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G\Dropbox\PANGEA\ESTADOS FINANCIEROS\AÑO 2026\3. MARZO\"/>
    </mc:Choice>
  </mc:AlternateContent>
  <xr:revisionPtr revIDLastSave="0" documentId="13_ncr:1_{5DC6FCA4-DB51-4877-8A73-89C33906B90A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heet1" sheetId="1" state="hidden" r:id="rId1"/>
    <sheet name="INFORME" sheetId="11" r:id="rId2"/>
    <sheet name="PROYECCION IMP" sheetId="30" state="hidden" r:id="rId3"/>
    <sheet name="E.R. PPTO - REAL" sheetId="20" r:id="rId4"/>
    <sheet name="BASE DE DATOS E.R." sheetId="2" r:id="rId5"/>
    <sheet name="E.R. COMPARATIVO" sheetId="18" r:id="rId6"/>
    <sheet name="ESTIMADO CIERRE 2023" sheetId="33" state="hidden" r:id="rId7"/>
    <sheet name="PROYECCION IMP (2)" sheetId="32" state="hidden" r:id="rId8"/>
    <sheet name="GRÁFICA" sheetId="19" r:id="rId9"/>
    <sheet name="G.MARGEN NETO" sheetId="5" r:id="rId10"/>
    <sheet name="G. COMP. PPTO - EJEC." sheetId="26" state="hidden" r:id="rId11"/>
    <sheet name="BALANCE GENERAL" sheetId="24" r:id="rId12"/>
    <sheet name="PROYECCIÓN CIERRE 2024" sheetId="35" state="hidden" r:id="rId13"/>
    <sheet name="BASE DE DATOS BG" sheetId="8" r:id="rId14"/>
    <sheet name="PROYECCIÓN CIERRE 2025" sheetId="37" state="hidden" r:id="rId15"/>
    <sheet name="PROYECCIÓN JUNIO 2025" sheetId="36" state="hidden" r:id="rId16"/>
    <sheet name="Crecimiento último año" sheetId="38" state="hidden" r:id="rId17"/>
    <sheet name="PROYECCIÓN CIERRE 2025 TENTATIV" sheetId="40" state="hidden" r:id="rId18"/>
    <sheet name="PROYECCIÓN CIERRE 2025 FINAL" sheetId="41" state="hidden" r:id="rId19"/>
    <sheet name="NOTAS REUNIÓN 310725" sheetId="39" state="hidden" r:id="rId20"/>
    <sheet name="Hoja2" sheetId="22" state="hidden" r:id="rId21"/>
    <sheet name="PROYECCIÓN CIERRE DIC. 2021" sheetId="27" state="hidden" r:id="rId22"/>
    <sheet name="PROYECCIÓN CIERRE DIC. 2021 (2" sheetId="28" state="hidden" r:id="rId23"/>
  </sheets>
  <definedNames>
    <definedName name="_xlnm._FilterDatabase" localSheetId="13" hidden="1">'BASE DE DATOS BG'!$A$1:$I$4936</definedName>
    <definedName name="_xlnm._FilterDatabase" localSheetId="4" hidden="1">'BASE DE DATOS E.R.'!$A$1:$J$17640</definedName>
  </definedNames>
  <calcPr calcId="191028"/>
  <pivotCaches>
    <pivotCache cacheId="0" r:id="rId24"/>
    <pivotCache cacheId="1" r:id="rId25"/>
    <pivotCache cacheId="2" r:id="rId26"/>
    <pivotCache cacheId="25" r:id="rId2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5" l="1"/>
  <c r="AP27" i="20" l="1"/>
  <c r="I5043" i="8"/>
  <c r="AP26" i="20"/>
  <c r="V10" i="20"/>
  <c r="W10" i="20"/>
  <c r="I4988" i="8" l="1"/>
  <c r="I4935" i="8"/>
  <c r="I4947" i="8"/>
  <c r="J15019" i="2"/>
  <c r="J16010" i="2"/>
  <c r="J16545" i="2"/>
  <c r="J17203" i="2"/>
  <c r="U10" i="20"/>
  <c r="T10" i="20"/>
  <c r="D10" i="24"/>
  <c r="E10" i="24"/>
  <c r="I4897" i="8" l="1"/>
  <c r="I4913" i="8"/>
  <c r="I4890" i="8"/>
  <c r="F7" i="41"/>
  <c r="CS9" i="18"/>
  <c r="CS121" i="18" s="1"/>
  <c r="CS122" i="18" s="1"/>
  <c r="CT9" i="18"/>
  <c r="CT121" i="18"/>
  <c r="CT122" i="18" s="1"/>
  <c r="CK9" i="18"/>
  <c r="CK121" i="18"/>
  <c r="CK122" i="18"/>
  <c r="CL9" i="18"/>
  <c r="CL121" i="18" s="1"/>
  <c r="CL122" i="18" s="1"/>
  <c r="CM9" i="18"/>
  <c r="CM121" i="18"/>
  <c r="CM122" i="18" s="1"/>
  <c r="CN9" i="18"/>
  <c r="CN121" i="18"/>
  <c r="CN122" i="18"/>
  <c r="CO9" i="18"/>
  <c r="CO121" i="18"/>
  <c r="CO122" i="18" s="1"/>
  <c r="CP9" i="18"/>
  <c r="CP121" i="18"/>
  <c r="CP122" i="18" s="1"/>
  <c r="CQ9" i="18"/>
  <c r="CQ121" i="18"/>
  <c r="CQ122" i="18" s="1"/>
  <c r="CR9" i="18"/>
  <c r="CR121" i="18" s="1"/>
  <c r="CR122" i="18" s="1"/>
  <c r="BK25" i="20"/>
  <c r="I4860" i="8"/>
  <c r="I4891" i="8"/>
  <c r="BJ25" i="20"/>
  <c r="BI25" i="20"/>
  <c r="I4782" i="8"/>
  <c r="B89" i="40"/>
  <c r="B88" i="40"/>
  <c r="H102" i="40"/>
  <c r="F101" i="40"/>
  <c r="F100" i="40"/>
  <c r="BH25" i="20"/>
  <c r="I4729" i="8"/>
  <c r="I7" i="41"/>
  <c r="F91" i="40"/>
  <c r="B93" i="40"/>
  <c r="B87" i="40"/>
  <c r="C87" i="40"/>
  <c r="E77" i="40"/>
  <c r="H66" i="40"/>
  <c r="H65" i="40"/>
  <c r="C3" i="40"/>
  <c r="B3" i="40"/>
  <c r="E78" i="40"/>
  <c r="BG25" i="20"/>
  <c r="F7" i="40"/>
  <c r="B9" i="40"/>
  <c r="B19" i="40"/>
  <c r="B20" i="40"/>
  <c r="B27" i="40"/>
  <c r="B41" i="40"/>
  <c r="B42" i="40"/>
  <c r="I7" i="40"/>
  <c r="C27" i="40"/>
  <c r="C88" i="40"/>
  <c r="I91" i="40"/>
  <c r="B53" i="40"/>
  <c r="D89" i="40"/>
  <c r="B103" i="40"/>
  <c r="B104" i="40"/>
  <c r="B28" i="40"/>
  <c r="F31" i="40"/>
  <c r="I4676" i="8"/>
  <c r="BF25" i="20"/>
  <c r="I4577" i="8"/>
  <c r="B89" i="37"/>
  <c r="F104" i="37"/>
  <c r="F102" i="37"/>
  <c r="B54" i="37"/>
  <c r="D88" i="37"/>
  <c r="B88" i="37"/>
  <c r="I91" i="37"/>
  <c r="F91" i="37"/>
  <c r="C87" i="37"/>
  <c r="B93" i="37"/>
  <c r="B87" i="37"/>
  <c r="B103" i="37"/>
  <c r="B104" i="37"/>
  <c r="B5" i="37"/>
  <c r="F7" i="37"/>
  <c r="F31" i="37"/>
  <c r="B9" i="37"/>
  <c r="C4" i="37"/>
  <c r="B3" i="37"/>
  <c r="I4" i="36"/>
  <c r="F7" i="36"/>
  <c r="Z10" i="20"/>
  <c r="I114" i="20"/>
  <c r="E78" i="37"/>
  <c r="D78" i="37"/>
  <c r="E77" i="37"/>
  <c r="B78" i="37"/>
  <c r="H66" i="37"/>
  <c r="H65" i="37"/>
  <c r="B55" i="37"/>
  <c r="B80" i="37"/>
  <c r="B33" i="37"/>
  <c r="B28" i="37"/>
  <c r="B81" i="37"/>
  <c r="B5" i="36"/>
  <c r="C5" i="36"/>
  <c r="I7" i="36"/>
  <c r="I7" i="37"/>
  <c r="B29" i="37"/>
  <c r="B27" i="37"/>
  <c r="B53" i="37"/>
  <c r="B19" i="37"/>
  <c r="B20" i="37"/>
  <c r="C3" i="37"/>
  <c r="C3" i="36"/>
  <c r="C4" i="36"/>
  <c r="J18" i="36"/>
  <c r="BE25" i="20"/>
  <c r="I4478" i="8"/>
  <c r="BC25" i="20"/>
  <c r="BD25" i="20"/>
  <c r="F57" i="37"/>
  <c r="B6" i="36"/>
  <c r="B9" i="36"/>
  <c r="B11" i="36"/>
  <c r="B6" i="37"/>
  <c r="B7" i="37"/>
  <c r="I31" i="37"/>
  <c r="C29" i="37"/>
  <c r="A73" i="37"/>
  <c r="B67" i="37"/>
  <c r="B68" i="37"/>
  <c r="C53" i="37"/>
  <c r="C27" i="37"/>
  <c r="B41" i="37"/>
  <c r="B42" i="37"/>
  <c r="I4379" i="8"/>
  <c r="F5" i="37"/>
  <c r="F8" i="37"/>
  <c r="I57" i="37"/>
  <c r="B59" i="37"/>
  <c r="C6" i="36"/>
  <c r="B7" i="36"/>
  <c r="F5" i="36"/>
  <c r="C6" i="37"/>
  <c r="B30" i="37"/>
  <c r="B22" i="37"/>
  <c r="I4" i="37"/>
  <c r="I8" i="37"/>
  <c r="B56" i="37"/>
  <c r="J14436" i="2"/>
  <c r="J14433" i="2"/>
  <c r="J14430" i="2"/>
  <c r="J14427" i="2"/>
  <c r="J14424" i="2"/>
  <c r="J14421" i="2"/>
  <c r="J14418" i="2"/>
  <c r="J14415" i="2"/>
  <c r="J14412" i="2"/>
  <c r="J14409" i="2"/>
  <c r="J14406" i="2"/>
  <c r="J14403" i="2"/>
  <c r="I4280" i="8"/>
  <c r="BB25" i="20"/>
  <c r="I4181" i="8"/>
  <c r="CG9" i="18"/>
  <c r="CG121" i="18"/>
  <c r="CG122" i="18" s="1"/>
  <c r="CH9" i="18"/>
  <c r="CH121" i="18"/>
  <c r="CH122" i="18"/>
  <c r="CI9" i="18"/>
  <c r="CI121" i="18"/>
  <c r="CI122" i="18" s="1"/>
  <c r="CJ9" i="18"/>
  <c r="CJ121" i="18" s="1"/>
  <c r="CJ122" i="18" s="1"/>
  <c r="BA25" i="20"/>
  <c r="I4082" i="8"/>
  <c r="I8" i="36"/>
  <c r="F8" i="36"/>
  <c r="B8" i="36"/>
  <c r="B8" i="37"/>
  <c r="B11" i="37"/>
  <c r="D17" i="37"/>
  <c r="D19" i="37"/>
  <c r="E19" i="37"/>
  <c r="C56" i="37"/>
  <c r="B57" i="37"/>
  <c r="B31" i="37"/>
  <c r="C30" i="37"/>
  <c r="AZ25" i="20"/>
  <c r="C11" i="37"/>
  <c r="B13" i="37"/>
  <c r="B12" i="37"/>
  <c r="F29" i="37"/>
  <c r="B44" i="37"/>
  <c r="F55" i="37"/>
  <c r="B70" i="37"/>
  <c r="J13240" i="2"/>
  <c r="J13107" i="2"/>
  <c r="BZ9" i="18"/>
  <c r="BZ121" i="18"/>
  <c r="BZ122" i="18" s="1"/>
  <c r="CA9" i="18"/>
  <c r="CA121" i="18" s="1"/>
  <c r="CA122" i="18" s="1"/>
  <c r="CB9" i="18"/>
  <c r="CB121" i="18"/>
  <c r="CB122" i="18"/>
  <c r="CC9" i="18"/>
  <c r="CC121" i="18" s="1"/>
  <c r="CC122" i="18" s="1"/>
  <c r="CD9" i="18"/>
  <c r="CD121" i="18"/>
  <c r="CD122" i="18" s="1"/>
  <c r="CE9" i="18"/>
  <c r="CE121" i="18"/>
  <c r="CE122" i="18"/>
  <c r="CF9" i="18"/>
  <c r="CF121" i="18"/>
  <c r="CF122" i="18" s="1"/>
  <c r="J13052" i="2"/>
  <c r="I3887" i="8"/>
  <c r="I3831" i="8"/>
  <c r="J13010" i="2"/>
  <c r="F58" i="37"/>
  <c r="I54" i="37"/>
  <c r="I58" i="37"/>
  <c r="F32" i="37"/>
  <c r="I28" i="37"/>
  <c r="I32" i="37"/>
  <c r="I3792" i="8"/>
  <c r="B58" i="37"/>
  <c r="B61" i="37"/>
  <c r="B32" i="37"/>
  <c r="B35" i="37"/>
  <c r="BY9" i="18"/>
  <c r="BY121" i="18"/>
  <c r="BY122" i="18" s="1"/>
  <c r="BX9" i="18"/>
  <c r="BX121" i="18"/>
  <c r="BX122" i="18"/>
  <c r="J12611" i="2"/>
  <c r="B62" i="37"/>
  <c r="C61" i="37"/>
  <c r="D61" i="37"/>
  <c r="B63" i="37"/>
  <c r="B37" i="37"/>
  <c r="B36" i="37"/>
  <c r="I3753" i="8"/>
  <c r="J12517" i="2"/>
  <c r="I3697" i="8"/>
  <c r="I3665" i="8"/>
  <c r="J80" i="35"/>
  <c r="J84" i="35"/>
  <c r="J82" i="35"/>
  <c r="J81" i="35"/>
  <c r="J79" i="35"/>
  <c r="J78" i="35"/>
  <c r="J77" i="35"/>
  <c r="J76" i="35"/>
  <c r="J75" i="35"/>
  <c r="G65" i="35"/>
  <c r="I65" i="35"/>
  <c r="F66" i="35"/>
  <c r="F67" i="35"/>
  <c r="F57" i="35"/>
  <c r="I57" i="35"/>
  <c r="F31" i="35"/>
  <c r="I31" i="35"/>
  <c r="B33" i="35"/>
  <c r="F7" i="35"/>
  <c r="BK9" i="18"/>
  <c r="BK121" i="18"/>
  <c r="BK122" i="18" s="1"/>
  <c r="I7" i="35"/>
  <c r="L10" i="20"/>
  <c r="L113" i="20"/>
  <c r="J12208" i="2"/>
  <c r="I3602" i="8"/>
  <c r="I3533" i="8"/>
  <c r="I3507" i="8"/>
  <c r="I3440" i="8"/>
  <c r="K10" i="20"/>
  <c r="K113" i="20"/>
  <c r="Y10" i="20"/>
  <c r="X10" i="20"/>
  <c r="I3423" i="8"/>
  <c r="I3502" i="8"/>
  <c r="J3412" i="8"/>
  <c r="J3413" i="8"/>
  <c r="I3438" i="8"/>
  <c r="AW9" i="18"/>
  <c r="AW121" i="18"/>
  <c r="AW122" i="18"/>
  <c r="AV9" i="18"/>
  <c r="AV121" i="18" s="1"/>
  <c r="AV122" i="18" s="1"/>
  <c r="AU9" i="18"/>
  <c r="AU121" i="18"/>
  <c r="AU122" i="18" s="1"/>
  <c r="AT9" i="18"/>
  <c r="AT121" i="18"/>
  <c r="AT122" i="18"/>
  <c r="AS9" i="18"/>
  <c r="AS121" i="18"/>
  <c r="AS122" i="18" s="1"/>
  <c r="AP9" i="18"/>
  <c r="AP121" i="18" s="1"/>
  <c r="AP122" i="18" s="1"/>
  <c r="AO9" i="18"/>
  <c r="AO121" i="18"/>
  <c r="AO122" i="18" s="1"/>
  <c r="J11540" i="2"/>
  <c r="J11335" i="2"/>
  <c r="J10787" i="2"/>
  <c r="J10786" i="2"/>
  <c r="J10727" i="2"/>
  <c r="J10717" i="2"/>
  <c r="J10605" i="2"/>
  <c r="J10602" i="2"/>
  <c r="J10599" i="2"/>
  <c r="J10596" i="2"/>
  <c r="J10593" i="2"/>
  <c r="J10590" i="2"/>
  <c r="J10587" i="2"/>
  <c r="J10584" i="2"/>
  <c r="J10581" i="2"/>
  <c r="J10578" i="2"/>
  <c r="J10575" i="2"/>
  <c r="J10572" i="2"/>
  <c r="I3207" i="8"/>
  <c r="I3215" i="8"/>
  <c r="BV9" i="18"/>
  <c r="BV121" i="18"/>
  <c r="BV122" i="18"/>
  <c r="BU9" i="18"/>
  <c r="BU121" i="18"/>
  <c r="BU122" i="18" s="1"/>
  <c r="BT9" i="18"/>
  <c r="BT121" i="18" s="1"/>
  <c r="BT122" i="18" s="1"/>
  <c r="BS9" i="18"/>
  <c r="BS121" i="18"/>
  <c r="BS122" i="18" s="1"/>
  <c r="BR9" i="18"/>
  <c r="BR121" i="18" s="1"/>
  <c r="BR122" i="18" s="1"/>
  <c r="BQ9" i="18"/>
  <c r="BQ121" i="18"/>
  <c r="BQ122" i="18"/>
  <c r="BP9" i="18"/>
  <c r="BP121" i="18" s="1"/>
  <c r="BP122" i="18" s="1"/>
  <c r="BO9" i="18"/>
  <c r="BO121" i="18"/>
  <c r="BO122" i="18" s="1"/>
  <c r="BN9" i="18"/>
  <c r="BN121" i="18"/>
  <c r="BN122" i="18"/>
  <c r="BM9" i="18"/>
  <c r="BM121" i="18"/>
  <c r="BM122" i="18" s="1"/>
  <c r="BL9" i="18"/>
  <c r="BL121" i="18" s="1"/>
  <c r="BL122" i="18" s="1"/>
  <c r="BJ9" i="18"/>
  <c r="BJ121" i="18"/>
  <c r="BJ122" i="18" s="1"/>
  <c r="BI9" i="18"/>
  <c r="BI121" i="18" s="1"/>
  <c r="BI122" i="18" s="1"/>
  <c r="BH9" i="18"/>
  <c r="BH121" i="18"/>
  <c r="BH122" i="18"/>
  <c r="BG9" i="18"/>
  <c r="BG121" i="18" s="1"/>
  <c r="BG122" i="18" s="1"/>
  <c r="BF9" i="18"/>
  <c r="BF121" i="18"/>
  <c r="BF122" i="18" s="1"/>
  <c r="BE9" i="18"/>
  <c r="BE121" i="18"/>
  <c r="BE122" i="18"/>
  <c r="BD9" i="18"/>
  <c r="BD121" i="18"/>
  <c r="BD122" i="18" s="1"/>
  <c r="BC9" i="18"/>
  <c r="BC121" i="18" s="1"/>
  <c r="BC122" i="18" s="1"/>
  <c r="BB9" i="18"/>
  <c r="BB121" i="18"/>
  <c r="BB122" i="18" s="1"/>
  <c r="BA9" i="18"/>
  <c r="BA121" i="18" s="1"/>
  <c r="BA122" i="18" s="1"/>
  <c r="AZ9" i="18"/>
  <c r="AZ121" i="18"/>
  <c r="AZ122" i="18"/>
  <c r="AY9" i="18"/>
  <c r="AY121" i="18" s="1"/>
  <c r="AY122" i="18" s="1"/>
  <c r="AX9" i="18"/>
  <c r="AX121" i="18"/>
  <c r="AX122" i="18" s="1"/>
  <c r="AR9" i="18"/>
  <c r="AR121" i="18"/>
  <c r="AR122" i="18"/>
  <c r="AQ9" i="18"/>
  <c r="AQ121" i="18"/>
  <c r="AQ122" i="18" s="1"/>
  <c r="AN9" i="18"/>
  <c r="AN121" i="18" s="1"/>
  <c r="AN122" i="18" s="1"/>
  <c r="AM9" i="18"/>
  <c r="AM121" i="18"/>
  <c r="AM122" i="18" s="1"/>
  <c r="AL9" i="18"/>
  <c r="AL121" i="18" s="1"/>
  <c r="AL122" i="18" s="1"/>
  <c r="AK9" i="18"/>
  <c r="AK121" i="18"/>
  <c r="AK122" i="18"/>
  <c r="AJ9" i="18"/>
  <c r="AJ121" i="18" s="1"/>
  <c r="AJ122" i="18" s="1"/>
  <c r="AI9" i="18"/>
  <c r="AI121" i="18"/>
  <c r="AI122" i="18" s="1"/>
  <c r="AH9" i="18"/>
  <c r="AH121" i="18"/>
  <c r="AH122" i="18"/>
  <c r="AG9" i="18"/>
  <c r="AG121" i="18"/>
  <c r="AG122" i="18" s="1"/>
  <c r="AF9" i="18"/>
  <c r="AF121" i="18" s="1"/>
  <c r="AF122" i="18" s="1"/>
  <c r="AE9" i="18"/>
  <c r="AE121" i="18"/>
  <c r="AE122" i="18" s="1"/>
  <c r="AD9" i="18"/>
  <c r="AD121" i="18" s="1"/>
  <c r="AD122" i="18" s="1"/>
  <c r="AC9" i="18"/>
  <c r="AC121" i="18"/>
  <c r="AC122" i="18"/>
  <c r="AB9" i="18"/>
  <c r="AB121" i="18" s="1"/>
  <c r="AB122" i="18" s="1"/>
  <c r="AA9" i="18"/>
  <c r="AA121" i="18"/>
  <c r="AA122" i="18" s="1"/>
  <c r="Z9" i="18"/>
  <c r="Z121" i="18"/>
  <c r="Z122" i="18"/>
  <c r="Y9" i="18"/>
  <c r="Y121" i="18"/>
  <c r="Y122" i="18" s="1"/>
  <c r="X9" i="18"/>
  <c r="X121" i="18" s="1"/>
  <c r="X122" i="18" s="1"/>
  <c r="W9" i="18"/>
  <c r="W121" i="18"/>
  <c r="W122" i="18" s="1"/>
  <c r="V9" i="18"/>
  <c r="V121" i="18" s="1"/>
  <c r="V122" i="18" s="1"/>
  <c r="U9" i="18"/>
  <c r="U121" i="18"/>
  <c r="U122" i="18"/>
  <c r="T9" i="18"/>
  <c r="T121" i="18" s="1"/>
  <c r="T122" i="18" s="1"/>
  <c r="S9" i="18"/>
  <c r="S121" i="18"/>
  <c r="S122" i="18" s="1"/>
  <c r="R9" i="18"/>
  <c r="R121" i="18"/>
  <c r="R122" i="18"/>
  <c r="Q9" i="18"/>
  <c r="Q121" i="18"/>
  <c r="Q122" i="18" s="1"/>
  <c r="P9" i="18"/>
  <c r="P121" i="18" s="1"/>
  <c r="P122" i="18" s="1"/>
  <c r="O9" i="18"/>
  <c r="O121" i="18"/>
  <c r="O122" i="18" s="1"/>
  <c r="N9" i="18"/>
  <c r="N121" i="18" s="1"/>
  <c r="N122" i="18" s="1"/>
  <c r="M9" i="18"/>
  <c r="M121" i="18"/>
  <c r="M122" i="18"/>
  <c r="L9" i="18"/>
  <c r="L121" i="18" s="1"/>
  <c r="L122" i="18" s="1"/>
  <c r="K9" i="18"/>
  <c r="K121" i="18"/>
  <c r="K122" i="18" s="1"/>
  <c r="J9" i="18"/>
  <c r="J121" i="18"/>
  <c r="J122" i="18"/>
  <c r="I9" i="18"/>
  <c r="I121" i="18"/>
  <c r="I122" i="18" s="1"/>
  <c r="H9" i="18"/>
  <c r="H121" i="18" s="1"/>
  <c r="H122" i="18" s="1"/>
  <c r="G9" i="18"/>
  <c r="G121" i="18"/>
  <c r="G122" i="18" s="1"/>
  <c r="F9" i="18"/>
  <c r="F121" i="18" s="1"/>
  <c r="F122" i="18" s="1"/>
  <c r="E9" i="18"/>
  <c r="E121" i="18"/>
  <c r="E122" i="18"/>
  <c r="D9" i="18"/>
  <c r="D121" i="18" s="1"/>
  <c r="D122" i="18" s="1"/>
  <c r="C9" i="18"/>
  <c r="C121" i="18"/>
  <c r="C122" i="18" s="1"/>
  <c r="BW9" i="18"/>
  <c r="BW121" i="18"/>
  <c r="BW122" i="18"/>
  <c r="J10606" i="2"/>
  <c r="J10603" i="2"/>
  <c r="J10600" i="2"/>
  <c r="J10597" i="2"/>
  <c r="J10594" i="2"/>
  <c r="J10591" i="2"/>
  <c r="J10588" i="2"/>
  <c r="J10585" i="2"/>
  <c r="J10582" i="2"/>
  <c r="J10579" i="2"/>
  <c r="J10576" i="2"/>
  <c r="J10573" i="2"/>
  <c r="AY25" i="20"/>
  <c r="AX25" i="20"/>
  <c r="AW25" i="20"/>
  <c r="I3104" i="8"/>
  <c r="AE10" i="20"/>
  <c r="N49" i="20"/>
  <c r="J9695" i="2"/>
  <c r="J9685" i="2"/>
  <c r="J9684" i="2"/>
  <c r="J9555" i="2"/>
  <c r="F3" i="33"/>
  <c r="E3" i="33"/>
  <c r="D1" i="33"/>
  <c r="C1" i="33"/>
  <c r="B1" i="33"/>
  <c r="F28" i="33"/>
  <c r="F26" i="33"/>
  <c r="C8" i="33"/>
  <c r="F6" i="33"/>
  <c r="F7" i="33"/>
  <c r="F10" i="33"/>
  <c r="D27" i="33"/>
  <c r="D28" i="33"/>
  <c r="I22" i="33"/>
  <c r="C16" i="33"/>
  <c r="H17" i="33"/>
  <c r="C15" i="33"/>
  <c r="I8" i="33"/>
  <c r="I7" i="33"/>
  <c r="H7" i="33"/>
  <c r="E11" i="33"/>
  <c r="H8" i="33"/>
  <c r="H9" i="33"/>
  <c r="K18" i="33"/>
  <c r="I22" i="32"/>
  <c r="E11" i="32"/>
  <c r="C3" i="30"/>
  <c r="F3" i="32"/>
  <c r="E3" i="32"/>
  <c r="C8" i="30"/>
  <c r="F6" i="30"/>
  <c r="F7" i="30"/>
  <c r="F10" i="30"/>
  <c r="C8" i="32"/>
  <c r="H8" i="32"/>
  <c r="D28" i="32"/>
  <c r="D27" i="32"/>
  <c r="H17" i="32"/>
  <c r="C16" i="32"/>
  <c r="C15" i="32"/>
  <c r="K18" i="32"/>
  <c r="I8" i="32"/>
  <c r="I7" i="32"/>
  <c r="H7" i="32"/>
  <c r="F6" i="32"/>
  <c r="F7" i="32"/>
  <c r="F10" i="32"/>
  <c r="K18" i="30"/>
  <c r="H17" i="30"/>
  <c r="C16" i="30"/>
  <c r="C15" i="30"/>
  <c r="H7" i="30"/>
  <c r="I8" i="30"/>
  <c r="I7" i="30"/>
  <c r="O40" i="24"/>
  <c r="N12" i="27"/>
  <c r="O12" i="27"/>
  <c r="N13" i="27"/>
  <c r="P13" i="27"/>
  <c r="N14" i="27"/>
  <c r="O14" i="27"/>
  <c r="P14" i="27"/>
  <c r="N15" i="27"/>
  <c r="N16" i="27"/>
  <c r="O16" i="27"/>
  <c r="P16" i="27"/>
  <c r="P15" i="27"/>
  <c r="N17" i="27"/>
  <c r="S17" i="27"/>
  <c r="T17" i="27"/>
  <c r="N18" i="27"/>
  <c r="O18" i="27"/>
  <c r="P18" i="27"/>
  <c r="N19" i="27"/>
  <c r="P19" i="27"/>
  <c r="N20" i="27"/>
  <c r="P20" i="27"/>
  <c r="S22" i="27"/>
  <c r="T22" i="27"/>
  <c r="N12" i="28"/>
  <c r="O12" i="28"/>
  <c r="R12" i="28"/>
  <c r="N13" i="28"/>
  <c r="R13" i="28"/>
  <c r="N14" i="28"/>
  <c r="N15" i="28"/>
  <c r="N16" i="28"/>
  <c r="N17" i="28"/>
  <c r="N18" i="28"/>
  <c r="N19" i="28"/>
  <c r="N20" i="28"/>
  <c r="R22" i="28"/>
  <c r="AV25" i="20"/>
  <c r="AU25" i="20"/>
  <c r="AT25" i="20"/>
  <c r="AS25" i="20"/>
  <c r="AR25" i="20"/>
  <c r="AQ25" i="20"/>
  <c r="I2880" i="8"/>
  <c r="J7154" i="2"/>
  <c r="J7148" i="2"/>
  <c r="J7146" i="2"/>
  <c r="I2858" i="8"/>
  <c r="I2807" i="8"/>
  <c r="J6887" i="2"/>
  <c r="J6844" i="2"/>
  <c r="I2696" i="8"/>
  <c r="I2468" i="8"/>
  <c r="I2476" i="8"/>
  <c r="I2552" i="8"/>
  <c r="I2400" i="8"/>
  <c r="I2324" i="8"/>
  <c r="K2323" i="8"/>
  <c r="I2248" i="8"/>
  <c r="K2247" i="8"/>
  <c r="K2248" i="8"/>
  <c r="I2174" i="8"/>
  <c r="I2100" i="8"/>
  <c r="K2100" i="8"/>
  <c r="I2655" i="8"/>
  <c r="J6240" i="2"/>
  <c r="J6098" i="2"/>
  <c r="J5935" i="2"/>
  <c r="J5772" i="2"/>
  <c r="J5609" i="2"/>
  <c r="J5446" i="2"/>
  <c r="J5283" i="2"/>
  <c r="J5120" i="2"/>
  <c r="J4957" i="2"/>
  <c r="J4802" i="2"/>
  <c r="J4651" i="2"/>
  <c r="J4505" i="2"/>
  <c r="J4367" i="2"/>
  <c r="I2179" i="8"/>
  <c r="I2105" i="8"/>
  <c r="J3362" i="2"/>
  <c r="I2024" i="8"/>
  <c r="AO26" i="20"/>
  <c r="AO27" i="20" s="1"/>
  <c r="D46" i="5" s="1"/>
  <c r="AN26" i="20"/>
  <c r="AN27" i="20" s="1"/>
  <c r="C46" i="5" s="1"/>
  <c r="J3482" i="2"/>
  <c r="J3338" i="2"/>
  <c r="J3312" i="2"/>
  <c r="S42" i="27"/>
  <c r="I1953" i="8"/>
  <c r="J1953" i="8"/>
  <c r="J1881" i="8"/>
  <c r="J3180" i="2"/>
  <c r="N7" i="28"/>
  <c r="R33" i="28"/>
  <c r="K9" i="28"/>
  <c r="L9" i="28"/>
  <c r="M9" i="28"/>
  <c r="I1743" i="8"/>
  <c r="I1742" i="8"/>
  <c r="M9" i="27"/>
  <c r="L9" i="27"/>
  <c r="I1674" i="8"/>
  <c r="L994" i="8"/>
  <c r="K9" i="27"/>
  <c r="I945" i="8"/>
  <c r="I1558" i="8"/>
  <c r="J2414" i="2"/>
  <c r="I1388" i="8"/>
  <c r="J2226" i="2"/>
  <c r="I1317" i="8"/>
  <c r="I1375" i="8"/>
  <c r="I1433" i="8"/>
  <c r="I1492" i="8"/>
  <c r="I1197" i="8"/>
  <c r="I1143" i="8"/>
  <c r="I1090" i="8"/>
  <c r="I1039" i="8"/>
  <c r="I929" i="8"/>
  <c r="I879" i="8"/>
  <c r="I829" i="8"/>
  <c r="I779" i="8"/>
  <c r="I712" i="8"/>
  <c r="I661" i="8"/>
  <c r="I1140" i="8"/>
  <c r="I1087" i="8"/>
  <c r="I729" i="8"/>
  <c r="J1865" i="2"/>
  <c r="J1753" i="2"/>
  <c r="J1544" i="2"/>
  <c r="J1648" i="2"/>
  <c r="J1440" i="2"/>
  <c r="J1339" i="2"/>
  <c r="J1239" i="2"/>
  <c r="J1139" i="2"/>
  <c r="I629" i="8"/>
  <c r="J677" i="2"/>
  <c r="I528" i="8"/>
  <c r="I481" i="8"/>
  <c r="I446" i="8"/>
  <c r="I493" i="8"/>
  <c r="I540" i="8"/>
  <c r="I587" i="8"/>
  <c r="I636" i="8"/>
  <c r="I686" i="8"/>
  <c r="I736" i="8"/>
  <c r="I786" i="8"/>
  <c r="I836" i="8"/>
  <c r="I435" i="8"/>
  <c r="I434" i="8"/>
  <c r="I316" i="8"/>
  <c r="I297" i="8"/>
  <c r="I273" i="8"/>
  <c r="I256" i="8"/>
  <c r="I233" i="8"/>
  <c r="I218" i="8"/>
  <c r="I193" i="8"/>
  <c r="I188" i="8"/>
  <c r="I160" i="8"/>
  <c r="I156" i="8"/>
  <c r="I106" i="8"/>
  <c r="I88" i="8"/>
  <c r="I58" i="8"/>
  <c r="I30" i="8"/>
  <c r="I575" i="8"/>
  <c r="I557" i="8"/>
  <c r="I510" i="8"/>
  <c r="I200" i="8"/>
  <c r="I238" i="8"/>
  <c r="I279" i="8"/>
  <c r="I321" i="8"/>
  <c r="J152" i="2"/>
  <c r="J121" i="2"/>
  <c r="J90" i="2"/>
  <c r="J59" i="2"/>
  <c r="J47" i="2"/>
  <c r="I1047" i="8"/>
  <c r="I1100" i="8"/>
  <c r="I1153" i="8"/>
  <c r="I1207" i="8"/>
  <c r="R31" i="28"/>
  <c r="R32" i="28"/>
  <c r="R34" i="28"/>
  <c r="S31" i="27"/>
  <c r="S32" i="27"/>
  <c r="S34" i="27"/>
  <c r="H9" i="32"/>
  <c r="H8" i="30"/>
  <c r="H9" i="30"/>
  <c r="C88" i="37"/>
  <c r="B90" i="37"/>
  <c r="B91" i="37"/>
  <c r="C91" i="37"/>
  <c r="C90" i="37"/>
  <c r="F89" i="37"/>
  <c r="B106" i="37"/>
  <c r="F92" i="37"/>
  <c r="I88" i="37"/>
  <c r="I92" i="37"/>
  <c r="B95" i="37"/>
  <c r="B97" i="37"/>
  <c r="B96" i="37"/>
  <c r="C95" i="37"/>
  <c r="D9" i="28"/>
  <c r="B9" i="28"/>
  <c r="E9" i="28"/>
  <c r="G9" i="27"/>
  <c r="C9" i="28"/>
  <c r="D28" i="22"/>
  <c r="F9" i="28"/>
  <c r="F9" i="27"/>
  <c r="I9" i="28"/>
  <c r="J9" i="28"/>
  <c r="B28" i="22"/>
  <c r="E28" i="22"/>
  <c r="B9" i="27"/>
  <c r="C9" i="27"/>
  <c r="C28" i="22"/>
  <c r="D9" i="27"/>
  <c r="G9" i="28"/>
  <c r="I9" i="27"/>
  <c r="E9" i="27"/>
  <c r="H9" i="27"/>
  <c r="J9" i="27"/>
  <c r="H9" i="28"/>
  <c r="B90" i="40"/>
  <c r="C90" i="40"/>
  <c r="C5" i="40"/>
  <c r="B5" i="40"/>
  <c r="B29" i="40"/>
  <c r="B30" i="40" s="1"/>
  <c r="C4" i="40"/>
  <c r="B4" i="40" s="1"/>
  <c r="B54" i="40"/>
  <c r="B56" i="40"/>
  <c r="A73" i="40"/>
  <c r="C53" i="40"/>
  <c r="B55" i="40"/>
  <c r="B67" i="40"/>
  <c r="B68" i="40"/>
  <c r="F57" i="40"/>
  <c r="B33" i="40"/>
  <c r="I31" i="40"/>
  <c r="O17" i="28"/>
  <c r="O15" i="28"/>
  <c r="O17" i="27"/>
  <c r="N9" i="28"/>
  <c r="P17" i="27"/>
  <c r="P12" i="27"/>
  <c r="O11" i="27"/>
  <c r="O15" i="27"/>
  <c r="N9" i="27"/>
  <c r="B91" i="40"/>
  <c r="B95" i="40"/>
  <c r="B57" i="40"/>
  <c r="C56" i="40"/>
  <c r="B59" i="40"/>
  <c r="I57" i="40"/>
  <c r="R10" i="28"/>
  <c r="R11" i="28"/>
  <c r="N6" i="28"/>
  <c r="N5" i="28"/>
  <c r="S10" i="27"/>
  <c r="S11" i="27"/>
  <c r="T10" i="27"/>
  <c r="P9" i="27"/>
  <c r="P8" i="27"/>
  <c r="C91" i="40"/>
  <c r="F89" i="40"/>
  <c r="I88" i="40"/>
  <c r="I92" i="40"/>
  <c r="B97" i="40"/>
  <c r="B96" i="40"/>
  <c r="C95" i="40"/>
  <c r="B70" i="40"/>
  <c r="F55" i="40"/>
  <c r="R21" i="28"/>
  <c r="R23" i="28"/>
  <c r="R16" i="28"/>
  <c r="R14" i="28"/>
  <c r="R15" i="28"/>
  <c r="T11" i="27"/>
  <c r="U10" i="27"/>
  <c r="S21" i="27"/>
  <c r="S23" i="27"/>
  <c r="S14" i="27"/>
  <c r="S16" i="27"/>
  <c r="S18" i="27"/>
  <c r="F92" i="40"/>
  <c r="B106" i="40"/>
  <c r="F58" i="40"/>
  <c r="B58" i="40"/>
  <c r="B61" i="40"/>
  <c r="I54" i="40"/>
  <c r="I58" i="40"/>
  <c r="S25" i="27"/>
  <c r="S28" i="27"/>
  <c r="R17" i="28"/>
  <c r="R18" i="28"/>
  <c r="R25" i="28"/>
  <c r="T21" i="27"/>
  <c r="T23" i="27"/>
  <c r="T16" i="27"/>
  <c r="T18" i="27"/>
  <c r="T14" i="27"/>
  <c r="B63" i="40"/>
  <c r="C61" i="40"/>
  <c r="D61" i="40"/>
  <c r="B62" i="40"/>
  <c r="R27" i="28"/>
  <c r="N8" i="28"/>
  <c r="R28" i="28"/>
  <c r="S27" i="27"/>
  <c r="T25" i="27"/>
  <c r="U14" i="27"/>
  <c r="T27" i="27"/>
  <c r="T28" i="27"/>
  <c r="F102" i="40"/>
  <c r="G102" i="40"/>
  <c r="I102" i="40"/>
  <c r="I103" i="40"/>
  <c r="B9" i="41"/>
  <c r="B12" i="36"/>
  <c r="B13" i="36"/>
  <c r="C11" i="36"/>
  <c r="K2476" i="8"/>
  <c r="L2476" i="8"/>
  <c r="I2628" i="8"/>
  <c r="K2552" i="8"/>
  <c r="K836" i="8"/>
  <c r="I886" i="8"/>
  <c r="I937" i="8"/>
  <c r="K2628" i="8"/>
  <c r="I2704" i="8"/>
  <c r="F70" i="35"/>
  <c r="C22" i="32"/>
  <c r="AG20" i="20"/>
  <c r="F44" i="35"/>
  <c r="B3" i="35"/>
  <c r="B5" i="41"/>
  <c r="AG14" i="20"/>
  <c r="B4" i="41"/>
  <c r="AG16" i="20"/>
  <c r="AG15" i="20"/>
  <c r="AF10" i="20"/>
  <c r="AG13" i="20"/>
  <c r="B3" i="41"/>
  <c r="B5" i="35"/>
  <c r="AB10" i="20"/>
  <c r="C6" i="32"/>
  <c r="F73" i="35"/>
  <c r="C6" i="30"/>
  <c r="C6" i="33"/>
  <c r="E95" i="40"/>
  <c r="AG23" i="20"/>
  <c r="F45" i="35"/>
  <c r="F47" i="35"/>
  <c r="AC10" i="20"/>
  <c r="AG10" i="20"/>
  <c r="AG18" i="20"/>
  <c r="F72" i="35"/>
  <c r="F46" i="35"/>
  <c r="AD10" i="20"/>
  <c r="AG19" i="20"/>
  <c r="AA10" i="20"/>
  <c r="F71" i="35"/>
  <c r="C22" i="33"/>
  <c r="AG17" i="20"/>
  <c r="P18" i="20"/>
  <c r="P15" i="20"/>
  <c r="C10" i="20"/>
  <c r="P13" i="20"/>
  <c r="P16" i="20"/>
  <c r="P14" i="20"/>
  <c r="E10" i="20"/>
  <c r="D10" i="20"/>
  <c r="M10" i="20"/>
  <c r="F10" i="20"/>
  <c r="P17" i="20"/>
  <c r="H10" i="20"/>
  <c r="I10" i="20"/>
  <c r="J10" i="20"/>
  <c r="C10" i="24"/>
  <c r="C29" i="40" l="1"/>
  <c r="C30" i="40"/>
  <c r="B31" i="40"/>
  <c r="B78" i="40"/>
  <c r="B81" i="40"/>
  <c r="D88" i="40"/>
  <c r="F104" i="40" s="1"/>
  <c r="B6" i="40"/>
  <c r="I113" i="20"/>
  <c r="G10" i="20"/>
  <c r="N10" i="20"/>
  <c r="N48" i="20" s="1"/>
  <c r="J113" i="20"/>
  <c r="M48" i="20"/>
  <c r="C5" i="41"/>
  <c r="F95" i="40"/>
  <c r="C9" i="33"/>
  <c r="C10" i="33"/>
  <c r="D22" i="33"/>
  <c r="D23" i="33" s="1"/>
  <c r="D24" i="33" s="1"/>
  <c r="D25" i="33" s="1"/>
  <c r="C3" i="41"/>
  <c r="B20" i="41"/>
  <c r="B21" i="41" s="1"/>
  <c r="B6" i="41"/>
  <c r="C9" i="32"/>
  <c r="C10" i="32"/>
  <c r="J114" i="20"/>
  <c r="F48" i="35"/>
  <c r="K114" i="20"/>
  <c r="B77" i="37"/>
  <c r="D77" i="37" s="1"/>
  <c r="C4" i="41"/>
  <c r="B77" i="40"/>
  <c r="D77" i="40" s="1"/>
  <c r="C9" i="30"/>
  <c r="B29" i="35"/>
  <c r="C5" i="35"/>
  <c r="M49" i="20"/>
  <c r="F74" i="35"/>
  <c r="L114" i="20"/>
  <c r="D22" i="32"/>
  <c r="D23" i="32" s="1"/>
  <c r="D24" i="32" s="1"/>
  <c r="D25" i="32" s="1"/>
  <c r="B9" i="35"/>
  <c r="B19" i="35"/>
  <c r="B20" i="35" s="1"/>
  <c r="F40" i="35" s="1"/>
  <c r="F41" i="35" s="1"/>
  <c r="B27" i="35"/>
  <c r="C3" i="35"/>
  <c r="B4" i="35"/>
  <c r="C4" i="35" s="1"/>
  <c r="P10" i="20"/>
  <c r="C6" i="40" l="1"/>
  <c r="B7" i="40"/>
  <c r="D78" i="40"/>
  <c r="B80" i="40"/>
  <c r="F29" i="40"/>
  <c r="B44" i="40"/>
  <c r="B6" i="35"/>
  <c r="F23" i="32"/>
  <c r="E10" i="32"/>
  <c r="E10" i="33"/>
  <c r="D13" i="33"/>
  <c r="A9" i="33"/>
  <c r="E8" i="33"/>
  <c r="G3" i="33" s="1"/>
  <c r="K9" i="33"/>
  <c r="K11" i="33" s="1"/>
  <c r="E9" i="33"/>
  <c r="F20" i="33"/>
  <c r="C11" i="33"/>
  <c r="C12" i="33" s="1"/>
  <c r="C10" i="30"/>
  <c r="K9" i="30"/>
  <c r="K11" i="30" s="1"/>
  <c r="C11" i="30"/>
  <c r="E9" i="32"/>
  <c r="C11" i="32"/>
  <c r="C12" i="32" s="1"/>
  <c r="C14" i="32" s="1"/>
  <c r="K9" i="32"/>
  <c r="K11" i="32" s="1"/>
  <c r="E8" i="32"/>
  <c r="G3" i="32" s="1"/>
  <c r="E12" i="32"/>
  <c r="D29" i="32"/>
  <c r="E12" i="33"/>
  <c r="D29" i="33"/>
  <c r="B53" i="35"/>
  <c r="B41" i="35"/>
  <c r="B42" i="35" s="1"/>
  <c r="C27" i="35"/>
  <c r="B55" i="35"/>
  <c r="C29" i="35"/>
  <c r="G41" i="35"/>
  <c r="B28" i="35"/>
  <c r="C28" i="35" s="1"/>
  <c r="C6" i="41"/>
  <c r="D6" i="41"/>
  <c r="B7" i="41"/>
  <c r="I28" i="40" l="1"/>
  <c r="I32" i="40" s="1"/>
  <c r="F32" i="40"/>
  <c r="B32" i="40" s="1"/>
  <c r="B35" i="40" s="1"/>
  <c r="F5" i="40"/>
  <c r="C55" i="35"/>
  <c r="B30" i="35"/>
  <c r="C30" i="35" s="1"/>
  <c r="E29" i="32"/>
  <c r="F29" i="32" s="1"/>
  <c r="F31" i="32" s="1"/>
  <c r="F5" i="41"/>
  <c r="F12" i="41"/>
  <c r="C14" i="33"/>
  <c r="A13" i="33"/>
  <c r="B12" i="33"/>
  <c r="F22" i="32"/>
  <c r="F24" i="32" s="1"/>
  <c r="E10" i="30"/>
  <c r="C53" i="35"/>
  <c r="A73" i="35"/>
  <c r="B59" i="35"/>
  <c r="G66" i="35"/>
  <c r="G67" i="35" s="1"/>
  <c r="B54" i="35"/>
  <c r="B56" i="35" s="1"/>
  <c r="H66" i="35"/>
  <c r="I67" i="35" s="1"/>
  <c r="B67" i="35"/>
  <c r="B68" i="35" s="1"/>
  <c r="C12" i="30"/>
  <c r="C14" i="30" s="1"/>
  <c r="K16" i="32"/>
  <c r="K17" i="32" s="1"/>
  <c r="K19" i="32" s="1"/>
  <c r="C17" i="32"/>
  <c r="G16" i="32"/>
  <c r="H16" i="32" s="1"/>
  <c r="H18" i="32" s="1"/>
  <c r="C18" i="32" s="1"/>
  <c r="E29" i="33"/>
  <c r="D30" i="33"/>
  <c r="C6" i="35"/>
  <c r="B7" i="35"/>
  <c r="B22" i="40" l="1"/>
  <c r="F8" i="40"/>
  <c r="B8" i="40" s="1"/>
  <c r="B11" i="40" s="1"/>
  <c r="I4" i="40"/>
  <c r="I8" i="40" s="1"/>
  <c r="B37" i="40"/>
  <c r="B36" i="40"/>
  <c r="B31" i="35"/>
  <c r="F29" i="35" s="1"/>
  <c r="C19" i="32"/>
  <c r="C20" i="32" s="1"/>
  <c r="B57" i="35"/>
  <c r="C56" i="35"/>
  <c r="I4" i="41"/>
  <c r="I8" i="41" s="1"/>
  <c r="B23" i="41"/>
  <c r="F8" i="41"/>
  <c r="B8" i="41" s="1"/>
  <c r="B11" i="41" s="1"/>
  <c r="C17" i="33"/>
  <c r="G16" i="33"/>
  <c r="H16" i="33" s="1"/>
  <c r="H18" i="33" s="1"/>
  <c r="C18" i="33" s="1"/>
  <c r="K16" i="33"/>
  <c r="K17" i="33" s="1"/>
  <c r="K19" i="33" s="1"/>
  <c r="K16" i="30"/>
  <c r="K17" i="30" s="1"/>
  <c r="K19" i="30" s="1"/>
  <c r="G16" i="30"/>
  <c r="H16" i="30" s="1"/>
  <c r="H18" i="30" s="1"/>
  <c r="C18" i="30" s="1"/>
  <c r="C17" i="30"/>
  <c r="G24" i="32"/>
  <c r="F25" i="32"/>
  <c r="F27" i="32" s="1"/>
  <c r="B79" i="35"/>
  <c r="C54" i="35"/>
  <c r="I66" i="35"/>
  <c r="D30" i="32"/>
  <c r="F5" i="35"/>
  <c r="J67" i="35"/>
  <c r="I68" i="35"/>
  <c r="I69" i="35" s="1"/>
  <c r="D17" i="40" l="1"/>
  <c r="D19" i="40" s="1"/>
  <c r="E19" i="40" s="1"/>
  <c r="C11" i="40"/>
  <c r="B13" i="40"/>
  <c r="B12" i="40"/>
  <c r="B44" i="35"/>
  <c r="C19" i="30"/>
  <c r="C19" i="33"/>
  <c r="C20" i="33" s="1"/>
  <c r="B12" i="41"/>
  <c r="C11" i="41"/>
  <c r="B18" i="41"/>
  <c r="D17" i="41"/>
  <c r="D23" i="41" s="1"/>
  <c r="B13" i="41"/>
  <c r="B22" i="35"/>
  <c r="F8" i="35"/>
  <c r="B8" i="35" s="1"/>
  <c r="B11" i="35" s="1"/>
  <c r="I4" i="35"/>
  <c r="I8" i="35" s="1"/>
  <c r="F55" i="35"/>
  <c r="B70" i="35"/>
  <c r="I28" i="35"/>
  <c r="I32" i="35" s="1"/>
  <c r="F32" i="35"/>
  <c r="B32" i="35" s="1"/>
  <c r="B35" i="35" s="1"/>
  <c r="B37" i="35" l="1"/>
  <c r="B36" i="35"/>
  <c r="B12" i="35"/>
  <c r="C11" i="35"/>
  <c r="B13" i="35"/>
  <c r="F58" i="35"/>
  <c r="B58" i="35" s="1"/>
  <c r="B61" i="35" s="1"/>
  <c r="I54" i="35"/>
  <c r="I58" i="35" s="1"/>
  <c r="B62" i="35" l="1"/>
  <c r="B63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tc={93D91645-2A9D-4810-8F4E-38AC4F871019}</author>
    <author>tc={84D8D15B-1453-49DC-833B-D912CB0AC122}</author>
  </authors>
  <commentList>
    <comment ref="G3145" authorId="0" shapeId="0" xr:uid="{93D91645-2A9D-4810-8F4E-38AC4F8710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CROW INNOVATION LAB</t>
      </text>
    </comment>
    <comment ref="G3240" authorId="1" shapeId="0" xr:uid="{84D8D15B-1453-49DC-833B-D912CB0AC1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CROW INNOVATION LAB</t>
      </text>
    </comment>
  </commentList>
</comments>
</file>

<file path=xl/sharedStrings.xml><?xml version="1.0" encoding="utf-8"?>
<sst xmlns="http://schemas.openxmlformats.org/spreadsheetml/2006/main" count="168467" uniqueCount="1574">
  <si>
    <t>Estado de resultado integral por naturaleza de gasto</t>
  </si>
  <si>
    <t>PANGEA NATURAL PRODUCTS S.A.S.</t>
  </si>
  <si>
    <t xml:space="preserve">Septiembre 2018 </t>
  </si>
  <si>
    <t>Valor expresado en Peso colombiano</t>
  </si>
  <si>
    <t>Comparativo</t>
  </si>
  <si>
    <t xml:space="preserve">Nombre     </t>
  </si>
  <si>
    <t xml:space="preserve">2018     </t>
  </si>
  <si>
    <t xml:space="preserve">2017     </t>
  </si>
  <si>
    <t xml:space="preserve">   Ingresos de actividades ordinarias</t>
  </si>
  <si>
    <t xml:space="preserve">       41350101 - Comercio al por mayor y al detal</t>
  </si>
  <si>
    <t xml:space="preserve">   Gastos por beneficios a los empleados</t>
  </si>
  <si>
    <t xml:space="preserve">       51050601 - Sueldos</t>
  </si>
  <si>
    <t xml:space="preserve">       51052701 - Auxilio de transporte</t>
  </si>
  <si>
    <t xml:space="preserve">       51053001 - Cesantías</t>
  </si>
  <si>
    <t xml:space="preserve">       51053301 - Intereses sobre cesantías</t>
  </si>
  <si>
    <t xml:space="preserve">       51053601 - Prima de servicios</t>
  </si>
  <si>
    <t xml:space="preserve">       51053901 - Vacaciones</t>
  </si>
  <si>
    <t xml:space="preserve">       51054502 - Auxilio transporte</t>
  </si>
  <si>
    <t xml:space="preserve">       51056801 - Aportes a administradora de riesgos laborales</t>
  </si>
  <si>
    <t xml:space="preserve">       51057001 - Aporte a fondos de pensión y/o cesantías</t>
  </si>
  <si>
    <t xml:space="preserve">       51057201 - Aportes cajas de compensación familiar</t>
  </si>
  <si>
    <t xml:space="preserve">   Otros gastos</t>
  </si>
  <si>
    <t xml:space="preserve">       51201001 - Arrendamientos - Construcciones y edificaciones</t>
  </si>
  <si>
    <t xml:space="preserve">       51352001 - Servicios - Procesamiento electrónico de datos</t>
  </si>
  <si>
    <t xml:space="preserve">       513560 - Publicidad y Propaganda</t>
  </si>
  <si>
    <t xml:space="preserve">       51401501 - Tramites y licencias</t>
  </si>
  <si>
    <t xml:space="preserve">       51951001 - Libros suscripciones periódicos y revistas</t>
  </si>
  <si>
    <t xml:space="preserve">       51953001 - Útiles papelería y fotocopias</t>
  </si>
  <si>
    <t xml:space="preserve">       51956501 - Parqueaderos</t>
  </si>
  <si>
    <t xml:space="preserve">       53053501 - Descuentos comerciales condicionados</t>
  </si>
  <si>
    <t xml:space="preserve">       53959502 - No deducibles</t>
  </si>
  <si>
    <t xml:space="preserve">   Ganancia (pérdida), antes de impuestos</t>
  </si>
  <si>
    <t xml:space="preserve">   Ingreso (gasto) por impuestos</t>
  </si>
  <si>
    <t xml:space="preserve">       51159501 - Otros impuestos</t>
  </si>
  <si>
    <t xml:space="preserve">   Ganancia (pérdida) procedente de operaciones continuadas</t>
  </si>
  <si>
    <t xml:space="preserve">   Ganancia (pérdida)</t>
  </si>
  <si>
    <t>Procesado en: Octubre 07 2018 17:55</t>
  </si>
  <si>
    <t>MES</t>
  </si>
  <si>
    <t>AÑO</t>
  </si>
  <si>
    <t>CLASE</t>
  </si>
  <si>
    <t>GRUPO</t>
  </si>
  <si>
    <t>SUBGRUPO</t>
  </si>
  <si>
    <t>CUENTA</t>
  </si>
  <si>
    <t>VALOR</t>
  </si>
  <si>
    <t>AGOSTO</t>
  </si>
  <si>
    <t>GASTO</t>
  </si>
  <si>
    <t>OPERACIONAL DE ADMINISTRACIÓN</t>
  </si>
  <si>
    <t>SERVICIOS</t>
  </si>
  <si>
    <t>GASTOS LEGALES</t>
  </si>
  <si>
    <t>DIVERSOS</t>
  </si>
  <si>
    <t>NO OPERACIONALES</t>
  </si>
  <si>
    <t>SEPTIEMBRE</t>
  </si>
  <si>
    <t>INGRESO</t>
  </si>
  <si>
    <t>COMERCIO AL POR MAYOR Y AL POR MENOR</t>
  </si>
  <si>
    <t>GASTOS DE PERSONAL</t>
  </si>
  <si>
    <t>ARRENDAMIENTOS</t>
  </si>
  <si>
    <t>FINANCIEROS</t>
  </si>
  <si>
    <t>CENTRO DE COSTO</t>
  </si>
  <si>
    <t>HARINA</t>
  </si>
  <si>
    <t>(Todas)</t>
  </si>
  <si>
    <t>PERIODO</t>
  </si>
  <si>
    <t>NIT. 901.196.219 - 5</t>
  </si>
  <si>
    <t>MARGEN NETO</t>
  </si>
  <si>
    <t>ACTIVO</t>
  </si>
  <si>
    <t>ACTIVO CORRIENTE</t>
  </si>
  <si>
    <t>DISPONIBLE</t>
  </si>
  <si>
    <t>PASIVO</t>
  </si>
  <si>
    <t>PASIVO CORRIENTE</t>
  </si>
  <si>
    <t>IMPUESTOS, GRAVÁMENES Y TASAS</t>
  </si>
  <si>
    <t>PATRIMONIO</t>
  </si>
  <si>
    <t>CAPITAL SOCIAL</t>
  </si>
  <si>
    <t xml:space="preserve">             11050501 - Caja general</t>
  </si>
  <si>
    <t xml:space="preserve">             11100503 - Cuenta Cte. Banco Bogotá 8798</t>
  </si>
  <si>
    <t>ACTIVO NO CORRIENTE</t>
  </si>
  <si>
    <t xml:space="preserve">                23652001 - Comisiones</t>
  </si>
  <si>
    <t xml:space="preserve">                23680515 - Rete Ica 6,6</t>
  </si>
  <si>
    <t xml:space="preserve">                24081001 - Iva descontable por compras 19%</t>
  </si>
  <si>
    <t xml:space="preserve">             31050501 - Capital autorizado</t>
  </si>
  <si>
    <t xml:space="preserve">             31051001 - Capital por suscribir (db)</t>
  </si>
  <si>
    <t>UTILIDAD Y/O PÉRDIDA DEL EJERCICIO</t>
  </si>
  <si>
    <t xml:space="preserve">             11051001 - Cajas menores</t>
  </si>
  <si>
    <t xml:space="preserve">             14350101 - Mercancías no fabricadas</t>
  </si>
  <si>
    <t>INVENTARIOS</t>
  </si>
  <si>
    <t xml:space="preserve">             15240501 - Muebles y enseres</t>
  </si>
  <si>
    <t>PROPIEDAD, PLANTA Y EQUIPO</t>
  </si>
  <si>
    <t xml:space="preserve">                2510100102 - Cesantías</t>
  </si>
  <si>
    <t xml:space="preserve">                2510100202 - Intereses sobre cesantías</t>
  </si>
  <si>
    <t xml:space="preserve">                2510100302 - Vacaciones</t>
  </si>
  <si>
    <t xml:space="preserve">                2510100402 - Prima de servicios</t>
  </si>
  <si>
    <t>OBLIGACIONES LABORALES</t>
  </si>
  <si>
    <t xml:space="preserve">                23653001 - Arrendamientos</t>
  </si>
  <si>
    <t xml:space="preserve">                24080602 - Iva generado</t>
  </si>
  <si>
    <t xml:space="preserve">                23704501 - Fondos</t>
  </si>
  <si>
    <t>OTROS PASIVOS</t>
  </si>
  <si>
    <t>DEUDA CON ACCIONISTAS O SOCIOS</t>
  </si>
  <si>
    <t>235511 - Deuda con socios</t>
  </si>
  <si>
    <t>Pérdida del Ejercicio</t>
  </si>
  <si>
    <t xml:space="preserve">                24081501 - Descontable por servicios</t>
  </si>
  <si>
    <t xml:space="preserve">       53051501 - Comisiones</t>
  </si>
  <si>
    <t xml:space="preserve">       53152001 - Gravamen al movimiento financiero</t>
  </si>
  <si>
    <t xml:space="preserve">       53152002 - Otros impuestos asumidos</t>
  </si>
  <si>
    <t>EXTRAORDINARIOS</t>
  </si>
  <si>
    <t>TERCERO</t>
  </si>
  <si>
    <t>JORGE MOLINA CABAL</t>
  </si>
  <si>
    <t>SEBASTIÁN MENDOZA CASTAÑO</t>
  </si>
  <si>
    <t xml:space="preserve">             13309501 - Otros</t>
  </si>
  <si>
    <t xml:space="preserve">                23359505 - Varios</t>
  </si>
  <si>
    <t>LA CONCEPCIÓN</t>
  </si>
  <si>
    <t>51159501 - Otros impuestos</t>
  </si>
  <si>
    <t>IMPUESTOS</t>
  </si>
  <si>
    <t>Pérdida ejercicios anteriores</t>
  </si>
  <si>
    <t xml:space="preserve">       621006 - Empaques</t>
  </si>
  <si>
    <t>COSTO</t>
  </si>
  <si>
    <t xml:space="preserve">       621005 - Materia Prima</t>
  </si>
  <si>
    <t xml:space="preserve">       529545 - Taxis y buses</t>
  </si>
  <si>
    <t>DE VENTAS</t>
  </si>
  <si>
    <t xml:space="preserve">       51501501 - Reparaciones locativas</t>
  </si>
  <si>
    <t>COSTO DE VENTA</t>
  </si>
  <si>
    <t>HONORARIOS</t>
  </si>
  <si>
    <t xml:space="preserve">       51102501 - Honorarios - Asesoría jurídica</t>
  </si>
  <si>
    <t xml:space="preserve">       621006 - Transporte</t>
  </si>
  <si>
    <t>CAPSULAS</t>
  </si>
  <si>
    <t xml:space="preserve">       51359501 - Otros</t>
  </si>
  <si>
    <t xml:space="preserve">       51409501 - Otros</t>
  </si>
  <si>
    <t xml:space="preserve">       53050501 - Gastos bancarios</t>
  </si>
  <si>
    <t xml:space="preserve">       53952501 - Donaciones</t>
  </si>
  <si>
    <t>OCTUBRE</t>
  </si>
  <si>
    <t>ESTADO</t>
  </si>
  <si>
    <t>REAL</t>
  </si>
  <si>
    <t>PRESUPUESTO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</si>
  <si>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</si>
  <si>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</si>
  <si>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</si>
  <si>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</si>
  <si>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</si>
  <si>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</si>
  <si>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</si>
  <si>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</si>
  <si>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</si>
  <si>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(Varios elementos)</t>
  </si>
  <si>
    <t>UTILIDAD Y/O PÉRDIDA</t>
  </si>
  <si>
    <t>TOTAL PRESUPUESTO</t>
  </si>
  <si>
    <t>INGRESO OPERACIONAL</t>
  </si>
  <si>
    <t>TOTAL REAL</t>
  </si>
  <si>
    <t>COMPORTAMIENTO REAL</t>
  </si>
  <si>
    <t xml:space="preserve">             13300501 - A proveedores</t>
  </si>
  <si>
    <t xml:space="preserve">                23651501 - Honorarios</t>
  </si>
  <si>
    <t xml:space="preserve">                23652501 - Servicios 6%</t>
  </si>
  <si>
    <t xml:space="preserve">                23680517 - Rete Ica 10</t>
  </si>
  <si>
    <t xml:space="preserve">   Otros ingresos</t>
  </si>
  <si>
    <t xml:space="preserve">       42958101 - Ajuste al peso</t>
  </si>
  <si>
    <t xml:space="preserve">       613538 - Productos farmacéuticos y medicinales</t>
  </si>
  <si>
    <t>INGRESO NO OPERACIONAL</t>
  </si>
  <si>
    <t>ESTADO DE RESULTADOS</t>
  </si>
  <si>
    <t xml:space="preserve">NOVIEMBRE </t>
  </si>
  <si>
    <t xml:space="preserve">             13050501 - Clientes nacionales</t>
  </si>
  <si>
    <t xml:space="preserve">                25050501 - Salarios por pagar</t>
  </si>
  <si>
    <t xml:space="preserve">                23680519 - Reteica 7,7</t>
  </si>
  <si>
    <t xml:space="preserve">                24080601 - Iva generado</t>
  </si>
  <si>
    <t xml:space="preserve">       51354001 - Correo portes y telegramas</t>
  </si>
  <si>
    <t>23652503 - Servicios 4%</t>
  </si>
  <si>
    <t>23654001  - Retención por compras 2,5%</t>
  </si>
  <si>
    <t>28050501 - De clientes</t>
  </si>
  <si>
    <t>ANTICIPOS</t>
  </si>
  <si>
    <t>OK</t>
  </si>
  <si>
    <t>SELECCIONE</t>
  </si>
  <si>
    <t xml:space="preserve">       41050510 - Curcuma</t>
  </si>
  <si>
    <t xml:space="preserve">       41800101 - Servicios</t>
  </si>
  <si>
    <t>Total ENERO</t>
  </si>
  <si>
    <t xml:space="preserve">       621007 - Servicio de agencia</t>
  </si>
  <si>
    <t>Total FEBRERO</t>
  </si>
  <si>
    <t>HURTADO &amp; GANDINI ABOGADOS S.A.S.</t>
  </si>
  <si>
    <t>OTROS</t>
  </si>
  <si>
    <t xml:space="preserve">       425050 - Reintegro de otros costos y gastos</t>
  </si>
  <si>
    <t xml:space="preserve">       51400501 - Notariales</t>
  </si>
  <si>
    <t xml:space="preserve">       51401001 - Registro mercantil</t>
  </si>
  <si>
    <t xml:space="preserve">       51952501 - Elementos de aseo y cafetería</t>
  </si>
  <si>
    <t xml:space="preserve">       51956001 - Casino y restaurante</t>
  </si>
  <si>
    <t xml:space="preserve">       53952097 - D. fiscal multas sanciones y litigios</t>
  </si>
  <si>
    <t xml:space="preserve">       61350501 - Comercio al por mayor y al por menor</t>
  </si>
  <si>
    <t xml:space="preserve">       614505 - Servicio de transporte por carretera</t>
  </si>
  <si>
    <t xml:space="preserve">       61800101 - Servicios</t>
  </si>
  <si>
    <t>LEGALES</t>
  </si>
  <si>
    <t>Total MARZO</t>
  </si>
  <si>
    <t xml:space="preserve">                23657510 - Autorretención a título de renta</t>
  </si>
  <si>
    <t xml:space="preserve">                24081002 - Iva Devolución en compras 19%</t>
  </si>
  <si>
    <t>13559510 - Autorretención a título de renta</t>
  </si>
  <si>
    <t>ok</t>
  </si>
  <si>
    <t>Suma de VALOR</t>
  </si>
  <si>
    <t>513560 - Publicidad y Propaganda</t>
  </si>
  <si>
    <t>51409501 - Otros</t>
  </si>
  <si>
    <t>51953501 - Combustibles y lubricantes</t>
  </si>
  <si>
    <t>51999999 - Otros</t>
  </si>
  <si>
    <t>53053501 - Descuentos comerciales condicionados</t>
  </si>
  <si>
    <t>613538 - Productos farmacéuticos y medicinales</t>
  </si>
  <si>
    <t>51055101 - Dotación y suministro a trabajadores</t>
  </si>
  <si>
    <t>51401501 - Tramites y licencias</t>
  </si>
  <si>
    <t>51956501 - Parqueaderos</t>
  </si>
  <si>
    <t>613539 - Exhibiciones, eventos, degustaciones</t>
  </si>
  <si>
    <t>13552010 - Sobrantes en liquidación de Iva</t>
  </si>
  <si>
    <t>24081002 - Iva Devolución en compras 19%</t>
  </si>
  <si>
    <t>24081003 - Iva descontable por compras 5%</t>
  </si>
  <si>
    <t>240890 - Pagos Dian</t>
  </si>
  <si>
    <t>241205 - Vigencia Fiscal Corriente</t>
  </si>
  <si>
    <t>ECUACIÓN PATRIMONIAL</t>
  </si>
  <si>
    <t>23657510 - Autorretención a título de renta</t>
  </si>
  <si>
    <t xml:space="preserve"> </t>
  </si>
  <si>
    <t>42950501 - Aprovechamientos</t>
  </si>
  <si>
    <t>511550 - Impuesto al consumo</t>
  </si>
  <si>
    <t>613566 - Envase y empaque</t>
  </si>
  <si>
    <t>41350101-Comercio al por mayor y al detal</t>
  </si>
  <si>
    <t>42958101-Ajuste al peso</t>
  </si>
  <si>
    <t>519510-Libros suscripciones periódicos y revistas</t>
  </si>
  <si>
    <t>Recuperaciones</t>
  </si>
  <si>
    <t>425050-Reintegro de otros costos y gastos</t>
  </si>
  <si>
    <t>513560-Publicidad y Propaganda</t>
  </si>
  <si>
    <t>53152002-Otros impuestos asumidos</t>
  </si>
  <si>
    <t>Aprovechamientos</t>
  </si>
  <si>
    <t>42950501-Aprovechamientos</t>
  </si>
  <si>
    <t>511550-Impuesto al consumo</t>
  </si>
  <si>
    <t>511595-Otros impuestos</t>
  </si>
  <si>
    <t>GASTOS DE VIAJE</t>
  </si>
  <si>
    <t>51551501-Pasajes Aéreos</t>
  </si>
  <si>
    <t>51956001-Casino y Restaurante</t>
  </si>
  <si>
    <t>41750501-Devoluciones</t>
  </si>
  <si>
    <t>ADECUACIÓN E INSTALACIÓN</t>
  </si>
  <si>
    <t>51501501-Reparaciones Locativas</t>
  </si>
  <si>
    <t>11100504 - Cuenta Cte. Bancolombia 1211</t>
  </si>
  <si>
    <t>OTROS ACTIVOS NO FINANCIEROS</t>
  </si>
  <si>
    <t>171016 - Programas de computador - software</t>
  </si>
  <si>
    <t>32050501 - Prima en colocación de acciones</t>
  </si>
  <si>
    <t>13551501 - Anticipo Retención en la fuente 2,5%</t>
  </si>
  <si>
    <t>15551701 - Impuesto a las ventas retenido 15%</t>
  </si>
  <si>
    <t>13551823 - Reteica 7,7</t>
  </si>
  <si>
    <t>23352501 - Honorarios</t>
  </si>
  <si>
    <t>51953001 - Útiles papelería y fotocopias</t>
  </si>
  <si>
    <t>53952501 - Donaciones</t>
  </si>
  <si>
    <t>13551823 - Reteica 3,3</t>
  </si>
  <si>
    <t>Correo portes y telegramas</t>
  </si>
  <si>
    <t>Publicidad y Propaganda</t>
  </si>
  <si>
    <t>Notariales</t>
  </si>
  <si>
    <t>Registro mercantil</t>
  </si>
  <si>
    <t>Tramites y licencias</t>
  </si>
  <si>
    <t>Otros</t>
  </si>
  <si>
    <t>Reparaciones locativas</t>
  </si>
  <si>
    <t>Gastos de viaje - Pasajes aéreos</t>
  </si>
  <si>
    <t>Libros suscripciones periódicos y revistas</t>
  </si>
  <si>
    <t>Elementos de aseo y cafetería</t>
  </si>
  <si>
    <t>Útiles papelería y fotocopias</t>
  </si>
  <si>
    <t>Combustibles y lubricantes</t>
  </si>
  <si>
    <t>Casino y restaurante</t>
  </si>
  <si>
    <t>Parqueaderos</t>
  </si>
  <si>
    <t>Pregúntale a tu contador</t>
  </si>
  <si>
    <t>MANTENIMIENTO Y REPARACION</t>
  </si>
  <si>
    <t>D. fiscal multas sanciones y litigios</t>
  </si>
  <si>
    <t>Otros impuestos asumidos</t>
  </si>
  <si>
    <t>Comercio al por mayor y al por menor</t>
  </si>
  <si>
    <t>Productos farmacéuticos y medicinales</t>
  </si>
  <si>
    <t>Exhibiciones, eventos, degustaciones</t>
  </si>
  <si>
    <t>Envase y empaque</t>
  </si>
  <si>
    <t>511595-Municipio</t>
  </si>
  <si>
    <t>cuenta por comprar socio</t>
  </si>
  <si>
    <t>CUENTAS POR COBRAR</t>
  </si>
  <si>
    <t>23359501 - Otros</t>
  </si>
  <si>
    <t>Utilidad del Ejercicio</t>
  </si>
  <si>
    <t>53052002 - Intereses de mora</t>
  </si>
  <si>
    <t>Mantenimientos - Construcciones y edificaciones</t>
  </si>
  <si>
    <t>51150501-Industria y comercio</t>
  </si>
  <si>
    <t>ANTICIPOS Y AVANCES RECIBIDOS</t>
  </si>
  <si>
    <t>41350102-Descuentos</t>
  </si>
  <si>
    <t>Servicios</t>
  </si>
  <si>
    <t>41800101-Servicios</t>
  </si>
  <si>
    <t>AMORTIZACIONES</t>
  </si>
  <si>
    <t>Intangibles</t>
  </si>
  <si>
    <t>23654001 - Retención por compras 2,5%</t>
  </si>
  <si>
    <t xml:space="preserve">             13301502 - Otros</t>
  </si>
  <si>
    <t>Servicios - Aseo y vigilancia</t>
  </si>
  <si>
    <t>Servicios públicos - Acueducto y alcantarillado</t>
  </si>
  <si>
    <t>Servicios públicos - Energía eléctrica</t>
  </si>
  <si>
    <t>Almacenamiento</t>
  </si>
  <si>
    <t>Financieros</t>
  </si>
  <si>
    <t>Diferencia en cambio</t>
  </si>
  <si>
    <t>Servicio de transporte de carga</t>
  </si>
  <si>
    <t xml:space="preserve">       51103501 - Honorarios - Asesoría técnica</t>
  </si>
  <si>
    <t>%</t>
  </si>
  <si>
    <t>INGRESOS</t>
  </si>
  <si>
    <t>TOTAL A PAGAR</t>
  </si>
  <si>
    <t>IMPUESTO DE RENTA Y COMPLEMENTARIOS</t>
  </si>
  <si>
    <t>Vigencia Corriente</t>
  </si>
  <si>
    <t>Sobrantes en liquidación de renta</t>
  </si>
  <si>
    <t>24040501 - Vigencia Fiscal Corriente</t>
  </si>
  <si>
    <t>JORGE ALBERTO MOLINA CABAL</t>
  </si>
  <si>
    <t>23652501 - Servicios 6%</t>
  </si>
  <si>
    <t>24082001 - Iva Descontable por devoluciones 19%</t>
  </si>
  <si>
    <t>51058401 - Gastos médicos y drogas</t>
  </si>
  <si>
    <t>511005 - Honorarios - Asesoría Contable</t>
  </si>
  <si>
    <t>Servicios públicos - Gas</t>
  </si>
  <si>
    <t>Utilidad ejercicios anteriores</t>
  </si>
  <si>
    <t>Servicios - Procesamiento electrónico de datos</t>
  </si>
  <si>
    <t>Gastos de viaje - Alojamiento y manutención</t>
  </si>
  <si>
    <t>DEVOLUCIONES</t>
  </si>
  <si>
    <t>COMERCIO AL POR MAYOR Y AL DETAL</t>
  </si>
  <si>
    <t>Total REAL</t>
  </si>
  <si>
    <t>41750502-Devoluciones en servicios</t>
  </si>
  <si>
    <t>GASTOS DE VENTAS</t>
  </si>
  <si>
    <t xml:space="preserve">       52050601 - Sueldos</t>
  </si>
  <si>
    <t xml:space="preserve">       52052701 - Auxilio de transporte</t>
  </si>
  <si>
    <t xml:space="preserve">       52053001 - Cesantías</t>
  </si>
  <si>
    <t xml:space="preserve">       52053301 - Intereses sobre cesantías</t>
  </si>
  <si>
    <t xml:space="preserve">       52053601 - Prima de servicios</t>
  </si>
  <si>
    <t xml:space="preserve">       52053901 - Vacaciones</t>
  </si>
  <si>
    <t xml:space="preserve">       52054502 - Auxilio transporte</t>
  </si>
  <si>
    <t>52055101 - Dotación y suministro a trabajadores</t>
  </si>
  <si>
    <t xml:space="preserve">       52056801 - Aportes a administradora de riesgos laborales</t>
  </si>
  <si>
    <t xml:space="preserve">       52057001 - Aporte a fondos de pensión y/o cesantías</t>
  </si>
  <si>
    <t xml:space="preserve">       52057201 - Aportes cajas de compensación familiar</t>
  </si>
  <si>
    <t>52058401 - Gastos médicos y drogas</t>
  </si>
  <si>
    <t>52950501 - Comisiones</t>
  </si>
  <si>
    <t>TRANSPORTE, ALMACENAMIENTO Y COMUNICACIONES</t>
  </si>
  <si>
    <t>OTRAS ACTIVIDADES DE SERVICIOS</t>
  </si>
  <si>
    <t>Fotografías, filmes y videoclips</t>
  </si>
  <si>
    <t>UTILIDAD Y/O PÉRDIDA PPTO.</t>
  </si>
  <si>
    <t>UTILIDAD Y/O PÉRDIDA REAL</t>
  </si>
  <si>
    <t>Devolución Reteica 7,7</t>
  </si>
  <si>
    <t>Equipos de procesamiento de datos</t>
  </si>
  <si>
    <t>23652001 - Comisiones 10%</t>
  </si>
  <si>
    <t>APORTES A ENTIDADES DE SEGURIDAD SOCIAL</t>
  </si>
  <si>
    <t>Aportes a entidades promotoras de salud eps</t>
  </si>
  <si>
    <t>Aportes al icbf Sena y cajas de compensación</t>
  </si>
  <si>
    <t>Aportes arl</t>
  </si>
  <si>
    <t>Fondos de cesantías y/o pensiones</t>
  </si>
  <si>
    <t>51054801 - Bonificaciones</t>
  </si>
  <si>
    <t>52054801 - Bonificaciones</t>
  </si>
  <si>
    <t>Taxis y buses</t>
  </si>
  <si>
    <t>OTROS CULTIVOS AGRÍCOLAS</t>
  </si>
  <si>
    <t>Fertilizantes e insumos para cultivos</t>
  </si>
  <si>
    <t>13551502 - Devolución Retención en la fuente 2,5%</t>
  </si>
  <si>
    <t>15280501 - Equipos de procesamiento de datos</t>
  </si>
  <si>
    <t>23652505 - Servicio de transporte de carga</t>
  </si>
  <si>
    <t>24082001 - Descontable por devoluciones 19%</t>
  </si>
  <si>
    <t>13551503 - Anticipo Retención en la fuente 4%</t>
  </si>
  <si>
    <t>13551819 - Rete Ica 6,6</t>
  </si>
  <si>
    <t>INTANGIBLES</t>
  </si>
  <si>
    <t>Derecho de uso</t>
  </si>
  <si>
    <t>13551821 - Rete Ica 10</t>
  </si>
  <si>
    <t>23654005 - Compras de bienes o productos agrícolas o pecuario</t>
  </si>
  <si>
    <t>23680521 - Reteica 3,3</t>
  </si>
  <si>
    <t>TOTAL</t>
  </si>
  <si>
    <t>PROYECCIÓN CIERRE DICIEMBRE 2021</t>
  </si>
  <si>
    <t>UTILIDAD FISCAL</t>
  </si>
  <si>
    <t>IMPUESTO RENTA 31%</t>
  </si>
  <si>
    <t>AUTORRETENCIÓN</t>
  </si>
  <si>
    <t>ANTICIPO RETEFUENTE</t>
  </si>
  <si>
    <t>TOTAL ESTIMADO A PAGAR IMP. RENTA</t>
  </si>
  <si>
    <t>PROYECCIÓN IMPUESTO DE RENTA 2021</t>
  </si>
  <si>
    <t>PROYECCIÓN IMPUESTO DE INDUSTRIA Y COMERCIO</t>
  </si>
  <si>
    <t>INGRESOS TOTALES</t>
  </si>
  <si>
    <t>ICA ANUAL 0,33%</t>
  </si>
  <si>
    <t>ANTICIPO RETEICA</t>
  </si>
  <si>
    <t>TOTAL ESTIMADO A PAGAR ICA 2021</t>
  </si>
  <si>
    <t>ANTICIPO DE RENTA 75%</t>
  </si>
  <si>
    <t>OPCIÓN 1</t>
  </si>
  <si>
    <t>OPCIÓN 2</t>
  </si>
  <si>
    <t>IMPUESTO NETO DE RENTA A PAGAR</t>
  </si>
  <si>
    <t>Servicios públicos - Teléfono</t>
  </si>
  <si>
    <t>Equipo de oficina</t>
  </si>
  <si>
    <t>Mantenimiento - Equipo de computación y comunicación</t>
  </si>
  <si>
    <t>Peajes</t>
  </si>
  <si>
    <t>ESTIMADO OBLIGACIONES FISCALES A PAGAR EN ENERO 2022</t>
  </si>
  <si>
    <t>IVA</t>
  </si>
  <si>
    <t>RETEFUENTE</t>
  </si>
  <si>
    <t>RETEICA</t>
  </si>
  <si>
    <t>AHORRO EN IMPUESTO A CARGO</t>
  </si>
  <si>
    <t>SIN GESTIÓN</t>
  </si>
  <si>
    <t>VARIOS</t>
  </si>
  <si>
    <t>SEBASTIAN MENDOZA CASTAÑO</t>
  </si>
  <si>
    <t>ANA MYRIAM SALAZAR HERMOSA</t>
  </si>
  <si>
    <t>RICARDO ARTURO ARANGO WAGNER</t>
  </si>
  <si>
    <t>H&amp;G CONTADORES SAS</t>
  </si>
  <si>
    <t>COLOMBIA TELECOMUNICACIONES S.A. E.S.P.</t>
  </si>
  <si>
    <t>OLGA BARBOSA DE HURTADO</t>
  </si>
  <si>
    <t>FACEBOOK IRELAND LIMITED</t>
  </si>
  <si>
    <t>GOOGLE LLC</t>
  </si>
  <si>
    <t>MANCHOLA ASOCIADOS LTDA</t>
  </si>
  <si>
    <t>MERCADEO COMPARTIDO SAS</t>
  </si>
  <si>
    <t>TENVINILO S.L.</t>
  </si>
  <si>
    <t>FERRETERIA BERVAR S.A.S.</t>
  </si>
  <si>
    <t>JOSE JAVIER SALCEDO SANCHEZ</t>
  </si>
  <si>
    <t>SHOPIFY INC</t>
  </si>
  <si>
    <t>MERKAORGANICO NATURAL SAS</t>
  </si>
  <si>
    <t>GRUPO ARGURI SAS</t>
  </si>
  <si>
    <t>ALIMENTOS SOSTENIBLES SAS</t>
  </si>
  <si>
    <t>VITAFITNESS SAS</t>
  </si>
  <si>
    <t>INVERSIONES FARMACIAS ALPHA S.A.S</t>
  </si>
  <si>
    <t>BISMILA SAS</t>
  </si>
  <si>
    <t>LUCERO VASQUEZ</t>
  </si>
  <si>
    <t>DAVID MUÑOZ</t>
  </si>
  <si>
    <t>Seguros de riesgos laborales suramericana S.A.</t>
  </si>
  <si>
    <t>Protección S.A</t>
  </si>
  <si>
    <t>Comfandi </t>
  </si>
  <si>
    <t>Colpensiones</t>
  </si>
  <si>
    <t>Bancolombia</t>
  </si>
  <si>
    <t>PAYU COLOMBIA SAS</t>
  </si>
  <si>
    <t>DIAN</t>
  </si>
  <si>
    <t>REDOX COLOMBIA S.A.S.</t>
  </si>
  <si>
    <t>SAFERBO TRANSEMPAQUE LTDA.</t>
  </si>
  <si>
    <t>LA CONCEPCION SA</t>
  </si>
  <si>
    <t>ASOCIACION AGROPIMIENTERA VALLE DEL GUAMEZ</t>
  </si>
  <si>
    <t>CONNPLANTS SAS</t>
  </si>
  <si>
    <t>FARMAVIT EMPRESA ASOCIATIVA DE TRABAJO</t>
  </si>
  <si>
    <t>INDES S.A.S.</t>
  </si>
  <si>
    <t>NEW PLAST SAS</t>
  </si>
  <si>
    <t>SERVIENTREGA S.A.</t>
  </si>
  <si>
    <t>COORDINADORA MERCANTIL SA</t>
  </si>
  <si>
    <t>ALLTAG SAS</t>
  </si>
  <si>
    <t>OLGROUP SAS</t>
  </si>
  <si>
    <t>MARIA JOSE LOPEZ BOLAÑOS</t>
  </si>
  <si>
    <t>AEROVIAS DEL CONTINENTE AMERICANO S.A.</t>
  </si>
  <si>
    <t>SIIGO SAS</t>
  </si>
  <si>
    <t>CAMARA DE COMERCIO DE CALI</t>
  </si>
  <si>
    <t>INVERSIONES TORRES DONADO S.A.S</t>
  </si>
  <si>
    <t>LA VITAL COLOMBIA SAS</t>
  </si>
  <si>
    <t>Fundapedco</t>
  </si>
  <si>
    <t>AMAZON.COM INC</t>
  </si>
  <si>
    <t>IRCC S.A.S.</t>
  </si>
  <si>
    <t>GRUPO EMPRESARIAL LA SEBASTIANA SAS</t>
  </si>
  <si>
    <t>FARMACIA DROGUERIA SAN JORGE LTDA</t>
  </si>
  <si>
    <t>ALDEMAR MUÑOZ SUAREZ</t>
  </si>
  <si>
    <t>CASCO CAPITAL S.A.S</t>
  </si>
  <si>
    <t>HOSTAL LAS MERCEDES BOUTIQUE</t>
  </si>
  <si>
    <t>CAMILO CAICEDO SANZ</t>
  </si>
  <si>
    <t>INGRID VIVIANA AGUDELO POVEDA</t>
  </si>
  <si>
    <t>JHON FREYMAN ESCOBAR</t>
  </si>
  <si>
    <t>DIANA MARCELA VALENCIA</t>
  </si>
  <si>
    <t>VITAINTEGRAL SAS</t>
  </si>
  <si>
    <t>INVERSIONES BARON Y BOTERO S.A.S</t>
  </si>
  <si>
    <t>INVERSIONES SALUDABLES VITA S.A.S</t>
  </si>
  <si>
    <t>SEERI COLOMBIA</t>
  </si>
  <si>
    <t>GINA CECILIA FERNANDEZ FAJRI DE CONCHA</t>
  </si>
  <si>
    <t>MULTILINEA LTDA</t>
  </si>
  <si>
    <t>KOBA COLOMBIA SAS</t>
  </si>
  <si>
    <t>MARGARITA MARIA AGUIRRE GARCIA</t>
  </si>
  <si>
    <t>PRODUCCION GRAFICA EDITORES SAS</t>
  </si>
  <si>
    <t>23650501 - Salarios y pagos laborales</t>
  </si>
  <si>
    <t>25050501 - Salarios por pagar</t>
  </si>
  <si>
    <t>51056301 - Capacitación al personal</t>
  </si>
  <si>
    <t>PLATZI SAS</t>
  </si>
  <si>
    <t>512022 - Stand y otros equipos para publicidad</t>
  </si>
  <si>
    <t>TEG EXPO SAS</t>
  </si>
  <si>
    <t>AURA CRISTINA ROJAS TRIANA</t>
  </si>
  <si>
    <t>INVERSIONES ZONAZUL SAS</t>
  </si>
  <si>
    <t>GRUPO TR SAS</t>
  </si>
  <si>
    <t>Inversiones Cristancho Medina SAS</t>
  </si>
  <si>
    <t>520547 Comisiones</t>
  </si>
  <si>
    <t>Colsubsidio </t>
  </si>
  <si>
    <t>SODIMAC COLOMBIA S.A.</t>
  </si>
  <si>
    <t xml:space="preserve"> TAKAMI S.A.</t>
  </si>
  <si>
    <t>MUNICIPIO DE SANTIAGO DE CALI</t>
  </si>
  <si>
    <t>ESTRELLA ANDINA SAS</t>
  </si>
  <si>
    <t>BRANDLIVE COLOMBIA SAS</t>
  </si>
  <si>
    <t>COORDIUTIL S.A.</t>
  </si>
  <si>
    <t>MARYEIN LENIS GRAJALES</t>
  </si>
  <si>
    <t>MARIA CRISTINA TORO</t>
  </si>
  <si>
    <t>PROYECTA T MERCHANDISING GROUP SAS</t>
  </si>
  <si>
    <t xml:space="preserve"> GODADDY</t>
  </si>
  <si>
    <t xml:space="preserve"> COLOMBIA TELECOMUNICACIONES S.A. E.S.P.</t>
  </si>
  <si>
    <t>NEGOCIOS LA PLAZA SAS</t>
  </si>
  <si>
    <t xml:space="preserve"> ALIMENTOS SOSTENIBLES SAS</t>
  </si>
  <si>
    <t>ENTERPRISE</t>
  </si>
  <si>
    <t>COLVANES SAS</t>
  </si>
  <si>
    <t>HANGAR PARK SAS</t>
  </si>
  <si>
    <t xml:space="preserve">GRUPO ARGURI SAS </t>
  </si>
  <si>
    <t>COMIDAS VARPEL SAS</t>
  </si>
  <si>
    <t>TRINITARIA CERAMICS SAS</t>
  </si>
  <si>
    <t>EDWAR LOPEZ</t>
  </si>
  <si>
    <t>COOPERATIVA MULTIACTIVA UNIAGRO</t>
  </si>
  <si>
    <t>RESTAURANTE LA QUERENCIA SAS</t>
  </si>
  <si>
    <t xml:space="preserve"> CAMARA DE COMERCIO DE CALI</t>
  </si>
  <si>
    <t xml:space="preserve"> KOBA COLOMBIA SAS</t>
  </si>
  <si>
    <t xml:space="preserve"> ANILLANDO CALI LTDA</t>
  </si>
  <si>
    <t>Manuel Londoño</t>
  </si>
  <si>
    <t xml:space="preserve"> INTERRAPIDISIMO S.A.</t>
  </si>
  <si>
    <t>INVERSIONES VITALMENTEFIT SAS</t>
  </si>
  <si>
    <t>DEPRECIACION ACUMULADA</t>
  </si>
  <si>
    <t>Equipo de computación y comunicación</t>
  </si>
  <si>
    <t>Reteica 4,14</t>
  </si>
  <si>
    <t>41800102-Descuentos en servicios</t>
  </si>
  <si>
    <t>INVERSIONES MEJIA MEJIA SAS</t>
  </si>
  <si>
    <t>GRUPO EDS AUTOGAS SAS</t>
  </si>
  <si>
    <t>HYG OIL PETROLEUM COMPANY SAS</t>
  </si>
  <si>
    <t>DISTRIBUCION Y TRANSPORTE DE C</t>
  </si>
  <si>
    <t>POOL CRUZ QUINTERO</t>
  </si>
  <si>
    <t>INVERSIONES INT COLOMBIA SAS</t>
  </si>
  <si>
    <t>INVERSIONES URBANAS VC SAS</t>
  </si>
  <si>
    <t>F8 INVERSIONES SAS</t>
  </si>
  <si>
    <t>CORFICOLOMBIANA</t>
  </si>
  <si>
    <t>CONCESIONARIA PANAMERICANA SAS</t>
  </si>
  <si>
    <t>PATRIMONIO AUTONOMO RUTA DEL SOL</t>
  </si>
  <si>
    <t>LOGYCA ASOCIACION</t>
  </si>
  <si>
    <t>BAGATELLE SAS</t>
  </si>
  <si>
    <t>Ivon Josefina Chima Mercado</t>
  </si>
  <si>
    <t>INVERSIONES MONTOLIVO SAS</t>
  </si>
  <si>
    <t>TACO HOUSE MAXICAN GRILL SAS</t>
  </si>
  <si>
    <t>RANPACK SAS</t>
  </si>
  <si>
    <t>MOLI S.A.S.</t>
  </si>
  <si>
    <t>MELONN SAS</t>
  </si>
  <si>
    <t>Fitlomena Market SAS</t>
  </si>
  <si>
    <t>TICKET FAST SAS</t>
  </si>
  <si>
    <t xml:space="preserve"> SIIGO SAS</t>
  </si>
  <si>
    <t>SAN CAMILO COFFE INDUSTRY SAS</t>
  </si>
  <si>
    <t>LABORATORIOS FUNAT SAS</t>
  </si>
  <si>
    <t>Depreciación acumulada</t>
  </si>
  <si>
    <t>ESPERANZA MENDOZA</t>
  </si>
  <si>
    <t>51056901 - Aportes a entidades promotoras de salud eps</t>
  </si>
  <si>
    <t>Eps Famisanar</t>
  </si>
  <si>
    <t>Gladys Helena Tobar Calderon</t>
  </si>
  <si>
    <t>ORGANIZACIÓN LINEA VITAL S.A.S</t>
  </si>
  <si>
    <t>GRUPO HCC SAS</t>
  </si>
  <si>
    <t>Hotel Laureles Plaza SAS</t>
  </si>
  <si>
    <t>MAC CENTER COLOMBIA SOCIEDAD POR ACCIONES SIMPLIFICADA</t>
  </si>
  <si>
    <t>DAVID MUÑOZ MONTOYA</t>
  </si>
  <si>
    <t>Clavijo Martinez Inversiones cia s en c</t>
  </si>
  <si>
    <t>NUEVO SOI</t>
  </si>
  <si>
    <t>51059501 - Bienestar y atención a empleados</t>
  </si>
  <si>
    <t>COLOMBIANA DE COMERCIO SA</t>
  </si>
  <si>
    <t>Muebles y Enseres</t>
  </si>
  <si>
    <t xml:space="preserve"> PANGEA NATURAL PRODUCTS S.A.S.</t>
  </si>
  <si>
    <t>DEPRECIACIÓN</t>
  </si>
  <si>
    <t>TINAJEROS SA</t>
  </si>
  <si>
    <t>AMORTIZACIÓN INTANGIBLES</t>
  </si>
  <si>
    <t>Licencias</t>
  </si>
  <si>
    <t>236590 - Pagos Retefte</t>
  </si>
  <si>
    <t>236890 Pagos Reteica</t>
  </si>
  <si>
    <t>COCOFIT MERCADO SALUDABLE S.A.S.</t>
  </si>
  <si>
    <t>MARIA DEL MAR MEZU PALACIOS</t>
  </si>
  <si>
    <t>COLD WORLD REFRIGERACION S.A.S.</t>
  </si>
  <si>
    <t>DE LA PAVA Y COMPANIA S A S</t>
  </si>
  <si>
    <t>ARREGLOS ORNAMENTALES</t>
  </si>
  <si>
    <t>Arreglos ornamentales</t>
  </si>
  <si>
    <t>VERGARA Y GRANADA SAS</t>
  </si>
  <si>
    <t>EVA CECILIA SANGUÑA CRIOLLO</t>
  </si>
  <si>
    <t>FIDUCIARIA CORFICOLOMBIANA</t>
  </si>
  <si>
    <t xml:space="preserve"> ADC S.A.S.</t>
  </si>
  <si>
    <t>FRISBY S.A.</t>
  </si>
  <si>
    <t>ALMACENES EXITO S.A.</t>
  </si>
  <si>
    <t>GASTRONOMIA ITALIANA EN COLOMBIA SAS</t>
  </si>
  <si>
    <t>ROSARIO DEL CARMEN BALETA PADILLA</t>
  </si>
  <si>
    <t>JAIRO JARAMILLO AGUIRRE</t>
  </si>
  <si>
    <t>RUTH LILIANA ALVARAN GOMEZ</t>
  </si>
  <si>
    <t xml:space="preserve"> BOLSAS Y PLASTICOS LA 15 LTDA</t>
  </si>
  <si>
    <t>Proceso logístico</t>
  </si>
  <si>
    <t>15241001 - Equipos</t>
  </si>
  <si>
    <t>23670101 - Impuesto a las ventas retenido 15%</t>
  </si>
  <si>
    <t>Reteica del 5</t>
  </si>
  <si>
    <t>Salarios por pagar</t>
  </si>
  <si>
    <t>Varios</t>
  </si>
  <si>
    <t>ONLINE MARIA DEL MAR MEZU PALACIOS</t>
  </si>
  <si>
    <t>MILDRED LOPEZ CAMPO</t>
  </si>
  <si>
    <t>FEDERACIÓN NACIONAL DE COMERCIANTES EMPRESARIOS - FENALCO SECCIONAL VALLE DEL CAUCA.</t>
  </si>
  <si>
    <t>SEGUROS DE RIESGOS LABORALES SURAMERICANA S.A.</t>
  </si>
  <si>
    <t>Porvenir S.A</t>
  </si>
  <si>
    <t>CAROLL VIVIANA GELVES NAVAS</t>
  </si>
  <si>
    <t xml:space="preserve"> MANCHOLA ASOCIADOS LTDA</t>
  </si>
  <si>
    <t>RODRIGUEZ CARRION COMPAÑIA LIMITADA</t>
  </si>
  <si>
    <t>CRKS TECNOSEGURUDAD Y SITEMAS S.A.S</t>
  </si>
  <si>
    <t xml:space="preserve"> SHOPIFY INC</t>
  </si>
  <si>
    <t>JHONSON JAIME CRUZ QUINTERO</t>
  </si>
  <si>
    <t>EL GRINGO SAS</t>
  </si>
  <si>
    <t>LUIS ANTHONY CAICEDO YARA</t>
  </si>
  <si>
    <t>Mercadopago Colombia Ltda</t>
  </si>
  <si>
    <t xml:space="preserve"> SALAZAR SAENZ SAS</t>
  </si>
  <si>
    <t>LEONOR MERCEDES CALVO</t>
  </si>
  <si>
    <t>GUSTAVO ADOLFO LOPEZ</t>
  </si>
  <si>
    <t>CAROLINA SOTO</t>
  </si>
  <si>
    <t>RESTAURANTE Y BAR EL ROMANO SAS</t>
  </si>
  <si>
    <t>INVERSIONES EN RECREACION DEPORTE Y SALUD S.A.</t>
  </si>
  <si>
    <t>FAVEBOOK IRELAND LIMITED</t>
  </si>
  <si>
    <t>EL COMERCIO ELECTRICO S.A.S.</t>
  </si>
  <si>
    <t>RAFAEL ALEJANDRO GARZON REBELLON</t>
  </si>
  <si>
    <t>JAIRO ESTEBAN GARCIA</t>
  </si>
  <si>
    <t>FRANCORP SOCIEDAD POR ACCIONES SIMPLIFICADA</t>
  </si>
  <si>
    <t>EPS Sura</t>
  </si>
  <si>
    <t>DIAZ Y RESTREPO S.A.S.</t>
  </si>
  <si>
    <t>Total ABRIL</t>
  </si>
  <si>
    <t>Total MAYO</t>
  </si>
  <si>
    <t>Total JUNIO</t>
  </si>
  <si>
    <t>11100506 - Mercadopago</t>
  </si>
  <si>
    <t>CERTIFICADOS</t>
  </si>
  <si>
    <t>23676801 - Impuesto a las ventas retenido</t>
  </si>
  <si>
    <t>GODADDY</t>
  </si>
  <si>
    <t>BERTHA CARDONA VASQUEZ</t>
  </si>
  <si>
    <t>ONLINE OSCAR ESCOBAR JIMENEZ</t>
  </si>
  <si>
    <t>OSCAR ESCOBAR JIMÉNEZ</t>
  </si>
  <si>
    <t>52056901 - Aportes a entidades promotoras de salud eps</t>
  </si>
  <si>
    <t>Comfandi</t>
  </si>
  <si>
    <t>BOLSAS Y PLASTICOS LA 15 LTDA</t>
  </si>
  <si>
    <t>PAMPERO S.A.S.</t>
  </si>
  <si>
    <t>SURAMERICA COMERCIAL S.A.S.</t>
  </si>
  <si>
    <t>Nutrición en Movimiento</t>
  </si>
  <si>
    <t>ADC S.A.S.</t>
  </si>
  <si>
    <t>GRUPO CBC S.A.S.</t>
  </si>
  <si>
    <t>DOÑA LECHONA SA</t>
  </si>
  <si>
    <t>KINCO SAS</t>
  </si>
  <si>
    <t>BARONA MARTINEZ SAS</t>
  </si>
  <si>
    <t>SALAS HERRERA SAS</t>
  </si>
  <si>
    <t>BBI COLOMBIA S.A.S.</t>
  </si>
  <si>
    <t>ROBIN FOOD COLOMBIA SAS</t>
  </si>
  <si>
    <t>GASTRONOMIA GROUP SAS</t>
  </si>
  <si>
    <t>421010 - Rendimientos Financieros</t>
  </si>
  <si>
    <t>FABRICA DE ALIMENTOS PROCESADOS VENTOLINI S.A. EN REORGANIZACION</t>
  </si>
  <si>
    <t>TIZONES LIMITADA</t>
  </si>
  <si>
    <t>SEGUROS</t>
  </si>
  <si>
    <t>51303001 - Seguros - Terremoto</t>
  </si>
  <si>
    <t>Suramericana</t>
  </si>
  <si>
    <t>AEROVIAS DE INTEGRACION REGIONAL S A</t>
  </si>
  <si>
    <t>CORPORACION CLUB DE TENIS CALI</t>
  </si>
  <si>
    <t>ALMACENES LA 13 S.A.S.</t>
  </si>
  <si>
    <t>AGUSTIN ARMANDO POVEDA OVIEDO</t>
  </si>
  <si>
    <t>MAURO ENRIQUE MEDINA BOTERO</t>
  </si>
  <si>
    <t>ARTEMISA SAS</t>
  </si>
  <si>
    <t>Yina Yereinza Acevedo Álvarez</t>
  </si>
  <si>
    <t>CDT Virtual Bancolombia 25/09/23</t>
  </si>
  <si>
    <t>23652504 - Devolución Servicios 4%</t>
  </si>
  <si>
    <t>Servicios de salud 2%</t>
  </si>
  <si>
    <t>RENTA</t>
  </si>
  <si>
    <t>ICA</t>
  </si>
  <si>
    <t>ENE-SEPT</t>
  </si>
  <si>
    <t>OCT-NOV</t>
  </si>
  <si>
    <t>UNIAGRO</t>
  </si>
  <si>
    <t>COSTO 46%</t>
  </si>
  <si>
    <t>ANTICIPO</t>
  </si>
  <si>
    <t>IMPT 2022</t>
  </si>
  <si>
    <t>IMPT 2023</t>
  </si>
  <si>
    <t>ANTICIPO 1</t>
  </si>
  <si>
    <t>ANTICIPO 2</t>
  </si>
  <si>
    <t>IMP DESP RETENC</t>
  </si>
  <si>
    <t>COSTO 33%</t>
  </si>
  <si>
    <t>GASTO 42%</t>
  </si>
  <si>
    <t>UTILIDAD OPER</t>
  </si>
  <si>
    <t>IMPUESTO 35%</t>
  </si>
  <si>
    <t>RETENCIONES</t>
  </si>
  <si>
    <t>IVA 3 CUAT</t>
  </si>
  <si>
    <t>GENERADO</t>
  </si>
  <si>
    <t>DESCONTABLES</t>
  </si>
  <si>
    <t>IVA A PAGAR</t>
  </si>
  <si>
    <t>A PAGAR</t>
  </si>
  <si>
    <t>AUTORRENTA</t>
  </si>
  <si>
    <t>2 CUOTAS</t>
  </si>
  <si>
    <t>COSTO 43%</t>
  </si>
  <si>
    <t>FE11497</t>
  </si>
  <si>
    <t>FE11510</t>
  </si>
  <si>
    <t>FE1120 FITOBIOCELL</t>
  </si>
  <si>
    <t>INV OCT</t>
  </si>
  <si>
    <t>ICA 2023</t>
  </si>
  <si>
    <t>ARITEX DE COLOMBIA SAS</t>
  </si>
  <si>
    <t>LITIGIO Y CONSULTORIA LEGAL SAS</t>
  </si>
  <si>
    <t>VALLAR SAS</t>
  </si>
  <si>
    <t>GLORIA LILIANA VELEZ BUITRAGO</t>
  </si>
  <si>
    <t>MIGUEL ANGEL PERDOMI</t>
  </si>
  <si>
    <t>JSJ GROUP SAS</t>
  </si>
  <si>
    <t>IDER GONZALEZ</t>
  </si>
  <si>
    <t>MANUEL ACOSTA</t>
  </si>
  <si>
    <t>FUNDACION ZOOLOGICA DE CALI REST  HACIENDA DEL BOSQUE</t>
  </si>
  <si>
    <t>HM HENNES MAURITZ COLOMBIA SAS</t>
  </si>
  <si>
    <t>META PLATAFORMS IRELAND LIMITED</t>
  </si>
  <si>
    <t>PROCESO LOGÍSTICO</t>
  </si>
  <si>
    <t>CIENTO UNO S.A.S</t>
  </si>
  <si>
    <t>TIERRADENTRO CAFE CO S.A.S.</t>
  </si>
  <si>
    <t>AERO REPUBLICA S.A</t>
  </si>
  <si>
    <t>Gastos de representación y relaciones publicas</t>
  </si>
  <si>
    <t>CANTINA LA 15 SAS</t>
  </si>
  <si>
    <t>EMPACKING GLOBAL SAS</t>
  </si>
  <si>
    <t>Ana Myrian Salazar</t>
  </si>
  <si>
    <t>REPARACIONES LOCATIVAS</t>
  </si>
  <si>
    <t>DIEGO FERNANDO MORALES CELIS</t>
  </si>
  <si>
    <t>Sanitas</t>
  </si>
  <si>
    <t>FITOBIOCELL SAS</t>
  </si>
  <si>
    <t>Análisis Biológicos y afines</t>
  </si>
  <si>
    <t>Ajuste al peso</t>
  </si>
  <si>
    <t>Rete ica 8.8</t>
  </si>
  <si>
    <t>Devolucion rete ica 8.8</t>
  </si>
  <si>
    <t xml:space="preserve">
51050301 - Salario integral</t>
  </si>
  <si>
    <t>JUAN ESTEBAN ENRIQUEZ FLOREZ</t>
  </si>
  <si>
    <t xml:space="preserve"> HOTELES ESTELAR SA</t>
  </si>
  <si>
    <t>INSTALTEC LTDA</t>
  </si>
  <si>
    <t>Pinzon Pinzon &amp; Asociados Abogados SAS</t>
  </si>
  <si>
    <t>FD SAN JORGE SAS</t>
  </si>
  <si>
    <t>EDUARDO CARVAJAL CANO</t>
  </si>
  <si>
    <t>FERRETODO LA PORTADA</t>
  </si>
  <si>
    <t>TSO</t>
  </si>
  <si>
    <t>53052501 - Diferencia en cambio</t>
  </si>
  <si>
    <t>13809502 Otros deudores</t>
  </si>
  <si>
    <t>23652510 - Servicios 3,5%</t>
  </si>
  <si>
    <t>51052101 - Viáticos</t>
  </si>
  <si>
    <t>PLUXEE COLOMBIA S.A.S.</t>
  </si>
  <si>
    <t>STAY S.A.S</t>
  </si>
  <si>
    <t>ARTEMISA S.A.S BIC</t>
  </si>
  <si>
    <t>ASOCIACIÓN NACIONAL DE EMPRESARIOS DE COLOMBIA</t>
  </si>
  <si>
    <t>COMERCIALIZADORA DE PRODUCTOS ALIMENTICIOS CAFAJ SAS</t>
  </si>
  <si>
    <t>DIEGO CAICEDO</t>
  </si>
  <si>
    <t>51251001-Afiliaciones y sostenimiento</t>
  </si>
  <si>
    <t>EDIFICIO BELLA VISTA PROPIEDAD HORIZONTAL</t>
  </si>
  <si>
    <t>FARMATODO COLOMBIA S.A</t>
  </si>
  <si>
    <t>JAIME ANDRES DAMELINES CASANOVA</t>
  </si>
  <si>
    <t>ALEXANDRA MARIN RAMIREZ</t>
  </si>
  <si>
    <t>ABORIGEN CIENCIA ANCESTRAL S.A.S</t>
  </si>
  <si>
    <t xml:space="preserve">             13301001 - A contratistas</t>
  </si>
  <si>
    <t>DEUDAS CON ACCIONISTAS O SOCIOS</t>
  </si>
  <si>
    <t>Deuda con Socios</t>
  </si>
  <si>
    <t>Devolución Rete Ica 10</t>
  </si>
  <si>
    <t>Iva Devolución en compras 5%</t>
  </si>
  <si>
    <t>Devolución Reteica 3,3</t>
  </si>
  <si>
    <t>135520 - Sobrantes en liquidación de renta</t>
  </si>
  <si>
    <t>DEUDORES</t>
  </si>
  <si>
    <t>Karol Dahiana Pinto Gallego</t>
  </si>
  <si>
    <t>Carlos Hernando Rosas Guerrero</t>
  </si>
  <si>
    <t>sebastian marin ramirez</t>
  </si>
  <si>
    <t xml:space="preserve"> TDT SAS</t>
  </si>
  <si>
    <t>Devolución Servicios de transporte 1%</t>
  </si>
  <si>
    <t>Devolución Comisiones</t>
  </si>
  <si>
    <t>Salarios y pagos laborales</t>
  </si>
  <si>
    <t>Honorarios</t>
  </si>
  <si>
    <t>Comisiones</t>
  </si>
  <si>
    <t>Servicios 4%</t>
  </si>
  <si>
    <t>Devolución Servicios 4%</t>
  </si>
  <si>
    <t>Servicios 3,5%</t>
  </si>
  <si>
    <t>Arrendamientos</t>
  </si>
  <si>
    <t>Retención por compras 2,5%</t>
  </si>
  <si>
    <t>Autorretención a título de renta</t>
  </si>
  <si>
    <t>Impuesto a las ventas retenido 15%</t>
  </si>
  <si>
    <t>Rete Ica 6,6</t>
  </si>
  <si>
    <t>Rete Ica 10</t>
  </si>
  <si>
    <t>Reteica 7,7</t>
  </si>
  <si>
    <t>Reteica 3,3</t>
  </si>
  <si>
    <t>EMPRESAS MUNICIPALES DE CALI E.I.C.E. E.S.P.</t>
  </si>
  <si>
    <t>VALLE PEST CONTROL CALI SAS</t>
  </si>
  <si>
    <t>HECTOR FABIO SANCHEZ</t>
  </si>
  <si>
    <t>IKSO SAS</t>
  </si>
  <si>
    <t>COMERCIALIZADORA BIO-BIO SAS EN</t>
  </si>
  <si>
    <t>LABORATORIO DE ALIMENTOS Y SIMILARES MICROQUIM S.A.S.</t>
  </si>
  <si>
    <t>ALIMENTOS JOMAS</t>
  </si>
  <si>
    <t>51353501 Servicios públicos - Teléfono</t>
  </si>
  <si>
    <t>Transporte fletes y acarreos</t>
  </si>
  <si>
    <t>ANA JASMIN SALAZAR OCHOA</t>
  </si>
  <si>
    <t>Mantenimientos - Equipo de oficina</t>
  </si>
  <si>
    <t>SUPER DISTRIBUIDOR SAS</t>
  </si>
  <si>
    <t>Open IA</t>
  </si>
  <si>
    <t>VITRICRISTALES SAS</t>
  </si>
  <si>
    <t>52351501 Asistencia comercial</t>
  </si>
  <si>
    <t xml:space="preserve"> SUPERTIENDAS CAÑAVERAL S.A.</t>
  </si>
  <si>
    <t>PROYECCIÓN CIERRE CONTABLE 2024</t>
  </si>
  <si>
    <t>UTILIDAD</t>
  </si>
  <si>
    <t>IMPUESTO DE RENTA 35%</t>
  </si>
  <si>
    <t>ANTICIPO AÑO 2025</t>
  </si>
  <si>
    <t>CÁLCULO ANTICIPO</t>
  </si>
  <si>
    <t>Menos Retención en la Fuente</t>
  </si>
  <si>
    <t>Impuesto de Renta 2023</t>
  </si>
  <si>
    <t>Impuesto de Renta 2024</t>
  </si>
  <si>
    <t>ANTICIPO OPCIÓN 1</t>
  </si>
  <si>
    <t>Promedio 2023 - 2024</t>
  </si>
  <si>
    <t>ANTICIPO OPCIÓN 2</t>
  </si>
  <si>
    <t>RETENCIONES EN LA FUENTE</t>
  </si>
  <si>
    <t>TOTAL PAGADO AÑO 2023</t>
  </si>
  <si>
    <t>CUOTA 1</t>
  </si>
  <si>
    <t>CUOTA 2</t>
  </si>
  <si>
    <t>INGRESOS 2023</t>
  </si>
  <si>
    <t>INGRESOS 2024</t>
  </si>
  <si>
    <t>INCREMENTO INGRESOS</t>
  </si>
  <si>
    <t>INCREMENTO IMPUESTO DE RENTA</t>
  </si>
  <si>
    <t>UNIAGRO 2023</t>
  </si>
  <si>
    <t>UNIAGRO 2024</t>
  </si>
  <si>
    <t>EXCEDENTE</t>
  </si>
  <si>
    <t>ESTIMADO COSTO</t>
  </si>
  <si>
    <t>GASTOS DE ADMINISTRACIÓN Y VENTAS</t>
  </si>
  <si>
    <t>BENEFICIO DE AUDITORÍA</t>
  </si>
  <si>
    <t>12 MESES</t>
  </si>
  <si>
    <t>PROYECCIÓN CIERRE AJUSTADO - ESCENARIO 1</t>
  </si>
  <si>
    <t>6 MESES</t>
  </si>
  <si>
    <t>ANTICIPO DEL AÑO 2024 (PAGADO EN 2023)</t>
  </si>
  <si>
    <t>SUPERTIENDAS CAÑAVERAL</t>
  </si>
  <si>
    <t>PROYECCIÓN CIERRE AJUSTADO - ESCENARIO 3</t>
  </si>
  <si>
    <t>COSTO A SEPT 2024</t>
  </si>
  <si>
    <t>GESTIÓN FERTILIZANTES A CIERRE</t>
  </si>
  <si>
    <t>EXCEDENTE REQUERIDO PARA COSTO AL 45%</t>
  </si>
  <si>
    <t xml:space="preserve">                24081002 - Iva Devolución en compras 5%</t>
  </si>
  <si>
    <t>SUSHIGOZEN RESTAURANTE JAPONES</t>
  </si>
  <si>
    <t>BACO FOODS COLOMBIA S.A.S</t>
  </si>
  <si>
    <t>DONDOHE4K S.A.S</t>
  </si>
  <si>
    <t>AIRBNB</t>
  </si>
  <si>
    <t xml:space="preserve">	SOCIEDAD HOTELERA FAM SAS</t>
  </si>
  <si>
    <t>INVERSIONES VALQUIN SAS</t>
  </si>
  <si>
    <t>SOCIEDAD HOTELERA FAM SAS</t>
  </si>
  <si>
    <t>CLICKUP</t>
  </si>
  <si>
    <t>LA RECETA Y CIA S.A.S</t>
  </si>
  <si>
    <t>RECUPERACIONES</t>
  </si>
  <si>
    <t>425050 -Reintegro de otros costos y gastos</t>
  </si>
  <si>
    <t>CAROLINA LOAIZA GUTIERREZ</t>
  </si>
  <si>
    <t>EL MOLINO EDUARDO MOLINARI PALACIN &amp; CIA. S. EN C.</t>
  </si>
  <si>
    <t>SERGIO ALEJANDRO ACOSTA FRANCO</t>
  </si>
  <si>
    <t>GUSTAVO CASTRO FRANCO</t>
  </si>
  <si>
    <t>QUESERA Y SALSAMENTARIA JY S.A.S.</t>
  </si>
  <si>
    <t>IMAGEN IMPRESORES JA S.A.S.</t>
  </si>
  <si>
    <t>SANATCRISTALES SAS</t>
  </si>
  <si>
    <t>CRISTY ALEJANDRO PARRA HOYOS</t>
  </si>
  <si>
    <t>Go Healthy Vive Saludable SAS</t>
  </si>
  <si>
    <t>NVERSIONES HERMANOS GOMEZ MENDOZA S.A.S</t>
  </si>
  <si>
    <t>alex</t>
  </si>
  <si>
    <t>BLESSING LOUNGE S.A.S</t>
  </si>
  <si>
    <t>TUGO SAS</t>
  </si>
  <si>
    <t>DIANA JAISURY CASTRO MURILLO</t>
  </si>
  <si>
    <t>Porvenir</t>
  </si>
  <si>
    <t>Dian</t>
  </si>
  <si>
    <t>Vigencia fiscal corriente</t>
  </si>
  <si>
    <t>COMPARATIVO 2020 - 2021 -2022 - 2023 - 2024 - 2025</t>
  </si>
  <si>
    <t>13659501 - Cuentas por cobrar a trabajadores</t>
  </si>
  <si>
    <t>Servicios 6%</t>
  </si>
  <si>
    <t>Alexandra Marin</t>
  </si>
  <si>
    <t>Andres Eduardo Mogollon Echeverry</t>
  </si>
  <si>
    <t>Isabela Manchola</t>
  </si>
  <si>
    <t>OXYNIA S.A.S</t>
  </si>
  <si>
    <t>MICHAELL ALEXIS AGREDO FAJARDO</t>
  </si>
  <si>
    <t>GUSTAVO DIAZ</t>
  </si>
  <si>
    <t>RUBEN DARIO DELGADO GUERRA</t>
  </si>
  <si>
    <t>COMERCIALIZADORA RAMVAL SAS</t>
  </si>
  <si>
    <t>Sebastian Mendoza Castaño</t>
  </si>
  <si>
    <t>GRUPO JDS SAS</t>
  </si>
  <si>
    <t>LOS AMIGOS DE IBAÑEZ S.A.S</t>
  </si>
  <si>
    <t>ANA ERAZO</t>
  </si>
  <si>
    <t>52054503-Auxilio Extralegal</t>
  </si>
  <si>
    <t>DONACIONES</t>
  </si>
  <si>
    <t>11100507- Cuenta CTE. Banco de Bogota 4331</t>
  </si>
  <si>
    <t>Donaldo Antonio Gonzalez Barrios</t>
  </si>
  <si>
    <t>222222222222</t>
  </si>
  <si>
    <t>SANTANGEL SAS</t>
  </si>
  <si>
    <t>YBB CONSULTOR SAS</t>
  </si>
  <si>
    <t>SURTIDORA DE AVES 22 DCB S A S</t>
  </si>
  <si>
    <t>S Y T INVERSIONES S.A.S.</t>
  </si>
  <si>
    <t>K RAMIREZ SAS</t>
  </si>
  <si>
    <t xml:space="preserve">
</t>
  </si>
  <si>
    <t>OBELISCO DELI UNICENTRO</t>
  </si>
  <si>
    <t>ICBF - Instituto Colombiano de Bienestar Familiar</t>
  </si>
  <si>
    <t>52057801 - Aportes Sena</t>
  </si>
  <si>
    <t>Servicio Nacional de Aprendizaje</t>
  </si>
  <si>
    <t>Consumidor Final</t>
  </si>
  <si>
    <t>ONLINE Laura Mosquera</t>
  </si>
  <si>
    <t>51103501 - Asesoría técnica</t>
  </si>
  <si>
    <t>Carolina Hoyos Cardona</t>
  </si>
  <si>
    <t>SANCHO PAISA S.A.S.</t>
  </si>
  <si>
    <t>DISTRIBUIDORA PASTEUR</t>
  </si>
  <si>
    <t>TECNOCIFUENTES MAYORISTAS S.A.S.</t>
  </si>
  <si>
    <t>JOSE MIGUEL SANDOVAL</t>
  </si>
  <si>
    <t>ONLINE Alexandra Marin</t>
  </si>
  <si>
    <t>ONLINE Jorge Alberto Molina Cabal</t>
  </si>
  <si>
    <t>Banco de bogotá</t>
  </si>
  <si>
    <t>ORGANICOS CAMPO S SAS</t>
  </si>
  <si>
    <t>Claudia Jaramillo bonilla</t>
  </si>
  <si>
    <t>UMAMI GROUP SAS</t>
  </si>
  <si>
    <t>MAQUITE SA .</t>
  </si>
  <si>
    <t>HOT AMERICAS FAVORITY PIZZA SAS</t>
  </si>
  <si>
    <t>GRUPO  QUIRESCO SAS</t>
  </si>
  <si>
    <t>GRUPO HG HOTELES SAS SR HELY CHAPARRO GOMEZ</t>
  </si>
  <si>
    <t>ASOCIACION DE EXALUMNOS DEL COLEGIO COLOMBO BRITANICO</t>
  </si>
  <si>
    <t>TULESA SAS</t>
  </si>
  <si>
    <t>GUTIERREZ RAFAEL</t>
  </si>
  <si>
    <t>RICAC PIZZA SAS</t>
  </si>
  <si>
    <t>Software, licencias y antivirus</t>
  </si>
  <si>
    <t>RUSS GROUP S.A.S</t>
  </si>
  <si>
    <t>SERVINCOL SAS</t>
  </si>
  <si>
    <t>TOTAL PAGADO AÑO 2024</t>
  </si>
  <si>
    <t>Impuesto de Renta 2025</t>
  </si>
  <si>
    <t>PROYECCIÓN CIERRE CONTABLE 2025</t>
  </si>
  <si>
    <t>ANTICIPO PAGADO EN 2024</t>
  </si>
  <si>
    <t>Promedio 2024 - 2025</t>
  </si>
  <si>
    <t>INGRESOS 2025</t>
  </si>
  <si>
    <t>UNIAGRO 2025</t>
  </si>
  <si>
    <t>?</t>
  </si>
  <si>
    <t>COSTO A JUNIO 2025</t>
  </si>
  <si>
    <t>COSTO PROYECTADO</t>
  </si>
  <si>
    <t>EXCEDENTE REQUERIDO PARA COSTO AL 48%</t>
  </si>
  <si>
    <t>INVENTARIO A JUNIO</t>
  </si>
  <si>
    <t>INGRESO A JUNIO</t>
  </si>
  <si>
    <t>INGRESO CIERRE</t>
  </si>
  <si>
    <t xml:space="preserve">ANTICIPO DEL AÑO 2024 </t>
  </si>
  <si>
    <t>ANTICIPO DEL AÑO 2024</t>
  </si>
  <si>
    <t>NOTAS</t>
  </si>
  <si>
    <t>NUEVOS PRODUCTOS</t>
  </si>
  <si>
    <t>REGISTROS INVIMA</t>
  </si>
  <si>
    <t>COSTO MP + EMPAQUE</t>
  </si>
  <si>
    <t>LANZAMIENTO DE PRODUCTO</t>
  </si>
  <si>
    <t>COSTO AL 45%</t>
  </si>
  <si>
    <t>COSTO AL 40%</t>
  </si>
  <si>
    <t>UNIAGRO - AGOSTO</t>
  </si>
  <si>
    <t>UNIAGRO - SEPTIEMBRE</t>
  </si>
  <si>
    <t>UNIAGRO - OCTUBRE</t>
  </si>
  <si>
    <t>UNIAGRO - NOVIEMBRE</t>
  </si>
  <si>
    <t>COSTO NUEVAS MP Y OTROS</t>
  </si>
  <si>
    <t>CDT virtual bancolombia 11/07/25</t>
  </si>
  <si>
    <t>21051003-TC BANCO DE BOGOTA 7432</t>
  </si>
  <si>
    <t>INVERSIONES</t>
  </si>
  <si>
    <t>OBLIGACIONES FINANCIERAS</t>
  </si>
  <si>
    <t>SPATARO NAPOLI SAS</t>
  </si>
  <si>
    <t>ONLINE Catalina Mendoza</t>
  </si>
  <si>
    <t>SEGURITA SG S.A.S</t>
  </si>
  <si>
    <t>RESTAURANTE TORTELLI . . .</t>
  </si>
  <si>
    <t>LA SEVILLANA PARRILLA Y CARNE S.A.S</t>
  </si>
  <si>
    <t>BEATRIZ ARISMENDI DUARTE</t>
  </si>
  <si>
    <t xml:space="preserve">       51202501 -Arrendamiento - Equipo de computación y comunicación</t>
  </si>
  <si>
    <t>ADRIANA DIAZ QUINTERO</t>
  </si>
  <si>
    <t>KEVIN DANIEL BARREIRO JURADO</t>
  </si>
  <si>
    <t>ESTRATEGIAS Y EVENTOS SAS</t>
  </si>
  <si>
    <t>SURTIDORES DEL OESTE SAS</t>
  </si>
  <si>
    <t>GUARUCOOP</t>
  </si>
  <si>
    <t>HOLLIDAY INN</t>
  </si>
  <si>
    <t>SOLUCIONES INTEGRALES SOSTENIBLES SISPACK</t>
  </si>
  <si>
    <t>53052001 - Intereses corrientes</t>
  </si>
  <si>
    <t>Total JULIO</t>
  </si>
  <si>
    <t>David Muñoz Montoya</t>
  </si>
  <si>
    <t>CINEMARK COLOMBIA SAS</t>
  </si>
  <si>
    <t>INVERSIONES EL CARNAL  SAS</t>
  </si>
  <si>
    <t>vive investment sas</t>
  </si>
  <si>
    <t xml:space="preserve"> SUPER A LIMITADA</t>
  </si>
  <si>
    <t>SYNLAB COLOMBIA SAS</t>
  </si>
  <si>
    <t>MICROLAB SAS MICROLAB SAS</t>
  </si>
  <si>
    <t>Total AGOSTO</t>
  </si>
  <si>
    <t>110505 - Caja general</t>
  </si>
  <si>
    <t>110510 - Cajas menores</t>
  </si>
  <si>
    <t>111005 - Moneda nacional</t>
  </si>
  <si>
    <t>130505 - Clientes nacionales</t>
  </si>
  <si>
    <t>133005 - A proveedores</t>
  </si>
  <si>
    <t>133015 - A trabajadores</t>
  </si>
  <si>
    <t>135515 - Anticipo Retención en la fuente</t>
  </si>
  <si>
    <t>135517 - Impuesto a las ventas retenido</t>
  </si>
  <si>
    <t>135518 - Impuesto de industria y comercio retenido</t>
  </si>
  <si>
    <t>135595 - Otros</t>
  </si>
  <si>
    <t>136595 - Otros</t>
  </si>
  <si>
    <t>143501 - Mercancías no fabricadas</t>
  </si>
  <si>
    <t>152405 - Muebles y enseres</t>
  </si>
  <si>
    <t>152410 - Equipos</t>
  </si>
  <si>
    <t>152805 - Equipos de procesamiento de datos</t>
  </si>
  <si>
    <t>159215 - Equipo de oficina</t>
  </si>
  <si>
    <t>159220 - Equipo de computación y comunicación</t>
  </si>
  <si>
    <t>163501 - Derecho de uso</t>
  </si>
  <si>
    <t>210510 - Pagares</t>
  </si>
  <si>
    <t>CUENTAS POR PAGAR</t>
  </si>
  <si>
    <t>233595 - Otros</t>
  </si>
  <si>
    <t>236505 - Salarios y pagos laborales</t>
  </si>
  <si>
    <t>236515 - Honorarios</t>
  </si>
  <si>
    <t>236520 - Comisiones</t>
  </si>
  <si>
    <t>236525 - Servicios</t>
  </si>
  <si>
    <t>236530 - Hoteles y restaurantes</t>
  </si>
  <si>
    <t>236540 - Retención por compras</t>
  </si>
  <si>
    <t>236575 - Autorretenciones</t>
  </si>
  <si>
    <t>236701 - Impuesto a las ventas retenido</t>
  </si>
  <si>
    <t>236805 - Retención industria y comercio Ica</t>
  </si>
  <si>
    <t>237005 - Aportes a entidades promotoras de salud eps</t>
  </si>
  <si>
    <t>237010 - Aportes al icbf Sena y cajas de compensación</t>
  </si>
  <si>
    <t>237015 - Aportes arl</t>
  </si>
  <si>
    <t>238030 - Fondos de cesantías y/o pensiones</t>
  </si>
  <si>
    <t>240405 - Vigencia fiscal corriente</t>
  </si>
  <si>
    <t>240806 - Iva generado</t>
  </si>
  <si>
    <t>240810 - Iva descontable por compras</t>
  </si>
  <si>
    <t>240815 - Descontable por servicios</t>
  </si>
  <si>
    <t>240820 - Descontable por devoluciones</t>
  </si>
  <si>
    <t>250505 - Salarios por pagar</t>
  </si>
  <si>
    <t>25101001 - Cesantías</t>
  </si>
  <si>
    <t>25101002 - Intereses sobre cesantías</t>
  </si>
  <si>
    <t>25101003 - Vacaciones</t>
  </si>
  <si>
    <t>25101004 - Prima de servicios</t>
  </si>
  <si>
    <t>280505 - De clientes</t>
  </si>
  <si>
    <t>310505 - Capital suscrito y pagado</t>
  </si>
  <si>
    <t>310510 - Capital por suscribir (db)</t>
  </si>
  <si>
    <t>SUPERÁVIT DE CAPITAL</t>
  </si>
  <si>
    <t>320505 - Prima en colocación de acciones</t>
  </si>
  <si>
    <t>RESULTADOS DE EJERCICIOS ANTERIORES</t>
  </si>
  <si>
    <t>370505 - Resultados de ejercicios anteriores</t>
  </si>
  <si>
    <t>KATIA HEALTH</t>
  </si>
  <si>
    <t>JUAN FERNANDO ARIAS HERRERA</t>
  </si>
  <si>
    <t>DISTRIBUIDORA DE SOLUCIONES JM SAS</t>
  </si>
  <si>
    <t>Lao kao Sa .</t>
  </si>
  <si>
    <t>MONDONGOS COLOMBIA S.A.S.</t>
  </si>
  <si>
    <t>QUINTERO ARISTIZABAL MARIA EUGENIA</t>
  </si>
  <si>
    <t>RESTCAFE S.A.S</t>
  </si>
  <si>
    <t>LA PERGOLA SAS</t>
  </si>
  <si>
    <t>SUPERINTENDENCIA DE INDUSTRIA Y COMERCIO</t>
  </si>
  <si>
    <t>INDUSTRIALES DE AMERICA SAS</t>
  </si>
  <si>
    <t>KERO INKA</t>
  </si>
  <si>
    <t>RETAIL SERVICES SAC</t>
  </si>
  <si>
    <t>AMAZON OPERATION SERVICES COLOMBIA SAS</t>
  </si>
  <si>
    <t>Total SEPTIEMBRE</t>
  </si>
  <si>
    <t>Donucol SA</t>
  </si>
  <si>
    <t>semilla cafe coworking</t>
  </si>
  <si>
    <t>INVERSIONES RESTREPO SANTAMARIA SAS</t>
  </si>
  <si>
    <t>MIYABI SUSHI Y JAPANESE CUSINE</t>
  </si>
  <si>
    <t>LUZ STELLA MENA DE ARBELAEZ</t>
  </si>
  <si>
    <t>GRUPO LAKASIA SAS</t>
  </si>
  <si>
    <t>RUGGIERO LUCIANO</t>
  </si>
  <si>
    <t>GRUPO MR GRILL MG SAS</t>
  </si>
  <si>
    <t>Gastos de personal</t>
  </si>
  <si>
    <t>51054503Auxilio Extralegal</t>
  </si>
  <si>
    <t>51056901Aportes a entidades promotoras de salud eps</t>
  </si>
  <si>
    <t>Impuestos</t>
  </si>
  <si>
    <t>CAJA COLOMBIANA DE SUBSIDIO FAMILIAR COLSUBSIDIO</t>
  </si>
  <si>
    <t>Seguros</t>
  </si>
  <si>
    <t>51350501Servicios - Aseo y vigilancia</t>
  </si>
  <si>
    <t>51352001Servicios - Procesamiento electrónico de datos</t>
  </si>
  <si>
    <t>51352501Servicios públicos - Acueducto y alcantarillado</t>
  </si>
  <si>
    <t>51353501Servicios públicos - Teléfono</t>
  </si>
  <si>
    <t>51355001Transporte fletes y acarreos</t>
  </si>
  <si>
    <t>513560Publicidad y Propaganda</t>
  </si>
  <si>
    <t>TIK TOK</t>
  </si>
  <si>
    <t>CARLOS ALBERTO SAPUY BO</t>
  </si>
  <si>
    <t>Gastos de viaje</t>
  </si>
  <si>
    <t>Diversos</t>
  </si>
  <si>
    <t>COCO Y LOLO SAS</t>
  </si>
  <si>
    <t>CADENA COMERCIAL OXXO COLOMBIA SAS OXXO LIDO-5000010849 -</t>
  </si>
  <si>
    <t>DISTRIBUCIONES Y LICORES JUANITO S.A.S . X</t>
  </si>
  <si>
    <t>CORPORACION DEL LAGO S.A.S.</t>
  </si>
  <si>
    <t>HOLDING J/C</t>
  </si>
  <si>
    <t>ADQUISICIONES ESTRATEGICAS SAS</t>
  </si>
  <si>
    <t>ALISUM ALIMENTOS Y SUMINISTROS SAS</t>
  </si>
  <si>
    <t>AGRICOLA HIMALAYA S.A</t>
  </si>
  <si>
    <t>Total OCTUBRE</t>
  </si>
  <si>
    <t>421010 - Descuentos comerciales condicionados</t>
  </si>
  <si>
    <t>MARCEJASA SAS</t>
  </si>
  <si>
    <t>INVERSIONES GASTROGER SAS</t>
  </si>
  <si>
    <t>INVERSIONES JFS DE COLOMBIA SAS</t>
  </si>
  <si>
    <t>INVERSIONES CONFORT 80 SAS</t>
  </si>
  <si>
    <t>INVERSIONES Y PROYECTOS CHEERS</t>
  </si>
  <si>
    <t>L&amp;C SAS</t>
  </si>
  <si>
    <t>CARLOS YOVANY CARDONA CRUZ</t>
  </si>
  <si>
    <t>ANJY CAÑIZARES</t>
  </si>
  <si>
    <t>KONTRASTUDIOS S.A.S</t>
  </si>
  <si>
    <t>CHARRUPI-JOCACHP SAS</t>
  </si>
  <si>
    <t>VALENCIA HUGO GAMBOA</t>
  </si>
  <si>
    <t xml:space="preserve"> MARCAREM SAS</t>
  </si>
  <si>
    <t>FABIAN YAHIRZHIÑO CRISTANCHO SIERRA</t>
  </si>
  <si>
    <t>EDIFICIO AV CHILE-PROPIEDAD HORIZONTAL .</t>
  </si>
  <si>
    <t>SERO COLOMBIA SAS</t>
  </si>
  <si>
    <t>Total NOVIEMBRE</t>
  </si>
  <si>
    <t>1635010101 - Marca</t>
  </si>
  <si>
    <t xml:space="preserve">       51057002 - Aporte voluntarios pension</t>
  </si>
  <si>
    <t>GRUPO BDC SAS</t>
  </si>
  <si>
    <t>CREPES Y WAFFLES S A</t>
  </si>
  <si>
    <t>LA CARAMELA S.A.S</t>
  </si>
  <si>
    <t>NOVILI S.A</t>
  </si>
  <si>
    <t>RESTAURANTE MERCAGAN PARRILLA SAS</t>
  </si>
  <si>
    <t>51201001-Arrendamientos - Construcciones y edificaciones</t>
  </si>
  <si>
    <t>EMPRESA DE TRANSPORTES TRASTEOS LA CUIDADOSA S.A.S</t>
  </si>
  <si>
    <t>WILFERD AGUIRRE GARCIA</t>
  </si>
  <si>
    <t>INVERSIONES SANCHEZ GARCES SAS</t>
  </si>
  <si>
    <t>MERCADO ZAPATOCA S A</t>
  </si>
  <si>
    <t>PAPELERÍA UNIVERSAL DISTRIBUIDORA S.A.S.</t>
  </si>
  <si>
    <t>CATERING ALIMENTOS Y EVENTOS CORPORATIVOS SAS</t>
  </si>
  <si>
    <t>MES SOLUCIONES HCQC</t>
  </si>
  <si>
    <t>520569-Aportes a entidades promotoras de salud eps</t>
  </si>
  <si>
    <t>PRECOOPERATIVA INSUMOS AGRICOLAS DEL VALLE</t>
  </si>
  <si>
    <t>GRUPO NUTRIT LAB SAS</t>
  </si>
  <si>
    <t>CAJAS Y EMPAQUES LEITON</t>
  </si>
  <si>
    <t>SEBASTIAN</t>
  </si>
  <si>
    <t>JORGE</t>
  </si>
  <si>
    <t>Total DICIEMBRE</t>
  </si>
  <si>
    <t>BENEFICIO DE AUDITORIA</t>
  </si>
  <si>
    <r>
      <t>TOTAL A PAGAR AÑO 2025</t>
    </r>
    <r>
      <rPr>
        <b/>
        <sz val="11"/>
        <color rgb="FFFF0000"/>
        <rFont val="Helvetica"/>
      </rPr>
      <t xml:space="preserve"> (SUJETO A RECAUDO CERTIFICADOS)</t>
    </r>
  </si>
  <si>
    <t>VIGENCIA CORRIENTE</t>
  </si>
  <si>
    <t>UTILIDAD Y/O PÉRDIDA ANTES DE IMPUESTOS</t>
  </si>
  <si>
    <t>INFORME MENSUAL AÑO 2026</t>
  </si>
  <si>
    <t>ONLINE MICHAELL ALEXIS AGREDO FAJARDO</t>
  </si>
  <si>
    <t>GASTOS</t>
  </si>
  <si>
    <t>OPERACIONALES DE ADMINISTRACIÓN</t>
  </si>
  <si>
    <t>BALBUENO FOOD SAS</t>
  </si>
  <si>
    <t>BOMBA FOODS SAS</t>
  </si>
  <si>
    <t>CASTOR INMOBILIARIA S.A.S</t>
  </si>
  <si>
    <t>JERONIMO MARTINS COLOMBIA SAS</t>
  </si>
  <si>
    <t>TORILLO VAQUILLA S.A.S</t>
  </si>
  <si>
    <t>ONLINE MARIA JOSE LOPEZ BOLAÑOS</t>
  </si>
  <si>
    <t>516010 - Muebles y Enseres</t>
  </si>
  <si>
    <t>OPERACIONALES DE VENTAS</t>
  </si>
  <si>
    <t>COSTOS DE VENTAS</t>
  </si>
  <si>
    <t>COSTO DE VENTAS Y DE PRESTACIÓN DE SERVICIOS</t>
  </si>
  <si>
    <t>YANCA PUBLICIDAD SAS</t>
  </si>
  <si>
    <t>614505 - Servicio de transporte por carretera</t>
  </si>
  <si>
    <t>614510 - Almacenamiento</t>
  </si>
  <si>
    <t>614525 - Proceso logístico</t>
  </si>
  <si>
    <t>OPERACIONALES</t>
  </si>
  <si>
    <t>41350101 - Comercio al por mayor y al detal</t>
  </si>
  <si>
    <t>ACM PHARMA S.A.S</t>
  </si>
  <si>
    <t>ADWELLCH SAS</t>
  </si>
  <si>
    <t>DANIELA ARBELAEZ</t>
  </si>
  <si>
    <t>Droguerías Juliao S.A Mariela Ester Juliao del Río</t>
  </si>
  <si>
    <t>Gustavo Durazo</t>
  </si>
  <si>
    <t>INFINITO MEDICAL SERVICE DROGUERIA-HOMEOPATIA SAS</t>
  </si>
  <si>
    <t>Jhonatan Badillo López</t>
  </si>
  <si>
    <t>MECATO NATURAL S.A.S.</t>
  </si>
  <si>
    <t>New Bazaar SAS</t>
  </si>
  <si>
    <t>ONLINE ABRAHAM CASALLAS ALEJO</t>
  </si>
  <si>
    <t>ONLINE ADRIANA JIMENEZ BARRERA</t>
  </si>
  <si>
    <t>ONLINE ADRIANA MUÑOZ GUTIERREZ</t>
  </si>
  <si>
    <t>ONLINE ALIXON ESCOBAR FERNANDEZ</t>
  </si>
  <si>
    <t>ONLINE ANA CRISTINA MARRUGO SAGBINI</t>
  </si>
  <si>
    <t>ONLINE ANA LUCIA BETANCOURT COPETE</t>
  </si>
  <si>
    <t>ONLINE ANDREA JULIANA GOEZ VINASCO</t>
  </si>
  <si>
    <t>ONLINE ANDRES HERNAN MALDONADO SARMIENTO</t>
  </si>
  <si>
    <t>ONLINE Adriana Gutiérrez</t>
  </si>
  <si>
    <t>ONLINE Adriana Joya Martínez</t>
  </si>
  <si>
    <t>ONLINE Alejandra Avila</t>
  </si>
  <si>
    <t>ONLINE Alejandra Nossa</t>
  </si>
  <si>
    <t>ONLINE Alejandro Ordoñez</t>
  </si>
  <si>
    <t>ONLINE Alexa Posada Iglesias</t>
  </si>
  <si>
    <t>ONLINE Alexander Yepes Giraldo</t>
  </si>
  <si>
    <t>ONLINE Ana Doris Cijanes Cuello</t>
  </si>
  <si>
    <t>ONLINE Ana Marrugo</t>
  </si>
  <si>
    <t>ONLINE Andrea Giraldo Navarro</t>
  </si>
  <si>
    <t>ONLINE Angela Ma. Aristizabal A</t>
  </si>
  <si>
    <t>ONLINE Angela Maria Polania Ramirez</t>
  </si>
  <si>
    <t>ONLINE Angie Lopez Orejuela</t>
  </si>
  <si>
    <t>ONLINE Anguie Mesa Rubio</t>
  </si>
  <si>
    <t>ONLINE Antonio Reyes</t>
  </si>
  <si>
    <t>ONLINE BEATRIZ EUGENIA SOLANO TOVAR</t>
  </si>
  <si>
    <t>ONLINE CAMILO ANDRES BARRERA SANCHEZ</t>
  </si>
  <si>
    <t>ONLINE CARLOS ERNESTO RODRIGUEZ MARTINEZ</t>
  </si>
  <si>
    <t>ONLINE CARLOS FERNANDO MANRIQUE MEDINA</t>
  </si>
  <si>
    <t>ONLINE CENTRO DE MEDICINA FISICA Y REHABILITACION CEMEFYR SAS</t>
  </si>
  <si>
    <t>ONLINE CINDY STEPHANIE PUENTES MORALES</t>
  </si>
  <si>
    <t>ONLINE CLARA DEISY GARCIA OSORIO</t>
  </si>
  <si>
    <t>ONLINE CRISTHIAN GONZAGA RESTREPO SANCHEZ</t>
  </si>
  <si>
    <t>ONLINE Camila Jimenez Nicholls</t>
  </si>
  <si>
    <t>ONLINE Camilo Triana</t>
  </si>
  <si>
    <t>ONLINE Carolina Alvarez Ortega</t>
  </si>
  <si>
    <t>ONLINE Carolina Collante</t>
  </si>
  <si>
    <t>ONLINE Catalina Hernandez Prada</t>
  </si>
  <si>
    <t>ONLINE Cecilia Rojas de Gómez</t>
  </si>
  <si>
    <t>ONLINE Claudia Isabel Gutiérrez Gómez</t>
  </si>
  <si>
    <t>ONLINE Claudia Velásquez</t>
  </si>
  <si>
    <t>ONLINE DANA GABRIELA VILLANUEVA COGOLLO</t>
  </si>
  <si>
    <t>ONLINE DANIELA ARBOLEDA CARDENAS</t>
  </si>
  <si>
    <t>ONLINE DANIELA MARTINEZ RUIZ</t>
  </si>
  <si>
    <t>ONLINE DARWIN GOYENECHE ORTIZ</t>
  </si>
  <si>
    <t>ONLINE DAYANA SANCHEZ CAMACHO</t>
  </si>
  <si>
    <t>ONLINE DIANA CAROLINA MENDEZ RINCON</t>
  </si>
  <si>
    <t>ONLINE DORA CILIA ROMERO ACOSTA</t>
  </si>
  <si>
    <t>ONLINE Daniel Rendón</t>
  </si>
  <si>
    <t>ONLINE Daniel Serrano Rodríguez</t>
  </si>
  <si>
    <t>ONLINE Daniela rubio Ruiz</t>
  </si>
  <si>
    <t>ONLINE David Forero</t>
  </si>
  <si>
    <t>ONLINE Diana Bernal</t>
  </si>
  <si>
    <t>ONLINE Diana Trujillo</t>
  </si>
  <si>
    <t>ONLINE Diego Calderon</t>
  </si>
  <si>
    <t>ONLINE Diego Jaramillo</t>
  </si>
  <si>
    <t>ONLINE EDNA MARIA ZULETA OSORIO</t>
  </si>
  <si>
    <t>ONLINE ERIKA MILENA MONROY CAÑON</t>
  </si>
  <si>
    <t>ONLINE Edna Rocio Santamaria</t>
  </si>
  <si>
    <t>ONLINE Eloisa Tamayo</t>
  </si>
  <si>
    <t>ONLINE FANY BARON</t>
  </si>
  <si>
    <t>ONLINE GIMENA RINCON CLAUDIA</t>
  </si>
  <si>
    <t>ONLINE GUSTAVO ANDRES ECHEVERRI GUTIERREZ</t>
  </si>
  <si>
    <t>ONLINE Gilma Stella Pardo Pardo</t>
  </si>
  <si>
    <t>ONLINE HECTOR LUIS VARGAS ROA</t>
  </si>
  <si>
    <t>ONLINE Hainer Mejia</t>
  </si>
  <si>
    <t>ONLINE IBETH NATHALIA MONTES BLANCO</t>
  </si>
  <si>
    <t>ONLINE ISABELLA GRIMALDI HOYOS</t>
  </si>
  <si>
    <t>ONLINE Isabella Sojo</t>
  </si>
  <si>
    <t>ONLINE Israel Andres Castañeda Fierro</t>
  </si>
  <si>
    <t>ONLINE JANCY CAROLINA AGUASACO TORRES</t>
  </si>
  <si>
    <t>ONLINE JENIFFER DAYANNA HERRERA SALAMANCA</t>
  </si>
  <si>
    <t>ONLINE JESSICA DANIELA VARGAS ARIAS</t>
  </si>
  <si>
    <t>ONLINE JOHAN SEBASTIAN BERMONT CORREA</t>
  </si>
  <si>
    <t>ONLINE JOHANNA HELENA MORENO MONTAÑEZ</t>
  </si>
  <si>
    <t>ONLINE JOSHUA DAVID TRIANA MADRID</t>
  </si>
  <si>
    <t>ONLINE JOSUAD NICOLAS SORIANO JARAMILLO</t>
  </si>
  <si>
    <t>ONLINE JUAN DAVID POLANCO SALDAÑA</t>
  </si>
  <si>
    <t>ONLINE JULIANA DIAZ NUÑEZ</t>
  </si>
  <si>
    <t>ONLINE Janledy Lorena Acero Sánchez</t>
  </si>
  <si>
    <t>ONLINE Jazmin Benavides</t>
  </si>
  <si>
    <t>ONLINE Jeison Arcos</t>
  </si>
  <si>
    <t>ONLINE Johanna Guerra</t>
  </si>
  <si>
    <t>ONLINE John Edison Ortega Parra</t>
  </si>
  <si>
    <t>ONLINE Juan Israel Romero</t>
  </si>
  <si>
    <t>ONLINE Juan Martin Ortiz</t>
  </si>
  <si>
    <t>ONLINE Juan Merino</t>
  </si>
  <si>
    <t>ONLINE Juan Sebastian Gonzalez Mondragon</t>
  </si>
  <si>
    <t>ONLINE Julia Villegas</t>
  </si>
  <si>
    <t>ONLINE Julian Alberto Pineda Zapata</t>
  </si>
  <si>
    <t>ONLINE Julian Guevara</t>
  </si>
  <si>
    <t>ONLINE Juliana correa serna</t>
  </si>
  <si>
    <t>ONLINE Julieth Cardenas</t>
  </si>
  <si>
    <t>ONLINE KEILLY HUMANEZ</t>
  </si>
  <si>
    <t>ONLINE Karina Useche Rodriguez</t>
  </si>
  <si>
    <t>ONLINE Karol Bibiana Fonseca Ballen</t>
  </si>
  <si>
    <t>ONLINE Katherine Varela Valleja</t>
  </si>
  <si>
    <t>ONLINE Kelly Rivera</t>
  </si>
  <si>
    <t>ONLINE LAURA BIBIANA SANCHEZ GOMEZ</t>
  </si>
  <si>
    <t>ONLINE LAURA JOHANA BARON PACHECO</t>
  </si>
  <si>
    <t>ONLINE LEIDY ACOSTA</t>
  </si>
  <si>
    <t>ONLINE LEIDY DANIELA PEÑA MONROY</t>
  </si>
  <si>
    <t>ONLINE LINA PAOLA GONZALEZ SOSA</t>
  </si>
  <si>
    <t>ONLINE Laura Baquero</t>
  </si>
  <si>
    <t>ONLINE Laura Saldarriaga Bustamante</t>
  </si>
  <si>
    <t>ONLINE Laurent Rubio</t>
  </si>
  <si>
    <t>ONLINE Leonidas Florez</t>
  </si>
  <si>
    <t>ONLINE Lucia Cohen</t>
  </si>
  <si>
    <t>ONLINE Lucia Millan Trochez</t>
  </si>
  <si>
    <t>ONLINE Luisa Garces</t>
  </si>
  <si>
    <t>ONLINE Luz Orozco</t>
  </si>
  <si>
    <t>ONLINE MARCELA CONSTAIN GIRALDO</t>
  </si>
  <si>
    <t>ONLINE MARCELA GAMBOA</t>
  </si>
  <si>
    <t>ONLINE MARCO ANDRES TRIVIÑO BERNAL</t>
  </si>
  <si>
    <t>ONLINE MARIA ALEJANDRA DUQUE GONZALEZ</t>
  </si>
  <si>
    <t>ONLINE MARIA CAMILA TABARES GUZMAN</t>
  </si>
  <si>
    <t>ONLINE MARIA ELVIRA CORTES VELANDIA</t>
  </si>
  <si>
    <t>ONLINE MARIA MARCELA SALINAS PAEZ</t>
  </si>
  <si>
    <t>ONLINE MARÍA ANGÉLICA PARDO VARGAS</t>
  </si>
  <si>
    <t>ONLINE MIRYAM ESTUPIÑAN GOMEZ</t>
  </si>
  <si>
    <t>ONLINE Maria Alejandra Romero Lenis</t>
  </si>
  <si>
    <t>ONLINE Maria Camila Quintero Vivas</t>
  </si>
  <si>
    <t>ONLINE Maria F Ortega A</t>
  </si>
  <si>
    <t>ONLINE Maria Necty Hurtado Duarte</t>
  </si>
  <si>
    <t>ONLINE Maria Paula Garcia</t>
  </si>
  <si>
    <t>ONLINE Maria R.</t>
  </si>
  <si>
    <t>ONLINE Maria Virginia Daza Daza</t>
  </si>
  <si>
    <t>ONLINE Mariela Alsina</t>
  </si>
  <si>
    <t>ONLINE Martha Herrera</t>
  </si>
  <si>
    <t>ONLINE Martha Silva</t>
  </si>
  <si>
    <t>ONLINE Mema Carrillo</t>
  </si>
  <si>
    <t>ONLINE Monica Arenas</t>
  </si>
  <si>
    <t>ONLINE Monica Correa Ramirez</t>
  </si>
  <si>
    <t>ONLINE Monica Lopez Alvarez</t>
  </si>
  <si>
    <t>ONLINE Monica Sanchez</t>
  </si>
  <si>
    <t>ONLINE Natacha Gonzalez</t>
  </si>
  <si>
    <t>ONLINE Natalia Barbosa Cardona</t>
  </si>
  <si>
    <t>ONLINE Natalia Restrepo Espinal</t>
  </si>
  <si>
    <t>ONLINE Nataly Román</t>
  </si>
  <si>
    <t>ONLINE PAOLA ANDREA IDROBO VALENCIA</t>
  </si>
  <si>
    <t>ONLINE PAOLA MOLINA CARDONA</t>
  </si>
  <si>
    <t>ONLINE Paola Ceron</t>
  </si>
  <si>
    <t>ONLINE Paola Ceron Guarnizo</t>
  </si>
  <si>
    <t>ONLINE Paula Posada</t>
  </si>
  <si>
    <t>ONLINE Pilar Montes</t>
  </si>
  <si>
    <t>ONLINE ROXANA CORREA</t>
  </si>
  <si>
    <t>ONLINE Ricardo Murcillo</t>
  </si>
  <si>
    <t>ONLINE Rosa Pereira</t>
  </si>
  <si>
    <t>ONLINE SALIM JASSIR SILVA</t>
  </si>
  <si>
    <t>ONLINE SANDRA PATRICIA LEE BEJARANO</t>
  </si>
  <si>
    <t>ONLINE SONIA MILENA MORENO ACOSTA</t>
  </si>
  <si>
    <t>ONLINE STEPHANY JONES RESTREPO</t>
  </si>
  <si>
    <t>ONLINE Sandra Milena Gómez Albarracin</t>
  </si>
  <si>
    <t>ONLINE Sara Cardona</t>
  </si>
  <si>
    <t>ONLINE Sofia Cepeda Bernal</t>
  </si>
  <si>
    <t>ONLINE Sugeymayory Olivar Quijano</t>
  </si>
  <si>
    <t>ONLINE TANIA ESMERALDA ALDANA OSORIO</t>
  </si>
  <si>
    <t>ONLINE Tatiana Rubio</t>
  </si>
  <si>
    <t>ONLINE Ursina Hauser</t>
  </si>
  <si>
    <t>ONLINE VALENTINA HINCAPIE CARDONA</t>
  </si>
  <si>
    <t>ONLINE Valeria Arias Pedroza</t>
  </si>
  <si>
    <t>ONLINE Viviana Llorente</t>
  </si>
  <si>
    <t>ONLINE Viviana andrea Figueroa delgado</t>
  </si>
  <si>
    <t>ONLINE Wesley gisela Pernia ruiz</t>
  </si>
  <si>
    <t>ONLINE Wilson Mantilla</t>
  </si>
  <si>
    <t>ONLINE Yeimy Yepes</t>
  </si>
  <si>
    <t>ONLINE Yolanda Morales Florez</t>
  </si>
  <si>
    <t>ONLINE Yulibeth Silva galvan</t>
  </si>
  <si>
    <t>ONLINE alejandra albaran</t>
  </si>
  <si>
    <t>ONLINE alexander perez</t>
  </si>
  <si>
    <t>ONLINE alexia Gómez</t>
  </si>
  <si>
    <t>ONLINE jaime alberto lavado jimenez</t>
  </si>
  <si>
    <t>ONLINE leny rada</t>
  </si>
  <si>
    <t>ONLINE roxana nieto</t>
  </si>
  <si>
    <t>ONLINE yarith pineda</t>
  </si>
  <si>
    <t>SUPLEMENTOS Y VARIEDADES MONTERIA S.A.S</t>
  </si>
  <si>
    <t>Vida Simple SAS</t>
  </si>
  <si>
    <t>41750501 - Devolución en ventas</t>
  </si>
  <si>
    <t>41750502 - Devolución en servicios</t>
  </si>
  <si>
    <t>41800101 - Servicios</t>
  </si>
  <si>
    <t>41800102 - Descuentos en servicios</t>
  </si>
  <si>
    <t>51050301 - Salario integral</t>
  </si>
  <si>
    <t>51050601 - Sueldos</t>
  </si>
  <si>
    <t>51052701 - Auxilio de transporte</t>
  </si>
  <si>
    <t>51053001 - Cesantías</t>
  </si>
  <si>
    <t>51053301 - Intereses sobre cesantías</t>
  </si>
  <si>
    <t>51053601 - Prima de servicios</t>
  </si>
  <si>
    <t>51053901 - Vacaciones</t>
  </si>
  <si>
    <t>51054502 - Auxilio transporte</t>
  </si>
  <si>
    <t>51054503 - Auxilio Extralegal</t>
  </si>
  <si>
    <t>FULL MINERIA SAS</t>
  </si>
  <si>
    <t>51056801 - Aportes a administradora de riesgos laborales</t>
  </si>
  <si>
    <t>51057001 - Aporte a fondos de pensión y/o cesantías</t>
  </si>
  <si>
    <t>51057201 - Aportes cajas de compensación familiar</t>
  </si>
  <si>
    <t>EDUARDO FERNANDEZ MOSQUERA</t>
  </si>
  <si>
    <t>51102501 - Honorarios - Asesoría jurídica</t>
  </si>
  <si>
    <t>INVERSIONES BURRITO SAS</t>
  </si>
  <si>
    <t>51201001 - Arrendamientos - Construcciones y edificaciones</t>
  </si>
  <si>
    <t>51251001 - Afiliaciones y sostenimiento</t>
  </si>
  <si>
    <t>51352501 - Servicios públicos - Acueducto y alcantarillado</t>
  </si>
  <si>
    <t>51353501 - Servicios públicos - Teléfono</t>
  </si>
  <si>
    <t>51355001 - Transporte fletes y acarreos</t>
  </si>
  <si>
    <t>51401001 - Registro mercantil</t>
  </si>
  <si>
    <t>51451001 - Mantenimientos - Construcciones y edificaciones</t>
  </si>
  <si>
    <t>ELECTRICOS PEÑA SAS</t>
  </si>
  <si>
    <t>51550501 - Gastos de viaje - Alojamiento y manutención</t>
  </si>
  <si>
    <t>ACCORHOTELS COLOMBIA S.A</t>
  </si>
  <si>
    <t>HOTEL PLAZA VERSALLES SA</t>
  </si>
  <si>
    <t>51551501 - Gastos de viaje - Pasajes aéreos</t>
  </si>
  <si>
    <t>51602001 - Equipo de computación y comunicación</t>
  </si>
  <si>
    <t>51651001 - Intangibles</t>
  </si>
  <si>
    <t>51951001 - Libros suscripciones periódicos y revistas</t>
  </si>
  <si>
    <t>51952001 - Gastos de representación y relaciones publicas</t>
  </si>
  <si>
    <t>ALEJANDRO SAAVEDRA</t>
  </si>
  <si>
    <t>51952501 - Elementos de aseo y cafetería</t>
  </si>
  <si>
    <t>51954501 - Taxis y buses</t>
  </si>
  <si>
    <t>51956001 - Casino y restaurante</t>
  </si>
  <si>
    <t>EDGAR HERNAN ZAPATA MARTINEZ</t>
  </si>
  <si>
    <t>MERA MEDELLIN SAS - MEDELLIN SAS</t>
  </si>
  <si>
    <t>SUBVALLE</t>
  </si>
  <si>
    <t>52050601 - Sueldos</t>
  </si>
  <si>
    <t>52052701 - Auxilio de transporte</t>
  </si>
  <si>
    <t>52053001 - Cesantías</t>
  </si>
  <si>
    <t>52053301 - Intereses sobre cesantías</t>
  </si>
  <si>
    <t>52053601 - Prima de servicios</t>
  </si>
  <si>
    <t>52053901 - Vacaciones</t>
  </si>
  <si>
    <t>52056801 - Aportes a administradora de riesgos laborales</t>
  </si>
  <si>
    <t>52057001 - Aporte a fondos de pensión y/o cesantías</t>
  </si>
  <si>
    <t>52057201 - Aportes cajas de compensación familiar</t>
  </si>
  <si>
    <t>53050501 - Gastos bancarios</t>
  </si>
  <si>
    <t>53051501 - Comisiones</t>
  </si>
  <si>
    <t>53152001 - Gravamen al movimiento financiero</t>
  </si>
  <si>
    <t>53152002 - Otros impuestos asumidos</t>
  </si>
  <si>
    <t>53958101 - Ajuste al peso</t>
  </si>
  <si>
    <t>53959502 - No deducibles</t>
  </si>
  <si>
    <t>5205450201 - Auxilio Extralegal</t>
  </si>
  <si>
    <t>GASTOS DE VIAJES</t>
  </si>
  <si>
    <t>COMERCIO AL POR MAYOR Y POR MENOR</t>
  </si>
  <si>
    <t>TRANSPORTE</t>
  </si>
  <si>
    <t>ALMACENAMIENTO</t>
  </si>
  <si>
    <t>PROCESO LOGISTICO</t>
  </si>
  <si>
    <t>DEVOLUCION EN VENTA</t>
  </si>
  <si>
    <t>DESCUENTO EN SERVICIOS</t>
  </si>
  <si>
    <t>ESTADO DE RESULTADOS 2026</t>
  </si>
  <si>
    <t>11050501 - Caja general</t>
  </si>
  <si>
    <t>132510 - A accionistas</t>
  </si>
  <si>
    <t>PROPIEDADES, PLANTA Y EQUIPO</t>
  </si>
  <si>
    <t>159210 - Muebles y Enseres</t>
  </si>
  <si>
    <t>16350101 - Derecho de uso</t>
  </si>
  <si>
    <t>1692 - Amortización Intangibles</t>
  </si>
  <si>
    <t>ESTADO DE SITUACIÓN FINANCIERA ACUMULADO 2026</t>
  </si>
  <si>
    <t>RESULTADOS DEl EJERCICIO</t>
  </si>
  <si>
    <t>360505 - Resultado del ejercicio</t>
  </si>
  <si>
    <t>PRODUCTOS FARMACEUTICOS  Y MEDICINALES</t>
  </si>
  <si>
    <t>133095 - Otros</t>
  </si>
  <si>
    <t>2412 - De Industria y Comercio</t>
  </si>
  <si>
    <t>Andrea Marcela Martínez Pulido</t>
  </si>
  <si>
    <t>DISTRIBUIDORA SALUD NATURAL S.A.S</t>
  </si>
  <si>
    <t>MERCADO SALUDABLE SOFIA SAS</t>
  </si>
  <si>
    <t>ONLINE ALBERT EDUARDO PINEDA CAMACHO</t>
  </si>
  <si>
    <t>ONLINE ANA MARIA MENDOZA PUCHE</t>
  </si>
  <si>
    <t>ONLINE ANA URIBE</t>
  </si>
  <si>
    <t>ONLINE Alberto Ardila Aguiar</t>
  </si>
  <si>
    <t>ONLINE Alexandra Gutierrez Perez</t>
  </si>
  <si>
    <t>ONLINE Alicia velasquez</t>
  </si>
  <si>
    <t>ONLINE AnaMaria Zapata</t>
  </si>
  <si>
    <t>ONLINE Andrea Naranjo</t>
  </si>
  <si>
    <t>ONLINE Andres Felipe Suarez Sanchez</t>
  </si>
  <si>
    <t>ONLINE Andrés Antonio Sanchez Escobar</t>
  </si>
  <si>
    <t>ONLINE Angela Carolina Fraile Neira</t>
  </si>
  <si>
    <t>ONLINE Angela Henao</t>
  </si>
  <si>
    <t>ONLINE Angie Peña</t>
  </si>
  <si>
    <t>ONLINE Artur Moraes LAbbate</t>
  </si>
  <si>
    <t>ONLINE Aura Maria Santos R</t>
  </si>
  <si>
    <t>ONLINE CESAR AUGUSTO RAMIREZ FLOREZ</t>
  </si>
  <si>
    <t>ONLINE CLARA NURY VALDERRAMA SANTAMARIA</t>
  </si>
  <si>
    <t>ONLINE CRISTHIAN ARTURO RAVE GONZALEZ</t>
  </si>
  <si>
    <t>ONLINE Cindy Catalina Gutierrez Reyes</t>
  </si>
  <si>
    <t>ONLINE Cristina Lenis LENIS VALLEJO</t>
  </si>
  <si>
    <t>ONLINE DANIELA TAMAYO MEDINA</t>
  </si>
  <si>
    <t>ONLINE DAVID ALEJANDRO GONZALEZ CUARTAS</t>
  </si>
  <si>
    <t>ONLINE DIANA CARDONA</t>
  </si>
  <si>
    <t>ONLINE DIANA CRISTINA ARREDONDO MOLINA</t>
  </si>
  <si>
    <t>ONLINE DIANA KATERINE DELGADO RAMIREZ</t>
  </si>
  <si>
    <t>ONLINE DIANA PAOLA CASTILLO REY</t>
  </si>
  <si>
    <t>ONLINE Daniela Sánchez</t>
  </si>
  <si>
    <t>ONLINE Deissy johanna Sanchez Ortiz</t>
  </si>
  <si>
    <t>ONLINE Diana Lucia Diaz</t>
  </si>
  <si>
    <t>ONLINE Diana Soto Prins</t>
  </si>
  <si>
    <t>ONLINE Diego Monroy</t>
  </si>
  <si>
    <t>ONLINE Doris MERCHAN</t>
  </si>
  <si>
    <t>ONLINE Duvis Pomarico Pimienta</t>
  </si>
  <si>
    <t>ONLINE ELEYDA LUZ DIAZGRANADOS CONTRERAS</t>
  </si>
  <si>
    <t>ONLINE EQ group Sas</t>
  </si>
  <si>
    <t>ONLINE Eliana Fernanda Rodríguez Pardo</t>
  </si>
  <si>
    <t>ONLINE Fernanda Jaimes</t>
  </si>
  <si>
    <t>ONLINE Francelina Ochoa Fonseca</t>
  </si>
  <si>
    <t>ONLINE GERMAN ARTURO OROZCO VANEGAS</t>
  </si>
  <si>
    <t>ONLINE GLORIA ESTELA GOMEZ ARANGO</t>
  </si>
  <si>
    <t>ONLINE Gina Ortiz</t>
  </si>
  <si>
    <t>ONLINE Gladys Castro</t>
  </si>
  <si>
    <t>ONLINE Grace Serje</t>
  </si>
  <si>
    <t>ONLINE Harold Garzon</t>
  </si>
  <si>
    <t>ONLINE Ingrid Carolina Villamizar Meneses</t>
  </si>
  <si>
    <t>ONLINE Ivalnnoverth Taborda</t>
  </si>
  <si>
    <t>ONLINE Ivonne Calderón Moreno</t>
  </si>
  <si>
    <t>ONLINE JOHANNA JARAMILLO</t>
  </si>
  <si>
    <t>ONLINE JULIAN ESTEBAN DUQUE JARAMILLO</t>
  </si>
  <si>
    <t>ONLINE Jaime Velasco</t>
  </si>
  <si>
    <t>ONLINE Janine Lara</t>
  </si>
  <si>
    <t>ONLINE José Jiménez</t>
  </si>
  <si>
    <t>ONLINE Juan Carlos Pabón Usaquén</t>
  </si>
  <si>
    <t>ONLINE KAREN DAYANNA MARTIN MONSALVE</t>
  </si>
  <si>
    <t>ONLINE KAREN YINETH ZARATE NIÑO</t>
  </si>
  <si>
    <t>ONLINE Karen Sarmiento</t>
  </si>
  <si>
    <t>ONLINE LUCY OTALORA</t>
  </si>
  <si>
    <t>ONLINE LUIS BERNARDO PEÑA BORRERO</t>
  </si>
  <si>
    <t>ONLINE LUISA FERNANDA RAMIREZ VELEZ</t>
  </si>
  <si>
    <t>ONLINE Laura Higuera</t>
  </si>
  <si>
    <t>ONLINE Laura Salazar</t>
  </si>
  <si>
    <t>ONLINE Laura Tovar</t>
  </si>
  <si>
    <t>ONLINE Layla Milena Gil Hernandez</t>
  </si>
  <si>
    <t>ONLINE Libardo Hernández</t>
  </si>
  <si>
    <t>ONLINE Lina Pinilla</t>
  </si>
  <si>
    <t>ONLINE Linda Revelo</t>
  </si>
  <si>
    <t>ONLINE MARIA ALEJANDRA PERDOMO TORRES</t>
  </si>
  <si>
    <t>ONLINE MARIA ANGELICA BOTERO CAVIEDES</t>
  </si>
  <si>
    <t>ONLINE MARIA CAMILA BENJUMEA GARCIA</t>
  </si>
  <si>
    <t>ONLINE MARIA CAMILA SERRANO SARMIENTO</t>
  </si>
  <si>
    <t>ONLINE MARIA DEL ROSARIO OVIEDO ROJAS</t>
  </si>
  <si>
    <t>ONLINE MARIA XIMENA CORTES LATORRE</t>
  </si>
  <si>
    <t>ONLINE Maira Gil Diaz</t>
  </si>
  <si>
    <t>ONLINE Maria Claudia Vargas Escobar</t>
  </si>
  <si>
    <t>ONLINE Maria P Cordoba Toro</t>
  </si>
  <si>
    <t>ONLINE Maria Teresa Gutierrez</t>
  </si>
  <si>
    <t>ONLINE Maria del Mar Pinzon Corredor</t>
  </si>
  <si>
    <t>ONLINE Maribis Atencia</t>
  </si>
  <si>
    <t>ONLINE Marie Cullet</t>
  </si>
  <si>
    <t>ONLINE Mariluz Acero</t>
  </si>
  <si>
    <t>ONLINE Martha Lia Henao</t>
  </si>
  <si>
    <t>ONLINE Mateo Franco</t>
  </si>
  <si>
    <t>ONLINE Mauricio Escobar Medina</t>
  </si>
  <si>
    <t>ONLINE Mónica Trujillo</t>
  </si>
  <si>
    <t>ONLINE Natalia Pineda</t>
  </si>
  <si>
    <t>ONLINE Natalie Sosa</t>
  </si>
  <si>
    <t>ONLINE Nathalia Martínez</t>
  </si>
  <si>
    <t>ONLINE ORLANDO ANTONIO POSADA PRIETO</t>
  </si>
  <si>
    <t>ONLINE PAULA ANDREA ALZATE MUÑOZ</t>
  </si>
  <si>
    <t>ONLINE PEDRO ANTONIO PEREZ REYES</t>
  </si>
  <si>
    <t>ONLINE Paola Andrea Calderon</t>
  </si>
  <si>
    <t>ONLINE Paula Andrea Ramirez Forero</t>
  </si>
  <si>
    <t>ONLINE Paula Chaves</t>
  </si>
  <si>
    <t>ONLINE RAY MIGUEL MORALES GOMEZ</t>
  </si>
  <si>
    <t>ONLINE Roxana Martinez</t>
  </si>
  <si>
    <t>ONLINE SAHIRA DÍAZ TÁMARA</t>
  </si>
  <si>
    <t>ONLINE SANDRA PATRICIA VELASQUEZ PATIÑO</t>
  </si>
  <si>
    <t>ONLINE SERGIO SANTIAGO SALCEDO RAMIREZ</t>
  </si>
  <si>
    <t>ONLINE Sandra Restrepo</t>
  </si>
  <si>
    <t>ONLINE Sandra Romero</t>
  </si>
  <si>
    <t>ONLINE Sofia Alejandra Rincón Bermúdez</t>
  </si>
  <si>
    <t>ONLINE VALERIA ROJAS</t>
  </si>
  <si>
    <t>ONLINE Victoria Jimenez</t>
  </si>
  <si>
    <t>ONLINE Viviana Restrepo</t>
  </si>
  <si>
    <t>ONLINE Ximena Suarez</t>
  </si>
  <si>
    <t>ONLINE Xiomara Arias Torres</t>
  </si>
  <si>
    <t>ONLINE YAMIRA GARCIA</t>
  </si>
  <si>
    <t>ONLINE Yina Paola Restrepo Monsalve</t>
  </si>
  <si>
    <t>ONLINE carmen elena ruiz pineda</t>
  </si>
  <si>
    <t>ONLINE laura luque salgado</t>
  </si>
  <si>
    <t>ONLINE manuel rincon</t>
  </si>
  <si>
    <t>ONLINE patricia rojas</t>
  </si>
  <si>
    <t>Myriam Amaya</t>
  </si>
  <si>
    <t>THE CHOICE S.A.S.</t>
  </si>
  <si>
    <t>C&amp;H SOCIEDADES SAS</t>
  </si>
  <si>
    <t>51452001 - Equipo de oficina</t>
  </si>
  <si>
    <t>Cencosud Colombia S.A.</t>
  </si>
  <si>
    <t>CANVA</t>
  </si>
  <si>
    <t>519575 - Software, licencias y antivirus</t>
  </si>
  <si>
    <t>MERCANTIL CONTINENTAL SAS</t>
  </si>
  <si>
    <t>FINAL TOUCH DIGITAL S.A.S</t>
  </si>
  <si>
    <t>52052101 - Viaticos</t>
  </si>
  <si>
    <t>523560 - Publicidad y propaganda</t>
  </si>
  <si>
    <t>MERCADEO</t>
  </si>
  <si>
    <t>FUNDACIÓN ESCUELA HOLÍSTICA ÁRBOL DE VIDA</t>
  </si>
  <si>
    <t>Liber Camilo Arbelaez Lopera</t>
  </si>
  <si>
    <t>ONLINE ADIELA MARIA ECHAVARRIA MUÑOZ</t>
  </si>
  <si>
    <t>ONLINE ADRIANA FONSECA</t>
  </si>
  <si>
    <t>ONLINE ALEJANDRA BONILLA VALENCIA</t>
  </si>
  <si>
    <t>ONLINE ALISON FAJARDO MORENO</t>
  </si>
  <si>
    <t>ONLINE ANA MAGDALENA MELENDEZ AMAR</t>
  </si>
  <si>
    <t>ONLINE ANA MARCELA HOYOS TORRES</t>
  </si>
  <si>
    <t>ONLINE ANA MARIA ARIAS PEDRAZA</t>
  </si>
  <si>
    <t>ONLINE ANDREA TOVAR THOMAS</t>
  </si>
  <si>
    <t>ONLINE ANGELICA MARIA HERRERA MANRIQUE</t>
  </si>
  <si>
    <t>ONLINE ANNGIE DANIELA AMADO PEREZ</t>
  </si>
  <si>
    <t>ONLINE Adriana Escobar</t>
  </si>
  <si>
    <t>ONLINE Aura Mosquera</t>
  </si>
  <si>
    <t>ONLINE Bianca Porro</t>
  </si>
  <si>
    <t>ONLINE CARLOS JULIO ARANGO DIAZ</t>
  </si>
  <si>
    <t>ONLINE CAROLINA GIRALDO GARCIA</t>
  </si>
  <si>
    <t>ONLINE Carolina Gomez Tabares</t>
  </si>
  <si>
    <t>ONLINE Christian Muñoz</t>
  </si>
  <si>
    <t>ONLINE Consuelo Sanchez</t>
  </si>
  <si>
    <t>ONLINE DANIEL ALVAREZ LONDOÑO</t>
  </si>
  <si>
    <t>ONLINE DANIELA RINCON PARRA</t>
  </si>
  <si>
    <t>ONLINE DIANA MARCELA ROMERO BAQUERO</t>
  </si>
  <si>
    <t>ONLINE DIEGO FERNANDO LENIS TRUJILLO</t>
  </si>
  <si>
    <t>ONLINE DORIS ALCIRA FORERO PULIDO</t>
  </si>
  <si>
    <t>ONLINE EDITH KARELY NUÑEZ CELY</t>
  </si>
  <si>
    <t>ONLINE ELUZ LORENA GUTIERREZ CHAMORRO</t>
  </si>
  <si>
    <t>ONLINE FARIDE LONDOÑO MARTINEZ</t>
  </si>
  <si>
    <t>ONLINE GUILLERMO VASQUEZ RATIVA</t>
  </si>
  <si>
    <t>ONLINE Gloria ines Sanchez</t>
  </si>
  <si>
    <t>ONLINE HEYDI DANIELA SANTA OSORIO</t>
  </si>
  <si>
    <t>ONLINE Ines Elvira Sarmiento</t>
  </si>
  <si>
    <t>ONLINE JAIME ALEJANDRO CONTRERAS LINDARTE</t>
  </si>
  <si>
    <t>ONLINE JENIFER ELIANA VALENCIA CORTES</t>
  </si>
  <si>
    <t>ONLINE JOAQUIN ALBERTO SOTO ZULUAGA</t>
  </si>
  <si>
    <t>ONLINE JUAN CAMILO URIBE SANIN</t>
  </si>
  <si>
    <t>ONLINE JUAN DE JESUS SALAZAR WAGNER</t>
  </si>
  <si>
    <t>ONLINE JUAN DIEGO GAITAN GUTIERREZ</t>
  </si>
  <si>
    <t>ONLINE JUAN ESTEBAN VELEZ TRUJILLO</t>
  </si>
  <si>
    <t>ONLINE JUAN RODRIGO ZULUAGA LOPEZ</t>
  </si>
  <si>
    <t>ONLINE JULIA HERMINIA MARQUEZ FORERO</t>
  </si>
  <si>
    <t>ONLINE JULIETH VANESSA HERRERA FRANCO</t>
  </si>
  <si>
    <t>ONLINE Juan Sebastian Muñoz López</t>
  </si>
  <si>
    <t>ONLINE Juana Bucheli</t>
  </si>
  <si>
    <t>ONLINE Katherine Vanegas</t>
  </si>
  <si>
    <t>ONLINE LAURA ISABELLA DUEÑAS PARRA</t>
  </si>
  <si>
    <t>ONLINE LEIDY PAOLA HERRERA OLAYA</t>
  </si>
  <si>
    <t>ONLINE LINDA JINETH POLANIA CALVO</t>
  </si>
  <si>
    <t>ONLINE LIRI HERRERA PUERTA</t>
  </si>
  <si>
    <t>ONLINE LIZEDT YOHAIRA PERDOMO NARVAEZ</t>
  </si>
  <si>
    <t>ONLINE Leonor Galan Quiroz</t>
  </si>
  <si>
    <t>ONLINE Lulu Angulo</t>
  </si>
  <si>
    <t>ONLINE MARGARITA MARIA DIAZ AREVALO</t>
  </si>
  <si>
    <t>ONLINE MARIA ALEJANDRA PERALTA SANCHEZ</t>
  </si>
  <si>
    <t>ONLINE MARIA ANDREA LOPEZ MEJIA</t>
  </si>
  <si>
    <t>ONLINE MARLY YULYANA FORERO FORERO</t>
  </si>
  <si>
    <t>ONLINE MARTHA ISABEL MILLAN HERNANDEZ</t>
  </si>
  <si>
    <t>ONLINE MARTHA JARA ALBARRACIN</t>
  </si>
  <si>
    <t>ONLINE MONICA BARRENECHE OLIVARES</t>
  </si>
  <si>
    <t>ONLINE Manuela Gomez Quintero</t>
  </si>
  <si>
    <t>ONLINE Manuela Lopez</t>
  </si>
  <si>
    <t>ONLINE Margarita Maria Godoy Velasquez</t>
  </si>
  <si>
    <t>ONLINE Maria Isabel Turbay Varona</t>
  </si>
  <si>
    <t>ONLINE Maria Jose Ortega Jimenez</t>
  </si>
  <si>
    <t>ONLINE NATALIA PATIÑO HENAO</t>
  </si>
  <si>
    <t>ONLINE NELSON DAVID AGUASACO TORRES</t>
  </si>
  <si>
    <t>ONLINE NORMA CAROLINA LOPEZ CUBILLOS</t>
  </si>
  <si>
    <t>ONLINE Natalia Naar</t>
  </si>
  <si>
    <t>ONLINE Norberto Pulecio</t>
  </si>
  <si>
    <t>ONLINE ONEL QUINTERO</t>
  </si>
  <si>
    <t>ONLINE Oil Diesel services SAS</t>
  </si>
  <si>
    <t>ONLINE Oscar Gerardo Cadavid Arango</t>
  </si>
  <si>
    <t>ONLINE PAULA ANDREA LEGUIZAMON SANCHEZ</t>
  </si>
  <si>
    <t>ONLINE Paola Pulgarin Marín</t>
  </si>
  <si>
    <t>ONLINE ROSSI VIVIANA MORENO BOTELLO</t>
  </si>
  <si>
    <t>ONLINE SONIA PATRICIA OTALORA SALCEDO</t>
  </si>
  <si>
    <t>ONLINE Sandra Gonzalez</t>
  </si>
  <si>
    <t>ONLINE TATIANA MOSQUERA</t>
  </si>
  <si>
    <t>ONLINE XIOMARA VASQUEZ JURADO</t>
  </si>
  <si>
    <t>ONLINE YENNY ANDREA REAL RAMOS</t>
  </si>
  <si>
    <t>ONLINE YESSICA MELISSA BULA MENDOZA</t>
  </si>
  <si>
    <t>ONLINE Yaniris Villegas Regino</t>
  </si>
  <si>
    <t>ONLINE carlos lopez hernandez</t>
  </si>
  <si>
    <t>ONLINE ketian katerine gordon Rodriguez</t>
  </si>
  <si>
    <t>51052101 - Viaticos</t>
  </si>
  <si>
    <t>ASOCIADOS ANGOS S.A.S</t>
  </si>
  <si>
    <t>CAICEDO GARCIA LUCIA STELLA</t>
  </si>
  <si>
    <t>51352001 - Servicios - Procesamiento electrónico de datos</t>
  </si>
  <si>
    <t>51353001 - Servicios públicos - Energía eléctrica</t>
  </si>
  <si>
    <t>FRANCISCO ANTONIO MENESES</t>
  </si>
  <si>
    <t>CAP CUT</t>
  </si>
  <si>
    <t>FREDY TENORIO FERNANDEZ</t>
  </si>
  <si>
    <t>PROMOTORA DE CAFE</t>
  </si>
  <si>
    <t>RESTAURANTE LA VIEJA ANTIOQUIA S.A.S</t>
  </si>
  <si>
    <t>Emssanar</t>
  </si>
  <si>
    <t>NOGUERA GOMEZ ALEXANDER</t>
  </si>
  <si>
    <t>618002 - Análisis Biológicos y afines</t>
  </si>
  <si>
    <t>ANALISIS BIOLOGICO</t>
  </si>
  <si>
    <t>1460 - Envases y empaques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</si>
</sst>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$&quot;\ * #,##0.00_);_(&quot;$&quot;\ * \(#,##0.00\);_(&quot;$&quot;\ * &quot;-&quot;??_);_(@_)"/>
    <numFmt numFmtId="167" formatCode="_(&quot;$&quot;\ * #,##0_);_(&quot;$&quot;\ * \(#,##0\);_(&quot;$&quot;\ * &quot;-&quot;??_);_(@_)"/>
    <numFmt numFmtId="168" formatCode="#,##0;[Red]\(#,##0\)"/>
    <numFmt numFmtId="169" formatCode="_ * #,##0.00_ ;_ * \-#,##0.00_ ;_ * &quot;-&quot;??_ ;_ @_ "/>
    <numFmt numFmtId="170" formatCode="_(* #,##0_);_(* \(#,##0\);_(* &quot;-&quot;??_);_(@_)"/>
    <numFmt numFmtId="171" formatCode="_-&quot;$&quot;\ * #,##0_-;\-&quot;$&quot;\ * #,##0_-;_-&quot;$&quot;\ * &quot;-&quot;??_-;_-@_-"/>
    <numFmt numFmtId="172" formatCode="_-* #,##0_-;\-* #,##0_-;_-* &quot;-&quot;??_-;_-@_-"/>
  </numFmts>
  <fonts count="4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b/>
      <sz val="10"/>
      <name val="Palatino Linotype"/>
      <family val="1"/>
    </font>
    <font>
      <sz val="11"/>
      <color indexed="8"/>
      <name val="Calibri"/>
      <family val="2"/>
    </font>
    <font>
      <sz val="10"/>
      <name val="Palatino Linotype"/>
      <family val="1"/>
    </font>
    <font>
      <sz val="11"/>
      <name val="Palatino Linotype"/>
      <family val="1"/>
    </font>
    <font>
      <sz val="10"/>
      <name val="Courier New"/>
      <family val="3"/>
    </font>
    <font>
      <sz val="10"/>
      <color indexed="10"/>
      <name val="Palatino Linotype"/>
      <family val="1"/>
    </font>
    <font>
      <b/>
      <sz val="1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name val="Palatino Linotype"/>
      <family val="1"/>
    </font>
    <font>
      <b/>
      <sz val="11"/>
      <color theme="4" tint="-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Helvetica"/>
    </font>
    <font>
      <b/>
      <sz val="11"/>
      <color theme="1"/>
      <name val="Helvetica"/>
    </font>
    <font>
      <sz val="11"/>
      <name val="Helvetica"/>
    </font>
    <font>
      <b/>
      <sz val="11"/>
      <name val="Helvetica"/>
    </font>
    <font>
      <b/>
      <sz val="11"/>
      <color rgb="FFFF0000"/>
      <name val="Helvetica"/>
    </font>
    <font>
      <b/>
      <sz val="11"/>
      <color theme="3" tint="-0.249977111117893"/>
      <name val="Helvetica"/>
    </font>
    <font>
      <sz val="11"/>
      <color rgb="FFFF0000"/>
      <name val="Helvetica"/>
    </font>
    <font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4B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theme="6" tint="-0.249977111117893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theme="6" tint="-0.249977111117893"/>
      </top>
      <bottom/>
      <diagonal/>
    </border>
  </borders>
  <cellStyleXfs count="12">
    <xf numFmtId="0" fontId="0" fillId="0" borderId="0"/>
    <xf numFmtId="166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41" fontId="22" fillId="0" borderId="0" applyFont="0" applyFill="0" applyBorder="0" applyAlignment="0" applyProtection="0"/>
    <xf numFmtId="0" fontId="25" fillId="0" borderId="0"/>
    <xf numFmtId="43" fontId="27" fillId="0" borderId="0" applyFont="0" applyFill="0" applyBorder="0" applyAlignment="0" applyProtection="0"/>
    <xf numFmtId="169" fontId="25" fillId="0" borderId="0" applyFont="0" applyFill="0" applyBorder="0" applyAlignment="0" applyProtection="0"/>
    <xf numFmtId="0" fontId="30" fillId="0" borderId="0"/>
    <xf numFmtId="42" fontId="7" fillId="0" borderId="0" applyFont="0" applyFill="0" applyBorder="0" applyAlignment="0" applyProtection="0"/>
  </cellStyleXfs>
  <cellXfs count="268">
    <xf numFmtId="0" fontId="0" fillId="0" borderId="0" xfId="0"/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0" borderId="0" xfId="0" pivotButton="1" applyNumberFormat="1"/>
    <xf numFmtId="167" fontId="10" fillId="0" borderId="0" xfId="1" applyNumberFormat="1" applyFont="1" applyAlignment="1">
      <alignment horizontal="center" vertical="top" wrapText="1"/>
    </xf>
    <xf numFmtId="167" fontId="8" fillId="2" borderId="0" xfId="0" applyNumberFormat="1" applyFont="1" applyFill="1"/>
    <xf numFmtId="0" fontId="0" fillId="0" borderId="0" xfId="0" applyAlignment="1">
      <alignment horizontal="left" indent="2"/>
    </xf>
    <xf numFmtId="4" fontId="0" fillId="0" borderId="0" xfId="0" applyNumberFormat="1"/>
    <xf numFmtId="0" fontId="12" fillId="0" borderId="0" xfId="0" applyFont="1" applyAlignment="1">
      <alignment horizontal="center"/>
    </xf>
    <xf numFmtId="4" fontId="14" fillId="0" borderId="0" xfId="0" applyNumberFormat="1" applyFont="1" applyAlignment="1">
      <alignment horizontal="right" vertical="center"/>
    </xf>
    <xf numFmtId="4" fontId="13" fillId="0" borderId="0" xfId="0" applyNumberFormat="1" applyFont="1"/>
    <xf numFmtId="0" fontId="0" fillId="4" borderId="0" xfId="0" applyFill="1"/>
    <xf numFmtId="0" fontId="1" fillId="4" borderId="0" xfId="0" applyFont="1" applyFill="1" applyAlignment="1">
      <alignment horizontal="left" vertical="center"/>
    </xf>
    <xf numFmtId="4" fontId="1" fillId="4" borderId="0" xfId="0" applyNumberFormat="1" applyFont="1" applyFill="1" applyAlignment="1">
      <alignment horizontal="right" vertical="center"/>
    </xf>
    <xf numFmtId="167" fontId="0" fillId="5" borderId="0" xfId="1" applyNumberFormat="1" applyFont="1" applyFill="1"/>
    <xf numFmtId="167" fontId="0" fillId="0" borderId="0" xfId="0" applyNumberFormat="1" applyAlignment="1">
      <alignment horizontal="left"/>
    </xf>
    <xf numFmtId="0" fontId="15" fillId="3" borderId="0" xfId="0" applyFont="1" applyFill="1"/>
    <xf numFmtId="1" fontId="0" fillId="0" borderId="0" xfId="0" applyNumberFormat="1" applyAlignment="1">
      <alignment horizontal="left"/>
    </xf>
    <xf numFmtId="166" fontId="0" fillId="0" borderId="0" xfId="0" applyNumberFormat="1"/>
    <xf numFmtId="166" fontId="15" fillId="3" borderId="0" xfId="1" applyFont="1" applyFill="1" applyAlignment="1">
      <alignment horizontal="center"/>
    </xf>
    <xf numFmtId="166" fontId="15" fillId="3" borderId="0" xfId="1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0" borderId="0" xfId="0" applyFont="1"/>
    <xf numFmtId="0" fontId="0" fillId="7" borderId="0" xfId="0" applyFill="1"/>
    <xf numFmtId="10" fontId="15" fillId="6" borderId="0" xfId="2" applyNumberFormat="1" applyFont="1" applyFill="1"/>
    <xf numFmtId="0" fontId="15" fillId="6" borderId="0" xfId="0" applyFont="1" applyFill="1"/>
    <xf numFmtId="10" fontId="0" fillId="0" borderId="0" xfId="0" applyNumberFormat="1"/>
    <xf numFmtId="0" fontId="8" fillId="0" borderId="0" xfId="0" applyFont="1" applyAlignment="1">
      <alignment horizontal="center"/>
    </xf>
    <xf numFmtId="4" fontId="4" fillId="0" borderId="0" xfId="0" applyNumberFormat="1" applyFont="1" applyAlignment="1">
      <alignment horizontal="right" vertical="center"/>
    </xf>
    <xf numFmtId="17" fontId="0" fillId="0" borderId="0" xfId="0" applyNumberFormat="1"/>
    <xf numFmtId="164" fontId="17" fillId="0" borderId="0" xfId="3" applyFont="1"/>
    <xf numFmtId="10" fontId="0" fillId="0" borderId="0" xfId="2" applyNumberFormat="1" applyFont="1"/>
    <xf numFmtId="4" fontId="13" fillId="4" borderId="0" xfId="0" applyNumberFormat="1" applyFont="1" applyFill="1"/>
    <xf numFmtId="4" fontId="14" fillId="4" borderId="0" xfId="0" applyNumberFormat="1" applyFont="1" applyFill="1" applyAlignment="1">
      <alignment horizontal="right" vertical="center"/>
    </xf>
    <xf numFmtId="164" fontId="18" fillId="0" borderId="0" xfId="3" applyFont="1"/>
    <xf numFmtId="0" fontId="8" fillId="2" borderId="0" xfId="0" applyFont="1" applyFill="1" applyAlignment="1">
      <alignment horizontal="left"/>
    </xf>
    <xf numFmtId="0" fontId="8" fillId="0" borderId="0" xfId="0" applyFont="1"/>
    <xf numFmtId="167" fontId="8" fillId="0" borderId="0" xfId="1" applyNumberFormat="1" applyFont="1"/>
    <xf numFmtId="167" fontId="8" fillId="0" borderId="0" xfId="0" applyNumberFormat="1" applyFont="1"/>
    <xf numFmtId="166" fontId="15" fillId="0" borderId="0" xfId="1" applyFont="1" applyFill="1" applyAlignment="1">
      <alignment horizontal="center" wrapText="1"/>
    </xf>
    <xf numFmtId="164" fontId="0" fillId="0" borderId="0" xfId="3" applyFont="1"/>
    <xf numFmtId="167" fontId="20" fillId="0" borderId="0" xfId="0" applyNumberFormat="1" applyFont="1"/>
    <xf numFmtId="164" fontId="0" fillId="0" borderId="0" xfId="0" applyNumberFormat="1"/>
    <xf numFmtId="165" fontId="21" fillId="0" borderId="0" xfId="4" applyFont="1" applyFill="1"/>
    <xf numFmtId="0" fontId="0" fillId="0" borderId="0" xfId="0" applyAlignment="1">
      <alignment horizontal="center"/>
    </xf>
    <xf numFmtId="4" fontId="4" fillId="4" borderId="0" xfId="0" applyNumberFormat="1" applyFont="1" applyFill="1" applyAlignment="1">
      <alignment horizontal="right" vertical="center"/>
    </xf>
    <xf numFmtId="0" fontId="0" fillId="0" borderId="0" xfId="0" applyAlignment="1">
      <alignment horizontal="left" indent="4"/>
    </xf>
    <xf numFmtId="0" fontId="0" fillId="8" borderId="0" xfId="0" applyFill="1"/>
    <xf numFmtId="4" fontId="1" fillId="8" borderId="0" xfId="0" applyNumberFormat="1" applyFont="1" applyFill="1" applyAlignment="1">
      <alignment horizontal="right" vertical="center"/>
    </xf>
    <xf numFmtId="166" fontId="0" fillId="0" borderId="0" xfId="1" applyFont="1"/>
    <xf numFmtId="9" fontId="0" fillId="0" borderId="0" xfId="2" applyFont="1"/>
    <xf numFmtId="41" fontId="7" fillId="0" borderId="0" xfId="5" applyNumberFormat="1"/>
    <xf numFmtId="9" fontId="0" fillId="0" borderId="0" xfId="2" applyFont="1" applyFill="1"/>
    <xf numFmtId="166" fontId="0" fillId="0" borderId="0" xfId="1" applyFont="1" applyFill="1"/>
    <xf numFmtId="10" fontId="8" fillId="0" borderId="0" xfId="2" applyNumberFormat="1" applyFont="1"/>
    <xf numFmtId="10" fontId="15" fillId="3" borderId="0" xfId="2" applyNumberFormat="1" applyFont="1" applyFill="1" applyAlignment="1">
      <alignment horizontal="center" wrapText="1"/>
    </xf>
    <xf numFmtId="10" fontId="0" fillId="0" borderId="0" xfId="2" applyNumberFormat="1" applyFont="1" applyFill="1"/>
    <xf numFmtId="10" fontId="0" fillId="0" borderId="0" xfId="2" applyNumberFormat="1" applyFont="1" applyAlignment="1">
      <alignment horizontal="center"/>
    </xf>
    <xf numFmtId="10" fontId="0" fillId="10" borderId="0" xfId="2" applyNumberFormat="1" applyFont="1" applyFill="1" applyAlignment="1">
      <alignment horizontal="center"/>
    </xf>
    <xf numFmtId="10" fontId="8" fillId="0" borderId="0" xfId="2" applyNumberFormat="1" applyFont="1" applyAlignment="1">
      <alignment horizontal="center"/>
    </xf>
    <xf numFmtId="10" fontId="24" fillId="10" borderId="0" xfId="2" applyNumberFormat="1" applyFont="1" applyFill="1" applyAlignment="1">
      <alignment horizontal="center" vertical="center"/>
    </xf>
    <xf numFmtId="10" fontId="15" fillId="0" borderId="0" xfId="2" applyNumberFormat="1" applyFont="1" applyFill="1" applyAlignment="1">
      <alignment horizontal="center" wrapText="1"/>
    </xf>
    <xf numFmtId="170" fontId="28" fillId="11" borderId="0" xfId="9" applyNumberFormat="1" applyFont="1" applyFill="1" applyBorder="1"/>
    <xf numFmtId="170" fontId="28" fillId="11" borderId="0" xfId="9" applyNumberFormat="1" applyFont="1" applyFill="1" applyBorder="1" applyAlignment="1">
      <alignment horizontal="center"/>
    </xf>
    <xf numFmtId="168" fontId="29" fillId="0" borderId="4" xfId="10" applyNumberFormat="1" applyFont="1" applyBorder="1" applyAlignment="1">
      <alignment vertical="center"/>
    </xf>
    <xf numFmtId="170" fontId="31" fillId="11" borderId="0" xfId="9" applyNumberFormat="1" applyFont="1" applyFill="1" applyBorder="1" applyAlignment="1">
      <alignment horizontal="center"/>
    </xf>
    <xf numFmtId="170" fontId="26" fillId="11" borderId="5" xfId="9" applyNumberFormat="1" applyFont="1" applyFill="1" applyBorder="1"/>
    <xf numFmtId="168" fontId="29" fillId="0" borderId="6" xfId="10" applyNumberFormat="1" applyFont="1" applyBorder="1" applyAlignment="1">
      <alignment vertical="center"/>
    </xf>
    <xf numFmtId="170" fontId="26" fillId="11" borderId="2" xfId="9" applyNumberFormat="1" applyFont="1" applyFill="1" applyBorder="1"/>
    <xf numFmtId="168" fontId="29" fillId="0" borderId="3" xfId="10" applyNumberFormat="1" applyFont="1" applyBorder="1" applyAlignment="1">
      <alignment vertical="center"/>
    </xf>
    <xf numFmtId="170" fontId="28" fillId="11" borderId="2" xfId="9" applyNumberFormat="1" applyFont="1" applyFill="1" applyBorder="1"/>
    <xf numFmtId="0" fontId="15" fillId="3" borderId="7" xfId="0" applyFont="1" applyFill="1" applyBorder="1"/>
    <xf numFmtId="0" fontId="4" fillId="0" borderId="0" xfId="0" applyFont="1" applyAlignment="1">
      <alignment horizontal="left" vertical="center"/>
    </xf>
    <xf numFmtId="4" fontId="1" fillId="9" borderId="0" xfId="0" applyNumberFormat="1" applyFont="1" applyFill="1" applyAlignment="1">
      <alignment horizontal="right" vertical="center"/>
    </xf>
    <xf numFmtId="4" fontId="4" fillId="9" borderId="0" xfId="0" applyNumberFormat="1" applyFont="1" applyFill="1" applyAlignment="1">
      <alignment horizontal="right" vertical="center"/>
    </xf>
    <xf numFmtId="0" fontId="13" fillId="4" borderId="0" xfId="0" applyFont="1" applyFill="1"/>
    <xf numFmtId="0" fontId="13" fillId="0" borderId="0" xfId="0" applyFont="1"/>
    <xf numFmtId="166" fontId="23" fillId="3" borderId="0" xfId="1" applyFont="1" applyFill="1" applyAlignment="1">
      <alignment horizontal="center" wrapText="1"/>
    </xf>
    <xf numFmtId="166" fontId="13" fillId="0" borderId="0" xfId="0" applyNumberFormat="1" applyFont="1"/>
    <xf numFmtId="1" fontId="0" fillId="0" borderId="0" xfId="0" applyNumberFormat="1"/>
    <xf numFmtId="49" fontId="1" fillId="0" borderId="0" xfId="0" applyNumberFormat="1" applyFont="1" applyAlignment="1">
      <alignment horizontal="left" vertical="center"/>
    </xf>
    <xf numFmtId="41" fontId="11" fillId="12" borderId="8" xfId="6" applyFont="1" applyFill="1" applyBorder="1" applyAlignment="1">
      <alignment horizontal="center"/>
    </xf>
    <xf numFmtId="41" fontId="33" fillId="0" borderId="8" xfId="6" applyFont="1" applyFill="1" applyBorder="1" applyAlignment="1">
      <alignment horizontal="center"/>
    </xf>
    <xf numFmtId="9" fontId="8" fillId="2" borderId="0" xfId="2" applyFont="1" applyFill="1" applyAlignment="1">
      <alignment horizontal="center"/>
    </xf>
    <xf numFmtId="9" fontId="8" fillId="0" borderId="0" xfId="2" applyFont="1" applyAlignment="1">
      <alignment horizontal="center"/>
    </xf>
    <xf numFmtId="10" fontId="0" fillId="0" borderId="0" xfId="2" applyNumberFormat="1" applyFont="1" applyFill="1" applyAlignment="1">
      <alignment horizontal="center"/>
    </xf>
    <xf numFmtId="167" fontId="32" fillId="0" borderId="0" xfId="1" applyNumberFormat="1" applyFont="1"/>
    <xf numFmtId="0" fontId="15" fillId="3" borderId="0" xfId="0" applyFont="1" applyFill="1" applyAlignment="1">
      <alignment horizontal="center" vertical="center"/>
    </xf>
    <xf numFmtId="167" fontId="0" fillId="4" borderId="0" xfId="1" applyNumberFormat="1" applyFont="1" applyFill="1"/>
    <xf numFmtId="166" fontId="15" fillId="0" borderId="0" xfId="1" applyFont="1" applyFill="1" applyAlignment="1">
      <alignment horizontal="center"/>
    </xf>
    <xf numFmtId="167" fontId="15" fillId="0" borderId="0" xfId="1" applyNumberFormat="1" applyFont="1" applyFill="1" applyAlignment="1">
      <alignment horizontal="center" wrapText="1"/>
    </xf>
    <xf numFmtId="0" fontId="0" fillId="0" borderId="9" xfId="0" applyBorder="1"/>
    <xf numFmtId="167" fontId="0" fillId="0" borderId="9" xfId="1" applyNumberFormat="1" applyFont="1" applyBorder="1"/>
    <xf numFmtId="0" fontId="20" fillId="0" borderId="9" xfId="0" applyFont="1" applyBorder="1"/>
    <xf numFmtId="167" fontId="20" fillId="0" borderId="9" xfId="1" applyNumberFormat="1" applyFont="1" applyFill="1" applyBorder="1"/>
    <xf numFmtId="0" fontId="32" fillId="0" borderId="9" xfId="0" applyFont="1" applyBorder="1"/>
    <xf numFmtId="167" fontId="32" fillId="0" borderId="9" xfId="1" applyNumberFormat="1" applyFont="1" applyFill="1" applyBorder="1"/>
    <xf numFmtId="0" fontId="23" fillId="0" borderId="9" xfId="0" applyFont="1" applyBorder="1" applyAlignment="1">
      <alignment horizontal="left" vertical="center"/>
    </xf>
    <xf numFmtId="167" fontId="23" fillId="0" borderId="9" xfId="1" applyNumberFormat="1" applyFont="1" applyFill="1" applyBorder="1"/>
    <xf numFmtId="0" fontId="20" fillId="13" borderId="9" xfId="0" applyFont="1" applyFill="1" applyBorder="1"/>
    <xf numFmtId="167" fontId="20" fillId="13" borderId="9" xfId="0" applyNumberFormat="1" applyFont="1" applyFill="1" applyBorder="1"/>
    <xf numFmtId="0" fontId="23" fillId="0" borderId="9" xfId="0" applyFont="1" applyBorder="1"/>
    <xf numFmtId="167" fontId="23" fillId="0" borderId="9" xfId="1" applyNumberFormat="1" applyFont="1" applyBorder="1"/>
    <xf numFmtId="0" fontId="0" fillId="13" borderId="9" xfId="0" applyFill="1" applyBorder="1"/>
    <xf numFmtId="167" fontId="0" fillId="13" borderId="9" xfId="1" applyNumberFormat="1" applyFont="1" applyFill="1" applyBorder="1"/>
    <xf numFmtId="0" fontId="8" fillId="0" borderId="9" xfId="0" applyFont="1" applyBorder="1"/>
    <xf numFmtId="167" fontId="8" fillId="0" borderId="9" xfId="1" applyNumberFormat="1" applyFont="1" applyBorder="1"/>
    <xf numFmtId="0" fontId="0" fillId="14" borderId="0" xfId="0" applyFill="1"/>
    <xf numFmtId="9" fontId="8" fillId="15" borderId="0" xfId="2" applyFont="1" applyFill="1" applyAlignment="1">
      <alignment horizontal="center"/>
    </xf>
    <xf numFmtId="9" fontId="8" fillId="14" borderId="0" xfId="2" applyFont="1" applyFill="1" applyAlignment="1">
      <alignment horizontal="center"/>
    </xf>
    <xf numFmtId="167" fontId="23" fillId="4" borderId="0" xfId="1" applyNumberFormat="1" applyFont="1" applyFill="1"/>
    <xf numFmtId="166" fontId="8" fillId="0" borderId="0" xfId="0" applyNumberFormat="1" applyFont="1"/>
    <xf numFmtId="166" fontId="8" fillId="0" borderId="0" xfId="1" applyFont="1"/>
    <xf numFmtId="10" fontId="23" fillId="4" borderId="0" xfId="2" applyNumberFormat="1" applyFont="1" applyFill="1"/>
    <xf numFmtId="0" fontId="8" fillId="9" borderId="9" xfId="0" applyFont="1" applyFill="1" applyBorder="1"/>
    <xf numFmtId="167" fontId="8" fillId="9" borderId="9" xfId="1" applyNumberFormat="1" applyFont="1" applyFill="1" applyBorder="1"/>
    <xf numFmtId="167" fontId="8" fillId="0" borderId="0" xfId="2" applyNumberFormat="1" applyFont="1" applyAlignment="1">
      <alignment horizontal="center"/>
    </xf>
    <xf numFmtId="167" fontId="8" fillId="0" borderId="0" xfId="1" applyNumberFormat="1" applyFont="1" applyAlignment="1">
      <alignment horizontal="center"/>
    </xf>
    <xf numFmtId="167" fontId="8" fillId="4" borderId="0" xfId="0" applyNumberFormat="1" applyFont="1" applyFill="1"/>
    <xf numFmtId="167" fontId="8" fillId="2" borderId="0" xfId="2" applyNumberFormat="1" applyFont="1" applyFill="1" applyAlignment="1">
      <alignment horizontal="center"/>
    </xf>
    <xf numFmtId="167" fontId="8" fillId="2" borderId="0" xfId="1" applyNumberFormat="1" applyFont="1" applyFill="1" applyAlignment="1">
      <alignment horizontal="center"/>
    </xf>
    <xf numFmtId="167" fontId="8" fillId="0" borderId="0" xfId="2" applyNumberFormat="1" applyFont="1"/>
    <xf numFmtId="4" fontId="0" fillId="9" borderId="0" xfId="0" applyNumberFormat="1" applyFill="1"/>
    <xf numFmtId="44" fontId="0" fillId="0" borderId="0" xfId="0" applyNumberFormat="1"/>
    <xf numFmtId="167" fontId="0" fillId="16" borderId="0" xfId="1" applyNumberFormat="1" applyFont="1" applyFill="1"/>
    <xf numFmtId="42" fontId="35" fillId="17" borderId="10" xfId="11" applyFont="1" applyFill="1" applyBorder="1" applyAlignment="1">
      <alignment horizontal="center"/>
    </xf>
    <xf numFmtId="167" fontId="36" fillId="18" borderId="0" xfId="1" applyNumberFormat="1" applyFont="1" applyFill="1" applyAlignment="1">
      <alignment vertical="center"/>
    </xf>
    <xf numFmtId="4" fontId="0" fillId="4" borderId="0" xfId="0" applyNumberFormat="1" applyFill="1"/>
    <xf numFmtId="4" fontId="1" fillId="19" borderId="0" xfId="0" applyNumberFormat="1" applyFont="1" applyFill="1" applyAlignment="1">
      <alignment horizontal="right" vertical="center"/>
    </xf>
    <xf numFmtId="167" fontId="23" fillId="0" borderId="0" xfId="0" applyNumberFormat="1" applyFont="1"/>
    <xf numFmtId="0" fontId="23" fillId="0" borderId="0" xfId="0" applyFont="1"/>
    <xf numFmtId="0" fontId="23" fillId="0" borderId="0" xfId="0" applyFont="1" applyAlignment="1">
      <alignment horizontal="center" vertical="center"/>
    </xf>
    <xf numFmtId="167" fontId="0" fillId="0" borderId="0" xfId="1" applyNumberFormat="1" applyFont="1" applyFill="1" applyAlignment="1">
      <alignment horizontal="center"/>
    </xf>
    <xf numFmtId="42" fontId="37" fillId="19" borderId="0" xfId="11" applyFont="1" applyFill="1"/>
    <xf numFmtId="42" fontId="38" fillId="20" borderId="0" xfId="11" applyFont="1" applyFill="1"/>
    <xf numFmtId="10" fontId="8" fillId="2" borderId="0" xfId="2" applyNumberFormat="1" applyFont="1" applyFill="1"/>
    <xf numFmtId="17" fontId="8" fillId="0" borderId="0" xfId="0" applyNumberFormat="1" applyFont="1"/>
    <xf numFmtId="167" fontId="23" fillId="0" borderId="0" xfId="1" applyNumberFormat="1" applyFont="1"/>
    <xf numFmtId="167" fontId="0" fillId="0" borderId="0" xfId="2" applyNumberFormat="1" applyFont="1" applyAlignment="1">
      <alignment horizontal="center"/>
    </xf>
    <xf numFmtId="167" fontId="34" fillId="0" borderId="0" xfId="1" applyNumberFormat="1" applyFont="1" applyFill="1" applyBorder="1" applyAlignment="1">
      <alignment horizontal="center" vertical="center"/>
    </xf>
    <xf numFmtId="10" fontId="23" fillId="0" borderId="0" xfId="2" applyNumberFormat="1" applyFont="1"/>
    <xf numFmtId="166" fontId="34" fillId="0" borderId="0" xfId="1" applyFont="1" applyFill="1" applyBorder="1" applyAlignment="1">
      <alignment horizontal="center" vertical="center"/>
    </xf>
    <xf numFmtId="166" fontId="23" fillId="0" borderId="0" xfId="1" applyFont="1"/>
    <xf numFmtId="167" fontId="0" fillId="0" borderId="0" xfId="2" applyNumberFormat="1" applyFont="1"/>
    <xf numFmtId="165" fontId="0" fillId="0" borderId="0" xfId="4" applyFont="1"/>
    <xf numFmtId="170" fontId="0" fillId="0" borderId="0" xfId="4" applyNumberFormat="1" applyFont="1"/>
    <xf numFmtId="170" fontId="8" fillId="0" borderId="0" xfId="0" applyNumberFormat="1" applyFont="1"/>
    <xf numFmtId="170" fontId="0" fillId="0" borderId="0" xfId="0" applyNumberFormat="1"/>
    <xf numFmtId="9" fontId="0" fillId="0" borderId="0" xfId="0" applyNumberFormat="1"/>
    <xf numFmtId="165" fontId="8" fillId="0" borderId="0" xfId="0" applyNumberFormat="1" applyFont="1"/>
    <xf numFmtId="170" fontId="8" fillId="0" borderId="0" xfId="4" applyNumberFormat="1" applyFont="1"/>
    <xf numFmtId="43" fontId="0" fillId="0" borderId="0" xfId="0" applyNumberFormat="1"/>
    <xf numFmtId="1" fontId="0" fillId="0" borderId="0" xfId="1" applyNumberFormat="1" applyFont="1"/>
    <xf numFmtId="165" fontId="0" fillId="0" borderId="0" xfId="0" applyNumberFormat="1"/>
    <xf numFmtId="170" fontId="8" fillId="4" borderId="0" xfId="0" applyNumberFormat="1" applyFont="1" applyFill="1"/>
    <xf numFmtId="171" fontId="0" fillId="0" borderId="0" xfId="0" applyNumberFormat="1"/>
    <xf numFmtId="9" fontId="13" fillId="0" borderId="0" xfId="2" applyFont="1"/>
    <xf numFmtId="167" fontId="15" fillId="3" borderId="0" xfId="1" applyNumberFormat="1" applyFont="1" applyFill="1" applyAlignment="1">
      <alignment horizontal="center" wrapText="1"/>
    </xf>
    <xf numFmtId="167" fontId="0" fillId="0" borderId="0" xfId="0" pivotButton="1" applyNumberFormat="1" applyAlignment="1">
      <alignment horizontal="center"/>
    </xf>
    <xf numFmtId="167" fontId="11" fillId="0" borderId="0" xfId="1" applyNumberFormat="1" applyFont="1" applyAlignment="1"/>
    <xf numFmtId="0" fontId="11" fillId="0" borderId="0" xfId="0" applyFont="1"/>
    <xf numFmtId="41" fontId="39" fillId="21" borderId="0" xfId="0" applyNumberFormat="1" applyFont="1" applyFill="1" applyAlignment="1">
      <alignment horizontal="right" vertical="center"/>
    </xf>
    <xf numFmtId="167" fontId="1" fillId="0" borderId="0" xfId="1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170" fontId="9" fillId="0" borderId="0" xfId="4" applyNumberFormat="1" applyFont="1" applyAlignment="1">
      <alignment horizontal="center"/>
    </xf>
    <xf numFmtId="170" fontId="1" fillId="0" borderId="0" xfId="4" applyNumberFormat="1" applyFont="1" applyAlignment="1">
      <alignment horizontal="right" vertical="center"/>
    </xf>
    <xf numFmtId="170" fontId="13" fillId="0" borderId="0" xfId="4" applyNumberFormat="1" applyFont="1"/>
    <xf numFmtId="170" fontId="13" fillId="0" borderId="0" xfId="0" applyNumberFormat="1" applyFont="1"/>
    <xf numFmtId="172" fontId="0" fillId="0" borderId="0" xfId="4" applyNumberFormat="1" applyFont="1"/>
    <xf numFmtId="49" fontId="14" fillId="0" borderId="0" xfId="0" applyNumberFormat="1" applyFont="1" applyAlignment="1">
      <alignment horizontal="left" vertical="center"/>
    </xf>
    <xf numFmtId="0" fontId="40" fillId="0" borderId="0" xfId="0" applyFont="1"/>
    <xf numFmtId="167" fontId="40" fillId="0" borderId="0" xfId="1" applyNumberFormat="1" applyFont="1"/>
    <xf numFmtId="166" fontId="40" fillId="0" borderId="0" xfId="1" applyFont="1"/>
    <xf numFmtId="0" fontId="41" fillId="0" borderId="0" xfId="0" applyFont="1"/>
    <xf numFmtId="44" fontId="41" fillId="0" borderId="0" xfId="0" applyNumberFormat="1" applyFont="1"/>
    <xf numFmtId="168" fontId="42" fillId="0" borderId="0" xfId="10" applyNumberFormat="1" applyFont="1" applyAlignment="1">
      <alignment vertical="center"/>
    </xf>
    <xf numFmtId="9" fontId="40" fillId="0" borderId="0" xfId="0" applyNumberFormat="1" applyFont="1"/>
    <xf numFmtId="168" fontId="43" fillId="0" borderId="0" xfId="10" applyNumberFormat="1" applyFont="1" applyAlignment="1">
      <alignment horizontal="left" vertical="center"/>
    </xf>
    <xf numFmtId="9" fontId="40" fillId="0" borderId="0" xfId="2" applyFont="1"/>
    <xf numFmtId="167" fontId="40" fillId="0" borderId="0" xfId="0" applyNumberFormat="1" applyFont="1"/>
    <xf numFmtId="167" fontId="41" fillId="0" borderId="0" xfId="0" applyNumberFormat="1" applyFont="1"/>
    <xf numFmtId="168" fontId="43" fillId="0" borderId="0" xfId="10" applyNumberFormat="1" applyFont="1" applyAlignment="1">
      <alignment vertical="center"/>
    </xf>
    <xf numFmtId="167" fontId="41" fillId="0" borderId="0" xfId="1" applyNumberFormat="1" applyFont="1"/>
    <xf numFmtId="10" fontId="40" fillId="0" borderId="0" xfId="2" applyNumberFormat="1" applyFont="1"/>
    <xf numFmtId="10" fontId="41" fillId="0" borderId="0" xfId="2" applyNumberFormat="1" applyFont="1"/>
    <xf numFmtId="0" fontId="41" fillId="9" borderId="0" xfId="0" applyFont="1" applyFill="1"/>
    <xf numFmtId="10" fontId="41" fillId="9" borderId="0" xfId="2" applyNumberFormat="1" applyFont="1" applyFill="1"/>
    <xf numFmtId="0" fontId="41" fillId="22" borderId="0" xfId="0" applyFont="1" applyFill="1"/>
    <xf numFmtId="10" fontId="41" fillId="22" borderId="0" xfId="2" applyNumberFormat="1" applyFont="1" applyFill="1"/>
    <xf numFmtId="166" fontId="40" fillId="0" borderId="0" xfId="0" applyNumberFormat="1" applyFont="1"/>
    <xf numFmtId="0" fontId="44" fillId="0" borderId="0" xfId="0" applyFont="1"/>
    <xf numFmtId="167" fontId="44" fillId="0" borderId="0" xfId="1" applyNumberFormat="1" applyFont="1"/>
    <xf numFmtId="0" fontId="45" fillId="0" borderId="0" xfId="0" applyFont="1"/>
    <xf numFmtId="167" fontId="13" fillId="0" borderId="0" xfId="1" applyNumberFormat="1" applyFont="1"/>
    <xf numFmtId="10" fontId="40" fillId="0" borderId="0" xfId="0" applyNumberFormat="1" applyFont="1"/>
    <xf numFmtId="167" fontId="46" fillId="0" borderId="0" xfId="1" applyNumberFormat="1" applyFont="1"/>
    <xf numFmtId="44" fontId="40" fillId="0" borderId="0" xfId="0" applyNumberFormat="1" applyFont="1"/>
    <xf numFmtId="0" fontId="40" fillId="0" borderId="9" xfId="0" applyFont="1" applyBorder="1"/>
    <xf numFmtId="167" fontId="40" fillId="0" borderId="9" xfId="1" applyNumberFormat="1" applyFont="1" applyBorder="1"/>
    <xf numFmtId="172" fontId="7" fillId="0" borderId="0" xfId="4" applyNumberFormat="1" applyFont="1"/>
    <xf numFmtId="172" fontId="13" fillId="0" borderId="0" xfId="4" applyNumberFormat="1" applyFont="1"/>
    <xf numFmtId="43" fontId="0" fillId="0" borderId="0" xfId="4" applyNumberFormat="1" applyFont="1"/>
    <xf numFmtId="43" fontId="13" fillId="0" borderId="0" xfId="4" applyNumberFormat="1" applyFont="1"/>
    <xf numFmtId="165" fontId="13" fillId="0" borderId="0" xfId="4" applyFont="1"/>
    <xf numFmtId="167" fontId="0" fillId="2" borderId="0" xfId="0" applyNumberFormat="1" applyFill="1"/>
    <xf numFmtId="0" fontId="0" fillId="23" borderId="0" xfId="0" applyFill="1"/>
    <xf numFmtId="170" fontId="0" fillId="23" borderId="0" xfId="4" applyNumberFormat="1" applyFont="1" applyFill="1"/>
    <xf numFmtId="172" fontId="13" fillId="23" borderId="0" xfId="4" applyNumberFormat="1" applyFont="1" applyFill="1"/>
    <xf numFmtId="4" fontId="1" fillId="23" borderId="0" xfId="0" applyNumberFormat="1" applyFont="1" applyFill="1" applyAlignment="1">
      <alignment horizontal="right" vertical="center"/>
    </xf>
    <xf numFmtId="49" fontId="1" fillId="23" borderId="0" xfId="0" applyNumberFormat="1" applyFont="1" applyFill="1" applyAlignment="1">
      <alignment horizontal="left" vertical="center"/>
    </xf>
    <xf numFmtId="49" fontId="1" fillId="4" borderId="0" xfId="0" applyNumberFormat="1" applyFont="1" applyFill="1" applyAlignment="1">
      <alignment horizontal="left" vertical="center"/>
    </xf>
    <xf numFmtId="49" fontId="14" fillId="4" borderId="0" xfId="0" applyNumberFormat="1" applyFont="1" applyFill="1" applyAlignment="1">
      <alignment horizontal="left" vertical="center"/>
    </xf>
    <xf numFmtId="167" fontId="0" fillId="0" borderId="0" xfId="1" applyNumberFormat="1" applyFont="1" applyFill="1"/>
    <xf numFmtId="49" fontId="5" fillId="0" borderId="0" xfId="0" applyNumberFormat="1" applyFont="1" applyAlignment="1">
      <alignment horizontal="left" vertical="center"/>
    </xf>
    <xf numFmtId="167" fontId="15" fillId="3" borderId="0" xfId="1" applyNumberFormat="1" applyFont="1" applyFill="1" applyAlignment="1">
      <alignment horizontal="center"/>
    </xf>
    <xf numFmtId="167" fontId="32" fillId="0" borderId="0" xfId="0" applyNumberFormat="1" applyFont="1"/>
    <xf numFmtId="4" fontId="1" fillId="0" borderId="0" xfId="0" applyNumberFormat="1" applyFont="1" applyAlignment="1">
      <alignment horizontal="right" vertical="center" wrapText="1"/>
    </xf>
    <xf numFmtId="0" fontId="20" fillId="0" borderId="0" xfId="0" applyFont="1"/>
    <xf numFmtId="49" fontId="47" fillId="0" borderId="0" xfId="0" applyNumberFormat="1" applyFont="1" applyAlignment="1">
      <alignment horizontal="left" vertical="center"/>
    </xf>
    <xf numFmtId="4" fontId="47" fillId="0" borderId="0" xfId="0" applyNumberFormat="1" applyFont="1" applyAlignment="1">
      <alignment horizontal="right" vertical="center"/>
    </xf>
    <xf numFmtId="170" fontId="40" fillId="0" borderId="0" xfId="4" applyNumberFormat="1" applyFont="1"/>
    <xf numFmtId="9" fontId="41" fillId="0" borderId="0" xfId="2" applyFont="1"/>
    <xf numFmtId="0" fontId="41" fillId="0" borderId="9" xfId="0" applyFont="1" applyBorder="1"/>
    <xf numFmtId="170" fontId="41" fillId="0" borderId="0" xfId="4" applyNumberFormat="1" applyFont="1"/>
    <xf numFmtId="167" fontId="40" fillId="0" borderId="9" xfId="0" applyNumberFormat="1" applyFont="1" applyBorder="1"/>
    <xf numFmtId="10" fontId="44" fillId="0" borderId="0" xfId="2" applyNumberFormat="1" applyFont="1"/>
    <xf numFmtId="167" fontId="7" fillId="0" borderId="0" xfId="1" applyNumberFormat="1" applyFont="1"/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0" fontId="23" fillId="0" borderId="0" xfId="4" applyNumberFormat="1" applyFont="1"/>
    <xf numFmtId="165" fontId="40" fillId="0" borderId="0" xfId="4" applyFont="1"/>
    <xf numFmtId="167" fontId="20" fillId="0" borderId="0" xfId="1" applyNumberFormat="1" applyFont="1"/>
    <xf numFmtId="0" fontId="0" fillId="0" borderId="0" xfId="0" applyAlignment="1">
      <alignment vertical="center"/>
    </xf>
    <xf numFmtId="4" fontId="5" fillId="0" borderId="0" xfId="0" applyNumberFormat="1" applyFont="1" applyAlignment="1">
      <alignment horizontal="right" vertical="center"/>
    </xf>
    <xf numFmtId="167" fontId="8" fillId="0" borderId="0" xfId="1" applyNumberFormat="1" applyFont="1" applyFill="1" applyAlignment="1">
      <alignment horizontal="center"/>
    </xf>
    <xf numFmtId="0" fontId="8" fillId="0" borderId="0" xfId="0" applyFont="1" applyAlignment="1">
      <alignment horizontal="left" indent="3"/>
    </xf>
    <xf numFmtId="0" fontId="0" fillId="0" borderId="0" xfId="0" applyAlignment="1">
      <alignment horizontal="left" indent="3"/>
    </xf>
    <xf numFmtId="10" fontId="8" fillId="2" borderId="0" xfId="2" applyNumberFormat="1" applyFont="1" applyFill="1" applyAlignment="1">
      <alignment horizontal="center"/>
    </xf>
    <xf numFmtId="172" fontId="0" fillId="0" borderId="0" xfId="0" applyNumberFormat="1"/>
    <xf numFmtId="170" fontId="36" fillId="18" borderId="0" xfId="4" applyNumberFormat="1" applyFont="1" applyFill="1" applyAlignment="1">
      <alignment horizontal="center"/>
    </xf>
    <xf numFmtId="10" fontId="36" fillId="18" borderId="0" xfId="2" applyNumberFormat="1" applyFont="1" applyFill="1" applyAlignment="1">
      <alignment horizontal="center"/>
    </xf>
    <xf numFmtId="172" fontId="13" fillId="0" borderId="0" xfId="4" applyNumberFormat="1" applyFont="1" applyFill="1"/>
    <xf numFmtId="172" fontId="13" fillId="4" borderId="0" xfId="4" applyNumberFormat="1" applyFont="1" applyFill="1"/>
    <xf numFmtId="166" fontId="23" fillId="0" borderId="0" xfId="0" applyNumberFormat="1" applyFont="1" applyAlignment="1">
      <alignment horizontal="center" vertical="center"/>
    </xf>
    <xf numFmtId="172" fontId="13" fillId="4" borderId="0" xfId="0" applyNumberFormat="1" applyFont="1" applyFill="1"/>
    <xf numFmtId="0" fontId="8" fillId="0" borderId="0" xfId="0" applyFont="1" applyAlignment="1">
      <alignment horizontal="left" inden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7" fontId="12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7" fontId="11" fillId="0" borderId="0" xfId="1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41" fillId="0" borderId="0" xfId="0" applyFont="1" applyAlignment="1">
      <alignment horizontal="center"/>
    </xf>
  </cellXfs>
  <cellStyles count="12">
    <cellStyle name="Millares" xfId="4" builtinId="3"/>
    <cellStyle name="Millares [0]" xfId="3" builtinId="6"/>
    <cellStyle name="Millares [0] 2" xfId="6" xr:uid="{00000000-0005-0000-0000-000002000000}"/>
    <cellStyle name="Millares 15" xfId="8" xr:uid="{00000000-0005-0000-0000-000003000000}"/>
    <cellStyle name="Millares 2 2" xfId="9" xr:uid="{00000000-0005-0000-0000-000004000000}"/>
    <cellStyle name="Moneda" xfId="1" builtinId="4"/>
    <cellStyle name="Moneda [0]" xfId="11" builtinId="7"/>
    <cellStyle name="Normal" xfId="0" builtinId="0"/>
    <cellStyle name="Normal 2" xfId="5" xr:uid="{00000000-0005-0000-0000-000007000000}"/>
    <cellStyle name="Normal 2 2 2" xfId="7" xr:uid="{00000000-0005-0000-0000-000008000000}"/>
    <cellStyle name="Normal_RENTA1999_Renta_110_2008" xfId="10" xr:uid="{00000000-0005-0000-0000-00000A000000}"/>
    <cellStyle name="Porcentaje" xfId="2" builtinId="5"/>
  </cellStyles>
  <dxfs count="155">
    <dxf>
      <alignment wrapText="1" readingOrder="0"/>
    </dxf>
    <dxf>
      <alignment horizontal="center" readingOrder="0"/>
    </dxf>
    <dxf>
      <alignment horizontal="center" readingOrder="0"/>
    </dxf>
    <dxf>
      <numFmt numFmtId="167" formatCode="_(&quot;$&quot;\ * #,##0_);_(&quot;$&quot;\ * \(#,##0\);_(&quot;$&quot;\ * &quot;-&quot;??_);_(@_)"/>
    </dxf>
    <dxf>
      <alignment vertical="center" readingOrder="0"/>
    </dxf>
    <dxf>
      <alignment vertical="center" readingOrder="0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" formatCode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" formatCode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167" formatCode="_(&quot;$&quot;\ * #,##0_);_(&quot;$&quot;\ * \(#,##0\);_(&quot;$&quot;\ * &quot;-&quot;??_);_(@_)"/>
    </dxf>
    <dxf>
      <font>
        <color auto="1"/>
      </font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167" formatCode="_(&quot;$&quot;\ * #,##0_);_(&quot;$&quot;\ * \(#,##0\);_(&quot;$&quot;\ * &quot;-&quot;??_);_(@_)"/>
    </dxf>
    <dxf>
      <alignment vertical="center" readingOrder="0"/>
    </dxf>
    <dxf>
      <alignment vertical="center" readingOrder="0"/>
    </dxf>
    <dxf>
      <numFmt numFmtId="167" formatCode="_(&quot;$&quot;\ * #,##0_);_(&quot;$&quot;\ * \(#,##0\);_(&quot;$&quot;\ * &quot;-&quot;??_);_(@_)"/>
    </dxf>
    <dxf>
      <alignment horizontal="center" readingOrder="0"/>
    </dxf>
    <dxf>
      <alignment horizontal="center" readingOrder="0"/>
    </dxf>
    <dxf>
      <alignment wrapText="1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" formatCode="0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numFmt numFmtId="167" formatCode="_(&quot;$&quot;\ * #,##0_);_(&quot;$&quot;\ * \(#,##0\);_(&quot;$&quot;\ 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167" formatCode="_(&quot;$&quot;\ * #,##0_);_(&quot;$&quot;\ * \(#,##0\);_(&quot;$&quot;\ * &quot;-&quot;??_);_(@_)"/>
    </dxf>
    <dxf>
      <alignment vertical="center" readingOrder="0"/>
    </dxf>
    <dxf>
      <alignment vertical="center" readingOrder="0"/>
    </dxf>
    <dxf>
      <numFmt numFmtId="167" formatCode="_(&quot;$&quot;\ * #,##0_);_(&quot;$&quot;\ * \(#,##0\);_(&quot;$&quot;\ * &quot;-&quot;??_);_(@_)"/>
    </dxf>
    <dxf>
      <alignment horizontal="center" readingOrder="0"/>
    </dxf>
    <dxf>
      <alignment horizontal="center" readingOrder="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7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hartsheet" Target="chartsheets/sheet1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1.xml"/><Relationship Id="rId27" Type="http://schemas.openxmlformats.org/officeDocument/2006/relationships/pivotCacheDefinition" Target="pivotCache/pivotCacheDefinition4.xml"/><Relationship Id="rId30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s-CO" sz="1600"/>
              <a:t>PANGEA NATURAL PRODUCT S.A.S.</a:t>
            </a:r>
          </a:p>
          <a:p>
            <a:pPr>
              <a:defRPr sz="1600"/>
            </a:pPr>
            <a:r>
              <a:rPr lang="es-CO" sz="1600"/>
              <a:t>ESTADO DE RESULTADOS</a:t>
            </a:r>
          </a:p>
          <a:p>
            <a:pPr>
              <a:defRPr sz="1600"/>
            </a:pPr>
            <a:r>
              <a:rPr lang="es-CO" sz="1600"/>
              <a:t>2026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'E.R. PPTO - REAL'!$AN$12</c:f>
              <c:strCache>
                <c:ptCount val="1"/>
                <c:pt idx="0">
                  <c:v>ene-26</c:v>
                </c:pt>
              </c:strCache>
            </c:strRef>
          </c:tx>
          <c:invertIfNegative val="0"/>
          <c:cat>
            <c:strRef>
              <c:f>'E.R. PPTO - REAL'!$AM$13:$AM$26</c:f>
              <c:strCache>
                <c:ptCount val="14"/>
                <c:pt idx="0">
                  <c:v>INGRESO</c:v>
                </c:pt>
                <c:pt idx="1">
                  <c:v>INGRESO OPERACIONAL</c:v>
                </c:pt>
                <c:pt idx="2">
                  <c:v>INGRESO NO OPERACIONAL</c:v>
                </c:pt>
                <c:pt idx="3">
                  <c:v>COSTO</c:v>
                </c:pt>
                <c:pt idx="4">
                  <c:v>COMERCIO AL POR MAYOR Y POR MENOR</c:v>
                </c:pt>
                <c:pt idx="5">
                  <c:v>TRANSPORTE</c:v>
                </c:pt>
                <c:pt idx="6">
                  <c:v>ALMACENAMIENTO</c:v>
                </c:pt>
                <c:pt idx="7">
                  <c:v>PROCESO LOGISTICO</c:v>
                </c:pt>
                <c:pt idx="8">
                  <c:v>ANALISIS BIOLOGICO</c:v>
                </c:pt>
                <c:pt idx="9">
                  <c:v>GASTO</c:v>
                </c:pt>
                <c:pt idx="10">
                  <c:v>OPERACIONAL DE ADMINISTRACIÓN</c:v>
                </c:pt>
                <c:pt idx="11">
                  <c:v>GASTOS DE VENTAS</c:v>
                </c:pt>
                <c:pt idx="12">
                  <c:v>NO OPERACIONALES</c:v>
                </c:pt>
                <c:pt idx="13">
                  <c:v>UTILIDAD Y/O PÉRDIDA</c:v>
                </c:pt>
              </c:strCache>
            </c:strRef>
          </c:cat>
          <c:val>
            <c:numRef>
              <c:f>'E.R. PPTO - REAL'!$AN$13:$AN$26</c:f>
              <c:numCache>
                <c:formatCode>_("$"\ * #,##0_);_("$"\ * \(#,##0\);_("$"\ * "-"??_);_(@_)</c:formatCode>
                <c:ptCount val="14"/>
                <c:pt idx="0">
                  <c:v>193043481.16999996</c:v>
                </c:pt>
                <c:pt idx="1">
                  <c:v>193043481.16999996</c:v>
                </c:pt>
                <c:pt idx="2">
                  <c:v>0</c:v>
                </c:pt>
                <c:pt idx="3">
                  <c:v>8904289.3000000007</c:v>
                </c:pt>
                <c:pt idx="4">
                  <c:v>2777735.3</c:v>
                </c:pt>
                <c:pt idx="5">
                  <c:v>1751100</c:v>
                </c:pt>
                <c:pt idx="6">
                  <c:v>2645071</c:v>
                </c:pt>
                <c:pt idx="7">
                  <c:v>1730383</c:v>
                </c:pt>
                <c:pt idx="9">
                  <c:v>134314567.13</c:v>
                </c:pt>
                <c:pt idx="10">
                  <c:v>85819508.979999989</c:v>
                </c:pt>
                <c:pt idx="11">
                  <c:v>43550562</c:v>
                </c:pt>
                <c:pt idx="12">
                  <c:v>4944496.1500000004</c:v>
                </c:pt>
                <c:pt idx="13" formatCode="_(&quot;$&quot;\ * #,##0.00_);_(&quot;$&quot;\ * \(#,##0.00\);_(&quot;$&quot;\ * &quot;-&quot;??_);_(@_)">
                  <c:v>49824624.73999995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38E-4088-90D0-EE175AFD295C}"/>
            </c:ext>
          </c:extLst>
        </c:ser>
        <c:ser>
          <c:idx val="1"/>
          <c:order val="1"/>
          <c:tx>
            <c:strRef>
              <c:f>'E.R. PPTO - REAL'!$AO$12</c:f>
              <c:strCache>
                <c:ptCount val="1"/>
                <c:pt idx="0">
                  <c:v>feb-26</c:v>
                </c:pt>
              </c:strCache>
            </c:strRef>
          </c:tx>
          <c:invertIfNegative val="0"/>
          <c:cat>
            <c:strRef>
              <c:f>'E.R. PPTO - REAL'!$AM$13:$AM$26</c:f>
              <c:strCache>
                <c:ptCount val="14"/>
                <c:pt idx="0">
                  <c:v>INGRESO</c:v>
                </c:pt>
                <c:pt idx="1">
                  <c:v>INGRESO OPERACIONAL</c:v>
                </c:pt>
                <c:pt idx="2">
                  <c:v>INGRESO NO OPERACIONAL</c:v>
                </c:pt>
                <c:pt idx="3">
                  <c:v>COSTO</c:v>
                </c:pt>
                <c:pt idx="4">
                  <c:v>COMERCIO AL POR MAYOR Y POR MENOR</c:v>
                </c:pt>
                <c:pt idx="5">
                  <c:v>TRANSPORTE</c:v>
                </c:pt>
                <c:pt idx="6">
                  <c:v>ALMACENAMIENTO</c:v>
                </c:pt>
                <c:pt idx="7">
                  <c:v>PROCESO LOGISTICO</c:v>
                </c:pt>
                <c:pt idx="8">
                  <c:v>ANALISIS BIOLOGICO</c:v>
                </c:pt>
                <c:pt idx="9">
                  <c:v>GASTO</c:v>
                </c:pt>
                <c:pt idx="10">
                  <c:v>OPERACIONAL DE ADMINISTRACIÓN</c:v>
                </c:pt>
                <c:pt idx="11">
                  <c:v>GASTOS DE VENTAS</c:v>
                </c:pt>
                <c:pt idx="12">
                  <c:v>NO OPERACIONALES</c:v>
                </c:pt>
                <c:pt idx="13">
                  <c:v>UTILIDAD Y/O PÉRDIDA</c:v>
                </c:pt>
              </c:strCache>
            </c:strRef>
          </c:cat>
          <c:val>
            <c:numRef>
              <c:f>'E.R. PPTO - REAL'!$AO$13:$AO$26</c:f>
              <c:numCache>
                <c:formatCode>_("$"\ * #,##0_);_("$"\ * \(#,##0\);_("$"\ * "-"??_);_(@_)</c:formatCode>
                <c:ptCount val="14"/>
                <c:pt idx="0">
                  <c:v>143527285.88000003</c:v>
                </c:pt>
                <c:pt idx="1">
                  <c:v>143527285.88000003</c:v>
                </c:pt>
                <c:pt idx="3">
                  <c:v>8775774</c:v>
                </c:pt>
                <c:pt idx="4">
                  <c:v>1249100</c:v>
                </c:pt>
                <c:pt idx="5">
                  <c:v>2837710</c:v>
                </c:pt>
                <c:pt idx="6">
                  <c:v>2688079</c:v>
                </c:pt>
                <c:pt idx="7">
                  <c:v>2000885</c:v>
                </c:pt>
                <c:pt idx="9">
                  <c:v>142791502.15000001</c:v>
                </c:pt>
                <c:pt idx="10">
                  <c:v>86358543.269999996</c:v>
                </c:pt>
                <c:pt idx="11">
                  <c:v>45040726</c:v>
                </c:pt>
                <c:pt idx="12">
                  <c:v>11392232.879999999</c:v>
                </c:pt>
                <c:pt idx="13" formatCode="_(&quot;$&quot;\ * #,##0.00_);_(&quot;$&quot;\ * \(#,##0.00\);_(&quot;$&quot;\ * &quot;-&quot;??_);_(@_)">
                  <c:v>-8039990.2699999809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6-41E3-B56D-3843B6A3C1EA}"/>
            </c:ext>
          </c:extLst>
        </c:ser>
        <c:ser>
          <c:idx val="2"/>
          <c:order val="2"/>
          <c:tx>
            <c:strRef>
              <c:f>'E.R. PPTO - REAL'!$AP$12</c:f>
              <c:strCache>
                <c:ptCount val="1"/>
                <c:pt idx="0">
                  <c:v>mar-26</c:v>
                </c:pt>
              </c:strCache>
            </c:strRef>
          </c:tx>
          <c:invertIfNegative val="0"/>
          <c:cat>
            <c:strRef>
              <c:f>'E.R. PPTO - REAL'!$AM$13:$AM$26</c:f>
              <c:strCache>
                <c:ptCount val="14"/>
                <c:pt idx="0">
                  <c:v>INGRESO</c:v>
                </c:pt>
                <c:pt idx="1">
                  <c:v>INGRESO OPERACIONAL</c:v>
                </c:pt>
                <c:pt idx="2">
                  <c:v>INGRESO NO OPERACIONAL</c:v>
                </c:pt>
                <c:pt idx="3">
                  <c:v>COSTO</c:v>
                </c:pt>
                <c:pt idx="4">
                  <c:v>COMERCIO AL POR MAYOR Y POR MENOR</c:v>
                </c:pt>
                <c:pt idx="5">
                  <c:v>TRANSPORTE</c:v>
                </c:pt>
                <c:pt idx="6">
                  <c:v>ALMACENAMIENTO</c:v>
                </c:pt>
                <c:pt idx="7">
                  <c:v>PROCESO LOGISTICO</c:v>
                </c:pt>
                <c:pt idx="8">
                  <c:v>ANALISIS BIOLOGICO</c:v>
                </c:pt>
                <c:pt idx="9">
                  <c:v>GASTO</c:v>
                </c:pt>
                <c:pt idx="10">
                  <c:v>OPERACIONAL DE ADMINISTRACIÓN</c:v>
                </c:pt>
                <c:pt idx="11">
                  <c:v>GASTOS DE VENTAS</c:v>
                </c:pt>
                <c:pt idx="12">
                  <c:v>NO OPERACIONALES</c:v>
                </c:pt>
                <c:pt idx="13">
                  <c:v>UTILIDAD Y/O PÉRDIDA</c:v>
                </c:pt>
              </c:strCache>
            </c:strRef>
          </c:cat>
          <c:val>
            <c:numRef>
              <c:f>'E.R. PPTO - REAL'!$AP$13:$AP$26</c:f>
              <c:numCache>
                <c:formatCode>_("$"\ * #,##0_);_("$"\ * \(#,##0\);_("$"\ * "-"??_);_(@_)</c:formatCode>
                <c:ptCount val="14"/>
                <c:pt idx="0">
                  <c:v>225891827.51999995</c:v>
                </c:pt>
                <c:pt idx="1">
                  <c:v>225891827.51999995</c:v>
                </c:pt>
                <c:pt idx="3">
                  <c:v>10284181</c:v>
                </c:pt>
                <c:pt idx="4">
                  <c:v>3724720</c:v>
                </c:pt>
                <c:pt idx="5">
                  <c:v>2776730</c:v>
                </c:pt>
                <c:pt idx="6">
                  <c:v>2182256</c:v>
                </c:pt>
                <c:pt idx="7">
                  <c:v>1456443</c:v>
                </c:pt>
                <c:pt idx="8">
                  <c:v>144032</c:v>
                </c:pt>
                <c:pt idx="9">
                  <c:v>134468031.57999998</c:v>
                </c:pt>
                <c:pt idx="10">
                  <c:v>91189192.879999995</c:v>
                </c:pt>
                <c:pt idx="11">
                  <c:v>40234066</c:v>
                </c:pt>
                <c:pt idx="12">
                  <c:v>3044772.7</c:v>
                </c:pt>
                <c:pt idx="13" formatCode="_(&quot;$&quot;\ * #,##0.00_);_(&quot;$&quot;\ * \(#,##0.00\);_(&quot;$&quot;\ * &quot;-&quot;??_);_(@_)">
                  <c:v>81139614.939999968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D-4445-AFFF-1FFA53647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10066688"/>
        <c:axId val="110093056"/>
        <c:axId val="0"/>
        <c:extLst/>
      </c:bar3DChart>
      <c:catAx>
        <c:axId val="11006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800" b="1"/>
            </a:pPr>
            <a:endParaRPr lang="es-CO"/>
          </a:p>
        </c:txPr>
        <c:crossAx val="110093056"/>
        <c:crosses val="autoZero"/>
        <c:auto val="1"/>
        <c:lblAlgn val="ctr"/>
        <c:lblOffset val="100"/>
        <c:noMultiLvlLbl val="0"/>
      </c:catAx>
      <c:valAx>
        <c:axId val="110093056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ln w="9525">
            <a:noFill/>
          </a:ln>
        </c:spPr>
        <c:crossAx val="110066688"/>
        <c:crosses val="autoZero"/>
        <c:crossBetween val="between"/>
        <c:dispUnits>
          <c:builtInUnit val="millions"/>
          <c:dispUnitsLbl/>
        </c:dispUnits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'G.MARGEN NETO'!$B$40</c:f>
              <c:strCache>
                <c:ptCount val="1"/>
                <c:pt idx="0">
                  <c:v>2020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strRef>
              <c:f>'G.MARGEN NETO'!$C$39:$N$39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'G.MARGEN NETO'!$C$40:$N$40</c:f>
              <c:numCache>
                <c:formatCode>0.00%</c:formatCode>
                <c:ptCount val="12"/>
                <c:pt idx="0">
                  <c:v>-4.9927016647044586E-3</c:v>
                </c:pt>
                <c:pt idx="1">
                  <c:v>-0.30071236695381748</c:v>
                </c:pt>
                <c:pt idx="2">
                  <c:v>0.45203926379650805</c:v>
                </c:pt>
                <c:pt idx="3">
                  <c:v>0.15728061727842751</c:v>
                </c:pt>
                <c:pt idx="4">
                  <c:v>0.12370433836463481</c:v>
                </c:pt>
                <c:pt idx="5">
                  <c:v>-0.14442566615178606</c:v>
                </c:pt>
                <c:pt idx="6">
                  <c:v>0.35456671319915323</c:v>
                </c:pt>
                <c:pt idx="7">
                  <c:v>0.42236512711225899</c:v>
                </c:pt>
                <c:pt idx="8">
                  <c:v>0.32730646435461541</c:v>
                </c:pt>
                <c:pt idx="9">
                  <c:v>0.43302226218576811</c:v>
                </c:pt>
                <c:pt idx="10">
                  <c:v>0.18231658606271053</c:v>
                </c:pt>
                <c:pt idx="11">
                  <c:v>-5.0960410674484261E-3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C7-47E5-8BB4-3A6373601446}"/>
            </c:ext>
          </c:extLst>
        </c:ser>
        <c:ser>
          <c:idx val="1"/>
          <c:order val="1"/>
          <c:tx>
            <c:strRef>
              <c:f>'G.MARGEN NETO'!$B$41</c:f>
              <c:strCache>
                <c:ptCount val="1"/>
                <c:pt idx="0">
                  <c:v>2021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'G.MARGEN NETO'!$C$39:$N$39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'G.MARGEN NETO'!$C$41:$N$41</c:f>
              <c:numCache>
                <c:formatCode>0.00%</c:formatCode>
                <c:ptCount val="12"/>
                <c:pt idx="0">
                  <c:v>0.30939993972212826</c:v>
                </c:pt>
                <c:pt idx="1">
                  <c:v>0.26920441313823212</c:v>
                </c:pt>
                <c:pt idx="2">
                  <c:v>0.34847771273947409</c:v>
                </c:pt>
                <c:pt idx="3">
                  <c:v>0.29264692106748136</c:v>
                </c:pt>
                <c:pt idx="4">
                  <c:v>0.23062467448248067</c:v>
                </c:pt>
                <c:pt idx="5">
                  <c:v>0.28935450925363787</c:v>
                </c:pt>
                <c:pt idx="6">
                  <c:v>0.23592943633314051</c:v>
                </c:pt>
                <c:pt idx="7">
                  <c:v>0.11980183176135345</c:v>
                </c:pt>
                <c:pt idx="8">
                  <c:v>-0.46156985719781379</c:v>
                </c:pt>
                <c:pt idx="9">
                  <c:v>-0.21146046691519119</c:v>
                </c:pt>
                <c:pt idx="10">
                  <c:v>-8.2904940073453767E-3</c:v>
                </c:pt>
                <c:pt idx="11">
                  <c:v>-1.05329594962921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8E-4A24-9971-4C1D2C5874BB}"/>
            </c:ext>
          </c:extLst>
        </c:ser>
        <c:ser>
          <c:idx val="2"/>
          <c:order val="2"/>
          <c:tx>
            <c:strRef>
              <c:f>'G.MARGEN NETO'!$B$42</c:f>
              <c:strCache>
                <c:ptCount val="1"/>
                <c:pt idx="0">
                  <c:v>2022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'G.MARGEN NETO'!$C$39:$N$39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'G.MARGEN NETO'!$C$42:$N$42</c:f>
              <c:numCache>
                <c:formatCode>0.00%</c:formatCode>
                <c:ptCount val="12"/>
                <c:pt idx="0">
                  <c:v>0.18172457200557487</c:v>
                </c:pt>
                <c:pt idx="1">
                  <c:v>0.16418782035796073</c:v>
                </c:pt>
                <c:pt idx="2">
                  <c:v>0.28325557606050206</c:v>
                </c:pt>
                <c:pt idx="3">
                  <c:v>-2.7460202375473586E-2</c:v>
                </c:pt>
                <c:pt idx="4">
                  <c:v>-0.36440758677083274</c:v>
                </c:pt>
                <c:pt idx="5">
                  <c:v>0.14390335507786389</c:v>
                </c:pt>
                <c:pt idx="6">
                  <c:v>0.1300437337440607</c:v>
                </c:pt>
                <c:pt idx="7">
                  <c:v>0.24554764029546089</c:v>
                </c:pt>
                <c:pt idx="8">
                  <c:v>0.17936808730371262</c:v>
                </c:pt>
                <c:pt idx="9">
                  <c:v>0.19398442316766226</c:v>
                </c:pt>
                <c:pt idx="10">
                  <c:v>0.25945223223171687</c:v>
                </c:pt>
                <c:pt idx="11">
                  <c:v>-1.2901222534344772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8E-4A24-9971-4C1D2C5874BB}"/>
            </c:ext>
          </c:extLst>
        </c:ser>
        <c:ser>
          <c:idx val="3"/>
          <c:order val="3"/>
          <c:tx>
            <c:strRef>
              <c:f>'G.MARGEN NETO'!$B$43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solidFill>
                <a:schemeClr val="accent2">
                  <a:lumMod val="40000"/>
                  <a:lumOff val="60000"/>
                </a:schemeClr>
              </a:solidFill>
            </a:ln>
          </c:spPr>
          <c:marker>
            <c:symbol val="none"/>
          </c:marker>
          <c:cat>
            <c:strRef>
              <c:f>'G.MARGEN NETO'!$C$39:$N$39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'G.MARGEN NETO'!$C$43:$N$43</c:f>
              <c:numCache>
                <c:formatCode>0.00%</c:formatCode>
                <c:ptCount val="12"/>
                <c:pt idx="0">
                  <c:v>0.46405195357143336</c:v>
                </c:pt>
                <c:pt idx="1">
                  <c:v>0.29482533750185586</c:v>
                </c:pt>
                <c:pt idx="2">
                  <c:v>9.1715649813327221E-2</c:v>
                </c:pt>
                <c:pt idx="3">
                  <c:v>0.31168931541278577</c:v>
                </c:pt>
                <c:pt idx="4">
                  <c:v>0.35344484645202912</c:v>
                </c:pt>
                <c:pt idx="5">
                  <c:v>-0.15886658020977171</c:v>
                </c:pt>
                <c:pt idx="6">
                  <c:v>0.22547313694432258</c:v>
                </c:pt>
                <c:pt idx="7">
                  <c:v>0.26459702675780289</c:v>
                </c:pt>
                <c:pt idx="8">
                  <c:v>0.2817308626124066</c:v>
                </c:pt>
                <c:pt idx="9">
                  <c:v>0.20433471339128034</c:v>
                </c:pt>
                <c:pt idx="10">
                  <c:v>-4.9688743256014037E-2</c:v>
                </c:pt>
                <c:pt idx="11">
                  <c:v>-0.66289864865678361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E0-4C5A-9DF0-F9767E18BC6C}"/>
            </c:ext>
          </c:extLst>
        </c:ser>
        <c:ser>
          <c:idx val="4"/>
          <c:order val="4"/>
          <c:tx>
            <c:strRef>
              <c:f>'G.MARGEN NETO'!$B$44</c:f>
              <c:strCache>
                <c:ptCount val="1"/>
                <c:pt idx="0">
                  <c:v>2024</c:v>
                </c:pt>
              </c:strCache>
            </c:strRef>
          </c:tx>
          <c:marker>
            <c:symbol val="none"/>
          </c:marker>
          <c:cat>
            <c:strRef>
              <c:f>'G.MARGEN NETO'!$C$39:$N$39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'G.MARGEN NETO'!$C$44:$N$44</c:f>
              <c:numCache>
                <c:formatCode>0.00%</c:formatCode>
                <c:ptCount val="12"/>
                <c:pt idx="0">
                  <c:v>0.30013425634615204</c:v>
                </c:pt>
                <c:pt idx="1">
                  <c:v>0.27521966536537418</c:v>
                </c:pt>
                <c:pt idx="2">
                  <c:v>0.42758934259306047</c:v>
                </c:pt>
                <c:pt idx="3">
                  <c:v>0.386161774107801</c:v>
                </c:pt>
                <c:pt idx="4">
                  <c:v>0.43968723908565949</c:v>
                </c:pt>
                <c:pt idx="5">
                  <c:v>-0.41484551569416911</c:v>
                </c:pt>
                <c:pt idx="6">
                  <c:v>0.1961797427726478</c:v>
                </c:pt>
                <c:pt idx="7">
                  <c:v>0.23120245859434502</c:v>
                </c:pt>
                <c:pt idx="8">
                  <c:v>0.25356755795129332</c:v>
                </c:pt>
                <c:pt idx="9">
                  <c:v>0.47473789269775907</c:v>
                </c:pt>
                <c:pt idx="10">
                  <c:v>-0.19767598031882061</c:v>
                </c:pt>
                <c:pt idx="11">
                  <c:v>-0.7031627740753611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3F-404B-8360-D31F475E1856}"/>
            </c:ext>
          </c:extLst>
        </c:ser>
        <c:ser>
          <c:idx val="5"/>
          <c:order val="5"/>
          <c:tx>
            <c:strRef>
              <c:f>'G.MARGEN NETO'!$B$45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cat>
            <c:strRef>
              <c:f>'G.MARGEN NETO'!$C$39:$N$39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'G.MARGEN NETO'!$C$45:$N$45</c:f>
              <c:numCache>
                <c:formatCode>0.00%</c:formatCode>
                <c:ptCount val="12"/>
                <c:pt idx="0">
                  <c:v>0.76111732530677279</c:v>
                </c:pt>
                <c:pt idx="1">
                  <c:v>0.65098148927848931</c:v>
                </c:pt>
                <c:pt idx="2">
                  <c:v>0.56367199218983621</c:v>
                </c:pt>
                <c:pt idx="3">
                  <c:v>-0.13286049634550029</c:v>
                </c:pt>
                <c:pt idx="4">
                  <c:v>0.15049312372032828</c:v>
                </c:pt>
                <c:pt idx="5">
                  <c:v>0.25903322538259449</c:v>
                </c:pt>
                <c:pt idx="6">
                  <c:v>0.24894454670282246</c:v>
                </c:pt>
                <c:pt idx="7">
                  <c:v>-0.28704678785179777</c:v>
                </c:pt>
                <c:pt idx="8">
                  <c:v>-0.11647401865494236</c:v>
                </c:pt>
                <c:pt idx="9">
                  <c:v>-0.28543667464903771</c:v>
                </c:pt>
                <c:pt idx="10">
                  <c:v>9.6434050580076813E-2</c:v>
                </c:pt>
                <c:pt idx="11">
                  <c:v>-1.0085916338515517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7-4361-BC7D-CE7C4A686A54}"/>
            </c:ext>
          </c:extLst>
        </c:ser>
        <c:ser>
          <c:idx val="6"/>
          <c:order val="6"/>
          <c:tx>
            <c:strRef>
              <c:f>'G.MARGEN NETO'!$B$46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0-FA7A-4E5B-9E14-A8FE285C4682}"/>
              </c:ext>
            </c:extLst>
          </c:dPt>
          <c:cat>
            <c:strRef>
              <c:f>'G.MARGEN NETO'!$C$39:$N$39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'G.MARGEN NETO'!$C$46:$N$46</c:f>
              <c:numCache>
                <c:formatCode>0.00%</c:formatCode>
                <c:ptCount val="12"/>
                <c:pt idx="0">
                  <c:v>0.25810052967353436</c:v>
                </c:pt>
                <c:pt idx="1">
                  <c:v>-5.6017155349276503E-2</c:v>
                </c:pt>
                <c:pt idx="2">
                  <c:v>0.35919677055521654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49-4CEC-B0DD-4E1D9D5C0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911744"/>
        <c:axId val="100917632"/>
      </c:lineChart>
      <c:catAx>
        <c:axId val="100911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200" b="1"/>
            </a:pPr>
            <a:endParaRPr lang="es-CO"/>
          </a:p>
        </c:txPr>
        <c:crossAx val="100917632"/>
        <c:crosses val="autoZero"/>
        <c:auto val="1"/>
        <c:lblAlgn val="ctr"/>
        <c:lblOffset val="100"/>
        <c:noMultiLvlLbl val="0"/>
      </c:catAx>
      <c:valAx>
        <c:axId val="10091763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crossAx val="10091174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s-CO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 b="1" i="0" baseline="0">
                <a:effectLst/>
              </a:rPr>
              <a:t>PANGEA NATURAL PRODUCTS S.A.S.</a:t>
            </a:r>
            <a:endParaRPr lang="es-CO" sz="1400">
              <a:effectLst/>
            </a:endParaRPr>
          </a:p>
          <a:p>
            <a:pPr>
              <a:defRPr sz="1400"/>
            </a:pPr>
            <a:r>
              <a:rPr lang="es-CO" sz="1400" b="1" i="0" baseline="0">
                <a:effectLst/>
              </a:rPr>
              <a:t>COMP. PRESUPUESTO - EJECUCIÓN</a:t>
            </a:r>
            <a:endParaRPr lang="es-CO" sz="1400">
              <a:effectLst/>
            </a:endParaRPr>
          </a:p>
          <a:p>
            <a:pPr>
              <a:defRPr sz="1400"/>
            </a:pPr>
            <a:r>
              <a:rPr lang="en-US" sz="1400" b="1" i="0" baseline="0">
                <a:effectLst/>
              </a:rPr>
              <a:t>2021</a:t>
            </a:r>
            <a:endParaRPr lang="es-CO" sz="1400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'E.R. PPTO - REAL'!$B$113</c:f>
              <c:strCache>
                <c:ptCount val="1"/>
                <c:pt idx="0">
                  <c:v>UTILIDAD Y/O PÉRDIDA PPTO.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'E.R. PPTO - REAL'!$C$47:$N$47</c:f>
              <c:numCache>
                <c:formatCode>General</c:formatCode>
                <c:ptCount val="3"/>
              </c:numCache>
            </c:numRef>
          </c:cat>
          <c:val>
            <c:numRef>
              <c:f>'E.R. PPTO - REAL'!$C$48:$N$48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D-4624-90A3-5AEEDC6B194B}"/>
            </c:ext>
          </c:extLst>
        </c:ser>
        <c:ser>
          <c:idx val="1"/>
          <c:order val="1"/>
          <c:tx>
            <c:strRef>
              <c:f>'E.R. PPTO - REAL'!$B$114</c:f>
              <c:strCache>
                <c:ptCount val="1"/>
                <c:pt idx="0">
                  <c:v>UTILIDAD Y/O PÉRDIDA REAL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numRef>
              <c:f>'E.R. PPTO - REAL'!$C$47:$N$47</c:f>
              <c:numCache>
                <c:formatCode>General</c:formatCode>
                <c:ptCount val="3"/>
              </c:numCache>
            </c:numRef>
          </c:cat>
          <c:val>
            <c:numRef>
              <c:f>'E.R. PPTO - REAL'!$C$49:$N$49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D-4624-90A3-5AEEDC6B1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972864"/>
        <c:axId val="109991040"/>
      </c:lineChart>
      <c:catAx>
        <c:axId val="109972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s-CO"/>
          </a:p>
        </c:txPr>
        <c:crossAx val="109991040"/>
        <c:crosses val="autoZero"/>
        <c:auto val="1"/>
        <c:lblAlgn val="ctr"/>
        <c:lblOffset val="100"/>
        <c:noMultiLvlLbl val="0"/>
      </c:catAx>
      <c:valAx>
        <c:axId val="1099910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099728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b="1"/>
          </a:pPr>
          <a:endParaRPr lang="es-CO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COMPARATIVO</a:t>
            </a:r>
            <a:r>
              <a:rPr lang="es-CO" b="1" baseline="0"/>
              <a:t> 2023 - 2025</a:t>
            </a:r>
          </a:p>
          <a:p>
            <a:pPr>
              <a:defRPr b="1"/>
            </a:pPr>
            <a:r>
              <a:rPr lang="es-CO" b="1" baseline="0"/>
              <a:t>ESTADO DE RESULTADOS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'E.R. COMPARATIVO'!$B$126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'E.R. COMPARATIVO'!$C$125:$E$125</c:f>
              <c:numCache>
                <c:formatCode>General</c:formatCode>
                <c:ptCount val="3"/>
              </c:numCache>
            </c:numRef>
          </c:cat>
          <c:val>
            <c:numRef>
              <c:f>'E.R. COMPARATIVO'!$C$126:$E$126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7E20-4620-AF77-3C3783857F72}"/>
            </c:ext>
          </c:extLst>
        </c:ser>
        <c:ser>
          <c:idx val="1"/>
          <c:order val="1"/>
          <c:tx>
            <c:strRef>
              <c:f>'E.R. COMPARATIVO'!$B$127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'E.R. COMPARATIVO'!$C$125:$E$125</c:f>
              <c:numCache>
                <c:formatCode>General</c:formatCode>
                <c:ptCount val="3"/>
              </c:numCache>
            </c:numRef>
          </c:cat>
          <c:val>
            <c:numRef>
              <c:f>'E.R. COMPARATIVO'!$C$127:$E$127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7E20-4620-AF77-3C3783857F72}"/>
            </c:ext>
          </c:extLst>
        </c:ser>
        <c:ser>
          <c:idx val="2"/>
          <c:order val="2"/>
          <c:tx>
            <c:strRef>
              <c:f>'E.R. COMPARATIVO'!$B$128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'E.R. COMPARATIVO'!$C$125:$E$125</c:f>
              <c:numCache>
                <c:formatCode>General</c:formatCode>
                <c:ptCount val="3"/>
              </c:numCache>
            </c:numRef>
          </c:cat>
          <c:val>
            <c:numRef>
              <c:f>'E.R. COMPARATIVO'!$C$128:$E$128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7E20-4620-AF77-3C3783857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1101391"/>
        <c:axId val="591110511"/>
        <c:axId val="0"/>
      </c:bar3DChart>
      <c:catAx>
        <c:axId val="59110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110511"/>
        <c:crosses val="autoZero"/>
        <c:auto val="1"/>
        <c:lblAlgn val="ctr"/>
        <c:lblOffset val="100"/>
        <c:noMultiLvlLbl val="0"/>
      </c:catAx>
      <c:valAx>
        <c:axId val="59111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10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AEC1539-C2DA-4B07-AE54-2238151F573E}">
  <sheetPr/>
  <sheetViews>
    <sheetView zoomScale="61" workbookViewId="0" zoomToFit="1"/>
  </sheetViews>
  <pageMargins left="0.7" right="0.7" top="0.75" bottom="0.75" header="0.3" footer="0.3"/>
  <drawing r:id="rId1"/>
</chartsheet>
</file>

<file path=xl/diagrams/_rels/data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E.R. COMPARATIVO'!A1"/></Relationships>
</file>

<file path=xl/diagrams/_rels/data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BALANCE GENERAL'!A1"/></Relationships>
</file>

<file path=xl/diagram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iagram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3_3">
  <dgm:title val=""/>
  <dgm:desc val=""/>
  <dgm:catLst>
    <dgm:cat type="accent3" pri="11300"/>
  </dgm:catLst>
  <dgm:styleLbl name="node0">
    <dgm:fillClrLst meth="repeat">
      <a:schemeClr val="accent3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>
        <a:shade val="80000"/>
      </a:schemeClr>
      <a:schemeClr val="accent3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>
        <a:shade val="80000"/>
      </a:schemeClr>
      <a:schemeClr val="accent3">
        <a:tint val="70000"/>
      </a:schemeClr>
    </dgm:fillClrLst>
    <dgm:linClrLst>
      <a:schemeClr val="accent3">
        <a:shade val="80000"/>
      </a:schemeClr>
      <a:schemeClr val="accent3">
        <a:tint val="70000"/>
      </a:schemeClr>
    </dgm:linClrLst>
    <dgm:effectClrLst/>
    <dgm:txLinClrLst/>
    <dgm:txFillClrLst/>
    <dgm:txEffectClrLst/>
  </dgm:styleLbl>
  <dgm:styleLbl name="lnNode1">
    <dgm:fillClrLst>
      <a:schemeClr val="accent3">
        <a:shade val="80000"/>
      </a:schemeClr>
      <a:schemeClr val="accent3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shade val="80000"/>
        <a:alpha val="50000"/>
      </a:schemeClr>
      <a:schemeClr val="accent3">
        <a:tint val="7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>
        <a:tint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3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>
        <a:shade val="90000"/>
      </a:schemeClr>
      <a:schemeClr val="accent3">
        <a:tint val="70000"/>
      </a:schemeClr>
    </dgm:fillClrLst>
    <dgm:linClrLst>
      <a:schemeClr val="accent3">
        <a:shade val="90000"/>
      </a:schemeClr>
      <a:schemeClr val="accent3">
        <a:tint val="70000"/>
      </a:schemeClr>
    </dgm:linClrLst>
    <dgm:effectClrLst/>
    <dgm:txLinClrLst/>
    <dgm:txFillClrLst/>
    <dgm:txEffectClrLst/>
  </dgm:styleLbl>
  <dgm:styleLbl name="fgSibTrans2D1">
    <dgm:fillClrLst>
      <a:schemeClr val="accent3">
        <a:shade val="90000"/>
      </a:schemeClr>
      <a:schemeClr val="accent3">
        <a:tint val="70000"/>
      </a:schemeClr>
    </dgm:fillClrLst>
    <dgm:linClrLst>
      <a:schemeClr val="accent3">
        <a:shade val="90000"/>
      </a:schemeClr>
      <a:schemeClr val="accent3">
        <a:tint val="70000"/>
      </a:schemeClr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>
        <a:shade val="90000"/>
      </a:schemeClr>
      <a:schemeClr val="accent3">
        <a:tint val="70000"/>
      </a:schemeClr>
    </dgm:fillClrLst>
    <dgm:linClrLst>
      <a:schemeClr val="accent3">
        <a:shade val="90000"/>
      </a:schemeClr>
      <a:schemeClr val="accent3">
        <a:tint val="70000"/>
      </a:schemeClr>
    </dgm:linClrLst>
    <dgm:effectClrLst/>
    <dgm:txLinClrLst/>
    <dgm:txFillClrLst meth="repeat">
      <a:schemeClr val="lt1"/>
    </dgm:txFillClrLst>
    <dgm:txEffectClrLst/>
  </dgm:styleLbl>
  <dgm:styleLbl name="sibTrans1D1">
    <dgm:fillClrLst>
      <a:schemeClr val="accent3">
        <a:shade val="90000"/>
      </a:schemeClr>
      <a:schemeClr val="accent3">
        <a:tint val="70000"/>
      </a:schemeClr>
    </dgm:fillClrLst>
    <dgm:linClrLst>
      <a:schemeClr val="accent3">
        <a:shade val="90000"/>
      </a:schemeClr>
      <a:schemeClr val="accent3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3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3">
        <a:tint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>
        <a:tint val="90000"/>
      </a:schemeClr>
    </dgm:fillClrLst>
    <dgm:linClrLst meth="repeat">
      <a:schemeClr val="accent3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3">
        <a:tint val="70000"/>
      </a:schemeClr>
    </dgm:fillClrLst>
    <dgm:linClrLst meth="repeat">
      <a:schemeClr val="accent3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3">
        <a:tint val="50000"/>
      </a:schemeClr>
    </dgm:fillClrLst>
    <dgm:linClrLst meth="repeat">
      <a:schemeClr val="accent3">
        <a:tint val="50000"/>
      </a:schemeClr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>
        <a:shade val="8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9000"/>
      </a:schemeClr>
    </dgm:fillClrLst>
    <dgm:linClrLst meth="repeat">
      <a:schemeClr val="accent3">
        <a:tint val="99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>
        <a:tint val="80000"/>
      </a:schemeClr>
    </dgm:fillClrLst>
    <dgm:linClrLst meth="repeat">
      <a:schemeClr val="accent3">
        <a:tint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>
        <a:tint val="70000"/>
      </a:schemeClr>
    </dgm:fillClrLst>
    <dgm:linClrLst meth="repeat">
      <a:schemeClr val="accent3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>
        <a:shade val="80000"/>
      </a:schemeClr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>
        <a:shade val="80000"/>
      </a:schemeClr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>
        <a:shade val="80000"/>
      </a:schemeClr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>
        <a:shade val="80000"/>
      </a:schemeClr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>
        <a:shade val="80000"/>
      </a:schemeClr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3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3">
        <a:tint val="99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3">
        <a:tint val="8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3_3">
  <dgm:title val=""/>
  <dgm:desc val=""/>
  <dgm:catLst>
    <dgm:cat type="accent3" pri="11300"/>
  </dgm:catLst>
  <dgm:styleLbl name="node0">
    <dgm:fillClrLst meth="repeat">
      <a:schemeClr val="accent3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>
        <a:shade val="80000"/>
      </a:schemeClr>
      <a:schemeClr val="accent3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>
        <a:shade val="80000"/>
      </a:schemeClr>
      <a:schemeClr val="accent3">
        <a:tint val="70000"/>
      </a:schemeClr>
    </dgm:fillClrLst>
    <dgm:linClrLst>
      <a:schemeClr val="accent3">
        <a:shade val="80000"/>
      </a:schemeClr>
      <a:schemeClr val="accent3">
        <a:tint val="70000"/>
      </a:schemeClr>
    </dgm:linClrLst>
    <dgm:effectClrLst/>
    <dgm:txLinClrLst/>
    <dgm:txFillClrLst/>
    <dgm:txEffectClrLst/>
  </dgm:styleLbl>
  <dgm:styleLbl name="lnNode1">
    <dgm:fillClrLst>
      <a:schemeClr val="accent3">
        <a:shade val="80000"/>
      </a:schemeClr>
      <a:schemeClr val="accent3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shade val="80000"/>
        <a:alpha val="50000"/>
      </a:schemeClr>
      <a:schemeClr val="accent3">
        <a:tint val="7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>
        <a:tint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3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>
        <a:shade val="90000"/>
      </a:schemeClr>
      <a:schemeClr val="accent3">
        <a:tint val="70000"/>
      </a:schemeClr>
    </dgm:fillClrLst>
    <dgm:linClrLst>
      <a:schemeClr val="accent3">
        <a:shade val="90000"/>
      </a:schemeClr>
      <a:schemeClr val="accent3">
        <a:tint val="70000"/>
      </a:schemeClr>
    </dgm:linClrLst>
    <dgm:effectClrLst/>
    <dgm:txLinClrLst/>
    <dgm:txFillClrLst/>
    <dgm:txEffectClrLst/>
  </dgm:styleLbl>
  <dgm:styleLbl name="fgSibTrans2D1">
    <dgm:fillClrLst>
      <a:schemeClr val="accent3">
        <a:shade val="90000"/>
      </a:schemeClr>
      <a:schemeClr val="accent3">
        <a:tint val="70000"/>
      </a:schemeClr>
    </dgm:fillClrLst>
    <dgm:linClrLst>
      <a:schemeClr val="accent3">
        <a:shade val="90000"/>
      </a:schemeClr>
      <a:schemeClr val="accent3">
        <a:tint val="70000"/>
      </a:schemeClr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>
        <a:shade val="90000"/>
      </a:schemeClr>
      <a:schemeClr val="accent3">
        <a:tint val="70000"/>
      </a:schemeClr>
    </dgm:fillClrLst>
    <dgm:linClrLst>
      <a:schemeClr val="accent3">
        <a:shade val="90000"/>
      </a:schemeClr>
      <a:schemeClr val="accent3">
        <a:tint val="70000"/>
      </a:schemeClr>
    </dgm:linClrLst>
    <dgm:effectClrLst/>
    <dgm:txLinClrLst/>
    <dgm:txFillClrLst meth="repeat">
      <a:schemeClr val="lt1"/>
    </dgm:txFillClrLst>
    <dgm:txEffectClrLst/>
  </dgm:styleLbl>
  <dgm:styleLbl name="sibTrans1D1">
    <dgm:fillClrLst>
      <a:schemeClr val="accent3">
        <a:shade val="90000"/>
      </a:schemeClr>
      <a:schemeClr val="accent3">
        <a:tint val="70000"/>
      </a:schemeClr>
    </dgm:fillClrLst>
    <dgm:linClrLst>
      <a:schemeClr val="accent3">
        <a:shade val="90000"/>
      </a:schemeClr>
      <a:schemeClr val="accent3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3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3">
        <a:tint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>
        <a:tint val="90000"/>
      </a:schemeClr>
    </dgm:fillClrLst>
    <dgm:linClrLst meth="repeat">
      <a:schemeClr val="accent3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3">
        <a:tint val="70000"/>
      </a:schemeClr>
    </dgm:fillClrLst>
    <dgm:linClrLst meth="repeat">
      <a:schemeClr val="accent3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3">
        <a:tint val="50000"/>
      </a:schemeClr>
    </dgm:fillClrLst>
    <dgm:linClrLst meth="repeat">
      <a:schemeClr val="accent3">
        <a:tint val="50000"/>
      </a:schemeClr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>
        <a:shade val="8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9000"/>
      </a:schemeClr>
    </dgm:fillClrLst>
    <dgm:linClrLst meth="repeat">
      <a:schemeClr val="accent3">
        <a:tint val="99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>
        <a:tint val="80000"/>
      </a:schemeClr>
    </dgm:fillClrLst>
    <dgm:linClrLst meth="repeat">
      <a:schemeClr val="accent3">
        <a:tint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>
        <a:tint val="70000"/>
      </a:schemeClr>
    </dgm:fillClrLst>
    <dgm:linClrLst meth="repeat">
      <a:schemeClr val="accent3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>
        <a:shade val="80000"/>
      </a:schemeClr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>
        <a:shade val="80000"/>
      </a:schemeClr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>
        <a:shade val="80000"/>
      </a:schemeClr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>
        <a:shade val="80000"/>
      </a:schemeClr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>
        <a:shade val="80000"/>
      </a:schemeClr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3">
        <a:alpha val="90000"/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3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3">
        <a:tint val="99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3">
        <a:tint val="8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3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F1B936D-CD3E-4112-873D-0D1523053336}" type="doc">
      <dgm:prSet loTypeId="urn:microsoft.com/office/officeart/2005/8/layout/vList3" loCatId="list" qsTypeId="urn:microsoft.com/office/officeart/2005/8/quickstyle/3d1" qsCatId="3D" csTypeId="urn:microsoft.com/office/officeart/2005/8/colors/accent3_3" csCatId="accent3" phldr="1"/>
      <dgm:spPr/>
    </dgm:pt>
    <dgm:pt modelId="{EF5B7311-02E1-4B52-A5BF-74079CF6A1E2}">
      <dgm:prSet phldrT="[Texto]" custT="1"/>
      <dgm:spPr/>
      <dgm:t>
        <a:bodyPr/>
        <a:lstStyle/>
        <a:p>
          <a:r>
            <a:rPr lang="es-CO" sz="1500" b="1">
              <a:solidFill>
                <a:sysClr val="windowText" lastClr="000000"/>
              </a:solidFill>
            </a:rPr>
            <a:t>ESTADO DE RESULTADOS COMPARATIVO AÑOS</a:t>
          </a:r>
        </a:p>
        <a:p>
          <a:r>
            <a:rPr lang="es-CO" sz="1500" b="1">
              <a:solidFill>
                <a:sysClr val="windowText" lastClr="000000"/>
              </a:solidFill>
            </a:rPr>
            <a:t>2020 - 2026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F1D0D1DB-9DE2-40BA-8CA7-D34280E8C841}" type="parTrans" cxnId="{89885685-2245-4D01-B1E8-17EC7116CBE6}">
      <dgm:prSet/>
      <dgm:spPr/>
      <dgm:t>
        <a:bodyPr/>
        <a:lstStyle/>
        <a:p>
          <a:endParaRPr lang="es-CO" sz="1500" b="1">
            <a:solidFill>
              <a:sysClr val="windowText" lastClr="000000"/>
            </a:solidFill>
          </a:endParaRPr>
        </a:p>
      </dgm:t>
    </dgm:pt>
    <dgm:pt modelId="{3FAE6297-0230-4271-B179-9B5016C79980}" type="sibTrans" cxnId="{89885685-2245-4D01-B1E8-17EC7116CBE6}">
      <dgm:prSet/>
      <dgm:spPr/>
      <dgm:t>
        <a:bodyPr/>
        <a:lstStyle/>
        <a:p>
          <a:endParaRPr lang="es-CO" sz="1500" b="1">
            <a:solidFill>
              <a:sysClr val="windowText" lastClr="000000"/>
            </a:solidFill>
          </a:endParaRPr>
        </a:p>
      </dgm:t>
    </dgm:pt>
    <dgm:pt modelId="{32B0D44F-09D9-4C48-A501-A222DE28F7E5}" type="pres">
      <dgm:prSet presAssocID="{DF1B936D-CD3E-4112-873D-0D1523053336}" presName="linearFlow" presStyleCnt="0">
        <dgm:presLayoutVars>
          <dgm:dir/>
          <dgm:resizeHandles val="exact"/>
        </dgm:presLayoutVars>
      </dgm:prSet>
      <dgm:spPr/>
    </dgm:pt>
    <dgm:pt modelId="{409F607E-3EE6-40DE-8CFD-0F32472F28AF}" type="pres">
      <dgm:prSet presAssocID="{EF5B7311-02E1-4B52-A5BF-74079CF6A1E2}" presName="composite" presStyleCnt="0"/>
      <dgm:spPr/>
    </dgm:pt>
    <dgm:pt modelId="{92DF3765-C2B9-4AD6-BD07-53319F876ABB}" type="pres">
      <dgm:prSet presAssocID="{EF5B7311-02E1-4B52-A5BF-74079CF6A1E2}" presName="imgShp" presStyleLbl="fgImgPlace1" presStyleIdx="0" presStyleCnt="1" custLinFactNeighborX="-58815" custLinFactNeighborY="1131"/>
      <dgm:spPr>
        <a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34000" r="-34000"/>
          </a:stretch>
        </a:blipFill>
      </dgm:spPr>
    </dgm:pt>
    <dgm:pt modelId="{200C9317-D035-47C9-98CA-CC0FB02C8330}" type="pres">
      <dgm:prSet presAssocID="{EF5B7311-02E1-4B52-A5BF-74079CF6A1E2}" presName="txShp" presStyleLbl="node1" presStyleIdx="0" presStyleCnt="1" custScaleX="115163" custLinFactX="-15612" custLinFactY="-146101" custLinFactNeighborX="-100000" custLinFactNeighborY="-200000">
        <dgm:presLayoutVars>
          <dgm:bulletEnabled val="1"/>
        </dgm:presLayoutVars>
      </dgm:prSet>
      <dgm:spPr/>
    </dgm:pt>
  </dgm:ptLst>
  <dgm:cxnLst>
    <dgm:cxn modelId="{2EE3E140-F3E2-4126-A59B-740B5B9F6582}" type="presOf" srcId="{EF5B7311-02E1-4B52-A5BF-74079CF6A1E2}" destId="{200C9317-D035-47C9-98CA-CC0FB02C8330}" srcOrd="0" destOrd="0" presId="urn:microsoft.com/office/officeart/2005/8/layout/vList3"/>
    <dgm:cxn modelId="{89885685-2245-4D01-B1E8-17EC7116CBE6}" srcId="{DF1B936D-CD3E-4112-873D-0D1523053336}" destId="{EF5B7311-02E1-4B52-A5BF-74079CF6A1E2}" srcOrd="0" destOrd="0" parTransId="{F1D0D1DB-9DE2-40BA-8CA7-D34280E8C841}" sibTransId="{3FAE6297-0230-4271-B179-9B5016C79980}"/>
    <dgm:cxn modelId="{3A5B83A3-E8D8-4BC7-94CD-A75D8E9063D1}" type="presOf" srcId="{DF1B936D-CD3E-4112-873D-0D1523053336}" destId="{32B0D44F-09D9-4C48-A501-A222DE28F7E5}" srcOrd="0" destOrd="0" presId="urn:microsoft.com/office/officeart/2005/8/layout/vList3"/>
    <dgm:cxn modelId="{BF665BC3-02FA-43BF-B6FE-58C70E130DDE}" type="presParOf" srcId="{32B0D44F-09D9-4C48-A501-A222DE28F7E5}" destId="{409F607E-3EE6-40DE-8CFD-0F32472F28AF}" srcOrd="0" destOrd="0" presId="urn:microsoft.com/office/officeart/2005/8/layout/vList3"/>
    <dgm:cxn modelId="{A1196E00-A1CA-4102-A34F-14102DDA071A}" type="presParOf" srcId="{409F607E-3EE6-40DE-8CFD-0F32472F28AF}" destId="{92DF3765-C2B9-4AD6-BD07-53319F876ABB}" srcOrd="0" destOrd="0" presId="urn:microsoft.com/office/officeart/2005/8/layout/vList3"/>
    <dgm:cxn modelId="{32BCDB22-2C56-40DB-9D99-82A13A439ACC}" type="presParOf" srcId="{409F607E-3EE6-40DE-8CFD-0F32472F28AF}" destId="{200C9317-D035-47C9-98CA-CC0FB02C8330}" srcOrd="1" destOrd="0" presId="urn:microsoft.com/office/officeart/2005/8/layout/vList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F1B936D-CD3E-4112-873D-0D1523053336}" type="doc">
      <dgm:prSet loTypeId="urn:microsoft.com/office/officeart/2005/8/layout/vList3" loCatId="list" qsTypeId="urn:microsoft.com/office/officeart/2005/8/quickstyle/3d1" qsCatId="3D" csTypeId="urn:microsoft.com/office/officeart/2005/8/colors/accent3_3" csCatId="accent3" phldr="1"/>
      <dgm:spPr/>
    </dgm:pt>
    <dgm:pt modelId="{EF5B7311-02E1-4B52-A5BF-74079CF6A1E2}">
      <dgm:prSet phldrT="[Texto]" custT="1"/>
      <dgm:spPr/>
      <dgm:t>
        <a:bodyPr/>
        <a:lstStyle/>
        <a:p>
          <a:r>
            <a:rPr lang="es-CO" sz="1500" b="1">
              <a:solidFill>
                <a:sysClr val="windowText" lastClr="000000"/>
              </a:solidFill>
            </a:rPr>
            <a:t>ESTADO DE SITUACIÓN FINANCIERA</a:t>
          </a:r>
        </a:p>
        <a:p>
          <a:r>
            <a:rPr lang="es-CO" sz="1500" b="1">
              <a:solidFill>
                <a:sysClr val="windowText" lastClr="000000"/>
              </a:solidFill>
            </a:rPr>
            <a:t>AÑO 2026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F1D0D1DB-9DE2-40BA-8CA7-D34280E8C841}" type="parTrans" cxnId="{89885685-2245-4D01-B1E8-17EC7116CBE6}">
      <dgm:prSet/>
      <dgm:spPr/>
      <dgm:t>
        <a:bodyPr/>
        <a:lstStyle/>
        <a:p>
          <a:endParaRPr lang="es-CO" sz="1500" b="1">
            <a:solidFill>
              <a:sysClr val="windowText" lastClr="000000"/>
            </a:solidFill>
          </a:endParaRPr>
        </a:p>
      </dgm:t>
    </dgm:pt>
    <dgm:pt modelId="{3FAE6297-0230-4271-B179-9B5016C79980}" type="sibTrans" cxnId="{89885685-2245-4D01-B1E8-17EC7116CBE6}">
      <dgm:prSet/>
      <dgm:spPr/>
      <dgm:t>
        <a:bodyPr/>
        <a:lstStyle/>
        <a:p>
          <a:endParaRPr lang="es-CO" sz="1500" b="1">
            <a:solidFill>
              <a:sysClr val="windowText" lastClr="000000"/>
            </a:solidFill>
          </a:endParaRPr>
        </a:p>
      </dgm:t>
    </dgm:pt>
    <dgm:pt modelId="{32B0D44F-09D9-4C48-A501-A222DE28F7E5}" type="pres">
      <dgm:prSet presAssocID="{DF1B936D-CD3E-4112-873D-0D1523053336}" presName="linearFlow" presStyleCnt="0">
        <dgm:presLayoutVars>
          <dgm:dir/>
          <dgm:resizeHandles val="exact"/>
        </dgm:presLayoutVars>
      </dgm:prSet>
      <dgm:spPr/>
    </dgm:pt>
    <dgm:pt modelId="{409F607E-3EE6-40DE-8CFD-0F32472F28AF}" type="pres">
      <dgm:prSet presAssocID="{EF5B7311-02E1-4B52-A5BF-74079CF6A1E2}" presName="composite" presStyleCnt="0"/>
      <dgm:spPr/>
    </dgm:pt>
    <dgm:pt modelId="{92DF3765-C2B9-4AD6-BD07-53319F876ABB}" type="pres">
      <dgm:prSet presAssocID="{EF5B7311-02E1-4B52-A5BF-74079CF6A1E2}" presName="imgShp" presStyleLbl="fgImgPlace1" presStyleIdx="0" presStyleCnt="1" custLinFactNeighborX="-71062" custLinFactNeighborY="2262"/>
      <dgm:spPr>
        <a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0000" r="-10000"/>
          </a:stretch>
        </a:blipFill>
      </dgm:spPr>
    </dgm:pt>
    <dgm:pt modelId="{200C9317-D035-47C9-98CA-CC0FB02C8330}" type="pres">
      <dgm:prSet presAssocID="{EF5B7311-02E1-4B52-A5BF-74079CF6A1E2}" presName="txShp" presStyleLbl="node1" presStyleIdx="0" presStyleCnt="1" custScaleX="130613" custLinFactX="-23292" custLinFactY="-207841" custLinFactNeighborX="-100000" custLinFactNeighborY="-300000">
        <dgm:presLayoutVars>
          <dgm:bulletEnabled val="1"/>
        </dgm:presLayoutVars>
      </dgm:prSet>
      <dgm:spPr/>
    </dgm:pt>
  </dgm:ptLst>
  <dgm:cxnLst>
    <dgm:cxn modelId="{8D27161C-6ABD-49DD-95D2-A803BC46BE81}" type="presOf" srcId="{DF1B936D-CD3E-4112-873D-0D1523053336}" destId="{32B0D44F-09D9-4C48-A501-A222DE28F7E5}" srcOrd="0" destOrd="0" presId="urn:microsoft.com/office/officeart/2005/8/layout/vList3"/>
    <dgm:cxn modelId="{4F75C66D-27B9-437B-856D-8E4C0FBBB6E1}" type="presOf" srcId="{EF5B7311-02E1-4B52-A5BF-74079CF6A1E2}" destId="{200C9317-D035-47C9-98CA-CC0FB02C8330}" srcOrd="0" destOrd="0" presId="urn:microsoft.com/office/officeart/2005/8/layout/vList3"/>
    <dgm:cxn modelId="{89885685-2245-4D01-B1E8-17EC7116CBE6}" srcId="{DF1B936D-CD3E-4112-873D-0D1523053336}" destId="{EF5B7311-02E1-4B52-A5BF-74079CF6A1E2}" srcOrd="0" destOrd="0" parTransId="{F1D0D1DB-9DE2-40BA-8CA7-D34280E8C841}" sibTransId="{3FAE6297-0230-4271-B179-9B5016C79980}"/>
    <dgm:cxn modelId="{9AED36D6-31F4-4AA1-8C1E-EA017D3EEA9B}" type="presParOf" srcId="{32B0D44F-09D9-4C48-A501-A222DE28F7E5}" destId="{409F607E-3EE6-40DE-8CFD-0F32472F28AF}" srcOrd="0" destOrd="0" presId="urn:microsoft.com/office/officeart/2005/8/layout/vList3"/>
    <dgm:cxn modelId="{196E1076-92E7-4F8D-814B-B158B4F5CC3B}" type="presParOf" srcId="{409F607E-3EE6-40DE-8CFD-0F32472F28AF}" destId="{92DF3765-C2B9-4AD6-BD07-53319F876ABB}" srcOrd="0" destOrd="0" presId="urn:microsoft.com/office/officeart/2005/8/layout/vList3"/>
    <dgm:cxn modelId="{35C4B3F9-19F3-4B9D-8800-3DAB745EADE9}" type="presParOf" srcId="{409F607E-3EE6-40DE-8CFD-0F32472F28AF}" destId="{200C9317-D035-47C9-98CA-CC0FB02C8330}" srcOrd="1" destOrd="0" presId="urn:microsoft.com/office/officeart/2005/8/layout/vList3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00C9317-D035-47C9-98CA-CC0FB02C8330}">
      <dsp:nvSpPr>
        <dsp:cNvPr id="0" name=""/>
        <dsp:cNvSpPr/>
      </dsp:nvSpPr>
      <dsp:spPr>
        <a:xfrm rot="10800000">
          <a:off x="0" y="0"/>
          <a:ext cx="3275261" cy="842962"/>
        </a:xfrm>
        <a:prstGeom prst="homePlate">
          <a:avLst/>
        </a:prstGeom>
        <a:gradFill rotWithShape="0">
          <a:gsLst>
            <a:gs pos="0">
              <a:schemeClr val="accent3">
                <a:shade val="80000"/>
                <a:hueOff val="0"/>
                <a:satOff val="0"/>
                <a:lumOff val="0"/>
                <a:alphaOff val="0"/>
                <a:tint val="51000"/>
                <a:satMod val="130000"/>
              </a:schemeClr>
            </a:gs>
            <a:gs pos="80000">
              <a:schemeClr val="accent3">
                <a:shade val="80000"/>
                <a:hueOff val="0"/>
                <a:satOff val="0"/>
                <a:lumOff val="0"/>
                <a:alphaOff val="0"/>
                <a:tint val="15000"/>
                <a:satMod val="130000"/>
              </a:schemeClr>
            </a:gs>
            <a:gs pos="100000">
              <a:schemeClr val="accent3">
                <a:shade val="80000"/>
                <a:hueOff val="0"/>
                <a:satOff val="0"/>
                <a:lumOff val="0"/>
                <a:alphaOff val="0"/>
                <a:tint val="94000"/>
                <a:satMod val="135000"/>
              </a:schemeClr>
            </a:gs>
          </a:gsLst>
          <a:lin ang="16200000" scaled="1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371723" tIns="57150" rIns="10668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500" b="1" kern="1200">
              <a:solidFill>
                <a:sysClr val="windowText" lastClr="000000"/>
              </a:solidFill>
            </a:rPr>
            <a:t>ESTADO DE RESULTADOS COMPARATIVO AÑOS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500" b="1" kern="1200">
              <a:solidFill>
                <a:sysClr val="windowText" lastClr="000000"/>
              </a:solidFill>
            </a:rPr>
            <a:t>2020 - 2026</a:t>
          </a:r>
        </a:p>
      </dsp:txBody>
      <dsp:txXfrm rot="10800000">
        <a:off x="210740" y="0"/>
        <a:ext cx="3064521" cy="842962"/>
      </dsp:txXfrm>
    </dsp:sp>
    <dsp:sp modelId="{92DF3765-C2B9-4AD6-BD07-53319F876ABB}">
      <dsp:nvSpPr>
        <dsp:cNvPr id="0" name=""/>
        <dsp:cNvSpPr/>
      </dsp:nvSpPr>
      <dsp:spPr>
        <a:xfrm>
          <a:off x="0" y="0"/>
          <a:ext cx="842962" cy="842962"/>
        </a:xfrm>
        <a:prstGeom prst="ellipse">
          <a:avLst/>
        </a:prstGeom>
        <a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34000" r="-34000"/>
          </a:stretch>
        </a:blip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27000" prstMaterial="plastic">
          <a:bevelT w="88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/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00C9317-D035-47C9-98CA-CC0FB02C8330}">
      <dsp:nvSpPr>
        <dsp:cNvPr id="0" name=""/>
        <dsp:cNvSpPr/>
      </dsp:nvSpPr>
      <dsp:spPr>
        <a:xfrm rot="10800000">
          <a:off x="0" y="0"/>
          <a:ext cx="3077626" cy="842138"/>
        </a:xfrm>
        <a:prstGeom prst="homePlate">
          <a:avLst/>
        </a:prstGeom>
        <a:gradFill rotWithShape="0">
          <a:gsLst>
            <a:gs pos="0">
              <a:schemeClr val="accent3">
                <a:shade val="80000"/>
                <a:hueOff val="0"/>
                <a:satOff val="0"/>
                <a:lumOff val="0"/>
                <a:alphaOff val="0"/>
                <a:tint val="51000"/>
                <a:satMod val="130000"/>
              </a:schemeClr>
            </a:gs>
            <a:gs pos="80000">
              <a:schemeClr val="accent3">
                <a:shade val="80000"/>
                <a:hueOff val="0"/>
                <a:satOff val="0"/>
                <a:lumOff val="0"/>
                <a:alphaOff val="0"/>
                <a:tint val="15000"/>
                <a:satMod val="130000"/>
              </a:schemeClr>
            </a:gs>
            <a:gs pos="100000">
              <a:schemeClr val="accent3">
                <a:shade val="80000"/>
                <a:hueOff val="0"/>
                <a:satOff val="0"/>
                <a:lumOff val="0"/>
                <a:alphaOff val="0"/>
                <a:tint val="94000"/>
                <a:satMod val="135000"/>
              </a:schemeClr>
            </a:gs>
          </a:gsLst>
          <a:lin ang="16200000" scaled="1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371360" tIns="57150" rIns="10668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500" b="1" kern="1200">
              <a:solidFill>
                <a:sysClr val="windowText" lastClr="000000"/>
              </a:solidFill>
            </a:rPr>
            <a:t>ESTADO DE SITUACIÓN FINANCIERA</a:t>
          </a:r>
        </a:p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500" b="1" kern="1200">
              <a:solidFill>
                <a:sysClr val="windowText" lastClr="000000"/>
              </a:solidFill>
            </a:rPr>
            <a:t>AÑO 2026</a:t>
          </a:r>
        </a:p>
      </dsp:txBody>
      <dsp:txXfrm rot="10800000">
        <a:off x="210534" y="0"/>
        <a:ext cx="2867092" cy="842138"/>
      </dsp:txXfrm>
    </dsp:sp>
    <dsp:sp modelId="{92DF3765-C2B9-4AD6-BD07-53319F876ABB}">
      <dsp:nvSpPr>
        <dsp:cNvPr id="0" name=""/>
        <dsp:cNvSpPr/>
      </dsp:nvSpPr>
      <dsp:spPr>
        <a:xfrm>
          <a:off x="0" y="823"/>
          <a:ext cx="842138" cy="842138"/>
        </a:xfrm>
        <a:prstGeom prst="ellipse">
          <a:avLst/>
        </a:prstGeom>
        <a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 l="-10000" r="-10000"/>
          </a:stretch>
        </a:blip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z="127000" prstMaterial="plastic">
          <a:bevelT w="88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List3">
  <dgm:title val=""/>
  <dgm:desc val=""/>
  <dgm:catLst>
    <dgm:cat type="list" pri="14000"/>
    <dgm:cat type="convert" pri="3000"/>
    <dgm:cat type="picture" pri="27000"/>
    <dgm:cat type="pictureconvert" pri="27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dir/>
      <dgm:resizeHandles val="exact"/>
    </dgm:varLst>
    <dgm:alg type="lin">
      <dgm:param type="linDir" val="fromT"/>
      <dgm:param type="vertAlign" val="mid"/>
      <dgm:param type="horzAlign" val="ctr"/>
    </dgm:alg>
    <dgm:shape xmlns:r="http://schemas.openxmlformats.org/officeDocument/2006/relationships" r:blip="">
      <dgm:adjLst/>
    </dgm:shape>
    <dgm:presOf/>
    <dgm:constrLst>
      <dgm:constr type="w" for="ch" forName="composite" refType="w"/>
      <dgm:constr type="h" for="ch" forName="composite" refType="h"/>
      <dgm:constr type="h" for="ch" forName="spacing" refType="h" refFor="ch" refForName="composite" fact="0.25"/>
      <dgm:constr type="h" for="ch" forName="spacing" refType="w" op="lte" fact="0.1"/>
      <dgm:constr type="primFontSz" for="des" ptType="node" op="equ" val="65"/>
    </dgm:constrLst>
    <dgm:ruleLst/>
    <dgm:forEach name="Name0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w" for="ch" forName="imgShp" refType="w" fact="0.335"/>
              <dgm:constr type="h" for="ch" forName="imgShp" refType="w" refFor="ch" refForName="imgShp" op="equ"/>
              <dgm:constr type="h" for="ch" forName="imgShp" refType="h" op="lte"/>
              <dgm:constr type="ctrY" for="ch" forName="imgShp" refType="h" fact="0.5"/>
              <dgm:constr type="l" for="ch" forName="imgShp"/>
              <dgm:constr type="w" for="ch" forName="txShp" refType="w" op="equ" fact="0.665"/>
              <dgm:constr type="h" for="ch" forName="txShp" refType="h" refFor="ch" refForName="imgShp" op="equ"/>
              <dgm:constr type="ctrY" for="ch" forName="txShp" refType="h" fact="0.5"/>
              <dgm:constr type="l" for="ch" forName="txShp" refType="w" refFor="ch" refForName="imgShp" fact="0.5"/>
              <dgm:constr type="lMarg" for="ch" forName="txShp" refType="w" refFor="ch" refForName="imgShp" fact="1.25"/>
            </dgm:constrLst>
          </dgm:if>
          <dgm:else name="Name3">
            <dgm:constrLst>
              <dgm:constr type="w" for="ch" forName="imgShp" refType="w" fact="0.335"/>
              <dgm:constr type="h" for="ch" forName="imgShp" refType="w" refFor="ch" refForName="imgShp" op="equ"/>
              <dgm:constr type="h" for="ch" forName="imgShp" refType="h" op="lte"/>
              <dgm:constr type="ctrY" for="ch" forName="imgShp" refType="h" fact="0.5"/>
              <dgm:constr type="r" for="ch" forName="imgShp" refType="w"/>
              <dgm:constr type="w" for="ch" forName="txShp" refType="w" op="equ" fact="0.665"/>
              <dgm:constr type="h" for="ch" forName="txShp" refType="h" refFor="ch" refForName="imgShp" op="equ"/>
              <dgm:constr type="ctrY" for="ch" forName="txShp" refType="h" fact="0.5"/>
              <dgm:constr type="r" for="ch" forName="txShp" refType="ctrX" refFor="ch" refForName="imgShp"/>
              <dgm:constr type="rMarg" for="ch" forName="txShp" refType="w" refFor="ch" refForName="imgShp" fact="1.25"/>
            </dgm:constrLst>
          </dgm:else>
        </dgm:choose>
        <dgm:ruleLst/>
        <dgm:layoutNode name="imgShp" styleLbl="fgImgPlace1">
          <dgm:alg type="sp"/>
          <dgm:shape xmlns:r="http://schemas.openxmlformats.org/officeDocument/2006/relationships" type="ellipse" r:blip="" blipPhldr="1">
            <dgm:adjLst/>
          </dgm:shape>
          <dgm:presOf/>
          <dgm:constrLst/>
          <dgm:ruleLst/>
        </dgm:layoutNode>
        <dgm:layoutNode name="txShp">
          <dgm:varLst>
            <dgm:bulletEnabled val="1"/>
          </dgm:varLst>
          <dgm:alg type="tx"/>
          <dgm:choose name="Name4">
            <dgm:if name="Name5" func="var" arg="dir" op="equ" val="norm">
              <dgm:shape xmlns:r="http://schemas.openxmlformats.org/officeDocument/2006/relationships" rot="180" type="homePlate" r:blip="" zOrderOff="-1">
                <dgm:adjLst/>
              </dgm:shape>
            </dgm:if>
            <dgm:else name="Name6">
              <dgm:shape xmlns:r="http://schemas.openxmlformats.org/officeDocument/2006/relationships" type="homePlate" r:blip="" zOrderOff="-1">
                <dgm:adjLst/>
              </dgm:shape>
            </dgm:else>
          </dgm:choose>
          <dgm:presOf axis="desOrSelf" ptType="node"/>
          <dgm:constrLst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layoutNode>
      <dgm:forEach name="Name7" axis="followSib" ptType="sibTrans" cnt="1">
        <dgm:layoutNode name="spacing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vList3">
  <dgm:title val=""/>
  <dgm:desc val=""/>
  <dgm:catLst>
    <dgm:cat type="list" pri="14000"/>
    <dgm:cat type="convert" pri="3000"/>
    <dgm:cat type="picture" pri="27000"/>
    <dgm:cat type="pictureconvert" pri="27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Flow">
    <dgm:varLst>
      <dgm:dir/>
      <dgm:resizeHandles val="exact"/>
    </dgm:varLst>
    <dgm:alg type="lin">
      <dgm:param type="linDir" val="fromT"/>
      <dgm:param type="vertAlign" val="mid"/>
      <dgm:param type="horzAlign" val="ctr"/>
    </dgm:alg>
    <dgm:shape xmlns:r="http://schemas.openxmlformats.org/officeDocument/2006/relationships" r:blip="">
      <dgm:adjLst/>
    </dgm:shape>
    <dgm:presOf/>
    <dgm:constrLst>
      <dgm:constr type="w" for="ch" forName="composite" refType="w"/>
      <dgm:constr type="h" for="ch" forName="composite" refType="h"/>
      <dgm:constr type="h" for="ch" forName="spacing" refType="h" refFor="ch" refForName="composite" fact="0.25"/>
      <dgm:constr type="h" for="ch" forName="spacing" refType="w" op="lte" fact="0.1"/>
      <dgm:constr type="primFontSz" for="des" ptType="node" op="equ" val="65"/>
    </dgm:constrLst>
    <dgm:ruleLst/>
    <dgm:forEach name="Name0" axis="ch" ptType="node">
      <dgm:layoutNode name="composite">
        <dgm:alg type="composite"/>
        <dgm:shape xmlns:r="http://schemas.openxmlformats.org/officeDocument/2006/relationships" r:blip="">
          <dgm:adjLst/>
        </dgm:shape>
        <dgm:presOf/>
        <dgm:choose name="Name1">
          <dgm:if name="Name2" func="var" arg="dir" op="equ" val="norm">
            <dgm:constrLst>
              <dgm:constr type="w" for="ch" forName="imgShp" refType="w" fact="0.335"/>
              <dgm:constr type="h" for="ch" forName="imgShp" refType="w" refFor="ch" refForName="imgShp" op="equ"/>
              <dgm:constr type="h" for="ch" forName="imgShp" refType="h" op="lte"/>
              <dgm:constr type="ctrY" for="ch" forName="imgShp" refType="h" fact="0.5"/>
              <dgm:constr type="l" for="ch" forName="imgShp"/>
              <dgm:constr type="w" for="ch" forName="txShp" refType="w" op="equ" fact="0.665"/>
              <dgm:constr type="h" for="ch" forName="txShp" refType="h" refFor="ch" refForName="imgShp" op="equ"/>
              <dgm:constr type="ctrY" for="ch" forName="txShp" refType="h" fact="0.5"/>
              <dgm:constr type="l" for="ch" forName="txShp" refType="w" refFor="ch" refForName="imgShp" fact="0.5"/>
              <dgm:constr type="lMarg" for="ch" forName="txShp" refType="w" refFor="ch" refForName="imgShp" fact="1.25"/>
            </dgm:constrLst>
          </dgm:if>
          <dgm:else name="Name3">
            <dgm:constrLst>
              <dgm:constr type="w" for="ch" forName="imgShp" refType="w" fact="0.335"/>
              <dgm:constr type="h" for="ch" forName="imgShp" refType="w" refFor="ch" refForName="imgShp" op="equ"/>
              <dgm:constr type="h" for="ch" forName="imgShp" refType="h" op="lte"/>
              <dgm:constr type="ctrY" for="ch" forName="imgShp" refType="h" fact="0.5"/>
              <dgm:constr type="r" for="ch" forName="imgShp" refType="w"/>
              <dgm:constr type="w" for="ch" forName="txShp" refType="w" op="equ" fact="0.665"/>
              <dgm:constr type="h" for="ch" forName="txShp" refType="h" refFor="ch" refForName="imgShp" op="equ"/>
              <dgm:constr type="ctrY" for="ch" forName="txShp" refType="h" fact="0.5"/>
              <dgm:constr type="r" for="ch" forName="txShp" refType="ctrX" refFor="ch" refForName="imgShp"/>
              <dgm:constr type="rMarg" for="ch" forName="txShp" refType="w" refFor="ch" refForName="imgShp" fact="1.25"/>
            </dgm:constrLst>
          </dgm:else>
        </dgm:choose>
        <dgm:ruleLst/>
        <dgm:layoutNode name="imgShp" styleLbl="fgImgPlace1">
          <dgm:alg type="sp"/>
          <dgm:shape xmlns:r="http://schemas.openxmlformats.org/officeDocument/2006/relationships" type="ellipse" r:blip="" blipPhldr="1">
            <dgm:adjLst/>
          </dgm:shape>
          <dgm:presOf/>
          <dgm:constrLst/>
          <dgm:ruleLst/>
        </dgm:layoutNode>
        <dgm:layoutNode name="txShp">
          <dgm:varLst>
            <dgm:bulletEnabled val="1"/>
          </dgm:varLst>
          <dgm:alg type="tx"/>
          <dgm:choose name="Name4">
            <dgm:if name="Name5" func="var" arg="dir" op="equ" val="norm">
              <dgm:shape xmlns:r="http://schemas.openxmlformats.org/officeDocument/2006/relationships" rot="180" type="homePlate" r:blip="" zOrderOff="-1">
                <dgm:adjLst/>
              </dgm:shape>
            </dgm:if>
            <dgm:else name="Name6">
              <dgm:shape xmlns:r="http://schemas.openxmlformats.org/officeDocument/2006/relationships" type="homePlate" r:blip="" zOrderOff="-1">
                <dgm:adjLst/>
              </dgm:shape>
            </dgm:else>
          </dgm:choose>
          <dgm:presOf axis="desOrSelf" ptType="node"/>
          <dgm:constrLst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layoutNode>
      <dgm:forEach name="Name7" axis="followSib" ptType="sibTrans" cnt="1">
        <dgm:layoutNode name="spacing">
          <dgm:alg type="sp"/>
          <dgm:shape xmlns:r="http://schemas.openxmlformats.org/officeDocument/2006/relationships" r:blip="">
            <dgm:adjLst/>
          </dgm:shape>
          <dgm:presOf axis="self"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image" Target="../media/image3.png"/><Relationship Id="rId5" Type="http://schemas.microsoft.com/office/2007/relationships/diagramDrawing" Target="../diagrams/drawing1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7" Type="http://schemas.openxmlformats.org/officeDocument/2006/relationships/image" Target="../media/image6.jpeg"/><Relationship Id="rId2" Type="http://schemas.openxmlformats.org/officeDocument/2006/relationships/image" Target="../media/image4.jpeg"/><Relationship Id="rId1" Type="http://schemas.openxmlformats.org/officeDocument/2006/relationships/hyperlink" Target="#'G. COMP. PPTO - EJEC.'!A1"/><Relationship Id="rId6" Type="http://schemas.openxmlformats.org/officeDocument/2006/relationships/hyperlink" Target="#GR&#193;FICA!A1"/><Relationship Id="rId5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E.R. PPTO - REAL'!A1"/><Relationship Id="rId7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hyperlink" Target="#INFORME!A1"/><Relationship Id="rId6" Type="http://schemas.openxmlformats.org/officeDocument/2006/relationships/image" Target="../media/image8.jpeg"/><Relationship Id="rId5" Type="http://schemas.openxmlformats.org/officeDocument/2006/relationships/hyperlink" Target="#'G.MARGEN NETO'!A1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hyperlink" Target="#INFORME!A1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9.png"/><Relationship Id="rId4" Type="http://schemas.openxmlformats.org/officeDocument/2006/relationships/hyperlink" Target="#'E.R. PPTO - REAL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3.png"/><Relationship Id="rId2" Type="http://schemas.openxmlformats.org/officeDocument/2006/relationships/hyperlink" Target="#INFORME!A1"/><Relationship Id="rId1" Type="http://schemas.openxmlformats.org/officeDocument/2006/relationships/chart" Target="../charts/chart2.xml"/><Relationship Id="rId6" Type="http://schemas.openxmlformats.org/officeDocument/2006/relationships/hyperlink" Target="#'E.R. PPTO - REAL'!A1"/><Relationship Id="rId5" Type="http://schemas.openxmlformats.org/officeDocument/2006/relationships/image" Target="../media/image10.png"/><Relationship Id="rId4" Type="http://schemas.openxmlformats.org/officeDocument/2006/relationships/hyperlink" Target="#'E.R. COMPARATIVO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INFORME!A1"/><Relationship Id="rId2" Type="http://schemas.openxmlformats.org/officeDocument/2006/relationships/image" Target="../media/image11.png"/><Relationship Id="rId1" Type="http://schemas.openxmlformats.org/officeDocument/2006/relationships/chart" Target="../charts/chart3.xml"/><Relationship Id="rId6" Type="http://schemas.openxmlformats.org/officeDocument/2006/relationships/image" Target="../media/image12.png"/><Relationship Id="rId5" Type="http://schemas.openxmlformats.org/officeDocument/2006/relationships/hyperlink" Target="#'E.R. PPTO - REAL'!A1"/><Relationship Id="rId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#INFORM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hyperlink" Target="#'E.R. COMPARATIVO'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180974</xdr:colOff>
      <xdr:row>15</xdr:row>
      <xdr:rowOff>123825</xdr:rowOff>
    </xdr:from>
    <xdr:to>
      <xdr:col>9</xdr:col>
      <xdr:colOff>171449</xdr:colOff>
      <xdr:row>20</xdr:row>
      <xdr:rowOff>14287</xdr:rowOff>
    </xdr:to>
    <xdr:graphicFrame macro="">
      <xdr:nvGraphicFramePr>
        <xdr:cNvPr id="7" name="6 Diagrama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9</xdr:col>
      <xdr:colOff>419100</xdr:colOff>
      <xdr:row>15</xdr:row>
      <xdr:rowOff>123825</xdr:rowOff>
    </xdr:from>
    <xdr:to>
      <xdr:col>14</xdr:col>
      <xdr:colOff>390525</xdr:colOff>
      <xdr:row>20</xdr:row>
      <xdr:rowOff>14287</xdr:rowOff>
    </xdr:to>
    <xdr:graphicFrame macro="">
      <xdr:nvGraphicFramePr>
        <xdr:cNvPr id="9" name="8 Diagrama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 editAs="oneCell">
    <xdr:from>
      <xdr:col>7</xdr:col>
      <xdr:colOff>6350</xdr:colOff>
      <xdr:row>3</xdr:row>
      <xdr:rowOff>114300</xdr:rowOff>
    </xdr:from>
    <xdr:to>
      <xdr:col>9</xdr:col>
      <xdr:colOff>63500</xdr:colOff>
      <xdr:row>9</xdr:row>
      <xdr:rowOff>32385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F80598A-0EDD-F58A-231C-E79FED512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76850" y="666750"/>
          <a:ext cx="1581150" cy="10229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6</xdr:row>
      <xdr:rowOff>76201</xdr:rowOff>
    </xdr:from>
    <xdr:to>
      <xdr:col>4</xdr:col>
      <xdr:colOff>762000</xdr:colOff>
      <xdr:row>8</xdr:row>
      <xdr:rowOff>171451</xdr:rowOff>
    </xdr:to>
    <xdr:pic>
      <xdr:nvPicPr>
        <xdr:cNvPr id="8" name="7 Imagen" descr="D:\DOCUMENTOS\Pictures\Upcoding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238251"/>
          <a:ext cx="714375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15</xdr:col>
      <xdr:colOff>300325</xdr:colOff>
      <xdr:row>1</xdr:row>
      <xdr:rowOff>101761</xdr:rowOff>
    </xdr:from>
    <xdr:to>
      <xdr:col>17</xdr:col>
      <xdr:colOff>222899</xdr:colOff>
      <xdr:row>2</xdr:row>
      <xdr:rowOff>193106</xdr:rowOff>
    </xdr:to>
    <xdr:pic>
      <xdr:nvPicPr>
        <xdr:cNvPr id="9" name="8 Imagen" descr="Resultado de imagen para INICI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4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1345" y="283190"/>
          <a:ext cx="413399" cy="389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239746</xdr:colOff>
      <xdr:row>0</xdr:row>
      <xdr:rowOff>25919</xdr:rowOff>
    </xdr:from>
    <xdr:to>
      <xdr:col>1</xdr:col>
      <xdr:colOff>1574672</xdr:colOff>
      <xdr:row>4</xdr:row>
      <xdr:rowOff>89924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550BFE-D1C8-A1CA-4CCC-0BA86FF64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9746" y="25919"/>
          <a:ext cx="1581150" cy="1022985"/>
        </a:xfrm>
        <a:prstGeom prst="rect">
          <a:avLst/>
        </a:prstGeom>
      </xdr:spPr>
    </xdr:pic>
    <xdr:clientData/>
  </xdr:twoCellAnchor>
  <xdr:twoCellAnchor editAs="oneCell">
    <xdr:from>
      <xdr:col>20</xdr:col>
      <xdr:colOff>229657</xdr:colOff>
      <xdr:row>4</xdr:row>
      <xdr:rowOff>149226</xdr:rowOff>
    </xdr:from>
    <xdr:to>
      <xdr:col>20</xdr:col>
      <xdr:colOff>810682</xdr:colOff>
      <xdr:row>7</xdr:row>
      <xdr:rowOff>46466</xdr:rowOff>
    </xdr:to>
    <xdr:pic>
      <xdr:nvPicPr>
        <xdr:cNvPr id="2" name="6 Imagen" descr="Resultado de imagen para gráfic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436F7BD-07D7-D830-9A23-BADD59BC1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3407" y="1122893"/>
          <a:ext cx="581025" cy="468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0</xdr:rowOff>
    </xdr:from>
    <xdr:to>
      <xdr:col>1</xdr:col>
      <xdr:colOff>413962</xdr:colOff>
      <xdr:row>2</xdr:row>
      <xdr:rowOff>119920</xdr:rowOff>
    </xdr:to>
    <xdr:pic>
      <xdr:nvPicPr>
        <xdr:cNvPr id="3" name="2 Imagen" descr="Resultado de imagen para 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0"/>
          <a:ext cx="410801" cy="386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2</xdr:row>
      <xdr:rowOff>262304</xdr:rowOff>
    </xdr:from>
    <xdr:to>
      <xdr:col>1</xdr:col>
      <xdr:colOff>897783</xdr:colOff>
      <xdr:row>4</xdr:row>
      <xdr:rowOff>157529</xdr:rowOff>
    </xdr:to>
    <xdr:pic>
      <xdr:nvPicPr>
        <xdr:cNvPr id="4" name="3 Imagen" descr="Resultado de imagen para REGRESA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4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769" y="716573"/>
          <a:ext cx="897783" cy="3494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162621</xdr:colOff>
      <xdr:row>4</xdr:row>
      <xdr:rowOff>175392</xdr:rowOff>
    </xdr:from>
    <xdr:to>
      <xdr:col>4</xdr:col>
      <xdr:colOff>108006</xdr:colOff>
      <xdr:row>7</xdr:row>
      <xdr:rowOff>163776</xdr:rowOff>
    </xdr:to>
    <xdr:pic>
      <xdr:nvPicPr>
        <xdr:cNvPr id="5" name="Picture 2" descr="D:\DOCUMENTOS\Pictures\ER.jp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6257" y="1066041"/>
          <a:ext cx="942418" cy="532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1014350</xdr:colOff>
      <xdr:row>0</xdr:row>
      <xdr:rowOff>140197</xdr:rowOff>
    </xdr:from>
    <xdr:to>
      <xdr:col>1</xdr:col>
      <xdr:colOff>2383311</xdr:colOff>
      <xdr:row>4</xdr:row>
      <xdr:rowOff>135249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3EDBE32-9B6A-4957-BDA9-24FA8B628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13311" y="140197"/>
          <a:ext cx="1368961" cy="8857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209873</xdr:colOff>
      <xdr:row>1</xdr:row>
      <xdr:rowOff>38099</xdr:rowOff>
    </xdr:from>
    <xdr:to>
      <xdr:col>16</xdr:col>
      <xdr:colOff>689741</xdr:colOff>
      <xdr:row>33</xdr:row>
      <xdr:rowOff>142327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247650</xdr:colOff>
      <xdr:row>1</xdr:row>
      <xdr:rowOff>0</xdr:rowOff>
    </xdr:from>
    <xdr:to>
      <xdr:col>0</xdr:col>
      <xdr:colOff>658451</xdr:colOff>
      <xdr:row>3</xdr:row>
      <xdr:rowOff>5620</xdr:rowOff>
    </xdr:to>
    <xdr:pic>
      <xdr:nvPicPr>
        <xdr:cNvPr id="7" name="6 Imagen" descr="Resultado de imagen para INICI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3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0500"/>
          <a:ext cx="410801" cy="386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</xdr:row>
      <xdr:rowOff>133350</xdr:rowOff>
    </xdr:from>
    <xdr:to>
      <xdr:col>1</xdr:col>
      <xdr:colOff>123824</xdr:colOff>
      <xdr:row>5</xdr:row>
      <xdr:rowOff>104775</xdr:rowOff>
    </xdr:to>
    <xdr:pic>
      <xdr:nvPicPr>
        <xdr:cNvPr id="8" name="7 Imagen" descr="Resultado de imagen para REGRESA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5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"/>
          <a:ext cx="885824" cy="352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635000</xdr:colOff>
      <xdr:row>0</xdr:row>
      <xdr:rowOff>131380</xdr:rowOff>
    </xdr:from>
    <xdr:to>
      <xdr:col>4</xdr:col>
      <xdr:colOff>700689</xdr:colOff>
      <xdr:row>6</xdr:row>
      <xdr:rowOff>61284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238E5CB-2625-4DD7-B248-4AFB1A330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53161" y="131380"/>
          <a:ext cx="1583850" cy="10247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3</xdr:row>
      <xdr:rowOff>28574</xdr:rowOff>
    </xdr:from>
    <xdr:to>
      <xdr:col>14</xdr:col>
      <xdr:colOff>171449</xdr:colOff>
      <xdr:row>27</xdr:row>
      <xdr:rowOff>133349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533400</xdr:colOff>
      <xdr:row>3</xdr:row>
      <xdr:rowOff>123825</xdr:rowOff>
    </xdr:from>
    <xdr:to>
      <xdr:col>0</xdr:col>
      <xdr:colOff>944201</xdr:colOff>
      <xdr:row>5</xdr:row>
      <xdr:rowOff>129445</xdr:rowOff>
    </xdr:to>
    <xdr:pic>
      <xdr:nvPicPr>
        <xdr:cNvPr id="4" name="3 Imagen" descr="Resultado de imagen para INICI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23825"/>
          <a:ext cx="410801" cy="386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285750</xdr:colOff>
      <xdr:row>6</xdr:row>
      <xdr:rowOff>66675</xdr:rowOff>
    </xdr:from>
    <xdr:to>
      <xdr:col>0</xdr:col>
      <xdr:colOff>1171574</xdr:colOff>
      <xdr:row>8</xdr:row>
      <xdr:rowOff>38100</xdr:rowOff>
    </xdr:to>
    <xdr:pic>
      <xdr:nvPicPr>
        <xdr:cNvPr id="5" name="4 Imagen" descr="Resultado de imagen para REGRESA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5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38175"/>
          <a:ext cx="885824" cy="352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304800</xdr:colOff>
      <xdr:row>8</xdr:row>
      <xdr:rowOff>114300</xdr:rowOff>
    </xdr:from>
    <xdr:to>
      <xdr:col>0</xdr:col>
      <xdr:colOff>1143000</xdr:colOff>
      <xdr:row>11</xdr:row>
      <xdr:rowOff>19050</xdr:rowOff>
    </xdr:to>
    <xdr:sp macro="" textlink="">
      <xdr:nvSpPr>
        <xdr:cNvPr id="6" name="5 Flecha derecha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04800" y="1638300"/>
          <a:ext cx="838200" cy="476250"/>
        </a:xfrm>
        <a:prstGeom prst="rightArrow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2</xdr:col>
      <xdr:colOff>209196</xdr:colOff>
      <xdr:row>18</xdr:row>
      <xdr:rowOff>4393</xdr:rowOff>
    </xdr:from>
    <xdr:to>
      <xdr:col>4</xdr:col>
      <xdr:colOff>527049</xdr:colOff>
      <xdr:row>24</xdr:row>
      <xdr:rowOff>109597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6FD6421-EBE1-410A-95B8-0B84869A8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79863" y="3433393"/>
          <a:ext cx="1757186" cy="12482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542926</xdr:colOff>
      <xdr:row>1</xdr:row>
      <xdr:rowOff>19050</xdr:rowOff>
    </xdr:from>
    <xdr:to>
      <xdr:col>14</xdr:col>
      <xdr:colOff>523875</xdr:colOff>
      <xdr:row>24</xdr:row>
      <xdr:rowOff>76200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38100</xdr:colOff>
      <xdr:row>1</xdr:row>
      <xdr:rowOff>104775</xdr:rowOff>
    </xdr:from>
    <xdr:to>
      <xdr:col>6</xdr:col>
      <xdr:colOff>685800</xdr:colOff>
      <xdr:row>4</xdr:row>
      <xdr:rowOff>95250</xdr:rowOff>
    </xdr:to>
    <xdr:pic>
      <xdr:nvPicPr>
        <xdr:cNvPr id="3" name="2 Imagen" descr=" 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295275"/>
          <a:ext cx="1409700" cy="561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247650</xdr:colOff>
      <xdr:row>0</xdr:row>
      <xdr:rowOff>9525</xdr:rowOff>
    </xdr:from>
    <xdr:to>
      <xdr:col>0</xdr:col>
      <xdr:colOff>658451</xdr:colOff>
      <xdr:row>2</xdr:row>
      <xdr:rowOff>15145</xdr:rowOff>
    </xdr:to>
    <xdr:pic>
      <xdr:nvPicPr>
        <xdr:cNvPr id="5" name="4 Imagen" descr="Resultado de imagen para INICI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525"/>
          <a:ext cx="410801" cy="386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</xdr:row>
      <xdr:rowOff>142875</xdr:rowOff>
    </xdr:from>
    <xdr:to>
      <xdr:col>1</xdr:col>
      <xdr:colOff>123824</xdr:colOff>
      <xdr:row>4</xdr:row>
      <xdr:rowOff>114300</xdr:rowOff>
    </xdr:to>
    <xdr:pic>
      <xdr:nvPicPr>
        <xdr:cNvPr id="6" name="5 Imagen" descr="Resultado de imagen para REGRESA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6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875"/>
          <a:ext cx="885824" cy="352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85725</xdr:rowOff>
    </xdr:from>
    <xdr:to>
      <xdr:col>1</xdr:col>
      <xdr:colOff>534626</xdr:colOff>
      <xdr:row>2</xdr:row>
      <xdr:rowOff>72295</xdr:rowOff>
    </xdr:to>
    <xdr:pic>
      <xdr:nvPicPr>
        <xdr:cNvPr id="3" name="2 Imagen" descr="Resultado de imagen para INICI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401276" cy="3770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6189" cy="627713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67FA2D-A4A9-DC46-74CA-B1BE60DD0F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76201</xdr:rowOff>
    </xdr:from>
    <xdr:to>
      <xdr:col>3</xdr:col>
      <xdr:colOff>762000</xdr:colOff>
      <xdr:row>2</xdr:row>
      <xdr:rowOff>171451</xdr:rowOff>
    </xdr:to>
    <xdr:pic>
      <xdr:nvPicPr>
        <xdr:cNvPr id="2" name="1 Imagen" descr="D:\DOCUMENTOS\Pictures\Upcoding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428751"/>
          <a:ext cx="714375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247649</xdr:colOff>
      <xdr:row>0</xdr:row>
      <xdr:rowOff>82138</xdr:rowOff>
    </xdr:from>
    <xdr:to>
      <xdr:col>3</xdr:col>
      <xdr:colOff>785494</xdr:colOff>
      <xdr:row>2</xdr:row>
      <xdr:rowOff>76200</xdr:rowOff>
    </xdr:to>
    <xdr:pic>
      <xdr:nvPicPr>
        <xdr:cNvPr id="2" name="1 Imagen" descr=" 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4" y="82138"/>
          <a:ext cx="1514475" cy="58461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247649</xdr:colOff>
      <xdr:row>0</xdr:row>
      <xdr:rowOff>82138</xdr:rowOff>
    </xdr:from>
    <xdr:to>
      <xdr:col>3</xdr:col>
      <xdr:colOff>785494</xdr:colOff>
      <xdr:row>2</xdr:row>
      <xdr:rowOff>76200</xdr:rowOff>
    </xdr:to>
    <xdr:pic>
      <xdr:nvPicPr>
        <xdr:cNvPr id="2" name="1 Imagen" descr=" 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4" y="82138"/>
          <a:ext cx="1514475" cy="58461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ry barbetty" id="{CD979413-9CB2-400D-B348-22F59873FA2E}" userId="55d3f4710b175277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G" refreshedDate="45897.587775578701" createdVersion="4" refreshedVersion="8" minRefreshableVersion="3" recordCount="15410" xr:uid="{00000000-000A-0000-FFFF-FFFF00000000}">
  <cacheSource type="worksheet">
    <worksheetSource ref="I1:I1048576" sheet="BASE DE DATOS E.R."/>
  </cacheSource>
  <cacheFields count="10">
    <cacheField name="MES" numFmtId="0">
      <sharedItems containsBlank="1" count="13">
        <s v="AGOSTO"/>
        <s v="SEPTIEMBRE"/>
        <s v="OCTUBRE"/>
        <s v="NOVIEMBRE"/>
        <s v="DICIEMBRE"/>
        <s v="ENERO"/>
        <s v="FEBRERO"/>
        <s v="MARZO"/>
        <s v="ABRIL"/>
        <s v="MAYO"/>
        <s v="JUNIO"/>
        <s v="JULIO"/>
        <m/>
      </sharedItems>
    </cacheField>
    <cacheField name="ESTADO" numFmtId="0">
      <sharedItems containsBlank="1" count="3">
        <s v="REAL"/>
        <s v="PRESUPUESTO"/>
        <m/>
      </sharedItems>
    </cacheField>
    <cacheField name="AÑO" numFmtId="0">
      <sharedItems containsString="0" containsBlank="1" containsNumber="1" containsInteger="1" minValue="2018" maxValue="2025" count="9">
        <n v="2018"/>
        <n v="2019"/>
        <n v="2020"/>
        <n v="2021"/>
        <n v="2022"/>
        <n v="2023"/>
        <n v="2024"/>
        <n v="2025"/>
        <m/>
      </sharedItems>
    </cacheField>
    <cacheField name="CENTRO DE COSTO" numFmtId="0">
      <sharedItems containsBlank="1" count="3">
        <s v="HARINA"/>
        <s v="CAPSULAS"/>
        <m/>
      </sharedItems>
    </cacheField>
    <cacheField name="CLASE" numFmtId="0">
      <sharedItems containsBlank="1" count="4">
        <s v="GASTO"/>
        <s v="INGRESO"/>
        <s v="COSTO"/>
        <m/>
      </sharedItems>
    </cacheField>
    <cacheField name="GRUPO" numFmtId="0">
      <sharedItems containsBlank="1" count="10">
        <s v="OPERACIONAL DE ADMINISTRACIÓN"/>
        <s v="NO OPERACIONALES"/>
        <s v="INGRESO OPERACIONAL"/>
        <s v="COSTO DE VENTA"/>
        <s v="DE VENTAS"/>
        <s v="INGRESO NO OPERACIONAL"/>
        <s v="IMPUESTO DE RENTA Y COMPLEMENTARIOS"/>
        <s v="GASTOS DE VENTAS"/>
        <m/>
        <s v="   Otros ingresos" u="1"/>
      </sharedItems>
    </cacheField>
    <cacheField name="SUBGRUPO" numFmtId="0">
      <sharedItems containsBlank="1" count="34">
        <s v="SERVICIOS"/>
        <s v="GASTOS LEGALES"/>
        <s v="DIVERSOS"/>
        <s v="COMERCIO AL POR MAYOR Y AL POR MENOR"/>
        <s v="GASTOS DE PERSONAL"/>
        <s v="IMPUESTOS"/>
        <s v="ARRENDAMIENTOS"/>
        <s v="FINANCIEROS"/>
        <s v="EXTRAORDINARIOS"/>
        <s v="HONORARIOS"/>
        <s v="   Ingresos de actividades ordinarias"/>
        <s v="   Otros ingresos"/>
        <s v="LEGALES"/>
        <s v=" "/>
        <s v="Recuperaciones"/>
        <s v="Aprovechamientos"/>
        <s v="GASTOS DE VIAJE"/>
        <m/>
        <s v="ADECUACIÓN E INSTALACIÓN"/>
        <s v="MANTENIMIENTO Y REPARACION"/>
        <s v="TRANSPORTE, ALMACENAMIENTO Y COMUNICACIONES"/>
        <s v="OTRAS ACTIVIDADES DE SERVICIOS"/>
        <s v="AMORTIZACIONES"/>
        <s v="IMPUESTO DE RENTA Y COMPLEMENTARIOS"/>
        <s v="COMERCIO AL POR MAYOR Y AL DETAL"/>
        <s v="DEVOLUCIONES"/>
        <s v="OTROS CULTIVOS AGRÍCOLAS"/>
        <s v="DEPRECIACIÓN"/>
        <s v="ARREGLOS ORNAMENTALES"/>
        <s v="SEGUROS"/>
        <s v="PROCESO LOGÍSTICO"/>
        <s v="REPARACIONES LOCATIVAS"/>
        <s v="DIVERSONS" u="1"/>
        <s v="COSTO DE VENTA" u="1"/>
      </sharedItems>
    </cacheField>
    <cacheField name="CUENTA" numFmtId="0">
      <sharedItems containsBlank="1" count="177">
        <s v="       51352001 - Servicios - Procesamiento electrónico de datos"/>
        <s v="       513560 - Publicidad y Propaganda"/>
        <s v="       51401501 - Tramites y licencias"/>
        <s v="       51953001 - Útiles papelería y fotocopias"/>
        <s v="       53959502 - No deducibles"/>
        <s v="       41350101 - Comercio al por mayor y al detal"/>
        <s v="       51050601 - Sueldos"/>
        <s v="       51052701 - Auxilio de transporte"/>
        <s v="       51053001 - Cesantías"/>
        <s v="       51053301 - Intereses sobre cesantías"/>
        <s v="       51053601 - Prima de servicios"/>
        <s v="       51053901 - Vacaciones"/>
        <s v="       51054502 - Auxilio transporte"/>
        <s v="       51056801 - Aportes a administradora de riesgos laborales"/>
        <s v="       51057001 - Aporte a fondos de pensión y/o cesantías"/>
        <s v="       51057201 - Aportes cajas de compensación familiar"/>
        <s v="       51159501 - Otros impuestos"/>
        <s v="       51201001 - Arrendamientos - Construcciones y edificaciones"/>
        <s v="       51951001 - Libros suscripciones periódicos y revistas"/>
        <s v="       51956501 - Parqueaderos"/>
        <s v="       53051501 - Comisiones"/>
        <s v="       53053501 - Descuentos comerciales condicionados"/>
        <s v="       53152001 - Gravamen al movimiento financiero"/>
        <s v="       53152002 - Otros impuestos asumidos"/>
        <s v="       621006 - Empaques"/>
        <s v="       621005 - Materia Prima"/>
        <s v="51159501 - Otros impuestos"/>
        <s v="       51501501 - Reparaciones locativas"/>
        <s v="       529545 - Taxis y buses"/>
        <s v="       621006 - Transporte"/>
        <s v="       51102501 - Honorarios - Asesoría jurídica"/>
        <s v="       621007 - Servicio de agencia"/>
        <s v="       51359501 - Otros"/>
        <s v="       51409501 - Otros"/>
        <s v="       53050501 - Gastos bancarios"/>
        <s v="       53952501 - Donaciones"/>
        <s v="       42958101 - Ajuste al peso"/>
        <s v="       613538 - Productos farmacéuticos y medicinales"/>
        <s v="       51354001 - Correo portes y telegramas"/>
        <s v="       41050510 - Curcuma"/>
        <s v="       41800101 - Servicios"/>
        <s v="613538 - Productos farmacéuticos y medicinales"/>
        <s v="       425050 - Reintegro de otros costos y gastos"/>
        <s v="       51400501 - Notariales"/>
        <s v="       51401001 - Registro mercantil"/>
        <s v="       51952501 - Elementos de aseo y cafetería"/>
        <s v="       51956001 - Casino y restaurante"/>
        <s v="       53952097 - D. fiscal multas sanciones y litigios"/>
        <s v="       61350501 - Comercio al por mayor y al por menor"/>
        <s v="       614505 - Servicio de transporte por carretera"/>
        <s v="       61800101 - Servicios"/>
        <s v="513560 - Publicidad y Propaganda"/>
        <s v="51409501 - Otros"/>
        <s v="51953501 - Combustibles y lubricantes"/>
        <s v="51999999 - Otros"/>
        <s v="53053501 - Descuentos comerciales condicionados"/>
        <s v="51055101 - Dotación y suministro a trabajadores"/>
        <s v="51401501 - Tramites y licencias"/>
        <s v="51956501 - Parqueaderos"/>
        <s v="613539 - Exhibiciones, eventos, degustaciones"/>
        <s v="42950501 - Aprovechamientos"/>
        <s v="511550 - Impuesto al consumo"/>
        <s v="613566 - Envase y empaque"/>
        <s v="41350101-Comercio al por mayor y al detal"/>
        <s v="42958101-Ajuste al peso"/>
        <s v="519510-Libros suscripciones periódicos y revistas"/>
        <s v="425050-Reintegro de otros costos y gastos"/>
        <s v="513560-Publicidad y Propaganda"/>
        <s v="53152002-Otros impuestos asumidos"/>
        <s v="42950501-Aprovechamientos"/>
        <s v="511550-Impuesto al consumo"/>
        <s v="511595-Otros impuestos"/>
        <s v="51551501-Pasajes Aéreos"/>
        <s v="51956001-Casino y Restaurante"/>
        <s v="41750501-Devoluciones"/>
        <s v="51501501-Reparaciones Locativas"/>
        <s v="51953001 - Útiles papelería y fotocopias"/>
        <s v="53952501 - Donaciones"/>
        <s v="511595-Municipio"/>
        <s v="Correo portes y telegramas"/>
        <s v="Publicidad y Propaganda"/>
        <s v="Notariales"/>
        <s v="Registro mercantil"/>
        <s v="Tramites y licencias"/>
        <s v="Otros"/>
        <s v="Reparaciones locativas"/>
        <s v="Gastos de viaje - Pasajes aéreos"/>
        <s v="Libros suscripciones periódicos y revistas"/>
        <s v="Elementos de aseo y cafetería"/>
        <s v="Útiles papelería y fotocopias"/>
        <s v="Combustibles y lubricantes"/>
        <s v="Casino y restaurante"/>
        <s v="Parqueaderos"/>
        <s v="Pregúntale a tu contador"/>
        <s v="Otros impuestos asumidos"/>
        <s v="D. fiscal multas sanciones y litigios"/>
        <s v="Comercio al por mayor y al por menor"/>
        <s v="Productos farmacéuticos y medicinales"/>
        <s v="Exhibiciones, eventos, degustaciones"/>
        <s v="Envase y empaque"/>
        <s v="Mantenimientos - Construcciones y edificaciones"/>
        <s v="53052002 - Intereses de mora"/>
        <s v="51150501-Industria y comercio"/>
        <s v="41350102-Descuentos"/>
        <s v="41800101-Servicios"/>
        <s v="Intangibles"/>
        <s v="Diferencia en cambio"/>
        <s v="Servicios - Aseo y vigilancia"/>
        <s v="Servicios públicos - Acueducto y alcantarillado"/>
        <s v="Servicios públicos - Energía eléctrica"/>
        <s v="       51103501 - Honorarios - Asesoría técnica"/>
        <s v="Almacenamiento"/>
        <s v="Vigencia Corriente"/>
        <s v="51058401 - Gastos médicos y drogas"/>
        <s v="511005 - Honorarios - Asesoría Contable"/>
        <s v="Servicios públicos - Gas"/>
        <s v="Servicios - Procesamiento electrónico de datos"/>
        <s v="Gastos de viaje - Alojamiento y manutención"/>
        <s v="41750502-Devoluciones en servicios"/>
        <s v="       52050601 - Sueldos"/>
        <s v="       52052701 - Auxilio de transporte"/>
        <s v="       52053001 - Cesantías"/>
        <s v="       52053301 - Intereses sobre cesantías"/>
        <s v="       52053601 - Prima de servicios"/>
        <s v="       52053901 - Vacaciones"/>
        <s v="       52054502 - Auxilio transporte"/>
        <s v="52055101 - Dotación y suministro a trabajadores"/>
        <s v="       52056801 - Aportes a administradora de riesgos laborales"/>
        <s v="       52057001 - Aporte a fondos de pensión y/o cesantías"/>
        <s v="       52057201 - Aportes cajas de compensación familiar"/>
        <s v="52058401 - Gastos médicos y drogas"/>
        <s v="52950501 - Comisiones"/>
        <s v="Fotografías, filmes y videoclips"/>
        <m/>
        <s v="51054801 - Bonificaciones"/>
        <s v="52054801 - Bonificaciones"/>
        <s v="Taxis y buses"/>
        <s v="Fertilizantes e insumos para cultivos"/>
        <s v="Servicios públicos - Teléfono"/>
        <s v="Equipo de oficina"/>
        <s v="Mantenimiento - Equipo de computación y comunicación"/>
        <s v="Peajes"/>
        <s v="51056301 - Capacitación al personal"/>
        <s v="512022 - Stand y otros equipos para publicidad"/>
        <s v="520547 Comisiones"/>
        <s v="41800102-Descuentos en servicios"/>
        <s v="51056901 - Aportes a entidades promotoras de salud eps"/>
        <s v="51059501 - Bienestar y atención a empleados"/>
        <s v="Muebles y Enseres"/>
        <s v="Equipo de computación y comunicación"/>
        <s v="Arreglos ornamentales"/>
        <s v="Proceso logístico"/>
        <s v="52056901 - Aportes a entidades promotoras de salud eps"/>
        <s v="421010 - Rendimientos Financieros"/>
        <s v="51303001 - Seguros - Terremoto"/>
        <s v="Gastos de representación y relaciones publicas"/>
        <s v="Ajuste al peso"/>
        <s v="Análisis Biológicos y afines"/>
        <s v="_x000a_51050301 - Salario integral"/>
        <s v="53052501 - Diferencia en cambio"/>
        <s v="51052101 - Viáticos"/>
        <s v="51251001-Afiliaciones y sostenimiento"/>
        <s v="51353501 Servicios públicos - Teléfono"/>
        <s v="Transporte fletes y acarreos"/>
        <s v="Mantenimientos - Equipo de oficina"/>
        <s v="52351501 Asistencia comercial"/>
        <s v="425050 -Reintegro de otros costos y gastos"/>
        <s v="52054503-Auxilio Extralegal"/>
        <s v="DONACIONES"/>
        <s v="52057801 - Aportes Sena"/>
        <s v="51103501 - Asesoría técnica"/>
        <s v="Software, licencias y antivirus"/>
        <s v="       51202501 -Arrendamiento - Equipo de computación y comunicación"/>
        <s v="53052001 - Intereses corrientes"/>
        <s v="RUSS GROUP S.A.S" u="1"/>
        <s v="Asesoría Técnica" u="1"/>
        <s v="       51103501 - Honorarios - Asesoría jurídica" u="1"/>
      </sharedItems>
    </cacheField>
    <cacheField name="TERCERO" numFmtId="0">
      <sharedItems containsBlank="1"/>
    </cacheField>
    <cacheField name="VALOR" numFmtId="0">
      <sharedItems containsBlank="1" containsMixedTypes="1" containsNumber="1" minValue="-129178893.3" maxValue="517676168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G" refreshedDate="46106.0242005787" createdVersion="8" refreshedVersion="8" minRefreshableVersion="3" recordCount="17274" xr:uid="{36AFF1E8-A9A6-439C-9FD1-6CE3EFE83053}">
  <cacheSource type="worksheet">
    <worksheetSource ref="A1:J17275" sheet="BASE DE DATOS E.R."/>
  </cacheSource>
  <cacheFields count="10">
    <cacheField name="MES" numFmtId="0">
      <sharedItems containsBlank="1" count="13">
        <s v="AGOSTO"/>
        <s v="SEPTIEMBRE"/>
        <s v="OCTUBRE"/>
        <s v="NOVIEMBRE"/>
        <s v="DICIEMBRE"/>
        <s v="ENERO"/>
        <s v="FEBRERO"/>
        <s v="MARZO"/>
        <s v="ABRIL"/>
        <s v="MAYO"/>
        <s v="JUNIO"/>
        <s v="JULIO"/>
        <m u="1"/>
      </sharedItems>
    </cacheField>
    <cacheField name="ESTADO" numFmtId="0">
      <sharedItems containsBlank="1" count="4">
        <s v="REAL"/>
        <s v="PRESUPUESTO"/>
        <s v="RESULTADO"/>
        <m u="1"/>
      </sharedItems>
    </cacheField>
    <cacheField name="AÑO" numFmtId="0">
      <sharedItems containsSemiMixedTypes="0" containsString="0" containsNumber="1" containsInteger="1" minValue="2018" maxValue="2026" count="9">
        <n v="2018"/>
        <n v="2019"/>
        <n v="2020"/>
        <n v="2021"/>
        <n v="2022"/>
        <n v="2023"/>
        <n v="2024"/>
        <n v="2025"/>
        <n v="2026"/>
      </sharedItems>
    </cacheField>
    <cacheField name="CENTRO DE COSTO" numFmtId="0">
      <sharedItems containsBlank="1" count="3">
        <s v="HARINA"/>
        <s v="CAPSULAS"/>
        <m u="1"/>
      </sharedItems>
    </cacheField>
    <cacheField name="CLASE" numFmtId="0">
      <sharedItems containsBlank="1" count="8">
        <s v="GASTO"/>
        <s v="INGRESO"/>
        <s v="COSTO"/>
        <s v="IMPUESTO DE RENTA Y COMPLEMENTARIOS"/>
        <s v="INGRESOS"/>
        <s v="GASTOS"/>
        <s v="COSTOS DE VENTAS"/>
        <m u="1"/>
      </sharedItems>
    </cacheField>
    <cacheField name="GRUPO" numFmtId="0">
      <sharedItems containsBlank="1" count="16">
        <s v="OPERACIONAL DE ADMINISTRACIÓN"/>
        <s v="NO OPERACIONALES"/>
        <s v="INGRESO OPERACIONAL"/>
        <s v="COSTO DE VENTA"/>
        <s v="DE VENTAS"/>
        <s v="INGRESO NO OPERACIONAL"/>
        <s v="IMPUESTO DE RENTA Y COMPLEMENTARIOS"/>
        <s v="GASTOS DE VENTAS"/>
        <s v="OPERACIONALES"/>
        <s v="OPERACIONALES DE ADMINISTRACIÓN"/>
        <s v="OPERACIONALES DE VENTAS"/>
        <s v="COMERCIO AL POR MAYOR Y POR MENOR"/>
        <s v="TRANSPORTE"/>
        <s v="ALMACENAMIENTO"/>
        <s v="PROCESO LOGISTICO"/>
        <m u="1"/>
      </sharedItems>
    </cacheField>
    <cacheField name="SUBGRUPO" numFmtId="0">
      <sharedItems containsBlank="1" count="42">
        <s v="SERVICIOS"/>
        <s v="GASTOS LEGALES"/>
        <s v="DIVERSOS"/>
        <s v="COMERCIO AL POR MAYOR Y AL POR MENOR"/>
        <s v="GASTOS DE PERSONAL"/>
        <s v="IMPUESTOS"/>
        <s v="ARRENDAMIENTOS"/>
        <s v="FINANCIEROS"/>
        <s v="EXTRAORDINARIOS"/>
        <s v="HONORARIOS"/>
        <s v="   Ingresos de actividades ordinarias"/>
        <s v="   Otros ingresos"/>
        <s v="LEGALES"/>
        <s v=" "/>
        <s v="Recuperaciones"/>
        <s v="Aprovechamientos"/>
        <s v="GASTOS DE VIAJE"/>
        <m/>
        <s v="ADECUACIÓN E INSTALACIÓN"/>
        <s v="MANTENIMIENTO Y REPARACION"/>
        <s v="TRANSPORTE, ALMACENAMIENTO Y COMUNICACIONES"/>
        <s v="OTRAS ACTIVIDADES DE SERVICIOS"/>
        <s v="AMORTIZACIONES"/>
        <s v="IMPUESTO DE RENTA Y COMPLEMENTARIOS"/>
        <s v="COMERCIO AL POR MAYOR Y AL DETAL"/>
        <s v="DEVOLUCIONES"/>
        <s v="OTROS CULTIVOS AGRÍCOLAS"/>
        <s v="DEPRECIACIÓN"/>
        <s v="ARREGLOS ORNAMENTALES"/>
        <s v="SEGUROS"/>
        <s v="PROCESO LOGÍSTICO"/>
        <s v="REPARACIONES LOCATIVAS"/>
        <s v="VIGENCIA CORRIENTE"/>
        <s v="DEVOLUCION EN VENTA"/>
        <s v="DESCUENTO EN SERVICIOS"/>
        <s v="GASTOS DE VIAJES"/>
        <s v="COSTO DE VENTAS Y DE PRESTACIÓN DE SERVICIOS"/>
        <s v="PRODUCTOS FARMACEUTICOS  Y MEDICINALES"/>
        <s v="GASTO DE PERSONAL" u="1"/>
        <s v="DEPRECIACIONES" u="1"/>
        <s v="GASTOS EXTRAORDINARIOS" u="1"/>
        <s v="GASTOS DIVERSOS" u="1"/>
      </sharedItems>
    </cacheField>
    <cacheField name="CUENTA" numFmtId="0">
      <sharedItems containsBlank="1" count="241">
        <s v="       51352001 - Servicios - Procesamiento electrónico de datos"/>
        <s v="       513560 - Publicidad y Propaganda"/>
        <s v="       51401501 - Tramites y licencias"/>
        <s v="       51953001 - Útiles papelería y fotocopias"/>
        <s v="       53959502 - No deducibles"/>
        <s v="       41350101 - Comercio al por mayor y al detal"/>
        <s v="       51050601 - Sueldos"/>
        <s v="       51052701 - Auxilio de transporte"/>
        <s v="       51053001 - Cesantías"/>
        <s v="       51053301 - Intereses sobre cesantías"/>
        <s v="       51053601 - Prima de servicios"/>
        <s v="       51053901 - Vacaciones"/>
        <s v="       51054502 - Auxilio transporte"/>
        <s v="       51056801 - Aportes a administradora de riesgos laborales"/>
        <s v="       51057001 - Aporte a fondos de pensión y/o cesantías"/>
        <s v="       51057201 - Aportes cajas de compensación familiar"/>
        <s v="       51159501 - Otros impuestos"/>
        <s v="       51201001 - Arrendamientos - Construcciones y edificaciones"/>
        <s v="       51951001 - Libros suscripciones periódicos y revistas"/>
        <s v="       51956501 - Parqueaderos"/>
        <s v="       53051501 - Comisiones"/>
        <s v="       53053501 - Descuentos comerciales condicionados"/>
        <s v="       53152001 - Gravamen al movimiento financiero"/>
        <s v="       53152002 - Otros impuestos asumidos"/>
        <s v="       621006 - Empaques"/>
        <s v="       621005 - Materia Prima"/>
        <s v="51159501 - Otros impuestos"/>
        <s v="       51501501 - Reparaciones locativas"/>
        <s v="       529545 - Taxis y buses"/>
        <s v="       621006 - Transporte"/>
        <s v="       51102501 - Honorarios - Asesoría jurídica"/>
        <s v="       621007 - Servicio de agencia"/>
        <s v="       51359501 - Otros"/>
        <s v="       51409501 - Otros"/>
        <s v="       53050501 - Gastos bancarios"/>
        <s v="       53952501 - Donaciones"/>
        <s v="       42958101 - Ajuste al peso"/>
        <s v="       613538 - Productos farmacéuticos y medicinales"/>
        <s v="       51354001 - Correo portes y telegramas"/>
        <s v="       41050510 - Curcuma"/>
        <s v="       41800101 - Servicios"/>
        <s v="613538 - Productos farmacéuticos y medicinales"/>
        <s v="       425050 - Reintegro de otros costos y gastos"/>
        <s v="       51400501 - Notariales"/>
        <s v="       51401001 - Registro mercantil"/>
        <s v="       51952501 - Elementos de aseo y cafetería"/>
        <s v="       51956001 - Casino y restaurante"/>
        <s v="       53952097 - D. fiscal multas sanciones y litigios"/>
        <s v="       61350501 - Comercio al por mayor y al por menor"/>
        <s v="       614505 - Servicio de transporte por carretera"/>
        <s v="       61800101 - Servicios"/>
        <s v="513560 - Publicidad y Propaganda"/>
        <s v="51409501 - Otros"/>
        <s v="51953501 - Combustibles y lubricantes"/>
        <s v="51999999 - Otros"/>
        <s v="53053501 - Descuentos comerciales condicionados"/>
        <s v="51055101 - Dotación y suministro a trabajadores"/>
        <s v="51401501 - Tramites y licencias"/>
        <s v="51956501 - Parqueaderos"/>
        <s v="613539 - Exhibiciones, eventos, degustaciones"/>
        <s v="42950501 - Aprovechamientos"/>
        <s v="511550 - Impuesto al consumo"/>
        <s v="613566 - Envase y empaque"/>
        <s v="41350101-Comercio al por mayor y al detal"/>
        <s v="42958101-Ajuste al peso"/>
        <s v="519510-Libros suscripciones periódicos y revistas"/>
        <s v="425050-Reintegro de otros costos y gastos"/>
        <s v="513560-Publicidad y Propaganda"/>
        <s v="53152002-Otros impuestos asumidos"/>
        <s v="42950501-Aprovechamientos"/>
        <s v="511550-Impuesto al consumo"/>
        <s v="511595-Otros impuestos"/>
        <s v="51551501-Pasajes Aéreos"/>
        <s v="51956001-Casino y Restaurante"/>
        <s v="41750501-Devoluciones"/>
        <s v="51501501-Reparaciones Locativas"/>
        <s v="51953001 - Útiles papelería y fotocopias"/>
        <s v="53952501 - Donaciones"/>
        <s v="511595-Municipio"/>
        <s v="Correo portes y telegramas"/>
        <s v="Publicidad y Propaganda"/>
        <s v="Notariales"/>
        <s v="Registro mercantil"/>
        <s v="Tramites y licencias"/>
        <s v="Otros"/>
        <s v="Reparaciones locativas"/>
        <s v="Gastos de viaje - Pasajes aéreos"/>
        <s v="Libros suscripciones periódicos y revistas"/>
        <s v="Elementos de aseo y cafetería"/>
        <s v="Útiles papelería y fotocopias"/>
        <s v="Combustibles y lubricantes"/>
        <s v="Casino y restaurante"/>
        <s v="Parqueaderos"/>
        <s v="Pregúntale a tu contador"/>
        <s v="Otros impuestos asumidos"/>
        <s v="D. fiscal multas sanciones y litigios"/>
        <s v="Comercio al por mayor y al por menor"/>
        <s v="Productos farmacéuticos y medicinales"/>
        <s v="Exhibiciones, eventos, degustaciones"/>
        <s v="Envase y empaque"/>
        <s v="Mantenimientos - Construcciones y edificaciones"/>
        <s v="53052002 - Intereses de mora"/>
        <s v="51150501-Industria y comercio"/>
        <s v="41350102-Descuentos"/>
        <s v="41800101-Servicios"/>
        <s v="Intangibles"/>
        <s v="Diferencia en cambio"/>
        <s v="Servicios - Aseo y vigilancia"/>
        <s v="Servicios públicos - Acueducto y alcantarillado"/>
        <s v="Servicios públicos - Energía eléctrica"/>
        <s v="       51103501 - Honorarios - Asesoría técnica"/>
        <s v="Almacenamiento"/>
        <s v="Vigencia Corriente"/>
        <s v="51058401 - Gastos médicos y drogas"/>
        <s v="511005 - Honorarios - Asesoría Contable"/>
        <s v="Servicios públicos - Gas"/>
        <s v="Servicios - Procesamiento electrónico de datos"/>
        <s v="Gastos de viaje - Alojamiento y manutención"/>
        <s v="41750502-Devoluciones en servicios"/>
        <s v="       52050601 - Sueldos"/>
        <s v="       52052701 - Auxilio de transporte"/>
        <s v="       52053001 - Cesantías"/>
        <s v="       52053301 - Intereses sobre cesantías"/>
        <s v="       52053601 - Prima de servicios"/>
        <s v="       52053901 - Vacaciones"/>
        <s v="       52054502 - Auxilio transporte"/>
        <s v="52055101 - Dotación y suministro a trabajadores"/>
        <s v="       52056801 - Aportes a administradora de riesgos laborales"/>
        <s v="       52057001 - Aporte a fondos de pensión y/o cesantías"/>
        <s v="       52057201 - Aportes cajas de compensación familiar"/>
        <s v="52058401 - Gastos médicos y drogas"/>
        <s v="52950501 - Comisiones"/>
        <s v="Fotografías, filmes y videoclips"/>
        <m/>
        <s v="51054801 - Bonificaciones"/>
        <s v="52054801 - Bonificaciones"/>
        <s v="Taxis y buses"/>
        <s v="Fertilizantes e insumos para cultivos"/>
        <s v="Servicios públicos - Teléfono"/>
        <s v="Equipo de oficina"/>
        <s v="Mantenimiento - Equipo de computación y comunicación"/>
        <s v="Peajes"/>
        <s v="51056301 - Capacitación al personal"/>
        <s v="512022 - Stand y otros equipos para publicidad"/>
        <s v="520547 Comisiones"/>
        <s v="41800102-Descuentos en servicios"/>
        <s v="51056901 - Aportes a entidades promotoras de salud eps"/>
        <s v="51059501 - Bienestar y atención a empleados"/>
        <s v="Muebles y Enseres"/>
        <s v="Equipo de computación y comunicación"/>
        <s v="Arreglos ornamentales"/>
        <s v="Proceso logístico"/>
        <s v="52056901 - Aportes a entidades promotoras de salud eps"/>
        <s v="421010 - Rendimientos Financieros"/>
        <s v="51303001 - Seguros - Terremoto"/>
        <s v="Gastos de representación y relaciones publicas"/>
        <s v="Ajuste al peso"/>
        <s v="Análisis Biológicos y afines"/>
        <s v="_x000a_51050301 - Salario integral"/>
        <s v="53052501 - Diferencia en cambio"/>
        <s v="51052101 - Viáticos"/>
        <s v="51251001-Afiliaciones y sostenimiento"/>
        <s v="51353501 Servicios públicos - Teléfono"/>
        <s v="Transporte fletes y acarreos"/>
        <s v="Mantenimientos - Equipo de oficina"/>
        <s v="52351501 Asistencia comercial"/>
        <s v="425050 -Reintegro de otros costos y gastos"/>
        <s v="52054503-Auxilio Extralegal"/>
        <s v="DONACIONES"/>
        <s v="52057801 - Aportes Sena"/>
        <s v="51103501 - Asesoría técnica"/>
        <s v="Software, licencias y antivirus"/>
        <s v="       51202501 -Arrendamiento - Equipo de computación y comunicación"/>
        <s v="53052001 - Intereses corrientes"/>
        <s v="51054503Auxilio Extralegal"/>
        <s v="51056901Aportes a entidades promotoras de salud eps"/>
        <s v="51350501Servicios - Aseo y vigilancia"/>
        <s v="51352001Servicios - Procesamiento electrónico de datos"/>
        <s v="51352501Servicios públicos - Acueducto y alcantarillado"/>
        <s v="51353501Servicios públicos - Teléfono"/>
        <s v="51355001Transporte fletes y acarreos"/>
        <s v="513560Publicidad y Propaganda"/>
        <s v="421010 - Descuentos comerciales condicionados"/>
        <s v="       51057002 - Aporte voluntarios pension"/>
        <s v="51201001-Arrendamientos - Construcciones y edificaciones"/>
        <s v="520569-Aportes a entidades promotoras de salud eps"/>
        <s v="RENTA"/>
        <s v="41350101 - Comercio al por mayor y al detal"/>
        <s v="41750501 - Devolución en ventas"/>
        <s v="41750502 - Devolución en servicios"/>
        <s v="41800101 - Servicios"/>
        <s v="41800102 - Descuentos en servicios"/>
        <s v="51050301 - Salario integral"/>
        <s v="51050601 - Sueldos"/>
        <s v="51052701 - Auxilio de transporte"/>
        <s v="51053001 - Cesantías"/>
        <s v="51053301 - Intereses sobre cesantías"/>
        <s v="51053601 - Prima de servicios"/>
        <s v="51053901 - Vacaciones"/>
        <s v="51054502 - Auxilio transporte"/>
        <s v="51054503 - Auxilio Extralegal"/>
        <s v="51056801 - Aportes a administradora de riesgos laborales"/>
        <s v="51057001 - Aporte a fondos de pensión y/o cesantías"/>
        <s v="51057201 - Aportes cajas de compensación familiar"/>
        <s v="51102501 - Honorarios - Asesoría jurídica"/>
        <s v="51201001 - Arrendamientos - Construcciones y edificaciones"/>
        <s v="51251001 - Afiliaciones y sostenimiento"/>
        <s v="51352501 - Servicios públicos - Acueducto y alcantarillado"/>
        <s v="51353501 - Servicios públicos - Teléfono"/>
        <s v="51355001 - Transporte fletes y acarreos"/>
        <s v="51401001 - Registro mercantil"/>
        <s v="51451001 - Mantenimientos - Construcciones y edificaciones"/>
        <s v="51550501 - Gastos de viaje - Alojamiento y manutención"/>
        <s v="51551501 - Gastos de viaje - Pasajes aéreos"/>
        <s v="516010 - Muebles y Enseres"/>
        <s v="51602001 - Equipo de computación y comunicación"/>
        <s v="51651001 - Intangibles"/>
        <s v="51951001 - Libros suscripciones periódicos y revistas"/>
        <s v="51952001 - Gastos de representación y relaciones publicas"/>
        <s v="51952501 - Elementos de aseo y cafetería"/>
        <s v="51954501 - Taxis y buses"/>
        <s v="51956001 - Casino y restaurante"/>
        <s v="52050601 - Sueldos"/>
        <s v="52052701 - Auxilio de transporte"/>
        <s v="52053001 - Cesantías"/>
        <s v="52053301 - Intereses sobre cesantías"/>
        <s v="52053601 - Prima de servicios"/>
        <s v="52053901 - Vacaciones"/>
        <s v="5205450201 - Auxilio Extralegal"/>
        <s v="52056801 - Aportes a administradora de riesgos laborales"/>
        <s v="52057001 - Aporte a fondos de pensión y/o cesantías"/>
        <s v="52057201 - Aportes cajas de compensación familiar"/>
        <s v="53050501 - Gastos bancarios"/>
        <s v="53051501 - Comisiones"/>
        <s v="53152001 - Gravamen al movimiento financiero"/>
        <s v="53152002 - Otros impuestos asumidos"/>
        <s v="53958101 - Ajuste al peso"/>
        <s v="53959502 - No deducibles"/>
        <s v="614505 - Servicio de transporte por carretera"/>
        <s v="614510 - Almacenamiento"/>
        <s v="614525 - Proceso logístico"/>
      </sharedItems>
    </cacheField>
    <cacheField name="TERCERO" numFmtId="0">
      <sharedItems containsBlank="1" count="618">
        <m/>
        <s v="VARIOS"/>
        <s v="SEBASTIAN MENDOZA CASTAÑO"/>
        <s v="ANA MYRIAM SALAZAR HERMOSA"/>
        <s v="RICARDO ARTURO ARANGO WAGNER"/>
        <s v="Seguros de riesgos laborales suramericana S.A."/>
        <s v="Protección S.A"/>
        <s v="Colpensiones"/>
        <s v="Comfandi "/>
        <s v="H&amp;G CONTADORES SAS"/>
        <s v="ESPERANZA MENDOZA"/>
        <s v="COLOMBIA TELECOMUNICACIONES S.A. E.S.P."/>
        <s v="OLGA BARBOSA DE HURTADO"/>
        <s v="FACEBOOK IRELAND LIMITED"/>
        <s v="GOOGLE LLC"/>
        <s v="MANCHOLA ASOCIADOS LTDA"/>
        <s v="MERCADEO COMPARTIDO SAS"/>
        <s v="LUCERO VASQUEZ"/>
        <s v="TENVINILO S.L."/>
        <s v="FERRETERIA BERVAR S.A.S."/>
        <s v="JOSE JAVIER SALCEDO SANCHEZ"/>
        <s v="SHOPIFY INC"/>
        <s v="MERKAORGANICO NATURAL SAS"/>
        <s v="GRUPO ARGURI SAS"/>
        <s v="ALIMENTOS SOSTENIBLES SAS"/>
        <s v="VITAFITNESS SAS"/>
        <s v="INVERSIONES FARMACIAS ALPHA S.A.S"/>
        <s v="BISMILA SAS"/>
        <s v="DAVID MUÑOZ"/>
        <s v="Bancolombia"/>
        <s v="PAYU COLOMBIA SAS"/>
        <s v="DIAN"/>
        <s v="REDOX COLOMBIA S.A.S."/>
        <s v="SAFERBO TRANSEMPAQUE LTDA."/>
        <s v="LA CONCEPCION SA"/>
        <s v="ASOCIACION AGROPIMIENTERA VALLE DEL GUAMEZ"/>
        <s v="CONNPLANTS SAS"/>
        <s v="FARMAVIT EMPRESA ASOCIATIVA DE TRABAJO"/>
        <s v="INDES S.A.S."/>
        <s v="NEW PLAST SAS"/>
        <s v="SERVIENTREGA S.A."/>
        <s v="COORDINADORA MERCANTIL SA"/>
        <s v="ALLTAG SAS"/>
        <s v="OLGROUP SAS"/>
        <s v="MARIA JOSE LOPEZ BOLAÑOS"/>
        <s v="AEROVIAS DEL CONTINENTE AMERICANO S.A."/>
        <s v="SIIGO SAS"/>
        <s v="CAMARA DE COMERCIO DE CALI"/>
        <s v="LA VITAL COLOMBIA SAS"/>
        <s v="INVERSIONES TORRES DONADO S.A.S"/>
        <s v="Fundapedco"/>
        <s v="AMAZON.COM INC"/>
        <s v="IRCC S.A.S."/>
        <s v="GRUPO EMPRESARIAL LA SEBASTIANA SAS"/>
        <s v="FARMACIA DROGUERIA SAN JORGE LTDA"/>
        <s v="ALDEMAR MUÑOZ SUAREZ"/>
        <s v="CASCO CAPITAL S.A.S"/>
        <s v="HOSTAL LAS MERCEDES BOUTIQUE"/>
        <s v="CAMILO CAICEDO SANZ"/>
        <s v="INGRID VIVIANA AGUDELO POVEDA"/>
        <s v="JHON FREYMAN ESCOBAR"/>
        <s v="DIANA MARCELA VALENCIA"/>
        <s v="VITAINTEGRAL SAS"/>
        <s v="INVERSIONES BARON Y BOTERO S.A.S"/>
        <s v="INVERSIONES SALUDABLES VITA S.A.S"/>
        <s v="SEERI COLOMBIA"/>
        <s v="KOBA COLOMBIA SAS"/>
        <s v="GINA CECILIA FERNANDEZ FAJRI DE CONCHA"/>
        <s v="MULTILINEA LTDA"/>
        <s v="MARGARITA MARIA AGUIRRE GARCIA"/>
        <s v="PRODUCCION GRAFICA EDITORES SAS"/>
        <s v="PLATZI SAS"/>
        <s v="TEG EXPO SAS"/>
        <s v="AURA CRISTINA ROJAS TRIANA"/>
        <s v="Inversiones Cristancho Medina SAS"/>
        <s v="INVERSIONES ZONAZUL SAS"/>
        <s v="GRUPO TR SAS"/>
        <s v="Colsubsidio "/>
        <s v="BRANDLIVE COLOMBIA SAS"/>
        <s v="ESTRELLA ANDINA SAS"/>
        <s v="MUNICIPIO DE SANTIAGO DE CALI"/>
        <s v=" TAKAMI S.A."/>
        <s v="SODIMAC COLOMBIA S.A."/>
        <s v="COORDIUTIL S.A."/>
        <s v="MARYEIN LENIS GRAJALES"/>
        <s v="MARIA CRISTINA TORO"/>
        <s v="PROYECTA T MERCHANDISING GROUP SAS"/>
        <s v=" GODADDY"/>
        <s v=" COLOMBIA TELECOMUNICACIONES S.A. E.S.P."/>
        <s v="NEGOCIOS LA PLAZA SAS"/>
        <s v=" ALIMENTOS SOSTENIBLES SAS"/>
        <s v="ENTERPRISE"/>
        <s v="COLVANES SAS"/>
        <s v="HANGAR PARK SAS"/>
        <s v="GRUPO ARGURI SAS "/>
        <s v="COMIDAS VARPEL SAS"/>
        <s v="TRINITARIA CERAMICS SAS"/>
        <s v="EDWAR LOPEZ"/>
        <s v="COOPERATIVA MULTIACTIVA UNIAGRO"/>
        <s v="RESTAURANTE LA QUERENCIA SAS"/>
        <s v=" CAMARA DE COMERCIO DE CALI"/>
        <s v=" KOBA COLOMBIA SAS"/>
        <s v=" ANILLANDO CALI LTDA"/>
        <s v="Manuel Londoño"/>
        <s v=" INTERRAPIDISIMO S.A."/>
        <s v="INVERSIONES VITALMENTEFIT SAS"/>
        <s v="INVERSIONES MEJIA MEJIA SAS"/>
        <s v="GRUPO EDS AUTOGAS SAS"/>
        <s v="HYG OIL PETROLEUM COMPANY SAS"/>
        <s v="DISTRIBUCION Y TRANSPORTE DE C"/>
        <s v="INVERSIONES INT COLOMBIA SAS"/>
        <s v="INVERSIONES URBANAS VC SAS"/>
        <s v="F8 INVERSIONES SAS"/>
        <s v="POOL CRUZ QUINTERO"/>
        <s v="CORFICOLOMBIANA"/>
        <s v="CONCESIONARIA PANAMERICANA SAS"/>
        <s v="PATRIMONIO AUTONOMO RUTA DEL SOL"/>
        <s v="LOGYCA ASOCIACION"/>
        <s v="BAGATELLE SAS"/>
        <s v="Ivon Josefina Chima Mercado"/>
        <s v="INVERSIONES MONTOLIVO SAS"/>
        <s v="TACO HOUSE MAXICAN GRILL SAS"/>
        <s v="RANPACK SAS"/>
        <s v="MOLI S.A.S."/>
        <s v="MELONN SAS"/>
        <s v="Fitlomena Market SAS"/>
        <s v="TICKET FAST SAS"/>
        <s v=" SIIGO SAS"/>
        <s v="SAN CAMILO COFFE INDUSTRY SAS"/>
        <s v="LABORATORIOS FUNAT SAS"/>
        <s v="Eps Famisanar"/>
        <s v="ORGANIZACIÓN LINEA VITAL S.A.S"/>
        <s v="Gladys Helena Tobar Calderon"/>
        <s v="GRUPO HCC SAS"/>
        <s v="Hotel Laureles Plaza SAS"/>
        <s v="MAC CENTER COLOMBIA SOCIEDAD POR ACCIONES SIMPLIFICADA"/>
        <s v="DAVID MUÑOZ MONTOYA"/>
        <s v="Clavijo Martinez Inversiones cia s en c"/>
        <s v="NUEVO SOI"/>
        <s v="COLOMBIANA DE COMERCIO SA"/>
        <s v=" PANGEA NATURAL PRODUCTS S.A.S."/>
        <s v="TINAJEROS SA"/>
        <s v="COCOFIT MERCADO SALUDABLE S.A.S."/>
        <s v="MARIA DEL MAR MEZU PALACIOS"/>
        <s v="COLD WORLD REFRIGERACION S.A.S."/>
        <s v="DE LA PAVA Y COMPANIA S A S"/>
        <s v="VERGARA Y GRANADA SAS"/>
        <s v="EVA CECILIA SANGUÑA CRIOLLO"/>
        <s v="FIDUCIARIA CORFICOLOMBIANA"/>
        <s v="ROSARIO DEL CARMEN BALETA PADILLA"/>
        <s v="JAIRO JARAMILLO AGUIRRE"/>
        <s v=" ADC S.A.S."/>
        <s v="FRISBY S.A."/>
        <s v="ALMACENES EXITO S.A."/>
        <s v="GASTRONOMIA ITALIANA EN COLOMBIA SAS"/>
        <s v="RUTH LILIANA ALVARAN GOMEZ"/>
        <s v=" BOLSAS Y PLASTICOS LA 15 LTDA"/>
        <s v="ONLINE MARIA DEL MAR MEZU PALACIOS"/>
        <s v="MILDRED LOPEZ CAMPO"/>
        <s v="FEDERACIÓN NACIONAL DE COMERCIANTES EMPRESARIOS - FENALCO SECCIONAL VALLE DEL CAUCA."/>
        <s v="Porvenir S.A"/>
        <s v="CAROLL VIVIANA GELVES NAVAS"/>
        <s v=" MANCHOLA ASOCIADOS LTDA"/>
        <s v="RODRIGUEZ CARRION COMPAÑIA LIMITADA"/>
        <s v="CRKS TECNOSEGURUDAD Y SITEMAS S.A.S"/>
        <s v=" SHOPIFY INC"/>
        <s v="JHONSON JAIME CRUZ QUINTERO"/>
        <s v="EL GRINGO SAS"/>
        <s v="LUIS ANTHONY CAICEDO YARA"/>
        <s v="Mercadopago Colombia Ltda"/>
        <s v=" SALAZAR SAENZ SAS"/>
        <s v="LEONOR MERCEDES CALVO"/>
        <s v="GUSTAVO ADOLFO LOPEZ"/>
        <s v="CAROLINA SOTO"/>
        <s v="RESTAURANTE Y BAR EL ROMANO SAS"/>
        <s v="INVERSIONES EN RECREACION DEPORTE Y SALUD S.A."/>
        <s v="FAVEBOOK IRELAND LIMITED"/>
        <s v="EL COMERCIO ELECTRICO S.A.S."/>
        <s v="RAFAEL ALEJANDRO GARZON REBELLON"/>
        <s v="JAIRO ESTEBAN GARCIA"/>
        <s v="FRANCORP SOCIEDAD POR ACCIONES SIMPLIFICADA"/>
        <s v="EPS Sura"/>
        <s v="DIAZ Y RESTREPO S.A.S."/>
        <s v="GODADDY"/>
        <s v="BERTHA CARDONA VASQUEZ"/>
        <s v="ONLINE OSCAR ESCOBAR JIMENEZ"/>
        <s v="OSCAR ESCOBAR JIMÉNEZ"/>
        <s v="Comfandi"/>
        <s v="BOLSAS Y PLASTICOS LA 15 LTDA"/>
        <s v="PAMPERO S.A.S."/>
        <s v="SURAMERICA COMERCIAL S.A.S."/>
        <s v="Nutrición en Movimiento"/>
        <s v="GRUPO CBC S.A.S."/>
        <s v="DOÑA LECHONA SA"/>
        <s v="KINCO SAS"/>
        <s v="BARONA MARTINEZ SAS"/>
        <s v="SALAS HERRERA SAS"/>
        <s v="BBI COLOMBIA S.A.S."/>
        <s v="ADC S.A.S."/>
        <s v="ROBIN FOOD COLOMBIA SAS"/>
        <s v="GASTRONOMIA GROUP SAS"/>
        <s v="FABRICA DE ALIMENTOS PROCESADOS VENTOLINI S.A. EN REORGANIZACION"/>
        <s v="TIZONES LIMITADA"/>
        <s v="Suramericana"/>
        <s v="AEROVIAS DE INTEGRACION REGIONAL S A"/>
        <s v="CORPORACION CLUB DE TENIS CALI"/>
        <s v="ALMACENES LA 13 S.A.S."/>
        <s v="MAURO ENRIQUE MEDINA BOTERO"/>
        <s v="AGUSTIN ARMANDO POVEDA OVIEDO"/>
        <s v="ARTEMISA SAS"/>
        <s v="Yina Yereinza Acevedo Álvarez"/>
        <s v="ARITEX DE COLOMBIA SAS"/>
        <s v="LITIGIO Y CONSULTORIA LEGAL SAS"/>
        <s v="VALLAR SAS"/>
        <s v="GLORIA LILIANA VELEZ BUITRAGO"/>
        <s v="MIGUEL ANGEL PERDOMI"/>
        <s v="JSJ GROUP SAS"/>
        <s v="IDER GONZALEZ"/>
        <s v="MANUEL ACOSTA"/>
        <s v="FUNDACION ZOOLOGICA DE CALI REST  HACIENDA DEL BOSQUE"/>
        <s v="HM HENNES MAURITZ COLOMBIA SAS"/>
        <s v="META PLATAFORMS IRELAND LIMITED"/>
        <s v="TIERRADENTRO CAFE CO S.A.S."/>
        <s v="CIENTO UNO S.A.S"/>
        <s v="AERO REPUBLICA S.A"/>
        <s v="CANTINA LA 15 SAS"/>
        <s v="EMPACKING GLOBAL SAS"/>
        <s v="Ana Myrian Salazar"/>
        <s v="DIEGO FERNANDO MORALES CELIS"/>
        <s v="Sanitas"/>
        <s v="FITOBIOCELL SAS"/>
        <s v="JUAN ESTEBAN ENRIQUEZ FLOREZ"/>
        <s v=" HOTELES ESTELAR SA"/>
        <s v="INSTALTEC LTDA"/>
        <s v="Pinzon Pinzon &amp; Asociados Abogados SAS"/>
        <s v="FD SAN JORGE SAS"/>
        <s v="EDUARDO CARVAJAL CANO"/>
        <s v="FERRETODO LA PORTADA"/>
        <s v="TSO"/>
        <s v="PLUXEE COLOMBIA S.A.S."/>
        <s v="STAY S.A.S"/>
        <s v="ARTEMISA S.A.S BIC"/>
        <s v="ASOCIACIÓN NACIONAL DE EMPRESARIOS DE COLOMBIA"/>
        <s v="COMERCIALIZADORA DE PRODUCTOS ALIMENTICIOS CAFAJ SAS"/>
        <s v="DIEGO CAICEDO"/>
        <s v="EDIFICIO BELLA VISTA PROPIEDAD HORIZONTAL"/>
        <s v="FARMATODO COLOMBIA S.A"/>
        <s v="JAIME ANDRES DAMELINES CASANOVA"/>
        <s v="ALEXANDRA MARIN RAMIREZ"/>
        <s v="ABORIGEN CIENCIA ANCESTRAL S.A.S"/>
        <s v="Karol Dahiana Pinto Gallego"/>
        <s v="Carlos Hernando Rosas Guerrero"/>
        <s v="sebastian marin ramirez"/>
        <s v=" TDT SAS"/>
        <s v="EMPRESAS MUNICIPALES DE CALI E.I.C.E. E.S.P."/>
        <s v="VALLE PEST CONTROL CALI SAS"/>
        <s v="HECTOR FABIO SANCHEZ"/>
        <s v="IKSO SAS"/>
        <s v="COMERCIALIZADORA BIO-BIO SAS EN"/>
        <s v="LABORATORIO DE ALIMENTOS Y SIMILARES MICROQUIM S.A.S."/>
        <s v="ALIMENTOS JOMAS"/>
        <s v="ANA JASMIN SALAZAR OCHOA"/>
        <s v="SUPER DISTRIBUIDOR SAS"/>
        <s v="Open IA"/>
        <s v="VITRICRISTALES SAS"/>
        <s v="SUPERTIENDAS CAÑAVERAL"/>
        <s v=" SUPERTIENDAS CAÑAVERAL S.A."/>
        <s v="SUSHIGOZEN RESTAURANTE JAPONES"/>
        <s v="BACO FOODS COLOMBIA S.A.S"/>
        <s v="DONDOHE4K S.A.S"/>
        <s v="CLICKUP"/>
        <s v="AIRBNB"/>
        <s v="_x0009_SOCIEDAD HOTELERA FAM SAS"/>
        <s v="INVERSIONES VALQUIN SAS"/>
        <s v="SOCIEDAD HOTELERA FAM SAS"/>
        <s v="LA RECETA Y CIA S.A.S"/>
        <s v="alex"/>
        <s v="CAROLINA LOAIZA GUTIERREZ"/>
        <s v="SERGIO ALEJANDRO ACOSTA FRANCO"/>
        <s v="EL MOLINO EDUARDO MOLINARI PALACIN &amp; CIA. S. EN C."/>
        <s v="GUSTAVO CASTRO FRANCO"/>
        <s v="QUESERA Y SALSAMENTARIA JY S.A.S."/>
        <s v="IMAGEN IMPRESORES JA S.A.S."/>
        <s v="CRISTY ALEJANDRO PARRA HOYOS"/>
        <s v="SANATCRISTALES SAS"/>
        <s v="Go Healthy Vive Saludable SAS"/>
        <s v="NVERSIONES HERMANOS GOMEZ MENDOZA S.A.S"/>
        <s v="BLESSING LOUNGE S.A.S"/>
        <s v="TUGO SAS"/>
        <s v="DIANA JAISURY CASTRO MURILLO"/>
        <s v="Porvenir"/>
        <s v="Andres Eduardo Mogollon Echeverry"/>
        <s v="Alexandra Marin"/>
        <s v="Isabela Manchola"/>
        <s v="OXYNIA S.A.S"/>
        <s v="MICHAELL ALEXIS AGREDO FAJARDO"/>
        <s v="GUSTAVO DIAZ"/>
        <s v="RUBEN DARIO DELGADO GUERRA"/>
        <s v="COMERCIALIZADORA RAMVAL SAS"/>
        <s v="ANA ERAZO"/>
        <s v="GRUPO JDS SAS"/>
        <s v="LOS AMIGOS DE IBAÑEZ S.A.S"/>
        <s v="Donaldo Antonio Gonzalez Barrios"/>
        <s v="222222222222"/>
        <s v="SANTANGEL SAS"/>
        <s v="YBB CONSULTOR SAS"/>
        <s v="SURTIDORA DE AVES 22 DCB S A S"/>
        <s v="S Y T INVERSIONES S.A.S."/>
        <s v="K RAMIREZ SAS"/>
        <s v="OBELISCO DELI UNICENTRO"/>
        <s v="ICBF - Instituto Colombiano de Bienestar Familiar"/>
        <s v="Servicio Nacional de Aprendizaje"/>
        <s v="Consumidor Final"/>
        <s v="ONLINE Laura Mosquera"/>
        <s v="Carolina Hoyos Cardona"/>
        <s v="SANCHO PAISA S.A.S."/>
        <s v="DISTRIBUIDORA PASTEUR"/>
        <s v="TECNOCIFUENTES MAYORISTAS S.A.S."/>
        <s v="JOSE MIGUEL SANDOVAL"/>
        <s v="ONLINE Jorge Alberto Molina Cabal"/>
        <s v="ONLINE Alexandra Marin"/>
        <s v="Banco de bogotá"/>
        <s v="ORGANICOS CAMPO S SAS"/>
        <s v="Claudia Jaramillo bonilla"/>
        <s v="UMAMI GROUP SAS"/>
        <s v="MAQUITE SA ."/>
        <s v="HOT AMERICAS FAVORITY PIZZA SAS"/>
        <s v="GRUPO  QUIRESCO SAS"/>
        <s v="GRUPO HG HOTELES SAS SR HELY CHAPARRO GOMEZ"/>
        <s v="ASOCIACION DE EXALUMNOS DEL COLEGIO COLOMBO BRITANICO"/>
        <s v="TULESA SAS"/>
        <s v="GUTIERREZ RAFAEL"/>
        <s v="RICAC PIZZA SAS"/>
        <s v="SERVINCOL SAS"/>
        <s v="RUSS GROUP S.A.S"/>
        <s v="SPATARO NAPOLI SAS"/>
        <s v="ONLINE Catalina Mendoza"/>
        <s v="SEGURITA SG S.A.S"/>
        <s v="RESTAURANTE TORTELLI . . ."/>
        <s v="LA SEVILLANA PARRILLA Y CARNE S.A.S"/>
        <s v="BEATRIZ ARISMENDI DUARTE"/>
        <s v="ADRIANA DIAZ QUINTERO"/>
        <s v="KEVIN DANIEL BARREIRO JURADO"/>
        <s v="ESTRATEGIAS Y EVENTOS SAS"/>
        <s v="SURTIDORES DEL OESTE SAS"/>
        <s v="HOLLIDAY INN"/>
        <s v="GUARUCOOP"/>
        <s v="SOLUCIONES INTEGRALES SOSTENIBLES SISPACK"/>
        <s v="CINEMARK COLOMBIA SAS"/>
        <s v="INVERSIONES EL CARNAL  SAS"/>
        <s v="vive investment sas"/>
        <s v=" SUPER A LIMITADA"/>
        <s v="MICROLAB SAS MICROLAB SAS"/>
        <s v="SYNLAB COLOMBIA SAS"/>
        <s v="KATIA HEALTH"/>
        <s v="JUAN FERNANDO ARIAS HERRERA"/>
        <s v="DISTRIBUIDORA DE SOLUCIONES JM SAS"/>
        <s v="Lao kao Sa ."/>
        <s v="MONDONGOS COLOMBIA S.A.S."/>
        <s v="QUINTERO ARISTIZABAL MARIA EUGENIA"/>
        <s v="RESTCAFE S.A.S"/>
        <s v="LA PERGOLA SAS"/>
        <s v="SUPERINTENDENCIA DE INDUSTRIA Y COMERCIO"/>
        <s v="INDUSTRIALES DE AMERICA SAS"/>
        <s v="KERO INKA"/>
        <s v="RETAIL SERVICES SAC"/>
        <s v="AMAZON OPERATION SERVICES COLOMBIA SAS"/>
        <s v="CAJA COLOMBIANA DE SUBSIDIO FAMILIAR COLSUBSIDIO"/>
        <s v="Donucol SA"/>
        <s v="semilla cafe coworking"/>
        <s v="INVERSIONES RESTREPO SANTAMARIA SAS"/>
        <s v="MIYABI SUSHI Y JAPANESE CUSINE"/>
        <s v="LUZ STELLA MENA DE ARBELAEZ"/>
        <s v="GRUPO LAKASIA SAS"/>
        <s v="RUGGIERO LUCIANO"/>
        <s v="GRUPO MR GRILL MG SAS"/>
        <s v="TIK TOK"/>
        <s v="CARLOS ALBERTO SAPUY BO"/>
        <s v="COCO Y LOLO SAS"/>
        <s v="CADENA COMERCIAL OXXO COLOMBIA SAS OXXO LIDO-5000010849 -"/>
        <s v="DISTRIBUCIONES Y LICORES JUANITO S.A.S . X"/>
        <s v="CORPORACION DEL LAGO S.A.S."/>
        <s v="HOLDING J/C"/>
        <s v="ADQUISICIONES ESTRATEGICAS SAS"/>
        <s v="ALISUM ALIMENTOS Y SUMINISTROS SAS"/>
        <s v="AGRICOLA HIMALAYA S.A"/>
        <s v="MARCEJASA SAS"/>
        <s v="INVERSIONES GASTROGER SAS"/>
        <s v="INVERSIONES JFS DE COLOMBIA SAS"/>
        <s v="INVERSIONES CONFORT 80 SAS"/>
        <s v="INVERSIONES Y PROYECTOS CHEERS"/>
        <s v="L&amp;C SAS"/>
        <s v="CARLOS YOVANY CARDONA CRUZ"/>
        <s v="ANJY CAÑIZARES"/>
        <s v="KONTRASTUDIOS S.A.S"/>
        <s v="CHARRUPI-JOCACHP SAS"/>
        <s v="VALENCIA HUGO GAMBOA"/>
        <s v=" MARCAREM SAS"/>
        <s v="FABIAN YAHIRZHIÑO CRISTANCHO SIERRA"/>
        <s v="EDIFICIO AV CHILE-PROPIEDAD HORIZONTAL ."/>
        <s v="SERO COLOMBIA SAS"/>
        <s v="GRUPO BDC SAS"/>
        <s v="CREPES Y WAFFLES S A"/>
        <s v="LA CARAMELA S.A.S"/>
        <s v="NOVILI S.A"/>
        <s v="RESTAURANTE MERCAGAN PARRILLA SAS"/>
        <s v="EMPRESA DE TRANSPORTES TRASTEOS LA CUIDADOSA S.A.S"/>
        <s v="INVERSIONES SANCHEZ GARCES SAS"/>
        <s v="WILFERD AGUIRRE GARCIA"/>
        <s v="MERCADO ZAPATOCA S A"/>
        <s v="PAPELERÍA UNIVERSAL DISTRIBUIDORA S.A.S."/>
        <s v="CATERING ALIMENTOS Y EVENTOS CORPORATIVOS SAS"/>
        <s v="MES SOLUCIONES HCQC"/>
        <s v="PRECOOPERATIVA INSUMOS AGRICOLAS DEL VALLE"/>
        <s v="CAJAS Y EMPAQUES LEITON"/>
        <s v="GRUPO NUTRIT LAB SAS"/>
        <s v="ACM PHARMA S.A.S"/>
        <s v="ADWELLCH SAS"/>
        <s v="DANIELA ARBELAEZ"/>
        <s v="Gustavo Durazo"/>
        <s v="INFINITO MEDICAL SERVICE DROGUERIA-HOMEOPATIA SAS"/>
        <s v="Jhonatan Badillo López"/>
        <s v="MECATO NATURAL S.A.S."/>
        <s v="New Bazaar SAS"/>
        <s v="ONLINE ABRAHAM CASALLAS ALEJO"/>
        <s v="ONLINE ADRIANA JIMENEZ BARRERA"/>
        <s v="ONLINE ADRIANA MUÑOZ GUTIERREZ"/>
        <s v="ONLINE ALIXON ESCOBAR FERNANDEZ"/>
        <s v="ONLINE ANA CRISTINA MARRUGO SAGBINI"/>
        <s v="ONLINE ANA LUCIA BETANCOURT COPETE"/>
        <s v="ONLINE ANDREA JULIANA GOEZ VINASCO"/>
        <s v="ONLINE ANDRES HERNAN MALDONADO SARMIENTO"/>
        <s v="ONLINE Adriana Gutiérrez"/>
        <s v="ONLINE Adriana Joya Martínez"/>
        <s v="ONLINE Alejandra Avila"/>
        <s v="ONLINE Alejandra Nossa"/>
        <s v="ONLINE Alejandro Ordoñez"/>
        <s v="ONLINE Alexa Posada Iglesias"/>
        <s v="ONLINE Alexander Yepes Giraldo"/>
        <s v="ONLINE Ana Doris Cijanes Cuello"/>
        <s v="ONLINE Ana Marrugo"/>
        <s v="ONLINE Andrea Giraldo Navarro"/>
        <s v="ONLINE Angela Ma. Aristizabal A"/>
        <s v="ONLINE Angela Maria Polania Ramirez"/>
        <s v="ONLINE Angie Lopez Orejuela"/>
        <s v="ONLINE Anguie Mesa Rubio"/>
        <s v="ONLINE Antonio Reyes"/>
        <s v="ONLINE BEATRIZ EUGENIA SOLANO TOVAR"/>
        <s v="ONLINE CAMILO ANDRES BARRERA SANCHEZ"/>
        <s v="ONLINE CARLOS ERNESTO RODRIGUEZ MARTINEZ"/>
        <s v="ONLINE CARLOS FERNANDO MANRIQUE MEDINA"/>
        <s v="ONLINE CENTRO DE MEDICINA FISICA Y REHABILITACION CEMEFYR SAS"/>
        <s v="ONLINE CINDY STEPHANIE PUENTES MORALES"/>
        <s v="ONLINE CLARA DEISY GARCIA OSORIO"/>
        <s v="ONLINE CRISTHIAN GONZAGA RESTREPO SANCHEZ"/>
        <s v="ONLINE Camila Jimenez Nicholls"/>
        <s v="ONLINE Camilo Triana"/>
        <s v="ONLINE Carolina Alvarez Ortega"/>
        <s v="ONLINE Carolina Collante"/>
        <s v="ONLINE Catalina Hernandez Prada"/>
        <s v="ONLINE Cecilia Rojas de Gómez"/>
        <s v="ONLINE Claudia Isabel Gutiérrez Gómez"/>
        <s v="ONLINE Claudia Velásquez"/>
        <s v="ONLINE DANA GABRIELA VILLANUEVA COGOLLO"/>
        <s v="ONLINE DANIELA ARBOLEDA CARDENAS"/>
        <s v="ONLINE DANIELA MARTINEZ RUIZ"/>
        <s v="ONLINE DARWIN GOYENECHE ORTIZ"/>
        <s v="ONLINE DAYANA SANCHEZ CAMACHO"/>
        <s v="ONLINE DIANA CAROLINA MENDEZ RINCON"/>
        <s v="ONLINE DORA CILIA ROMERO ACOSTA"/>
        <s v="ONLINE Daniel Rendón"/>
        <s v="ONLINE Daniel Serrano Rodríguez"/>
        <s v="ONLINE Daniela rubio Ruiz"/>
        <s v="ONLINE David Forero"/>
        <s v="ONLINE Diana Bernal"/>
        <s v="ONLINE Diana Trujillo"/>
        <s v="ONLINE Diego Calderon"/>
        <s v="ONLINE Diego Jaramillo"/>
        <s v="ONLINE EDNA MARIA ZULETA OSORIO"/>
        <s v="ONLINE ERIKA MILENA MONROY CAÑON"/>
        <s v="ONLINE Edna Rocio Santamaria"/>
        <s v="ONLINE Eloisa Tamayo"/>
        <s v="ONLINE FANY BARON"/>
        <s v="ONLINE GIMENA RINCON CLAUDIA"/>
        <s v="ONLINE GUSTAVO ANDRES ECHEVERRI GUTIERREZ"/>
        <s v="ONLINE Gilma Stella Pardo Pardo"/>
        <s v="ONLINE HECTOR LUIS VARGAS ROA"/>
        <s v="ONLINE Hainer Mejia"/>
        <s v="ONLINE IBETH NATHALIA MONTES BLANCO"/>
        <s v="ONLINE ISABELLA GRIMALDI HOYOS"/>
        <s v="ONLINE Isabella Sojo"/>
        <s v="ONLINE Israel Andres Castañeda Fierro"/>
        <s v="ONLINE JANCY CAROLINA AGUASACO TORRES"/>
        <s v="ONLINE JENIFFER DAYANNA HERRERA SALAMANCA"/>
        <s v="ONLINE JESSICA DANIELA VARGAS ARIAS"/>
        <s v="ONLINE JOHAN SEBASTIAN BERMONT CORREA"/>
        <s v="ONLINE JOHANNA HELENA MORENO MONTAÑEZ"/>
        <s v="ONLINE JOSHUA DAVID TRIANA MADRID"/>
        <s v="ONLINE JOSUAD NICOLAS SORIANO JARAMILLO"/>
        <s v="ONLINE JUAN DAVID POLANCO SALDAÑA"/>
        <s v="ONLINE JULIANA DIAZ NUÑEZ"/>
        <s v="ONLINE Janledy Lorena Acero Sánchez"/>
        <s v="ONLINE Jazmin Benavides"/>
        <s v="ONLINE Jeison Arcos"/>
        <s v="ONLINE Johanna Guerra"/>
        <s v="ONLINE John Edison Ortega Parra"/>
        <s v="ONLINE Juan Israel Romero"/>
        <s v="ONLINE Juan Martin Ortiz"/>
        <s v="ONLINE Juan Merino"/>
        <s v="ONLINE Juan Sebastian Gonzalez Mondragon"/>
        <s v="ONLINE Julia Villegas"/>
        <s v="ONLINE Julian Alberto Pineda Zapata"/>
        <s v="ONLINE Julian Guevara"/>
        <s v="ONLINE Juliana correa serna"/>
        <s v="ONLINE Julieth Cardenas"/>
        <s v="ONLINE KEILLY HUMANEZ"/>
        <s v="ONLINE Karina Useche Rodriguez"/>
        <s v="ONLINE Karol Bibiana Fonseca Ballen"/>
        <s v="ONLINE Katherine Varela Valleja"/>
        <s v="ONLINE Kelly Rivera"/>
        <s v="ONLINE LAURA BIBIANA SANCHEZ GOMEZ"/>
        <s v="ONLINE LAURA JOHANA BARON PACHECO"/>
        <s v="ONLINE LEIDY ACOSTA"/>
        <s v="ONLINE LEIDY DANIELA PEÑA MONROY"/>
        <s v="ONLINE LINA PAOLA GONZALEZ SOSA"/>
        <s v="ONLINE Laura Baquero"/>
        <s v="ONLINE Laura Saldarriaga Bustamante"/>
        <s v="ONLINE Laurent Rubio"/>
        <s v="ONLINE Leonidas Florez"/>
        <s v="ONLINE Lucia Cohen"/>
        <s v="ONLINE Lucia Millan Trochez"/>
        <s v="ONLINE Luisa Garces"/>
        <s v="ONLINE Luz Orozco"/>
        <s v="ONLINE MARCELA CONSTAIN GIRALDO"/>
        <s v="ONLINE MARCELA GAMBOA"/>
        <s v="ONLINE MARCO ANDRES TRIVIÑO BERNAL"/>
        <s v="ONLINE MARIA ALEJANDRA DUQUE GONZALEZ"/>
        <s v="ONLINE MARIA CAMILA TABARES GUZMAN"/>
        <s v="ONLINE MARIA ELVIRA CORTES VELANDIA"/>
        <s v="ONLINE MARIA MARCELA SALINAS PAEZ"/>
        <s v="ONLINE MARÍA ANGÉLICA PARDO VARGAS"/>
        <s v="ONLINE MIRYAM ESTUPIÑAN GOMEZ"/>
        <s v="ONLINE Maria Alejandra Romero Lenis"/>
        <s v="ONLINE Maria Camila Quintero Vivas"/>
        <s v="ONLINE Maria F Ortega A"/>
        <s v="ONLINE Maria Necty Hurtado Duarte"/>
        <s v="ONLINE Maria Paula Garcia"/>
        <s v="ONLINE Maria R."/>
        <s v="ONLINE Maria Virginia Daza Daza"/>
        <s v="ONLINE Mariela Alsina"/>
        <s v="ONLINE Martha Herrera"/>
        <s v="ONLINE Martha Silva"/>
        <s v="ONLINE Mema Carrillo"/>
        <s v="ONLINE Monica Arenas"/>
        <s v="ONLINE Monica Correa Ramirez"/>
        <s v="ONLINE Monica Lopez Alvarez"/>
        <s v="ONLINE Monica Sanchez"/>
        <s v="ONLINE Natacha Gonzalez"/>
        <s v="ONLINE Natalia Barbosa Cardona"/>
        <s v="ONLINE Natalia Restrepo Espinal"/>
        <s v="ONLINE Nataly Román"/>
        <s v="ONLINE PAOLA ANDREA IDROBO VALENCIA"/>
        <s v="ONLINE PAOLA MOLINA CARDONA"/>
        <s v="ONLINE Paola Ceron"/>
        <s v="ONLINE Paola Ceron Guarnizo"/>
        <s v="ONLINE Paula Posada"/>
        <s v="ONLINE Pilar Montes"/>
        <s v="ONLINE ROXANA CORREA"/>
        <s v="ONLINE Ricardo Murcillo"/>
        <s v="ONLINE Rosa Pereira"/>
        <s v="ONLINE SALIM JASSIR SILVA"/>
        <s v="ONLINE SANDRA PATRICIA LEE BEJARANO"/>
        <s v="ONLINE SONIA MILENA MORENO ACOSTA"/>
        <s v="ONLINE STEPHANY JONES RESTREPO"/>
        <s v="ONLINE Sandra Milena Gómez Albarracin"/>
        <s v="ONLINE Sara Cardona"/>
        <s v="ONLINE Sofia Cepeda Bernal"/>
        <s v="ONLINE Sugeymayory Olivar Quijano"/>
        <s v="ONLINE TANIA ESMERALDA ALDANA OSORIO"/>
        <s v="ONLINE Tatiana Rubio"/>
        <s v="ONLINE Ursina Hauser"/>
        <s v="ONLINE VALENTINA HINCAPIE CARDONA"/>
        <s v="ONLINE Valeria Arias Pedroza"/>
        <s v="ONLINE Viviana Llorente"/>
        <s v="ONLINE Viviana andrea Figueroa delgado"/>
        <s v="ONLINE Wesley gisela Pernia ruiz"/>
        <s v="ONLINE Wilson Mantilla"/>
        <s v="ONLINE Yeimy Yepes"/>
        <s v="ONLINE Yolanda Morales Florez"/>
        <s v="ONLINE Yulibeth Silva galvan"/>
        <s v="ONLINE alejandra albaran"/>
        <s v="ONLINE alexander perez"/>
        <s v="ONLINE alexia Gómez"/>
        <s v="ONLINE jaime alberto lavado jimenez"/>
        <s v="ONLINE leny rada"/>
        <s v="ONLINE roxana nieto"/>
        <s v="ONLINE yarith pineda"/>
        <s v="SUPLEMENTOS Y VARIEDADES MONTERIA S.A.S"/>
        <s v="Vida Simple SAS"/>
        <s v="Droguerías Juliao S.A Mariela Ester Juliao del Río"/>
        <s v="FULL MINERIA SAS"/>
        <s v="EDUARDO FERNANDEZ MOSQUERA"/>
        <s v="BALBUENO FOOD SAS"/>
        <s v="BOMBA FOODS SAS"/>
        <s v="CASTOR INMOBILIARIA S.A.S"/>
        <s v="JERONIMO MARTINS COLOMBIA SAS"/>
        <s v="TORILLO VAQUILLA S.A.S"/>
        <s v="INVERSIONES BURRITO SAS"/>
        <s v="ONLINE MARIA JOSE LOPEZ BOLAÑOS"/>
        <s v="ELECTRICOS PEÑA SAS"/>
        <s v="ACCORHOTELS COLOMBIA S.A"/>
        <s v="HOTEL PLAZA VERSALLES SA"/>
        <s v="ALEJANDRO SAAVEDRA"/>
        <s v="EDGAR HERNAN ZAPATA MARTINEZ"/>
        <s v="MERA MEDELLIN SAS - MEDELLIN SAS"/>
        <s v="SUBVALLE"/>
        <s v="ONLINE MICHAELL ALEXIS AGREDO FAJARDO"/>
        <s v="YANCA PUBLICIDAD SAS"/>
      </sharedItems>
    </cacheField>
    <cacheField name="VALOR" numFmtId="0">
      <sharedItems containsBlank="1" containsMixedTypes="1" containsNumber="1" minValue="-129178893.3" maxValue="517676168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G" refreshedDate="46139.65576134259" createdVersion="8" refreshedVersion="8" minRefreshableVersion="3" recordCount="18007" xr:uid="{0D6D8CB3-2743-4C22-9F65-520023D2B031}">
  <cacheSource type="worksheet">
    <worksheetSource ref="A1:J19416" sheet="BASE DE DATOS E.R."/>
  </cacheSource>
  <cacheFields count="10">
    <cacheField name="MES" numFmtId="0">
      <sharedItems containsBlank="1" count="13">
        <s v="AGOSTO"/>
        <s v="SEPTIEMBRE"/>
        <s v="OCTUBRE"/>
        <s v="NOVIEMBRE"/>
        <s v="DICIEMBRE"/>
        <s v="ENERO"/>
        <s v="FEBRERO"/>
        <s v="MARZO"/>
        <s v="ABRIL"/>
        <s v="MAYO"/>
        <s v="JUNIO"/>
        <s v="JULIO"/>
        <m/>
      </sharedItems>
    </cacheField>
    <cacheField name="ESTADO" numFmtId="0">
      <sharedItems containsBlank="1" count="3">
        <s v="REAL"/>
        <s v="PRESUPUESTO"/>
        <m/>
      </sharedItems>
    </cacheField>
    <cacheField name="AÑO" numFmtId="0">
      <sharedItems containsString="0" containsBlank="1" containsNumber="1" containsInteger="1" minValue="2018" maxValue="2026" count="10">
        <n v="2018"/>
        <n v="2019"/>
        <n v="2020"/>
        <n v="2021"/>
        <n v="2022"/>
        <n v="2023"/>
        <n v="2024"/>
        <n v="2025"/>
        <n v="2026"/>
        <m/>
      </sharedItems>
    </cacheField>
    <cacheField name="CENTRO DE COSTO" numFmtId="0">
      <sharedItems containsBlank="1" count="3">
        <s v="HARINA"/>
        <s v="CAPSULAS"/>
        <m/>
      </sharedItems>
    </cacheField>
    <cacheField name="CLASE" numFmtId="0">
      <sharedItems containsBlank="1" count="8">
        <s v="GASTO"/>
        <s v="INGRESO"/>
        <s v="COSTO"/>
        <s v="IMPUESTO DE RENTA Y COMPLEMENTARIOS"/>
        <s v="INGRESOS"/>
        <s v="GASTOS"/>
        <s v="COSTOS DE VENTAS"/>
        <m/>
      </sharedItems>
    </cacheField>
    <cacheField name="GRUPO" numFmtId="0">
      <sharedItems containsBlank="1" count="18">
        <s v="OPERACIONAL DE ADMINISTRACIÓN"/>
        <s v="NO OPERACIONALES"/>
        <s v="INGRESO OPERACIONAL"/>
        <s v="COSTO DE VENTA"/>
        <s v="DE VENTAS"/>
        <s v="INGRESO NO OPERACIONAL"/>
        <s v="IMPUESTO DE RENTA Y COMPLEMENTARIOS"/>
        <s v="GASTOS DE VENTAS"/>
        <s v="OPERACIONALES"/>
        <s v="OPERACIONALES DE ADMINISTRACIÓN"/>
        <s v="OPERACIONALES DE VENTAS"/>
        <s v="COMERCIO AL POR MAYOR Y POR MENOR"/>
        <s v="TRANSPORTE"/>
        <s v="ALMACENAMIENTO"/>
        <s v="PROCESO LOGISTICO"/>
        <s v="ANALISIS BIOLOGICO"/>
        <m/>
        <s v="CUENTA DE RESULTADOS" u="1"/>
      </sharedItems>
    </cacheField>
    <cacheField name="SUBGRUPO" numFmtId="0">
      <sharedItems containsBlank="1" count="39">
        <s v="SERVICIOS"/>
        <s v="GASTOS LEGALES"/>
        <s v="DIVERSOS"/>
        <s v="COMERCIO AL POR MAYOR Y AL POR MENOR"/>
        <s v="GASTOS DE PERSONAL"/>
        <s v="IMPUESTOS"/>
        <s v="ARRENDAMIENTOS"/>
        <s v="FINANCIEROS"/>
        <s v="EXTRAORDINARIOS"/>
        <s v="HONORARIOS"/>
        <s v="   Ingresos de actividades ordinarias"/>
        <s v="   Otros ingresos"/>
        <s v="LEGALES"/>
        <s v=" "/>
        <s v="Recuperaciones"/>
        <s v="Aprovechamientos"/>
        <s v="GASTOS DE VIAJE"/>
        <m/>
        <s v="ADECUACIÓN E INSTALACIÓN"/>
        <s v="MANTENIMIENTO Y REPARACION"/>
        <s v="TRANSPORTE, ALMACENAMIENTO Y COMUNICACIONES"/>
        <s v="OTRAS ACTIVIDADES DE SERVICIOS"/>
        <s v="AMORTIZACIONES"/>
        <s v="IMPUESTO DE RENTA Y COMPLEMENTARIOS"/>
        <s v="COMERCIO AL POR MAYOR Y AL DETAL"/>
        <s v="DEVOLUCIONES"/>
        <s v="OTROS CULTIVOS AGRÍCOLAS"/>
        <s v="DEPRECIACIÓN"/>
        <s v="ARREGLOS ORNAMENTALES"/>
        <s v="SEGUROS"/>
        <s v="PROCESO LOGÍSTICO"/>
        <s v="REPARACIONES LOCATIVAS"/>
        <s v="VIGENCIA CORRIENTE"/>
        <s v="DEVOLUCION EN VENTA"/>
        <s v="DESCUENTO EN SERVICIOS"/>
        <s v="GASTOS DE VIAJES"/>
        <s v="MERCADEO"/>
        <s v="COSTO DE VENTAS Y DE PRESTACIÓN DE SERVICIOS"/>
        <s v="PRODUCTOS FARMACEUTICOS  Y MEDICINALES"/>
      </sharedItems>
    </cacheField>
    <cacheField name="CUENTA" numFmtId="0">
      <sharedItems containsBlank="1" count="249">
        <s v="       51352001 - Servicios - Procesamiento electrónico de datos"/>
        <s v="       513560 - Publicidad y Propaganda"/>
        <s v="       51401501 - Tramites y licencias"/>
        <s v="       51953001 - Útiles papelería y fotocopias"/>
        <s v="       53959502 - No deducibles"/>
        <s v="       41350101 - Comercio al por mayor y al detal"/>
        <s v="       51050601 - Sueldos"/>
        <s v="       51052701 - Auxilio de transporte"/>
        <s v="       51053001 - Cesantías"/>
        <s v="       51053301 - Intereses sobre cesantías"/>
        <s v="       51053601 - Prima de servicios"/>
        <s v="       51053901 - Vacaciones"/>
        <s v="       51054502 - Auxilio transporte"/>
        <s v="       51056801 - Aportes a administradora de riesgos laborales"/>
        <s v="       51057001 - Aporte a fondos de pensión y/o cesantías"/>
        <s v="       51057201 - Aportes cajas de compensación familiar"/>
        <s v="       51159501 - Otros impuestos"/>
        <s v="       51201001 - Arrendamientos - Construcciones y edificaciones"/>
        <s v="       51951001 - Libros suscripciones periódicos y revistas"/>
        <s v="       51956501 - Parqueaderos"/>
        <s v="       53051501 - Comisiones"/>
        <s v="       53053501 - Descuentos comerciales condicionados"/>
        <s v="       53152001 - Gravamen al movimiento financiero"/>
        <s v="       53152002 - Otros impuestos asumidos"/>
        <s v="       621006 - Empaques"/>
        <s v="       621005 - Materia Prima"/>
        <s v="51159501 - Otros impuestos"/>
        <s v="       51501501 - Reparaciones locativas"/>
        <s v="       529545 - Taxis y buses"/>
        <s v="       621006 - Transporte"/>
        <s v="       51102501 - Honorarios - Asesoría jurídica"/>
        <s v="       621007 - Servicio de agencia"/>
        <s v="       51359501 - Otros"/>
        <s v="       51409501 - Otros"/>
        <s v="       53050501 - Gastos bancarios"/>
        <s v="       53952501 - Donaciones"/>
        <s v="       42958101 - Ajuste al peso"/>
        <s v="       613538 - Productos farmacéuticos y medicinales"/>
        <s v="       51354001 - Correo portes y telegramas"/>
        <s v="       41050510 - Curcuma"/>
        <s v="       41800101 - Servicios"/>
        <s v="613538 - Productos farmacéuticos y medicinales"/>
        <s v="       425050 - Reintegro de otros costos y gastos"/>
        <s v="       51400501 - Notariales"/>
        <s v="       51401001 - Registro mercantil"/>
        <s v="       51952501 - Elementos de aseo y cafetería"/>
        <s v="       51956001 - Casino y restaurante"/>
        <s v="       53952097 - D. fiscal multas sanciones y litigios"/>
        <s v="       61350501 - Comercio al por mayor y al por menor"/>
        <s v="       614505 - Servicio de transporte por carretera"/>
        <s v="       61800101 - Servicios"/>
        <s v="513560 - Publicidad y Propaganda"/>
        <s v="51409501 - Otros"/>
        <s v="51953501 - Combustibles y lubricantes"/>
        <s v="51999999 - Otros"/>
        <s v="53053501 - Descuentos comerciales condicionados"/>
        <s v="51055101 - Dotación y suministro a trabajadores"/>
        <s v="51401501 - Tramites y licencias"/>
        <s v="51956501 - Parqueaderos"/>
        <s v="613539 - Exhibiciones, eventos, degustaciones"/>
        <s v="42950501 - Aprovechamientos"/>
        <s v="511550 - Impuesto al consumo"/>
        <s v="613566 - Envase y empaque"/>
        <s v="41350101-Comercio al por mayor y al detal"/>
        <s v="42958101-Ajuste al peso"/>
        <s v="519510-Libros suscripciones periódicos y revistas"/>
        <s v="425050-Reintegro de otros costos y gastos"/>
        <s v="513560-Publicidad y Propaganda"/>
        <s v="53152002-Otros impuestos asumidos"/>
        <s v="42950501-Aprovechamientos"/>
        <s v="511550-Impuesto al consumo"/>
        <s v="511595-Otros impuestos"/>
        <s v="51551501-Pasajes Aéreos"/>
        <s v="51956001-Casino y Restaurante"/>
        <s v="41750501-Devoluciones"/>
        <s v="51501501-Reparaciones Locativas"/>
        <s v="51953001 - Útiles papelería y fotocopias"/>
        <s v="53952501 - Donaciones"/>
        <s v="511595-Municipio"/>
        <s v="Correo portes y telegramas"/>
        <s v="Publicidad y Propaganda"/>
        <s v="Notariales"/>
        <s v="Registro mercantil"/>
        <s v="Tramites y licencias"/>
        <s v="Otros"/>
        <s v="Reparaciones locativas"/>
        <s v="Gastos de viaje - Pasajes aéreos"/>
        <s v="Libros suscripciones periódicos y revistas"/>
        <s v="Elementos de aseo y cafetería"/>
        <s v="Útiles papelería y fotocopias"/>
        <s v="Combustibles y lubricantes"/>
        <s v="Casino y restaurante"/>
        <s v="Parqueaderos"/>
        <s v="Pregúntale a tu contador"/>
        <s v="Otros impuestos asumidos"/>
        <s v="D. fiscal multas sanciones y litigios"/>
        <s v="Comercio al por mayor y al por menor"/>
        <s v="Productos farmacéuticos y medicinales"/>
        <s v="Exhibiciones, eventos, degustaciones"/>
        <s v="Envase y empaque"/>
        <s v="Mantenimientos - Construcciones y edificaciones"/>
        <s v="53052002 - Intereses de mora"/>
        <s v="51150501-Industria y comercio"/>
        <s v="41350102-Descuentos"/>
        <s v="41800101-Servicios"/>
        <s v="Intangibles"/>
        <s v="Diferencia en cambio"/>
        <s v="Servicios - Aseo y vigilancia"/>
        <s v="Servicios públicos - Acueducto y alcantarillado"/>
        <s v="Servicios públicos - Energía eléctrica"/>
        <s v="       51103501 - Honorarios - Asesoría técnica"/>
        <s v="Almacenamiento"/>
        <s v="Vigencia Corriente"/>
        <s v="51058401 - Gastos médicos y drogas"/>
        <s v="511005 - Honorarios - Asesoría Contable"/>
        <s v="Servicios públicos - Gas"/>
        <s v="Servicios - Procesamiento electrónico de datos"/>
        <s v="Gastos de viaje - Alojamiento y manutención"/>
        <s v="41750502-Devoluciones en servicios"/>
        <s v="       52050601 - Sueldos"/>
        <s v="       52052701 - Auxilio de transporte"/>
        <s v="       52053001 - Cesantías"/>
        <s v="       52053301 - Intereses sobre cesantías"/>
        <s v="       52053601 - Prima de servicios"/>
        <s v="       52053901 - Vacaciones"/>
        <s v="       52054502 - Auxilio transporte"/>
        <s v="52055101 - Dotación y suministro a trabajadores"/>
        <s v="       52056801 - Aportes a administradora de riesgos laborales"/>
        <s v="       52057001 - Aporte a fondos de pensión y/o cesantías"/>
        <s v="       52057201 - Aportes cajas de compensación familiar"/>
        <s v="52058401 - Gastos médicos y drogas"/>
        <s v="52950501 - Comisiones"/>
        <s v="Fotografías, filmes y videoclips"/>
        <m/>
        <s v="51054801 - Bonificaciones"/>
        <s v="52054801 - Bonificaciones"/>
        <s v="Taxis y buses"/>
        <s v="Fertilizantes e insumos para cultivos"/>
        <s v="Servicios públicos - Teléfono"/>
        <s v="Equipo de oficina"/>
        <s v="Mantenimiento - Equipo de computación y comunicación"/>
        <s v="Peajes"/>
        <s v="51056301 - Capacitación al personal"/>
        <s v="512022 - Stand y otros equipos para publicidad"/>
        <s v="520547 Comisiones"/>
        <s v="41800102-Descuentos en servicios"/>
        <s v="51056901 - Aportes a entidades promotoras de salud eps"/>
        <s v="51059501 - Bienestar y atención a empleados"/>
        <s v="Muebles y Enseres"/>
        <s v="Equipo de computación y comunicación"/>
        <s v="Arreglos ornamentales"/>
        <s v="Proceso logístico"/>
        <s v="52056901 - Aportes a entidades promotoras de salud eps"/>
        <s v="421010 - Rendimientos Financieros"/>
        <s v="51303001 - Seguros - Terremoto"/>
        <s v="Gastos de representación y relaciones publicas"/>
        <s v="Ajuste al peso"/>
        <s v="Análisis Biológicos y afines"/>
        <s v="_x000a_51050301 - Salario integral"/>
        <s v="53052501 - Diferencia en cambio"/>
        <s v="51052101 - Viáticos"/>
        <s v="51251001-Afiliaciones y sostenimiento"/>
        <s v="51353501 Servicios públicos - Teléfono"/>
        <s v="Transporte fletes y acarreos"/>
        <s v="Mantenimientos - Equipo de oficina"/>
        <s v="52351501 Asistencia comercial"/>
        <s v="425050 -Reintegro de otros costos y gastos"/>
        <s v="52054503-Auxilio Extralegal"/>
        <s v="DONACIONES"/>
        <s v="52057801 - Aportes Sena"/>
        <s v="51103501 - Asesoría técnica"/>
        <s v="Software, licencias y antivirus"/>
        <s v="       51202501 -Arrendamiento - Equipo de computación y comunicación"/>
        <s v="53052001 - Intereses corrientes"/>
        <s v="51054503Auxilio Extralegal"/>
        <s v="51056901Aportes a entidades promotoras de salud eps"/>
        <s v="51350501Servicios - Aseo y vigilancia"/>
        <s v="51352001Servicios - Procesamiento electrónico de datos"/>
        <s v="51352501Servicios públicos - Acueducto y alcantarillado"/>
        <s v="51353501Servicios públicos - Teléfono"/>
        <s v="51355001Transporte fletes y acarreos"/>
        <s v="513560Publicidad y Propaganda"/>
        <s v="421010 - Descuentos comerciales condicionados"/>
        <s v="       51057002 - Aporte voluntarios pension"/>
        <s v="51201001-Arrendamientos - Construcciones y edificaciones"/>
        <s v="520569-Aportes a entidades promotoras de salud eps"/>
        <s v="RENTA"/>
        <s v="41350101 - Comercio al por mayor y al detal"/>
        <s v="41750501 - Devolución en ventas"/>
        <s v="41750502 - Devolución en servicios"/>
        <s v="41800101 - Servicios"/>
        <s v="41800102 - Descuentos en servicios"/>
        <s v="51050301 - Salario integral"/>
        <s v="51050601 - Sueldos"/>
        <s v="51052701 - Auxilio de transporte"/>
        <s v="51053001 - Cesantías"/>
        <s v="51053301 - Intereses sobre cesantías"/>
        <s v="51053601 - Prima de servicios"/>
        <s v="51053901 - Vacaciones"/>
        <s v="51054502 - Auxilio transporte"/>
        <s v="51054503 - Auxilio Extralegal"/>
        <s v="51056801 - Aportes a administradora de riesgos laborales"/>
        <s v="51057001 - Aporte a fondos de pensión y/o cesantías"/>
        <s v="51057201 - Aportes cajas de compensación familiar"/>
        <s v="51102501 - Honorarios - Asesoría jurídica"/>
        <s v="51201001 - Arrendamientos - Construcciones y edificaciones"/>
        <s v="51251001 - Afiliaciones y sostenimiento"/>
        <s v="51352501 - Servicios públicos - Acueducto y alcantarillado"/>
        <s v="51353501 - Servicios públicos - Teléfono"/>
        <s v="51355001 - Transporte fletes y acarreos"/>
        <s v="51401001 - Registro mercantil"/>
        <s v="51451001 - Mantenimientos - Construcciones y edificaciones"/>
        <s v="51550501 - Gastos de viaje - Alojamiento y manutención"/>
        <s v="51551501 - Gastos de viaje - Pasajes aéreos"/>
        <s v="516010 - Muebles y Enseres"/>
        <s v="51602001 - Equipo de computación y comunicación"/>
        <s v="51651001 - Intangibles"/>
        <s v="51951001 - Libros suscripciones periódicos y revistas"/>
        <s v="51952001 - Gastos de representación y relaciones publicas"/>
        <s v="51952501 - Elementos de aseo y cafetería"/>
        <s v="51954501 - Taxis y buses"/>
        <s v="51956001 - Casino y restaurante"/>
        <s v="52050601 - Sueldos"/>
        <s v="52052701 - Auxilio de transporte"/>
        <s v="52053001 - Cesantías"/>
        <s v="52053301 - Intereses sobre cesantías"/>
        <s v="52053601 - Prima de servicios"/>
        <s v="52053901 - Vacaciones"/>
        <s v="5205450201 - Auxilio Extralegal"/>
        <s v="52056801 - Aportes a administradora de riesgos laborales"/>
        <s v="52057001 - Aporte a fondos de pensión y/o cesantías"/>
        <s v="52057201 - Aportes cajas de compensación familiar"/>
        <s v="523560 - Publicidad y propaganda"/>
        <s v="53050501 - Gastos bancarios"/>
        <s v="53051501 - Comisiones"/>
        <s v="53152001 - Gravamen al movimiento financiero"/>
        <s v="53152002 - Otros impuestos asumidos"/>
        <s v="53958101 - Ajuste al peso"/>
        <s v="53959502 - No deducibles"/>
        <s v="614505 - Servicio de transporte por carretera"/>
        <s v="614510 - Almacenamiento"/>
        <s v="614525 - Proceso logístico"/>
        <s v="52052101 - Viaticos"/>
        <s v="51452001 - Equipo de oficina"/>
        <s v="519575 - Software, licencias y antivirus"/>
        <s v="51052101 - Viaticos"/>
        <s v="51352001 - Servicios - Procesamiento electrónico de datos"/>
        <s v="51353001 - Servicios públicos - Energía eléctrica"/>
        <s v="618002 - Análisis Biológicos y afines"/>
      </sharedItems>
    </cacheField>
    <cacheField name="TERCERO" numFmtId="0">
      <sharedItems containsBlank="1" count="833">
        <m/>
        <s v="VARIOS"/>
        <s v="SEBASTIAN MENDOZA CASTAÑO"/>
        <s v="ANA MYRIAM SALAZAR HERMOSA"/>
        <s v="RICARDO ARTURO ARANGO WAGNER"/>
        <s v="Seguros de riesgos laborales suramericana S.A."/>
        <s v="Protección S.A"/>
        <s v="Colpensiones"/>
        <s v="Comfandi "/>
        <s v="H&amp;G CONTADORES SAS"/>
        <s v="ESPERANZA MENDOZA"/>
        <s v="COLOMBIA TELECOMUNICACIONES S.A. E.S.P."/>
        <s v="OLGA BARBOSA DE HURTADO"/>
        <s v="FACEBOOK IRELAND LIMITED"/>
        <s v="GOOGLE LLC"/>
        <s v="MANCHOLA ASOCIADOS LTDA"/>
        <s v="MERCADEO COMPARTIDO SAS"/>
        <s v="LUCERO VASQUEZ"/>
        <s v="TENVINILO S.L."/>
        <s v="FERRETERIA BERVAR S.A.S."/>
        <s v="JOSE JAVIER SALCEDO SANCHEZ"/>
        <s v="SHOPIFY INC"/>
        <s v="MERKAORGANICO NATURAL SAS"/>
        <s v="GRUPO ARGURI SAS"/>
        <s v="ALIMENTOS SOSTENIBLES SAS"/>
        <s v="VITAFITNESS SAS"/>
        <s v="INVERSIONES FARMACIAS ALPHA S.A.S"/>
        <s v="BISMILA SAS"/>
        <s v="DAVID MUÑOZ"/>
        <s v="Bancolombia"/>
        <s v="PAYU COLOMBIA SAS"/>
        <s v="DIAN"/>
        <s v="REDOX COLOMBIA S.A.S."/>
        <s v="SAFERBO TRANSEMPAQUE LTDA."/>
        <s v="LA CONCEPCION SA"/>
        <s v="ASOCIACION AGROPIMIENTERA VALLE DEL GUAMEZ"/>
        <s v="CONNPLANTS SAS"/>
        <s v="FARMAVIT EMPRESA ASOCIATIVA DE TRABAJO"/>
        <s v="INDES S.A.S."/>
        <s v="NEW PLAST SAS"/>
        <s v="SERVIENTREGA S.A."/>
        <s v="COORDINADORA MERCANTIL SA"/>
        <s v="ALLTAG SAS"/>
        <s v="OLGROUP SAS"/>
        <s v="MARIA JOSE LOPEZ BOLAÑOS"/>
        <s v="AEROVIAS DEL CONTINENTE AMERICANO S.A."/>
        <s v="SIIGO SAS"/>
        <s v="CAMARA DE COMERCIO DE CALI"/>
        <s v="LA VITAL COLOMBIA SAS"/>
        <s v="INVERSIONES TORRES DONADO S.A.S"/>
        <s v="Fundapedco"/>
        <s v="AMAZON.COM INC"/>
        <s v="IRCC S.A.S."/>
        <s v="GRUPO EMPRESARIAL LA SEBASTIANA SAS"/>
        <s v="FARMACIA DROGUERIA SAN JORGE LTDA"/>
        <s v="ALDEMAR MUÑOZ SUAREZ"/>
        <s v="CASCO CAPITAL S.A.S"/>
        <s v="HOSTAL LAS MERCEDES BOUTIQUE"/>
        <s v="CAMILO CAICEDO SANZ"/>
        <s v="INGRID VIVIANA AGUDELO POVEDA"/>
        <s v="JHON FREYMAN ESCOBAR"/>
        <s v="DIANA MARCELA VALENCIA"/>
        <s v="VITAINTEGRAL SAS"/>
        <s v="INVERSIONES BARON Y BOTERO S.A.S"/>
        <s v="INVERSIONES SALUDABLES VITA S.A.S"/>
        <s v="SEERI COLOMBIA"/>
        <s v="KOBA COLOMBIA SAS"/>
        <s v="GINA CECILIA FERNANDEZ FAJRI DE CONCHA"/>
        <s v="MULTILINEA LTDA"/>
        <s v="MARGARITA MARIA AGUIRRE GARCIA"/>
        <s v="PRODUCCION GRAFICA EDITORES SAS"/>
        <s v="PLATZI SAS"/>
        <s v="TEG EXPO SAS"/>
        <s v="AURA CRISTINA ROJAS TRIANA"/>
        <s v="Inversiones Cristancho Medina SAS"/>
        <s v="INVERSIONES ZONAZUL SAS"/>
        <s v="GRUPO TR SAS"/>
        <s v="Colsubsidio "/>
        <s v="BRANDLIVE COLOMBIA SAS"/>
        <s v="ESTRELLA ANDINA SAS"/>
        <s v="MUNICIPIO DE SANTIAGO DE CALI"/>
        <s v=" TAKAMI S.A."/>
        <s v="SODIMAC COLOMBIA S.A."/>
        <s v="COORDIUTIL S.A."/>
        <s v="MARYEIN LENIS GRAJALES"/>
        <s v="MARIA CRISTINA TORO"/>
        <s v="PROYECTA T MERCHANDISING GROUP SAS"/>
        <s v=" GODADDY"/>
        <s v=" COLOMBIA TELECOMUNICACIONES S.A. E.S.P."/>
        <s v="NEGOCIOS LA PLAZA SAS"/>
        <s v=" ALIMENTOS SOSTENIBLES SAS"/>
        <s v="ENTERPRISE"/>
        <s v="COLVANES SAS"/>
        <s v="HANGAR PARK SAS"/>
        <s v="GRUPO ARGURI SAS "/>
        <s v="COMIDAS VARPEL SAS"/>
        <s v="TRINITARIA CERAMICS SAS"/>
        <s v="EDWAR LOPEZ"/>
        <s v="COOPERATIVA MULTIACTIVA UNIAGRO"/>
        <s v="RESTAURANTE LA QUERENCIA SAS"/>
        <s v=" CAMARA DE COMERCIO DE CALI"/>
        <s v=" KOBA COLOMBIA SAS"/>
        <s v=" ANILLANDO CALI LTDA"/>
        <s v="Manuel Londoño"/>
        <s v=" INTERRAPIDISIMO S.A."/>
        <s v="INVERSIONES VITALMENTEFIT SAS"/>
        <s v="INVERSIONES MEJIA MEJIA SAS"/>
        <s v="GRUPO EDS AUTOGAS SAS"/>
        <s v="HYG OIL PETROLEUM COMPANY SAS"/>
        <s v="DISTRIBUCION Y TRANSPORTE DE C"/>
        <s v="INVERSIONES INT COLOMBIA SAS"/>
        <s v="INVERSIONES URBANAS VC SAS"/>
        <s v="F8 INVERSIONES SAS"/>
        <s v="POOL CRUZ QUINTERO"/>
        <s v="CORFICOLOMBIANA"/>
        <s v="CONCESIONARIA PANAMERICANA SAS"/>
        <s v="PATRIMONIO AUTONOMO RUTA DEL SOL"/>
        <s v="LOGYCA ASOCIACION"/>
        <s v="BAGATELLE SAS"/>
        <s v="Ivon Josefina Chima Mercado"/>
        <s v="INVERSIONES MONTOLIVO SAS"/>
        <s v="TACO HOUSE MAXICAN GRILL SAS"/>
        <s v="RANPACK SAS"/>
        <s v="MOLI S.A.S."/>
        <s v="MELONN SAS"/>
        <s v="Fitlomena Market SAS"/>
        <s v="TICKET FAST SAS"/>
        <s v=" SIIGO SAS"/>
        <s v="SAN CAMILO COFFE INDUSTRY SAS"/>
        <s v="LABORATORIOS FUNAT SAS"/>
        <s v="Eps Famisanar"/>
        <s v="ORGANIZACIÓN LINEA VITAL S.A.S"/>
        <s v="Gladys Helena Tobar Calderon"/>
        <s v="GRUPO HCC SAS"/>
        <s v="Hotel Laureles Plaza SAS"/>
        <s v="MAC CENTER COLOMBIA SOCIEDAD POR ACCIONES SIMPLIFICADA"/>
        <s v="DAVID MUÑOZ MONTOYA"/>
        <s v="Clavijo Martinez Inversiones cia s en c"/>
        <s v="NUEVO SOI"/>
        <s v="COLOMBIANA DE COMERCIO SA"/>
        <s v=" PANGEA NATURAL PRODUCTS S.A.S."/>
        <s v="TINAJEROS SA"/>
        <s v="COCOFIT MERCADO SALUDABLE S.A.S."/>
        <s v="MARIA DEL MAR MEZU PALACIOS"/>
        <s v="COLD WORLD REFRIGERACION S.A.S."/>
        <s v="DE LA PAVA Y COMPANIA S A S"/>
        <s v="VERGARA Y GRANADA SAS"/>
        <s v="EVA CECILIA SANGUÑA CRIOLLO"/>
        <s v="FIDUCIARIA CORFICOLOMBIANA"/>
        <s v="ROSARIO DEL CARMEN BALETA PADILLA"/>
        <s v="JAIRO JARAMILLO AGUIRRE"/>
        <s v=" ADC S.A.S."/>
        <s v="FRISBY S.A."/>
        <s v="ALMACENES EXITO S.A."/>
        <s v="GASTRONOMIA ITALIANA EN COLOMBIA SAS"/>
        <s v="RUTH LILIANA ALVARAN GOMEZ"/>
        <s v=" BOLSAS Y PLASTICOS LA 15 LTDA"/>
        <s v="ONLINE MARIA DEL MAR MEZU PALACIOS"/>
        <s v="MILDRED LOPEZ CAMPO"/>
        <s v="FEDERACIÓN NACIONAL DE COMERCIANTES EMPRESARIOS - FENALCO SECCIONAL VALLE DEL CAUCA."/>
        <s v="Porvenir S.A"/>
        <s v="CAROLL VIVIANA GELVES NAVAS"/>
        <s v=" MANCHOLA ASOCIADOS LTDA"/>
        <s v="RODRIGUEZ CARRION COMPAÑIA LIMITADA"/>
        <s v="CRKS TECNOSEGURUDAD Y SITEMAS S.A.S"/>
        <s v=" SHOPIFY INC"/>
        <s v="JHONSON JAIME CRUZ QUINTERO"/>
        <s v="EL GRINGO SAS"/>
        <s v="LUIS ANTHONY CAICEDO YARA"/>
        <s v="Mercadopago Colombia Ltda"/>
        <s v=" SALAZAR SAENZ SAS"/>
        <s v="LEONOR MERCEDES CALVO"/>
        <s v="GUSTAVO ADOLFO LOPEZ"/>
        <s v="CAROLINA SOTO"/>
        <s v="RESTAURANTE Y BAR EL ROMANO SAS"/>
        <s v="INVERSIONES EN RECREACION DEPORTE Y SALUD S.A."/>
        <s v="FAVEBOOK IRELAND LIMITED"/>
        <s v="EL COMERCIO ELECTRICO S.A.S."/>
        <s v="RAFAEL ALEJANDRO GARZON REBELLON"/>
        <s v="JAIRO ESTEBAN GARCIA"/>
        <s v="FRANCORP SOCIEDAD POR ACCIONES SIMPLIFICADA"/>
        <s v="EPS Sura"/>
        <s v="DIAZ Y RESTREPO S.A.S."/>
        <s v="GODADDY"/>
        <s v="BERTHA CARDONA VASQUEZ"/>
        <s v="ONLINE OSCAR ESCOBAR JIMENEZ"/>
        <s v="OSCAR ESCOBAR JIMÉNEZ"/>
        <s v="Comfandi"/>
        <s v="BOLSAS Y PLASTICOS LA 15 LTDA"/>
        <s v="PAMPERO S.A.S."/>
        <s v="SURAMERICA COMERCIAL S.A.S."/>
        <s v="Nutrición en Movimiento"/>
        <s v="GRUPO CBC S.A.S."/>
        <s v="DOÑA LECHONA SA"/>
        <s v="KINCO SAS"/>
        <s v="BARONA MARTINEZ SAS"/>
        <s v="SALAS HERRERA SAS"/>
        <s v="BBI COLOMBIA S.A.S."/>
        <s v="ADC S.A.S."/>
        <s v="ROBIN FOOD COLOMBIA SAS"/>
        <s v="GASTRONOMIA GROUP SAS"/>
        <s v="FABRICA DE ALIMENTOS PROCESADOS VENTOLINI S.A. EN REORGANIZACION"/>
        <s v="TIZONES LIMITADA"/>
        <s v="Suramericana"/>
        <s v="AEROVIAS DE INTEGRACION REGIONAL S A"/>
        <s v="CORPORACION CLUB DE TENIS CALI"/>
        <s v="ALMACENES LA 13 S.A.S."/>
        <s v="MAURO ENRIQUE MEDINA BOTERO"/>
        <s v="AGUSTIN ARMANDO POVEDA OVIEDO"/>
        <s v="ARTEMISA SAS"/>
        <s v="Yina Yereinza Acevedo Álvarez"/>
        <s v="ARITEX DE COLOMBIA SAS"/>
        <s v="LITIGIO Y CONSULTORIA LEGAL SAS"/>
        <s v="VALLAR SAS"/>
        <s v="GLORIA LILIANA VELEZ BUITRAGO"/>
        <s v="MIGUEL ANGEL PERDOMI"/>
        <s v="JSJ GROUP SAS"/>
        <s v="IDER GONZALEZ"/>
        <s v="MANUEL ACOSTA"/>
        <s v="FUNDACION ZOOLOGICA DE CALI REST  HACIENDA DEL BOSQUE"/>
        <s v="HM HENNES MAURITZ COLOMBIA SAS"/>
        <s v="META PLATAFORMS IRELAND LIMITED"/>
        <s v="TIERRADENTRO CAFE CO S.A.S."/>
        <s v="CIENTO UNO S.A.S"/>
        <s v="AERO REPUBLICA S.A"/>
        <s v="CANTINA LA 15 SAS"/>
        <s v="EMPACKING GLOBAL SAS"/>
        <s v="Ana Myrian Salazar"/>
        <s v="DIEGO FERNANDO MORALES CELIS"/>
        <s v="Sanitas"/>
        <s v="FITOBIOCELL SAS"/>
        <s v="JUAN ESTEBAN ENRIQUEZ FLOREZ"/>
        <s v=" HOTELES ESTELAR SA"/>
        <s v="INSTALTEC LTDA"/>
        <s v="Pinzon Pinzon &amp; Asociados Abogados SAS"/>
        <s v="FD SAN JORGE SAS"/>
        <s v="EDUARDO CARVAJAL CANO"/>
        <s v="FERRETODO LA PORTADA"/>
        <s v="TSO"/>
        <s v="PLUXEE COLOMBIA S.A.S."/>
        <s v="STAY S.A.S"/>
        <s v="ARTEMISA S.A.S BIC"/>
        <s v="ASOCIACIÓN NACIONAL DE EMPRESARIOS DE COLOMBIA"/>
        <s v="COMERCIALIZADORA DE PRODUCTOS ALIMENTICIOS CAFAJ SAS"/>
        <s v="DIEGO CAICEDO"/>
        <s v="EDIFICIO BELLA VISTA PROPIEDAD HORIZONTAL"/>
        <s v="FARMATODO COLOMBIA S.A"/>
        <s v="JAIME ANDRES DAMELINES CASANOVA"/>
        <s v="ALEXANDRA MARIN RAMIREZ"/>
        <s v="ABORIGEN CIENCIA ANCESTRAL S.A.S"/>
        <s v="Karol Dahiana Pinto Gallego"/>
        <s v="Carlos Hernando Rosas Guerrero"/>
        <s v="sebastian marin ramirez"/>
        <s v=" TDT SAS"/>
        <s v="EMPRESAS MUNICIPALES DE CALI E.I.C.E. E.S.P."/>
        <s v="VALLE PEST CONTROL CALI SAS"/>
        <s v="HECTOR FABIO SANCHEZ"/>
        <s v="IKSO SAS"/>
        <s v="COMERCIALIZADORA BIO-BIO SAS EN"/>
        <s v="LABORATORIO DE ALIMENTOS Y SIMILARES MICROQUIM S.A.S."/>
        <s v="ALIMENTOS JOMAS"/>
        <s v="ANA JASMIN SALAZAR OCHOA"/>
        <s v="SUPER DISTRIBUIDOR SAS"/>
        <s v="Open IA"/>
        <s v="VITRICRISTALES SAS"/>
        <s v="SUPERTIENDAS CAÑAVERAL"/>
        <s v=" SUPERTIENDAS CAÑAVERAL S.A."/>
        <s v="SUSHIGOZEN RESTAURANTE JAPONES"/>
        <s v="BACO FOODS COLOMBIA S.A.S"/>
        <s v="DONDOHE4K S.A.S"/>
        <s v="CLICKUP"/>
        <s v="AIRBNB"/>
        <s v="_x0009_SOCIEDAD HOTELERA FAM SAS"/>
        <s v="INVERSIONES VALQUIN SAS"/>
        <s v="SOCIEDAD HOTELERA FAM SAS"/>
        <s v="LA RECETA Y CIA S.A.S"/>
        <s v="alex"/>
        <s v="CAROLINA LOAIZA GUTIERREZ"/>
        <s v="SERGIO ALEJANDRO ACOSTA FRANCO"/>
        <s v="EL MOLINO EDUARDO MOLINARI PALACIN &amp; CIA. S. EN C."/>
        <s v="GUSTAVO CASTRO FRANCO"/>
        <s v="QUESERA Y SALSAMENTARIA JY S.A.S."/>
        <s v="IMAGEN IMPRESORES JA S.A.S."/>
        <s v="CRISTY ALEJANDRO PARRA HOYOS"/>
        <s v="SANATCRISTALES SAS"/>
        <s v="Go Healthy Vive Saludable SAS"/>
        <s v="NVERSIONES HERMANOS GOMEZ MENDOZA S.A.S"/>
        <s v="BLESSING LOUNGE S.A.S"/>
        <s v="TUGO SAS"/>
        <s v="DIANA JAISURY CASTRO MURILLO"/>
        <s v="Porvenir"/>
        <s v="Andres Eduardo Mogollon Echeverry"/>
        <s v="Alexandra Marin"/>
        <s v="Isabela Manchola"/>
        <s v="OXYNIA S.A.S"/>
        <s v="MICHAELL ALEXIS AGREDO FAJARDO"/>
        <s v="GUSTAVO DIAZ"/>
        <s v="RUBEN DARIO DELGADO GUERRA"/>
        <s v="COMERCIALIZADORA RAMVAL SAS"/>
        <s v="ANA ERAZO"/>
        <s v="GRUPO JDS SAS"/>
        <s v="LOS AMIGOS DE IBAÑEZ S.A.S"/>
        <s v="Donaldo Antonio Gonzalez Barrios"/>
        <s v="222222222222"/>
        <s v="SANTANGEL SAS"/>
        <s v="YBB CONSULTOR SAS"/>
        <s v="SURTIDORA DE AVES 22 DCB S A S"/>
        <s v="S Y T INVERSIONES S.A.S."/>
        <s v="K RAMIREZ SAS"/>
        <s v="OBELISCO DELI UNICENTRO"/>
        <s v="ICBF - Instituto Colombiano de Bienestar Familiar"/>
        <s v="Servicio Nacional de Aprendizaje"/>
        <s v="Consumidor Final"/>
        <s v="ONLINE Laura Mosquera"/>
        <s v="Carolina Hoyos Cardona"/>
        <s v="SANCHO PAISA S.A.S."/>
        <s v="DISTRIBUIDORA PASTEUR"/>
        <s v="TECNOCIFUENTES MAYORISTAS S.A.S."/>
        <s v="JOSE MIGUEL SANDOVAL"/>
        <s v="ONLINE Jorge Alberto Molina Cabal"/>
        <s v="ONLINE Alexandra Marin"/>
        <s v="Banco de bogotá"/>
        <s v="ORGANICOS CAMPO S SAS"/>
        <s v="Claudia Jaramillo bonilla"/>
        <s v="UMAMI GROUP SAS"/>
        <s v="MAQUITE SA ."/>
        <s v="HOT AMERICAS FAVORITY PIZZA SAS"/>
        <s v="GRUPO  QUIRESCO SAS"/>
        <s v="GRUPO HG HOTELES SAS SR HELY CHAPARRO GOMEZ"/>
        <s v="ASOCIACION DE EXALUMNOS DEL COLEGIO COLOMBO BRITANICO"/>
        <s v="TULESA SAS"/>
        <s v="GUTIERREZ RAFAEL"/>
        <s v="RICAC PIZZA SAS"/>
        <s v="SERVINCOL SAS"/>
        <s v="RUSS GROUP S.A.S"/>
        <s v="SPATARO NAPOLI SAS"/>
        <s v="ONLINE Catalina Mendoza"/>
        <s v="SEGURITA SG S.A.S"/>
        <s v="RESTAURANTE TORTELLI . . ."/>
        <s v="LA SEVILLANA PARRILLA Y CARNE S.A.S"/>
        <s v="BEATRIZ ARISMENDI DUARTE"/>
        <s v="ADRIANA DIAZ QUINTERO"/>
        <s v="KEVIN DANIEL BARREIRO JURADO"/>
        <s v="ESTRATEGIAS Y EVENTOS SAS"/>
        <s v="SURTIDORES DEL OESTE SAS"/>
        <s v="HOLLIDAY INN"/>
        <s v="GUARUCOOP"/>
        <s v="SOLUCIONES INTEGRALES SOSTENIBLES SISPACK"/>
        <s v="CINEMARK COLOMBIA SAS"/>
        <s v="INVERSIONES EL CARNAL  SAS"/>
        <s v="vive investment sas"/>
        <s v=" SUPER A LIMITADA"/>
        <s v="MICROLAB SAS MICROLAB SAS"/>
        <s v="SYNLAB COLOMBIA SAS"/>
        <s v="KATIA HEALTH"/>
        <s v="JUAN FERNANDO ARIAS HERRERA"/>
        <s v="DISTRIBUIDORA DE SOLUCIONES JM SAS"/>
        <s v="Lao kao Sa ."/>
        <s v="MONDONGOS COLOMBIA S.A.S."/>
        <s v="QUINTERO ARISTIZABAL MARIA EUGENIA"/>
        <s v="RESTCAFE S.A.S"/>
        <s v="LA PERGOLA SAS"/>
        <s v="SUPERINTENDENCIA DE INDUSTRIA Y COMERCIO"/>
        <s v="INDUSTRIALES DE AMERICA SAS"/>
        <s v="KERO INKA"/>
        <s v="RETAIL SERVICES SAC"/>
        <s v="AMAZON OPERATION SERVICES COLOMBIA SAS"/>
        <s v="CAJA COLOMBIANA DE SUBSIDIO FAMILIAR COLSUBSIDIO"/>
        <s v="Donucol SA"/>
        <s v="semilla cafe coworking"/>
        <s v="INVERSIONES RESTREPO SANTAMARIA SAS"/>
        <s v="MIYABI SUSHI Y JAPANESE CUSINE"/>
        <s v="LUZ STELLA MENA DE ARBELAEZ"/>
        <s v="GRUPO LAKASIA SAS"/>
        <s v="RUGGIERO LUCIANO"/>
        <s v="GRUPO MR GRILL MG SAS"/>
        <s v="TIK TOK"/>
        <s v="CARLOS ALBERTO SAPUY BO"/>
        <s v="COCO Y LOLO SAS"/>
        <s v="CADENA COMERCIAL OXXO COLOMBIA SAS OXXO LIDO-5000010849 -"/>
        <s v="DISTRIBUCIONES Y LICORES JUANITO S.A.S . X"/>
        <s v="CORPORACION DEL LAGO S.A.S."/>
        <s v="HOLDING J/C"/>
        <s v="ADQUISICIONES ESTRATEGICAS SAS"/>
        <s v="ALISUM ALIMENTOS Y SUMINISTROS SAS"/>
        <s v="AGRICOLA HIMALAYA S.A"/>
        <s v="MARCEJASA SAS"/>
        <s v="INVERSIONES GASTROGER SAS"/>
        <s v="INVERSIONES JFS DE COLOMBIA SAS"/>
        <s v="INVERSIONES CONFORT 80 SAS"/>
        <s v="INVERSIONES Y PROYECTOS CHEERS"/>
        <s v="L&amp;C SAS"/>
        <s v="CARLOS YOVANY CARDONA CRUZ"/>
        <s v="ANJY CAÑIZARES"/>
        <s v="KONTRASTUDIOS S.A.S"/>
        <s v="CHARRUPI-JOCACHP SAS"/>
        <s v="VALENCIA HUGO GAMBOA"/>
        <s v=" MARCAREM SAS"/>
        <s v="FABIAN YAHIRZHIÑO CRISTANCHO SIERRA"/>
        <s v="EDIFICIO AV CHILE-PROPIEDAD HORIZONTAL ."/>
        <s v="SERO COLOMBIA SAS"/>
        <s v="GRUPO BDC SAS"/>
        <s v="CREPES Y WAFFLES S A"/>
        <s v="LA CARAMELA S.A.S"/>
        <s v="NOVILI S.A"/>
        <s v="RESTAURANTE MERCAGAN PARRILLA SAS"/>
        <s v="EMPRESA DE TRANSPORTES TRASTEOS LA CUIDADOSA S.A.S"/>
        <s v="INVERSIONES SANCHEZ GARCES SAS"/>
        <s v="WILFERD AGUIRRE GARCIA"/>
        <s v="MERCADO ZAPATOCA S A"/>
        <s v="PAPELERÍA UNIVERSAL DISTRIBUIDORA S.A.S."/>
        <s v="CATERING ALIMENTOS Y EVENTOS CORPORATIVOS SAS"/>
        <s v="MES SOLUCIONES HCQC"/>
        <s v="PRECOOPERATIVA INSUMOS AGRICOLAS DEL VALLE"/>
        <s v="CAJAS Y EMPAQUES LEITON"/>
        <s v="GRUPO NUTRIT LAB SAS"/>
        <s v="ACM PHARMA S.A.S"/>
        <s v="ADWELLCH SAS"/>
        <s v="DANIELA ARBELAEZ"/>
        <s v="Gustavo Durazo"/>
        <s v="INFINITO MEDICAL SERVICE DROGUERIA-HOMEOPATIA SAS"/>
        <s v="Jhonatan Badillo López"/>
        <s v="MECATO NATURAL S.A.S."/>
        <s v="New Bazaar SAS"/>
        <s v="ONLINE ABRAHAM CASALLAS ALEJO"/>
        <s v="ONLINE ADRIANA JIMENEZ BARRERA"/>
        <s v="ONLINE ADRIANA MUÑOZ GUTIERREZ"/>
        <s v="ONLINE ALIXON ESCOBAR FERNANDEZ"/>
        <s v="ONLINE ANA CRISTINA MARRUGO SAGBINI"/>
        <s v="ONLINE ANA LUCIA BETANCOURT COPETE"/>
        <s v="ONLINE ANDREA JULIANA GOEZ VINASCO"/>
        <s v="ONLINE ANDRES HERNAN MALDONADO SARMIENTO"/>
        <s v="ONLINE Adriana Gutiérrez"/>
        <s v="ONLINE Adriana Joya Martínez"/>
        <s v="ONLINE Alejandra Avila"/>
        <s v="ONLINE Alejandra Nossa"/>
        <s v="ONLINE Alejandro Ordoñez"/>
        <s v="ONLINE Alexa Posada Iglesias"/>
        <s v="ONLINE Alexander Yepes Giraldo"/>
        <s v="ONLINE Ana Doris Cijanes Cuello"/>
        <s v="ONLINE Ana Marrugo"/>
        <s v="ONLINE Andrea Giraldo Navarro"/>
        <s v="ONLINE Angela Ma. Aristizabal A"/>
        <s v="ONLINE Angela Maria Polania Ramirez"/>
        <s v="ONLINE Angie Lopez Orejuela"/>
        <s v="ONLINE Anguie Mesa Rubio"/>
        <s v="ONLINE Antonio Reyes"/>
        <s v="ONLINE BEATRIZ EUGENIA SOLANO TOVAR"/>
        <s v="ONLINE CAMILO ANDRES BARRERA SANCHEZ"/>
        <s v="ONLINE CARLOS ERNESTO RODRIGUEZ MARTINEZ"/>
        <s v="ONLINE CARLOS FERNANDO MANRIQUE MEDINA"/>
        <s v="ONLINE CENTRO DE MEDICINA FISICA Y REHABILITACION CEMEFYR SAS"/>
        <s v="ONLINE CINDY STEPHANIE PUENTES MORALES"/>
        <s v="ONLINE CLARA DEISY GARCIA OSORIO"/>
        <s v="ONLINE CRISTHIAN GONZAGA RESTREPO SANCHEZ"/>
        <s v="ONLINE Camila Jimenez Nicholls"/>
        <s v="ONLINE Camilo Triana"/>
        <s v="ONLINE Carolina Alvarez Ortega"/>
        <s v="ONLINE Carolina Collante"/>
        <s v="ONLINE Catalina Hernandez Prada"/>
        <s v="ONLINE Cecilia Rojas de Gómez"/>
        <s v="ONLINE Claudia Isabel Gutiérrez Gómez"/>
        <s v="ONLINE Claudia Velásquez"/>
        <s v="ONLINE DANA GABRIELA VILLANUEVA COGOLLO"/>
        <s v="ONLINE DANIELA ARBOLEDA CARDENAS"/>
        <s v="ONLINE DANIELA MARTINEZ RUIZ"/>
        <s v="ONLINE DARWIN GOYENECHE ORTIZ"/>
        <s v="ONLINE DAYANA SANCHEZ CAMACHO"/>
        <s v="ONLINE DIANA CAROLINA MENDEZ RINCON"/>
        <s v="ONLINE DORA CILIA ROMERO ACOSTA"/>
        <s v="ONLINE Daniel Rendón"/>
        <s v="ONLINE Daniel Serrano Rodríguez"/>
        <s v="ONLINE Daniela rubio Ruiz"/>
        <s v="ONLINE David Forero"/>
        <s v="ONLINE Diana Bernal"/>
        <s v="ONLINE Diana Trujillo"/>
        <s v="ONLINE Diego Calderon"/>
        <s v="ONLINE Diego Jaramillo"/>
        <s v="ONLINE EDNA MARIA ZULETA OSORIO"/>
        <s v="ONLINE ERIKA MILENA MONROY CAÑON"/>
        <s v="ONLINE Edna Rocio Santamaria"/>
        <s v="ONLINE Eloisa Tamayo"/>
        <s v="ONLINE FANY BARON"/>
        <s v="ONLINE GIMENA RINCON CLAUDIA"/>
        <s v="ONLINE GUSTAVO ANDRES ECHEVERRI GUTIERREZ"/>
        <s v="ONLINE Gilma Stella Pardo Pardo"/>
        <s v="ONLINE HECTOR LUIS VARGAS ROA"/>
        <s v="ONLINE Hainer Mejia"/>
        <s v="ONLINE IBETH NATHALIA MONTES BLANCO"/>
        <s v="ONLINE ISABELLA GRIMALDI HOYOS"/>
        <s v="ONLINE Isabella Sojo"/>
        <s v="ONLINE Israel Andres Castañeda Fierro"/>
        <s v="ONLINE JANCY CAROLINA AGUASACO TORRES"/>
        <s v="ONLINE JENIFFER DAYANNA HERRERA SALAMANCA"/>
        <s v="ONLINE JESSICA DANIELA VARGAS ARIAS"/>
        <s v="ONLINE JOHAN SEBASTIAN BERMONT CORREA"/>
        <s v="ONLINE JOHANNA HELENA MORENO MONTAÑEZ"/>
        <s v="ONLINE JOSHUA DAVID TRIANA MADRID"/>
        <s v="ONLINE JOSUAD NICOLAS SORIANO JARAMILLO"/>
        <s v="ONLINE JUAN DAVID POLANCO SALDAÑA"/>
        <s v="ONLINE JULIANA DIAZ NUÑEZ"/>
        <s v="ONLINE Janledy Lorena Acero Sánchez"/>
        <s v="ONLINE Jazmin Benavides"/>
        <s v="ONLINE Jeison Arcos"/>
        <s v="ONLINE Johanna Guerra"/>
        <s v="ONLINE John Edison Ortega Parra"/>
        <s v="ONLINE Juan Israel Romero"/>
        <s v="ONLINE Juan Martin Ortiz"/>
        <s v="ONLINE Juan Merino"/>
        <s v="ONLINE Juan Sebastian Gonzalez Mondragon"/>
        <s v="ONLINE Julia Villegas"/>
        <s v="ONLINE Julian Alberto Pineda Zapata"/>
        <s v="ONLINE Julian Guevara"/>
        <s v="ONLINE Juliana correa serna"/>
        <s v="ONLINE Julieth Cardenas"/>
        <s v="ONLINE KEILLY HUMANEZ"/>
        <s v="ONLINE Karina Useche Rodriguez"/>
        <s v="ONLINE Karol Bibiana Fonseca Ballen"/>
        <s v="ONLINE Katherine Varela Valleja"/>
        <s v="ONLINE Kelly Rivera"/>
        <s v="ONLINE LAURA BIBIANA SANCHEZ GOMEZ"/>
        <s v="ONLINE LAURA JOHANA BARON PACHECO"/>
        <s v="ONLINE LEIDY ACOSTA"/>
        <s v="ONLINE LEIDY DANIELA PEÑA MONROY"/>
        <s v="ONLINE LINA PAOLA GONZALEZ SOSA"/>
        <s v="ONLINE Laura Baquero"/>
        <s v="ONLINE Laura Saldarriaga Bustamante"/>
        <s v="ONLINE Laurent Rubio"/>
        <s v="ONLINE Leonidas Florez"/>
        <s v="ONLINE Lucia Cohen"/>
        <s v="ONLINE Lucia Millan Trochez"/>
        <s v="ONLINE Luisa Garces"/>
        <s v="ONLINE Luz Orozco"/>
        <s v="ONLINE MARCELA CONSTAIN GIRALDO"/>
        <s v="ONLINE MARCELA GAMBOA"/>
        <s v="ONLINE MARCO ANDRES TRIVIÑO BERNAL"/>
        <s v="ONLINE MARIA ALEJANDRA DUQUE GONZALEZ"/>
        <s v="ONLINE MARIA CAMILA TABARES GUZMAN"/>
        <s v="ONLINE MARIA ELVIRA CORTES VELANDIA"/>
        <s v="ONLINE MARIA MARCELA SALINAS PAEZ"/>
        <s v="ONLINE MARÍA ANGÉLICA PARDO VARGAS"/>
        <s v="ONLINE MIRYAM ESTUPIÑAN GOMEZ"/>
        <s v="ONLINE Maria Alejandra Romero Lenis"/>
        <s v="ONLINE Maria Camila Quintero Vivas"/>
        <s v="ONLINE Maria F Ortega A"/>
        <s v="ONLINE Maria Necty Hurtado Duarte"/>
        <s v="ONLINE Maria Paula Garcia"/>
        <s v="ONLINE Maria R."/>
        <s v="ONLINE Maria Virginia Daza Daza"/>
        <s v="ONLINE Mariela Alsina"/>
        <s v="ONLINE Martha Herrera"/>
        <s v="ONLINE Martha Silva"/>
        <s v="ONLINE Mema Carrillo"/>
        <s v="ONLINE Monica Arenas"/>
        <s v="ONLINE Monica Correa Ramirez"/>
        <s v="ONLINE Monica Lopez Alvarez"/>
        <s v="ONLINE Monica Sanchez"/>
        <s v="ONLINE Natacha Gonzalez"/>
        <s v="ONLINE Natalia Barbosa Cardona"/>
        <s v="ONLINE Natalia Restrepo Espinal"/>
        <s v="ONLINE Nataly Román"/>
        <s v="ONLINE PAOLA ANDREA IDROBO VALENCIA"/>
        <s v="ONLINE PAOLA MOLINA CARDONA"/>
        <s v="ONLINE Paola Ceron"/>
        <s v="ONLINE Paola Ceron Guarnizo"/>
        <s v="ONLINE Paula Posada"/>
        <s v="ONLINE Pilar Montes"/>
        <s v="ONLINE ROXANA CORREA"/>
        <s v="ONLINE Ricardo Murcillo"/>
        <s v="ONLINE Rosa Pereira"/>
        <s v="ONLINE SALIM JASSIR SILVA"/>
        <s v="ONLINE SANDRA PATRICIA LEE BEJARANO"/>
        <s v="ONLINE SONIA MILENA MORENO ACOSTA"/>
        <s v="ONLINE STEPHANY JONES RESTREPO"/>
        <s v="ONLINE Sandra Milena Gómez Albarracin"/>
        <s v="ONLINE Sara Cardona"/>
        <s v="ONLINE Sofia Cepeda Bernal"/>
        <s v="ONLINE Sugeymayory Olivar Quijano"/>
        <s v="ONLINE TANIA ESMERALDA ALDANA OSORIO"/>
        <s v="ONLINE Tatiana Rubio"/>
        <s v="ONLINE Ursina Hauser"/>
        <s v="ONLINE VALENTINA HINCAPIE CARDONA"/>
        <s v="ONLINE Valeria Arias Pedroza"/>
        <s v="ONLINE Viviana Llorente"/>
        <s v="ONLINE Viviana andrea Figueroa delgado"/>
        <s v="ONLINE Wesley gisela Pernia ruiz"/>
        <s v="ONLINE Wilson Mantilla"/>
        <s v="ONLINE Yeimy Yepes"/>
        <s v="ONLINE Yolanda Morales Florez"/>
        <s v="ONLINE Yulibeth Silva galvan"/>
        <s v="ONLINE alejandra albaran"/>
        <s v="ONLINE alexander perez"/>
        <s v="ONLINE alexia Gómez"/>
        <s v="ONLINE jaime alberto lavado jimenez"/>
        <s v="ONLINE leny rada"/>
        <s v="ONLINE roxana nieto"/>
        <s v="ONLINE yarith pineda"/>
        <s v="SUPLEMENTOS Y VARIEDADES MONTERIA S.A.S"/>
        <s v="Vida Simple SAS"/>
        <s v="Droguerías Juliao S.A Mariela Ester Juliao del Río"/>
        <s v="FULL MINERIA SAS"/>
        <s v="EDUARDO FERNANDEZ MOSQUERA"/>
        <s v="BALBUENO FOOD SAS"/>
        <s v="BOMBA FOODS SAS"/>
        <s v="CASTOR INMOBILIARIA S.A.S"/>
        <s v="JERONIMO MARTINS COLOMBIA SAS"/>
        <s v="TORILLO VAQUILLA S.A.S"/>
        <s v="INVERSIONES BURRITO SAS"/>
        <s v="ONLINE MARIA JOSE LOPEZ BOLAÑOS"/>
        <s v="ELECTRICOS PEÑA SAS"/>
        <s v="ACCORHOTELS COLOMBIA S.A"/>
        <s v="HOTEL PLAZA VERSALLES SA"/>
        <s v="ALEJANDRO SAAVEDRA"/>
        <s v="EDGAR HERNAN ZAPATA MARTINEZ"/>
        <s v="MERA MEDELLIN SAS - MEDELLIN SAS"/>
        <s v="SUBVALLE"/>
        <s v="ONLINE MICHAELL ALEXIS AGREDO FAJARDO"/>
        <s v="YANCA PUBLICIDAD SAS"/>
        <s v="Andrea Marcela Martínez Pulido"/>
        <s v="DISTRIBUIDORA SALUD NATURAL S.A.S"/>
        <s v="MERCADO SALUDABLE SOFIA SAS"/>
        <s v="ONLINE ALBERT EDUARDO PINEDA CAMACHO"/>
        <s v="ONLINE ANA MARIA MENDOZA PUCHE"/>
        <s v="ONLINE ANA URIBE"/>
        <s v="ONLINE Alberto Ardila Aguiar"/>
        <s v="ONLINE Alexandra Gutierrez Perez"/>
        <s v="ONLINE Alicia velasquez"/>
        <s v="ONLINE AnaMaria Zapata"/>
        <s v="ONLINE Andrea Naranjo"/>
        <s v="ONLINE Andres Felipe Suarez Sanchez"/>
        <s v="ONLINE Andrés Antonio Sanchez Escobar"/>
        <s v="ONLINE Angela Carolina Fraile Neira"/>
        <s v="ONLINE Angela Henao"/>
        <s v="ONLINE Angie Peña"/>
        <s v="ONLINE Artur Moraes LAbbate"/>
        <s v="ONLINE Aura Maria Santos R"/>
        <s v="ONLINE CESAR AUGUSTO RAMIREZ FLOREZ"/>
        <s v="ONLINE CLARA NURY VALDERRAMA SANTAMARIA"/>
        <s v="ONLINE CRISTHIAN ARTURO RAVE GONZALEZ"/>
        <s v="ONLINE Cindy Catalina Gutierrez Reyes"/>
        <s v="ONLINE Cristina Lenis LENIS VALLEJO"/>
        <s v="ONLINE DANIELA TAMAYO MEDINA"/>
        <s v="ONLINE DAVID ALEJANDRO GONZALEZ CUARTAS"/>
        <s v="ONLINE DIANA CARDONA"/>
        <s v="ONLINE DIANA CRISTINA ARREDONDO MOLINA"/>
        <s v="ONLINE DIANA KATERINE DELGADO RAMIREZ"/>
        <s v="ONLINE DIANA PAOLA CASTILLO REY"/>
        <s v="ONLINE Daniela Sánchez"/>
        <s v="ONLINE Deissy johanna Sanchez Ortiz"/>
        <s v="ONLINE Diana Lucia Diaz"/>
        <s v="ONLINE Diana Soto Prins"/>
        <s v="ONLINE Diego Monroy"/>
        <s v="ONLINE Doris MERCHAN"/>
        <s v="ONLINE Duvis Pomarico Pimienta"/>
        <s v="ONLINE ELEYDA LUZ DIAZGRANADOS CONTRERAS"/>
        <s v="ONLINE EQ group Sas"/>
        <s v="ONLINE Eliana Fernanda Rodríguez Pardo"/>
        <s v="ONLINE Fernanda Jaimes"/>
        <s v="ONLINE Francelina Ochoa Fonseca"/>
        <s v="ONLINE GERMAN ARTURO OROZCO VANEGAS"/>
        <s v="ONLINE GLORIA ESTELA GOMEZ ARANGO"/>
        <s v="ONLINE Gina Ortiz"/>
        <s v="ONLINE Gladys Castro"/>
        <s v="ONLINE Grace Serje"/>
        <s v="ONLINE Harold Garzon"/>
        <s v="ONLINE Ingrid Carolina Villamizar Meneses"/>
        <s v="ONLINE Ivalnnoverth Taborda"/>
        <s v="ONLINE Ivonne Calderón Moreno"/>
        <s v="ONLINE JOHANNA JARAMILLO"/>
        <s v="ONLINE JULIAN ESTEBAN DUQUE JARAMILLO"/>
        <s v="ONLINE Jaime Velasco"/>
        <s v="ONLINE Janine Lara"/>
        <s v="ONLINE José Jiménez"/>
        <s v="ONLINE Juan Carlos Pabón Usaquén"/>
        <s v="ONLINE KAREN DAYANNA MARTIN MONSALVE"/>
        <s v="ONLINE KAREN YINETH ZARATE NIÑO"/>
        <s v="ONLINE Karen Sarmiento"/>
        <s v="ONLINE LUCY OTALORA"/>
        <s v="ONLINE LUIS BERNARDO PEÑA BORRERO"/>
        <s v="ONLINE LUISA FERNANDA RAMIREZ VELEZ"/>
        <s v="ONLINE Laura Higuera"/>
        <s v="ONLINE Laura Salazar"/>
        <s v="ONLINE Laura Tovar"/>
        <s v="ONLINE Layla Milena Gil Hernandez"/>
        <s v="ONLINE Libardo Hernández"/>
        <s v="ONLINE Lina Pinilla"/>
        <s v="ONLINE Linda Revelo"/>
        <s v="ONLINE MARIA ALEJANDRA PERDOMO TORRES"/>
        <s v="ONLINE MARIA ANGELICA BOTERO CAVIEDES"/>
        <s v="ONLINE MARIA CAMILA BENJUMEA GARCIA"/>
        <s v="ONLINE MARIA CAMILA SERRANO SARMIENTO"/>
        <s v="ONLINE MARIA DEL ROSARIO OVIEDO ROJAS"/>
        <s v="ONLINE MARIA XIMENA CORTES LATORRE"/>
        <s v="ONLINE Maira Gil Diaz"/>
        <s v="ONLINE Maria Claudia Vargas Escobar"/>
        <s v="ONLINE Maria P Cordoba Toro"/>
        <s v="ONLINE Maria Teresa Gutierrez"/>
        <s v="ONLINE Maria del Mar Pinzon Corredor"/>
        <s v="ONLINE Maribis Atencia"/>
        <s v="ONLINE Marie Cullet"/>
        <s v="ONLINE Mariluz Acero"/>
        <s v="ONLINE Martha Lia Henao"/>
        <s v="ONLINE Mateo Franco"/>
        <s v="ONLINE Mauricio Escobar Medina"/>
        <s v="ONLINE Mónica Trujillo"/>
        <s v="ONLINE Natalia Pineda"/>
        <s v="ONLINE Natalie Sosa"/>
        <s v="ONLINE Nathalia Martínez"/>
        <s v="ONLINE ORLANDO ANTONIO POSADA PRIETO"/>
        <s v="ONLINE PAULA ANDREA ALZATE MUÑOZ"/>
        <s v="ONLINE PEDRO ANTONIO PEREZ REYES"/>
        <s v="ONLINE Paola Andrea Calderon"/>
        <s v="ONLINE Paula Andrea Ramirez Forero"/>
        <s v="ONLINE Paula Chaves"/>
        <s v="ONLINE RAY MIGUEL MORALES GOMEZ"/>
        <s v="ONLINE Roxana Martinez"/>
        <s v="ONLINE SAHIRA DÍAZ TÁMARA"/>
        <s v="ONLINE SANDRA PATRICIA VELASQUEZ PATIÑO"/>
        <s v="ONLINE SERGIO SANTIAGO SALCEDO RAMIREZ"/>
        <s v="ONLINE Sandra Restrepo"/>
        <s v="ONLINE Sandra Romero"/>
        <s v="ONLINE Sofia Alejandra Rincón Bermúdez"/>
        <s v="ONLINE VALERIA ROJAS"/>
        <s v="ONLINE Victoria Jimenez"/>
        <s v="ONLINE Viviana Restrepo"/>
        <s v="ONLINE Ximena Suarez"/>
        <s v="ONLINE Xiomara Arias Torres"/>
        <s v="ONLINE YAMIRA GARCIA"/>
        <s v="ONLINE Yina Paola Restrepo Monsalve"/>
        <s v="ONLINE carmen elena ruiz pineda"/>
        <s v="ONLINE laura luque salgado"/>
        <s v="ONLINE manuel rincon"/>
        <s v="ONLINE patricia rojas"/>
        <s v="Myriam Amaya"/>
        <s v="THE CHOICE S.A.S."/>
        <s v="C&amp;H SOCIEDADES SAS"/>
        <s v="Cencosud Colombia S.A."/>
        <s v="CANVA"/>
        <s v="FINAL TOUCH DIGITAL S.A.S"/>
        <s v="MERCANTIL CONTINENTAL SAS"/>
        <s v="FUNDACIÓN ESCUELA HOLÍSTICA ÁRBOL DE VIDA"/>
        <s v="Liber Camilo Arbelaez Lopera"/>
        <s v="ONLINE ADIELA MARIA ECHAVARRIA MUÑOZ"/>
        <s v="ONLINE ADRIANA FONSECA"/>
        <s v="ONLINE ALEJANDRA BONILLA VALENCIA"/>
        <s v="ONLINE ALISON FAJARDO MORENO"/>
        <s v="ONLINE ANA MAGDALENA MELENDEZ AMAR"/>
        <s v="ONLINE ANA MARCELA HOYOS TORRES"/>
        <s v="ONLINE ANA MARIA ARIAS PEDRAZA"/>
        <s v="ONLINE ANDREA TOVAR THOMAS"/>
        <s v="ONLINE ANGELICA MARIA HERRERA MANRIQUE"/>
        <s v="ONLINE ANNGIE DANIELA AMADO PEREZ"/>
        <s v="ONLINE Adriana Escobar"/>
        <s v="ONLINE Aura Mosquera"/>
        <s v="ONLINE Bianca Porro"/>
        <s v="ONLINE CARLOS JULIO ARANGO DIAZ"/>
        <s v="ONLINE CAROLINA GIRALDO GARCIA"/>
        <s v="ONLINE Carolina Gomez Tabares"/>
        <s v="ONLINE Christian Muñoz"/>
        <s v="ONLINE Consuelo Sanchez"/>
        <s v="ONLINE DANIEL ALVAREZ LONDOÑO"/>
        <s v="ONLINE DANIELA RINCON PARRA"/>
        <s v="ONLINE DIANA MARCELA ROMERO BAQUERO"/>
        <s v="ONLINE DIEGO FERNANDO LENIS TRUJILLO"/>
        <s v="ONLINE DORIS ALCIRA FORERO PULIDO"/>
        <s v="ONLINE EDITH KARELY NUÑEZ CELY"/>
        <s v="ONLINE ELUZ LORENA GUTIERREZ CHAMORRO"/>
        <s v="ONLINE FARIDE LONDOÑO MARTINEZ"/>
        <s v="ONLINE GUILLERMO VASQUEZ RATIVA"/>
        <s v="ONLINE Gloria ines Sanchez"/>
        <s v="ONLINE HEYDI DANIELA SANTA OSORIO"/>
        <s v="ONLINE Ines Elvira Sarmiento"/>
        <s v="ONLINE JAIME ALEJANDRO CONTRERAS LINDARTE"/>
        <s v="ONLINE JENIFER ELIANA VALENCIA CORTES"/>
        <s v="ONLINE JOAQUIN ALBERTO SOTO ZULUAGA"/>
        <s v="ONLINE JUAN CAMILO URIBE SANIN"/>
        <s v="ONLINE JUAN DE JESUS SALAZAR WAGNER"/>
        <s v="ONLINE JUAN DIEGO GAITAN GUTIERREZ"/>
        <s v="ONLINE JUAN ESTEBAN VELEZ TRUJILLO"/>
        <s v="ONLINE JUAN RODRIGO ZULUAGA LOPEZ"/>
        <s v="ONLINE JULIA HERMINIA MARQUEZ FORERO"/>
        <s v="ONLINE JULIETH VANESSA HERRERA FRANCO"/>
        <s v="ONLINE Juan Sebastian Muñoz López"/>
        <s v="ONLINE Juana Bucheli"/>
        <s v="ONLINE Katherine Vanegas"/>
        <s v="ONLINE LAURA ISABELLA DUEÑAS PARRA"/>
        <s v="ONLINE LEIDY PAOLA HERRERA OLAYA"/>
        <s v="ONLINE LINDA JINETH POLANIA CALVO"/>
        <s v="ONLINE LIRI HERRERA PUERTA"/>
        <s v="ONLINE LIZEDT YOHAIRA PERDOMO NARVAEZ"/>
        <s v="ONLINE Leonor Galan Quiroz"/>
        <s v="ONLINE Lulu Angulo"/>
        <s v="ONLINE MARGARITA MARIA DIAZ AREVALO"/>
        <s v="ONLINE MARIA ALEJANDRA PERALTA SANCHEZ"/>
        <s v="ONLINE MARIA ANDREA LOPEZ MEJIA"/>
        <s v="ONLINE MARLY YULYANA FORERO FORERO"/>
        <s v="ONLINE MARTHA ISABEL MILLAN HERNANDEZ"/>
        <s v="ONLINE MARTHA JARA ALBARRACIN"/>
        <s v="ONLINE MONICA BARRENECHE OLIVARES"/>
        <s v="ONLINE Manuela Gomez Quintero"/>
        <s v="ONLINE Manuela Lopez"/>
        <s v="ONLINE Margarita Maria Godoy Velasquez"/>
        <s v="ONLINE Maria Isabel Turbay Varona"/>
        <s v="ONLINE Maria Jose Ortega Jimenez"/>
        <s v="ONLINE NATALIA PATIÑO HENAO"/>
        <s v="ONLINE NELSON DAVID AGUASACO TORRES"/>
        <s v="ONLINE NORMA CAROLINA LOPEZ CUBILLOS"/>
        <s v="ONLINE Natalia Naar"/>
        <s v="ONLINE Norberto Pulecio"/>
        <s v="ONLINE ONEL QUINTERO"/>
        <s v="ONLINE Oil Diesel services SAS"/>
        <s v="ONLINE Oscar Gerardo Cadavid Arango"/>
        <s v="ONLINE PAULA ANDREA LEGUIZAMON SANCHEZ"/>
        <s v="ONLINE Paola Pulgarin Marín"/>
        <s v="ONLINE ROSSI VIVIANA MORENO BOTELLO"/>
        <s v="ONLINE SONIA PATRICIA OTALORA SALCEDO"/>
        <s v="ONLINE Sandra Gonzalez"/>
        <s v="ONLINE TATIANA MOSQUERA"/>
        <s v="ONLINE XIOMARA VASQUEZ JURADO"/>
        <s v="ONLINE YENNY ANDREA REAL RAMOS"/>
        <s v="ONLINE YESSICA MELISSA BULA MENDOZA"/>
        <s v="ONLINE Yaniris Villegas Regino"/>
        <s v="ONLINE carlos lopez hernandez"/>
        <s v="ONLINE ketian katerine gordon Rodriguez"/>
        <s v="ASOCIADOS ANGOS S.A.S"/>
        <s v="CAICEDO GARCIA LUCIA STELLA"/>
        <s v="FRANCISCO ANTONIO MENESES"/>
        <s v="CAP CUT"/>
        <s v="FREDY TENORIO FERNANDEZ"/>
        <s v="PROMOTORA DE CAFE"/>
        <s v="RESTAURANTE LA VIEJA ANTIOQUIA S.A.S"/>
        <s v="Emssanar"/>
        <s v="NOGUERA GOMEZ ALEXANDER"/>
      </sharedItems>
    </cacheField>
    <cacheField name="VALOR" numFmtId="0">
      <sharedItems containsBlank="1" containsMixedTypes="1" containsNumber="1" minValue="-129178893.3" maxValue="517676168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G" refreshedDate="46139.747538425923" createdVersion="8" refreshedVersion="8" minRefreshableVersion="3" recordCount="5043" xr:uid="{F5D7CE4D-5D73-439A-9716-97E76B8775D1}">
  <cacheSource type="worksheet">
    <worksheetSource ref="A1:I5595" sheet="BASE DE DATOS BG"/>
  </cacheSource>
  <cacheFields count="9">
    <cacheField name="MES" numFmtId="0">
      <sharedItems containsBlank="1" count="14">
        <s v="AGOSTO"/>
        <s v="SEPTIEMBRE"/>
        <s v="OCTUBRE"/>
        <s v="NOVIEMBRE "/>
        <s v="DICIEMBRE"/>
        <s v="ENERO"/>
        <s v="FEBRERO"/>
        <s v="MARZO"/>
        <s v="ABRIL"/>
        <s v="MAYO"/>
        <s v="JUNIO"/>
        <s v="JULIO"/>
        <s v="NOVIEMBRE"/>
        <m/>
      </sharedItems>
    </cacheField>
    <cacheField name="AÑO" numFmtId="0">
      <sharedItems containsString="0" containsBlank="1" containsNumber="1" containsInteger="1" minValue="2018" maxValue="2026" count="10">
        <n v="2018"/>
        <n v="2019"/>
        <n v="2020"/>
        <n v="2021"/>
        <n v="2022"/>
        <n v="2023"/>
        <n v="2024"/>
        <n v="2025"/>
        <n v="2026"/>
        <m/>
      </sharedItems>
    </cacheField>
    <cacheField name="CENTRO DE COSTO" numFmtId="0">
      <sharedItems containsBlank="1" count="3">
        <s v="HARINA"/>
        <s v="CAPSULAS"/>
        <m/>
      </sharedItems>
    </cacheField>
    <cacheField name="CLASE" numFmtId="0">
      <sharedItems containsBlank="1" count="4">
        <s v="ACTIVO"/>
        <s v="PASIVO"/>
        <s v="PATRIMONIO"/>
        <m/>
      </sharedItems>
    </cacheField>
    <cacheField name="GRUPO" numFmtId="0">
      <sharedItems containsBlank="1" count="5">
        <s v="ACTIVO CORRIENTE"/>
        <s v="ACTIVO NO CORRIENTE"/>
        <s v="PASIVO CORRIENTE"/>
        <s v="PATRIMONIO"/>
        <m/>
      </sharedItems>
    </cacheField>
    <cacheField name="SUBGRUPO" numFmtId="0">
      <sharedItems containsBlank="1" count="28">
        <s v="DISPONIBLE"/>
        <m/>
        <s v="IMPUESTOS, GRAVÁMENES Y TASAS"/>
        <s v="DEUDA CON ACCIONISTAS O SOCIOS"/>
        <s v="CAPITAL SOCIAL"/>
        <s v="UTILIDAD Y/O PÉRDIDA DEL EJERCICIO"/>
        <s v="INVENTARIOS"/>
        <s v="PROPIEDAD, PLANTA Y EQUIPO"/>
        <s v="OTROS PASIVOS"/>
        <s v="OBLIGACIONES LABORALES"/>
        <s v="ANTICIPOS"/>
        <s v="OTROS ACTIVOS NO FINANCIEROS"/>
        <s v="CUENTAS POR COBRAR"/>
        <s v="ANTICIPOS Y AVANCES RECIBIDOS"/>
        <s v="APORTES A ENTIDADES DE SEGURIDAD SOCIAL"/>
        <s v="INTANGIBLES"/>
        <s v="DEPRECIACION ACUMULADA"/>
        <s v="AMORTIZACIÓN INTANGIBLES"/>
        <s v="CERTIFICADOS"/>
        <s v="DEUDORES"/>
        <s v="DEUDAS CON ACCIONISTAS O SOCIOS"/>
        <s v="INVERSIONES"/>
        <s v="OBLIGACIONES FINANCIERAS"/>
        <s v="CUENTAS POR PAGAR"/>
        <s v="SUPERÁVIT DE CAPITAL"/>
        <s v="RESULTADOS DE EJERCICIOS ANTERIORES"/>
        <s v="PROPIEDADES, PLANTA Y EQUIPO"/>
        <s v="RESULTADOS DEl EJERCICIO"/>
      </sharedItems>
    </cacheField>
    <cacheField name="CUENTA" numFmtId="0">
      <sharedItems containsBlank="1" count="193">
        <s v="             11050501 - Caja general"/>
        <s v="             11100503 - Cuenta Cte. Banco Bogotá 8798"/>
        <s v="             13309501 - Otros"/>
        <m/>
        <s v="                23652001 - Comisiones"/>
        <s v="                23680515 - Rete Ica 6,6"/>
        <s v="                24081001 - Iva descontable por compras 19%"/>
        <s v="235511 - Deuda con socios"/>
        <s v="             31050501 - Capital autorizado"/>
        <s v="             31051001 - Capital por suscribir (db)"/>
        <s v="Pérdida del Ejercicio"/>
        <s v="             11051001 - Cajas menores"/>
        <s v="             14350101 - Mercancías no fabricadas"/>
        <s v="             15240501 - Muebles y enseres"/>
        <s v="                23359505 - Varios"/>
        <s v="                2510100102 - Cesantías"/>
        <s v="                2510100202 - Intereses sobre cesantías"/>
        <s v="                2510100302 - Vacaciones"/>
        <s v="                2510100402 - Prima de servicios"/>
        <s v="                23653001 - Arrendamientos"/>
        <s v="                24080602 - Iva generado"/>
        <s v="                24081501 - Descontable por servicios"/>
        <s v="                23704501 - Fondos"/>
        <s v="Pérdida ejercicios anteriores"/>
        <s v="             13300501 - A proveedores"/>
        <s v="                23651501 - Honorarios"/>
        <s v="                23652501 - Servicios 6%"/>
        <s v="                23680517 - Rete Ica 10"/>
        <s v="             13050501 - Clientes nacionales"/>
        <s v="                25050501 - Salarios por pagar"/>
        <s v="                23680519 - Reteica 7,7"/>
        <s v="                24080601 - Iva generado"/>
        <s v="23652503 - Servicios 4%"/>
        <s v="23654001  - Retención por compras 2,5%"/>
        <s v="28050501 - De clientes"/>
        <s v="13552010 - Sobrantes en liquidación de Iva"/>
        <s v="13559510 - Autorretención a título de renta"/>
        <s v="23657510 - Autorretención a título de renta"/>
        <s v="240890 - Pagos Dian"/>
        <s v="241205 - Vigencia Fiscal Corriente"/>
        <s v="                23657510 - Autorretención a título de renta"/>
        <s v="                24081002 - Iva Devolución en compras 19%"/>
        <s v="24081002 - Iva Devolución en compras 19%"/>
        <s v="24081003 - Iva descontable por compras 5%"/>
        <s v="11100504 - Cuenta Cte. Bancolombia 1211"/>
        <s v="171016 - Programas de computador - software"/>
        <s v="32050501 - Prima en colocación de acciones"/>
        <s v="13551501 - Anticipo Retención en la fuente 2,5%"/>
        <s v="15551701 - Impuesto a las ventas retenido 15%"/>
        <s v="13551823 - Reteica 7,7"/>
        <s v="23352501 - Honorarios"/>
        <s v="cuenta por comprar socio"/>
        <s v="13551823 - Reteica 3,3"/>
        <s v="23359501 - Otros"/>
        <s v="Utilidad del Ejercicio"/>
        <s v="13551502 - Devolución Retención en la fuente 2,5%"/>
        <s v="Devolución Reteica 7,7"/>
        <s v="15280501 - Equipos de procesamiento de datos"/>
        <s v="23652505 - Servicio de transporte de carga"/>
        <s v="24082001 - Descontable por devoluciones 19%"/>
        <s v="Utilidad ejercicios anteriores"/>
        <s v="             13301502 - Otros"/>
        <s v="23654001 - Retención por compras 2,5%"/>
        <s v="Servicio de transporte de carga"/>
        <s v="Sobrantes en liquidación de renta"/>
        <s v="24040501 - Vigencia Fiscal Corriente"/>
        <s v="23652501 - Servicios 6%"/>
        <s v="24082001 - Iva Descontable por devoluciones 19%"/>
        <s v="Equipos de procesamiento de datos"/>
        <s v="23652001 - Comisiones 10%"/>
        <s v="Aportes a entidades promotoras de salud eps"/>
        <s v="Aportes al icbf Sena y cajas de compensación"/>
        <s v="Aportes arl"/>
        <s v="Fondos de cesantías y/o pensiones"/>
        <s v="13551503 - Anticipo Retención en la fuente 4%"/>
        <s v="13551819 - Rete Ica 6,6"/>
        <s v="Derecho de uso"/>
        <s v="13551821 - Rete Ica 10"/>
        <s v="23654005 - Compras de bienes o productos agrícolas o pecuario"/>
        <s v="23680521 - Reteica 3,3"/>
        <s v="Depreciación acumulada"/>
        <s v="25050501 - Salarios por pagar"/>
        <s v="23650501 - Salarios y pagos laborales"/>
        <s v="Equipo de computación y comunicación"/>
        <s v="Reteica 4,14"/>
        <s v="Muebles y Enseres"/>
        <s v="Equipo de oficina"/>
        <s v="Licencias"/>
        <s v="236590 - Pagos Retefte"/>
        <s v="236890 Pagos Reteica"/>
        <s v="11100506 - Mercadopago"/>
        <s v="CDT Virtual Bancolombia 25/09/23"/>
        <s v="15241001 - Equipos"/>
        <s v="23652504 - Devolución Servicios 4%"/>
        <s v="Servicios de salud 2%"/>
        <s v="23670101 - Impuesto a las ventas retenido 15%"/>
        <s v="23676801 - Impuesto a las ventas retenido"/>
        <s v="Reteica del 5"/>
        <s v="Salarios por pagar"/>
        <s v="Rete ica 8.8"/>
        <s v="Devolucion rete ica 8.8"/>
        <s v="13809502 Otros deudores"/>
        <s v="23652510 - Servicios 3,5%"/>
        <s v="             13301001 - A contratistas"/>
        <s v="Deuda con Socios"/>
        <s v="Devolución Rete Ica 10"/>
        <s v="Iva Devolución en compras 5%"/>
        <s v="135520 - Sobrantes en liquidación de renta"/>
        <s v="Devolución Servicios de transporte 1%"/>
        <s v="Devolución Reteica 3,3"/>
        <s v="Salarios y pagos laborales"/>
        <s v="Honorarios"/>
        <s v="Comisiones"/>
        <s v="Devolución Comisiones"/>
        <s v="Servicios 4%"/>
        <s v="Devolución Servicios 4%"/>
        <s v="Servicios 3,5%"/>
        <s v="Arrendamientos"/>
        <s v="Retención por compras 2,5%"/>
        <s v="Autorretención a título de renta"/>
        <s v="Impuesto a las ventas retenido 15%"/>
        <s v="Rete Ica 6,6"/>
        <s v="Rete Ica 10"/>
        <s v="Reteica 7,7"/>
        <s v="Reteica 3,3"/>
        <s v="                24081002 - Iva Devolución en compras 5%"/>
        <s v="Vigencia fiscal corriente"/>
        <s v="13659501 - Cuentas por cobrar a trabajadores"/>
        <s v="Servicios 6%"/>
        <s v="11100507- Cuenta CTE. Banco de Bogota 4331"/>
        <s v="CDT virtual bancolombia 11/07/25"/>
        <s v="21051003-TC BANCO DE BOGOTA 7432"/>
        <s v="110505 - Caja general"/>
        <s v="110510 - Cajas menores"/>
        <s v="111005 - Moneda nacional"/>
        <s v="130505 - Clientes nacionales"/>
        <s v="133005 - A proveedores"/>
        <s v="133015 - A trabajadores"/>
        <s v="135515 - Anticipo Retención en la fuente"/>
        <s v="135517 - Impuesto a las ventas retenido"/>
        <s v="135518 - Impuesto de industria y comercio retenido"/>
        <s v="135595 - Otros"/>
        <s v="136595 - Otros"/>
        <s v="143501 - Mercancías no fabricadas"/>
        <s v="152405 - Muebles y enseres"/>
        <s v="152410 - Equipos"/>
        <s v="152805 - Equipos de procesamiento de datos"/>
        <s v="159215 - Equipo de oficina"/>
        <s v="159220 - Equipo de computación y comunicación"/>
        <s v="163501 - Derecho de uso"/>
        <s v="210510 - Pagares"/>
        <s v="233595 - Otros"/>
        <s v="236505 - Salarios y pagos laborales"/>
        <s v="236515 - Honorarios"/>
        <s v="236520 - Comisiones"/>
        <s v="236525 - Servicios"/>
        <s v="236530 - Hoteles y restaurantes"/>
        <s v="236540 - Retención por compras"/>
        <s v="236575 - Autorretenciones"/>
        <s v="236701 - Impuesto a las ventas retenido"/>
        <s v="236805 - Retención industria y comercio Ica"/>
        <s v="237005 - Aportes a entidades promotoras de salud eps"/>
        <s v="237010 - Aportes al icbf Sena y cajas de compensación"/>
        <s v="237015 - Aportes arl"/>
        <s v="238030 - Fondos de cesantías y/o pensiones"/>
        <s v="240405 - Vigencia fiscal corriente"/>
        <s v="240806 - Iva generado"/>
        <s v="240810 - Iva descontable por compras"/>
        <s v="240815 - Descontable por servicios"/>
        <s v="240820 - Descontable por devoluciones"/>
        <s v="250505 - Salarios por pagar"/>
        <s v="25101001 - Cesantías"/>
        <s v="25101002 - Intereses sobre cesantías"/>
        <s v="25101003 - Vacaciones"/>
        <s v="25101004 - Prima de servicios"/>
        <s v="280505 - De clientes"/>
        <s v="310505 - Capital suscrito y pagado"/>
        <s v="310510 - Capital por suscribir (db)"/>
        <s v="320505 - Prima en colocación de acciones"/>
        <s v="370505 - Resultados de ejercicios anteriores"/>
        <s v="1635010101 - Marca"/>
        <s v="SEBASTIAN"/>
        <s v="JORGE"/>
        <s v="11050501 - Caja general"/>
        <s v="132510 - A accionistas"/>
        <s v="159210 - Muebles y Enseres"/>
        <s v="16350101 - Derecho de uso"/>
        <s v="1692 - Amortización Intangibles"/>
        <s v="360505 - Resultado del ejercicio"/>
        <s v="133095 - Otros"/>
        <s v="2412 - De Industria y Comercio"/>
        <s v="1460 - Envases y empaques"/>
        <s v="236530 - Arrendamientos" u="1"/>
      </sharedItems>
    </cacheField>
    <cacheField name="TERCERO" numFmtId="0">
      <sharedItems containsBlank="1" count="7">
        <m/>
        <s v="SEBASTIÁN MENDOZA CASTAÑO"/>
        <s v="JORGE MOLINA CABAL"/>
        <s v="LA CONCEPCIÓN"/>
        <s v="HURTADO &amp; GANDINI ABOGADOS S.A.S."/>
        <s v="OTROS"/>
        <s v="JORGE ALBERTO MOLINA CABAL"/>
      </sharedItems>
    </cacheField>
    <cacheField name="VALOR" numFmtId="0">
      <sharedItems containsString="0" containsBlank="1" containsNumber="1" minValue="-491548901.41549999" maxValue="1097176084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10">
  <r>
    <x v="0"/>
    <x v="0"/>
    <x v="0"/>
    <x v="0"/>
    <x v="0"/>
    <x v="0"/>
    <x v="0"/>
    <x v="0"/>
    <m/>
    <n v="178235"/>
  </r>
  <r>
    <x v="0"/>
    <x v="0"/>
    <x v="0"/>
    <x v="0"/>
    <x v="0"/>
    <x v="0"/>
    <x v="0"/>
    <x v="1"/>
    <m/>
    <n v="450000"/>
  </r>
  <r>
    <x v="0"/>
    <x v="0"/>
    <x v="0"/>
    <x v="0"/>
    <x v="0"/>
    <x v="0"/>
    <x v="1"/>
    <x v="2"/>
    <m/>
    <n v="1622610"/>
  </r>
  <r>
    <x v="0"/>
    <x v="0"/>
    <x v="0"/>
    <x v="0"/>
    <x v="0"/>
    <x v="0"/>
    <x v="2"/>
    <x v="3"/>
    <m/>
    <n v="105067"/>
  </r>
  <r>
    <x v="0"/>
    <x v="0"/>
    <x v="0"/>
    <x v="0"/>
    <x v="0"/>
    <x v="1"/>
    <x v="2"/>
    <x v="4"/>
    <m/>
    <n v="1314850"/>
  </r>
  <r>
    <x v="1"/>
    <x v="0"/>
    <x v="0"/>
    <x v="0"/>
    <x v="1"/>
    <x v="2"/>
    <x v="3"/>
    <x v="5"/>
    <m/>
    <n v="0"/>
  </r>
  <r>
    <x v="1"/>
    <x v="0"/>
    <x v="0"/>
    <x v="0"/>
    <x v="0"/>
    <x v="0"/>
    <x v="4"/>
    <x v="6"/>
    <m/>
    <n v="1400000"/>
  </r>
  <r>
    <x v="1"/>
    <x v="0"/>
    <x v="0"/>
    <x v="0"/>
    <x v="0"/>
    <x v="0"/>
    <x v="4"/>
    <x v="7"/>
    <m/>
    <n v="88211"/>
  </r>
  <r>
    <x v="1"/>
    <x v="0"/>
    <x v="0"/>
    <x v="0"/>
    <x v="0"/>
    <x v="0"/>
    <x v="4"/>
    <x v="8"/>
    <m/>
    <n v="123968"/>
  </r>
  <r>
    <x v="1"/>
    <x v="0"/>
    <x v="0"/>
    <x v="0"/>
    <x v="0"/>
    <x v="0"/>
    <x v="4"/>
    <x v="9"/>
    <m/>
    <n v="14876"/>
  </r>
  <r>
    <x v="1"/>
    <x v="0"/>
    <x v="0"/>
    <x v="0"/>
    <x v="0"/>
    <x v="0"/>
    <x v="4"/>
    <x v="10"/>
    <m/>
    <n v="123968"/>
  </r>
  <r>
    <x v="1"/>
    <x v="0"/>
    <x v="0"/>
    <x v="0"/>
    <x v="0"/>
    <x v="0"/>
    <x v="4"/>
    <x v="11"/>
    <m/>
    <n v="58380"/>
  </r>
  <r>
    <x v="1"/>
    <x v="0"/>
    <x v="0"/>
    <x v="0"/>
    <x v="0"/>
    <x v="0"/>
    <x v="4"/>
    <x v="12"/>
    <m/>
    <n v="912000"/>
  </r>
  <r>
    <x v="1"/>
    <x v="0"/>
    <x v="0"/>
    <x v="0"/>
    <x v="0"/>
    <x v="0"/>
    <x v="4"/>
    <x v="13"/>
    <m/>
    <n v="7308"/>
  </r>
  <r>
    <x v="1"/>
    <x v="0"/>
    <x v="0"/>
    <x v="0"/>
    <x v="0"/>
    <x v="0"/>
    <x v="4"/>
    <x v="14"/>
    <m/>
    <n v="168000"/>
  </r>
  <r>
    <x v="1"/>
    <x v="0"/>
    <x v="0"/>
    <x v="0"/>
    <x v="0"/>
    <x v="0"/>
    <x v="4"/>
    <x v="15"/>
    <m/>
    <n v="56000"/>
  </r>
  <r>
    <x v="1"/>
    <x v="0"/>
    <x v="0"/>
    <x v="0"/>
    <x v="0"/>
    <x v="0"/>
    <x v="5"/>
    <x v="16"/>
    <m/>
    <n v="30"/>
  </r>
  <r>
    <x v="1"/>
    <x v="0"/>
    <x v="0"/>
    <x v="0"/>
    <x v="0"/>
    <x v="0"/>
    <x v="6"/>
    <x v="17"/>
    <m/>
    <n v="800000"/>
  </r>
  <r>
    <x v="1"/>
    <x v="0"/>
    <x v="0"/>
    <x v="0"/>
    <x v="0"/>
    <x v="0"/>
    <x v="0"/>
    <x v="0"/>
    <m/>
    <n v="0"/>
  </r>
  <r>
    <x v="1"/>
    <x v="0"/>
    <x v="0"/>
    <x v="0"/>
    <x v="0"/>
    <x v="0"/>
    <x v="0"/>
    <x v="1"/>
    <m/>
    <n v="0"/>
  </r>
  <r>
    <x v="1"/>
    <x v="0"/>
    <x v="0"/>
    <x v="0"/>
    <x v="0"/>
    <x v="0"/>
    <x v="1"/>
    <x v="2"/>
    <m/>
    <n v="0"/>
  </r>
  <r>
    <x v="1"/>
    <x v="0"/>
    <x v="0"/>
    <x v="0"/>
    <x v="0"/>
    <x v="0"/>
    <x v="2"/>
    <x v="18"/>
    <m/>
    <n v="88074"/>
  </r>
  <r>
    <x v="1"/>
    <x v="0"/>
    <x v="0"/>
    <x v="0"/>
    <x v="0"/>
    <x v="0"/>
    <x v="2"/>
    <x v="3"/>
    <m/>
    <n v="143848"/>
  </r>
  <r>
    <x v="1"/>
    <x v="0"/>
    <x v="0"/>
    <x v="0"/>
    <x v="0"/>
    <x v="0"/>
    <x v="2"/>
    <x v="19"/>
    <m/>
    <n v="4202"/>
  </r>
  <r>
    <x v="1"/>
    <x v="0"/>
    <x v="0"/>
    <x v="0"/>
    <x v="0"/>
    <x v="1"/>
    <x v="7"/>
    <x v="20"/>
    <m/>
    <n v="14400"/>
  </r>
  <r>
    <x v="1"/>
    <x v="0"/>
    <x v="0"/>
    <x v="0"/>
    <x v="0"/>
    <x v="1"/>
    <x v="7"/>
    <x v="21"/>
    <m/>
    <n v="0"/>
  </r>
  <r>
    <x v="1"/>
    <x v="0"/>
    <x v="0"/>
    <x v="0"/>
    <x v="0"/>
    <x v="1"/>
    <x v="2"/>
    <x v="4"/>
    <m/>
    <n v="119929"/>
  </r>
  <r>
    <x v="1"/>
    <x v="0"/>
    <x v="0"/>
    <x v="0"/>
    <x v="0"/>
    <x v="1"/>
    <x v="8"/>
    <x v="22"/>
    <m/>
    <n v="15096"/>
  </r>
  <r>
    <x v="1"/>
    <x v="0"/>
    <x v="0"/>
    <x v="0"/>
    <x v="0"/>
    <x v="1"/>
    <x v="8"/>
    <x v="23"/>
    <m/>
    <n v="28000"/>
  </r>
  <r>
    <x v="0"/>
    <x v="1"/>
    <x v="0"/>
    <x v="0"/>
    <x v="1"/>
    <x v="2"/>
    <x v="3"/>
    <x v="5"/>
    <m/>
    <m/>
  </r>
  <r>
    <x v="0"/>
    <x v="1"/>
    <x v="0"/>
    <x v="0"/>
    <x v="2"/>
    <x v="3"/>
    <x v="3"/>
    <x v="24"/>
    <m/>
    <n v="3381600"/>
  </r>
  <r>
    <x v="0"/>
    <x v="1"/>
    <x v="0"/>
    <x v="0"/>
    <x v="2"/>
    <x v="3"/>
    <x v="3"/>
    <x v="25"/>
    <m/>
    <m/>
  </r>
  <r>
    <x v="0"/>
    <x v="1"/>
    <x v="0"/>
    <x v="0"/>
    <x v="0"/>
    <x v="0"/>
    <x v="4"/>
    <x v="6"/>
    <m/>
    <m/>
  </r>
  <r>
    <x v="0"/>
    <x v="1"/>
    <x v="0"/>
    <x v="0"/>
    <x v="0"/>
    <x v="0"/>
    <x v="4"/>
    <x v="7"/>
    <m/>
    <m/>
  </r>
  <r>
    <x v="0"/>
    <x v="1"/>
    <x v="0"/>
    <x v="0"/>
    <x v="0"/>
    <x v="0"/>
    <x v="4"/>
    <x v="8"/>
    <m/>
    <m/>
  </r>
  <r>
    <x v="0"/>
    <x v="1"/>
    <x v="0"/>
    <x v="0"/>
    <x v="0"/>
    <x v="0"/>
    <x v="4"/>
    <x v="9"/>
    <m/>
    <m/>
  </r>
  <r>
    <x v="0"/>
    <x v="1"/>
    <x v="0"/>
    <x v="0"/>
    <x v="0"/>
    <x v="0"/>
    <x v="4"/>
    <x v="10"/>
    <m/>
    <m/>
  </r>
  <r>
    <x v="0"/>
    <x v="1"/>
    <x v="0"/>
    <x v="0"/>
    <x v="0"/>
    <x v="0"/>
    <x v="4"/>
    <x v="11"/>
    <m/>
    <m/>
  </r>
  <r>
    <x v="0"/>
    <x v="1"/>
    <x v="0"/>
    <x v="0"/>
    <x v="0"/>
    <x v="0"/>
    <x v="4"/>
    <x v="12"/>
    <m/>
    <m/>
  </r>
  <r>
    <x v="0"/>
    <x v="1"/>
    <x v="0"/>
    <x v="0"/>
    <x v="0"/>
    <x v="0"/>
    <x v="4"/>
    <x v="13"/>
    <m/>
    <m/>
  </r>
  <r>
    <x v="0"/>
    <x v="1"/>
    <x v="0"/>
    <x v="0"/>
    <x v="0"/>
    <x v="0"/>
    <x v="4"/>
    <x v="14"/>
    <m/>
    <m/>
  </r>
  <r>
    <x v="0"/>
    <x v="1"/>
    <x v="0"/>
    <x v="0"/>
    <x v="0"/>
    <x v="0"/>
    <x v="4"/>
    <x v="15"/>
    <m/>
    <m/>
  </r>
  <r>
    <x v="0"/>
    <x v="1"/>
    <x v="0"/>
    <x v="0"/>
    <x v="0"/>
    <x v="0"/>
    <x v="5"/>
    <x v="26"/>
    <m/>
    <m/>
  </r>
  <r>
    <x v="0"/>
    <x v="1"/>
    <x v="0"/>
    <x v="0"/>
    <x v="0"/>
    <x v="0"/>
    <x v="6"/>
    <x v="17"/>
    <m/>
    <m/>
  </r>
  <r>
    <x v="0"/>
    <x v="1"/>
    <x v="0"/>
    <x v="0"/>
    <x v="0"/>
    <x v="0"/>
    <x v="0"/>
    <x v="0"/>
    <m/>
    <m/>
  </r>
  <r>
    <x v="0"/>
    <x v="1"/>
    <x v="0"/>
    <x v="0"/>
    <x v="0"/>
    <x v="0"/>
    <x v="0"/>
    <x v="1"/>
    <m/>
    <n v="7000000"/>
  </r>
  <r>
    <x v="0"/>
    <x v="1"/>
    <x v="0"/>
    <x v="0"/>
    <x v="0"/>
    <x v="0"/>
    <x v="1"/>
    <x v="2"/>
    <m/>
    <n v="12800000"/>
  </r>
  <r>
    <x v="0"/>
    <x v="1"/>
    <x v="0"/>
    <x v="0"/>
    <x v="0"/>
    <x v="0"/>
    <x v="1"/>
    <x v="27"/>
    <m/>
    <n v="1000000"/>
  </r>
  <r>
    <x v="0"/>
    <x v="1"/>
    <x v="0"/>
    <x v="0"/>
    <x v="0"/>
    <x v="0"/>
    <x v="2"/>
    <x v="18"/>
    <m/>
    <m/>
  </r>
  <r>
    <x v="0"/>
    <x v="1"/>
    <x v="0"/>
    <x v="0"/>
    <x v="0"/>
    <x v="0"/>
    <x v="2"/>
    <x v="3"/>
    <m/>
    <n v="350000"/>
  </r>
  <r>
    <x v="0"/>
    <x v="1"/>
    <x v="0"/>
    <x v="0"/>
    <x v="0"/>
    <x v="0"/>
    <x v="2"/>
    <x v="19"/>
    <m/>
    <m/>
  </r>
  <r>
    <x v="0"/>
    <x v="1"/>
    <x v="0"/>
    <x v="0"/>
    <x v="0"/>
    <x v="1"/>
    <x v="7"/>
    <x v="20"/>
    <m/>
    <m/>
  </r>
  <r>
    <x v="0"/>
    <x v="1"/>
    <x v="0"/>
    <x v="0"/>
    <x v="0"/>
    <x v="1"/>
    <x v="7"/>
    <x v="21"/>
    <m/>
    <m/>
  </r>
  <r>
    <x v="0"/>
    <x v="1"/>
    <x v="0"/>
    <x v="0"/>
    <x v="0"/>
    <x v="1"/>
    <x v="2"/>
    <x v="4"/>
    <m/>
    <m/>
  </r>
  <r>
    <x v="0"/>
    <x v="1"/>
    <x v="0"/>
    <x v="0"/>
    <x v="0"/>
    <x v="1"/>
    <x v="8"/>
    <x v="22"/>
    <m/>
    <m/>
  </r>
  <r>
    <x v="0"/>
    <x v="1"/>
    <x v="0"/>
    <x v="0"/>
    <x v="0"/>
    <x v="1"/>
    <x v="8"/>
    <x v="23"/>
    <m/>
    <m/>
  </r>
  <r>
    <x v="0"/>
    <x v="1"/>
    <x v="0"/>
    <x v="0"/>
    <x v="0"/>
    <x v="4"/>
    <x v="2"/>
    <x v="28"/>
    <m/>
    <m/>
  </r>
  <r>
    <x v="1"/>
    <x v="1"/>
    <x v="0"/>
    <x v="0"/>
    <x v="1"/>
    <x v="2"/>
    <x v="3"/>
    <x v="5"/>
    <m/>
    <n v="2900000"/>
  </r>
  <r>
    <x v="1"/>
    <x v="1"/>
    <x v="0"/>
    <x v="1"/>
    <x v="1"/>
    <x v="2"/>
    <x v="3"/>
    <x v="5"/>
    <m/>
    <n v="500000"/>
  </r>
  <r>
    <x v="1"/>
    <x v="1"/>
    <x v="0"/>
    <x v="0"/>
    <x v="2"/>
    <x v="3"/>
    <x v="3"/>
    <x v="24"/>
    <m/>
    <m/>
  </r>
  <r>
    <x v="1"/>
    <x v="1"/>
    <x v="0"/>
    <x v="0"/>
    <x v="2"/>
    <x v="3"/>
    <x v="3"/>
    <x v="25"/>
    <m/>
    <m/>
  </r>
  <r>
    <x v="1"/>
    <x v="1"/>
    <x v="0"/>
    <x v="0"/>
    <x v="2"/>
    <x v="3"/>
    <x v="3"/>
    <x v="29"/>
    <m/>
    <n v="1000000"/>
  </r>
  <r>
    <x v="1"/>
    <x v="1"/>
    <x v="0"/>
    <x v="0"/>
    <x v="0"/>
    <x v="0"/>
    <x v="4"/>
    <x v="6"/>
    <m/>
    <n v="1400000"/>
  </r>
  <r>
    <x v="1"/>
    <x v="1"/>
    <x v="0"/>
    <x v="0"/>
    <x v="0"/>
    <x v="0"/>
    <x v="4"/>
    <x v="7"/>
    <m/>
    <n v="88211"/>
  </r>
  <r>
    <x v="1"/>
    <x v="1"/>
    <x v="0"/>
    <x v="0"/>
    <x v="0"/>
    <x v="0"/>
    <x v="4"/>
    <x v="8"/>
    <m/>
    <n v="124017.58333333334"/>
  </r>
  <r>
    <x v="1"/>
    <x v="1"/>
    <x v="0"/>
    <x v="0"/>
    <x v="0"/>
    <x v="0"/>
    <x v="4"/>
    <x v="9"/>
    <m/>
    <n v="14882.11"/>
  </r>
  <r>
    <x v="1"/>
    <x v="1"/>
    <x v="0"/>
    <x v="0"/>
    <x v="0"/>
    <x v="0"/>
    <x v="4"/>
    <x v="10"/>
    <m/>
    <n v="124017.58333333334"/>
  </r>
  <r>
    <x v="1"/>
    <x v="1"/>
    <x v="0"/>
    <x v="0"/>
    <x v="0"/>
    <x v="0"/>
    <x v="4"/>
    <x v="11"/>
    <m/>
    <n v="58333.333333333328"/>
  </r>
  <r>
    <x v="1"/>
    <x v="1"/>
    <x v="0"/>
    <x v="0"/>
    <x v="0"/>
    <x v="0"/>
    <x v="4"/>
    <x v="12"/>
    <m/>
    <n v="88211"/>
  </r>
  <r>
    <x v="1"/>
    <x v="1"/>
    <x v="0"/>
    <x v="0"/>
    <x v="0"/>
    <x v="0"/>
    <x v="4"/>
    <x v="13"/>
    <m/>
    <n v="7308"/>
  </r>
  <r>
    <x v="1"/>
    <x v="1"/>
    <x v="0"/>
    <x v="0"/>
    <x v="0"/>
    <x v="0"/>
    <x v="4"/>
    <x v="14"/>
    <m/>
    <n v="168000"/>
  </r>
  <r>
    <x v="1"/>
    <x v="1"/>
    <x v="0"/>
    <x v="0"/>
    <x v="0"/>
    <x v="0"/>
    <x v="4"/>
    <x v="15"/>
    <m/>
    <n v="56000"/>
  </r>
  <r>
    <x v="1"/>
    <x v="1"/>
    <x v="0"/>
    <x v="0"/>
    <x v="0"/>
    <x v="0"/>
    <x v="4"/>
    <x v="15"/>
    <m/>
    <n v="56000"/>
  </r>
  <r>
    <x v="1"/>
    <x v="1"/>
    <x v="0"/>
    <x v="0"/>
    <x v="0"/>
    <x v="0"/>
    <x v="9"/>
    <x v="30"/>
    <m/>
    <n v="390621"/>
  </r>
  <r>
    <x v="1"/>
    <x v="1"/>
    <x v="0"/>
    <x v="0"/>
    <x v="0"/>
    <x v="0"/>
    <x v="5"/>
    <x v="26"/>
    <m/>
    <m/>
  </r>
  <r>
    <x v="1"/>
    <x v="1"/>
    <x v="0"/>
    <x v="0"/>
    <x v="0"/>
    <x v="0"/>
    <x v="6"/>
    <x v="17"/>
    <m/>
    <m/>
  </r>
  <r>
    <x v="1"/>
    <x v="1"/>
    <x v="0"/>
    <x v="0"/>
    <x v="0"/>
    <x v="0"/>
    <x v="0"/>
    <x v="0"/>
    <m/>
    <m/>
  </r>
  <r>
    <x v="1"/>
    <x v="1"/>
    <x v="0"/>
    <x v="0"/>
    <x v="0"/>
    <x v="0"/>
    <x v="0"/>
    <x v="1"/>
    <m/>
    <m/>
  </r>
  <r>
    <x v="1"/>
    <x v="1"/>
    <x v="0"/>
    <x v="0"/>
    <x v="0"/>
    <x v="0"/>
    <x v="1"/>
    <x v="2"/>
    <m/>
    <m/>
  </r>
  <r>
    <x v="1"/>
    <x v="1"/>
    <x v="0"/>
    <x v="0"/>
    <x v="0"/>
    <x v="0"/>
    <x v="2"/>
    <x v="18"/>
    <m/>
    <m/>
  </r>
  <r>
    <x v="1"/>
    <x v="1"/>
    <x v="0"/>
    <x v="0"/>
    <x v="0"/>
    <x v="0"/>
    <x v="2"/>
    <x v="3"/>
    <m/>
    <n v="30000"/>
  </r>
  <r>
    <x v="1"/>
    <x v="1"/>
    <x v="0"/>
    <x v="0"/>
    <x v="0"/>
    <x v="0"/>
    <x v="2"/>
    <x v="19"/>
    <m/>
    <m/>
  </r>
  <r>
    <x v="1"/>
    <x v="1"/>
    <x v="0"/>
    <x v="0"/>
    <x v="0"/>
    <x v="1"/>
    <x v="7"/>
    <x v="20"/>
    <m/>
    <m/>
  </r>
  <r>
    <x v="1"/>
    <x v="1"/>
    <x v="0"/>
    <x v="0"/>
    <x v="0"/>
    <x v="1"/>
    <x v="7"/>
    <x v="21"/>
    <m/>
    <m/>
  </r>
  <r>
    <x v="1"/>
    <x v="1"/>
    <x v="0"/>
    <x v="0"/>
    <x v="0"/>
    <x v="1"/>
    <x v="2"/>
    <x v="4"/>
    <m/>
    <m/>
  </r>
  <r>
    <x v="1"/>
    <x v="1"/>
    <x v="0"/>
    <x v="0"/>
    <x v="0"/>
    <x v="1"/>
    <x v="8"/>
    <x v="22"/>
    <m/>
    <m/>
  </r>
  <r>
    <x v="1"/>
    <x v="1"/>
    <x v="0"/>
    <x v="0"/>
    <x v="0"/>
    <x v="1"/>
    <x v="8"/>
    <x v="23"/>
    <m/>
    <m/>
  </r>
  <r>
    <x v="1"/>
    <x v="1"/>
    <x v="0"/>
    <x v="0"/>
    <x v="0"/>
    <x v="4"/>
    <x v="2"/>
    <x v="28"/>
    <m/>
    <m/>
  </r>
  <r>
    <x v="2"/>
    <x v="1"/>
    <x v="0"/>
    <x v="0"/>
    <x v="1"/>
    <x v="2"/>
    <x v="3"/>
    <x v="5"/>
    <m/>
    <n v="3125000"/>
  </r>
  <r>
    <x v="2"/>
    <x v="1"/>
    <x v="0"/>
    <x v="1"/>
    <x v="1"/>
    <x v="2"/>
    <x v="3"/>
    <x v="5"/>
    <m/>
    <n v="500000"/>
  </r>
  <r>
    <x v="2"/>
    <x v="1"/>
    <x v="0"/>
    <x v="0"/>
    <x v="2"/>
    <x v="3"/>
    <x v="3"/>
    <x v="24"/>
    <m/>
    <m/>
  </r>
  <r>
    <x v="2"/>
    <x v="1"/>
    <x v="0"/>
    <x v="0"/>
    <x v="2"/>
    <x v="3"/>
    <x v="3"/>
    <x v="25"/>
    <m/>
    <m/>
  </r>
  <r>
    <x v="2"/>
    <x v="1"/>
    <x v="0"/>
    <x v="0"/>
    <x v="2"/>
    <x v="3"/>
    <x v="3"/>
    <x v="29"/>
    <m/>
    <n v="1000000"/>
  </r>
  <r>
    <x v="2"/>
    <x v="1"/>
    <x v="0"/>
    <x v="0"/>
    <x v="0"/>
    <x v="0"/>
    <x v="4"/>
    <x v="6"/>
    <m/>
    <n v="1400000"/>
  </r>
  <r>
    <x v="2"/>
    <x v="1"/>
    <x v="0"/>
    <x v="0"/>
    <x v="0"/>
    <x v="0"/>
    <x v="4"/>
    <x v="7"/>
    <m/>
    <n v="88211"/>
  </r>
  <r>
    <x v="2"/>
    <x v="1"/>
    <x v="0"/>
    <x v="0"/>
    <x v="0"/>
    <x v="0"/>
    <x v="4"/>
    <x v="8"/>
    <m/>
    <n v="124017.58333333334"/>
  </r>
  <r>
    <x v="2"/>
    <x v="1"/>
    <x v="0"/>
    <x v="0"/>
    <x v="0"/>
    <x v="0"/>
    <x v="4"/>
    <x v="9"/>
    <m/>
    <n v="14882.11"/>
  </r>
  <r>
    <x v="2"/>
    <x v="1"/>
    <x v="0"/>
    <x v="0"/>
    <x v="0"/>
    <x v="0"/>
    <x v="4"/>
    <x v="10"/>
    <m/>
    <n v="124017.58333333334"/>
  </r>
  <r>
    <x v="2"/>
    <x v="1"/>
    <x v="0"/>
    <x v="0"/>
    <x v="0"/>
    <x v="0"/>
    <x v="4"/>
    <x v="11"/>
    <m/>
    <n v="58333.333333333328"/>
  </r>
  <r>
    <x v="2"/>
    <x v="1"/>
    <x v="0"/>
    <x v="0"/>
    <x v="0"/>
    <x v="0"/>
    <x v="4"/>
    <x v="12"/>
    <m/>
    <n v="88211"/>
  </r>
  <r>
    <x v="2"/>
    <x v="1"/>
    <x v="0"/>
    <x v="0"/>
    <x v="0"/>
    <x v="0"/>
    <x v="4"/>
    <x v="13"/>
    <m/>
    <n v="7308"/>
  </r>
  <r>
    <x v="2"/>
    <x v="1"/>
    <x v="0"/>
    <x v="0"/>
    <x v="0"/>
    <x v="0"/>
    <x v="4"/>
    <x v="14"/>
    <m/>
    <n v="168000"/>
  </r>
  <r>
    <x v="2"/>
    <x v="1"/>
    <x v="0"/>
    <x v="0"/>
    <x v="0"/>
    <x v="0"/>
    <x v="4"/>
    <x v="15"/>
    <m/>
    <n v="56000"/>
  </r>
  <r>
    <x v="2"/>
    <x v="1"/>
    <x v="0"/>
    <x v="0"/>
    <x v="0"/>
    <x v="0"/>
    <x v="4"/>
    <x v="15"/>
    <m/>
    <n v="56000"/>
  </r>
  <r>
    <x v="2"/>
    <x v="1"/>
    <x v="0"/>
    <x v="0"/>
    <x v="0"/>
    <x v="0"/>
    <x v="9"/>
    <x v="30"/>
    <m/>
    <n v="390621"/>
  </r>
  <r>
    <x v="2"/>
    <x v="1"/>
    <x v="0"/>
    <x v="0"/>
    <x v="0"/>
    <x v="0"/>
    <x v="5"/>
    <x v="26"/>
    <m/>
    <m/>
  </r>
  <r>
    <x v="2"/>
    <x v="1"/>
    <x v="0"/>
    <x v="0"/>
    <x v="0"/>
    <x v="0"/>
    <x v="6"/>
    <x v="17"/>
    <m/>
    <m/>
  </r>
  <r>
    <x v="2"/>
    <x v="1"/>
    <x v="0"/>
    <x v="0"/>
    <x v="0"/>
    <x v="0"/>
    <x v="0"/>
    <x v="0"/>
    <m/>
    <m/>
  </r>
  <r>
    <x v="2"/>
    <x v="1"/>
    <x v="0"/>
    <x v="0"/>
    <x v="0"/>
    <x v="0"/>
    <x v="0"/>
    <x v="1"/>
    <m/>
    <m/>
  </r>
  <r>
    <x v="2"/>
    <x v="1"/>
    <x v="0"/>
    <x v="0"/>
    <x v="0"/>
    <x v="0"/>
    <x v="1"/>
    <x v="2"/>
    <m/>
    <m/>
  </r>
  <r>
    <x v="2"/>
    <x v="1"/>
    <x v="0"/>
    <x v="0"/>
    <x v="0"/>
    <x v="0"/>
    <x v="2"/>
    <x v="18"/>
    <m/>
    <m/>
  </r>
  <r>
    <x v="2"/>
    <x v="1"/>
    <x v="0"/>
    <x v="0"/>
    <x v="0"/>
    <x v="0"/>
    <x v="2"/>
    <x v="3"/>
    <m/>
    <n v="30000"/>
  </r>
  <r>
    <x v="2"/>
    <x v="1"/>
    <x v="0"/>
    <x v="0"/>
    <x v="0"/>
    <x v="0"/>
    <x v="2"/>
    <x v="19"/>
    <m/>
    <m/>
  </r>
  <r>
    <x v="2"/>
    <x v="1"/>
    <x v="0"/>
    <x v="0"/>
    <x v="0"/>
    <x v="1"/>
    <x v="7"/>
    <x v="20"/>
    <m/>
    <m/>
  </r>
  <r>
    <x v="2"/>
    <x v="1"/>
    <x v="0"/>
    <x v="0"/>
    <x v="0"/>
    <x v="1"/>
    <x v="7"/>
    <x v="21"/>
    <m/>
    <m/>
  </r>
  <r>
    <x v="2"/>
    <x v="1"/>
    <x v="0"/>
    <x v="0"/>
    <x v="0"/>
    <x v="1"/>
    <x v="2"/>
    <x v="4"/>
    <m/>
    <m/>
  </r>
  <r>
    <x v="2"/>
    <x v="1"/>
    <x v="0"/>
    <x v="0"/>
    <x v="0"/>
    <x v="1"/>
    <x v="8"/>
    <x v="22"/>
    <m/>
    <m/>
  </r>
  <r>
    <x v="2"/>
    <x v="1"/>
    <x v="0"/>
    <x v="0"/>
    <x v="0"/>
    <x v="1"/>
    <x v="8"/>
    <x v="23"/>
    <m/>
    <m/>
  </r>
  <r>
    <x v="2"/>
    <x v="1"/>
    <x v="0"/>
    <x v="0"/>
    <x v="0"/>
    <x v="4"/>
    <x v="2"/>
    <x v="28"/>
    <m/>
    <m/>
  </r>
  <r>
    <x v="3"/>
    <x v="1"/>
    <x v="0"/>
    <x v="0"/>
    <x v="1"/>
    <x v="2"/>
    <x v="3"/>
    <x v="5"/>
    <m/>
    <n v="3125000"/>
  </r>
  <r>
    <x v="3"/>
    <x v="1"/>
    <x v="0"/>
    <x v="1"/>
    <x v="1"/>
    <x v="2"/>
    <x v="3"/>
    <x v="5"/>
    <m/>
    <n v="500000"/>
  </r>
  <r>
    <x v="3"/>
    <x v="1"/>
    <x v="0"/>
    <x v="0"/>
    <x v="2"/>
    <x v="3"/>
    <x v="3"/>
    <x v="24"/>
    <m/>
    <m/>
  </r>
  <r>
    <x v="3"/>
    <x v="1"/>
    <x v="0"/>
    <x v="0"/>
    <x v="2"/>
    <x v="3"/>
    <x v="3"/>
    <x v="25"/>
    <m/>
    <m/>
  </r>
  <r>
    <x v="3"/>
    <x v="1"/>
    <x v="0"/>
    <x v="0"/>
    <x v="2"/>
    <x v="3"/>
    <x v="3"/>
    <x v="29"/>
    <m/>
    <n v="1000000"/>
  </r>
  <r>
    <x v="3"/>
    <x v="1"/>
    <x v="0"/>
    <x v="0"/>
    <x v="0"/>
    <x v="0"/>
    <x v="4"/>
    <x v="6"/>
    <m/>
    <n v="1400000"/>
  </r>
  <r>
    <x v="3"/>
    <x v="1"/>
    <x v="0"/>
    <x v="0"/>
    <x v="0"/>
    <x v="0"/>
    <x v="4"/>
    <x v="7"/>
    <m/>
    <n v="88211"/>
  </r>
  <r>
    <x v="3"/>
    <x v="1"/>
    <x v="0"/>
    <x v="0"/>
    <x v="0"/>
    <x v="0"/>
    <x v="4"/>
    <x v="8"/>
    <m/>
    <n v="124017.58333333334"/>
  </r>
  <r>
    <x v="3"/>
    <x v="1"/>
    <x v="0"/>
    <x v="0"/>
    <x v="0"/>
    <x v="0"/>
    <x v="4"/>
    <x v="9"/>
    <m/>
    <n v="14882.11"/>
  </r>
  <r>
    <x v="3"/>
    <x v="1"/>
    <x v="0"/>
    <x v="0"/>
    <x v="0"/>
    <x v="0"/>
    <x v="4"/>
    <x v="10"/>
    <m/>
    <n v="124017.58333333334"/>
  </r>
  <r>
    <x v="3"/>
    <x v="1"/>
    <x v="0"/>
    <x v="0"/>
    <x v="0"/>
    <x v="0"/>
    <x v="4"/>
    <x v="11"/>
    <m/>
    <n v="58333.333333333328"/>
  </r>
  <r>
    <x v="3"/>
    <x v="1"/>
    <x v="0"/>
    <x v="0"/>
    <x v="0"/>
    <x v="0"/>
    <x v="4"/>
    <x v="12"/>
    <m/>
    <n v="88211"/>
  </r>
  <r>
    <x v="3"/>
    <x v="1"/>
    <x v="0"/>
    <x v="0"/>
    <x v="0"/>
    <x v="0"/>
    <x v="4"/>
    <x v="13"/>
    <m/>
    <n v="7308"/>
  </r>
  <r>
    <x v="3"/>
    <x v="1"/>
    <x v="0"/>
    <x v="0"/>
    <x v="0"/>
    <x v="0"/>
    <x v="4"/>
    <x v="14"/>
    <m/>
    <n v="168000"/>
  </r>
  <r>
    <x v="3"/>
    <x v="1"/>
    <x v="0"/>
    <x v="0"/>
    <x v="0"/>
    <x v="0"/>
    <x v="4"/>
    <x v="15"/>
    <m/>
    <n v="56000"/>
  </r>
  <r>
    <x v="3"/>
    <x v="1"/>
    <x v="0"/>
    <x v="0"/>
    <x v="0"/>
    <x v="0"/>
    <x v="4"/>
    <x v="15"/>
    <m/>
    <n v="56000"/>
  </r>
  <r>
    <x v="3"/>
    <x v="1"/>
    <x v="0"/>
    <x v="0"/>
    <x v="0"/>
    <x v="0"/>
    <x v="9"/>
    <x v="30"/>
    <m/>
    <n v="390621"/>
  </r>
  <r>
    <x v="3"/>
    <x v="1"/>
    <x v="0"/>
    <x v="0"/>
    <x v="0"/>
    <x v="0"/>
    <x v="5"/>
    <x v="26"/>
    <m/>
    <m/>
  </r>
  <r>
    <x v="3"/>
    <x v="1"/>
    <x v="0"/>
    <x v="0"/>
    <x v="0"/>
    <x v="0"/>
    <x v="6"/>
    <x v="17"/>
    <m/>
    <m/>
  </r>
  <r>
    <x v="3"/>
    <x v="1"/>
    <x v="0"/>
    <x v="0"/>
    <x v="0"/>
    <x v="0"/>
    <x v="0"/>
    <x v="0"/>
    <m/>
    <m/>
  </r>
  <r>
    <x v="3"/>
    <x v="1"/>
    <x v="0"/>
    <x v="0"/>
    <x v="0"/>
    <x v="0"/>
    <x v="0"/>
    <x v="1"/>
    <m/>
    <m/>
  </r>
  <r>
    <x v="3"/>
    <x v="1"/>
    <x v="0"/>
    <x v="0"/>
    <x v="0"/>
    <x v="0"/>
    <x v="1"/>
    <x v="2"/>
    <m/>
    <m/>
  </r>
  <r>
    <x v="3"/>
    <x v="1"/>
    <x v="0"/>
    <x v="0"/>
    <x v="0"/>
    <x v="0"/>
    <x v="2"/>
    <x v="18"/>
    <m/>
    <m/>
  </r>
  <r>
    <x v="3"/>
    <x v="1"/>
    <x v="0"/>
    <x v="0"/>
    <x v="0"/>
    <x v="0"/>
    <x v="2"/>
    <x v="3"/>
    <m/>
    <n v="30000"/>
  </r>
  <r>
    <x v="3"/>
    <x v="1"/>
    <x v="0"/>
    <x v="0"/>
    <x v="0"/>
    <x v="0"/>
    <x v="2"/>
    <x v="19"/>
    <m/>
    <m/>
  </r>
  <r>
    <x v="3"/>
    <x v="1"/>
    <x v="0"/>
    <x v="0"/>
    <x v="0"/>
    <x v="1"/>
    <x v="7"/>
    <x v="20"/>
    <m/>
    <m/>
  </r>
  <r>
    <x v="3"/>
    <x v="1"/>
    <x v="0"/>
    <x v="0"/>
    <x v="0"/>
    <x v="1"/>
    <x v="7"/>
    <x v="21"/>
    <m/>
    <m/>
  </r>
  <r>
    <x v="3"/>
    <x v="1"/>
    <x v="0"/>
    <x v="0"/>
    <x v="0"/>
    <x v="1"/>
    <x v="2"/>
    <x v="4"/>
    <m/>
    <m/>
  </r>
  <r>
    <x v="3"/>
    <x v="1"/>
    <x v="0"/>
    <x v="0"/>
    <x v="0"/>
    <x v="1"/>
    <x v="8"/>
    <x v="22"/>
    <m/>
    <m/>
  </r>
  <r>
    <x v="3"/>
    <x v="1"/>
    <x v="0"/>
    <x v="0"/>
    <x v="0"/>
    <x v="1"/>
    <x v="8"/>
    <x v="23"/>
    <m/>
    <m/>
  </r>
  <r>
    <x v="3"/>
    <x v="1"/>
    <x v="0"/>
    <x v="0"/>
    <x v="0"/>
    <x v="4"/>
    <x v="2"/>
    <x v="28"/>
    <m/>
    <m/>
  </r>
  <r>
    <x v="4"/>
    <x v="1"/>
    <x v="0"/>
    <x v="0"/>
    <x v="1"/>
    <x v="2"/>
    <x v="3"/>
    <x v="5"/>
    <m/>
    <n v="3250000"/>
  </r>
  <r>
    <x v="4"/>
    <x v="1"/>
    <x v="0"/>
    <x v="1"/>
    <x v="1"/>
    <x v="2"/>
    <x v="3"/>
    <x v="5"/>
    <m/>
    <n v="500000"/>
  </r>
  <r>
    <x v="4"/>
    <x v="1"/>
    <x v="0"/>
    <x v="0"/>
    <x v="2"/>
    <x v="3"/>
    <x v="3"/>
    <x v="24"/>
    <m/>
    <m/>
  </r>
  <r>
    <x v="4"/>
    <x v="1"/>
    <x v="0"/>
    <x v="0"/>
    <x v="2"/>
    <x v="3"/>
    <x v="3"/>
    <x v="25"/>
    <m/>
    <m/>
  </r>
  <r>
    <x v="4"/>
    <x v="1"/>
    <x v="0"/>
    <x v="0"/>
    <x v="2"/>
    <x v="3"/>
    <x v="3"/>
    <x v="29"/>
    <m/>
    <n v="1000000"/>
  </r>
  <r>
    <x v="4"/>
    <x v="1"/>
    <x v="0"/>
    <x v="0"/>
    <x v="0"/>
    <x v="0"/>
    <x v="4"/>
    <x v="6"/>
    <m/>
    <n v="1400000"/>
  </r>
  <r>
    <x v="4"/>
    <x v="1"/>
    <x v="0"/>
    <x v="0"/>
    <x v="0"/>
    <x v="0"/>
    <x v="4"/>
    <x v="7"/>
    <m/>
    <n v="88211"/>
  </r>
  <r>
    <x v="4"/>
    <x v="1"/>
    <x v="0"/>
    <x v="0"/>
    <x v="0"/>
    <x v="0"/>
    <x v="4"/>
    <x v="8"/>
    <m/>
    <n v="124017.58333333334"/>
  </r>
  <r>
    <x v="4"/>
    <x v="1"/>
    <x v="0"/>
    <x v="0"/>
    <x v="0"/>
    <x v="0"/>
    <x v="4"/>
    <x v="9"/>
    <m/>
    <n v="14882.11"/>
  </r>
  <r>
    <x v="4"/>
    <x v="1"/>
    <x v="0"/>
    <x v="0"/>
    <x v="0"/>
    <x v="0"/>
    <x v="4"/>
    <x v="10"/>
    <m/>
    <n v="124017.58333333334"/>
  </r>
  <r>
    <x v="4"/>
    <x v="1"/>
    <x v="0"/>
    <x v="0"/>
    <x v="0"/>
    <x v="0"/>
    <x v="4"/>
    <x v="11"/>
    <m/>
    <n v="58333.333333333328"/>
  </r>
  <r>
    <x v="4"/>
    <x v="1"/>
    <x v="0"/>
    <x v="0"/>
    <x v="0"/>
    <x v="0"/>
    <x v="4"/>
    <x v="12"/>
    <m/>
    <n v="88211"/>
  </r>
  <r>
    <x v="4"/>
    <x v="1"/>
    <x v="0"/>
    <x v="0"/>
    <x v="0"/>
    <x v="0"/>
    <x v="4"/>
    <x v="13"/>
    <m/>
    <n v="7308"/>
  </r>
  <r>
    <x v="4"/>
    <x v="1"/>
    <x v="0"/>
    <x v="0"/>
    <x v="0"/>
    <x v="0"/>
    <x v="4"/>
    <x v="14"/>
    <m/>
    <n v="168000"/>
  </r>
  <r>
    <x v="4"/>
    <x v="1"/>
    <x v="0"/>
    <x v="0"/>
    <x v="0"/>
    <x v="0"/>
    <x v="4"/>
    <x v="15"/>
    <m/>
    <n v="56000"/>
  </r>
  <r>
    <x v="4"/>
    <x v="1"/>
    <x v="0"/>
    <x v="0"/>
    <x v="0"/>
    <x v="0"/>
    <x v="4"/>
    <x v="15"/>
    <m/>
    <n v="56000"/>
  </r>
  <r>
    <x v="4"/>
    <x v="1"/>
    <x v="0"/>
    <x v="0"/>
    <x v="0"/>
    <x v="0"/>
    <x v="9"/>
    <x v="30"/>
    <m/>
    <n v="390621"/>
  </r>
  <r>
    <x v="4"/>
    <x v="1"/>
    <x v="0"/>
    <x v="0"/>
    <x v="0"/>
    <x v="0"/>
    <x v="5"/>
    <x v="26"/>
    <m/>
    <m/>
  </r>
  <r>
    <x v="4"/>
    <x v="1"/>
    <x v="0"/>
    <x v="0"/>
    <x v="0"/>
    <x v="0"/>
    <x v="6"/>
    <x v="17"/>
    <m/>
    <m/>
  </r>
  <r>
    <x v="4"/>
    <x v="1"/>
    <x v="0"/>
    <x v="0"/>
    <x v="0"/>
    <x v="0"/>
    <x v="0"/>
    <x v="0"/>
    <m/>
    <m/>
  </r>
  <r>
    <x v="4"/>
    <x v="1"/>
    <x v="0"/>
    <x v="0"/>
    <x v="0"/>
    <x v="0"/>
    <x v="0"/>
    <x v="1"/>
    <m/>
    <m/>
  </r>
  <r>
    <x v="4"/>
    <x v="1"/>
    <x v="0"/>
    <x v="0"/>
    <x v="0"/>
    <x v="0"/>
    <x v="1"/>
    <x v="2"/>
    <m/>
    <m/>
  </r>
  <r>
    <x v="4"/>
    <x v="1"/>
    <x v="0"/>
    <x v="0"/>
    <x v="0"/>
    <x v="0"/>
    <x v="2"/>
    <x v="18"/>
    <m/>
    <m/>
  </r>
  <r>
    <x v="4"/>
    <x v="1"/>
    <x v="0"/>
    <x v="0"/>
    <x v="0"/>
    <x v="0"/>
    <x v="2"/>
    <x v="3"/>
    <m/>
    <n v="30000"/>
  </r>
  <r>
    <x v="4"/>
    <x v="1"/>
    <x v="0"/>
    <x v="0"/>
    <x v="0"/>
    <x v="0"/>
    <x v="2"/>
    <x v="19"/>
    <m/>
    <m/>
  </r>
  <r>
    <x v="4"/>
    <x v="1"/>
    <x v="0"/>
    <x v="0"/>
    <x v="0"/>
    <x v="1"/>
    <x v="7"/>
    <x v="20"/>
    <m/>
    <m/>
  </r>
  <r>
    <x v="4"/>
    <x v="1"/>
    <x v="0"/>
    <x v="0"/>
    <x v="0"/>
    <x v="1"/>
    <x v="7"/>
    <x v="21"/>
    <m/>
    <m/>
  </r>
  <r>
    <x v="4"/>
    <x v="1"/>
    <x v="0"/>
    <x v="0"/>
    <x v="0"/>
    <x v="1"/>
    <x v="2"/>
    <x v="4"/>
    <m/>
    <m/>
  </r>
  <r>
    <x v="4"/>
    <x v="1"/>
    <x v="0"/>
    <x v="0"/>
    <x v="0"/>
    <x v="1"/>
    <x v="8"/>
    <x v="22"/>
    <m/>
    <m/>
  </r>
  <r>
    <x v="4"/>
    <x v="1"/>
    <x v="0"/>
    <x v="0"/>
    <x v="0"/>
    <x v="1"/>
    <x v="8"/>
    <x v="23"/>
    <m/>
    <m/>
  </r>
  <r>
    <x v="4"/>
    <x v="1"/>
    <x v="0"/>
    <x v="0"/>
    <x v="0"/>
    <x v="4"/>
    <x v="2"/>
    <x v="28"/>
    <m/>
    <m/>
  </r>
  <r>
    <x v="5"/>
    <x v="1"/>
    <x v="1"/>
    <x v="0"/>
    <x v="1"/>
    <x v="2"/>
    <x v="3"/>
    <x v="5"/>
    <m/>
    <n v="985000"/>
  </r>
  <r>
    <x v="5"/>
    <x v="1"/>
    <x v="1"/>
    <x v="1"/>
    <x v="1"/>
    <x v="2"/>
    <x v="3"/>
    <x v="5"/>
    <m/>
    <n v="1312200"/>
  </r>
  <r>
    <x v="5"/>
    <x v="1"/>
    <x v="1"/>
    <x v="0"/>
    <x v="2"/>
    <x v="3"/>
    <x v="3"/>
    <x v="24"/>
    <m/>
    <m/>
  </r>
  <r>
    <x v="5"/>
    <x v="1"/>
    <x v="1"/>
    <x v="0"/>
    <x v="2"/>
    <x v="3"/>
    <x v="3"/>
    <x v="31"/>
    <m/>
    <n v="200000"/>
  </r>
  <r>
    <x v="5"/>
    <x v="1"/>
    <x v="1"/>
    <x v="0"/>
    <x v="2"/>
    <x v="3"/>
    <x v="3"/>
    <x v="25"/>
    <m/>
    <n v="45000"/>
  </r>
  <r>
    <x v="5"/>
    <x v="1"/>
    <x v="1"/>
    <x v="0"/>
    <x v="2"/>
    <x v="3"/>
    <x v="3"/>
    <x v="29"/>
    <m/>
    <n v="150000"/>
  </r>
  <r>
    <x v="5"/>
    <x v="1"/>
    <x v="1"/>
    <x v="0"/>
    <x v="0"/>
    <x v="0"/>
    <x v="4"/>
    <x v="6"/>
    <m/>
    <n v="1400000"/>
  </r>
  <r>
    <x v="5"/>
    <x v="1"/>
    <x v="1"/>
    <x v="0"/>
    <x v="0"/>
    <x v="0"/>
    <x v="4"/>
    <x v="7"/>
    <m/>
    <n v="88211"/>
  </r>
  <r>
    <x v="5"/>
    <x v="1"/>
    <x v="1"/>
    <x v="0"/>
    <x v="0"/>
    <x v="0"/>
    <x v="4"/>
    <x v="8"/>
    <m/>
    <n v="124017.58333333334"/>
  </r>
  <r>
    <x v="5"/>
    <x v="1"/>
    <x v="1"/>
    <x v="0"/>
    <x v="0"/>
    <x v="0"/>
    <x v="4"/>
    <x v="9"/>
    <m/>
    <n v="14882.11"/>
  </r>
  <r>
    <x v="5"/>
    <x v="1"/>
    <x v="1"/>
    <x v="0"/>
    <x v="0"/>
    <x v="0"/>
    <x v="4"/>
    <x v="10"/>
    <m/>
    <n v="124017.58333333334"/>
  </r>
  <r>
    <x v="5"/>
    <x v="1"/>
    <x v="1"/>
    <x v="0"/>
    <x v="0"/>
    <x v="0"/>
    <x v="4"/>
    <x v="11"/>
    <m/>
    <n v="58333.333333333328"/>
  </r>
  <r>
    <x v="5"/>
    <x v="1"/>
    <x v="1"/>
    <x v="0"/>
    <x v="0"/>
    <x v="0"/>
    <x v="4"/>
    <x v="12"/>
    <m/>
    <n v="88211"/>
  </r>
  <r>
    <x v="5"/>
    <x v="1"/>
    <x v="1"/>
    <x v="0"/>
    <x v="0"/>
    <x v="0"/>
    <x v="4"/>
    <x v="13"/>
    <m/>
    <n v="7308"/>
  </r>
  <r>
    <x v="5"/>
    <x v="1"/>
    <x v="1"/>
    <x v="0"/>
    <x v="0"/>
    <x v="0"/>
    <x v="4"/>
    <x v="14"/>
    <m/>
    <n v="168000"/>
  </r>
  <r>
    <x v="5"/>
    <x v="1"/>
    <x v="1"/>
    <x v="0"/>
    <x v="0"/>
    <x v="0"/>
    <x v="4"/>
    <x v="15"/>
    <m/>
    <n v="56000"/>
  </r>
  <r>
    <x v="5"/>
    <x v="1"/>
    <x v="1"/>
    <x v="0"/>
    <x v="0"/>
    <x v="0"/>
    <x v="4"/>
    <x v="15"/>
    <m/>
    <n v="56000"/>
  </r>
  <r>
    <x v="5"/>
    <x v="1"/>
    <x v="1"/>
    <x v="0"/>
    <x v="0"/>
    <x v="0"/>
    <x v="9"/>
    <x v="30"/>
    <m/>
    <n v="390621"/>
  </r>
  <r>
    <x v="5"/>
    <x v="1"/>
    <x v="1"/>
    <x v="0"/>
    <x v="0"/>
    <x v="0"/>
    <x v="5"/>
    <x v="26"/>
    <m/>
    <m/>
  </r>
  <r>
    <x v="5"/>
    <x v="1"/>
    <x v="1"/>
    <x v="0"/>
    <x v="0"/>
    <x v="0"/>
    <x v="6"/>
    <x v="17"/>
    <m/>
    <m/>
  </r>
  <r>
    <x v="5"/>
    <x v="1"/>
    <x v="1"/>
    <x v="0"/>
    <x v="0"/>
    <x v="0"/>
    <x v="0"/>
    <x v="0"/>
    <m/>
    <m/>
  </r>
  <r>
    <x v="5"/>
    <x v="1"/>
    <x v="1"/>
    <x v="0"/>
    <x v="0"/>
    <x v="0"/>
    <x v="0"/>
    <x v="1"/>
    <m/>
    <n v="150000"/>
  </r>
  <r>
    <x v="5"/>
    <x v="1"/>
    <x v="1"/>
    <x v="0"/>
    <x v="0"/>
    <x v="0"/>
    <x v="1"/>
    <x v="2"/>
    <m/>
    <m/>
  </r>
  <r>
    <x v="5"/>
    <x v="1"/>
    <x v="1"/>
    <x v="0"/>
    <x v="0"/>
    <x v="0"/>
    <x v="2"/>
    <x v="18"/>
    <m/>
    <m/>
  </r>
  <r>
    <x v="5"/>
    <x v="1"/>
    <x v="1"/>
    <x v="0"/>
    <x v="0"/>
    <x v="0"/>
    <x v="2"/>
    <x v="3"/>
    <m/>
    <n v="30000"/>
  </r>
  <r>
    <x v="5"/>
    <x v="1"/>
    <x v="1"/>
    <x v="0"/>
    <x v="0"/>
    <x v="0"/>
    <x v="2"/>
    <x v="19"/>
    <m/>
    <m/>
  </r>
  <r>
    <x v="5"/>
    <x v="1"/>
    <x v="1"/>
    <x v="0"/>
    <x v="0"/>
    <x v="1"/>
    <x v="7"/>
    <x v="20"/>
    <m/>
    <m/>
  </r>
  <r>
    <x v="5"/>
    <x v="1"/>
    <x v="1"/>
    <x v="0"/>
    <x v="0"/>
    <x v="1"/>
    <x v="7"/>
    <x v="21"/>
    <m/>
    <m/>
  </r>
  <r>
    <x v="5"/>
    <x v="1"/>
    <x v="1"/>
    <x v="0"/>
    <x v="0"/>
    <x v="1"/>
    <x v="2"/>
    <x v="4"/>
    <m/>
    <m/>
  </r>
  <r>
    <x v="5"/>
    <x v="1"/>
    <x v="1"/>
    <x v="0"/>
    <x v="0"/>
    <x v="1"/>
    <x v="8"/>
    <x v="22"/>
    <m/>
    <m/>
  </r>
  <r>
    <x v="5"/>
    <x v="1"/>
    <x v="1"/>
    <x v="0"/>
    <x v="0"/>
    <x v="1"/>
    <x v="8"/>
    <x v="23"/>
    <m/>
    <m/>
  </r>
  <r>
    <x v="5"/>
    <x v="1"/>
    <x v="1"/>
    <x v="0"/>
    <x v="0"/>
    <x v="4"/>
    <x v="2"/>
    <x v="28"/>
    <m/>
    <m/>
  </r>
  <r>
    <x v="6"/>
    <x v="1"/>
    <x v="1"/>
    <x v="0"/>
    <x v="1"/>
    <x v="2"/>
    <x v="3"/>
    <x v="5"/>
    <m/>
    <n v="1836800"/>
  </r>
  <r>
    <x v="6"/>
    <x v="1"/>
    <x v="1"/>
    <x v="1"/>
    <x v="1"/>
    <x v="2"/>
    <x v="3"/>
    <x v="5"/>
    <m/>
    <n v="2175600"/>
  </r>
  <r>
    <x v="6"/>
    <x v="1"/>
    <x v="1"/>
    <x v="0"/>
    <x v="2"/>
    <x v="3"/>
    <x v="3"/>
    <x v="24"/>
    <m/>
    <m/>
  </r>
  <r>
    <x v="6"/>
    <x v="1"/>
    <x v="1"/>
    <x v="0"/>
    <x v="2"/>
    <x v="3"/>
    <x v="3"/>
    <x v="25"/>
    <m/>
    <n v="300000"/>
  </r>
  <r>
    <x v="6"/>
    <x v="1"/>
    <x v="1"/>
    <x v="0"/>
    <x v="2"/>
    <x v="3"/>
    <x v="3"/>
    <x v="29"/>
    <m/>
    <n v="150000"/>
  </r>
  <r>
    <x v="6"/>
    <x v="1"/>
    <x v="1"/>
    <x v="0"/>
    <x v="2"/>
    <x v="3"/>
    <x v="3"/>
    <x v="31"/>
    <m/>
    <n v="200000"/>
  </r>
  <r>
    <x v="6"/>
    <x v="1"/>
    <x v="1"/>
    <x v="0"/>
    <x v="0"/>
    <x v="0"/>
    <x v="4"/>
    <x v="6"/>
    <m/>
    <n v="1400000"/>
  </r>
  <r>
    <x v="6"/>
    <x v="1"/>
    <x v="1"/>
    <x v="0"/>
    <x v="0"/>
    <x v="0"/>
    <x v="4"/>
    <x v="7"/>
    <m/>
    <n v="88211"/>
  </r>
  <r>
    <x v="6"/>
    <x v="1"/>
    <x v="1"/>
    <x v="0"/>
    <x v="0"/>
    <x v="0"/>
    <x v="4"/>
    <x v="8"/>
    <m/>
    <n v="124017.58333333334"/>
  </r>
  <r>
    <x v="6"/>
    <x v="1"/>
    <x v="1"/>
    <x v="0"/>
    <x v="0"/>
    <x v="0"/>
    <x v="4"/>
    <x v="9"/>
    <m/>
    <n v="14882.11"/>
  </r>
  <r>
    <x v="6"/>
    <x v="1"/>
    <x v="1"/>
    <x v="0"/>
    <x v="0"/>
    <x v="0"/>
    <x v="4"/>
    <x v="10"/>
    <m/>
    <n v="124017.58333333334"/>
  </r>
  <r>
    <x v="6"/>
    <x v="1"/>
    <x v="1"/>
    <x v="0"/>
    <x v="0"/>
    <x v="0"/>
    <x v="4"/>
    <x v="11"/>
    <m/>
    <n v="58333.333333333328"/>
  </r>
  <r>
    <x v="6"/>
    <x v="1"/>
    <x v="1"/>
    <x v="0"/>
    <x v="0"/>
    <x v="0"/>
    <x v="4"/>
    <x v="12"/>
    <m/>
    <n v="88211"/>
  </r>
  <r>
    <x v="6"/>
    <x v="1"/>
    <x v="1"/>
    <x v="0"/>
    <x v="0"/>
    <x v="0"/>
    <x v="4"/>
    <x v="13"/>
    <m/>
    <n v="7308"/>
  </r>
  <r>
    <x v="6"/>
    <x v="1"/>
    <x v="1"/>
    <x v="0"/>
    <x v="0"/>
    <x v="0"/>
    <x v="4"/>
    <x v="14"/>
    <m/>
    <n v="168000"/>
  </r>
  <r>
    <x v="6"/>
    <x v="1"/>
    <x v="1"/>
    <x v="0"/>
    <x v="0"/>
    <x v="0"/>
    <x v="4"/>
    <x v="15"/>
    <m/>
    <n v="56000"/>
  </r>
  <r>
    <x v="6"/>
    <x v="1"/>
    <x v="1"/>
    <x v="0"/>
    <x v="0"/>
    <x v="0"/>
    <x v="4"/>
    <x v="15"/>
    <m/>
    <n v="56000"/>
  </r>
  <r>
    <x v="6"/>
    <x v="1"/>
    <x v="1"/>
    <x v="0"/>
    <x v="0"/>
    <x v="0"/>
    <x v="9"/>
    <x v="30"/>
    <m/>
    <n v="390621"/>
  </r>
  <r>
    <x v="6"/>
    <x v="1"/>
    <x v="1"/>
    <x v="0"/>
    <x v="0"/>
    <x v="0"/>
    <x v="5"/>
    <x v="26"/>
    <m/>
    <m/>
  </r>
  <r>
    <x v="6"/>
    <x v="1"/>
    <x v="1"/>
    <x v="0"/>
    <x v="0"/>
    <x v="0"/>
    <x v="6"/>
    <x v="17"/>
    <m/>
    <m/>
  </r>
  <r>
    <x v="6"/>
    <x v="1"/>
    <x v="1"/>
    <x v="0"/>
    <x v="0"/>
    <x v="0"/>
    <x v="0"/>
    <x v="0"/>
    <m/>
    <m/>
  </r>
  <r>
    <x v="6"/>
    <x v="1"/>
    <x v="1"/>
    <x v="0"/>
    <x v="0"/>
    <x v="0"/>
    <x v="0"/>
    <x v="1"/>
    <m/>
    <n v="150000"/>
  </r>
  <r>
    <x v="6"/>
    <x v="1"/>
    <x v="1"/>
    <x v="0"/>
    <x v="0"/>
    <x v="0"/>
    <x v="1"/>
    <x v="2"/>
    <m/>
    <m/>
  </r>
  <r>
    <x v="6"/>
    <x v="1"/>
    <x v="1"/>
    <x v="0"/>
    <x v="0"/>
    <x v="0"/>
    <x v="2"/>
    <x v="18"/>
    <m/>
    <m/>
  </r>
  <r>
    <x v="6"/>
    <x v="1"/>
    <x v="1"/>
    <x v="0"/>
    <x v="0"/>
    <x v="0"/>
    <x v="2"/>
    <x v="3"/>
    <m/>
    <n v="30000"/>
  </r>
  <r>
    <x v="6"/>
    <x v="1"/>
    <x v="1"/>
    <x v="0"/>
    <x v="0"/>
    <x v="0"/>
    <x v="2"/>
    <x v="19"/>
    <m/>
    <m/>
  </r>
  <r>
    <x v="6"/>
    <x v="1"/>
    <x v="1"/>
    <x v="0"/>
    <x v="0"/>
    <x v="1"/>
    <x v="7"/>
    <x v="20"/>
    <m/>
    <m/>
  </r>
  <r>
    <x v="6"/>
    <x v="1"/>
    <x v="1"/>
    <x v="0"/>
    <x v="0"/>
    <x v="1"/>
    <x v="7"/>
    <x v="21"/>
    <m/>
    <m/>
  </r>
  <r>
    <x v="6"/>
    <x v="1"/>
    <x v="1"/>
    <x v="0"/>
    <x v="0"/>
    <x v="1"/>
    <x v="2"/>
    <x v="4"/>
    <m/>
    <m/>
  </r>
  <r>
    <x v="6"/>
    <x v="1"/>
    <x v="1"/>
    <x v="0"/>
    <x v="0"/>
    <x v="1"/>
    <x v="8"/>
    <x v="22"/>
    <m/>
    <m/>
  </r>
  <r>
    <x v="6"/>
    <x v="1"/>
    <x v="1"/>
    <x v="0"/>
    <x v="0"/>
    <x v="1"/>
    <x v="8"/>
    <x v="23"/>
    <m/>
    <m/>
  </r>
  <r>
    <x v="6"/>
    <x v="1"/>
    <x v="1"/>
    <x v="0"/>
    <x v="0"/>
    <x v="4"/>
    <x v="2"/>
    <x v="28"/>
    <m/>
    <m/>
  </r>
  <r>
    <x v="7"/>
    <x v="1"/>
    <x v="1"/>
    <x v="0"/>
    <x v="1"/>
    <x v="2"/>
    <x v="3"/>
    <x v="5"/>
    <m/>
    <n v="991900"/>
  </r>
  <r>
    <x v="7"/>
    <x v="1"/>
    <x v="1"/>
    <x v="1"/>
    <x v="1"/>
    <x v="2"/>
    <x v="3"/>
    <x v="5"/>
    <m/>
    <n v="2704440"/>
  </r>
  <r>
    <x v="7"/>
    <x v="1"/>
    <x v="1"/>
    <x v="0"/>
    <x v="2"/>
    <x v="3"/>
    <x v="3"/>
    <x v="24"/>
    <m/>
    <m/>
  </r>
  <r>
    <x v="7"/>
    <x v="1"/>
    <x v="1"/>
    <x v="0"/>
    <x v="2"/>
    <x v="3"/>
    <x v="3"/>
    <x v="25"/>
    <m/>
    <n v="0"/>
  </r>
  <r>
    <x v="7"/>
    <x v="1"/>
    <x v="1"/>
    <x v="0"/>
    <x v="2"/>
    <x v="3"/>
    <x v="3"/>
    <x v="29"/>
    <m/>
    <n v="150000"/>
  </r>
  <r>
    <x v="7"/>
    <x v="1"/>
    <x v="1"/>
    <x v="0"/>
    <x v="2"/>
    <x v="3"/>
    <x v="3"/>
    <x v="31"/>
    <m/>
    <n v="200000"/>
  </r>
  <r>
    <x v="7"/>
    <x v="1"/>
    <x v="1"/>
    <x v="0"/>
    <x v="0"/>
    <x v="0"/>
    <x v="4"/>
    <x v="6"/>
    <m/>
    <n v="1400000"/>
  </r>
  <r>
    <x v="7"/>
    <x v="1"/>
    <x v="1"/>
    <x v="0"/>
    <x v="0"/>
    <x v="0"/>
    <x v="4"/>
    <x v="7"/>
    <m/>
    <n v="88211"/>
  </r>
  <r>
    <x v="7"/>
    <x v="1"/>
    <x v="1"/>
    <x v="0"/>
    <x v="0"/>
    <x v="0"/>
    <x v="4"/>
    <x v="8"/>
    <m/>
    <n v="124017.58333333334"/>
  </r>
  <r>
    <x v="7"/>
    <x v="1"/>
    <x v="1"/>
    <x v="0"/>
    <x v="0"/>
    <x v="0"/>
    <x v="4"/>
    <x v="9"/>
    <m/>
    <n v="14882.11"/>
  </r>
  <r>
    <x v="7"/>
    <x v="1"/>
    <x v="1"/>
    <x v="0"/>
    <x v="0"/>
    <x v="0"/>
    <x v="4"/>
    <x v="10"/>
    <m/>
    <n v="124017.58333333334"/>
  </r>
  <r>
    <x v="7"/>
    <x v="1"/>
    <x v="1"/>
    <x v="0"/>
    <x v="0"/>
    <x v="0"/>
    <x v="4"/>
    <x v="11"/>
    <m/>
    <n v="58333.333333333328"/>
  </r>
  <r>
    <x v="7"/>
    <x v="1"/>
    <x v="1"/>
    <x v="0"/>
    <x v="0"/>
    <x v="0"/>
    <x v="4"/>
    <x v="12"/>
    <m/>
    <n v="88211"/>
  </r>
  <r>
    <x v="7"/>
    <x v="1"/>
    <x v="1"/>
    <x v="0"/>
    <x v="0"/>
    <x v="0"/>
    <x v="4"/>
    <x v="13"/>
    <m/>
    <n v="7308"/>
  </r>
  <r>
    <x v="7"/>
    <x v="1"/>
    <x v="1"/>
    <x v="0"/>
    <x v="0"/>
    <x v="0"/>
    <x v="4"/>
    <x v="14"/>
    <m/>
    <n v="168000"/>
  </r>
  <r>
    <x v="7"/>
    <x v="1"/>
    <x v="1"/>
    <x v="0"/>
    <x v="0"/>
    <x v="0"/>
    <x v="4"/>
    <x v="15"/>
    <m/>
    <n v="56000"/>
  </r>
  <r>
    <x v="7"/>
    <x v="1"/>
    <x v="1"/>
    <x v="0"/>
    <x v="0"/>
    <x v="0"/>
    <x v="4"/>
    <x v="15"/>
    <m/>
    <n v="56000"/>
  </r>
  <r>
    <x v="7"/>
    <x v="1"/>
    <x v="1"/>
    <x v="0"/>
    <x v="0"/>
    <x v="0"/>
    <x v="9"/>
    <x v="30"/>
    <m/>
    <n v="390621"/>
  </r>
  <r>
    <x v="7"/>
    <x v="1"/>
    <x v="1"/>
    <x v="0"/>
    <x v="0"/>
    <x v="0"/>
    <x v="5"/>
    <x v="26"/>
    <m/>
    <m/>
  </r>
  <r>
    <x v="7"/>
    <x v="1"/>
    <x v="1"/>
    <x v="0"/>
    <x v="0"/>
    <x v="0"/>
    <x v="6"/>
    <x v="17"/>
    <m/>
    <m/>
  </r>
  <r>
    <x v="7"/>
    <x v="1"/>
    <x v="1"/>
    <x v="0"/>
    <x v="0"/>
    <x v="0"/>
    <x v="0"/>
    <x v="0"/>
    <m/>
    <m/>
  </r>
  <r>
    <x v="7"/>
    <x v="1"/>
    <x v="1"/>
    <x v="0"/>
    <x v="0"/>
    <x v="0"/>
    <x v="0"/>
    <x v="1"/>
    <m/>
    <n v="150000"/>
  </r>
  <r>
    <x v="7"/>
    <x v="1"/>
    <x v="1"/>
    <x v="0"/>
    <x v="0"/>
    <x v="0"/>
    <x v="1"/>
    <x v="2"/>
    <m/>
    <m/>
  </r>
  <r>
    <x v="7"/>
    <x v="1"/>
    <x v="1"/>
    <x v="0"/>
    <x v="0"/>
    <x v="0"/>
    <x v="2"/>
    <x v="18"/>
    <m/>
    <m/>
  </r>
  <r>
    <x v="7"/>
    <x v="1"/>
    <x v="1"/>
    <x v="0"/>
    <x v="0"/>
    <x v="0"/>
    <x v="2"/>
    <x v="3"/>
    <m/>
    <n v="30000"/>
  </r>
  <r>
    <x v="7"/>
    <x v="1"/>
    <x v="1"/>
    <x v="0"/>
    <x v="0"/>
    <x v="0"/>
    <x v="2"/>
    <x v="19"/>
    <m/>
    <m/>
  </r>
  <r>
    <x v="7"/>
    <x v="1"/>
    <x v="1"/>
    <x v="0"/>
    <x v="0"/>
    <x v="1"/>
    <x v="7"/>
    <x v="20"/>
    <m/>
    <m/>
  </r>
  <r>
    <x v="7"/>
    <x v="1"/>
    <x v="1"/>
    <x v="0"/>
    <x v="0"/>
    <x v="1"/>
    <x v="7"/>
    <x v="21"/>
    <m/>
    <m/>
  </r>
  <r>
    <x v="7"/>
    <x v="1"/>
    <x v="1"/>
    <x v="0"/>
    <x v="0"/>
    <x v="1"/>
    <x v="2"/>
    <x v="4"/>
    <m/>
    <m/>
  </r>
  <r>
    <x v="7"/>
    <x v="1"/>
    <x v="1"/>
    <x v="0"/>
    <x v="0"/>
    <x v="1"/>
    <x v="8"/>
    <x v="22"/>
    <m/>
    <m/>
  </r>
  <r>
    <x v="7"/>
    <x v="1"/>
    <x v="1"/>
    <x v="0"/>
    <x v="0"/>
    <x v="1"/>
    <x v="8"/>
    <x v="23"/>
    <m/>
    <m/>
  </r>
  <r>
    <x v="7"/>
    <x v="1"/>
    <x v="1"/>
    <x v="0"/>
    <x v="0"/>
    <x v="4"/>
    <x v="2"/>
    <x v="28"/>
    <m/>
    <m/>
  </r>
  <r>
    <x v="8"/>
    <x v="1"/>
    <x v="1"/>
    <x v="0"/>
    <x v="1"/>
    <x v="2"/>
    <x v="3"/>
    <x v="5"/>
    <m/>
    <n v="1032300.0000000001"/>
  </r>
  <r>
    <x v="8"/>
    <x v="1"/>
    <x v="1"/>
    <x v="1"/>
    <x v="1"/>
    <x v="2"/>
    <x v="3"/>
    <x v="5"/>
    <m/>
    <n v="1365300.0000000002"/>
  </r>
  <r>
    <x v="8"/>
    <x v="1"/>
    <x v="1"/>
    <x v="0"/>
    <x v="2"/>
    <x v="3"/>
    <x v="3"/>
    <x v="24"/>
    <m/>
    <n v="0"/>
  </r>
  <r>
    <x v="8"/>
    <x v="1"/>
    <x v="1"/>
    <x v="0"/>
    <x v="2"/>
    <x v="3"/>
    <x v="3"/>
    <x v="25"/>
    <m/>
    <n v="250000"/>
  </r>
  <r>
    <x v="8"/>
    <x v="1"/>
    <x v="1"/>
    <x v="0"/>
    <x v="2"/>
    <x v="3"/>
    <x v="3"/>
    <x v="29"/>
    <m/>
    <n v="150000"/>
  </r>
  <r>
    <x v="8"/>
    <x v="1"/>
    <x v="1"/>
    <x v="0"/>
    <x v="2"/>
    <x v="3"/>
    <x v="3"/>
    <x v="31"/>
    <m/>
    <n v="200000"/>
  </r>
  <r>
    <x v="8"/>
    <x v="1"/>
    <x v="1"/>
    <x v="0"/>
    <x v="0"/>
    <x v="0"/>
    <x v="4"/>
    <x v="6"/>
    <m/>
    <n v="1400000"/>
  </r>
  <r>
    <x v="8"/>
    <x v="1"/>
    <x v="1"/>
    <x v="0"/>
    <x v="0"/>
    <x v="0"/>
    <x v="4"/>
    <x v="7"/>
    <m/>
    <n v="88211"/>
  </r>
  <r>
    <x v="8"/>
    <x v="1"/>
    <x v="1"/>
    <x v="0"/>
    <x v="0"/>
    <x v="0"/>
    <x v="4"/>
    <x v="8"/>
    <m/>
    <n v="124017.58333333334"/>
  </r>
  <r>
    <x v="8"/>
    <x v="1"/>
    <x v="1"/>
    <x v="0"/>
    <x v="0"/>
    <x v="0"/>
    <x v="4"/>
    <x v="9"/>
    <m/>
    <n v="14882.11"/>
  </r>
  <r>
    <x v="8"/>
    <x v="1"/>
    <x v="1"/>
    <x v="0"/>
    <x v="0"/>
    <x v="0"/>
    <x v="4"/>
    <x v="10"/>
    <m/>
    <n v="124017.58333333334"/>
  </r>
  <r>
    <x v="8"/>
    <x v="1"/>
    <x v="1"/>
    <x v="0"/>
    <x v="0"/>
    <x v="0"/>
    <x v="4"/>
    <x v="11"/>
    <m/>
    <n v="58333.333333333328"/>
  </r>
  <r>
    <x v="8"/>
    <x v="1"/>
    <x v="1"/>
    <x v="0"/>
    <x v="0"/>
    <x v="0"/>
    <x v="4"/>
    <x v="12"/>
    <m/>
    <n v="88211"/>
  </r>
  <r>
    <x v="8"/>
    <x v="1"/>
    <x v="1"/>
    <x v="0"/>
    <x v="0"/>
    <x v="0"/>
    <x v="4"/>
    <x v="13"/>
    <m/>
    <n v="7308"/>
  </r>
  <r>
    <x v="8"/>
    <x v="1"/>
    <x v="1"/>
    <x v="0"/>
    <x v="0"/>
    <x v="0"/>
    <x v="4"/>
    <x v="14"/>
    <m/>
    <n v="168000"/>
  </r>
  <r>
    <x v="8"/>
    <x v="1"/>
    <x v="1"/>
    <x v="0"/>
    <x v="0"/>
    <x v="0"/>
    <x v="4"/>
    <x v="15"/>
    <m/>
    <n v="56000"/>
  </r>
  <r>
    <x v="8"/>
    <x v="1"/>
    <x v="1"/>
    <x v="0"/>
    <x v="0"/>
    <x v="0"/>
    <x v="4"/>
    <x v="15"/>
    <m/>
    <n v="56000"/>
  </r>
  <r>
    <x v="8"/>
    <x v="1"/>
    <x v="1"/>
    <x v="0"/>
    <x v="0"/>
    <x v="0"/>
    <x v="9"/>
    <x v="30"/>
    <m/>
    <n v="390621"/>
  </r>
  <r>
    <x v="8"/>
    <x v="1"/>
    <x v="1"/>
    <x v="0"/>
    <x v="0"/>
    <x v="0"/>
    <x v="5"/>
    <x v="26"/>
    <m/>
    <m/>
  </r>
  <r>
    <x v="8"/>
    <x v="1"/>
    <x v="1"/>
    <x v="0"/>
    <x v="0"/>
    <x v="0"/>
    <x v="6"/>
    <x v="17"/>
    <m/>
    <m/>
  </r>
  <r>
    <x v="8"/>
    <x v="1"/>
    <x v="1"/>
    <x v="0"/>
    <x v="0"/>
    <x v="0"/>
    <x v="0"/>
    <x v="0"/>
    <m/>
    <m/>
  </r>
  <r>
    <x v="8"/>
    <x v="1"/>
    <x v="1"/>
    <x v="0"/>
    <x v="0"/>
    <x v="0"/>
    <x v="0"/>
    <x v="1"/>
    <m/>
    <n v="150000"/>
  </r>
  <r>
    <x v="8"/>
    <x v="1"/>
    <x v="1"/>
    <x v="0"/>
    <x v="0"/>
    <x v="0"/>
    <x v="1"/>
    <x v="2"/>
    <m/>
    <m/>
  </r>
  <r>
    <x v="8"/>
    <x v="1"/>
    <x v="1"/>
    <x v="0"/>
    <x v="0"/>
    <x v="0"/>
    <x v="2"/>
    <x v="18"/>
    <m/>
    <m/>
  </r>
  <r>
    <x v="8"/>
    <x v="1"/>
    <x v="1"/>
    <x v="0"/>
    <x v="0"/>
    <x v="0"/>
    <x v="2"/>
    <x v="3"/>
    <m/>
    <n v="30000"/>
  </r>
  <r>
    <x v="8"/>
    <x v="1"/>
    <x v="1"/>
    <x v="0"/>
    <x v="0"/>
    <x v="0"/>
    <x v="2"/>
    <x v="19"/>
    <m/>
    <m/>
  </r>
  <r>
    <x v="8"/>
    <x v="1"/>
    <x v="1"/>
    <x v="0"/>
    <x v="0"/>
    <x v="1"/>
    <x v="7"/>
    <x v="20"/>
    <m/>
    <m/>
  </r>
  <r>
    <x v="8"/>
    <x v="1"/>
    <x v="1"/>
    <x v="0"/>
    <x v="0"/>
    <x v="1"/>
    <x v="7"/>
    <x v="21"/>
    <m/>
    <m/>
  </r>
  <r>
    <x v="8"/>
    <x v="1"/>
    <x v="1"/>
    <x v="0"/>
    <x v="0"/>
    <x v="1"/>
    <x v="2"/>
    <x v="4"/>
    <m/>
    <m/>
  </r>
  <r>
    <x v="8"/>
    <x v="1"/>
    <x v="1"/>
    <x v="0"/>
    <x v="0"/>
    <x v="1"/>
    <x v="8"/>
    <x v="22"/>
    <m/>
    <m/>
  </r>
  <r>
    <x v="8"/>
    <x v="1"/>
    <x v="1"/>
    <x v="0"/>
    <x v="0"/>
    <x v="1"/>
    <x v="8"/>
    <x v="23"/>
    <m/>
    <m/>
  </r>
  <r>
    <x v="8"/>
    <x v="1"/>
    <x v="1"/>
    <x v="0"/>
    <x v="0"/>
    <x v="4"/>
    <x v="2"/>
    <x v="28"/>
    <m/>
    <m/>
  </r>
  <r>
    <x v="9"/>
    <x v="1"/>
    <x v="1"/>
    <x v="0"/>
    <x v="1"/>
    <x v="2"/>
    <x v="3"/>
    <x v="5"/>
    <m/>
    <n v="1500000"/>
  </r>
  <r>
    <x v="9"/>
    <x v="1"/>
    <x v="1"/>
    <x v="1"/>
    <x v="1"/>
    <x v="2"/>
    <x v="3"/>
    <x v="5"/>
    <m/>
    <n v="2800000"/>
  </r>
  <r>
    <x v="9"/>
    <x v="1"/>
    <x v="1"/>
    <x v="0"/>
    <x v="2"/>
    <x v="3"/>
    <x v="3"/>
    <x v="24"/>
    <m/>
    <n v="0"/>
  </r>
  <r>
    <x v="9"/>
    <x v="1"/>
    <x v="1"/>
    <x v="0"/>
    <x v="2"/>
    <x v="3"/>
    <x v="3"/>
    <x v="25"/>
    <m/>
    <n v="3200000"/>
  </r>
  <r>
    <x v="9"/>
    <x v="1"/>
    <x v="1"/>
    <x v="0"/>
    <x v="2"/>
    <x v="3"/>
    <x v="3"/>
    <x v="29"/>
    <m/>
    <n v="150000"/>
  </r>
  <r>
    <x v="9"/>
    <x v="1"/>
    <x v="1"/>
    <x v="0"/>
    <x v="2"/>
    <x v="3"/>
    <x v="3"/>
    <x v="31"/>
    <m/>
    <n v="200000"/>
  </r>
  <r>
    <x v="9"/>
    <x v="1"/>
    <x v="1"/>
    <x v="0"/>
    <x v="0"/>
    <x v="0"/>
    <x v="4"/>
    <x v="6"/>
    <m/>
    <n v="1400000"/>
  </r>
  <r>
    <x v="9"/>
    <x v="1"/>
    <x v="1"/>
    <x v="0"/>
    <x v="0"/>
    <x v="0"/>
    <x v="4"/>
    <x v="7"/>
    <m/>
    <n v="88211"/>
  </r>
  <r>
    <x v="9"/>
    <x v="1"/>
    <x v="1"/>
    <x v="0"/>
    <x v="0"/>
    <x v="0"/>
    <x v="4"/>
    <x v="8"/>
    <m/>
    <n v="124017.58333333334"/>
  </r>
  <r>
    <x v="9"/>
    <x v="1"/>
    <x v="1"/>
    <x v="0"/>
    <x v="0"/>
    <x v="0"/>
    <x v="4"/>
    <x v="9"/>
    <m/>
    <n v="14882.11"/>
  </r>
  <r>
    <x v="9"/>
    <x v="1"/>
    <x v="1"/>
    <x v="0"/>
    <x v="0"/>
    <x v="0"/>
    <x v="4"/>
    <x v="10"/>
    <m/>
    <n v="124017.58333333334"/>
  </r>
  <r>
    <x v="9"/>
    <x v="1"/>
    <x v="1"/>
    <x v="0"/>
    <x v="0"/>
    <x v="0"/>
    <x v="4"/>
    <x v="11"/>
    <m/>
    <n v="58333.333333333328"/>
  </r>
  <r>
    <x v="9"/>
    <x v="1"/>
    <x v="1"/>
    <x v="0"/>
    <x v="0"/>
    <x v="0"/>
    <x v="4"/>
    <x v="12"/>
    <m/>
    <n v="88211"/>
  </r>
  <r>
    <x v="9"/>
    <x v="1"/>
    <x v="1"/>
    <x v="0"/>
    <x v="0"/>
    <x v="0"/>
    <x v="4"/>
    <x v="13"/>
    <m/>
    <n v="7308"/>
  </r>
  <r>
    <x v="9"/>
    <x v="1"/>
    <x v="1"/>
    <x v="0"/>
    <x v="0"/>
    <x v="0"/>
    <x v="4"/>
    <x v="14"/>
    <m/>
    <n v="168000"/>
  </r>
  <r>
    <x v="9"/>
    <x v="1"/>
    <x v="1"/>
    <x v="0"/>
    <x v="0"/>
    <x v="0"/>
    <x v="4"/>
    <x v="15"/>
    <m/>
    <n v="56000"/>
  </r>
  <r>
    <x v="9"/>
    <x v="1"/>
    <x v="1"/>
    <x v="0"/>
    <x v="0"/>
    <x v="0"/>
    <x v="4"/>
    <x v="15"/>
    <m/>
    <n v="56000"/>
  </r>
  <r>
    <x v="9"/>
    <x v="1"/>
    <x v="1"/>
    <x v="0"/>
    <x v="0"/>
    <x v="0"/>
    <x v="9"/>
    <x v="30"/>
    <m/>
    <n v="390621"/>
  </r>
  <r>
    <x v="9"/>
    <x v="1"/>
    <x v="1"/>
    <x v="0"/>
    <x v="0"/>
    <x v="0"/>
    <x v="5"/>
    <x v="26"/>
    <m/>
    <m/>
  </r>
  <r>
    <x v="9"/>
    <x v="1"/>
    <x v="1"/>
    <x v="0"/>
    <x v="0"/>
    <x v="0"/>
    <x v="6"/>
    <x v="17"/>
    <m/>
    <m/>
  </r>
  <r>
    <x v="9"/>
    <x v="1"/>
    <x v="1"/>
    <x v="0"/>
    <x v="0"/>
    <x v="0"/>
    <x v="0"/>
    <x v="0"/>
    <m/>
    <m/>
  </r>
  <r>
    <x v="9"/>
    <x v="1"/>
    <x v="1"/>
    <x v="0"/>
    <x v="0"/>
    <x v="0"/>
    <x v="0"/>
    <x v="1"/>
    <m/>
    <n v="150000"/>
  </r>
  <r>
    <x v="9"/>
    <x v="1"/>
    <x v="1"/>
    <x v="0"/>
    <x v="0"/>
    <x v="0"/>
    <x v="1"/>
    <x v="2"/>
    <m/>
    <m/>
  </r>
  <r>
    <x v="9"/>
    <x v="1"/>
    <x v="1"/>
    <x v="0"/>
    <x v="0"/>
    <x v="0"/>
    <x v="2"/>
    <x v="18"/>
    <m/>
    <m/>
  </r>
  <r>
    <x v="9"/>
    <x v="1"/>
    <x v="1"/>
    <x v="0"/>
    <x v="0"/>
    <x v="0"/>
    <x v="2"/>
    <x v="3"/>
    <m/>
    <n v="30000"/>
  </r>
  <r>
    <x v="9"/>
    <x v="1"/>
    <x v="1"/>
    <x v="0"/>
    <x v="0"/>
    <x v="0"/>
    <x v="2"/>
    <x v="19"/>
    <m/>
    <m/>
  </r>
  <r>
    <x v="9"/>
    <x v="1"/>
    <x v="1"/>
    <x v="0"/>
    <x v="0"/>
    <x v="1"/>
    <x v="7"/>
    <x v="20"/>
    <m/>
    <m/>
  </r>
  <r>
    <x v="9"/>
    <x v="1"/>
    <x v="1"/>
    <x v="0"/>
    <x v="0"/>
    <x v="1"/>
    <x v="7"/>
    <x v="21"/>
    <m/>
    <m/>
  </r>
  <r>
    <x v="9"/>
    <x v="1"/>
    <x v="1"/>
    <x v="0"/>
    <x v="0"/>
    <x v="1"/>
    <x v="2"/>
    <x v="4"/>
    <m/>
    <m/>
  </r>
  <r>
    <x v="9"/>
    <x v="1"/>
    <x v="1"/>
    <x v="0"/>
    <x v="0"/>
    <x v="1"/>
    <x v="8"/>
    <x v="22"/>
    <m/>
    <m/>
  </r>
  <r>
    <x v="9"/>
    <x v="1"/>
    <x v="1"/>
    <x v="0"/>
    <x v="0"/>
    <x v="1"/>
    <x v="8"/>
    <x v="23"/>
    <m/>
    <m/>
  </r>
  <r>
    <x v="9"/>
    <x v="1"/>
    <x v="1"/>
    <x v="0"/>
    <x v="0"/>
    <x v="4"/>
    <x v="2"/>
    <x v="28"/>
    <m/>
    <m/>
  </r>
  <r>
    <x v="10"/>
    <x v="1"/>
    <x v="1"/>
    <x v="0"/>
    <x v="1"/>
    <x v="2"/>
    <x v="3"/>
    <x v="5"/>
    <m/>
    <n v="2400000"/>
  </r>
  <r>
    <x v="10"/>
    <x v="1"/>
    <x v="1"/>
    <x v="1"/>
    <x v="1"/>
    <x v="2"/>
    <x v="3"/>
    <x v="5"/>
    <m/>
    <n v="2800000"/>
  </r>
  <r>
    <x v="10"/>
    <x v="1"/>
    <x v="1"/>
    <x v="0"/>
    <x v="2"/>
    <x v="3"/>
    <x v="3"/>
    <x v="24"/>
    <m/>
    <n v="0"/>
  </r>
  <r>
    <x v="10"/>
    <x v="1"/>
    <x v="1"/>
    <x v="0"/>
    <x v="2"/>
    <x v="3"/>
    <x v="3"/>
    <x v="25"/>
    <m/>
    <n v="350000"/>
  </r>
  <r>
    <x v="10"/>
    <x v="1"/>
    <x v="1"/>
    <x v="0"/>
    <x v="2"/>
    <x v="3"/>
    <x v="3"/>
    <x v="29"/>
    <m/>
    <n v="150000"/>
  </r>
  <r>
    <x v="10"/>
    <x v="1"/>
    <x v="1"/>
    <x v="0"/>
    <x v="2"/>
    <x v="3"/>
    <x v="3"/>
    <x v="31"/>
    <m/>
    <n v="200000"/>
  </r>
  <r>
    <x v="10"/>
    <x v="1"/>
    <x v="1"/>
    <x v="0"/>
    <x v="0"/>
    <x v="0"/>
    <x v="4"/>
    <x v="6"/>
    <m/>
    <n v="1400000"/>
  </r>
  <r>
    <x v="10"/>
    <x v="1"/>
    <x v="1"/>
    <x v="0"/>
    <x v="0"/>
    <x v="0"/>
    <x v="4"/>
    <x v="7"/>
    <m/>
    <n v="88211"/>
  </r>
  <r>
    <x v="10"/>
    <x v="1"/>
    <x v="1"/>
    <x v="0"/>
    <x v="0"/>
    <x v="0"/>
    <x v="4"/>
    <x v="8"/>
    <m/>
    <n v="124017.58333333334"/>
  </r>
  <r>
    <x v="10"/>
    <x v="1"/>
    <x v="1"/>
    <x v="0"/>
    <x v="0"/>
    <x v="0"/>
    <x v="4"/>
    <x v="9"/>
    <m/>
    <n v="14882.11"/>
  </r>
  <r>
    <x v="10"/>
    <x v="1"/>
    <x v="1"/>
    <x v="0"/>
    <x v="0"/>
    <x v="0"/>
    <x v="4"/>
    <x v="10"/>
    <m/>
    <n v="124017.58333333334"/>
  </r>
  <r>
    <x v="10"/>
    <x v="1"/>
    <x v="1"/>
    <x v="0"/>
    <x v="0"/>
    <x v="0"/>
    <x v="4"/>
    <x v="11"/>
    <m/>
    <n v="58333.333333333328"/>
  </r>
  <r>
    <x v="10"/>
    <x v="1"/>
    <x v="1"/>
    <x v="0"/>
    <x v="0"/>
    <x v="0"/>
    <x v="4"/>
    <x v="12"/>
    <m/>
    <n v="88211"/>
  </r>
  <r>
    <x v="10"/>
    <x v="1"/>
    <x v="1"/>
    <x v="0"/>
    <x v="0"/>
    <x v="0"/>
    <x v="4"/>
    <x v="13"/>
    <m/>
    <n v="7308"/>
  </r>
  <r>
    <x v="10"/>
    <x v="1"/>
    <x v="1"/>
    <x v="0"/>
    <x v="0"/>
    <x v="0"/>
    <x v="4"/>
    <x v="14"/>
    <m/>
    <n v="168000"/>
  </r>
  <r>
    <x v="10"/>
    <x v="1"/>
    <x v="1"/>
    <x v="0"/>
    <x v="0"/>
    <x v="0"/>
    <x v="4"/>
    <x v="15"/>
    <m/>
    <n v="56000"/>
  </r>
  <r>
    <x v="10"/>
    <x v="1"/>
    <x v="1"/>
    <x v="0"/>
    <x v="0"/>
    <x v="0"/>
    <x v="4"/>
    <x v="15"/>
    <m/>
    <n v="56000"/>
  </r>
  <r>
    <x v="10"/>
    <x v="1"/>
    <x v="1"/>
    <x v="0"/>
    <x v="0"/>
    <x v="0"/>
    <x v="9"/>
    <x v="30"/>
    <m/>
    <n v="390621"/>
  </r>
  <r>
    <x v="10"/>
    <x v="1"/>
    <x v="1"/>
    <x v="0"/>
    <x v="0"/>
    <x v="0"/>
    <x v="5"/>
    <x v="26"/>
    <m/>
    <m/>
  </r>
  <r>
    <x v="10"/>
    <x v="1"/>
    <x v="1"/>
    <x v="0"/>
    <x v="0"/>
    <x v="0"/>
    <x v="6"/>
    <x v="17"/>
    <m/>
    <m/>
  </r>
  <r>
    <x v="10"/>
    <x v="1"/>
    <x v="1"/>
    <x v="0"/>
    <x v="0"/>
    <x v="0"/>
    <x v="0"/>
    <x v="0"/>
    <m/>
    <m/>
  </r>
  <r>
    <x v="10"/>
    <x v="1"/>
    <x v="1"/>
    <x v="0"/>
    <x v="0"/>
    <x v="0"/>
    <x v="0"/>
    <x v="1"/>
    <m/>
    <n v="150000"/>
  </r>
  <r>
    <x v="10"/>
    <x v="1"/>
    <x v="1"/>
    <x v="0"/>
    <x v="0"/>
    <x v="0"/>
    <x v="1"/>
    <x v="2"/>
    <m/>
    <m/>
  </r>
  <r>
    <x v="10"/>
    <x v="1"/>
    <x v="1"/>
    <x v="0"/>
    <x v="0"/>
    <x v="0"/>
    <x v="2"/>
    <x v="18"/>
    <m/>
    <m/>
  </r>
  <r>
    <x v="10"/>
    <x v="1"/>
    <x v="1"/>
    <x v="0"/>
    <x v="0"/>
    <x v="0"/>
    <x v="2"/>
    <x v="3"/>
    <m/>
    <n v="30000"/>
  </r>
  <r>
    <x v="10"/>
    <x v="1"/>
    <x v="1"/>
    <x v="0"/>
    <x v="0"/>
    <x v="0"/>
    <x v="2"/>
    <x v="19"/>
    <m/>
    <m/>
  </r>
  <r>
    <x v="10"/>
    <x v="1"/>
    <x v="1"/>
    <x v="0"/>
    <x v="0"/>
    <x v="1"/>
    <x v="7"/>
    <x v="20"/>
    <m/>
    <m/>
  </r>
  <r>
    <x v="10"/>
    <x v="1"/>
    <x v="1"/>
    <x v="0"/>
    <x v="0"/>
    <x v="1"/>
    <x v="7"/>
    <x v="21"/>
    <m/>
    <m/>
  </r>
  <r>
    <x v="10"/>
    <x v="1"/>
    <x v="1"/>
    <x v="0"/>
    <x v="0"/>
    <x v="1"/>
    <x v="2"/>
    <x v="4"/>
    <m/>
    <m/>
  </r>
  <r>
    <x v="10"/>
    <x v="1"/>
    <x v="1"/>
    <x v="0"/>
    <x v="0"/>
    <x v="1"/>
    <x v="8"/>
    <x v="22"/>
    <m/>
    <m/>
  </r>
  <r>
    <x v="10"/>
    <x v="1"/>
    <x v="1"/>
    <x v="0"/>
    <x v="0"/>
    <x v="1"/>
    <x v="8"/>
    <x v="23"/>
    <m/>
    <m/>
  </r>
  <r>
    <x v="10"/>
    <x v="1"/>
    <x v="1"/>
    <x v="0"/>
    <x v="0"/>
    <x v="4"/>
    <x v="2"/>
    <x v="28"/>
    <m/>
    <m/>
  </r>
  <r>
    <x v="11"/>
    <x v="1"/>
    <x v="1"/>
    <x v="0"/>
    <x v="1"/>
    <x v="2"/>
    <x v="3"/>
    <x v="5"/>
    <m/>
    <n v="1800000"/>
  </r>
  <r>
    <x v="11"/>
    <x v="1"/>
    <x v="1"/>
    <x v="1"/>
    <x v="1"/>
    <x v="2"/>
    <x v="3"/>
    <x v="5"/>
    <m/>
    <n v="2800000"/>
  </r>
  <r>
    <x v="11"/>
    <x v="1"/>
    <x v="1"/>
    <x v="0"/>
    <x v="2"/>
    <x v="3"/>
    <x v="3"/>
    <x v="24"/>
    <m/>
    <n v="2500000"/>
  </r>
  <r>
    <x v="11"/>
    <x v="1"/>
    <x v="1"/>
    <x v="0"/>
    <x v="2"/>
    <x v="3"/>
    <x v="3"/>
    <x v="25"/>
    <m/>
    <m/>
  </r>
  <r>
    <x v="11"/>
    <x v="1"/>
    <x v="1"/>
    <x v="0"/>
    <x v="2"/>
    <x v="3"/>
    <x v="3"/>
    <x v="29"/>
    <m/>
    <n v="150000"/>
  </r>
  <r>
    <x v="11"/>
    <x v="1"/>
    <x v="1"/>
    <x v="0"/>
    <x v="2"/>
    <x v="3"/>
    <x v="3"/>
    <x v="31"/>
    <m/>
    <n v="200000"/>
  </r>
  <r>
    <x v="11"/>
    <x v="1"/>
    <x v="1"/>
    <x v="0"/>
    <x v="0"/>
    <x v="0"/>
    <x v="4"/>
    <x v="6"/>
    <m/>
    <n v="1400000"/>
  </r>
  <r>
    <x v="11"/>
    <x v="1"/>
    <x v="1"/>
    <x v="0"/>
    <x v="0"/>
    <x v="0"/>
    <x v="4"/>
    <x v="7"/>
    <m/>
    <n v="88211"/>
  </r>
  <r>
    <x v="11"/>
    <x v="1"/>
    <x v="1"/>
    <x v="0"/>
    <x v="0"/>
    <x v="0"/>
    <x v="4"/>
    <x v="8"/>
    <m/>
    <n v="124017.58333333334"/>
  </r>
  <r>
    <x v="11"/>
    <x v="1"/>
    <x v="1"/>
    <x v="0"/>
    <x v="0"/>
    <x v="0"/>
    <x v="4"/>
    <x v="9"/>
    <m/>
    <n v="14882.11"/>
  </r>
  <r>
    <x v="11"/>
    <x v="1"/>
    <x v="1"/>
    <x v="0"/>
    <x v="0"/>
    <x v="0"/>
    <x v="4"/>
    <x v="10"/>
    <m/>
    <n v="124017.58333333334"/>
  </r>
  <r>
    <x v="11"/>
    <x v="1"/>
    <x v="1"/>
    <x v="0"/>
    <x v="0"/>
    <x v="0"/>
    <x v="4"/>
    <x v="11"/>
    <m/>
    <n v="58333.333333333328"/>
  </r>
  <r>
    <x v="11"/>
    <x v="1"/>
    <x v="1"/>
    <x v="0"/>
    <x v="0"/>
    <x v="0"/>
    <x v="4"/>
    <x v="12"/>
    <m/>
    <n v="88211"/>
  </r>
  <r>
    <x v="11"/>
    <x v="1"/>
    <x v="1"/>
    <x v="0"/>
    <x v="0"/>
    <x v="0"/>
    <x v="4"/>
    <x v="13"/>
    <m/>
    <n v="7308"/>
  </r>
  <r>
    <x v="11"/>
    <x v="1"/>
    <x v="1"/>
    <x v="0"/>
    <x v="0"/>
    <x v="0"/>
    <x v="4"/>
    <x v="14"/>
    <m/>
    <n v="168000"/>
  </r>
  <r>
    <x v="11"/>
    <x v="1"/>
    <x v="1"/>
    <x v="0"/>
    <x v="0"/>
    <x v="0"/>
    <x v="4"/>
    <x v="15"/>
    <m/>
    <n v="56000"/>
  </r>
  <r>
    <x v="11"/>
    <x v="1"/>
    <x v="1"/>
    <x v="0"/>
    <x v="0"/>
    <x v="0"/>
    <x v="4"/>
    <x v="15"/>
    <m/>
    <n v="56000"/>
  </r>
  <r>
    <x v="11"/>
    <x v="1"/>
    <x v="1"/>
    <x v="0"/>
    <x v="0"/>
    <x v="0"/>
    <x v="9"/>
    <x v="30"/>
    <m/>
    <n v="390621"/>
  </r>
  <r>
    <x v="11"/>
    <x v="1"/>
    <x v="1"/>
    <x v="0"/>
    <x v="0"/>
    <x v="0"/>
    <x v="5"/>
    <x v="26"/>
    <m/>
    <m/>
  </r>
  <r>
    <x v="11"/>
    <x v="1"/>
    <x v="1"/>
    <x v="0"/>
    <x v="0"/>
    <x v="0"/>
    <x v="6"/>
    <x v="17"/>
    <m/>
    <m/>
  </r>
  <r>
    <x v="11"/>
    <x v="1"/>
    <x v="1"/>
    <x v="0"/>
    <x v="0"/>
    <x v="0"/>
    <x v="0"/>
    <x v="0"/>
    <m/>
    <m/>
  </r>
  <r>
    <x v="11"/>
    <x v="1"/>
    <x v="1"/>
    <x v="0"/>
    <x v="0"/>
    <x v="0"/>
    <x v="0"/>
    <x v="1"/>
    <m/>
    <n v="150000"/>
  </r>
  <r>
    <x v="11"/>
    <x v="1"/>
    <x v="1"/>
    <x v="0"/>
    <x v="0"/>
    <x v="0"/>
    <x v="1"/>
    <x v="2"/>
    <m/>
    <m/>
  </r>
  <r>
    <x v="11"/>
    <x v="1"/>
    <x v="1"/>
    <x v="0"/>
    <x v="0"/>
    <x v="0"/>
    <x v="2"/>
    <x v="18"/>
    <m/>
    <m/>
  </r>
  <r>
    <x v="11"/>
    <x v="1"/>
    <x v="1"/>
    <x v="0"/>
    <x v="0"/>
    <x v="0"/>
    <x v="2"/>
    <x v="3"/>
    <m/>
    <n v="30000"/>
  </r>
  <r>
    <x v="11"/>
    <x v="1"/>
    <x v="1"/>
    <x v="0"/>
    <x v="0"/>
    <x v="0"/>
    <x v="2"/>
    <x v="19"/>
    <m/>
    <m/>
  </r>
  <r>
    <x v="11"/>
    <x v="1"/>
    <x v="1"/>
    <x v="0"/>
    <x v="0"/>
    <x v="1"/>
    <x v="7"/>
    <x v="20"/>
    <m/>
    <m/>
  </r>
  <r>
    <x v="11"/>
    <x v="1"/>
    <x v="1"/>
    <x v="0"/>
    <x v="0"/>
    <x v="1"/>
    <x v="7"/>
    <x v="21"/>
    <m/>
    <m/>
  </r>
  <r>
    <x v="11"/>
    <x v="1"/>
    <x v="1"/>
    <x v="0"/>
    <x v="0"/>
    <x v="1"/>
    <x v="2"/>
    <x v="4"/>
    <m/>
    <m/>
  </r>
  <r>
    <x v="11"/>
    <x v="1"/>
    <x v="1"/>
    <x v="0"/>
    <x v="0"/>
    <x v="1"/>
    <x v="8"/>
    <x v="22"/>
    <m/>
    <m/>
  </r>
  <r>
    <x v="11"/>
    <x v="1"/>
    <x v="1"/>
    <x v="0"/>
    <x v="0"/>
    <x v="1"/>
    <x v="8"/>
    <x v="23"/>
    <m/>
    <m/>
  </r>
  <r>
    <x v="11"/>
    <x v="1"/>
    <x v="1"/>
    <x v="0"/>
    <x v="0"/>
    <x v="4"/>
    <x v="2"/>
    <x v="28"/>
    <m/>
    <m/>
  </r>
  <r>
    <x v="0"/>
    <x v="1"/>
    <x v="1"/>
    <x v="0"/>
    <x v="1"/>
    <x v="2"/>
    <x v="3"/>
    <x v="5"/>
    <m/>
    <n v="2100000"/>
  </r>
  <r>
    <x v="0"/>
    <x v="1"/>
    <x v="1"/>
    <x v="1"/>
    <x v="1"/>
    <x v="2"/>
    <x v="3"/>
    <x v="5"/>
    <m/>
    <n v="2800000"/>
  </r>
  <r>
    <x v="0"/>
    <x v="1"/>
    <x v="1"/>
    <x v="0"/>
    <x v="2"/>
    <x v="3"/>
    <x v="3"/>
    <x v="24"/>
    <m/>
    <m/>
  </r>
  <r>
    <x v="0"/>
    <x v="1"/>
    <x v="1"/>
    <x v="0"/>
    <x v="2"/>
    <x v="3"/>
    <x v="3"/>
    <x v="25"/>
    <m/>
    <m/>
  </r>
  <r>
    <x v="0"/>
    <x v="1"/>
    <x v="1"/>
    <x v="0"/>
    <x v="2"/>
    <x v="3"/>
    <x v="3"/>
    <x v="29"/>
    <m/>
    <n v="150000"/>
  </r>
  <r>
    <x v="0"/>
    <x v="1"/>
    <x v="1"/>
    <x v="0"/>
    <x v="2"/>
    <x v="3"/>
    <x v="3"/>
    <x v="31"/>
    <m/>
    <n v="200000"/>
  </r>
  <r>
    <x v="0"/>
    <x v="1"/>
    <x v="1"/>
    <x v="0"/>
    <x v="0"/>
    <x v="0"/>
    <x v="4"/>
    <x v="6"/>
    <m/>
    <n v="1400000"/>
  </r>
  <r>
    <x v="0"/>
    <x v="1"/>
    <x v="1"/>
    <x v="0"/>
    <x v="0"/>
    <x v="0"/>
    <x v="4"/>
    <x v="7"/>
    <m/>
    <n v="88211"/>
  </r>
  <r>
    <x v="0"/>
    <x v="1"/>
    <x v="1"/>
    <x v="0"/>
    <x v="0"/>
    <x v="0"/>
    <x v="4"/>
    <x v="8"/>
    <m/>
    <n v="124017.58333333334"/>
  </r>
  <r>
    <x v="0"/>
    <x v="1"/>
    <x v="1"/>
    <x v="0"/>
    <x v="0"/>
    <x v="0"/>
    <x v="4"/>
    <x v="9"/>
    <m/>
    <n v="14882.11"/>
  </r>
  <r>
    <x v="0"/>
    <x v="1"/>
    <x v="1"/>
    <x v="0"/>
    <x v="0"/>
    <x v="0"/>
    <x v="4"/>
    <x v="10"/>
    <m/>
    <n v="124017.58333333334"/>
  </r>
  <r>
    <x v="0"/>
    <x v="1"/>
    <x v="1"/>
    <x v="0"/>
    <x v="0"/>
    <x v="0"/>
    <x v="4"/>
    <x v="11"/>
    <m/>
    <n v="58333.333333333328"/>
  </r>
  <r>
    <x v="0"/>
    <x v="1"/>
    <x v="1"/>
    <x v="0"/>
    <x v="0"/>
    <x v="0"/>
    <x v="4"/>
    <x v="12"/>
    <m/>
    <n v="88211"/>
  </r>
  <r>
    <x v="0"/>
    <x v="1"/>
    <x v="1"/>
    <x v="0"/>
    <x v="0"/>
    <x v="0"/>
    <x v="4"/>
    <x v="13"/>
    <m/>
    <n v="7308"/>
  </r>
  <r>
    <x v="0"/>
    <x v="1"/>
    <x v="1"/>
    <x v="0"/>
    <x v="0"/>
    <x v="0"/>
    <x v="4"/>
    <x v="14"/>
    <m/>
    <n v="168000"/>
  </r>
  <r>
    <x v="0"/>
    <x v="1"/>
    <x v="1"/>
    <x v="0"/>
    <x v="0"/>
    <x v="0"/>
    <x v="4"/>
    <x v="15"/>
    <m/>
    <n v="56000"/>
  </r>
  <r>
    <x v="0"/>
    <x v="1"/>
    <x v="1"/>
    <x v="0"/>
    <x v="0"/>
    <x v="0"/>
    <x v="4"/>
    <x v="15"/>
    <m/>
    <n v="56000"/>
  </r>
  <r>
    <x v="0"/>
    <x v="1"/>
    <x v="1"/>
    <x v="0"/>
    <x v="0"/>
    <x v="0"/>
    <x v="9"/>
    <x v="30"/>
    <m/>
    <n v="390621"/>
  </r>
  <r>
    <x v="0"/>
    <x v="1"/>
    <x v="1"/>
    <x v="0"/>
    <x v="0"/>
    <x v="0"/>
    <x v="5"/>
    <x v="26"/>
    <m/>
    <m/>
  </r>
  <r>
    <x v="0"/>
    <x v="1"/>
    <x v="1"/>
    <x v="0"/>
    <x v="0"/>
    <x v="0"/>
    <x v="6"/>
    <x v="17"/>
    <m/>
    <m/>
  </r>
  <r>
    <x v="0"/>
    <x v="1"/>
    <x v="1"/>
    <x v="0"/>
    <x v="0"/>
    <x v="0"/>
    <x v="0"/>
    <x v="0"/>
    <m/>
    <m/>
  </r>
  <r>
    <x v="0"/>
    <x v="1"/>
    <x v="1"/>
    <x v="0"/>
    <x v="0"/>
    <x v="0"/>
    <x v="0"/>
    <x v="1"/>
    <m/>
    <n v="150000"/>
  </r>
  <r>
    <x v="0"/>
    <x v="1"/>
    <x v="1"/>
    <x v="0"/>
    <x v="0"/>
    <x v="0"/>
    <x v="1"/>
    <x v="2"/>
    <m/>
    <m/>
  </r>
  <r>
    <x v="0"/>
    <x v="1"/>
    <x v="1"/>
    <x v="0"/>
    <x v="0"/>
    <x v="0"/>
    <x v="2"/>
    <x v="18"/>
    <m/>
    <m/>
  </r>
  <r>
    <x v="0"/>
    <x v="1"/>
    <x v="1"/>
    <x v="0"/>
    <x v="0"/>
    <x v="0"/>
    <x v="2"/>
    <x v="3"/>
    <m/>
    <n v="30000"/>
  </r>
  <r>
    <x v="0"/>
    <x v="1"/>
    <x v="1"/>
    <x v="0"/>
    <x v="0"/>
    <x v="0"/>
    <x v="2"/>
    <x v="19"/>
    <m/>
    <m/>
  </r>
  <r>
    <x v="0"/>
    <x v="1"/>
    <x v="1"/>
    <x v="0"/>
    <x v="0"/>
    <x v="1"/>
    <x v="7"/>
    <x v="20"/>
    <m/>
    <m/>
  </r>
  <r>
    <x v="0"/>
    <x v="1"/>
    <x v="1"/>
    <x v="0"/>
    <x v="0"/>
    <x v="1"/>
    <x v="7"/>
    <x v="21"/>
    <m/>
    <m/>
  </r>
  <r>
    <x v="0"/>
    <x v="1"/>
    <x v="1"/>
    <x v="0"/>
    <x v="0"/>
    <x v="1"/>
    <x v="2"/>
    <x v="4"/>
    <m/>
    <m/>
  </r>
  <r>
    <x v="0"/>
    <x v="1"/>
    <x v="1"/>
    <x v="0"/>
    <x v="0"/>
    <x v="1"/>
    <x v="8"/>
    <x v="22"/>
    <m/>
    <m/>
  </r>
  <r>
    <x v="0"/>
    <x v="1"/>
    <x v="1"/>
    <x v="0"/>
    <x v="0"/>
    <x v="1"/>
    <x v="8"/>
    <x v="23"/>
    <m/>
    <m/>
  </r>
  <r>
    <x v="0"/>
    <x v="1"/>
    <x v="1"/>
    <x v="0"/>
    <x v="0"/>
    <x v="4"/>
    <x v="2"/>
    <x v="28"/>
    <m/>
    <m/>
  </r>
  <r>
    <x v="2"/>
    <x v="0"/>
    <x v="0"/>
    <x v="0"/>
    <x v="0"/>
    <x v="0"/>
    <x v="4"/>
    <x v="6"/>
    <m/>
    <n v="1400000"/>
  </r>
  <r>
    <x v="2"/>
    <x v="0"/>
    <x v="0"/>
    <x v="0"/>
    <x v="0"/>
    <x v="0"/>
    <x v="4"/>
    <x v="7"/>
    <m/>
    <n v="88211"/>
  </r>
  <r>
    <x v="2"/>
    <x v="0"/>
    <x v="0"/>
    <x v="0"/>
    <x v="0"/>
    <x v="0"/>
    <x v="4"/>
    <x v="8"/>
    <m/>
    <n v="123968"/>
  </r>
  <r>
    <x v="2"/>
    <x v="0"/>
    <x v="0"/>
    <x v="0"/>
    <x v="0"/>
    <x v="0"/>
    <x v="4"/>
    <x v="9"/>
    <m/>
    <n v="14876"/>
  </r>
  <r>
    <x v="2"/>
    <x v="0"/>
    <x v="0"/>
    <x v="0"/>
    <x v="0"/>
    <x v="0"/>
    <x v="4"/>
    <x v="10"/>
    <m/>
    <n v="123968"/>
  </r>
  <r>
    <x v="2"/>
    <x v="0"/>
    <x v="0"/>
    <x v="0"/>
    <x v="0"/>
    <x v="0"/>
    <x v="4"/>
    <x v="11"/>
    <m/>
    <n v="58380"/>
  </r>
  <r>
    <x v="2"/>
    <x v="0"/>
    <x v="0"/>
    <x v="0"/>
    <x v="0"/>
    <x v="0"/>
    <x v="4"/>
    <x v="12"/>
    <m/>
    <n v="912000"/>
  </r>
  <r>
    <x v="2"/>
    <x v="0"/>
    <x v="0"/>
    <x v="0"/>
    <x v="0"/>
    <x v="0"/>
    <x v="4"/>
    <x v="13"/>
    <m/>
    <n v="7308"/>
  </r>
  <r>
    <x v="2"/>
    <x v="0"/>
    <x v="0"/>
    <x v="0"/>
    <x v="0"/>
    <x v="0"/>
    <x v="4"/>
    <x v="14"/>
    <m/>
    <n v="168000"/>
  </r>
  <r>
    <x v="2"/>
    <x v="0"/>
    <x v="0"/>
    <x v="0"/>
    <x v="0"/>
    <x v="0"/>
    <x v="4"/>
    <x v="15"/>
    <m/>
    <n v="56000"/>
  </r>
  <r>
    <x v="2"/>
    <x v="0"/>
    <x v="0"/>
    <x v="0"/>
    <x v="0"/>
    <x v="0"/>
    <x v="9"/>
    <x v="30"/>
    <m/>
    <n v="390621"/>
  </r>
  <r>
    <x v="2"/>
    <x v="0"/>
    <x v="0"/>
    <x v="0"/>
    <x v="0"/>
    <x v="0"/>
    <x v="6"/>
    <x v="17"/>
    <m/>
    <n v="800000"/>
  </r>
  <r>
    <x v="2"/>
    <x v="0"/>
    <x v="0"/>
    <x v="0"/>
    <x v="0"/>
    <x v="0"/>
    <x v="0"/>
    <x v="0"/>
    <m/>
    <n v="0"/>
  </r>
  <r>
    <x v="2"/>
    <x v="0"/>
    <x v="0"/>
    <x v="0"/>
    <x v="0"/>
    <x v="0"/>
    <x v="0"/>
    <x v="1"/>
    <m/>
    <n v="0"/>
  </r>
  <r>
    <x v="2"/>
    <x v="0"/>
    <x v="0"/>
    <x v="0"/>
    <x v="0"/>
    <x v="0"/>
    <x v="0"/>
    <x v="32"/>
    <m/>
    <n v="300000"/>
  </r>
  <r>
    <x v="2"/>
    <x v="0"/>
    <x v="0"/>
    <x v="0"/>
    <x v="0"/>
    <x v="0"/>
    <x v="1"/>
    <x v="2"/>
    <m/>
    <n v="0"/>
  </r>
  <r>
    <x v="2"/>
    <x v="0"/>
    <x v="0"/>
    <x v="0"/>
    <x v="0"/>
    <x v="0"/>
    <x v="1"/>
    <x v="33"/>
    <m/>
    <n v="2798099"/>
  </r>
  <r>
    <x v="2"/>
    <x v="0"/>
    <x v="0"/>
    <x v="0"/>
    <x v="0"/>
    <x v="0"/>
    <x v="2"/>
    <x v="18"/>
    <m/>
    <n v="0"/>
  </r>
  <r>
    <x v="2"/>
    <x v="0"/>
    <x v="0"/>
    <x v="0"/>
    <x v="0"/>
    <x v="0"/>
    <x v="2"/>
    <x v="3"/>
    <m/>
    <n v="0"/>
  </r>
  <r>
    <x v="2"/>
    <x v="0"/>
    <x v="0"/>
    <x v="0"/>
    <x v="0"/>
    <x v="0"/>
    <x v="2"/>
    <x v="19"/>
    <m/>
    <n v="0"/>
  </r>
  <r>
    <x v="2"/>
    <x v="0"/>
    <x v="0"/>
    <x v="0"/>
    <x v="0"/>
    <x v="1"/>
    <x v="7"/>
    <x v="34"/>
    <m/>
    <n v="11300"/>
  </r>
  <r>
    <x v="2"/>
    <x v="0"/>
    <x v="0"/>
    <x v="0"/>
    <x v="0"/>
    <x v="1"/>
    <x v="7"/>
    <x v="20"/>
    <m/>
    <n v="102800"/>
  </r>
  <r>
    <x v="2"/>
    <x v="0"/>
    <x v="0"/>
    <x v="0"/>
    <x v="0"/>
    <x v="1"/>
    <x v="8"/>
    <x v="22"/>
    <m/>
    <n v="36500"/>
  </r>
  <r>
    <x v="2"/>
    <x v="0"/>
    <x v="0"/>
    <x v="0"/>
    <x v="0"/>
    <x v="1"/>
    <x v="8"/>
    <x v="23"/>
    <m/>
    <n v="23030"/>
  </r>
  <r>
    <x v="2"/>
    <x v="0"/>
    <x v="0"/>
    <x v="0"/>
    <x v="0"/>
    <x v="1"/>
    <x v="2"/>
    <x v="35"/>
    <m/>
    <n v="200000"/>
  </r>
  <r>
    <x v="2"/>
    <x v="0"/>
    <x v="0"/>
    <x v="0"/>
    <x v="0"/>
    <x v="1"/>
    <x v="2"/>
    <x v="4"/>
    <m/>
    <n v="0"/>
  </r>
  <r>
    <x v="2"/>
    <x v="0"/>
    <x v="0"/>
    <x v="0"/>
    <x v="0"/>
    <x v="0"/>
    <x v="5"/>
    <x v="16"/>
    <m/>
    <n v="0"/>
  </r>
  <r>
    <x v="3"/>
    <x v="0"/>
    <x v="0"/>
    <x v="0"/>
    <x v="1"/>
    <x v="2"/>
    <x v="10"/>
    <x v="5"/>
    <m/>
    <n v="1328566"/>
  </r>
  <r>
    <x v="3"/>
    <x v="0"/>
    <x v="0"/>
    <x v="0"/>
    <x v="1"/>
    <x v="5"/>
    <x v="11"/>
    <x v="36"/>
    <m/>
    <n v="-32"/>
  </r>
  <r>
    <x v="3"/>
    <x v="0"/>
    <x v="0"/>
    <x v="0"/>
    <x v="0"/>
    <x v="0"/>
    <x v="4"/>
    <x v="6"/>
    <m/>
    <n v="1400000"/>
  </r>
  <r>
    <x v="3"/>
    <x v="0"/>
    <x v="0"/>
    <x v="0"/>
    <x v="0"/>
    <x v="0"/>
    <x v="4"/>
    <x v="7"/>
    <m/>
    <n v="88211"/>
  </r>
  <r>
    <x v="3"/>
    <x v="0"/>
    <x v="0"/>
    <x v="0"/>
    <x v="0"/>
    <x v="0"/>
    <x v="4"/>
    <x v="8"/>
    <m/>
    <n v="123968"/>
  </r>
  <r>
    <x v="3"/>
    <x v="0"/>
    <x v="0"/>
    <x v="0"/>
    <x v="0"/>
    <x v="0"/>
    <x v="4"/>
    <x v="9"/>
    <m/>
    <n v="14876"/>
  </r>
  <r>
    <x v="3"/>
    <x v="0"/>
    <x v="0"/>
    <x v="0"/>
    <x v="0"/>
    <x v="0"/>
    <x v="4"/>
    <x v="10"/>
    <m/>
    <n v="123968"/>
  </r>
  <r>
    <x v="3"/>
    <x v="0"/>
    <x v="0"/>
    <x v="0"/>
    <x v="0"/>
    <x v="0"/>
    <x v="4"/>
    <x v="11"/>
    <m/>
    <n v="58380"/>
  </r>
  <r>
    <x v="3"/>
    <x v="0"/>
    <x v="0"/>
    <x v="0"/>
    <x v="0"/>
    <x v="0"/>
    <x v="4"/>
    <x v="12"/>
    <m/>
    <n v="912000"/>
  </r>
  <r>
    <x v="3"/>
    <x v="0"/>
    <x v="0"/>
    <x v="0"/>
    <x v="0"/>
    <x v="0"/>
    <x v="4"/>
    <x v="13"/>
    <m/>
    <n v="7308"/>
  </r>
  <r>
    <x v="3"/>
    <x v="0"/>
    <x v="0"/>
    <x v="0"/>
    <x v="0"/>
    <x v="0"/>
    <x v="4"/>
    <x v="14"/>
    <m/>
    <n v="168000"/>
  </r>
  <r>
    <x v="3"/>
    <x v="0"/>
    <x v="0"/>
    <x v="0"/>
    <x v="0"/>
    <x v="0"/>
    <x v="4"/>
    <x v="15"/>
    <m/>
    <n v="56000"/>
  </r>
  <r>
    <x v="3"/>
    <x v="0"/>
    <x v="0"/>
    <x v="0"/>
    <x v="0"/>
    <x v="0"/>
    <x v="9"/>
    <x v="30"/>
    <m/>
    <n v="740621"/>
  </r>
  <r>
    <x v="3"/>
    <x v="0"/>
    <x v="0"/>
    <x v="0"/>
    <x v="0"/>
    <x v="0"/>
    <x v="6"/>
    <x v="17"/>
    <m/>
    <n v="800000"/>
  </r>
  <r>
    <x v="3"/>
    <x v="0"/>
    <x v="0"/>
    <x v="0"/>
    <x v="0"/>
    <x v="0"/>
    <x v="0"/>
    <x v="1"/>
    <m/>
    <n v="550000"/>
  </r>
  <r>
    <x v="3"/>
    <x v="0"/>
    <x v="0"/>
    <x v="0"/>
    <x v="0"/>
    <x v="1"/>
    <x v="7"/>
    <x v="34"/>
    <m/>
    <n v="71900"/>
  </r>
  <r>
    <x v="3"/>
    <x v="0"/>
    <x v="0"/>
    <x v="0"/>
    <x v="0"/>
    <x v="1"/>
    <x v="7"/>
    <x v="20"/>
    <m/>
    <n v="40200"/>
  </r>
  <r>
    <x v="3"/>
    <x v="0"/>
    <x v="0"/>
    <x v="0"/>
    <x v="0"/>
    <x v="1"/>
    <x v="7"/>
    <x v="22"/>
    <m/>
    <n v="45513"/>
  </r>
  <r>
    <x v="3"/>
    <x v="0"/>
    <x v="0"/>
    <x v="0"/>
    <x v="0"/>
    <x v="1"/>
    <x v="2"/>
    <x v="4"/>
    <m/>
    <n v="152692"/>
  </r>
  <r>
    <x v="3"/>
    <x v="0"/>
    <x v="0"/>
    <x v="0"/>
    <x v="2"/>
    <x v="3"/>
    <x v="3"/>
    <x v="37"/>
    <m/>
    <n v="9695724"/>
  </r>
  <r>
    <x v="4"/>
    <x v="0"/>
    <x v="0"/>
    <x v="0"/>
    <x v="1"/>
    <x v="2"/>
    <x v="10"/>
    <x v="5"/>
    <m/>
    <n v="2271700"/>
  </r>
  <r>
    <x v="4"/>
    <x v="0"/>
    <x v="0"/>
    <x v="0"/>
    <x v="0"/>
    <x v="0"/>
    <x v="4"/>
    <x v="6"/>
    <m/>
    <n v="1400000"/>
  </r>
  <r>
    <x v="4"/>
    <x v="0"/>
    <x v="0"/>
    <x v="0"/>
    <x v="0"/>
    <x v="0"/>
    <x v="4"/>
    <x v="7"/>
    <m/>
    <n v="88211"/>
  </r>
  <r>
    <x v="4"/>
    <x v="0"/>
    <x v="0"/>
    <x v="0"/>
    <x v="0"/>
    <x v="0"/>
    <x v="4"/>
    <x v="8"/>
    <m/>
    <n v="123968"/>
  </r>
  <r>
    <x v="4"/>
    <x v="0"/>
    <x v="0"/>
    <x v="0"/>
    <x v="0"/>
    <x v="0"/>
    <x v="4"/>
    <x v="9"/>
    <m/>
    <n v="14876"/>
  </r>
  <r>
    <x v="4"/>
    <x v="0"/>
    <x v="0"/>
    <x v="0"/>
    <x v="0"/>
    <x v="0"/>
    <x v="4"/>
    <x v="10"/>
    <m/>
    <n v="123968"/>
  </r>
  <r>
    <x v="4"/>
    <x v="0"/>
    <x v="0"/>
    <x v="0"/>
    <x v="0"/>
    <x v="0"/>
    <x v="4"/>
    <x v="11"/>
    <m/>
    <n v="58380"/>
  </r>
  <r>
    <x v="4"/>
    <x v="0"/>
    <x v="0"/>
    <x v="0"/>
    <x v="0"/>
    <x v="0"/>
    <x v="4"/>
    <x v="12"/>
    <m/>
    <n v="912000"/>
  </r>
  <r>
    <x v="4"/>
    <x v="0"/>
    <x v="0"/>
    <x v="0"/>
    <x v="0"/>
    <x v="0"/>
    <x v="4"/>
    <x v="13"/>
    <m/>
    <n v="7308"/>
  </r>
  <r>
    <x v="4"/>
    <x v="0"/>
    <x v="0"/>
    <x v="0"/>
    <x v="0"/>
    <x v="0"/>
    <x v="4"/>
    <x v="14"/>
    <m/>
    <n v="168000"/>
  </r>
  <r>
    <x v="4"/>
    <x v="0"/>
    <x v="0"/>
    <x v="0"/>
    <x v="0"/>
    <x v="0"/>
    <x v="4"/>
    <x v="15"/>
    <m/>
    <n v="56000"/>
  </r>
  <r>
    <x v="4"/>
    <x v="0"/>
    <x v="0"/>
    <x v="0"/>
    <x v="0"/>
    <x v="0"/>
    <x v="9"/>
    <x v="30"/>
    <m/>
    <n v="740621"/>
  </r>
  <r>
    <x v="4"/>
    <x v="0"/>
    <x v="0"/>
    <x v="0"/>
    <x v="0"/>
    <x v="0"/>
    <x v="6"/>
    <x v="17"/>
    <m/>
    <n v="800000"/>
  </r>
  <r>
    <x v="4"/>
    <x v="0"/>
    <x v="0"/>
    <x v="0"/>
    <x v="0"/>
    <x v="0"/>
    <x v="0"/>
    <x v="38"/>
    <m/>
    <n v="204750"/>
  </r>
  <r>
    <x v="4"/>
    <x v="0"/>
    <x v="0"/>
    <x v="0"/>
    <x v="0"/>
    <x v="0"/>
    <x v="2"/>
    <x v="3"/>
    <m/>
    <n v="16974.79"/>
  </r>
  <r>
    <x v="4"/>
    <x v="0"/>
    <x v="0"/>
    <x v="0"/>
    <x v="0"/>
    <x v="1"/>
    <x v="7"/>
    <x v="34"/>
    <m/>
    <n v="66300"/>
  </r>
  <r>
    <x v="4"/>
    <x v="0"/>
    <x v="0"/>
    <x v="0"/>
    <x v="0"/>
    <x v="1"/>
    <x v="7"/>
    <x v="20"/>
    <m/>
    <n v="62200"/>
  </r>
  <r>
    <x v="4"/>
    <x v="0"/>
    <x v="0"/>
    <x v="0"/>
    <x v="0"/>
    <x v="1"/>
    <x v="7"/>
    <x v="22"/>
    <m/>
    <n v="42328"/>
  </r>
  <r>
    <x v="4"/>
    <x v="0"/>
    <x v="0"/>
    <x v="0"/>
    <x v="0"/>
    <x v="1"/>
    <x v="2"/>
    <x v="4"/>
    <m/>
    <n v="253311.2"/>
  </r>
  <r>
    <x v="4"/>
    <x v="0"/>
    <x v="0"/>
    <x v="0"/>
    <x v="2"/>
    <x v="3"/>
    <x v="3"/>
    <x v="37"/>
    <m/>
    <n v="2180000"/>
  </r>
  <r>
    <x v="5"/>
    <x v="0"/>
    <x v="1"/>
    <x v="0"/>
    <x v="1"/>
    <x v="2"/>
    <x v="10"/>
    <x v="39"/>
    <m/>
    <n v="25210"/>
  </r>
  <r>
    <x v="5"/>
    <x v="0"/>
    <x v="1"/>
    <x v="0"/>
    <x v="1"/>
    <x v="2"/>
    <x v="10"/>
    <x v="5"/>
    <m/>
    <n v="2301703"/>
  </r>
  <r>
    <x v="5"/>
    <x v="0"/>
    <x v="1"/>
    <x v="0"/>
    <x v="1"/>
    <x v="2"/>
    <x v="10"/>
    <x v="40"/>
    <m/>
    <n v="15000"/>
  </r>
  <r>
    <x v="5"/>
    <x v="0"/>
    <x v="1"/>
    <x v="0"/>
    <x v="1"/>
    <x v="5"/>
    <x v="11"/>
    <x v="36"/>
    <m/>
    <n v="1217.81"/>
  </r>
  <r>
    <x v="5"/>
    <x v="0"/>
    <x v="1"/>
    <x v="0"/>
    <x v="0"/>
    <x v="0"/>
    <x v="4"/>
    <x v="6"/>
    <m/>
    <n v="1400000"/>
  </r>
  <r>
    <x v="5"/>
    <x v="0"/>
    <x v="1"/>
    <x v="0"/>
    <x v="0"/>
    <x v="0"/>
    <x v="4"/>
    <x v="7"/>
    <m/>
    <n v="97032"/>
  </r>
  <r>
    <x v="5"/>
    <x v="0"/>
    <x v="1"/>
    <x v="0"/>
    <x v="0"/>
    <x v="0"/>
    <x v="4"/>
    <x v="8"/>
    <m/>
    <n v="124703"/>
  </r>
  <r>
    <x v="5"/>
    <x v="0"/>
    <x v="1"/>
    <x v="0"/>
    <x v="0"/>
    <x v="0"/>
    <x v="4"/>
    <x v="9"/>
    <m/>
    <n v="14964"/>
  </r>
  <r>
    <x v="5"/>
    <x v="0"/>
    <x v="1"/>
    <x v="0"/>
    <x v="0"/>
    <x v="0"/>
    <x v="4"/>
    <x v="10"/>
    <m/>
    <n v="124703"/>
  </r>
  <r>
    <x v="5"/>
    <x v="0"/>
    <x v="1"/>
    <x v="0"/>
    <x v="0"/>
    <x v="0"/>
    <x v="4"/>
    <x v="11"/>
    <m/>
    <n v="58380"/>
  </r>
  <r>
    <x v="5"/>
    <x v="0"/>
    <x v="1"/>
    <x v="0"/>
    <x v="0"/>
    <x v="0"/>
    <x v="4"/>
    <x v="12"/>
    <m/>
    <n v="912000"/>
  </r>
  <r>
    <x v="5"/>
    <x v="0"/>
    <x v="1"/>
    <x v="0"/>
    <x v="0"/>
    <x v="0"/>
    <x v="4"/>
    <x v="13"/>
    <m/>
    <n v="7308"/>
  </r>
  <r>
    <x v="5"/>
    <x v="0"/>
    <x v="1"/>
    <x v="0"/>
    <x v="0"/>
    <x v="0"/>
    <x v="4"/>
    <x v="14"/>
    <m/>
    <n v="168000"/>
  </r>
  <r>
    <x v="5"/>
    <x v="0"/>
    <x v="1"/>
    <x v="0"/>
    <x v="0"/>
    <x v="0"/>
    <x v="4"/>
    <x v="15"/>
    <m/>
    <n v="56000"/>
  </r>
  <r>
    <x v="5"/>
    <x v="0"/>
    <x v="1"/>
    <x v="0"/>
    <x v="0"/>
    <x v="0"/>
    <x v="9"/>
    <x v="30"/>
    <m/>
    <n v="40621"/>
  </r>
  <r>
    <x v="5"/>
    <x v="0"/>
    <x v="1"/>
    <x v="0"/>
    <x v="0"/>
    <x v="0"/>
    <x v="6"/>
    <x v="17"/>
    <m/>
    <n v="800000"/>
  </r>
  <r>
    <x v="5"/>
    <x v="0"/>
    <x v="1"/>
    <x v="0"/>
    <x v="0"/>
    <x v="0"/>
    <x v="0"/>
    <x v="38"/>
    <m/>
    <n v="102800"/>
  </r>
  <r>
    <x v="5"/>
    <x v="0"/>
    <x v="1"/>
    <x v="0"/>
    <x v="0"/>
    <x v="0"/>
    <x v="2"/>
    <x v="3"/>
    <m/>
    <n v="147200"/>
  </r>
  <r>
    <x v="5"/>
    <x v="0"/>
    <x v="1"/>
    <x v="0"/>
    <x v="0"/>
    <x v="1"/>
    <x v="7"/>
    <x v="34"/>
    <m/>
    <n v="66700"/>
  </r>
  <r>
    <x v="5"/>
    <x v="0"/>
    <x v="1"/>
    <x v="0"/>
    <x v="0"/>
    <x v="1"/>
    <x v="7"/>
    <x v="20"/>
    <m/>
    <n v="24100"/>
  </r>
  <r>
    <x v="5"/>
    <x v="0"/>
    <x v="1"/>
    <x v="0"/>
    <x v="0"/>
    <x v="1"/>
    <x v="7"/>
    <x v="22"/>
    <m/>
    <n v="18269"/>
  </r>
  <r>
    <x v="5"/>
    <x v="0"/>
    <x v="1"/>
    <x v="0"/>
    <x v="0"/>
    <x v="1"/>
    <x v="2"/>
    <x v="4"/>
    <m/>
    <n v="315332"/>
  </r>
  <r>
    <x v="5"/>
    <x v="0"/>
    <x v="1"/>
    <x v="0"/>
    <x v="2"/>
    <x v="3"/>
    <x v="3"/>
    <x v="41"/>
    <m/>
    <n v="761530"/>
  </r>
  <r>
    <x v="6"/>
    <x v="0"/>
    <x v="1"/>
    <x v="0"/>
    <x v="1"/>
    <x v="2"/>
    <x v="10"/>
    <x v="5"/>
    <m/>
    <n v="4178151"/>
  </r>
  <r>
    <x v="6"/>
    <x v="0"/>
    <x v="1"/>
    <x v="0"/>
    <x v="0"/>
    <x v="0"/>
    <x v="4"/>
    <x v="6"/>
    <m/>
    <n v="1400000"/>
  </r>
  <r>
    <x v="6"/>
    <x v="0"/>
    <x v="1"/>
    <x v="0"/>
    <x v="0"/>
    <x v="0"/>
    <x v="4"/>
    <x v="7"/>
    <m/>
    <n v="97032"/>
  </r>
  <r>
    <x v="6"/>
    <x v="0"/>
    <x v="1"/>
    <x v="0"/>
    <x v="0"/>
    <x v="0"/>
    <x v="4"/>
    <x v="8"/>
    <m/>
    <n v="124703"/>
  </r>
  <r>
    <x v="6"/>
    <x v="0"/>
    <x v="1"/>
    <x v="0"/>
    <x v="0"/>
    <x v="0"/>
    <x v="4"/>
    <x v="9"/>
    <m/>
    <n v="14964"/>
  </r>
  <r>
    <x v="6"/>
    <x v="0"/>
    <x v="1"/>
    <x v="0"/>
    <x v="0"/>
    <x v="0"/>
    <x v="4"/>
    <x v="10"/>
    <m/>
    <n v="124703"/>
  </r>
  <r>
    <x v="6"/>
    <x v="0"/>
    <x v="1"/>
    <x v="0"/>
    <x v="0"/>
    <x v="0"/>
    <x v="4"/>
    <x v="11"/>
    <m/>
    <n v="58380"/>
  </r>
  <r>
    <x v="6"/>
    <x v="0"/>
    <x v="1"/>
    <x v="0"/>
    <x v="0"/>
    <x v="0"/>
    <x v="4"/>
    <x v="12"/>
    <m/>
    <n v="912000"/>
  </r>
  <r>
    <x v="6"/>
    <x v="0"/>
    <x v="1"/>
    <x v="0"/>
    <x v="0"/>
    <x v="0"/>
    <x v="4"/>
    <x v="13"/>
    <m/>
    <n v="7308"/>
  </r>
  <r>
    <x v="6"/>
    <x v="0"/>
    <x v="1"/>
    <x v="0"/>
    <x v="0"/>
    <x v="0"/>
    <x v="4"/>
    <x v="14"/>
    <m/>
    <n v="168000"/>
  </r>
  <r>
    <x v="6"/>
    <x v="0"/>
    <x v="1"/>
    <x v="0"/>
    <x v="0"/>
    <x v="0"/>
    <x v="4"/>
    <x v="15"/>
    <m/>
    <n v="56000"/>
  </r>
  <r>
    <x v="6"/>
    <x v="0"/>
    <x v="1"/>
    <x v="0"/>
    <x v="0"/>
    <x v="0"/>
    <x v="9"/>
    <x v="30"/>
    <m/>
    <n v="390621"/>
  </r>
  <r>
    <x v="6"/>
    <x v="0"/>
    <x v="1"/>
    <x v="0"/>
    <x v="0"/>
    <x v="0"/>
    <x v="6"/>
    <x v="17"/>
    <m/>
    <n v="800000"/>
  </r>
  <r>
    <x v="6"/>
    <x v="0"/>
    <x v="1"/>
    <x v="0"/>
    <x v="0"/>
    <x v="0"/>
    <x v="0"/>
    <x v="1"/>
    <m/>
    <n v="248000"/>
  </r>
  <r>
    <x v="6"/>
    <x v="0"/>
    <x v="1"/>
    <x v="0"/>
    <x v="0"/>
    <x v="1"/>
    <x v="7"/>
    <x v="34"/>
    <m/>
    <n v="11792"/>
  </r>
  <r>
    <x v="6"/>
    <x v="0"/>
    <x v="1"/>
    <x v="0"/>
    <x v="0"/>
    <x v="1"/>
    <x v="7"/>
    <x v="20"/>
    <m/>
    <n v="79100"/>
  </r>
  <r>
    <x v="6"/>
    <x v="0"/>
    <x v="1"/>
    <x v="0"/>
    <x v="0"/>
    <x v="1"/>
    <x v="7"/>
    <x v="21"/>
    <m/>
    <n v="163869"/>
  </r>
  <r>
    <x v="6"/>
    <x v="0"/>
    <x v="1"/>
    <x v="0"/>
    <x v="0"/>
    <x v="1"/>
    <x v="7"/>
    <x v="22"/>
    <m/>
    <n v="20435"/>
  </r>
  <r>
    <x v="6"/>
    <x v="0"/>
    <x v="1"/>
    <x v="0"/>
    <x v="0"/>
    <x v="1"/>
    <x v="2"/>
    <x v="4"/>
    <m/>
    <n v="229.69"/>
  </r>
  <r>
    <x v="6"/>
    <x v="0"/>
    <x v="1"/>
    <x v="0"/>
    <x v="2"/>
    <x v="3"/>
    <x v="3"/>
    <x v="41"/>
    <m/>
    <n v="761530"/>
  </r>
  <r>
    <x v="1"/>
    <x v="1"/>
    <x v="1"/>
    <x v="0"/>
    <x v="1"/>
    <x v="2"/>
    <x v="3"/>
    <x v="5"/>
    <m/>
    <n v="2400000"/>
  </r>
  <r>
    <x v="1"/>
    <x v="1"/>
    <x v="1"/>
    <x v="1"/>
    <x v="1"/>
    <x v="2"/>
    <x v="3"/>
    <x v="5"/>
    <m/>
    <n v="2800000"/>
  </r>
  <r>
    <x v="1"/>
    <x v="1"/>
    <x v="1"/>
    <x v="0"/>
    <x v="2"/>
    <x v="3"/>
    <x v="3"/>
    <x v="24"/>
    <m/>
    <n v="0"/>
  </r>
  <r>
    <x v="1"/>
    <x v="1"/>
    <x v="1"/>
    <x v="0"/>
    <x v="2"/>
    <x v="3"/>
    <x v="3"/>
    <x v="25"/>
    <m/>
    <n v="300000"/>
  </r>
  <r>
    <x v="1"/>
    <x v="1"/>
    <x v="1"/>
    <x v="0"/>
    <x v="2"/>
    <x v="3"/>
    <x v="3"/>
    <x v="29"/>
    <m/>
    <n v="150000"/>
  </r>
  <r>
    <x v="1"/>
    <x v="1"/>
    <x v="1"/>
    <x v="0"/>
    <x v="2"/>
    <x v="3"/>
    <x v="3"/>
    <x v="31"/>
    <m/>
    <n v="200000"/>
  </r>
  <r>
    <x v="1"/>
    <x v="1"/>
    <x v="1"/>
    <x v="0"/>
    <x v="0"/>
    <x v="0"/>
    <x v="4"/>
    <x v="6"/>
    <m/>
    <n v="1400000"/>
  </r>
  <r>
    <x v="1"/>
    <x v="1"/>
    <x v="1"/>
    <x v="0"/>
    <x v="0"/>
    <x v="0"/>
    <x v="4"/>
    <x v="7"/>
    <m/>
    <n v="88211"/>
  </r>
  <r>
    <x v="1"/>
    <x v="1"/>
    <x v="1"/>
    <x v="0"/>
    <x v="0"/>
    <x v="0"/>
    <x v="4"/>
    <x v="8"/>
    <m/>
    <n v="124017.58333333334"/>
  </r>
  <r>
    <x v="1"/>
    <x v="1"/>
    <x v="1"/>
    <x v="0"/>
    <x v="0"/>
    <x v="0"/>
    <x v="4"/>
    <x v="9"/>
    <m/>
    <n v="14882.11"/>
  </r>
  <r>
    <x v="1"/>
    <x v="1"/>
    <x v="1"/>
    <x v="0"/>
    <x v="0"/>
    <x v="0"/>
    <x v="4"/>
    <x v="10"/>
    <m/>
    <n v="124017.58333333334"/>
  </r>
  <r>
    <x v="1"/>
    <x v="1"/>
    <x v="1"/>
    <x v="0"/>
    <x v="0"/>
    <x v="0"/>
    <x v="4"/>
    <x v="11"/>
    <m/>
    <n v="58333.333333333328"/>
  </r>
  <r>
    <x v="1"/>
    <x v="1"/>
    <x v="1"/>
    <x v="0"/>
    <x v="0"/>
    <x v="0"/>
    <x v="4"/>
    <x v="12"/>
    <m/>
    <n v="88211"/>
  </r>
  <r>
    <x v="1"/>
    <x v="1"/>
    <x v="1"/>
    <x v="0"/>
    <x v="0"/>
    <x v="0"/>
    <x v="4"/>
    <x v="13"/>
    <m/>
    <n v="7308"/>
  </r>
  <r>
    <x v="1"/>
    <x v="1"/>
    <x v="1"/>
    <x v="0"/>
    <x v="0"/>
    <x v="0"/>
    <x v="4"/>
    <x v="14"/>
    <m/>
    <n v="168000"/>
  </r>
  <r>
    <x v="1"/>
    <x v="1"/>
    <x v="1"/>
    <x v="0"/>
    <x v="0"/>
    <x v="0"/>
    <x v="4"/>
    <x v="15"/>
    <m/>
    <n v="56000"/>
  </r>
  <r>
    <x v="1"/>
    <x v="1"/>
    <x v="1"/>
    <x v="0"/>
    <x v="0"/>
    <x v="0"/>
    <x v="4"/>
    <x v="15"/>
    <m/>
    <n v="56000"/>
  </r>
  <r>
    <x v="1"/>
    <x v="1"/>
    <x v="1"/>
    <x v="0"/>
    <x v="0"/>
    <x v="0"/>
    <x v="9"/>
    <x v="30"/>
    <m/>
    <n v="390621"/>
  </r>
  <r>
    <x v="1"/>
    <x v="1"/>
    <x v="1"/>
    <x v="0"/>
    <x v="0"/>
    <x v="0"/>
    <x v="5"/>
    <x v="26"/>
    <m/>
    <m/>
  </r>
  <r>
    <x v="1"/>
    <x v="1"/>
    <x v="1"/>
    <x v="0"/>
    <x v="0"/>
    <x v="0"/>
    <x v="6"/>
    <x v="17"/>
    <m/>
    <m/>
  </r>
  <r>
    <x v="1"/>
    <x v="1"/>
    <x v="1"/>
    <x v="0"/>
    <x v="0"/>
    <x v="0"/>
    <x v="0"/>
    <x v="0"/>
    <m/>
    <m/>
  </r>
  <r>
    <x v="1"/>
    <x v="1"/>
    <x v="1"/>
    <x v="0"/>
    <x v="0"/>
    <x v="0"/>
    <x v="0"/>
    <x v="1"/>
    <m/>
    <n v="150000"/>
  </r>
  <r>
    <x v="1"/>
    <x v="1"/>
    <x v="1"/>
    <x v="0"/>
    <x v="0"/>
    <x v="0"/>
    <x v="1"/>
    <x v="2"/>
    <m/>
    <m/>
  </r>
  <r>
    <x v="1"/>
    <x v="1"/>
    <x v="1"/>
    <x v="0"/>
    <x v="0"/>
    <x v="0"/>
    <x v="2"/>
    <x v="18"/>
    <m/>
    <m/>
  </r>
  <r>
    <x v="1"/>
    <x v="1"/>
    <x v="1"/>
    <x v="0"/>
    <x v="0"/>
    <x v="0"/>
    <x v="2"/>
    <x v="3"/>
    <m/>
    <n v="30000"/>
  </r>
  <r>
    <x v="1"/>
    <x v="1"/>
    <x v="1"/>
    <x v="0"/>
    <x v="0"/>
    <x v="0"/>
    <x v="2"/>
    <x v="19"/>
    <m/>
    <m/>
  </r>
  <r>
    <x v="1"/>
    <x v="1"/>
    <x v="1"/>
    <x v="0"/>
    <x v="0"/>
    <x v="1"/>
    <x v="7"/>
    <x v="20"/>
    <m/>
    <m/>
  </r>
  <r>
    <x v="1"/>
    <x v="1"/>
    <x v="1"/>
    <x v="0"/>
    <x v="0"/>
    <x v="1"/>
    <x v="7"/>
    <x v="21"/>
    <m/>
    <m/>
  </r>
  <r>
    <x v="1"/>
    <x v="1"/>
    <x v="1"/>
    <x v="0"/>
    <x v="0"/>
    <x v="1"/>
    <x v="2"/>
    <x v="4"/>
    <m/>
    <m/>
  </r>
  <r>
    <x v="1"/>
    <x v="1"/>
    <x v="1"/>
    <x v="0"/>
    <x v="0"/>
    <x v="1"/>
    <x v="8"/>
    <x v="22"/>
    <m/>
    <m/>
  </r>
  <r>
    <x v="1"/>
    <x v="1"/>
    <x v="1"/>
    <x v="0"/>
    <x v="0"/>
    <x v="1"/>
    <x v="8"/>
    <x v="23"/>
    <m/>
    <m/>
  </r>
  <r>
    <x v="1"/>
    <x v="1"/>
    <x v="1"/>
    <x v="0"/>
    <x v="0"/>
    <x v="4"/>
    <x v="2"/>
    <x v="28"/>
    <m/>
    <m/>
  </r>
  <r>
    <x v="2"/>
    <x v="1"/>
    <x v="1"/>
    <x v="0"/>
    <x v="1"/>
    <x v="2"/>
    <x v="3"/>
    <x v="5"/>
    <m/>
    <n v="1800000"/>
  </r>
  <r>
    <x v="2"/>
    <x v="1"/>
    <x v="1"/>
    <x v="1"/>
    <x v="1"/>
    <x v="2"/>
    <x v="3"/>
    <x v="5"/>
    <m/>
    <n v="2800000"/>
  </r>
  <r>
    <x v="2"/>
    <x v="1"/>
    <x v="1"/>
    <x v="0"/>
    <x v="2"/>
    <x v="3"/>
    <x v="3"/>
    <x v="24"/>
    <m/>
    <m/>
  </r>
  <r>
    <x v="2"/>
    <x v="1"/>
    <x v="1"/>
    <x v="0"/>
    <x v="2"/>
    <x v="3"/>
    <x v="3"/>
    <x v="25"/>
    <m/>
    <m/>
  </r>
  <r>
    <x v="2"/>
    <x v="1"/>
    <x v="1"/>
    <x v="0"/>
    <x v="2"/>
    <x v="3"/>
    <x v="3"/>
    <x v="29"/>
    <m/>
    <n v="150000"/>
  </r>
  <r>
    <x v="2"/>
    <x v="1"/>
    <x v="1"/>
    <x v="0"/>
    <x v="2"/>
    <x v="3"/>
    <x v="3"/>
    <x v="31"/>
    <m/>
    <n v="200000"/>
  </r>
  <r>
    <x v="2"/>
    <x v="1"/>
    <x v="1"/>
    <x v="0"/>
    <x v="0"/>
    <x v="0"/>
    <x v="4"/>
    <x v="6"/>
    <m/>
    <n v="1400000"/>
  </r>
  <r>
    <x v="2"/>
    <x v="1"/>
    <x v="1"/>
    <x v="0"/>
    <x v="0"/>
    <x v="0"/>
    <x v="4"/>
    <x v="7"/>
    <m/>
    <n v="88211"/>
  </r>
  <r>
    <x v="2"/>
    <x v="1"/>
    <x v="1"/>
    <x v="0"/>
    <x v="0"/>
    <x v="0"/>
    <x v="4"/>
    <x v="8"/>
    <m/>
    <n v="124017.58333333334"/>
  </r>
  <r>
    <x v="2"/>
    <x v="1"/>
    <x v="1"/>
    <x v="0"/>
    <x v="0"/>
    <x v="0"/>
    <x v="4"/>
    <x v="9"/>
    <m/>
    <n v="14882.11"/>
  </r>
  <r>
    <x v="2"/>
    <x v="1"/>
    <x v="1"/>
    <x v="0"/>
    <x v="0"/>
    <x v="0"/>
    <x v="4"/>
    <x v="10"/>
    <m/>
    <n v="124017.58333333334"/>
  </r>
  <r>
    <x v="2"/>
    <x v="1"/>
    <x v="1"/>
    <x v="0"/>
    <x v="0"/>
    <x v="0"/>
    <x v="4"/>
    <x v="11"/>
    <m/>
    <n v="58333.333333333328"/>
  </r>
  <r>
    <x v="2"/>
    <x v="1"/>
    <x v="1"/>
    <x v="0"/>
    <x v="0"/>
    <x v="0"/>
    <x v="4"/>
    <x v="12"/>
    <m/>
    <n v="88211"/>
  </r>
  <r>
    <x v="2"/>
    <x v="1"/>
    <x v="1"/>
    <x v="0"/>
    <x v="0"/>
    <x v="0"/>
    <x v="4"/>
    <x v="13"/>
    <m/>
    <n v="7308"/>
  </r>
  <r>
    <x v="2"/>
    <x v="1"/>
    <x v="1"/>
    <x v="0"/>
    <x v="0"/>
    <x v="0"/>
    <x v="4"/>
    <x v="14"/>
    <m/>
    <n v="168000"/>
  </r>
  <r>
    <x v="2"/>
    <x v="1"/>
    <x v="1"/>
    <x v="0"/>
    <x v="0"/>
    <x v="0"/>
    <x v="4"/>
    <x v="15"/>
    <m/>
    <n v="56000"/>
  </r>
  <r>
    <x v="2"/>
    <x v="1"/>
    <x v="1"/>
    <x v="0"/>
    <x v="0"/>
    <x v="0"/>
    <x v="4"/>
    <x v="15"/>
    <m/>
    <n v="56000"/>
  </r>
  <r>
    <x v="2"/>
    <x v="1"/>
    <x v="1"/>
    <x v="0"/>
    <x v="0"/>
    <x v="0"/>
    <x v="9"/>
    <x v="30"/>
    <m/>
    <n v="390621"/>
  </r>
  <r>
    <x v="2"/>
    <x v="1"/>
    <x v="1"/>
    <x v="0"/>
    <x v="0"/>
    <x v="0"/>
    <x v="5"/>
    <x v="26"/>
    <m/>
    <m/>
  </r>
  <r>
    <x v="2"/>
    <x v="1"/>
    <x v="1"/>
    <x v="0"/>
    <x v="0"/>
    <x v="0"/>
    <x v="6"/>
    <x v="17"/>
    <m/>
    <m/>
  </r>
  <r>
    <x v="2"/>
    <x v="1"/>
    <x v="1"/>
    <x v="0"/>
    <x v="0"/>
    <x v="0"/>
    <x v="0"/>
    <x v="0"/>
    <m/>
    <m/>
  </r>
  <r>
    <x v="2"/>
    <x v="1"/>
    <x v="1"/>
    <x v="0"/>
    <x v="0"/>
    <x v="0"/>
    <x v="0"/>
    <x v="1"/>
    <m/>
    <n v="150000"/>
  </r>
  <r>
    <x v="2"/>
    <x v="1"/>
    <x v="1"/>
    <x v="0"/>
    <x v="0"/>
    <x v="0"/>
    <x v="1"/>
    <x v="2"/>
    <m/>
    <m/>
  </r>
  <r>
    <x v="2"/>
    <x v="1"/>
    <x v="1"/>
    <x v="0"/>
    <x v="0"/>
    <x v="0"/>
    <x v="2"/>
    <x v="18"/>
    <m/>
    <m/>
  </r>
  <r>
    <x v="2"/>
    <x v="1"/>
    <x v="1"/>
    <x v="0"/>
    <x v="0"/>
    <x v="0"/>
    <x v="2"/>
    <x v="3"/>
    <m/>
    <n v="30000"/>
  </r>
  <r>
    <x v="2"/>
    <x v="1"/>
    <x v="1"/>
    <x v="0"/>
    <x v="0"/>
    <x v="0"/>
    <x v="2"/>
    <x v="19"/>
    <m/>
    <m/>
  </r>
  <r>
    <x v="2"/>
    <x v="1"/>
    <x v="1"/>
    <x v="0"/>
    <x v="0"/>
    <x v="1"/>
    <x v="7"/>
    <x v="20"/>
    <m/>
    <m/>
  </r>
  <r>
    <x v="2"/>
    <x v="1"/>
    <x v="1"/>
    <x v="0"/>
    <x v="0"/>
    <x v="1"/>
    <x v="7"/>
    <x v="21"/>
    <m/>
    <m/>
  </r>
  <r>
    <x v="2"/>
    <x v="1"/>
    <x v="1"/>
    <x v="0"/>
    <x v="0"/>
    <x v="1"/>
    <x v="2"/>
    <x v="4"/>
    <m/>
    <m/>
  </r>
  <r>
    <x v="2"/>
    <x v="1"/>
    <x v="1"/>
    <x v="0"/>
    <x v="0"/>
    <x v="1"/>
    <x v="8"/>
    <x v="22"/>
    <m/>
    <m/>
  </r>
  <r>
    <x v="2"/>
    <x v="1"/>
    <x v="1"/>
    <x v="0"/>
    <x v="0"/>
    <x v="1"/>
    <x v="8"/>
    <x v="23"/>
    <m/>
    <m/>
  </r>
  <r>
    <x v="2"/>
    <x v="1"/>
    <x v="1"/>
    <x v="0"/>
    <x v="0"/>
    <x v="4"/>
    <x v="2"/>
    <x v="28"/>
    <m/>
    <m/>
  </r>
  <r>
    <x v="3"/>
    <x v="1"/>
    <x v="1"/>
    <x v="0"/>
    <x v="1"/>
    <x v="2"/>
    <x v="3"/>
    <x v="5"/>
    <m/>
    <n v="2100000"/>
  </r>
  <r>
    <x v="3"/>
    <x v="1"/>
    <x v="1"/>
    <x v="1"/>
    <x v="1"/>
    <x v="2"/>
    <x v="3"/>
    <x v="5"/>
    <m/>
    <n v="2800000"/>
  </r>
  <r>
    <x v="3"/>
    <x v="1"/>
    <x v="1"/>
    <x v="0"/>
    <x v="2"/>
    <x v="3"/>
    <x v="3"/>
    <x v="24"/>
    <m/>
    <n v="2500000"/>
  </r>
  <r>
    <x v="3"/>
    <x v="1"/>
    <x v="1"/>
    <x v="0"/>
    <x v="2"/>
    <x v="3"/>
    <x v="3"/>
    <x v="25"/>
    <m/>
    <m/>
  </r>
  <r>
    <x v="3"/>
    <x v="1"/>
    <x v="1"/>
    <x v="0"/>
    <x v="2"/>
    <x v="3"/>
    <x v="3"/>
    <x v="29"/>
    <m/>
    <n v="150000"/>
  </r>
  <r>
    <x v="3"/>
    <x v="1"/>
    <x v="1"/>
    <x v="0"/>
    <x v="2"/>
    <x v="3"/>
    <x v="3"/>
    <x v="31"/>
    <m/>
    <n v="200000"/>
  </r>
  <r>
    <x v="3"/>
    <x v="1"/>
    <x v="1"/>
    <x v="0"/>
    <x v="0"/>
    <x v="0"/>
    <x v="4"/>
    <x v="6"/>
    <m/>
    <n v="1400000"/>
  </r>
  <r>
    <x v="3"/>
    <x v="1"/>
    <x v="1"/>
    <x v="0"/>
    <x v="0"/>
    <x v="0"/>
    <x v="4"/>
    <x v="7"/>
    <m/>
    <n v="88211"/>
  </r>
  <r>
    <x v="3"/>
    <x v="1"/>
    <x v="1"/>
    <x v="0"/>
    <x v="0"/>
    <x v="0"/>
    <x v="4"/>
    <x v="8"/>
    <m/>
    <n v="124017.58333333334"/>
  </r>
  <r>
    <x v="3"/>
    <x v="1"/>
    <x v="1"/>
    <x v="0"/>
    <x v="0"/>
    <x v="0"/>
    <x v="4"/>
    <x v="9"/>
    <m/>
    <n v="14882.11"/>
  </r>
  <r>
    <x v="3"/>
    <x v="1"/>
    <x v="1"/>
    <x v="0"/>
    <x v="0"/>
    <x v="0"/>
    <x v="4"/>
    <x v="10"/>
    <m/>
    <n v="124017.58333333334"/>
  </r>
  <r>
    <x v="3"/>
    <x v="1"/>
    <x v="1"/>
    <x v="0"/>
    <x v="0"/>
    <x v="0"/>
    <x v="4"/>
    <x v="11"/>
    <m/>
    <n v="58333.333333333328"/>
  </r>
  <r>
    <x v="3"/>
    <x v="1"/>
    <x v="1"/>
    <x v="0"/>
    <x v="0"/>
    <x v="0"/>
    <x v="4"/>
    <x v="12"/>
    <m/>
    <n v="88211"/>
  </r>
  <r>
    <x v="3"/>
    <x v="1"/>
    <x v="1"/>
    <x v="0"/>
    <x v="0"/>
    <x v="0"/>
    <x v="4"/>
    <x v="13"/>
    <m/>
    <n v="7308"/>
  </r>
  <r>
    <x v="3"/>
    <x v="1"/>
    <x v="1"/>
    <x v="0"/>
    <x v="0"/>
    <x v="0"/>
    <x v="4"/>
    <x v="14"/>
    <m/>
    <n v="168000"/>
  </r>
  <r>
    <x v="3"/>
    <x v="1"/>
    <x v="1"/>
    <x v="0"/>
    <x v="0"/>
    <x v="0"/>
    <x v="4"/>
    <x v="15"/>
    <m/>
    <n v="56000"/>
  </r>
  <r>
    <x v="3"/>
    <x v="1"/>
    <x v="1"/>
    <x v="0"/>
    <x v="0"/>
    <x v="0"/>
    <x v="4"/>
    <x v="15"/>
    <m/>
    <n v="56000"/>
  </r>
  <r>
    <x v="3"/>
    <x v="1"/>
    <x v="1"/>
    <x v="0"/>
    <x v="0"/>
    <x v="0"/>
    <x v="9"/>
    <x v="30"/>
    <m/>
    <n v="390621"/>
  </r>
  <r>
    <x v="3"/>
    <x v="1"/>
    <x v="1"/>
    <x v="0"/>
    <x v="0"/>
    <x v="0"/>
    <x v="5"/>
    <x v="26"/>
    <m/>
    <m/>
  </r>
  <r>
    <x v="3"/>
    <x v="1"/>
    <x v="1"/>
    <x v="0"/>
    <x v="0"/>
    <x v="0"/>
    <x v="6"/>
    <x v="17"/>
    <m/>
    <m/>
  </r>
  <r>
    <x v="3"/>
    <x v="1"/>
    <x v="1"/>
    <x v="0"/>
    <x v="0"/>
    <x v="0"/>
    <x v="0"/>
    <x v="0"/>
    <m/>
    <m/>
  </r>
  <r>
    <x v="3"/>
    <x v="1"/>
    <x v="1"/>
    <x v="0"/>
    <x v="0"/>
    <x v="0"/>
    <x v="0"/>
    <x v="1"/>
    <m/>
    <n v="150000"/>
  </r>
  <r>
    <x v="3"/>
    <x v="1"/>
    <x v="1"/>
    <x v="0"/>
    <x v="0"/>
    <x v="0"/>
    <x v="1"/>
    <x v="2"/>
    <m/>
    <m/>
  </r>
  <r>
    <x v="3"/>
    <x v="1"/>
    <x v="1"/>
    <x v="0"/>
    <x v="0"/>
    <x v="0"/>
    <x v="2"/>
    <x v="18"/>
    <m/>
    <m/>
  </r>
  <r>
    <x v="3"/>
    <x v="1"/>
    <x v="1"/>
    <x v="0"/>
    <x v="0"/>
    <x v="0"/>
    <x v="2"/>
    <x v="3"/>
    <m/>
    <n v="30000"/>
  </r>
  <r>
    <x v="3"/>
    <x v="1"/>
    <x v="1"/>
    <x v="0"/>
    <x v="0"/>
    <x v="0"/>
    <x v="2"/>
    <x v="19"/>
    <m/>
    <m/>
  </r>
  <r>
    <x v="3"/>
    <x v="1"/>
    <x v="1"/>
    <x v="0"/>
    <x v="0"/>
    <x v="1"/>
    <x v="7"/>
    <x v="20"/>
    <m/>
    <m/>
  </r>
  <r>
    <x v="3"/>
    <x v="1"/>
    <x v="1"/>
    <x v="0"/>
    <x v="0"/>
    <x v="1"/>
    <x v="7"/>
    <x v="21"/>
    <m/>
    <m/>
  </r>
  <r>
    <x v="3"/>
    <x v="1"/>
    <x v="1"/>
    <x v="0"/>
    <x v="0"/>
    <x v="1"/>
    <x v="2"/>
    <x v="4"/>
    <m/>
    <m/>
  </r>
  <r>
    <x v="3"/>
    <x v="1"/>
    <x v="1"/>
    <x v="0"/>
    <x v="0"/>
    <x v="1"/>
    <x v="8"/>
    <x v="22"/>
    <m/>
    <m/>
  </r>
  <r>
    <x v="3"/>
    <x v="1"/>
    <x v="1"/>
    <x v="0"/>
    <x v="0"/>
    <x v="1"/>
    <x v="8"/>
    <x v="23"/>
    <m/>
    <m/>
  </r>
  <r>
    <x v="3"/>
    <x v="1"/>
    <x v="1"/>
    <x v="0"/>
    <x v="0"/>
    <x v="4"/>
    <x v="2"/>
    <x v="28"/>
    <m/>
    <m/>
  </r>
  <r>
    <x v="4"/>
    <x v="1"/>
    <x v="1"/>
    <x v="0"/>
    <x v="1"/>
    <x v="2"/>
    <x v="3"/>
    <x v="5"/>
    <m/>
    <n v="2400000"/>
  </r>
  <r>
    <x v="4"/>
    <x v="1"/>
    <x v="1"/>
    <x v="1"/>
    <x v="1"/>
    <x v="2"/>
    <x v="3"/>
    <x v="5"/>
    <m/>
    <n v="2800000"/>
  </r>
  <r>
    <x v="4"/>
    <x v="1"/>
    <x v="1"/>
    <x v="0"/>
    <x v="2"/>
    <x v="3"/>
    <x v="3"/>
    <x v="24"/>
    <m/>
    <m/>
  </r>
  <r>
    <x v="4"/>
    <x v="1"/>
    <x v="1"/>
    <x v="0"/>
    <x v="2"/>
    <x v="3"/>
    <x v="3"/>
    <x v="25"/>
    <m/>
    <n v="0"/>
  </r>
  <r>
    <x v="4"/>
    <x v="1"/>
    <x v="1"/>
    <x v="0"/>
    <x v="2"/>
    <x v="3"/>
    <x v="3"/>
    <x v="29"/>
    <m/>
    <n v="150000"/>
  </r>
  <r>
    <x v="4"/>
    <x v="1"/>
    <x v="1"/>
    <x v="0"/>
    <x v="2"/>
    <x v="3"/>
    <x v="3"/>
    <x v="31"/>
    <m/>
    <n v="200000"/>
  </r>
  <r>
    <x v="4"/>
    <x v="1"/>
    <x v="1"/>
    <x v="0"/>
    <x v="0"/>
    <x v="0"/>
    <x v="4"/>
    <x v="6"/>
    <m/>
    <n v="1400000"/>
  </r>
  <r>
    <x v="4"/>
    <x v="1"/>
    <x v="1"/>
    <x v="0"/>
    <x v="0"/>
    <x v="0"/>
    <x v="4"/>
    <x v="7"/>
    <m/>
    <n v="88211"/>
  </r>
  <r>
    <x v="4"/>
    <x v="1"/>
    <x v="1"/>
    <x v="0"/>
    <x v="0"/>
    <x v="0"/>
    <x v="4"/>
    <x v="8"/>
    <m/>
    <n v="124017.58333333334"/>
  </r>
  <r>
    <x v="4"/>
    <x v="1"/>
    <x v="1"/>
    <x v="0"/>
    <x v="0"/>
    <x v="0"/>
    <x v="4"/>
    <x v="9"/>
    <m/>
    <n v="14882.11"/>
  </r>
  <r>
    <x v="4"/>
    <x v="1"/>
    <x v="1"/>
    <x v="0"/>
    <x v="0"/>
    <x v="0"/>
    <x v="4"/>
    <x v="10"/>
    <m/>
    <n v="124017.58333333334"/>
  </r>
  <r>
    <x v="4"/>
    <x v="1"/>
    <x v="1"/>
    <x v="0"/>
    <x v="0"/>
    <x v="0"/>
    <x v="4"/>
    <x v="11"/>
    <m/>
    <n v="58333.333333333328"/>
  </r>
  <r>
    <x v="4"/>
    <x v="1"/>
    <x v="1"/>
    <x v="0"/>
    <x v="0"/>
    <x v="0"/>
    <x v="4"/>
    <x v="12"/>
    <m/>
    <n v="88211"/>
  </r>
  <r>
    <x v="4"/>
    <x v="1"/>
    <x v="1"/>
    <x v="0"/>
    <x v="0"/>
    <x v="0"/>
    <x v="4"/>
    <x v="13"/>
    <m/>
    <n v="7308"/>
  </r>
  <r>
    <x v="4"/>
    <x v="1"/>
    <x v="1"/>
    <x v="0"/>
    <x v="0"/>
    <x v="0"/>
    <x v="4"/>
    <x v="14"/>
    <m/>
    <n v="168000"/>
  </r>
  <r>
    <x v="4"/>
    <x v="1"/>
    <x v="1"/>
    <x v="0"/>
    <x v="0"/>
    <x v="0"/>
    <x v="4"/>
    <x v="15"/>
    <m/>
    <n v="56000"/>
  </r>
  <r>
    <x v="4"/>
    <x v="1"/>
    <x v="1"/>
    <x v="0"/>
    <x v="0"/>
    <x v="0"/>
    <x v="4"/>
    <x v="15"/>
    <m/>
    <n v="56000"/>
  </r>
  <r>
    <x v="4"/>
    <x v="1"/>
    <x v="1"/>
    <x v="0"/>
    <x v="0"/>
    <x v="0"/>
    <x v="9"/>
    <x v="30"/>
    <m/>
    <n v="390621"/>
  </r>
  <r>
    <x v="4"/>
    <x v="1"/>
    <x v="1"/>
    <x v="0"/>
    <x v="0"/>
    <x v="0"/>
    <x v="5"/>
    <x v="26"/>
    <m/>
    <m/>
  </r>
  <r>
    <x v="4"/>
    <x v="1"/>
    <x v="1"/>
    <x v="0"/>
    <x v="0"/>
    <x v="0"/>
    <x v="6"/>
    <x v="17"/>
    <m/>
    <m/>
  </r>
  <r>
    <x v="4"/>
    <x v="1"/>
    <x v="1"/>
    <x v="0"/>
    <x v="0"/>
    <x v="0"/>
    <x v="0"/>
    <x v="0"/>
    <m/>
    <m/>
  </r>
  <r>
    <x v="4"/>
    <x v="1"/>
    <x v="1"/>
    <x v="0"/>
    <x v="0"/>
    <x v="0"/>
    <x v="0"/>
    <x v="1"/>
    <m/>
    <n v="150000"/>
  </r>
  <r>
    <x v="4"/>
    <x v="1"/>
    <x v="1"/>
    <x v="0"/>
    <x v="0"/>
    <x v="0"/>
    <x v="1"/>
    <x v="2"/>
    <m/>
    <m/>
  </r>
  <r>
    <x v="4"/>
    <x v="1"/>
    <x v="1"/>
    <x v="0"/>
    <x v="0"/>
    <x v="0"/>
    <x v="2"/>
    <x v="18"/>
    <m/>
    <m/>
  </r>
  <r>
    <x v="4"/>
    <x v="1"/>
    <x v="1"/>
    <x v="0"/>
    <x v="0"/>
    <x v="0"/>
    <x v="2"/>
    <x v="3"/>
    <m/>
    <n v="30000"/>
  </r>
  <r>
    <x v="4"/>
    <x v="1"/>
    <x v="1"/>
    <x v="0"/>
    <x v="0"/>
    <x v="0"/>
    <x v="2"/>
    <x v="19"/>
    <m/>
    <m/>
  </r>
  <r>
    <x v="4"/>
    <x v="1"/>
    <x v="1"/>
    <x v="0"/>
    <x v="0"/>
    <x v="1"/>
    <x v="7"/>
    <x v="20"/>
    <m/>
    <m/>
  </r>
  <r>
    <x v="4"/>
    <x v="1"/>
    <x v="1"/>
    <x v="0"/>
    <x v="0"/>
    <x v="1"/>
    <x v="7"/>
    <x v="21"/>
    <m/>
    <m/>
  </r>
  <r>
    <x v="4"/>
    <x v="1"/>
    <x v="1"/>
    <x v="0"/>
    <x v="0"/>
    <x v="1"/>
    <x v="2"/>
    <x v="4"/>
    <m/>
    <m/>
  </r>
  <r>
    <x v="4"/>
    <x v="1"/>
    <x v="1"/>
    <x v="0"/>
    <x v="0"/>
    <x v="1"/>
    <x v="8"/>
    <x v="22"/>
    <m/>
    <m/>
  </r>
  <r>
    <x v="4"/>
    <x v="1"/>
    <x v="1"/>
    <x v="0"/>
    <x v="0"/>
    <x v="1"/>
    <x v="8"/>
    <x v="23"/>
    <m/>
    <m/>
  </r>
  <r>
    <x v="4"/>
    <x v="1"/>
    <x v="1"/>
    <x v="0"/>
    <x v="0"/>
    <x v="4"/>
    <x v="2"/>
    <x v="28"/>
    <m/>
    <m/>
  </r>
  <r>
    <x v="7"/>
    <x v="0"/>
    <x v="1"/>
    <x v="0"/>
    <x v="1"/>
    <x v="2"/>
    <x v="10"/>
    <x v="5"/>
    <m/>
    <n v="3299244"/>
  </r>
  <r>
    <x v="7"/>
    <x v="0"/>
    <x v="1"/>
    <x v="0"/>
    <x v="1"/>
    <x v="5"/>
    <x v="11"/>
    <x v="42"/>
    <m/>
    <n v="357401"/>
  </r>
  <r>
    <x v="7"/>
    <x v="0"/>
    <x v="1"/>
    <x v="0"/>
    <x v="1"/>
    <x v="5"/>
    <x v="11"/>
    <x v="36"/>
    <m/>
    <n v="156"/>
  </r>
  <r>
    <x v="7"/>
    <x v="0"/>
    <x v="1"/>
    <x v="0"/>
    <x v="0"/>
    <x v="0"/>
    <x v="4"/>
    <x v="6"/>
    <m/>
    <n v="1400000"/>
  </r>
  <r>
    <x v="7"/>
    <x v="0"/>
    <x v="1"/>
    <x v="0"/>
    <x v="0"/>
    <x v="0"/>
    <x v="4"/>
    <x v="7"/>
    <m/>
    <n v="97032"/>
  </r>
  <r>
    <x v="7"/>
    <x v="0"/>
    <x v="1"/>
    <x v="0"/>
    <x v="0"/>
    <x v="0"/>
    <x v="4"/>
    <x v="8"/>
    <m/>
    <n v="124703"/>
  </r>
  <r>
    <x v="7"/>
    <x v="0"/>
    <x v="1"/>
    <x v="0"/>
    <x v="0"/>
    <x v="0"/>
    <x v="4"/>
    <x v="9"/>
    <m/>
    <n v="14964"/>
  </r>
  <r>
    <x v="7"/>
    <x v="0"/>
    <x v="1"/>
    <x v="0"/>
    <x v="0"/>
    <x v="0"/>
    <x v="4"/>
    <x v="10"/>
    <m/>
    <n v="124703"/>
  </r>
  <r>
    <x v="7"/>
    <x v="0"/>
    <x v="1"/>
    <x v="0"/>
    <x v="0"/>
    <x v="0"/>
    <x v="4"/>
    <x v="11"/>
    <m/>
    <n v="58380"/>
  </r>
  <r>
    <x v="7"/>
    <x v="0"/>
    <x v="1"/>
    <x v="0"/>
    <x v="0"/>
    <x v="0"/>
    <x v="4"/>
    <x v="12"/>
    <m/>
    <n v="912000"/>
  </r>
  <r>
    <x v="7"/>
    <x v="0"/>
    <x v="1"/>
    <x v="0"/>
    <x v="0"/>
    <x v="0"/>
    <x v="4"/>
    <x v="13"/>
    <m/>
    <n v="7308"/>
  </r>
  <r>
    <x v="7"/>
    <x v="0"/>
    <x v="1"/>
    <x v="0"/>
    <x v="0"/>
    <x v="0"/>
    <x v="4"/>
    <x v="14"/>
    <m/>
    <n v="169896"/>
  </r>
  <r>
    <x v="7"/>
    <x v="0"/>
    <x v="1"/>
    <x v="0"/>
    <x v="0"/>
    <x v="0"/>
    <x v="4"/>
    <x v="15"/>
    <m/>
    <n v="57896"/>
  </r>
  <r>
    <x v="7"/>
    <x v="0"/>
    <x v="1"/>
    <x v="0"/>
    <x v="0"/>
    <x v="0"/>
    <x v="9"/>
    <x v="30"/>
    <m/>
    <n v="390621"/>
  </r>
  <r>
    <x v="7"/>
    <x v="0"/>
    <x v="1"/>
    <x v="0"/>
    <x v="0"/>
    <x v="0"/>
    <x v="6"/>
    <x v="17"/>
    <m/>
    <n v="800000"/>
  </r>
  <r>
    <x v="7"/>
    <x v="0"/>
    <x v="1"/>
    <x v="0"/>
    <x v="0"/>
    <x v="0"/>
    <x v="12"/>
    <x v="43"/>
    <m/>
    <n v="15479"/>
  </r>
  <r>
    <x v="7"/>
    <x v="0"/>
    <x v="1"/>
    <x v="0"/>
    <x v="0"/>
    <x v="0"/>
    <x v="12"/>
    <x v="44"/>
    <m/>
    <n v="5800"/>
  </r>
  <r>
    <x v="7"/>
    <x v="0"/>
    <x v="1"/>
    <x v="0"/>
    <x v="0"/>
    <x v="0"/>
    <x v="2"/>
    <x v="45"/>
    <m/>
    <n v="63855.7"/>
  </r>
  <r>
    <x v="7"/>
    <x v="0"/>
    <x v="1"/>
    <x v="0"/>
    <x v="0"/>
    <x v="0"/>
    <x v="2"/>
    <x v="3"/>
    <m/>
    <n v="37815"/>
  </r>
  <r>
    <x v="7"/>
    <x v="0"/>
    <x v="1"/>
    <x v="0"/>
    <x v="0"/>
    <x v="0"/>
    <x v="2"/>
    <x v="46"/>
    <m/>
    <n v="17400"/>
  </r>
  <r>
    <x v="7"/>
    <x v="0"/>
    <x v="1"/>
    <x v="0"/>
    <x v="0"/>
    <x v="1"/>
    <x v="7"/>
    <x v="34"/>
    <m/>
    <n v="11700"/>
  </r>
  <r>
    <x v="7"/>
    <x v="0"/>
    <x v="1"/>
    <x v="0"/>
    <x v="0"/>
    <x v="1"/>
    <x v="7"/>
    <x v="20"/>
    <m/>
    <n v="94910"/>
  </r>
  <r>
    <x v="7"/>
    <x v="0"/>
    <x v="1"/>
    <x v="0"/>
    <x v="0"/>
    <x v="1"/>
    <x v="8"/>
    <x v="22"/>
    <m/>
    <n v="19518"/>
  </r>
  <r>
    <x v="7"/>
    <x v="0"/>
    <x v="1"/>
    <x v="0"/>
    <x v="0"/>
    <x v="1"/>
    <x v="8"/>
    <x v="47"/>
    <m/>
    <n v="343000"/>
  </r>
  <r>
    <x v="7"/>
    <x v="0"/>
    <x v="1"/>
    <x v="0"/>
    <x v="0"/>
    <x v="1"/>
    <x v="8"/>
    <x v="4"/>
    <m/>
    <n v="573224.31000000006"/>
  </r>
  <r>
    <x v="7"/>
    <x v="0"/>
    <x v="1"/>
    <x v="0"/>
    <x v="2"/>
    <x v="3"/>
    <x v="3"/>
    <x v="48"/>
    <m/>
    <n v="10420"/>
  </r>
  <r>
    <x v="7"/>
    <x v="0"/>
    <x v="1"/>
    <x v="0"/>
    <x v="2"/>
    <x v="3"/>
    <x v="3"/>
    <x v="49"/>
    <m/>
    <n v="127800"/>
  </r>
  <r>
    <x v="7"/>
    <x v="0"/>
    <x v="1"/>
    <x v="0"/>
    <x v="2"/>
    <x v="3"/>
    <x v="3"/>
    <x v="50"/>
    <m/>
    <n v="94789"/>
  </r>
  <r>
    <x v="8"/>
    <x v="0"/>
    <x v="1"/>
    <x v="0"/>
    <x v="1"/>
    <x v="2"/>
    <x v="10"/>
    <x v="5"/>
    <m/>
    <n v="2428550"/>
  </r>
  <r>
    <x v="8"/>
    <x v="0"/>
    <x v="1"/>
    <x v="0"/>
    <x v="1"/>
    <x v="5"/>
    <x v="11"/>
    <x v="42"/>
    <m/>
    <n v="0"/>
  </r>
  <r>
    <x v="8"/>
    <x v="0"/>
    <x v="1"/>
    <x v="0"/>
    <x v="1"/>
    <x v="5"/>
    <x v="11"/>
    <x v="36"/>
    <m/>
    <n v="260"/>
  </r>
  <r>
    <x v="8"/>
    <x v="0"/>
    <x v="1"/>
    <x v="0"/>
    <x v="0"/>
    <x v="0"/>
    <x v="4"/>
    <x v="6"/>
    <m/>
    <n v="1400000"/>
  </r>
  <r>
    <x v="8"/>
    <x v="0"/>
    <x v="1"/>
    <x v="0"/>
    <x v="0"/>
    <x v="0"/>
    <x v="4"/>
    <x v="7"/>
    <m/>
    <n v="97032"/>
  </r>
  <r>
    <x v="8"/>
    <x v="0"/>
    <x v="1"/>
    <x v="0"/>
    <x v="0"/>
    <x v="0"/>
    <x v="4"/>
    <x v="8"/>
    <m/>
    <n v="124703"/>
  </r>
  <r>
    <x v="8"/>
    <x v="0"/>
    <x v="1"/>
    <x v="0"/>
    <x v="0"/>
    <x v="0"/>
    <x v="4"/>
    <x v="9"/>
    <m/>
    <n v="14964"/>
  </r>
  <r>
    <x v="8"/>
    <x v="0"/>
    <x v="1"/>
    <x v="0"/>
    <x v="0"/>
    <x v="0"/>
    <x v="4"/>
    <x v="10"/>
    <m/>
    <n v="124703"/>
  </r>
  <r>
    <x v="8"/>
    <x v="0"/>
    <x v="1"/>
    <x v="0"/>
    <x v="0"/>
    <x v="0"/>
    <x v="4"/>
    <x v="11"/>
    <m/>
    <n v="58380"/>
  </r>
  <r>
    <x v="8"/>
    <x v="0"/>
    <x v="1"/>
    <x v="0"/>
    <x v="0"/>
    <x v="0"/>
    <x v="4"/>
    <x v="12"/>
    <m/>
    <n v="912000"/>
  </r>
  <r>
    <x v="8"/>
    <x v="0"/>
    <x v="1"/>
    <x v="0"/>
    <x v="0"/>
    <x v="0"/>
    <x v="4"/>
    <x v="13"/>
    <m/>
    <n v="7308"/>
  </r>
  <r>
    <x v="8"/>
    <x v="0"/>
    <x v="1"/>
    <x v="0"/>
    <x v="0"/>
    <x v="0"/>
    <x v="4"/>
    <x v="14"/>
    <m/>
    <n v="168000"/>
  </r>
  <r>
    <x v="8"/>
    <x v="0"/>
    <x v="1"/>
    <x v="0"/>
    <x v="0"/>
    <x v="0"/>
    <x v="4"/>
    <x v="15"/>
    <m/>
    <n v="56000"/>
  </r>
  <r>
    <x v="8"/>
    <x v="0"/>
    <x v="1"/>
    <x v="0"/>
    <x v="0"/>
    <x v="0"/>
    <x v="9"/>
    <x v="30"/>
    <m/>
    <n v="390621"/>
  </r>
  <r>
    <x v="8"/>
    <x v="0"/>
    <x v="1"/>
    <x v="0"/>
    <x v="0"/>
    <x v="0"/>
    <x v="5"/>
    <x v="26"/>
    <m/>
    <n v="7244"/>
  </r>
  <r>
    <x v="8"/>
    <x v="0"/>
    <x v="1"/>
    <x v="0"/>
    <x v="0"/>
    <x v="0"/>
    <x v="6"/>
    <x v="17"/>
    <m/>
    <n v="800000"/>
  </r>
  <r>
    <x v="8"/>
    <x v="0"/>
    <x v="1"/>
    <x v="0"/>
    <x v="0"/>
    <x v="0"/>
    <x v="0"/>
    <x v="51"/>
    <m/>
    <n v="248000"/>
  </r>
  <r>
    <x v="8"/>
    <x v="0"/>
    <x v="1"/>
    <x v="0"/>
    <x v="0"/>
    <x v="0"/>
    <x v="12"/>
    <x v="43"/>
    <m/>
    <m/>
  </r>
  <r>
    <x v="8"/>
    <x v="0"/>
    <x v="1"/>
    <x v="0"/>
    <x v="0"/>
    <x v="0"/>
    <x v="12"/>
    <x v="44"/>
    <m/>
    <m/>
  </r>
  <r>
    <x v="8"/>
    <x v="0"/>
    <x v="1"/>
    <x v="0"/>
    <x v="0"/>
    <x v="0"/>
    <x v="12"/>
    <x v="52"/>
    <m/>
    <n v="34800"/>
  </r>
  <r>
    <x v="8"/>
    <x v="0"/>
    <x v="1"/>
    <x v="0"/>
    <x v="0"/>
    <x v="0"/>
    <x v="2"/>
    <x v="45"/>
    <m/>
    <n v="27038"/>
  </r>
  <r>
    <x v="8"/>
    <x v="0"/>
    <x v="1"/>
    <x v="0"/>
    <x v="0"/>
    <x v="0"/>
    <x v="2"/>
    <x v="3"/>
    <m/>
    <n v="19244"/>
  </r>
  <r>
    <x v="8"/>
    <x v="0"/>
    <x v="1"/>
    <x v="0"/>
    <x v="0"/>
    <x v="0"/>
    <x v="2"/>
    <x v="53"/>
    <m/>
    <n v="70718"/>
  </r>
  <r>
    <x v="8"/>
    <x v="0"/>
    <x v="1"/>
    <x v="0"/>
    <x v="0"/>
    <x v="0"/>
    <x v="2"/>
    <x v="46"/>
    <m/>
    <n v="171589.35"/>
  </r>
  <r>
    <x v="8"/>
    <x v="0"/>
    <x v="1"/>
    <x v="0"/>
    <x v="0"/>
    <x v="0"/>
    <x v="2"/>
    <x v="54"/>
    <m/>
    <n v="21849"/>
  </r>
  <r>
    <x v="8"/>
    <x v="0"/>
    <x v="1"/>
    <x v="0"/>
    <x v="0"/>
    <x v="1"/>
    <x v="7"/>
    <x v="34"/>
    <m/>
    <n v="15100"/>
  </r>
  <r>
    <x v="8"/>
    <x v="0"/>
    <x v="1"/>
    <x v="0"/>
    <x v="0"/>
    <x v="1"/>
    <x v="7"/>
    <x v="20"/>
    <m/>
    <n v="86400"/>
  </r>
  <r>
    <x v="8"/>
    <x v="0"/>
    <x v="1"/>
    <x v="0"/>
    <x v="0"/>
    <x v="1"/>
    <x v="7"/>
    <x v="55"/>
    <m/>
    <n v="34103"/>
  </r>
  <r>
    <x v="8"/>
    <x v="0"/>
    <x v="1"/>
    <x v="0"/>
    <x v="0"/>
    <x v="1"/>
    <x v="8"/>
    <x v="22"/>
    <m/>
    <n v="20218"/>
  </r>
  <r>
    <x v="8"/>
    <x v="0"/>
    <x v="1"/>
    <x v="0"/>
    <x v="0"/>
    <x v="1"/>
    <x v="8"/>
    <x v="47"/>
    <m/>
    <m/>
  </r>
  <r>
    <x v="8"/>
    <x v="0"/>
    <x v="1"/>
    <x v="0"/>
    <x v="0"/>
    <x v="1"/>
    <x v="8"/>
    <x v="4"/>
    <m/>
    <n v="275654"/>
  </r>
  <r>
    <x v="8"/>
    <x v="0"/>
    <x v="1"/>
    <x v="0"/>
    <x v="2"/>
    <x v="3"/>
    <x v="3"/>
    <x v="41"/>
    <m/>
    <n v="71011"/>
  </r>
  <r>
    <x v="8"/>
    <x v="0"/>
    <x v="1"/>
    <x v="0"/>
    <x v="2"/>
    <x v="3"/>
    <x v="3"/>
    <x v="48"/>
    <m/>
    <m/>
  </r>
  <r>
    <x v="8"/>
    <x v="0"/>
    <x v="1"/>
    <x v="0"/>
    <x v="2"/>
    <x v="3"/>
    <x v="3"/>
    <x v="49"/>
    <m/>
    <n v="82000"/>
  </r>
  <r>
    <x v="8"/>
    <x v="0"/>
    <x v="1"/>
    <x v="0"/>
    <x v="2"/>
    <x v="3"/>
    <x v="3"/>
    <x v="50"/>
    <m/>
    <m/>
  </r>
  <r>
    <x v="9"/>
    <x v="0"/>
    <x v="1"/>
    <x v="0"/>
    <x v="1"/>
    <x v="2"/>
    <x v="10"/>
    <x v="5"/>
    <m/>
    <n v="3816230"/>
  </r>
  <r>
    <x v="9"/>
    <x v="0"/>
    <x v="1"/>
    <x v="0"/>
    <x v="1"/>
    <x v="5"/>
    <x v="11"/>
    <x v="42"/>
    <m/>
    <m/>
  </r>
  <r>
    <x v="9"/>
    <x v="0"/>
    <x v="1"/>
    <x v="0"/>
    <x v="1"/>
    <x v="5"/>
    <x v="11"/>
    <x v="36"/>
    <m/>
    <m/>
  </r>
  <r>
    <x v="9"/>
    <x v="0"/>
    <x v="1"/>
    <x v="0"/>
    <x v="0"/>
    <x v="0"/>
    <x v="4"/>
    <x v="6"/>
    <m/>
    <n v="1400000"/>
  </r>
  <r>
    <x v="9"/>
    <x v="0"/>
    <x v="1"/>
    <x v="0"/>
    <x v="0"/>
    <x v="0"/>
    <x v="4"/>
    <x v="7"/>
    <m/>
    <n v="97032"/>
  </r>
  <r>
    <x v="9"/>
    <x v="0"/>
    <x v="1"/>
    <x v="0"/>
    <x v="0"/>
    <x v="0"/>
    <x v="4"/>
    <x v="8"/>
    <m/>
    <n v="124703"/>
  </r>
  <r>
    <x v="9"/>
    <x v="0"/>
    <x v="1"/>
    <x v="0"/>
    <x v="0"/>
    <x v="0"/>
    <x v="4"/>
    <x v="9"/>
    <m/>
    <n v="14964"/>
  </r>
  <r>
    <x v="9"/>
    <x v="0"/>
    <x v="1"/>
    <x v="0"/>
    <x v="0"/>
    <x v="0"/>
    <x v="4"/>
    <x v="10"/>
    <m/>
    <n v="124703"/>
  </r>
  <r>
    <x v="9"/>
    <x v="0"/>
    <x v="1"/>
    <x v="0"/>
    <x v="0"/>
    <x v="0"/>
    <x v="4"/>
    <x v="11"/>
    <m/>
    <n v="58380"/>
  </r>
  <r>
    <x v="9"/>
    <x v="0"/>
    <x v="1"/>
    <x v="0"/>
    <x v="0"/>
    <x v="0"/>
    <x v="4"/>
    <x v="12"/>
    <m/>
    <n v="912000"/>
  </r>
  <r>
    <x v="9"/>
    <x v="0"/>
    <x v="1"/>
    <x v="0"/>
    <x v="0"/>
    <x v="0"/>
    <x v="4"/>
    <x v="56"/>
    <m/>
    <n v="125882"/>
  </r>
  <r>
    <x v="9"/>
    <x v="0"/>
    <x v="1"/>
    <x v="0"/>
    <x v="0"/>
    <x v="0"/>
    <x v="4"/>
    <x v="13"/>
    <m/>
    <n v="7308"/>
  </r>
  <r>
    <x v="9"/>
    <x v="0"/>
    <x v="1"/>
    <x v="0"/>
    <x v="0"/>
    <x v="0"/>
    <x v="4"/>
    <x v="14"/>
    <m/>
    <n v="168000"/>
  </r>
  <r>
    <x v="9"/>
    <x v="0"/>
    <x v="1"/>
    <x v="0"/>
    <x v="0"/>
    <x v="0"/>
    <x v="4"/>
    <x v="15"/>
    <m/>
    <n v="56000"/>
  </r>
  <r>
    <x v="9"/>
    <x v="0"/>
    <x v="1"/>
    <x v="0"/>
    <x v="0"/>
    <x v="0"/>
    <x v="9"/>
    <x v="30"/>
    <m/>
    <n v="390621"/>
  </r>
  <r>
    <x v="9"/>
    <x v="0"/>
    <x v="1"/>
    <x v="0"/>
    <x v="0"/>
    <x v="0"/>
    <x v="5"/>
    <x v="26"/>
    <m/>
    <m/>
  </r>
  <r>
    <x v="9"/>
    <x v="0"/>
    <x v="1"/>
    <x v="0"/>
    <x v="0"/>
    <x v="0"/>
    <x v="6"/>
    <x v="17"/>
    <m/>
    <n v="800000"/>
  </r>
  <r>
    <x v="9"/>
    <x v="0"/>
    <x v="1"/>
    <x v="0"/>
    <x v="0"/>
    <x v="0"/>
    <x v="0"/>
    <x v="51"/>
    <m/>
    <m/>
  </r>
  <r>
    <x v="9"/>
    <x v="0"/>
    <x v="1"/>
    <x v="0"/>
    <x v="0"/>
    <x v="0"/>
    <x v="12"/>
    <x v="43"/>
    <m/>
    <m/>
  </r>
  <r>
    <x v="9"/>
    <x v="0"/>
    <x v="1"/>
    <x v="0"/>
    <x v="0"/>
    <x v="0"/>
    <x v="12"/>
    <x v="44"/>
    <m/>
    <m/>
  </r>
  <r>
    <x v="9"/>
    <x v="0"/>
    <x v="1"/>
    <x v="0"/>
    <x v="0"/>
    <x v="0"/>
    <x v="12"/>
    <x v="57"/>
    <m/>
    <n v="185600"/>
  </r>
  <r>
    <x v="9"/>
    <x v="0"/>
    <x v="1"/>
    <x v="0"/>
    <x v="0"/>
    <x v="0"/>
    <x v="12"/>
    <x v="52"/>
    <m/>
    <m/>
  </r>
  <r>
    <x v="9"/>
    <x v="0"/>
    <x v="1"/>
    <x v="0"/>
    <x v="0"/>
    <x v="0"/>
    <x v="2"/>
    <x v="45"/>
    <m/>
    <n v="10084"/>
  </r>
  <r>
    <x v="9"/>
    <x v="0"/>
    <x v="1"/>
    <x v="0"/>
    <x v="0"/>
    <x v="0"/>
    <x v="2"/>
    <x v="3"/>
    <m/>
    <m/>
  </r>
  <r>
    <x v="9"/>
    <x v="0"/>
    <x v="1"/>
    <x v="0"/>
    <x v="0"/>
    <x v="0"/>
    <x v="2"/>
    <x v="53"/>
    <m/>
    <m/>
  </r>
  <r>
    <x v="9"/>
    <x v="0"/>
    <x v="1"/>
    <x v="0"/>
    <x v="0"/>
    <x v="0"/>
    <x v="2"/>
    <x v="46"/>
    <m/>
    <m/>
  </r>
  <r>
    <x v="9"/>
    <x v="0"/>
    <x v="1"/>
    <x v="0"/>
    <x v="0"/>
    <x v="0"/>
    <x v="2"/>
    <x v="58"/>
    <m/>
    <n v="2185"/>
  </r>
  <r>
    <x v="9"/>
    <x v="0"/>
    <x v="1"/>
    <x v="0"/>
    <x v="0"/>
    <x v="0"/>
    <x v="2"/>
    <x v="54"/>
    <m/>
    <m/>
  </r>
  <r>
    <x v="9"/>
    <x v="0"/>
    <x v="1"/>
    <x v="0"/>
    <x v="0"/>
    <x v="1"/>
    <x v="7"/>
    <x v="34"/>
    <m/>
    <n v="66700"/>
  </r>
  <r>
    <x v="9"/>
    <x v="0"/>
    <x v="1"/>
    <x v="0"/>
    <x v="0"/>
    <x v="1"/>
    <x v="7"/>
    <x v="20"/>
    <m/>
    <n v="29200"/>
  </r>
  <r>
    <x v="9"/>
    <x v="0"/>
    <x v="1"/>
    <x v="0"/>
    <x v="0"/>
    <x v="1"/>
    <x v="7"/>
    <x v="55"/>
    <m/>
    <m/>
  </r>
  <r>
    <x v="9"/>
    <x v="0"/>
    <x v="1"/>
    <x v="0"/>
    <x v="0"/>
    <x v="1"/>
    <x v="8"/>
    <x v="22"/>
    <m/>
    <n v="36602"/>
  </r>
  <r>
    <x v="9"/>
    <x v="0"/>
    <x v="1"/>
    <x v="0"/>
    <x v="0"/>
    <x v="1"/>
    <x v="8"/>
    <x v="47"/>
    <m/>
    <m/>
  </r>
  <r>
    <x v="9"/>
    <x v="0"/>
    <x v="1"/>
    <x v="0"/>
    <x v="0"/>
    <x v="1"/>
    <x v="8"/>
    <x v="4"/>
    <m/>
    <n v="114394"/>
  </r>
  <r>
    <x v="9"/>
    <x v="0"/>
    <x v="1"/>
    <x v="0"/>
    <x v="2"/>
    <x v="3"/>
    <x v="3"/>
    <x v="41"/>
    <m/>
    <m/>
  </r>
  <r>
    <x v="9"/>
    <x v="0"/>
    <x v="1"/>
    <x v="0"/>
    <x v="2"/>
    <x v="3"/>
    <x v="3"/>
    <x v="59"/>
    <m/>
    <n v="124399"/>
  </r>
  <r>
    <x v="9"/>
    <x v="0"/>
    <x v="1"/>
    <x v="0"/>
    <x v="2"/>
    <x v="3"/>
    <x v="3"/>
    <x v="48"/>
    <m/>
    <m/>
  </r>
  <r>
    <x v="9"/>
    <x v="0"/>
    <x v="1"/>
    <x v="0"/>
    <x v="2"/>
    <x v="3"/>
    <x v="3"/>
    <x v="49"/>
    <m/>
    <n v="115900"/>
  </r>
  <r>
    <x v="9"/>
    <x v="0"/>
    <x v="1"/>
    <x v="0"/>
    <x v="2"/>
    <x v="3"/>
    <x v="3"/>
    <x v="50"/>
    <m/>
    <m/>
  </r>
  <r>
    <x v="10"/>
    <x v="0"/>
    <x v="1"/>
    <x v="0"/>
    <x v="1"/>
    <x v="2"/>
    <x v="13"/>
    <x v="5"/>
    <m/>
    <n v="3436121"/>
  </r>
  <r>
    <x v="10"/>
    <x v="0"/>
    <x v="1"/>
    <x v="0"/>
    <x v="1"/>
    <x v="5"/>
    <x v="11"/>
    <x v="42"/>
    <m/>
    <m/>
  </r>
  <r>
    <x v="10"/>
    <x v="0"/>
    <x v="1"/>
    <x v="0"/>
    <x v="1"/>
    <x v="5"/>
    <x v="11"/>
    <x v="60"/>
    <m/>
    <n v="249"/>
  </r>
  <r>
    <x v="10"/>
    <x v="0"/>
    <x v="1"/>
    <x v="0"/>
    <x v="1"/>
    <x v="5"/>
    <x v="11"/>
    <x v="36"/>
    <m/>
    <m/>
  </r>
  <r>
    <x v="10"/>
    <x v="0"/>
    <x v="1"/>
    <x v="0"/>
    <x v="0"/>
    <x v="0"/>
    <x v="4"/>
    <x v="6"/>
    <m/>
    <n v="1400000"/>
  </r>
  <r>
    <x v="10"/>
    <x v="0"/>
    <x v="1"/>
    <x v="0"/>
    <x v="0"/>
    <x v="0"/>
    <x v="4"/>
    <x v="7"/>
    <m/>
    <n v="97032"/>
  </r>
  <r>
    <x v="10"/>
    <x v="0"/>
    <x v="1"/>
    <x v="0"/>
    <x v="0"/>
    <x v="0"/>
    <x v="4"/>
    <x v="8"/>
    <m/>
    <n v="124703"/>
  </r>
  <r>
    <x v="10"/>
    <x v="0"/>
    <x v="1"/>
    <x v="0"/>
    <x v="0"/>
    <x v="0"/>
    <x v="4"/>
    <x v="9"/>
    <m/>
    <n v="14964"/>
  </r>
  <r>
    <x v="10"/>
    <x v="0"/>
    <x v="1"/>
    <x v="0"/>
    <x v="0"/>
    <x v="0"/>
    <x v="4"/>
    <x v="10"/>
    <m/>
    <n v="124703"/>
  </r>
  <r>
    <x v="10"/>
    <x v="0"/>
    <x v="1"/>
    <x v="0"/>
    <x v="0"/>
    <x v="0"/>
    <x v="4"/>
    <x v="11"/>
    <m/>
    <n v="58380"/>
  </r>
  <r>
    <x v="10"/>
    <x v="0"/>
    <x v="1"/>
    <x v="0"/>
    <x v="0"/>
    <x v="0"/>
    <x v="4"/>
    <x v="12"/>
    <m/>
    <n v="912000"/>
  </r>
  <r>
    <x v="10"/>
    <x v="0"/>
    <x v="1"/>
    <x v="0"/>
    <x v="0"/>
    <x v="0"/>
    <x v="4"/>
    <x v="56"/>
    <m/>
    <m/>
  </r>
  <r>
    <x v="10"/>
    <x v="0"/>
    <x v="1"/>
    <x v="0"/>
    <x v="0"/>
    <x v="0"/>
    <x v="4"/>
    <x v="13"/>
    <m/>
    <n v="7308"/>
  </r>
  <r>
    <x v="10"/>
    <x v="0"/>
    <x v="1"/>
    <x v="0"/>
    <x v="0"/>
    <x v="0"/>
    <x v="4"/>
    <x v="14"/>
    <m/>
    <n v="168000"/>
  </r>
  <r>
    <x v="10"/>
    <x v="0"/>
    <x v="1"/>
    <x v="0"/>
    <x v="0"/>
    <x v="0"/>
    <x v="4"/>
    <x v="15"/>
    <m/>
    <n v="56000"/>
  </r>
  <r>
    <x v="10"/>
    <x v="0"/>
    <x v="1"/>
    <x v="0"/>
    <x v="0"/>
    <x v="0"/>
    <x v="9"/>
    <x v="30"/>
    <m/>
    <n v="781242"/>
  </r>
  <r>
    <x v="10"/>
    <x v="0"/>
    <x v="1"/>
    <x v="0"/>
    <x v="0"/>
    <x v="0"/>
    <x v="5"/>
    <x v="26"/>
    <m/>
    <m/>
  </r>
  <r>
    <x v="10"/>
    <x v="0"/>
    <x v="1"/>
    <x v="0"/>
    <x v="0"/>
    <x v="0"/>
    <x v="5"/>
    <x v="61"/>
    <m/>
    <n v="5037"/>
  </r>
  <r>
    <x v="10"/>
    <x v="0"/>
    <x v="1"/>
    <x v="0"/>
    <x v="0"/>
    <x v="0"/>
    <x v="6"/>
    <x v="17"/>
    <m/>
    <n v="800000"/>
  </r>
  <r>
    <x v="10"/>
    <x v="0"/>
    <x v="1"/>
    <x v="0"/>
    <x v="0"/>
    <x v="0"/>
    <x v="0"/>
    <x v="51"/>
    <m/>
    <m/>
  </r>
  <r>
    <x v="10"/>
    <x v="0"/>
    <x v="1"/>
    <x v="0"/>
    <x v="0"/>
    <x v="0"/>
    <x v="12"/>
    <x v="43"/>
    <m/>
    <m/>
  </r>
  <r>
    <x v="10"/>
    <x v="0"/>
    <x v="1"/>
    <x v="0"/>
    <x v="0"/>
    <x v="0"/>
    <x v="12"/>
    <x v="44"/>
    <m/>
    <m/>
  </r>
  <r>
    <x v="10"/>
    <x v="0"/>
    <x v="1"/>
    <x v="0"/>
    <x v="0"/>
    <x v="0"/>
    <x v="12"/>
    <x v="57"/>
    <m/>
    <m/>
  </r>
  <r>
    <x v="10"/>
    <x v="0"/>
    <x v="1"/>
    <x v="0"/>
    <x v="0"/>
    <x v="0"/>
    <x v="12"/>
    <x v="52"/>
    <m/>
    <m/>
  </r>
  <r>
    <x v="10"/>
    <x v="0"/>
    <x v="1"/>
    <x v="0"/>
    <x v="0"/>
    <x v="0"/>
    <x v="2"/>
    <x v="45"/>
    <m/>
    <m/>
  </r>
  <r>
    <x v="10"/>
    <x v="0"/>
    <x v="1"/>
    <x v="0"/>
    <x v="0"/>
    <x v="0"/>
    <x v="2"/>
    <x v="3"/>
    <m/>
    <m/>
  </r>
  <r>
    <x v="10"/>
    <x v="0"/>
    <x v="1"/>
    <x v="0"/>
    <x v="0"/>
    <x v="0"/>
    <x v="2"/>
    <x v="53"/>
    <m/>
    <n v="528528"/>
  </r>
  <r>
    <x v="10"/>
    <x v="0"/>
    <x v="1"/>
    <x v="0"/>
    <x v="0"/>
    <x v="0"/>
    <x v="2"/>
    <x v="46"/>
    <m/>
    <n v="91809"/>
  </r>
  <r>
    <x v="10"/>
    <x v="0"/>
    <x v="1"/>
    <x v="0"/>
    <x v="0"/>
    <x v="0"/>
    <x v="2"/>
    <x v="58"/>
    <m/>
    <m/>
  </r>
  <r>
    <x v="10"/>
    <x v="0"/>
    <x v="1"/>
    <x v="0"/>
    <x v="0"/>
    <x v="0"/>
    <x v="2"/>
    <x v="54"/>
    <m/>
    <m/>
  </r>
  <r>
    <x v="10"/>
    <x v="0"/>
    <x v="1"/>
    <x v="0"/>
    <x v="0"/>
    <x v="1"/>
    <x v="7"/>
    <x v="34"/>
    <m/>
    <n v="11700"/>
  </r>
  <r>
    <x v="10"/>
    <x v="0"/>
    <x v="1"/>
    <x v="0"/>
    <x v="0"/>
    <x v="1"/>
    <x v="7"/>
    <x v="20"/>
    <m/>
    <n v="100500"/>
  </r>
  <r>
    <x v="10"/>
    <x v="0"/>
    <x v="1"/>
    <x v="0"/>
    <x v="0"/>
    <x v="1"/>
    <x v="7"/>
    <x v="55"/>
    <m/>
    <n v="37563"/>
  </r>
  <r>
    <x v="10"/>
    <x v="0"/>
    <x v="1"/>
    <x v="0"/>
    <x v="0"/>
    <x v="1"/>
    <x v="8"/>
    <x v="22"/>
    <m/>
    <n v="23563"/>
  </r>
  <r>
    <x v="10"/>
    <x v="0"/>
    <x v="1"/>
    <x v="0"/>
    <x v="0"/>
    <x v="1"/>
    <x v="8"/>
    <x v="47"/>
    <m/>
    <m/>
  </r>
  <r>
    <x v="10"/>
    <x v="0"/>
    <x v="1"/>
    <x v="0"/>
    <x v="0"/>
    <x v="1"/>
    <x v="8"/>
    <x v="4"/>
    <m/>
    <n v="40364"/>
  </r>
  <r>
    <x v="10"/>
    <x v="0"/>
    <x v="1"/>
    <x v="0"/>
    <x v="2"/>
    <x v="3"/>
    <x v="3"/>
    <x v="41"/>
    <m/>
    <n v="761530"/>
  </r>
  <r>
    <x v="10"/>
    <x v="0"/>
    <x v="1"/>
    <x v="0"/>
    <x v="2"/>
    <x v="3"/>
    <x v="3"/>
    <x v="59"/>
    <m/>
    <m/>
  </r>
  <r>
    <x v="10"/>
    <x v="0"/>
    <x v="1"/>
    <x v="0"/>
    <x v="2"/>
    <x v="3"/>
    <x v="3"/>
    <x v="48"/>
    <m/>
    <m/>
  </r>
  <r>
    <x v="10"/>
    <x v="0"/>
    <x v="1"/>
    <x v="0"/>
    <x v="2"/>
    <x v="3"/>
    <x v="3"/>
    <x v="62"/>
    <m/>
    <n v="28300"/>
  </r>
  <r>
    <x v="10"/>
    <x v="0"/>
    <x v="1"/>
    <x v="0"/>
    <x v="2"/>
    <x v="3"/>
    <x v="3"/>
    <x v="49"/>
    <m/>
    <n v="177200"/>
  </r>
  <r>
    <x v="10"/>
    <x v="0"/>
    <x v="1"/>
    <x v="0"/>
    <x v="2"/>
    <x v="3"/>
    <x v="3"/>
    <x v="50"/>
    <m/>
    <m/>
  </r>
  <r>
    <x v="11"/>
    <x v="0"/>
    <x v="1"/>
    <x v="0"/>
    <x v="1"/>
    <x v="2"/>
    <x v="13"/>
    <x v="63"/>
    <m/>
    <n v="5230402"/>
  </r>
  <r>
    <x v="11"/>
    <x v="0"/>
    <x v="1"/>
    <x v="0"/>
    <x v="1"/>
    <x v="5"/>
    <x v="11"/>
    <x v="64"/>
    <m/>
    <n v="290"/>
  </r>
  <r>
    <x v="11"/>
    <x v="0"/>
    <x v="1"/>
    <x v="0"/>
    <x v="0"/>
    <x v="0"/>
    <x v="4"/>
    <x v="6"/>
    <m/>
    <n v="1400000"/>
  </r>
  <r>
    <x v="11"/>
    <x v="0"/>
    <x v="1"/>
    <x v="0"/>
    <x v="0"/>
    <x v="0"/>
    <x v="4"/>
    <x v="7"/>
    <m/>
    <n v="97032"/>
  </r>
  <r>
    <x v="11"/>
    <x v="0"/>
    <x v="1"/>
    <x v="0"/>
    <x v="0"/>
    <x v="0"/>
    <x v="4"/>
    <x v="8"/>
    <m/>
    <n v="124703"/>
  </r>
  <r>
    <x v="11"/>
    <x v="0"/>
    <x v="1"/>
    <x v="0"/>
    <x v="0"/>
    <x v="0"/>
    <x v="4"/>
    <x v="9"/>
    <m/>
    <n v="14964"/>
  </r>
  <r>
    <x v="11"/>
    <x v="0"/>
    <x v="1"/>
    <x v="0"/>
    <x v="0"/>
    <x v="0"/>
    <x v="4"/>
    <x v="10"/>
    <m/>
    <n v="124703"/>
  </r>
  <r>
    <x v="11"/>
    <x v="0"/>
    <x v="1"/>
    <x v="0"/>
    <x v="0"/>
    <x v="0"/>
    <x v="4"/>
    <x v="11"/>
    <m/>
    <n v="58380"/>
  </r>
  <r>
    <x v="11"/>
    <x v="0"/>
    <x v="1"/>
    <x v="0"/>
    <x v="0"/>
    <x v="0"/>
    <x v="4"/>
    <x v="12"/>
    <m/>
    <n v="532000"/>
  </r>
  <r>
    <x v="11"/>
    <x v="0"/>
    <x v="1"/>
    <x v="0"/>
    <x v="0"/>
    <x v="0"/>
    <x v="4"/>
    <x v="56"/>
    <m/>
    <n v="56303"/>
  </r>
  <r>
    <x v="11"/>
    <x v="0"/>
    <x v="1"/>
    <x v="0"/>
    <x v="0"/>
    <x v="0"/>
    <x v="4"/>
    <x v="13"/>
    <m/>
    <n v="7308"/>
  </r>
  <r>
    <x v="11"/>
    <x v="0"/>
    <x v="1"/>
    <x v="0"/>
    <x v="0"/>
    <x v="0"/>
    <x v="4"/>
    <x v="14"/>
    <m/>
    <n v="168000"/>
  </r>
  <r>
    <x v="11"/>
    <x v="0"/>
    <x v="1"/>
    <x v="0"/>
    <x v="0"/>
    <x v="0"/>
    <x v="4"/>
    <x v="15"/>
    <m/>
    <n v="56000"/>
  </r>
  <r>
    <x v="11"/>
    <x v="0"/>
    <x v="1"/>
    <x v="0"/>
    <x v="0"/>
    <x v="0"/>
    <x v="9"/>
    <x v="30"/>
    <m/>
    <n v="390621"/>
  </r>
  <r>
    <x v="11"/>
    <x v="0"/>
    <x v="1"/>
    <x v="0"/>
    <x v="0"/>
    <x v="0"/>
    <x v="6"/>
    <x v="17"/>
    <m/>
    <n v="800000"/>
  </r>
  <r>
    <x v="11"/>
    <x v="0"/>
    <x v="1"/>
    <x v="0"/>
    <x v="0"/>
    <x v="0"/>
    <x v="2"/>
    <x v="65"/>
    <m/>
    <n v="55188"/>
  </r>
  <r>
    <x v="11"/>
    <x v="0"/>
    <x v="1"/>
    <x v="0"/>
    <x v="0"/>
    <x v="0"/>
    <x v="2"/>
    <x v="53"/>
    <m/>
    <n v="185000"/>
  </r>
  <r>
    <x v="11"/>
    <x v="0"/>
    <x v="1"/>
    <x v="0"/>
    <x v="0"/>
    <x v="1"/>
    <x v="7"/>
    <x v="34"/>
    <m/>
    <n v="11700"/>
  </r>
  <r>
    <x v="11"/>
    <x v="0"/>
    <x v="1"/>
    <x v="0"/>
    <x v="0"/>
    <x v="1"/>
    <x v="7"/>
    <x v="20"/>
    <m/>
    <n v="101400"/>
  </r>
  <r>
    <x v="11"/>
    <x v="0"/>
    <x v="1"/>
    <x v="0"/>
    <x v="0"/>
    <x v="1"/>
    <x v="7"/>
    <x v="55"/>
    <m/>
    <n v="57961"/>
  </r>
  <r>
    <x v="11"/>
    <x v="0"/>
    <x v="1"/>
    <x v="0"/>
    <x v="0"/>
    <x v="1"/>
    <x v="8"/>
    <x v="22"/>
    <m/>
    <n v="21339"/>
  </r>
  <r>
    <x v="11"/>
    <x v="0"/>
    <x v="1"/>
    <x v="0"/>
    <x v="0"/>
    <x v="1"/>
    <x v="8"/>
    <x v="4"/>
    <m/>
    <n v="369363.38"/>
  </r>
  <r>
    <x v="11"/>
    <x v="0"/>
    <x v="1"/>
    <x v="0"/>
    <x v="2"/>
    <x v="3"/>
    <x v="3"/>
    <x v="41"/>
    <m/>
    <n v="250000"/>
  </r>
  <r>
    <x v="11"/>
    <x v="0"/>
    <x v="1"/>
    <x v="0"/>
    <x v="2"/>
    <x v="3"/>
    <x v="3"/>
    <x v="59"/>
    <m/>
    <m/>
  </r>
  <r>
    <x v="11"/>
    <x v="0"/>
    <x v="1"/>
    <x v="0"/>
    <x v="2"/>
    <x v="3"/>
    <x v="3"/>
    <x v="48"/>
    <m/>
    <m/>
  </r>
  <r>
    <x v="11"/>
    <x v="0"/>
    <x v="1"/>
    <x v="0"/>
    <x v="2"/>
    <x v="3"/>
    <x v="3"/>
    <x v="62"/>
    <m/>
    <m/>
  </r>
  <r>
    <x v="11"/>
    <x v="0"/>
    <x v="1"/>
    <x v="0"/>
    <x v="2"/>
    <x v="3"/>
    <x v="3"/>
    <x v="49"/>
    <m/>
    <n v="156400"/>
  </r>
  <r>
    <x v="11"/>
    <x v="0"/>
    <x v="1"/>
    <x v="0"/>
    <x v="2"/>
    <x v="3"/>
    <x v="3"/>
    <x v="50"/>
    <m/>
    <m/>
  </r>
  <r>
    <x v="0"/>
    <x v="0"/>
    <x v="1"/>
    <x v="0"/>
    <x v="1"/>
    <x v="2"/>
    <x v="13"/>
    <x v="63"/>
    <m/>
    <n v="3699144"/>
  </r>
  <r>
    <x v="0"/>
    <x v="0"/>
    <x v="1"/>
    <x v="0"/>
    <x v="1"/>
    <x v="5"/>
    <x v="11"/>
    <x v="64"/>
    <m/>
    <m/>
  </r>
  <r>
    <x v="0"/>
    <x v="0"/>
    <x v="1"/>
    <x v="0"/>
    <x v="1"/>
    <x v="5"/>
    <x v="14"/>
    <x v="66"/>
    <m/>
    <n v="15000"/>
  </r>
  <r>
    <x v="0"/>
    <x v="0"/>
    <x v="1"/>
    <x v="0"/>
    <x v="0"/>
    <x v="0"/>
    <x v="4"/>
    <x v="6"/>
    <m/>
    <n v="1400000"/>
  </r>
  <r>
    <x v="0"/>
    <x v="0"/>
    <x v="1"/>
    <x v="0"/>
    <x v="0"/>
    <x v="0"/>
    <x v="4"/>
    <x v="7"/>
    <m/>
    <n v="97032"/>
  </r>
  <r>
    <x v="0"/>
    <x v="0"/>
    <x v="1"/>
    <x v="0"/>
    <x v="0"/>
    <x v="0"/>
    <x v="4"/>
    <x v="8"/>
    <m/>
    <n v="124703"/>
  </r>
  <r>
    <x v="0"/>
    <x v="0"/>
    <x v="1"/>
    <x v="0"/>
    <x v="0"/>
    <x v="0"/>
    <x v="4"/>
    <x v="9"/>
    <m/>
    <n v="14964"/>
  </r>
  <r>
    <x v="0"/>
    <x v="0"/>
    <x v="1"/>
    <x v="0"/>
    <x v="0"/>
    <x v="0"/>
    <x v="4"/>
    <x v="10"/>
    <m/>
    <n v="124703"/>
  </r>
  <r>
    <x v="0"/>
    <x v="0"/>
    <x v="1"/>
    <x v="0"/>
    <x v="0"/>
    <x v="0"/>
    <x v="4"/>
    <x v="11"/>
    <m/>
    <n v="58380"/>
  </r>
  <r>
    <x v="0"/>
    <x v="0"/>
    <x v="1"/>
    <x v="0"/>
    <x v="0"/>
    <x v="0"/>
    <x v="4"/>
    <x v="12"/>
    <m/>
    <n v="532000"/>
  </r>
  <r>
    <x v="0"/>
    <x v="0"/>
    <x v="1"/>
    <x v="0"/>
    <x v="0"/>
    <x v="0"/>
    <x v="4"/>
    <x v="56"/>
    <m/>
    <m/>
  </r>
  <r>
    <x v="0"/>
    <x v="0"/>
    <x v="1"/>
    <x v="0"/>
    <x v="0"/>
    <x v="0"/>
    <x v="4"/>
    <x v="13"/>
    <m/>
    <n v="7308"/>
  </r>
  <r>
    <x v="0"/>
    <x v="0"/>
    <x v="1"/>
    <x v="0"/>
    <x v="0"/>
    <x v="0"/>
    <x v="4"/>
    <x v="14"/>
    <m/>
    <n v="168000"/>
  </r>
  <r>
    <x v="0"/>
    <x v="0"/>
    <x v="1"/>
    <x v="0"/>
    <x v="0"/>
    <x v="0"/>
    <x v="4"/>
    <x v="15"/>
    <m/>
    <n v="56000"/>
  </r>
  <r>
    <x v="0"/>
    <x v="0"/>
    <x v="1"/>
    <x v="0"/>
    <x v="0"/>
    <x v="0"/>
    <x v="9"/>
    <x v="30"/>
    <m/>
    <n v="390621"/>
  </r>
  <r>
    <x v="0"/>
    <x v="0"/>
    <x v="1"/>
    <x v="0"/>
    <x v="0"/>
    <x v="0"/>
    <x v="6"/>
    <x v="17"/>
    <m/>
    <n v="800000"/>
  </r>
  <r>
    <x v="0"/>
    <x v="0"/>
    <x v="1"/>
    <x v="0"/>
    <x v="0"/>
    <x v="0"/>
    <x v="2"/>
    <x v="65"/>
    <m/>
    <m/>
  </r>
  <r>
    <x v="0"/>
    <x v="0"/>
    <x v="1"/>
    <x v="0"/>
    <x v="0"/>
    <x v="0"/>
    <x v="0"/>
    <x v="67"/>
    <m/>
    <n v="211600"/>
  </r>
  <r>
    <x v="0"/>
    <x v="0"/>
    <x v="1"/>
    <x v="0"/>
    <x v="0"/>
    <x v="0"/>
    <x v="2"/>
    <x v="53"/>
    <m/>
    <m/>
  </r>
  <r>
    <x v="0"/>
    <x v="0"/>
    <x v="1"/>
    <x v="0"/>
    <x v="0"/>
    <x v="1"/>
    <x v="7"/>
    <x v="34"/>
    <m/>
    <n v="57200"/>
  </r>
  <r>
    <x v="0"/>
    <x v="0"/>
    <x v="1"/>
    <x v="0"/>
    <x v="0"/>
    <x v="1"/>
    <x v="7"/>
    <x v="20"/>
    <m/>
    <n v="118266.14"/>
  </r>
  <r>
    <x v="0"/>
    <x v="0"/>
    <x v="1"/>
    <x v="0"/>
    <x v="0"/>
    <x v="1"/>
    <x v="7"/>
    <x v="55"/>
    <m/>
    <m/>
  </r>
  <r>
    <x v="0"/>
    <x v="0"/>
    <x v="1"/>
    <x v="0"/>
    <x v="0"/>
    <x v="1"/>
    <x v="8"/>
    <x v="22"/>
    <m/>
    <n v="33914.79"/>
  </r>
  <r>
    <x v="0"/>
    <x v="0"/>
    <x v="1"/>
    <x v="0"/>
    <x v="0"/>
    <x v="1"/>
    <x v="8"/>
    <x v="68"/>
    <m/>
    <n v="54600"/>
  </r>
  <r>
    <x v="0"/>
    <x v="0"/>
    <x v="1"/>
    <x v="0"/>
    <x v="0"/>
    <x v="1"/>
    <x v="8"/>
    <x v="4"/>
    <m/>
    <n v="77480"/>
  </r>
  <r>
    <x v="0"/>
    <x v="0"/>
    <x v="1"/>
    <x v="0"/>
    <x v="2"/>
    <x v="3"/>
    <x v="3"/>
    <x v="41"/>
    <m/>
    <n v="381405"/>
  </r>
  <r>
    <x v="0"/>
    <x v="0"/>
    <x v="1"/>
    <x v="0"/>
    <x v="2"/>
    <x v="3"/>
    <x v="3"/>
    <x v="59"/>
    <m/>
    <m/>
  </r>
  <r>
    <x v="0"/>
    <x v="0"/>
    <x v="1"/>
    <x v="0"/>
    <x v="2"/>
    <x v="3"/>
    <x v="3"/>
    <x v="48"/>
    <m/>
    <m/>
  </r>
  <r>
    <x v="0"/>
    <x v="0"/>
    <x v="1"/>
    <x v="0"/>
    <x v="2"/>
    <x v="3"/>
    <x v="3"/>
    <x v="62"/>
    <m/>
    <n v="579180"/>
  </r>
  <r>
    <x v="0"/>
    <x v="0"/>
    <x v="1"/>
    <x v="0"/>
    <x v="2"/>
    <x v="3"/>
    <x v="3"/>
    <x v="49"/>
    <m/>
    <n v="68500"/>
  </r>
  <r>
    <x v="0"/>
    <x v="0"/>
    <x v="1"/>
    <x v="0"/>
    <x v="2"/>
    <x v="3"/>
    <x v="3"/>
    <x v="50"/>
    <m/>
    <m/>
  </r>
  <r>
    <x v="1"/>
    <x v="0"/>
    <x v="1"/>
    <x v="0"/>
    <x v="1"/>
    <x v="2"/>
    <x v="13"/>
    <x v="63"/>
    <m/>
    <n v="7195131"/>
  </r>
  <r>
    <x v="1"/>
    <x v="0"/>
    <x v="1"/>
    <x v="0"/>
    <x v="1"/>
    <x v="5"/>
    <x v="11"/>
    <x v="64"/>
    <m/>
    <n v="1093.83"/>
  </r>
  <r>
    <x v="1"/>
    <x v="0"/>
    <x v="1"/>
    <x v="0"/>
    <x v="1"/>
    <x v="5"/>
    <x v="14"/>
    <x v="66"/>
    <m/>
    <m/>
  </r>
  <r>
    <x v="1"/>
    <x v="0"/>
    <x v="1"/>
    <x v="0"/>
    <x v="1"/>
    <x v="5"/>
    <x v="15"/>
    <x v="69"/>
    <m/>
    <n v="63200"/>
  </r>
  <r>
    <x v="1"/>
    <x v="0"/>
    <x v="1"/>
    <x v="0"/>
    <x v="0"/>
    <x v="0"/>
    <x v="4"/>
    <x v="6"/>
    <m/>
    <n v="1400000"/>
  </r>
  <r>
    <x v="1"/>
    <x v="0"/>
    <x v="1"/>
    <x v="0"/>
    <x v="0"/>
    <x v="0"/>
    <x v="4"/>
    <x v="7"/>
    <m/>
    <n v="97032"/>
  </r>
  <r>
    <x v="1"/>
    <x v="0"/>
    <x v="1"/>
    <x v="0"/>
    <x v="0"/>
    <x v="0"/>
    <x v="4"/>
    <x v="8"/>
    <m/>
    <n v="124703"/>
  </r>
  <r>
    <x v="1"/>
    <x v="0"/>
    <x v="1"/>
    <x v="0"/>
    <x v="0"/>
    <x v="0"/>
    <x v="4"/>
    <x v="9"/>
    <m/>
    <n v="14964"/>
  </r>
  <r>
    <x v="1"/>
    <x v="0"/>
    <x v="1"/>
    <x v="0"/>
    <x v="0"/>
    <x v="0"/>
    <x v="4"/>
    <x v="10"/>
    <m/>
    <n v="124703"/>
  </r>
  <r>
    <x v="1"/>
    <x v="0"/>
    <x v="1"/>
    <x v="0"/>
    <x v="0"/>
    <x v="0"/>
    <x v="4"/>
    <x v="11"/>
    <m/>
    <n v="58380"/>
  </r>
  <r>
    <x v="1"/>
    <x v="0"/>
    <x v="1"/>
    <x v="0"/>
    <x v="0"/>
    <x v="0"/>
    <x v="4"/>
    <x v="12"/>
    <m/>
    <n v="532000"/>
  </r>
  <r>
    <x v="1"/>
    <x v="0"/>
    <x v="1"/>
    <x v="0"/>
    <x v="0"/>
    <x v="0"/>
    <x v="4"/>
    <x v="56"/>
    <m/>
    <m/>
  </r>
  <r>
    <x v="1"/>
    <x v="0"/>
    <x v="1"/>
    <x v="0"/>
    <x v="0"/>
    <x v="0"/>
    <x v="4"/>
    <x v="13"/>
    <m/>
    <n v="7308"/>
  </r>
  <r>
    <x v="1"/>
    <x v="0"/>
    <x v="1"/>
    <x v="0"/>
    <x v="0"/>
    <x v="0"/>
    <x v="4"/>
    <x v="14"/>
    <m/>
    <n v="168000"/>
  </r>
  <r>
    <x v="1"/>
    <x v="0"/>
    <x v="1"/>
    <x v="0"/>
    <x v="0"/>
    <x v="0"/>
    <x v="4"/>
    <x v="15"/>
    <m/>
    <n v="56000"/>
  </r>
  <r>
    <x v="1"/>
    <x v="0"/>
    <x v="1"/>
    <x v="0"/>
    <x v="0"/>
    <x v="0"/>
    <x v="9"/>
    <x v="30"/>
    <m/>
    <n v="390621"/>
  </r>
  <r>
    <x v="1"/>
    <x v="0"/>
    <x v="1"/>
    <x v="0"/>
    <x v="0"/>
    <x v="0"/>
    <x v="5"/>
    <x v="70"/>
    <m/>
    <n v="6977.78"/>
  </r>
  <r>
    <x v="1"/>
    <x v="0"/>
    <x v="1"/>
    <x v="0"/>
    <x v="0"/>
    <x v="0"/>
    <x v="5"/>
    <x v="71"/>
    <m/>
    <n v="64402"/>
  </r>
  <r>
    <x v="1"/>
    <x v="0"/>
    <x v="1"/>
    <x v="0"/>
    <x v="0"/>
    <x v="0"/>
    <x v="6"/>
    <x v="17"/>
    <m/>
    <n v="800000"/>
  </r>
  <r>
    <x v="1"/>
    <x v="0"/>
    <x v="1"/>
    <x v="0"/>
    <x v="0"/>
    <x v="0"/>
    <x v="2"/>
    <x v="65"/>
    <m/>
    <m/>
  </r>
  <r>
    <x v="1"/>
    <x v="0"/>
    <x v="1"/>
    <x v="0"/>
    <x v="0"/>
    <x v="0"/>
    <x v="0"/>
    <x v="67"/>
    <m/>
    <n v="2022478"/>
  </r>
  <r>
    <x v="1"/>
    <x v="0"/>
    <x v="1"/>
    <x v="0"/>
    <x v="0"/>
    <x v="0"/>
    <x v="16"/>
    <x v="72"/>
    <m/>
    <n v="380200"/>
  </r>
  <r>
    <x v="1"/>
    <x v="0"/>
    <x v="1"/>
    <x v="0"/>
    <x v="0"/>
    <x v="0"/>
    <x v="2"/>
    <x v="53"/>
    <m/>
    <m/>
  </r>
  <r>
    <x v="1"/>
    <x v="0"/>
    <x v="1"/>
    <x v="0"/>
    <x v="0"/>
    <x v="0"/>
    <x v="2"/>
    <x v="73"/>
    <m/>
    <n v="95944.45"/>
  </r>
  <r>
    <x v="1"/>
    <x v="0"/>
    <x v="1"/>
    <x v="0"/>
    <x v="0"/>
    <x v="1"/>
    <x v="7"/>
    <x v="34"/>
    <m/>
    <n v="45500"/>
  </r>
  <r>
    <x v="1"/>
    <x v="0"/>
    <x v="1"/>
    <x v="0"/>
    <x v="0"/>
    <x v="1"/>
    <x v="7"/>
    <x v="20"/>
    <m/>
    <n v="68886.42"/>
  </r>
  <r>
    <x v="1"/>
    <x v="0"/>
    <x v="1"/>
    <x v="0"/>
    <x v="0"/>
    <x v="1"/>
    <x v="7"/>
    <x v="55"/>
    <m/>
    <n v="38700"/>
  </r>
  <r>
    <x v="1"/>
    <x v="0"/>
    <x v="1"/>
    <x v="0"/>
    <x v="0"/>
    <x v="1"/>
    <x v="8"/>
    <x v="22"/>
    <m/>
    <n v="27944.63"/>
  </r>
  <r>
    <x v="1"/>
    <x v="0"/>
    <x v="1"/>
    <x v="0"/>
    <x v="0"/>
    <x v="1"/>
    <x v="8"/>
    <x v="68"/>
    <m/>
    <m/>
  </r>
  <r>
    <x v="1"/>
    <x v="0"/>
    <x v="1"/>
    <x v="0"/>
    <x v="0"/>
    <x v="1"/>
    <x v="8"/>
    <x v="4"/>
    <m/>
    <n v="219591"/>
  </r>
  <r>
    <x v="1"/>
    <x v="0"/>
    <x v="1"/>
    <x v="0"/>
    <x v="2"/>
    <x v="3"/>
    <x v="3"/>
    <x v="41"/>
    <m/>
    <n v="1234100"/>
  </r>
  <r>
    <x v="1"/>
    <x v="0"/>
    <x v="1"/>
    <x v="0"/>
    <x v="2"/>
    <x v="3"/>
    <x v="3"/>
    <x v="59"/>
    <m/>
    <m/>
  </r>
  <r>
    <x v="1"/>
    <x v="0"/>
    <x v="1"/>
    <x v="0"/>
    <x v="2"/>
    <x v="3"/>
    <x v="3"/>
    <x v="48"/>
    <m/>
    <m/>
  </r>
  <r>
    <x v="1"/>
    <x v="0"/>
    <x v="1"/>
    <x v="0"/>
    <x v="2"/>
    <x v="3"/>
    <x v="3"/>
    <x v="62"/>
    <m/>
    <m/>
  </r>
  <r>
    <x v="1"/>
    <x v="0"/>
    <x v="1"/>
    <x v="0"/>
    <x v="2"/>
    <x v="3"/>
    <x v="3"/>
    <x v="49"/>
    <m/>
    <m/>
  </r>
  <r>
    <x v="1"/>
    <x v="0"/>
    <x v="1"/>
    <x v="0"/>
    <x v="2"/>
    <x v="3"/>
    <x v="3"/>
    <x v="50"/>
    <m/>
    <m/>
  </r>
  <r>
    <x v="2"/>
    <x v="0"/>
    <x v="1"/>
    <x v="0"/>
    <x v="1"/>
    <x v="2"/>
    <x v="13"/>
    <x v="63"/>
    <m/>
    <n v="4441471"/>
  </r>
  <r>
    <x v="2"/>
    <x v="0"/>
    <x v="1"/>
    <x v="0"/>
    <x v="1"/>
    <x v="5"/>
    <x v="11"/>
    <x v="64"/>
    <m/>
    <n v="787.07"/>
  </r>
  <r>
    <x v="2"/>
    <x v="0"/>
    <x v="1"/>
    <x v="0"/>
    <x v="1"/>
    <x v="5"/>
    <x v="14"/>
    <x v="66"/>
    <m/>
    <m/>
  </r>
  <r>
    <x v="2"/>
    <x v="0"/>
    <x v="1"/>
    <x v="0"/>
    <x v="1"/>
    <x v="5"/>
    <x v="15"/>
    <x v="69"/>
    <m/>
    <n v="53000"/>
  </r>
  <r>
    <x v="2"/>
    <x v="0"/>
    <x v="1"/>
    <x v="0"/>
    <x v="1"/>
    <x v="2"/>
    <x v="17"/>
    <x v="74"/>
    <m/>
    <n v="-34622"/>
  </r>
  <r>
    <x v="2"/>
    <x v="0"/>
    <x v="1"/>
    <x v="0"/>
    <x v="0"/>
    <x v="0"/>
    <x v="4"/>
    <x v="6"/>
    <m/>
    <n v="1400000"/>
  </r>
  <r>
    <x v="2"/>
    <x v="0"/>
    <x v="1"/>
    <x v="0"/>
    <x v="0"/>
    <x v="0"/>
    <x v="4"/>
    <x v="7"/>
    <m/>
    <n v="97032"/>
  </r>
  <r>
    <x v="2"/>
    <x v="0"/>
    <x v="1"/>
    <x v="0"/>
    <x v="0"/>
    <x v="0"/>
    <x v="4"/>
    <x v="8"/>
    <m/>
    <n v="124703"/>
  </r>
  <r>
    <x v="2"/>
    <x v="0"/>
    <x v="1"/>
    <x v="0"/>
    <x v="0"/>
    <x v="0"/>
    <x v="4"/>
    <x v="9"/>
    <m/>
    <n v="14964"/>
  </r>
  <r>
    <x v="2"/>
    <x v="0"/>
    <x v="1"/>
    <x v="0"/>
    <x v="0"/>
    <x v="0"/>
    <x v="4"/>
    <x v="10"/>
    <m/>
    <n v="124703"/>
  </r>
  <r>
    <x v="2"/>
    <x v="0"/>
    <x v="1"/>
    <x v="0"/>
    <x v="0"/>
    <x v="0"/>
    <x v="4"/>
    <x v="11"/>
    <m/>
    <n v="58380"/>
  </r>
  <r>
    <x v="2"/>
    <x v="0"/>
    <x v="1"/>
    <x v="0"/>
    <x v="0"/>
    <x v="0"/>
    <x v="4"/>
    <x v="12"/>
    <m/>
    <n v="532000"/>
  </r>
  <r>
    <x v="2"/>
    <x v="0"/>
    <x v="1"/>
    <x v="0"/>
    <x v="0"/>
    <x v="0"/>
    <x v="4"/>
    <x v="56"/>
    <m/>
    <m/>
  </r>
  <r>
    <x v="2"/>
    <x v="0"/>
    <x v="1"/>
    <x v="0"/>
    <x v="0"/>
    <x v="0"/>
    <x v="4"/>
    <x v="13"/>
    <m/>
    <n v="7308"/>
  </r>
  <r>
    <x v="2"/>
    <x v="0"/>
    <x v="1"/>
    <x v="0"/>
    <x v="0"/>
    <x v="0"/>
    <x v="4"/>
    <x v="14"/>
    <m/>
    <n v="168000"/>
  </r>
  <r>
    <x v="2"/>
    <x v="0"/>
    <x v="1"/>
    <x v="0"/>
    <x v="0"/>
    <x v="0"/>
    <x v="4"/>
    <x v="15"/>
    <m/>
    <n v="56000"/>
  </r>
  <r>
    <x v="2"/>
    <x v="0"/>
    <x v="1"/>
    <x v="0"/>
    <x v="0"/>
    <x v="0"/>
    <x v="9"/>
    <x v="30"/>
    <m/>
    <n v="414058"/>
  </r>
  <r>
    <x v="2"/>
    <x v="0"/>
    <x v="1"/>
    <x v="0"/>
    <x v="0"/>
    <x v="0"/>
    <x v="5"/>
    <x v="70"/>
    <m/>
    <m/>
  </r>
  <r>
    <x v="2"/>
    <x v="0"/>
    <x v="1"/>
    <x v="0"/>
    <x v="0"/>
    <x v="0"/>
    <x v="5"/>
    <x v="71"/>
    <m/>
    <m/>
  </r>
  <r>
    <x v="2"/>
    <x v="0"/>
    <x v="1"/>
    <x v="0"/>
    <x v="0"/>
    <x v="0"/>
    <x v="6"/>
    <x v="17"/>
    <m/>
    <n v="800000"/>
  </r>
  <r>
    <x v="2"/>
    <x v="0"/>
    <x v="1"/>
    <x v="0"/>
    <x v="0"/>
    <x v="0"/>
    <x v="18"/>
    <x v="75"/>
    <m/>
    <n v="58739"/>
  </r>
  <r>
    <x v="2"/>
    <x v="0"/>
    <x v="1"/>
    <x v="0"/>
    <x v="0"/>
    <x v="0"/>
    <x v="2"/>
    <x v="65"/>
    <m/>
    <m/>
  </r>
  <r>
    <x v="2"/>
    <x v="0"/>
    <x v="1"/>
    <x v="0"/>
    <x v="0"/>
    <x v="0"/>
    <x v="0"/>
    <x v="67"/>
    <m/>
    <m/>
  </r>
  <r>
    <x v="2"/>
    <x v="0"/>
    <x v="1"/>
    <x v="0"/>
    <x v="0"/>
    <x v="0"/>
    <x v="16"/>
    <x v="72"/>
    <m/>
    <m/>
  </r>
  <r>
    <x v="2"/>
    <x v="0"/>
    <x v="1"/>
    <x v="0"/>
    <x v="0"/>
    <x v="0"/>
    <x v="2"/>
    <x v="53"/>
    <m/>
    <m/>
  </r>
  <r>
    <x v="2"/>
    <x v="0"/>
    <x v="1"/>
    <x v="0"/>
    <x v="0"/>
    <x v="0"/>
    <x v="2"/>
    <x v="73"/>
    <m/>
    <m/>
  </r>
  <r>
    <x v="2"/>
    <x v="0"/>
    <x v="1"/>
    <x v="0"/>
    <x v="0"/>
    <x v="1"/>
    <x v="7"/>
    <x v="34"/>
    <m/>
    <n v="123900"/>
  </r>
  <r>
    <x v="2"/>
    <x v="0"/>
    <x v="1"/>
    <x v="0"/>
    <x v="0"/>
    <x v="1"/>
    <x v="7"/>
    <x v="20"/>
    <m/>
    <n v="44922.84"/>
  </r>
  <r>
    <x v="2"/>
    <x v="0"/>
    <x v="1"/>
    <x v="0"/>
    <x v="0"/>
    <x v="1"/>
    <x v="7"/>
    <x v="55"/>
    <m/>
    <n v="29468"/>
  </r>
  <r>
    <x v="2"/>
    <x v="0"/>
    <x v="1"/>
    <x v="0"/>
    <x v="0"/>
    <x v="1"/>
    <x v="8"/>
    <x v="22"/>
    <m/>
    <n v="24772.68"/>
  </r>
  <r>
    <x v="2"/>
    <x v="0"/>
    <x v="1"/>
    <x v="0"/>
    <x v="0"/>
    <x v="1"/>
    <x v="8"/>
    <x v="68"/>
    <m/>
    <m/>
  </r>
  <r>
    <x v="2"/>
    <x v="0"/>
    <x v="1"/>
    <x v="0"/>
    <x v="0"/>
    <x v="1"/>
    <x v="8"/>
    <x v="4"/>
    <m/>
    <n v="214299"/>
  </r>
  <r>
    <x v="2"/>
    <x v="0"/>
    <x v="1"/>
    <x v="0"/>
    <x v="2"/>
    <x v="3"/>
    <x v="3"/>
    <x v="41"/>
    <m/>
    <n v="758307"/>
  </r>
  <r>
    <x v="2"/>
    <x v="0"/>
    <x v="1"/>
    <x v="0"/>
    <x v="2"/>
    <x v="3"/>
    <x v="3"/>
    <x v="59"/>
    <m/>
    <m/>
  </r>
  <r>
    <x v="2"/>
    <x v="0"/>
    <x v="1"/>
    <x v="0"/>
    <x v="2"/>
    <x v="3"/>
    <x v="3"/>
    <x v="48"/>
    <m/>
    <m/>
  </r>
  <r>
    <x v="2"/>
    <x v="0"/>
    <x v="1"/>
    <x v="0"/>
    <x v="2"/>
    <x v="3"/>
    <x v="3"/>
    <x v="62"/>
    <m/>
    <m/>
  </r>
  <r>
    <x v="2"/>
    <x v="0"/>
    <x v="1"/>
    <x v="0"/>
    <x v="2"/>
    <x v="3"/>
    <x v="3"/>
    <x v="49"/>
    <m/>
    <n v="161800"/>
  </r>
  <r>
    <x v="2"/>
    <x v="0"/>
    <x v="1"/>
    <x v="0"/>
    <x v="2"/>
    <x v="3"/>
    <x v="3"/>
    <x v="50"/>
    <m/>
    <m/>
  </r>
  <r>
    <x v="3"/>
    <x v="0"/>
    <x v="1"/>
    <x v="0"/>
    <x v="1"/>
    <x v="2"/>
    <x v="13"/>
    <x v="63"/>
    <m/>
    <n v="5281376"/>
  </r>
  <r>
    <x v="3"/>
    <x v="0"/>
    <x v="1"/>
    <x v="0"/>
    <x v="1"/>
    <x v="5"/>
    <x v="11"/>
    <x v="64"/>
    <m/>
    <m/>
  </r>
  <r>
    <x v="3"/>
    <x v="0"/>
    <x v="1"/>
    <x v="0"/>
    <x v="1"/>
    <x v="5"/>
    <x v="14"/>
    <x v="66"/>
    <m/>
    <m/>
  </r>
  <r>
    <x v="3"/>
    <x v="0"/>
    <x v="1"/>
    <x v="0"/>
    <x v="1"/>
    <x v="5"/>
    <x v="15"/>
    <x v="69"/>
    <m/>
    <n v="107200"/>
  </r>
  <r>
    <x v="3"/>
    <x v="0"/>
    <x v="1"/>
    <x v="0"/>
    <x v="1"/>
    <x v="2"/>
    <x v="17"/>
    <x v="74"/>
    <m/>
    <m/>
  </r>
  <r>
    <x v="3"/>
    <x v="0"/>
    <x v="1"/>
    <x v="0"/>
    <x v="0"/>
    <x v="0"/>
    <x v="4"/>
    <x v="6"/>
    <m/>
    <n v="1400000"/>
  </r>
  <r>
    <x v="3"/>
    <x v="0"/>
    <x v="1"/>
    <x v="0"/>
    <x v="0"/>
    <x v="0"/>
    <x v="4"/>
    <x v="7"/>
    <m/>
    <n v="97032"/>
  </r>
  <r>
    <x v="3"/>
    <x v="0"/>
    <x v="1"/>
    <x v="0"/>
    <x v="0"/>
    <x v="0"/>
    <x v="4"/>
    <x v="8"/>
    <m/>
    <n v="124703"/>
  </r>
  <r>
    <x v="3"/>
    <x v="0"/>
    <x v="1"/>
    <x v="0"/>
    <x v="0"/>
    <x v="0"/>
    <x v="4"/>
    <x v="9"/>
    <m/>
    <n v="14964"/>
  </r>
  <r>
    <x v="3"/>
    <x v="0"/>
    <x v="1"/>
    <x v="0"/>
    <x v="0"/>
    <x v="0"/>
    <x v="4"/>
    <x v="10"/>
    <m/>
    <n v="124703"/>
  </r>
  <r>
    <x v="3"/>
    <x v="0"/>
    <x v="1"/>
    <x v="0"/>
    <x v="0"/>
    <x v="0"/>
    <x v="4"/>
    <x v="11"/>
    <m/>
    <n v="58380"/>
  </r>
  <r>
    <x v="3"/>
    <x v="0"/>
    <x v="1"/>
    <x v="0"/>
    <x v="0"/>
    <x v="0"/>
    <x v="4"/>
    <x v="12"/>
    <m/>
    <n v="532000"/>
  </r>
  <r>
    <x v="3"/>
    <x v="0"/>
    <x v="1"/>
    <x v="0"/>
    <x v="0"/>
    <x v="0"/>
    <x v="4"/>
    <x v="56"/>
    <m/>
    <m/>
  </r>
  <r>
    <x v="3"/>
    <x v="0"/>
    <x v="1"/>
    <x v="0"/>
    <x v="0"/>
    <x v="0"/>
    <x v="4"/>
    <x v="13"/>
    <m/>
    <n v="7308"/>
  </r>
  <r>
    <x v="3"/>
    <x v="0"/>
    <x v="1"/>
    <x v="0"/>
    <x v="0"/>
    <x v="0"/>
    <x v="4"/>
    <x v="14"/>
    <m/>
    <n v="168000"/>
  </r>
  <r>
    <x v="3"/>
    <x v="0"/>
    <x v="1"/>
    <x v="0"/>
    <x v="0"/>
    <x v="0"/>
    <x v="4"/>
    <x v="15"/>
    <m/>
    <n v="56000"/>
  </r>
  <r>
    <x v="3"/>
    <x v="0"/>
    <x v="1"/>
    <x v="0"/>
    <x v="0"/>
    <x v="0"/>
    <x v="9"/>
    <x v="30"/>
    <m/>
    <n v="414058"/>
  </r>
  <r>
    <x v="3"/>
    <x v="0"/>
    <x v="1"/>
    <x v="0"/>
    <x v="0"/>
    <x v="0"/>
    <x v="5"/>
    <x v="70"/>
    <m/>
    <m/>
  </r>
  <r>
    <x v="3"/>
    <x v="0"/>
    <x v="1"/>
    <x v="0"/>
    <x v="0"/>
    <x v="0"/>
    <x v="5"/>
    <x v="71"/>
    <m/>
    <m/>
  </r>
  <r>
    <x v="3"/>
    <x v="0"/>
    <x v="1"/>
    <x v="0"/>
    <x v="0"/>
    <x v="0"/>
    <x v="6"/>
    <x v="17"/>
    <m/>
    <n v="800000"/>
  </r>
  <r>
    <x v="3"/>
    <x v="0"/>
    <x v="1"/>
    <x v="0"/>
    <x v="0"/>
    <x v="0"/>
    <x v="18"/>
    <x v="75"/>
    <m/>
    <m/>
  </r>
  <r>
    <x v="3"/>
    <x v="0"/>
    <x v="1"/>
    <x v="0"/>
    <x v="0"/>
    <x v="0"/>
    <x v="2"/>
    <x v="65"/>
    <m/>
    <m/>
  </r>
  <r>
    <x v="3"/>
    <x v="0"/>
    <x v="1"/>
    <x v="0"/>
    <x v="0"/>
    <x v="0"/>
    <x v="0"/>
    <x v="67"/>
    <m/>
    <m/>
  </r>
  <r>
    <x v="3"/>
    <x v="0"/>
    <x v="1"/>
    <x v="0"/>
    <x v="0"/>
    <x v="0"/>
    <x v="16"/>
    <x v="72"/>
    <m/>
    <m/>
  </r>
  <r>
    <x v="3"/>
    <x v="0"/>
    <x v="1"/>
    <x v="0"/>
    <x v="0"/>
    <x v="0"/>
    <x v="2"/>
    <x v="53"/>
    <m/>
    <n v="272227"/>
  </r>
  <r>
    <x v="3"/>
    <x v="0"/>
    <x v="1"/>
    <x v="0"/>
    <x v="0"/>
    <x v="0"/>
    <x v="2"/>
    <x v="73"/>
    <m/>
    <n v="54340"/>
  </r>
  <r>
    <x v="3"/>
    <x v="0"/>
    <x v="1"/>
    <x v="0"/>
    <x v="0"/>
    <x v="0"/>
    <x v="2"/>
    <x v="76"/>
    <m/>
    <n v="10505"/>
  </r>
  <r>
    <x v="3"/>
    <x v="0"/>
    <x v="1"/>
    <x v="0"/>
    <x v="0"/>
    <x v="1"/>
    <x v="7"/>
    <x v="34"/>
    <m/>
    <n v="112200"/>
  </r>
  <r>
    <x v="3"/>
    <x v="0"/>
    <x v="1"/>
    <x v="0"/>
    <x v="0"/>
    <x v="1"/>
    <x v="7"/>
    <x v="20"/>
    <m/>
    <n v="22522.84"/>
  </r>
  <r>
    <x v="3"/>
    <x v="0"/>
    <x v="1"/>
    <x v="0"/>
    <x v="0"/>
    <x v="1"/>
    <x v="7"/>
    <x v="55"/>
    <m/>
    <n v="31599"/>
  </r>
  <r>
    <x v="3"/>
    <x v="0"/>
    <x v="1"/>
    <x v="0"/>
    <x v="0"/>
    <x v="1"/>
    <x v="8"/>
    <x v="22"/>
    <m/>
    <n v="26491.65"/>
  </r>
  <r>
    <x v="3"/>
    <x v="0"/>
    <x v="1"/>
    <x v="0"/>
    <x v="0"/>
    <x v="1"/>
    <x v="8"/>
    <x v="68"/>
    <m/>
    <m/>
  </r>
  <r>
    <x v="3"/>
    <x v="0"/>
    <x v="1"/>
    <x v="0"/>
    <x v="0"/>
    <x v="1"/>
    <x v="8"/>
    <x v="77"/>
    <m/>
    <n v="200000"/>
  </r>
  <r>
    <x v="3"/>
    <x v="0"/>
    <x v="1"/>
    <x v="0"/>
    <x v="0"/>
    <x v="1"/>
    <x v="8"/>
    <x v="4"/>
    <m/>
    <n v="155702.39999999999"/>
  </r>
  <r>
    <x v="3"/>
    <x v="0"/>
    <x v="1"/>
    <x v="0"/>
    <x v="2"/>
    <x v="3"/>
    <x v="3"/>
    <x v="41"/>
    <m/>
    <n v="1320345"/>
  </r>
  <r>
    <x v="3"/>
    <x v="0"/>
    <x v="1"/>
    <x v="0"/>
    <x v="2"/>
    <x v="3"/>
    <x v="3"/>
    <x v="59"/>
    <m/>
    <m/>
  </r>
  <r>
    <x v="3"/>
    <x v="0"/>
    <x v="1"/>
    <x v="0"/>
    <x v="2"/>
    <x v="3"/>
    <x v="3"/>
    <x v="48"/>
    <m/>
    <m/>
  </r>
  <r>
    <x v="3"/>
    <x v="0"/>
    <x v="1"/>
    <x v="0"/>
    <x v="2"/>
    <x v="3"/>
    <x v="3"/>
    <x v="62"/>
    <m/>
    <m/>
  </r>
  <r>
    <x v="3"/>
    <x v="0"/>
    <x v="1"/>
    <x v="0"/>
    <x v="2"/>
    <x v="3"/>
    <x v="3"/>
    <x v="49"/>
    <m/>
    <n v="182000"/>
  </r>
  <r>
    <x v="3"/>
    <x v="0"/>
    <x v="1"/>
    <x v="0"/>
    <x v="2"/>
    <x v="3"/>
    <x v="3"/>
    <x v="50"/>
    <m/>
    <m/>
  </r>
  <r>
    <x v="4"/>
    <x v="0"/>
    <x v="1"/>
    <x v="0"/>
    <x v="1"/>
    <x v="2"/>
    <x v="13"/>
    <x v="63"/>
    <m/>
    <n v="4011069"/>
  </r>
  <r>
    <x v="4"/>
    <x v="0"/>
    <x v="1"/>
    <x v="0"/>
    <x v="1"/>
    <x v="5"/>
    <x v="11"/>
    <x v="64"/>
    <m/>
    <m/>
  </r>
  <r>
    <x v="4"/>
    <x v="0"/>
    <x v="1"/>
    <x v="0"/>
    <x v="1"/>
    <x v="5"/>
    <x v="14"/>
    <x v="66"/>
    <m/>
    <m/>
  </r>
  <r>
    <x v="4"/>
    <x v="0"/>
    <x v="1"/>
    <x v="0"/>
    <x v="1"/>
    <x v="5"/>
    <x v="15"/>
    <x v="69"/>
    <m/>
    <n v="59000"/>
  </r>
  <r>
    <x v="4"/>
    <x v="0"/>
    <x v="1"/>
    <x v="0"/>
    <x v="1"/>
    <x v="2"/>
    <x v="17"/>
    <x v="74"/>
    <m/>
    <n v="59000"/>
  </r>
  <r>
    <x v="4"/>
    <x v="0"/>
    <x v="1"/>
    <x v="0"/>
    <x v="0"/>
    <x v="0"/>
    <x v="4"/>
    <x v="6"/>
    <m/>
    <n v="1400000"/>
  </r>
  <r>
    <x v="4"/>
    <x v="0"/>
    <x v="1"/>
    <x v="0"/>
    <x v="0"/>
    <x v="0"/>
    <x v="4"/>
    <x v="7"/>
    <m/>
    <n v="97032"/>
  </r>
  <r>
    <x v="4"/>
    <x v="0"/>
    <x v="1"/>
    <x v="0"/>
    <x v="0"/>
    <x v="0"/>
    <x v="4"/>
    <x v="8"/>
    <m/>
    <n v="124703"/>
  </r>
  <r>
    <x v="4"/>
    <x v="0"/>
    <x v="1"/>
    <x v="0"/>
    <x v="0"/>
    <x v="0"/>
    <x v="4"/>
    <x v="9"/>
    <m/>
    <n v="14964"/>
  </r>
  <r>
    <x v="4"/>
    <x v="0"/>
    <x v="1"/>
    <x v="0"/>
    <x v="0"/>
    <x v="0"/>
    <x v="4"/>
    <x v="10"/>
    <m/>
    <n v="124703"/>
  </r>
  <r>
    <x v="4"/>
    <x v="0"/>
    <x v="1"/>
    <x v="0"/>
    <x v="0"/>
    <x v="0"/>
    <x v="4"/>
    <x v="11"/>
    <m/>
    <n v="58380"/>
  </r>
  <r>
    <x v="4"/>
    <x v="0"/>
    <x v="1"/>
    <x v="0"/>
    <x v="0"/>
    <x v="0"/>
    <x v="4"/>
    <x v="12"/>
    <m/>
    <n v="532000"/>
  </r>
  <r>
    <x v="4"/>
    <x v="0"/>
    <x v="1"/>
    <x v="0"/>
    <x v="0"/>
    <x v="0"/>
    <x v="4"/>
    <x v="56"/>
    <m/>
    <m/>
  </r>
  <r>
    <x v="4"/>
    <x v="0"/>
    <x v="1"/>
    <x v="0"/>
    <x v="0"/>
    <x v="0"/>
    <x v="4"/>
    <x v="13"/>
    <m/>
    <n v="7308"/>
  </r>
  <r>
    <x v="4"/>
    <x v="0"/>
    <x v="1"/>
    <x v="0"/>
    <x v="0"/>
    <x v="0"/>
    <x v="4"/>
    <x v="14"/>
    <m/>
    <n v="168000"/>
  </r>
  <r>
    <x v="4"/>
    <x v="0"/>
    <x v="1"/>
    <x v="0"/>
    <x v="0"/>
    <x v="0"/>
    <x v="4"/>
    <x v="15"/>
    <m/>
    <n v="56000"/>
  </r>
  <r>
    <x v="4"/>
    <x v="0"/>
    <x v="1"/>
    <x v="0"/>
    <x v="0"/>
    <x v="0"/>
    <x v="9"/>
    <x v="30"/>
    <m/>
    <n v="414058"/>
  </r>
  <r>
    <x v="4"/>
    <x v="0"/>
    <x v="1"/>
    <x v="0"/>
    <x v="0"/>
    <x v="0"/>
    <x v="5"/>
    <x v="70"/>
    <m/>
    <m/>
  </r>
  <r>
    <x v="4"/>
    <x v="0"/>
    <x v="1"/>
    <x v="0"/>
    <x v="0"/>
    <x v="0"/>
    <x v="5"/>
    <x v="71"/>
    <m/>
    <m/>
  </r>
  <r>
    <x v="4"/>
    <x v="0"/>
    <x v="1"/>
    <x v="0"/>
    <x v="0"/>
    <x v="0"/>
    <x v="5"/>
    <x v="78"/>
    <m/>
    <n v="388085.80726701766"/>
  </r>
  <r>
    <x v="4"/>
    <x v="0"/>
    <x v="1"/>
    <x v="0"/>
    <x v="0"/>
    <x v="0"/>
    <x v="6"/>
    <x v="17"/>
    <m/>
    <n v="800000"/>
  </r>
  <r>
    <x v="4"/>
    <x v="0"/>
    <x v="1"/>
    <x v="0"/>
    <x v="0"/>
    <x v="0"/>
    <x v="0"/>
    <x v="79"/>
    <m/>
    <m/>
  </r>
  <r>
    <x v="4"/>
    <x v="0"/>
    <x v="1"/>
    <x v="0"/>
    <x v="0"/>
    <x v="0"/>
    <x v="0"/>
    <x v="80"/>
    <m/>
    <m/>
  </r>
  <r>
    <x v="4"/>
    <x v="0"/>
    <x v="1"/>
    <x v="0"/>
    <x v="0"/>
    <x v="0"/>
    <x v="12"/>
    <x v="81"/>
    <m/>
    <m/>
  </r>
  <r>
    <x v="4"/>
    <x v="0"/>
    <x v="1"/>
    <x v="0"/>
    <x v="0"/>
    <x v="0"/>
    <x v="12"/>
    <x v="82"/>
    <m/>
    <m/>
  </r>
  <r>
    <x v="4"/>
    <x v="0"/>
    <x v="1"/>
    <x v="0"/>
    <x v="0"/>
    <x v="0"/>
    <x v="12"/>
    <x v="83"/>
    <m/>
    <m/>
  </r>
  <r>
    <x v="4"/>
    <x v="0"/>
    <x v="1"/>
    <x v="0"/>
    <x v="0"/>
    <x v="0"/>
    <x v="12"/>
    <x v="84"/>
    <m/>
    <m/>
  </r>
  <r>
    <x v="4"/>
    <x v="0"/>
    <x v="1"/>
    <x v="0"/>
    <x v="0"/>
    <x v="0"/>
    <x v="19"/>
    <x v="85"/>
    <m/>
    <m/>
  </r>
  <r>
    <x v="4"/>
    <x v="0"/>
    <x v="1"/>
    <x v="0"/>
    <x v="0"/>
    <x v="0"/>
    <x v="16"/>
    <x v="86"/>
    <m/>
    <m/>
  </r>
  <r>
    <x v="4"/>
    <x v="0"/>
    <x v="1"/>
    <x v="0"/>
    <x v="0"/>
    <x v="0"/>
    <x v="2"/>
    <x v="87"/>
    <m/>
    <m/>
  </r>
  <r>
    <x v="4"/>
    <x v="0"/>
    <x v="1"/>
    <x v="0"/>
    <x v="0"/>
    <x v="0"/>
    <x v="2"/>
    <x v="88"/>
    <m/>
    <m/>
  </r>
  <r>
    <x v="4"/>
    <x v="0"/>
    <x v="1"/>
    <x v="0"/>
    <x v="0"/>
    <x v="0"/>
    <x v="2"/>
    <x v="89"/>
    <m/>
    <m/>
  </r>
  <r>
    <x v="4"/>
    <x v="0"/>
    <x v="1"/>
    <x v="0"/>
    <x v="0"/>
    <x v="0"/>
    <x v="2"/>
    <x v="90"/>
    <m/>
    <m/>
  </r>
  <r>
    <x v="4"/>
    <x v="0"/>
    <x v="1"/>
    <x v="0"/>
    <x v="0"/>
    <x v="0"/>
    <x v="2"/>
    <x v="91"/>
    <m/>
    <m/>
  </r>
  <r>
    <x v="4"/>
    <x v="0"/>
    <x v="1"/>
    <x v="0"/>
    <x v="0"/>
    <x v="0"/>
    <x v="2"/>
    <x v="92"/>
    <m/>
    <m/>
  </r>
  <r>
    <x v="4"/>
    <x v="0"/>
    <x v="1"/>
    <x v="0"/>
    <x v="0"/>
    <x v="0"/>
    <x v="2"/>
    <x v="93"/>
    <m/>
    <m/>
  </r>
  <r>
    <x v="4"/>
    <x v="0"/>
    <x v="1"/>
    <x v="0"/>
    <x v="0"/>
    <x v="1"/>
    <x v="7"/>
    <x v="34"/>
    <m/>
    <n v="57950"/>
  </r>
  <r>
    <x v="4"/>
    <x v="0"/>
    <x v="1"/>
    <x v="0"/>
    <x v="0"/>
    <x v="1"/>
    <x v="7"/>
    <x v="20"/>
    <m/>
    <n v="25785.84"/>
  </r>
  <r>
    <x v="4"/>
    <x v="0"/>
    <x v="1"/>
    <x v="0"/>
    <x v="0"/>
    <x v="1"/>
    <x v="7"/>
    <x v="55"/>
    <m/>
    <n v="21303"/>
  </r>
  <r>
    <x v="4"/>
    <x v="0"/>
    <x v="1"/>
    <x v="0"/>
    <x v="0"/>
    <x v="1"/>
    <x v="8"/>
    <x v="22"/>
    <m/>
    <n v="27628.52"/>
  </r>
  <r>
    <x v="4"/>
    <x v="0"/>
    <x v="1"/>
    <x v="0"/>
    <x v="0"/>
    <x v="1"/>
    <x v="8"/>
    <x v="94"/>
    <m/>
    <m/>
  </r>
  <r>
    <x v="4"/>
    <x v="0"/>
    <x v="1"/>
    <x v="0"/>
    <x v="0"/>
    <x v="1"/>
    <x v="8"/>
    <x v="95"/>
    <m/>
    <m/>
  </r>
  <r>
    <x v="4"/>
    <x v="0"/>
    <x v="1"/>
    <x v="0"/>
    <x v="0"/>
    <x v="1"/>
    <x v="8"/>
    <x v="77"/>
    <m/>
    <m/>
  </r>
  <r>
    <x v="4"/>
    <x v="0"/>
    <x v="1"/>
    <x v="0"/>
    <x v="0"/>
    <x v="1"/>
    <x v="8"/>
    <x v="4"/>
    <m/>
    <n v="150057.72"/>
  </r>
  <r>
    <x v="4"/>
    <x v="0"/>
    <x v="1"/>
    <x v="0"/>
    <x v="2"/>
    <x v="3"/>
    <x v="3"/>
    <x v="96"/>
    <m/>
    <m/>
  </r>
  <r>
    <x v="4"/>
    <x v="0"/>
    <x v="1"/>
    <x v="0"/>
    <x v="2"/>
    <x v="3"/>
    <x v="3"/>
    <x v="97"/>
    <m/>
    <m/>
  </r>
  <r>
    <x v="4"/>
    <x v="0"/>
    <x v="1"/>
    <x v="0"/>
    <x v="2"/>
    <x v="3"/>
    <x v="3"/>
    <x v="98"/>
    <m/>
    <m/>
  </r>
  <r>
    <x v="4"/>
    <x v="0"/>
    <x v="1"/>
    <x v="0"/>
    <x v="2"/>
    <x v="3"/>
    <x v="3"/>
    <x v="99"/>
    <m/>
    <m/>
  </r>
  <r>
    <x v="4"/>
    <x v="0"/>
    <x v="1"/>
    <x v="0"/>
    <x v="2"/>
    <x v="3"/>
    <x v="3"/>
    <x v="49"/>
    <m/>
    <m/>
  </r>
  <r>
    <x v="4"/>
    <x v="0"/>
    <x v="1"/>
    <x v="0"/>
    <x v="2"/>
    <x v="3"/>
    <x v="3"/>
    <x v="50"/>
    <m/>
    <m/>
  </r>
  <r>
    <x v="5"/>
    <x v="0"/>
    <x v="2"/>
    <x v="0"/>
    <x v="1"/>
    <x v="2"/>
    <x v="13"/>
    <x v="63"/>
    <m/>
    <n v="5965744"/>
  </r>
  <r>
    <x v="5"/>
    <x v="0"/>
    <x v="2"/>
    <x v="0"/>
    <x v="1"/>
    <x v="5"/>
    <x v="11"/>
    <x v="64"/>
    <m/>
    <n v="433.18"/>
  </r>
  <r>
    <x v="5"/>
    <x v="0"/>
    <x v="2"/>
    <x v="0"/>
    <x v="1"/>
    <x v="5"/>
    <x v="14"/>
    <x v="66"/>
    <m/>
    <m/>
  </r>
  <r>
    <x v="5"/>
    <x v="0"/>
    <x v="2"/>
    <x v="0"/>
    <x v="1"/>
    <x v="5"/>
    <x v="15"/>
    <x v="69"/>
    <m/>
    <n v="65000"/>
  </r>
  <r>
    <x v="5"/>
    <x v="0"/>
    <x v="2"/>
    <x v="0"/>
    <x v="1"/>
    <x v="2"/>
    <x v="17"/>
    <x v="74"/>
    <m/>
    <m/>
  </r>
  <r>
    <x v="5"/>
    <x v="0"/>
    <x v="2"/>
    <x v="0"/>
    <x v="0"/>
    <x v="0"/>
    <x v="4"/>
    <x v="6"/>
    <m/>
    <n v="1400000"/>
  </r>
  <r>
    <x v="5"/>
    <x v="0"/>
    <x v="2"/>
    <x v="0"/>
    <x v="0"/>
    <x v="0"/>
    <x v="4"/>
    <x v="7"/>
    <m/>
    <n v="102854"/>
  </r>
  <r>
    <x v="5"/>
    <x v="0"/>
    <x v="2"/>
    <x v="0"/>
    <x v="0"/>
    <x v="0"/>
    <x v="4"/>
    <x v="8"/>
    <m/>
    <n v="125188"/>
  </r>
  <r>
    <x v="5"/>
    <x v="0"/>
    <x v="2"/>
    <x v="0"/>
    <x v="0"/>
    <x v="0"/>
    <x v="4"/>
    <x v="9"/>
    <m/>
    <n v="15023"/>
  </r>
  <r>
    <x v="5"/>
    <x v="0"/>
    <x v="2"/>
    <x v="0"/>
    <x v="0"/>
    <x v="0"/>
    <x v="4"/>
    <x v="10"/>
    <m/>
    <n v="125188"/>
  </r>
  <r>
    <x v="5"/>
    <x v="0"/>
    <x v="2"/>
    <x v="0"/>
    <x v="0"/>
    <x v="0"/>
    <x v="4"/>
    <x v="11"/>
    <m/>
    <n v="58380"/>
  </r>
  <r>
    <x v="5"/>
    <x v="0"/>
    <x v="2"/>
    <x v="0"/>
    <x v="0"/>
    <x v="0"/>
    <x v="4"/>
    <x v="12"/>
    <m/>
    <n v="532000"/>
  </r>
  <r>
    <x v="5"/>
    <x v="0"/>
    <x v="2"/>
    <x v="0"/>
    <x v="0"/>
    <x v="0"/>
    <x v="4"/>
    <x v="56"/>
    <m/>
    <m/>
  </r>
  <r>
    <x v="5"/>
    <x v="0"/>
    <x v="2"/>
    <x v="0"/>
    <x v="0"/>
    <x v="0"/>
    <x v="4"/>
    <x v="13"/>
    <m/>
    <n v="7308"/>
  </r>
  <r>
    <x v="5"/>
    <x v="0"/>
    <x v="2"/>
    <x v="0"/>
    <x v="0"/>
    <x v="0"/>
    <x v="4"/>
    <x v="14"/>
    <m/>
    <n v="168000"/>
  </r>
  <r>
    <x v="5"/>
    <x v="0"/>
    <x v="2"/>
    <x v="0"/>
    <x v="0"/>
    <x v="0"/>
    <x v="4"/>
    <x v="15"/>
    <m/>
    <n v="56000"/>
  </r>
  <r>
    <x v="5"/>
    <x v="0"/>
    <x v="2"/>
    <x v="0"/>
    <x v="0"/>
    <x v="0"/>
    <x v="9"/>
    <x v="30"/>
    <m/>
    <n v="414058"/>
  </r>
  <r>
    <x v="5"/>
    <x v="0"/>
    <x v="2"/>
    <x v="0"/>
    <x v="0"/>
    <x v="0"/>
    <x v="5"/>
    <x v="70"/>
    <m/>
    <m/>
  </r>
  <r>
    <x v="5"/>
    <x v="0"/>
    <x v="2"/>
    <x v="0"/>
    <x v="0"/>
    <x v="0"/>
    <x v="5"/>
    <x v="71"/>
    <m/>
    <m/>
  </r>
  <r>
    <x v="5"/>
    <x v="0"/>
    <x v="2"/>
    <x v="0"/>
    <x v="0"/>
    <x v="0"/>
    <x v="5"/>
    <x v="78"/>
    <m/>
    <m/>
  </r>
  <r>
    <x v="5"/>
    <x v="0"/>
    <x v="2"/>
    <x v="0"/>
    <x v="0"/>
    <x v="0"/>
    <x v="6"/>
    <x v="17"/>
    <m/>
    <n v="800000"/>
  </r>
  <r>
    <x v="5"/>
    <x v="0"/>
    <x v="2"/>
    <x v="0"/>
    <x v="0"/>
    <x v="0"/>
    <x v="0"/>
    <x v="79"/>
    <m/>
    <m/>
  </r>
  <r>
    <x v="5"/>
    <x v="0"/>
    <x v="2"/>
    <x v="0"/>
    <x v="0"/>
    <x v="0"/>
    <x v="0"/>
    <x v="80"/>
    <m/>
    <n v="117326"/>
  </r>
  <r>
    <x v="5"/>
    <x v="0"/>
    <x v="2"/>
    <x v="0"/>
    <x v="0"/>
    <x v="0"/>
    <x v="12"/>
    <x v="81"/>
    <m/>
    <m/>
  </r>
  <r>
    <x v="5"/>
    <x v="0"/>
    <x v="2"/>
    <x v="0"/>
    <x v="0"/>
    <x v="0"/>
    <x v="12"/>
    <x v="82"/>
    <m/>
    <m/>
  </r>
  <r>
    <x v="5"/>
    <x v="0"/>
    <x v="2"/>
    <x v="0"/>
    <x v="0"/>
    <x v="0"/>
    <x v="12"/>
    <x v="83"/>
    <m/>
    <m/>
  </r>
  <r>
    <x v="5"/>
    <x v="0"/>
    <x v="2"/>
    <x v="0"/>
    <x v="0"/>
    <x v="0"/>
    <x v="12"/>
    <x v="84"/>
    <m/>
    <m/>
  </r>
  <r>
    <x v="5"/>
    <x v="0"/>
    <x v="2"/>
    <x v="0"/>
    <x v="0"/>
    <x v="0"/>
    <x v="19"/>
    <x v="85"/>
    <m/>
    <m/>
  </r>
  <r>
    <x v="5"/>
    <x v="0"/>
    <x v="2"/>
    <x v="0"/>
    <x v="0"/>
    <x v="0"/>
    <x v="16"/>
    <x v="86"/>
    <m/>
    <m/>
  </r>
  <r>
    <x v="5"/>
    <x v="0"/>
    <x v="2"/>
    <x v="0"/>
    <x v="0"/>
    <x v="0"/>
    <x v="2"/>
    <x v="87"/>
    <m/>
    <m/>
  </r>
  <r>
    <x v="5"/>
    <x v="0"/>
    <x v="2"/>
    <x v="0"/>
    <x v="0"/>
    <x v="0"/>
    <x v="2"/>
    <x v="88"/>
    <m/>
    <m/>
  </r>
  <r>
    <x v="5"/>
    <x v="0"/>
    <x v="2"/>
    <x v="0"/>
    <x v="0"/>
    <x v="0"/>
    <x v="2"/>
    <x v="89"/>
    <m/>
    <n v="11555"/>
  </r>
  <r>
    <x v="5"/>
    <x v="0"/>
    <x v="2"/>
    <x v="0"/>
    <x v="0"/>
    <x v="0"/>
    <x v="2"/>
    <x v="90"/>
    <m/>
    <n v="175012"/>
  </r>
  <r>
    <x v="5"/>
    <x v="0"/>
    <x v="2"/>
    <x v="0"/>
    <x v="0"/>
    <x v="0"/>
    <x v="2"/>
    <x v="91"/>
    <m/>
    <m/>
  </r>
  <r>
    <x v="5"/>
    <x v="0"/>
    <x v="2"/>
    <x v="0"/>
    <x v="0"/>
    <x v="0"/>
    <x v="2"/>
    <x v="92"/>
    <m/>
    <m/>
  </r>
  <r>
    <x v="5"/>
    <x v="0"/>
    <x v="2"/>
    <x v="0"/>
    <x v="0"/>
    <x v="0"/>
    <x v="2"/>
    <x v="93"/>
    <m/>
    <m/>
  </r>
  <r>
    <x v="5"/>
    <x v="0"/>
    <x v="2"/>
    <x v="0"/>
    <x v="0"/>
    <x v="1"/>
    <x v="7"/>
    <x v="34"/>
    <m/>
    <n v="48440"/>
  </r>
  <r>
    <x v="5"/>
    <x v="0"/>
    <x v="2"/>
    <x v="0"/>
    <x v="0"/>
    <x v="1"/>
    <x v="7"/>
    <x v="20"/>
    <m/>
    <n v="121911.28"/>
  </r>
  <r>
    <x v="5"/>
    <x v="0"/>
    <x v="2"/>
    <x v="0"/>
    <x v="0"/>
    <x v="1"/>
    <x v="7"/>
    <x v="55"/>
    <m/>
    <n v="41540"/>
  </r>
  <r>
    <x v="5"/>
    <x v="0"/>
    <x v="2"/>
    <x v="0"/>
    <x v="0"/>
    <x v="1"/>
    <x v="8"/>
    <x v="22"/>
    <m/>
    <n v="20035.04"/>
  </r>
  <r>
    <x v="5"/>
    <x v="0"/>
    <x v="2"/>
    <x v="0"/>
    <x v="0"/>
    <x v="1"/>
    <x v="8"/>
    <x v="94"/>
    <m/>
    <m/>
  </r>
  <r>
    <x v="5"/>
    <x v="0"/>
    <x v="2"/>
    <x v="0"/>
    <x v="0"/>
    <x v="1"/>
    <x v="8"/>
    <x v="95"/>
    <m/>
    <m/>
  </r>
  <r>
    <x v="5"/>
    <x v="0"/>
    <x v="2"/>
    <x v="0"/>
    <x v="0"/>
    <x v="1"/>
    <x v="8"/>
    <x v="77"/>
    <m/>
    <m/>
  </r>
  <r>
    <x v="5"/>
    <x v="0"/>
    <x v="2"/>
    <x v="0"/>
    <x v="0"/>
    <x v="1"/>
    <x v="8"/>
    <x v="4"/>
    <m/>
    <n v="574.04"/>
  </r>
  <r>
    <x v="5"/>
    <x v="0"/>
    <x v="2"/>
    <x v="0"/>
    <x v="2"/>
    <x v="3"/>
    <x v="3"/>
    <x v="96"/>
    <m/>
    <m/>
  </r>
  <r>
    <x v="5"/>
    <x v="0"/>
    <x v="2"/>
    <x v="0"/>
    <x v="2"/>
    <x v="3"/>
    <x v="3"/>
    <x v="97"/>
    <m/>
    <n v="1720570"/>
  </r>
  <r>
    <x v="5"/>
    <x v="0"/>
    <x v="2"/>
    <x v="0"/>
    <x v="2"/>
    <x v="3"/>
    <x v="3"/>
    <x v="98"/>
    <m/>
    <m/>
  </r>
  <r>
    <x v="5"/>
    <x v="0"/>
    <x v="2"/>
    <x v="0"/>
    <x v="2"/>
    <x v="3"/>
    <x v="3"/>
    <x v="99"/>
    <m/>
    <m/>
  </r>
  <r>
    <x v="5"/>
    <x v="0"/>
    <x v="2"/>
    <x v="0"/>
    <x v="2"/>
    <x v="3"/>
    <x v="20"/>
    <x v="49"/>
    <m/>
    <m/>
  </r>
  <r>
    <x v="5"/>
    <x v="0"/>
    <x v="2"/>
    <x v="0"/>
    <x v="2"/>
    <x v="3"/>
    <x v="21"/>
    <x v="50"/>
    <m/>
    <m/>
  </r>
  <r>
    <x v="5"/>
    <x v="1"/>
    <x v="2"/>
    <x v="0"/>
    <x v="1"/>
    <x v="2"/>
    <x v="13"/>
    <x v="63"/>
    <m/>
    <n v="5924204"/>
  </r>
  <r>
    <x v="5"/>
    <x v="1"/>
    <x v="2"/>
    <x v="0"/>
    <x v="1"/>
    <x v="5"/>
    <x v="11"/>
    <x v="64"/>
    <m/>
    <n v="0"/>
  </r>
  <r>
    <x v="5"/>
    <x v="1"/>
    <x v="2"/>
    <x v="0"/>
    <x v="1"/>
    <x v="5"/>
    <x v="14"/>
    <x v="66"/>
    <m/>
    <m/>
  </r>
  <r>
    <x v="5"/>
    <x v="1"/>
    <x v="2"/>
    <x v="0"/>
    <x v="1"/>
    <x v="5"/>
    <x v="15"/>
    <x v="69"/>
    <m/>
    <n v="0"/>
  </r>
  <r>
    <x v="5"/>
    <x v="1"/>
    <x v="2"/>
    <x v="0"/>
    <x v="1"/>
    <x v="2"/>
    <x v="17"/>
    <x v="74"/>
    <m/>
    <m/>
  </r>
  <r>
    <x v="5"/>
    <x v="1"/>
    <x v="2"/>
    <x v="0"/>
    <x v="0"/>
    <x v="0"/>
    <x v="4"/>
    <x v="6"/>
    <m/>
    <n v="1400000"/>
  </r>
  <r>
    <x v="5"/>
    <x v="1"/>
    <x v="2"/>
    <x v="0"/>
    <x v="0"/>
    <x v="0"/>
    <x v="4"/>
    <x v="7"/>
    <m/>
    <n v="102854"/>
  </r>
  <r>
    <x v="5"/>
    <x v="1"/>
    <x v="2"/>
    <x v="0"/>
    <x v="0"/>
    <x v="0"/>
    <x v="4"/>
    <x v="8"/>
    <m/>
    <n v="125188"/>
  </r>
  <r>
    <x v="5"/>
    <x v="1"/>
    <x v="2"/>
    <x v="0"/>
    <x v="0"/>
    <x v="0"/>
    <x v="4"/>
    <x v="9"/>
    <m/>
    <n v="15023"/>
  </r>
  <r>
    <x v="5"/>
    <x v="1"/>
    <x v="2"/>
    <x v="0"/>
    <x v="0"/>
    <x v="0"/>
    <x v="4"/>
    <x v="10"/>
    <m/>
    <n v="125188"/>
  </r>
  <r>
    <x v="5"/>
    <x v="1"/>
    <x v="2"/>
    <x v="0"/>
    <x v="0"/>
    <x v="0"/>
    <x v="4"/>
    <x v="11"/>
    <m/>
    <n v="58380"/>
  </r>
  <r>
    <x v="5"/>
    <x v="1"/>
    <x v="2"/>
    <x v="0"/>
    <x v="0"/>
    <x v="0"/>
    <x v="4"/>
    <x v="12"/>
    <m/>
    <n v="532000"/>
  </r>
  <r>
    <x v="5"/>
    <x v="1"/>
    <x v="2"/>
    <x v="0"/>
    <x v="0"/>
    <x v="0"/>
    <x v="4"/>
    <x v="56"/>
    <m/>
    <m/>
  </r>
  <r>
    <x v="5"/>
    <x v="1"/>
    <x v="2"/>
    <x v="0"/>
    <x v="0"/>
    <x v="0"/>
    <x v="4"/>
    <x v="13"/>
    <m/>
    <n v="7308"/>
  </r>
  <r>
    <x v="5"/>
    <x v="1"/>
    <x v="2"/>
    <x v="0"/>
    <x v="0"/>
    <x v="0"/>
    <x v="4"/>
    <x v="14"/>
    <m/>
    <n v="168000"/>
  </r>
  <r>
    <x v="5"/>
    <x v="1"/>
    <x v="2"/>
    <x v="0"/>
    <x v="0"/>
    <x v="0"/>
    <x v="4"/>
    <x v="15"/>
    <m/>
    <n v="56000"/>
  </r>
  <r>
    <x v="5"/>
    <x v="1"/>
    <x v="2"/>
    <x v="0"/>
    <x v="0"/>
    <x v="0"/>
    <x v="9"/>
    <x v="30"/>
    <m/>
    <n v="414058"/>
  </r>
  <r>
    <x v="5"/>
    <x v="1"/>
    <x v="2"/>
    <x v="0"/>
    <x v="0"/>
    <x v="0"/>
    <x v="5"/>
    <x v="70"/>
    <m/>
    <m/>
  </r>
  <r>
    <x v="5"/>
    <x v="1"/>
    <x v="2"/>
    <x v="0"/>
    <x v="0"/>
    <x v="0"/>
    <x v="5"/>
    <x v="71"/>
    <m/>
    <m/>
  </r>
  <r>
    <x v="5"/>
    <x v="1"/>
    <x v="2"/>
    <x v="0"/>
    <x v="0"/>
    <x v="0"/>
    <x v="5"/>
    <x v="78"/>
    <m/>
    <m/>
  </r>
  <r>
    <x v="5"/>
    <x v="1"/>
    <x v="2"/>
    <x v="0"/>
    <x v="0"/>
    <x v="0"/>
    <x v="6"/>
    <x v="17"/>
    <m/>
    <n v="800000"/>
  </r>
  <r>
    <x v="5"/>
    <x v="1"/>
    <x v="2"/>
    <x v="0"/>
    <x v="0"/>
    <x v="0"/>
    <x v="0"/>
    <x v="79"/>
    <m/>
    <m/>
  </r>
  <r>
    <x v="5"/>
    <x v="1"/>
    <x v="2"/>
    <x v="0"/>
    <x v="0"/>
    <x v="0"/>
    <x v="0"/>
    <x v="80"/>
    <m/>
    <n v="117326"/>
  </r>
  <r>
    <x v="5"/>
    <x v="1"/>
    <x v="2"/>
    <x v="0"/>
    <x v="0"/>
    <x v="0"/>
    <x v="12"/>
    <x v="81"/>
    <m/>
    <m/>
  </r>
  <r>
    <x v="5"/>
    <x v="1"/>
    <x v="2"/>
    <x v="0"/>
    <x v="0"/>
    <x v="0"/>
    <x v="12"/>
    <x v="82"/>
    <m/>
    <m/>
  </r>
  <r>
    <x v="5"/>
    <x v="1"/>
    <x v="2"/>
    <x v="0"/>
    <x v="0"/>
    <x v="0"/>
    <x v="12"/>
    <x v="83"/>
    <m/>
    <m/>
  </r>
  <r>
    <x v="5"/>
    <x v="1"/>
    <x v="2"/>
    <x v="0"/>
    <x v="0"/>
    <x v="0"/>
    <x v="12"/>
    <x v="84"/>
    <m/>
    <m/>
  </r>
  <r>
    <x v="5"/>
    <x v="1"/>
    <x v="2"/>
    <x v="0"/>
    <x v="0"/>
    <x v="0"/>
    <x v="19"/>
    <x v="85"/>
    <m/>
    <m/>
  </r>
  <r>
    <x v="5"/>
    <x v="1"/>
    <x v="2"/>
    <x v="0"/>
    <x v="0"/>
    <x v="0"/>
    <x v="16"/>
    <x v="86"/>
    <m/>
    <m/>
  </r>
  <r>
    <x v="5"/>
    <x v="1"/>
    <x v="2"/>
    <x v="0"/>
    <x v="0"/>
    <x v="0"/>
    <x v="2"/>
    <x v="87"/>
    <m/>
    <m/>
  </r>
  <r>
    <x v="5"/>
    <x v="1"/>
    <x v="2"/>
    <x v="0"/>
    <x v="0"/>
    <x v="0"/>
    <x v="2"/>
    <x v="88"/>
    <m/>
    <m/>
  </r>
  <r>
    <x v="5"/>
    <x v="1"/>
    <x v="2"/>
    <x v="0"/>
    <x v="0"/>
    <x v="0"/>
    <x v="2"/>
    <x v="89"/>
    <m/>
    <n v="11555"/>
  </r>
  <r>
    <x v="5"/>
    <x v="1"/>
    <x v="2"/>
    <x v="0"/>
    <x v="0"/>
    <x v="0"/>
    <x v="2"/>
    <x v="90"/>
    <m/>
    <n v="175012"/>
  </r>
  <r>
    <x v="5"/>
    <x v="1"/>
    <x v="2"/>
    <x v="0"/>
    <x v="0"/>
    <x v="0"/>
    <x v="2"/>
    <x v="91"/>
    <m/>
    <m/>
  </r>
  <r>
    <x v="5"/>
    <x v="1"/>
    <x v="2"/>
    <x v="0"/>
    <x v="0"/>
    <x v="0"/>
    <x v="2"/>
    <x v="92"/>
    <m/>
    <m/>
  </r>
  <r>
    <x v="5"/>
    <x v="1"/>
    <x v="2"/>
    <x v="0"/>
    <x v="0"/>
    <x v="0"/>
    <x v="2"/>
    <x v="93"/>
    <m/>
    <m/>
  </r>
  <r>
    <x v="5"/>
    <x v="1"/>
    <x v="2"/>
    <x v="0"/>
    <x v="0"/>
    <x v="1"/>
    <x v="7"/>
    <x v="34"/>
    <m/>
    <n v="48440"/>
  </r>
  <r>
    <x v="5"/>
    <x v="1"/>
    <x v="2"/>
    <x v="0"/>
    <x v="0"/>
    <x v="1"/>
    <x v="7"/>
    <x v="20"/>
    <m/>
    <n v="121911.28"/>
  </r>
  <r>
    <x v="5"/>
    <x v="1"/>
    <x v="2"/>
    <x v="0"/>
    <x v="0"/>
    <x v="1"/>
    <x v="7"/>
    <x v="55"/>
    <m/>
    <n v="41540"/>
  </r>
  <r>
    <x v="5"/>
    <x v="1"/>
    <x v="2"/>
    <x v="0"/>
    <x v="0"/>
    <x v="1"/>
    <x v="8"/>
    <x v="22"/>
    <m/>
    <n v="20035.04"/>
  </r>
  <r>
    <x v="5"/>
    <x v="1"/>
    <x v="2"/>
    <x v="0"/>
    <x v="0"/>
    <x v="1"/>
    <x v="8"/>
    <x v="94"/>
    <m/>
    <m/>
  </r>
  <r>
    <x v="5"/>
    <x v="1"/>
    <x v="2"/>
    <x v="0"/>
    <x v="0"/>
    <x v="1"/>
    <x v="8"/>
    <x v="95"/>
    <m/>
    <m/>
  </r>
  <r>
    <x v="5"/>
    <x v="1"/>
    <x v="2"/>
    <x v="0"/>
    <x v="0"/>
    <x v="1"/>
    <x v="8"/>
    <x v="77"/>
    <m/>
    <m/>
  </r>
  <r>
    <x v="5"/>
    <x v="1"/>
    <x v="2"/>
    <x v="0"/>
    <x v="0"/>
    <x v="1"/>
    <x v="8"/>
    <x v="4"/>
    <m/>
    <n v="574.04"/>
  </r>
  <r>
    <x v="5"/>
    <x v="1"/>
    <x v="2"/>
    <x v="0"/>
    <x v="2"/>
    <x v="3"/>
    <x v="3"/>
    <x v="96"/>
    <m/>
    <m/>
  </r>
  <r>
    <x v="5"/>
    <x v="1"/>
    <x v="2"/>
    <x v="0"/>
    <x v="2"/>
    <x v="3"/>
    <x v="3"/>
    <x v="97"/>
    <m/>
    <n v="1007114.68"/>
  </r>
  <r>
    <x v="5"/>
    <x v="1"/>
    <x v="2"/>
    <x v="0"/>
    <x v="2"/>
    <x v="3"/>
    <x v="3"/>
    <x v="98"/>
    <m/>
    <m/>
  </r>
  <r>
    <x v="5"/>
    <x v="1"/>
    <x v="2"/>
    <x v="0"/>
    <x v="2"/>
    <x v="3"/>
    <x v="3"/>
    <x v="99"/>
    <m/>
    <m/>
  </r>
  <r>
    <x v="5"/>
    <x v="1"/>
    <x v="2"/>
    <x v="0"/>
    <x v="2"/>
    <x v="3"/>
    <x v="3"/>
    <x v="49"/>
    <m/>
    <m/>
  </r>
  <r>
    <x v="5"/>
    <x v="1"/>
    <x v="2"/>
    <x v="0"/>
    <x v="2"/>
    <x v="3"/>
    <x v="3"/>
    <x v="50"/>
    <m/>
    <m/>
  </r>
  <r>
    <x v="6"/>
    <x v="0"/>
    <x v="2"/>
    <x v="0"/>
    <x v="1"/>
    <x v="2"/>
    <x v="13"/>
    <x v="63"/>
    <m/>
    <n v="4232271"/>
  </r>
  <r>
    <x v="6"/>
    <x v="0"/>
    <x v="2"/>
    <x v="0"/>
    <x v="1"/>
    <x v="5"/>
    <x v="11"/>
    <x v="64"/>
    <m/>
    <m/>
  </r>
  <r>
    <x v="6"/>
    <x v="0"/>
    <x v="2"/>
    <x v="0"/>
    <x v="1"/>
    <x v="5"/>
    <x v="14"/>
    <x v="66"/>
    <m/>
    <m/>
  </r>
  <r>
    <x v="6"/>
    <x v="0"/>
    <x v="2"/>
    <x v="0"/>
    <x v="1"/>
    <x v="5"/>
    <x v="15"/>
    <x v="69"/>
    <m/>
    <n v="67001"/>
  </r>
  <r>
    <x v="6"/>
    <x v="0"/>
    <x v="2"/>
    <x v="0"/>
    <x v="1"/>
    <x v="2"/>
    <x v="17"/>
    <x v="74"/>
    <m/>
    <m/>
  </r>
  <r>
    <x v="6"/>
    <x v="0"/>
    <x v="2"/>
    <x v="0"/>
    <x v="0"/>
    <x v="0"/>
    <x v="4"/>
    <x v="6"/>
    <m/>
    <n v="1400000"/>
  </r>
  <r>
    <x v="6"/>
    <x v="0"/>
    <x v="2"/>
    <x v="0"/>
    <x v="0"/>
    <x v="0"/>
    <x v="4"/>
    <x v="7"/>
    <m/>
    <n v="102854"/>
  </r>
  <r>
    <x v="6"/>
    <x v="0"/>
    <x v="2"/>
    <x v="0"/>
    <x v="0"/>
    <x v="0"/>
    <x v="4"/>
    <x v="8"/>
    <m/>
    <n v="125188"/>
  </r>
  <r>
    <x v="6"/>
    <x v="0"/>
    <x v="2"/>
    <x v="0"/>
    <x v="0"/>
    <x v="0"/>
    <x v="4"/>
    <x v="9"/>
    <m/>
    <n v="15023"/>
  </r>
  <r>
    <x v="6"/>
    <x v="0"/>
    <x v="2"/>
    <x v="0"/>
    <x v="0"/>
    <x v="0"/>
    <x v="4"/>
    <x v="10"/>
    <m/>
    <n v="125188"/>
  </r>
  <r>
    <x v="6"/>
    <x v="0"/>
    <x v="2"/>
    <x v="0"/>
    <x v="0"/>
    <x v="0"/>
    <x v="4"/>
    <x v="11"/>
    <m/>
    <n v="58380"/>
  </r>
  <r>
    <x v="6"/>
    <x v="0"/>
    <x v="2"/>
    <x v="0"/>
    <x v="0"/>
    <x v="0"/>
    <x v="4"/>
    <x v="12"/>
    <m/>
    <n v="532000"/>
  </r>
  <r>
    <x v="6"/>
    <x v="0"/>
    <x v="2"/>
    <x v="0"/>
    <x v="0"/>
    <x v="0"/>
    <x v="4"/>
    <x v="56"/>
    <m/>
    <m/>
  </r>
  <r>
    <x v="6"/>
    <x v="0"/>
    <x v="2"/>
    <x v="0"/>
    <x v="0"/>
    <x v="0"/>
    <x v="4"/>
    <x v="13"/>
    <m/>
    <n v="7308"/>
  </r>
  <r>
    <x v="6"/>
    <x v="0"/>
    <x v="2"/>
    <x v="0"/>
    <x v="0"/>
    <x v="0"/>
    <x v="4"/>
    <x v="14"/>
    <m/>
    <n v="168000"/>
  </r>
  <r>
    <x v="6"/>
    <x v="0"/>
    <x v="2"/>
    <x v="0"/>
    <x v="0"/>
    <x v="0"/>
    <x v="4"/>
    <x v="15"/>
    <m/>
    <n v="56000"/>
  </r>
  <r>
    <x v="6"/>
    <x v="0"/>
    <x v="2"/>
    <x v="0"/>
    <x v="0"/>
    <x v="0"/>
    <x v="9"/>
    <x v="30"/>
    <m/>
    <n v="414058"/>
  </r>
  <r>
    <x v="6"/>
    <x v="0"/>
    <x v="2"/>
    <x v="0"/>
    <x v="0"/>
    <x v="0"/>
    <x v="5"/>
    <x v="70"/>
    <m/>
    <m/>
  </r>
  <r>
    <x v="6"/>
    <x v="0"/>
    <x v="2"/>
    <x v="0"/>
    <x v="0"/>
    <x v="0"/>
    <x v="5"/>
    <x v="71"/>
    <m/>
    <m/>
  </r>
  <r>
    <x v="6"/>
    <x v="0"/>
    <x v="2"/>
    <x v="0"/>
    <x v="0"/>
    <x v="0"/>
    <x v="5"/>
    <x v="78"/>
    <m/>
    <m/>
  </r>
  <r>
    <x v="6"/>
    <x v="0"/>
    <x v="2"/>
    <x v="0"/>
    <x v="0"/>
    <x v="0"/>
    <x v="6"/>
    <x v="17"/>
    <m/>
    <n v="800000"/>
  </r>
  <r>
    <x v="6"/>
    <x v="0"/>
    <x v="2"/>
    <x v="0"/>
    <x v="0"/>
    <x v="0"/>
    <x v="0"/>
    <x v="79"/>
    <m/>
    <m/>
  </r>
  <r>
    <x v="6"/>
    <x v="0"/>
    <x v="2"/>
    <x v="0"/>
    <x v="0"/>
    <x v="0"/>
    <x v="0"/>
    <x v="80"/>
    <m/>
    <n v="159990"/>
  </r>
  <r>
    <x v="6"/>
    <x v="0"/>
    <x v="2"/>
    <x v="0"/>
    <x v="0"/>
    <x v="0"/>
    <x v="12"/>
    <x v="81"/>
    <m/>
    <m/>
  </r>
  <r>
    <x v="6"/>
    <x v="0"/>
    <x v="2"/>
    <x v="0"/>
    <x v="0"/>
    <x v="0"/>
    <x v="12"/>
    <x v="82"/>
    <m/>
    <m/>
  </r>
  <r>
    <x v="6"/>
    <x v="0"/>
    <x v="2"/>
    <x v="0"/>
    <x v="0"/>
    <x v="0"/>
    <x v="12"/>
    <x v="83"/>
    <m/>
    <m/>
  </r>
  <r>
    <x v="6"/>
    <x v="0"/>
    <x v="2"/>
    <x v="0"/>
    <x v="0"/>
    <x v="0"/>
    <x v="12"/>
    <x v="84"/>
    <m/>
    <m/>
  </r>
  <r>
    <x v="6"/>
    <x v="0"/>
    <x v="2"/>
    <x v="0"/>
    <x v="0"/>
    <x v="0"/>
    <x v="19"/>
    <x v="85"/>
    <m/>
    <m/>
  </r>
  <r>
    <x v="6"/>
    <x v="0"/>
    <x v="2"/>
    <x v="0"/>
    <x v="0"/>
    <x v="0"/>
    <x v="16"/>
    <x v="86"/>
    <m/>
    <m/>
  </r>
  <r>
    <x v="6"/>
    <x v="0"/>
    <x v="2"/>
    <x v="0"/>
    <x v="0"/>
    <x v="0"/>
    <x v="2"/>
    <x v="87"/>
    <m/>
    <m/>
  </r>
  <r>
    <x v="6"/>
    <x v="0"/>
    <x v="2"/>
    <x v="0"/>
    <x v="0"/>
    <x v="0"/>
    <x v="2"/>
    <x v="88"/>
    <m/>
    <m/>
  </r>
  <r>
    <x v="6"/>
    <x v="0"/>
    <x v="2"/>
    <x v="0"/>
    <x v="0"/>
    <x v="0"/>
    <x v="2"/>
    <x v="89"/>
    <m/>
    <m/>
  </r>
  <r>
    <x v="6"/>
    <x v="0"/>
    <x v="2"/>
    <x v="0"/>
    <x v="0"/>
    <x v="0"/>
    <x v="2"/>
    <x v="90"/>
    <m/>
    <m/>
  </r>
  <r>
    <x v="6"/>
    <x v="0"/>
    <x v="2"/>
    <x v="0"/>
    <x v="0"/>
    <x v="0"/>
    <x v="2"/>
    <x v="91"/>
    <m/>
    <m/>
  </r>
  <r>
    <x v="6"/>
    <x v="0"/>
    <x v="2"/>
    <x v="0"/>
    <x v="0"/>
    <x v="0"/>
    <x v="2"/>
    <x v="92"/>
    <m/>
    <m/>
  </r>
  <r>
    <x v="6"/>
    <x v="0"/>
    <x v="2"/>
    <x v="0"/>
    <x v="0"/>
    <x v="0"/>
    <x v="2"/>
    <x v="93"/>
    <m/>
    <m/>
  </r>
  <r>
    <x v="6"/>
    <x v="0"/>
    <x v="2"/>
    <x v="0"/>
    <x v="0"/>
    <x v="1"/>
    <x v="7"/>
    <x v="34"/>
    <m/>
    <n v="76516"/>
  </r>
  <r>
    <x v="6"/>
    <x v="0"/>
    <x v="2"/>
    <x v="0"/>
    <x v="0"/>
    <x v="1"/>
    <x v="7"/>
    <x v="20"/>
    <m/>
    <n v="29093.200000000001"/>
  </r>
  <r>
    <x v="6"/>
    <x v="0"/>
    <x v="2"/>
    <x v="0"/>
    <x v="0"/>
    <x v="1"/>
    <x v="7"/>
    <x v="55"/>
    <m/>
    <n v="64078"/>
  </r>
  <r>
    <x v="6"/>
    <x v="0"/>
    <x v="2"/>
    <x v="0"/>
    <x v="0"/>
    <x v="1"/>
    <x v="8"/>
    <x v="22"/>
    <m/>
    <n v="39702.68"/>
  </r>
  <r>
    <x v="6"/>
    <x v="0"/>
    <x v="2"/>
    <x v="0"/>
    <x v="0"/>
    <x v="1"/>
    <x v="8"/>
    <x v="94"/>
    <m/>
    <n v="6410"/>
  </r>
  <r>
    <x v="6"/>
    <x v="0"/>
    <x v="2"/>
    <x v="0"/>
    <x v="0"/>
    <x v="1"/>
    <x v="8"/>
    <x v="95"/>
    <m/>
    <m/>
  </r>
  <r>
    <x v="6"/>
    <x v="0"/>
    <x v="2"/>
    <x v="0"/>
    <x v="0"/>
    <x v="1"/>
    <x v="8"/>
    <x v="77"/>
    <m/>
    <m/>
  </r>
  <r>
    <x v="6"/>
    <x v="0"/>
    <x v="2"/>
    <x v="0"/>
    <x v="0"/>
    <x v="1"/>
    <x v="8"/>
    <x v="4"/>
    <m/>
    <n v="6438.35"/>
  </r>
  <r>
    <x v="6"/>
    <x v="0"/>
    <x v="2"/>
    <x v="0"/>
    <x v="2"/>
    <x v="3"/>
    <x v="3"/>
    <x v="96"/>
    <m/>
    <m/>
  </r>
  <r>
    <x v="6"/>
    <x v="0"/>
    <x v="2"/>
    <x v="0"/>
    <x v="2"/>
    <x v="3"/>
    <x v="3"/>
    <x v="97"/>
    <m/>
    <n v="1051464"/>
  </r>
  <r>
    <x v="6"/>
    <x v="0"/>
    <x v="2"/>
    <x v="0"/>
    <x v="2"/>
    <x v="3"/>
    <x v="3"/>
    <x v="98"/>
    <m/>
    <m/>
  </r>
  <r>
    <x v="6"/>
    <x v="0"/>
    <x v="2"/>
    <x v="0"/>
    <x v="2"/>
    <x v="3"/>
    <x v="3"/>
    <x v="99"/>
    <m/>
    <n v="27227"/>
  </r>
  <r>
    <x v="6"/>
    <x v="0"/>
    <x v="2"/>
    <x v="0"/>
    <x v="2"/>
    <x v="3"/>
    <x v="20"/>
    <x v="49"/>
    <m/>
    <n v="307050"/>
  </r>
  <r>
    <x v="6"/>
    <x v="0"/>
    <x v="2"/>
    <x v="0"/>
    <x v="2"/>
    <x v="3"/>
    <x v="21"/>
    <x v="50"/>
    <m/>
    <m/>
  </r>
  <r>
    <x v="6"/>
    <x v="1"/>
    <x v="2"/>
    <x v="0"/>
    <x v="1"/>
    <x v="2"/>
    <x v="13"/>
    <x v="63"/>
    <m/>
    <n v="4168193"/>
  </r>
  <r>
    <x v="6"/>
    <x v="1"/>
    <x v="2"/>
    <x v="0"/>
    <x v="1"/>
    <x v="5"/>
    <x v="11"/>
    <x v="64"/>
    <m/>
    <m/>
  </r>
  <r>
    <x v="6"/>
    <x v="1"/>
    <x v="2"/>
    <x v="0"/>
    <x v="1"/>
    <x v="5"/>
    <x v="14"/>
    <x v="66"/>
    <m/>
    <m/>
  </r>
  <r>
    <x v="6"/>
    <x v="1"/>
    <x v="2"/>
    <x v="0"/>
    <x v="1"/>
    <x v="5"/>
    <x v="15"/>
    <x v="69"/>
    <m/>
    <n v="0"/>
  </r>
  <r>
    <x v="6"/>
    <x v="1"/>
    <x v="2"/>
    <x v="0"/>
    <x v="1"/>
    <x v="2"/>
    <x v="17"/>
    <x v="74"/>
    <m/>
    <m/>
  </r>
  <r>
    <x v="6"/>
    <x v="1"/>
    <x v="2"/>
    <x v="0"/>
    <x v="0"/>
    <x v="0"/>
    <x v="4"/>
    <x v="6"/>
    <m/>
    <n v="1400000"/>
  </r>
  <r>
    <x v="6"/>
    <x v="1"/>
    <x v="2"/>
    <x v="0"/>
    <x v="0"/>
    <x v="0"/>
    <x v="4"/>
    <x v="7"/>
    <m/>
    <n v="102854"/>
  </r>
  <r>
    <x v="6"/>
    <x v="1"/>
    <x v="2"/>
    <x v="0"/>
    <x v="0"/>
    <x v="0"/>
    <x v="4"/>
    <x v="8"/>
    <m/>
    <n v="125188"/>
  </r>
  <r>
    <x v="6"/>
    <x v="1"/>
    <x v="2"/>
    <x v="0"/>
    <x v="0"/>
    <x v="0"/>
    <x v="4"/>
    <x v="9"/>
    <m/>
    <n v="15023"/>
  </r>
  <r>
    <x v="6"/>
    <x v="1"/>
    <x v="2"/>
    <x v="0"/>
    <x v="0"/>
    <x v="0"/>
    <x v="4"/>
    <x v="10"/>
    <m/>
    <n v="125188"/>
  </r>
  <r>
    <x v="6"/>
    <x v="1"/>
    <x v="2"/>
    <x v="0"/>
    <x v="0"/>
    <x v="0"/>
    <x v="4"/>
    <x v="11"/>
    <m/>
    <n v="58380"/>
  </r>
  <r>
    <x v="6"/>
    <x v="1"/>
    <x v="2"/>
    <x v="0"/>
    <x v="0"/>
    <x v="0"/>
    <x v="4"/>
    <x v="12"/>
    <m/>
    <n v="532000"/>
  </r>
  <r>
    <x v="6"/>
    <x v="1"/>
    <x v="2"/>
    <x v="0"/>
    <x v="0"/>
    <x v="0"/>
    <x v="4"/>
    <x v="56"/>
    <m/>
    <m/>
  </r>
  <r>
    <x v="6"/>
    <x v="1"/>
    <x v="2"/>
    <x v="0"/>
    <x v="0"/>
    <x v="0"/>
    <x v="4"/>
    <x v="13"/>
    <m/>
    <n v="7308"/>
  </r>
  <r>
    <x v="6"/>
    <x v="1"/>
    <x v="2"/>
    <x v="0"/>
    <x v="0"/>
    <x v="0"/>
    <x v="4"/>
    <x v="14"/>
    <m/>
    <n v="168000"/>
  </r>
  <r>
    <x v="6"/>
    <x v="1"/>
    <x v="2"/>
    <x v="0"/>
    <x v="0"/>
    <x v="0"/>
    <x v="4"/>
    <x v="15"/>
    <m/>
    <n v="56000"/>
  </r>
  <r>
    <x v="6"/>
    <x v="1"/>
    <x v="2"/>
    <x v="0"/>
    <x v="0"/>
    <x v="0"/>
    <x v="9"/>
    <x v="30"/>
    <m/>
    <n v="414058"/>
  </r>
  <r>
    <x v="6"/>
    <x v="1"/>
    <x v="2"/>
    <x v="0"/>
    <x v="0"/>
    <x v="0"/>
    <x v="5"/>
    <x v="70"/>
    <m/>
    <m/>
  </r>
  <r>
    <x v="6"/>
    <x v="1"/>
    <x v="2"/>
    <x v="0"/>
    <x v="0"/>
    <x v="0"/>
    <x v="5"/>
    <x v="71"/>
    <m/>
    <m/>
  </r>
  <r>
    <x v="6"/>
    <x v="1"/>
    <x v="2"/>
    <x v="0"/>
    <x v="0"/>
    <x v="0"/>
    <x v="5"/>
    <x v="78"/>
    <m/>
    <m/>
  </r>
  <r>
    <x v="6"/>
    <x v="1"/>
    <x v="2"/>
    <x v="0"/>
    <x v="0"/>
    <x v="0"/>
    <x v="6"/>
    <x v="17"/>
    <m/>
    <n v="800000"/>
  </r>
  <r>
    <x v="6"/>
    <x v="1"/>
    <x v="2"/>
    <x v="0"/>
    <x v="0"/>
    <x v="0"/>
    <x v="0"/>
    <x v="79"/>
    <m/>
    <m/>
  </r>
  <r>
    <x v="6"/>
    <x v="1"/>
    <x v="2"/>
    <x v="0"/>
    <x v="0"/>
    <x v="0"/>
    <x v="0"/>
    <x v="80"/>
    <m/>
    <n v="159990"/>
  </r>
  <r>
    <x v="6"/>
    <x v="1"/>
    <x v="2"/>
    <x v="0"/>
    <x v="0"/>
    <x v="0"/>
    <x v="12"/>
    <x v="81"/>
    <m/>
    <m/>
  </r>
  <r>
    <x v="6"/>
    <x v="1"/>
    <x v="2"/>
    <x v="0"/>
    <x v="0"/>
    <x v="0"/>
    <x v="12"/>
    <x v="82"/>
    <m/>
    <m/>
  </r>
  <r>
    <x v="6"/>
    <x v="1"/>
    <x v="2"/>
    <x v="0"/>
    <x v="0"/>
    <x v="0"/>
    <x v="12"/>
    <x v="83"/>
    <m/>
    <m/>
  </r>
  <r>
    <x v="6"/>
    <x v="1"/>
    <x v="2"/>
    <x v="0"/>
    <x v="0"/>
    <x v="0"/>
    <x v="12"/>
    <x v="84"/>
    <m/>
    <m/>
  </r>
  <r>
    <x v="6"/>
    <x v="1"/>
    <x v="2"/>
    <x v="0"/>
    <x v="0"/>
    <x v="0"/>
    <x v="19"/>
    <x v="85"/>
    <m/>
    <m/>
  </r>
  <r>
    <x v="6"/>
    <x v="1"/>
    <x v="2"/>
    <x v="0"/>
    <x v="0"/>
    <x v="0"/>
    <x v="16"/>
    <x v="86"/>
    <m/>
    <m/>
  </r>
  <r>
    <x v="6"/>
    <x v="1"/>
    <x v="2"/>
    <x v="0"/>
    <x v="0"/>
    <x v="0"/>
    <x v="2"/>
    <x v="87"/>
    <m/>
    <m/>
  </r>
  <r>
    <x v="6"/>
    <x v="1"/>
    <x v="2"/>
    <x v="0"/>
    <x v="0"/>
    <x v="0"/>
    <x v="2"/>
    <x v="88"/>
    <m/>
    <m/>
  </r>
  <r>
    <x v="6"/>
    <x v="1"/>
    <x v="2"/>
    <x v="0"/>
    <x v="0"/>
    <x v="0"/>
    <x v="2"/>
    <x v="89"/>
    <m/>
    <m/>
  </r>
  <r>
    <x v="6"/>
    <x v="1"/>
    <x v="2"/>
    <x v="0"/>
    <x v="0"/>
    <x v="0"/>
    <x v="2"/>
    <x v="90"/>
    <m/>
    <m/>
  </r>
  <r>
    <x v="6"/>
    <x v="1"/>
    <x v="2"/>
    <x v="0"/>
    <x v="0"/>
    <x v="0"/>
    <x v="2"/>
    <x v="91"/>
    <m/>
    <m/>
  </r>
  <r>
    <x v="6"/>
    <x v="1"/>
    <x v="2"/>
    <x v="0"/>
    <x v="0"/>
    <x v="0"/>
    <x v="2"/>
    <x v="92"/>
    <m/>
    <m/>
  </r>
  <r>
    <x v="6"/>
    <x v="1"/>
    <x v="2"/>
    <x v="0"/>
    <x v="0"/>
    <x v="0"/>
    <x v="2"/>
    <x v="93"/>
    <m/>
    <m/>
  </r>
  <r>
    <x v="6"/>
    <x v="1"/>
    <x v="2"/>
    <x v="0"/>
    <x v="0"/>
    <x v="1"/>
    <x v="7"/>
    <x v="34"/>
    <m/>
    <n v="76516"/>
  </r>
  <r>
    <x v="6"/>
    <x v="1"/>
    <x v="2"/>
    <x v="0"/>
    <x v="0"/>
    <x v="1"/>
    <x v="7"/>
    <x v="20"/>
    <m/>
    <n v="29093.200000000001"/>
  </r>
  <r>
    <x v="6"/>
    <x v="1"/>
    <x v="2"/>
    <x v="0"/>
    <x v="0"/>
    <x v="1"/>
    <x v="7"/>
    <x v="55"/>
    <m/>
    <n v="86126"/>
  </r>
  <r>
    <x v="6"/>
    <x v="1"/>
    <x v="2"/>
    <x v="0"/>
    <x v="0"/>
    <x v="1"/>
    <x v="8"/>
    <x v="22"/>
    <m/>
    <n v="39702.68"/>
  </r>
  <r>
    <x v="6"/>
    <x v="1"/>
    <x v="2"/>
    <x v="0"/>
    <x v="0"/>
    <x v="1"/>
    <x v="8"/>
    <x v="94"/>
    <m/>
    <n v="6410"/>
  </r>
  <r>
    <x v="6"/>
    <x v="1"/>
    <x v="2"/>
    <x v="0"/>
    <x v="0"/>
    <x v="1"/>
    <x v="8"/>
    <x v="95"/>
    <m/>
    <m/>
  </r>
  <r>
    <x v="6"/>
    <x v="1"/>
    <x v="2"/>
    <x v="0"/>
    <x v="0"/>
    <x v="1"/>
    <x v="8"/>
    <x v="77"/>
    <m/>
    <m/>
  </r>
  <r>
    <x v="6"/>
    <x v="1"/>
    <x v="2"/>
    <x v="0"/>
    <x v="0"/>
    <x v="1"/>
    <x v="8"/>
    <x v="4"/>
    <m/>
    <n v="6438.35"/>
  </r>
  <r>
    <x v="6"/>
    <x v="1"/>
    <x v="2"/>
    <x v="0"/>
    <x v="2"/>
    <x v="3"/>
    <x v="3"/>
    <x v="96"/>
    <m/>
    <m/>
  </r>
  <r>
    <x v="6"/>
    <x v="1"/>
    <x v="2"/>
    <x v="0"/>
    <x v="2"/>
    <x v="3"/>
    <x v="3"/>
    <x v="97"/>
    <m/>
    <n v="708592.81"/>
  </r>
  <r>
    <x v="6"/>
    <x v="1"/>
    <x v="2"/>
    <x v="0"/>
    <x v="2"/>
    <x v="3"/>
    <x v="3"/>
    <x v="98"/>
    <m/>
    <m/>
  </r>
  <r>
    <x v="6"/>
    <x v="1"/>
    <x v="2"/>
    <x v="0"/>
    <x v="2"/>
    <x v="3"/>
    <x v="3"/>
    <x v="99"/>
    <m/>
    <n v="0"/>
  </r>
  <r>
    <x v="6"/>
    <x v="1"/>
    <x v="2"/>
    <x v="0"/>
    <x v="2"/>
    <x v="3"/>
    <x v="3"/>
    <x v="49"/>
    <m/>
    <n v="0"/>
  </r>
  <r>
    <x v="6"/>
    <x v="1"/>
    <x v="2"/>
    <x v="0"/>
    <x v="2"/>
    <x v="3"/>
    <x v="3"/>
    <x v="50"/>
    <m/>
    <m/>
  </r>
  <r>
    <x v="7"/>
    <x v="0"/>
    <x v="2"/>
    <x v="0"/>
    <x v="1"/>
    <x v="2"/>
    <x v="13"/>
    <x v="63"/>
    <m/>
    <n v="11974135"/>
  </r>
  <r>
    <x v="7"/>
    <x v="0"/>
    <x v="2"/>
    <x v="0"/>
    <x v="1"/>
    <x v="5"/>
    <x v="11"/>
    <x v="64"/>
    <m/>
    <m/>
  </r>
  <r>
    <x v="7"/>
    <x v="0"/>
    <x v="2"/>
    <x v="0"/>
    <x v="1"/>
    <x v="5"/>
    <x v="14"/>
    <x v="66"/>
    <m/>
    <m/>
  </r>
  <r>
    <x v="7"/>
    <x v="0"/>
    <x v="2"/>
    <x v="0"/>
    <x v="1"/>
    <x v="5"/>
    <x v="15"/>
    <x v="69"/>
    <m/>
    <n v="115982"/>
  </r>
  <r>
    <x v="7"/>
    <x v="0"/>
    <x v="2"/>
    <x v="0"/>
    <x v="1"/>
    <x v="2"/>
    <x v="17"/>
    <x v="74"/>
    <m/>
    <m/>
  </r>
  <r>
    <x v="7"/>
    <x v="0"/>
    <x v="2"/>
    <x v="0"/>
    <x v="0"/>
    <x v="0"/>
    <x v="4"/>
    <x v="6"/>
    <m/>
    <n v="880000"/>
  </r>
  <r>
    <x v="7"/>
    <x v="0"/>
    <x v="2"/>
    <x v="0"/>
    <x v="0"/>
    <x v="0"/>
    <x v="4"/>
    <x v="7"/>
    <m/>
    <n v="102854"/>
  </r>
  <r>
    <x v="7"/>
    <x v="0"/>
    <x v="2"/>
    <x v="0"/>
    <x v="0"/>
    <x v="0"/>
    <x v="4"/>
    <x v="8"/>
    <m/>
    <n v="81872"/>
  </r>
  <r>
    <x v="7"/>
    <x v="0"/>
    <x v="2"/>
    <x v="0"/>
    <x v="0"/>
    <x v="0"/>
    <x v="4"/>
    <x v="9"/>
    <m/>
    <n v="9825"/>
  </r>
  <r>
    <x v="7"/>
    <x v="0"/>
    <x v="2"/>
    <x v="0"/>
    <x v="0"/>
    <x v="0"/>
    <x v="4"/>
    <x v="10"/>
    <m/>
    <n v="81872"/>
  </r>
  <r>
    <x v="7"/>
    <x v="0"/>
    <x v="2"/>
    <x v="0"/>
    <x v="0"/>
    <x v="0"/>
    <x v="4"/>
    <x v="11"/>
    <m/>
    <n v="36696"/>
  </r>
  <r>
    <x v="7"/>
    <x v="0"/>
    <x v="2"/>
    <x v="0"/>
    <x v="0"/>
    <x v="0"/>
    <x v="4"/>
    <x v="12"/>
    <m/>
    <n v="584000"/>
  </r>
  <r>
    <x v="7"/>
    <x v="0"/>
    <x v="2"/>
    <x v="0"/>
    <x v="0"/>
    <x v="0"/>
    <x v="4"/>
    <x v="56"/>
    <m/>
    <m/>
  </r>
  <r>
    <x v="7"/>
    <x v="0"/>
    <x v="2"/>
    <x v="0"/>
    <x v="0"/>
    <x v="0"/>
    <x v="4"/>
    <x v="13"/>
    <m/>
    <n v="4594"/>
  </r>
  <r>
    <x v="7"/>
    <x v="0"/>
    <x v="2"/>
    <x v="0"/>
    <x v="0"/>
    <x v="0"/>
    <x v="4"/>
    <x v="14"/>
    <m/>
    <n v="105600"/>
  </r>
  <r>
    <x v="7"/>
    <x v="0"/>
    <x v="2"/>
    <x v="0"/>
    <x v="0"/>
    <x v="0"/>
    <x v="4"/>
    <x v="15"/>
    <m/>
    <n v="35200"/>
  </r>
  <r>
    <x v="7"/>
    <x v="0"/>
    <x v="2"/>
    <x v="0"/>
    <x v="0"/>
    <x v="0"/>
    <x v="9"/>
    <x v="30"/>
    <m/>
    <n v="414058"/>
  </r>
  <r>
    <x v="7"/>
    <x v="0"/>
    <x v="2"/>
    <x v="0"/>
    <x v="0"/>
    <x v="0"/>
    <x v="5"/>
    <x v="70"/>
    <m/>
    <m/>
  </r>
  <r>
    <x v="7"/>
    <x v="0"/>
    <x v="2"/>
    <x v="0"/>
    <x v="0"/>
    <x v="0"/>
    <x v="5"/>
    <x v="71"/>
    <m/>
    <m/>
  </r>
  <r>
    <x v="7"/>
    <x v="0"/>
    <x v="2"/>
    <x v="0"/>
    <x v="0"/>
    <x v="0"/>
    <x v="5"/>
    <x v="78"/>
    <m/>
    <m/>
  </r>
  <r>
    <x v="7"/>
    <x v="0"/>
    <x v="2"/>
    <x v="0"/>
    <x v="0"/>
    <x v="0"/>
    <x v="6"/>
    <x v="17"/>
    <m/>
    <n v="800000"/>
  </r>
  <r>
    <x v="7"/>
    <x v="0"/>
    <x v="2"/>
    <x v="0"/>
    <x v="0"/>
    <x v="0"/>
    <x v="0"/>
    <x v="79"/>
    <m/>
    <m/>
  </r>
  <r>
    <x v="7"/>
    <x v="0"/>
    <x v="2"/>
    <x v="0"/>
    <x v="0"/>
    <x v="0"/>
    <x v="0"/>
    <x v="80"/>
    <m/>
    <n v="446602"/>
  </r>
  <r>
    <x v="7"/>
    <x v="0"/>
    <x v="2"/>
    <x v="0"/>
    <x v="0"/>
    <x v="0"/>
    <x v="12"/>
    <x v="81"/>
    <m/>
    <m/>
  </r>
  <r>
    <x v="7"/>
    <x v="0"/>
    <x v="2"/>
    <x v="0"/>
    <x v="0"/>
    <x v="0"/>
    <x v="12"/>
    <x v="82"/>
    <m/>
    <m/>
  </r>
  <r>
    <x v="7"/>
    <x v="0"/>
    <x v="2"/>
    <x v="0"/>
    <x v="0"/>
    <x v="0"/>
    <x v="12"/>
    <x v="83"/>
    <m/>
    <m/>
  </r>
  <r>
    <x v="7"/>
    <x v="0"/>
    <x v="2"/>
    <x v="0"/>
    <x v="0"/>
    <x v="0"/>
    <x v="12"/>
    <x v="84"/>
    <m/>
    <m/>
  </r>
  <r>
    <x v="7"/>
    <x v="0"/>
    <x v="2"/>
    <x v="0"/>
    <x v="0"/>
    <x v="0"/>
    <x v="19"/>
    <x v="85"/>
    <m/>
    <m/>
  </r>
  <r>
    <x v="7"/>
    <x v="0"/>
    <x v="2"/>
    <x v="0"/>
    <x v="0"/>
    <x v="0"/>
    <x v="16"/>
    <x v="86"/>
    <m/>
    <m/>
  </r>
  <r>
    <x v="7"/>
    <x v="0"/>
    <x v="2"/>
    <x v="0"/>
    <x v="0"/>
    <x v="0"/>
    <x v="2"/>
    <x v="87"/>
    <m/>
    <m/>
  </r>
  <r>
    <x v="7"/>
    <x v="0"/>
    <x v="2"/>
    <x v="0"/>
    <x v="0"/>
    <x v="0"/>
    <x v="2"/>
    <x v="88"/>
    <m/>
    <m/>
  </r>
  <r>
    <x v="7"/>
    <x v="0"/>
    <x v="2"/>
    <x v="0"/>
    <x v="0"/>
    <x v="0"/>
    <x v="2"/>
    <x v="89"/>
    <m/>
    <m/>
  </r>
  <r>
    <x v="7"/>
    <x v="0"/>
    <x v="2"/>
    <x v="0"/>
    <x v="0"/>
    <x v="0"/>
    <x v="2"/>
    <x v="90"/>
    <m/>
    <m/>
  </r>
  <r>
    <x v="7"/>
    <x v="0"/>
    <x v="2"/>
    <x v="0"/>
    <x v="0"/>
    <x v="0"/>
    <x v="2"/>
    <x v="91"/>
    <m/>
    <m/>
  </r>
  <r>
    <x v="7"/>
    <x v="0"/>
    <x v="2"/>
    <x v="0"/>
    <x v="0"/>
    <x v="0"/>
    <x v="2"/>
    <x v="92"/>
    <m/>
    <m/>
  </r>
  <r>
    <x v="7"/>
    <x v="0"/>
    <x v="2"/>
    <x v="0"/>
    <x v="0"/>
    <x v="0"/>
    <x v="2"/>
    <x v="93"/>
    <m/>
    <m/>
  </r>
  <r>
    <x v="7"/>
    <x v="0"/>
    <x v="2"/>
    <x v="0"/>
    <x v="0"/>
    <x v="1"/>
    <x v="7"/>
    <x v="34"/>
    <m/>
    <n v="48440"/>
  </r>
  <r>
    <x v="7"/>
    <x v="0"/>
    <x v="2"/>
    <x v="0"/>
    <x v="0"/>
    <x v="1"/>
    <x v="7"/>
    <x v="20"/>
    <m/>
    <n v="51737.8"/>
  </r>
  <r>
    <x v="7"/>
    <x v="0"/>
    <x v="2"/>
    <x v="0"/>
    <x v="0"/>
    <x v="1"/>
    <x v="7"/>
    <x v="55"/>
    <m/>
    <n v="209866"/>
  </r>
  <r>
    <x v="7"/>
    <x v="0"/>
    <x v="2"/>
    <x v="0"/>
    <x v="0"/>
    <x v="1"/>
    <x v="8"/>
    <x v="22"/>
    <m/>
    <n v="31254.03"/>
  </r>
  <r>
    <x v="7"/>
    <x v="0"/>
    <x v="2"/>
    <x v="0"/>
    <x v="0"/>
    <x v="1"/>
    <x v="8"/>
    <x v="94"/>
    <m/>
    <n v="12348"/>
  </r>
  <r>
    <x v="7"/>
    <x v="0"/>
    <x v="2"/>
    <x v="0"/>
    <x v="0"/>
    <x v="1"/>
    <x v="8"/>
    <x v="95"/>
    <m/>
    <m/>
  </r>
  <r>
    <x v="7"/>
    <x v="0"/>
    <x v="2"/>
    <x v="0"/>
    <x v="0"/>
    <x v="1"/>
    <x v="8"/>
    <x v="77"/>
    <m/>
    <m/>
  </r>
  <r>
    <x v="7"/>
    <x v="0"/>
    <x v="2"/>
    <x v="0"/>
    <x v="0"/>
    <x v="1"/>
    <x v="8"/>
    <x v="4"/>
    <m/>
    <n v="92658"/>
  </r>
  <r>
    <x v="7"/>
    <x v="0"/>
    <x v="2"/>
    <x v="0"/>
    <x v="2"/>
    <x v="3"/>
    <x v="3"/>
    <x v="96"/>
    <m/>
    <m/>
  </r>
  <r>
    <x v="7"/>
    <x v="0"/>
    <x v="2"/>
    <x v="0"/>
    <x v="2"/>
    <x v="3"/>
    <x v="3"/>
    <x v="97"/>
    <m/>
    <n v="2241361"/>
  </r>
  <r>
    <x v="7"/>
    <x v="0"/>
    <x v="2"/>
    <x v="0"/>
    <x v="2"/>
    <x v="3"/>
    <x v="3"/>
    <x v="98"/>
    <m/>
    <m/>
  </r>
  <r>
    <x v="7"/>
    <x v="0"/>
    <x v="2"/>
    <x v="0"/>
    <x v="2"/>
    <x v="3"/>
    <x v="3"/>
    <x v="99"/>
    <m/>
    <n v="0"/>
  </r>
  <r>
    <x v="7"/>
    <x v="0"/>
    <x v="2"/>
    <x v="0"/>
    <x v="2"/>
    <x v="3"/>
    <x v="20"/>
    <x v="49"/>
    <m/>
    <n v="406500"/>
  </r>
  <r>
    <x v="7"/>
    <x v="0"/>
    <x v="2"/>
    <x v="0"/>
    <x v="2"/>
    <x v="3"/>
    <x v="21"/>
    <x v="50"/>
    <m/>
    <m/>
  </r>
  <r>
    <x v="7"/>
    <x v="1"/>
    <x v="2"/>
    <x v="0"/>
    <x v="1"/>
    <x v="2"/>
    <x v="13"/>
    <x v="63"/>
    <m/>
    <n v="11764269"/>
  </r>
  <r>
    <x v="7"/>
    <x v="1"/>
    <x v="2"/>
    <x v="0"/>
    <x v="1"/>
    <x v="5"/>
    <x v="11"/>
    <x v="64"/>
    <m/>
    <m/>
  </r>
  <r>
    <x v="7"/>
    <x v="1"/>
    <x v="2"/>
    <x v="0"/>
    <x v="1"/>
    <x v="5"/>
    <x v="14"/>
    <x v="66"/>
    <m/>
    <m/>
  </r>
  <r>
    <x v="7"/>
    <x v="1"/>
    <x v="2"/>
    <x v="0"/>
    <x v="1"/>
    <x v="5"/>
    <x v="15"/>
    <x v="69"/>
    <m/>
    <n v="0"/>
  </r>
  <r>
    <x v="7"/>
    <x v="1"/>
    <x v="2"/>
    <x v="0"/>
    <x v="1"/>
    <x v="2"/>
    <x v="17"/>
    <x v="74"/>
    <m/>
    <m/>
  </r>
  <r>
    <x v="7"/>
    <x v="1"/>
    <x v="2"/>
    <x v="0"/>
    <x v="0"/>
    <x v="0"/>
    <x v="4"/>
    <x v="6"/>
    <m/>
    <n v="880000"/>
  </r>
  <r>
    <x v="7"/>
    <x v="1"/>
    <x v="2"/>
    <x v="0"/>
    <x v="0"/>
    <x v="0"/>
    <x v="4"/>
    <x v="7"/>
    <m/>
    <n v="102854"/>
  </r>
  <r>
    <x v="7"/>
    <x v="1"/>
    <x v="2"/>
    <x v="0"/>
    <x v="0"/>
    <x v="0"/>
    <x v="4"/>
    <x v="8"/>
    <m/>
    <n v="81872"/>
  </r>
  <r>
    <x v="7"/>
    <x v="1"/>
    <x v="2"/>
    <x v="0"/>
    <x v="0"/>
    <x v="0"/>
    <x v="4"/>
    <x v="9"/>
    <m/>
    <n v="9825"/>
  </r>
  <r>
    <x v="7"/>
    <x v="1"/>
    <x v="2"/>
    <x v="0"/>
    <x v="0"/>
    <x v="0"/>
    <x v="4"/>
    <x v="10"/>
    <m/>
    <n v="81872"/>
  </r>
  <r>
    <x v="7"/>
    <x v="1"/>
    <x v="2"/>
    <x v="0"/>
    <x v="0"/>
    <x v="0"/>
    <x v="4"/>
    <x v="11"/>
    <m/>
    <n v="36696"/>
  </r>
  <r>
    <x v="7"/>
    <x v="1"/>
    <x v="2"/>
    <x v="0"/>
    <x v="0"/>
    <x v="0"/>
    <x v="4"/>
    <x v="12"/>
    <m/>
    <n v="584000"/>
  </r>
  <r>
    <x v="7"/>
    <x v="1"/>
    <x v="2"/>
    <x v="0"/>
    <x v="0"/>
    <x v="0"/>
    <x v="4"/>
    <x v="56"/>
    <m/>
    <m/>
  </r>
  <r>
    <x v="7"/>
    <x v="1"/>
    <x v="2"/>
    <x v="0"/>
    <x v="0"/>
    <x v="0"/>
    <x v="4"/>
    <x v="13"/>
    <m/>
    <n v="4594"/>
  </r>
  <r>
    <x v="7"/>
    <x v="1"/>
    <x v="2"/>
    <x v="0"/>
    <x v="0"/>
    <x v="0"/>
    <x v="4"/>
    <x v="14"/>
    <m/>
    <n v="105600"/>
  </r>
  <r>
    <x v="7"/>
    <x v="1"/>
    <x v="2"/>
    <x v="0"/>
    <x v="0"/>
    <x v="0"/>
    <x v="4"/>
    <x v="15"/>
    <m/>
    <n v="35200"/>
  </r>
  <r>
    <x v="7"/>
    <x v="1"/>
    <x v="2"/>
    <x v="0"/>
    <x v="0"/>
    <x v="0"/>
    <x v="9"/>
    <x v="30"/>
    <m/>
    <n v="414058"/>
  </r>
  <r>
    <x v="7"/>
    <x v="1"/>
    <x v="2"/>
    <x v="0"/>
    <x v="0"/>
    <x v="0"/>
    <x v="5"/>
    <x v="70"/>
    <m/>
    <m/>
  </r>
  <r>
    <x v="7"/>
    <x v="1"/>
    <x v="2"/>
    <x v="0"/>
    <x v="0"/>
    <x v="0"/>
    <x v="5"/>
    <x v="71"/>
    <m/>
    <m/>
  </r>
  <r>
    <x v="7"/>
    <x v="1"/>
    <x v="2"/>
    <x v="0"/>
    <x v="0"/>
    <x v="0"/>
    <x v="5"/>
    <x v="78"/>
    <m/>
    <m/>
  </r>
  <r>
    <x v="7"/>
    <x v="1"/>
    <x v="2"/>
    <x v="0"/>
    <x v="0"/>
    <x v="0"/>
    <x v="6"/>
    <x v="17"/>
    <m/>
    <n v="800000"/>
  </r>
  <r>
    <x v="7"/>
    <x v="1"/>
    <x v="2"/>
    <x v="0"/>
    <x v="0"/>
    <x v="0"/>
    <x v="0"/>
    <x v="79"/>
    <m/>
    <m/>
  </r>
  <r>
    <x v="7"/>
    <x v="1"/>
    <x v="2"/>
    <x v="0"/>
    <x v="0"/>
    <x v="0"/>
    <x v="0"/>
    <x v="80"/>
    <m/>
    <n v="446602"/>
  </r>
  <r>
    <x v="7"/>
    <x v="1"/>
    <x v="2"/>
    <x v="0"/>
    <x v="0"/>
    <x v="0"/>
    <x v="12"/>
    <x v="81"/>
    <m/>
    <m/>
  </r>
  <r>
    <x v="7"/>
    <x v="1"/>
    <x v="2"/>
    <x v="0"/>
    <x v="0"/>
    <x v="0"/>
    <x v="12"/>
    <x v="82"/>
    <m/>
    <m/>
  </r>
  <r>
    <x v="7"/>
    <x v="1"/>
    <x v="2"/>
    <x v="0"/>
    <x v="0"/>
    <x v="0"/>
    <x v="12"/>
    <x v="83"/>
    <m/>
    <m/>
  </r>
  <r>
    <x v="7"/>
    <x v="1"/>
    <x v="2"/>
    <x v="0"/>
    <x v="0"/>
    <x v="0"/>
    <x v="12"/>
    <x v="84"/>
    <m/>
    <m/>
  </r>
  <r>
    <x v="7"/>
    <x v="1"/>
    <x v="2"/>
    <x v="0"/>
    <x v="0"/>
    <x v="0"/>
    <x v="19"/>
    <x v="85"/>
    <m/>
    <m/>
  </r>
  <r>
    <x v="7"/>
    <x v="1"/>
    <x v="2"/>
    <x v="0"/>
    <x v="0"/>
    <x v="0"/>
    <x v="16"/>
    <x v="86"/>
    <m/>
    <m/>
  </r>
  <r>
    <x v="7"/>
    <x v="1"/>
    <x v="2"/>
    <x v="0"/>
    <x v="0"/>
    <x v="0"/>
    <x v="2"/>
    <x v="87"/>
    <m/>
    <m/>
  </r>
  <r>
    <x v="7"/>
    <x v="1"/>
    <x v="2"/>
    <x v="0"/>
    <x v="0"/>
    <x v="0"/>
    <x v="2"/>
    <x v="88"/>
    <m/>
    <m/>
  </r>
  <r>
    <x v="7"/>
    <x v="1"/>
    <x v="2"/>
    <x v="0"/>
    <x v="0"/>
    <x v="0"/>
    <x v="2"/>
    <x v="89"/>
    <m/>
    <m/>
  </r>
  <r>
    <x v="7"/>
    <x v="1"/>
    <x v="2"/>
    <x v="0"/>
    <x v="0"/>
    <x v="0"/>
    <x v="2"/>
    <x v="90"/>
    <m/>
    <m/>
  </r>
  <r>
    <x v="7"/>
    <x v="1"/>
    <x v="2"/>
    <x v="0"/>
    <x v="0"/>
    <x v="0"/>
    <x v="2"/>
    <x v="91"/>
    <m/>
    <m/>
  </r>
  <r>
    <x v="7"/>
    <x v="1"/>
    <x v="2"/>
    <x v="0"/>
    <x v="0"/>
    <x v="0"/>
    <x v="2"/>
    <x v="92"/>
    <m/>
    <m/>
  </r>
  <r>
    <x v="7"/>
    <x v="1"/>
    <x v="2"/>
    <x v="0"/>
    <x v="0"/>
    <x v="0"/>
    <x v="2"/>
    <x v="93"/>
    <m/>
    <m/>
  </r>
  <r>
    <x v="7"/>
    <x v="1"/>
    <x v="2"/>
    <x v="0"/>
    <x v="0"/>
    <x v="1"/>
    <x v="7"/>
    <x v="34"/>
    <m/>
    <n v="48440"/>
  </r>
  <r>
    <x v="7"/>
    <x v="1"/>
    <x v="2"/>
    <x v="0"/>
    <x v="0"/>
    <x v="1"/>
    <x v="7"/>
    <x v="20"/>
    <m/>
    <n v="51737.8"/>
  </r>
  <r>
    <x v="7"/>
    <x v="1"/>
    <x v="2"/>
    <x v="0"/>
    <x v="0"/>
    <x v="1"/>
    <x v="7"/>
    <x v="55"/>
    <m/>
    <n v="209866"/>
  </r>
  <r>
    <x v="7"/>
    <x v="1"/>
    <x v="2"/>
    <x v="0"/>
    <x v="0"/>
    <x v="1"/>
    <x v="8"/>
    <x v="22"/>
    <m/>
    <n v="31254.03"/>
  </r>
  <r>
    <x v="7"/>
    <x v="1"/>
    <x v="2"/>
    <x v="0"/>
    <x v="0"/>
    <x v="1"/>
    <x v="8"/>
    <x v="94"/>
    <m/>
    <n v="12348"/>
  </r>
  <r>
    <x v="7"/>
    <x v="1"/>
    <x v="2"/>
    <x v="0"/>
    <x v="0"/>
    <x v="1"/>
    <x v="8"/>
    <x v="95"/>
    <m/>
    <m/>
  </r>
  <r>
    <x v="7"/>
    <x v="1"/>
    <x v="2"/>
    <x v="0"/>
    <x v="0"/>
    <x v="1"/>
    <x v="8"/>
    <x v="77"/>
    <m/>
    <m/>
  </r>
  <r>
    <x v="7"/>
    <x v="1"/>
    <x v="2"/>
    <x v="0"/>
    <x v="0"/>
    <x v="1"/>
    <x v="8"/>
    <x v="4"/>
    <m/>
    <n v="92658"/>
  </r>
  <r>
    <x v="7"/>
    <x v="1"/>
    <x v="2"/>
    <x v="0"/>
    <x v="2"/>
    <x v="3"/>
    <x v="3"/>
    <x v="96"/>
    <m/>
    <m/>
  </r>
  <r>
    <x v="7"/>
    <x v="1"/>
    <x v="2"/>
    <x v="0"/>
    <x v="2"/>
    <x v="3"/>
    <x v="3"/>
    <x v="97"/>
    <m/>
    <n v="1999925.7300000002"/>
  </r>
  <r>
    <x v="7"/>
    <x v="1"/>
    <x v="2"/>
    <x v="0"/>
    <x v="2"/>
    <x v="3"/>
    <x v="3"/>
    <x v="98"/>
    <m/>
    <m/>
  </r>
  <r>
    <x v="7"/>
    <x v="1"/>
    <x v="2"/>
    <x v="0"/>
    <x v="2"/>
    <x v="3"/>
    <x v="3"/>
    <x v="99"/>
    <m/>
    <n v="0"/>
  </r>
  <r>
    <x v="7"/>
    <x v="1"/>
    <x v="2"/>
    <x v="0"/>
    <x v="2"/>
    <x v="3"/>
    <x v="3"/>
    <x v="49"/>
    <m/>
    <n v="0"/>
  </r>
  <r>
    <x v="7"/>
    <x v="1"/>
    <x v="2"/>
    <x v="0"/>
    <x v="2"/>
    <x v="3"/>
    <x v="3"/>
    <x v="50"/>
    <m/>
    <m/>
  </r>
  <r>
    <x v="8"/>
    <x v="0"/>
    <x v="2"/>
    <x v="0"/>
    <x v="1"/>
    <x v="2"/>
    <x v="13"/>
    <x v="63"/>
    <m/>
    <n v="8677786"/>
  </r>
  <r>
    <x v="8"/>
    <x v="0"/>
    <x v="2"/>
    <x v="0"/>
    <x v="1"/>
    <x v="5"/>
    <x v="11"/>
    <x v="64"/>
    <m/>
    <n v="480"/>
  </r>
  <r>
    <x v="8"/>
    <x v="0"/>
    <x v="2"/>
    <x v="0"/>
    <x v="1"/>
    <x v="5"/>
    <x v="14"/>
    <x v="66"/>
    <m/>
    <m/>
  </r>
  <r>
    <x v="8"/>
    <x v="0"/>
    <x v="2"/>
    <x v="0"/>
    <x v="1"/>
    <x v="5"/>
    <x v="15"/>
    <x v="69"/>
    <m/>
    <m/>
  </r>
  <r>
    <x v="8"/>
    <x v="0"/>
    <x v="2"/>
    <x v="0"/>
    <x v="1"/>
    <x v="2"/>
    <x v="17"/>
    <x v="74"/>
    <m/>
    <n v="-183726"/>
  </r>
  <r>
    <x v="8"/>
    <x v="0"/>
    <x v="2"/>
    <x v="0"/>
    <x v="0"/>
    <x v="0"/>
    <x v="4"/>
    <x v="6"/>
    <m/>
    <n v="880000"/>
  </r>
  <r>
    <x v="8"/>
    <x v="0"/>
    <x v="2"/>
    <x v="0"/>
    <x v="0"/>
    <x v="0"/>
    <x v="4"/>
    <x v="7"/>
    <m/>
    <n v="102854"/>
  </r>
  <r>
    <x v="8"/>
    <x v="0"/>
    <x v="2"/>
    <x v="0"/>
    <x v="0"/>
    <x v="0"/>
    <x v="4"/>
    <x v="8"/>
    <m/>
    <n v="81872"/>
  </r>
  <r>
    <x v="8"/>
    <x v="0"/>
    <x v="2"/>
    <x v="0"/>
    <x v="0"/>
    <x v="0"/>
    <x v="4"/>
    <x v="9"/>
    <m/>
    <n v="9825"/>
  </r>
  <r>
    <x v="8"/>
    <x v="0"/>
    <x v="2"/>
    <x v="0"/>
    <x v="0"/>
    <x v="0"/>
    <x v="4"/>
    <x v="10"/>
    <m/>
    <n v="81872"/>
  </r>
  <r>
    <x v="8"/>
    <x v="0"/>
    <x v="2"/>
    <x v="0"/>
    <x v="0"/>
    <x v="0"/>
    <x v="4"/>
    <x v="11"/>
    <m/>
    <n v="36696"/>
  </r>
  <r>
    <x v="8"/>
    <x v="0"/>
    <x v="2"/>
    <x v="0"/>
    <x v="0"/>
    <x v="0"/>
    <x v="4"/>
    <x v="12"/>
    <m/>
    <n v="584000"/>
  </r>
  <r>
    <x v="8"/>
    <x v="0"/>
    <x v="2"/>
    <x v="0"/>
    <x v="0"/>
    <x v="0"/>
    <x v="4"/>
    <x v="56"/>
    <m/>
    <m/>
  </r>
  <r>
    <x v="8"/>
    <x v="0"/>
    <x v="2"/>
    <x v="0"/>
    <x v="0"/>
    <x v="0"/>
    <x v="4"/>
    <x v="13"/>
    <m/>
    <n v="4594"/>
  </r>
  <r>
    <x v="8"/>
    <x v="0"/>
    <x v="2"/>
    <x v="0"/>
    <x v="0"/>
    <x v="0"/>
    <x v="4"/>
    <x v="14"/>
    <m/>
    <n v="137500"/>
  </r>
  <r>
    <x v="8"/>
    <x v="0"/>
    <x v="2"/>
    <x v="0"/>
    <x v="0"/>
    <x v="0"/>
    <x v="4"/>
    <x v="15"/>
    <m/>
    <n v="35200"/>
  </r>
  <r>
    <x v="8"/>
    <x v="0"/>
    <x v="2"/>
    <x v="0"/>
    <x v="0"/>
    <x v="0"/>
    <x v="9"/>
    <x v="30"/>
    <m/>
    <n v="414058"/>
  </r>
  <r>
    <x v="8"/>
    <x v="0"/>
    <x v="2"/>
    <x v="0"/>
    <x v="0"/>
    <x v="0"/>
    <x v="5"/>
    <x v="70"/>
    <m/>
    <m/>
  </r>
  <r>
    <x v="8"/>
    <x v="0"/>
    <x v="2"/>
    <x v="0"/>
    <x v="0"/>
    <x v="0"/>
    <x v="5"/>
    <x v="71"/>
    <m/>
    <m/>
  </r>
  <r>
    <x v="8"/>
    <x v="0"/>
    <x v="2"/>
    <x v="0"/>
    <x v="0"/>
    <x v="0"/>
    <x v="5"/>
    <x v="78"/>
    <m/>
    <m/>
  </r>
  <r>
    <x v="8"/>
    <x v="0"/>
    <x v="2"/>
    <x v="0"/>
    <x v="0"/>
    <x v="0"/>
    <x v="6"/>
    <x v="17"/>
    <m/>
    <n v="829016"/>
  </r>
  <r>
    <x v="8"/>
    <x v="0"/>
    <x v="2"/>
    <x v="0"/>
    <x v="0"/>
    <x v="0"/>
    <x v="0"/>
    <x v="79"/>
    <m/>
    <m/>
  </r>
  <r>
    <x v="8"/>
    <x v="0"/>
    <x v="2"/>
    <x v="0"/>
    <x v="0"/>
    <x v="0"/>
    <x v="0"/>
    <x v="80"/>
    <m/>
    <n v="159990"/>
  </r>
  <r>
    <x v="8"/>
    <x v="0"/>
    <x v="2"/>
    <x v="0"/>
    <x v="0"/>
    <x v="0"/>
    <x v="12"/>
    <x v="81"/>
    <m/>
    <m/>
  </r>
  <r>
    <x v="8"/>
    <x v="0"/>
    <x v="2"/>
    <x v="0"/>
    <x v="0"/>
    <x v="0"/>
    <x v="12"/>
    <x v="82"/>
    <m/>
    <m/>
  </r>
  <r>
    <x v="8"/>
    <x v="0"/>
    <x v="2"/>
    <x v="0"/>
    <x v="0"/>
    <x v="0"/>
    <x v="12"/>
    <x v="83"/>
    <m/>
    <m/>
  </r>
  <r>
    <x v="8"/>
    <x v="0"/>
    <x v="2"/>
    <x v="0"/>
    <x v="0"/>
    <x v="0"/>
    <x v="12"/>
    <x v="84"/>
    <m/>
    <m/>
  </r>
  <r>
    <x v="8"/>
    <x v="0"/>
    <x v="2"/>
    <x v="0"/>
    <x v="0"/>
    <x v="0"/>
    <x v="19"/>
    <x v="100"/>
    <m/>
    <n v="21008"/>
  </r>
  <r>
    <x v="8"/>
    <x v="0"/>
    <x v="2"/>
    <x v="0"/>
    <x v="0"/>
    <x v="0"/>
    <x v="16"/>
    <x v="86"/>
    <m/>
    <m/>
  </r>
  <r>
    <x v="8"/>
    <x v="0"/>
    <x v="2"/>
    <x v="0"/>
    <x v="0"/>
    <x v="0"/>
    <x v="2"/>
    <x v="87"/>
    <m/>
    <m/>
  </r>
  <r>
    <x v="8"/>
    <x v="0"/>
    <x v="2"/>
    <x v="0"/>
    <x v="0"/>
    <x v="0"/>
    <x v="2"/>
    <x v="88"/>
    <m/>
    <n v="61039"/>
  </r>
  <r>
    <x v="8"/>
    <x v="0"/>
    <x v="2"/>
    <x v="0"/>
    <x v="0"/>
    <x v="0"/>
    <x v="2"/>
    <x v="89"/>
    <m/>
    <m/>
  </r>
  <r>
    <x v="8"/>
    <x v="0"/>
    <x v="2"/>
    <x v="0"/>
    <x v="0"/>
    <x v="0"/>
    <x v="2"/>
    <x v="90"/>
    <m/>
    <n v="163224"/>
  </r>
  <r>
    <x v="8"/>
    <x v="0"/>
    <x v="2"/>
    <x v="0"/>
    <x v="0"/>
    <x v="0"/>
    <x v="2"/>
    <x v="91"/>
    <m/>
    <n v="642500"/>
  </r>
  <r>
    <x v="8"/>
    <x v="0"/>
    <x v="2"/>
    <x v="0"/>
    <x v="0"/>
    <x v="0"/>
    <x v="2"/>
    <x v="92"/>
    <m/>
    <m/>
  </r>
  <r>
    <x v="8"/>
    <x v="0"/>
    <x v="2"/>
    <x v="0"/>
    <x v="0"/>
    <x v="0"/>
    <x v="2"/>
    <x v="93"/>
    <m/>
    <n v="37815"/>
  </r>
  <r>
    <x v="8"/>
    <x v="0"/>
    <x v="2"/>
    <x v="0"/>
    <x v="0"/>
    <x v="1"/>
    <x v="7"/>
    <x v="34"/>
    <m/>
    <n v="48440"/>
  </r>
  <r>
    <x v="8"/>
    <x v="0"/>
    <x v="2"/>
    <x v="0"/>
    <x v="0"/>
    <x v="1"/>
    <x v="7"/>
    <x v="20"/>
    <m/>
    <n v="44060"/>
  </r>
  <r>
    <x v="8"/>
    <x v="0"/>
    <x v="2"/>
    <x v="0"/>
    <x v="0"/>
    <x v="1"/>
    <x v="7"/>
    <x v="101"/>
    <m/>
    <n v="1306"/>
  </r>
  <r>
    <x v="8"/>
    <x v="0"/>
    <x v="2"/>
    <x v="0"/>
    <x v="0"/>
    <x v="1"/>
    <x v="7"/>
    <x v="55"/>
    <m/>
    <n v="4412"/>
  </r>
  <r>
    <x v="8"/>
    <x v="0"/>
    <x v="2"/>
    <x v="0"/>
    <x v="0"/>
    <x v="1"/>
    <x v="8"/>
    <x v="22"/>
    <m/>
    <n v="24330"/>
  </r>
  <r>
    <x v="8"/>
    <x v="0"/>
    <x v="2"/>
    <x v="0"/>
    <x v="0"/>
    <x v="1"/>
    <x v="8"/>
    <x v="94"/>
    <m/>
    <n v="6401"/>
  </r>
  <r>
    <x v="8"/>
    <x v="0"/>
    <x v="2"/>
    <x v="0"/>
    <x v="0"/>
    <x v="1"/>
    <x v="8"/>
    <x v="95"/>
    <m/>
    <m/>
  </r>
  <r>
    <x v="8"/>
    <x v="0"/>
    <x v="2"/>
    <x v="0"/>
    <x v="0"/>
    <x v="1"/>
    <x v="8"/>
    <x v="77"/>
    <m/>
    <m/>
  </r>
  <r>
    <x v="8"/>
    <x v="0"/>
    <x v="2"/>
    <x v="0"/>
    <x v="0"/>
    <x v="1"/>
    <x v="8"/>
    <x v="4"/>
    <m/>
    <n v="559704"/>
  </r>
  <r>
    <x v="8"/>
    <x v="0"/>
    <x v="2"/>
    <x v="0"/>
    <x v="2"/>
    <x v="3"/>
    <x v="3"/>
    <x v="96"/>
    <m/>
    <m/>
  </r>
  <r>
    <x v="8"/>
    <x v="0"/>
    <x v="2"/>
    <x v="0"/>
    <x v="2"/>
    <x v="3"/>
    <x v="3"/>
    <x v="97"/>
    <m/>
    <n v="1721773"/>
  </r>
  <r>
    <x v="8"/>
    <x v="0"/>
    <x v="2"/>
    <x v="0"/>
    <x v="2"/>
    <x v="3"/>
    <x v="3"/>
    <x v="98"/>
    <m/>
    <m/>
  </r>
  <r>
    <x v="8"/>
    <x v="0"/>
    <x v="2"/>
    <x v="0"/>
    <x v="2"/>
    <x v="3"/>
    <x v="3"/>
    <x v="99"/>
    <m/>
    <m/>
  </r>
  <r>
    <x v="8"/>
    <x v="0"/>
    <x v="2"/>
    <x v="0"/>
    <x v="2"/>
    <x v="3"/>
    <x v="20"/>
    <x v="49"/>
    <m/>
    <n v="465100"/>
  </r>
  <r>
    <x v="8"/>
    <x v="0"/>
    <x v="2"/>
    <x v="0"/>
    <x v="2"/>
    <x v="3"/>
    <x v="21"/>
    <x v="50"/>
    <m/>
    <m/>
  </r>
  <r>
    <x v="8"/>
    <x v="1"/>
    <x v="2"/>
    <x v="0"/>
    <x v="1"/>
    <x v="2"/>
    <x v="13"/>
    <x v="63"/>
    <m/>
    <n v="8673374"/>
  </r>
  <r>
    <x v="8"/>
    <x v="1"/>
    <x v="2"/>
    <x v="0"/>
    <x v="1"/>
    <x v="5"/>
    <x v="11"/>
    <x v="64"/>
    <m/>
    <m/>
  </r>
  <r>
    <x v="8"/>
    <x v="1"/>
    <x v="2"/>
    <x v="0"/>
    <x v="1"/>
    <x v="5"/>
    <x v="14"/>
    <x v="66"/>
    <m/>
    <m/>
  </r>
  <r>
    <x v="8"/>
    <x v="1"/>
    <x v="2"/>
    <x v="0"/>
    <x v="1"/>
    <x v="5"/>
    <x v="15"/>
    <x v="69"/>
    <m/>
    <n v="0"/>
  </r>
  <r>
    <x v="8"/>
    <x v="1"/>
    <x v="2"/>
    <x v="0"/>
    <x v="1"/>
    <x v="2"/>
    <x v="17"/>
    <x v="74"/>
    <m/>
    <m/>
  </r>
  <r>
    <x v="8"/>
    <x v="1"/>
    <x v="2"/>
    <x v="0"/>
    <x v="0"/>
    <x v="0"/>
    <x v="4"/>
    <x v="6"/>
    <m/>
    <n v="880000"/>
  </r>
  <r>
    <x v="8"/>
    <x v="1"/>
    <x v="2"/>
    <x v="0"/>
    <x v="0"/>
    <x v="0"/>
    <x v="4"/>
    <x v="7"/>
    <m/>
    <n v="102854"/>
  </r>
  <r>
    <x v="8"/>
    <x v="1"/>
    <x v="2"/>
    <x v="0"/>
    <x v="0"/>
    <x v="0"/>
    <x v="4"/>
    <x v="8"/>
    <m/>
    <n v="81872"/>
  </r>
  <r>
    <x v="8"/>
    <x v="1"/>
    <x v="2"/>
    <x v="0"/>
    <x v="0"/>
    <x v="0"/>
    <x v="4"/>
    <x v="9"/>
    <m/>
    <n v="9825"/>
  </r>
  <r>
    <x v="8"/>
    <x v="1"/>
    <x v="2"/>
    <x v="0"/>
    <x v="0"/>
    <x v="0"/>
    <x v="4"/>
    <x v="10"/>
    <m/>
    <n v="81872"/>
  </r>
  <r>
    <x v="8"/>
    <x v="1"/>
    <x v="2"/>
    <x v="0"/>
    <x v="0"/>
    <x v="0"/>
    <x v="4"/>
    <x v="11"/>
    <m/>
    <n v="36696"/>
  </r>
  <r>
    <x v="8"/>
    <x v="1"/>
    <x v="2"/>
    <x v="0"/>
    <x v="0"/>
    <x v="0"/>
    <x v="4"/>
    <x v="12"/>
    <m/>
    <n v="584000"/>
  </r>
  <r>
    <x v="8"/>
    <x v="1"/>
    <x v="2"/>
    <x v="0"/>
    <x v="0"/>
    <x v="0"/>
    <x v="4"/>
    <x v="56"/>
    <m/>
    <m/>
  </r>
  <r>
    <x v="8"/>
    <x v="1"/>
    <x v="2"/>
    <x v="0"/>
    <x v="0"/>
    <x v="0"/>
    <x v="4"/>
    <x v="13"/>
    <m/>
    <n v="4594"/>
  </r>
  <r>
    <x v="8"/>
    <x v="1"/>
    <x v="2"/>
    <x v="0"/>
    <x v="0"/>
    <x v="0"/>
    <x v="4"/>
    <x v="14"/>
    <m/>
    <n v="105600"/>
  </r>
  <r>
    <x v="8"/>
    <x v="1"/>
    <x v="2"/>
    <x v="0"/>
    <x v="0"/>
    <x v="0"/>
    <x v="4"/>
    <x v="15"/>
    <m/>
    <n v="35200"/>
  </r>
  <r>
    <x v="8"/>
    <x v="1"/>
    <x v="2"/>
    <x v="0"/>
    <x v="0"/>
    <x v="0"/>
    <x v="9"/>
    <x v="30"/>
    <m/>
    <n v="414058"/>
  </r>
  <r>
    <x v="8"/>
    <x v="1"/>
    <x v="2"/>
    <x v="0"/>
    <x v="0"/>
    <x v="0"/>
    <x v="5"/>
    <x v="70"/>
    <m/>
    <m/>
  </r>
  <r>
    <x v="8"/>
    <x v="1"/>
    <x v="2"/>
    <x v="0"/>
    <x v="0"/>
    <x v="0"/>
    <x v="5"/>
    <x v="71"/>
    <m/>
    <m/>
  </r>
  <r>
    <x v="8"/>
    <x v="1"/>
    <x v="2"/>
    <x v="0"/>
    <x v="0"/>
    <x v="0"/>
    <x v="5"/>
    <x v="78"/>
    <m/>
    <m/>
  </r>
  <r>
    <x v="8"/>
    <x v="1"/>
    <x v="2"/>
    <x v="0"/>
    <x v="0"/>
    <x v="0"/>
    <x v="6"/>
    <x v="17"/>
    <m/>
    <n v="800000"/>
  </r>
  <r>
    <x v="8"/>
    <x v="1"/>
    <x v="2"/>
    <x v="0"/>
    <x v="0"/>
    <x v="0"/>
    <x v="0"/>
    <x v="79"/>
    <m/>
    <m/>
  </r>
  <r>
    <x v="8"/>
    <x v="1"/>
    <x v="2"/>
    <x v="0"/>
    <x v="0"/>
    <x v="0"/>
    <x v="0"/>
    <x v="80"/>
    <m/>
    <n v="446602"/>
  </r>
  <r>
    <x v="8"/>
    <x v="1"/>
    <x v="2"/>
    <x v="0"/>
    <x v="0"/>
    <x v="0"/>
    <x v="12"/>
    <x v="81"/>
    <m/>
    <m/>
  </r>
  <r>
    <x v="8"/>
    <x v="1"/>
    <x v="2"/>
    <x v="0"/>
    <x v="0"/>
    <x v="0"/>
    <x v="12"/>
    <x v="82"/>
    <m/>
    <m/>
  </r>
  <r>
    <x v="8"/>
    <x v="1"/>
    <x v="2"/>
    <x v="0"/>
    <x v="0"/>
    <x v="0"/>
    <x v="12"/>
    <x v="83"/>
    <m/>
    <m/>
  </r>
  <r>
    <x v="8"/>
    <x v="1"/>
    <x v="2"/>
    <x v="0"/>
    <x v="0"/>
    <x v="0"/>
    <x v="12"/>
    <x v="84"/>
    <m/>
    <m/>
  </r>
  <r>
    <x v="8"/>
    <x v="1"/>
    <x v="2"/>
    <x v="0"/>
    <x v="0"/>
    <x v="0"/>
    <x v="19"/>
    <x v="85"/>
    <m/>
    <m/>
  </r>
  <r>
    <x v="8"/>
    <x v="1"/>
    <x v="2"/>
    <x v="0"/>
    <x v="0"/>
    <x v="0"/>
    <x v="16"/>
    <x v="86"/>
    <m/>
    <m/>
  </r>
  <r>
    <x v="8"/>
    <x v="1"/>
    <x v="2"/>
    <x v="0"/>
    <x v="0"/>
    <x v="0"/>
    <x v="2"/>
    <x v="87"/>
    <m/>
    <m/>
  </r>
  <r>
    <x v="8"/>
    <x v="1"/>
    <x v="2"/>
    <x v="0"/>
    <x v="0"/>
    <x v="0"/>
    <x v="2"/>
    <x v="88"/>
    <m/>
    <m/>
  </r>
  <r>
    <x v="8"/>
    <x v="1"/>
    <x v="2"/>
    <x v="0"/>
    <x v="0"/>
    <x v="0"/>
    <x v="2"/>
    <x v="89"/>
    <m/>
    <m/>
  </r>
  <r>
    <x v="8"/>
    <x v="1"/>
    <x v="2"/>
    <x v="0"/>
    <x v="0"/>
    <x v="0"/>
    <x v="2"/>
    <x v="90"/>
    <m/>
    <m/>
  </r>
  <r>
    <x v="8"/>
    <x v="1"/>
    <x v="2"/>
    <x v="0"/>
    <x v="0"/>
    <x v="0"/>
    <x v="2"/>
    <x v="91"/>
    <m/>
    <m/>
  </r>
  <r>
    <x v="8"/>
    <x v="1"/>
    <x v="2"/>
    <x v="0"/>
    <x v="0"/>
    <x v="0"/>
    <x v="2"/>
    <x v="92"/>
    <m/>
    <m/>
  </r>
  <r>
    <x v="8"/>
    <x v="1"/>
    <x v="2"/>
    <x v="0"/>
    <x v="0"/>
    <x v="0"/>
    <x v="2"/>
    <x v="93"/>
    <m/>
    <m/>
  </r>
  <r>
    <x v="8"/>
    <x v="1"/>
    <x v="2"/>
    <x v="0"/>
    <x v="0"/>
    <x v="1"/>
    <x v="7"/>
    <x v="34"/>
    <m/>
    <n v="48440"/>
  </r>
  <r>
    <x v="8"/>
    <x v="1"/>
    <x v="2"/>
    <x v="0"/>
    <x v="0"/>
    <x v="1"/>
    <x v="7"/>
    <x v="20"/>
    <m/>
    <n v="51737.8"/>
  </r>
  <r>
    <x v="8"/>
    <x v="1"/>
    <x v="2"/>
    <x v="0"/>
    <x v="0"/>
    <x v="1"/>
    <x v="7"/>
    <x v="55"/>
    <m/>
    <n v="209866"/>
  </r>
  <r>
    <x v="8"/>
    <x v="1"/>
    <x v="2"/>
    <x v="0"/>
    <x v="0"/>
    <x v="1"/>
    <x v="8"/>
    <x v="22"/>
    <m/>
    <n v="31254.03"/>
  </r>
  <r>
    <x v="8"/>
    <x v="1"/>
    <x v="2"/>
    <x v="0"/>
    <x v="0"/>
    <x v="1"/>
    <x v="8"/>
    <x v="94"/>
    <m/>
    <n v="12348"/>
  </r>
  <r>
    <x v="8"/>
    <x v="1"/>
    <x v="2"/>
    <x v="0"/>
    <x v="0"/>
    <x v="1"/>
    <x v="8"/>
    <x v="95"/>
    <m/>
    <m/>
  </r>
  <r>
    <x v="8"/>
    <x v="1"/>
    <x v="2"/>
    <x v="0"/>
    <x v="0"/>
    <x v="1"/>
    <x v="8"/>
    <x v="77"/>
    <m/>
    <m/>
  </r>
  <r>
    <x v="8"/>
    <x v="1"/>
    <x v="2"/>
    <x v="0"/>
    <x v="0"/>
    <x v="1"/>
    <x v="8"/>
    <x v="4"/>
    <m/>
    <n v="92658"/>
  </r>
  <r>
    <x v="8"/>
    <x v="1"/>
    <x v="2"/>
    <x v="0"/>
    <x v="2"/>
    <x v="3"/>
    <x v="3"/>
    <x v="96"/>
    <m/>
    <m/>
  </r>
  <r>
    <x v="8"/>
    <x v="1"/>
    <x v="2"/>
    <x v="0"/>
    <x v="2"/>
    <x v="3"/>
    <x v="3"/>
    <x v="97"/>
    <m/>
    <n v="1474473.58"/>
  </r>
  <r>
    <x v="8"/>
    <x v="1"/>
    <x v="2"/>
    <x v="0"/>
    <x v="2"/>
    <x v="3"/>
    <x v="3"/>
    <x v="98"/>
    <m/>
    <m/>
  </r>
  <r>
    <x v="8"/>
    <x v="1"/>
    <x v="2"/>
    <x v="0"/>
    <x v="2"/>
    <x v="3"/>
    <x v="3"/>
    <x v="99"/>
    <m/>
    <n v="0"/>
  </r>
  <r>
    <x v="8"/>
    <x v="1"/>
    <x v="2"/>
    <x v="0"/>
    <x v="2"/>
    <x v="3"/>
    <x v="3"/>
    <x v="49"/>
    <m/>
    <n v="0"/>
  </r>
  <r>
    <x v="8"/>
    <x v="1"/>
    <x v="2"/>
    <x v="0"/>
    <x v="2"/>
    <x v="3"/>
    <x v="3"/>
    <x v="50"/>
    <m/>
    <m/>
  </r>
  <r>
    <x v="9"/>
    <x v="0"/>
    <x v="2"/>
    <x v="0"/>
    <x v="1"/>
    <x v="2"/>
    <x v="13"/>
    <x v="63"/>
    <m/>
    <n v="7437042"/>
  </r>
  <r>
    <x v="9"/>
    <x v="0"/>
    <x v="2"/>
    <x v="0"/>
    <x v="1"/>
    <x v="5"/>
    <x v="11"/>
    <x v="64"/>
    <m/>
    <n v="538.47"/>
  </r>
  <r>
    <x v="9"/>
    <x v="0"/>
    <x v="2"/>
    <x v="0"/>
    <x v="1"/>
    <x v="5"/>
    <x v="14"/>
    <x v="66"/>
    <m/>
    <m/>
  </r>
  <r>
    <x v="9"/>
    <x v="0"/>
    <x v="2"/>
    <x v="0"/>
    <x v="1"/>
    <x v="5"/>
    <x v="15"/>
    <x v="69"/>
    <m/>
    <m/>
  </r>
  <r>
    <x v="9"/>
    <x v="0"/>
    <x v="2"/>
    <x v="0"/>
    <x v="1"/>
    <x v="2"/>
    <x v="17"/>
    <x v="74"/>
    <m/>
    <m/>
  </r>
  <r>
    <x v="9"/>
    <x v="0"/>
    <x v="2"/>
    <x v="0"/>
    <x v="0"/>
    <x v="0"/>
    <x v="4"/>
    <x v="6"/>
    <m/>
    <n v="880000"/>
  </r>
  <r>
    <x v="9"/>
    <x v="0"/>
    <x v="2"/>
    <x v="0"/>
    <x v="0"/>
    <x v="0"/>
    <x v="4"/>
    <x v="7"/>
    <m/>
    <n v="102854"/>
  </r>
  <r>
    <x v="9"/>
    <x v="0"/>
    <x v="2"/>
    <x v="0"/>
    <x v="0"/>
    <x v="0"/>
    <x v="4"/>
    <x v="8"/>
    <m/>
    <n v="81872"/>
  </r>
  <r>
    <x v="9"/>
    <x v="0"/>
    <x v="2"/>
    <x v="0"/>
    <x v="0"/>
    <x v="0"/>
    <x v="4"/>
    <x v="9"/>
    <m/>
    <n v="9825"/>
  </r>
  <r>
    <x v="9"/>
    <x v="0"/>
    <x v="2"/>
    <x v="0"/>
    <x v="0"/>
    <x v="0"/>
    <x v="4"/>
    <x v="10"/>
    <m/>
    <n v="81872"/>
  </r>
  <r>
    <x v="9"/>
    <x v="0"/>
    <x v="2"/>
    <x v="0"/>
    <x v="0"/>
    <x v="0"/>
    <x v="4"/>
    <x v="11"/>
    <m/>
    <n v="36696"/>
  </r>
  <r>
    <x v="9"/>
    <x v="0"/>
    <x v="2"/>
    <x v="0"/>
    <x v="0"/>
    <x v="0"/>
    <x v="4"/>
    <x v="12"/>
    <m/>
    <n v="584000"/>
  </r>
  <r>
    <x v="9"/>
    <x v="0"/>
    <x v="2"/>
    <x v="0"/>
    <x v="0"/>
    <x v="0"/>
    <x v="4"/>
    <x v="56"/>
    <m/>
    <m/>
  </r>
  <r>
    <x v="9"/>
    <x v="0"/>
    <x v="2"/>
    <x v="0"/>
    <x v="0"/>
    <x v="0"/>
    <x v="4"/>
    <x v="13"/>
    <m/>
    <n v="4594"/>
  </r>
  <r>
    <x v="9"/>
    <x v="0"/>
    <x v="2"/>
    <x v="0"/>
    <x v="0"/>
    <x v="0"/>
    <x v="4"/>
    <x v="14"/>
    <m/>
    <n v="19806"/>
  </r>
  <r>
    <x v="9"/>
    <x v="0"/>
    <x v="2"/>
    <x v="0"/>
    <x v="0"/>
    <x v="0"/>
    <x v="4"/>
    <x v="15"/>
    <m/>
    <n v="35200"/>
  </r>
  <r>
    <x v="9"/>
    <x v="0"/>
    <x v="2"/>
    <x v="0"/>
    <x v="0"/>
    <x v="0"/>
    <x v="9"/>
    <x v="30"/>
    <m/>
    <n v="414058"/>
  </r>
  <r>
    <x v="9"/>
    <x v="0"/>
    <x v="2"/>
    <x v="0"/>
    <x v="0"/>
    <x v="0"/>
    <x v="5"/>
    <x v="70"/>
    <m/>
    <m/>
  </r>
  <r>
    <x v="9"/>
    <x v="0"/>
    <x v="2"/>
    <x v="0"/>
    <x v="0"/>
    <x v="0"/>
    <x v="5"/>
    <x v="102"/>
    <m/>
    <n v="0"/>
  </r>
  <r>
    <x v="9"/>
    <x v="0"/>
    <x v="2"/>
    <x v="0"/>
    <x v="0"/>
    <x v="0"/>
    <x v="5"/>
    <x v="71"/>
    <m/>
    <m/>
  </r>
  <r>
    <x v="9"/>
    <x v="0"/>
    <x v="2"/>
    <x v="0"/>
    <x v="0"/>
    <x v="0"/>
    <x v="5"/>
    <x v="78"/>
    <m/>
    <m/>
  </r>
  <r>
    <x v="9"/>
    <x v="0"/>
    <x v="2"/>
    <x v="0"/>
    <x v="0"/>
    <x v="0"/>
    <x v="6"/>
    <x v="17"/>
    <m/>
    <n v="829000"/>
  </r>
  <r>
    <x v="9"/>
    <x v="0"/>
    <x v="2"/>
    <x v="0"/>
    <x v="0"/>
    <x v="0"/>
    <x v="0"/>
    <x v="79"/>
    <m/>
    <m/>
  </r>
  <r>
    <x v="9"/>
    <x v="0"/>
    <x v="2"/>
    <x v="0"/>
    <x v="0"/>
    <x v="0"/>
    <x v="0"/>
    <x v="80"/>
    <m/>
    <n v="319980"/>
  </r>
  <r>
    <x v="9"/>
    <x v="0"/>
    <x v="2"/>
    <x v="0"/>
    <x v="0"/>
    <x v="0"/>
    <x v="12"/>
    <x v="81"/>
    <m/>
    <m/>
  </r>
  <r>
    <x v="9"/>
    <x v="0"/>
    <x v="2"/>
    <x v="0"/>
    <x v="0"/>
    <x v="0"/>
    <x v="12"/>
    <x v="82"/>
    <m/>
    <m/>
  </r>
  <r>
    <x v="9"/>
    <x v="0"/>
    <x v="2"/>
    <x v="0"/>
    <x v="0"/>
    <x v="0"/>
    <x v="12"/>
    <x v="83"/>
    <m/>
    <m/>
  </r>
  <r>
    <x v="9"/>
    <x v="0"/>
    <x v="2"/>
    <x v="0"/>
    <x v="0"/>
    <x v="0"/>
    <x v="12"/>
    <x v="84"/>
    <m/>
    <m/>
  </r>
  <r>
    <x v="9"/>
    <x v="0"/>
    <x v="2"/>
    <x v="0"/>
    <x v="0"/>
    <x v="0"/>
    <x v="19"/>
    <x v="100"/>
    <m/>
    <m/>
  </r>
  <r>
    <x v="9"/>
    <x v="0"/>
    <x v="2"/>
    <x v="0"/>
    <x v="0"/>
    <x v="0"/>
    <x v="16"/>
    <x v="86"/>
    <m/>
    <m/>
  </r>
  <r>
    <x v="9"/>
    <x v="0"/>
    <x v="2"/>
    <x v="0"/>
    <x v="0"/>
    <x v="0"/>
    <x v="2"/>
    <x v="87"/>
    <m/>
    <m/>
  </r>
  <r>
    <x v="9"/>
    <x v="0"/>
    <x v="2"/>
    <x v="0"/>
    <x v="0"/>
    <x v="0"/>
    <x v="2"/>
    <x v="88"/>
    <m/>
    <m/>
  </r>
  <r>
    <x v="9"/>
    <x v="0"/>
    <x v="2"/>
    <x v="0"/>
    <x v="0"/>
    <x v="0"/>
    <x v="2"/>
    <x v="89"/>
    <m/>
    <n v="48823"/>
  </r>
  <r>
    <x v="9"/>
    <x v="0"/>
    <x v="2"/>
    <x v="0"/>
    <x v="0"/>
    <x v="0"/>
    <x v="2"/>
    <x v="90"/>
    <m/>
    <m/>
  </r>
  <r>
    <x v="9"/>
    <x v="0"/>
    <x v="2"/>
    <x v="0"/>
    <x v="0"/>
    <x v="0"/>
    <x v="2"/>
    <x v="91"/>
    <m/>
    <m/>
  </r>
  <r>
    <x v="9"/>
    <x v="0"/>
    <x v="2"/>
    <x v="0"/>
    <x v="0"/>
    <x v="0"/>
    <x v="2"/>
    <x v="92"/>
    <m/>
    <m/>
  </r>
  <r>
    <x v="9"/>
    <x v="0"/>
    <x v="2"/>
    <x v="0"/>
    <x v="0"/>
    <x v="0"/>
    <x v="2"/>
    <x v="93"/>
    <m/>
    <m/>
  </r>
  <r>
    <x v="9"/>
    <x v="0"/>
    <x v="2"/>
    <x v="0"/>
    <x v="0"/>
    <x v="1"/>
    <x v="7"/>
    <x v="34"/>
    <m/>
    <n v="274251"/>
  </r>
  <r>
    <x v="9"/>
    <x v="0"/>
    <x v="2"/>
    <x v="0"/>
    <x v="0"/>
    <x v="1"/>
    <x v="7"/>
    <x v="20"/>
    <m/>
    <n v="55128.55"/>
  </r>
  <r>
    <x v="9"/>
    <x v="0"/>
    <x v="2"/>
    <x v="0"/>
    <x v="0"/>
    <x v="1"/>
    <x v="7"/>
    <x v="101"/>
    <m/>
    <m/>
  </r>
  <r>
    <x v="9"/>
    <x v="0"/>
    <x v="2"/>
    <x v="0"/>
    <x v="0"/>
    <x v="1"/>
    <x v="7"/>
    <x v="55"/>
    <m/>
    <m/>
  </r>
  <r>
    <x v="9"/>
    <x v="0"/>
    <x v="2"/>
    <x v="0"/>
    <x v="0"/>
    <x v="1"/>
    <x v="8"/>
    <x v="22"/>
    <m/>
    <n v="52207.56"/>
  </r>
  <r>
    <x v="9"/>
    <x v="0"/>
    <x v="2"/>
    <x v="0"/>
    <x v="0"/>
    <x v="1"/>
    <x v="8"/>
    <x v="94"/>
    <m/>
    <n v="12800"/>
  </r>
  <r>
    <x v="9"/>
    <x v="0"/>
    <x v="2"/>
    <x v="0"/>
    <x v="0"/>
    <x v="1"/>
    <x v="8"/>
    <x v="95"/>
    <m/>
    <m/>
  </r>
  <r>
    <x v="9"/>
    <x v="0"/>
    <x v="2"/>
    <x v="0"/>
    <x v="0"/>
    <x v="1"/>
    <x v="8"/>
    <x v="77"/>
    <m/>
    <m/>
  </r>
  <r>
    <x v="9"/>
    <x v="0"/>
    <x v="2"/>
    <x v="0"/>
    <x v="0"/>
    <x v="1"/>
    <x v="8"/>
    <x v="4"/>
    <m/>
    <n v="602861"/>
  </r>
  <r>
    <x v="9"/>
    <x v="0"/>
    <x v="2"/>
    <x v="0"/>
    <x v="2"/>
    <x v="3"/>
    <x v="3"/>
    <x v="96"/>
    <m/>
    <m/>
  </r>
  <r>
    <x v="9"/>
    <x v="0"/>
    <x v="2"/>
    <x v="0"/>
    <x v="2"/>
    <x v="3"/>
    <x v="3"/>
    <x v="97"/>
    <m/>
    <n v="1579418"/>
  </r>
  <r>
    <x v="9"/>
    <x v="0"/>
    <x v="2"/>
    <x v="0"/>
    <x v="2"/>
    <x v="3"/>
    <x v="3"/>
    <x v="98"/>
    <m/>
    <n v="156940"/>
  </r>
  <r>
    <x v="9"/>
    <x v="0"/>
    <x v="2"/>
    <x v="0"/>
    <x v="2"/>
    <x v="3"/>
    <x v="3"/>
    <x v="99"/>
    <m/>
    <m/>
  </r>
  <r>
    <x v="9"/>
    <x v="0"/>
    <x v="2"/>
    <x v="0"/>
    <x v="2"/>
    <x v="3"/>
    <x v="20"/>
    <x v="49"/>
    <m/>
    <n v="335400"/>
  </r>
  <r>
    <x v="9"/>
    <x v="0"/>
    <x v="2"/>
    <x v="0"/>
    <x v="2"/>
    <x v="3"/>
    <x v="21"/>
    <x v="50"/>
    <m/>
    <m/>
  </r>
  <r>
    <x v="9"/>
    <x v="1"/>
    <x v="2"/>
    <x v="0"/>
    <x v="1"/>
    <x v="2"/>
    <x v="13"/>
    <x v="63"/>
    <m/>
    <n v="7437042"/>
  </r>
  <r>
    <x v="9"/>
    <x v="1"/>
    <x v="2"/>
    <x v="0"/>
    <x v="1"/>
    <x v="5"/>
    <x v="11"/>
    <x v="64"/>
    <m/>
    <n v="538.47"/>
  </r>
  <r>
    <x v="9"/>
    <x v="1"/>
    <x v="2"/>
    <x v="0"/>
    <x v="1"/>
    <x v="5"/>
    <x v="14"/>
    <x v="66"/>
    <m/>
    <m/>
  </r>
  <r>
    <x v="9"/>
    <x v="1"/>
    <x v="2"/>
    <x v="0"/>
    <x v="1"/>
    <x v="5"/>
    <x v="15"/>
    <x v="69"/>
    <m/>
    <m/>
  </r>
  <r>
    <x v="9"/>
    <x v="1"/>
    <x v="2"/>
    <x v="0"/>
    <x v="1"/>
    <x v="2"/>
    <x v="17"/>
    <x v="74"/>
    <m/>
    <m/>
  </r>
  <r>
    <x v="9"/>
    <x v="1"/>
    <x v="2"/>
    <x v="0"/>
    <x v="0"/>
    <x v="0"/>
    <x v="4"/>
    <x v="6"/>
    <m/>
    <n v="880000"/>
  </r>
  <r>
    <x v="9"/>
    <x v="1"/>
    <x v="2"/>
    <x v="0"/>
    <x v="0"/>
    <x v="0"/>
    <x v="4"/>
    <x v="7"/>
    <m/>
    <n v="102854"/>
  </r>
  <r>
    <x v="9"/>
    <x v="1"/>
    <x v="2"/>
    <x v="0"/>
    <x v="0"/>
    <x v="0"/>
    <x v="4"/>
    <x v="8"/>
    <m/>
    <n v="81872"/>
  </r>
  <r>
    <x v="9"/>
    <x v="1"/>
    <x v="2"/>
    <x v="0"/>
    <x v="0"/>
    <x v="0"/>
    <x v="4"/>
    <x v="9"/>
    <m/>
    <n v="9825"/>
  </r>
  <r>
    <x v="9"/>
    <x v="1"/>
    <x v="2"/>
    <x v="0"/>
    <x v="0"/>
    <x v="0"/>
    <x v="4"/>
    <x v="10"/>
    <m/>
    <n v="81872"/>
  </r>
  <r>
    <x v="9"/>
    <x v="1"/>
    <x v="2"/>
    <x v="0"/>
    <x v="0"/>
    <x v="0"/>
    <x v="4"/>
    <x v="11"/>
    <m/>
    <n v="36696"/>
  </r>
  <r>
    <x v="9"/>
    <x v="1"/>
    <x v="2"/>
    <x v="0"/>
    <x v="0"/>
    <x v="0"/>
    <x v="4"/>
    <x v="12"/>
    <m/>
    <n v="584000"/>
  </r>
  <r>
    <x v="9"/>
    <x v="1"/>
    <x v="2"/>
    <x v="0"/>
    <x v="0"/>
    <x v="0"/>
    <x v="4"/>
    <x v="56"/>
    <m/>
    <m/>
  </r>
  <r>
    <x v="9"/>
    <x v="1"/>
    <x v="2"/>
    <x v="0"/>
    <x v="0"/>
    <x v="0"/>
    <x v="4"/>
    <x v="13"/>
    <m/>
    <n v="4594"/>
  </r>
  <r>
    <x v="9"/>
    <x v="1"/>
    <x v="2"/>
    <x v="0"/>
    <x v="0"/>
    <x v="0"/>
    <x v="4"/>
    <x v="14"/>
    <m/>
    <n v="19806"/>
  </r>
  <r>
    <x v="9"/>
    <x v="1"/>
    <x v="2"/>
    <x v="0"/>
    <x v="0"/>
    <x v="0"/>
    <x v="4"/>
    <x v="15"/>
    <m/>
    <n v="35200"/>
  </r>
  <r>
    <x v="9"/>
    <x v="1"/>
    <x v="2"/>
    <x v="0"/>
    <x v="0"/>
    <x v="0"/>
    <x v="9"/>
    <x v="30"/>
    <m/>
    <n v="414058"/>
  </r>
  <r>
    <x v="9"/>
    <x v="1"/>
    <x v="2"/>
    <x v="0"/>
    <x v="0"/>
    <x v="0"/>
    <x v="5"/>
    <x v="70"/>
    <m/>
    <m/>
  </r>
  <r>
    <x v="9"/>
    <x v="1"/>
    <x v="2"/>
    <x v="0"/>
    <x v="0"/>
    <x v="0"/>
    <x v="5"/>
    <x v="102"/>
    <m/>
    <n v="170000"/>
  </r>
  <r>
    <x v="9"/>
    <x v="1"/>
    <x v="2"/>
    <x v="0"/>
    <x v="0"/>
    <x v="0"/>
    <x v="5"/>
    <x v="71"/>
    <m/>
    <m/>
  </r>
  <r>
    <x v="9"/>
    <x v="1"/>
    <x v="2"/>
    <x v="0"/>
    <x v="0"/>
    <x v="0"/>
    <x v="5"/>
    <x v="78"/>
    <m/>
    <m/>
  </r>
  <r>
    <x v="9"/>
    <x v="1"/>
    <x v="2"/>
    <x v="0"/>
    <x v="0"/>
    <x v="0"/>
    <x v="6"/>
    <x v="17"/>
    <m/>
    <n v="829000"/>
  </r>
  <r>
    <x v="9"/>
    <x v="1"/>
    <x v="2"/>
    <x v="0"/>
    <x v="0"/>
    <x v="0"/>
    <x v="0"/>
    <x v="79"/>
    <m/>
    <m/>
  </r>
  <r>
    <x v="9"/>
    <x v="1"/>
    <x v="2"/>
    <x v="0"/>
    <x v="0"/>
    <x v="0"/>
    <x v="0"/>
    <x v="80"/>
    <m/>
    <n v="319980"/>
  </r>
  <r>
    <x v="9"/>
    <x v="1"/>
    <x v="2"/>
    <x v="0"/>
    <x v="0"/>
    <x v="0"/>
    <x v="12"/>
    <x v="81"/>
    <m/>
    <m/>
  </r>
  <r>
    <x v="9"/>
    <x v="1"/>
    <x v="2"/>
    <x v="0"/>
    <x v="0"/>
    <x v="0"/>
    <x v="12"/>
    <x v="82"/>
    <m/>
    <m/>
  </r>
  <r>
    <x v="9"/>
    <x v="1"/>
    <x v="2"/>
    <x v="0"/>
    <x v="0"/>
    <x v="0"/>
    <x v="12"/>
    <x v="83"/>
    <m/>
    <m/>
  </r>
  <r>
    <x v="9"/>
    <x v="1"/>
    <x v="2"/>
    <x v="0"/>
    <x v="0"/>
    <x v="0"/>
    <x v="12"/>
    <x v="84"/>
    <m/>
    <m/>
  </r>
  <r>
    <x v="9"/>
    <x v="1"/>
    <x v="2"/>
    <x v="0"/>
    <x v="0"/>
    <x v="0"/>
    <x v="19"/>
    <x v="100"/>
    <m/>
    <m/>
  </r>
  <r>
    <x v="9"/>
    <x v="1"/>
    <x v="2"/>
    <x v="0"/>
    <x v="0"/>
    <x v="0"/>
    <x v="16"/>
    <x v="86"/>
    <m/>
    <m/>
  </r>
  <r>
    <x v="9"/>
    <x v="1"/>
    <x v="2"/>
    <x v="0"/>
    <x v="0"/>
    <x v="0"/>
    <x v="2"/>
    <x v="87"/>
    <m/>
    <m/>
  </r>
  <r>
    <x v="9"/>
    <x v="1"/>
    <x v="2"/>
    <x v="0"/>
    <x v="0"/>
    <x v="0"/>
    <x v="2"/>
    <x v="88"/>
    <m/>
    <m/>
  </r>
  <r>
    <x v="9"/>
    <x v="1"/>
    <x v="2"/>
    <x v="0"/>
    <x v="0"/>
    <x v="0"/>
    <x v="2"/>
    <x v="89"/>
    <m/>
    <n v="48823"/>
  </r>
  <r>
    <x v="9"/>
    <x v="1"/>
    <x v="2"/>
    <x v="0"/>
    <x v="0"/>
    <x v="0"/>
    <x v="2"/>
    <x v="90"/>
    <m/>
    <m/>
  </r>
  <r>
    <x v="9"/>
    <x v="1"/>
    <x v="2"/>
    <x v="0"/>
    <x v="0"/>
    <x v="0"/>
    <x v="2"/>
    <x v="91"/>
    <m/>
    <m/>
  </r>
  <r>
    <x v="9"/>
    <x v="1"/>
    <x v="2"/>
    <x v="0"/>
    <x v="0"/>
    <x v="0"/>
    <x v="2"/>
    <x v="92"/>
    <m/>
    <m/>
  </r>
  <r>
    <x v="9"/>
    <x v="1"/>
    <x v="2"/>
    <x v="0"/>
    <x v="0"/>
    <x v="0"/>
    <x v="2"/>
    <x v="93"/>
    <m/>
    <m/>
  </r>
  <r>
    <x v="9"/>
    <x v="1"/>
    <x v="2"/>
    <x v="0"/>
    <x v="0"/>
    <x v="1"/>
    <x v="7"/>
    <x v="34"/>
    <m/>
    <n v="274251"/>
  </r>
  <r>
    <x v="9"/>
    <x v="1"/>
    <x v="2"/>
    <x v="0"/>
    <x v="0"/>
    <x v="1"/>
    <x v="7"/>
    <x v="20"/>
    <m/>
    <n v="55128.55"/>
  </r>
  <r>
    <x v="9"/>
    <x v="1"/>
    <x v="2"/>
    <x v="0"/>
    <x v="0"/>
    <x v="1"/>
    <x v="7"/>
    <x v="101"/>
    <m/>
    <m/>
  </r>
  <r>
    <x v="9"/>
    <x v="1"/>
    <x v="2"/>
    <x v="0"/>
    <x v="0"/>
    <x v="1"/>
    <x v="7"/>
    <x v="55"/>
    <m/>
    <m/>
  </r>
  <r>
    <x v="9"/>
    <x v="1"/>
    <x v="2"/>
    <x v="0"/>
    <x v="0"/>
    <x v="1"/>
    <x v="8"/>
    <x v="22"/>
    <m/>
    <n v="52207.56"/>
  </r>
  <r>
    <x v="9"/>
    <x v="1"/>
    <x v="2"/>
    <x v="0"/>
    <x v="0"/>
    <x v="1"/>
    <x v="8"/>
    <x v="94"/>
    <m/>
    <n v="12800"/>
  </r>
  <r>
    <x v="9"/>
    <x v="1"/>
    <x v="2"/>
    <x v="0"/>
    <x v="0"/>
    <x v="1"/>
    <x v="8"/>
    <x v="95"/>
    <m/>
    <m/>
  </r>
  <r>
    <x v="9"/>
    <x v="1"/>
    <x v="2"/>
    <x v="0"/>
    <x v="0"/>
    <x v="1"/>
    <x v="8"/>
    <x v="77"/>
    <m/>
    <m/>
  </r>
  <r>
    <x v="9"/>
    <x v="1"/>
    <x v="2"/>
    <x v="0"/>
    <x v="0"/>
    <x v="1"/>
    <x v="8"/>
    <x v="4"/>
    <m/>
    <n v="602861"/>
  </r>
  <r>
    <x v="9"/>
    <x v="1"/>
    <x v="2"/>
    <x v="0"/>
    <x v="2"/>
    <x v="3"/>
    <x v="3"/>
    <x v="96"/>
    <m/>
    <m/>
  </r>
  <r>
    <x v="9"/>
    <x v="1"/>
    <x v="2"/>
    <x v="0"/>
    <x v="2"/>
    <x v="3"/>
    <x v="3"/>
    <x v="97"/>
    <m/>
    <n v="1264297.1400000001"/>
  </r>
  <r>
    <x v="9"/>
    <x v="1"/>
    <x v="2"/>
    <x v="0"/>
    <x v="2"/>
    <x v="3"/>
    <x v="3"/>
    <x v="98"/>
    <m/>
    <n v="156940"/>
  </r>
  <r>
    <x v="9"/>
    <x v="1"/>
    <x v="2"/>
    <x v="0"/>
    <x v="2"/>
    <x v="3"/>
    <x v="3"/>
    <x v="99"/>
    <m/>
    <m/>
  </r>
  <r>
    <x v="9"/>
    <x v="1"/>
    <x v="2"/>
    <x v="0"/>
    <x v="2"/>
    <x v="3"/>
    <x v="3"/>
    <x v="49"/>
    <m/>
    <n v="335400"/>
  </r>
  <r>
    <x v="9"/>
    <x v="1"/>
    <x v="2"/>
    <x v="0"/>
    <x v="2"/>
    <x v="3"/>
    <x v="3"/>
    <x v="50"/>
    <m/>
    <m/>
  </r>
  <r>
    <x v="10"/>
    <x v="0"/>
    <x v="2"/>
    <x v="0"/>
    <x v="1"/>
    <x v="2"/>
    <x v="13"/>
    <x v="63"/>
    <m/>
    <n v="5728837"/>
  </r>
  <r>
    <x v="10"/>
    <x v="0"/>
    <x v="2"/>
    <x v="0"/>
    <x v="1"/>
    <x v="5"/>
    <x v="11"/>
    <x v="64"/>
    <m/>
    <m/>
  </r>
  <r>
    <x v="10"/>
    <x v="0"/>
    <x v="2"/>
    <x v="0"/>
    <x v="1"/>
    <x v="5"/>
    <x v="14"/>
    <x v="66"/>
    <m/>
    <m/>
  </r>
  <r>
    <x v="10"/>
    <x v="0"/>
    <x v="2"/>
    <x v="0"/>
    <x v="1"/>
    <x v="5"/>
    <x v="15"/>
    <x v="69"/>
    <m/>
    <m/>
  </r>
  <r>
    <x v="10"/>
    <x v="0"/>
    <x v="2"/>
    <x v="0"/>
    <x v="1"/>
    <x v="2"/>
    <x v="17"/>
    <x v="74"/>
    <m/>
    <m/>
  </r>
  <r>
    <x v="10"/>
    <x v="0"/>
    <x v="2"/>
    <x v="0"/>
    <x v="0"/>
    <x v="0"/>
    <x v="4"/>
    <x v="6"/>
    <m/>
    <n v="880000"/>
  </r>
  <r>
    <x v="10"/>
    <x v="0"/>
    <x v="2"/>
    <x v="0"/>
    <x v="0"/>
    <x v="0"/>
    <x v="4"/>
    <x v="7"/>
    <m/>
    <n v="102854"/>
  </r>
  <r>
    <x v="10"/>
    <x v="0"/>
    <x v="2"/>
    <x v="0"/>
    <x v="0"/>
    <x v="0"/>
    <x v="4"/>
    <x v="8"/>
    <m/>
    <n v="81872"/>
  </r>
  <r>
    <x v="10"/>
    <x v="0"/>
    <x v="2"/>
    <x v="0"/>
    <x v="0"/>
    <x v="0"/>
    <x v="4"/>
    <x v="9"/>
    <m/>
    <n v="9825"/>
  </r>
  <r>
    <x v="10"/>
    <x v="0"/>
    <x v="2"/>
    <x v="0"/>
    <x v="0"/>
    <x v="0"/>
    <x v="4"/>
    <x v="10"/>
    <m/>
    <n v="81872"/>
  </r>
  <r>
    <x v="10"/>
    <x v="0"/>
    <x v="2"/>
    <x v="0"/>
    <x v="0"/>
    <x v="0"/>
    <x v="4"/>
    <x v="11"/>
    <m/>
    <n v="36696"/>
  </r>
  <r>
    <x v="10"/>
    <x v="0"/>
    <x v="2"/>
    <x v="0"/>
    <x v="0"/>
    <x v="0"/>
    <x v="4"/>
    <x v="12"/>
    <m/>
    <n v="584000"/>
  </r>
  <r>
    <x v="10"/>
    <x v="0"/>
    <x v="2"/>
    <x v="0"/>
    <x v="0"/>
    <x v="0"/>
    <x v="4"/>
    <x v="56"/>
    <m/>
    <m/>
  </r>
  <r>
    <x v="10"/>
    <x v="0"/>
    <x v="2"/>
    <x v="0"/>
    <x v="0"/>
    <x v="0"/>
    <x v="4"/>
    <x v="13"/>
    <m/>
    <n v="4594"/>
  </r>
  <r>
    <x v="10"/>
    <x v="0"/>
    <x v="2"/>
    <x v="0"/>
    <x v="0"/>
    <x v="0"/>
    <x v="4"/>
    <x v="14"/>
    <m/>
    <n v="-8794"/>
  </r>
  <r>
    <x v="10"/>
    <x v="0"/>
    <x v="2"/>
    <x v="0"/>
    <x v="0"/>
    <x v="0"/>
    <x v="4"/>
    <x v="15"/>
    <m/>
    <n v="35200"/>
  </r>
  <r>
    <x v="10"/>
    <x v="0"/>
    <x v="2"/>
    <x v="0"/>
    <x v="0"/>
    <x v="0"/>
    <x v="9"/>
    <x v="30"/>
    <m/>
    <n v="414058"/>
  </r>
  <r>
    <x v="10"/>
    <x v="0"/>
    <x v="2"/>
    <x v="0"/>
    <x v="0"/>
    <x v="0"/>
    <x v="5"/>
    <x v="70"/>
    <m/>
    <m/>
  </r>
  <r>
    <x v="10"/>
    <x v="0"/>
    <x v="2"/>
    <x v="0"/>
    <x v="0"/>
    <x v="0"/>
    <x v="5"/>
    <x v="102"/>
    <m/>
    <m/>
  </r>
  <r>
    <x v="10"/>
    <x v="0"/>
    <x v="2"/>
    <x v="0"/>
    <x v="0"/>
    <x v="0"/>
    <x v="5"/>
    <x v="71"/>
    <m/>
    <n v="50"/>
  </r>
  <r>
    <x v="10"/>
    <x v="0"/>
    <x v="2"/>
    <x v="0"/>
    <x v="0"/>
    <x v="0"/>
    <x v="5"/>
    <x v="78"/>
    <m/>
    <m/>
  </r>
  <r>
    <x v="10"/>
    <x v="0"/>
    <x v="2"/>
    <x v="0"/>
    <x v="0"/>
    <x v="0"/>
    <x v="6"/>
    <x v="17"/>
    <m/>
    <n v="829016"/>
  </r>
  <r>
    <x v="10"/>
    <x v="0"/>
    <x v="2"/>
    <x v="0"/>
    <x v="0"/>
    <x v="0"/>
    <x v="0"/>
    <x v="79"/>
    <m/>
    <m/>
  </r>
  <r>
    <x v="10"/>
    <x v="0"/>
    <x v="2"/>
    <x v="0"/>
    <x v="0"/>
    <x v="0"/>
    <x v="0"/>
    <x v="80"/>
    <m/>
    <n v="330332.94"/>
  </r>
  <r>
    <x v="10"/>
    <x v="0"/>
    <x v="2"/>
    <x v="0"/>
    <x v="0"/>
    <x v="0"/>
    <x v="12"/>
    <x v="81"/>
    <m/>
    <m/>
  </r>
  <r>
    <x v="10"/>
    <x v="0"/>
    <x v="2"/>
    <x v="0"/>
    <x v="0"/>
    <x v="0"/>
    <x v="12"/>
    <x v="82"/>
    <m/>
    <n v="403200"/>
  </r>
  <r>
    <x v="10"/>
    <x v="0"/>
    <x v="2"/>
    <x v="0"/>
    <x v="0"/>
    <x v="0"/>
    <x v="12"/>
    <x v="83"/>
    <m/>
    <m/>
  </r>
  <r>
    <x v="10"/>
    <x v="0"/>
    <x v="2"/>
    <x v="0"/>
    <x v="0"/>
    <x v="0"/>
    <x v="12"/>
    <x v="84"/>
    <m/>
    <m/>
  </r>
  <r>
    <x v="10"/>
    <x v="0"/>
    <x v="2"/>
    <x v="0"/>
    <x v="0"/>
    <x v="0"/>
    <x v="19"/>
    <x v="100"/>
    <m/>
    <m/>
  </r>
  <r>
    <x v="10"/>
    <x v="0"/>
    <x v="2"/>
    <x v="0"/>
    <x v="0"/>
    <x v="0"/>
    <x v="16"/>
    <x v="86"/>
    <m/>
    <m/>
  </r>
  <r>
    <x v="10"/>
    <x v="0"/>
    <x v="2"/>
    <x v="0"/>
    <x v="0"/>
    <x v="0"/>
    <x v="2"/>
    <x v="87"/>
    <m/>
    <m/>
  </r>
  <r>
    <x v="10"/>
    <x v="0"/>
    <x v="2"/>
    <x v="0"/>
    <x v="0"/>
    <x v="0"/>
    <x v="2"/>
    <x v="88"/>
    <m/>
    <m/>
  </r>
  <r>
    <x v="10"/>
    <x v="0"/>
    <x v="2"/>
    <x v="0"/>
    <x v="0"/>
    <x v="0"/>
    <x v="2"/>
    <x v="89"/>
    <m/>
    <n v="22689.08"/>
  </r>
  <r>
    <x v="10"/>
    <x v="0"/>
    <x v="2"/>
    <x v="0"/>
    <x v="0"/>
    <x v="0"/>
    <x v="2"/>
    <x v="90"/>
    <m/>
    <n v="464996"/>
  </r>
  <r>
    <x v="10"/>
    <x v="0"/>
    <x v="2"/>
    <x v="0"/>
    <x v="0"/>
    <x v="0"/>
    <x v="2"/>
    <x v="91"/>
    <m/>
    <n v="27400"/>
  </r>
  <r>
    <x v="10"/>
    <x v="0"/>
    <x v="2"/>
    <x v="0"/>
    <x v="0"/>
    <x v="0"/>
    <x v="2"/>
    <x v="92"/>
    <m/>
    <m/>
  </r>
  <r>
    <x v="10"/>
    <x v="0"/>
    <x v="2"/>
    <x v="0"/>
    <x v="0"/>
    <x v="0"/>
    <x v="2"/>
    <x v="93"/>
    <m/>
    <m/>
  </r>
  <r>
    <x v="10"/>
    <x v="0"/>
    <x v="2"/>
    <x v="0"/>
    <x v="0"/>
    <x v="1"/>
    <x v="7"/>
    <x v="34"/>
    <m/>
    <n v="120809.9"/>
  </r>
  <r>
    <x v="10"/>
    <x v="0"/>
    <x v="2"/>
    <x v="0"/>
    <x v="0"/>
    <x v="1"/>
    <x v="7"/>
    <x v="20"/>
    <m/>
    <n v="72841.149999999994"/>
  </r>
  <r>
    <x v="10"/>
    <x v="0"/>
    <x v="2"/>
    <x v="0"/>
    <x v="0"/>
    <x v="1"/>
    <x v="7"/>
    <x v="101"/>
    <m/>
    <m/>
  </r>
  <r>
    <x v="10"/>
    <x v="0"/>
    <x v="2"/>
    <x v="0"/>
    <x v="0"/>
    <x v="1"/>
    <x v="7"/>
    <x v="55"/>
    <m/>
    <m/>
  </r>
  <r>
    <x v="10"/>
    <x v="0"/>
    <x v="2"/>
    <x v="0"/>
    <x v="0"/>
    <x v="1"/>
    <x v="8"/>
    <x v="22"/>
    <m/>
    <n v="38442.76"/>
  </r>
  <r>
    <x v="10"/>
    <x v="0"/>
    <x v="2"/>
    <x v="0"/>
    <x v="0"/>
    <x v="1"/>
    <x v="8"/>
    <x v="94"/>
    <m/>
    <n v="12800"/>
  </r>
  <r>
    <x v="10"/>
    <x v="0"/>
    <x v="2"/>
    <x v="0"/>
    <x v="0"/>
    <x v="1"/>
    <x v="8"/>
    <x v="95"/>
    <m/>
    <m/>
  </r>
  <r>
    <x v="10"/>
    <x v="0"/>
    <x v="2"/>
    <x v="0"/>
    <x v="0"/>
    <x v="1"/>
    <x v="8"/>
    <x v="77"/>
    <m/>
    <m/>
  </r>
  <r>
    <x v="10"/>
    <x v="0"/>
    <x v="2"/>
    <x v="0"/>
    <x v="0"/>
    <x v="1"/>
    <x v="8"/>
    <x v="4"/>
    <m/>
    <n v="292462.27"/>
  </r>
  <r>
    <x v="10"/>
    <x v="0"/>
    <x v="2"/>
    <x v="0"/>
    <x v="2"/>
    <x v="3"/>
    <x v="3"/>
    <x v="96"/>
    <m/>
    <m/>
  </r>
  <r>
    <x v="10"/>
    <x v="0"/>
    <x v="2"/>
    <x v="0"/>
    <x v="2"/>
    <x v="3"/>
    <x v="3"/>
    <x v="97"/>
    <m/>
    <n v="1295611"/>
  </r>
  <r>
    <x v="10"/>
    <x v="0"/>
    <x v="2"/>
    <x v="0"/>
    <x v="2"/>
    <x v="3"/>
    <x v="3"/>
    <x v="98"/>
    <m/>
    <m/>
  </r>
  <r>
    <x v="10"/>
    <x v="0"/>
    <x v="2"/>
    <x v="0"/>
    <x v="2"/>
    <x v="3"/>
    <x v="3"/>
    <x v="99"/>
    <m/>
    <m/>
  </r>
  <r>
    <x v="10"/>
    <x v="0"/>
    <x v="2"/>
    <x v="0"/>
    <x v="2"/>
    <x v="3"/>
    <x v="20"/>
    <x v="49"/>
    <m/>
    <n v="423400"/>
  </r>
  <r>
    <x v="10"/>
    <x v="0"/>
    <x v="2"/>
    <x v="0"/>
    <x v="2"/>
    <x v="3"/>
    <x v="21"/>
    <x v="50"/>
    <m/>
    <m/>
  </r>
  <r>
    <x v="10"/>
    <x v="1"/>
    <x v="2"/>
    <x v="0"/>
    <x v="1"/>
    <x v="2"/>
    <x v="13"/>
    <x v="63"/>
    <m/>
    <n v="8469772"/>
  </r>
  <r>
    <x v="10"/>
    <x v="1"/>
    <x v="2"/>
    <x v="0"/>
    <x v="1"/>
    <x v="5"/>
    <x v="11"/>
    <x v="64"/>
    <m/>
    <m/>
  </r>
  <r>
    <x v="10"/>
    <x v="1"/>
    <x v="2"/>
    <x v="0"/>
    <x v="1"/>
    <x v="5"/>
    <x v="14"/>
    <x v="66"/>
    <m/>
    <m/>
  </r>
  <r>
    <x v="10"/>
    <x v="1"/>
    <x v="2"/>
    <x v="0"/>
    <x v="1"/>
    <x v="5"/>
    <x v="15"/>
    <x v="69"/>
    <m/>
    <m/>
  </r>
  <r>
    <x v="10"/>
    <x v="1"/>
    <x v="2"/>
    <x v="0"/>
    <x v="1"/>
    <x v="2"/>
    <x v="17"/>
    <x v="74"/>
    <m/>
    <m/>
  </r>
  <r>
    <x v="10"/>
    <x v="1"/>
    <x v="2"/>
    <x v="0"/>
    <x v="0"/>
    <x v="0"/>
    <x v="4"/>
    <x v="6"/>
    <m/>
    <n v="880000"/>
  </r>
  <r>
    <x v="10"/>
    <x v="1"/>
    <x v="2"/>
    <x v="0"/>
    <x v="0"/>
    <x v="0"/>
    <x v="4"/>
    <x v="7"/>
    <m/>
    <n v="102854"/>
  </r>
  <r>
    <x v="10"/>
    <x v="1"/>
    <x v="2"/>
    <x v="0"/>
    <x v="0"/>
    <x v="0"/>
    <x v="4"/>
    <x v="8"/>
    <m/>
    <n v="81872"/>
  </r>
  <r>
    <x v="10"/>
    <x v="1"/>
    <x v="2"/>
    <x v="0"/>
    <x v="0"/>
    <x v="0"/>
    <x v="4"/>
    <x v="9"/>
    <m/>
    <n v="9825"/>
  </r>
  <r>
    <x v="10"/>
    <x v="1"/>
    <x v="2"/>
    <x v="0"/>
    <x v="0"/>
    <x v="0"/>
    <x v="4"/>
    <x v="10"/>
    <m/>
    <n v="81872"/>
  </r>
  <r>
    <x v="10"/>
    <x v="1"/>
    <x v="2"/>
    <x v="0"/>
    <x v="0"/>
    <x v="0"/>
    <x v="4"/>
    <x v="11"/>
    <m/>
    <n v="36696"/>
  </r>
  <r>
    <x v="10"/>
    <x v="1"/>
    <x v="2"/>
    <x v="0"/>
    <x v="0"/>
    <x v="0"/>
    <x v="4"/>
    <x v="12"/>
    <m/>
    <n v="584000"/>
  </r>
  <r>
    <x v="10"/>
    <x v="1"/>
    <x v="2"/>
    <x v="0"/>
    <x v="0"/>
    <x v="0"/>
    <x v="4"/>
    <x v="56"/>
    <m/>
    <m/>
  </r>
  <r>
    <x v="10"/>
    <x v="1"/>
    <x v="2"/>
    <x v="0"/>
    <x v="0"/>
    <x v="0"/>
    <x v="4"/>
    <x v="13"/>
    <m/>
    <n v="4594"/>
  </r>
  <r>
    <x v="10"/>
    <x v="1"/>
    <x v="2"/>
    <x v="0"/>
    <x v="0"/>
    <x v="0"/>
    <x v="4"/>
    <x v="14"/>
    <m/>
    <n v="-8794"/>
  </r>
  <r>
    <x v="10"/>
    <x v="1"/>
    <x v="2"/>
    <x v="0"/>
    <x v="0"/>
    <x v="0"/>
    <x v="4"/>
    <x v="15"/>
    <m/>
    <n v="35200"/>
  </r>
  <r>
    <x v="10"/>
    <x v="1"/>
    <x v="2"/>
    <x v="0"/>
    <x v="0"/>
    <x v="0"/>
    <x v="9"/>
    <x v="30"/>
    <m/>
    <n v="414058"/>
  </r>
  <r>
    <x v="10"/>
    <x v="1"/>
    <x v="2"/>
    <x v="0"/>
    <x v="0"/>
    <x v="0"/>
    <x v="5"/>
    <x v="70"/>
    <m/>
    <m/>
  </r>
  <r>
    <x v="10"/>
    <x v="1"/>
    <x v="2"/>
    <x v="0"/>
    <x v="0"/>
    <x v="0"/>
    <x v="5"/>
    <x v="102"/>
    <m/>
    <m/>
  </r>
  <r>
    <x v="10"/>
    <x v="1"/>
    <x v="2"/>
    <x v="0"/>
    <x v="0"/>
    <x v="0"/>
    <x v="5"/>
    <x v="71"/>
    <m/>
    <n v="50"/>
  </r>
  <r>
    <x v="10"/>
    <x v="1"/>
    <x v="2"/>
    <x v="0"/>
    <x v="0"/>
    <x v="0"/>
    <x v="5"/>
    <x v="78"/>
    <m/>
    <m/>
  </r>
  <r>
    <x v="10"/>
    <x v="1"/>
    <x v="2"/>
    <x v="0"/>
    <x v="0"/>
    <x v="0"/>
    <x v="6"/>
    <x v="17"/>
    <m/>
    <n v="829016"/>
  </r>
  <r>
    <x v="10"/>
    <x v="1"/>
    <x v="2"/>
    <x v="0"/>
    <x v="0"/>
    <x v="0"/>
    <x v="0"/>
    <x v="79"/>
    <m/>
    <m/>
  </r>
  <r>
    <x v="10"/>
    <x v="1"/>
    <x v="2"/>
    <x v="0"/>
    <x v="0"/>
    <x v="0"/>
    <x v="0"/>
    <x v="80"/>
    <m/>
    <n v="330332.94"/>
  </r>
  <r>
    <x v="10"/>
    <x v="1"/>
    <x v="2"/>
    <x v="0"/>
    <x v="0"/>
    <x v="0"/>
    <x v="12"/>
    <x v="81"/>
    <m/>
    <m/>
  </r>
  <r>
    <x v="10"/>
    <x v="1"/>
    <x v="2"/>
    <x v="0"/>
    <x v="0"/>
    <x v="0"/>
    <x v="12"/>
    <x v="82"/>
    <m/>
    <n v="403200"/>
  </r>
  <r>
    <x v="10"/>
    <x v="1"/>
    <x v="2"/>
    <x v="0"/>
    <x v="0"/>
    <x v="0"/>
    <x v="12"/>
    <x v="83"/>
    <m/>
    <m/>
  </r>
  <r>
    <x v="10"/>
    <x v="1"/>
    <x v="2"/>
    <x v="0"/>
    <x v="0"/>
    <x v="0"/>
    <x v="12"/>
    <x v="84"/>
    <m/>
    <m/>
  </r>
  <r>
    <x v="10"/>
    <x v="1"/>
    <x v="2"/>
    <x v="0"/>
    <x v="0"/>
    <x v="0"/>
    <x v="19"/>
    <x v="100"/>
    <m/>
    <m/>
  </r>
  <r>
    <x v="10"/>
    <x v="1"/>
    <x v="2"/>
    <x v="0"/>
    <x v="0"/>
    <x v="0"/>
    <x v="16"/>
    <x v="86"/>
    <m/>
    <m/>
  </r>
  <r>
    <x v="10"/>
    <x v="1"/>
    <x v="2"/>
    <x v="0"/>
    <x v="0"/>
    <x v="0"/>
    <x v="2"/>
    <x v="87"/>
    <m/>
    <m/>
  </r>
  <r>
    <x v="10"/>
    <x v="1"/>
    <x v="2"/>
    <x v="0"/>
    <x v="0"/>
    <x v="0"/>
    <x v="2"/>
    <x v="88"/>
    <m/>
    <m/>
  </r>
  <r>
    <x v="10"/>
    <x v="1"/>
    <x v="2"/>
    <x v="0"/>
    <x v="0"/>
    <x v="0"/>
    <x v="2"/>
    <x v="89"/>
    <m/>
    <n v="22689.08"/>
  </r>
  <r>
    <x v="10"/>
    <x v="1"/>
    <x v="2"/>
    <x v="0"/>
    <x v="0"/>
    <x v="0"/>
    <x v="2"/>
    <x v="90"/>
    <m/>
    <n v="464996"/>
  </r>
  <r>
    <x v="10"/>
    <x v="1"/>
    <x v="2"/>
    <x v="0"/>
    <x v="0"/>
    <x v="0"/>
    <x v="2"/>
    <x v="91"/>
    <m/>
    <n v="27400"/>
  </r>
  <r>
    <x v="10"/>
    <x v="1"/>
    <x v="2"/>
    <x v="0"/>
    <x v="0"/>
    <x v="0"/>
    <x v="2"/>
    <x v="92"/>
    <m/>
    <m/>
  </r>
  <r>
    <x v="10"/>
    <x v="1"/>
    <x v="2"/>
    <x v="0"/>
    <x v="0"/>
    <x v="0"/>
    <x v="2"/>
    <x v="93"/>
    <m/>
    <m/>
  </r>
  <r>
    <x v="10"/>
    <x v="1"/>
    <x v="2"/>
    <x v="0"/>
    <x v="0"/>
    <x v="1"/>
    <x v="7"/>
    <x v="34"/>
    <m/>
    <n v="120809.9"/>
  </r>
  <r>
    <x v="10"/>
    <x v="1"/>
    <x v="2"/>
    <x v="0"/>
    <x v="0"/>
    <x v="1"/>
    <x v="7"/>
    <x v="20"/>
    <m/>
    <n v="72841.149999999994"/>
  </r>
  <r>
    <x v="10"/>
    <x v="1"/>
    <x v="2"/>
    <x v="0"/>
    <x v="0"/>
    <x v="1"/>
    <x v="7"/>
    <x v="101"/>
    <m/>
    <m/>
  </r>
  <r>
    <x v="10"/>
    <x v="1"/>
    <x v="2"/>
    <x v="0"/>
    <x v="0"/>
    <x v="1"/>
    <x v="7"/>
    <x v="55"/>
    <m/>
    <m/>
  </r>
  <r>
    <x v="10"/>
    <x v="1"/>
    <x v="2"/>
    <x v="0"/>
    <x v="0"/>
    <x v="1"/>
    <x v="8"/>
    <x v="22"/>
    <m/>
    <n v="38442.76"/>
  </r>
  <r>
    <x v="10"/>
    <x v="1"/>
    <x v="2"/>
    <x v="0"/>
    <x v="0"/>
    <x v="1"/>
    <x v="8"/>
    <x v="94"/>
    <m/>
    <n v="12800"/>
  </r>
  <r>
    <x v="10"/>
    <x v="1"/>
    <x v="2"/>
    <x v="0"/>
    <x v="0"/>
    <x v="1"/>
    <x v="8"/>
    <x v="95"/>
    <m/>
    <m/>
  </r>
  <r>
    <x v="10"/>
    <x v="1"/>
    <x v="2"/>
    <x v="0"/>
    <x v="0"/>
    <x v="1"/>
    <x v="8"/>
    <x v="77"/>
    <m/>
    <m/>
  </r>
  <r>
    <x v="10"/>
    <x v="1"/>
    <x v="2"/>
    <x v="0"/>
    <x v="0"/>
    <x v="1"/>
    <x v="8"/>
    <x v="4"/>
    <m/>
    <n v="292462.27"/>
  </r>
  <r>
    <x v="10"/>
    <x v="1"/>
    <x v="2"/>
    <x v="0"/>
    <x v="2"/>
    <x v="3"/>
    <x v="3"/>
    <x v="96"/>
    <m/>
    <m/>
  </r>
  <r>
    <x v="10"/>
    <x v="1"/>
    <x v="2"/>
    <x v="0"/>
    <x v="2"/>
    <x v="3"/>
    <x v="3"/>
    <x v="97"/>
    <m/>
    <n v="1439861.24"/>
  </r>
  <r>
    <x v="10"/>
    <x v="1"/>
    <x v="2"/>
    <x v="0"/>
    <x v="2"/>
    <x v="3"/>
    <x v="3"/>
    <x v="98"/>
    <m/>
    <m/>
  </r>
  <r>
    <x v="10"/>
    <x v="1"/>
    <x v="2"/>
    <x v="0"/>
    <x v="2"/>
    <x v="3"/>
    <x v="3"/>
    <x v="99"/>
    <m/>
    <m/>
  </r>
  <r>
    <x v="10"/>
    <x v="1"/>
    <x v="2"/>
    <x v="0"/>
    <x v="2"/>
    <x v="3"/>
    <x v="3"/>
    <x v="49"/>
    <m/>
    <n v="423400"/>
  </r>
  <r>
    <x v="10"/>
    <x v="1"/>
    <x v="2"/>
    <x v="0"/>
    <x v="2"/>
    <x v="3"/>
    <x v="3"/>
    <x v="50"/>
    <m/>
    <m/>
  </r>
  <r>
    <x v="11"/>
    <x v="0"/>
    <x v="2"/>
    <x v="0"/>
    <x v="1"/>
    <x v="2"/>
    <x v="13"/>
    <x v="63"/>
    <m/>
    <n v="13965020"/>
  </r>
  <r>
    <x v="11"/>
    <x v="0"/>
    <x v="2"/>
    <x v="0"/>
    <x v="1"/>
    <x v="5"/>
    <x v="11"/>
    <x v="64"/>
    <m/>
    <n v="42"/>
  </r>
  <r>
    <x v="11"/>
    <x v="0"/>
    <x v="2"/>
    <x v="0"/>
    <x v="1"/>
    <x v="5"/>
    <x v="14"/>
    <x v="66"/>
    <m/>
    <m/>
  </r>
  <r>
    <x v="11"/>
    <x v="0"/>
    <x v="2"/>
    <x v="0"/>
    <x v="1"/>
    <x v="5"/>
    <x v="15"/>
    <x v="69"/>
    <m/>
    <m/>
  </r>
  <r>
    <x v="11"/>
    <x v="0"/>
    <x v="2"/>
    <x v="0"/>
    <x v="1"/>
    <x v="2"/>
    <x v="17"/>
    <x v="74"/>
    <m/>
    <m/>
  </r>
  <r>
    <x v="11"/>
    <x v="0"/>
    <x v="2"/>
    <x v="0"/>
    <x v="1"/>
    <x v="2"/>
    <x v="17"/>
    <x v="103"/>
    <m/>
    <n v="-209039"/>
  </r>
  <r>
    <x v="11"/>
    <x v="0"/>
    <x v="2"/>
    <x v="0"/>
    <x v="0"/>
    <x v="0"/>
    <x v="4"/>
    <x v="6"/>
    <m/>
    <n v="880000"/>
  </r>
  <r>
    <x v="11"/>
    <x v="0"/>
    <x v="2"/>
    <x v="0"/>
    <x v="0"/>
    <x v="0"/>
    <x v="4"/>
    <x v="7"/>
    <m/>
    <n v="102854"/>
  </r>
  <r>
    <x v="11"/>
    <x v="0"/>
    <x v="2"/>
    <x v="0"/>
    <x v="0"/>
    <x v="0"/>
    <x v="4"/>
    <x v="8"/>
    <m/>
    <n v="81872"/>
  </r>
  <r>
    <x v="11"/>
    <x v="0"/>
    <x v="2"/>
    <x v="0"/>
    <x v="0"/>
    <x v="0"/>
    <x v="4"/>
    <x v="9"/>
    <m/>
    <n v="9825"/>
  </r>
  <r>
    <x v="11"/>
    <x v="0"/>
    <x v="2"/>
    <x v="0"/>
    <x v="0"/>
    <x v="0"/>
    <x v="4"/>
    <x v="10"/>
    <m/>
    <n v="81872"/>
  </r>
  <r>
    <x v="11"/>
    <x v="0"/>
    <x v="2"/>
    <x v="0"/>
    <x v="0"/>
    <x v="0"/>
    <x v="4"/>
    <x v="11"/>
    <m/>
    <n v="36696"/>
  </r>
  <r>
    <x v="11"/>
    <x v="0"/>
    <x v="2"/>
    <x v="0"/>
    <x v="0"/>
    <x v="0"/>
    <x v="4"/>
    <x v="12"/>
    <m/>
    <n v="584000"/>
  </r>
  <r>
    <x v="11"/>
    <x v="0"/>
    <x v="2"/>
    <x v="0"/>
    <x v="0"/>
    <x v="0"/>
    <x v="4"/>
    <x v="56"/>
    <m/>
    <m/>
  </r>
  <r>
    <x v="11"/>
    <x v="0"/>
    <x v="2"/>
    <x v="0"/>
    <x v="0"/>
    <x v="0"/>
    <x v="4"/>
    <x v="13"/>
    <m/>
    <n v="4594"/>
  </r>
  <r>
    <x v="11"/>
    <x v="0"/>
    <x v="2"/>
    <x v="0"/>
    <x v="0"/>
    <x v="0"/>
    <x v="4"/>
    <x v="14"/>
    <m/>
    <n v="105600"/>
  </r>
  <r>
    <x v="11"/>
    <x v="0"/>
    <x v="2"/>
    <x v="0"/>
    <x v="0"/>
    <x v="0"/>
    <x v="4"/>
    <x v="15"/>
    <m/>
    <n v="35200"/>
  </r>
  <r>
    <x v="11"/>
    <x v="0"/>
    <x v="2"/>
    <x v="0"/>
    <x v="0"/>
    <x v="0"/>
    <x v="9"/>
    <x v="30"/>
    <m/>
    <n v="828116"/>
  </r>
  <r>
    <x v="11"/>
    <x v="0"/>
    <x v="2"/>
    <x v="0"/>
    <x v="0"/>
    <x v="0"/>
    <x v="5"/>
    <x v="70"/>
    <m/>
    <m/>
  </r>
  <r>
    <x v="11"/>
    <x v="0"/>
    <x v="2"/>
    <x v="0"/>
    <x v="0"/>
    <x v="0"/>
    <x v="5"/>
    <x v="102"/>
    <m/>
    <m/>
  </r>
  <r>
    <x v="11"/>
    <x v="0"/>
    <x v="2"/>
    <x v="0"/>
    <x v="0"/>
    <x v="0"/>
    <x v="5"/>
    <x v="71"/>
    <m/>
    <m/>
  </r>
  <r>
    <x v="11"/>
    <x v="0"/>
    <x v="2"/>
    <x v="0"/>
    <x v="0"/>
    <x v="0"/>
    <x v="5"/>
    <x v="78"/>
    <m/>
    <m/>
  </r>
  <r>
    <x v="11"/>
    <x v="0"/>
    <x v="2"/>
    <x v="0"/>
    <x v="0"/>
    <x v="0"/>
    <x v="6"/>
    <x v="17"/>
    <m/>
    <n v="829016"/>
  </r>
  <r>
    <x v="11"/>
    <x v="0"/>
    <x v="2"/>
    <x v="0"/>
    <x v="0"/>
    <x v="0"/>
    <x v="0"/>
    <x v="79"/>
    <m/>
    <m/>
  </r>
  <r>
    <x v="11"/>
    <x v="0"/>
    <x v="2"/>
    <x v="0"/>
    <x v="0"/>
    <x v="0"/>
    <x v="0"/>
    <x v="80"/>
    <m/>
    <n v="569980"/>
  </r>
  <r>
    <x v="11"/>
    <x v="0"/>
    <x v="2"/>
    <x v="0"/>
    <x v="0"/>
    <x v="0"/>
    <x v="12"/>
    <x v="81"/>
    <m/>
    <m/>
  </r>
  <r>
    <x v="11"/>
    <x v="0"/>
    <x v="2"/>
    <x v="0"/>
    <x v="0"/>
    <x v="0"/>
    <x v="12"/>
    <x v="82"/>
    <m/>
    <m/>
  </r>
  <r>
    <x v="11"/>
    <x v="0"/>
    <x v="2"/>
    <x v="0"/>
    <x v="0"/>
    <x v="0"/>
    <x v="12"/>
    <x v="83"/>
    <m/>
    <m/>
  </r>
  <r>
    <x v="11"/>
    <x v="0"/>
    <x v="2"/>
    <x v="0"/>
    <x v="0"/>
    <x v="0"/>
    <x v="12"/>
    <x v="84"/>
    <m/>
    <m/>
  </r>
  <r>
    <x v="11"/>
    <x v="0"/>
    <x v="2"/>
    <x v="0"/>
    <x v="0"/>
    <x v="0"/>
    <x v="19"/>
    <x v="100"/>
    <m/>
    <m/>
  </r>
  <r>
    <x v="11"/>
    <x v="0"/>
    <x v="2"/>
    <x v="0"/>
    <x v="0"/>
    <x v="0"/>
    <x v="16"/>
    <x v="86"/>
    <m/>
    <m/>
  </r>
  <r>
    <x v="11"/>
    <x v="0"/>
    <x v="2"/>
    <x v="0"/>
    <x v="0"/>
    <x v="0"/>
    <x v="2"/>
    <x v="87"/>
    <m/>
    <n v="304724"/>
  </r>
  <r>
    <x v="11"/>
    <x v="0"/>
    <x v="2"/>
    <x v="0"/>
    <x v="0"/>
    <x v="0"/>
    <x v="2"/>
    <x v="88"/>
    <m/>
    <m/>
  </r>
  <r>
    <x v="11"/>
    <x v="0"/>
    <x v="2"/>
    <x v="0"/>
    <x v="0"/>
    <x v="0"/>
    <x v="2"/>
    <x v="89"/>
    <m/>
    <m/>
  </r>
  <r>
    <x v="11"/>
    <x v="0"/>
    <x v="2"/>
    <x v="0"/>
    <x v="0"/>
    <x v="0"/>
    <x v="2"/>
    <x v="90"/>
    <m/>
    <m/>
  </r>
  <r>
    <x v="11"/>
    <x v="0"/>
    <x v="2"/>
    <x v="0"/>
    <x v="0"/>
    <x v="0"/>
    <x v="2"/>
    <x v="91"/>
    <m/>
    <m/>
  </r>
  <r>
    <x v="11"/>
    <x v="0"/>
    <x v="2"/>
    <x v="0"/>
    <x v="0"/>
    <x v="0"/>
    <x v="2"/>
    <x v="92"/>
    <m/>
    <m/>
  </r>
  <r>
    <x v="11"/>
    <x v="0"/>
    <x v="2"/>
    <x v="0"/>
    <x v="0"/>
    <x v="0"/>
    <x v="2"/>
    <x v="93"/>
    <m/>
    <m/>
  </r>
  <r>
    <x v="11"/>
    <x v="0"/>
    <x v="2"/>
    <x v="0"/>
    <x v="0"/>
    <x v="1"/>
    <x v="7"/>
    <x v="34"/>
    <m/>
    <n v="48440"/>
  </r>
  <r>
    <x v="11"/>
    <x v="0"/>
    <x v="2"/>
    <x v="0"/>
    <x v="0"/>
    <x v="1"/>
    <x v="7"/>
    <x v="20"/>
    <m/>
    <n v="127097.8"/>
  </r>
  <r>
    <x v="11"/>
    <x v="0"/>
    <x v="2"/>
    <x v="0"/>
    <x v="0"/>
    <x v="1"/>
    <x v="7"/>
    <x v="101"/>
    <m/>
    <n v="1000"/>
  </r>
  <r>
    <x v="11"/>
    <x v="0"/>
    <x v="2"/>
    <x v="0"/>
    <x v="0"/>
    <x v="1"/>
    <x v="7"/>
    <x v="55"/>
    <m/>
    <m/>
  </r>
  <r>
    <x v="11"/>
    <x v="0"/>
    <x v="2"/>
    <x v="0"/>
    <x v="0"/>
    <x v="1"/>
    <x v="8"/>
    <x v="22"/>
    <m/>
    <n v="33767.22"/>
  </r>
  <r>
    <x v="11"/>
    <x v="0"/>
    <x v="2"/>
    <x v="0"/>
    <x v="0"/>
    <x v="1"/>
    <x v="8"/>
    <x v="94"/>
    <m/>
    <n v="12800"/>
  </r>
  <r>
    <x v="11"/>
    <x v="0"/>
    <x v="2"/>
    <x v="0"/>
    <x v="0"/>
    <x v="1"/>
    <x v="8"/>
    <x v="95"/>
    <m/>
    <m/>
  </r>
  <r>
    <x v="11"/>
    <x v="0"/>
    <x v="2"/>
    <x v="0"/>
    <x v="0"/>
    <x v="1"/>
    <x v="8"/>
    <x v="77"/>
    <m/>
    <m/>
  </r>
  <r>
    <x v="11"/>
    <x v="0"/>
    <x v="2"/>
    <x v="0"/>
    <x v="0"/>
    <x v="1"/>
    <x v="8"/>
    <x v="4"/>
    <m/>
    <n v="1143"/>
  </r>
  <r>
    <x v="11"/>
    <x v="0"/>
    <x v="2"/>
    <x v="0"/>
    <x v="2"/>
    <x v="3"/>
    <x v="3"/>
    <x v="96"/>
    <m/>
    <m/>
  </r>
  <r>
    <x v="11"/>
    <x v="0"/>
    <x v="2"/>
    <x v="0"/>
    <x v="2"/>
    <x v="3"/>
    <x v="3"/>
    <x v="97"/>
    <m/>
    <n v="2987622"/>
  </r>
  <r>
    <x v="11"/>
    <x v="0"/>
    <x v="2"/>
    <x v="0"/>
    <x v="2"/>
    <x v="3"/>
    <x v="3"/>
    <x v="98"/>
    <m/>
    <m/>
  </r>
  <r>
    <x v="11"/>
    <x v="0"/>
    <x v="2"/>
    <x v="0"/>
    <x v="2"/>
    <x v="3"/>
    <x v="3"/>
    <x v="99"/>
    <m/>
    <n v="667170"/>
  </r>
  <r>
    <x v="11"/>
    <x v="0"/>
    <x v="2"/>
    <x v="0"/>
    <x v="2"/>
    <x v="3"/>
    <x v="20"/>
    <x v="49"/>
    <m/>
    <n v="545221.01"/>
  </r>
  <r>
    <x v="11"/>
    <x v="0"/>
    <x v="2"/>
    <x v="0"/>
    <x v="2"/>
    <x v="3"/>
    <x v="21"/>
    <x v="50"/>
    <m/>
    <m/>
  </r>
  <r>
    <x v="11"/>
    <x v="1"/>
    <x v="2"/>
    <x v="0"/>
    <x v="1"/>
    <x v="2"/>
    <x v="13"/>
    <x v="63"/>
    <m/>
    <n v="11015046"/>
  </r>
  <r>
    <x v="11"/>
    <x v="1"/>
    <x v="2"/>
    <x v="0"/>
    <x v="1"/>
    <x v="5"/>
    <x v="11"/>
    <x v="64"/>
    <m/>
    <n v="0"/>
  </r>
  <r>
    <x v="11"/>
    <x v="1"/>
    <x v="2"/>
    <x v="0"/>
    <x v="1"/>
    <x v="5"/>
    <x v="14"/>
    <x v="66"/>
    <m/>
    <m/>
  </r>
  <r>
    <x v="11"/>
    <x v="1"/>
    <x v="2"/>
    <x v="0"/>
    <x v="1"/>
    <x v="5"/>
    <x v="15"/>
    <x v="69"/>
    <m/>
    <m/>
  </r>
  <r>
    <x v="11"/>
    <x v="1"/>
    <x v="2"/>
    <x v="0"/>
    <x v="1"/>
    <x v="2"/>
    <x v="17"/>
    <x v="74"/>
    <m/>
    <m/>
  </r>
  <r>
    <x v="11"/>
    <x v="1"/>
    <x v="2"/>
    <x v="0"/>
    <x v="1"/>
    <x v="2"/>
    <x v="17"/>
    <x v="103"/>
    <m/>
    <n v="0"/>
  </r>
  <r>
    <x v="11"/>
    <x v="1"/>
    <x v="2"/>
    <x v="0"/>
    <x v="0"/>
    <x v="0"/>
    <x v="4"/>
    <x v="6"/>
    <m/>
    <n v="880000"/>
  </r>
  <r>
    <x v="11"/>
    <x v="1"/>
    <x v="2"/>
    <x v="0"/>
    <x v="0"/>
    <x v="0"/>
    <x v="4"/>
    <x v="7"/>
    <m/>
    <n v="102854"/>
  </r>
  <r>
    <x v="11"/>
    <x v="1"/>
    <x v="2"/>
    <x v="0"/>
    <x v="0"/>
    <x v="0"/>
    <x v="4"/>
    <x v="8"/>
    <m/>
    <n v="81872"/>
  </r>
  <r>
    <x v="11"/>
    <x v="1"/>
    <x v="2"/>
    <x v="0"/>
    <x v="0"/>
    <x v="0"/>
    <x v="4"/>
    <x v="9"/>
    <m/>
    <n v="9825"/>
  </r>
  <r>
    <x v="11"/>
    <x v="1"/>
    <x v="2"/>
    <x v="0"/>
    <x v="0"/>
    <x v="0"/>
    <x v="4"/>
    <x v="10"/>
    <m/>
    <n v="81872"/>
  </r>
  <r>
    <x v="11"/>
    <x v="1"/>
    <x v="2"/>
    <x v="0"/>
    <x v="0"/>
    <x v="0"/>
    <x v="4"/>
    <x v="11"/>
    <m/>
    <n v="36696"/>
  </r>
  <r>
    <x v="11"/>
    <x v="1"/>
    <x v="2"/>
    <x v="0"/>
    <x v="0"/>
    <x v="0"/>
    <x v="4"/>
    <x v="12"/>
    <m/>
    <n v="584000"/>
  </r>
  <r>
    <x v="11"/>
    <x v="1"/>
    <x v="2"/>
    <x v="0"/>
    <x v="0"/>
    <x v="0"/>
    <x v="4"/>
    <x v="56"/>
    <m/>
    <m/>
  </r>
  <r>
    <x v="11"/>
    <x v="1"/>
    <x v="2"/>
    <x v="0"/>
    <x v="0"/>
    <x v="0"/>
    <x v="4"/>
    <x v="13"/>
    <m/>
    <n v="4594"/>
  </r>
  <r>
    <x v="11"/>
    <x v="1"/>
    <x v="2"/>
    <x v="0"/>
    <x v="0"/>
    <x v="0"/>
    <x v="4"/>
    <x v="14"/>
    <m/>
    <n v="105600"/>
  </r>
  <r>
    <x v="11"/>
    <x v="1"/>
    <x v="2"/>
    <x v="0"/>
    <x v="0"/>
    <x v="0"/>
    <x v="4"/>
    <x v="15"/>
    <m/>
    <n v="35200"/>
  </r>
  <r>
    <x v="11"/>
    <x v="1"/>
    <x v="2"/>
    <x v="0"/>
    <x v="0"/>
    <x v="0"/>
    <x v="9"/>
    <x v="30"/>
    <m/>
    <n v="828116"/>
  </r>
  <r>
    <x v="11"/>
    <x v="1"/>
    <x v="2"/>
    <x v="0"/>
    <x v="0"/>
    <x v="0"/>
    <x v="5"/>
    <x v="70"/>
    <m/>
    <m/>
  </r>
  <r>
    <x v="11"/>
    <x v="1"/>
    <x v="2"/>
    <x v="0"/>
    <x v="0"/>
    <x v="0"/>
    <x v="5"/>
    <x v="102"/>
    <m/>
    <m/>
  </r>
  <r>
    <x v="11"/>
    <x v="1"/>
    <x v="2"/>
    <x v="0"/>
    <x v="0"/>
    <x v="0"/>
    <x v="5"/>
    <x v="71"/>
    <m/>
    <m/>
  </r>
  <r>
    <x v="11"/>
    <x v="1"/>
    <x v="2"/>
    <x v="0"/>
    <x v="0"/>
    <x v="0"/>
    <x v="5"/>
    <x v="78"/>
    <m/>
    <m/>
  </r>
  <r>
    <x v="11"/>
    <x v="1"/>
    <x v="2"/>
    <x v="0"/>
    <x v="0"/>
    <x v="0"/>
    <x v="6"/>
    <x v="17"/>
    <m/>
    <n v="829016"/>
  </r>
  <r>
    <x v="11"/>
    <x v="1"/>
    <x v="2"/>
    <x v="0"/>
    <x v="0"/>
    <x v="0"/>
    <x v="0"/>
    <x v="79"/>
    <m/>
    <m/>
  </r>
  <r>
    <x v="11"/>
    <x v="1"/>
    <x v="2"/>
    <x v="0"/>
    <x v="0"/>
    <x v="0"/>
    <x v="0"/>
    <x v="80"/>
    <m/>
    <n v="569980"/>
  </r>
  <r>
    <x v="11"/>
    <x v="1"/>
    <x v="2"/>
    <x v="0"/>
    <x v="0"/>
    <x v="0"/>
    <x v="12"/>
    <x v="81"/>
    <m/>
    <m/>
  </r>
  <r>
    <x v="11"/>
    <x v="1"/>
    <x v="2"/>
    <x v="0"/>
    <x v="0"/>
    <x v="0"/>
    <x v="12"/>
    <x v="82"/>
    <m/>
    <m/>
  </r>
  <r>
    <x v="11"/>
    <x v="1"/>
    <x v="2"/>
    <x v="0"/>
    <x v="0"/>
    <x v="0"/>
    <x v="12"/>
    <x v="83"/>
    <m/>
    <m/>
  </r>
  <r>
    <x v="11"/>
    <x v="1"/>
    <x v="2"/>
    <x v="0"/>
    <x v="0"/>
    <x v="0"/>
    <x v="12"/>
    <x v="84"/>
    <m/>
    <m/>
  </r>
  <r>
    <x v="11"/>
    <x v="1"/>
    <x v="2"/>
    <x v="0"/>
    <x v="0"/>
    <x v="0"/>
    <x v="19"/>
    <x v="100"/>
    <m/>
    <m/>
  </r>
  <r>
    <x v="11"/>
    <x v="1"/>
    <x v="2"/>
    <x v="0"/>
    <x v="0"/>
    <x v="0"/>
    <x v="16"/>
    <x v="86"/>
    <m/>
    <m/>
  </r>
  <r>
    <x v="11"/>
    <x v="1"/>
    <x v="2"/>
    <x v="0"/>
    <x v="0"/>
    <x v="0"/>
    <x v="2"/>
    <x v="87"/>
    <m/>
    <n v="304724"/>
  </r>
  <r>
    <x v="11"/>
    <x v="1"/>
    <x v="2"/>
    <x v="0"/>
    <x v="0"/>
    <x v="0"/>
    <x v="2"/>
    <x v="88"/>
    <m/>
    <m/>
  </r>
  <r>
    <x v="11"/>
    <x v="1"/>
    <x v="2"/>
    <x v="0"/>
    <x v="0"/>
    <x v="0"/>
    <x v="2"/>
    <x v="89"/>
    <m/>
    <m/>
  </r>
  <r>
    <x v="11"/>
    <x v="1"/>
    <x v="2"/>
    <x v="0"/>
    <x v="0"/>
    <x v="0"/>
    <x v="2"/>
    <x v="90"/>
    <m/>
    <m/>
  </r>
  <r>
    <x v="11"/>
    <x v="1"/>
    <x v="2"/>
    <x v="0"/>
    <x v="0"/>
    <x v="0"/>
    <x v="2"/>
    <x v="91"/>
    <m/>
    <m/>
  </r>
  <r>
    <x v="11"/>
    <x v="1"/>
    <x v="2"/>
    <x v="0"/>
    <x v="0"/>
    <x v="0"/>
    <x v="2"/>
    <x v="92"/>
    <m/>
    <m/>
  </r>
  <r>
    <x v="11"/>
    <x v="1"/>
    <x v="2"/>
    <x v="0"/>
    <x v="0"/>
    <x v="0"/>
    <x v="2"/>
    <x v="93"/>
    <m/>
    <m/>
  </r>
  <r>
    <x v="11"/>
    <x v="1"/>
    <x v="2"/>
    <x v="0"/>
    <x v="0"/>
    <x v="1"/>
    <x v="7"/>
    <x v="34"/>
    <m/>
    <n v="48440"/>
  </r>
  <r>
    <x v="11"/>
    <x v="1"/>
    <x v="2"/>
    <x v="0"/>
    <x v="0"/>
    <x v="1"/>
    <x v="7"/>
    <x v="20"/>
    <m/>
    <n v="127097.8"/>
  </r>
  <r>
    <x v="11"/>
    <x v="1"/>
    <x v="2"/>
    <x v="0"/>
    <x v="0"/>
    <x v="1"/>
    <x v="7"/>
    <x v="101"/>
    <m/>
    <n v="1000"/>
  </r>
  <r>
    <x v="11"/>
    <x v="1"/>
    <x v="2"/>
    <x v="0"/>
    <x v="0"/>
    <x v="1"/>
    <x v="7"/>
    <x v="55"/>
    <m/>
    <m/>
  </r>
  <r>
    <x v="11"/>
    <x v="1"/>
    <x v="2"/>
    <x v="0"/>
    <x v="0"/>
    <x v="1"/>
    <x v="8"/>
    <x v="22"/>
    <m/>
    <n v="33767.22"/>
  </r>
  <r>
    <x v="11"/>
    <x v="1"/>
    <x v="2"/>
    <x v="0"/>
    <x v="0"/>
    <x v="1"/>
    <x v="8"/>
    <x v="94"/>
    <m/>
    <n v="12800"/>
  </r>
  <r>
    <x v="11"/>
    <x v="1"/>
    <x v="2"/>
    <x v="0"/>
    <x v="0"/>
    <x v="1"/>
    <x v="8"/>
    <x v="95"/>
    <m/>
    <m/>
  </r>
  <r>
    <x v="11"/>
    <x v="1"/>
    <x v="2"/>
    <x v="0"/>
    <x v="0"/>
    <x v="1"/>
    <x v="8"/>
    <x v="77"/>
    <m/>
    <m/>
  </r>
  <r>
    <x v="11"/>
    <x v="1"/>
    <x v="2"/>
    <x v="0"/>
    <x v="0"/>
    <x v="1"/>
    <x v="8"/>
    <x v="4"/>
    <m/>
    <n v="1143"/>
  </r>
  <r>
    <x v="11"/>
    <x v="1"/>
    <x v="2"/>
    <x v="0"/>
    <x v="2"/>
    <x v="3"/>
    <x v="3"/>
    <x v="96"/>
    <m/>
    <n v="1872557.82"/>
  </r>
  <r>
    <x v="11"/>
    <x v="1"/>
    <x v="2"/>
    <x v="0"/>
    <x v="2"/>
    <x v="3"/>
    <x v="3"/>
    <x v="97"/>
    <m/>
    <m/>
  </r>
  <r>
    <x v="11"/>
    <x v="1"/>
    <x v="2"/>
    <x v="0"/>
    <x v="2"/>
    <x v="3"/>
    <x v="3"/>
    <x v="98"/>
    <m/>
    <m/>
  </r>
  <r>
    <x v="11"/>
    <x v="1"/>
    <x v="2"/>
    <x v="0"/>
    <x v="2"/>
    <x v="3"/>
    <x v="3"/>
    <x v="99"/>
    <m/>
    <m/>
  </r>
  <r>
    <x v="11"/>
    <x v="1"/>
    <x v="2"/>
    <x v="0"/>
    <x v="2"/>
    <x v="3"/>
    <x v="3"/>
    <x v="49"/>
    <m/>
    <m/>
  </r>
  <r>
    <x v="11"/>
    <x v="1"/>
    <x v="2"/>
    <x v="0"/>
    <x v="2"/>
    <x v="3"/>
    <x v="3"/>
    <x v="50"/>
    <m/>
    <m/>
  </r>
  <r>
    <x v="0"/>
    <x v="0"/>
    <x v="2"/>
    <x v="0"/>
    <x v="1"/>
    <x v="2"/>
    <x v="13"/>
    <x v="63"/>
    <m/>
    <n v="19077077"/>
  </r>
  <r>
    <x v="0"/>
    <x v="0"/>
    <x v="2"/>
    <x v="0"/>
    <x v="1"/>
    <x v="5"/>
    <x v="11"/>
    <x v="64"/>
    <m/>
    <m/>
  </r>
  <r>
    <x v="0"/>
    <x v="0"/>
    <x v="2"/>
    <x v="0"/>
    <x v="1"/>
    <x v="5"/>
    <x v="14"/>
    <x v="66"/>
    <m/>
    <m/>
  </r>
  <r>
    <x v="0"/>
    <x v="0"/>
    <x v="2"/>
    <x v="0"/>
    <x v="1"/>
    <x v="5"/>
    <x v="15"/>
    <x v="69"/>
    <m/>
    <m/>
  </r>
  <r>
    <x v="0"/>
    <x v="0"/>
    <x v="2"/>
    <x v="0"/>
    <x v="1"/>
    <x v="2"/>
    <x v="17"/>
    <x v="74"/>
    <m/>
    <m/>
  </r>
  <r>
    <x v="0"/>
    <x v="0"/>
    <x v="2"/>
    <x v="0"/>
    <x v="1"/>
    <x v="2"/>
    <x v="17"/>
    <x v="103"/>
    <m/>
    <n v="-80885"/>
  </r>
  <r>
    <x v="0"/>
    <x v="0"/>
    <x v="2"/>
    <x v="0"/>
    <x v="1"/>
    <x v="2"/>
    <x v="0"/>
    <x v="104"/>
    <m/>
    <n v="10000"/>
  </r>
  <r>
    <x v="0"/>
    <x v="0"/>
    <x v="2"/>
    <x v="0"/>
    <x v="0"/>
    <x v="0"/>
    <x v="4"/>
    <x v="6"/>
    <m/>
    <n v="880000"/>
  </r>
  <r>
    <x v="0"/>
    <x v="0"/>
    <x v="2"/>
    <x v="0"/>
    <x v="0"/>
    <x v="0"/>
    <x v="4"/>
    <x v="7"/>
    <m/>
    <n v="102854"/>
  </r>
  <r>
    <x v="0"/>
    <x v="0"/>
    <x v="2"/>
    <x v="0"/>
    <x v="0"/>
    <x v="0"/>
    <x v="4"/>
    <x v="8"/>
    <m/>
    <n v="81872"/>
  </r>
  <r>
    <x v="0"/>
    <x v="0"/>
    <x v="2"/>
    <x v="0"/>
    <x v="0"/>
    <x v="0"/>
    <x v="4"/>
    <x v="9"/>
    <m/>
    <n v="9825"/>
  </r>
  <r>
    <x v="0"/>
    <x v="0"/>
    <x v="2"/>
    <x v="0"/>
    <x v="0"/>
    <x v="0"/>
    <x v="4"/>
    <x v="10"/>
    <m/>
    <n v="81872"/>
  </r>
  <r>
    <x v="0"/>
    <x v="0"/>
    <x v="2"/>
    <x v="0"/>
    <x v="0"/>
    <x v="0"/>
    <x v="4"/>
    <x v="11"/>
    <m/>
    <n v="36696"/>
  </r>
  <r>
    <x v="0"/>
    <x v="0"/>
    <x v="2"/>
    <x v="0"/>
    <x v="0"/>
    <x v="0"/>
    <x v="4"/>
    <x v="12"/>
    <m/>
    <n v="584000"/>
  </r>
  <r>
    <x v="0"/>
    <x v="0"/>
    <x v="2"/>
    <x v="0"/>
    <x v="0"/>
    <x v="0"/>
    <x v="4"/>
    <x v="56"/>
    <m/>
    <m/>
  </r>
  <r>
    <x v="0"/>
    <x v="0"/>
    <x v="2"/>
    <x v="0"/>
    <x v="0"/>
    <x v="0"/>
    <x v="4"/>
    <x v="13"/>
    <m/>
    <n v="4594"/>
  </r>
  <r>
    <x v="0"/>
    <x v="0"/>
    <x v="2"/>
    <x v="0"/>
    <x v="0"/>
    <x v="0"/>
    <x v="4"/>
    <x v="14"/>
    <m/>
    <n v="105600"/>
  </r>
  <r>
    <x v="0"/>
    <x v="0"/>
    <x v="2"/>
    <x v="0"/>
    <x v="0"/>
    <x v="0"/>
    <x v="4"/>
    <x v="15"/>
    <m/>
    <n v="35200"/>
  </r>
  <r>
    <x v="0"/>
    <x v="0"/>
    <x v="2"/>
    <x v="0"/>
    <x v="0"/>
    <x v="0"/>
    <x v="9"/>
    <x v="30"/>
    <m/>
    <n v="414058"/>
  </r>
  <r>
    <x v="0"/>
    <x v="0"/>
    <x v="2"/>
    <x v="0"/>
    <x v="0"/>
    <x v="0"/>
    <x v="5"/>
    <x v="70"/>
    <m/>
    <m/>
  </r>
  <r>
    <x v="0"/>
    <x v="0"/>
    <x v="2"/>
    <x v="0"/>
    <x v="0"/>
    <x v="0"/>
    <x v="5"/>
    <x v="102"/>
    <m/>
    <m/>
  </r>
  <r>
    <x v="0"/>
    <x v="0"/>
    <x v="2"/>
    <x v="0"/>
    <x v="0"/>
    <x v="0"/>
    <x v="5"/>
    <x v="71"/>
    <m/>
    <n v="100"/>
  </r>
  <r>
    <x v="0"/>
    <x v="0"/>
    <x v="2"/>
    <x v="0"/>
    <x v="0"/>
    <x v="0"/>
    <x v="5"/>
    <x v="78"/>
    <m/>
    <m/>
  </r>
  <r>
    <x v="0"/>
    <x v="0"/>
    <x v="2"/>
    <x v="0"/>
    <x v="0"/>
    <x v="0"/>
    <x v="6"/>
    <x v="17"/>
    <m/>
    <n v="829016"/>
  </r>
  <r>
    <x v="0"/>
    <x v="0"/>
    <x v="2"/>
    <x v="0"/>
    <x v="0"/>
    <x v="0"/>
    <x v="0"/>
    <x v="79"/>
    <m/>
    <m/>
  </r>
  <r>
    <x v="0"/>
    <x v="0"/>
    <x v="2"/>
    <x v="0"/>
    <x v="0"/>
    <x v="0"/>
    <x v="0"/>
    <x v="80"/>
    <m/>
    <n v="319980"/>
  </r>
  <r>
    <x v="0"/>
    <x v="0"/>
    <x v="2"/>
    <x v="0"/>
    <x v="0"/>
    <x v="0"/>
    <x v="0"/>
    <x v="84"/>
    <m/>
    <n v="150283"/>
  </r>
  <r>
    <x v="0"/>
    <x v="0"/>
    <x v="2"/>
    <x v="0"/>
    <x v="0"/>
    <x v="0"/>
    <x v="12"/>
    <x v="81"/>
    <m/>
    <m/>
  </r>
  <r>
    <x v="0"/>
    <x v="0"/>
    <x v="2"/>
    <x v="0"/>
    <x v="0"/>
    <x v="0"/>
    <x v="12"/>
    <x v="82"/>
    <m/>
    <m/>
  </r>
  <r>
    <x v="0"/>
    <x v="0"/>
    <x v="2"/>
    <x v="0"/>
    <x v="0"/>
    <x v="0"/>
    <x v="12"/>
    <x v="83"/>
    <m/>
    <m/>
  </r>
  <r>
    <x v="0"/>
    <x v="0"/>
    <x v="2"/>
    <x v="0"/>
    <x v="0"/>
    <x v="0"/>
    <x v="12"/>
    <x v="84"/>
    <m/>
    <m/>
  </r>
  <r>
    <x v="0"/>
    <x v="0"/>
    <x v="2"/>
    <x v="0"/>
    <x v="0"/>
    <x v="0"/>
    <x v="19"/>
    <x v="100"/>
    <m/>
    <m/>
  </r>
  <r>
    <x v="0"/>
    <x v="0"/>
    <x v="2"/>
    <x v="0"/>
    <x v="0"/>
    <x v="0"/>
    <x v="16"/>
    <x v="86"/>
    <m/>
    <m/>
  </r>
  <r>
    <x v="0"/>
    <x v="0"/>
    <x v="2"/>
    <x v="0"/>
    <x v="0"/>
    <x v="0"/>
    <x v="22"/>
    <x v="105"/>
    <m/>
    <n v="1560000"/>
  </r>
  <r>
    <x v="0"/>
    <x v="0"/>
    <x v="2"/>
    <x v="0"/>
    <x v="0"/>
    <x v="0"/>
    <x v="2"/>
    <x v="87"/>
    <m/>
    <n v="238000"/>
  </r>
  <r>
    <x v="0"/>
    <x v="0"/>
    <x v="2"/>
    <x v="0"/>
    <x v="0"/>
    <x v="0"/>
    <x v="2"/>
    <x v="88"/>
    <m/>
    <n v="45933.33"/>
  </r>
  <r>
    <x v="0"/>
    <x v="0"/>
    <x v="2"/>
    <x v="0"/>
    <x v="0"/>
    <x v="0"/>
    <x v="2"/>
    <x v="89"/>
    <m/>
    <m/>
  </r>
  <r>
    <x v="0"/>
    <x v="0"/>
    <x v="2"/>
    <x v="0"/>
    <x v="0"/>
    <x v="0"/>
    <x v="2"/>
    <x v="90"/>
    <m/>
    <m/>
  </r>
  <r>
    <x v="0"/>
    <x v="0"/>
    <x v="2"/>
    <x v="0"/>
    <x v="0"/>
    <x v="0"/>
    <x v="2"/>
    <x v="91"/>
    <m/>
    <n v="25600"/>
  </r>
  <r>
    <x v="0"/>
    <x v="0"/>
    <x v="2"/>
    <x v="0"/>
    <x v="0"/>
    <x v="0"/>
    <x v="2"/>
    <x v="92"/>
    <m/>
    <m/>
  </r>
  <r>
    <x v="0"/>
    <x v="0"/>
    <x v="2"/>
    <x v="0"/>
    <x v="0"/>
    <x v="0"/>
    <x v="2"/>
    <x v="93"/>
    <m/>
    <m/>
  </r>
  <r>
    <x v="0"/>
    <x v="0"/>
    <x v="2"/>
    <x v="0"/>
    <x v="0"/>
    <x v="1"/>
    <x v="7"/>
    <x v="34"/>
    <m/>
    <n v="67040"/>
  </r>
  <r>
    <x v="0"/>
    <x v="0"/>
    <x v="2"/>
    <x v="0"/>
    <x v="0"/>
    <x v="1"/>
    <x v="7"/>
    <x v="20"/>
    <m/>
    <n v="77197.45"/>
  </r>
  <r>
    <x v="0"/>
    <x v="0"/>
    <x v="2"/>
    <x v="0"/>
    <x v="0"/>
    <x v="1"/>
    <x v="7"/>
    <x v="101"/>
    <m/>
    <m/>
  </r>
  <r>
    <x v="0"/>
    <x v="0"/>
    <x v="2"/>
    <x v="0"/>
    <x v="0"/>
    <x v="1"/>
    <x v="7"/>
    <x v="55"/>
    <m/>
    <m/>
  </r>
  <r>
    <x v="0"/>
    <x v="0"/>
    <x v="2"/>
    <x v="0"/>
    <x v="0"/>
    <x v="1"/>
    <x v="8"/>
    <x v="22"/>
    <m/>
    <n v="63356.08"/>
  </r>
  <r>
    <x v="0"/>
    <x v="0"/>
    <x v="2"/>
    <x v="0"/>
    <x v="0"/>
    <x v="1"/>
    <x v="8"/>
    <x v="94"/>
    <m/>
    <n v="6401"/>
  </r>
  <r>
    <x v="0"/>
    <x v="0"/>
    <x v="2"/>
    <x v="0"/>
    <x v="0"/>
    <x v="1"/>
    <x v="8"/>
    <x v="95"/>
    <m/>
    <m/>
  </r>
  <r>
    <x v="0"/>
    <x v="0"/>
    <x v="2"/>
    <x v="0"/>
    <x v="0"/>
    <x v="1"/>
    <x v="8"/>
    <x v="77"/>
    <m/>
    <m/>
  </r>
  <r>
    <x v="0"/>
    <x v="0"/>
    <x v="2"/>
    <x v="0"/>
    <x v="0"/>
    <x v="1"/>
    <x v="8"/>
    <x v="4"/>
    <m/>
    <n v="812980.44"/>
  </r>
  <r>
    <x v="0"/>
    <x v="0"/>
    <x v="2"/>
    <x v="0"/>
    <x v="2"/>
    <x v="3"/>
    <x v="3"/>
    <x v="96"/>
    <m/>
    <m/>
  </r>
  <r>
    <x v="0"/>
    <x v="0"/>
    <x v="2"/>
    <x v="0"/>
    <x v="2"/>
    <x v="3"/>
    <x v="3"/>
    <x v="97"/>
    <m/>
    <n v="3987581"/>
  </r>
  <r>
    <x v="0"/>
    <x v="0"/>
    <x v="2"/>
    <x v="0"/>
    <x v="2"/>
    <x v="3"/>
    <x v="3"/>
    <x v="98"/>
    <m/>
    <m/>
  </r>
  <r>
    <x v="0"/>
    <x v="0"/>
    <x v="2"/>
    <x v="0"/>
    <x v="2"/>
    <x v="3"/>
    <x v="3"/>
    <x v="99"/>
    <m/>
    <n v="280000"/>
  </r>
  <r>
    <x v="0"/>
    <x v="0"/>
    <x v="2"/>
    <x v="0"/>
    <x v="2"/>
    <x v="3"/>
    <x v="20"/>
    <x v="49"/>
    <m/>
    <n v="178600"/>
  </r>
  <r>
    <x v="0"/>
    <x v="0"/>
    <x v="2"/>
    <x v="0"/>
    <x v="2"/>
    <x v="3"/>
    <x v="21"/>
    <x v="50"/>
    <m/>
    <m/>
  </r>
  <r>
    <x v="0"/>
    <x v="1"/>
    <x v="2"/>
    <x v="0"/>
    <x v="1"/>
    <x v="2"/>
    <x v="13"/>
    <x v="63"/>
    <m/>
    <n v="18996192"/>
  </r>
  <r>
    <x v="0"/>
    <x v="1"/>
    <x v="2"/>
    <x v="0"/>
    <x v="1"/>
    <x v="5"/>
    <x v="11"/>
    <x v="64"/>
    <m/>
    <m/>
  </r>
  <r>
    <x v="0"/>
    <x v="1"/>
    <x v="2"/>
    <x v="0"/>
    <x v="1"/>
    <x v="5"/>
    <x v="14"/>
    <x v="66"/>
    <m/>
    <m/>
  </r>
  <r>
    <x v="0"/>
    <x v="1"/>
    <x v="2"/>
    <x v="0"/>
    <x v="1"/>
    <x v="5"/>
    <x v="15"/>
    <x v="69"/>
    <m/>
    <m/>
  </r>
  <r>
    <x v="0"/>
    <x v="1"/>
    <x v="2"/>
    <x v="0"/>
    <x v="1"/>
    <x v="2"/>
    <x v="17"/>
    <x v="74"/>
    <m/>
    <m/>
  </r>
  <r>
    <x v="0"/>
    <x v="1"/>
    <x v="2"/>
    <x v="0"/>
    <x v="1"/>
    <x v="2"/>
    <x v="17"/>
    <x v="103"/>
    <m/>
    <m/>
  </r>
  <r>
    <x v="0"/>
    <x v="1"/>
    <x v="2"/>
    <x v="0"/>
    <x v="1"/>
    <x v="5"/>
    <x v="0"/>
    <x v="104"/>
    <m/>
    <m/>
  </r>
  <r>
    <x v="0"/>
    <x v="1"/>
    <x v="2"/>
    <x v="0"/>
    <x v="0"/>
    <x v="0"/>
    <x v="4"/>
    <x v="6"/>
    <m/>
    <n v="880000"/>
  </r>
  <r>
    <x v="0"/>
    <x v="1"/>
    <x v="2"/>
    <x v="0"/>
    <x v="0"/>
    <x v="0"/>
    <x v="4"/>
    <x v="7"/>
    <m/>
    <n v="102854"/>
  </r>
  <r>
    <x v="0"/>
    <x v="1"/>
    <x v="2"/>
    <x v="0"/>
    <x v="0"/>
    <x v="0"/>
    <x v="4"/>
    <x v="8"/>
    <m/>
    <n v="81872"/>
  </r>
  <r>
    <x v="0"/>
    <x v="1"/>
    <x v="2"/>
    <x v="0"/>
    <x v="0"/>
    <x v="0"/>
    <x v="4"/>
    <x v="9"/>
    <m/>
    <n v="9825"/>
  </r>
  <r>
    <x v="0"/>
    <x v="1"/>
    <x v="2"/>
    <x v="0"/>
    <x v="0"/>
    <x v="0"/>
    <x v="4"/>
    <x v="10"/>
    <m/>
    <n v="81872"/>
  </r>
  <r>
    <x v="0"/>
    <x v="1"/>
    <x v="2"/>
    <x v="0"/>
    <x v="0"/>
    <x v="0"/>
    <x v="4"/>
    <x v="11"/>
    <m/>
    <n v="36696"/>
  </r>
  <r>
    <x v="0"/>
    <x v="1"/>
    <x v="2"/>
    <x v="0"/>
    <x v="0"/>
    <x v="0"/>
    <x v="4"/>
    <x v="12"/>
    <m/>
    <n v="584000"/>
  </r>
  <r>
    <x v="0"/>
    <x v="1"/>
    <x v="2"/>
    <x v="0"/>
    <x v="0"/>
    <x v="0"/>
    <x v="4"/>
    <x v="56"/>
    <m/>
    <m/>
  </r>
  <r>
    <x v="0"/>
    <x v="1"/>
    <x v="2"/>
    <x v="0"/>
    <x v="0"/>
    <x v="0"/>
    <x v="4"/>
    <x v="13"/>
    <m/>
    <n v="4594"/>
  </r>
  <r>
    <x v="0"/>
    <x v="1"/>
    <x v="2"/>
    <x v="0"/>
    <x v="0"/>
    <x v="0"/>
    <x v="4"/>
    <x v="14"/>
    <m/>
    <n v="105600"/>
  </r>
  <r>
    <x v="0"/>
    <x v="1"/>
    <x v="2"/>
    <x v="0"/>
    <x v="0"/>
    <x v="0"/>
    <x v="4"/>
    <x v="15"/>
    <m/>
    <n v="35200"/>
  </r>
  <r>
    <x v="0"/>
    <x v="1"/>
    <x v="2"/>
    <x v="0"/>
    <x v="0"/>
    <x v="0"/>
    <x v="9"/>
    <x v="30"/>
    <m/>
    <n v="414058"/>
  </r>
  <r>
    <x v="0"/>
    <x v="1"/>
    <x v="2"/>
    <x v="0"/>
    <x v="0"/>
    <x v="0"/>
    <x v="5"/>
    <x v="70"/>
    <m/>
    <m/>
  </r>
  <r>
    <x v="0"/>
    <x v="1"/>
    <x v="2"/>
    <x v="0"/>
    <x v="0"/>
    <x v="0"/>
    <x v="5"/>
    <x v="102"/>
    <m/>
    <m/>
  </r>
  <r>
    <x v="0"/>
    <x v="1"/>
    <x v="2"/>
    <x v="0"/>
    <x v="0"/>
    <x v="0"/>
    <x v="5"/>
    <x v="71"/>
    <m/>
    <n v="100"/>
  </r>
  <r>
    <x v="0"/>
    <x v="1"/>
    <x v="2"/>
    <x v="0"/>
    <x v="0"/>
    <x v="0"/>
    <x v="5"/>
    <x v="78"/>
    <m/>
    <m/>
  </r>
  <r>
    <x v="0"/>
    <x v="1"/>
    <x v="2"/>
    <x v="0"/>
    <x v="0"/>
    <x v="0"/>
    <x v="6"/>
    <x v="17"/>
    <m/>
    <n v="829016"/>
  </r>
  <r>
    <x v="0"/>
    <x v="1"/>
    <x v="2"/>
    <x v="0"/>
    <x v="0"/>
    <x v="0"/>
    <x v="0"/>
    <x v="79"/>
    <m/>
    <m/>
  </r>
  <r>
    <x v="0"/>
    <x v="1"/>
    <x v="2"/>
    <x v="0"/>
    <x v="0"/>
    <x v="0"/>
    <x v="0"/>
    <x v="80"/>
    <m/>
    <n v="319980"/>
  </r>
  <r>
    <x v="0"/>
    <x v="1"/>
    <x v="2"/>
    <x v="0"/>
    <x v="0"/>
    <x v="0"/>
    <x v="0"/>
    <x v="84"/>
    <m/>
    <n v="150283"/>
  </r>
  <r>
    <x v="0"/>
    <x v="1"/>
    <x v="2"/>
    <x v="0"/>
    <x v="0"/>
    <x v="0"/>
    <x v="12"/>
    <x v="81"/>
    <m/>
    <m/>
  </r>
  <r>
    <x v="0"/>
    <x v="1"/>
    <x v="2"/>
    <x v="0"/>
    <x v="0"/>
    <x v="0"/>
    <x v="12"/>
    <x v="82"/>
    <m/>
    <m/>
  </r>
  <r>
    <x v="0"/>
    <x v="1"/>
    <x v="2"/>
    <x v="0"/>
    <x v="0"/>
    <x v="0"/>
    <x v="12"/>
    <x v="83"/>
    <m/>
    <m/>
  </r>
  <r>
    <x v="0"/>
    <x v="1"/>
    <x v="2"/>
    <x v="0"/>
    <x v="0"/>
    <x v="0"/>
    <x v="12"/>
    <x v="84"/>
    <m/>
    <m/>
  </r>
  <r>
    <x v="0"/>
    <x v="1"/>
    <x v="2"/>
    <x v="0"/>
    <x v="0"/>
    <x v="0"/>
    <x v="19"/>
    <x v="100"/>
    <m/>
    <m/>
  </r>
  <r>
    <x v="0"/>
    <x v="1"/>
    <x v="2"/>
    <x v="0"/>
    <x v="0"/>
    <x v="0"/>
    <x v="16"/>
    <x v="86"/>
    <m/>
    <m/>
  </r>
  <r>
    <x v="0"/>
    <x v="1"/>
    <x v="2"/>
    <x v="0"/>
    <x v="0"/>
    <x v="0"/>
    <x v="22"/>
    <x v="105"/>
    <m/>
    <n v="0"/>
  </r>
  <r>
    <x v="0"/>
    <x v="1"/>
    <x v="2"/>
    <x v="0"/>
    <x v="0"/>
    <x v="0"/>
    <x v="2"/>
    <x v="87"/>
    <m/>
    <n v="238000"/>
  </r>
  <r>
    <x v="0"/>
    <x v="1"/>
    <x v="2"/>
    <x v="0"/>
    <x v="0"/>
    <x v="0"/>
    <x v="2"/>
    <x v="88"/>
    <m/>
    <n v="45933.33"/>
  </r>
  <r>
    <x v="0"/>
    <x v="1"/>
    <x v="2"/>
    <x v="0"/>
    <x v="0"/>
    <x v="0"/>
    <x v="2"/>
    <x v="89"/>
    <m/>
    <m/>
  </r>
  <r>
    <x v="0"/>
    <x v="1"/>
    <x v="2"/>
    <x v="0"/>
    <x v="0"/>
    <x v="0"/>
    <x v="2"/>
    <x v="90"/>
    <m/>
    <m/>
  </r>
  <r>
    <x v="0"/>
    <x v="1"/>
    <x v="2"/>
    <x v="0"/>
    <x v="0"/>
    <x v="0"/>
    <x v="2"/>
    <x v="91"/>
    <m/>
    <n v="25600"/>
  </r>
  <r>
    <x v="0"/>
    <x v="1"/>
    <x v="2"/>
    <x v="0"/>
    <x v="0"/>
    <x v="0"/>
    <x v="2"/>
    <x v="92"/>
    <m/>
    <m/>
  </r>
  <r>
    <x v="0"/>
    <x v="1"/>
    <x v="2"/>
    <x v="0"/>
    <x v="0"/>
    <x v="0"/>
    <x v="2"/>
    <x v="93"/>
    <m/>
    <m/>
  </r>
  <r>
    <x v="0"/>
    <x v="1"/>
    <x v="2"/>
    <x v="0"/>
    <x v="0"/>
    <x v="1"/>
    <x v="7"/>
    <x v="34"/>
    <m/>
    <n v="67040"/>
  </r>
  <r>
    <x v="0"/>
    <x v="1"/>
    <x v="2"/>
    <x v="0"/>
    <x v="0"/>
    <x v="1"/>
    <x v="7"/>
    <x v="20"/>
    <m/>
    <n v="77197.45"/>
  </r>
  <r>
    <x v="0"/>
    <x v="1"/>
    <x v="2"/>
    <x v="0"/>
    <x v="0"/>
    <x v="1"/>
    <x v="7"/>
    <x v="101"/>
    <m/>
    <m/>
  </r>
  <r>
    <x v="0"/>
    <x v="1"/>
    <x v="2"/>
    <x v="0"/>
    <x v="0"/>
    <x v="1"/>
    <x v="7"/>
    <x v="55"/>
    <m/>
    <m/>
  </r>
  <r>
    <x v="0"/>
    <x v="1"/>
    <x v="2"/>
    <x v="0"/>
    <x v="0"/>
    <x v="1"/>
    <x v="8"/>
    <x v="22"/>
    <m/>
    <n v="63356.08"/>
  </r>
  <r>
    <x v="0"/>
    <x v="1"/>
    <x v="2"/>
    <x v="0"/>
    <x v="0"/>
    <x v="1"/>
    <x v="8"/>
    <x v="94"/>
    <m/>
    <n v="6401"/>
  </r>
  <r>
    <x v="0"/>
    <x v="1"/>
    <x v="2"/>
    <x v="0"/>
    <x v="0"/>
    <x v="1"/>
    <x v="8"/>
    <x v="95"/>
    <m/>
    <m/>
  </r>
  <r>
    <x v="0"/>
    <x v="1"/>
    <x v="2"/>
    <x v="0"/>
    <x v="0"/>
    <x v="1"/>
    <x v="8"/>
    <x v="77"/>
    <m/>
    <m/>
  </r>
  <r>
    <x v="0"/>
    <x v="1"/>
    <x v="2"/>
    <x v="0"/>
    <x v="0"/>
    <x v="1"/>
    <x v="8"/>
    <x v="4"/>
    <m/>
    <n v="173160"/>
  </r>
  <r>
    <x v="0"/>
    <x v="1"/>
    <x v="2"/>
    <x v="0"/>
    <x v="2"/>
    <x v="3"/>
    <x v="3"/>
    <x v="96"/>
    <m/>
    <n v="3229352.64"/>
  </r>
  <r>
    <x v="0"/>
    <x v="1"/>
    <x v="2"/>
    <x v="0"/>
    <x v="2"/>
    <x v="3"/>
    <x v="3"/>
    <x v="97"/>
    <m/>
    <m/>
  </r>
  <r>
    <x v="0"/>
    <x v="1"/>
    <x v="2"/>
    <x v="0"/>
    <x v="2"/>
    <x v="3"/>
    <x v="3"/>
    <x v="98"/>
    <m/>
    <m/>
  </r>
  <r>
    <x v="0"/>
    <x v="1"/>
    <x v="2"/>
    <x v="0"/>
    <x v="2"/>
    <x v="3"/>
    <x v="3"/>
    <x v="99"/>
    <m/>
    <m/>
  </r>
  <r>
    <x v="0"/>
    <x v="1"/>
    <x v="2"/>
    <x v="0"/>
    <x v="2"/>
    <x v="3"/>
    <x v="3"/>
    <x v="49"/>
    <m/>
    <m/>
  </r>
  <r>
    <x v="0"/>
    <x v="1"/>
    <x v="2"/>
    <x v="0"/>
    <x v="2"/>
    <x v="3"/>
    <x v="3"/>
    <x v="50"/>
    <m/>
    <m/>
  </r>
  <r>
    <x v="1"/>
    <x v="0"/>
    <x v="2"/>
    <x v="0"/>
    <x v="1"/>
    <x v="2"/>
    <x v="13"/>
    <x v="63"/>
    <m/>
    <n v="20746642.510000002"/>
  </r>
  <r>
    <x v="1"/>
    <x v="0"/>
    <x v="2"/>
    <x v="0"/>
    <x v="1"/>
    <x v="5"/>
    <x v="11"/>
    <x v="64"/>
    <m/>
    <n v="-546.67999999999995"/>
  </r>
  <r>
    <x v="1"/>
    <x v="0"/>
    <x v="2"/>
    <x v="0"/>
    <x v="1"/>
    <x v="5"/>
    <x v="14"/>
    <x v="66"/>
    <m/>
    <m/>
  </r>
  <r>
    <x v="1"/>
    <x v="0"/>
    <x v="2"/>
    <x v="0"/>
    <x v="1"/>
    <x v="5"/>
    <x v="15"/>
    <x v="69"/>
    <m/>
    <m/>
  </r>
  <r>
    <x v="1"/>
    <x v="0"/>
    <x v="2"/>
    <x v="0"/>
    <x v="1"/>
    <x v="2"/>
    <x v="17"/>
    <x v="74"/>
    <m/>
    <m/>
  </r>
  <r>
    <x v="1"/>
    <x v="0"/>
    <x v="2"/>
    <x v="0"/>
    <x v="1"/>
    <x v="2"/>
    <x v="17"/>
    <x v="103"/>
    <m/>
    <m/>
  </r>
  <r>
    <x v="1"/>
    <x v="0"/>
    <x v="2"/>
    <x v="0"/>
    <x v="1"/>
    <x v="2"/>
    <x v="0"/>
    <x v="104"/>
    <m/>
    <n v="19000"/>
  </r>
  <r>
    <x v="1"/>
    <x v="0"/>
    <x v="2"/>
    <x v="0"/>
    <x v="1"/>
    <x v="5"/>
    <x v="7"/>
    <x v="106"/>
    <m/>
    <n v="-12469"/>
  </r>
  <r>
    <x v="1"/>
    <x v="0"/>
    <x v="2"/>
    <x v="0"/>
    <x v="0"/>
    <x v="0"/>
    <x v="4"/>
    <x v="6"/>
    <m/>
    <n v="1920000"/>
  </r>
  <r>
    <x v="1"/>
    <x v="0"/>
    <x v="2"/>
    <x v="0"/>
    <x v="0"/>
    <x v="0"/>
    <x v="4"/>
    <x v="7"/>
    <m/>
    <m/>
  </r>
  <r>
    <x v="1"/>
    <x v="0"/>
    <x v="2"/>
    <x v="0"/>
    <x v="0"/>
    <x v="0"/>
    <x v="4"/>
    <x v="8"/>
    <m/>
    <n v="159936"/>
  </r>
  <r>
    <x v="1"/>
    <x v="0"/>
    <x v="2"/>
    <x v="0"/>
    <x v="0"/>
    <x v="0"/>
    <x v="4"/>
    <x v="9"/>
    <m/>
    <n v="19192"/>
  </r>
  <r>
    <x v="1"/>
    <x v="0"/>
    <x v="2"/>
    <x v="0"/>
    <x v="0"/>
    <x v="0"/>
    <x v="4"/>
    <x v="10"/>
    <m/>
    <n v="159936"/>
  </r>
  <r>
    <x v="1"/>
    <x v="0"/>
    <x v="2"/>
    <x v="0"/>
    <x v="0"/>
    <x v="0"/>
    <x v="4"/>
    <x v="11"/>
    <m/>
    <n v="80064"/>
  </r>
  <r>
    <x v="1"/>
    <x v="0"/>
    <x v="2"/>
    <x v="0"/>
    <x v="0"/>
    <x v="0"/>
    <x v="4"/>
    <x v="12"/>
    <m/>
    <n v="1280000"/>
  </r>
  <r>
    <x v="1"/>
    <x v="0"/>
    <x v="2"/>
    <x v="0"/>
    <x v="0"/>
    <x v="0"/>
    <x v="4"/>
    <x v="56"/>
    <m/>
    <m/>
  </r>
  <r>
    <x v="1"/>
    <x v="0"/>
    <x v="2"/>
    <x v="0"/>
    <x v="0"/>
    <x v="0"/>
    <x v="4"/>
    <x v="13"/>
    <m/>
    <n v="10022"/>
  </r>
  <r>
    <x v="1"/>
    <x v="0"/>
    <x v="2"/>
    <x v="0"/>
    <x v="0"/>
    <x v="0"/>
    <x v="4"/>
    <x v="14"/>
    <m/>
    <n v="230400"/>
  </r>
  <r>
    <x v="1"/>
    <x v="0"/>
    <x v="2"/>
    <x v="0"/>
    <x v="0"/>
    <x v="0"/>
    <x v="4"/>
    <x v="15"/>
    <m/>
    <n v="76800"/>
  </r>
  <r>
    <x v="1"/>
    <x v="0"/>
    <x v="2"/>
    <x v="0"/>
    <x v="0"/>
    <x v="0"/>
    <x v="9"/>
    <x v="30"/>
    <m/>
    <n v="414058"/>
  </r>
  <r>
    <x v="1"/>
    <x v="0"/>
    <x v="2"/>
    <x v="0"/>
    <x v="0"/>
    <x v="0"/>
    <x v="5"/>
    <x v="70"/>
    <m/>
    <m/>
  </r>
  <r>
    <x v="1"/>
    <x v="0"/>
    <x v="2"/>
    <x v="0"/>
    <x v="0"/>
    <x v="0"/>
    <x v="5"/>
    <x v="102"/>
    <m/>
    <m/>
  </r>
  <r>
    <x v="1"/>
    <x v="0"/>
    <x v="2"/>
    <x v="0"/>
    <x v="0"/>
    <x v="0"/>
    <x v="5"/>
    <x v="71"/>
    <m/>
    <m/>
  </r>
  <r>
    <x v="1"/>
    <x v="0"/>
    <x v="2"/>
    <x v="0"/>
    <x v="0"/>
    <x v="0"/>
    <x v="5"/>
    <x v="78"/>
    <m/>
    <m/>
  </r>
  <r>
    <x v="1"/>
    <x v="0"/>
    <x v="2"/>
    <x v="0"/>
    <x v="0"/>
    <x v="0"/>
    <x v="6"/>
    <x v="17"/>
    <m/>
    <n v="829016"/>
  </r>
  <r>
    <x v="1"/>
    <x v="0"/>
    <x v="2"/>
    <x v="0"/>
    <x v="0"/>
    <x v="0"/>
    <x v="0"/>
    <x v="79"/>
    <m/>
    <m/>
  </r>
  <r>
    <x v="1"/>
    <x v="0"/>
    <x v="2"/>
    <x v="0"/>
    <x v="0"/>
    <x v="0"/>
    <x v="0"/>
    <x v="80"/>
    <m/>
    <n v="827511"/>
  </r>
  <r>
    <x v="1"/>
    <x v="0"/>
    <x v="2"/>
    <x v="0"/>
    <x v="0"/>
    <x v="0"/>
    <x v="0"/>
    <x v="84"/>
    <m/>
    <m/>
  </r>
  <r>
    <x v="1"/>
    <x v="0"/>
    <x v="2"/>
    <x v="0"/>
    <x v="0"/>
    <x v="0"/>
    <x v="12"/>
    <x v="81"/>
    <m/>
    <m/>
  </r>
  <r>
    <x v="1"/>
    <x v="0"/>
    <x v="2"/>
    <x v="0"/>
    <x v="0"/>
    <x v="0"/>
    <x v="12"/>
    <x v="82"/>
    <m/>
    <m/>
  </r>
  <r>
    <x v="1"/>
    <x v="0"/>
    <x v="2"/>
    <x v="0"/>
    <x v="0"/>
    <x v="0"/>
    <x v="12"/>
    <x v="83"/>
    <m/>
    <m/>
  </r>
  <r>
    <x v="1"/>
    <x v="0"/>
    <x v="2"/>
    <x v="0"/>
    <x v="0"/>
    <x v="0"/>
    <x v="12"/>
    <x v="84"/>
    <m/>
    <m/>
  </r>
  <r>
    <x v="1"/>
    <x v="0"/>
    <x v="2"/>
    <x v="0"/>
    <x v="0"/>
    <x v="0"/>
    <x v="19"/>
    <x v="100"/>
    <m/>
    <m/>
  </r>
  <r>
    <x v="1"/>
    <x v="0"/>
    <x v="2"/>
    <x v="0"/>
    <x v="0"/>
    <x v="0"/>
    <x v="16"/>
    <x v="86"/>
    <m/>
    <m/>
  </r>
  <r>
    <x v="1"/>
    <x v="0"/>
    <x v="2"/>
    <x v="0"/>
    <x v="0"/>
    <x v="0"/>
    <x v="22"/>
    <x v="105"/>
    <m/>
    <m/>
  </r>
  <r>
    <x v="1"/>
    <x v="0"/>
    <x v="2"/>
    <x v="0"/>
    <x v="0"/>
    <x v="0"/>
    <x v="2"/>
    <x v="87"/>
    <m/>
    <m/>
  </r>
  <r>
    <x v="1"/>
    <x v="0"/>
    <x v="2"/>
    <x v="0"/>
    <x v="0"/>
    <x v="0"/>
    <x v="2"/>
    <x v="88"/>
    <m/>
    <m/>
  </r>
  <r>
    <x v="1"/>
    <x v="0"/>
    <x v="2"/>
    <x v="0"/>
    <x v="0"/>
    <x v="0"/>
    <x v="2"/>
    <x v="89"/>
    <m/>
    <m/>
  </r>
  <r>
    <x v="1"/>
    <x v="0"/>
    <x v="2"/>
    <x v="0"/>
    <x v="0"/>
    <x v="0"/>
    <x v="2"/>
    <x v="90"/>
    <m/>
    <m/>
  </r>
  <r>
    <x v="1"/>
    <x v="0"/>
    <x v="2"/>
    <x v="0"/>
    <x v="0"/>
    <x v="0"/>
    <x v="2"/>
    <x v="91"/>
    <m/>
    <m/>
  </r>
  <r>
    <x v="1"/>
    <x v="0"/>
    <x v="2"/>
    <x v="0"/>
    <x v="0"/>
    <x v="0"/>
    <x v="2"/>
    <x v="92"/>
    <m/>
    <m/>
  </r>
  <r>
    <x v="1"/>
    <x v="0"/>
    <x v="2"/>
    <x v="0"/>
    <x v="0"/>
    <x v="0"/>
    <x v="2"/>
    <x v="93"/>
    <m/>
    <m/>
  </r>
  <r>
    <x v="1"/>
    <x v="0"/>
    <x v="2"/>
    <x v="0"/>
    <x v="0"/>
    <x v="1"/>
    <x v="7"/>
    <x v="34"/>
    <m/>
    <n v="48440"/>
  </r>
  <r>
    <x v="1"/>
    <x v="0"/>
    <x v="2"/>
    <x v="0"/>
    <x v="0"/>
    <x v="1"/>
    <x v="7"/>
    <x v="20"/>
    <m/>
    <n v="259430"/>
  </r>
  <r>
    <x v="1"/>
    <x v="0"/>
    <x v="2"/>
    <x v="0"/>
    <x v="0"/>
    <x v="1"/>
    <x v="7"/>
    <x v="101"/>
    <m/>
    <n v="52000"/>
  </r>
  <r>
    <x v="1"/>
    <x v="0"/>
    <x v="2"/>
    <x v="0"/>
    <x v="0"/>
    <x v="1"/>
    <x v="7"/>
    <x v="55"/>
    <m/>
    <n v="76264.639999999999"/>
  </r>
  <r>
    <x v="1"/>
    <x v="0"/>
    <x v="2"/>
    <x v="0"/>
    <x v="0"/>
    <x v="1"/>
    <x v="8"/>
    <x v="22"/>
    <m/>
    <n v="89669.16"/>
  </r>
  <r>
    <x v="1"/>
    <x v="0"/>
    <x v="2"/>
    <x v="0"/>
    <x v="0"/>
    <x v="1"/>
    <x v="8"/>
    <x v="94"/>
    <m/>
    <n v="19202"/>
  </r>
  <r>
    <x v="1"/>
    <x v="0"/>
    <x v="2"/>
    <x v="0"/>
    <x v="0"/>
    <x v="1"/>
    <x v="8"/>
    <x v="95"/>
    <m/>
    <m/>
  </r>
  <r>
    <x v="1"/>
    <x v="0"/>
    <x v="2"/>
    <x v="0"/>
    <x v="0"/>
    <x v="1"/>
    <x v="8"/>
    <x v="77"/>
    <m/>
    <m/>
  </r>
  <r>
    <x v="1"/>
    <x v="0"/>
    <x v="2"/>
    <x v="0"/>
    <x v="0"/>
    <x v="1"/>
    <x v="8"/>
    <x v="4"/>
    <m/>
    <n v="449"/>
  </r>
  <r>
    <x v="1"/>
    <x v="0"/>
    <x v="2"/>
    <x v="0"/>
    <x v="2"/>
    <x v="3"/>
    <x v="3"/>
    <x v="96"/>
    <m/>
    <m/>
  </r>
  <r>
    <x v="1"/>
    <x v="0"/>
    <x v="2"/>
    <x v="0"/>
    <x v="2"/>
    <x v="3"/>
    <x v="3"/>
    <x v="97"/>
    <m/>
    <n v="5920260"/>
  </r>
  <r>
    <x v="1"/>
    <x v="0"/>
    <x v="2"/>
    <x v="0"/>
    <x v="2"/>
    <x v="3"/>
    <x v="3"/>
    <x v="98"/>
    <m/>
    <m/>
  </r>
  <r>
    <x v="1"/>
    <x v="0"/>
    <x v="2"/>
    <x v="0"/>
    <x v="2"/>
    <x v="3"/>
    <x v="3"/>
    <x v="99"/>
    <m/>
    <n v="492148"/>
  </r>
  <r>
    <x v="1"/>
    <x v="0"/>
    <x v="2"/>
    <x v="0"/>
    <x v="2"/>
    <x v="3"/>
    <x v="20"/>
    <x v="49"/>
    <m/>
    <n v="991100"/>
  </r>
  <r>
    <x v="1"/>
    <x v="0"/>
    <x v="2"/>
    <x v="0"/>
    <x v="2"/>
    <x v="3"/>
    <x v="21"/>
    <x v="50"/>
    <m/>
    <m/>
  </r>
  <r>
    <x v="1"/>
    <x v="1"/>
    <x v="2"/>
    <x v="0"/>
    <x v="1"/>
    <x v="2"/>
    <x v="13"/>
    <x v="63"/>
    <m/>
    <n v="20670377.870000001"/>
  </r>
  <r>
    <x v="1"/>
    <x v="1"/>
    <x v="2"/>
    <x v="0"/>
    <x v="1"/>
    <x v="5"/>
    <x v="11"/>
    <x v="64"/>
    <m/>
    <m/>
  </r>
  <r>
    <x v="1"/>
    <x v="1"/>
    <x v="2"/>
    <x v="0"/>
    <x v="1"/>
    <x v="5"/>
    <x v="14"/>
    <x v="66"/>
    <m/>
    <m/>
  </r>
  <r>
    <x v="1"/>
    <x v="1"/>
    <x v="2"/>
    <x v="0"/>
    <x v="1"/>
    <x v="5"/>
    <x v="15"/>
    <x v="69"/>
    <m/>
    <m/>
  </r>
  <r>
    <x v="1"/>
    <x v="1"/>
    <x v="2"/>
    <x v="0"/>
    <x v="1"/>
    <x v="2"/>
    <x v="17"/>
    <x v="74"/>
    <m/>
    <m/>
  </r>
  <r>
    <x v="1"/>
    <x v="1"/>
    <x v="2"/>
    <x v="0"/>
    <x v="1"/>
    <x v="2"/>
    <x v="17"/>
    <x v="103"/>
    <m/>
    <m/>
  </r>
  <r>
    <x v="1"/>
    <x v="1"/>
    <x v="2"/>
    <x v="0"/>
    <x v="1"/>
    <x v="5"/>
    <x v="0"/>
    <x v="104"/>
    <m/>
    <m/>
  </r>
  <r>
    <x v="1"/>
    <x v="1"/>
    <x v="2"/>
    <x v="0"/>
    <x v="0"/>
    <x v="0"/>
    <x v="4"/>
    <x v="6"/>
    <m/>
    <n v="1920000"/>
  </r>
  <r>
    <x v="1"/>
    <x v="1"/>
    <x v="2"/>
    <x v="0"/>
    <x v="0"/>
    <x v="0"/>
    <x v="4"/>
    <x v="7"/>
    <m/>
    <m/>
  </r>
  <r>
    <x v="1"/>
    <x v="1"/>
    <x v="2"/>
    <x v="0"/>
    <x v="0"/>
    <x v="0"/>
    <x v="4"/>
    <x v="8"/>
    <m/>
    <n v="159936"/>
  </r>
  <r>
    <x v="1"/>
    <x v="1"/>
    <x v="2"/>
    <x v="0"/>
    <x v="0"/>
    <x v="0"/>
    <x v="4"/>
    <x v="9"/>
    <m/>
    <n v="19192"/>
  </r>
  <r>
    <x v="1"/>
    <x v="1"/>
    <x v="2"/>
    <x v="0"/>
    <x v="0"/>
    <x v="0"/>
    <x v="4"/>
    <x v="10"/>
    <m/>
    <n v="159936"/>
  </r>
  <r>
    <x v="1"/>
    <x v="1"/>
    <x v="2"/>
    <x v="0"/>
    <x v="0"/>
    <x v="0"/>
    <x v="4"/>
    <x v="11"/>
    <m/>
    <n v="80064"/>
  </r>
  <r>
    <x v="1"/>
    <x v="1"/>
    <x v="2"/>
    <x v="0"/>
    <x v="0"/>
    <x v="0"/>
    <x v="4"/>
    <x v="12"/>
    <m/>
    <n v="1280000"/>
  </r>
  <r>
    <x v="1"/>
    <x v="1"/>
    <x v="2"/>
    <x v="0"/>
    <x v="0"/>
    <x v="0"/>
    <x v="4"/>
    <x v="56"/>
    <m/>
    <m/>
  </r>
  <r>
    <x v="1"/>
    <x v="1"/>
    <x v="2"/>
    <x v="0"/>
    <x v="0"/>
    <x v="0"/>
    <x v="4"/>
    <x v="13"/>
    <m/>
    <n v="10022"/>
  </r>
  <r>
    <x v="1"/>
    <x v="1"/>
    <x v="2"/>
    <x v="0"/>
    <x v="0"/>
    <x v="0"/>
    <x v="4"/>
    <x v="14"/>
    <m/>
    <n v="230400"/>
  </r>
  <r>
    <x v="1"/>
    <x v="1"/>
    <x v="2"/>
    <x v="0"/>
    <x v="0"/>
    <x v="0"/>
    <x v="4"/>
    <x v="15"/>
    <m/>
    <n v="76800"/>
  </r>
  <r>
    <x v="1"/>
    <x v="1"/>
    <x v="2"/>
    <x v="0"/>
    <x v="0"/>
    <x v="0"/>
    <x v="9"/>
    <x v="30"/>
    <m/>
    <n v="414058"/>
  </r>
  <r>
    <x v="1"/>
    <x v="1"/>
    <x v="2"/>
    <x v="0"/>
    <x v="0"/>
    <x v="0"/>
    <x v="5"/>
    <x v="70"/>
    <m/>
    <m/>
  </r>
  <r>
    <x v="1"/>
    <x v="1"/>
    <x v="2"/>
    <x v="0"/>
    <x v="0"/>
    <x v="0"/>
    <x v="5"/>
    <x v="102"/>
    <m/>
    <m/>
  </r>
  <r>
    <x v="1"/>
    <x v="1"/>
    <x v="2"/>
    <x v="0"/>
    <x v="0"/>
    <x v="0"/>
    <x v="5"/>
    <x v="71"/>
    <m/>
    <m/>
  </r>
  <r>
    <x v="1"/>
    <x v="1"/>
    <x v="2"/>
    <x v="0"/>
    <x v="0"/>
    <x v="0"/>
    <x v="5"/>
    <x v="78"/>
    <m/>
    <m/>
  </r>
  <r>
    <x v="1"/>
    <x v="1"/>
    <x v="2"/>
    <x v="0"/>
    <x v="0"/>
    <x v="0"/>
    <x v="6"/>
    <x v="17"/>
    <m/>
    <n v="829016"/>
  </r>
  <r>
    <x v="1"/>
    <x v="1"/>
    <x v="2"/>
    <x v="0"/>
    <x v="0"/>
    <x v="0"/>
    <x v="0"/>
    <x v="79"/>
    <m/>
    <m/>
  </r>
  <r>
    <x v="1"/>
    <x v="1"/>
    <x v="2"/>
    <x v="0"/>
    <x v="0"/>
    <x v="0"/>
    <x v="0"/>
    <x v="80"/>
    <m/>
    <n v="827511"/>
  </r>
  <r>
    <x v="1"/>
    <x v="1"/>
    <x v="2"/>
    <x v="0"/>
    <x v="0"/>
    <x v="0"/>
    <x v="0"/>
    <x v="84"/>
    <m/>
    <m/>
  </r>
  <r>
    <x v="1"/>
    <x v="1"/>
    <x v="2"/>
    <x v="0"/>
    <x v="0"/>
    <x v="0"/>
    <x v="12"/>
    <x v="81"/>
    <m/>
    <m/>
  </r>
  <r>
    <x v="1"/>
    <x v="1"/>
    <x v="2"/>
    <x v="0"/>
    <x v="0"/>
    <x v="0"/>
    <x v="12"/>
    <x v="82"/>
    <m/>
    <m/>
  </r>
  <r>
    <x v="1"/>
    <x v="1"/>
    <x v="2"/>
    <x v="0"/>
    <x v="0"/>
    <x v="0"/>
    <x v="12"/>
    <x v="83"/>
    <m/>
    <m/>
  </r>
  <r>
    <x v="1"/>
    <x v="1"/>
    <x v="2"/>
    <x v="0"/>
    <x v="0"/>
    <x v="0"/>
    <x v="12"/>
    <x v="84"/>
    <m/>
    <m/>
  </r>
  <r>
    <x v="1"/>
    <x v="1"/>
    <x v="2"/>
    <x v="0"/>
    <x v="0"/>
    <x v="0"/>
    <x v="19"/>
    <x v="100"/>
    <m/>
    <m/>
  </r>
  <r>
    <x v="1"/>
    <x v="1"/>
    <x v="2"/>
    <x v="0"/>
    <x v="0"/>
    <x v="0"/>
    <x v="16"/>
    <x v="86"/>
    <m/>
    <m/>
  </r>
  <r>
    <x v="1"/>
    <x v="1"/>
    <x v="2"/>
    <x v="0"/>
    <x v="0"/>
    <x v="0"/>
    <x v="22"/>
    <x v="105"/>
    <m/>
    <m/>
  </r>
  <r>
    <x v="1"/>
    <x v="1"/>
    <x v="2"/>
    <x v="0"/>
    <x v="0"/>
    <x v="0"/>
    <x v="2"/>
    <x v="87"/>
    <m/>
    <m/>
  </r>
  <r>
    <x v="1"/>
    <x v="1"/>
    <x v="2"/>
    <x v="0"/>
    <x v="0"/>
    <x v="0"/>
    <x v="2"/>
    <x v="88"/>
    <m/>
    <m/>
  </r>
  <r>
    <x v="1"/>
    <x v="1"/>
    <x v="2"/>
    <x v="0"/>
    <x v="0"/>
    <x v="0"/>
    <x v="2"/>
    <x v="89"/>
    <m/>
    <m/>
  </r>
  <r>
    <x v="1"/>
    <x v="1"/>
    <x v="2"/>
    <x v="0"/>
    <x v="0"/>
    <x v="0"/>
    <x v="2"/>
    <x v="90"/>
    <m/>
    <m/>
  </r>
  <r>
    <x v="1"/>
    <x v="1"/>
    <x v="2"/>
    <x v="0"/>
    <x v="0"/>
    <x v="0"/>
    <x v="2"/>
    <x v="91"/>
    <m/>
    <m/>
  </r>
  <r>
    <x v="1"/>
    <x v="1"/>
    <x v="2"/>
    <x v="0"/>
    <x v="0"/>
    <x v="0"/>
    <x v="2"/>
    <x v="92"/>
    <m/>
    <m/>
  </r>
  <r>
    <x v="1"/>
    <x v="1"/>
    <x v="2"/>
    <x v="0"/>
    <x v="0"/>
    <x v="0"/>
    <x v="2"/>
    <x v="93"/>
    <m/>
    <m/>
  </r>
  <r>
    <x v="1"/>
    <x v="1"/>
    <x v="2"/>
    <x v="0"/>
    <x v="0"/>
    <x v="1"/>
    <x v="7"/>
    <x v="34"/>
    <m/>
    <n v="48440"/>
  </r>
  <r>
    <x v="1"/>
    <x v="1"/>
    <x v="2"/>
    <x v="0"/>
    <x v="0"/>
    <x v="1"/>
    <x v="7"/>
    <x v="20"/>
    <m/>
    <n v="259430"/>
  </r>
  <r>
    <x v="1"/>
    <x v="1"/>
    <x v="2"/>
    <x v="0"/>
    <x v="0"/>
    <x v="1"/>
    <x v="7"/>
    <x v="101"/>
    <m/>
    <n v="52000"/>
  </r>
  <r>
    <x v="1"/>
    <x v="1"/>
    <x v="2"/>
    <x v="0"/>
    <x v="0"/>
    <x v="1"/>
    <x v="7"/>
    <x v="55"/>
    <m/>
    <n v="76264.639999999999"/>
  </r>
  <r>
    <x v="1"/>
    <x v="1"/>
    <x v="2"/>
    <x v="0"/>
    <x v="0"/>
    <x v="1"/>
    <x v="8"/>
    <x v="22"/>
    <m/>
    <n v="89669.16"/>
  </r>
  <r>
    <x v="1"/>
    <x v="1"/>
    <x v="2"/>
    <x v="0"/>
    <x v="0"/>
    <x v="1"/>
    <x v="8"/>
    <x v="94"/>
    <m/>
    <n v="19202"/>
  </r>
  <r>
    <x v="1"/>
    <x v="1"/>
    <x v="2"/>
    <x v="0"/>
    <x v="0"/>
    <x v="1"/>
    <x v="8"/>
    <x v="95"/>
    <m/>
    <m/>
  </r>
  <r>
    <x v="1"/>
    <x v="1"/>
    <x v="2"/>
    <x v="0"/>
    <x v="0"/>
    <x v="1"/>
    <x v="8"/>
    <x v="77"/>
    <m/>
    <m/>
  </r>
  <r>
    <x v="1"/>
    <x v="1"/>
    <x v="2"/>
    <x v="0"/>
    <x v="0"/>
    <x v="1"/>
    <x v="8"/>
    <x v="4"/>
    <m/>
    <n v="0"/>
  </r>
  <r>
    <x v="1"/>
    <x v="1"/>
    <x v="2"/>
    <x v="0"/>
    <x v="2"/>
    <x v="3"/>
    <x v="3"/>
    <x v="96"/>
    <m/>
    <m/>
  </r>
  <r>
    <x v="1"/>
    <x v="1"/>
    <x v="2"/>
    <x v="0"/>
    <x v="2"/>
    <x v="3"/>
    <x v="3"/>
    <x v="97"/>
    <m/>
    <n v="5920260"/>
  </r>
  <r>
    <x v="1"/>
    <x v="1"/>
    <x v="2"/>
    <x v="0"/>
    <x v="2"/>
    <x v="3"/>
    <x v="3"/>
    <x v="98"/>
    <m/>
    <m/>
  </r>
  <r>
    <x v="1"/>
    <x v="1"/>
    <x v="2"/>
    <x v="0"/>
    <x v="2"/>
    <x v="3"/>
    <x v="3"/>
    <x v="99"/>
    <m/>
    <n v="492148"/>
  </r>
  <r>
    <x v="1"/>
    <x v="1"/>
    <x v="2"/>
    <x v="0"/>
    <x v="2"/>
    <x v="3"/>
    <x v="3"/>
    <x v="49"/>
    <m/>
    <n v="991100"/>
  </r>
  <r>
    <x v="1"/>
    <x v="1"/>
    <x v="2"/>
    <x v="0"/>
    <x v="2"/>
    <x v="3"/>
    <x v="3"/>
    <x v="50"/>
    <m/>
    <m/>
  </r>
  <r>
    <x v="2"/>
    <x v="0"/>
    <x v="2"/>
    <x v="0"/>
    <x v="1"/>
    <x v="2"/>
    <x v="13"/>
    <x v="63"/>
    <m/>
    <n v="25505024.129999999"/>
  </r>
  <r>
    <x v="2"/>
    <x v="0"/>
    <x v="2"/>
    <x v="0"/>
    <x v="1"/>
    <x v="5"/>
    <x v="11"/>
    <x v="64"/>
    <m/>
    <m/>
  </r>
  <r>
    <x v="2"/>
    <x v="0"/>
    <x v="2"/>
    <x v="0"/>
    <x v="1"/>
    <x v="5"/>
    <x v="14"/>
    <x v="66"/>
    <m/>
    <m/>
  </r>
  <r>
    <x v="2"/>
    <x v="0"/>
    <x v="2"/>
    <x v="0"/>
    <x v="1"/>
    <x v="5"/>
    <x v="15"/>
    <x v="69"/>
    <m/>
    <m/>
  </r>
  <r>
    <x v="2"/>
    <x v="0"/>
    <x v="2"/>
    <x v="0"/>
    <x v="1"/>
    <x v="2"/>
    <x v="17"/>
    <x v="74"/>
    <m/>
    <n v="-19411.759999999998"/>
  </r>
  <r>
    <x v="2"/>
    <x v="0"/>
    <x v="2"/>
    <x v="0"/>
    <x v="1"/>
    <x v="2"/>
    <x v="17"/>
    <x v="103"/>
    <m/>
    <m/>
  </r>
  <r>
    <x v="2"/>
    <x v="0"/>
    <x v="2"/>
    <x v="0"/>
    <x v="1"/>
    <x v="2"/>
    <x v="0"/>
    <x v="104"/>
    <m/>
    <n v="70000"/>
  </r>
  <r>
    <x v="2"/>
    <x v="0"/>
    <x v="2"/>
    <x v="0"/>
    <x v="0"/>
    <x v="0"/>
    <x v="4"/>
    <x v="6"/>
    <m/>
    <n v="1920000"/>
  </r>
  <r>
    <x v="2"/>
    <x v="0"/>
    <x v="2"/>
    <x v="0"/>
    <x v="0"/>
    <x v="0"/>
    <x v="4"/>
    <x v="7"/>
    <m/>
    <m/>
  </r>
  <r>
    <x v="2"/>
    <x v="0"/>
    <x v="2"/>
    <x v="0"/>
    <x v="0"/>
    <x v="0"/>
    <x v="4"/>
    <x v="8"/>
    <m/>
    <n v="159936"/>
  </r>
  <r>
    <x v="2"/>
    <x v="0"/>
    <x v="2"/>
    <x v="0"/>
    <x v="0"/>
    <x v="0"/>
    <x v="4"/>
    <x v="9"/>
    <m/>
    <n v="19192"/>
  </r>
  <r>
    <x v="2"/>
    <x v="0"/>
    <x v="2"/>
    <x v="0"/>
    <x v="0"/>
    <x v="0"/>
    <x v="4"/>
    <x v="10"/>
    <m/>
    <n v="159936"/>
  </r>
  <r>
    <x v="2"/>
    <x v="0"/>
    <x v="2"/>
    <x v="0"/>
    <x v="0"/>
    <x v="0"/>
    <x v="4"/>
    <x v="11"/>
    <m/>
    <n v="80064"/>
  </r>
  <r>
    <x v="2"/>
    <x v="0"/>
    <x v="2"/>
    <x v="0"/>
    <x v="0"/>
    <x v="0"/>
    <x v="4"/>
    <x v="12"/>
    <m/>
    <n v="1280000"/>
  </r>
  <r>
    <x v="2"/>
    <x v="0"/>
    <x v="2"/>
    <x v="0"/>
    <x v="0"/>
    <x v="0"/>
    <x v="4"/>
    <x v="56"/>
    <m/>
    <m/>
  </r>
  <r>
    <x v="2"/>
    <x v="0"/>
    <x v="2"/>
    <x v="0"/>
    <x v="0"/>
    <x v="0"/>
    <x v="4"/>
    <x v="13"/>
    <m/>
    <n v="10022"/>
  </r>
  <r>
    <x v="2"/>
    <x v="0"/>
    <x v="2"/>
    <x v="0"/>
    <x v="0"/>
    <x v="0"/>
    <x v="4"/>
    <x v="14"/>
    <m/>
    <n v="230400"/>
  </r>
  <r>
    <x v="2"/>
    <x v="0"/>
    <x v="2"/>
    <x v="0"/>
    <x v="0"/>
    <x v="0"/>
    <x v="4"/>
    <x v="15"/>
    <m/>
    <n v="76800"/>
  </r>
  <r>
    <x v="2"/>
    <x v="0"/>
    <x v="2"/>
    <x v="0"/>
    <x v="0"/>
    <x v="0"/>
    <x v="9"/>
    <x v="30"/>
    <m/>
    <n v="438902"/>
  </r>
  <r>
    <x v="2"/>
    <x v="0"/>
    <x v="2"/>
    <x v="0"/>
    <x v="0"/>
    <x v="0"/>
    <x v="5"/>
    <x v="70"/>
    <m/>
    <m/>
  </r>
  <r>
    <x v="2"/>
    <x v="0"/>
    <x v="2"/>
    <x v="0"/>
    <x v="0"/>
    <x v="0"/>
    <x v="5"/>
    <x v="102"/>
    <m/>
    <m/>
  </r>
  <r>
    <x v="2"/>
    <x v="0"/>
    <x v="2"/>
    <x v="0"/>
    <x v="0"/>
    <x v="0"/>
    <x v="5"/>
    <x v="71"/>
    <m/>
    <m/>
  </r>
  <r>
    <x v="2"/>
    <x v="0"/>
    <x v="2"/>
    <x v="0"/>
    <x v="0"/>
    <x v="0"/>
    <x v="5"/>
    <x v="78"/>
    <m/>
    <m/>
  </r>
  <r>
    <x v="2"/>
    <x v="0"/>
    <x v="2"/>
    <x v="0"/>
    <x v="0"/>
    <x v="0"/>
    <x v="6"/>
    <x v="17"/>
    <m/>
    <n v="829016"/>
  </r>
  <r>
    <x v="2"/>
    <x v="0"/>
    <x v="2"/>
    <x v="0"/>
    <x v="0"/>
    <x v="0"/>
    <x v="0"/>
    <x v="79"/>
    <m/>
    <m/>
  </r>
  <r>
    <x v="2"/>
    <x v="0"/>
    <x v="2"/>
    <x v="0"/>
    <x v="0"/>
    <x v="0"/>
    <x v="0"/>
    <x v="80"/>
    <m/>
    <n v="1541234"/>
  </r>
  <r>
    <x v="2"/>
    <x v="0"/>
    <x v="2"/>
    <x v="0"/>
    <x v="0"/>
    <x v="0"/>
    <x v="0"/>
    <x v="84"/>
    <m/>
    <m/>
  </r>
  <r>
    <x v="2"/>
    <x v="0"/>
    <x v="2"/>
    <x v="0"/>
    <x v="0"/>
    <x v="0"/>
    <x v="0"/>
    <x v="107"/>
    <m/>
    <n v="26059"/>
  </r>
  <r>
    <x v="2"/>
    <x v="0"/>
    <x v="2"/>
    <x v="0"/>
    <x v="0"/>
    <x v="0"/>
    <x v="0"/>
    <x v="108"/>
    <m/>
    <n v="78629"/>
  </r>
  <r>
    <x v="2"/>
    <x v="0"/>
    <x v="2"/>
    <x v="0"/>
    <x v="0"/>
    <x v="0"/>
    <x v="0"/>
    <x v="109"/>
    <m/>
    <n v="138953"/>
  </r>
  <r>
    <x v="2"/>
    <x v="0"/>
    <x v="2"/>
    <x v="0"/>
    <x v="0"/>
    <x v="0"/>
    <x v="12"/>
    <x v="81"/>
    <m/>
    <m/>
  </r>
  <r>
    <x v="2"/>
    <x v="0"/>
    <x v="2"/>
    <x v="0"/>
    <x v="0"/>
    <x v="0"/>
    <x v="12"/>
    <x v="82"/>
    <m/>
    <m/>
  </r>
  <r>
    <x v="2"/>
    <x v="0"/>
    <x v="2"/>
    <x v="0"/>
    <x v="0"/>
    <x v="0"/>
    <x v="12"/>
    <x v="83"/>
    <m/>
    <m/>
  </r>
  <r>
    <x v="2"/>
    <x v="0"/>
    <x v="2"/>
    <x v="0"/>
    <x v="0"/>
    <x v="0"/>
    <x v="12"/>
    <x v="84"/>
    <m/>
    <m/>
  </r>
  <r>
    <x v="2"/>
    <x v="0"/>
    <x v="2"/>
    <x v="0"/>
    <x v="0"/>
    <x v="0"/>
    <x v="19"/>
    <x v="100"/>
    <m/>
    <m/>
  </r>
  <r>
    <x v="2"/>
    <x v="0"/>
    <x v="2"/>
    <x v="0"/>
    <x v="0"/>
    <x v="0"/>
    <x v="16"/>
    <x v="86"/>
    <m/>
    <m/>
  </r>
  <r>
    <x v="2"/>
    <x v="0"/>
    <x v="2"/>
    <x v="0"/>
    <x v="0"/>
    <x v="0"/>
    <x v="22"/>
    <x v="105"/>
    <m/>
    <m/>
  </r>
  <r>
    <x v="2"/>
    <x v="0"/>
    <x v="2"/>
    <x v="0"/>
    <x v="0"/>
    <x v="0"/>
    <x v="2"/>
    <x v="87"/>
    <m/>
    <m/>
  </r>
  <r>
    <x v="2"/>
    <x v="0"/>
    <x v="2"/>
    <x v="0"/>
    <x v="0"/>
    <x v="0"/>
    <x v="2"/>
    <x v="88"/>
    <m/>
    <m/>
  </r>
  <r>
    <x v="2"/>
    <x v="0"/>
    <x v="2"/>
    <x v="0"/>
    <x v="0"/>
    <x v="0"/>
    <x v="2"/>
    <x v="89"/>
    <m/>
    <m/>
  </r>
  <r>
    <x v="2"/>
    <x v="0"/>
    <x v="2"/>
    <x v="0"/>
    <x v="0"/>
    <x v="0"/>
    <x v="2"/>
    <x v="90"/>
    <m/>
    <m/>
  </r>
  <r>
    <x v="2"/>
    <x v="0"/>
    <x v="2"/>
    <x v="0"/>
    <x v="0"/>
    <x v="0"/>
    <x v="2"/>
    <x v="91"/>
    <m/>
    <m/>
  </r>
  <r>
    <x v="2"/>
    <x v="0"/>
    <x v="2"/>
    <x v="0"/>
    <x v="0"/>
    <x v="0"/>
    <x v="2"/>
    <x v="92"/>
    <m/>
    <m/>
  </r>
  <r>
    <x v="2"/>
    <x v="0"/>
    <x v="2"/>
    <x v="0"/>
    <x v="0"/>
    <x v="0"/>
    <x v="2"/>
    <x v="93"/>
    <m/>
    <m/>
  </r>
  <r>
    <x v="2"/>
    <x v="0"/>
    <x v="2"/>
    <x v="0"/>
    <x v="0"/>
    <x v="1"/>
    <x v="7"/>
    <x v="34"/>
    <m/>
    <n v="48440"/>
  </r>
  <r>
    <x v="2"/>
    <x v="0"/>
    <x v="2"/>
    <x v="0"/>
    <x v="0"/>
    <x v="1"/>
    <x v="7"/>
    <x v="20"/>
    <m/>
    <n v="352522.4"/>
  </r>
  <r>
    <x v="2"/>
    <x v="0"/>
    <x v="2"/>
    <x v="0"/>
    <x v="0"/>
    <x v="1"/>
    <x v="7"/>
    <x v="101"/>
    <m/>
    <m/>
  </r>
  <r>
    <x v="2"/>
    <x v="0"/>
    <x v="2"/>
    <x v="0"/>
    <x v="0"/>
    <x v="1"/>
    <x v="7"/>
    <x v="55"/>
    <m/>
    <n v="66982.13"/>
  </r>
  <r>
    <x v="2"/>
    <x v="0"/>
    <x v="2"/>
    <x v="0"/>
    <x v="0"/>
    <x v="1"/>
    <x v="8"/>
    <x v="22"/>
    <m/>
    <n v="67656.679999999993"/>
  </r>
  <r>
    <x v="2"/>
    <x v="0"/>
    <x v="2"/>
    <x v="0"/>
    <x v="0"/>
    <x v="1"/>
    <x v="8"/>
    <x v="94"/>
    <m/>
    <n v="6401"/>
  </r>
  <r>
    <x v="2"/>
    <x v="0"/>
    <x v="2"/>
    <x v="0"/>
    <x v="0"/>
    <x v="1"/>
    <x v="8"/>
    <x v="95"/>
    <m/>
    <m/>
  </r>
  <r>
    <x v="2"/>
    <x v="0"/>
    <x v="2"/>
    <x v="0"/>
    <x v="0"/>
    <x v="1"/>
    <x v="8"/>
    <x v="77"/>
    <m/>
    <m/>
  </r>
  <r>
    <x v="2"/>
    <x v="0"/>
    <x v="2"/>
    <x v="0"/>
    <x v="0"/>
    <x v="1"/>
    <x v="8"/>
    <x v="4"/>
    <m/>
    <n v="15854.08"/>
  </r>
  <r>
    <x v="2"/>
    <x v="0"/>
    <x v="2"/>
    <x v="0"/>
    <x v="2"/>
    <x v="3"/>
    <x v="3"/>
    <x v="96"/>
    <m/>
    <m/>
  </r>
  <r>
    <x v="2"/>
    <x v="0"/>
    <x v="2"/>
    <x v="0"/>
    <x v="2"/>
    <x v="3"/>
    <x v="3"/>
    <x v="97"/>
    <m/>
    <n v="5703923"/>
  </r>
  <r>
    <x v="2"/>
    <x v="0"/>
    <x v="2"/>
    <x v="0"/>
    <x v="2"/>
    <x v="3"/>
    <x v="3"/>
    <x v="98"/>
    <m/>
    <m/>
  </r>
  <r>
    <x v="2"/>
    <x v="0"/>
    <x v="2"/>
    <x v="0"/>
    <x v="2"/>
    <x v="3"/>
    <x v="3"/>
    <x v="99"/>
    <m/>
    <n v="69141"/>
  </r>
  <r>
    <x v="2"/>
    <x v="0"/>
    <x v="2"/>
    <x v="0"/>
    <x v="2"/>
    <x v="3"/>
    <x v="20"/>
    <x v="49"/>
    <m/>
    <n v="1169400"/>
  </r>
  <r>
    <x v="2"/>
    <x v="0"/>
    <x v="2"/>
    <x v="0"/>
    <x v="2"/>
    <x v="3"/>
    <x v="21"/>
    <x v="50"/>
    <m/>
    <m/>
  </r>
  <r>
    <x v="2"/>
    <x v="1"/>
    <x v="2"/>
    <x v="0"/>
    <x v="1"/>
    <x v="2"/>
    <x v="13"/>
    <x v="63"/>
    <m/>
    <n v="18897874.999999996"/>
  </r>
  <r>
    <x v="2"/>
    <x v="1"/>
    <x v="2"/>
    <x v="0"/>
    <x v="1"/>
    <x v="5"/>
    <x v="11"/>
    <x v="64"/>
    <m/>
    <m/>
  </r>
  <r>
    <x v="2"/>
    <x v="1"/>
    <x v="2"/>
    <x v="0"/>
    <x v="1"/>
    <x v="5"/>
    <x v="14"/>
    <x v="66"/>
    <m/>
    <m/>
  </r>
  <r>
    <x v="2"/>
    <x v="1"/>
    <x v="2"/>
    <x v="0"/>
    <x v="1"/>
    <x v="5"/>
    <x v="15"/>
    <x v="69"/>
    <m/>
    <m/>
  </r>
  <r>
    <x v="2"/>
    <x v="1"/>
    <x v="2"/>
    <x v="0"/>
    <x v="1"/>
    <x v="2"/>
    <x v="17"/>
    <x v="74"/>
    <m/>
    <n v="0"/>
  </r>
  <r>
    <x v="2"/>
    <x v="1"/>
    <x v="2"/>
    <x v="0"/>
    <x v="1"/>
    <x v="2"/>
    <x v="17"/>
    <x v="103"/>
    <m/>
    <m/>
  </r>
  <r>
    <x v="2"/>
    <x v="1"/>
    <x v="2"/>
    <x v="0"/>
    <x v="1"/>
    <x v="5"/>
    <x v="0"/>
    <x v="104"/>
    <m/>
    <n v="0"/>
  </r>
  <r>
    <x v="2"/>
    <x v="1"/>
    <x v="2"/>
    <x v="0"/>
    <x v="0"/>
    <x v="0"/>
    <x v="4"/>
    <x v="6"/>
    <m/>
    <n v="1920000"/>
  </r>
  <r>
    <x v="2"/>
    <x v="1"/>
    <x v="2"/>
    <x v="0"/>
    <x v="0"/>
    <x v="0"/>
    <x v="4"/>
    <x v="7"/>
    <m/>
    <m/>
  </r>
  <r>
    <x v="2"/>
    <x v="1"/>
    <x v="2"/>
    <x v="0"/>
    <x v="0"/>
    <x v="0"/>
    <x v="4"/>
    <x v="8"/>
    <m/>
    <n v="159936"/>
  </r>
  <r>
    <x v="2"/>
    <x v="1"/>
    <x v="2"/>
    <x v="0"/>
    <x v="0"/>
    <x v="0"/>
    <x v="4"/>
    <x v="9"/>
    <m/>
    <n v="19192"/>
  </r>
  <r>
    <x v="2"/>
    <x v="1"/>
    <x v="2"/>
    <x v="0"/>
    <x v="0"/>
    <x v="0"/>
    <x v="4"/>
    <x v="10"/>
    <m/>
    <n v="159936"/>
  </r>
  <r>
    <x v="2"/>
    <x v="1"/>
    <x v="2"/>
    <x v="0"/>
    <x v="0"/>
    <x v="0"/>
    <x v="4"/>
    <x v="11"/>
    <m/>
    <n v="80064"/>
  </r>
  <r>
    <x v="2"/>
    <x v="1"/>
    <x v="2"/>
    <x v="0"/>
    <x v="0"/>
    <x v="0"/>
    <x v="4"/>
    <x v="12"/>
    <m/>
    <n v="1280000"/>
  </r>
  <r>
    <x v="2"/>
    <x v="1"/>
    <x v="2"/>
    <x v="0"/>
    <x v="0"/>
    <x v="0"/>
    <x v="4"/>
    <x v="56"/>
    <m/>
    <m/>
  </r>
  <r>
    <x v="2"/>
    <x v="1"/>
    <x v="2"/>
    <x v="0"/>
    <x v="0"/>
    <x v="0"/>
    <x v="4"/>
    <x v="13"/>
    <m/>
    <n v="10022"/>
  </r>
  <r>
    <x v="2"/>
    <x v="1"/>
    <x v="2"/>
    <x v="0"/>
    <x v="0"/>
    <x v="0"/>
    <x v="4"/>
    <x v="14"/>
    <m/>
    <n v="230400"/>
  </r>
  <r>
    <x v="2"/>
    <x v="1"/>
    <x v="2"/>
    <x v="0"/>
    <x v="0"/>
    <x v="0"/>
    <x v="4"/>
    <x v="15"/>
    <m/>
    <n v="76800"/>
  </r>
  <r>
    <x v="2"/>
    <x v="1"/>
    <x v="2"/>
    <x v="0"/>
    <x v="0"/>
    <x v="0"/>
    <x v="9"/>
    <x v="30"/>
    <m/>
    <n v="438902"/>
  </r>
  <r>
    <x v="2"/>
    <x v="1"/>
    <x v="2"/>
    <x v="0"/>
    <x v="0"/>
    <x v="0"/>
    <x v="5"/>
    <x v="70"/>
    <m/>
    <m/>
  </r>
  <r>
    <x v="2"/>
    <x v="1"/>
    <x v="2"/>
    <x v="0"/>
    <x v="0"/>
    <x v="0"/>
    <x v="5"/>
    <x v="102"/>
    <m/>
    <m/>
  </r>
  <r>
    <x v="2"/>
    <x v="1"/>
    <x v="2"/>
    <x v="0"/>
    <x v="0"/>
    <x v="0"/>
    <x v="5"/>
    <x v="71"/>
    <m/>
    <m/>
  </r>
  <r>
    <x v="2"/>
    <x v="1"/>
    <x v="2"/>
    <x v="0"/>
    <x v="0"/>
    <x v="0"/>
    <x v="5"/>
    <x v="78"/>
    <m/>
    <m/>
  </r>
  <r>
    <x v="2"/>
    <x v="1"/>
    <x v="2"/>
    <x v="0"/>
    <x v="0"/>
    <x v="0"/>
    <x v="6"/>
    <x v="17"/>
    <m/>
    <n v="829016"/>
  </r>
  <r>
    <x v="2"/>
    <x v="1"/>
    <x v="2"/>
    <x v="0"/>
    <x v="0"/>
    <x v="0"/>
    <x v="0"/>
    <x v="79"/>
    <m/>
    <m/>
  </r>
  <r>
    <x v="2"/>
    <x v="1"/>
    <x v="2"/>
    <x v="0"/>
    <x v="0"/>
    <x v="0"/>
    <x v="0"/>
    <x v="80"/>
    <m/>
    <n v="1541234"/>
  </r>
  <r>
    <x v="2"/>
    <x v="1"/>
    <x v="2"/>
    <x v="0"/>
    <x v="0"/>
    <x v="0"/>
    <x v="0"/>
    <x v="84"/>
    <m/>
    <m/>
  </r>
  <r>
    <x v="2"/>
    <x v="1"/>
    <x v="2"/>
    <x v="0"/>
    <x v="0"/>
    <x v="0"/>
    <x v="0"/>
    <x v="107"/>
    <m/>
    <n v="26059"/>
  </r>
  <r>
    <x v="2"/>
    <x v="1"/>
    <x v="2"/>
    <x v="0"/>
    <x v="0"/>
    <x v="0"/>
    <x v="0"/>
    <x v="108"/>
    <m/>
    <n v="78629"/>
  </r>
  <r>
    <x v="2"/>
    <x v="1"/>
    <x v="2"/>
    <x v="0"/>
    <x v="0"/>
    <x v="0"/>
    <x v="0"/>
    <x v="109"/>
    <m/>
    <n v="138953"/>
  </r>
  <r>
    <x v="2"/>
    <x v="1"/>
    <x v="2"/>
    <x v="0"/>
    <x v="0"/>
    <x v="0"/>
    <x v="12"/>
    <x v="81"/>
    <m/>
    <m/>
  </r>
  <r>
    <x v="2"/>
    <x v="1"/>
    <x v="2"/>
    <x v="0"/>
    <x v="0"/>
    <x v="0"/>
    <x v="12"/>
    <x v="82"/>
    <m/>
    <m/>
  </r>
  <r>
    <x v="2"/>
    <x v="1"/>
    <x v="2"/>
    <x v="0"/>
    <x v="0"/>
    <x v="0"/>
    <x v="12"/>
    <x v="83"/>
    <m/>
    <m/>
  </r>
  <r>
    <x v="2"/>
    <x v="1"/>
    <x v="2"/>
    <x v="0"/>
    <x v="0"/>
    <x v="0"/>
    <x v="12"/>
    <x v="84"/>
    <m/>
    <m/>
  </r>
  <r>
    <x v="2"/>
    <x v="1"/>
    <x v="2"/>
    <x v="0"/>
    <x v="0"/>
    <x v="0"/>
    <x v="19"/>
    <x v="100"/>
    <m/>
    <m/>
  </r>
  <r>
    <x v="2"/>
    <x v="1"/>
    <x v="2"/>
    <x v="0"/>
    <x v="0"/>
    <x v="0"/>
    <x v="16"/>
    <x v="86"/>
    <m/>
    <m/>
  </r>
  <r>
    <x v="2"/>
    <x v="1"/>
    <x v="2"/>
    <x v="0"/>
    <x v="0"/>
    <x v="0"/>
    <x v="22"/>
    <x v="105"/>
    <m/>
    <m/>
  </r>
  <r>
    <x v="2"/>
    <x v="1"/>
    <x v="2"/>
    <x v="0"/>
    <x v="0"/>
    <x v="0"/>
    <x v="2"/>
    <x v="87"/>
    <m/>
    <m/>
  </r>
  <r>
    <x v="2"/>
    <x v="1"/>
    <x v="2"/>
    <x v="0"/>
    <x v="0"/>
    <x v="0"/>
    <x v="2"/>
    <x v="88"/>
    <m/>
    <m/>
  </r>
  <r>
    <x v="2"/>
    <x v="1"/>
    <x v="2"/>
    <x v="0"/>
    <x v="0"/>
    <x v="0"/>
    <x v="2"/>
    <x v="89"/>
    <m/>
    <m/>
  </r>
  <r>
    <x v="2"/>
    <x v="1"/>
    <x v="2"/>
    <x v="0"/>
    <x v="0"/>
    <x v="0"/>
    <x v="2"/>
    <x v="90"/>
    <m/>
    <m/>
  </r>
  <r>
    <x v="2"/>
    <x v="1"/>
    <x v="2"/>
    <x v="0"/>
    <x v="0"/>
    <x v="0"/>
    <x v="2"/>
    <x v="91"/>
    <m/>
    <m/>
  </r>
  <r>
    <x v="2"/>
    <x v="1"/>
    <x v="2"/>
    <x v="0"/>
    <x v="0"/>
    <x v="0"/>
    <x v="2"/>
    <x v="92"/>
    <m/>
    <m/>
  </r>
  <r>
    <x v="2"/>
    <x v="1"/>
    <x v="2"/>
    <x v="0"/>
    <x v="0"/>
    <x v="0"/>
    <x v="2"/>
    <x v="93"/>
    <m/>
    <m/>
  </r>
  <r>
    <x v="2"/>
    <x v="1"/>
    <x v="2"/>
    <x v="0"/>
    <x v="0"/>
    <x v="1"/>
    <x v="7"/>
    <x v="34"/>
    <m/>
    <n v="48440"/>
  </r>
  <r>
    <x v="2"/>
    <x v="1"/>
    <x v="2"/>
    <x v="0"/>
    <x v="0"/>
    <x v="1"/>
    <x v="7"/>
    <x v="20"/>
    <m/>
    <n v="352522.4"/>
  </r>
  <r>
    <x v="2"/>
    <x v="1"/>
    <x v="2"/>
    <x v="0"/>
    <x v="0"/>
    <x v="1"/>
    <x v="7"/>
    <x v="101"/>
    <m/>
    <m/>
  </r>
  <r>
    <x v="2"/>
    <x v="1"/>
    <x v="2"/>
    <x v="0"/>
    <x v="0"/>
    <x v="1"/>
    <x v="7"/>
    <x v="55"/>
    <m/>
    <n v="66982.13"/>
  </r>
  <r>
    <x v="2"/>
    <x v="1"/>
    <x v="2"/>
    <x v="0"/>
    <x v="0"/>
    <x v="1"/>
    <x v="8"/>
    <x v="22"/>
    <m/>
    <n v="67656.679999999993"/>
  </r>
  <r>
    <x v="2"/>
    <x v="1"/>
    <x v="2"/>
    <x v="0"/>
    <x v="0"/>
    <x v="1"/>
    <x v="8"/>
    <x v="94"/>
    <m/>
    <n v="0"/>
  </r>
  <r>
    <x v="2"/>
    <x v="1"/>
    <x v="2"/>
    <x v="0"/>
    <x v="0"/>
    <x v="1"/>
    <x v="8"/>
    <x v="95"/>
    <m/>
    <m/>
  </r>
  <r>
    <x v="2"/>
    <x v="1"/>
    <x v="2"/>
    <x v="0"/>
    <x v="0"/>
    <x v="1"/>
    <x v="8"/>
    <x v="77"/>
    <m/>
    <m/>
  </r>
  <r>
    <x v="2"/>
    <x v="1"/>
    <x v="2"/>
    <x v="0"/>
    <x v="0"/>
    <x v="1"/>
    <x v="8"/>
    <x v="4"/>
    <m/>
    <n v="0"/>
  </r>
  <r>
    <x v="2"/>
    <x v="1"/>
    <x v="2"/>
    <x v="0"/>
    <x v="2"/>
    <x v="3"/>
    <x v="3"/>
    <x v="96"/>
    <m/>
    <m/>
  </r>
  <r>
    <x v="2"/>
    <x v="1"/>
    <x v="2"/>
    <x v="0"/>
    <x v="2"/>
    <x v="3"/>
    <x v="3"/>
    <x v="97"/>
    <m/>
    <n v="5703923"/>
  </r>
  <r>
    <x v="2"/>
    <x v="1"/>
    <x v="2"/>
    <x v="0"/>
    <x v="2"/>
    <x v="3"/>
    <x v="3"/>
    <x v="98"/>
    <m/>
    <m/>
  </r>
  <r>
    <x v="2"/>
    <x v="1"/>
    <x v="2"/>
    <x v="0"/>
    <x v="2"/>
    <x v="3"/>
    <x v="3"/>
    <x v="99"/>
    <m/>
    <n v="69141"/>
  </r>
  <r>
    <x v="2"/>
    <x v="1"/>
    <x v="2"/>
    <x v="0"/>
    <x v="2"/>
    <x v="3"/>
    <x v="3"/>
    <x v="49"/>
    <m/>
    <n v="1169400"/>
  </r>
  <r>
    <x v="2"/>
    <x v="1"/>
    <x v="2"/>
    <x v="0"/>
    <x v="2"/>
    <x v="3"/>
    <x v="3"/>
    <x v="50"/>
    <m/>
    <m/>
  </r>
  <r>
    <x v="3"/>
    <x v="0"/>
    <x v="2"/>
    <x v="0"/>
    <x v="1"/>
    <x v="2"/>
    <x v="13"/>
    <x v="63"/>
    <m/>
    <n v="16472021.17"/>
  </r>
  <r>
    <x v="3"/>
    <x v="0"/>
    <x v="2"/>
    <x v="0"/>
    <x v="1"/>
    <x v="5"/>
    <x v="11"/>
    <x v="64"/>
    <m/>
    <n v="837"/>
  </r>
  <r>
    <x v="3"/>
    <x v="0"/>
    <x v="2"/>
    <x v="0"/>
    <x v="1"/>
    <x v="5"/>
    <x v="14"/>
    <x v="66"/>
    <m/>
    <m/>
  </r>
  <r>
    <x v="3"/>
    <x v="0"/>
    <x v="2"/>
    <x v="0"/>
    <x v="1"/>
    <x v="5"/>
    <x v="15"/>
    <x v="69"/>
    <m/>
    <m/>
  </r>
  <r>
    <x v="3"/>
    <x v="0"/>
    <x v="2"/>
    <x v="0"/>
    <x v="1"/>
    <x v="2"/>
    <x v="17"/>
    <x v="74"/>
    <m/>
    <n v="-32212.76"/>
  </r>
  <r>
    <x v="3"/>
    <x v="0"/>
    <x v="2"/>
    <x v="0"/>
    <x v="1"/>
    <x v="2"/>
    <x v="17"/>
    <x v="103"/>
    <m/>
    <m/>
  </r>
  <r>
    <x v="3"/>
    <x v="0"/>
    <x v="2"/>
    <x v="0"/>
    <x v="1"/>
    <x v="2"/>
    <x v="0"/>
    <x v="104"/>
    <m/>
    <n v="60000"/>
  </r>
  <r>
    <x v="3"/>
    <x v="0"/>
    <x v="2"/>
    <x v="0"/>
    <x v="0"/>
    <x v="0"/>
    <x v="4"/>
    <x v="6"/>
    <m/>
    <n v="1920000"/>
  </r>
  <r>
    <x v="3"/>
    <x v="0"/>
    <x v="2"/>
    <x v="0"/>
    <x v="0"/>
    <x v="0"/>
    <x v="4"/>
    <x v="7"/>
    <m/>
    <m/>
  </r>
  <r>
    <x v="3"/>
    <x v="0"/>
    <x v="2"/>
    <x v="0"/>
    <x v="0"/>
    <x v="0"/>
    <x v="4"/>
    <x v="8"/>
    <m/>
    <n v="159936"/>
  </r>
  <r>
    <x v="3"/>
    <x v="0"/>
    <x v="2"/>
    <x v="0"/>
    <x v="0"/>
    <x v="0"/>
    <x v="4"/>
    <x v="9"/>
    <m/>
    <n v="19192"/>
  </r>
  <r>
    <x v="3"/>
    <x v="0"/>
    <x v="2"/>
    <x v="0"/>
    <x v="0"/>
    <x v="0"/>
    <x v="4"/>
    <x v="10"/>
    <m/>
    <n v="159936"/>
  </r>
  <r>
    <x v="3"/>
    <x v="0"/>
    <x v="2"/>
    <x v="0"/>
    <x v="0"/>
    <x v="0"/>
    <x v="4"/>
    <x v="11"/>
    <m/>
    <n v="80064"/>
  </r>
  <r>
    <x v="3"/>
    <x v="0"/>
    <x v="2"/>
    <x v="0"/>
    <x v="0"/>
    <x v="0"/>
    <x v="4"/>
    <x v="12"/>
    <m/>
    <n v="1280000"/>
  </r>
  <r>
    <x v="3"/>
    <x v="0"/>
    <x v="2"/>
    <x v="0"/>
    <x v="0"/>
    <x v="0"/>
    <x v="4"/>
    <x v="56"/>
    <m/>
    <m/>
  </r>
  <r>
    <x v="3"/>
    <x v="0"/>
    <x v="2"/>
    <x v="0"/>
    <x v="0"/>
    <x v="0"/>
    <x v="4"/>
    <x v="13"/>
    <m/>
    <n v="10022"/>
  </r>
  <r>
    <x v="3"/>
    <x v="0"/>
    <x v="2"/>
    <x v="0"/>
    <x v="0"/>
    <x v="0"/>
    <x v="4"/>
    <x v="14"/>
    <m/>
    <n v="230400"/>
  </r>
  <r>
    <x v="3"/>
    <x v="0"/>
    <x v="2"/>
    <x v="0"/>
    <x v="0"/>
    <x v="0"/>
    <x v="4"/>
    <x v="15"/>
    <m/>
    <n v="76800"/>
  </r>
  <r>
    <x v="3"/>
    <x v="0"/>
    <x v="2"/>
    <x v="0"/>
    <x v="0"/>
    <x v="0"/>
    <x v="9"/>
    <x v="30"/>
    <m/>
    <n v="438902"/>
  </r>
  <r>
    <x v="3"/>
    <x v="0"/>
    <x v="2"/>
    <x v="0"/>
    <x v="0"/>
    <x v="0"/>
    <x v="9"/>
    <x v="110"/>
    <m/>
    <n v="440000"/>
  </r>
  <r>
    <x v="3"/>
    <x v="0"/>
    <x v="2"/>
    <x v="0"/>
    <x v="0"/>
    <x v="0"/>
    <x v="5"/>
    <x v="70"/>
    <m/>
    <m/>
  </r>
  <r>
    <x v="3"/>
    <x v="0"/>
    <x v="2"/>
    <x v="0"/>
    <x v="0"/>
    <x v="0"/>
    <x v="5"/>
    <x v="102"/>
    <m/>
    <m/>
  </r>
  <r>
    <x v="3"/>
    <x v="0"/>
    <x v="2"/>
    <x v="0"/>
    <x v="0"/>
    <x v="0"/>
    <x v="5"/>
    <x v="71"/>
    <m/>
    <m/>
  </r>
  <r>
    <x v="3"/>
    <x v="0"/>
    <x v="2"/>
    <x v="0"/>
    <x v="0"/>
    <x v="0"/>
    <x v="5"/>
    <x v="78"/>
    <m/>
    <m/>
  </r>
  <r>
    <x v="3"/>
    <x v="0"/>
    <x v="2"/>
    <x v="0"/>
    <x v="0"/>
    <x v="0"/>
    <x v="6"/>
    <x v="17"/>
    <m/>
    <n v="829016"/>
  </r>
  <r>
    <x v="3"/>
    <x v="0"/>
    <x v="2"/>
    <x v="0"/>
    <x v="0"/>
    <x v="0"/>
    <x v="0"/>
    <x v="79"/>
    <m/>
    <m/>
  </r>
  <r>
    <x v="3"/>
    <x v="0"/>
    <x v="2"/>
    <x v="0"/>
    <x v="0"/>
    <x v="0"/>
    <x v="0"/>
    <x v="80"/>
    <m/>
    <n v="1493544"/>
  </r>
  <r>
    <x v="3"/>
    <x v="0"/>
    <x v="2"/>
    <x v="0"/>
    <x v="0"/>
    <x v="0"/>
    <x v="0"/>
    <x v="84"/>
    <m/>
    <m/>
  </r>
  <r>
    <x v="3"/>
    <x v="0"/>
    <x v="2"/>
    <x v="0"/>
    <x v="0"/>
    <x v="0"/>
    <x v="0"/>
    <x v="107"/>
    <m/>
    <m/>
  </r>
  <r>
    <x v="3"/>
    <x v="0"/>
    <x v="2"/>
    <x v="0"/>
    <x v="0"/>
    <x v="0"/>
    <x v="0"/>
    <x v="108"/>
    <m/>
    <m/>
  </r>
  <r>
    <x v="3"/>
    <x v="0"/>
    <x v="2"/>
    <x v="0"/>
    <x v="0"/>
    <x v="0"/>
    <x v="0"/>
    <x v="109"/>
    <m/>
    <m/>
  </r>
  <r>
    <x v="3"/>
    <x v="0"/>
    <x v="2"/>
    <x v="0"/>
    <x v="0"/>
    <x v="0"/>
    <x v="12"/>
    <x v="81"/>
    <m/>
    <m/>
  </r>
  <r>
    <x v="3"/>
    <x v="0"/>
    <x v="2"/>
    <x v="0"/>
    <x v="0"/>
    <x v="0"/>
    <x v="12"/>
    <x v="82"/>
    <m/>
    <m/>
  </r>
  <r>
    <x v="3"/>
    <x v="0"/>
    <x v="2"/>
    <x v="0"/>
    <x v="0"/>
    <x v="0"/>
    <x v="12"/>
    <x v="83"/>
    <m/>
    <m/>
  </r>
  <r>
    <x v="3"/>
    <x v="0"/>
    <x v="2"/>
    <x v="0"/>
    <x v="0"/>
    <x v="0"/>
    <x v="12"/>
    <x v="84"/>
    <m/>
    <m/>
  </r>
  <r>
    <x v="3"/>
    <x v="0"/>
    <x v="2"/>
    <x v="0"/>
    <x v="0"/>
    <x v="0"/>
    <x v="19"/>
    <x v="100"/>
    <m/>
    <m/>
  </r>
  <r>
    <x v="3"/>
    <x v="0"/>
    <x v="2"/>
    <x v="0"/>
    <x v="0"/>
    <x v="0"/>
    <x v="16"/>
    <x v="86"/>
    <m/>
    <m/>
  </r>
  <r>
    <x v="3"/>
    <x v="0"/>
    <x v="2"/>
    <x v="0"/>
    <x v="0"/>
    <x v="0"/>
    <x v="22"/>
    <x v="105"/>
    <m/>
    <m/>
  </r>
  <r>
    <x v="3"/>
    <x v="0"/>
    <x v="2"/>
    <x v="0"/>
    <x v="0"/>
    <x v="0"/>
    <x v="2"/>
    <x v="87"/>
    <m/>
    <m/>
  </r>
  <r>
    <x v="3"/>
    <x v="0"/>
    <x v="2"/>
    <x v="0"/>
    <x v="0"/>
    <x v="0"/>
    <x v="2"/>
    <x v="88"/>
    <m/>
    <m/>
  </r>
  <r>
    <x v="3"/>
    <x v="0"/>
    <x v="2"/>
    <x v="0"/>
    <x v="0"/>
    <x v="0"/>
    <x v="2"/>
    <x v="89"/>
    <m/>
    <m/>
  </r>
  <r>
    <x v="3"/>
    <x v="0"/>
    <x v="2"/>
    <x v="0"/>
    <x v="0"/>
    <x v="0"/>
    <x v="2"/>
    <x v="90"/>
    <m/>
    <m/>
  </r>
  <r>
    <x v="3"/>
    <x v="0"/>
    <x v="2"/>
    <x v="0"/>
    <x v="0"/>
    <x v="0"/>
    <x v="2"/>
    <x v="91"/>
    <m/>
    <m/>
  </r>
  <r>
    <x v="3"/>
    <x v="0"/>
    <x v="2"/>
    <x v="0"/>
    <x v="0"/>
    <x v="0"/>
    <x v="2"/>
    <x v="92"/>
    <m/>
    <m/>
  </r>
  <r>
    <x v="3"/>
    <x v="0"/>
    <x v="2"/>
    <x v="0"/>
    <x v="0"/>
    <x v="0"/>
    <x v="2"/>
    <x v="93"/>
    <m/>
    <m/>
  </r>
  <r>
    <x v="3"/>
    <x v="0"/>
    <x v="2"/>
    <x v="0"/>
    <x v="0"/>
    <x v="1"/>
    <x v="7"/>
    <x v="34"/>
    <m/>
    <n v="48440"/>
  </r>
  <r>
    <x v="3"/>
    <x v="0"/>
    <x v="2"/>
    <x v="0"/>
    <x v="0"/>
    <x v="1"/>
    <x v="7"/>
    <x v="20"/>
    <m/>
    <n v="73745"/>
  </r>
  <r>
    <x v="3"/>
    <x v="0"/>
    <x v="2"/>
    <x v="0"/>
    <x v="0"/>
    <x v="1"/>
    <x v="7"/>
    <x v="101"/>
    <m/>
    <m/>
  </r>
  <r>
    <x v="3"/>
    <x v="0"/>
    <x v="2"/>
    <x v="0"/>
    <x v="0"/>
    <x v="1"/>
    <x v="7"/>
    <x v="55"/>
    <m/>
    <n v="57978.96"/>
  </r>
  <r>
    <x v="3"/>
    <x v="0"/>
    <x v="2"/>
    <x v="0"/>
    <x v="0"/>
    <x v="1"/>
    <x v="8"/>
    <x v="22"/>
    <m/>
    <n v="76807.710000000006"/>
  </r>
  <r>
    <x v="3"/>
    <x v="0"/>
    <x v="2"/>
    <x v="0"/>
    <x v="0"/>
    <x v="1"/>
    <x v="8"/>
    <x v="94"/>
    <m/>
    <n v="37127"/>
  </r>
  <r>
    <x v="3"/>
    <x v="0"/>
    <x v="2"/>
    <x v="0"/>
    <x v="0"/>
    <x v="1"/>
    <x v="8"/>
    <x v="95"/>
    <m/>
    <m/>
  </r>
  <r>
    <x v="3"/>
    <x v="0"/>
    <x v="2"/>
    <x v="0"/>
    <x v="0"/>
    <x v="1"/>
    <x v="8"/>
    <x v="77"/>
    <m/>
    <m/>
  </r>
  <r>
    <x v="3"/>
    <x v="0"/>
    <x v="2"/>
    <x v="0"/>
    <x v="0"/>
    <x v="1"/>
    <x v="8"/>
    <x v="4"/>
    <m/>
    <n v="43567"/>
  </r>
  <r>
    <x v="3"/>
    <x v="0"/>
    <x v="2"/>
    <x v="0"/>
    <x v="2"/>
    <x v="3"/>
    <x v="3"/>
    <x v="96"/>
    <m/>
    <m/>
  </r>
  <r>
    <x v="3"/>
    <x v="0"/>
    <x v="2"/>
    <x v="0"/>
    <x v="2"/>
    <x v="3"/>
    <x v="3"/>
    <x v="97"/>
    <m/>
    <n v="4410949"/>
  </r>
  <r>
    <x v="3"/>
    <x v="0"/>
    <x v="2"/>
    <x v="0"/>
    <x v="2"/>
    <x v="3"/>
    <x v="3"/>
    <x v="98"/>
    <m/>
    <m/>
  </r>
  <r>
    <x v="3"/>
    <x v="0"/>
    <x v="2"/>
    <x v="0"/>
    <x v="2"/>
    <x v="3"/>
    <x v="3"/>
    <x v="99"/>
    <m/>
    <n v="319330"/>
  </r>
  <r>
    <x v="3"/>
    <x v="0"/>
    <x v="2"/>
    <x v="0"/>
    <x v="2"/>
    <x v="3"/>
    <x v="20"/>
    <x v="49"/>
    <m/>
    <n v="1241700"/>
  </r>
  <r>
    <x v="3"/>
    <x v="0"/>
    <x v="2"/>
    <x v="0"/>
    <x v="2"/>
    <x v="3"/>
    <x v="20"/>
    <x v="111"/>
    <m/>
    <n v="45000"/>
  </r>
  <r>
    <x v="3"/>
    <x v="0"/>
    <x v="2"/>
    <x v="0"/>
    <x v="2"/>
    <x v="3"/>
    <x v="21"/>
    <x v="50"/>
    <m/>
    <m/>
  </r>
  <r>
    <x v="3"/>
    <x v="1"/>
    <x v="2"/>
    <x v="0"/>
    <x v="1"/>
    <x v="2"/>
    <x v="13"/>
    <x v="63"/>
    <m/>
    <n v="20811330"/>
  </r>
  <r>
    <x v="3"/>
    <x v="1"/>
    <x v="2"/>
    <x v="0"/>
    <x v="1"/>
    <x v="5"/>
    <x v="11"/>
    <x v="64"/>
    <m/>
    <n v="0"/>
  </r>
  <r>
    <x v="3"/>
    <x v="1"/>
    <x v="2"/>
    <x v="0"/>
    <x v="1"/>
    <x v="5"/>
    <x v="14"/>
    <x v="66"/>
    <m/>
    <m/>
  </r>
  <r>
    <x v="3"/>
    <x v="1"/>
    <x v="2"/>
    <x v="0"/>
    <x v="1"/>
    <x v="5"/>
    <x v="15"/>
    <x v="69"/>
    <m/>
    <m/>
  </r>
  <r>
    <x v="3"/>
    <x v="1"/>
    <x v="2"/>
    <x v="0"/>
    <x v="1"/>
    <x v="2"/>
    <x v="17"/>
    <x v="74"/>
    <m/>
    <n v="0"/>
  </r>
  <r>
    <x v="3"/>
    <x v="1"/>
    <x v="2"/>
    <x v="0"/>
    <x v="1"/>
    <x v="2"/>
    <x v="17"/>
    <x v="103"/>
    <m/>
    <m/>
  </r>
  <r>
    <x v="3"/>
    <x v="1"/>
    <x v="2"/>
    <x v="0"/>
    <x v="1"/>
    <x v="5"/>
    <x v="0"/>
    <x v="104"/>
    <m/>
    <n v="0"/>
  </r>
  <r>
    <x v="3"/>
    <x v="1"/>
    <x v="2"/>
    <x v="0"/>
    <x v="0"/>
    <x v="0"/>
    <x v="4"/>
    <x v="6"/>
    <m/>
    <n v="1920000"/>
  </r>
  <r>
    <x v="3"/>
    <x v="1"/>
    <x v="2"/>
    <x v="0"/>
    <x v="0"/>
    <x v="0"/>
    <x v="4"/>
    <x v="7"/>
    <m/>
    <m/>
  </r>
  <r>
    <x v="3"/>
    <x v="1"/>
    <x v="2"/>
    <x v="0"/>
    <x v="0"/>
    <x v="0"/>
    <x v="4"/>
    <x v="8"/>
    <m/>
    <n v="159936"/>
  </r>
  <r>
    <x v="3"/>
    <x v="1"/>
    <x v="2"/>
    <x v="0"/>
    <x v="0"/>
    <x v="0"/>
    <x v="4"/>
    <x v="9"/>
    <m/>
    <n v="19192"/>
  </r>
  <r>
    <x v="3"/>
    <x v="1"/>
    <x v="2"/>
    <x v="0"/>
    <x v="0"/>
    <x v="0"/>
    <x v="4"/>
    <x v="10"/>
    <m/>
    <n v="159936"/>
  </r>
  <r>
    <x v="3"/>
    <x v="1"/>
    <x v="2"/>
    <x v="0"/>
    <x v="0"/>
    <x v="0"/>
    <x v="4"/>
    <x v="11"/>
    <m/>
    <n v="80064"/>
  </r>
  <r>
    <x v="3"/>
    <x v="1"/>
    <x v="2"/>
    <x v="0"/>
    <x v="0"/>
    <x v="0"/>
    <x v="4"/>
    <x v="12"/>
    <m/>
    <n v="1280000"/>
  </r>
  <r>
    <x v="3"/>
    <x v="1"/>
    <x v="2"/>
    <x v="0"/>
    <x v="0"/>
    <x v="0"/>
    <x v="4"/>
    <x v="56"/>
    <m/>
    <m/>
  </r>
  <r>
    <x v="3"/>
    <x v="1"/>
    <x v="2"/>
    <x v="0"/>
    <x v="0"/>
    <x v="0"/>
    <x v="4"/>
    <x v="13"/>
    <m/>
    <n v="10022"/>
  </r>
  <r>
    <x v="3"/>
    <x v="1"/>
    <x v="2"/>
    <x v="0"/>
    <x v="0"/>
    <x v="0"/>
    <x v="4"/>
    <x v="14"/>
    <m/>
    <n v="230400"/>
  </r>
  <r>
    <x v="3"/>
    <x v="1"/>
    <x v="2"/>
    <x v="0"/>
    <x v="0"/>
    <x v="0"/>
    <x v="4"/>
    <x v="15"/>
    <m/>
    <n v="76800"/>
  </r>
  <r>
    <x v="3"/>
    <x v="1"/>
    <x v="2"/>
    <x v="0"/>
    <x v="0"/>
    <x v="0"/>
    <x v="9"/>
    <x v="30"/>
    <m/>
    <n v="438902"/>
  </r>
  <r>
    <x v="3"/>
    <x v="1"/>
    <x v="2"/>
    <x v="0"/>
    <x v="0"/>
    <x v="0"/>
    <x v="5"/>
    <x v="70"/>
    <m/>
    <m/>
  </r>
  <r>
    <x v="3"/>
    <x v="1"/>
    <x v="2"/>
    <x v="0"/>
    <x v="0"/>
    <x v="0"/>
    <x v="5"/>
    <x v="102"/>
    <m/>
    <m/>
  </r>
  <r>
    <x v="3"/>
    <x v="1"/>
    <x v="2"/>
    <x v="0"/>
    <x v="0"/>
    <x v="0"/>
    <x v="5"/>
    <x v="71"/>
    <m/>
    <m/>
  </r>
  <r>
    <x v="3"/>
    <x v="1"/>
    <x v="2"/>
    <x v="0"/>
    <x v="0"/>
    <x v="0"/>
    <x v="5"/>
    <x v="78"/>
    <m/>
    <m/>
  </r>
  <r>
    <x v="3"/>
    <x v="1"/>
    <x v="2"/>
    <x v="0"/>
    <x v="0"/>
    <x v="0"/>
    <x v="6"/>
    <x v="17"/>
    <m/>
    <n v="829016"/>
  </r>
  <r>
    <x v="3"/>
    <x v="1"/>
    <x v="2"/>
    <x v="0"/>
    <x v="0"/>
    <x v="0"/>
    <x v="0"/>
    <x v="79"/>
    <m/>
    <m/>
  </r>
  <r>
    <x v="3"/>
    <x v="1"/>
    <x v="2"/>
    <x v="0"/>
    <x v="0"/>
    <x v="0"/>
    <x v="0"/>
    <x v="80"/>
    <m/>
    <n v="1493544"/>
  </r>
  <r>
    <x v="3"/>
    <x v="1"/>
    <x v="2"/>
    <x v="0"/>
    <x v="0"/>
    <x v="0"/>
    <x v="0"/>
    <x v="84"/>
    <m/>
    <m/>
  </r>
  <r>
    <x v="3"/>
    <x v="1"/>
    <x v="2"/>
    <x v="0"/>
    <x v="0"/>
    <x v="0"/>
    <x v="0"/>
    <x v="107"/>
    <m/>
    <m/>
  </r>
  <r>
    <x v="3"/>
    <x v="1"/>
    <x v="2"/>
    <x v="0"/>
    <x v="0"/>
    <x v="0"/>
    <x v="0"/>
    <x v="108"/>
    <m/>
    <m/>
  </r>
  <r>
    <x v="3"/>
    <x v="1"/>
    <x v="2"/>
    <x v="0"/>
    <x v="0"/>
    <x v="0"/>
    <x v="0"/>
    <x v="109"/>
    <m/>
    <m/>
  </r>
  <r>
    <x v="3"/>
    <x v="1"/>
    <x v="2"/>
    <x v="0"/>
    <x v="0"/>
    <x v="0"/>
    <x v="12"/>
    <x v="81"/>
    <m/>
    <m/>
  </r>
  <r>
    <x v="3"/>
    <x v="1"/>
    <x v="2"/>
    <x v="0"/>
    <x v="0"/>
    <x v="0"/>
    <x v="12"/>
    <x v="82"/>
    <m/>
    <m/>
  </r>
  <r>
    <x v="3"/>
    <x v="1"/>
    <x v="2"/>
    <x v="0"/>
    <x v="0"/>
    <x v="0"/>
    <x v="12"/>
    <x v="83"/>
    <m/>
    <m/>
  </r>
  <r>
    <x v="3"/>
    <x v="1"/>
    <x v="2"/>
    <x v="0"/>
    <x v="0"/>
    <x v="0"/>
    <x v="12"/>
    <x v="84"/>
    <m/>
    <m/>
  </r>
  <r>
    <x v="3"/>
    <x v="1"/>
    <x v="2"/>
    <x v="0"/>
    <x v="0"/>
    <x v="0"/>
    <x v="19"/>
    <x v="100"/>
    <m/>
    <m/>
  </r>
  <r>
    <x v="3"/>
    <x v="1"/>
    <x v="2"/>
    <x v="0"/>
    <x v="0"/>
    <x v="0"/>
    <x v="16"/>
    <x v="86"/>
    <m/>
    <m/>
  </r>
  <r>
    <x v="3"/>
    <x v="1"/>
    <x v="2"/>
    <x v="0"/>
    <x v="0"/>
    <x v="0"/>
    <x v="22"/>
    <x v="105"/>
    <m/>
    <m/>
  </r>
  <r>
    <x v="3"/>
    <x v="1"/>
    <x v="2"/>
    <x v="0"/>
    <x v="0"/>
    <x v="0"/>
    <x v="2"/>
    <x v="87"/>
    <m/>
    <m/>
  </r>
  <r>
    <x v="3"/>
    <x v="1"/>
    <x v="2"/>
    <x v="0"/>
    <x v="0"/>
    <x v="0"/>
    <x v="2"/>
    <x v="88"/>
    <m/>
    <m/>
  </r>
  <r>
    <x v="3"/>
    <x v="1"/>
    <x v="2"/>
    <x v="0"/>
    <x v="0"/>
    <x v="0"/>
    <x v="2"/>
    <x v="89"/>
    <m/>
    <m/>
  </r>
  <r>
    <x v="3"/>
    <x v="1"/>
    <x v="2"/>
    <x v="0"/>
    <x v="0"/>
    <x v="0"/>
    <x v="2"/>
    <x v="90"/>
    <m/>
    <m/>
  </r>
  <r>
    <x v="3"/>
    <x v="1"/>
    <x v="2"/>
    <x v="0"/>
    <x v="0"/>
    <x v="0"/>
    <x v="2"/>
    <x v="91"/>
    <m/>
    <m/>
  </r>
  <r>
    <x v="3"/>
    <x v="1"/>
    <x v="2"/>
    <x v="0"/>
    <x v="0"/>
    <x v="0"/>
    <x v="2"/>
    <x v="92"/>
    <m/>
    <m/>
  </r>
  <r>
    <x v="3"/>
    <x v="1"/>
    <x v="2"/>
    <x v="0"/>
    <x v="0"/>
    <x v="0"/>
    <x v="2"/>
    <x v="93"/>
    <m/>
    <m/>
  </r>
  <r>
    <x v="3"/>
    <x v="1"/>
    <x v="2"/>
    <x v="0"/>
    <x v="0"/>
    <x v="1"/>
    <x v="7"/>
    <x v="34"/>
    <m/>
    <n v="48440"/>
  </r>
  <r>
    <x v="3"/>
    <x v="1"/>
    <x v="2"/>
    <x v="0"/>
    <x v="0"/>
    <x v="1"/>
    <x v="7"/>
    <x v="20"/>
    <m/>
    <n v="73745"/>
  </r>
  <r>
    <x v="3"/>
    <x v="1"/>
    <x v="2"/>
    <x v="0"/>
    <x v="0"/>
    <x v="1"/>
    <x v="7"/>
    <x v="101"/>
    <m/>
    <m/>
  </r>
  <r>
    <x v="3"/>
    <x v="1"/>
    <x v="2"/>
    <x v="0"/>
    <x v="0"/>
    <x v="1"/>
    <x v="7"/>
    <x v="55"/>
    <m/>
    <n v="57978.96"/>
  </r>
  <r>
    <x v="3"/>
    <x v="1"/>
    <x v="2"/>
    <x v="0"/>
    <x v="0"/>
    <x v="1"/>
    <x v="8"/>
    <x v="22"/>
    <m/>
    <n v="76807.710000000006"/>
  </r>
  <r>
    <x v="3"/>
    <x v="1"/>
    <x v="2"/>
    <x v="0"/>
    <x v="0"/>
    <x v="1"/>
    <x v="8"/>
    <x v="94"/>
    <m/>
    <n v="0"/>
  </r>
  <r>
    <x v="3"/>
    <x v="1"/>
    <x v="2"/>
    <x v="0"/>
    <x v="0"/>
    <x v="1"/>
    <x v="8"/>
    <x v="95"/>
    <m/>
    <m/>
  </r>
  <r>
    <x v="3"/>
    <x v="1"/>
    <x v="2"/>
    <x v="0"/>
    <x v="0"/>
    <x v="1"/>
    <x v="8"/>
    <x v="77"/>
    <m/>
    <m/>
  </r>
  <r>
    <x v="3"/>
    <x v="1"/>
    <x v="2"/>
    <x v="0"/>
    <x v="0"/>
    <x v="1"/>
    <x v="8"/>
    <x v="4"/>
    <m/>
    <n v="0"/>
  </r>
  <r>
    <x v="3"/>
    <x v="1"/>
    <x v="2"/>
    <x v="0"/>
    <x v="2"/>
    <x v="3"/>
    <x v="3"/>
    <x v="96"/>
    <m/>
    <m/>
  </r>
  <r>
    <x v="3"/>
    <x v="1"/>
    <x v="2"/>
    <x v="0"/>
    <x v="2"/>
    <x v="3"/>
    <x v="3"/>
    <x v="97"/>
    <m/>
    <n v="4410949"/>
  </r>
  <r>
    <x v="3"/>
    <x v="1"/>
    <x v="2"/>
    <x v="0"/>
    <x v="2"/>
    <x v="3"/>
    <x v="3"/>
    <x v="98"/>
    <m/>
    <m/>
  </r>
  <r>
    <x v="3"/>
    <x v="1"/>
    <x v="2"/>
    <x v="0"/>
    <x v="2"/>
    <x v="3"/>
    <x v="3"/>
    <x v="99"/>
    <m/>
    <n v="319330"/>
  </r>
  <r>
    <x v="3"/>
    <x v="1"/>
    <x v="2"/>
    <x v="0"/>
    <x v="2"/>
    <x v="3"/>
    <x v="3"/>
    <x v="49"/>
    <m/>
    <n v="1241700"/>
  </r>
  <r>
    <x v="3"/>
    <x v="1"/>
    <x v="2"/>
    <x v="0"/>
    <x v="2"/>
    <x v="3"/>
    <x v="3"/>
    <x v="111"/>
    <m/>
    <n v="45000"/>
  </r>
  <r>
    <x v="3"/>
    <x v="1"/>
    <x v="2"/>
    <x v="0"/>
    <x v="2"/>
    <x v="3"/>
    <x v="3"/>
    <x v="50"/>
    <m/>
    <m/>
  </r>
  <r>
    <x v="4"/>
    <x v="0"/>
    <x v="2"/>
    <x v="0"/>
    <x v="1"/>
    <x v="2"/>
    <x v="13"/>
    <x v="63"/>
    <m/>
    <n v="18462004.43"/>
  </r>
  <r>
    <x v="4"/>
    <x v="0"/>
    <x v="2"/>
    <x v="0"/>
    <x v="1"/>
    <x v="5"/>
    <x v="11"/>
    <x v="64"/>
    <m/>
    <n v="262.38"/>
  </r>
  <r>
    <x v="4"/>
    <x v="0"/>
    <x v="2"/>
    <x v="0"/>
    <x v="1"/>
    <x v="5"/>
    <x v="14"/>
    <x v="66"/>
    <m/>
    <m/>
  </r>
  <r>
    <x v="4"/>
    <x v="0"/>
    <x v="2"/>
    <x v="0"/>
    <x v="1"/>
    <x v="5"/>
    <x v="15"/>
    <x v="69"/>
    <m/>
    <n v="240676.34"/>
  </r>
  <r>
    <x v="4"/>
    <x v="0"/>
    <x v="2"/>
    <x v="0"/>
    <x v="1"/>
    <x v="2"/>
    <x v="17"/>
    <x v="74"/>
    <m/>
    <n v="-281059.06"/>
  </r>
  <r>
    <x v="4"/>
    <x v="0"/>
    <x v="2"/>
    <x v="0"/>
    <x v="1"/>
    <x v="2"/>
    <x v="17"/>
    <x v="103"/>
    <m/>
    <m/>
  </r>
  <r>
    <x v="4"/>
    <x v="0"/>
    <x v="2"/>
    <x v="0"/>
    <x v="1"/>
    <x v="2"/>
    <x v="0"/>
    <x v="104"/>
    <m/>
    <n v="140000"/>
  </r>
  <r>
    <x v="4"/>
    <x v="0"/>
    <x v="2"/>
    <x v="0"/>
    <x v="0"/>
    <x v="0"/>
    <x v="4"/>
    <x v="6"/>
    <m/>
    <n v="2520000"/>
  </r>
  <r>
    <x v="4"/>
    <x v="0"/>
    <x v="2"/>
    <x v="0"/>
    <x v="0"/>
    <x v="0"/>
    <x v="4"/>
    <x v="7"/>
    <m/>
    <m/>
  </r>
  <r>
    <x v="4"/>
    <x v="0"/>
    <x v="2"/>
    <x v="0"/>
    <x v="0"/>
    <x v="0"/>
    <x v="4"/>
    <x v="8"/>
    <m/>
    <n v="209916"/>
  </r>
  <r>
    <x v="4"/>
    <x v="0"/>
    <x v="2"/>
    <x v="0"/>
    <x v="0"/>
    <x v="0"/>
    <x v="4"/>
    <x v="9"/>
    <m/>
    <n v="25190"/>
  </r>
  <r>
    <x v="4"/>
    <x v="0"/>
    <x v="2"/>
    <x v="0"/>
    <x v="0"/>
    <x v="0"/>
    <x v="4"/>
    <x v="10"/>
    <m/>
    <n v="209916"/>
  </r>
  <r>
    <x v="4"/>
    <x v="0"/>
    <x v="2"/>
    <x v="0"/>
    <x v="0"/>
    <x v="0"/>
    <x v="4"/>
    <x v="11"/>
    <m/>
    <n v="105084"/>
  </r>
  <r>
    <x v="4"/>
    <x v="0"/>
    <x v="2"/>
    <x v="0"/>
    <x v="0"/>
    <x v="0"/>
    <x v="4"/>
    <x v="12"/>
    <m/>
    <n v="1680000"/>
  </r>
  <r>
    <x v="4"/>
    <x v="0"/>
    <x v="2"/>
    <x v="0"/>
    <x v="0"/>
    <x v="0"/>
    <x v="4"/>
    <x v="56"/>
    <m/>
    <m/>
  </r>
  <r>
    <x v="4"/>
    <x v="0"/>
    <x v="2"/>
    <x v="0"/>
    <x v="0"/>
    <x v="0"/>
    <x v="4"/>
    <x v="13"/>
    <m/>
    <n v="13154"/>
  </r>
  <r>
    <x v="4"/>
    <x v="0"/>
    <x v="2"/>
    <x v="0"/>
    <x v="0"/>
    <x v="0"/>
    <x v="4"/>
    <x v="14"/>
    <m/>
    <n v="302400"/>
  </r>
  <r>
    <x v="4"/>
    <x v="0"/>
    <x v="2"/>
    <x v="0"/>
    <x v="0"/>
    <x v="0"/>
    <x v="4"/>
    <x v="15"/>
    <m/>
    <n v="100800"/>
  </r>
  <r>
    <x v="4"/>
    <x v="0"/>
    <x v="2"/>
    <x v="0"/>
    <x v="0"/>
    <x v="0"/>
    <x v="9"/>
    <x v="30"/>
    <m/>
    <n v="438902"/>
  </r>
  <r>
    <x v="4"/>
    <x v="0"/>
    <x v="2"/>
    <x v="0"/>
    <x v="0"/>
    <x v="0"/>
    <x v="9"/>
    <x v="110"/>
    <m/>
    <n v="440423"/>
  </r>
  <r>
    <x v="4"/>
    <x v="0"/>
    <x v="2"/>
    <x v="0"/>
    <x v="0"/>
    <x v="0"/>
    <x v="5"/>
    <x v="70"/>
    <m/>
    <m/>
  </r>
  <r>
    <x v="4"/>
    <x v="0"/>
    <x v="2"/>
    <x v="0"/>
    <x v="0"/>
    <x v="0"/>
    <x v="5"/>
    <x v="102"/>
    <m/>
    <n v="522000"/>
  </r>
  <r>
    <x v="4"/>
    <x v="0"/>
    <x v="2"/>
    <x v="0"/>
    <x v="0"/>
    <x v="0"/>
    <x v="5"/>
    <x v="71"/>
    <m/>
    <n v="3578.29"/>
  </r>
  <r>
    <x v="4"/>
    <x v="0"/>
    <x v="2"/>
    <x v="0"/>
    <x v="0"/>
    <x v="0"/>
    <x v="5"/>
    <x v="78"/>
    <m/>
    <m/>
  </r>
  <r>
    <x v="4"/>
    <x v="0"/>
    <x v="2"/>
    <x v="0"/>
    <x v="0"/>
    <x v="0"/>
    <x v="6"/>
    <x v="17"/>
    <m/>
    <n v="829016"/>
  </r>
  <r>
    <x v="4"/>
    <x v="0"/>
    <x v="2"/>
    <x v="0"/>
    <x v="0"/>
    <x v="0"/>
    <x v="0"/>
    <x v="79"/>
    <m/>
    <m/>
  </r>
  <r>
    <x v="4"/>
    <x v="0"/>
    <x v="2"/>
    <x v="0"/>
    <x v="0"/>
    <x v="0"/>
    <x v="0"/>
    <x v="80"/>
    <m/>
    <n v="1164717"/>
  </r>
  <r>
    <x v="4"/>
    <x v="0"/>
    <x v="2"/>
    <x v="0"/>
    <x v="0"/>
    <x v="0"/>
    <x v="0"/>
    <x v="84"/>
    <m/>
    <m/>
  </r>
  <r>
    <x v="4"/>
    <x v="0"/>
    <x v="2"/>
    <x v="0"/>
    <x v="0"/>
    <x v="0"/>
    <x v="0"/>
    <x v="107"/>
    <m/>
    <n v="49660"/>
  </r>
  <r>
    <x v="4"/>
    <x v="0"/>
    <x v="2"/>
    <x v="0"/>
    <x v="0"/>
    <x v="0"/>
    <x v="0"/>
    <x v="108"/>
    <m/>
    <n v="137773"/>
  </r>
  <r>
    <x v="4"/>
    <x v="0"/>
    <x v="2"/>
    <x v="0"/>
    <x v="0"/>
    <x v="0"/>
    <x v="0"/>
    <x v="109"/>
    <m/>
    <n v="239074.71"/>
  </r>
  <r>
    <x v="4"/>
    <x v="0"/>
    <x v="2"/>
    <x v="0"/>
    <x v="0"/>
    <x v="0"/>
    <x v="12"/>
    <x v="81"/>
    <m/>
    <m/>
  </r>
  <r>
    <x v="4"/>
    <x v="0"/>
    <x v="2"/>
    <x v="0"/>
    <x v="0"/>
    <x v="0"/>
    <x v="12"/>
    <x v="82"/>
    <m/>
    <m/>
  </r>
  <r>
    <x v="4"/>
    <x v="0"/>
    <x v="2"/>
    <x v="0"/>
    <x v="0"/>
    <x v="0"/>
    <x v="12"/>
    <x v="83"/>
    <m/>
    <m/>
  </r>
  <r>
    <x v="4"/>
    <x v="0"/>
    <x v="2"/>
    <x v="0"/>
    <x v="0"/>
    <x v="0"/>
    <x v="12"/>
    <x v="84"/>
    <m/>
    <m/>
  </r>
  <r>
    <x v="4"/>
    <x v="0"/>
    <x v="2"/>
    <x v="0"/>
    <x v="0"/>
    <x v="0"/>
    <x v="19"/>
    <x v="100"/>
    <m/>
    <m/>
  </r>
  <r>
    <x v="4"/>
    <x v="0"/>
    <x v="2"/>
    <x v="0"/>
    <x v="0"/>
    <x v="0"/>
    <x v="16"/>
    <x v="86"/>
    <m/>
    <m/>
  </r>
  <r>
    <x v="4"/>
    <x v="0"/>
    <x v="2"/>
    <x v="0"/>
    <x v="0"/>
    <x v="0"/>
    <x v="22"/>
    <x v="105"/>
    <m/>
    <m/>
  </r>
  <r>
    <x v="4"/>
    <x v="0"/>
    <x v="2"/>
    <x v="0"/>
    <x v="0"/>
    <x v="0"/>
    <x v="2"/>
    <x v="87"/>
    <m/>
    <m/>
  </r>
  <r>
    <x v="4"/>
    <x v="0"/>
    <x v="2"/>
    <x v="0"/>
    <x v="0"/>
    <x v="0"/>
    <x v="2"/>
    <x v="88"/>
    <m/>
    <m/>
  </r>
  <r>
    <x v="4"/>
    <x v="0"/>
    <x v="2"/>
    <x v="0"/>
    <x v="0"/>
    <x v="0"/>
    <x v="2"/>
    <x v="89"/>
    <m/>
    <m/>
  </r>
  <r>
    <x v="4"/>
    <x v="0"/>
    <x v="2"/>
    <x v="0"/>
    <x v="0"/>
    <x v="0"/>
    <x v="2"/>
    <x v="90"/>
    <m/>
    <m/>
  </r>
  <r>
    <x v="4"/>
    <x v="0"/>
    <x v="2"/>
    <x v="0"/>
    <x v="0"/>
    <x v="0"/>
    <x v="2"/>
    <x v="91"/>
    <m/>
    <m/>
  </r>
  <r>
    <x v="4"/>
    <x v="0"/>
    <x v="2"/>
    <x v="0"/>
    <x v="0"/>
    <x v="0"/>
    <x v="2"/>
    <x v="92"/>
    <m/>
    <m/>
  </r>
  <r>
    <x v="4"/>
    <x v="0"/>
    <x v="2"/>
    <x v="0"/>
    <x v="0"/>
    <x v="0"/>
    <x v="2"/>
    <x v="93"/>
    <m/>
    <m/>
  </r>
  <r>
    <x v="4"/>
    <x v="0"/>
    <x v="2"/>
    <x v="0"/>
    <x v="0"/>
    <x v="1"/>
    <x v="7"/>
    <x v="34"/>
    <m/>
    <n v="48440"/>
  </r>
  <r>
    <x v="4"/>
    <x v="0"/>
    <x v="2"/>
    <x v="0"/>
    <x v="0"/>
    <x v="1"/>
    <x v="7"/>
    <x v="20"/>
    <m/>
    <n v="58894.1"/>
  </r>
  <r>
    <x v="4"/>
    <x v="0"/>
    <x v="2"/>
    <x v="0"/>
    <x v="0"/>
    <x v="1"/>
    <x v="7"/>
    <x v="101"/>
    <m/>
    <m/>
  </r>
  <r>
    <x v="4"/>
    <x v="0"/>
    <x v="2"/>
    <x v="0"/>
    <x v="0"/>
    <x v="1"/>
    <x v="7"/>
    <x v="55"/>
    <m/>
    <n v="60837.08"/>
  </r>
  <r>
    <x v="4"/>
    <x v="0"/>
    <x v="2"/>
    <x v="0"/>
    <x v="0"/>
    <x v="1"/>
    <x v="8"/>
    <x v="22"/>
    <m/>
    <n v="68920.070000000007"/>
  </r>
  <r>
    <x v="4"/>
    <x v="0"/>
    <x v="2"/>
    <x v="0"/>
    <x v="0"/>
    <x v="1"/>
    <x v="8"/>
    <x v="94"/>
    <m/>
    <n v="3576"/>
  </r>
  <r>
    <x v="4"/>
    <x v="0"/>
    <x v="2"/>
    <x v="0"/>
    <x v="0"/>
    <x v="1"/>
    <x v="8"/>
    <x v="95"/>
    <m/>
    <m/>
  </r>
  <r>
    <x v="4"/>
    <x v="0"/>
    <x v="2"/>
    <x v="0"/>
    <x v="0"/>
    <x v="1"/>
    <x v="8"/>
    <x v="77"/>
    <m/>
    <m/>
  </r>
  <r>
    <x v="4"/>
    <x v="0"/>
    <x v="2"/>
    <x v="0"/>
    <x v="0"/>
    <x v="1"/>
    <x v="8"/>
    <x v="4"/>
    <m/>
    <n v="-547081.87"/>
  </r>
  <r>
    <x v="4"/>
    <x v="0"/>
    <x v="2"/>
    <x v="0"/>
    <x v="0"/>
    <x v="6"/>
    <x v="23"/>
    <x v="112"/>
    <m/>
    <n v="3691000"/>
  </r>
  <r>
    <x v="4"/>
    <x v="0"/>
    <x v="2"/>
    <x v="0"/>
    <x v="2"/>
    <x v="3"/>
    <x v="3"/>
    <x v="96"/>
    <m/>
    <m/>
  </r>
  <r>
    <x v="4"/>
    <x v="0"/>
    <x v="2"/>
    <x v="0"/>
    <x v="2"/>
    <x v="3"/>
    <x v="3"/>
    <x v="97"/>
    <m/>
    <n v="4541812"/>
  </r>
  <r>
    <x v="4"/>
    <x v="0"/>
    <x v="2"/>
    <x v="0"/>
    <x v="2"/>
    <x v="3"/>
    <x v="3"/>
    <x v="98"/>
    <m/>
    <m/>
  </r>
  <r>
    <x v="4"/>
    <x v="0"/>
    <x v="2"/>
    <x v="0"/>
    <x v="2"/>
    <x v="3"/>
    <x v="3"/>
    <x v="99"/>
    <m/>
    <n v="54847"/>
  </r>
  <r>
    <x v="4"/>
    <x v="0"/>
    <x v="2"/>
    <x v="0"/>
    <x v="2"/>
    <x v="3"/>
    <x v="20"/>
    <x v="49"/>
    <m/>
    <n v="1637400"/>
  </r>
  <r>
    <x v="4"/>
    <x v="0"/>
    <x v="2"/>
    <x v="0"/>
    <x v="2"/>
    <x v="3"/>
    <x v="20"/>
    <x v="111"/>
    <m/>
    <n v="45000"/>
  </r>
  <r>
    <x v="4"/>
    <x v="0"/>
    <x v="2"/>
    <x v="0"/>
    <x v="2"/>
    <x v="3"/>
    <x v="21"/>
    <x v="50"/>
    <m/>
    <m/>
  </r>
  <r>
    <x v="4"/>
    <x v="1"/>
    <x v="2"/>
    <x v="0"/>
    <x v="1"/>
    <x v="2"/>
    <x v="13"/>
    <x v="63"/>
    <m/>
    <n v="19269750"/>
  </r>
  <r>
    <x v="4"/>
    <x v="1"/>
    <x v="2"/>
    <x v="0"/>
    <x v="1"/>
    <x v="5"/>
    <x v="11"/>
    <x v="64"/>
    <m/>
    <n v="0"/>
  </r>
  <r>
    <x v="4"/>
    <x v="1"/>
    <x v="2"/>
    <x v="0"/>
    <x v="1"/>
    <x v="5"/>
    <x v="14"/>
    <x v="66"/>
    <m/>
    <m/>
  </r>
  <r>
    <x v="4"/>
    <x v="1"/>
    <x v="2"/>
    <x v="0"/>
    <x v="1"/>
    <x v="5"/>
    <x v="15"/>
    <x v="69"/>
    <m/>
    <n v="0"/>
  </r>
  <r>
    <x v="4"/>
    <x v="1"/>
    <x v="2"/>
    <x v="0"/>
    <x v="1"/>
    <x v="2"/>
    <x v="17"/>
    <x v="74"/>
    <m/>
    <n v="0"/>
  </r>
  <r>
    <x v="4"/>
    <x v="1"/>
    <x v="2"/>
    <x v="0"/>
    <x v="1"/>
    <x v="2"/>
    <x v="17"/>
    <x v="103"/>
    <m/>
    <m/>
  </r>
  <r>
    <x v="4"/>
    <x v="1"/>
    <x v="2"/>
    <x v="0"/>
    <x v="1"/>
    <x v="2"/>
    <x v="0"/>
    <x v="104"/>
    <m/>
    <n v="0"/>
  </r>
  <r>
    <x v="4"/>
    <x v="1"/>
    <x v="2"/>
    <x v="0"/>
    <x v="0"/>
    <x v="0"/>
    <x v="4"/>
    <x v="6"/>
    <m/>
    <n v="2520000"/>
  </r>
  <r>
    <x v="4"/>
    <x v="1"/>
    <x v="2"/>
    <x v="0"/>
    <x v="0"/>
    <x v="0"/>
    <x v="4"/>
    <x v="7"/>
    <m/>
    <m/>
  </r>
  <r>
    <x v="4"/>
    <x v="1"/>
    <x v="2"/>
    <x v="0"/>
    <x v="0"/>
    <x v="0"/>
    <x v="4"/>
    <x v="8"/>
    <m/>
    <n v="209916"/>
  </r>
  <r>
    <x v="4"/>
    <x v="1"/>
    <x v="2"/>
    <x v="0"/>
    <x v="0"/>
    <x v="0"/>
    <x v="4"/>
    <x v="9"/>
    <m/>
    <n v="25190"/>
  </r>
  <r>
    <x v="4"/>
    <x v="1"/>
    <x v="2"/>
    <x v="0"/>
    <x v="0"/>
    <x v="0"/>
    <x v="4"/>
    <x v="10"/>
    <m/>
    <n v="209916"/>
  </r>
  <r>
    <x v="4"/>
    <x v="1"/>
    <x v="2"/>
    <x v="0"/>
    <x v="0"/>
    <x v="0"/>
    <x v="4"/>
    <x v="11"/>
    <m/>
    <n v="105084"/>
  </r>
  <r>
    <x v="4"/>
    <x v="1"/>
    <x v="2"/>
    <x v="0"/>
    <x v="0"/>
    <x v="0"/>
    <x v="4"/>
    <x v="12"/>
    <m/>
    <n v="1680000"/>
  </r>
  <r>
    <x v="4"/>
    <x v="1"/>
    <x v="2"/>
    <x v="0"/>
    <x v="0"/>
    <x v="0"/>
    <x v="4"/>
    <x v="56"/>
    <m/>
    <m/>
  </r>
  <r>
    <x v="4"/>
    <x v="1"/>
    <x v="2"/>
    <x v="0"/>
    <x v="0"/>
    <x v="0"/>
    <x v="4"/>
    <x v="13"/>
    <m/>
    <n v="13154"/>
  </r>
  <r>
    <x v="4"/>
    <x v="1"/>
    <x v="2"/>
    <x v="0"/>
    <x v="0"/>
    <x v="0"/>
    <x v="4"/>
    <x v="14"/>
    <m/>
    <n v="302400"/>
  </r>
  <r>
    <x v="4"/>
    <x v="1"/>
    <x v="2"/>
    <x v="0"/>
    <x v="0"/>
    <x v="0"/>
    <x v="4"/>
    <x v="15"/>
    <m/>
    <n v="100800"/>
  </r>
  <r>
    <x v="4"/>
    <x v="1"/>
    <x v="2"/>
    <x v="0"/>
    <x v="0"/>
    <x v="0"/>
    <x v="9"/>
    <x v="30"/>
    <m/>
    <n v="438902"/>
  </r>
  <r>
    <x v="4"/>
    <x v="1"/>
    <x v="2"/>
    <x v="0"/>
    <x v="0"/>
    <x v="0"/>
    <x v="9"/>
    <x v="110"/>
    <m/>
    <n v="440423"/>
  </r>
  <r>
    <x v="4"/>
    <x v="1"/>
    <x v="2"/>
    <x v="0"/>
    <x v="0"/>
    <x v="0"/>
    <x v="5"/>
    <x v="70"/>
    <m/>
    <m/>
  </r>
  <r>
    <x v="4"/>
    <x v="1"/>
    <x v="2"/>
    <x v="0"/>
    <x v="0"/>
    <x v="0"/>
    <x v="5"/>
    <x v="102"/>
    <m/>
    <m/>
  </r>
  <r>
    <x v="4"/>
    <x v="1"/>
    <x v="2"/>
    <x v="0"/>
    <x v="0"/>
    <x v="0"/>
    <x v="5"/>
    <x v="71"/>
    <m/>
    <n v="3578.29"/>
  </r>
  <r>
    <x v="4"/>
    <x v="1"/>
    <x v="2"/>
    <x v="0"/>
    <x v="0"/>
    <x v="0"/>
    <x v="5"/>
    <x v="78"/>
    <m/>
    <m/>
  </r>
  <r>
    <x v="4"/>
    <x v="1"/>
    <x v="2"/>
    <x v="0"/>
    <x v="0"/>
    <x v="0"/>
    <x v="6"/>
    <x v="17"/>
    <m/>
    <n v="829016"/>
  </r>
  <r>
    <x v="4"/>
    <x v="1"/>
    <x v="2"/>
    <x v="0"/>
    <x v="0"/>
    <x v="0"/>
    <x v="0"/>
    <x v="79"/>
    <m/>
    <m/>
  </r>
  <r>
    <x v="4"/>
    <x v="1"/>
    <x v="2"/>
    <x v="0"/>
    <x v="0"/>
    <x v="0"/>
    <x v="0"/>
    <x v="80"/>
    <m/>
    <n v="1164717"/>
  </r>
  <r>
    <x v="4"/>
    <x v="1"/>
    <x v="2"/>
    <x v="0"/>
    <x v="0"/>
    <x v="0"/>
    <x v="0"/>
    <x v="84"/>
    <m/>
    <m/>
  </r>
  <r>
    <x v="4"/>
    <x v="1"/>
    <x v="2"/>
    <x v="0"/>
    <x v="0"/>
    <x v="0"/>
    <x v="0"/>
    <x v="107"/>
    <m/>
    <n v="49660"/>
  </r>
  <r>
    <x v="4"/>
    <x v="1"/>
    <x v="2"/>
    <x v="0"/>
    <x v="0"/>
    <x v="0"/>
    <x v="0"/>
    <x v="108"/>
    <m/>
    <n v="137773"/>
  </r>
  <r>
    <x v="4"/>
    <x v="1"/>
    <x v="2"/>
    <x v="0"/>
    <x v="0"/>
    <x v="0"/>
    <x v="0"/>
    <x v="109"/>
    <m/>
    <n v="239074.71"/>
  </r>
  <r>
    <x v="4"/>
    <x v="1"/>
    <x v="2"/>
    <x v="0"/>
    <x v="0"/>
    <x v="0"/>
    <x v="12"/>
    <x v="81"/>
    <m/>
    <m/>
  </r>
  <r>
    <x v="4"/>
    <x v="1"/>
    <x v="2"/>
    <x v="0"/>
    <x v="0"/>
    <x v="0"/>
    <x v="12"/>
    <x v="82"/>
    <m/>
    <m/>
  </r>
  <r>
    <x v="4"/>
    <x v="1"/>
    <x v="2"/>
    <x v="0"/>
    <x v="0"/>
    <x v="0"/>
    <x v="12"/>
    <x v="83"/>
    <m/>
    <m/>
  </r>
  <r>
    <x v="4"/>
    <x v="1"/>
    <x v="2"/>
    <x v="0"/>
    <x v="0"/>
    <x v="0"/>
    <x v="12"/>
    <x v="84"/>
    <m/>
    <m/>
  </r>
  <r>
    <x v="4"/>
    <x v="1"/>
    <x v="2"/>
    <x v="0"/>
    <x v="0"/>
    <x v="0"/>
    <x v="19"/>
    <x v="100"/>
    <m/>
    <m/>
  </r>
  <r>
    <x v="4"/>
    <x v="1"/>
    <x v="2"/>
    <x v="0"/>
    <x v="0"/>
    <x v="0"/>
    <x v="16"/>
    <x v="86"/>
    <m/>
    <m/>
  </r>
  <r>
    <x v="4"/>
    <x v="1"/>
    <x v="2"/>
    <x v="0"/>
    <x v="0"/>
    <x v="0"/>
    <x v="22"/>
    <x v="105"/>
    <m/>
    <m/>
  </r>
  <r>
    <x v="4"/>
    <x v="1"/>
    <x v="2"/>
    <x v="0"/>
    <x v="0"/>
    <x v="0"/>
    <x v="2"/>
    <x v="87"/>
    <m/>
    <m/>
  </r>
  <r>
    <x v="4"/>
    <x v="1"/>
    <x v="2"/>
    <x v="0"/>
    <x v="0"/>
    <x v="0"/>
    <x v="2"/>
    <x v="88"/>
    <m/>
    <m/>
  </r>
  <r>
    <x v="4"/>
    <x v="1"/>
    <x v="2"/>
    <x v="0"/>
    <x v="0"/>
    <x v="0"/>
    <x v="2"/>
    <x v="89"/>
    <m/>
    <m/>
  </r>
  <r>
    <x v="4"/>
    <x v="1"/>
    <x v="2"/>
    <x v="0"/>
    <x v="0"/>
    <x v="0"/>
    <x v="2"/>
    <x v="90"/>
    <m/>
    <m/>
  </r>
  <r>
    <x v="4"/>
    <x v="1"/>
    <x v="2"/>
    <x v="0"/>
    <x v="0"/>
    <x v="0"/>
    <x v="2"/>
    <x v="91"/>
    <m/>
    <m/>
  </r>
  <r>
    <x v="4"/>
    <x v="1"/>
    <x v="2"/>
    <x v="0"/>
    <x v="0"/>
    <x v="0"/>
    <x v="2"/>
    <x v="92"/>
    <m/>
    <m/>
  </r>
  <r>
    <x v="4"/>
    <x v="1"/>
    <x v="2"/>
    <x v="0"/>
    <x v="0"/>
    <x v="0"/>
    <x v="2"/>
    <x v="93"/>
    <m/>
    <m/>
  </r>
  <r>
    <x v="4"/>
    <x v="1"/>
    <x v="2"/>
    <x v="0"/>
    <x v="0"/>
    <x v="1"/>
    <x v="7"/>
    <x v="34"/>
    <m/>
    <n v="48440"/>
  </r>
  <r>
    <x v="4"/>
    <x v="1"/>
    <x v="2"/>
    <x v="0"/>
    <x v="0"/>
    <x v="1"/>
    <x v="7"/>
    <x v="20"/>
    <m/>
    <n v="58894.1"/>
  </r>
  <r>
    <x v="4"/>
    <x v="1"/>
    <x v="2"/>
    <x v="0"/>
    <x v="0"/>
    <x v="1"/>
    <x v="7"/>
    <x v="101"/>
    <m/>
    <m/>
  </r>
  <r>
    <x v="4"/>
    <x v="1"/>
    <x v="2"/>
    <x v="0"/>
    <x v="0"/>
    <x v="1"/>
    <x v="7"/>
    <x v="55"/>
    <m/>
    <n v="60837.08"/>
  </r>
  <r>
    <x v="4"/>
    <x v="1"/>
    <x v="2"/>
    <x v="0"/>
    <x v="0"/>
    <x v="1"/>
    <x v="8"/>
    <x v="22"/>
    <m/>
    <n v="68920.070000000007"/>
  </r>
  <r>
    <x v="4"/>
    <x v="1"/>
    <x v="2"/>
    <x v="0"/>
    <x v="0"/>
    <x v="1"/>
    <x v="8"/>
    <x v="94"/>
    <m/>
    <n v="3576"/>
  </r>
  <r>
    <x v="4"/>
    <x v="1"/>
    <x v="2"/>
    <x v="0"/>
    <x v="0"/>
    <x v="1"/>
    <x v="8"/>
    <x v="95"/>
    <m/>
    <m/>
  </r>
  <r>
    <x v="4"/>
    <x v="1"/>
    <x v="2"/>
    <x v="0"/>
    <x v="0"/>
    <x v="1"/>
    <x v="8"/>
    <x v="77"/>
    <m/>
    <m/>
  </r>
  <r>
    <x v="4"/>
    <x v="1"/>
    <x v="2"/>
    <x v="0"/>
    <x v="0"/>
    <x v="1"/>
    <x v="8"/>
    <x v="4"/>
    <m/>
    <n v="-547081.87"/>
  </r>
  <r>
    <x v="4"/>
    <x v="1"/>
    <x v="2"/>
    <x v="0"/>
    <x v="2"/>
    <x v="3"/>
    <x v="3"/>
    <x v="96"/>
    <m/>
    <m/>
  </r>
  <r>
    <x v="4"/>
    <x v="1"/>
    <x v="2"/>
    <x v="0"/>
    <x v="2"/>
    <x v="3"/>
    <x v="3"/>
    <x v="97"/>
    <m/>
    <n v="4541812"/>
  </r>
  <r>
    <x v="4"/>
    <x v="1"/>
    <x v="2"/>
    <x v="0"/>
    <x v="2"/>
    <x v="3"/>
    <x v="3"/>
    <x v="98"/>
    <m/>
    <m/>
  </r>
  <r>
    <x v="4"/>
    <x v="1"/>
    <x v="2"/>
    <x v="0"/>
    <x v="2"/>
    <x v="3"/>
    <x v="3"/>
    <x v="99"/>
    <m/>
    <n v="54847"/>
  </r>
  <r>
    <x v="4"/>
    <x v="1"/>
    <x v="2"/>
    <x v="0"/>
    <x v="2"/>
    <x v="3"/>
    <x v="3"/>
    <x v="49"/>
    <m/>
    <n v="1637400"/>
  </r>
  <r>
    <x v="4"/>
    <x v="1"/>
    <x v="2"/>
    <x v="0"/>
    <x v="2"/>
    <x v="3"/>
    <x v="3"/>
    <x v="111"/>
    <m/>
    <n v="45000"/>
  </r>
  <r>
    <x v="4"/>
    <x v="1"/>
    <x v="2"/>
    <x v="0"/>
    <x v="2"/>
    <x v="3"/>
    <x v="3"/>
    <x v="50"/>
    <m/>
    <m/>
  </r>
  <r>
    <x v="5"/>
    <x v="0"/>
    <x v="3"/>
    <x v="0"/>
    <x v="1"/>
    <x v="2"/>
    <x v="24"/>
    <x v="63"/>
    <m/>
    <n v="23455828.670000002"/>
  </r>
  <r>
    <x v="5"/>
    <x v="0"/>
    <x v="3"/>
    <x v="0"/>
    <x v="1"/>
    <x v="5"/>
    <x v="11"/>
    <x v="64"/>
    <m/>
    <n v="866"/>
  </r>
  <r>
    <x v="5"/>
    <x v="0"/>
    <x v="3"/>
    <x v="0"/>
    <x v="1"/>
    <x v="5"/>
    <x v="14"/>
    <x v="66"/>
    <m/>
    <m/>
  </r>
  <r>
    <x v="5"/>
    <x v="0"/>
    <x v="3"/>
    <x v="0"/>
    <x v="1"/>
    <x v="5"/>
    <x v="15"/>
    <x v="69"/>
    <m/>
    <m/>
  </r>
  <r>
    <x v="5"/>
    <x v="0"/>
    <x v="3"/>
    <x v="0"/>
    <x v="1"/>
    <x v="2"/>
    <x v="25"/>
    <x v="74"/>
    <m/>
    <m/>
  </r>
  <r>
    <x v="5"/>
    <x v="0"/>
    <x v="3"/>
    <x v="0"/>
    <x v="1"/>
    <x v="2"/>
    <x v="17"/>
    <x v="103"/>
    <m/>
    <m/>
  </r>
  <r>
    <x v="5"/>
    <x v="0"/>
    <x v="3"/>
    <x v="0"/>
    <x v="1"/>
    <x v="2"/>
    <x v="0"/>
    <x v="104"/>
    <m/>
    <n v="110000"/>
  </r>
  <r>
    <x v="5"/>
    <x v="0"/>
    <x v="3"/>
    <x v="0"/>
    <x v="0"/>
    <x v="0"/>
    <x v="4"/>
    <x v="6"/>
    <m/>
    <n v="2520000"/>
  </r>
  <r>
    <x v="5"/>
    <x v="0"/>
    <x v="3"/>
    <x v="0"/>
    <x v="0"/>
    <x v="0"/>
    <x v="4"/>
    <x v="7"/>
    <m/>
    <m/>
  </r>
  <r>
    <x v="5"/>
    <x v="0"/>
    <x v="3"/>
    <x v="0"/>
    <x v="0"/>
    <x v="0"/>
    <x v="4"/>
    <x v="8"/>
    <m/>
    <n v="210000"/>
  </r>
  <r>
    <x v="5"/>
    <x v="0"/>
    <x v="3"/>
    <x v="0"/>
    <x v="0"/>
    <x v="0"/>
    <x v="4"/>
    <x v="9"/>
    <m/>
    <n v="25200"/>
  </r>
  <r>
    <x v="5"/>
    <x v="0"/>
    <x v="3"/>
    <x v="0"/>
    <x v="0"/>
    <x v="0"/>
    <x v="4"/>
    <x v="10"/>
    <m/>
    <n v="210000"/>
  </r>
  <r>
    <x v="5"/>
    <x v="0"/>
    <x v="3"/>
    <x v="0"/>
    <x v="0"/>
    <x v="0"/>
    <x v="4"/>
    <x v="11"/>
    <m/>
    <n v="105000"/>
  </r>
  <r>
    <x v="5"/>
    <x v="0"/>
    <x v="3"/>
    <x v="0"/>
    <x v="0"/>
    <x v="0"/>
    <x v="4"/>
    <x v="12"/>
    <m/>
    <n v="1680000"/>
  </r>
  <r>
    <x v="5"/>
    <x v="0"/>
    <x v="3"/>
    <x v="0"/>
    <x v="0"/>
    <x v="0"/>
    <x v="4"/>
    <x v="56"/>
    <m/>
    <m/>
  </r>
  <r>
    <x v="5"/>
    <x v="0"/>
    <x v="3"/>
    <x v="0"/>
    <x v="0"/>
    <x v="0"/>
    <x v="4"/>
    <x v="13"/>
    <m/>
    <n v="13154"/>
  </r>
  <r>
    <x v="5"/>
    <x v="0"/>
    <x v="3"/>
    <x v="0"/>
    <x v="0"/>
    <x v="0"/>
    <x v="4"/>
    <x v="14"/>
    <m/>
    <n v="302400"/>
  </r>
  <r>
    <x v="5"/>
    <x v="0"/>
    <x v="3"/>
    <x v="0"/>
    <x v="0"/>
    <x v="0"/>
    <x v="4"/>
    <x v="15"/>
    <m/>
    <n v="100800"/>
  </r>
  <r>
    <x v="5"/>
    <x v="0"/>
    <x v="3"/>
    <x v="0"/>
    <x v="0"/>
    <x v="0"/>
    <x v="4"/>
    <x v="113"/>
    <m/>
    <n v="8000"/>
  </r>
  <r>
    <x v="5"/>
    <x v="0"/>
    <x v="3"/>
    <x v="0"/>
    <x v="0"/>
    <x v="0"/>
    <x v="9"/>
    <x v="114"/>
    <m/>
    <n v="438902"/>
  </r>
  <r>
    <x v="5"/>
    <x v="0"/>
    <x v="3"/>
    <x v="0"/>
    <x v="0"/>
    <x v="0"/>
    <x v="9"/>
    <x v="30"/>
    <m/>
    <m/>
  </r>
  <r>
    <x v="5"/>
    <x v="0"/>
    <x v="3"/>
    <x v="0"/>
    <x v="0"/>
    <x v="0"/>
    <x v="9"/>
    <x v="110"/>
    <m/>
    <m/>
  </r>
  <r>
    <x v="5"/>
    <x v="0"/>
    <x v="3"/>
    <x v="0"/>
    <x v="0"/>
    <x v="0"/>
    <x v="5"/>
    <x v="70"/>
    <m/>
    <m/>
  </r>
  <r>
    <x v="5"/>
    <x v="0"/>
    <x v="3"/>
    <x v="0"/>
    <x v="0"/>
    <x v="0"/>
    <x v="5"/>
    <x v="102"/>
    <m/>
    <m/>
  </r>
  <r>
    <x v="5"/>
    <x v="0"/>
    <x v="3"/>
    <x v="0"/>
    <x v="0"/>
    <x v="0"/>
    <x v="5"/>
    <x v="71"/>
    <m/>
    <m/>
  </r>
  <r>
    <x v="5"/>
    <x v="0"/>
    <x v="3"/>
    <x v="0"/>
    <x v="0"/>
    <x v="0"/>
    <x v="5"/>
    <x v="78"/>
    <m/>
    <m/>
  </r>
  <r>
    <x v="5"/>
    <x v="0"/>
    <x v="3"/>
    <x v="0"/>
    <x v="0"/>
    <x v="0"/>
    <x v="6"/>
    <x v="17"/>
    <m/>
    <n v="800000"/>
  </r>
  <r>
    <x v="5"/>
    <x v="0"/>
    <x v="3"/>
    <x v="0"/>
    <x v="0"/>
    <x v="0"/>
    <x v="0"/>
    <x v="79"/>
    <m/>
    <m/>
  </r>
  <r>
    <x v="5"/>
    <x v="0"/>
    <x v="3"/>
    <x v="0"/>
    <x v="0"/>
    <x v="0"/>
    <x v="0"/>
    <x v="80"/>
    <m/>
    <n v="1291248"/>
  </r>
  <r>
    <x v="5"/>
    <x v="0"/>
    <x v="3"/>
    <x v="0"/>
    <x v="0"/>
    <x v="0"/>
    <x v="0"/>
    <x v="84"/>
    <m/>
    <m/>
  </r>
  <r>
    <x v="5"/>
    <x v="0"/>
    <x v="3"/>
    <x v="0"/>
    <x v="0"/>
    <x v="0"/>
    <x v="0"/>
    <x v="107"/>
    <m/>
    <m/>
  </r>
  <r>
    <x v="5"/>
    <x v="0"/>
    <x v="3"/>
    <x v="0"/>
    <x v="0"/>
    <x v="0"/>
    <x v="0"/>
    <x v="108"/>
    <m/>
    <m/>
  </r>
  <r>
    <x v="5"/>
    <x v="0"/>
    <x v="3"/>
    <x v="0"/>
    <x v="0"/>
    <x v="0"/>
    <x v="0"/>
    <x v="109"/>
    <m/>
    <m/>
  </r>
  <r>
    <x v="5"/>
    <x v="0"/>
    <x v="3"/>
    <x v="0"/>
    <x v="0"/>
    <x v="0"/>
    <x v="12"/>
    <x v="81"/>
    <m/>
    <m/>
  </r>
  <r>
    <x v="5"/>
    <x v="0"/>
    <x v="3"/>
    <x v="0"/>
    <x v="0"/>
    <x v="0"/>
    <x v="12"/>
    <x v="82"/>
    <m/>
    <m/>
  </r>
  <r>
    <x v="5"/>
    <x v="0"/>
    <x v="3"/>
    <x v="0"/>
    <x v="0"/>
    <x v="0"/>
    <x v="12"/>
    <x v="83"/>
    <m/>
    <m/>
  </r>
  <r>
    <x v="5"/>
    <x v="0"/>
    <x v="3"/>
    <x v="0"/>
    <x v="0"/>
    <x v="0"/>
    <x v="12"/>
    <x v="84"/>
    <m/>
    <m/>
  </r>
  <r>
    <x v="5"/>
    <x v="0"/>
    <x v="3"/>
    <x v="0"/>
    <x v="0"/>
    <x v="0"/>
    <x v="19"/>
    <x v="100"/>
    <m/>
    <m/>
  </r>
  <r>
    <x v="5"/>
    <x v="0"/>
    <x v="3"/>
    <x v="0"/>
    <x v="0"/>
    <x v="0"/>
    <x v="16"/>
    <x v="86"/>
    <m/>
    <m/>
  </r>
  <r>
    <x v="5"/>
    <x v="0"/>
    <x v="3"/>
    <x v="0"/>
    <x v="0"/>
    <x v="0"/>
    <x v="22"/>
    <x v="105"/>
    <m/>
    <m/>
  </r>
  <r>
    <x v="5"/>
    <x v="0"/>
    <x v="3"/>
    <x v="0"/>
    <x v="0"/>
    <x v="0"/>
    <x v="2"/>
    <x v="87"/>
    <m/>
    <m/>
  </r>
  <r>
    <x v="5"/>
    <x v="0"/>
    <x v="3"/>
    <x v="0"/>
    <x v="0"/>
    <x v="0"/>
    <x v="2"/>
    <x v="88"/>
    <m/>
    <n v="18000"/>
  </r>
  <r>
    <x v="5"/>
    <x v="0"/>
    <x v="3"/>
    <x v="0"/>
    <x v="0"/>
    <x v="0"/>
    <x v="2"/>
    <x v="89"/>
    <m/>
    <n v="33600"/>
  </r>
  <r>
    <x v="5"/>
    <x v="0"/>
    <x v="3"/>
    <x v="0"/>
    <x v="0"/>
    <x v="0"/>
    <x v="2"/>
    <x v="90"/>
    <m/>
    <m/>
  </r>
  <r>
    <x v="5"/>
    <x v="0"/>
    <x v="3"/>
    <x v="0"/>
    <x v="0"/>
    <x v="0"/>
    <x v="2"/>
    <x v="91"/>
    <m/>
    <m/>
  </r>
  <r>
    <x v="5"/>
    <x v="0"/>
    <x v="3"/>
    <x v="0"/>
    <x v="0"/>
    <x v="0"/>
    <x v="2"/>
    <x v="92"/>
    <m/>
    <m/>
  </r>
  <r>
    <x v="5"/>
    <x v="0"/>
    <x v="3"/>
    <x v="0"/>
    <x v="0"/>
    <x v="0"/>
    <x v="2"/>
    <x v="93"/>
    <m/>
    <m/>
  </r>
  <r>
    <x v="5"/>
    <x v="0"/>
    <x v="3"/>
    <x v="0"/>
    <x v="0"/>
    <x v="1"/>
    <x v="7"/>
    <x v="34"/>
    <m/>
    <n v="48440"/>
  </r>
  <r>
    <x v="5"/>
    <x v="0"/>
    <x v="3"/>
    <x v="0"/>
    <x v="0"/>
    <x v="1"/>
    <x v="7"/>
    <x v="20"/>
    <m/>
    <n v="79785.86"/>
  </r>
  <r>
    <x v="5"/>
    <x v="0"/>
    <x v="3"/>
    <x v="0"/>
    <x v="0"/>
    <x v="1"/>
    <x v="7"/>
    <x v="101"/>
    <m/>
    <m/>
  </r>
  <r>
    <x v="5"/>
    <x v="0"/>
    <x v="3"/>
    <x v="0"/>
    <x v="0"/>
    <x v="1"/>
    <x v="7"/>
    <x v="55"/>
    <m/>
    <n v="104795.14"/>
  </r>
  <r>
    <x v="5"/>
    <x v="0"/>
    <x v="3"/>
    <x v="0"/>
    <x v="0"/>
    <x v="1"/>
    <x v="8"/>
    <x v="22"/>
    <m/>
    <n v="109716.83"/>
  </r>
  <r>
    <x v="5"/>
    <x v="0"/>
    <x v="3"/>
    <x v="0"/>
    <x v="0"/>
    <x v="1"/>
    <x v="8"/>
    <x v="94"/>
    <m/>
    <m/>
  </r>
  <r>
    <x v="5"/>
    <x v="0"/>
    <x v="3"/>
    <x v="0"/>
    <x v="0"/>
    <x v="1"/>
    <x v="8"/>
    <x v="95"/>
    <m/>
    <m/>
  </r>
  <r>
    <x v="5"/>
    <x v="0"/>
    <x v="3"/>
    <x v="0"/>
    <x v="0"/>
    <x v="1"/>
    <x v="8"/>
    <x v="77"/>
    <m/>
    <m/>
  </r>
  <r>
    <x v="5"/>
    <x v="0"/>
    <x v="3"/>
    <x v="0"/>
    <x v="0"/>
    <x v="1"/>
    <x v="8"/>
    <x v="4"/>
    <m/>
    <n v="847248.87"/>
  </r>
  <r>
    <x v="5"/>
    <x v="0"/>
    <x v="3"/>
    <x v="0"/>
    <x v="0"/>
    <x v="6"/>
    <x v="23"/>
    <x v="112"/>
    <m/>
    <m/>
  </r>
  <r>
    <x v="5"/>
    <x v="0"/>
    <x v="3"/>
    <x v="0"/>
    <x v="2"/>
    <x v="3"/>
    <x v="3"/>
    <x v="96"/>
    <m/>
    <m/>
  </r>
  <r>
    <x v="5"/>
    <x v="0"/>
    <x v="3"/>
    <x v="0"/>
    <x v="2"/>
    <x v="3"/>
    <x v="3"/>
    <x v="97"/>
    <m/>
    <n v="1172709"/>
  </r>
  <r>
    <x v="5"/>
    <x v="0"/>
    <x v="3"/>
    <x v="0"/>
    <x v="2"/>
    <x v="3"/>
    <x v="3"/>
    <x v="98"/>
    <m/>
    <n v="74000"/>
  </r>
  <r>
    <x v="5"/>
    <x v="0"/>
    <x v="3"/>
    <x v="0"/>
    <x v="2"/>
    <x v="3"/>
    <x v="3"/>
    <x v="99"/>
    <m/>
    <n v="4749429"/>
  </r>
  <r>
    <x v="5"/>
    <x v="0"/>
    <x v="3"/>
    <x v="0"/>
    <x v="2"/>
    <x v="3"/>
    <x v="20"/>
    <x v="49"/>
    <m/>
    <n v="1333000"/>
  </r>
  <r>
    <x v="5"/>
    <x v="0"/>
    <x v="3"/>
    <x v="0"/>
    <x v="2"/>
    <x v="3"/>
    <x v="20"/>
    <x v="111"/>
    <m/>
    <m/>
  </r>
  <r>
    <x v="5"/>
    <x v="0"/>
    <x v="3"/>
    <x v="0"/>
    <x v="2"/>
    <x v="3"/>
    <x v="21"/>
    <x v="50"/>
    <m/>
    <m/>
  </r>
  <r>
    <x v="6"/>
    <x v="0"/>
    <x v="3"/>
    <x v="0"/>
    <x v="1"/>
    <x v="2"/>
    <x v="24"/>
    <x v="63"/>
    <m/>
    <n v="24247157.23"/>
  </r>
  <r>
    <x v="6"/>
    <x v="0"/>
    <x v="3"/>
    <x v="0"/>
    <x v="1"/>
    <x v="5"/>
    <x v="11"/>
    <x v="64"/>
    <m/>
    <m/>
  </r>
  <r>
    <x v="6"/>
    <x v="0"/>
    <x v="3"/>
    <x v="0"/>
    <x v="1"/>
    <x v="5"/>
    <x v="14"/>
    <x v="66"/>
    <m/>
    <m/>
  </r>
  <r>
    <x v="6"/>
    <x v="0"/>
    <x v="3"/>
    <x v="0"/>
    <x v="1"/>
    <x v="5"/>
    <x v="15"/>
    <x v="69"/>
    <m/>
    <m/>
  </r>
  <r>
    <x v="6"/>
    <x v="0"/>
    <x v="3"/>
    <x v="0"/>
    <x v="1"/>
    <x v="2"/>
    <x v="25"/>
    <x v="74"/>
    <m/>
    <n v="-24327.73"/>
  </r>
  <r>
    <x v="6"/>
    <x v="0"/>
    <x v="3"/>
    <x v="0"/>
    <x v="1"/>
    <x v="2"/>
    <x v="17"/>
    <x v="103"/>
    <m/>
    <m/>
  </r>
  <r>
    <x v="6"/>
    <x v="0"/>
    <x v="3"/>
    <x v="0"/>
    <x v="1"/>
    <x v="2"/>
    <x v="0"/>
    <x v="104"/>
    <m/>
    <n v="145000"/>
  </r>
  <r>
    <x v="6"/>
    <x v="0"/>
    <x v="3"/>
    <x v="0"/>
    <x v="0"/>
    <x v="0"/>
    <x v="4"/>
    <x v="6"/>
    <m/>
    <n v="2520000"/>
  </r>
  <r>
    <x v="6"/>
    <x v="0"/>
    <x v="3"/>
    <x v="0"/>
    <x v="0"/>
    <x v="0"/>
    <x v="4"/>
    <x v="7"/>
    <m/>
    <m/>
  </r>
  <r>
    <x v="6"/>
    <x v="0"/>
    <x v="3"/>
    <x v="0"/>
    <x v="0"/>
    <x v="0"/>
    <x v="4"/>
    <x v="8"/>
    <m/>
    <n v="210000"/>
  </r>
  <r>
    <x v="6"/>
    <x v="0"/>
    <x v="3"/>
    <x v="0"/>
    <x v="0"/>
    <x v="0"/>
    <x v="4"/>
    <x v="9"/>
    <m/>
    <n v="25200"/>
  </r>
  <r>
    <x v="6"/>
    <x v="0"/>
    <x v="3"/>
    <x v="0"/>
    <x v="0"/>
    <x v="0"/>
    <x v="4"/>
    <x v="10"/>
    <m/>
    <n v="210000"/>
  </r>
  <r>
    <x v="6"/>
    <x v="0"/>
    <x v="3"/>
    <x v="0"/>
    <x v="0"/>
    <x v="0"/>
    <x v="4"/>
    <x v="11"/>
    <m/>
    <n v="105000"/>
  </r>
  <r>
    <x v="6"/>
    <x v="0"/>
    <x v="3"/>
    <x v="0"/>
    <x v="0"/>
    <x v="0"/>
    <x v="4"/>
    <x v="12"/>
    <m/>
    <n v="1680000"/>
  </r>
  <r>
    <x v="6"/>
    <x v="0"/>
    <x v="3"/>
    <x v="0"/>
    <x v="0"/>
    <x v="0"/>
    <x v="4"/>
    <x v="56"/>
    <m/>
    <m/>
  </r>
  <r>
    <x v="6"/>
    <x v="0"/>
    <x v="3"/>
    <x v="0"/>
    <x v="0"/>
    <x v="0"/>
    <x v="4"/>
    <x v="13"/>
    <m/>
    <n v="13154"/>
  </r>
  <r>
    <x v="6"/>
    <x v="0"/>
    <x v="3"/>
    <x v="0"/>
    <x v="0"/>
    <x v="0"/>
    <x v="4"/>
    <x v="14"/>
    <m/>
    <n v="302400"/>
  </r>
  <r>
    <x v="6"/>
    <x v="0"/>
    <x v="3"/>
    <x v="0"/>
    <x v="0"/>
    <x v="0"/>
    <x v="4"/>
    <x v="15"/>
    <m/>
    <n v="100800"/>
  </r>
  <r>
    <x v="6"/>
    <x v="0"/>
    <x v="3"/>
    <x v="0"/>
    <x v="0"/>
    <x v="0"/>
    <x v="4"/>
    <x v="113"/>
    <m/>
    <n v="160000"/>
  </r>
  <r>
    <x v="6"/>
    <x v="0"/>
    <x v="3"/>
    <x v="0"/>
    <x v="0"/>
    <x v="0"/>
    <x v="9"/>
    <x v="114"/>
    <m/>
    <n v="438902"/>
  </r>
  <r>
    <x v="6"/>
    <x v="0"/>
    <x v="3"/>
    <x v="0"/>
    <x v="0"/>
    <x v="0"/>
    <x v="9"/>
    <x v="30"/>
    <m/>
    <m/>
  </r>
  <r>
    <x v="6"/>
    <x v="0"/>
    <x v="3"/>
    <x v="0"/>
    <x v="0"/>
    <x v="0"/>
    <x v="9"/>
    <x v="110"/>
    <m/>
    <m/>
  </r>
  <r>
    <x v="6"/>
    <x v="0"/>
    <x v="3"/>
    <x v="0"/>
    <x v="0"/>
    <x v="0"/>
    <x v="5"/>
    <x v="70"/>
    <m/>
    <m/>
  </r>
  <r>
    <x v="6"/>
    <x v="0"/>
    <x v="3"/>
    <x v="0"/>
    <x v="0"/>
    <x v="0"/>
    <x v="5"/>
    <x v="102"/>
    <m/>
    <m/>
  </r>
  <r>
    <x v="6"/>
    <x v="0"/>
    <x v="3"/>
    <x v="0"/>
    <x v="0"/>
    <x v="0"/>
    <x v="5"/>
    <x v="71"/>
    <m/>
    <m/>
  </r>
  <r>
    <x v="6"/>
    <x v="0"/>
    <x v="3"/>
    <x v="0"/>
    <x v="0"/>
    <x v="0"/>
    <x v="5"/>
    <x v="78"/>
    <m/>
    <m/>
  </r>
  <r>
    <x v="6"/>
    <x v="0"/>
    <x v="3"/>
    <x v="0"/>
    <x v="0"/>
    <x v="0"/>
    <x v="6"/>
    <x v="17"/>
    <m/>
    <n v="800000"/>
  </r>
  <r>
    <x v="6"/>
    <x v="0"/>
    <x v="3"/>
    <x v="0"/>
    <x v="0"/>
    <x v="0"/>
    <x v="0"/>
    <x v="79"/>
    <m/>
    <m/>
  </r>
  <r>
    <x v="6"/>
    <x v="0"/>
    <x v="3"/>
    <x v="0"/>
    <x v="0"/>
    <x v="0"/>
    <x v="0"/>
    <x v="80"/>
    <m/>
    <n v="1669141"/>
  </r>
  <r>
    <x v="6"/>
    <x v="0"/>
    <x v="3"/>
    <x v="0"/>
    <x v="0"/>
    <x v="0"/>
    <x v="0"/>
    <x v="84"/>
    <m/>
    <n v="31071"/>
  </r>
  <r>
    <x v="6"/>
    <x v="0"/>
    <x v="3"/>
    <x v="0"/>
    <x v="0"/>
    <x v="0"/>
    <x v="0"/>
    <x v="107"/>
    <m/>
    <m/>
  </r>
  <r>
    <x v="6"/>
    <x v="0"/>
    <x v="3"/>
    <x v="0"/>
    <x v="0"/>
    <x v="0"/>
    <x v="0"/>
    <x v="115"/>
    <m/>
    <n v="23656"/>
  </r>
  <r>
    <x v="6"/>
    <x v="0"/>
    <x v="3"/>
    <x v="0"/>
    <x v="0"/>
    <x v="0"/>
    <x v="0"/>
    <x v="108"/>
    <m/>
    <m/>
  </r>
  <r>
    <x v="6"/>
    <x v="0"/>
    <x v="3"/>
    <x v="0"/>
    <x v="0"/>
    <x v="0"/>
    <x v="0"/>
    <x v="109"/>
    <m/>
    <m/>
  </r>
  <r>
    <x v="6"/>
    <x v="0"/>
    <x v="3"/>
    <x v="0"/>
    <x v="0"/>
    <x v="0"/>
    <x v="12"/>
    <x v="81"/>
    <m/>
    <m/>
  </r>
  <r>
    <x v="6"/>
    <x v="0"/>
    <x v="3"/>
    <x v="0"/>
    <x v="0"/>
    <x v="0"/>
    <x v="12"/>
    <x v="82"/>
    <m/>
    <m/>
  </r>
  <r>
    <x v="6"/>
    <x v="0"/>
    <x v="3"/>
    <x v="0"/>
    <x v="0"/>
    <x v="0"/>
    <x v="12"/>
    <x v="83"/>
    <m/>
    <m/>
  </r>
  <r>
    <x v="6"/>
    <x v="0"/>
    <x v="3"/>
    <x v="0"/>
    <x v="0"/>
    <x v="0"/>
    <x v="12"/>
    <x v="84"/>
    <m/>
    <n v="6200"/>
  </r>
  <r>
    <x v="6"/>
    <x v="0"/>
    <x v="3"/>
    <x v="0"/>
    <x v="0"/>
    <x v="0"/>
    <x v="19"/>
    <x v="100"/>
    <m/>
    <m/>
  </r>
  <r>
    <x v="6"/>
    <x v="0"/>
    <x v="3"/>
    <x v="0"/>
    <x v="0"/>
    <x v="0"/>
    <x v="16"/>
    <x v="86"/>
    <m/>
    <m/>
  </r>
  <r>
    <x v="6"/>
    <x v="0"/>
    <x v="3"/>
    <x v="0"/>
    <x v="0"/>
    <x v="0"/>
    <x v="22"/>
    <x v="105"/>
    <m/>
    <m/>
  </r>
  <r>
    <x v="6"/>
    <x v="0"/>
    <x v="3"/>
    <x v="0"/>
    <x v="0"/>
    <x v="0"/>
    <x v="2"/>
    <x v="87"/>
    <m/>
    <n v="156000"/>
  </r>
  <r>
    <x v="6"/>
    <x v="0"/>
    <x v="3"/>
    <x v="0"/>
    <x v="0"/>
    <x v="0"/>
    <x v="2"/>
    <x v="88"/>
    <m/>
    <m/>
  </r>
  <r>
    <x v="6"/>
    <x v="0"/>
    <x v="3"/>
    <x v="0"/>
    <x v="0"/>
    <x v="0"/>
    <x v="2"/>
    <x v="89"/>
    <m/>
    <m/>
  </r>
  <r>
    <x v="6"/>
    <x v="0"/>
    <x v="3"/>
    <x v="0"/>
    <x v="0"/>
    <x v="0"/>
    <x v="2"/>
    <x v="90"/>
    <m/>
    <m/>
  </r>
  <r>
    <x v="6"/>
    <x v="0"/>
    <x v="3"/>
    <x v="0"/>
    <x v="0"/>
    <x v="0"/>
    <x v="2"/>
    <x v="91"/>
    <m/>
    <m/>
  </r>
  <r>
    <x v="6"/>
    <x v="0"/>
    <x v="3"/>
    <x v="0"/>
    <x v="0"/>
    <x v="0"/>
    <x v="2"/>
    <x v="92"/>
    <m/>
    <m/>
  </r>
  <r>
    <x v="6"/>
    <x v="0"/>
    <x v="3"/>
    <x v="0"/>
    <x v="0"/>
    <x v="0"/>
    <x v="2"/>
    <x v="93"/>
    <m/>
    <m/>
  </r>
  <r>
    <x v="6"/>
    <x v="0"/>
    <x v="3"/>
    <x v="0"/>
    <x v="0"/>
    <x v="1"/>
    <x v="7"/>
    <x v="34"/>
    <m/>
    <n v="48440"/>
  </r>
  <r>
    <x v="6"/>
    <x v="0"/>
    <x v="3"/>
    <x v="0"/>
    <x v="0"/>
    <x v="1"/>
    <x v="7"/>
    <x v="20"/>
    <m/>
    <n v="538636.73"/>
  </r>
  <r>
    <x v="6"/>
    <x v="0"/>
    <x v="3"/>
    <x v="0"/>
    <x v="0"/>
    <x v="1"/>
    <x v="7"/>
    <x v="101"/>
    <m/>
    <m/>
  </r>
  <r>
    <x v="6"/>
    <x v="0"/>
    <x v="3"/>
    <x v="0"/>
    <x v="0"/>
    <x v="1"/>
    <x v="7"/>
    <x v="55"/>
    <m/>
    <n v="85294.76"/>
  </r>
  <r>
    <x v="6"/>
    <x v="0"/>
    <x v="3"/>
    <x v="0"/>
    <x v="0"/>
    <x v="1"/>
    <x v="8"/>
    <x v="22"/>
    <m/>
    <n v="107997.55"/>
  </r>
  <r>
    <x v="6"/>
    <x v="0"/>
    <x v="3"/>
    <x v="0"/>
    <x v="0"/>
    <x v="1"/>
    <x v="8"/>
    <x v="94"/>
    <m/>
    <n v="15060"/>
  </r>
  <r>
    <x v="6"/>
    <x v="0"/>
    <x v="3"/>
    <x v="0"/>
    <x v="0"/>
    <x v="1"/>
    <x v="8"/>
    <x v="95"/>
    <m/>
    <m/>
  </r>
  <r>
    <x v="6"/>
    <x v="0"/>
    <x v="3"/>
    <x v="0"/>
    <x v="0"/>
    <x v="1"/>
    <x v="8"/>
    <x v="77"/>
    <m/>
    <m/>
  </r>
  <r>
    <x v="6"/>
    <x v="0"/>
    <x v="3"/>
    <x v="0"/>
    <x v="0"/>
    <x v="1"/>
    <x v="8"/>
    <x v="4"/>
    <m/>
    <n v="22923.22"/>
  </r>
  <r>
    <x v="6"/>
    <x v="0"/>
    <x v="3"/>
    <x v="0"/>
    <x v="0"/>
    <x v="6"/>
    <x v="23"/>
    <x v="112"/>
    <m/>
    <m/>
  </r>
  <r>
    <x v="6"/>
    <x v="0"/>
    <x v="3"/>
    <x v="0"/>
    <x v="2"/>
    <x v="3"/>
    <x v="3"/>
    <x v="96"/>
    <m/>
    <m/>
  </r>
  <r>
    <x v="6"/>
    <x v="0"/>
    <x v="3"/>
    <x v="0"/>
    <x v="2"/>
    <x v="3"/>
    <x v="3"/>
    <x v="97"/>
    <m/>
    <n v="6350386"/>
  </r>
  <r>
    <x v="6"/>
    <x v="0"/>
    <x v="3"/>
    <x v="0"/>
    <x v="2"/>
    <x v="3"/>
    <x v="3"/>
    <x v="98"/>
    <m/>
    <m/>
  </r>
  <r>
    <x v="6"/>
    <x v="0"/>
    <x v="3"/>
    <x v="0"/>
    <x v="2"/>
    <x v="3"/>
    <x v="3"/>
    <x v="99"/>
    <m/>
    <n v="150000"/>
  </r>
  <r>
    <x v="6"/>
    <x v="0"/>
    <x v="3"/>
    <x v="0"/>
    <x v="2"/>
    <x v="3"/>
    <x v="20"/>
    <x v="49"/>
    <m/>
    <n v="1947640"/>
  </r>
  <r>
    <x v="6"/>
    <x v="0"/>
    <x v="3"/>
    <x v="0"/>
    <x v="2"/>
    <x v="3"/>
    <x v="20"/>
    <x v="111"/>
    <m/>
    <n v="90000"/>
  </r>
  <r>
    <x v="6"/>
    <x v="0"/>
    <x v="3"/>
    <x v="0"/>
    <x v="2"/>
    <x v="3"/>
    <x v="21"/>
    <x v="50"/>
    <m/>
    <m/>
  </r>
  <r>
    <x v="7"/>
    <x v="0"/>
    <x v="3"/>
    <x v="0"/>
    <x v="1"/>
    <x v="2"/>
    <x v="24"/>
    <x v="63"/>
    <m/>
    <n v="33500272.16"/>
  </r>
  <r>
    <x v="7"/>
    <x v="0"/>
    <x v="3"/>
    <x v="0"/>
    <x v="1"/>
    <x v="5"/>
    <x v="11"/>
    <x v="64"/>
    <m/>
    <n v="504.44"/>
  </r>
  <r>
    <x v="7"/>
    <x v="0"/>
    <x v="3"/>
    <x v="0"/>
    <x v="1"/>
    <x v="5"/>
    <x v="14"/>
    <x v="66"/>
    <m/>
    <m/>
  </r>
  <r>
    <x v="7"/>
    <x v="0"/>
    <x v="3"/>
    <x v="0"/>
    <x v="1"/>
    <x v="5"/>
    <x v="15"/>
    <x v="69"/>
    <m/>
    <m/>
  </r>
  <r>
    <x v="7"/>
    <x v="0"/>
    <x v="3"/>
    <x v="0"/>
    <x v="1"/>
    <x v="2"/>
    <x v="25"/>
    <x v="74"/>
    <m/>
    <n v="-3547109.24"/>
  </r>
  <r>
    <x v="7"/>
    <x v="0"/>
    <x v="3"/>
    <x v="0"/>
    <x v="1"/>
    <x v="2"/>
    <x v="17"/>
    <x v="103"/>
    <m/>
    <m/>
  </r>
  <r>
    <x v="7"/>
    <x v="0"/>
    <x v="3"/>
    <x v="0"/>
    <x v="1"/>
    <x v="2"/>
    <x v="0"/>
    <x v="104"/>
    <m/>
    <n v="159000"/>
  </r>
  <r>
    <x v="7"/>
    <x v="0"/>
    <x v="3"/>
    <x v="0"/>
    <x v="0"/>
    <x v="0"/>
    <x v="4"/>
    <x v="6"/>
    <m/>
    <n v="2520000"/>
  </r>
  <r>
    <x v="7"/>
    <x v="0"/>
    <x v="3"/>
    <x v="0"/>
    <x v="0"/>
    <x v="0"/>
    <x v="4"/>
    <x v="7"/>
    <m/>
    <m/>
  </r>
  <r>
    <x v="7"/>
    <x v="0"/>
    <x v="3"/>
    <x v="0"/>
    <x v="0"/>
    <x v="0"/>
    <x v="4"/>
    <x v="8"/>
    <m/>
    <n v="210000"/>
  </r>
  <r>
    <x v="7"/>
    <x v="0"/>
    <x v="3"/>
    <x v="0"/>
    <x v="0"/>
    <x v="0"/>
    <x v="4"/>
    <x v="9"/>
    <m/>
    <n v="25200"/>
  </r>
  <r>
    <x v="7"/>
    <x v="0"/>
    <x v="3"/>
    <x v="0"/>
    <x v="0"/>
    <x v="0"/>
    <x v="4"/>
    <x v="10"/>
    <m/>
    <n v="210000"/>
  </r>
  <r>
    <x v="7"/>
    <x v="0"/>
    <x v="3"/>
    <x v="0"/>
    <x v="0"/>
    <x v="0"/>
    <x v="4"/>
    <x v="11"/>
    <m/>
    <n v="105000"/>
  </r>
  <r>
    <x v="7"/>
    <x v="0"/>
    <x v="3"/>
    <x v="0"/>
    <x v="0"/>
    <x v="0"/>
    <x v="4"/>
    <x v="12"/>
    <m/>
    <n v="1680000"/>
  </r>
  <r>
    <x v="7"/>
    <x v="0"/>
    <x v="3"/>
    <x v="0"/>
    <x v="0"/>
    <x v="0"/>
    <x v="4"/>
    <x v="56"/>
    <m/>
    <m/>
  </r>
  <r>
    <x v="7"/>
    <x v="0"/>
    <x v="3"/>
    <x v="0"/>
    <x v="0"/>
    <x v="0"/>
    <x v="4"/>
    <x v="13"/>
    <m/>
    <n v="13154"/>
  </r>
  <r>
    <x v="7"/>
    <x v="0"/>
    <x v="3"/>
    <x v="0"/>
    <x v="0"/>
    <x v="0"/>
    <x v="4"/>
    <x v="14"/>
    <m/>
    <n v="302400"/>
  </r>
  <r>
    <x v="7"/>
    <x v="0"/>
    <x v="3"/>
    <x v="0"/>
    <x v="0"/>
    <x v="0"/>
    <x v="4"/>
    <x v="15"/>
    <m/>
    <n v="100800"/>
  </r>
  <r>
    <x v="7"/>
    <x v="0"/>
    <x v="3"/>
    <x v="0"/>
    <x v="0"/>
    <x v="0"/>
    <x v="4"/>
    <x v="113"/>
    <m/>
    <m/>
  </r>
  <r>
    <x v="7"/>
    <x v="0"/>
    <x v="3"/>
    <x v="0"/>
    <x v="0"/>
    <x v="0"/>
    <x v="9"/>
    <x v="114"/>
    <m/>
    <n v="438902"/>
  </r>
  <r>
    <x v="7"/>
    <x v="0"/>
    <x v="3"/>
    <x v="0"/>
    <x v="0"/>
    <x v="0"/>
    <x v="9"/>
    <x v="30"/>
    <m/>
    <m/>
  </r>
  <r>
    <x v="7"/>
    <x v="0"/>
    <x v="3"/>
    <x v="0"/>
    <x v="0"/>
    <x v="0"/>
    <x v="9"/>
    <x v="110"/>
    <m/>
    <m/>
  </r>
  <r>
    <x v="7"/>
    <x v="0"/>
    <x v="3"/>
    <x v="0"/>
    <x v="0"/>
    <x v="0"/>
    <x v="5"/>
    <x v="70"/>
    <m/>
    <m/>
  </r>
  <r>
    <x v="7"/>
    <x v="0"/>
    <x v="3"/>
    <x v="0"/>
    <x v="0"/>
    <x v="0"/>
    <x v="5"/>
    <x v="102"/>
    <m/>
    <m/>
  </r>
  <r>
    <x v="7"/>
    <x v="0"/>
    <x v="3"/>
    <x v="0"/>
    <x v="0"/>
    <x v="0"/>
    <x v="5"/>
    <x v="71"/>
    <m/>
    <n v="33900"/>
  </r>
  <r>
    <x v="7"/>
    <x v="0"/>
    <x v="3"/>
    <x v="0"/>
    <x v="0"/>
    <x v="0"/>
    <x v="5"/>
    <x v="78"/>
    <m/>
    <m/>
  </r>
  <r>
    <x v="7"/>
    <x v="0"/>
    <x v="3"/>
    <x v="0"/>
    <x v="0"/>
    <x v="0"/>
    <x v="6"/>
    <x v="17"/>
    <m/>
    <n v="800000"/>
  </r>
  <r>
    <x v="7"/>
    <x v="0"/>
    <x v="3"/>
    <x v="0"/>
    <x v="0"/>
    <x v="0"/>
    <x v="0"/>
    <x v="79"/>
    <m/>
    <m/>
  </r>
  <r>
    <x v="7"/>
    <x v="0"/>
    <x v="3"/>
    <x v="0"/>
    <x v="0"/>
    <x v="0"/>
    <x v="0"/>
    <x v="80"/>
    <m/>
    <n v="1173746"/>
  </r>
  <r>
    <x v="7"/>
    <x v="0"/>
    <x v="3"/>
    <x v="0"/>
    <x v="0"/>
    <x v="0"/>
    <x v="0"/>
    <x v="84"/>
    <m/>
    <m/>
  </r>
  <r>
    <x v="7"/>
    <x v="0"/>
    <x v="3"/>
    <x v="0"/>
    <x v="0"/>
    <x v="0"/>
    <x v="0"/>
    <x v="107"/>
    <m/>
    <m/>
  </r>
  <r>
    <x v="7"/>
    <x v="0"/>
    <x v="3"/>
    <x v="0"/>
    <x v="0"/>
    <x v="0"/>
    <x v="0"/>
    <x v="115"/>
    <m/>
    <m/>
  </r>
  <r>
    <x v="7"/>
    <x v="0"/>
    <x v="3"/>
    <x v="0"/>
    <x v="0"/>
    <x v="0"/>
    <x v="0"/>
    <x v="108"/>
    <m/>
    <m/>
  </r>
  <r>
    <x v="7"/>
    <x v="0"/>
    <x v="3"/>
    <x v="0"/>
    <x v="0"/>
    <x v="0"/>
    <x v="0"/>
    <x v="109"/>
    <m/>
    <m/>
  </r>
  <r>
    <x v="7"/>
    <x v="0"/>
    <x v="3"/>
    <x v="0"/>
    <x v="0"/>
    <x v="0"/>
    <x v="0"/>
    <x v="116"/>
    <m/>
    <n v="375000"/>
  </r>
  <r>
    <x v="7"/>
    <x v="0"/>
    <x v="3"/>
    <x v="0"/>
    <x v="0"/>
    <x v="0"/>
    <x v="12"/>
    <x v="81"/>
    <m/>
    <m/>
  </r>
  <r>
    <x v="7"/>
    <x v="0"/>
    <x v="3"/>
    <x v="0"/>
    <x v="0"/>
    <x v="0"/>
    <x v="12"/>
    <x v="82"/>
    <m/>
    <n v="546000"/>
  </r>
  <r>
    <x v="7"/>
    <x v="0"/>
    <x v="3"/>
    <x v="0"/>
    <x v="0"/>
    <x v="0"/>
    <x v="12"/>
    <x v="83"/>
    <m/>
    <m/>
  </r>
  <r>
    <x v="7"/>
    <x v="0"/>
    <x v="3"/>
    <x v="0"/>
    <x v="0"/>
    <x v="0"/>
    <x v="12"/>
    <x v="84"/>
    <m/>
    <m/>
  </r>
  <r>
    <x v="7"/>
    <x v="0"/>
    <x v="3"/>
    <x v="0"/>
    <x v="0"/>
    <x v="0"/>
    <x v="19"/>
    <x v="100"/>
    <m/>
    <m/>
  </r>
  <r>
    <x v="7"/>
    <x v="0"/>
    <x v="3"/>
    <x v="0"/>
    <x v="0"/>
    <x v="0"/>
    <x v="16"/>
    <x v="86"/>
    <m/>
    <n v="214171"/>
  </r>
  <r>
    <x v="7"/>
    <x v="0"/>
    <x v="3"/>
    <x v="0"/>
    <x v="0"/>
    <x v="0"/>
    <x v="16"/>
    <x v="117"/>
    <m/>
    <n v="102951"/>
  </r>
  <r>
    <x v="7"/>
    <x v="0"/>
    <x v="3"/>
    <x v="0"/>
    <x v="0"/>
    <x v="0"/>
    <x v="22"/>
    <x v="105"/>
    <m/>
    <m/>
  </r>
  <r>
    <x v="7"/>
    <x v="0"/>
    <x v="3"/>
    <x v="0"/>
    <x v="0"/>
    <x v="0"/>
    <x v="2"/>
    <x v="87"/>
    <m/>
    <n v="300000"/>
  </r>
  <r>
    <x v="7"/>
    <x v="0"/>
    <x v="3"/>
    <x v="0"/>
    <x v="0"/>
    <x v="0"/>
    <x v="2"/>
    <x v="88"/>
    <m/>
    <m/>
  </r>
  <r>
    <x v="7"/>
    <x v="0"/>
    <x v="3"/>
    <x v="0"/>
    <x v="0"/>
    <x v="0"/>
    <x v="2"/>
    <x v="89"/>
    <m/>
    <m/>
  </r>
  <r>
    <x v="7"/>
    <x v="0"/>
    <x v="3"/>
    <x v="0"/>
    <x v="0"/>
    <x v="0"/>
    <x v="2"/>
    <x v="90"/>
    <m/>
    <m/>
  </r>
  <r>
    <x v="7"/>
    <x v="0"/>
    <x v="3"/>
    <x v="0"/>
    <x v="0"/>
    <x v="0"/>
    <x v="2"/>
    <x v="91"/>
    <m/>
    <n v="72600"/>
  </r>
  <r>
    <x v="7"/>
    <x v="0"/>
    <x v="3"/>
    <x v="0"/>
    <x v="0"/>
    <x v="0"/>
    <x v="2"/>
    <x v="92"/>
    <m/>
    <n v="43445"/>
  </r>
  <r>
    <x v="7"/>
    <x v="0"/>
    <x v="3"/>
    <x v="0"/>
    <x v="0"/>
    <x v="0"/>
    <x v="2"/>
    <x v="93"/>
    <m/>
    <m/>
  </r>
  <r>
    <x v="7"/>
    <x v="0"/>
    <x v="3"/>
    <x v="0"/>
    <x v="0"/>
    <x v="0"/>
    <x v="2"/>
    <x v="84"/>
    <m/>
    <n v="64680"/>
  </r>
  <r>
    <x v="7"/>
    <x v="0"/>
    <x v="3"/>
    <x v="0"/>
    <x v="0"/>
    <x v="1"/>
    <x v="7"/>
    <x v="34"/>
    <m/>
    <n v="48440"/>
  </r>
  <r>
    <x v="7"/>
    <x v="0"/>
    <x v="3"/>
    <x v="0"/>
    <x v="0"/>
    <x v="1"/>
    <x v="7"/>
    <x v="20"/>
    <m/>
    <n v="316463.13"/>
  </r>
  <r>
    <x v="7"/>
    <x v="0"/>
    <x v="3"/>
    <x v="0"/>
    <x v="0"/>
    <x v="1"/>
    <x v="7"/>
    <x v="101"/>
    <m/>
    <m/>
  </r>
  <r>
    <x v="7"/>
    <x v="0"/>
    <x v="3"/>
    <x v="0"/>
    <x v="0"/>
    <x v="1"/>
    <x v="7"/>
    <x v="55"/>
    <m/>
    <n v="172526.24"/>
  </r>
  <r>
    <x v="7"/>
    <x v="0"/>
    <x v="3"/>
    <x v="0"/>
    <x v="0"/>
    <x v="1"/>
    <x v="8"/>
    <x v="22"/>
    <m/>
    <n v="94588.91"/>
  </r>
  <r>
    <x v="7"/>
    <x v="0"/>
    <x v="3"/>
    <x v="0"/>
    <x v="0"/>
    <x v="1"/>
    <x v="8"/>
    <x v="94"/>
    <m/>
    <n v="12705"/>
  </r>
  <r>
    <x v="7"/>
    <x v="0"/>
    <x v="3"/>
    <x v="0"/>
    <x v="0"/>
    <x v="1"/>
    <x v="8"/>
    <x v="95"/>
    <m/>
    <m/>
  </r>
  <r>
    <x v="7"/>
    <x v="0"/>
    <x v="3"/>
    <x v="0"/>
    <x v="0"/>
    <x v="1"/>
    <x v="8"/>
    <x v="77"/>
    <m/>
    <m/>
  </r>
  <r>
    <x v="7"/>
    <x v="0"/>
    <x v="3"/>
    <x v="0"/>
    <x v="0"/>
    <x v="1"/>
    <x v="8"/>
    <x v="4"/>
    <m/>
    <n v="868257.42"/>
  </r>
  <r>
    <x v="7"/>
    <x v="0"/>
    <x v="3"/>
    <x v="0"/>
    <x v="0"/>
    <x v="6"/>
    <x v="23"/>
    <x v="112"/>
    <m/>
    <m/>
  </r>
  <r>
    <x v="7"/>
    <x v="0"/>
    <x v="3"/>
    <x v="0"/>
    <x v="2"/>
    <x v="3"/>
    <x v="3"/>
    <x v="96"/>
    <m/>
    <m/>
  </r>
  <r>
    <x v="7"/>
    <x v="0"/>
    <x v="3"/>
    <x v="0"/>
    <x v="2"/>
    <x v="3"/>
    <x v="3"/>
    <x v="97"/>
    <m/>
    <n v="7363279"/>
  </r>
  <r>
    <x v="7"/>
    <x v="0"/>
    <x v="3"/>
    <x v="0"/>
    <x v="2"/>
    <x v="3"/>
    <x v="3"/>
    <x v="98"/>
    <m/>
    <m/>
  </r>
  <r>
    <x v="7"/>
    <x v="0"/>
    <x v="3"/>
    <x v="0"/>
    <x v="2"/>
    <x v="3"/>
    <x v="3"/>
    <x v="99"/>
    <m/>
    <n v="176021"/>
  </r>
  <r>
    <x v="7"/>
    <x v="0"/>
    <x v="3"/>
    <x v="0"/>
    <x v="2"/>
    <x v="3"/>
    <x v="20"/>
    <x v="49"/>
    <m/>
    <n v="1190020"/>
  </r>
  <r>
    <x v="7"/>
    <x v="0"/>
    <x v="3"/>
    <x v="0"/>
    <x v="2"/>
    <x v="3"/>
    <x v="20"/>
    <x v="111"/>
    <m/>
    <n v="45000"/>
  </r>
  <r>
    <x v="7"/>
    <x v="0"/>
    <x v="3"/>
    <x v="0"/>
    <x v="2"/>
    <x v="3"/>
    <x v="21"/>
    <x v="50"/>
    <m/>
    <m/>
  </r>
  <r>
    <x v="8"/>
    <x v="0"/>
    <x v="3"/>
    <x v="0"/>
    <x v="1"/>
    <x v="2"/>
    <x v="24"/>
    <x v="63"/>
    <m/>
    <n v="26878600.25"/>
  </r>
  <r>
    <x v="8"/>
    <x v="0"/>
    <x v="3"/>
    <x v="0"/>
    <x v="1"/>
    <x v="5"/>
    <x v="11"/>
    <x v="64"/>
    <m/>
    <n v="1188"/>
  </r>
  <r>
    <x v="8"/>
    <x v="0"/>
    <x v="3"/>
    <x v="0"/>
    <x v="1"/>
    <x v="5"/>
    <x v="14"/>
    <x v="66"/>
    <m/>
    <m/>
  </r>
  <r>
    <x v="8"/>
    <x v="0"/>
    <x v="3"/>
    <x v="0"/>
    <x v="1"/>
    <x v="5"/>
    <x v="15"/>
    <x v="69"/>
    <m/>
    <m/>
  </r>
  <r>
    <x v="8"/>
    <x v="0"/>
    <x v="3"/>
    <x v="0"/>
    <x v="1"/>
    <x v="2"/>
    <x v="25"/>
    <x v="74"/>
    <m/>
    <n v="-1291036.1200000001"/>
  </r>
  <r>
    <x v="8"/>
    <x v="0"/>
    <x v="3"/>
    <x v="0"/>
    <x v="1"/>
    <x v="2"/>
    <x v="25"/>
    <x v="118"/>
    <m/>
    <n v="-15000"/>
  </r>
  <r>
    <x v="8"/>
    <x v="0"/>
    <x v="3"/>
    <x v="0"/>
    <x v="1"/>
    <x v="2"/>
    <x v="17"/>
    <x v="103"/>
    <m/>
    <m/>
  </r>
  <r>
    <x v="8"/>
    <x v="0"/>
    <x v="3"/>
    <x v="0"/>
    <x v="1"/>
    <x v="2"/>
    <x v="0"/>
    <x v="104"/>
    <m/>
    <n v="145000"/>
  </r>
  <r>
    <x v="8"/>
    <x v="0"/>
    <x v="3"/>
    <x v="0"/>
    <x v="0"/>
    <x v="0"/>
    <x v="4"/>
    <x v="6"/>
    <m/>
    <n v="2520000"/>
  </r>
  <r>
    <x v="8"/>
    <x v="0"/>
    <x v="3"/>
    <x v="0"/>
    <x v="0"/>
    <x v="0"/>
    <x v="4"/>
    <x v="7"/>
    <m/>
    <m/>
  </r>
  <r>
    <x v="8"/>
    <x v="0"/>
    <x v="3"/>
    <x v="0"/>
    <x v="0"/>
    <x v="0"/>
    <x v="4"/>
    <x v="8"/>
    <m/>
    <n v="210000"/>
  </r>
  <r>
    <x v="8"/>
    <x v="0"/>
    <x v="3"/>
    <x v="0"/>
    <x v="0"/>
    <x v="0"/>
    <x v="4"/>
    <x v="9"/>
    <m/>
    <n v="25200"/>
  </r>
  <r>
    <x v="8"/>
    <x v="0"/>
    <x v="3"/>
    <x v="0"/>
    <x v="0"/>
    <x v="0"/>
    <x v="4"/>
    <x v="10"/>
    <m/>
    <n v="210000"/>
  </r>
  <r>
    <x v="8"/>
    <x v="0"/>
    <x v="3"/>
    <x v="0"/>
    <x v="0"/>
    <x v="0"/>
    <x v="4"/>
    <x v="11"/>
    <m/>
    <n v="105000"/>
  </r>
  <r>
    <x v="8"/>
    <x v="0"/>
    <x v="3"/>
    <x v="0"/>
    <x v="0"/>
    <x v="0"/>
    <x v="4"/>
    <x v="12"/>
    <m/>
    <n v="1680000"/>
  </r>
  <r>
    <x v="8"/>
    <x v="0"/>
    <x v="3"/>
    <x v="0"/>
    <x v="0"/>
    <x v="0"/>
    <x v="4"/>
    <x v="56"/>
    <m/>
    <m/>
  </r>
  <r>
    <x v="8"/>
    <x v="0"/>
    <x v="3"/>
    <x v="0"/>
    <x v="0"/>
    <x v="0"/>
    <x v="4"/>
    <x v="13"/>
    <m/>
    <n v="13154"/>
  </r>
  <r>
    <x v="8"/>
    <x v="0"/>
    <x v="3"/>
    <x v="0"/>
    <x v="0"/>
    <x v="0"/>
    <x v="4"/>
    <x v="14"/>
    <m/>
    <n v="302400"/>
  </r>
  <r>
    <x v="8"/>
    <x v="0"/>
    <x v="3"/>
    <x v="0"/>
    <x v="0"/>
    <x v="0"/>
    <x v="4"/>
    <x v="15"/>
    <m/>
    <n v="100800"/>
  </r>
  <r>
    <x v="8"/>
    <x v="0"/>
    <x v="3"/>
    <x v="0"/>
    <x v="0"/>
    <x v="0"/>
    <x v="4"/>
    <x v="113"/>
    <m/>
    <m/>
  </r>
  <r>
    <x v="8"/>
    <x v="0"/>
    <x v="3"/>
    <x v="0"/>
    <x v="0"/>
    <x v="0"/>
    <x v="9"/>
    <x v="114"/>
    <m/>
    <n v="438902"/>
  </r>
  <r>
    <x v="8"/>
    <x v="0"/>
    <x v="3"/>
    <x v="0"/>
    <x v="0"/>
    <x v="0"/>
    <x v="9"/>
    <x v="30"/>
    <m/>
    <m/>
  </r>
  <r>
    <x v="8"/>
    <x v="0"/>
    <x v="3"/>
    <x v="0"/>
    <x v="0"/>
    <x v="0"/>
    <x v="9"/>
    <x v="110"/>
    <m/>
    <m/>
  </r>
  <r>
    <x v="8"/>
    <x v="0"/>
    <x v="3"/>
    <x v="0"/>
    <x v="0"/>
    <x v="0"/>
    <x v="5"/>
    <x v="70"/>
    <m/>
    <m/>
  </r>
  <r>
    <x v="8"/>
    <x v="0"/>
    <x v="3"/>
    <x v="0"/>
    <x v="0"/>
    <x v="0"/>
    <x v="5"/>
    <x v="102"/>
    <m/>
    <m/>
  </r>
  <r>
    <x v="8"/>
    <x v="0"/>
    <x v="3"/>
    <x v="0"/>
    <x v="0"/>
    <x v="0"/>
    <x v="5"/>
    <x v="71"/>
    <m/>
    <m/>
  </r>
  <r>
    <x v="8"/>
    <x v="0"/>
    <x v="3"/>
    <x v="0"/>
    <x v="0"/>
    <x v="0"/>
    <x v="5"/>
    <x v="78"/>
    <m/>
    <m/>
  </r>
  <r>
    <x v="8"/>
    <x v="0"/>
    <x v="3"/>
    <x v="0"/>
    <x v="0"/>
    <x v="0"/>
    <x v="6"/>
    <x v="17"/>
    <m/>
    <n v="800000"/>
  </r>
  <r>
    <x v="8"/>
    <x v="0"/>
    <x v="3"/>
    <x v="0"/>
    <x v="0"/>
    <x v="0"/>
    <x v="0"/>
    <x v="79"/>
    <m/>
    <m/>
  </r>
  <r>
    <x v="8"/>
    <x v="0"/>
    <x v="3"/>
    <x v="0"/>
    <x v="0"/>
    <x v="0"/>
    <x v="0"/>
    <x v="80"/>
    <m/>
    <n v="932160"/>
  </r>
  <r>
    <x v="8"/>
    <x v="0"/>
    <x v="3"/>
    <x v="0"/>
    <x v="0"/>
    <x v="0"/>
    <x v="0"/>
    <x v="84"/>
    <m/>
    <m/>
  </r>
  <r>
    <x v="8"/>
    <x v="0"/>
    <x v="3"/>
    <x v="0"/>
    <x v="0"/>
    <x v="0"/>
    <x v="0"/>
    <x v="107"/>
    <m/>
    <m/>
  </r>
  <r>
    <x v="8"/>
    <x v="0"/>
    <x v="3"/>
    <x v="0"/>
    <x v="0"/>
    <x v="0"/>
    <x v="0"/>
    <x v="115"/>
    <m/>
    <m/>
  </r>
  <r>
    <x v="8"/>
    <x v="0"/>
    <x v="3"/>
    <x v="0"/>
    <x v="0"/>
    <x v="0"/>
    <x v="0"/>
    <x v="108"/>
    <m/>
    <m/>
  </r>
  <r>
    <x v="8"/>
    <x v="0"/>
    <x v="3"/>
    <x v="0"/>
    <x v="0"/>
    <x v="0"/>
    <x v="0"/>
    <x v="109"/>
    <m/>
    <m/>
  </r>
  <r>
    <x v="8"/>
    <x v="0"/>
    <x v="3"/>
    <x v="0"/>
    <x v="0"/>
    <x v="0"/>
    <x v="0"/>
    <x v="116"/>
    <m/>
    <m/>
  </r>
  <r>
    <x v="8"/>
    <x v="0"/>
    <x v="3"/>
    <x v="0"/>
    <x v="0"/>
    <x v="0"/>
    <x v="12"/>
    <x v="81"/>
    <m/>
    <m/>
  </r>
  <r>
    <x v="8"/>
    <x v="0"/>
    <x v="3"/>
    <x v="0"/>
    <x v="0"/>
    <x v="0"/>
    <x v="12"/>
    <x v="82"/>
    <m/>
    <m/>
  </r>
  <r>
    <x v="8"/>
    <x v="0"/>
    <x v="3"/>
    <x v="0"/>
    <x v="0"/>
    <x v="0"/>
    <x v="12"/>
    <x v="83"/>
    <m/>
    <m/>
  </r>
  <r>
    <x v="8"/>
    <x v="0"/>
    <x v="3"/>
    <x v="0"/>
    <x v="0"/>
    <x v="0"/>
    <x v="12"/>
    <x v="84"/>
    <m/>
    <m/>
  </r>
  <r>
    <x v="8"/>
    <x v="0"/>
    <x v="3"/>
    <x v="0"/>
    <x v="0"/>
    <x v="0"/>
    <x v="19"/>
    <x v="100"/>
    <m/>
    <m/>
  </r>
  <r>
    <x v="8"/>
    <x v="0"/>
    <x v="3"/>
    <x v="0"/>
    <x v="0"/>
    <x v="0"/>
    <x v="16"/>
    <x v="86"/>
    <m/>
    <m/>
  </r>
  <r>
    <x v="8"/>
    <x v="0"/>
    <x v="3"/>
    <x v="0"/>
    <x v="0"/>
    <x v="0"/>
    <x v="16"/>
    <x v="117"/>
    <m/>
    <m/>
  </r>
  <r>
    <x v="8"/>
    <x v="0"/>
    <x v="3"/>
    <x v="0"/>
    <x v="0"/>
    <x v="0"/>
    <x v="22"/>
    <x v="105"/>
    <m/>
    <m/>
  </r>
  <r>
    <x v="8"/>
    <x v="0"/>
    <x v="3"/>
    <x v="0"/>
    <x v="0"/>
    <x v="0"/>
    <x v="2"/>
    <x v="87"/>
    <m/>
    <m/>
  </r>
  <r>
    <x v="8"/>
    <x v="0"/>
    <x v="3"/>
    <x v="0"/>
    <x v="0"/>
    <x v="0"/>
    <x v="2"/>
    <x v="88"/>
    <m/>
    <m/>
  </r>
  <r>
    <x v="8"/>
    <x v="0"/>
    <x v="3"/>
    <x v="0"/>
    <x v="0"/>
    <x v="0"/>
    <x v="2"/>
    <x v="89"/>
    <m/>
    <m/>
  </r>
  <r>
    <x v="8"/>
    <x v="0"/>
    <x v="3"/>
    <x v="0"/>
    <x v="0"/>
    <x v="0"/>
    <x v="2"/>
    <x v="90"/>
    <m/>
    <n v="161820"/>
  </r>
  <r>
    <x v="8"/>
    <x v="0"/>
    <x v="3"/>
    <x v="0"/>
    <x v="0"/>
    <x v="0"/>
    <x v="2"/>
    <x v="91"/>
    <m/>
    <m/>
  </r>
  <r>
    <x v="8"/>
    <x v="0"/>
    <x v="3"/>
    <x v="0"/>
    <x v="0"/>
    <x v="0"/>
    <x v="2"/>
    <x v="92"/>
    <m/>
    <m/>
  </r>
  <r>
    <x v="8"/>
    <x v="0"/>
    <x v="3"/>
    <x v="0"/>
    <x v="0"/>
    <x v="0"/>
    <x v="2"/>
    <x v="93"/>
    <m/>
    <m/>
  </r>
  <r>
    <x v="8"/>
    <x v="0"/>
    <x v="3"/>
    <x v="0"/>
    <x v="0"/>
    <x v="0"/>
    <x v="2"/>
    <x v="84"/>
    <m/>
    <m/>
  </r>
  <r>
    <x v="8"/>
    <x v="0"/>
    <x v="3"/>
    <x v="0"/>
    <x v="0"/>
    <x v="7"/>
    <x v="4"/>
    <x v="119"/>
    <m/>
    <n v="1500000"/>
  </r>
  <r>
    <x v="8"/>
    <x v="0"/>
    <x v="3"/>
    <x v="0"/>
    <x v="0"/>
    <x v="7"/>
    <x v="4"/>
    <x v="120"/>
    <m/>
    <n v="106454"/>
  </r>
  <r>
    <x v="8"/>
    <x v="0"/>
    <x v="3"/>
    <x v="0"/>
    <x v="0"/>
    <x v="7"/>
    <x v="4"/>
    <x v="121"/>
    <m/>
    <n v="133871"/>
  </r>
  <r>
    <x v="8"/>
    <x v="0"/>
    <x v="3"/>
    <x v="0"/>
    <x v="0"/>
    <x v="7"/>
    <x v="4"/>
    <x v="122"/>
    <m/>
    <n v="16065"/>
  </r>
  <r>
    <x v="8"/>
    <x v="0"/>
    <x v="3"/>
    <x v="0"/>
    <x v="0"/>
    <x v="7"/>
    <x v="4"/>
    <x v="123"/>
    <m/>
    <n v="133871"/>
  </r>
  <r>
    <x v="8"/>
    <x v="0"/>
    <x v="3"/>
    <x v="0"/>
    <x v="0"/>
    <x v="7"/>
    <x v="4"/>
    <x v="124"/>
    <m/>
    <n v="62500"/>
  </r>
  <r>
    <x v="8"/>
    <x v="0"/>
    <x v="3"/>
    <x v="0"/>
    <x v="0"/>
    <x v="7"/>
    <x v="4"/>
    <x v="125"/>
    <m/>
    <m/>
  </r>
  <r>
    <x v="8"/>
    <x v="0"/>
    <x v="3"/>
    <x v="0"/>
    <x v="0"/>
    <x v="7"/>
    <x v="4"/>
    <x v="126"/>
    <m/>
    <m/>
  </r>
  <r>
    <x v="8"/>
    <x v="0"/>
    <x v="3"/>
    <x v="0"/>
    <x v="0"/>
    <x v="7"/>
    <x v="4"/>
    <x v="127"/>
    <m/>
    <n v="7830"/>
  </r>
  <r>
    <x v="8"/>
    <x v="0"/>
    <x v="3"/>
    <x v="0"/>
    <x v="0"/>
    <x v="7"/>
    <x v="4"/>
    <x v="128"/>
    <m/>
    <n v="180000"/>
  </r>
  <r>
    <x v="8"/>
    <x v="0"/>
    <x v="3"/>
    <x v="0"/>
    <x v="0"/>
    <x v="7"/>
    <x v="4"/>
    <x v="129"/>
    <m/>
    <n v="60000"/>
  </r>
  <r>
    <x v="8"/>
    <x v="0"/>
    <x v="3"/>
    <x v="0"/>
    <x v="0"/>
    <x v="7"/>
    <x v="4"/>
    <x v="130"/>
    <m/>
    <m/>
  </r>
  <r>
    <x v="8"/>
    <x v="0"/>
    <x v="3"/>
    <x v="0"/>
    <x v="0"/>
    <x v="1"/>
    <x v="7"/>
    <x v="34"/>
    <m/>
    <n v="48440"/>
  </r>
  <r>
    <x v="8"/>
    <x v="0"/>
    <x v="3"/>
    <x v="0"/>
    <x v="0"/>
    <x v="1"/>
    <x v="7"/>
    <x v="20"/>
    <m/>
    <n v="64817.48"/>
  </r>
  <r>
    <x v="8"/>
    <x v="0"/>
    <x v="3"/>
    <x v="0"/>
    <x v="0"/>
    <x v="1"/>
    <x v="7"/>
    <x v="101"/>
    <m/>
    <m/>
  </r>
  <r>
    <x v="8"/>
    <x v="0"/>
    <x v="3"/>
    <x v="0"/>
    <x v="0"/>
    <x v="1"/>
    <x v="7"/>
    <x v="55"/>
    <m/>
    <n v="147306.29999999999"/>
  </r>
  <r>
    <x v="8"/>
    <x v="0"/>
    <x v="3"/>
    <x v="0"/>
    <x v="0"/>
    <x v="1"/>
    <x v="8"/>
    <x v="22"/>
    <m/>
    <n v="110374.2"/>
  </r>
  <r>
    <x v="8"/>
    <x v="0"/>
    <x v="3"/>
    <x v="0"/>
    <x v="0"/>
    <x v="1"/>
    <x v="8"/>
    <x v="94"/>
    <m/>
    <n v="31791.19"/>
  </r>
  <r>
    <x v="8"/>
    <x v="0"/>
    <x v="3"/>
    <x v="0"/>
    <x v="0"/>
    <x v="1"/>
    <x v="8"/>
    <x v="95"/>
    <m/>
    <m/>
  </r>
  <r>
    <x v="8"/>
    <x v="0"/>
    <x v="3"/>
    <x v="0"/>
    <x v="0"/>
    <x v="1"/>
    <x v="8"/>
    <x v="77"/>
    <m/>
    <m/>
  </r>
  <r>
    <x v="8"/>
    <x v="0"/>
    <x v="3"/>
    <x v="0"/>
    <x v="0"/>
    <x v="1"/>
    <x v="8"/>
    <x v="4"/>
    <m/>
    <n v="393554"/>
  </r>
  <r>
    <x v="8"/>
    <x v="0"/>
    <x v="3"/>
    <x v="0"/>
    <x v="0"/>
    <x v="6"/>
    <x v="23"/>
    <x v="112"/>
    <m/>
    <m/>
  </r>
  <r>
    <x v="8"/>
    <x v="0"/>
    <x v="3"/>
    <x v="0"/>
    <x v="2"/>
    <x v="3"/>
    <x v="3"/>
    <x v="96"/>
    <m/>
    <m/>
  </r>
  <r>
    <x v="8"/>
    <x v="0"/>
    <x v="3"/>
    <x v="0"/>
    <x v="2"/>
    <x v="3"/>
    <x v="3"/>
    <x v="97"/>
    <m/>
    <n v="6070896"/>
  </r>
  <r>
    <x v="8"/>
    <x v="0"/>
    <x v="3"/>
    <x v="0"/>
    <x v="2"/>
    <x v="3"/>
    <x v="3"/>
    <x v="98"/>
    <m/>
    <m/>
  </r>
  <r>
    <x v="8"/>
    <x v="0"/>
    <x v="3"/>
    <x v="0"/>
    <x v="2"/>
    <x v="3"/>
    <x v="3"/>
    <x v="99"/>
    <m/>
    <n v="102736"/>
  </r>
  <r>
    <x v="8"/>
    <x v="0"/>
    <x v="3"/>
    <x v="0"/>
    <x v="2"/>
    <x v="3"/>
    <x v="20"/>
    <x v="49"/>
    <m/>
    <n v="1522644"/>
  </r>
  <r>
    <x v="8"/>
    <x v="0"/>
    <x v="3"/>
    <x v="0"/>
    <x v="2"/>
    <x v="3"/>
    <x v="20"/>
    <x v="111"/>
    <m/>
    <m/>
  </r>
  <r>
    <x v="8"/>
    <x v="0"/>
    <x v="3"/>
    <x v="0"/>
    <x v="2"/>
    <x v="3"/>
    <x v="21"/>
    <x v="50"/>
    <m/>
    <m/>
  </r>
  <r>
    <x v="9"/>
    <x v="0"/>
    <x v="3"/>
    <x v="0"/>
    <x v="1"/>
    <x v="2"/>
    <x v="24"/>
    <x v="63"/>
    <m/>
    <n v="33548468.260000002"/>
  </r>
  <r>
    <x v="9"/>
    <x v="0"/>
    <x v="3"/>
    <x v="0"/>
    <x v="1"/>
    <x v="5"/>
    <x v="11"/>
    <x v="64"/>
    <m/>
    <n v="767.28"/>
  </r>
  <r>
    <x v="9"/>
    <x v="0"/>
    <x v="3"/>
    <x v="0"/>
    <x v="1"/>
    <x v="5"/>
    <x v="14"/>
    <x v="66"/>
    <m/>
    <m/>
  </r>
  <r>
    <x v="9"/>
    <x v="0"/>
    <x v="3"/>
    <x v="0"/>
    <x v="1"/>
    <x v="5"/>
    <x v="15"/>
    <x v="69"/>
    <m/>
    <m/>
  </r>
  <r>
    <x v="9"/>
    <x v="0"/>
    <x v="3"/>
    <x v="0"/>
    <x v="1"/>
    <x v="2"/>
    <x v="25"/>
    <x v="74"/>
    <m/>
    <m/>
  </r>
  <r>
    <x v="9"/>
    <x v="0"/>
    <x v="3"/>
    <x v="0"/>
    <x v="1"/>
    <x v="2"/>
    <x v="25"/>
    <x v="118"/>
    <m/>
    <m/>
  </r>
  <r>
    <x v="9"/>
    <x v="0"/>
    <x v="3"/>
    <x v="0"/>
    <x v="1"/>
    <x v="2"/>
    <x v="17"/>
    <x v="103"/>
    <m/>
    <m/>
  </r>
  <r>
    <x v="9"/>
    <x v="0"/>
    <x v="3"/>
    <x v="0"/>
    <x v="1"/>
    <x v="2"/>
    <x v="0"/>
    <x v="104"/>
    <m/>
    <n v="190000"/>
  </r>
  <r>
    <x v="9"/>
    <x v="0"/>
    <x v="3"/>
    <x v="0"/>
    <x v="0"/>
    <x v="0"/>
    <x v="4"/>
    <x v="6"/>
    <m/>
    <n v="2520000"/>
  </r>
  <r>
    <x v="9"/>
    <x v="0"/>
    <x v="3"/>
    <x v="0"/>
    <x v="0"/>
    <x v="0"/>
    <x v="4"/>
    <x v="7"/>
    <m/>
    <m/>
  </r>
  <r>
    <x v="9"/>
    <x v="0"/>
    <x v="3"/>
    <x v="0"/>
    <x v="0"/>
    <x v="0"/>
    <x v="4"/>
    <x v="8"/>
    <m/>
    <n v="210000"/>
  </r>
  <r>
    <x v="9"/>
    <x v="0"/>
    <x v="3"/>
    <x v="0"/>
    <x v="0"/>
    <x v="0"/>
    <x v="4"/>
    <x v="9"/>
    <m/>
    <n v="25200"/>
  </r>
  <r>
    <x v="9"/>
    <x v="0"/>
    <x v="3"/>
    <x v="0"/>
    <x v="0"/>
    <x v="0"/>
    <x v="4"/>
    <x v="10"/>
    <m/>
    <n v="210000"/>
  </r>
  <r>
    <x v="9"/>
    <x v="0"/>
    <x v="3"/>
    <x v="0"/>
    <x v="0"/>
    <x v="0"/>
    <x v="4"/>
    <x v="11"/>
    <m/>
    <n v="105000"/>
  </r>
  <r>
    <x v="9"/>
    <x v="0"/>
    <x v="3"/>
    <x v="0"/>
    <x v="0"/>
    <x v="0"/>
    <x v="4"/>
    <x v="12"/>
    <m/>
    <n v="1680000"/>
  </r>
  <r>
    <x v="9"/>
    <x v="0"/>
    <x v="3"/>
    <x v="0"/>
    <x v="0"/>
    <x v="0"/>
    <x v="4"/>
    <x v="56"/>
    <m/>
    <m/>
  </r>
  <r>
    <x v="9"/>
    <x v="0"/>
    <x v="3"/>
    <x v="0"/>
    <x v="0"/>
    <x v="0"/>
    <x v="4"/>
    <x v="13"/>
    <m/>
    <n v="13154"/>
  </r>
  <r>
    <x v="9"/>
    <x v="0"/>
    <x v="3"/>
    <x v="0"/>
    <x v="0"/>
    <x v="0"/>
    <x v="4"/>
    <x v="14"/>
    <m/>
    <n v="302400"/>
  </r>
  <r>
    <x v="9"/>
    <x v="0"/>
    <x v="3"/>
    <x v="0"/>
    <x v="0"/>
    <x v="0"/>
    <x v="4"/>
    <x v="15"/>
    <m/>
    <n v="100800"/>
  </r>
  <r>
    <x v="9"/>
    <x v="0"/>
    <x v="3"/>
    <x v="0"/>
    <x v="0"/>
    <x v="0"/>
    <x v="4"/>
    <x v="113"/>
    <m/>
    <m/>
  </r>
  <r>
    <x v="9"/>
    <x v="0"/>
    <x v="3"/>
    <x v="0"/>
    <x v="0"/>
    <x v="0"/>
    <x v="9"/>
    <x v="114"/>
    <m/>
    <n v="438902"/>
  </r>
  <r>
    <x v="9"/>
    <x v="0"/>
    <x v="3"/>
    <x v="0"/>
    <x v="0"/>
    <x v="0"/>
    <x v="9"/>
    <x v="30"/>
    <m/>
    <m/>
  </r>
  <r>
    <x v="9"/>
    <x v="0"/>
    <x v="3"/>
    <x v="0"/>
    <x v="0"/>
    <x v="0"/>
    <x v="9"/>
    <x v="110"/>
    <m/>
    <m/>
  </r>
  <r>
    <x v="9"/>
    <x v="0"/>
    <x v="3"/>
    <x v="0"/>
    <x v="0"/>
    <x v="0"/>
    <x v="5"/>
    <x v="70"/>
    <m/>
    <m/>
  </r>
  <r>
    <x v="9"/>
    <x v="0"/>
    <x v="3"/>
    <x v="0"/>
    <x v="0"/>
    <x v="0"/>
    <x v="5"/>
    <x v="102"/>
    <m/>
    <m/>
  </r>
  <r>
    <x v="9"/>
    <x v="0"/>
    <x v="3"/>
    <x v="0"/>
    <x v="0"/>
    <x v="0"/>
    <x v="5"/>
    <x v="71"/>
    <m/>
    <m/>
  </r>
  <r>
    <x v="9"/>
    <x v="0"/>
    <x v="3"/>
    <x v="0"/>
    <x v="0"/>
    <x v="0"/>
    <x v="5"/>
    <x v="78"/>
    <m/>
    <m/>
  </r>
  <r>
    <x v="9"/>
    <x v="0"/>
    <x v="3"/>
    <x v="0"/>
    <x v="0"/>
    <x v="0"/>
    <x v="6"/>
    <x v="17"/>
    <m/>
    <n v="800000"/>
  </r>
  <r>
    <x v="9"/>
    <x v="0"/>
    <x v="3"/>
    <x v="0"/>
    <x v="0"/>
    <x v="0"/>
    <x v="0"/>
    <x v="79"/>
    <m/>
    <m/>
  </r>
  <r>
    <x v="9"/>
    <x v="0"/>
    <x v="3"/>
    <x v="0"/>
    <x v="0"/>
    <x v="0"/>
    <x v="0"/>
    <x v="80"/>
    <m/>
    <n v="1884224"/>
  </r>
  <r>
    <x v="9"/>
    <x v="0"/>
    <x v="3"/>
    <x v="0"/>
    <x v="0"/>
    <x v="0"/>
    <x v="0"/>
    <x v="84"/>
    <m/>
    <m/>
  </r>
  <r>
    <x v="9"/>
    <x v="0"/>
    <x v="3"/>
    <x v="0"/>
    <x v="0"/>
    <x v="0"/>
    <x v="0"/>
    <x v="107"/>
    <m/>
    <m/>
  </r>
  <r>
    <x v="9"/>
    <x v="0"/>
    <x v="3"/>
    <x v="0"/>
    <x v="0"/>
    <x v="0"/>
    <x v="0"/>
    <x v="115"/>
    <m/>
    <m/>
  </r>
  <r>
    <x v="9"/>
    <x v="0"/>
    <x v="3"/>
    <x v="0"/>
    <x v="0"/>
    <x v="0"/>
    <x v="0"/>
    <x v="108"/>
    <m/>
    <m/>
  </r>
  <r>
    <x v="9"/>
    <x v="0"/>
    <x v="3"/>
    <x v="0"/>
    <x v="0"/>
    <x v="0"/>
    <x v="0"/>
    <x v="109"/>
    <m/>
    <m/>
  </r>
  <r>
    <x v="9"/>
    <x v="0"/>
    <x v="3"/>
    <x v="0"/>
    <x v="0"/>
    <x v="0"/>
    <x v="0"/>
    <x v="116"/>
    <m/>
    <m/>
  </r>
  <r>
    <x v="9"/>
    <x v="0"/>
    <x v="3"/>
    <x v="0"/>
    <x v="0"/>
    <x v="0"/>
    <x v="12"/>
    <x v="81"/>
    <m/>
    <m/>
  </r>
  <r>
    <x v="9"/>
    <x v="0"/>
    <x v="3"/>
    <x v="0"/>
    <x v="0"/>
    <x v="0"/>
    <x v="12"/>
    <x v="82"/>
    <m/>
    <m/>
  </r>
  <r>
    <x v="9"/>
    <x v="0"/>
    <x v="3"/>
    <x v="0"/>
    <x v="0"/>
    <x v="0"/>
    <x v="12"/>
    <x v="83"/>
    <m/>
    <m/>
  </r>
  <r>
    <x v="9"/>
    <x v="0"/>
    <x v="3"/>
    <x v="0"/>
    <x v="0"/>
    <x v="0"/>
    <x v="12"/>
    <x v="84"/>
    <m/>
    <m/>
  </r>
  <r>
    <x v="9"/>
    <x v="0"/>
    <x v="3"/>
    <x v="0"/>
    <x v="0"/>
    <x v="0"/>
    <x v="19"/>
    <x v="100"/>
    <m/>
    <n v="4000000"/>
  </r>
  <r>
    <x v="9"/>
    <x v="0"/>
    <x v="3"/>
    <x v="0"/>
    <x v="0"/>
    <x v="0"/>
    <x v="16"/>
    <x v="86"/>
    <m/>
    <m/>
  </r>
  <r>
    <x v="9"/>
    <x v="0"/>
    <x v="3"/>
    <x v="0"/>
    <x v="0"/>
    <x v="0"/>
    <x v="16"/>
    <x v="117"/>
    <m/>
    <m/>
  </r>
  <r>
    <x v="9"/>
    <x v="0"/>
    <x v="3"/>
    <x v="0"/>
    <x v="0"/>
    <x v="0"/>
    <x v="22"/>
    <x v="105"/>
    <m/>
    <m/>
  </r>
  <r>
    <x v="9"/>
    <x v="0"/>
    <x v="3"/>
    <x v="0"/>
    <x v="0"/>
    <x v="0"/>
    <x v="2"/>
    <x v="87"/>
    <m/>
    <m/>
  </r>
  <r>
    <x v="9"/>
    <x v="0"/>
    <x v="3"/>
    <x v="0"/>
    <x v="0"/>
    <x v="0"/>
    <x v="2"/>
    <x v="88"/>
    <m/>
    <m/>
  </r>
  <r>
    <x v="9"/>
    <x v="0"/>
    <x v="3"/>
    <x v="0"/>
    <x v="0"/>
    <x v="0"/>
    <x v="2"/>
    <x v="89"/>
    <m/>
    <m/>
  </r>
  <r>
    <x v="9"/>
    <x v="0"/>
    <x v="3"/>
    <x v="0"/>
    <x v="0"/>
    <x v="0"/>
    <x v="2"/>
    <x v="90"/>
    <m/>
    <m/>
  </r>
  <r>
    <x v="9"/>
    <x v="0"/>
    <x v="3"/>
    <x v="0"/>
    <x v="0"/>
    <x v="0"/>
    <x v="2"/>
    <x v="91"/>
    <m/>
    <m/>
  </r>
  <r>
    <x v="9"/>
    <x v="0"/>
    <x v="3"/>
    <x v="0"/>
    <x v="0"/>
    <x v="0"/>
    <x v="2"/>
    <x v="92"/>
    <m/>
    <m/>
  </r>
  <r>
    <x v="9"/>
    <x v="0"/>
    <x v="3"/>
    <x v="0"/>
    <x v="0"/>
    <x v="0"/>
    <x v="2"/>
    <x v="93"/>
    <m/>
    <m/>
  </r>
  <r>
    <x v="9"/>
    <x v="0"/>
    <x v="3"/>
    <x v="0"/>
    <x v="0"/>
    <x v="0"/>
    <x v="2"/>
    <x v="84"/>
    <m/>
    <n v="4201.7"/>
  </r>
  <r>
    <x v="9"/>
    <x v="0"/>
    <x v="3"/>
    <x v="0"/>
    <x v="0"/>
    <x v="7"/>
    <x v="4"/>
    <x v="119"/>
    <m/>
    <n v="1500000"/>
  </r>
  <r>
    <x v="9"/>
    <x v="0"/>
    <x v="3"/>
    <x v="0"/>
    <x v="0"/>
    <x v="7"/>
    <x v="4"/>
    <x v="120"/>
    <m/>
    <n v="106454"/>
  </r>
  <r>
    <x v="9"/>
    <x v="0"/>
    <x v="3"/>
    <x v="0"/>
    <x v="0"/>
    <x v="7"/>
    <x v="4"/>
    <x v="121"/>
    <m/>
    <n v="133871"/>
  </r>
  <r>
    <x v="9"/>
    <x v="0"/>
    <x v="3"/>
    <x v="0"/>
    <x v="0"/>
    <x v="7"/>
    <x v="4"/>
    <x v="122"/>
    <m/>
    <n v="16065"/>
  </r>
  <r>
    <x v="9"/>
    <x v="0"/>
    <x v="3"/>
    <x v="0"/>
    <x v="0"/>
    <x v="7"/>
    <x v="4"/>
    <x v="123"/>
    <m/>
    <n v="133871"/>
  </r>
  <r>
    <x v="9"/>
    <x v="0"/>
    <x v="3"/>
    <x v="0"/>
    <x v="0"/>
    <x v="7"/>
    <x v="4"/>
    <x v="124"/>
    <m/>
    <n v="62500"/>
  </r>
  <r>
    <x v="9"/>
    <x v="0"/>
    <x v="3"/>
    <x v="0"/>
    <x v="0"/>
    <x v="7"/>
    <x v="4"/>
    <x v="125"/>
    <m/>
    <m/>
  </r>
  <r>
    <x v="9"/>
    <x v="0"/>
    <x v="3"/>
    <x v="0"/>
    <x v="0"/>
    <x v="7"/>
    <x v="4"/>
    <x v="126"/>
    <m/>
    <m/>
  </r>
  <r>
    <x v="9"/>
    <x v="0"/>
    <x v="3"/>
    <x v="0"/>
    <x v="0"/>
    <x v="7"/>
    <x v="4"/>
    <x v="127"/>
    <m/>
    <n v="7830"/>
  </r>
  <r>
    <x v="9"/>
    <x v="0"/>
    <x v="3"/>
    <x v="0"/>
    <x v="0"/>
    <x v="7"/>
    <x v="4"/>
    <x v="128"/>
    <m/>
    <n v="180000"/>
  </r>
  <r>
    <x v="9"/>
    <x v="0"/>
    <x v="3"/>
    <x v="0"/>
    <x v="0"/>
    <x v="7"/>
    <x v="4"/>
    <x v="129"/>
    <m/>
    <n v="60000"/>
  </r>
  <r>
    <x v="9"/>
    <x v="0"/>
    <x v="3"/>
    <x v="0"/>
    <x v="0"/>
    <x v="7"/>
    <x v="4"/>
    <x v="130"/>
    <m/>
    <m/>
  </r>
  <r>
    <x v="9"/>
    <x v="0"/>
    <x v="3"/>
    <x v="0"/>
    <x v="0"/>
    <x v="1"/>
    <x v="7"/>
    <x v="34"/>
    <m/>
    <n v="62940"/>
  </r>
  <r>
    <x v="9"/>
    <x v="0"/>
    <x v="3"/>
    <x v="0"/>
    <x v="0"/>
    <x v="1"/>
    <x v="7"/>
    <x v="20"/>
    <m/>
    <n v="622985.48"/>
  </r>
  <r>
    <x v="9"/>
    <x v="0"/>
    <x v="3"/>
    <x v="0"/>
    <x v="0"/>
    <x v="1"/>
    <x v="7"/>
    <x v="101"/>
    <m/>
    <m/>
  </r>
  <r>
    <x v="9"/>
    <x v="0"/>
    <x v="3"/>
    <x v="0"/>
    <x v="0"/>
    <x v="1"/>
    <x v="7"/>
    <x v="55"/>
    <m/>
    <m/>
  </r>
  <r>
    <x v="9"/>
    <x v="0"/>
    <x v="3"/>
    <x v="0"/>
    <x v="0"/>
    <x v="1"/>
    <x v="8"/>
    <x v="22"/>
    <m/>
    <n v="163254.79999999999"/>
  </r>
  <r>
    <x v="9"/>
    <x v="0"/>
    <x v="3"/>
    <x v="0"/>
    <x v="0"/>
    <x v="1"/>
    <x v="8"/>
    <x v="94"/>
    <m/>
    <m/>
  </r>
  <r>
    <x v="9"/>
    <x v="0"/>
    <x v="3"/>
    <x v="0"/>
    <x v="0"/>
    <x v="1"/>
    <x v="8"/>
    <x v="95"/>
    <m/>
    <m/>
  </r>
  <r>
    <x v="9"/>
    <x v="0"/>
    <x v="3"/>
    <x v="0"/>
    <x v="0"/>
    <x v="1"/>
    <x v="8"/>
    <x v="77"/>
    <m/>
    <m/>
  </r>
  <r>
    <x v="9"/>
    <x v="0"/>
    <x v="3"/>
    <x v="0"/>
    <x v="0"/>
    <x v="1"/>
    <x v="8"/>
    <x v="4"/>
    <m/>
    <n v="142099.29999999999"/>
  </r>
  <r>
    <x v="9"/>
    <x v="0"/>
    <x v="3"/>
    <x v="0"/>
    <x v="0"/>
    <x v="6"/>
    <x v="23"/>
    <x v="112"/>
    <m/>
    <m/>
  </r>
  <r>
    <x v="9"/>
    <x v="0"/>
    <x v="3"/>
    <x v="0"/>
    <x v="2"/>
    <x v="3"/>
    <x v="3"/>
    <x v="96"/>
    <m/>
    <m/>
  </r>
  <r>
    <x v="9"/>
    <x v="0"/>
    <x v="3"/>
    <x v="0"/>
    <x v="2"/>
    <x v="3"/>
    <x v="3"/>
    <x v="97"/>
    <m/>
    <n v="8547498"/>
  </r>
  <r>
    <x v="9"/>
    <x v="0"/>
    <x v="3"/>
    <x v="0"/>
    <x v="2"/>
    <x v="3"/>
    <x v="3"/>
    <x v="98"/>
    <m/>
    <m/>
  </r>
  <r>
    <x v="9"/>
    <x v="0"/>
    <x v="3"/>
    <x v="0"/>
    <x v="2"/>
    <x v="3"/>
    <x v="3"/>
    <x v="99"/>
    <m/>
    <n v="52042"/>
  </r>
  <r>
    <x v="9"/>
    <x v="0"/>
    <x v="3"/>
    <x v="0"/>
    <x v="2"/>
    <x v="3"/>
    <x v="20"/>
    <x v="49"/>
    <m/>
    <n v="1783020"/>
  </r>
  <r>
    <x v="9"/>
    <x v="0"/>
    <x v="3"/>
    <x v="0"/>
    <x v="2"/>
    <x v="3"/>
    <x v="20"/>
    <x v="111"/>
    <m/>
    <n v="90000"/>
  </r>
  <r>
    <x v="9"/>
    <x v="0"/>
    <x v="3"/>
    <x v="0"/>
    <x v="2"/>
    <x v="3"/>
    <x v="21"/>
    <x v="50"/>
    <m/>
    <m/>
  </r>
  <r>
    <x v="10"/>
    <x v="0"/>
    <x v="3"/>
    <x v="0"/>
    <x v="1"/>
    <x v="2"/>
    <x v="24"/>
    <x v="63"/>
    <m/>
    <n v="35399886.090000004"/>
  </r>
  <r>
    <x v="10"/>
    <x v="0"/>
    <x v="3"/>
    <x v="0"/>
    <x v="1"/>
    <x v="5"/>
    <x v="11"/>
    <x v="64"/>
    <m/>
    <n v="646"/>
  </r>
  <r>
    <x v="10"/>
    <x v="0"/>
    <x v="3"/>
    <x v="0"/>
    <x v="1"/>
    <x v="5"/>
    <x v="14"/>
    <x v="66"/>
    <m/>
    <m/>
  </r>
  <r>
    <x v="10"/>
    <x v="0"/>
    <x v="3"/>
    <x v="0"/>
    <x v="1"/>
    <x v="5"/>
    <x v="15"/>
    <x v="69"/>
    <m/>
    <m/>
  </r>
  <r>
    <x v="10"/>
    <x v="0"/>
    <x v="3"/>
    <x v="0"/>
    <x v="1"/>
    <x v="2"/>
    <x v="25"/>
    <x v="74"/>
    <m/>
    <n v="-1789912.6"/>
  </r>
  <r>
    <x v="10"/>
    <x v="0"/>
    <x v="3"/>
    <x v="0"/>
    <x v="1"/>
    <x v="2"/>
    <x v="25"/>
    <x v="118"/>
    <m/>
    <n v="-10000"/>
  </r>
  <r>
    <x v="10"/>
    <x v="0"/>
    <x v="3"/>
    <x v="0"/>
    <x v="1"/>
    <x v="2"/>
    <x v="17"/>
    <x v="103"/>
    <m/>
    <n v="-23865.54"/>
  </r>
  <r>
    <x v="10"/>
    <x v="0"/>
    <x v="3"/>
    <x v="0"/>
    <x v="1"/>
    <x v="2"/>
    <x v="0"/>
    <x v="104"/>
    <m/>
    <n v="160000"/>
  </r>
  <r>
    <x v="10"/>
    <x v="0"/>
    <x v="3"/>
    <x v="0"/>
    <x v="0"/>
    <x v="0"/>
    <x v="4"/>
    <x v="6"/>
    <m/>
    <n v="2520000"/>
  </r>
  <r>
    <x v="10"/>
    <x v="0"/>
    <x v="3"/>
    <x v="0"/>
    <x v="0"/>
    <x v="0"/>
    <x v="4"/>
    <x v="7"/>
    <m/>
    <m/>
  </r>
  <r>
    <x v="10"/>
    <x v="0"/>
    <x v="3"/>
    <x v="0"/>
    <x v="0"/>
    <x v="0"/>
    <x v="4"/>
    <x v="8"/>
    <m/>
    <n v="210000"/>
  </r>
  <r>
    <x v="10"/>
    <x v="0"/>
    <x v="3"/>
    <x v="0"/>
    <x v="0"/>
    <x v="0"/>
    <x v="4"/>
    <x v="9"/>
    <m/>
    <n v="25200"/>
  </r>
  <r>
    <x v="10"/>
    <x v="0"/>
    <x v="3"/>
    <x v="0"/>
    <x v="0"/>
    <x v="0"/>
    <x v="4"/>
    <x v="10"/>
    <m/>
    <n v="210000"/>
  </r>
  <r>
    <x v="10"/>
    <x v="0"/>
    <x v="3"/>
    <x v="0"/>
    <x v="0"/>
    <x v="0"/>
    <x v="4"/>
    <x v="11"/>
    <m/>
    <n v="105000"/>
  </r>
  <r>
    <x v="10"/>
    <x v="0"/>
    <x v="3"/>
    <x v="0"/>
    <x v="0"/>
    <x v="0"/>
    <x v="4"/>
    <x v="12"/>
    <m/>
    <n v="1680000"/>
  </r>
  <r>
    <x v="10"/>
    <x v="0"/>
    <x v="3"/>
    <x v="0"/>
    <x v="0"/>
    <x v="0"/>
    <x v="4"/>
    <x v="56"/>
    <m/>
    <m/>
  </r>
  <r>
    <x v="10"/>
    <x v="0"/>
    <x v="3"/>
    <x v="0"/>
    <x v="0"/>
    <x v="0"/>
    <x v="4"/>
    <x v="13"/>
    <m/>
    <n v="13154"/>
  </r>
  <r>
    <x v="10"/>
    <x v="0"/>
    <x v="3"/>
    <x v="0"/>
    <x v="0"/>
    <x v="0"/>
    <x v="4"/>
    <x v="14"/>
    <m/>
    <n v="302400"/>
  </r>
  <r>
    <x v="10"/>
    <x v="0"/>
    <x v="3"/>
    <x v="0"/>
    <x v="0"/>
    <x v="0"/>
    <x v="4"/>
    <x v="15"/>
    <m/>
    <n v="100800"/>
  </r>
  <r>
    <x v="10"/>
    <x v="0"/>
    <x v="3"/>
    <x v="0"/>
    <x v="0"/>
    <x v="0"/>
    <x v="4"/>
    <x v="113"/>
    <m/>
    <n v="135000"/>
  </r>
  <r>
    <x v="10"/>
    <x v="0"/>
    <x v="3"/>
    <x v="0"/>
    <x v="0"/>
    <x v="0"/>
    <x v="9"/>
    <x v="114"/>
    <m/>
    <n v="877804"/>
  </r>
  <r>
    <x v="10"/>
    <x v="0"/>
    <x v="3"/>
    <x v="0"/>
    <x v="0"/>
    <x v="0"/>
    <x v="9"/>
    <x v="30"/>
    <m/>
    <m/>
  </r>
  <r>
    <x v="10"/>
    <x v="0"/>
    <x v="3"/>
    <x v="0"/>
    <x v="0"/>
    <x v="0"/>
    <x v="9"/>
    <x v="110"/>
    <m/>
    <m/>
  </r>
  <r>
    <x v="10"/>
    <x v="0"/>
    <x v="3"/>
    <x v="0"/>
    <x v="0"/>
    <x v="0"/>
    <x v="5"/>
    <x v="70"/>
    <m/>
    <m/>
  </r>
  <r>
    <x v="10"/>
    <x v="0"/>
    <x v="3"/>
    <x v="0"/>
    <x v="0"/>
    <x v="0"/>
    <x v="5"/>
    <x v="102"/>
    <m/>
    <m/>
  </r>
  <r>
    <x v="10"/>
    <x v="0"/>
    <x v="3"/>
    <x v="0"/>
    <x v="0"/>
    <x v="0"/>
    <x v="5"/>
    <x v="71"/>
    <m/>
    <m/>
  </r>
  <r>
    <x v="10"/>
    <x v="0"/>
    <x v="3"/>
    <x v="0"/>
    <x v="0"/>
    <x v="0"/>
    <x v="5"/>
    <x v="78"/>
    <m/>
    <m/>
  </r>
  <r>
    <x v="10"/>
    <x v="0"/>
    <x v="3"/>
    <x v="0"/>
    <x v="0"/>
    <x v="0"/>
    <x v="6"/>
    <x v="17"/>
    <m/>
    <n v="800000"/>
  </r>
  <r>
    <x v="10"/>
    <x v="0"/>
    <x v="3"/>
    <x v="0"/>
    <x v="0"/>
    <x v="0"/>
    <x v="0"/>
    <x v="79"/>
    <m/>
    <m/>
  </r>
  <r>
    <x v="10"/>
    <x v="0"/>
    <x v="3"/>
    <x v="0"/>
    <x v="0"/>
    <x v="0"/>
    <x v="0"/>
    <x v="80"/>
    <m/>
    <n v="1914179"/>
  </r>
  <r>
    <x v="10"/>
    <x v="0"/>
    <x v="3"/>
    <x v="0"/>
    <x v="0"/>
    <x v="0"/>
    <x v="0"/>
    <x v="84"/>
    <m/>
    <m/>
  </r>
  <r>
    <x v="10"/>
    <x v="0"/>
    <x v="3"/>
    <x v="0"/>
    <x v="0"/>
    <x v="0"/>
    <x v="0"/>
    <x v="107"/>
    <m/>
    <m/>
  </r>
  <r>
    <x v="10"/>
    <x v="0"/>
    <x v="3"/>
    <x v="0"/>
    <x v="0"/>
    <x v="0"/>
    <x v="0"/>
    <x v="115"/>
    <m/>
    <m/>
  </r>
  <r>
    <x v="10"/>
    <x v="0"/>
    <x v="3"/>
    <x v="0"/>
    <x v="0"/>
    <x v="0"/>
    <x v="0"/>
    <x v="108"/>
    <m/>
    <m/>
  </r>
  <r>
    <x v="10"/>
    <x v="0"/>
    <x v="3"/>
    <x v="0"/>
    <x v="0"/>
    <x v="0"/>
    <x v="0"/>
    <x v="109"/>
    <m/>
    <m/>
  </r>
  <r>
    <x v="10"/>
    <x v="0"/>
    <x v="3"/>
    <x v="0"/>
    <x v="0"/>
    <x v="0"/>
    <x v="0"/>
    <x v="116"/>
    <m/>
    <m/>
  </r>
  <r>
    <x v="10"/>
    <x v="0"/>
    <x v="3"/>
    <x v="0"/>
    <x v="0"/>
    <x v="0"/>
    <x v="12"/>
    <x v="81"/>
    <m/>
    <m/>
  </r>
  <r>
    <x v="10"/>
    <x v="0"/>
    <x v="3"/>
    <x v="0"/>
    <x v="0"/>
    <x v="0"/>
    <x v="12"/>
    <x v="82"/>
    <m/>
    <m/>
  </r>
  <r>
    <x v="10"/>
    <x v="0"/>
    <x v="3"/>
    <x v="0"/>
    <x v="0"/>
    <x v="0"/>
    <x v="12"/>
    <x v="83"/>
    <m/>
    <m/>
  </r>
  <r>
    <x v="10"/>
    <x v="0"/>
    <x v="3"/>
    <x v="0"/>
    <x v="0"/>
    <x v="0"/>
    <x v="12"/>
    <x v="84"/>
    <m/>
    <m/>
  </r>
  <r>
    <x v="10"/>
    <x v="0"/>
    <x v="3"/>
    <x v="0"/>
    <x v="0"/>
    <x v="0"/>
    <x v="19"/>
    <x v="100"/>
    <m/>
    <m/>
  </r>
  <r>
    <x v="10"/>
    <x v="0"/>
    <x v="3"/>
    <x v="0"/>
    <x v="0"/>
    <x v="0"/>
    <x v="16"/>
    <x v="86"/>
    <m/>
    <m/>
  </r>
  <r>
    <x v="10"/>
    <x v="0"/>
    <x v="3"/>
    <x v="0"/>
    <x v="0"/>
    <x v="0"/>
    <x v="16"/>
    <x v="117"/>
    <m/>
    <m/>
  </r>
  <r>
    <x v="10"/>
    <x v="0"/>
    <x v="3"/>
    <x v="0"/>
    <x v="0"/>
    <x v="0"/>
    <x v="22"/>
    <x v="105"/>
    <m/>
    <m/>
  </r>
  <r>
    <x v="10"/>
    <x v="0"/>
    <x v="3"/>
    <x v="0"/>
    <x v="0"/>
    <x v="0"/>
    <x v="2"/>
    <x v="87"/>
    <m/>
    <m/>
  </r>
  <r>
    <x v="10"/>
    <x v="0"/>
    <x v="3"/>
    <x v="0"/>
    <x v="0"/>
    <x v="0"/>
    <x v="2"/>
    <x v="88"/>
    <m/>
    <m/>
  </r>
  <r>
    <x v="10"/>
    <x v="0"/>
    <x v="3"/>
    <x v="0"/>
    <x v="0"/>
    <x v="0"/>
    <x v="2"/>
    <x v="89"/>
    <m/>
    <m/>
  </r>
  <r>
    <x v="10"/>
    <x v="0"/>
    <x v="3"/>
    <x v="0"/>
    <x v="0"/>
    <x v="0"/>
    <x v="2"/>
    <x v="90"/>
    <m/>
    <n v="334606.03999999998"/>
  </r>
  <r>
    <x v="10"/>
    <x v="0"/>
    <x v="3"/>
    <x v="0"/>
    <x v="0"/>
    <x v="0"/>
    <x v="2"/>
    <x v="91"/>
    <m/>
    <m/>
  </r>
  <r>
    <x v="10"/>
    <x v="0"/>
    <x v="3"/>
    <x v="0"/>
    <x v="0"/>
    <x v="0"/>
    <x v="2"/>
    <x v="92"/>
    <m/>
    <m/>
  </r>
  <r>
    <x v="10"/>
    <x v="0"/>
    <x v="3"/>
    <x v="0"/>
    <x v="0"/>
    <x v="0"/>
    <x v="2"/>
    <x v="93"/>
    <m/>
    <m/>
  </r>
  <r>
    <x v="10"/>
    <x v="0"/>
    <x v="3"/>
    <x v="0"/>
    <x v="0"/>
    <x v="0"/>
    <x v="2"/>
    <x v="84"/>
    <m/>
    <m/>
  </r>
  <r>
    <x v="10"/>
    <x v="0"/>
    <x v="3"/>
    <x v="0"/>
    <x v="0"/>
    <x v="7"/>
    <x v="4"/>
    <x v="119"/>
    <m/>
    <n v="1500000"/>
  </r>
  <r>
    <x v="10"/>
    <x v="0"/>
    <x v="3"/>
    <x v="0"/>
    <x v="0"/>
    <x v="7"/>
    <x v="4"/>
    <x v="120"/>
    <m/>
    <n v="106454"/>
  </r>
  <r>
    <x v="10"/>
    <x v="0"/>
    <x v="3"/>
    <x v="0"/>
    <x v="0"/>
    <x v="7"/>
    <x v="4"/>
    <x v="121"/>
    <m/>
    <n v="159154"/>
  </r>
  <r>
    <x v="10"/>
    <x v="0"/>
    <x v="3"/>
    <x v="0"/>
    <x v="0"/>
    <x v="7"/>
    <x v="4"/>
    <x v="122"/>
    <m/>
    <n v="19098"/>
  </r>
  <r>
    <x v="10"/>
    <x v="0"/>
    <x v="3"/>
    <x v="0"/>
    <x v="0"/>
    <x v="7"/>
    <x v="4"/>
    <x v="123"/>
    <m/>
    <n v="159154"/>
  </r>
  <r>
    <x v="10"/>
    <x v="0"/>
    <x v="3"/>
    <x v="0"/>
    <x v="0"/>
    <x v="7"/>
    <x v="4"/>
    <x v="124"/>
    <m/>
    <n v="75142"/>
  </r>
  <r>
    <x v="10"/>
    <x v="0"/>
    <x v="3"/>
    <x v="0"/>
    <x v="0"/>
    <x v="7"/>
    <x v="4"/>
    <x v="125"/>
    <m/>
    <m/>
  </r>
  <r>
    <x v="10"/>
    <x v="0"/>
    <x v="3"/>
    <x v="0"/>
    <x v="0"/>
    <x v="7"/>
    <x v="4"/>
    <x v="126"/>
    <m/>
    <m/>
  </r>
  <r>
    <x v="10"/>
    <x v="0"/>
    <x v="3"/>
    <x v="0"/>
    <x v="0"/>
    <x v="7"/>
    <x v="4"/>
    <x v="127"/>
    <m/>
    <n v="7830"/>
  </r>
  <r>
    <x v="10"/>
    <x v="0"/>
    <x v="3"/>
    <x v="0"/>
    <x v="0"/>
    <x v="7"/>
    <x v="4"/>
    <x v="128"/>
    <m/>
    <n v="216407"/>
  </r>
  <r>
    <x v="10"/>
    <x v="0"/>
    <x v="3"/>
    <x v="0"/>
    <x v="0"/>
    <x v="7"/>
    <x v="4"/>
    <x v="129"/>
    <m/>
    <n v="72136"/>
  </r>
  <r>
    <x v="10"/>
    <x v="0"/>
    <x v="3"/>
    <x v="0"/>
    <x v="0"/>
    <x v="7"/>
    <x v="4"/>
    <x v="130"/>
    <m/>
    <m/>
  </r>
  <r>
    <x v="10"/>
    <x v="0"/>
    <x v="3"/>
    <x v="0"/>
    <x v="0"/>
    <x v="7"/>
    <x v="2"/>
    <x v="131"/>
    <m/>
    <n v="303395"/>
  </r>
  <r>
    <x v="10"/>
    <x v="0"/>
    <x v="3"/>
    <x v="0"/>
    <x v="0"/>
    <x v="1"/>
    <x v="7"/>
    <x v="34"/>
    <m/>
    <n v="62940"/>
  </r>
  <r>
    <x v="10"/>
    <x v="0"/>
    <x v="3"/>
    <x v="0"/>
    <x v="0"/>
    <x v="1"/>
    <x v="7"/>
    <x v="20"/>
    <m/>
    <n v="378278.22"/>
  </r>
  <r>
    <x v="10"/>
    <x v="0"/>
    <x v="3"/>
    <x v="0"/>
    <x v="0"/>
    <x v="1"/>
    <x v="7"/>
    <x v="101"/>
    <m/>
    <m/>
  </r>
  <r>
    <x v="10"/>
    <x v="0"/>
    <x v="3"/>
    <x v="0"/>
    <x v="0"/>
    <x v="1"/>
    <x v="7"/>
    <x v="55"/>
    <m/>
    <n v="201219.1"/>
  </r>
  <r>
    <x v="10"/>
    <x v="0"/>
    <x v="3"/>
    <x v="0"/>
    <x v="0"/>
    <x v="1"/>
    <x v="8"/>
    <x v="22"/>
    <m/>
    <n v="141379.20000000001"/>
  </r>
  <r>
    <x v="10"/>
    <x v="0"/>
    <x v="3"/>
    <x v="0"/>
    <x v="0"/>
    <x v="1"/>
    <x v="8"/>
    <x v="94"/>
    <m/>
    <m/>
  </r>
  <r>
    <x v="10"/>
    <x v="0"/>
    <x v="3"/>
    <x v="0"/>
    <x v="0"/>
    <x v="1"/>
    <x v="8"/>
    <x v="95"/>
    <m/>
    <m/>
  </r>
  <r>
    <x v="10"/>
    <x v="0"/>
    <x v="3"/>
    <x v="0"/>
    <x v="0"/>
    <x v="1"/>
    <x v="8"/>
    <x v="77"/>
    <m/>
    <m/>
  </r>
  <r>
    <x v="10"/>
    <x v="0"/>
    <x v="3"/>
    <x v="0"/>
    <x v="0"/>
    <x v="1"/>
    <x v="8"/>
    <x v="4"/>
    <m/>
    <n v="35575.43"/>
  </r>
  <r>
    <x v="10"/>
    <x v="0"/>
    <x v="3"/>
    <x v="0"/>
    <x v="0"/>
    <x v="6"/>
    <x v="23"/>
    <x v="112"/>
    <m/>
    <m/>
  </r>
  <r>
    <x v="10"/>
    <x v="0"/>
    <x v="3"/>
    <x v="0"/>
    <x v="2"/>
    <x v="3"/>
    <x v="3"/>
    <x v="96"/>
    <m/>
    <m/>
  </r>
  <r>
    <x v="10"/>
    <x v="0"/>
    <x v="3"/>
    <x v="0"/>
    <x v="2"/>
    <x v="3"/>
    <x v="3"/>
    <x v="97"/>
    <m/>
    <n v="8919044"/>
  </r>
  <r>
    <x v="10"/>
    <x v="0"/>
    <x v="3"/>
    <x v="0"/>
    <x v="2"/>
    <x v="3"/>
    <x v="3"/>
    <x v="98"/>
    <m/>
    <m/>
  </r>
  <r>
    <x v="10"/>
    <x v="0"/>
    <x v="3"/>
    <x v="0"/>
    <x v="2"/>
    <x v="3"/>
    <x v="3"/>
    <x v="99"/>
    <m/>
    <n v="77320"/>
  </r>
  <r>
    <x v="10"/>
    <x v="0"/>
    <x v="3"/>
    <x v="0"/>
    <x v="2"/>
    <x v="3"/>
    <x v="20"/>
    <x v="49"/>
    <m/>
    <n v="1967390"/>
  </r>
  <r>
    <x v="10"/>
    <x v="0"/>
    <x v="3"/>
    <x v="0"/>
    <x v="2"/>
    <x v="3"/>
    <x v="20"/>
    <x v="111"/>
    <m/>
    <n v="45000"/>
  </r>
  <r>
    <x v="10"/>
    <x v="0"/>
    <x v="3"/>
    <x v="0"/>
    <x v="2"/>
    <x v="3"/>
    <x v="21"/>
    <x v="50"/>
    <m/>
    <m/>
  </r>
  <r>
    <x v="10"/>
    <x v="0"/>
    <x v="3"/>
    <x v="0"/>
    <x v="2"/>
    <x v="3"/>
    <x v="21"/>
    <x v="132"/>
    <m/>
    <n v="300000"/>
  </r>
  <r>
    <x v="5"/>
    <x v="1"/>
    <x v="3"/>
    <x v="0"/>
    <x v="1"/>
    <x v="2"/>
    <x v="17"/>
    <x v="133"/>
    <m/>
    <n v="23351033.530000001"/>
  </r>
  <r>
    <x v="5"/>
    <x v="1"/>
    <x v="3"/>
    <x v="0"/>
    <x v="0"/>
    <x v="0"/>
    <x v="17"/>
    <x v="133"/>
    <m/>
    <n v="6168600"/>
  </r>
  <r>
    <x v="5"/>
    <x v="1"/>
    <x v="3"/>
    <x v="0"/>
    <x v="0"/>
    <x v="7"/>
    <x v="17"/>
    <x v="133"/>
    <m/>
    <n v="2429560"/>
  </r>
  <r>
    <x v="5"/>
    <x v="1"/>
    <x v="3"/>
    <x v="0"/>
    <x v="2"/>
    <x v="3"/>
    <x v="17"/>
    <x v="133"/>
    <m/>
    <n v="10289715"/>
  </r>
  <r>
    <x v="6"/>
    <x v="1"/>
    <x v="3"/>
    <x v="0"/>
    <x v="1"/>
    <x v="2"/>
    <x v="17"/>
    <x v="133"/>
    <m/>
    <n v="24142534.739999998"/>
  </r>
  <r>
    <x v="6"/>
    <x v="1"/>
    <x v="3"/>
    <x v="0"/>
    <x v="0"/>
    <x v="0"/>
    <x v="17"/>
    <x v="133"/>
    <m/>
    <n v="7600600"/>
  </r>
  <r>
    <x v="6"/>
    <x v="1"/>
    <x v="3"/>
    <x v="0"/>
    <x v="0"/>
    <x v="7"/>
    <x v="17"/>
    <x v="133"/>
    <m/>
    <n v="2663000"/>
  </r>
  <r>
    <x v="6"/>
    <x v="1"/>
    <x v="3"/>
    <x v="0"/>
    <x v="2"/>
    <x v="3"/>
    <x v="17"/>
    <x v="133"/>
    <m/>
    <n v="12441940"/>
  </r>
  <r>
    <x v="7"/>
    <x v="1"/>
    <x v="3"/>
    <x v="0"/>
    <x v="1"/>
    <x v="2"/>
    <x v="17"/>
    <x v="133"/>
    <m/>
    <n v="29780636.68"/>
  </r>
  <r>
    <x v="7"/>
    <x v="1"/>
    <x v="3"/>
    <x v="0"/>
    <x v="0"/>
    <x v="0"/>
    <x v="17"/>
    <x v="133"/>
    <m/>
    <n v="6168600"/>
  </r>
  <r>
    <x v="7"/>
    <x v="1"/>
    <x v="3"/>
    <x v="0"/>
    <x v="0"/>
    <x v="7"/>
    <x v="17"/>
    <x v="133"/>
    <m/>
    <n v="4193830"/>
  </r>
  <r>
    <x v="7"/>
    <x v="1"/>
    <x v="3"/>
    <x v="0"/>
    <x v="2"/>
    <x v="3"/>
    <x v="17"/>
    <x v="133"/>
    <m/>
    <n v="10032019.999999998"/>
  </r>
  <r>
    <x v="8"/>
    <x v="1"/>
    <x v="3"/>
    <x v="0"/>
    <x v="1"/>
    <x v="2"/>
    <x v="17"/>
    <x v="133"/>
    <m/>
    <n v="26287804.729999997"/>
  </r>
  <r>
    <x v="8"/>
    <x v="1"/>
    <x v="3"/>
    <x v="0"/>
    <x v="0"/>
    <x v="0"/>
    <x v="17"/>
    <x v="133"/>
    <m/>
    <n v="10852200"/>
  </r>
  <r>
    <x v="8"/>
    <x v="1"/>
    <x v="3"/>
    <x v="0"/>
    <x v="0"/>
    <x v="7"/>
    <x v="17"/>
    <x v="133"/>
    <m/>
    <n v="2286000"/>
  </r>
  <r>
    <x v="8"/>
    <x v="1"/>
    <x v="3"/>
    <x v="0"/>
    <x v="2"/>
    <x v="3"/>
    <x v="17"/>
    <x v="133"/>
    <m/>
    <n v="12474627.359999999"/>
  </r>
  <r>
    <x v="9"/>
    <x v="1"/>
    <x v="3"/>
    <x v="0"/>
    <x v="1"/>
    <x v="2"/>
    <x v="17"/>
    <x v="133"/>
    <m/>
    <n v="27813502.639999997"/>
  </r>
  <r>
    <x v="9"/>
    <x v="1"/>
    <x v="3"/>
    <x v="0"/>
    <x v="0"/>
    <x v="0"/>
    <x v="17"/>
    <x v="133"/>
    <m/>
    <n v="10852200"/>
  </r>
  <r>
    <x v="9"/>
    <x v="1"/>
    <x v="3"/>
    <x v="0"/>
    <x v="0"/>
    <x v="7"/>
    <x v="17"/>
    <x v="133"/>
    <m/>
    <n v="2386000"/>
  </r>
  <r>
    <x v="9"/>
    <x v="1"/>
    <x v="3"/>
    <x v="0"/>
    <x v="2"/>
    <x v="3"/>
    <x v="17"/>
    <x v="133"/>
    <m/>
    <n v="10345372.480000002"/>
  </r>
  <r>
    <x v="10"/>
    <x v="1"/>
    <x v="3"/>
    <x v="0"/>
    <x v="1"/>
    <x v="2"/>
    <x v="17"/>
    <x v="133"/>
    <m/>
    <n v="29526540.93"/>
  </r>
  <r>
    <x v="10"/>
    <x v="1"/>
    <x v="3"/>
    <x v="0"/>
    <x v="0"/>
    <x v="0"/>
    <x v="17"/>
    <x v="133"/>
    <m/>
    <n v="12902200"/>
  </r>
  <r>
    <x v="10"/>
    <x v="1"/>
    <x v="3"/>
    <x v="0"/>
    <x v="0"/>
    <x v="7"/>
    <x v="17"/>
    <x v="133"/>
    <m/>
    <n v="3886000"/>
  </r>
  <r>
    <x v="10"/>
    <x v="1"/>
    <x v="3"/>
    <x v="0"/>
    <x v="2"/>
    <x v="3"/>
    <x v="17"/>
    <x v="133"/>
    <m/>
    <n v="7892258.2000000002"/>
  </r>
  <r>
    <x v="11"/>
    <x v="1"/>
    <x v="3"/>
    <x v="0"/>
    <x v="1"/>
    <x v="2"/>
    <x v="17"/>
    <x v="133"/>
    <m/>
    <n v="27510517.512000002"/>
  </r>
  <r>
    <x v="11"/>
    <x v="1"/>
    <x v="3"/>
    <x v="0"/>
    <x v="0"/>
    <x v="0"/>
    <x v="17"/>
    <x v="133"/>
    <m/>
    <n v="10852200"/>
  </r>
  <r>
    <x v="11"/>
    <x v="1"/>
    <x v="3"/>
    <x v="0"/>
    <x v="0"/>
    <x v="7"/>
    <x v="17"/>
    <x v="133"/>
    <m/>
    <n v="2336000"/>
  </r>
  <r>
    <x v="11"/>
    <x v="1"/>
    <x v="3"/>
    <x v="0"/>
    <x v="2"/>
    <x v="3"/>
    <x v="17"/>
    <x v="133"/>
    <m/>
    <n v="9389660.879999999"/>
  </r>
  <r>
    <x v="0"/>
    <x v="1"/>
    <x v="3"/>
    <x v="0"/>
    <x v="1"/>
    <x v="2"/>
    <x v="17"/>
    <x v="133"/>
    <m/>
    <n v="29146213.036799993"/>
  </r>
  <r>
    <x v="0"/>
    <x v="1"/>
    <x v="3"/>
    <x v="0"/>
    <x v="0"/>
    <x v="0"/>
    <x v="17"/>
    <x v="133"/>
    <m/>
    <n v="10852200"/>
  </r>
  <r>
    <x v="0"/>
    <x v="1"/>
    <x v="3"/>
    <x v="0"/>
    <x v="0"/>
    <x v="7"/>
    <x v="17"/>
    <x v="133"/>
    <m/>
    <n v="2086000"/>
  </r>
  <r>
    <x v="0"/>
    <x v="1"/>
    <x v="3"/>
    <x v="0"/>
    <x v="2"/>
    <x v="3"/>
    <x v="17"/>
    <x v="133"/>
    <m/>
    <n v="7921970.0319999987"/>
  </r>
  <r>
    <x v="1"/>
    <x v="1"/>
    <x v="3"/>
    <x v="0"/>
    <x v="1"/>
    <x v="2"/>
    <x v="17"/>
    <x v="133"/>
    <m/>
    <n v="31624797.636"/>
  </r>
  <r>
    <x v="1"/>
    <x v="1"/>
    <x v="3"/>
    <x v="0"/>
    <x v="0"/>
    <x v="0"/>
    <x v="17"/>
    <x v="133"/>
    <m/>
    <n v="10852200"/>
  </r>
  <r>
    <x v="1"/>
    <x v="1"/>
    <x v="3"/>
    <x v="0"/>
    <x v="0"/>
    <x v="7"/>
    <x v="17"/>
    <x v="133"/>
    <m/>
    <n v="3336000"/>
  </r>
  <r>
    <x v="1"/>
    <x v="1"/>
    <x v="3"/>
    <x v="0"/>
    <x v="2"/>
    <x v="3"/>
    <x v="17"/>
    <x v="133"/>
    <m/>
    <n v="10807029.103999998"/>
  </r>
  <r>
    <x v="2"/>
    <x v="1"/>
    <x v="3"/>
    <x v="0"/>
    <x v="1"/>
    <x v="2"/>
    <x v="17"/>
    <x v="133"/>
    <m/>
    <n v="31242270.412799992"/>
  </r>
  <r>
    <x v="2"/>
    <x v="1"/>
    <x v="3"/>
    <x v="0"/>
    <x v="0"/>
    <x v="0"/>
    <x v="17"/>
    <x v="133"/>
    <m/>
    <n v="10852200"/>
  </r>
  <r>
    <x v="2"/>
    <x v="1"/>
    <x v="3"/>
    <x v="0"/>
    <x v="0"/>
    <x v="7"/>
    <x v="17"/>
    <x v="133"/>
    <m/>
    <n v="1836000"/>
  </r>
  <r>
    <x v="2"/>
    <x v="1"/>
    <x v="3"/>
    <x v="0"/>
    <x v="2"/>
    <x v="3"/>
    <x v="17"/>
    <x v="133"/>
    <m/>
    <n v="8551346.3391999993"/>
  </r>
  <r>
    <x v="3"/>
    <x v="1"/>
    <x v="3"/>
    <x v="0"/>
    <x v="1"/>
    <x v="2"/>
    <x v="17"/>
    <x v="133"/>
    <m/>
    <n v="31931499.063398391"/>
  </r>
  <r>
    <x v="3"/>
    <x v="1"/>
    <x v="3"/>
    <x v="0"/>
    <x v="0"/>
    <x v="0"/>
    <x v="17"/>
    <x v="133"/>
    <m/>
    <n v="10852200"/>
  </r>
  <r>
    <x v="3"/>
    <x v="1"/>
    <x v="3"/>
    <x v="0"/>
    <x v="0"/>
    <x v="7"/>
    <x v="17"/>
    <x v="133"/>
    <m/>
    <n v="1836000"/>
  </r>
  <r>
    <x v="3"/>
    <x v="1"/>
    <x v="3"/>
    <x v="0"/>
    <x v="2"/>
    <x v="3"/>
    <x v="17"/>
    <x v="133"/>
    <m/>
    <n v="10545727.551257601"/>
  </r>
  <r>
    <x v="4"/>
    <x v="1"/>
    <x v="3"/>
    <x v="0"/>
    <x v="1"/>
    <x v="2"/>
    <x v="17"/>
    <x v="133"/>
    <m/>
    <n v="32241710.284185603"/>
  </r>
  <r>
    <x v="4"/>
    <x v="1"/>
    <x v="3"/>
    <x v="0"/>
    <x v="0"/>
    <x v="0"/>
    <x v="17"/>
    <x v="133"/>
    <m/>
    <n v="12902200"/>
  </r>
  <r>
    <x v="4"/>
    <x v="1"/>
    <x v="3"/>
    <x v="0"/>
    <x v="0"/>
    <x v="7"/>
    <x v="17"/>
    <x v="133"/>
    <m/>
    <n v="3336000"/>
  </r>
  <r>
    <x v="4"/>
    <x v="1"/>
    <x v="3"/>
    <x v="0"/>
    <x v="2"/>
    <x v="3"/>
    <x v="17"/>
    <x v="133"/>
    <m/>
    <n v="8778452.5850367993"/>
  </r>
  <r>
    <x v="11"/>
    <x v="0"/>
    <x v="3"/>
    <x v="0"/>
    <x v="1"/>
    <x v="2"/>
    <x v="24"/>
    <x v="63"/>
    <m/>
    <n v="38382198.149999999"/>
  </r>
  <r>
    <x v="11"/>
    <x v="0"/>
    <x v="3"/>
    <x v="0"/>
    <x v="1"/>
    <x v="5"/>
    <x v="11"/>
    <x v="64"/>
    <m/>
    <n v="1.28"/>
  </r>
  <r>
    <x v="11"/>
    <x v="0"/>
    <x v="3"/>
    <x v="0"/>
    <x v="1"/>
    <x v="5"/>
    <x v="14"/>
    <x v="66"/>
    <m/>
    <m/>
  </r>
  <r>
    <x v="11"/>
    <x v="0"/>
    <x v="3"/>
    <x v="0"/>
    <x v="1"/>
    <x v="5"/>
    <x v="15"/>
    <x v="69"/>
    <m/>
    <m/>
  </r>
  <r>
    <x v="11"/>
    <x v="0"/>
    <x v="3"/>
    <x v="0"/>
    <x v="1"/>
    <x v="2"/>
    <x v="25"/>
    <x v="74"/>
    <m/>
    <n v="-3069425.65"/>
  </r>
  <r>
    <x v="11"/>
    <x v="0"/>
    <x v="3"/>
    <x v="0"/>
    <x v="1"/>
    <x v="2"/>
    <x v="25"/>
    <x v="118"/>
    <m/>
    <n v="-5000"/>
  </r>
  <r>
    <x v="11"/>
    <x v="0"/>
    <x v="3"/>
    <x v="0"/>
    <x v="1"/>
    <x v="2"/>
    <x v="17"/>
    <x v="103"/>
    <m/>
    <n v="-891423.86"/>
  </r>
  <r>
    <x v="11"/>
    <x v="0"/>
    <x v="3"/>
    <x v="0"/>
    <x v="1"/>
    <x v="2"/>
    <x v="0"/>
    <x v="104"/>
    <m/>
    <n v="240000"/>
  </r>
  <r>
    <x v="11"/>
    <x v="0"/>
    <x v="3"/>
    <x v="0"/>
    <x v="0"/>
    <x v="0"/>
    <x v="4"/>
    <x v="6"/>
    <m/>
    <n v="3600000"/>
  </r>
  <r>
    <x v="11"/>
    <x v="0"/>
    <x v="3"/>
    <x v="0"/>
    <x v="0"/>
    <x v="0"/>
    <x v="4"/>
    <x v="7"/>
    <m/>
    <m/>
  </r>
  <r>
    <x v="11"/>
    <x v="0"/>
    <x v="3"/>
    <x v="0"/>
    <x v="0"/>
    <x v="0"/>
    <x v="4"/>
    <x v="8"/>
    <m/>
    <n v="300000"/>
  </r>
  <r>
    <x v="11"/>
    <x v="0"/>
    <x v="3"/>
    <x v="0"/>
    <x v="0"/>
    <x v="0"/>
    <x v="4"/>
    <x v="9"/>
    <m/>
    <m/>
  </r>
  <r>
    <x v="11"/>
    <x v="0"/>
    <x v="3"/>
    <x v="0"/>
    <x v="0"/>
    <x v="0"/>
    <x v="4"/>
    <x v="10"/>
    <m/>
    <n v="300000"/>
  </r>
  <r>
    <x v="11"/>
    <x v="0"/>
    <x v="3"/>
    <x v="0"/>
    <x v="0"/>
    <x v="0"/>
    <x v="4"/>
    <x v="11"/>
    <m/>
    <n v="150000"/>
  </r>
  <r>
    <x v="11"/>
    <x v="0"/>
    <x v="3"/>
    <x v="0"/>
    <x v="0"/>
    <x v="0"/>
    <x v="4"/>
    <x v="12"/>
    <m/>
    <n v="2400000"/>
  </r>
  <r>
    <x v="11"/>
    <x v="0"/>
    <x v="3"/>
    <x v="0"/>
    <x v="0"/>
    <x v="0"/>
    <x v="4"/>
    <x v="134"/>
    <m/>
    <m/>
  </r>
  <r>
    <x v="11"/>
    <x v="0"/>
    <x v="3"/>
    <x v="0"/>
    <x v="0"/>
    <x v="0"/>
    <x v="4"/>
    <x v="56"/>
    <m/>
    <m/>
  </r>
  <r>
    <x v="11"/>
    <x v="0"/>
    <x v="3"/>
    <x v="0"/>
    <x v="0"/>
    <x v="0"/>
    <x v="4"/>
    <x v="13"/>
    <m/>
    <n v="18792"/>
  </r>
  <r>
    <x v="11"/>
    <x v="0"/>
    <x v="3"/>
    <x v="0"/>
    <x v="0"/>
    <x v="0"/>
    <x v="4"/>
    <x v="14"/>
    <m/>
    <n v="432000"/>
  </r>
  <r>
    <x v="11"/>
    <x v="0"/>
    <x v="3"/>
    <x v="0"/>
    <x v="0"/>
    <x v="0"/>
    <x v="4"/>
    <x v="15"/>
    <m/>
    <n v="144000"/>
  </r>
  <r>
    <x v="11"/>
    <x v="0"/>
    <x v="3"/>
    <x v="0"/>
    <x v="0"/>
    <x v="0"/>
    <x v="4"/>
    <x v="113"/>
    <m/>
    <m/>
  </r>
  <r>
    <x v="11"/>
    <x v="0"/>
    <x v="3"/>
    <x v="0"/>
    <x v="0"/>
    <x v="0"/>
    <x v="9"/>
    <x v="114"/>
    <m/>
    <n v="908526"/>
  </r>
  <r>
    <x v="11"/>
    <x v="0"/>
    <x v="3"/>
    <x v="0"/>
    <x v="0"/>
    <x v="0"/>
    <x v="9"/>
    <x v="30"/>
    <m/>
    <m/>
  </r>
  <r>
    <x v="11"/>
    <x v="0"/>
    <x v="3"/>
    <x v="0"/>
    <x v="0"/>
    <x v="0"/>
    <x v="9"/>
    <x v="110"/>
    <m/>
    <m/>
  </r>
  <r>
    <x v="11"/>
    <x v="0"/>
    <x v="3"/>
    <x v="0"/>
    <x v="0"/>
    <x v="0"/>
    <x v="5"/>
    <x v="70"/>
    <m/>
    <m/>
  </r>
  <r>
    <x v="11"/>
    <x v="0"/>
    <x v="3"/>
    <x v="0"/>
    <x v="0"/>
    <x v="0"/>
    <x v="5"/>
    <x v="102"/>
    <m/>
    <m/>
  </r>
  <r>
    <x v="11"/>
    <x v="0"/>
    <x v="3"/>
    <x v="0"/>
    <x v="0"/>
    <x v="0"/>
    <x v="5"/>
    <x v="71"/>
    <m/>
    <m/>
  </r>
  <r>
    <x v="11"/>
    <x v="0"/>
    <x v="3"/>
    <x v="0"/>
    <x v="0"/>
    <x v="0"/>
    <x v="5"/>
    <x v="78"/>
    <m/>
    <m/>
  </r>
  <r>
    <x v="11"/>
    <x v="0"/>
    <x v="3"/>
    <x v="0"/>
    <x v="0"/>
    <x v="0"/>
    <x v="6"/>
    <x v="17"/>
    <m/>
    <n v="800000"/>
  </r>
  <r>
    <x v="11"/>
    <x v="0"/>
    <x v="3"/>
    <x v="0"/>
    <x v="0"/>
    <x v="0"/>
    <x v="0"/>
    <x v="79"/>
    <m/>
    <m/>
  </r>
  <r>
    <x v="11"/>
    <x v="0"/>
    <x v="3"/>
    <x v="0"/>
    <x v="0"/>
    <x v="0"/>
    <x v="0"/>
    <x v="80"/>
    <m/>
    <n v="2437160"/>
  </r>
  <r>
    <x v="11"/>
    <x v="0"/>
    <x v="3"/>
    <x v="0"/>
    <x v="0"/>
    <x v="0"/>
    <x v="0"/>
    <x v="84"/>
    <m/>
    <m/>
  </r>
  <r>
    <x v="11"/>
    <x v="0"/>
    <x v="3"/>
    <x v="0"/>
    <x v="0"/>
    <x v="0"/>
    <x v="0"/>
    <x v="107"/>
    <m/>
    <n v="51129"/>
  </r>
  <r>
    <x v="11"/>
    <x v="0"/>
    <x v="3"/>
    <x v="0"/>
    <x v="0"/>
    <x v="0"/>
    <x v="0"/>
    <x v="115"/>
    <m/>
    <m/>
  </r>
  <r>
    <x v="11"/>
    <x v="0"/>
    <x v="3"/>
    <x v="0"/>
    <x v="0"/>
    <x v="0"/>
    <x v="0"/>
    <x v="108"/>
    <m/>
    <n v="195634"/>
  </r>
  <r>
    <x v="11"/>
    <x v="0"/>
    <x v="3"/>
    <x v="0"/>
    <x v="0"/>
    <x v="0"/>
    <x v="0"/>
    <x v="109"/>
    <m/>
    <n v="198149.33"/>
  </r>
  <r>
    <x v="11"/>
    <x v="0"/>
    <x v="3"/>
    <x v="0"/>
    <x v="0"/>
    <x v="0"/>
    <x v="0"/>
    <x v="116"/>
    <m/>
    <m/>
  </r>
  <r>
    <x v="11"/>
    <x v="0"/>
    <x v="3"/>
    <x v="0"/>
    <x v="0"/>
    <x v="0"/>
    <x v="12"/>
    <x v="81"/>
    <m/>
    <m/>
  </r>
  <r>
    <x v="11"/>
    <x v="0"/>
    <x v="3"/>
    <x v="0"/>
    <x v="0"/>
    <x v="0"/>
    <x v="12"/>
    <x v="82"/>
    <m/>
    <m/>
  </r>
  <r>
    <x v="11"/>
    <x v="0"/>
    <x v="3"/>
    <x v="0"/>
    <x v="0"/>
    <x v="0"/>
    <x v="12"/>
    <x v="83"/>
    <m/>
    <m/>
  </r>
  <r>
    <x v="11"/>
    <x v="0"/>
    <x v="3"/>
    <x v="0"/>
    <x v="0"/>
    <x v="0"/>
    <x v="12"/>
    <x v="84"/>
    <m/>
    <m/>
  </r>
  <r>
    <x v="11"/>
    <x v="0"/>
    <x v="3"/>
    <x v="0"/>
    <x v="0"/>
    <x v="0"/>
    <x v="19"/>
    <x v="100"/>
    <m/>
    <m/>
  </r>
  <r>
    <x v="11"/>
    <x v="0"/>
    <x v="3"/>
    <x v="0"/>
    <x v="0"/>
    <x v="0"/>
    <x v="16"/>
    <x v="86"/>
    <m/>
    <m/>
  </r>
  <r>
    <x v="11"/>
    <x v="0"/>
    <x v="3"/>
    <x v="0"/>
    <x v="0"/>
    <x v="0"/>
    <x v="16"/>
    <x v="117"/>
    <m/>
    <m/>
  </r>
  <r>
    <x v="11"/>
    <x v="0"/>
    <x v="3"/>
    <x v="0"/>
    <x v="0"/>
    <x v="0"/>
    <x v="22"/>
    <x v="105"/>
    <m/>
    <m/>
  </r>
  <r>
    <x v="11"/>
    <x v="0"/>
    <x v="3"/>
    <x v="0"/>
    <x v="0"/>
    <x v="0"/>
    <x v="2"/>
    <x v="87"/>
    <m/>
    <n v="249536"/>
  </r>
  <r>
    <x v="11"/>
    <x v="0"/>
    <x v="3"/>
    <x v="0"/>
    <x v="0"/>
    <x v="0"/>
    <x v="2"/>
    <x v="88"/>
    <m/>
    <m/>
  </r>
  <r>
    <x v="11"/>
    <x v="0"/>
    <x v="3"/>
    <x v="0"/>
    <x v="0"/>
    <x v="0"/>
    <x v="2"/>
    <x v="89"/>
    <m/>
    <n v="55500"/>
  </r>
  <r>
    <x v="11"/>
    <x v="0"/>
    <x v="3"/>
    <x v="0"/>
    <x v="0"/>
    <x v="0"/>
    <x v="2"/>
    <x v="90"/>
    <m/>
    <n v="305338"/>
  </r>
  <r>
    <x v="11"/>
    <x v="0"/>
    <x v="3"/>
    <x v="0"/>
    <x v="0"/>
    <x v="0"/>
    <x v="2"/>
    <x v="91"/>
    <m/>
    <m/>
  </r>
  <r>
    <x v="11"/>
    <x v="0"/>
    <x v="3"/>
    <x v="0"/>
    <x v="0"/>
    <x v="0"/>
    <x v="2"/>
    <x v="92"/>
    <m/>
    <m/>
  </r>
  <r>
    <x v="11"/>
    <x v="0"/>
    <x v="3"/>
    <x v="0"/>
    <x v="0"/>
    <x v="0"/>
    <x v="2"/>
    <x v="93"/>
    <m/>
    <m/>
  </r>
  <r>
    <x v="11"/>
    <x v="0"/>
    <x v="3"/>
    <x v="0"/>
    <x v="0"/>
    <x v="0"/>
    <x v="2"/>
    <x v="84"/>
    <m/>
    <n v="55188"/>
  </r>
  <r>
    <x v="11"/>
    <x v="0"/>
    <x v="3"/>
    <x v="0"/>
    <x v="0"/>
    <x v="7"/>
    <x v="4"/>
    <x v="119"/>
    <m/>
    <n v="1500000"/>
  </r>
  <r>
    <x v="11"/>
    <x v="0"/>
    <x v="3"/>
    <x v="0"/>
    <x v="0"/>
    <x v="7"/>
    <x v="4"/>
    <x v="120"/>
    <m/>
    <n v="106454"/>
  </r>
  <r>
    <x v="11"/>
    <x v="0"/>
    <x v="3"/>
    <x v="0"/>
    <x v="0"/>
    <x v="7"/>
    <x v="4"/>
    <x v="121"/>
    <m/>
    <n v="148560"/>
  </r>
  <r>
    <x v="11"/>
    <x v="0"/>
    <x v="3"/>
    <x v="0"/>
    <x v="0"/>
    <x v="7"/>
    <x v="4"/>
    <x v="122"/>
    <m/>
    <n v="53827"/>
  </r>
  <r>
    <x v="11"/>
    <x v="0"/>
    <x v="3"/>
    <x v="0"/>
    <x v="0"/>
    <x v="7"/>
    <x v="4"/>
    <x v="123"/>
    <m/>
    <n v="148160"/>
  </r>
  <r>
    <x v="11"/>
    <x v="0"/>
    <x v="3"/>
    <x v="0"/>
    <x v="0"/>
    <x v="7"/>
    <x v="4"/>
    <x v="124"/>
    <m/>
    <n v="69845"/>
  </r>
  <r>
    <x v="11"/>
    <x v="0"/>
    <x v="3"/>
    <x v="0"/>
    <x v="0"/>
    <x v="7"/>
    <x v="4"/>
    <x v="135"/>
    <m/>
    <n v="176270"/>
  </r>
  <r>
    <x v="11"/>
    <x v="0"/>
    <x v="3"/>
    <x v="0"/>
    <x v="0"/>
    <x v="7"/>
    <x v="4"/>
    <x v="125"/>
    <m/>
    <m/>
  </r>
  <r>
    <x v="11"/>
    <x v="0"/>
    <x v="3"/>
    <x v="0"/>
    <x v="0"/>
    <x v="7"/>
    <x v="4"/>
    <x v="126"/>
    <m/>
    <m/>
  </r>
  <r>
    <x v="11"/>
    <x v="0"/>
    <x v="3"/>
    <x v="0"/>
    <x v="0"/>
    <x v="7"/>
    <x v="4"/>
    <x v="127"/>
    <m/>
    <n v="8750"/>
  </r>
  <r>
    <x v="11"/>
    <x v="0"/>
    <x v="3"/>
    <x v="0"/>
    <x v="0"/>
    <x v="7"/>
    <x v="4"/>
    <x v="128"/>
    <m/>
    <n v="180000"/>
  </r>
  <r>
    <x v="11"/>
    <x v="0"/>
    <x v="3"/>
    <x v="0"/>
    <x v="0"/>
    <x v="7"/>
    <x v="4"/>
    <x v="129"/>
    <m/>
    <n v="67051"/>
  </r>
  <r>
    <x v="11"/>
    <x v="0"/>
    <x v="3"/>
    <x v="0"/>
    <x v="0"/>
    <x v="7"/>
    <x v="4"/>
    <x v="130"/>
    <m/>
    <m/>
  </r>
  <r>
    <x v="11"/>
    <x v="0"/>
    <x v="3"/>
    <x v="0"/>
    <x v="0"/>
    <x v="7"/>
    <x v="2"/>
    <x v="131"/>
    <m/>
    <m/>
  </r>
  <r>
    <x v="11"/>
    <x v="0"/>
    <x v="3"/>
    <x v="0"/>
    <x v="0"/>
    <x v="1"/>
    <x v="7"/>
    <x v="34"/>
    <m/>
    <n v="62940"/>
  </r>
  <r>
    <x v="11"/>
    <x v="0"/>
    <x v="3"/>
    <x v="0"/>
    <x v="0"/>
    <x v="1"/>
    <x v="7"/>
    <x v="20"/>
    <m/>
    <n v="80426.22"/>
  </r>
  <r>
    <x v="11"/>
    <x v="0"/>
    <x v="3"/>
    <x v="0"/>
    <x v="0"/>
    <x v="1"/>
    <x v="7"/>
    <x v="101"/>
    <m/>
    <m/>
  </r>
  <r>
    <x v="11"/>
    <x v="0"/>
    <x v="3"/>
    <x v="0"/>
    <x v="0"/>
    <x v="1"/>
    <x v="7"/>
    <x v="55"/>
    <m/>
    <m/>
  </r>
  <r>
    <x v="11"/>
    <x v="0"/>
    <x v="3"/>
    <x v="0"/>
    <x v="0"/>
    <x v="1"/>
    <x v="8"/>
    <x v="22"/>
    <m/>
    <n v="92606.97"/>
  </r>
  <r>
    <x v="11"/>
    <x v="0"/>
    <x v="3"/>
    <x v="0"/>
    <x v="0"/>
    <x v="1"/>
    <x v="8"/>
    <x v="94"/>
    <m/>
    <n v="6294"/>
  </r>
  <r>
    <x v="11"/>
    <x v="0"/>
    <x v="3"/>
    <x v="0"/>
    <x v="0"/>
    <x v="1"/>
    <x v="8"/>
    <x v="95"/>
    <m/>
    <m/>
  </r>
  <r>
    <x v="11"/>
    <x v="0"/>
    <x v="3"/>
    <x v="0"/>
    <x v="0"/>
    <x v="1"/>
    <x v="8"/>
    <x v="77"/>
    <m/>
    <m/>
  </r>
  <r>
    <x v="11"/>
    <x v="0"/>
    <x v="3"/>
    <x v="0"/>
    <x v="0"/>
    <x v="1"/>
    <x v="8"/>
    <x v="4"/>
    <m/>
    <n v="463652.6"/>
  </r>
  <r>
    <x v="11"/>
    <x v="0"/>
    <x v="3"/>
    <x v="0"/>
    <x v="0"/>
    <x v="6"/>
    <x v="23"/>
    <x v="112"/>
    <m/>
    <m/>
  </r>
  <r>
    <x v="11"/>
    <x v="0"/>
    <x v="3"/>
    <x v="0"/>
    <x v="2"/>
    <x v="3"/>
    <x v="3"/>
    <x v="96"/>
    <m/>
    <m/>
  </r>
  <r>
    <x v="11"/>
    <x v="0"/>
    <x v="3"/>
    <x v="0"/>
    <x v="2"/>
    <x v="3"/>
    <x v="3"/>
    <x v="97"/>
    <m/>
    <n v="1243118"/>
  </r>
  <r>
    <x v="11"/>
    <x v="0"/>
    <x v="3"/>
    <x v="0"/>
    <x v="2"/>
    <x v="3"/>
    <x v="3"/>
    <x v="98"/>
    <m/>
    <m/>
  </r>
  <r>
    <x v="11"/>
    <x v="0"/>
    <x v="3"/>
    <x v="0"/>
    <x v="2"/>
    <x v="3"/>
    <x v="3"/>
    <x v="99"/>
    <m/>
    <n v="7351944"/>
  </r>
  <r>
    <x v="11"/>
    <x v="0"/>
    <x v="3"/>
    <x v="0"/>
    <x v="2"/>
    <x v="3"/>
    <x v="20"/>
    <x v="49"/>
    <m/>
    <n v="2074046"/>
  </r>
  <r>
    <x v="11"/>
    <x v="0"/>
    <x v="3"/>
    <x v="0"/>
    <x v="2"/>
    <x v="3"/>
    <x v="20"/>
    <x v="111"/>
    <m/>
    <n v="45000"/>
  </r>
  <r>
    <x v="11"/>
    <x v="0"/>
    <x v="3"/>
    <x v="0"/>
    <x v="2"/>
    <x v="3"/>
    <x v="21"/>
    <x v="50"/>
    <m/>
    <m/>
  </r>
  <r>
    <x v="11"/>
    <x v="0"/>
    <x v="3"/>
    <x v="0"/>
    <x v="2"/>
    <x v="3"/>
    <x v="21"/>
    <x v="132"/>
    <m/>
    <m/>
  </r>
  <r>
    <x v="0"/>
    <x v="0"/>
    <x v="3"/>
    <x v="0"/>
    <x v="1"/>
    <x v="2"/>
    <x v="24"/>
    <x v="63"/>
    <m/>
    <n v="28389980.670000002"/>
  </r>
  <r>
    <x v="0"/>
    <x v="0"/>
    <x v="3"/>
    <x v="0"/>
    <x v="1"/>
    <x v="5"/>
    <x v="11"/>
    <x v="64"/>
    <m/>
    <n v="532.61"/>
  </r>
  <r>
    <x v="0"/>
    <x v="0"/>
    <x v="3"/>
    <x v="0"/>
    <x v="1"/>
    <x v="5"/>
    <x v="14"/>
    <x v="66"/>
    <m/>
    <m/>
  </r>
  <r>
    <x v="0"/>
    <x v="0"/>
    <x v="3"/>
    <x v="0"/>
    <x v="1"/>
    <x v="5"/>
    <x v="15"/>
    <x v="69"/>
    <m/>
    <n v="51600"/>
  </r>
  <r>
    <x v="0"/>
    <x v="0"/>
    <x v="3"/>
    <x v="0"/>
    <x v="1"/>
    <x v="2"/>
    <x v="25"/>
    <x v="74"/>
    <m/>
    <n v="-707563.03"/>
  </r>
  <r>
    <x v="0"/>
    <x v="0"/>
    <x v="3"/>
    <x v="0"/>
    <x v="1"/>
    <x v="2"/>
    <x v="25"/>
    <x v="118"/>
    <m/>
    <m/>
  </r>
  <r>
    <x v="0"/>
    <x v="0"/>
    <x v="3"/>
    <x v="0"/>
    <x v="1"/>
    <x v="2"/>
    <x v="17"/>
    <x v="103"/>
    <m/>
    <n v="-100383.98"/>
  </r>
  <r>
    <x v="0"/>
    <x v="0"/>
    <x v="3"/>
    <x v="0"/>
    <x v="1"/>
    <x v="2"/>
    <x v="0"/>
    <x v="104"/>
    <m/>
    <n v="215000"/>
  </r>
  <r>
    <x v="0"/>
    <x v="0"/>
    <x v="3"/>
    <x v="0"/>
    <x v="0"/>
    <x v="0"/>
    <x v="4"/>
    <x v="6"/>
    <m/>
    <n v="3600000"/>
  </r>
  <r>
    <x v="0"/>
    <x v="0"/>
    <x v="3"/>
    <x v="0"/>
    <x v="0"/>
    <x v="0"/>
    <x v="4"/>
    <x v="7"/>
    <m/>
    <m/>
  </r>
  <r>
    <x v="0"/>
    <x v="0"/>
    <x v="3"/>
    <x v="0"/>
    <x v="0"/>
    <x v="0"/>
    <x v="4"/>
    <x v="8"/>
    <m/>
    <n v="300000"/>
  </r>
  <r>
    <x v="0"/>
    <x v="0"/>
    <x v="3"/>
    <x v="0"/>
    <x v="0"/>
    <x v="0"/>
    <x v="4"/>
    <x v="9"/>
    <m/>
    <m/>
  </r>
  <r>
    <x v="0"/>
    <x v="0"/>
    <x v="3"/>
    <x v="0"/>
    <x v="0"/>
    <x v="0"/>
    <x v="4"/>
    <x v="10"/>
    <m/>
    <n v="300000"/>
  </r>
  <r>
    <x v="0"/>
    <x v="0"/>
    <x v="3"/>
    <x v="0"/>
    <x v="0"/>
    <x v="0"/>
    <x v="4"/>
    <x v="11"/>
    <m/>
    <n v="150000"/>
  </r>
  <r>
    <x v="0"/>
    <x v="0"/>
    <x v="3"/>
    <x v="0"/>
    <x v="0"/>
    <x v="0"/>
    <x v="4"/>
    <x v="12"/>
    <m/>
    <n v="2400000"/>
  </r>
  <r>
    <x v="0"/>
    <x v="0"/>
    <x v="3"/>
    <x v="0"/>
    <x v="0"/>
    <x v="0"/>
    <x v="4"/>
    <x v="134"/>
    <m/>
    <m/>
  </r>
  <r>
    <x v="0"/>
    <x v="0"/>
    <x v="3"/>
    <x v="0"/>
    <x v="0"/>
    <x v="0"/>
    <x v="4"/>
    <x v="56"/>
    <m/>
    <m/>
  </r>
  <r>
    <x v="0"/>
    <x v="0"/>
    <x v="3"/>
    <x v="0"/>
    <x v="0"/>
    <x v="0"/>
    <x v="4"/>
    <x v="13"/>
    <m/>
    <n v="18792"/>
  </r>
  <r>
    <x v="0"/>
    <x v="0"/>
    <x v="3"/>
    <x v="0"/>
    <x v="0"/>
    <x v="0"/>
    <x v="4"/>
    <x v="14"/>
    <m/>
    <n v="453405"/>
  </r>
  <r>
    <x v="0"/>
    <x v="0"/>
    <x v="3"/>
    <x v="0"/>
    <x v="0"/>
    <x v="0"/>
    <x v="4"/>
    <x v="15"/>
    <m/>
    <n v="144000"/>
  </r>
  <r>
    <x v="0"/>
    <x v="0"/>
    <x v="3"/>
    <x v="0"/>
    <x v="0"/>
    <x v="0"/>
    <x v="4"/>
    <x v="113"/>
    <m/>
    <m/>
  </r>
  <r>
    <x v="0"/>
    <x v="0"/>
    <x v="3"/>
    <x v="0"/>
    <x v="0"/>
    <x v="0"/>
    <x v="9"/>
    <x v="114"/>
    <m/>
    <n v="908526"/>
  </r>
  <r>
    <x v="0"/>
    <x v="0"/>
    <x v="3"/>
    <x v="0"/>
    <x v="0"/>
    <x v="0"/>
    <x v="9"/>
    <x v="30"/>
    <m/>
    <m/>
  </r>
  <r>
    <x v="0"/>
    <x v="0"/>
    <x v="3"/>
    <x v="0"/>
    <x v="0"/>
    <x v="0"/>
    <x v="9"/>
    <x v="110"/>
    <m/>
    <m/>
  </r>
  <r>
    <x v="0"/>
    <x v="0"/>
    <x v="3"/>
    <x v="0"/>
    <x v="0"/>
    <x v="0"/>
    <x v="5"/>
    <x v="70"/>
    <m/>
    <m/>
  </r>
  <r>
    <x v="0"/>
    <x v="0"/>
    <x v="3"/>
    <x v="0"/>
    <x v="0"/>
    <x v="0"/>
    <x v="5"/>
    <x v="102"/>
    <m/>
    <m/>
  </r>
  <r>
    <x v="0"/>
    <x v="0"/>
    <x v="3"/>
    <x v="0"/>
    <x v="0"/>
    <x v="0"/>
    <x v="5"/>
    <x v="71"/>
    <m/>
    <m/>
  </r>
  <r>
    <x v="0"/>
    <x v="0"/>
    <x v="3"/>
    <x v="0"/>
    <x v="0"/>
    <x v="0"/>
    <x v="5"/>
    <x v="78"/>
    <m/>
    <m/>
  </r>
  <r>
    <x v="0"/>
    <x v="0"/>
    <x v="3"/>
    <x v="0"/>
    <x v="0"/>
    <x v="0"/>
    <x v="6"/>
    <x v="17"/>
    <m/>
    <n v="800000"/>
  </r>
  <r>
    <x v="0"/>
    <x v="0"/>
    <x v="3"/>
    <x v="0"/>
    <x v="0"/>
    <x v="0"/>
    <x v="0"/>
    <x v="79"/>
    <m/>
    <m/>
  </r>
  <r>
    <x v="0"/>
    <x v="0"/>
    <x v="3"/>
    <x v="0"/>
    <x v="0"/>
    <x v="0"/>
    <x v="0"/>
    <x v="80"/>
    <m/>
    <n v="2210677"/>
  </r>
  <r>
    <x v="0"/>
    <x v="0"/>
    <x v="3"/>
    <x v="0"/>
    <x v="0"/>
    <x v="0"/>
    <x v="0"/>
    <x v="84"/>
    <m/>
    <m/>
  </r>
  <r>
    <x v="0"/>
    <x v="0"/>
    <x v="3"/>
    <x v="0"/>
    <x v="0"/>
    <x v="0"/>
    <x v="0"/>
    <x v="107"/>
    <m/>
    <m/>
  </r>
  <r>
    <x v="0"/>
    <x v="0"/>
    <x v="3"/>
    <x v="0"/>
    <x v="0"/>
    <x v="0"/>
    <x v="0"/>
    <x v="115"/>
    <m/>
    <m/>
  </r>
  <r>
    <x v="0"/>
    <x v="0"/>
    <x v="3"/>
    <x v="0"/>
    <x v="0"/>
    <x v="0"/>
    <x v="0"/>
    <x v="108"/>
    <m/>
    <m/>
  </r>
  <r>
    <x v="0"/>
    <x v="0"/>
    <x v="3"/>
    <x v="0"/>
    <x v="0"/>
    <x v="0"/>
    <x v="0"/>
    <x v="109"/>
    <m/>
    <m/>
  </r>
  <r>
    <x v="0"/>
    <x v="0"/>
    <x v="3"/>
    <x v="0"/>
    <x v="0"/>
    <x v="0"/>
    <x v="0"/>
    <x v="116"/>
    <m/>
    <n v="300000"/>
  </r>
  <r>
    <x v="0"/>
    <x v="0"/>
    <x v="3"/>
    <x v="0"/>
    <x v="0"/>
    <x v="0"/>
    <x v="12"/>
    <x v="81"/>
    <m/>
    <m/>
  </r>
  <r>
    <x v="0"/>
    <x v="0"/>
    <x v="3"/>
    <x v="0"/>
    <x v="0"/>
    <x v="0"/>
    <x v="12"/>
    <x v="82"/>
    <m/>
    <m/>
  </r>
  <r>
    <x v="0"/>
    <x v="0"/>
    <x v="3"/>
    <x v="0"/>
    <x v="0"/>
    <x v="0"/>
    <x v="12"/>
    <x v="83"/>
    <m/>
    <m/>
  </r>
  <r>
    <x v="0"/>
    <x v="0"/>
    <x v="3"/>
    <x v="0"/>
    <x v="0"/>
    <x v="0"/>
    <x v="12"/>
    <x v="84"/>
    <m/>
    <n v="250000"/>
  </r>
  <r>
    <x v="0"/>
    <x v="0"/>
    <x v="3"/>
    <x v="0"/>
    <x v="0"/>
    <x v="0"/>
    <x v="19"/>
    <x v="100"/>
    <m/>
    <m/>
  </r>
  <r>
    <x v="0"/>
    <x v="0"/>
    <x v="3"/>
    <x v="0"/>
    <x v="0"/>
    <x v="0"/>
    <x v="16"/>
    <x v="86"/>
    <m/>
    <m/>
  </r>
  <r>
    <x v="0"/>
    <x v="0"/>
    <x v="3"/>
    <x v="0"/>
    <x v="0"/>
    <x v="0"/>
    <x v="16"/>
    <x v="117"/>
    <m/>
    <m/>
  </r>
  <r>
    <x v="0"/>
    <x v="0"/>
    <x v="3"/>
    <x v="0"/>
    <x v="0"/>
    <x v="0"/>
    <x v="22"/>
    <x v="105"/>
    <m/>
    <m/>
  </r>
  <r>
    <x v="0"/>
    <x v="0"/>
    <x v="3"/>
    <x v="0"/>
    <x v="0"/>
    <x v="0"/>
    <x v="2"/>
    <x v="87"/>
    <m/>
    <m/>
  </r>
  <r>
    <x v="0"/>
    <x v="0"/>
    <x v="3"/>
    <x v="0"/>
    <x v="0"/>
    <x v="0"/>
    <x v="2"/>
    <x v="88"/>
    <m/>
    <m/>
  </r>
  <r>
    <x v="0"/>
    <x v="0"/>
    <x v="3"/>
    <x v="0"/>
    <x v="0"/>
    <x v="0"/>
    <x v="2"/>
    <x v="89"/>
    <m/>
    <m/>
  </r>
  <r>
    <x v="0"/>
    <x v="0"/>
    <x v="3"/>
    <x v="0"/>
    <x v="0"/>
    <x v="0"/>
    <x v="2"/>
    <x v="90"/>
    <m/>
    <n v="335664"/>
  </r>
  <r>
    <x v="0"/>
    <x v="0"/>
    <x v="3"/>
    <x v="0"/>
    <x v="0"/>
    <x v="0"/>
    <x v="2"/>
    <x v="91"/>
    <m/>
    <m/>
  </r>
  <r>
    <x v="0"/>
    <x v="0"/>
    <x v="3"/>
    <x v="0"/>
    <x v="0"/>
    <x v="0"/>
    <x v="2"/>
    <x v="92"/>
    <m/>
    <m/>
  </r>
  <r>
    <x v="0"/>
    <x v="0"/>
    <x v="3"/>
    <x v="0"/>
    <x v="0"/>
    <x v="0"/>
    <x v="2"/>
    <x v="93"/>
    <m/>
    <m/>
  </r>
  <r>
    <x v="0"/>
    <x v="0"/>
    <x v="3"/>
    <x v="0"/>
    <x v="0"/>
    <x v="0"/>
    <x v="2"/>
    <x v="84"/>
    <m/>
    <n v="190000"/>
  </r>
  <r>
    <x v="0"/>
    <x v="0"/>
    <x v="3"/>
    <x v="0"/>
    <x v="0"/>
    <x v="7"/>
    <x v="4"/>
    <x v="119"/>
    <m/>
    <n v="1500000"/>
  </r>
  <r>
    <x v="0"/>
    <x v="0"/>
    <x v="3"/>
    <x v="0"/>
    <x v="0"/>
    <x v="7"/>
    <x v="4"/>
    <x v="120"/>
    <m/>
    <n v="106454"/>
  </r>
  <r>
    <x v="0"/>
    <x v="0"/>
    <x v="3"/>
    <x v="0"/>
    <x v="0"/>
    <x v="7"/>
    <x v="4"/>
    <x v="121"/>
    <m/>
    <n v="162663"/>
  </r>
  <r>
    <x v="0"/>
    <x v="0"/>
    <x v="3"/>
    <x v="0"/>
    <x v="0"/>
    <x v="7"/>
    <x v="4"/>
    <x v="122"/>
    <m/>
    <n v="55520"/>
  </r>
  <r>
    <x v="0"/>
    <x v="0"/>
    <x v="3"/>
    <x v="0"/>
    <x v="0"/>
    <x v="7"/>
    <x v="4"/>
    <x v="123"/>
    <m/>
    <n v="162663"/>
  </r>
  <r>
    <x v="0"/>
    <x v="0"/>
    <x v="3"/>
    <x v="0"/>
    <x v="0"/>
    <x v="7"/>
    <x v="4"/>
    <x v="124"/>
    <m/>
    <n v="76896"/>
  </r>
  <r>
    <x v="0"/>
    <x v="0"/>
    <x v="3"/>
    <x v="0"/>
    <x v="0"/>
    <x v="7"/>
    <x v="4"/>
    <x v="135"/>
    <m/>
    <n v="345500"/>
  </r>
  <r>
    <x v="0"/>
    <x v="0"/>
    <x v="3"/>
    <x v="0"/>
    <x v="0"/>
    <x v="7"/>
    <x v="4"/>
    <x v="125"/>
    <m/>
    <m/>
  </r>
  <r>
    <x v="0"/>
    <x v="0"/>
    <x v="3"/>
    <x v="0"/>
    <x v="0"/>
    <x v="7"/>
    <x v="4"/>
    <x v="126"/>
    <m/>
    <m/>
  </r>
  <r>
    <x v="0"/>
    <x v="0"/>
    <x v="3"/>
    <x v="0"/>
    <x v="0"/>
    <x v="7"/>
    <x v="4"/>
    <x v="127"/>
    <m/>
    <n v="9634"/>
  </r>
  <r>
    <x v="0"/>
    <x v="0"/>
    <x v="3"/>
    <x v="0"/>
    <x v="0"/>
    <x v="7"/>
    <x v="4"/>
    <x v="128"/>
    <m/>
    <n v="221460"/>
  </r>
  <r>
    <x v="0"/>
    <x v="0"/>
    <x v="3"/>
    <x v="0"/>
    <x v="0"/>
    <x v="7"/>
    <x v="4"/>
    <x v="129"/>
    <m/>
    <n v="73820"/>
  </r>
  <r>
    <x v="0"/>
    <x v="0"/>
    <x v="3"/>
    <x v="0"/>
    <x v="0"/>
    <x v="7"/>
    <x v="4"/>
    <x v="130"/>
    <m/>
    <m/>
  </r>
  <r>
    <x v="0"/>
    <x v="0"/>
    <x v="3"/>
    <x v="0"/>
    <x v="0"/>
    <x v="7"/>
    <x v="2"/>
    <x v="131"/>
    <m/>
    <m/>
  </r>
  <r>
    <x v="0"/>
    <x v="0"/>
    <x v="3"/>
    <x v="0"/>
    <x v="0"/>
    <x v="1"/>
    <x v="7"/>
    <x v="34"/>
    <m/>
    <n v="62940"/>
  </r>
  <r>
    <x v="0"/>
    <x v="0"/>
    <x v="3"/>
    <x v="0"/>
    <x v="0"/>
    <x v="1"/>
    <x v="7"/>
    <x v="20"/>
    <m/>
    <n v="423075.58"/>
  </r>
  <r>
    <x v="0"/>
    <x v="0"/>
    <x v="3"/>
    <x v="0"/>
    <x v="0"/>
    <x v="1"/>
    <x v="7"/>
    <x v="101"/>
    <m/>
    <m/>
  </r>
  <r>
    <x v="0"/>
    <x v="0"/>
    <x v="3"/>
    <x v="0"/>
    <x v="0"/>
    <x v="1"/>
    <x v="7"/>
    <x v="55"/>
    <m/>
    <n v="-201219.1"/>
  </r>
  <r>
    <x v="0"/>
    <x v="0"/>
    <x v="3"/>
    <x v="0"/>
    <x v="0"/>
    <x v="1"/>
    <x v="8"/>
    <x v="22"/>
    <m/>
    <n v="157110.74"/>
  </r>
  <r>
    <x v="0"/>
    <x v="0"/>
    <x v="3"/>
    <x v="0"/>
    <x v="0"/>
    <x v="1"/>
    <x v="8"/>
    <x v="94"/>
    <m/>
    <n v="68363.5"/>
  </r>
  <r>
    <x v="0"/>
    <x v="0"/>
    <x v="3"/>
    <x v="0"/>
    <x v="0"/>
    <x v="1"/>
    <x v="8"/>
    <x v="95"/>
    <m/>
    <m/>
  </r>
  <r>
    <x v="0"/>
    <x v="0"/>
    <x v="3"/>
    <x v="0"/>
    <x v="0"/>
    <x v="1"/>
    <x v="8"/>
    <x v="77"/>
    <m/>
    <m/>
  </r>
  <r>
    <x v="0"/>
    <x v="0"/>
    <x v="3"/>
    <x v="0"/>
    <x v="0"/>
    <x v="1"/>
    <x v="8"/>
    <x v="4"/>
    <m/>
    <n v="182246"/>
  </r>
  <r>
    <x v="0"/>
    <x v="0"/>
    <x v="3"/>
    <x v="0"/>
    <x v="0"/>
    <x v="6"/>
    <x v="23"/>
    <x v="112"/>
    <m/>
    <m/>
  </r>
  <r>
    <x v="0"/>
    <x v="0"/>
    <x v="3"/>
    <x v="0"/>
    <x v="2"/>
    <x v="3"/>
    <x v="3"/>
    <x v="96"/>
    <m/>
    <m/>
  </r>
  <r>
    <x v="0"/>
    <x v="0"/>
    <x v="3"/>
    <x v="0"/>
    <x v="2"/>
    <x v="3"/>
    <x v="3"/>
    <x v="97"/>
    <m/>
    <n v="904290"/>
  </r>
  <r>
    <x v="0"/>
    <x v="0"/>
    <x v="3"/>
    <x v="0"/>
    <x v="2"/>
    <x v="3"/>
    <x v="3"/>
    <x v="98"/>
    <m/>
    <m/>
  </r>
  <r>
    <x v="0"/>
    <x v="0"/>
    <x v="3"/>
    <x v="0"/>
    <x v="2"/>
    <x v="3"/>
    <x v="3"/>
    <x v="99"/>
    <m/>
    <n v="5772520"/>
  </r>
  <r>
    <x v="0"/>
    <x v="0"/>
    <x v="3"/>
    <x v="0"/>
    <x v="2"/>
    <x v="3"/>
    <x v="20"/>
    <x v="49"/>
    <m/>
    <n v="2029030"/>
  </r>
  <r>
    <x v="0"/>
    <x v="0"/>
    <x v="3"/>
    <x v="0"/>
    <x v="2"/>
    <x v="3"/>
    <x v="20"/>
    <x v="111"/>
    <m/>
    <n v="45000"/>
  </r>
  <r>
    <x v="0"/>
    <x v="0"/>
    <x v="3"/>
    <x v="0"/>
    <x v="2"/>
    <x v="3"/>
    <x v="21"/>
    <x v="50"/>
    <m/>
    <m/>
  </r>
  <r>
    <x v="0"/>
    <x v="0"/>
    <x v="3"/>
    <x v="0"/>
    <x v="2"/>
    <x v="3"/>
    <x v="21"/>
    <x v="132"/>
    <m/>
    <m/>
  </r>
  <r>
    <x v="1"/>
    <x v="0"/>
    <x v="3"/>
    <x v="0"/>
    <x v="1"/>
    <x v="2"/>
    <x v="24"/>
    <x v="63"/>
    <m/>
    <n v="32142318.969999999"/>
  </r>
  <r>
    <x v="1"/>
    <x v="0"/>
    <x v="3"/>
    <x v="0"/>
    <x v="1"/>
    <x v="5"/>
    <x v="11"/>
    <x v="64"/>
    <m/>
    <n v="1972.25"/>
  </r>
  <r>
    <x v="1"/>
    <x v="0"/>
    <x v="3"/>
    <x v="0"/>
    <x v="1"/>
    <x v="5"/>
    <x v="14"/>
    <x v="66"/>
    <m/>
    <m/>
  </r>
  <r>
    <x v="1"/>
    <x v="0"/>
    <x v="3"/>
    <x v="0"/>
    <x v="1"/>
    <x v="5"/>
    <x v="15"/>
    <x v="69"/>
    <m/>
    <m/>
  </r>
  <r>
    <x v="1"/>
    <x v="0"/>
    <x v="3"/>
    <x v="0"/>
    <x v="1"/>
    <x v="2"/>
    <x v="25"/>
    <x v="74"/>
    <m/>
    <n v="-1090756.3"/>
  </r>
  <r>
    <x v="1"/>
    <x v="0"/>
    <x v="3"/>
    <x v="0"/>
    <x v="1"/>
    <x v="2"/>
    <x v="25"/>
    <x v="118"/>
    <m/>
    <n v="-10000"/>
  </r>
  <r>
    <x v="1"/>
    <x v="0"/>
    <x v="3"/>
    <x v="0"/>
    <x v="1"/>
    <x v="2"/>
    <x v="17"/>
    <x v="103"/>
    <m/>
    <n v="-78398.87"/>
  </r>
  <r>
    <x v="1"/>
    <x v="0"/>
    <x v="3"/>
    <x v="0"/>
    <x v="1"/>
    <x v="2"/>
    <x v="0"/>
    <x v="104"/>
    <m/>
    <n v="235000"/>
  </r>
  <r>
    <x v="1"/>
    <x v="0"/>
    <x v="3"/>
    <x v="0"/>
    <x v="0"/>
    <x v="0"/>
    <x v="4"/>
    <x v="6"/>
    <m/>
    <n v="3600000"/>
  </r>
  <r>
    <x v="1"/>
    <x v="0"/>
    <x v="3"/>
    <x v="0"/>
    <x v="0"/>
    <x v="0"/>
    <x v="4"/>
    <x v="7"/>
    <m/>
    <m/>
  </r>
  <r>
    <x v="1"/>
    <x v="0"/>
    <x v="3"/>
    <x v="0"/>
    <x v="0"/>
    <x v="0"/>
    <x v="4"/>
    <x v="8"/>
    <m/>
    <n v="300000"/>
  </r>
  <r>
    <x v="1"/>
    <x v="0"/>
    <x v="3"/>
    <x v="0"/>
    <x v="0"/>
    <x v="0"/>
    <x v="4"/>
    <x v="9"/>
    <m/>
    <n v="36000"/>
  </r>
  <r>
    <x v="1"/>
    <x v="0"/>
    <x v="3"/>
    <x v="0"/>
    <x v="0"/>
    <x v="0"/>
    <x v="4"/>
    <x v="10"/>
    <m/>
    <n v="300000"/>
  </r>
  <r>
    <x v="1"/>
    <x v="0"/>
    <x v="3"/>
    <x v="0"/>
    <x v="0"/>
    <x v="0"/>
    <x v="4"/>
    <x v="11"/>
    <m/>
    <n v="150000"/>
  </r>
  <r>
    <x v="1"/>
    <x v="0"/>
    <x v="3"/>
    <x v="0"/>
    <x v="0"/>
    <x v="0"/>
    <x v="4"/>
    <x v="12"/>
    <m/>
    <n v="2400000"/>
  </r>
  <r>
    <x v="1"/>
    <x v="0"/>
    <x v="3"/>
    <x v="0"/>
    <x v="0"/>
    <x v="0"/>
    <x v="4"/>
    <x v="134"/>
    <m/>
    <m/>
  </r>
  <r>
    <x v="1"/>
    <x v="0"/>
    <x v="3"/>
    <x v="0"/>
    <x v="0"/>
    <x v="0"/>
    <x v="4"/>
    <x v="56"/>
    <m/>
    <m/>
  </r>
  <r>
    <x v="1"/>
    <x v="0"/>
    <x v="3"/>
    <x v="0"/>
    <x v="0"/>
    <x v="0"/>
    <x v="4"/>
    <x v="13"/>
    <m/>
    <n v="18792"/>
  </r>
  <r>
    <x v="1"/>
    <x v="0"/>
    <x v="3"/>
    <x v="0"/>
    <x v="0"/>
    <x v="0"/>
    <x v="4"/>
    <x v="14"/>
    <m/>
    <n v="432000"/>
  </r>
  <r>
    <x v="1"/>
    <x v="0"/>
    <x v="3"/>
    <x v="0"/>
    <x v="0"/>
    <x v="0"/>
    <x v="4"/>
    <x v="15"/>
    <m/>
    <n v="144000"/>
  </r>
  <r>
    <x v="1"/>
    <x v="0"/>
    <x v="3"/>
    <x v="0"/>
    <x v="0"/>
    <x v="0"/>
    <x v="4"/>
    <x v="113"/>
    <m/>
    <m/>
  </r>
  <r>
    <x v="1"/>
    <x v="0"/>
    <x v="3"/>
    <x v="0"/>
    <x v="0"/>
    <x v="0"/>
    <x v="9"/>
    <x v="114"/>
    <m/>
    <n v="908526"/>
  </r>
  <r>
    <x v="1"/>
    <x v="0"/>
    <x v="3"/>
    <x v="0"/>
    <x v="0"/>
    <x v="0"/>
    <x v="9"/>
    <x v="30"/>
    <m/>
    <m/>
  </r>
  <r>
    <x v="1"/>
    <x v="0"/>
    <x v="3"/>
    <x v="0"/>
    <x v="0"/>
    <x v="0"/>
    <x v="9"/>
    <x v="110"/>
    <m/>
    <m/>
  </r>
  <r>
    <x v="1"/>
    <x v="0"/>
    <x v="3"/>
    <x v="0"/>
    <x v="0"/>
    <x v="0"/>
    <x v="5"/>
    <x v="70"/>
    <m/>
    <m/>
  </r>
  <r>
    <x v="1"/>
    <x v="0"/>
    <x v="3"/>
    <x v="0"/>
    <x v="0"/>
    <x v="0"/>
    <x v="5"/>
    <x v="102"/>
    <m/>
    <m/>
  </r>
  <r>
    <x v="1"/>
    <x v="0"/>
    <x v="3"/>
    <x v="0"/>
    <x v="0"/>
    <x v="0"/>
    <x v="5"/>
    <x v="71"/>
    <m/>
    <n v="68000"/>
  </r>
  <r>
    <x v="1"/>
    <x v="0"/>
    <x v="3"/>
    <x v="0"/>
    <x v="0"/>
    <x v="0"/>
    <x v="5"/>
    <x v="78"/>
    <m/>
    <m/>
  </r>
  <r>
    <x v="1"/>
    <x v="0"/>
    <x v="3"/>
    <x v="0"/>
    <x v="0"/>
    <x v="0"/>
    <x v="6"/>
    <x v="17"/>
    <m/>
    <n v="800000"/>
  </r>
  <r>
    <x v="1"/>
    <x v="0"/>
    <x v="3"/>
    <x v="0"/>
    <x v="0"/>
    <x v="0"/>
    <x v="0"/>
    <x v="79"/>
    <m/>
    <m/>
  </r>
  <r>
    <x v="1"/>
    <x v="0"/>
    <x v="3"/>
    <x v="0"/>
    <x v="0"/>
    <x v="0"/>
    <x v="0"/>
    <x v="80"/>
    <m/>
    <n v="3230480"/>
  </r>
  <r>
    <x v="1"/>
    <x v="0"/>
    <x v="3"/>
    <x v="0"/>
    <x v="0"/>
    <x v="0"/>
    <x v="0"/>
    <x v="84"/>
    <m/>
    <n v="1000000"/>
  </r>
  <r>
    <x v="1"/>
    <x v="0"/>
    <x v="3"/>
    <x v="0"/>
    <x v="0"/>
    <x v="0"/>
    <x v="0"/>
    <x v="107"/>
    <m/>
    <m/>
  </r>
  <r>
    <x v="1"/>
    <x v="0"/>
    <x v="3"/>
    <x v="0"/>
    <x v="0"/>
    <x v="0"/>
    <x v="0"/>
    <x v="115"/>
    <m/>
    <m/>
  </r>
  <r>
    <x v="1"/>
    <x v="0"/>
    <x v="3"/>
    <x v="0"/>
    <x v="0"/>
    <x v="0"/>
    <x v="0"/>
    <x v="108"/>
    <m/>
    <m/>
  </r>
  <r>
    <x v="1"/>
    <x v="0"/>
    <x v="3"/>
    <x v="0"/>
    <x v="0"/>
    <x v="0"/>
    <x v="0"/>
    <x v="109"/>
    <m/>
    <m/>
  </r>
  <r>
    <x v="1"/>
    <x v="0"/>
    <x v="3"/>
    <x v="0"/>
    <x v="0"/>
    <x v="0"/>
    <x v="0"/>
    <x v="116"/>
    <m/>
    <m/>
  </r>
  <r>
    <x v="1"/>
    <x v="0"/>
    <x v="3"/>
    <x v="0"/>
    <x v="0"/>
    <x v="0"/>
    <x v="12"/>
    <x v="81"/>
    <m/>
    <m/>
  </r>
  <r>
    <x v="1"/>
    <x v="0"/>
    <x v="3"/>
    <x v="0"/>
    <x v="0"/>
    <x v="0"/>
    <x v="12"/>
    <x v="82"/>
    <m/>
    <m/>
  </r>
  <r>
    <x v="1"/>
    <x v="0"/>
    <x v="3"/>
    <x v="0"/>
    <x v="0"/>
    <x v="0"/>
    <x v="12"/>
    <x v="83"/>
    <m/>
    <m/>
  </r>
  <r>
    <x v="1"/>
    <x v="0"/>
    <x v="3"/>
    <x v="0"/>
    <x v="0"/>
    <x v="0"/>
    <x v="12"/>
    <x v="84"/>
    <m/>
    <m/>
  </r>
  <r>
    <x v="1"/>
    <x v="0"/>
    <x v="3"/>
    <x v="0"/>
    <x v="0"/>
    <x v="0"/>
    <x v="19"/>
    <x v="100"/>
    <m/>
    <m/>
  </r>
  <r>
    <x v="1"/>
    <x v="0"/>
    <x v="3"/>
    <x v="0"/>
    <x v="0"/>
    <x v="0"/>
    <x v="16"/>
    <x v="86"/>
    <m/>
    <n v="420800"/>
  </r>
  <r>
    <x v="1"/>
    <x v="0"/>
    <x v="3"/>
    <x v="0"/>
    <x v="0"/>
    <x v="0"/>
    <x v="16"/>
    <x v="117"/>
    <m/>
    <n v="297000"/>
  </r>
  <r>
    <x v="1"/>
    <x v="0"/>
    <x v="3"/>
    <x v="0"/>
    <x v="0"/>
    <x v="0"/>
    <x v="22"/>
    <x v="105"/>
    <m/>
    <m/>
  </r>
  <r>
    <x v="1"/>
    <x v="0"/>
    <x v="3"/>
    <x v="0"/>
    <x v="0"/>
    <x v="0"/>
    <x v="2"/>
    <x v="87"/>
    <m/>
    <m/>
  </r>
  <r>
    <x v="1"/>
    <x v="0"/>
    <x v="3"/>
    <x v="0"/>
    <x v="0"/>
    <x v="0"/>
    <x v="2"/>
    <x v="88"/>
    <m/>
    <m/>
  </r>
  <r>
    <x v="1"/>
    <x v="0"/>
    <x v="3"/>
    <x v="0"/>
    <x v="0"/>
    <x v="0"/>
    <x v="2"/>
    <x v="89"/>
    <m/>
    <n v="910000"/>
  </r>
  <r>
    <x v="1"/>
    <x v="0"/>
    <x v="3"/>
    <x v="0"/>
    <x v="0"/>
    <x v="0"/>
    <x v="2"/>
    <x v="90"/>
    <m/>
    <n v="181459"/>
  </r>
  <r>
    <x v="1"/>
    <x v="0"/>
    <x v="3"/>
    <x v="0"/>
    <x v="0"/>
    <x v="0"/>
    <x v="2"/>
    <x v="91"/>
    <m/>
    <n v="288640"/>
  </r>
  <r>
    <x v="1"/>
    <x v="0"/>
    <x v="3"/>
    <x v="0"/>
    <x v="0"/>
    <x v="0"/>
    <x v="2"/>
    <x v="92"/>
    <m/>
    <n v="27050"/>
  </r>
  <r>
    <x v="1"/>
    <x v="0"/>
    <x v="3"/>
    <x v="0"/>
    <x v="0"/>
    <x v="0"/>
    <x v="2"/>
    <x v="136"/>
    <m/>
    <n v="569000"/>
  </r>
  <r>
    <x v="1"/>
    <x v="0"/>
    <x v="3"/>
    <x v="0"/>
    <x v="0"/>
    <x v="0"/>
    <x v="2"/>
    <x v="93"/>
    <m/>
    <m/>
  </r>
  <r>
    <x v="1"/>
    <x v="0"/>
    <x v="3"/>
    <x v="0"/>
    <x v="0"/>
    <x v="0"/>
    <x v="2"/>
    <x v="84"/>
    <m/>
    <m/>
  </r>
  <r>
    <x v="1"/>
    <x v="0"/>
    <x v="3"/>
    <x v="0"/>
    <x v="0"/>
    <x v="7"/>
    <x v="4"/>
    <x v="119"/>
    <m/>
    <n v="1500000"/>
  </r>
  <r>
    <x v="1"/>
    <x v="0"/>
    <x v="3"/>
    <x v="0"/>
    <x v="0"/>
    <x v="7"/>
    <x v="4"/>
    <x v="120"/>
    <m/>
    <n v="106454"/>
  </r>
  <r>
    <x v="1"/>
    <x v="0"/>
    <x v="3"/>
    <x v="0"/>
    <x v="0"/>
    <x v="7"/>
    <x v="4"/>
    <x v="121"/>
    <m/>
    <n v="133871"/>
  </r>
  <r>
    <x v="1"/>
    <x v="0"/>
    <x v="3"/>
    <x v="0"/>
    <x v="0"/>
    <x v="7"/>
    <x v="4"/>
    <x v="122"/>
    <m/>
    <n v="16065"/>
  </r>
  <r>
    <x v="1"/>
    <x v="0"/>
    <x v="3"/>
    <x v="0"/>
    <x v="0"/>
    <x v="7"/>
    <x v="4"/>
    <x v="123"/>
    <m/>
    <n v="133871"/>
  </r>
  <r>
    <x v="1"/>
    <x v="0"/>
    <x v="3"/>
    <x v="0"/>
    <x v="0"/>
    <x v="7"/>
    <x v="4"/>
    <x v="124"/>
    <m/>
    <n v="62500"/>
  </r>
  <r>
    <x v="1"/>
    <x v="0"/>
    <x v="3"/>
    <x v="0"/>
    <x v="0"/>
    <x v="7"/>
    <x v="4"/>
    <x v="135"/>
    <m/>
    <m/>
  </r>
  <r>
    <x v="1"/>
    <x v="0"/>
    <x v="3"/>
    <x v="0"/>
    <x v="0"/>
    <x v="7"/>
    <x v="4"/>
    <x v="125"/>
    <m/>
    <m/>
  </r>
  <r>
    <x v="1"/>
    <x v="0"/>
    <x v="3"/>
    <x v="0"/>
    <x v="0"/>
    <x v="7"/>
    <x v="4"/>
    <x v="126"/>
    <m/>
    <m/>
  </r>
  <r>
    <x v="1"/>
    <x v="0"/>
    <x v="3"/>
    <x v="0"/>
    <x v="0"/>
    <x v="7"/>
    <x v="4"/>
    <x v="127"/>
    <m/>
    <n v="7830"/>
  </r>
  <r>
    <x v="1"/>
    <x v="0"/>
    <x v="3"/>
    <x v="0"/>
    <x v="0"/>
    <x v="7"/>
    <x v="4"/>
    <x v="128"/>
    <m/>
    <n v="180000"/>
  </r>
  <r>
    <x v="1"/>
    <x v="0"/>
    <x v="3"/>
    <x v="0"/>
    <x v="0"/>
    <x v="7"/>
    <x v="4"/>
    <x v="129"/>
    <m/>
    <n v="60000"/>
  </r>
  <r>
    <x v="1"/>
    <x v="0"/>
    <x v="3"/>
    <x v="0"/>
    <x v="0"/>
    <x v="7"/>
    <x v="4"/>
    <x v="130"/>
    <m/>
    <m/>
  </r>
  <r>
    <x v="1"/>
    <x v="0"/>
    <x v="3"/>
    <x v="0"/>
    <x v="0"/>
    <x v="7"/>
    <x v="2"/>
    <x v="131"/>
    <m/>
    <m/>
  </r>
  <r>
    <x v="1"/>
    <x v="0"/>
    <x v="3"/>
    <x v="0"/>
    <x v="0"/>
    <x v="1"/>
    <x v="7"/>
    <x v="34"/>
    <m/>
    <n v="23844"/>
  </r>
  <r>
    <x v="1"/>
    <x v="0"/>
    <x v="3"/>
    <x v="0"/>
    <x v="0"/>
    <x v="1"/>
    <x v="7"/>
    <x v="20"/>
    <m/>
    <n v="278864"/>
  </r>
  <r>
    <x v="1"/>
    <x v="0"/>
    <x v="3"/>
    <x v="0"/>
    <x v="0"/>
    <x v="1"/>
    <x v="7"/>
    <x v="101"/>
    <m/>
    <m/>
  </r>
  <r>
    <x v="1"/>
    <x v="0"/>
    <x v="3"/>
    <x v="0"/>
    <x v="0"/>
    <x v="1"/>
    <x v="7"/>
    <x v="55"/>
    <m/>
    <m/>
  </r>
  <r>
    <x v="1"/>
    <x v="0"/>
    <x v="3"/>
    <x v="0"/>
    <x v="0"/>
    <x v="1"/>
    <x v="8"/>
    <x v="22"/>
    <m/>
    <n v="204780"/>
  </r>
  <r>
    <x v="1"/>
    <x v="0"/>
    <x v="3"/>
    <x v="0"/>
    <x v="0"/>
    <x v="1"/>
    <x v="8"/>
    <x v="94"/>
    <m/>
    <n v="45500"/>
  </r>
  <r>
    <x v="1"/>
    <x v="0"/>
    <x v="3"/>
    <x v="0"/>
    <x v="0"/>
    <x v="1"/>
    <x v="8"/>
    <x v="95"/>
    <m/>
    <m/>
  </r>
  <r>
    <x v="1"/>
    <x v="0"/>
    <x v="3"/>
    <x v="0"/>
    <x v="0"/>
    <x v="1"/>
    <x v="8"/>
    <x v="77"/>
    <m/>
    <m/>
  </r>
  <r>
    <x v="1"/>
    <x v="0"/>
    <x v="3"/>
    <x v="0"/>
    <x v="0"/>
    <x v="1"/>
    <x v="8"/>
    <x v="4"/>
    <m/>
    <n v="316486.06"/>
  </r>
  <r>
    <x v="1"/>
    <x v="0"/>
    <x v="3"/>
    <x v="0"/>
    <x v="0"/>
    <x v="6"/>
    <x v="23"/>
    <x v="112"/>
    <m/>
    <m/>
  </r>
  <r>
    <x v="1"/>
    <x v="0"/>
    <x v="3"/>
    <x v="0"/>
    <x v="2"/>
    <x v="3"/>
    <x v="3"/>
    <x v="96"/>
    <m/>
    <m/>
  </r>
  <r>
    <x v="1"/>
    <x v="0"/>
    <x v="3"/>
    <x v="0"/>
    <x v="2"/>
    <x v="3"/>
    <x v="3"/>
    <x v="97"/>
    <m/>
    <n v="1124572"/>
  </r>
  <r>
    <x v="1"/>
    <x v="0"/>
    <x v="3"/>
    <x v="0"/>
    <x v="2"/>
    <x v="3"/>
    <x v="3"/>
    <x v="98"/>
    <m/>
    <m/>
  </r>
  <r>
    <x v="1"/>
    <x v="0"/>
    <x v="3"/>
    <x v="0"/>
    <x v="2"/>
    <x v="3"/>
    <x v="3"/>
    <x v="99"/>
    <m/>
    <n v="6708454"/>
  </r>
  <r>
    <x v="1"/>
    <x v="0"/>
    <x v="3"/>
    <x v="0"/>
    <x v="2"/>
    <x v="3"/>
    <x v="26"/>
    <x v="137"/>
    <m/>
    <n v="16200000"/>
  </r>
  <r>
    <x v="1"/>
    <x v="0"/>
    <x v="3"/>
    <x v="0"/>
    <x v="2"/>
    <x v="3"/>
    <x v="20"/>
    <x v="49"/>
    <m/>
    <n v="2370430"/>
  </r>
  <r>
    <x v="1"/>
    <x v="0"/>
    <x v="3"/>
    <x v="0"/>
    <x v="2"/>
    <x v="3"/>
    <x v="20"/>
    <x v="111"/>
    <m/>
    <n v="45000"/>
  </r>
  <r>
    <x v="1"/>
    <x v="0"/>
    <x v="3"/>
    <x v="0"/>
    <x v="2"/>
    <x v="3"/>
    <x v="21"/>
    <x v="50"/>
    <m/>
    <m/>
  </r>
  <r>
    <x v="1"/>
    <x v="0"/>
    <x v="3"/>
    <x v="0"/>
    <x v="2"/>
    <x v="3"/>
    <x v="21"/>
    <x v="132"/>
    <m/>
    <m/>
  </r>
  <r>
    <x v="2"/>
    <x v="0"/>
    <x v="3"/>
    <x v="0"/>
    <x v="1"/>
    <x v="2"/>
    <x v="24"/>
    <x v="63"/>
    <m/>
    <n v="40925172.07"/>
  </r>
  <r>
    <x v="2"/>
    <x v="0"/>
    <x v="3"/>
    <x v="0"/>
    <x v="1"/>
    <x v="5"/>
    <x v="11"/>
    <x v="64"/>
    <m/>
    <n v="2039"/>
  </r>
  <r>
    <x v="2"/>
    <x v="0"/>
    <x v="3"/>
    <x v="0"/>
    <x v="1"/>
    <x v="5"/>
    <x v="14"/>
    <x v="66"/>
    <m/>
    <m/>
  </r>
  <r>
    <x v="2"/>
    <x v="0"/>
    <x v="3"/>
    <x v="0"/>
    <x v="1"/>
    <x v="5"/>
    <x v="15"/>
    <x v="69"/>
    <m/>
    <n v="6578"/>
  </r>
  <r>
    <x v="2"/>
    <x v="0"/>
    <x v="3"/>
    <x v="0"/>
    <x v="1"/>
    <x v="2"/>
    <x v="25"/>
    <x v="74"/>
    <m/>
    <n v="-2379550.41"/>
  </r>
  <r>
    <x v="2"/>
    <x v="0"/>
    <x v="3"/>
    <x v="0"/>
    <x v="1"/>
    <x v="2"/>
    <x v="25"/>
    <x v="118"/>
    <m/>
    <m/>
  </r>
  <r>
    <x v="2"/>
    <x v="0"/>
    <x v="3"/>
    <x v="0"/>
    <x v="1"/>
    <x v="2"/>
    <x v="17"/>
    <x v="103"/>
    <m/>
    <n v="-369289.01"/>
  </r>
  <r>
    <x v="2"/>
    <x v="0"/>
    <x v="3"/>
    <x v="0"/>
    <x v="1"/>
    <x v="2"/>
    <x v="0"/>
    <x v="104"/>
    <m/>
    <n v="220000"/>
  </r>
  <r>
    <x v="2"/>
    <x v="0"/>
    <x v="3"/>
    <x v="0"/>
    <x v="0"/>
    <x v="0"/>
    <x v="4"/>
    <x v="6"/>
    <m/>
    <n v="3600000"/>
  </r>
  <r>
    <x v="2"/>
    <x v="0"/>
    <x v="3"/>
    <x v="0"/>
    <x v="0"/>
    <x v="0"/>
    <x v="4"/>
    <x v="7"/>
    <m/>
    <m/>
  </r>
  <r>
    <x v="2"/>
    <x v="0"/>
    <x v="3"/>
    <x v="0"/>
    <x v="0"/>
    <x v="0"/>
    <x v="4"/>
    <x v="8"/>
    <m/>
    <n v="300000"/>
  </r>
  <r>
    <x v="2"/>
    <x v="0"/>
    <x v="3"/>
    <x v="0"/>
    <x v="0"/>
    <x v="0"/>
    <x v="4"/>
    <x v="9"/>
    <m/>
    <n v="36000"/>
  </r>
  <r>
    <x v="2"/>
    <x v="0"/>
    <x v="3"/>
    <x v="0"/>
    <x v="0"/>
    <x v="0"/>
    <x v="4"/>
    <x v="10"/>
    <m/>
    <n v="300000"/>
  </r>
  <r>
    <x v="2"/>
    <x v="0"/>
    <x v="3"/>
    <x v="0"/>
    <x v="0"/>
    <x v="0"/>
    <x v="4"/>
    <x v="11"/>
    <m/>
    <n v="150000"/>
  </r>
  <r>
    <x v="2"/>
    <x v="0"/>
    <x v="3"/>
    <x v="0"/>
    <x v="0"/>
    <x v="0"/>
    <x v="4"/>
    <x v="12"/>
    <m/>
    <n v="2400000"/>
  </r>
  <r>
    <x v="2"/>
    <x v="0"/>
    <x v="3"/>
    <x v="0"/>
    <x v="0"/>
    <x v="0"/>
    <x v="4"/>
    <x v="134"/>
    <m/>
    <m/>
  </r>
  <r>
    <x v="2"/>
    <x v="0"/>
    <x v="3"/>
    <x v="0"/>
    <x v="0"/>
    <x v="0"/>
    <x v="4"/>
    <x v="56"/>
    <m/>
    <m/>
  </r>
  <r>
    <x v="2"/>
    <x v="0"/>
    <x v="3"/>
    <x v="0"/>
    <x v="0"/>
    <x v="0"/>
    <x v="4"/>
    <x v="13"/>
    <m/>
    <n v="18792"/>
  </r>
  <r>
    <x v="2"/>
    <x v="0"/>
    <x v="3"/>
    <x v="0"/>
    <x v="0"/>
    <x v="0"/>
    <x v="4"/>
    <x v="14"/>
    <m/>
    <n v="432000"/>
  </r>
  <r>
    <x v="2"/>
    <x v="0"/>
    <x v="3"/>
    <x v="0"/>
    <x v="0"/>
    <x v="0"/>
    <x v="4"/>
    <x v="15"/>
    <m/>
    <n v="144000"/>
  </r>
  <r>
    <x v="2"/>
    <x v="0"/>
    <x v="3"/>
    <x v="0"/>
    <x v="0"/>
    <x v="0"/>
    <x v="4"/>
    <x v="113"/>
    <m/>
    <m/>
  </r>
  <r>
    <x v="2"/>
    <x v="0"/>
    <x v="3"/>
    <x v="0"/>
    <x v="0"/>
    <x v="0"/>
    <x v="9"/>
    <x v="114"/>
    <m/>
    <n v="2217052"/>
  </r>
  <r>
    <x v="2"/>
    <x v="0"/>
    <x v="3"/>
    <x v="0"/>
    <x v="0"/>
    <x v="0"/>
    <x v="9"/>
    <x v="30"/>
    <m/>
    <m/>
  </r>
  <r>
    <x v="2"/>
    <x v="0"/>
    <x v="3"/>
    <x v="0"/>
    <x v="0"/>
    <x v="0"/>
    <x v="9"/>
    <x v="110"/>
    <m/>
    <m/>
  </r>
  <r>
    <x v="2"/>
    <x v="0"/>
    <x v="3"/>
    <x v="0"/>
    <x v="0"/>
    <x v="0"/>
    <x v="5"/>
    <x v="70"/>
    <m/>
    <m/>
  </r>
  <r>
    <x v="2"/>
    <x v="0"/>
    <x v="3"/>
    <x v="0"/>
    <x v="0"/>
    <x v="0"/>
    <x v="5"/>
    <x v="102"/>
    <m/>
    <m/>
  </r>
  <r>
    <x v="2"/>
    <x v="0"/>
    <x v="3"/>
    <x v="0"/>
    <x v="0"/>
    <x v="0"/>
    <x v="5"/>
    <x v="71"/>
    <m/>
    <n v="91586"/>
  </r>
  <r>
    <x v="2"/>
    <x v="0"/>
    <x v="3"/>
    <x v="0"/>
    <x v="0"/>
    <x v="0"/>
    <x v="5"/>
    <x v="78"/>
    <m/>
    <m/>
  </r>
  <r>
    <x v="2"/>
    <x v="0"/>
    <x v="3"/>
    <x v="0"/>
    <x v="0"/>
    <x v="0"/>
    <x v="6"/>
    <x v="17"/>
    <m/>
    <n v="800000"/>
  </r>
  <r>
    <x v="2"/>
    <x v="0"/>
    <x v="3"/>
    <x v="0"/>
    <x v="0"/>
    <x v="0"/>
    <x v="0"/>
    <x v="79"/>
    <m/>
    <m/>
  </r>
  <r>
    <x v="2"/>
    <x v="0"/>
    <x v="3"/>
    <x v="0"/>
    <x v="0"/>
    <x v="0"/>
    <x v="0"/>
    <x v="80"/>
    <m/>
    <n v="2093097"/>
  </r>
  <r>
    <x v="2"/>
    <x v="0"/>
    <x v="3"/>
    <x v="0"/>
    <x v="0"/>
    <x v="0"/>
    <x v="0"/>
    <x v="84"/>
    <m/>
    <n v="1590000"/>
  </r>
  <r>
    <x v="2"/>
    <x v="0"/>
    <x v="3"/>
    <x v="0"/>
    <x v="0"/>
    <x v="0"/>
    <x v="0"/>
    <x v="107"/>
    <m/>
    <m/>
  </r>
  <r>
    <x v="2"/>
    <x v="0"/>
    <x v="3"/>
    <x v="0"/>
    <x v="0"/>
    <x v="0"/>
    <x v="0"/>
    <x v="115"/>
    <m/>
    <m/>
  </r>
  <r>
    <x v="2"/>
    <x v="0"/>
    <x v="3"/>
    <x v="0"/>
    <x v="0"/>
    <x v="0"/>
    <x v="0"/>
    <x v="108"/>
    <m/>
    <m/>
  </r>
  <r>
    <x v="2"/>
    <x v="0"/>
    <x v="3"/>
    <x v="0"/>
    <x v="0"/>
    <x v="0"/>
    <x v="0"/>
    <x v="109"/>
    <m/>
    <m/>
  </r>
  <r>
    <x v="2"/>
    <x v="0"/>
    <x v="3"/>
    <x v="0"/>
    <x v="0"/>
    <x v="0"/>
    <x v="0"/>
    <x v="116"/>
    <m/>
    <m/>
  </r>
  <r>
    <x v="2"/>
    <x v="0"/>
    <x v="3"/>
    <x v="0"/>
    <x v="0"/>
    <x v="0"/>
    <x v="12"/>
    <x v="81"/>
    <m/>
    <m/>
  </r>
  <r>
    <x v="2"/>
    <x v="0"/>
    <x v="3"/>
    <x v="0"/>
    <x v="0"/>
    <x v="0"/>
    <x v="12"/>
    <x v="82"/>
    <m/>
    <m/>
  </r>
  <r>
    <x v="2"/>
    <x v="0"/>
    <x v="3"/>
    <x v="0"/>
    <x v="0"/>
    <x v="0"/>
    <x v="12"/>
    <x v="83"/>
    <m/>
    <m/>
  </r>
  <r>
    <x v="2"/>
    <x v="0"/>
    <x v="3"/>
    <x v="0"/>
    <x v="0"/>
    <x v="0"/>
    <x v="12"/>
    <x v="84"/>
    <m/>
    <m/>
  </r>
  <r>
    <x v="2"/>
    <x v="0"/>
    <x v="3"/>
    <x v="0"/>
    <x v="0"/>
    <x v="0"/>
    <x v="19"/>
    <x v="100"/>
    <m/>
    <m/>
  </r>
  <r>
    <x v="2"/>
    <x v="0"/>
    <x v="3"/>
    <x v="0"/>
    <x v="0"/>
    <x v="0"/>
    <x v="16"/>
    <x v="86"/>
    <m/>
    <n v="740604"/>
  </r>
  <r>
    <x v="2"/>
    <x v="0"/>
    <x v="3"/>
    <x v="0"/>
    <x v="0"/>
    <x v="0"/>
    <x v="16"/>
    <x v="117"/>
    <m/>
    <n v="106890"/>
  </r>
  <r>
    <x v="2"/>
    <x v="0"/>
    <x v="3"/>
    <x v="0"/>
    <x v="0"/>
    <x v="0"/>
    <x v="22"/>
    <x v="105"/>
    <m/>
    <n v="1692000"/>
  </r>
  <r>
    <x v="2"/>
    <x v="0"/>
    <x v="3"/>
    <x v="0"/>
    <x v="0"/>
    <x v="0"/>
    <x v="2"/>
    <x v="87"/>
    <m/>
    <n v="164280"/>
  </r>
  <r>
    <x v="2"/>
    <x v="0"/>
    <x v="3"/>
    <x v="0"/>
    <x v="0"/>
    <x v="0"/>
    <x v="2"/>
    <x v="88"/>
    <m/>
    <m/>
  </r>
  <r>
    <x v="2"/>
    <x v="0"/>
    <x v="3"/>
    <x v="0"/>
    <x v="0"/>
    <x v="0"/>
    <x v="2"/>
    <x v="89"/>
    <m/>
    <n v="912000"/>
  </r>
  <r>
    <x v="2"/>
    <x v="0"/>
    <x v="3"/>
    <x v="0"/>
    <x v="0"/>
    <x v="0"/>
    <x v="2"/>
    <x v="90"/>
    <m/>
    <n v="343990"/>
  </r>
  <r>
    <x v="2"/>
    <x v="0"/>
    <x v="3"/>
    <x v="0"/>
    <x v="0"/>
    <x v="0"/>
    <x v="2"/>
    <x v="91"/>
    <m/>
    <n v="260000"/>
  </r>
  <r>
    <x v="2"/>
    <x v="0"/>
    <x v="3"/>
    <x v="0"/>
    <x v="0"/>
    <x v="0"/>
    <x v="2"/>
    <x v="92"/>
    <m/>
    <m/>
  </r>
  <r>
    <x v="2"/>
    <x v="0"/>
    <x v="3"/>
    <x v="0"/>
    <x v="0"/>
    <x v="0"/>
    <x v="2"/>
    <x v="136"/>
    <m/>
    <n v="247700"/>
  </r>
  <r>
    <x v="2"/>
    <x v="0"/>
    <x v="3"/>
    <x v="0"/>
    <x v="0"/>
    <x v="0"/>
    <x v="2"/>
    <x v="93"/>
    <m/>
    <m/>
  </r>
  <r>
    <x v="2"/>
    <x v="0"/>
    <x v="3"/>
    <x v="0"/>
    <x v="0"/>
    <x v="0"/>
    <x v="2"/>
    <x v="84"/>
    <m/>
    <n v="89610"/>
  </r>
  <r>
    <x v="2"/>
    <x v="0"/>
    <x v="3"/>
    <x v="0"/>
    <x v="0"/>
    <x v="7"/>
    <x v="4"/>
    <x v="119"/>
    <m/>
    <n v="1715423"/>
  </r>
  <r>
    <x v="2"/>
    <x v="0"/>
    <x v="3"/>
    <x v="0"/>
    <x v="0"/>
    <x v="7"/>
    <x v="4"/>
    <x v="120"/>
    <m/>
    <n v="24840"/>
  </r>
  <r>
    <x v="2"/>
    <x v="0"/>
    <x v="3"/>
    <x v="0"/>
    <x v="0"/>
    <x v="7"/>
    <x v="4"/>
    <x v="121"/>
    <m/>
    <n v="145023"/>
  </r>
  <r>
    <x v="2"/>
    <x v="0"/>
    <x v="3"/>
    <x v="0"/>
    <x v="0"/>
    <x v="7"/>
    <x v="4"/>
    <x v="122"/>
    <m/>
    <n v="-34839"/>
  </r>
  <r>
    <x v="2"/>
    <x v="0"/>
    <x v="3"/>
    <x v="0"/>
    <x v="0"/>
    <x v="7"/>
    <x v="4"/>
    <x v="123"/>
    <m/>
    <n v="111041"/>
  </r>
  <r>
    <x v="2"/>
    <x v="0"/>
    <x v="3"/>
    <x v="0"/>
    <x v="0"/>
    <x v="7"/>
    <x v="4"/>
    <x v="124"/>
    <m/>
    <n v="71475"/>
  </r>
  <r>
    <x v="2"/>
    <x v="0"/>
    <x v="3"/>
    <x v="0"/>
    <x v="0"/>
    <x v="7"/>
    <x v="4"/>
    <x v="135"/>
    <m/>
    <m/>
  </r>
  <r>
    <x v="2"/>
    <x v="0"/>
    <x v="3"/>
    <x v="0"/>
    <x v="0"/>
    <x v="7"/>
    <x v="4"/>
    <x v="125"/>
    <m/>
    <n v="666667"/>
  </r>
  <r>
    <x v="2"/>
    <x v="0"/>
    <x v="3"/>
    <x v="0"/>
    <x v="0"/>
    <x v="7"/>
    <x v="4"/>
    <x v="126"/>
    <m/>
    <m/>
  </r>
  <r>
    <x v="2"/>
    <x v="0"/>
    <x v="3"/>
    <x v="0"/>
    <x v="0"/>
    <x v="7"/>
    <x v="4"/>
    <x v="127"/>
    <m/>
    <n v="8787"/>
  </r>
  <r>
    <x v="2"/>
    <x v="0"/>
    <x v="3"/>
    <x v="0"/>
    <x v="0"/>
    <x v="7"/>
    <x v="4"/>
    <x v="128"/>
    <m/>
    <n v="202000"/>
  </r>
  <r>
    <x v="2"/>
    <x v="0"/>
    <x v="3"/>
    <x v="0"/>
    <x v="0"/>
    <x v="7"/>
    <x v="4"/>
    <x v="129"/>
    <m/>
    <n v="67333"/>
  </r>
  <r>
    <x v="2"/>
    <x v="0"/>
    <x v="3"/>
    <x v="0"/>
    <x v="0"/>
    <x v="7"/>
    <x v="4"/>
    <x v="130"/>
    <m/>
    <m/>
  </r>
  <r>
    <x v="2"/>
    <x v="0"/>
    <x v="3"/>
    <x v="0"/>
    <x v="0"/>
    <x v="7"/>
    <x v="2"/>
    <x v="131"/>
    <m/>
    <m/>
  </r>
  <r>
    <x v="2"/>
    <x v="0"/>
    <x v="3"/>
    <x v="0"/>
    <x v="0"/>
    <x v="1"/>
    <x v="7"/>
    <x v="34"/>
    <m/>
    <n v="62940"/>
  </r>
  <r>
    <x v="2"/>
    <x v="0"/>
    <x v="3"/>
    <x v="0"/>
    <x v="0"/>
    <x v="1"/>
    <x v="7"/>
    <x v="20"/>
    <m/>
    <n v="421798"/>
  </r>
  <r>
    <x v="2"/>
    <x v="0"/>
    <x v="3"/>
    <x v="0"/>
    <x v="0"/>
    <x v="1"/>
    <x v="7"/>
    <x v="101"/>
    <m/>
    <m/>
  </r>
  <r>
    <x v="2"/>
    <x v="0"/>
    <x v="3"/>
    <x v="0"/>
    <x v="0"/>
    <x v="1"/>
    <x v="7"/>
    <x v="55"/>
    <m/>
    <m/>
  </r>
  <r>
    <x v="2"/>
    <x v="0"/>
    <x v="3"/>
    <x v="0"/>
    <x v="0"/>
    <x v="1"/>
    <x v="8"/>
    <x v="22"/>
    <m/>
    <n v="141427"/>
  </r>
  <r>
    <x v="2"/>
    <x v="0"/>
    <x v="3"/>
    <x v="0"/>
    <x v="0"/>
    <x v="1"/>
    <x v="8"/>
    <x v="94"/>
    <m/>
    <n v="191519.29"/>
  </r>
  <r>
    <x v="2"/>
    <x v="0"/>
    <x v="3"/>
    <x v="0"/>
    <x v="0"/>
    <x v="1"/>
    <x v="8"/>
    <x v="95"/>
    <m/>
    <m/>
  </r>
  <r>
    <x v="2"/>
    <x v="0"/>
    <x v="3"/>
    <x v="0"/>
    <x v="0"/>
    <x v="1"/>
    <x v="8"/>
    <x v="77"/>
    <m/>
    <m/>
  </r>
  <r>
    <x v="2"/>
    <x v="0"/>
    <x v="3"/>
    <x v="0"/>
    <x v="0"/>
    <x v="1"/>
    <x v="8"/>
    <x v="4"/>
    <m/>
    <n v="823796.29"/>
  </r>
  <r>
    <x v="2"/>
    <x v="0"/>
    <x v="3"/>
    <x v="0"/>
    <x v="0"/>
    <x v="6"/>
    <x v="23"/>
    <x v="112"/>
    <m/>
    <m/>
  </r>
  <r>
    <x v="2"/>
    <x v="0"/>
    <x v="3"/>
    <x v="0"/>
    <x v="2"/>
    <x v="3"/>
    <x v="3"/>
    <x v="96"/>
    <m/>
    <m/>
  </r>
  <r>
    <x v="2"/>
    <x v="0"/>
    <x v="3"/>
    <x v="0"/>
    <x v="2"/>
    <x v="3"/>
    <x v="3"/>
    <x v="97"/>
    <m/>
    <n v="3184739.5"/>
  </r>
  <r>
    <x v="2"/>
    <x v="0"/>
    <x v="3"/>
    <x v="0"/>
    <x v="2"/>
    <x v="3"/>
    <x v="3"/>
    <x v="98"/>
    <m/>
    <m/>
  </r>
  <r>
    <x v="2"/>
    <x v="0"/>
    <x v="3"/>
    <x v="0"/>
    <x v="2"/>
    <x v="3"/>
    <x v="3"/>
    <x v="99"/>
    <m/>
    <n v="18281662"/>
  </r>
  <r>
    <x v="2"/>
    <x v="0"/>
    <x v="3"/>
    <x v="0"/>
    <x v="2"/>
    <x v="3"/>
    <x v="26"/>
    <x v="137"/>
    <m/>
    <m/>
  </r>
  <r>
    <x v="2"/>
    <x v="0"/>
    <x v="3"/>
    <x v="0"/>
    <x v="2"/>
    <x v="3"/>
    <x v="20"/>
    <x v="49"/>
    <m/>
    <n v="1664023"/>
  </r>
  <r>
    <x v="2"/>
    <x v="0"/>
    <x v="3"/>
    <x v="0"/>
    <x v="2"/>
    <x v="3"/>
    <x v="20"/>
    <x v="111"/>
    <m/>
    <n v="45000"/>
  </r>
  <r>
    <x v="2"/>
    <x v="0"/>
    <x v="3"/>
    <x v="0"/>
    <x v="2"/>
    <x v="3"/>
    <x v="21"/>
    <x v="50"/>
    <m/>
    <m/>
  </r>
  <r>
    <x v="2"/>
    <x v="0"/>
    <x v="3"/>
    <x v="0"/>
    <x v="2"/>
    <x v="3"/>
    <x v="21"/>
    <x v="132"/>
    <m/>
    <m/>
  </r>
  <r>
    <x v="3"/>
    <x v="0"/>
    <x v="3"/>
    <x v="0"/>
    <x v="1"/>
    <x v="2"/>
    <x v="24"/>
    <x v="63"/>
    <m/>
    <n v="36734003.490000002"/>
  </r>
  <r>
    <x v="3"/>
    <x v="0"/>
    <x v="3"/>
    <x v="0"/>
    <x v="1"/>
    <x v="5"/>
    <x v="11"/>
    <x v="64"/>
    <m/>
    <n v="-696.49"/>
  </r>
  <r>
    <x v="3"/>
    <x v="0"/>
    <x v="3"/>
    <x v="0"/>
    <x v="1"/>
    <x v="5"/>
    <x v="14"/>
    <x v="66"/>
    <m/>
    <m/>
  </r>
  <r>
    <x v="3"/>
    <x v="0"/>
    <x v="3"/>
    <x v="0"/>
    <x v="1"/>
    <x v="5"/>
    <x v="15"/>
    <x v="69"/>
    <m/>
    <n v="483143.01"/>
  </r>
  <r>
    <x v="3"/>
    <x v="0"/>
    <x v="3"/>
    <x v="0"/>
    <x v="1"/>
    <x v="2"/>
    <x v="25"/>
    <x v="74"/>
    <m/>
    <n v="-330252.09999999998"/>
  </r>
  <r>
    <x v="3"/>
    <x v="0"/>
    <x v="3"/>
    <x v="0"/>
    <x v="1"/>
    <x v="2"/>
    <x v="25"/>
    <x v="118"/>
    <m/>
    <n v="-213694.03"/>
  </r>
  <r>
    <x v="3"/>
    <x v="0"/>
    <x v="3"/>
    <x v="0"/>
    <x v="1"/>
    <x v="2"/>
    <x v="17"/>
    <x v="103"/>
    <m/>
    <m/>
  </r>
  <r>
    <x v="3"/>
    <x v="0"/>
    <x v="3"/>
    <x v="0"/>
    <x v="1"/>
    <x v="2"/>
    <x v="0"/>
    <x v="104"/>
    <m/>
    <n v="195000"/>
  </r>
  <r>
    <x v="3"/>
    <x v="0"/>
    <x v="3"/>
    <x v="0"/>
    <x v="0"/>
    <x v="0"/>
    <x v="4"/>
    <x v="6"/>
    <m/>
    <n v="5100000"/>
  </r>
  <r>
    <x v="3"/>
    <x v="0"/>
    <x v="3"/>
    <x v="0"/>
    <x v="0"/>
    <x v="0"/>
    <x v="4"/>
    <x v="7"/>
    <m/>
    <n v="106454"/>
  </r>
  <r>
    <x v="3"/>
    <x v="0"/>
    <x v="3"/>
    <x v="0"/>
    <x v="0"/>
    <x v="0"/>
    <x v="4"/>
    <x v="8"/>
    <m/>
    <n v="433871"/>
  </r>
  <r>
    <x v="3"/>
    <x v="0"/>
    <x v="3"/>
    <x v="0"/>
    <x v="0"/>
    <x v="0"/>
    <x v="4"/>
    <x v="9"/>
    <m/>
    <n v="52065"/>
  </r>
  <r>
    <x v="3"/>
    <x v="0"/>
    <x v="3"/>
    <x v="0"/>
    <x v="0"/>
    <x v="0"/>
    <x v="4"/>
    <x v="10"/>
    <m/>
    <n v="433871"/>
  </r>
  <r>
    <x v="3"/>
    <x v="0"/>
    <x v="3"/>
    <x v="0"/>
    <x v="0"/>
    <x v="0"/>
    <x v="4"/>
    <x v="11"/>
    <m/>
    <n v="212500"/>
  </r>
  <r>
    <x v="3"/>
    <x v="0"/>
    <x v="3"/>
    <x v="0"/>
    <x v="0"/>
    <x v="0"/>
    <x v="4"/>
    <x v="12"/>
    <m/>
    <n v="2400000"/>
  </r>
  <r>
    <x v="3"/>
    <x v="0"/>
    <x v="3"/>
    <x v="0"/>
    <x v="0"/>
    <x v="0"/>
    <x v="4"/>
    <x v="134"/>
    <m/>
    <m/>
  </r>
  <r>
    <x v="3"/>
    <x v="0"/>
    <x v="3"/>
    <x v="0"/>
    <x v="0"/>
    <x v="0"/>
    <x v="4"/>
    <x v="56"/>
    <m/>
    <m/>
  </r>
  <r>
    <x v="3"/>
    <x v="0"/>
    <x v="3"/>
    <x v="0"/>
    <x v="0"/>
    <x v="0"/>
    <x v="4"/>
    <x v="13"/>
    <m/>
    <n v="26622"/>
  </r>
  <r>
    <x v="3"/>
    <x v="0"/>
    <x v="3"/>
    <x v="0"/>
    <x v="0"/>
    <x v="0"/>
    <x v="4"/>
    <x v="14"/>
    <m/>
    <n v="432000"/>
  </r>
  <r>
    <x v="3"/>
    <x v="0"/>
    <x v="3"/>
    <x v="0"/>
    <x v="0"/>
    <x v="0"/>
    <x v="4"/>
    <x v="15"/>
    <m/>
    <n v="204000"/>
  </r>
  <r>
    <x v="3"/>
    <x v="0"/>
    <x v="3"/>
    <x v="0"/>
    <x v="0"/>
    <x v="0"/>
    <x v="4"/>
    <x v="113"/>
    <m/>
    <m/>
  </r>
  <r>
    <x v="3"/>
    <x v="0"/>
    <x v="3"/>
    <x v="0"/>
    <x v="0"/>
    <x v="0"/>
    <x v="9"/>
    <x v="114"/>
    <m/>
    <n v="908526"/>
  </r>
  <r>
    <x v="3"/>
    <x v="0"/>
    <x v="3"/>
    <x v="0"/>
    <x v="0"/>
    <x v="0"/>
    <x v="9"/>
    <x v="30"/>
    <m/>
    <n v="635968"/>
  </r>
  <r>
    <x v="3"/>
    <x v="0"/>
    <x v="3"/>
    <x v="0"/>
    <x v="0"/>
    <x v="0"/>
    <x v="9"/>
    <x v="110"/>
    <m/>
    <m/>
  </r>
  <r>
    <x v="3"/>
    <x v="0"/>
    <x v="3"/>
    <x v="0"/>
    <x v="0"/>
    <x v="0"/>
    <x v="5"/>
    <x v="70"/>
    <m/>
    <n v="448"/>
  </r>
  <r>
    <x v="3"/>
    <x v="0"/>
    <x v="3"/>
    <x v="0"/>
    <x v="0"/>
    <x v="0"/>
    <x v="5"/>
    <x v="102"/>
    <m/>
    <m/>
  </r>
  <r>
    <x v="3"/>
    <x v="0"/>
    <x v="3"/>
    <x v="0"/>
    <x v="0"/>
    <x v="0"/>
    <x v="5"/>
    <x v="71"/>
    <m/>
    <m/>
  </r>
  <r>
    <x v="3"/>
    <x v="0"/>
    <x v="3"/>
    <x v="0"/>
    <x v="0"/>
    <x v="0"/>
    <x v="5"/>
    <x v="78"/>
    <m/>
    <m/>
  </r>
  <r>
    <x v="3"/>
    <x v="0"/>
    <x v="3"/>
    <x v="0"/>
    <x v="0"/>
    <x v="0"/>
    <x v="6"/>
    <x v="17"/>
    <m/>
    <n v="800000"/>
  </r>
  <r>
    <x v="3"/>
    <x v="0"/>
    <x v="3"/>
    <x v="0"/>
    <x v="0"/>
    <x v="0"/>
    <x v="0"/>
    <x v="79"/>
    <m/>
    <m/>
  </r>
  <r>
    <x v="3"/>
    <x v="0"/>
    <x v="3"/>
    <x v="0"/>
    <x v="0"/>
    <x v="0"/>
    <x v="0"/>
    <x v="80"/>
    <m/>
    <n v="1602027"/>
  </r>
  <r>
    <x v="3"/>
    <x v="0"/>
    <x v="3"/>
    <x v="0"/>
    <x v="0"/>
    <x v="0"/>
    <x v="0"/>
    <x v="84"/>
    <m/>
    <n v="250000"/>
  </r>
  <r>
    <x v="3"/>
    <x v="0"/>
    <x v="3"/>
    <x v="0"/>
    <x v="0"/>
    <x v="0"/>
    <x v="0"/>
    <x v="107"/>
    <m/>
    <m/>
  </r>
  <r>
    <x v="3"/>
    <x v="0"/>
    <x v="3"/>
    <x v="0"/>
    <x v="0"/>
    <x v="0"/>
    <x v="0"/>
    <x v="115"/>
    <m/>
    <m/>
  </r>
  <r>
    <x v="3"/>
    <x v="0"/>
    <x v="3"/>
    <x v="0"/>
    <x v="0"/>
    <x v="0"/>
    <x v="0"/>
    <x v="138"/>
    <m/>
    <n v="134058"/>
  </r>
  <r>
    <x v="3"/>
    <x v="0"/>
    <x v="3"/>
    <x v="0"/>
    <x v="0"/>
    <x v="0"/>
    <x v="0"/>
    <x v="108"/>
    <m/>
    <m/>
  </r>
  <r>
    <x v="3"/>
    <x v="0"/>
    <x v="3"/>
    <x v="0"/>
    <x v="0"/>
    <x v="0"/>
    <x v="0"/>
    <x v="109"/>
    <m/>
    <m/>
  </r>
  <r>
    <x v="3"/>
    <x v="0"/>
    <x v="3"/>
    <x v="0"/>
    <x v="0"/>
    <x v="0"/>
    <x v="0"/>
    <x v="116"/>
    <m/>
    <m/>
  </r>
  <r>
    <x v="3"/>
    <x v="0"/>
    <x v="3"/>
    <x v="0"/>
    <x v="0"/>
    <x v="0"/>
    <x v="12"/>
    <x v="81"/>
    <m/>
    <m/>
  </r>
  <r>
    <x v="3"/>
    <x v="0"/>
    <x v="3"/>
    <x v="0"/>
    <x v="0"/>
    <x v="0"/>
    <x v="12"/>
    <x v="82"/>
    <m/>
    <m/>
  </r>
  <r>
    <x v="3"/>
    <x v="0"/>
    <x v="3"/>
    <x v="0"/>
    <x v="0"/>
    <x v="0"/>
    <x v="12"/>
    <x v="83"/>
    <m/>
    <m/>
  </r>
  <r>
    <x v="3"/>
    <x v="0"/>
    <x v="3"/>
    <x v="0"/>
    <x v="0"/>
    <x v="0"/>
    <x v="12"/>
    <x v="84"/>
    <m/>
    <m/>
  </r>
  <r>
    <x v="3"/>
    <x v="0"/>
    <x v="3"/>
    <x v="0"/>
    <x v="0"/>
    <x v="0"/>
    <x v="19"/>
    <x v="100"/>
    <m/>
    <m/>
  </r>
  <r>
    <x v="3"/>
    <x v="0"/>
    <x v="3"/>
    <x v="0"/>
    <x v="0"/>
    <x v="0"/>
    <x v="19"/>
    <x v="139"/>
    <m/>
    <n v="259980"/>
  </r>
  <r>
    <x v="3"/>
    <x v="0"/>
    <x v="3"/>
    <x v="0"/>
    <x v="0"/>
    <x v="0"/>
    <x v="19"/>
    <x v="140"/>
    <m/>
    <n v="459001"/>
  </r>
  <r>
    <x v="3"/>
    <x v="0"/>
    <x v="3"/>
    <x v="0"/>
    <x v="0"/>
    <x v="0"/>
    <x v="16"/>
    <x v="86"/>
    <m/>
    <m/>
  </r>
  <r>
    <x v="3"/>
    <x v="0"/>
    <x v="3"/>
    <x v="0"/>
    <x v="0"/>
    <x v="0"/>
    <x v="16"/>
    <x v="117"/>
    <m/>
    <n v="86000"/>
  </r>
  <r>
    <x v="3"/>
    <x v="0"/>
    <x v="3"/>
    <x v="0"/>
    <x v="0"/>
    <x v="0"/>
    <x v="22"/>
    <x v="105"/>
    <m/>
    <m/>
  </r>
  <r>
    <x v="3"/>
    <x v="0"/>
    <x v="3"/>
    <x v="0"/>
    <x v="0"/>
    <x v="0"/>
    <x v="2"/>
    <x v="87"/>
    <m/>
    <n v="1224646"/>
  </r>
  <r>
    <x v="3"/>
    <x v="0"/>
    <x v="3"/>
    <x v="0"/>
    <x v="0"/>
    <x v="0"/>
    <x v="2"/>
    <x v="88"/>
    <m/>
    <m/>
  </r>
  <r>
    <x v="3"/>
    <x v="0"/>
    <x v="3"/>
    <x v="0"/>
    <x v="0"/>
    <x v="0"/>
    <x v="2"/>
    <x v="89"/>
    <m/>
    <n v="1222000"/>
  </r>
  <r>
    <x v="3"/>
    <x v="0"/>
    <x v="3"/>
    <x v="0"/>
    <x v="0"/>
    <x v="0"/>
    <x v="2"/>
    <x v="90"/>
    <m/>
    <m/>
  </r>
  <r>
    <x v="3"/>
    <x v="0"/>
    <x v="3"/>
    <x v="0"/>
    <x v="0"/>
    <x v="0"/>
    <x v="2"/>
    <x v="91"/>
    <m/>
    <n v="26790"/>
  </r>
  <r>
    <x v="3"/>
    <x v="0"/>
    <x v="3"/>
    <x v="0"/>
    <x v="0"/>
    <x v="0"/>
    <x v="2"/>
    <x v="92"/>
    <m/>
    <m/>
  </r>
  <r>
    <x v="3"/>
    <x v="0"/>
    <x v="3"/>
    <x v="0"/>
    <x v="0"/>
    <x v="0"/>
    <x v="2"/>
    <x v="136"/>
    <m/>
    <n v="239800"/>
  </r>
  <r>
    <x v="3"/>
    <x v="0"/>
    <x v="3"/>
    <x v="0"/>
    <x v="0"/>
    <x v="0"/>
    <x v="2"/>
    <x v="93"/>
    <m/>
    <m/>
  </r>
  <r>
    <x v="3"/>
    <x v="0"/>
    <x v="3"/>
    <x v="0"/>
    <x v="0"/>
    <x v="0"/>
    <x v="2"/>
    <x v="84"/>
    <m/>
    <n v="16600"/>
  </r>
  <r>
    <x v="3"/>
    <x v="0"/>
    <x v="3"/>
    <x v="0"/>
    <x v="0"/>
    <x v="7"/>
    <x v="4"/>
    <x v="119"/>
    <m/>
    <n v="2000000"/>
  </r>
  <r>
    <x v="3"/>
    <x v="0"/>
    <x v="3"/>
    <x v="0"/>
    <x v="0"/>
    <x v="7"/>
    <x v="4"/>
    <x v="120"/>
    <m/>
    <m/>
  </r>
  <r>
    <x v="3"/>
    <x v="0"/>
    <x v="3"/>
    <x v="0"/>
    <x v="0"/>
    <x v="7"/>
    <x v="4"/>
    <x v="121"/>
    <m/>
    <n v="166667"/>
  </r>
  <r>
    <x v="3"/>
    <x v="0"/>
    <x v="3"/>
    <x v="0"/>
    <x v="0"/>
    <x v="7"/>
    <x v="4"/>
    <x v="122"/>
    <m/>
    <n v="20000"/>
  </r>
  <r>
    <x v="3"/>
    <x v="0"/>
    <x v="3"/>
    <x v="0"/>
    <x v="0"/>
    <x v="7"/>
    <x v="4"/>
    <x v="123"/>
    <m/>
    <n v="166667"/>
  </r>
  <r>
    <x v="3"/>
    <x v="0"/>
    <x v="3"/>
    <x v="0"/>
    <x v="0"/>
    <x v="7"/>
    <x v="4"/>
    <x v="124"/>
    <m/>
    <n v="83333"/>
  </r>
  <r>
    <x v="3"/>
    <x v="0"/>
    <x v="3"/>
    <x v="0"/>
    <x v="0"/>
    <x v="7"/>
    <x v="4"/>
    <x v="135"/>
    <m/>
    <m/>
  </r>
  <r>
    <x v="3"/>
    <x v="0"/>
    <x v="3"/>
    <x v="0"/>
    <x v="0"/>
    <x v="7"/>
    <x v="4"/>
    <x v="125"/>
    <m/>
    <n v="1000000"/>
  </r>
  <r>
    <x v="3"/>
    <x v="0"/>
    <x v="3"/>
    <x v="0"/>
    <x v="0"/>
    <x v="7"/>
    <x v="4"/>
    <x v="126"/>
    <m/>
    <m/>
  </r>
  <r>
    <x v="3"/>
    <x v="0"/>
    <x v="3"/>
    <x v="0"/>
    <x v="0"/>
    <x v="7"/>
    <x v="4"/>
    <x v="127"/>
    <m/>
    <n v="10440"/>
  </r>
  <r>
    <x v="3"/>
    <x v="0"/>
    <x v="3"/>
    <x v="0"/>
    <x v="0"/>
    <x v="7"/>
    <x v="4"/>
    <x v="128"/>
    <m/>
    <n v="420000"/>
  </r>
  <r>
    <x v="3"/>
    <x v="0"/>
    <x v="3"/>
    <x v="0"/>
    <x v="0"/>
    <x v="7"/>
    <x v="4"/>
    <x v="129"/>
    <m/>
    <n v="80000"/>
  </r>
  <r>
    <x v="3"/>
    <x v="0"/>
    <x v="3"/>
    <x v="0"/>
    <x v="0"/>
    <x v="7"/>
    <x v="4"/>
    <x v="130"/>
    <m/>
    <m/>
  </r>
  <r>
    <x v="3"/>
    <x v="0"/>
    <x v="3"/>
    <x v="0"/>
    <x v="0"/>
    <x v="7"/>
    <x v="2"/>
    <x v="131"/>
    <m/>
    <m/>
  </r>
  <r>
    <x v="3"/>
    <x v="0"/>
    <x v="3"/>
    <x v="0"/>
    <x v="0"/>
    <x v="1"/>
    <x v="7"/>
    <x v="34"/>
    <m/>
    <n v="62940"/>
  </r>
  <r>
    <x v="3"/>
    <x v="0"/>
    <x v="3"/>
    <x v="0"/>
    <x v="0"/>
    <x v="1"/>
    <x v="7"/>
    <x v="20"/>
    <m/>
    <n v="423531"/>
  </r>
  <r>
    <x v="3"/>
    <x v="0"/>
    <x v="3"/>
    <x v="0"/>
    <x v="0"/>
    <x v="1"/>
    <x v="7"/>
    <x v="101"/>
    <m/>
    <m/>
  </r>
  <r>
    <x v="3"/>
    <x v="0"/>
    <x v="3"/>
    <x v="0"/>
    <x v="0"/>
    <x v="1"/>
    <x v="7"/>
    <x v="55"/>
    <m/>
    <m/>
  </r>
  <r>
    <x v="3"/>
    <x v="0"/>
    <x v="3"/>
    <x v="0"/>
    <x v="0"/>
    <x v="1"/>
    <x v="8"/>
    <x v="22"/>
    <m/>
    <n v="139783"/>
  </r>
  <r>
    <x v="3"/>
    <x v="0"/>
    <x v="3"/>
    <x v="0"/>
    <x v="0"/>
    <x v="1"/>
    <x v="8"/>
    <x v="94"/>
    <m/>
    <n v="2851.67"/>
  </r>
  <r>
    <x v="3"/>
    <x v="0"/>
    <x v="3"/>
    <x v="0"/>
    <x v="0"/>
    <x v="1"/>
    <x v="8"/>
    <x v="95"/>
    <m/>
    <m/>
  </r>
  <r>
    <x v="3"/>
    <x v="0"/>
    <x v="3"/>
    <x v="0"/>
    <x v="0"/>
    <x v="1"/>
    <x v="8"/>
    <x v="77"/>
    <m/>
    <m/>
  </r>
  <r>
    <x v="3"/>
    <x v="0"/>
    <x v="3"/>
    <x v="0"/>
    <x v="0"/>
    <x v="1"/>
    <x v="8"/>
    <x v="4"/>
    <m/>
    <n v="94799.31"/>
  </r>
  <r>
    <x v="3"/>
    <x v="0"/>
    <x v="3"/>
    <x v="0"/>
    <x v="0"/>
    <x v="6"/>
    <x v="23"/>
    <x v="112"/>
    <m/>
    <m/>
  </r>
  <r>
    <x v="3"/>
    <x v="0"/>
    <x v="3"/>
    <x v="0"/>
    <x v="2"/>
    <x v="3"/>
    <x v="3"/>
    <x v="96"/>
    <m/>
    <m/>
  </r>
  <r>
    <x v="3"/>
    <x v="0"/>
    <x v="3"/>
    <x v="0"/>
    <x v="2"/>
    <x v="3"/>
    <x v="3"/>
    <x v="97"/>
    <m/>
    <n v="1404345"/>
  </r>
  <r>
    <x v="3"/>
    <x v="0"/>
    <x v="3"/>
    <x v="0"/>
    <x v="2"/>
    <x v="3"/>
    <x v="3"/>
    <x v="98"/>
    <m/>
    <m/>
  </r>
  <r>
    <x v="3"/>
    <x v="0"/>
    <x v="3"/>
    <x v="0"/>
    <x v="2"/>
    <x v="3"/>
    <x v="3"/>
    <x v="99"/>
    <m/>
    <n v="11336480"/>
  </r>
  <r>
    <x v="3"/>
    <x v="0"/>
    <x v="3"/>
    <x v="0"/>
    <x v="2"/>
    <x v="3"/>
    <x v="26"/>
    <x v="137"/>
    <m/>
    <m/>
  </r>
  <r>
    <x v="3"/>
    <x v="0"/>
    <x v="3"/>
    <x v="0"/>
    <x v="2"/>
    <x v="3"/>
    <x v="20"/>
    <x v="49"/>
    <m/>
    <n v="2445090"/>
  </r>
  <r>
    <x v="3"/>
    <x v="0"/>
    <x v="3"/>
    <x v="0"/>
    <x v="2"/>
    <x v="3"/>
    <x v="20"/>
    <x v="111"/>
    <m/>
    <n v="45000"/>
  </r>
  <r>
    <x v="3"/>
    <x v="0"/>
    <x v="3"/>
    <x v="0"/>
    <x v="2"/>
    <x v="3"/>
    <x v="21"/>
    <x v="50"/>
    <m/>
    <m/>
  </r>
  <r>
    <x v="3"/>
    <x v="0"/>
    <x v="3"/>
    <x v="0"/>
    <x v="2"/>
    <x v="3"/>
    <x v="21"/>
    <x v="132"/>
    <m/>
    <m/>
  </r>
  <r>
    <x v="4"/>
    <x v="0"/>
    <x v="3"/>
    <x v="0"/>
    <x v="1"/>
    <x v="2"/>
    <x v="24"/>
    <x v="63"/>
    <m/>
    <n v="31637147.16"/>
  </r>
  <r>
    <x v="4"/>
    <x v="0"/>
    <x v="3"/>
    <x v="0"/>
    <x v="1"/>
    <x v="5"/>
    <x v="11"/>
    <x v="64"/>
    <m/>
    <n v="-1"/>
  </r>
  <r>
    <x v="4"/>
    <x v="0"/>
    <x v="3"/>
    <x v="0"/>
    <x v="1"/>
    <x v="5"/>
    <x v="14"/>
    <x v="66"/>
    <m/>
    <m/>
  </r>
  <r>
    <x v="4"/>
    <x v="0"/>
    <x v="3"/>
    <x v="0"/>
    <x v="1"/>
    <x v="5"/>
    <x v="15"/>
    <x v="69"/>
    <m/>
    <n v="51288.22"/>
  </r>
  <r>
    <x v="4"/>
    <x v="0"/>
    <x v="3"/>
    <x v="0"/>
    <x v="1"/>
    <x v="2"/>
    <x v="25"/>
    <x v="74"/>
    <m/>
    <n v="-1015966.37"/>
  </r>
  <r>
    <x v="4"/>
    <x v="0"/>
    <x v="3"/>
    <x v="0"/>
    <x v="1"/>
    <x v="2"/>
    <x v="25"/>
    <x v="118"/>
    <m/>
    <n v="-5000"/>
  </r>
  <r>
    <x v="4"/>
    <x v="0"/>
    <x v="3"/>
    <x v="0"/>
    <x v="1"/>
    <x v="2"/>
    <x v="17"/>
    <x v="103"/>
    <m/>
    <n v="-212920.85"/>
  </r>
  <r>
    <x v="4"/>
    <x v="0"/>
    <x v="3"/>
    <x v="0"/>
    <x v="1"/>
    <x v="2"/>
    <x v="0"/>
    <x v="104"/>
    <m/>
    <n v="205000"/>
  </r>
  <r>
    <x v="4"/>
    <x v="0"/>
    <x v="3"/>
    <x v="0"/>
    <x v="0"/>
    <x v="0"/>
    <x v="4"/>
    <x v="6"/>
    <m/>
    <n v="5100000"/>
  </r>
  <r>
    <x v="4"/>
    <x v="0"/>
    <x v="3"/>
    <x v="0"/>
    <x v="0"/>
    <x v="0"/>
    <x v="4"/>
    <x v="7"/>
    <m/>
    <n v="106454"/>
  </r>
  <r>
    <x v="4"/>
    <x v="0"/>
    <x v="3"/>
    <x v="0"/>
    <x v="0"/>
    <x v="0"/>
    <x v="4"/>
    <x v="8"/>
    <m/>
    <n v="433871"/>
  </r>
  <r>
    <x v="4"/>
    <x v="0"/>
    <x v="3"/>
    <x v="0"/>
    <x v="0"/>
    <x v="0"/>
    <x v="4"/>
    <x v="9"/>
    <m/>
    <n v="52065"/>
  </r>
  <r>
    <x v="4"/>
    <x v="0"/>
    <x v="3"/>
    <x v="0"/>
    <x v="0"/>
    <x v="0"/>
    <x v="4"/>
    <x v="10"/>
    <m/>
    <n v="433871"/>
  </r>
  <r>
    <x v="4"/>
    <x v="0"/>
    <x v="3"/>
    <x v="0"/>
    <x v="0"/>
    <x v="0"/>
    <x v="4"/>
    <x v="11"/>
    <m/>
    <n v="212840"/>
  </r>
  <r>
    <x v="4"/>
    <x v="0"/>
    <x v="3"/>
    <x v="0"/>
    <x v="0"/>
    <x v="0"/>
    <x v="4"/>
    <x v="12"/>
    <m/>
    <n v="2400000"/>
  </r>
  <r>
    <x v="4"/>
    <x v="0"/>
    <x v="3"/>
    <x v="0"/>
    <x v="0"/>
    <x v="0"/>
    <x v="4"/>
    <x v="134"/>
    <m/>
    <m/>
  </r>
  <r>
    <x v="4"/>
    <x v="0"/>
    <x v="3"/>
    <x v="0"/>
    <x v="0"/>
    <x v="0"/>
    <x v="4"/>
    <x v="56"/>
    <m/>
    <m/>
  </r>
  <r>
    <x v="4"/>
    <x v="0"/>
    <x v="3"/>
    <x v="0"/>
    <x v="0"/>
    <x v="0"/>
    <x v="4"/>
    <x v="13"/>
    <m/>
    <n v="26622"/>
  </r>
  <r>
    <x v="4"/>
    <x v="0"/>
    <x v="3"/>
    <x v="0"/>
    <x v="0"/>
    <x v="0"/>
    <x v="4"/>
    <x v="14"/>
    <m/>
    <n v="432000"/>
  </r>
  <r>
    <x v="4"/>
    <x v="0"/>
    <x v="3"/>
    <x v="0"/>
    <x v="0"/>
    <x v="0"/>
    <x v="4"/>
    <x v="15"/>
    <m/>
    <n v="204000"/>
  </r>
  <r>
    <x v="4"/>
    <x v="0"/>
    <x v="3"/>
    <x v="0"/>
    <x v="0"/>
    <x v="0"/>
    <x v="4"/>
    <x v="113"/>
    <m/>
    <m/>
  </r>
  <r>
    <x v="4"/>
    <x v="0"/>
    <x v="3"/>
    <x v="0"/>
    <x v="0"/>
    <x v="0"/>
    <x v="9"/>
    <x v="114"/>
    <m/>
    <n v="908526"/>
  </r>
  <r>
    <x v="4"/>
    <x v="0"/>
    <x v="3"/>
    <x v="0"/>
    <x v="0"/>
    <x v="0"/>
    <x v="9"/>
    <x v="30"/>
    <m/>
    <m/>
  </r>
  <r>
    <x v="4"/>
    <x v="0"/>
    <x v="3"/>
    <x v="0"/>
    <x v="0"/>
    <x v="0"/>
    <x v="9"/>
    <x v="110"/>
    <m/>
    <m/>
  </r>
  <r>
    <x v="4"/>
    <x v="0"/>
    <x v="3"/>
    <x v="0"/>
    <x v="0"/>
    <x v="0"/>
    <x v="5"/>
    <x v="70"/>
    <m/>
    <n v="448"/>
  </r>
  <r>
    <x v="4"/>
    <x v="0"/>
    <x v="3"/>
    <x v="0"/>
    <x v="0"/>
    <x v="0"/>
    <x v="5"/>
    <x v="102"/>
    <m/>
    <m/>
  </r>
  <r>
    <x v="4"/>
    <x v="0"/>
    <x v="3"/>
    <x v="0"/>
    <x v="0"/>
    <x v="0"/>
    <x v="5"/>
    <x v="71"/>
    <m/>
    <n v="34000"/>
  </r>
  <r>
    <x v="4"/>
    <x v="0"/>
    <x v="3"/>
    <x v="0"/>
    <x v="0"/>
    <x v="0"/>
    <x v="5"/>
    <x v="78"/>
    <m/>
    <m/>
  </r>
  <r>
    <x v="4"/>
    <x v="0"/>
    <x v="3"/>
    <x v="0"/>
    <x v="0"/>
    <x v="0"/>
    <x v="6"/>
    <x v="17"/>
    <m/>
    <n v="800000"/>
  </r>
  <r>
    <x v="4"/>
    <x v="0"/>
    <x v="3"/>
    <x v="0"/>
    <x v="0"/>
    <x v="0"/>
    <x v="0"/>
    <x v="79"/>
    <m/>
    <m/>
  </r>
  <r>
    <x v="4"/>
    <x v="0"/>
    <x v="3"/>
    <x v="0"/>
    <x v="0"/>
    <x v="0"/>
    <x v="0"/>
    <x v="80"/>
    <m/>
    <n v="1626360"/>
  </r>
  <r>
    <x v="4"/>
    <x v="0"/>
    <x v="3"/>
    <x v="0"/>
    <x v="0"/>
    <x v="0"/>
    <x v="0"/>
    <x v="84"/>
    <m/>
    <n v="530000"/>
  </r>
  <r>
    <x v="4"/>
    <x v="0"/>
    <x v="3"/>
    <x v="0"/>
    <x v="0"/>
    <x v="0"/>
    <x v="0"/>
    <x v="107"/>
    <m/>
    <m/>
  </r>
  <r>
    <x v="4"/>
    <x v="0"/>
    <x v="3"/>
    <x v="0"/>
    <x v="0"/>
    <x v="0"/>
    <x v="0"/>
    <x v="115"/>
    <m/>
    <m/>
  </r>
  <r>
    <x v="4"/>
    <x v="0"/>
    <x v="3"/>
    <x v="0"/>
    <x v="0"/>
    <x v="0"/>
    <x v="0"/>
    <x v="138"/>
    <m/>
    <n v="134058"/>
  </r>
  <r>
    <x v="4"/>
    <x v="0"/>
    <x v="3"/>
    <x v="0"/>
    <x v="0"/>
    <x v="0"/>
    <x v="0"/>
    <x v="108"/>
    <m/>
    <m/>
  </r>
  <r>
    <x v="4"/>
    <x v="0"/>
    <x v="3"/>
    <x v="0"/>
    <x v="0"/>
    <x v="0"/>
    <x v="0"/>
    <x v="109"/>
    <m/>
    <m/>
  </r>
  <r>
    <x v="4"/>
    <x v="0"/>
    <x v="3"/>
    <x v="0"/>
    <x v="0"/>
    <x v="0"/>
    <x v="0"/>
    <x v="116"/>
    <m/>
    <m/>
  </r>
  <r>
    <x v="4"/>
    <x v="0"/>
    <x v="3"/>
    <x v="0"/>
    <x v="0"/>
    <x v="0"/>
    <x v="12"/>
    <x v="81"/>
    <m/>
    <m/>
  </r>
  <r>
    <x v="4"/>
    <x v="0"/>
    <x v="3"/>
    <x v="0"/>
    <x v="0"/>
    <x v="0"/>
    <x v="12"/>
    <x v="82"/>
    <m/>
    <m/>
  </r>
  <r>
    <x v="4"/>
    <x v="0"/>
    <x v="3"/>
    <x v="0"/>
    <x v="0"/>
    <x v="0"/>
    <x v="12"/>
    <x v="83"/>
    <m/>
    <m/>
  </r>
  <r>
    <x v="4"/>
    <x v="0"/>
    <x v="3"/>
    <x v="0"/>
    <x v="0"/>
    <x v="0"/>
    <x v="12"/>
    <x v="84"/>
    <m/>
    <m/>
  </r>
  <r>
    <x v="4"/>
    <x v="0"/>
    <x v="3"/>
    <x v="0"/>
    <x v="0"/>
    <x v="0"/>
    <x v="19"/>
    <x v="100"/>
    <m/>
    <n v="2129330"/>
  </r>
  <r>
    <x v="4"/>
    <x v="0"/>
    <x v="3"/>
    <x v="0"/>
    <x v="0"/>
    <x v="0"/>
    <x v="19"/>
    <x v="139"/>
    <m/>
    <m/>
  </r>
  <r>
    <x v="4"/>
    <x v="0"/>
    <x v="3"/>
    <x v="0"/>
    <x v="0"/>
    <x v="0"/>
    <x v="19"/>
    <x v="140"/>
    <m/>
    <m/>
  </r>
  <r>
    <x v="4"/>
    <x v="0"/>
    <x v="3"/>
    <x v="0"/>
    <x v="0"/>
    <x v="0"/>
    <x v="16"/>
    <x v="86"/>
    <m/>
    <n v="422600"/>
  </r>
  <r>
    <x v="4"/>
    <x v="0"/>
    <x v="3"/>
    <x v="0"/>
    <x v="0"/>
    <x v="0"/>
    <x v="16"/>
    <x v="117"/>
    <m/>
    <n v="105000"/>
  </r>
  <r>
    <x v="4"/>
    <x v="0"/>
    <x v="3"/>
    <x v="0"/>
    <x v="0"/>
    <x v="0"/>
    <x v="22"/>
    <x v="105"/>
    <m/>
    <m/>
  </r>
  <r>
    <x v="4"/>
    <x v="0"/>
    <x v="3"/>
    <x v="0"/>
    <x v="0"/>
    <x v="0"/>
    <x v="2"/>
    <x v="87"/>
    <m/>
    <n v="990164"/>
  </r>
  <r>
    <x v="4"/>
    <x v="0"/>
    <x v="3"/>
    <x v="0"/>
    <x v="0"/>
    <x v="0"/>
    <x v="2"/>
    <x v="88"/>
    <m/>
    <m/>
  </r>
  <r>
    <x v="4"/>
    <x v="0"/>
    <x v="3"/>
    <x v="0"/>
    <x v="0"/>
    <x v="0"/>
    <x v="2"/>
    <x v="89"/>
    <m/>
    <n v="952000"/>
  </r>
  <r>
    <x v="4"/>
    <x v="0"/>
    <x v="3"/>
    <x v="0"/>
    <x v="0"/>
    <x v="0"/>
    <x v="2"/>
    <x v="90"/>
    <m/>
    <n v="132025"/>
  </r>
  <r>
    <x v="4"/>
    <x v="0"/>
    <x v="3"/>
    <x v="0"/>
    <x v="0"/>
    <x v="0"/>
    <x v="2"/>
    <x v="91"/>
    <m/>
    <m/>
  </r>
  <r>
    <x v="4"/>
    <x v="0"/>
    <x v="3"/>
    <x v="0"/>
    <x v="0"/>
    <x v="0"/>
    <x v="2"/>
    <x v="92"/>
    <m/>
    <m/>
  </r>
  <r>
    <x v="4"/>
    <x v="0"/>
    <x v="3"/>
    <x v="0"/>
    <x v="0"/>
    <x v="0"/>
    <x v="2"/>
    <x v="136"/>
    <m/>
    <n v="90000"/>
  </r>
  <r>
    <x v="4"/>
    <x v="0"/>
    <x v="3"/>
    <x v="0"/>
    <x v="0"/>
    <x v="0"/>
    <x v="2"/>
    <x v="141"/>
    <m/>
    <n v="9000"/>
  </r>
  <r>
    <x v="4"/>
    <x v="0"/>
    <x v="3"/>
    <x v="0"/>
    <x v="0"/>
    <x v="0"/>
    <x v="2"/>
    <x v="93"/>
    <m/>
    <m/>
  </r>
  <r>
    <x v="4"/>
    <x v="0"/>
    <x v="3"/>
    <x v="0"/>
    <x v="0"/>
    <x v="0"/>
    <x v="2"/>
    <x v="84"/>
    <m/>
    <m/>
  </r>
  <r>
    <x v="4"/>
    <x v="0"/>
    <x v="3"/>
    <x v="0"/>
    <x v="0"/>
    <x v="7"/>
    <x v="4"/>
    <x v="119"/>
    <m/>
    <n v="2000000"/>
  </r>
  <r>
    <x v="4"/>
    <x v="0"/>
    <x v="3"/>
    <x v="0"/>
    <x v="0"/>
    <x v="7"/>
    <x v="4"/>
    <x v="120"/>
    <m/>
    <m/>
  </r>
  <r>
    <x v="4"/>
    <x v="0"/>
    <x v="3"/>
    <x v="0"/>
    <x v="0"/>
    <x v="7"/>
    <x v="4"/>
    <x v="121"/>
    <m/>
    <n v="166667"/>
  </r>
  <r>
    <x v="4"/>
    <x v="0"/>
    <x v="3"/>
    <x v="0"/>
    <x v="0"/>
    <x v="7"/>
    <x v="4"/>
    <x v="122"/>
    <m/>
    <n v="20000"/>
  </r>
  <r>
    <x v="4"/>
    <x v="0"/>
    <x v="3"/>
    <x v="0"/>
    <x v="0"/>
    <x v="7"/>
    <x v="4"/>
    <x v="123"/>
    <m/>
    <n v="166667"/>
  </r>
  <r>
    <x v="4"/>
    <x v="0"/>
    <x v="3"/>
    <x v="0"/>
    <x v="0"/>
    <x v="7"/>
    <x v="4"/>
    <x v="124"/>
    <m/>
    <n v="83333"/>
  </r>
  <r>
    <x v="4"/>
    <x v="0"/>
    <x v="3"/>
    <x v="0"/>
    <x v="0"/>
    <x v="7"/>
    <x v="4"/>
    <x v="135"/>
    <m/>
    <m/>
  </r>
  <r>
    <x v="4"/>
    <x v="0"/>
    <x v="3"/>
    <x v="0"/>
    <x v="0"/>
    <x v="7"/>
    <x v="4"/>
    <x v="125"/>
    <m/>
    <n v="1000000"/>
  </r>
  <r>
    <x v="4"/>
    <x v="0"/>
    <x v="3"/>
    <x v="0"/>
    <x v="0"/>
    <x v="7"/>
    <x v="4"/>
    <x v="126"/>
    <m/>
    <m/>
  </r>
  <r>
    <x v="4"/>
    <x v="0"/>
    <x v="3"/>
    <x v="0"/>
    <x v="0"/>
    <x v="7"/>
    <x v="4"/>
    <x v="127"/>
    <m/>
    <n v="10440"/>
  </r>
  <r>
    <x v="4"/>
    <x v="0"/>
    <x v="3"/>
    <x v="0"/>
    <x v="0"/>
    <x v="7"/>
    <x v="4"/>
    <x v="128"/>
    <m/>
    <n v="348000"/>
  </r>
  <r>
    <x v="4"/>
    <x v="0"/>
    <x v="3"/>
    <x v="0"/>
    <x v="0"/>
    <x v="7"/>
    <x v="4"/>
    <x v="129"/>
    <m/>
    <n v="80000"/>
  </r>
  <r>
    <x v="4"/>
    <x v="0"/>
    <x v="3"/>
    <x v="0"/>
    <x v="0"/>
    <x v="7"/>
    <x v="4"/>
    <x v="130"/>
    <m/>
    <m/>
  </r>
  <r>
    <x v="4"/>
    <x v="0"/>
    <x v="3"/>
    <x v="0"/>
    <x v="0"/>
    <x v="7"/>
    <x v="2"/>
    <x v="131"/>
    <m/>
    <m/>
  </r>
  <r>
    <x v="4"/>
    <x v="0"/>
    <x v="3"/>
    <x v="0"/>
    <x v="0"/>
    <x v="1"/>
    <x v="7"/>
    <x v="34"/>
    <m/>
    <n v="63430"/>
  </r>
  <r>
    <x v="4"/>
    <x v="0"/>
    <x v="3"/>
    <x v="0"/>
    <x v="0"/>
    <x v="1"/>
    <x v="7"/>
    <x v="20"/>
    <m/>
    <n v="423792"/>
  </r>
  <r>
    <x v="4"/>
    <x v="0"/>
    <x v="3"/>
    <x v="0"/>
    <x v="0"/>
    <x v="1"/>
    <x v="7"/>
    <x v="101"/>
    <m/>
    <m/>
  </r>
  <r>
    <x v="4"/>
    <x v="0"/>
    <x v="3"/>
    <x v="0"/>
    <x v="0"/>
    <x v="1"/>
    <x v="7"/>
    <x v="55"/>
    <m/>
    <m/>
  </r>
  <r>
    <x v="4"/>
    <x v="0"/>
    <x v="3"/>
    <x v="0"/>
    <x v="0"/>
    <x v="1"/>
    <x v="8"/>
    <x v="22"/>
    <m/>
    <n v="133475"/>
  </r>
  <r>
    <x v="4"/>
    <x v="0"/>
    <x v="3"/>
    <x v="0"/>
    <x v="0"/>
    <x v="1"/>
    <x v="8"/>
    <x v="94"/>
    <m/>
    <m/>
  </r>
  <r>
    <x v="4"/>
    <x v="0"/>
    <x v="3"/>
    <x v="0"/>
    <x v="0"/>
    <x v="1"/>
    <x v="8"/>
    <x v="95"/>
    <m/>
    <m/>
  </r>
  <r>
    <x v="4"/>
    <x v="0"/>
    <x v="3"/>
    <x v="0"/>
    <x v="0"/>
    <x v="1"/>
    <x v="8"/>
    <x v="77"/>
    <m/>
    <m/>
  </r>
  <r>
    <x v="4"/>
    <x v="0"/>
    <x v="3"/>
    <x v="0"/>
    <x v="0"/>
    <x v="1"/>
    <x v="8"/>
    <x v="4"/>
    <m/>
    <n v="298539.38"/>
  </r>
  <r>
    <x v="4"/>
    <x v="0"/>
    <x v="3"/>
    <x v="0"/>
    <x v="0"/>
    <x v="6"/>
    <x v="23"/>
    <x v="112"/>
    <m/>
    <n v="9038000"/>
  </r>
  <r>
    <x v="4"/>
    <x v="0"/>
    <x v="3"/>
    <x v="0"/>
    <x v="2"/>
    <x v="3"/>
    <x v="3"/>
    <x v="96"/>
    <m/>
    <m/>
  </r>
  <r>
    <x v="4"/>
    <x v="0"/>
    <x v="3"/>
    <x v="0"/>
    <x v="2"/>
    <x v="3"/>
    <x v="3"/>
    <x v="97"/>
    <m/>
    <n v="974652"/>
  </r>
  <r>
    <x v="4"/>
    <x v="0"/>
    <x v="3"/>
    <x v="0"/>
    <x v="2"/>
    <x v="3"/>
    <x v="3"/>
    <x v="98"/>
    <m/>
    <m/>
  </r>
  <r>
    <x v="4"/>
    <x v="0"/>
    <x v="3"/>
    <x v="0"/>
    <x v="2"/>
    <x v="3"/>
    <x v="3"/>
    <x v="99"/>
    <m/>
    <n v="9804964"/>
  </r>
  <r>
    <x v="4"/>
    <x v="0"/>
    <x v="3"/>
    <x v="0"/>
    <x v="2"/>
    <x v="3"/>
    <x v="26"/>
    <x v="137"/>
    <m/>
    <n v="17550000"/>
  </r>
  <r>
    <x v="4"/>
    <x v="0"/>
    <x v="3"/>
    <x v="0"/>
    <x v="2"/>
    <x v="3"/>
    <x v="20"/>
    <x v="49"/>
    <m/>
    <n v="2054910"/>
  </r>
  <r>
    <x v="4"/>
    <x v="0"/>
    <x v="3"/>
    <x v="0"/>
    <x v="2"/>
    <x v="3"/>
    <x v="20"/>
    <x v="111"/>
    <m/>
    <n v="417000"/>
  </r>
  <r>
    <x v="4"/>
    <x v="0"/>
    <x v="3"/>
    <x v="0"/>
    <x v="2"/>
    <x v="3"/>
    <x v="21"/>
    <x v="50"/>
    <m/>
    <m/>
  </r>
  <r>
    <x v="4"/>
    <x v="0"/>
    <x v="3"/>
    <x v="0"/>
    <x v="2"/>
    <x v="3"/>
    <x v="21"/>
    <x v="132"/>
    <m/>
    <m/>
  </r>
  <r>
    <x v="5"/>
    <x v="0"/>
    <x v="4"/>
    <x v="0"/>
    <x v="1"/>
    <x v="2"/>
    <x v="24"/>
    <x v="63"/>
    <s v="VARIOS"/>
    <n v="45624298.289999999"/>
  </r>
  <r>
    <x v="5"/>
    <x v="0"/>
    <x v="4"/>
    <x v="0"/>
    <x v="1"/>
    <x v="5"/>
    <x v="11"/>
    <x v="64"/>
    <m/>
    <n v="330.59"/>
  </r>
  <r>
    <x v="5"/>
    <x v="0"/>
    <x v="4"/>
    <x v="0"/>
    <x v="1"/>
    <x v="5"/>
    <x v="14"/>
    <x v="66"/>
    <m/>
    <m/>
  </r>
  <r>
    <x v="5"/>
    <x v="0"/>
    <x v="4"/>
    <x v="0"/>
    <x v="1"/>
    <x v="5"/>
    <x v="15"/>
    <x v="69"/>
    <m/>
    <n v="3032.55"/>
  </r>
  <r>
    <x v="5"/>
    <x v="0"/>
    <x v="4"/>
    <x v="0"/>
    <x v="1"/>
    <x v="2"/>
    <x v="25"/>
    <x v="74"/>
    <m/>
    <n v="-150000"/>
  </r>
  <r>
    <x v="5"/>
    <x v="0"/>
    <x v="4"/>
    <x v="0"/>
    <x v="1"/>
    <x v="2"/>
    <x v="25"/>
    <x v="118"/>
    <m/>
    <n v="-10000"/>
  </r>
  <r>
    <x v="5"/>
    <x v="0"/>
    <x v="4"/>
    <x v="0"/>
    <x v="1"/>
    <x v="2"/>
    <x v="0"/>
    <x v="103"/>
    <m/>
    <n v="-119736.39"/>
  </r>
  <r>
    <x v="5"/>
    <x v="0"/>
    <x v="4"/>
    <x v="0"/>
    <x v="1"/>
    <x v="2"/>
    <x v="0"/>
    <x v="104"/>
    <m/>
    <n v="395000"/>
  </r>
  <r>
    <x v="5"/>
    <x v="0"/>
    <x v="4"/>
    <x v="0"/>
    <x v="0"/>
    <x v="0"/>
    <x v="4"/>
    <x v="6"/>
    <s v="SEBASTIAN MENDOZA CASTAÑO"/>
    <n v="4200000"/>
  </r>
  <r>
    <x v="5"/>
    <x v="0"/>
    <x v="4"/>
    <x v="0"/>
    <x v="0"/>
    <x v="0"/>
    <x v="4"/>
    <x v="6"/>
    <s v="ANA MYRIAM SALAZAR HERMOSA"/>
    <n v="1500000"/>
  </r>
  <r>
    <x v="5"/>
    <x v="0"/>
    <x v="4"/>
    <x v="0"/>
    <x v="0"/>
    <x v="0"/>
    <x v="4"/>
    <x v="7"/>
    <s v="SEBASTIAN MENDOZA CASTAÑO"/>
    <n v="0"/>
  </r>
  <r>
    <x v="5"/>
    <x v="0"/>
    <x v="4"/>
    <x v="0"/>
    <x v="0"/>
    <x v="0"/>
    <x v="4"/>
    <x v="7"/>
    <s v="ANA MYRIAM SALAZAR HERMOSA"/>
    <n v="117172"/>
  </r>
  <r>
    <x v="5"/>
    <x v="0"/>
    <x v="4"/>
    <x v="0"/>
    <x v="0"/>
    <x v="0"/>
    <x v="4"/>
    <x v="8"/>
    <s v="SEBASTIAN MENDOZA CASTAÑO"/>
    <n v="350000"/>
  </r>
  <r>
    <x v="5"/>
    <x v="0"/>
    <x v="4"/>
    <x v="0"/>
    <x v="0"/>
    <x v="0"/>
    <x v="4"/>
    <x v="8"/>
    <s v="ANA MYRIAM SALAZAR HERMOSA"/>
    <n v="134764"/>
  </r>
  <r>
    <x v="5"/>
    <x v="0"/>
    <x v="4"/>
    <x v="0"/>
    <x v="0"/>
    <x v="0"/>
    <x v="4"/>
    <x v="9"/>
    <s v="SEBASTIAN MENDOZA CASTAÑO"/>
    <n v="42000"/>
  </r>
  <r>
    <x v="5"/>
    <x v="0"/>
    <x v="4"/>
    <x v="0"/>
    <x v="0"/>
    <x v="0"/>
    <x v="4"/>
    <x v="9"/>
    <s v="ANA MYRIAM SALAZAR HERMOSA"/>
    <n v="16172"/>
  </r>
  <r>
    <x v="5"/>
    <x v="0"/>
    <x v="4"/>
    <x v="0"/>
    <x v="0"/>
    <x v="0"/>
    <x v="4"/>
    <x v="10"/>
    <s v="SEBASTIAN MENDOZA CASTAÑO"/>
    <n v="350000"/>
  </r>
  <r>
    <x v="5"/>
    <x v="0"/>
    <x v="4"/>
    <x v="0"/>
    <x v="0"/>
    <x v="0"/>
    <x v="4"/>
    <x v="10"/>
    <s v="ANA MYRIAM SALAZAR HERMOSA"/>
    <n v="134764"/>
  </r>
  <r>
    <x v="5"/>
    <x v="0"/>
    <x v="4"/>
    <x v="0"/>
    <x v="0"/>
    <x v="0"/>
    <x v="4"/>
    <x v="11"/>
    <s v="SEBASTIAN MENDOZA CASTAÑO"/>
    <n v="175000"/>
  </r>
  <r>
    <x v="5"/>
    <x v="0"/>
    <x v="4"/>
    <x v="0"/>
    <x v="0"/>
    <x v="0"/>
    <x v="4"/>
    <x v="11"/>
    <s v="ANA MYRIAM SALAZAR HERMOSA"/>
    <n v="62500"/>
  </r>
  <r>
    <x v="5"/>
    <x v="0"/>
    <x v="4"/>
    <x v="0"/>
    <x v="0"/>
    <x v="0"/>
    <x v="4"/>
    <x v="12"/>
    <s v="SEBASTIAN MENDOZA CASTAÑO"/>
    <n v="2800000"/>
  </r>
  <r>
    <x v="5"/>
    <x v="0"/>
    <x v="4"/>
    <x v="0"/>
    <x v="0"/>
    <x v="0"/>
    <x v="4"/>
    <x v="134"/>
    <m/>
    <m/>
  </r>
  <r>
    <x v="5"/>
    <x v="0"/>
    <x v="4"/>
    <x v="0"/>
    <x v="0"/>
    <x v="0"/>
    <x v="4"/>
    <x v="56"/>
    <s v="RICARDO ARTURO ARANGO WAGNER"/>
    <n v="444000"/>
  </r>
  <r>
    <x v="5"/>
    <x v="0"/>
    <x v="4"/>
    <x v="0"/>
    <x v="0"/>
    <x v="0"/>
    <x v="4"/>
    <x v="13"/>
    <s v="Seguros de riesgos laborales suramericana S.A."/>
    <n v="29754"/>
  </r>
  <r>
    <x v="5"/>
    <x v="0"/>
    <x v="4"/>
    <x v="0"/>
    <x v="0"/>
    <x v="0"/>
    <x v="4"/>
    <x v="14"/>
    <s v="Protección S.A"/>
    <n v="504000"/>
  </r>
  <r>
    <x v="5"/>
    <x v="0"/>
    <x v="4"/>
    <x v="0"/>
    <x v="0"/>
    <x v="0"/>
    <x v="4"/>
    <x v="14"/>
    <s v="Colpensiones"/>
    <n v="180000"/>
  </r>
  <r>
    <x v="5"/>
    <x v="0"/>
    <x v="4"/>
    <x v="0"/>
    <x v="0"/>
    <x v="0"/>
    <x v="4"/>
    <x v="15"/>
    <s v="Comfandi "/>
    <n v="228000"/>
  </r>
  <r>
    <x v="5"/>
    <x v="0"/>
    <x v="4"/>
    <x v="0"/>
    <x v="0"/>
    <x v="0"/>
    <x v="4"/>
    <x v="113"/>
    <m/>
    <m/>
  </r>
  <r>
    <x v="5"/>
    <x v="0"/>
    <x v="4"/>
    <x v="0"/>
    <x v="0"/>
    <x v="0"/>
    <x v="9"/>
    <x v="114"/>
    <s v="H&amp;G CONTADORES SAS"/>
    <n v="908526"/>
  </r>
  <r>
    <x v="5"/>
    <x v="0"/>
    <x v="4"/>
    <x v="0"/>
    <x v="0"/>
    <x v="0"/>
    <x v="9"/>
    <x v="30"/>
    <m/>
    <m/>
  </r>
  <r>
    <x v="5"/>
    <x v="0"/>
    <x v="4"/>
    <x v="0"/>
    <x v="0"/>
    <x v="0"/>
    <x v="9"/>
    <x v="110"/>
    <s v="ESPERANZA MENDOZA"/>
    <n v="998000"/>
  </r>
  <r>
    <x v="5"/>
    <x v="0"/>
    <x v="4"/>
    <x v="0"/>
    <x v="0"/>
    <x v="0"/>
    <x v="5"/>
    <x v="70"/>
    <s v="COLOMBIA TELECOMUNICACIONES S.A. E.S.P."/>
    <n v="448"/>
  </r>
  <r>
    <x v="5"/>
    <x v="0"/>
    <x v="4"/>
    <x v="0"/>
    <x v="0"/>
    <x v="0"/>
    <x v="5"/>
    <x v="102"/>
    <m/>
    <m/>
  </r>
  <r>
    <x v="5"/>
    <x v="0"/>
    <x v="4"/>
    <x v="0"/>
    <x v="0"/>
    <x v="0"/>
    <x v="5"/>
    <x v="71"/>
    <m/>
    <m/>
  </r>
  <r>
    <x v="5"/>
    <x v="0"/>
    <x v="4"/>
    <x v="0"/>
    <x v="0"/>
    <x v="0"/>
    <x v="5"/>
    <x v="78"/>
    <m/>
    <m/>
  </r>
  <r>
    <x v="5"/>
    <x v="0"/>
    <x v="4"/>
    <x v="0"/>
    <x v="0"/>
    <x v="0"/>
    <x v="6"/>
    <x v="17"/>
    <s v="OLGA BARBOSA DE HURTADO"/>
    <n v="800000"/>
  </r>
  <r>
    <x v="5"/>
    <x v="0"/>
    <x v="4"/>
    <x v="0"/>
    <x v="0"/>
    <x v="0"/>
    <x v="0"/>
    <x v="79"/>
    <m/>
    <m/>
  </r>
  <r>
    <x v="5"/>
    <x v="0"/>
    <x v="4"/>
    <x v="0"/>
    <x v="0"/>
    <x v="0"/>
    <x v="0"/>
    <x v="80"/>
    <s v="FACEBOOK IRELAND LIMITED"/>
    <n v="394289"/>
  </r>
  <r>
    <x v="5"/>
    <x v="0"/>
    <x v="4"/>
    <x v="0"/>
    <x v="0"/>
    <x v="0"/>
    <x v="0"/>
    <x v="80"/>
    <s v="GOOGLE LLC"/>
    <n v="352009"/>
  </r>
  <r>
    <x v="5"/>
    <x v="0"/>
    <x v="4"/>
    <x v="0"/>
    <x v="0"/>
    <x v="0"/>
    <x v="0"/>
    <x v="80"/>
    <s v="MANCHOLA ASOCIADOS LTDA"/>
    <n v="600000"/>
  </r>
  <r>
    <x v="5"/>
    <x v="0"/>
    <x v="4"/>
    <x v="0"/>
    <x v="0"/>
    <x v="0"/>
    <x v="0"/>
    <x v="80"/>
    <s v="MERCADEO COMPARTIDO SAS"/>
    <n v="365608"/>
  </r>
  <r>
    <x v="5"/>
    <x v="0"/>
    <x v="4"/>
    <x v="0"/>
    <x v="0"/>
    <x v="0"/>
    <x v="0"/>
    <x v="80"/>
    <m/>
    <m/>
  </r>
  <r>
    <x v="5"/>
    <x v="0"/>
    <x v="4"/>
    <x v="0"/>
    <x v="0"/>
    <x v="0"/>
    <x v="0"/>
    <x v="80"/>
    <m/>
    <m/>
  </r>
  <r>
    <x v="5"/>
    <x v="0"/>
    <x v="4"/>
    <x v="0"/>
    <x v="0"/>
    <x v="0"/>
    <x v="0"/>
    <x v="80"/>
    <m/>
    <m/>
  </r>
  <r>
    <x v="5"/>
    <x v="0"/>
    <x v="4"/>
    <x v="0"/>
    <x v="0"/>
    <x v="0"/>
    <x v="0"/>
    <x v="80"/>
    <m/>
    <m/>
  </r>
  <r>
    <x v="5"/>
    <x v="0"/>
    <x v="4"/>
    <x v="0"/>
    <x v="0"/>
    <x v="0"/>
    <x v="0"/>
    <x v="84"/>
    <m/>
    <m/>
  </r>
  <r>
    <x v="5"/>
    <x v="0"/>
    <x v="4"/>
    <x v="0"/>
    <x v="0"/>
    <x v="0"/>
    <x v="0"/>
    <x v="107"/>
    <s v="LUCERO VASQUEZ"/>
    <n v="50000"/>
  </r>
  <r>
    <x v="5"/>
    <x v="0"/>
    <x v="4"/>
    <x v="0"/>
    <x v="0"/>
    <x v="0"/>
    <x v="0"/>
    <x v="115"/>
    <m/>
    <m/>
  </r>
  <r>
    <x v="5"/>
    <x v="0"/>
    <x v="4"/>
    <x v="0"/>
    <x v="0"/>
    <x v="0"/>
    <x v="0"/>
    <x v="138"/>
    <s v="COLOMBIA TELECOMUNICACIONES S.A. E.S.P."/>
    <n v="134058"/>
  </r>
  <r>
    <x v="5"/>
    <x v="0"/>
    <x v="4"/>
    <x v="0"/>
    <x v="0"/>
    <x v="0"/>
    <x v="0"/>
    <x v="108"/>
    <m/>
    <m/>
  </r>
  <r>
    <x v="5"/>
    <x v="0"/>
    <x v="4"/>
    <x v="0"/>
    <x v="0"/>
    <x v="0"/>
    <x v="0"/>
    <x v="109"/>
    <m/>
    <m/>
  </r>
  <r>
    <x v="5"/>
    <x v="0"/>
    <x v="4"/>
    <x v="0"/>
    <x v="0"/>
    <x v="0"/>
    <x v="0"/>
    <x v="116"/>
    <m/>
    <m/>
  </r>
  <r>
    <x v="5"/>
    <x v="0"/>
    <x v="4"/>
    <x v="0"/>
    <x v="0"/>
    <x v="0"/>
    <x v="12"/>
    <x v="81"/>
    <m/>
    <m/>
  </r>
  <r>
    <x v="5"/>
    <x v="0"/>
    <x v="4"/>
    <x v="0"/>
    <x v="0"/>
    <x v="0"/>
    <x v="12"/>
    <x v="82"/>
    <m/>
    <m/>
  </r>
  <r>
    <x v="5"/>
    <x v="0"/>
    <x v="4"/>
    <x v="0"/>
    <x v="0"/>
    <x v="0"/>
    <x v="12"/>
    <x v="83"/>
    <m/>
    <m/>
  </r>
  <r>
    <x v="5"/>
    <x v="0"/>
    <x v="4"/>
    <x v="0"/>
    <x v="0"/>
    <x v="0"/>
    <x v="12"/>
    <x v="84"/>
    <m/>
    <m/>
  </r>
  <r>
    <x v="5"/>
    <x v="0"/>
    <x v="4"/>
    <x v="0"/>
    <x v="0"/>
    <x v="0"/>
    <x v="19"/>
    <x v="100"/>
    <s v="TENVINILO S.L."/>
    <n v="134429"/>
  </r>
  <r>
    <x v="5"/>
    <x v="0"/>
    <x v="4"/>
    <x v="0"/>
    <x v="0"/>
    <x v="0"/>
    <x v="19"/>
    <x v="100"/>
    <s v="FERRETERIA BERVAR S.A.S."/>
    <n v="293277"/>
  </r>
  <r>
    <x v="5"/>
    <x v="0"/>
    <x v="4"/>
    <x v="0"/>
    <x v="0"/>
    <x v="0"/>
    <x v="19"/>
    <x v="139"/>
    <m/>
    <m/>
  </r>
  <r>
    <x v="5"/>
    <x v="0"/>
    <x v="4"/>
    <x v="0"/>
    <x v="0"/>
    <x v="0"/>
    <x v="19"/>
    <x v="140"/>
    <s v="JOSE JAVIER SALCEDO SANCHEZ"/>
    <n v="175000"/>
  </r>
  <r>
    <x v="5"/>
    <x v="0"/>
    <x v="4"/>
    <x v="0"/>
    <x v="0"/>
    <x v="0"/>
    <x v="16"/>
    <x v="86"/>
    <m/>
    <m/>
  </r>
  <r>
    <x v="5"/>
    <x v="0"/>
    <x v="4"/>
    <x v="0"/>
    <x v="0"/>
    <x v="0"/>
    <x v="16"/>
    <x v="117"/>
    <m/>
    <m/>
  </r>
  <r>
    <x v="5"/>
    <x v="0"/>
    <x v="4"/>
    <x v="0"/>
    <x v="0"/>
    <x v="0"/>
    <x v="22"/>
    <x v="105"/>
    <m/>
    <m/>
  </r>
  <r>
    <x v="5"/>
    <x v="0"/>
    <x v="4"/>
    <x v="0"/>
    <x v="0"/>
    <x v="0"/>
    <x v="2"/>
    <x v="87"/>
    <s v="SHOPIFY INC"/>
    <n v="211559"/>
  </r>
  <r>
    <x v="5"/>
    <x v="0"/>
    <x v="4"/>
    <x v="0"/>
    <x v="0"/>
    <x v="0"/>
    <x v="2"/>
    <x v="88"/>
    <m/>
    <m/>
  </r>
  <r>
    <x v="5"/>
    <x v="0"/>
    <x v="4"/>
    <x v="0"/>
    <x v="0"/>
    <x v="0"/>
    <x v="2"/>
    <x v="89"/>
    <s v="MERKAORGANICO NATURAL SAS"/>
    <n v="50000"/>
  </r>
  <r>
    <x v="5"/>
    <x v="0"/>
    <x v="4"/>
    <x v="0"/>
    <x v="0"/>
    <x v="0"/>
    <x v="2"/>
    <x v="90"/>
    <s v="GRUPO ARGURI SAS"/>
    <n v="344937"/>
  </r>
  <r>
    <x v="5"/>
    <x v="0"/>
    <x v="4"/>
    <x v="0"/>
    <x v="0"/>
    <x v="0"/>
    <x v="2"/>
    <x v="91"/>
    <m/>
    <m/>
  </r>
  <r>
    <x v="5"/>
    <x v="0"/>
    <x v="4"/>
    <x v="0"/>
    <x v="0"/>
    <x v="0"/>
    <x v="2"/>
    <x v="92"/>
    <m/>
    <m/>
  </r>
  <r>
    <x v="5"/>
    <x v="0"/>
    <x v="4"/>
    <x v="0"/>
    <x v="0"/>
    <x v="0"/>
    <x v="2"/>
    <x v="136"/>
    <s v="FERRETERIA BERVAR S.A.S."/>
    <n v="8404"/>
  </r>
  <r>
    <x v="5"/>
    <x v="0"/>
    <x v="4"/>
    <x v="0"/>
    <x v="0"/>
    <x v="0"/>
    <x v="2"/>
    <x v="141"/>
    <m/>
    <m/>
  </r>
  <r>
    <x v="5"/>
    <x v="0"/>
    <x v="4"/>
    <x v="0"/>
    <x v="0"/>
    <x v="0"/>
    <x v="2"/>
    <x v="93"/>
    <m/>
    <m/>
  </r>
  <r>
    <x v="5"/>
    <x v="0"/>
    <x v="4"/>
    <x v="0"/>
    <x v="0"/>
    <x v="0"/>
    <x v="2"/>
    <x v="84"/>
    <s v="ALIMENTOS SOSTENIBLES SAS"/>
    <n v="10250.32"/>
  </r>
  <r>
    <x v="5"/>
    <x v="0"/>
    <x v="4"/>
    <x v="0"/>
    <x v="0"/>
    <x v="0"/>
    <x v="2"/>
    <x v="84"/>
    <s v="VITAFITNESS SAS"/>
    <n v="4905.1899999999996"/>
  </r>
  <r>
    <x v="5"/>
    <x v="0"/>
    <x v="4"/>
    <x v="0"/>
    <x v="0"/>
    <x v="0"/>
    <x v="2"/>
    <x v="84"/>
    <s v="INVERSIONES FARMACIAS ALPHA S.A.S"/>
    <n v="0.18"/>
  </r>
  <r>
    <x v="5"/>
    <x v="0"/>
    <x v="4"/>
    <x v="0"/>
    <x v="0"/>
    <x v="0"/>
    <x v="2"/>
    <x v="84"/>
    <s v="BISMILA SAS"/>
    <n v="2208.62"/>
  </r>
  <r>
    <x v="5"/>
    <x v="0"/>
    <x v="4"/>
    <x v="0"/>
    <x v="0"/>
    <x v="0"/>
    <x v="2"/>
    <x v="84"/>
    <s v="MERKAORGANICO NATURAL SAS"/>
    <n v="6572.58"/>
  </r>
  <r>
    <x v="5"/>
    <x v="0"/>
    <x v="4"/>
    <x v="0"/>
    <x v="0"/>
    <x v="7"/>
    <x v="4"/>
    <x v="119"/>
    <s v="DAVID MUÑOZ"/>
    <n v="2000000"/>
  </r>
  <r>
    <x v="5"/>
    <x v="0"/>
    <x v="4"/>
    <x v="0"/>
    <x v="0"/>
    <x v="7"/>
    <x v="4"/>
    <x v="120"/>
    <s v="DAVID MUÑOZ"/>
    <n v="117172"/>
  </r>
  <r>
    <x v="5"/>
    <x v="0"/>
    <x v="4"/>
    <x v="0"/>
    <x v="0"/>
    <x v="7"/>
    <x v="4"/>
    <x v="121"/>
    <s v="DAVID MUÑOZ"/>
    <n v="176431"/>
  </r>
  <r>
    <x v="5"/>
    <x v="0"/>
    <x v="4"/>
    <x v="0"/>
    <x v="0"/>
    <x v="7"/>
    <x v="4"/>
    <x v="122"/>
    <s v="DAVID MUÑOZ"/>
    <n v="21172"/>
  </r>
  <r>
    <x v="5"/>
    <x v="0"/>
    <x v="4"/>
    <x v="0"/>
    <x v="0"/>
    <x v="7"/>
    <x v="4"/>
    <x v="123"/>
    <s v="DAVID MUÑOZ"/>
    <n v="176431"/>
  </r>
  <r>
    <x v="5"/>
    <x v="0"/>
    <x v="4"/>
    <x v="0"/>
    <x v="0"/>
    <x v="7"/>
    <x v="4"/>
    <x v="124"/>
    <s v="DAVID MUÑOZ"/>
    <n v="83333"/>
  </r>
  <r>
    <x v="5"/>
    <x v="0"/>
    <x v="4"/>
    <x v="0"/>
    <x v="0"/>
    <x v="7"/>
    <x v="4"/>
    <x v="135"/>
    <m/>
    <m/>
  </r>
  <r>
    <x v="5"/>
    <x v="0"/>
    <x v="4"/>
    <x v="0"/>
    <x v="0"/>
    <x v="7"/>
    <x v="4"/>
    <x v="125"/>
    <s v="DAVID MUÑOZ"/>
    <n v="1000000"/>
  </r>
  <r>
    <x v="5"/>
    <x v="0"/>
    <x v="4"/>
    <x v="0"/>
    <x v="0"/>
    <x v="7"/>
    <x v="4"/>
    <x v="126"/>
    <m/>
    <m/>
  </r>
  <r>
    <x v="5"/>
    <x v="0"/>
    <x v="4"/>
    <x v="0"/>
    <x v="0"/>
    <x v="7"/>
    <x v="4"/>
    <x v="127"/>
    <s v="Seguros de riesgos laborales suramericana S.A."/>
    <n v="10440"/>
  </r>
  <r>
    <x v="5"/>
    <x v="0"/>
    <x v="4"/>
    <x v="0"/>
    <x v="0"/>
    <x v="7"/>
    <x v="4"/>
    <x v="128"/>
    <s v="Protección S.A"/>
    <n v="240000"/>
  </r>
  <r>
    <x v="5"/>
    <x v="0"/>
    <x v="4"/>
    <x v="0"/>
    <x v="0"/>
    <x v="7"/>
    <x v="4"/>
    <x v="129"/>
    <s v="Comfandi "/>
    <n v="80000"/>
  </r>
  <r>
    <x v="5"/>
    <x v="0"/>
    <x v="4"/>
    <x v="0"/>
    <x v="0"/>
    <x v="7"/>
    <x v="4"/>
    <x v="130"/>
    <m/>
    <m/>
  </r>
  <r>
    <x v="5"/>
    <x v="0"/>
    <x v="4"/>
    <x v="0"/>
    <x v="0"/>
    <x v="7"/>
    <x v="2"/>
    <x v="131"/>
    <m/>
    <m/>
  </r>
  <r>
    <x v="5"/>
    <x v="0"/>
    <x v="4"/>
    <x v="0"/>
    <x v="0"/>
    <x v="1"/>
    <x v="7"/>
    <x v="34"/>
    <s v="Bancolombia"/>
    <n v="65506"/>
  </r>
  <r>
    <x v="5"/>
    <x v="0"/>
    <x v="4"/>
    <x v="0"/>
    <x v="0"/>
    <x v="1"/>
    <x v="7"/>
    <x v="20"/>
    <s v="PAYU COLOMBIA SAS"/>
    <n v="224944"/>
  </r>
  <r>
    <x v="5"/>
    <x v="0"/>
    <x v="4"/>
    <x v="0"/>
    <x v="0"/>
    <x v="1"/>
    <x v="7"/>
    <x v="20"/>
    <s v="Bancolombia"/>
    <n v="104986"/>
  </r>
  <r>
    <x v="5"/>
    <x v="0"/>
    <x v="4"/>
    <x v="0"/>
    <x v="0"/>
    <x v="1"/>
    <x v="7"/>
    <x v="101"/>
    <s v="DIAN"/>
    <n v="24000"/>
  </r>
  <r>
    <x v="5"/>
    <x v="0"/>
    <x v="4"/>
    <x v="0"/>
    <x v="0"/>
    <x v="1"/>
    <x v="7"/>
    <x v="55"/>
    <m/>
    <m/>
  </r>
  <r>
    <x v="5"/>
    <x v="0"/>
    <x v="4"/>
    <x v="0"/>
    <x v="0"/>
    <x v="1"/>
    <x v="8"/>
    <x v="22"/>
    <s v="Bancolombia"/>
    <n v="204969"/>
  </r>
  <r>
    <x v="5"/>
    <x v="0"/>
    <x v="4"/>
    <x v="0"/>
    <x v="0"/>
    <x v="1"/>
    <x v="8"/>
    <x v="94"/>
    <m/>
    <m/>
  </r>
  <r>
    <x v="5"/>
    <x v="0"/>
    <x v="4"/>
    <x v="0"/>
    <x v="0"/>
    <x v="1"/>
    <x v="8"/>
    <x v="95"/>
    <m/>
    <m/>
  </r>
  <r>
    <x v="5"/>
    <x v="0"/>
    <x v="4"/>
    <x v="0"/>
    <x v="0"/>
    <x v="1"/>
    <x v="8"/>
    <x v="77"/>
    <m/>
    <m/>
  </r>
  <r>
    <x v="5"/>
    <x v="0"/>
    <x v="4"/>
    <x v="0"/>
    <x v="0"/>
    <x v="1"/>
    <x v="8"/>
    <x v="4"/>
    <s v="REDOX COLOMBIA S.A.S."/>
    <n v="23600"/>
  </r>
  <r>
    <x v="5"/>
    <x v="0"/>
    <x v="4"/>
    <x v="0"/>
    <x v="0"/>
    <x v="1"/>
    <x v="8"/>
    <x v="4"/>
    <s v="DIAN"/>
    <n v="183341.84"/>
  </r>
  <r>
    <x v="5"/>
    <x v="0"/>
    <x v="4"/>
    <x v="0"/>
    <x v="0"/>
    <x v="1"/>
    <x v="8"/>
    <x v="4"/>
    <s v="SAFERBO TRANSEMPAQUE LTDA."/>
    <n v="164688"/>
  </r>
  <r>
    <x v="5"/>
    <x v="0"/>
    <x v="4"/>
    <x v="0"/>
    <x v="0"/>
    <x v="1"/>
    <x v="8"/>
    <x v="4"/>
    <s v="COLOMBIA TELECOMUNICACIONES S.A. E.S.P."/>
    <n v="3"/>
  </r>
  <r>
    <x v="5"/>
    <x v="0"/>
    <x v="4"/>
    <x v="0"/>
    <x v="0"/>
    <x v="1"/>
    <x v="8"/>
    <x v="4"/>
    <m/>
    <m/>
  </r>
  <r>
    <x v="5"/>
    <x v="0"/>
    <x v="4"/>
    <x v="0"/>
    <x v="0"/>
    <x v="1"/>
    <x v="8"/>
    <x v="4"/>
    <m/>
    <m/>
  </r>
  <r>
    <x v="5"/>
    <x v="0"/>
    <x v="4"/>
    <x v="0"/>
    <x v="0"/>
    <x v="1"/>
    <x v="8"/>
    <x v="4"/>
    <m/>
    <m/>
  </r>
  <r>
    <x v="5"/>
    <x v="0"/>
    <x v="4"/>
    <x v="0"/>
    <x v="0"/>
    <x v="1"/>
    <x v="8"/>
    <x v="4"/>
    <m/>
    <m/>
  </r>
  <r>
    <x v="5"/>
    <x v="0"/>
    <x v="4"/>
    <x v="0"/>
    <x v="0"/>
    <x v="1"/>
    <x v="8"/>
    <x v="4"/>
    <m/>
    <m/>
  </r>
  <r>
    <x v="5"/>
    <x v="0"/>
    <x v="4"/>
    <x v="0"/>
    <x v="0"/>
    <x v="1"/>
    <x v="8"/>
    <x v="4"/>
    <m/>
    <m/>
  </r>
  <r>
    <x v="5"/>
    <x v="0"/>
    <x v="4"/>
    <x v="0"/>
    <x v="0"/>
    <x v="1"/>
    <x v="8"/>
    <x v="4"/>
    <m/>
    <m/>
  </r>
  <r>
    <x v="5"/>
    <x v="0"/>
    <x v="4"/>
    <x v="0"/>
    <x v="0"/>
    <x v="6"/>
    <x v="23"/>
    <x v="112"/>
    <m/>
    <m/>
  </r>
  <r>
    <x v="5"/>
    <x v="0"/>
    <x v="4"/>
    <x v="0"/>
    <x v="2"/>
    <x v="3"/>
    <x v="3"/>
    <x v="96"/>
    <m/>
    <m/>
  </r>
  <r>
    <x v="5"/>
    <x v="0"/>
    <x v="4"/>
    <x v="0"/>
    <x v="2"/>
    <x v="3"/>
    <x v="3"/>
    <x v="97"/>
    <s v="LA CONCEPCION SA"/>
    <n v="238736"/>
  </r>
  <r>
    <x v="5"/>
    <x v="0"/>
    <x v="4"/>
    <x v="0"/>
    <x v="2"/>
    <x v="3"/>
    <x v="3"/>
    <x v="97"/>
    <s v="ASOCIACION AGROPIMIENTERA VALLE DEL GUAMEZ"/>
    <n v="403361"/>
  </r>
  <r>
    <x v="5"/>
    <x v="0"/>
    <x v="4"/>
    <x v="0"/>
    <x v="2"/>
    <x v="3"/>
    <x v="3"/>
    <x v="97"/>
    <s v="CONNPLANTS SAS"/>
    <n v="1359516"/>
  </r>
  <r>
    <x v="5"/>
    <x v="0"/>
    <x v="4"/>
    <x v="0"/>
    <x v="2"/>
    <x v="3"/>
    <x v="3"/>
    <x v="97"/>
    <m/>
    <m/>
  </r>
  <r>
    <x v="5"/>
    <x v="0"/>
    <x v="4"/>
    <x v="0"/>
    <x v="2"/>
    <x v="3"/>
    <x v="3"/>
    <x v="97"/>
    <m/>
    <m/>
  </r>
  <r>
    <x v="5"/>
    <x v="0"/>
    <x v="4"/>
    <x v="0"/>
    <x v="2"/>
    <x v="3"/>
    <x v="3"/>
    <x v="97"/>
    <m/>
    <m/>
  </r>
  <r>
    <x v="5"/>
    <x v="0"/>
    <x v="4"/>
    <x v="0"/>
    <x v="2"/>
    <x v="3"/>
    <x v="3"/>
    <x v="97"/>
    <m/>
    <m/>
  </r>
  <r>
    <x v="5"/>
    <x v="0"/>
    <x v="4"/>
    <x v="0"/>
    <x v="2"/>
    <x v="3"/>
    <x v="3"/>
    <x v="98"/>
    <m/>
    <m/>
  </r>
  <r>
    <x v="5"/>
    <x v="0"/>
    <x v="4"/>
    <x v="0"/>
    <x v="2"/>
    <x v="3"/>
    <x v="3"/>
    <x v="99"/>
    <s v="FARMAVIT EMPRESA ASOCIATIVA DE TRABAJO"/>
    <n v="9383995"/>
  </r>
  <r>
    <x v="5"/>
    <x v="0"/>
    <x v="4"/>
    <x v="0"/>
    <x v="2"/>
    <x v="3"/>
    <x v="3"/>
    <x v="99"/>
    <s v="INDES S.A.S."/>
    <n v="11895"/>
  </r>
  <r>
    <x v="5"/>
    <x v="0"/>
    <x v="4"/>
    <x v="0"/>
    <x v="2"/>
    <x v="3"/>
    <x v="3"/>
    <x v="99"/>
    <s v="NEW PLAST SAS"/>
    <n v="1554225"/>
  </r>
  <r>
    <x v="5"/>
    <x v="0"/>
    <x v="4"/>
    <x v="0"/>
    <x v="2"/>
    <x v="3"/>
    <x v="3"/>
    <x v="99"/>
    <m/>
    <m/>
  </r>
  <r>
    <x v="5"/>
    <x v="0"/>
    <x v="4"/>
    <x v="0"/>
    <x v="2"/>
    <x v="3"/>
    <x v="3"/>
    <x v="99"/>
    <m/>
    <m/>
  </r>
  <r>
    <x v="5"/>
    <x v="0"/>
    <x v="4"/>
    <x v="0"/>
    <x v="2"/>
    <x v="3"/>
    <x v="3"/>
    <x v="99"/>
    <m/>
    <m/>
  </r>
  <r>
    <x v="5"/>
    <x v="0"/>
    <x v="4"/>
    <x v="0"/>
    <x v="2"/>
    <x v="3"/>
    <x v="3"/>
    <x v="99"/>
    <m/>
    <m/>
  </r>
  <r>
    <x v="5"/>
    <x v="0"/>
    <x v="4"/>
    <x v="0"/>
    <x v="2"/>
    <x v="3"/>
    <x v="26"/>
    <x v="137"/>
    <m/>
    <m/>
  </r>
  <r>
    <x v="5"/>
    <x v="0"/>
    <x v="4"/>
    <x v="0"/>
    <x v="2"/>
    <x v="3"/>
    <x v="20"/>
    <x v="49"/>
    <s v="SERVIENTREGA S.A."/>
    <n v="83340"/>
  </r>
  <r>
    <x v="5"/>
    <x v="0"/>
    <x v="4"/>
    <x v="0"/>
    <x v="2"/>
    <x v="3"/>
    <x v="20"/>
    <x v="49"/>
    <s v="COORDINADORA MERCANTIL SA"/>
    <n v="1490431"/>
  </r>
  <r>
    <x v="5"/>
    <x v="0"/>
    <x v="4"/>
    <x v="0"/>
    <x v="2"/>
    <x v="3"/>
    <x v="20"/>
    <x v="49"/>
    <s v="ALLTAG SAS"/>
    <n v="455800"/>
  </r>
  <r>
    <x v="5"/>
    <x v="0"/>
    <x v="4"/>
    <x v="0"/>
    <x v="2"/>
    <x v="3"/>
    <x v="20"/>
    <x v="49"/>
    <m/>
    <m/>
  </r>
  <r>
    <x v="5"/>
    <x v="0"/>
    <x v="4"/>
    <x v="0"/>
    <x v="2"/>
    <x v="3"/>
    <x v="20"/>
    <x v="49"/>
    <m/>
    <m/>
  </r>
  <r>
    <x v="5"/>
    <x v="0"/>
    <x v="4"/>
    <x v="0"/>
    <x v="2"/>
    <x v="3"/>
    <x v="20"/>
    <x v="49"/>
    <m/>
    <m/>
  </r>
  <r>
    <x v="5"/>
    <x v="0"/>
    <x v="4"/>
    <x v="0"/>
    <x v="2"/>
    <x v="3"/>
    <x v="20"/>
    <x v="111"/>
    <s v="OLGROUP SAS"/>
    <n v="186000"/>
  </r>
  <r>
    <x v="5"/>
    <x v="0"/>
    <x v="4"/>
    <x v="0"/>
    <x v="2"/>
    <x v="3"/>
    <x v="21"/>
    <x v="50"/>
    <m/>
    <m/>
  </r>
  <r>
    <x v="5"/>
    <x v="0"/>
    <x v="4"/>
    <x v="0"/>
    <x v="2"/>
    <x v="3"/>
    <x v="21"/>
    <x v="132"/>
    <s v="MARIA JOSE LOPEZ BOLAÑOS"/>
    <n v="250000"/>
  </r>
  <r>
    <x v="6"/>
    <x v="0"/>
    <x v="4"/>
    <x v="0"/>
    <x v="1"/>
    <x v="2"/>
    <x v="24"/>
    <x v="63"/>
    <s v="VARIOS"/>
    <n v="47469673.509999998"/>
  </r>
  <r>
    <x v="6"/>
    <x v="0"/>
    <x v="4"/>
    <x v="0"/>
    <x v="1"/>
    <x v="5"/>
    <x v="11"/>
    <x v="64"/>
    <m/>
    <n v="2341.71"/>
  </r>
  <r>
    <x v="6"/>
    <x v="0"/>
    <x v="4"/>
    <x v="0"/>
    <x v="1"/>
    <x v="5"/>
    <x v="14"/>
    <x v="66"/>
    <m/>
    <m/>
  </r>
  <r>
    <x v="6"/>
    <x v="0"/>
    <x v="4"/>
    <x v="0"/>
    <x v="1"/>
    <x v="5"/>
    <x v="15"/>
    <x v="69"/>
    <m/>
    <n v="23669.22"/>
  </r>
  <r>
    <x v="6"/>
    <x v="0"/>
    <x v="4"/>
    <x v="0"/>
    <x v="1"/>
    <x v="2"/>
    <x v="25"/>
    <x v="74"/>
    <m/>
    <n v="-2804533.6"/>
  </r>
  <r>
    <x v="6"/>
    <x v="0"/>
    <x v="4"/>
    <x v="0"/>
    <x v="1"/>
    <x v="2"/>
    <x v="25"/>
    <x v="118"/>
    <m/>
    <n v="-25000"/>
  </r>
  <r>
    <x v="6"/>
    <x v="0"/>
    <x v="4"/>
    <x v="0"/>
    <x v="1"/>
    <x v="2"/>
    <x v="0"/>
    <x v="103"/>
    <m/>
    <n v="-260625.2"/>
  </r>
  <r>
    <x v="6"/>
    <x v="0"/>
    <x v="4"/>
    <x v="0"/>
    <x v="1"/>
    <x v="2"/>
    <x v="0"/>
    <x v="104"/>
    <m/>
    <n v="394000"/>
  </r>
  <r>
    <x v="6"/>
    <x v="0"/>
    <x v="4"/>
    <x v="0"/>
    <x v="0"/>
    <x v="0"/>
    <x v="4"/>
    <x v="6"/>
    <s v="SEBASTIAN MENDOZA CASTAÑO"/>
    <n v="4200000"/>
  </r>
  <r>
    <x v="6"/>
    <x v="0"/>
    <x v="4"/>
    <x v="0"/>
    <x v="0"/>
    <x v="0"/>
    <x v="4"/>
    <x v="6"/>
    <s v="ANA MYRIAM SALAZAR HERMOSA"/>
    <n v="1500000"/>
  </r>
  <r>
    <x v="6"/>
    <x v="0"/>
    <x v="4"/>
    <x v="0"/>
    <x v="0"/>
    <x v="0"/>
    <x v="4"/>
    <x v="7"/>
    <s v="SEBASTIAN MENDOZA CASTAÑO"/>
    <m/>
  </r>
  <r>
    <x v="6"/>
    <x v="0"/>
    <x v="4"/>
    <x v="0"/>
    <x v="0"/>
    <x v="0"/>
    <x v="4"/>
    <x v="7"/>
    <s v="ANA MYRIAM SALAZAR HERMOSA"/>
    <n v="117172"/>
  </r>
  <r>
    <x v="6"/>
    <x v="0"/>
    <x v="4"/>
    <x v="0"/>
    <x v="0"/>
    <x v="0"/>
    <x v="4"/>
    <x v="8"/>
    <s v="SEBASTIAN MENDOZA CASTAÑO"/>
    <n v="350000"/>
  </r>
  <r>
    <x v="6"/>
    <x v="0"/>
    <x v="4"/>
    <x v="0"/>
    <x v="0"/>
    <x v="0"/>
    <x v="4"/>
    <x v="8"/>
    <s v="ANA MYRIAM SALAZAR HERMOSA"/>
    <n v="134764"/>
  </r>
  <r>
    <x v="6"/>
    <x v="0"/>
    <x v="4"/>
    <x v="0"/>
    <x v="0"/>
    <x v="0"/>
    <x v="4"/>
    <x v="9"/>
    <s v="SEBASTIAN MENDOZA CASTAÑO"/>
    <n v="42000"/>
  </r>
  <r>
    <x v="6"/>
    <x v="0"/>
    <x v="4"/>
    <x v="0"/>
    <x v="0"/>
    <x v="0"/>
    <x v="4"/>
    <x v="9"/>
    <s v="ANA MYRIAM SALAZAR HERMOSA"/>
    <n v="16172"/>
  </r>
  <r>
    <x v="6"/>
    <x v="0"/>
    <x v="4"/>
    <x v="0"/>
    <x v="0"/>
    <x v="0"/>
    <x v="4"/>
    <x v="10"/>
    <s v="SEBASTIAN MENDOZA CASTAÑO"/>
    <n v="350000"/>
  </r>
  <r>
    <x v="6"/>
    <x v="0"/>
    <x v="4"/>
    <x v="0"/>
    <x v="0"/>
    <x v="0"/>
    <x v="4"/>
    <x v="10"/>
    <s v="ANA MYRIAM SALAZAR HERMOSA"/>
    <n v="134764"/>
  </r>
  <r>
    <x v="6"/>
    <x v="0"/>
    <x v="4"/>
    <x v="0"/>
    <x v="0"/>
    <x v="0"/>
    <x v="4"/>
    <x v="11"/>
    <s v="SEBASTIAN MENDOZA CASTAÑO"/>
    <n v="175000"/>
  </r>
  <r>
    <x v="6"/>
    <x v="0"/>
    <x v="4"/>
    <x v="0"/>
    <x v="0"/>
    <x v="0"/>
    <x v="4"/>
    <x v="11"/>
    <s v="ANA MYRIAM SALAZAR HERMOSA"/>
    <n v="62500"/>
  </r>
  <r>
    <x v="6"/>
    <x v="0"/>
    <x v="4"/>
    <x v="0"/>
    <x v="0"/>
    <x v="0"/>
    <x v="4"/>
    <x v="12"/>
    <s v="SEBASTIAN MENDOZA CASTAÑO"/>
    <n v="2800000"/>
  </r>
  <r>
    <x v="6"/>
    <x v="0"/>
    <x v="4"/>
    <x v="0"/>
    <x v="0"/>
    <x v="0"/>
    <x v="4"/>
    <x v="134"/>
    <m/>
    <m/>
  </r>
  <r>
    <x v="6"/>
    <x v="0"/>
    <x v="4"/>
    <x v="0"/>
    <x v="0"/>
    <x v="0"/>
    <x v="4"/>
    <x v="56"/>
    <s v="RICARDO ARTURO ARANGO WAGNER"/>
    <m/>
  </r>
  <r>
    <x v="6"/>
    <x v="0"/>
    <x v="4"/>
    <x v="0"/>
    <x v="0"/>
    <x v="0"/>
    <x v="4"/>
    <x v="13"/>
    <s v="Seguros de riesgos laborales suramericana S.A."/>
    <n v="29754"/>
  </r>
  <r>
    <x v="6"/>
    <x v="0"/>
    <x v="4"/>
    <x v="0"/>
    <x v="0"/>
    <x v="0"/>
    <x v="4"/>
    <x v="14"/>
    <s v="Protección S.A"/>
    <n v="504000"/>
  </r>
  <r>
    <x v="6"/>
    <x v="0"/>
    <x v="4"/>
    <x v="0"/>
    <x v="0"/>
    <x v="0"/>
    <x v="4"/>
    <x v="14"/>
    <s v="Colpensiones"/>
    <n v="180000"/>
  </r>
  <r>
    <x v="6"/>
    <x v="0"/>
    <x v="4"/>
    <x v="0"/>
    <x v="0"/>
    <x v="0"/>
    <x v="4"/>
    <x v="15"/>
    <s v="Comfandi "/>
    <n v="228000"/>
  </r>
  <r>
    <x v="6"/>
    <x v="0"/>
    <x v="4"/>
    <x v="0"/>
    <x v="0"/>
    <x v="0"/>
    <x v="4"/>
    <x v="113"/>
    <m/>
    <m/>
  </r>
  <r>
    <x v="6"/>
    <x v="0"/>
    <x v="4"/>
    <x v="0"/>
    <x v="0"/>
    <x v="0"/>
    <x v="9"/>
    <x v="114"/>
    <s v="H&amp;G CONTADORES SAS"/>
    <n v="908526"/>
  </r>
  <r>
    <x v="6"/>
    <x v="0"/>
    <x v="4"/>
    <x v="0"/>
    <x v="0"/>
    <x v="0"/>
    <x v="9"/>
    <x v="30"/>
    <m/>
    <m/>
  </r>
  <r>
    <x v="6"/>
    <x v="0"/>
    <x v="4"/>
    <x v="0"/>
    <x v="0"/>
    <x v="0"/>
    <x v="9"/>
    <x v="110"/>
    <s v="ESPERANZA MENDOZA"/>
    <n v="998000"/>
  </r>
  <r>
    <x v="6"/>
    <x v="0"/>
    <x v="4"/>
    <x v="0"/>
    <x v="0"/>
    <x v="0"/>
    <x v="5"/>
    <x v="70"/>
    <s v="COLOMBIA TELECOMUNICACIONES S.A. E.S.P."/>
    <n v="448"/>
  </r>
  <r>
    <x v="6"/>
    <x v="0"/>
    <x v="4"/>
    <x v="0"/>
    <x v="0"/>
    <x v="0"/>
    <x v="5"/>
    <x v="102"/>
    <m/>
    <m/>
  </r>
  <r>
    <x v="6"/>
    <x v="0"/>
    <x v="4"/>
    <x v="0"/>
    <x v="0"/>
    <x v="0"/>
    <x v="5"/>
    <x v="71"/>
    <s v="AEROVIAS DEL CONTINENTE AMERICANO S.A."/>
    <n v="35200"/>
  </r>
  <r>
    <x v="6"/>
    <x v="0"/>
    <x v="4"/>
    <x v="0"/>
    <x v="0"/>
    <x v="0"/>
    <x v="5"/>
    <x v="78"/>
    <m/>
    <m/>
  </r>
  <r>
    <x v="6"/>
    <x v="0"/>
    <x v="4"/>
    <x v="0"/>
    <x v="0"/>
    <x v="0"/>
    <x v="6"/>
    <x v="17"/>
    <s v="OLGA BARBOSA DE HURTADO"/>
    <n v="800000"/>
  </r>
  <r>
    <x v="6"/>
    <x v="0"/>
    <x v="4"/>
    <x v="0"/>
    <x v="0"/>
    <x v="0"/>
    <x v="0"/>
    <x v="79"/>
    <m/>
    <m/>
  </r>
  <r>
    <x v="6"/>
    <x v="0"/>
    <x v="4"/>
    <x v="0"/>
    <x v="0"/>
    <x v="0"/>
    <x v="0"/>
    <x v="80"/>
    <s v="FACEBOOK IRELAND LIMITED"/>
    <n v="710354"/>
  </r>
  <r>
    <x v="6"/>
    <x v="0"/>
    <x v="4"/>
    <x v="0"/>
    <x v="0"/>
    <x v="0"/>
    <x v="0"/>
    <x v="80"/>
    <s v="GOOGLE LLC"/>
    <n v="371649"/>
  </r>
  <r>
    <x v="6"/>
    <x v="0"/>
    <x v="4"/>
    <x v="0"/>
    <x v="0"/>
    <x v="0"/>
    <x v="0"/>
    <x v="80"/>
    <s v="MANCHOLA ASOCIADOS LTDA"/>
    <n v="600000"/>
  </r>
  <r>
    <x v="6"/>
    <x v="0"/>
    <x v="4"/>
    <x v="0"/>
    <x v="0"/>
    <x v="0"/>
    <x v="0"/>
    <x v="80"/>
    <s v="MERCADEO COMPARTIDO SAS"/>
    <n v="304674"/>
  </r>
  <r>
    <x v="6"/>
    <x v="0"/>
    <x v="4"/>
    <x v="0"/>
    <x v="0"/>
    <x v="0"/>
    <x v="0"/>
    <x v="80"/>
    <m/>
    <m/>
  </r>
  <r>
    <x v="6"/>
    <x v="0"/>
    <x v="4"/>
    <x v="0"/>
    <x v="0"/>
    <x v="0"/>
    <x v="0"/>
    <x v="80"/>
    <m/>
    <m/>
  </r>
  <r>
    <x v="6"/>
    <x v="0"/>
    <x v="4"/>
    <x v="0"/>
    <x v="0"/>
    <x v="0"/>
    <x v="0"/>
    <x v="80"/>
    <m/>
    <m/>
  </r>
  <r>
    <x v="6"/>
    <x v="0"/>
    <x v="4"/>
    <x v="0"/>
    <x v="0"/>
    <x v="0"/>
    <x v="0"/>
    <x v="80"/>
    <m/>
    <m/>
  </r>
  <r>
    <x v="6"/>
    <x v="0"/>
    <x v="4"/>
    <x v="0"/>
    <x v="0"/>
    <x v="0"/>
    <x v="0"/>
    <x v="84"/>
    <s v="SIIGO SAS"/>
    <n v="136500"/>
  </r>
  <r>
    <x v="6"/>
    <x v="0"/>
    <x v="4"/>
    <x v="0"/>
    <x v="0"/>
    <x v="0"/>
    <x v="0"/>
    <x v="107"/>
    <s v="LUCERO VASQUEZ"/>
    <m/>
  </r>
  <r>
    <x v="6"/>
    <x v="0"/>
    <x v="4"/>
    <x v="0"/>
    <x v="0"/>
    <x v="0"/>
    <x v="0"/>
    <x v="115"/>
    <m/>
    <m/>
  </r>
  <r>
    <x v="6"/>
    <x v="0"/>
    <x v="4"/>
    <x v="0"/>
    <x v="0"/>
    <x v="0"/>
    <x v="0"/>
    <x v="138"/>
    <s v="COLOMBIA TELECOMUNICACIONES S.A. E.S.P."/>
    <n v="134058"/>
  </r>
  <r>
    <x v="6"/>
    <x v="0"/>
    <x v="4"/>
    <x v="0"/>
    <x v="0"/>
    <x v="0"/>
    <x v="0"/>
    <x v="108"/>
    <m/>
    <m/>
  </r>
  <r>
    <x v="6"/>
    <x v="0"/>
    <x v="4"/>
    <x v="0"/>
    <x v="0"/>
    <x v="0"/>
    <x v="0"/>
    <x v="109"/>
    <m/>
    <m/>
  </r>
  <r>
    <x v="6"/>
    <x v="0"/>
    <x v="4"/>
    <x v="0"/>
    <x v="0"/>
    <x v="0"/>
    <x v="0"/>
    <x v="116"/>
    <m/>
    <m/>
  </r>
  <r>
    <x v="6"/>
    <x v="0"/>
    <x v="4"/>
    <x v="0"/>
    <x v="0"/>
    <x v="0"/>
    <x v="12"/>
    <x v="81"/>
    <m/>
    <m/>
  </r>
  <r>
    <x v="6"/>
    <x v="0"/>
    <x v="4"/>
    <x v="0"/>
    <x v="0"/>
    <x v="0"/>
    <x v="12"/>
    <x v="82"/>
    <m/>
    <m/>
  </r>
  <r>
    <x v="6"/>
    <x v="0"/>
    <x v="4"/>
    <x v="0"/>
    <x v="0"/>
    <x v="0"/>
    <x v="12"/>
    <x v="83"/>
    <m/>
    <m/>
  </r>
  <r>
    <x v="6"/>
    <x v="0"/>
    <x v="4"/>
    <x v="0"/>
    <x v="0"/>
    <x v="0"/>
    <x v="12"/>
    <x v="84"/>
    <s v="CAMARA DE COMERCIO DE CALI"/>
    <n v="6500"/>
  </r>
  <r>
    <x v="6"/>
    <x v="0"/>
    <x v="4"/>
    <x v="0"/>
    <x v="0"/>
    <x v="0"/>
    <x v="19"/>
    <x v="100"/>
    <s v="TENVINILO S.L."/>
    <m/>
  </r>
  <r>
    <x v="6"/>
    <x v="0"/>
    <x v="4"/>
    <x v="0"/>
    <x v="0"/>
    <x v="0"/>
    <x v="19"/>
    <x v="100"/>
    <s v="FERRETERIA BERVAR S.A.S."/>
    <m/>
  </r>
  <r>
    <x v="6"/>
    <x v="0"/>
    <x v="4"/>
    <x v="0"/>
    <x v="0"/>
    <x v="0"/>
    <x v="19"/>
    <x v="139"/>
    <m/>
    <m/>
  </r>
  <r>
    <x v="6"/>
    <x v="0"/>
    <x v="4"/>
    <x v="0"/>
    <x v="0"/>
    <x v="0"/>
    <x v="19"/>
    <x v="140"/>
    <s v="JOSE JAVIER SALCEDO SANCHEZ"/>
    <m/>
  </r>
  <r>
    <x v="6"/>
    <x v="0"/>
    <x v="4"/>
    <x v="0"/>
    <x v="0"/>
    <x v="0"/>
    <x v="16"/>
    <x v="86"/>
    <s v="AEROVIAS DEL CONTINENTE AMERICANO S.A."/>
    <n v="282800"/>
  </r>
  <r>
    <x v="6"/>
    <x v="0"/>
    <x v="4"/>
    <x v="0"/>
    <x v="0"/>
    <x v="0"/>
    <x v="16"/>
    <x v="117"/>
    <m/>
    <m/>
  </r>
  <r>
    <x v="6"/>
    <x v="0"/>
    <x v="4"/>
    <x v="0"/>
    <x v="0"/>
    <x v="0"/>
    <x v="22"/>
    <x v="105"/>
    <m/>
    <m/>
  </r>
  <r>
    <x v="6"/>
    <x v="0"/>
    <x v="4"/>
    <x v="0"/>
    <x v="0"/>
    <x v="0"/>
    <x v="2"/>
    <x v="87"/>
    <s v="SHOPIFY INC"/>
    <n v="402170"/>
  </r>
  <r>
    <x v="6"/>
    <x v="0"/>
    <x v="4"/>
    <x v="0"/>
    <x v="0"/>
    <x v="0"/>
    <x v="2"/>
    <x v="88"/>
    <m/>
    <m/>
  </r>
  <r>
    <x v="6"/>
    <x v="0"/>
    <x v="4"/>
    <x v="0"/>
    <x v="0"/>
    <x v="0"/>
    <x v="2"/>
    <x v="89"/>
    <s v="MERKAORGANICO NATURAL SAS"/>
    <m/>
  </r>
  <r>
    <x v="6"/>
    <x v="0"/>
    <x v="4"/>
    <x v="0"/>
    <x v="0"/>
    <x v="0"/>
    <x v="2"/>
    <x v="90"/>
    <s v="GRUPO ARGURI SAS"/>
    <n v="178999"/>
  </r>
  <r>
    <x v="6"/>
    <x v="0"/>
    <x v="4"/>
    <x v="0"/>
    <x v="0"/>
    <x v="0"/>
    <x v="2"/>
    <x v="91"/>
    <m/>
    <m/>
  </r>
  <r>
    <x v="6"/>
    <x v="0"/>
    <x v="4"/>
    <x v="0"/>
    <x v="0"/>
    <x v="0"/>
    <x v="2"/>
    <x v="92"/>
    <m/>
    <m/>
  </r>
  <r>
    <x v="6"/>
    <x v="0"/>
    <x v="4"/>
    <x v="0"/>
    <x v="0"/>
    <x v="0"/>
    <x v="2"/>
    <x v="136"/>
    <s v="DAVID MUÑOZ"/>
    <n v="195000"/>
  </r>
  <r>
    <x v="6"/>
    <x v="0"/>
    <x v="4"/>
    <x v="0"/>
    <x v="0"/>
    <x v="0"/>
    <x v="2"/>
    <x v="141"/>
    <m/>
    <m/>
  </r>
  <r>
    <x v="6"/>
    <x v="0"/>
    <x v="4"/>
    <x v="0"/>
    <x v="0"/>
    <x v="0"/>
    <x v="2"/>
    <x v="93"/>
    <m/>
    <m/>
  </r>
  <r>
    <x v="6"/>
    <x v="0"/>
    <x v="4"/>
    <x v="0"/>
    <x v="0"/>
    <x v="0"/>
    <x v="2"/>
    <x v="84"/>
    <s v="LA VITAL COLOMBIA SAS"/>
    <n v="0.54"/>
  </r>
  <r>
    <x v="6"/>
    <x v="0"/>
    <x v="4"/>
    <x v="0"/>
    <x v="0"/>
    <x v="0"/>
    <x v="2"/>
    <x v="84"/>
    <s v="VITAFITNESS SAS"/>
    <n v="0.24"/>
  </r>
  <r>
    <x v="6"/>
    <x v="0"/>
    <x v="4"/>
    <x v="0"/>
    <x v="0"/>
    <x v="0"/>
    <x v="2"/>
    <x v="84"/>
    <s v="INVERSIONES FARMACIAS ALPHA S.A.S"/>
    <n v="249.81"/>
  </r>
  <r>
    <x v="6"/>
    <x v="0"/>
    <x v="4"/>
    <x v="0"/>
    <x v="0"/>
    <x v="0"/>
    <x v="2"/>
    <x v="84"/>
    <s v="INVERSIONES TORRES DONADO S.A.S"/>
    <n v="0.08"/>
  </r>
  <r>
    <x v="6"/>
    <x v="0"/>
    <x v="4"/>
    <x v="0"/>
    <x v="0"/>
    <x v="0"/>
    <x v="2"/>
    <x v="84"/>
    <s v="MERKAORGANICO NATURAL SAS"/>
    <n v="7471.18"/>
  </r>
  <r>
    <x v="6"/>
    <x v="0"/>
    <x v="4"/>
    <x v="0"/>
    <x v="0"/>
    <x v="7"/>
    <x v="4"/>
    <x v="119"/>
    <s v="DAVID MUÑOZ"/>
    <n v="2000000"/>
  </r>
  <r>
    <x v="6"/>
    <x v="0"/>
    <x v="4"/>
    <x v="0"/>
    <x v="0"/>
    <x v="7"/>
    <x v="4"/>
    <x v="120"/>
    <s v="DAVID MUÑOZ"/>
    <n v="117172"/>
  </r>
  <r>
    <x v="6"/>
    <x v="0"/>
    <x v="4"/>
    <x v="0"/>
    <x v="0"/>
    <x v="7"/>
    <x v="4"/>
    <x v="121"/>
    <s v="DAVID MUÑOZ"/>
    <n v="176431"/>
  </r>
  <r>
    <x v="6"/>
    <x v="0"/>
    <x v="4"/>
    <x v="0"/>
    <x v="0"/>
    <x v="7"/>
    <x v="4"/>
    <x v="122"/>
    <s v="DAVID MUÑOZ"/>
    <n v="21172"/>
  </r>
  <r>
    <x v="6"/>
    <x v="0"/>
    <x v="4"/>
    <x v="0"/>
    <x v="0"/>
    <x v="7"/>
    <x v="4"/>
    <x v="123"/>
    <s v="DAVID MUÑOZ"/>
    <n v="176431"/>
  </r>
  <r>
    <x v="6"/>
    <x v="0"/>
    <x v="4"/>
    <x v="0"/>
    <x v="0"/>
    <x v="7"/>
    <x v="4"/>
    <x v="124"/>
    <s v="DAVID MUÑOZ"/>
    <n v="83333"/>
  </r>
  <r>
    <x v="6"/>
    <x v="0"/>
    <x v="4"/>
    <x v="0"/>
    <x v="0"/>
    <x v="7"/>
    <x v="4"/>
    <x v="135"/>
    <m/>
    <m/>
  </r>
  <r>
    <x v="6"/>
    <x v="0"/>
    <x v="4"/>
    <x v="0"/>
    <x v="0"/>
    <x v="7"/>
    <x v="4"/>
    <x v="125"/>
    <s v="DAVID MUÑOZ"/>
    <n v="1000000"/>
  </r>
  <r>
    <x v="6"/>
    <x v="0"/>
    <x v="4"/>
    <x v="0"/>
    <x v="0"/>
    <x v="7"/>
    <x v="4"/>
    <x v="126"/>
    <m/>
    <m/>
  </r>
  <r>
    <x v="6"/>
    <x v="0"/>
    <x v="4"/>
    <x v="0"/>
    <x v="0"/>
    <x v="7"/>
    <x v="4"/>
    <x v="127"/>
    <s v="Seguros de riesgos laborales suramericana S.A."/>
    <n v="10440"/>
  </r>
  <r>
    <x v="6"/>
    <x v="0"/>
    <x v="4"/>
    <x v="0"/>
    <x v="0"/>
    <x v="7"/>
    <x v="4"/>
    <x v="128"/>
    <s v="Protección S.A"/>
    <n v="240000"/>
  </r>
  <r>
    <x v="6"/>
    <x v="0"/>
    <x v="4"/>
    <x v="0"/>
    <x v="0"/>
    <x v="7"/>
    <x v="4"/>
    <x v="129"/>
    <s v="Comfandi "/>
    <n v="80000"/>
  </r>
  <r>
    <x v="6"/>
    <x v="0"/>
    <x v="4"/>
    <x v="0"/>
    <x v="0"/>
    <x v="7"/>
    <x v="4"/>
    <x v="130"/>
    <m/>
    <m/>
  </r>
  <r>
    <x v="6"/>
    <x v="0"/>
    <x v="4"/>
    <x v="0"/>
    <x v="0"/>
    <x v="7"/>
    <x v="2"/>
    <x v="131"/>
    <m/>
    <m/>
  </r>
  <r>
    <x v="6"/>
    <x v="0"/>
    <x v="4"/>
    <x v="0"/>
    <x v="0"/>
    <x v="1"/>
    <x v="7"/>
    <x v="34"/>
    <s v="Bancolombia"/>
    <n v="84190"/>
  </r>
  <r>
    <x v="6"/>
    <x v="0"/>
    <x v="4"/>
    <x v="0"/>
    <x v="0"/>
    <x v="1"/>
    <x v="7"/>
    <x v="20"/>
    <s v="PAYU COLOMBIA SAS"/>
    <n v="585561"/>
  </r>
  <r>
    <x v="6"/>
    <x v="0"/>
    <x v="4"/>
    <x v="0"/>
    <x v="0"/>
    <x v="1"/>
    <x v="7"/>
    <x v="20"/>
    <s v="Bancolombia"/>
    <n v="105735"/>
  </r>
  <r>
    <x v="6"/>
    <x v="0"/>
    <x v="4"/>
    <x v="0"/>
    <x v="0"/>
    <x v="1"/>
    <x v="7"/>
    <x v="101"/>
    <s v="DIAN"/>
    <n v="5000"/>
  </r>
  <r>
    <x v="6"/>
    <x v="0"/>
    <x v="4"/>
    <x v="0"/>
    <x v="0"/>
    <x v="1"/>
    <x v="7"/>
    <x v="55"/>
    <m/>
    <m/>
  </r>
  <r>
    <x v="6"/>
    <x v="0"/>
    <x v="4"/>
    <x v="0"/>
    <x v="0"/>
    <x v="1"/>
    <x v="8"/>
    <x v="22"/>
    <s v="Bancolombia"/>
    <n v="169910"/>
  </r>
  <r>
    <x v="6"/>
    <x v="0"/>
    <x v="4"/>
    <x v="0"/>
    <x v="0"/>
    <x v="1"/>
    <x v="8"/>
    <x v="94"/>
    <m/>
    <m/>
  </r>
  <r>
    <x v="6"/>
    <x v="0"/>
    <x v="4"/>
    <x v="0"/>
    <x v="0"/>
    <x v="1"/>
    <x v="8"/>
    <x v="95"/>
    <m/>
    <m/>
  </r>
  <r>
    <x v="6"/>
    <x v="0"/>
    <x v="4"/>
    <x v="0"/>
    <x v="0"/>
    <x v="1"/>
    <x v="8"/>
    <x v="77"/>
    <s v="Fundapedco"/>
    <n v="518006"/>
  </r>
  <r>
    <x v="6"/>
    <x v="0"/>
    <x v="4"/>
    <x v="0"/>
    <x v="0"/>
    <x v="1"/>
    <x v="8"/>
    <x v="4"/>
    <s v="REDOX COLOMBIA S.A.S."/>
    <m/>
  </r>
  <r>
    <x v="6"/>
    <x v="0"/>
    <x v="4"/>
    <x v="0"/>
    <x v="0"/>
    <x v="1"/>
    <x v="8"/>
    <x v="4"/>
    <s v="DIAN"/>
    <m/>
  </r>
  <r>
    <x v="6"/>
    <x v="0"/>
    <x v="4"/>
    <x v="0"/>
    <x v="0"/>
    <x v="1"/>
    <x v="8"/>
    <x v="4"/>
    <s v="SAFERBO TRANSEMPAQUE LTDA."/>
    <m/>
  </r>
  <r>
    <x v="6"/>
    <x v="0"/>
    <x v="4"/>
    <x v="0"/>
    <x v="0"/>
    <x v="1"/>
    <x v="8"/>
    <x v="4"/>
    <s v="COLOMBIA TELECOMUNICACIONES S.A. E.S.P."/>
    <n v="3"/>
  </r>
  <r>
    <x v="6"/>
    <x v="0"/>
    <x v="4"/>
    <x v="0"/>
    <x v="0"/>
    <x v="1"/>
    <x v="8"/>
    <x v="4"/>
    <s v="AMAZON.COM INC"/>
    <n v="336000"/>
  </r>
  <r>
    <x v="6"/>
    <x v="0"/>
    <x v="4"/>
    <x v="0"/>
    <x v="0"/>
    <x v="1"/>
    <x v="8"/>
    <x v="4"/>
    <s v="FARMAVIT EMPRESA ASOCIATIVA DE TRABAJO"/>
    <n v="4"/>
  </r>
  <r>
    <x v="6"/>
    <x v="0"/>
    <x v="4"/>
    <x v="0"/>
    <x v="0"/>
    <x v="1"/>
    <x v="8"/>
    <x v="4"/>
    <s v="IRCC S.A.S."/>
    <n v="24000"/>
  </r>
  <r>
    <x v="6"/>
    <x v="0"/>
    <x v="4"/>
    <x v="0"/>
    <x v="0"/>
    <x v="1"/>
    <x v="8"/>
    <x v="4"/>
    <s v="GRUPO EMPRESARIAL LA SEBASTIANA SAS"/>
    <n v="48000"/>
  </r>
  <r>
    <x v="6"/>
    <x v="0"/>
    <x v="4"/>
    <x v="0"/>
    <x v="0"/>
    <x v="1"/>
    <x v="8"/>
    <x v="4"/>
    <m/>
    <m/>
  </r>
  <r>
    <x v="6"/>
    <x v="0"/>
    <x v="4"/>
    <x v="0"/>
    <x v="0"/>
    <x v="1"/>
    <x v="8"/>
    <x v="4"/>
    <m/>
    <m/>
  </r>
  <r>
    <x v="6"/>
    <x v="0"/>
    <x v="4"/>
    <x v="0"/>
    <x v="0"/>
    <x v="1"/>
    <x v="8"/>
    <x v="4"/>
    <m/>
    <m/>
  </r>
  <r>
    <x v="6"/>
    <x v="0"/>
    <x v="4"/>
    <x v="0"/>
    <x v="0"/>
    <x v="6"/>
    <x v="23"/>
    <x v="112"/>
    <m/>
    <m/>
  </r>
  <r>
    <x v="6"/>
    <x v="0"/>
    <x v="4"/>
    <x v="0"/>
    <x v="2"/>
    <x v="3"/>
    <x v="3"/>
    <x v="96"/>
    <m/>
    <m/>
  </r>
  <r>
    <x v="6"/>
    <x v="0"/>
    <x v="4"/>
    <x v="0"/>
    <x v="2"/>
    <x v="3"/>
    <x v="3"/>
    <x v="97"/>
    <s v="LA CONCEPCION SA"/>
    <n v="279904"/>
  </r>
  <r>
    <x v="6"/>
    <x v="0"/>
    <x v="4"/>
    <x v="0"/>
    <x v="2"/>
    <x v="3"/>
    <x v="3"/>
    <x v="97"/>
    <s v="ASOCIACION AGROPIMIENTERA VALLE DEL GUAMEZ"/>
    <m/>
  </r>
  <r>
    <x v="6"/>
    <x v="0"/>
    <x v="4"/>
    <x v="0"/>
    <x v="2"/>
    <x v="3"/>
    <x v="3"/>
    <x v="97"/>
    <s v="CONNPLANTS SAS"/>
    <n v="1182975"/>
  </r>
  <r>
    <x v="6"/>
    <x v="0"/>
    <x v="4"/>
    <x v="0"/>
    <x v="2"/>
    <x v="3"/>
    <x v="3"/>
    <x v="97"/>
    <m/>
    <m/>
  </r>
  <r>
    <x v="6"/>
    <x v="0"/>
    <x v="4"/>
    <x v="0"/>
    <x v="2"/>
    <x v="3"/>
    <x v="3"/>
    <x v="97"/>
    <m/>
    <m/>
  </r>
  <r>
    <x v="6"/>
    <x v="0"/>
    <x v="4"/>
    <x v="0"/>
    <x v="2"/>
    <x v="3"/>
    <x v="3"/>
    <x v="97"/>
    <m/>
    <m/>
  </r>
  <r>
    <x v="6"/>
    <x v="0"/>
    <x v="4"/>
    <x v="0"/>
    <x v="2"/>
    <x v="3"/>
    <x v="3"/>
    <x v="97"/>
    <m/>
    <m/>
  </r>
  <r>
    <x v="6"/>
    <x v="0"/>
    <x v="4"/>
    <x v="0"/>
    <x v="2"/>
    <x v="3"/>
    <x v="3"/>
    <x v="98"/>
    <m/>
    <m/>
  </r>
  <r>
    <x v="6"/>
    <x v="0"/>
    <x v="4"/>
    <x v="0"/>
    <x v="2"/>
    <x v="3"/>
    <x v="3"/>
    <x v="99"/>
    <s v="FARMAVIT EMPRESA ASOCIATIVA DE TRABAJO"/>
    <n v="9708867"/>
  </r>
  <r>
    <x v="6"/>
    <x v="0"/>
    <x v="4"/>
    <x v="0"/>
    <x v="2"/>
    <x v="3"/>
    <x v="3"/>
    <x v="99"/>
    <s v="INDES S.A.S."/>
    <n v="7435"/>
  </r>
  <r>
    <x v="6"/>
    <x v="0"/>
    <x v="4"/>
    <x v="0"/>
    <x v="2"/>
    <x v="3"/>
    <x v="3"/>
    <x v="99"/>
    <s v="NEW PLAST SAS"/>
    <n v="35775"/>
  </r>
  <r>
    <x v="6"/>
    <x v="0"/>
    <x v="4"/>
    <x v="0"/>
    <x v="2"/>
    <x v="3"/>
    <x v="3"/>
    <x v="99"/>
    <m/>
    <m/>
  </r>
  <r>
    <x v="6"/>
    <x v="0"/>
    <x v="4"/>
    <x v="0"/>
    <x v="2"/>
    <x v="3"/>
    <x v="3"/>
    <x v="99"/>
    <m/>
    <m/>
  </r>
  <r>
    <x v="6"/>
    <x v="0"/>
    <x v="4"/>
    <x v="0"/>
    <x v="2"/>
    <x v="3"/>
    <x v="3"/>
    <x v="99"/>
    <m/>
    <m/>
  </r>
  <r>
    <x v="6"/>
    <x v="0"/>
    <x v="4"/>
    <x v="0"/>
    <x v="2"/>
    <x v="3"/>
    <x v="3"/>
    <x v="99"/>
    <m/>
    <m/>
  </r>
  <r>
    <x v="6"/>
    <x v="0"/>
    <x v="4"/>
    <x v="0"/>
    <x v="2"/>
    <x v="3"/>
    <x v="26"/>
    <x v="137"/>
    <m/>
    <m/>
  </r>
  <r>
    <x v="6"/>
    <x v="0"/>
    <x v="4"/>
    <x v="0"/>
    <x v="2"/>
    <x v="3"/>
    <x v="20"/>
    <x v="49"/>
    <s v="SERVIENTREGA S.A."/>
    <m/>
  </r>
  <r>
    <x v="6"/>
    <x v="0"/>
    <x v="4"/>
    <x v="0"/>
    <x v="2"/>
    <x v="3"/>
    <x v="20"/>
    <x v="49"/>
    <s v="COORDINADORA MERCANTIL SA"/>
    <n v="2560490"/>
  </r>
  <r>
    <x v="6"/>
    <x v="0"/>
    <x v="4"/>
    <x v="0"/>
    <x v="2"/>
    <x v="3"/>
    <x v="20"/>
    <x v="49"/>
    <s v="ALLTAG SAS"/>
    <n v="368700"/>
  </r>
  <r>
    <x v="6"/>
    <x v="0"/>
    <x v="4"/>
    <x v="0"/>
    <x v="2"/>
    <x v="3"/>
    <x v="20"/>
    <x v="49"/>
    <m/>
    <m/>
  </r>
  <r>
    <x v="6"/>
    <x v="0"/>
    <x v="4"/>
    <x v="0"/>
    <x v="2"/>
    <x v="3"/>
    <x v="20"/>
    <x v="49"/>
    <m/>
    <m/>
  </r>
  <r>
    <x v="6"/>
    <x v="0"/>
    <x v="4"/>
    <x v="0"/>
    <x v="2"/>
    <x v="3"/>
    <x v="20"/>
    <x v="49"/>
    <m/>
    <m/>
  </r>
  <r>
    <x v="6"/>
    <x v="0"/>
    <x v="4"/>
    <x v="0"/>
    <x v="2"/>
    <x v="3"/>
    <x v="20"/>
    <x v="111"/>
    <s v="ALLTAG SAS"/>
    <n v="90000"/>
  </r>
  <r>
    <x v="6"/>
    <x v="0"/>
    <x v="4"/>
    <x v="0"/>
    <x v="2"/>
    <x v="3"/>
    <x v="20"/>
    <x v="111"/>
    <s v="OLGROUP SAS"/>
    <n v="186000"/>
  </r>
  <r>
    <x v="6"/>
    <x v="0"/>
    <x v="4"/>
    <x v="0"/>
    <x v="2"/>
    <x v="3"/>
    <x v="21"/>
    <x v="50"/>
    <m/>
    <m/>
  </r>
  <r>
    <x v="6"/>
    <x v="0"/>
    <x v="4"/>
    <x v="0"/>
    <x v="2"/>
    <x v="3"/>
    <x v="21"/>
    <x v="132"/>
    <s v="MARIA JOSE LOPEZ BOLAÑOS"/>
    <n v="350000"/>
  </r>
  <r>
    <x v="7"/>
    <x v="0"/>
    <x v="4"/>
    <x v="0"/>
    <x v="1"/>
    <x v="2"/>
    <x v="24"/>
    <x v="63"/>
    <s v="VARIOS"/>
    <n v="71538749.700000003"/>
  </r>
  <r>
    <x v="7"/>
    <x v="0"/>
    <x v="4"/>
    <x v="0"/>
    <x v="1"/>
    <x v="5"/>
    <x v="11"/>
    <x v="64"/>
    <m/>
    <n v="552.20000000000005"/>
  </r>
  <r>
    <x v="7"/>
    <x v="0"/>
    <x v="4"/>
    <x v="0"/>
    <x v="1"/>
    <x v="5"/>
    <x v="14"/>
    <x v="66"/>
    <m/>
    <m/>
  </r>
  <r>
    <x v="7"/>
    <x v="0"/>
    <x v="4"/>
    <x v="0"/>
    <x v="1"/>
    <x v="5"/>
    <x v="15"/>
    <x v="69"/>
    <m/>
    <n v="21980.1"/>
  </r>
  <r>
    <x v="7"/>
    <x v="0"/>
    <x v="4"/>
    <x v="0"/>
    <x v="1"/>
    <x v="2"/>
    <x v="25"/>
    <x v="74"/>
    <m/>
    <n v="-5797815.1299999999"/>
  </r>
  <r>
    <x v="7"/>
    <x v="0"/>
    <x v="4"/>
    <x v="0"/>
    <x v="1"/>
    <x v="2"/>
    <x v="25"/>
    <x v="118"/>
    <m/>
    <n v="-30000"/>
  </r>
  <r>
    <x v="7"/>
    <x v="0"/>
    <x v="4"/>
    <x v="0"/>
    <x v="1"/>
    <x v="2"/>
    <x v="0"/>
    <x v="103"/>
    <m/>
    <n v="-1182958.48"/>
  </r>
  <r>
    <x v="7"/>
    <x v="0"/>
    <x v="4"/>
    <x v="0"/>
    <x v="1"/>
    <x v="2"/>
    <x v="0"/>
    <x v="104"/>
    <m/>
    <n v="409000"/>
  </r>
  <r>
    <x v="7"/>
    <x v="0"/>
    <x v="4"/>
    <x v="0"/>
    <x v="0"/>
    <x v="0"/>
    <x v="4"/>
    <x v="6"/>
    <s v="SEBASTIAN MENDOZA CASTAÑO"/>
    <n v="4200000"/>
  </r>
  <r>
    <x v="7"/>
    <x v="0"/>
    <x v="4"/>
    <x v="0"/>
    <x v="0"/>
    <x v="0"/>
    <x v="4"/>
    <x v="6"/>
    <s v="ANA MYRIAM SALAZAR HERMOSA"/>
    <n v="1500000"/>
  </r>
  <r>
    <x v="7"/>
    <x v="0"/>
    <x v="4"/>
    <x v="0"/>
    <x v="0"/>
    <x v="0"/>
    <x v="4"/>
    <x v="7"/>
    <s v="SEBASTIAN MENDOZA CASTAÑO"/>
    <n v="0"/>
  </r>
  <r>
    <x v="7"/>
    <x v="0"/>
    <x v="4"/>
    <x v="0"/>
    <x v="0"/>
    <x v="0"/>
    <x v="4"/>
    <x v="7"/>
    <s v="ANA MYRIAM SALAZAR HERMOSA"/>
    <n v="117172"/>
  </r>
  <r>
    <x v="7"/>
    <x v="0"/>
    <x v="4"/>
    <x v="0"/>
    <x v="0"/>
    <x v="0"/>
    <x v="4"/>
    <x v="8"/>
    <s v="SEBASTIAN MENDOZA CASTAÑO"/>
    <n v="350000"/>
  </r>
  <r>
    <x v="7"/>
    <x v="0"/>
    <x v="4"/>
    <x v="0"/>
    <x v="0"/>
    <x v="0"/>
    <x v="4"/>
    <x v="8"/>
    <s v="ANA MYRIAM SALAZAR HERMOSA"/>
    <n v="134764"/>
  </r>
  <r>
    <x v="7"/>
    <x v="0"/>
    <x v="4"/>
    <x v="0"/>
    <x v="0"/>
    <x v="0"/>
    <x v="4"/>
    <x v="9"/>
    <s v="SEBASTIAN MENDOZA CASTAÑO"/>
    <n v="42000"/>
  </r>
  <r>
    <x v="7"/>
    <x v="0"/>
    <x v="4"/>
    <x v="0"/>
    <x v="0"/>
    <x v="0"/>
    <x v="4"/>
    <x v="9"/>
    <s v="ANA MYRIAM SALAZAR HERMOSA"/>
    <n v="16172"/>
  </r>
  <r>
    <x v="7"/>
    <x v="0"/>
    <x v="4"/>
    <x v="0"/>
    <x v="0"/>
    <x v="0"/>
    <x v="4"/>
    <x v="10"/>
    <s v="SEBASTIAN MENDOZA CASTAÑO"/>
    <n v="350000"/>
  </r>
  <r>
    <x v="7"/>
    <x v="0"/>
    <x v="4"/>
    <x v="0"/>
    <x v="0"/>
    <x v="0"/>
    <x v="4"/>
    <x v="10"/>
    <s v="ANA MYRIAM SALAZAR HERMOSA"/>
    <n v="134764"/>
  </r>
  <r>
    <x v="7"/>
    <x v="0"/>
    <x v="4"/>
    <x v="0"/>
    <x v="0"/>
    <x v="0"/>
    <x v="4"/>
    <x v="11"/>
    <s v="SEBASTIAN MENDOZA CASTAÑO"/>
    <n v="175000"/>
  </r>
  <r>
    <x v="7"/>
    <x v="0"/>
    <x v="4"/>
    <x v="0"/>
    <x v="0"/>
    <x v="0"/>
    <x v="4"/>
    <x v="11"/>
    <s v="ANA MYRIAM SALAZAR HERMOSA"/>
    <n v="62500"/>
  </r>
  <r>
    <x v="7"/>
    <x v="0"/>
    <x v="4"/>
    <x v="0"/>
    <x v="0"/>
    <x v="0"/>
    <x v="4"/>
    <x v="12"/>
    <s v="SEBASTIAN MENDOZA CASTAÑO"/>
    <n v="2800000"/>
  </r>
  <r>
    <x v="7"/>
    <x v="0"/>
    <x v="4"/>
    <x v="0"/>
    <x v="0"/>
    <x v="0"/>
    <x v="4"/>
    <x v="134"/>
    <m/>
    <m/>
  </r>
  <r>
    <x v="7"/>
    <x v="0"/>
    <x v="4"/>
    <x v="0"/>
    <x v="0"/>
    <x v="0"/>
    <x v="4"/>
    <x v="56"/>
    <s v="RICARDO ARTURO ARANGO WAGNER"/>
    <m/>
  </r>
  <r>
    <x v="7"/>
    <x v="0"/>
    <x v="4"/>
    <x v="0"/>
    <x v="0"/>
    <x v="0"/>
    <x v="4"/>
    <x v="13"/>
    <s v="Seguros de riesgos laborales suramericana S.A."/>
    <n v="29754"/>
  </r>
  <r>
    <x v="7"/>
    <x v="0"/>
    <x v="4"/>
    <x v="0"/>
    <x v="0"/>
    <x v="0"/>
    <x v="4"/>
    <x v="14"/>
    <s v="Protección S.A"/>
    <n v="504000"/>
  </r>
  <r>
    <x v="7"/>
    <x v="0"/>
    <x v="4"/>
    <x v="0"/>
    <x v="0"/>
    <x v="0"/>
    <x v="4"/>
    <x v="14"/>
    <s v="Colpensiones"/>
    <n v="180000"/>
  </r>
  <r>
    <x v="7"/>
    <x v="0"/>
    <x v="4"/>
    <x v="0"/>
    <x v="0"/>
    <x v="0"/>
    <x v="4"/>
    <x v="15"/>
    <s v="Comfandi "/>
    <n v="228000"/>
  </r>
  <r>
    <x v="7"/>
    <x v="0"/>
    <x v="4"/>
    <x v="0"/>
    <x v="0"/>
    <x v="0"/>
    <x v="4"/>
    <x v="113"/>
    <m/>
    <m/>
  </r>
  <r>
    <x v="7"/>
    <x v="0"/>
    <x v="4"/>
    <x v="0"/>
    <x v="0"/>
    <x v="0"/>
    <x v="9"/>
    <x v="114"/>
    <s v="H&amp;G CONTADORES SAS"/>
    <n v="908526"/>
  </r>
  <r>
    <x v="7"/>
    <x v="0"/>
    <x v="4"/>
    <x v="0"/>
    <x v="0"/>
    <x v="0"/>
    <x v="9"/>
    <x v="30"/>
    <m/>
    <m/>
  </r>
  <r>
    <x v="7"/>
    <x v="0"/>
    <x v="4"/>
    <x v="0"/>
    <x v="0"/>
    <x v="0"/>
    <x v="9"/>
    <x v="110"/>
    <s v="ESPERANZA MENDOZA"/>
    <n v="998000"/>
  </r>
  <r>
    <x v="7"/>
    <x v="0"/>
    <x v="4"/>
    <x v="0"/>
    <x v="0"/>
    <x v="0"/>
    <x v="5"/>
    <x v="70"/>
    <s v="COLOMBIA TELECOMUNICACIONES S.A. E.S.P."/>
    <n v="448"/>
  </r>
  <r>
    <x v="7"/>
    <x v="0"/>
    <x v="4"/>
    <x v="0"/>
    <x v="0"/>
    <x v="0"/>
    <x v="5"/>
    <x v="102"/>
    <m/>
    <m/>
  </r>
  <r>
    <x v="7"/>
    <x v="0"/>
    <x v="4"/>
    <x v="0"/>
    <x v="0"/>
    <x v="0"/>
    <x v="5"/>
    <x v="71"/>
    <s v="AEROVIAS DEL CONTINENTE AMERICANO S.A."/>
    <n v="35800"/>
  </r>
  <r>
    <x v="7"/>
    <x v="0"/>
    <x v="4"/>
    <x v="0"/>
    <x v="0"/>
    <x v="0"/>
    <x v="5"/>
    <x v="78"/>
    <m/>
    <m/>
  </r>
  <r>
    <x v="7"/>
    <x v="0"/>
    <x v="4"/>
    <x v="0"/>
    <x v="0"/>
    <x v="0"/>
    <x v="6"/>
    <x v="17"/>
    <s v="OLGA BARBOSA DE HURTADO"/>
    <n v="800000"/>
  </r>
  <r>
    <x v="7"/>
    <x v="0"/>
    <x v="4"/>
    <x v="0"/>
    <x v="0"/>
    <x v="0"/>
    <x v="0"/>
    <x v="79"/>
    <m/>
    <m/>
  </r>
  <r>
    <x v="7"/>
    <x v="0"/>
    <x v="4"/>
    <x v="0"/>
    <x v="0"/>
    <x v="0"/>
    <x v="0"/>
    <x v="80"/>
    <s v="FACEBOOK IRELAND LIMITED"/>
    <n v="711975"/>
  </r>
  <r>
    <x v="7"/>
    <x v="0"/>
    <x v="4"/>
    <x v="0"/>
    <x v="0"/>
    <x v="0"/>
    <x v="0"/>
    <x v="80"/>
    <s v="GOOGLE LLC"/>
    <n v="236243"/>
  </r>
  <r>
    <x v="7"/>
    <x v="0"/>
    <x v="4"/>
    <x v="0"/>
    <x v="0"/>
    <x v="0"/>
    <x v="0"/>
    <x v="80"/>
    <s v="MANCHOLA ASOCIADOS LTDA"/>
    <n v="1000000"/>
  </r>
  <r>
    <x v="7"/>
    <x v="0"/>
    <x v="4"/>
    <x v="0"/>
    <x v="0"/>
    <x v="0"/>
    <x v="0"/>
    <x v="80"/>
    <s v="MERCADEO COMPARTIDO SAS"/>
    <n v="280300"/>
  </r>
  <r>
    <x v="7"/>
    <x v="0"/>
    <x v="4"/>
    <x v="0"/>
    <x v="0"/>
    <x v="0"/>
    <x v="0"/>
    <x v="80"/>
    <s v="FARMACIA DROGUERIA SAN JORGE LTDA"/>
    <n v="421433"/>
  </r>
  <r>
    <x v="7"/>
    <x v="0"/>
    <x v="4"/>
    <x v="0"/>
    <x v="0"/>
    <x v="0"/>
    <x v="0"/>
    <x v="80"/>
    <m/>
    <m/>
  </r>
  <r>
    <x v="7"/>
    <x v="0"/>
    <x v="4"/>
    <x v="0"/>
    <x v="0"/>
    <x v="0"/>
    <x v="0"/>
    <x v="80"/>
    <m/>
    <m/>
  </r>
  <r>
    <x v="7"/>
    <x v="0"/>
    <x v="4"/>
    <x v="0"/>
    <x v="0"/>
    <x v="0"/>
    <x v="0"/>
    <x v="80"/>
    <m/>
    <m/>
  </r>
  <r>
    <x v="7"/>
    <x v="0"/>
    <x v="4"/>
    <x v="0"/>
    <x v="0"/>
    <x v="0"/>
    <x v="0"/>
    <x v="84"/>
    <s v="JOSE JAVIER SALCEDO SANCHEZ"/>
    <n v="90000"/>
  </r>
  <r>
    <x v="7"/>
    <x v="0"/>
    <x v="4"/>
    <x v="0"/>
    <x v="0"/>
    <x v="0"/>
    <x v="0"/>
    <x v="107"/>
    <s v="LUCERO VASQUEZ"/>
    <m/>
  </r>
  <r>
    <x v="7"/>
    <x v="0"/>
    <x v="4"/>
    <x v="0"/>
    <x v="0"/>
    <x v="0"/>
    <x v="0"/>
    <x v="115"/>
    <m/>
    <m/>
  </r>
  <r>
    <x v="7"/>
    <x v="0"/>
    <x v="4"/>
    <x v="0"/>
    <x v="0"/>
    <x v="0"/>
    <x v="0"/>
    <x v="138"/>
    <s v="COLOMBIA TELECOMUNICACIONES S.A. E.S.P."/>
    <n v="144100"/>
  </r>
  <r>
    <x v="7"/>
    <x v="0"/>
    <x v="4"/>
    <x v="0"/>
    <x v="0"/>
    <x v="0"/>
    <x v="0"/>
    <x v="108"/>
    <m/>
    <m/>
  </r>
  <r>
    <x v="7"/>
    <x v="0"/>
    <x v="4"/>
    <x v="0"/>
    <x v="0"/>
    <x v="0"/>
    <x v="0"/>
    <x v="109"/>
    <m/>
    <m/>
  </r>
  <r>
    <x v="7"/>
    <x v="0"/>
    <x v="4"/>
    <x v="0"/>
    <x v="0"/>
    <x v="0"/>
    <x v="0"/>
    <x v="116"/>
    <m/>
    <m/>
  </r>
  <r>
    <x v="7"/>
    <x v="0"/>
    <x v="4"/>
    <x v="0"/>
    <x v="0"/>
    <x v="0"/>
    <x v="12"/>
    <x v="81"/>
    <m/>
    <m/>
  </r>
  <r>
    <x v="7"/>
    <x v="0"/>
    <x v="4"/>
    <x v="0"/>
    <x v="0"/>
    <x v="0"/>
    <x v="12"/>
    <x v="82"/>
    <s v="CAMARA DE COMERCIO DE CALI"/>
    <n v="780000"/>
  </r>
  <r>
    <x v="7"/>
    <x v="0"/>
    <x v="4"/>
    <x v="0"/>
    <x v="0"/>
    <x v="0"/>
    <x v="12"/>
    <x v="83"/>
    <m/>
    <m/>
  </r>
  <r>
    <x v="7"/>
    <x v="0"/>
    <x v="4"/>
    <x v="0"/>
    <x v="0"/>
    <x v="0"/>
    <x v="12"/>
    <x v="84"/>
    <s v="CAMARA DE COMERCIO DE CALI"/>
    <m/>
  </r>
  <r>
    <x v="7"/>
    <x v="0"/>
    <x v="4"/>
    <x v="0"/>
    <x v="0"/>
    <x v="0"/>
    <x v="19"/>
    <x v="100"/>
    <s v="ALDEMAR MUÑOZ SUAREZ"/>
    <n v="280000"/>
  </r>
  <r>
    <x v="7"/>
    <x v="0"/>
    <x v="4"/>
    <x v="0"/>
    <x v="0"/>
    <x v="0"/>
    <x v="19"/>
    <x v="100"/>
    <s v="FERRETERIA BERVAR S.A.S."/>
    <m/>
  </r>
  <r>
    <x v="7"/>
    <x v="0"/>
    <x v="4"/>
    <x v="0"/>
    <x v="0"/>
    <x v="0"/>
    <x v="19"/>
    <x v="139"/>
    <m/>
    <m/>
  </r>
  <r>
    <x v="7"/>
    <x v="0"/>
    <x v="4"/>
    <x v="0"/>
    <x v="0"/>
    <x v="0"/>
    <x v="19"/>
    <x v="140"/>
    <s v="JOSE JAVIER SALCEDO SANCHEZ"/>
    <m/>
  </r>
  <r>
    <x v="7"/>
    <x v="0"/>
    <x v="4"/>
    <x v="0"/>
    <x v="0"/>
    <x v="0"/>
    <x v="16"/>
    <x v="86"/>
    <s v="AEROVIAS DEL CONTINENTE AMERICANO S.A."/>
    <n v="269000"/>
  </r>
  <r>
    <x v="7"/>
    <x v="0"/>
    <x v="4"/>
    <x v="0"/>
    <x v="0"/>
    <x v="0"/>
    <x v="16"/>
    <x v="117"/>
    <s v="CASCO CAPITAL S.A.S"/>
    <n v="285000"/>
  </r>
  <r>
    <x v="7"/>
    <x v="0"/>
    <x v="4"/>
    <x v="0"/>
    <x v="0"/>
    <x v="0"/>
    <x v="16"/>
    <x v="117"/>
    <s v="HOSTAL LAS MERCEDES BOUTIQUE"/>
    <n v="244000"/>
  </r>
  <r>
    <x v="7"/>
    <x v="0"/>
    <x v="4"/>
    <x v="0"/>
    <x v="0"/>
    <x v="0"/>
    <x v="22"/>
    <x v="105"/>
    <m/>
    <m/>
  </r>
  <r>
    <x v="7"/>
    <x v="0"/>
    <x v="4"/>
    <x v="0"/>
    <x v="0"/>
    <x v="0"/>
    <x v="2"/>
    <x v="87"/>
    <s v="SHOPIFY INC"/>
    <n v="302081"/>
  </r>
  <r>
    <x v="7"/>
    <x v="0"/>
    <x v="4"/>
    <x v="0"/>
    <x v="0"/>
    <x v="0"/>
    <x v="2"/>
    <x v="88"/>
    <s v="CAMILO CAICEDO SANZ"/>
    <n v="127500"/>
  </r>
  <r>
    <x v="7"/>
    <x v="0"/>
    <x v="4"/>
    <x v="0"/>
    <x v="0"/>
    <x v="0"/>
    <x v="2"/>
    <x v="89"/>
    <s v="INGRID VIVIANA AGUDELO POVEDA"/>
    <n v="200000"/>
  </r>
  <r>
    <x v="7"/>
    <x v="0"/>
    <x v="4"/>
    <x v="0"/>
    <x v="0"/>
    <x v="0"/>
    <x v="2"/>
    <x v="89"/>
    <s v="REDOX COLOMBIA S.A.S."/>
    <n v="35378"/>
  </r>
  <r>
    <x v="7"/>
    <x v="0"/>
    <x v="4"/>
    <x v="0"/>
    <x v="0"/>
    <x v="0"/>
    <x v="2"/>
    <x v="90"/>
    <s v="GRUPO ARGURI SAS"/>
    <n v="178490"/>
  </r>
  <r>
    <x v="7"/>
    <x v="0"/>
    <x v="4"/>
    <x v="0"/>
    <x v="0"/>
    <x v="0"/>
    <x v="2"/>
    <x v="91"/>
    <m/>
    <m/>
  </r>
  <r>
    <x v="7"/>
    <x v="0"/>
    <x v="4"/>
    <x v="0"/>
    <x v="0"/>
    <x v="0"/>
    <x v="2"/>
    <x v="92"/>
    <m/>
    <m/>
  </r>
  <r>
    <x v="7"/>
    <x v="0"/>
    <x v="4"/>
    <x v="0"/>
    <x v="0"/>
    <x v="0"/>
    <x v="2"/>
    <x v="136"/>
    <s v="JHON FREYMAN ESCOBAR"/>
    <n v="10000"/>
  </r>
  <r>
    <x v="7"/>
    <x v="0"/>
    <x v="4"/>
    <x v="0"/>
    <x v="0"/>
    <x v="0"/>
    <x v="2"/>
    <x v="136"/>
    <s v="DAVID MUÑOZ"/>
    <n v="574800"/>
  </r>
  <r>
    <x v="7"/>
    <x v="0"/>
    <x v="4"/>
    <x v="0"/>
    <x v="0"/>
    <x v="0"/>
    <x v="2"/>
    <x v="141"/>
    <m/>
    <m/>
  </r>
  <r>
    <x v="7"/>
    <x v="0"/>
    <x v="4"/>
    <x v="0"/>
    <x v="0"/>
    <x v="0"/>
    <x v="2"/>
    <x v="93"/>
    <m/>
    <m/>
  </r>
  <r>
    <x v="7"/>
    <x v="0"/>
    <x v="4"/>
    <x v="0"/>
    <x v="0"/>
    <x v="0"/>
    <x v="2"/>
    <x v="84"/>
    <s v="DIANA MARCELA VALENCIA"/>
    <n v="0.35"/>
  </r>
  <r>
    <x v="7"/>
    <x v="0"/>
    <x v="4"/>
    <x v="0"/>
    <x v="0"/>
    <x v="0"/>
    <x v="2"/>
    <x v="84"/>
    <s v="FARMACIA DROGUERIA SAN JORGE LTDA"/>
    <n v="3.08"/>
  </r>
  <r>
    <x v="7"/>
    <x v="0"/>
    <x v="4"/>
    <x v="0"/>
    <x v="0"/>
    <x v="0"/>
    <x v="2"/>
    <x v="84"/>
    <s v="VITAINTEGRAL SAS"/>
    <n v="374.46"/>
  </r>
  <r>
    <x v="7"/>
    <x v="0"/>
    <x v="4"/>
    <x v="0"/>
    <x v="0"/>
    <x v="0"/>
    <x v="2"/>
    <x v="84"/>
    <s v="INVERSIONES BARON Y BOTERO S.A.S"/>
    <n v="0.9"/>
  </r>
  <r>
    <x v="7"/>
    <x v="0"/>
    <x v="4"/>
    <x v="0"/>
    <x v="0"/>
    <x v="0"/>
    <x v="2"/>
    <x v="84"/>
    <s v="INVERSIONES FARMACIAS ALPHA S.A.S"/>
    <n v="500.2"/>
  </r>
  <r>
    <x v="7"/>
    <x v="0"/>
    <x v="4"/>
    <x v="0"/>
    <x v="0"/>
    <x v="0"/>
    <x v="2"/>
    <x v="84"/>
    <s v="BISMILA SAS"/>
    <n v="61"/>
  </r>
  <r>
    <x v="7"/>
    <x v="0"/>
    <x v="4"/>
    <x v="0"/>
    <x v="0"/>
    <x v="0"/>
    <x v="2"/>
    <x v="84"/>
    <s v="MERKAORGANICO NATURAL SAS"/>
    <n v="6924.46"/>
  </r>
  <r>
    <x v="7"/>
    <x v="0"/>
    <x v="4"/>
    <x v="0"/>
    <x v="0"/>
    <x v="0"/>
    <x v="2"/>
    <x v="84"/>
    <s v="INVERSIONES SALUDABLES VITA S.A.S"/>
    <n v="0.36"/>
  </r>
  <r>
    <x v="7"/>
    <x v="0"/>
    <x v="4"/>
    <x v="0"/>
    <x v="0"/>
    <x v="0"/>
    <x v="2"/>
    <x v="84"/>
    <s v="SEERI COLOMBIA"/>
    <n v="0.01"/>
  </r>
  <r>
    <x v="7"/>
    <x v="0"/>
    <x v="4"/>
    <x v="0"/>
    <x v="0"/>
    <x v="7"/>
    <x v="4"/>
    <x v="119"/>
    <s v="DAVID MUÑOZ"/>
    <n v="2000000"/>
  </r>
  <r>
    <x v="7"/>
    <x v="0"/>
    <x v="4"/>
    <x v="0"/>
    <x v="0"/>
    <x v="7"/>
    <x v="4"/>
    <x v="120"/>
    <s v="DAVID MUÑOZ"/>
    <n v="117172"/>
  </r>
  <r>
    <x v="7"/>
    <x v="0"/>
    <x v="4"/>
    <x v="0"/>
    <x v="0"/>
    <x v="7"/>
    <x v="4"/>
    <x v="121"/>
    <s v="DAVID MUÑOZ"/>
    <n v="176431"/>
  </r>
  <r>
    <x v="7"/>
    <x v="0"/>
    <x v="4"/>
    <x v="0"/>
    <x v="0"/>
    <x v="7"/>
    <x v="4"/>
    <x v="122"/>
    <s v="DAVID MUÑOZ"/>
    <n v="21172"/>
  </r>
  <r>
    <x v="7"/>
    <x v="0"/>
    <x v="4"/>
    <x v="0"/>
    <x v="0"/>
    <x v="7"/>
    <x v="4"/>
    <x v="123"/>
    <s v="DAVID MUÑOZ"/>
    <n v="176431"/>
  </r>
  <r>
    <x v="7"/>
    <x v="0"/>
    <x v="4"/>
    <x v="0"/>
    <x v="0"/>
    <x v="7"/>
    <x v="4"/>
    <x v="124"/>
    <s v="DAVID MUÑOZ"/>
    <n v="83333"/>
  </r>
  <r>
    <x v="7"/>
    <x v="0"/>
    <x v="4"/>
    <x v="0"/>
    <x v="0"/>
    <x v="7"/>
    <x v="4"/>
    <x v="135"/>
    <m/>
    <m/>
  </r>
  <r>
    <x v="7"/>
    <x v="0"/>
    <x v="4"/>
    <x v="0"/>
    <x v="0"/>
    <x v="7"/>
    <x v="4"/>
    <x v="125"/>
    <s v="DAVID MUÑOZ"/>
    <n v="1000000"/>
  </r>
  <r>
    <x v="7"/>
    <x v="0"/>
    <x v="4"/>
    <x v="0"/>
    <x v="0"/>
    <x v="7"/>
    <x v="4"/>
    <x v="126"/>
    <m/>
    <m/>
  </r>
  <r>
    <x v="7"/>
    <x v="0"/>
    <x v="4"/>
    <x v="0"/>
    <x v="0"/>
    <x v="7"/>
    <x v="4"/>
    <x v="127"/>
    <s v="Seguros de riesgos laborales suramericana S.A."/>
    <n v="10440"/>
  </r>
  <r>
    <x v="7"/>
    <x v="0"/>
    <x v="4"/>
    <x v="0"/>
    <x v="0"/>
    <x v="7"/>
    <x v="4"/>
    <x v="128"/>
    <s v="Protección S.A"/>
    <n v="240000"/>
  </r>
  <r>
    <x v="7"/>
    <x v="0"/>
    <x v="4"/>
    <x v="0"/>
    <x v="0"/>
    <x v="7"/>
    <x v="4"/>
    <x v="129"/>
    <s v="Comfandi "/>
    <n v="80000"/>
  </r>
  <r>
    <x v="7"/>
    <x v="0"/>
    <x v="4"/>
    <x v="0"/>
    <x v="0"/>
    <x v="7"/>
    <x v="4"/>
    <x v="130"/>
    <m/>
    <m/>
  </r>
  <r>
    <x v="7"/>
    <x v="0"/>
    <x v="4"/>
    <x v="0"/>
    <x v="0"/>
    <x v="7"/>
    <x v="2"/>
    <x v="131"/>
    <m/>
    <m/>
  </r>
  <r>
    <x v="7"/>
    <x v="0"/>
    <x v="4"/>
    <x v="0"/>
    <x v="0"/>
    <x v="1"/>
    <x v="7"/>
    <x v="34"/>
    <s v="Bancolombia"/>
    <n v="84190"/>
  </r>
  <r>
    <x v="7"/>
    <x v="0"/>
    <x v="4"/>
    <x v="0"/>
    <x v="0"/>
    <x v="1"/>
    <x v="7"/>
    <x v="20"/>
    <s v="PAYU COLOMBIA SAS"/>
    <n v="427253"/>
  </r>
  <r>
    <x v="7"/>
    <x v="0"/>
    <x v="4"/>
    <x v="0"/>
    <x v="0"/>
    <x v="1"/>
    <x v="7"/>
    <x v="20"/>
    <s v="Bancolombia"/>
    <n v="108144"/>
  </r>
  <r>
    <x v="7"/>
    <x v="0"/>
    <x v="4"/>
    <x v="0"/>
    <x v="0"/>
    <x v="1"/>
    <x v="7"/>
    <x v="101"/>
    <s v="DIAN"/>
    <m/>
  </r>
  <r>
    <x v="7"/>
    <x v="0"/>
    <x v="4"/>
    <x v="0"/>
    <x v="0"/>
    <x v="1"/>
    <x v="7"/>
    <x v="55"/>
    <m/>
    <m/>
  </r>
  <r>
    <x v="7"/>
    <x v="0"/>
    <x v="4"/>
    <x v="0"/>
    <x v="0"/>
    <x v="1"/>
    <x v="8"/>
    <x v="22"/>
    <s v="Bancolombia"/>
    <n v="243732"/>
  </r>
  <r>
    <x v="7"/>
    <x v="0"/>
    <x v="4"/>
    <x v="0"/>
    <x v="0"/>
    <x v="1"/>
    <x v="8"/>
    <x v="94"/>
    <m/>
    <m/>
  </r>
  <r>
    <x v="7"/>
    <x v="0"/>
    <x v="4"/>
    <x v="0"/>
    <x v="0"/>
    <x v="1"/>
    <x v="8"/>
    <x v="95"/>
    <m/>
    <m/>
  </r>
  <r>
    <x v="7"/>
    <x v="0"/>
    <x v="4"/>
    <x v="0"/>
    <x v="0"/>
    <x v="1"/>
    <x v="8"/>
    <x v="77"/>
    <s v="Fundapedco"/>
    <m/>
  </r>
  <r>
    <x v="7"/>
    <x v="0"/>
    <x v="4"/>
    <x v="0"/>
    <x v="0"/>
    <x v="1"/>
    <x v="8"/>
    <x v="4"/>
    <s v="KOBA COLOMBIA SAS"/>
    <n v="59140"/>
  </r>
  <r>
    <x v="7"/>
    <x v="0"/>
    <x v="4"/>
    <x v="0"/>
    <x v="0"/>
    <x v="1"/>
    <x v="8"/>
    <x v="4"/>
    <s v="CONNPLANTS SAS"/>
    <n v="3415"/>
  </r>
  <r>
    <x v="7"/>
    <x v="0"/>
    <x v="4"/>
    <x v="0"/>
    <x v="0"/>
    <x v="1"/>
    <x v="8"/>
    <x v="4"/>
    <s v="HOSTAL LAS MERCEDES BOUTIQUE"/>
    <n v="54"/>
  </r>
  <r>
    <x v="7"/>
    <x v="0"/>
    <x v="4"/>
    <x v="0"/>
    <x v="0"/>
    <x v="1"/>
    <x v="8"/>
    <x v="4"/>
    <s v="COLOMBIA TELECOMUNICACIONES S.A. E.S.P."/>
    <n v="3"/>
  </r>
  <r>
    <x v="7"/>
    <x v="0"/>
    <x v="4"/>
    <x v="0"/>
    <x v="0"/>
    <x v="1"/>
    <x v="8"/>
    <x v="4"/>
    <s v="AMAZON.COM INC"/>
    <n v="185329"/>
  </r>
  <r>
    <x v="7"/>
    <x v="0"/>
    <x v="4"/>
    <x v="0"/>
    <x v="0"/>
    <x v="1"/>
    <x v="8"/>
    <x v="4"/>
    <s v="FARMAVIT EMPRESA ASOCIATIVA DE TRABAJO"/>
    <m/>
  </r>
  <r>
    <x v="7"/>
    <x v="0"/>
    <x v="4"/>
    <x v="0"/>
    <x v="0"/>
    <x v="1"/>
    <x v="8"/>
    <x v="4"/>
    <s v="IRCC S.A.S."/>
    <m/>
  </r>
  <r>
    <x v="7"/>
    <x v="0"/>
    <x v="4"/>
    <x v="0"/>
    <x v="0"/>
    <x v="1"/>
    <x v="8"/>
    <x v="4"/>
    <s v="GRUPO EMPRESARIAL LA SEBASTIANA SAS"/>
    <m/>
  </r>
  <r>
    <x v="7"/>
    <x v="0"/>
    <x v="4"/>
    <x v="0"/>
    <x v="0"/>
    <x v="1"/>
    <x v="8"/>
    <x v="4"/>
    <s v="GINA CECILIA FERNANDEZ FAJRI DE CONCHA"/>
    <n v="101611"/>
  </r>
  <r>
    <x v="7"/>
    <x v="0"/>
    <x v="4"/>
    <x v="0"/>
    <x v="0"/>
    <x v="1"/>
    <x v="8"/>
    <x v="4"/>
    <s v="MULTILINEA LTDA"/>
    <n v="240000"/>
  </r>
  <r>
    <x v="7"/>
    <x v="0"/>
    <x v="4"/>
    <x v="0"/>
    <x v="0"/>
    <x v="1"/>
    <x v="8"/>
    <x v="4"/>
    <s v="SERVIENTREGA S.A."/>
    <n v="45500"/>
  </r>
  <r>
    <x v="7"/>
    <x v="0"/>
    <x v="4"/>
    <x v="0"/>
    <x v="0"/>
    <x v="6"/>
    <x v="23"/>
    <x v="112"/>
    <m/>
    <m/>
  </r>
  <r>
    <x v="7"/>
    <x v="0"/>
    <x v="4"/>
    <x v="0"/>
    <x v="2"/>
    <x v="3"/>
    <x v="3"/>
    <x v="96"/>
    <m/>
    <m/>
  </r>
  <r>
    <x v="7"/>
    <x v="0"/>
    <x v="4"/>
    <x v="0"/>
    <x v="2"/>
    <x v="3"/>
    <x v="3"/>
    <x v="97"/>
    <s v="LA CONCEPCION SA"/>
    <n v="359520"/>
  </r>
  <r>
    <x v="7"/>
    <x v="0"/>
    <x v="4"/>
    <x v="0"/>
    <x v="2"/>
    <x v="3"/>
    <x v="3"/>
    <x v="97"/>
    <s v="ASOCIACION AGROPIMIENTERA VALLE DEL GUAMEZ"/>
    <m/>
  </r>
  <r>
    <x v="7"/>
    <x v="0"/>
    <x v="4"/>
    <x v="0"/>
    <x v="2"/>
    <x v="3"/>
    <x v="3"/>
    <x v="97"/>
    <s v="CONNPLANTS SAS"/>
    <n v="1968120"/>
  </r>
  <r>
    <x v="7"/>
    <x v="0"/>
    <x v="4"/>
    <x v="0"/>
    <x v="2"/>
    <x v="3"/>
    <x v="3"/>
    <x v="97"/>
    <m/>
    <m/>
  </r>
  <r>
    <x v="7"/>
    <x v="0"/>
    <x v="4"/>
    <x v="0"/>
    <x v="2"/>
    <x v="3"/>
    <x v="3"/>
    <x v="97"/>
    <m/>
    <m/>
  </r>
  <r>
    <x v="7"/>
    <x v="0"/>
    <x v="4"/>
    <x v="0"/>
    <x v="2"/>
    <x v="3"/>
    <x v="3"/>
    <x v="97"/>
    <m/>
    <m/>
  </r>
  <r>
    <x v="7"/>
    <x v="0"/>
    <x v="4"/>
    <x v="0"/>
    <x v="2"/>
    <x v="3"/>
    <x v="3"/>
    <x v="97"/>
    <m/>
    <m/>
  </r>
  <r>
    <x v="7"/>
    <x v="0"/>
    <x v="4"/>
    <x v="0"/>
    <x v="2"/>
    <x v="3"/>
    <x v="3"/>
    <x v="98"/>
    <m/>
    <m/>
  </r>
  <r>
    <x v="7"/>
    <x v="0"/>
    <x v="4"/>
    <x v="0"/>
    <x v="2"/>
    <x v="3"/>
    <x v="3"/>
    <x v="99"/>
    <s v="FARMAVIT EMPRESA ASOCIATIVA DE TRABAJO"/>
    <n v="14653442"/>
  </r>
  <r>
    <x v="7"/>
    <x v="0"/>
    <x v="4"/>
    <x v="0"/>
    <x v="2"/>
    <x v="3"/>
    <x v="3"/>
    <x v="99"/>
    <s v="INDES S.A.S."/>
    <m/>
  </r>
  <r>
    <x v="7"/>
    <x v="0"/>
    <x v="4"/>
    <x v="0"/>
    <x v="2"/>
    <x v="3"/>
    <x v="3"/>
    <x v="99"/>
    <s v="NEW PLAST SAS"/>
    <m/>
  </r>
  <r>
    <x v="7"/>
    <x v="0"/>
    <x v="4"/>
    <x v="0"/>
    <x v="2"/>
    <x v="3"/>
    <x v="3"/>
    <x v="99"/>
    <s v="MARGARITA MARIA AGUIRRE GARCIA"/>
    <n v="59300"/>
  </r>
  <r>
    <x v="7"/>
    <x v="0"/>
    <x v="4"/>
    <x v="0"/>
    <x v="2"/>
    <x v="3"/>
    <x v="3"/>
    <x v="99"/>
    <s v="PRODUCCION GRAFICA EDITORES SAS"/>
    <n v="1158000"/>
  </r>
  <r>
    <x v="7"/>
    <x v="0"/>
    <x v="4"/>
    <x v="0"/>
    <x v="2"/>
    <x v="3"/>
    <x v="3"/>
    <x v="99"/>
    <m/>
    <m/>
  </r>
  <r>
    <x v="7"/>
    <x v="0"/>
    <x v="4"/>
    <x v="0"/>
    <x v="2"/>
    <x v="3"/>
    <x v="3"/>
    <x v="99"/>
    <m/>
    <m/>
  </r>
  <r>
    <x v="7"/>
    <x v="0"/>
    <x v="4"/>
    <x v="0"/>
    <x v="2"/>
    <x v="3"/>
    <x v="26"/>
    <x v="137"/>
    <m/>
    <m/>
  </r>
  <r>
    <x v="7"/>
    <x v="0"/>
    <x v="4"/>
    <x v="0"/>
    <x v="2"/>
    <x v="3"/>
    <x v="20"/>
    <x v="49"/>
    <s v="SERVIENTREGA S.A."/>
    <m/>
  </r>
  <r>
    <x v="7"/>
    <x v="0"/>
    <x v="4"/>
    <x v="0"/>
    <x v="2"/>
    <x v="3"/>
    <x v="20"/>
    <x v="49"/>
    <s v="COORDINADORA MERCANTIL SA"/>
    <n v="2491951"/>
  </r>
  <r>
    <x v="7"/>
    <x v="0"/>
    <x v="4"/>
    <x v="0"/>
    <x v="2"/>
    <x v="3"/>
    <x v="20"/>
    <x v="49"/>
    <s v="ALLTAG SAS"/>
    <n v="496000"/>
  </r>
  <r>
    <x v="7"/>
    <x v="0"/>
    <x v="4"/>
    <x v="0"/>
    <x v="2"/>
    <x v="3"/>
    <x v="20"/>
    <x v="49"/>
    <m/>
    <m/>
  </r>
  <r>
    <x v="7"/>
    <x v="0"/>
    <x v="4"/>
    <x v="0"/>
    <x v="2"/>
    <x v="3"/>
    <x v="20"/>
    <x v="49"/>
    <m/>
    <m/>
  </r>
  <r>
    <x v="7"/>
    <x v="0"/>
    <x v="4"/>
    <x v="0"/>
    <x v="2"/>
    <x v="3"/>
    <x v="20"/>
    <x v="49"/>
    <m/>
    <m/>
  </r>
  <r>
    <x v="7"/>
    <x v="0"/>
    <x v="4"/>
    <x v="0"/>
    <x v="2"/>
    <x v="3"/>
    <x v="20"/>
    <x v="111"/>
    <s v="ALLTAG SAS"/>
    <n v="45000"/>
  </r>
  <r>
    <x v="7"/>
    <x v="0"/>
    <x v="4"/>
    <x v="0"/>
    <x v="2"/>
    <x v="3"/>
    <x v="20"/>
    <x v="111"/>
    <s v="OLGROUP SAS"/>
    <n v="186000"/>
  </r>
  <r>
    <x v="7"/>
    <x v="0"/>
    <x v="4"/>
    <x v="0"/>
    <x v="2"/>
    <x v="3"/>
    <x v="21"/>
    <x v="50"/>
    <m/>
    <m/>
  </r>
  <r>
    <x v="7"/>
    <x v="0"/>
    <x v="4"/>
    <x v="0"/>
    <x v="2"/>
    <x v="3"/>
    <x v="21"/>
    <x v="132"/>
    <s v="MARIA JOSE LOPEZ BOLAÑOS"/>
    <m/>
  </r>
  <r>
    <x v="8"/>
    <x v="0"/>
    <x v="4"/>
    <x v="0"/>
    <x v="1"/>
    <x v="2"/>
    <x v="24"/>
    <x v="63"/>
    <s v="VARIOS"/>
    <n v="51579376.25"/>
  </r>
  <r>
    <x v="8"/>
    <x v="0"/>
    <x v="4"/>
    <x v="0"/>
    <x v="1"/>
    <x v="5"/>
    <x v="11"/>
    <x v="64"/>
    <m/>
    <n v="3339.35"/>
  </r>
  <r>
    <x v="8"/>
    <x v="0"/>
    <x v="4"/>
    <x v="0"/>
    <x v="1"/>
    <x v="5"/>
    <x v="14"/>
    <x v="66"/>
    <m/>
    <m/>
  </r>
  <r>
    <x v="8"/>
    <x v="0"/>
    <x v="4"/>
    <x v="0"/>
    <x v="1"/>
    <x v="5"/>
    <x v="15"/>
    <x v="69"/>
    <m/>
    <n v="278676.81"/>
  </r>
  <r>
    <x v="8"/>
    <x v="0"/>
    <x v="4"/>
    <x v="0"/>
    <x v="1"/>
    <x v="2"/>
    <x v="25"/>
    <x v="74"/>
    <m/>
    <n v="-386554.63"/>
  </r>
  <r>
    <x v="8"/>
    <x v="0"/>
    <x v="4"/>
    <x v="0"/>
    <x v="1"/>
    <x v="2"/>
    <x v="25"/>
    <x v="118"/>
    <m/>
    <m/>
  </r>
  <r>
    <x v="8"/>
    <x v="0"/>
    <x v="4"/>
    <x v="0"/>
    <x v="1"/>
    <x v="2"/>
    <x v="0"/>
    <x v="103"/>
    <m/>
    <n v="-227411.28"/>
  </r>
  <r>
    <x v="8"/>
    <x v="0"/>
    <x v="4"/>
    <x v="0"/>
    <x v="1"/>
    <x v="2"/>
    <x v="0"/>
    <x v="104"/>
    <m/>
    <n v="385000"/>
  </r>
  <r>
    <x v="8"/>
    <x v="0"/>
    <x v="4"/>
    <x v="0"/>
    <x v="0"/>
    <x v="0"/>
    <x v="4"/>
    <x v="6"/>
    <s v="SEBASTIAN MENDOZA CASTAÑO"/>
    <n v="5520000"/>
  </r>
  <r>
    <x v="8"/>
    <x v="0"/>
    <x v="4"/>
    <x v="0"/>
    <x v="0"/>
    <x v="0"/>
    <x v="4"/>
    <x v="6"/>
    <s v="ANA MYRIAM SALAZAR HERMOSA"/>
    <n v="1500000"/>
  </r>
  <r>
    <x v="8"/>
    <x v="0"/>
    <x v="4"/>
    <x v="0"/>
    <x v="0"/>
    <x v="0"/>
    <x v="4"/>
    <x v="7"/>
    <s v="SEBASTIAN MENDOZA CASTAÑO"/>
    <m/>
  </r>
  <r>
    <x v="8"/>
    <x v="0"/>
    <x v="4"/>
    <x v="0"/>
    <x v="0"/>
    <x v="0"/>
    <x v="4"/>
    <x v="7"/>
    <s v="ANA MYRIAM SALAZAR HERMOSA"/>
    <n v="117172"/>
  </r>
  <r>
    <x v="8"/>
    <x v="0"/>
    <x v="4"/>
    <x v="0"/>
    <x v="0"/>
    <x v="0"/>
    <x v="4"/>
    <x v="8"/>
    <s v="SEBASTIAN MENDOZA CASTAÑO"/>
    <n v="460000"/>
  </r>
  <r>
    <x v="8"/>
    <x v="0"/>
    <x v="4"/>
    <x v="0"/>
    <x v="0"/>
    <x v="0"/>
    <x v="4"/>
    <x v="8"/>
    <s v="ANA MYRIAM SALAZAR HERMOSA"/>
    <n v="134764"/>
  </r>
  <r>
    <x v="8"/>
    <x v="0"/>
    <x v="4"/>
    <x v="0"/>
    <x v="0"/>
    <x v="0"/>
    <x v="4"/>
    <x v="9"/>
    <s v="SEBASTIAN MENDOZA CASTAÑO"/>
    <n v="55200"/>
  </r>
  <r>
    <x v="8"/>
    <x v="0"/>
    <x v="4"/>
    <x v="0"/>
    <x v="0"/>
    <x v="0"/>
    <x v="4"/>
    <x v="9"/>
    <s v="ANA MYRIAM SALAZAR HERMOSA"/>
    <n v="16172"/>
  </r>
  <r>
    <x v="8"/>
    <x v="0"/>
    <x v="4"/>
    <x v="0"/>
    <x v="0"/>
    <x v="0"/>
    <x v="4"/>
    <x v="10"/>
    <s v="SEBASTIAN MENDOZA CASTAÑO"/>
    <n v="460000"/>
  </r>
  <r>
    <x v="8"/>
    <x v="0"/>
    <x v="4"/>
    <x v="0"/>
    <x v="0"/>
    <x v="0"/>
    <x v="4"/>
    <x v="10"/>
    <s v="ANA MYRIAM SALAZAR HERMOSA"/>
    <n v="134764"/>
  </r>
  <r>
    <x v="8"/>
    <x v="0"/>
    <x v="4"/>
    <x v="0"/>
    <x v="0"/>
    <x v="0"/>
    <x v="4"/>
    <x v="11"/>
    <s v="SEBASTIAN MENDOZA CASTAÑO"/>
    <n v="230000"/>
  </r>
  <r>
    <x v="8"/>
    <x v="0"/>
    <x v="4"/>
    <x v="0"/>
    <x v="0"/>
    <x v="0"/>
    <x v="4"/>
    <x v="11"/>
    <s v="ANA MYRIAM SALAZAR HERMOSA"/>
    <n v="62500"/>
  </r>
  <r>
    <x v="8"/>
    <x v="0"/>
    <x v="4"/>
    <x v="0"/>
    <x v="0"/>
    <x v="0"/>
    <x v="4"/>
    <x v="12"/>
    <s v="SEBASTIAN MENDOZA CASTAÑO"/>
    <n v="3680000"/>
  </r>
  <r>
    <x v="8"/>
    <x v="0"/>
    <x v="4"/>
    <x v="0"/>
    <x v="0"/>
    <x v="0"/>
    <x v="4"/>
    <x v="134"/>
    <m/>
    <m/>
  </r>
  <r>
    <x v="8"/>
    <x v="0"/>
    <x v="4"/>
    <x v="0"/>
    <x v="0"/>
    <x v="0"/>
    <x v="4"/>
    <x v="142"/>
    <s v="PLATZI SAS"/>
    <n v="319160"/>
  </r>
  <r>
    <x v="8"/>
    <x v="0"/>
    <x v="4"/>
    <x v="0"/>
    <x v="0"/>
    <x v="0"/>
    <x v="4"/>
    <x v="56"/>
    <s v="RICARDO ARTURO ARANGO WAGNER"/>
    <m/>
  </r>
  <r>
    <x v="8"/>
    <x v="0"/>
    <x v="4"/>
    <x v="0"/>
    <x v="0"/>
    <x v="0"/>
    <x v="4"/>
    <x v="13"/>
    <s v="Seguros de riesgos laborales suramericana S.A."/>
    <n v="36645"/>
  </r>
  <r>
    <x v="8"/>
    <x v="0"/>
    <x v="4"/>
    <x v="0"/>
    <x v="0"/>
    <x v="0"/>
    <x v="4"/>
    <x v="14"/>
    <s v="Protección S.A"/>
    <n v="662400"/>
  </r>
  <r>
    <x v="8"/>
    <x v="0"/>
    <x v="4"/>
    <x v="0"/>
    <x v="0"/>
    <x v="0"/>
    <x v="4"/>
    <x v="14"/>
    <s v="Colpensiones"/>
    <n v="180000"/>
  </r>
  <r>
    <x v="8"/>
    <x v="0"/>
    <x v="4"/>
    <x v="0"/>
    <x v="0"/>
    <x v="0"/>
    <x v="4"/>
    <x v="15"/>
    <s v="Comfandi "/>
    <n v="280800"/>
  </r>
  <r>
    <x v="8"/>
    <x v="0"/>
    <x v="4"/>
    <x v="0"/>
    <x v="0"/>
    <x v="0"/>
    <x v="4"/>
    <x v="113"/>
    <m/>
    <m/>
  </r>
  <r>
    <x v="8"/>
    <x v="0"/>
    <x v="4"/>
    <x v="0"/>
    <x v="0"/>
    <x v="0"/>
    <x v="9"/>
    <x v="114"/>
    <s v="H&amp;G CONTADORES SAS"/>
    <n v="908526"/>
  </r>
  <r>
    <x v="8"/>
    <x v="0"/>
    <x v="4"/>
    <x v="0"/>
    <x v="0"/>
    <x v="0"/>
    <x v="9"/>
    <x v="30"/>
    <m/>
    <m/>
  </r>
  <r>
    <x v="8"/>
    <x v="0"/>
    <x v="4"/>
    <x v="0"/>
    <x v="0"/>
    <x v="0"/>
    <x v="9"/>
    <x v="110"/>
    <s v="ESPERANZA MENDOZA"/>
    <n v="998000"/>
  </r>
  <r>
    <x v="8"/>
    <x v="0"/>
    <x v="4"/>
    <x v="0"/>
    <x v="0"/>
    <x v="0"/>
    <x v="5"/>
    <x v="70"/>
    <s v="COLOMBIA TELECOMUNICACIONES S.A. E.S.P."/>
    <n v="326"/>
  </r>
  <r>
    <x v="8"/>
    <x v="0"/>
    <x v="4"/>
    <x v="0"/>
    <x v="0"/>
    <x v="0"/>
    <x v="5"/>
    <x v="102"/>
    <m/>
    <m/>
  </r>
  <r>
    <x v="8"/>
    <x v="0"/>
    <x v="4"/>
    <x v="0"/>
    <x v="0"/>
    <x v="0"/>
    <x v="5"/>
    <x v="71"/>
    <s v="AEROVIAS DEL CONTINENTE AMERICANO S.A."/>
    <n v="70400"/>
  </r>
  <r>
    <x v="8"/>
    <x v="0"/>
    <x v="4"/>
    <x v="0"/>
    <x v="0"/>
    <x v="0"/>
    <x v="5"/>
    <x v="78"/>
    <m/>
    <m/>
  </r>
  <r>
    <x v="8"/>
    <x v="0"/>
    <x v="4"/>
    <x v="0"/>
    <x v="0"/>
    <x v="0"/>
    <x v="6"/>
    <x v="17"/>
    <s v="OLGA BARBOSA DE HURTADO"/>
    <n v="800000"/>
  </r>
  <r>
    <x v="8"/>
    <x v="0"/>
    <x v="4"/>
    <x v="0"/>
    <x v="0"/>
    <x v="0"/>
    <x v="6"/>
    <x v="143"/>
    <s v="TEG EXPO SAS"/>
    <n v="3250000"/>
  </r>
  <r>
    <x v="8"/>
    <x v="0"/>
    <x v="4"/>
    <x v="0"/>
    <x v="0"/>
    <x v="0"/>
    <x v="0"/>
    <x v="79"/>
    <m/>
    <m/>
  </r>
  <r>
    <x v="8"/>
    <x v="0"/>
    <x v="4"/>
    <x v="0"/>
    <x v="0"/>
    <x v="0"/>
    <x v="0"/>
    <x v="80"/>
    <s v="FACEBOOK IRELAND LIMITED"/>
    <m/>
  </r>
  <r>
    <x v="8"/>
    <x v="0"/>
    <x v="4"/>
    <x v="0"/>
    <x v="0"/>
    <x v="0"/>
    <x v="0"/>
    <x v="80"/>
    <s v="GOOGLE LLC"/>
    <n v="326257"/>
  </r>
  <r>
    <x v="8"/>
    <x v="0"/>
    <x v="4"/>
    <x v="0"/>
    <x v="0"/>
    <x v="0"/>
    <x v="0"/>
    <x v="80"/>
    <s v="MANCHOLA ASOCIADOS LTDA"/>
    <n v="1000000"/>
  </r>
  <r>
    <x v="8"/>
    <x v="0"/>
    <x v="4"/>
    <x v="0"/>
    <x v="0"/>
    <x v="0"/>
    <x v="0"/>
    <x v="80"/>
    <s v="MERCADEO COMPARTIDO SAS"/>
    <n v="365608"/>
  </r>
  <r>
    <x v="8"/>
    <x v="0"/>
    <x v="4"/>
    <x v="0"/>
    <x v="0"/>
    <x v="0"/>
    <x v="0"/>
    <x v="80"/>
    <s v="FARMACIA DROGUERIA SAN JORGE LTDA"/>
    <m/>
  </r>
  <r>
    <x v="8"/>
    <x v="0"/>
    <x v="4"/>
    <x v="0"/>
    <x v="0"/>
    <x v="0"/>
    <x v="0"/>
    <x v="80"/>
    <s v="AURA CRISTINA ROJAS TRIANA"/>
    <n v="2722264"/>
  </r>
  <r>
    <x v="8"/>
    <x v="0"/>
    <x v="4"/>
    <x v="0"/>
    <x v="0"/>
    <x v="0"/>
    <x v="0"/>
    <x v="80"/>
    <m/>
    <m/>
  </r>
  <r>
    <x v="8"/>
    <x v="0"/>
    <x v="4"/>
    <x v="0"/>
    <x v="0"/>
    <x v="0"/>
    <x v="0"/>
    <x v="80"/>
    <m/>
    <m/>
  </r>
  <r>
    <x v="8"/>
    <x v="0"/>
    <x v="4"/>
    <x v="0"/>
    <x v="0"/>
    <x v="0"/>
    <x v="0"/>
    <x v="84"/>
    <s v="JOSE JAVIER SALCEDO SANCHEZ"/>
    <m/>
  </r>
  <r>
    <x v="8"/>
    <x v="0"/>
    <x v="4"/>
    <x v="0"/>
    <x v="0"/>
    <x v="0"/>
    <x v="0"/>
    <x v="107"/>
    <s v="LUCERO VASQUEZ"/>
    <m/>
  </r>
  <r>
    <x v="8"/>
    <x v="0"/>
    <x v="4"/>
    <x v="0"/>
    <x v="0"/>
    <x v="0"/>
    <x v="0"/>
    <x v="115"/>
    <m/>
    <m/>
  </r>
  <r>
    <x v="8"/>
    <x v="0"/>
    <x v="4"/>
    <x v="0"/>
    <x v="0"/>
    <x v="0"/>
    <x v="0"/>
    <x v="138"/>
    <s v="COLOMBIA TELECOMUNICACIONES S.A. E.S.P."/>
    <n v="134058"/>
  </r>
  <r>
    <x v="8"/>
    <x v="0"/>
    <x v="4"/>
    <x v="0"/>
    <x v="0"/>
    <x v="0"/>
    <x v="0"/>
    <x v="108"/>
    <m/>
    <m/>
  </r>
  <r>
    <x v="8"/>
    <x v="0"/>
    <x v="4"/>
    <x v="0"/>
    <x v="0"/>
    <x v="0"/>
    <x v="0"/>
    <x v="109"/>
    <m/>
    <m/>
  </r>
  <r>
    <x v="8"/>
    <x v="0"/>
    <x v="4"/>
    <x v="0"/>
    <x v="0"/>
    <x v="0"/>
    <x v="0"/>
    <x v="116"/>
    <m/>
    <m/>
  </r>
  <r>
    <x v="8"/>
    <x v="0"/>
    <x v="4"/>
    <x v="0"/>
    <x v="0"/>
    <x v="0"/>
    <x v="0"/>
    <x v="79"/>
    <s v="SERVIENTREGA S.A."/>
    <n v="46800"/>
  </r>
  <r>
    <x v="8"/>
    <x v="0"/>
    <x v="4"/>
    <x v="0"/>
    <x v="0"/>
    <x v="0"/>
    <x v="12"/>
    <x v="81"/>
    <m/>
    <m/>
  </r>
  <r>
    <x v="8"/>
    <x v="0"/>
    <x v="4"/>
    <x v="0"/>
    <x v="0"/>
    <x v="0"/>
    <x v="12"/>
    <x v="82"/>
    <s v="CAMARA DE COMERCIO DE CALI"/>
    <m/>
  </r>
  <r>
    <x v="8"/>
    <x v="0"/>
    <x v="4"/>
    <x v="0"/>
    <x v="0"/>
    <x v="0"/>
    <x v="12"/>
    <x v="83"/>
    <m/>
    <m/>
  </r>
  <r>
    <x v="8"/>
    <x v="0"/>
    <x v="4"/>
    <x v="0"/>
    <x v="0"/>
    <x v="0"/>
    <x v="12"/>
    <x v="84"/>
    <s v="CAMARA DE COMERCIO DE CALI"/>
    <m/>
  </r>
  <r>
    <x v="8"/>
    <x v="0"/>
    <x v="4"/>
    <x v="0"/>
    <x v="0"/>
    <x v="0"/>
    <x v="19"/>
    <x v="100"/>
    <s v="ALDEMAR MUÑOZ SUAREZ"/>
    <m/>
  </r>
  <r>
    <x v="8"/>
    <x v="0"/>
    <x v="4"/>
    <x v="0"/>
    <x v="0"/>
    <x v="0"/>
    <x v="19"/>
    <x v="100"/>
    <s v="FERRETERIA BERVAR S.A.S."/>
    <m/>
  </r>
  <r>
    <x v="8"/>
    <x v="0"/>
    <x v="4"/>
    <x v="0"/>
    <x v="0"/>
    <x v="0"/>
    <x v="19"/>
    <x v="139"/>
    <m/>
    <m/>
  </r>
  <r>
    <x v="8"/>
    <x v="0"/>
    <x v="4"/>
    <x v="0"/>
    <x v="0"/>
    <x v="0"/>
    <x v="19"/>
    <x v="140"/>
    <s v="JOSE JAVIER SALCEDO SANCHEZ"/>
    <m/>
  </r>
  <r>
    <x v="8"/>
    <x v="0"/>
    <x v="4"/>
    <x v="0"/>
    <x v="0"/>
    <x v="0"/>
    <x v="16"/>
    <x v="86"/>
    <s v="AEROVIAS DEL CONTINENTE AMERICANO S.A."/>
    <n v="674400"/>
  </r>
  <r>
    <x v="8"/>
    <x v="0"/>
    <x v="4"/>
    <x v="0"/>
    <x v="0"/>
    <x v="0"/>
    <x v="16"/>
    <x v="117"/>
    <s v="CASCO CAPITAL S.A.S"/>
    <m/>
  </r>
  <r>
    <x v="8"/>
    <x v="0"/>
    <x v="4"/>
    <x v="0"/>
    <x v="0"/>
    <x v="0"/>
    <x v="16"/>
    <x v="117"/>
    <s v="HOSTAL LAS MERCEDES BOUTIQUE"/>
    <m/>
  </r>
  <r>
    <x v="8"/>
    <x v="0"/>
    <x v="4"/>
    <x v="0"/>
    <x v="0"/>
    <x v="0"/>
    <x v="22"/>
    <x v="105"/>
    <m/>
    <m/>
  </r>
  <r>
    <x v="8"/>
    <x v="0"/>
    <x v="4"/>
    <x v="0"/>
    <x v="0"/>
    <x v="0"/>
    <x v="2"/>
    <x v="87"/>
    <s v="SHOPIFY INC"/>
    <n v="341987"/>
  </r>
  <r>
    <x v="8"/>
    <x v="0"/>
    <x v="4"/>
    <x v="0"/>
    <x v="0"/>
    <x v="0"/>
    <x v="2"/>
    <x v="87"/>
    <s v="GOOGLE LLC"/>
    <n v="361504"/>
  </r>
  <r>
    <x v="8"/>
    <x v="0"/>
    <x v="4"/>
    <x v="0"/>
    <x v="0"/>
    <x v="0"/>
    <x v="2"/>
    <x v="88"/>
    <s v="CAMILO CAICEDO SANZ"/>
    <m/>
  </r>
  <r>
    <x v="8"/>
    <x v="0"/>
    <x v="4"/>
    <x v="0"/>
    <x v="0"/>
    <x v="0"/>
    <x v="2"/>
    <x v="89"/>
    <s v="INGRID VIVIANA AGUDELO POVEDA"/>
    <n v="380000"/>
  </r>
  <r>
    <x v="8"/>
    <x v="0"/>
    <x v="4"/>
    <x v="0"/>
    <x v="0"/>
    <x v="0"/>
    <x v="2"/>
    <x v="89"/>
    <s v="REDOX COLOMBIA S.A.S."/>
    <m/>
  </r>
  <r>
    <x v="8"/>
    <x v="0"/>
    <x v="4"/>
    <x v="0"/>
    <x v="0"/>
    <x v="0"/>
    <x v="2"/>
    <x v="90"/>
    <s v="GRUPO ARGURI SAS"/>
    <n v="355016"/>
  </r>
  <r>
    <x v="8"/>
    <x v="0"/>
    <x v="4"/>
    <x v="0"/>
    <x v="0"/>
    <x v="0"/>
    <x v="2"/>
    <x v="91"/>
    <m/>
    <m/>
  </r>
  <r>
    <x v="8"/>
    <x v="0"/>
    <x v="4"/>
    <x v="0"/>
    <x v="0"/>
    <x v="0"/>
    <x v="2"/>
    <x v="92"/>
    <m/>
    <m/>
  </r>
  <r>
    <x v="8"/>
    <x v="0"/>
    <x v="4"/>
    <x v="0"/>
    <x v="0"/>
    <x v="0"/>
    <x v="2"/>
    <x v="136"/>
    <s v="JHON FREYMAN ESCOBAR"/>
    <m/>
  </r>
  <r>
    <x v="8"/>
    <x v="0"/>
    <x v="4"/>
    <x v="0"/>
    <x v="0"/>
    <x v="0"/>
    <x v="2"/>
    <x v="136"/>
    <s v="DAVID MUÑOZ"/>
    <m/>
  </r>
  <r>
    <x v="8"/>
    <x v="0"/>
    <x v="4"/>
    <x v="0"/>
    <x v="0"/>
    <x v="0"/>
    <x v="2"/>
    <x v="141"/>
    <m/>
    <m/>
  </r>
  <r>
    <x v="8"/>
    <x v="0"/>
    <x v="4"/>
    <x v="0"/>
    <x v="0"/>
    <x v="0"/>
    <x v="2"/>
    <x v="93"/>
    <m/>
    <m/>
  </r>
  <r>
    <x v="8"/>
    <x v="0"/>
    <x v="4"/>
    <x v="0"/>
    <x v="0"/>
    <x v="0"/>
    <x v="2"/>
    <x v="84"/>
    <s v="Inversiones Cristancho Medina SAS"/>
    <n v="100"/>
  </r>
  <r>
    <x v="8"/>
    <x v="0"/>
    <x v="4"/>
    <x v="0"/>
    <x v="0"/>
    <x v="0"/>
    <x v="2"/>
    <x v="84"/>
    <s v="FARMACIA DROGUERIA SAN JORGE LTDA"/>
    <n v="5.91"/>
  </r>
  <r>
    <x v="8"/>
    <x v="0"/>
    <x v="4"/>
    <x v="0"/>
    <x v="0"/>
    <x v="0"/>
    <x v="2"/>
    <x v="84"/>
    <s v="VITAINTEGRAL SAS"/>
    <n v="0.52"/>
  </r>
  <r>
    <x v="8"/>
    <x v="0"/>
    <x v="4"/>
    <x v="0"/>
    <x v="0"/>
    <x v="0"/>
    <x v="2"/>
    <x v="84"/>
    <s v="INVERSIONES ZONAZUL SAS"/>
    <n v="0.5"/>
  </r>
  <r>
    <x v="8"/>
    <x v="0"/>
    <x v="4"/>
    <x v="0"/>
    <x v="0"/>
    <x v="0"/>
    <x v="2"/>
    <x v="84"/>
    <s v="INVERSIONES FARMACIAS ALPHA S.A.S"/>
    <n v="249.88"/>
  </r>
  <r>
    <x v="8"/>
    <x v="0"/>
    <x v="4"/>
    <x v="0"/>
    <x v="0"/>
    <x v="0"/>
    <x v="2"/>
    <x v="84"/>
    <s v="GRUPO TR SAS"/>
    <n v="0.1"/>
  </r>
  <r>
    <x v="8"/>
    <x v="0"/>
    <x v="4"/>
    <x v="0"/>
    <x v="0"/>
    <x v="0"/>
    <x v="2"/>
    <x v="84"/>
    <s v="MERKAORGANICO NATURAL SAS"/>
    <n v="428.22"/>
  </r>
  <r>
    <x v="8"/>
    <x v="0"/>
    <x v="4"/>
    <x v="0"/>
    <x v="0"/>
    <x v="0"/>
    <x v="2"/>
    <x v="84"/>
    <s v="INVERSIONES SALUDABLES VITA S.A.S"/>
    <m/>
  </r>
  <r>
    <x v="8"/>
    <x v="0"/>
    <x v="4"/>
    <x v="0"/>
    <x v="0"/>
    <x v="0"/>
    <x v="2"/>
    <x v="84"/>
    <s v="SEERI COLOMBIA"/>
    <n v="500.04"/>
  </r>
  <r>
    <x v="8"/>
    <x v="0"/>
    <x v="4"/>
    <x v="0"/>
    <x v="0"/>
    <x v="7"/>
    <x v="4"/>
    <x v="119"/>
    <s v="DAVID MUÑOZ"/>
    <n v="2000000"/>
  </r>
  <r>
    <x v="8"/>
    <x v="0"/>
    <x v="4"/>
    <x v="0"/>
    <x v="0"/>
    <x v="7"/>
    <x v="4"/>
    <x v="120"/>
    <s v="DAVID MUÑOZ"/>
    <m/>
  </r>
  <r>
    <x v="8"/>
    <x v="0"/>
    <x v="4"/>
    <x v="0"/>
    <x v="0"/>
    <x v="7"/>
    <x v="4"/>
    <x v="121"/>
    <s v="DAVID MUÑOZ"/>
    <n v="374448"/>
  </r>
  <r>
    <x v="8"/>
    <x v="0"/>
    <x v="4"/>
    <x v="0"/>
    <x v="0"/>
    <x v="7"/>
    <x v="4"/>
    <x v="122"/>
    <s v="DAVID MUÑOZ"/>
    <n v="44934"/>
  </r>
  <r>
    <x v="8"/>
    <x v="0"/>
    <x v="4"/>
    <x v="0"/>
    <x v="0"/>
    <x v="7"/>
    <x v="4"/>
    <x v="123"/>
    <s v="DAVID MUÑOZ"/>
    <n v="374448"/>
  </r>
  <r>
    <x v="8"/>
    <x v="0"/>
    <x v="4"/>
    <x v="0"/>
    <x v="0"/>
    <x v="7"/>
    <x v="4"/>
    <x v="124"/>
    <s v="DAVID MUÑOZ"/>
    <n v="187224"/>
  </r>
  <r>
    <x v="8"/>
    <x v="0"/>
    <x v="4"/>
    <x v="0"/>
    <x v="0"/>
    <x v="7"/>
    <x v="4"/>
    <x v="135"/>
    <m/>
    <m/>
  </r>
  <r>
    <x v="8"/>
    <x v="0"/>
    <x v="4"/>
    <x v="0"/>
    <x v="0"/>
    <x v="7"/>
    <x v="4"/>
    <x v="125"/>
    <s v="DAVID MUÑOZ"/>
    <n v="1000000"/>
  </r>
  <r>
    <x v="8"/>
    <x v="0"/>
    <x v="4"/>
    <x v="0"/>
    <x v="0"/>
    <x v="7"/>
    <x v="4"/>
    <x v="144"/>
    <s v="DAVID MUÑOZ"/>
    <n v="2493373"/>
  </r>
  <r>
    <x v="8"/>
    <x v="0"/>
    <x v="4"/>
    <x v="0"/>
    <x v="0"/>
    <x v="7"/>
    <x v="4"/>
    <x v="126"/>
    <m/>
    <m/>
  </r>
  <r>
    <x v="8"/>
    <x v="0"/>
    <x v="4"/>
    <x v="0"/>
    <x v="0"/>
    <x v="7"/>
    <x v="4"/>
    <x v="127"/>
    <s v="Seguros de riesgos laborales suramericana S.A."/>
    <n v="23455"/>
  </r>
  <r>
    <x v="8"/>
    <x v="0"/>
    <x v="4"/>
    <x v="0"/>
    <x v="0"/>
    <x v="7"/>
    <x v="4"/>
    <x v="128"/>
    <s v="Protección S.A"/>
    <n v="539204"/>
  </r>
  <r>
    <x v="8"/>
    <x v="0"/>
    <x v="4"/>
    <x v="0"/>
    <x v="0"/>
    <x v="7"/>
    <x v="4"/>
    <x v="129"/>
    <s v="Colsubsidio "/>
    <n v="179735"/>
  </r>
  <r>
    <x v="8"/>
    <x v="0"/>
    <x v="4"/>
    <x v="0"/>
    <x v="0"/>
    <x v="7"/>
    <x v="4"/>
    <x v="130"/>
    <m/>
    <m/>
  </r>
  <r>
    <x v="8"/>
    <x v="0"/>
    <x v="4"/>
    <x v="0"/>
    <x v="0"/>
    <x v="7"/>
    <x v="2"/>
    <x v="131"/>
    <m/>
    <m/>
  </r>
  <r>
    <x v="8"/>
    <x v="0"/>
    <x v="4"/>
    <x v="0"/>
    <x v="0"/>
    <x v="1"/>
    <x v="7"/>
    <x v="34"/>
    <s v="Bancolombia"/>
    <n v="84190"/>
  </r>
  <r>
    <x v="8"/>
    <x v="0"/>
    <x v="4"/>
    <x v="0"/>
    <x v="0"/>
    <x v="1"/>
    <x v="7"/>
    <x v="20"/>
    <s v="PAYU COLOMBIA SAS"/>
    <n v="509089"/>
  </r>
  <r>
    <x v="8"/>
    <x v="0"/>
    <x v="4"/>
    <x v="0"/>
    <x v="0"/>
    <x v="1"/>
    <x v="7"/>
    <x v="20"/>
    <s v="Bancolombia"/>
    <n v="105780"/>
  </r>
  <r>
    <x v="8"/>
    <x v="0"/>
    <x v="4"/>
    <x v="0"/>
    <x v="0"/>
    <x v="1"/>
    <x v="7"/>
    <x v="101"/>
    <s v="DIAN"/>
    <m/>
  </r>
  <r>
    <x v="8"/>
    <x v="0"/>
    <x v="4"/>
    <x v="0"/>
    <x v="0"/>
    <x v="1"/>
    <x v="7"/>
    <x v="55"/>
    <m/>
    <m/>
  </r>
  <r>
    <x v="8"/>
    <x v="0"/>
    <x v="4"/>
    <x v="0"/>
    <x v="0"/>
    <x v="1"/>
    <x v="8"/>
    <x v="22"/>
    <s v="Bancolombia"/>
    <n v="207200"/>
  </r>
  <r>
    <x v="8"/>
    <x v="0"/>
    <x v="4"/>
    <x v="0"/>
    <x v="0"/>
    <x v="1"/>
    <x v="8"/>
    <x v="94"/>
    <m/>
    <m/>
  </r>
  <r>
    <x v="8"/>
    <x v="0"/>
    <x v="4"/>
    <x v="0"/>
    <x v="0"/>
    <x v="1"/>
    <x v="8"/>
    <x v="95"/>
    <m/>
    <m/>
  </r>
  <r>
    <x v="8"/>
    <x v="0"/>
    <x v="4"/>
    <x v="0"/>
    <x v="0"/>
    <x v="1"/>
    <x v="8"/>
    <x v="77"/>
    <s v="Fundapedco"/>
    <m/>
  </r>
  <r>
    <x v="8"/>
    <x v="0"/>
    <x v="4"/>
    <x v="0"/>
    <x v="0"/>
    <x v="1"/>
    <x v="8"/>
    <x v="4"/>
    <s v="KOBA COLOMBIA SAS"/>
    <m/>
  </r>
  <r>
    <x v="8"/>
    <x v="0"/>
    <x v="4"/>
    <x v="0"/>
    <x v="0"/>
    <x v="1"/>
    <x v="8"/>
    <x v="4"/>
    <s v="CONNPLANTS SAS"/>
    <m/>
  </r>
  <r>
    <x v="8"/>
    <x v="0"/>
    <x v="4"/>
    <x v="0"/>
    <x v="0"/>
    <x v="1"/>
    <x v="8"/>
    <x v="4"/>
    <s v="HOSTAL LAS MERCEDES BOUTIQUE"/>
    <m/>
  </r>
  <r>
    <x v="8"/>
    <x v="0"/>
    <x v="4"/>
    <x v="0"/>
    <x v="0"/>
    <x v="1"/>
    <x v="8"/>
    <x v="4"/>
    <s v="COLOMBIA TELECOMUNICACIONES S.A. E.S.P."/>
    <m/>
  </r>
  <r>
    <x v="8"/>
    <x v="0"/>
    <x v="4"/>
    <x v="0"/>
    <x v="0"/>
    <x v="1"/>
    <x v="8"/>
    <x v="4"/>
    <s v="BRANDLIVE COLOMBIA SAS"/>
    <n v="323600"/>
  </r>
  <r>
    <x v="8"/>
    <x v="0"/>
    <x v="4"/>
    <x v="0"/>
    <x v="0"/>
    <x v="1"/>
    <x v="8"/>
    <x v="4"/>
    <s v="ESTRELLA ANDINA SAS"/>
    <n v="32300"/>
  </r>
  <r>
    <x v="8"/>
    <x v="0"/>
    <x v="4"/>
    <x v="0"/>
    <x v="0"/>
    <x v="1"/>
    <x v="8"/>
    <x v="4"/>
    <s v="MUNICIPIO DE SANTIAGO DE CALI"/>
    <n v="936972.99"/>
  </r>
  <r>
    <x v="8"/>
    <x v="0"/>
    <x v="4"/>
    <x v="0"/>
    <x v="0"/>
    <x v="1"/>
    <x v="8"/>
    <x v="4"/>
    <s v=" TAKAMI S.A."/>
    <n v="144870"/>
  </r>
  <r>
    <x v="8"/>
    <x v="0"/>
    <x v="4"/>
    <x v="0"/>
    <x v="0"/>
    <x v="1"/>
    <x v="8"/>
    <x v="4"/>
    <s v="SODIMAC COLOMBIA S.A."/>
    <n v="232700"/>
  </r>
  <r>
    <x v="8"/>
    <x v="0"/>
    <x v="4"/>
    <x v="0"/>
    <x v="0"/>
    <x v="1"/>
    <x v="8"/>
    <x v="4"/>
    <s v="MULTILINEA LTDA"/>
    <n v="120000"/>
  </r>
  <r>
    <x v="8"/>
    <x v="0"/>
    <x v="4"/>
    <x v="0"/>
    <x v="0"/>
    <x v="1"/>
    <x v="8"/>
    <x v="4"/>
    <s v="REDOX COLOMBIA S.A.S."/>
    <n v="21100"/>
  </r>
  <r>
    <x v="8"/>
    <x v="0"/>
    <x v="4"/>
    <x v="0"/>
    <x v="0"/>
    <x v="6"/>
    <x v="23"/>
    <x v="112"/>
    <m/>
    <m/>
  </r>
  <r>
    <x v="8"/>
    <x v="0"/>
    <x v="4"/>
    <x v="0"/>
    <x v="2"/>
    <x v="3"/>
    <x v="3"/>
    <x v="96"/>
    <m/>
    <m/>
  </r>
  <r>
    <x v="8"/>
    <x v="0"/>
    <x v="4"/>
    <x v="0"/>
    <x v="2"/>
    <x v="3"/>
    <x v="3"/>
    <x v="97"/>
    <s v="LA CONCEPCION SA"/>
    <n v="251456"/>
  </r>
  <r>
    <x v="8"/>
    <x v="0"/>
    <x v="4"/>
    <x v="0"/>
    <x v="2"/>
    <x v="3"/>
    <x v="3"/>
    <x v="97"/>
    <s v="ASOCIACION AGROPIMIENTERA VALLE DEL GUAMEZ"/>
    <m/>
  </r>
  <r>
    <x v="8"/>
    <x v="0"/>
    <x v="4"/>
    <x v="0"/>
    <x v="2"/>
    <x v="3"/>
    <x v="3"/>
    <x v="97"/>
    <s v="CONNPLANTS SAS"/>
    <n v="1443761"/>
  </r>
  <r>
    <x v="8"/>
    <x v="0"/>
    <x v="4"/>
    <x v="0"/>
    <x v="2"/>
    <x v="3"/>
    <x v="3"/>
    <x v="97"/>
    <m/>
    <m/>
  </r>
  <r>
    <x v="8"/>
    <x v="0"/>
    <x v="4"/>
    <x v="0"/>
    <x v="2"/>
    <x v="3"/>
    <x v="3"/>
    <x v="97"/>
    <m/>
    <m/>
  </r>
  <r>
    <x v="8"/>
    <x v="0"/>
    <x v="4"/>
    <x v="0"/>
    <x v="2"/>
    <x v="3"/>
    <x v="3"/>
    <x v="97"/>
    <m/>
    <m/>
  </r>
  <r>
    <x v="8"/>
    <x v="0"/>
    <x v="4"/>
    <x v="0"/>
    <x v="2"/>
    <x v="3"/>
    <x v="3"/>
    <x v="97"/>
    <m/>
    <m/>
  </r>
  <r>
    <x v="8"/>
    <x v="0"/>
    <x v="4"/>
    <x v="0"/>
    <x v="2"/>
    <x v="3"/>
    <x v="3"/>
    <x v="98"/>
    <m/>
    <m/>
  </r>
  <r>
    <x v="8"/>
    <x v="0"/>
    <x v="4"/>
    <x v="0"/>
    <x v="2"/>
    <x v="3"/>
    <x v="3"/>
    <x v="99"/>
    <s v="FARMAVIT EMPRESA ASOCIATIVA DE TRABAJO"/>
    <n v="10348992"/>
  </r>
  <r>
    <x v="8"/>
    <x v="0"/>
    <x v="4"/>
    <x v="0"/>
    <x v="2"/>
    <x v="3"/>
    <x v="3"/>
    <x v="99"/>
    <s v="INDES S.A.S."/>
    <n v="1487"/>
  </r>
  <r>
    <x v="8"/>
    <x v="0"/>
    <x v="4"/>
    <x v="0"/>
    <x v="2"/>
    <x v="3"/>
    <x v="3"/>
    <x v="99"/>
    <s v="NEW PLAST SAS"/>
    <n v="1617029"/>
  </r>
  <r>
    <x v="8"/>
    <x v="0"/>
    <x v="4"/>
    <x v="0"/>
    <x v="2"/>
    <x v="3"/>
    <x v="3"/>
    <x v="99"/>
    <s v="MARGARITA MARIA AGUIRRE GARCIA"/>
    <m/>
  </r>
  <r>
    <x v="8"/>
    <x v="0"/>
    <x v="4"/>
    <x v="0"/>
    <x v="2"/>
    <x v="3"/>
    <x v="3"/>
    <x v="99"/>
    <s v="PRODUCCION GRAFICA EDITORES SAS"/>
    <m/>
  </r>
  <r>
    <x v="8"/>
    <x v="0"/>
    <x v="4"/>
    <x v="0"/>
    <x v="2"/>
    <x v="3"/>
    <x v="3"/>
    <x v="99"/>
    <s v="COORDIUTIL S.A."/>
    <n v="96995"/>
  </r>
  <r>
    <x v="8"/>
    <x v="0"/>
    <x v="4"/>
    <x v="0"/>
    <x v="2"/>
    <x v="3"/>
    <x v="3"/>
    <x v="99"/>
    <s v="COORDINADORA MERCANTIL SA"/>
    <m/>
  </r>
  <r>
    <x v="8"/>
    <x v="0"/>
    <x v="4"/>
    <x v="0"/>
    <x v="2"/>
    <x v="3"/>
    <x v="26"/>
    <x v="137"/>
    <m/>
    <m/>
  </r>
  <r>
    <x v="8"/>
    <x v="0"/>
    <x v="4"/>
    <x v="0"/>
    <x v="2"/>
    <x v="3"/>
    <x v="20"/>
    <x v="49"/>
    <s v="SERVIENTREGA S.A."/>
    <m/>
  </r>
  <r>
    <x v="8"/>
    <x v="0"/>
    <x v="4"/>
    <x v="0"/>
    <x v="2"/>
    <x v="3"/>
    <x v="20"/>
    <x v="49"/>
    <s v="COORDINADORA MERCANTIL SA"/>
    <n v="1974164"/>
  </r>
  <r>
    <x v="8"/>
    <x v="0"/>
    <x v="4"/>
    <x v="0"/>
    <x v="2"/>
    <x v="3"/>
    <x v="20"/>
    <x v="49"/>
    <s v="ALLTAG SAS"/>
    <n v="361500"/>
  </r>
  <r>
    <x v="8"/>
    <x v="0"/>
    <x v="4"/>
    <x v="0"/>
    <x v="2"/>
    <x v="3"/>
    <x v="20"/>
    <x v="49"/>
    <s v="COORDIUTIL S.A."/>
    <n v="8640"/>
  </r>
  <r>
    <x v="8"/>
    <x v="0"/>
    <x v="4"/>
    <x v="0"/>
    <x v="2"/>
    <x v="3"/>
    <x v="20"/>
    <x v="49"/>
    <m/>
    <m/>
  </r>
  <r>
    <x v="8"/>
    <x v="0"/>
    <x v="4"/>
    <x v="0"/>
    <x v="2"/>
    <x v="3"/>
    <x v="20"/>
    <x v="49"/>
    <m/>
    <m/>
  </r>
  <r>
    <x v="8"/>
    <x v="0"/>
    <x v="4"/>
    <x v="0"/>
    <x v="2"/>
    <x v="3"/>
    <x v="20"/>
    <x v="111"/>
    <s v="ALLTAG SAS"/>
    <n v="45000"/>
  </r>
  <r>
    <x v="8"/>
    <x v="0"/>
    <x v="4"/>
    <x v="0"/>
    <x v="2"/>
    <x v="3"/>
    <x v="20"/>
    <x v="111"/>
    <s v="COORDIUTIL S.A."/>
    <n v="864"/>
  </r>
  <r>
    <x v="8"/>
    <x v="0"/>
    <x v="4"/>
    <x v="0"/>
    <x v="2"/>
    <x v="3"/>
    <x v="20"/>
    <x v="111"/>
    <s v="OLGROUP SAS"/>
    <n v="372000"/>
  </r>
  <r>
    <x v="8"/>
    <x v="0"/>
    <x v="4"/>
    <x v="0"/>
    <x v="2"/>
    <x v="3"/>
    <x v="21"/>
    <x v="50"/>
    <m/>
    <m/>
  </r>
  <r>
    <x v="8"/>
    <x v="0"/>
    <x v="4"/>
    <x v="0"/>
    <x v="2"/>
    <x v="3"/>
    <x v="21"/>
    <x v="132"/>
    <s v="MARIA JOSE LOPEZ BOLAÑOS"/>
    <m/>
  </r>
  <r>
    <x v="9"/>
    <x v="0"/>
    <x v="4"/>
    <x v="0"/>
    <x v="1"/>
    <x v="2"/>
    <x v="24"/>
    <x v="63"/>
    <s v="VARIOS"/>
    <n v="50670521.829999998"/>
  </r>
  <r>
    <x v="9"/>
    <x v="0"/>
    <x v="4"/>
    <x v="0"/>
    <x v="1"/>
    <x v="5"/>
    <x v="11"/>
    <x v="64"/>
    <m/>
    <n v="3.68"/>
  </r>
  <r>
    <x v="9"/>
    <x v="0"/>
    <x v="4"/>
    <x v="0"/>
    <x v="1"/>
    <x v="5"/>
    <x v="14"/>
    <x v="66"/>
    <m/>
    <m/>
  </r>
  <r>
    <x v="9"/>
    <x v="0"/>
    <x v="4"/>
    <x v="0"/>
    <x v="1"/>
    <x v="5"/>
    <x v="15"/>
    <x v="69"/>
    <m/>
    <n v="1193"/>
  </r>
  <r>
    <x v="9"/>
    <x v="0"/>
    <x v="4"/>
    <x v="0"/>
    <x v="1"/>
    <x v="2"/>
    <x v="25"/>
    <x v="74"/>
    <m/>
    <n v="-432605.04"/>
  </r>
  <r>
    <x v="9"/>
    <x v="0"/>
    <x v="4"/>
    <x v="0"/>
    <x v="1"/>
    <x v="2"/>
    <x v="25"/>
    <x v="118"/>
    <m/>
    <n v="-10000"/>
  </r>
  <r>
    <x v="9"/>
    <x v="0"/>
    <x v="4"/>
    <x v="0"/>
    <x v="1"/>
    <x v="2"/>
    <x v="0"/>
    <x v="103"/>
    <m/>
    <n v="-209383.53"/>
  </r>
  <r>
    <x v="9"/>
    <x v="0"/>
    <x v="4"/>
    <x v="0"/>
    <x v="1"/>
    <x v="2"/>
    <x v="0"/>
    <x v="104"/>
    <m/>
    <n v="385000"/>
  </r>
  <r>
    <x v="9"/>
    <x v="0"/>
    <x v="4"/>
    <x v="0"/>
    <x v="0"/>
    <x v="0"/>
    <x v="4"/>
    <x v="6"/>
    <s v="SEBASTIAN MENDOZA CASTAÑO"/>
    <n v="5520000"/>
  </r>
  <r>
    <x v="9"/>
    <x v="0"/>
    <x v="4"/>
    <x v="0"/>
    <x v="0"/>
    <x v="0"/>
    <x v="4"/>
    <x v="6"/>
    <s v="ANA MYRIAM SALAZAR HERMOSA"/>
    <n v="1750000"/>
  </r>
  <r>
    <x v="9"/>
    <x v="0"/>
    <x v="4"/>
    <x v="0"/>
    <x v="0"/>
    <x v="0"/>
    <x v="4"/>
    <x v="7"/>
    <s v="SEBASTIAN MENDOZA CASTAÑO"/>
    <m/>
  </r>
  <r>
    <x v="9"/>
    <x v="0"/>
    <x v="4"/>
    <x v="0"/>
    <x v="0"/>
    <x v="0"/>
    <x v="4"/>
    <x v="7"/>
    <s v="ANA MYRIAM SALAZAR HERMOSA"/>
    <n v="117172"/>
  </r>
  <r>
    <x v="9"/>
    <x v="0"/>
    <x v="4"/>
    <x v="0"/>
    <x v="0"/>
    <x v="0"/>
    <x v="4"/>
    <x v="8"/>
    <s v="SEBASTIAN MENDOZA CASTAÑO"/>
    <n v="460000"/>
  </r>
  <r>
    <x v="9"/>
    <x v="0"/>
    <x v="4"/>
    <x v="0"/>
    <x v="0"/>
    <x v="0"/>
    <x v="4"/>
    <x v="8"/>
    <s v="ANA MYRIAM SALAZAR HERMOSA"/>
    <n v="155598"/>
  </r>
  <r>
    <x v="9"/>
    <x v="0"/>
    <x v="4"/>
    <x v="0"/>
    <x v="0"/>
    <x v="0"/>
    <x v="4"/>
    <x v="9"/>
    <s v="SEBASTIAN MENDOZA CASTAÑO"/>
    <n v="55200"/>
  </r>
  <r>
    <x v="9"/>
    <x v="0"/>
    <x v="4"/>
    <x v="0"/>
    <x v="0"/>
    <x v="0"/>
    <x v="4"/>
    <x v="9"/>
    <s v="ANA MYRIAM SALAZAR HERMOSA"/>
    <n v="18672"/>
  </r>
  <r>
    <x v="9"/>
    <x v="0"/>
    <x v="4"/>
    <x v="0"/>
    <x v="0"/>
    <x v="0"/>
    <x v="4"/>
    <x v="10"/>
    <s v="SEBASTIAN MENDOZA CASTAÑO"/>
    <n v="460000"/>
  </r>
  <r>
    <x v="9"/>
    <x v="0"/>
    <x v="4"/>
    <x v="0"/>
    <x v="0"/>
    <x v="0"/>
    <x v="4"/>
    <x v="10"/>
    <s v="ANA MYRIAM SALAZAR HERMOSA"/>
    <n v="155598"/>
  </r>
  <r>
    <x v="9"/>
    <x v="0"/>
    <x v="4"/>
    <x v="0"/>
    <x v="0"/>
    <x v="0"/>
    <x v="4"/>
    <x v="11"/>
    <s v="SEBASTIAN MENDOZA CASTAÑO"/>
    <n v="230000"/>
  </r>
  <r>
    <x v="9"/>
    <x v="0"/>
    <x v="4"/>
    <x v="0"/>
    <x v="0"/>
    <x v="0"/>
    <x v="4"/>
    <x v="11"/>
    <s v="ANA MYRIAM SALAZAR HERMOSA"/>
    <n v="72916"/>
  </r>
  <r>
    <x v="9"/>
    <x v="0"/>
    <x v="4"/>
    <x v="0"/>
    <x v="0"/>
    <x v="0"/>
    <x v="4"/>
    <x v="12"/>
    <s v="SEBASTIAN MENDOZA CASTAÑO"/>
    <n v="3680000"/>
  </r>
  <r>
    <x v="9"/>
    <x v="0"/>
    <x v="4"/>
    <x v="0"/>
    <x v="0"/>
    <x v="0"/>
    <x v="4"/>
    <x v="134"/>
    <m/>
    <m/>
  </r>
  <r>
    <x v="9"/>
    <x v="0"/>
    <x v="4"/>
    <x v="0"/>
    <x v="0"/>
    <x v="0"/>
    <x v="4"/>
    <x v="142"/>
    <s v="PLATZI SAS"/>
    <m/>
  </r>
  <r>
    <x v="9"/>
    <x v="0"/>
    <x v="4"/>
    <x v="0"/>
    <x v="0"/>
    <x v="0"/>
    <x v="4"/>
    <x v="56"/>
    <s v="RICARDO ARTURO ARANGO WAGNER"/>
    <m/>
  </r>
  <r>
    <x v="9"/>
    <x v="0"/>
    <x v="4"/>
    <x v="0"/>
    <x v="0"/>
    <x v="0"/>
    <x v="4"/>
    <x v="13"/>
    <s v="Seguros de riesgos laborales suramericana S.A."/>
    <n v="37949"/>
  </r>
  <r>
    <x v="9"/>
    <x v="0"/>
    <x v="4"/>
    <x v="0"/>
    <x v="0"/>
    <x v="0"/>
    <x v="4"/>
    <x v="14"/>
    <s v="Protección S.A"/>
    <n v="662400"/>
  </r>
  <r>
    <x v="9"/>
    <x v="0"/>
    <x v="4"/>
    <x v="0"/>
    <x v="0"/>
    <x v="0"/>
    <x v="4"/>
    <x v="14"/>
    <s v="Colpensiones"/>
    <n v="210000"/>
  </r>
  <r>
    <x v="9"/>
    <x v="0"/>
    <x v="4"/>
    <x v="0"/>
    <x v="0"/>
    <x v="0"/>
    <x v="4"/>
    <x v="15"/>
    <s v="Comfandi "/>
    <n v="290800"/>
  </r>
  <r>
    <x v="9"/>
    <x v="0"/>
    <x v="4"/>
    <x v="0"/>
    <x v="0"/>
    <x v="0"/>
    <x v="4"/>
    <x v="113"/>
    <m/>
    <m/>
  </r>
  <r>
    <x v="9"/>
    <x v="0"/>
    <x v="4"/>
    <x v="0"/>
    <x v="0"/>
    <x v="0"/>
    <x v="9"/>
    <x v="114"/>
    <s v="H&amp;G CONTADORES SAS"/>
    <n v="1817052"/>
  </r>
  <r>
    <x v="9"/>
    <x v="0"/>
    <x v="4"/>
    <x v="0"/>
    <x v="0"/>
    <x v="0"/>
    <x v="9"/>
    <x v="30"/>
    <m/>
    <m/>
  </r>
  <r>
    <x v="9"/>
    <x v="0"/>
    <x v="4"/>
    <x v="0"/>
    <x v="0"/>
    <x v="0"/>
    <x v="9"/>
    <x v="110"/>
    <s v="ESPERANZA MENDOZA"/>
    <n v="998000"/>
  </r>
  <r>
    <x v="9"/>
    <x v="0"/>
    <x v="4"/>
    <x v="0"/>
    <x v="0"/>
    <x v="0"/>
    <x v="5"/>
    <x v="70"/>
    <s v="COLOMBIA TELECOMUNICACIONES S.A. E.S.P."/>
    <n v="448"/>
  </r>
  <r>
    <x v="9"/>
    <x v="0"/>
    <x v="4"/>
    <x v="0"/>
    <x v="0"/>
    <x v="0"/>
    <x v="5"/>
    <x v="102"/>
    <m/>
    <m/>
  </r>
  <r>
    <x v="9"/>
    <x v="0"/>
    <x v="4"/>
    <x v="0"/>
    <x v="0"/>
    <x v="0"/>
    <x v="5"/>
    <x v="71"/>
    <s v="AEROVIAS DEL CONTINENTE AMERICANO S.A."/>
    <m/>
  </r>
  <r>
    <x v="9"/>
    <x v="0"/>
    <x v="4"/>
    <x v="0"/>
    <x v="0"/>
    <x v="0"/>
    <x v="5"/>
    <x v="78"/>
    <m/>
    <m/>
  </r>
  <r>
    <x v="9"/>
    <x v="0"/>
    <x v="4"/>
    <x v="0"/>
    <x v="0"/>
    <x v="0"/>
    <x v="6"/>
    <x v="17"/>
    <s v="OLGA BARBOSA DE HURTADO"/>
    <n v="800000"/>
  </r>
  <r>
    <x v="9"/>
    <x v="0"/>
    <x v="4"/>
    <x v="0"/>
    <x v="0"/>
    <x v="0"/>
    <x v="6"/>
    <x v="143"/>
    <s v="TEG EXPO SAS"/>
    <m/>
  </r>
  <r>
    <x v="9"/>
    <x v="0"/>
    <x v="4"/>
    <x v="0"/>
    <x v="0"/>
    <x v="0"/>
    <x v="0"/>
    <x v="79"/>
    <m/>
    <m/>
  </r>
  <r>
    <x v="9"/>
    <x v="0"/>
    <x v="4"/>
    <x v="0"/>
    <x v="0"/>
    <x v="0"/>
    <x v="0"/>
    <x v="80"/>
    <s v="FACEBOOK IRELAND LIMITED"/>
    <n v="1081901"/>
  </r>
  <r>
    <x v="9"/>
    <x v="0"/>
    <x v="4"/>
    <x v="0"/>
    <x v="0"/>
    <x v="0"/>
    <x v="0"/>
    <x v="80"/>
    <s v="GOOGLE LLC"/>
    <n v="351420"/>
  </r>
  <r>
    <x v="9"/>
    <x v="0"/>
    <x v="4"/>
    <x v="0"/>
    <x v="0"/>
    <x v="0"/>
    <x v="0"/>
    <x v="80"/>
    <s v="MANCHOLA ASOCIADOS LTDA"/>
    <n v="1000000"/>
  </r>
  <r>
    <x v="9"/>
    <x v="0"/>
    <x v="4"/>
    <x v="0"/>
    <x v="0"/>
    <x v="0"/>
    <x v="0"/>
    <x v="80"/>
    <s v="MERCADEO COMPARTIDO SAS"/>
    <n v="182804"/>
  </r>
  <r>
    <x v="9"/>
    <x v="0"/>
    <x v="4"/>
    <x v="0"/>
    <x v="0"/>
    <x v="0"/>
    <x v="0"/>
    <x v="80"/>
    <s v="FARMACIA DROGUERIA SAN JORGE LTDA"/>
    <m/>
  </r>
  <r>
    <x v="9"/>
    <x v="0"/>
    <x v="4"/>
    <x v="0"/>
    <x v="0"/>
    <x v="0"/>
    <x v="0"/>
    <x v="80"/>
    <s v="AURA CRISTINA ROJAS TRIANA"/>
    <m/>
  </r>
  <r>
    <x v="9"/>
    <x v="0"/>
    <x v="4"/>
    <x v="0"/>
    <x v="0"/>
    <x v="0"/>
    <x v="0"/>
    <x v="80"/>
    <s v="MARYEIN LENIS GRAJALES"/>
    <n v="150000"/>
  </r>
  <r>
    <x v="9"/>
    <x v="0"/>
    <x v="4"/>
    <x v="0"/>
    <x v="0"/>
    <x v="0"/>
    <x v="0"/>
    <x v="80"/>
    <s v="MARIA CRISTINA TORO"/>
    <n v="150000"/>
  </r>
  <r>
    <x v="9"/>
    <x v="0"/>
    <x v="4"/>
    <x v="0"/>
    <x v="0"/>
    <x v="0"/>
    <x v="0"/>
    <x v="80"/>
    <s v="PROYECTA T MERCHANDISING GROUP SAS"/>
    <n v="802081"/>
  </r>
  <r>
    <x v="9"/>
    <x v="0"/>
    <x v="4"/>
    <x v="0"/>
    <x v="0"/>
    <x v="0"/>
    <x v="0"/>
    <x v="84"/>
    <s v="JOSE JAVIER SALCEDO SANCHEZ"/>
    <m/>
  </r>
  <r>
    <x v="9"/>
    <x v="0"/>
    <x v="4"/>
    <x v="0"/>
    <x v="0"/>
    <x v="0"/>
    <x v="0"/>
    <x v="107"/>
    <s v="LUCERO VASQUEZ"/>
    <n v="200000"/>
  </r>
  <r>
    <x v="9"/>
    <x v="0"/>
    <x v="4"/>
    <x v="0"/>
    <x v="0"/>
    <x v="0"/>
    <x v="0"/>
    <x v="115"/>
    <m/>
    <m/>
  </r>
  <r>
    <x v="9"/>
    <x v="0"/>
    <x v="4"/>
    <x v="0"/>
    <x v="0"/>
    <x v="0"/>
    <x v="0"/>
    <x v="138"/>
    <s v="COLOMBIA TELECOMUNICACIONES S.A. E.S.P."/>
    <n v="134058"/>
  </r>
  <r>
    <x v="9"/>
    <x v="0"/>
    <x v="4"/>
    <x v="0"/>
    <x v="0"/>
    <x v="0"/>
    <x v="0"/>
    <x v="108"/>
    <m/>
    <m/>
  </r>
  <r>
    <x v="9"/>
    <x v="0"/>
    <x v="4"/>
    <x v="0"/>
    <x v="0"/>
    <x v="0"/>
    <x v="0"/>
    <x v="109"/>
    <m/>
    <m/>
  </r>
  <r>
    <x v="9"/>
    <x v="0"/>
    <x v="4"/>
    <x v="0"/>
    <x v="0"/>
    <x v="0"/>
    <x v="0"/>
    <x v="116"/>
    <m/>
    <m/>
  </r>
  <r>
    <x v="9"/>
    <x v="0"/>
    <x v="4"/>
    <x v="0"/>
    <x v="0"/>
    <x v="0"/>
    <x v="0"/>
    <x v="79"/>
    <s v="SERVIENTREGA S.A."/>
    <m/>
  </r>
  <r>
    <x v="9"/>
    <x v="0"/>
    <x v="4"/>
    <x v="0"/>
    <x v="0"/>
    <x v="0"/>
    <x v="12"/>
    <x v="81"/>
    <m/>
    <m/>
  </r>
  <r>
    <x v="9"/>
    <x v="0"/>
    <x v="4"/>
    <x v="0"/>
    <x v="0"/>
    <x v="0"/>
    <x v="12"/>
    <x v="82"/>
    <s v="CAMARA DE COMERCIO DE CALI"/>
    <m/>
  </r>
  <r>
    <x v="9"/>
    <x v="0"/>
    <x v="4"/>
    <x v="0"/>
    <x v="0"/>
    <x v="0"/>
    <x v="12"/>
    <x v="83"/>
    <m/>
    <m/>
  </r>
  <r>
    <x v="9"/>
    <x v="0"/>
    <x v="4"/>
    <x v="0"/>
    <x v="0"/>
    <x v="0"/>
    <x v="12"/>
    <x v="84"/>
    <s v="CAMARA DE COMERCIO DE CALI"/>
    <m/>
  </r>
  <r>
    <x v="9"/>
    <x v="0"/>
    <x v="4"/>
    <x v="0"/>
    <x v="0"/>
    <x v="0"/>
    <x v="19"/>
    <x v="100"/>
    <s v="ALDEMAR MUÑOZ SUAREZ"/>
    <m/>
  </r>
  <r>
    <x v="9"/>
    <x v="0"/>
    <x v="4"/>
    <x v="0"/>
    <x v="0"/>
    <x v="0"/>
    <x v="19"/>
    <x v="100"/>
    <s v="FERRETERIA BERVAR S.A.S."/>
    <m/>
  </r>
  <r>
    <x v="9"/>
    <x v="0"/>
    <x v="4"/>
    <x v="0"/>
    <x v="0"/>
    <x v="0"/>
    <x v="19"/>
    <x v="139"/>
    <m/>
    <m/>
  </r>
  <r>
    <x v="9"/>
    <x v="0"/>
    <x v="4"/>
    <x v="0"/>
    <x v="0"/>
    <x v="0"/>
    <x v="19"/>
    <x v="140"/>
    <s v="JOSE JAVIER SALCEDO SANCHEZ"/>
    <m/>
  </r>
  <r>
    <x v="9"/>
    <x v="0"/>
    <x v="4"/>
    <x v="0"/>
    <x v="0"/>
    <x v="0"/>
    <x v="16"/>
    <x v="86"/>
    <s v="AEROVIAS DEL CONTINENTE AMERICANO S.A."/>
    <m/>
  </r>
  <r>
    <x v="9"/>
    <x v="0"/>
    <x v="4"/>
    <x v="0"/>
    <x v="0"/>
    <x v="0"/>
    <x v="16"/>
    <x v="117"/>
    <s v="CASCO CAPITAL S.A.S"/>
    <m/>
  </r>
  <r>
    <x v="9"/>
    <x v="0"/>
    <x v="4"/>
    <x v="0"/>
    <x v="0"/>
    <x v="0"/>
    <x v="16"/>
    <x v="117"/>
    <s v="HOSTAL LAS MERCEDES BOUTIQUE"/>
    <m/>
  </r>
  <r>
    <x v="9"/>
    <x v="0"/>
    <x v="4"/>
    <x v="0"/>
    <x v="0"/>
    <x v="0"/>
    <x v="22"/>
    <x v="105"/>
    <m/>
    <m/>
  </r>
  <r>
    <x v="9"/>
    <x v="0"/>
    <x v="4"/>
    <x v="0"/>
    <x v="0"/>
    <x v="0"/>
    <x v="2"/>
    <x v="87"/>
    <s v="SHOPIFY INC"/>
    <n v="269794"/>
  </r>
  <r>
    <x v="9"/>
    <x v="0"/>
    <x v="4"/>
    <x v="0"/>
    <x v="0"/>
    <x v="0"/>
    <x v="2"/>
    <x v="87"/>
    <s v=" GODADDY"/>
    <n v="379641"/>
  </r>
  <r>
    <x v="9"/>
    <x v="0"/>
    <x v="4"/>
    <x v="0"/>
    <x v="0"/>
    <x v="0"/>
    <x v="2"/>
    <x v="87"/>
    <s v="GOOGLE LLC"/>
    <n v="172899"/>
  </r>
  <r>
    <x v="9"/>
    <x v="0"/>
    <x v="4"/>
    <x v="0"/>
    <x v="0"/>
    <x v="0"/>
    <x v="2"/>
    <x v="88"/>
    <s v="CAMILO CAICEDO SANZ"/>
    <m/>
  </r>
  <r>
    <x v="9"/>
    <x v="0"/>
    <x v="4"/>
    <x v="0"/>
    <x v="0"/>
    <x v="0"/>
    <x v="2"/>
    <x v="89"/>
    <s v="INGRID VIVIANA AGUDELO POVEDA"/>
    <m/>
  </r>
  <r>
    <x v="9"/>
    <x v="0"/>
    <x v="4"/>
    <x v="0"/>
    <x v="0"/>
    <x v="0"/>
    <x v="2"/>
    <x v="89"/>
    <s v="REDOX COLOMBIA S.A.S."/>
    <n v="13866"/>
  </r>
  <r>
    <x v="9"/>
    <x v="0"/>
    <x v="4"/>
    <x v="0"/>
    <x v="0"/>
    <x v="0"/>
    <x v="2"/>
    <x v="90"/>
    <s v="GRUPO ARGURI SAS"/>
    <n v="170000"/>
  </r>
  <r>
    <x v="9"/>
    <x v="0"/>
    <x v="4"/>
    <x v="0"/>
    <x v="0"/>
    <x v="0"/>
    <x v="2"/>
    <x v="91"/>
    <m/>
    <m/>
  </r>
  <r>
    <x v="9"/>
    <x v="0"/>
    <x v="4"/>
    <x v="0"/>
    <x v="0"/>
    <x v="0"/>
    <x v="2"/>
    <x v="92"/>
    <m/>
    <m/>
  </r>
  <r>
    <x v="9"/>
    <x v="0"/>
    <x v="4"/>
    <x v="0"/>
    <x v="0"/>
    <x v="0"/>
    <x v="2"/>
    <x v="136"/>
    <s v="JHON FREYMAN ESCOBAR"/>
    <n v="25000"/>
  </r>
  <r>
    <x v="9"/>
    <x v="0"/>
    <x v="4"/>
    <x v="0"/>
    <x v="0"/>
    <x v="0"/>
    <x v="2"/>
    <x v="136"/>
    <s v="DAVID MUÑOZ"/>
    <m/>
  </r>
  <r>
    <x v="9"/>
    <x v="0"/>
    <x v="4"/>
    <x v="0"/>
    <x v="0"/>
    <x v="0"/>
    <x v="2"/>
    <x v="141"/>
    <m/>
    <m/>
  </r>
  <r>
    <x v="9"/>
    <x v="0"/>
    <x v="4"/>
    <x v="0"/>
    <x v="0"/>
    <x v="0"/>
    <x v="2"/>
    <x v="93"/>
    <m/>
    <m/>
  </r>
  <r>
    <x v="9"/>
    <x v="0"/>
    <x v="4"/>
    <x v="0"/>
    <x v="0"/>
    <x v="0"/>
    <x v="2"/>
    <x v="84"/>
    <s v="Inversiones Cristancho Medina SAS"/>
    <m/>
  </r>
  <r>
    <x v="9"/>
    <x v="0"/>
    <x v="4"/>
    <x v="0"/>
    <x v="0"/>
    <x v="0"/>
    <x v="2"/>
    <x v="84"/>
    <s v="FARMACIA DROGUERIA SAN JORGE LTDA"/>
    <n v="6.38"/>
  </r>
  <r>
    <x v="9"/>
    <x v="0"/>
    <x v="4"/>
    <x v="0"/>
    <x v="0"/>
    <x v="0"/>
    <x v="2"/>
    <x v="84"/>
    <s v=" COLOMBIA TELECOMUNICACIONES S.A. E.S.P."/>
    <n v="3"/>
  </r>
  <r>
    <x v="9"/>
    <x v="0"/>
    <x v="4"/>
    <x v="0"/>
    <x v="0"/>
    <x v="0"/>
    <x v="2"/>
    <x v="84"/>
    <s v="MUNICIPIO DE SANTIAGO DE CALI"/>
    <n v="8154.93"/>
  </r>
  <r>
    <x v="9"/>
    <x v="0"/>
    <x v="4"/>
    <x v="0"/>
    <x v="0"/>
    <x v="0"/>
    <x v="2"/>
    <x v="84"/>
    <s v="CONNPLANTS SAS"/>
    <n v="4186"/>
  </r>
  <r>
    <x v="9"/>
    <x v="0"/>
    <x v="4"/>
    <x v="0"/>
    <x v="0"/>
    <x v="0"/>
    <x v="2"/>
    <x v="84"/>
    <s v="VITAFITNESS SAS"/>
    <n v="141.06"/>
  </r>
  <r>
    <x v="9"/>
    <x v="0"/>
    <x v="4"/>
    <x v="0"/>
    <x v="0"/>
    <x v="0"/>
    <x v="2"/>
    <x v="84"/>
    <s v="INVERSIONES FARMACIAS ALPHA S.A.S"/>
    <n v="499.29"/>
  </r>
  <r>
    <x v="9"/>
    <x v="0"/>
    <x v="4"/>
    <x v="0"/>
    <x v="0"/>
    <x v="0"/>
    <x v="2"/>
    <x v="84"/>
    <s v="DIAN"/>
    <n v="1570"/>
  </r>
  <r>
    <x v="9"/>
    <x v="0"/>
    <x v="4"/>
    <x v="0"/>
    <x v="0"/>
    <x v="0"/>
    <x v="2"/>
    <x v="84"/>
    <s v="INVERSIONES TORRES DONADO S.A.S"/>
    <n v="249.82"/>
  </r>
  <r>
    <x v="9"/>
    <x v="0"/>
    <x v="4"/>
    <x v="0"/>
    <x v="0"/>
    <x v="7"/>
    <x v="4"/>
    <x v="119"/>
    <s v="DAVID MUÑOZ"/>
    <n v="2000000"/>
  </r>
  <r>
    <x v="9"/>
    <x v="0"/>
    <x v="4"/>
    <x v="0"/>
    <x v="0"/>
    <x v="7"/>
    <x v="4"/>
    <x v="120"/>
    <s v="DAVID MUÑOZ"/>
    <n v="117172"/>
  </r>
  <r>
    <x v="9"/>
    <x v="0"/>
    <x v="4"/>
    <x v="0"/>
    <x v="0"/>
    <x v="7"/>
    <x v="4"/>
    <x v="121"/>
    <s v="DAVID MUÑOZ"/>
    <n v="176430"/>
  </r>
  <r>
    <x v="9"/>
    <x v="0"/>
    <x v="4"/>
    <x v="0"/>
    <x v="0"/>
    <x v="7"/>
    <x v="4"/>
    <x v="122"/>
    <s v="DAVID MUÑOZ"/>
    <n v="21172"/>
  </r>
  <r>
    <x v="9"/>
    <x v="0"/>
    <x v="4"/>
    <x v="0"/>
    <x v="0"/>
    <x v="7"/>
    <x v="4"/>
    <x v="123"/>
    <s v="DAVID MUÑOZ"/>
    <n v="176430"/>
  </r>
  <r>
    <x v="9"/>
    <x v="0"/>
    <x v="4"/>
    <x v="0"/>
    <x v="0"/>
    <x v="7"/>
    <x v="4"/>
    <x v="124"/>
    <s v="DAVID MUÑOZ"/>
    <n v="83333.34"/>
  </r>
  <r>
    <x v="9"/>
    <x v="0"/>
    <x v="4"/>
    <x v="0"/>
    <x v="0"/>
    <x v="7"/>
    <x v="4"/>
    <x v="135"/>
    <m/>
    <m/>
  </r>
  <r>
    <x v="9"/>
    <x v="0"/>
    <x v="4"/>
    <x v="0"/>
    <x v="0"/>
    <x v="7"/>
    <x v="4"/>
    <x v="125"/>
    <s v="DAVID MUÑOZ"/>
    <n v="1000000"/>
  </r>
  <r>
    <x v="9"/>
    <x v="0"/>
    <x v="4"/>
    <x v="0"/>
    <x v="0"/>
    <x v="7"/>
    <x v="4"/>
    <x v="144"/>
    <s v="DAVID MUÑOZ"/>
    <m/>
  </r>
  <r>
    <x v="9"/>
    <x v="0"/>
    <x v="4"/>
    <x v="0"/>
    <x v="0"/>
    <x v="7"/>
    <x v="4"/>
    <x v="126"/>
    <m/>
    <m/>
  </r>
  <r>
    <x v="9"/>
    <x v="0"/>
    <x v="4"/>
    <x v="0"/>
    <x v="0"/>
    <x v="7"/>
    <x v="4"/>
    <x v="127"/>
    <s v="Seguros de riesgos laborales suramericana S.A."/>
    <n v="10440"/>
  </r>
  <r>
    <x v="9"/>
    <x v="0"/>
    <x v="4"/>
    <x v="0"/>
    <x v="0"/>
    <x v="7"/>
    <x v="4"/>
    <x v="128"/>
    <s v="Protección S.A"/>
    <n v="240000"/>
  </r>
  <r>
    <x v="9"/>
    <x v="0"/>
    <x v="4"/>
    <x v="0"/>
    <x v="0"/>
    <x v="7"/>
    <x v="4"/>
    <x v="129"/>
    <s v="Colsubsidio "/>
    <n v="80000"/>
  </r>
  <r>
    <x v="9"/>
    <x v="0"/>
    <x v="4"/>
    <x v="0"/>
    <x v="0"/>
    <x v="7"/>
    <x v="4"/>
    <x v="130"/>
    <m/>
    <m/>
  </r>
  <r>
    <x v="9"/>
    <x v="0"/>
    <x v="4"/>
    <x v="0"/>
    <x v="0"/>
    <x v="7"/>
    <x v="2"/>
    <x v="131"/>
    <m/>
    <m/>
  </r>
  <r>
    <x v="9"/>
    <x v="0"/>
    <x v="4"/>
    <x v="0"/>
    <x v="0"/>
    <x v="1"/>
    <x v="7"/>
    <x v="34"/>
    <s v="Bancolombia"/>
    <n v="84190"/>
  </r>
  <r>
    <x v="9"/>
    <x v="0"/>
    <x v="4"/>
    <x v="0"/>
    <x v="0"/>
    <x v="1"/>
    <x v="7"/>
    <x v="20"/>
    <s v="PAYU COLOMBIA SAS"/>
    <n v="307490"/>
  </r>
  <r>
    <x v="9"/>
    <x v="0"/>
    <x v="4"/>
    <x v="0"/>
    <x v="0"/>
    <x v="1"/>
    <x v="7"/>
    <x v="20"/>
    <s v="Bancolombia"/>
    <n v="218783"/>
  </r>
  <r>
    <x v="9"/>
    <x v="0"/>
    <x v="4"/>
    <x v="0"/>
    <x v="0"/>
    <x v="1"/>
    <x v="7"/>
    <x v="101"/>
    <s v="DIAN"/>
    <m/>
  </r>
  <r>
    <x v="9"/>
    <x v="0"/>
    <x v="4"/>
    <x v="0"/>
    <x v="0"/>
    <x v="1"/>
    <x v="7"/>
    <x v="55"/>
    <s v="NEGOCIOS LA PLAZA SAS"/>
    <n v="34053.82"/>
  </r>
  <r>
    <x v="9"/>
    <x v="0"/>
    <x v="4"/>
    <x v="0"/>
    <x v="0"/>
    <x v="1"/>
    <x v="7"/>
    <x v="55"/>
    <s v=" ALIMENTOS SOSTENIBLES SAS"/>
    <n v="427981"/>
  </r>
  <r>
    <x v="9"/>
    <x v="0"/>
    <x v="4"/>
    <x v="0"/>
    <x v="0"/>
    <x v="1"/>
    <x v="8"/>
    <x v="22"/>
    <s v="Bancolombia"/>
    <n v="308471"/>
  </r>
  <r>
    <x v="9"/>
    <x v="0"/>
    <x v="4"/>
    <x v="0"/>
    <x v="0"/>
    <x v="1"/>
    <x v="8"/>
    <x v="94"/>
    <m/>
    <m/>
  </r>
  <r>
    <x v="9"/>
    <x v="0"/>
    <x v="4"/>
    <x v="0"/>
    <x v="0"/>
    <x v="1"/>
    <x v="8"/>
    <x v="95"/>
    <m/>
    <m/>
  </r>
  <r>
    <x v="9"/>
    <x v="0"/>
    <x v="4"/>
    <x v="0"/>
    <x v="0"/>
    <x v="1"/>
    <x v="8"/>
    <x v="77"/>
    <s v="Fundapedco"/>
    <m/>
  </r>
  <r>
    <x v="9"/>
    <x v="0"/>
    <x v="4"/>
    <x v="0"/>
    <x v="0"/>
    <x v="1"/>
    <x v="8"/>
    <x v="4"/>
    <s v="LUCERO VASQUEZ"/>
    <n v="2000"/>
  </r>
  <r>
    <x v="9"/>
    <x v="0"/>
    <x v="4"/>
    <x v="0"/>
    <x v="0"/>
    <x v="1"/>
    <x v="8"/>
    <x v="4"/>
    <s v="MARYEIN LENIS GRAJALES"/>
    <n v="1500"/>
  </r>
  <r>
    <x v="9"/>
    <x v="0"/>
    <x v="4"/>
    <x v="0"/>
    <x v="0"/>
    <x v="1"/>
    <x v="8"/>
    <x v="4"/>
    <s v="ENTERPRISE"/>
    <n v="309076.21999999997"/>
  </r>
  <r>
    <x v="9"/>
    <x v="0"/>
    <x v="4"/>
    <x v="0"/>
    <x v="0"/>
    <x v="1"/>
    <x v="8"/>
    <x v="4"/>
    <s v="MARIA CRISTINA TORO"/>
    <n v="1500"/>
  </r>
  <r>
    <x v="9"/>
    <x v="0"/>
    <x v="4"/>
    <x v="0"/>
    <x v="0"/>
    <x v="1"/>
    <x v="8"/>
    <x v="4"/>
    <s v="COLVANES SAS"/>
    <n v="10900"/>
  </r>
  <r>
    <x v="9"/>
    <x v="0"/>
    <x v="4"/>
    <x v="0"/>
    <x v="0"/>
    <x v="1"/>
    <x v="8"/>
    <x v="4"/>
    <s v="SODIMAC COLOMBIA S.A."/>
    <n v="319900"/>
  </r>
  <r>
    <x v="9"/>
    <x v="0"/>
    <x v="4"/>
    <x v="0"/>
    <x v="0"/>
    <x v="1"/>
    <x v="8"/>
    <x v="4"/>
    <s v="HANGAR PARK SAS"/>
    <n v="70200"/>
  </r>
  <r>
    <x v="9"/>
    <x v="0"/>
    <x v="4"/>
    <x v="0"/>
    <x v="0"/>
    <x v="1"/>
    <x v="8"/>
    <x v="4"/>
    <s v="GRUPO ARGURI SAS "/>
    <n v="179074"/>
  </r>
  <r>
    <x v="9"/>
    <x v="0"/>
    <x v="4"/>
    <x v="0"/>
    <x v="0"/>
    <x v="1"/>
    <x v="8"/>
    <x v="4"/>
    <s v="COMIDAS VARPEL SAS"/>
    <n v="77800"/>
  </r>
  <r>
    <x v="9"/>
    <x v="0"/>
    <x v="4"/>
    <x v="0"/>
    <x v="0"/>
    <x v="1"/>
    <x v="8"/>
    <x v="4"/>
    <s v="TRINITARIA CERAMICS SAS"/>
    <n v="12000"/>
  </r>
  <r>
    <x v="9"/>
    <x v="0"/>
    <x v="4"/>
    <x v="0"/>
    <x v="0"/>
    <x v="1"/>
    <x v="8"/>
    <x v="4"/>
    <s v="EDWAR LOPEZ"/>
    <n v="50000"/>
  </r>
  <r>
    <x v="9"/>
    <x v="0"/>
    <x v="4"/>
    <x v="0"/>
    <x v="0"/>
    <x v="6"/>
    <x v="23"/>
    <x v="112"/>
    <m/>
    <m/>
  </r>
  <r>
    <x v="9"/>
    <x v="0"/>
    <x v="4"/>
    <x v="0"/>
    <x v="2"/>
    <x v="3"/>
    <x v="3"/>
    <x v="96"/>
    <m/>
    <m/>
  </r>
  <r>
    <x v="9"/>
    <x v="0"/>
    <x v="4"/>
    <x v="0"/>
    <x v="2"/>
    <x v="3"/>
    <x v="3"/>
    <x v="137"/>
    <s v="COOPERATIVA MULTIACTIVA UNIAGRO"/>
    <n v="22000000"/>
  </r>
  <r>
    <x v="9"/>
    <x v="0"/>
    <x v="4"/>
    <x v="0"/>
    <x v="2"/>
    <x v="3"/>
    <x v="3"/>
    <x v="97"/>
    <s v="LA CONCEPCION SA"/>
    <n v="262416"/>
  </r>
  <r>
    <x v="9"/>
    <x v="0"/>
    <x v="4"/>
    <x v="0"/>
    <x v="2"/>
    <x v="3"/>
    <x v="3"/>
    <x v="97"/>
    <s v="ASOCIACION AGROPIMIENTERA VALLE DEL GUAMEZ"/>
    <m/>
  </r>
  <r>
    <x v="9"/>
    <x v="0"/>
    <x v="4"/>
    <x v="0"/>
    <x v="2"/>
    <x v="3"/>
    <x v="3"/>
    <x v="97"/>
    <s v="CONNPLANTS SAS"/>
    <n v="1485456"/>
  </r>
  <r>
    <x v="9"/>
    <x v="0"/>
    <x v="4"/>
    <x v="0"/>
    <x v="2"/>
    <x v="3"/>
    <x v="3"/>
    <x v="97"/>
    <m/>
    <m/>
  </r>
  <r>
    <x v="9"/>
    <x v="0"/>
    <x v="4"/>
    <x v="0"/>
    <x v="2"/>
    <x v="3"/>
    <x v="3"/>
    <x v="97"/>
    <m/>
    <m/>
  </r>
  <r>
    <x v="9"/>
    <x v="0"/>
    <x v="4"/>
    <x v="0"/>
    <x v="2"/>
    <x v="3"/>
    <x v="3"/>
    <x v="97"/>
    <m/>
    <m/>
  </r>
  <r>
    <x v="9"/>
    <x v="0"/>
    <x v="4"/>
    <x v="0"/>
    <x v="2"/>
    <x v="3"/>
    <x v="3"/>
    <x v="97"/>
    <m/>
    <m/>
  </r>
  <r>
    <x v="9"/>
    <x v="0"/>
    <x v="4"/>
    <x v="0"/>
    <x v="2"/>
    <x v="3"/>
    <x v="3"/>
    <x v="98"/>
    <m/>
    <m/>
  </r>
  <r>
    <x v="9"/>
    <x v="0"/>
    <x v="4"/>
    <x v="0"/>
    <x v="2"/>
    <x v="3"/>
    <x v="3"/>
    <x v="99"/>
    <s v="FARMAVIT EMPRESA ASOCIATIVA DE TRABAJO"/>
    <n v="10486368"/>
  </r>
  <r>
    <x v="9"/>
    <x v="0"/>
    <x v="4"/>
    <x v="0"/>
    <x v="2"/>
    <x v="3"/>
    <x v="3"/>
    <x v="99"/>
    <s v="INDES S.A.S."/>
    <m/>
  </r>
  <r>
    <x v="9"/>
    <x v="0"/>
    <x v="4"/>
    <x v="0"/>
    <x v="2"/>
    <x v="3"/>
    <x v="3"/>
    <x v="99"/>
    <s v="NEW PLAST SAS"/>
    <n v="1638495"/>
  </r>
  <r>
    <x v="9"/>
    <x v="0"/>
    <x v="4"/>
    <x v="0"/>
    <x v="2"/>
    <x v="3"/>
    <x v="3"/>
    <x v="99"/>
    <s v="MARGARITA MARIA AGUIRRE GARCIA"/>
    <m/>
  </r>
  <r>
    <x v="9"/>
    <x v="0"/>
    <x v="4"/>
    <x v="0"/>
    <x v="2"/>
    <x v="3"/>
    <x v="3"/>
    <x v="99"/>
    <s v="PRODUCCION GRAFICA EDITORES SAS"/>
    <n v="1158000"/>
  </r>
  <r>
    <x v="9"/>
    <x v="0"/>
    <x v="4"/>
    <x v="0"/>
    <x v="2"/>
    <x v="3"/>
    <x v="3"/>
    <x v="99"/>
    <s v="COORDIUTIL S.A."/>
    <n v="119748"/>
  </r>
  <r>
    <x v="9"/>
    <x v="0"/>
    <x v="4"/>
    <x v="0"/>
    <x v="2"/>
    <x v="3"/>
    <x v="3"/>
    <x v="99"/>
    <s v="COORDINADORA MERCANTIL SA"/>
    <m/>
  </r>
  <r>
    <x v="9"/>
    <x v="0"/>
    <x v="4"/>
    <x v="0"/>
    <x v="2"/>
    <x v="3"/>
    <x v="26"/>
    <x v="137"/>
    <m/>
    <m/>
  </r>
  <r>
    <x v="9"/>
    <x v="0"/>
    <x v="4"/>
    <x v="0"/>
    <x v="2"/>
    <x v="3"/>
    <x v="20"/>
    <x v="49"/>
    <s v="SERVIENTREGA S.A."/>
    <m/>
  </r>
  <r>
    <x v="9"/>
    <x v="0"/>
    <x v="4"/>
    <x v="0"/>
    <x v="2"/>
    <x v="3"/>
    <x v="20"/>
    <x v="49"/>
    <s v="COORDINADORA MERCANTIL SA"/>
    <n v="2153997"/>
  </r>
  <r>
    <x v="9"/>
    <x v="0"/>
    <x v="4"/>
    <x v="0"/>
    <x v="2"/>
    <x v="3"/>
    <x v="20"/>
    <x v="49"/>
    <s v="ALLTAG SAS"/>
    <n v="317200"/>
  </r>
  <r>
    <x v="9"/>
    <x v="0"/>
    <x v="4"/>
    <x v="0"/>
    <x v="2"/>
    <x v="3"/>
    <x v="20"/>
    <x v="49"/>
    <s v="COORDIUTIL S.A."/>
    <n v="8640"/>
  </r>
  <r>
    <x v="9"/>
    <x v="0"/>
    <x v="4"/>
    <x v="0"/>
    <x v="2"/>
    <x v="3"/>
    <x v="20"/>
    <x v="49"/>
    <m/>
    <m/>
  </r>
  <r>
    <x v="9"/>
    <x v="0"/>
    <x v="4"/>
    <x v="0"/>
    <x v="2"/>
    <x v="3"/>
    <x v="20"/>
    <x v="49"/>
    <m/>
    <m/>
  </r>
  <r>
    <x v="9"/>
    <x v="0"/>
    <x v="4"/>
    <x v="0"/>
    <x v="2"/>
    <x v="3"/>
    <x v="20"/>
    <x v="111"/>
    <s v="ALLTAG SAS"/>
    <n v="45000"/>
  </r>
  <r>
    <x v="9"/>
    <x v="0"/>
    <x v="4"/>
    <x v="0"/>
    <x v="2"/>
    <x v="3"/>
    <x v="20"/>
    <x v="111"/>
    <s v="COORDIUTIL S.A."/>
    <n v="864"/>
  </r>
  <r>
    <x v="9"/>
    <x v="0"/>
    <x v="4"/>
    <x v="0"/>
    <x v="2"/>
    <x v="3"/>
    <x v="20"/>
    <x v="111"/>
    <s v="OLGROUP SAS"/>
    <n v="186000"/>
  </r>
  <r>
    <x v="9"/>
    <x v="0"/>
    <x v="4"/>
    <x v="0"/>
    <x v="2"/>
    <x v="3"/>
    <x v="21"/>
    <x v="50"/>
    <m/>
    <m/>
  </r>
  <r>
    <x v="9"/>
    <x v="0"/>
    <x v="4"/>
    <x v="0"/>
    <x v="2"/>
    <x v="3"/>
    <x v="21"/>
    <x v="132"/>
    <s v="MARIA JOSE LOPEZ BOLAÑOS"/>
    <m/>
  </r>
  <r>
    <x v="10"/>
    <x v="0"/>
    <x v="4"/>
    <x v="0"/>
    <x v="1"/>
    <x v="2"/>
    <x v="24"/>
    <x v="63"/>
    <s v="VARIOS"/>
    <n v="54392474.700000003"/>
  </r>
  <r>
    <x v="10"/>
    <x v="0"/>
    <x v="4"/>
    <x v="0"/>
    <x v="1"/>
    <x v="5"/>
    <x v="11"/>
    <x v="64"/>
    <m/>
    <n v="732.79"/>
  </r>
  <r>
    <x v="10"/>
    <x v="0"/>
    <x v="4"/>
    <x v="0"/>
    <x v="1"/>
    <x v="5"/>
    <x v="14"/>
    <x v="66"/>
    <m/>
    <m/>
  </r>
  <r>
    <x v="10"/>
    <x v="0"/>
    <x v="4"/>
    <x v="0"/>
    <x v="1"/>
    <x v="5"/>
    <x v="15"/>
    <x v="69"/>
    <m/>
    <n v="20223.169999999998"/>
  </r>
  <r>
    <x v="10"/>
    <x v="0"/>
    <x v="4"/>
    <x v="0"/>
    <x v="1"/>
    <x v="2"/>
    <x v="25"/>
    <x v="74"/>
    <m/>
    <n v="-1741848.74"/>
  </r>
  <r>
    <x v="10"/>
    <x v="0"/>
    <x v="4"/>
    <x v="0"/>
    <x v="1"/>
    <x v="2"/>
    <x v="25"/>
    <x v="118"/>
    <m/>
    <n v="-20000"/>
  </r>
  <r>
    <x v="10"/>
    <x v="0"/>
    <x v="4"/>
    <x v="0"/>
    <x v="1"/>
    <x v="2"/>
    <x v="0"/>
    <x v="103"/>
    <m/>
    <n v="-668043.31000000006"/>
  </r>
  <r>
    <x v="10"/>
    <x v="0"/>
    <x v="4"/>
    <x v="0"/>
    <x v="1"/>
    <x v="2"/>
    <x v="0"/>
    <x v="104"/>
    <m/>
    <n v="375000"/>
  </r>
  <r>
    <x v="10"/>
    <x v="0"/>
    <x v="4"/>
    <x v="0"/>
    <x v="0"/>
    <x v="0"/>
    <x v="4"/>
    <x v="6"/>
    <s v="SEBASTIAN MENDOZA CASTAÑO"/>
    <n v="5520000"/>
  </r>
  <r>
    <x v="10"/>
    <x v="0"/>
    <x v="4"/>
    <x v="0"/>
    <x v="0"/>
    <x v="0"/>
    <x v="4"/>
    <x v="6"/>
    <s v="ANA MYRIAM SALAZAR HERMOSA"/>
    <n v="1750000"/>
  </r>
  <r>
    <x v="10"/>
    <x v="0"/>
    <x v="4"/>
    <x v="0"/>
    <x v="0"/>
    <x v="0"/>
    <x v="4"/>
    <x v="7"/>
    <s v="SEBASTIAN MENDOZA CASTAÑO"/>
    <m/>
  </r>
  <r>
    <x v="10"/>
    <x v="0"/>
    <x v="4"/>
    <x v="0"/>
    <x v="0"/>
    <x v="0"/>
    <x v="4"/>
    <x v="7"/>
    <s v="ANA MYRIAM SALAZAR HERMOSA"/>
    <n v="117172"/>
  </r>
  <r>
    <x v="10"/>
    <x v="0"/>
    <x v="4"/>
    <x v="0"/>
    <x v="0"/>
    <x v="0"/>
    <x v="4"/>
    <x v="8"/>
    <s v="SEBASTIAN MENDOZA CASTAÑO"/>
    <n v="460000"/>
  </r>
  <r>
    <x v="10"/>
    <x v="0"/>
    <x v="4"/>
    <x v="0"/>
    <x v="0"/>
    <x v="0"/>
    <x v="4"/>
    <x v="8"/>
    <s v="ANA MYRIAM SALAZAR HERMOSA"/>
    <n v="155598"/>
  </r>
  <r>
    <x v="10"/>
    <x v="0"/>
    <x v="4"/>
    <x v="0"/>
    <x v="0"/>
    <x v="0"/>
    <x v="4"/>
    <x v="9"/>
    <s v="SEBASTIAN MENDOZA CASTAÑO"/>
    <n v="55200"/>
  </r>
  <r>
    <x v="10"/>
    <x v="0"/>
    <x v="4"/>
    <x v="0"/>
    <x v="0"/>
    <x v="0"/>
    <x v="4"/>
    <x v="9"/>
    <s v="ANA MYRIAM SALAZAR HERMOSA"/>
    <n v="18672"/>
  </r>
  <r>
    <x v="10"/>
    <x v="0"/>
    <x v="4"/>
    <x v="0"/>
    <x v="0"/>
    <x v="0"/>
    <x v="4"/>
    <x v="10"/>
    <s v="SEBASTIAN MENDOZA CASTAÑO"/>
    <n v="460000"/>
  </r>
  <r>
    <x v="10"/>
    <x v="0"/>
    <x v="4"/>
    <x v="0"/>
    <x v="0"/>
    <x v="0"/>
    <x v="4"/>
    <x v="10"/>
    <s v="ANA MYRIAM SALAZAR HERMOSA"/>
    <n v="155598"/>
  </r>
  <r>
    <x v="10"/>
    <x v="0"/>
    <x v="4"/>
    <x v="0"/>
    <x v="0"/>
    <x v="0"/>
    <x v="4"/>
    <x v="11"/>
    <s v="SEBASTIAN MENDOZA CASTAÑO"/>
    <n v="230000"/>
  </r>
  <r>
    <x v="10"/>
    <x v="0"/>
    <x v="4"/>
    <x v="0"/>
    <x v="0"/>
    <x v="0"/>
    <x v="4"/>
    <x v="11"/>
    <s v="ANA MYRIAM SALAZAR HERMOSA"/>
    <n v="72916"/>
  </r>
  <r>
    <x v="10"/>
    <x v="0"/>
    <x v="4"/>
    <x v="0"/>
    <x v="0"/>
    <x v="0"/>
    <x v="4"/>
    <x v="12"/>
    <s v="SEBASTIAN MENDOZA CASTAÑO"/>
    <n v="3680000"/>
  </r>
  <r>
    <x v="10"/>
    <x v="0"/>
    <x v="4"/>
    <x v="0"/>
    <x v="0"/>
    <x v="0"/>
    <x v="4"/>
    <x v="134"/>
    <m/>
    <m/>
  </r>
  <r>
    <x v="10"/>
    <x v="0"/>
    <x v="4"/>
    <x v="0"/>
    <x v="0"/>
    <x v="0"/>
    <x v="4"/>
    <x v="142"/>
    <s v="PLATZI SAS"/>
    <m/>
  </r>
  <r>
    <x v="10"/>
    <x v="0"/>
    <x v="4"/>
    <x v="0"/>
    <x v="0"/>
    <x v="0"/>
    <x v="4"/>
    <x v="56"/>
    <s v="RICARDO ARTURO ARANGO WAGNER"/>
    <m/>
  </r>
  <r>
    <x v="10"/>
    <x v="0"/>
    <x v="4"/>
    <x v="0"/>
    <x v="0"/>
    <x v="0"/>
    <x v="4"/>
    <x v="13"/>
    <s v="Seguros de riesgos laborales suramericana S.A."/>
    <n v="37949"/>
  </r>
  <r>
    <x v="10"/>
    <x v="0"/>
    <x v="4"/>
    <x v="0"/>
    <x v="0"/>
    <x v="0"/>
    <x v="4"/>
    <x v="14"/>
    <s v="Protección S.A"/>
    <n v="662400"/>
  </r>
  <r>
    <x v="10"/>
    <x v="0"/>
    <x v="4"/>
    <x v="0"/>
    <x v="0"/>
    <x v="0"/>
    <x v="4"/>
    <x v="14"/>
    <s v="Colpensiones"/>
    <n v="210000"/>
  </r>
  <r>
    <x v="10"/>
    <x v="0"/>
    <x v="4"/>
    <x v="0"/>
    <x v="0"/>
    <x v="0"/>
    <x v="4"/>
    <x v="15"/>
    <s v="Comfandi "/>
    <n v="290800"/>
  </r>
  <r>
    <x v="10"/>
    <x v="0"/>
    <x v="4"/>
    <x v="0"/>
    <x v="0"/>
    <x v="0"/>
    <x v="4"/>
    <x v="113"/>
    <m/>
    <m/>
  </r>
  <r>
    <x v="10"/>
    <x v="0"/>
    <x v="4"/>
    <x v="0"/>
    <x v="0"/>
    <x v="0"/>
    <x v="9"/>
    <x v="114"/>
    <s v="H&amp;G CONTADORES SAS"/>
    <n v="600000"/>
  </r>
  <r>
    <x v="10"/>
    <x v="0"/>
    <x v="4"/>
    <x v="0"/>
    <x v="0"/>
    <x v="0"/>
    <x v="9"/>
    <x v="30"/>
    <m/>
    <m/>
  </r>
  <r>
    <x v="10"/>
    <x v="0"/>
    <x v="4"/>
    <x v="0"/>
    <x v="0"/>
    <x v="0"/>
    <x v="9"/>
    <x v="110"/>
    <s v="ESPERANZA MENDOZA"/>
    <n v="998000"/>
  </r>
  <r>
    <x v="10"/>
    <x v="0"/>
    <x v="4"/>
    <x v="0"/>
    <x v="0"/>
    <x v="0"/>
    <x v="5"/>
    <x v="70"/>
    <s v="COLOMBIA TELECOMUNICACIONES S.A. E.S.P."/>
    <n v="451"/>
  </r>
  <r>
    <x v="10"/>
    <x v="0"/>
    <x v="4"/>
    <x v="0"/>
    <x v="0"/>
    <x v="0"/>
    <x v="5"/>
    <x v="70"/>
    <s v="RESTAURANTE LA QUERENCIA SAS"/>
    <n v="9519"/>
  </r>
  <r>
    <x v="10"/>
    <x v="0"/>
    <x v="4"/>
    <x v="0"/>
    <x v="0"/>
    <x v="0"/>
    <x v="5"/>
    <x v="102"/>
    <m/>
    <m/>
  </r>
  <r>
    <x v="10"/>
    <x v="0"/>
    <x v="4"/>
    <x v="0"/>
    <x v="0"/>
    <x v="0"/>
    <x v="5"/>
    <x v="71"/>
    <s v="AEROVIAS DEL CONTINENTE AMERICANO S.A."/>
    <n v="106205"/>
  </r>
  <r>
    <x v="10"/>
    <x v="0"/>
    <x v="4"/>
    <x v="0"/>
    <x v="0"/>
    <x v="0"/>
    <x v="5"/>
    <x v="78"/>
    <m/>
    <m/>
  </r>
  <r>
    <x v="10"/>
    <x v="0"/>
    <x v="4"/>
    <x v="0"/>
    <x v="0"/>
    <x v="0"/>
    <x v="6"/>
    <x v="17"/>
    <s v="OLGA BARBOSA DE HURTADO"/>
    <n v="800000"/>
  </r>
  <r>
    <x v="10"/>
    <x v="0"/>
    <x v="4"/>
    <x v="0"/>
    <x v="0"/>
    <x v="0"/>
    <x v="6"/>
    <x v="143"/>
    <s v="TEG EXPO SAS"/>
    <m/>
  </r>
  <r>
    <x v="10"/>
    <x v="0"/>
    <x v="4"/>
    <x v="0"/>
    <x v="0"/>
    <x v="0"/>
    <x v="0"/>
    <x v="79"/>
    <m/>
    <m/>
  </r>
  <r>
    <x v="10"/>
    <x v="0"/>
    <x v="4"/>
    <x v="0"/>
    <x v="0"/>
    <x v="0"/>
    <x v="0"/>
    <x v="80"/>
    <s v="FACEBOOK IRELAND LIMITED"/>
    <n v="341583"/>
  </r>
  <r>
    <x v="10"/>
    <x v="0"/>
    <x v="4"/>
    <x v="0"/>
    <x v="0"/>
    <x v="0"/>
    <x v="0"/>
    <x v="80"/>
    <s v="GOOGLE LLC"/>
    <n v="303933"/>
  </r>
  <r>
    <x v="10"/>
    <x v="0"/>
    <x v="4"/>
    <x v="0"/>
    <x v="0"/>
    <x v="0"/>
    <x v="0"/>
    <x v="80"/>
    <s v="MANCHOLA ASOCIADOS LTDA"/>
    <n v="1000000"/>
  </r>
  <r>
    <x v="10"/>
    <x v="0"/>
    <x v="4"/>
    <x v="0"/>
    <x v="0"/>
    <x v="0"/>
    <x v="0"/>
    <x v="80"/>
    <s v="MERCADEO COMPARTIDO SAS"/>
    <n v="365608"/>
  </r>
  <r>
    <x v="10"/>
    <x v="0"/>
    <x v="4"/>
    <x v="0"/>
    <x v="0"/>
    <x v="0"/>
    <x v="0"/>
    <x v="80"/>
    <s v="FARMACIA DROGUERIA SAN JORGE LTDA"/>
    <m/>
  </r>
  <r>
    <x v="10"/>
    <x v="0"/>
    <x v="4"/>
    <x v="0"/>
    <x v="0"/>
    <x v="0"/>
    <x v="0"/>
    <x v="80"/>
    <s v="AURA CRISTINA ROJAS TRIANA"/>
    <m/>
  </r>
  <r>
    <x v="10"/>
    <x v="0"/>
    <x v="4"/>
    <x v="0"/>
    <x v="0"/>
    <x v="0"/>
    <x v="0"/>
    <x v="80"/>
    <s v="MARYEIN LENIS GRAJALES"/>
    <m/>
  </r>
  <r>
    <x v="10"/>
    <x v="0"/>
    <x v="4"/>
    <x v="0"/>
    <x v="0"/>
    <x v="0"/>
    <x v="0"/>
    <x v="80"/>
    <s v="MARIA CRISTINA TORO"/>
    <n v="300000"/>
  </r>
  <r>
    <x v="10"/>
    <x v="0"/>
    <x v="4"/>
    <x v="0"/>
    <x v="0"/>
    <x v="0"/>
    <x v="0"/>
    <x v="80"/>
    <s v="PROYECTA T MERCHANDISING GROUP SAS"/>
    <m/>
  </r>
  <r>
    <x v="10"/>
    <x v="0"/>
    <x v="4"/>
    <x v="0"/>
    <x v="0"/>
    <x v="0"/>
    <x v="0"/>
    <x v="84"/>
    <s v="JOSE JAVIER SALCEDO SANCHEZ"/>
    <m/>
  </r>
  <r>
    <x v="10"/>
    <x v="0"/>
    <x v="4"/>
    <x v="0"/>
    <x v="0"/>
    <x v="0"/>
    <x v="0"/>
    <x v="107"/>
    <s v="LUCERO VASQUEZ"/>
    <n v="580000"/>
  </r>
  <r>
    <x v="10"/>
    <x v="0"/>
    <x v="4"/>
    <x v="0"/>
    <x v="0"/>
    <x v="0"/>
    <x v="0"/>
    <x v="115"/>
    <m/>
    <m/>
  </r>
  <r>
    <x v="10"/>
    <x v="0"/>
    <x v="4"/>
    <x v="0"/>
    <x v="0"/>
    <x v="0"/>
    <x v="0"/>
    <x v="138"/>
    <s v="COLOMBIA TELECOMUNICACIONES S.A. E.S.P."/>
    <n v="134058"/>
  </r>
  <r>
    <x v="10"/>
    <x v="0"/>
    <x v="4"/>
    <x v="0"/>
    <x v="0"/>
    <x v="0"/>
    <x v="0"/>
    <x v="108"/>
    <m/>
    <m/>
  </r>
  <r>
    <x v="10"/>
    <x v="0"/>
    <x v="4"/>
    <x v="0"/>
    <x v="0"/>
    <x v="0"/>
    <x v="0"/>
    <x v="109"/>
    <m/>
    <m/>
  </r>
  <r>
    <x v="10"/>
    <x v="0"/>
    <x v="4"/>
    <x v="0"/>
    <x v="0"/>
    <x v="0"/>
    <x v="0"/>
    <x v="116"/>
    <m/>
    <m/>
  </r>
  <r>
    <x v="10"/>
    <x v="0"/>
    <x v="4"/>
    <x v="0"/>
    <x v="0"/>
    <x v="0"/>
    <x v="0"/>
    <x v="79"/>
    <s v="SERVIENTREGA S.A."/>
    <m/>
  </r>
  <r>
    <x v="10"/>
    <x v="0"/>
    <x v="4"/>
    <x v="0"/>
    <x v="0"/>
    <x v="0"/>
    <x v="12"/>
    <x v="81"/>
    <m/>
    <m/>
  </r>
  <r>
    <x v="10"/>
    <x v="0"/>
    <x v="4"/>
    <x v="0"/>
    <x v="0"/>
    <x v="0"/>
    <x v="12"/>
    <x v="82"/>
    <s v="CAMARA DE COMERCIO DE CALI"/>
    <m/>
  </r>
  <r>
    <x v="10"/>
    <x v="0"/>
    <x v="4"/>
    <x v="0"/>
    <x v="0"/>
    <x v="0"/>
    <x v="12"/>
    <x v="83"/>
    <m/>
    <m/>
  </r>
  <r>
    <x v="10"/>
    <x v="0"/>
    <x v="4"/>
    <x v="0"/>
    <x v="0"/>
    <x v="0"/>
    <x v="12"/>
    <x v="84"/>
    <s v="CAMARA DE COMERCIO DE CALI"/>
    <m/>
  </r>
  <r>
    <x v="10"/>
    <x v="0"/>
    <x v="4"/>
    <x v="0"/>
    <x v="0"/>
    <x v="0"/>
    <x v="19"/>
    <x v="100"/>
    <s v="ALDEMAR MUÑOZ SUAREZ"/>
    <m/>
  </r>
  <r>
    <x v="10"/>
    <x v="0"/>
    <x v="4"/>
    <x v="0"/>
    <x v="0"/>
    <x v="0"/>
    <x v="19"/>
    <x v="100"/>
    <s v="FERRETERIA BERVAR S.A.S."/>
    <m/>
  </r>
  <r>
    <x v="10"/>
    <x v="0"/>
    <x v="4"/>
    <x v="0"/>
    <x v="0"/>
    <x v="0"/>
    <x v="19"/>
    <x v="139"/>
    <m/>
    <m/>
  </r>
  <r>
    <x v="10"/>
    <x v="0"/>
    <x v="4"/>
    <x v="0"/>
    <x v="0"/>
    <x v="0"/>
    <x v="19"/>
    <x v="140"/>
    <s v="JOSE JAVIER SALCEDO SANCHEZ"/>
    <m/>
  </r>
  <r>
    <x v="10"/>
    <x v="0"/>
    <x v="4"/>
    <x v="0"/>
    <x v="0"/>
    <x v="0"/>
    <x v="16"/>
    <x v="86"/>
    <s v="AEROVIAS DEL CONTINENTE AMERICANO S.A."/>
    <n v="1004500"/>
  </r>
  <r>
    <x v="10"/>
    <x v="0"/>
    <x v="4"/>
    <x v="0"/>
    <x v="0"/>
    <x v="0"/>
    <x v="16"/>
    <x v="117"/>
    <s v="CASCO CAPITAL S.A.S"/>
    <m/>
  </r>
  <r>
    <x v="10"/>
    <x v="0"/>
    <x v="4"/>
    <x v="0"/>
    <x v="0"/>
    <x v="0"/>
    <x v="16"/>
    <x v="117"/>
    <s v="HOSTAL LAS MERCEDES BOUTIQUE"/>
    <n v="220000"/>
  </r>
  <r>
    <x v="10"/>
    <x v="0"/>
    <x v="4"/>
    <x v="0"/>
    <x v="0"/>
    <x v="0"/>
    <x v="22"/>
    <x v="105"/>
    <m/>
    <m/>
  </r>
  <r>
    <x v="10"/>
    <x v="0"/>
    <x v="4"/>
    <x v="0"/>
    <x v="0"/>
    <x v="0"/>
    <x v="2"/>
    <x v="87"/>
    <s v="SHOPIFY INC"/>
    <n v="274181"/>
  </r>
  <r>
    <x v="10"/>
    <x v="0"/>
    <x v="4"/>
    <x v="0"/>
    <x v="0"/>
    <x v="0"/>
    <x v="2"/>
    <x v="87"/>
    <s v=" GODADDY"/>
    <n v="164230"/>
  </r>
  <r>
    <x v="10"/>
    <x v="0"/>
    <x v="4"/>
    <x v="0"/>
    <x v="0"/>
    <x v="0"/>
    <x v="2"/>
    <x v="87"/>
    <s v="GOOGLE LLC"/>
    <m/>
  </r>
  <r>
    <x v="10"/>
    <x v="0"/>
    <x v="4"/>
    <x v="0"/>
    <x v="0"/>
    <x v="0"/>
    <x v="2"/>
    <x v="87"/>
    <s v=" CAMARA DE COMERCIO DE CALI"/>
    <n v="148000"/>
  </r>
  <r>
    <x v="10"/>
    <x v="0"/>
    <x v="4"/>
    <x v="0"/>
    <x v="0"/>
    <x v="0"/>
    <x v="2"/>
    <x v="88"/>
    <s v="LUCERO VASQUEZ"/>
    <n v="10000"/>
  </r>
  <r>
    <x v="10"/>
    <x v="0"/>
    <x v="4"/>
    <x v="0"/>
    <x v="0"/>
    <x v="0"/>
    <x v="2"/>
    <x v="88"/>
    <s v=" KOBA COLOMBIA SAS"/>
    <n v="81582"/>
  </r>
  <r>
    <x v="10"/>
    <x v="0"/>
    <x v="4"/>
    <x v="0"/>
    <x v="0"/>
    <x v="0"/>
    <x v="2"/>
    <x v="89"/>
    <s v=" ANILLANDO CALI LTDA"/>
    <n v="35294"/>
  </r>
  <r>
    <x v="10"/>
    <x v="0"/>
    <x v="4"/>
    <x v="0"/>
    <x v="0"/>
    <x v="0"/>
    <x v="2"/>
    <x v="89"/>
    <s v="REDOX COLOMBIA S.A.S."/>
    <n v="26387"/>
  </r>
  <r>
    <x v="10"/>
    <x v="0"/>
    <x v="4"/>
    <x v="0"/>
    <x v="0"/>
    <x v="0"/>
    <x v="2"/>
    <x v="89"/>
    <s v="SODIMAC COLOMBIA S.A."/>
    <n v="405882"/>
  </r>
  <r>
    <x v="10"/>
    <x v="0"/>
    <x v="4"/>
    <x v="0"/>
    <x v="0"/>
    <x v="0"/>
    <x v="2"/>
    <x v="90"/>
    <s v="DAVID MUÑOZ"/>
    <n v="100000"/>
  </r>
  <r>
    <x v="10"/>
    <x v="0"/>
    <x v="4"/>
    <x v="0"/>
    <x v="0"/>
    <x v="0"/>
    <x v="2"/>
    <x v="90"/>
    <s v="GRUPO ARGURI SAS "/>
    <n v="150027"/>
  </r>
  <r>
    <x v="10"/>
    <x v="0"/>
    <x v="4"/>
    <x v="0"/>
    <x v="0"/>
    <x v="0"/>
    <x v="2"/>
    <x v="91"/>
    <s v="DAVID MUÑOZ"/>
    <n v="105400"/>
  </r>
  <r>
    <x v="10"/>
    <x v="0"/>
    <x v="4"/>
    <x v="0"/>
    <x v="0"/>
    <x v="0"/>
    <x v="2"/>
    <x v="91"/>
    <s v="RESTAURANTE LA QUERENCIA SAS"/>
    <n v="130831"/>
  </r>
  <r>
    <x v="10"/>
    <x v="0"/>
    <x v="4"/>
    <x v="0"/>
    <x v="0"/>
    <x v="0"/>
    <x v="2"/>
    <x v="92"/>
    <s v="DAVID MUÑOZ"/>
    <n v="38900"/>
  </r>
  <r>
    <x v="10"/>
    <x v="0"/>
    <x v="4"/>
    <x v="0"/>
    <x v="0"/>
    <x v="0"/>
    <x v="2"/>
    <x v="136"/>
    <s v="JHON FREYMAN ESCOBAR"/>
    <m/>
  </r>
  <r>
    <x v="10"/>
    <x v="0"/>
    <x v="4"/>
    <x v="0"/>
    <x v="0"/>
    <x v="0"/>
    <x v="2"/>
    <x v="136"/>
    <s v="DAVID MUÑOZ"/>
    <n v="160000"/>
  </r>
  <r>
    <x v="10"/>
    <x v="0"/>
    <x v="4"/>
    <x v="0"/>
    <x v="0"/>
    <x v="0"/>
    <x v="2"/>
    <x v="141"/>
    <s v="DAVID MUÑOZ"/>
    <n v="18500"/>
  </r>
  <r>
    <x v="10"/>
    <x v="0"/>
    <x v="4"/>
    <x v="0"/>
    <x v="0"/>
    <x v="0"/>
    <x v="2"/>
    <x v="93"/>
    <m/>
    <m/>
  </r>
  <r>
    <x v="10"/>
    <x v="0"/>
    <x v="4"/>
    <x v="0"/>
    <x v="0"/>
    <x v="0"/>
    <x v="2"/>
    <x v="84"/>
    <s v="Manuel Londoño"/>
    <n v="0.52"/>
  </r>
  <r>
    <x v="10"/>
    <x v="0"/>
    <x v="4"/>
    <x v="0"/>
    <x v="0"/>
    <x v="0"/>
    <x v="2"/>
    <x v="84"/>
    <s v=" INTERRAPIDISIMO S.A."/>
    <n v="14850"/>
  </r>
  <r>
    <x v="10"/>
    <x v="0"/>
    <x v="4"/>
    <x v="0"/>
    <x v="0"/>
    <x v="0"/>
    <x v="2"/>
    <x v="84"/>
    <s v="FARMACIA DROGUERIA SAN JORGE LTDA"/>
    <n v="2.48"/>
  </r>
  <r>
    <x v="10"/>
    <x v="0"/>
    <x v="4"/>
    <x v="0"/>
    <x v="0"/>
    <x v="0"/>
    <x v="2"/>
    <x v="84"/>
    <s v="FARMAVIT EMPRESA ASOCIATIVA DE TRABAJO"/>
    <n v="1.32"/>
  </r>
  <r>
    <x v="10"/>
    <x v="0"/>
    <x v="4"/>
    <x v="0"/>
    <x v="0"/>
    <x v="0"/>
    <x v="2"/>
    <x v="84"/>
    <s v=" KOBA COLOMBIA SAS"/>
    <n v="54"/>
  </r>
  <r>
    <x v="10"/>
    <x v="0"/>
    <x v="4"/>
    <x v="0"/>
    <x v="0"/>
    <x v="0"/>
    <x v="2"/>
    <x v="84"/>
    <s v="VITAFITNESS SAS"/>
    <n v="125.35"/>
  </r>
  <r>
    <x v="10"/>
    <x v="0"/>
    <x v="4"/>
    <x v="0"/>
    <x v="0"/>
    <x v="0"/>
    <x v="2"/>
    <x v="84"/>
    <s v="INVERSIONES FARMACIAS ALPHA S.A.S"/>
    <n v="249.94"/>
  </r>
  <r>
    <x v="10"/>
    <x v="0"/>
    <x v="4"/>
    <x v="0"/>
    <x v="0"/>
    <x v="0"/>
    <x v="2"/>
    <x v="84"/>
    <s v="MERKAORGANICO NATURAL SAS"/>
    <n v="249.77"/>
  </r>
  <r>
    <x v="10"/>
    <x v="0"/>
    <x v="4"/>
    <x v="0"/>
    <x v="0"/>
    <x v="0"/>
    <x v="2"/>
    <x v="84"/>
    <s v="H&amp;G CONTADORES SAS"/>
    <n v="1"/>
  </r>
  <r>
    <x v="10"/>
    <x v="0"/>
    <x v="4"/>
    <x v="0"/>
    <x v="0"/>
    <x v="0"/>
    <x v="2"/>
    <x v="84"/>
    <s v="INVERSIONES VITALMENTEFIT SAS"/>
    <n v="0.04"/>
  </r>
  <r>
    <x v="10"/>
    <x v="0"/>
    <x v="4"/>
    <x v="0"/>
    <x v="0"/>
    <x v="7"/>
    <x v="4"/>
    <x v="119"/>
    <s v="DAVID MUÑOZ"/>
    <n v="2000000"/>
  </r>
  <r>
    <x v="10"/>
    <x v="0"/>
    <x v="4"/>
    <x v="0"/>
    <x v="0"/>
    <x v="7"/>
    <x v="4"/>
    <x v="120"/>
    <s v="DAVID MUÑOZ"/>
    <n v="117172"/>
  </r>
  <r>
    <x v="10"/>
    <x v="0"/>
    <x v="4"/>
    <x v="0"/>
    <x v="0"/>
    <x v="7"/>
    <x v="4"/>
    <x v="121"/>
    <s v="DAVID MUÑOZ"/>
    <n v="176430"/>
  </r>
  <r>
    <x v="10"/>
    <x v="0"/>
    <x v="4"/>
    <x v="0"/>
    <x v="0"/>
    <x v="7"/>
    <x v="4"/>
    <x v="122"/>
    <s v="DAVID MUÑOZ"/>
    <n v="21172"/>
  </r>
  <r>
    <x v="10"/>
    <x v="0"/>
    <x v="4"/>
    <x v="0"/>
    <x v="0"/>
    <x v="7"/>
    <x v="4"/>
    <x v="123"/>
    <s v="DAVID MUÑOZ"/>
    <n v="176430"/>
  </r>
  <r>
    <x v="10"/>
    <x v="0"/>
    <x v="4"/>
    <x v="0"/>
    <x v="0"/>
    <x v="7"/>
    <x v="4"/>
    <x v="124"/>
    <s v="DAVID MUÑOZ"/>
    <n v="83333.34"/>
  </r>
  <r>
    <x v="10"/>
    <x v="0"/>
    <x v="4"/>
    <x v="0"/>
    <x v="0"/>
    <x v="7"/>
    <x v="4"/>
    <x v="135"/>
    <m/>
    <m/>
  </r>
  <r>
    <x v="10"/>
    <x v="0"/>
    <x v="4"/>
    <x v="0"/>
    <x v="0"/>
    <x v="7"/>
    <x v="4"/>
    <x v="125"/>
    <s v="DAVID MUÑOZ"/>
    <n v="1000000"/>
  </r>
  <r>
    <x v="10"/>
    <x v="0"/>
    <x v="4"/>
    <x v="0"/>
    <x v="0"/>
    <x v="7"/>
    <x v="4"/>
    <x v="144"/>
    <s v="DAVID MUÑOZ"/>
    <m/>
  </r>
  <r>
    <x v="10"/>
    <x v="0"/>
    <x v="4"/>
    <x v="0"/>
    <x v="0"/>
    <x v="7"/>
    <x v="4"/>
    <x v="126"/>
    <m/>
    <m/>
  </r>
  <r>
    <x v="10"/>
    <x v="0"/>
    <x v="4"/>
    <x v="0"/>
    <x v="0"/>
    <x v="7"/>
    <x v="4"/>
    <x v="127"/>
    <s v="Seguros de riesgos laborales suramericana S.A."/>
    <n v="10440"/>
  </r>
  <r>
    <x v="10"/>
    <x v="0"/>
    <x v="4"/>
    <x v="0"/>
    <x v="0"/>
    <x v="7"/>
    <x v="4"/>
    <x v="128"/>
    <s v="Protección S.A"/>
    <n v="240000"/>
  </r>
  <r>
    <x v="10"/>
    <x v="0"/>
    <x v="4"/>
    <x v="0"/>
    <x v="0"/>
    <x v="7"/>
    <x v="4"/>
    <x v="129"/>
    <s v="Colsubsidio "/>
    <n v="80000"/>
  </r>
  <r>
    <x v="10"/>
    <x v="0"/>
    <x v="4"/>
    <x v="0"/>
    <x v="0"/>
    <x v="7"/>
    <x v="4"/>
    <x v="130"/>
    <m/>
    <m/>
  </r>
  <r>
    <x v="10"/>
    <x v="0"/>
    <x v="4"/>
    <x v="0"/>
    <x v="0"/>
    <x v="7"/>
    <x v="2"/>
    <x v="131"/>
    <m/>
    <m/>
  </r>
  <r>
    <x v="10"/>
    <x v="0"/>
    <x v="4"/>
    <x v="0"/>
    <x v="0"/>
    <x v="1"/>
    <x v="7"/>
    <x v="34"/>
    <s v="Bancolombia"/>
    <n v="84190"/>
  </r>
  <r>
    <x v="10"/>
    <x v="0"/>
    <x v="4"/>
    <x v="0"/>
    <x v="0"/>
    <x v="1"/>
    <x v="7"/>
    <x v="20"/>
    <s v="PAYU COLOMBIA SAS"/>
    <n v="378006"/>
  </r>
  <r>
    <x v="10"/>
    <x v="0"/>
    <x v="4"/>
    <x v="0"/>
    <x v="0"/>
    <x v="1"/>
    <x v="7"/>
    <x v="20"/>
    <s v="Bancolombia"/>
    <n v="99610.09"/>
  </r>
  <r>
    <x v="10"/>
    <x v="0"/>
    <x v="4"/>
    <x v="0"/>
    <x v="0"/>
    <x v="1"/>
    <x v="7"/>
    <x v="101"/>
    <s v="DIAN"/>
    <m/>
  </r>
  <r>
    <x v="10"/>
    <x v="0"/>
    <x v="4"/>
    <x v="0"/>
    <x v="0"/>
    <x v="1"/>
    <x v="7"/>
    <x v="55"/>
    <s v="NEGOCIOS LA PLAZA SAS"/>
    <m/>
  </r>
  <r>
    <x v="10"/>
    <x v="0"/>
    <x v="4"/>
    <x v="0"/>
    <x v="0"/>
    <x v="1"/>
    <x v="7"/>
    <x v="55"/>
    <s v=" ALIMENTOS SOSTENIBLES SAS"/>
    <m/>
  </r>
  <r>
    <x v="10"/>
    <x v="0"/>
    <x v="4"/>
    <x v="0"/>
    <x v="0"/>
    <x v="1"/>
    <x v="8"/>
    <x v="22"/>
    <s v="Bancolombia"/>
    <n v="235573.41"/>
  </r>
  <r>
    <x v="10"/>
    <x v="0"/>
    <x v="4"/>
    <x v="0"/>
    <x v="0"/>
    <x v="1"/>
    <x v="8"/>
    <x v="94"/>
    <s v="MARIA CRISTINA TORO"/>
    <n v="3000"/>
  </r>
  <r>
    <x v="10"/>
    <x v="0"/>
    <x v="4"/>
    <x v="0"/>
    <x v="0"/>
    <x v="1"/>
    <x v="8"/>
    <x v="95"/>
    <m/>
    <m/>
  </r>
  <r>
    <x v="10"/>
    <x v="0"/>
    <x v="4"/>
    <x v="0"/>
    <x v="0"/>
    <x v="1"/>
    <x v="8"/>
    <x v="77"/>
    <s v="Fundapedco"/>
    <m/>
  </r>
  <r>
    <x v="10"/>
    <x v="0"/>
    <x v="4"/>
    <x v="0"/>
    <x v="0"/>
    <x v="1"/>
    <x v="8"/>
    <x v="4"/>
    <s v="SEBASTIAN MENDOZA CASTAÑO"/>
    <n v="7153.61"/>
  </r>
  <r>
    <x v="10"/>
    <x v="0"/>
    <x v="4"/>
    <x v="0"/>
    <x v="0"/>
    <x v="1"/>
    <x v="8"/>
    <x v="4"/>
    <s v="LUCERO VASQUEZ"/>
    <n v="5800"/>
  </r>
  <r>
    <x v="10"/>
    <x v="0"/>
    <x v="4"/>
    <x v="0"/>
    <x v="0"/>
    <x v="1"/>
    <x v="8"/>
    <x v="4"/>
    <s v="ENTERPRISE"/>
    <m/>
  </r>
  <r>
    <x v="10"/>
    <x v="0"/>
    <x v="4"/>
    <x v="0"/>
    <x v="0"/>
    <x v="1"/>
    <x v="8"/>
    <x v="4"/>
    <s v="MARIA CRISTINA TORO"/>
    <m/>
  </r>
  <r>
    <x v="10"/>
    <x v="0"/>
    <x v="4"/>
    <x v="0"/>
    <x v="0"/>
    <x v="1"/>
    <x v="8"/>
    <x v="4"/>
    <s v="COLVANES SAS"/>
    <m/>
  </r>
  <r>
    <x v="10"/>
    <x v="0"/>
    <x v="4"/>
    <x v="0"/>
    <x v="0"/>
    <x v="1"/>
    <x v="8"/>
    <x v="4"/>
    <s v="SODIMAC COLOMBIA S.A."/>
    <m/>
  </r>
  <r>
    <x v="10"/>
    <x v="0"/>
    <x v="4"/>
    <x v="0"/>
    <x v="0"/>
    <x v="1"/>
    <x v="8"/>
    <x v="4"/>
    <s v="HANGAR PARK SAS"/>
    <m/>
  </r>
  <r>
    <x v="10"/>
    <x v="0"/>
    <x v="4"/>
    <x v="0"/>
    <x v="0"/>
    <x v="1"/>
    <x v="8"/>
    <x v="4"/>
    <s v="GRUPO ARGURI SAS "/>
    <m/>
  </r>
  <r>
    <x v="10"/>
    <x v="0"/>
    <x v="4"/>
    <x v="0"/>
    <x v="0"/>
    <x v="1"/>
    <x v="8"/>
    <x v="4"/>
    <s v="COMIDAS VARPEL SAS"/>
    <m/>
  </r>
  <r>
    <x v="10"/>
    <x v="0"/>
    <x v="4"/>
    <x v="0"/>
    <x v="0"/>
    <x v="1"/>
    <x v="8"/>
    <x v="4"/>
    <s v="TRINITARIA CERAMICS SAS"/>
    <m/>
  </r>
  <r>
    <x v="10"/>
    <x v="0"/>
    <x v="4"/>
    <x v="0"/>
    <x v="0"/>
    <x v="1"/>
    <x v="8"/>
    <x v="4"/>
    <s v="EDWAR LOPEZ"/>
    <m/>
  </r>
  <r>
    <x v="10"/>
    <x v="0"/>
    <x v="4"/>
    <x v="0"/>
    <x v="0"/>
    <x v="6"/>
    <x v="23"/>
    <x v="112"/>
    <m/>
    <m/>
  </r>
  <r>
    <x v="10"/>
    <x v="0"/>
    <x v="4"/>
    <x v="0"/>
    <x v="2"/>
    <x v="3"/>
    <x v="3"/>
    <x v="96"/>
    <m/>
    <m/>
  </r>
  <r>
    <x v="10"/>
    <x v="0"/>
    <x v="4"/>
    <x v="0"/>
    <x v="2"/>
    <x v="3"/>
    <x v="3"/>
    <x v="137"/>
    <s v="COOPERATIVA MULTIACTIVA UNIAGRO"/>
    <m/>
  </r>
  <r>
    <x v="10"/>
    <x v="0"/>
    <x v="4"/>
    <x v="0"/>
    <x v="2"/>
    <x v="3"/>
    <x v="3"/>
    <x v="97"/>
    <s v="LA CONCEPCION SA"/>
    <n v="361968"/>
  </r>
  <r>
    <x v="10"/>
    <x v="0"/>
    <x v="4"/>
    <x v="0"/>
    <x v="2"/>
    <x v="3"/>
    <x v="3"/>
    <x v="97"/>
    <s v="ASOCIACION AGROPIMIENTERA VALLE DEL GUAMEZ"/>
    <m/>
  </r>
  <r>
    <x v="10"/>
    <x v="0"/>
    <x v="4"/>
    <x v="0"/>
    <x v="2"/>
    <x v="3"/>
    <x v="3"/>
    <x v="97"/>
    <s v="CONNPLANTS SAS"/>
    <n v="1506246"/>
  </r>
  <r>
    <x v="10"/>
    <x v="0"/>
    <x v="4"/>
    <x v="0"/>
    <x v="2"/>
    <x v="3"/>
    <x v="3"/>
    <x v="97"/>
    <m/>
    <m/>
  </r>
  <r>
    <x v="10"/>
    <x v="0"/>
    <x v="4"/>
    <x v="0"/>
    <x v="2"/>
    <x v="3"/>
    <x v="3"/>
    <x v="97"/>
    <m/>
    <m/>
  </r>
  <r>
    <x v="10"/>
    <x v="0"/>
    <x v="4"/>
    <x v="0"/>
    <x v="2"/>
    <x v="3"/>
    <x v="3"/>
    <x v="97"/>
    <m/>
    <m/>
  </r>
  <r>
    <x v="10"/>
    <x v="0"/>
    <x v="4"/>
    <x v="0"/>
    <x v="2"/>
    <x v="3"/>
    <x v="3"/>
    <x v="97"/>
    <m/>
    <m/>
  </r>
  <r>
    <x v="10"/>
    <x v="0"/>
    <x v="4"/>
    <x v="0"/>
    <x v="2"/>
    <x v="3"/>
    <x v="3"/>
    <x v="98"/>
    <m/>
    <m/>
  </r>
  <r>
    <x v="10"/>
    <x v="0"/>
    <x v="4"/>
    <x v="0"/>
    <x v="2"/>
    <x v="3"/>
    <x v="3"/>
    <x v="99"/>
    <s v="FARMAVIT EMPRESA ASOCIATIVA DE TRABAJO"/>
    <n v="11178336"/>
  </r>
  <r>
    <x v="10"/>
    <x v="0"/>
    <x v="4"/>
    <x v="0"/>
    <x v="2"/>
    <x v="3"/>
    <x v="3"/>
    <x v="99"/>
    <s v="INDES S.A.S."/>
    <m/>
  </r>
  <r>
    <x v="10"/>
    <x v="0"/>
    <x v="4"/>
    <x v="0"/>
    <x v="2"/>
    <x v="3"/>
    <x v="3"/>
    <x v="99"/>
    <s v="NEW PLAST SAS"/>
    <n v="1746615"/>
  </r>
  <r>
    <x v="10"/>
    <x v="0"/>
    <x v="4"/>
    <x v="0"/>
    <x v="2"/>
    <x v="3"/>
    <x v="3"/>
    <x v="99"/>
    <s v="MARGARITA MARIA AGUIRRE GARCIA"/>
    <m/>
  </r>
  <r>
    <x v="10"/>
    <x v="0"/>
    <x v="4"/>
    <x v="0"/>
    <x v="2"/>
    <x v="3"/>
    <x v="3"/>
    <x v="99"/>
    <s v="PRODUCCION GRAFICA EDITORES SAS"/>
    <m/>
  </r>
  <r>
    <x v="10"/>
    <x v="0"/>
    <x v="4"/>
    <x v="0"/>
    <x v="2"/>
    <x v="3"/>
    <x v="3"/>
    <x v="99"/>
    <s v="COORDIUTIL S.A."/>
    <m/>
  </r>
  <r>
    <x v="10"/>
    <x v="0"/>
    <x v="4"/>
    <x v="0"/>
    <x v="2"/>
    <x v="3"/>
    <x v="3"/>
    <x v="99"/>
    <s v="COORDINADORA MERCANTIL SA"/>
    <m/>
  </r>
  <r>
    <x v="10"/>
    <x v="0"/>
    <x v="4"/>
    <x v="0"/>
    <x v="2"/>
    <x v="3"/>
    <x v="26"/>
    <x v="137"/>
    <m/>
    <m/>
  </r>
  <r>
    <x v="10"/>
    <x v="0"/>
    <x v="4"/>
    <x v="0"/>
    <x v="2"/>
    <x v="3"/>
    <x v="20"/>
    <x v="49"/>
    <s v="SERVIENTREGA S.A."/>
    <m/>
  </r>
  <r>
    <x v="10"/>
    <x v="0"/>
    <x v="4"/>
    <x v="0"/>
    <x v="2"/>
    <x v="3"/>
    <x v="20"/>
    <x v="49"/>
    <s v="COORDINADORA MERCANTIL SA"/>
    <n v="1859299"/>
  </r>
  <r>
    <x v="10"/>
    <x v="0"/>
    <x v="4"/>
    <x v="0"/>
    <x v="2"/>
    <x v="3"/>
    <x v="20"/>
    <x v="49"/>
    <s v="ALLTAG SAS"/>
    <n v="480300"/>
  </r>
  <r>
    <x v="10"/>
    <x v="0"/>
    <x v="4"/>
    <x v="0"/>
    <x v="2"/>
    <x v="3"/>
    <x v="20"/>
    <x v="49"/>
    <s v="COORDIUTIL S.A."/>
    <m/>
  </r>
  <r>
    <x v="10"/>
    <x v="0"/>
    <x v="4"/>
    <x v="0"/>
    <x v="2"/>
    <x v="3"/>
    <x v="20"/>
    <x v="49"/>
    <s v="MULTILINEA LTDA"/>
    <n v="240000"/>
  </r>
  <r>
    <x v="10"/>
    <x v="0"/>
    <x v="4"/>
    <x v="0"/>
    <x v="2"/>
    <x v="3"/>
    <x v="20"/>
    <x v="49"/>
    <m/>
    <m/>
  </r>
  <r>
    <x v="10"/>
    <x v="0"/>
    <x v="4"/>
    <x v="0"/>
    <x v="2"/>
    <x v="3"/>
    <x v="20"/>
    <x v="111"/>
    <s v="ALLTAG SAS"/>
    <n v="45000"/>
  </r>
  <r>
    <x v="10"/>
    <x v="0"/>
    <x v="4"/>
    <x v="0"/>
    <x v="2"/>
    <x v="3"/>
    <x v="20"/>
    <x v="111"/>
    <s v="COORDIUTIL S.A."/>
    <m/>
  </r>
  <r>
    <x v="10"/>
    <x v="0"/>
    <x v="4"/>
    <x v="0"/>
    <x v="2"/>
    <x v="3"/>
    <x v="20"/>
    <x v="111"/>
    <s v="OLGROUP SAS"/>
    <n v="186000"/>
  </r>
  <r>
    <x v="10"/>
    <x v="0"/>
    <x v="4"/>
    <x v="0"/>
    <x v="2"/>
    <x v="3"/>
    <x v="21"/>
    <x v="50"/>
    <m/>
    <m/>
  </r>
  <r>
    <x v="10"/>
    <x v="0"/>
    <x v="4"/>
    <x v="0"/>
    <x v="2"/>
    <x v="3"/>
    <x v="21"/>
    <x v="132"/>
    <s v="MARIA JOSE LOPEZ BOLAÑOS"/>
    <m/>
  </r>
  <r>
    <x v="5"/>
    <x v="1"/>
    <x v="4"/>
    <x v="0"/>
    <x v="1"/>
    <x v="2"/>
    <x v="24"/>
    <x v="63"/>
    <s v="VARIOS"/>
    <n v="31484479.306722686"/>
  </r>
  <r>
    <x v="5"/>
    <x v="1"/>
    <x v="4"/>
    <x v="0"/>
    <x v="1"/>
    <x v="5"/>
    <x v="11"/>
    <x v="64"/>
    <m/>
    <m/>
  </r>
  <r>
    <x v="5"/>
    <x v="1"/>
    <x v="4"/>
    <x v="0"/>
    <x v="1"/>
    <x v="5"/>
    <x v="14"/>
    <x v="66"/>
    <m/>
    <m/>
  </r>
  <r>
    <x v="5"/>
    <x v="1"/>
    <x v="4"/>
    <x v="0"/>
    <x v="1"/>
    <x v="5"/>
    <x v="15"/>
    <x v="69"/>
    <m/>
    <m/>
  </r>
  <r>
    <x v="5"/>
    <x v="1"/>
    <x v="4"/>
    <x v="0"/>
    <x v="1"/>
    <x v="2"/>
    <x v="25"/>
    <x v="74"/>
    <m/>
    <m/>
  </r>
  <r>
    <x v="5"/>
    <x v="1"/>
    <x v="4"/>
    <x v="0"/>
    <x v="1"/>
    <x v="2"/>
    <x v="25"/>
    <x v="118"/>
    <m/>
    <m/>
  </r>
  <r>
    <x v="5"/>
    <x v="1"/>
    <x v="4"/>
    <x v="0"/>
    <x v="1"/>
    <x v="2"/>
    <x v="0"/>
    <x v="103"/>
    <m/>
    <m/>
  </r>
  <r>
    <x v="5"/>
    <x v="1"/>
    <x v="4"/>
    <x v="0"/>
    <x v="1"/>
    <x v="2"/>
    <x v="0"/>
    <x v="104"/>
    <m/>
    <m/>
  </r>
  <r>
    <x v="5"/>
    <x v="1"/>
    <x v="4"/>
    <x v="0"/>
    <x v="0"/>
    <x v="0"/>
    <x v="4"/>
    <x v="6"/>
    <s v="SEBASTIAN MENDOZA CASTAÑO"/>
    <n v="4200000"/>
  </r>
  <r>
    <x v="5"/>
    <x v="1"/>
    <x v="4"/>
    <x v="0"/>
    <x v="0"/>
    <x v="0"/>
    <x v="4"/>
    <x v="6"/>
    <s v="ANA MYRIAM SALAZAR HERMOSA"/>
    <n v="1500000"/>
  </r>
  <r>
    <x v="5"/>
    <x v="1"/>
    <x v="4"/>
    <x v="0"/>
    <x v="0"/>
    <x v="0"/>
    <x v="4"/>
    <x v="7"/>
    <s v="SEBASTIAN MENDOZA CASTAÑO"/>
    <n v="0"/>
  </r>
  <r>
    <x v="5"/>
    <x v="1"/>
    <x v="4"/>
    <x v="0"/>
    <x v="0"/>
    <x v="0"/>
    <x v="4"/>
    <x v="7"/>
    <s v="ANA MYRIAM SALAZAR HERMOSA"/>
    <n v="117172"/>
  </r>
  <r>
    <x v="5"/>
    <x v="1"/>
    <x v="4"/>
    <x v="0"/>
    <x v="0"/>
    <x v="0"/>
    <x v="4"/>
    <x v="8"/>
    <s v="SEBASTIAN MENDOZA CASTAÑO"/>
    <n v="350000"/>
  </r>
  <r>
    <x v="5"/>
    <x v="1"/>
    <x v="4"/>
    <x v="0"/>
    <x v="0"/>
    <x v="0"/>
    <x v="4"/>
    <x v="8"/>
    <s v="ANA MYRIAM SALAZAR HERMOSA"/>
    <n v="134764"/>
  </r>
  <r>
    <x v="5"/>
    <x v="1"/>
    <x v="4"/>
    <x v="0"/>
    <x v="0"/>
    <x v="0"/>
    <x v="4"/>
    <x v="9"/>
    <s v="SEBASTIAN MENDOZA CASTAÑO"/>
    <n v="42000"/>
  </r>
  <r>
    <x v="5"/>
    <x v="1"/>
    <x v="4"/>
    <x v="0"/>
    <x v="0"/>
    <x v="0"/>
    <x v="4"/>
    <x v="9"/>
    <s v="ANA MYRIAM SALAZAR HERMOSA"/>
    <n v="16172"/>
  </r>
  <r>
    <x v="5"/>
    <x v="1"/>
    <x v="4"/>
    <x v="0"/>
    <x v="0"/>
    <x v="0"/>
    <x v="4"/>
    <x v="10"/>
    <s v="SEBASTIAN MENDOZA CASTAÑO"/>
    <n v="350000"/>
  </r>
  <r>
    <x v="5"/>
    <x v="1"/>
    <x v="4"/>
    <x v="0"/>
    <x v="0"/>
    <x v="0"/>
    <x v="4"/>
    <x v="10"/>
    <s v="ANA MYRIAM SALAZAR HERMOSA"/>
    <n v="134764"/>
  </r>
  <r>
    <x v="5"/>
    <x v="1"/>
    <x v="4"/>
    <x v="0"/>
    <x v="0"/>
    <x v="0"/>
    <x v="4"/>
    <x v="11"/>
    <s v="SEBASTIAN MENDOZA CASTAÑO"/>
    <n v="175000"/>
  </r>
  <r>
    <x v="5"/>
    <x v="1"/>
    <x v="4"/>
    <x v="0"/>
    <x v="0"/>
    <x v="0"/>
    <x v="4"/>
    <x v="11"/>
    <s v="ANA MYRIAM SALAZAR HERMOSA"/>
    <n v="62500"/>
  </r>
  <r>
    <x v="5"/>
    <x v="1"/>
    <x v="4"/>
    <x v="0"/>
    <x v="0"/>
    <x v="0"/>
    <x v="4"/>
    <x v="12"/>
    <s v="SEBASTIAN MENDOZA CASTAÑO"/>
    <n v="2800000"/>
  </r>
  <r>
    <x v="5"/>
    <x v="1"/>
    <x v="4"/>
    <x v="0"/>
    <x v="0"/>
    <x v="0"/>
    <x v="4"/>
    <x v="134"/>
    <m/>
    <m/>
  </r>
  <r>
    <x v="5"/>
    <x v="1"/>
    <x v="4"/>
    <x v="0"/>
    <x v="0"/>
    <x v="0"/>
    <x v="4"/>
    <x v="56"/>
    <s v="RICARDO ARTURO ARANGO WAGNER"/>
    <n v="444000"/>
  </r>
  <r>
    <x v="5"/>
    <x v="1"/>
    <x v="4"/>
    <x v="0"/>
    <x v="0"/>
    <x v="0"/>
    <x v="4"/>
    <x v="13"/>
    <s v="Seguros de riesgos laborales suramericana S.A."/>
    <n v="29754"/>
  </r>
  <r>
    <x v="5"/>
    <x v="1"/>
    <x v="4"/>
    <x v="0"/>
    <x v="0"/>
    <x v="0"/>
    <x v="4"/>
    <x v="14"/>
    <s v="Protección S.A"/>
    <n v="504000"/>
  </r>
  <r>
    <x v="5"/>
    <x v="1"/>
    <x v="4"/>
    <x v="0"/>
    <x v="0"/>
    <x v="0"/>
    <x v="4"/>
    <x v="14"/>
    <s v="Colpensiones"/>
    <n v="180000"/>
  </r>
  <r>
    <x v="5"/>
    <x v="1"/>
    <x v="4"/>
    <x v="0"/>
    <x v="0"/>
    <x v="0"/>
    <x v="4"/>
    <x v="15"/>
    <s v="Comfandi "/>
    <n v="228000"/>
  </r>
  <r>
    <x v="5"/>
    <x v="1"/>
    <x v="4"/>
    <x v="0"/>
    <x v="0"/>
    <x v="0"/>
    <x v="4"/>
    <x v="113"/>
    <m/>
    <m/>
  </r>
  <r>
    <x v="5"/>
    <x v="1"/>
    <x v="4"/>
    <x v="0"/>
    <x v="0"/>
    <x v="0"/>
    <x v="9"/>
    <x v="114"/>
    <s v="H&amp;G CONTADORES SAS"/>
    <n v="908526"/>
  </r>
  <r>
    <x v="5"/>
    <x v="1"/>
    <x v="4"/>
    <x v="0"/>
    <x v="0"/>
    <x v="0"/>
    <x v="9"/>
    <x v="30"/>
    <m/>
    <m/>
  </r>
  <r>
    <x v="5"/>
    <x v="1"/>
    <x v="4"/>
    <x v="0"/>
    <x v="0"/>
    <x v="0"/>
    <x v="9"/>
    <x v="110"/>
    <m/>
    <m/>
  </r>
  <r>
    <x v="5"/>
    <x v="1"/>
    <x v="4"/>
    <x v="0"/>
    <x v="0"/>
    <x v="0"/>
    <x v="5"/>
    <x v="70"/>
    <s v="COLOMBIA TELECOMUNICACIONES S.A. E.S.P."/>
    <n v="448"/>
  </r>
  <r>
    <x v="5"/>
    <x v="1"/>
    <x v="4"/>
    <x v="0"/>
    <x v="0"/>
    <x v="0"/>
    <x v="5"/>
    <x v="102"/>
    <m/>
    <m/>
  </r>
  <r>
    <x v="5"/>
    <x v="1"/>
    <x v="4"/>
    <x v="0"/>
    <x v="0"/>
    <x v="0"/>
    <x v="5"/>
    <x v="71"/>
    <m/>
    <m/>
  </r>
  <r>
    <x v="5"/>
    <x v="1"/>
    <x v="4"/>
    <x v="0"/>
    <x v="0"/>
    <x v="0"/>
    <x v="5"/>
    <x v="78"/>
    <m/>
    <m/>
  </r>
  <r>
    <x v="5"/>
    <x v="1"/>
    <x v="4"/>
    <x v="0"/>
    <x v="0"/>
    <x v="0"/>
    <x v="6"/>
    <x v="17"/>
    <s v="OLGA BARBOSA DE HURTADO"/>
    <n v="800000"/>
  </r>
  <r>
    <x v="5"/>
    <x v="1"/>
    <x v="4"/>
    <x v="0"/>
    <x v="0"/>
    <x v="0"/>
    <x v="0"/>
    <x v="79"/>
    <m/>
    <m/>
  </r>
  <r>
    <x v="5"/>
    <x v="1"/>
    <x v="4"/>
    <x v="0"/>
    <x v="0"/>
    <x v="0"/>
    <x v="0"/>
    <x v="80"/>
    <s v="FACEBOOK IRELAND LIMITED"/>
    <n v="394289"/>
  </r>
  <r>
    <x v="5"/>
    <x v="1"/>
    <x v="4"/>
    <x v="0"/>
    <x v="0"/>
    <x v="0"/>
    <x v="0"/>
    <x v="80"/>
    <s v="GOOGLE LLC"/>
    <n v="352009"/>
  </r>
  <r>
    <x v="5"/>
    <x v="1"/>
    <x v="4"/>
    <x v="0"/>
    <x v="0"/>
    <x v="0"/>
    <x v="0"/>
    <x v="80"/>
    <s v="MANCHOLA ASOCIADOS LTDA"/>
    <n v="600000"/>
  </r>
  <r>
    <x v="5"/>
    <x v="1"/>
    <x v="4"/>
    <x v="0"/>
    <x v="0"/>
    <x v="0"/>
    <x v="0"/>
    <x v="80"/>
    <s v="MERCADEO COMPARTIDO SAS"/>
    <n v="365608"/>
  </r>
  <r>
    <x v="5"/>
    <x v="1"/>
    <x v="4"/>
    <x v="0"/>
    <x v="0"/>
    <x v="0"/>
    <x v="0"/>
    <x v="80"/>
    <m/>
    <m/>
  </r>
  <r>
    <x v="5"/>
    <x v="1"/>
    <x v="4"/>
    <x v="0"/>
    <x v="0"/>
    <x v="0"/>
    <x v="0"/>
    <x v="80"/>
    <m/>
    <m/>
  </r>
  <r>
    <x v="5"/>
    <x v="1"/>
    <x v="4"/>
    <x v="0"/>
    <x v="0"/>
    <x v="0"/>
    <x v="0"/>
    <x v="80"/>
    <m/>
    <m/>
  </r>
  <r>
    <x v="5"/>
    <x v="1"/>
    <x v="4"/>
    <x v="0"/>
    <x v="0"/>
    <x v="0"/>
    <x v="0"/>
    <x v="80"/>
    <m/>
    <m/>
  </r>
  <r>
    <x v="5"/>
    <x v="1"/>
    <x v="4"/>
    <x v="0"/>
    <x v="0"/>
    <x v="0"/>
    <x v="0"/>
    <x v="84"/>
    <m/>
    <m/>
  </r>
  <r>
    <x v="5"/>
    <x v="1"/>
    <x v="4"/>
    <x v="0"/>
    <x v="0"/>
    <x v="0"/>
    <x v="0"/>
    <x v="107"/>
    <s v="LUCERO VASQUEZ"/>
    <n v="50000"/>
  </r>
  <r>
    <x v="5"/>
    <x v="1"/>
    <x v="4"/>
    <x v="0"/>
    <x v="0"/>
    <x v="0"/>
    <x v="0"/>
    <x v="115"/>
    <m/>
    <m/>
  </r>
  <r>
    <x v="5"/>
    <x v="1"/>
    <x v="4"/>
    <x v="0"/>
    <x v="0"/>
    <x v="0"/>
    <x v="0"/>
    <x v="138"/>
    <s v="COLOMBIA TELECOMUNICACIONES S.A. E.S.P."/>
    <n v="134058"/>
  </r>
  <r>
    <x v="5"/>
    <x v="1"/>
    <x v="4"/>
    <x v="0"/>
    <x v="0"/>
    <x v="0"/>
    <x v="0"/>
    <x v="108"/>
    <m/>
    <m/>
  </r>
  <r>
    <x v="5"/>
    <x v="1"/>
    <x v="4"/>
    <x v="0"/>
    <x v="0"/>
    <x v="0"/>
    <x v="0"/>
    <x v="109"/>
    <m/>
    <m/>
  </r>
  <r>
    <x v="5"/>
    <x v="1"/>
    <x v="4"/>
    <x v="0"/>
    <x v="0"/>
    <x v="0"/>
    <x v="0"/>
    <x v="116"/>
    <m/>
    <m/>
  </r>
  <r>
    <x v="5"/>
    <x v="1"/>
    <x v="4"/>
    <x v="0"/>
    <x v="0"/>
    <x v="0"/>
    <x v="12"/>
    <x v="81"/>
    <m/>
    <m/>
  </r>
  <r>
    <x v="5"/>
    <x v="1"/>
    <x v="4"/>
    <x v="0"/>
    <x v="0"/>
    <x v="0"/>
    <x v="12"/>
    <x v="82"/>
    <m/>
    <m/>
  </r>
  <r>
    <x v="5"/>
    <x v="1"/>
    <x v="4"/>
    <x v="0"/>
    <x v="0"/>
    <x v="0"/>
    <x v="12"/>
    <x v="83"/>
    <m/>
    <m/>
  </r>
  <r>
    <x v="5"/>
    <x v="1"/>
    <x v="4"/>
    <x v="0"/>
    <x v="0"/>
    <x v="0"/>
    <x v="12"/>
    <x v="84"/>
    <m/>
    <m/>
  </r>
  <r>
    <x v="5"/>
    <x v="1"/>
    <x v="4"/>
    <x v="0"/>
    <x v="0"/>
    <x v="0"/>
    <x v="19"/>
    <x v="100"/>
    <s v="TENVINILO S.L."/>
    <n v="134429"/>
  </r>
  <r>
    <x v="5"/>
    <x v="1"/>
    <x v="4"/>
    <x v="0"/>
    <x v="0"/>
    <x v="0"/>
    <x v="19"/>
    <x v="100"/>
    <s v="FERRETERIA BERVAR S.A.S."/>
    <n v="293277"/>
  </r>
  <r>
    <x v="5"/>
    <x v="1"/>
    <x v="4"/>
    <x v="0"/>
    <x v="0"/>
    <x v="0"/>
    <x v="19"/>
    <x v="139"/>
    <m/>
    <m/>
  </r>
  <r>
    <x v="5"/>
    <x v="1"/>
    <x v="4"/>
    <x v="0"/>
    <x v="0"/>
    <x v="0"/>
    <x v="19"/>
    <x v="140"/>
    <s v="JOSE JAVIER SALCEDO SANCHEZ"/>
    <n v="175000"/>
  </r>
  <r>
    <x v="5"/>
    <x v="1"/>
    <x v="4"/>
    <x v="0"/>
    <x v="0"/>
    <x v="0"/>
    <x v="16"/>
    <x v="86"/>
    <m/>
    <m/>
  </r>
  <r>
    <x v="5"/>
    <x v="1"/>
    <x v="4"/>
    <x v="0"/>
    <x v="0"/>
    <x v="0"/>
    <x v="16"/>
    <x v="117"/>
    <m/>
    <m/>
  </r>
  <r>
    <x v="5"/>
    <x v="1"/>
    <x v="4"/>
    <x v="0"/>
    <x v="0"/>
    <x v="0"/>
    <x v="22"/>
    <x v="105"/>
    <m/>
    <m/>
  </r>
  <r>
    <x v="5"/>
    <x v="1"/>
    <x v="4"/>
    <x v="0"/>
    <x v="0"/>
    <x v="0"/>
    <x v="2"/>
    <x v="87"/>
    <s v="SHOPIFY INC"/>
    <n v="211559"/>
  </r>
  <r>
    <x v="5"/>
    <x v="1"/>
    <x v="4"/>
    <x v="0"/>
    <x v="0"/>
    <x v="0"/>
    <x v="2"/>
    <x v="88"/>
    <m/>
    <m/>
  </r>
  <r>
    <x v="5"/>
    <x v="1"/>
    <x v="4"/>
    <x v="0"/>
    <x v="0"/>
    <x v="0"/>
    <x v="2"/>
    <x v="89"/>
    <s v="MERKAORGANICO NATURAL SAS"/>
    <n v="50000"/>
  </r>
  <r>
    <x v="5"/>
    <x v="1"/>
    <x v="4"/>
    <x v="0"/>
    <x v="0"/>
    <x v="0"/>
    <x v="2"/>
    <x v="90"/>
    <s v="GRUPO ARGURI SAS"/>
    <n v="344937"/>
  </r>
  <r>
    <x v="5"/>
    <x v="1"/>
    <x v="4"/>
    <x v="0"/>
    <x v="0"/>
    <x v="0"/>
    <x v="2"/>
    <x v="91"/>
    <m/>
    <m/>
  </r>
  <r>
    <x v="5"/>
    <x v="1"/>
    <x v="4"/>
    <x v="0"/>
    <x v="0"/>
    <x v="0"/>
    <x v="2"/>
    <x v="92"/>
    <m/>
    <m/>
  </r>
  <r>
    <x v="5"/>
    <x v="1"/>
    <x v="4"/>
    <x v="0"/>
    <x v="0"/>
    <x v="0"/>
    <x v="2"/>
    <x v="136"/>
    <s v="FERRETERIA BERVAR S.A.S."/>
    <n v="8404"/>
  </r>
  <r>
    <x v="5"/>
    <x v="1"/>
    <x v="4"/>
    <x v="0"/>
    <x v="0"/>
    <x v="0"/>
    <x v="2"/>
    <x v="141"/>
    <m/>
    <m/>
  </r>
  <r>
    <x v="5"/>
    <x v="1"/>
    <x v="4"/>
    <x v="0"/>
    <x v="0"/>
    <x v="0"/>
    <x v="2"/>
    <x v="93"/>
    <m/>
    <m/>
  </r>
  <r>
    <x v="5"/>
    <x v="1"/>
    <x v="4"/>
    <x v="0"/>
    <x v="0"/>
    <x v="0"/>
    <x v="2"/>
    <x v="84"/>
    <s v="ALIMENTOS SOSTENIBLES SAS"/>
    <n v="10250.32"/>
  </r>
  <r>
    <x v="5"/>
    <x v="1"/>
    <x v="4"/>
    <x v="0"/>
    <x v="0"/>
    <x v="0"/>
    <x v="2"/>
    <x v="84"/>
    <s v="VITAFITNESS SAS"/>
    <n v="4905.1899999999996"/>
  </r>
  <r>
    <x v="5"/>
    <x v="1"/>
    <x v="4"/>
    <x v="0"/>
    <x v="0"/>
    <x v="0"/>
    <x v="2"/>
    <x v="84"/>
    <s v="INVERSIONES FARMACIAS ALPHA S.A.S"/>
    <n v="0.18"/>
  </r>
  <r>
    <x v="5"/>
    <x v="1"/>
    <x v="4"/>
    <x v="0"/>
    <x v="0"/>
    <x v="0"/>
    <x v="2"/>
    <x v="84"/>
    <s v="BISMILA SAS"/>
    <n v="2208.62"/>
  </r>
  <r>
    <x v="5"/>
    <x v="1"/>
    <x v="4"/>
    <x v="0"/>
    <x v="0"/>
    <x v="0"/>
    <x v="2"/>
    <x v="84"/>
    <s v="MERKAORGANICO NATURAL SAS"/>
    <n v="6572.58"/>
  </r>
  <r>
    <x v="5"/>
    <x v="1"/>
    <x v="4"/>
    <x v="0"/>
    <x v="0"/>
    <x v="7"/>
    <x v="4"/>
    <x v="119"/>
    <s v="DAVID MUÑOZ"/>
    <n v="2000000"/>
  </r>
  <r>
    <x v="5"/>
    <x v="1"/>
    <x v="4"/>
    <x v="0"/>
    <x v="0"/>
    <x v="7"/>
    <x v="4"/>
    <x v="120"/>
    <s v="DAVID MUÑOZ"/>
    <n v="117172"/>
  </r>
  <r>
    <x v="5"/>
    <x v="1"/>
    <x v="4"/>
    <x v="0"/>
    <x v="0"/>
    <x v="7"/>
    <x v="4"/>
    <x v="121"/>
    <s v="DAVID MUÑOZ"/>
    <n v="176431"/>
  </r>
  <r>
    <x v="5"/>
    <x v="1"/>
    <x v="4"/>
    <x v="0"/>
    <x v="0"/>
    <x v="7"/>
    <x v="4"/>
    <x v="122"/>
    <s v="DAVID MUÑOZ"/>
    <n v="21172"/>
  </r>
  <r>
    <x v="5"/>
    <x v="1"/>
    <x v="4"/>
    <x v="0"/>
    <x v="0"/>
    <x v="7"/>
    <x v="4"/>
    <x v="123"/>
    <s v="DAVID MUÑOZ"/>
    <n v="176431"/>
  </r>
  <r>
    <x v="5"/>
    <x v="1"/>
    <x v="4"/>
    <x v="0"/>
    <x v="0"/>
    <x v="7"/>
    <x v="4"/>
    <x v="124"/>
    <s v="DAVID MUÑOZ"/>
    <n v="83333"/>
  </r>
  <r>
    <x v="5"/>
    <x v="1"/>
    <x v="4"/>
    <x v="0"/>
    <x v="0"/>
    <x v="7"/>
    <x v="4"/>
    <x v="135"/>
    <m/>
    <m/>
  </r>
  <r>
    <x v="5"/>
    <x v="1"/>
    <x v="4"/>
    <x v="0"/>
    <x v="0"/>
    <x v="7"/>
    <x v="4"/>
    <x v="125"/>
    <s v="DAVID MUÑOZ"/>
    <n v="1000000"/>
  </r>
  <r>
    <x v="5"/>
    <x v="1"/>
    <x v="4"/>
    <x v="0"/>
    <x v="0"/>
    <x v="7"/>
    <x v="4"/>
    <x v="126"/>
    <m/>
    <m/>
  </r>
  <r>
    <x v="5"/>
    <x v="1"/>
    <x v="4"/>
    <x v="0"/>
    <x v="0"/>
    <x v="7"/>
    <x v="4"/>
    <x v="127"/>
    <s v="Seguros de riesgos laborales suramericana S.A."/>
    <n v="10440"/>
  </r>
  <r>
    <x v="5"/>
    <x v="1"/>
    <x v="4"/>
    <x v="0"/>
    <x v="0"/>
    <x v="7"/>
    <x v="4"/>
    <x v="128"/>
    <s v="Protección S.A"/>
    <n v="240000"/>
  </r>
  <r>
    <x v="5"/>
    <x v="1"/>
    <x v="4"/>
    <x v="0"/>
    <x v="0"/>
    <x v="7"/>
    <x v="4"/>
    <x v="129"/>
    <s v="Comfandi "/>
    <n v="80000"/>
  </r>
  <r>
    <x v="5"/>
    <x v="1"/>
    <x v="4"/>
    <x v="0"/>
    <x v="0"/>
    <x v="7"/>
    <x v="4"/>
    <x v="130"/>
    <m/>
    <m/>
  </r>
  <r>
    <x v="5"/>
    <x v="1"/>
    <x v="4"/>
    <x v="0"/>
    <x v="0"/>
    <x v="7"/>
    <x v="2"/>
    <x v="131"/>
    <m/>
    <m/>
  </r>
  <r>
    <x v="5"/>
    <x v="1"/>
    <x v="4"/>
    <x v="0"/>
    <x v="0"/>
    <x v="1"/>
    <x v="7"/>
    <x v="34"/>
    <s v="Bancolombia"/>
    <n v="65506"/>
  </r>
  <r>
    <x v="5"/>
    <x v="1"/>
    <x v="4"/>
    <x v="0"/>
    <x v="0"/>
    <x v="1"/>
    <x v="7"/>
    <x v="20"/>
    <s v="PAYU COLOMBIA SAS"/>
    <n v="224944"/>
  </r>
  <r>
    <x v="5"/>
    <x v="1"/>
    <x v="4"/>
    <x v="0"/>
    <x v="0"/>
    <x v="1"/>
    <x v="7"/>
    <x v="20"/>
    <s v="Bancolombia"/>
    <n v="104986"/>
  </r>
  <r>
    <x v="5"/>
    <x v="1"/>
    <x v="4"/>
    <x v="0"/>
    <x v="0"/>
    <x v="1"/>
    <x v="7"/>
    <x v="101"/>
    <s v="DIAN"/>
    <n v="24000"/>
  </r>
  <r>
    <x v="5"/>
    <x v="1"/>
    <x v="4"/>
    <x v="0"/>
    <x v="0"/>
    <x v="1"/>
    <x v="7"/>
    <x v="55"/>
    <m/>
    <m/>
  </r>
  <r>
    <x v="5"/>
    <x v="1"/>
    <x v="4"/>
    <x v="0"/>
    <x v="0"/>
    <x v="1"/>
    <x v="8"/>
    <x v="22"/>
    <s v="Bancolombia"/>
    <n v="204969"/>
  </r>
  <r>
    <x v="5"/>
    <x v="1"/>
    <x v="4"/>
    <x v="0"/>
    <x v="0"/>
    <x v="1"/>
    <x v="8"/>
    <x v="94"/>
    <m/>
    <m/>
  </r>
  <r>
    <x v="5"/>
    <x v="1"/>
    <x v="4"/>
    <x v="0"/>
    <x v="0"/>
    <x v="1"/>
    <x v="8"/>
    <x v="95"/>
    <m/>
    <m/>
  </r>
  <r>
    <x v="5"/>
    <x v="1"/>
    <x v="4"/>
    <x v="0"/>
    <x v="0"/>
    <x v="1"/>
    <x v="8"/>
    <x v="77"/>
    <m/>
    <m/>
  </r>
  <r>
    <x v="5"/>
    <x v="1"/>
    <x v="4"/>
    <x v="0"/>
    <x v="0"/>
    <x v="1"/>
    <x v="8"/>
    <x v="4"/>
    <s v="REDOX COLOMBIA S.A.S."/>
    <n v="23600"/>
  </r>
  <r>
    <x v="5"/>
    <x v="1"/>
    <x v="4"/>
    <x v="0"/>
    <x v="0"/>
    <x v="1"/>
    <x v="8"/>
    <x v="4"/>
    <s v="DIAN"/>
    <n v="183341.84"/>
  </r>
  <r>
    <x v="5"/>
    <x v="1"/>
    <x v="4"/>
    <x v="0"/>
    <x v="0"/>
    <x v="1"/>
    <x v="8"/>
    <x v="4"/>
    <s v="SAFERBO TRANSEMPAQUE LTDA."/>
    <n v="164688"/>
  </r>
  <r>
    <x v="5"/>
    <x v="1"/>
    <x v="4"/>
    <x v="0"/>
    <x v="0"/>
    <x v="1"/>
    <x v="8"/>
    <x v="4"/>
    <s v="COLOMBIA TELECOMUNICACIONES S.A. E.S.P."/>
    <n v="3"/>
  </r>
  <r>
    <x v="5"/>
    <x v="1"/>
    <x v="4"/>
    <x v="0"/>
    <x v="0"/>
    <x v="1"/>
    <x v="8"/>
    <x v="4"/>
    <m/>
    <m/>
  </r>
  <r>
    <x v="5"/>
    <x v="1"/>
    <x v="4"/>
    <x v="0"/>
    <x v="0"/>
    <x v="1"/>
    <x v="8"/>
    <x v="4"/>
    <m/>
    <m/>
  </r>
  <r>
    <x v="5"/>
    <x v="1"/>
    <x v="4"/>
    <x v="0"/>
    <x v="0"/>
    <x v="1"/>
    <x v="8"/>
    <x v="4"/>
    <m/>
    <m/>
  </r>
  <r>
    <x v="5"/>
    <x v="1"/>
    <x v="4"/>
    <x v="0"/>
    <x v="0"/>
    <x v="1"/>
    <x v="8"/>
    <x v="4"/>
    <m/>
    <m/>
  </r>
  <r>
    <x v="5"/>
    <x v="1"/>
    <x v="4"/>
    <x v="0"/>
    <x v="0"/>
    <x v="1"/>
    <x v="8"/>
    <x v="4"/>
    <m/>
    <m/>
  </r>
  <r>
    <x v="5"/>
    <x v="1"/>
    <x v="4"/>
    <x v="0"/>
    <x v="0"/>
    <x v="1"/>
    <x v="8"/>
    <x v="4"/>
    <m/>
    <m/>
  </r>
  <r>
    <x v="5"/>
    <x v="1"/>
    <x v="4"/>
    <x v="0"/>
    <x v="0"/>
    <x v="1"/>
    <x v="8"/>
    <x v="4"/>
    <m/>
    <m/>
  </r>
  <r>
    <x v="5"/>
    <x v="1"/>
    <x v="4"/>
    <x v="0"/>
    <x v="0"/>
    <x v="6"/>
    <x v="23"/>
    <x v="112"/>
    <m/>
    <m/>
  </r>
  <r>
    <x v="5"/>
    <x v="1"/>
    <x v="4"/>
    <x v="0"/>
    <x v="2"/>
    <x v="3"/>
    <x v="3"/>
    <x v="96"/>
    <m/>
    <n v="9445343.7920168061"/>
  </r>
  <r>
    <x v="5"/>
    <x v="1"/>
    <x v="4"/>
    <x v="0"/>
    <x v="2"/>
    <x v="3"/>
    <x v="3"/>
    <x v="97"/>
    <s v="LA CONCEPCION SA"/>
    <m/>
  </r>
  <r>
    <x v="5"/>
    <x v="1"/>
    <x v="4"/>
    <x v="0"/>
    <x v="2"/>
    <x v="3"/>
    <x v="3"/>
    <x v="97"/>
    <s v="ASOCIACION AGROPIMIENTERA VALLE DEL GUAMEZ"/>
    <m/>
  </r>
  <r>
    <x v="5"/>
    <x v="1"/>
    <x v="4"/>
    <x v="0"/>
    <x v="2"/>
    <x v="3"/>
    <x v="3"/>
    <x v="97"/>
    <s v="CONNPLANTS SAS"/>
    <m/>
  </r>
  <r>
    <x v="5"/>
    <x v="1"/>
    <x v="4"/>
    <x v="0"/>
    <x v="2"/>
    <x v="3"/>
    <x v="3"/>
    <x v="97"/>
    <m/>
    <m/>
  </r>
  <r>
    <x v="5"/>
    <x v="1"/>
    <x v="4"/>
    <x v="0"/>
    <x v="2"/>
    <x v="3"/>
    <x v="3"/>
    <x v="97"/>
    <m/>
    <m/>
  </r>
  <r>
    <x v="5"/>
    <x v="1"/>
    <x v="4"/>
    <x v="0"/>
    <x v="2"/>
    <x v="3"/>
    <x v="3"/>
    <x v="97"/>
    <m/>
    <m/>
  </r>
  <r>
    <x v="5"/>
    <x v="1"/>
    <x v="4"/>
    <x v="0"/>
    <x v="2"/>
    <x v="3"/>
    <x v="3"/>
    <x v="97"/>
    <m/>
    <m/>
  </r>
  <r>
    <x v="5"/>
    <x v="1"/>
    <x v="4"/>
    <x v="0"/>
    <x v="2"/>
    <x v="3"/>
    <x v="3"/>
    <x v="98"/>
    <m/>
    <m/>
  </r>
  <r>
    <x v="5"/>
    <x v="1"/>
    <x v="4"/>
    <x v="0"/>
    <x v="2"/>
    <x v="3"/>
    <x v="3"/>
    <x v="99"/>
    <s v="FARMAVIT EMPRESA ASOCIATIVA DE TRABAJO"/>
    <m/>
  </r>
  <r>
    <x v="5"/>
    <x v="1"/>
    <x v="4"/>
    <x v="0"/>
    <x v="2"/>
    <x v="3"/>
    <x v="3"/>
    <x v="99"/>
    <s v="INDES S.A.S."/>
    <m/>
  </r>
  <r>
    <x v="5"/>
    <x v="1"/>
    <x v="4"/>
    <x v="0"/>
    <x v="2"/>
    <x v="3"/>
    <x v="3"/>
    <x v="99"/>
    <s v="NEW PLAST SAS"/>
    <m/>
  </r>
  <r>
    <x v="5"/>
    <x v="1"/>
    <x v="4"/>
    <x v="0"/>
    <x v="2"/>
    <x v="3"/>
    <x v="3"/>
    <x v="99"/>
    <m/>
    <m/>
  </r>
  <r>
    <x v="5"/>
    <x v="1"/>
    <x v="4"/>
    <x v="0"/>
    <x v="2"/>
    <x v="3"/>
    <x v="3"/>
    <x v="99"/>
    <m/>
    <m/>
  </r>
  <r>
    <x v="5"/>
    <x v="1"/>
    <x v="4"/>
    <x v="0"/>
    <x v="2"/>
    <x v="3"/>
    <x v="3"/>
    <x v="99"/>
    <m/>
    <m/>
  </r>
  <r>
    <x v="5"/>
    <x v="1"/>
    <x v="4"/>
    <x v="0"/>
    <x v="2"/>
    <x v="3"/>
    <x v="3"/>
    <x v="99"/>
    <m/>
    <m/>
  </r>
  <r>
    <x v="5"/>
    <x v="1"/>
    <x v="4"/>
    <x v="0"/>
    <x v="2"/>
    <x v="3"/>
    <x v="26"/>
    <x v="137"/>
    <m/>
    <m/>
  </r>
  <r>
    <x v="5"/>
    <x v="1"/>
    <x v="4"/>
    <x v="0"/>
    <x v="2"/>
    <x v="3"/>
    <x v="20"/>
    <x v="49"/>
    <s v="SERVIENTREGA S.A."/>
    <m/>
  </r>
  <r>
    <x v="5"/>
    <x v="1"/>
    <x v="4"/>
    <x v="0"/>
    <x v="2"/>
    <x v="3"/>
    <x v="20"/>
    <x v="49"/>
    <s v="COORDINADORA MERCANTIL SA"/>
    <m/>
  </r>
  <r>
    <x v="5"/>
    <x v="1"/>
    <x v="4"/>
    <x v="0"/>
    <x v="2"/>
    <x v="3"/>
    <x v="20"/>
    <x v="49"/>
    <s v="ALLTAG SAS"/>
    <m/>
  </r>
  <r>
    <x v="5"/>
    <x v="1"/>
    <x v="4"/>
    <x v="0"/>
    <x v="2"/>
    <x v="3"/>
    <x v="20"/>
    <x v="49"/>
    <m/>
    <m/>
  </r>
  <r>
    <x v="5"/>
    <x v="1"/>
    <x v="4"/>
    <x v="0"/>
    <x v="2"/>
    <x v="3"/>
    <x v="20"/>
    <x v="49"/>
    <m/>
    <m/>
  </r>
  <r>
    <x v="5"/>
    <x v="1"/>
    <x v="4"/>
    <x v="0"/>
    <x v="2"/>
    <x v="3"/>
    <x v="20"/>
    <x v="49"/>
    <m/>
    <m/>
  </r>
  <r>
    <x v="5"/>
    <x v="1"/>
    <x v="4"/>
    <x v="0"/>
    <x v="2"/>
    <x v="3"/>
    <x v="20"/>
    <x v="111"/>
    <s v="OLGROUP SAS"/>
    <m/>
  </r>
  <r>
    <x v="5"/>
    <x v="1"/>
    <x v="4"/>
    <x v="0"/>
    <x v="2"/>
    <x v="3"/>
    <x v="21"/>
    <x v="50"/>
    <m/>
    <m/>
  </r>
  <r>
    <x v="5"/>
    <x v="1"/>
    <x v="4"/>
    <x v="0"/>
    <x v="2"/>
    <x v="3"/>
    <x v="21"/>
    <x v="132"/>
    <s v="MARIA JOSE LOPEZ BOLAÑOS"/>
    <m/>
  </r>
  <r>
    <x v="6"/>
    <x v="1"/>
    <x v="4"/>
    <x v="0"/>
    <x v="1"/>
    <x v="2"/>
    <x v="24"/>
    <x v="63"/>
    <s v="VARIOS"/>
    <n v="47384715.99831932"/>
  </r>
  <r>
    <x v="6"/>
    <x v="1"/>
    <x v="4"/>
    <x v="0"/>
    <x v="1"/>
    <x v="5"/>
    <x v="11"/>
    <x v="64"/>
    <m/>
    <m/>
  </r>
  <r>
    <x v="6"/>
    <x v="1"/>
    <x v="4"/>
    <x v="0"/>
    <x v="1"/>
    <x v="5"/>
    <x v="14"/>
    <x v="66"/>
    <m/>
    <m/>
  </r>
  <r>
    <x v="6"/>
    <x v="1"/>
    <x v="4"/>
    <x v="0"/>
    <x v="1"/>
    <x v="5"/>
    <x v="15"/>
    <x v="69"/>
    <m/>
    <m/>
  </r>
  <r>
    <x v="6"/>
    <x v="1"/>
    <x v="4"/>
    <x v="0"/>
    <x v="1"/>
    <x v="2"/>
    <x v="25"/>
    <x v="74"/>
    <m/>
    <m/>
  </r>
  <r>
    <x v="6"/>
    <x v="1"/>
    <x v="4"/>
    <x v="0"/>
    <x v="1"/>
    <x v="2"/>
    <x v="25"/>
    <x v="118"/>
    <m/>
    <m/>
  </r>
  <r>
    <x v="6"/>
    <x v="1"/>
    <x v="4"/>
    <x v="0"/>
    <x v="1"/>
    <x v="2"/>
    <x v="0"/>
    <x v="103"/>
    <m/>
    <m/>
  </r>
  <r>
    <x v="6"/>
    <x v="1"/>
    <x v="4"/>
    <x v="0"/>
    <x v="1"/>
    <x v="2"/>
    <x v="0"/>
    <x v="104"/>
    <m/>
    <m/>
  </r>
  <r>
    <x v="6"/>
    <x v="1"/>
    <x v="4"/>
    <x v="0"/>
    <x v="0"/>
    <x v="0"/>
    <x v="4"/>
    <x v="6"/>
    <s v="SEBASTIAN MENDOZA CASTAÑO"/>
    <n v="4200000"/>
  </r>
  <r>
    <x v="6"/>
    <x v="1"/>
    <x v="4"/>
    <x v="0"/>
    <x v="0"/>
    <x v="0"/>
    <x v="4"/>
    <x v="6"/>
    <s v="ANA MYRIAM SALAZAR HERMOSA"/>
    <n v="1500000"/>
  </r>
  <r>
    <x v="6"/>
    <x v="1"/>
    <x v="4"/>
    <x v="0"/>
    <x v="0"/>
    <x v="0"/>
    <x v="4"/>
    <x v="7"/>
    <s v="SEBASTIAN MENDOZA CASTAÑO"/>
    <m/>
  </r>
  <r>
    <x v="6"/>
    <x v="1"/>
    <x v="4"/>
    <x v="0"/>
    <x v="0"/>
    <x v="0"/>
    <x v="4"/>
    <x v="7"/>
    <s v="ANA MYRIAM SALAZAR HERMOSA"/>
    <n v="117172"/>
  </r>
  <r>
    <x v="6"/>
    <x v="1"/>
    <x v="4"/>
    <x v="0"/>
    <x v="0"/>
    <x v="0"/>
    <x v="4"/>
    <x v="8"/>
    <s v="SEBASTIAN MENDOZA CASTAÑO"/>
    <n v="350000"/>
  </r>
  <r>
    <x v="6"/>
    <x v="1"/>
    <x v="4"/>
    <x v="0"/>
    <x v="0"/>
    <x v="0"/>
    <x v="4"/>
    <x v="8"/>
    <s v="ANA MYRIAM SALAZAR HERMOSA"/>
    <n v="134764"/>
  </r>
  <r>
    <x v="6"/>
    <x v="1"/>
    <x v="4"/>
    <x v="0"/>
    <x v="0"/>
    <x v="0"/>
    <x v="4"/>
    <x v="9"/>
    <s v="SEBASTIAN MENDOZA CASTAÑO"/>
    <n v="42000"/>
  </r>
  <r>
    <x v="6"/>
    <x v="1"/>
    <x v="4"/>
    <x v="0"/>
    <x v="0"/>
    <x v="0"/>
    <x v="4"/>
    <x v="9"/>
    <s v="ANA MYRIAM SALAZAR HERMOSA"/>
    <n v="16172"/>
  </r>
  <r>
    <x v="6"/>
    <x v="1"/>
    <x v="4"/>
    <x v="0"/>
    <x v="0"/>
    <x v="0"/>
    <x v="4"/>
    <x v="10"/>
    <s v="SEBASTIAN MENDOZA CASTAÑO"/>
    <n v="350000"/>
  </r>
  <r>
    <x v="6"/>
    <x v="1"/>
    <x v="4"/>
    <x v="0"/>
    <x v="0"/>
    <x v="0"/>
    <x v="4"/>
    <x v="10"/>
    <s v="ANA MYRIAM SALAZAR HERMOSA"/>
    <n v="134764"/>
  </r>
  <r>
    <x v="6"/>
    <x v="1"/>
    <x v="4"/>
    <x v="0"/>
    <x v="0"/>
    <x v="0"/>
    <x v="4"/>
    <x v="11"/>
    <s v="SEBASTIAN MENDOZA CASTAÑO"/>
    <n v="175000"/>
  </r>
  <r>
    <x v="6"/>
    <x v="1"/>
    <x v="4"/>
    <x v="0"/>
    <x v="0"/>
    <x v="0"/>
    <x v="4"/>
    <x v="11"/>
    <s v="ANA MYRIAM SALAZAR HERMOSA"/>
    <n v="62500"/>
  </r>
  <r>
    <x v="6"/>
    <x v="1"/>
    <x v="4"/>
    <x v="0"/>
    <x v="0"/>
    <x v="0"/>
    <x v="4"/>
    <x v="12"/>
    <s v="SEBASTIAN MENDOZA CASTAÑO"/>
    <n v="2800000"/>
  </r>
  <r>
    <x v="6"/>
    <x v="1"/>
    <x v="4"/>
    <x v="0"/>
    <x v="0"/>
    <x v="0"/>
    <x v="4"/>
    <x v="134"/>
    <m/>
    <m/>
  </r>
  <r>
    <x v="6"/>
    <x v="1"/>
    <x v="4"/>
    <x v="0"/>
    <x v="0"/>
    <x v="0"/>
    <x v="4"/>
    <x v="56"/>
    <s v="RICARDO ARTURO ARANGO WAGNER"/>
    <m/>
  </r>
  <r>
    <x v="6"/>
    <x v="1"/>
    <x v="4"/>
    <x v="0"/>
    <x v="0"/>
    <x v="0"/>
    <x v="4"/>
    <x v="13"/>
    <s v="Seguros de riesgos laborales suramericana S.A."/>
    <n v="29754"/>
  </r>
  <r>
    <x v="6"/>
    <x v="1"/>
    <x v="4"/>
    <x v="0"/>
    <x v="0"/>
    <x v="0"/>
    <x v="4"/>
    <x v="14"/>
    <s v="Protección S.A"/>
    <n v="504000"/>
  </r>
  <r>
    <x v="6"/>
    <x v="1"/>
    <x v="4"/>
    <x v="0"/>
    <x v="0"/>
    <x v="0"/>
    <x v="4"/>
    <x v="14"/>
    <s v="Colpensiones"/>
    <n v="180000"/>
  </r>
  <r>
    <x v="6"/>
    <x v="1"/>
    <x v="4"/>
    <x v="0"/>
    <x v="0"/>
    <x v="0"/>
    <x v="4"/>
    <x v="15"/>
    <s v="Comfandi "/>
    <n v="228000"/>
  </r>
  <r>
    <x v="6"/>
    <x v="1"/>
    <x v="4"/>
    <x v="0"/>
    <x v="0"/>
    <x v="0"/>
    <x v="4"/>
    <x v="113"/>
    <m/>
    <m/>
  </r>
  <r>
    <x v="6"/>
    <x v="1"/>
    <x v="4"/>
    <x v="0"/>
    <x v="0"/>
    <x v="0"/>
    <x v="9"/>
    <x v="114"/>
    <s v="H&amp;G CONTADORES SAS"/>
    <n v="908526"/>
  </r>
  <r>
    <x v="6"/>
    <x v="1"/>
    <x v="4"/>
    <x v="0"/>
    <x v="0"/>
    <x v="0"/>
    <x v="9"/>
    <x v="30"/>
    <m/>
    <m/>
  </r>
  <r>
    <x v="6"/>
    <x v="1"/>
    <x v="4"/>
    <x v="0"/>
    <x v="0"/>
    <x v="0"/>
    <x v="9"/>
    <x v="110"/>
    <m/>
    <m/>
  </r>
  <r>
    <x v="6"/>
    <x v="1"/>
    <x v="4"/>
    <x v="0"/>
    <x v="0"/>
    <x v="0"/>
    <x v="5"/>
    <x v="70"/>
    <s v="COLOMBIA TELECOMUNICACIONES S.A. E.S.P."/>
    <n v="448"/>
  </r>
  <r>
    <x v="6"/>
    <x v="1"/>
    <x v="4"/>
    <x v="0"/>
    <x v="0"/>
    <x v="0"/>
    <x v="5"/>
    <x v="102"/>
    <m/>
    <m/>
  </r>
  <r>
    <x v="6"/>
    <x v="1"/>
    <x v="4"/>
    <x v="0"/>
    <x v="0"/>
    <x v="0"/>
    <x v="5"/>
    <x v="71"/>
    <s v="AEROVIAS DEL CONTINENTE AMERICANO S.A."/>
    <n v="35200"/>
  </r>
  <r>
    <x v="6"/>
    <x v="1"/>
    <x v="4"/>
    <x v="0"/>
    <x v="0"/>
    <x v="0"/>
    <x v="5"/>
    <x v="78"/>
    <m/>
    <m/>
  </r>
  <r>
    <x v="6"/>
    <x v="1"/>
    <x v="4"/>
    <x v="0"/>
    <x v="0"/>
    <x v="0"/>
    <x v="6"/>
    <x v="17"/>
    <s v="OLGA BARBOSA DE HURTADO"/>
    <n v="800000"/>
  </r>
  <r>
    <x v="6"/>
    <x v="1"/>
    <x v="4"/>
    <x v="0"/>
    <x v="0"/>
    <x v="0"/>
    <x v="0"/>
    <x v="79"/>
    <m/>
    <m/>
  </r>
  <r>
    <x v="6"/>
    <x v="1"/>
    <x v="4"/>
    <x v="0"/>
    <x v="0"/>
    <x v="0"/>
    <x v="0"/>
    <x v="80"/>
    <s v="FACEBOOK IRELAND LIMITED"/>
    <n v="710354"/>
  </r>
  <r>
    <x v="6"/>
    <x v="1"/>
    <x v="4"/>
    <x v="0"/>
    <x v="0"/>
    <x v="0"/>
    <x v="0"/>
    <x v="80"/>
    <s v="GOOGLE LLC"/>
    <n v="371649"/>
  </r>
  <r>
    <x v="6"/>
    <x v="1"/>
    <x v="4"/>
    <x v="0"/>
    <x v="0"/>
    <x v="0"/>
    <x v="0"/>
    <x v="80"/>
    <s v="MANCHOLA ASOCIADOS LTDA"/>
    <n v="600000"/>
  </r>
  <r>
    <x v="6"/>
    <x v="1"/>
    <x v="4"/>
    <x v="0"/>
    <x v="0"/>
    <x v="0"/>
    <x v="0"/>
    <x v="80"/>
    <s v="MERCADEO COMPARTIDO SAS"/>
    <n v="304674"/>
  </r>
  <r>
    <x v="6"/>
    <x v="1"/>
    <x v="4"/>
    <x v="0"/>
    <x v="0"/>
    <x v="0"/>
    <x v="0"/>
    <x v="80"/>
    <m/>
    <m/>
  </r>
  <r>
    <x v="6"/>
    <x v="1"/>
    <x v="4"/>
    <x v="0"/>
    <x v="0"/>
    <x v="0"/>
    <x v="0"/>
    <x v="80"/>
    <m/>
    <m/>
  </r>
  <r>
    <x v="6"/>
    <x v="1"/>
    <x v="4"/>
    <x v="0"/>
    <x v="0"/>
    <x v="0"/>
    <x v="0"/>
    <x v="80"/>
    <m/>
    <m/>
  </r>
  <r>
    <x v="6"/>
    <x v="1"/>
    <x v="4"/>
    <x v="0"/>
    <x v="0"/>
    <x v="0"/>
    <x v="0"/>
    <x v="80"/>
    <m/>
    <m/>
  </r>
  <r>
    <x v="6"/>
    <x v="1"/>
    <x v="4"/>
    <x v="0"/>
    <x v="0"/>
    <x v="0"/>
    <x v="0"/>
    <x v="84"/>
    <s v="SIIGO SAS"/>
    <n v="136500"/>
  </r>
  <r>
    <x v="6"/>
    <x v="1"/>
    <x v="4"/>
    <x v="0"/>
    <x v="0"/>
    <x v="0"/>
    <x v="0"/>
    <x v="107"/>
    <s v="LUCERO VASQUEZ"/>
    <m/>
  </r>
  <r>
    <x v="6"/>
    <x v="1"/>
    <x v="4"/>
    <x v="0"/>
    <x v="0"/>
    <x v="0"/>
    <x v="0"/>
    <x v="115"/>
    <m/>
    <m/>
  </r>
  <r>
    <x v="6"/>
    <x v="1"/>
    <x v="4"/>
    <x v="0"/>
    <x v="0"/>
    <x v="0"/>
    <x v="0"/>
    <x v="138"/>
    <s v="COLOMBIA TELECOMUNICACIONES S.A. E.S.P."/>
    <n v="134058"/>
  </r>
  <r>
    <x v="6"/>
    <x v="1"/>
    <x v="4"/>
    <x v="0"/>
    <x v="0"/>
    <x v="0"/>
    <x v="0"/>
    <x v="108"/>
    <m/>
    <m/>
  </r>
  <r>
    <x v="6"/>
    <x v="1"/>
    <x v="4"/>
    <x v="0"/>
    <x v="0"/>
    <x v="0"/>
    <x v="0"/>
    <x v="109"/>
    <m/>
    <m/>
  </r>
  <r>
    <x v="6"/>
    <x v="1"/>
    <x v="4"/>
    <x v="0"/>
    <x v="0"/>
    <x v="0"/>
    <x v="0"/>
    <x v="116"/>
    <m/>
    <m/>
  </r>
  <r>
    <x v="6"/>
    <x v="1"/>
    <x v="4"/>
    <x v="0"/>
    <x v="0"/>
    <x v="0"/>
    <x v="12"/>
    <x v="81"/>
    <m/>
    <m/>
  </r>
  <r>
    <x v="6"/>
    <x v="1"/>
    <x v="4"/>
    <x v="0"/>
    <x v="0"/>
    <x v="0"/>
    <x v="12"/>
    <x v="82"/>
    <m/>
    <m/>
  </r>
  <r>
    <x v="6"/>
    <x v="1"/>
    <x v="4"/>
    <x v="0"/>
    <x v="0"/>
    <x v="0"/>
    <x v="12"/>
    <x v="83"/>
    <m/>
    <m/>
  </r>
  <r>
    <x v="6"/>
    <x v="1"/>
    <x v="4"/>
    <x v="0"/>
    <x v="0"/>
    <x v="0"/>
    <x v="12"/>
    <x v="84"/>
    <s v="CAMARA DE COMERCIO DE CALI"/>
    <n v="6500"/>
  </r>
  <r>
    <x v="6"/>
    <x v="1"/>
    <x v="4"/>
    <x v="0"/>
    <x v="0"/>
    <x v="0"/>
    <x v="19"/>
    <x v="100"/>
    <s v="TENVINILO S.L."/>
    <m/>
  </r>
  <r>
    <x v="6"/>
    <x v="1"/>
    <x v="4"/>
    <x v="0"/>
    <x v="0"/>
    <x v="0"/>
    <x v="19"/>
    <x v="100"/>
    <s v="FERRETERIA BERVAR S.A.S."/>
    <m/>
  </r>
  <r>
    <x v="6"/>
    <x v="1"/>
    <x v="4"/>
    <x v="0"/>
    <x v="0"/>
    <x v="0"/>
    <x v="19"/>
    <x v="139"/>
    <m/>
    <m/>
  </r>
  <r>
    <x v="6"/>
    <x v="1"/>
    <x v="4"/>
    <x v="0"/>
    <x v="0"/>
    <x v="0"/>
    <x v="19"/>
    <x v="140"/>
    <s v="JOSE JAVIER SALCEDO SANCHEZ"/>
    <m/>
  </r>
  <r>
    <x v="6"/>
    <x v="1"/>
    <x v="4"/>
    <x v="0"/>
    <x v="0"/>
    <x v="0"/>
    <x v="16"/>
    <x v="86"/>
    <s v="AEROVIAS DEL CONTINENTE AMERICANO S.A."/>
    <n v="282800"/>
  </r>
  <r>
    <x v="6"/>
    <x v="1"/>
    <x v="4"/>
    <x v="0"/>
    <x v="0"/>
    <x v="0"/>
    <x v="16"/>
    <x v="117"/>
    <m/>
    <m/>
  </r>
  <r>
    <x v="6"/>
    <x v="1"/>
    <x v="4"/>
    <x v="0"/>
    <x v="0"/>
    <x v="0"/>
    <x v="22"/>
    <x v="105"/>
    <m/>
    <m/>
  </r>
  <r>
    <x v="6"/>
    <x v="1"/>
    <x v="4"/>
    <x v="0"/>
    <x v="0"/>
    <x v="0"/>
    <x v="2"/>
    <x v="87"/>
    <s v="SHOPIFY INC"/>
    <n v="402170"/>
  </r>
  <r>
    <x v="6"/>
    <x v="1"/>
    <x v="4"/>
    <x v="0"/>
    <x v="0"/>
    <x v="0"/>
    <x v="2"/>
    <x v="88"/>
    <m/>
    <m/>
  </r>
  <r>
    <x v="6"/>
    <x v="1"/>
    <x v="4"/>
    <x v="0"/>
    <x v="0"/>
    <x v="0"/>
    <x v="2"/>
    <x v="89"/>
    <s v="MERKAORGANICO NATURAL SAS"/>
    <m/>
  </r>
  <r>
    <x v="6"/>
    <x v="1"/>
    <x v="4"/>
    <x v="0"/>
    <x v="0"/>
    <x v="0"/>
    <x v="2"/>
    <x v="90"/>
    <s v="GRUPO ARGURI SAS"/>
    <n v="178999"/>
  </r>
  <r>
    <x v="6"/>
    <x v="1"/>
    <x v="4"/>
    <x v="0"/>
    <x v="0"/>
    <x v="0"/>
    <x v="2"/>
    <x v="91"/>
    <m/>
    <m/>
  </r>
  <r>
    <x v="6"/>
    <x v="1"/>
    <x v="4"/>
    <x v="0"/>
    <x v="0"/>
    <x v="0"/>
    <x v="2"/>
    <x v="92"/>
    <m/>
    <m/>
  </r>
  <r>
    <x v="6"/>
    <x v="1"/>
    <x v="4"/>
    <x v="0"/>
    <x v="0"/>
    <x v="0"/>
    <x v="2"/>
    <x v="136"/>
    <s v="DAVID MUÑOZ"/>
    <n v="195000"/>
  </r>
  <r>
    <x v="6"/>
    <x v="1"/>
    <x v="4"/>
    <x v="0"/>
    <x v="0"/>
    <x v="0"/>
    <x v="2"/>
    <x v="141"/>
    <m/>
    <m/>
  </r>
  <r>
    <x v="6"/>
    <x v="1"/>
    <x v="4"/>
    <x v="0"/>
    <x v="0"/>
    <x v="0"/>
    <x v="2"/>
    <x v="93"/>
    <m/>
    <m/>
  </r>
  <r>
    <x v="6"/>
    <x v="1"/>
    <x v="4"/>
    <x v="0"/>
    <x v="0"/>
    <x v="0"/>
    <x v="2"/>
    <x v="84"/>
    <s v="LA VITAL COLOMBIA SAS"/>
    <n v="0.54"/>
  </r>
  <r>
    <x v="6"/>
    <x v="1"/>
    <x v="4"/>
    <x v="0"/>
    <x v="0"/>
    <x v="0"/>
    <x v="2"/>
    <x v="84"/>
    <s v="VITAFITNESS SAS"/>
    <n v="0.24"/>
  </r>
  <r>
    <x v="6"/>
    <x v="1"/>
    <x v="4"/>
    <x v="0"/>
    <x v="0"/>
    <x v="0"/>
    <x v="2"/>
    <x v="84"/>
    <s v="INVERSIONES FARMACIAS ALPHA S.A.S"/>
    <n v="249.81"/>
  </r>
  <r>
    <x v="6"/>
    <x v="1"/>
    <x v="4"/>
    <x v="0"/>
    <x v="0"/>
    <x v="0"/>
    <x v="2"/>
    <x v="84"/>
    <s v="INVERSIONES TORRES DONADO S.A.S"/>
    <n v="0.08"/>
  </r>
  <r>
    <x v="6"/>
    <x v="1"/>
    <x v="4"/>
    <x v="0"/>
    <x v="0"/>
    <x v="0"/>
    <x v="2"/>
    <x v="84"/>
    <s v="MERKAORGANICO NATURAL SAS"/>
    <n v="7471.18"/>
  </r>
  <r>
    <x v="6"/>
    <x v="1"/>
    <x v="4"/>
    <x v="0"/>
    <x v="0"/>
    <x v="7"/>
    <x v="4"/>
    <x v="119"/>
    <s v="DAVID MUÑOZ"/>
    <n v="2000000"/>
  </r>
  <r>
    <x v="6"/>
    <x v="1"/>
    <x v="4"/>
    <x v="0"/>
    <x v="0"/>
    <x v="7"/>
    <x v="4"/>
    <x v="120"/>
    <s v="DAVID MUÑOZ"/>
    <n v="117172"/>
  </r>
  <r>
    <x v="6"/>
    <x v="1"/>
    <x v="4"/>
    <x v="0"/>
    <x v="0"/>
    <x v="7"/>
    <x v="4"/>
    <x v="121"/>
    <s v="DAVID MUÑOZ"/>
    <n v="176431"/>
  </r>
  <r>
    <x v="6"/>
    <x v="1"/>
    <x v="4"/>
    <x v="0"/>
    <x v="0"/>
    <x v="7"/>
    <x v="4"/>
    <x v="122"/>
    <s v="DAVID MUÑOZ"/>
    <n v="21172"/>
  </r>
  <r>
    <x v="6"/>
    <x v="1"/>
    <x v="4"/>
    <x v="0"/>
    <x v="0"/>
    <x v="7"/>
    <x v="4"/>
    <x v="123"/>
    <s v="DAVID MUÑOZ"/>
    <n v="176431"/>
  </r>
  <r>
    <x v="6"/>
    <x v="1"/>
    <x v="4"/>
    <x v="0"/>
    <x v="0"/>
    <x v="7"/>
    <x v="4"/>
    <x v="124"/>
    <s v="DAVID MUÑOZ"/>
    <n v="83333"/>
  </r>
  <r>
    <x v="6"/>
    <x v="1"/>
    <x v="4"/>
    <x v="0"/>
    <x v="0"/>
    <x v="7"/>
    <x v="4"/>
    <x v="135"/>
    <m/>
    <m/>
  </r>
  <r>
    <x v="6"/>
    <x v="1"/>
    <x v="4"/>
    <x v="0"/>
    <x v="0"/>
    <x v="7"/>
    <x v="4"/>
    <x v="125"/>
    <s v="DAVID MUÑOZ"/>
    <n v="1000000"/>
  </r>
  <r>
    <x v="6"/>
    <x v="1"/>
    <x v="4"/>
    <x v="0"/>
    <x v="0"/>
    <x v="7"/>
    <x v="4"/>
    <x v="126"/>
    <m/>
    <m/>
  </r>
  <r>
    <x v="6"/>
    <x v="1"/>
    <x v="4"/>
    <x v="0"/>
    <x v="0"/>
    <x v="7"/>
    <x v="4"/>
    <x v="127"/>
    <s v="Seguros de riesgos laborales suramericana S.A."/>
    <n v="10440"/>
  </r>
  <r>
    <x v="6"/>
    <x v="1"/>
    <x v="4"/>
    <x v="0"/>
    <x v="0"/>
    <x v="7"/>
    <x v="4"/>
    <x v="128"/>
    <s v="Protección S.A"/>
    <n v="240000"/>
  </r>
  <r>
    <x v="6"/>
    <x v="1"/>
    <x v="4"/>
    <x v="0"/>
    <x v="0"/>
    <x v="7"/>
    <x v="4"/>
    <x v="129"/>
    <s v="Comfandi "/>
    <n v="80000"/>
  </r>
  <r>
    <x v="6"/>
    <x v="1"/>
    <x v="4"/>
    <x v="0"/>
    <x v="0"/>
    <x v="7"/>
    <x v="4"/>
    <x v="130"/>
    <m/>
    <m/>
  </r>
  <r>
    <x v="6"/>
    <x v="1"/>
    <x v="4"/>
    <x v="0"/>
    <x v="0"/>
    <x v="7"/>
    <x v="2"/>
    <x v="131"/>
    <m/>
    <m/>
  </r>
  <r>
    <x v="6"/>
    <x v="1"/>
    <x v="4"/>
    <x v="0"/>
    <x v="0"/>
    <x v="1"/>
    <x v="7"/>
    <x v="34"/>
    <s v="Bancolombia"/>
    <n v="84190"/>
  </r>
  <r>
    <x v="6"/>
    <x v="1"/>
    <x v="4"/>
    <x v="0"/>
    <x v="0"/>
    <x v="1"/>
    <x v="7"/>
    <x v="20"/>
    <s v="PAYU COLOMBIA SAS"/>
    <n v="585561"/>
  </r>
  <r>
    <x v="6"/>
    <x v="1"/>
    <x v="4"/>
    <x v="0"/>
    <x v="0"/>
    <x v="1"/>
    <x v="7"/>
    <x v="20"/>
    <s v="Bancolombia"/>
    <n v="105735"/>
  </r>
  <r>
    <x v="6"/>
    <x v="1"/>
    <x v="4"/>
    <x v="0"/>
    <x v="0"/>
    <x v="1"/>
    <x v="7"/>
    <x v="101"/>
    <s v="DIAN"/>
    <n v="5000"/>
  </r>
  <r>
    <x v="6"/>
    <x v="1"/>
    <x v="4"/>
    <x v="0"/>
    <x v="0"/>
    <x v="1"/>
    <x v="7"/>
    <x v="55"/>
    <m/>
    <m/>
  </r>
  <r>
    <x v="6"/>
    <x v="1"/>
    <x v="4"/>
    <x v="0"/>
    <x v="0"/>
    <x v="1"/>
    <x v="8"/>
    <x v="22"/>
    <s v="Bancolombia"/>
    <n v="169910"/>
  </r>
  <r>
    <x v="6"/>
    <x v="1"/>
    <x v="4"/>
    <x v="0"/>
    <x v="0"/>
    <x v="1"/>
    <x v="8"/>
    <x v="94"/>
    <m/>
    <m/>
  </r>
  <r>
    <x v="6"/>
    <x v="1"/>
    <x v="4"/>
    <x v="0"/>
    <x v="0"/>
    <x v="1"/>
    <x v="8"/>
    <x v="95"/>
    <m/>
    <m/>
  </r>
  <r>
    <x v="6"/>
    <x v="1"/>
    <x v="4"/>
    <x v="0"/>
    <x v="0"/>
    <x v="1"/>
    <x v="8"/>
    <x v="77"/>
    <s v="Fundapedco"/>
    <n v="518006"/>
  </r>
  <r>
    <x v="6"/>
    <x v="1"/>
    <x v="4"/>
    <x v="0"/>
    <x v="0"/>
    <x v="1"/>
    <x v="8"/>
    <x v="4"/>
    <s v="REDOX COLOMBIA S.A.S."/>
    <m/>
  </r>
  <r>
    <x v="6"/>
    <x v="1"/>
    <x v="4"/>
    <x v="0"/>
    <x v="0"/>
    <x v="1"/>
    <x v="8"/>
    <x v="4"/>
    <s v="DIAN"/>
    <m/>
  </r>
  <r>
    <x v="6"/>
    <x v="1"/>
    <x v="4"/>
    <x v="0"/>
    <x v="0"/>
    <x v="1"/>
    <x v="8"/>
    <x v="4"/>
    <s v="SAFERBO TRANSEMPAQUE LTDA."/>
    <m/>
  </r>
  <r>
    <x v="6"/>
    <x v="1"/>
    <x v="4"/>
    <x v="0"/>
    <x v="0"/>
    <x v="1"/>
    <x v="8"/>
    <x v="4"/>
    <s v="COLOMBIA TELECOMUNICACIONES S.A. E.S.P."/>
    <n v="3"/>
  </r>
  <r>
    <x v="6"/>
    <x v="1"/>
    <x v="4"/>
    <x v="0"/>
    <x v="0"/>
    <x v="1"/>
    <x v="8"/>
    <x v="4"/>
    <s v="AMAZON.COM INC"/>
    <n v="336000"/>
  </r>
  <r>
    <x v="6"/>
    <x v="1"/>
    <x v="4"/>
    <x v="0"/>
    <x v="0"/>
    <x v="1"/>
    <x v="8"/>
    <x v="4"/>
    <s v="FARMAVIT EMPRESA ASOCIATIVA DE TRABAJO"/>
    <n v="4"/>
  </r>
  <r>
    <x v="6"/>
    <x v="1"/>
    <x v="4"/>
    <x v="0"/>
    <x v="0"/>
    <x v="1"/>
    <x v="8"/>
    <x v="4"/>
    <s v="IRCC S.A.S."/>
    <n v="24000"/>
  </r>
  <r>
    <x v="6"/>
    <x v="1"/>
    <x v="4"/>
    <x v="0"/>
    <x v="0"/>
    <x v="1"/>
    <x v="8"/>
    <x v="4"/>
    <s v="GRUPO EMPRESARIAL LA SEBASTIANA SAS"/>
    <n v="48000"/>
  </r>
  <r>
    <x v="6"/>
    <x v="1"/>
    <x v="4"/>
    <x v="0"/>
    <x v="0"/>
    <x v="1"/>
    <x v="8"/>
    <x v="4"/>
    <m/>
    <m/>
  </r>
  <r>
    <x v="6"/>
    <x v="1"/>
    <x v="4"/>
    <x v="0"/>
    <x v="0"/>
    <x v="1"/>
    <x v="8"/>
    <x v="4"/>
    <m/>
    <m/>
  </r>
  <r>
    <x v="6"/>
    <x v="1"/>
    <x v="4"/>
    <x v="0"/>
    <x v="0"/>
    <x v="1"/>
    <x v="8"/>
    <x v="4"/>
    <m/>
    <m/>
  </r>
  <r>
    <x v="6"/>
    <x v="1"/>
    <x v="4"/>
    <x v="0"/>
    <x v="0"/>
    <x v="6"/>
    <x v="23"/>
    <x v="112"/>
    <m/>
    <m/>
  </r>
  <r>
    <x v="6"/>
    <x v="1"/>
    <x v="4"/>
    <x v="0"/>
    <x v="2"/>
    <x v="3"/>
    <x v="3"/>
    <x v="96"/>
    <m/>
    <n v="14215414.799495796"/>
  </r>
  <r>
    <x v="6"/>
    <x v="1"/>
    <x v="4"/>
    <x v="0"/>
    <x v="2"/>
    <x v="3"/>
    <x v="3"/>
    <x v="97"/>
    <s v="LA CONCEPCION SA"/>
    <m/>
  </r>
  <r>
    <x v="6"/>
    <x v="1"/>
    <x v="4"/>
    <x v="0"/>
    <x v="2"/>
    <x v="3"/>
    <x v="3"/>
    <x v="97"/>
    <s v="ASOCIACION AGROPIMIENTERA VALLE DEL GUAMEZ"/>
    <m/>
  </r>
  <r>
    <x v="6"/>
    <x v="1"/>
    <x v="4"/>
    <x v="0"/>
    <x v="2"/>
    <x v="3"/>
    <x v="3"/>
    <x v="97"/>
    <s v="CONNPLANTS SAS"/>
    <m/>
  </r>
  <r>
    <x v="6"/>
    <x v="1"/>
    <x v="4"/>
    <x v="0"/>
    <x v="2"/>
    <x v="3"/>
    <x v="3"/>
    <x v="97"/>
    <m/>
    <m/>
  </r>
  <r>
    <x v="6"/>
    <x v="1"/>
    <x v="4"/>
    <x v="0"/>
    <x v="2"/>
    <x v="3"/>
    <x v="3"/>
    <x v="97"/>
    <m/>
    <m/>
  </r>
  <r>
    <x v="6"/>
    <x v="1"/>
    <x v="4"/>
    <x v="0"/>
    <x v="2"/>
    <x v="3"/>
    <x v="3"/>
    <x v="97"/>
    <m/>
    <m/>
  </r>
  <r>
    <x v="6"/>
    <x v="1"/>
    <x v="4"/>
    <x v="0"/>
    <x v="2"/>
    <x v="3"/>
    <x v="3"/>
    <x v="97"/>
    <m/>
    <m/>
  </r>
  <r>
    <x v="6"/>
    <x v="1"/>
    <x v="4"/>
    <x v="0"/>
    <x v="2"/>
    <x v="3"/>
    <x v="3"/>
    <x v="98"/>
    <m/>
    <m/>
  </r>
  <r>
    <x v="6"/>
    <x v="1"/>
    <x v="4"/>
    <x v="0"/>
    <x v="2"/>
    <x v="3"/>
    <x v="3"/>
    <x v="99"/>
    <s v="FARMAVIT EMPRESA ASOCIATIVA DE TRABAJO"/>
    <m/>
  </r>
  <r>
    <x v="6"/>
    <x v="1"/>
    <x v="4"/>
    <x v="0"/>
    <x v="2"/>
    <x v="3"/>
    <x v="3"/>
    <x v="99"/>
    <s v="INDES S.A.S."/>
    <m/>
  </r>
  <r>
    <x v="6"/>
    <x v="1"/>
    <x v="4"/>
    <x v="0"/>
    <x v="2"/>
    <x v="3"/>
    <x v="3"/>
    <x v="99"/>
    <s v="NEW PLAST SAS"/>
    <m/>
  </r>
  <r>
    <x v="6"/>
    <x v="1"/>
    <x v="4"/>
    <x v="0"/>
    <x v="2"/>
    <x v="3"/>
    <x v="3"/>
    <x v="99"/>
    <m/>
    <m/>
  </r>
  <r>
    <x v="6"/>
    <x v="1"/>
    <x v="4"/>
    <x v="0"/>
    <x v="2"/>
    <x v="3"/>
    <x v="3"/>
    <x v="99"/>
    <m/>
    <m/>
  </r>
  <r>
    <x v="6"/>
    <x v="1"/>
    <x v="4"/>
    <x v="0"/>
    <x v="2"/>
    <x v="3"/>
    <x v="3"/>
    <x v="99"/>
    <m/>
    <m/>
  </r>
  <r>
    <x v="6"/>
    <x v="1"/>
    <x v="4"/>
    <x v="0"/>
    <x v="2"/>
    <x v="3"/>
    <x v="3"/>
    <x v="99"/>
    <m/>
    <m/>
  </r>
  <r>
    <x v="6"/>
    <x v="1"/>
    <x v="4"/>
    <x v="0"/>
    <x v="2"/>
    <x v="3"/>
    <x v="26"/>
    <x v="137"/>
    <m/>
    <m/>
  </r>
  <r>
    <x v="6"/>
    <x v="1"/>
    <x v="4"/>
    <x v="0"/>
    <x v="2"/>
    <x v="3"/>
    <x v="20"/>
    <x v="49"/>
    <s v="SERVIENTREGA S.A."/>
    <m/>
  </r>
  <r>
    <x v="6"/>
    <x v="1"/>
    <x v="4"/>
    <x v="0"/>
    <x v="2"/>
    <x v="3"/>
    <x v="20"/>
    <x v="49"/>
    <s v="COORDINADORA MERCANTIL SA"/>
    <m/>
  </r>
  <r>
    <x v="6"/>
    <x v="1"/>
    <x v="4"/>
    <x v="0"/>
    <x v="2"/>
    <x v="3"/>
    <x v="20"/>
    <x v="49"/>
    <s v="ALLTAG SAS"/>
    <m/>
  </r>
  <r>
    <x v="6"/>
    <x v="1"/>
    <x v="4"/>
    <x v="0"/>
    <x v="2"/>
    <x v="3"/>
    <x v="20"/>
    <x v="49"/>
    <m/>
    <m/>
  </r>
  <r>
    <x v="6"/>
    <x v="1"/>
    <x v="4"/>
    <x v="0"/>
    <x v="2"/>
    <x v="3"/>
    <x v="20"/>
    <x v="49"/>
    <m/>
    <m/>
  </r>
  <r>
    <x v="6"/>
    <x v="1"/>
    <x v="4"/>
    <x v="0"/>
    <x v="2"/>
    <x v="3"/>
    <x v="20"/>
    <x v="49"/>
    <m/>
    <m/>
  </r>
  <r>
    <x v="6"/>
    <x v="1"/>
    <x v="4"/>
    <x v="0"/>
    <x v="2"/>
    <x v="3"/>
    <x v="20"/>
    <x v="111"/>
    <s v="ALLTAG SAS"/>
    <m/>
  </r>
  <r>
    <x v="6"/>
    <x v="1"/>
    <x v="4"/>
    <x v="0"/>
    <x v="2"/>
    <x v="3"/>
    <x v="20"/>
    <x v="111"/>
    <s v="OLGROUP SAS"/>
    <m/>
  </r>
  <r>
    <x v="6"/>
    <x v="1"/>
    <x v="4"/>
    <x v="0"/>
    <x v="2"/>
    <x v="3"/>
    <x v="21"/>
    <x v="50"/>
    <m/>
    <m/>
  </r>
  <r>
    <x v="6"/>
    <x v="1"/>
    <x v="4"/>
    <x v="0"/>
    <x v="2"/>
    <x v="3"/>
    <x v="21"/>
    <x v="132"/>
    <s v="MARIA JOSE LOPEZ BOLAÑOS"/>
    <m/>
  </r>
  <r>
    <x v="7"/>
    <x v="1"/>
    <x v="4"/>
    <x v="0"/>
    <x v="1"/>
    <x v="2"/>
    <x v="24"/>
    <x v="63"/>
    <s v="VARIOS"/>
    <n v="45647211.916134454"/>
  </r>
  <r>
    <x v="7"/>
    <x v="1"/>
    <x v="4"/>
    <x v="0"/>
    <x v="1"/>
    <x v="5"/>
    <x v="11"/>
    <x v="64"/>
    <m/>
    <m/>
  </r>
  <r>
    <x v="7"/>
    <x v="1"/>
    <x v="4"/>
    <x v="0"/>
    <x v="1"/>
    <x v="5"/>
    <x v="14"/>
    <x v="66"/>
    <m/>
    <m/>
  </r>
  <r>
    <x v="7"/>
    <x v="1"/>
    <x v="4"/>
    <x v="0"/>
    <x v="1"/>
    <x v="5"/>
    <x v="15"/>
    <x v="69"/>
    <m/>
    <m/>
  </r>
  <r>
    <x v="7"/>
    <x v="1"/>
    <x v="4"/>
    <x v="0"/>
    <x v="1"/>
    <x v="2"/>
    <x v="25"/>
    <x v="74"/>
    <m/>
    <m/>
  </r>
  <r>
    <x v="7"/>
    <x v="1"/>
    <x v="4"/>
    <x v="0"/>
    <x v="1"/>
    <x v="2"/>
    <x v="25"/>
    <x v="118"/>
    <m/>
    <m/>
  </r>
  <r>
    <x v="7"/>
    <x v="1"/>
    <x v="4"/>
    <x v="0"/>
    <x v="1"/>
    <x v="2"/>
    <x v="0"/>
    <x v="103"/>
    <m/>
    <m/>
  </r>
  <r>
    <x v="7"/>
    <x v="1"/>
    <x v="4"/>
    <x v="0"/>
    <x v="1"/>
    <x v="2"/>
    <x v="0"/>
    <x v="104"/>
    <m/>
    <m/>
  </r>
  <r>
    <x v="7"/>
    <x v="1"/>
    <x v="4"/>
    <x v="0"/>
    <x v="0"/>
    <x v="0"/>
    <x v="4"/>
    <x v="6"/>
    <s v="SEBASTIAN MENDOZA CASTAÑO"/>
    <n v="4200000"/>
  </r>
  <r>
    <x v="7"/>
    <x v="1"/>
    <x v="4"/>
    <x v="0"/>
    <x v="0"/>
    <x v="0"/>
    <x v="4"/>
    <x v="6"/>
    <s v="ANA MYRIAM SALAZAR HERMOSA"/>
    <n v="1500000"/>
  </r>
  <r>
    <x v="7"/>
    <x v="1"/>
    <x v="4"/>
    <x v="0"/>
    <x v="0"/>
    <x v="0"/>
    <x v="4"/>
    <x v="7"/>
    <s v="SEBASTIAN MENDOZA CASTAÑO"/>
    <n v="0"/>
  </r>
  <r>
    <x v="7"/>
    <x v="1"/>
    <x v="4"/>
    <x v="0"/>
    <x v="0"/>
    <x v="0"/>
    <x v="4"/>
    <x v="7"/>
    <s v="ANA MYRIAM SALAZAR HERMOSA"/>
    <n v="117172"/>
  </r>
  <r>
    <x v="7"/>
    <x v="1"/>
    <x v="4"/>
    <x v="0"/>
    <x v="0"/>
    <x v="0"/>
    <x v="4"/>
    <x v="8"/>
    <s v="SEBASTIAN MENDOZA CASTAÑO"/>
    <n v="350000"/>
  </r>
  <r>
    <x v="7"/>
    <x v="1"/>
    <x v="4"/>
    <x v="0"/>
    <x v="0"/>
    <x v="0"/>
    <x v="4"/>
    <x v="8"/>
    <s v="ANA MYRIAM SALAZAR HERMOSA"/>
    <n v="134764"/>
  </r>
  <r>
    <x v="7"/>
    <x v="1"/>
    <x v="4"/>
    <x v="0"/>
    <x v="0"/>
    <x v="0"/>
    <x v="4"/>
    <x v="9"/>
    <s v="SEBASTIAN MENDOZA CASTAÑO"/>
    <n v="42000"/>
  </r>
  <r>
    <x v="7"/>
    <x v="1"/>
    <x v="4"/>
    <x v="0"/>
    <x v="0"/>
    <x v="0"/>
    <x v="4"/>
    <x v="9"/>
    <s v="ANA MYRIAM SALAZAR HERMOSA"/>
    <n v="16172"/>
  </r>
  <r>
    <x v="7"/>
    <x v="1"/>
    <x v="4"/>
    <x v="0"/>
    <x v="0"/>
    <x v="0"/>
    <x v="4"/>
    <x v="10"/>
    <s v="SEBASTIAN MENDOZA CASTAÑO"/>
    <n v="350000"/>
  </r>
  <r>
    <x v="7"/>
    <x v="1"/>
    <x v="4"/>
    <x v="0"/>
    <x v="0"/>
    <x v="0"/>
    <x v="4"/>
    <x v="10"/>
    <s v="ANA MYRIAM SALAZAR HERMOSA"/>
    <n v="134764"/>
  </r>
  <r>
    <x v="7"/>
    <x v="1"/>
    <x v="4"/>
    <x v="0"/>
    <x v="0"/>
    <x v="0"/>
    <x v="4"/>
    <x v="11"/>
    <s v="SEBASTIAN MENDOZA CASTAÑO"/>
    <n v="175000"/>
  </r>
  <r>
    <x v="7"/>
    <x v="1"/>
    <x v="4"/>
    <x v="0"/>
    <x v="0"/>
    <x v="0"/>
    <x v="4"/>
    <x v="11"/>
    <s v="ANA MYRIAM SALAZAR HERMOSA"/>
    <n v="62500"/>
  </r>
  <r>
    <x v="7"/>
    <x v="1"/>
    <x v="4"/>
    <x v="0"/>
    <x v="0"/>
    <x v="0"/>
    <x v="4"/>
    <x v="12"/>
    <s v="SEBASTIAN MENDOZA CASTAÑO"/>
    <n v="2800000"/>
  </r>
  <r>
    <x v="7"/>
    <x v="1"/>
    <x v="4"/>
    <x v="0"/>
    <x v="0"/>
    <x v="0"/>
    <x v="4"/>
    <x v="134"/>
    <m/>
    <m/>
  </r>
  <r>
    <x v="7"/>
    <x v="1"/>
    <x v="4"/>
    <x v="0"/>
    <x v="0"/>
    <x v="0"/>
    <x v="4"/>
    <x v="56"/>
    <s v="RICARDO ARTURO ARANGO WAGNER"/>
    <m/>
  </r>
  <r>
    <x v="7"/>
    <x v="1"/>
    <x v="4"/>
    <x v="0"/>
    <x v="0"/>
    <x v="0"/>
    <x v="4"/>
    <x v="13"/>
    <s v="Seguros de riesgos laborales suramericana S.A."/>
    <n v="29754"/>
  </r>
  <r>
    <x v="7"/>
    <x v="1"/>
    <x v="4"/>
    <x v="0"/>
    <x v="0"/>
    <x v="0"/>
    <x v="4"/>
    <x v="14"/>
    <s v="Protección S.A"/>
    <n v="504000"/>
  </r>
  <r>
    <x v="7"/>
    <x v="1"/>
    <x v="4"/>
    <x v="0"/>
    <x v="0"/>
    <x v="0"/>
    <x v="4"/>
    <x v="14"/>
    <s v="Colpensiones"/>
    <n v="180000"/>
  </r>
  <r>
    <x v="7"/>
    <x v="1"/>
    <x v="4"/>
    <x v="0"/>
    <x v="0"/>
    <x v="0"/>
    <x v="4"/>
    <x v="15"/>
    <s v="Comfandi "/>
    <n v="228000"/>
  </r>
  <r>
    <x v="7"/>
    <x v="1"/>
    <x v="4"/>
    <x v="0"/>
    <x v="0"/>
    <x v="0"/>
    <x v="4"/>
    <x v="113"/>
    <m/>
    <m/>
  </r>
  <r>
    <x v="7"/>
    <x v="1"/>
    <x v="4"/>
    <x v="0"/>
    <x v="0"/>
    <x v="0"/>
    <x v="9"/>
    <x v="114"/>
    <s v="H&amp;G CONTADORES SAS"/>
    <n v="908526"/>
  </r>
  <r>
    <x v="7"/>
    <x v="1"/>
    <x v="4"/>
    <x v="0"/>
    <x v="0"/>
    <x v="0"/>
    <x v="9"/>
    <x v="30"/>
    <m/>
    <m/>
  </r>
  <r>
    <x v="7"/>
    <x v="1"/>
    <x v="4"/>
    <x v="0"/>
    <x v="0"/>
    <x v="0"/>
    <x v="9"/>
    <x v="110"/>
    <m/>
    <m/>
  </r>
  <r>
    <x v="7"/>
    <x v="1"/>
    <x v="4"/>
    <x v="0"/>
    <x v="0"/>
    <x v="0"/>
    <x v="5"/>
    <x v="70"/>
    <s v="COLOMBIA TELECOMUNICACIONES S.A. E.S.P."/>
    <n v="448"/>
  </r>
  <r>
    <x v="7"/>
    <x v="1"/>
    <x v="4"/>
    <x v="0"/>
    <x v="0"/>
    <x v="0"/>
    <x v="5"/>
    <x v="102"/>
    <m/>
    <m/>
  </r>
  <r>
    <x v="7"/>
    <x v="1"/>
    <x v="4"/>
    <x v="0"/>
    <x v="0"/>
    <x v="0"/>
    <x v="5"/>
    <x v="71"/>
    <s v="AEROVIAS DEL CONTINENTE AMERICANO S.A."/>
    <n v="35800"/>
  </r>
  <r>
    <x v="7"/>
    <x v="1"/>
    <x v="4"/>
    <x v="0"/>
    <x v="0"/>
    <x v="0"/>
    <x v="5"/>
    <x v="78"/>
    <m/>
    <m/>
  </r>
  <r>
    <x v="7"/>
    <x v="1"/>
    <x v="4"/>
    <x v="0"/>
    <x v="0"/>
    <x v="0"/>
    <x v="6"/>
    <x v="17"/>
    <s v="OLGA BARBOSA DE HURTADO"/>
    <n v="800000"/>
  </r>
  <r>
    <x v="7"/>
    <x v="1"/>
    <x v="4"/>
    <x v="0"/>
    <x v="0"/>
    <x v="0"/>
    <x v="0"/>
    <x v="79"/>
    <m/>
    <m/>
  </r>
  <r>
    <x v="7"/>
    <x v="1"/>
    <x v="4"/>
    <x v="0"/>
    <x v="0"/>
    <x v="0"/>
    <x v="0"/>
    <x v="80"/>
    <s v="FACEBOOK IRELAND LIMITED"/>
    <n v="711975"/>
  </r>
  <r>
    <x v="7"/>
    <x v="1"/>
    <x v="4"/>
    <x v="0"/>
    <x v="0"/>
    <x v="0"/>
    <x v="0"/>
    <x v="80"/>
    <s v="GOOGLE LLC"/>
    <n v="236243"/>
  </r>
  <r>
    <x v="7"/>
    <x v="1"/>
    <x v="4"/>
    <x v="0"/>
    <x v="0"/>
    <x v="0"/>
    <x v="0"/>
    <x v="80"/>
    <s v="MANCHOLA ASOCIADOS LTDA"/>
    <n v="1000000"/>
  </r>
  <r>
    <x v="7"/>
    <x v="1"/>
    <x v="4"/>
    <x v="0"/>
    <x v="0"/>
    <x v="0"/>
    <x v="0"/>
    <x v="80"/>
    <s v="MERCADEO COMPARTIDO SAS"/>
    <n v="280300"/>
  </r>
  <r>
    <x v="7"/>
    <x v="1"/>
    <x v="4"/>
    <x v="0"/>
    <x v="0"/>
    <x v="0"/>
    <x v="0"/>
    <x v="80"/>
    <s v="FARMACIA DROGUERIA SAN JORGE LTDA"/>
    <n v="421433"/>
  </r>
  <r>
    <x v="7"/>
    <x v="1"/>
    <x v="4"/>
    <x v="0"/>
    <x v="0"/>
    <x v="0"/>
    <x v="0"/>
    <x v="80"/>
    <m/>
    <m/>
  </r>
  <r>
    <x v="7"/>
    <x v="1"/>
    <x v="4"/>
    <x v="0"/>
    <x v="0"/>
    <x v="0"/>
    <x v="0"/>
    <x v="80"/>
    <m/>
    <m/>
  </r>
  <r>
    <x v="7"/>
    <x v="1"/>
    <x v="4"/>
    <x v="0"/>
    <x v="0"/>
    <x v="0"/>
    <x v="0"/>
    <x v="80"/>
    <m/>
    <m/>
  </r>
  <r>
    <x v="7"/>
    <x v="1"/>
    <x v="4"/>
    <x v="0"/>
    <x v="0"/>
    <x v="0"/>
    <x v="0"/>
    <x v="84"/>
    <s v="JOSE JAVIER SALCEDO SANCHEZ"/>
    <n v="90000"/>
  </r>
  <r>
    <x v="7"/>
    <x v="1"/>
    <x v="4"/>
    <x v="0"/>
    <x v="0"/>
    <x v="0"/>
    <x v="0"/>
    <x v="107"/>
    <s v="LUCERO VASQUEZ"/>
    <m/>
  </r>
  <r>
    <x v="7"/>
    <x v="1"/>
    <x v="4"/>
    <x v="0"/>
    <x v="0"/>
    <x v="0"/>
    <x v="0"/>
    <x v="115"/>
    <m/>
    <m/>
  </r>
  <r>
    <x v="7"/>
    <x v="1"/>
    <x v="4"/>
    <x v="0"/>
    <x v="0"/>
    <x v="0"/>
    <x v="0"/>
    <x v="138"/>
    <s v="COLOMBIA TELECOMUNICACIONES S.A. E.S.P."/>
    <n v="144100"/>
  </r>
  <r>
    <x v="7"/>
    <x v="1"/>
    <x v="4"/>
    <x v="0"/>
    <x v="0"/>
    <x v="0"/>
    <x v="0"/>
    <x v="108"/>
    <m/>
    <m/>
  </r>
  <r>
    <x v="7"/>
    <x v="1"/>
    <x v="4"/>
    <x v="0"/>
    <x v="0"/>
    <x v="0"/>
    <x v="0"/>
    <x v="109"/>
    <m/>
    <m/>
  </r>
  <r>
    <x v="7"/>
    <x v="1"/>
    <x v="4"/>
    <x v="0"/>
    <x v="0"/>
    <x v="0"/>
    <x v="0"/>
    <x v="116"/>
    <m/>
    <m/>
  </r>
  <r>
    <x v="7"/>
    <x v="1"/>
    <x v="4"/>
    <x v="0"/>
    <x v="0"/>
    <x v="0"/>
    <x v="12"/>
    <x v="81"/>
    <m/>
    <m/>
  </r>
  <r>
    <x v="7"/>
    <x v="1"/>
    <x v="4"/>
    <x v="0"/>
    <x v="0"/>
    <x v="0"/>
    <x v="12"/>
    <x v="82"/>
    <s v="CAMARA DE COMERCIO DE CALI"/>
    <n v="780000"/>
  </r>
  <r>
    <x v="7"/>
    <x v="1"/>
    <x v="4"/>
    <x v="0"/>
    <x v="0"/>
    <x v="0"/>
    <x v="12"/>
    <x v="83"/>
    <m/>
    <m/>
  </r>
  <r>
    <x v="7"/>
    <x v="1"/>
    <x v="4"/>
    <x v="0"/>
    <x v="0"/>
    <x v="0"/>
    <x v="12"/>
    <x v="84"/>
    <s v="CAMARA DE COMERCIO DE CALI"/>
    <m/>
  </r>
  <r>
    <x v="7"/>
    <x v="1"/>
    <x v="4"/>
    <x v="0"/>
    <x v="0"/>
    <x v="0"/>
    <x v="19"/>
    <x v="100"/>
    <s v="ALDEMAR MUÑOZ SUAREZ"/>
    <n v="280000"/>
  </r>
  <r>
    <x v="7"/>
    <x v="1"/>
    <x v="4"/>
    <x v="0"/>
    <x v="0"/>
    <x v="0"/>
    <x v="19"/>
    <x v="100"/>
    <s v="FERRETERIA BERVAR S.A.S."/>
    <m/>
  </r>
  <r>
    <x v="7"/>
    <x v="1"/>
    <x v="4"/>
    <x v="0"/>
    <x v="0"/>
    <x v="0"/>
    <x v="19"/>
    <x v="139"/>
    <m/>
    <m/>
  </r>
  <r>
    <x v="7"/>
    <x v="1"/>
    <x v="4"/>
    <x v="0"/>
    <x v="0"/>
    <x v="0"/>
    <x v="19"/>
    <x v="140"/>
    <s v="JOSE JAVIER SALCEDO SANCHEZ"/>
    <m/>
  </r>
  <r>
    <x v="7"/>
    <x v="1"/>
    <x v="4"/>
    <x v="0"/>
    <x v="0"/>
    <x v="0"/>
    <x v="16"/>
    <x v="86"/>
    <s v="AEROVIAS DEL CONTINENTE AMERICANO S.A."/>
    <n v="269000"/>
  </r>
  <r>
    <x v="7"/>
    <x v="1"/>
    <x v="4"/>
    <x v="0"/>
    <x v="0"/>
    <x v="0"/>
    <x v="16"/>
    <x v="117"/>
    <s v="CASCO CAPITAL S.A.S"/>
    <n v="285000"/>
  </r>
  <r>
    <x v="7"/>
    <x v="1"/>
    <x v="4"/>
    <x v="0"/>
    <x v="0"/>
    <x v="0"/>
    <x v="16"/>
    <x v="117"/>
    <s v="HOSTAL LAS MERCEDES BOUTIQUE"/>
    <n v="244000"/>
  </r>
  <r>
    <x v="7"/>
    <x v="1"/>
    <x v="4"/>
    <x v="0"/>
    <x v="0"/>
    <x v="0"/>
    <x v="22"/>
    <x v="105"/>
    <m/>
    <m/>
  </r>
  <r>
    <x v="7"/>
    <x v="1"/>
    <x v="4"/>
    <x v="0"/>
    <x v="0"/>
    <x v="0"/>
    <x v="2"/>
    <x v="87"/>
    <s v="SHOPIFY INC"/>
    <n v="302081"/>
  </r>
  <r>
    <x v="7"/>
    <x v="1"/>
    <x v="4"/>
    <x v="0"/>
    <x v="0"/>
    <x v="0"/>
    <x v="2"/>
    <x v="88"/>
    <s v="CAMILO CAICEDO SANZ"/>
    <n v="127500"/>
  </r>
  <r>
    <x v="7"/>
    <x v="1"/>
    <x v="4"/>
    <x v="0"/>
    <x v="0"/>
    <x v="0"/>
    <x v="2"/>
    <x v="89"/>
    <s v="INGRID VIVIANA AGUDELO POVEDA"/>
    <n v="200000"/>
  </r>
  <r>
    <x v="7"/>
    <x v="1"/>
    <x v="4"/>
    <x v="0"/>
    <x v="0"/>
    <x v="0"/>
    <x v="2"/>
    <x v="89"/>
    <s v="REDOX COLOMBIA S.A.S."/>
    <n v="35378"/>
  </r>
  <r>
    <x v="7"/>
    <x v="1"/>
    <x v="4"/>
    <x v="0"/>
    <x v="0"/>
    <x v="0"/>
    <x v="2"/>
    <x v="90"/>
    <s v="GRUPO ARGURI SAS"/>
    <n v="178490"/>
  </r>
  <r>
    <x v="7"/>
    <x v="1"/>
    <x v="4"/>
    <x v="0"/>
    <x v="0"/>
    <x v="0"/>
    <x v="2"/>
    <x v="91"/>
    <m/>
    <m/>
  </r>
  <r>
    <x v="7"/>
    <x v="1"/>
    <x v="4"/>
    <x v="0"/>
    <x v="0"/>
    <x v="0"/>
    <x v="2"/>
    <x v="92"/>
    <m/>
    <m/>
  </r>
  <r>
    <x v="7"/>
    <x v="1"/>
    <x v="4"/>
    <x v="0"/>
    <x v="0"/>
    <x v="0"/>
    <x v="2"/>
    <x v="136"/>
    <s v="JHON FREYMAN ESCOBAR"/>
    <n v="10000"/>
  </r>
  <r>
    <x v="7"/>
    <x v="1"/>
    <x v="4"/>
    <x v="0"/>
    <x v="0"/>
    <x v="0"/>
    <x v="2"/>
    <x v="136"/>
    <s v="DAVID MUÑOZ"/>
    <n v="574800"/>
  </r>
  <r>
    <x v="7"/>
    <x v="1"/>
    <x v="4"/>
    <x v="0"/>
    <x v="0"/>
    <x v="0"/>
    <x v="2"/>
    <x v="141"/>
    <m/>
    <m/>
  </r>
  <r>
    <x v="7"/>
    <x v="1"/>
    <x v="4"/>
    <x v="0"/>
    <x v="0"/>
    <x v="0"/>
    <x v="2"/>
    <x v="93"/>
    <m/>
    <m/>
  </r>
  <r>
    <x v="7"/>
    <x v="1"/>
    <x v="4"/>
    <x v="0"/>
    <x v="0"/>
    <x v="0"/>
    <x v="2"/>
    <x v="84"/>
    <s v="DIANA MARCELA VALENCIA"/>
    <n v="0.35"/>
  </r>
  <r>
    <x v="7"/>
    <x v="1"/>
    <x v="4"/>
    <x v="0"/>
    <x v="0"/>
    <x v="0"/>
    <x v="2"/>
    <x v="84"/>
    <s v="FARMACIA DROGUERIA SAN JORGE LTDA"/>
    <n v="3.08"/>
  </r>
  <r>
    <x v="7"/>
    <x v="1"/>
    <x v="4"/>
    <x v="0"/>
    <x v="0"/>
    <x v="0"/>
    <x v="2"/>
    <x v="84"/>
    <s v="VITAINTEGRAL SAS"/>
    <n v="374.46"/>
  </r>
  <r>
    <x v="7"/>
    <x v="1"/>
    <x v="4"/>
    <x v="0"/>
    <x v="0"/>
    <x v="0"/>
    <x v="2"/>
    <x v="84"/>
    <s v="INVERSIONES BARON Y BOTERO S.A.S"/>
    <n v="0.9"/>
  </r>
  <r>
    <x v="7"/>
    <x v="1"/>
    <x v="4"/>
    <x v="0"/>
    <x v="0"/>
    <x v="0"/>
    <x v="2"/>
    <x v="84"/>
    <s v="INVERSIONES FARMACIAS ALPHA S.A.S"/>
    <n v="500.2"/>
  </r>
  <r>
    <x v="7"/>
    <x v="1"/>
    <x v="4"/>
    <x v="0"/>
    <x v="0"/>
    <x v="0"/>
    <x v="2"/>
    <x v="84"/>
    <s v="BISMILA SAS"/>
    <n v="61"/>
  </r>
  <r>
    <x v="7"/>
    <x v="1"/>
    <x v="4"/>
    <x v="0"/>
    <x v="0"/>
    <x v="0"/>
    <x v="2"/>
    <x v="84"/>
    <s v="MERKAORGANICO NATURAL SAS"/>
    <n v="6924.46"/>
  </r>
  <r>
    <x v="7"/>
    <x v="1"/>
    <x v="4"/>
    <x v="0"/>
    <x v="0"/>
    <x v="0"/>
    <x v="2"/>
    <x v="84"/>
    <s v="INVERSIONES SALUDABLES VITA S.A.S"/>
    <n v="0.36"/>
  </r>
  <r>
    <x v="7"/>
    <x v="1"/>
    <x v="4"/>
    <x v="0"/>
    <x v="0"/>
    <x v="0"/>
    <x v="2"/>
    <x v="84"/>
    <s v="SEERI COLOMBIA"/>
    <n v="0.01"/>
  </r>
  <r>
    <x v="7"/>
    <x v="1"/>
    <x v="4"/>
    <x v="0"/>
    <x v="0"/>
    <x v="7"/>
    <x v="4"/>
    <x v="119"/>
    <s v="DAVID MUÑOZ"/>
    <n v="2000000"/>
  </r>
  <r>
    <x v="7"/>
    <x v="1"/>
    <x v="4"/>
    <x v="0"/>
    <x v="0"/>
    <x v="7"/>
    <x v="4"/>
    <x v="120"/>
    <s v="DAVID MUÑOZ"/>
    <n v="117172"/>
  </r>
  <r>
    <x v="7"/>
    <x v="1"/>
    <x v="4"/>
    <x v="0"/>
    <x v="0"/>
    <x v="7"/>
    <x v="4"/>
    <x v="121"/>
    <s v="DAVID MUÑOZ"/>
    <n v="176431"/>
  </r>
  <r>
    <x v="7"/>
    <x v="1"/>
    <x v="4"/>
    <x v="0"/>
    <x v="0"/>
    <x v="7"/>
    <x v="4"/>
    <x v="122"/>
    <s v="DAVID MUÑOZ"/>
    <n v="21172"/>
  </r>
  <r>
    <x v="7"/>
    <x v="1"/>
    <x v="4"/>
    <x v="0"/>
    <x v="0"/>
    <x v="7"/>
    <x v="4"/>
    <x v="123"/>
    <s v="DAVID MUÑOZ"/>
    <n v="176431"/>
  </r>
  <r>
    <x v="7"/>
    <x v="1"/>
    <x v="4"/>
    <x v="0"/>
    <x v="0"/>
    <x v="7"/>
    <x v="4"/>
    <x v="124"/>
    <s v="DAVID MUÑOZ"/>
    <n v="83333"/>
  </r>
  <r>
    <x v="7"/>
    <x v="1"/>
    <x v="4"/>
    <x v="0"/>
    <x v="0"/>
    <x v="7"/>
    <x v="4"/>
    <x v="135"/>
    <m/>
    <m/>
  </r>
  <r>
    <x v="7"/>
    <x v="1"/>
    <x v="4"/>
    <x v="0"/>
    <x v="0"/>
    <x v="7"/>
    <x v="4"/>
    <x v="125"/>
    <s v="DAVID MUÑOZ"/>
    <n v="1000000"/>
  </r>
  <r>
    <x v="7"/>
    <x v="1"/>
    <x v="4"/>
    <x v="0"/>
    <x v="0"/>
    <x v="7"/>
    <x v="4"/>
    <x v="126"/>
    <m/>
    <m/>
  </r>
  <r>
    <x v="7"/>
    <x v="1"/>
    <x v="4"/>
    <x v="0"/>
    <x v="0"/>
    <x v="7"/>
    <x v="4"/>
    <x v="127"/>
    <s v="Seguros de riesgos laborales suramericana S.A."/>
    <n v="10440"/>
  </r>
  <r>
    <x v="7"/>
    <x v="1"/>
    <x v="4"/>
    <x v="0"/>
    <x v="0"/>
    <x v="7"/>
    <x v="4"/>
    <x v="128"/>
    <s v="Protección S.A"/>
    <n v="240000"/>
  </r>
  <r>
    <x v="7"/>
    <x v="1"/>
    <x v="4"/>
    <x v="0"/>
    <x v="0"/>
    <x v="7"/>
    <x v="4"/>
    <x v="129"/>
    <s v="Comfandi "/>
    <n v="80000"/>
  </r>
  <r>
    <x v="7"/>
    <x v="1"/>
    <x v="4"/>
    <x v="0"/>
    <x v="0"/>
    <x v="7"/>
    <x v="4"/>
    <x v="130"/>
    <m/>
    <m/>
  </r>
  <r>
    <x v="7"/>
    <x v="1"/>
    <x v="4"/>
    <x v="0"/>
    <x v="0"/>
    <x v="7"/>
    <x v="2"/>
    <x v="131"/>
    <m/>
    <m/>
  </r>
  <r>
    <x v="7"/>
    <x v="1"/>
    <x v="4"/>
    <x v="0"/>
    <x v="0"/>
    <x v="1"/>
    <x v="7"/>
    <x v="34"/>
    <s v="Bancolombia"/>
    <n v="84190"/>
  </r>
  <r>
    <x v="7"/>
    <x v="1"/>
    <x v="4"/>
    <x v="0"/>
    <x v="0"/>
    <x v="1"/>
    <x v="7"/>
    <x v="20"/>
    <s v="PAYU COLOMBIA SAS"/>
    <n v="427253"/>
  </r>
  <r>
    <x v="7"/>
    <x v="1"/>
    <x v="4"/>
    <x v="0"/>
    <x v="0"/>
    <x v="1"/>
    <x v="7"/>
    <x v="20"/>
    <s v="Bancolombia"/>
    <n v="108144"/>
  </r>
  <r>
    <x v="7"/>
    <x v="1"/>
    <x v="4"/>
    <x v="0"/>
    <x v="0"/>
    <x v="1"/>
    <x v="7"/>
    <x v="101"/>
    <s v="DIAN"/>
    <m/>
  </r>
  <r>
    <x v="7"/>
    <x v="1"/>
    <x v="4"/>
    <x v="0"/>
    <x v="0"/>
    <x v="1"/>
    <x v="7"/>
    <x v="55"/>
    <m/>
    <m/>
  </r>
  <r>
    <x v="7"/>
    <x v="1"/>
    <x v="4"/>
    <x v="0"/>
    <x v="0"/>
    <x v="1"/>
    <x v="8"/>
    <x v="22"/>
    <s v="Bancolombia"/>
    <n v="243732"/>
  </r>
  <r>
    <x v="7"/>
    <x v="1"/>
    <x v="4"/>
    <x v="0"/>
    <x v="0"/>
    <x v="1"/>
    <x v="8"/>
    <x v="94"/>
    <m/>
    <m/>
  </r>
  <r>
    <x v="7"/>
    <x v="1"/>
    <x v="4"/>
    <x v="0"/>
    <x v="0"/>
    <x v="1"/>
    <x v="8"/>
    <x v="95"/>
    <m/>
    <m/>
  </r>
  <r>
    <x v="7"/>
    <x v="1"/>
    <x v="4"/>
    <x v="0"/>
    <x v="0"/>
    <x v="1"/>
    <x v="8"/>
    <x v="77"/>
    <s v="Fundapedco"/>
    <m/>
  </r>
  <r>
    <x v="7"/>
    <x v="1"/>
    <x v="4"/>
    <x v="0"/>
    <x v="0"/>
    <x v="1"/>
    <x v="8"/>
    <x v="4"/>
    <s v="KOBA COLOMBIA SAS"/>
    <n v="59140"/>
  </r>
  <r>
    <x v="7"/>
    <x v="1"/>
    <x v="4"/>
    <x v="0"/>
    <x v="0"/>
    <x v="1"/>
    <x v="8"/>
    <x v="4"/>
    <s v="CONNPLANTS SAS"/>
    <n v="3415"/>
  </r>
  <r>
    <x v="7"/>
    <x v="1"/>
    <x v="4"/>
    <x v="0"/>
    <x v="0"/>
    <x v="1"/>
    <x v="8"/>
    <x v="4"/>
    <s v="HOSTAL LAS MERCEDES BOUTIQUE"/>
    <n v="54"/>
  </r>
  <r>
    <x v="7"/>
    <x v="1"/>
    <x v="4"/>
    <x v="0"/>
    <x v="0"/>
    <x v="1"/>
    <x v="8"/>
    <x v="4"/>
    <s v="COLOMBIA TELECOMUNICACIONES S.A. E.S.P."/>
    <n v="3"/>
  </r>
  <r>
    <x v="7"/>
    <x v="1"/>
    <x v="4"/>
    <x v="0"/>
    <x v="0"/>
    <x v="1"/>
    <x v="8"/>
    <x v="4"/>
    <s v="AMAZON.COM INC"/>
    <n v="185329"/>
  </r>
  <r>
    <x v="7"/>
    <x v="1"/>
    <x v="4"/>
    <x v="0"/>
    <x v="0"/>
    <x v="1"/>
    <x v="8"/>
    <x v="4"/>
    <s v="FARMAVIT EMPRESA ASOCIATIVA DE TRABAJO"/>
    <m/>
  </r>
  <r>
    <x v="7"/>
    <x v="1"/>
    <x v="4"/>
    <x v="0"/>
    <x v="0"/>
    <x v="1"/>
    <x v="8"/>
    <x v="4"/>
    <s v="IRCC S.A.S."/>
    <m/>
  </r>
  <r>
    <x v="7"/>
    <x v="1"/>
    <x v="4"/>
    <x v="0"/>
    <x v="0"/>
    <x v="1"/>
    <x v="8"/>
    <x v="4"/>
    <s v="GRUPO EMPRESARIAL LA SEBASTIANA SAS"/>
    <m/>
  </r>
  <r>
    <x v="7"/>
    <x v="1"/>
    <x v="4"/>
    <x v="0"/>
    <x v="0"/>
    <x v="1"/>
    <x v="8"/>
    <x v="4"/>
    <s v="GINA CECILIA FERNANDEZ FAJRI DE CONCHA"/>
    <n v="101611"/>
  </r>
  <r>
    <x v="7"/>
    <x v="1"/>
    <x v="4"/>
    <x v="0"/>
    <x v="0"/>
    <x v="1"/>
    <x v="8"/>
    <x v="4"/>
    <s v="MULTILINEA LTDA"/>
    <n v="240000"/>
  </r>
  <r>
    <x v="7"/>
    <x v="1"/>
    <x v="4"/>
    <x v="0"/>
    <x v="0"/>
    <x v="1"/>
    <x v="8"/>
    <x v="4"/>
    <s v="SERVIENTREGA S.A."/>
    <n v="45500"/>
  </r>
  <r>
    <x v="7"/>
    <x v="1"/>
    <x v="4"/>
    <x v="0"/>
    <x v="0"/>
    <x v="6"/>
    <x v="23"/>
    <x v="112"/>
    <m/>
    <m/>
  </r>
  <r>
    <x v="7"/>
    <x v="1"/>
    <x v="4"/>
    <x v="0"/>
    <x v="2"/>
    <x v="3"/>
    <x v="3"/>
    <x v="96"/>
    <m/>
    <n v="13694163.574840335"/>
  </r>
  <r>
    <x v="7"/>
    <x v="1"/>
    <x v="4"/>
    <x v="0"/>
    <x v="2"/>
    <x v="3"/>
    <x v="3"/>
    <x v="97"/>
    <s v="LA CONCEPCION SA"/>
    <m/>
  </r>
  <r>
    <x v="7"/>
    <x v="1"/>
    <x v="4"/>
    <x v="0"/>
    <x v="2"/>
    <x v="3"/>
    <x v="3"/>
    <x v="97"/>
    <s v="ASOCIACION AGROPIMIENTERA VALLE DEL GUAMEZ"/>
    <m/>
  </r>
  <r>
    <x v="7"/>
    <x v="1"/>
    <x v="4"/>
    <x v="0"/>
    <x v="2"/>
    <x v="3"/>
    <x v="3"/>
    <x v="97"/>
    <s v="CONNPLANTS SAS"/>
    <m/>
  </r>
  <r>
    <x v="7"/>
    <x v="1"/>
    <x v="4"/>
    <x v="0"/>
    <x v="2"/>
    <x v="3"/>
    <x v="3"/>
    <x v="97"/>
    <m/>
    <m/>
  </r>
  <r>
    <x v="7"/>
    <x v="1"/>
    <x v="4"/>
    <x v="0"/>
    <x v="2"/>
    <x v="3"/>
    <x v="3"/>
    <x v="97"/>
    <m/>
    <m/>
  </r>
  <r>
    <x v="7"/>
    <x v="1"/>
    <x v="4"/>
    <x v="0"/>
    <x v="2"/>
    <x v="3"/>
    <x v="3"/>
    <x v="97"/>
    <m/>
    <m/>
  </r>
  <r>
    <x v="7"/>
    <x v="1"/>
    <x v="4"/>
    <x v="0"/>
    <x v="2"/>
    <x v="3"/>
    <x v="3"/>
    <x v="97"/>
    <m/>
    <m/>
  </r>
  <r>
    <x v="7"/>
    <x v="1"/>
    <x v="4"/>
    <x v="0"/>
    <x v="2"/>
    <x v="3"/>
    <x v="3"/>
    <x v="98"/>
    <m/>
    <m/>
  </r>
  <r>
    <x v="7"/>
    <x v="1"/>
    <x v="4"/>
    <x v="0"/>
    <x v="2"/>
    <x v="3"/>
    <x v="3"/>
    <x v="99"/>
    <s v="FARMAVIT EMPRESA ASOCIATIVA DE TRABAJO"/>
    <m/>
  </r>
  <r>
    <x v="7"/>
    <x v="1"/>
    <x v="4"/>
    <x v="0"/>
    <x v="2"/>
    <x v="3"/>
    <x v="3"/>
    <x v="99"/>
    <s v="INDES S.A.S."/>
    <m/>
  </r>
  <r>
    <x v="7"/>
    <x v="1"/>
    <x v="4"/>
    <x v="0"/>
    <x v="2"/>
    <x v="3"/>
    <x v="3"/>
    <x v="99"/>
    <s v="NEW PLAST SAS"/>
    <m/>
  </r>
  <r>
    <x v="7"/>
    <x v="1"/>
    <x v="4"/>
    <x v="0"/>
    <x v="2"/>
    <x v="3"/>
    <x v="3"/>
    <x v="99"/>
    <s v="MARGARITA MARIA AGUIRRE GARCIA"/>
    <m/>
  </r>
  <r>
    <x v="7"/>
    <x v="1"/>
    <x v="4"/>
    <x v="0"/>
    <x v="2"/>
    <x v="3"/>
    <x v="3"/>
    <x v="99"/>
    <s v="PRODUCCION GRAFICA EDITORES SAS"/>
    <m/>
  </r>
  <r>
    <x v="7"/>
    <x v="1"/>
    <x v="4"/>
    <x v="0"/>
    <x v="2"/>
    <x v="3"/>
    <x v="3"/>
    <x v="99"/>
    <m/>
    <m/>
  </r>
  <r>
    <x v="7"/>
    <x v="1"/>
    <x v="4"/>
    <x v="0"/>
    <x v="2"/>
    <x v="3"/>
    <x v="3"/>
    <x v="99"/>
    <m/>
    <m/>
  </r>
  <r>
    <x v="7"/>
    <x v="1"/>
    <x v="4"/>
    <x v="0"/>
    <x v="2"/>
    <x v="3"/>
    <x v="26"/>
    <x v="137"/>
    <m/>
    <m/>
  </r>
  <r>
    <x v="7"/>
    <x v="1"/>
    <x v="4"/>
    <x v="0"/>
    <x v="2"/>
    <x v="3"/>
    <x v="20"/>
    <x v="49"/>
    <s v="SERVIENTREGA S.A."/>
    <m/>
  </r>
  <r>
    <x v="7"/>
    <x v="1"/>
    <x v="4"/>
    <x v="0"/>
    <x v="2"/>
    <x v="3"/>
    <x v="20"/>
    <x v="49"/>
    <s v="COORDINADORA MERCANTIL SA"/>
    <m/>
  </r>
  <r>
    <x v="7"/>
    <x v="1"/>
    <x v="4"/>
    <x v="0"/>
    <x v="2"/>
    <x v="3"/>
    <x v="20"/>
    <x v="49"/>
    <s v="ALLTAG SAS"/>
    <m/>
  </r>
  <r>
    <x v="7"/>
    <x v="1"/>
    <x v="4"/>
    <x v="0"/>
    <x v="2"/>
    <x v="3"/>
    <x v="20"/>
    <x v="49"/>
    <m/>
    <m/>
  </r>
  <r>
    <x v="7"/>
    <x v="1"/>
    <x v="4"/>
    <x v="0"/>
    <x v="2"/>
    <x v="3"/>
    <x v="20"/>
    <x v="49"/>
    <m/>
    <m/>
  </r>
  <r>
    <x v="7"/>
    <x v="1"/>
    <x v="4"/>
    <x v="0"/>
    <x v="2"/>
    <x v="3"/>
    <x v="20"/>
    <x v="49"/>
    <m/>
    <m/>
  </r>
  <r>
    <x v="7"/>
    <x v="1"/>
    <x v="4"/>
    <x v="0"/>
    <x v="2"/>
    <x v="3"/>
    <x v="20"/>
    <x v="111"/>
    <s v="ALLTAG SAS"/>
    <m/>
  </r>
  <r>
    <x v="7"/>
    <x v="1"/>
    <x v="4"/>
    <x v="0"/>
    <x v="2"/>
    <x v="3"/>
    <x v="20"/>
    <x v="111"/>
    <s v="OLGROUP SAS"/>
    <m/>
  </r>
  <r>
    <x v="7"/>
    <x v="1"/>
    <x v="4"/>
    <x v="0"/>
    <x v="2"/>
    <x v="3"/>
    <x v="21"/>
    <x v="50"/>
    <m/>
    <m/>
  </r>
  <r>
    <x v="7"/>
    <x v="1"/>
    <x v="4"/>
    <x v="0"/>
    <x v="2"/>
    <x v="3"/>
    <x v="21"/>
    <x v="132"/>
    <s v="MARIA JOSE LOPEZ BOLAÑOS"/>
    <m/>
  </r>
  <r>
    <x v="8"/>
    <x v="1"/>
    <x v="4"/>
    <x v="0"/>
    <x v="1"/>
    <x v="2"/>
    <x v="24"/>
    <x v="63"/>
    <s v="VARIOS"/>
    <n v="50404093.7579832"/>
  </r>
  <r>
    <x v="8"/>
    <x v="1"/>
    <x v="4"/>
    <x v="0"/>
    <x v="1"/>
    <x v="5"/>
    <x v="11"/>
    <x v="64"/>
    <m/>
    <m/>
  </r>
  <r>
    <x v="8"/>
    <x v="1"/>
    <x v="4"/>
    <x v="0"/>
    <x v="1"/>
    <x v="5"/>
    <x v="14"/>
    <x v="66"/>
    <m/>
    <m/>
  </r>
  <r>
    <x v="8"/>
    <x v="1"/>
    <x v="4"/>
    <x v="0"/>
    <x v="1"/>
    <x v="5"/>
    <x v="15"/>
    <x v="69"/>
    <m/>
    <m/>
  </r>
  <r>
    <x v="8"/>
    <x v="1"/>
    <x v="4"/>
    <x v="0"/>
    <x v="1"/>
    <x v="2"/>
    <x v="25"/>
    <x v="74"/>
    <m/>
    <m/>
  </r>
  <r>
    <x v="8"/>
    <x v="1"/>
    <x v="4"/>
    <x v="0"/>
    <x v="1"/>
    <x v="2"/>
    <x v="25"/>
    <x v="118"/>
    <m/>
    <m/>
  </r>
  <r>
    <x v="8"/>
    <x v="1"/>
    <x v="4"/>
    <x v="0"/>
    <x v="1"/>
    <x v="2"/>
    <x v="0"/>
    <x v="103"/>
    <m/>
    <m/>
  </r>
  <r>
    <x v="8"/>
    <x v="1"/>
    <x v="4"/>
    <x v="0"/>
    <x v="1"/>
    <x v="2"/>
    <x v="0"/>
    <x v="104"/>
    <m/>
    <m/>
  </r>
  <r>
    <x v="8"/>
    <x v="1"/>
    <x v="4"/>
    <x v="0"/>
    <x v="0"/>
    <x v="0"/>
    <x v="4"/>
    <x v="6"/>
    <s v="SEBASTIAN MENDOZA CASTAÑO"/>
    <n v="5520000"/>
  </r>
  <r>
    <x v="8"/>
    <x v="1"/>
    <x v="4"/>
    <x v="0"/>
    <x v="0"/>
    <x v="0"/>
    <x v="4"/>
    <x v="6"/>
    <s v="ANA MYRIAM SALAZAR HERMOSA"/>
    <n v="1500000"/>
  </r>
  <r>
    <x v="8"/>
    <x v="1"/>
    <x v="4"/>
    <x v="0"/>
    <x v="0"/>
    <x v="0"/>
    <x v="4"/>
    <x v="7"/>
    <s v="SEBASTIAN MENDOZA CASTAÑO"/>
    <m/>
  </r>
  <r>
    <x v="8"/>
    <x v="1"/>
    <x v="4"/>
    <x v="0"/>
    <x v="0"/>
    <x v="0"/>
    <x v="4"/>
    <x v="7"/>
    <s v="ANA MYRIAM SALAZAR HERMOSA"/>
    <n v="117172"/>
  </r>
  <r>
    <x v="8"/>
    <x v="1"/>
    <x v="4"/>
    <x v="0"/>
    <x v="0"/>
    <x v="0"/>
    <x v="4"/>
    <x v="8"/>
    <s v="SEBASTIAN MENDOZA CASTAÑO"/>
    <n v="460000"/>
  </r>
  <r>
    <x v="8"/>
    <x v="1"/>
    <x v="4"/>
    <x v="0"/>
    <x v="0"/>
    <x v="0"/>
    <x v="4"/>
    <x v="8"/>
    <s v="ANA MYRIAM SALAZAR HERMOSA"/>
    <n v="134764"/>
  </r>
  <r>
    <x v="8"/>
    <x v="1"/>
    <x v="4"/>
    <x v="0"/>
    <x v="0"/>
    <x v="0"/>
    <x v="4"/>
    <x v="9"/>
    <s v="SEBASTIAN MENDOZA CASTAÑO"/>
    <n v="55200"/>
  </r>
  <r>
    <x v="8"/>
    <x v="1"/>
    <x v="4"/>
    <x v="0"/>
    <x v="0"/>
    <x v="0"/>
    <x v="4"/>
    <x v="9"/>
    <s v="ANA MYRIAM SALAZAR HERMOSA"/>
    <n v="16172"/>
  </r>
  <r>
    <x v="8"/>
    <x v="1"/>
    <x v="4"/>
    <x v="0"/>
    <x v="0"/>
    <x v="0"/>
    <x v="4"/>
    <x v="10"/>
    <s v="SEBASTIAN MENDOZA CASTAÑO"/>
    <n v="460000"/>
  </r>
  <r>
    <x v="8"/>
    <x v="1"/>
    <x v="4"/>
    <x v="0"/>
    <x v="0"/>
    <x v="0"/>
    <x v="4"/>
    <x v="10"/>
    <s v="ANA MYRIAM SALAZAR HERMOSA"/>
    <n v="134764"/>
  </r>
  <r>
    <x v="8"/>
    <x v="1"/>
    <x v="4"/>
    <x v="0"/>
    <x v="0"/>
    <x v="0"/>
    <x v="4"/>
    <x v="11"/>
    <s v="SEBASTIAN MENDOZA CASTAÑO"/>
    <n v="230000"/>
  </r>
  <r>
    <x v="8"/>
    <x v="1"/>
    <x v="4"/>
    <x v="0"/>
    <x v="0"/>
    <x v="0"/>
    <x v="4"/>
    <x v="11"/>
    <s v="ANA MYRIAM SALAZAR HERMOSA"/>
    <n v="62500"/>
  </r>
  <r>
    <x v="8"/>
    <x v="1"/>
    <x v="4"/>
    <x v="0"/>
    <x v="0"/>
    <x v="0"/>
    <x v="4"/>
    <x v="12"/>
    <s v="SEBASTIAN MENDOZA CASTAÑO"/>
    <n v="3680000"/>
  </r>
  <r>
    <x v="8"/>
    <x v="1"/>
    <x v="4"/>
    <x v="0"/>
    <x v="0"/>
    <x v="0"/>
    <x v="4"/>
    <x v="134"/>
    <m/>
    <m/>
  </r>
  <r>
    <x v="8"/>
    <x v="1"/>
    <x v="4"/>
    <x v="0"/>
    <x v="0"/>
    <x v="0"/>
    <x v="4"/>
    <x v="142"/>
    <s v="PLATZI SAS"/>
    <n v="319160"/>
  </r>
  <r>
    <x v="8"/>
    <x v="1"/>
    <x v="4"/>
    <x v="0"/>
    <x v="0"/>
    <x v="0"/>
    <x v="4"/>
    <x v="56"/>
    <s v="RICARDO ARTURO ARANGO WAGNER"/>
    <m/>
  </r>
  <r>
    <x v="8"/>
    <x v="1"/>
    <x v="4"/>
    <x v="0"/>
    <x v="0"/>
    <x v="0"/>
    <x v="4"/>
    <x v="13"/>
    <s v="Seguros de riesgos laborales suramericana S.A."/>
    <n v="36645"/>
  </r>
  <r>
    <x v="8"/>
    <x v="1"/>
    <x v="4"/>
    <x v="0"/>
    <x v="0"/>
    <x v="0"/>
    <x v="4"/>
    <x v="14"/>
    <s v="Protección S.A"/>
    <n v="662400"/>
  </r>
  <r>
    <x v="8"/>
    <x v="1"/>
    <x v="4"/>
    <x v="0"/>
    <x v="0"/>
    <x v="0"/>
    <x v="4"/>
    <x v="14"/>
    <s v="Colpensiones"/>
    <n v="180000"/>
  </r>
  <r>
    <x v="8"/>
    <x v="1"/>
    <x v="4"/>
    <x v="0"/>
    <x v="0"/>
    <x v="0"/>
    <x v="4"/>
    <x v="15"/>
    <s v="Comfandi "/>
    <n v="280800"/>
  </r>
  <r>
    <x v="8"/>
    <x v="1"/>
    <x v="4"/>
    <x v="0"/>
    <x v="0"/>
    <x v="0"/>
    <x v="4"/>
    <x v="113"/>
    <m/>
    <m/>
  </r>
  <r>
    <x v="8"/>
    <x v="1"/>
    <x v="4"/>
    <x v="0"/>
    <x v="0"/>
    <x v="0"/>
    <x v="9"/>
    <x v="114"/>
    <s v="H&amp;G CONTADORES SAS"/>
    <n v="908526"/>
  </r>
  <r>
    <x v="8"/>
    <x v="1"/>
    <x v="4"/>
    <x v="0"/>
    <x v="0"/>
    <x v="0"/>
    <x v="9"/>
    <x v="30"/>
    <m/>
    <m/>
  </r>
  <r>
    <x v="8"/>
    <x v="1"/>
    <x v="4"/>
    <x v="0"/>
    <x v="0"/>
    <x v="0"/>
    <x v="9"/>
    <x v="110"/>
    <m/>
    <m/>
  </r>
  <r>
    <x v="8"/>
    <x v="1"/>
    <x v="4"/>
    <x v="0"/>
    <x v="0"/>
    <x v="0"/>
    <x v="5"/>
    <x v="70"/>
    <s v="COLOMBIA TELECOMUNICACIONES S.A. E.S.P."/>
    <n v="326"/>
  </r>
  <r>
    <x v="8"/>
    <x v="1"/>
    <x v="4"/>
    <x v="0"/>
    <x v="0"/>
    <x v="0"/>
    <x v="5"/>
    <x v="102"/>
    <m/>
    <m/>
  </r>
  <r>
    <x v="8"/>
    <x v="1"/>
    <x v="4"/>
    <x v="0"/>
    <x v="0"/>
    <x v="0"/>
    <x v="5"/>
    <x v="71"/>
    <s v="AEROVIAS DEL CONTINENTE AMERICANO S.A."/>
    <n v="70400"/>
  </r>
  <r>
    <x v="8"/>
    <x v="1"/>
    <x v="4"/>
    <x v="0"/>
    <x v="0"/>
    <x v="0"/>
    <x v="5"/>
    <x v="78"/>
    <m/>
    <m/>
  </r>
  <r>
    <x v="8"/>
    <x v="1"/>
    <x v="4"/>
    <x v="0"/>
    <x v="0"/>
    <x v="0"/>
    <x v="6"/>
    <x v="17"/>
    <s v="OLGA BARBOSA DE HURTADO"/>
    <n v="800000"/>
  </r>
  <r>
    <x v="8"/>
    <x v="1"/>
    <x v="4"/>
    <x v="0"/>
    <x v="0"/>
    <x v="0"/>
    <x v="6"/>
    <x v="143"/>
    <s v="TEG EXPO SAS"/>
    <n v="3250000"/>
  </r>
  <r>
    <x v="8"/>
    <x v="1"/>
    <x v="4"/>
    <x v="0"/>
    <x v="0"/>
    <x v="0"/>
    <x v="0"/>
    <x v="79"/>
    <m/>
    <m/>
  </r>
  <r>
    <x v="8"/>
    <x v="1"/>
    <x v="4"/>
    <x v="0"/>
    <x v="0"/>
    <x v="0"/>
    <x v="0"/>
    <x v="80"/>
    <s v="FACEBOOK IRELAND LIMITED"/>
    <m/>
  </r>
  <r>
    <x v="8"/>
    <x v="1"/>
    <x v="4"/>
    <x v="0"/>
    <x v="0"/>
    <x v="0"/>
    <x v="0"/>
    <x v="80"/>
    <s v="GOOGLE LLC"/>
    <n v="326257"/>
  </r>
  <r>
    <x v="8"/>
    <x v="1"/>
    <x v="4"/>
    <x v="0"/>
    <x v="0"/>
    <x v="0"/>
    <x v="0"/>
    <x v="80"/>
    <s v="MANCHOLA ASOCIADOS LTDA"/>
    <n v="1000000"/>
  </r>
  <r>
    <x v="8"/>
    <x v="1"/>
    <x v="4"/>
    <x v="0"/>
    <x v="0"/>
    <x v="0"/>
    <x v="0"/>
    <x v="80"/>
    <s v="MERCADEO COMPARTIDO SAS"/>
    <n v="365608"/>
  </r>
  <r>
    <x v="8"/>
    <x v="1"/>
    <x v="4"/>
    <x v="0"/>
    <x v="0"/>
    <x v="0"/>
    <x v="0"/>
    <x v="80"/>
    <s v="FARMACIA DROGUERIA SAN JORGE LTDA"/>
    <m/>
  </r>
  <r>
    <x v="8"/>
    <x v="1"/>
    <x v="4"/>
    <x v="0"/>
    <x v="0"/>
    <x v="0"/>
    <x v="0"/>
    <x v="80"/>
    <s v="AURA CRISTINA ROJAS TRIANA"/>
    <n v="2722264"/>
  </r>
  <r>
    <x v="8"/>
    <x v="1"/>
    <x v="4"/>
    <x v="0"/>
    <x v="0"/>
    <x v="0"/>
    <x v="0"/>
    <x v="80"/>
    <m/>
    <m/>
  </r>
  <r>
    <x v="8"/>
    <x v="1"/>
    <x v="4"/>
    <x v="0"/>
    <x v="0"/>
    <x v="0"/>
    <x v="0"/>
    <x v="80"/>
    <m/>
    <m/>
  </r>
  <r>
    <x v="8"/>
    <x v="1"/>
    <x v="4"/>
    <x v="0"/>
    <x v="0"/>
    <x v="0"/>
    <x v="0"/>
    <x v="84"/>
    <s v="JOSE JAVIER SALCEDO SANCHEZ"/>
    <m/>
  </r>
  <r>
    <x v="8"/>
    <x v="1"/>
    <x v="4"/>
    <x v="0"/>
    <x v="0"/>
    <x v="0"/>
    <x v="0"/>
    <x v="107"/>
    <s v="LUCERO VASQUEZ"/>
    <m/>
  </r>
  <r>
    <x v="8"/>
    <x v="1"/>
    <x v="4"/>
    <x v="0"/>
    <x v="0"/>
    <x v="0"/>
    <x v="0"/>
    <x v="115"/>
    <m/>
    <m/>
  </r>
  <r>
    <x v="8"/>
    <x v="1"/>
    <x v="4"/>
    <x v="0"/>
    <x v="0"/>
    <x v="0"/>
    <x v="0"/>
    <x v="138"/>
    <s v="COLOMBIA TELECOMUNICACIONES S.A. E.S.P."/>
    <n v="134058"/>
  </r>
  <r>
    <x v="8"/>
    <x v="1"/>
    <x v="4"/>
    <x v="0"/>
    <x v="0"/>
    <x v="0"/>
    <x v="0"/>
    <x v="108"/>
    <m/>
    <m/>
  </r>
  <r>
    <x v="8"/>
    <x v="1"/>
    <x v="4"/>
    <x v="0"/>
    <x v="0"/>
    <x v="0"/>
    <x v="0"/>
    <x v="109"/>
    <m/>
    <m/>
  </r>
  <r>
    <x v="8"/>
    <x v="1"/>
    <x v="4"/>
    <x v="0"/>
    <x v="0"/>
    <x v="0"/>
    <x v="0"/>
    <x v="116"/>
    <m/>
    <m/>
  </r>
  <r>
    <x v="8"/>
    <x v="1"/>
    <x v="4"/>
    <x v="0"/>
    <x v="0"/>
    <x v="0"/>
    <x v="0"/>
    <x v="79"/>
    <s v="SERVIENTREGA S.A."/>
    <n v="46800"/>
  </r>
  <r>
    <x v="8"/>
    <x v="1"/>
    <x v="4"/>
    <x v="0"/>
    <x v="0"/>
    <x v="0"/>
    <x v="12"/>
    <x v="81"/>
    <m/>
    <m/>
  </r>
  <r>
    <x v="8"/>
    <x v="1"/>
    <x v="4"/>
    <x v="0"/>
    <x v="0"/>
    <x v="0"/>
    <x v="12"/>
    <x v="82"/>
    <s v="CAMARA DE COMERCIO DE CALI"/>
    <m/>
  </r>
  <r>
    <x v="8"/>
    <x v="1"/>
    <x v="4"/>
    <x v="0"/>
    <x v="0"/>
    <x v="0"/>
    <x v="12"/>
    <x v="83"/>
    <m/>
    <m/>
  </r>
  <r>
    <x v="8"/>
    <x v="1"/>
    <x v="4"/>
    <x v="0"/>
    <x v="0"/>
    <x v="0"/>
    <x v="12"/>
    <x v="84"/>
    <s v="CAMARA DE COMERCIO DE CALI"/>
    <m/>
  </r>
  <r>
    <x v="8"/>
    <x v="1"/>
    <x v="4"/>
    <x v="0"/>
    <x v="0"/>
    <x v="0"/>
    <x v="19"/>
    <x v="100"/>
    <s v="ALDEMAR MUÑOZ SUAREZ"/>
    <m/>
  </r>
  <r>
    <x v="8"/>
    <x v="1"/>
    <x v="4"/>
    <x v="0"/>
    <x v="0"/>
    <x v="0"/>
    <x v="19"/>
    <x v="100"/>
    <s v="FERRETERIA BERVAR S.A.S."/>
    <m/>
  </r>
  <r>
    <x v="8"/>
    <x v="1"/>
    <x v="4"/>
    <x v="0"/>
    <x v="0"/>
    <x v="0"/>
    <x v="19"/>
    <x v="139"/>
    <m/>
    <m/>
  </r>
  <r>
    <x v="8"/>
    <x v="1"/>
    <x v="4"/>
    <x v="0"/>
    <x v="0"/>
    <x v="0"/>
    <x v="19"/>
    <x v="140"/>
    <s v="JOSE JAVIER SALCEDO SANCHEZ"/>
    <m/>
  </r>
  <r>
    <x v="8"/>
    <x v="1"/>
    <x v="4"/>
    <x v="0"/>
    <x v="0"/>
    <x v="0"/>
    <x v="16"/>
    <x v="86"/>
    <s v="AEROVIAS DEL CONTINENTE AMERICANO S.A."/>
    <n v="674400"/>
  </r>
  <r>
    <x v="8"/>
    <x v="1"/>
    <x v="4"/>
    <x v="0"/>
    <x v="0"/>
    <x v="0"/>
    <x v="16"/>
    <x v="117"/>
    <s v="CASCO CAPITAL S.A.S"/>
    <m/>
  </r>
  <r>
    <x v="8"/>
    <x v="1"/>
    <x v="4"/>
    <x v="0"/>
    <x v="0"/>
    <x v="0"/>
    <x v="16"/>
    <x v="117"/>
    <s v="HOSTAL LAS MERCEDES BOUTIQUE"/>
    <m/>
  </r>
  <r>
    <x v="8"/>
    <x v="1"/>
    <x v="4"/>
    <x v="0"/>
    <x v="0"/>
    <x v="0"/>
    <x v="22"/>
    <x v="105"/>
    <m/>
    <m/>
  </r>
  <r>
    <x v="8"/>
    <x v="1"/>
    <x v="4"/>
    <x v="0"/>
    <x v="0"/>
    <x v="0"/>
    <x v="2"/>
    <x v="87"/>
    <s v="SHOPIFY INC"/>
    <n v="341987"/>
  </r>
  <r>
    <x v="8"/>
    <x v="1"/>
    <x v="4"/>
    <x v="0"/>
    <x v="0"/>
    <x v="0"/>
    <x v="2"/>
    <x v="87"/>
    <s v="GOOGLE LLC"/>
    <n v="361504"/>
  </r>
  <r>
    <x v="8"/>
    <x v="1"/>
    <x v="4"/>
    <x v="0"/>
    <x v="0"/>
    <x v="0"/>
    <x v="2"/>
    <x v="88"/>
    <s v="CAMILO CAICEDO SANZ"/>
    <m/>
  </r>
  <r>
    <x v="8"/>
    <x v="1"/>
    <x v="4"/>
    <x v="0"/>
    <x v="0"/>
    <x v="0"/>
    <x v="2"/>
    <x v="89"/>
    <s v="INGRID VIVIANA AGUDELO POVEDA"/>
    <n v="380000"/>
  </r>
  <r>
    <x v="8"/>
    <x v="1"/>
    <x v="4"/>
    <x v="0"/>
    <x v="0"/>
    <x v="0"/>
    <x v="2"/>
    <x v="89"/>
    <s v="REDOX COLOMBIA S.A.S."/>
    <m/>
  </r>
  <r>
    <x v="8"/>
    <x v="1"/>
    <x v="4"/>
    <x v="0"/>
    <x v="0"/>
    <x v="0"/>
    <x v="2"/>
    <x v="90"/>
    <s v="GRUPO ARGURI SAS"/>
    <n v="355016"/>
  </r>
  <r>
    <x v="8"/>
    <x v="1"/>
    <x v="4"/>
    <x v="0"/>
    <x v="0"/>
    <x v="0"/>
    <x v="2"/>
    <x v="91"/>
    <m/>
    <m/>
  </r>
  <r>
    <x v="8"/>
    <x v="1"/>
    <x v="4"/>
    <x v="0"/>
    <x v="0"/>
    <x v="0"/>
    <x v="2"/>
    <x v="92"/>
    <m/>
    <m/>
  </r>
  <r>
    <x v="8"/>
    <x v="1"/>
    <x v="4"/>
    <x v="0"/>
    <x v="0"/>
    <x v="0"/>
    <x v="2"/>
    <x v="136"/>
    <s v="JHON FREYMAN ESCOBAR"/>
    <m/>
  </r>
  <r>
    <x v="8"/>
    <x v="1"/>
    <x v="4"/>
    <x v="0"/>
    <x v="0"/>
    <x v="0"/>
    <x v="2"/>
    <x v="136"/>
    <s v="DAVID MUÑOZ"/>
    <m/>
  </r>
  <r>
    <x v="8"/>
    <x v="1"/>
    <x v="4"/>
    <x v="0"/>
    <x v="0"/>
    <x v="0"/>
    <x v="2"/>
    <x v="141"/>
    <m/>
    <m/>
  </r>
  <r>
    <x v="8"/>
    <x v="1"/>
    <x v="4"/>
    <x v="0"/>
    <x v="0"/>
    <x v="0"/>
    <x v="2"/>
    <x v="93"/>
    <m/>
    <m/>
  </r>
  <r>
    <x v="8"/>
    <x v="1"/>
    <x v="4"/>
    <x v="0"/>
    <x v="0"/>
    <x v="0"/>
    <x v="2"/>
    <x v="84"/>
    <s v="Inversiones Cristancho Medina SAS"/>
    <n v="100"/>
  </r>
  <r>
    <x v="8"/>
    <x v="1"/>
    <x v="4"/>
    <x v="0"/>
    <x v="0"/>
    <x v="0"/>
    <x v="2"/>
    <x v="84"/>
    <s v="FARMACIA DROGUERIA SAN JORGE LTDA"/>
    <n v="5.91"/>
  </r>
  <r>
    <x v="8"/>
    <x v="1"/>
    <x v="4"/>
    <x v="0"/>
    <x v="0"/>
    <x v="0"/>
    <x v="2"/>
    <x v="84"/>
    <s v="VITAINTEGRAL SAS"/>
    <n v="0.52"/>
  </r>
  <r>
    <x v="8"/>
    <x v="1"/>
    <x v="4"/>
    <x v="0"/>
    <x v="0"/>
    <x v="0"/>
    <x v="2"/>
    <x v="84"/>
    <s v="INVERSIONES ZONAZUL SAS"/>
    <n v="0.5"/>
  </r>
  <r>
    <x v="8"/>
    <x v="1"/>
    <x v="4"/>
    <x v="0"/>
    <x v="0"/>
    <x v="0"/>
    <x v="2"/>
    <x v="84"/>
    <s v="INVERSIONES FARMACIAS ALPHA S.A.S"/>
    <n v="249.88"/>
  </r>
  <r>
    <x v="8"/>
    <x v="1"/>
    <x v="4"/>
    <x v="0"/>
    <x v="0"/>
    <x v="0"/>
    <x v="2"/>
    <x v="84"/>
    <s v="GRUPO TR SAS"/>
    <n v="0.1"/>
  </r>
  <r>
    <x v="8"/>
    <x v="1"/>
    <x v="4"/>
    <x v="0"/>
    <x v="0"/>
    <x v="0"/>
    <x v="2"/>
    <x v="84"/>
    <s v="MERKAORGANICO NATURAL SAS"/>
    <n v="428.22"/>
  </r>
  <r>
    <x v="8"/>
    <x v="1"/>
    <x v="4"/>
    <x v="0"/>
    <x v="0"/>
    <x v="0"/>
    <x v="2"/>
    <x v="84"/>
    <s v="INVERSIONES SALUDABLES VITA S.A.S"/>
    <m/>
  </r>
  <r>
    <x v="8"/>
    <x v="1"/>
    <x v="4"/>
    <x v="0"/>
    <x v="0"/>
    <x v="0"/>
    <x v="2"/>
    <x v="84"/>
    <s v="SEERI COLOMBIA"/>
    <n v="500.04"/>
  </r>
  <r>
    <x v="8"/>
    <x v="1"/>
    <x v="4"/>
    <x v="0"/>
    <x v="0"/>
    <x v="7"/>
    <x v="4"/>
    <x v="119"/>
    <s v="DAVID MUÑOZ"/>
    <n v="2000000"/>
  </r>
  <r>
    <x v="8"/>
    <x v="1"/>
    <x v="4"/>
    <x v="0"/>
    <x v="0"/>
    <x v="7"/>
    <x v="4"/>
    <x v="120"/>
    <s v="DAVID MUÑOZ"/>
    <m/>
  </r>
  <r>
    <x v="8"/>
    <x v="1"/>
    <x v="4"/>
    <x v="0"/>
    <x v="0"/>
    <x v="7"/>
    <x v="4"/>
    <x v="121"/>
    <s v="DAVID MUÑOZ"/>
    <n v="374448"/>
  </r>
  <r>
    <x v="8"/>
    <x v="1"/>
    <x v="4"/>
    <x v="0"/>
    <x v="0"/>
    <x v="7"/>
    <x v="4"/>
    <x v="122"/>
    <s v="DAVID MUÑOZ"/>
    <n v="44934"/>
  </r>
  <r>
    <x v="8"/>
    <x v="1"/>
    <x v="4"/>
    <x v="0"/>
    <x v="0"/>
    <x v="7"/>
    <x v="4"/>
    <x v="123"/>
    <s v="DAVID MUÑOZ"/>
    <n v="374448"/>
  </r>
  <r>
    <x v="8"/>
    <x v="1"/>
    <x v="4"/>
    <x v="0"/>
    <x v="0"/>
    <x v="7"/>
    <x v="4"/>
    <x v="124"/>
    <s v="DAVID MUÑOZ"/>
    <n v="187224"/>
  </r>
  <r>
    <x v="8"/>
    <x v="1"/>
    <x v="4"/>
    <x v="0"/>
    <x v="0"/>
    <x v="7"/>
    <x v="4"/>
    <x v="135"/>
    <m/>
    <m/>
  </r>
  <r>
    <x v="8"/>
    <x v="1"/>
    <x v="4"/>
    <x v="0"/>
    <x v="0"/>
    <x v="7"/>
    <x v="4"/>
    <x v="125"/>
    <s v="DAVID MUÑOZ"/>
    <n v="1000000"/>
  </r>
  <r>
    <x v="8"/>
    <x v="1"/>
    <x v="4"/>
    <x v="0"/>
    <x v="0"/>
    <x v="7"/>
    <x v="4"/>
    <x v="144"/>
    <s v="DAVID MUÑOZ"/>
    <n v="2493373"/>
  </r>
  <r>
    <x v="8"/>
    <x v="1"/>
    <x v="4"/>
    <x v="0"/>
    <x v="0"/>
    <x v="7"/>
    <x v="4"/>
    <x v="126"/>
    <m/>
    <m/>
  </r>
  <r>
    <x v="8"/>
    <x v="1"/>
    <x v="4"/>
    <x v="0"/>
    <x v="0"/>
    <x v="7"/>
    <x v="4"/>
    <x v="127"/>
    <s v="Seguros de riesgos laborales suramericana S.A."/>
    <n v="23455"/>
  </r>
  <r>
    <x v="8"/>
    <x v="1"/>
    <x v="4"/>
    <x v="0"/>
    <x v="0"/>
    <x v="7"/>
    <x v="4"/>
    <x v="128"/>
    <s v="Protección S.A"/>
    <n v="539204"/>
  </r>
  <r>
    <x v="8"/>
    <x v="1"/>
    <x v="4"/>
    <x v="0"/>
    <x v="0"/>
    <x v="7"/>
    <x v="4"/>
    <x v="129"/>
    <s v="Colsubsidio "/>
    <n v="179735"/>
  </r>
  <r>
    <x v="8"/>
    <x v="1"/>
    <x v="4"/>
    <x v="0"/>
    <x v="0"/>
    <x v="7"/>
    <x v="4"/>
    <x v="130"/>
    <m/>
    <m/>
  </r>
  <r>
    <x v="8"/>
    <x v="1"/>
    <x v="4"/>
    <x v="0"/>
    <x v="0"/>
    <x v="7"/>
    <x v="2"/>
    <x v="131"/>
    <m/>
    <m/>
  </r>
  <r>
    <x v="8"/>
    <x v="1"/>
    <x v="4"/>
    <x v="0"/>
    <x v="0"/>
    <x v="1"/>
    <x v="7"/>
    <x v="34"/>
    <s v="Bancolombia"/>
    <n v="84190"/>
  </r>
  <r>
    <x v="8"/>
    <x v="1"/>
    <x v="4"/>
    <x v="0"/>
    <x v="0"/>
    <x v="1"/>
    <x v="7"/>
    <x v="20"/>
    <s v="PAYU COLOMBIA SAS"/>
    <n v="509089"/>
  </r>
  <r>
    <x v="8"/>
    <x v="1"/>
    <x v="4"/>
    <x v="0"/>
    <x v="0"/>
    <x v="1"/>
    <x v="7"/>
    <x v="20"/>
    <s v="Bancolombia"/>
    <n v="105780"/>
  </r>
  <r>
    <x v="8"/>
    <x v="1"/>
    <x v="4"/>
    <x v="0"/>
    <x v="0"/>
    <x v="1"/>
    <x v="7"/>
    <x v="101"/>
    <s v="DIAN"/>
    <m/>
  </r>
  <r>
    <x v="8"/>
    <x v="1"/>
    <x v="4"/>
    <x v="0"/>
    <x v="0"/>
    <x v="1"/>
    <x v="7"/>
    <x v="55"/>
    <m/>
    <m/>
  </r>
  <r>
    <x v="8"/>
    <x v="1"/>
    <x v="4"/>
    <x v="0"/>
    <x v="0"/>
    <x v="1"/>
    <x v="8"/>
    <x v="22"/>
    <s v="Bancolombia"/>
    <n v="207200"/>
  </r>
  <r>
    <x v="8"/>
    <x v="1"/>
    <x v="4"/>
    <x v="0"/>
    <x v="0"/>
    <x v="1"/>
    <x v="8"/>
    <x v="94"/>
    <m/>
    <m/>
  </r>
  <r>
    <x v="8"/>
    <x v="1"/>
    <x v="4"/>
    <x v="0"/>
    <x v="0"/>
    <x v="1"/>
    <x v="8"/>
    <x v="95"/>
    <m/>
    <m/>
  </r>
  <r>
    <x v="8"/>
    <x v="1"/>
    <x v="4"/>
    <x v="0"/>
    <x v="0"/>
    <x v="1"/>
    <x v="8"/>
    <x v="77"/>
    <s v="Fundapedco"/>
    <m/>
  </r>
  <r>
    <x v="8"/>
    <x v="1"/>
    <x v="4"/>
    <x v="0"/>
    <x v="0"/>
    <x v="1"/>
    <x v="8"/>
    <x v="4"/>
    <s v="KOBA COLOMBIA SAS"/>
    <m/>
  </r>
  <r>
    <x v="8"/>
    <x v="1"/>
    <x v="4"/>
    <x v="0"/>
    <x v="0"/>
    <x v="1"/>
    <x v="8"/>
    <x v="4"/>
    <s v="CONNPLANTS SAS"/>
    <m/>
  </r>
  <r>
    <x v="8"/>
    <x v="1"/>
    <x v="4"/>
    <x v="0"/>
    <x v="0"/>
    <x v="1"/>
    <x v="8"/>
    <x v="4"/>
    <s v="HOSTAL LAS MERCEDES BOUTIQUE"/>
    <m/>
  </r>
  <r>
    <x v="8"/>
    <x v="1"/>
    <x v="4"/>
    <x v="0"/>
    <x v="0"/>
    <x v="1"/>
    <x v="8"/>
    <x v="4"/>
    <s v="COLOMBIA TELECOMUNICACIONES S.A. E.S.P."/>
    <m/>
  </r>
  <r>
    <x v="8"/>
    <x v="1"/>
    <x v="4"/>
    <x v="0"/>
    <x v="0"/>
    <x v="1"/>
    <x v="8"/>
    <x v="4"/>
    <s v="BRANDLIVE COLOMBIA SAS"/>
    <n v="323600"/>
  </r>
  <r>
    <x v="8"/>
    <x v="1"/>
    <x v="4"/>
    <x v="0"/>
    <x v="0"/>
    <x v="1"/>
    <x v="8"/>
    <x v="4"/>
    <s v="ESTRELLA ANDINA SAS"/>
    <n v="32300"/>
  </r>
  <r>
    <x v="8"/>
    <x v="1"/>
    <x v="4"/>
    <x v="0"/>
    <x v="0"/>
    <x v="1"/>
    <x v="8"/>
    <x v="4"/>
    <s v="MUNICIPIO DE SANTIAGO DE CALI"/>
    <n v="936972.99"/>
  </r>
  <r>
    <x v="8"/>
    <x v="1"/>
    <x v="4"/>
    <x v="0"/>
    <x v="0"/>
    <x v="1"/>
    <x v="8"/>
    <x v="4"/>
    <s v=" TAKAMI S.A."/>
    <n v="144870"/>
  </r>
  <r>
    <x v="8"/>
    <x v="1"/>
    <x v="4"/>
    <x v="0"/>
    <x v="0"/>
    <x v="1"/>
    <x v="8"/>
    <x v="4"/>
    <s v="SODIMAC COLOMBIA S.A."/>
    <n v="232700"/>
  </r>
  <r>
    <x v="8"/>
    <x v="1"/>
    <x v="4"/>
    <x v="0"/>
    <x v="0"/>
    <x v="1"/>
    <x v="8"/>
    <x v="4"/>
    <s v="MULTILINEA LTDA"/>
    <n v="120000"/>
  </r>
  <r>
    <x v="8"/>
    <x v="1"/>
    <x v="4"/>
    <x v="0"/>
    <x v="0"/>
    <x v="1"/>
    <x v="8"/>
    <x v="4"/>
    <s v="REDOX COLOMBIA S.A.S."/>
    <n v="21100"/>
  </r>
  <r>
    <x v="8"/>
    <x v="1"/>
    <x v="4"/>
    <x v="0"/>
    <x v="0"/>
    <x v="6"/>
    <x v="23"/>
    <x v="112"/>
    <m/>
    <m/>
  </r>
  <r>
    <x v="8"/>
    <x v="1"/>
    <x v="4"/>
    <x v="0"/>
    <x v="2"/>
    <x v="3"/>
    <x v="3"/>
    <x v="96"/>
    <m/>
    <n v="15121228.127394959"/>
  </r>
  <r>
    <x v="8"/>
    <x v="1"/>
    <x v="4"/>
    <x v="0"/>
    <x v="2"/>
    <x v="3"/>
    <x v="3"/>
    <x v="97"/>
    <s v="LA CONCEPCION SA"/>
    <m/>
  </r>
  <r>
    <x v="8"/>
    <x v="1"/>
    <x v="4"/>
    <x v="0"/>
    <x v="2"/>
    <x v="3"/>
    <x v="3"/>
    <x v="97"/>
    <s v="ASOCIACION AGROPIMIENTERA VALLE DEL GUAMEZ"/>
    <m/>
  </r>
  <r>
    <x v="8"/>
    <x v="1"/>
    <x v="4"/>
    <x v="0"/>
    <x v="2"/>
    <x v="3"/>
    <x v="3"/>
    <x v="97"/>
    <s v="CONNPLANTS SAS"/>
    <m/>
  </r>
  <r>
    <x v="8"/>
    <x v="1"/>
    <x v="4"/>
    <x v="0"/>
    <x v="2"/>
    <x v="3"/>
    <x v="3"/>
    <x v="97"/>
    <m/>
    <m/>
  </r>
  <r>
    <x v="8"/>
    <x v="1"/>
    <x v="4"/>
    <x v="0"/>
    <x v="2"/>
    <x v="3"/>
    <x v="3"/>
    <x v="97"/>
    <m/>
    <m/>
  </r>
  <r>
    <x v="8"/>
    <x v="1"/>
    <x v="4"/>
    <x v="0"/>
    <x v="2"/>
    <x v="3"/>
    <x v="3"/>
    <x v="97"/>
    <m/>
    <m/>
  </r>
  <r>
    <x v="8"/>
    <x v="1"/>
    <x v="4"/>
    <x v="0"/>
    <x v="2"/>
    <x v="3"/>
    <x v="3"/>
    <x v="97"/>
    <m/>
    <m/>
  </r>
  <r>
    <x v="8"/>
    <x v="1"/>
    <x v="4"/>
    <x v="0"/>
    <x v="2"/>
    <x v="3"/>
    <x v="3"/>
    <x v="98"/>
    <m/>
    <m/>
  </r>
  <r>
    <x v="8"/>
    <x v="1"/>
    <x v="4"/>
    <x v="0"/>
    <x v="2"/>
    <x v="3"/>
    <x v="3"/>
    <x v="99"/>
    <s v="FARMAVIT EMPRESA ASOCIATIVA DE TRABAJO"/>
    <m/>
  </r>
  <r>
    <x v="8"/>
    <x v="1"/>
    <x v="4"/>
    <x v="0"/>
    <x v="2"/>
    <x v="3"/>
    <x v="3"/>
    <x v="99"/>
    <s v="INDES S.A.S."/>
    <m/>
  </r>
  <r>
    <x v="8"/>
    <x v="1"/>
    <x v="4"/>
    <x v="0"/>
    <x v="2"/>
    <x v="3"/>
    <x v="3"/>
    <x v="99"/>
    <s v="NEW PLAST SAS"/>
    <m/>
  </r>
  <r>
    <x v="8"/>
    <x v="1"/>
    <x v="4"/>
    <x v="0"/>
    <x v="2"/>
    <x v="3"/>
    <x v="3"/>
    <x v="99"/>
    <s v="MARGARITA MARIA AGUIRRE GARCIA"/>
    <m/>
  </r>
  <r>
    <x v="8"/>
    <x v="1"/>
    <x v="4"/>
    <x v="0"/>
    <x v="2"/>
    <x v="3"/>
    <x v="3"/>
    <x v="99"/>
    <s v="PRODUCCION GRAFICA EDITORES SAS"/>
    <m/>
  </r>
  <r>
    <x v="8"/>
    <x v="1"/>
    <x v="4"/>
    <x v="0"/>
    <x v="2"/>
    <x v="3"/>
    <x v="3"/>
    <x v="99"/>
    <s v="COORDIUTIL S.A."/>
    <m/>
  </r>
  <r>
    <x v="8"/>
    <x v="1"/>
    <x v="4"/>
    <x v="0"/>
    <x v="2"/>
    <x v="3"/>
    <x v="3"/>
    <x v="99"/>
    <s v="COORDINADORA MERCANTIL SA"/>
    <m/>
  </r>
  <r>
    <x v="8"/>
    <x v="1"/>
    <x v="4"/>
    <x v="0"/>
    <x v="2"/>
    <x v="3"/>
    <x v="26"/>
    <x v="137"/>
    <m/>
    <m/>
  </r>
  <r>
    <x v="8"/>
    <x v="1"/>
    <x v="4"/>
    <x v="0"/>
    <x v="2"/>
    <x v="3"/>
    <x v="20"/>
    <x v="49"/>
    <s v="SERVIENTREGA S.A."/>
    <m/>
  </r>
  <r>
    <x v="8"/>
    <x v="1"/>
    <x v="4"/>
    <x v="0"/>
    <x v="2"/>
    <x v="3"/>
    <x v="20"/>
    <x v="49"/>
    <s v="COORDINADORA MERCANTIL SA"/>
    <m/>
  </r>
  <r>
    <x v="8"/>
    <x v="1"/>
    <x v="4"/>
    <x v="0"/>
    <x v="2"/>
    <x v="3"/>
    <x v="20"/>
    <x v="49"/>
    <s v="ALLTAG SAS"/>
    <m/>
  </r>
  <r>
    <x v="8"/>
    <x v="1"/>
    <x v="4"/>
    <x v="0"/>
    <x v="2"/>
    <x v="3"/>
    <x v="20"/>
    <x v="49"/>
    <s v="COORDIUTIL S.A."/>
    <m/>
  </r>
  <r>
    <x v="8"/>
    <x v="1"/>
    <x v="4"/>
    <x v="0"/>
    <x v="2"/>
    <x v="3"/>
    <x v="20"/>
    <x v="49"/>
    <m/>
    <m/>
  </r>
  <r>
    <x v="8"/>
    <x v="1"/>
    <x v="4"/>
    <x v="0"/>
    <x v="2"/>
    <x v="3"/>
    <x v="20"/>
    <x v="49"/>
    <m/>
    <m/>
  </r>
  <r>
    <x v="8"/>
    <x v="1"/>
    <x v="4"/>
    <x v="0"/>
    <x v="2"/>
    <x v="3"/>
    <x v="20"/>
    <x v="111"/>
    <s v="ALLTAG SAS"/>
    <m/>
  </r>
  <r>
    <x v="8"/>
    <x v="1"/>
    <x v="4"/>
    <x v="0"/>
    <x v="2"/>
    <x v="3"/>
    <x v="20"/>
    <x v="111"/>
    <s v="COORDIUTIL S.A."/>
    <m/>
  </r>
  <r>
    <x v="8"/>
    <x v="1"/>
    <x v="4"/>
    <x v="0"/>
    <x v="2"/>
    <x v="3"/>
    <x v="20"/>
    <x v="111"/>
    <s v="OLGROUP SAS"/>
    <m/>
  </r>
  <r>
    <x v="8"/>
    <x v="1"/>
    <x v="4"/>
    <x v="0"/>
    <x v="2"/>
    <x v="3"/>
    <x v="21"/>
    <x v="50"/>
    <m/>
    <m/>
  </r>
  <r>
    <x v="8"/>
    <x v="1"/>
    <x v="4"/>
    <x v="0"/>
    <x v="2"/>
    <x v="3"/>
    <x v="21"/>
    <x v="132"/>
    <s v="MARIA JOSE LOPEZ BOLAÑOS"/>
    <m/>
  </r>
  <r>
    <x v="9"/>
    <x v="1"/>
    <x v="4"/>
    <x v="0"/>
    <x v="1"/>
    <x v="2"/>
    <x v="24"/>
    <x v="63"/>
    <s v="VARIOS"/>
    <n v="51974360.569075629"/>
  </r>
  <r>
    <x v="9"/>
    <x v="1"/>
    <x v="4"/>
    <x v="0"/>
    <x v="1"/>
    <x v="5"/>
    <x v="11"/>
    <x v="64"/>
    <m/>
    <m/>
  </r>
  <r>
    <x v="9"/>
    <x v="1"/>
    <x v="4"/>
    <x v="0"/>
    <x v="1"/>
    <x v="5"/>
    <x v="14"/>
    <x v="66"/>
    <m/>
    <m/>
  </r>
  <r>
    <x v="9"/>
    <x v="1"/>
    <x v="4"/>
    <x v="0"/>
    <x v="1"/>
    <x v="5"/>
    <x v="15"/>
    <x v="69"/>
    <m/>
    <m/>
  </r>
  <r>
    <x v="9"/>
    <x v="1"/>
    <x v="4"/>
    <x v="0"/>
    <x v="1"/>
    <x v="2"/>
    <x v="25"/>
    <x v="74"/>
    <m/>
    <m/>
  </r>
  <r>
    <x v="9"/>
    <x v="1"/>
    <x v="4"/>
    <x v="0"/>
    <x v="1"/>
    <x v="2"/>
    <x v="25"/>
    <x v="118"/>
    <m/>
    <m/>
  </r>
  <r>
    <x v="9"/>
    <x v="1"/>
    <x v="4"/>
    <x v="0"/>
    <x v="1"/>
    <x v="2"/>
    <x v="0"/>
    <x v="103"/>
    <m/>
    <m/>
  </r>
  <r>
    <x v="9"/>
    <x v="1"/>
    <x v="4"/>
    <x v="0"/>
    <x v="1"/>
    <x v="2"/>
    <x v="0"/>
    <x v="104"/>
    <m/>
    <m/>
  </r>
  <r>
    <x v="9"/>
    <x v="1"/>
    <x v="4"/>
    <x v="0"/>
    <x v="0"/>
    <x v="0"/>
    <x v="4"/>
    <x v="6"/>
    <s v="SEBASTIAN MENDOZA CASTAÑO"/>
    <n v="5520000"/>
  </r>
  <r>
    <x v="9"/>
    <x v="1"/>
    <x v="4"/>
    <x v="0"/>
    <x v="0"/>
    <x v="0"/>
    <x v="4"/>
    <x v="6"/>
    <s v="ANA MYRIAM SALAZAR HERMOSA"/>
    <n v="1750000"/>
  </r>
  <r>
    <x v="9"/>
    <x v="1"/>
    <x v="4"/>
    <x v="0"/>
    <x v="0"/>
    <x v="0"/>
    <x v="4"/>
    <x v="7"/>
    <s v="SEBASTIAN MENDOZA CASTAÑO"/>
    <m/>
  </r>
  <r>
    <x v="9"/>
    <x v="1"/>
    <x v="4"/>
    <x v="0"/>
    <x v="0"/>
    <x v="0"/>
    <x v="4"/>
    <x v="7"/>
    <s v="ANA MYRIAM SALAZAR HERMOSA"/>
    <n v="117172"/>
  </r>
  <r>
    <x v="9"/>
    <x v="1"/>
    <x v="4"/>
    <x v="0"/>
    <x v="0"/>
    <x v="0"/>
    <x v="4"/>
    <x v="8"/>
    <s v="SEBASTIAN MENDOZA CASTAÑO"/>
    <n v="460000"/>
  </r>
  <r>
    <x v="9"/>
    <x v="1"/>
    <x v="4"/>
    <x v="0"/>
    <x v="0"/>
    <x v="0"/>
    <x v="4"/>
    <x v="8"/>
    <s v="ANA MYRIAM SALAZAR HERMOSA"/>
    <n v="155598"/>
  </r>
  <r>
    <x v="9"/>
    <x v="1"/>
    <x v="4"/>
    <x v="0"/>
    <x v="0"/>
    <x v="0"/>
    <x v="4"/>
    <x v="9"/>
    <s v="SEBASTIAN MENDOZA CASTAÑO"/>
    <n v="55200"/>
  </r>
  <r>
    <x v="9"/>
    <x v="1"/>
    <x v="4"/>
    <x v="0"/>
    <x v="0"/>
    <x v="0"/>
    <x v="4"/>
    <x v="9"/>
    <s v="ANA MYRIAM SALAZAR HERMOSA"/>
    <n v="18672"/>
  </r>
  <r>
    <x v="9"/>
    <x v="1"/>
    <x v="4"/>
    <x v="0"/>
    <x v="0"/>
    <x v="0"/>
    <x v="4"/>
    <x v="10"/>
    <s v="SEBASTIAN MENDOZA CASTAÑO"/>
    <n v="460000"/>
  </r>
  <r>
    <x v="9"/>
    <x v="1"/>
    <x v="4"/>
    <x v="0"/>
    <x v="0"/>
    <x v="0"/>
    <x v="4"/>
    <x v="10"/>
    <s v="ANA MYRIAM SALAZAR HERMOSA"/>
    <n v="155598"/>
  </r>
  <r>
    <x v="9"/>
    <x v="1"/>
    <x v="4"/>
    <x v="0"/>
    <x v="0"/>
    <x v="0"/>
    <x v="4"/>
    <x v="11"/>
    <s v="SEBASTIAN MENDOZA CASTAÑO"/>
    <n v="230000"/>
  </r>
  <r>
    <x v="9"/>
    <x v="1"/>
    <x v="4"/>
    <x v="0"/>
    <x v="0"/>
    <x v="0"/>
    <x v="4"/>
    <x v="11"/>
    <s v="ANA MYRIAM SALAZAR HERMOSA"/>
    <n v="72916"/>
  </r>
  <r>
    <x v="9"/>
    <x v="1"/>
    <x v="4"/>
    <x v="0"/>
    <x v="0"/>
    <x v="0"/>
    <x v="4"/>
    <x v="12"/>
    <s v="SEBASTIAN MENDOZA CASTAÑO"/>
    <n v="3680000"/>
  </r>
  <r>
    <x v="9"/>
    <x v="1"/>
    <x v="4"/>
    <x v="0"/>
    <x v="0"/>
    <x v="0"/>
    <x v="4"/>
    <x v="134"/>
    <m/>
    <m/>
  </r>
  <r>
    <x v="9"/>
    <x v="1"/>
    <x v="4"/>
    <x v="0"/>
    <x v="0"/>
    <x v="0"/>
    <x v="4"/>
    <x v="142"/>
    <s v="PLATZI SAS"/>
    <m/>
  </r>
  <r>
    <x v="9"/>
    <x v="1"/>
    <x v="4"/>
    <x v="0"/>
    <x v="0"/>
    <x v="0"/>
    <x v="4"/>
    <x v="56"/>
    <s v="RICARDO ARTURO ARANGO WAGNER"/>
    <m/>
  </r>
  <r>
    <x v="9"/>
    <x v="1"/>
    <x v="4"/>
    <x v="0"/>
    <x v="0"/>
    <x v="0"/>
    <x v="4"/>
    <x v="13"/>
    <s v="Seguros de riesgos laborales suramericana S.A."/>
    <n v="37949"/>
  </r>
  <r>
    <x v="9"/>
    <x v="1"/>
    <x v="4"/>
    <x v="0"/>
    <x v="0"/>
    <x v="0"/>
    <x v="4"/>
    <x v="14"/>
    <s v="Protección S.A"/>
    <n v="662400"/>
  </r>
  <r>
    <x v="9"/>
    <x v="1"/>
    <x v="4"/>
    <x v="0"/>
    <x v="0"/>
    <x v="0"/>
    <x v="4"/>
    <x v="14"/>
    <s v="Colpensiones"/>
    <n v="210000"/>
  </r>
  <r>
    <x v="9"/>
    <x v="1"/>
    <x v="4"/>
    <x v="0"/>
    <x v="0"/>
    <x v="0"/>
    <x v="4"/>
    <x v="15"/>
    <s v="Comfandi "/>
    <n v="290800"/>
  </r>
  <r>
    <x v="9"/>
    <x v="1"/>
    <x v="4"/>
    <x v="0"/>
    <x v="0"/>
    <x v="0"/>
    <x v="4"/>
    <x v="113"/>
    <m/>
    <m/>
  </r>
  <r>
    <x v="9"/>
    <x v="1"/>
    <x v="4"/>
    <x v="0"/>
    <x v="0"/>
    <x v="0"/>
    <x v="9"/>
    <x v="114"/>
    <s v="H&amp;G CONTADORES SAS"/>
    <n v="1817052"/>
  </r>
  <r>
    <x v="9"/>
    <x v="1"/>
    <x v="4"/>
    <x v="0"/>
    <x v="0"/>
    <x v="0"/>
    <x v="9"/>
    <x v="30"/>
    <m/>
    <m/>
  </r>
  <r>
    <x v="9"/>
    <x v="1"/>
    <x v="4"/>
    <x v="0"/>
    <x v="0"/>
    <x v="0"/>
    <x v="9"/>
    <x v="110"/>
    <m/>
    <m/>
  </r>
  <r>
    <x v="9"/>
    <x v="1"/>
    <x v="4"/>
    <x v="0"/>
    <x v="0"/>
    <x v="0"/>
    <x v="5"/>
    <x v="70"/>
    <s v="COLOMBIA TELECOMUNICACIONES S.A. E.S.P."/>
    <n v="448"/>
  </r>
  <r>
    <x v="9"/>
    <x v="1"/>
    <x v="4"/>
    <x v="0"/>
    <x v="0"/>
    <x v="0"/>
    <x v="5"/>
    <x v="102"/>
    <m/>
    <m/>
  </r>
  <r>
    <x v="9"/>
    <x v="1"/>
    <x v="4"/>
    <x v="0"/>
    <x v="0"/>
    <x v="0"/>
    <x v="5"/>
    <x v="71"/>
    <s v="AEROVIAS DEL CONTINENTE AMERICANO S.A."/>
    <m/>
  </r>
  <r>
    <x v="9"/>
    <x v="1"/>
    <x v="4"/>
    <x v="0"/>
    <x v="0"/>
    <x v="0"/>
    <x v="5"/>
    <x v="78"/>
    <m/>
    <m/>
  </r>
  <r>
    <x v="9"/>
    <x v="1"/>
    <x v="4"/>
    <x v="0"/>
    <x v="0"/>
    <x v="0"/>
    <x v="6"/>
    <x v="17"/>
    <s v="OLGA BARBOSA DE HURTADO"/>
    <n v="800000"/>
  </r>
  <r>
    <x v="9"/>
    <x v="1"/>
    <x v="4"/>
    <x v="0"/>
    <x v="0"/>
    <x v="0"/>
    <x v="6"/>
    <x v="143"/>
    <s v="TEG EXPO SAS"/>
    <m/>
  </r>
  <r>
    <x v="9"/>
    <x v="1"/>
    <x v="4"/>
    <x v="0"/>
    <x v="0"/>
    <x v="0"/>
    <x v="0"/>
    <x v="79"/>
    <m/>
    <m/>
  </r>
  <r>
    <x v="9"/>
    <x v="1"/>
    <x v="4"/>
    <x v="0"/>
    <x v="0"/>
    <x v="0"/>
    <x v="0"/>
    <x v="80"/>
    <s v="FACEBOOK IRELAND LIMITED"/>
    <n v="1081901"/>
  </r>
  <r>
    <x v="9"/>
    <x v="1"/>
    <x v="4"/>
    <x v="0"/>
    <x v="0"/>
    <x v="0"/>
    <x v="0"/>
    <x v="80"/>
    <s v="GOOGLE LLC"/>
    <n v="351420"/>
  </r>
  <r>
    <x v="9"/>
    <x v="1"/>
    <x v="4"/>
    <x v="0"/>
    <x v="0"/>
    <x v="0"/>
    <x v="0"/>
    <x v="80"/>
    <s v="MANCHOLA ASOCIADOS LTDA"/>
    <n v="1000000"/>
  </r>
  <r>
    <x v="9"/>
    <x v="1"/>
    <x v="4"/>
    <x v="0"/>
    <x v="0"/>
    <x v="0"/>
    <x v="0"/>
    <x v="80"/>
    <s v="MERCADEO COMPARTIDO SAS"/>
    <n v="182804"/>
  </r>
  <r>
    <x v="9"/>
    <x v="1"/>
    <x v="4"/>
    <x v="0"/>
    <x v="0"/>
    <x v="0"/>
    <x v="0"/>
    <x v="80"/>
    <s v="FARMACIA DROGUERIA SAN JORGE LTDA"/>
    <m/>
  </r>
  <r>
    <x v="9"/>
    <x v="1"/>
    <x v="4"/>
    <x v="0"/>
    <x v="0"/>
    <x v="0"/>
    <x v="0"/>
    <x v="80"/>
    <s v="AURA CRISTINA ROJAS TRIANA"/>
    <m/>
  </r>
  <r>
    <x v="9"/>
    <x v="1"/>
    <x v="4"/>
    <x v="0"/>
    <x v="0"/>
    <x v="0"/>
    <x v="0"/>
    <x v="80"/>
    <s v="MARYEIN LENIS GRAJALES"/>
    <n v="150000"/>
  </r>
  <r>
    <x v="9"/>
    <x v="1"/>
    <x v="4"/>
    <x v="0"/>
    <x v="0"/>
    <x v="0"/>
    <x v="0"/>
    <x v="80"/>
    <s v="MARIA CRISTINA TORO"/>
    <n v="150000"/>
  </r>
  <r>
    <x v="9"/>
    <x v="1"/>
    <x v="4"/>
    <x v="0"/>
    <x v="0"/>
    <x v="0"/>
    <x v="0"/>
    <x v="80"/>
    <s v="PROYECTA T MERCHANDISING GROUP SAS"/>
    <n v="802081"/>
  </r>
  <r>
    <x v="9"/>
    <x v="1"/>
    <x v="4"/>
    <x v="0"/>
    <x v="0"/>
    <x v="0"/>
    <x v="0"/>
    <x v="84"/>
    <s v="JOSE JAVIER SALCEDO SANCHEZ"/>
    <m/>
  </r>
  <r>
    <x v="9"/>
    <x v="1"/>
    <x v="4"/>
    <x v="0"/>
    <x v="0"/>
    <x v="0"/>
    <x v="0"/>
    <x v="107"/>
    <s v="LUCERO VASQUEZ"/>
    <n v="200000"/>
  </r>
  <r>
    <x v="9"/>
    <x v="1"/>
    <x v="4"/>
    <x v="0"/>
    <x v="0"/>
    <x v="0"/>
    <x v="0"/>
    <x v="115"/>
    <m/>
    <m/>
  </r>
  <r>
    <x v="9"/>
    <x v="1"/>
    <x v="4"/>
    <x v="0"/>
    <x v="0"/>
    <x v="0"/>
    <x v="0"/>
    <x v="138"/>
    <s v="COLOMBIA TELECOMUNICACIONES S.A. E.S.P."/>
    <n v="134058"/>
  </r>
  <r>
    <x v="9"/>
    <x v="1"/>
    <x v="4"/>
    <x v="0"/>
    <x v="0"/>
    <x v="0"/>
    <x v="0"/>
    <x v="108"/>
    <m/>
    <m/>
  </r>
  <r>
    <x v="9"/>
    <x v="1"/>
    <x v="4"/>
    <x v="0"/>
    <x v="0"/>
    <x v="0"/>
    <x v="0"/>
    <x v="109"/>
    <m/>
    <m/>
  </r>
  <r>
    <x v="9"/>
    <x v="1"/>
    <x v="4"/>
    <x v="0"/>
    <x v="0"/>
    <x v="0"/>
    <x v="0"/>
    <x v="116"/>
    <m/>
    <m/>
  </r>
  <r>
    <x v="9"/>
    <x v="1"/>
    <x v="4"/>
    <x v="0"/>
    <x v="0"/>
    <x v="0"/>
    <x v="0"/>
    <x v="79"/>
    <s v="SERVIENTREGA S.A."/>
    <m/>
  </r>
  <r>
    <x v="9"/>
    <x v="1"/>
    <x v="4"/>
    <x v="0"/>
    <x v="0"/>
    <x v="0"/>
    <x v="12"/>
    <x v="81"/>
    <m/>
    <m/>
  </r>
  <r>
    <x v="9"/>
    <x v="1"/>
    <x v="4"/>
    <x v="0"/>
    <x v="0"/>
    <x v="0"/>
    <x v="12"/>
    <x v="82"/>
    <s v="CAMARA DE COMERCIO DE CALI"/>
    <m/>
  </r>
  <r>
    <x v="9"/>
    <x v="1"/>
    <x v="4"/>
    <x v="0"/>
    <x v="0"/>
    <x v="0"/>
    <x v="12"/>
    <x v="83"/>
    <m/>
    <m/>
  </r>
  <r>
    <x v="9"/>
    <x v="1"/>
    <x v="4"/>
    <x v="0"/>
    <x v="0"/>
    <x v="0"/>
    <x v="12"/>
    <x v="84"/>
    <s v="CAMARA DE COMERCIO DE CALI"/>
    <m/>
  </r>
  <r>
    <x v="9"/>
    <x v="1"/>
    <x v="4"/>
    <x v="0"/>
    <x v="0"/>
    <x v="0"/>
    <x v="19"/>
    <x v="100"/>
    <s v="ALDEMAR MUÑOZ SUAREZ"/>
    <m/>
  </r>
  <r>
    <x v="9"/>
    <x v="1"/>
    <x v="4"/>
    <x v="0"/>
    <x v="0"/>
    <x v="0"/>
    <x v="19"/>
    <x v="100"/>
    <s v="FERRETERIA BERVAR S.A.S."/>
    <m/>
  </r>
  <r>
    <x v="9"/>
    <x v="1"/>
    <x v="4"/>
    <x v="0"/>
    <x v="0"/>
    <x v="0"/>
    <x v="19"/>
    <x v="139"/>
    <m/>
    <m/>
  </r>
  <r>
    <x v="9"/>
    <x v="1"/>
    <x v="4"/>
    <x v="0"/>
    <x v="0"/>
    <x v="0"/>
    <x v="19"/>
    <x v="140"/>
    <s v="JOSE JAVIER SALCEDO SANCHEZ"/>
    <m/>
  </r>
  <r>
    <x v="9"/>
    <x v="1"/>
    <x v="4"/>
    <x v="0"/>
    <x v="0"/>
    <x v="0"/>
    <x v="16"/>
    <x v="86"/>
    <s v="AEROVIAS DEL CONTINENTE AMERICANO S.A."/>
    <m/>
  </r>
  <r>
    <x v="9"/>
    <x v="1"/>
    <x v="4"/>
    <x v="0"/>
    <x v="0"/>
    <x v="0"/>
    <x v="16"/>
    <x v="117"/>
    <s v="CASCO CAPITAL S.A.S"/>
    <m/>
  </r>
  <r>
    <x v="9"/>
    <x v="1"/>
    <x v="4"/>
    <x v="0"/>
    <x v="0"/>
    <x v="0"/>
    <x v="16"/>
    <x v="117"/>
    <s v="HOSTAL LAS MERCEDES BOUTIQUE"/>
    <m/>
  </r>
  <r>
    <x v="9"/>
    <x v="1"/>
    <x v="4"/>
    <x v="0"/>
    <x v="0"/>
    <x v="0"/>
    <x v="22"/>
    <x v="105"/>
    <m/>
    <m/>
  </r>
  <r>
    <x v="9"/>
    <x v="1"/>
    <x v="4"/>
    <x v="0"/>
    <x v="0"/>
    <x v="0"/>
    <x v="2"/>
    <x v="87"/>
    <s v="SHOPIFY INC"/>
    <n v="269794"/>
  </r>
  <r>
    <x v="9"/>
    <x v="1"/>
    <x v="4"/>
    <x v="0"/>
    <x v="0"/>
    <x v="0"/>
    <x v="2"/>
    <x v="87"/>
    <s v=" GODADDY"/>
    <n v="379641"/>
  </r>
  <r>
    <x v="9"/>
    <x v="1"/>
    <x v="4"/>
    <x v="0"/>
    <x v="0"/>
    <x v="0"/>
    <x v="2"/>
    <x v="87"/>
    <s v="GOOGLE LLC"/>
    <n v="172899"/>
  </r>
  <r>
    <x v="9"/>
    <x v="1"/>
    <x v="4"/>
    <x v="0"/>
    <x v="0"/>
    <x v="0"/>
    <x v="2"/>
    <x v="88"/>
    <s v="CAMILO CAICEDO SANZ"/>
    <m/>
  </r>
  <r>
    <x v="9"/>
    <x v="1"/>
    <x v="4"/>
    <x v="0"/>
    <x v="0"/>
    <x v="0"/>
    <x v="2"/>
    <x v="89"/>
    <s v="INGRID VIVIANA AGUDELO POVEDA"/>
    <m/>
  </r>
  <r>
    <x v="9"/>
    <x v="1"/>
    <x v="4"/>
    <x v="0"/>
    <x v="0"/>
    <x v="0"/>
    <x v="2"/>
    <x v="89"/>
    <s v="REDOX COLOMBIA S.A.S."/>
    <n v="13866"/>
  </r>
  <r>
    <x v="9"/>
    <x v="1"/>
    <x v="4"/>
    <x v="0"/>
    <x v="0"/>
    <x v="0"/>
    <x v="2"/>
    <x v="90"/>
    <s v="GRUPO ARGURI SAS"/>
    <n v="170000"/>
  </r>
  <r>
    <x v="9"/>
    <x v="1"/>
    <x v="4"/>
    <x v="0"/>
    <x v="0"/>
    <x v="0"/>
    <x v="2"/>
    <x v="91"/>
    <m/>
    <m/>
  </r>
  <r>
    <x v="9"/>
    <x v="1"/>
    <x v="4"/>
    <x v="0"/>
    <x v="0"/>
    <x v="0"/>
    <x v="2"/>
    <x v="92"/>
    <m/>
    <m/>
  </r>
  <r>
    <x v="9"/>
    <x v="1"/>
    <x v="4"/>
    <x v="0"/>
    <x v="0"/>
    <x v="0"/>
    <x v="2"/>
    <x v="136"/>
    <s v="JHON FREYMAN ESCOBAR"/>
    <n v="25000"/>
  </r>
  <r>
    <x v="9"/>
    <x v="1"/>
    <x v="4"/>
    <x v="0"/>
    <x v="0"/>
    <x v="0"/>
    <x v="2"/>
    <x v="136"/>
    <s v="DAVID MUÑOZ"/>
    <m/>
  </r>
  <r>
    <x v="9"/>
    <x v="1"/>
    <x v="4"/>
    <x v="0"/>
    <x v="0"/>
    <x v="0"/>
    <x v="2"/>
    <x v="141"/>
    <m/>
    <m/>
  </r>
  <r>
    <x v="9"/>
    <x v="1"/>
    <x v="4"/>
    <x v="0"/>
    <x v="0"/>
    <x v="0"/>
    <x v="2"/>
    <x v="93"/>
    <m/>
    <m/>
  </r>
  <r>
    <x v="9"/>
    <x v="1"/>
    <x v="4"/>
    <x v="0"/>
    <x v="0"/>
    <x v="0"/>
    <x v="2"/>
    <x v="84"/>
    <s v="Inversiones Cristancho Medina SAS"/>
    <m/>
  </r>
  <r>
    <x v="9"/>
    <x v="1"/>
    <x v="4"/>
    <x v="0"/>
    <x v="0"/>
    <x v="0"/>
    <x v="2"/>
    <x v="84"/>
    <s v="FARMACIA DROGUERIA SAN JORGE LTDA"/>
    <n v="6.38"/>
  </r>
  <r>
    <x v="9"/>
    <x v="1"/>
    <x v="4"/>
    <x v="0"/>
    <x v="0"/>
    <x v="0"/>
    <x v="2"/>
    <x v="84"/>
    <s v=" COLOMBIA TELECOMUNICACIONES S.A. E.S.P."/>
    <n v="3"/>
  </r>
  <r>
    <x v="9"/>
    <x v="1"/>
    <x v="4"/>
    <x v="0"/>
    <x v="0"/>
    <x v="0"/>
    <x v="2"/>
    <x v="84"/>
    <s v="MUNICIPIO DE SANTIAGO DE CALI"/>
    <n v="8154.93"/>
  </r>
  <r>
    <x v="9"/>
    <x v="1"/>
    <x v="4"/>
    <x v="0"/>
    <x v="0"/>
    <x v="0"/>
    <x v="2"/>
    <x v="84"/>
    <s v="CONNPLANTS SAS"/>
    <n v="4186"/>
  </r>
  <r>
    <x v="9"/>
    <x v="1"/>
    <x v="4"/>
    <x v="0"/>
    <x v="0"/>
    <x v="0"/>
    <x v="2"/>
    <x v="84"/>
    <s v="VITAFITNESS SAS"/>
    <n v="141.06"/>
  </r>
  <r>
    <x v="9"/>
    <x v="1"/>
    <x v="4"/>
    <x v="0"/>
    <x v="0"/>
    <x v="0"/>
    <x v="2"/>
    <x v="84"/>
    <s v="INVERSIONES FARMACIAS ALPHA S.A.S"/>
    <n v="499.29"/>
  </r>
  <r>
    <x v="9"/>
    <x v="1"/>
    <x v="4"/>
    <x v="0"/>
    <x v="0"/>
    <x v="0"/>
    <x v="2"/>
    <x v="84"/>
    <s v="DIAN"/>
    <n v="1570"/>
  </r>
  <r>
    <x v="9"/>
    <x v="1"/>
    <x v="4"/>
    <x v="0"/>
    <x v="0"/>
    <x v="0"/>
    <x v="2"/>
    <x v="84"/>
    <s v="INVERSIONES TORRES DONADO S.A.S"/>
    <n v="249.82"/>
  </r>
  <r>
    <x v="9"/>
    <x v="1"/>
    <x v="4"/>
    <x v="0"/>
    <x v="0"/>
    <x v="7"/>
    <x v="4"/>
    <x v="119"/>
    <s v="DAVID MUÑOZ"/>
    <n v="2000000"/>
  </r>
  <r>
    <x v="9"/>
    <x v="1"/>
    <x v="4"/>
    <x v="0"/>
    <x v="0"/>
    <x v="7"/>
    <x v="4"/>
    <x v="120"/>
    <s v="DAVID MUÑOZ"/>
    <n v="117172"/>
  </r>
  <r>
    <x v="9"/>
    <x v="1"/>
    <x v="4"/>
    <x v="0"/>
    <x v="0"/>
    <x v="7"/>
    <x v="4"/>
    <x v="121"/>
    <s v="DAVID MUÑOZ"/>
    <n v="176430"/>
  </r>
  <r>
    <x v="9"/>
    <x v="1"/>
    <x v="4"/>
    <x v="0"/>
    <x v="0"/>
    <x v="7"/>
    <x v="4"/>
    <x v="122"/>
    <s v="DAVID MUÑOZ"/>
    <n v="21172"/>
  </r>
  <r>
    <x v="9"/>
    <x v="1"/>
    <x v="4"/>
    <x v="0"/>
    <x v="0"/>
    <x v="7"/>
    <x v="4"/>
    <x v="123"/>
    <s v="DAVID MUÑOZ"/>
    <n v="176430"/>
  </r>
  <r>
    <x v="9"/>
    <x v="1"/>
    <x v="4"/>
    <x v="0"/>
    <x v="0"/>
    <x v="7"/>
    <x v="4"/>
    <x v="124"/>
    <s v="DAVID MUÑOZ"/>
    <n v="83333.34"/>
  </r>
  <r>
    <x v="9"/>
    <x v="1"/>
    <x v="4"/>
    <x v="0"/>
    <x v="0"/>
    <x v="7"/>
    <x v="4"/>
    <x v="135"/>
    <m/>
    <m/>
  </r>
  <r>
    <x v="9"/>
    <x v="1"/>
    <x v="4"/>
    <x v="0"/>
    <x v="0"/>
    <x v="7"/>
    <x v="4"/>
    <x v="125"/>
    <s v="DAVID MUÑOZ"/>
    <n v="1000000"/>
  </r>
  <r>
    <x v="9"/>
    <x v="1"/>
    <x v="4"/>
    <x v="0"/>
    <x v="0"/>
    <x v="7"/>
    <x v="4"/>
    <x v="144"/>
    <s v="DAVID MUÑOZ"/>
    <m/>
  </r>
  <r>
    <x v="9"/>
    <x v="1"/>
    <x v="4"/>
    <x v="0"/>
    <x v="0"/>
    <x v="7"/>
    <x v="4"/>
    <x v="126"/>
    <m/>
    <m/>
  </r>
  <r>
    <x v="9"/>
    <x v="1"/>
    <x v="4"/>
    <x v="0"/>
    <x v="0"/>
    <x v="7"/>
    <x v="4"/>
    <x v="127"/>
    <s v="Seguros de riesgos laborales suramericana S.A."/>
    <n v="10440"/>
  </r>
  <r>
    <x v="9"/>
    <x v="1"/>
    <x v="4"/>
    <x v="0"/>
    <x v="0"/>
    <x v="7"/>
    <x v="4"/>
    <x v="128"/>
    <s v="Protección S.A"/>
    <n v="240000"/>
  </r>
  <r>
    <x v="9"/>
    <x v="1"/>
    <x v="4"/>
    <x v="0"/>
    <x v="0"/>
    <x v="7"/>
    <x v="4"/>
    <x v="129"/>
    <s v="Colsubsidio "/>
    <n v="80000"/>
  </r>
  <r>
    <x v="9"/>
    <x v="1"/>
    <x v="4"/>
    <x v="0"/>
    <x v="0"/>
    <x v="7"/>
    <x v="4"/>
    <x v="130"/>
    <m/>
    <m/>
  </r>
  <r>
    <x v="9"/>
    <x v="1"/>
    <x v="4"/>
    <x v="0"/>
    <x v="0"/>
    <x v="7"/>
    <x v="2"/>
    <x v="131"/>
    <m/>
    <m/>
  </r>
  <r>
    <x v="9"/>
    <x v="1"/>
    <x v="4"/>
    <x v="0"/>
    <x v="0"/>
    <x v="1"/>
    <x v="7"/>
    <x v="34"/>
    <s v="Bancolombia"/>
    <n v="84190"/>
  </r>
  <r>
    <x v="9"/>
    <x v="1"/>
    <x v="4"/>
    <x v="0"/>
    <x v="0"/>
    <x v="1"/>
    <x v="7"/>
    <x v="20"/>
    <s v="PAYU COLOMBIA SAS"/>
    <n v="307490"/>
  </r>
  <r>
    <x v="9"/>
    <x v="1"/>
    <x v="4"/>
    <x v="0"/>
    <x v="0"/>
    <x v="1"/>
    <x v="7"/>
    <x v="20"/>
    <s v="Bancolombia"/>
    <n v="218783"/>
  </r>
  <r>
    <x v="9"/>
    <x v="1"/>
    <x v="4"/>
    <x v="0"/>
    <x v="0"/>
    <x v="1"/>
    <x v="7"/>
    <x v="101"/>
    <s v="DIAN"/>
    <m/>
  </r>
  <r>
    <x v="9"/>
    <x v="1"/>
    <x v="4"/>
    <x v="0"/>
    <x v="0"/>
    <x v="1"/>
    <x v="7"/>
    <x v="55"/>
    <s v="NEGOCIOS LA PLAZA SAS"/>
    <n v="34053.82"/>
  </r>
  <r>
    <x v="9"/>
    <x v="1"/>
    <x v="4"/>
    <x v="0"/>
    <x v="0"/>
    <x v="1"/>
    <x v="7"/>
    <x v="55"/>
    <s v=" ALIMENTOS SOSTENIBLES SAS"/>
    <n v="427981"/>
  </r>
  <r>
    <x v="9"/>
    <x v="1"/>
    <x v="4"/>
    <x v="0"/>
    <x v="0"/>
    <x v="1"/>
    <x v="8"/>
    <x v="22"/>
    <s v="Bancolombia"/>
    <n v="308471"/>
  </r>
  <r>
    <x v="9"/>
    <x v="1"/>
    <x v="4"/>
    <x v="0"/>
    <x v="0"/>
    <x v="1"/>
    <x v="8"/>
    <x v="94"/>
    <m/>
    <m/>
  </r>
  <r>
    <x v="9"/>
    <x v="1"/>
    <x v="4"/>
    <x v="0"/>
    <x v="0"/>
    <x v="1"/>
    <x v="8"/>
    <x v="95"/>
    <m/>
    <m/>
  </r>
  <r>
    <x v="9"/>
    <x v="1"/>
    <x v="4"/>
    <x v="0"/>
    <x v="0"/>
    <x v="1"/>
    <x v="8"/>
    <x v="77"/>
    <s v="Fundapedco"/>
    <m/>
  </r>
  <r>
    <x v="9"/>
    <x v="1"/>
    <x v="4"/>
    <x v="0"/>
    <x v="0"/>
    <x v="1"/>
    <x v="8"/>
    <x v="4"/>
    <s v="LUCERO VASQUEZ"/>
    <n v="2000"/>
  </r>
  <r>
    <x v="9"/>
    <x v="1"/>
    <x v="4"/>
    <x v="0"/>
    <x v="0"/>
    <x v="1"/>
    <x v="8"/>
    <x v="4"/>
    <s v="MARYEIN LENIS GRAJALES"/>
    <n v="1500"/>
  </r>
  <r>
    <x v="9"/>
    <x v="1"/>
    <x v="4"/>
    <x v="0"/>
    <x v="0"/>
    <x v="1"/>
    <x v="8"/>
    <x v="4"/>
    <s v="ENTERPRISE"/>
    <n v="309076.21999999997"/>
  </r>
  <r>
    <x v="9"/>
    <x v="1"/>
    <x v="4"/>
    <x v="0"/>
    <x v="0"/>
    <x v="1"/>
    <x v="8"/>
    <x v="4"/>
    <s v="MARIA CRISTINA TORO"/>
    <n v="1500"/>
  </r>
  <r>
    <x v="9"/>
    <x v="1"/>
    <x v="4"/>
    <x v="0"/>
    <x v="0"/>
    <x v="1"/>
    <x v="8"/>
    <x v="4"/>
    <s v="COLVANES SAS"/>
    <n v="10900"/>
  </r>
  <r>
    <x v="9"/>
    <x v="1"/>
    <x v="4"/>
    <x v="0"/>
    <x v="0"/>
    <x v="1"/>
    <x v="8"/>
    <x v="4"/>
    <s v="SODIMAC COLOMBIA S.A."/>
    <n v="319900"/>
  </r>
  <r>
    <x v="9"/>
    <x v="1"/>
    <x v="4"/>
    <x v="0"/>
    <x v="0"/>
    <x v="1"/>
    <x v="8"/>
    <x v="4"/>
    <s v="HANGAR PARK SAS"/>
    <n v="70200"/>
  </r>
  <r>
    <x v="9"/>
    <x v="1"/>
    <x v="4"/>
    <x v="0"/>
    <x v="0"/>
    <x v="1"/>
    <x v="8"/>
    <x v="4"/>
    <s v="GRUPO ARGURI SAS "/>
    <n v="179074"/>
  </r>
  <r>
    <x v="9"/>
    <x v="1"/>
    <x v="4"/>
    <x v="0"/>
    <x v="0"/>
    <x v="1"/>
    <x v="8"/>
    <x v="4"/>
    <s v="COMIDAS VARPEL SAS"/>
    <n v="77800"/>
  </r>
  <r>
    <x v="9"/>
    <x v="1"/>
    <x v="4"/>
    <x v="0"/>
    <x v="0"/>
    <x v="1"/>
    <x v="8"/>
    <x v="4"/>
    <s v="TRINITARIA CERAMICS SAS"/>
    <n v="12000"/>
  </r>
  <r>
    <x v="9"/>
    <x v="1"/>
    <x v="4"/>
    <x v="0"/>
    <x v="0"/>
    <x v="1"/>
    <x v="8"/>
    <x v="4"/>
    <s v="EDWAR LOPEZ"/>
    <n v="50000"/>
  </r>
  <r>
    <x v="9"/>
    <x v="1"/>
    <x v="4"/>
    <x v="0"/>
    <x v="0"/>
    <x v="6"/>
    <x v="23"/>
    <x v="112"/>
    <m/>
    <m/>
  </r>
  <r>
    <x v="9"/>
    <x v="1"/>
    <x v="4"/>
    <x v="0"/>
    <x v="2"/>
    <x v="3"/>
    <x v="3"/>
    <x v="96"/>
    <m/>
    <n v="15592308.170722688"/>
  </r>
  <r>
    <x v="9"/>
    <x v="1"/>
    <x v="4"/>
    <x v="0"/>
    <x v="2"/>
    <x v="3"/>
    <x v="3"/>
    <x v="137"/>
    <s v="COOPERATIVA MULTIACTIVA UNIAGRO"/>
    <m/>
  </r>
  <r>
    <x v="9"/>
    <x v="1"/>
    <x v="4"/>
    <x v="0"/>
    <x v="2"/>
    <x v="3"/>
    <x v="3"/>
    <x v="97"/>
    <s v="LA CONCEPCION SA"/>
    <m/>
  </r>
  <r>
    <x v="9"/>
    <x v="1"/>
    <x v="4"/>
    <x v="0"/>
    <x v="2"/>
    <x v="3"/>
    <x v="3"/>
    <x v="97"/>
    <s v="ASOCIACION AGROPIMIENTERA VALLE DEL GUAMEZ"/>
    <m/>
  </r>
  <r>
    <x v="9"/>
    <x v="1"/>
    <x v="4"/>
    <x v="0"/>
    <x v="2"/>
    <x v="3"/>
    <x v="3"/>
    <x v="97"/>
    <s v="CONNPLANTS SAS"/>
    <m/>
  </r>
  <r>
    <x v="9"/>
    <x v="1"/>
    <x v="4"/>
    <x v="0"/>
    <x v="2"/>
    <x v="3"/>
    <x v="3"/>
    <x v="97"/>
    <m/>
    <m/>
  </r>
  <r>
    <x v="9"/>
    <x v="1"/>
    <x v="4"/>
    <x v="0"/>
    <x v="2"/>
    <x v="3"/>
    <x v="3"/>
    <x v="97"/>
    <m/>
    <m/>
  </r>
  <r>
    <x v="9"/>
    <x v="1"/>
    <x v="4"/>
    <x v="0"/>
    <x v="2"/>
    <x v="3"/>
    <x v="3"/>
    <x v="97"/>
    <m/>
    <m/>
  </r>
  <r>
    <x v="9"/>
    <x v="1"/>
    <x v="4"/>
    <x v="0"/>
    <x v="2"/>
    <x v="3"/>
    <x v="3"/>
    <x v="97"/>
    <m/>
    <m/>
  </r>
  <r>
    <x v="9"/>
    <x v="1"/>
    <x v="4"/>
    <x v="0"/>
    <x v="2"/>
    <x v="3"/>
    <x v="3"/>
    <x v="98"/>
    <m/>
    <m/>
  </r>
  <r>
    <x v="9"/>
    <x v="1"/>
    <x v="4"/>
    <x v="0"/>
    <x v="2"/>
    <x v="3"/>
    <x v="3"/>
    <x v="99"/>
    <s v="FARMAVIT EMPRESA ASOCIATIVA DE TRABAJO"/>
    <m/>
  </r>
  <r>
    <x v="9"/>
    <x v="1"/>
    <x v="4"/>
    <x v="0"/>
    <x v="2"/>
    <x v="3"/>
    <x v="3"/>
    <x v="99"/>
    <s v="INDES S.A.S."/>
    <m/>
  </r>
  <r>
    <x v="9"/>
    <x v="1"/>
    <x v="4"/>
    <x v="0"/>
    <x v="2"/>
    <x v="3"/>
    <x v="3"/>
    <x v="99"/>
    <s v="NEW PLAST SAS"/>
    <m/>
  </r>
  <r>
    <x v="9"/>
    <x v="1"/>
    <x v="4"/>
    <x v="0"/>
    <x v="2"/>
    <x v="3"/>
    <x v="3"/>
    <x v="99"/>
    <s v="MARGARITA MARIA AGUIRRE GARCIA"/>
    <m/>
  </r>
  <r>
    <x v="9"/>
    <x v="1"/>
    <x v="4"/>
    <x v="0"/>
    <x v="2"/>
    <x v="3"/>
    <x v="3"/>
    <x v="99"/>
    <s v="PRODUCCION GRAFICA EDITORES SAS"/>
    <m/>
  </r>
  <r>
    <x v="9"/>
    <x v="1"/>
    <x v="4"/>
    <x v="0"/>
    <x v="2"/>
    <x v="3"/>
    <x v="3"/>
    <x v="99"/>
    <s v="COORDIUTIL S.A."/>
    <m/>
  </r>
  <r>
    <x v="9"/>
    <x v="1"/>
    <x v="4"/>
    <x v="0"/>
    <x v="2"/>
    <x v="3"/>
    <x v="3"/>
    <x v="99"/>
    <s v="COORDINADORA MERCANTIL SA"/>
    <m/>
  </r>
  <r>
    <x v="9"/>
    <x v="1"/>
    <x v="4"/>
    <x v="0"/>
    <x v="2"/>
    <x v="3"/>
    <x v="26"/>
    <x v="137"/>
    <m/>
    <m/>
  </r>
  <r>
    <x v="9"/>
    <x v="1"/>
    <x v="4"/>
    <x v="0"/>
    <x v="2"/>
    <x v="3"/>
    <x v="20"/>
    <x v="49"/>
    <s v="SERVIENTREGA S.A."/>
    <m/>
  </r>
  <r>
    <x v="9"/>
    <x v="1"/>
    <x v="4"/>
    <x v="0"/>
    <x v="2"/>
    <x v="3"/>
    <x v="20"/>
    <x v="49"/>
    <s v="COORDINADORA MERCANTIL SA"/>
    <m/>
  </r>
  <r>
    <x v="9"/>
    <x v="1"/>
    <x v="4"/>
    <x v="0"/>
    <x v="2"/>
    <x v="3"/>
    <x v="20"/>
    <x v="49"/>
    <s v="ALLTAG SAS"/>
    <m/>
  </r>
  <r>
    <x v="9"/>
    <x v="1"/>
    <x v="4"/>
    <x v="0"/>
    <x v="2"/>
    <x v="3"/>
    <x v="20"/>
    <x v="49"/>
    <s v="COORDIUTIL S.A."/>
    <m/>
  </r>
  <r>
    <x v="9"/>
    <x v="1"/>
    <x v="4"/>
    <x v="0"/>
    <x v="2"/>
    <x v="3"/>
    <x v="20"/>
    <x v="49"/>
    <m/>
    <m/>
  </r>
  <r>
    <x v="9"/>
    <x v="1"/>
    <x v="4"/>
    <x v="0"/>
    <x v="2"/>
    <x v="3"/>
    <x v="20"/>
    <x v="49"/>
    <m/>
    <m/>
  </r>
  <r>
    <x v="9"/>
    <x v="1"/>
    <x v="4"/>
    <x v="0"/>
    <x v="2"/>
    <x v="3"/>
    <x v="20"/>
    <x v="111"/>
    <s v="ALLTAG SAS"/>
    <m/>
  </r>
  <r>
    <x v="9"/>
    <x v="1"/>
    <x v="4"/>
    <x v="0"/>
    <x v="2"/>
    <x v="3"/>
    <x v="20"/>
    <x v="111"/>
    <s v="COORDIUTIL S.A."/>
    <m/>
  </r>
  <r>
    <x v="9"/>
    <x v="1"/>
    <x v="4"/>
    <x v="0"/>
    <x v="2"/>
    <x v="3"/>
    <x v="20"/>
    <x v="111"/>
    <s v="OLGROUP SAS"/>
    <m/>
  </r>
  <r>
    <x v="9"/>
    <x v="1"/>
    <x v="4"/>
    <x v="0"/>
    <x v="2"/>
    <x v="3"/>
    <x v="21"/>
    <x v="50"/>
    <m/>
    <m/>
  </r>
  <r>
    <x v="9"/>
    <x v="1"/>
    <x v="4"/>
    <x v="0"/>
    <x v="2"/>
    <x v="3"/>
    <x v="21"/>
    <x v="132"/>
    <s v="MARIA JOSE LOPEZ BOLAÑOS"/>
    <m/>
  </r>
  <r>
    <x v="10"/>
    <x v="1"/>
    <x v="4"/>
    <x v="0"/>
    <x v="1"/>
    <x v="2"/>
    <x v="24"/>
    <x v="63"/>
    <s v="VARIOS"/>
    <n v="53905077.977310933"/>
  </r>
  <r>
    <x v="10"/>
    <x v="1"/>
    <x v="4"/>
    <x v="0"/>
    <x v="1"/>
    <x v="5"/>
    <x v="11"/>
    <x v="64"/>
    <m/>
    <m/>
  </r>
  <r>
    <x v="10"/>
    <x v="1"/>
    <x v="4"/>
    <x v="0"/>
    <x v="1"/>
    <x v="5"/>
    <x v="14"/>
    <x v="66"/>
    <m/>
    <m/>
  </r>
  <r>
    <x v="10"/>
    <x v="1"/>
    <x v="4"/>
    <x v="0"/>
    <x v="1"/>
    <x v="5"/>
    <x v="15"/>
    <x v="69"/>
    <m/>
    <m/>
  </r>
  <r>
    <x v="10"/>
    <x v="1"/>
    <x v="4"/>
    <x v="0"/>
    <x v="1"/>
    <x v="2"/>
    <x v="25"/>
    <x v="74"/>
    <m/>
    <m/>
  </r>
  <r>
    <x v="10"/>
    <x v="1"/>
    <x v="4"/>
    <x v="0"/>
    <x v="1"/>
    <x v="2"/>
    <x v="25"/>
    <x v="118"/>
    <m/>
    <m/>
  </r>
  <r>
    <x v="10"/>
    <x v="1"/>
    <x v="4"/>
    <x v="0"/>
    <x v="1"/>
    <x v="2"/>
    <x v="0"/>
    <x v="103"/>
    <m/>
    <m/>
  </r>
  <r>
    <x v="10"/>
    <x v="1"/>
    <x v="4"/>
    <x v="0"/>
    <x v="1"/>
    <x v="2"/>
    <x v="0"/>
    <x v="104"/>
    <m/>
    <m/>
  </r>
  <r>
    <x v="10"/>
    <x v="1"/>
    <x v="4"/>
    <x v="0"/>
    <x v="0"/>
    <x v="0"/>
    <x v="4"/>
    <x v="6"/>
    <s v="SEBASTIAN MENDOZA CASTAÑO"/>
    <n v="5520000"/>
  </r>
  <r>
    <x v="10"/>
    <x v="1"/>
    <x v="4"/>
    <x v="0"/>
    <x v="0"/>
    <x v="0"/>
    <x v="4"/>
    <x v="6"/>
    <s v="ANA MYRIAM SALAZAR HERMOSA"/>
    <n v="1750000"/>
  </r>
  <r>
    <x v="10"/>
    <x v="1"/>
    <x v="4"/>
    <x v="0"/>
    <x v="0"/>
    <x v="0"/>
    <x v="4"/>
    <x v="7"/>
    <s v="SEBASTIAN MENDOZA CASTAÑO"/>
    <m/>
  </r>
  <r>
    <x v="10"/>
    <x v="1"/>
    <x v="4"/>
    <x v="0"/>
    <x v="0"/>
    <x v="0"/>
    <x v="4"/>
    <x v="7"/>
    <s v="ANA MYRIAM SALAZAR HERMOSA"/>
    <n v="117172"/>
  </r>
  <r>
    <x v="10"/>
    <x v="1"/>
    <x v="4"/>
    <x v="0"/>
    <x v="0"/>
    <x v="0"/>
    <x v="4"/>
    <x v="8"/>
    <s v="SEBASTIAN MENDOZA CASTAÑO"/>
    <n v="460000"/>
  </r>
  <r>
    <x v="10"/>
    <x v="1"/>
    <x v="4"/>
    <x v="0"/>
    <x v="0"/>
    <x v="0"/>
    <x v="4"/>
    <x v="8"/>
    <s v="ANA MYRIAM SALAZAR HERMOSA"/>
    <n v="155598"/>
  </r>
  <r>
    <x v="10"/>
    <x v="1"/>
    <x v="4"/>
    <x v="0"/>
    <x v="0"/>
    <x v="0"/>
    <x v="4"/>
    <x v="9"/>
    <s v="SEBASTIAN MENDOZA CASTAÑO"/>
    <n v="55200"/>
  </r>
  <r>
    <x v="10"/>
    <x v="1"/>
    <x v="4"/>
    <x v="0"/>
    <x v="0"/>
    <x v="0"/>
    <x v="4"/>
    <x v="9"/>
    <s v="ANA MYRIAM SALAZAR HERMOSA"/>
    <n v="18672"/>
  </r>
  <r>
    <x v="10"/>
    <x v="1"/>
    <x v="4"/>
    <x v="0"/>
    <x v="0"/>
    <x v="0"/>
    <x v="4"/>
    <x v="10"/>
    <s v="SEBASTIAN MENDOZA CASTAÑO"/>
    <n v="460000"/>
  </r>
  <r>
    <x v="10"/>
    <x v="1"/>
    <x v="4"/>
    <x v="0"/>
    <x v="0"/>
    <x v="0"/>
    <x v="4"/>
    <x v="10"/>
    <s v="ANA MYRIAM SALAZAR HERMOSA"/>
    <n v="155598"/>
  </r>
  <r>
    <x v="10"/>
    <x v="1"/>
    <x v="4"/>
    <x v="0"/>
    <x v="0"/>
    <x v="0"/>
    <x v="4"/>
    <x v="11"/>
    <s v="SEBASTIAN MENDOZA CASTAÑO"/>
    <n v="230000"/>
  </r>
  <r>
    <x v="10"/>
    <x v="1"/>
    <x v="4"/>
    <x v="0"/>
    <x v="0"/>
    <x v="0"/>
    <x v="4"/>
    <x v="11"/>
    <s v="ANA MYRIAM SALAZAR HERMOSA"/>
    <n v="72916"/>
  </r>
  <r>
    <x v="10"/>
    <x v="1"/>
    <x v="4"/>
    <x v="0"/>
    <x v="0"/>
    <x v="0"/>
    <x v="4"/>
    <x v="12"/>
    <s v="SEBASTIAN MENDOZA CASTAÑO"/>
    <n v="3680000"/>
  </r>
  <r>
    <x v="10"/>
    <x v="1"/>
    <x v="4"/>
    <x v="0"/>
    <x v="0"/>
    <x v="0"/>
    <x v="4"/>
    <x v="134"/>
    <m/>
    <m/>
  </r>
  <r>
    <x v="10"/>
    <x v="1"/>
    <x v="4"/>
    <x v="0"/>
    <x v="0"/>
    <x v="0"/>
    <x v="4"/>
    <x v="142"/>
    <s v="PLATZI SAS"/>
    <m/>
  </r>
  <r>
    <x v="10"/>
    <x v="1"/>
    <x v="4"/>
    <x v="0"/>
    <x v="0"/>
    <x v="0"/>
    <x v="4"/>
    <x v="56"/>
    <s v="RICARDO ARTURO ARANGO WAGNER"/>
    <m/>
  </r>
  <r>
    <x v="10"/>
    <x v="1"/>
    <x v="4"/>
    <x v="0"/>
    <x v="0"/>
    <x v="0"/>
    <x v="4"/>
    <x v="13"/>
    <s v="Seguros de riesgos laborales suramericana S.A."/>
    <n v="37949"/>
  </r>
  <r>
    <x v="10"/>
    <x v="1"/>
    <x v="4"/>
    <x v="0"/>
    <x v="0"/>
    <x v="0"/>
    <x v="4"/>
    <x v="14"/>
    <s v="Protección S.A"/>
    <n v="662400"/>
  </r>
  <r>
    <x v="10"/>
    <x v="1"/>
    <x v="4"/>
    <x v="0"/>
    <x v="0"/>
    <x v="0"/>
    <x v="4"/>
    <x v="14"/>
    <s v="Colpensiones"/>
    <n v="210000"/>
  </r>
  <r>
    <x v="10"/>
    <x v="1"/>
    <x v="4"/>
    <x v="0"/>
    <x v="0"/>
    <x v="0"/>
    <x v="4"/>
    <x v="15"/>
    <s v="Comfandi "/>
    <n v="290800"/>
  </r>
  <r>
    <x v="10"/>
    <x v="1"/>
    <x v="4"/>
    <x v="0"/>
    <x v="0"/>
    <x v="0"/>
    <x v="4"/>
    <x v="113"/>
    <m/>
    <m/>
  </r>
  <r>
    <x v="10"/>
    <x v="1"/>
    <x v="4"/>
    <x v="0"/>
    <x v="0"/>
    <x v="0"/>
    <x v="9"/>
    <x v="114"/>
    <s v="H&amp;G CONTADORES SAS"/>
    <n v="600000"/>
  </r>
  <r>
    <x v="10"/>
    <x v="1"/>
    <x v="4"/>
    <x v="0"/>
    <x v="0"/>
    <x v="0"/>
    <x v="9"/>
    <x v="30"/>
    <m/>
    <m/>
  </r>
  <r>
    <x v="10"/>
    <x v="1"/>
    <x v="4"/>
    <x v="0"/>
    <x v="0"/>
    <x v="0"/>
    <x v="9"/>
    <x v="110"/>
    <m/>
    <m/>
  </r>
  <r>
    <x v="10"/>
    <x v="1"/>
    <x v="4"/>
    <x v="0"/>
    <x v="0"/>
    <x v="0"/>
    <x v="5"/>
    <x v="70"/>
    <s v="COLOMBIA TELECOMUNICACIONES S.A. E.S.P."/>
    <n v="451"/>
  </r>
  <r>
    <x v="10"/>
    <x v="1"/>
    <x v="4"/>
    <x v="0"/>
    <x v="0"/>
    <x v="0"/>
    <x v="5"/>
    <x v="70"/>
    <s v="RESTAURANTE LA QUERENCIA SAS"/>
    <n v="9519"/>
  </r>
  <r>
    <x v="10"/>
    <x v="1"/>
    <x v="4"/>
    <x v="0"/>
    <x v="0"/>
    <x v="0"/>
    <x v="5"/>
    <x v="102"/>
    <m/>
    <m/>
  </r>
  <r>
    <x v="10"/>
    <x v="1"/>
    <x v="4"/>
    <x v="0"/>
    <x v="0"/>
    <x v="0"/>
    <x v="5"/>
    <x v="71"/>
    <s v="AEROVIAS DEL CONTINENTE AMERICANO S.A."/>
    <n v="106205"/>
  </r>
  <r>
    <x v="10"/>
    <x v="1"/>
    <x v="4"/>
    <x v="0"/>
    <x v="0"/>
    <x v="0"/>
    <x v="5"/>
    <x v="78"/>
    <m/>
    <m/>
  </r>
  <r>
    <x v="10"/>
    <x v="1"/>
    <x v="4"/>
    <x v="0"/>
    <x v="0"/>
    <x v="0"/>
    <x v="6"/>
    <x v="17"/>
    <s v="OLGA BARBOSA DE HURTADO"/>
    <n v="800000"/>
  </r>
  <r>
    <x v="10"/>
    <x v="1"/>
    <x v="4"/>
    <x v="0"/>
    <x v="0"/>
    <x v="0"/>
    <x v="6"/>
    <x v="143"/>
    <s v="TEG EXPO SAS"/>
    <m/>
  </r>
  <r>
    <x v="10"/>
    <x v="1"/>
    <x v="4"/>
    <x v="0"/>
    <x v="0"/>
    <x v="0"/>
    <x v="0"/>
    <x v="79"/>
    <m/>
    <m/>
  </r>
  <r>
    <x v="10"/>
    <x v="1"/>
    <x v="4"/>
    <x v="0"/>
    <x v="0"/>
    <x v="0"/>
    <x v="0"/>
    <x v="80"/>
    <s v="FACEBOOK IRELAND LIMITED"/>
    <n v="341583"/>
  </r>
  <r>
    <x v="10"/>
    <x v="1"/>
    <x v="4"/>
    <x v="0"/>
    <x v="0"/>
    <x v="0"/>
    <x v="0"/>
    <x v="80"/>
    <s v="GOOGLE LLC"/>
    <n v="303933"/>
  </r>
  <r>
    <x v="10"/>
    <x v="1"/>
    <x v="4"/>
    <x v="0"/>
    <x v="0"/>
    <x v="0"/>
    <x v="0"/>
    <x v="80"/>
    <s v="MANCHOLA ASOCIADOS LTDA"/>
    <n v="1000000"/>
  </r>
  <r>
    <x v="10"/>
    <x v="1"/>
    <x v="4"/>
    <x v="0"/>
    <x v="0"/>
    <x v="0"/>
    <x v="0"/>
    <x v="80"/>
    <s v="MERCADEO COMPARTIDO SAS"/>
    <n v="365608"/>
  </r>
  <r>
    <x v="10"/>
    <x v="1"/>
    <x v="4"/>
    <x v="0"/>
    <x v="0"/>
    <x v="0"/>
    <x v="0"/>
    <x v="80"/>
    <s v="FARMACIA DROGUERIA SAN JORGE LTDA"/>
    <m/>
  </r>
  <r>
    <x v="10"/>
    <x v="1"/>
    <x v="4"/>
    <x v="0"/>
    <x v="0"/>
    <x v="0"/>
    <x v="0"/>
    <x v="80"/>
    <s v="AURA CRISTINA ROJAS TRIANA"/>
    <m/>
  </r>
  <r>
    <x v="10"/>
    <x v="1"/>
    <x v="4"/>
    <x v="0"/>
    <x v="0"/>
    <x v="0"/>
    <x v="0"/>
    <x v="80"/>
    <s v="MARYEIN LENIS GRAJALES"/>
    <m/>
  </r>
  <r>
    <x v="10"/>
    <x v="1"/>
    <x v="4"/>
    <x v="0"/>
    <x v="0"/>
    <x v="0"/>
    <x v="0"/>
    <x v="80"/>
    <s v="MARIA CRISTINA TORO"/>
    <n v="300000"/>
  </r>
  <r>
    <x v="10"/>
    <x v="1"/>
    <x v="4"/>
    <x v="0"/>
    <x v="0"/>
    <x v="0"/>
    <x v="0"/>
    <x v="80"/>
    <s v="PROYECTA T MERCHANDISING GROUP SAS"/>
    <m/>
  </r>
  <r>
    <x v="10"/>
    <x v="1"/>
    <x v="4"/>
    <x v="0"/>
    <x v="0"/>
    <x v="0"/>
    <x v="0"/>
    <x v="84"/>
    <s v="JOSE JAVIER SALCEDO SANCHEZ"/>
    <m/>
  </r>
  <r>
    <x v="10"/>
    <x v="1"/>
    <x v="4"/>
    <x v="0"/>
    <x v="0"/>
    <x v="0"/>
    <x v="0"/>
    <x v="107"/>
    <s v="LUCERO VASQUEZ"/>
    <n v="580000"/>
  </r>
  <r>
    <x v="10"/>
    <x v="1"/>
    <x v="4"/>
    <x v="0"/>
    <x v="0"/>
    <x v="0"/>
    <x v="0"/>
    <x v="115"/>
    <m/>
    <m/>
  </r>
  <r>
    <x v="10"/>
    <x v="1"/>
    <x v="4"/>
    <x v="0"/>
    <x v="0"/>
    <x v="0"/>
    <x v="0"/>
    <x v="138"/>
    <s v="COLOMBIA TELECOMUNICACIONES S.A. E.S.P."/>
    <n v="134058"/>
  </r>
  <r>
    <x v="10"/>
    <x v="1"/>
    <x v="4"/>
    <x v="0"/>
    <x v="0"/>
    <x v="0"/>
    <x v="0"/>
    <x v="108"/>
    <m/>
    <m/>
  </r>
  <r>
    <x v="10"/>
    <x v="1"/>
    <x v="4"/>
    <x v="0"/>
    <x v="0"/>
    <x v="0"/>
    <x v="0"/>
    <x v="109"/>
    <m/>
    <m/>
  </r>
  <r>
    <x v="10"/>
    <x v="1"/>
    <x v="4"/>
    <x v="0"/>
    <x v="0"/>
    <x v="0"/>
    <x v="0"/>
    <x v="116"/>
    <m/>
    <m/>
  </r>
  <r>
    <x v="10"/>
    <x v="1"/>
    <x v="4"/>
    <x v="0"/>
    <x v="0"/>
    <x v="0"/>
    <x v="0"/>
    <x v="79"/>
    <s v="SERVIENTREGA S.A."/>
    <m/>
  </r>
  <r>
    <x v="10"/>
    <x v="1"/>
    <x v="4"/>
    <x v="0"/>
    <x v="0"/>
    <x v="0"/>
    <x v="12"/>
    <x v="81"/>
    <m/>
    <m/>
  </r>
  <r>
    <x v="10"/>
    <x v="1"/>
    <x v="4"/>
    <x v="0"/>
    <x v="0"/>
    <x v="0"/>
    <x v="12"/>
    <x v="82"/>
    <s v="CAMARA DE COMERCIO DE CALI"/>
    <m/>
  </r>
  <r>
    <x v="10"/>
    <x v="1"/>
    <x v="4"/>
    <x v="0"/>
    <x v="0"/>
    <x v="0"/>
    <x v="12"/>
    <x v="83"/>
    <m/>
    <m/>
  </r>
  <r>
    <x v="10"/>
    <x v="1"/>
    <x v="4"/>
    <x v="0"/>
    <x v="0"/>
    <x v="0"/>
    <x v="12"/>
    <x v="84"/>
    <s v="CAMARA DE COMERCIO DE CALI"/>
    <m/>
  </r>
  <r>
    <x v="10"/>
    <x v="1"/>
    <x v="4"/>
    <x v="0"/>
    <x v="0"/>
    <x v="0"/>
    <x v="19"/>
    <x v="100"/>
    <s v="ALDEMAR MUÑOZ SUAREZ"/>
    <m/>
  </r>
  <r>
    <x v="10"/>
    <x v="1"/>
    <x v="4"/>
    <x v="0"/>
    <x v="0"/>
    <x v="0"/>
    <x v="19"/>
    <x v="100"/>
    <s v="FERRETERIA BERVAR S.A.S."/>
    <m/>
  </r>
  <r>
    <x v="10"/>
    <x v="1"/>
    <x v="4"/>
    <x v="0"/>
    <x v="0"/>
    <x v="0"/>
    <x v="19"/>
    <x v="139"/>
    <m/>
    <m/>
  </r>
  <r>
    <x v="10"/>
    <x v="1"/>
    <x v="4"/>
    <x v="0"/>
    <x v="0"/>
    <x v="0"/>
    <x v="19"/>
    <x v="140"/>
    <s v="JOSE JAVIER SALCEDO SANCHEZ"/>
    <m/>
  </r>
  <r>
    <x v="10"/>
    <x v="1"/>
    <x v="4"/>
    <x v="0"/>
    <x v="0"/>
    <x v="0"/>
    <x v="16"/>
    <x v="86"/>
    <s v="AEROVIAS DEL CONTINENTE AMERICANO S.A."/>
    <n v="1004500"/>
  </r>
  <r>
    <x v="10"/>
    <x v="1"/>
    <x v="4"/>
    <x v="0"/>
    <x v="0"/>
    <x v="0"/>
    <x v="16"/>
    <x v="117"/>
    <s v="CASCO CAPITAL S.A.S"/>
    <m/>
  </r>
  <r>
    <x v="10"/>
    <x v="1"/>
    <x v="4"/>
    <x v="0"/>
    <x v="0"/>
    <x v="0"/>
    <x v="16"/>
    <x v="117"/>
    <s v="HOSTAL LAS MERCEDES BOUTIQUE"/>
    <n v="220000"/>
  </r>
  <r>
    <x v="10"/>
    <x v="1"/>
    <x v="4"/>
    <x v="0"/>
    <x v="0"/>
    <x v="0"/>
    <x v="22"/>
    <x v="105"/>
    <m/>
    <m/>
  </r>
  <r>
    <x v="10"/>
    <x v="1"/>
    <x v="4"/>
    <x v="0"/>
    <x v="0"/>
    <x v="0"/>
    <x v="2"/>
    <x v="87"/>
    <s v="SHOPIFY INC"/>
    <n v="274181"/>
  </r>
  <r>
    <x v="10"/>
    <x v="1"/>
    <x v="4"/>
    <x v="0"/>
    <x v="0"/>
    <x v="0"/>
    <x v="2"/>
    <x v="87"/>
    <s v=" GODADDY"/>
    <n v="164230"/>
  </r>
  <r>
    <x v="10"/>
    <x v="1"/>
    <x v="4"/>
    <x v="0"/>
    <x v="0"/>
    <x v="0"/>
    <x v="2"/>
    <x v="87"/>
    <s v="GOOGLE LLC"/>
    <m/>
  </r>
  <r>
    <x v="10"/>
    <x v="1"/>
    <x v="4"/>
    <x v="0"/>
    <x v="0"/>
    <x v="0"/>
    <x v="2"/>
    <x v="87"/>
    <s v=" CAMARA DE COMERCIO DE CALI"/>
    <n v="148000"/>
  </r>
  <r>
    <x v="10"/>
    <x v="1"/>
    <x v="4"/>
    <x v="0"/>
    <x v="0"/>
    <x v="0"/>
    <x v="2"/>
    <x v="88"/>
    <s v="LUCERO VASQUEZ"/>
    <n v="10000"/>
  </r>
  <r>
    <x v="10"/>
    <x v="1"/>
    <x v="4"/>
    <x v="0"/>
    <x v="0"/>
    <x v="0"/>
    <x v="2"/>
    <x v="88"/>
    <s v=" KOBA COLOMBIA SAS"/>
    <n v="81582"/>
  </r>
  <r>
    <x v="10"/>
    <x v="1"/>
    <x v="4"/>
    <x v="0"/>
    <x v="0"/>
    <x v="0"/>
    <x v="2"/>
    <x v="89"/>
    <s v=" ANILLANDO CALI LTDA"/>
    <n v="35294"/>
  </r>
  <r>
    <x v="10"/>
    <x v="1"/>
    <x v="4"/>
    <x v="0"/>
    <x v="0"/>
    <x v="0"/>
    <x v="2"/>
    <x v="89"/>
    <s v="REDOX COLOMBIA S.A.S."/>
    <n v="26387"/>
  </r>
  <r>
    <x v="10"/>
    <x v="1"/>
    <x v="4"/>
    <x v="0"/>
    <x v="0"/>
    <x v="0"/>
    <x v="2"/>
    <x v="89"/>
    <s v="SODIMAC COLOMBIA S.A."/>
    <n v="405882"/>
  </r>
  <r>
    <x v="10"/>
    <x v="1"/>
    <x v="4"/>
    <x v="0"/>
    <x v="0"/>
    <x v="0"/>
    <x v="2"/>
    <x v="90"/>
    <s v="DAVID MUÑOZ"/>
    <n v="100000"/>
  </r>
  <r>
    <x v="10"/>
    <x v="1"/>
    <x v="4"/>
    <x v="0"/>
    <x v="0"/>
    <x v="0"/>
    <x v="2"/>
    <x v="90"/>
    <s v="GRUPO ARGURI SAS "/>
    <n v="150027"/>
  </r>
  <r>
    <x v="10"/>
    <x v="1"/>
    <x v="4"/>
    <x v="0"/>
    <x v="0"/>
    <x v="0"/>
    <x v="2"/>
    <x v="91"/>
    <s v="DAVID MUÑOZ"/>
    <n v="105400"/>
  </r>
  <r>
    <x v="10"/>
    <x v="1"/>
    <x v="4"/>
    <x v="0"/>
    <x v="0"/>
    <x v="0"/>
    <x v="2"/>
    <x v="91"/>
    <s v="RESTAURANTE LA QUERENCIA SAS"/>
    <n v="130831"/>
  </r>
  <r>
    <x v="10"/>
    <x v="1"/>
    <x v="4"/>
    <x v="0"/>
    <x v="0"/>
    <x v="0"/>
    <x v="2"/>
    <x v="92"/>
    <s v="DAVID MUÑOZ"/>
    <n v="38900"/>
  </r>
  <r>
    <x v="10"/>
    <x v="1"/>
    <x v="4"/>
    <x v="0"/>
    <x v="0"/>
    <x v="0"/>
    <x v="2"/>
    <x v="136"/>
    <s v="JHON FREYMAN ESCOBAR"/>
    <m/>
  </r>
  <r>
    <x v="10"/>
    <x v="1"/>
    <x v="4"/>
    <x v="0"/>
    <x v="0"/>
    <x v="0"/>
    <x v="2"/>
    <x v="136"/>
    <s v="DAVID MUÑOZ"/>
    <n v="160000"/>
  </r>
  <r>
    <x v="10"/>
    <x v="1"/>
    <x v="4"/>
    <x v="0"/>
    <x v="0"/>
    <x v="0"/>
    <x v="2"/>
    <x v="141"/>
    <s v="DAVID MUÑOZ"/>
    <n v="18500"/>
  </r>
  <r>
    <x v="10"/>
    <x v="1"/>
    <x v="4"/>
    <x v="0"/>
    <x v="0"/>
    <x v="0"/>
    <x v="2"/>
    <x v="93"/>
    <m/>
    <m/>
  </r>
  <r>
    <x v="10"/>
    <x v="1"/>
    <x v="4"/>
    <x v="0"/>
    <x v="0"/>
    <x v="0"/>
    <x v="2"/>
    <x v="84"/>
    <s v="Manuel Londoño"/>
    <n v="0.52"/>
  </r>
  <r>
    <x v="10"/>
    <x v="1"/>
    <x v="4"/>
    <x v="0"/>
    <x v="0"/>
    <x v="0"/>
    <x v="2"/>
    <x v="84"/>
    <s v=" INTERRAPIDISIMO S.A."/>
    <n v="14850"/>
  </r>
  <r>
    <x v="10"/>
    <x v="1"/>
    <x v="4"/>
    <x v="0"/>
    <x v="0"/>
    <x v="0"/>
    <x v="2"/>
    <x v="84"/>
    <s v="FARMACIA DROGUERIA SAN JORGE LTDA"/>
    <n v="2.48"/>
  </r>
  <r>
    <x v="10"/>
    <x v="1"/>
    <x v="4"/>
    <x v="0"/>
    <x v="0"/>
    <x v="0"/>
    <x v="2"/>
    <x v="84"/>
    <s v="FARMAVIT EMPRESA ASOCIATIVA DE TRABAJO"/>
    <n v="1.32"/>
  </r>
  <r>
    <x v="10"/>
    <x v="1"/>
    <x v="4"/>
    <x v="0"/>
    <x v="0"/>
    <x v="0"/>
    <x v="2"/>
    <x v="84"/>
    <s v=" KOBA COLOMBIA SAS"/>
    <n v="54"/>
  </r>
  <r>
    <x v="10"/>
    <x v="1"/>
    <x v="4"/>
    <x v="0"/>
    <x v="0"/>
    <x v="0"/>
    <x v="2"/>
    <x v="84"/>
    <s v="VITAFITNESS SAS"/>
    <n v="125.35"/>
  </r>
  <r>
    <x v="10"/>
    <x v="1"/>
    <x v="4"/>
    <x v="0"/>
    <x v="0"/>
    <x v="0"/>
    <x v="2"/>
    <x v="84"/>
    <s v="INVERSIONES FARMACIAS ALPHA S.A.S"/>
    <n v="249.94"/>
  </r>
  <r>
    <x v="10"/>
    <x v="1"/>
    <x v="4"/>
    <x v="0"/>
    <x v="0"/>
    <x v="0"/>
    <x v="2"/>
    <x v="84"/>
    <s v="MERKAORGANICO NATURAL SAS"/>
    <n v="249.77"/>
  </r>
  <r>
    <x v="10"/>
    <x v="1"/>
    <x v="4"/>
    <x v="0"/>
    <x v="0"/>
    <x v="0"/>
    <x v="2"/>
    <x v="84"/>
    <s v="H&amp;G CONTADORES SAS"/>
    <n v="1"/>
  </r>
  <r>
    <x v="10"/>
    <x v="1"/>
    <x v="4"/>
    <x v="0"/>
    <x v="0"/>
    <x v="0"/>
    <x v="2"/>
    <x v="84"/>
    <s v="INVERSIONES VITALMENTEFIT SAS"/>
    <n v="0.04"/>
  </r>
  <r>
    <x v="10"/>
    <x v="1"/>
    <x v="4"/>
    <x v="0"/>
    <x v="0"/>
    <x v="7"/>
    <x v="4"/>
    <x v="119"/>
    <s v="DAVID MUÑOZ"/>
    <n v="2000000"/>
  </r>
  <r>
    <x v="10"/>
    <x v="1"/>
    <x v="4"/>
    <x v="0"/>
    <x v="0"/>
    <x v="7"/>
    <x v="4"/>
    <x v="120"/>
    <s v="DAVID MUÑOZ"/>
    <n v="117172"/>
  </r>
  <r>
    <x v="10"/>
    <x v="1"/>
    <x v="4"/>
    <x v="0"/>
    <x v="0"/>
    <x v="7"/>
    <x v="4"/>
    <x v="121"/>
    <s v="DAVID MUÑOZ"/>
    <n v="176430"/>
  </r>
  <r>
    <x v="10"/>
    <x v="1"/>
    <x v="4"/>
    <x v="0"/>
    <x v="0"/>
    <x v="7"/>
    <x v="4"/>
    <x v="122"/>
    <s v="DAVID MUÑOZ"/>
    <n v="21172"/>
  </r>
  <r>
    <x v="10"/>
    <x v="1"/>
    <x v="4"/>
    <x v="0"/>
    <x v="0"/>
    <x v="7"/>
    <x v="4"/>
    <x v="123"/>
    <s v="DAVID MUÑOZ"/>
    <n v="176430"/>
  </r>
  <r>
    <x v="10"/>
    <x v="1"/>
    <x v="4"/>
    <x v="0"/>
    <x v="0"/>
    <x v="7"/>
    <x v="4"/>
    <x v="124"/>
    <s v="DAVID MUÑOZ"/>
    <n v="83333.34"/>
  </r>
  <r>
    <x v="10"/>
    <x v="1"/>
    <x v="4"/>
    <x v="0"/>
    <x v="0"/>
    <x v="7"/>
    <x v="4"/>
    <x v="135"/>
    <m/>
    <m/>
  </r>
  <r>
    <x v="10"/>
    <x v="1"/>
    <x v="4"/>
    <x v="0"/>
    <x v="0"/>
    <x v="7"/>
    <x v="4"/>
    <x v="125"/>
    <s v="DAVID MUÑOZ"/>
    <n v="1000000"/>
  </r>
  <r>
    <x v="10"/>
    <x v="1"/>
    <x v="4"/>
    <x v="0"/>
    <x v="0"/>
    <x v="7"/>
    <x v="4"/>
    <x v="144"/>
    <s v="DAVID MUÑOZ"/>
    <m/>
  </r>
  <r>
    <x v="10"/>
    <x v="1"/>
    <x v="4"/>
    <x v="0"/>
    <x v="0"/>
    <x v="7"/>
    <x v="4"/>
    <x v="126"/>
    <m/>
    <m/>
  </r>
  <r>
    <x v="10"/>
    <x v="1"/>
    <x v="4"/>
    <x v="0"/>
    <x v="0"/>
    <x v="7"/>
    <x v="4"/>
    <x v="127"/>
    <s v="Seguros de riesgos laborales suramericana S.A."/>
    <n v="10440"/>
  </r>
  <r>
    <x v="10"/>
    <x v="1"/>
    <x v="4"/>
    <x v="0"/>
    <x v="0"/>
    <x v="7"/>
    <x v="4"/>
    <x v="128"/>
    <s v="Protección S.A"/>
    <n v="240000"/>
  </r>
  <r>
    <x v="10"/>
    <x v="1"/>
    <x v="4"/>
    <x v="0"/>
    <x v="0"/>
    <x v="7"/>
    <x v="4"/>
    <x v="129"/>
    <s v="Colsubsidio "/>
    <n v="80000"/>
  </r>
  <r>
    <x v="10"/>
    <x v="1"/>
    <x v="4"/>
    <x v="0"/>
    <x v="0"/>
    <x v="7"/>
    <x v="4"/>
    <x v="130"/>
    <m/>
    <m/>
  </r>
  <r>
    <x v="10"/>
    <x v="1"/>
    <x v="4"/>
    <x v="0"/>
    <x v="0"/>
    <x v="7"/>
    <x v="2"/>
    <x v="131"/>
    <m/>
    <m/>
  </r>
  <r>
    <x v="10"/>
    <x v="1"/>
    <x v="4"/>
    <x v="0"/>
    <x v="0"/>
    <x v="1"/>
    <x v="7"/>
    <x v="34"/>
    <s v="Bancolombia"/>
    <n v="84190"/>
  </r>
  <r>
    <x v="10"/>
    <x v="1"/>
    <x v="4"/>
    <x v="0"/>
    <x v="0"/>
    <x v="1"/>
    <x v="7"/>
    <x v="20"/>
    <s v="PAYU COLOMBIA SAS"/>
    <n v="378006"/>
  </r>
  <r>
    <x v="10"/>
    <x v="1"/>
    <x v="4"/>
    <x v="0"/>
    <x v="0"/>
    <x v="1"/>
    <x v="7"/>
    <x v="20"/>
    <s v="Bancolombia"/>
    <n v="99610.09"/>
  </r>
  <r>
    <x v="10"/>
    <x v="1"/>
    <x v="4"/>
    <x v="0"/>
    <x v="0"/>
    <x v="1"/>
    <x v="7"/>
    <x v="101"/>
    <s v="DIAN"/>
    <m/>
  </r>
  <r>
    <x v="10"/>
    <x v="1"/>
    <x v="4"/>
    <x v="0"/>
    <x v="0"/>
    <x v="1"/>
    <x v="7"/>
    <x v="55"/>
    <s v="NEGOCIOS LA PLAZA SAS"/>
    <m/>
  </r>
  <r>
    <x v="10"/>
    <x v="1"/>
    <x v="4"/>
    <x v="0"/>
    <x v="0"/>
    <x v="1"/>
    <x v="7"/>
    <x v="55"/>
    <s v=" ALIMENTOS SOSTENIBLES SAS"/>
    <m/>
  </r>
  <r>
    <x v="10"/>
    <x v="1"/>
    <x v="4"/>
    <x v="0"/>
    <x v="0"/>
    <x v="1"/>
    <x v="8"/>
    <x v="22"/>
    <s v="Bancolombia"/>
    <n v="235573.41"/>
  </r>
  <r>
    <x v="10"/>
    <x v="1"/>
    <x v="4"/>
    <x v="0"/>
    <x v="0"/>
    <x v="1"/>
    <x v="8"/>
    <x v="94"/>
    <s v="MARIA CRISTINA TORO"/>
    <n v="3000"/>
  </r>
  <r>
    <x v="10"/>
    <x v="1"/>
    <x v="4"/>
    <x v="0"/>
    <x v="0"/>
    <x v="1"/>
    <x v="8"/>
    <x v="95"/>
    <m/>
    <m/>
  </r>
  <r>
    <x v="10"/>
    <x v="1"/>
    <x v="4"/>
    <x v="0"/>
    <x v="0"/>
    <x v="1"/>
    <x v="8"/>
    <x v="77"/>
    <s v="Fundapedco"/>
    <m/>
  </r>
  <r>
    <x v="10"/>
    <x v="1"/>
    <x v="4"/>
    <x v="0"/>
    <x v="0"/>
    <x v="1"/>
    <x v="8"/>
    <x v="4"/>
    <s v="SEBASTIAN MENDOZA CASTAÑO"/>
    <n v="7153.61"/>
  </r>
  <r>
    <x v="10"/>
    <x v="1"/>
    <x v="4"/>
    <x v="0"/>
    <x v="0"/>
    <x v="1"/>
    <x v="8"/>
    <x v="4"/>
    <s v="LUCERO VASQUEZ"/>
    <n v="5800"/>
  </r>
  <r>
    <x v="10"/>
    <x v="1"/>
    <x v="4"/>
    <x v="0"/>
    <x v="0"/>
    <x v="1"/>
    <x v="8"/>
    <x v="4"/>
    <s v="ENTERPRISE"/>
    <m/>
  </r>
  <r>
    <x v="10"/>
    <x v="1"/>
    <x v="4"/>
    <x v="0"/>
    <x v="0"/>
    <x v="1"/>
    <x v="8"/>
    <x v="4"/>
    <s v="MARIA CRISTINA TORO"/>
    <m/>
  </r>
  <r>
    <x v="10"/>
    <x v="1"/>
    <x v="4"/>
    <x v="0"/>
    <x v="0"/>
    <x v="1"/>
    <x v="8"/>
    <x v="4"/>
    <s v="COLVANES SAS"/>
    <m/>
  </r>
  <r>
    <x v="10"/>
    <x v="1"/>
    <x v="4"/>
    <x v="0"/>
    <x v="0"/>
    <x v="1"/>
    <x v="8"/>
    <x v="4"/>
    <s v="SODIMAC COLOMBIA S.A."/>
    <m/>
  </r>
  <r>
    <x v="10"/>
    <x v="1"/>
    <x v="4"/>
    <x v="0"/>
    <x v="0"/>
    <x v="1"/>
    <x v="8"/>
    <x v="4"/>
    <s v="HANGAR PARK SAS"/>
    <m/>
  </r>
  <r>
    <x v="10"/>
    <x v="1"/>
    <x v="4"/>
    <x v="0"/>
    <x v="0"/>
    <x v="1"/>
    <x v="8"/>
    <x v="4"/>
    <s v="GRUPO ARGURI SAS "/>
    <m/>
  </r>
  <r>
    <x v="10"/>
    <x v="1"/>
    <x v="4"/>
    <x v="0"/>
    <x v="0"/>
    <x v="1"/>
    <x v="8"/>
    <x v="4"/>
    <s v="COMIDAS VARPEL SAS"/>
    <m/>
  </r>
  <r>
    <x v="10"/>
    <x v="1"/>
    <x v="4"/>
    <x v="0"/>
    <x v="0"/>
    <x v="1"/>
    <x v="8"/>
    <x v="4"/>
    <s v="TRINITARIA CERAMICS SAS"/>
    <m/>
  </r>
  <r>
    <x v="10"/>
    <x v="1"/>
    <x v="4"/>
    <x v="0"/>
    <x v="0"/>
    <x v="1"/>
    <x v="8"/>
    <x v="4"/>
    <s v="EDWAR LOPEZ"/>
    <m/>
  </r>
  <r>
    <x v="10"/>
    <x v="1"/>
    <x v="4"/>
    <x v="0"/>
    <x v="0"/>
    <x v="6"/>
    <x v="23"/>
    <x v="112"/>
    <m/>
    <m/>
  </r>
  <r>
    <x v="10"/>
    <x v="1"/>
    <x v="4"/>
    <x v="0"/>
    <x v="2"/>
    <x v="3"/>
    <x v="3"/>
    <x v="96"/>
    <m/>
    <n v="16171523.393193278"/>
  </r>
  <r>
    <x v="10"/>
    <x v="1"/>
    <x v="4"/>
    <x v="0"/>
    <x v="2"/>
    <x v="3"/>
    <x v="3"/>
    <x v="137"/>
    <s v="COOPERATIVA MULTIACTIVA UNIAGRO"/>
    <m/>
  </r>
  <r>
    <x v="10"/>
    <x v="1"/>
    <x v="4"/>
    <x v="0"/>
    <x v="2"/>
    <x v="3"/>
    <x v="3"/>
    <x v="97"/>
    <s v="LA CONCEPCION SA"/>
    <m/>
  </r>
  <r>
    <x v="10"/>
    <x v="1"/>
    <x v="4"/>
    <x v="0"/>
    <x v="2"/>
    <x v="3"/>
    <x v="3"/>
    <x v="97"/>
    <s v="ASOCIACION AGROPIMIENTERA VALLE DEL GUAMEZ"/>
    <m/>
  </r>
  <r>
    <x v="10"/>
    <x v="1"/>
    <x v="4"/>
    <x v="0"/>
    <x v="2"/>
    <x v="3"/>
    <x v="3"/>
    <x v="97"/>
    <s v="CONNPLANTS SAS"/>
    <m/>
  </r>
  <r>
    <x v="10"/>
    <x v="1"/>
    <x v="4"/>
    <x v="0"/>
    <x v="2"/>
    <x v="3"/>
    <x v="3"/>
    <x v="97"/>
    <m/>
    <m/>
  </r>
  <r>
    <x v="10"/>
    <x v="1"/>
    <x v="4"/>
    <x v="0"/>
    <x v="2"/>
    <x v="3"/>
    <x v="3"/>
    <x v="97"/>
    <m/>
    <m/>
  </r>
  <r>
    <x v="10"/>
    <x v="1"/>
    <x v="4"/>
    <x v="0"/>
    <x v="2"/>
    <x v="3"/>
    <x v="3"/>
    <x v="97"/>
    <m/>
    <m/>
  </r>
  <r>
    <x v="10"/>
    <x v="1"/>
    <x v="4"/>
    <x v="0"/>
    <x v="2"/>
    <x v="3"/>
    <x v="3"/>
    <x v="97"/>
    <m/>
    <m/>
  </r>
  <r>
    <x v="10"/>
    <x v="1"/>
    <x v="4"/>
    <x v="0"/>
    <x v="2"/>
    <x v="3"/>
    <x v="3"/>
    <x v="98"/>
    <m/>
    <m/>
  </r>
  <r>
    <x v="10"/>
    <x v="1"/>
    <x v="4"/>
    <x v="0"/>
    <x v="2"/>
    <x v="3"/>
    <x v="3"/>
    <x v="99"/>
    <s v="FARMAVIT EMPRESA ASOCIATIVA DE TRABAJO"/>
    <m/>
  </r>
  <r>
    <x v="10"/>
    <x v="1"/>
    <x v="4"/>
    <x v="0"/>
    <x v="2"/>
    <x v="3"/>
    <x v="3"/>
    <x v="99"/>
    <s v="INDES S.A.S."/>
    <m/>
  </r>
  <r>
    <x v="10"/>
    <x v="1"/>
    <x v="4"/>
    <x v="0"/>
    <x v="2"/>
    <x v="3"/>
    <x v="3"/>
    <x v="99"/>
    <s v="NEW PLAST SAS"/>
    <m/>
  </r>
  <r>
    <x v="10"/>
    <x v="1"/>
    <x v="4"/>
    <x v="0"/>
    <x v="2"/>
    <x v="3"/>
    <x v="3"/>
    <x v="99"/>
    <s v="MARGARITA MARIA AGUIRRE GARCIA"/>
    <m/>
  </r>
  <r>
    <x v="10"/>
    <x v="1"/>
    <x v="4"/>
    <x v="0"/>
    <x v="2"/>
    <x v="3"/>
    <x v="3"/>
    <x v="99"/>
    <s v="PRODUCCION GRAFICA EDITORES SAS"/>
    <m/>
  </r>
  <r>
    <x v="10"/>
    <x v="1"/>
    <x v="4"/>
    <x v="0"/>
    <x v="2"/>
    <x v="3"/>
    <x v="3"/>
    <x v="99"/>
    <s v="COORDIUTIL S.A."/>
    <m/>
  </r>
  <r>
    <x v="10"/>
    <x v="1"/>
    <x v="4"/>
    <x v="0"/>
    <x v="2"/>
    <x v="3"/>
    <x v="3"/>
    <x v="99"/>
    <s v="COORDINADORA MERCANTIL SA"/>
    <m/>
  </r>
  <r>
    <x v="10"/>
    <x v="1"/>
    <x v="4"/>
    <x v="0"/>
    <x v="2"/>
    <x v="3"/>
    <x v="26"/>
    <x v="137"/>
    <m/>
    <m/>
  </r>
  <r>
    <x v="10"/>
    <x v="1"/>
    <x v="4"/>
    <x v="0"/>
    <x v="2"/>
    <x v="3"/>
    <x v="20"/>
    <x v="49"/>
    <s v="SERVIENTREGA S.A."/>
    <m/>
  </r>
  <r>
    <x v="10"/>
    <x v="1"/>
    <x v="4"/>
    <x v="0"/>
    <x v="2"/>
    <x v="3"/>
    <x v="20"/>
    <x v="49"/>
    <s v="COORDINADORA MERCANTIL SA"/>
    <m/>
  </r>
  <r>
    <x v="10"/>
    <x v="1"/>
    <x v="4"/>
    <x v="0"/>
    <x v="2"/>
    <x v="3"/>
    <x v="20"/>
    <x v="49"/>
    <s v="ALLTAG SAS"/>
    <m/>
  </r>
  <r>
    <x v="10"/>
    <x v="1"/>
    <x v="4"/>
    <x v="0"/>
    <x v="2"/>
    <x v="3"/>
    <x v="20"/>
    <x v="49"/>
    <s v="COORDIUTIL S.A."/>
    <m/>
  </r>
  <r>
    <x v="10"/>
    <x v="1"/>
    <x v="4"/>
    <x v="0"/>
    <x v="2"/>
    <x v="3"/>
    <x v="20"/>
    <x v="49"/>
    <s v="MULTILINEA LTDA"/>
    <m/>
  </r>
  <r>
    <x v="10"/>
    <x v="1"/>
    <x v="4"/>
    <x v="0"/>
    <x v="2"/>
    <x v="3"/>
    <x v="20"/>
    <x v="49"/>
    <m/>
    <m/>
  </r>
  <r>
    <x v="10"/>
    <x v="1"/>
    <x v="4"/>
    <x v="0"/>
    <x v="2"/>
    <x v="3"/>
    <x v="20"/>
    <x v="111"/>
    <s v="ALLTAG SAS"/>
    <m/>
  </r>
  <r>
    <x v="10"/>
    <x v="1"/>
    <x v="4"/>
    <x v="0"/>
    <x v="2"/>
    <x v="3"/>
    <x v="20"/>
    <x v="111"/>
    <s v="COORDIUTIL S.A."/>
    <m/>
  </r>
  <r>
    <x v="10"/>
    <x v="1"/>
    <x v="4"/>
    <x v="0"/>
    <x v="2"/>
    <x v="3"/>
    <x v="20"/>
    <x v="111"/>
    <s v="OLGROUP SAS"/>
    <m/>
  </r>
  <r>
    <x v="10"/>
    <x v="1"/>
    <x v="4"/>
    <x v="0"/>
    <x v="2"/>
    <x v="3"/>
    <x v="21"/>
    <x v="50"/>
    <m/>
    <m/>
  </r>
  <r>
    <x v="10"/>
    <x v="1"/>
    <x v="4"/>
    <x v="0"/>
    <x v="2"/>
    <x v="3"/>
    <x v="21"/>
    <x v="132"/>
    <s v="MARIA JOSE LOPEZ BOLAÑOS"/>
    <m/>
  </r>
  <r>
    <x v="11"/>
    <x v="1"/>
    <x v="4"/>
    <x v="0"/>
    <x v="1"/>
    <x v="2"/>
    <x v="24"/>
    <x v="63"/>
    <s v="VARIOS"/>
    <n v="55905904.822857141"/>
  </r>
  <r>
    <x v="11"/>
    <x v="1"/>
    <x v="4"/>
    <x v="0"/>
    <x v="1"/>
    <x v="5"/>
    <x v="11"/>
    <x v="64"/>
    <m/>
    <m/>
  </r>
  <r>
    <x v="11"/>
    <x v="1"/>
    <x v="4"/>
    <x v="0"/>
    <x v="1"/>
    <x v="5"/>
    <x v="14"/>
    <x v="66"/>
    <m/>
    <m/>
  </r>
  <r>
    <x v="11"/>
    <x v="1"/>
    <x v="4"/>
    <x v="0"/>
    <x v="1"/>
    <x v="5"/>
    <x v="15"/>
    <x v="69"/>
    <m/>
    <m/>
  </r>
  <r>
    <x v="11"/>
    <x v="1"/>
    <x v="4"/>
    <x v="0"/>
    <x v="1"/>
    <x v="2"/>
    <x v="25"/>
    <x v="74"/>
    <m/>
    <m/>
  </r>
  <r>
    <x v="11"/>
    <x v="1"/>
    <x v="4"/>
    <x v="0"/>
    <x v="1"/>
    <x v="2"/>
    <x v="25"/>
    <x v="118"/>
    <m/>
    <m/>
  </r>
  <r>
    <x v="11"/>
    <x v="1"/>
    <x v="4"/>
    <x v="0"/>
    <x v="1"/>
    <x v="2"/>
    <x v="0"/>
    <x v="103"/>
    <m/>
    <m/>
  </r>
  <r>
    <x v="11"/>
    <x v="1"/>
    <x v="4"/>
    <x v="0"/>
    <x v="1"/>
    <x v="2"/>
    <x v="0"/>
    <x v="104"/>
    <m/>
    <m/>
  </r>
  <r>
    <x v="11"/>
    <x v="1"/>
    <x v="4"/>
    <x v="0"/>
    <x v="0"/>
    <x v="0"/>
    <x v="4"/>
    <x v="6"/>
    <s v="SEBASTIAN MENDOZA CASTAÑO"/>
    <n v="5520000"/>
  </r>
  <r>
    <x v="11"/>
    <x v="1"/>
    <x v="4"/>
    <x v="0"/>
    <x v="0"/>
    <x v="0"/>
    <x v="4"/>
    <x v="6"/>
    <s v="ANA MYRIAM SALAZAR HERMOSA"/>
    <n v="1750000"/>
  </r>
  <r>
    <x v="11"/>
    <x v="1"/>
    <x v="4"/>
    <x v="0"/>
    <x v="0"/>
    <x v="0"/>
    <x v="4"/>
    <x v="7"/>
    <s v="SEBASTIAN MENDOZA CASTAÑO"/>
    <m/>
  </r>
  <r>
    <x v="11"/>
    <x v="1"/>
    <x v="4"/>
    <x v="0"/>
    <x v="0"/>
    <x v="0"/>
    <x v="4"/>
    <x v="7"/>
    <s v="ANA MYRIAM SALAZAR HERMOSA"/>
    <n v="117172"/>
  </r>
  <r>
    <x v="11"/>
    <x v="1"/>
    <x v="4"/>
    <x v="0"/>
    <x v="0"/>
    <x v="0"/>
    <x v="4"/>
    <x v="8"/>
    <s v="SEBASTIAN MENDOZA CASTAÑO"/>
    <n v="460000"/>
  </r>
  <r>
    <x v="11"/>
    <x v="1"/>
    <x v="4"/>
    <x v="0"/>
    <x v="0"/>
    <x v="0"/>
    <x v="4"/>
    <x v="8"/>
    <s v="ANA MYRIAM SALAZAR HERMOSA"/>
    <n v="155598"/>
  </r>
  <r>
    <x v="11"/>
    <x v="1"/>
    <x v="4"/>
    <x v="0"/>
    <x v="0"/>
    <x v="0"/>
    <x v="4"/>
    <x v="9"/>
    <s v="SEBASTIAN MENDOZA CASTAÑO"/>
    <n v="55200"/>
  </r>
  <r>
    <x v="11"/>
    <x v="1"/>
    <x v="4"/>
    <x v="0"/>
    <x v="0"/>
    <x v="0"/>
    <x v="4"/>
    <x v="9"/>
    <s v="ANA MYRIAM SALAZAR HERMOSA"/>
    <n v="18672"/>
  </r>
  <r>
    <x v="11"/>
    <x v="1"/>
    <x v="4"/>
    <x v="0"/>
    <x v="0"/>
    <x v="0"/>
    <x v="4"/>
    <x v="10"/>
    <s v="SEBASTIAN MENDOZA CASTAÑO"/>
    <n v="460000"/>
  </r>
  <r>
    <x v="11"/>
    <x v="1"/>
    <x v="4"/>
    <x v="0"/>
    <x v="0"/>
    <x v="0"/>
    <x v="4"/>
    <x v="10"/>
    <s v="ANA MYRIAM SALAZAR HERMOSA"/>
    <n v="155598"/>
  </r>
  <r>
    <x v="11"/>
    <x v="1"/>
    <x v="4"/>
    <x v="0"/>
    <x v="0"/>
    <x v="0"/>
    <x v="4"/>
    <x v="11"/>
    <s v="SEBASTIAN MENDOZA CASTAÑO"/>
    <n v="230000"/>
  </r>
  <r>
    <x v="11"/>
    <x v="1"/>
    <x v="4"/>
    <x v="0"/>
    <x v="0"/>
    <x v="0"/>
    <x v="4"/>
    <x v="11"/>
    <s v="ANA MYRIAM SALAZAR HERMOSA"/>
    <n v="72916"/>
  </r>
  <r>
    <x v="11"/>
    <x v="1"/>
    <x v="4"/>
    <x v="0"/>
    <x v="0"/>
    <x v="0"/>
    <x v="4"/>
    <x v="12"/>
    <s v="SEBASTIAN MENDOZA CASTAÑO"/>
    <n v="3680000"/>
  </r>
  <r>
    <x v="11"/>
    <x v="1"/>
    <x v="4"/>
    <x v="0"/>
    <x v="0"/>
    <x v="0"/>
    <x v="4"/>
    <x v="134"/>
    <m/>
    <m/>
  </r>
  <r>
    <x v="11"/>
    <x v="1"/>
    <x v="4"/>
    <x v="0"/>
    <x v="0"/>
    <x v="0"/>
    <x v="4"/>
    <x v="142"/>
    <s v="PLATZI SAS"/>
    <m/>
  </r>
  <r>
    <x v="11"/>
    <x v="1"/>
    <x v="4"/>
    <x v="0"/>
    <x v="0"/>
    <x v="0"/>
    <x v="4"/>
    <x v="56"/>
    <s v="RICARDO ARTURO ARANGO WAGNER"/>
    <m/>
  </r>
  <r>
    <x v="11"/>
    <x v="1"/>
    <x v="4"/>
    <x v="0"/>
    <x v="0"/>
    <x v="0"/>
    <x v="4"/>
    <x v="13"/>
    <s v="Seguros de riesgos laborales suramericana S.A."/>
    <n v="37949"/>
  </r>
  <r>
    <x v="11"/>
    <x v="1"/>
    <x v="4"/>
    <x v="0"/>
    <x v="0"/>
    <x v="0"/>
    <x v="4"/>
    <x v="14"/>
    <s v="Protección S.A"/>
    <n v="662400"/>
  </r>
  <r>
    <x v="11"/>
    <x v="1"/>
    <x v="4"/>
    <x v="0"/>
    <x v="0"/>
    <x v="0"/>
    <x v="4"/>
    <x v="14"/>
    <s v="Colpensiones"/>
    <n v="210000"/>
  </r>
  <r>
    <x v="11"/>
    <x v="1"/>
    <x v="4"/>
    <x v="0"/>
    <x v="0"/>
    <x v="0"/>
    <x v="4"/>
    <x v="15"/>
    <s v="Comfandi "/>
    <n v="290800"/>
  </r>
  <r>
    <x v="11"/>
    <x v="1"/>
    <x v="4"/>
    <x v="0"/>
    <x v="0"/>
    <x v="0"/>
    <x v="4"/>
    <x v="113"/>
    <m/>
    <m/>
  </r>
  <r>
    <x v="11"/>
    <x v="1"/>
    <x v="4"/>
    <x v="0"/>
    <x v="0"/>
    <x v="0"/>
    <x v="9"/>
    <x v="114"/>
    <s v="H&amp;G CONTADORES SAS"/>
    <n v="600000"/>
  </r>
  <r>
    <x v="11"/>
    <x v="1"/>
    <x v="4"/>
    <x v="0"/>
    <x v="0"/>
    <x v="0"/>
    <x v="9"/>
    <x v="30"/>
    <m/>
    <m/>
  </r>
  <r>
    <x v="11"/>
    <x v="1"/>
    <x v="4"/>
    <x v="0"/>
    <x v="0"/>
    <x v="0"/>
    <x v="9"/>
    <x v="110"/>
    <m/>
    <m/>
  </r>
  <r>
    <x v="11"/>
    <x v="1"/>
    <x v="4"/>
    <x v="0"/>
    <x v="0"/>
    <x v="0"/>
    <x v="5"/>
    <x v="70"/>
    <s v="COLOMBIA TELECOMUNICACIONES S.A. E.S.P."/>
    <n v="451"/>
  </r>
  <r>
    <x v="11"/>
    <x v="1"/>
    <x v="4"/>
    <x v="0"/>
    <x v="0"/>
    <x v="0"/>
    <x v="5"/>
    <x v="70"/>
    <s v="RESTAURANTE LA QUERENCIA SAS"/>
    <n v="9519"/>
  </r>
  <r>
    <x v="11"/>
    <x v="1"/>
    <x v="4"/>
    <x v="0"/>
    <x v="0"/>
    <x v="0"/>
    <x v="5"/>
    <x v="102"/>
    <m/>
    <m/>
  </r>
  <r>
    <x v="11"/>
    <x v="1"/>
    <x v="4"/>
    <x v="0"/>
    <x v="0"/>
    <x v="0"/>
    <x v="5"/>
    <x v="71"/>
    <s v="AEROVIAS DEL CONTINENTE AMERICANO S.A."/>
    <n v="106205"/>
  </r>
  <r>
    <x v="11"/>
    <x v="1"/>
    <x v="4"/>
    <x v="0"/>
    <x v="0"/>
    <x v="0"/>
    <x v="5"/>
    <x v="78"/>
    <m/>
    <m/>
  </r>
  <r>
    <x v="11"/>
    <x v="1"/>
    <x v="4"/>
    <x v="0"/>
    <x v="0"/>
    <x v="0"/>
    <x v="6"/>
    <x v="17"/>
    <s v="OLGA BARBOSA DE HURTADO"/>
    <n v="800000"/>
  </r>
  <r>
    <x v="11"/>
    <x v="1"/>
    <x v="4"/>
    <x v="0"/>
    <x v="0"/>
    <x v="0"/>
    <x v="6"/>
    <x v="143"/>
    <s v="TEG EXPO SAS"/>
    <m/>
  </r>
  <r>
    <x v="11"/>
    <x v="1"/>
    <x v="4"/>
    <x v="0"/>
    <x v="0"/>
    <x v="0"/>
    <x v="0"/>
    <x v="79"/>
    <m/>
    <m/>
  </r>
  <r>
    <x v="11"/>
    <x v="1"/>
    <x v="4"/>
    <x v="0"/>
    <x v="0"/>
    <x v="0"/>
    <x v="0"/>
    <x v="80"/>
    <s v="FACEBOOK IRELAND LIMITED"/>
    <n v="341583"/>
  </r>
  <r>
    <x v="11"/>
    <x v="1"/>
    <x v="4"/>
    <x v="0"/>
    <x v="0"/>
    <x v="0"/>
    <x v="0"/>
    <x v="80"/>
    <s v="GOOGLE LLC"/>
    <n v="303933"/>
  </r>
  <r>
    <x v="11"/>
    <x v="1"/>
    <x v="4"/>
    <x v="0"/>
    <x v="0"/>
    <x v="0"/>
    <x v="0"/>
    <x v="80"/>
    <s v="MANCHOLA ASOCIADOS LTDA"/>
    <n v="1000000"/>
  </r>
  <r>
    <x v="11"/>
    <x v="1"/>
    <x v="4"/>
    <x v="0"/>
    <x v="0"/>
    <x v="0"/>
    <x v="0"/>
    <x v="80"/>
    <s v="MERCADEO COMPARTIDO SAS"/>
    <n v="365608"/>
  </r>
  <r>
    <x v="11"/>
    <x v="1"/>
    <x v="4"/>
    <x v="0"/>
    <x v="0"/>
    <x v="0"/>
    <x v="0"/>
    <x v="80"/>
    <s v="FARMACIA DROGUERIA SAN JORGE LTDA"/>
    <m/>
  </r>
  <r>
    <x v="11"/>
    <x v="1"/>
    <x v="4"/>
    <x v="0"/>
    <x v="0"/>
    <x v="0"/>
    <x v="0"/>
    <x v="80"/>
    <s v="AURA CRISTINA ROJAS TRIANA"/>
    <m/>
  </r>
  <r>
    <x v="11"/>
    <x v="1"/>
    <x v="4"/>
    <x v="0"/>
    <x v="0"/>
    <x v="0"/>
    <x v="0"/>
    <x v="80"/>
    <s v="MARYEIN LENIS GRAJALES"/>
    <m/>
  </r>
  <r>
    <x v="11"/>
    <x v="1"/>
    <x v="4"/>
    <x v="0"/>
    <x v="0"/>
    <x v="0"/>
    <x v="0"/>
    <x v="80"/>
    <s v="MARIA CRISTINA TORO"/>
    <n v="300000"/>
  </r>
  <r>
    <x v="11"/>
    <x v="1"/>
    <x v="4"/>
    <x v="0"/>
    <x v="0"/>
    <x v="0"/>
    <x v="0"/>
    <x v="80"/>
    <s v="PROYECTA T MERCHANDISING GROUP SAS"/>
    <m/>
  </r>
  <r>
    <x v="11"/>
    <x v="1"/>
    <x v="4"/>
    <x v="0"/>
    <x v="0"/>
    <x v="0"/>
    <x v="0"/>
    <x v="84"/>
    <s v="JOSE JAVIER SALCEDO SANCHEZ"/>
    <m/>
  </r>
  <r>
    <x v="11"/>
    <x v="1"/>
    <x v="4"/>
    <x v="0"/>
    <x v="0"/>
    <x v="0"/>
    <x v="0"/>
    <x v="107"/>
    <s v="LUCERO VASQUEZ"/>
    <n v="580000"/>
  </r>
  <r>
    <x v="11"/>
    <x v="1"/>
    <x v="4"/>
    <x v="0"/>
    <x v="0"/>
    <x v="0"/>
    <x v="0"/>
    <x v="115"/>
    <m/>
    <m/>
  </r>
  <r>
    <x v="11"/>
    <x v="1"/>
    <x v="4"/>
    <x v="0"/>
    <x v="0"/>
    <x v="0"/>
    <x v="0"/>
    <x v="138"/>
    <s v="COLOMBIA TELECOMUNICACIONES S.A. E.S.P."/>
    <n v="134058"/>
  </r>
  <r>
    <x v="11"/>
    <x v="1"/>
    <x v="4"/>
    <x v="0"/>
    <x v="0"/>
    <x v="0"/>
    <x v="0"/>
    <x v="108"/>
    <m/>
    <m/>
  </r>
  <r>
    <x v="11"/>
    <x v="1"/>
    <x v="4"/>
    <x v="0"/>
    <x v="0"/>
    <x v="0"/>
    <x v="0"/>
    <x v="109"/>
    <m/>
    <m/>
  </r>
  <r>
    <x v="11"/>
    <x v="1"/>
    <x v="4"/>
    <x v="0"/>
    <x v="0"/>
    <x v="0"/>
    <x v="0"/>
    <x v="116"/>
    <m/>
    <m/>
  </r>
  <r>
    <x v="11"/>
    <x v="1"/>
    <x v="4"/>
    <x v="0"/>
    <x v="0"/>
    <x v="0"/>
    <x v="0"/>
    <x v="79"/>
    <s v="SERVIENTREGA S.A."/>
    <m/>
  </r>
  <r>
    <x v="11"/>
    <x v="1"/>
    <x v="4"/>
    <x v="0"/>
    <x v="0"/>
    <x v="0"/>
    <x v="12"/>
    <x v="81"/>
    <m/>
    <m/>
  </r>
  <r>
    <x v="11"/>
    <x v="1"/>
    <x v="4"/>
    <x v="0"/>
    <x v="0"/>
    <x v="0"/>
    <x v="12"/>
    <x v="82"/>
    <s v="CAMARA DE COMERCIO DE CALI"/>
    <m/>
  </r>
  <r>
    <x v="11"/>
    <x v="1"/>
    <x v="4"/>
    <x v="0"/>
    <x v="0"/>
    <x v="0"/>
    <x v="12"/>
    <x v="83"/>
    <m/>
    <m/>
  </r>
  <r>
    <x v="11"/>
    <x v="1"/>
    <x v="4"/>
    <x v="0"/>
    <x v="0"/>
    <x v="0"/>
    <x v="12"/>
    <x v="84"/>
    <s v="CAMARA DE COMERCIO DE CALI"/>
    <m/>
  </r>
  <r>
    <x v="11"/>
    <x v="1"/>
    <x v="4"/>
    <x v="0"/>
    <x v="0"/>
    <x v="0"/>
    <x v="19"/>
    <x v="100"/>
    <s v="ALDEMAR MUÑOZ SUAREZ"/>
    <m/>
  </r>
  <r>
    <x v="11"/>
    <x v="1"/>
    <x v="4"/>
    <x v="0"/>
    <x v="0"/>
    <x v="0"/>
    <x v="19"/>
    <x v="100"/>
    <s v="FERRETERIA BERVAR S.A.S."/>
    <m/>
  </r>
  <r>
    <x v="11"/>
    <x v="1"/>
    <x v="4"/>
    <x v="0"/>
    <x v="0"/>
    <x v="0"/>
    <x v="19"/>
    <x v="139"/>
    <m/>
    <m/>
  </r>
  <r>
    <x v="11"/>
    <x v="1"/>
    <x v="4"/>
    <x v="0"/>
    <x v="0"/>
    <x v="0"/>
    <x v="19"/>
    <x v="140"/>
    <s v="JOSE JAVIER SALCEDO SANCHEZ"/>
    <m/>
  </r>
  <r>
    <x v="11"/>
    <x v="1"/>
    <x v="4"/>
    <x v="0"/>
    <x v="0"/>
    <x v="0"/>
    <x v="16"/>
    <x v="86"/>
    <s v="AEROVIAS DEL CONTINENTE AMERICANO S.A."/>
    <n v="1004500"/>
  </r>
  <r>
    <x v="11"/>
    <x v="1"/>
    <x v="4"/>
    <x v="0"/>
    <x v="0"/>
    <x v="0"/>
    <x v="16"/>
    <x v="117"/>
    <s v="CASCO CAPITAL S.A.S"/>
    <m/>
  </r>
  <r>
    <x v="11"/>
    <x v="1"/>
    <x v="4"/>
    <x v="0"/>
    <x v="0"/>
    <x v="0"/>
    <x v="16"/>
    <x v="117"/>
    <s v="HOSTAL LAS MERCEDES BOUTIQUE"/>
    <n v="220000"/>
  </r>
  <r>
    <x v="11"/>
    <x v="1"/>
    <x v="4"/>
    <x v="0"/>
    <x v="0"/>
    <x v="0"/>
    <x v="22"/>
    <x v="105"/>
    <m/>
    <m/>
  </r>
  <r>
    <x v="11"/>
    <x v="1"/>
    <x v="4"/>
    <x v="0"/>
    <x v="0"/>
    <x v="0"/>
    <x v="2"/>
    <x v="87"/>
    <s v="SHOPIFY INC"/>
    <n v="274181"/>
  </r>
  <r>
    <x v="11"/>
    <x v="1"/>
    <x v="4"/>
    <x v="0"/>
    <x v="0"/>
    <x v="0"/>
    <x v="2"/>
    <x v="87"/>
    <s v=" GODADDY"/>
    <n v="164230"/>
  </r>
  <r>
    <x v="11"/>
    <x v="1"/>
    <x v="4"/>
    <x v="0"/>
    <x v="0"/>
    <x v="0"/>
    <x v="2"/>
    <x v="87"/>
    <s v="GOOGLE LLC"/>
    <m/>
  </r>
  <r>
    <x v="11"/>
    <x v="1"/>
    <x v="4"/>
    <x v="0"/>
    <x v="0"/>
    <x v="0"/>
    <x v="2"/>
    <x v="87"/>
    <s v=" CAMARA DE COMERCIO DE CALI"/>
    <n v="148000"/>
  </r>
  <r>
    <x v="11"/>
    <x v="1"/>
    <x v="4"/>
    <x v="0"/>
    <x v="0"/>
    <x v="0"/>
    <x v="2"/>
    <x v="88"/>
    <s v="LUCERO VASQUEZ"/>
    <n v="10000"/>
  </r>
  <r>
    <x v="11"/>
    <x v="1"/>
    <x v="4"/>
    <x v="0"/>
    <x v="0"/>
    <x v="0"/>
    <x v="2"/>
    <x v="88"/>
    <s v=" KOBA COLOMBIA SAS"/>
    <n v="81582"/>
  </r>
  <r>
    <x v="11"/>
    <x v="1"/>
    <x v="4"/>
    <x v="0"/>
    <x v="0"/>
    <x v="0"/>
    <x v="2"/>
    <x v="89"/>
    <s v=" ANILLANDO CALI LTDA"/>
    <n v="35294"/>
  </r>
  <r>
    <x v="11"/>
    <x v="1"/>
    <x v="4"/>
    <x v="0"/>
    <x v="0"/>
    <x v="0"/>
    <x v="2"/>
    <x v="89"/>
    <s v="REDOX COLOMBIA S.A.S."/>
    <n v="26387"/>
  </r>
  <r>
    <x v="11"/>
    <x v="1"/>
    <x v="4"/>
    <x v="0"/>
    <x v="0"/>
    <x v="0"/>
    <x v="2"/>
    <x v="89"/>
    <s v="SODIMAC COLOMBIA S.A."/>
    <n v="405882"/>
  </r>
  <r>
    <x v="11"/>
    <x v="1"/>
    <x v="4"/>
    <x v="0"/>
    <x v="0"/>
    <x v="0"/>
    <x v="2"/>
    <x v="90"/>
    <s v="DAVID MUÑOZ"/>
    <n v="100000"/>
  </r>
  <r>
    <x v="11"/>
    <x v="1"/>
    <x v="4"/>
    <x v="0"/>
    <x v="0"/>
    <x v="0"/>
    <x v="2"/>
    <x v="90"/>
    <s v="GRUPO ARGURI SAS "/>
    <n v="150027"/>
  </r>
  <r>
    <x v="11"/>
    <x v="1"/>
    <x v="4"/>
    <x v="0"/>
    <x v="0"/>
    <x v="0"/>
    <x v="2"/>
    <x v="91"/>
    <s v="DAVID MUÑOZ"/>
    <n v="105400"/>
  </r>
  <r>
    <x v="11"/>
    <x v="1"/>
    <x v="4"/>
    <x v="0"/>
    <x v="0"/>
    <x v="0"/>
    <x v="2"/>
    <x v="91"/>
    <s v="RESTAURANTE LA QUERENCIA SAS"/>
    <n v="130831"/>
  </r>
  <r>
    <x v="11"/>
    <x v="1"/>
    <x v="4"/>
    <x v="0"/>
    <x v="0"/>
    <x v="0"/>
    <x v="2"/>
    <x v="92"/>
    <s v="DAVID MUÑOZ"/>
    <n v="38900"/>
  </r>
  <r>
    <x v="11"/>
    <x v="1"/>
    <x v="4"/>
    <x v="0"/>
    <x v="0"/>
    <x v="0"/>
    <x v="2"/>
    <x v="136"/>
    <s v="JHON FREYMAN ESCOBAR"/>
    <m/>
  </r>
  <r>
    <x v="11"/>
    <x v="1"/>
    <x v="4"/>
    <x v="0"/>
    <x v="0"/>
    <x v="0"/>
    <x v="2"/>
    <x v="136"/>
    <s v="DAVID MUÑOZ"/>
    <n v="160000"/>
  </r>
  <r>
    <x v="11"/>
    <x v="1"/>
    <x v="4"/>
    <x v="0"/>
    <x v="0"/>
    <x v="0"/>
    <x v="2"/>
    <x v="141"/>
    <s v="DAVID MUÑOZ"/>
    <n v="18500"/>
  </r>
  <r>
    <x v="11"/>
    <x v="1"/>
    <x v="4"/>
    <x v="0"/>
    <x v="0"/>
    <x v="0"/>
    <x v="2"/>
    <x v="93"/>
    <m/>
    <m/>
  </r>
  <r>
    <x v="11"/>
    <x v="1"/>
    <x v="4"/>
    <x v="0"/>
    <x v="0"/>
    <x v="0"/>
    <x v="2"/>
    <x v="84"/>
    <s v="Manuel Londoño"/>
    <n v="0.52"/>
  </r>
  <r>
    <x v="11"/>
    <x v="1"/>
    <x v="4"/>
    <x v="0"/>
    <x v="0"/>
    <x v="0"/>
    <x v="2"/>
    <x v="84"/>
    <s v=" INTERRAPIDISIMO S.A."/>
    <n v="14850"/>
  </r>
  <r>
    <x v="11"/>
    <x v="1"/>
    <x v="4"/>
    <x v="0"/>
    <x v="0"/>
    <x v="0"/>
    <x v="2"/>
    <x v="84"/>
    <s v="FARMACIA DROGUERIA SAN JORGE LTDA"/>
    <n v="2.48"/>
  </r>
  <r>
    <x v="11"/>
    <x v="1"/>
    <x v="4"/>
    <x v="0"/>
    <x v="0"/>
    <x v="0"/>
    <x v="2"/>
    <x v="84"/>
    <s v="FARMAVIT EMPRESA ASOCIATIVA DE TRABAJO"/>
    <n v="1.32"/>
  </r>
  <r>
    <x v="11"/>
    <x v="1"/>
    <x v="4"/>
    <x v="0"/>
    <x v="0"/>
    <x v="0"/>
    <x v="2"/>
    <x v="84"/>
    <s v=" KOBA COLOMBIA SAS"/>
    <n v="54"/>
  </r>
  <r>
    <x v="11"/>
    <x v="1"/>
    <x v="4"/>
    <x v="0"/>
    <x v="0"/>
    <x v="0"/>
    <x v="2"/>
    <x v="84"/>
    <s v="VITAFITNESS SAS"/>
    <n v="125.35"/>
  </r>
  <r>
    <x v="11"/>
    <x v="1"/>
    <x v="4"/>
    <x v="0"/>
    <x v="0"/>
    <x v="0"/>
    <x v="2"/>
    <x v="84"/>
    <s v="INVERSIONES FARMACIAS ALPHA S.A.S"/>
    <n v="249.94"/>
  </r>
  <r>
    <x v="11"/>
    <x v="1"/>
    <x v="4"/>
    <x v="0"/>
    <x v="0"/>
    <x v="0"/>
    <x v="2"/>
    <x v="84"/>
    <s v="MERKAORGANICO NATURAL SAS"/>
    <n v="249.77"/>
  </r>
  <r>
    <x v="11"/>
    <x v="1"/>
    <x v="4"/>
    <x v="0"/>
    <x v="0"/>
    <x v="0"/>
    <x v="2"/>
    <x v="84"/>
    <s v="H&amp;G CONTADORES SAS"/>
    <n v="1"/>
  </r>
  <r>
    <x v="11"/>
    <x v="1"/>
    <x v="4"/>
    <x v="0"/>
    <x v="0"/>
    <x v="0"/>
    <x v="2"/>
    <x v="84"/>
    <s v="INVERSIONES VITALMENTEFIT SAS"/>
    <n v="0.04"/>
  </r>
  <r>
    <x v="11"/>
    <x v="1"/>
    <x v="4"/>
    <x v="0"/>
    <x v="0"/>
    <x v="7"/>
    <x v="4"/>
    <x v="119"/>
    <s v="DAVID MUÑOZ"/>
    <n v="2000000"/>
  </r>
  <r>
    <x v="11"/>
    <x v="1"/>
    <x v="4"/>
    <x v="0"/>
    <x v="0"/>
    <x v="7"/>
    <x v="4"/>
    <x v="120"/>
    <s v="DAVID MUÑOZ"/>
    <n v="117172"/>
  </r>
  <r>
    <x v="11"/>
    <x v="1"/>
    <x v="4"/>
    <x v="0"/>
    <x v="0"/>
    <x v="7"/>
    <x v="4"/>
    <x v="121"/>
    <s v="DAVID MUÑOZ"/>
    <n v="176430"/>
  </r>
  <r>
    <x v="11"/>
    <x v="1"/>
    <x v="4"/>
    <x v="0"/>
    <x v="0"/>
    <x v="7"/>
    <x v="4"/>
    <x v="122"/>
    <s v="DAVID MUÑOZ"/>
    <n v="21172"/>
  </r>
  <r>
    <x v="11"/>
    <x v="1"/>
    <x v="4"/>
    <x v="0"/>
    <x v="0"/>
    <x v="7"/>
    <x v="4"/>
    <x v="123"/>
    <s v="DAVID MUÑOZ"/>
    <n v="176430"/>
  </r>
  <r>
    <x v="11"/>
    <x v="1"/>
    <x v="4"/>
    <x v="0"/>
    <x v="0"/>
    <x v="7"/>
    <x v="4"/>
    <x v="124"/>
    <s v="DAVID MUÑOZ"/>
    <n v="83333.34"/>
  </r>
  <r>
    <x v="11"/>
    <x v="1"/>
    <x v="4"/>
    <x v="0"/>
    <x v="0"/>
    <x v="7"/>
    <x v="4"/>
    <x v="135"/>
    <m/>
    <m/>
  </r>
  <r>
    <x v="11"/>
    <x v="1"/>
    <x v="4"/>
    <x v="0"/>
    <x v="0"/>
    <x v="7"/>
    <x v="4"/>
    <x v="125"/>
    <s v="DAVID MUÑOZ"/>
    <n v="1000000"/>
  </r>
  <r>
    <x v="11"/>
    <x v="1"/>
    <x v="4"/>
    <x v="0"/>
    <x v="0"/>
    <x v="7"/>
    <x v="4"/>
    <x v="144"/>
    <s v="DAVID MUÑOZ"/>
    <m/>
  </r>
  <r>
    <x v="11"/>
    <x v="1"/>
    <x v="4"/>
    <x v="0"/>
    <x v="0"/>
    <x v="7"/>
    <x v="4"/>
    <x v="126"/>
    <m/>
    <m/>
  </r>
  <r>
    <x v="11"/>
    <x v="1"/>
    <x v="4"/>
    <x v="0"/>
    <x v="0"/>
    <x v="7"/>
    <x v="4"/>
    <x v="127"/>
    <s v="Seguros de riesgos laborales suramericana S.A."/>
    <n v="10440"/>
  </r>
  <r>
    <x v="11"/>
    <x v="1"/>
    <x v="4"/>
    <x v="0"/>
    <x v="0"/>
    <x v="7"/>
    <x v="4"/>
    <x v="128"/>
    <s v="Protección S.A"/>
    <n v="240000"/>
  </r>
  <r>
    <x v="11"/>
    <x v="1"/>
    <x v="4"/>
    <x v="0"/>
    <x v="0"/>
    <x v="7"/>
    <x v="4"/>
    <x v="129"/>
    <s v="Colsubsidio "/>
    <n v="80000"/>
  </r>
  <r>
    <x v="11"/>
    <x v="1"/>
    <x v="4"/>
    <x v="0"/>
    <x v="0"/>
    <x v="7"/>
    <x v="4"/>
    <x v="130"/>
    <m/>
    <m/>
  </r>
  <r>
    <x v="11"/>
    <x v="1"/>
    <x v="4"/>
    <x v="0"/>
    <x v="0"/>
    <x v="7"/>
    <x v="2"/>
    <x v="131"/>
    <m/>
    <m/>
  </r>
  <r>
    <x v="11"/>
    <x v="1"/>
    <x v="4"/>
    <x v="0"/>
    <x v="0"/>
    <x v="1"/>
    <x v="7"/>
    <x v="34"/>
    <s v="Bancolombia"/>
    <n v="84190"/>
  </r>
  <r>
    <x v="11"/>
    <x v="1"/>
    <x v="4"/>
    <x v="0"/>
    <x v="0"/>
    <x v="1"/>
    <x v="7"/>
    <x v="20"/>
    <s v="PAYU COLOMBIA SAS"/>
    <n v="378006"/>
  </r>
  <r>
    <x v="11"/>
    <x v="1"/>
    <x v="4"/>
    <x v="0"/>
    <x v="0"/>
    <x v="1"/>
    <x v="7"/>
    <x v="20"/>
    <s v="Bancolombia"/>
    <n v="99610.09"/>
  </r>
  <r>
    <x v="11"/>
    <x v="1"/>
    <x v="4"/>
    <x v="0"/>
    <x v="0"/>
    <x v="1"/>
    <x v="7"/>
    <x v="101"/>
    <s v="DIAN"/>
    <m/>
  </r>
  <r>
    <x v="11"/>
    <x v="1"/>
    <x v="4"/>
    <x v="0"/>
    <x v="0"/>
    <x v="1"/>
    <x v="7"/>
    <x v="55"/>
    <s v="NEGOCIOS LA PLAZA SAS"/>
    <m/>
  </r>
  <r>
    <x v="11"/>
    <x v="1"/>
    <x v="4"/>
    <x v="0"/>
    <x v="0"/>
    <x v="1"/>
    <x v="7"/>
    <x v="55"/>
    <s v=" ALIMENTOS SOSTENIBLES SAS"/>
    <m/>
  </r>
  <r>
    <x v="11"/>
    <x v="1"/>
    <x v="4"/>
    <x v="0"/>
    <x v="0"/>
    <x v="1"/>
    <x v="8"/>
    <x v="22"/>
    <s v="Bancolombia"/>
    <n v="235573.41"/>
  </r>
  <r>
    <x v="11"/>
    <x v="1"/>
    <x v="4"/>
    <x v="0"/>
    <x v="0"/>
    <x v="1"/>
    <x v="8"/>
    <x v="94"/>
    <s v="MARIA CRISTINA TORO"/>
    <n v="3000"/>
  </r>
  <r>
    <x v="11"/>
    <x v="1"/>
    <x v="4"/>
    <x v="0"/>
    <x v="0"/>
    <x v="1"/>
    <x v="8"/>
    <x v="95"/>
    <m/>
    <m/>
  </r>
  <r>
    <x v="11"/>
    <x v="1"/>
    <x v="4"/>
    <x v="0"/>
    <x v="0"/>
    <x v="1"/>
    <x v="8"/>
    <x v="77"/>
    <s v="Fundapedco"/>
    <m/>
  </r>
  <r>
    <x v="11"/>
    <x v="1"/>
    <x v="4"/>
    <x v="0"/>
    <x v="0"/>
    <x v="1"/>
    <x v="8"/>
    <x v="4"/>
    <s v="SEBASTIAN MENDOZA CASTAÑO"/>
    <n v="7153.61"/>
  </r>
  <r>
    <x v="11"/>
    <x v="1"/>
    <x v="4"/>
    <x v="0"/>
    <x v="0"/>
    <x v="1"/>
    <x v="8"/>
    <x v="4"/>
    <s v="LUCERO VASQUEZ"/>
    <n v="5800"/>
  </r>
  <r>
    <x v="11"/>
    <x v="1"/>
    <x v="4"/>
    <x v="0"/>
    <x v="0"/>
    <x v="1"/>
    <x v="8"/>
    <x v="4"/>
    <s v="ENTERPRISE"/>
    <m/>
  </r>
  <r>
    <x v="11"/>
    <x v="1"/>
    <x v="4"/>
    <x v="0"/>
    <x v="0"/>
    <x v="1"/>
    <x v="8"/>
    <x v="4"/>
    <s v="MARIA CRISTINA TORO"/>
    <m/>
  </r>
  <r>
    <x v="11"/>
    <x v="1"/>
    <x v="4"/>
    <x v="0"/>
    <x v="0"/>
    <x v="1"/>
    <x v="8"/>
    <x v="4"/>
    <s v="COLVANES SAS"/>
    <m/>
  </r>
  <r>
    <x v="11"/>
    <x v="1"/>
    <x v="4"/>
    <x v="0"/>
    <x v="0"/>
    <x v="1"/>
    <x v="8"/>
    <x v="4"/>
    <s v="SODIMAC COLOMBIA S.A."/>
    <m/>
  </r>
  <r>
    <x v="11"/>
    <x v="1"/>
    <x v="4"/>
    <x v="0"/>
    <x v="0"/>
    <x v="1"/>
    <x v="8"/>
    <x v="4"/>
    <s v="HANGAR PARK SAS"/>
    <m/>
  </r>
  <r>
    <x v="11"/>
    <x v="1"/>
    <x v="4"/>
    <x v="0"/>
    <x v="0"/>
    <x v="1"/>
    <x v="8"/>
    <x v="4"/>
    <s v="GRUPO ARGURI SAS "/>
    <m/>
  </r>
  <r>
    <x v="11"/>
    <x v="1"/>
    <x v="4"/>
    <x v="0"/>
    <x v="0"/>
    <x v="1"/>
    <x v="8"/>
    <x v="4"/>
    <s v="COMIDAS VARPEL SAS"/>
    <m/>
  </r>
  <r>
    <x v="11"/>
    <x v="1"/>
    <x v="4"/>
    <x v="0"/>
    <x v="0"/>
    <x v="1"/>
    <x v="8"/>
    <x v="4"/>
    <s v="TRINITARIA CERAMICS SAS"/>
    <m/>
  </r>
  <r>
    <x v="11"/>
    <x v="1"/>
    <x v="4"/>
    <x v="0"/>
    <x v="0"/>
    <x v="1"/>
    <x v="8"/>
    <x v="4"/>
    <s v="EDWAR LOPEZ"/>
    <m/>
  </r>
  <r>
    <x v="11"/>
    <x v="1"/>
    <x v="4"/>
    <x v="0"/>
    <x v="0"/>
    <x v="6"/>
    <x v="23"/>
    <x v="112"/>
    <m/>
    <m/>
  </r>
  <r>
    <x v="11"/>
    <x v="1"/>
    <x v="4"/>
    <x v="0"/>
    <x v="2"/>
    <x v="3"/>
    <x v="3"/>
    <x v="96"/>
    <m/>
    <n v="16771771.446857141"/>
  </r>
  <r>
    <x v="11"/>
    <x v="1"/>
    <x v="4"/>
    <x v="0"/>
    <x v="2"/>
    <x v="3"/>
    <x v="3"/>
    <x v="137"/>
    <s v="COOPERATIVA MULTIACTIVA UNIAGRO"/>
    <m/>
  </r>
  <r>
    <x v="11"/>
    <x v="1"/>
    <x v="4"/>
    <x v="0"/>
    <x v="2"/>
    <x v="3"/>
    <x v="3"/>
    <x v="97"/>
    <s v="LA CONCEPCION SA"/>
    <m/>
  </r>
  <r>
    <x v="11"/>
    <x v="1"/>
    <x v="4"/>
    <x v="0"/>
    <x v="2"/>
    <x v="3"/>
    <x v="3"/>
    <x v="97"/>
    <s v="ASOCIACION AGROPIMIENTERA VALLE DEL GUAMEZ"/>
    <m/>
  </r>
  <r>
    <x v="11"/>
    <x v="1"/>
    <x v="4"/>
    <x v="0"/>
    <x v="2"/>
    <x v="3"/>
    <x v="3"/>
    <x v="97"/>
    <s v="CONNPLANTS SAS"/>
    <m/>
  </r>
  <r>
    <x v="11"/>
    <x v="1"/>
    <x v="4"/>
    <x v="0"/>
    <x v="2"/>
    <x v="3"/>
    <x v="3"/>
    <x v="97"/>
    <m/>
    <m/>
  </r>
  <r>
    <x v="11"/>
    <x v="1"/>
    <x v="4"/>
    <x v="0"/>
    <x v="2"/>
    <x v="3"/>
    <x v="3"/>
    <x v="97"/>
    <m/>
    <m/>
  </r>
  <r>
    <x v="11"/>
    <x v="1"/>
    <x v="4"/>
    <x v="0"/>
    <x v="2"/>
    <x v="3"/>
    <x v="3"/>
    <x v="97"/>
    <m/>
    <m/>
  </r>
  <r>
    <x v="11"/>
    <x v="1"/>
    <x v="4"/>
    <x v="0"/>
    <x v="2"/>
    <x v="3"/>
    <x v="3"/>
    <x v="97"/>
    <m/>
    <m/>
  </r>
  <r>
    <x v="11"/>
    <x v="1"/>
    <x v="4"/>
    <x v="0"/>
    <x v="2"/>
    <x v="3"/>
    <x v="3"/>
    <x v="98"/>
    <m/>
    <m/>
  </r>
  <r>
    <x v="11"/>
    <x v="1"/>
    <x v="4"/>
    <x v="0"/>
    <x v="2"/>
    <x v="3"/>
    <x v="3"/>
    <x v="99"/>
    <s v="FARMAVIT EMPRESA ASOCIATIVA DE TRABAJO"/>
    <m/>
  </r>
  <r>
    <x v="11"/>
    <x v="1"/>
    <x v="4"/>
    <x v="0"/>
    <x v="2"/>
    <x v="3"/>
    <x v="3"/>
    <x v="99"/>
    <s v="INDES S.A.S."/>
    <m/>
  </r>
  <r>
    <x v="11"/>
    <x v="1"/>
    <x v="4"/>
    <x v="0"/>
    <x v="2"/>
    <x v="3"/>
    <x v="3"/>
    <x v="99"/>
    <s v="NEW PLAST SAS"/>
    <m/>
  </r>
  <r>
    <x v="11"/>
    <x v="1"/>
    <x v="4"/>
    <x v="0"/>
    <x v="2"/>
    <x v="3"/>
    <x v="3"/>
    <x v="99"/>
    <s v="MARGARITA MARIA AGUIRRE GARCIA"/>
    <m/>
  </r>
  <r>
    <x v="11"/>
    <x v="1"/>
    <x v="4"/>
    <x v="0"/>
    <x v="2"/>
    <x v="3"/>
    <x v="3"/>
    <x v="99"/>
    <s v="PRODUCCION GRAFICA EDITORES SAS"/>
    <m/>
  </r>
  <r>
    <x v="11"/>
    <x v="1"/>
    <x v="4"/>
    <x v="0"/>
    <x v="2"/>
    <x v="3"/>
    <x v="3"/>
    <x v="99"/>
    <s v="COORDIUTIL S.A."/>
    <m/>
  </r>
  <r>
    <x v="11"/>
    <x v="1"/>
    <x v="4"/>
    <x v="0"/>
    <x v="2"/>
    <x v="3"/>
    <x v="3"/>
    <x v="99"/>
    <s v="COORDINADORA MERCANTIL SA"/>
    <m/>
  </r>
  <r>
    <x v="11"/>
    <x v="1"/>
    <x v="4"/>
    <x v="0"/>
    <x v="2"/>
    <x v="3"/>
    <x v="26"/>
    <x v="137"/>
    <m/>
    <m/>
  </r>
  <r>
    <x v="11"/>
    <x v="1"/>
    <x v="4"/>
    <x v="0"/>
    <x v="2"/>
    <x v="3"/>
    <x v="20"/>
    <x v="49"/>
    <s v="SERVIENTREGA S.A."/>
    <m/>
  </r>
  <r>
    <x v="11"/>
    <x v="1"/>
    <x v="4"/>
    <x v="0"/>
    <x v="2"/>
    <x v="3"/>
    <x v="20"/>
    <x v="49"/>
    <s v="COORDINADORA MERCANTIL SA"/>
    <m/>
  </r>
  <r>
    <x v="11"/>
    <x v="1"/>
    <x v="4"/>
    <x v="0"/>
    <x v="2"/>
    <x v="3"/>
    <x v="20"/>
    <x v="49"/>
    <s v="ALLTAG SAS"/>
    <m/>
  </r>
  <r>
    <x v="11"/>
    <x v="1"/>
    <x v="4"/>
    <x v="0"/>
    <x v="2"/>
    <x v="3"/>
    <x v="20"/>
    <x v="49"/>
    <s v="COORDIUTIL S.A."/>
    <m/>
  </r>
  <r>
    <x v="11"/>
    <x v="1"/>
    <x v="4"/>
    <x v="0"/>
    <x v="2"/>
    <x v="3"/>
    <x v="20"/>
    <x v="49"/>
    <s v="MULTILINEA LTDA"/>
    <m/>
  </r>
  <r>
    <x v="11"/>
    <x v="1"/>
    <x v="4"/>
    <x v="0"/>
    <x v="2"/>
    <x v="3"/>
    <x v="20"/>
    <x v="49"/>
    <m/>
    <m/>
  </r>
  <r>
    <x v="11"/>
    <x v="1"/>
    <x v="4"/>
    <x v="0"/>
    <x v="2"/>
    <x v="3"/>
    <x v="20"/>
    <x v="111"/>
    <s v="ALLTAG SAS"/>
    <m/>
  </r>
  <r>
    <x v="11"/>
    <x v="1"/>
    <x v="4"/>
    <x v="0"/>
    <x v="2"/>
    <x v="3"/>
    <x v="20"/>
    <x v="111"/>
    <s v="COORDIUTIL S.A."/>
    <m/>
  </r>
  <r>
    <x v="11"/>
    <x v="1"/>
    <x v="4"/>
    <x v="0"/>
    <x v="2"/>
    <x v="3"/>
    <x v="20"/>
    <x v="111"/>
    <s v="OLGROUP SAS"/>
    <m/>
  </r>
  <r>
    <x v="11"/>
    <x v="1"/>
    <x v="4"/>
    <x v="0"/>
    <x v="2"/>
    <x v="3"/>
    <x v="21"/>
    <x v="50"/>
    <m/>
    <m/>
  </r>
  <r>
    <x v="11"/>
    <x v="1"/>
    <x v="4"/>
    <x v="0"/>
    <x v="2"/>
    <x v="3"/>
    <x v="21"/>
    <x v="132"/>
    <s v="MARIA JOSE LOPEZ BOLAÑOS"/>
    <m/>
  </r>
  <r>
    <x v="0"/>
    <x v="1"/>
    <x v="4"/>
    <x v="0"/>
    <x v="1"/>
    <x v="2"/>
    <x v="24"/>
    <x v="63"/>
    <s v="VARIOS"/>
    <n v="56400725.21344538"/>
  </r>
  <r>
    <x v="0"/>
    <x v="1"/>
    <x v="4"/>
    <x v="0"/>
    <x v="1"/>
    <x v="5"/>
    <x v="11"/>
    <x v="64"/>
    <m/>
    <m/>
  </r>
  <r>
    <x v="0"/>
    <x v="1"/>
    <x v="4"/>
    <x v="0"/>
    <x v="1"/>
    <x v="5"/>
    <x v="14"/>
    <x v="66"/>
    <m/>
    <m/>
  </r>
  <r>
    <x v="0"/>
    <x v="1"/>
    <x v="4"/>
    <x v="0"/>
    <x v="1"/>
    <x v="5"/>
    <x v="15"/>
    <x v="69"/>
    <m/>
    <m/>
  </r>
  <r>
    <x v="0"/>
    <x v="1"/>
    <x v="4"/>
    <x v="0"/>
    <x v="1"/>
    <x v="2"/>
    <x v="25"/>
    <x v="74"/>
    <m/>
    <m/>
  </r>
  <r>
    <x v="0"/>
    <x v="1"/>
    <x v="4"/>
    <x v="0"/>
    <x v="1"/>
    <x v="2"/>
    <x v="25"/>
    <x v="118"/>
    <m/>
    <m/>
  </r>
  <r>
    <x v="0"/>
    <x v="1"/>
    <x v="4"/>
    <x v="0"/>
    <x v="1"/>
    <x v="2"/>
    <x v="0"/>
    <x v="103"/>
    <m/>
    <m/>
  </r>
  <r>
    <x v="0"/>
    <x v="1"/>
    <x v="4"/>
    <x v="0"/>
    <x v="1"/>
    <x v="2"/>
    <x v="0"/>
    <x v="104"/>
    <m/>
    <m/>
  </r>
  <r>
    <x v="0"/>
    <x v="1"/>
    <x v="4"/>
    <x v="0"/>
    <x v="0"/>
    <x v="0"/>
    <x v="4"/>
    <x v="6"/>
    <s v="SEBASTIAN MENDOZA CASTAÑO"/>
    <n v="5520000"/>
  </r>
  <r>
    <x v="0"/>
    <x v="1"/>
    <x v="4"/>
    <x v="0"/>
    <x v="0"/>
    <x v="0"/>
    <x v="4"/>
    <x v="6"/>
    <s v="ANA MYRIAM SALAZAR HERMOSA"/>
    <n v="1750000"/>
  </r>
  <r>
    <x v="0"/>
    <x v="1"/>
    <x v="4"/>
    <x v="0"/>
    <x v="0"/>
    <x v="0"/>
    <x v="4"/>
    <x v="7"/>
    <s v="SEBASTIAN MENDOZA CASTAÑO"/>
    <m/>
  </r>
  <r>
    <x v="0"/>
    <x v="1"/>
    <x v="4"/>
    <x v="0"/>
    <x v="0"/>
    <x v="0"/>
    <x v="4"/>
    <x v="7"/>
    <s v="ANA MYRIAM SALAZAR HERMOSA"/>
    <n v="117172"/>
  </r>
  <r>
    <x v="0"/>
    <x v="1"/>
    <x v="4"/>
    <x v="0"/>
    <x v="0"/>
    <x v="0"/>
    <x v="4"/>
    <x v="8"/>
    <s v="SEBASTIAN MENDOZA CASTAÑO"/>
    <n v="460000"/>
  </r>
  <r>
    <x v="0"/>
    <x v="1"/>
    <x v="4"/>
    <x v="0"/>
    <x v="0"/>
    <x v="0"/>
    <x v="4"/>
    <x v="8"/>
    <s v="ANA MYRIAM SALAZAR HERMOSA"/>
    <n v="155598"/>
  </r>
  <r>
    <x v="0"/>
    <x v="1"/>
    <x v="4"/>
    <x v="0"/>
    <x v="0"/>
    <x v="0"/>
    <x v="4"/>
    <x v="9"/>
    <s v="SEBASTIAN MENDOZA CASTAÑO"/>
    <n v="55200"/>
  </r>
  <r>
    <x v="0"/>
    <x v="1"/>
    <x v="4"/>
    <x v="0"/>
    <x v="0"/>
    <x v="0"/>
    <x v="4"/>
    <x v="9"/>
    <s v="ANA MYRIAM SALAZAR HERMOSA"/>
    <n v="18672"/>
  </r>
  <r>
    <x v="0"/>
    <x v="1"/>
    <x v="4"/>
    <x v="0"/>
    <x v="0"/>
    <x v="0"/>
    <x v="4"/>
    <x v="10"/>
    <s v="SEBASTIAN MENDOZA CASTAÑO"/>
    <n v="460000"/>
  </r>
  <r>
    <x v="0"/>
    <x v="1"/>
    <x v="4"/>
    <x v="0"/>
    <x v="0"/>
    <x v="0"/>
    <x v="4"/>
    <x v="10"/>
    <s v="ANA MYRIAM SALAZAR HERMOSA"/>
    <n v="155598"/>
  </r>
  <r>
    <x v="0"/>
    <x v="1"/>
    <x v="4"/>
    <x v="0"/>
    <x v="0"/>
    <x v="0"/>
    <x v="4"/>
    <x v="11"/>
    <s v="SEBASTIAN MENDOZA CASTAÑO"/>
    <n v="230000"/>
  </r>
  <r>
    <x v="0"/>
    <x v="1"/>
    <x v="4"/>
    <x v="0"/>
    <x v="0"/>
    <x v="0"/>
    <x v="4"/>
    <x v="11"/>
    <s v="ANA MYRIAM SALAZAR HERMOSA"/>
    <n v="72916"/>
  </r>
  <r>
    <x v="0"/>
    <x v="1"/>
    <x v="4"/>
    <x v="0"/>
    <x v="0"/>
    <x v="0"/>
    <x v="4"/>
    <x v="12"/>
    <s v="SEBASTIAN MENDOZA CASTAÑO"/>
    <n v="3680000"/>
  </r>
  <r>
    <x v="0"/>
    <x v="1"/>
    <x v="4"/>
    <x v="0"/>
    <x v="0"/>
    <x v="0"/>
    <x v="4"/>
    <x v="134"/>
    <m/>
    <m/>
  </r>
  <r>
    <x v="0"/>
    <x v="1"/>
    <x v="4"/>
    <x v="0"/>
    <x v="0"/>
    <x v="0"/>
    <x v="4"/>
    <x v="142"/>
    <s v="PLATZI SAS"/>
    <m/>
  </r>
  <r>
    <x v="0"/>
    <x v="1"/>
    <x v="4"/>
    <x v="0"/>
    <x v="0"/>
    <x v="0"/>
    <x v="4"/>
    <x v="56"/>
    <s v="RICARDO ARTURO ARANGO WAGNER"/>
    <m/>
  </r>
  <r>
    <x v="0"/>
    <x v="1"/>
    <x v="4"/>
    <x v="0"/>
    <x v="0"/>
    <x v="0"/>
    <x v="4"/>
    <x v="13"/>
    <s v="Seguros de riesgos laborales suramericana S.A."/>
    <n v="37949"/>
  </r>
  <r>
    <x v="0"/>
    <x v="1"/>
    <x v="4"/>
    <x v="0"/>
    <x v="0"/>
    <x v="0"/>
    <x v="4"/>
    <x v="14"/>
    <s v="Protección S.A"/>
    <n v="662400"/>
  </r>
  <r>
    <x v="0"/>
    <x v="1"/>
    <x v="4"/>
    <x v="0"/>
    <x v="0"/>
    <x v="0"/>
    <x v="4"/>
    <x v="14"/>
    <s v="Colpensiones"/>
    <n v="210000"/>
  </r>
  <r>
    <x v="0"/>
    <x v="1"/>
    <x v="4"/>
    <x v="0"/>
    <x v="0"/>
    <x v="0"/>
    <x v="4"/>
    <x v="15"/>
    <s v="Comfandi "/>
    <n v="290800"/>
  </r>
  <r>
    <x v="0"/>
    <x v="1"/>
    <x v="4"/>
    <x v="0"/>
    <x v="0"/>
    <x v="0"/>
    <x v="4"/>
    <x v="113"/>
    <m/>
    <m/>
  </r>
  <r>
    <x v="0"/>
    <x v="1"/>
    <x v="4"/>
    <x v="0"/>
    <x v="0"/>
    <x v="0"/>
    <x v="9"/>
    <x v="114"/>
    <s v="H&amp;G CONTADORES SAS"/>
    <n v="600000"/>
  </r>
  <r>
    <x v="0"/>
    <x v="1"/>
    <x v="4"/>
    <x v="0"/>
    <x v="0"/>
    <x v="0"/>
    <x v="9"/>
    <x v="30"/>
    <m/>
    <m/>
  </r>
  <r>
    <x v="0"/>
    <x v="1"/>
    <x v="4"/>
    <x v="0"/>
    <x v="0"/>
    <x v="0"/>
    <x v="9"/>
    <x v="110"/>
    <m/>
    <m/>
  </r>
  <r>
    <x v="0"/>
    <x v="1"/>
    <x v="4"/>
    <x v="0"/>
    <x v="0"/>
    <x v="0"/>
    <x v="5"/>
    <x v="70"/>
    <s v="COLOMBIA TELECOMUNICACIONES S.A. E.S.P."/>
    <n v="451"/>
  </r>
  <r>
    <x v="0"/>
    <x v="1"/>
    <x v="4"/>
    <x v="0"/>
    <x v="0"/>
    <x v="0"/>
    <x v="5"/>
    <x v="70"/>
    <s v="RESTAURANTE LA QUERENCIA SAS"/>
    <n v="9519"/>
  </r>
  <r>
    <x v="0"/>
    <x v="1"/>
    <x v="4"/>
    <x v="0"/>
    <x v="0"/>
    <x v="0"/>
    <x v="5"/>
    <x v="102"/>
    <m/>
    <m/>
  </r>
  <r>
    <x v="0"/>
    <x v="1"/>
    <x v="4"/>
    <x v="0"/>
    <x v="0"/>
    <x v="0"/>
    <x v="5"/>
    <x v="71"/>
    <s v="AEROVIAS DEL CONTINENTE AMERICANO S.A."/>
    <n v="106205"/>
  </r>
  <r>
    <x v="0"/>
    <x v="1"/>
    <x v="4"/>
    <x v="0"/>
    <x v="0"/>
    <x v="0"/>
    <x v="5"/>
    <x v="78"/>
    <m/>
    <m/>
  </r>
  <r>
    <x v="0"/>
    <x v="1"/>
    <x v="4"/>
    <x v="0"/>
    <x v="0"/>
    <x v="0"/>
    <x v="6"/>
    <x v="17"/>
    <s v="OLGA BARBOSA DE HURTADO"/>
    <n v="800000"/>
  </r>
  <r>
    <x v="0"/>
    <x v="1"/>
    <x v="4"/>
    <x v="0"/>
    <x v="0"/>
    <x v="0"/>
    <x v="6"/>
    <x v="143"/>
    <s v="TEG EXPO SAS"/>
    <m/>
  </r>
  <r>
    <x v="0"/>
    <x v="1"/>
    <x v="4"/>
    <x v="0"/>
    <x v="0"/>
    <x v="0"/>
    <x v="0"/>
    <x v="79"/>
    <m/>
    <m/>
  </r>
  <r>
    <x v="0"/>
    <x v="1"/>
    <x v="4"/>
    <x v="0"/>
    <x v="0"/>
    <x v="0"/>
    <x v="0"/>
    <x v="80"/>
    <s v="FACEBOOK IRELAND LIMITED"/>
    <n v="341583"/>
  </r>
  <r>
    <x v="0"/>
    <x v="1"/>
    <x v="4"/>
    <x v="0"/>
    <x v="0"/>
    <x v="0"/>
    <x v="0"/>
    <x v="80"/>
    <s v="GOOGLE LLC"/>
    <n v="303933"/>
  </r>
  <r>
    <x v="0"/>
    <x v="1"/>
    <x v="4"/>
    <x v="0"/>
    <x v="0"/>
    <x v="0"/>
    <x v="0"/>
    <x v="80"/>
    <s v="MANCHOLA ASOCIADOS LTDA"/>
    <n v="1000000"/>
  </r>
  <r>
    <x v="0"/>
    <x v="1"/>
    <x v="4"/>
    <x v="0"/>
    <x v="0"/>
    <x v="0"/>
    <x v="0"/>
    <x v="80"/>
    <s v="MERCADEO COMPARTIDO SAS"/>
    <n v="365608"/>
  </r>
  <r>
    <x v="0"/>
    <x v="1"/>
    <x v="4"/>
    <x v="0"/>
    <x v="0"/>
    <x v="0"/>
    <x v="0"/>
    <x v="80"/>
    <s v="FARMACIA DROGUERIA SAN JORGE LTDA"/>
    <m/>
  </r>
  <r>
    <x v="0"/>
    <x v="1"/>
    <x v="4"/>
    <x v="0"/>
    <x v="0"/>
    <x v="0"/>
    <x v="0"/>
    <x v="80"/>
    <s v="AURA CRISTINA ROJAS TRIANA"/>
    <m/>
  </r>
  <r>
    <x v="0"/>
    <x v="1"/>
    <x v="4"/>
    <x v="0"/>
    <x v="0"/>
    <x v="0"/>
    <x v="0"/>
    <x v="80"/>
    <s v="MARYEIN LENIS GRAJALES"/>
    <m/>
  </r>
  <r>
    <x v="0"/>
    <x v="1"/>
    <x v="4"/>
    <x v="0"/>
    <x v="0"/>
    <x v="0"/>
    <x v="0"/>
    <x v="80"/>
    <s v="MARIA CRISTINA TORO"/>
    <n v="300000"/>
  </r>
  <r>
    <x v="0"/>
    <x v="1"/>
    <x v="4"/>
    <x v="0"/>
    <x v="0"/>
    <x v="0"/>
    <x v="0"/>
    <x v="80"/>
    <s v="PROYECTA T MERCHANDISING GROUP SAS"/>
    <m/>
  </r>
  <r>
    <x v="0"/>
    <x v="1"/>
    <x v="4"/>
    <x v="0"/>
    <x v="0"/>
    <x v="0"/>
    <x v="0"/>
    <x v="84"/>
    <s v="JOSE JAVIER SALCEDO SANCHEZ"/>
    <m/>
  </r>
  <r>
    <x v="0"/>
    <x v="1"/>
    <x v="4"/>
    <x v="0"/>
    <x v="0"/>
    <x v="0"/>
    <x v="0"/>
    <x v="107"/>
    <s v="LUCERO VASQUEZ"/>
    <n v="580000"/>
  </r>
  <r>
    <x v="0"/>
    <x v="1"/>
    <x v="4"/>
    <x v="0"/>
    <x v="0"/>
    <x v="0"/>
    <x v="0"/>
    <x v="115"/>
    <m/>
    <m/>
  </r>
  <r>
    <x v="0"/>
    <x v="1"/>
    <x v="4"/>
    <x v="0"/>
    <x v="0"/>
    <x v="0"/>
    <x v="0"/>
    <x v="138"/>
    <s v="COLOMBIA TELECOMUNICACIONES S.A. E.S.P."/>
    <n v="134058"/>
  </r>
  <r>
    <x v="0"/>
    <x v="1"/>
    <x v="4"/>
    <x v="0"/>
    <x v="0"/>
    <x v="0"/>
    <x v="0"/>
    <x v="108"/>
    <m/>
    <m/>
  </r>
  <r>
    <x v="0"/>
    <x v="1"/>
    <x v="4"/>
    <x v="0"/>
    <x v="0"/>
    <x v="0"/>
    <x v="0"/>
    <x v="109"/>
    <m/>
    <m/>
  </r>
  <r>
    <x v="0"/>
    <x v="1"/>
    <x v="4"/>
    <x v="0"/>
    <x v="0"/>
    <x v="0"/>
    <x v="0"/>
    <x v="116"/>
    <m/>
    <m/>
  </r>
  <r>
    <x v="0"/>
    <x v="1"/>
    <x v="4"/>
    <x v="0"/>
    <x v="0"/>
    <x v="0"/>
    <x v="0"/>
    <x v="79"/>
    <s v="SERVIENTREGA S.A."/>
    <m/>
  </r>
  <r>
    <x v="0"/>
    <x v="1"/>
    <x v="4"/>
    <x v="0"/>
    <x v="0"/>
    <x v="0"/>
    <x v="12"/>
    <x v="81"/>
    <m/>
    <m/>
  </r>
  <r>
    <x v="0"/>
    <x v="1"/>
    <x v="4"/>
    <x v="0"/>
    <x v="0"/>
    <x v="0"/>
    <x v="12"/>
    <x v="82"/>
    <s v="CAMARA DE COMERCIO DE CALI"/>
    <m/>
  </r>
  <r>
    <x v="0"/>
    <x v="1"/>
    <x v="4"/>
    <x v="0"/>
    <x v="0"/>
    <x v="0"/>
    <x v="12"/>
    <x v="83"/>
    <m/>
    <m/>
  </r>
  <r>
    <x v="0"/>
    <x v="1"/>
    <x v="4"/>
    <x v="0"/>
    <x v="0"/>
    <x v="0"/>
    <x v="12"/>
    <x v="84"/>
    <s v="CAMARA DE COMERCIO DE CALI"/>
    <m/>
  </r>
  <r>
    <x v="0"/>
    <x v="1"/>
    <x v="4"/>
    <x v="0"/>
    <x v="0"/>
    <x v="0"/>
    <x v="19"/>
    <x v="100"/>
    <s v="ALDEMAR MUÑOZ SUAREZ"/>
    <m/>
  </r>
  <r>
    <x v="0"/>
    <x v="1"/>
    <x v="4"/>
    <x v="0"/>
    <x v="0"/>
    <x v="0"/>
    <x v="19"/>
    <x v="100"/>
    <s v="FERRETERIA BERVAR S.A.S."/>
    <m/>
  </r>
  <r>
    <x v="0"/>
    <x v="1"/>
    <x v="4"/>
    <x v="0"/>
    <x v="0"/>
    <x v="0"/>
    <x v="19"/>
    <x v="139"/>
    <m/>
    <m/>
  </r>
  <r>
    <x v="0"/>
    <x v="1"/>
    <x v="4"/>
    <x v="0"/>
    <x v="0"/>
    <x v="0"/>
    <x v="19"/>
    <x v="140"/>
    <s v="JOSE JAVIER SALCEDO SANCHEZ"/>
    <m/>
  </r>
  <r>
    <x v="0"/>
    <x v="1"/>
    <x v="4"/>
    <x v="0"/>
    <x v="0"/>
    <x v="0"/>
    <x v="16"/>
    <x v="86"/>
    <s v="AEROVIAS DEL CONTINENTE AMERICANO S.A."/>
    <n v="1004500"/>
  </r>
  <r>
    <x v="0"/>
    <x v="1"/>
    <x v="4"/>
    <x v="0"/>
    <x v="0"/>
    <x v="0"/>
    <x v="16"/>
    <x v="117"/>
    <s v="CASCO CAPITAL S.A.S"/>
    <m/>
  </r>
  <r>
    <x v="0"/>
    <x v="1"/>
    <x v="4"/>
    <x v="0"/>
    <x v="0"/>
    <x v="0"/>
    <x v="16"/>
    <x v="117"/>
    <s v="HOSTAL LAS MERCEDES BOUTIQUE"/>
    <n v="220000"/>
  </r>
  <r>
    <x v="0"/>
    <x v="1"/>
    <x v="4"/>
    <x v="0"/>
    <x v="0"/>
    <x v="0"/>
    <x v="22"/>
    <x v="105"/>
    <m/>
    <m/>
  </r>
  <r>
    <x v="0"/>
    <x v="1"/>
    <x v="4"/>
    <x v="0"/>
    <x v="0"/>
    <x v="0"/>
    <x v="2"/>
    <x v="87"/>
    <s v="SHOPIFY INC"/>
    <n v="274181"/>
  </r>
  <r>
    <x v="0"/>
    <x v="1"/>
    <x v="4"/>
    <x v="0"/>
    <x v="0"/>
    <x v="0"/>
    <x v="2"/>
    <x v="87"/>
    <s v=" GODADDY"/>
    <n v="164230"/>
  </r>
  <r>
    <x v="0"/>
    <x v="1"/>
    <x v="4"/>
    <x v="0"/>
    <x v="0"/>
    <x v="0"/>
    <x v="2"/>
    <x v="87"/>
    <s v="GOOGLE LLC"/>
    <m/>
  </r>
  <r>
    <x v="0"/>
    <x v="1"/>
    <x v="4"/>
    <x v="0"/>
    <x v="0"/>
    <x v="0"/>
    <x v="2"/>
    <x v="87"/>
    <s v=" CAMARA DE COMERCIO DE CALI"/>
    <n v="148000"/>
  </r>
  <r>
    <x v="0"/>
    <x v="1"/>
    <x v="4"/>
    <x v="0"/>
    <x v="0"/>
    <x v="0"/>
    <x v="2"/>
    <x v="88"/>
    <s v="LUCERO VASQUEZ"/>
    <n v="10000"/>
  </r>
  <r>
    <x v="0"/>
    <x v="1"/>
    <x v="4"/>
    <x v="0"/>
    <x v="0"/>
    <x v="0"/>
    <x v="2"/>
    <x v="88"/>
    <s v=" KOBA COLOMBIA SAS"/>
    <n v="81582"/>
  </r>
  <r>
    <x v="0"/>
    <x v="1"/>
    <x v="4"/>
    <x v="0"/>
    <x v="0"/>
    <x v="0"/>
    <x v="2"/>
    <x v="89"/>
    <s v=" ANILLANDO CALI LTDA"/>
    <n v="35294"/>
  </r>
  <r>
    <x v="0"/>
    <x v="1"/>
    <x v="4"/>
    <x v="0"/>
    <x v="0"/>
    <x v="0"/>
    <x v="2"/>
    <x v="89"/>
    <s v="REDOX COLOMBIA S.A.S."/>
    <n v="26387"/>
  </r>
  <r>
    <x v="0"/>
    <x v="1"/>
    <x v="4"/>
    <x v="0"/>
    <x v="0"/>
    <x v="0"/>
    <x v="2"/>
    <x v="89"/>
    <s v="SODIMAC COLOMBIA S.A."/>
    <n v="405882"/>
  </r>
  <r>
    <x v="0"/>
    <x v="1"/>
    <x v="4"/>
    <x v="0"/>
    <x v="0"/>
    <x v="0"/>
    <x v="2"/>
    <x v="90"/>
    <s v="DAVID MUÑOZ"/>
    <n v="100000"/>
  </r>
  <r>
    <x v="0"/>
    <x v="1"/>
    <x v="4"/>
    <x v="0"/>
    <x v="0"/>
    <x v="0"/>
    <x v="2"/>
    <x v="90"/>
    <s v="GRUPO ARGURI SAS "/>
    <n v="150027"/>
  </r>
  <r>
    <x v="0"/>
    <x v="1"/>
    <x v="4"/>
    <x v="0"/>
    <x v="0"/>
    <x v="0"/>
    <x v="2"/>
    <x v="91"/>
    <s v="DAVID MUÑOZ"/>
    <n v="105400"/>
  </r>
  <r>
    <x v="0"/>
    <x v="1"/>
    <x v="4"/>
    <x v="0"/>
    <x v="0"/>
    <x v="0"/>
    <x v="2"/>
    <x v="91"/>
    <s v="RESTAURANTE LA QUERENCIA SAS"/>
    <n v="130831"/>
  </r>
  <r>
    <x v="0"/>
    <x v="1"/>
    <x v="4"/>
    <x v="0"/>
    <x v="0"/>
    <x v="0"/>
    <x v="2"/>
    <x v="92"/>
    <s v="DAVID MUÑOZ"/>
    <n v="38900"/>
  </r>
  <r>
    <x v="0"/>
    <x v="1"/>
    <x v="4"/>
    <x v="0"/>
    <x v="0"/>
    <x v="0"/>
    <x v="2"/>
    <x v="136"/>
    <s v="JHON FREYMAN ESCOBAR"/>
    <m/>
  </r>
  <r>
    <x v="0"/>
    <x v="1"/>
    <x v="4"/>
    <x v="0"/>
    <x v="0"/>
    <x v="0"/>
    <x v="2"/>
    <x v="136"/>
    <s v="DAVID MUÑOZ"/>
    <n v="160000"/>
  </r>
  <r>
    <x v="0"/>
    <x v="1"/>
    <x v="4"/>
    <x v="0"/>
    <x v="0"/>
    <x v="0"/>
    <x v="2"/>
    <x v="141"/>
    <s v="DAVID MUÑOZ"/>
    <n v="18500"/>
  </r>
  <r>
    <x v="0"/>
    <x v="1"/>
    <x v="4"/>
    <x v="0"/>
    <x v="0"/>
    <x v="0"/>
    <x v="2"/>
    <x v="93"/>
    <m/>
    <m/>
  </r>
  <r>
    <x v="0"/>
    <x v="1"/>
    <x v="4"/>
    <x v="0"/>
    <x v="0"/>
    <x v="0"/>
    <x v="2"/>
    <x v="84"/>
    <s v="Manuel Londoño"/>
    <n v="0.52"/>
  </r>
  <r>
    <x v="0"/>
    <x v="1"/>
    <x v="4"/>
    <x v="0"/>
    <x v="0"/>
    <x v="0"/>
    <x v="2"/>
    <x v="84"/>
    <s v=" INTERRAPIDISIMO S.A."/>
    <n v="14850"/>
  </r>
  <r>
    <x v="0"/>
    <x v="1"/>
    <x v="4"/>
    <x v="0"/>
    <x v="0"/>
    <x v="0"/>
    <x v="2"/>
    <x v="84"/>
    <s v="FARMACIA DROGUERIA SAN JORGE LTDA"/>
    <n v="2.48"/>
  </r>
  <r>
    <x v="0"/>
    <x v="1"/>
    <x v="4"/>
    <x v="0"/>
    <x v="0"/>
    <x v="0"/>
    <x v="2"/>
    <x v="84"/>
    <s v="FARMAVIT EMPRESA ASOCIATIVA DE TRABAJO"/>
    <n v="1.32"/>
  </r>
  <r>
    <x v="0"/>
    <x v="1"/>
    <x v="4"/>
    <x v="0"/>
    <x v="0"/>
    <x v="0"/>
    <x v="2"/>
    <x v="84"/>
    <s v=" KOBA COLOMBIA SAS"/>
    <n v="54"/>
  </r>
  <r>
    <x v="0"/>
    <x v="1"/>
    <x v="4"/>
    <x v="0"/>
    <x v="0"/>
    <x v="0"/>
    <x v="2"/>
    <x v="84"/>
    <s v="VITAFITNESS SAS"/>
    <n v="125.35"/>
  </r>
  <r>
    <x v="0"/>
    <x v="1"/>
    <x v="4"/>
    <x v="0"/>
    <x v="0"/>
    <x v="0"/>
    <x v="2"/>
    <x v="84"/>
    <s v="INVERSIONES FARMACIAS ALPHA S.A.S"/>
    <n v="249.94"/>
  </r>
  <r>
    <x v="0"/>
    <x v="1"/>
    <x v="4"/>
    <x v="0"/>
    <x v="0"/>
    <x v="0"/>
    <x v="2"/>
    <x v="84"/>
    <s v="MERKAORGANICO NATURAL SAS"/>
    <n v="249.77"/>
  </r>
  <r>
    <x v="0"/>
    <x v="1"/>
    <x v="4"/>
    <x v="0"/>
    <x v="0"/>
    <x v="0"/>
    <x v="2"/>
    <x v="84"/>
    <s v="H&amp;G CONTADORES SAS"/>
    <n v="1"/>
  </r>
  <r>
    <x v="0"/>
    <x v="1"/>
    <x v="4"/>
    <x v="0"/>
    <x v="0"/>
    <x v="0"/>
    <x v="2"/>
    <x v="84"/>
    <s v="INVERSIONES VITALMENTEFIT SAS"/>
    <n v="0.04"/>
  </r>
  <r>
    <x v="0"/>
    <x v="1"/>
    <x v="4"/>
    <x v="0"/>
    <x v="0"/>
    <x v="7"/>
    <x v="4"/>
    <x v="119"/>
    <s v="DAVID MUÑOZ"/>
    <n v="2000000"/>
  </r>
  <r>
    <x v="0"/>
    <x v="1"/>
    <x v="4"/>
    <x v="0"/>
    <x v="0"/>
    <x v="7"/>
    <x v="4"/>
    <x v="120"/>
    <s v="DAVID MUÑOZ"/>
    <n v="117172"/>
  </r>
  <r>
    <x v="0"/>
    <x v="1"/>
    <x v="4"/>
    <x v="0"/>
    <x v="0"/>
    <x v="7"/>
    <x v="4"/>
    <x v="121"/>
    <s v="DAVID MUÑOZ"/>
    <n v="176430"/>
  </r>
  <r>
    <x v="0"/>
    <x v="1"/>
    <x v="4"/>
    <x v="0"/>
    <x v="0"/>
    <x v="7"/>
    <x v="4"/>
    <x v="122"/>
    <s v="DAVID MUÑOZ"/>
    <n v="21172"/>
  </r>
  <r>
    <x v="0"/>
    <x v="1"/>
    <x v="4"/>
    <x v="0"/>
    <x v="0"/>
    <x v="7"/>
    <x v="4"/>
    <x v="123"/>
    <s v="DAVID MUÑOZ"/>
    <n v="176430"/>
  </r>
  <r>
    <x v="0"/>
    <x v="1"/>
    <x v="4"/>
    <x v="0"/>
    <x v="0"/>
    <x v="7"/>
    <x v="4"/>
    <x v="124"/>
    <s v="DAVID MUÑOZ"/>
    <n v="83333.34"/>
  </r>
  <r>
    <x v="0"/>
    <x v="1"/>
    <x v="4"/>
    <x v="0"/>
    <x v="0"/>
    <x v="7"/>
    <x v="4"/>
    <x v="135"/>
    <m/>
    <m/>
  </r>
  <r>
    <x v="0"/>
    <x v="1"/>
    <x v="4"/>
    <x v="0"/>
    <x v="0"/>
    <x v="7"/>
    <x v="4"/>
    <x v="125"/>
    <s v="DAVID MUÑOZ"/>
    <n v="1000000"/>
  </r>
  <r>
    <x v="0"/>
    <x v="1"/>
    <x v="4"/>
    <x v="0"/>
    <x v="0"/>
    <x v="7"/>
    <x v="4"/>
    <x v="144"/>
    <s v="DAVID MUÑOZ"/>
    <m/>
  </r>
  <r>
    <x v="0"/>
    <x v="1"/>
    <x v="4"/>
    <x v="0"/>
    <x v="0"/>
    <x v="7"/>
    <x v="4"/>
    <x v="126"/>
    <m/>
    <m/>
  </r>
  <r>
    <x v="0"/>
    <x v="1"/>
    <x v="4"/>
    <x v="0"/>
    <x v="0"/>
    <x v="7"/>
    <x v="4"/>
    <x v="127"/>
    <s v="Seguros de riesgos laborales suramericana S.A."/>
    <n v="10440"/>
  </r>
  <r>
    <x v="0"/>
    <x v="1"/>
    <x v="4"/>
    <x v="0"/>
    <x v="0"/>
    <x v="7"/>
    <x v="4"/>
    <x v="128"/>
    <s v="Protección S.A"/>
    <n v="240000"/>
  </r>
  <r>
    <x v="0"/>
    <x v="1"/>
    <x v="4"/>
    <x v="0"/>
    <x v="0"/>
    <x v="7"/>
    <x v="4"/>
    <x v="129"/>
    <s v="Colsubsidio "/>
    <n v="80000"/>
  </r>
  <r>
    <x v="0"/>
    <x v="1"/>
    <x v="4"/>
    <x v="0"/>
    <x v="0"/>
    <x v="7"/>
    <x v="4"/>
    <x v="130"/>
    <m/>
    <m/>
  </r>
  <r>
    <x v="0"/>
    <x v="1"/>
    <x v="4"/>
    <x v="0"/>
    <x v="0"/>
    <x v="7"/>
    <x v="2"/>
    <x v="131"/>
    <m/>
    <m/>
  </r>
  <r>
    <x v="0"/>
    <x v="1"/>
    <x v="4"/>
    <x v="0"/>
    <x v="0"/>
    <x v="1"/>
    <x v="7"/>
    <x v="34"/>
    <s v="Bancolombia"/>
    <n v="84190"/>
  </r>
  <r>
    <x v="0"/>
    <x v="1"/>
    <x v="4"/>
    <x v="0"/>
    <x v="0"/>
    <x v="1"/>
    <x v="7"/>
    <x v="20"/>
    <s v="PAYU COLOMBIA SAS"/>
    <n v="378006"/>
  </r>
  <r>
    <x v="0"/>
    <x v="1"/>
    <x v="4"/>
    <x v="0"/>
    <x v="0"/>
    <x v="1"/>
    <x v="7"/>
    <x v="20"/>
    <s v="Bancolombia"/>
    <n v="99610.09"/>
  </r>
  <r>
    <x v="0"/>
    <x v="1"/>
    <x v="4"/>
    <x v="0"/>
    <x v="0"/>
    <x v="1"/>
    <x v="7"/>
    <x v="101"/>
    <s v="DIAN"/>
    <m/>
  </r>
  <r>
    <x v="0"/>
    <x v="1"/>
    <x v="4"/>
    <x v="0"/>
    <x v="0"/>
    <x v="1"/>
    <x v="7"/>
    <x v="55"/>
    <s v="NEGOCIOS LA PLAZA SAS"/>
    <m/>
  </r>
  <r>
    <x v="0"/>
    <x v="1"/>
    <x v="4"/>
    <x v="0"/>
    <x v="0"/>
    <x v="1"/>
    <x v="7"/>
    <x v="55"/>
    <s v=" ALIMENTOS SOSTENIBLES SAS"/>
    <m/>
  </r>
  <r>
    <x v="0"/>
    <x v="1"/>
    <x v="4"/>
    <x v="0"/>
    <x v="0"/>
    <x v="1"/>
    <x v="8"/>
    <x v="22"/>
    <s v="Bancolombia"/>
    <n v="235573.41"/>
  </r>
  <r>
    <x v="0"/>
    <x v="1"/>
    <x v="4"/>
    <x v="0"/>
    <x v="0"/>
    <x v="1"/>
    <x v="8"/>
    <x v="94"/>
    <s v="MARIA CRISTINA TORO"/>
    <n v="3000"/>
  </r>
  <r>
    <x v="0"/>
    <x v="1"/>
    <x v="4"/>
    <x v="0"/>
    <x v="0"/>
    <x v="1"/>
    <x v="8"/>
    <x v="95"/>
    <m/>
    <m/>
  </r>
  <r>
    <x v="0"/>
    <x v="1"/>
    <x v="4"/>
    <x v="0"/>
    <x v="0"/>
    <x v="1"/>
    <x v="8"/>
    <x v="77"/>
    <s v="Fundapedco"/>
    <m/>
  </r>
  <r>
    <x v="0"/>
    <x v="1"/>
    <x v="4"/>
    <x v="0"/>
    <x v="0"/>
    <x v="1"/>
    <x v="8"/>
    <x v="4"/>
    <s v="SEBASTIAN MENDOZA CASTAÑO"/>
    <n v="7153.61"/>
  </r>
  <r>
    <x v="0"/>
    <x v="1"/>
    <x v="4"/>
    <x v="0"/>
    <x v="0"/>
    <x v="1"/>
    <x v="8"/>
    <x v="4"/>
    <s v="LUCERO VASQUEZ"/>
    <n v="5800"/>
  </r>
  <r>
    <x v="0"/>
    <x v="1"/>
    <x v="4"/>
    <x v="0"/>
    <x v="0"/>
    <x v="1"/>
    <x v="8"/>
    <x v="4"/>
    <s v="ENTERPRISE"/>
    <m/>
  </r>
  <r>
    <x v="0"/>
    <x v="1"/>
    <x v="4"/>
    <x v="0"/>
    <x v="0"/>
    <x v="1"/>
    <x v="8"/>
    <x v="4"/>
    <s v="MARIA CRISTINA TORO"/>
    <m/>
  </r>
  <r>
    <x v="0"/>
    <x v="1"/>
    <x v="4"/>
    <x v="0"/>
    <x v="0"/>
    <x v="1"/>
    <x v="8"/>
    <x v="4"/>
    <s v="COLVANES SAS"/>
    <m/>
  </r>
  <r>
    <x v="0"/>
    <x v="1"/>
    <x v="4"/>
    <x v="0"/>
    <x v="0"/>
    <x v="1"/>
    <x v="8"/>
    <x v="4"/>
    <s v="SODIMAC COLOMBIA S.A."/>
    <m/>
  </r>
  <r>
    <x v="0"/>
    <x v="1"/>
    <x v="4"/>
    <x v="0"/>
    <x v="0"/>
    <x v="1"/>
    <x v="8"/>
    <x v="4"/>
    <s v="HANGAR PARK SAS"/>
    <m/>
  </r>
  <r>
    <x v="0"/>
    <x v="1"/>
    <x v="4"/>
    <x v="0"/>
    <x v="0"/>
    <x v="1"/>
    <x v="8"/>
    <x v="4"/>
    <s v="GRUPO ARGURI SAS "/>
    <m/>
  </r>
  <r>
    <x v="0"/>
    <x v="1"/>
    <x v="4"/>
    <x v="0"/>
    <x v="0"/>
    <x v="1"/>
    <x v="8"/>
    <x v="4"/>
    <s v="COMIDAS VARPEL SAS"/>
    <m/>
  </r>
  <r>
    <x v="0"/>
    <x v="1"/>
    <x v="4"/>
    <x v="0"/>
    <x v="0"/>
    <x v="1"/>
    <x v="8"/>
    <x v="4"/>
    <s v="TRINITARIA CERAMICS SAS"/>
    <m/>
  </r>
  <r>
    <x v="0"/>
    <x v="1"/>
    <x v="4"/>
    <x v="0"/>
    <x v="0"/>
    <x v="1"/>
    <x v="8"/>
    <x v="4"/>
    <s v="EDWAR LOPEZ"/>
    <m/>
  </r>
  <r>
    <x v="0"/>
    <x v="1"/>
    <x v="4"/>
    <x v="0"/>
    <x v="0"/>
    <x v="6"/>
    <x v="23"/>
    <x v="112"/>
    <m/>
    <m/>
  </r>
  <r>
    <x v="0"/>
    <x v="1"/>
    <x v="4"/>
    <x v="0"/>
    <x v="2"/>
    <x v="3"/>
    <x v="3"/>
    <x v="96"/>
    <m/>
    <n v="16920217.564033613"/>
  </r>
  <r>
    <x v="0"/>
    <x v="1"/>
    <x v="4"/>
    <x v="0"/>
    <x v="2"/>
    <x v="3"/>
    <x v="3"/>
    <x v="137"/>
    <s v="COOPERATIVA MULTIACTIVA UNIAGRO"/>
    <m/>
  </r>
  <r>
    <x v="0"/>
    <x v="1"/>
    <x v="4"/>
    <x v="0"/>
    <x v="2"/>
    <x v="3"/>
    <x v="3"/>
    <x v="97"/>
    <s v="LA CONCEPCION SA"/>
    <m/>
  </r>
  <r>
    <x v="0"/>
    <x v="1"/>
    <x v="4"/>
    <x v="0"/>
    <x v="2"/>
    <x v="3"/>
    <x v="3"/>
    <x v="97"/>
    <s v="ASOCIACION AGROPIMIENTERA VALLE DEL GUAMEZ"/>
    <m/>
  </r>
  <r>
    <x v="0"/>
    <x v="1"/>
    <x v="4"/>
    <x v="0"/>
    <x v="2"/>
    <x v="3"/>
    <x v="3"/>
    <x v="97"/>
    <s v="CONNPLANTS SAS"/>
    <m/>
  </r>
  <r>
    <x v="0"/>
    <x v="1"/>
    <x v="4"/>
    <x v="0"/>
    <x v="2"/>
    <x v="3"/>
    <x v="3"/>
    <x v="97"/>
    <m/>
    <m/>
  </r>
  <r>
    <x v="0"/>
    <x v="1"/>
    <x v="4"/>
    <x v="0"/>
    <x v="2"/>
    <x v="3"/>
    <x v="3"/>
    <x v="97"/>
    <m/>
    <m/>
  </r>
  <r>
    <x v="0"/>
    <x v="1"/>
    <x v="4"/>
    <x v="0"/>
    <x v="2"/>
    <x v="3"/>
    <x v="3"/>
    <x v="97"/>
    <m/>
    <m/>
  </r>
  <r>
    <x v="0"/>
    <x v="1"/>
    <x v="4"/>
    <x v="0"/>
    <x v="2"/>
    <x v="3"/>
    <x v="3"/>
    <x v="97"/>
    <m/>
    <m/>
  </r>
  <r>
    <x v="0"/>
    <x v="1"/>
    <x v="4"/>
    <x v="0"/>
    <x v="2"/>
    <x v="3"/>
    <x v="3"/>
    <x v="98"/>
    <m/>
    <m/>
  </r>
  <r>
    <x v="0"/>
    <x v="1"/>
    <x v="4"/>
    <x v="0"/>
    <x v="2"/>
    <x v="3"/>
    <x v="3"/>
    <x v="99"/>
    <s v="FARMAVIT EMPRESA ASOCIATIVA DE TRABAJO"/>
    <m/>
  </r>
  <r>
    <x v="0"/>
    <x v="1"/>
    <x v="4"/>
    <x v="0"/>
    <x v="2"/>
    <x v="3"/>
    <x v="3"/>
    <x v="99"/>
    <s v="INDES S.A.S."/>
    <m/>
  </r>
  <r>
    <x v="0"/>
    <x v="1"/>
    <x v="4"/>
    <x v="0"/>
    <x v="2"/>
    <x v="3"/>
    <x v="3"/>
    <x v="99"/>
    <s v="NEW PLAST SAS"/>
    <m/>
  </r>
  <r>
    <x v="0"/>
    <x v="1"/>
    <x v="4"/>
    <x v="0"/>
    <x v="2"/>
    <x v="3"/>
    <x v="3"/>
    <x v="99"/>
    <s v="MARGARITA MARIA AGUIRRE GARCIA"/>
    <m/>
  </r>
  <r>
    <x v="0"/>
    <x v="1"/>
    <x v="4"/>
    <x v="0"/>
    <x v="2"/>
    <x v="3"/>
    <x v="3"/>
    <x v="99"/>
    <s v="PRODUCCION GRAFICA EDITORES SAS"/>
    <m/>
  </r>
  <r>
    <x v="0"/>
    <x v="1"/>
    <x v="4"/>
    <x v="0"/>
    <x v="2"/>
    <x v="3"/>
    <x v="3"/>
    <x v="99"/>
    <s v="COORDIUTIL S.A."/>
    <m/>
  </r>
  <r>
    <x v="0"/>
    <x v="1"/>
    <x v="4"/>
    <x v="0"/>
    <x v="2"/>
    <x v="3"/>
    <x v="3"/>
    <x v="99"/>
    <s v="COORDINADORA MERCANTIL SA"/>
    <m/>
  </r>
  <r>
    <x v="0"/>
    <x v="1"/>
    <x v="4"/>
    <x v="0"/>
    <x v="2"/>
    <x v="3"/>
    <x v="26"/>
    <x v="137"/>
    <m/>
    <m/>
  </r>
  <r>
    <x v="0"/>
    <x v="1"/>
    <x v="4"/>
    <x v="0"/>
    <x v="2"/>
    <x v="3"/>
    <x v="20"/>
    <x v="49"/>
    <s v="SERVIENTREGA S.A."/>
    <m/>
  </r>
  <r>
    <x v="0"/>
    <x v="1"/>
    <x v="4"/>
    <x v="0"/>
    <x v="2"/>
    <x v="3"/>
    <x v="20"/>
    <x v="49"/>
    <s v="COORDINADORA MERCANTIL SA"/>
    <m/>
  </r>
  <r>
    <x v="0"/>
    <x v="1"/>
    <x v="4"/>
    <x v="0"/>
    <x v="2"/>
    <x v="3"/>
    <x v="20"/>
    <x v="49"/>
    <s v="ALLTAG SAS"/>
    <m/>
  </r>
  <r>
    <x v="0"/>
    <x v="1"/>
    <x v="4"/>
    <x v="0"/>
    <x v="2"/>
    <x v="3"/>
    <x v="20"/>
    <x v="49"/>
    <s v="COORDIUTIL S.A."/>
    <m/>
  </r>
  <r>
    <x v="0"/>
    <x v="1"/>
    <x v="4"/>
    <x v="0"/>
    <x v="2"/>
    <x v="3"/>
    <x v="20"/>
    <x v="49"/>
    <s v="MULTILINEA LTDA"/>
    <m/>
  </r>
  <r>
    <x v="0"/>
    <x v="1"/>
    <x v="4"/>
    <x v="0"/>
    <x v="2"/>
    <x v="3"/>
    <x v="20"/>
    <x v="49"/>
    <m/>
    <m/>
  </r>
  <r>
    <x v="0"/>
    <x v="1"/>
    <x v="4"/>
    <x v="0"/>
    <x v="2"/>
    <x v="3"/>
    <x v="20"/>
    <x v="111"/>
    <s v="ALLTAG SAS"/>
    <m/>
  </r>
  <r>
    <x v="0"/>
    <x v="1"/>
    <x v="4"/>
    <x v="0"/>
    <x v="2"/>
    <x v="3"/>
    <x v="20"/>
    <x v="111"/>
    <s v="COORDIUTIL S.A."/>
    <m/>
  </r>
  <r>
    <x v="0"/>
    <x v="1"/>
    <x v="4"/>
    <x v="0"/>
    <x v="2"/>
    <x v="3"/>
    <x v="20"/>
    <x v="111"/>
    <s v="OLGROUP SAS"/>
    <m/>
  </r>
  <r>
    <x v="0"/>
    <x v="1"/>
    <x v="4"/>
    <x v="0"/>
    <x v="2"/>
    <x v="3"/>
    <x v="21"/>
    <x v="50"/>
    <m/>
    <m/>
  </r>
  <r>
    <x v="0"/>
    <x v="1"/>
    <x v="4"/>
    <x v="0"/>
    <x v="2"/>
    <x v="3"/>
    <x v="21"/>
    <x v="132"/>
    <s v="MARIA JOSE LOPEZ BOLAÑOS"/>
    <m/>
  </r>
  <r>
    <x v="1"/>
    <x v="1"/>
    <x v="4"/>
    <x v="0"/>
    <x v="1"/>
    <x v="2"/>
    <x v="24"/>
    <x v="63"/>
    <s v="VARIOS"/>
    <n v="52887929.15478991"/>
  </r>
  <r>
    <x v="1"/>
    <x v="1"/>
    <x v="4"/>
    <x v="0"/>
    <x v="1"/>
    <x v="5"/>
    <x v="11"/>
    <x v="64"/>
    <m/>
    <m/>
  </r>
  <r>
    <x v="1"/>
    <x v="1"/>
    <x v="4"/>
    <x v="0"/>
    <x v="1"/>
    <x v="5"/>
    <x v="14"/>
    <x v="66"/>
    <m/>
    <m/>
  </r>
  <r>
    <x v="1"/>
    <x v="1"/>
    <x v="4"/>
    <x v="0"/>
    <x v="1"/>
    <x v="5"/>
    <x v="15"/>
    <x v="69"/>
    <m/>
    <m/>
  </r>
  <r>
    <x v="1"/>
    <x v="1"/>
    <x v="4"/>
    <x v="0"/>
    <x v="1"/>
    <x v="2"/>
    <x v="25"/>
    <x v="74"/>
    <m/>
    <m/>
  </r>
  <r>
    <x v="1"/>
    <x v="1"/>
    <x v="4"/>
    <x v="0"/>
    <x v="1"/>
    <x v="2"/>
    <x v="25"/>
    <x v="118"/>
    <m/>
    <m/>
  </r>
  <r>
    <x v="1"/>
    <x v="1"/>
    <x v="4"/>
    <x v="0"/>
    <x v="1"/>
    <x v="2"/>
    <x v="0"/>
    <x v="103"/>
    <m/>
    <m/>
  </r>
  <r>
    <x v="1"/>
    <x v="1"/>
    <x v="4"/>
    <x v="0"/>
    <x v="1"/>
    <x v="2"/>
    <x v="0"/>
    <x v="104"/>
    <m/>
    <m/>
  </r>
  <r>
    <x v="1"/>
    <x v="1"/>
    <x v="4"/>
    <x v="0"/>
    <x v="0"/>
    <x v="0"/>
    <x v="4"/>
    <x v="6"/>
    <s v="SEBASTIAN MENDOZA CASTAÑO"/>
    <n v="5520000"/>
  </r>
  <r>
    <x v="1"/>
    <x v="1"/>
    <x v="4"/>
    <x v="0"/>
    <x v="0"/>
    <x v="0"/>
    <x v="4"/>
    <x v="6"/>
    <s v="ANA MYRIAM SALAZAR HERMOSA"/>
    <n v="1750000"/>
  </r>
  <r>
    <x v="1"/>
    <x v="1"/>
    <x v="4"/>
    <x v="0"/>
    <x v="0"/>
    <x v="0"/>
    <x v="4"/>
    <x v="7"/>
    <s v="SEBASTIAN MENDOZA CASTAÑO"/>
    <m/>
  </r>
  <r>
    <x v="1"/>
    <x v="1"/>
    <x v="4"/>
    <x v="0"/>
    <x v="0"/>
    <x v="0"/>
    <x v="4"/>
    <x v="7"/>
    <s v="ANA MYRIAM SALAZAR HERMOSA"/>
    <n v="117172"/>
  </r>
  <r>
    <x v="1"/>
    <x v="1"/>
    <x v="4"/>
    <x v="0"/>
    <x v="0"/>
    <x v="0"/>
    <x v="4"/>
    <x v="8"/>
    <s v="SEBASTIAN MENDOZA CASTAÑO"/>
    <n v="460000"/>
  </r>
  <r>
    <x v="1"/>
    <x v="1"/>
    <x v="4"/>
    <x v="0"/>
    <x v="0"/>
    <x v="0"/>
    <x v="4"/>
    <x v="8"/>
    <s v="ANA MYRIAM SALAZAR HERMOSA"/>
    <n v="155598"/>
  </r>
  <r>
    <x v="1"/>
    <x v="1"/>
    <x v="4"/>
    <x v="0"/>
    <x v="0"/>
    <x v="0"/>
    <x v="4"/>
    <x v="9"/>
    <s v="SEBASTIAN MENDOZA CASTAÑO"/>
    <n v="55200"/>
  </r>
  <r>
    <x v="1"/>
    <x v="1"/>
    <x v="4"/>
    <x v="0"/>
    <x v="0"/>
    <x v="0"/>
    <x v="4"/>
    <x v="9"/>
    <s v="ANA MYRIAM SALAZAR HERMOSA"/>
    <n v="18672"/>
  </r>
  <r>
    <x v="1"/>
    <x v="1"/>
    <x v="4"/>
    <x v="0"/>
    <x v="0"/>
    <x v="0"/>
    <x v="4"/>
    <x v="10"/>
    <s v="SEBASTIAN MENDOZA CASTAÑO"/>
    <n v="460000"/>
  </r>
  <r>
    <x v="1"/>
    <x v="1"/>
    <x v="4"/>
    <x v="0"/>
    <x v="0"/>
    <x v="0"/>
    <x v="4"/>
    <x v="10"/>
    <s v="ANA MYRIAM SALAZAR HERMOSA"/>
    <n v="155598"/>
  </r>
  <r>
    <x v="1"/>
    <x v="1"/>
    <x v="4"/>
    <x v="0"/>
    <x v="0"/>
    <x v="0"/>
    <x v="4"/>
    <x v="11"/>
    <s v="SEBASTIAN MENDOZA CASTAÑO"/>
    <n v="230000"/>
  </r>
  <r>
    <x v="1"/>
    <x v="1"/>
    <x v="4"/>
    <x v="0"/>
    <x v="0"/>
    <x v="0"/>
    <x v="4"/>
    <x v="11"/>
    <s v="ANA MYRIAM SALAZAR HERMOSA"/>
    <n v="72916"/>
  </r>
  <r>
    <x v="1"/>
    <x v="1"/>
    <x v="4"/>
    <x v="0"/>
    <x v="0"/>
    <x v="0"/>
    <x v="4"/>
    <x v="12"/>
    <s v="SEBASTIAN MENDOZA CASTAÑO"/>
    <n v="3680000"/>
  </r>
  <r>
    <x v="1"/>
    <x v="1"/>
    <x v="4"/>
    <x v="0"/>
    <x v="0"/>
    <x v="0"/>
    <x v="4"/>
    <x v="134"/>
    <m/>
    <m/>
  </r>
  <r>
    <x v="1"/>
    <x v="1"/>
    <x v="4"/>
    <x v="0"/>
    <x v="0"/>
    <x v="0"/>
    <x v="4"/>
    <x v="142"/>
    <s v="PLATZI SAS"/>
    <m/>
  </r>
  <r>
    <x v="1"/>
    <x v="1"/>
    <x v="4"/>
    <x v="0"/>
    <x v="0"/>
    <x v="0"/>
    <x v="4"/>
    <x v="56"/>
    <s v="RICARDO ARTURO ARANGO WAGNER"/>
    <m/>
  </r>
  <r>
    <x v="1"/>
    <x v="1"/>
    <x v="4"/>
    <x v="0"/>
    <x v="0"/>
    <x v="0"/>
    <x v="4"/>
    <x v="13"/>
    <s v="Seguros de riesgos laborales suramericana S.A."/>
    <n v="37949"/>
  </r>
  <r>
    <x v="1"/>
    <x v="1"/>
    <x v="4"/>
    <x v="0"/>
    <x v="0"/>
    <x v="0"/>
    <x v="4"/>
    <x v="14"/>
    <s v="Protección S.A"/>
    <n v="662400"/>
  </r>
  <r>
    <x v="1"/>
    <x v="1"/>
    <x v="4"/>
    <x v="0"/>
    <x v="0"/>
    <x v="0"/>
    <x v="4"/>
    <x v="14"/>
    <s v="Colpensiones"/>
    <n v="210000"/>
  </r>
  <r>
    <x v="1"/>
    <x v="1"/>
    <x v="4"/>
    <x v="0"/>
    <x v="0"/>
    <x v="0"/>
    <x v="4"/>
    <x v="15"/>
    <s v="Comfandi "/>
    <n v="290800"/>
  </r>
  <r>
    <x v="1"/>
    <x v="1"/>
    <x v="4"/>
    <x v="0"/>
    <x v="0"/>
    <x v="0"/>
    <x v="4"/>
    <x v="113"/>
    <m/>
    <m/>
  </r>
  <r>
    <x v="1"/>
    <x v="1"/>
    <x v="4"/>
    <x v="0"/>
    <x v="0"/>
    <x v="0"/>
    <x v="9"/>
    <x v="114"/>
    <s v="H&amp;G CONTADORES SAS"/>
    <n v="600000"/>
  </r>
  <r>
    <x v="1"/>
    <x v="1"/>
    <x v="4"/>
    <x v="0"/>
    <x v="0"/>
    <x v="0"/>
    <x v="9"/>
    <x v="30"/>
    <m/>
    <m/>
  </r>
  <r>
    <x v="1"/>
    <x v="1"/>
    <x v="4"/>
    <x v="0"/>
    <x v="0"/>
    <x v="0"/>
    <x v="9"/>
    <x v="110"/>
    <m/>
    <m/>
  </r>
  <r>
    <x v="1"/>
    <x v="1"/>
    <x v="4"/>
    <x v="0"/>
    <x v="0"/>
    <x v="0"/>
    <x v="5"/>
    <x v="70"/>
    <s v="COLOMBIA TELECOMUNICACIONES S.A. E.S.P."/>
    <n v="451"/>
  </r>
  <r>
    <x v="1"/>
    <x v="1"/>
    <x v="4"/>
    <x v="0"/>
    <x v="0"/>
    <x v="0"/>
    <x v="5"/>
    <x v="70"/>
    <s v="RESTAURANTE LA QUERENCIA SAS"/>
    <n v="9519"/>
  </r>
  <r>
    <x v="1"/>
    <x v="1"/>
    <x v="4"/>
    <x v="0"/>
    <x v="0"/>
    <x v="0"/>
    <x v="5"/>
    <x v="102"/>
    <m/>
    <m/>
  </r>
  <r>
    <x v="1"/>
    <x v="1"/>
    <x v="4"/>
    <x v="0"/>
    <x v="0"/>
    <x v="0"/>
    <x v="5"/>
    <x v="71"/>
    <s v="AEROVIAS DEL CONTINENTE AMERICANO S.A."/>
    <n v="106205"/>
  </r>
  <r>
    <x v="1"/>
    <x v="1"/>
    <x v="4"/>
    <x v="0"/>
    <x v="0"/>
    <x v="0"/>
    <x v="5"/>
    <x v="78"/>
    <m/>
    <m/>
  </r>
  <r>
    <x v="1"/>
    <x v="1"/>
    <x v="4"/>
    <x v="0"/>
    <x v="0"/>
    <x v="0"/>
    <x v="6"/>
    <x v="17"/>
    <s v="OLGA BARBOSA DE HURTADO"/>
    <n v="800000"/>
  </r>
  <r>
    <x v="1"/>
    <x v="1"/>
    <x v="4"/>
    <x v="0"/>
    <x v="0"/>
    <x v="0"/>
    <x v="6"/>
    <x v="143"/>
    <s v="TEG EXPO SAS"/>
    <m/>
  </r>
  <r>
    <x v="1"/>
    <x v="1"/>
    <x v="4"/>
    <x v="0"/>
    <x v="0"/>
    <x v="0"/>
    <x v="0"/>
    <x v="79"/>
    <m/>
    <m/>
  </r>
  <r>
    <x v="1"/>
    <x v="1"/>
    <x v="4"/>
    <x v="0"/>
    <x v="0"/>
    <x v="0"/>
    <x v="0"/>
    <x v="80"/>
    <s v="FACEBOOK IRELAND LIMITED"/>
    <n v="341583"/>
  </r>
  <r>
    <x v="1"/>
    <x v="1"/>
    <x v="4"/>
    <x v="0"/>
    <x v="0"/>
    <x v="0"/>
    <x v="0"/>
    <x v="80"/>
    <s v="GOOGLE LLC"/>
    <n v="303933"/>
  </r>
  <r>
    <x v="1"/>
    <x v="1"/>
    <x v="4"/>
    <x v="0"/>
    <x v="0"/>
    <x v="0"/>
    <x v="0"/>
    <x v="80"/>
    <s v="MANCHOLA ASOCIADOS LTDA"/>
    <n v="1000000"/>
  </r>
  <r>
    <x v="1"/>
    <x v="1"/>
    <x v="4"/>
    <x v="0"/>
    <x v="0"/>
    <x v="0"/>
    <x v="0"/>
    <x v="80"/>
    <s v="MERCADEO COMPARTIDO SAS"/>
    <n v="365608"/>
  </r>
  <r>
    <x v="1"/>
    <x v="1"/>
    <x v="4"/>
    <x v="0"/>
    <x v="0"/>
    <x v="0"/>
    <x v="0"/>
    <x v="80"/>
    <s v="FARMACIA DROGUERIA SAN JORGE LTDA"/>
    <m/>
  </r>
  <r>
    <x v="1"/>
    <x v="1"/>
    <x v="4"/>
    <x v="0"/>
    <x v="0"/>
    <x v="0"/>
    <x v="0"/>
    <x v="80"/>
    <s v="AURA CRISTINA ROJAS TRIANA"/>
    <m/>
  </r>
  <r>
    <x v="1"/>
    <x v="1"/>
    <x v="4"/>
    <x v="0"/>
    <x v="0"/>
    <x v="0"/>
    <x v="0"/>
    <x v="80"/>
    <s v="MARYEIN LENIS GRAJALES"/>
    <m/>
  </r>
  <r>
    <x v="1"/>
    <x v="1"/>
    <x v="4"/>
    <x v="0"/>
    <x v="0"/>
    <x v="0"/>
    <x v="0"/>
    <x v="80"/>
    <s v="MARIA CRISTINA TORO"/>
    <n v="300000"/>
  </r>
  <r>
    <x v="1"/>
    <x v="1"/>
    <x v="4"/>
    <x v="0"/>
    <x v="0"/>
    <x v="0"/>
    <x v="0"/>
    <x v="80"/>
    <s v="PROYECTA T MERCHANDISING GROUP SAS"/>
    <m/>
  </r>
  <r>
    <x v="1"/>
    <x v="1"/>
    <x v="4"/>
    <x v="0"/>
    <x v="0"/>
    <x v="0"/>
    <x v="0"/>
    <x v="84"/>
    <s v="JOSE JAVIER SALCEDO SANCHEZ"/>
    <m/>
  </r>
  <r>
    <x v="1"/>
    <x v="1"/>
    <x v="4"/>
    <x v="0"/>
    <x v="0"/>
    <x v="0"/>
    <x v="0"/>
    <x v="107"/>
    <s v="LUCERO VASQUEZ"/>
    <n v="580000"/>
  </r>
  <r>
    <x v="1"/>
    <x v="1"/>
    <x v="4"/>
    <x v="0"/>
    <x v="0"/>
    <x v="0"/>
    <x v="0"/>
    <x v="115"/>
    <m/>
    <m/>
  </r>
  <r>
    <x v="1"/>
    <x v="1"/>
    <x v="4"/>
    <x v="0"/>
    <x v="0"/>
    <x v="0"/>
    <x v="0"/>
    <x v="138"/>
    <s v="COLOMBIA TELECOMUNICACIONES S.A. E.S.P."/>
    <n v="134058"/>
  </r>
  <r>
    <x v="1"/>
    <x v="1"/>
    <x v="4"/>
    <x v="0"/>
    <x v="0"/>
    <x v="0"/>
    <x v="0"/>
    <x v="108"/>
    <m/>
    <m/>
  </r>
  <r>
    <x v="1"/>
    <x v="1"/>
    <x v="4"/>
    <x v="0"/>
    <x v="0"/>
    <x v="0"/>
    <x v="0"/>
    <x v="109"/>
    <m/>
    <m/>
  </r>
  <r>
    <x v="1"/>
    <x v="1"/>
    <x v="4"/>
    <x v="0"/>
    <x v="0"/>
    <x v="0"/>
    <x v="0"/>
    <x v="116"/>
    <m/>
    <m/>
  </r>
  <r>
    <x v="1"/>
    <x v="1"/>
    <x v="4"/>
    <x v="0"/>
    <x v="0"/>
    <x v="0"/>
    <x v="0"/>
    <x v="79"/>
    <s v="SERVIENTREGA S.A."/>
    <m/>
  </r>
  <r>
    <x v="1"/>
    <x v="1"/>
    <x v="4"/>
    <x v="0"/>
    <x v="0"/>
    <x v="0"/>
    <x v="12"/>
    <x v="81"/>
    <m/>
    <m/>
  </r>
  <r>
    <x v="1"/>
    <x v="1"/>
    <x v="4"/>
    <x v="0"/>
    <x v="0"/>
    <x v="0"/>
    <x v="12"/>
    <x v="82"/>
    <s v="CAMARA DE COMERCIO DE CALI"/>
    <m/>
  </r>
  <r>
    <x v="1"/>
    <x v="1"/>
    <x v="4"/>
    <x v="0"/>
    <x v="0"/>
    <x v="0"/>
    <x v="12"/>
    <x v="83"/>
    <m/>
    <m/>
  </r>
  <r>
    <x v="1"/>
    <x v="1"/>
    <x v="4"/>
    <x v="0"/>
    <x v="0"/>
    <x v="0"/>
    <x v="12"/>
    <x v="84"/>
    <s v="CAMARA DE COMERCIO DE CALI"/>
    <m/>
  </r>
  <r>
    <x v="1"/>
    <x v="1"/>
    <x v="4"/>
    <x v="0"/>
    <x v="0"/>
    <x v="0"/>
    <x v="19"/>
    <x v="100"/>
    <s v="ALDEMAR MUÑOZ SUAREZ"/>
    <m/>
  </r>
  <r>
    <x v="1"/>
    <x v="1"/>
    <x v="4"/>
    <x v="0"/>
    <x v="0"/>
    <x v="0"/>
    <x v="19"/>
    <x v="100"/>
    <s v="FERRETERIA BERVAR S.A.S."/>
    <m/>
  </r>
  <r>
    <x v="1"/>
    <x v="1"/>
    <x v="4"/>
    <x v="0"/>
    <x v="0"/>
    <x v="0"/>
    <x v="19"/>
    <x v="139"/>
    <m/>
    <m/>
  </r>
  <r>
    <x v="1"/>
    <x v="1"/>
    <x v="4"/>
    <x v="0"/>
    <x v="0"/>
    <x v="0"/>
    <x v="19"/>
    <x v="140"/>
    <s v="JOSE JAVIER SALCEDO SANCHEZ"/>
    <m/>
  </r>
  <r>
    <x v="1"/>
    <x v="1"/>
    <x v="4"/>
    <x v="0"/>
    <x v="0"/>
    <x v="0"/>
    <x v="16"/>
    <x v="86"/>
    <s v="AEROVIAS DEL CONTINENTE AMERICANO S.A."/>
    <n v="1004500"/>
  </r>
  <r>
    <x v="1"/>
    <x v="1"/>
    <x v="4"/>
    <x v="0"/>
    <x v="0"/>
    <x v="0"/>
    <x v="16"/>
    <x v="117"/>
    <s v="CASCO CAPITAL S.A.S"/>
    <m/>
  </r>
  <r>
    <x v="1"/>
    <x v="1"/>
    <x v="4"/>
    <x v="0"/>
    <x v="0"/>
    <x v="0"/>
    <x v="16"/>
    <x v="117"/>
    <s v="HOSTAL LAS MERCEDES BOUTIQUE"/>
    <n v="220000"/>
  </r>
  <r>
    <x v="1"/>
    <x v="1"/>
    <x v="4"/>
    <x v="0"/>
    <x v="0"/>
    <x v="0"/>
    <x v="22"/>
    <x v="105"/>
    <m/>
    <m/>
  </r>
  <r>
    <x v="1"/>
    <x v="1"/>
    <x v="4"/>
    <x v="0"/>
    <x v="0"/>
    <x v="0"/>
    <x v="2"/>
    <x v="87"/>
    <s v="SHOPIFY INC"/>
    <n v="274181"/>
  </r>
  <r>
    <x v="1"/>
    <x v="1"/>
    <x v="4"/>
    <x v="0"/>
    <x v="0"/>
    <x v="0"/>
    <x v="2"/>
    <x v="87"/>
    <s v=" GODADDY"/>
    <n v="164230"/>
  </r>
  <r>
    <x v="1"/>
    <x v="1"/>
    <x v="4"/>
    <x v="0"/>
    <x v="0"/>
    <x v="0"/>
    <x v="2"/>
    <x v="87"/>
    <s v="GOOGLE LLC"/>
    <m/>
  </r>
  <r>
    <x v="1"/>
    <x v="1"/>
    <x v="4"/>
    <x v="0"/>
    <x v="0"/>
    <x v="0"/>
    <x v="2"/>
    <x v="87"/>
    <s v=" CAMARA DE COMERCIO DE CALI"/>
    <n v="148000"/>
  </r>
  <r>
    <x v="1"/>
    <x v="1"/>
    <x v="4"/>
    <x v="0"/>
    <x v="0"/>
    <x v="0"/>
    <x v="2"/>
    <x v="88"/>
    <s v="LUCERO VASQUEZ"/>
    <n v="10000"/>
  </r>
  <r>
    <x v="1"/>
    <x v="1"/>
    <x v="4"/>
    <x v="0"/>
    <x v="0"/>
    <x v="0"/>
    <x v="2"/>
    <x v="88"/>
    <s v=" KOBA COLOMBIA SAS"/>
    <n v="81582"/>
  </r>
  <r>
    <x v="1"/>
    <x v="1"/>
    <x v="4"/>
    <x v="0"/>
    <x v="0"/>
    <x v="0"/>
    <x v="2"/>
    <x v="89"/>
    <s v=" ANILLANDO CALI LTDA"/>
    <n v="35294"/>
  </r>
  <r>
    <x v="1"/>
    <x v="1"/>
    <x v="4"/>
    <x v="0"/>
    <x v="0"/>
    <x v="0"/>
    <x v="2"/>
    <x v="89"/>
    <s v="REDOX COLOMBIA S.A.S."/>
    <n v="26387"/>
  </r>
  <r>
    <x v="1"/>
    <x v="1"/>
    <x v="4"/>
    <x v="0"/>
    <x v="0"/>
    <x v="0"/>
    <x v="2"/>
    <x v="89"/>
    <s v="SODIMAC COLOMBIA S.A."/>
    <n v="405882"/>
  </r>
  <r>
    <x v="1"/>
    <x v="1"/>
    <x v="4"/>
    <x v="0"/>
    <x v="0"/>
    <x v="0"/>
    <x v="2"/>
    <x v="90"/>
    <s v="DAVID MUÑOZ"/>
    <n v="100000"/>
  </r>
  <r>
    <x v="1"/>
    <x v="1"/>
    <x v="4"/>
    <x v="0"/>
    <x v="0"/>
    <x v="0"/>
    <x v="2"/>
    <x v="90"/>
    <s v="GRUPO ARGURI SAS "/>
    <n v="150027"/>
  </r>
  <r>
    <x v="1"/>
    <x v="1"/>
    <x v="4"/>
    <x v="0"/>
    <x v="0"/>
    <x v="0"/>
    <x v="2"/>
    <x v="91"/>
    <s v="DAVID MUÑOZ"/>
    <n v="105400"/>
  </r>
  <r>
    <x v="1"/>
    <x v="1"/>
    <x v="4"/>
    <x v="0"/>
    <x v="0"/>
    <x v="0"/>
    <x v="2"/>
    <x v="91"/>
    <s v="RESTAURANTE LA QUERENCIA SAS"/>
    <n v="130831"/>
  </r>
  <r>
    <x v="1"/>
    <x v="1"/>
    <x v="4"/>
    <x v="0"/>
    <x v="0"/>
    <x v="0"/>
    <x v="2"/>
    <x v="92"/>
    <s v="DAVID MUÑOZ"/>
    <n v="38900"/>
  </r>
  <r>
    <x v="1"/>
    <x v="1"/>
    <x v="4"/>
    <x v="0"/>
    <x v="0"/>
    <x v="0"/>
    <x v="2"/>
    <x v="136"/>
    <s v="JHON FREYMAN ESCOBAR"/>
    <m/>
  </r>
  <r>
    <x v="1"/>
    <x v="1"/>
    <x v="4"/>
    <x v="0"/>
    <x v="0"/>
    <x v="0"/>
    <x v="2"/>
    <x v="136"/>
    <s v="DAVID MUÑOZ"/>
    <n v="160000"/>
  </r>
  <r>
    <x v="1"/>
    <x v="1"/>
    <x v="4"/>
    <x v="0"/>
    <x v="0"/>
    <x v="0"/>
    <x v="2"/>
    <x v="141"/>
    <s v="DAVID MUÑOZ"/>
    <n v="18500"/>
  </r>
  <r>
    <x v="1"/>
    <x v="1"/>
    <x v="4"/>
    <x v="0"/>
    <x v="0"/>
    <x v="0"/>
    <x v="2"/>
    <x v="93"/>
    <m/>
    <m/>
  </r>
  <r>
    <x v="1"/>
    <x v="1"/>
    <x v="4"/>
    <x v="0"/>
    <x v="0"/>
    <x v="0"/>
    <x v="2"/>
    <x v="84"/>
    <s v="Manuel Londoño"/>
    <n v="0.52"/>
  </r>
  <r>
    <x v="1"/>
    <x v="1"/>
    <x v="4"/>
    <x v="0"/>
    <x v="0"/>
    <x v="0"/>
    <x v="2"/>
    <x v="84"/>
    <s v=" INTERRAPIDISIMO S.A."/>
    <n v="14850"/>
  </r>
  <r>
    <x v="1"/>
    <x v="1"/>
    <x v="4"/>
    <x v="0"/>
    <x v="0"/>
    <x v="0"/>
    <x v="2"/>
    <x v="84"/>
    <s v="FARMACIA DROGUERIA SAN JORGE LTDA"/>
    <n v="2.48"/>
  </r>
  <r>
    <x v="1"/>
    <x v="1"/>
    <x v="4"/>
    <x v="0"/>
    <x v="0"/>
    <x v="0"/>
    <x v="2"/>
    <x v="84"/>
    <s v="FARMAVIT EMPRESA ASOCIATIVA DE TRABAJO"/>
    <n v="1.32"/>
  </r>
  <r>
    <x v="1"/>
    <x v="1"/>
    <x v="4"/>
    <x v="0"/>
    <x v="0"/>
    <x v="0"/>
    <x v="2"/>
    <x v="84"/>
    <s v=" KOBA COLOMBIA SAS"/>
    <n v="54"/>
  </r>
  <r>
    <x v="1"/>
    <x v="1"/>
    <x v="4"/>
    <x v="0"/>
    <x v="0"/>
    <x v="0"/>
    <x v="2"/>
    <x v="84"/>
    <s v="VITAFITNESS SAS"/>
    <n v="125.35"/>
  </r>
  <r>
    <x v="1"/>
    <x v="1"/>
    <x v="4"/>
    <x v="0"/>
    <x v="0"/>
    <x v="0"/>
    <x v="2"/>
    <x v="84"/>
    <s v="INVERSIONES FARMACIAS ALPHA S.A.S"/>
    <n v="249.94"/>
  </r>
  <r>
    <x v="1"/>
    <x v="1"/>
    <x v="4"/>
    <x v="0"/>
    <x v="0"/>
    <x v="0"/>
    <x v="2"/>
    <x v="84"/>
    <s v="MERKAORGANICO NATURAL SAS"/>
    <n v="249.77"/>
  </r>
  <r>
    <x v="1"/>
    <x v="1"/>
    <x v="4"/>
    <x v="0"/>
    <x v="0"/>
    <x v="0"/>
    <x v="2"/>
    <x v="84"/>
    <s v="H&amp;G CONTADORES SAS"/>
    <n v="1"/>
  </r>
  <r>
    <x v="1"/>
    <x v="1"/>
    <x v="4"/>
    <x v="0"/>
    <x v="0"/>
    <x v="0"/>
    <x v="2"/>
    <x v="84"/>
    <s v="INVERSIONES VITALMENTEFIT SAS"/>
    <n v="0.04"/>
  </r>
  <r>
    <x v="1"/>
    <x v="1"/>
    <x v="4"/>
    <x v="0"/>
    <x v="0"/>
    <x v="7"/>
    <x v="4"/>
    <x v="119"/>
    <s v="DAVID MUÑOZ"/>
    <n v="2000000"/>
  </r>
  <r>
    <x v="1"/>
    <x v="1"/>
    <x v="4"/>
    <x v="0"/>
    <x v="0"/>
    <x v="7"/>
    <x v="4"/>
    <x v="120"/>
    <s v="DAVID MUÑOZ"/>
    <n v="117172"/>
  </r>
  <r>
    <x v="1"/>
    <x v="1"/>
    <x v="4"/>
    <x v="0"/>
    <x v="0"/>
    <x v="7"/>
    <x v="4"/>
    <x v="121"/>
    <s v="DAVID MUÑOZ"/>
    <n v="176430"/>
  </r>
  <r>
    <x v="1"/>
    <x v="1"/>
    <x v="4"/>
    <x v="0"/>
    <x v="0"/>
    <x v="7"/>
    <x v="4"/>
    <x v="122"/>
    <s v="DAVID MUÑOZ"/>
    <n v="21172"/>
  </r>
  <r>
    <x v="1"/>
    <x v="1"/>
    <x v="4"/>
    <x v="0"/>
    <x v="0"/>
    <x v="7"/>
    <x v="4"/>
    <x v="123"/>
    <s v="DAVID MUÑOZ"/>
    <n v="176430"/>
  </r>
  <r>
    <x v="1"/>
    <x v="1"/>
    <x v="4"/>
    <x v="0"/>
    <x v="0"/>
    <x v="7"/>
    <x v="4"/>
    <x v="124"/>
    <s v="DAVID MUÑOZ"/>
    <n v="83333.34"/>
  </r>
  <r>
    <x v="1"/>
    <x v="1"/>
    <x v="4"/>
    <x v="0"/>
    <x v="0"/>
    <x v="7"/>
    <x v="4"/>
    <x v="135"/>
    <m/>
    <m/>
  </r>
  <r>
    <x v="1"/>
    <x v="1"/>
    <x v="4"/>
    <x v="0"/>
    <x v="0"/>
    <x v="7"/>
    <x v="4"/>
    <x v="125"/>
    <s v="DAVID MUÑOZ"/>
    <n v="1000000"/>
  </r>
  <r>
    <x v="1"/>
    <x v="1"/>
    <x v="4"/>
    <x v="0"/>
    <x v="0"/>
    <x v="7"/>
    <x v="4"/>
    <x v="144"/>
    <s v="DAVID MUÑOZ"/>
    <m/>
  </r>
  <r>
    <x v="1"/>
    <x v="1"/>
    <x v="4"/>
    <x v="0"/>
    <x v="0"/>
    <x v="7"/>
    <x v="4"/>
    <x v="126"/>
    <m/>
    <m/>
  </r>
  <r>
    <x v="1"/>
    <x v="1"/>
    <x v="4"/>
    <x v="0"/>
    <x v="0"/>
    <x v="7"/>
    <x v="4"/>
    <x v="127"/>
    <s v="Seguros de riesgos laborales suramericana S.A."/>
    <n v="10440"/>
  </r>
  <r>
    <x v="1"/>
    <x v="1"/>
    <x v="4"/>
    <x v="0"/>
    <x v="0"/>
    <x v="7"/>
    <x v="4"/>
    <x v="128"/>
    <s v="Protección S.A"/>
    <n v="240000"/>
  </r>
  <r>
    <x v="1"/>
    <x v="1"/>
    <x v="4"/>
    <x v="0"/>
    <x v="0"/>
    <x v="7"/>
    <x v="4"/>
    <x v="129"/>
    <s v="Colsubsidio "/>
    <n v="80000"/>
  </r>
  <r>
    <x v="1"/>
    <x v="1"/>
    <x v="4"/>
    <x v="0"/>
    <x v="0"/>
    <x v="7"/>
    <x v="4"/>
    <x v="130"/>
    <m/>
    <m/>
  </r>
  <r>
    <x v="1"/>
    <x v="1"/>
    <x v="4"/>
    <x v="0"/>
    <x v="0"/>
    <x v="7"/>
    <x v="2"/>
    <x v="131"/>
    <m/>
    <m/>
  </r>
  <r>
    <x v="1"/>
    <x v="1"/>
    <x v="4"/>
    <x v="0"/>
    <x v="0"/>
    <x v="1"/>
    <x v="7"/>
    <x v="34"/>
    <s v="Bancolombia"/>
    <n v="84190"/>
  </r>
  <r>
    <x v="1"/>
    <x v="1"/>
    <x v="4"/>
    <x v="0"/>
    <x v="0"/>
    <x v="1"/>
    <x v="7"/>
    <x v="20"/>
    <s v="PAYU COLOMBIA SAS"/>
    <n v="378006"/>
  </r>
  <r>
    <x v="1"/>
    <x v="1"/>
    <x v="4"/>
    <x v="0"/>
    <x v="0"/>
    <x v="1"/>
    <x v="7"/>
    <x v="20"/>
    <s v="Bancolombia"/>
    <n v="99610.09"/>
  </r>
  <r>
    <x v="1"/>
    <x v="1"/>
    <x v="4"/>
    <x v="0"/>
    <x v="0"/>
    <x v="1"/>
    <x v="7"/>
    <x v="101"/>
    <s v="DIAN"/>
    <m/>
  </r>
  <r>
    <x v="1"/>
    <x v="1"/>
    <x v="4"/>
    <x v="0"/>
    <x v="0"/>
    <x v="1"/>
    <x v="7"/>
    <x v="55"/>
    <s v="NEGOCIOS LA PLAZA SAS"/>
    <m/>
  </r>
  <r>
    <x v="1"/>
    <x v="1"/>
    <x v="4"/>
    <x v="0"/>
    <x v="0"/>
    <x v="1"/>
    <x v="7"/>
    <x v="55"/>
    <s v=" ALIMENTOS SOSTENIBLES SAS"/>
    <m/>
  </r>
  <r>
    <x v="1"/>
    <x v="1"/>
    <x v="4"/>
    <x v="0"/>
    <x v="0"/>
    <x v="1"/>
    <x v="8"/>
    <x v="22"/>
    <s v="Bancolombia"/>
    <n v="235573.41"/>
  </r>
  <r>
    <x v="1"/>
    <x v="1"/>
    <x v="4"/>
    <x v="0"/>
    <x v="0"/>
    <x v="1"/>
    <x v="8"/>
    <x v="94"/>
    <s v="MARIA CRISTINA TORO"/>
    <n v="3000"/>
  </r>
  <r>
    <x v="1"/>
    <x v="1"/>
    <x v="4"/>
    <x v="0"/>
    <x v="0"/>
    <x v="1"/>
    <x v="8"/>
    <x v="95"/>
    <m/>
    <m/>
  </r>
  <r>
    <x v="1"/>
    <x v="1"/>
    <x v="4"/>
    <x v="0"/>
    <x v="0"/>
    <x v="1"/>
    <x v="8"/>
    <x v="77"/>
    <s v="Fundapedco"/>
    <m/>
  </r>
  <r>
    <x v="1"/>
    <x v="1"/>
    <x v="4"/>
    <x v="0"/>
    <x v="0"/>
    <x v="1"/>
    <x v="8"/>
    <x v="4"/>
    <s v="SEBASTIAN MENDOZA CASTAÑO"/>
    <n v="7153.61"/>
  </r>
  <r>
    <x v="1"/>
    <x v="1"/>
    <x v="4"/>
    <x v="0"/>
    <x v="0"/>
    <x v="1"/>
    <x v="8"/>
    <x v="4"/>
    <s v="LUCERO VASQUEZ"/>
    <n v="5800"/>
  </r>
  <r>
    <x v="1"/>
    <x v="1"/>
    <x v="4"/>
    <x v="0"/>
    <x v="0"/>
    <x v="1"/>
    <x v="8"/>
    <x v="4"/>
    <s v="ENTERPRISE"/>
    <m/>
  </r>
  <r>
    <x v="1"/>
    <x v="1"/>
    <x v="4"/>
    <x v="0"/>
    <x v="0"/>
    <x v="1"/>
    <x v="8"/>
    <x v="4"/>
    <s v="MARIA CRISTINA TORO"/>
    <m/>
  </r>
  <r>
    <x v="1"/>
    <x v="1"/>
    <x v="4"/>
    <x v="0"/>
    <x v="0"/>
    <x v="1"/>
    <x v="8"/>
    <x v="4"/>
    <s v="COLVANES SAS"/>
    <m/>
  </r>
  <r>
    <x v="1"/>
    <x v="1"/>
    <x v="4"/>
    <x v="0"/>
    <x v="0"/>
    <x v="1"/>
    <x v="8"/>
    <x v="4"/>
    <s v="SODIMAC COLOMBIA S.A."/>
    <m/>
  </r>
  <r>
    <x v="1"/>
    <x v="1"/>
    <x v="4"/>
    <x v="0"/>
    <x v="0"/>
    <x v="1"/>
    <x v="8"/>
    <x v="4"/>
    <s v="HANGAR PARK SAS"/>
    <m/>
  </r>
  <r>
    <x v="1"/>
    <x v="1"/>
    <x v="4"/>
    <x v="0"/>
    <x v="0"/>
    <x v="1"/>
    <x v="8"/>
    <x v="4"/>
    <s v="GRUPO ARGURI SAS "/>
    <m/>
  </r>
  <r>
    <x v="1"/>
    <x v="1"/>
    <x v="4"/>
    <x v="0"/>
    <x v="0"/>
    <x v="1"/>
    <x v="8"/>
    <x v="4"/>
    <s v="COMIDAS VARPEL SAS"/>
    <m/>
  </r>
  <r>
    <x v="1"/>
    <x v="1"/>
    <x v="4"/>
    <x v="0"/>
    <x v="0"/>
    <x v="1"/>
    <x v="8"/>
    <x v="4"/>
    <s v="TRINITARIA CERAMICS SAS"/>
    <m/>
  </r>
  <r>
    <x v="1"/>
    <x v="1"/>
    <x v="4"/>
    <x v="0"/>
    <x v="0"/>
    <x v="1"/>
    <x v="8"/>
    <x v="4"/>
    <s v="EDWAR LOPEZ"/>
    <m/>
  </r>
  <r>
    <x v="1"/>
    <x v="1"/>
    <x v="4"/>
    <x v="0"/>
    <x v="0"/>
    <x v="6"/>
    <x v="23"/>
    <x v="112"/>
    <m/>
    <m/>
  </r>
  <r>
    <x v="1"/>
    <x v="1"/>
    <x v="4"/>
    <x v="0"/>
    <x v="2"/>
    <x v="3"/>
    <x v="3"/>
    <x v="96"/>
    <m/>
    <n v="15866378.746436972"/>
  </r>
  <r>
    <x v="1"/>
    <x v="1"/>
    <x v="4"/>
    <x v="0"/>
    <x v="2"/>
    <x v="3"/>
    <x v="3"/>
    <x v="137"/>
    <s v="COOPERATIVA MULTIACTIVA UNIAGRO"/>
    <m/>
  </r>
  <r>
    <x v="1"/>
    <x v="1"/>
    <x v="4"/>
    <x v="0"/>
    <x v="2"/>
    <x v="3"/>
    <x v="3"/>
    <x v="97"/>
    <s v="LA CONCEPCION SA"/>
    <m/>
  </r>
  <r>
    <x v="1"/>
    <x v="1"/>
    <x v="4"/>
    <x v="0"/>
    <x v="2"/>
    <x v="3"/>
    <x v="3"/>
    <x v="97"/>
    <s v="ASOCIACION AGROPIMIENTERA VALLE DEL GUAMEZ"/>
    <m/>
  </r>
  <r>
    <x v="1"/>
    <x v="1"/>
    <x v="4"/>
    <x v="0"/>
    <x v="2"/>
    <x v="3"/>
    <x v="3"/>
    <x v="97"/>
    <s v="CONNPLANTS SAS"/>
    <m/>
  </r>
  <r>
    <x v="1"/>
    <x v="1"/>
    <x v="4"/>
    <x v="0"/>
    <x v="2"/>
    <x v="3"/>
    <x v="3"/>
    <x v="97"/>
    <m/>
    <m/>
  </r>
  <r>
    <x v="1"/>
    <x v="1"/>
    <x v="4"/>
    <x v="0"/>
    <x v="2"/>
    <x v="3"/>
    <x v="3"/>
    <x v="97"/>
    <m/>
    <m/>
  </r>
  <r>
    <x v="1"/>
    <x v="1"/>
    <x v="4"/>
    <x v="0"/>
    <x v="2"/>
    <x v="3"/>
    <x v="3"/>
    <x v="97"/>
    <m/>
    <m/>
  </r>
  <r>
    <x v="1"/>
    <x v="1"/>
    <x v="4"/>
    <x v="0"/>
    <x v="2"/>
    <x v="3"/>
    <x v="3"/>
    <x v="97"/>
    <m/>
    <m/>
  </r>
  <r>
    <x v="1"/>
    <x v="1"/>
    <x v="4"/>
    <x v="0"/>
    <x v="2"/>
    <x v="3"/>
    <x v="3"/>
    <x v="98"/>
    <m/>
    <m/>
  </r>
  <r>
    <x v="1"/>
    <x v="1"/>
    <x v="4"/>
    <x v="0"/>
    <x v="2"/>
    <x v="3"/>
    <x v="3"/>
    <x v="99"/>
    <s v="FARMAVIT EMPRESA ASOCIATIVA DE TRABAJO"/>
    <m/>
  </r>
  <r>
    <x v="1"/>
    <x v="1"/>
    <x v="4"/>
    <x v="0"/>
    <x v="2"/>
    <x v="3"/>
    <x v="3"/>
    <x v="99"/>
    <s v="INDES S.A.S."/>
    <m/>
  </r>
  <r>
    <x v="1"/>
    <x v="1"/>
    <x v="4"/>
    <x v="0"/>
    <x v="2"/>
    <x v="3"/>
    <x v="3"/>
    <x v="99"/>
    <s v="NEW PLAST SAS"/>
    <m/>
  </r>
  <r>
    <x v="1"/>
    <x v="1"/>
    <x v="4"/>
    <x v="0"/>
    <x v="2"/>
    <x v="3"/>
    <x v="3"/>
    <x v="99"/>
    <s v="MARGARITA MARIA AGUIRRE GARCIA"/>
    <m/>
  </r>
  <r>
    <x v="1"/>
    <x v="1"/>
    <x v="4"/>
    <x v="0"/>
    <x v="2"/>
    <x v="3"/>
    <x v="3"/>
    <x v="99"/>
    <s v="PRODUCCION GRAFICA EDITORES SAS"/>
    <m/>
  </r>
  <r>
    <x v="1"/>
    <x v="1"/>
    <x v="4"/>
    <x v="0"/>
    <x v="2"/>
    <x v="3"/>
    <x v="3"/>
    <x v="99"/>
    <s v="COORDIUTIL S.A."/>
    <m/>
  </r>
  <r>
    <x v="1"/>
    <x v="1"/>
    <x v="4"/>
    <x v="0"/>
    <x v="2"/>
    <x v="3"/>
    <x v="3"/>
    <x v="99"/>
    <s v="COORDINADORA MERCANTIL SA"/>
    <m/>
  </r>
  <r>
    <x v="1"/>
    <x v="1"/>
    <x v="4"/>
    <x v="0"/>
    <x v="2"/>
    <x v="3"/>
    <x v="26"/>
    <x v="137"/>
    <m/>
    <m/>
  </r>
  <r>
    <x v="1"/>
    <x v="1"/>
    <x v="4"/>
    <x v="0"/>
    <x v="2"/>
    <x v="3"/>
    <x v="20"/>
    <x v="49"/>
    <s v="SERVIENTREGA S.A."/>
    <m/>
  </r>
  <r>
    <x v="1"/>
    <x v="1"/>
    <x v="4"/>
    <x v="0"/>
    <x v="2"/>
    <x v="3"/>
    <x v="20"/>
    <x v="49"/>
    <s v="COORDINADORA MERCANTIL SA"/>
    <m/>
  </r>
  <r>
    <x v="1"/>
    <x v="1"/>
    <x v="4"/>
    <x v="0"/>
    <x v="2"/>
    <x v="3"/>
    <x v="20"/>
    <x v="49"/>
    <s v="ALLTAG SAS"/>
    <m/>
  </r>
  <r>
    <x v="1"/>
    <x v="1"/>
    <x v="4"/>
    <x v="0"/>
    <x v="2"/>
    <x v="3"/>
    <x v="20"/>
    <x v="49"/>
    <s v="COORDIUTIL S.A."/>
    <m/>
  </r>
  <r>
    <x v="1"/>
    <x v="1"/>
    <x v="4"/>
    <x v="0"/>
    <x v="2"/>
    <x v="3"/>
    <x v="20"/>
    <x v="49"/>
    <s v="MULTILINEA LTDA"/>
    <m/>
  </r>
  <r>
    <x v="1"/>
    <x v="1"/>
    <x v="4"/>
    <x v="0"/>
    <x v="2"/>
    <x v="3"/>
    <x v="20"/>
    <x v="49"/>
    <m/>
    <m/>
  </r>
  <r>
    <x v="1"/>
    <x v="1"/>
    <x v="4"/>
    <x v="0"/>
    <x v="2"/>
    <x v="3"/>
    <x v="20"/>
    <x v="111"/>
    <s v="ALLTAG SAS"/>
    <m/>
  </r>
  <r>
    <x v="1"/>
    <x v="1"/>
    <x v="4"/>
    <x v="0"/>
    <x v="2"/>
    <x v="3"/>
    <x v="20"/>
    <x v="111"/>
    <s v="COORDIUTIL S.A."/>
    <m/>
  </r>
  <r>
    <x v="1"/>
    <x v="1"/>
    <x v="4"/>
    <x v="0"/>
    <x v="2"/>
    <x v="3"/>
    <x v="20"/>
    <x v="111"/>
    <s v="OLGROUP SAS"/>
    <m/>
  </r>
  <r>
    <x v="1"/>
    <x v="1"/>
    <x v="4"/>
    <x v="0"/>
    <x v="2"/>
    <x v="3"/>
    <x v="21"/>
    <x v="50"/>
    <m/>
    <m/>
  </r>
  <r>
    <x v="1"/>
    <x v="1"/>
    <x v="4"/>
    <x v="0"/>
    <x v="2"/>
    <x v="3"/>
    <x v="21"/>
    <x v="132"/>
    <s v="MARIA JOSE LOPEZ BOLAÑOS"/>
    <m/>
  </r>
  <r>
    <x v="2"/>
    <x v="1"/>
    <x v="4"/>
    <x v="0"/>
    <x v="1"/>
    <x v="2"/>
    <x v="24"/>
    <x v="63"/>
    <s v="VARIOS"/>
    <n v="57255932.120168068"/>
  </r>
  <r>
    <x v="2"/>
    <x v="1"/>
    <x v="4"/>
    <x v="0"/>
    <x v="1"/>
    <x v="5"/>
    <x v="11"/>
    <x v="64"/>
    <m/>
    <m/>
  </r>
  <r>
    <x v="2"/>
    <x v="1"/>
    <x v="4"/>
    <x v="0"/>
    <x v="1"/>
    <x v="5"/>
    <x v="14"/>
    <x v="66"/>
    <m/>
    <m/>
  </r>
  <r>
    <x v="2"/>
    <x v="1"/>
    <x v="4"/>
    <x v="0"/>
    <x v="1"/>
    <x v="5"/>
    <x v="15"/>
    <x v="69"/>
    <m/>
    <m/>
  </r>
  <r>
    <x v="2"/>
    <x v="1"/>
    <x v="4"/>
    <x v="0"/>
    <x v="1"/>
    <x v="2"/>
    <x v="25"/>
    <x v="74"/>
    <m/>
    <m/>
  </r>
  <r>
    <x v="2"/>
    <x v="1"/>
    <x v="4"/>
    <x v="0"/>
    <x v="1"/>
    <x v="2"/>
    <x v="25"/>
    <x v="118"/>
    <m/>
    <m/>
  </r>
  <r>
    <x v="2"/>
    <x v="1"/>
    <x v="4"/>
    <x v="0"/>
    <x v="1"/>
    <x v="2"/>
    <x v="0"/>
    <x v="103"/>
    <m/>
    <m/>
  </r>
  <r>
    <x v="2"/>
    <x v="1"/>
    <x v="4"/>
    <x v="0"/>
    <x v="1"/>
    <x v="2"/>
    <x v="0"/>
    <x v="104"/>
    <m/>
    <m/>
  </r>
  <r>
    <x v="2"/>
    <x v="1"/>
    <x v="4"/>
    <x v="0"/>
    <x v="0"/>
    <x v="0"/>
    <x v="4"/>
    <x v="6"/>
    <s v="SEBASTIAN MENDOZA CASTAÑO"/>
    <n v="5520000"/>
  </r>
  <r>
    <x v="2"/>
    <x v="1"/>
    <x v="4"/>
    <x v="0"/>
    <x v="0"/>
    <x v="0"/>
    <x v="4"/>
    <x v="6"/>
    <s v="ANA MYRIAM SALAZAR HERMOSA"/>
    <n v="1750000"/>
  </r>
  <r>
    <x v="2"/>
    <x v="1"/>
    <x v="4"/>
    <x v="0"/>
    <x v="0"/>
    <x v="0"/>
    <x v="4"/>
    <x v="7"/>
    <s v="SEBASTIAN MENDOZA CASTAÑO"/>
    <m/>
  </r>
  <r>
    <x v="2"/>
    <x v="1"/>
    <x v="4"/>
    <x v="0"/>
    <x v="0"/>
    <x v="0"/>
    <x v="4"/>
    <x v="7"/>
    <s v="ANA MYRIAM SALAZAR HERMOSA"/>
    <n v="117172"/>
  </r>
  <r>
    <x v="2"/>
    <x v="1"/>
    <x v="4"/>
    <x v="0"/>
    <x v="0"/>
    <x v="0"/>
    <x v="4"/>
    <x v="8"/>
    <s v="SEBASTIAN MENDOZA CASTAÑO"/>
    <n v="460000"/>
  </r>
  <r>
    <x v="2"/>
    <x v="1"/>
    <x v="4"/>
    <x v="0"/>
    <x v="0"/>
    <x v="0"/>
    <x v="4"/>
    <x v="8"/>
    <s v="ANA MYRIAM SALAZAR HERMOSA"/>
    <n v="155598"/>
  </r>
  <r>
    <x v="2"/>
    <x v="1"/>
    <x v="4"/>
    <x v="0"/>
    <x v="0"/>
    <x v="0"/>
    <x v="4"/>
    <x v="9"/>
    <s v="SEBASTIAN MENDOZA CASTAÑO"/>
    <n v="55200"/>
  </r>
  <r>
    <x v="2"/>
    <x v="1"/>
    <x v="4"/>
    <x v="0"/>
    <x v="0"/>
    <x v="0"/>
    <x v="4"/>
    <x v="9"/>
    <s v="ANA MYRIAM SALAZAR HERMOSA"/>
    <n v="18672"/>
  </r>
  <r>
    <x v="2"/>
    <x v="1"/>
    <x v="4"/>
    <x v="0"/>
    <x v="0"/>
    <x v="0"/>
    <x v="4"/>
    <x v="10"/>
    <s v="SEBASTIAN MENDOZA CASTAÑO"/>
    <n v="460000"/>
  </r>
  <r>
    <x v="2"/>
    <x v="1"/>
    <x v="4"/>
    <x v="0"/>
    <x v="0"/>
    <x v="0"/>
    <x v="4"/>
    <x v="10"/>
    <s v="ANA MYRIAM SALAZAR HERMOSA"/>
    <n v="155598"/>
  </r>
  <r>
    <x v="2"/>
    <x v="1"/>
    <x v="4"/>
    <x v="0"/>
    <x v="0"/>
    <x v="0"/>
    <x v="4"/>
    <x v="11"/>
    <s v="SEBASTIAN MENDOZA CASTAÑO"/>
    <n v="230000"/>
  </r>
  <r>
    <x v="2"/>
    <x v="1"/>
    <x v="4"/>
    <x v="0"/>
    <x v="0"/>
    <x v="0"/>
    <x v="4"/>
    <x v="11"/>
    <s v="ANA MYRIAM SALAZAR HERMOSA"/>
    <n v="72916"/>
  </r>
  <r>
    <x v="2"/>
    <x v="1"/>
    <x v="4"/>
    <x v="0"/>
    <x v="0"/>
    <x v="0"/>
    <x v="4"/>
    <x v="12"/>
    <s v="SEBASTIAN MENDOZA CASTAÑO"/>
    <n v="3680000"/>
  </r>
  <r>
    <x v="2"/>
    <x v="1"/>
    <x v="4"/>
    <x v="0"/>
    <x v="0"/>
    <x v="0"/>
    <x v="4"/>
    <x v="134"/>
    <m/>
    <m/>
  </r>
  <r>
    <x v="2"/>
    <x v="1"/>
    <x v="4"/>
    <x v="0"/>
    <x v="0"/>
    <x v="0"/>
    <x v="4"/>
    <x v="142"/>
    <s v="PLATZI SAS"/>
    <m/>
  </r>
  <r>
    <x v="2"/>
    <x v="1"/>
    <x v="4"/>
    <x v="0"/>
    <x v="0"/>
    <x v="0"/>
    <x v="4"/>
    <x v="56"/>
    <s v="RICARDO ARTURO ARANGO WAGNER"/>
    <m/>
  </r>
  <r>
    <x v="2"/>
    <x v="1"/>
    <x v="4"/>
    <x v="0"/>
    <x v="0"/>
    <x v="0"/>
    <x v="4"/>
    <x v="13"/>
    <s v="Seguros de riesgos laborales suramericana S.A."/>
    <n v="37949"/>
  </r>
  <r>
    <x v="2"/>
    <x v="1"/>
    <x v="4"/>
    <x v="0"/>
    <x v="0"/>
    <x v="0"/>
    <x v="4"/>
    <x v="14"/>
    <s v="Protección S.A"/>
    <n v="662400"/>
  </r>
  <r>
    <x v="2"/>
    <x v="1"/>
    <x v="4"/>
    <x v="0"/>
    <x v="0"/>
    <x v="0"/>
    <x v="4"/>
    <x v="14"/>
    <s v="Colpensiones"/>
    <n v="210000"/>
  </r>
  <r>
    <x v="2"/>
    <x v="1"/>
    <x v="4"/>
    <x v="0"/>
    <x v="0"/>
    <x v="0"/>
    <x v="4"/>
    <x v="15"/>
    <s v="Comfandi "/>
    <n v="290800"/>
  </r>
  <r>
    <x v="2"/>
    <x v="1"/>
    <x v="4"/>
    <x v="0"/>
    <x v="0"/>
    <x v="0"/>
    <x v="4"/>
    <x v="113"/>
    <m/>
    <m/>
  </r>
  <r>
    <x v="2"/>
    <x v="1"/>
    <x v="4"/>
    <x v="0"/>
    <x v="0"/>
    <x v="0"/>
    <x v="9"/>
    <x v="114"/>
    <s v="H&amp;G CONTADORES SAS"/>
    <n v="600000"/>
  </r>
  <r>
    <x v="2"/>
    <x v="1"/>
    <x v="4"/>
    <x v="0"/>
    <x v="0"/>
    <x v="0"/>
    <x v="9"/>
    <x v="30"/>
    <m/>
    <m/>
  </r>
  <r>
    <x v="2"/>
    <x v="1"/>
    <x v="4"/>
    <x v="0"/>
    <x v="0"/>
    <x v="0"/>
    <x v="9"/>
    <x v="110"/>
    <m/>
    <m/>
  </r>
  <r>
    <x v="2"/>
    <x v="1"/>
    <x v="4"/>
    <x v="0"/>
    <x v="0"/>
    <x v="0"/>
    <x v="5"/>
    <x v="70"/>
    <s v="COLOMBIA TELECOMUNICACIONES S.A. E.S.P."/>
    <n v="451"/>
  </r>
  <r>
    <x v="2"/>
    <x v="1"/>
    <x v="4"/>
    <x v="0"/>
    <x v="0"/>
    <x v="0"/>
    <x v="5"/>
    <x v="70"/>
    <s v="RESTAURANTE LA QUERENCIA SAS"/>
    <n v="9519"/>
  </r>
  <r>
    <x v="2"/>
    <x v="1"/>
    <x v="4"/>
    <x v="0"/>
    <x v="0"/>
    <x v="0"/>
    <x v="5"/>
    <x v="102"/>
    <m/>
    <m/>
  </r>
  <r>
    <x v="2"/>
    <x v="1"/>
    <x v="4"/>
    <x v="0"/>
    <x v="0"/>
    <x v="0"/>
    <x v="5"/>
    <x v="71"/>
    <s v="AEROVIAS DEL CONTINENTE AMERICANO S.A."/>
    <n v="106205"/>
  </r>
  <r>
    <x v="2"/>
    <x v="1"/>
    <x v="4"/>
    <x v="0"/>
    <x v="0"/>
    <x v="0"/>
    <x v="5"/>
    <x v="78"/>
    <m/>
    <m/>
  </r>
  <r>
    <x v="2"/>
    <x v="1"/>
    <x v="4"/>
    <x v="0"/>
    <x v="0"/>
    <x v="0"/>
    <x v="6"/>
    <x v="17"/>
    <s v="OLGA BARBOSA DE HURTADO"/>
    <n v="800000"/>
  </r>
  <r>
    <x v="2"/>
    <x v="1"/>
    <x v="4"/>
    <x v="0"/>
    <x v="0"/>
    <x v="0"/>
    <x v="6"/>
    <x v="143"/>
    <s v="TEG EXPO SAS"/>
    <m/>
  </r>
  <r>
    <x v="2"/>
    <x v="1"/>
    <x v="4"/>
    <x v="0"/>
    <x v="0"/>
    <x v="0"/>
    <x v="0"/>
    <x v="79"/>
    <m/>
    <m/>
  </r>
  <r>
    <x v="2"/>
    <x v="1"/>
    <x v="4"/>
    <x v="0"/>
    <x v="0"/>
    <x v="0"/>
    <x v="0"/>
    <x v="80"/>
    <s v="FACEBOOK IRELAND LIMITED"/>
    <n v="341583"/>
  </r>
  <r>
    <x v="2"/>
    <x v="1"/>
    <x v="4"/>
    <x v="0"/>
    <x v="0"/>
    <x v="0"/>
    <x v="0"/>
    <x v="80"/>
    <s v="GOOGLE LLC"/>
    <n v="303933"/>
  </r>
  <r>
    <x v="2"/>
    <x v="1"/>
    <x v="4"/>
    <x v="0"/>
    <x v="0"/>
    <x v="0"/>
    <x v="0"/>
    <x v="80"/>
    <s v="MANCHOLA ASOCIADOS LTDA"/>
    <n v="1000000"/>
  </r>
  <r>
    <x v="2"/>
    <x v="1"/>
    <x v="4"/>
    <x v="0"/>
    <x v="0"/>
    <x v="0"/>
    <x v="0"/>
    <x v="80"/>
    <s v="MERCADEO COMPARTIDO SAS"/>
    <n v="365608"/>
  </r>
  <r>
    <x v="2"/>
    <x v="1"/>
    <x v="4"/>
    <x v="0"/>
    <x v="0"/>
    <x v="0"/>
    <x v="0"/>
    <x v="80"/>
    <s v="FARMACIA DROGUERIA SAN JORGE LTDA"/>
    <m/>
  </r>
  <r>
    <x v="2"/>
    <x v="1"/>
    <x v="4"/>
    <x v="0"/>
    <x v="0"/>
    <x v="0"/>
    <x v="0"/>
    <x v="80"/>
    <s v="AURA CRISTINA ROJAS TRIANA"/>
    <m/>
  </r>
  <r>
    <x v="2"/>
    <x v="1"/>
    <x v="4"/>
    <x v="0"/>
    <x v="0"/>
    <x v="0"/>
    <x v="0"/>
    <x v="80"/>
    <s v="MARYEIN LENIS GRAJALES"/>
    <m/>
  </r>
  <r>
    <x v="2"/>
    <x v="1"/>
    <x v="4"/>
    <x v="0"/>
    <x v="0"/>
    <x v="0"/>
    <x v="0"/>
    <x v="80"/>
    <s v="MARIA CRISTINA TORO"/>
    <n v="300000"/>
  </r>
  <r>
    <x v="2"/>
    <x v="1"/>
    <x v="4"/>
    <x v="0"/>
    <x v="0"/>
    <x v="0"/>
    <x v="0"/>
    <x v="80"/>
    <s v="PROYECTA T MERCHANDISING GROUP SAS"/>
    <m/>
  </r>
  <r>
    <x v="2"/>
    <x v="1"/>
    <x v="4"/>
    <x v="0"/>
    <x v="0"/>
    <x v="0"/>
    <x v="0"/>
    <x v="84"/>
    <s v="JOSE JAVIER SALCEDO SANCHEZ"/>
    <m/>
  </r>
  <r>
    <x v="2"/>
    <x v="1"/>
    <x v="4"/>
    <x v="0"/>
    <x v="0"/>
    <x v="0"/>
    <x v="0"/>
    <x v="107"/>
    <s v="LUCERO VASQUEZ"/>
    <n v="580000"/>
  </r>
  <r>
    <x v="2"/>
    <x v="1"/>
    <x v="4"/>
    <x v="0"/>
    <x v="0"/>
    <x v="0"/>
    <x v="0"/>
    <x v="115"/>
    <m/>
    <m/>
  </r>
  <r>
    <x v="2"/>
    <x v="1"/>
    <x v="4"/>
    <x v="0"/>
    <x v="0"/>
    <x v="0"/>
    <x v="0"/>
    <x v="138"/>
    <s v="COLOMBIA TELECOMUNICACIONES S.A. E.S.P."/>
    <n v="134058"/>
  </r>
  <r>
    <x v="2"/>
    <x v="1"/>
    <x v="4"/>
    <x v="0"/>
    <x v="0"/>
    <x v="0"/>
    <x v="0"/>
    <x v="108"/>
    <m/>
    <m/>
  </r>
  <r>
    <x v="2"/>
    <x v="1"/>
    <x v="4"/>
    <x v="0"/>
    <x v="0"/>
    <x v="0"/>
    <x v="0"/>
    <x v="109"/>
    <m/>
    <m/>
  </r>
  <r>
    <x v="2"/>
    <x v="1"/>
    <x v="4"/>
    <x v="0"/>
    <x v="0"/>
    <x v="0"/>
    <x v="0"/>
    <x v="116"/>
    <m/>
    <m/>
  </r>
  <r>
    <x v="2"/>
    <x v="1"/>
    <x v="4"/>
    <x v="0"/>
    <x v="0"/>
    <x v="0"/>
    <x v="0"/>
    <x v="79"/>
    <s v="SERVIENTREGA S.A."/>
    <m/>
  </r>
  <r>
    <x v="2"/>
    <x v="1"/>
    <x v="4"/>
    <x v="0"/>
    <x v="0"/>
    <x v="0"/>
    <x v="12"/>
    <x v="81"/>
    <m/>
    <m/>
  </r>
  <r>
    <x v="2"/>
    <x v="1"/>
    <x v="4"/>
    <x v="0"/>
    <x v="0"/>
    <x v="0"/>
    <x v="12"/>
    <x v="82"/>
    <s v="CAMARA DE COMERCIO DE CALI"/>
    <m/>
  </r>
  <r>
    <x v="2"/>
    <x v="1"/>
    <x v="4"/>
    <x v="0"/>
    <x v="0"/>
    <x v="0"/>
    <x v="12"/>
    <x v="83"/>
    <m/>
    <m/>
  </r>
  <r>
    <x v="2"/>
    <x v="1"/>
    <x v="4"/>
    <x v="0"/>
    <x v="0"/>
    <x v="0"/>
    <x v="12"/>
    <x v="84"/>
    <s v="CAMARA DE COMERCIO DE CALI"/>
    <m/>
  </r>
  <r>
    <x v="2"/>
    <x v="1"/>
    <x v="4"/>
    <x v="0"/>
    <x v="0"/>
    <x v="0"/>
    <x v="19"/>
    <x v="100"/>
    <s v="ALDEMAR MUÑOZ SUAREZ"/>
    <m/>
  </r>
  <r>
    <x v="2"/>
    <x v="1"/>
    <x v="4"/>
    <x v="0"/>
    <x v="0"/>
    <x v="0"/>
    <x v="19"/>
    <x v="100"/>
    <s v="FERRETERIA BERVAR S.A.S."/>
    <m/>
  </r>
  <r>
    <x v="2"/>
    <x v="1"/>
    <x v="4"/>
    <x v="0"/>
    <x v="0"/>
    <x v="0"/>
    <x v="19"/>
    <x v="139"/>
    <m/>
    <m/>
  </r>
  <r>
    <x v="2"/>
    <x v="1"/>
    <x v="4"/>
    <x v="0"/>
    <x v="0"/>
    <x v="0"/>
    <x v="19"/>
    <x v="140"/>
    <s v="JOSE JAVIER SALCEDO SANCHEZ"/>
    <m/>
  </r>
  <r>
    <x v="2"/>
    <x v="1"/>
    <x v="4"/>
    <x v="0"/>
    <x v="0"/>
    <x v="0"/>
    <x v="16"/>
    <x v="86"/>
    <s v="AEROVIAS DEL CONTINENTE AMERICANO S.A."/>
    <n v="1004500"/>
  </r>
  <r>
    <x v="2"/>
    <x v="1"/>
    <x v="4"/>
    <x v="0"/>
    <x v="0"/>
    <x v="0"/>
    <x v="16"/>
    <x v="117"/>
    <s v="CASCO CAPITAL S.A.S"/>
    <m/>
  </r>
  <r>
    <x v="2"/>
    <x v="1"/>
    <x v="4"/>
    <x v="0"/>
    <x v="0"/>
    <x v="0"/>
    <x v="16"/>
    <x v="117"/>
    <s v="HOSTAL LAS MERCEDES BOUTIQUE"/>
    <n v="220000"/>
  </r>
  <r>
    <x v="2"/>
    <x v="1"/>
    <x v="4"/>
    <x v="0"/>
    <x v="0"/>
    <x v="0"/>
    <x v="22"/>
    <x v="105"/>
    <m/>
    <m/>
  </r>
  <r>
    <x v="2"/>
    <x v="1"/>
    <x v="4"/>
    <x v="0"/>
    <x v="0"/>
    <x v="0"/>
    <x v="2"/>
    <x v="87"/>
    <s v="SHOPIFY INC"/>
    <n v="274181"/>
  </r>
  <r>
    <x v="2"/>
    <x v="1"/>
    <x v="4"/>
    <x v="0"/>
    <x v="0"/>
    <x v="0"/>
    <x v="2"/>
    <x v="87"/>
    <s v=" GODADDY"/>
    <n v="164230"/>
  </r>
  <r>
    <x v="2"/>
    <x v="1"/>
    <x v="4"/>
    <x v="0"/>
    <x v="0"/>
    <x v="0"/>
    <x v="2"/>
    <x v="87"/>
    <s v="GOOGLE LLC"/>
    <m/>
  </r>
  <r>
    <x v="2"/>
    <x v="1"/>
    <x v="4"/>
    <x v="0"/>
    <x v="0"/>
    <x v="0"/>
    <x v="2"/>
    <x v="87"/>
    <s v=" CAMARA DE COMERCIO DE CALI"/>
    <n v="148000"/>
  </r>
  <r>
    <x v="2"/>
    <x v="1"/>
    <x v="4"/>
    <x v="0"/>
    <x v="0"/>
    <x v="0"/>
    <x v="2"/>
    <x v="88"/>
    <s v="LUCERO VASQUEZ"/>
    <n v="10000"/>
  </r>
  <r>
    <x v="2"/>
    <x v="1"/>
    <x v="4"/>
    <x v="0"/>
    <x v="0"/>
    <x v="0"/>
    <x v="2"/>
    <x v="88"/>
    <s v=" KOBA COLOMBIA SAS"/>
    <n v="81582"/>
  </r>
  <r>
    <x v="2"/>
    <x v="1"/>
    <x v="4"/>
    <x v="0"/>
    <x v="0"/>
    <x v="0"/>
    <x v="2"/>
    <x v="89"/>
    <s v=" ANILLANDO CALI LTDA"/>
    <n v="35294"/>
  </r>
  <r>
    <x v="2"/>
    <x v="1"/>
    <x v="4"/>
    <x v="0"/>
    <x v="0"/>
    <x v="0"/>
    <x v="2"/>
    <x v="89"/>
    <s v="REDOX COLOMBIA S.A.S."/>
    <n v="26387"/>
  </r>
  <r>
    <x v="2"/>
    <x v="1"/>
    <x v="4"/>
    <x v="0"/>
    <x v="0"/>
    <x v="0"/>
    <x v="2"/>
    <x v="89"/>
    <s v="SODIMAC COLOMBIA S.A."/>
    <n v="405882"/>
  </r>
  <r>
    <x v="2"/>
    <x v="1"/>
    <x v="4"/>
    <x v="0"/>
    <x v="0"/>
    <x v="0"/>
    <x v="2"/>
    <x v="90"/>
    <s v="DAVID MUÑOZ"/>
    <n v="100000"/>
  </r>
  <r>
    <x v="2"/>
    <x v="1"/>
    <x v="4"/>
    <x v="0"/>
    <x v="0"/>
    <x v="0"/>
    <x v="2"/>
    <x v="90"/>
    <s v="GRUPO ARGURI SAS "/>
    <n v="150027"/>
  </r>
  <r>
    <x v="2"/>
    <x v="1"/>
    <x v="4"/>
    <x v="0"/>
    <x v="0"/>
    <x v="0"/>
    <x v="2"/>
    <x v="91"/>
    <s v="DAVID MUÑOZ"/>
    <n v="105400"/>
  </r>
  <r>
    <x v="2"/>
    <x v="1"/>
    <x v="4"/>
    <x v="0"/>
    <x v="0"/>
    <x v="0"/>
    <x v="2"/>
    <x v="91"/>
    <s v="RESTAURANTE LA QUERENCIA SAS"/>
    <n v="130831"/>
  </r>
  <r>
    <x v="2"/>
    <x v="1"/>
    <x v="4"/>
    <x v="0"/>
    <x v="0"/>
    <x v="0"/>
    <x v="2"/>
    <x v="92"/>
    <s v="DAVID MUÑOZ"/>
    <n v="38900"/>
  </r>
  <r>
    <x v="2"/>
    <x v="1"/>
    <x v="4"/>
    <x v="0"/>
    <x v="0"/>
    <x v="0"/>
    <x v="2"/>
    <x v="136"/>
    <s v="JHON FREYMAN ESCOBAR"/>
    <m/>
  </r>
  <r>
    <x v="2"/>
    <x v="1"/>
    <x v="4"/>
    <x v="0"/>
    <x v="0"/>
    <x v="0"/>
    <x v="2"/>
    <x v="136"/>
    <s v="DAVID MUÑOZ"/>
    <n v="160000"/>
  </r>
  <r>
    <x v="2"/>
    <x v="1"/>
    <x v="4"/>
    <x v="0"/>
    <x v="0"/>
    <x v="0"/>
    <x v="2"/>
    <x v="141"/>
    <s v="DAVID MUÑOZ"/>
    <n v="18500"/>
  </r>
  <r>
    <x v="2"/>
    <x v="1"/>
    <x v="4"/>
    <x v="0"/>
    <x v="0"/>
    <x v="0"/>
    <x v="2"/>
    <x v="93"/>
    <m/>
    <m/>
  </r>
  <r>
    <x v="2"/>
    <x v="1"/>
    <x v="4"/>
    <x v="0"/>
    <x v="0"/>
    <x v="0"/>
    <x v="2"/>
    <x v="84"/>
    <s v="Manuel Londoño"/>
    <n v="0.52"/>
  </r>
  <r>
    <x v="2"/>
    <x v="1"/>
    <x v="4"/>
    <x v="0"/>
    <x v="0"/>
    <x v="0"/>
    <x v="2"/>
    <x v="84"/>
    <s v=" INTERRAPIDISIMO S.A."/>
    <n v="14850"/>
  </r>
  <r>
    <x v="2"/>
    <x v="1"/>
    <x v="4"/>
    <x v="0"/>
    <x v="0"/>
    <x v="0"/>
    <x v="2"/>
    <x v="84"/>
    <s v="FARMACIA DROGUERIA SAN JORGE LTDA"/>
    <n v="2.48"/>
  </r>
  <r>
    <x v="2"/>
    <x v="1"/>
    <x v="4"/>
    <x v="0"/>
    <x v="0"/>
    <x v="0"/>
    <x v="2"/>
    <x v="84"/>
    <s v="FARMAVIT EMPRESA ASOCIATIVA DE TRABAJO"/>
    <n v="1.32"/>
  </r>
  <r>
    <x v="2"/>
    <x v="1"/>
    <x v="4"/>
    <x v="0"/>
    <x v="0"/>
    <x v="0"/>
    <x v="2"/>
    <x v="84"/>
    <s v=" KOBA COLOMBIA SAS"/>
    <n v="54"/>
  </r>
  <r>
    <x v="2"/>
    <x v="1"/>
    <x v="4"/>
    <x v="0"/>
    <x v="0"/>
    <x v="0"/>
    <x v="2"/>
    <x v="84"/>
    <s v="VITAFITNESS SAS"/>
    <n v="125.35"/>
  </r>
  <r>
    <x v="2"/>
    <x v="1"/>
    <x v="4"/>
    <x v="0"/>
    <x v="0"/>
    <x v="0"/>
    <x v="2"/>
    <x v="84"/>
    <s v="INVERSIONES FARMACIAS ALPHA S.A.S"/>
    <n v="249.94"/>
  </r>
  <r>
    <x v="2"/>
    <x v="1"/>
    <x v="4"/>
    <x v="0"/>
    <x v="0"/>
    <x v="0"/>
    <x v="2"/>
    <x v="84"/>
    <s v="MERKAORGANICO NATURAL SAS"/>
    <n v="249.77"/>
  </r>
  <r>
    <x v="2"/>
    <x v="1"/>
    <x v="4"/>
    <x v="0"/>
    <x v="0"/>
    <x v="0"/>
    <x v="2"/>
    <x v="84"/>
    <s v="H&amp;G CONTADORES SAS"/>
    <n v="1"/>
  </r>
  <r>
    <x v="2"/>
    <x v="1"/>
    <x v="4"/>
    <x v="0"/>
    <x v="0"/>
    <x v="0"/>
    <x v="2"/>
    <x v="84"/>
    <s v="INVERSIONES VITALMENTEFIT SAS"/>
    <n v="0.04"/>
  </r>
  <r>
    <x v="2"/>
    <x v="1"/>
    <x v="4"/>
    <x v="0"/>
    <x v="0"/>
    <x v="7"/>
    <x v="4"/>
    <x v="119"/>
    <s v="DAVID MUÑOZ"/>
    <n v="2000000"/>
  </r>
  <r>
    <x v="2"/>
    <x v="1"/>
    <x v="4"/>
    <x v="0"/>
    <x v="0"/>
    <x v="7"/>
    <x v="4"/>
    <x v="120"/>
    <s v="DAVID MUÑOZ"/>
    <n v="117172"/>
  </r>
  <r>
    <x v="2"/>
    <x v="1"/>
    <x v="4"/>
    <x v="0"/>
    <x v="0"/>
    <x v="7"/>
    <x v="4"/>
    <x v="121"/>
    <s v="DAVID MUÑOZ"/>
    <n v="176430"/>
  </r>
  <r>
    <x v="2"/>
    <x v="1"/>
    <x v="4"/>
    <x v="0"/>
    <x v="0"/>
    <x v="7"/>
    <x v="4"/>
    <x v="122"/>
    <s v="DAVID MUÑOZ"/>
    <n v="21172"/>
  </r>
  <r>
    <x v="2"/>
    <x v="1"/>
    <x v="4"/>
    <x v="0"/>
    <x v="0"/>
    <x v="7"/>
    <x v="4"/>
    <x v="123"/>
    <s v="DAVID MUÑOZ"/>
    <n v="176430"/>
  </r>
  <r>
    <x v="2"/>
    <x v="1"/>
    <x v="4"/>
    <x v="0"/>
    <x v="0"/>
    <x v="7"/>
    <x v="4"/>
    <x v="124"/>
    <s v="DAVID MUÑOZ"/>
    <n v="83333.34"/>
  </r>
  <r>
    <x v="2"/>
    <x v="1"/>
    <x v="4"/>
    <x v="0"/>
    <x v="0"/>
    <x v="7"/>
    <x v="4"/>
    <x v="135"/>
    <m/>
    <m/>
  </r>
  <r>
    <x v="2"/>
    <x v="1"/>
    <x v="4"/>
    <x v="0"/>
    <x v="0"/>
    <x v="7"/>
    <x v="4"/>
    <x v="125"/>
    <s v="DAVID MUÑOZ"/>
    <n v="1000000"/>
  </r>
  <r>
    <x v="2"/>
    <x v="1"/>
    <x v="4"/>
    <x v="0"/>
    <x v="0"/>
    <x v="7"/>
    <x v="4"/>
    <x v="144"/>
    <s v="DAVID MUÑOZ"/>
    <m/>
  </r>
  <r>
    <x v="2"/>
    <x v="1"/>
    <x v="4"/>
    <x v="0"/>
    <x v="0"/>
    <x v="7"/>
    <x v="4"/>
    <x v="126"/>
    <m/>
    <m/>
  </r>
  <r>
    <x v="2"/>
    <x v="1"/>
    <x v="4"/>
    <x v="0"/>
    <x v="0"/>
    <x v="7"/>
    <x v="4"/>
    <x v="127"/>
    <s v="Seguros de riesgos laborales suramericana S.A."/>
    <n v="10440"/>
  </r>
  <r>
    <x v="2"/>
    <x v="1"/>
    <x v="4"/>
    <x v="0"/>
    <x v="0"/>
    <x v="7"/>
    <x v="4"/>
    <x v="128"/>
    <s v="Protección S.A"/>
    <n v="240000"/>
  </r>
  <r>
    <x v="2"/>
    <x v="1"/>
    <x v="4"/>
    <x v="0"/>
    <x v="0"/>
    <x v="7"/>
    <x v="4"/>
    <x v="129"/>
    <s v="Colsubsidio "/>
    <n v="80000"/>
  </r>
  <r>
    <x v="2"/>
    <x v="1"/>
    <x v="4"/>
    <x v="0"/>
    <x v="0"/>
    <x v="7"/>
    <x v="4"/>
    <x v="130"/>
    <m/>
    <m/>
  </r>
  <r>
    <x v="2"/>
    <x v="1"/>
    <x v="4"/>
    <x v="0"/>
    <x v="0"/>
    <x v="7"/>
    <x v="2"/>
    <x v="131"/>
    <m/>
    <m/>
  </r>
  <r>
    <x v="2"/>
    <x v="1"/>
    <x v="4"/>
    <x v="0"/>
    <x v="0"/>
    <x v="1"/>
    <x v="7"/>
    <x v="34"/>
    <s v="Bancolombia"/>
    <n v="84190"/>
  </r>
  <r>
    <x v="2"/>
    <x v="1"/>
    <x v="4"/>
    <x v="0"/>
    <x v="0"/>
    <x v="1"/>
    <x v="7"/>
    <x v="20"/>
    <s v="PAYU COLOMBIA SAS"/>
    <n v="378006"/>
  </r>
  <r>
    <x v="2"/>
    <x v="1"/>
    <x v="4"/>
    <x v="0"/>
    <x v="0"/>
    <x v="1"/>
    <x v="7"/>
    <x v="20"/>
    <s v="Bancolombia"/>
    <n v="99610.09"/>
  </r>
  <r>
    <x v="2"/>
    <x v="1"/>
    <x v="4"/>
    <x v="0"/>
    <x v="0"/>
    <x v="1"/>
    <x v="7"/>
    <x v="101"/>
    <s v="DIAN"/>
    <m/>
  </r>
  <r>
    <x v="2"/>
    <x v="1"/>
    <x v="4"/>
    <x v="0"/>
    <x v="0"/>
    <x v="1"/>
    <x v="7"/>
    <x v="55"/>
    <s v="NEGOCIOS LA PLAZA SAS"/>
    <m/>
  </r>
  <r>
    <x v="2"/>
    <x v="1"/>
    <x v="4"/>
    <x v="0"/>
    <x v="0"/>
    <x v="1"/>
    <x v="7"/>
    <x v="55"/>
    <s v=" ALIMENTOS SOSTENIBLES SAS"/>
    <m/>
  </r>
  <r>
    <x v="2"/>
    <x v="1"/>
    <x v="4"/>
    <x v="0"/>
    <x v="0"/>
    <x v="1"/>
    <x v="8"/>
    <x v="22"/>
    <s v="Bancolombia"/>
    <n v="235573.41"/>
  </r>
  <r>
    <x v="2"/>
    <x v="1"/>
    <x v="4"/>
    <x v="0"/>
    <x v="0"/>
    <x v="1"/>
    <x v="8"/>
    <x v="94"/>
    <s v="MARIA CRISTINA TORO"/>
    <n v="3000"/>
  </r>
  <r>
    <x v="2"/>
    <x v="1"/>
    <x v="4"/>
    <x v="0"/>
    <x v="0"/>
    <x v="1"/>
    <x v="8"/>
    <x v="95"/>
    <m/>
    <m/>
  </r>
  <r>
    <x v="2"/>
    <x v="1"/>
    <x v="4"/>
    <x v="0"/>
    <x v="0"/>
    <x v="1"/>
    <x v="8"/>
    <x v="77"/>
    <s v="Fundapedco"/>
    <m/>
  </r>
  <r>
    <x v="2"/>
    <x v="1"/>
    <x v="4"/>
    <x v="0"/>
    <x v="0"/>
    <x v="1"/>
    <x v="8"/>
    <x v="4"/>
    <s v="SEBASTIAN MENDOZA CASTAÑO"/>
    <n v="7153.61"/>
  </r>
  <r>
    <x v="2"/>
    <x v="1"/>
    <x v="4"/>
    <x v="0"/>
    <x v="0"/>
    <x v="1"/>
    <x v="8"/>
    <x v="4"/>
    <s v="LUCERO VASQUEZ"/>
    <n v="5800"/>
  </r>
  <r>
    <x v="2"/>
    <x v="1"/>
    <x v="4"/>
    <x v="0"/>
    <x v="0"/>
    <x v="1"/>
    <x v="8"/>
    <x v="4"/>
    <s v="ENTERPRISE"/>
    <m/>
  </r>
  <r>
    <x v="2"/>
    <x v="1"/>
    <x v="4"/>
    <x v="0"/>
    <x v="0"/>
    <x v="1"/>
    <x v="8"/>
    <x v="4"/>
    <s v="MARIA CRISTINA TORO"/>
    <m/>
  </r>
  <r>
    <x v="2"/>
    <x v="1"/>
    <x v="4"/>
    <x v="0"/>
    <x v="0"/>
    <x v="1"/>
    <x v="8"/>
    <x v="4"/>
    <s v="COLVANES SAS"/>
    <m/>
  </r>
  <r>
    <x v="2"/>
    <x v="1"/>
    <x v="4"/>
    <x v="0"/>
    <x v="0"/>
    <x v="1"/>
    <x v="8"/>
    <x v="4"/>
    <s v="SODIMAC COLOMBIA S.A."/>
    <m/>
  </r>
  <r>
    <x v="2"/>
    <x v="1"/>
    <x v="4"/>
    <x v="0"/>
    <x v="0"/>
    <x v="1"/>
    <x v="8"/>
    <x v="4"/>
    <s v="HANGAR PARK SAS"/>
    <m/>
  </r>
  <r>
    <x v="2"/>
    <x v="1"/>
    <x v="4"/>
    <x v="0"/>
    <x v="0"/>
    <x v="1"/>
    <x v="8"/>
    <x v="4"/>
    <s v="GRUPO ARGURI SAS "/>
    <m/>
  </r>
  <r>
    <x v="2"/>
    <x v="1"/>
    <x v="4"/>
    <x v="0"/>
    <x v="0"/>
    <x v="1"/>
    <x v="8"/>
    <x v="4"/>
    <s v="COMIDAS VARPEL SAS"/>
    <m/>
  </r>
  <r>
    <x v="2"/>
    <x v="1"/>
    <x v="4"/>
    <x v="0"/>
    <x v="0"/>
    <x v="1"/>
    <x v="8"/>
    <x v="4"/>
    <s v="TRINITARIA CERAMICS SAS"/>
    <m/>
  </r>
  <r>
    <x v="2"/>
    <x v="1"/>
    <x v="4"/>
    <x v="0"/>
    <x v="0"/>
    <x v="1"/>
    <x v="8"/>
    <x v="4"/>
    <s v="EDWAR LOPEZ"/>
    <m/>
  </r>
  <r>
    <x v="2"/>
    <x v="1"/>
    <x v="4"/>
    <x v="0"/>
    <x v="0"/>
    <x v="6"/>
    <x v="23"/>
    <x v="112"/>
    <m/>
    <m/>
  </r>
  <r>
    <x v="2"/>
    <x v="1"/>
    <x v="4"/>
    <x v="0"/>
    <x v="2"/>
    <x v="3"/>
    <x v="3"/>
    <x v="96"/>
    <m/>
    <n v="17176779.636050418"/>
  </r>
  <r>
    <x v="2"/>
    <x v="1"/>
    <x v="4"/>
    <x v="0"/>
    <x v="2"/>
    <x v="3"/>
    <x v="3"/>
    <x v="137"/>
    <s v="COOPERATIVA MULTIACTIVA UNIAGRO"/>
    <m/>
  </r>
  <r>
    <x v="2"/>
    <x v="1"/>
    <x v="4"/>
    <x v="0"/>
    <x v="2"/>
    <x v="3"/>
    <x v="3"/>
    <x v="97"/>
    <s v="LA CONCEPCION SA"/>
    <m/>
  </r>
  <r>
    <x v="2"/>
    <x v="1"/>
    <x v="4"/>
    <x v="0"/>
    <x v="2"/>
    <x v="3"/>
    <x v="3"/>
    <x v="97"/>
    <s v="ASOCIACION AGROPIMIENTERA VALLE DEL GUAMEZ"/>
    <m/>
  </r>
  <r>
    <x v="2"/>
    <x v="1"/>
    <x v="4"/>
    <x v="0"/>
    <x v="2"/>
    <x v="3"/>
    <x v="3"/>
    <x v="97"/>
    <s v="CONNPLANTS SAS"/>
    <m/>
  </r>
  <r>
    <x v="2"/>
    <x v="1"/>
    <x v="4"/>
    <x v="0"/>
    <x v="2"/>
    <x v="3"/>
    <x v="3"/>
    <x v="97"/>
    <m/>
    <m/>
  </r>
  <r>
    <x v="2"/>
    <x v="1"/>
    <x v="4"/>
    <x v="0"/>
    <x v="2"/>
    <x v="3"/>
    <x v="3"/>
    <x v="97"/>
    <m/>
    <m/>
  </r>
  <r>
    <x v="2"/>
    <x v="1"/>
    <x v="4"/>
    <x v="0"/>
    <x v="2"/>
    <x v="3"/>
    <x v="3"/>
    <x v="97"/>
    <m/>
    <m/>
  </r>
  <r>
    <x v="2"/>
    <x v="1"/>
    <x v="4"/>
    <x v="0"/>
    <x v="2"/>
    <x v="3"/>
    <x v="3"/>
    <x v="97"/>
    <m/>
    <m/>
  </r>
  <r>
    <x v="2"/>
    <x v="1"/>
    <x v="4"/>
    <x v="0"/>
    <x v="2"/>
    <x v="3"/>
    <x v="3"/>
    <x v="98"/>
    <m/>
    <m/>
  </r>
  <r>
    <x v="2"/>
    <x v="1"/>
    <x v="4"/>
    <x v="0"/>
    <x v="2"/>
    <x v="3"/>
    <x v="3"/>
    <x v="99"/>
    <s v="FARMAVIT EMPRESA ASOCIATIVA DE TRABAJO"/>
    <m/>
  </r>
  <r>
    <x v="2"/>
    <x v="1"/>
    <x v="4"/>
    <x v="0"/>
    <x v="2"/>
    <x v="3"/>
    <x v="3"/>
    <x v="99"/>
    <s v="INDES S.A.S."/>
    <m/>
  </r>
  <r>
    <x v="2"/>
    <x v="1"/>
    <x v="4"/>
    <x v="0"/>
    <x v="2"/>
    <x v="3"/>
    <x v="3"/>
    <x v="99"/>
    <s v="NEW PLAST SAS"/>
    <m/>
  </r>
  <r>
    <x v="2"/>
    <x v="1"/>
    <x v="4"/>
    <x v="0"/>
    <x v="2"/>
    <x v="3"/>
    <x v="3"/>
    <x v="99"/>
    <s v="MARGARITA MARIA AGUIRRE GARCIA"/>
    <m/>
  </r>
  <r>
    <x v="2"/>
    <x v="1"/>
    <x v="4"/>
    <x v="0"/>
    <x v="2"/>
    <x v="3"/>
    <x v="3"/>
    <x v="99"/>
    <s v="PRODUCCION GRAFICA EDITORES SAS"/>
    <m/>
  </r>
  <r>
    <x v="2"/>
    <x v="1"/>
    <x v="4"/>
    <x v="0"/>
    <x v="2"/>
    <x v="3"/>
    <x v="3"/>
    <x v="99"/>
    <s v="COORDIUTIL S.A."/>
    <m/>
  </r>
  <r>
    <x v="2"/>
    <x v="1"/>
    <x v="4"/>
    <x v="0"/>
    <x v="2"/>
    <x v="3"/>
    <x v="3"/>
    <x v="99"/>
    <s v="COORDINADORA MERCANTIL SA"/>
    <m/>
  </r>
  <r>
    <x v="2"/>
    <x v="1"/>
    <x v="4"/>
    <x v="0"/>
    <x v="2"/>
    <x v="3"/>
    <x v="26"/>
    <x v="137"/>
    <m/>
    <m/>
  </r>
  <r>
    <x v="2"/>
    <x v="1"/>
    <x v="4"/>
    <x v="0"/>
    <x v="2"/>
    <x v="3"/>
    <x v="20"/>
    <x v="49"/>
    <s v="SERVIENTREGA S.A."/>
    <m/>
  </r>
  <r>
    <x v="2"/>
    <x v="1"/>
    <x v="4"/>
    <x v="0"/>
    <x v="2"/>
    <x v="3"/>
    <x v="20"/>
    <x v="49"/>
    <s v="COORDINADORA MERCANTIL SA"/>
    <m/>
  </r>
  <r>
    <x v="2"/>
    <x v="1"/>
    <x v="4"/>
    <x v="0"/>
    <x v="2"/>
    <x v="3"/>
    <x v="20"/>
    <x v="49"/>
    <s v="ALLTAG SAS"/>
    <m/>
  </r>
  <r>
    <x v="2"/>
    <x v="1"/>
    <x v="4"/>
    <x v="0"/>
    <x v="2"/>
    <x v="3"/>
    <x v="20"/>
    <x v="49"/>
    <s v="COORDIUTIL S.A."/>
    <m/>
  </r>
  <r>
    <x v="2"/>
    <x v="1"/>
    <x v="4"/>
    <x v="0"/>
    <x v="2"/>
    <x v="3"/>
    <x v="20"/>
    <x v="49"/>
    <s v="MULTILINEA LTDA"/>
    <m/>
  </r>
  <r>
    <x v="2"/>
    <x v="1"/>
    <x v="4"/>
    <x v="0"/>
    <x v="2"/>
    <x v="3"/>
    <x v="20"/>
    <x v="49"/>
    <m/>
    <m/>
  </r>
  <r>
    <x v="2"/>
    <x v="1"/>
    <x v="4"/>
    <x v="0"/>
    <x v="2"/>
    <x v="3"/>
    <x v="20"/>
    <x v="111"/>
    <s v="ALLTAG SAS"/>
    <m/>
  </r>
  <r>
    <x v="2"/>
    <x v="1"/>
    <x v="4"/>
    <x v="0"/>
    <x v="2"/>
    <x v="3"/>
    <x v="20"/>
    <x v="111"/>
    <s v="COORDIUTIL S.A."/>
    <m/>
  </r>
  <r>
    <x v="2"/>
    <x v="1"/>
    <x v="4"/>
    <x v="0"/>
    <x v="2"/>
    <x v="3"/>
    <x v="20"/>
    <x v="111"/>
    <s v="OLGROUP SAS"/>
    <m/>
  </r>
  <r>
    <x v="2"/>
    <x v="1"/>
    <x v="4"/>
    <x v="0"/>
    <x v="2"/>
    <x v="3"/>
    <x v="21"/>
    <x v="50"/>
    <m/>
    <m/>
  </r>
  <r>
    <x v="2"/>
    <x v="1"/>
    <x v="4"/>
    <x v="0"/>
    <x v="2"/>
    <x v="3"/>
    <x v="21"/>
    <x v="132"/>
    <s v="MARIA JOSE LOPEZ BOLAÑOS"/>
    <m/>
  </r>
  <r>
    <x v="3"/>
    <x v="1"/>
    <x v="4"/>
    <x v="0"/>
    <x v="1"/>
    <x v="2"/>
    <x v="24"/>
    <x v="63"/>
    <s v="VARIOS"/>
    <n v="53727715.349747896"/>
  </r>
  <r>
    <x v="3"/>
    <x v="1"/>
    <x v="4"/>
    <x v="0"/>
    <x v="1"/>
    <x v="5"/>
    <x v="11"/>
    <x v="64"/>
    <m/>
    <m/>
  </r>
  <r>
    <x v="3"/>
    <x v="1"/>
    <x v="4"/>
    <x v="0"/>
    <x v="1"/>
    <x v="5"/>
    <x v="14"/>
    <x v="66"/>
    <m/>
    <m/>
  </r>
  <r>
    <x v="3"/>
    <x v="1"/>
    <x v="4"/>
    <x v="0"/>
    <x v="1"/>
    <x v="5"/>
    <x v="15"/>
    <x v="69"/>
    <m/>
    <m/>
  </r>
  <r>
    <x v="3"/>
    <x v="1"/>
    <x v="4"/>
    <x v="0"/>
    <x v="1"/>
    <x v="2"/>
    <x v="25"/>
    <x v="74"/>
    <m/>
    <m/>
  </r>
  <r>
    <x v="3"/>
    <x v="1"/>
    <x v="4"/>
    <x v="0"/>
    <x v="1"/>
    <x v="2"/>
    <x v="25"/>
    <x v="118"/>
    <m/>
    <m/>
  </r>
  <r>
    <x v="3"/>
    <x v="1"/>
    <x v="4"/>
    <x v="0"/>
    <x v="1"/>
    <x v="2"/>
    <x v="0"/>
    <x v="103"/>
    <m/>
    <m/>
  </r>
  <r>
    <x v="3"/>
    <x v="1"/>
    <x v="4"/>
    <x v="0"/>
    <x v="1"/>
    <x v="2"/>
    <x v="0"/>
    <x v="104"/>
    <m/>
    <m/>
  </r>
  <r>
    <x v="3"/>
    <x v="1"/>
    <x v="4"/>
    <x v="0"/>
    <x v="0"/>
    <x v="0"/>
    <x v="4"/>
    <x v="6"/>
    <s v="SEBASTIAN MENDOZA CASTAÑO"/>
    <n v="5520000"/>
  </r>
  <r>
    <x v="3"/>
    <x v="1"/>
    <x v="4"/>
    <x v="0"/>
    <x v="0"/>
    <x v="0"/>
    <x v="4"/>
    <x v="6"/>
    <s v="ANA MYRIAM SALAZAR HERMOSA"/>
    <n v="1750000"/>
  </r>
  <r>
    <x v="3"/>
    <x v="1"/>
    <x v="4"/>
    <x v="0"/>
    <x v="0"/>
    <x v="0"/>
    <x v="4"/>
    <x v="7"/>
    <s v="SEBASTIAN MENDOZA CASTAÑO"/>
    <m/>
  </r>
  <r>
    <x v="3"/>
    <x v="1"/>
    <x v="4"/>
    <x v="0"/>
    <x v="0"/>
    <x v="0"/>
    <x v="4"/>
    <x v="7"/>
    <s v="ANA MYRIAM SALAZAR HERMOSA"/>
    <n v="117172"/>
  </r>
  <r>
    <x v="3"/>
    <x v="1"/>
    <x v="4"/>
    <x v="0"/>
    <x v="0"/>
    <x v="0"/>
    <x v="4"/>
    <x v="8"/>
    <s v="SEBASTIAN MENDOZA CASTAÑO"/>
    <n v="460000"/>
  </r>
  <r>
    <x v="3"/>
    <x v="1"/>
    <x v="4"/>
    <x v="0"/>
    <x v="0"/>
    <x v="0"/>
    <x v="4"/>
    <x v="8"/>
    <s v="ANA MYRIAM SALAZAR HERMOSA"/>
    <n v="155598"/>
  </r>
  <r>
    <x v="3"/>
    <x v="1"/>
    <x v="4"/>
    <x v="0"/>
    <x v="0"/>
    <x v="0"/>
    <x v="4"/>
    <x v="9"/>
    <s v="SEBASTIAN MENDOZA CASTAÑO"/>
    <n v="55200"/>
  </r>
  <r>
    <x v="3"/>
    <x v="1"/>
    <x v="4"/>
    <x v="0"/>
    <x v="0"/>
    <x v="0"/>
    <x v="4"/>
    <x v="9"/>
    <s v="ANA MYRIAM SALAZAR HERMOSA"/>
    <n v="18672"/>
  </r>
  <r>
    <x v="3"/>
    <x v="1"/>
    <x v="4"/>
    <x v="0"/>
    <x v="0"/>
    <x v="0"/>
    <x v="4"/>
    <x v="10"/>
    <s v="SEBASTIAN MENDOZA CASTAÑO"/>
    <n v="460000"/>
  </r>
  <r>
    <x v="3"/>
    <x v="1"/>
    <x v="4"/>
    <x v="0"/>
    <x v="0"/>
    <x v="0"/>
    <x v="4"/>
    <x v="10"/>
    <s v="ANA MYRIAM SALAZAR HERMOSA"/>
    <n v="155598"/>
  </r>
  <r>
    <x v="3"/>
    <x v="1"/>
    <x v="4"/>
    <x v="0"/>
    <x v="0"/>
    <x v="0"/>
    <x v="4"/>
    <x v="11"/>
    <s v="SEBASTIAN MENDOZA CASTAÑO"/>
    <n v="230000"/>
  </r>
  <r>
    <x v="3"/>
    <x v="1"/>
    <x v="4"/>
    <x v="0"/>
    <x v="0"/>
    <x v="0"/>
    <x v="4"/>
    <x v="11"/>
    <s v="ANA MYRIAM SALAZAR HERMOSA"/>
    <n v="72916"/>
  </r>
  <r>
    <x v="3"/>
    <x v="1"/>
    <x v="4"/>
    <x v="0"/>
    <x v="0"/>
    <x v="0"/>
    <x v="4"/>
    <x v="12"/>
    <s v="SEBASTIAN MENDOZA CASTAÑO"/>
    <n v="3680000"/>
  </r>
  <r>
    <x v="3"/>
    <x v="1"/>
    <x v="4"/>
    <x v="0"/>
    <x v="0"/>
    <x v="0"/>
    <x v="4"/>
    <x v="134"/>
    <m/>
    <m/>
  </r>
  <r>
    <x v="3"/>
    <x v="1"/>
    <x v="4"/>
    <x v="0"/>
    <x v="0"/>
    <x v="0"/>
    <x v="4"/>
    <x v="142"/>
    <s v="PLATZI SAS"/>
    <m/>
  </r>
  <r>
    <x v="3"/>
    <x v="1"/>
    <x v="4"/>
    <x v="0"/>
    <x v="0"/>
    <x v="0"/>
    <x v="4"/>
    <x v="56"/>
    <s v="RICARDO ARTURO ARANGO WAGNER"/>
    <m/>
  </r>
  <r>
    <x v="3"/>
    <x v="1"/>
    <x v="4"/>
    <x v="0"/>
    <x v="0"/>
    <x v="0"/>
    <x v="4"/>
    <x v="13"/>
    <s v="Seguros de riesgos laborales suramericana S.A."/>
    <n v="37949"/>
  </r>
  <r>
    <x v="3"/>
    <x v="1"/>
    <x v="4"/>
    <x v="0"/>
    <x v="0"/>
    <x v="0"/>
    <x v="4"/>
    <x v="14"/>
    <s v="Protección S.A"/>
    <n v="662400"/>
  </r>
  <r>
    <x v="3"/>
    <x v="1"/>
    <x v="4"/>
    <x v="0"/>
    <x v="0"/>
    <x v="0"/>
    <x v="4"/>
    <x v="14"/>
    <s v="Colpensiones"/>
    <n v="210000"/>
  </r>
  <r>
    <x v="3"/>
    <x v="1"/>
    <x v="4"/>
    <x v="0"/>
    <x v="0"/>
    <x v="0"/>
    <x v="4"/>
    <x v="15"/>
    <s v="Comfandi "/>
    <n v="290800"/>
  </r>
  <r>
    <x v="3"/>
    <x v="1"/>
    <x v="4"/>
    <x v="0"/>
    <x v="0"/>
    <x v="0"/>
    <x v="4"/>
    <x v="113"/>
    <m/>
    <m/>
  </r>
  <r>
    <x v="3"/>
    <x v="1"/>
    <x v="4"/>
    <x v="0"/>
    <x v="0"/>
    <x v="0"/>
    <x v="9"/>
    <x v="114"/>
    <s v="H&amp;G CONTADORES SAS"/>
    <n v="600000"/>
  </r>
  <r>
    <x v="3"/>
    <x v="1"/>
    <x v="4"/>
    <x v="0"/>
    <x v="0"/>
    <x v="0"/>
    <x v="9"/>
    <x v="30"/>
    <m/>
    <m/>
  </r>
  <r>
    <x v="3"/>
    <x v="1"/>
    <x v="4"/>
    <x v="0"/>
    <x v="0"/>
    <x v="0"/>
    <x v="9"/>
    <x v="110"/>
    <m/>
    <m/>
  </r>
  <r>
    <x v="3"/>
    <x v="1"/>
    <x v="4"/>
    <x v="0"/>
    <x v="0"/>
    <x v="0"/>
    <x v="5"/>
    <x v="70"/>
    <s v="COLOMBIA TELECOMUNICACIONES S.A. E.S.P."/>
    <n v="451"/>
  </r>
  <r>
    <x v="3"/>
    <x v="1"/>
    <x v="4"/>
    <x v="0"/>
    <x v="0"/>
    <x v="0"/>
    <x v="5"/>
    <x v="70"/>
    <s v="RESTAURANTE LA QUERENCIA SAS"/>
    <n v="9519"/>
  </r>
  <r>
    <x v="3"/>
    <x v="1"/>
    <x v="4"/>
    <x v="0"/>
    <x v="0"/>
    <x v="0"/>
    <x v="5"/>
    <x v="102"/>
    <m/>
    <m/>
  </r>
  <r>
    <x v="3"/>
    <x v="1"/>
    <x v="4"/>
    <x v="0"/>
    <x v="0"/>
    <x v="0"/>
    <x v="5"/>
    <x v="71"/>
    <s v="AEROVIAS DEL CONTINENTE AMERICANO S.A."/>
    <n v="106205"/>
  </r>
  <r>
    <x v="3"/>
    <x v="1"/>
    <x v="4"/>
    <x v="0"/>
    <x v="0"/>
    <x v="0"/>
    <x v="5"/>
    <x v="78"/>
    <m/>
    <m/>
  </r>
  <r>
    <x v="3"/>
    <x v="1"/>
    <x v="4"/>
    <x v="0"/>
    <x v="0"/>
    <x v="0"/>
    <x v="6"/>
    <x v="17"/>
    <s v="OLGA BARBOSA DE HURTADO"/>
    <n v="800000"/>
  </r>
  <r>
    <x v="3"/>
    <x v="1"/>
    <x v="4"/>
    <x v="0"/>
    <x v="0"/>
    <x v="0"/>
    <x v="6"/>
    <x v="143"/>
    <s v="TEG EXPO SAS"/>
    <m/>
  </r>
  <r>
    <x v="3"/>
    <x v="1"/>
    <x v="4"/>
    <x v="0"/>
    <x v="0"/>
    <x v="0"/>
    <x v="0"/>
    <x v="79"/>
    <m/>
    <m/>
  </r>
  <r>
    <x v="3"/>
    <x v="1"/>
    <x v="4"/>
    <x v="0"/>
    <x v="0"/>
    <x v="0"/>
    <x v="0"/>
    <x v="80"/>
    <s v="FACEBOOK IRELAND LIMITED"/>
    <n v="341583"/>
  </r>
  <r>
    <x v="3"/>
    <x v="1"/>
    <x v="4"/>
    <x v="0"/>
    <x v="0"/>
    <x v="0"/>
    <x v="0"/>
    <x v="80"/>
    <s v="GOOGLE LLC"/>
    <n v="303933"/>
  </r>
  <r>
    <x v="3"/>
    <x v="1"/>
    <x v="4"/>
    <x v="0"/>
    <x v="0"/>
    <x v="0"/>
    <x v="0"/>
    <x v="80"/>
    <s v="MANCHOLA ASOCIADOS LTDA"/>
    <n v="1000000"/>
  </r>
  <r>
    <x v="3"/>
    <x v="1"/>
    <x v="4"/>
    <x v="0"/>
    <x v="0"/>
    <x v="0"/>
    <x v="0"/>
    <x v="80"/>
    <s v="MERCADEO COMPARTIDO SAS"/>
    <n v="365608"/>
  </r>
  <r>
    <x v="3"/>
    <x v="1"/>
    <x v="4"/>
    <x v="0"/>
    <x v="0"/>
    <x v="0"/>
    <x v="0"/>
    <x v="80"/>
    <s v="FARMACIA DROGUERIA SAN JORGE LTDA"/>
    <m/>
  </r>
  <r>
    <x v="3"/>
    <x v="1"/>
    <x v="4"/>
    <x v="0"/>
    <x v="0"/>
    <x v="0"/>
    <x v="0"/>
    <x v="80"/>
    <s v="AURA CRISTINA ROJAS TRIANA"/>
    <m/>
  </r>
  <r>
    <x v="3"/>
    <x v="1"/>
    <x v="4"/>
    <x v="0"/>
    <x v="0"/>
    <x v="0"/>
    <x v="0"/>
    <x v="80"/>
    <s v="MARYEIN LENIS GRAJALES"/>
    <m/>
  </r>
  <r>
    <x v="3"/>
    <x v="1"/>
    <x v="4"/>
    <x v="0"/>
    <x v="0"/>
    <x v="0"/>
    <x v="0"/>
    <x v="80"/>
    <s v="MARIA CRISTINA TORO"/>
    <n v="300000"/>
  </r>
  <r>
    <x v="3"/>
    <x v="1"/>
    <x v="4"/>
    <x v="0"/>
    <x v="0"/>
    <x v="0"/>
    <x v="0"/>
    <x v="80"/>
    <s v="PROYECTA T MERCHANDISING GROUP SAS"/>
    <m/>
  </r>
  <r>
    <x v="3"/>
    <x v="1"/>
    <x v="4"/>
    <x v="0"/>
    <x v="0"/>
    <x v="0"/>
    <x v="0"/>
    <x v="84"/>
    <s v="JOSE JAVIER SALCEDO SANCHEZ"/>
    <m/>
  </r>
  <r>
    <x v="3"/>
    <x v="1"/>
    <x v="4"/>
    <x v="0"/>
    <x v="0"/>
    <x v="0"/>
    <x v="0"/>
    <x v="107"/>
    <s v="LUCERO VASQUEZ"/>
    <n v="580000"/>
  </r>
  <r>
    <x v="3"/>
    <x v="1"/>
    <x v="4"/>
    <x v="0"/>
    <x v="0"/>
    <x v="0"/>
    <x v="0"/>
    <x v="115"/>
    <m/>
    <m/>
  </r>
  <r>
    <x v="3"/>
    <x v="1"/>
    <x v="4"/>
    <x v="0"/>
    <x v="0"/>
    <x v="0"/>
    <x v="0"/>
    <x v="138"/>
    <s v="COLOMBIA TELECOMUNICACIONES S.A. E.S.P."/>
    <n v="134058"/>
  </r>
  <r>
    <x v="3"/>
    <x v="1"/>
    <x v="4"/>
    <x v="0"/>
    <x v="0"/>
    <x v="0"/>
    <x v="0"/>
    <x v="108"/>
    <m/>
    <m/>
  </r>
  <r>
    <x v="3"/>
    <x v="1"/>
    <x v="4"/>
    <x v="0"/>
    <x v="0"/>
    <x v="0"/>
    <x v="0"/>
    <x v="109"/>
    <m/>
    <m/>
  </r>
  <r>
    <x v="3"/>
    <x v="1"/>
    <x v="4"/>
    <x v="0"/>
    <x v="0"/>
    <x v="0"/>
    <x v="0"/>
    <x v="116"/>
    <m/>
    <m/>
  </r>
  <r>
    <x v="3"/>
    <x v="1"/>
    <x v="4"/>
    <x v="0"/>
    <x v="0"/>
    <x v="0"/>
    <x v="0"/>
    <x v="79"/>
    <s v="SERVIENTREGA S.A."/>
    <m/>
  </r>
  <r>
    <x v="3"/>
    <x v="1"/>
    <x v="4"/>
    <x v="0"/>
    <x v="0"/>
    <x v="0"/>
    <x v="12"/>
    <x v="81"/>
    <m/>
    <m/>
  </r>
  <r>
    <x v="3"/>
    <x v="1"/>
    <x v="4"/>
    <x v="0"/>
    <x v="0"/>
    <x v="0"/>
    <x v="12"/>
    <x v="82"/>
    <s v="CAMARA DE COMERCIO DE CALI"/>
    <m/>
  </r>
  <r>
    <x v="3"/>
    <x v="1"/>
    <x v="4"/>
    <x v="0"/>
    <x v="0"/>
    <x v="0"/>
    <x v="12"/>
    <x v="83"/>
    <m/>
    <m/>
  </r>
  <r>
    <x v="3"/>
    <x v="1"/>
    <x v="4"/>
    <x v="0"/>
    <x v="0"/>
    <x v="0"/>
    <x v="12"/>
    <x v="84"/>
    <s v="CAMARA DE COMERCIO DE CALI"/>
    <m/>
  </r>
  <r>
    <x v="3"/>
    <x v="1"/>
    <x v="4"/>
    <x v="0"/>
    <x v="0"/>
    <x v="0"/>
    <x v="19"/>
    <x v="100"/>
    <s v="ALDEMAR MUÑOZ SUAREZ"/>
    <m/>
  </r>
  <r>
    <x v="3"/>
    <x v="1"/>
    <x v="4"/>
    <x v="0"/>
    <x v="0"/>
    <x v="0"/>
    <x v="19"/>
    <x v="100"/>
    <s v="FERRETERIA BERVAR S.A.S."/>
    <m/>
  </r>
  <r>
    <x v="3"/>
    <x v="1"/>
    <x v="4"/>
    <x v="0"/>
    <x v="0"/>
    <x v="0"/>
    <x v="19"/>
    <x v="139"/>
    <m/>
    <m/>
  </r>
  <r>
    <x v="3"/>
    <x v="1"/>
    <x v="4"/>
    <x v="0"/>
    <x v="0"/>
    <x v="0"/>
    <x v="19"/>
    <x v="140"/>
    <s v="JOSE JAVIER SALCEDO SANCHEZ"/>
    <m/>
  </r>
  <r>
    <x v="3"/>
    <x v="1"/>
    <x v="4"/>
    <x v="0"/>
    <x v="0"/>
    <x v="0"/>
    <x v="16"/>
    <x v="86"/>
    <s v="AEROVIAS DEL CONTINENTE AMERICANO S.A."/>
    <n v="1004500"/>
  </r>
  <r>
    <x v="3"/>
    <x v="1"/>
    <x v="4"/>
    <x v="0"/>
    <x v="0"/>
    <x v="0"/>
    <x v="16"/>
    <x v="117"/>
    <s v="CASCO CAPITAL S.A.S"/>
    <m/>
  </r>
  <r>
    <x v="3"/>
    <x v="1"/>
    <x v="4"/>
    <x v="0"/>
    <x v="0"/>
    <x v="0"/>
    <x v="16"/>
    <x v="117"/>
    <s v="HOSTAL LAS MERCEDES BOUTIQUE"/>
    <n v="220000"/>
  </r>
  <r>
    <x v="3"/>
    <x v="1"/>
    <x v="4"/>
    <x v="0"/>
    <x v="0"/>
    <x v="0"/>
    <x v="22"/>
    <x v="105"/>
    <m/>
    <m/>
  </r>
  <r>
    <x v="3"/>
    <x v="1"/>
    <x v="4"/>
    <x v="0"/>
    <x v="0"/>
    <x v="0"/>
    <x v="2"/>
    <x v="87"/>
    <s v="SHOPIFY INC"/>
    <n v="274181"/>
  </r>
  <r>
    <x v="3"/>
    <x v="1"/>
    <x v="4"/>
    <x v="0"/>
    <x v="0"/>
    <x v="0"/>
    <x v="2"/>
    <x v="87"/>
    <s v=" GODADDY"/>
    <n v="164230"/>
  </r>
  <r>
    <x v="3"/>
    <x v="1"/>
    <x v="4"/>
    <x v="0"/>
    <x v="0"/>
    <x v="0"/>
    <x v="2"/>
    <x v="87"/>
    <s v="GOOGLE LLC"/>
    <m/>
  </r>
  <r>
    <x v="3"/>
    <x v="1"/>
    <x v="4"/>
    <x v="0"/>
    <x v="0"/>
    <x v="0"/>
    <x v="2"/>
    <x v="87"/>
    <s v=" CAMARA DE COMERCIO DE CALI"/>
    <n v="148000"/>
  </r>
  <r>
    <x v="3"/>
    <x v="1"/>
    <x v="4"/>
    <x v="0"/>
    <x v="0"/>
    <x v="0"/>
    <x v="2"/>
    <x v="88"/>
    <s v="LUCERO VASQUEZ"/>
    <n v="10000"/>
  </r>
  <r>
    <x v="3"/>
    <x v="1"/>
    <x v="4"/>
    <x v="0"/>
    <x v="0"/>
    <x v="0"/>
    <x v="2"/>
    <x v="88"/>
    <s v=" KOBA COLOMBIA SAS"/>
    <n v="81582"/>
  </r>
  <r>
    <x v="3"/>
    <x v="1"/>
    <x v="4"/>
    <x v="0"/>
    <x v="0"/>
    <x v="0"/>
    <x v="2"/>
    <x v="89"/>
    <s v=" ANILLANDO CALI LTDA"/>
    <n v="35294"/>
  </r>
  <r>
    <x v="3"/>
    <x v="1"/>
    <x v="4"/>
    <x v="0"/>
    <x v="0"/>
    <x v="0"/>
    <x v="2"/>
    <x v="89"/>
    <s v="REDOX COLOMBIA S.A.S."/>
    <n v="26387"/>
  </r>
  <r>
    <x v="3"/>
    <x v="1"/>
    <x v="4"/>
    <x v="0"/>
    <x v="0"/>
    <x v="0"/>
    <x v="2"/>
    <x v="89"/>
    <s v="SODIMAC COLOMBIA S.A."/>
    <n v="405882"/>
  </r>
  <r>
    <x v="3"/>
    <x v="1"/>
    <x v="4"/>
    <x v="0"/>
    <x v="0"/>
    <x v="0"/>
    <x v="2"/>
    <x v="90"/>
    <s v="DAVID MUÑOZ"/>
    <n v="100000"/>
  </r>
  <r>
    <x v="3"/>
    <x v="1"/>
    <x v="4"/>
    <x v="0"/>
    <x v="0"/>
    <x v="0"/>
    <x v="2"/>
    <x v="90"/>
    <s v="GRUPO ARGURI SAS "/>
    <n v="150027"/>
  </r>
  <r>
    <x v="3"/>
    <x v="1"/>
    <x v="4"/>
    <x v="0"/>
    <x v="0"/>
    <x v="0"/>
    <x v="2"/>
    <x v="91"/>
    <s v="DAVID MUÑOZ"/>
    <n v="105400"/>
  </r>
  <r>
    <x v="3"/>
    <x v="1"/>
    <x v="4"/>
    <x v="0"/>
    <x v="0"/>
    <x v="0"/>
    <x v="2"/>
    <x v="91"/>
    <s v="RESTAURANTE LA QUERENCIA SAS"/>
    <n v="130831"/>
  </r>
  <r>
    <x v="3"/>
    <x v="1"/>
    <x v="4"/>
    <x v="0"/>
    <x v="0"/>
    <x v="0"/>
    <x v="2"/>
    <x v="92"/>
    <s v="DAVID MUÑOZ"/>
    <n v="38900"/>
  </r>
  <r>
    <x v="3"/>
    <x v="1"/>
    <x v="4"/>
    <x v="0"/>
    <x v="0"/>
    <x v="0"/>
    <x v="2"/>
    <x v="136"/>
    <s v="JHON FREYMAN ESCOBAR"/>
    <m/>
  </r>
  <r>
    <x v="3"/>
    <x v="1"/>
    <x v="4"/>
    <x v="0"/>
    <x v="0"/>
    <x v="0"/>
    <x v="2"/>
    <x v="136"/>
    <s v="DAVID MUÑOZ"/>
    <n v="160000"/>
  </r>
  <r>
    <x v="3"/>
    <x v="1"/>
    <x v="4"/>
    <x v="0"/>
    <x v="0"/>
    <x v="0"/>
    <x v="2"/>
    <x v="141"/>
    <s v="DAVID MUÑOZ"/>
    <n v="18500"/>
  </r>
  <r>
    <x v="3"/>
    <x v="1"/>
    <x v="4"/>
    <x v="0"/>
    <x v="0"/>
    <x v="0"/>
    <x v="2"/>
    <x v="93"/>
    <m/>
    <m/>
  </r>
  <r>
    <x v="3"/>
    <x v="1"/>
    <x v="4"/>
    <x v="0"/>
    <x v="0"/>
    <x v="0"/>
    <x v="2"/>
    <x v="84"/>
    <s v="Manuel Londoño"/>
    <n v="0.52"/>
  </r>
  <r>
    <x v="3"/>
    <x v="1"/>
    <x v="4"/>
    <x v="0"/>
    <x v="0"/>
    <x v="0"/>
    <x v="2"/>
    <x v="84"/>
    <s v=" INTERRAPIDISIMO S.A."/>
    <n v="14850"/>
  </r>
  <r>
    <x v="3"/>
    <x v="1"/>
    <x v="4"/>
    <x v="0"/>
    <x v="0"/>
    <x v="0"/>
    <x v="2"/>
    <x v="84"/>
    <s v="FARMACIA DROGUERIA SAN JORGE LTDA"/>
    <n v="2.48"/>
  </r>
  <r>
    <x v="3"/>
    <x v="1"/>
    <x v="4"/>
    <x v="0"/>
    <x v="0"/>
    <x v="0"/>
    <x v="2"/>
    <x v="84"/>
    <s v="FARMAVIT EMPRESA ASOCIATIVA DE TRABAJO"/>
    <n v="1.32"/>
  </r>
  <r>
    <x v="3"/>
    <x v="1"/>
    <x v="4"/>
    <x v="0"/>
    <x v="0"/>
    <x v="0"/>
    <x v="2"/>
    <x v="84"/>
    <s v=" KOBA COLOMBIA SAS"/>
    <n v="54"/>
  </r>
  <r>
    <x v="3"/>
    <x v="1"/>
    <x v="4"/>
    <x v="0"/>
    <x v="0"/>
    <x v="0"/>
    <x v="2"/>
    <x v="84"/>
    <s v="VITAFITNESS SAS"/>
    <n v="125.35"/>
  </r>
  <r>
    <x v="3"/>
    <x v="1"/>
    <x v="4"/>
    <x v="0"/>
    <x v="0"/>
    <x v="0"/>
    <x v="2"/>
    <x v="84"/>
    <s v="INVERSIONES FARMACIAS ALPHA S.A.S"/>
    <n v="249.94"/>
  </r>
  <r>
    <x v="3"/>
    <x v="1"/>
    <x v="4"/>
    <x v="0"/>
    <x v="0"/>
    <x v="0"/>
    <x v="2"/>
    <x v="84"/>
    <s v="MERKAORGANICO NATURAL SAS"/>
    <n v="249.77"/>
  </r>
  <r>
    <x v="3"/>
    <x v="1"/>
    <x v="4"/>
    <x v="0"/>
    <x v="0"/>
    <x v="0"/>
    <x v="2"/>
    <x v="84"/>
    <s v="H&amp;G CONTADORES SAS"/>
    <n v="1"/>
  </r>
  <r>
    <x v="3"/>
    <x v="1"/>
    <x v="4"/>
    <x v="0"/>
    <x v="0"/>
    <x v="0"/>
    <x v="2"/>
    <x v="84"/>
    <s v="INVERSIONES VITALMENTEFIT SAS"/>
    <n v="0.04"/>
  </r>
  <r>
    <x v="3"/>
    <x v="1"/>
    <x v="4"/>
    <x v="0"/>
    <x v="0"/>
    <x v="7"/>
    <x v="4"/>
    <x v="119"/>
    <s v="DAVID MUÑOZ"/>
    <n v="2000000"/>
  </r>
  <r>
    <x v="3"/>
    <x v="1"/>
    <x v="4"/>
    <x v="0"/>
    <x v="0"/>
    <x v="7"/>
    <x v="4"/>
    <x v="120"/>
    <s v="DAVID MUÑOZ"/>
    <n v="117172"/>
  </r>
  <r>
    <x v="3"/>
    <x v="1"/>
    <x v="4"/>
    <x v="0"/>
    <x v="0"/>
    <x v="7"/>
    <x v="4"/>
    <x v="121"/>
    <s v="DAVID MUÑOZ"/>
    <n v="176430"/>
  </r>
  <r>
    <x v="3"/>
    <x v="1"/>
    <x v="4"/>
    <x v="0"/>
    <x v="0"/>
    <x v="7"/>
    <x v="4"/>
    <x v="122"/>
    <s v="DAVID MUÑOZ"/>
    <n v="21172"/>
  </r>
  <r>
    <x v="3"/>
    <x v="1"/>
    <x v="4"/>
    <x v="0"/>
    <x v="0"/>
    <x v="7"/>
    <x v="4"/>
    <x v="123"/>
    <s v="DAVID MUÑOZ"/>
    <n v="176430"/>
  </r>
  <r>
    <x v="3"/>
    <x v="1"/>
    <x v="4"/>
    <x v="0"/>
    <x v="0"/>
    <x v="7"/>
    <x v="4"/>
    <x v="124"/>
    <s v="DAVID MUÑOZ"/>
    <n v="83333.34"/>
  </r>
  <r>
    <x v="3"/>
    <x v="1"/>
    <x v="4"/>
    <x v="0"/>
    <x v="0"/>
    <x v="7"/>
    <x v="4"/>
    <x v="135"/>
    <m/>
    <m/>
  </r>
  <r>
    <x v="3"/>
    <x v="1"/>
    <x v="4"/>
    <x v="0"/>
    <x v="0"/>
    <x v="7"/>
    <x v="4"/>
    <x v="125"/>
    <s v="DAVID MUÑOZ"/>
    <n v="1000000"/>
  </r>
  <r>
    <x v="3"/>
    <x v="1"/>
    <x v="4"/>
    <x v="0"/>
    <x v="0"/>
    <x v="7"/>
    <x v="4"/>
    <x v="144"/>
    <s v="DAVID MUÑOZ"/>
    <m/>
  </r>
  <r>
    <x v="3"/>
    <x v="1"/>
    <x v="4"/>
    <x v="0"/>
    <x v="0"/>
    <x v="7"/>
    <x v="4"/>
    <x v="126"/>
    <m/>
    <m/>
  </r>
  <r>
    <x v="3"/>
    <x v="1"/>
    <x v="4"/>
    <x v="0"/>
    <x v="0"/>
    <x v="7"/>
    <x v="4"/>
    <x v="127"/>
    <s v="Seguros de riesgos laborales suramericana S.A."/>
    <n v="10440"/>
  </r>
  <r>
    <x v="3"/>
    <x v="1"/>
    <x v="4"/>
    <x v="0"/>
    <x v="0"/>
    <x v="7"/>
    <x v="4"/>
    <x v="128"/>
    <s v="Protección S.A"/>
    <n v="240000"/>
  </r>
  <r>
    <x v="3"/>
    <x v="1"/>
    <x v="4"/>
    <x v="0"/>
    <x v="0"/>
    <x v="7"/>
    <x v="4"/>
    <x v="129"/>
    <s v="Colsubsidio "/>
    <n v="80000"/>
  </r>
  <r>
    <x v="3"/>
    <x v="1"/>
    <x v="4"/>
    <x v="0"/>
    <x v="0"/>
    <x v="7"/>
    <x v="4"/>
    <x v="130"/>
    <m/>
    <m/>
  </r>
  <r>
    <x v="3"/>
    <x v="1"/>
    <x v="4"/>
    <x v="0"/>
    <x v="0"/>
    <x v="7"/>
    <x v="2"/>
    <x v="131"/>
    <m/>
    <m/>
  </r>
  <r>
    <x v="3"/>
    <x v="1"/>
    <x v="4"/>
    <x v="0"/>
    <x v="0"/>
    <x v="1"/>
    <x v="7"/>
    <x v="34"/>
    <s v="Bancolombia"/>
    <n v="84190"/>
  </r>
  <r>
    <x v="3"/>
    <x v="1"/>
    <x v="4"/>
    <x v="0"/>
    <x v="0"/>
    <x v="1"/>
    <x v="7"/>
    <x v="20"/>
    <s v="PAYU COLOMBIA SAS"/>
    <n v="378006"/>
  </r>
  <r>
    <x v="3"/>
    <x v="1"/>
    <x v="4"/>
    <x v="0"/>
    <x v="0"/>
    <x v="1"/>
    <x v="7"/>
    <x v="20"/>
    <s v="Bancolombia"/>
    <n v="99610.09"/>
  </r>
  <r>
    <x v="3"/>
    <x v="1"/>
    <x v="4"/>
    <x v="0"/>
    <x v="0"/>
    <x v="1"/>
    <x v="7"/>
    <x v="101"/>
    <s v="DIAN"/>
    <m/>
  </r>
  <r>
    <x v="3"/>
    <x v="1"/>
    <x v="4"/>
    <x v="0"/>
    <x v="0"/>
    <x v="1"/>
    <x v="7"/>
    <x v="55"/>
    <s v="NEGOCIOS LA PLAZA SAS"/>
    <m/>
  </r>
  <r>
    <x v="3"/>
    <x v="1"/>
    <x v="4"/>
    <x v="0"/>
    <x v="0"/>
    <x v="1"/>
    <x v="7"/>
    <x v="55"/>
    <s v=" ALIMENTOS SOSTENIBLES SAS"/>
    <m/>
  </r>
  <r>
    <x v="3"/>
    <x v="1"/>
    <x v="4"/>
    <x v="0"/>
    <x v="0"/>
    <x v="1"/>
    <x v="8"/>
    <x v="22"/>
    <s v="Bancolombia"/>
    <n v="235573.41"/>
  </r>
  <r>
    <x v="3"/>
    <x v="1"/>
    <x v="4"/>
    <x v="0"/>
    <x v="0"/>
    <x v="1"/>
    <x v="8"/>
    <x v="94"/>
    <s v="MARIA CRISTINA TORO"/>
    <n v="3000"/>
  </r>
  <r>
    <x v="3"/>
    <x v="1"/>
    <x v="4"/>
    <x v="0"/>
    <x v="0"/>
    <x v="1"/>
    <x v="8"/>
    <x v="95"/>
    <m/>
    <m/>
  </r>
  <r>
    <x v="3"/>
    <x v="1"/>
    <x v="4"/>
    <x v="0"/>
    <x v="0"/>
    <x v="1"/>
    <x v="8"/>
    <x v="77"/>
    <s v="Fundapedco"/>
    <m/>
  </r>
  <r>
    <x v="3"/>
    <x v="1"/>
    <x v="4"/>
    <x v="0"/>
    <x v="0"/>
    <x v="1"/>
    <x v="8"/>
    <x v="4"/>
    <s v="SEBASTIAN MENDOZA CASTAÑO"/>
    <n v="7153.61"/>
  </r>
  <r>
    <x v="3"/>
    <x v="1"/>
    <x v="4"/>
    <x v="0"/>
    <x v="0"/>
    <x v="1"/>
    <x v="8"/>
    <x v="4"/>
    <s v="LUCERO VASQUEZ"/>
    <n v="5800"/>
  </r>
  <r>
    <x v="3"/>
    <x v="1"/>
    <x v="4"/>
    <x v="0"/>
    <x v="0"/>
    <x v="1"/>
    <x v="8"/>
    <x v="4"/>
    <s v="ENTERPRISE"/>
    <m/>
  </r>
  <r>
    <x v="3"/>
    <x v="1"/>
    <x v="4"/>
    <x v="0"/>
    <x v="0"/>
    <x v="1"/>
    <x v="8"/>
    <x v="4"/>
    <s v="MARIA CRISTINA TORO"/>
    <m/>
  </r>
  <r>
    <x v="3"/>
    <x v="1"/>
    <x v="4"/>
    <x v="0"/>
    <x v="0"/>
    <x v="1"/>
    <x v="8"/>
    <x v="4"/>
    <s v="COLVANES SAS"/>
    <m/>
  </r>
  <r>
    <x v="3"/>
    <x v="1"/>
    <x v="4"/>
    <x v="0"/>
    <x v="0"/>
    <x v="1"/>
    <x v="8"/>
    <x v="4"/>
    <s v="SODIMAC COLOMBIA S.A."/>
    <m/>
  </r>
  <r>
    <x v="3"/>
    <x v="1"/>
    <x v="4"/>
    <x v="0"/>
    <x v="0"/>
    <x v="1"/>
    <x v="8"/>
    <x v="4"/>
    <s v="HANGAR PARK SAS"/>
    <m/>
  </r>
  <r>
    <x v="3"/>
    <x v="1"/>
    <x v="4"/>
    <x v="0"/>
    <x v="0"/>
    <x v="1"/>
    <x v="8"/>
    <x v="4"/>
    <s v="GRUPO ARGURI SAS "/>
    <m/>
  </r>
  <r>
    <x v="3"/>
    <x v="1"/>
    <x v="4"/>
    <x v="0"/>
    <x v="0"/>
    <x v="1"/>
    <x v="8"/>
    <x v="4"/>
    <s v="COMIDAS VARPEL SAS"/>
    <m/>
  </r>
  <r>
    <x v="3"/>
    <x v="1"/>
    <x v="4"/>
    <x v="0"/>
    <x v="0"/>
    <x v="1"/>
    <x v="8"/>
    <x v="4"/>
    <s v="TRINITARIA CERAMICS SAS"/>
    <m/>
  </r>
  <r>
    <x v="3"/>
    <x v="1"/>
    <x v="4"/>
    <x v="0"/>
    <x v="0"/>
    <x v="1"/>
    <x v="8"/>
    <x v="4"/>
    <s v="EDWAR LOPEZ"/>
    <m/>
  </r>
  <r>
    <x v="3"/>
    <x v="1"/>
    <x v="4"/>
    <x v="0"/>
    <x v="0"/>
    <x v="6"/>
    <x v="23"/>
    <x v="112"/>
    <m/>
    <m/>
  </r>
  <r>
    <x v="3"/>
    <x v="1"/>
    <x v="4"/>
    <x v="0"/>
    <x v="2"/>
    <x v="3"/>
    <x v="3"/>
    <x v="96"/>
    <m/>
    <n v="16118314.604924368"/>
  </r>
  <r>
    <x v="3"/>
    <x v="1"/>
    <x v="4"/>
    <x v="0"/>
    <x v="2"/>
    <x v="3"/>
    <x v="3"/>
    <x v="137"/>
    <s v="COOPERATIVA MULTIACTIVA UNIAGRO"/>
    <m/>
  </r>
  <r>
    <x v="3"/>
    <x v="1"/>
    <x v="4"/>
    <x v="0"/>
    <x v="2"/>
    <x v="3"/>
    <x v="3"/>
    <x v="97"/>
    <s v="LA CONCEPCION SA"/>
    <m/>
  </r>
  <r>
    <x v="3"/>
    <x v="1"/>
    <x v="4"/>
    <x v="0"/>
    <x v="2"/>
    <x v="3"/>
    <x v="3"/>
    <x v="97"/>
    <s v="ASOCIACION AGROPIMIENTERA VALLE DEL GUAMEZ"/>
    <m/>
  </r>
  <r>
    <x v="3"/>
    <x v="1"/>
    <x v="4"/>
    <x v="0"/>
    <x v="2"/>
    <x v="3"/>
    <x v="3"/>
    <x v="97"/>
    <s v="CONNPLANTS SAS"/>
    <m/>
  </r>
  <r>
    <x v="3"/>
    <x v="1"/>
    <x v="4"/>
    <x v="0"/>
    <x v="2"/>
    <x v="3"/>
    <x v="3"/>
    <x v="97"/>
    <m/>
    <m/>
  </r>
  <r>
    <x v="3"/>
    <x v="1"/>
    <x v="4"/>
    <x v="0"/>
    <x v="2"/>
    <x v="3"/>
    <x v="3"/>
    <x v="97"/>
    <m/>
    <m/>
  </r>
  <r>
    <x v="3"/>
    <x v="1"/>
    <x v="4"/>
    <x v="0"/>
    <x v="2"/>
    <x v="3"/>
    <x v="3"/>
    <x v="97"/>
    <m/>
    <m/>
  </r>
  <r>
    <x v="3"/>
    <x v="1"/>
    <x v="4"/>
    <x v="0"/>
    <x v="2"/>
    <x v="3"/>
    <x v="3"/>
    <x v="97"/>
    <m/>
    <m/>
  </r>
  <r>
    <x v="3"/>
    <x v="1"/>
    <x v="4"/>
    <x v="0"/>
    <x v="2"/>
    <x v="3"/>
    <x v="3"/>
    <x v="98"/>
    <m/>
    <m/>
  </r>
  <r>
    <x v="3"/>
    <x v="1"/>
    <x v="4"/>
    <x v="0"/>
    <x v="2"/>
    <x v="3"/>
    <x v="3"/>
    <x v="99"/>
    <s v="FARMAVIT EMPRESA ASOCIATIVA DE TRABAJO"/>
    <m/>
  </r>
  <r>
    <x v="3"/>
    <x v="1"/>
    <x v="4"/>
    <x v="0"/>
    <x v="2"/>
    <x v="3"/>
    <x v="3"/>
    <x v="99"/>
    <s v="INDES S.A.S."/>
    <m/>
  </r>
  <r>
    <x v="3"/>
    <x v="1"/>
    <x v="4"/>
    <x v="0"/>
    <x v="2"/>
    <x v="3"/>
    <x v="3"/>
    <x v="99"/>
    <s v="NEW PLAST SAS"/>
    <m/>
  </r>
  <r>
    <x v="3"/>
    <x v="1"/>
    <x v="4"/>
    <x v="0"/>
    <x v="2"/>
    <x v="3"/>
    <x v="3"/>
    <x v="99"/>
    <s v="MARGARITA MARIA AGUIRRE GARCIA"/>
    <m/>
  </r>
  <r>
    <x v="3"/>
    <x v="1"/>
    <x v="4"/>
    <x v="0"/>
    <x v="2"/>
    <x v="3"/>
    <x v="3"/>
    <x v="99"/>
    <s v="PRODUCCION GRAFICA EDITORES SAS"/>
    <m/>
  </r>
  <r>
    <x v="3"/>
    <x v="1"/>
    <x v="4"/>
    <x v="0"/>
    <x v="2"/>
    <x v="3"/>
    <x v="3"/>
    <x v="99"/>
    <s v="COORDIUTIL S.A."/>
    <m/>
  </r>
  <r>
    <x v="3"/>
    <x v="1"/>
    <x v="4"/>
    <x v="0"/>
    <x v="2"/>
    <x v="3"/>
    <x v="3"/>
    <x v="99"/>
    <s v="COORDINADORA MERCANTIL SA"/>
    <m/>
  </r>
  <r>
    <x v="3"/>
    <x v="1"/>
    <x v="4"/>
    <x v="0"/>
    <x v="2"/>
    <x v="3"/>
    <x v="26"/>
    <x v="137"/>
    <m/>
    <m/>
  </r>
  <r>
    <x v="3"/>
    <x v="1"/>
    <x v="4"/>
    <x v="0"/>
    <x v="2"/>
    <x v="3"/>
    <x v="20"/>
    <x v="49"/>
    <s v="SERVIENTREGA S.A."/>
    <m/>
  </r>
  <r>
    <x v="3"/>
    <x v="1"/>
    <x v="4"/>
    <x v="0"/>
    <x v="2"/>
    <x v="3"/>
    <x v="20"/>
    <x v="49"/>
    <s v="COORDINADORA MERCANTIL SA"/>
    <m/>
  </r>
  <r>
    <x v="3"/>
    <x v="1"/>
    <x v="4"/>
    <x v="0"/>
    <x v="2"/>
    <x v="3"/>
    <x v="20"/>
    <x v="49"/>
    <s v="ALLTAG SAS"/>
    <m/>
  </r>
  <r>
    <x v="3"/>
    <x v="1"/>
    <x v="4"/>
    <x v="0"/>
    <x v="2"/>
    <x v="3"/>
    <x v="20"/>
    <x v="49"/>
    <s v="COORDIUTIL S.A."/>
    <m/>
  </r>
  <r>
    <x v="3"/>
    <x v="1"/>
    <x v="4"/>
    <x v="0"/>
    <x v="2"/>
    <x v="3"/>
    <x v="20"/>
    <x v="49"/>
    <s v="MULTILINEA LTDA"/>
    <m/>
  </r>
  <r>
    <x v="3"/>
    <x v="1"/>
    <x v="4"/>
    <x v="0"/>
    <x v="2"/>
    <x v="3"/>
    <x v="20"/>
    <x v="49"/>
    <m/>
    <m/>
  </r>
  <r>
    <x v="3"/>
    <x v="1"/>
    <x v="4"/>
    <x v="0"/>
    <x v="2"/>
    <x v="3"/>
    <x v="20"/>
    <x v="111"/>
    <s v="ALLTAG SAS"/>
    <m/>
  </r>
  <r>
    <x v="3"/>
    <x v="1"/>
    <x v="4"/>
    <x v="0"/>
    <x v="2"/>
    <x v="3"/>
    <x v="20"/>
    <x v="111"/>
    <s v="COORDIUTIL S.A."/>
    <m/>
  </r>
  <r>
    <x v="3"/>
    <x v="1"/>
    <x v="4"/>
    <x v="0"/>
    <x v="2"/>
    <x v="3"/>
    <x v="20"/>
    <x v="111"/>
    <s v="OLGROUP SAS"/>
    <m/>
  </r>
  <r>
    <x v="3"/>
    <x v="1"/>
    <x v="4"/>
    <x v="0"/>
    <x v="2"/>
    <x v="3"/>
    <x v="21"/>
    <x v="50"/>
    <m/>
    <m/>
  </r>
  <r>
    <x v="3"/>
    <x v="1"/>
    <x v="4"/>
    <x v="0"/>
    <x v="2"/>
    <x v="3"/>
    <x v="21"/>
    <x v="132"/>
    <s v="MARIA JOSE LOPEZ BOLAÑOS"/>
    <m/>
  </r>
  <r>
    <x v="4"/>
    <x v="1"/>
    <x v="4"/>
    <x v="0"/>
    <x v="1"/>
    <x v="2"/>
    <x v="24"/>
    <x v="63"/>
    <s v="VARIOS"/>
    <n v="51322704.837815136"/>
  </r>
  <r>
    <x v="4"/>
    <x v="1"/>
    <x v="4"/>
    <x v="0"/>
    <x v="1"/>
    <x v="5"/>
    <x v="11"/>
    <x v="64"/>
    <m/>
    <m/>
  </r>
  <r>
    <x v="4"/>
    <x v="1"/>
    <x v="4"/>
    <x v="0"/>
    <x v="1"/>
    <x v="5"/>
    <x v="14"/>
    <x v="66"/>
    <m/>
    <m/>
  </r>
  <r>
    <x v="4"/>
    <x v="1"/>
    <x v="4"/>
    <x v="0"/>
    <x v="1"/>
    <x v="5"/>
    <x v="15"/>
    <x v="69"/>
    <m/>
    <m/>
  </r>
  <r>
    <x v="4"/>
    <x v="1"/>
    <x v="4"/>
    <x v="0"/>
    <x v="1"/>
    <x v="2"/>
    <x v="25"/>
    <x v="74"/>
    <m/>
    <m/>
  </r>
  <r>
    <x v="4"/>
    <x v="1"/>
    <x v="4"/>
    <x v="0"/>
    <x v="1"/>
    <x v="2"/>
    <x v="25"/>
    <x v="118"/>
    <m/>
    <m/>
  </r>
  <r>
    <x v="4"/>
    <x v="1"/>
    <x v="4"/>
    <x v="0"/>
    <x v="1"/>
    <x v="2"/>
    <x v="0"/>
    <x v="103"/>
    <m/>
    <m/>
  </r>
  <r>
    <x v="4"/>
    <x v="1"/>
    <x v="4"/>
    <x v="0"/>
    <x v="1"/>
    <x v="2"/>
    <x v="0"/>
    <x v="104"/>
    <m/>
    <m/>
  </r>
  <r>
    <x v="4"/>
    <x v="1"/>
    <x v="4"/>
    <x v="0"/>
    <x v="0"/>
    <x v="0"/>
    <x v="4"/>
    <x v="6"/>
    <s v="SEBASTIAN MENDOZA CASTAÑO"/>
    <n v="5520000"/>
  </r>
  <r>
    <x v="4"/>
    <x v="1"/>
    <x v="4"/>
    <x v="0"/>
    <x v="0"/>
    <x v="0"/>
    <x v="4"/>
    <x v="6"/>
    <s v="ANA MYRIAM SALAZAR HERMOSA"/>
    <n v="1750000"/>
  </r>
  <r>
    <x v="4"/>
    <x v="1"/>
    <x v="4"/>
    <x v="0"/>
    <x v="0"/>
    <x v="0"/>
    <x v="4"/>
    <x v="7"/>
    <s v="SEBASTIAN MENDOZA CASTAÑO"/>
    <m/>
  </r>
  <r>
    <x v="4"/>
    <x v="1"/>
    <x v="4"/>
    <x v="0"/>
    <x v="0"/>
    <x v="0"/>
    <x v="4"/>
    <x v="7"/>
    <s v="ANA MYRIAM SALAZAR HERMOSA"/>
    <n v="117172"/>
  </r>
  <r>
    <x v="4"/>
    <x v="1"/>
    <x v="4"/>
    <x v="0"/>
    <x v="0"/>
    <x v="0"/>
    <x v="4"/>
    <x v="8"/>
    <s v="SEBASTIAN MENDOZA CASTAÑO"/>
    <n v="460000"/>
  </r>
  <r>
    <x v="4"/>
    <x v="1"/>
    <x v="4"/>
    <x v="0"/>
    <x v="0"/>
    <x v="0"/>
    <x v="4"/>
    <x v="8"/>
    <s v="ANA MYRIAM SALAZAR HERMOSA"/>
    <n v="155598"/>
  </r>
  <r>
    <x v="4"/>
    <x v="1"/>
    <x v="4"/>
    <x v="0"/>
    <x v="0"/>
    <x v="0"/>
    <x v="4"/>
    <x v="9"/>
    <s v="SEBASTIAN MENDOZA CASTAÑO"/>
    <n v="55200"/>
  </r>
  <r>
    <x v="4"/>
    <x v="1"/>
    <x v="4"/>
    <x v="0"/>
    <x v="0"/>
    <x v="0"/>
    <x v="4"/>
    <x v="9"/>
    <s v="ANA MYRIAM SALAZAR HERMOSA"/>
    <n v="18672"/>
  </r>
  <r>
    <x v="4"/>
    <x v="1"/>
    <x v="4"/>
    <x v="0"/>
    <x v="0"/>
    <x v="0"/>
    <x v="4"/>
    <x v="10"/>
    <s v="SEBASTIAN MENDOZA CASTAÑO"/>
    <n v="460000"/>
  </r>
  <r>
    <x v="4"/>
    <x v="1"/>
    <x v="4"/>
    <x v="0"/>
    <x v="0"/>
    <x v="0"/>
    <x v="4"/>
    <x v="10"/>
    <s v="ANA MYRIAM SALAZAR HERMOSA"/>
    <n v="155598"/>
  </r>
  <r>
    <x v="4"/>
    <x v="1"/>
    <x v="4"/>
    <x v="0"/>
    <x v="0"/>
    <x v="0"/>
    <x v="4"/>
    <x v="11"/>
    <s v="SEBASTIAN MENDOZA CASTAÑO"/>
    <n v="230000"/>
  </r>
  <r>
    <x v="4"/>
    <x v="1"/>
    <x v="4"/>
    <x v="0"/>
    <x v="0"/>
    <x v="0"/>
    <x v="4"/>
    <x v="11"/>
    <s v="ANA MYRIAM SALAZAR HERMOSA"/>
    <n v="72916"/>
  </r>
  <r>
    <x v="4"/>
    <x v="1"/>
    <x v="4"/>
    <x v="0"/>
    <x v="0"/>
    <x v="0"/>
    <x v="4"/>
    <x v="12"/>
    <s v="SEBASTIAN MENDOZA CASTAÑO"/>
    <n v="3680000"/>
  </r>
  <r>
    <x v="4"/>
    <x v="1"/>
    <x v="4"/>
    <x v="0"/>
    <x v="0"/>
    <x v="0"/>
    <x v="4"/>
    <x v="134"/>
    <m/>
    <m/>
  </r>
  <r>
    <x v="4"/>
    <x v="1"/>
    <x v="4"/>
    <x v="0"/>
    <x v="0"/>
    <x v="0"/>
    <x v="4"/>
    <x v="142"/>
    <s v="PLATZI SAS"/>
    <m/>
  </r>
  <r>
    <x v="4"/>
    <x v="1"/>
    <x v="4"/>
    <x v="0"/>
    <x v="0"/>
    <x v="0"/>
    <x v="4"/>
    <x v="56"/>
    <s v="RICARDO ARTURO ARANGO WAGNER"/>
    <m/>
  </r>
  <r>
    <x v="4"/>
    <x v="1"/>
    <x v="4"/>
    <x v="0"/>
    <x v="0"/>
    <x v="0"/>
    <x v="4"/>
    <x v="13"/>
    <s v="Seguros de riesgos laborales suramericana S.A."/>
    <n v="37949"/>
  </r>
  <r>
    <x v="4"/>
    <x v="1"/>
    <x v="4"/>
    <x v="0"/>
    <x v="0"/>
    <x v="0"/>
    <x v="4"/>
    <x v="14"/>
    <s v="Protección S.A"/>
    <n v="662400"/>
  </r>
  <r>
    <x v="4"/>
    <x v="1"/>
    <x v="4"/>
    <x v="0"/>
    <x v="0"/>
    <x v="0"/>
    <x v="4"/>
    <x v="14"/>
    <s v="Colpensiones"/>
    <n v="210000"/>
  </r>
  <r>
    <x v="4"/>
    <x v="1"/>
    <x v="4"/>
    <x v="0"/>
    <x v="0"/>
    <x v="0"/>
    <x v="4"/>
    <x v="15"/>
    <s v="Comfandi "/>
    <n v="290800"/>
  </r>
  <r>
    <x v="4"/>
    <x v="1"/>
    <x v="4"/>
    <x v="0"/>
    <x v="0"/>
    <x v="0"/>
    <x v="4"/>
    <x v="113"/>
    <m/>
    <m/>
  </r>
  <r>
    <x v="4"/>
    <x v="1"/>
    <x v="4"/>
    <x v="0"/>
    <x v="0"/>
    <x v="0"/>
    <x v="9"/>
    <x v="114"/>
    <s v="H&amp;G CONTADORES SAS"/>
    <n v="600000"/>
  </r>
  <r>
    <x v="4"/>
    <x v="1"/>
    <x v="4"/>
    <x v="0"/>
    <x v="0"/>
    <x v="0"/>
    <x v="9"/>
    <x v="30"/>
    <m/>
    <m/>
  </r>
  <r>
    <x v="4"/>
    <x v="1"/>
    <x v="4"/>
    <x v="0"/>
    <x v="0"/>
    <x v="0"/>
    <x v="9"/>
    <x v="110"/>
    <m/>
    <m/>
  </r>
  <r>
    <x v="4"/>
    <x v="1"/>
    <x v="4"/>
    <x v="0"/>
    <x v="0"/>
    <x v="0"/>
    <x v="5"/>
    <x v="70"/>
    <s v="COLOMBIA TELECOMUNICACIONES S.A. E.S.P."/>
    <n v="451"/>
  </r>
  <r>
    <x v="4"/>
    <x v="1"/>
    <x v="4"/>
    <x v="0"/>
    <x v="0"/>
    <x v="0"/>
    <x v="5"/>
    <x v="70"/>
    <s v="RESTAURANTE LA QUERENCIA SAS"/>
    <n v="9519"/>
  </r>
  <r>
    <x v="4"/>
    <x v="1"/>
    <x v="4"/>
    <x v="0"/>
    <x v="0"/>
    <x v="0"/>
    <x v="5"/>
    <x v="102"/>
    <m/>
    <m/>
  </r>
  <r>
    <x v="4"/>
    <x v="1"/>
    <x v="4"/>
    <x v="0"/>
    <x v="0"/>
    <x v="0"/>
    <x v="5"/>
    <x v="71"/>
    <s v="AEROVIAS DEL CONTINENTE AMERICANO S.A."/>
    <n v="106205"/>
  </r>
  <r>
    <x v="4"/>
    <x v="1"/>
    <x v="4"/>
    <x v="0"/>
    <x v="0"/>
    <x v="0"/>
    <x v="5"/>
    <x v="78"/>
    <m/>
    <m/>
  </r>
  <r>
    <x v="4"/>
    <x v="1"/>
    <x v="4"/>
    <x v="0"/>
    <x v="0"/>
    <x v="0"/>
    <x v="6"/>
    <x v="17"/>
    <s v="OLGA BARBOSA DE HURTADO"/>
    <n v="800000"/>
  </r>
  <r>
    <x v="4"/>
    <x v="1"/>
    <x v="4"/>
    <x v="0"/>
    <x v="0"/>
    <x v="0"/>
    <x v="6"/>
    <x v="143"/>
    <s v="TEG EXPO SAS"/>
    <m/>
  </r>
  <r>
    <x v="4"/>
    <x v="1"/>
    <x v="4"/>
    <x v="0"/>
    <x v="0"/>
    <x v="0"/>
    <x v="0"/>
    <x v="79"/>
    <m/>
    <m/>
  </r>
  <r>
    <x v="4"/>
    <x v="1"/>
    <x v="4"/>
    <x v="0"/>
    <x v="0"/>
    <x v="0"/>
    <x v="0"/>
    <x v="80"/>
    <s v="FACEBOOK IRELAND LIMITED"/>
    <n v="341583"/>
  </r>
  <r>
    <x v="4"/>
    <x v="1"/>
    <x v="4"/>
    <x v="0"/>
    <x v="0"/>
    <x v="0"/>
    <x v="0"/>
    <x v="80"/>
    <s v="GOOGLE LLC"/>
    <n v="303933"/>
  </r>
  <r>
    <x v="4"/>
    <x v="1"/>
    <x v="4"/>
    <x v="0"/>
    <x v="0"/>
    <x v="0"/>
    <x v="0"/>
    <x v="80"/>
    <s v="MANCHOLA ASOCIADOS LTDA"/>
    <n v="1000000"/>
  </r>
  <r>
    <x v="4"/>
    <x v="1"/>
    <x v="4"/>
    <x v="0"/>
    <x v="0"/>
    <x v="0"/>
    <x v="0"/>
    <x v="80"/>
    <s v="MERCADEO COMPARTIDO SAS"/>
    <n v="365608"/>
  </r>
  <r>
    <x v="4"/>
    <x v="1"/>
    <x v="4"/>
    <x v="0"/>
    <x v="0"/>
    <x v="0"/>
    <x v="0"/>
    <x v="80"/>
    <s v="FARMACIA DROGUERIA SAN JORGE LTDA"/>
    <m/>
  </r>
  <r>
    <x v="4"/>
    <x v="1"/>
    <x v="4"/>
    <x v="0"/>
    <x v="0"/>
    <x v="0"/>
    <x v="0"/>
    <x v="80"/>
    <s v="AURA CRISTINA ROJAS TRIANA"/>
    <m/>
  </r>
  <r>
    <x v="4"/>
    <x v="1"/>
    <x v="4"/>
    <x v="0"/>
    <x v="0"/>
    <x v="0"/>
    <x v="0"/>
    <x v="80"/>
    <s v="MARYEIN LENIS GRAJALES"/>
    <m/>
  </r>
  <r>
    <x v="4"/>
    <x v="1"/>
    <x v="4"/>
    <x v="0"/>
    <x v="0"/>
    <x v="0"/>
    <x v="0"/>
    <x v="80"/>
    <s v="MARIA CRISTINA TORO"/>
    <n v="300000"/>
  </r>
  <r>
    <x v="4"/>
    <x v="1"/>
    <x v="4"/>
    <x v="0"/>
    <x v="0"/>
    <x v="0"/>
    <x v="0"/>
    <x v="80"/>
    <s v="PROYECTA T MERCHANDISING GROUP SAS"/>
    <m/>
  </r>
  <r>
    <x v="4"/>
    <x v="1"/>
    <x v="4"/>
    <x v="0"/>
    <x v="0"/>
    <x v="0"/>
    <x v="0"/>
    <x v="84"/>
    <s v="JOSE JAVIER SALCEDO SANCHEZ"/>
    <m/>
  </r>
  <r>
    <x v="4"/>
    <x v="1"/>
    <x v="4"/>
    <x v="0"/>
    <x v="0"/>
    <x v="0"/>
    <x v="0"/>
    <x v="107"/>
    <s v="LUCERO VASQUEZ"/>
    <n v="580000"/>
  </r>
  <r>
    <x v="4"/>
    <x v="1"/>
    <x v="4"/>
    <x v="0"/>
    <x v="0"/>
    <x v="0"/>
    <x v="0"/>
    <x v="115"/>
    <m/>
    <m/>
  </r>
  <r>
    <x v="4"/>
    <x v="1"/>
    <x v="4"/>
    <x v="0"/>
    <x v="0"/>
    <x v="0"/>
    <x v="0"/>
    <x v="138"/>
    <s v="COLOMBIA TELECOMUNICACIONES S.A. E.S.P."/>
    <n v="134058"/>
  </r>
  <r>
    <x v="4"/>
    <x v="1"/>
    <x v="4"/>
    <x v="0"/>
    <x v="0"/>
    <x v="0"/>
    <x v="0"/>
    <x v="108"/>
    <m/>
    <m/>
  </r>
  <r>
    <x v="4"/>
    <x v="1"/>
    <x v="4"/>
    <x v="0"/>
    <x v="0"/>
    <x v="0"/>
    <x v="0"/>
    <x v="109"/>
    <m/>
    <m/>
  </r>
  <r>
    <x v="4"/>
    <x v="1"/>
    <x v="4"/>
    <x v="0"/>
    <x v="0"/>
    <x v="0"/>
    <x v="0"/>
    <x v="116"/>
    <m/>
    <m/>
  </r>
  <r>
    <x v="4"/>
    <x v="1"/>
    <x v="4"/>
    <x v="0"/>
    <x v="0"/>
    <x v="0"/>
    <x v="0"/>
    <x v="79"/>
    <s v="SERVIENTREGA S.A."/>
    <m/>
  </r>
  <r>
    <x v="4"/>
    <x v="1"/>
    <x v="4"/>
    <x v="0"/>
    <x v="0"/>
    <x v="0"/>
    <x v="12"/>
    <x v="81"/>
    <m/>
    <m/>
  </r>
  <r>
    <x v="4"/>
    <x v="1"/>
    <x v="4"/>
    <x v="0"/>
    <x v="0"/>
    <x v="0"/>
    <x v="12"/>
    <x v="82"/>
    <s v="CAMARA DE COMERCIO DE CALI"/>
    <m/>
  </r>
  <r>
    <x v="4"/>
    <x v="1"/>
    <x v="4"/>
    <x v="0"/>
    <x v="0"/>
    <x v="0"/>
    <x v="12"/>
    <x v="83"/>
    <m/>
    <m/>
  </r>
  <r>
    <x v="4"/>
    <x v="1"/>
    <x v="4"/>
    <x v="0"/>
    <x v="0"/>
    <x v="0"/>
    <x v="12"/>
    <x v="84"/>
    <s v="CAMARA DE COMERCIO DE CALI"/>
    <m/>
  </r>
  <r>
    <x v="4"/>
    <x v="1"/>
    <x v="4"/>
    <x v="0"/>
    <x v="0"/>
    <x v="0"/>
    <x v="19"/>
    <x v="100"/>
    <s v="ALDEMAR MUÑOZ SUAREZ"/>
    <m/>
  </r>
  <r>
    <x v="4"/>
    <x v="1"/>
    <x v="4"/>
    <x v="0"/>
    <x v="0"/>
    <x v="0"/>
    <x v="19"/>
    <x v="100"/>
    <s v="FERRETERIA BERVAR S.A.S."/>
    <m/>
  </r>
  <r>
    <x v="4"/>
    <x v="1"/>
    <x v="4"/>
    <x v="0"/>
    <x v="0"/>
    <x v="0"/>
    <x v="19"/>
    <x v="139"/>
    <m/>
    <m/>
  </r>
  <r>
    <x v="4"/>
    <x v="1"/>
    <x v="4"/>
    <x v="0"/>
    <x v="0"/>
    <x v="0"/>
    <x v="19"/>
    <x v="140"/>
    <s v="JOSE JAVIER SALCEDO SANCHEZ"/>
    <m/>
  </r>
  <r>
    <x v="4"/>
    <x v="1"/>
    <x v="4"/>
    <x v="0"/>
    <x v="0"/>
    <x v="0"/>
    <x v="16"/>
    <x v="86"/>
    <s v="AEROVIAS DEL CONTINENTE AMERICANO S.A."/>
    <n v="1004500"/>
  </r>
  <r>
    <x v="4"/>
    <x v="1"/>
    <x v="4"/>
    <x v="0"/>
    <x v="0"/>
    <x v="0"/>
    <x v="16"/>
    <x v="117"/>
    <s v="CASCO CAPITAL S.A.S"/>
    <m/>
  </r>
  <r>
    <x v="4"/>
    <x v="1"/>
    <x v="4"/>
    <x v="0"/>
    <x v="0"/>
    <x v="0"/>
    <x v="16"/>
    <x v="117"/>
    <s v="HOSTAL LAS MERCEDES BOUTIQUE"/>
    <n v="220000"/>
  </r>
  <r>
    <x v="4"/>
    <x v="1"/>
    <x v="4"/>
    <x v="0"/>
    <x v="0"/>
    <x v="0"/>
    <x v="22"/>
    <x v="105"/>
    <m/>
    <m/>
  </r>
  <r>
    <x v="4"/>
    <x v="1"/>
    <x v="4"/>
    <x v="0"/>
    <x v="0"/>
    <x v="0"/>
    <x v="2"/>
    <x v="87"/>
    <s v="SHOPIFY INC"/>
    <n v="274181"/>
  </r>
  <r>
    <x v="4"/>
    <x v="1"/>
    <x v="4"/>
    <x v="0"/>
    <x v="0"/>
    <x v="0"/>
    <x v="2"/>
    <x v="87"/>
    <s v=" GODADDY"/>
    <n v="164230"/>
  </r>
  <r>
    <x v="4"/>
    <x v="1"/>
    <x v="4"/>
    <x v="0"/>
    <x v="0"/>
    <x v="0"/>
    <x v="2"/>
    <x v="87"/>
    <s v="GOOGLE LLC"/>
    <m/>
  </r>
  <r>
    <x v="4"/>
    <x v="1"/>
    <x v="4"/>
    <x v="0"/>
    <x v="0"/>
    <x v="0"/>
    <x v="2"/>
    <x v="87"/>
    <s v=" CAMARA DE COMERCIO DE CALI"/>
    <n v="148000"/>
  </r>
  <r>
    <x v="4"/>
    <x v="1"/>
    <x v="4"/>
    <x v="0"/>
    <x v="0"/>
    <x v="0"/>
    <x v="2"/>
    <x v="88"/>
    <s v="LUCERO VASQUEZ"/>
    <n v="10000"/>
  </r>
  <r>
    <x v="4"/>
    <x v="1"/>
    <x v="4"/>
    <x v="0"/>
    <x v="0"/>
    <x v="0"/>
    <x v="2"/>
    <x v="88"/>
    <s v=" KOBA COLOMBIA SAS"/>
    <n v="81582"/>
  </r>
  <r>
    <x v="4"/>
    <x v="1"/>
    <x v="4"/>
    <x v="0"/>
    <x v="0"/>
    <x v="0"/>
    <x v="2"/>
    <x v="89"/>
    <s v=" ANILLANDO CALI LTDA"/>
    <n v="35294"/>
  </r>
  <r>
    <x v="4"/>
    <x v="1"/>
    <x v="4"/>
    <x v="0"/>
    <x v="0"/>
    <x v="0"/>
    <x v="2"/>
    <x v="89"/>
    <s v="REDOX COLOMBIA S.A.S."/>
    <n v="26387"/>
  </r>
  <r>
    <x v="4"/>
    <x v="1"/>
    <x v="4"/>
    <x v="0"/>
    <x v="0"/>
    <x v="0"/>
    <x v="2"/>
    <x v="89"/>
    <s v="SODIMAC COLOMBIA S.A."/>
    <n v="405882"/>
  </r>
  <r>
    <x v="4"/>
    <x v="1"/>
    <x v="4"/>
    <x v="0"/>
    <x v="0"/>
    <x v="0"/>
    <x v="2"/>
    <x v="90"/>
    <s v="DAVID MUÑOZ"/>
    <n v="100000"/>
  </r>
  <r>
    <x v="4"/>
    <x v="1"/>
    <x v="4"/>
    <x v="0"/>
    <x v="0"/>
    <x v="0"/>
    <x v="2"/>
    <x v="90"/>
    <s v="GRUPO ARGURI SAS "/>
    <n v="150027"/>
  </r>
  <r>
    <x v="4"/>
    <x v="1"/>
    <x v="4"/>
    <x v="0"/>
    <x v="0"/>
    <x v="0"/>
    <x v="2"/>
    <x v="91"/>
    <s v="DAVID MUÑOZ"/>
    <n v="105400"/>
  </r>
  <r>
    <x v="4"/>
    <x v="1"/>
    <x v="4"/>
    <x v="0"/>
    <x v="0"/>
    <x v="0"/>
    <x v="2"/>
    <x v="91"/>
    <s v="RESTAURANTE LA QUERENCIA SAS"/>
    <n v="130831"/>
  </r>
  <r>
    <x v="4"/>
    <x v="1"/>
    <x v="4"/>
    <x v="0"/>
    <x v="0"/>
    <x v="0"/>
    <x v="2"/>
    <x v="92"/>
    <s v="DAVID MUÑOZ"/>
    <n v="38900"/>
  </r>
  <r>
    <x v="4"/>
    <x v="1"/>
    <x v="4"/>
    <x v="0"/>
    <x v="0"/>
    <x v="0"/>
    <x v="2"/>
    <x v="136"/>
    <s v="JHON FREYMAN ESCOBAR"/>
    <m/>
  </r>
  <r>
    <x v="4"/>
    <x v="1"/>
    <x v="4"/>
    <x v="0"/>
    <x v="0"/>
    <x v="0"/>
    <x v="2"/>
    <x v="136"/>
    <s v="DAVID MUÑOZ"/>
    <n v="160000"/>
  </r>
  <r>
    <x v="4"/>
    <x v="1"/>
    <x v="4"/>
    <x v="0"/>
    <x v="0"/>
    <x v="0"/>
    <x v="2"/>
    <x v="141"/>
    <s v="DAVID MUÑOZ"/>
    <n v="18500"/>
  </r>
  <r>
    <x v="4"/>
    <x v="1"/>
    <x v="4"/>
    <x v="0"/>
    <x v="0"/>
    <x v="0"/>
    <x v="2"/>
    <x v="93"/>
    <m/>
    <m/>
  </r>
  <r>
    <x v="4"/>
    <x v="1"/>
    <x v="4"/>
    <x v="0"/>
    <x v="0"/>
    <x v="0"/>
    <x v="2"/>
    <x v="84"/>
    <s v="Manuel Londoño"/>
    <n v="0.52"/>
  </r>
  <r>
    <x v="4"/>
    <x v="1"/>
    <x v="4"/>
    <x v="0"/>
    <x v="0"/>
    <x v="0"/>
    <x v="2"/>
    <x v="84"/>
    <s v=" INTERRAPIDISIMO S.A."/>
    <n v="14850"/>
  </r>
  <r>
    <x v="4"/>
    <x v="1"/>
    <x v="4"/>
    <x v="0"/>
    <x v="0"/>
    <x v="0"/>
    <x v="2"/>
    <x v="84"/>
    <s v="FARMACIA DROGUERIA SAN JORGE LTDA"/>
    <n v="2.48"/>
  </r>
  <r>
    <x v="4"/>
    <x v="1"/>
    <x v="4"/>
    <x v="0"/>
    <x v="0"/>
    <x v="0"/>
    <x v="2"/>
    <x v="84"/>
    <s v="FARMAVIT EMPRESA ASOCIATIVA DE TRABAJO"/>
    <n v="1.32"/>
  </r>
  <r>
    <x v="4"/>
    <x v="1"/>
    <x v="4"/>
    <x v="0"/>
    <x v="0"/>
    <x v="0"/>
    <x v="2"/>
    <x v="84"/>
    <s v=" KOBA COLOMBIA SAS"/>
    <n v="54"/>
  </r>
  <r>
    <x v="4"/>
    <x v="1"/>
    <x v="4"/>
    <x v="0"/>
    <x v="0"/>
    <x v="0"/>
    <x v="2"/>
    <x v="84"/>
    <s v="VITAFITNESS SAS"/>
    <n v="125.35"/>
  </r>
  <r>
    <x v="4"/>
    <x v="1"/>
    <x v="4"/>
    <x v="0"/>
    <x v="0"/>
    <x v="0"/>
    <x v="2"/>
    <x v="84"/>
    <s v="INVERSIONES FARMACIAS ALPHA S.A.S"/>
    <n v="249.94"/>
  </r>
  <r>
    <x v="4"/>
    <x v="1"/>
    <x v="4"/>
    <x v="0"/>
    <x v="0"/>
    <x v="0"/>
    <x v="2"/>
    <x v="84"/>
    <s v="MERKAORGANICO NATURAL SAS"/>
    <n v="249.77"/>
  </r>
  <r>
    <x v="4"/>
    <x v="1"/>
    <x v="4"/>
    <x v="0"/>
    <x v="0"/>
    <x v="0"/>
    <x v="2"/>
    <x v="84"/>
    <s v="H&amp;G CONTADORES SAS"/>
    <n v="1"/>
  </r>
  <r>
    <x v="4"/>
    <x v="1"/>
    <x v="4"/>
    <x v="0"/>
    <x v="0"/>
    <x v="0"/>
    <x v="2"/>
    <x v="84"/>
    <s v="INVERSIONES VITALMENTEFIT SAS"/>
    <n v="0.04"/>
  </r>
  <r>
    <x v="4"/>
    <x v="1"/>
    <x v="4"/>
    <x v="0"/>
    <x v="0"/>
    <x v="7"/>
    <x v="4"/>
    <x v="119"/>
    <s v="DAVID MUÑOZ"/>
    <n v="2000000"/>
  </r>
  <r>
    <x v="4"/>
    <x v="1"/>
    <x v="4"/>
    <x v="0"/>
    <x v="0"/>
    <x v="7"/>
    <x v="4"/>
    <x v="120"/>
    <s v="DAVID MUÑOZ"/>
    <n v="117172"/>
  </r>
  <r>
    <x v="4"/>
    <x v="1"/>
    <x v="4"/>
    <x v="0"/>
    <x v="0"/>
    <x v="7"/>
    <x v="4"/>
    <x v="121"/>
    <s v="DAVID MUÑOZ"/>
    <n v="176430"/>
  </r>
  <r>
    <x v="4"/>
    <x v="1"/>
    <x v="4"/>
    <x v="0"/>
    <x v="0"/>
    <x v="7"/>
    <x v="4"/>
    <x v="122"/>
    <s v="DAVID MUÑOZ"/>
    <n v="21172"/>
  </r>
  <r>
    <x v="4"/>
    <x v="1"/>
    <x v="4"/>
    <x v="0"/>
    <x v="0"/>
    <x v="7"/>
    <x v="4"/>
    <x v="123"/>
    <s v="DAVID MUÑOZ"/>
    <n v="176430"/>
  </r>
  <r>
    <x v="4"/>
    <x v="1"/>
    <x v="4"/>
    <x v="0"/>
    <x v="0"/>
    <x v="7"/>
    <x v="4"/>
    <x v="124"/>
    <s v="DAVID MUÑOZ"/>
    <n v="83333.34"/>
  </r>
  <r>
    <x v="4"/>
    <x v="1"/>
    <x v="4"/>
    <x v="0"/>
    <x v="0"/>
    <x v="7"/>
    <x v="4"/>
    <x v="135"/>
    <m/>
    <m/>
  </r>
  <r>
    <x v="4"/>
    <x v="1"/>
    <x v="4"/>
    <x v="0"/>
    <x v="0"/>
    <x v="7"/>
    <x v="4"/>
    <x v="125"/>
    <s v="DAVID MUÑOZ"/>
    <n v="1000000"/>
  </r>
  <r>
    <x v="4"/>
    <x v="1"/>
    <x v="4"/>
    <x v="0"/>
    <x v="0"/>
    <x v="7"/>
    <x v="4"/>
    <x v="144"/>
    <s v="DAVID MUÑOZ"/>
    <m/>
  </r>
  <r>
    <x v="4"/>
    <x v="1"/>
    <x v="4"/>
    <x v="0"/>
    <x v="0"/>
    <x v="7"/>
    <x v="4"/>
    <x v="126"/>
    <m/>
    <m/>
  </r>
  <r>
    <x v="4"/>
    <x v="1"/>
    <x v="4"/>
    <x v="0"/>
    <x v="0"/>
    <x v="7"/>
    <x v="4"/>
    <x v="127"/>
    <s v="Seguros de riesgos laborales suramericana S.A."/>
    <n v="10440"/>
  </r>
  <r>
    <x v="4"/>
    <x v="1"/>
    <x v="4"/>
    <x v="0"/>
    <x v="0"/>
    <x v="7"/>
    <x v="4"/>
    <x v="128"/>
    <s v="Protección S.A"/>
    <n v="240000"/>
  </r>
  <r>
    <x v="4"/>
    <x v="1"/>
    <x v="4"/>
    <x v="0"/>
    <x v="0"/>
    <x v="7"/>
    <x v="4"/>
    <x v="129"/>
    <s v="Colsubsidio "/>
    <n v="80000"/>
  </r>
  <r>
    <x v="4"/>
    <x v="1"/>
    <x v="4"/>
    <x v="0"/>
    <x v="0"/>
    <x v="7"/>
    <x v="4"/>
    <x v="130"/>
    <m/>
    <m/>
  </r>
  <r>
    <x v="4"/>
    <x v="1"/>
    <x v="4"/>
    <x v="0"/>
    <x v="0"/>
    <x v="7"/>
    <x v="2"/>
    <x v="131"/>
    <m/>
    <m/>
  </r>
  <r>
    <x v="4"/>
    <x v="1"/>
    <x v="4"/>
    <x v="0"/>
    <x v="0"/>
    <x v="1"/>
    <x v="7"/>
    <x v="34"/>
    <s v="Bancolombia"/>
    <n v="84190"/>
  </r>
  <r>
    <x v="4"/>
    <x v="1"/>
    <x v="4"/>
    <x v="0"/>
    <x v="0"/>
    <x v="1"/>
    <x v="7"/>
    <x v="20"/>
    <s v="PAYU COLOMBIA SAS"/>
    <n v="378006"/>
  </r>
  <r>
    <x v="4"/>
    <x v="1"/>
    <x v="4"/>
    <x v="0"/>
    <x v="0"/>
    <x v="1"/>
    <x v="7"/>
    <x v="20"/>
    <s v="Bancolombia"/>
    <n v="99610.09"/>
  </r>
  <r>
    <x v="4"/>
    <x v="1"/>
    <x v="4"/>
    <x v="0"/>
    <x v="0"/>
    <x v="1"/>
    <x v="7"/>
    <x v="101"/>
    <s v="DIAN"/>
    <m/>
  </r>
  <r>
    <x v="4"/>
    <x v="1"/>
    <x v="4"/>
    <x v="0"/>
    <x v="0"/>
    <x v="1"/>
    <x v="7"/>
    <x v="55"/>
    <s v="NEGOCIOS LA PLAZA SAS"/>
    <m/>
  </r>
  <r>
    <x v="4"/>
    <x v="1"/>
    <x v="4"/>
    <x v="0"/>
    <x v="0"/>
    <x v="1"/>
    <x v="7"/>
    <x v="55"/>
    <s v=" ALIMENTOS SOSTENIBLES SAS"/>
    <m/>
  </r>
  <r>
    <x v="4"/>
    <x v="1"/>
    <x v="4"/>
    <x v="0"/>
    <x v="0"/>
    <x v="1"/>
    <x v="8"/>
    <x v="22"/>
    <s v="Bancolombia"/>
    <n v="235573.41"/>
  </r>
  <r>
    <x v="4"/>
    <x v="1"/>
    <x v="4"/>
    <x v="0"/>
    <x v="0"/>
    <x v="1"/>
    <x v="8"/>
    <x v="94"/>
    <s v="MARIA CRISTINA TORO"/>
    <n v="3000"/>
  </r>
  <r>
    <x v="4"/>
    <x v="1"/>
    <x v="4"/>
    <x v="0"/>
    <x v="0"/>
    <x v="1"/>
    <x v="8"/>
    <x v="95"/>
    <m/>
    <m/>
  </r>
  <r>
    <x v="4"/>
    <x v="1"/>
    <x v="4"/>
    <x v="0"/>
    <x v="0"/>
    <x v="1"/>
    <x v="8"/>
    <x v="77"/>
    <s v="Fundapedco"/>
    <m/>
  </r>
  <r>
    <x v="4"/>
    <x v="1"/>
    <x v="4"/>
    <x v="0"/>
    <x v="0"/>
    <x v="1"/>
    <x v="8"/>
    <x v="4"/>
    <s v="SEBASTIAN MENDOZA CASTAÑO"/>
    <n v="7153.61"/>
  </r>
  <r>
    <x v="4"/>
    <x v="1"/>
    <x v="4"/>
    <x v="0"/>
    <x v="0"/>
    <x v="1"/>
    <x v="8"/>
    <x v="4"/>
    <s v="LUCERO VASQUEZ"/>
    <n v="5800"/>
  </r>
  <r>
    <x v="4"/>
    <x v="1"/>
    <x v="4"/>
    <x v="0"/>
    <x v="0"/>
    <x v="1"/>
    <x v="8"/>
    <x v="4"/>
    <s v="ENTERPRISE"/>
    <m/>
  </r>
  <r>
    <x v="4"/>
    <x v="1"/>
    <x v="4"/>
    <x v="0"/>
    <x v="0"/>
    <x v="1"/>
    <x v="8"/>
    <x v="4"/>
    <s v="MARIA CRISTINA TORO"/>
    <m/>
  </r>
  <r>
    <x v="4"/>
    <x v="1"/>
    <x v="4"/>
    <x v="0"/>
    <x v="0"/>
    <x v="1"/>
    <x v="8"/>
    <x v="4"/>
    <s v="COLVANES SAS"/>
    <m/>
  </r>
  <r>
    <x v="4"/>
    <x v="1"/>
    <x v="4"/>
    <x v="0"/>
    <x v="0"/>
    <x v="1"/>
    <x v="8"/>
    <x v="4"/>
    <s v="SODIMAC COLOMBIA S.A."/>
    <m/>
  </r>
  <r>
    <x v="4"/>
    <x v="1"/>
    <x v="4"/>
    <x v="0"/>
    <x v="0"/>
    <x v="1"/>
    <x v="8"/>
    <x v="4"/>
    <s v="HANGAR PARK SAS"/>
    <m/>
  </r>
  <r>
    <x v="4"/>
    <x v="1"/>
    <x v="4"/>
    <x v="0"/>
    <x v="0"/>
    <x v="1"/>
    <x v="8"/>
    <x v="4"/>
    <s v="GRUPO ARGURI SAS "/>
    <m/>
  </r>
  <r>
    <x v="4"/>
    <x v="1"/>
    <x v="4"/>
    <x v="0"/>
    <x v="0"/>
    <x v="1"/>
    <x v="8"/>
    <x v="4"/>
    <s v="COMIDAS VARPEL SAS"/>
    <m/>
  </r>
  <r>
    <x v="4"/>
    <x v="1"/>
    <x v="4"/>
    <x v="0"/>
    <x v="0"/>
    <x v="1"/>
    <x v="8"/>
    <x v="4"/>
    <s v="TRINITARIA CERAMICS SAS"/>
    <m/>
  </r>
  <r>
    <x v="4"/>
    <x v="1"/>
    <x v="4"/>
    <x v="0"/>
    <x v="0"/>
    <x v="1"/>
    <x v="8"/>
    <x v="4"/>
    <s v="EDWAR LOPEZ"/>
    <m/>
  </r>
  <r>
    <x v="4"/>
    <x v="1"/>
    <x v="4"/>
    <x v="0"/>
    <x v="0"/>
    <x v="6"/>
    <x v="23"/>
    <x v="112"/>
    <m/>
    <m/>
  </r>
  <r>
    <x v="4"/>
    <x v="1"/>
    <x v="4"/>
    <x v="0"/>
    <x v="2"/>
    <x v="3"/>
    <x v="3"/>
    <x v="96"/>
    <m/>
    <n v="15396811.45134454"/>
  </r>
  <r>
    <x v="4"/>
    <x v="1"/>
    <x v="4"/>
    <x v="0"/>
    <x v="2"/>
    <x v="3"/>
    <x v="3"/>
    <x v="137"/>
    <s v="COOPERATIVA MULTIACTIVA UNIAGRO"/>
    <m/>
  </r>
  <r>
    <x v="4"/>
    <x v="1"/>
    <x v="4"/>
    <x v="0"/>
    <x v="2"/>
    <x v="3"/>
    <x v="3"/>
    <x v="97"/>
    <s v="LA CONCEPCION SA"/>
    <m/>
  </r>
  <r>
    <x v="4"/>
    <x v="1"/>
    <x v="4"/>
    <x v="0"/>
    <x v="2"/>
    <x v="3"/>
    <x v="3"/>
    <x v="97"/>
    <s v="ASOCIACION AGROPIMIENTERA VALLE DEL GUAMEZ"/>
    <m/>
  </r>
  <r>
    <x v="4"/>
    <x v="1"/>
    <x v="4"/>
    <x v="0"/>
    <x v="2"/>
    <x v="3"/>
    <x v="3"/>
    <x v="97"/>
    <s v="CONNPLANTS SAS"/>
    <m/>
  </r>
  <r>
    <x v="4"/>
    <x v="1"/>
    <x v="4"/>
    <x v="0"/>
    <x v="2"/>
    <x v="3"/>
    <x v="3"/>
    <x v="97"/>
    <m/>
    <m/>
  </r>
  <r>
    <x v="4"/>
    <x v="1"/>
    <x v="4"/>
    <x v="0"/>
    <x v="2"/>
    <x v="3"/>
    <x v="3"/>
    <x v="97"/>
    <m/>
    <m/>
  </r>
  <r>
    <x v="4"/>
    <x v="1"/>
    <x v="4"/>
    <x v="0"/>
    <x v="2"/>
    <x v="3"/>
    <x v="3"/>
    <x v="97"/>
    <m/>
    <m/>
  </r>
  <r>
    <x v="4"/>
    <x v="1"/>
    <x v="4"/>
    <x v="0"/>
    <x v="2"/>
    <x v="3"/>
    <x v="3"/>
    <x v="97"/>
    <m/>
    <m/>
  </r>
  <r>
    <x v="4"/>
    <x v="1"/>
    <x v="4"/>
    <x v="0"/>
    <x v="2"/>
    <x v="3"/>
    <x v="3"/>
    <x v="98"/>
    <m/>
    <m/>
  </r>
  <r>
    <x v="4"/>
    <x v="1"/>
    <x v="4"/>
    <x v="0"/>
    <x v="2"/>
    <x v="3"/>
    <x v="3"/>
    <x v="99"/>
    <s v="FARMAVIT EMPRESA ASOCIATIVA DE TRABAJO"/>
    <m/>
  </r>
  <r>
    <x v="4"/>
    <x v="1"/>
    <x v="4"/>
    <x v="0"/>
    <x v="2"/>
    <x v="3"/>
    <x v="3"/>
    <x v="99"/>
    <s v="INDES S.A.S."/>
    <m/>
  </r>
  <r>
    <x v="4"/>
    <x v="1"/>
    <x v="4"/>
    <x v="0"/>
    <x v="2"/>
    <x v="3"/>
    <x v="3"/>
    <x v="99"/>
    <s v="NEW PLAST SAS"/>
    <m/>
  </r>
  <r>
    <x v="4"/>
    <x v="1"/>
    <x v="4"/>
    <x v="0"/>
    <x v="2"/>
    <x v="3"/>
    <x v="3"/>
    <x v="99"/>
    <s v="MARGARITA MARIA AGUIRRE GARCIA"/>
    <m/>
  </r>
  <r>
    <x v="4"/>
    <x v="1"/>
    <x v="4"/>
    <x v="0"/>
    <x v="2"/>
    <x v="3"/>
    <x v="3"/>
    <x v="99"/>
    <s v="PRODUCCION GRAFICA EDITORES SAS"/>
    <m/>
  </r>
  <r>
    <x v="4"/>
    <x v="1"/>
    <x v="4"/>
    <x v="0"/>
    <x v="2"/>
    <x v="3"/>
    <x v="3"/>
    <x v="99"/>
    <s v="COORDIUTIL S.A."/>
    <m/>
  </r>
  <r>
    <x v="4"/>
    <x v="1"/>
    <x v="4"/>
    <x v="0"/>
    <x v="2"/>
    <x v="3"/>
    <x v="3"/>
    <x v="99"/>
    <s v="COORDINADORA MERCANTIL SA"/>
    <m/>
  </r>
  <r>
    <x v="4"/>
    <x v="1"/>
    <x v="4"/>
    <x v="0"/>
    <x v="2"/>
    <x v="3"/>
    <x v="26"/>
    <x v="137"/>
    <m/>
    <m/>
  </r>
  <r>
    <x v="4"/>
    <x v="1"/>
    <x v="4"/>
    <x v="0"/>
    <x v="2"/>
    <x v="3"/>
    <x v="20"/>
    <x v="49"/>
    <s v="SERVIENTREGA S.A."/>
    <m/>
  </r>
  <r>
    <x v="4"/>
    <x v="1"/>
    <x v="4"/>
    <x v="0"/>
    <x v="2"/>
    <x v="3"/>
    <x v="20"/>
    <x v="49"/>
    <s v="COORDINADORA MERCANTIL SA"/>
    <m/>
  </r>
  <r>
    <x v="4"/>
    <x v="1"/>
    <x v="4"/>
    <x v="0"/>
    <x v="2"/>
    <x v="3"/>
    <x v="20"/>
    <x v="49"/>
    <s v="ALLTAG SAS"/>
    <m/>
  </r>
  <r>
    <x v="4"/>
    <x v="1"/>
    <x v="4"/>
    <x v="0"/>
    <x v="2"/>
    <x v="3"/>
    <x v="20"/>
    <x v="49"/>
    <s v="COORDIUTIL S.A."/>
    <m/>
  </r>
  <r>
    <x v="4"/>
    <x v="1"/>
    <x v="4"/>
    <x v="0"/>
    <x v="2"/>
    <x v="3"/>
    <x v="20"/>
    <x v="49"/>
    <s v="MULTILINEA LTDA"/>
    <m/>
  </r>
  <r>
    <x v="4"/>
    <x v="1"/>
    <x v="4"/>
    <x v="0"/>
    <x v="2"/>
    <x v="3"/>
    <x v="20"/>
    <x v="49"/>
    <m/>
    <m/>
  </r>
  <r>
    <x v="4"/>
    <x v="1"/>
    <x v="4"/>
    <x v="0"/>
    <x v="2"/>
    <x v="3"/>
    <x v="20"/>
    <x v="111"/>
    <s v="ALLTAG SAS"/>
    <m/>
  </r>
  <r>
    <x v="4"/>
    <x v="1"/>
    <x v="4"/>
    <x v="0"/>
    <x v="2"/>
    <x v="3"/>
    <x v="20"/>
    <x v="111"/>
    <s v="COORDIUTIL S.A."/>
    <m/>
  </r>
  <r>
    <x v="4"/>
    <x v="1"/>
    <x v="4"/>
    <x v="0"/>
    <x v="2"/>
    <x v="3"/>
    <x v="20"/>
    <x v="111"/>
    <s v="OLGROUP SAS"/>
    <m/>
  </r>
  <r>
    <x v="4"/>
    <x v="1"/>
    <x v="4"/>
    <x v="0"/>
    <x v="2"/>
    <x v="3"/>
    <x v="21"/>
    <x v="50"/>
    <m/>
    <m/>
  </r>
  <r>
    <x v="4"/>
    <x v="1"/>
    <x v="4"/>
    <x v="0"/>
    <x v="2"/>
    <x v="3"/>
    <x v="21"/>
    <x v="132"/>
    <s v="MARIA JOSE LOPEZ BOLAÑOS"/>
    <m/>
  </r>
  <r>
    <x v="11"/>
    <x v="0"/>
    <x v="4"/>
    <x v="0"/>
    <x v="1"/>
    <x v="2"/>
    <x v="24"/>
    <x v="63"/>
    <s v="VARIOS"/>
    <n v="56887791.399999999"/>
  </r>
  <r>
    <x v="11"/>
    <x v="0"/>
    <x v="4"/>
    <x v="0"/>
    <x v="1"/>
    <x v="5"/>
    <x v="11"/>
    <x v="64"/>
    <m/>
    <n v="1579.33"/>
  </r>
  <r>
    <x v="11"/>
    <x v="0"/>
    <x v="4"/>
    <x v="0"/>
    <x v="1"/>
    <x v="5"/>
    <x v="14"/>
    <x v="66"/>
    <m/>
    <m/>
  </r>
  <r>
    <x v="11"/>
    <x v="0"/>
    <x v="4"/>
    <x v="0"/>
    <x v="1"/>
    <x v="5"/>
    <x v="15"/>
    <x v="69"/>
    <m/>
    <n v="26957.06"/>
  </r>
  <r>
    <x v="11"/>
    <x v="0"/>
    <x v="4"/>
    <x v="0"/>
    <x v="1"/>
    <x v="2"/>
    <x v="25"/>
    <x v="74"/>
    <m/>
    <n v="-412941.18"/>
  </r>
  <r>
    <x v="11"/>
    <x v="0"/>
    <x v="4"/>
    <x v="0"/>
    <x v="1"/>
    <x v="2"/>
    <x v="25"/>
    <x v="118"/>
    <m/>
    <n v="-10000"/>
  </r>
  <r>
    <x v="11"/>
    <x v="0"/>
    <x v="4"/>
    <x v="0"/>
    <x v="1"/>
    <x v="2"/>
    <x v="0"/>
    <x v="103"/>
    <m/>
    <m/>
  </r>
  <r>
    <x v="11"/>
    <x v="0"/>
    <x v="4"/>
    <x v="0"/>
    <x v="1"/>
    <x v="2"/>
    <x v="0"/>
    <x v="104"/>
    <m/>
    <n v="375000"/>
  </r>
  <r>
    <x v="11"/>
    <x v="0"/>
    <x v="4"/>
    <x v="0"/>
    <x v="1"/>
    <x v="2"/>
    <x v="0"/>
    <x v="145"/>
    <m/>
    <n v="-315117.36"/>
  </r>
  <r>
    <x v="11"/>
    <x v="0"/>
    <x v="4"/>
    <x v="0"/>
    <x v="0"/>
    <x v="0"/>
    <x v="4"/>
    <x v="6"/>
    <s v="SEBASTIAN MENDOZA CASTAÑO"/>
    <n v="5520000"/>
  </r>
  <r>
    <x v="11"/>
    <x v="0"/>
    <x v="4"/>
    <x v="0"/>
    <x v="0"/>
    <x v="0"/>
    <x v="4"/>
    <x v="6"/>
    <s v="ANA MYRIAM SALAZAR HERMOSA"/>
    <n v="1750000"/>
  </r>
  <r>
    <x v="11"/>
    <x v="0"/>
    <x v="4"/>
    <x v="0"/>
    <x v="0"/>
    <x v="0"/>
    <x v="4"/>
    <x v="7"/>
    <s v="SEBASTIAN MENDOZA CASTAÑO"/>
    <m/>
  </r>
  <r>
    <x v="11"/>
    <x v="0"/>
    <x v="4"/>
    <x v="0"/>
    <x v="0"/>
    <x v="0"/>
    <x v="4"/>
    <x v="7"/>
    <s v="ANA MYRIAM SALAZAR HERMOSA"/>
    <n v="117172"/>
  </r>
  <r>
    <x v="11"/>
    <x v="0"/>
    <x v="4"/>
    <x v="0"/>
    <x v="0"/>
    <x v="0"/>
    <x v="4"/>
    <x v="8"/>
    <s v="SEBASTIAN MENDOZA CASTAÑO"/>
    <n v="460000"/>
  </r>
  <r>
    <x v="11"/>
    <x v="0"/>
    <x v="4"/>
    <x v="0"/>
    <x v="0"/>
    <x v="0"/>
    <x v="4"/>
    <x v="8"/>
    <s v="ANA MYRIAM SALAZAR HERMOSA"/>
    <n v="155598"/>
  </r>
  <r>
    <x v="11"/>
    <x v="0"/>
    <x v="4"/>
    <x v="0"/>
    <x v="0"/>
    <x v="0"/>
    <x v="4"/>
    <x v="9"/>
    <s v="SEBASTIAN MENDOZA CASTAÑO"/>
    <n v="55200"/>
  </r>
  <r>
    <x v="11"/>
    <x v="0"/>
    <x v="4"/>
    <x v="0"/>
    <x v="0"/>
    <x v="0"/>
    <x v="4"/>
    <x v="9"/>
    <s v="ANA MYRIAM SALAZAR HERMOSA"/>
    <n v="18672"/>
  </r>
  <r>
    <x v="11"/>
    <x v="0"/>
    <x v="4"/>
    <x v="0"/>
    <x v="0"/>
    <x v="0"/>
    <x v="4"/>
    <x v="10"/>
    <s v="SEBASTIAN MENDOZA CASTAÑO"/>
    <n v="460000"/>
  </r>
  <r>
    <x v="11"/>
    <x v="0"/>
    <x v="4"/>
    <x v="0"/>
    <x v="0"/>
    <x v="0"/>
    <x v="4"/>
    <x v="10"/>
    <s v="ANA MYRIAM SALAZAR HERMOSA"/>
    <n v="155598"/>
  </r>
  <r>
    <x v="11"/>
    <x v="0"/>
    <x v="4"/>
    <x v="0"/>
    <x v="0"/>
    <x v="0"/>
    <x v="4"/>
    <x v="11"/>
    <s v="SEBASTIAN MENDOZA CASTAÑO"/>
    <n v="230000"/>
  </r>
  <r>
    <x v="11"/>
    <x v="0"/>
    <x v="4"/>
    <x v="0"/>
    <x v="0"/>
    <x v="0"/>
    <x v="4"/>
    <x v="11"/>
    <s v="ANA MYRIAM SALAZAR HERMOSA"/>
    <n v="72916"/>
  </r>
  <r>
    <x v="11"/>
    <x v="0"/>
    <x v="4"/>
    <x v="0"/>
    <x v="0"/>
    <x v="0"/>
    <x v="4"/>
    <x v="12"/>
    <s v="SEBASTIAN MENDOZA CASTAÑO"/>
    <n v="3680000"/>
  </r>
  <r>
    <x v="11"/>
    <x v="0"/>
    <x v="4"/>
    <x v="0"/>
    <x v="0"/>
    <x v="0"/>
    <x v="4"/>
    <x v="134"/>
    <m/>
    <m/>
  </r>
  <r>
    <x v="11"/>
    <x v="0"/>
    <x v="4"/>
    <x v="0"/>
    <x v="0"/>
    <x v="0"/>
    <x v="4"/>
    <x v="142"/>
    <s v="PLATZI SAS"/>
    <m/>
  </r>
  <r>
    <x v="11"/>
    <x v="0"/>
    <x v="4"/>
    <x v="0"/>
    <x v="0"/>
    <x v="0"/>
    <x v="4"/>
    <x v="56"/>
    <s v="RICARDO ARTURO ARANGO WAGNER"/>
    <m/>
  </r>
  <r>
    <x v="11"/>
    <x v="0"/>
    <x v="4"/>
    <x v="0"/>
    <x v="0"/>
    <x v="0"/>
    <x v="4"/>
    <x v="13"/>
    <s v="Seguros de riesgos laborales suramericana S.A."/>
    <n v="37949"/>
  </r>
  <r>
    <x v="11"/>
    <x v="0"/>
    <x v="4"/>
    <x v="0"/>
    <x v="0"/>
    <x v="0"/>
    <x v="4"/>
    <x v="14"/>
    <s v="Protección S.A"/>
    <n v="662400"/>
  </r>
  <r>
    <x v="11"/>
    <x v="0"/>
    <x v="4"/>
    <x v="0"/>
    <x v="0"/>
    <x v="0"/>
    <x v="4"/>
    <x v="14"/>
    <s v="Colpensiones"/>
    <n v="210000"/>
  </r>
  <r>
    <x v="11"/>
    <x v="0"/>
    <x v="4"/>
    <x v="0"/>
    <x v="0"/>
    <x v="0"/>
    <x v="4"/>
    <x v="15"/>
    <s v="Comfandi "/>
    <n v="290800"/>
  </r>
  <r>
    <x v="11"/>
    <x v="0"/>
    <x v="4"/>
    <x v="0"/>
    <x v="0"/>
    <x v="0"/>
    <x v="4"/>
    <x v="113"/>
    <m/>
    <m/>
  </r>
  <r>
    <x v="11"/>
    <x v="0"/>
    <x v="4"/>
    <x v="0"/>
    <x v="0"/>
    <x v="0"/>
    <x v="9"/>
    <x v="114"/>
    <s v="H&amp;G CONTADORES SAS"/>
    <n v="600000"/>
  </r>
  <r>
    <x v="11"/>
    <x v="0"/>
    <x v="4"/>
    <x v="0"/>
    <x v="0"/>
    <x v="0"/>
    <x v="9"/>
    <x v="30"/>
    <m/>
    <m/>
  </r>
  <r>
    <x v="11"/>
    <x v="0"/>
    <x v="4"/>
    <x v="0"/>
    <x v="0"/>
    <x v="0"/>
    <x v="9"/>
    <x v="110"/>
    <s v="ESPERANZA MENDOZA"/>
    <n v="998000"/>
  </r>
  <r>
    <x v="11"/>
    <x v="0"/>
    <x v="4"/>
    <x v="0"/>
    <x v="0"/>
    <x v="0"/>
    <x v="5"/>
    <x v="70"/>
    <s v="COLOMBIA TELECOMUNICACIONES S.A. E.S.P."/>
    <n v="451"/>
  </r>
  <r>
    <x v="11"/>
    <x v="0"/>
    <x v="4"/>
    <x v="0"/>
    <x v="0"/>
    <x v="0"/>
    <x v="5"/>
    <x v="70"/>
    <s v="RESTAURANTE LA QUERENCIA SAS"/>
    <m/>
  </r>
  <r>
    <x v="11"/>
    <x v="0"/>
    <x v="4"/>
    <x v="0"/>
    <x v="0"/>
    <x v="0"/>
    <x v="5"/>
    <x v="102"/>
    <m/>
    <m/>
  </r>
  <r>
    <x v="11"/>
    <x v="0"/>
    <x v="4"/>
    <x v="0"/>
    <x v="0"/>
    <x v="0"/>
    <x v="5"/>
    <x v="71"/>
    <s v="AEROVIAS DEL CONTINENTE AMERICANO S.A."/>
    <m/>
  </r>
  <r>
    <x v="11"/>
    <x v="0"/>
    <x v="4"/>
    <x v="0"/>
    <x v="0"/>
    <x v="0"/>
    <x v="5"/>
    <x v="78"/>
    <m/>
    <m/>
  </r>
  <r>
    <x v="11"/>
    <x v="0"/>
    <x v="4"/>
    <x v="0"/>
    <x v="0"/>
    <x v="0"/>
    <x v="6"/>
    <x v="17"/>
    <s v="OLGA BARBOSA DE HURTADO"/>
    <n v="800000"/>
  </r>
  <r>
    <x v="11"/>
    <x v="0"/>
    <x v="4"/>
    <x v="0"/>
    <x v="0"/>
    <x v="0"/>
    <x v="6"/>
    <x v="143"/>
    <s v="TEG EXPO SAS"/>
    <m/>
  </r>
  <r>
    <x v="11"/>
    <x v="0"/>
    <x v="4"/>
    <x v="0"/>
    <x v="0"/>
    <x v="0"/>
    <x v="0"/>
    <x v="79"/>
    <m/>
    <m/>
  </r>
  <r>
    <x v="11"/>
    <x v="0"/>
    <x v="4"/>
    <x v="0"/>
    <x v="0"/>
    <x v="0"/>
    <x v="0"/>
    <x v="80"/>
    <s v="FACEBOOK IRELAND LIMITED"/>
    <n v="411966"/>
  </r>
  <r>
    <x v="11"/>
    <x v="0"/>
    <x v="4"/>
    <x v="0"/>
    <x v="0"/>
    <x v="0"/>
    <x v="0"/>
    <x v="80"/>
    <s v="GOOGLE LLC"/>
    <n v="303823"/>
  </r>
  <r>
    <x v="11"/>
    <x v="0"/>
    <x v="4"/>
    <x v="0"/>
    <x v="0"/>
    <x v="0"/>
    <x v="0"/>
    <x v="80"/>
    <s v="MANCHOLA ASOCIADOS LTDA"/>
    <n v="1230000"/>
  </r>
  <r>
    <x v="11"/>
    <x v="0"/>
    <x v="4"/>
    <x v="0"/>
    <x v="0"/>
    <x v="0"/>
    <x v="0"/>
    <x v="80"/>
    <s v="MERCADEO COMPARTIDO SAS"/>
    <n v="365608"/>
  </r>
  <r>
    <x v="11"/>
    <x v="0"/>
    <x v="4"/>
    <x v="0"/>
    <x v="0"/>
    <x v="0"/>
    <x v="0"/>
    <x v="80"/>
    <s v="FARMACIA DROGUERIA SAN JORGE LTDA"/>
    <m/>
  </r>
  <r>
    <x v="11"/>
    <x v="0"/>
    <x v="4"/>
    <x v="0"/>
    <x v="0"/>
    <x v="0"/>
    <x v="0"/>
    <x v="80"/>
    <s v="AURA CRISTINA ROJAS TRIANA"/>
    <m/>
  </r>
  <r>
    <x v="11"/>
    <x v="0"/>
    <x v="4"/>
    <x v="0"/>
    <x v="0"/>
    <x v="0"/>
    <x v="0"/>
    <x v="80"/>
    <s v="MARYEIN LENIS GRAJALES"/>
    <m/>
  </r>
  <r>
    <x v="11"/>
    <x v="0"/>
    <x v="4"/>
    <x v="0"/>
    <x v="0"/>
    <x v="0"/>
    <x v="0"/>
    <x v="80"/>
    <s v="MARIA CRISTINA TORO"/>
    <n v="300000"/>
  </r>
  <r>
    <x v="11"/>
    <x v="0"/>
    <x v="4"/>
    <x v="0"/>
    <x v="0"/>
    <x v="0"/>
    <x v="0"/>
    <x v="80"/>
    <s v="PROYECTA T MERCHANDISING GROUP SAS"/>
    <m/>
  </r>
  <r>
    <x v="11"/>
    <x v="0"/>
    <x v="4"/>
    <x v="0"/>
    <x v="0"/>
    <x v="0"/>
    <x v="0"/>
    <x v="84"/>
    <s v="JOSE JAVIER SALCEDO SANCHEZ"/>
    <m/>
  </r>
  <r>
    <x v="11"/>
    <x v="0"/>
    <x v="4"/>
    <x v="0"/>
    <x v="0"/>
    <x v="0"/>
    <x v="0"/>
    <x v="107"/>
    <s v="LUCERO VASQUEZ"/>
    <n v="350000"/>
  </r>
  <r>
    <x v="11"/>
    <x v="0"/>
    <x v="4"/>
    <x v="0"/>
    <x v="0"/>
    <x v="0"/>
    <x v="0"/>
    <x v="115"/>
    <m/>
    <m/>
  </r>
  <r>
    <x v="11"/>
    <x v="0"/>
    <x v="4"/>
    <x v="0"/>
    <x v="0"/>
    <x v="0"/>
    <x v="0"/>
    <x v="138"/>
    <s v="COLOMBIA TELECOMUNICACIONES S.A. E.S.P."/>
    <n v="134058"/>
  </r>
  <r>
    <x v="11"/>
    <x v="0"/>
    <x v="4"/>
    <x v="0"/>
    <x v="0"/>
    <x v="0"/>
    <x v="0"/>
    <x v="108"/>
    <m/>
    <m/>
  </r>
  <r>
    <x v="11"/>
    <x v="0"/>
    <x v="4"/>
    <x v="0"/>
    <x v="0"/>
    <x v="0"/>
    <x v="0"/>
    <x v="109"/>
    <m/>
    <m/>
  </r>
  <r>
    <x v="11"/>
    <x v="0"/>
    <x v="4"/>
    <x v="0"/>
    <x v="0"/>
    <x v="0"/>
    <x v="0"/>
    <x v="116"/>
    <m/>
    <m/>
  </r>
  <r>
    <x v="11"/>
    <x v="0"/>
    <x v="4"/>
    <x v="0"/>
    <x v="0"/>
    <x v="0"/>
    <x v="0"/>
    <x v="79"/>
    <s v="SERVIENTREGA S.A."/>
    <n v="17050"/>
  </r>
  <r>
    <x v="11"/>
    <x v="0"/>
    <x v="4"/>
    <x v="0"/>
    <x v="0"/>
    <x v="0"/>
    <x v="12"/>
    <x v="81"/>
    <m/>
    <m/>
  </r>
  <r>
    <x v="11"/>
    <x v="0"/>
    <x v="4"/>
    <x v="0"/>
    <x v="0"/>
    <x v="0"/>
    <x v="12"/>
    <x v="82"/>
    <s v="CAMARA DE COMERCIO DE CALI"/>
    <m/>
  </r>
  <r>
    <x v="11"/>
    <x v="0"/>
    <x v="4"/>
    <x v="0"/>
    <x v="0"/>
    <x v="0"/>
    <x v="12"/>
    <x v="83"/>
    <m/>
    <m/>
  </r>
  <r>
    <x v="11"/>
    <x v="0"/>
    <x v="4"/>
    <x v="0"/>
    <x v="0"/>
    <x v="0"/>
    <x v="12"/>
    <x v="84"/>
    <s v="CAMARA DE COMERCIO DE CALI"/>
    <m/>
  </r>
  <r>
    <x v="11"/>
    <x v="0"/>
    <x v="4"/>
    <x v="0"/>
    <x v="0"/>
    <x v="0"/>
    <x v="19"/>
    <x v="100"/>
    <s v="ALDEMAR MUÑOZ SUAREZ"/>
    <m/>
  </r>
  <r>
    <x v="11"/>
    <x v="0"/>
    <x v="4"/>
    <x v="0"/>
    <x v="0"/>
    <x v="0"/>
    <x v="19"/>
    <x v="100"/>
    <s v="FERRETERIA BERVAR S.A.S."/>
    <m/>
  </r>
  <r>
    <x v="11"/>
    <x v="0"/>
    <x v="4"/>
    <x v="0"/>
    <x v="0"/>
    <x v="0"/>
    <x v="19"/>
    <x v="139"/>
    <m/>
    <m/>
  </r>
  <r>
    <x v="11"/>
    <x v="0"/>
    <x v="4"/>
    <x v="0"/>
    <x v="0"/>
    <x v="0"/>
    <x v="19"/>
    <x v="140"/>
    <s v="JOSE JAVIER SALCEDO SANCHEZ"/>
    <m/>
  </r>
  <r>
    <x v="11"/>
    <x v="0"/>
    <x v="4"/>
    <x v="0"/>
    <x v="0"/>
    <x v="0"/>
    <x v="16"/>
    <x v="86"/>
    <s v="AEROVIAS DEL CONTINENTE AMERICANO S.A."/>
    <m/>
  </r>
  <r>
    <x v="11"/>
    <x v="0"/>
    <x v="4"/>
    <x v="0"/>
    <x v="0"/>
    <x v="0"/>
    <x v="16"/>
    <x v="117"/>
    <s v="CASCO CAPITAL S.A.S"/>
    <m/>
  </r>
  <r>
    <x v="11"/>
    <x v="0"/>
    <x v="4"/>
    <x v="0"/>
    <x v="0"/>
    <x v="0"/>
    <x v="16"/>
    <x v="117"/>
    <s v="HOSTAL LAS MERCEDES BOUTIQUE"/>
    <m/>
  </r>
  <r>
    <x v="11"/>
    <x v="0"/>
    <x v="4"/>
    <x v="0"/>
    <x v="0"/>
    <x v="0"/>
    <x v="22"/>
    <x v="105"/>
    <m/>
    <m/>
  </r>
  <r>
    <x v="11"/>
    <x v="0"/>
    <x v="4"/>
    <x v="0"/>
    <x v="0"/>
    <x v="0"/>
    <x v="2"/>
    <x v="87"/>
    <s v="SHOPIFY INC"/>
    <n v="327613"/>
  </r>
  <r>
    <x v="11"/>
    <x v="0"/>
    <x v="4"/>
    <x v="0"/>
    <x v="0"/>
    <x v="0"/>
    <x v="2"/>
    <x v="87"/>
    <s v=" GODADDY"/>
    <n v="417914"/>
  </r>
  <r>
    <x v="11"/>
    <x v="0"/>
    <x v="4"/>
    <x v="0"/>
    <x v="0"/>
    <x v="0"/>
    <x v="2"/>
    <x v="87"/>
    <s v="GOOGLE LLC"/>
    <n v="156127"/>
  </r>
  <r>
    <x v="11"/>
    <x v="0"/>
    <x v="4"/>
    <x v="0"/>
    <x v="0"/>
    <x v="0"/>
    <x v="2"/>
    <x v="87"/>
    <s v=" CAMARA DE COMERCIO DE CALI"/>
    <m/>
  </r>
  <r>
    <x v="11"/>
    <x v="0"/>
    <x v="4"/>
    <x v="0"/>
    <x v="0"/>
    <x v="0"/>
    <x v="2"/>
    <x v="88"/>
    <s v="LUCERO VASQUEZ"/>
    <m/>
  </r>
  <r>
    <x v="11"/>
    <x v="0"/>
    <x v="4"/>
    <x v="0"/>
    <x v="0"/>
    <x v="0"/>
    <x v="2"/>
    <x v="88"/>
    <s v=" KOBA COLOMBIA SAS"/>
    <m/>
  </r>
  <r>
    <x v="11"/>
    <x v="0"/>
    <x v="4"/>
    <x v="0"/>
    <x v="0"/>
    <x v="0"/>
    <x v="2"/>
    <x v="89"/>
    <s v=" ANILLANDO CALI LTDA"/>
    <m/>
  </r>
  <r>
    <x v="11"/>
    <x v="0"/>
    <x v="4"/>
    <x v="0"/>
    <x v="0"/>
    <x v="0"/>
    <x v="2"/>
    <x v="89"/>
    <s v="REDOX COLOMBIA S.A.S."/>
    <n v="37647"/>
  </r>
  <r>
    <x v="11"/>
    <x v="0"/>
    <x v="4"/>
    <x v="0"/>
    <x v="0"/>
    <x v="0"/>
    <x v="2"/>
    <x v="89"/>
    <s v="INGRID VIVIANA AGUDELO POVEDA"/>
    <n v="120000"/>
  </r>
  <r>
    <x v="11"/>
    <x v="0"/>
    <x v="4"/>
    <x v="0"/>
    <x v="0"/>
    <x v="0"/>
    <x v="2"/>
    <x v="90"/>
    <s v="DAVID MUÑOZ"/>
    <m/>
  </r>
  <r>
    <x v="11"/>
    <x v="0"/>
    <x v="4"/>
    <x v="0"/>
    <x v="0"/>
    <x v="0"/>
    <x v="2"/>
    <x v="90"/>
    <s v="GRUPO ARGURI SAS "/>
    <n v="181000"/>
  </r>
  <r>
    <x v="11"/>
    <x v="0"/>
    <x v="4"/>
    <x v="0"/>
    <x v="0"/>
    <x v="0"/>
    <x v="2"/>
    <x v="90"/>
    <s v="INVERSIONES MEJIA MEJIA SAS"/>
    <n v="73009"/>
  </r>
  <r>
    <x v="11"/>
    <x v="0"/>
    <x v="4"/>
    <x v="0"/>
    <x v="0"/>
    <x v="0"/>
    <x v="2"/>
    <x v="90"/>
    <s v="GRUPO EDS AUTOGAS SAS"/>
    <n v="50000"/>
  </r>
  <r>
    <x v="11"/>
    <x v="0"/>
    <x v="4"/>
    <x v="0"/>
    <x v="0"/>
    <x v="0"/>
    <x v="2"/>
    <x v="90"/>
    <s v="HYG OIL PETROLEUM COMPANY SAS"/>
    <n v="30000"/>
  </r>
  <r>
    <x v="11"/>
    <x v="0"/>
    <x v="4"/>
    <x v="0"/>
    <x v="0"/>
    <x v="0"/>
    <x v="2"/>
    <x v="90"/>
    <s v="DISTRIBUCION Y TRANSPORTE DE C"/>
    <n v="50000"/>
  </r>
  <r>
    <x v="11"/>
    <x v="0"/>
    <x v="4"/>
    <x v="0"/>
    <x v="0"/>
    <x v="0"/>
    <x v="2"/>
    <x v="91"/>
    <s v="DAVID MUÑOZ"/>
    <m/>
  </r>
  <r>
    <x v="11"/>
    <x v="0"/>
    <x v="4"/>
    <x v="0"/>
    <x v="0"/>
    <x v="0"/>
    <x v="2"/>
    <x v="91"/>
    <s v="RESTAURANTE LA QUERENCIA SAS"/>
    <m/>
  </r>
  <r>
    <x v="11"/>
    <x v="0"/>
    <x v="4"/>
    <x v="0"/>
    <x v="0"/>
    <x v="0"/>
    <x v="2"/>
    <x v="91"/>
    <s v="INVERSIONES INT COLOMBIA SAS"/>
    <n v="16500"/>
  </r>
  <r>
    <x v="11"/>
    <x v="0"/>
    <x v="4"/>
    <x v="0"/>
    <x v="0"/>
    <x v="0"/>
    <x v="2"/>
    <x v="91"/>
    <s v="INVERSIONES URBANAS VC SAS"/>
    <n v="36300"/>
  </r>
  <r>
    <x v="11"/>
    <x v="0"/>
    <x v="4"/>
    <x v="0"/>
    <x v="0"/>
    <x v="0"/>
    <x v="2"/>
    <x v="92"/>
    <s v="F8 INVERSIONES SAS"/>
    <n v="4000"/>
  </r>
  <r>
    <x v="11"/>
    <x v="0"/>
    <x v="4"/>
    <x v="0"/>
    <x v="0"/>
    <x v="0"/>
    <x v="2"/>
    <x v="136"/>
    <s v="POOL CRUZ QUINTERO"/>
    <n v="150000"/>
  </r>
  <r>
    <x v="11"/>
    <x v="0"/>
    <x v="4"/>
    <x v="0"/>
    <x v="0"/>
    <x v="0"/>
    <x v="2"/>
    <x v="136"/>
    <s v="DAVID MUÑOZ"/>
    <n v="71500"/>
  </r>
  <r>
    <x v="11"/>
    <x v="0"/>
    <x v="4"/>
    <x v="0"/>
    <x v="0"/>
    <x v="0"/>
    <x v="2"/>
    <x v="141"/>
    <s v="CORFICOLOMBIANA"/>
    <n v="62900"/>
  </r>
  <r>
    <x v="11"/>
    <x v="0"/>
    <x v="4"/>
    <x v="0"/>
    <x v="0"/>
    <x v="0"/>
    <x v="2"/>
    <x v="141"/>
    <s v="CONCESIONARIA PANAMERICANA SAS"/>
    <n v="34000"/>
  </r>
  <r>
    <x v="11"/>
    <x v="0"/>
    <x v="4"/>
    <x v="0"/>
    <x v="0"/>
    <x v="0"/>
    <x v="2"/>
    <x v="141"/>
    <s v="PATRIMONIO AUTONOMO RUTA DEL SOL"/>
    <n v="76800"/>
  </r>
  <r>
    <x v="11"/>
    <x v="0"/>
    <x v="4"/>
    <x v="0"/>
    <x v="0"/>
    <x v="0"/>
    <x v="2"/>
    <x v="93"/>
    <m/>
    <m/>
  </r>
  <r>
    <x v="11"/>
    <x v="0"/>
    <x v="4"/>
    <x v="0"/>
    <x v="0"/>
    <x v="0"/>
    <x v="2"/>
    <x v="84"/>
    <s v="LOGYCA ASOCIACION"/>
    <n v="99000"/>
  </r>
  <r>
    <x v="11"/>
    <x v="0"/>
    <x v="4"/>
    <x v="0"/>
    <x v="0"/>
    <x v="0"/>
    <x v="2"/>
    <x v="84"/>
    <s v="Seguros de riesgos laborales suramericana S.A."/>
    <n v="276"/>
  </r>
  <r>
    <x v="11"/>
    <x v="0"/>
    <x v="4"/>
    <x v="0"/>
    <x v="0"/>
    <x v="0"/>
    <x v="2"/>
    <x v="84"/>
    <s v="FARMACIA DROGUERIA SAN JORGE LTDA"/>
    <n v="2.88"/>
  </r>
  <r>
    <x v="11"/>
    <x v="0"/>
    <x v="4"/>
    <x v="0"/>
    <x v="0"/>
    <x v="0"/>
    <x v="2"/>
    <x v="84"/>
    <s v="MUNICIPIO DE SANTIAGO DE CALI"/>
    <n v="333.9"/>
  </r>
  <r>
    <x v="11"/>
    <x v="0"/>
    <x v="4"/>
    <x v="0"/>
    <x v="0"/>
    <x v="0"/>
    <x v="2"/>
    <x v="84"/>
    <s v="VITAFITNESS SAS"/>
    <n v="124.95"/>
  </r>
  <r>
    <x v="11"/>
    <x v="0"/>
    <x v="4"/>
    <x v="0"/>
    <x v="0"/>
    <x v="0"/>
    <x v="2"/>
    <x v="84"/>
    <s v="INVERSIONES FARMACIAS ALPHA S.A.S"/>
    <n v="250.18"/>
  </r>
  <r>
    <x v="11"/>
    <x v="0"/>
    <x v="4"/>
    <x v="0"/>
    <x v="0"/>
    <x v="0"/>
    <x v="2"/>
    <x v="84"/>
    <s v="Inversiones Cristancho Medina SAS"/>
    <n v="300"/>
  </r>
  <r>
    <x v="11"/>
    <x v="0"/>
    <x v="4"/>
    <x v="0"/>
    <x v="0"/>
    <x v="0"/>
    <x v="2"/>
    <x v="84"/>
    <s v="MERKAORGANICO NATURAL SAS"/>
    <m/>
  </r>
  <r>
    <x v="11"/>
    <x v="0"/>
    <x v="4"/>
    <x v="0"/>
    <x v="0"/>
    <x v="0"/>
    <x v="2"/>
    <x v="84"/>
    <s v="H&amp;G CONTADORES SAS"/>
    <m/>
  </r>
  <r>
    <x v="11"/>
    <x v="0"/>
    <x v="4"/>
    <x v="0"/>
    <x v="0"/>
    <x v="0"/>
    <x v="2"/>
    <x v="84"/>
    <s v="INVERSIONES VITALMENTEFIT SAS"/>
    <m/>
  </r>
  <r>
    <x v="11"/>
    <x v="0"/>
    <x v="4"/>
    <x v="0"/>
    <x v="0"/>
    <x v="7"/>
    <x v="4"/>
    <x v="119"/>
    <s v="DAVID MUÑOZ"/>
    <n v="2000000"/>
  </r>
  <r>
    <x v="11"/>
    <x v="0"/>
    <x v="4"/>
    <x v="0"/>
    <x v="0"/>
    <x v="7"/>
    <x v="4"/>
    <x v="120"/>
    <s v="DAVID MUÑOZ"/>
    <m/>
  </r>
  <r>
    <x v="11"/>
    <x v="0"/>
    <x v="4"/>
    <x v="0"/>
    <x v="0"/>
    <x v="7"/>
    <x v="4"/>
    <x v="121"/>
    <s v="DAVID MUÑOZ"/>
    <n v="250000"/>
  </r>
  <r>
    <x v="11"/>
    <x v="0"/>
    <x v="4"/>
    <x v="0"/>
    <x v="0"/>
    <x v="7"/>
    <x v="4"/>
    <x v="122"/>
    <s v="DAVID MUÑOZ"/>
    <n v="30000"/>
  </r>
  <r>
    <x v="11"/>
    <x v="0"/>
    <x v="4"/>
    <x v="0"/>
    <x v="0"/>
    <x v="7"/>
    <x v="4"/>
    <x v="123"/>
    <s v="DAVID MUÑOZ"/>
    <n v="250000"/>
  </r>
  <r>
    <x v="11"/>
    <x v="0"/>
    <x v="4"/>
    <x v="0"/>
    <x v="0"/>
    <x v="7"/>
    <x v="4"/>
    <x v="124"/>
    <s v="DAVID MUÑOZ"/>
    <n v="125000"/>
  </r>
  <r>
    <x v="11"/>
    <x v="0"/>
    <x v="4"/>
    <x v="0"/>
    <x v="0"/>
    <x v="7"/>
    <x v="4"/>
    <x v="135"/>
    <m/>
    <m/>
  </r>
  <r>
    <x v="11"/>
    <x v="0"/>
    <x v="4"/>
    <x v="0"/>
    <x v="0"/>
    <x v="7"/>
    <x v="4"/>
    <x v="125"/>
    <s v="DAVID MUÑOZ"/>
    <n v="950000"/>
  </r>
  <r>
    <x v="11"/>
    <x v="0"/>
    <x v="4"/>
    <x v="0"/>
    <x v="0"/>
    <x v="7"/>
    <x v="4"/>
    <x v="144"/>
    <s v="DAVID MUÑOZ"/>
    <n v="1000000"/>
  </r>
  <r>
    <x v="11"/>
    <x v="0"/>
    <x v="4"/>
    <x v="0"/>
    <x v="0"/>
    <x v="7"/>
    <x v="4"/>
    <x v="126"/>
    <m/>
    <m/>
  </r>
  <r>
    <x v="11"/>
    <x v="0"/>
    <x v="4"/>
    <x v="0"/>
    <x v="0"/>
    <x v="7"/>
    <x v="4"/>
    <x v="127"/>
    <s v="Seguros de riesgos laborales suramericana S.A."/>
    <n v="15660"/>
  </r>
  <r>
    <x v="11"/>
    <x v="0"/>
    <x v="4"/>
    <x v="0"/>
    <x v="0"/>
    <x v="7"/>
    <x v="4"/>
    <x v="128"/>
    <s v="Protección S.A"/>
    <n v="240000"/>
  </r>
  <r>
    <x v="11"/>
    <x v="0"/>
    <x v="4"/>
    <x v="0"/>
    <x v="0"/>
    <x v="7"/>
    <x v="4"/>
    <x v="129"/>
    <s v="Colsubsidio "/>
    <n v="120000"/>
  </r>
  <r>
    <x v="11"/>
    <x v="0"/>
    <x v="4"/>
    <x v="0"/>
    <x v="0"/>
    <x v="7"/>
    <x v="4"/>
    <x v="130"/>
    <m/>
    <m/>
  </r>
  <r>
    <x v="11"/>
    <x v="0"/>
    <x v="4"/>
    <x v="0"/>
    <x v="0"/>
    <x v="7"/>
    <x v="2"/>
    <x v="131"/>
    <m/>
    <m/>
  </r>
  <r>
    <x v="11"/>
    <x v="0"/>
    <x v="4"/>
    <x v="0"/>
    <x v="0"/>
    <x v="1"/>
    <x v="7"/>
    <x v="34"/>
    <s v="Bancolombia"/>
    <n v="84190"/>
  </r>
  <r>
    <x v="11"/>
    <x v="0"/>
    <x v="4"/>
    <x v="0"/>
    <x v="0"/>
    <x v="1"/>
    <x v="7"/>
    <x v="20"/>
    <s v="PAYU COLOMBIA SAS"/>
    <n v="454633"/>
  </r>
  <r>
    <x v="11"/>
    <x v="0"/>
    <x v="4"/>
    <x v="0"/>
    <x v="0"/>
    <x v="1"/>
    <x v="7"/>
    <x v="20"/>
    <s v="Bancolombia"/>
    <n v="109183.73"/>
  </r>
  <r>
    <x v="11"/>
    <x v="0"/>
    <x v="4"/>
    <x v="0"/>
    <x v="0"/>
    <x v="1"/>
    <x v="7"/>
    <x v="101"/>
    <s v="DIAN"/>
    <m/>
  </r>
  <r>
    <x v="11"/>
    <x v="0"/>
    <x v="4"/>
    <x v="0"/>
    <x v="0"/>
    <x v="1"/>
    <x v="7"/>
    <x v="55"/>
    <s v="NEGOCIOS LA PLAZA SAS"/>
    <m/>
  </r>
  <r>
    <x v="11"/>
    <x v="0"/>
    <x v="4"/>
    <x v="0"/>
    <x v="0"/>
    <x v="1"/>
    <x v="7"/>
    <x v="55"/>
    <s v=" ALIMENTOS SOSTENIBLES SAS"/>
    <m/>
  </r>
  <r>
    <x v="11"/>
    <x v="0"/>
    <x v="4"/>
    <x v="0"/>
    <x v="0"/>
    <x v="1"/>
    <x v="8"/>
    <x v="22"/>
    <s v="Bancolombia"/>
    <n v="171532.3"/>
  </r>
  <r>
    <x v="11"/>
    <x v="0"/>
    <x v="4"/>
    <x v="0"/>
    <x v="0"/>
    <x v="1"/>
    <x v="8"/>
    <x v="94"/>
    <s v="MARIA CRISTINA TORO"/>
    <m/>
  </r>
  <r>
    <x v="11"/>
    <x v="0"/>
    <x v="4"/>
    <x v="0"/>
    <x v="0"/>
    <x v="1"/>
    <x v="8"/>
    <x v="95"/>
    <m/>
    <m/>
  </r>
  <r>
    <x v="11"/>
    <x v="0"/>
    <x v="4"/>
    <x v="0"/>
    <x v="0"/>
    <x v="1"/>
    <x v="8"/>
    <x v="77"/>
    <s v="Fundapedco"/>
    <m/>
  </r>
  <r>
    <x v="11"/>
    <x v="0"/>
    <x v="4"/>
    <x v="0"/>
    <x v="0"/>
    <x v="1"/>
    <x v="8"/>
    <x v="4"/>
    <s v="SEBASTIAN MENDOZA CASTAÑO"/>
    <n v="76100"/>
  </r>
  <r>
    <x v="11"/>
    <x v="0"/>
    <x v="4"/>
    <x v="0"/>
    <x v="0"/>
    <x v="1"/>
    <x v="8"/>
    <x v="4"/>
    <s v="LUCERO VASQUEZ"/>
    <m/>
  </r>
  <r>
    <x v="11"/>
    <x v="0"/>
    <x v="4"/>
    <x v="0"/>
    <x v="0"/>
    <x v="1"/>
    <x v="8"/>
    <x v="4"/>
    <s v="ENTERPRISE"/>
    <m/>
  </r>
  <r>
    <x v="11"/>
    <x v="0"/>
    <x v="4"/>
    <x v="0"/>
    <x v="0"/>
    <x v="1"/>
    <x v="8"/>
    <x v="4"/>
    <s v="MARIA CRISTINA TORO"/>
    <n v="3000"/>
  </r>
  <r>
    <x v="11"/>
    <x v="0"/>
    <x v="4"/>
    <x v="0"/>
    <x v="0"/>
    <x v="1"/>
    <x v="8"/>
    <x v="4"/>
    <s v="LUCERO VASQUEZ"/>
    <n v="3500"/>
  </r>
  <r>
    <x v="11"/>
    <x v="0"/>
    <x v="4"/>
    <x v="0"/>
    <x v="0"/>
    <x v="1"/>
    <x v="8"/>
    <x v="4"/>
    <s v="BAGATELLE SAS"/>
    <n v="147212"/>
  </r>
  <r>
    <x v="11"/>
    <x v="0"/>
    <x v="4"/>
    <x v="0"/>
    <x v="0"/>
    <x v="1"/>
    <x v="8"/>
    <x v="4"/>
    <s v="Ivon Josefina Chima Mercado"/>
    <n v="756000"/>
  </r>
  <r>
    <x v="11"/>
    <x v="0"/>
    <x v="4"/>
    <x v="0"/>
    <x v="0"/>
    <x v="1"/>
    <x v="8"/>
    <x v="4"/>
    <s v="INVERSIONES MONTOLIVO SAS"/>
    <n v="78000"/>
  </r>
  <r>
    <x v="11"/>
    <x v="0"/>
    <x v="4"/>
    <x v="0"/>
    <x v="0"/>
    <x v="1"/>
    <x v="8"/>
    <x v="4"/>
    <s v="TACO HOUSE MAXICAN GRILL SAS"/>
    <n v="105900"/>
  </r>
  <r>
    <x v="11"/>
    <x v="0"/>
    <x v="4"/>
    <x v="0"/>
    <x v="0"/>
    <x v="1"/>
    <x v="8"/>
    <x v="4"/>
    <s v="DAVID MUÑOZ"/>
    <n v="41000"/>
  </r>
  <r>
    <x v="11"/>
    <x v="0"/>
    <x v="4"/>
    <x v="0"/>
    <x v="0"/>
    <x v="1"/>
    <x v="8"/>
    <x v="4"/>
    <s v="EDWAR LOPEZ"/>
    <m/>
  </r>
  <r>
    <x v="11"/>
    <x v="0"/>
    <x v="4"/>
    <x v="0"/>
    <x v="0"/>
    <x v="6"/>
    <x v="23"/>
    <x v="112"/>
    <m/>
    <m/>
  </r>
  <r>
    <x v="11"/>
    <x v="0"/>
    <x v="4"/>
    <x v="0"/>
    <x v="2"/>
    <x v="3"/>
    <x v="3"/>
    <x v="96"/>
    <m/>
    <m/>
  </r>
  <r>
    <x v="11"/>
    <x v="0"/>
    <x v="4"/>
    <x v="0"/>
    <x v="2"/>
    <x v="3"/>
    <x v="3"/>
    <x v="137"/>
    <s v="COOPERATIVA MULTIACTIVA UNIAGRO"/>
    <m/>
  </r>
  <r>
    <x v="11"/>
    <x v="0"/>
    <x v="4"/>
    <x v="0"/>
    <x v="2"/>
    <x v="3"/>
    <x v="3"/>
    <x v="97"/>
    <s v="LA CONCEPCION SA"/>
    <n v="322896"/>
  </r>
  <r>
    <x v="11"/>
    <x v="0"/>
    <x v="4"/>
    <x v="0"/>
    <x v="2"/>
    <x v="3"/>
    <x v="3"/>
    <x v="97"/>
    <s v="ASOCIACION AGROPIMIENTERA VALLE DEL GUAMEZ"/>
    <m/>
  </r>
  <r>
    <x v="11"/>
    <x v="0"/>
    <x v="4"/>
    <x v="0"/>
    <x v="2"/>
    <x v="3"/>
    <x v="3"/>
    <x v="97"/>
    <s v="CONNPLANTS SAS"/>
    <n v="1553412"/>
  </r>
  <r>
    <x v="11"/>
    <x v="0"/>
    <x v="4"/>
    <x v="0"/>
    <x v="2"/>
    <x v="3"/>
    <x v="3"/>
    <x v="97"/>
    <m/>
    <m/>
  </r>
  <r>
    <x v="11"/>
    <x v="0"/>
    <x v="4"/>
    <x v="0"/>
    <x v="2"/>
    <x v="3"/>
    <x v="3"/>
    <x v="97"/>
    <m/>
    <m/>
  </r>
  <r>
    <x v="11"/>
    <x v="0"/>
    <x v="4"/>
    <x v="0"/>
    <x v="2"/>
    <x v="3"/>
    <x v="3"/>
    <x v="97"/>
    <m/>
    <m/>
  </r>
  <r>
    <x v="11"/>
    <x v="0"/>
    <x v="4"/>
    <x v="0"/>
    <x v="2"/>
    <x v="3"/>
    <x v="3"/>
    <x v="97"/>
    <m/>
    <m/>
  </r>
  <r>
    <x v="11"/>
    <x v="0"/>
    <x v="4"/>
    <x v="0"/>
    <x v="2"/>
    <x v="3"/>
    <x v="3"/>
    <x v="98"/>
    <m/>
    <m/>
  </r>
  <r>
    <x v="11"/>
    <x v="0"/>
    <x v="4"/>
    <x v="0"/>
    <x v="2"/>
    <x v="3"/>
    <x v="3"/>
    <x v="99"/>
    <s v="FARMAVIT EMPRESA ASOCIATIVA DE TRABAJO"/>
    <n v="12399456"/>
  </r>
  <r>
    <x v="11"/>
    <x v="0"/>
    <x v="4"/>
    <x v="0"/>
    <x v="2"/>
    <x v="3"/>
    <x v="3"/>
    <x v="99"/>
    <s v="INDES S.A.S."/>
    <m/>
  </r>
  <r>
    <x v="11"/>
    <x v="0"/>
    <x v="4"/>
    <x v="0"/>
    <x v="2"/>
    <x v="3"/>
    <x v="3"/>
    <x v="99"/>
    <s v="NEW PLAST SAS"/>
    <n v="1937415"/>
  </r>
  <r>
    <x v="11"/>
    <x v="0"/>
    <x v="4"/>
    <x v="0"/>
    <x v="2"/>
    <x v="3"/>
    <x v="3"/>
    <x v="99"/>
    <s v="MARGARITA MARIA AGUIRRE GARCIA"/>
    <m/>
  </r>
  <r>
    <x v="11"/>
    <x v="0"/>
    <x v="4"/>
    <x v="0"/>
    <x v="2"/>
    <x v="3"/>
    <x v="3"/>
    <x v="99"/>
    <s v="PRODUCCION GRAFICA EDITORES SAS"/>
    <n v="1158000"/>
  </r>
  <r>
    <x v="11"/>
    <x v="0"/>
    <x v="4"/>
    <x v="0"/>
    <x v="2"/>
    <x v="3"/>
    <x v="3"/>
    <x v="99"/>
    <s v="RANPACK SAS"/>
    <n v="384490"/>
  </r>
  <r>
    <x v="11"/>
    <x v="0"/>
    <x v="4"/>
    <x v="0"/>
    <x v="2"/>
    <x v="3"/>
    <x v="3"/>
    <x v="99"/>
    <s v="COORDINADORA MERCANTIL SA"/>
    <n v="523735"/>
  </r>
  <r>
    <x v="11"/>
    <x v="0"/>
    <x v="4"/>
    <x v="0"/>
    <x v="2"/>
    <x v="3"/>
    <x v="26"/>
    <x v="137"/>
    <m/>
    <m/>
  </r>
  <r>
    <x v="11"/>
    <x v="0"/>
    <x v="4"/>
    <x v="0"/>
    <x v="2"/>
    <x v="3"/>
    <x v="20"/>
    <x v="49"/>
    <s v="SERVIENTREGA S.A."/>
    <m/>
  </r>
  <r>
    <x v="11"/>
    <x v="0"/>
    <x v="4"/>
    <x v="0"/>
    <x v="2"/>
    <x v="3"/>
    <x v="20"/>
    <x v="49"/>
    <s v="COORDINADORA MERCANTIL SA"/>
    <n v="1991508"/>
  </r>
  <r>
    <x v="11"/>
    <x v="0"/>
    <x v="4"/>
    <x v="0"/>
    <x v="2"/>
    <x v="3"/>
    <x v="20"/>
    <x v="49"/>
    <s v="ALLTAG SAS"/>
    <n v="306900"/>
  </r>
  <r>
    <x v="11"/>
    <x v="0"/>
    <x v="4"/>
    <x v="0"/>
    <x v="2"/>
    <x v="3"/>
    <x v="20"/>
    <x v="49"/>
    <s v="COORDIUTIL S.A."/>
    <m/>
  </r>
  <r>
    <x v="11"/>
    <x v="0"/>
    <x v="4"/>
    <x v="0"/>
    <x v="2"/>
    <x v="3"/>
    <x v="20"/>
    <x v="49"/>
    <s v="MULTILINEA LTDA"/>
    <m/>
  </r>
  <r>
    <x v="11"/>
    <x v="0"/>
    <x v="4"/>
    <x v="0"/>
    <x v="2"/>
    <x v="3"/>
    <x v="20"/>
    <x v="49"/>
    <m/>
    <m/>
  </r>
  <r>
    <x v="11"/>
    <x v="0"/>
    <x v="4"/>
    <x v="0"/>
    <x v="2"/>
    <x v="3"/>
    <x v="20"/>
    <x v="111"/>
    <s v="ALLTAG SAS"/>
    <n v="45000"/>
  </r>
  <r>
    <x v="11"/>
    <x v="0"/>
    <x v="4"/>
    <x v="0"/>
    <x v="2"/>
    <x v="3"/>
    <x v="20"/>
    <x v="111"/>
    <s v="COORDIUTIL S.A."/>
    <m/>
  </r>
  <r>
    <x v="11"/>
    <x v="0"/>
    <x v="4"/>
    <x v="0"/>
    <x v="2"/>
    <x v="3"/>
    <x v="20"/>
    <x v="111"/>
    <s v="OLGROUP SAS"/>
    <n v="186000"/>
  </r>
  <r>
    <x v="11"/>
    <x v="0"/>
    <x v="4"/>
    <x v="0"/>
    <x v="2"/>
    <x v="3"/>
    <x v="21"/>
    <x v="50"/>
    <m/>
    <m/>
  </r>
  <r>
    <x v="11"/>
    <x v="0"/>
    <x v="4"/>
    <x v="0"/>
    <x v="2"/>
    <x v="3"/>
    <x v="21"/>
    <x v="132"/>
    <s v="MARIA JOSE LOPEZ BOLAÑOS"/>
    <m/>
  </r>
  <r>
    <x v="0"/>
    <x v="0"/>
    <x v="4"/>
    <x v="0"/>
    <x v="1"/>
    <x v="2"/>
    <x v="24"/>
    <x v="63"/>
    <s v="VARIOS"/>
    <n v="56870092.259999998"/>
  </r>
  <r>
    <x v="0"/>
    <x v="0"/>
    <x v="4"/>
    <x v="0"/>
    <x v="1"/>
    <x v="5"/>
    <x v="11"/>
    <x v="64"/>
    <m/>
    <n v="0.84"/>
  </r>
  <r>
    <x v="0"/>
    <x v="0"/>
    <x v="4"/>
    <x v="0"/>
    <x v="1"/>
    <x v="5"/>
    <x v="14"/>
    <x v="66"/>
    <m/>
    <m/>
  </r>
  <r>
    <x v="0"/>
    <x v="0"/>
    <x v="4"/>
    <x v="0"/>
    <x v="1"/>
    <x v="5"/>
    <x v="15"/>
    <x v="69"/>
    <m/>
    <n v="1901.49"/>
  </r>
  <r>
    <x v="0"/>
    <x v="0"/>
    <x v="4"/>
    <x v="0"/>
    <x v="1"/>
    <x v="2"/>
    <x v="25"/>
    <x v="74"/>
    <m/>
    <n v="-89075.63"/>
  </r>
  <r>
    <x v="0"/>
    <x v="0"/>
    <x v="4"/>
    <x v="0"/>
    <x v="1"/>
    <x v="2"/>
    <x v="25"/>
    <x v="118"/>
    <m/>
    <m/>
  </r>
  <r>
    <x v="0"/>
    <x v="0"/>
    <x v="4"/>
    <x v="0"/>
    <x v="1"/>
    <x v="2"/>
    <x v="0"/>
    <x v="103"/>
    <m/>
    <m/>
  </r>
  <r>
    <x v="0"/>
    <x v="0"/>
    <x v="4"/>
    <x v="0"/>
    <x v="1"/>
    <x v="2"/>
    <x v="0"/>
    <x v="104"/>
    <m/>
    <n v="425000"/>
  </r>
  <r>
    <x v="0"/>
    <x v="0"/>
    <x v="4"/>
    <x v="0"/>
    <x v="1"/>
    <x v="2"/>
    <x v="0"/>
    <x v="145"/>
    <m/>
    <n v="-1079431.1599999999"/>
  </r>
  <r>
    <x v="0"/>
    <x v="0"/>
    <x v="4"/>
    <x v="0"/>
    <x v="0"/>
    <x v="0"/>
    <x v="4"/>
    <x v="6"/>
    <s v="SEBASTIAN MENDOZA CASTAÑO"/>
    <n v="5520000"/>
  </r>
  <r>
    <x v="0"/>
    <x v="0"/>
    <x v="4"/>
    <x v="0"/>
    <x v="0"/>
    <x v="0"/>
    <x v="4"/>
    <x v="6"/>
    <s v="ANA MYRIAM SALAZAR HERMOSA"/>
    <n v="1750000"/>
  </r>
  <r>
    <x v="0"/>
    <x v="0"/>
    <x v="4"/>
    <x v="0"/>
    <x v="0"/>
    <x v="0"/>
    <x v="4"/>
    <x v="7"/>
    <s v="SEBASTIAN MENDOZA CASTAÑO"/>
    <m/>
  </r>
  <r>
    <x v="0"/>
    <x v="0"/>
    <x v="4"/>
    <x v="0"/>
    <x v="0"/>
    <x v="0"/>
    <x v="4"/>
    <x v="7"/>
    <s v="ANA MYRIAM SALAZAR HERMOSA"/>
    <n v="117172"/>
  </r>
  <r>
    <x v="0"/>
    <x v="0"/>
    <x v="4"/>
    <x v="0"/>
    <x v="0"/>
    <x v="0"/>
    <x v="4"/>
    <x v="8"/>
    <s v="SEBASTIAN MENDOZA CASTAÑO"/>
    <n v="460000"/>
  </r>
  <r>
    <x v="0"/>
    <x v="0"/>
    <x v="4"/>
    <x v="0"/>
    <x v="0"/>
    <x v="0"/>
    <x v="4"/>
    <x v="8"/>
    <s v="ANA MYRIAM SALAZAR HERMOSA"/>
    <n v="155598"/>
  </r>
  <r>
    <x v="0"/>
    <x v="0"/>
    <x v="4"/>
    <x v="0"/>
    <x v="0"/>
    <x v="0"/>
    <x v="4"/>
    <x v="9"/>
    <s v="SEBASTIAN MENDOZA CASTAÑO"/>
    <n v="55200"/>
  </r>
  <r>
    <x v="0"/>
    <x v="0"/>
    <x v="4"/>
    <x v="0"/>
    <x v="0"/>
    <x v="0"/>
    <x v="4"/>
    <x v="9"/>
    <s v="ANA MYRIAM SALAZAR HERMOSA"/>
    <n v="18672"/>
  </r>
  <r>
    <x v="0"/>
    <x v="0"/>
    <x v="4"/>
    <x v="0"/>
    <x v="0"/>
    <x v="0"/>
    <x v="4"/>
    <x v="10"/>
    <s v="SEBASTIAN MENDOZA CASTAÑO"/>
    <n v="460000"/>
  </r>
  <r>
    <x v="0"/>
    <x v="0"/>
    <x v="4"/>
    <x v="0"/>
    <x v="0"/>
    <x v="0"/>
    <x v="4"/>
    <x v="10"/>
    <s v="ANA MYRIAM SALAZAR HERMOSA"/>
    <n v="155598"/>
  </r>
  <r>
    <x v="0"/>
    <x v="0"/>
    <x v="4"/>
    <x v="0"/>
    <x v="0"/>
    <x v="0"/>
    <x v="4"/>
    <x v="11"/>
    <s v="SEBASTIAN MENDOZA CASTAÑO"/>
    <n v="230000"/>
  </r>
  <r>
    <x v="0"/>
    <x v="0"/>
    <x v="4"/>
    <x v="0"/>
    <x v="0"/>
    <x v="0"/>
    <x v="4"/>
    <x v="11"/>
    <s v="ANA MYRIAM SALAZAR HERMOSA"/>
    <n v="72916"/>
  </r>
  <r>
    <x v="0"/>
    <x v="0"/>
    <x v="4"/>
    <x v="0"/>
    <x v="0"/>
    <x v="0"/>
    <x v="4"/>
    <x v="12"/>
    <s v="SEBASTIAN MENDOZA CASTAÑO"/>
    <n v="3680000"/>
  </r>
  <r>
    <x v="0"/>
    <x v="0"/>
    <x v="4"/>
    <x v="0"/>
    <x v="0"/>
    <x v="0"/>
    <x v="4"/>
    <x v="134"/>
    <m/>
    <m/>
  </r>
  <r>
    <x v="0"/>
    <x v="0"/>
    <x v="4"/>
    <x v="0"/>
    <x v="0"/>
    <x v="0"/>
    <x v="4"/>
    <x v="142"/>
    <s v="PLATZI SAS"/>
    <m/>
  </r>
  <r>
    <x v="0"/>
    <x v="0"/>
    <x v="4"/>
    <x v="0"/>
    <x v="0"/>
    <x v="0"/>
    <x v="4"/>
    <x v="56"/>
    <s v="RICARDO ARTURO ARANGO WAGNER"/>
    <m/>
  </r>
  <r>
    <x v="0"/>
    <x v="0"/>
    <x v="4"/>
    <x v="0"/>
    <x v="0"/>
    <x v="0"/>
    <x v="4"/>
    <x v="13"/>
    <s v="Seguros de riesgos laborales suramericana S.A."/>
    <n v="37949"/>
  </r>
  <r>
    <x v="0"/>
    <x v="0"/>
    <x v="4"/>
    <x v="0"/>
    <x v="0"/>
    <x v="0"/>
    <x v="4"/>
    <x v="14"/>
    <s v="Protección S.A"/>
    <n v="662400"/>
  </r>
  <r>
    <x v="0"/>
    <x v="0"/>
    <x v="4"/>
    <x v="0"/>
    <x v="0"/>
    <x v="0"/>
    <x v="4"/>
    <x v="14"/>
    <s v="Colpensiones"/>
    <n v="210000"/>
  </r>
  <r>
    <x v="0"/>
    <x v="0"/>
    <x v="4"/>
    <x v="0"/>
    <x v="0"/>
    <x v="0"/>
    <x v="4"/>
    <x v="15"/>
    <s v="Comfandi "/>
    <n v="290800"/>
  </r>
  <r>
    <x v="0"/>
    <x v="0"/>
    <x v="4"/>
    <x v="0"/>
    <x v="0"/>
    <x v="0"/>
    <x v="4"/>
    <x v="113"/>
    <m/>
    <m/>
  </r>
  <r>
    <x v="0"/>
    <x v="0"/>
    <x v="4"/>
    <x v="0"/>
    <x v="0"/>
    <x v="0"/>
    <x v="9"/>
    <x v="114"/>
    <s v="H&amp;G CONTADORES SAS"/>
    <n v="600000"/>
  </r>
  <r>
    <x v="0"/>
    <x v="0"/>
    <x v="4"/>
    <x v="0"/>
    <x v="0"/>
    <x v="0"/>
    <x v="9"/>
    <x v="30"/>
    <m/>
    <m/>
  </r>
  <r>
    <x v="0"/>
    <x v="0"/>
    <x v="4"/>
    <x v="0"/>
    <x v="0"/>
    <x v="0"/>
    <x v="9"/>
    <x v="110"/>
    <m/>
    <m/>
  </r>
  <r>
    <x v="0"/>
    <x v="0"/>
    <x v="4"/>
    <x v="0"/>
    <x v="0"/>
    <x v="0"/>
    <x v="5"/>
    <x v="70"/>
    <s v="COLOMBIA TELECOMUNICACIONES S.A. E.S.P."/>
    <n v="451"/>
  </r>
  <r>
    <x v="0"/>
    <x v="0"/>
    <x v="4"/>
    <x v="0"/>
    <x v="0"/>
    <x v="0"/>
    <x v="5"/>
    <x v="70"/>
    <s v="RESTAURANTE LA QUERENCIA SAS"/>
    <m/>
  </r>
  <r>
    <x v="0"/>
    <x v="0"/>
    <x v="4"/>
    <x v="0"/>
    <x v="0"/>
    <x v="0"/>
    <x v="5"/>
    <x v="102"/>
    <m/>
    <m/>
  </r>
  <r>
    <x v="0"/>
    <x v="0"/>
    <x v="4"/>
    <x v="0"/>
    <x v="0"/>
    <x v="0"/>
    <x v="5"/>
    <x v="71"/>
    <s v="AEROVIAS DEL CONTINENTE AMERICANO S.A."/>
    <m/>
  </r>
  <r>
    <x v="0"/>
    <x v="0"/>
    <x v="4"/>
    <x v="0"/>
    <x v="0"/>
    <x v="0"/>
    <x v="5"/>
    <x v="78"/>
    <m/>
    <m/>
  </r>
  <r>
    <x v="0"/>
    <x v="0"/>
    <x v="4"/>
    <x v="0"/>
    <x v="0"/>
    <x v="0"/>
    <x v="6"/>
    <x v="17"/>
    <s v="OLGA BARBOSA DE HURTADO"/>
    <n v="800000"/>
  </r>
  <r>
    <x v="0"/>
    <x v="0"/>
    <x v="4"/>
    <x v="0"/>
    <x v="0"/>
    <x v="0"/>
    <x v="6"/>
    <x v="143"/>
    <s v="TEG EXPO SAS"/>
    <m/>
  </r>
  <r>
    <x v="0"/>
    <x v="0"/>
    <x v="4"/>
    <x v="0"/>
    <x v="0"/>
    <x v="0"/>
    <x v="0"/>
    <x v="79"/>
    <m/>
    <m/>
  </r>
  <r>
    <x v="0"/>
    <x v="0"/>
    <x v="4"/>
    <x v="0"/>
    <x v="0"/>
    <x v="0"/>
    <x v="0"/>
    <x v="80"/>
    <s v="FACEBOOK IRELAND LIMITED"/>
    <n v="683294"/>
  </r>
  <r>
    <x v="0"/>
    <x v="0"/>
    <x v="4"/>
    <x v="0"/>
    <x v="0"/>
    <x v="0"/>
    <x v="0"/>
    <x v="80"/>
    <s v="GOOGLE LLC"/>
    <n v="397142"/>
  </r>
  <r>
    <x v="0"/>
    <x v="0"/>
    <x v="4"/>
    <x v="0"/>
    <x v="0"/>
    <x v="0"/>
    <x v="0"/>
    <x v="80"/>
    <s v="MANCHOLA ASOCIADOS LTDA"/>
    <n v="1000000"/>
  </r>
  <r>
    <x v="0"/>
    <x v="0"/>
    <x v="4"/>
    <x v="0"/>
    <x v="0"/>
    <x v="0"/>
    <x v="0"/>
    <x v="80"/>
    <s v="MERCADEO COMPARTIDO SAS"/>
    <n v="365608"/>
  </r>
  <r>
    <x v="0"/>
    <x v="0"/>
    <x v="4"/>
    <x v="0"/>
    <x v="0"/>
    <x v="0"/>
    <x v="0"/>
    <x v="80"/>
    <s v="FARMACIA DROGUERIA SAN JORGE LTDA"/>
    <m/>
  </r>
  <r>
    <x v="0"/>
    <x v="0"/>
    <x v="4"/>
    <x v="0"/>
    <x v="0"/>
    <x v="0"/>
    <x v="0"/>
    <x v="80"/>
    <s v="AURA CRISTINA ROJAS TRIANA"/>
    <m/>
  </r>
  <r>
    <x v="0"/>
    <x v="0"/>
    <x v="4"/>
    <x v="0"/>
    <x v="0"/>
    <x v="0"/>
    <x v="0"/>
    <x v="80"/>
    <s v="MARYEIN LENIS GRAJALES"/>
    <m/>
  </r>
  <r>
    <x v="0"/>
    <x v="0"/>
    <x v="4"/>
    <x v="0"/>
    <x v="0"/>
    <x v="0"/>
    <x v="0"/>
    <x v="80"/>
    <s v="MARIA CRISTINA TORO"/>
    <n v="300000"/>
  </r>
  <r>
    <x v="0"/>
    <x v="0"/>
    <x v="4"/>
    <x v="0"/>
    <x v="0"/>
    <x v="0"/>
    <x v="0"/>
    <x v="80"/>
    <s v="PROYECTA T MERCHANDISING GROUP SAS"/>
    <m/>
  </r>
  <r>
    <x v="0"/>
    <x v="0"/>
    <x v="4"/>
    <x v="0"/>
    <x v="0"/>
    <x v="0"/>
    <x v="0"/>
    <x v="84"/>
    <s v="JOSE JAVIER SALCEDO SANCHEZ"/>
    <m/>
  </r>
  <r>
    <x v="0"/>
    <x v="0"/>
    <x v="4"/>
    <x v="0"/>
    <x v="0"/>
    <x v="0"/>
    <x v="0"/>
    <x v="107"/>
    <s v="LUCERO VASQUEZ"/>
    <n v="450000"/>
  </r>
  <r>
    <x v="0"/>
    <x v="0"/>
    <x v="4"/>
    <x v="0"/>
    <x v="0"/>
    <x v="0"/>
    <x v="0"/>
    <x v="115"/>
    <m/>
    <m/>
  </r>
  <r>
    <x v="0"/>
    <x v="0"/>
    <x v="4"/>
    <x v="0"/>
    <x v="0"/>
    <x v="0"/>
    <x v="0"/>
    <x v="138"/>
    <s v="COLOMBIA TELECOMUNICACIONES S.A. E.S.P."/>
    <n v="134058"/>
  </r>
  <r>
    <x v="0"/>
    <x v="0"/>
    <x v="4"/>
    <x v="0"/>
    <x v="0"/>
    <x v="0"/>
    <x v="0"/>
    <x v="108"/>
    <m/>
    <m/>
  </r>
  <r>
    <x v="0"/>
    <x v="0"/>
    <x v="4"/>
    <x v="0"/>
    <x v="0"/>
    <x v="0"/>
    <x v="0"/>
    <x v="109"/>
    <m/>
    <m/>
  </r>
  <r>
    <x v="0"/>
    <x v="0"/>
    <x v="4"/>
    <x v="0"/>
    <x v="0"/>
    <x v="0"/>
    <x v="0"/>
    <x v="116"/>
    <m/>
    <m/>
  </r>
  <r>
    <x v="0"/>
    <x v="0"/>
    <x v="4"/>
    <x v="0"/>
    <x v="0"/>
    <x v="0"/>
    <x v="0"/>
    <x v="79"/>
    <s v="SERVIENTREGA S.A."/>
    <m/>
  </r>
  <r>
    <x v="0"/>
    <x v="0"/>
    <x v="4"/>
    <x v="0"/>
    <x v="0"/>
    <x v="0"/>
    <x v="12"/>
    <x v="81"/>
    <m/>
    <m/>
  </r>
  <r>
    <x v="0"/>
    <x v="0"/>
    <x v="4"/>
    <x v="0"/>
    <x v="0"/>
    <x v="0"/>
    <x v="12"/>
    <x v="82"/>
    <s v="CAMARA DE COMERCIO DE CALI"/>
    <m/>
  </r>
  <r>
    <x v="0"/>
    <x v="0"/>
    <x v="4"/>
    <x v="0"/>
    <x v="0"/>
    <x v="0"/>
    <x v="12"/>
    <x v="83"/>
    <m/>
    <m/>
  </r>
  <r>
    <x v="0"/>
    <x v="0"/>
    <x v="4"/>
    <x v="0"/>
    <x v="0"/>
    <x v="0"/>
    <x v="12"/>
    <x v="84"/>
    <s v="CAMARA DE COMERCIO DE CALI"/>
    <m/>
  </r>
  <r>
    <x v="0"/>
    <x v="0"/>
    <x v="4"/>
    <x v="0"/>
    <x v="0"/>
    <x v="0"/>
    <x v="19"/>
    <x v="100"/>
    <s v="ALDEMAR MUÑOZ SUAREZ"/>
    <m/>
  </r>
  <r>
    <x v="0"/>
    <x v="0"/>
    <x v="4"/>
    <x v="0"/>
    <x v="0"/>
    <x v="0"/>
    <x v="19"/>
    <x v="100"/>
    <s v="FERRETERIA BERVAR S.A.S."/>
    <m/>
  </r>
  <r>
    <x v="0"/>
    <x v="0"/>
    <x v="4"/>
    <x v="0"/>
    <x v="0"/>
    <x v="0"/>
    <x v="19"/>
    <x v="139"/>
    <m/>
    <m/>
  </r>
  <r>
    <x v="0"/>
    <x v="0"/>
    <x v="4"/>
    <x v="0"/>
    <x v="0"/>
    <x v="0"/>
    <x v="19"/>
    <x v="140"/>
    <s v="JOSE JAVIER SALCEDO SANCHEZ"/>
    <m/>
  </r>
  <r>
    <x v="0"/>
    <x v="0"/>
    <x v="4"/>
    <x v="0"/>
    <x v="0"/>
    <x v="0"/>
    <x v="16"/>
    <x v="86"/>
    <s v="AEROVIAS DEL CONTINENTE AMERICANO S.A."/>
    <m/>
  </r>
  <r>
    <x v="0"/>
    <x v="0"/>
    <x v="4"/>
    <x v="0"/>
    <x v="0"/>
    <x v="0"/>
    <x v="16"/>
    <x v="117"/>
    <s v="CASCO CAPITAL S.A.S"/>
    <m/>
  </r>
  <r>
    <x v="0"/>
    <x v="0"/>
    <x v="4"/>
    <x v="0"/>
    <x v="0"/>
    <x v="0"/>
    <x v="16"/>
    <x v="117"/>
    <s v="HOSTAL LAS MERCEDES BOUTIQUE"/>
    <m/>
  </r>
  <r>
    <x v="0"/>
    <x v="0"/>
    <x v="4"/>
    <x v="0"/>
    <x v="0"/>
    <x v="0"/>
    <x v="22"/>
    <x v="105"/>
    <m/>
    <m/>
  </r>
  <r>
    <x v="0"/>
    <x v="0"/>
    <x v="4"/>
    <x v="0"/>
    <x v="0"/>
    <x v="0"/>
    <x v="2"/>
    <x v="87"/>
    <s v="SHOPIFY INC"/>
    <n v="649503"/>
  </r>
  <r>
    <x v="0"/>
    <x v="0"/>
    <x v="4"/>
    <x v="0"/>
    <x v="0"/>
    <x v="0"/>
    <x v="2"/>
    <x v="87"/>
    <s v=" GODADDY"/>
    <m/>
  </r>
  <r>
    <x v="0"/>
    <x v="0"/>
    <x v="4"/>
    <x v="0"/>
    <x v="0"/>
    <x v="0"/>
    <x v="2"/>
    <x v="87"/>
    <s v="GOOGLE LLC"/>
    <m/>
  </r>
  <r>
    <x v="0"/>
    <x v="0"/>
    <x v="4"/>
    <x v="0"/>
    <x v="0"/>
    <x v="0"/>
    <x v="2"/>
    <x v="87"/>
    <s v=" CAMARA DE COMERCIO DE CALI"/>
    <m/>
  </r>
  <r>
    <x v="0"/>
    <x v="0"/>
    <x v="4"/>
    <x v="0"/>
    <x v="0"/>
    <x v="0"/>
    <x v="2"/>
    <x v="88"/>
    <s v="LUCERO VASQUEZ"/>
    <m/>
  </r>
  <r>
    <x v="0"/>
    <x v="0"/>
    <x v="4"/>
    <x v="0"/>
    <x v="0"/>
    <x v="0"/>
    <x v="2"/>
    <x v="88"/>
    <s v=" KOBA COLOMBIA SAS"/>
    <m/>
  </r>
  <r>
    <x v="0"/>
    <x v="0"/>
    <x v="4"/>
    <x v="0"/>
    <x v="0"/>
    <x v="0"/>
    <x v="2"/>
    <x v="89"/>
    <s v=" ANILLANDO CALI LTDA"/>
    <m/>
  </r>
  <r>
    <x v="0"/>
    <x v="0"/>
    <x v="4"/>
    <x v="0"/>
    <x v="0"/>
    <x v="0"/>
    <x v="2"/>
    <x v="89"/>
    <s v="REDOX COLOMBIA S.A.S."/>
    <m/>
  </r>
  <r>
    <x v="0"/>
    <x v="0"/>
    <x v="4"/>
    <x v="0"/>
    <x v="0"/>
    <x v="0"/>
    <x v="2"/>
    <x v="89"/>
    <s v="INGRID VIVIANA AGUDELO POVEDA"/>
    <m/>
  </r>
  <r>
    <x v="0"/>
    <x v="0"/>
    <x v="4"/>
    <x v="0"/>
    <x v="0"/>
    <x v="0"/>
    <x v="2"/>
    <x v="90"/>
    <s v="DAVID MUÑOZ"/>
    <m/>
  </r>
  <r>
    <x v="0"/>
    <x v="0"/>
    <x v="4"/>
    <x v="0"/>
    <x v="0"/>
    <x v="0"/>
    <x v="2"/>
    <x v="90"/>
    <s v="GRUPO ARGURI SAS "/>
    <n v="182220"/>
  </r>
  <r>
    <x v="0"/>
    <x v="0"/>
    <x v="4"/>
    <x v="0"/>
    <x v="0"/>
    <x v="0"/>
    <x v="2"/>
    <x v="90"/>
    <s v="INVERSIONES MEJIA MEJIA SAS"/>
    <m/>
  </r>
  <r>
    <x v="0"/>
    <x v="0"/>
    <x v="4"/>
    <x v="0"/>
    <x v="0"/>
    <x v="0"/>
    <x v="2"/>
    <x v="90"/>
    <s v="GRUPO EDS AUTOGAS SAS"/>
    <n v="125023"/>
  </r>
  <r>
    <x v="0"/>
    <x v="0"/>
    <x v="4"/>
    <x v="0"/>
    <x v="0"/>
    <x v="0"/>
    <x v="2"/>
    <x v="90"/>
    <s v="HYG OIL PETROLEUM COMPANY SAS"/>
    <m/>
  </r>
  <r>
    <x v="0"/>
    <x v="0"/>
    <x v="4"/>
    <x v="0"/>
    <x v="0"/>
    <x v="0"/>
    <x v="2"/>
    <x v="90"/>
    <s v="DISTRIBUCION Y TRANSPORTE DE C"/>
    <m/>
  </r>
  <r>
    <x v="0"/>
    <x v="0"/>
    <x v="4"/>
    <x v="0"/>
    <x v="0"/>
    <x v="0"/>
    <x v="2"/>
    <x v="91"/>
    <s v="DAVID MUÑOZ"/>
    <m/>
  </r>
  <r>
    <x v="0"/>
    <x v="0"/>
    <x v="4"/>
    <x v="0"/>
    <x v="0"/>
    <x v="0"/>
    <x v="2"/>
    <x v="91"/>
    <s v="RESTAURANTE LA QUERENCIA SAS"/>
    <m/>
  </r>
  <r>
    <x v="0"/>
    <x v="0"/>
    <x v="4"/>
    <x v="0"/>
    <x v="0"/>
    <x v="0"/>
    <x v="2"/>
    <x v="91"/>
    <s v="INVERSIONES INT COLOMBIA SAS"/>
    <m/>
  </r>
  <r>
    <x v="0"/>
    <x v="0"/>
    <x v="4"/>
    <x v="0"/>
    <x v="0"/>
    <x v="0"/>
    <x v="2"/>
    <x v="91"/>
    <s v="INVERSIONES URBANAS VC SAS"/>
    <m/>
  </r>
  <r>
    <x v="0"/>
    <x v="0"/>
    <x v="4"/>
    <x v="0"/>
    <x v="0"/>
    <x v="0"/>
    <x v="2"/>
    <x v="92"/>
    <s v="F8 INVERSIONES SAS"/>
    <m/>
  </r>
  <r>
    <x v="0"/>
    <x v="0"/>
    <x v="4"/>
    <x v="0"/>
    <x v="0"/>
    <x v="0"/>
    <x v="2"/>
    <x v="136"/>
    <s v="POOL CRUZ QUINTERO"/>
    <m/>
  </r>
  <r>
    <x v="0"/>
    <x v="0"/>
    <x v="4"/>
    <x v="0"/>
    <x v="0"/>
    <x v="0"/>
    <x v="2"/>
    <x v="136"/>
    <s v="DAVID MUÑOZ"/>
    <m/>
  </r>
  <r>
    <x v="0"/>
    <x v="0"/>
    <x v="4"/>
    <x v="0"/>
    <x v="0"/>
    <x v="0"/>
    <x v="2"/>
    <x v="141"/>
    <s v="CORFICOLOMBIANA"/>
    <m/>
  </r>
  <r>
    <x v="0"/>
    <x v="0"/>
    <x v="4"/>
    <x v="0"/>
    <x v="0"/>
    <x v="0"/>
    <x v="2"/>
    <x v="141"/>
    <s v="CONCESIONARIA PANAMERICANA SAS"/>
    <m/>
  </r>
  <r>
    <x v="0"/>
    <x v="0"/>
    <x v="4"/>
    <x v="0"/>
    <x v="0"/>
    <x v="0"/>
    <x v="2"/>
    <x v="141"/>
    <s v="PATRIMONIO AUTONOMO RUTA DEL SOL"/>
    <m/>
  </r>
  <r>
    <x v="0"/>
    <x v="0"/>
    <x v="4"/>
    <x v="0"/>
    <x v="0"/>
    <x v="0"/>
    <x v="2"/>
    <x v="93"/>
    <m/>
    <m/>
  </r>
  <r>
    <x v="0"/>
    <x v="0"/>
    <x v="4"/>
    <x v="0"/>
    <x v="0"/>
    <x v="0"/>
    <x v="2"/>
    <x v="84"/>
    <s v="DIAN"/>
    <n v="11320.52"/>
  </r>
  <r>
    <x v="0"/>
    <x v="0"/>
    <x v="4"/>
    <x v="0"/>
    <x v="0"/>
    <x v="0"/>
    <x v="2"/>
    <x v="84"/>
    <s v="Seguros de riesgos laborales suramericana S.A."/>
    <n v="5391"/>
  </r>
  <r>
    <x v="0"/>
    <x v="0"/>
    <x v="4"/>
    <x v="0"/>
    <x v="0"/>
    <x v="0"/>
    <x v="2"/>
    <x v="84"/>
    <s v="FARMACIA DROGUERIA SAN JORGE LTDA"/>
    <n v="0.33"/>
  </r>
  <r>
    <x v="0"/>
    <x v="0"/>
    <x v="4"/>
    <x v="0"/>
    <x v="0"/>
    <x v="0"/>
    <x v="2"/>
    <x v="84"/>
    <s v="MUNICIPIO DE SANTIAGO DE CALI"/>
    <m/>
  </r>
  <r>
    <x v="0"/>
    <x v="0"/>
    <x v="4"/>
    <x v="0"/>
    <x v="0"/>
    <x v="0"/>
    <x v="2"/>
    <x v="84"/>
    <s v="INVERSIONES SALUDABLES VITA S.A.S"/>
    <n v="0.17"/>
  </r>
  <r>
    <x v="0"/>
    <x v="0"/>
    <x v="4"/>
    <x v="0"/>
    <x v="0"/>
    <x v="0"/>
    <x v="2"/>
    <x v="84"/>
    <s v="INVERSIONES FARMACIAS ALPHA S.A.S"/>
    <n v="250.35"/>
  </r>
  <r>
    <x v="0"/>
    <x v="0"/>
    <x v="4"/>
    <x v="0"/>
    <x v="0"/>
    <x v="0"/>
    <x v="2"/>
    <x v="84"/>
    <s v="FARMAVIT EMPRESA ASOCIATIVA DE TRABAJO"/>
    <n v="0.5"/>
  </r>
  <r>
    <x v="0"/>
    <x v="0"/>
    <x v="4"/>
    <x v="0"/>
    <x v="0"/>
    <x v="0"/>
    <x v="2"/>
    <x v="84"/>
    <s v="MOLI S.A.S."/>
    <n v="249.6"/>
  </r>
  <r>
    <x v="0"/>
    <x v="0"/>
    <x v="4"/>
    <x v="0"/>
    <x v="0"/>
    <x v="0"/>
    <x v="2"/>
    <x v="84"/>
    <s v="MELONN SAS"/>
    <n v="1"/>
  </r>
  <r>
    <x v="0"/>
    <x v="0"/>
    <x v="4"/>
    <x v="0"/>
    <x v="0"/>
    <x v="0"/>
    <x v="2"/>
    <x v="84"/>
    <s v="Fitlomena Market SAS"/>
    <n v="60.68"/>
  </r>
  <r>
    <x v="0"/>
    <x v="0"/>
    <x v="4"/>
    <x v="0"/>
    <x v="0"/>
    <x v="7"/>
    <x v="4"/>
    <x v="119"/>
    <s v="DAVID MUÑOZ"/>
    <n v="2000000"/>
  </r>
  <r>
    <x v="0"/>
    <x v="0"/>
    <x v="4"/>
    <x v="0"/>
    <x v="0"/>
    <x v="7"/>
    <x v="4"/>
    <x v="120"/>
    <s v="DAVID MUÑOZ"/>
    <m/>
  </r>
  <r>
    <x v="0"/>
    <x v="0"/>
    <x v="4"/>
    <x v="0"/>
    <x v="0"/>
    <x v="7"/>
    <x v="4"/>
    <x v="121"/>
    <s v="DAVID MUÑOZ"/>
    <n v="250000"/>
  </r>
  <r>
    <x v="0"/>
    <x v="0"/>
    <x v="4"/>
    <x v="0"/>
    <x v="0"/>
    <x v="7"/>
    <x v="4"/>
    <x v="122"/>
    <s v="DAVID MUÑOZ"/>
    <n v="30000"/>
  </r>
  <r>
    <x v="0"/>
    <x v="0"/>
    <x v="4"/>
    <x v="0"/>
    <x v="0"/>
    <x v="7"/>
    <x v="4"/>
    <x v="123"/>
    <s v="DAVID MUÑOZ"/>
    <n v="250000"/>
  </r>
  <r>
    <x v="0"/>
    <x v="0"/>
    <x v="4"/>
    <x v="0"/>
    <x v="0"/>
    <x v="7"/>
    <x v="4"/>
    <x v="124"/>
    <s v="DAVID MUÑOZ"/>
    <n v="125000"/>
  </r>
  <r>
    <x v="0"/>
    <x v="0"/>
    <x v="4"/>
    <x v="0"/>
    <x v="0"/>
    <x v="7"/>
    <x v="4"/>
    <x v="135"/>
    <m/>
    <m/>
  </r>
  <r>
    <x v="0"/>
    <x v="0"/>
    <x v="4"/>
    <x v="0"/>
    <x v="0"/>
    <x v="7"/>
    <x v="4"/>
    <x v="125"/>
    <s v="DAVID MUÑOZ"/>
    <n v="1000000"/>
  </r>
  <r>
    <x v="0"/>
    <x v="0"/>
    <x v="4"/>
    <x v="0"/>
    <x v="0"/>
    <x v="7"/>
    <x v="4"/>
    <x v="144"/>
    <s v="DAVID MUÑOZ"/>
    <n v="1000000"/>
  </r>
  <r>
    <x v="0"/>
    <x v="0"/>
    <x v="4"/>
    <x v="0"/>
    <x v="0"/>
    <x v="7"/>
    <x v="4"/>
    <x v="126"/>
    <m/>
    <m/>
  </r>
  <r>
    <x v="0"/>
    <x v="0"/>
    <x v="4"/>
    <x v="0"/>
    <x v="0"/>
    <x v="7"/>
    <x v="4"/>
    <x v="127"/>
    <s v="Seguros de riesgos laborales suramericana S.A."/>
    <n v="15660"/>
  </r>
  <r>
    <x v="0"/>
    <x v="0"/>
    <x v="4"/>
    <x v="0"/>
    <x v="0"/>
    <x v="7"/>
    <x v="4"/>
    <x v="128"/>
    <s v="Protección S.A"/>
    <n v="240000"/>
  </r>
  <r>
    <x v="0"/>
    <x v="0"/>
    <x v="4"/>
    <x v="0"/>
    <x v="0"/>
    <x v="7"/>
    <x v="4"/>
    <x v="129"/>
    <s v="Colsubsidio "/>
    <n v="120000"/>
  </r>
  <r>
    <x v="0"/>
    <x v="0"/>
    <x v="4"/>
    <x v="0"/>
    <x v="0"/>
    <x v="7"/>
    <x v="4"/>
    <x v="130"/>
    <m/>
    <m/>
  </r>
  <r>
    <x v="0"/>
    <x v="0"/>
    <x v="4"/>
    <x v="0"/>
    <x v="0"/>
    <x v="7"/>
    <x v="2"/>
    <x v="131"/>
    <m/>
    <m/>
  </r>
  <r>
    <x v="0"/>
    <x v="0"/>
    <x v="4"/>
    <x v="0"/>
    <x v="0"/>
    <x v="1"/>
    <x v="7"/>
    <x v="34"/>
    <s v="Bancolombia"/>
    <n v="84190"/>
  </r>
  <r>
    <x v="0"/>
    <x v="0"/>
    <x v="4"/>
    <x v="0"/>
    <x v="0"/>
    <x v="1"/>
    <x v="7"/>
    <x v="20"/>
    <s v="PAYU COLOMBIA SAS"/>
    <n v="442555"/>
  </r>
  <r>
    <x v="0"/>
    <x v="0"/>
    <x v="4"/>
    <x v="0"/>
    <x v="0"/>
    <x v="1"/>
    <x v="7"/>
    <x v="20"/>
    <s v="Bancolombia"/>
    <n v="105082.47"/>
  </r>
  <r>
    <x v="0"/>
    <x v="0"/>
    <x v="4"/>
    <x v="0"/>
    <x v="0"/>
    <x v="1"/>
    <x v="7"/>
    <x v="101"/>
    <s v="DIAN"/>
    <m/>
  </r>
  <r>
    <x v="0"/>
    <x v="0"/>
    <x v="4"/>
    <x v="0"/>
    <x v="0"/>
    <x v="1"/>
    <x v="7"/>
    <x v="55"/>
    <s v="NEGOCIOS LA PLAZA SAS"/>
    <n v="62367.68"/>
  </r>
  <r>
    <x v="0"/>
    <x v="0"/>
    <x v="4"/>
    <x v="0"/>
    <x v="0"/>
    <x v="1"/>
    <x v="7"/>
    <x v="55"/>
    <s v=" ALIMENTOS SOSTENIBLES SAS"/>
    <m/>
  </r>
  <r>
    <x v="0"/>
    <x v="0"/>
    <x v="4"/>
    <x v="0"/>
    <x v="0"/>
    <x v="1"/>
    <x v="8"/>
    <x v="22"/>
    <s v="Bancolombia"/>
    <n v="230525.88"/>
  </r>
  <r>
    <x v="0"/>
    <x v="0"/>
    <x v="4"/>
    <x v="0"/>
    <x v="0"/>
    <x v="1"/>
    <x v="8"/>
    <x v="94"/>
    <s v="MARIA CRISTINA TORO"/>
    <n v="3000"/>
  </r>
  <r>
    <x v="0"/>
    <x v="0"/>
    <x v="4"/>
    <x v="0"/>
    <x v="0"/>
    <x v="1"/>
    <x v="8"/>
    <x v="95"/>
    <m/>
    <m/>
  </r>
  <r>
    <x v="0"/>
    <x v="0"/>
    <x v="4"/>
    <x v="0"/>
    <x v="0"/>
    <x v="1"/>
    <x v="8"/>
    <x v="77"/>
    <s v="Fundapedco"/>
    <m/>
  </r>
  <r>
    <x v="0"/>
    <x v="0"/>
    <x v="4"/>
    <x v="0"/>
    <x v="0"/>
    <x v="1"/>
    <x v="8"/>
    <x v="4"/>
    <s v="SEBASTIAN MENDOZA CASTAÑO"/>
    <n v="175000"/>
  </r>
  <r>
    <x v="0"/>
    <x v="0"/>
    <x v="4"/>
    <x v="0"/>
    <x v="0"/>
    <x v="1"/>
    <x v="8"/>
    <x v="4"/>
    <s v="TICKET FAST SAS"/>
    <n v="348500"/>
  </r>
  <r>
    <x v="0"/>
    <x v="0"/>
    <x v="4"/>
    <x v="0"/>
    <x v="0"/>
    <x v="1"/>
    <x v="8"/>
    <x v="4"/>
    <s v="ENTERPRISE"/>
    <m/>
  </r>
  <r>
    <x v="0"/>
    <x v="0"/>
    <x v="4"/>
    <x v="0"/>
    <x v="0"/>
    <x v="1"/>
    <x v="8"/>
    <x v="4"/>
    <s v="MARIA CRISTINA TORO"/>
    <m/>
  </r>
  <r>
    <x v="0"/>
    <x v="0"/>
    <x v="4"/>
    <x v="0"/>
    <x v="0"/>
    <x v="1"/>
    <x v="8"/>
    <x v="4"/>
    <s v="LUCERO VASQUEZ"/>
    <n v="4500"/>
  </r>
  <r>
    <x v="0"/>
    <x v="0"/>
    <x v="4"/>
    <x v="0"/>
    <x v="0"/>
    <x v="1"/>
    <x v="8"/>
    <x v="4"/>
    <s v="BAGATELLE SAS"/>
    <m/>
  </r>
  <r>
    <x v="0"/>
    <x v="0"/>
    <x v="4"/>
    <x v="0"/>
    <x v="0"/>
    <x v="1"/>
    <x v="8"/>
    <x v="4"/>
    <s v="Ivon Josefina Chima Mercado"/>
    <m/>
  </r>
  <r>
    <x v="0"/>
    <x v="0"/>
    <x v="4"/>
    <x v="0"/>
    <x v="0"/>
    <x v="1"/>
    <x v="8"/>
    <x v="4"/>
    <s v="INVERSIONES MONTOLIVO SAS"/>
    <m/>
  </r>
  <r>
    <x v="0"/>
    <x v="0"/>
    <x v="4"/>
    <x v="0"/>
    <x v="0"/>
    <x v="1"/>
    <x v="8"/>
    <x v="4"/>
    <s v="TACO HOUSE MAXICAN GRILL SAS"/>
    <m/>
  </r>
  <r>
    <x v="0"/>
    <x v="0"/>
    <x v="4"/>
    <x v="0"/>
    <x v="0"/>
    <x v="1"/>
    <x v="8"/>
    <x v="4"/>
    <s v="DAVID MUÑOZ"/>
    <m/>
  </r>
  <r>
    <x v="0"/>
    <x v="0"/>
    <x v="4"/>
    <x v="0"/>
    <x v="0"/>
    <x v="1"/>
    <x v="8"/>
    <x v="4"/>
    <s v="EDWAR LOPEZ"/>
    <m/>
  </r>
  <r>
    <x v="0"/>
    <x v="0"/>
    <x v="4"/>
    <x v="0"/>
    <x v="0"/>
    <x v="6"/>
    <x v="23"/>
    <x v="112"/>
    <m/>
    <m/>
  </r>
  <r>
    <x v="0"/>
    <x v="0"/>
    <x v="4"/>
    <x v="0"/>
    <x v="2"/>
    <x v="3"/>
    <x v="3"/>
    <x v="96"/>
    <m/>
    <m/>
  </r>
  <r>
    <x v="0"/>
    <x v="0"/>
    <x v="4"/>
    <x v="0"/>
    <x v="2"/>
    <x v="3"/>
    <x v="3"/>
    <x v="137"/>
    <s v="COOPERATIVA MULTIACTIVA UNIAGRO"/>
    <m/>
  </r>
  <r>
    <x v="0"/>
    <x v="0"/>
    <x v="4"/>
    <x v="0"/>
    <x v="2"/>
    <x v="3"/>
    <x v="3"/>
    <x v="97"/>
    <s v="LA CONCEPCION SA"/>
    <n v="298368"/>
  </r>
  <r>
    <x v="0"/>
    <x v="0"/>
    <x v="4"/>
    <x v="0"/>
    <x v="2"/>
    <x v="3"/>
    <x v="3"/>
    <x v="97"/>
    <s v="ASOCIACION AGROPIMIENTERA VALLE DEL GUAMEZ"/>
    <m/>
  </r>
  <r>
    <x v="0"/>
    <x v="0"/>
    <x v="4"/>
    <x v="0"/>
    <x v="2"/>
    <x v="3"/>
    <x v="3"/>
    <x v="97"/>
    <s v="CONNPLANTS SAS"/>
    <n v="1417920"/>
  </r>
  <r>
    <x v="0"/>
    <x v="0"/>
    <x v="4"/>
    <x v="0"/>
    <x v="2"/>
    <x v="3"/>
    <x v="3"/>
    <x v="97"/>
    <m/>
    <m/>
  </r>
  <r>
    <x v="0"/>
    <x v="0"/>
    <x v="4"/>
    <x v="0"/>
    <x v="2"/>
    <x v="3"/>
    <x v="3"/>
    <x v="97"/>
    <m/>
    <m/>
  </r>
  <r>
    <x v="0"/>
    <x v="0"/>
    <x v="4"/>
    <x v="0"/>
    <x v="2"/>
    <x v="3"/>
    <x v="3"/>
    <x v="97"/>
    <m/>
    <m/>
  </r>
  <r>
    <x v="0"/>
    <x v="0"/>
    <x v="4"/>
    <x v="0"/>
    <x v="2"/>
    <x v="3"/>
    <x v="3"/>
    <x v="97"/>
    <m/>
    <m/>
  </r>
  <r>
    <x v="0"/>
    <x v="0"/>
    <x v="4"/>
    <x v="0"/>
    <x v="2"/>
    <x v="3"/>
    <x v="3"/>
    <x v="98"/>
    <m/>
    <m/>
  </r>
  <r>
    <x v="0"/>
    <x v="0"/>
    <x v="4"/>
    <x v="0"/>
    <x v="2"/>
    <x v="3"/>
    <x v="3"/>
    <x v="99"/>
    <s v="FARMAVIT EMPRESA ASOCIATIVA DE TRABAJO"/>
    <n v="9651165"/>
  </r>
  <r>
    <x v="0"/>
    <x v="0"/>
    <x v="4"/>
    <x v="0"/>
    <x v="2"/>
    <x v="3"/>
    <x v="3"/>
    <x v="99"/>
    <s v="INDES S.A.S."/>
    <m/>
  </r>
  <r>
    <x v="0"/>
    <x v="0"/>
    <x v="4"/>
    <x v="0"/>
    <x v="2"/>
    <x v="3"/>
    <x v="3"/>
    <x v="99"/>
    <s v="NEW PLAST SAS"/>
    <n v="1800675"/>
  </r>
  <r>
    <x v="0"/>
    <x v="0"/>
    <x v="4"/>
    <x v="0"/>
    <x v="2"/>
    <x v="3"/>
    <x v="3"/>
    <x v="99"/>
    <s v="MARGARITA MARIA AGUIRRE GARCIA"/>
    <m/>
  </r>
  <r>
    <x v="0"/>
    <x v="0"/>
    <x v="4"/>
    <x v="0"/>
    <x v="2"/>
    <x v="3"/>
    <x v="3"/>
    <x v="99"/>
    <s v="PRODUCCION GRAFICA EDITORES SAS"/>
    <m/>
  </r>
  <r>
    <x v="0"/>
    <x v="0"/>
    <x v="4"/>
    <x v="0"/>
    <x v="2"/>
    <x v="3"/>
    <x v="3"/>
    <x v="99"/>
    <s v="RANPACK SAS"/>
    <n v="613710"/>
  </r>
  <r>
    <x v="0"/>
    <x v="0"/>
    <x v="4"/>
    <x v="0"/>
    <x v="2"/>
    <x v="3"/>
    <x v="3"/>
    <x v="99"/>
    <s v="COORDINADORA MERCANTIL SA"/>
    <m/>
  </r>
  <r>
    <x v="0"/>
    <x v="0"/>
    <x v="4"/>
    <x v="0"/>
    <x v="2"/>
    <x v="3"/>
    <x v="26"/>
    <x v="137"/>
    <m/>
    <m/>
  </r>
  <r>
    <x v="0"/>
    <x v="0"/>
    <x v="4"/>
    <x v="0"/>
    <x v="2"/>
    <x v="3"/>
    <x v="20"/>
    <x v="49"/>
    <s v="SERVIENTREGA S.A."/>
    <m/>
  </r>
  <r>
    <x v="0"/>
    <x v="0"/>
    <x v="4"/>
    <x v="0"/>
    <x v="2"/>
    <x v="3"/>
    <x v="20"/>
    <x v="49"/>
    <s v="COORDINADORA MERCANTIL SA"/>
    <n v="1878023"/>
  </r>
  <r>
    <x v="0"/>
    <x v="0"/>
    <x v="4"/>
    <x v="0"/>
    <x v="2"/>
    <x v="3"/>
    <x v="20"/>
    <x v="49"/>
    <s v="ALLTAG SAS"/>
    <n v="260917"/>
  </r>
  <r>
    <x v="0"/>
    <x v="0"/>
    <x v="4"/>
    <x v="0"/>
    <x v="2"/>
    <x v="3"/>
    <x v="20"/>
    <x v="49"/>
    <s v="COORDIUTIL S.A."/>
    <m/>
  </r>
  <r>
    <x v="0"/>
    <x v="0"/>
    <x v="4"/>
    <x v="0"/>
    <x v="2"/>
    <x v="3"/>
    <x v="20"/>
    <x v="49"/>
    <s v="MULTILINEA LTDA"/>
    <n v="240000"/>
  </r>
  <r>
    <x v="0"/>
    <x v="0"/>
    <x v="4"/>
    <x v="0"/>
    <x v="2"/>
    <x v="3"/>
    <x v="20"/>
    <x v="49"/>
    <s v="MELONN SAS"/>
    <n v="18400"/>
  </r>
  <r>
    <x v="0"/>
    <x v="0"/>
    <x v="4"/>
    <x v="0"/>
    <x v="2"/>
    <x v="3"/>
    <x v="20"/>
    <x v="111"/>
    <s v="ALLTAG SAS"/>
    <n v="45000"/>
  </r>
  <r>
    <x v="0"/>
    <x v="0"/>
    <x v="4"/>
    <x v="0"/>
    <x v="2"/>
    <x v="3"/>
    <x v="20"/>
    <x v="111"/>
    <s v="COORDIUTIL S.A."/>
    <m/>
  </r>
  <r>
    <x v="0"/>
    <x v="0"/>
    <x v="4"/>
    <x v="0"/>
    <x v="2"/>
    <x v="3"/>
    <x v="20"/>
    <x v="111"/>
    <s v="OLGROUP SAS"/>
    <m/>
  </r>
  <r>
    <x v="0"/>
    <x v="0"/>
    <x v="4"/>
    <x v="0"/>
    <x v="2"/>
    <x v="3"/>
    <x v="20"/>
    <x v="111"/>
    <s v="MELONN SAS"/>
    <n v="55300"/>
  </r>
  <r>
    <x v="0"/>
    <x v="0"/>
    <x v="4"/>
    <x v="0"/>
    <x v="2"/>
    <x v="3"/>
    <x v="21"/>
    <x v="50"/>
    <m/>
    <m/>
  </r>
  <r>
    <x v="0"/>
    <x v="0"/>
    <x v="4"/>
    <x v="0"/>
    <x v="2"/>
    <x v="3"/>
    <x v="21"/>
    <x v="132"/>
    <s v="MARIA JOSE LOPEZ BOLAÑOS"/>
    <m/>
  </r>
  <r>
    <x v="1"/>
    <x v="0"/>
    <x v="4"/>
    <x v="0"/>
    <x v="1"/>
    <x v="2"/>
    <x v="24"/>
    <x v="63"/>
    <s v="VARIOS"/>
    <n v="66648570.899999999"/>
  </r>
  <r>
    <x v="1"/>
    <x v="0"/>
    <x v="4"/>
    <x v="0"/>
    <x v="1"/>
    <x v="5"/>
    <x v="11"/>
    <x v="64"/>
    <m/>
    <n v="3009.3"/>
  </r>
  <r>
    <x v="1"/>
    <x v="0"/>
    <x v="4"/>
    <x v="0"/>
    <x v="1"/>
    <x v="5"/>
    <x v="14"/>
    <x v="66"/>
    <m/>
    <m/>
  </r>
  <r>
    <x v="1"/>
    <x v="0"/>
    <x v="4"/>
    <x v="0"/>
    <x v="1"/>
    <x v="5"/>
    <x v="15"/>
    <x v="69"/>
    <m/>
    <n v="0.8"/>
  </r>
  <r>
    <x v="1"/>
    <x v="0"/>
    <x v="4"/>
    <x v="0"/>
    <x v="1"/>
    <x v="2"/>
    <x v="25"/>
    <x v="74"/>
    <m/>
    <n v="-5747243.29"/>
  </r>
  <r>
    <x v="1"/>
    <x v="0"/>
    <x v="4"/>
    <x v="0"/>
    <x v="1"/>
    <x v="2"/>
    <x v="25"/>
    <x v="118"/>
    <m/>
    <n v="-10000"/>
  </r>
  <r>
    <x v="1"/>
    <x v="0"/>
    <x v="4"/>
    <x v="0"/>
    <x v="1"/>
    <x v="2"/>
    <x v="0"/>
    <x v="103"/>
    <m/>
    <m/>
  </r>
  <r>
    <x v="1"/>
    <x v="0"/>
    <x v="4"/>
    <x v="0"/>
    <x v="1"/>
    <x v="2"/>
    <x v="0"/>
    <x v="104"/>
    <m/>
    <n v="350000"/>
  </r>
  <r>
    <x v="1"/>
    <x v="0"/>
    <x v="4"/>
    <x v="0"/>
    <x v="1"/>
    <x v="2"/>
    <x v="0"/>
    <x v="145"/>
    <m/>
    <n v="-623745.11"/>
  </r>
  <r>
    <x v="1"/>
    <x v="0"/>
    <x v="4"/>
    <x v="0"/>
    <x v="0"/>
    <x v="0"/>
    <x v="4"/>
    <x v="6"/>
    <s v="SEBASTIAN MENDOZA CASTAÑO"/>
    <n v="5520000"/>
  </r>
  <r>
    <x v="1"/>
    <x v="0"/>
    <x v="4"/>
    <x v="0"/>
    <x v="0"/>
    <x v="0"/>
    <x v="4"/>
    <x v="6"/>
    <s v="ANA MYRIAM SALAZAR HERMOSA"/>
    <n v="1750000"/>
  </r>
  <r>
    <x v="1"/>
    <x v="0"/>
    <x v="4"/>
    <x v="0"/>
    <x v="0"/>
    <x v="0"/>
    <x v="4"/>
    <x v="7"/>
    <s v="SEBASTIAN MENDOZA CASTAÑO"/>
    <m/>
  </r>
  <r>
    <x v="1"/>
    <x v="0"/>
    <x v="4"/>
    <x v="0"/>
    <x v="0"/>
    <x v="0"/>
    <x v="4"/>
    <x v="7"/>
    <s v="ANA MYRIAM SALAZAR HERMOSA"/>
    <n v="117172"/>
  </r>
  <r>
    <x v="1"/>
    <x v="0"/>
    <x v="4"/>
    <x v="0"/>
    <x v="0"/>
    <x v="0"/>
    <x v="4"/>
    <x v="8"/>
    <s v="SEBASTIAN MENDOZA CASTAÑO"/>
    <n v="460000"/>
  </r>
  <r>
    <x v="1"/>
    <x v="0"/>
    <x v="4"/>
    <x v="0"/>
    <x v="0"/>
    <x v="0"/>
    <x v="4"/>
    <x v="8"/>
    <s v="ANA MYRIAM SALAZAR HERMOSA"/>
    <n v="155598"/>
  </r>
  <r>
    <x v="1"/>
    <x v="0"/>
    <x v="4"/>
    <x v="0"/>
    <x v="0"/>
    <x v="0"/>
    <x v="4"/>
    <x v="9"/>
    <s v="SEBASTIAN MENDOZA CASTAÑO"/>
    <n v="55200"/>
  </r>
  <r>
    <x v="1"/>
    <x v="0"/>
    <x v="4"/>
    <x v="0"/>
    <x v="0"/>
    <x v="0"/>
    <x v="4"/>
    <x v="9"/>
    <s v="ANA MYRIAM SALAZAR HERMOSA"/>
    <n v="18672"/>
  </r>
  <r>
    <x v="1"/>
    <x v="0"/>
    <x v="4"/>
    <x v="0"/>
    <x v="0"/>
    <x v="0"/>
    <x v="4"/>
    <x v="10"/>
    <s v="SEBASTIAN MENDOZA CASTAÑO"/>
    <n v="460000"/>
  </r>
  <r>
    <x v="1"/>
    <x v="0"/>
    <x v="4"/>
    <x v="0"/>
    <x v="0"/>
    <x v="0"/>
    <x v="4"/>
    <x v="10"/>
    <s v="ANA MYRIAM SALAZAR HERMOSA"/>
    <n v="155598"/>
  </r>
  <r>
    <x v="1"/>
    <x v="0"/>
    <x v="4"/>
    <x v="0"/>
    <x v="0"/>
    <x v="0"/>
    <x v="4"/>
    <x v="11"/>
    <s v="SEBASTIAN MENDOZA CASTAÑO"/>
    <n v="230000"/>
  </r>
  <r>
    <x v="1"/>
    <x v="0"/>
    <x v="4"/>
    <x v="0"/>
    <x v="0"/>
    <x v="0"/>
    <x v="4"/>
    <x v="11"/>
    <s v="ANA MYRIAM SALAZAR HERMOSA"/>
    <n v="72916"/>
  </r>
  <r>
    <x v="1"/>
    <x v="0"/>
    <x v="4"/>
    <x v="0"/>
    <x v="0"/>
    <x v="0"/>
    <x v="4"/>
    <x v="12"/>
    <s v="SEBASTIAN MENDOZA CASTAÑO"/>
    <n v="3680000"/>
  </r>
  <r>
    <x v="1"/>
    <x v="0"/>
    <x v="4"/>
    <x v="0"/>
    <x v="0"/>
    <x v="0"/>
    <x v="4"/>
    <x v="134"/>
    <m/>
    <m/>
  </r>
  <r>
    <x v="1"/>
    <x v="0"/>
    <x v="4"/>
    <x v="0"/>
    <x v="0"/>
    <x v="0"/>
    <x v="4"/>
    <x v="142"/>
    <s v="PLATZI SAS"/>
    <m/>
  </r>
  <r>
    <x v="1"/>
    <x v="0"/>
    <x v="4"/>
    <x v="0"/>
    <x v="0"/>
    <x v="0"/>
    <x v="4"/>
    <x v="56"/>
    <s v="RICARDO ARTURO ARANGO WAGNER"/>
    <m/>
  </r>
  <r>
    <x v="1"/>
    <x v="0"/>
    <x v="4"/>
    <x v="0"/>
    <x v="0"/>
    <x v="0"/>
    <x v="4"/>
    <x v="13"/>
    <s v="Seguros de riesgos laborales suramericana S.A."/>
    <n v="37949"/>
  </r>
  <r>
    <x v="1"/>
    <x v="0"/>
    <x v="4"/>
    <x v="0"/>
    <x v="0"/>
    <x v="0"/>
    <x v="4"/>
    <x v="14"/>
    <s v="Protección S.A"/>
    <n v="662400"/>
  </r>
  <r>
    <x v="1"/>
    <x v="0"/>
    <x v="4"/>
    <x v="0"/>
    <x v="0"/>
    <x v="0"/>
    <x v="4"/>
    <x v="14"/>
    <s v="Colpensiones"/>
    <n v="210000"/>
  </r>
  <r>
    <x v="1"/>
    <x v="0"/>
    <x v="4"/>
    <x v="0"/>
    <x v="0"/>
    <x v="0"/>
    <x v="4"/>
    <x v="15"/>
    <s v="Comfandi "/>
    <n v="290800"/>
  </r>
  <r>
    <x v="1"/>
    <x v="0"/>
    <x v="4"/>
    <x v="0"/>
    <x v="0"/>
    <x v="0"/>
    <x v="4"/>
    <x v="113"/>
    <m/>
    <m/>
  </r>
  <r>
    <x v="1"/>
    <x v="0"/>
    <x v="4"/>
    <x v="0"/>
    <x v="0"/>
    <x v="0"/>
    <x v="9"/>
    <x v="114"/>
    <s v="H&amp;G CONTADORES SAS"/>
    <n v="2200000"/>
  </r>
  <r>
    <x v="1"/>
    <x v="0"/>
    <x v="4"/>
    <x v="0"/>
    <x v="0"/>
    <x v="0"/>
    <x v="9"/>
    <x v="30"/>
    <m/>
    <m/>
  </r>
  <r>
    <x v="1"/>
    <x v="0"/>
    <x v="4"/>
    <x v="0"/>
    <x v="0"/>
    <x v="0"/>
    <x v="9"/>
    <x v="110"/>
    <m/>
    <m/>
  </r>
  <r>
    <x v="1"/>
    <x v="0"/>
    <x v="4"/>
    <x v="0"/>
    <x v="0"/>
    <x v="0"/>
    <x v="5"/>
    <x v="70"/>
    <s v="COLOMBIA TELECOMUNICACIONES S.A. E.S.P."/>
    <n v="451"/>
  </r>
  <r>
    <x v="1"/>
    <x v="0"/>
    <x v="4"/>
    <x v="0"/>
    <x v="0"/>
    <x v="0"/>
    <x v="5"/>
    <x v="70"/>
    <s v="RESTAURANTE LA QUERENCIA SAS"/>
    <m/>
  </r>
  <r>
    <x v="1"/>
    <x v="0"/>
    <x v="4"/>
    <x v="0"/>
    <x v="0"/>
    <x v="0"/>
    <x v="5"/>
    <x v="102"/>
    <m/>
    <m/>
  </r>
  <r>
    <x v="1"/>
    <x v="0"/>
    <x v="4"/>
    <x v="0"/>
    <x v="0"/>
    <x v="0"/>
    <x v="5"/>
    <x v="71"/>
    <s v="AEROVIAS DEL CONTINENTE AMERICANO S.A."/>
    <n v="36500"/>
  </r>
  <r>
    <x v="1"/>
    <x v="0"/>
    <x v="4"/>
    <x v="0"/>
    <x v="0"/>
    <x v="0"/>
    <x v="5"/>
    <x v="78"/>
    <m/>
    <m/>
  </r>
  <r>
    <x v="1"/>
    <x v="0"/>
    <x v="4"/>
    <x v="0"/>
    <x v="0"/>
    <x v="0"/>
    <x v="6"/>
    <x v="17"/>
    <s v="OLGA BARBOSA DE HURTADO"/>
    <n v="800000"/>
  </r>
  <r>
    <x v="1"/>
    <x v="0"/>
    <x v="4"/>
    <x v="0"/>
    <x v="0"/>
    <x v="0"/>
    <x v="6"/>
    <x v="143"/>
    <s v="TEG EXPO SAS"/>
    <m/>
  </r>
  <r>
    <x v="1"/>
    <x v="0"/>
    <x v="4"/>
    <x v="0"/>
    <x v="0"/>
    <x v="0"/>
    <x v="0"/>
    <x v="79"/>
    <m/>
    <m/>
  </r>
  <r>
    <x v="1"/>
    <x v="0"/>
    <x v="4"/>
    <x v="0"/>
    <x v="0"/>
    <x v="0"/>
    <x v="0"/>
    <x v="80"/>
    <s v="FACEBOOK IRELAND LIMITED"/>
    <n v="573527"/>
  </r>
  <r>
    <x v="1"/>
    <x v="0"/>
    <x v="4"/>
    <x v="0"/>
    <x v="0"/>
    <x v="0"/>
    <x v="0"/>
    <x v="80"/>
    <s v="GOOGLE LLC"/>
    <n v="304000"/>
  </r>
  <r>
    <x v="1"/>
    <x v="0"/>
    <x v="4"/>
    <x v="0"/>
    <x v="0"/>
    <x v="0"/>
    <x v="0"/>
    <x v="80"/>
    <s v="MANCHOLA ASOCIADOS LTDA"/>
    <n v="1000000"/>
  </r>
  <r>
    <x v="1"/>
    <x v="0"/>
    <x v="4"/>
    <x v="0"/>
    <x v="0"/>
    <x v="0"/>
    <x v="0"/>
    <x v="80"/>
    <s v="MERCADEO COMPARTIDO SAS"/>
    <n v="365608"/>
  </r>
  <r>
    <x v="1"/>
    <x v="0"/>
    <x v="4"/>
    <x v="0"/>
    <x v="0"/>
    <x v="0"/>
    <x v="0"/>
    <x v="80"/>
    <s v="FARMACIA DROGUERIA SAN JORGE LTDA"/>
    <m/>
  </r>
  <r>
    <x v="1"/>
    <x v="0"/>
    <x v="4"/>
    <x v="0"/>
    <x v="0"/>
    <x v="0"/>
    <x v="0"/>
    <x v="80"/>
    <s v="AURA CRISTINA ROJAS TRIANA"/>
    <m/>
  </r>
  <r>
    <x v="1"/>
    <x v="0"/>
    <x v="4"/>
    <x v="0"/>
    <x v="0"/>
    <x v="0"/>
    <x v="0"/>
    <x v="80"/>
    <s v="MARYEIN LENIS GRAJALES"/>
    <m/>
  </r>
  <r>
    <x v="1"/>
    <x v="0"/>
    <x v="4"/>
    <x v="0"/>
    <x v="0"/>
    <x v="0"/>
    <x v="0"/>
    <x v="80"/>
    <s v="MARIA CRISTINA TORO"/>
    <n v="300000"/>
  </r>
  <r>
    <x v="1"/>
    <x v="0"/>
    <x v="4"/>
    <x v="0"/>
    <x v="0"/>
    <x v="0"/>
    <x v="0"/>
    <x v="80"/>
    <s v="PROYECTA T MERCHANDISING GROUP SAS"/>
    <m/>
  </r>
  <r>
    <x v="1"/>
    <x v="0"/>
    <x v="4"/>
    <x v="0"/>
    <x v="0"/>
    <x v="0"/>
    <x v="0"/>
    <x v="84"/>
    <s v="JOSE JAVIER SALCEDO SANCHEZ"/>
    <m/>
  </r>
  <r>
    <x v="1"/>
    <x v="0"/>
    <x v="4"/>
    <x v="0"/>
    <x v="0"/>
    <x v="0"/>
    <x v="0"/>
    <x v="107"/>
    <s v="LUCERO VASQUEZ"/>
    <n v="350000"/>
  </r>
  <r>
    <x v="1"/>
    <x v="0"/>
    <x v="4"/>
    <x v="0"/>
    <x v="0"/>
    <x v="0"/>
    <x v="0"/>
    <x v="115"/>
    <m/>
    <m/>
  </r>
  <r>
    <x v="1"/>
    <x v="0"/>
    <x v="4"/>
    <x v="0"/>
    <x v="0"/>
    <x v="0"/>
    <x v="0"/>
    <x v="138"/>
    <s v="COLOMBIA TELECOMUNICACIONES S.A. E.S.P."/>
    <n v="134058"/>
  </r>
  <r>
    <x v="1"/>
    <x v="0"/>
    <x v="4"/>
    <x v="0"/>
    <x v="0"/>
    <x v="0"/>
    <x v="0"/>
    <x v="108"/>
    <m/>
    <m/>
  </r>
  <r>
    <x v="1"/>
    <x v="0"/>
    <x v="4"/>
    <x v="0"/>
    <x v="0"/>
    <x v="0"/>
    <x v="0"/>
    <x v="109"/>
    <m/>
    <m/>
  </r>
  <r>
    <x v="1"/>
    <x v="0"/>
    <x v="4"/>
    <x v="0"/>
    <x v="0"/>
    <x v="0"/>
    <x v="0"/>
    <x v="116"/>
    <m/>
    <m/>
  </r>
  <r>
    <x v="1"/>
    <x v="0"/>
    <x v="4"/>
    <x v="0"/>
    <x v="0"/>
    <x v="0"/>
    <x v="0"/>
    <x v="79"/>
    <s v="SERVIENTREGA S.A."/>
    <m/>
  </r>
  <r>
    <x v="1"/>
    <x v="0"/>
    <x v="4"/>
    <x v="0"/>
    <x v="0"/>
    <x v="0"/>
    <x v="12"/>
    <x v="81"/>
    <m/>
    <m/>
  </r>
  <r>
    <x v="1"/>
    <x v="0"/>
    <x v="4"/>
    <x v="0"/>
    <x v="0"/>
    <x v="0"/>
    <x v="12"/>
    <x v="82"/>
    <s v="CAMARA DE COMERCIO DE CALI"/>
    <m/>
  </r>
  <r>
    <x v="1"/>
    <x v="0"/>
    <x v="4"/>
    <x v="0"/>
    <x v="0"/>
    <x v="0"/>
    <x v="12"/>
    <x v="83"/>
    <s v=" SIIGO SAS"/>
    <n v="110000"/>
  </r>
  <r>
    <x v="1"/>
    <x v="0"/>
    <x v="4"/>
    <x v="0"/>
    <x v="0"/>
    <x v="0"/>
    <x v="12"/>
    <x v="84"/>
    <s v="CAMARA DE COMERCIO DE CALI"/>
    <m/>
  </r>
  <r>
    <x v="1"/>
    <x v="0"/>
    <x v="4"/>
    <x v="0"/>
    <x v="0"/>
    <x v="0"/>
    <x v="19"/>
    <x v="100"/>
    <s v="ALDEMAR MUÑOZ SUAREZ"/>
    <m/>
  </r>
  <r>
    <x v="1"/>
    <x v="0"/>
    <x v="4"/>
    <x v="0"/>
    <x v="0"/>
    <x v="0"/>
    <x v="19"/>
    <x v="100"/>
    <s v="FERRETERIA BERVAR S.A.S."/>
    <m/>
  </r>
  <r>
    <x v="1"/>
    <x v="0"/>
    <x v="4"/>
    <x v="0"/>
    <x v="0"/>
    <x v="0"/>
    <x v="19"/>
    <x v="139"/>
    <m/>
    <m/>
  </r>
  <r>
    <x v="1"/>
    <x v="0"/>
    <x v="4"/>
    <x v="0"/>
    <x v="0"/>
    <x v="0"/>
    <x v="19"/>
    <x v="140"/>
    <s v="JOSE JAVIER SALCEDO SANCHEZ"/>
    <m/>
  </r>
  <r>
    <x v="1"/>
    <x v="0"/>
    <x v="4"/>
    <x v="0"/>
    <x v="0"/>
    <x v="0"/>
    <x v="16"/>
    <x v="86"/>
    <s v="AEROVIAS DEL CONTINENTE AMERICANO S.A."/>
    <n v="537000"/>
  </r>
  <r>
    <x v="1"/>
    <x v="0"/>
    <x v="4"/>
    <x v="0"/>
    <x v="0"/>
    <x v="0"/>
    <x v="16"/>
    <x v="117"/>
    <s v="CASCO CAPITAL S.A.S"/>
    <m/>
  </r>
  <r>
    <x v="1"/>
    <x v="0"/>
    <x v="4"/>
    <x v="0"/>
    <x v="0"/>
    <x v="0"/>
    <x v="16"/>
    <x v="117"/>
    <s v="HOSTAL LAS MERCEDES BOUTIQUE"/>
    <n v="330000"/>
  </r>
  <r>
    <x v="1"/>
    <x v="0"/>
    <x v="4"/>
    <x v="0"/>
    <x v="0"/>
    <x v="0"/>
    <x v="22"/>
    <x v="105"/>
    <s v="SIIGO SAS"/>
    <n v="1743600"/>
  </r>
  <r>
    <x v="1"/>
    <x v="0"/>
    <x v="4"/>
    <x v="0"/>
    <x v="0"/>
    <x v="0"/>
    <x v="2"/>
    <x v="87"/>
    <s v="SHOPIFY INC"/>
    <n v="372672"/>
  </r>
  <r>
    <x v="1"/>
    <x v="0"/>
    <x v="4"/>
    <x v="0"/>
    <x v="0"/>
    <x v="0"/>
    <x v="2"/>
    <x v="87"/>
    <s v=" GODADDY"/>
    <m/>
  </r>
  <r>
    <x v="1"/>
    <x v="0"/>
    <x v="4"/>
    <x v="0"/>
    <x v="0"/>
    <x v="0"/>
    <x v="2"/>
    <x v="87"/>
    <s v="GOOGLE LLC"/>
    <n v="95974"/>
  </r>
  <r>
    <x v="1"/>
    <x v="0"/>
    <x v="4"/>
    <x v="0"/>
    <x v="0"/>
    <x v="0"/>
    <x v="2"/>
    <x v="87"/>
    <s v=" CAMARA DE COMERCIO DE CALI"/>
    <m/>
  </r>
  <r>
    <x v="1"/>
    <x v="0"/>
    <x v="4"/>
    <x v="0"/>
    <x v="0"/>
    <x v="0"/>
    <x v="2"/>
    <x v="88"/>
    <s v="SAN CAMILO COFFE INDUSTRY SAS"/>
    <n v="151429"/>
  </r>
  <r>
    <x v="1"/>
    <x v="0"/>
    <x v="4"/>
    <x v="0"/>
    <x v="0"/>
    <x v="0"/>
    <x v="2"/>
    <x v="88"/>
    <s v=" KOBA COLOMBIA SAS"/>
    <m/>
  </r>
  <r>
    <x v="1"/>
    <x v="0"/>
    <x v="4"/>
    <x v="0"/>
    <x v="0"/>
    <x v="0"/>
    <x v="2"/>
    <x v="89"/>
    <s v=" ANILLANDO CALI LTDA"/>
    <m/>
  </r>
  <r>
    <x v="1"/>
    <x v="0"/>
    <x v="4"/>
    <x v="0"/>
    <x v="0"/>
    <x v="0"/>
    <x v="2"/>
    <x v="89"/>
    <s v="REDOX COLOMBIA S.A.S."/>
    <m/>
  </r>
  <r>
    <x v="1"/>
    <x v="0"/>
    <x v="4"/>
    <x v="0"/>
    <x v="0"/>
    <x v="0"/>
    <x v="2"/>
    <x v="89"/>
    <s v="INGRID VIVIANA AGUDELO POVEDA"/>
    <m/>
  </r>
  <r>
    <x v="1"/>
    <x v="0"/>
    <x v="4"/>
    <x v="0"/>
    <x v="0"/>
    <x v="0"/>
    <x v="2"/>
    <x v="90"/>
    <s v="DAVID MUÑOZ"/>
    <m/>
  </r>
  <r>
    <x v="1"/>
    <x v="0"/>
    <x v="4"/>
    <x v="0"/>
    <x v="0"/>
    <x v="0"/>
    <x v="2"/>
    <x v="90"/>
    <s v="GRUPO ARGURI SAS "/>
    <n v="191819"/>
  </r>
  <r>
    <x v="1"/>
    <x v="0"/>
    <x v="4"/>
    <x v="0"/>
    <x v="0"/>
    <x v="0"/>
    <x v="2"/>
    <x v="90"/>
    <s v="INVERSIONES MEJIA MEJIA SAS"/>
    <m/>
  </r>
  <r>
    <x v="1"/>
    <x v="0"/>
    <x v="4"/>
    <x v="0"/>
    <x v="0"/>
    <x v="0"/>
    <x v="2"/>
    <x v="90"/>
    <s v="GRUPO EDS AUTOGAS SAS"/>
    <m/>
  </r>
  <r>
    <x v="1"/>
    <x v="0"/>
    <x v="4"/>
    <x v="0"/>
    <x v="0"/>
    <x v="0"/>
    <x v="2"/>
    <x v="90"/>
    <s v="HYG OIL PETROLEUM COMPANY SAS"/>
    <m/>
  </r>
  <r>
    <x v="1"/>
    <x v="0"/>
    <x v="4"/>
    <x v="0"/>
    <x v="0"/>
    <x v="0"/>
    <x v="2"/>
    <x v="90"/>
    <s v="DISTRIBUCION Y TRANSPORTE DE C"/>
    <m/>
  </r>
  <r>
    <x v="1"/>
    <x v="0"/>
    <x v="4"/>
    <x v="0"/>
    <x v="0"/>
    <x v="0"/>
    <x v="2"/>
    <x v="91"/>
    <s v="DAVID MUÑOZ"/>
    <n v="116000"/>
  </r>
  <r>
    <x v="1"/>
    <x v="0"/>
    <x v="4"/>
    <x v="0"/>
    <x v="0"/>
    <x v="0"/>
    <x v="2"/>
    <x v="91"/>
    <s v="RESTAURANTE LA QUERENCIA SAS"/>
    <n v="227800"/>
  </r>
  <r>
    <x v="1"/>
    <x v="0"/>
    <x v="4"/>
    <x v="0"/>
    <x v="0"/>
    <x v="0"/>
    <x v="2"/>
    <x v="91"/>
    <s v="INVERSIONES INT COLOMBIA SAS"/>
    <m/>
  </r>
  <r>
    <x v="1"/>
    <x v="0"/>
    <x v="4"/>
    <x v="0"/>
    <x v="0"/>
    <x v="0"/>
    <x v="2"/>
    <x v="91"/>
    <s v="INVERSIONES URBANAS VC SAS"/>
    <m/>
  </r>
  <r>
    <x v="1"/>
    <x v="0"/>
    <x v="4"/>
    <x v="0"/>
    <x v="0"/>
    <x v="0"/>
    <x v="2"/>
    <x v="92"/>
    <s v="F8 INVERSIONES SAS"/>
    <m/>
  </r>
  <r>
    <x v="1"/>
    <x v="0"/>
    <x v="4"/>
    <x v="0"/>
    <x v="0"/>
    <x v="0"/>
    <x v="2"/>
    <x v="136"/>
    <s v="POOL CRUZ QUINTERO"/>
    <n v="125000"/>
  </r>
  <r>
    <x v="1"/>
    <x v="0"/>
    <x v="4"/>
    <x v="0"/>
    <x v="0"/>
    <x v="0"/>
    <x v="2"/>
    <x v="136"/>
    <s v="DAVID MUÑOZ"/>
    <n v="255000"/>
  </r>
  <r>
    <x v="1"/>
    <x v="0"/>
    <x v="4"/>
    <x v="0"/>
    <x v="0"/>
    <x v="0"/>
    <x v="2"/>
    <x v="141"/>
    <s v="CORFICOLOMBIANA"/>
    <m/>
  </r>
  <r>
    <x v="1"/>
    <x v="0"/>
    <x v="4"/>
    <x v="0"/>
    <x v="0"/>
    <x v="0"/>
    <x v="2"/>
    <x v="141"/>
    <s v="CONCESIONARIA PANAMERICANA SAS"/>
    <m/>
  </r>
  <r>
    <x v="1"/>
    <x v="0"/>
    <x v="4"/>
    <x v="0"/>
    <x v="0"/>
    <x v="0"/>
    <x v="2"/>
    <x v="141"/>
    <s v="PATRIMONIO AUTONOMO RUTA DEL SOL"/>
    <m/>
  </r>
  <r>
    <x v="1"/>
    <x v="0"/>
    <x v="4"/>
    <x v="0"/>
    <x v="0"/>
    <x v="0"/>
    <x v="2"/>
    <x v="93"/>
    <m/>
    <m/>
  </r>
  <r>
    <x v="1"/>
    <x v="0"/>
    <x v="4"/>
    <x v="0"/>
    <x v="0"/>
    <x v="0"/>
    <x v="2"/>
    <x v="84"/>
    <s v="DIAN"/>
    <n v="1083.8699999999999"/>
  </r>
  <r>
    <x v="1"/>
    <x v="0"/>
    <x v="4"/>
    <x v="0"/>
    <x v="0"/>
    <x v="0"/>
    <x v="2"/>
    <x v="84"/>
    <s v="Seguros de riesgos laborales suramericana S.A."/>
    <m/>
  </r>
  <r>
    <x v="1"/>
    <x v="0"/>
    <x v="4"/>
    <x v="0"/>
    <x v="0"/>
    <x v="0"/>
    <x v="2"/>
    <x v="84"/>
    <s v="FARMACIA DROGUERIA SAN JORGE LTDA"/>
    <n v="2.92"/>
  </r>
  <r>
    <x v="1"/>
    <x v="0"/>
    <x v="4"/>
    <x v="0"/>
    <x v="0"/>
    <x v="0"/>
    <x v="2"/>
    <x v="84"/>
    <s v="INVERSIONES ZONAZUL SAS"/>
    <n v="1"/>
  </r>
  <r>
    <x v="1"/>
    <x v="0"/>
    <x v="4"/>
    <x v="0"/>
    <x v="0"/>
    <x v="0"/>
    <x v="2"/>
    <x v="84"/>
    <s v="INVERSIONES FARMACIAS ALPHA S.A.S"/>
    <n v="250.12"/>
  </r>
  <r>
    <x v="1"/>
    <x v="0"/>
    <x v="4"/>
    <x v="0"/>
    <x v="0"/>
    <x v="0"/>
    <x v="2"/>
    <x v="84"/>
    <s v="MOLI S.A.S."/>
    <n v="249.71"/>
  </r>
  <r>
    <x v="1"/>
    <x v="0"/>
    <x v="4"/>
    <x v="0"/>
    <x v="0"/>
    <x v="0"/>
    <x v="2"/>
    <x v="84"/>
    <s v="NEGOCIOS LA PLAZA SAS"/>
    <n v="87745.12"/>
  </r>
  <r>
    <x v="1"/>
    <x v="0"/>
    <x v="4"/>
    <x v="0"/>
    <x v="0"/>
    <x v="0"/>
    <x v="2"/>
    <x v="84"/>
    <s v="GRUPO TR SAS"/>
    <n v="10.35"/>
  </r>
  <r>
    <x v="1"/>
    <x v="0"/>
    <x v="4"/>
    <x v="0"/>
    <x v="0"/>
    <x v="0"/>
    <x v="2"/>
    <x v="84"/>
    <s v="MELONN SAS"/>
    <m/>
  </r>
  <r>
    <x v="1"/>
    <x v="0"/>
    <x v="4"/>
    <x v="0"/>
    <x v="0"/>
    <x v="0"/>
    <x v="2"/>
    <x v="84"/>
    <s v="Fitlomena Market SAS"/>
    <m/>
  </r>
  <r>
    <x v="1"/>
    <x v="0"/>
    <x v="4"/>
    <x v="0"/>
    <x v="0"/>
    <x v="7"/>
    <x v="4"/>
    <x v="119"/>
    <s v="DAVID MUÑOZ"/>
    <n v="1533333"/>
  </r>
  <r>
    <x v="1"/>
    <x v="0"/>
    <x v="4"/>
    <x v="0"/>
    <x v="0"/>
    <x v="7"/>
    <x v="4"/>
    <x v="120"/>
    <s v="DAVID MUÑOZ"/>
    <n v="50000"/>
  </r>
  <r>
    <x v="1"/>
    <x v="0"/>
    <x v="4"/>
    <x v="0"/>
    <x v="0"/>
    <x v="7"/>
    <x v="4"/>
    <x v="121"/>
    <s v="DAVID MUÑOZ"/>
    <n v="211110"/>
  </r>
  <r>
    <x v="1"/>
    <x v="0"/>
    <x v="4"/>
    <x v="0"/>
    <x v="0"/>
    <x v="7"/>
    <x v="4"/>
    <x v="122"/>
    <s v="DAVID MUÑOZ"/>
    <n v="25333"/>
  </r>
  <r>
    <x v="1"/>
    <x v="0"/>
    <x v="4"/>
    <x v="0"/>
    <x v="0"/>
    <x v="7"/>
    <x v="4"/>
    <x v="123"/>
    <s v="DAVID MUÑOZ"/>
    <n v="211110"/>
  </r>
  <r>
    <x v="1"/>
    <x v="0"/>
    <x v="4"/>
    <x v="0"/>
    <x v="0"/>
    <x v="7"/>
    <x v="4"/>
    <x v="124"/>
    <s v="DAVID MUÑOZ"/>
    <n v="105556"/>
  </r>
  <r>
    <x v="1"/>
    <x v="0"/>
    <x v="4"/>
    <x v="0"/>
    <x v="0"/>
    <x v="7"/>
    <x v="4"/>
    <x v="135"/>
    <m/>
    <m/>
  </r>
  <r>
    <x v="1"/>
    <x v="0"/>
    <x v="4"/>
    <x v="0"/>
    <x v="0"/>
    <x v="7"/>
    <x v="4"/>
    <x v="125"/>
    <s v="DAVID MUÑOZ"/>
    <n v="1000000"/>
  </r>
  <r>
    <x v="1"/>
    <x v="0"/>
    <x v="4"/>
    <x v="0"/>
    <x v="0"/>
    <x v="7"/>
    <x v="4"/>
    <x v="144"/>
    <s v="DAVID MUÑOZ"/>
    <n v="1000000"/>
  </r>
  <r>
    <x v="1"/>
    <x v="0"/>
    <x v="4"/>
    <x v="0"/>
    <x v="0"/>
    <x v="7"/>
    <x v="4"/>
    <x v="126"/>
    <m/>
    <m/>
  </r>
  <r>
    <x v="1"/>
    <x v="0"/>
    <x v="4"/>
    <x v="0"/>
    <x v="0"/>
    <x v="7"/>
    <x v="4"/>
    <x v="127"/>
    <s v="Seguros de riesgos laborales suramericana S.A."/>
    <n v="15660"/>
  </r>
  <r>
    <x v="1"/>
    <x v="0"/>
    <x v="4"/>
    <x v="0"/>
    <x v="0"/>
    <x v="7"/>
    <x v="4"/>
    <x v="128"/>
    <s v="Protección S.A"/>
    <n v="240000"/>
  </r>
  <r>
    <x v="1"/>
    <x v="0"/>
    <x v="4"/>
    <x v="0"/>
    <x v="0"/>
    <x v="7"/>
    <x v="4"/>
    <x v="129"/>
    <s v="Colsubsidio "/>
    <n v="120000"/>
  </r>
  <r>
    <x v="1"/>
    <x v="0"/>
    <x v="4"/>
    <x v="0"/>
    <x v="0"/>
    <x v="7"/>
    <x v="4"/>
    <x v="130"/>
    <m/>
    <m/>
  </r>
  <r>
    <x v="1"/>
    <x v="0"/>
    <x v="4"/>
    <x v="0"/>
    <x v="0"/>
    <x v="7"/>
    <x v="2"/>
    <x v="131"/>
    <m/>
    <m/>
  </r>
  <r>
    <x v="1"/>
    <x v="0"/>
    <x v="4"/>
    <x v="0"/>
    <x v="0"/>
    <x v="1"/>
    <x v="7"/>
    <x v="34"/>
    <s v="Bancolombia"/>
    <n v="97338"/>
  </r>
  <r>
    <x v="1"/>
    <x v="0"/>
    <x v="4"/>
    <x v="0"/>
    <x v="0"/>
    <x v="1"/>
    <x v="7"/>
    <x v="20"/>
    <s v="PAYU COLOMBIA SAS"/>
    <n v="544795"/>
  </r>
  <r>
    <x v="1"/>
    <x v="0"/>
    <x v="4"/>
    <x v="0"/>
    <x v="0"/>
    <x v="1"/>
    <x v="7"/>
    <x v="20"/>
    <s v="Bancolombia"/>
    <n v="124756.91"/>
  </r>
  <r>
    <x v="1"/>
    <x v="0"/>
    <x v="4"/>
    <x v="0"/>
    <x v="0"/>
    <x v="1"/>
    <x v="7"/>
    <x v="101"/>
    <s v="DIAN"/>
    <m/>
  </r>
  <r>
    <x v="1"/>
    <x v="0"/>
    <x v="4"/>
    <x v="0"/>
    <x v="0"/>
    <x v="1"/>
    <x v="7"/>
    <x v="55"/>
    <s v="MERKAORGANICO NATURAL SAS"/>
    <n v="71572.240000000005"/>
  </r>
  <r>
    <x v="1"/>
    <x v="0"/>
    <x v="4"/>
    <x v="0"/>
    <x v="0"/>
    <x v="1"/>
    <x v="7"/>
    <x v="55"/>
    <s v=" ALIMENTOS SOSTENIBLES SAS"/>
    <m/>
  </r>
  <r>
    <x v="1"/>
    <x v="0"/>
    <x v="4"/>
    <x v="0"/>
    <x v="0"/>
    <x v="1"/>
    <x v="8"/>
    <x v="22"/>
    <s v="Bancolombia"/>
    <n v="335797.53"/>
  </r>
  <r>
    <x v="1"/>
    <x v="0"/>
    <x v="4"/>
    <x v="0"/>
    <x v="0"/>
    <x v="1"/>
    <x v="8"/>
    <x v="94"/>
    <s v="MARIA CRISTINA TORO"/>
    <m/>
  </r>
  <r>
    <x v="1"/>
    <x v="0"/>
    <x v="4"/>
    <x v="0"/>
    <x v="0"/>
    <x v="1"/>
    <x v="8"/>
    <x v="95"/>
    <m/>
    <m/>
  </r>
  <r>
    <x v="1"/>
    <x v="0"/>
    <x v="4"/>
    <x v="0"/>
    <x v="0"/>
    <x v="1"/>
    <x v="8"/>
    <x v="77"/>
    <s v="Fundapedco"/>
    <m/>
  </r>
  <r>
    <x v="1"/>
    <x v="0"/>
    <x v="4"/>
    <x v="0"/>
    <x v="0"/>
    <x v="1"/>
    <x v="8"/>
    <x v="4"/>
    <s v="SEBASTIAN MENDOZA CASTAÑO"/>
    <m/>
  </r>
  <r>
    <x v="1"/>
    <x v="0"/>
    <x v="4"/>
    <x v="0"/>
    <x v="0"/>
    <x v="1"/>
    <x v="8"/>
    <x v="4"/>
    <s v="TICKET FAST SAS"/>
    <m/>
  </r>
  <r>
    <x v="1"/>
    <x v="0"/>
    <x v="4"/>
    <x v="0"/>
    <x v="0"/>
    <x v="1"/>
    <x v="8"/>
    <x v="4"/>
    <s v="ENTERPRISE"/>
    <m/>
  </r>
  <r>
    <x v="1"/>
    <x v="0"/>
    <x v="4"/>
    <x v="0"/>
    <x v="0"/>
    <x v="1"/>
    <x v="8"/>
    <x v="4"/>
    <s v="MARIA CRISTINA TORO"/>
    <n v="3000"/>
  </r>
  <r>
    <x v="1"/>
    <x v="0"/>
    <x v="4"/>
    <x v="0"/>
    <x v="0"/>
    <x v="1"/>
    <x v="8"/>
    <x v="4"/>
    <s v="LUCERO VASQUEZ"/>
    <n v="3500"/>
  </r>
  <r>
    <x v="1"/>
    <x v="0"/>
    <x v="4"/>
    <x v="0"/>
    <x v="0"/>
    <x v="1"/>
    <x v="8"/>
    <x v="4"/>
    <s v="BAGATELLE SAS"/>
    <m/>
  </r>
  <r>
    <x v="1"/>
    <x v="0"/>
    <x v="4"/>
    <x v="0"/>
    <x v="0"/>
    <x v="1"/>
    <x v="8"/>
    <x v="4"/>
    <s v="Ivon Josefina Chima Mercado"/>
    <m/>
  </r>
  <r>
    <x v="1"/>
    <x v="0"/>
    <x v="4"/>
    <x v="0"/>
    <x v="0"/>
    <x v="1"/>
    <x v="8"/>
    <x v="4"/>
    <s v="INVERSIONES MONTOLIVO SAS"/>
    <m/>
  </r>
  <r>
    <x v="1"/>
    <x v="0"/>
    <x v="4"/>
    <x v="0"/>
    <x v="0"/>
    <x v="1"/>
    <x v="8"/>
    <x v="4"/>
    <s v="TACO HOUSE MAXICAN GRILL SAS"/>
    <m/>
  </r>
  <r>
    <x v="1"/>
    <x v="0"/>
    <x v="4"/>
    <x v="0"/>
    <x v="0"/>
    <x v="1"/>
    <x v="8"/>
    <x v="4"/>
    <s v="DAVID MUÑOZ"/>
    <m/>
  </r>
  <r>
    <x v="1"/>
    <x v="0"/>
    <x v="4"/>
    <x v="0"/>
    <x v="0"/>
    <x v="1"/>
    <x v="8"/>
    <x v="4"/>
    <s v="EDWAR LOPEZ"/>
    <m/>
  </r>
  <r>
    <x v="1"/>
    <x v="0"/>
    <x v="4"/>
    <x v="0"/>
    <x v="0"/>
    <x v="6"/>
    <x v="23"/>
    <x v="112"/>
    <m/>
    <m/>
  </r>
  <r>
    <x v="1"/>
    <x v="0"/>
    <x v="4"/>
    <x v="0"/>
    <x v="2"/>
    <x v="3"/>
    <x v="3"/>
    <x v="96"/>
    <m/>
    <m/>
  </r>
  <r>
    <x v="1"/>
    <x v="0"/>
    <x v="4"/>
    <x v="0"/>
    <x v="2"/>
    <x v="3"/>
    <x v="3"/>
    <x v="137"/>
    <s v="COOPERATIVA MULTIACTIVA UNIAGRO"/>
    <m/>
  </r>
  <r>
    <x v="1"/>
    <x v="0"/>
    <x v="4"/>
    <x v="0"/>
    <x v="2"/>
    <x v="3"/>
    <x v="3"/>
    <x v="97"/>
    <s v="LA CONCEPCION SA"/>
    <n v="905424"/>
  </r>
  <r>
    <x v="1"/>
    <x v="0"/>
    <x v="4"/>
    <x v="0"/>
    <x v="2"/>
    <x v="3"/>
    <x v="3"/>
    <x v="97"/>
    <s v="ASOCIACION AGROPIMIENTERA VALLE DEL GUAMEZ"/>
    <m/>
  </r>
  <r>
    <x v="1"/>
    <x v="0"/>
    <x v="4"/>
    <x v="0"/>
    <x v="2"/>
    <x v="3"/>
    <x v="3"/>
    <x v="97"/>
    <s v="CONNPLANTS SAS"/>
    <n v="1133806"/>
  </r>
  <r>
    <x v="1"/>
    <x v="0"/>
    <x v="4"/>
    <x v="0"/>
    <x v="2"/>
    <x v="3"/>
    <x v="3"/>
    <x v="97"/>
    <m/>
    <m/>
  </r>
  <r>
    <x v="1"/>
    <x v="0"/>
    <x v="4"/>
    <x v="0"/>
    <x v="2"/>
    <x v="3"/>
    <x v="3"/>
    <x v="97"/>
    <m/>
    <m/>
  </r>
  <r>
    <x v="1"/>
    <x v="0"/>
    <x v="4"/>
    <x v="0"/>
    <x v="2"/>
    <x v="3"/>
    <x v="3"/>
    <x v="97"/>
    <m/>
    <m/>
  </r>
  <r>
    <x v="1"/>
    <x v="0"/>
    <x v="4"/>
    <x v="0"/>
    <x v="2"/>
    <x v="3"/>
    <x v="3"/>
    <x v="97"/>
    <m/>
    <m/>
  </r>
  <r>
    <x v="1"/>
    <x v="0"/>
    <x v="4"/>
    <x v="0"/>
    <x v="2"/>
    <x v="3"/>
    <x v="3"/>
    <x v="98"/>
    <m/>
    <m/>
  </r>
  <r>
    <x v="1"/>
    <x v="0"/>
    <x v="4"/>
    <x v="0"/>
    <x v="2"/>
    <x v="3"/>
    <x v="3"/>
    <x v="99"/>
    <s v="FARMAVIT EMPRESA ASOCIATIVA DE TRABAJO"/>
    <n v="10733459"/>
  </r>
  <r>
    <x v="1"/>
    <x v="0"/>
    <x v="4"/>
    <x v="0"/>
    <x v="2"/>
    <x v="3"/>
    <x v="3"/>
    <x v="99"/>
    <s v="INDES S.A.S."/>
    <m/>
  </r>
  <r>
    <x v="1"/>
    <x v="0"/>
    <x v="4"/>
    <x v="0"/>
    <x v="2"/>
    <x v="3"/>
    <x v="3"/>
    <x v="99"/>
    <s v="NEW PLAST SAS"/>
    <n v="2330075"/>
  </r>
  <r>
    <x v="1"/>
    <x v="0"/>
    <x v="4"/>
    <x v="0"/>
    <x v="2"/>
    <x v="3"/>
    <x v="3"/>
    <x v="99"/>
    <s v="MARGARITA MARIA AGUIRRE GARCIA"/>
    <m/>
  </r>
  <r>
    <x v="1"/>
    <x v="0"/>
    <x v="4"/>
    <x v="0"/>
    <x v="2"/>
    <x v="3"/>
    <x v="3"/>
    <x v="99"/>
    <s v="PRODUCCION GRAFICA EDITORES SAS"/>
    <m/>
  </r>
  <r>
    <x v="1"/>
    <x v="0"/>
    <x v="4"/>
    <x v="0"/>
    <x v="2"/>
    <x v="3"/>
    <x v="3"/>
    <x v="99"/>
    <s v="LABORATORIOS FUNAT SAS"/>
    <n v="1946488"/>
  </r>
  <r>
    <x v="1"/>
    <x v="0"/>
    <x v="4"/>
    <x v="0"/>
    <x v="2"/>
    <x v="3"/>
    <x v="3"/>
    <x v="99"/>
    <s v="COORDINADORA MERCANTIL SA"/>
    <m/>
  </r>
  <r>
    <x v="1"/>
    <x v="0"/>
    <x v="4"/>
    <x v="0"/>
    <x v="2"/>
    <x v="3"/>
    <x v="26"/>
    <x v="137"/>
    <m/>
    <m/>
  </r>
  <r>
    <x v="1"/>
    <x v="0"/>
    <x v="4"/>
    <x v="0"/>
    <x v="2"/>
    <x v="3"/>
    <x v="20"/>
    <x v="49"/>
    <s v="SERVIENTREGA S.A."/>
    <m/>
  </r>
  <r>
    <x v="1"/>
    <x v="0"/>
    <x v="4"/>
    <x v="0"/>
    <x v="2"/>
    <x v="3"/>
    <x v="20"/>
    <x v="49"/>
    <s v="COORDINADORA MERCANTIL SA"/>
    <n v="1404730"/>
  </r>
  <r>
    <x v="1"/>
    <x v="0"/>
    <x v="4"/>
    <x v="0"/>
    <x v="2"/>
    <x v="3"/>
    <x v="20"/>
    <x v="49"/>
    <s v="ALLTAG SAS"/>
    <n v="260800"/>
  </r>
  <r>
    <x v="1"/>
    <x v="0"/>
    <x v="4"/>
    <x v="0"/>
    <x v="2"/>
    <x v="3"/>
    <x v="20"/>
    <x v="49"/>
    <s v="COORDIUTIL S.A."/>
    <m/>
  </r>
  <r>
    <x v="1"/>
    <x v="0"/>
    <x v="4"/>
    <x v="0"/>
    <x v="2"/>
    <x v="3"/>
    <x v="20"/>
    <x v="49"/>
    <s v="MULTILINEA LTDA"/>
    <m/>
  </r>
  <r>
    <x v="1"/>
    <x v="0"/>
    <x v="4"/>
    <x v="0"/>
    <x v="2"/>
    <x v="3"/>
    <x v="20"/>
    <x v="49"/>
    <s v="MELONN SAS"/>
    <n v="607301"/>
  </r>
  <r>
    <x v="1"/>
    <x v="0"/>
    <x v="4"/>
    <x v="0"/>
    <x v="2"/>
    <x v="3"/>
    <x v="20"/>
    <x v="111"/>
    <s v="ALLTAG SAS"/>
    <n v="45000"/>
  </r>
  <r>
    <x v="1"/>
    <x v="0"/>
    <x v="4"/>
    <x v="0"/>
    <x v="2"/>
    <x v="3"/>
    <x v="20"/>
    <x v="111"/>
    <s v="COORDIUTIL S.A."/>
    <m/>
  </r>
  <r>
    <x v="1"/>
    <x v="0"/>
    <x v="4"/>
    <x v="0"/>
    <x v="2"/>
    <x v="3"/>
    <x v="20"/>
    <x v="111"/>
    <s v="OLGROUP SAS"/>
    <m/>
  </r>
  <r>
    <x v="1"/>
    <x v="0"/>
    <x v="4"/>
    <x v="0"/>
    <x v="2"/>
    <x v="3"/>
    <x v="20"/>
    <x v="111"/>
    <s v="MELONN SAS"/>
    <n v="401702"/>
  </r>
  <r>
    <x v="1"/>
    <x v="0"/>
    <x v="4"/>
    <x v="0"/>
    <x v="2"/>
    <x v="3"/>
    <x v="21"/>
    <x v="50"/>
    <m/>
    <m/>
  </r>
  <r>
    <x v="1"/>
    <x v="0"/>
    <x v="4"/>
    <x v="0"/>
    <x v="2"/>
    <x v="3"/>
    <x v="21"/>
    <x v="132"/>
    <s v="MARIA JOSE LOPEZ BOLAÑOS"/>
    <m/>
  </r>
  <r>
    <x v="2"/>
    <x v="0"/>
    <x v="4"/>
    <x v="0"/>
    <x v="1"/>
    <x v="2"/>
    <x v="24"/>
    <x v="63"/>
    <s v="VARIOS"/>
    <n v="57273018.759999998"/>
  </r>
  <r>
    <x v="2"/>
    <x v="0"/>
    <x v="4"/>
    <x v="0"/>
    <x v="1"/>
    <x v="5"/>
    <x v="11"/>
    <x v="64"/>
    <m/>
    <n v="0.59"/>
  </r>
  <r>
    <x v="2"/>
    <x v="0"/>
    <x v="4"/>
    <x v="0"/>
    <x v="1"/>
    <x v="5"/>
    <x v="14"/>
    <x v="66"/>
    <m/>
    <m/>
  </r>
  <r>
    <x v="2"/>
    <x v="0"/>
    <x v="4"/>
    <x v="0"/>
    <x v="1"/>
    <x v="5"/>
    <x v="15"/>
    <x v="69"/>
    <m/>
    <n v="23773.02"/>
  </r>
  <r>
    <x v="2"/>
    <x v="0"/>
    <x v="4"/>
    <x v="0"/>
    <x v="1"/>
    <x v="2"/>
    <x v="25"/>
    <x v="74"/>
    <m/>
    <m/>
  </r>
  <r>
    <x v="2"/>
    <x v="0"/>
    <x v="4"/>
    <x v="0"/>
    <x v="1"/>
    <x v="2"/>
    <x v="25"/>
    <x v="118"/>
    <m/>
    <m/>
  </r>
  <r>
    <x v="2"/>
    <x v="0"/>
    <x v="4"/>
    <x v="0"/>
    <x v="1"/>
    <x v="2"/>
    <x v="0"/>
    <x v="103"/>
    <m/>
    <m/>
  </r>
  <r>
    <x v="2"/>
    <x v="0"/>
    <x v="4"/>
    <x v="0"/>
    <x v="1"/>
    <x v="2"/>
    <x v="0"/>
    <x v="104"/>
    <m/>
    <n v="350000"/>
  </r>
  <r>
    <x v="2"/>
    <x v="0"/>
    <x v="4"/>
    <x v="0"/>
    <x v="1"/>
    <x v="2"/>
    <x v="0"/>
    <x v="145"/>
    <m/>
    <n v="-435451.95"/>
  </r>
  <r>
    <x v="2"/>
    <x v="0"/>
    <x v="4"/>
    <x v="0"/>
    <x v="0"/>
    <x v="0"/>
    <x v="4"/>
    <x v="6"/>
    <s v="SEBASTIAN MENDOZA CASTAÑO"/>
    <n v="5520000"/>
  </r>
  <r>
    <x v="2"/>
    <x v="0"/>
    <x v="4"/>
    <x v="0"/>
    <x v="0"/>
    <x v="0"/>
    <x v="4"/>
    <x v="6"/>
    <s v="ANA MYRIAM SALAZAR HERMOSA"/>
    <n v="1750000"/>
  </r>
  <r>
    <x v="2"/>
    <x v="0"/>
    <x v="4"/>
    <x v="0"/>
    <x v="0"/>
    <x v="0"/>
    <x v="4"/>
    <x v="7"/>
    <s v="SEBASTIAN MENDOZA CASTAÑO"/>
    <m/>
  </r>
  <r>
    <x v="2"/>
    <x v="0"/>
    <x v="4"/>
    <x v="0"/>
    <x v="0"/>
    <x v="0"/>
    <x v="4"/>
    <x v="7"/>
    <s v="ANA MYRIAM SALAZAR HERMOSA"/>
    <n v="117172"/>
  </r>
  <r>
    <x v="2"/>
    <x v="0"/>
    <x v="4"/>
    <x v="0"/>
    <x v="0"/>
    <x v="0"/>
    <x v="4"/>
    <x v="8"/>
    <s v="SEBASTIAN MENDOZA CASTAÑO"/>
    <n v="460000"/>
  </r>
  <r>
    <x v="2"/>
    <x v="0"/>
    <x v="4"/>
    <x v="0"/>
    <x v="0"/>
    <x v="0"/>
    <x v="4"/>
    <x v="8"/>
    <s v="ANA MYRIAM SALAZAR HERMOSA"/>
    <n v="155598"/>
  </r>
  <r>
    <x v="2"/>
    <x v="0"/>
    <x v="4"/>
    <x v="0"/>
    <x v="0"/>
    <x v="0"/>
    <x v="4"/>
    <x v="9"/>
    <s v="SEBASTIAN MENDOZA CASTAÑO"/>
    <n v="55200"/>
  </r>
  <r>
    <x v="2"/>
    <x v="0"/>
    <x v="4"/>
    <x v="0"/>
    <x v="0"/>
    <x v="0"/>
    <x v="4"/>
    <x v="9"/>
    <s v="ANA MYRIAM SALAZAR HERMOSA"/>
    <n v="18672"/>
  </r>
  <r>
    <x v="2"/>
    <x v="0"/>
    <x v="4"/>
    <x v="0"/>
    <x v="0"/>
    <x v="0"/>
    <x v="4"/>
    <x v="10"/>
    <s v="SEBASTIAN MENDOZA CASTAÑO"/>
    <n v="460000"/>
  </r>
  <r>
    <x v="2"/>
    <x v="0"/>
    <x v="4"/>
    <x v="0"/>
    <x v="0"/>
    <x v="0"/>
    <x v="4"/>
    <x v="10"/>
    <s v="ANA MYRIAM SALAZAR HERMOSA"/>
    <n v="155598"/>
  </r>
  <r>
    <x v="2"/>
    <x v="0"/>
    <x v="4"/>
    <x v="0"/>
    <x v="0"/>
    <x v="0"/>
    <x v="4"/>
    <x v="11"/>
    <s v="SEBASTIAN MENDOZA CASTAÑO"/>
    <n v="230000"/>
  </r>
  <r>
    <x v="2"/>
    <x v="0"/>
    <x v="4"/>
    <x v="0"/>
    <x v="0"/>
    <x v="0"/>
    <x v="4"/>
    <x v="11"/>
    <s v="ANA MYRIAM SALAZAR HERMOSA"/>
    <n v="72916"/>
  </r>
  <r>
    <x v="2"/>
    <x v="0"/>
    <x v="4"/>
    <x v="0"/>
    <x v="0"/>
    <x v="0"/>
    <x v="4"/>
    <x v="12"/>
    <s v="SEBASTIAN MENDOZA CASTAÑO"/>
    <n v="3680000"/>
  </r>
  <r>
    <x v="2"/>
    <x v="0"/>
    <x v="4"/>
    <x v="0"/>
    <x v="0"/>
    <x v="0"/>
    <x v="4"/>
    <x v="134"/>
    <m/>
    <m/>
  </r>
  <r>
    <x v="2"/>
    <x v="0"/>
    <x v="4"/>
    <x v="0"/>
    <x v="0"/>
    <x v="0"/>
    <x v="4"/>
    <x v="142"/>
    <s v="PLATZI SAS"/>
    <m/>
  </r>
  <r>
    <x v="2"/>
    <x v="0"/>
    <x v="4"/>
    <x v="0"/>
    <x v="0"/>
    <x v="0"/>
    <x v="4"/>
    <x v="56"/>
    <s v="RICARDO ARTURO ARANGO WAGNER"/>
    <m/>
  </r>
  <r>
    <x v="2"/>
    <x v="0"/>
    <x v="4"/>
    <x v="0"/>
    <x v="0"/>
    <x v="0"/>
    <x v="4"/>
    <x v="13"/>
    <s v="Seguros de riesgos laborales suramericana S.A."/>
    <n v="37949"/>
  </r>
  <r>
    <x v="2"/>
    <x v="0"/>
    <x v="4"/>
    <x v="0"/>
    <x v="0"/>
    <x v="0"/>
    <x v="4"/>
    <x v="146"/>
    <s v="Eps Famisanar"/>
    <n v="18667"/>
  </r>
  <r>
    <x v="2"/>
    <x v="0"/>
    <x v="4"/>
    <x v="0"/>
    <x v="0"/>
    <x v="0"/>
    <x v="4"/>
    <x v="14"/>
    <s v="Protección S.A"/>
    <n v="662400"/>
  </r>
  <r>
    <x v="2"/>
    <x v="0"/>
    <x v="4"/>
    <x v="0"/>
    <x v="0"/>
    <x v="0"/>
    <x v="4"/>
    <x v="14"/>
    <s v="Colpensiones"/>
    <n v="210000"/>
  </r>
  <r>
    <x v="2"/>
    <x v="0"/>
    <x v="4"/>
    <x v="0"/>
    <x v="0"/>
    <x v="0"/>
    <x v="4"/>
    <x v="15"/>
    <s v="Comfandi "/>
    <n v="290800"/>
  </r>
  <r>
    <x v="2"/>
    <x v="0"/>
    <x v="4"/>
    <x v="0"/>
    <x v="0"/>
    <x v="0"/>
    <x v="4"/>
    <x v="113"/>
    <m/>
    <m/>
  </r>
  <r>
    <x v="2"/>
    <x v="0"/>
    <x v="4"/>
    <x v="0"/>
    <x v="0"/>
    <x v="0"/>
    <x v="9"/>
    <x v="114"/>
    <s v="H&amp;G CONTADORES SAS"/>
    <n v="600000"/>
  </r>
  <r>
    <x v="2"/>
    <x v="0"/>
    <x v="4"/>
    <x v="0"/>
    <x v="0"/>
    <x v="0"/>
    <x v="9"/>
    <x v="30"/>
    <m/>
    <m/>
  </r>
  <r>
    <x v="2"/>
    <x v="0"/>
    <x v="4"/>
    <x v="0"/>
    <x v="0"/>
    <x v="0"/>
    <x v="9"/>
    <x v="110"/>
    <m/>
    <m/>
  </r>
  <r>
    <x v="2"/>
    <x v="0"/>
    <x v="4"/>
    <x v="0"/>
    <x v="0"/>
    <x v="0"/>
    <x v="5"/>
    <x v="70"/>
    <s v="COLOMBIA TELECOMUNICACIONES S.A. E.S.P."/>
    <n v="451"/>
  </r>
  <r>
    <x v="2"/>
    <x v="0"/>
    <x v="4"/>
    <x v="0"/>
    <x v="0"/>
    <x v="0"/>
    <x v="5"/>
    <x v="70"/>
    <s v="RESTAURANTE LA QUERENCIA SAS"/>
    <m/>
  </r>
  <r>
    <x v="2"/>
    <x v="0"/>
    <x v="4"/>
    <x v="0"/>
    <x v="0"/>
    <x v="0"/>
    <x v="5"/>
    <x v="102"/>
    <m/>
    <m/>
  </r>
  <r>
    <x v="2"/>
    <x v="0"/>
    <x v="4"/>
    <x v="0"/>
    <x v="0"/>
    <x v="0"/>
    <x v="5"/>
    <x v="71"/>
    <s v="AEROVIAS DEL CONTINENTE AMERICANO S.A."/>
    <n v="36500"/>
  </r>
  <r>
    <x v="2"/>
    <x v="0"/>
    <x v="4"/>
    <x v="0"/>
    <x v="0"/>
    <x v="0"/>
    <x v="5"/>
    <x v="78"/>
    <m/>
    <m/>
  </r>
  <r>
    <x v="2"/>
    <x v="0"/>
    <x v="4"/>
    <x v="0"/>
    <x v="0"/>
    <x v="0"/>
    <x v="6"/>
    <x v="17"/>
    <s v="OLGA BARBOSA DE HURTADO"/>
    <n v="800000"/>
  </r>
  <r>
    <x v="2"/>
    <x v="0"/>
    <x v="4"/>
    <x v="0"/>
    <x v="0"/>
    <x v="0"/>
    <x v="6"/>
    <x v="143"/>
    <s v="TEG EXPO SAS"/>
    <m/>
  </r>
  <r>
    <x v="2"/>
    <x v="0"/>
    <x v="4"/>
    <x v="0"/>
    <x v="0"/>
    <x v="0"/>
    <x v="0"/>
    <x v="79"/>
    <m/>
    <m/>
  </r>
  <r>
    <x v="2"/>
    <x v="0"/>
    <x v="4"/>
    <x v="0"/>
    <x v="0"/>
    <x v="0"/>
    <x v="0"/>
    <x v="80"/>
    <s v="FACEBOOK IRELAND LIMITED"/>
    <n v="486925"/>
  </r>
  <r>
    <x v="2"/>
    <x v="0"/>
    <x v="4"/>
    <x v="0"/>
    <x v="0"/>
    <x v="0"/>
    <x v="0"/>
    <x v="80"/>
    <s v="GOOGLE LLC"/>
    <n v="303885"/>
  </r>
  <r>
    <x v="2"/>
    <x v="0"/>
    <x v="4"/>
    <x v="0"/>
    <x v="0"/>
    <x v="0"/>
    <x v="0"/>
    <x v="80"/>
    <s v="MANCHOLA ASOCIADOS LTDA"/>
    <n v="1000000"/>
  </r>
  <r>
    <x v="2"/>
    <x v="0"/>
    <x v="4"/>
    <x v="0"/>
    <x v="0"/>
    <x v="0"/>
    <x v="0"/>
    <x v="80"/>
    <s v="MERCADEO COMPARTIDO SAS"/>
    <n v="365608"/>
  </r>
  <r>
    <x v="2"/>
    <x v="0"/>
    <x v="4"/>
    <x v="0"/>
    <x v="0"/>
    <x v="0"/>
    <x v="0"/>
    <x v="80"/>
    <s v="SHOPIFY INC"/>
    <n v="415794"/>
  </r>
  <r>
    <x v="2"/>
    <x v="0"/>
    <x v="4"/>
    <x v="0"/>
    <x v="0"/>
    <x v="0"/>
    <x v="0"/>
    <x v="80"/>
    <s v="AURA CRISTINA ROJAS TRIANA"/>
    <m/>
  </r>
  <r>
    <x v="2"/>
    <x v="0"/>
    <x v="4"/>
    <x v="0"/>
    <x v="0"/>
    <x v="0"/>
    <x v="0"/>
    <x v="80"/>
    <s v="MARYEIN LENIS GRAJALES"/>
    <m/>
  </r>
  <r>
    <x v="2"/>
    <x v="0"/>
    <x v="4"/>
    <x v="0"/>
    <x v="0"/>
    <x v="0"/>
    <x v="0"/>
    <x v="80"/>
    <s v="MARIA CRISTINA TORO"/>
    <n v="300000"/>
  </r>
  <r>
    <x v="2"/>
    <x v="0"/>
    <x v="4"/>
    <x v="0"/>
    <x v="0"/>
    <x v="0"/>
    <x v="0"/>
    <x v="80"/>
    <s v="PROYECTA T MERCHANDISING GROUP SAS"/>
    <m/>
  </r>
  <r>
    <x v="2"/>
    <x v="0"/>
    <x v="4"/>
    <x v="0"/>
    <x v="0"/>
    <x v="0"/>
    <x v="0"/>
    <x v="84"/>
    <s v="JOSE JAVIER SALCEDO SANCHEZ"/>
    <m/>
  </r>
  <r>
    <x v="2"/>
    <x v="0"/>
    <x v="4"/>
    <x v="0"/>
    <x v="0"/>
    <x v="0"/>
    <x v="0"/>
    <x v="107"/>
    <s v="LUCERO VASQUEZ"/>
    <n v="450000"/>
  </r>
  <r>
    <x v="2"/>
    <x v="0"/>
    <x v="4"/>
    <x v="0"/>
    <x v="0"/>
    <x v="0"/>
    <x v="0"/>
    <x v="115"/>
    <m/>
    <m/>
  </r>
  <r>
    <x v="2"/>
    <x v="0"/>
    <x v="4"/>
    <x v="0"/>
    <x v="0"/>
    <x v="0"/>
    <x v="0"/>
    <x v="138"/>
    <s v="COLOMBIA TELECOMUNICACIONES S.A. E.S.P."/>
    <n v="134058"/>
  </r>
  <r>
    <x v="2"/>
    <x v="0"/>
    <x v="4"/>
    <x v="0"/>
    <x v="0"/>
    <x v="0"/>
    <x v="0"/>
    <x v="108"/>
    <m/>
    <m/>
  </r>
  <r>
    <x v="2"/>
    <x v="0"/>
    <x v="4"/>
    <x v="0"/>
    <x v="0"/>
    <x v="0"/>
    <x v="0"/>
    <x v="109"/>
    <m/>
    <m/>
  </r>
  <r>
    <x v="2"/>
    <x v="0"/>
    <x v="4"/>
    <x v="0"/>
    <x v="0"/>
    <x v="0"/>
    <x v="0"/>
    <x v="116"/>
    <m/>
    <m/>
  </r>
  <r>
    <x v="2"/>
    <x v="0"/>
    <x v="4"/>
    <x v="0"/>
    <x v="0"/>
    <x v="0"/>
    <x v="0"/>
    <x v="79"/>
    <s v="SERVIENTREGA S.A."/>
    <n v="110000"/>
  </r>
  <r>
    <x v="2"/>
    <x v="0"/>
    <x v="4"/>
    <x v="0"/>
    <x v="0"/>
    <x v="0"/>
    <x v="12"/>
    <x v="81"/>
    <m/>
    <m/>
  </r>
  <r>
    <x v="2"/>
    <x v="0"/>
    <x v="4"/>
    <x v="0"/>
    <x v="0"/>
    <x v="0"/>
    <x v="12"/>
    <x v="82"/>
    <s v="CAMARA DE COMERCIO DE CALI"/>
    <m/>
  </r>
  <r>
    <x v="2"/>
    <x v="0"/>
    <x v="4"/>
    <x v="0"/>
    <x v="0"/>
    <x v="0"/>
    <x v="12"/>
    <x v="83"/>
    <s v=" SIIGO SAS"/>
    <m/>
  </r>
  <r>
    <x v="2"/>
    <x v="0"/>
    <x v="4"/>
    <x v="0"/>
    <x v="0"/>
    <x v="0"/>
    <x v="12"/>
    <x v="84"/>
    <s v="CAMARA DE COMERCIO DE CALI"/>
    <m/>
  </r>
  <r>
    <x v="2"/>
    <x v="0"/>
    <x v="4"/>
    <x v="0"/>
    <x v="0"/>
    <x v="0"/>
    <x v="19"/>
    <x v="100"/>
    <s v="ALDEMAR MUÑOZ SUAREZ"/>
    <m/>
  </r>
  <r>
    <x v="2"/>
    <x v="0"/>
    <x v="4"/>
    <x v="0"/>
    <x v="0"/>
    <x v="0"/>
    <x v="19"/>
    <x v="100"/>
    <s v="FERRETERIA BERVAR S.A.S."/>
    <m/>
  </r>
  <r>
    <x v="2"/>
    <x v="0"/>
    <x v="4"/>
    <x v="0"/>
    <x v="0"/>
    <x v="0"/>
    <x v="19"/>
    <x v="139"/>
    <m/>
    <m/>
  </r>
  <r>
    <x v="2"/>
    <x v="0"/>
    <x v="4"/>
    <x v="0"/>
    <x v="0"/>
    <x v="0"/>
    <x v="19"/>
    <x v="140"/>
    <s v="JOSE JAVIER SALCEDO SANCHEZ"/>
    <m/>
  </r>
  <r>
    <x v="2"/>
    <x v="0"/>
    <x v="4"/>
    <x v="0"/>
    <x v="0"/>
    <x v="0"/>
    <x v="16"/>
    <x v="86"/>
    <s v="AEROVIAS DEL CONTINENTE AMERICANO S.A."/>
    <n v="492000"/>
  </r>
  <r>
    <x v="2"/>
    <x v="0"/>
    <x v="4"/>
    <x v="0"/>
    <x v="0"/>
    <x v="0"/>
    <x v="16"/>
    <x v="117"/>
    <s v="CASCO CAPITAL S.A.S"/>
    <m/>
  </r>
  <r>
    <x v="2"/>
    <x v="0"/>
    <x v="4"/>
    <x v="0"/>
    <x v="0"/>
    <x v="0"/>
    <x v="16"/>
    <x v="117"/>
    <s v="HOSTAL LAS MERCEDES BOUTIQUE"/>
    <m/>
  </r>
  <r>
    <x v="2"/>
    <x v="0"/>
    <x v="4"/>
    <x v="0"/>
    <x v="0"/>
    <x v="0"/>
    <x v="22"/>
    <x v="105"/>
    <s v="SIIGO SAS"/>
    <m/>
  </r>
  <r>
    <x v="2"/>
    <x v="0"/>
    <x v="4"/>
    <x v="0"/>
    <x v="0"/>
    <x v="0"/>
    <x v="2"/>
    <x v="87"/>
    <s v="SHOPIFY INC"/>
    <m/>
  </r>
  <r>
    <x v="2"/>
    <x v="0"/>
    <x v="4"/>
    <x v="0"/>
    <x v="0"/>
    <x v="0"/>
    <x v="2"/>
    <x v="87"/>
    <s v=" GODADDY"/>
    <m/>
  </r>
  <r>
    <x v="2"/>
    <x v="0"/>
    <x v="4"/>
    <x v="0"/>
    <x v="0"/>
    <x v="0"/>
    <x v="2"/>
    <x v="87"/>
    <s v="GOOGLE LLC"/>
    <n v="159055"/>
  </r>
  <r>
    <x v="2"/>
    <x v="0"/>
    <x v="4"/>
    <x v="0"/>
    <x v="0"/>
    <x v="0"/>
    <x v="2"/>
    <x v="87"/>
    <s v=" CAMARA DE COMERCIO DE CALI"/>
    <m/>
  </r>
  <r>
    <x v="2"/>
    <x v="0"/>
    <x v="4"/>
    <x v="0"/>
    <x v="0"/>
    <x v="0"/>
    <x v="2"/>
    <x v="88"/>
    <s v="SAN CAMILO COFFE INDUSTRY SAS"/>
    <m/>
  </r>
  <r>
    <x v="2"/>
    <x v="0"/>
    <x v="4"/>
    <x v="0"/>
    <x v="0"/>
    <x v="0"/>
    <x v="2"/>
    <x v="88"/>
    <s v=" KOBA COLOMBIA SAS"/>
    <m/>
  </r>
  <r>
    <x v="2"/>
    <x v="0"/>
    <x v="4"/>
    <x v="0"/>
    <x v="0"/>
    <x v="0"/>
    <x v="2"/>
    <x v="89"/>
    <s v=" ANILLANDO CALI LTDA"/>
    <m/>
  </r>
  <r>
    <x v="2"/>
    <x v="0"/>
    <x v="4"/>
    <x v="0"/>
    <x v="0"/>
    <x v="0"/>
    <x v="2"/>
    <x v="89"/>
    <s v="REDOX COLOMBIA S.A.S."/>
    <m/>
  </r>
  <r>
    <x v="2"/>
    <x v="0"/>
    <x v="4"/>
    <x v="0"/>
    <x v="0"/>
    <x v="0"/>
    <x v="2"/>
    <x v="89"/>
    <s v="INGRID VIVIANA AGUDELO POVEDA"/>
    <m/>
  </r>
  <r>
    <x v="2"/>
    <x v="0"/>
    <x v="4"/>
    <x v="0"/>
    <x v="0"/>
    <x v="0"/>
    <x v="2"/>
    <x v="90"/>
    <s v="DAVID MUÑOZ"/>
    <m/>
  </r>
  <r>
    <x v="2"/>
    <x v="0"/>
    <x v="4"/>
    <x v="0"/>
    <x v="0"/>
    <x v="0"/>
    <x v="2"/>
    <x v="90"/>
    <s v="GRUPO ARGURI SAS "/>
    <n v="184110"/>
  </r>
  <r>
    <x v="2"/>
    <x v="0"/>
    <x v="4"/>
    <x v="0"/>
    <x v="0"/>
    <x v="0"/>
    <x v="2"/>
    <x v="90"/>
    <s v="INVERSIONES MEJIA MEJIA SAS"/>
    <m/>
  </r>
  <r>
    <x v="2"/>
    <x v="0"/>
    <x v="4"/>
    <x v="0"/>
    <x v="0"/>
    <x v="0"/>
    <x v="2"/>
    <x v="90"/>
    <s v="GRUPO EDS AUTOGAS SAS"/>
    <m/>
  </r>
  <r>
    <x v="2"/>
    <x v="0"/>
    <x v="4"/>
    <x v="0"/>
    <x v="0"/>
    <x v="0"/>
    <x v="2"/>
    <x v="90"/>
    <s v="HYG OIL PETROLEUM COMPANY SAS"/>
    <m/>
  </r>
  <r>
    <x v="2"/>
    <x v="0"/>
    <x v="4"/>
    <x v="0"/>
    <x v="0"/>
    <x v="0"/>
    <x v="2"/>
    <x v="90"/>
    <s v="DISTRIBUCION Y TRANSPORTE DE C"/>
    <m/>
  </r>
  <r>
    <x v="2"/>
    <x v="0"/>
    <x v="4"/>
    <x v="0"/>
    <x v="0"/>
    <x v="0"/>
    <x v="2"/>
    <x v="91"/>
    <s v="DAVID MUÑOZ"/>
    <m/>
  </r>
  <r>
    <x v="2"/>
    <x v="0"/>
    <x v="4"/>
    <x v="0"/>
    <x v="0"/>
    <x v="0"/>
    <x v="2"/>
    <x v="91"/>
    <s v="RESTAURANTE LA QUERENCIA SAS"/>
    <m/>
  </r>
  <r>
    <x v="2"/>
    <x v="0"/>
    <x v="4"/>
    <x v="0"/>
    <x v="0"/>
    <x v="0"/>
    <x v="2"/>
    <x v="91"/>
    <s v="INVERSIONES INT COLOMBIA SAS"/>
    <m/>
  </r>
  <r>
    <x v="2"/>
    <x v="0"/>
    <x v="4"/>
    <x v="0"/>
    <x v="0"/>
    <x v="0"/>
    <x v="2"/>
    <x v="91"/>
    <s v="INVERSIONES URBANAS VC SAS"/>
    <m/>
  </r>
  <r>
    <x v="2"/>
    <x v="0"/>
    <x v="4"/>
    <x v="0"/>
    <x v="0"/>
    <x v="0"/>
    <x v="2"/>
    <x v="92"/>
    <s v="F8 INVERSIONES SAS"/>
    <m/>
  </r>
  <r>
    <x v="2"/>
    <x v="0"/>
    <x v="4"/>
    <x v="0"/>
    <x v="0"/>
    <x v="0"/>
    <x v="2"/>
    <x v="136"/>
    <s v="POOL CRUZ QUINTERO"/>
    <m/>
  </r>
  <r>
    <x v="2"/>
    <x v="0"/>
    <x v="4"/>
    <x v="0"/>
    <x v="0"/>
    <x v="0"/>
    <x v="2"/>
    <x v="136"/>
    <s v="DAVID MUÑOZ"/>
    <m/>
  </r>
  <r>
    <x v="2"/>
    <x v="0"/>
    <x v="4"/>
    <x v="0"/>
    <x v="0"/>
    <x v="0"/>
    <x v="2"/>
    <x v="141"/>
    <s v="CORFICOLOMBIANA"/>
    <m/>
  </r>
  <r>
    <x v="2"/>
    <x v="0"/>
    <x v="4"/>
    <x v="0"/>
    <x v="0"/>
    <x v="0"/>
    <x v="2"/>
    <x v="141"/>
    <s v="CONCESIONARIA PANAMERICANA SAS"/>
    <m/>
  </r>
  <r>
    <x v="2"/>
    <x v="0"/>
    <x v="4"/>
    <x v="0"/>
    <x v="0"/>
    <x v="0"/>
    <x v="2"/>
    <x v="141"/>
    <s v="PATRIMONIO AUTONOMO RUTA DEL SOL"/>
    <m/>
  </r>
  <r>
    <x v="2"/>
    <x v="0"/>
    <x v="4"/>
    <x v="0"/>
    <x v="0"/>
    <x v="0"/>
    <x v="2"/>
    <x v="93"/>
    <m/>
    <m/>
  </r>
  <r>
    <x v="2"/>
    <x v="0"/>
    <x v="4"/>
    <x v="0"/>
    <x v="0"/>
    <x v="0"/>
    <x v="2"/>
    <x v="84"/>
    <s v="DIAN"/>
    <m/>
  </r>
  <r>
    <x v="2"/>
    <x v="0"/>
    <x v="4"/>
    <x v="0"/>
    <x v="0"/>
    <x v="0"/>
    <x v="2"/>
    <x v="84"/>
    <s v="Seguros de riesgos laborales suramericana S.A."/>
    <m/>
  </r>
  <r>
    <x v="2"/>
    <x v="0"/>
    <x v="4"/>
    <x v="0"/>
    <x v="0"/>
    <x v="0"/>
    <x v="2"/>
    <x v="84"/>
    <s v="LA VITAL COLOMBIA SAS"/>
    <n v="0.04"/>
  </r>
  <r>
    <x v="2"/>
    <x v="0"/>
    <x v="4"/>
    <x v="0"/>
    <x v="0"/>
    <x v="0"/>
    <x v="2"/>
    <x v="84"/>
    <s v="INVERSIONES FARMACIAS ALPHA S.A.S"/>
    <n v="249.88"/>
  </r>
  <r>
    <x v="2"/>
    <x v="0"/>
    <x v="4"/>
    <x v="0"/>
    <x v="0"/>
    <x v="0"/>
    <x v="2"/>
    <x v="84"/>
    <s v="VITAINTEGRAL SAS"/>
    <n v="250.65"/>
  </r>
  <r>
    <x v="2"/>
    <x v="0"/>
    <x v="4"/>
    <x v="0"/>
    <x v="0"/>
    <x v="0"/>
    <x v="2"/>
    <x v="84"/>
    <s v="ORGANIZACIÓN LINEA VITAL S.A.S"/>
    <n v="0.51"/>
  </r>
  <r>
    <x v="2"/>
    <x v="0"/>
    <x v="4"/>
    <x v="0"/>
    <x v="0"/>
    <x v="0"/>
    <x v="2"/>
    <x v="84"/>
    <s v="FARMACIA DROGUERIA SAN JORGE LTDA"/>
    <n v="0.79"/>
  </r>
  <r>
    <x v="2"/>
    <x v="0"/>
    <x v="4"/>
    <x v="0"/>
    <x v="0"/>
    <x v="0"/>
    <x v="2"/>
    <x v="84"/>
    <s v="Seguros de riesgos laborales suramericana S.A."/>
    <n v="5400"/>
  </r>
  <r>
    <x v="2"/>
    <x v="0"/>
    <x v="4"/>
    <x v="0"/>
    <x v="0"/>
    <x v="0"/>
    <x v="2"/>
    <x v="84"/>
    <s v="DIAN"/>
    <n v="6039.63"/>
  </r>
  <r>
    <x v="2"/>
    <x v="0"/>
    <x v="4"/>
    <x v="0"/>
    <x v="0"/>
    <x v="0"/>
    <x v="2"/>
    <x v="84"/>
    <s v="Gladys Helena Tobar Calderon"/>
    <n v="0.52"/>
  </r>
  <r>
    <x v="2"/>
    <x v="0"/>
    <x v="4"/>
    <x v="0"/>
    <x v="0"/>
    <x v="7"/>
    <x v="4"/>
    <x v="119"/>
    <s v="DAVID MUÑOZ"/>
    <n v="2000000"/>
  </r>
  <r>
    <x v="2"/>
    <x v="0"/>
    <x v="4"/>
    <x v="0"/>
    <x v="0"/>
    <x v="7"/>
    <x v="4"/>
    <x v="120"/>
    <s v="DAVID MUÑOZ"/>
    <m/>
  </r>
  <r>
    <x v="2"/>
    <x v="0"/>
    <x v="4"/>
    <x v="0"/>
    <x v="0"/>
    <x v="7"/>
    <x v="4"/>
    <x v="121"/>
    <s v="DAVID MUÑOZ"/>
    <n v="250000"/>
  </r>
  <r>
    <x v="2"/>
    <x v="0"/>
    <x v="4"/>
    <x v="0"/>
    <x v="0"/>
    <x v="7"/>
    <x v="4"/>
    <x v="122"/>
    <s v="DAVID MUÑOZ"/>
    <n v="30000"/>
  </r>
  <r>
    <x v="2"/>
    <x v="0"/>
    <x v="4"/>
    <x v="0"/>
    <x v="0"/>
    <x v="7"/>
    <x v="4"/>
    <x v="123"/>
    <s v="DAVID MUÑOZ"/>
    <n v="250000"/>
  </r>
  <r>
    <x v="2"/>
    <x v="0"/>
    <x v="4"/>
    <x v="0"/>
    <x v="0"/>
    <x v="7"/>
    <x v="4"/>
    <x v="124"/>
    <s v="DAVID MUÑOZ"/>
    <n v="125000"/>
  </r>
  <r>
    <x v="2"/>
    <x v="0"/>
    <x v="4"/>
    <x v="0"/>
    <x v="0"/>
    <x v="7"/>
    <x v="4"/>
    <x v="135"/>
    <m/>
    <m/>
  </r>
  <r>
    <x v="2"/>
    <x v="0"/>
    <x v="4"/>
    <x v="0"/>
    <x v="0"/>
    <x v="7"/>
    <x v="4"/>
    <x v="125"/>
    <s v="DAVID MUÑOZ"/>
    <n v="1000000"/>
  </r>
  <r>
    <x v="2"/>
    <x v="0"/>
    <x v="4"/>
    <x v="0"/>
    <x v="0"/>
    <x v="7"/>
    <x v="4"/>
    <x v="144"/>
    <s v="DAVID MUÑOZ"/>
    <n v="1000000"/>
  </r>
  <r>
    <x v="2"/>
    <x v="0"/>
    <x v="4"/>
    <x v="0"/>
    <x v="0"/>
    <x v="7"/>
    <x v="4"/>
    <x v="126"/>
    <m/>
    <m/>
  </r>
  <r>
    <x v="2"/>
    <x v="0"/>
    <x v="4"/>
    <x v="0"/>
    <x v="0"/>
    <x v="7"/>
    <x v="4"/>
    <x v="127"/>
    <s v="Seguros de riesgos laborales suramericana S.A."/>
    <n v="15660"/>
  </r>
  <r>
    <x v="2"/>
    <x v="0"/>
    <x v="4"/>
    <x v="0"/>
    <x v="0"/>
    <x v="7"/>
    <x v="4"/>
    <x v="128"/>
    <s v="Protección S.A"/>
    <n v="394500"/>
  </r>
  <r>
    <x v="2"/>
    <x v="0"/>
    <x v="4"/>
    <x v="0"/>
    <x v="0"/>
    <x v="7"/>
    <x v="4"/>
    <x v="129"/>
    <s v="Colsubsidio "/>
    <n v="120000"/>
  </r>
  <r>
    <x v="2"/>
    <x v="0"/>
    <x v="4"/>
    <x v="0"/>
    <x v="0"/>
    <x v="7"/>
    <x v="4"/>
    <x v="130"/>
    <m/>
    <m/>
  </r>
  <r>
    <x v="2"/>
    <x v="0"/>
    <x v="4"/>
    <x v="0"/>
    <x v="0"/>
    <x v="7"/>
    <x v="2"/>
    <x v="131"/>
    <m/>
    <m/>
  </r>
  <r>
    <x v="2"/>
    <x v="0"/>
    <x v="4"/>
    <x v="0"/>
    <x v="0"/>
    <x v="1"/>
    <x v="7"/>
    <x v="34"/>
    <s v="Bancolombia"/>
    <n v="84190"/>
  </r>
  <r>
    <x v="2"/>
    <x v="0"/>
    <x v="4"/>
    <x v="0"/>
    <x v="0"/>
    <x v="1"/>
    <x v="7"/>
    <x v="20"/>
    <s v="PAYU COLOMBIA SAS"/>
    <n v="574728"/>
  </r>
  <r>
    <x v="2"/>
    <x v="0"/>
    <x v="4"/>
    <x v="0"/>
    <x v="0"/>
    <x v="1"/>
    <x v="7"/>
    <x v="20"/>
    <s v="Bancolombia"/>
    <n v="112183.5"/>
  </r>
  <r>
    <x v="2"/>
    <x v="0"/>
    <x v="4"/>
    <x v="0"/>
    <x v="0"/>
    <x v="1"/>
    <x v="7"/>
    <x v="101"/>
    <s v="DIAN"/>
    <m/>
  </r>
  <r>
    <x v="2"/>
    <x v="0"/>
    <x v="4"/>
    <x v="0"/>
    <x v="0"/>
    <x v="1"/>
    <x v="7"/>
    <x v="55"/>
    <s v="MERKAORGANICO NATURAL SAS"/>
    <m/>
  </r>
  <r>
    <x v="2"/>
    <x v="0"/>
    <x v="4"/>
    <x v="0"/>
    <x v="0"/>
    <x v="1"/>
    <x v="7"/>
    <x v="55"/>
    <s v=" ALIMENTOS SOSTENIBLES SAS"/>
    <m/>
  </r>
  <r>
    <x v="2"/>
    <x v="0"/>
    <x v="4"/>
    <x v="0"/>
    <x v="0"/>
    <x v="1"/>
    <x v="8"/>
    <x v="22"/>
    <s v="Bancolombia"/>
    <n v="252447.74"/>
  </r>
  <r>
    <x v="2"/>
    <x v="0"/>
    <x v="4"/>
    <x v="0"/>
    <x v="0"/>
    <x v="1"/>
    <x v="8"/>
    <x v="94"/>
    <s v="MARIA CRISTINA TORO"/>
    <m/>
  </r>
  <r>
    <x v="2"/>
    <x v="0"/>
    <x v="4"/>
    <x v="0"/>
    <x v="0"/>
    <x v="1"/>
    <x v="8"/>
    <x v="95"/>
    <m/>
    <m/>
  </r>
  <r>
    <x v="2"/>
    <x v="0"/>
    <x v="4"/>
    <x v="0"/>
    <x v="0"/>
    <x v="1"/>
    <x v="8"/>
    <x v="77"/>
    <s v="Fundapedco"/>
    <m/>
  </r>
  <r>
    <x v="2"/>
    <x v="0"/>
    <x v="4"/>
    <x v="0"/>
    <x v="0"/>
    <x v="1"/>
    <x v="8"/>
    <x v="4"/>
    <s v="MARIA CRISTINA TORO"/>
    <n v="7500"/>
  </r>
  <r>
    <x v="2"/>
    <x v="0"/>
    <x v="4"/>
    <x v="0"/>
    <x v="0"/>
    <x v="1"/>
    <x v="8"/>
    <x v="4"/>
    <s v="TICKET FAST SAS"/>
    <m/>
  </r>
  <r>
    <x v="2"/>
    <x v="0"/>
    <x v="4"/>
    <x v="0"/>
    <x v="0"/>
    <x v="1"/>
    <x v="8"/>
    <x v="4"/>
    <s v="ENTERPRISE"/>
    <m/>
  </r>
  <r>
    <x v="2"/>
    <x v="0"/>
    <x v="4"/>
    <x v="0"/>
    <x v="0"/>
    <x v="1"/>
    <x v="8"/>
    <x v="4"/>
    <s v="MARIA CRISTINA TORO"/>
    <m/>
  </r>
  <r>
    <x v="2"/>
    <x v="0"/>
    <x v="4"/>
    <x v="0"/>
    <x v="0"/>
    <x v="1"/>
    <x v="8"/>
    <x v="4"/>
    <s v="LUCERO VASQUEZ"/>
    <m/>
  </r>
  <r>
    <x v="2"/>
    <x v="0"/>
    <x v="4"/>
    <x v="0"/>
    <x v="0"/>
    <x v="1"/>
    <x v="8"/>
    <x v="4"/>
    <s v="BAGATELLE SAS"/>
    <m/>
  </r>
  <r>
    <x v="2"/>
    <x v="0"/>
    <x v="4"/>
    <x v="0"/>
    <x v="0"/>
    <x v="1"/>
    <x v="8"/>
    <x v="4"/>
    <s v="Ivon Josefina Chima Mercado"/>
    <m/>
  </r>
  <r>
    <x v="2"/>
    <x v="0"/>
    <x v="4"/>
    <x v="0"/>
    <x v="0"/>
    <x v="1"/>
    <x v="8"/>
    <x v="4"/>
    <s v="INVERSIONES MONTOLIVO SAS"/>
    <m/>
  </r>
  <r>
    <x v="2"/>
    <x v="0"/>
    <x v="4"/>
    <x v="0"/>
    <x v="0"/>
    <x v="1"/>
    <x v="8"/>
    <x v="4"/>
    <s v="TACO HOUSE MAXICAN GRILL SAS"/>
    <m/>
  </r>
  <r>
    <x v="2"/>
    <x v="0"/>
    <x v="4"/>
    <x v="0"/>
    <x v="0"/>
    <x v="1"/>
    <x v="8"/>
    <x v="4"/>
    <s v="DAVID MUÑOZ"/>
    <m/>
  </r>
  <r>
    <x v="2"/>
    <x v="0"/>
    <x v="4"/>
    <x v="0"/>
    <x v="0"/>
    <x v="1"/>
    <x v="8"/>
    <x v="4"/>
    <s v="EDWAR LOPEZ"/>
    <m/>
  </r>
  <r>
    <x v="2"/>
    <x v="0"/>
    <x v="4"/>
    <x v="0"/>
    <x v="0"/>
    <x v="6"/>
    <x v="23"/>
    <x v="112"/>
    <m/>
    <m/>
  </r>
  <r>
    <x v="2"/>
    <x v="0"/>
    <x v="4"/>
    <x v="0"/>
    <x v="2"/>
    <x v="3"/>
    <x v="3"/>
    <x v="96"/>
    <m/>
    <m/>
  </r>
  <r>
    <x v="2"/>
    <x v="0"/>
    <x v="4"/>
    <x v="0"/>
    <x v="2"/>
    <x v="3"/>
    <x v="3"/>
    <x v="137"/>
    <s v="COOPERATIVA MULTIACTIVA UNIAGRO"/>
    <m/>
  </r>
  <r>
    <x v="2"/>
    <x v="0"/>
    <x v="4"/>
    <x v="0"/>
    <x v="2"/>
    <x v="3"/>
    <x v="3"/>
    <x v="97"/>
    <s v="LA CONCEPCION SA"/>
    <n v="288960"/>
  </r>
  <r>
    <x v="2"/>
    <x v="0"/>
    <x v="4"/>
    <x v="0"/>
    <x v="2"/>
    <x v="3"/>
    <x v="3"/>
    <x v="97"/>
    <s v="ASOCIACION AGROPIMIENTERA VALLE DEL GUAMEZ"/>
    <n v="510000"/>
  </r>
  <r>
    <x v="2"/>
    <x v="0"/>
    <x v="4"/>
    <x v="0"/>
    <x v="2"/>
    <x v="3"/>
    <x v="3"/>
    <x v="97"/>
    <s v="CONNPLANTS SAS"/>
    <n v="1903881"/>
  </r>
  <r>
    <x v="2"/>
    <x v="0"/>
    <x v="4"/>
    <x v="0"/>
    <x v="2"/>
    <x v="3"/>
    <x v="3"/>
    <x v="97"/>
    <m/>
    <m/>
  </r>
  <r>
    <x v="2"/>
    <x v="0"/>
    <x v="4"/>
    <x v="0"/>
    <x v="2"/>
    <x v="3"/>
    <x v="3"/>
    <x v="97"/>
    <m/>
    <m/>
  </r>
  <r>
    <x v="2"/>
    <x v="0"/>
    <x v="4"/>
    <x v="0"/>
    <x v="2"/>
    <x v="3"/>
    <x v="3"/>
    <x v="97"/>
    <m/>
    <m/>
  </r>
  <r>
    <x v="2"/>
    <x v="0"/>
    <x v="4"/>
    <x v="0"/>
    <x v="2"/>
    <x v="3"/>
    <x v="3"/>
    <x v="97"/>
    <m/>
    <m/>
  </r>
  <r>
    <x v="2"/>
    <x v="0"/>
    <x v="4"/>
    <x v="0"/>
    <x v="2"/>
    <x v="3"/>
    <x v="3"/>
    <x v="98"/>
    <m/>
    <m/>
  </r>
  <r>
    <x v="2"/>
    <x v="0"/>
    <x v="4"/>
    <x v="0"/>
    <x v="2"/>
    <x v="3"/>
    <x v="3"/>
    <x v="99"/>
    <s v="FARMAVIT EMPRESA ASOCIATIVA DE TRABAJO"/>
    <n v="9642643"/>
  </r>
  <r>
    <x v="2"/>
    <x v="0"/>
    <x v="4"/>
    <x v="0"/>
    <x v="2"/>
    <x v="3"/>
    <x v="3"/>
    <x v="99"/>
    <s v="INDES S.A.S."/>
    <m/>
  </r>
  <r>
    <x v="2"/>
    <x v="0"/>
    <x v="4"/>
    <x v="0"/>
    <x v="2"/>
    <x v="3"/>
    <x v="3"/>
    <x v="99"/>
    <s v="NEW PLAST SAS"/>
    <n v="3640000"/>
  </r>
  <r>
    <x v="2"/>
    <x v="0"/>
    <x v="4"/>
    <x v="0"/>
    <x v="2"/>
    <x v="3"/>
    <x v="3"/>
    <x v="99"/>
    <s v="MARGARITA MARIA AGUIRRE GARCIA"/>
    <m/>
  </r>
  <r>
    <x v="2"/>
    <x v="0"/>
    <x v="4"/>
    <x v="0"/>
    <x v="2"/>
    <x v="3"/>
    <x v="3"/>
    <x v="99"/>
    <s v="PRODUCCION GRAFICA EDITORES SAS"/>
    <n v="1158000"/>
  </r>
  <r>
    <x v="2"/>
    <x v="0"/>
    <x v="4"/>
    <x v="0"/>
    <x v="2"/>
    <x v="3"/>
    <x v="3"/>
    <x v="99"/>
    <s v="LABORATORIOS FUNAT SAS"/>
    <m/>
  </r>
  <r>
    <x v="2"/>
    <x v="0"/>
    <x v="4"/>
    <x v="0"/>
    <x v="2"/>
    <x v="3"/>
    <x v="3"/>
    <x v="99"/>
    <s v="COORDINADORA MERCANTIL SA"/>
    <m/>
  </r>
  <r>
    <x v="2"/>
    <x v="0"/>
    <x v="4"/>
    <x v="0"/>
    <x v="2"/>
    <x v="3"/>
    <x v="26"/>
    <x v="137"/>
    <m/>
    <m/>
  </r>
  <r>
    <x v="2"/>
    <x v="0"/>
    <x v="4"/>
    <x v="0"/>
    <x v="2"/>
    <x v="3"/>
    <x v="20"/>
    <x v="49"/>
    <s v="SERVIENTREGA S.A."/>
    <m/>
  </r>
  <r>
    <x v="2"/>
    <x v="0"/>
    <x v="4"/>
    <x v="0"/>
    <x v="2"/>
    <x v="3"/>
    <x v="20"/>
    <x v="49"/>
    <s v="COORDINADORA MERCANTIL SA"/>
    <n v="1543150"/>
  </r>
  <r>
    <x v="2"/>
    <x v="0"/>
    <x v="4"/>
    <x v="0"/>
    <x v="2"/>
    <x v="3"/>
    <x v="20"/>
    <x v="49"/>
    <s v="ALLTAG SAS"/>
    <n v="132400"/>
  </r>
  <r>
    <x v="2"/>
    <x v="0"/>
    <x v="4"/>
    <x v="0"/>
    <x v="2"/>
    <x v="3"/>
    <x v="20"/>
    <x v="49"/>
    <s v="COORDIUTIL S.A."/>
    <m/>
  </r>
  <r>
    <x v="2"/>
    <x v="0"/>
    <x v="4"/>
    <x v="0"/>
    <x v="2"/>
    <x v="3"/>
    <x v="20"/>
    <x v="49"/>
    <s v="MULTILINEA LTDA"/>
    <n v="240000"/>
  </r>
  <r>
    <x v="2"/>
    <x v="0"/>
    <x v="4"/>
    <x v="0"/>
    <x v="2"/>
    <x v="3"/>
    <x v="20"/>
    <x v="49"/>
    <s v="MELONN SAS"/>
    <n v="614500"/>
  </r>
  <r>
    <x v="2"/>
    <x v="0"/>
    <x v="4"/>
    <x v="0"/>
    <x v="2"/>
    <x v="3"/>
    <x v="20"/>
    <x v="111"/>
    <s v="ALLTAG SAS"/>
    <n v="45000"/>
  </r>
  <r>
    <x v="2"/>
    <x v="0"/>
    <x v="4"/>
    <x v="0"/>
    <x v="2"/>
    <x v="3"/>
    <x v="20"/>
    <x v="111"/>
    <s v="COORDIUTIL S.A."/>
    <m/>
  </r>
  <r>
    <x v="2"/>
    <x v="0"/>
    <x v="4"/>
    <x v="0"/>
    <x v="2"/>
    <x v="3"/>
    <x v="20"/>
    <x v="111"/>
    <s v="OLGROUP SAS"/>
    <m/>
  </r>
  <r>
    <x v="2"/>
    <x v="0"/>
    <x v="4"/>
    <x v="0"/>
    <x v="2"/>
    <x v="3"/>
    <x v="20"/>
    <x v="111"/>
    <s v="MELONN SAS"/>
    <n v="437800"/>
  </r>
  <r>
    <x v="2"/>
    <x v="0"/>
    <x v="4"/>
    <x v="0"/>
    <x v="2"/>
    <x v="3"/>
    <x v="21"/>
    <x v="50"/>
    <m/>
    <m/>
  </r>
  <r>
    <x v="2"/>
    <x v="0"/>
    <x v="4"/>
    <x v="0"/>
    <x v="2"/>
    <x v="3"/>
    <x v="21"/>
    <x v="132"/>
    <s v="MARIA JOSE LOPEZ BOLAÑOS"/>
    <m/>
  </r>
  <r>
    <x v="3"/>
    <x v="0"/>
    <x v="4"/>
    <x v="0"/>
    <x v="1"/>
    <x v="2"/>
    <x v="24"/>
    <x v="63"/>
    <s v="VARIOS"/>
    <n v="67711156.870000005"/>
  </r>
  <r>
    <x v="3"/>
    <x v="0"/>
    <x v="4"/>
    <x v="0"/>
    <x v="1"/>
    <x v="5"/>
    <x v="11"/>
    <x v="64"/>
    <m/>
    <n v="40.869999999999997"/>
  </r>
  <r>
    <x v="3"/>
    <x v="0"/>
    <x v="4"/>
    <x v="0"/>
    <x v="1"/>
    <x v="5"/>
    <x v="14"/>
    <x v="66"/>
    <m/>
    <m/>
  </r>
  <r>
    <x v="3"/>
    <x v="0"/>
    <x v="4"/>
    <x v="0"/>
    <x v="1"/>
    <x v="5"/>
    <x v="15"/>
    <x v="69"/>
    <m/>
    <n v="0.47"/>
  </r>
  <r>
    <x v="3"/>
    <x v="0"/>
    <x v="4"/>
    <x v="0"/>
    <x v="1"/>
    <x v="2"/>
    <x v="25"/>
    <x v="74"/>
    <m/>
    <n v="-62184.87"/>
  </r>
  <r>
    <x v="3"/>
    <x v="0"/>
    <x v="4"/>
    <x v="0"/>
    <x v="1"/>
    <x v="2"/>
    <x v="25"/>
    <x v="118"/>
    <m/>
    <m/>
  </r>
  <r>
    <x v="3"/>
    <x v="0"/>
    <x v="4"/>
    <x v="0"/>
    <x v="1"/>
    <x v="2"/>
    <x v="0"/>
    <x v="103"/>
    <m/>
    <m/>
  </r>
  <r>
    <x v="3"/>
    <x v="0"/>
    <x v="4"/>
    <x v="0"/>
    <x v="1"/>
    <x v="2"/>
    <x v="0"/>
    <x v="104"/>
    <m/>
    <n v="335000"/>
  </r>
  <r>
    <x v="3"/>
    <x v="0"/>
    <x v="4"/>
    <x v="0"/>
    <x v="1"/>
    <x v="2"/>
    <x v="0"/>
    <x v="145"/>
    <m/>
    <n v="-400082.36"/>
  </r>
  <r>
    <x v="3"/>
    <x v="0"/>
    <x v="4"/>
    <x v="0"/>
    <x v="0"/>
    <x v="0"/>
    <x v="4"/>
    <x v="6"/>
    <s v="SEBASTIAN MENDOZA CASTAÑO"/>
    <n v="5520000"/>
  </r>
  <r>
    <x v="3"/>
    <x v="0"/>
    <x v="4"/>
    <x v="0"/>
    <x v="0"/>
    <x v="0"/>
    <x v="4"/>
    <x v="6"/>
    <s v="ANA MYRIAM SALAZAR HERMOSA"/>
    <n v="1108333"/>
  </r>
  <r>
    <x v="3"/>
    <x v="0"/>
    <x v="4"/>
    <x v="0"/>
    <x v="0"/>
    <x v="0"/>
    <x v="4"/>
    <x v="7"/>
    <s v="SEBASTIAN MENDOZA CASTAÑO"/>
    <m/>
  </r>
  <r>
    <x v="3"/>
    <x v="0"/>
    <x v="4"/>
    <x v="0"/>
    <x v="0"/>
    <x v="0"/>
    <x v="4"/>
    <x v="7"/>
    <s v="ANA MYRIAM SALAZAR HERMOSA"/>
    <n v="74209"/>
  </r>
  <r>
    <x v="3"/>
    <x v="0"/>
    <x v="4"/>
    <x v="0"/>
    <x v="0"/>
    <x v="0"/>
    <x v="4"/>
    <x v="8"/>
    <s v="SEBASTIAN MENDOZA CASTAÑO"/>
    <n v="460000"/>
  </r>
  <r>
    <x v="3"/>
    <x v="0"/>
    <x v="4"/>
    <x v="0"/>
    <x v="0"/>
    <x v="0"/>
    <x v="4"/>
    <x v="8"/>
    <s v="ANA MYRIAM SALAZAR HERMOSA"/>
    <n v="152017"/>
  </r>
  <r>
    <x v="3"/>
    <x v="0"/>
    <x v="4"/>
    <x v="0"/>
    <x v="0"/>
    <x v="0"/>
    <x v="4"/>
    <x v="9"/>
    <s v="SEBASTIAN MENDOZA CASTAÑO"/>
    <n v="55200"/>
  </r>
  <r>
    <x v="3"/>
    <x v="0"/>
    <x v="4"/>
    <x v="0"/>
    <x v="0"/>
    <x v="0"/>
    <x v="4"/>
    <x v="9"/>
    <s v="ANA MYRIAM SALAZAR HERMOSA"/>
    <n v="18242"/>
  </r>
  <r>
    <x v="3"/>
    <x v="0"/>
    <x v="4"/>
    <x v="0"/>
    <x v="0"/>
    <x v="0"/>
    <x v="4"/>
    <x v="10"/>
    <s v="SEBASTIAN MENDOZA CASTAÑO"/>
    <n v="460000"/>
  </r>
  <r>
    <x v="3"/>
    <x v="0"/>
    <x v="4"/>
    <x v="0"/>
    <x v="0"/>
    <x v="0"/>
    <x v="4"/>
    <x v="10"/>
    <s v="ANA MYRIAM SALAZAR HERMOSA"/>
    <n v="152017"/>
  </r>
  <r>
    <x v="3"/>
    <x v="0"/>
    <x v="4"/>
    <x v="0"/>
    <x v="0"/>
    <x v="0"/>
    <x v="4"/>
    <x v="11"/>
    <s v="SEBASTIAN MENDOZA CASTAÑO"/>
    <n v="230000"/>
  </r>
  <r>
    <x v="3"/>
    <x v="0"/>
    <x v="4"/>
    <x v="0"/>
    <x v="0"/>
    <x v="0"/>
    <x v="4"/>
    <x v="11"/>
    <s v="ANA MYRIAM SALAZAR HERMOSA"/>
    <n v="72916"/>
  </r>
  <r>
    <x v="3"/>
    <x v="0"/>
    <x v="4"/>
    <x v="0"/>
    <x v="0"/>
    <x v="0"/>
    <x v="4"/>
    <x v="12"/>
    <s v="SEBASTIAN MENDOZA CASTAÑO"/>
    <n v="3680000"/>
  </r>
  <r>
    <x v="3"/>
    <x v="0"/>
    <x v="4"/>
    <x v="0"/>
    <x v="0"/>
    <x v="0"/>
    <x v="4"/>
    <x v="134"/>
    <m/>
    <m/>
  </r>
  <r>
    <x v="3"/>
    <x v="0"/>
    <x v="4"/>
    <x v="0"/>
    <x v="0"/>
    <x v="0"/>
    <x v="4"/>
    <x v="142"/>
    <s v="PLATZI SAS"/>
    <m/>
  </r>
  <r>
    <x v="3"/>
    <x v="0"/>
    <x v="4"/>
    <x v="0"/>
    <x v="0"/>
    <x v="0"/>
    <x v="4"/>
    <x v="56"/>
    <s v="RICARDO ARTURO ARANGO WAGNER"/>
    <m/>
  </r>
  <r>
    <x v="3"/>
    <x v="0"/>
    <x v="4"/>
    <x v="0"/>
    <x v="0"/>
    <x v="0"/>
    <x v="4"/>
    <x v="13"/>
    <s v="Seguros de riesgos laborales suramericana S.A."/>
    <n v="46649"/>
  </r>
  <r>
    <x v="3"/>
    <x v="0"/>
    <x v="4"/>
    <x v="0"/>
    <x v="0"/>
    <x v="0"/>
    <x v="4"/>
    <x v="146"/>
    <s v="Eps Famisanar"/>
    <m/>
  </r>
  <r>
    <x v="3"/>
    <x v="0"/>
    <x v="4"/>
    <x v="0"/>
    <x v="0"/>
    <x v="0"/>
    <x v="4"/>
    <x v="14"/>
    <s v="Protección S.A"/>
    <n v="662400"/>
  </r>
  <r>
    <x v="3"/>
    <x v="0"/>
    <x v="4"/>
    <x v="0"/>
    <x v="0"/>
    <x v="0"/>
    <x v="4"/>
    <x v="14"/>
    <s v="Colpensiones"/>
    <n v="210000"/>
  </r>
  <r>
    <x v="3"/>
    <x v="0"/>
    <x v="4"/>
    <x v="0"/>
    <x v="0"/>
    <x v="0"/>
    <x v="4"/>
    <x v="15"/>
    <s v="Comfandi "/>
    <n v="290800"/>
  </r>
  <r>
    <x v="3"/>
    <x v="0"/>
    <x v="4"/>
    <x v="0"/>
    <x v="0"/>
    <x v="0"/>
    <x v="4"/>
    <x v="113"/>
    <m/>
    <m/>
  </r>
  <r>
    <x v="3"/>
    <x v="0"/>
    <x v="4"/>
    <x v="0"/>
    <x v="0"/>
    <x v="0"/>
    <x v="9"/>
    <x v="114"/>
    <s v="H&amp;G CONTADORES SAS"/>
    <n v="600000"/>
  </r>
  <r>
    <x v="3"/>
    <x v="0"/>
    <x v="4"/>
    <x v="0"/>
    <x v="0"/>
    <x v="0"/>
    <x v="9"/>
    <x v="30"/>
    <s v="ESPERANZA MENDOZA"/>
    <n v="998000"/>
  </r>
  <r>
    <x v="3"/>
    <x v="0"/>
    <x v="4"/>
    <x v="0"/>
    <x v="0"/>
    <x v="0"/>
    <x v="9"/>
    <x v="110"/>
    <m/>
    <m/>
  </r>
  <r>
    <x v="3"/>
    <x v="0"/>
    <x v="4"/>
    <x v="0"/>
    <x v="0"/>
    <x v="0"/>
    <x v="5"/>
    <x v="70"/>
    <s v="COLOMBIA TELECOMUNICACIONES S.A. E.S.P."/>
    <m/>
  </r>
  <r>
    <x v="3"/>
    <x v="0"/>
    <x v="4"/>
    <x v="0"/>
    <x v="0"/>
    <x v="0"/>
    <x v="5"/>
    <x v="70"/>
    <s v="RESTAURANTE LA QUERENCIA SAS"/>
    <m/>
  </r>
  <r>
    <x v="3"/>
    <x v="0"/>
    <x v="4"/>
    <x v="0"/>
    <x v="0"/>
    <x v="0"/>
    <x v="5"/>
    <x v="102"/>
    <m/>
    <m/>
  </r>
  <r>
    <x v="3"/>
    <x v="0"/>
    <x v="4"/>
    <x v="0"/>
    <x v="0"/>
    <x v="0"/>
    <x v="5"/>
    <x v="71"/>
    <s v="AEROVIAS DEL CONTINENTE AMERICANO S.A."/>
    <n v="72305"/>
  </r>
  <r>
    <x v="3"/>
    <x v="0"/>
    <x v="4"/>
    <x v="0"/>
    <x v="0"/>
    <x v="0"/>
    <x v="5"/>
    <x v="78"/>
    <m/>
    <m/>
  </r>
  <r>
    <x v="3"/>
    <x v="0"/>
    <x v="4"/>
    <x v="0"/>
    <x v="0"/>
    <x v="0"/>
    <x v="6"/>
    <x v="17"/>
    <s v="OLGA BARBOSA DE HURTADO"/>
    <n v="800000"/>
  </r>
  <r>
    <x v="3"/>
    <x v="0"/>
    <x v="4"/>
    <x v="0"/>
    <x v="0"/>
    <x v="0"/>
    <x v="6"/>
    <x v="17"/>
    <s v="GRUPO HCC SAS"/>
    <n v="378375"/>
  </r>
  <r>
    <x v="3"/>
    <x v="0"/>
    <x v="4"/>
    <x v="0"/>
    <x v="0"/>
    <x v="0"/>
    <x v="6"/>
    <x v="143"/>
    <s v="TEG EXPO SAS"/>
    <m/>
  </r>
  <r>
    <x v="3"/>
    <x v="0"/>
    <x v="4"/>
    <x v="0"/>
    <x v="0"/>
    <x v="0"/>
    <x v="0"/>
    <x v="79"/>
    <m/>
    <m/>
  </r>
  <r>
    <x v="3"/>
    <x v="0"/>
    <x v="4"/>
    <x v="0"/>
    <x v="0"/>
    <x v="0"/>
    <x v="0"/>
    <x v="80"/>
    <s v="FACEBOOK IRELAND LIMITED"/>
    <n v="941669"/>
  </r>
  <r>
    <x v="3"/>
    <x v="0"/>
    <x v="4"/>
    <x v="0"/>
    <x v="0"/>
    <x v="0"/>
    <x v="0"/>
    <x v="80"/>
    <s v="GOOGLE LLC"/>
    <n v="303846"/>
  </r>
  <r>
    <x v="3"/>
    <x v="0"/>
    <x v="4"/>
    <x v="0"/>
    <x v="0"/>
    <x v="0"/>
    <x v="0"/>
    <x v="80"/>
    <s v="MANCHOLA ASOCIADOS LTDA"/>
    <n v="1000000"/>
  </r>
  <r>
    <x v="3"/>
    <x v="0"/>
    <x v="4"/>
    <x v="0"/>
    <x v="0"/>
    <x v="0"/>
    <x v="0"/>
    <x v="80"/>
    <s v="MERCADEO COMPARTIDO SAS"/>
    <n v="365608"/>
  </r>
  <r>
    <x v="3"/>
    <x v="0"/>
    <x v="4"/>
    <x v="0"/>
    <x v="0"/>
    <x v="0"/>
    <x v="0"/>
    <x v="80"/>
    <s v="SHOPIFY INC"/>
    <n v="360044"/>
  </r>
  <r>
    <x v="3"/>
    <x v="0"/>
    <x v="4"/>
    <x v="0"/>
    <x v="0"/>
    <x v="0"/>
    <x v="0"/>
    <x v="80"/>
    <s v="AURA CRISTINA ROJAS TRIANA"/>
    <m/>
  </r>
  <r>
    <x v="3"/>
    <x v="0"/>
    <x v="4"/>
    <x v="0"/>
    <x v="0"/>
    <x v="0"/>
    <x v="0"/>
    <x v="80"/>
    <s v="MARYEIN LENIS GRAJALES"/>
    <m/>
  </r>
  <r>
    <x v="3"/>
    <x v="0"/>
    <x v="4"/>
    <x v="0"/>
    <x v="0"/>
    <x v="0"/>
    <x v="0"/>
    <x v="80"/>
    <s v="MARIA CRISTINA TORO"/>
    <n v="300000"/>
  </r>
  <r>
    <x v="3"/>
    <x v="0"/>
    <x v="4"/>
    <x v="0"/>
    <x v="0"/>
    <x v="0"/>
    <x v="0"/>
    <x v="80"/>
    <s v="PROYECTA T MERCHANDISING GROUP SAS"/>
    <m/>
  </r>
  <r>
    <x v="3"/>
    <x v="0"/>
    <x v="4"/>
    <x v="0"/>
    <x v="0"/>
    <x v="0"/>
    <x v="0"/>
    <x v="84"/>
    <s v="JOSE JAVIER SALCEDO SANCHEZ"/>
    <m/>
  </r>
  <r>
    <x v="3"/>
    <x v="0"/>
    <x v="4"/>
    <x v="0"/>
    <x v="0"/>
    <x v="0"/>
    <x v="0"/>
    <x v="107"/>
    <s v="LUCERO VASQUEZ"/>
    <n v="350000"/>
  </r>
  <r>
    <x v="3"/>
    <x v="0"/>
    <x v="4"/>
    <x v="0"/>
    <x v="0"/>
    <x v="0"/>
    <x v="0"/>
    <x v="115"/>
    <m/>
    <m/>
  </r>
  <r>
    <x v="3"/>
    <x v="0"/>
    <x v="4"/>
    <x v="0"/>
    <x v="0"/>
    <x v="0"/>
    <x v="0"/>
    <x v="138"/>
    <s v="COLOMBIA TELECOMUNICACIONES S.A. E.S.P."/>
    <n v="134058"/>
  </r>
  <r>
    <x v="3"/>
    <x v="0"/>
    <x v="4"/>
    <x v="0"/>
    <x v="0"/>
    <x v="0"/>
    <x v="0"/>
    <x v="108"/>
    <m/>
    <m/>
  </r>
  <r>
    <x v="3"/>
    <x v="0"/>
    <x v="4"/>
    <x v="0"/>
    <x v="0"/>
    <x v="0"/>
    <x v="0"/>
    <x v="109"/>
    <m/>
    <m/>
  </r>
  <r>
    <x v="3"/>
    <x v="0"/>
    <x v="4"/>
    <x v="0"/>
    <x v="0"/>
    <x v="0"/>
    <x v="0"/>
    <x v="116"/>
    <m/>
    <m/>
  </r>
  <r>
    <x v="3"/>
    <x v="0"/>
    <x v="4"/>
    <x v="0"/>
    <x v="0"/>
    <x v="0"/>
    <x v="0"/>
    <x v="79"/>
    <s v="SERVIENTREGA S.A."/>
    <m/>
  </r>
  <r>
    <x v="3"/>
    <x v="0"/>
    <x v="4"/>
    <x v="0"/>
    <x v="0"/>
    <x v="0"/>
    <x v="12"/>
    <x v="81"/>
    <m/>
    <m/>
  </r>
  <r>
    <x v="3"/>
    <x v="0"/>
    <x v="4"/>
    <x v="0"/>
    <x v="0"/>
    <x v="0"/>
    <x v="12"/>
    <x v="82"/>
    <s v="CAMARA DE COMERCIO DE CALI"/>
    <m/>
  </r>
  <r>
    <x v="3"/>
    <x v="0"/>
    <x v="4"/>
    <x v="0"/>
    <x v="0"/>
    <x v="0"/>
    <x v="12"/>
    <x v="83"/>
    <s v=" SIIGO SAS"/>
    <m/>
  </r>
  <r>
    <x v="3"/>
    <x v="0"/>
    <x v="4"/>
    <x v="0"/>
    <x v="0"/>
    <x v="0"/>
    <x v="12"/>
    <x v="84"/>
    <s v="CAMARA DE COMERCIO DE CALI"/>
    <m/>
  </r>
  <r>
    <x v="3"/>
    <x v="0"/>
    <x v="4"/>
    <x v="0"/>
    <x v="0"/>
    <x v="0"/>
    <x v="19"/>
    <x v="100"/>
    <s v="ALDEMAR MUÑOZ SUAREZ"/>
    <m/>
  </r>
  <r>
    <x v="3"/>
    <x v="0"/>
    <x v="4"/>
    <x v="0"/>
    <x v="0"/>
    <x v="0"/>
    <x v="19"/>
    <x v="100"/>
    <s v="FERRETERIA BERVAR S.A.S."/>
    <m/>
  </r>
  <r>
    <x v="3"/>
    <x v="0"/>
    <x v="4"/>
    <x v="0"/>
    <x v="0"/>
    <x v="0"/>
    <x v="19"/>
    <x v="139"/>
    <m/>
    <m/>
  </r>
  <r>
    <x v="3"/>
    <x v="0"/>
    <x v="4"/>
    <x v="0"/>
    <x v="0"/>
    <x v="0"/>
    <x v="19"/>
    <x v="140"/>
    <s v="JOSE JAVIER SALCEDO SANCHEZ"/>
    <m/>
  </r>
  <r>
    <x v="3"/>
    <x v="0"/>
    <x v="4"/>
    <x v="0"/>
    <x v="0"/>
    <x v="0"/>
    <x v="16"/>
    <x v="86"/>
    <s v="AEROVIAS DEL CONTINENTE AMERICANO S.A."/>
    <n v="1012700"/>
  </r>
  <r>
    <x v="3"/>
    <x v="0"/>
    <x v="4"/>
    <x v="0"/>
    <x v="0"/>
    <x v="0"/>
    <x v="16"/>
    <x v="117"/>
    <s v="CASCO CAPITAL S.A.S"/>
    <m/>
  </r>
  <r>
    <x v="3"/>
    <x v="0"/>
    <x v="4"/>
    <x v="0"/>
    <x v="0"/>
    <x v="0"/>
    <x v="16"/>
    <x v="117"/>
    <s v="Hotel Laureles Plaza SAS"/>
    <n v="444000"/>
  </r>
  <r>
    <x v="3"/>
    <x v="0"/>
    <x v="4"/>
    <x v="0"/>
    <x v="0"/>
    <x v="0"/>
    <x v="22"/>
    <x v="105"/>
    <s v="SIIGO SAS"/>
    <m/>
  </r>
  <r>
    <x v="3"/>
    <x v="0"/>
    <x v="4"/>
    <x v="0"/>
    <x v="0"/>
    <x v="0"/>
    <x v="2"/>
    <x v="87"/>
    <s v="SHOPIFY INC"/>
    <m/>
  </r>
  <r>
    <x v="3"/>
    <x v="0"/>
    <x v="4"/>
    <x v="0"/>
    <x v="0"/>
    <x v="0"/>
    <x v="2"/>
    <x v="87"/>
    <s v=" GODADDY"/>
    <n v="60709"/>
  </r>
  <r>
    <x v="3"/>
    <x v="0"/>
    <x v="4"/>
    <x v="0"/>
    <x v="0"/>
    <x v="0"/>
    <x v="2"/>
    <x v="87"/>
    <s v="GOOGLE LLC"/>
    <n v="109759"/>
  </r>
  <r>
    <x v="3"/>
    <x v="0"/>
    <x v="4"/>
    <x v="0"/>
    <x v="0"/>
    <x v="0"/>
    <x v="2"/>
    <x v="87"/>
    <s v=" CAMARA DE COMERCIO DE CALI"/>
    <m/>
  </r>
  <r>
    <x v="3"/>
    <x v="0"/>
    <x v="4"/>
    <x v="0"/>
    <x v="0"/>
    <x v="0"/>
    <x v="2"/>
    <x v="88"/>
    <s v="SAN CAMILO COFFE INDUSTRY SAS"/>
    <n v="146667"/>
  </r>
  <r>
    <x v="3"/>
    <x v="0"/>
    <x v="4"/>
    <x v="0"/>
    <x v="0"/>
    <x v="0"/>
    <x v="2"/>
    <x v="88"/>
    <s v=" KOBA COLOMBIA SAS"/>
    <m/>
  </r>
  <r>
    <x v="3"/>
    <x v="0"/>
    <x v="4"/>
    <x v="0"/>
    <x v="0"/>
    <x v="0"/>
    <x v="2"/>
    <x v="89"/>
    <s v=" ANILLANDO CALI LTDA"/>
    <m/>
  </r>
  <r>
    <x v="3"/>
    <x v="0"/>
    <x v="4"/>
    <x v="0"/>
    <x v="0"/>
    <x v="0"/>
    <x v="2"/>
    <x v="89"/>
    <s v="REDOX COLOMBIA S.A.S."/>
    <n v="53109"/>
  </r>
  <r>
    <x v="3"/>
    <x v="0"/>
    <x v="4"/>
    <x v="0"/>
    <x v="0"/>
    <x v="0"/>
    <x v="2"/>
    <x v="89"/>
    <s v="MAC CENTER COLOMBIA SOCIEDAD POR ACCIONES SIMPLIFICADA"/>
    <n v="209160"/>
  </r>
  <r>
    <x v="3"/>
    <x v="0"/>
    <x v="4"/>
    <x v="0"/>
    <x v="0"/>
    <x v="0"/>
    <x v="2"/>
    <x v="90"/>
    <s v="DAVID MUÑOZ"/>
    <m/>
  </r>
  <r>
    <x v="3"/>
    <x v="0"/>
    <x v="4"/>
    <x v="0"/>
    <x v="0"/>
    <x v="0"/>
    <x v="2"/>
    <x v="90"/>
    <s v="GRUPO ARGURI SAS "/>
    <n v="262327"/>
  </r>
  <r>
    <x v="3"/>
    <x v="0"/>
    <x v="4"/>
    <x v="0"/>
    <x v="0"/>
    <x v="0"/>
    <x v="2"/>
    <x v="90"/>
    <s v="INVERSIONES MEJIA MEJIA SAS"/>
    <m/>
  </r>
  <r>
    <x v="3"/>
    <x v="0"/>
    <x v="4"/>
    <x v="0"/>
    <x v="0"/>
    <x v="0"/>
    <x v="2"/>
    <x v="90"/>
    <s v="GRUPO EDS AUTOGAS SAS"/>
    <m/>
  </r>
  <r>
    <x v="3"/>
    <x v="0"/>
    <x v="4"/>
    <x v="0"/>
    <x v="0"/>
    <x v="0"/>
    <x v="2"/>
    <x v="90"/>
    <s v="HYG OIL PETROLEUM COMPANY SAS"/>
    <m/>
  </r>
  <r>
    <x v="3"/>
    <x v="0"/>
    <x v="4"/>
    <x v="0"/>
    <x v="0"/>
    <x v="0"/>
    <x v="2"/>
    <x v="90"/>
    <s v="DISTRIBUCION Y TRANSPORTE DE C"/>
    <m/>
  </r>
  <r>
    <x v="3"/>
    <x v="0"/>
    <x v="4"/>
    <x v="0"/>
    <x v="0"/>
    <x v="0"/>
    <x v="2"/>
    <x v="91"/>
    <s v="DAVID MUÑOZ"/>
    <n v="137500"/>
  </r>
  <r>
    <x v="3"/>
    <x v="0"/>
    <x v="4"/>
    <x v="0"/>
    <x v="0"/>
    <x v="0"/>
    <x v="2"/>
    <x v="91"/>
    <s v="RESTAURANTE LA QUERENCIA SAS"/>
    <m/>
  </r>
  <r>
    <x v="3"/>
    <x v="0"/>
    <x v="4"/>
    <x v="0"/>
    <x v="0"/>
    <x v="0"/>
    <x v="2"/>
    <x v="91"/>
    <s v="INVERSIONES INT COLOMBIA SAS"/>
    <m/>
  </r>
  <r>
    <x v="3"/>
    <x v="0"/>
    <x v="4"/>
    <x v="0"/>
    <x v="0"/>
    <x v="0"/>
    <x v="2"/>
    <x v="91"/>
    <s v="INVERSIONES URBANAS VC SAS"/>
    <m/>
  </r>
  <r>
    <x v="3"/>
    <x v="0"/>
    <x v="4"/>
    <x v="0"/>
    <x v="0"/>
    <x v="0"/>
    <x v="2"/>
    <x v="92"/>
    <s v="F8 INVERSIONES SAS"/>
    <m/>
  </r>
  <r>
    <x v="3"/>
    <x v="0"/>
    <x v="4"/>
    <x v="0"/>
    <x v="0"/>
    <x v="0"/>
    <x v="2"/>
    <x v="136"/>
    <s v="DAVID MUÑOZ MONTOYA"/>
    <n v="546000"/>
  </r>
  <r>
    <x v="3"/>
    <x v="0"/>
    <x v="4"/>
    <x v="0"/>
    <x v="0"/>
    <x v="0"/>
    <x v="2"/>
    <x v="136"/>
    <s v="JHON FREYMAN ESCOBAR"/>
    <n v="56000"/>
  </r>
  <r>
    <x v="3"/>
    <x v="0"/>
    <x v="4"/>
    <x v="0"/>
    <x v="0"/>
    <x v="0"/>
    <x v="2"/>
    <x v="141"/>
    <s v="CORFICOLOMBIANA"/>
    <m/>
  </r>
  <r>
    <x v="3"/>
    <x v="0"/>
    <x v="4"/>
    <x v="0"/>
    <x v="0"/>
    <x v="0"/>
    <x v="2"/>
    <x v="141"/>
    <s v="CONCESIONARIA PANAMERICANA SAS"/>
    <m/>
  </r>
  <r>
    <x v="3"/>
    <x v="0"/>
    <x v="4"/>
    <x v="0"/>
    <x v="0"/>
    <x v="0"/>
    <x v="2"/>
    <x v="141"/>
    <s v="PATRIMONIO AUTONOMO RUTA DEL SOL"/>
    <m/>
  </r>
  <r>
    <x v="3"/>
    <x v="0"/>
    <x v="4"/>
    <x v="0"/>
    <x v="0"/>
    <x v="0"/>
    <x v="2"/>
    <x v="93"/>
    <m/>
    <m/>
  </r>
  <r>
    <x v="3"/>
    <x v="0"/>
    <x v="4"/>
    <x v="0"/>
    <x v="0"/>
    <x v="0"/>
    <x v="2"/>
    <x v="84"/>
    <s v="MOLI S.A.S."/>
    <n v="10052.9"/>
  </r>
  <r>
    <x v="3"/>
    <x v="0"/>
    <x v="4"/>
    <x v="0"/>
    <x v="0"/>
    <x v="0"/>
    <x v="2"/>
    <x v="84"/>
    <s v="DIAN"/>
    <n v="469.36"/>
  </r>
  <r>
    <x v="3"/>
    <x v="0"/>
    <x v="4"/>
    <x v="0"/>
    <x v="0"/>
    <x v="0"/>
    <x v="2"/>
    <x v="84"/>
    <s v="Clavijo Martinez Inversiones cia s en c"/>
    <n v="0.52"/>
  </r>
  <r>
    <x v="3"/>
    <x v="0"/>
    <x v="4"/>
    <x v="0"/>
    <x v="0"/>
    <x v="0"/>
    <x v="2"/>
    <x v="84"/>
    <s v="INVERSIONES ZONAZUL SAS"/>
    <n v="1.52"/>
  </r>
  <r>
    <x v="3"/>
    <x v="0"/>
    <x v="4"/>
    <x v="0"/>
    <x v="0"/>
    <x v="0"/>
    <x v="2"/>
    <x v="84"/>
    <s v="VITAFITNESS SAS"/>
    <n v="141.58000000000001"/>
  </r>
  <r>
    <x v="3"/>
    <x v="0"/>
    <x v="4"/>
    <x v="0"/>
    <x v="0"/>
    <x v="0"/>
    <x v="2"/>
    <x v="84"/>
    <s v="INVERSIONES BARON Y BOTERO S.A.S"/>
    <n v="250.76"/>
  </r>
  <r>
    <x v="3"/>
    <x v="0"/>
    <x v="4"/>
    <x v="0"/>
    <x v="0"/>
    <x v="0"/>
    <x v="2"/>
    <x v="84"/>
    <s v="INVERSIONES FARMACIAS ALPHA S.A.S"/>
    <n v="250.47"/>
  </r>
  <r>
    <x v="3"/>
    <x v="0"/>
    <x v="4"/>
    <x v="0"/>
    <x v="0"/>
    <x v="0"/>
    <x v="2"/>
    <x v="84"/>
    <s v="SEERI COLOMBIA"/>
    <n v="125.02"/>
  </r>
  <r>
    <x v="3"/>
    <x v="0"/>
    <x v="4"/>
    <x v="0"/>
    <x v="0"/>
    <x v="0"/>
    <x v="2"/>
    <x v="84"/>
    <s v="DIAN"/>
    <m/>
  </r>
  <r>
    <x v="3"/>
    <x v="0"/>
    <x v="4"/>
    <x v="0"/>
    <x v="0"/>
    <x v="0"/>
    <x v="2"/>
    <x v="84"/>
    <s v="Gladys Helena Tobar Calderon"/>
    <m/>
  </r>
  <r>
    <x v="3"/>
    <x v="0"/>
    <x v="4"/>
    <x v="0"/>
    <x v="0"/>
    <x v="7"/>
    <x v="4"/>
    <x v="119"/>
    <s v="DAVID MUÑOZ"/>
    <n v="2000000"/>
  </r>
  <r>
    <x v="3"/>
    <x v="0"/>
    <x v="4"/>
    <x v="0"/>
    <x v="0"/>
    <x v="7"/>
    <x v="4"/>
    <x v="120"/>
    <s v="DAVID MUÑOZ"/>
    <m/>
  </r>
  <r>
    <x v="3"/>
    <x v="0"/>
    <x v="4"/>
    <x v="0"/>
    <x v="0"/>
    <x v="7"/>
    <x v="4"/>
    <x v="121"/>
    <s v="DAVID MUÑOZ"/>
    <n v="250000"/>
  </r>
  <r>
    <x v="3"/>
    <x v="0"/>
    <x v="4"/>
    <x v="0"/>
    <x v="0"/>
    <x v="7"/>
    <x v="4"/>
    <x v="122"/>
    <s v="DAVID MUÑOZ"/>
    <n v="30000"/>
  </r>
  <r>
    <x v="3"/>
    <x v="0"/>
    <x v="4"/>
    <x v="0"/>
    <x v="0"/>
    <x v="7"/>
    <x v="4"/>
    <x v="123"/>
    <s v="DAVID MUÑOZ"/>
    <n v="250000"/>
  </r>
  <r>
    <x v="3"/>
    <x v="0"/>
    <x v="4"/>
    <x v="0"/>
    <x v="0"/>
    <x v="7"/>
    <x v="4"/>
    <x v="124"/>
    <s v="DAVID MUÑOZ"/>
    <n v="125000"/>
  </r>
  <r>
    <x v="3"/>
    <x v="0"/>
    <x v="4"/>
    <x v="0"/>
    <x v="0"/>
    <x v="7"/>
    <x v="4"/>
    <x v="135"/>
    <m/>
    <m/>
  </r>
  <r>
    <x v="3"/>
    <x v="0"/>
    <x v="4"/>
    <x v="0"/>
    <x v="0"/>
    <x v="7"/>
    <x v="4"/>
    <x v="125"/>
    <s v="DAVID MUÑOZ"/>
    <n v="1000000"/>
  </r>
  <r>
    <x v="3"/>
    <x v="0"/>
    <x v="4"/>
    <x v="0"/>
    <x v="0"/>
    <x v="7"/>
    <x v="4"/>
    <x v="144"/>
    <s v="DAVID MUÑOZ"/>
    <n v="1000000"/>
  </r>
  <r>
    <x v="3"/>
    <x v="0"/>
    <x v="4"/>
    <x v="0"/>
    <x v="0"/>
    <x v="7"/>
    <x v="4"/>
    <x v="126"/>
    <m/>
    <m/>
  </r>
  <r>
    <x v="3"/>
    <x v="0"/>
    <x v="4"/>
    <x v="0"/>
    <x v="0"/>
    <x v="7"/>
    <x v="4"/>
    <x v="127"/>
    <s v="Seguros de riesgos laborales suramericana S.A."/>
    <n v="16582"/>
  </r>
  <r>
    <x v="3"/>
    <x v="0"/>
    <x v="4"/>
    <x v="0"/>
    <x v="0"/>
    <x v="7"/>
    <x v="4"/>
    <x v="128"/>
    <s v="Protección S.A"/>
    <n v="394500"/>
  </r>
  <r>
    <x v="3"/>
    <x v="0"/>
    <x v="4"/>
    <x v="0"/>
    <x v="0"/>
    <x v="7"/>
    <x v="4"/>
    <x v="129"/>
    <s v="Colsubsidio "/>
    <n v="120000"/>
  </r>
  <r>
    <x v="3"/>
    <x v="0"/>
    <x v="4"/>
    <x v="0"/>
    <x v="0"/>
    <x v="7"/>
    <x v="4"/>
    <x v="130"/>
    <m/>
    <m/>
  </r>
  <r>
    <x v="3"/>
    <x v="0"/>
    <x v="4"/>
    <x v="0"/>
    <x v="0"/>
    <x v="7"/>
    <x v="2"/>
    <x v="131"/>
    <m/>
    <m/>
  </r>
  <r>
    <x v="3"/>
    <x v="0"/>
    <x v="4"/>
    <x v="0"/>
    <x v="0"/>
    <x v="1"/>
    <x v="7"/>
    <x v="34"/>
    <s v="Bancolombia"/>
    <n v="82190"/>
  </r>
  <r>
    <x v="3"/>
    <x v="0"/>
    <x v="4"/>
    <x v="0"/>
    <x v="0"/>
    <x v="1"/>
    <x v="7"/>
    <x v="20"/>
    <s v="PAYU COLOMBIA SAS"/>
    <m/>
  </r>
  <r>
    <x v="3"/>
    <x v="0"/>
    <x v="4"/>
    <x v="0"/>
    <x v="0"/>
    <x v="1"/>
    <x v="7"/>
    <x v="20"/>
    <s v="Bancolombia"/>
    <n v="105082.47"/>
  </r>
  <r>
    <x v="3"/>
    <x v="0"/>
    <x v="4"/>
    <x v="0"/>
    <x v="0"/>
    <x v="1"/>
    <x v="7"/>
    <x v="101"/>
    <s v="NUEVO SOI"/>
    <n v="6800"/>
  </r>
  <r>
    <x v="3"/>
    <x v="0"/>
    <x v="4"/>
    <x v="0"/>
    <x v="0"/>
    <x v="1"/>
    <x v="7"/>
    <x v="55"/>
    <s v="MERKAORGANICO NATURAL SAS"/>
    <m/>
  </r>
  <r>
    <x v="3"/>
    <x v="0"/>
    <x v="4"/>
    <x v="0"/>
    <x v="0"/>
    <x v="1"/>
    <x v="7"/>
    <x v="55"/>
    <s v=" ALIMENTOS SOSTENIBLES SAS"/>
    <m/>
  </r>
  <r>
    <x v="3"/>
    <x v="0"/>
    <x v="4"/>
    <x v="0"/>
    <x v="0"/>
    <x v="1"/>
    <x v="8"/>
    <x v="22"/>
    <s v="Bancolombia"/>
    <n v="236449.35"/>
  </r>
  <r>
    <x v="3"/>
    <x v="0"/>
    <x v="4"/>
    <x v="0"/>
    <x v="0"/>
    <x v="1"/>
    <x v="8"/>
    <x v="94"/>
    <s v="MARIA CRISTINA TORO"/>
    <m/>
  </r>
  <r>
    <x v="3"/>
    <x v="0"/>
    <x v="4"/>
    <x v="0"/>
    <x v="0"/>
    <x v="1"/>
    <x v="8"/>
    <x v="95"/>
    <m/>
    <m/>
  </r>
  <r>
    <x v="3"/>
    <x v="0"/>
    <x v="4"/>
    <x v="0"/>
    <x v="0"/>
    <x v="1"/>
    <x v="8"/>
    <x v="77"/>
    <s v="Fundapedco"/>
    <m/>
  </r>
  <r>
    <x v="3"/>
    <x v="0"/>
    <x v="4"/>
    <x v="0"/>
    <x v="0"/>
    <x v="1"/>
    <x v="8"/>
    <x v="4"/>
    <s v="SEBASTIAN MENDOZA CASTAÑO"/>
    <n v="149340"/>
  </r>
  <r>
    <x v="3"/>
    <x v="0"/>
    <x v="4"/>
    <x v="0"/>
    <x v="0"/>
    <x v="1"/>
    <x v="8"/>
    <x v="4"/>
    <s v="RANPACK SAS"/>
    <n v="7388"/>
  </r>
  <r>
    <x v="3"/>
    <x v="0"/>
    <x v="4"/>
    <x v="0"/>
    <x v="0"/>
    <x v="1"/>
    <x v="8"/>
    <x v="4"/>
    <s v="ENTERPRISE"/>
    <m/>
  </r>
  <r>
    <x v="3"/>
    <x v="0"/>
    <x v="4"/>
    <x v="0"/>
    <x v="0"/>
    <x v="1"/>
    <x v="8"/>
    <x v="4"/>
    <s v="MARIA CRISTINA TORO"/>
    <m/>
  </r>
  <r>
    <x v="3"/>
    <x v="0"/>
    <x v="4"/>
    <x v="0"/>
    <x v="0"/>
    <x v="1"/>
    <x v="8"/>
    <x v="4"/>
    <s v="LUCERO VASQUEZ"/>
    <m/>
  </r>
  <r>
    <x v="3"/>
    <x v="0"/>
    <x v="4"/>
    <x v="0"/>
    <x v="0"/>
    <x v="1"/>
    <x v="8"/>
    <x v="4"/>
    <s v="BAGATELLE SAS"/>
    <m/>
  </r>
  <r>
    <x v="3"/>
    <x v="0"/>
    <x v="4"/>
    <x v="0"/>
    <x v="0"/>
    <x v="1"/>
    <x v="8"/>
    <x v="4"/>
    <s v="Ivon Josefina Chima Mercado"/>
    <m/>
  </r>
  <r>
    <x v="3"/>
    <x v="0"/>
    <x v="4"/>
    <x v="0"/>
    <x v="0"/>
    <x v="1"/>
    <x v="8"/>
    <x v="4"/>
    <s v="INVERSIONES MONTOLIVO SAS"/>
    <m/>
  </r>
  <r>
    <x v="3"/>
    <x v="0"/>
    <x v="4"/>
    <x v="0"/>
    <x v="0"/>
    <x v="1"/>
    <x v="8"/>
    <x v="4"/>
    <s v="TACO HOUSE MAXICAN GRILL SAS"/>
    <m/>
  </r>
  <r>
    <x v="3"/>
    <x v="0"/>
    <x v="4"/>
    <x v="0"/>
    <x v="0"/>
    <x v="1"/>
    <x v="8"/>
    <x v="4"/>
    <s v="DAVID MUÑOZ"/>
    <m/>
  </r>
  <r>
    <x v="3"/>
    <x v="0"/>
    <x v="4"/>
    <x v="0"/>
    <x v="0"/>
    <x v="1"/>
    <x v="8"/>
    <x v="4"/>
    <s v="EDWAR LOPEZ"/>
    <m/>
  </r>
  <r>
    <x v="3"/>
    <x v="0"/>
    <x v="4"/>
    <x v="0"/>
    <x v="0"/>
    <x v="6"/>
    <x v="23"/>
    <x v="112"/>
    <m/>
    <m/>
  </r>
  <r>
    <x v="3"/>
    <x v="0"/>
    <x v="4"/>
    <x v="0"/>
    <x v="2"/>
    <x v="3"/>
    <x v="3"/>
    <x v="96"/>
    <m/>
    <m/>
  </r>
  <r>
    <x v="3"/>
    <x v="0"/>
    <x v="4"/>
    <x v="0"/>
    <x v="2"/>
    <x v="3"/>
    <x v="3"/>
    <x v="137"/>
    <s v="COOPERATIVA MULTIACTIVA UNIAGRO"/>
    <m/>
  </r>
  <r>
    <x v="3"/>
    <x v="0"/>
    <x v="4"/>
    <x v="0"/>
    <x v="2"/>
    <x v="3"/>
    <x v="3"/>
    <x v="97"/>
    <s v="LA CONCEPCION SA"/>
    <n v="315168"/>
  </r>
  <r>
    <x v="3"/>
    <x v="0"/>
    <x v="4"/>
    <x v="0"/>
    <x v="2"/>
    <x v="3"/>
    <x v="3"/>
    <x v="97"/>
    <s v="ASOCIACION AGROPIMIENTERA VALLE DEL GUAMEZ"/>
    <m/>
  </r>
  <r>
    <x v="3"/>
    <x v="0"/>
    <x v="4"/>
    <x v="0"/>
    <x v="2"/>
    <x v="3"/>
    <x v="3"/>
    <x v="97"/>
    <s v="CONNPLANTS SAS"/>
    <n v="2343957"/>
  </r>
  <r>
    <x v="3"/>
    <x v="0"/>
    <x v="4"/>
    <x v="0"/>
    <x v="2"/>
    <x v="3"/>
    <x v="3"/>
    <x v="97"/>
    <m/>
    <m/>
  </r>
  <r>
    <x v="3"/>
    <x v="0"/>
    <x v="4"/>
    <x v="0"/>
    <x v="2"/>
    <x v="3"/>
    <x v="3"/>
    <x v="97"/>
    <m/>
    <m/>
  </r>
  <r>
    <x v="3"/>
    <x v="0"/>
    <x v="4"/>
    <x v="0"/>
    <x v="2"/>
    <x v="3"/>
    <x v="3"/>
    <x v="97"/>
    <m/>
    <m/>
  </r>
  <r>
    <x v="3"/>
    <x v="0"/>
    <x v="4"/>
    <x v="0"/>
    <x v="2"/>
    <x v="3"/>
    <x v="3"/>
    <x v="97"/>
    <m/>
    <m/>
  </r>
  <r>
    <x v="3"/>
    <x v="0"/>
    <x v="4"/>
    <x v="0"/>
    <x v="2"/>
    <x v="3"/>
    <x v="3"/>
    <x v="98"/>
    <m/>
    <m/>
  </r>
  <r>
    <x v="3"/>
    <x v="0"/>
    <x v="4"/>
    <x v="0"/>
    <x v="2"/>
    <x v="3"/>
    <x v="3"/>
    <x v="99"/>
    <s v="FARMAVIT EMPRESA ASOCIATIVA DE TRABAJO"/>
    <n v="12493252"/>
  </r>
  <r>
    <x v="3"/>
    <x v="0"/>
    <x v="4"/>
    <x v="0"/>
    <x v="2"/>
    <x v="3"/>
    <x v="3"/>
    <x v="99"/>
    <s v="INDES S.A.S."/>
    <m/>
  </r>
  <r>
    <x v="3"/>
    <x v="0"/>
    <x v="4"/>
    <x v="0"/>
    <x v="2"/>
    <x v="3"/>
    <x v="3"/>
    <x v="99"/>
    <s v="NEW PLAST SAS"/>
    <n v="2712100"/>
  </r>
  <r>
    <x v="3"/>
    <x v="0"/>
    <x v="4"/>
    <x v="0"/>
    <x v="2"/>
    <x v="3"/>
    <x v="3"/>
    <x v="99"/>
    <s v="MARGARITA MARIA AGUIRRE GARCIA"/>
    <m/>
  </r>
  <r>
    <x v="3"/>
    <x v="0"/>
    <x v="4"/>
    <x v="0"/>
    <x v="2"/>
    <x v="3"/>
    <x v="3"/>
    <x v="99"/>
    <s v="RANPACK SAS"/>
    <n v="959420"/>
  </r>
  <r>
    <x v="3"/>
    <x v="0"/>
    <x v="4"/>
    <x v="0"/>
    <x v="2"/>
    <x v="3"/>
    <x v="3"/>
    <x v="99"/>
    <s v="MULTILINEA LTDA"/>
    <n v="0"/>
  </r>
  <r>
    <x v="3"/>
    <x v="0"/>
    <x v="4"/>
    <x v="0"/>
    <x v="2"/>
    <x v="3"/>
    <x v="3"/>
    <x v="99"/>
    <s v="COORDINADORA MERCANTIL SA"/>
    <m/>
  </r>
  <r>
    <x v="3"/>
    <x v="0"/>
    <x v="4"/>
    <x v="0"/>
    <x v="2"/>
    <x v="3"/>
    <x v="26"/>
    <x v="137"/>
    <m/>
    <m/>
  </r>
  <r>
    <x v="3"/>
    <x v="0"/>
    <x v="4"/>
    <x v="0"/>
    <x v="2"/>
    <x v="3"/>
    <x v="20"/>
    <x v="49"/>
    <s v="SERVIENTREGA S.A."/>
    <m/>
  </r>
  <r>
    <x v="3"/>
    <x v="0"/>
    <x v="4"/>
    <x v="0"/>
    <x v="2"/>
    <x v="3"/>
    <x v="20"/>
    <x v="49"/>
    <s v="COORDINADORA MERCANTIL SA"/>
    <n v="942700"/>
  </r>
  <r>
    <x v="3"/>
    <x v="0"/>
    <x v="4"/>
    <x v="0"/>
    <x v="2"/>
    <x v="3"/>
    <x v="20"/>
    <x v="49"/>
    <s v="ALLTAG SAS"/>
    <m/>
  </r>
  <r>
    <x v="3"/>
    <x v="0"/>
    <x v="4"/>
    <x v="0"/>
    <x v="2"/>
    <x v="3"/>
    <x v="20"/>
    <x v="49"/>
    <s v="COORDIUTIL S.A."/>
    <m/>
  </r>
  <r>
    <x v="3"/>
    <x v="0"/>
    <x v="4"/>
    <x v="0"/>
    <x v="2"/>
    <x v="3"/>
    <x v="20"/>
    <x v="49"/>
    <s v="MULTILINEA LTDA"/>
    <n v="360000"/>
  </r>
  <r>
    <x v="3"/>
    <x v="0"/>
    <x v="4"/>
    <x v="0"/>
    <x v="2"/>
    <x v="3"/>
    <x v="20"/>
    <x v="49"/>
    <s v="MELONN SAS"/>
    <n v="919700"/>
  </r>
  <r>
    <x v="3"/>
    <x v="0"/>
    <x v="4"/>
    <x v="0"/>
    <x v="2"/>
    <x v="3"/>
    <x v="20"/>
    <x v="111"/>
    <s v="ALLTAG SAS"/>
    <m/>
  </r>
  <r>
    <x v="3"/>
    <x v="0"/>
    <x v="4"/>
    <x v="0"/>
    <x v="2"/>
    <x v="3"/>
    <x v="20"/>
    <x v="111"/>
    <s v="COORDIUTIL S.A."/>
    <m/>
  </r>
  <r>
    <x v="3"/>
    <x v="0"/>
    <x v="4"/>
    <x v="0"/>
    <x v="2"/>
    <x v="3"/>
    <x v="20"/>
    <x v="111"/>
    <s v="OLGROUP SAS"/>
    <m/>
  </r>
  <r>
    <x v="3"/>
    <x v="0"/>
    <x v="4"/>
    <x v="0"/>
    <x v="2"/>
    <x v="3"/>
    <x v="20"/>
    <x v="111"/>
    <s v="MELONN SAS"/>
    <n v="383600"/>
  </r>
  <r>
    <x v="3"/>
    <x v="0"/>
    <x v="4"/>
    <x v="0"/>
    <x v="2"/>
    <x v="3"/>
    <x v="21"/>
    <x v="50"/>
    <m/>
    <m/>
  </r>
  <r>
    <x v="3"/>
    <x v="0"/>
    <x v="4"/>
    <x v="0"/>
    <x v="2"/>
    <x v="3"/>
    <x v="21"/>
    <x v="132"/>
    <s v="MARIA JOSE LOPEZ BOLAÑOS"/>
    <m/>
  </r>
  <r>
    <x v="4"/>
    <x v="0"/>
    <x v="4"/>
    <x v="0"/>
    <x v="1"/>
    <x v="2"/>
    <x v="24"/>
    <x v="63"/>
    <s v="VARIOS"/>
    <n v="59964489.710000001"/>
  </r>
  <r>
    <x v="4"/>
    <x v="0"/>
    <x v="4"/>
    <x v="0"/>
    <x v="1"/>
    <x v="5"/>
    <x v="11"/>
    <x v="64"/>
    <m/>
    <n v="160.81"/>
  </r>
  <r>
    <x v="4"/>
    <x v="0"/>
    <x v="4"/>
    <x v="0"/>
    <x v="1"/>
    <x v="5"/>
    <x v="14"/>
    <x v="66"/>
    <m/>
    <m/>
  </r>
  <r>
    <x v="4"/>
    <x v="0"/>
    <x v="4"/>
    <x v="0"/>
    <x v="1"/>
    <x v="5"/>
    <x v="15"/>
    <x v="69"/>
    <m/>
    <n v="1650.16"/>
  </r>
  <r>
    <x v="4"/>
    <x v="0"/>
    <x v="4"/>
    <x v="0"/>
    <x v="1"/>
    <x v="2"/>
    <x v="25"/>
    <x v="74"/>
    <m/>
    <n v="-3717032.92"/>
  </r>
  <r>
    <x v="4"/>
    <x v="0"/>
    <x v="4"/>
    <x v="0"/>
    <x v="1"/>
    <x v="2"/>
    <x v="25"/>
    <x v="118"/>
    <m/>
    <n v="-20000"/>
  </r>
  <r>
    <x v="4"/>
    <x v="0"/>
    <x v="4"/>
    <x v="0"/>
    <x v="1"/>
    <x v="2"/>
    <x v="0"/>
    <x v="103"/>
    <m/>
    <m/>
  </r>
  <r>
    <x v="4"/>
    <x v="0"/>
    <x v="4"/>
    <x v="0"/>
    <x v="1"/>
    <x v="2"/>
    <x v="0"/>
    <x v="104"/>
    <m/>
    <n v="300000"/>
  </r>
  <r>
    <x v="4"/>
    <x v="0"/>
    <x v="4"/>
    <x v="0"/>
    <x v="1"/>
    <x v="2"/>
    <x v="0"/>
    <x v="145"/>
    <m/>
    <n v="-503564.87"/>
  </r>
  <r>
    <x v="4"/>
    <x v="0"/>
    <x v="4"/>
    <x v="0"/>
    <x v="0"/>
    <x v="0"/>
    <x v="4"/>
    <x v="6"/>
    <s v="SEBASTIAN MENDOZA CASTAÑO"/>
    <n v="5520000"/>
  </r>
  <r>
    <x v="4"/>
    <x v="0"/>
    <x v="4"/>
    <x v="0"/>
    <x v="0"/>
    <x v="0"/>
    <x v="4"/>
    <x v="6"/>
    <s v="ANA MYRIAM SALAZAR HERMOSA"/>
    <n v="1108333"/>
  </r>
  <r>
    <x v="4"/>
    <x v="0"/>
    <x v="4"/>
    <x v="0"/>
    <x v="0"/>
    <x v="0"/>
    <x v="4"/>
    <x v="7"/>
    <s v="SEBASTIAN MENDOZA CASTAÑO"/>
    <m/>
  </r>
  <r>
    <x v="4"/>
    <x v="0"/>
    <x v="4"/>
    <x v="0"/>
    <x v="0"/>
    <x v="0"/>
    <x v="4"/>
    <x v="7"/>
    <s v="ANA MYRIAM SALAZAR HERMOSA"/>
    <n v="74209"/>
  </r>
  <r>
    <x v="4"/>
    <x v="0"/>
    <x v="4"/>
    <x v="0"/>
    <x v="0"/>
    <x v="0"/>
    <x v="4"/>
    <x v="8"/>
    <s v="SEBASTIAN MENDOZA CASTAÑO"/>
    <n v="460000"/>
  </r>
  <r>
    <x v="4"/>
    <x v="0"/>
    <x v="4"/>
    <x v="0"/>
    <x v="0"/>
    <x v="0"/>
    <x v="4"/>
    <x v="8"/>
    <s v="ANA MYRIAM SALAZAR HERMOSA"/>
    <n v="155598"/>
  </r>
  <r>
    <x v="4"/>
    <x v="0"/>
    <x v="4"/>
    <x v="0"/>
    <x v="0"/>
    <x v="0"/>
    <x v="4"/>
    <x v="9"/>
    <s v="SEBASTIAN MENDOZA CASTAÑO"/>
    <n v="55200"/>
  </r>
  <r>
    <x v="4"/>
    <x v="0"/>
    <x v="4"/>
    <x v="0"/>
    <x v="0"/>
    <x v="0"/>
    <x v="4"/>
    <x v="9"/>
    <s v="ANA MYRIAM SALAZAR HERMOSA"/>
    <n v="18672"/>
  </r>
  <r>
    <x v="4"/>
    <x v="0"/>
    <x v="4"/>
    <x v="0"/>
    <x v="0"/>
    <x v="0"/>
    <x v="4"/>
    <x v="10"/>
    <s v="SEBASTIAN MENDOZA CASTAÑO"/>
    <n v="460000"/>
  </r>
  <r>
    <x v="4"/>
    <x v="0"/>
    <x v="4"/>
    <x v="0"/>
    <x v="0"/>
    <x v="0"/>
    <x v="4"/>
    <x v="10"/>
    <s v="ANA MYRIAM SALAZAR HERMOSA"/>
    <n v="155598"/>
  </r>
  <r>
    <x v="4"/>
    <x v="0"/>
    <x v="4"/>
    <x v="0"/>
    <x v="0"/>
    <x v="0"/>
    <x v="4"/>
    <x v="11"/>
    <s v="SEBASTIAN MENDOZA CASTAÑO"/>
    <n v="230000"/>
  </r>
  <r>
    <x v="4"/>
    <x v="0"/>
    <x v="4"/>
    <x v="0"/>
    <x v="0"/>
    <x v="0"/>
    <x v="4"/>
    <x v="11"/>
    <s v="ANA MYRIAM SALAZAR HERMOSA"/>
    <n v="72916"/>
  </r>
  <r>
    <x v="4"/>
    <x v="0"/>
    <x v="4"/>
    <x v="0"/>
    <x v="0"/>
    <x v="0"/>
    <x v="4"/>
    <x v="12"/>
    <s v="SEBASTIAN MENDOZA CASTAÑO"/>
    <n v="3680000"/>
  </r>
  <r>
    <x v="4"/>
    <x v="0"/>
    <x v="4"/>
    <x v="0"/>
    <x v="0"/>
    <x v="0"/>
    <x v="4"/>
    <x v="134"/>
    <m/>
    <m/>
  </r>
  <r>
    <x v="4"/>
    <x v="0"/>
    <x v="4"/>
    <x v="0"/>
    <x v="0"/>
    <x v="0"/>
    <x v="4"/>
    <x v="142"/>
    <s v="PLATZI SAS"/>
    <m/>
  </r>
  <r>
    <x v="4"/>
    <x v="0"/>
    <x v="4"/>
    <x v="0"/>
    <x v="0"/>
    <x v="0"/>
    <x v="4"/>
    <x v="56"/>
    <s v="RICARDO ARTURO ARANGO WAGNER"/>
    <m/>
  </r>
  <r>
    <x v="4"/>
    <x v="0"/>
    <x v="4"/>
    <x v="0"/>
    <x v="0"/>
    <x v="0"/>
    <x v="4"/>
    <x v="13"/>
    <s v="Seguros de riesgos laborales suramericana S.A."/>
    <n v="34600"/>
  </r>
  <r>
    <x v="4"/>
    <x v="0"/>
    <x v="4"/>
    <x v="0"/>
    <x v="0"/>
    <x v="0"/>
    <x v="4"/>
    <x v="146"/>
    <s v="Eps Famisanar"/>
    <m/>
  </r>
  <r>
    <x v="4"/>
    <x v="0"/>
    <x v="4"/>
    <x v="0"/>
    <x v="0"/>
    <x v="0"/>
    <x v="4"/>
    <x v="14"/>
    <s v="Protección S.A"/>
    <n v="662400"/>
  </r>
  <r>
    <x v="4"/>
    <x v="0"/>
    <x v="4"/>
    <x v="0"/>
    <x v="0"/>
    <x v="0"/>
    <x v="4"/>
    <x v="14"/>
    <s v="Colpensiones"/>
    <n v="210000"/>
  </r>
  <r>
    <x v="4"/>
    <x v="0"/>
    <x v="4"/>
    <x v="0"/>
    <x v="0"/>
    <x v="0"/>
    <x v="4"/>
    <x v="15"/>
    <s v="Comfandi "/>
    <n v="290800"/>
  </r>
  <r>
    <x v="4"/>
    <x v="0"/>
    <x v="4"/>
    <x v="0"/>
    <x v="0"/>
    <x v="0"/>
    <x v="4"/>
    <x v="147"/>
    <s v="COLOMBIANA DE COMERCIO SA"/>
    <n v="441681"/>
  </r>
  <r>
    <x v="4"/>
    <x v="0"/>
    <x v="4"/>
    <x v="0"/>
    <x v="0"/>
    <x v="0"/>
    <x v="4"/>
    <x v="113"/>
    <m/>
    <m/>
  </r>
  <r>
    <x v="4"/>
    <x v="0"/>
    <x v="4"/>
    <x v="0"/>
    <x v="0"/>
    <x v="0"/>
    <x v="9"/>
    <x v="114"/>
    <s v="H&amp;G CONTADORES SAS"/>
    <n v="600000"/>
  </r>
  <r>
    <x v="4"/>
    <x v="0"/>
    <x v="4"/>
    <x v="0"/>
    <x v="0"/>
    <x v="0"/>
    <x v="9"/>
    <x v="30"/>
    <s v="ESPERANZA MENDOZA"/>
    <n v="998000"/>
  </r>
  <r>
    <x v="4"/>
    <x v="0"/>
    <x v="4"/>
    <x v="0"/>
    <x v="0"/>
    <x v="0"/>
    <x v="9"/>
    <x v="110"/>
    <m/>
    <m/>
  </r>
  <r>
    <x v="4"/>
    <x v="0"/>
    <x v="4"/>
    <x v="0"/>
    <x v="0"/>
    <x v="0"/>
    <x v="5"/>
    <x v="70"/>
    <s v="COLOMBIA TELECOMUNICACIONES S.A. E.S.P."/>
    <n v="550"/>
  </r>
  <r>
    <x v="4"/>
    <x v="0"/>
    <x v="4"/>
    <x v="0"/>
    <x v="0"/>
    <x v="0"/>
    <x v="5"/>
    <x v="70"/>
    <s v="RESTAURANTE LA QUERENCIA SAS"/>
    <m/>
  </r>
  <r>
    <x v="4"/>
    <x v="0"/>
    <x v="4"/>
    <x v="0"/>
    <x v="0"/>
    <x v="0"/>
    <x v="5"/>
    <x v="102"/>
    <m/>
    <m/>
  </r>
  <r>
    <x v="4"/>
    <x v="0"/>
    <x v="4"/>
    <x v="0"/>
    <x v="0"/>
    <x v="0"/>
    <x v="5"/>
    <x v="71"/>
    <s v="AEROVIAS DEL CONTINENTE AMERICANO S.A."/>
    <m/>
  </r>
  <r>
    <x v="4"/>
    <x v="0"/>
    <x v="4"/>
    <x v="0"/>
    <x v="0"/>
    <x v="0"/>
    <x v="5"/>
    <x v="78"/>
    <m/>
    <m/>
  </r>
  <r>
    <x v="4"/>
    <x v="0"/>
    <x v="4"/>
    <x v="0"/>
    <x v="0"/>
    <x v="0"/>
    <x v="6"/>
    <x v="17"/>
    <s v="OLGA BARBOSA DE HURTADO"/>
    <n v="800000"/>
  </r>
  <r>
    <x v="4"/>
    <x v="0"/>
    <x v="4"/>
    <x v="0"/>
    <x v="0"/>
    <x v="0"/>
    <x v="6"/>
    <x v="17"/>
    <s v="GRUPO HCC SAS"/>
    <m/>
  </r>
  <r>
    <x v="4"/>
    <x v="0"/>
    <x v="4"/>
    <x v="0"/>
    <x v="0"/>
    <x v="0"/>
    <x v="6"/>
    <x v="143"/>
    <s v="TEG EXPO SAS"/>
    <m/>
  </r>
  <r>
    <x v="4"/>
    <x v="0"/>
    <x v="4"/>
    <x v="0"/>
    <x v="0"/>
    <x v="0"/>
    <x v="0"/>
    <x v="79"/>
    <m/>
    <m/>
  </r>
  <r>
    <x v="4"/>
    <x v="0"/>
    <x v="4"/>
    <x v="0"/>
    <x v="0"/>
    <x v="0"/>
    <x v="0"/>
    <x v="80"/>
    <s v="FACEBOOK IRELAND LIMITED"/>
    <n v="157922"/>
  </r>
  <r>
    <x v="4"/>
    <x v="0"/>
    <x v="4"/>
    <x v="0"/>
    <x v="0"/>
    <x v="0"/>
    <x v="0"/>
    <x v="80"/>
    <s v="GOOGLE LLC"/>
    <n v="302463"/>
  </r>
  <r>
    <x v="4"/>
    <x v="0"/>
    <x v="4"/>
    <x v="0"/>
    <x v="0"/>
    <x v="0"/>
    <x v="0"/>
    <x v="80"/>
    <s v="MANCHOLA ASOCIADOS LTDA"/>
    <n v="1000000"/>
  </r>
  <r>
    <x v="4"/>
    <x v="0"/>
    <x v="4"/>
    <x v="0"/>
    <x v="0"/>
    <x v="0"/>
    <x v="0"/>
    <x v="80"/>
    <s v="MERCADEO COMPARTIDO SAS"/>
    <n v="365608"/>
  </r>
  <r>
    <x v="4"/>
    <x v="0"/>
    <x v="4"/>
    <x v="0"/>
    <x v="0"/>
    <x v="0"/>
    <x v="0"/>
    <x v="80"/>
    <s v="SHOPIFY INC"/>
    <m/>
  </r>
  <r>
    <x v="4"/>
    <x v="0"/>
    <x v="4"/>
    <x v="0"/>
    <x v="0"/>
    <x v="0"/>
    <x v="0"/>
    <x v="80"/>
    <s v="AURA CRISTINA ROJAS TRIANA"/>
    <m/>
  </r>
  <r>
    <x v="4"/>
    <x v="0"/>
    <x v="4"/>
    <x v="0"/>
    <x v="0"/>
    <x v="0"/>
    <x v="0"/>
    <x v="80"/>
    <s v="MARYEIN LENIS GRAJALES"/>
    <m/>
  </r>
  <r>
    <x v="4"/>
    <x v="0"/>
    <x v="4"/>
    <x v="0"/>
    <x v="0"/>
    <x v="0"/>
    <x v="0"/>
    <x v="80"/>
    <s v="MARIA CRISTINA TORO"/>
    <n v="300000"/>
  </r>
  <r>
    <x v="4"/>
    <x v="0"/>
    <x v="4"/>
    <x v="0"/>
    <x v="0"/>
    <x v="0"/>
    <x v="0"/>
    <x v="80"/>
    <s v="PROYECTA T MERCHANDISING GROUP SAS"/>
    <n v="691100"/>
  </r>
  <r>
    <x v="4"/>
    <x v="0"/>
    <x v="4"/>
    <x v="0"/>
    <x v="0"/>
    <x v="0"/>
    <x v="0"/>
    <x v="84"/>
    <s v="JOSE JAVIER SALCEDO SANCHEZ"/>
    <m/>
  </r>
  <r>
    <x v="4"/>
    <x v="0"/>
    <x v="4"/>
    <x v="0"/>
    <x v="0"/>
    <x v="0"/>
    <x v="0"/>
    <x v="107"/>
    <s v="LUCERO VASQUEZ"/>
    <n v="150000"/>
  </r>
  <r>
    <x v="4"/>
    <x v="0"/>
    <x v="4"/>
    <x v="0"/>
    <x v="0"/>
    <x v="0"/>
    <x v="0"/>
    <x v="115"/>
    <m/>
    <m/>
  </r>
  <r>
    <x v="4"/>
    <x v="0"/>
    <x v="4"/>
    <x v="0"/>
    <x v="0"/>
    <x v="0"/>
    <x v="0"/>
    <x v="138"/>
    <s v="COLOMBIA TELECOMUNICACIONES S.A. E.S.P."/>
    <n v="134058"/>
  </r>
  <r>
    <x v="4"/>
    <x v="0"/>
    <x v="4"/>
    <x v="0"/>
    <x v="0"/>
    <x v="0"/>
    <x v="0"/>
    <x v="108"/>
    <m/>
    <m/>
  </r>
  <r>
    <x v="4"/>
    <x v="0"/>
    <x v="4"/>
    <x v="0"/>
    <x v="0"/>
    <x v="0"/>
    <x v="0"/>
    <x v="109"/>
    <m/>
    <m/>
  </r>
  <r>
    <x v="4"/>
    <x v="0"/>
    <x v="4"/>
    <x v="0"/>
    <x v="0"/>
    <x v="0"/>
    <x v="0"/>
    <x v="116"/>
    <m/>
    <m/>
  </r>
  <r>
    <x v="4"/>
    <x v="0"/>
    <x v="4"/>
    <x v="0"/>
    <x v="0"/>
    <x v="0"/>
    <x v="0"/>
    <x v="79"/>
    <s v="SERVIENTREGA S.A."/>
    <n v="195000"/>
  </r>
  <r>
    <x v="4"/>
    <x v="0"/>
    <x v="4"/>
    <x v="0"/>
    <x v="0"/>
    <x v="0"/>
    <x v="12"/>
    <x v="81"/>
    <m/>
    <m/>
  </r>
  <r>
    <x v="4"/>
    <x v="0"/>
    <x v="4"/>
    <x v="0"/>
    <x v="0"/>
    <x v="0"/>
    <x v="12"/>
    <x v="82"/>
    <s v="CAMARA DE COMERCIO DE CALI"/>
    <m/>
  </r>
  <r>
    <x v="4"/>
    <x v="0"/>
    <x v="4"/>
    <x v="0"/>
    <x v="0"/>
    <x v="0"/>
    <x v="12"/>
    <x v="83"/>
    <s v=" SIIGO SAS"/>
    <m/>
  </r>
  <r>
    <x v="4"/>
    <x v="0"/>
    <x v="4"/>
    <x v="0"/>
    <x v="0"/>
    <x v="0"/>
    <x v="12"/>
    <x v="84"/>
    <s v="CAMARA DE COMERCIO DE CALI"/>
    <m/>
  </r>
  <r>
    <x v="4"/>
    <x v="0"/>
    <x v="4"/>
    <x v="0"/>
    <x v="0"/>
    <x v="0"/>
    <x v="19"/>
    <x v="100"/>
    <s v="ALDEMAR MUÑOZ SUAREZ"/>
    <m/>
  </r>
  <r>
    <x v="4"/>
    <x v="0"/>
    <x v="4"/>
    <x v="0"/>
    <x v="0"/>
    <x v="0"/>
    <x v="19"/>
    <x v="100"/>
    <s v="FERRETERIA BERVAR S.A.S."/>
    <m/>
  </r>
  <r>
    <x v="4"/>
    <x v="0"/>
    <x v="4"/>
    <x v="0"/>
    <x v="0"/>
    <x v="0"/>
    <x v="19"/>
    <x v="139"/>
    <m/>
    <m/>
  </r>
  <r>
    <x v="4"/>
    <x v="0"/>
    <x v="4"/>
    <x v="0"/>
    <x v="0"/>
    <x v="0"/>
    <x v="27"/>
    <x v="140"/>
    <s v=" PANGEA NATURAL PRODUCTS S.A.S."/>
    <n v="0"/>
  </r>
  <r>
    <x v="4"/>
    <x v="0"/>
    <x v="4"/>
    <x v="0"/>
    <x v="0"/>
    <x v="0"/>
    <x v="27"/>
    <x v="148"/>
    <s v=" PANGEA NATURAL PRODUCTS S.A.S."/>
    <n v="463700"/>
  </r>
  <r>
    <x v="4"/>
    <x v="0"/>
    <x v="4"/>
    <x v="0"/>
    <x v="0"/>
    <x v="0"/>
    <x v="27"/>
    <x v="139"/>
    <s v=" PANGEA NATURAL PRODUCTS S.A.S."/>
    <n v="427000"/>
  </r>
  <r>
    <x v="4"/>
    <x v="0"/>
    <x v="4"/>
    <x v="0"/>
    <x v="0"/>
    <x v="0"/>
    <x v="27"/>
    <x v="149"/>
    <s v=" PANGEA NATURAL PRODUCTS S.A.S."/>
    <n v="73667"/>
  </r>
  <r>
    <x v="4"/>
    <x v="0"/>
    <x v="4"/>
    <x v="0"/>
    <x v="0"/>
    <x v="0"/>
    <x v="22"/>
    <x v="105"/>
    <s v=" PANGEA NATURAL PRODUCTS S.A.S."/>
    <n v="736667"/>
  </r>
  <r>
    <x v="4"/>
    <x v="0"/>
    <x v="4"/>
    <x v="0"/>
    <x v="0"/>
    <x v="0"/>
    <x v="16"/>
    <x v="86"/>
    <s v="AEROVIAS DEL CONTINENTE AMERICANO S.A."/>
    <m/>
  </r>
  <r>
    <x v="4"/>
    <x v="0"/>
    <x v="4"/>
    <x v="0"/>
    <x v="0"/>
    <x v="0"/>
    <x v="16"/>
    <x v="117"/>
    <s v="CASCO CAPITAL S.A.S"/>
    <m/>
  </r>
  <r>
    <x v="4"/>
    <x v="0"/>
    <x v="4"/>
    <x v="0"/>
    <x v="0"/>
    <x v="0"/>
    <x v="16"/>
    <x v="117"/>
    <s v="Hotel Laureles Plaza SAS"/>
    <m/>
  </r>
  <r>
    <x v="4"/>
    <x v="0"/>
    <x v="4"/>
    <x v="0"/>
    <x v="0"/>
    <x v="0"/>
    <x v="22"/>
    <x v="105"/>
    <s v="SIIGO SAS"/>
    <m/>
  </r>
  <r>
    <x v="4"/>
    <x v="0"/>
    <x v="4"/>
    <x v="0"/>
    <x v="0"/>
    <x v="0"/>
    <x v="2"/>
    <x v="87"/>
    <s v="SHOPIFY INC"/>
    <n v="342145"/>
  </r>
  <r>
    <x v="4"/>
    <x v="0"/>
    <x v="4"/>
    <x v="0"/>
    <x v="0"/>
    <x v="0"/>
    <x v="2"/>
    <x v="87"/>
    <s v=" GODADDY"/>
    <m/>
  </r>
  <r>
    <x v="4"/>
    <x v="0"/>
    <x v="4"/>
    <x v="0"/>
    <x v="0"/>
    <x v="0"/>
    <x v="2"/>
    <x v="87"/>
    <s v="GOOGLE LLC"/>
    <n v="104498"/>
  </r>
  <r>
    <x v="4"/>
    <x v="0"/>
    <x v="4"/>
    <x v="0"/>
    <x v="0"/>
    <x v="0"/>
    <x v="2"/>
    <x v="87"/>
    <s v=" CAMARA DE COMERCIO DE CALI"/>
    <m/>
  </r>
  <r>
    <x v="4"/>
    <x v="0"/>
    <x v="4"/>
    <x v="0"/>
    <x v="0"/>
    <x v="0"/>
    <x v="2"/>
    <x v="88"/>
    <s v="SAN CAMILO COFFE INDUSTRY SAS"/>
    <m/>
  </r>
  <r>
    <x v="4"/>
    <x v="0"/>
    <x v="4"/>
    <x v="0"/>
    <x v="0"/>
    <x v="0"/>
    <x v="2"/>
    <x v="88"/>
    <s v=" KOBA COLOMBIA SAS"/>
    <m/>
  </r>
  <r>
    <x v="4"/>
    <x v="0"/>
    <x v="4"/>
    <x v="0"/>
    <x v="0"/>
    <x v="0"/>
    <x v="2"/>
    <x v="89"/>
    <s v=" ANILLANDO CALI LTDA"/>
    <m/>
  </r>
  <r>
    <x v="4"/>
    <x v="0"/>
    <x v="4"/>
    <x v="0"/>
    <x v="0"/>
    <x v="0"/>
    <x v="2"/>
    <x v="89"/>
    <s v="REDOX COLOMBIA S.A.S."/>
    <m/>
  </r>
  <r>
    <x v="4"/>
    <x v="0"/>
    <x v="4"/>
    <x v="0"/>
    <x v="0"/>
    <x v="0"/>
    <x v="2"/>
    <x v="89"/>
    <s v="MAC CENTER COLOMBIA SOCIEDAD POR ACCIONES SIMPLIFICADA"/>
    <m/>
  </r>
  <r>
    <x v="4"/>
    <x v="0"/>
    <x v="4"/>
    <x v="0"/>
    <x v="0"/>
    <x v="0"/>
    <x v="2"/>
    <x v="90"/>
    <s v="DAVID MUÑOZ"/>
    <m/>
  </r>
  <r>
    <x v="4"/>
    <x v="0"/>
    <x v="4"/>
    <x v="0"/>
    <x v="0"/>
    <x v="0"/>
    <x v="2"/>
    <x v="90"/>
    <s v="GRUPO ARGURI SAS "/>
    <n v="130035"/>
  </r>
  <r>
    <x v="4"/>
    <x v="0"/>
    <x v="4"/>
    <x v="0"/>
    <x v="0"/>
    <x v="0"/>
    <x v="2"/>
    <x v="90"/>
    <s v="INVERSIONES MEJIA MEJIA SAS"/>
    <m/>
  </r>
  <r>
    <x v="4"/>
    <x v="0"/>
    <x v="4"/>
    <x v="0"/>
    <x v="0"/>
    <x v="0"/>
    <x v="2"/>
    <x v="90"/>
    <s v="GRUPO EDS AUTOGAS SAS"/>
    <m/>
  </r>
  <r>
    <x v="4"/>
    <x v="0"/>
    <x v="4"/>
    <x v="0"/>
    <x v="0"/>
    <x v="0"/>
    <x v="2"/>
    <x v="90"/>
    <s v="HYG OIL PETROLEUM COMPANY SAS"/>
    <m/>
  </r>
  <r>
    <x v="4"/>
    <x v="0"/>
    <x v="4"/>
    <x v="0"/>
    <x v="0"/>
    <x v="0"/>
    <x v="2"/>
    <x v="90"/>
    <s v="DISTRIBUCION Y TRANSPORTE DE C"/>
    <m/>
  </r>
  <r>
    <x v="4"/>
    <x v="0"/>
    <x v="4"/>
    <x v="0"/>
    <x v="0"/>
    <x v="0"/>
    <x v="2"/>
    <x v="91"/>
    <s v="TINAJEROS SA"/>
    <n v="825781"/>
  </r>
  <r>
    <x v="4"/>
    <x v="0"/>
    <x v="4"/>
    <x v="0"/>
    <x v="0"/>
    <x v="0"/>
    <x v="2"/>
    <x v="91"/>
    <s v="RESTAURANTE LA QUERENCIA SAS"/>
    <m/>
  </r>
  <r>
    <x v="4"/>
    <x v="0"/>
    <x v="4"/>
    <x v="0"/>
    <x v="0"/>
    <x v="0"/>
    <x v="2"/>
    <x v="91"/>
    <s v="INVERSIONES INT COLOMBIA SAS"/>
    <m/>
  </r>
  <r>
    <x v="4"/>
    <x v="0"/>
    <x v="4"/>
    <x v="0"/>
    <x v="0"/>
    <x v="0"/>
    <x v="2"/>
    <x v="91"/>
    <s v="INVERSIONES URBANAS VC SAS"/>
    <m/>
  </r>
  <r>
    <x v="4"/>
    <x v="0"/>
    <x v="4"/>
    <x v="0"/>
    <x v="0"/>
    <x v="0"/>
    <x v="2"/>
    <x v="92"/>
    <s v="F8 INVERSIONES SAS"/>
    <m/>
  </r>
  <r>
    <x v="4"/>
    <x v="0"/>
    <x v="4"/>
    <x v="0"/>
    <x v="0"/>
    <x v="0"/>
    <x v="2"/>
    <x v="136"/>
    <s v="POOL CRUZ QUINTERO"/>
    <n v="270000"/>
  </r>
  <r>
    <x v="4"/>
    <x v="0"/>
    <x v="4"/>
    <x v="0"/>
    <x v="0"/>
    <x v="0"/>
    <x v="2"/>
    <x v="136"/>
    <s v="DAVID MUÑOZ MONTOYA"/>
    <n v="40000"/>
  </r>
  <r>
    <x v="4"/>
    <x v="0"/>
    <x v="4"/>
    <x v="0"/>
    <x v="0"/>
    <x v="0"/>
    <x v="2"/>
    <x v="141"/>
    <s v="CORFICOLOMBIANA"/>
    <m/>
  </r>
  <r>
    <x v="4"/>
    <x v="0"/>
    <x v="4"/>
    <x v="0"/>
    <x v="0"/>
    <x v="0"/>
    <x v="2"/>
    <x v="141"/>
    <s v="CONCESIONARIA PANAMERICANA SAS"/>
    <m/>
  </r>
  <r>
    <x v="4"/>
    <x v="0"/>
    <x v="4"/>
    <x v="0"/>
    <x v="0"/>
    <x v="0"/>
    <x v="2"/>
    <x v="141"/>
    <s v="PATRIMONIO AUTONOMO RUTA DEL SOL"/>
    <m/>
  </r>
  <r>
    <x v="4"/>
    <x v="0"/>
    <x v="4"/>
    <x v="0"/>
    <x v="0"/>
    <x v="0"/>
    <x v="2"/>
    <x v="93"/>
    <m/>
    <m/>
  </r>
  <r>
    <x v="4"/>
    <x v="0"/>
    <x v="4"/>
    <x v="0"/>
    <x v="0"/>
    <x v="0"/>
    <x v="2"/>
    <x v="84"/>
    <s v="NUEVO SOI"/>
    <n v="2000"/>
  </r>
  <r>
    <x v="4"/>
    <x v="0"/>
    <x v="4"/>
    <x v="0"/>
    <x v="0"/>
    <x v="0"/>
    <x v="2"/>
    <x v="84"/>
    <s v="DIANA MARCELA VALENCIA"/>
    <n v="5.9"/>
  </r>
  <r>
    <x v="4"/>
    <x v="0"/>
    <x v="4"/>
    <x v="0"/>
    <x v="0"/>
    <x v="0"/>
    <x v="2"/>
    <x v="84"/>
    <s v="MOLI S.A.S."/>
    <n v="249.88"/>
  </r>
  <r>
    <x v="4"/>
    <x v="0"/>
    <x v="4"/>
    <x v="0"/>
    <x v="0"/>
    <x v="0"/>
    <x v="2"/>
    <x v="84"/>
    <s v="DAVID MUÑOZ MONTOYA"/>
    <n v="12000"/>
  </r>
  <r>
    <x v="4"/>
    <x v="0"/>
    <x v="4"/>
    <x v="0"/>
    <x v="0"/>
    <x v="0"/>
    <x v="2"/>
    <x v="84"/>
    <s v="FARMACIA DROGUERIA SAN JORGE LTDA"/>
    <n v="1.4"/>
  </r>
  <r>
    <x v="4"/>
    <x v="0"/>
    <x v="4"/>
    <x v="0"/>
    <x v="0"/>
    <x v="0"/>
    <x v="2"/>
    <x v="84"/>
    <s v="FARMAVIT EMPRESA ASOCIATIVA DE TRABAJO"/>
    <n v="0.11"/>
  </r>
  <r>
    <x v="4"/>
    <x v="0"/>
    <x v="4"/>
    <x v="0"/>
    <x v="0"/>
    <x v="0"/>
    <x v="2"/>
    <x v="84"/>
    <s v="COLOMBIANA DE COMERCIO SA"/>
    <n v="53"/>
  </r>
  <r>
    <x v="4"/>
    <x v="0"/>
    <x v="4"/>
    <x v="0"/>
    <x v="0"/>
    <x v="0"/>
    <x v="2"/>
    <x v="84"/>
    <s v="Clavijo Martinez Inversiones cia s en c"/>
    <n v="0.52"/>
  </r>
  <r>
    <x v="4"/>
    <x v="0"/>
    <x v="4"/>
    <x v="0"/>
    <x v="0"/>
    <x v="0"/>
    <x v="2"/>
    <x v="84"/>
    <s v="INVERSIONES ZONAZUL SAS"/>
    <n v="0.52"/>
  </r>
  <r>
    <x v="4"/>
    <x v="0"/>
    <x v="4"/>
    <x v="0"/>
    <x v="0"/>
    <x v="0"/>
    <x v="2"/>
    <x v="84"/>
    <s v="VITAINTEGRAL SAS"/>
    <n v="500.53"/>
  </r>
  <r>
    <x v="4"/>
    <x v="0"/>
    <x v="4"/>
    <x v="0"/>
    <x v="0"/>
    <x v="7"/>
    <x v="4"/>
    <x v="119"/>
    <s v="DAVID MUÑOZ"/>
    <n v="2000000"/>
  </r>
  <r>
    <x v="4"/>
    <x v="0"/>
    <x v="4"/>
    <x v="0"/>
    <x v="0"/>
    <x v="7"/>
    <x v="4"/>
    <x v="120"/>
    <s v="DAVID MUÑOZ"/>
    <m/>
  </r>
  <r>
    <x v="4"/>
    <x v="0"/>
    <x v="4"/>
    <x v="0"/>
    <x v="0"/>
    <x v="7"/>
    <x v="4"/>
    <x v="121"/>
    <s v="DAVID MUÑOZ"/>
    <n v="250000"/>
  </r>
  <r>
    <x v="4"/>
    <x v="0"/>
    <x v="4"/>
    <x v="0"/>
    <x v="0"/>
    <x v="7"/>
    <x v="4"/>
    <x v="122"/>
    <s v="DAVID MUÑOZ"/>
    <n v="30000"/>
  </r>
  <r>
    <x v="4"/>
    <x v="0"/>
    <x v="4"/>
    <x v="0"/>
    <x v="0"/>
    <x v="7"/>
    <x v="4"/>
    <x v="123"/>
    <s v="DAVID MUÑOZ"/>
    <n v="250000"/>
  </r>
  <r>
    <x v="4"/>
    <x v="0"/>
    <x v="4"/>
    <x v="0"/>
    <x v="0"/>
    <x v="7"/>
    <x v="4"/>
    <x v="124"/>
    <s v="DAVID MUÑOZ"/>
    <n v="125000"/>
  </r>
  <r>
    <x v="4"/>
    <x v="0"/>
    <x v="4"/>
    <x v="0"/>
    <x v="0"/>
    <x v="7"/>
    <x v="4"/>
    <x v="135"/>
    <m/>
    <m/>
  </r>
  <r>
    <x v="4"/>
    <x v="0"/>
    <x v="4"/>
    <x v="0"/>
    <x v="0"/>
    <x v="7"/>
    <x v="4"/>
    <x v="125"/>
    <s v="DAVID MUÑOZ"/>
    <n v="1000000"/>
  </r>
  <r>
    <x v="4"/>
    <x v="0"/>
    <x v="4"/>
    <x v="0"/>
    <x v="0"/>
    <x v="7"/>
    <x v="4"/>
    <x v="144"/>
    <s v="DAVID MUÑOZ"/>
    <n v="1000000"/>
  </r>
  <r>
    <x v="4"/>
    <x v="0"/>
    <x v="4"/>
    <x v="0"/>
    <x v="0"/>
    <x v="7"/>
    <x v="4"/>
    <x v="126"/>
    <m/>
    <m/>
  </r>
  <r>
    <x v="4"/>
    <x v="0"/>
    <x v="4"/>
    <x v="0"/>
    <x v="0"/>
    <x v="7"/>
    <x v="4"/>
    <x v="127"/>
    <s v="Seguros de riesgos laborales suramericana S.A."/>
    <n v="16200"/>
  </r>
  <r>
    <x v="4"/>
    <x v="0"/>
    <x v="4"/>
    <x v="0"/>
    <x v="0"/>
    <x v="7"/>
    <x v="4"/>
    <x v="128"/>
    <s v="Protección S.A"/>
    <n v="394500"/>
  </r>
  <r>
    <x v="4"/>
    <x v="0"/>
    <x v="4"/>
    <x v="0"/>
    <x v="0"/>
    <x v="7"/>
    <x v="4"/>
    <x v="129"/>
    <s v="Colsubsidio "/>
    <n v="120800"/>
  </r>
  <r>
    <x v="4"/>
    <x v="0"/>
    <x v="4"/>
    <x v="0"/>
    <x v="0"/>
    <x v="7"/>
    <x v="4"/>
    <x v="130"/>
    <m/>
    <m/>
  </r>
  <r>
    <x v="4"/>
    <x v="0"/>
    <x v="4"/>
    <x v="0"/>
    <x v="0"/>
    <x v="7"/>
    <x v="2"/>
    <x v="131"/>
    <m/>
    <m/>
  </r>
  <r>
    <x v="4"/>
    <x v="0"/>
    <x v="4"/>
    <x v="0"/>
    <x v="0"/>
    <x v="1"/>
    <x v="7"/>
    <x v="34"/>
    <s v="Bancolombia"/>
    <n v="82190"/>
  </r>
  <r>
    <x v="4"/>
    <x v="0"/>
    <x v="4"/>
    <x v="0"/>
    <x v="0"/>
    <x v="1"/>
    <x v="7"/>
    <x v="20"/>
    <s v="PAYU COLOMBIA SAS"/>
    <n v="529645"/>
  </r>
  <r>
    <x v="4"/>
    <x v="0"/>
    <x v="4"/>
    <x v="0"/>
    <x v="0"/>
    <x v="1"/>
    <x v="7"/>
    <x v="20"/>
    <s v="Bancolombia"/>
    <n v="90098.6"/>
  </r>
  <r>
    <x v="4"/>
    <x v="0"/>
    <x v="4"/>
    <x v="0"/>
    <x v="0"/>
    <x v="1"/>
    <x v="7"/>
    <x v="101"/>
    <s v="NUEVO SOI"/>
    <m/>
  </r>
  <r>
    <x v="4"/>
    <x v="0"/>
    <x v="4"/>
    <x v="0"/>
    <x v="0"/>
    <x v="1"/>
    <x v="7"/>
    <x v="55"/>
    <s v="INVERSIONES FARMACIAS ALPHA S.A.S"/>
    <n v="48770.18"/>
  </r>
  <r>
    <x v="4"/>
    <x v="0"/>
    <x v="4"/>
    <x v="0"/>
    <x v="0"/>
    <x v="1"/>
    <x v="7"/>
    <x v="55"/>
    <s v=" ALIMENTOS SOSTENIBLES SAS"/>
    <m/>
  </r>
  <r>
    <x v="4"/>
    <x v="0"/>
    <x v="4"/>
    <x v="0"/>
    <x v="0"/>
    <x v="1"/>
    <x v="8"/>
    <x v="22"/>
    <s v="Bancolombia"/>
    <n v="215889.94"/>
  </r>
  <r>
    <x v="4"/>
    <x v="0"/>
    <x v="4"/>
    <x v="0"/>
    <x v="0"/>
    <x v="1"/>
    <x v="8"/>
    <x v="94"/>
    <s v="MARIA CRISTINA TORO"/>
    <n v="3000"/>
  </r>
  <r>
    <x v="4"/>
    <x v="0"/>
    <x v="4"/>
    <x v="0"/>
    <x v="0"/>
    <x v="1"/>
    <x v="8"/>
    <x v="95"/>
    <m/>
    <m/>
  </r>
  <r>
    <x v="4"/>
    <x v="0"/>
    <x v="4"/>
    <x v="0"/>
    <x v="0"/>
    <x v="1"/>
    <x v="8"/>
    <x v="77"/>
    <s v="Fundapedco"/>
    <m/>
  </r>
  <r>
    <x v="4"/>
    <x v="0"/>
    <x v="4"/>
    <x v="0"/>
    <x v="0"/>
    <x v="1"/>
    <x v="8"/>
    <x v="4"/>
    <s v="SEBASTIAN MENDOZA CASTAÑO"/>
    <n v="79243"/>
  </r>
  <r>
    <x v="4"/>
    <x v="0"/>
    <x v="4"/>
    <x v="0"/>
    <x v="0"/>
    <x v="1"/>
    <x v="8"/>
    <x v="4"/>
    <s v="RANPACK SAS"/>
    <m/>
  </r>
  <r>
    <x v="4"/>
    <x v="0"/>
    <x v="4"/>
    <x v="0"/>
    <x v="0"/>
    <x v="1"/>
    <x v="8"/>
    <x v="4"/>
    <s v="ENTERPRISE"/>
    <m/>
  </r>
  <r>
    <x v="4"/>
    <x v="0"/>
    <x v="4"/>
    <x v="0"/>
    <x v="0"/>
    <x v="1"/>
    <x v="8"/>
    <x v="4"/>
    <s v="MARIA CRISTINA TORO"/>
    <m/>
  </r>
  <r>
    <x v="4"/>
    <x v="0"/>
    <x v="4"/>
    <x v="0"/>
    <x v="0"/>
    <x v="1"/>
    <x v="8"/>
    <x v="4"/>
    <s v="LUCERO VASQUEZ"/>
    <n v="1500"/>
  </r>
  <r>
    <x v="4"/>
    <x v="0"/>
    <x v="4"/>
    <x v="0"/>
    <x v="0"/>
    <x v="1"/>
    <x v="8"/>
    <x v="4"/>
    <s v="DIAN"/>
    <n v="-1291880"/>
  </r>
  <r>
    <x v="4"/>
    <x v="0"/>
    <x v="4"/>
    <x v="0"/>
    <x v="0"/>
    <x v="1"/>
    <x v="8"/>
    <x v="4"/>
    <s v="DAVID MUÑOZ MONTOYA"/>
    <n v="451295"/>
  </r>
  <r>
    <x v="4"/>
    <x v="0"/>
    <x v="4"/>
    <x v="0"/>
    <x v="0"/>
    <x v="1"/>
    <x v="8"/>
    <x v="4"/>
    <s v="INVERSIONES MONTOLIVO SAS"/>
    <m/>
  </r>
  <r>
    <x v="4"/>
    <x v="0"/>
    <x v="4"/>
    <x v="0"/>
    <x v="0"/>
    <x v="1"/>
    <x v="8"/>
    <x v="4"/>
    <s v="TACO HOUSE MAXICAN GRILL SAS"/>
    <m/>
  </r>
  <r>
    <x v="4"/>
    <x v="0"/>
    <x v="4"/>
    <x v="0"/>
    <x v="0"/>
    <x v="1"/>
    <x v="8"/>
    <x v="4"/>
    <s v="DAVID MUÑOZ"/>
    <m/>
  </r>
  <r>
    <x v="4"/>
    <x v="0"/>
    <x v="4"/>
    <x v="0"/>
    <x v="0"/>
    <x v="1"/>
    <x v="8"/>
    <x v="4"/>
    <s v="EDWAR LOPEZ"/>
    <m/>
  </r>
  <r>
    <x v="4"/>
    <x v="0"/>
    <x v="4"/>
    <x v="0"/>
    <x v="0"/>
    <x v="6"/>
    <x v="23"/>
    <x v="112"/>
    <s v="DIAN"/>
    <n v="18712000"/>
  </r>
  <r>
    <x v="4"/>
    <x v="0"/>
    <x v="4"/>
    <x v="0"/>
    <x v="2"/>
    <x v="3"/>
    <x v="3"/>
    <x v="96"/>
    <m/>
    <m/>
  </r>
  <r>
    <x v="4"/>
    <x v="0"/>
    <x v="4"/>
    <x v="0"/>
    <x v="2"/>
    <x v="3"/>
    <x v="3"/>
    <x v="137"/>
    <s v="COOPERATIVA MULTIACTIVA UNIAGRO"/>
    <m/>
  </r>
  <r>
    <x v="4"/>
    <x v="0"/>
    <x v="4"/>
    <x v="0"/>
    <x v="2"/>
    <x v="3"/>
    <x v="3"/>
    <x v="97"/>
    <s v="LA CONCEPCION SA"/>
    <n v="1087800"/>
  </r>
  <r>
    <x v="4"/>
    <x v="0"/>
    <x v="4"/>
    <x v="0"/>
    <x v="2"/>
    <x v="3"/>
    <x v="3"/>
    <x v="97"/>
    <s v="ASOCIACION AGROPIMIENTERA VALLE DEL GUAMEZ"/>
    <m/>
  </r>
  <r>
    <x v="4"/>
    <x v="0"/>
    <x v="4"/>
    <x v="0"/>
    <x v="2"/>
    <x v="3"/>
    <x v="3"/>
    <x v="97"/>
    <s v="CONNPLANTS SAS"/>
    <n v="5767360"/>
  </r>
  <r>
    <x v="4"/>
    <x v="0"/>
    <x v="4"/>
    <x v="0"/>
    <x v="2"/>
    <x v="3"/>
    <x v="3"/>
    <x v="97"/>
    <m/>
    <m/>
  </r>
  <r>
    <x v="4"/>
    <x v="0"/>
    <x v="4"/>
    <x v="0"/>
    <x v="2"/>
    <x v="3"/>
    <x v="3"/>
    <x v="97"/>
    <m/>
    <m/>
  </r>
  <r>
    <x v="4"/>
    <x v="0"/>
    <x v="4"/>
    <x v="0"/>
    <x v="2"/>
    <x v="3"/>
    <x v="3"/>
    <x v="97"/>
    <m/>
    <m/>
  </r>
  <r>
    <x v="4"/>
    <x v="0"/>
    <x v="4"/>
    <x v="0"/>
    <x v="2"/>
    <x v="3"/>
    <x v="3"/>
    <x v="97"/>
    <m/>
    <m/>
  </r>
  <r>
    <x v="4"/>
    <x v="0"/>
    <x v="4"/>
    <x v="0"/>
    <x v="2"/>
    <x v="3"/>
    <x v="3"/>
    <x v="98"/>
    <m/>
    <m/>
  </r>
  <r>
    <x v="4"/>
    <x v="0"/>
    <x v="4"/>
    <x v="0"/>
    <x v="2"/>
    <x v="3"/>
    <x v="3"/>
    <x v="99"/>
    <s v="FARMAVIT EMPRESA ASOCIATIVA DE TRABAJO"/>
    <n v="36970567"/>
  </r>
  <r>
    <x v="4"/>
    <x v="0"/>
    <x v="4"/>
    <x v="0"/>
    <x v="2"/>
    <x v="3"/>
    <x v="3"/>
    <x v="99"/>
    <s v="PRODUCCION GRAFICA EDITORES SAS"/>
    <n v="1158000"/>
  </r>
  <r>
    <x v="4"/>
    <x v="0"/>
    <x v="4"/>
    <x v="0"/>
    <x v="2"/>
    <x v="3"/>
    <x v="3"/>
    <x v="99"/>
    <s v="NEW PLAST SAS"/>
    <n v="2169125"/>
  </r>
  <r>
    <x v="4"/>
    <x v="0"/>
    <x v="4"/>
    <x v="0"/>
    <x v="2"/>
    <x v="3"/>
    <x v="3"/>
    <x v="99"/>
    <s v="MARGARITA MARIA AGUIRRE GARCIA"/>
    <m/>
  </r>
  <r>
    <x v="4"/>
    <x v="0"/>
    <x v="4"/>
    <x v="0"/>
    <x v="2"/>
    <x v="3"/>
    <x v="3"/>
    <x v="99"/>
    <s v="RANPACK SAS"/>
    <m/>
  </r>
  <r>
    <x v="4"/>
    <x v="0"/>
    <x v="4"/>
    <x v="0"/>
    <x v="2"/>
    <x v="3"/>
    <x v="3"/>
    <x v="99"/>
    <s v="MULTILINEA LTDA"/>
    <m/>
  </r>
  <r>
    <x v="4"/>
    <x v="0"/>
    <x v="4"/>
    <x v="0"/>
    <x v="2"/>
    <x v="3"/>
    <x v="3"/>
    <x v="99"/>
    <s v="COORDINADORA MERCANTIL SA"/>
    <m/>
  </r>
  <r>
    <x v="4"/>
    <x v="0"/>
    <x v="4"/>
    <x v="0"/>
    <x v="2"/>
    <x v="3"/>
    <x v="26"/>
    <x v="137"/>
    <s v="COOPERATIVA MULTIACTIVA UNIAGRO"/>
    <n v="30150000"/>
  </r>
  <r>
    <x v="4"/>
    <x v="0"/>
    <x v="4"/>
    <x v="0"/>
    <x v="2"/>
    <x v="3"/>
    <x v="20"/>
    <x v="49"/>
    <s v="SERVIENTREGA S.A."/>
    <m/>
  </r>
  <r>
    <x v="4"/>
    <x v="0"/>
    <x v="4"/>
    <x v="0"/>
    <x v="2"/>
    <x v="3"/>
    <x v="20"/>
    <x v="49"/>
    <s v="COORDINADORA MERCANTIL SA"/>
    <n v="2629556"/>
  </r>
  <r>
    <x v="4"/>
    <x v="0"/>
    <x v="4"/>
    <x v="0"/>
    <x v="2"/>
    <x v="3"/>
    <x v="20"/>
    <x v="49"/>
    <s v="ALLTAG SAS"/>
    <n v="328500"/>
  </r>
  <r>
    <x v="4"/>
    <x v="0"/>
    <x v="4"/>
    <x v="0"/>
    <x v="2"/>
    <x v="3"/>
    <x v="20"/>
    <x v="49"/>
    <s v="COORDIUTIL S.A."/>
    <m/>
  </r>
  <r>
    <x v="4"/>
    <x v="0"/>
    <x v="4"/>
    <x v="0"/>
    <x v="2"/>
    <x v="3"/>
    <x v="20"/>
    <x v="49"/>
    <s v="MULTILINEA LTDA"/>
    <m/>
  </r>
  <r>
    <x v="4"/>
    <x v="0"/>
    <x v="4"/>
    <x v="0"/>
    <x v="2"/>
    <x v="3"/>
    <x v="20"/>
    <x v="49"/>
    <s v="MELONN SAS"/>
    <n v="685600"/>
  </r>
  <r>
    <x v="4"/>
    <x v="0"/>
    <x v="4"/>
    <x v="0"/>
    <x v="2"/>
    <x v="3"/>
    <x v="20"/>
    <x v="111"/>
    <s v="ALLTAG SAS"/>
    <n v="180000"/>
  </r>
  <r>
    <x v="4"/>
    <x v="0"/>
    <x v="4"/>
    <x v="0"/>
    <x v="2"/>
    <x v="3"/>
    <x v="20"/>
    <x v="111"/>
    <s v="COORDIUTIL S.A."/>
    <m/>
  </r>
  <r>
    <x v="4"/>
    <x v="0"/>
    <x v="4"/>
    <x v="0"/>
    <x v="2"/>
    <x v="3"/>
    <x v="20"/>
    <x v="111"/>
    <s v="OLGROUP SAS"/>
    <m/>
  </r>
  <r>
    <x v="4"/>
    <x v="0"/>
    <x v="4"/>
    <x v="0"/>
    <x v="2"/>
    <x v="3"/>
    <x v="20"/>
    <x v="111"/>
    <s v="MELONN SAS"/>
    <n v="315600"/>
  </r>
  <r>
    <x v="4"/>
    <x v="0"/>
    <x v="4"/>
    <x v="0"/>
    <x v="2"/>
    <x v="3"/>
    <x v="21"/>
    <x v="50"/>
    <m/>
    <m/>
  </r>
  <r>
    <x v="4"/>
    <x v="0"/>
    <x v="4"/>
    <x v="0"/>
    <x v="2"/>
    <x v="3"/>
    <x v="21"/>
    <x v="132"/>
    <s v="MARIA JOSE LOPEZ BOLAÑOS"/>
    <m/>
  </r>
  <r>
    <x v="5"/>
    <x v="0"/>
    <x v="5"/>
    <x v="0"/>
    <x v="1"/>
    <x v="2"/>
    <x v="24"/>
    <x v="63"/>
    <s v="VARIOS"/>
    <n v="78119322.129999995"/>
  </r>
  <r>
    <x v="5"/>
    <x v="0"/>
    <x v="5"/>
    <x v="0"/>
    <x v="1"/>
    <x v="5"/>
    <x v="11"/>
    <x v="64"/>
    <m/>
    <n v="3.12"/>
  </r>
  <r>
    <x v="5"/>
    <x v="0"/>
    <x v="5"/>
    <x v="0"/>
    <x v="1"/>
    <x v="5"/>
    <x v="14"/>
    <x v="66"/>
    <m/>
    <m/>
  </r>
  <r>
    <x v="5"/>
    <x v="0"/>
    <x v="5"/>
    <x v="0"/>
    <x v="1"/>
    <x v="5"/>
    <x v="15"/>
    <x v="69"/>
    <m/>
    <m/>
  </r>
  <r>
    <x v="5"/>
    <x v="0"/>
    <x v="5"/>
    <x v="0"/>
    <x v="1"/>
    <x v="2"/>
    <x v="25"/>
    <x v="74"/>
    <m/>
    <n v="-6881469.3700000001"/>
  </r>
  <r>
    <x v="5"/>
    <x v="0"/>
    <x v="5"/>
    <x v="0"/>
    <x v="1"/>
    <x v="2"/>
    <x v="25"/>
    <x v="118"/>
    <m/>
    <n v="-30000"/>
  </r>
  <r>
    <x v="5"/>
    <x v="0"/>
    <x v="5"/>
    <x v="0"/>
    <x v="1"/>
    <x v="2"/>
    <x v="0"/>
    <x v="103"/>
    <m/>
    <n v="0"/>
  </r>
  <r>
    <x v="5"/>
    <x v="0"/>
    <x v="5"/>
    <x v="0"/>
    <x v="1"/>
    <x v="2"/>
    <x v="0"/>
    <x v="104"/>
    <m/>
    <n v="450000"/>
  </r>
  <r>
    <x v="5"/>
    <x v="0"/>
    <x v="5"/>
    <x v="0"/>
    <x v="1"/>
    <x v="2"/>
    <x v="0"/>
    <x v="145"/>
    <m/>
    <n v="-299042.62"/>
  </r>
  <r>
    <x v="5"/>
    <x v="0"/>
    <x v="5"/>
    <x v="0"/>
    <x v="0"/>
    <x v="0"/>
    <x v="4"/>
    <x v="6"/>
    <s v="SEBASTIAN MENDOZA CASTAÑO"/>
    <n v="6120000"/>
  </r>
  <r>
    <x v="5"/>
    <x v="0"/>
    <x v="5"/>
    <x v="0"/>
    <x v="0"/>
    <x v="0"/>
    <x v="4"/>
    <x v="6"/>
    <s v="ANA MYRIAM SALAZAR HERMOSA"/>
    <n v="2012500"/>
  </r>
  <r>
    <x v="5"/>
    <x v="0"/>
    <x v="5"/>
    <x v="0"/>
    <x v="0"/>
    <x v="0"/>
    <x v="4"/>
    <x v="7"/>
    <s v="SEBASTIAN MENDOZA CASTAÑO"/>
    <m/>
  </r>
  <r>
    <x v="5"/>
    <x v="0"/>
    <x v="5"/>
    <x v="0"/>
    <x v="0"/>
    <x v="0"/>
    <x v="4"/>
    <x v="7"/>
    <s v="ANA MYRIAM SALAZAR HERMOSA"/>
    <n v="140606"/>
  </r>
  <r>
    <x v="5"/>
    <x v="0"/>
    <x v="5"/>
    <x v="0"/>
    <x v="0"/>
    <x v="0"/>
    <x v="4"/>
    <x v="8"/>
    <s v="SEBASTIAN MENDOZA CASTAÑO"/>
    <n v="510000"/>
  </r>
  <r>
    <x v="5"/>
    <x v="0"/>
    <x v="5"/>
    <x v="0"/>
    <x v="0"/>
    <x v="0"/>
    <x v="4"/>
    <x v="8"/>
    <s v="ANA MYRIAM SALAZAR HERMOSA"/>
    <n v="179425"/>
  </r>
  <r>
    <x v="5"/>
    <x v="0"/>
    <x v="5"/>
    <x v="0"/>
    <x v="0"/>
    <x v="0"/>
    <x v="4"/>
    <x v="9"/>
    <s v="SEBASTIAN MENDOZA CASTAÑO"/>
    <n v="61200"/>
  </r>
  <r>
    <x v="5"/>
    <x v="0"/>
    <x v="5"/>
    <x v="0"/>
    <x v="0"/>
    <x v="0"/>
    <x v="4"/>
    <x v="9"/>
    <s v="ANA MYRIAM SALAZAR HERMOSA"/>
    <n v="21531"/>
  </r>
  <r>
    <x v="5"/>
    <x v="0"/>
    <x v="5"/>
    <x v="0"/>
    <x v="0"/>
    <x v="0"/>
    <x v="4"/>
    <x v="10"/>
    <s v="SEBASTIAN MENDOZA CASTAÑO"/>
    <n v="510000"/>
  </r>
  <r>
    <x v="5"/>
    <x v="0"/>
    <x v="5"/>
    <x v="0"/>
    <x v="0"/>
    <x v="0"/>
    <x v="4"/>
    <x v="10"/>
    <s v="ANA MYRIAM SALAZAR HERMOSA"/>
    <n v="179425"/>
  </r>
  <r>
    <x v="5"/>
    <x v="0"/>
    <x v="5"/>
    <x v="0"/>
    <x v="0"/>
    <x v="0"/>
    <x v="4"/>
    <x v="11"/>
    <s v="SEBASTIAN MENDOZA CASTAÑO"/>
    <n v="255000"/>
  </r>
  <r>
    <x v="5"/>
    <x v="0"/>
    <x v="5"/>
    <x v="0"/>
    <x v="0"/>
    <x v="0"/>
    <x v="4"/>
    <x v="11"/>
    <s v="ANA MYRIAM SALAZAR HERMOSA"/>
    <n v="56726"/>
  </r>
  <r>
    <x v="5"/>
    <x v="0"/>
    <x v="5"/>
    <x v="0"/>
    <x v="0"/>
    <x v="0"/>
    <x v="4"/>
    <x v="12"/>
    <s v="SEBASTIAN MENDOZA CASTAÑO"/>
    <n v="4080000"/>
  </r>
  <r>
    <x v="5"/>
    <x v="0"/>
    <x v="5"/>
    <x v="0"/>
    <x v="0"/>
    <x v="0"/>
    <x v="4"/>
    <x v="134"/>
    <m/>
    <m/>
  </r>
  <r>
    <x v="5"/>
    <x v="0"/>
    <x v="5"/>
    <x v="0"/>
    <x v="0"/>
    <x v="0"/>
    <x v="4"/>
    <x v="142"/>
    <s v="PLATZI SAS"/>
    <m/>
  </r>
  <r>
    <x v="5"/>
    <x v="0"/>
    <x v="5"/>
    <x v="0"/>
    <x v="0"/>
    <x v="0"/>
    <x v="4"/>
    <x v="56"/>
    <s v="RICARDO ARTURO ARANGO WAGNER"/>
    <m/>
  </r>
  <r>
    <x v="5"/>
    <x v="0"/>
    <x v="5"/>
    <x v="0"/>
    <x v="0"/>
    <x v="0"/>
    <x v="4"/>
    <x v="13"/>
    <s v="Seguros de riesgos laborales suramericana S.A."/>
    <n v="34600"/>
  </r>
  <r>
    <x v="5"/>
    <x v="0"/>
    <x v="5"/>
    <x v="0"/>
    <x v="0"/>
    <x v="0"/>
    <x v="4"/>
    <x v="146"/>
    <s v="Eps Famisanar"/>
    <n v="40100"/>
  </r>
  <r>
    <x v="5"/>
    <x v="0"/>
    <x v="5"/>
    <x v="0"/>
    <x v="0"/>
    <x v="0"/>
    <x v="4"/>
    <x v="14"/>
    <s v="Protección S.A"/>
    <n v="822600"/>
  </r>
  <r>
    <x v="5"/>
    <x v="0"/>
    <x v="5"/>
    <x v="0"/>
    <x v="0"/>
    <x v="0"/>
    <x v="4"/>
    <x v="14"/>
    <s v="Colpensiones"/>
    <n v="210000"/>
  </r>
  <r>
    <x v="5"/>
    <x v="0"/>
    <x v="5"/>
    <x v="0"/>
    <x v="0"/>
    <x v="0"/>
    <x v="4"/>
    <x v="15"/>
    <s v="Comfandi "/>
    <n v="290800"/>
  </r>
  <r>
    <x v="5"/>
    <x v="0"/>
    <x v="5"/>
    <x v="0"/>
    <x v="0"/>
    <x v="0"/>
    <x v="4"/>
    <x v="147"/>
    <s v="COLOMBIANA DE COMERCIO SA"/>
    <m/>
  </r>
  <r>
    <x v="5"/>
    <x v="0"/>
    <x v="5"/>
    <x v="0"/>
    <x v="0"/>
    <x v="0"/>
    <x v="4"/>
    <x v="113"/>
    <m/>
    <m/>
  </r>
  <r>
    <x v="5"/>
    <x v="0"/>
    <x v="5"/>
    <x v="0"/>
    <x v="0"/>
    <x v="0"/>
    <x v="9"/>
    <x v="114"/>
    <s v="H&amp;G CONTADORES SAS"/>
    <n v="600000"/>
  </r>
  <r>
    <x v="5"/>
    <x v="0"/>
    <x v="5"/>
    <x v="0"/>
    <x v="0"/>
    <x v="0"/>
    <x v="9"/>
    <x v="30"/>
    <s v="ESPERANZA MENDOZA"/>
    <m/>
  </r>
  <r>
    <x v="5"/>
    <x v="0"/>
    <x v="5"/>
    <x v="0"/>
    <x v="0"/>
    <x v="0"/>
    <x v="9"/>
    <x v="110"/>
    <m/>
    <m/>
  </r>
  <r>
    <x v="5"/>
    <x v="0"/>
    <x v="5"/>
    <x v="0"/>
    <x v="0"/>
    <x v="0"/>
    <x v="5"/>
    <x v="70"/>
    <s v="COLOMBIA TELECOMUNICACIONES S.A. E.S.P."/>
    <n v="451"/>
  </r>
  <r>
    <x v="5"/>
    <x v="0"/>
    <x v="5"/>
    <x v="0"/>
    <x v="0"/>
    <x v="0"/>
    <x v="5"/>
    <x v="70"/>
    <s v="RESTAURANTE LA QUERENCIA SAS"/>
    <m/>
  </r>
  <r>
    <x v="5"/>
    <x v="0"/>
    <x v="5"/>
    <x v="0"/>
    <x v="0"/>
    <x v="0"/>
    <x v="5"/>
    <x v="102"/>
    <m/>
    <m/>
  </r>
  <r>
    <x v="5"/>
    <x v="0"/>
    <x v="5"/>
    <x v="0"/>
    <x v="0"/>
    <x v="0"/>
    <x v="5"/>
    <x v="71"/>
    <s v=" KOBA COLOMBIA SAS"/>
    <n v="39"/>
  </r>
  <r>
    <x v="5"/>
    <x v="0"/>
    <x v="5"/>
    <x v="0"/>
    <x v="0"/>
    <x v="0"/>
    <x v="5"/>
    <x v="71"/>
    <s v="AEROVIAS DEL CONTINENTE AMERICANO S.A."/>
    <n v="79200"/>
  </r>
  <r>
    <x v="5"/>
    <x v="0"/>
    <x v="5"/>
    <x v="0"/>
    <x v="0"/>
    <x v="0"/>
    <x v="5"/>
    <x v="78"/>
    <m/>
    <m/>
  </r>
  <r>
    <x v="5"/>
    <x v="0"/>
    <x v="5"/>
    <x v="0"/>
    <x v="0"/>
    <x v="0"/>
    <x v="6"/>
    <x v="17"/>
    <s v="OLGA BARBOSA DE HURTADO"/>
    <n v="800000"/>
  </r>
  <r>
    <x v="5"/>
    <x v="0"/>
    <x v="5"/>
    <x v="0"/>
    <x v="0"/>
    <x v="0"/>
    <x v="6"/>
    <x v="17"/>
    <s v="GRUPO HCC SAS"/>
    <m/>
  </r>
  <r>
    <x v="5"/>
    <x v="0"/>
    <x v="5"/>
    <x v="0"/>
    <x v="0"/>
    <x v="0"/>
    <x v="6"/>
    <x v="143"/>
    <s v="TEG EXPO SAS"/>
    <m/>
  </r>
  <r>
    <x v="5"/>
    <x v="0"/>
    <x v="5"/>
    <x v="0"/>
    <x v="0"/>
    <x v="0"/>
    <x v="0"/>
    <x v="79"/>
    <m/>
    <m/>
  </r>
  <r>
    <x v="5"/>
    <x v="0"/>
    <x v="5"/>
    <x v="0"/>
    <x v="0"/>
    <x v="0"/>
    <x v="0"/>
    <x v="80"/>
    <s v="FACEBOOK IRELAND LIMITED"/>
    <n v="37020"/>
  </r>
  <r>
    <x v="5"/>
    <x v="0"/>
    <x v="5"/>
    <x v="0"/>
    <x v="0"/>
    <x v="0"/>
    <x v="0"/>
    <x v="80"/>
    <s v="GOOGLE LLC"/>
    <n v="303811"/>
  </r>
  <r>
    <x v="5"/>
    <x v="0"/>
    <x v="5"/>
    <x v="0"/>
    <x v="0"/>
    <x v="0"/>
    <x v="0"/>
    <x v="80"/>
    <s v="MANCHOLA ASOCIADOS LTDA"/>
    <n v="1200000"/>
  </r>
  <r>
    <x v="5"/>
    <x v="0"/>
    <x v="5"/>
    <x v="0"/>
    <x v="0"/>
    <x v="0"/>
    <x v="0"/>
    <x v="80"/>
    <s v="MERCADEO COMPARTIDO SAS"/>
    <n v="425934"/>
  </r>
  <r>
    <x v="5"/>
    <x v="0"/>
    <x v="5"/>
    <x v="0"/>
    <x v="0"/>
    <x v="0"/>
    <x v="0"/>
    <x v="80"/>
    <s v="SHOPIFY INC"/>
    <n v="948178"/>
  </r>
  <r>
    <x v="5"/>
    <x v="0"/>
    <x v="5"/>
    <x v="0"/>
    <x v="0"/>
    <x v="0"/>
    <x v="0"/>
    <x v="80"/>
    <s v="AURA CRISTINA ROJAS TRIANA"/>
    <m/>
  </r>
  <r>
    <x v="5"/>
    <x v="0"/>
    <x v="5"/>
    <x v="0"/>
    <x v="0"/>
    <x v="0"/>
    <x v="0"/>
    <x v="80"/>
    <s v="MARYEIN LENIS GRAJALES"/>
    <m/>
  </r>
  <r>
    <x v="5"/>
    <x v="0"/>
    <x v="5"/>
    <x v="0"/>
    <x v="0"/>
    <x v="0"/>
    <x v="0"/>
    <x v="80"/>
    <s v="MARIA CRISTINA TORO"/>
    <n v="300000"/>
  </r>
  <r>
    <x v="5"/>
    <x v="0"/>
    <x v="5"/>
    <x v="0"/>
    <x v="0"/>
    <x v="0"/>
    <x v="0"/>
    <x v="80"/>
    <s v="PROYECTA T MERCHANDISING GROUP SAS"/>
    <m/>
  </r>
  <r>
    <x v="5"/>
    <x v="0"/>
    <x v="5"/>
    <x v="0"/>
    <x v="0"/>
    <x v="0"/>
    <x v="0"/>
    <x v="84"/>
    <s v="JOSE JAVIER SALCEDO SANCHEZ"/>
    <m/>
  </r>
  <r>
    <x v="5"/>
    <x v="0"/>
    <x v="5"/>
    <x v="0"/>
    <x v="0"/>
    <x v="0"/>
    <x v="0"/>
    <x v="107"/>
    <s v="LUCERO VASQUEZ"/>
    <n v="600000"/>
  </r>
  <r>
    <x v="5"/>
    <x v="0"/>
    <x v="5"/>
    <x v="0"/>
    <x v="0"/>
    <x v="0"/>
    <x v="0"/>
    <x v="115"/>
    <m/>
    <m/>
  </r>
  <r>
    <x v="5"/>
    <x v="0"/>
    <x v="5"/>
    <x v="0"/>
    <x v="0"/>
    <x v="0"/>
    <x v="0"/>
    <x v="138"/>
    <s v="COLOMBIA TELECOMUNICACIONES S.A. E.S.P."/>
    <n v="134058"/>
  </r>
  <r>
    <x v="5"/>
    <x v="0"/>
    <x v="5"/>
    <x v="0"/>
    <x v="0"/>
    <x v="0"/>
    <x v="0"/>
    <x v="108"/>
    <m/>
    <m/>
  </r>
  <r>
    <x v="5"/>
    <x v="0"/>
    <x v="5"/>
    <x v="0"/>
    <x v="0"/>
    <x v="0"/>
    <x v="0"/>
    <x v="109"/>
    <m/>
    <m/>
  </r>
  <r>
    <x v="5"/>
    <x v="0"/>
    <x v="5"/>
    <x v="0"/>
    <x v="0"/>
    <x v="0"/>
    <x v="0"/>
    <x v="116"/>
    <m/>
    <m/>
  </r>
  <r>
    <x v="5"/>
    <x v="0"/>
    <x v="5"/>
    <x v="0"/>
    <x v="0"/>
    <x v="0"/>
    <x v="0"/>
    <x v="79"/>
    <s v="SERVIENTREGA S.A."/>
    <m/>
  </r>
  <r>
    <x v="5"/>
    <x v="0"/>
    <x v="5"/>
    <x v="0"/>
    <x v="0"/>
    <x v="0"/>
    <x v="12"/>
    <x v="81"/>
    <m/>
    <m/>
  </r>
  <r>
    <x v="5"/>
    <x v="0"/>
    <x v="5"/>
    <x v="0"/>
    <x v="0"/>
    <x v="0"/>
    <x v="12"/>
    <x v="82"/>
    <s v="CAMARA DE COMERCIO DE CALI"/>
    <m/>
  </r>
  <r>
    <x v="5"/>
    <x v="0"/>
    <x v="5"/>
    <x v="0"/>
    <x v="0"/>
    <x v="0"/>
    <x v="12"/>
    <x v="83"/>
    <s v=" SIIGO SAS"/>
    <m/>
  </r>
  <r>
    <x v="5"/>
    <x v="0"/>
    <x v="5"/>
    <x v="0"/>
    <x v="0"/>
    <x v="0"/>
    <x v="12"/>
    <x v="84"/>
    <s v="CAMARA DE COMERCIO DE CALI"/>
    <m/>
  </r>
  <r>
    <x v="5"/>
    <x v="0"/>
    <x v="5"/>
    <x v="0"/>
    <x v="0"/>
    <x v="0"/>
    <x v="19"/>
    <x v="100"/>
    <s v="ALDEMAR MUÑOZ SUAREZ"/>
    <m/>
  </r>
  <r>
    <x v="5"/>
    <x v="0"/>
    <x v="5"/>
    <x v="0"/>
    <x v="0"/>
    <x v="0"/>
    <x v="19"/>
    <x v="100"/>
    <s v="FERRETERIA BERVAR S.A.S."/>
    <m/>
  </r>
  <r>
    <x v="5"/>
    <x v="0"/>
    <x v="5"/>
    <x v="0"/>
    <x v="0"/>
    <x v="0"/>
    <x v="19"/>
    <x v="139"/>
    <m/>
    <m/>
  </r>
  <r>
    <x v="5"/>
    <x v="0"/>
    <x v="5"/>
    <x v="0"/>
    <x v="0"/>
    <x v="0"/>
    <x v="27"/>
    <x v="140"/>
    <s v=" PANGEA NATURAL PRODUCTS S.A.S."/>
    <m/>
  </r>
  <r>
    <x v="5"/>
    <x v="0"/>
    <x v="5"/>
    <x v="0"/>
    <x v="0"/>
    <x v="0"/>
    <x v="27"/>
    <x v="148"/>
    <s v=" PANGEA NATURAL PRODUCTS S.A.S."/>
    <m/>
  </r>
  <r>
    <x v="5"/>
    <x v="0"/>
    <x v="5"/>
    <x v="0"/>
    <x v="0"/>
    <x v="0"/>
    <x v="27"/>
    <x v="139"/>
    <s v=" PANGEA NATURAL PRODUCTS S.A.S."/>
    <m/>
  </r>
  <r>
    <x v="5"/>
    <x v="0"/>
    <x v="5"/>
    <x v="0"/>
    <x v="0"/>
    <x v="0"/>
    <x v="27"/>
    <x v="149"/>
    <s v=" PANGEA NATURAL PRODUCTS S.A.S."/>
    <m/>
  </r>
  <r>
    <x v="5"/>
    <x v="0"/>
    <x v="5"/>
    <x v="0"/>
    <x v="0"/>
    <x v="0"/>
    <x v="22"/>
    <x v="105"/>
    <s v=" PANGEA NATURAL PRODUCTS S.A.S."/>
    <m/>
  </r>
  <r>
    <x v="5"/>
    <x v="0"/>
    <x v="5"/>
    <x v="0"/>
    <x v="0"/>
    <x v="0"/>
    <x v="16"/>
    <x v="86"/>
    <s v="AEROVIAS DEL CONTINENTE AMERICANO S.A."/>
    <n v="1276718"/>
  </r>
  <r>
    <x v="5"/>
    <x v="0"/>
    <x v="5"/>
    <x v="0"/>
    <x v="0"/>
    <x v="0"/>
    <x v="16"/>
    <x v="117"/>
    <s v="CASCO CAPITAL S.A.S"/>
    <m/>
  </r>
  <r>
    <x v="5"/>
    <x v="0"/>
    <x v="5"/>
    <x v="0"/>
    <x v="0"/>
    <x v="0"/>
    <x v="16"/>
    <x v="117"/>
    <s v="Hotel Laureles Plaza SAS"/>
    <m/>
  </r>
  <r>
    <x v="5"/>
    <x v="0"/>
    <x v="5"/>
    <x v="0"/>
    <x v="0"/>
    <x v="0"/>
    <x v="22"/>
    <x v="105"/>
    <s v="SIIGO SAS"/>
    <m/>
  </r>
  <r>
    <x v="5"/>
    <x v="0"/>
    <x v="5"/>
    <x v="0"/>
    <x v="0"/>
    <x v="0"/>
    <x v="2"/>
    <x v="87"/>
    <s v="SHOPIFY INC"/>
    <n v="224696"/>
  </r>
  <r>
    <x v="5"/>
    <x v="0"/>
    <x v="5"/>
    <x v="0"/>
    <x v="0"/>
    <x v="0"/>
    <x v="2"/>
    <x v="87"/>
    <s v=" GODADDY"/>
    <m/>
  </r>
  <r>
    <x v="5"/>
    <x v="0"/>
    <x v="5"/>
    <x v="0"/>
    <x v="0"/>
    <x v="0"/>
    <x v="2"/>
    <x v="87"/>
    <s v="GOOGLE LLC"/>
    <n v="104498"/>
  </r>
  <r>
    <x v="5"/>
    <x v="0"/>
    <x v="5"/>
    <x v="0"/>
    <x v="0"/>
    <x v="0"/>
    <x v="2"/>
    <x v="87"/>
    <s v=" CAMARA DE COMERCIO DE CALI"/>
    <m/>
  </r>
  <r>
    <x v="5"/>
    <x v="0"/>
    <x v="5"/>
    <x v="0"/>
    <x v="0"/>
    <x v="0"/>
    <x v="2"/>
    <x v="88"/>
    <s v="SAN CAMILO COFFE INDUSTRY SAS"/>
    <n v="181000"/>
  </r>
  <r>
    <x v="5"/>
    <x v="0"/>
    <x v="5"/>
    <x v="0"/>
    <x v="0"/>
    <x v="0"/>
    <x v="2"/>
    <x v="88"/>
    <s v=" KOBA COLOMBIA SAS"/>
    <n v="12362"/>
  </r>
  <r>
    <x v="5"/>
    <x v="0"/>
    <x v="5"/>
    <x v="0"/>
    <x v="0"/>
    <x v="0"/>
    <x v="2"/>
    <x v="89"/>
    <s v=" ANILLANDO CALI LTDA"/>
    <m/>
  </r>
  <r>
    <x v="5"/>
    <x v="0"/>
    <x v="5"/>
    <x v="0"/>
    <x v="0"/>
    <x v="0"/>
    <x v="2"/>
    <x v="89"/>
    <s v="REDOX COLOMBIA S.A.S."/>
    <m/>
  </r>
  <r>
    <x v="5"/>
    <x v="0"/>
    <x v="5"/>
    <x v="0"/>
    <x v="0"/>
    <x v="0"/>
    <x v="2"/>
    <x v="89"/>
    <s v="MAC CENTER COLOMBIA SOCIEDAD POR ACCIONES SIMPLIFICADA"/>
    <m/>
  </r>
  <r>
    <x v="5"/>
    <x v="0"/>
    <x v="5"/>
    <x v="0"/>
    <x v="0"/>
    <x v="0"/>
    <x v="2"/>
    <x v="90"/>
    <s v="DAVID MUÑOZ"/>
    <m/>
  </r>
  <r>
    <x v="5"/>
    <x v="0"/>
    <x v="5"/>
    <x v="0"/>
    <x v="0"/>
    <x v="0"/>
    <x v="2"/>
    <x v="90"/>
    <s v="GRUPO ARGURI SAS "/>
    <n v="136936"/>
  </r>
  <r>
    <x v="5"/>
    <x v="0"/>
    <x v="5"/>
    <x v="0"/>
    <x v="0"/>
    <x v="0"/>
    <x v="2"/>
    <x v="90"/>
    <s v="INVERSIONES MEJIA MEJIA SAS"/>
    <m/>
  </r>
  <r>
    <x v="5"/>
    <x v="0"/>
    <x v="5"/>
    <x v="0"/>
    <x v="0"/>
    <x v="0"/>
    <x v="2"/>
    <x v="90"/>
    <s v="GRUPO EDS AUTOGAS SAS"/>
    <m/>
  </r>
  <r>
    <x v="5"/>
    <x v="0"/>
    <x v="5"/>
    <x v="0"/>
    <x v="0"/>
    <x v="0"/>
    <x v="2"/>
    <x v="90"/>
    <s v="HYG OIL PETROLEUM COMPANY SAS"/>
    <m/>
  </r>
  <r>
    <x v="5"/>
    <x v="0"/>
    <x v="5"/>
    <x v="0"/>
    <x v="0"/>
    <x v="0"/>
    <x v="2"/>
    <x v="90"/>
    <s v="DISTRIBUCION Y TRANSPORTE DE C"/>
    <m/>
  </r>
  <r>
    <x v="5"/>
    <x v="0"/>
    <x v="5"/>
    <x v="0"/>
    <x v="0"/>
    <x v="0"/>
    <x v="2"/>
    <x v="91"/>
    <s v="TINAJEROS SA"/>
    <m/>
  </r>
  <r>
    <x v="5"/>
    <x v="0"/>
    <x v="5"/>
    <x v="0"/>
    <x v="0"/>
    <x v="0"/>
    <x v="2"/>
    <x v="91"/>
    <s v="RESTAURANTE LA QUERENCIA SAS"/>
    <m/>
  </r>
  <r>
    <x v="5"/>
    <x v="0"/>
    <x v="5"/>
    <x v="0"/>
    <x v="0"/>
    <x v="0"/>
    <x v="2"/>
    <x v="91"/>
    <s v="INVERSIONES INT COLOMBIA SAS"/>
    <m/>
  </r>
  <r>
    <x v="5"/>
    <x v="0"/>
    <x v="5"/>
    <x v="0"/>
    <x v="0"/>
    <x v="0"/>
    <x v="2"/>
    <x v="91"/>
    <s v="INVERSIONES URBANAS VC SAS"/>
    <m/>
  </r>
  <r>
    <x v="5"/>
    <x v="0"/>
    <x v="5"/>
    <x v="0"/>
    <x v="0"/>
    <x v="0"/>
    <x v="2"/>
    <x v="92"/>
    <s v="F8 INVERSIONES SAS"/>
    <m/>
  </r>
  <r>
    <x v="5"/>
    <x v="0"/>
    <x v="5"/>
    <x v="0"/>
    <x v="0"/>
    <x v="0"/>
    <x v="2"/>
    <x v="136"/>
    <s v="POOL CRUZ QUINTERO"/>
    <m/>
  </r>
  <r>
    <x v="5"/>
    <x v="0"/>
    <x v="5"/>
    <x v="0"/>
    <x v="0"/>
    <x v="0"/>
    <x v="2"/>
    <x v="136"/>
    <s v="DAVID MUÑOZ MONTOYA"/>
    <m/>
  </r>
  <r>
    <x v="5"/>
    <x v="0"/>
    <x v="5"/>
    <x v="0"/>
    <x v="0"/>
    <x v="0"/>
    <x v="2"/>
    <x v="141"/>
    <s v="CORFICOLOMBIANA"/>
    <m/>
  </r>
  <r>
    <x v="5"/>
    <x v="0"/>
    <x v="5"/>
    <x v="0"/>
    <x v="0"/>
    <x v="0"/>
    <x v="2"/>
    <x v="141"/>
    <s v="CONCESIONARIA PANAMERICANA SAS"/>
    <m/>
  </r>
  <r>
    <x v="5"/>
    <x v="0"/>
    <x v="5"/>
    <x v="0"/>
    <x v="0"/>
    <x v="0"/>
    <x v="2"/>
    <x v="141"/>
    <s v="PATRIMONIO AUTONOMO RUTA DEL SOL"/>
    <m/>
  </r>
  <r>
    <x v="5"/>
    <x v="0"/>
    <x v="5"/>
    <x v="0"/>
    <x v="0"/>
    <x v="0"/>
    <x v="2"/>
    <x v="93"/>
    <m/>
    <m/>
  </r>
  <r>
    <x v="5"/>
    <x v="0"/>
    <x v="5"/>
    <x v="0"/>
    <x v="0"/>
    <x v="0"/>
    <x v="2"/>
    <x v="84"/>
    <s v="NUEVO SOI"/>
    <m/>
  </r>
  <r>
    <x v="5"/>
    <x v="0"/>
    <x v="5"/>
    <x v="0"/>
    <x v="0"/>
    <x v="0"/>
    <x v="2"/>
    <x v="84"/>
    <s v="COCOFIT MERCADO SALUDABLE S.A.S."/>
    <n v="249.65"/>
  </r>
  <r>
    <x v="5"/>
    <x v="0"/>
    <x v="5"/>
    <x v="0"/>
    <x v="0"/>
    <x v="0"/>
    <x v="2"/>
    <x v="84"/>
    <s v="Clavijo Martinez Inversiones cia s en c"/>
    <n v="0.52"/>
  </r>
  <r>
    <x v="5"/>
    <x v="0"/>
    <x v="5"/>
    <x v="0"/>
    <x v="0"/>
    <x v="0"/>
    <x v="2"/>
    <x v="84"/>
    <s v="ORGANIZACIÓN LINEA VITAL S.A.S"/>
    <n v="0.13"/>
  </r>
  <r>
    <x v="5"/>
    <x v="0"/>
    <x v="5"/>
    <x v="0"/>
    <x v="0"/>
    <x v="0"/>
    <x v="2"/>
    <x v="84"/>
    <s v="FARMACIA DROGUERIA SAN JORGE LTDA"/>
    <n v="0.56999999999999995"/>
  </r>
  <r>
    <x v="5"/>
    <x v="0"/>
    <x v="5"/>
    <x v="0"/>
    <x v="0"/>
    <x v="0"/>
    <x v="2"/>
    <x v="84"/>
    <s v="FARMAVIT EMPRESA ASOCIATIVA DE TRABAJO"/>
    <m/>
  </r>
  <r>
    <x v="5"/>
    <x v="0"/>
    <x v="5"/>
    <x v="0"/>
    <x v="0"/>
    <x v="0"/>
    <x v="2"/>
    <x v="84"/>
    <s v="MOLI S.A.S."/>
    <n v="249.06"/>
  </r>
  <r>
    <x v="5"/>
    <x v="0"/>
    <x v="5"/>
    <x v="0"/>
    <x v="0"/>
    <x v="0"/>
    <x v="2"/>
    <x v="84"/>
    <s v="INVERSIONES SALUDABLES VITA S.A.S"/>
    <n v="0.18"/>
  </r>
  <r>
    <x v="5"/>
    <x v="0"/>
    <x v="5"/>
    <x v="0"/>
    <x v="0"/>
    <x v="0"/>
    <x v="2"/>
    <x v="84"/>
    <s v="INVERSIONES ZONAZUL SAS"/>
    <n v="0.52"/>
  </r>
  <r>
    <x v="5"/>
    <x v="0"/>
    <x v="5"/>
    <x v="0"/>
    <x v="0"/>
    <x v="0"/>
    <x v="2"/>
    <x v="84"/>
    <s v="VITAFITNESS SAS"/>
    <n v="991.1"/>
  </r>
  <r>
    <x v="5"/>
    <x v="0"/>
    <x v="5"/>
    <x v="0"/>
    <x v="0"/>
    <x v="7"/>
    <x v="4"/>
    <x v="119"/>
    <s v="DAVID MUÑOZ"/>
    <n v="2300000"/>
  </r>
  <r>
    <x v="5"/>
    <x v="0"/>
    <x v="5"/>
    <x v="0"/>
    <x v="0"/>
    <x v="7"/>
    <x v="4"/>
    <x v="120"/>
    <s v="DAVID MUÑOZ"/>
    <m/>
  </r>
  <r>
    <x v="5"/>
    <x v="0"/>
    <x v="5"/>
    <x v="0"/>
    <x v="0"/>
    <x v="7"/>
    <x v="4"/>
    <x v="121"/>
    <s v="DAVID MUÑOZ"/>
    <n v="472716"/>
  </r>
  <r>
    <x v="5"/>
    <x v="0"/>
    <x v="5"/>
    <x v="0"/>
    <x v="0"/>
    <x v="7"/>
    <x v="4"/>
    <x v="122"/>
    <s v="DAVID MUÑOZ"/>
    <n v="100452"/>
  </r>
  <r>
    <x v="5"/>
    <x v="0"/>
    <x v="5"/>
    <x v="0"/>
    <x v="0"/>
    <x v="7"/>
    <x v="4"/>
    <x v="123"/>
    <s v="DAVID MUÑOZ"/>
    <n v="472716"/>
  </r>
  <r>
    <x v="5"/>
    <x v="0"/>
    <x v="5"/>
    <x v="0"/>
    <x v="0"/>
    <x v="7"/>
    <x v="4"/>
    <x v="124"/>
    <s v="DAVID MUÑOZ"/>
    <n v="236358"/>
  </r>
  <r>
    <x v="5"/>
    <x v="0"/>
    <x v="5"/>
    <x v="0"/>
    <x v="0"/>
    <x v="7"/>
    <x v="4"/>
    <x v="135"/>
    <m/>
    <m/>
  </r>
  <r>
    <x v="5"/>
    <x v="0"/>
    <x v="5"/>
    <x v="0"/>
    <x v="0"/>
    <x v="7"/>
    <x v="4"/>
    <x v="125"/>
    <s v="DAVID MUÑOZ"/>
    <n v="1000000"/>
  </r>
  <r>
    <x v="5"/>
    <x v="0"/>
    <x v="5"/>
    <x v="0"/>
    <x v="0"/>
    <x v="7"/>
    <x v="4"/>
    <x v="144"/>
    <s v="DAVID MUÑOZ"/>
    <n v="3372601"/>
  </r>
  <r>
    <x v="5"/>
    <x v="0"/>
    <x v="5"/>
    <x v="0"/>
    <x v="0"/>
    <x v="7"/>
    <x v="4"/>
    <x v="126"/>
    <m/>
    <m/>
  </r>
  <r>
    <x v="5"/>
    <x v="0"/>
    <x v="5"/>
    <x v="0"/>
    <x v="0"/>
    <x v="7"/>
    <x v="4"/>
    <x v="127"/>
    <s v="Seguros de riesgos laborales suramericana S.A."/>
    <n v="21500"/>
  </r>
  <r>
    <x v="5"/>
    <x v="0"/>
    <x v="5"/>
    <x v="0"/>
    <x v="0"/>
    <x v="7"/>
    <x v="4"/>
    <x v="128"/>
    <s v="Protección S.A"/>
    <n v="394500"/>
  </r>
  <r>
    <x v="5"/>
    <x v="0"/>
    <x v="5"/>
    <x v="0"/>
    <x v="0"/>
    <x v="7"/>
    <x v="4"/>
    <x v="129"/>
    <s v="Colsubsidio "/>
    <n v="160900"/>
  </r>
  <r>
    <x v="5"/>
    <x v="0"/>
    <x v="5"/>
    <x v="0"/>
    <x v="0"/>
    <x v="7"/>
    <x v="4"/>
    <x v="130"/>
    <m/>
    <m/>
  </r>
  <r>
    <x v="5"/>
    <x v="0"/>
    <x v="5"/>
    <x v="0"/>
    <x v="0"/>
    <x v="7"/>
    <x v="2"/>
    <x v="131"/>
    <m/>
    <m/>
  </r>
  <r>
    <x v="5"/>
    <x v="0"/>
    <x v="5"/>
    <x v="0"/>
    <x v="0"/>
    <x v="1"/>
    <x v="7"/>
    <x v="34"/>
    <s v="Bancolombia"/>
    <n v="82190"/>
  </r>
  <r>
    <x v="5"/>
    <x v="0"/>
    <x v="5"/>
    <x v="0"/>
    <x v="0"/>
    <x v="1"/>
    <x v="7"/>
    <x v="20"/>
    <s v="PAYU COLOMBIA SAS"/>
    <n v="133124.74"/>
  </r>
  <r>
    <x v="5"/>
    <x v="0"/>
    <x v="5"/>
    <x v="0"/>
    <x v="0"/>
    <x v="1"/>
    <x v="7"/>
    <x v="20"/>
    <s v="Bancolombia"/>
    <m/>
  </r>
  <r>
    <x v="5"/>
    <x v="0"/>
    <x v="5"/>
    <x v="0"/>
    <x v="0"/>
    <x v="1"/>
    <x v="7"/>
    <x v="101"/>
    <s v="NUEVO SOI"/>
    <m/>
  </r>
  <r>
    <x v="5"/>
    <x v="0"/>
    <x v="5"/>
    <x v="0"/>
    <x v="0"/>
    <x v="1"/>
    <x v="7"/>
    <x v="55"/>
    <s v="INVERSIONES FARMACIAS ALPHA S.A.S"/>
    <n v="355749.98"/>
  </r>
  <r>
    <x v="5"/>
    <x v="0"/>
    <x v="5"/>
    <x v="0"/>
    <x v="0"/>
    <x v="1"/>
    <x v="7"/>
    <x v="55"/>
    <s v=" ALIMENTOS SOSTENIBLES SAS"/>
    <m/>
  </r>
  <r>
    <x v="5"/>
    <x v="0"/>
    <x v="5"/>
    <x v="0"/>
    <x v="0"/>
    <x v="1"/>
    <x v="8"/>
    <x v="22"/>
    <s v="Bancolombia"/>
    <n v="380397.56"/>
  </r>
  <r>
    <x v="5"/>
    <x v="0"/>
    <x v="5"/>
    <x v="0"/>
    <x v="0"/>
    <x v="1"/>
    <x v="8"/>
    <x v="94"/>
    <s v="MARIA CRISTINA TORO"/>
    <n v="3000"/>
  </r>
  <r>
    <x v="5"/>
    <x v="0"/>
    <x v="5"/>
    <x v="0"/>
    <x v="0"/>
    <x v="1"/>
    <x v="8"/>
    <x v="94"/>
    <s v="LUCERO VASQUEZ"/>
    <n v="6000"/>
  </r>
  <r>
    <x v="5"/>
    <x v="0"/>
    <x v="5"/>
    <x v="0"/>
    <x v="0"/>
    <x v="1"/>
    <x v="8"/>
    <x v="95"/>
    <m/>
    <m/>
  </r>
  <r>
    <x v="5"/>
    <x v="0"/>
    <x v="5"/>
    <x v="0"/>
    <x v="0"/>
    <x v="1"/>
    <x v="8"/>
    <x v="77"/>
    <s v="Fundapedco"/>
    <n v="830000"/>
  </r>
  <r>
    <x v="5"/>
    <x v="0"/>
    <x v="5"/>
    <x v="0"/>
    <x v="0"/>
    <x v="1"/>
    <x v="8"/>
    <x v="4"/>
    <s v="SEBASTIAN MENDOZA CASTAÑO"/>
    <n v="207467"/>
  </r>
  <r>
    <x v="5"/>
    <x v="0"/>
    <x v="5"/>
    <x v="0"/>
    <x v="0"/>
    <x v="1"/>
    <x v="8"/>
    <x v="4"/>
    <s v="RANPACK SAS"/>
    <m/>
  </r>
  <r>
    <x v="5"/>
    <x v="0"/>
    <x v="5"/>
    <x v="0"/>
    <x v="0"/>
    <x v="1"/>
    <x v="8"/>
    <x v="4"/>
    <s v="ENTERPRISE"/>
    <m/>
  </r>
  <r>
    <x v="5"/>
    <x v="0"/>
    <x v="5"/>
    <x v="0"/>
    <x v="0"/>
    <x v="1"/>
    <x v="8"/>
    <x v="4"/>
    <s v="MARIA CRISTINA TORO"/>
    <m/>
  </r>
  <r>
    <x v="5"/>
    <x v="0"/>
    <x v="5"/>
    <x v="0"/>
    <x v="0"/>
    <x v="1"/>
    <x v="8"/>
    <x v="4"/>
    <s v="LUCERO VASQUEZ"/>
    <m/>
  </r>
  <r>
    <x v="5"/>
    <x v="0"/>
    <x v="5"/>
    <x v="0"/>
    <x v="0"/>
    <x v="1"/>
    <x v="8"/>
    <x v="4"/>
    <s v="DIAN"/>
    <m/>
  </r>
  <r>
    <x v="5"/>
    <x v="0"/>
    <x v="5"/>
    <x v="0"/>
    <x v="0"/>
    <x v="1"/>
    <x v="8"/>
    <x v="4"/>
    <s v="DAVID MUÑOZ MONTOYA"/>
    <m/>
  </r>
  <r>
    <x v="5"/>
    <x v="0"/>
    <x v="5"/>
    <x v="0"/>
    <x v="0"/>
    <x v="1"/>
    <x v="8"/>
    <x v="4"/>
    <s v="INVERSIONES MONTOLIVO SAS"/>
    <m/>
  </r>
  <r>
    <x v="5"/>
    <x v="0"/>
    <x v="5"/>
    <x v="0"/>
    <x v="0"/>
    <x v="1"/>
    <x v="8"/>
    <x v="4"/>
    <s v="TACO HOUSE MAXICAN GRILL SAS"/>
    <m/>
  </r>
  <r>
    <x v="5"/>
    <x v="0"/>
    <x v="5"/>
    <x v="0"/>
    <x v="0"/>
    <x v="1"/>
    <x v="8"/>
    <x v="4"/>
    <s v="DAVID MUÑOZ"/>
    <m/>
  </r>
  <r>
    <x v="5"/>
    <x v="0"/>
    <x v="5"/>
    <x v="0"/>
    <x v="0"/>
    <x v="1"/>
    <x v="8"/>
    <x v="4"/>
    <s v="EDWAR LOPEZ"/>
    <m/>
  </r>
  <r>
    <x v="5"/>
    <x v="0"/>
    <x v="5"/>
    <x v="0"/>
    <x v="0"/>
    <x v="6"/>
    <x v="23"/>
    <x v="112"/>
    <s v="DIAN"/>
    <m/>
  </r>
  <r>
    <x v="5"/>
    <x v="0"/>
    <x v="5"/>
    <x v="0"/>
    <x v="2"/>
    <x v="3"/>
    <x v="3"/>
    <x v="96"/>
    <m/>
    <m/>
  </r>
  <r>
    <x v="5"/>
    <x v="0"/>
    <x v="5"/>
    <x v="0"/>
    <x v="2"/>
    <x v="3"/>
    <x v="3"/>
    <x v="137"/>
    <s v="COOPERATIVA MULTIACTIVA UNIAGRO"/>
    <m/>
  </r>
  <r>
    <x v="5"/>
    <x v="0"/>
    <x v="5"/>
    <x v="0"/>
    <x v="2"/>
    <x v="3"/>
    <x v="3"/>
    <x v="97"/>
    <s v="LA CONCEPCION SA"/>
    <m/>
  </r>
  <r>
    <x v="5"/>
    <x v="0"/>
    <x v="5"/>
    <x v="0"/>
    <x v="2"/>
    <x v="3"/>
    <x v="3"/>
    <x v="97"/>
    <s v="ASOCIACION AGROPIMIENTERA VALLE DEL GUAMEZ"/>
    <m/>
  </r>
  <r>
    <x v="5"/>
    <x v="0"/>
    <x v="5"/>
    <x v="0"/>
    <x v="2"/>
    <x v="3"/>
    <x v="3"/>
    <x v="97"/>
    <s v="CONNPLANTS SAS"/>
    <m/>
  </r>
  <r>
    <x v="5"/>
    <x v="0"/>
    <x v="5"/>
    <x v="0"/>
    <x v="2"/>
    <x v="3"/>
    <x v="3"/>
    <x v="97"/>
    <m/>
    <m/>
  </r>
  <r>
    <x v="5"/>
    <x v="0"/>
    <x v="5"/>
    <x v="0"/>
    <x v="2"/>
    <x v="3"/>
    <x v="3"/>
    <x v="97"/>
    <m/>
    <m/>
  </r>
  <r>
    <x v="5"/>
    <x v="0"/>
    <x v="5"/>
    <x v="0"/>
    <x v="2"/>
    <x v="3"/>
    <x v="3"/>
    <x v="97"/>
    <m/>
    <m/>
  </r>
  <r>
    <x v="5"/>
    <x v="0"/>
    <x v="5"/>
    <x v="0"/>
    <x v="2"/>
    <x v="3"/>
    <x v="3"/>
    <x v="97"/>
    <m/>
    <m/>
  </r>
  <r>
    <x v="5"/>
    <x v="0"/>
    <x v="5"/>
    <x v="0"/>
    <x v="2"/>
    <x v="3"/>
    <x v="3"/>
    <x v="98"/>
    <m/>
    <m/>
  </r>
  <r>
    <x v="5"/>
    <x v="0"/>
    <x v="5"/>
    <x v="0"/>
    <x v="2"/>
    <x v="3"/>
    <x v="3"/>
    <x v="99"/>
    <s v="FARMAVIT EMPRESA ASOCIATIVA DE TRABAJO"/>
    <m/>
  </r>
  <r>
    <x v="5"/>
    <x v="0"/>
    <x v="5"/>
    <x v="0"/>
    <x v="2"/>
    <x v="3"/>
    <x v="3"/>
    <x v="99"/>
    <s v="PRODUCCION GRAFICA EDITORES SAS"/>
    <n v="1266000"/>
  </r>
  <r>
    <x v="5"/>
    <x v="0"/>
    <x v="5"/>
    <x v="0"/>
    <x v="2"/>
    <x v="3"/>
    <x v="3"/>
    <x v="99"/>
    <s v="NEW PLAST SAS"/>
    <m/>
  </r>
  <r>
    <x v="5"/>
    <x v="0"/>
    <x v="5"/>
    <x v="0"/>
    <x v="2"/>
    <x v="3"/>
    <x v="3"/>
    <x v="99"/>
    <s v="MARGARITA MARIA AGUIRRE GARCIA"/>
    <m/>
  </r>
  <r>
    <x v="5"/>
    <x v="0"/>
    <x v="5"/>
    <x v="0"/>
    <x v="2"/>
    <x v="3"/>
    <x v="3"/>
    <x v="99"/>
    <s v="RANPACK SAS"/>
    <n v="1124410"/>
  </r>
  <r>
    <x v="5"/>
    <x v="0"/>
    <x v="5"/>
    <x v="0"/>
    <x v="2"/>
    <x v="3"/>
    <x v="3"/>
    <x v="99"/>
    <s v="MULTILINEA LTDA"/>
    <m/>
  </r>
  <r>
    <x v="5"/>
    <x v="0"/>
    <x v="5"/>
    <x v="0"/>
    <x v="2"/>
    <x v="3"/>
    <x v="3"/>
    <x v="99"/>
    <s v="COORDINADORA MERCANTIL SA"/>
    <m/>
  </r>
  <r>
    <x v="5"/>
    <x v="0"/>
    <x v="5"/>
    <x v="0"/>
    <x v="2"/>
    <x v="3"/>
    <x v="26"/>
    <x v="137"/>
    <s v="COOPERATIVA MULTIACTIVA UNIAGRO"/>
    <m/>
  </r>
  <r>
    <x v="5"/>
    <x v="0"/>
    <x v="5"/>
    <x v="0"/>
    <x v="2"/>
    <x v="3"/>
    <x v="20"/>
    <x v="49"/>
    <s v="SERVIENTREGA S.A."/>
    <m/>
  </r>
  <r>
    <x v="5"/>
    <x v="0"/>
    <x v="5"/>
    <x v="0"/>
    <x v="2"/>
    <x v="3"/>
    <x v="20"/>
    <x v="49"/>
    <s v="COORDINADORA MERCANTIL SA"/>
    <n v="990330"/>
  </r>
  <r>
    <x v="5"/>
    <x v="0"/>
    <x v="5"/>
    <x v="0"/>
    <x v="2"/>
    <x v="3"/>
    <x v="20"/>
    <x v="49"/>
    <s v="ALLTAG SAS"/>
    <m/>
  </r>
  <r>
    <x v="5"/>
    <x v="0"/>
    <x v="5"/>
    <x v="0"/>
    <x v="2"/>
    <x v="3"/>
    <x v="20"/>
    <x v="49"/>
    <s v="COORDIUTIL S.A."/>
    <m/>
  </r>
  <r>
    <x v="5"/>
    <x v="0"/>
    <x v="5"/>
    <x v="0"/>
    <x v="2"/>
    <x v="3"/>
    <x v="20"/>
    <x v="49"/>
    <s v="MULTILINEA LTDA"/>
    <n v="360000"/>
  </r>
  <r>
    <x v="5"/>
    <x v="0"/>
    <x v="5"/>
    <x v="0"/>
    <x v="2"/>
    <x v="3"/>
    <x v="20"/>
    <x v="49"/>
    <s v="MELONN SAS"/>
    <n v="618900"/>
  </r>
  <r>
    <x v="5"/>
    <x v="0"/>
    <x v="5"/>
    <x v="0"/>
    <x v="2"/>
    <x v="3"/>
    <x v="20"/>
    <x v="111"/>
    <s v="ALLTAG SAS"/>
    <m/>
  </r>
  <r>
    <x v="5"/>
    <x v="0"/>
    <x v="5"/>
    <x v="0"/>
    <x v="2"/>
    <x v="3"/>
    <x v="20"/>
    <x v="111"/>
    <s v="COORDIUTIL S.A."/>
    <m/>
  </r>
  <r>
    <x v="5"/>
    <x v="0"/>
    <x v="5"/>
    <x v="0"/>
    <x v="2"/>
    <x v="3"/>
    <x v="20"/>
    <x v="111"/>
    <s v="OLGROUP SAS"/>
    <m/>
  </r>
  <r>
    <x v="5"/>
    <x v="0"/>
    <x v="5"/>
    <x v="0"/>
    <x v="2"/>
    <x v="3"/>
    <x v="20"/>
    <x v="111"/>
    <s v="MELONN SAS"/>
    <n v="464400"/>
  </r>
  <r>
    <x v="5"/>
    <x v="0"/>
    <x v="5"/>
    <x v="0"/>
    <x v="2"/>
    <x v="3"/>
    <x v="21"/>
    <x v="50"/>
    <m/>
    <m/>
  </r>
  <r>
    <x v="5"/>
    <x v="0"/>
    <x v="5"/>
    <x v="0"/>
    <x v="2"/>
    <x v="3"/>
    <x v="21"/>
    <x v="132"/>
    <s v="MARIA JOSE LOPEZ BOLAÑOS"/>
    <m/>
  </r>
  <r>
    <x v="6"/>
    <x v="0"/>
    <x v="5"/>
    <x v="0"/>
    <x v="1"/>
    <x v="2"/>
    <x v="24"/>
    <x v="63"/>
    <s v="VARIOS"/>
    <n v="70425905.909999996"/>
  </r>
  <r>
    <x v="6"/>
    <x v="0"/>
    <x v="5"/>
    <x v="0"/>
    <x v="1"/>
    <x v="5"/>
    <x v="11"/>
    <x v="64"/>
    <m/>
    <n v="215.25"/>
  </r>
  <r>
    <x v="6"/>
    <x v="0"/>
    <x v="5"/>
    <x v="0"/>
    <x v="1"/>
    <x v="5"/>
    <x v="14"/>
    <x v="66"/>
    <m/>
    <m/>
  </r>
  <r>
    <x v="6"/>
    <x v="0"/>
    <x v="5"/>
    <x v="0"/>
    <x v="1"/>
    <x v="5"/>
    <x v="15"/>
    <x v="69"/>
    <m/>
    <m/>
  </r>
  <r>
    <x v="6"/>
    <x v="0"/>
    <x v="5"/>
    <x v="0"/>
    <x v="1"/>
    <x v="2"/>
    <x v="25"/>
    <x v="74"/>
    <m/>
    <n v="-718793.55"/>
  </r>
  <r>
    <x v="6"/>
    <x v="0"/>
    <x v="5"/>
    <x v="0"/>
    <x v="1"/>
    <x v="2"/>
    <x v="25"/>
    <x v="118"/>
    <m/>
    <m/>
  </r>
  <r>
    <x v="6"/>
    <x v="0"/>
    <x v="5"/>
    <x v="0"/>
    <x v="1"/>
    <x v="2"/>
    <x v="0"/>
    <x v="103"/>
    <m/>
    <m/>
  </r>
  <r>
    <x v="6"/>
    <x v="0"/>
    <x v="5"/>
    <x v="0"/>
    <x v="1"/>
    <x v="2"/>
    <x v="0"/>
    <x v="104"/>
    <m/>
    <n v="261050.4"/>
  </r>
  <r>
    <x v="6"/>
    <x v="0"/>
    <x v="5"/>
    <x v="0"/>
    <x v="1"/>
    <x v="2"/>
    <x v="0"/>
    <x v="145"/>
    <m/>
    <n v="-464835.32"/>
  </r>
  <r>
    <x v="6"/>
    <x v="0"/>
    <x v="5"/>
    <x v="0"/>
    <x v="0"/>
    <x v="0"/>
    <x v="4"/>
    <x v="6"/>
    <s v="SEBASTIAN MENDOZA CASTAÑO"/>
    <n v="6120000"/>
  </r>
  <r>
    <x v="6"/>
    <x v="0"/>
    <x v="5"/>
    <x v="0"/>
    <x v="0"/>
    <x v="0"/>
    <x v="4"/>
    <x v="6"/>
    <s v="ANA MYRIAM SALAZAR HERMOSA"/>
    <n v="603750"/>
  </r>
  <r>
    <x v="6"/>
    <x v="0"/>
    <x v="5"/>
    <x v="0"/>
    <x v="0"/>
    <x v="0"/>
    <x v="4"/>
    <x v="6"/>
    <s v="MARIA DEL MAR MEZU PALACIOS"/>
    <n v="660000"/>
  </r>
  <r>
    <x v="6"/>
    <x v="0"/>
    <x v="5"/>
    <x v="0"/>
    <x v="0"/>
    <x v="0"/>
    <x v="4"/>
    <x v="7"/>
    <s v="SEBASTIAN MENDOZA CASTAÑO"/>
    <m/>
  </r>
  <r>
    <x v="6"/>
    <x v="0"/>
    <x v="5"/>
    <x v="0"/>
    <x v="0"/>
    <x v="0"/>
    <x v="4"/>
    <x v="7"/>
    <s v="ANA MYRIAM SALAZAR HERMOSA"/>
    <n v="42182"/>
  </r>
  <r>
    <x v="6"/>
    <x v="0"/>
    <x v="5"/>
    <x v="0"/>
    <x v="0"/>
    <x v="0"/>
    <x v="4"/>
    <x v="7"/>
    <s v="MARIA DEL MAR MEZU PALACIOS"/>
    <n v="51556"/>
  </r>
  <r>
    <x v="6"/>
    <x v="0"/>
    <x v="5"/>
    <x v="0"/>
    <x v="0"/>
    <x v="0"/>
    <x v="4"/>
    <x v="8"/>
    <s v="SEBASTIAN MENDOZA CASTAÑO"/>
    <n v="510000"/>
  </r>
  <r>
    <x v="6"/>
    <x v="0"/>
    <x v="5"/>
    <x v="0"/>
    <x v="0"/>
    <x v="0"/>
    <x v="4"/>
    <x v="8"/>
    <s v="ANA MYRIAM SALAZAR HERMOSA"/>
    <n v="143540"/>
  </r>
  <r>
    <x v="6"/>
    <x v="0"/>
    <x v="5"/>
    <x v="0"/>
    <x v="0"/>
    <x v="0"/>
    <x v="4"/>
    <x v="8"/>
    <s v="MARIA DEL MAR MEZU PALACIOS"/>
    <n v="59296"/>
  </r>
  <r>
    <x v="6"/>
    <x v="0"/>
    <x v="5"/>
    <x v="0"/>
    <x v="0"/>
    <x v="0"/>
    <x v="4"/>
    <x v="9"/>
    <s v="SEBASTIAN MENDOZA CASTAÑO"/>
    <n v="61200"/>
  </r>
  <r>
    <x v="6"/>
    <x v="0"/>
    <x v="5"/>
    <x v="0"/>
    <x v="0"/>
    <x v="0"/>
    <x v="4"/>
    <x v="9"/>
    <s v="ANA MYRIAM SALAZAR HERMOSA"/>
    <n v="17225"/>
  </r>
  <r>
    <x v="6"/>
    <x v="0"/>
    <x v="5"/>
    <x v="0"/>
    <x v="0"/>
    <x v="0"/>
    <x v="4"/>
    <x v="9"/>
    <s v="MARIA DEL MAR MEZU PALACIOS"/>
    <n v="7116"/>
  </r>
  <r>
    <x v="6"/>
    <x v="0"/>
    <x v="5"/>
    <x v="0"/>
    <x v="0"/>
    <x v="0"/>
    <x v="4"/>
    <x v="10"/>
    <s v="SEBASTIAN MENDOZA CASTAÑO"/>
    <n v="510000"/>
  </r>
  <r>
    <x v="6"/>
    <x v="0"/>
    <x v="5"/>
    <x v="0"/>
    <x v="0"/>
    <x v="0"/>
    <x v="4"/>
    <x v="10"/>
    <s v="ANA MYRIAM SALAZAR HERMOSA"/>
    <n v="143540"/>
  </r>
  <r>
    <x v="6"/>
    <x v="0"/>
    <x v="5"/>
    <x v="0"/>
    <x v="0"/>
    <x v="0"/>
    <x v="4"/>
    <x v="10"/>
    <s v="MARIA DEL MAR MEZU PALACIOS"/>
    <n v="59296"/>
  </r>
  <r>
    <x v="6"/>
    <x v="0"/>
    <x v="5"/>
    <x v="0"/>
    <x v="0"/>
    <x v="0"/>
    <x v="4"/>
    <x v="11"/>
    <s v="SEBASTIAN MENDOZA CASTAÑO"/>
    <n v="255000"/>
  </r>
  <r>
    <x v="6"/>
    <x v="0"/>
    <x v="5"/>
    <x v="0"/>
    <x v="0"/>
    <x v="0"/>
    <x v="4"/>
    <x v="11"/>
    <s v="ANA MYRIAM SALAZAR HERMOSA"/>
    <n v="67083"/>
  </r>
  <r>
    <x v="6"/>
    <x v="0"/>
    <x v="5"/>
    <x v="0"/>
    <x v="0"/>
    <x v="0"/>
    <x v="4"/>
    <x v="11"/>
    <s v="MARIA DEL MAR MEZU PALACIOS"/>
    <n v="27500"/>
  </r>
  <r>
    <x v="6"/>
    <x v="0"/>
    <x v="5"/>
    <x v="0"/>
    <x v="0"/>
    <x v="0"/>
    <x v="4"/>
    <x v="12"/>
    <s v="SEBASTIAN MENDOZA CASTAÑO"/>
    <n v="4080000"/>
  </r>
  <r>
    <x v="6"/>
    <x v="0"/>
    <x v="5"/>
    <x v="0"/>
    <x v="0"/>
    <x v="0"/>
    <x v="4"/>
    <x v="134"/>
    <m/>
    <m/>
  </r>
  <r>
    <x v="6"/>
    <x v="0"/>
    <x v="5"/>
    <x v="0"/>
    <x v="0"/>
    <x v="0"/>
    <x v="4"/>
    <x v="142"/>
    <s v="PLATZI SAS"/>
    <m/>
  </r>
  <r>
    <x v="6"/>
    <x v="0"/>
    <x v="5"/>
    <x v="0"/>
    <x v="0"/>
    <x v="0"/>
    <x v="4"/>
    <x v="56"/>
    <s v="RICARDO ARTURO ARANGO WAGNER"/>
    <m/>
  </r>
  <r>
    <x v="6"/>
    <x v="0"/>
    <x v="5"/>
    <x v="0"/>
    <x v="0"/>
    <x v="0"/>
    <x v="4"/>
    <x v="13"/>
    <s v="Seguros de riesgos laborales suramericana S.A."/>
    <n v="43796"/>
  </r>
  <r>
    <x v="6"/>
    <x v="0"/>
    <x v="5"/>
    <x v="0"/>
    <x v="0"/>
    <x v="0"/>
    <x v="4"/>
    <x v="146"/>
    <s v="Eps Famisanar"/>
    <m/>
  </r>
  <r>
    <x v="6"/>
    <x v="0"/>
    <x v="5"/>
    <x v="0"/>
    <x v="0"/>
    <x v="0"/>
    <x v="4"/>
    <x v="14"/>
    <s v="Protección S.A"/>
    <n v="966600"/>
  </r>
  <r>
    <x v="6"/>
    <x v="0"/>
    <x v="5"/>
    <x v="0"/>
    <x v="0"/>
    <x v="0"/>
    <x v="4"/>
    <x v="14"/>
    <s v="Colpensiones"/>
    <n v="233450"/>
  </r>
  <r>
    <x v="6"/>
    <x v="0"/>
    <x v="5"/>
    <x v="0"/>
    <x v="0"/>
    <x v="0"/>
    <x v="4"/>
    <x v="15"/>
    <s v="Comfandi "/>
    <n v="335600"/>
  </r>
  <r>
    <x v="6"/>
    <x v="0"/>
    <x v="5"/>
    <x v="0"/>
    <x v="0"/>
    <x v="0"/>
    <x v="4"/>
    <x v="147"/>
    <s v="COLOMBIANA DE COMERCIO SA"/>
    <m/>
  </r>
  <r>
    <x v="6"/>
    <x v="0"/>
    <x v="5"/>
    <x v="0"/>
    <x v="0"/>
    <x v="0"/>
    <x v="4"/>
    <x v="113"/>
    <m/>
    <m/>
  </r>
  <r>
    <x v="6"/>
    <x v="0"/>
    <x v="5"/>
    <x v="0"/>
    <x v="0"/>
    <x v="0"/>
    <x v="9"/>
    <x v="114"/>
    <s v="H&amp;G CONTADORES SAS"/>
    <n v="600000"/>
  </r>
  <r>
    <x v="6"/>
    <x v="0"/>
    <x v="5"/>
    <x v="0"/>
    <x v="0"/>
    <x v="0"/>
    <x v="9"/>
    <x v="30"/>
    <s v="ESPERANZA MENDOZA"/>
    <m/>
  </r>
  <r>
    <x v="6"/>
    <x v="0"/>
    <x v="5"/>
    <x v="0"/>
    <x v="0"/>
    <x v="0"/>
    <x v="9"/>
    <x v="110"/>
    <m/>
    <m/>
  </r>
  <r>
    <x v="6"/>
    <x v="0"/>
    <x v="5"/>
    <x v="0"/>
    <x v="0"/>
    <x v="0"/>
    <x v="5"/>
    <x v="70"/>
    <s v="COLOMBIA TELECOMUNICACIONES S.A. E.S.P."/>
    <n v="902"/>
  </r>
  <r>
    <x v="6"/>
    <x v="0"/>
    <x v="5"/>
    <x v="0"/>
    <x v="0"/>
    <x v="0"/>
    <x v="5"/>
    <x v="70"/>
    <s v="RESTAURANTE LA QUERENCIA SAS"/>
    <m/>
  </r>
  <r>
    <x v="6"/>
    <x v="0"/>
    <x v="5"/>
    <x v="0"/>
    <x v="0"/>
    <x v="0"/>
    <x v="5"/>
    <x v="102"/>
    <m/>
    <m/>
  </r>
  <r>
    <x v="6"/>
    <x v="0"/>
    <x v="5"/>
    <x v="0"/>
    <x v="0"/>
    <x v="0"/>
    <x v="5"/>
    <x v="71"/>
    <s v="COLOMBIANA DE COMERCIO SA"/>
    <n v="60"/>
  </r>
  <r>
    <x v="6"/>
    <x v="0"/>
    <x v="5"/>
    <x v="0"/>
    <x v="0"/>
    <x v="0"/>
    <x v="5"/>
    <x v="71"/>
    <s v="AEROVIAS DEL CONTINENTE AMERICANO S.A."/>
    <n v="80602"/>
  </r>
  <r>
    <x v="6"/>
    <x v="0"/>
    <x v="5"/>
    <x v="0"/>
    <x v="0"/>
    <x v="0"/>
    <x v="5"/>
    <x v="78"/>
    <m/>
    <m/>
  </r>
  <r>
    <x v="6"/>
    <x v="0"/>
    <x v="5"/>
    <x v="0"/>
    <x v="0"/>
    <x v="0"/>
    <x v="6"/>
    <x v="17"/>
    <s v="OLGA BARBOSA DE HURTADO"/>
    <n v="800000"/>
  </r>
  <r>
    <x v="6"/>
    <x v="0"/>
    <x v="5"/>
    <x v="0"/>
    <x v="0"/>
    <x v="0"/>
    <x v="6"/>
    <x v="17"/>
    <s v="GRUPO HCC SAS"/>
    <m/>
  </r>
  <r>
    <x v="6"/>
    <x v="0"/>
    <x v="5"/>
    <x v="0"/>
    <x v="0"/>
    <x v="0"/>
    <x v="6"/>
    <x v="143"/>
    <s v="TEG EXPO SAS"/>
    <m/>
  </r>
  <r>
    <x v="6"/>
    <x v="0"/>
    <x v="5"/>
    <x v="0"/>
    <x v="0"/>
    <x v="0"/>
    <x v="0"/>
    <x v="79"/>
    <m/>
    <m/>
  </r>
  <r>
    <x v="6"/>
    <x v="0"/>
    <x v="5"/>
    <x v="0"/>
    <x v="0"/>
    <x v="0"/>
    <x v="0"/>
    <x v="80"/>
    <s v="FACEBOOK IRELAND LIMITED"/>
    <m/>
  </r>
  <r>
    <x v="6"/>
    <x v="0"/>
    <x v="5"/>
    <x v="0"/>
    <x v="0"/>
    <x v="0"/>
    <x v="0"/>
    <x v="80"/>
    <s v="GOOGLE LLC"/>
    <n v="404584"/>
  </r>
  <r>
    <x v="6"/>
    <x v="0"/>
    <x v="5"/>
    <x v="0"/>
    <x v="0"/>
    <x v="0"/>
    <x v="0"/>
    <x v="80"/>
    <s v="MANCHOLA ASOCIADOS LTDA"/>
    <n v="1200000"/>
  </r>
  <r>
    <x v="6"/>
    <x v="0"/>
    <x v="5"/>
    <x v="0"/>
    <x v="0"/>
    <x v="0"/>
    <x v="0"/>
    <x v="80"/>
    <s v="MERCADEO COMPARTIDO SAS"/>
    <n v="425934"/>
  </r>
  <r>
    <x v="6"/>
    <x v="0"/>
    <x v="5"/>
    <x v="0"/>
    <x v="0"/>
    <x v="0"/>
    <x v="0"/>
    <x v="80"/>
    <s v="SHOPIFY INC"/>
    <m/>
  </r>
  <r>
    <x v="6"/>
    <x v="0"/>
    <x v="5"/>
    <x v="0"/>
    <x v="0"/>
    <x v="0"/>
    <x v="0"/>
    <x v="80"/>
    <s v="AURA CRISTINA ROJAS TRIANA"/>
    <m/>
  </r>
  <r>
    <x v="6"/>
    <x v="0"/>
    <x v="5"/>
    <x v="0"/>
    <x v="0"/>
    <x v="0"/>
    <x v="0"/>
    <x v="80"/>
    <s v="MARYEIN LENIS GRAJALES"/>
    <m/>
  </r>
  <r>
    <x v="6"/>
    <x v="0"/>
    <x v="5"/>
    <x v="0"/>
    <x v="0"/>
    <x v="0"/>
    <x v="0"/>
    <x v="80"/>
    <s v="MARIA CRISTINA TORO"/>
    <m/>
  </r>
  <r>
    <x v="6"/>
    <x v="0"/>
    <x v="5"/>
    <x v="0"/>
    <x v="0"/>
    <x v="0"/>
    <x v="0"/>
    <x v="80"/>
    <s v="PROYECTA T MERCHANDISING GROUP SAS"/>
    <m/>
  </r>
  <r>
    <x v="6"/>
    <x v="0"/>
    <x v="5"/>
    <x v="0"/>
    <x v="0"/>
    <x v="0"/>
    <x v="0"/>
    <x v="84"/>
    <s v="JOSE JAVIER SALCEDO SANCHEZ"/>
    <m/>
  </r>
  <r>
    <x v="6"/>
    <x v="0"/>
    <x v="5"/>
    <x v="0"/>
    <x v="0"/>
    <x v="0"/>
    <x v="0"/>
    <x v="107"/>
    <s v="LUCERO VASQUEZ"/>
    <n v="300000"/>
  </r>
  <r>
    <x v="6"/>
    <x v="0"/>
    <x v="5"/>
    <x v="0"/>
    <x v="0"/>
    <x v="0"/>
    <x v="0"/>
    <x v="115"/>
    <m/>
    <m/>
  </r>
  <r>
    <x v="6"/>
    <x v="0"/>
    <x v="5"/>
    <x v="0"/>
    <x v="0"/>
    <x v="0"/>
    <x v="0"/>
    <x v="138"/>
    <s v="COLOMBIA TELECOMUNICACIONES S.A. E.S.P."/>
    <n v="268116"/>
  </r>
  <r>
    <x v="6"/>
    <x v="0"/>
    <x v="5"/>
    <x v="0"/>
    <x v="0"/>
    <x v="0"/>
    <x v="0"/>
    <x v="108"/>
    <m/>
    <m/>
  </r>
  <r>
    <x v="6"/>
    <x v="0"/>
    <x v="5"/>
    <x v="0"/>
    <x v="0"/>
    <x v="0"/>
    <x v="0"/>
    <x v="109"/>
    <m/>
    <m/>
  </r>
  <r>
    <x v="6"/>
    <x v="0"/>
    <x v="5"/>
    <x v="0"/>
    <x v="0"/>
    <x v="0"/>
    <x v="0"/>
    <x v="116"/>
    <s v=" COLOMBIA TELECOMUNICACIONES S.A. E.S.P."/>
    <n v="59179"/>
  </r>
  <r>
    <x v="6"/>
    <x v="0"/>
    <x v="5"/>
    <x v="0"/>
    <x v="0"/>
    <x v="0"/>
    <x v="0"/>
    <x v="116"/>
    <s v="JOSE JAVIER SALCEDO SANCHEZ"/>
    <n v="130000"/>
  </r>
  <r>
    <x v="6"/>
    <x v="0"/>
    <x v="5"/>
    <x v="0"/>
    <x v="0"/>
    <x v="0"/>
    <x v="0"/>
    <x v="79"/>
    <s v="SERVIENTREGA S.A."/>
    <m/>
  </r>
  <r>
    <x v="6"/>
    <x v="0"/>
    <x v="5"/>
    <x v="0"/>
    <x v="0"/>
    <x v="0"/>
    <x v="12"/>
    <x v="81"/>
    <m/>
    <m/>
  </r>
  <r>
    <x v="6"/>
    <x v="0"/>
    <x v="5"/>
    <x v="0"/>
    <x v="0"/>
    <x v="0"/>
    <x v="12"/>
    <x v="82"/>
    <s v="CAMARA DE COMERCIO DE CALI"/>
    <m/>
  </r>
  <r>
    <x v="6"/>
    <x v="0"/>
    <x v="5"/>
    <x v="0"/>
    <x v="0"/>
    <x v="0"/>
    <x v="12"/>
    <x v="83"/>
    <s v=" SIIGO SAS"/>
    <m/>
  </r>
  <r>
    <x v="6"/>
    <x v="0"/>
    <x v="5"/>
    <x v="0"/>
    <x v="0"/>
    <x v="0"/>
    <x v="12"/>
    <x v="84"/>
    <s v="CAMARA DE COMERCIO DE CALI"/>
    <m/>
  </r>
  <r>
    <x v="6"/>
    <x v="0"/>
    <x v="5"/>
    <x v="0"/>
    <x v="0"/>
    <x v="0"/>
    <x v="19"/>
    <x v="100"/>
    <s v="COLD WORLD REFRIGERACION S.A.S."/>
    <n v="350000"/>
  </r>
  <r>
    <x v="6"/>
    <x v="0"/>
    <x v="5"/>
    <x v="0"/>
    <x v="0"/>
    <x v="0"/>
    <x v="19"/>
    <x v="100"/>
    <s v="FERRETERIA BERVAR S.A.S."/>
    <m/>
  </r>
  <r>
    <x v="6"/>
    <x v="0"/>
    <x v="5"/>
    <x v="0"/>
    <x v="0"/>
    <x v="0"/>
    <x v="19"/>
    <x v="139"/>
    <s v="COLOMBIANA DE COMERCIO SA"/>
    <n v="356134"/>
  </r>
  <r>
    <x v="6"/>
    <x v="0"/>
    <x v="5"/>
    <x v="0"/>
    <x v="0"/>
    <x v="0"/>
    <x v="27"/>
    <x v="140"/>
    <s v=" PANGEA NATURAL PRODUCTS S.A.S."/>
    <m/>
  </r>
  <r>
    <x v="6"/>
    <x v="0"/>
    <x v="5"/>
    <x v="0"/>
    <x v="0"/>
    <x v="0"/>
    <x v="27"/>
    <x v="148"/>
    <s v=" PANGEA NATURAL PRODUCTS S.A.S."/>
    <m/>
  </r>
  <r>
    <x v="6"/>
    <x v="0"/>
    <x v="5"/>
    <x v="0"/>
    <x v="0"/>
    <x v="0"/>
    <x v="27"/>
    <x v="139"/>
    <s v=" PANGEA NATURAL PRODUCTS S.A.S."/>
    <m/>
  </r>
  <r>
    <x v="6"/>
    <x v="0"/>
    <x v="5"/>
    <x v="0"/>
    <x v="0"/>
    <x v="0"/>
    <x v="27"/>
    <x v="149"/>
    <s v=" PANGEA NATURAL PRODUCTS S.A.S."/>
    <m/>
  </r>
  <r>
    <x v="6"/>
    <x v="0"/>
    <x v="5"/>
    <x v="0"/>
    <x v="0"/>
    <x v="0"/>
    <x v="22"/>
    <x v="105"/>
    <s v=" PANGEA NATURAL PRODUCTS S.A.S."/>
    <m/>
  </r>
  <r>
    <x v="6"/>
    <x v="0"/>
    <x v="5"/>
    <x v="0"/>
    <x v="0"/>
    <x v="0"/>
    <x v="16"/>
    <x v="86"/>
    <s v="AEROVIAS DEL CONTINENTE AMERICANO S.A."/>
    <n v="902720"/>
  </r>
  <r>
    <x v="6"/>
    <x v="0"/>
    <x v="5"/>
    <x v="0"/>
    <x v="0"/>
    <x v="0"/>
    <x v="16"/>
    <x v="117"/>
    <s v="HOSTAL LAS MERCEDES BOUTIQUE"/>
    <n v="258000"/>
  </r>
  <r>
    <x v="6"/>
    <x v="0"/>
    <x v="5"/>
    <x v="0"/>
    <x v="0"/>
    <x v="0"/>
    <x v="16"/>
    <x v="117"/>
    <s v="Hotel Laureles Plaza SAS"/>
    <m/>
  </r>
  <r>
    <x v="6"/>
    <x v="0"/>
    <x v="5"/>
    <x v="0"/>
    <x v="0"/>
    <x v="0"/>
    <x v="22"/>
    <x v="105"/>
    <s v="SIIGO SAS"/>
    <m/>
  </r>
  <r>
    <x v="6"/>
    <x v="0"/>
    <x v="5"/>
    <x v="0"/>
    <x v="0"/>
    <x v="0"/>
    <x v="2"/>
    <x v="87"/>
    <s v="SHOPIFY INC"/>
    <n v="281132"/>
  </r>
  <r>
    <x v="6"/>
    <x v="0"/>
    <x v="5"/>
    <x v="0"/>
    <x v="0"/>
    <x v="0"/>
    <x v="2"/>
    <x v="87"/>
    <s v=" GODADDY"/>
    <m/>
  </r>
  <r>
    <x v="6"/>
    <x v="0"/>
    <x v="5"/>
    <x v="0"/>
    <x v="0"/>
    <x v="0"/>
    <x v="2"/>
    <x v="87"/>
    <s v="GOOGLE LLC"/>
    <m/>
  </r>
  <r>
    <x v="6"/>
    <x v="0"/>
    <x v="5"/>
    <x v="0"/>
    <x v="0"/>
    <x v="0"/>
    <x v="2"/>
    <x v="87"/>
    <s v=" CAMARA DE COMERCIO DE CALI"/>
    <m/>
  </r>
  <r>
    <x v="6"/>
    <x v="0"/>
    <x v="5"/>
    <x v="0"/>
    <x v="0"/>
    <x v="0"/>
    <x v="2"/>
    <x v="88"/>
    <s v="SAN CAMILO COFFE INDUSTRY SAS"/>
    <m/>
  </r>
  <r>
    <x v="6"/>
    <x v="0"/>
    <x v="5"/>
    <x v="0"/>
    <x v="0"/>
    <x v="0"/>
    <x v="2"/>
    <x v="88"/>
    <s v=" KOBA COLOMBIA SAS"/>
    <m/>
  </r>
  <r>
    <x v="6"/>
    <x v="0"/>
    <x v="5"/>
    <x v="0"/>
    <x v="0"/>
    <x v="0"/>
    <x v="2"/>
    <x v="89"/>
    <s v=" ANILLANDO CALI LTDA"/>
    <m/>
  </r>
  <r>
    <x v="6"/>
    <x v="0"/>
    <x v="5"/>
    <x v="0"/>
    <x v="0"/>
    <x v="0"/>
    <x v="2"/>
    <x v="89"/>
    <s v="REDOX COLOMBIA S.A.S."/>
    <m/>
  </r>
  <r>
    <x v="6"/>
    <x v="0"/>
    <x v="5"/>
    <x v="0"/>
    <x v="0"/>
    <x v="0"/>
    <x v="2"/>
    <x v="89"/>
    <s v="INGRID VIVIANA AGUDELO POVEDA"/>
    <n v="1140000"/>
  </r>
  <r>
    <x v="6"/>
    <x v="0"/>
    <x v="5"/>
    <x v="0"/>
    <x v="0"/>
    <x v="0"/>
    <x v="2"/>
    <x v="90"/>
    <s v="DAVID MUÑOZ"/>
    <m/>
  </r>
  <r>
    <x v="6"/>
    <x v="0"/>
    <x v="5"/>
    <x v="0"/>
    <x v="0"/>
    <x v="0"/>
    <x v="2"/>
    <x v="90"/>
    <s v="GRUPO ARGURI SAS "/>
    <n v="380072"/>
  </r>
  <r>
    <x v="6"/>
    <x v="0"/>
    <x v="5"/>
    <x v="0"/>
    <x v="0"/>
    <x v="0"/>
    <x v="2"/>
    <x v="90"/>
    <s v="INVERSIONES MEJIA MEJIA SAS"/>
    <m/>
  </r>
  <r>
    <x v="6"/>
    <x v="0"/>
    <x v="5"/>
    <x v="0"/>
    <x v="0"/>
    <x v="0"/>
    <x v="2"/>
    <x v="90"/>
    <s v="GRUPO EDS AUTOGAS SAS"/>
    <m/>
  </r>
  <r>
    <x v="6"/>
    <x v="0"/>
    <x v="5"/>
    <x v="0"/>
    <x v="0"/>
    <x v="0"/>
    <x v="2"/>
    <x v="90"/>
    <s v="HYG OIL PETROLEUM COMPANY SAS"/>
    <m/>
  </r>
  <r>
    <x v="6"/>
    <x v="0"/>
    <x v="5"/>
    <x v="0"/>
    <x v="0"/>
    <x v="0"/>
    <x v="2"/>
    <x v="90"/>
    <s v="DISTRIBUCION Y TRANSPORTE DE C"/>
    <m/>
  </r>
  <r>
    <x v="6"/>
    <x v="0"/>
    <x v="5"/>
    <x v="0"/>
    <x v="0"/>
    <x v="0"/>
    <x v="2"/>
    <x v="91"/>
    <s v="TINAJEROS SA"/>
    <m/>
  </r>
  <r>
    <x v="6"/>
    <x v="0"/>
    <x v="5"/>
    <x v="0"/>
    <x v="0"/>
    <x v="0"/>
    <x v="2"/>
    <x v="91"/>
    <s v="RESTAURANTE LA QUERENCIA SAS"/>
    <m/>
  </r>
  <r>
    <x v="6"/>
    <x v="0"/>
    <x v="5"/>
    <x v="0"/>
    <x v="0"/>
    <x v="0"/>
    <x v="2"/>
    <x v="91"/>
    <s v="INVERSIONES INT COLOMBIA SAS"/>
    <m/>
  </r>
  <r>
    <x v="6"/>
    <x v="0"/>
    <x v="5"/>
    <x v="0"/>
    <x v="0"/>
    <x v="0"/>
    <x v="2"/>
    <x v="91"/>
    <s v="INVERSIONES URBANAS VC SAS"/>
    <m/>
  </r>
  <r>
    <x v="6"/>
    <x v="0"/>
    <x v="5"/>
    <x v="0"/>
    <x v="0"/>
    <x v="0"/>
    <x v="2"/>
    <x v="92"/>
    <s v="F8 INVERSIONES SAS"/>
    <m/>
  </r>
  <r>
    <x v="6"/>
    <x v="0"/>
    <x v="5"/>
    <x v="0"/>
    <x v="0"/>
    <x v="0"/>
    <x v="2"/>
    <x v="136"/>
    <s v="POOL CRUZ QUINTERO"/>
    <n v="410000"/>
  </r>
  <r>
    <x v="6"/>
    <x v="0"/>
    <x v="5"/>
    <x v="0"/>
    <x v="0"/>
    <x v="0"/>
    <x v="2"/>
    <x v="136"/>
    <s v="DAVID MUÑOZ MONTOYA"/>
    <m/>
  </r>
  <r>
    <x v="6"/>
    <x v="0"/>
    <x v="5"/>
    <x v="0"/>
    <x v="0"/>
    <x v="0"/>
    <x v="2"/>
    <x v="141"/>
    <s v="CORFICOLOMBIANA"/>
    <m/>
  </r>
  <r>
    <x v="6"/>
    <x v="0"/>
    <x v="5"/>
    <x v="0"/>
    <x v="0"/>
    <x v="0"/>
    <x v="2"/>
    <x v="141"/>
    <s v="CONCESIONARIA PANAMERICANA SAS"/>
    <m/>
  </r>
  <r>
    <x v="6"/>
    <x v="0"/>
    <x v="5"/>
    <x v="0"/>
    <x v="0"/>
    <x v="0"/>
    <x v="2"/>
    <x v="141"/>
    <s v="PATRIMONIO AUTONOMO RUTA DEL SOL"/>
    <m/>
  </r>
  <r>
    <x v="6"/>
    <x v="0"/>
    <x v="5"/>
    <x v="0"/>
    <x v="0"/>
    <x v="0"/>
    <x v="2"/>
    <x v="93"/>
    <m/>
    <m/>
  </r>
  <r>
    <x v="6"/>
    <x v="0"/>
    <x v="5"/>
    <x v="0"/>
    <x v="0"/>
    <x v="0"/>
    <x v="2"/>
    <x v="84"/>
    <s v="NUEVO SOI"/>
    <m/>
  </r>
  <r>
    <x v="6"/>
    <x v="0"/>
    <x v="5"/>
    <x v="0"/>
    <x v="0"/>
    <x v="0"/>
    <x v="2"/>
    <x v="84"/>
    <s v="COCOFIT MERCADO SALUDABLE S.A.S."/>
    <m/>
  </r>
  <r>
    <x v="6"/>
    <x v="0"/>
    <x v="5"/>
    <x v="0"/>
    <x v="0"/>
    <x v="0"/>
    <x v="2"/>
    <x v="84"/>
    <s v="Clavijo Martinez Inversiones cia s en c"/>
    <m/>
  </r>
  <r>
    <x v="6"/>
    <x v="0"/>
    <x v="5"/>
    <x v="0"/>
    <x v="0"/>
    <x v="0"/>
    <x v="2"/>
    <x v="84"/>
    <s v="ORGANIZACIÓN LINEA VITAL S.A.S"/>
    <m/>
  </r>
  <r>
    <x v="6"/>
    <x v="0"/>
    <x v="5"/>
    <x v="0"/>
    <x v="0"/>
    <x v="0"/>
    <x v="2"/>
    <x v="84"/>
    <s v="FARMACIA DROGUERIA SAN JORGE LTDA"/>
    <m/>
  </r>
  <r>
    <x v="6"/>
    <x v="0"/>
    <x v="5"/>
    <x v="0"/>
    <x v="0"/>
    <x v="0"/>
    <x v="2"/>
    <x v="84"/>
    <s v="FARMAVIT EMPRESA ASOCIATIVA DE TRABAJO"/>
    <m/>
  </r>
  <r>
    <x v="6"/>
    <x v="0"/>
    <x v="5"/>
    <x v="0"/>
    <x v="0"/>
    <x v="0"/>
    <x v="2"/>
    <x v="84"/>
    <s v="MOLI S.A.S."/>
    <m/>
  </r>
  <r>
    <x v="6"/>
    <x v="0"/>
    <x v="5"/>
    <x v="0"/>
    <x v="0"/>
    <x v="0"/>
    <x v="2"/>
    <x v="84"/>
    <s v="INVERSIONES FARMACIAS ALPHA S.A.S"/>
    <n v="249.47"/>
  </r>
  <r>
    <x v="6"/>
    <x v="0"/>
    <x v="5"/>
    <x v="0"/>
    <x v="0"/>
    <x v="0"/>
    <x v="2"/>
    <x v="84"/>
    <s v="INVERSIONES ZONAZUL SAS"/>
    <m/>
  </r>
  <r>
    <x v="6"/>
    <x v="0"/>
    <x v="5"/>
    <x v="0"/>
    <x v="0"/>
    <x v="0"/>
    <x v="2"/>
    <x v="84"/>
    <s v="VITAFITNESS SAS"/>
    <m/>
  </r>
  <r>
    <x v="6"/>
    <x v="0"/>
    <x v="5"/>
    <x v="0"/>
    <x v="0"/>
    <x v="7"/>
    <x v="4"/>
    <x v="119"/>
    <s v="DAVID MUÑOZ"/>
    <n v="2300000"/>
  </r>
  <r>
    <x v="6"/>
    <x v="0"/>
    <x v="5"/>
    <x v="0"/>
    <x v="0"/>
    <x v="7"/>
    <x v="4"/>
    <x v="120"/>
    <s v="DAVID MUÑOZ"/>
    <m/>
  </r>
  <r>
    <x v="6"/>
    <x v="0"/>
    <x v="5"/>
    <x v="0"/>
    <x v="0"/>
    <x v="7"/>
    <x v="4"/>
    <x v="121"/>
    <s v="DAVID MUÑOZ"/>
    <n v="275000"/>
  </r>
  <r>
    <x v="6"/>
    <x v="0"/>
    <x v="5"/>
    <x v="0"/>
    <x v="0"/>
    <x v="7"/>
    <x v="4"/>
    <x v="122"/>
    <s v="DAVID MUÑOZ"/>
    <n v="33000"/>
  </r>
  <r>
    <x v="6"/>
    <x v="0"/>
    <x v="5"/>
    <x v="0"/>
    <x v="0"/>
    <x v="7"/>
    <x v="4"/>
    <x v="123"/>
    <s v="DAVID MUÑOZ"/>
    <n v="275000"/>
  </r>
  <r>
    <x v="6"/>
    <x v="0"/>
    <x v="5"/>
    <x v="0"/>
    <x v="0"/>
    <x v="7"/>
    <x v="4"/>
    <x v="124"/>
    <s v="DAVID MUÑOZ"/>
    <n v="137500"/>
  </r>
  <r>
    <x v="6"/>
    <x v="0"/>
    <x v="5"/>
    <x v="0"/>
    <x v="0"/>
    <x v="7"/>
    <x v="4"/>
    <x v="135"/>
    <m/>
    <m/>
  </r>
  <r>
    <x v="6"/>
    <x v="0"/>
    <x v="5"/>
    <x v="0"/>
    <x v="0"/>
    <x v="7"/>
    <x v="4"/>
    <x v="125"/>
    <s v="DAVID MUÑOZ"/>
    <n v="1000000"/>
  </r>
  <r>
    <x v="6"/>
    <x v="0"/>
    <x v="5"/>
    <x v="0"/>
    <x v="0"/>
    <x v="7"/>
    <x v="4"/>
    <x v="144"/>
    <s v="DAVID MUÑOZ"/>
    <n v="1000000"/>
  </r>
  <r>
    <x v="6"/>
    <x v="0"/>
    <x v="5"/>
    <x v="0"/>
    <x v="0"/>
    <x v="7"/>
    <x v="4"/>
    <x v="126"/>
    <m/>
    <m/>
  </r>
  <r>
    <x v="6"/>
    <x v="0"/>
    <x v="5"/>
    <x v="0"/>
    <x v="0"/>
    <x v="7"/>
    <x v="4"/>
    <x v="127"/>
    <s v="Seguros de riesgos laborales suramericana S.A."/>
    <n v="17226"/>
  </r>
  <r>
    <x v="6"/>
    <x v="0"/>
    <x v="5"/>
    <x v="0"/>
    <x v="0"/>
    <x v="7"/>
    <x v="4"/>
    <x v="128"/>
    <s v="Protección S.A"/>
    <n v="442000"/>
  </r>
  <r>
    <x v="6"/>
    <x v="0"/>
    <x v="5"/>
    <x v="0"/>
    <x v="0"/>
    <x v="7"/>
    <x v="4"/>
    <x v="129"/>
    <s v="Colsubsidio "/>
    <n v="132000"/>
  </r>
  <r>
    <x v="6"/>
    <x v="0"/>
    <x v="5"/>
    <x v="0"/>
    <x v="0"/>
    <x v="7"/>
    <x v="4"/>
    <x v="130"/>
    <m/>
    <m/>
  </r>
  <r>
    <x v="6"/>
    <x v="0"/>
    <x v="5"/>
    <x v="0"/>
    <x v="0"/>
    <x v="7"/>
    <x v="2"/>
    <x v="131"/>
    <m/>
    <m/>
  </r>
  <r>
    <x v="6"/>
    <x v="0"/>
    <x v="5"/>
    <x v="0"/>
    <x v="0"/>
    <x v="1"/>
    <x v="7"/>
    <x v="34"/>
    <s v="Bancolombia"/>
    <n v="82190"/>
  </r>
  <r>
    <x v="6"/>
    <x v="0"/>
    <x v="5"/>
    <x v="0"/>
    <x v="0"/>
    <x v="1"/>
    <x v="7"/>
    <x v="20"/>
    <s v="PAYU COLOMBIA SAS"/>
    <n v="588037"/>
  </r>
  <r>
    <x v="6"/>
    <x v="0"/>
    <x v="5"/>
    <x v="0"/>
    <x v="0"/>
    <x v="1"/>
    <x v="7"/>
    <x v="20"/>
    <s v="Bancolombia"/>
    <n v="88278"/>
  </r>
  <r>
    <x v="6"/>
    <x v="0"/>
    <x v="5"/>
    <x v="0"/>
    <x v="0"/>
    <x v="1"/>
    <x v="7"/>
    <x v="101"/>
    <s v="NUEVO SOI"/>
    <n v="13000"/>
  </r>
  <r>
    <x v="6"/>
    <x v="0"/>
    <x v="5"/>
    <x v="0"/>
    <x v="0"/>
    <x v="1"/>
    <x v="7"/>
    <x v="101"/>
    <s v="DIAN"/>
    <n v="3000"/>
  </r>
  <r>
    <x v="6"/>
    <x v="0"/>
    <x v="5"/>
    <x v="0"/>
    <x v="0"/>
    <x v="1"/>
    <x v="7"/>
    <x v="55"/>
    <s v="INVERSIONES FARMACIAS ALPHA S.A.S"/>
    <m/>
  </r>
  <r>
    <x v="6"/>
    <x v="0"/>
    <x v="5"/>
    <x v="0"/>
    <x v="0"/>
    <x v="1"/>
    <x v="7"/>
    <x v="55"/>
    <s v=" ALIMENTOS SOSTENIBLES SAS"/>
    <m/>
  </r>
  <r>
    <x v="6"/>
    <x v="0"/>
    <x v="5"/>
    <x v="0"/>
    <x v="0"/>
    <x v="1"/>
    <x v="8"/>
    <x v="22"/>
    <s v="Bancolombia"/>
    <n v="205041"/>
  </r>
  <r>
    <x v="6"/>
    <x v="0"/>
    <x v="5"/>
    <x v="0"/>
    <x v="0"/>
    <x v="1"/>
    <x v="8"/>
    <x v="94"/>
    <s v="DIAN"/>
    <n v="34110.25"/>
  </r>
  <r>
    <x v="6"/>
    <x v="0"/>
    <x v="5"/>
    <x v="0"/>
    <x v="0"/>
    <x v="1"/>
    <x v="8"/>
    <x v="94"/>
    <s v="LUCERO VASQUEZ"/>
    <n v="3000"/>
  </r>
  <r>
    <x v="6"/>
    <x v="0"/>
    <x v="5"/>
    <x v="0"/>
    <x v="0"/>
    <x v="1"/>
    <x v="8"/>
    <x v="95"/>
    <m/>
    <m/>
  </r>
  <r>
    <x v="6"/>
    <x v="0"/>
    <x v="5"/>
    <x v="0"/>
    <x v="0"/>
    <x v="1"/>
    <x v="8"/>
    <x v="77"/>
    <s v="Fundapedco"/>
    <m/>
  </r>
  <r>
    <x v="6"/>
    <x v="0"/>
    <x v="5"/>
    <x v="0"/>
    <x v="0"/>
    <x v="1"/>
    <x v="8"/>
    <x v="4"/>
    <s v="SEBASTIAN MENDOZA CASTAÑO"/>
    <m/>
  </r>
  <r>
    <x v="6"/>
    <x v="0"/>
    <x v="5"/>
    <x v="0"/>
    <x v="0"/>
    <x v="1"/>
    <x v="8"/>
    <x v="4"/>
    <s v="RANPACK SAS"/>
    <m/>
  </r>
  <r>
    <x v="6"/>
    <x v="0"/>
    <x v="5"/>
    <x v="0"/>
    <x v="0"/>
    <x v="1"/>
    <x v="8"/>
    <x v="4"/>
    <s v="ENTERPRISE"/>
    <m/>
  </r>
  <r>
    <x v="6"/>
    <x v="0"/>
    <x v="5"/>
    <x v="0"/>
    <x v="0"/>
    <x v="1"/>
    <x v="8"/>
    <x v="4"/>
    <s v="MARIA CRISTINA TORO"/>
    <m/>
  </r>
  <r>
    <x v="6"/>
    <x v="0"/>
    <x v="5"/>
    <x v="0"/>
    <x v="0"/>
    <x v="1"/>
    <x v="8"/>
    <x v="4"/>
    <s v="LUCERO VASQUEZ"/>
    <m/>
  </r>
  <r>
    <x v="6"/>
    <x v="0"/>
    <x v="5"/>
    <x v="0"/>
    <x v="0"/>
    <x v="1"/>
    <x v="8"/>
    <x v="4"/>
    <s v="DIAN"/>
    <m/>
  </r>
  <r>
    <x v="6"/>
    <x v="0"/>
    <x v="5"/>
    <x v="0"/>
    <x v="0"/>
    <x v="1"/>
    <x v="8"/>
    <x v="4"/>
    <s v="FACEBOOK IRELAND LIMITED"/>
    <n v="484064"/>
  </r>
  <r>
    <x v="6"/>
    <x v="0"/>
    <x v="5"/>
    <x v="0"/>
    <x v="0"/>
    <x v="1"/>
    <x v="8"/>
    <x v="4"/>
    <s v="INVERSIONES MONTOLIVO SAS"/>
    <m/>
  </r>
  <r>
    <x v="6"/>
    <x v="0"/>
    <x v="5"/>
    <x v="0"/>
    <x v="0"/>
    <x v="1"/>
    <x v="8"/>
    <x v="4"/>
    <s v="TACO HOUSE MAXICAN GRILL SAS"/>
    <m/>
  </r>
  <r>
    <x v="6"/>
    <x v="0"/>
    <x v="5"/>
    <x v="0"/>
    <x v="0"/>
    <x v="1"/>
    <x v="8"/>
    <x v="4"/>
    <s v="DAVID MUÑOZ"/>
    <m/>
  </r>
  <r>
    <x v="6"/>
    <x v="0"/>
    <x v="5"/>
    <x v="0"/>
    <x v="0"/>
    <x v="1"/>
    <x v="8"/>
    <x v="4"/>
    <s v="EDWAR LOPEZ"/>
    <m/>
  </r>
  <r>
    <x v="6"/>
    <x v="0"/>
    <x v="5"/>
    <x v="0"/>
    <x v="0"/>
    <x v="6"/>
    <x v="23"/>
    <x v="112"/>
    <s v="DIAN"/>
    <m/>
  </r>
  <r>
    <x v="6"/>
    <x v="0"/>
    <x v="5"/>
    <x v="0"/>
    <x v="2"/>
    <x v="3"/>
    <x v="3"/>
    <x v="96"/>
    <m/>
    <m/>
  </r>
  <r>
    <x v="6"/>
    <x v="0"/>
    <x v="5"/>
    <x v="0"/>
    <x v="2"/>
    <x v="3"/>
    <x v="3"/>
    <x v="137"/>
    <s v="COOPERATIVA MULTIACTIVA UNIAGRO"/>
    <m/>
  </r>
  <r>
    <x v="6"/>
    <x v="0"/>
    <x v="5"/>
    <x v="0"/>
    <x v="2"/>
    <x v="3"/>
    <x v="3"/>
    <x v="97"/>
    <s v="LA CONCEPCION SA"/>
    <n v="349776"/>
  </r>
  <r>
    <x v="6"/>
    <x v="0"/>
    <x v="5"/>
    <x v="0"/>
    <x v="2"/>
    <x v="3"/>
    <x v="3"/>
    <x v="97"/>
    <s v="ASOCIACION AGROPIMIENTERA VALLE DEL GUAMEZ"/>
    <m/>
  </r>
  <r>
    <x v="6"/>
    <x v="0"/>
    <x v="5"/>
    <x v="0"/>
    <x v="2"/>
    <x v="3"/>
    <x v="3"/>
    <x v="97"/>
    <s v="CONNPLANTS SAS"/>
    <n v="2161993"/>
  </r>
  <r>
    <x v="6"/>
    <x v="0"/>
    <x v="5"/>
    <x v="0"/>
    <x v="2"/>
    <x v="3"/>
    <x v="3"/>
    <x v="97"/>
    <m/>
    <m/>
  </r>
  <r>
    <x v="6"/>
    <x v="0"/>
    <x v="5"/>
    <x v="0"/>
    <x v="2"/>
    <x v="3"/>
    <x v="3"/>
    <x v="97"/>
    <m/>
    <m/>
  </r>
  <r>
    <x v="6"/>
    <x v="0"/>
    <x v="5"/>
    <x v="0"/>
    <x v="2"/>
    <x v="3"/>
    <x v="3"/>
    <x v="97"/>
    <m/>
    <m/>
  </r>
  <r>
    <x v="6"/>
    <x v="0"/>
    <x v="5"/>
    <x v="0"/>
    <x v="2"/>
    <x v="3"/>
    <x v="3"/>
    <x v="97"/>
    <m/>
    <m/>
  </r>
  <r>
    <x v="6"/>
    <x v="0"/>
    <x v="5"/>
    <x v="0"/>
    <x v="2"/>
    <x v="3"/>
    <x v="3"/>
    <x v="98"/>
    <m/>
    <m/>
  </r>
  <r>
    <x v="6"/>
    <x v="0"/>
    <x v="5"/>
    <x v="0"/>
    <x v="2"/>
    <x v="3"/>
    <x v="3"/>
    <x v="99"/>
    <s v="FARMAVIT EMPRESA ASOCIATIVA DE TRABAJO"/>
    <n v="9370396"/>
  </r>
  <r>
    <x v="6"/>
    <x v="0"/>
    <x v="5"/>
    <x v="0"/>
    <x v="2"/>
    <x v="3"/>
    <x v="3"/>
    <x v="99"/>
    <s v="PRODUCCION GRAFICA EDITORES SAS"/>
    <m/>
  </r>
  <r>
    <x v="6"/>
    <x v="0"/>
    <x v="5"/>
    <x v="0"/>
    <x v="2"/>
    <x v="3"/>
    <x v="3"/>
    <x v="99"/>
    <s v="NEW PLAST SAS"/>
    <n v="2518775"/>
  </r>
  <r>
    <x v="6"/>
    <x v="0"/>
    <x v="5"/>
    <x v="0"/>
    <x v="2"/>
    <x v="3"/>
    <x v="3"/>
    <x v="99"/>
    <s v="MARGARITA MARIA AGUIRRE GARCIA"/>
    <m/>
  </r>
  <r>
    <x v="6"/>
    <x v="0"/>
    <x v="5"/>
    <x v="0"/>
    <x v="2"/>
    <x v="3"/>
    <x v="3"/>
    <x v="99"/>
    <s v="RANPACK SAS"/>
    <m/>
  </r>
  <r>
    <x v="6"/>
    <x v="0"/>
    <x v="5"/>
    <x v="0"/>
    <x v="2"/>
    <x v="3"/>
    <x v="3"/>
    <x v="99"/>
    <s v="MULTILINEA LTDA"/>
    <m/>
  </r>
  <r>
    <x v="6"/>
    <x v="0"/>
    <x v="5"/>
    <x v="0"/>
    <x v="2"/>
    <x v="3"/>
    <x v="3"/>
    <x v="99"/>
    <s v="COORDINADORA MERCANTIL SA"/>
    <m/>
  </r>
  <r>
    <x v="6"/>
    <x v="0"/>
    <x v="5"/>
    <x v="0"/>
    <x v="2"/>
    <x v="3"/>
    <x v="26"/>
    <x v="137"/>
    <s v="COOPERATIVA MULTIACTIVA UNIAGRO"/>
    <m/>
  </r>
  <r>
    <x v="6"/>
    <x v="0"/>
    <x v="5"/>
    <x v="0"/>
    <x v="2"/>
    <x v="3"/>
    <x v="20"/>
    <x v="49"/>
    <s v="SERVIENTREGA S.A."/>
    <m/>
  </r>
  <r>
    <x v="6"/>
    <x v="0"/>
    <x v="5"/>
    <x v="0"/>
    <x v="2"/>
    <x v="3"/>
    <x v="20"/>
    <x v="49"/>
    <s v="COORDINADORA MERCANTIL SA"/>
    <n v="1842200"/>
  </r>
  <r>
    <x v="6"/>
    <x v="0"/>
    <x v="5"/>
    <x v="0"/>
    <x v="2"/>
    <x v="3"/>
    <x v="20"/>
    <x v="49"/>
    <s v="ALLTAG SAS"/>
    <n v="722400"/>
  </r>
  <r>
    <x v="6"/>
    <x v="0"/>
    <x v="5"/>
    <x v="0"/>
    <x v="2"/>
    <x v="3"/>
    <x v="20"/>
    <x v="49"/>
    <s v="COORDIUTIL S.A."/>
    <m/>
  </r>
  <r>
    <x v="6"/>
    <x v="0"/>
    <x v="5"/>
    <x v="0"/>
    <x v="2"/>
    <x v="3"/>
    <x v="20"/>
    <x v="49"/>
    <s v="MULTILINEA LTDA"/>
    <m/>
  </r>
  <r>
    <x v="6"/>
    <x v="0"/>
    <x v="5"/>
    <x v="0"/>
    <x v="2"/>
    <x v="3"/>
    <x v="20"/>
    <x v="49"/>
    <s v="MELONN SAS"/>
    <n v="380600"/>
  </r>
  <r>
    <x v="6"/>
    <x v="0"/>
    <x v="5"/>
    <x v="0"/>
    <x v="2"/>
    <x v="3"/>
    <x v="20"/>
    <x v="111"/>
    <s v="ALLTAG SAS"/>
    <n v="407100"/>
  </r>
  <r>
    <x v="6"/>
    <x v="0"/>
    <x v="5"/>
    <x v="0"/>
    <x v="2"/>
    <x v="3"/>
    <x v="20"/>
    <x v="111"/>
    <s v="COORDIUTIL S.A."/>
    <m/>
  </r>
  <r>
    <x v="6"/>
    <x v="0"/>
    <x v="5"/>
    <x v="0"/>
    <x v="2"/>
    <x v="3"/>
    <x v="20"/>
    <x v="111"/>
    <s v="OLGROUP SAS"/>
    <m/>
  </r>
  <r>
    <x v="6"/>
    <x v="0"/>
    <x v="5"/>
    <x v="0"/>
    <x v="2"/>
    <x v="3"/>
    <x v="20"/>
    <x v="111"/>
    <s v="MELONN SAS"/>
    <n v="801100"/>
  </r>
  <r>
    <x v="6"/>
    <x v="0"/>
    <x v="5"/>
    <x v="0"/>
    <x v="2"/>
    <x v="3"/>
    <x v="21"/>
    <x v="50"/>
    <m/>
    <m/>
  </r>
  <r>
    <x v="6"/>
    <x v="0"/>
    <x v="5"/>
    <x v="0"/>
    <x v="2"/>
    <x v="3"/>
    <x v="21"/>
    <x v="132"/>
    <s v="MARIA JOSE LOPEZ BOLAÑOS"/>
    <m/>
  </r>
  <r>
    <x v="7"/>
    <x v="0"/>
    <x v="5"/>
    <x v="0"/>
    <x v="1"/>
    <x v="2"/>
    <x v="24"/>
    <x v="63"/>
    <s v="VARIOS"/>
    <n v="65280325.810000002"/>
  </r>
  <r>
    <x v="7"/>
    <x v="0"/>
    <x v="5"/>
    <x v="0"/>
    <x v="1"/>
    <x v="5"/>
    <x v="11"/>
    <x v="64"/>
    <m/>
    <n v="2860"/>
  </r>
  <r>
    <x v="7"/>
    <x v="0"/>
    <x v="5"/>
    <x v="0"/>
    <x v="1"/>
    <x v="5"/>
    <x v="14"/>
    <x v="66"/>
    <m/>
    <m/>
  </r>
  <r>
    <x v="7"/>
    <x v="0"/>
    <x v="5"/>
    <x v="0"/>
    <x v="1"/>
    <x v="5"/>
    <x v="15"/>
    <x v="69"/>
    <m/>
    <m/>
  </r>
  <r>
    <x v="7"/>
    <x v="0"/>
    <x v="5"/>
    <x v="0"/>
    <x v="1"/>
    <x v="2"/>
    <x v="25"/>
    <x v="74"/>
    <m/>
    <n v="-9301949.5800000001"/>
  </r>
  <r>
    <x v="7"/>
    <x v="0"/>
    <x v="5"/>
    <x v="0"/>
    <x v="1"/>
    <x v="2"/>
    <x v="25"/>
    <x v="118"/>
    <m/>
    <m/>
  </r>
  <r>
    <x v="7"/>
    <x v="0"/>
    <x v="5"/>
    <x v="0"/>
    <x v="1"/>
    <x v="2"/>
    <x v="0"/>
    <x v="103"/>
    <m/>
    <m/>
  </r>
  <r>
    <x v="7"/>
    <x v="0"/>
    <x v="5"/>
    <x v="0"/>
    <x v="1"/>
    <x v="2"/>
    <x v="0"/>
    <x v="104"/>
    <m/>
    <n v="352941.12"/>
  </r>
  <r>
    <x v="7"/>
    <x v="0"/>
    <x v="5"/>
    <x v="0"/>
    <x v="1"/>
    <x v="2"/>
    <x v="0"/>
    <x v="145"/>
    <m/>
    <n v="-237294.46"/>
  </r>
  <r>
    <x v="7"/>
    <x v="0"/>
    <x v="5"/>
    <x v="0"/>
    <x v="0"/>
    <x v="0"/>
    <x v="4"/>
    <x v="6"/>
    <s v="SEBASTIAN MENDOZA CASTAÑO"/>
    <n v="6120000"/>
  </r>
  <r>
    <x v="7"/>
    <x v="0"/>
    <x v="5"/>
    <x v="0"/>
    <x v="0"/>
    <x v="0"/>
    <x v="4"/>
    <x v="6"/>
    <s v="ANA MYRIAM SALAZAR HERMOSA"/>
    <n v="0"/>
  </r>
  <r>
    <x v="7"/>
    <x v="0"/>
    <x v="5"/>
    <x v="0"/>
    <x v="0"/>
    <x v="0"/>
    <x v="4"/>
    <x v="6"/>
    <s v="MARIA DEL MAR MEZU PALACIOS"/>
    <n v="1800000"/>
  </r>
  <r>
    <x v="7"/>
    <x v="0"/>
    <x v="5"/>
    <x v="0"/>
    <x v="0"/>
    <x v="0"/>
    <x v="4"/>
    <x v="7"/>
    <s v="SEBASTIAN MENDOZA CASTAÑO"/>
    <m/>
  </r>
  <r>
    <x v="7"/>
    <x v="0"/>
    <x v="5"/>
    <x v="0"/>
    <x v="0"/>
    <x v="0"/>
    <x v="4"/>
    <x v="7"/>
    <s v="ANA MYRIAM SALAZAR HERMOSA"/>
    <m/>
  </r>
  <r>
    <x v="7"/>
    <x v="0"/>
    <x v="5"/>
    <x v="0"/>
    <x v="0"/>
    <x v="0"/>
    <x v="4"/>
    <x v="7"/>
    <s v="MARIA DEL MAR MEZU PALACIOS"/>
    <n v="140606"/>
  </r>
  <r>
    <x v="7"/>
    <x v="0"/>
    <x v="5"/>
    <x v="0"/>
    <x v="0"/>
    <x v="0"/>
    <x v="4"/>
    <x v="8"/>
    <s v="SEBASTIAN MENDOZA CASTAÑO"/>
    <n v="510000"/>
  </r>
  <r>
    <x v="7"/>
    <x v="0"/>
    <x v="5"/>
    <x v="0"/>
    <x v="0"/>
    <x v="0"/>
    <x v="4"/>
    <x v="8"/>
    <s v="ANA MYRIAM SALAZAR HERMOSA"/>
    <m/>
  </r>
  <r>
    <x v="7"/>
    <x v="0"/>
    <x v="5"/>
    <x v="0"/>
    <x v="0"/>
    <x v="0"/>
    <x v="4"/>
    <x v="8"/>
    <s v="MARIA DEL MAR MEZU PALACIOS"/>
    <n v="155859"/>
  </r>
  <r>
    <x v="7"/>
    <x v="0"/>
    <x v="5"/>
    <x v="0"/>
    <x v="0"/>
    <x v="0"/>
    <x v="4"/>
    <x v="9"/>
    <s v="SEBASTIAN MENDOZA CASTAÑO"/>
    <n v="61200"/>
  </r>
  <r>
    <x v="7"/>
    <x v="0"/>
    <x v="5"/>
    <x v="0"/>
    <x v="0"/>
    <x v="0"/>
    <x v="4"/>
    <x v="9"/>
    <s v="ANA MYRIAM SALAZAR HERMOSA"/>
    <m/>
  </r>
  <r>
    <x v="7"/>
    <x v="0"/>
    <x v="5"/>
    <x v="0"/>
    <x v="0"/>
    <x v="0"/>
    <x v="4"/>
    <x v="9"/>
    <s v="MARIA DEL MAR MEZU PALACIOS"/>
    <n v="18703"/>
  </r>
  <r>
    <x v="7"/>
    <x v="0"/>
    <x v="5"/>
    <x v="0"/>
    <x v="0"/>
    <x v="0"/>
    <x v="4"/>
    <x v="10"/>
    <s v="SEBASTIAN MENDOZA CASTAÑO"/>
    <n v="510000"/>
  </r>
  <r>
    <x v="7"/>
    <x v="0"/>
    <x v="5"/>
    <x v="0"/>
    <x v="0"/>
    <x v="0"/>
    <x v="4"/>
    <x v="10"/>
    <s v="ANA MYRIAM SALAZAR HERMOSA"/>
    <m/>
  </r>
  <r>
    <x v="7"/>
    <x v="0"/>
    <x v="5"/>
    <x v="0"/>
    <x v="0"/>
    <x v="0"/>
    <x v="4"/>
    <x v="10"/>
    <s v="MARIA DEL MAR MEZU PALACIOS"/>
    <n v="155859"/>
  </r>
  <r>
    <x v="7"/>
    <x v="0"/>
    <x v="5"/>
    <x v="0"/>
    <x v="0"/>
    <x v="0"/>
    <x v="4"/>
    <x v="11"/>
    <s v="SEBASTIAN MENDOZA CASTAÑO"/>
    <n v="255000"/>
  </r>
  <r>
    <x v="7"/>
    <x v="0"/>
    <x v="5"/>
    <x v="0"/>
    <x v="0"/>
    <x v="0"/>
    <x v="4"/>
    <x v="11"/>
    <s v="ANA MYRIAM SALAZAR HERMOSA"/>
    <m/>
  </r>
  <r>
    <x v="7"/>
    <x v="0"/>
    <x v="5"/>
    <x v="0"/>
    <x v="0"/>
    <x v="0"/>
    <x v="4"/>
    <x v="11"/>
    <s v="MARIA DEL MAR MEZU PALACIOS"/>
    <n v="75000"/>
  </r>
  <r>
    <x v="7"/>
    <x v="0"/>
    <x v="5"/>
    <x v="0"/>
    <x v="0"/>
    <x v="0"/>
    <x v="4"/>
    <x v="12"/>
    <s v="SEBASTIAN MENDOZA CASTAÑO"/>
    <n v="4080000"/>
  </r>
  <r>
    <x v="7"/>
    <x v="0"/>
    <x v="5"/>
    <x v="0"/>
    <x v="0"/>
    <x v="0"/>
    <x v="4"/>
    <x v="134"/>
    <m/>
    <m/>
  </r>
  <r>
    <x v="7"/>
    <x v="0"/>
    <x v="5"/>
    <x v="0"/>
    <x v="0"/>
    <x v="0"/>
    <x v="4"/>
    <x v="142"/>
    <s v="PLATZI SAS"/>
    <m/>
  </r>
  <r>
    <x v="7"/>
    <x v="0"/>
    <x v="5"/>
    <x v="0"/>
    <x v="0"/>
    <x v="0"/>
    <x v="4"/>
    <x v="56"/>
    <s v="RICARDO ARTURO ARANGO WAGNER"/>
    <m/>
  </r>
  <r>
    <x v="7"/>
    <x v="0"/>
    <x v="5"/>
    <x v="0"/>
    <x v="0"/>
    <x v="0"/>
    <x v="4"/>
    <x v="13"/>
    <s v="Seguros de riesgos laborales suramericana S.A."/>
    <n v="41342"/>
  </r>
  <r>
    <x v="7"/>
    <x v="0"/>
    <x v="5"/>
    <x v="0"/>
    <x v="0"/>
    <x v="0"/>
    <x v="4"/>
    <x v="146"/>
    <s v="Eps Famisanar"/>
    <m/>
  </r>
  <r>
    <x v="7"/>
    <x v="0"/>
    <x v="5"/>
    <x v="0"/>
    <x v="0"/>
    <x v="0"/>
    <x v="4"/>
    <x v="14"/>
    <s v="Protección S.A"/>
    <n v="1139400"/>
  </r>
  <r>
    <x v="7"/>
    <x v="0"/>
    <x v="5"/>
    <x v="0"/>
    <x v="0"/>
    <x v="0"/>
    <x v="4"/>
    <x v="14"/>
    <s v="Colpensiones"/>
    <m/>
  </r>
  <r>
    <x v="7"/>
    <x v="0"/>
    <x v="5"/>
    <x v="0"/>
    <x v="0"/>
    <x v="0"/>
    <x v="4"/>
    <x v="15"/>
    <s v="Comfandi "/>
    <n v="316800"/>
  </r>
  <r>
    <x v="7"/>
    <x v="0"/>
    <x v="5"/>
    <x v="0"/>
    <x v="0"/>
    <x v="0"/>
    <x v="4"/>
    <x v="147"/>
    <s v="COLOMBIANA DE COMERCIO SA"/>
    <m/>
  </r>
  <r>
    <x v="7"/>
    <x v="0"/>
    <x v="5"/>
    <x v="0"/>
    <x v="0"/>
    <x v="0"/>
    <x v="4"/>
    <x v="113"/>
    <m/>
    <m/>
  </r>
  <r>
    <x v="7"/>
    <x v="0"/>
    <x v="5"/>
    <x v="0"/>
    <x v="0"/>
    <x v="0"/>
    <x v="9"/>
    <x v="114"/>
    <s v="H&amp;G CONTADORES SAS"/>
    <n v="600000"/>
  </r>
  <r>
    <x v="7"/>
    <x v="0"/>
    <x v="5"/>
    <x v="0"/>
    <x v="0"/>
    <x v="0"/>
    <x v="9"/>
    <x v="30"/>
    <s v="ESPERANZA MENDOZA"/>
    <m/>
  </r>
  <r>
    <x v="7"/>
    <x v="0"/>
    <x v="5"/>
    <x v="0"/>
    <x v="0"/>
    <x v="0"/>
    <x v="9"/>
    <x v="110"/>
    <m/>
    <m/>
  </r>
  <r>
    <x v="7"/>
    <x v="0"/>
    <x v="5"/>
    <x v="0"/>
    <x v="0"/>
    <x v="0"/>
    <x v="5"/>
    <x v="70"/>
    <s v="COLOMBIA TELECOMUNICACIONES S.A. E.S.P."/>
    <n v="672"/>
  </r>
  <r>
    <x v="7"/>
    <x v="0"/>
    <x v="5"/>
    <x v="0"/>
    <x v="0"/>
    <x v="0"/>
    <x v="5"/>
    <x v="70"/>
    <s v="Hotel Laureles Plaza SAS"/>
    <n v="3185"/>
  </r>
  <r>
    <x v="7"/>
    <x v="0"/>
    <x v="5"/>
    <x v="0"/>
    <x v="0"/>
    <x v="0"/>
    <x v="5"/>
    <x v="102"/>
    <m/>
    <m/>
  </r>
  <r>
    <x v="7"/>
    <x v="0"/>
    <x v="5"/>
    <x v="0"/>
    <x v="0"/>
    <x v="0"/>
    <x v="5"/>
    <x v="71"/>
    <s v="COLOMBIANA DE COMERCIO SA"/>
    <m/>
  </r>
  <r>
    <x v="7"/>
    <x v="0"/>
    <x v="5"/>
    <x v="0"/>
    <x v="0"/>
    <x v="0"/>
    <x v="5"/>
    <x v="71"/>
    <s v="AEROVIAS DEL CONTINENTE AMERICANO S.A."/>
    <m/>
  </r>
  <r>
    <x v="7"/>
    <x v="0"/>
    <x v="5"/>
    <x v="0"/>
    <x v="0"/>
    <x v="0"/>
    <x v="5"/>
    <x v="78"/>
    <m/>
    <m/>
  </r>
  <r>
    <x v="7"/>
    <x v="0"/>
    <x v="5"/>
    <x v="0"/>
    <x v="0"/>
    <x v="0"/>
    <x v="6"/>
    <x v="17"/>
    <s v="OLGA BARBOSA DE HURTADO"/>
    <n v="800000"/>
  </r>
  <r>
    <x v="7"/>
    <x v="0"/>
    <x v="5"/>
    <x v="0"/>
    <x v="0"/>
    <x v="0"/>
    <x v="6"/>
    <x v="17"/>
    <s v="GRUPO HCC SAS"/>
    <m/>
  </r>
  <r>
    <x v="7"/>
    <x v="0"/>
    <x v="5"/>
    <x v="0"/>
    <x v="0"/>
    <x v="0"/>
    <x v="6"/>
    <x v="143"/>
    <s v="TEG EXPO SAS"/>
    <m/>
  </r>
  <r>
    <x v="7"/>
    <x v="0"/>
    <x v="5"/>
    <x v="0"/>
    <x v="0"/>
    <x v="0"/>
    <x v="0"/>
    <x v="79"/>
    <m/>
    <m/>
  </r>
  <r>
    <x v="7"/>
    <x v="0"/>
    <x v="5"/>
    <x v="0"/>
    <x v="0"/>
    <x v="0"/>
    <x v="0"/>
    <x v="80"/>
    <s v="FACEBOOK IRELAND LIMITED"/>
    <n v="174049"/>
  </r>
  <r>
    <x v="7"/>
    <x v="0"/>
    <x v="5"/>
    <x v="0"/>
    <x v="0"/>
    <x v="0"/>
    <x v="0"/>
    <x v="80"/>
    <s v="GOOGLE LLC"/>
    <n v="416888"/>
  </r>
  <r>
    <x v="7"/>
    <x v="0"/>
    <x v="5"/>
    <x v="0"/>
    <x v="0"/>
    <x v="0"/>
    <x v="0"/>
    <x v="80"/>
    <s v="MANCHOLA ASOCIADOS LTDA"/>
    <n v="1200000"/>
  </r>
  <r>
    <x v="7"/>
    <x v="0"/>
    <x v="5"/>
    <x v="0"/>
    <x v="0"/>
    <x v="0"/>
    <x v="0"/>
    <x v="80"/>
    <s v="MERCADEO COMPARTIDO SAS"/>
    <n v="425934"/>
  </r>
  <r>
    <x v="7"/>
    <x v="0"/>
    <x v="5"/>
    <x v="0"/>
    <x v="0"/>
    <x v="0"/>
    <x v="0"/>
    <x v="80"/>
    <s v="SHOPIFY INC"/>
    <m/>
  </r>
  <r>
    <x v="7"/>
    <x v="0"/>
    <x v="5"/>
    <x v="0"/>
    <x v="0"/>
    <x v="0"/>
    <x v="0"/>
    <x v="80"/>
    <s v="MARIA JOSE LOPEZ BOLAÑOS"/>
    <n v="1700000"/>
  </r>
  <r>
    <x v="7"/>
    <x v="0"/>
    <x v="5"/>
    <x v="0"/>
    <x v="0"/>
    <x v="0"/>
    <x v="0"/>
    <x v="80"/>
    <s v="MARYEIN LENIS GRAJALES"/>
    <m/>
  </r>
  <r>
    <x v="7"/>
    <x v="0"/>
    <x v="5"/>
    <x v="0"/>
    <x v="0"/>
    <x v="0"/>
    <x v="0"/>
    <x v="80"/>
    <s v="MARIA CRISTINA TORO"/>
    <m/>
  </r>
  <r>
    <x v="7"/>
    <x v="0"/>
    <x v="5"/>
    <x v="0"/>
    <x v="0"/>
    <x v="0"/>
    <x v="0"/>
    <x v="80"/>
    <s v="PROYECTA T MERCHANDISING GROUP SAS"/>
    <m/>
  </r>
  <r>
    <x v="7"/>
    <x v="0"/>
    <x v="5"/>
    <x v="0"/>
    <x v="0"/>
    <x v="0"/>
    <x v="0"/>
    <x v="84"/>
    <s v="JHON FREYMAN ESCOBAR"/>
    <n v="36000"/>
  </r>
  <r>
    <x v="7"/>
    <x v="0"/>
    <x v="5"/>
    <x v="0"/>
    <x v="0"/>
    <x v="0"/>
    <x v="0"/>
    <x v="107"/>
    <s v="LUCERO VASQUEZ"/>
    <n v="400000"/>
  </r>
  <r>
    <x v="7"/>
    <x v="0"/>
    <x v="5"/>
    <x v="0"/>
    <x v="0"/>
    <x v="0"/>
    <x v="0"/>
    <x v="115"/>
    <m/>
    <m/>
  </r>
  <r>
    <x v="7"/>
    <x v="0"/>
    <x v="5"/>
    <x v="0"/>
    <x v="0"/>
    <x v="0"/>
    <x v="0"/>
    <x v="138"/>
    <s v="COLOMBIA TELECOMUNICACIONES S.A. E.S.P."/>
    <n v="184284"/>
  </r>
  <r>
    <x v="7"/>
    <x v="0"/>
    <x v="5"/>
    <x v="0"/>
    <x v="0"/>
    <x v="0"/>
    <x v="0"/>
    <x v="108"/>
    <m/>
    <m/>
  </r>
  <r>
    <x v="7"/>
    <x v="0"/>
    <x v="5"/>
    <x v="0"/>
    <x v="0"/>
    <x v="0"/>
    <x v="0"/>
    <x v="109"/>
    <m/>
    <m/>
  </r>
  <r>
    <x v="7"/>
    <x v="0"/>
    <x v="5"/>
    <x v="0"/>
    <x v="0"/>
    <x v="0"/>
    <x v="0"/>
    <x v="116"/>
    <s v=" SIIGO SAS"/>
    <n v="223900"/>
  </r>
  <r>
    <x v="7"/>
    <x v="0"/>
    <x v="5"/>
    <x v="0"/>
    <x v="0"/>
    <x v="0"/>
    <x v="0"/>
    <x v="116"/>
    <s v="JOSE JAVIER SALCEDO SANCHEZ"/>
    <m/>
  </r>
  <r>
    <x v="7"/>
    <x v="0"/>
    <x v="5"/>
    <x v="0"/>
    <x v="0"/>
    <x v="0"/>
    <x v="0"/>
    <x v="79"/>
    <s v="ASOCIACION AGROPIMIENTERA VALLE DEL GUAMEZ"/>
    <n v="19000"/>
  </r>
  <r>
    <x v="7"/>
    <x v="0"/>
    <x v="5"/>
    <x v="0"/>
    <x v="0"/>
    <x v="0"/>
    <x v="12"/>
    <x v="81"/>
    <m/>
    <m/>
  </r>
  <r>
    <x v="7"/>
    <x v="0"/>
    <x v="5"/>
    <x v="0"/>
    <x v="0"/>
    <x v="0"/>
    <x v="12"/>
    <x v="82"/>
    <s v="CAMARA DE COMERCIO DE CALI"/>
    <n v="752000"/>
  </r>
  <r>
    <x v="7"/>
    <x v="0"/>
    <x v="5"/>
    <x v="0"/>
    <x v="0"/>
    <x v="0"/>
    <x v="12"/>
    <x v="83"/>
    <s v=" SIIGO SAS"/>
    <m/>
  </r>
  <r>
    <x v="7"/>
    <x v="0"/>
    <x v="5"/>
    <x v="0"/>
    <x v="0"/>
    <x v="0"/>
    <x v="12"/>
    <x v="84"/>
    <s v="CAMARA DE COMERCIO DE CALI"/>
    <n v="7200"/>
  </r>
  <r>
    <x v="7"/>
    <x v="0"/>
    <x v="5"/>
    <x v="0"/>
    <x v="0"/>
    <x v="0"/>
    <x v="19"/>
    <x v="100"/>
    <s v="COLD WORLD REFRIGERACION S.A.S."/>
    <m/>
  </r>
  <r>
    <x v="7"/>
    <x v="0"/>
    <x v="5"/>
    <x v="0"/>
    <x v="0"/>
    <x v="0"/>
    <x v="19"/>
    <x v="100"/>
    <s v="FERRETERIA BERVAR S.A.S."/>
    <m/>
  </r>
  <r>
    <x v="7"/>
    <x v="0"/>
    <x v="5"/>
    <x v="0"/>
    <x v="0"/>
    <x v="0"/>
    <x v="19"/>
    <x v="139"/>
    <s v="DE LA PAVA Y COMPANIA S A S"/>
    <n v="196218"/>
  </r>
  <r>
    <x v="7"/>
    <x v="0"/>
    <x v="5"/>
    <x v="0"/>
    <x v="0"/>
    <x v="0"/>
    <x v="28"/>
    <x v="150"/>
    <s v="VERGARA Y GRANADA SAS"/>
    <n v="179974.79"/>
  </r>
  <r>
    <x v="7"/>
    <x v="0"/>
    <x v="5"/>
    <x v="0"/>
    <x v="0"/>
    <x v="0"/>
    <x v="27"/>
    <x v="140"/>
    <s v=" PANGEA NATURAL PRODUCTS S.A.S."/>
    <m/>
  </r>
  <r>
    <x v="7"/>
    <x v="0"/>
    <x v="5"/>
    <x v="0"/>
    <x v="0"/>
    <x v="0"/>
    <x v="27"/>
    <x v="148"/>
    <s v=" PANGEA NATURAL PRODUCTS S.A.S."/>
    <m/>
  </r>
  <r>
    <x v="7"/>
    <x v="0"/>
    <x v="5"/>
    <x v="0"/>
    <x v="0"/>
    <x v="0"/>
    <x v="27"/>
    <x v="139"/>
    <s v=" PANGEA NATURAL PRODUCTS S.A.S."/>
    <m/>
  </r>
  <r>
    <x v="7"/>
    <x v="0"/>
    <x v="5"/>
    <x v="0"/>
    <x v="0"/>
    <x v="0"/>
    <x v="27"/>
    <x v="149"/>
    <s v=" PANGEA NATURAL PRODUCTS S.A.S."/>
    <m/>
  </r>
  <r>
    <x v="7"/>
    <x v="0"/>
    <x v="5"/>
    <x v="0"/>
    <x v="0"/>
    <x v="0"/>
    <x v="22"/>
    <x v="105"/>
    <s v=" PANGEA NATURAL PRODUCTS S.A.S."/>
    <m/>
  </r>
  <r>
    <x v="7"/>
    <x v="0"/>
    <x v="5"/>
    <x v="0"/>
    <x v="0"/>
    <x v="0"/>
    <x v="16"/>
    <x v="86"/>
    <s v="AEROVIAS DEL CONTINENTE AMERICANO S.A."/>
    <m/>
  </r>
  <r>
    <x v="7"/>
    <x v="0"/>
    <x v="5"/>
    <x v="0"/>
    <x v="0"/>
    <x v="0"/>
    <x v="16"/>
    <x v="117"/>
    <s v="HOSTAL LAS MERCEDES BOUTIQUE"/>
    <m/>
  </r>
  <r>
    <x v="7"/>
    <x v="0"/>
    <x v="5"/>
    <x v="0"/>
    <x v="0"/>
    <x v="0"/>
    <x v="16"/>
    <x v="117"/>
    <s v="Hotel Laureles Plaza SAS"/>
    <n v="495000"/>
  </r>
  <r>
    <x v="7"/>
    <x v="0"/>
    <x v="5"/>
    <x v="0"/>
    <x v="0"/>
    <x v="0"/>
    <x v="22"/>
    <x v="105"/>
    <s v="SIIGO SAS"/>
    <m/>
  </r>
  <r>
    <x v="7"/>
    <x v="0"/>
    <x v="5"/>
    <x v="0"/>
    <x v="0"/>
    <x v="0"/>
    <x v="2"/>
    <x v="87"/>
    <s v="SHOPIFY INC"/>
    <n v="241044"/>
  </r>
  <r>
    <x v="7"/>
    <x v="0"/>
    <x v="5"/>
    <x v="0"/>
    <x v="0"/>
    <x v="0"/>
    <x v="2"/>
    <x v="87"/>
    <s v=" GODADDY"/>
    <m/>
  </r>
  <r>
    <x v="7"/>
    <x v="0"/>
    <x v="5"/>
    <x v="0"/>
    <x v="0"/>
    <x v="0"/>
    <x v="2"/>
    <x v="87"/>
    <s v="GOOGLE LLC"/>
    <m/>
  </r>
  <r>
    <x v="7"/>
    <x v="0"/>
    <x v="5"/>
    <x v="0"/>
    <x v="0"/>
    <x v="0"/>
    <x v="2"/>
    <x v="87"/>
    <s v=" CAMARA DE COMERCIO DE CALI"/>
    <n v="148000"/>
  </r>
  <r>
    <x v="7"/>
    <x v="0"/>
    <x v="5"/>
    <x v="0"/>
    <x v="0"/>
    <x v="0"/>
    <x v="2"/>
    <x v="88"/>
    <s v="SAN CAMILO COFFE INDUSTRY SAS"/>
    <m/>
  </r>
  <r>
    <x v="7"/>
    <x v="0"/>
    <x v="5"/>
    <x v="0"/>
    <x v="0"/>
    <x v="0"/>
    <x v="2"/>
    <x v="88"/>
    <s v=" KOBA COLOMBIA SAS"/>
    <n v="20606"/>
  </r>
  <r>
    <x v="7"/>
    <x v="0"/>
    <x v="5"/>
    <x v="0"/>
    <x v="0"/>
    <x v="0"/>
    <x v="2"/>
    <x v="89"/>
    <s v=" ANILLANDO CALI LTDA"/>
    <m/>
  </r>
  <r>
    <x v="7"/>
    <x v="0"/>
    <x v="5"/>
    <x v="0"/>
    <x v="0"/>
    <x v="0"/>
    <x v="2"/>
    <x v="89"/>
    <s v="REDOX COLOMBIA S.A.S."/>
    <m/>
  </r>
  <r>
    <x v="7"/>
    <x v="0"/>
    <x v="5"/>
    <x v="0"/>
    <x v="0"/>
    <x v="0"/>
    <x v="2"/>
    <x v="89"/>
    <s v="INGRID VIVIANA AGUDELO POVEDA"/>
    <m/>
  </r>
  <r>
    <x v="7"/>
    <x v="0"/>
    <x v="5"/>
    <x v="0"/>
    <x v="0"/>
    <x v="0"/>
    <x v="2"/>
    <x v="90"/>
    <s v="DAVID MUÑOZ"/>
    <m/>
  </r>
  <r>
    <x v="7"/>
    <x v="0"/>
    <x v="5"/>
    <x v="0"/>
    <x v="0"/>
    <x v="0"/>
    <x v="2"/>
    <x v="90"/>
    <s v="GRUPO ARGURI SAS "/>
    <n v="442596"/>
  </r>
  <r>
    <x v="7"/>
    <x v="0"/>
    <x v="5"/>
    <x v="0"/>
    <x v="0"/>
    <x v="0"/>
    <x v="2"/>
    <x v="90"/>
    <s v="INVERSIONES MEJIA MEJIA SAS"/>
    <m/>
  </r>
  <r>
    <x v="7"/>
    <x v="0"/>
    <x v="5"/>
    <x v="0"/>
    <x v="0"/>
    <x v="0"/>
    <x v="2"/>
    <x v="90"/>
    <s v="GRUPO EDS AUTOGAS SAS"/>
    <m/>
  </r>
  <r>
    <x v="7"/>
    <x v="0"/>
    <x v="5"/>
    <x v="0"/>
    <x v="0"/>
    <x v="0"/>
    <x v="2"/>
    <x v="90"/>
    <s v="HYG OIL PETROLEUM COMPANY SAS"/>
    <m/>
  </r>
  <r>
    <x v="7"/>
    <x v="0"/>
    <x v="5"/>
    <x v="0"/>
    <x v="0"/>
    <x v="0"/>
    <x v="2"/>
    <x v="90"/>
    <s v="DISTRIBUCION Y TRANSPORTE DE C"/>
    <m/>
  </r>
  <r>
    <x v="7"/>
    <x v="0"/>
    <x v="5"/>
    <x v="0"/>
    <x v="0"/>
    <x v="0"/>
    <x v="2"/>
    <x v="91"/>
    <s v="EVA CECILIA SANGUÑA CRIOLLO"/>
    <n v="72000"/>
  </r>
  <r>
    <x v="7"/>
    <x v="0"/>
    <x v="5"/>
    <x v="0"/>
    <x v="0"/>
    <x v="0"/>
    <x v="2"/>
    <x v="91"/>
    <s v="Hotel Laureles Plaza SAS"/>
    <n v="48219"/>
  </r>
  <r>
    <x v="7"/>
    <x v="0"/>
    <x v="5"/>
    <x v="0"/>
    <x v="0"/>
    <x v="0"/>
    <x v="2"/>
    <x v="91"/>
    <s v="INVERSIONES INT COLOMBIA SAS"/>
    <m/>
  </r>
  <r>
    <x v="7"/>
    <x v="0"/>
    <x v="5"/>
    <x v="0"/>
    <x v="0"/>
    <x v="0"/>
    <x v="2"/>
    <x v="91"/>
    <s v="INVERSIONES URBANAS VC SAS"/>
    <m/>
  </r>
  <r>
    <x v="7"/>
    <x v="0"/>
    <x v="5"/>
    <x v="0"/>
    <x v="0"/>
    <x v="0"/>
    <x v="2"/>
    <x v="92"/>
    <s v="F8 INVERSIONES SAS"/>
    <m/>
  </r>
  <r>
    <x v="7"/>
    <x v="0"/>
    <x v="5"/>
    <x v="0"/>
    <x v="0"/>
    <x v="0"/>
    <x v="2"/>
    <x v="136"/>
    <s v="POOL CRUZ QUINTERO"/>
    <m/>
  </r>
  <r>
    <x v="7"/>
    <x v="0"/>
    <x v="5"/>
    <x v="0"/>
    <x v="0"/>
    <x v="0"/>
    <x v="2"/>
    <x v="136"/>
    <s v="MARIA DEL MAR MEZU PALACIOS"/>
    <n v="20000"/>
  </r>
  <r>
    <x v="7"/>
    <x v="0"/>
    <x v="5"/>
    <x v="0"/>
    <x v="0"/>
    <x v="0"/>
    <x v="2"/>
    <x v="141"/>
    <s v="CORFICOLOMBIANA"/>
    <m/>
  </r>
  <r>
    <x v="7"/>
    <x v="0"/>
    <x v="5"/>
    <x v="0"/>
    <x v="0"/>
    <x v="0"/>
    <x v="2"/>
    <x v="141"/>
    <s v="FIDUCIARIA CORFICOLOMBIANA"/>
    <n v="44800"/>
  </r>
  <r>
    <x v="7"/>
    <x v="0"/>
    <x v="5"/>
    <x v="0"/>
    <x v="0"/>
    <x v="0"/>
    <x v="2"/>
    <x v="141"/>
    <s v="PATRIMONIO AUTONOMO RUTA DEL SOL"/>
    <n v="66600"/>
  </r>
  <r>
    <x v="7"/>
    <x v="0"/>
    <x v="5"/>
    <x v="0"/>
    <x v="0"/>
    <x v="0"/>
    <x v="2"/>
    <x v="93"/>
    <m/>
    <m/>
  </r>
  <r>
    <x v="7"/>
    <x v="0"/>
    <x v="5"/>
    <x v="0"/>
    <x v="0"/>
    <x v="0"/>
    <x v="2"/>
    <x v="84"/>
    <s v="NUEVO SOI"/>
    <m/>
  </r>
  <r>
    <x v="7"/>
    <x v="0"/>
    <x v="5"/>
    <x v="0"/>
    <x v="0"/>
    <x v="0"/>
    <x v="2"/>
    <x v="84"/>
    <s v="COCOFIT MERCADO SALUDABLE S.A.S."/>
    <m/>
  </r>
  <r>
    <x v="7"/>
    <x v="0"/>
    <x v="5"/>
    <x v="0"/>
    <x v="0"/>
    <x v="0"/>
    <x v="2"/>
    <x v="84"/>
    <s v="Clavijo Martinez Inversiones cia s en c"/>
    <m/>
  </r>
  <r>
    <x v="7"/>
    <x v="0"/>
    <x v="5"/>
    <x v="0"/>
    <x v="0"/>
    <x v="0"/>
    <x v="2"/>
    <x v="84"/>
    <s v="ORGANIZACIÓN LINEA VITAL S.A.S"/>
    <m/>
  </r>
  <r>
    <x v="7"/>
    <x v="0"/>
    <x v="5"/>
    <x v="0"/>
    <x v="0"/>
    <x v="0"/>
    <x v="2"/>
    <x v="84"/>
    <s v="FARMACIA DROGUERIA SAN JORGE LTDA"/>
    <m/>
  </r>
  <r>
    <x v="7"/>
    <x v="0"/>
    <x v="5"/>
    <x v="0"/>
    <x v="0"/>
    <x v="0"/>
    <x v="2"/>
    <x v="84"/>
    <s v="FARMAVIT EMPRESA ASOCIATIVA DE TRABAJO"/>
    <m/>
  </r>
  <r>
    <x v="7"/>
    <x v="0"/>
    <x v="5"/>
    <x v="0"/>
    <x v="0"/>
    <x v="0"/>
    <x v="2"/>
    <x v="84"/>
    <s v="MOLI S.A.S."/>
    <m/>
  </r>
  <r>
    <x v="7"/>
    <x v="0"/>
    <x v="5"/>
    <x v="0"/>
    <x v="0"/>
    <x v="0"/>
    <x v="2"/>
    <x v="84"/>
    <s v="INVERSIONES FARMACIAS ALPHA S.A.S"/>
    <m/>
  </r>
  <r>
    <x v="7"/>
    <x v="0"/>
    <x v="5"/>
    <x v="0"/>
    <x v="0"/>
    <x v="0"/>
    <x v="2"/>
    <x v="84"/>
    <s v="INVERSIONES ZONAZUL SAS"/>
    <m/>
  </r>
  <r>
    <x v="7"/>
    <x v="0"/>
    <x v="5"/>
    <x v="0"/>
    <x v="0"/>
    <x v="0"/>
    <x v="2"/>
    <x v="84"/>
    <s v="VITAFITNESS SAS"/>
    <m/>
  </r>
  <r>
    <x v="7"/>
    <x v="0"/>
    <x v="5"/>
    <x v="0"/>
    <x v="0"/>
    <x v="7"/>
    <x v="4"/>
    <x v="119"/>
    <s v="DAVID MUÑOZ"/>
    <n v="2300000"/>
  </r>
  <r>
    <x v="7"/>
    <x v="0"/>
    <x v="5"/>
    <x v="0"/>
    <x v="0"/>
    <x v="7"/>
    <x v="4"/>
    <x v="120"/>
    <s v="DAVID MUÑOZ"/>
    <m/>
  </r>
  <r>
    <x v="7"/>
    <x v="0"/>
    <x v="5"/>
    <x v="0"/>
    <x v="0"/>
    <x v="7"/>
    <x v="4"/>
    <x v="121"/>
    <s v="DAVID MUÑOZ"/>
    <n v="275000"/>
  </r>
  <r>
    <x v="7"/>
    <x v="0"/>
    <x v="5"/>
    <x v="0"/>
    <x v="0"/>
    <x v="7"/>
    <x v="4"/>
    <x v="122"/>
    <s v="DAVID MUÑOZ"/>
    <n v="33000"/>
  </r>
  <r>
    <x v="7"/>
    <x v="0"/>
    <x v="5"/>
    <x v="0"/>
    <x v="0"/>
    <x v="7"/>
    <x v="4"/>
    <x v="123"/>
    <s v="DAVID MUÑOZ"/>
    <n v="275000"/>
  </r>
  <r>
    <x v="7"/>
    <x v="0"/>
    <x v="5"/>
    <x v="0"/>
    <x v="0"/>
    <x v="7"/>
    <x v="4"/>
    <x v="124"/>
    <s v="DAVID MUÑOZ"/>
    <n v="137500"/>
  </r>
  <r>
    <x v="7"/>
    <x v="0"/>
    <x v="5"/>
    <x v="0"/>
    <x v="0"/>
    <x v="7"/>
    <x v="4"/>
    <x v="135"/>
    <m/>
    <m/>
  </r>
  <r>
    <x v="7"/>
    <x v="0"/>
    <x v="5"/>
    <x v="0"/>
    <x v="0"/>
    <x v="7"/>
    <x v="4"/>
    <x v="125"/>
    <s v="DAVID MUÑOZ"/>
    <n v="1000000"/>
  </r>
  <r>
    <x v="7"/>
    <x v="0"/>
    <x v="5"/>
    <x v="0"/>
    <x v="0"/>
    <x v="7"/>
    <x v="4"/>
    <x v="144"/>
    <s v="DAVID MUÑOZ"/>
    <n v="1000000"/>
  </r>
  <r>
    <x v="7"/>
    <x v="0"/>
    <x v="5"/>
    <x v="0"/>
    <x v="0"/>
    <x v="7"/>
    <x v="4"/>
    <x v="126"/>
    <m/>
    <m/>
  </r>
  <r>
    <x v="7"/>
    <x v="0"/>
    <x v="5"/>
    <x v="0"/>
    <x v="0"/>
    <x v="7"/>
    <x v="4"/>
    <x v="127"/>
    <s v="Seguros de riesgos laborales suramericana S.A."/>
    <n v="17226"/>
  </r>
  <r>
    <x v="7"/>
    <x v="0"/>
    <x v="5"/>
    <x v="0"/>
    <x v="0"/>
    <x v="7"/>
    <x v="4"/>
    <x v="128"/>
    <s v="Protección S.A"/>
    <n v="442000"/>
  </r>
  <r>
    <x v="7"/>
    <x v="0"/>
    <x v="5"/>
    <x v="0"/>
    <x v="0"/>
    <x v="7"/>
    <x v="4"/>
    <x v="129"/>
    <s v="Colsubsidio "/>
    <n v="132000"/>
  </r>
  <r>
    <x v="7"/>
    <x v="0"/>
    <x v="5"/>
    <x v="0"/>
    <x v="0"/>
    <x v="7"/>
    <x v="4"/>
    <x v="130"/>
    <m/>
    <m/>
  </r>
  <r>
    <x v="7"/>
    <x v="0"/>
    <x v="5"/>
    <x v="0"/>
    <x v="0"/>
    <x v="7"/>
    <x v="2"/>
    <x v="131"/>
    <m/>
    <m/>
  </r>
  <r>
    <x v="7"/>
    <x v="0"/>
    <x v="5"/>
    <x v="0"/>
    <x v="0"/>
    <x v="1"/>
    <x v="7"/>
    <x v="34"/>
    <s v="Bancolombia"/>
    <n v="82190"/>
  </r>
  <r>
    <x v="7"/>
    <x v="0"/>
    <x v="5"/>
    <x v="0"/>
    <x v="0"/>
    <x v="1"/>
    <x v="7"/>
    <x v="20"/>
    <s v="PAYU COLOMBIA SAS"/>
    <n v="509970.34"/>
  </r>
  <r>
    <x v="7"/>
    <x v="0"/>
    <x v="5"/>
    <x v="0"/>
    <x v="0"/>
    <x v="1"/>
    <x v="7"/>
    <x v="20"/>
    <s v="Bancolombia"/>
    <n v="159362"/>
  </r>
  <r>
    <x v="7"/>
    <x v="0"/>
    <x v="5"/>
    <x v="0"/>
    <x v="0"/>
    <x v="1"/>
    <x v="7"/>
    <x v="101"/>
    <s v="NUEVO SOI"/>
    <m/>
  </r>
  <r>
    <x v="7"/>
    <x v="0"/>
    <x v="5"/>
    <x v="0"/>
    <x v="0"/>
    <x v="1"/>
    <x v="7"/>
    <x v="101"/>
    <s v="DIAN"/>
    <m/>
  </r>
  <r>
    <x v="7"/>
    <x v="0"/>
    <x v="5"/>
    <x v="0"/>
    <x v="0"/>
    <x v="1"/>
    <x v="7"/>
    <x v="55"/>
    <s v="INVERSIONES FARMACIAS ALPHA S.A.S"/>
    <m/>
  </r>
  <r>
    <x v="7"/>
    <x v="0"/>
    <x v="5"/>
    <x v="0"/>
    <x v="0"/>
    <x v="1"/>
    <x v="7"/>
    <x v="55"/>
    <s v=" ALIMENTOS SOSTENIBLES SAS"/>
    <m/>
  </r>
  <r>
    <x v="7"/>
    <x v="0"/>
    <x v="5"/>
    <x v="0"/>
    <x v="0"/>
    <x v="1"/>
    <x v="8"/>
    <x v="22"/>
    <s v="Bancolombia"/>
    <n v="353161"/>
  </r>
  <r>
    <x v="7"/>
    <x v="0"/>
    <x v="5"/>
    <x v="0"/>
    <x v="0"/>
    <x v="1"/>
    <x v="8"/>
    <x v="94"/>
    <s v="COLD WORLD REFRIGERACION S.A.S."/>
    <n v="16695"/>
  </r>
  <r>
    <x v="7"/>
    <x v="0"/>
    <x v="5"/>
    <x v="0"/>
    <x v="0"/>
    <x v="1"/>
    <x v="8"/>
    <x v="94"/>
    <s v="MARIA JOSE LOPEZ BOLAÑOS"/>
    <n v="17000"/>
  </r>
  <r>
    <x v="7"/>
    <x v="0"/>
    <x v="5"/>
    <x v="0"/>
    <x v="0"/>
    <x v="1"/>
    <x v="8"/>
    <x v="94"/>
    <s v="Hotel Laureles Plaza SAS"/>
    <n v="17325"/>
  </r>
  <r>
    <x v="7"/>
    <x v="0"/>
    <x v="5"/>
    <x v="0"/>
    <x v="0"/>
    <x v="1"/>
    <x v="8"/>
    <x v="94"/>
    <s v="Varios"/>
    <n v="2475"/>
  </r>
  <r>
    <x v="7"/>
    <x v="0"/>
    <x v="5"/>
    <x v="0"/>
    <x v="0"/>
    <x v="1"/>
    <x v="8"/>
    <x v="95"/>
    <m/>
    <m/>
  </r>
  <r>
    <x v="7"/>
    <x v="0"/>
    <x v="5"/>
    <x v="0"/>
    <x v="0"/>
    <x v="1"/>
    <x v="8"/>
    <x v="77"/>
    <s v="Fundapedco"/>
    <m/>
  </r>
  <r>
    <x v="7"/>
    <x v="0"/>
    <x v="5"/>
    <x v="0"/>
    <x v="0"/>
    <x v="1"/>
    <x v="8"/>
    <x v="4"/>
    <s v="ROSARIO DEL CARMEN BALETA PADILLA"/>
    <n v="20400"/>
  </r>
  <r>
    <x v="7"/>
    <x v="0"/>
    <x v="5"/>
    <x v="0"/>
    <x v="0"/>
    <x v="1"/>
    <x v="8"/>
    <x v="4"/>
    <s v="JAIRO JARAMILLO AGUIRRE"/>
    <n v="10700"/>
  </r>
  <r>
    <x v="7"/>
    <x v="0"/>
    <x v="5"/>
    <x v="0"/>
    <x v="0"/>
    <x v="1"/>
    <x v="8"/>
    <x v="4"/>
    <s v=" PANGEA NATURAL PRODUCTS S.A.S."/>
    <n v="26800"/>
  </r>
  <r>
    <x v="7"/>
    <x v="0"/>
    <x v="5"/>
    <x v="0"/>
    <x v="0"/>
    <x v="1"/>
    <x v="8"/>
    <x v="4"/>
    <s v="REDOX COLOMBIA S.A.S."/>
    <n v="12000"/>
  </r>
  <r>
    <x v="7"/>
    <x v="0"/>
    <x v="5"/>
    <x v="0"/>
    <x v="0"/>
    <x v="1"/>
    <x v="8"/>
    <x v="4"/>
    <s v=" COLOMBIA TELECOMUNICACIONES S.A. E.S.P."/>
    <n v="62990"/>
  </r>
  <r>
    <x v="7"/>
    <x v="0"/>
    <x v="5"/>
    <x v="0"/>
    <x v="0"/>
    <x v="1"/>
    <x v="8"/>
    <x v="4"/>
    <s v=" KOBA COLOMBIA SAS"/>
    <n v="61500"/>
  </r>
  <r>
    <x v="7"/>
    <x v="0"/>
    <x v="5"/>
    <x v="0"/>
    <x v="0"/>
    <x v="1"/>
    <x v="8"/>
    <x v="4"/>
    <s v=" ADC S.A.S."/>
    <n v="24900"/>
  </r>
  <r>
    <x v="7"/>
    <x v="0"/>
    <x v="5"/>
    <x v="0"/>
    <x v="0"/>
    <x v="1"/>
    <x v="8"/>
    <x v="4"/>
    <s v="MERCADEO COMPARTIDO SAS"/>
    <n v="6389"/>
  </r>
  <r>
    <x v="7"/>
    <x v="0"/>
    <x v="5"/>
    <x v="0"/>
    <x v="0"/>
    <x v="1"/>
    <x v="8"/>
    <x v="4"/>
    <s v="FRISBY S.A."/>
    <n v="20900"/>
  </r>
  <r>
    <x v="7"/>
    <x v="0"/>
    <x v="5"/>
    <x v="0"/>
    <x v="0"/>
    <x v="1"/>
    <x v="8"/>
    <x v="4"/>
    <s v="ALMACENES EXITO S.A."/>
    <n v="71600"/>
  </r>
  <r>
    <x v="7"/>
    <x v="0"/>
    <x v="5"/>
    <x v="0"/>
    <x v="0"/>
    <x v="1"/>
    <x v="8"/>
    <x v="4"/>
    <s v="GASTRONOMIA ITALIANA EN COLOMBIA SAS"/>
    <n v="18900"/>
  </r>
  <r>
    <x v="7"/>
    <x v="0"/>
    <x v="5"/>
    <x v="0"/>
    <x v="0"/>
    <x v="1"/>
    <x v="8"/>
    <x v="4"/>
    <s v="RUTH LILIANA ALVARAN GOMEZ"/>
    <n v="15000"/>
  </r>
  <r>
    <x v="7"/>
    <x v="0"/>
    <x v="5"/>
    <x v="0"/>
    <x v="0"/>
    <x v="1"/>
    <x v="8"/>
    <x v="4"/>
    <s v="INVERSIONES MONTOLIVO SAS"/>
    <n v="58500"/>
  </r>
  <r>
    <x v="7"/>
    <x v="0"/>
    <x v="5"/>
    <x v="0"/>
    <x v="0"/>
    <x v="1"/>
    <x v="8"/>
    <x v="4"/>
    <s v="DAVID MUÑOZ MONTOYA"/>
    <n v="638000"/>
  </r>
  <r>
    <x v="7"/>
    <x v="0"/>
    <x v="5"/>
    <x v="0"/>
    <x v="0"/>
    <x v="1"/>
    <x v="8"/>
    <x v="4"/>
    <m/>
    <m/>
  </r>
  <r>
    <x v="7"/>
    <x v="0"/>
    <x v="5"/>
    <x v="0"/>
    <x v="0"/>
    <x v="6"/>
    <x v="23"/>
    <x v="112"/>
    <s v="DIAN"/>
    <m/>
  </r>
  <r>
    <x v="7"/>
    <x v="0"/>
    <x v="5"/>
    <x v="0"/>
    <x v="2"/>
    <x v="3"/>
    <x v="3"/>
    <x v="96"/>
    <m/>
    <m/>
  </r>
  <r>
    <x v="7"/>
    <x v="0"/>
    <x v="5"/>
    <x v="0"/>
    <x v="2"/>
    <x v="3"/>
    <x v="3"/>
    <x v="137"/>
    <s v="COOPERATIVA MULTIACTIVA UNIAGRO"/>
    <m/>
  </r>
  <r>
    <x v="7"/>
    <x v="0"/>
    <x v="5"/>
    <x v="0"/>
    <x v="2"/>
    <x v="3"/>
    <x v="3"/>
    <x v="97"/>
    <s v="LA CONCEPCION SA"/>
    <n v="256032"/>
  </r>
  <r>
    <x v="7"/>
    <x v="0"/>
    <x v="5"/>
    <x v="0"/>
    <x v="2"/>
    <x v="3"/>
    <x v="3"/>
    <x v="97"/>
    <s v="ASOCIACION AGROPIMIENTERA VALLE DEL GUAMEZ"/>
    <n v="850000"/>
  </r>
  <r>
    <x v="7"/>
    <x v="0"/>
    <x v="5"/>
    <x v="0"/>
    <x v="2"/>
    <x v="3"/>
    <x v="3"/>
    <x v="97"/>
    <s v="CONNPLANTS SAS"/>
    <n v="1697325"/>
  </r>
  <r>
    <x v="7"/>
    <x v="0"/>
    <x v="5"/>
    <x v="0"/>
    <x v="2"/>
    <x v="3"/>
    <x v="3"/>
    <x v="97"/>
    <m/>
    <m/>
  </r>
  <r>
    <x v="7"/>
    <x v="0"/>
    <x v="5"/>
    <x v="0"/>
    <x v="2"/>
    <x v="3"/>
    <x v="3"/>
    <x v="97"/>
    <m/>
    <m/>
  </r>
  <r>
    <x v="7"/>
    <x v="0"/>
    <x v="5"/>
    <x v="0"/>
    <x v="2"/>
    <x v="3"/>
    <x v="3"/>
    <x v="97"/>
    <m/>
    <m/>
  </r>
  <r>
    <x v="7"/>
    <x v="0"/>
    <x v="5"/>
    <x v="0"/>
    <x v="2"/>
    <x v="3"/>
    <x v="3"/>
    <x v="97"/>
    <m/>
    <m/>
  </r>
  <r>
    <x v="7"/>
    <x v="0"/>
    <x v="5"/>
    <x v="0"/>
    <x v="2"/>
    <x v="3"/>
    <x v="3"/>
    <x v="98"/>
    <m/>
    <m/>
  </r>
  <r>
    <x v="7"/>
    <x v="0"/>
    <x v="5"/>
    <x v="0"/>
    <x v="2"/>
    <x v="3"/>
    <x v="3"/>
    <x v="99"/>
    <s v="FARMAVIT EMPRESA ASOCIATIVA DE TRABAJO"/>
    <n v="9832684"/>
  </r>
  <r>
    <x v="7"/>
    <x v="0"/>
    <x v="5"/>
    <x v="0"/>
    <x v="2"/>
    <x v="3"/>
    <x v="3"/>
    <x v="99"/>
    <s v="PRODUCCION GRAFICA EDITORES SAS"/>
    <m/>
  </r>
  <r>
    <x v="7"/>
    <x v="0"/>
    <x v="5"/>
    <x v="0"/>
    <x v="2"/>
    <x v="3"/>
    <x v="3"/>
    <x v="99"/>
    <s v="NEW PLAST SAS"/>
    <n v="1891889"/>
  </r>
  <r>
    <x v="7"/>
    <x v="0"/>
    <x v="5"/>
    <x v="0"/>
    <x v="2"/>
    <x v="3"/>
    <x v="3"/>
    <x v="99"/>
    <s v=" BOLSAS Y PLASTICOS LA 15 LTDA"/>
    <n v="50420"/>
  </r>
  <r>
    <x v="7"/>
    <x v="0"/>
    <x v="5"/>
    <x v="0"/>
    <x v="2"/>
    <x v="3"/>
    <x v="3"/>
    <x v="99"/>
    <s v="RANPACK SAS"/>
    <n v="283500"/>
  </r>
  <r>
    <x v="7"/>
    <x v="0"/>
    <x v="5"/>
    <x v="0"/>
    <x v="2"/>
    <x v="3"/>
    <x v="3"/>
    <x v="99"/>
    <s v="MULTILINEA LTDA"/>
    <m/>
  </r>
  <r>
    <x v="7"/>
    <x v="0"/>
    <x v="5"/>
    <x v="0"/>
    <x v="2"/>
    <x v="3"/>
    <x v="3"/>
    <x v="99"/>
    <s v="COORDINADORA MERCANTIL SA"/>
    <m/>
  </r>
  <r>
    <x v="7"/>
    <x v="0"/>
    <x v="5"/>
    <x v="0"/>
    <x v="2"/>
    <x v="3"/>
    <x v="26"/>
    <x v="137"/>
    <s v="COOPERATIVA MULTIACTIVA UNIAGRO"/>
    <m/>
  </r>
  <r>
    <x v="7"/>
    <x v="0"/>
    <x v="5"/>
    <x v="0"/>
    <x v="2"/>
    <x v="3"/>
    <x v="20"/>
    <x v="49"/>
    <s v="SERVIENTREGA S.A."/>
    <m/>
  </r>
  <r>
    <x v="7"/>
    <x v="0"/>
    <x v="5"/>
    <x v="0"/>
    <x v="2"/>
    <x v="3"/>
    <x v="20"/>
    <x v="49"/>
    <s v="COORDINADORA MERCANTIL SA"/>
    <n v="1458410"/>
  </r>
  <r>
    <x v="7"/>
    <x v="0"/>
    <x v="5"/>
    <x v="0"/>
    <x v="2"/>
    <x v="3"/>
    <x v="20"/>
    <x v="49"/>
    <s v="ALLTAG SAS"/>
    <n v="381600"/>
  </r>
  <r>
    <x v="7"/>
    <x v="0"/>
    <x v="5"/>
    <x v="0"/>
    <x v="2"/>
    <x v="3"/>
    <x v="20"/>
    <x v="49"/>
    <s v="COORDIUTIL S.A."/>
    <m/>
  </r>
  <r>
    <x v="7"/>
    <x v="0"/>
    <x v="5"/>
    <x v="0"/>
    <x v="2"/>
    <x v="3"/>
    <x v="20"/>
    <x v="49"/>
    <s v="MULTILINEA LTDA"/>
    <n v="360000"/>
  </r>
  <r>
    <x v="7"/>
    <x v="0"/>
    <x v="5"/>
    <x v="0"/>
    <x v="2"/>
    <x v="3"/>
    <x v="20"/>
    <x v="49"/>
    <s v="MELONN SAS"/>
    <m/>
  </r>
  <r>
    <x v="7"/>
    <x v="0"/>
    <x v="5"/>
    <x v="0"/>
    <x v="2"/>
    <x v="3"/>
    <x v="20"/>
    <x v="151"/>
    <s v="MELONN SAS"/>
    <n v="935000"/>
  </r>
  <r>
    <x v="7"/>
    <x v="0"/>
    <x v="5"/>
    <x v="0"/>
    <x v="2"/>
    <x v="3"/>
    <x v="20"/>
    <x v="111"/>
    <s v="ALLTAG SAS"/>
    <n v="393900"/>
  </r>
  <r>
    <x v="7"/>
    <x v="0"/>
    <x v="5"/>
    <x v="0"/>
    <x v="2"/>
    <x v="3"/>
    <x v="20"/>
    <x v="111"/>
    <s v="COORDIUTIL S.A."/>
    <m/>
  </r>
  <r>
    <x v="7"/>
    <x v="0"/>
    <x v="5"/>
    <x v="0"/>
    <x v="2"/>
    <x v="3"/>
    <x v="20"/>
    <x v="111"/>
    <s v="OLGROUP SAS"/>
    <m/>
  </r>
  <r>
    <x v="7"/>
    <x v="0"/>
    <x v="5"/>
    <x v="0"/>
    <x v="2"/>
    <x v="3"/>
    <x v="20"/>
    <x v="111"/>
    <s v="MELONN SAS"/>
    <n v="445001"/>
  </r>
  <r>
    <x v="7"/>
    <x v="0"/>
    <x v="5"/>
    <x v="0"/>
    <x v="2"/>
    <x v="3"/>
    <x v="21"/>
    <x v="50"/>
    <m/>
    <m/>
  </r>
  <r>
    <x v="7"/>
    <x v="0"/>
    <x v="5"/>
    <x v="0"/>
    <x v="2"/>
    <x v="3"/>
    <x v="21"/>
    <x v="132"/>
    <s v="MARIA JOSE LOPEZ BOLAÑOS"/>
    <m/>
  </r>
  <r>
    <x v="5"/>
    <x v="1"/>
    <x v="5"/>
    <x v="0"/>
    <x v="1"/>
    <x v="2"/>
    <x v="24"/>
    <x v="63"/>
    <s v="VARIOS"/>
    <n v="64094833.550000004"/>
  </r>
  <r>
    <x v="5"/>
    <x v="1"/>
    <x v="5"/>
    <x v="0"/>
    <x v="0"/>
    <x v="0"/>
    <x v="17"/>
    <x v="133"/>
    <m/>
    <n v="34370822.003317371"/>
  </r>
  <r>
    <x v="5"/>
    <x v="1"/>
    <x v="5"/>
    <x v="0"/>
    <x v="2"/>
    <x v="3"/>
    <x v="3"/>
    <x v="133"/>
    <m/>
    <n v="20214869.342"/>
  </r>
  <r>
    <x v="6"/>
    <x v="1"/>
    <x v="5"/>
    <x v="0"/>
    <x v="1"/>
    <x v="2"/>
    <x v="24"/>
    <x v="63"/>
    <s v="VARIOS"/>
    <n v="65794050.985000007"/>
  </r>
  <r>
    <x v="6"/>
    <x v="1"/>
    <x v="5"/>
    <x v="0"/>
    <x v="0"/>
    <x v="0"/>
    <x v="17"/>
    <x v="133"/>
    <m/>
    <n v="42127992.364853337"/>
  </r>
  <r>
    <x v="6"/>
    <x v="1"/>
    <x v="5"/>
    <x v="0"/>
    <x v="2"/>
    <x v="3"/>
    <x v="3"/>
    <x v="133"/>
    <m/>
    <n v="33663500.239399999"/>
  </r>
  <r>
    <x v="7"/>
    <x v="1"/>
    <x v="5"/>
    <x v="0"/>
    <x v="1"/>
    <x v="2"/>
    <x v="24"/>
    <x v="63"/>
    <s v="VARIOS"/>
    <n v="90340213.222250015"/>
  </r>
  <r>
    <x v="7"/>
    <x v="1"/>
    <x v="5"/>
    <x v="0"/>
    <x v="0"/>
    <x v="0"/>
    <x v="17"/>
    <x v="133"/>
    <m/>
    <n v="46063469.55644533"/>
  </r>
  <r>
    <x v="7"/>
    <x v="1"/>
    <x v="5"/>
    <x v="0"/>
    <x v="2"/>
    <x v="3"/>
    <x v="3"/>
    <x v="133"/>
    <m/>
    <n v="22244798.928889997"/>
  </r>
  <r>
    <x v="8"/>
    <x v="1"/>
    <x v="5"/>
    <x v="0"/>
    <x v="1"/>
    <x v="2"/>
    <x v="24"/>
    <x v="63"/>
    <s v="VARIOS"/>
    <n v="80845053.15700002"/>
  </r>
  <r>
    <x v="8"/>
    <x v="1"/>
    <x v="5"/>
    <x v="0"/>
    <x v="0"/>
    <x v="0"/>
    <x v="17"/>
    <x v="133"/>
    <m/>
    <n v="40609624.43435733"/>
  </r>
  <r>
    <x v="8"/>
    <x v="1"/>
    <x v="5"/>
    <x v="0"/>
    <x v="2"/>
    <x v="3"/>
    <x v="3"/>
    <x v="133"/>
    <m/>
    <n v="37790273.326280005"/>
  </r>
  <r>
    <x v="9"/>
    <x v="1"/>
    <x v="5"/>
    <x v="0"/>
    <x v="1"/>
    <x v="2"/>
    <x v="24"/>
    <x v="63"/>
    <s v="VARIOS"/>
    <n v="91446174.562050015"/>
  </r>
  <r>
    <x v="9"/>
    <x v="1"/>
    <x v="5"/>
    <x v="0"/>
    <x v="0"/>
    <x v="0"/>
    <x v="17"/>
    <x v="133"/>
    <m/>
    <n v="41248860.319318935"/>
  </r>
  <r>
    <x v="9"/>
    <x v="1"/>
    <x v="5"/>
    <x v="0"/>
    <x v="2"/>
    <x v="3"/>
    <x v="3"/>
    <x v="133"/>
    <m/>
    <n v="35107317.382482"/>
  </r>
  <r>
    <x v="10"/>
    <x v="1"/>
    <x v="5"/>
    <x v="0"/>
    <x v="1"/>
    <x v="2"/>
    <x v="24"/>
    <x v="63"/>
    <s v="VARIOS"/>
    <n v="95641374.125"/>
  </r>
  <r>
    <x v="10"/>
    <x v="1"/>
    <x v="5"/>
    <x v="0"/>
    <x v="0"/>
    <x v="0"/>
    <x v="17"/>
    <x v="133"/>
    <m/>
    <n v="45333106.705333337"/>
  </r>
  <r>
    <x v="10"/>
    <x v="1"/>
    <x v="5"/>
    <x v="0"/>
    <x v="2"/>
    <x v="3"/>
    <x v="3"/>
    <x v="133"/>
    <m/>
    <n v="37167774.164999999"/>
  </r>
  <r>
    <x v="11"/>
    <x v="1"/>
    <x v="5"/>
    <x v="0"/>
    <x v="1"/>
    <x v="2"/>
    <x v="24"/>
    <x v="63"/>
    <s v="VARIOS"/>
    <n v="102284933.531"/>
  </r>
  <r>
    <x v="11"/>
    <x v="1"/>
    <x v="5"/>
    <x v="0"/>
    <x v="0"/>
    <x v="0"/>
    <x v="17"/>
    <x v="133"/>
    <m/>
    <n v="46895700.606325336"/>
  </r>
  <r>
    <x v="11"/>
    <x v="1"/>
    <x v="5"/>
    <x v="0"/>
    <x v="2"/>
    <x v="3"/>
    <x v="3"/>
    <x v="133"/>
    <m/>
    <n v="35060314.141240001"/>
  </r>
  <r>
    <x v="0"/>
    <x v="1"/>
    <x v="5"/>
    <x v="0"/>
    <x v="1"/>
    <x v="2"/>
    <x v="24"/>
    <x v="63"/>
    <s v="VARIOS"/>
    <n v="103473952.15300001"/>
  </r>
  <r>
    <x v="0"/>
    <x v="1"/>
    <x v="5"/>
    <x v="0"/>
    <x v="0"/>
    <x v="0"/>
    <x v="17"/>
    <x v="133"/>
    <m/>
    <n v="40533749.202229336"/>
  </r>
  <r>
    <x v="0"/>
    <x v="1"/>
    <x v="5"/>
    <x v="0"/>
    <x v="2"/>
    <x v="3"/>
    <x v="3"/>
    <x v="133"/>
    <m/>
    <n v="48379573.286120005"/>
  </r>
  <r>
    <x v="1"/>
    <x v="1"/>
    <x v="5"/>
    <x v="0"/>
    <x v="1"/>
    <x v="2"/>
    <x v="24"/>
    <x v="63"/>
    <s v="VARIOS"/>
    <n v="110818096.80204998"/>
  </r>
  <r>
    <x v="1"/>
    <x v="1"/>
    <x v="5"/>
    <x v="0"/>
    <x v="0"/>
    <x v="0"/>
    <x v="17"/>
    <x v="133"/>
    <m/>
    <n v="51418761.830998935"/>
  </r>
  <r>
    <x v="1"/>
    <x v="1"/>
    <x v="5"/>
    <x v="0"/>
    <x v="2"/>
    <x v="3"/>
    <x v="3"/>
    <x v="133"/>
    <m/>
    <n v="32234327.072081998"/>
  </r>
  <r>
    <x v="2"/>
    <x v="1"/>
    <x v="5"/>
    <x v="0"/>
    <x v="1"/>
    <x v="2"/>
    <x v="24"/>
    <x v="63"/>
    <s v="VARIOS"/>
    <n v="108187620.14500001"/>
  </r>
  <r>
    <x v="2"/>
    <x v="1"/>
    <x v="5"/>
    <x v="0"/>
    <x v="0"/>
    <x v="0"/>
    <x v="17"/>
    <x v="133"/>
    <m/>
    <n v="41684586.577973336"/>
  </r>
  <r>
    <x v="2"/>
    <x v="1"/>
    <x v="5"/>
    <x v="0"/>
    <x v="2"/>
    <x v="3"/>
    <x v="3"/>
    <x v="133"/>
    <m/>
    <n v="46751171.205799997"/>
  </r>
  <r>
    <x v="3"/>
    <x v="1"/>
    <x v="5"/>
    <x v="0"/>
    <x v="1"/>
    <x v="2"/>
    <x v="24"/>
    <x v="63"/>
    <s v="VARIOS"/>
    <n v="122556762.33405004"/>
  </r>
  <r>
    <x v="3"/>
    <x v="1"/>
    <x v="5"/>
    <x v="0"/>
    <x v="0"/>
    <x v="0"/>
    <x v="17"/>
    <x v="133"/>
    <m/>
    <n v="42244399.128022939"/>
  </r>
  <r>
    <x v="3"/>
    <x v="1"/>
    <x v="5"/>
    <x v="0"/>
    <x v="2"/>
    <x v="3"/>
    <x v="3"/>
    <x v="133"/>
    <m/>
    <n v="37376879.293362007"/>
  </r>
  <r>
    <x v="4"/>
    <x v="1"/>
    <x v="5"/>
    <x v="0"/>
    <x v="1"/>
    <x v="2"/>
    <x v="24"/>
    <x v="63"/>
    <s v="VARIOS"/>
    <n v="98524122.823500037"/>
  </r>
  <r>
    <x v="4"/>
    <x v="1"/>
    <x v="5"/>
    <x v="0"/>
    <x v="0"/>
    <x v="0"/>
    <x v="17"/>
    <x v="133"/>
    <m/>
    <n v="48525354.663685337"/>
  </r>
  <r>
    <x v="4"/>
    <x v="1"/>
    <x v="5"/>
    <x v="0"/>
    <x v="2"/>
    <x v="3"/>
    <x v="3"/>
    <x v="133"/>
    <m/>
    <n v="33981712.112939999"/>
  </r>
  <r>
    <x v="8"/>
    <x v="0"/>
    <x v="5"/>
    <x v="0"/>
    <x v="1"/>
    <x v="2"/>
    <x v="24"/>
    <x v="63"/>
    <s v="VARIOS"/>
    <n v="83996668.060000002"/>
  </r>
  <r>
    <x v="8"/>
    <x v="0"/>
    <x v="5"/>
    <x v="0"/>
    <x v="1"/>
    <x v="5"/>
    <x v="11"/>
    <x v="64"/>
    <m/>
    <m/>
  </r>
  <r>
    <x v="8"/>
    <x v="0"/>
    <x v="5"/>
    <x v="0"/>
    <x v="1"/>
    <x v="5"/>
    <x v="14"/>
    <x v="66"/>
    <m/>
    <m/>
  </r>
  <r>
    <x v="8"/>
    <x v="0"/>
    <x v="5"/>
    <x v="0"/>
    <x v="1"/>
    <x v="5"/>
    <x v="15"/>
    <x v="69"/>
    <m/>
    <m/>
  </r>
  <r>
    <x v="8"/>
    <x v="0"/>
    <x v="5"/>
    <x v="0"/>
    <x v="1"/>
    <x v="2"/>
    <x v="25"/>
    <x v="74"/>
    <m/>
    <n v="-305672.27"/>
  </r>
  <r>
    <x v="8"/>
    <x v="0"/>
    <x v="5"/>
    <x v="0"/>
    <x v="1"/>
    <x v="2"/>
    <x v="25"/>
    <x v="118"/>
    <m/>
    <m/>
  </r>
  <r>
    <x v="8"/>
    <x v="0"/>
    <x v="5"/>
    <x v="0"/>
    <x v="1"/>
    <x v="2"/>
    <x v="0"/>
    <x v="103"/>
    <m/>
    <m/>
  </r>
  <r>
    <x v="8"/>
    <x v="0"/>
    <x v="5"/>
    <x v="0"/>
    <x v="1"/>
    <x v="2"/>
    <x v="0"/>
    <x v="104"/>
    <m/>
    <n v="306722.64"/>
  </r>
  <r>
    <x v="8"/>
    <x v="0"/>
    <x v="5"/>
    <x v="0"/>
    <x v="1"/>
    <x v="2"/>
    <x v="0"/>
    <x v="145"/>
    <m/>
    <n v="-637930.06000000006"/>
  </r>
  <r>
    <x v="8"/>
    <x v="0"/>
    <x v="5"/>
    <x v="0"/>
    <x v="0"/>
    <x v="0"/>
    <x v="4"/>
    <x v="6"/>
    <s v="SEBASTIAN MENDOZA CASTAÑO"/>
    <n v="6120000"/>
  </r>
  <r>
    <x v="8"/>
    <x v="0"/>
    <x v="5"/>
    <x v="0"/>
    <x v="0"/>
    <x v="0"/>
    <x v="4"/>
    <x v="6"/>
    <s v="ONLINE MARIA DEL MAR MEZU PALACIOS"/>
    <n v="1800000"/>
  </r>
  <r>
    <x v="8"/>
    <x v="0"/>
    <x v="5"/>
    <x v="0"/>
    <x v="0"/>
    <x v="0"/>
    <x v="4"/>
    <x v="6"/>
    <s v="MILDRED LOPEZ CAMPO"/>
    <n v="580000"/>
  </r>
  <r>
    <x v="8"/>
    <x v="0"/>
    <x v="5"/>
    <x v="0"/>
    <x v="0"/>
    <x v="0"/>
    <x v="4"/>
    <x v="7"/>
    <s v="MILDRED LOPEZ CAMPO"/>
    <n v="70303"/>
  </r>
  <r>
    <x v="8"/>
    <x v="0"/>
    <x v="5"/>
    <x v="0"/>
    <x v="0"/>
    <x v="0"/>
    <x v="4"/>
    <x v="7"/>
    <s v="ONLINE MARIA DEL MAR MEZU PALACIOS"/>
    <n v="140606"/>
  </r>
  <r>
    <x v="8"/>
    <x v="0"/>
    <x v="5"/>
    <x v="0"/>
    <x v="0"/>
    <x v="0"/>
    <x v="4"/>
    <x v="7"/>
    <m/>
    <m/>
  </r>
  <r>
    <x v="8"/>
    <x v="0"/>
    <x v="5"/>
    <x v="0"/>
    <x v="0"/>
    <x v="0"/>
    <x v="4"/>
    <x v="8"/>
    <s v="SEBASTIAN MENDOZA CASTAÑO"/>
    <n v="510000"/>
  </r>
  <r>
    <x v="8"/>
    <x v="0"/>
    <x v="5"/>
    <x v="0"/>
    <x v="0"/>
    <x v="0"/>
    <x v="4"/>
    <x v="8"/>
    <s v="ONLINE MARIA DEL MAR MEZU PALACIOS"/>
    <n v="161717"/>
  </r>
  <r>
    <x v="8"/>
    <x v="0"/>
    <x v="5"/>
    <x v="0"/>
    <x v="0"/>
    <x v="0"/>
    <x v="4"/>
    <x v="8"/>
    <s v="MILDRED LOPEZ CAMPO"/>
    <n v="54192"/>
  </r>
  <r>
    <x v="8"/>
    <x v="0"/>
    <x v="5"/>
    <x v="0"/>
    <x v="0"/>
    <x v="0"/>
    <x v="4"/>
    <x v="9"/>
    <s v="SEBASTIAN MENDOZA CASTAÑO"/>
    <n v="61200"/>
  </r>
  <r>
    <x v="8"/>
    <x v="0"/>
    <x v="5"/>
    <x v="0"/>
    <x v="0"/>
    <x v="0"/>
    <x v="4"/>
    <x v="9"/>
    <s v="MILDRED LOPEZ CAMPO"/>
    <n v="6503"/>
  </r>
  <r>
    <x v="8"/>
    <x v="0"/>
    <x v="5"/>
    <x v="0"/>
    <x v="0"/>
    <x v="0"/>
    <x v="4"/>
    <x v="9"/>
    <s v="ONLINE MARIA DEL MAR MEZU PALACIOS"/>
    <n v="19406"/>
  </r>
  <r>
    <x v="8"/>
    <x v="0"/>
    <x v="5"/>
    <x v="0"/>
    <x v="0"/>
    <x v="0"/>
    <x v="4"/>
    <x v="10"/>
    <s v="SEBASTIAN MENDOZA CASTAÑO"/>
    <n v="510000"/>
  </r>
  <r>
    <x v="8"/>
    <x v="0"/>
    <x v="5"/>
    <x v="0"/>
    <x v="0"/>
    <x v="0"/>
    <x v="4"/>
    <x v="10"/>
    <s v="ONLINE MARIA DEL MAR MEZU PALACIOS"/>
    <n v="161717"/>
  </r>
  <r>
    <x v="8"/>
    <x v="0"/>
    <x v="5"/>
    <x v="0"/>
    <x v="0"/>
    <x v="0"/>
    <x v="4"/>
    <x v="10"/>
    <s v="MILDRED LOPEZ CAMPO"/>
    <n v="54192"/>
  </r>
  <r>
    <x v="8"/>
    <x v="0"/>
    <x v="5"/>
    <x v="0"/>
    <x v="0"/>
    <x v="0"/>
    <x v="4"/>
    <x v="11"/>
    <s v="SEBASTIAN MENDOZA CASTAÑO"/>
    <n v="255000"/>
  </r>
  <r>
    <x v="8"/>
    <x v="0"/>
    <x v="5"/>
    <x v="0"/>
    <x v="0"/>
    <x v="0"/>
    <x v="4"/>
    <x v="11"/>
    <s v="MILDRED LOPEZ CAMPO"/>
    <n v="24167"/>
  </r>
  <r>
    <x v="8"/>
    <x v="0"/>
    <x v="5"/>
    <x v="0"/>
    <x v="0"/>
    <x v="0"/>
    <x v="4"/>
    <x v="11"/>
    <s v="ONLINE MARIA DEL MAR MEZU PALACIOS"/>
    <n v="75000"/>
  </r>
  <r>
    <x v="8"/>
    <x v="0"/>
    <x v="5"/>
    <x v="0"/>
    <x v="0"/>
    <x v="0"/>
    <x v="4"/>
    <x v="12"/>
    <s v="SEBASTIAN MENDOZA CASTAÑO"/>
    <n v="4080000"/>
  </r>
  <r>
    <x v="8"/>
    <x v="0"/>
    <x v="5"/>
    <x v="0"/>
    <x v="0"/>
    <x v="0"/>
    <x v="4"/>
    <x v="134"/>
    <m/>
    <m/>
  </r>
  <r>
    <x v="8"/>
    <x v="0"/>
    <x v="5"/>
    <x v="0"/>
    <x v="0"/>
    <x v="0"/>
    <x v="4"/>
    <x v="142"/>
    <s v="FEDERACIÓN NACIONAL DE COMERCIANTES EMPRESARIOS - FENALCO SECCIONAL VALLE DEL CAUCA."/>
    <n v="500000"/>
  </r>
  <r>
    <x v="8"/>
    <x v="0"/>
    <x v="5"/>
    <x v="0"/>
    <x v="0"/>
    <x v="0"/>
    <x v="4"/>
    <x v="56"/>
    <m/>
    <m/>
  </r>
  <r>
    <x v="8"/>
    <x v="0"/>
    <x v="5"/>
    <x v="0"/>
    <x v="0"/>
    <x v="0"/>
    <x v="4"/>
    <x v="13"/>
    <s v="SEGUROS DE RIESGOS LABORALES SURAMERICANA S.A."/>
    <n v="44370"/>
  </r>
  <r>
    <x v="8"/>
    <x v="0"/>
    <x v="5"/>
    <x v="0"/>
    <x v="0"/>
    <x v="0"/>
    <x v="4"/>
    <x v="146"/>
    <m/>
    <m/>
  </r>
  <r>
    <x v="8"/>
    <x v="0"/>
    <x v="5"/>
    <x v="0"/>
    <x v="0"/>
    <x v="0"/>
    <x v="4"/>
    <x v="14"/>
    <s v="Protección S.A"/>
    <n v="950400"/>
  </r>
  <r>
    <x v="8"/>
    <x v="0"/>
    <x v="5"/>
    <x v="0"/>
    <x v="0"/>
    <x v="0"/>
    <x v="4"/>
    <x v="14"/>
    <s v="Porvenir S.A"/>
    <n v="162400"/>
  </r>
  <r>
    <x v="8"/>
    <x v="0"/>
    <x v="5"/>
    <x v="0"/>
    <x v="0"/>
    <x v="0"/>
    <x v="4"/>
    <x v="15"/>
    <s v="Comfandi "/>
    <n v="340000"/>
  </r>
  <r>
    <x v="8"/>
    <x v="0"/>
    <x v="5"/>
    <x v="0"/>
    <x v="0"/>
    <x v="0"/>
    <x v="4"/>
    <x v="147"/>
    <m/>
    <m/>
  </r>
  <r>
    <x v="8"/>
    <x v="0"/>
    <x v="5"/>
    <x v="0"/>
    <x v="0"/>
    <x v="0"/>
    <x v="4"/>
    <x v="113"/>
    <m/>
    <m/>
  </r>
  <r>
    <x v="8"/>
    <x v="0"/>
    <x v="5"/>
    <x v="0"/>
    <x v="0"/>
    <x v="0"/>
    <x v="9"/>
    <x v="114"/>
    <s v="H&amp;G CONTADORES SAS"/>
    <n v="1200000"/>
  </r>
  <r>
    <x v="8"/>
    <x v="0"/>
    <x v="5"/>
    <x v="0"/>
    <x v="0"/>
    <x v="0"/>
    <x v="9"/>
    <x v="30"/>
    <m/>
    <m/>
  </r>
  <r>
    <x v="8"/>
    <x v="0"/>
    <x v="5"/>
    <x v="0"/>
    <x v="0"/>
    <x v="0"/>
    <x v="9"/>
    <x v="110"/>
    <m/>
    <m/>
  </r>
  <r>
    <x v="8"/>
    <x v="0"/>
    <x v="5"/>
    <x v="0"/>
    <x v="0"/>
    <x v="0"/>
    <x v="5"/>
    <x v="70"/>
    <s v="CAROLL VIVIANA GELVES NAVAS"/>
    <n v="5555"/>
  </r>
  <r>
    <x v="8"/>
    <x v="0"/>
    <x v="5"/>
    <x v="0"/>
    <x v="0"/>
    <x v="0"/>
    <x v="5"/>
    <x v="70"/>
    <m/>
    <m/>
  </r>
  <r>
    <x v="8"/>
    <x v="0"/>
    <x v="5"/>
    <x v="0"/>
    <x v="0"/>
    <x v="0"/>
    <x v="5"/>
    <x v="102"/>
    <m/>
    <m/>
  </r>
  <r>
    <x v="8"/>
    <x v="0"/>
    <x v="5"/>
    <x v="0"/>
    <x v="0"/>
    <x v="0"/>
    <x v="5"/>
    <x v="71"/>
    <s v=" COLOMBIA TELECOMUNICACIONES S.A. E.S.P."/>
    <n v="672"/>
  </r>
  <r>
    <x v="8"/>
    <x v="0"/>
    <x v="5"/>
    <x v="0"/>
    <x v="0"/>
    <x v="0"/>
    <x v="5"/>
    <x v="71"/>
    <m/>
    <m/>
  </r>
  <r>
    <x v="8"/>
    <x v="0"/>
    <x v="5"/>
    <x v="0"/>
    <x v="0"/>
    <x v="0"/>
    <x v="5"/>
    <x v="78"/>
    <m/>
    <m/>
  </r>
  <r>
    <x v="8"/>
    <x v="0"/>
    <x v="5"/>
    <x v="0"/>
    <x v="0"/>
    <x v="0"/>
    <x v="6"/>
    <x v="17"/>
    <s v="OLGA BARBOSA DE HURTADO"/>
    <n v="800000"/>
  </r>
  <r>
    <x v="8"/>
    <x v="0"/>
    <x v="5"/>
    <x v="0"/>
    <x v="0"/>
    <x v="0"/>
    <x v="6"/>
    <x v="17"/>
    <m/>
    <m/>
  </r>
  <r>
    <x v="8"/>
    <x v="0"/>
    <x v="5"/>
    <x v="0"/>
    <x v="0"/>
    <x v="0"/>
    <x v="6"/>
    <x v="143"/>
    <m/>
    <m/>
  </r>
  <r>
    <x v="8"/>
    <x v="0"/>
    <x v="5"/>
    <x v="0"/>
    <x v="0"/>
    <x v="0"/>
    <x v="0"/>
    <x v="79"/>
    <m/>
    <m/>
  </r>
  <r>
    <x v="8"/>
    <x v="0"/>
    <x v="5"/>
    <x v="0"/>
    <x v="0"/>
    <x v="0"/>
    <x v="0"/>
    <x v="80"/>
    <s v="MERCADEO COMPARTIDO SAS"/>
    <n v="425934"/>
  </r>
  <r>
    <x v="8"/>
    <x v="0"/>
    <x v="5"/>
    <x v="0"/>
    <x v="0"/>
    <x v="0"/>
    <x v="0"/>
    <x v="80"/>
    <s v="MARIA JOSE LOPEZ BOLAÑOS"/>
    <n v="0"/>
  </r>
  <r>
    <x v="8"/>
    <x v="0"/>
    <x v="5"/>
    <x v="0"/>
    <x v="0"/>
    <x v="0"/>
    <x v="0"/>
    <x v="80"/>
    <s v=" MANCHOLA ASOCIADOS LTDA"/>
    <n v="1200000"/>
  </r>
  <r>
    <x v="8"/>
    <x v="0"/>
    <x v="5"/>
    <x v="0"/>
    <x v="0"/>
    <x v="0"/>
    <x v="0"/>
    <x v="80"/>
    <m/>
    <m/>
  </r>
  <r>
    <x v="8"/>
    <x v="0"/>
    <x v="5"/>
    <x v="0"/>
    <x v="0"/>
    <x v="0"/>
    <x v="0"/>
    <x v="80"/>
    <m/>
    <m/>
  </r>
  <r>
    <x v="8"/>
    <x v="0"/>
    <x v="5"/>
    <x v="0"/>
    <x v="0"/>
    <x v="0"/>
    <x v="0"/>
    <x v="80"/>
    <m/>
    <m/>
  </r>
  <r>
    <x v="8"/>
    <x v="0"/>
    <x v="5"/>
    <x v="0"/>
    <x v="0"/>
    <x v="0"/>
    <x v="0"/>
    <x v="80"/>
    <m/>
    <m/>
  </r>
  <r>
    <x v="8"/>
    <x v="0"/>
    <x v="5"/>
    <x v="0"/>
    <x v="0"/>
    <x v="0"/>
    <x v="0"/>
    <x v="80"/>
    <m/>
    <m/>
  </r>
  <r>
    <x v="8"/>
    <x v="0"/>
    <x v="5"/>
    <x v="0"/>
    <x v="0"/>
    <x v="0"/>
    <x v="0"/>
    <x v="80"/>
    <m/>
    <m/>
  </r>
  <r>
    <x v="8"/>
    <x v="0"/>
    <x v="5"/>
    <x v="0"/>
    <x v="0"/>
    <x v="0"/>
    <x v="0"/>
    <x v="84"/>
    <s v="RODRIGUEZ CARRION COMPAÑIA LIMITADA"/>
    <n v="290000"/>
  </r>
  <r>
    <x v="8"/>
    <x v="0"/>
    <x v="5"/>
    <x v="0"/>
    <x v="0"/>
    <x v="0"/>
    <x v="0"/>
    <x v="107"/>
    <s v="LUCERO VASQUEZ"/>
    <n v="200000"/>
  </r>
  <r>
    <x v="8"/>
    <x v="0"/>
    <x v="5"/>
    <x v="0"/>
    <x v="0"/>
    <x v="0"/>
    <x v="0"/>
    <x v="115"/>
    <m/>
    <m/>
  </r>
  <r>
    <x v="8"/>
    <x v="0"/>
    <x v="5"/>
    <x v="0"/>
    <x v="0"/>
    <x v="0"/>
    <x v="0"/>
    <x v="138"/>
    <s v=" COLOMBIA TELECOMUNICACIONES S.A. E.S.P."/>
    <n v="184284"/>
  </r>
  <r>
    <x v="8"/>
    <x v="0"/>
    <x v="5"/>
    <x v="0"/>
    <x v="0"/>
    <x v="0"/>
    <x v="0"/>
    <x v="108"/>
    <m/>
    <m/>
  </r>
  <r>
    <x v="8"/>
    <x v="0"/>
    <x v="5"/>
    <x v="0"/>
    <x v="0"/>
    <x v="0"/>
    <x v="0"/>
    <x v="109"/>
    <m/>
    <m/>
  </r>
  <r>
    <x v="8"/>
    <x v="0"/>
    <x v="5"/>
    <x v="0"/>
    <x v="0"/>
    <x v="0"/>
    <x v="0"/>
    <x v="116"/>
    <m/>
    <m/>
  </r>
  <r>
    <x v="8"/>
    <x v="0"/>
    <x v="5"/>
    <x v="0"/>
    <x v="0"/>
    <x v="0"/>
    <x v="0"/>
    <x v="116"/>
    <m/>
    <m/>
  </r>
  <r>
    <x v="8"/>
    <x v="0"/>
    <x v="5"/>
    <x v="0"/>
    <x v="0"/>
    <x v="0"/>
    <x v="0"/>
    <x v="79"/>
    <m/>
    <m/>
  </r>
  <r>
    <x v="8"/>
    <x v="0"/>
    <x v="5"/>
    <x v="0"/>
    <x v="0"/>
    <x v="0"/>
    <x v="12"/>
    <x v="81"/>
    <m/>
    <m/>
  </r>
  <r>
    <x v="8"/>
    <x v="0"/>
    <x v="5"/>
    <x v="0"/>
    <x v="0"/>
    <x v="0"/>
    <x v="12"/>
    <x v="82"/>
    <m/>
    <m/>
  </r>
  <r>
    <x v="8"/>
    <x v="0"/>
    <x v="5"/>
    <x v="0"/>
    <x v="0"/>
    <x v="0"/>
    <x v="12"/>
    <x v="83"/>
    <m/>
    <m/>
  </r>
  <r>
    <x v="8"/>
    <x v="0"/>
    <x v="5"/>
    <x v="0"/>
    <x v="0"/>
    <x v="0"/>
    <x v="12"/>
    <x v="84"/>
    <m/>
    <m/>
  </r>
  <r>
    <x v="8"/>
    <x v="0"/>
    <x v="5"/>
    <x v="0"/>
    <x v="0"/>
    <x v="0"/>
    <x v="19"/>
    <x v="100"/>
    <s v="CRKS TECNOSEGURUDAD Y SITEMAS S.A.S"/>
    <n v="703000"/>
  </r>
  <r>
    <x v="8"/>
    <x v="0"/>
    <x v="5"/>
    <x v="0"/>
    <x v="0"/>
    <x v="0"/>
    <x v="19"/>
    <x v="100"/>
    <m/>
    <m/>
  </r>
  <r>
    <x v="8"/>
    <x v="0"/>
    <x v="5"/>
    <x v="0"/>
    <x v="0"/>
    <x v="0"/>
    <x v="19"/>
    <x v="139"/>
    <s v="MAC CENTER COLOMBIA SOCIEDAD POR ACCIONES SIMPLIFICADA"/>
    <n v="159668"/>
  </r>
  <r>
    <x v="8"/>
    <x v="0"/>
    <x v="5"/>
    <x v="0"/>
    <x v="0"/>
    <x v="0"/>
    <x v="28"/>
    <x v="150"/>
    <m/>
    <m/>
  </r>
  <r>
    <x v="8"/>
    <x v="0"/>
    <x v="5"/>
    <x v="0"/>
    <x v="0"/>
    <x v="0"/>
    <x v="27"/>
    <x v="140"/>
    <m/>
    <m/>
  </r>
  <r>
    <x v="8"/>
    <x v="0"/>
    <x v="5"/>
    <x v="0"/>
    <x v="0"/>
    <x v="0"/>
    <x v="27"/>
    <x v="148"/>
    <m/>
    <m/>
  </r>
  <r>
    <x v="8"/>
    <x v="0"/>
    <x v="5"/>
    <x v="0"/>
    <x v="0"/>
    <x v="0"/>
    <x v="27"/>
    <x v="139"/>
    <m/>
    <m/>
  </r>
  <r>
    <x v="8"/>
    <x v="0"/>
    <x v="5"/>
    <x v="0"/>
    <x v="0"/>
    <x v="0"/>
    <x v="27"/>
    <x v="149"/>
    <m/>
    <m/>
  </r>
  <r>
    <x v="8"/>
    <x v="0"/>
    <x v="5"/>
    <x v="0"/>
    <x v="0"/>
    <x v="0"/>
    <x v="22"/>
    <x v="105"/>
    <m/>
    <m/>
  </r>
  <r>
    <x v="8"/>
    <x v="0"/>
    <x v="5"/>
    <x v="0"/>
    <x v="0"/>
    <x v="0"/>
    <x v="16"/>
    <x v="86"/>
    <m/>
    <m/>
  </r>
  <r>
    <x v="8"/>
    <x v="0"/>
    <x v="5"/>
    <x v="0"/>
    <x v="0"/>
    <x v="0"/>
    <x v="16"/>
    <x v="117"/>
    <m/>
    <m/>
  </r>
  <r>
    <x v="8"/>
    <x v="0"/>
    <x v="5"/>
    <x v="0"/>
    <x v="0"/>
    <x v="0"/>
    <x v="16"/>
    <x v="117"/>
    <m/>
    <m/>
  </r>
  <r>
    <x v="8"/>
    <x v="0"/>
    <x v="5"/>
    <x v="0"/>
    <x v="0"/>
    <x v="0"/>
    <x v="22"/>
    <x v="105"/>
    <m/>
    <m/>
  </r>
  <r>
    <x v="8"/>
    <x v="0"/>
    <x v="5"/>
    <x v="0"/>
    <x v="0"/>
    <x v="0"/>
    <x v="2"/>
    <x v="87"/>
    <s v=" SHOPIFY INC"/>
    <n v="377916"/>
  </r>
  <r>
    <x v="8"/>
    <x v="0"/>
    <x v="5"/>
    <x v="0"/>
    <x v="0"/>
    <x v="0"/>
    <x v="2"/>
    <x v="87"/>
    <m/>
    <m/>
  </r>
  <r>
    <x v="8"/>
    <x v="0"/>
    <x v="5"/>
    <x v="0"/>
    <x v="0"/>
    <x v="0"/>
    <x v="2"/>
    <x v="87"/>
    <m/>
    <m/>
  </r>
  <r>
    <x v="8"/>
    <x v="0"/>
    <x v="5"/>
    <x v="0"/>
    <x v="0"/>
    <x v="0"/>
    <x v="2"/>
    <x v="87"/>
    <m/>
    <m/>
  </r>
  <r>
    <x v="8"/>
    <x v="0"/>
    <x v="5"/>
    <x v="0"/>
    <x v="0"/>
    <x v="0"/>
    <x v="2"/>
    <x v="88"/>
    <m/>
    <m/>
  </r>
  <r>
    <x v="8"/>
    <x v="0"/>
    <x v="5"/>
    <x v="0"/>
    <x v="0"/>
    <x v="0"/>
    <x v="2"/>
    <x v="88"/>
    <m/>
    <m/>
  </r>
  <r>
    <x v="8"/>
    <x v="0"/>
    <x v="5"/>
    <x v="0"/>
    <x v="0"/>
    <x v="0"/>
    <x v="2"/>
    <x v="89"/>
    <s v="REDOX COLOMBIA S.A.S."/>
    <n v="64118"/>
  </r>
  <r>
    <x v="8"/>
    <x v="0"/>
    <x v="5"/>
    <x v="0"/>
    <x v="0"/>
    <x v="0"/>
    <x v="2"/>
    <x v="89"/>
    <m/>
    <m/>
  </r>
  <r>
    <x v="8"/>
    <x v="0"/>
    <x v="5"/>
    <x v="0"/>
    <x v="0"/>
    <x v="0"/>
    <x v="2"/>
    <x v="89"/>
    <m/>
    <m/>
  </r>
  <r>
    <x v="8"/>
    <x v="0"/>
    <x v="5"/>
    <x v="0"/>
    <x v="0"/>
    <x v="0"/>
    <x v="2"/>
    <x v="90"/>
    <s v="GRUPO ARGURI SAS "/>
    <n v="141339"/>
  </r>
  <r>
    <x v="8"/>
    <x v="0"/>
    <x v="5"/>
    <x v="0"/>
    <x v="0"/>
    <x v="0"/>
    <x v="2"/>
    <x v="90"/>
    <m/>
    <m/>
  </r>
  <r>
    <x v="8"/>
    <x v="0"/>
    <x v="5"/>
    <x v="0"/>
    <x v="0"/>
    <x v="0"/>
    <x v="2"/>
    <x v="90"/>
    <m/>
    <m/>
  </r>
  <r>
    <x v="8"/>
    <x v="0"/>
    <x v="5"/>
    <x v="0"/>
    <x v="0"/>
    <x v="0"/>
    <x v="2"/>
    <x v="90"/>
    <m/>
    <m/>
  </r>
  <r>
    <x v="8"/>
    <x v="0"/>
    <x v="5"/>
    <x v="0"/>
    <x v="0"/>
    <x v="0"/>
    <x v="2"/>
    <x v="90"/>
    <m/>
    <m/>
  </r>
  <r>
    <x v="8"/>
    <x v="0"/>
    <x v="5"/>
    <x v="0"/>
    <x v="0"/>
    <x v="0"/>
    <x v="2"/>
    <x v="90"/>
    <m/>
    <m/>
  </r>
  <r>
    <x v="8"/>
    <x v="0"/>
    <x v="5"/>
    <x v="0"/>
    <x v="0"/>
    <x v="0"/>
    <x v="2"/>
    <x v="91"/>
    <s v="CAROLL VIVIANA GELVES NAVAS"/>
    <n v="79530"/>
  </r>
  <r>
    <x v="8"/>
    <x v="0"/>
    <x v="5"/>
    <x v="0"/>
    <x v="0"/>
    <x v="0"/>
    <x v="2"/>
    <x v="91"/>
    <m/>
    <m/>
  </r>
  <r>
    <x v="8"/>
    <x v="0"/>
    <x v="5"/>
    <x v="0"/>
    <x v="0"/>
    <x v="0"/>
    <x v="2"/>
    <x v="91"/>
    <m/>
    <m/>
  </r>
  <r>
    <x v="8"/>
    <x v="0"/>
    <x v="5"/>
    <x v="0"/>
    <x v="0"/>
    <x v="0"/>
    <x v="2"/>
    <x v="91"/>
    <m/>
    <m/>
  </r>
  <r>
    <x v="8"/>
    <x v="0"/>
    <x v="5"/>
    <x v="0"/>
    <x v="0"/>
    <x v="0"/>
    <x v="2"/>
    <x v="92"/>
    <m/>
    <m/>
  </r>
  <r>
    <x v="8"/>
    <x v="0"/>
    <x v="5"/>
    <x v="0"/>
    <x v="0"/>
    <x v="0"/>
    <x v="2"/>
    <x v="136"/>
    <s v="JHONSON JAIME CRUZ QUINTERO"/>
    <n v="150000"/>
  </r>
  <r>
    <x v="8"/>
    <x v="0"/>
    <x v="5"/>
    <x v="0"/>
    <x v="0"/>
    <x v="0"/>
    <x v="2"/>
    <x v="136"/>
    <m/>
    <m/>
  </r>
  <r>
    <x v="8"/>
    <x v="0"/>
    <x v="5"/>
    <x v="0"/>
    <x v="0"/>
    <x v="0"/>
    <x v="2"/>
    <x v="141"/>
    <m/>
    <m/>
  </r>
  <r>
    <x v="8"/>
    <x v="0"/>
    <x v="5"/>
    <x v="0"/>
    <x v="0"/>
    <x v="0"/>
    <x v="2"/>
    <x v="141"/>
    <m/>
    <m/>
  </r>
  <r>
    <x v="8"/>
    <x v="0"/>
    <x v="5"/>
    <x v="0"/>
    <x v="0"/>
    <x v="0"/>
    <x v="2"/>
    <x v="141"/>
    <m/>
    <m/>
  </r>
  <r>
    <x v="8"/>
    <x v="0"/>
    <x v="5"/>
    <x v="0"/>
    <x v="0"/>
    <x v="0"/>
    <x v="2"/>
    <x v="93"/>
    <m/>
    <m/>
  </r>
  <r>
    <x v="8"/>
    <x v="0"/>
    <x v="5"/>
    <x v="0"/>
    <x v="0"/>
    <x v="0"/>
    <x v="2"/>
    <x v="84"/>
    <m/>
    <m/>
  </r>
  <r>
    <x v="8"/>
    <x v="0"/>
    <x v="5"/>
    <x v="0"/>
    <x v="0"/>
    <x v="0"/>
    <x v="2"/>
    <x v="84"/>
    <m/>
    <m/>
  </r>
  <r>
    <x v="8"/>
    <x v="0"/>
    <x v="5"/>
    <x v="0"/>
    <x v="0"/>
    <x v="0"/>
    <x v="2"/>
    <x v="84"/>
    <m/>
    <m/>
  </r>
  <r>
    <x v="8"/>
    <x v="0"/>
    <x v="5"/>
    <x v="0"/>
    <x v="0"/>
    <x v="0"/>
    <x v="2"/>
    <x v="84"/>
    <m/>
    <m/>
  </r>
  <r>
    <x v="8"/>
    <x v="0"/>
    <x v="5"/>
    <x v="0"/>
    <x v="0"/>
    <x v="0"/>
    <x v="2"/>
    <x v="84"/>
    <m/>
    <m/>
  </r>
  <r>
    <x v="8"/>
    <x v="0"/>
    <x v="5"/>
    <x v="0"/>
    <x v="0"/>
    <x v="0"/>
    <x v="2"/>
    <x v="84"/>
    <m/>
    <m/>
  </r>
  <r>
    <x v="8"/>
    <x v="0"/>
    <x v="5"/>
    <x v="0"/>
    <x v="0"/>
    <x v="0"/>
    <x v="2"/>
    <x v="84"/>
    <m/>
    <m/>
  </r>
  <r>
    <x v="8"/>
    <x v="0"/>
    <x v="5"/>
    <x v="0"/>
    <x v="0"/>
    <x v="0"/>
    <x v="2"/>
    <x v="84"/>
    <m/>
    <m/>
  </r>
  <r>
    <x v="8"/>
    <x v="0"/>
    <x v="5"/>
    <x v="0"/>
    <x v="0"/>
    <x v="0"/>
    <x v="2"/>
    <x v="84"/>
    <m/>
    <m/>
  </r>
  <r>
    <x v="8"/>
    <x v="0"/>
    <x v="5"/>
    <x v="0"/>
    <x v="0"/>
    <x v="0"/>
    <x v="2"/>
    <x v="84"/>
    <m/>
    <m/>
  </r>
  <r>
    <x v="8"/>
    <x v="0"/>
    <x v="5"/>
    <x v="0"/>
    <x v="0"/>
    <x v="7"/>
    <x v="4"/>
    <x v="119"/>
    <s v="DAVID MUÑOZ MONTOYA"/>
    <n v="2300000"/>
  </r>
  <r>
    <x v="8"/>
    <x v="0"/>
    <x v="5"/>
    <x v="0"/>
    <x v="0"/>
    <x v="7"/>
    <x v="4"/>
    <x v="120"/>
    <m/>
    <m/>
  </r>
  <r>
    <x v="8"/>
    <x v="0"/>
    <x v="5"/>
    <x v="0"/>
    <x v="0"/>
    <x v="7"/>
    <x v="4"/>
    <x v="121"/>
    <s v="DAVID MUÑOZ MONTOYA"/>
    <n v="275000"/>
  </r>
  <r>
    <x v="8"/>
    <x v="0"/>
    <x v="5"/>
    <x v="0"/>
    <x v="0"/>
    <x v="7"/>
    <x v="4"/>
    <x v="122"/>
    <s v="DAVID MUÑOZ MONTOYA"/>
    <n v="33000"/>
  </r>
  <r>
    <x v="8"/>
    <x v="0"/>
    <x v="5"/>
    <x v="0"/>
    <x v="0"/>
    <x v="7"/>
    <x v="4"/>
    <x v="123"/>
    <s v="DAVID MUÑOZ MONTOYA"/>
    <n v="275000"/>
  </r>
  <r>
    <x v="8"/>
    <x v="0"/>
    <x v="5"/>
    <x v="0"/>
    <x v="0"/>
    <x v="7"/>
    <x v="4"/>
    <x v="124"/>
    <s v="DAVID MUÑOZ MONTOYA"/>
    <n v="137500"/>
  </r>
  <r>
    <x v="8"/>
    <x v="0"/>
    <x v="5"/>
    <x v="0"/>
    <x v="0"/>
    <x v="7"/>
    <x v="4"/>
    <x v="135"/>
    <m/>
    <m/>
  </r>
  <r>
    <x v="8"/>
    <x v="0"/>
    <x v="5"/>
    <x v="0"/>
    <x v="0"/>
    <x v="7"/>
    <x v="4"/>
    <x v="125"/>
    <s v="DAVID MUÑOZ MONTOYA"/>
    <n v="1000000"/>
  </r>
  <r>
    <x v="8"/>
    <x v="0"/>
    <x v="5"/>
    <x v="0"/>
    <x v="0"/>
    <x v="7"/>
    <x v="4"/>
    <x v="144"/>
    <s v="DAVID MUÑOZ MONTOYA"/>
    <n v="1000000"/>
  </r>
  <r>
    <x v="8"/>
    <x v="0"/>
    <x v="5"/>
    <x v="0"/>
    <x v="0"/>
    <x v="7"/>
    <x v="4"/>
    <x v="126"/>
    <m/>
    <m/>
  </r>
  <r>
    <x v="8"/>
    <x v="0"/>
    <x v="5"/>
    <x v="0"/>
    <x v="0"/>
    <x v="7"/>
    <x v="4"/>
    <x v="127"/>
    <s v="SEGUROS DE RIESGOS LABORALES SURAMERICANA S.A."/>
    <n v="17226"/>
  </r>
  <r>
    <x v="8"/>
    <x v="0"/>
    <x v="5"/>
    <x v="0"/>
    <x v="0"/>
    <x v="7"/>
    <x v="4"/>
    <x v="128"/>
    <s v="Protección S.A"/>
    <n v="396000"/>
  </r>
  <r>
    <x v="8"/>
    <x v="0"/>
    <x v="5"/>
    <x v="0"/>
    <x v="0"/>
    <x v="7"/>
    <x v="4"/>
    <x v="129"/>
    <s v="Colsubsidio "/>
    <n v="132000"/>
  </r>
  <r>
    <x v="8"/>
    <x v="0"/>
    <x v="5"/>
    <x v="0"/>
    <x v="0"/>
    <x v="7"/>
    <x v="4"/>
    <x v="130"/>
    <m/>
    <m/>
  </r>
  <r>
    <x v="8"/>
    <x v="0"/>
    <x v="5"/>
    <x v="0"/>
    <x v="0"/>
    <x v="7"/>
    <x v="2"/>
    <x v="131"/>
    <m/>
    <m/>
  </r>
  <r>
    <x v="8"/>
    <x v="0"/>
    <x v="5"/>
    <x v="0"/>
    <x v="0"/>
    <x v="1"/>
    <x v="7"/>
    <x v="34"/>
    <s v="Bancolombia"/>
    <n v="82190"/>
  </r>
  <r>
    <x v="8"/>
    <x v="0"/>
    <x v="5"/>
    <x v="0"/>
    <x v="0"/>
    <x v="1"/>
    <x v="7"/>
    <x v="20"/>
    <s v="Bancolombia"/>
    <n v="133125"/>
  </r>
  <r>
    <x v="8"/>
    <x v="0"/>
    <x v="5"/>
    <x v="0"/>
    <x v="0"/>
    <x v="1"/>
    <x v="7"/>
    <x v="20"/>
    <s v="PAYU COLOMBIA SAS"/>
    <n v="440770"/>
  </r>
  <r>
    <x v="8"/>
    <x v="0"/>
    <x v="5"/>
    <x v="0"/>
    <x v="0"/>
    <x v="1"/>
    <x v="7"/>
    <x v="101"/>
    <m/>
    <m/>
  </r>
  <r>
    <x v="8"/>
    <x v="0"/>
    <x v="5"/>
    <x v="0"/>
    <x v="0"/>
    <x v="1"/>
    <x v="7"/>
    <x v="101"/>
    <m/>
    <m/>
  </r>
  <r>
    <x v="8"/>
    <x v="0"/>
    <x v="5"/>
    <x v="0"/>
    <x v="0"/>
    <x v="1"/>
    <x v="7"/>
    <x v="55"/>
    <m/>
    <m/>
  </r>
  <r>
    <x v="8"/>
    <x v="0"/>
    <x v="5"/>
    <x v="0"/>
    <x v="0"/>
    <x v="1"/>
    <x v="7"/>
    <x v="55"/>
    <m/>
    <m/>
  </r>
  <r>
    <x v="8"/>
    <x v="0"/>
    <x v="5"/>
    <x v="0"/>
    <x v="0"/>
    <x v="1"/>
    <x v="8"/>
    <x v="22"/>
    <s v="Bancolombia"/>
    <n v="264718"/>
  </r>
  <r>
    <x v="8"/>
    <x v="0"/>
    <x v="5"/>
    <x v="0"/>
    <x v="0"/>
    <x v="1"/>
    <x v="8"/>
    <x v="94"/>
    <m/>
    <m/>
  </r>
  <r>
    <x v="8"/>
    <x v="0"/>
    <x v="5"/>
    <x v="0"/>
    <x v="0"/>
    <x v="1"/>
    <x v="8"/>
    <x v="94"/>
    <m/>
    <m/>
  </r>
  <r>
    <x v="8"/>
    <x v="0"/>
    <x v="5"/>
    <x v="0"/>
    <x v="0"/>
    <x v="1"/>
    <x v="8"/>
    <x v="94"/>
    <m/>
    <m/>
  </r>
  <r>
    <x v="8"/>
    <x v="0"/>
    <x v="5"/>
    <x v="0"/>
    <x v="0"/>
    <x v="1"/>
    <x v="8"/>
    <x v="94"/>
    <m/>
    <m/>
  </r>
  <r>
    <x v="8"/>
    <x v="0"/>
    <x v="5"/>
    <x v="0"/>
    <x v="0"/>
    <x v="1"/>
    <x v="8"/>
    <x v="95"/>
    <m/>
    <m/>
  </r>
  <r>
    <x v="8"/>
    <x v="0"/>
    <x v="5"/>
    <x v="0"/>
    <x v="0"/>
    <x v="1"/>
    <x v="8"/>
    <x v="77"/>
    <m/>
    <m/>
  </r>
  <r>
    <x v="8"/>
    <x v="0"/>
    <x v="5"/>
    <x v="0"/>
    <x v="0"/>
    <x v="1"/>
    <x v="8"/>
    <x v="4"/>
    <s v="DIAN"/>
    <n v="4391"/>
  </r>
  <r>
    <x v="8"/>
    <x v="0"/>
    <x v="5"/>
    <x v="0"/>
    <x v="0"/>
    <x v="1"/>
    <x v="8"/>
    <x v="4"/>
    <s v=" CAMARA DE COMERCIO DE CALI"/>
    <n v="14400"/>
  </r>
  <r>
    <x v="8"/>
    <x v="0"/>
    <x v="5"/>
    <x v="0"/>
    <x v="0"/>
    <x v="1"/>
    <x v="8"/>
    <x v="4"/>
    <s v="CONNPLANTS SAS"/>
    <n v="25740"/>
  </r>
  <r>
    <x v="8"/>
    <x v="0"/>
    <x v="5"/>
    <x v="0"/>
    <x v="0"/>
    <x v="1"/>
    <x v="8"/>
    <x v="4"/>
    <s v="SEGUROS DE RIESGOS LABORALES SURAMERICANA S.A."/>
    <n v="532"/>
  </r>
  <r>
    <x v="8"/>
    <x v="0"/>
    <x v="5"/>
    <x v="0"/>
    <x v="0"/>
    <x v="1"/>
    <x v="8"/>
    <x v="4"/>
    <s v="EL GRINGO SAS"/>
    <n v="271837"/>
  </r>
  <r>
    <x v="8"/>
    <x v="0"/>
    <x v="5"/>
    <x v="0"/>
    <x v="0"/>
    <x v="1"/>
    <x v="8"/>
    <x v="4"/>
    <m/>
    <m/>
  </r>
  <r>
    <x v="8"/>
    <x v="0"/>
    <x v="5"/>
    <x v="0"/>
    <x v="0"/>
    <x v="1"/>
    <x v="8"/>
    <x v="4"/>
    <m/>
    <m/>
  </r>
  <r>
    <x v="8"/>
    <x v="0"/>
    <x v="5"/>
    <x v="0"/>
    <x v="0"/>
    <x v="1"/>
    <x v="8"/>
    <x v="4"/>
    <m/>
    <m/>
  </r>
  <r>
    <x v="8"/>
    <x v="0"/>
    <x v="5"/>
    <x v="0"/>
    <x v="0"/>
    <x v="1"/>
    <x v="8"/>
    <x v="4"/>
    <m/>
    <m/>
  </r>
  <r>
    <x v="8"/>
    <x v="0"/>
    <x v="5"/>
    <x v="0"/>
    <x v="0"/>
    <x v="1"/>
    <x v="8"/>
    <x v="4"/>
    <m/>
    <m/>
  </r>
  <r>
    <x v="8"/>
    <x v="0"/>
    <x v="5"/>
    <x v="0"/>
    <x v="0"/>
    <x v="1"/>
    <x v="8"/>
    <x v="4"/>
    <m/>
    <m/>
  </r>
  <r>
    <x v="8"/>
    <x v="0"/>
    <x v="5"/>
    <x v="0"/>
    <x v="0"/>
    <x v="1"/>
    <x v="8"/>
    <x v="4"/>
    <m/>
    <m/>
  </r>
  <r>
    <x v="8"/>
    <x v="0"/>
    <x v="5"/>
    <x v="0"/>
    <x v="0"/>
    <x v="1"/>
    <x v="8"/>
    <x v="4"/>
    <m/>
    <m/>
  </r>
  <r>
    <x v="8"/>
    <x v="0"/>
    <x v="5"/>
    <x v="0"/>
    <x v="0"/>
    <x v="1"/>
    <x v="8"/>
    <x v="4"/>
    <m/>
    <m/>
  </r>
  <r>
    <x v="8"/>
    <x v="0"/>
    <x v="5"/>
    <x v="0"/>
    <x v="0"/>
    <x v="1"/>
    <x v="8"/>
    <x v="4"/>
    <m/>
    <m/>
  </r>
  <r>
    <x v="8"/>
    <x v="0"/>
    <x v="5"/>
    <x v="0"/>
    <x v="0"/>
    <x v="6"/>
    <x v="23"/>
    <x v="112"/>
    <m/>
    <m/>
  </r>
  <r>
    <x v="8"/>
    <x v="0"/>
    <x v="5"/>
    <x v="0"/>
    <x v="2"/>
    <x v="3"/>
    <x v="3"/>
    <x v="96"/>
    <m/>
    <m/>
  </r>
  <r>
    <x v="8"/>
    <x v="0"/>
    <x v="5"/>
    <x v="0"/>
    <x v="2"/>
    <x v="3"/>
    <x v="3"/>
    <x v="137"/>
    <m/>
    <m/>
  </r>
  <r>
    <x v="8"/>
    <x v="0"/>
    <x v="5"/>
    <x v="0"/>
    <x v="2"/>
    <x v="3"/>
    <x v="3"/>
    <x v="97"/>
    <s v="LA CONCEPCION SA"/>
    <n v="390432"/>
  </r>
  <r>
    <x v="8"/>
    <x v="0"/>
    <x v="5"/>
    <x v="0"/>
    <x v="2"/>
    <x v="3"/>
    <x v="3"/>
    <x v="97"/>
    <s v="CONNPLANTS SAS"/>
    <n v="2579745"/>
  </r>
  <r>
    <x v="8"/>
    <x v="0"/>
    <x v="5"/>
    <x v="0"/>
    <x v="2"/>
    <x v="3"/>
    <x v="3"/>
    <x v="97"/>
    <m/>
    <m/>
  </r>
  <r>
    <x v="8"/>
    <x v="0"/>
    <x v="5"/>
    <x v="0"/>
    <x v="2"/>
    <x v="3"/>
    <x v="3"/>
    <x v="97"/>
    <m/>
    <m/>
  </r>
  <r>
    <x v="8"/>
    <x v="0"/>
    <x v="5"/>
    <x v="0"/>
    <x v="2"/>
    <x v="3"/>
    <x v="3"/>
    <x v="97"/>
    <m/>
    <m/>
  </r>
  <r>
    <x v="8"/>
    <x v="0"/>
    <x v="5"/>
    <x v="0"/>
    <x v="2"/>
    <x v="3"/>
    <x v="3"/>
    <x v="97"/>
    <m/>
    <m/>
  </r>
  <r>
    <x v="8"/>
    <x v="0"/>
    <x v="5"/>
    <x v="0"/>
    <x v="2"/>
    <x v="3"/>
    <x v="3"/>
    <x v="97"/>
    <m/>
    <m/>
  </r>
  <r>
    <x v="8"/>
    <x v="0"/>
    <x v="5"/>
    <x v="0"/>
    <x v="2"/>
    <x v="3"/>
    <x v="3"/>
    <x v="98"/>
    <m/>
    <m/>
  </r>
  <r>
    <x v="8"/>
    <x v="0"/>
    <x v="5"/>
    <x v="0"/>
    <x v="2"/>
    <x v="3"/>
    <x v="3"/>
    <x v="99"/>
    <s v="FARMAVIT EMPRESA ASOCIATIVA DE TRABAJO"/>
    <n v="14423059"/>
  </r>
  <r>
    <x v="8"/>
    <x v="0"/>
    <x v="5"/>
    <x v="0"/>
    <x v="2"/>
    <x v="3"/>
    <x v="3"/>
    <x v="99"/>
    <s v="PRODUCCION GRAFICA EDITORES SAS"/>
    <n v="2786000"/>
  </r>
  <r>
    <x v="8"/>
    <x v="0"/>
    <x v="5"/>
    <x v="0"/>
    <x v="2"/>
    <x v="3"/>
    <x v="3"/>
    <x v="99"/>
    <s v="NEW PLAST SAS"/>
    <n v="2751840"/>
  </r>
  <r>
    <x v="8"/>
    <x v="0"/>
    <x v="5"/>
    <x v="0"/>
    <x v="2"/>
    <x v="3"/>
    <x v="3"/>
    <x v="99"/>
    <s v="RANPACK SAS"/>
    <n v="1233960"/>
  </r>
  <r>
    <x v="8"/>
    <x v="0"/>
    <x v="5"/>
    <x v="0"/>
    <x v="2"/>
    <x v="3"/>
    <x v="3"/>
    <x v="99"/>
    <m/>
    <m/>
  </r>
  <r>
    <x v="8"/>
    <x v="0"/>
    <x v="5"/>
    <x v="0"/>
    <x v="2"/>
    <x v="3"/>
    <x v="3"/>
    <x v="99"/>
    <m/>
    <m/>
  </r>
  <r>
    <x v="8"/>
    <x v="0"/>
    <x v="5"/>
    <x v="0"/>
    <x v="2"/>
    <x v="3"/>
    <x v="3"/>
    <x v="99"/>
    <m/>
    <m/>
  </r>
  <r>
    <x v="8"/>
    <x v="0"/>
    <x v="5"/>
    <x v="0"/>
    <x v="2"/>
    <x v="3"/>
    <x v="26"/>
    <x v="137"/>
    <m/>
    <m/>
  </r>
  <r>
    <x v="8"/>
    <x v="0"/>
    <x v="5"/>
    <x v="0"/>
    <x v="2"/>
    <x v="3"/>
    <x v="20"/>
    <x v="49"/>
    <s v="JHON FREYMAN ESCOBAR"/>
    <n v="12000"/>
  </r>
  <r>
    <x v="8"/>
    <x v="0"/>
    <x v="5"/>
    <x v="0"/>
    <x v="2"/>
    <x v="3"/>
    <x v="20"/>
    <x v="49"/>
    <s v="ALLTAG SAS"/>
    <n v="364800"/>
  </r>
  <r>
    <x v="8"/>
    <x v="0"/>
    <x v="5"/>
    <x v="0"/>
    <x v="2"/>
    <x v="3"/>
    <x v="20"/>
    <x v="49"/>
    <s v="COORDINADORA MERCANTIL SA"/>
    <n v="1099240"/>
  </r>
  <r>
    <x v="8"/>
    <x v="0"/>
    <x v="5"/>
    <x v="0"/>
    <x v="2"/>
    <x v="3"/>
    <x v="20"/>
    <x v="49"/>
    <s v="MELONN SAS"/>
    <n v="1086150"/>
  </r>
  <r>
    <x v="8"/>
    <x v="0"/>
    <x v="5"/>
    <x v="0"/>
    <x v="2"/>
    <x v="3"/>
    <x v="20"/>
    <x v="49"/>
    <s v="MULTILINEA LTDA"/>
    <n v="360000"/>
  </r>
  <r>
    <x v="8"/>
    <x v="0"/>
    <x v="5"/>
    <x v="0"/>
    <x v="2"/>
    <x v="3"/>
    <x v="20"/>
    <x v="49"/>
    <m/>
    <m/>
  </r>
  <r>
    <x v="8"/>
    <x v="0"/>
    <x v="5"/>
    <x v="0"/>
    <x v="2"/>
    <x v="3"/>
    <x v="20"/>
    <x v="151"/>
    <m/>
    <m/>
  </r>
  <r>
    <x v="8"/>
    <x v="0"/>
    <x v="5"/>
    <x v="0"/>
    <x v="2"/>
    <x v="3"/>
    <x v="20"/>
    <x v="111"/>
    <s v="ALLTAG SAS"/>
    <n v="292100"/>
  </r>
  <r>
    <x v="8"/>
    <x v="0"/>
    <x v="5"/>
    <x v="0"/>
    <x v="2"/>
    <x v="3"/>
    <x v="20"/>
    <x v="111"/>
    <s v="MELONN SAS"/>
    <n v="531489"/>
  </r>
  <r>
    <x v="8"/>
    <x v="0"/>
    <x v="5"/>
    <x v="0"/>
    <x v="2"/>
    <x v="3"/>
    <x v="20"/>
    <x v="111"/>
    <m/>
    <m/>
  </r>
  <r>
    <x v="8"/>
    <x v="0"/>
    <x v="5"/>
    <x v="0"/>
    <x v="2"/>
    <x v="3"/>
    <x v="20"/>
    <x v="111"/>
    <m/>
    <m/>
  </r>
  <r>
    <x v="8"/>
    <x v="0"/>
    <x v="5"/>
    <x v="0"/>
    <x v="2"/>
    <x v="3"/>
    <x v="20"/>
    <x v="111"/>
    <m/>
    <m/>
  </r>
  <r>
    <x v="8"/>
    <x v="0"/>
    <x v="5"/>
    <x v="0"/>
    <x v="2"/>
    <x v="3"/>
    <x v="21"/>
    <x v="50"/>
    <m/>
    <m/>
  </r>
  <r>
    <x v="8"/>
    <x v="0"/>
    <x v="5"/>
    <x v="0"/>
    <x v="2"/>
    <x v="3"/>
    <x v="21"/>
    <x v="132"/>
    <m/>
    <m/>
  </r>
  <r>
    <x v="9"/>
    <x v="0"/>
    <x v="5"/>
    <x v="0"/>
    <x v="1"/>
    <x v="2"/>
    <x v="24"/>
    <x v="63"/>
    <s v="VARIOS"/>
    <n v="91546425.099999994"/>
  </r>
  <r>
    <x v="9"/>
    <x v="0"/>
    <x v="5"/>
    <x v="0"/>
    <x v="1"/>
    <x v="5"/>
    <x v="11"/>
    <x v="64"/>
    <m/>
    <n v="304"/>
  </r>
  <r>
    <x v="9"/>
    <x v="0"/>
    <x v="5"/>
    <x v="0"/>
    <x v="1"/>
    <x v="5"/>
    <x v="14"/>
    <x v="66"/>
    <m/>
    <m/>
  </r>
  <r>
    <x v="9"/>
    <x v="0"/>
    <x v="5"/>
    <x v="0"/>
    <x v="1"/>
    <x v="5"/>
    <x v="15"/>
    <x v="69"/>
    <m/>
    <m/>
  </r>
  <r>
    <x v="9"/>
    <x v="0"/>
    <x v="5"/>
    <x v="0"/>
    <x v="1"/>
    <x v="2"/>
    <x v="25"/>
    <x v="74"/>
    <m/>
    <n v="-2167865.5499999998"/>
  </r>
  <r>
    <x v="9"/>
    <x v="0"/>
    <x v="5"/>
    <x v="0"/>
    <x v="1"/>
    <x v="2"/>
    <x v="25"/>
    <x v="118"/>
    <m/>
    <m/>
  </r>
  <r>
    <x v="9"/>
    <x v="0"/>
    <x v="5"/>
    <x v="0"/>
    <x v="1"/>
    <x v="2"/>
    <x v="0"/>
    <x v="103"/>
    <m/>
    <m/>
  </r>
  <r>
    <x v="9"/>
    <x v="0"/>
    <x v="5"/>
    <x v="0"/>
    <x v="1"/>
    <x v="2"/>
    <x v="0"/>
    <x v="104"/>
    <m/>
    <n v="415966.32"/>
  </r>
  <r>
    <x v="9"/>
    <x v="0"/>
    <x v="5"/>
    <x v="0"/>
    <x v="1"/>
    <x v="2"/>
    <x v="0"/>
    <x v="145"/>
    <m/>
    <n v="-1075536.43"/>
  </r>
  <r>
    <x v="9"/>
    <x v="0"/>
    <x v="5"/>
    <x v="0"/>
    <x v="0"/>
    <x v="0"/>
    <x v="4"/>
    <x v="6"/>
    <s v="SEBASTIAN MENDOZA CASTAÑO"/>
    <n v="6120000"/>
  </r>
  <r>
    <x v="9"/>
    <x v="0"/>
    <x v="5"/>
    <x v="0"/>
    <x v="0"/>
    <x v="0"/>
    <x v="4"/>
    <x v="6"/>
    <s v="ONLINE MARIA DEL MAR MEZU PALACIOS"/>
    <n v="1800000"/>
  </r>
  <r>
    <x v="9"/>
    <x v="0"/>
    <x v="5"/>
    <x v="0"/>
    <x v="0"/>
    <x v="0"/>
    <x v="4"/>
    <x v="6"/>
    <s v="MILDRED LOPEZ CAMPO"/>
    <n v="580000"/>
  </r>
  <r>
    <x v="9"/>
    <x v="0"/>
    <x v="5"/>
    <x v="0"/>
    <x v="0"/>
    <x v="0"/>
    <x v="4"/>
    <x v="7"/>
    <s v="ONLINE MARIA DEL MAR MEZU PALACIOS"/>
    <n v="140606"/>
  </r>
  <r>
    <x v="9"/>
    <x v="0"/>
    <x v="5"/>
    <x v="0"/>
    <x v="0"/>
    <x v="0"/>
    <x v="4"/>
    <x v="7"/>
    <s v="MILDRED LOPEZ CAMPO"/>
    <n v="65616"/>
  </r>
  <r>
    <x v="9"/>
    <x v="0"/>
    <x v="5"/>
    <x v="0"/>
    <x v="0"/>
    <x v="0"/>
    <x v="4"/>
    <x v="7"/>
    <m/>
    <m/>
  </r>
  <r>
    <x v="9"/>
    <x v="0"/>
    <x v="5"/>
    <x v="0"/>
    <x v="0"/>
    <x v="0"/>
    <x v="4"/>
    <x v="8"/>
    <s v="SEBASTIAN MENDOZA CASTAÑO"/>
    <n v="510000"/>
  </r>
  <r>
    <x v="9"/>
    <x v="0"/>
    <x v="5"/>
    <x v="0"/>
    <x v="0"/>
    <x v="0"/>
    <x v="4"/>
    <x v="8"/>
    <s v="MILDRED LOPEZ CAMPO"/>
    <n v="53801"/>
  </r>
  <r>
    <x v="9"/>
    <x v="0"/>
    <x v="5"/>
    <x v="0"/>
    <x v="0"/>
    <x v="0"/>
    <x v="4"/>
    <x v="8"/>
    <s v="ONLINE MARIA DEL MAR MEZU PALACIOS"/>
    <n v="161717"/>
  </r>
  <r>
    <x v="9"/>
    <x v="0"/>
    <x v="5"/>
    <x v="0"/>
    <x v="0"/>
    <x v="0"/>
    <x v="4"/>
    <x v="9"/>
    <s v="SEBASTIAN MENDOZA CASTAÑO"/>
    <n v="61200"/>
  </r>
  <r>
    <x v="9"/>
    <x v="0"/>
    <x v="5"/>
    <x v="0"/>
    <x v="0"/>
    <x v="0"/>
    <x v="4"/>
    <x v="9"/>
    <s v="ONLINE MARIA DEL MAR MEZU PALACIOS"/>
    <n v="19406"/>
  </r>
  <r>
    <x v="9"/>
    <x v="0"/>
    <x v="5"/>
    <x v="0"/>
    <x v="0"/>
    <x v="0"/>
    <x v="4"/>
    <x v="9"/>
    <s v="MILDRED LOPEZ CAMPO"/>
    <n v="6456"/>
  </r>
  <r>
    <x v="9"/>
    <x v="0"/>
    <x v="5"/>
    <x v="0"/>
    <x v="0"/>
    <x v="0"/>
    <x v="4"/>
    <x v="10"/>
    <s v="SEBASTIAN MENDOZA CASTAÑO"/>
    <n v="510000"/>
  </r>
  <r>
    <x v="9"/>
    <x v="0"/>
    <x v="5"/>
    <x v="0"/>
    <x v="0"/>
    <x v="0"/>
    <x v="4"/>
    <x v="10"/>
    <s v="MILDRED LOPEZ CAMPO"/>
    <n v="53801"/>
  </r>
  <r>
    <x v="9"/>
    <x v="0"/>
    <x v="5"/>
    <x v="0"/>
    <x v="0"/>
    <x v="0"/>
    <x v="4"/>
    <x v="10"/>
    <s v="ONLINE MARIA DEL MAR MEZU PALACIOS"/>
    <n v="161717"/>
  </r>
  <r>
    <x v="9"/>
    <x v="0"/>
    <x v="5"/>
    <x v="0"/>
    <x v="0"/>
    <x v="0"/>
    <x v="4"/>
    <x v="11"/>
    <s v="SEBASTIAN MENDOZA CASTAÑO"/>
    <n v="255000"/>
  </r>
  <r>
    <x v="9"/>
    <x v="0"/>
    <x v="5"/>
    <x v="0"/>
    <x v="0"/>
    <x v="0"/>
    <x v="4"/>
    <x v="11"/>
    <s v="ONLINE MARIA DEL MAR MEZU PALACIOS"/>
    <n v="75000"/>
  </r>
  <r>
    <x v="9"/>
    <x v="0"/>
    <x v="5"/>
    <x v="0"/>
    <x v="0"/>
    <x v="0"/>
    <x v="4"/>
    <x v="11"/>
    <s v="MILDRED LOPEZ CAMPO"/>
    <n v="24167"/>
  </r>
  <r>
    <x v="9"/>
    <x v="0"/>
    <x v="5"/>
    <x v="0"/>
    <x v="0"/>
    <x v="0"/>
    <x v="4"/>
    <x v="12"/>
    <s v="SEBASTIAN MENDOZA CASTAÑO"/>
    <n v="4080000"/>
  </r>
  <r>
    <x v="9"/>
    <x v="0"/>
    <x v="5"/>
    <x v="0"/>
    <x v="0"/>
    <x v="0"/>
    <x v="4"/>
    <x v="134"/>
    <m/>
    <m/>
  </r>
  <r>
    <x v="9"/>
    <x v="0"/>
    <x v="5"/>
    <x v="0"/>
    <x v="0"/>
    <x v="0"/>
    <x v="4"/>
    <x v="142"/>
    <m/>
    <m/>
  </r>
  <r>
    <x v="9"/>
    <x v="0"/>
    <x v="5"/>
    <x v="0"/>
    <x v="0"/>
    <x v="0"/>
    <x v="4"/>
    <x v="56"/>
    <m/>
    <m/>
  </r>
  <r>
    <x v="9"/>
    <x v="0"/>
    <x v="5"/>
    <x v="0"/>
    <x v="0"/>
    <x v="0"/>
    <x v="4"/>
    <x v="13"/>
    <s v="SEGUROS DE RIESGOS LABORALES SURAMERICANA S.A."/>
    <n v="30325"/>
  </r>
  <r>
    <x v="9"/>
    <x v="0"/>
    <x v="5"/>
    <x v="0"/>
    <x v="0"/>
    <x v="0"/>
    <x v="4"/>
    <x v="146"/>
    <m/>
    <m/>
  </r>
  <r>
    <x v="9"/>
    <x v="0"/>
    <x v="5"/>
    <x v="0"/>
    <x v="0"/>
    <x v="0"/>
    <x v="4"/>
    <x v="14"/>
    <s v="Protección S.A"/>
    <n v="950400"/>
  </r>
  <r>
    <x v="9"/>
    <x v="0"/>
    <x v="5"/>
    <x v="0"/>
    <x v="0"/>
    <x v="0"/>
    <x v="4"/>
    <x v="14"/>
    <s v="Porvenir S.A"/>
    <n v="162400"/>
  </r>
  <r>
    <x v="9"/>
    <x v="0"/>
    <x v="5"/>
    <x v="0"/>
    <x v="0"/>
    <x v="0"/>
    <x v="4"/>
    <x v="15"/>
    <s v="Comfandi "/>
    <n v="340000"/>
  </r>
  <r>
    <x v="9"/>
    <x v="0"/>
    <x v="5"/>
    <x v="0"/>
    <x v="0"/>
    <x v="0"/>
    <x v="4"/>
    <x v="147"/>
    <m/>
    <m/>
  </r>
  <r>
    <x v="9"/>
    <x v="0"/>
    <x v="5"/>
    <x v="0"/>
    <x v="0"/>
    <x v="0"/>
    <x v="4"/>
    <x v="113"/>
    <m/>
    <m/>
  </r>
  <r>
    <x v="9"/>
    <x v="0"/>
    <x v="5"/>
    <x v="0"/>
    <x v="0"/>
    <x v="0"/>
    <x v="9"/>
    <x v="114"/>
    <s v="H&amp;G CONTADORES SAS"/>
    <n v="2400000"/>
  </r>
  <r>
    <x v="9"/>
    <x v="0"/>
    <x v="5"/>
    <x v="0"/>
    <x v="0"/>
    <x v="0"/>
    <x v="9"/>
    <x v="30"/>
    <m/>
    <m/>
  </r>
  <r>
    <x v="9"/>
    <x v="0"/>
    <x v="5"/>
    <x v="0"/>
    <x v="0"/>
    <x v="0"/>
    <x v="9"/>
    <x v="110"/>
    <m/>
    <m/>
  </r>
  <r>
    <x v="9"/>
    <x v="0"/>
    <x v="5"/>
    <x v="0"/>
    <x v="0"/>
    <x v="0"/>
    <x v="5"/>
    <x v="70"/>
    <m/>
    <m/>
  </r>
  <r>
    <x v="9"/>
    <x v="0"/>
    <x v="5"/>
    <x v="0"/>
    <x v="0"/>
    <x v="0"/>
    <x v="5"/>
    <x v="70"/>
    <m/>
    <m/>
  </r>
  <r>
    <x v="9"/>
    <x v="0"/>
    <x v="5"/>
    <x v="0"/>
    <x v="0"/>
    <x v="0"/>
    <x v="5"/>
    <x v="102"/>
    <m/>
    <m/>
  </r>
  <r>
    <x v="9"/>
    <x v="0"/>
    <x v="5"/>
    <x v="0"/>
    <x v="0"/>
    <x v="0"/>
    <x v="5"/>
    <x v="71"/>
    <s v=" COLOMBIA TELECOMUNICACIONES S.A. E.S.P."/>
    <n v="672"/>
  </r>
  <r>
    <x v="9"/>
    <x v="0"/>
    <x v="5"/>
    <x v="0"/>
    <x v="0"/>
    <x v="0"/>
    <x v="5"/>
    <x v="71"/>
    <s v="AEROVIAS DEL CONTINENTE AMERICANO S.A."/>
    <n v="39600"/>
  </r>
  <r>
    <x v="9"/>
    <x v="0"/>
    <x v="5"/>
    <x v="0"/>
    <x v="0"/>
    <x v="0"/>
    <x v="5"/>
    <x v="78"/>
    <m/>
    <m/>
  </r>
  <r>
    <x v="9"/>
    <x v="0"/>
    <x v="5"/>
    <x v="0"/>
    <x v="0"/>
    <x v="0"/>
    <x v="6"/>
    <x v="17"/>
    <s v="OLGA BARBOSA DE HURTADO"/>
    <n v="800000"/>
  </r>
  <r>
    <x v="9"/>
    <x v="0"/>
    <x v="5"/>
    <x v="0"/>
    <x v="0"/>
    <x v="0"/>
    <x v="6"/>
    <x v="17"/>
    <m/>
    <m/>
  </r>
  <r>
    <x v="9"/>
    <x v="0"/>
    <x v="5"/>
    <x v="0"/>
    <x v="0"/>
    <x v="0"/>
    <x v="6"/>
    <x v="143"/>
    <m/>
    <m/>
  </r>
  <r>
    <x v="9"/>
    <x v="0"/>
    <x v="5"/>
    <x v="0"/>
    <x v="0"/>
    <x v="0"/>
    <x v="0"/>
    <x v="79"/>
    <m/>
    <m/>
  </r>
  <r>
    <x v="9"/>
    <x v="0"/>
    <x v="5"/>
    <x v="0"/>
    <x v="0"/>
    <x v="0"/>
    <x v="0"/>
    <x v="80"/>
    <s v="GOOGLE LLC"/>
    <n v="430197"/>
  </r>
  <r>
    <x v="9"/>
    <x v="0"/>
    <x v="5"/>
    <x v="0"/>
    <x v="0"/>
    <x v="0"/>
    <x v="0"/>
    <x v="80"/>
    <s v="MERCADEO COMPARTIDO SAS"/>
    <n v="425934"/>
  </r>
  <r>
    <x v="9"/>
    <x v="0"/>
    <x v="5"/>
    <x v="0"/>
    <x v="0"/>
    <x v="0"/>
    <x v="0"/>
    <x v="80"/>
    <s v="INGRID VIVIANA AGUDELO POVEDA"/>
    <n v="570000"/>
  </r>
  <r>
    <x v="9"/>
    <x v="0"/>
    <x v="5"/>
    <x v="0"/>
    <x v="0"/>
    <x v="0"/>
    <x v="0"/>
    <x v="80"/>
    <s v=" MANCHOLA ASOCIADOS LTDA"/>
    <n v="1280000"/>
  </r>
  <r>
    <x v="9"/>
    <x v="0"/>
    <x v="5"/>
    <x v="0"/>
    <x v="0"/>
    <x v="0"/>
    <x v="0"/>
    <x v="80"/>
    <s v=" GODADDY"/>
    <n v="90864"/>
  </r>
  <r>
    <x v="9"/>
    <x v="0"/>
    <x v="5"/>
    <x v="0"/>
    <x v="0"/>
    <x v="0"/>
    <x v="0"/>
    <x v="80"/>
    <m/>
    <m/>
  </r>
  <r>
    <x v="9"/>
    <x v="0"/>
    <x v="5"/>
    <x v="0"/>
    <x v="0"/>
    <x v="0"/>
    <x v="0"/>
    <x v="80"/>
    <m/>
    <m/>
  </r>
  <r>
    <x v="9"/>
    <x v="0"/>
    <x v="5"/>
    <x v="0"/>
    <x v="0"/>
    <x v="0"/>
    <x v="0"/>
    <x v="80"/>
    <m/>
    <m/>
  </r>
  <r>
    <x v="9"/>
    <x v="0"/>
    <x v="5"/>
    <x v="0"/>
    <x v="0"/>
    <x v="0"/>
    <x v="0"/>
    <x v="80"/>
    <m/>
    <m/>
  </r>
  <r>
    <x v="9"/>
    <x v="0"/>
    <x v="5"/>
    <x v="0"/>
    <x v="0"/>
    <x v="0"/>
    <x v="0"/>
    <x v="84"/>
    <m/>
    <m/>
  </r>
  <r>
    <x v="9"/>
    <x v="0"/>
    <x v="5"/>
    <x v="0"/>
    <x v="0"/>
    <x v="0"/>
    <x v="0"/>
    <x v="107"/>
    <m/>
    <m/>
  </r>
  <r>
    <x v="9"/>
    <x v="0"/>
    <x v="5"/>
    <x v="0"/>
    <x v="0"/>
    <x v="0"/>
    <x v="0"/>
    <x v="115"/>
    <m/>
    <m/>
  </r>
  <r>
    <x v="9"/>
    <x v="0"/>
    <x v="5"/>
    <x v="0"/>
    <x v="0"/>
    <x v="0"/>
    <x v="0"/>
    <x v="138"/>
    <s v=" COLOMBIA TELECOMUNICACIONES S.A. E.S.P."/>
    <n v="192689"/>
  </r>
  <r>
    <x v="9"/>
    <x v="0"/>
    <x v="5"/>
    <x v="0"/>
    <x v="0"/>
    <x v="0"/>
    <x v="0"/>
    <x v="108"/>
    <m/>
    <m/>
  </r>
  <r>
    <x v="9"/>
    <x v="0"/>
    <x v="5"/>
    <x v="0"/>
    <x v="0"/>
    <x v="0"/>
    <x v="0"/>
    <x v="109"/>
    <m/>
    <m/>
  </r>
  <r>
    <x v="9"/>
    <x v="0"/>
    <x v="5"/>
    <x v="0"/>
    <x v="0"/>
    <x v="0"/>
    <x v="0"/>
    <x v="116"/>
    <m/>
    <m/>
  </r>
  <r>
    <x v="9"/>
    <x v="0"/>
    <x v="5"/>
    <x v="0"/>
    <x v="0"/>
    <x v="0"/>
    <x v="0"/>
    <x v="116"/>
    <m/>
    <m/>
  </r>
  <r>
    <x v="9"/>
    <x v="0"/>
    <x v="5"/>
    <x v="0"/>
    <x v="0"/>
    <x v="0"/>
    <x v="0"/>
    <x v="79"/>
    <m/>
    <m/>
  </r>
  <r>
    <x v="9"/>
    <x v="0"/>
    <x v="5"/>
    <x v="0"/>
    <x v="0"/>
    <x v="0"/>
    <x v="12"/>
    <x v="81"/>
    <m/>
    <m/>
  </r>
  <r>
    <x v="9"/>
    <x v="0"/>
    <x v="5"/>
    <x v="0"/>
    <x v="0"/>
    <x v="0"/>
    <x v="12"/>
    <x v="82"/>
    <m/>
    <m/>
  </r>
  <r>
    <x v="9"/>
    <x v="0"/>
    <x v="5"/>
    <x v="0"/>
    <x v="0"/>
    <x v="0"/>
    <x v="12"/>
    <x v="83"/>
    <m/>
    <m/>
  </r>
  <r>
    <x v="9"/>
    <x v="0"/>
    <x v="5"/>
    <x v="0"/>
    <x v="0"/>
    <x v="0"/>
    <x v="12"/>
    <x v="84"/>
    <m/>
    <m/>
  </r>
  <r>
    <x v="9"/>
    <x v="0"/>
    <x v="5"/>
    <x v="0"/>
    <x v="0"/>
    <x v="0"/>
    <x v="19"/>
    <x v="100"/>
    <m/>
    <m/>
  </r>
  <r>
    <x v="9"/>
    <x v="0"/>
    <x v="5"/>
    <x v="0"/>
    <x v="0"/>
    <x v="0"/>
    <x v="19"/>
    <x v="100"/>
    <m/>
    <m/>
  </r>
  <r>
    <x v="9"/>
    <x v="0"/>
    <x v="5"/>
    <x v="0"/>
    <x v="0"/>
    <x v="0"/>
    <x v="19"/>
    <x v="139"/>
    <m/>
    <m/>
  </r>
  <r>
    <x v="9"/>
    <x v="0"/>
    <x v="5"/>
    <x v="0"/>
    <x v="0"/>
    <x v="0"/>
    <x v="28"/>
    <x v="150"/>
    <m/>
    <m/>
  </r>
  <r>
    <x v="9"/>
    <x v="0"/>
    <x v="5"/>
    <x v="0"/>
    <x v="0"/>
    <x v="0"/>
    <x v="27"/>
    <x v="140"/>
    <m/>
    <m/>
  </r>
  <r>
    <x v="9"/>
    <x v="0"/>
    <x v="5"/>
    <x v="0"/>
    <x v="0"/>
    <x v="0"/>
    <x v="27"/>
    <x v="148"/>
    <m/>
    <m/>
  </r>
  <r>
    <x v="9"/>
    <x v="0"/>
    <x v="5"/>
    <x v="0"/>
    <x v="0"/>
    <x v="0"/>
    <x v="27"/>
    <x v="139"/>
    <m/>
    <m/>
  </r>
  <r>
    <x v="9"/>
    <x v="0"/>
    <x v="5"/>
    <x v="0"/>
    <x v="0"/>
    <x v="0"/>
    <x v="27"/>
    <x v="149"/>
    <m/>
    <m/>
  </r>
  <r>
    <x v="9"/>
    <x v="0"/>
    <x v="5"/>
    <x v="0"/>
    <x v="0"/>
    <x v="0"/>
    <x v="22"/>
    <x v="105"/>
    <m/>
    <m/>
  </r>
  <r>
    <x v="9"/>
    <x v="0"/>
    <x v="5"/>
    <x v="0"/>
    <x v="0"/>
    <x v="0"/>
    <x v="16"/>
    <x v="86"/>
    <s v="AEROVIAS DEL CONTINENTE AMERICANO S.A."/>
    <n v="533800"/>
  </r>
  <r>
    <x v="9"/>
    <x v="0"/>
    <x v="5"/>
    <x v="0"/>
    <x v="0"/>
    <x v="0"/>
    <x v="16"/>
    <x v="117"/>
    <s v="HOSTAL LAS MERCEDES BOUTIQUE"/>
    <n v="258000"/>
  </r>
  <r>
    <x v="9"/>
    <x v="0"/>
    <x v="5"/>
    <x v="0"/>
    <x v="0"/>
    <x v="0"/>
    <x v="16"/>
    <x v="117"/>
    <m/>
    <m/>
  </r>
  <r>
    <x v="9"/>
    <x v="0"/>
    <x v="5"/>
    <x v="0"/>
    <x v="0"/>
    <x v="0"/>
    <x v="22"/>
    <x v="105"/>
    <m/>
    <m/>
  </r>
  <r>
    <x v="9"/>
    <x v="0"/>
    <x v="5"/>
    <x v="0"/>
    <x v="0"/>
    <x v="0"/>
    <x v="2"/>
    <x v="87"/>
    <s v=" SHOPIFY INC"/>
    <n v="357040.48"/>
  </r>
  <r>
    <x v="9"/>
    <x v="0"/>
    <x v="5"/>
    <x v="0"/>
    <x v="0"/>
    <x v="0"/>
    <x v="2"/>
    <x v="87"/>
    <m/>
    <m/>
  </r>
  <r>
    <x v="9"/>
    <x v="0"/>
    <x v="5"/>
    <x v="0"/>
    <x v="0"/>
    <x v="0"/>
    <x v="2"/>
    <x v="87"/>
    <m/>
    <m/>
  </r>
  <r>
    <x v="9"/>
    <x v="0"/>
    <x v="5"/>
    <x v="0"/>
    <x v="0"/>
    <x v="0"/>
    <x v="2"/>
    <x v="87"/>
    <m/>
    <m/>
  </r>
  <r>
    <x v="9"/>
    <x v="0"/>
    <x v="5"/>
    <x v="0"/>
    <x v="0"/>
    <x v="0"/>
    <x v="2"/>
    <x v="88"/>
    <s v="SAN CAMILO COFFE INDUSTRY SAS"/>
    <n v="172381"/>
  </r>
  <r>
    <x v="9"/>
    <x v="0"/>
    <x v="5"/>
    <x v="0"/>
    <x v="0"/>
    <x v="0"/>
    <x v="2"/>
    <x v="88"/>
    <m/>
    <m/>
  </r>
  <r>
    <x v="9"/>
    <x v="0"/>
    <x v="5"/>
    <x v="0"/>
    <x v="0"/>
    <x v="0"/>
    <x v="2"/>
    <x v="89"/>
    <m/>
    <m/>
  </r>
  <r>
    <x v="9"/>
    <x v="0"/>
    <x v="5"/>
    <x v="0"/>
    <x v="0"/>
    <x v="0"/>
    <x v="2"/>
    <x v="89"/>
    <m/>
    <m/>
  </r>
  <r>
    <x v="9"/>
    <x v="0"/>
    <x v="5"/>
    <x v="0"/>
    <x v="0"/>
    <x v="0"/>
    <x v="2"/>
    <x v="89"/>
    <m/>
    <m/>
  </r>
  <r>
    <x v="9"/>
    <x v="0"/>
    <x v="5"/>
    <x v="0"/>
    <x v="0"/>
    <x v="0"/>
    <x v="2"/>
    <x v="90"/>
    <m/>
    <m/>
  </r>
  <r>
    <x v="9"/>
    <x v="0"/>
    <x v="5"/>
    <x v="0"/>
    <x v="0"/>
    <x v="0"/>
    <x v="2"/>
    <x v="90"/>
    <m/>
    <m/>
  </r>
  <r>
    <x v="9"/>
    <x v="0"/>
    <x v="5"/>
    <x v="0"/>
    <x v="0"/>
    <x v="0"/>
    <x v="2"/>
    <x v="90"/>
    <m/>
    <m/>
  </r>
  <r>
    <x v="9"/>
    <x v="0"/>
    <x v="5"/>
    <x v="0"/>
    <x v="0"/>
    <x v="0"/>
    <x v="2"/>
    <x v="90"/>
    <m/>
    <m/>
  </r>
  <r>
    <x v="9"/>
    <x v="0"/>
    <x v="5"/>
    <x v="0"/>
    <x v="0"/>
    <x v="0"/>
    <x v="2"/>
    <x v="90"/>
    <m/>
    <m/>
  </r>
  <r>
    <x v="9"/>
    <x v="0"/>
    <x v="5"/>
    <x v="0"/>
    <x v="0"/>
    <x v="0"/>
    <x v="2"/>
    <x v="90"/>
    <m/>
    <m/>
  </r>
  <r>
    <x v="9"/>
    <x v="0"/>
    <x v="5"/>
    <x v="0"/>
    <x v="0"/>
    <x v="0"/>
    <x v="2"/>
    <x v="91"/>
    <s v="LUIS ANTHONY CAICEDO YARA"/>
    <n v="31900"/>
  </r>
  <r>
    <x v="9"/>
    <x v="0"/>
    <x v="5"/>
    <x v="0"/>
    <x v="0"/>
    <x v="0"/>
    <x v="2"/>
    <x v="91"/>
    <m/>
    <m/>
  </r>
  <r>
    <x v="9"/>
    <x v="0"/>
    <x v="5"/>
    <x v="0"/>
    <x v="0"/>
    <x v="0"/>
    <x v="2"/>
    <x v="91"/>
    <m/>
    <m/>
  </r>
  <r>
    <x v="9"/>
    <x v="0"/>
    <x v="5"/>
    <x v="0"/>
    <x v="0"/>
    <x v="0"/>
    <x v="2"/>
    <x v="91"/>
    <m/>
    <m/>
  </r>
  <r>
    <x v="9"/>
    <x v="0"/>
    <x v="5"/>
    <x v="0"/>
    <x v="0"/>
    <x v="0"/>
    <x v="2"/>
    <x v="92"/>
    <m/>
    <m/>
  </r>
  <r>
    <x v="9"/>
    <x v="0"/>
    <x v="5"/>
    <x v="0"/>
    <x v="0"/>
    <x v="0"/>
    <x v="2"/>
    <x v="136"/>
    <s v="ONLINE MARIA DEL MAR MEZU PALACIOS"/>
    <n v="65600"/>
  </r>
  <r>
    <x v="9"/>
    <x v="0"/>
    <x v="5"/>
    <x v="0"/>
    <x v="0"/>
    <x v="0"/>
    <x v="2"/>
    <x v="136"/>
    <m/>
    <m/>
  </r>
  <r>
    <x v="9"/>
    <x v="0"/>
    <x v="5"/>
    <x v="0"/>
    <x v="0"/>
    <x v="0"/>
    <x v="2"/>
    <x v="141"/>
    <m/>
    <m/>
  </r>
  <r>
    <x v="9"/>
    <x v="0"/>
    <x v="5"/>
    <x v="0"/>
    <x v="0"/>
    <x v="0"/>
    <x v="2"/>
    <x v="141"/>
    <m/>
    <m/>
  </r>
  <r>
    <x v="9"/>
    <x v="0"/>
    <x v="5"/>
    <x v="0"/>
    <x v="0"/>
    <x v="0"/>
    <x v="2"/>
    <x v="141"/>
    <m/>
    <m/>
  </r>
  <r>
    <x v="9"/>
    <x v="0"/>
    <x v="5"/>
    <x v="0"/>
    <x v="0"/>
    <x v="0"/>
    <x v="2"/>
    <x v="93"/>
    <m/>
    <m/>
  </r>
  <r>
    <x v="9"/>
    <x v="0"/>
    <x v="5"/>
    <x v="0"/>
    <x v="0"/>
    <x v="0"/>
    <x v="2"/>
    <x v="84"/>
    <s v="H&amp;G CONTADORES SAS"/>
    <n v="65720"/>
  </r>
  <r>
    <x v="9"/>
    <x v="0"/>
    <x v="5"/>
    <x v="0"/>
    <x v="0"/>
    <x v="0"/>
    <x v="2"/>
    <x v="84"/>
    <m/>
    <m/>
  </r>
  <r>
    <x v="9"/>
    <x v="0"/>
    <x v="5"/>
    <x v="0"/>
    <x v="0"/>
    <x v="0"/>
    <x v="2"/>
    <x v="84"/>
    <m/>
    <m/>
  </r>
  <r>
    <x v="9"/>
    <x v="0"/>
    <x v="5"/>
    <x v="0"/>
    <x v="0"/>
    <x v="0"/>
    <x v="2"/>
    <x v="84"/>
    <m/>
    <m/>
  </r>
  <r>
    <x v="9"/>
    <x v="0"/>
    <x v="5"/>
    <x v="0"/>
    <x v="0"/>
    <x v="0"/>
    <x v="2"/>
    <x v="84"/>
    <m/>
    <m/>
  </r>
  <r>
    <x v="9"/>
    <x v="0"/>
    <x v="5"/>
    <x v="0"/>
    <x v="0"/>
    <x v="0"/>
    <x v="2"/>
    <x v="84"/>
    <m/>
    <m/>
  </r>
  <r>
    <x v="9"/>
    <x v="0"/>
    <x v="5"/>
    <x v="0"/>
    <x v="0"/>
    <x v="0"/>
    <x v="2"/>
    <x v="84"/>
    <m/>
    <m/>
  </r>
  <r>
    <x v="9"/>
    <x v="0"/>
    <x v="5"/>
    <x v="0"/>
    <x v="0"/>
    <x v="0"/>
    <x v="2"/>
    <x v="84"/>
    <m/>
    <m/>
  </r>
  <r>
    <x v="9"/>
    <x v="0"/>
    <x v="5"/>
    <x v="0"/>
    <x v="0"/>
    <x v="0"/>
    <x v="2"/>
    <x v="84"/>
    <m/>
    <m/>
  </r>
  <r>
    <x v="9"/>
    <x v="0"/>
    <x v="5"/>
    <x v="0"/>
    <x v="0"/>
    <x v="0"/>
    <x v="2"/>
    <x v="84"/>
    <m/>
    <m/>
  </r>
  <r>
    <x v="9"/>
    <x v="0"/>
    <x v="5"/>
    <x v="0"/>
    <x v="0"/>
    <x v="7"/>
    <x v="4"/>
    <x v="119"/>
    <s v="DAVID MUÑOZ MONTOYA"/>
    <n v="2300000"/>
  </r>
  <r>
    <x v="9"/>
    <x v="0"/>
    <x v="5"/>
    <x v="0"/>
    <x v="0"/>
    <x v="7"/>
    <x v="4"/>
    <x v="120"/>
    <s v="DAVID MUÑOZ MONTOYA"/>
    <n v="140606"/>
  </r>
  <r>
    <x v="9"/>
    <x v="0"/>
    <x v="5"/>
    <x v="0"/>
    <x v="0"/>
    <x v="7"/>
    <x v="4"/>
    <x v="121"/>
    <s v="DAVID MUÑOZ MONTOYA"/>
    <n v="203384"/>
  </r>
  <r>
    <x v="9"/>
    <x v="0"/>
    <x v="5"/>
    <x v="0"/>
    <x v="0"/>
    <x v="7"/>
    <x v="4"/>
    <x v="122"/>
    <s v="DAVID MUÑOZ MONTOYA"/>
    <n v="24406"/>
  </r>
  <r>
    <x v="9"/>
    <x v="0"/>
    <x v="5"/>
    <x v="0"/>
    <x v="0"/>
    <x v="7"/>
    <x v="4"/>
    <x v="123"/>
    <s v="DAVID MUÑOZ MONTOYA"/>
    <n v="203384"/>
  </r>
  <r>
    <x v="9"/>
    <x v="0"/>
    <x v="5"/>
    <x v="0"/>
    <x v="0"/>
    <x v="7"/>
    <x v="4"/>
    <x v="124"/>
    <s v="DAVID MUÑOZ MONTOYA"/>
    <n v="95833"/>
  </r>
  <r>
    <x v="9"/>
    <x v="0"/>
    <x v="5"/>
    <x v="0"/>
    <x v="0"/>
    <x v="7"/>
    <x v="4"/>
    <x v="135"/>
    <m/>
    <m/>
  </r>
  <r>
    <x v="9"/>
    <x v="0"/>
    <x v="5"/>
    <x v="0"/>
    <x v="0"/>
    <x v="7"/>
    <x v="4"/>
    <x v="125"/>
    <s v="DAVID MUÑOZ MONTOYA"/>
    <n v="1000000"/>
  </r>
  <r>
    <x v="9"/>
    <x v="0"/>
    <x v="5"/>
    <x v="0"/>
    <x v="0"/>
    <x v="7"/>
    <x v="4"/>
    <x v="144"/>
    <m/>
    <m/>
  </r>
  <r>
    <x v="9"/>
    <x v="0"/>
    <x v="5"/>
    <x v="0"/>
    <x v="0"/>
    <x v="7"/>
    <x v="4"/>
    <x v="126"/>
    <m/>
    <m/>
  </r>
  <r>
    <x v="9"/>
    <x v="0"/>
    <x v="5"/>
    <x v="0"/>
    <x v="0"/>
    <x v="7"/>
    <x v="4"/>
    <x v="127"/>
    <s v="SEGUROS DE RIESGOS LABORALES SURAMERICANA S.A."/>
    <n v="12006"/>
  </r>
  <r>
    <x v="9"/>
    <x v="0"/>
    <x v="5"/>
    <x v="0"/>
    <x v="0"/>
    <x v="7"/>
    <x v="4"/>
    <x v="128"/>
    <s v="Protección S.A"/>
    <n v="276000"/>
  </r>
  <r>
    <x v="9"/>
    <x v="0"/>
    <x v="5"/>
    <x v="0"/>
    <x v="0"/>
    <x v="7"/>
    <x v="4"/>
    <x v="129"/>
    <s v="Colsubsidio "/>
    <n v="92000"/>
  </r>
  <r>
    <x v="9"/>
    <x v="0"/>
    <x v="5"/>
    <x v="0"/>
    <x v="0"/>
    <x v="7"/>
    <x v="4"/>
    <x v="130"/>
    <m/>
    <m/>
  </r>
  <r>
    <x v="9"/>
    <x v="0"/>
    <x v="5"/>
    <x v="0"/>
    <x v="0"/>
    <x v="7"/>
    <x v="2"/>
    <x v="131"/>
    <m/>
    <m/>
  </r>
  <r>
    <x v="9"/>
    <x v="0"/>
    <x v="5"/>
    <x v="0"/>
    <x v="0"/>
    <x v="1"/>
    <x v="7"/>
    <x v="34"/>
    <s v="Bancolombia"/>
    <n v="82190"/>
  </r>
  <r>
    <x v="9"/>
    <x v="0"/>
    <x v="5"/>
    <x v="0"/>
    <x v="0"/>
    <x v="1"/>
    <x v="7"/>
    <x v="20"/>
    <s v="Bancolombia"/>
    <n v="178093"/>
  </r>
  <r>
    <x v="9"/>
    <x v="0"/>
    <x v="5"/>
    <x v="0"/>
    <x v="0"/>
    <x v="1"/>
    <x v="7"/>
    <x v="20"/>
    <s v="Mercadopago Colombia Ltda"/>
    <n v="867447.16"/>
  </r>
  <r>
    <x v="9"/>
    <x v="0"/>
    <x v="5"/>
    <x v="0"/>
    <x v="0"/>
    <x v="1"/>
    <x v="7"/>
    <x v="101"/>
    <s v="NUEVO SOI"/>
    <n v="152"/>
  </r>
  <r>
    <x v="9"/>
    <x v="0"/>
    <x v="5"/>
    <x v="0"/>
    <x v="0"/>
    <x v="1"/>
    <x v="7"/>
    <x v="101"/>
    <m/>
    <m/>
  </r>
  <r>
    <x v="9"/>
    <x v="0"/>
    <x v="5"/>
    <x v="0"/>
    <x v="0"/>
    <x v="1"/>
    <x v="7"/>
    <x v="55"/>
    <m/>
    <m/>
  </r>
  <r>
    <x v="9"/>
    <x v="0"/>
    <x v="5"/>
    <x v="0"/>
    <x v="0"/>
    <x v="1"/>
    <x v="7"/>
    <x v="55"/>
    <m/>
    <m/>
  </r>
  <r>
    <x v="9"/>
    <x v="0"/>
    <x v="5"/>
    <x v="0"/>
    <x v="0"/>
    <x v="1"/>
    <x v="8"/>
    <x v="22"/>
    <s v="Bancolombia"/>
    <n v="480767"/>
  </r>
  <r>
    <x v="9"/>
    <x v="0"/>
    <x v="5"/>
    <x v="0"/>
    <x v="0"/>
    <x v="1"/>
    <x v="8"/>
    <x v="94"/>
    <m/>
    <m/>
  </r>
  <r>
    <x v="9"/>
    <x v="0"/>
    <x v="5"/>
    <x v="0"/>
    <x v="0"/>
    <x v="1"/>
    <x v="8"/>
    <x v="94"/>
    <m/>
    <m/>
  </r>
  <r>
    <x v="9"/>
    <x v="0"/>
    <x v="5"/>
    <x v="0"/>
    <x v="0"/>
    <x v="1"/>
    <x v="8"/>
    <x v="94"/>
    <m/>
    <m/>
  </r>
  <r>
    <x v="9"/>
    <x v="0"/>
    <x v="5"/>
    <x v="0"/>
    <x v="0"/>
    <x v="1"/>
    <x v="8"/>
    <x v="94"/>
    <m/>
    <m/>
  </r>
  <r>
    <x v="9"/>
    <x v="0"/>
    <x v="5"/>
    <x v="0"/>
    <x v="0"/>
    <x v="1"/>
    <x v="8"/>
    <x v="95"/>
    <m/>
    <m/>
  </r>
  <r>
    <x v="9"/>
    <x v="0"/>
    <x v="5"/>
    <x v="0"/>
    <x v="0"/>
    <x v="1"/>
    <x v="8"/>
    <x v="77"/>
    <m/>
    <m/>
  </r>
  <r>
    <x v="9"/>
    <x v="0"/>
    <x v="5"/>
    <x v="0"/>
    <x v="0"/>
    <x v="1"/>
    <x v="8"/>
    <x v="4"/>
    <s v="MUNICIPIO DE SANTIAGO DE CALI"/>
    <n v="8200"/>
  </r>
  <r>
    <x v="9"/>
    <x v="0"/>
    <x v="5"/>
    <x v="0"/>
    <x v="0"/>
    <x v="1"/>
    <x v="8"/>
    <x v="4"/>
    <s v=" SALAZAR SAENZ SAS"/>
    <n v="15200"/>
  </r>
  <r>
    <x v="9"/>
    <x v="0"/>
    <x v="5"/>
    <x v="0"/>
    <x v="0"/>
    <x v="1"/>
    <x v="8"/>
    <x v="4"/>
    <s v=" KOBA COLOMBIA SAS"/>
    <n v="74220"/>
  </r>
  <r>
    <x v="9"/>
    <x v="0"/>
    <x v="5"/>
    <x v="0"/>
    <x v="0"/>
    <x v="1"/>
    <x v="8"/>
    <x v="4"/>
    <s v="INGRID VIVIANA AGUDELO POVEDA"/>
    <n v="4389"/>
  </r>
  <r>
    <x v="9"/>
    <x v="0"/>
    <x v="5"/>
    <x v="0"/>
    <x v="0"/>
    <x v="1"/>
    <x v="8"/>
    <x v="4"/>
    <s v="GRUPO EMPRESARIAL LA SEBASTIANA SAS"/>
    <n v="45000"/>
  </r>
  <r>
    <x v="9"/>
    <x v="0"/>
    <x v="5"/>
    <x v="0"/>
    <x v="0"/>
    <x v="1"/>
    <x v="8"/>
    <x v="4"/>
    <s v="DAVID MUÑOZ MONTOYA"/>
    <n v="450900"/>
  </r>
  <r>
    <x v="9"/>
    <x v="0"/>
    <x v="5"/>
    <x v="0"/>
    <x v="0"/>
    <x v="1"/>
    <x v="8"/>
    <x v="4"/>
    <s v="ALMACENES EXITO S.A."/>
    <n v="122330"/>
  </r>
  <r>
    <x v="9"/>
    <x v="0"/>
    <x v="5"/>
    <x v="0"/>
    <x v="0"/>
    <x v="1"/>
    <x v="8"/>
    <x v="4"/>
    <s v="LEONOR MERCEDES CALVO"/>
    <n v="14000"/>
  </r>
  <r>
    <x v="9"/>
    <x v="0"/>
    <x v="5"/>
    <x v="0"/>
    <x v="0"/>
    <x v="1"/>
    <x v="8"/>
    <x v="4"/>
    <s v="GUSTAVO ADOLFO LOPEZ"/>
    <n v="13000"/>
  </r>
  <r>
    <x v="9"/>
    <x v="0"/>
    <x v="5"/>
    <x v="0"/>
    <x v="0"/>
    <x v="1"/>
    <x v="8"/>
    <x v="4"/>
    <s v="CAROLINA SOTO"/>
    <n v="27000"/>
  </r>
  <r>
    <x v="9"/>
    <x v="0"/>
    <x v="5"/>
    <x v="0"/>
    <x v="0"/>
    <x v="1"/>
    <x v="8"/>
    <x v="4"/>
    <s v="RESTAURANTE Y BAR EL ROMANO SAS"/>
    <n v="28000"/>
  </r>
  <r>
    <x v="9"/>
    <x v="0"/>
    <x v="5"/>
    <x v="0"/>
    <x v="0"/>
    <x v="1"/>
    <x v="8"/>
    <x v="4"/>
    <s v="JHONSON JAIME CRUZ QUINTERO"/>
    <n v="495"/>
  </r>
  <r>
    <x v="9"/>
    <x v="0"/>
    <x v="5"/>
    <x v="0"/>
    <x v="0"/>
    <x v="1"/>
    <x v="8"/>
    <x v="4"/>
    <m/>
    <m/>
  </r>
  <r>
    <x v="9"/>
    <x v="0"/>
    <x v="5"/>
    <x v="0"/>
    <x v="0"/>
    <x v="1"/>
    <x v="8"/>
    <x v="4"/>
    <m/>
    <m/>
  </r>
  <r>
    <x v="9"/>
    <x v="0"/>
    <x v="5"/>
    <x v="0"/>
    <x v="0"/>
    <x v="1"/>
    <x v="8"/>
    <x v="4"/>
    <m/>
    <m/>
  </r>
  <r>
    <x v="9"/>
    <x v="0"/>
    <x v="5"/>
    <x v="0"/>
    <x v="0"/>
    <x v="6"/>
    <x v="23"/>
    <x v="112"/>
    <m/>
    <m/>
  </r>
  <r>
    <x v="9"/>
    <x v="0"/>
    <x v="5"/>
    <x v="0"/>
    <x v="2"/>
    <x v="3"/>
    <x v="3"/>
    <x v="96"/>
    <m/>
    <m/>
  </r>
  <r>
    <x v="9"/>
    <x v="0"/>
    <x v="5"/>
    <x v="0"/>
    <x v="2"/>
    <x v="3"/>
    <x v="3"/>
    <x v="137"/>
    <m/>
    <m/>
  </r>
  <r>
    <x v="9"/>
    <x v="0"/>
    <x v="5"/>
    <x v="0"/>
    <x v="2"/>
    <x v="3"/>
    <x v="3"/>
    <x v="97"/>
    <s v="LA CONCEPCION SA"/>
    <n v="491232"/>
  </r>
  <r>
    <x v="9"/>
    <x v="0"/>
    <x v="5"/>
    <x v="0"/>
    <x v="2"/>
    <x v="3"/>
    <x v="3"/>
    <x v="97"/>
    <s v="CONNPLANTS SAS"/>
    <n v="2462733"/>
  </r>
  <r>
    <x v="9"/>
    <x v="0"/>
    <x v="5"/>
    <x v="0"/>
    <x v="2"/>
    <x v="3"/>
    <x v="3"/>
    <x v="97"/>
    <m/>
    <m/>
  </r>
  <r>
    <x v="9"/>
    <x v="0"/>
    <x v="5"/>
    <x v="0"/>
    <x v="2"/>
    <x v="3"/>
    <x v="3"/>
    <x v="97"/>
    <m/>
    <m/>
  </r>
  <r>
    <x v="9"/>
    <x v="0"/>
    <x v="5"/>
    <x v="0"/>
    <x v="2"/>
    <x v="3"/>
    <x v="3"/>
    <x v="97"/>
    <m/>
    <m/>
  </r>
  <r>
    <x v="9"/>
    <x v="0"/>
    <x v="5"/>
    <x v="0"/>
    <x v="2"/>
    <x v="3"/>
    <x v="3"/>
    <x v="97"/>
    <m/>
    <m/>
  </r>
  <r>
    <x v="9"/>
    <x v="0"/>
    <x v="5"/>
    <x v="0"/>
    <x v="2"/>
    <x v="3"/>
    <x v="3"/>
    <x v="97"/>
    <m/>
    <m/>
  </r>
  <r>
    <x v="9"/>
    <x v="0"/>
    <x v="5"/>
    <x v="0"/>
    <x v="2"/>
    <x v="3"/>
    <x v="3"/>
    <x v="98"/>
    <m/>
    <m/>
  </r>
  <r>
    <x v="9"/>
    <x v="0"/>
    <x v="5"/>
    <x v="0"/>
    <x v="2"/>
    <x v="3"/>
    <x v="3"/>
    <x v="99"/>
    <s v="FARMAVIT EMPRESA ASOCIATIVA DE TRABAJO"/>
    <n v="15900987"/>
  </r>
  <r>
    <x v="9"/>
    <x v="0"/>
    <x v="5"/>
    <x v="0"/>
    <x v="2"/>
    <x v="3"/>
    <x v="3"/>
    <x v="99"/>
    <s v="NEW PLAST SAS"/>
    <n v="2952949"/>
  </r>
  <r>
    <x v="9"/>
    <x v="0"/>
    <x v="5"/>
    <x v="0"/>
    <x v="2"/>
    <x v="3"/>
    <x v="3"/>
    <x v="99"/>
    <m/>
    <m/>
  </r>
  <r>
    <x v="9"/>
    <x v="0"/>
    <x v="5"/>
    <x v="0"/>
    <x v="2"/>
    <x v="3"/>
    <x v="3"/>
    <x v="99"/>
    <m/>
    <m/>
  </r>
  <r>
    <x v="9"/>
    <x v="0"/>
    <x v="5"/>
    <x v="0"/>
    <x v="2"/>
    <x v="3"/>
    <x v="3"/>
    <x v="99"/>
    <m/>
    <m/>
  </r>
  <r>
    <x v="9"/>
    <x v="0"/>
    <x v="5"/>
    <x v="0"/>
    <x v="2"/>
    <x v="3"/>
    <x v="3"/>
    <x v="99"/>
    <m/>
    <m/>
  </r>
  <r>
    <x v="9"/>
    <x v="0"/>
    <x v="5"/>
    <x v="0"/>
    <x v="2"/>
    <x v="3"/>
    <x v="3"/>
    <x v="99"/>
    <m/>
    <m/>
  </r>
  <r>
    <x v="9"/>
    <x v="0"/>
    <x v="5"/>
    <x v="0"/>
    <x v="2"/>
    <x v="3"/>
    <x v="26"/>
    <x v="137"/>
    <m/>
    <m/>
  </r>
  <r>
    <x v="9"/>
    <x v="0"/>
    <x v="5"/>
    <x v="0"/>
    <x v="2"/>
    <x v="3"/>
    <x v="20"/>
    <x v="49"/>
    <s v="MELONN SAS"/>
    <n v="1291401"/>
  </r>
  <r>
    <x v="9"/>
    <x v="0"/>
    <x v="5"/>
    <x v="0"/>
    <x v="2"/>
    <x v="3"/>
    <x v="20"/>
    <x v="49"/>
    <s v="ONLINE MARIA DEL MAR MEZU PALACIOS"/>
    <n v="227020.2"/>
  </r>
  <r>
    <x v="9"/>
    <x v="0"/>
    <x v="5"/>
    <x v="0"/>
    <x v="2"/>
    <x v="3"/>
    <x v="20"/>
    <x v="49"/>
    <s v="ALLTAG SAS"/>
    <n v="384000"/>
  </r>
  <r>
    <x v="9"/>
    <x v="0"/>
    <x v="5"/>
    <x v="0"/>
    <x v="2"/>
    <x v="3"/>
    <x v="20"/>
    <x v="49"/>
    <s v="COORDINADORA MERCANTIL SA"/>
    <n v="1776790"/>
  </r>
  <r>
    <x v="9"/>
    <x v="0"/>
    <x v="5"/>
    <x v="0"/>
    <x v="2"/>
    <x v="3"/>
    <x v="20"/>
    <x v="49"/>
    <s v="JHONSON JAIME CRUZ QUINTERO"/>
    <n v="150000"/>
  </r>
  <r>
    <x v="9"/>
    <x v="0"/>
    <x v="5"/>
    <x v="0"/>
    <x v="2"/>
    <x v="3"/>
    <x v="20"/>
    <x v="49"/>
    <m/>
    <m/>
  </r>
  <r>
    <x v="9"/>
    <x v="0"/>
    <x v="5"/>
    <x v="0"/>
    <x v="2"/>
    <x v="3"/>
    <x v="20"/>
    <x v="151"/>
    <m/>
    <m/>
  </r>
  <r>
    <x v="9"/>
    <x v="0"/>
    <x v="5"/>
    <x v="0"/>
    <x v="2"/>
    <x v="3"/>
    <x v="20"/>
    <x v="111"/>
    <s v="ALLTAG SAS"/>
    <n v="496800"/>
  </r>
  <r>
    <x v="9"/>
    <x v="0"/>
    <x v="5"/>
    <x v="0"/>
    <x v="2"/>
    <x v="3"/>
    <x v="20"/>
    <x v="111"/>
    <s v="MELONN SAS"/>
    <n v="593100"/>
  </r>
  <r>
    <x v="9"/>
    <x v="0"/>
    <x v="5"/>
    <x v="0"/>
    <x v="2"/>
    <x v="3"/>
    <x v="20"/>
    <x v="111"/>
    <m/>
    <m/>
  </r>
  <r>
    <x v="9"/>
    <x v="0"/>
    <x v="5"/>
    <x v="0"/>
    <x v="2"/>
    <x v="3"/>
    <x v="20"/>
    <x v="111"/>
    <m/>
    <m/>
  </r>
  <r>
    <x v="9"/>
    <x v="0"/>
    <x v="5"/>
    <x v="0"/>
    <x v="2"/>
    <x v="3"/>
    <x v="20"/>
    <x v="111"/>
    <m/>
    <m/>
  </r>
  <r>
    <x v="9"/>
    <x v="0"/>
    <x v="5"/>
    <x v="0"/>
    <x v="2"/>
    <x v="3"/>
    <x v="21"/>
    <x v="50"/>
    <m/>
    <m/>
  </r>
  <r>
    <x v="9"/>
    <x v="0"/>
    <x v="5"/>
    <x v="0"/>
    <x v="2"/>
    <x v="3"/>
    <x v="21"/>
    <x v="132"/>
    <m/>
    <m/>
  </r>
  <r>
    <x v="10"/>
    <x v="0"/>
    <x v="5"/>
    <x v="0"/>
    <x v="1"/>
    <x v="2"/>
    <x v="24"/>
    <x v="63"/>
    <s v="VARIOS"/>
    <n v="76180713.120000005"/>
  </r>
  <r>
    <x v="10"/>
    <x v="0"/>
    <x v="5"/>
    <x v="0"/>
    <x v="1"/>
    <x v="5"/>
    <x v="11"/>
    <x v="64"/>
    <m/>
    <m/>
  </r>
  <r>
    <x v="10"/>
    <x v="0"/>
    <x v="5"/>
    <x v="0"/>
    <x v="1"/>
    <x v="5"/>
    <x v="14"/>
    <x v="66"/>
    <m/>
    <m/>
  </r>
  <r>
    <x v="10"/>
    <x v="0"/>
    <x v="5"/>
    <x v="0"/>
    <x v="1"/>
    <x v="5"/>
    <x v="15"/>
    <x v="69"/>
    <m/>
    <m/>
  </r>
  <r>
    <x v="10"/>
    <x v="0"/>
    <x v="5"/>
    <x v="0"/>
    <x v="1"/>
    <x v="2"/>
    <x v="25"/>
    <x v="74"/>
    <m/>
    <n v="-2279410.41"/>
  </r>
  <r>
    <x v="10"/>
    <x v="0"/>
    <x v="5"/>
    <x v="0"/>
    <x v="1"/>
    <x v="2"/>
    <x v="25"/>
    <x v="118"/>
    <m/>
    <m/>
  </r>
  <r>
    <x v="10"/>
    <x v="0"/>
    <x v="5"/>
    <x v="0"/>
    <x v="1"/>
    <x v="2"/>
    <x v="0"/>
    <x v="103"/>
    <m/>
    <m/>
  </r>
  <r>
    <x v="10"/>
    <x v="0"/>
    <x v="5"/>
    <x v="0"/>
    <x v="1"/>
    <x v="2"/>
    <x v="0"/>
    <x v="104"/>
    <m/>
    <n v="226890.72"/>
  </r>
  <r>
    <x v="10"/>
    <x v="0"/>
    <x v="5"/>
    <x v="0"/>
    <x v="1"/>
    <x v="2"/>
    <x v="0"/>
    <x v="145"/>
    <m/>
    <n v="-733576.61"/>
  </r>
  <r>
    <x v="10"/>
    <x v="0"/>
    <x v="5"/>
    <x v="0"/>
    <x v="0"/>
    <x v="0"/>
    <x v="4"/>
    <x v="6"/>
    <s v="SEBASTIAN MENDOZA CASTAÑO"/>
    <n v="6120000"/>
  </r>
  <r>
    <x v="10"/>
    <x v="0"/>
    <x v="5"/>
    <x v="0"/>
    <x v="0"/>
    <x v="0"/>
    <x v="4"/>
    <x v="6"/>
    <s v="ONLINE MARIA DEL MAR MEZU PALACIOS"/>
    <n v="1800000"/>
  </r>
  <r>
    <x v="10"/>
    <x v="0"/>
    <x v="5"/>
    <x v="0"/>
    <x v="0"/>
    <x v="0"/>
    <x v="4"/>
    <x v="6"/>
    <s v="MILDRED LOPEZ CAMPO"/>
    <n v="580000"/>
  </r>
  <r>
    <x v="10"/>
    <x v="0"/>
    <x v="5"/>
    <x v="0"/>
    <x v="0"/>
    <x v="0"/>
    <x v="4"/>
    <x v="7"/>
    <s v="ONLINE MARIA DEL MAR MEZU PALACIOS"/>
    <n v="140606"/>
  </r>
  <r>
    <x v="10"/>
    <x v="0"/>
    <x v="5"/>
    <x v="0"/>
    <x v="0"/>
    <x v="0"/>
    <x v="4"/>
    <x v="7"/>
    <s v="MILDRED LOPEZ CAMPO"/>
    <n v="70303"/>
  </r>
  <r>
    <x v="10"/>
    <x v="0"/>
    <x v="5"/>
    <x v="0"/>
    <x v="0"/>
    <x v="0"/>
    <x v="4"/>
    <x v="7"/>
    <m/>
    <m/>
  </r>
  <r>
    <x v="10"/>
    <x v="0"/>
    <x v="5"/>
    <x v="0"/>
    <x v="0"/>
    <x v="0"/>
    <x v="4"/>
    <x v="8"/>
    <s v="SEBASTIAN MENDOZA CASTAÑO"/>
    <n v="510000"/>
  </r>
  <r>
    <x v="10"/>
    <x v="0"/>
    <x v="5"/>
    <x v="0"/>
    <x v="0"/>
    <x v="0"/>
    <x v="4"/>
    <x v="8"/>
    <s v="ONLINE MARIA DEL MAR MEZU PALACIOS"/>
    <n v="161717"/>
  </r>
  <r>
    <x v="10"/>
    <x v="0"/>
    <x v="5"/>
    <x v="0"/>
    <x v="0"/>
    <x v="0"/>
    <x v="4"/>
    <x v="8"/>
    <s v="MILDRED LOPEZ CAMPO"/>
    <n v="54192"/>
  </r>
  <r>
    <x v="10"/>
    <x v="0"/>
    <x v="5"/>
    <x v="0"/>
    <x v="0"/>
    <x v="0"/>
    <x v="4"/>
    <x v="9"/>
    <s v="SEBASTIAN MENDOZA CASTAÑO"/>
    <n v="61200"/>
  </r>
  <r>
    <x v="10"/>
    <x v="0"/>
    <x v="5"/>
    <x v="0"/>
    <x v="0"/>
    <x v="0"/>
    <x v="4"/>
    <x v="9"/>
    <s v="MILDRED LOPEZ CAMPO"/>
    <n v="6503"/>
  </r>
  <r>
    <x v="10"/>
    <x v="0"/>
    <x v="5"/>
    <x v="0"/>
    <x v="0"/>
    <x v="0"/>
    <x v="4"/>
    <x v="9"/>
    <s v="ONLINE MARIA DEL MAR MEZU PALACIOS"/>
    <n v="19406"/>
  </r>
  <r>
    <x v="10"/>
    <x v="0"/>
    <x v="5"/>
    <x v="0"/>
    <x v="0"/>
    <x v="0"/>
    <x v="4"/>
    <x v="10"/>
    <s v="SEBASTIAN MENDOZA CASTAÑO"/>
    <n v="510000"/>
  </r>
  <r>
    <x v="10"/>
    <x v="0"/>
    <x v="5"/>
    <x v="0"/>
    <x v="0"/>
    <x v="0"/>
    <x v="4"/>
    <x v="10"/>
    <s v="ONLINE MARIA DEL MAR MEZU PALACIOS"/>
    <n v="167576"/>
  </r>
  <r>
    <x v="10"/>
    <x v="0"/>
    <x v="5"/>
    <x v="0"/>
    <x v="0"/>
    <x v="0"/>
    <x v="4"/>
    <x v="10"/>
    <s v="MILDRED LOPEZ CAMPO"/>
    <n v="60441"/>
  </r>
  <r>
    <x v="10"/>
    <x v="0"/>
    <x v="5"/>
    <x v="0"/>
    <x v="0"/>
    <x v="0"/>
    <x v="4"/>
    <x v="11"/>
    <s v="SEBASTIAN MENDOZA CASTAÑO"/>
    <n v="255000"/>
  </r>
  <r>
    <x v="10"/>
    <x v="0"/>
    <x v="5"/>
    <x v="0"/>
    <x v="0"/>
    <x v="0"/>
    <x v="4"/>
    <x v="11"/>
    <s v="MILDRED LOPEZ CAMPO"/>
    <n v="24167"/>
  </r>
  <r>
    <x v="10"/>
    <x v="0"/>
    <x v="5"/>
    <x v="0"/>
    <x v="0"/>
    <x v="0"/>
    <x v="4"/>
    <x v="11"/>
    <s v="ONLINE MARIA DEL MAR MEZU PALACIOS"/>
    <n v="75000"/>
  </r>
  <r>
    <x v="10"/>
    <x v="0"/>
    <x v="5"/>
    <x v="0"/>
    <x v="0"/>
    <x v="0"/>
    <x v="4"/>
    <x v="12"/>
    <s v="SEBASTIAN MENDOZA CASTAÑO"/>
    <n v="4080000"/>
  </r>
  <r>
    <x v="10"/>
    <x v="0"/>
    <x v="5"/>
    <x v="0"/>
    <x v="0"/>
    <x v="0"/>
    <x v="4"/>
    <x v="134"/>
    <m/>
    <m/>
  </r>
  <r>
    <x v="10"/>
    <x v="0"/>
    <x v="5"/>
    <x v="0"/>
    <x v="0"/>
    <x v="0"/>
    <x v="4"/>
    <x v="142"/>
    <m/>
    <m/>
  </r>
  <r>
    <x v="10"/>
    <x v="0"/>
    <x v="5"/>
    <x v="0"/>
    <x v="0"/>
    <x v="0"/>
    <x v="4"/>
    <x v="56"/>
    <m/>
    <m/>
  </r>
  <r>
    <x v="10"/>
    <x v="0"/>
    <x v="5"/>
    <x v="0"/>
    <x v="0"/>
    <x v="0"/>
    <x v="4"/>
    <x v="13"/>
    <s v="SEGUROS DE RIESGOS LABORALES SURAMERICANA S.A."/>
    <n v="44370"/>
  </r>
  <r>
    <x v="10"/>
    <x v="0"/>
    <x v="5"/>
    <x v="0"/>
    <x v="0"/>
    <x v="0"/>
    <x v="4"/>
    <x v="146"/>
    <m/>
    <m/>
  </r>
  <r>
    <x v="10"/>
    <x v="0"/>
    <x v="5"/>
    <x v="0"/>
    <x v="0"/>
    <x v="0"/>
    <x v="4"/>
    <x v="14"/>
    <s v="Protección S.A"/>
    <n v="950400"/>
  </r>
  <r>
    <x v="10"/>
    <x v="0"/>
    <x v="5"/>
    <x v="0"/>
    <x v="0"/>
    <x v="0"/>
    <x v="4"/>
    <x v="14"/>
    <s v="Porvenir S.A"/>
    <n v="162400"/>
  </r>
  <r>
    <x v="10"/>
    <x v="0"/>
    <x v="5"/>
    <x v="0"/>
    <x v="0"/>
    <x v="0"/>
    <x v="4"/>
    <x v="15"/>
    <s v="Comfandi "/>
    <n v="340000"/>
  </r>
  <r>
    <x v="10"/>
    <x v="0"/>
    <x v="5"/>
    <x v="0"/>
    <x v="0"/>
    <x v="0"/>
    <x v="4"/>
    <x v="147"/>
    <m/>
    <m/>
  </r>
  <r>
    <x v="10"/>
    <x v="0"/>
    <x v="5"/>
    <x v="0"/>
    <x v="0"/>
    <x v="0"/>
    <x v="4"/>
    <x v="113"/>
    <s v="INVERSIONES EN RECREACION DEPORTE Y SALUD S.A."/>
    <n v="1320000"/>
  </r>
  <r>
    <x v="10"/>
    <x v="0"/>
    <x v="5"/>
    <x v="0"/>
    <x v="0"/>
    <x v="0"/>
    <x v="9"/>
    <x v="114"/>
    <s v="H&amp;G CONTADORES SAS"/>
    <n v="1200000"/>
  </r>
  <r>
    <x v="10"/>
    <x v="0"/>
    <x v="5"/>
    <x v="0"/>
    <x v="0"/>
    <x v="0"/>
    <x v="9"/>
    <x v="30"/>
    <m/>
    <m/>
  </r>
  <r>
    <x v="10"/>
    <x v="0"/>
    <x v="5"/>
    <x v="0"/>
    <x v="0"/>
    <x v="0"/>
    <x v="9"/>
    <x v="110"/>
    <m/>
    <m/>
  </r>
  <r>
    <x v="10"/>
    <x v="0"/>
    <x v="5"/>
    <x v="0"/>
    <x v="0"/>
    <x v="0"/>
    <x v="5"/>
    <x v="70"/>
    <m/>
    <m/>
  </r>
  <r>
    <x v="10"/>
    <x v="0"/>
    <x v="5"/>
    <x v="0"/>
    <x v="0"/>
    <x v="0"/>
    <x v="5"/>
    <x v="70"/>
    <m/>
    <m/>
  </r>
  <r>
    <x v="10"/>
    <x v="0"/>
    <x v="5"/>
    <x v="0"/>
    <x v="0"/>
    <x v="0"/>
    <x v="5"/>
    <x v="102"/>
    <m/>
    <m/>
  </r>
  <r>
    <x v="10"/>
    <x v="0"/>
    <x v="5"/>
    <x v="0"/>
    <x v="0"/>
    <x v="0"/>
    <x v="5"/>
    <x v="71"/>
    <s v=" COLOMBIA TELECOMUNICACIONES S.A. E.S.P."/>
    <n v="672"/>
  </r>
  <r>
    <x v="10"/>
    <x v="0"/>
    <x v="5"/>
    <x v="0"/>
    <x v="0"/>
    <x v="0"/>
    <x v="5"/>
    <x v="71"/>
    <s v="AEROVIAS DEL CONTINENTE AMERICANO S.A."/>
    <n v="40300"/>
  </r>
  <r>
    <x v="10"/>
    <x v="0"/>
    <x v="5"/>
    <x v="0"/>
    <x v="0"/>
    <x v="0"/>
    <x v="5"/>
    <x v="78"/>
    <m/>
    <m/>
  </r>
  <r>
    <x v="10"/>
    <x v="0"/>
    <x v="5"/>
    <x v="0"/>
    <x v="0"/>
    <x v="0"/>
    <x v="6"/>
    <x v="17"/>
    <s v="OLGA BARBOSA DE HURTADO"/>
    <n v="800000"/>
  </r>
  <r>
    <x v="10"/>
    <x v="0"/>
    <x v="5"/>
    <x v="0"/>
    <x v="0"/>
    <x v="0"/>
    <x v="6"/>
    <x v="17"/>
    <m/>
    <m/>
  </r>
  <r>
    <x v="10"/>
    <x v="0"/>
    <x v="5"/>
    <x v="0"/>
    <x v="0"/>
    <x v="0"/>
    <x v="6"/>
    <x v="143"/>
    <m/>
    <m/>
  </r>
  <r>
    <x v="10"/>
    <x v="0"/>
    <x v="5"/>
    <x v="0"/>
    <x v="0"/>
    <x v="0"/>
    <x v="0"/>
    <x v="79"/>
    <m/>
    <m/>
  </r>
  <r>
    <x v="10"/>
    <x v="0"/>
    <x v="5"/>
    <x v="0"/>
    <x v="0"/>
    <x v="0"/>
    <x v="0"/>
    <x v="80"/>
    <s v="GOOGLE LLC"/>
    <n v="422148"/>
  </r>
  <r>
    <x v="10"/>
    <x v="0"/>
    <x v="5"/>
    <x v="0"/>
    <x v="0"/>
    <x v="0"/>
    <x v="0"/>
    <x v="80"/>
    <s v="MERCADEO COMPARTIDO SAS"/>
    <n v="425934"/>
  </r>
  <r>
    <x v="10"/>
    <x v="0"/>
    <x v="5"/>
    <x v="0"/>
    <x v="0"/>
    <x v="0"/>
    <x v="0"/>
    <x v="80"/>
    <s v="FAVEBOOK IRELAND LIMITED"/>
    <n v="975293.84"/>
  </r>
  <r>
    <x v="10"/>
    <x v="0"/>
    <x v="5"/>
    <x v="0"/>
    <x v="0"/>
    <x v="0"/>
    <x v="0"/>
    <x v="80"/>
    <s v=" MANCHOLA ASOCIADOS LTDA"/>
    <n v="1450000"/>
  </r>
  <r>
    <x v="10"/>
    <x v="0"/>
    <x v="5"/>
    <x v="0"/>
    <x v="0"/>
    <x v="0"/>
    <x v="0"/>
    <x v="80"/>
    <m/>
    <m/>
  </r>
  <r>
    <x v="10"/>
    <x v="0"/>
    <x v="5"/>
    <x v="0"/>
    <x v="0"/>
    <x v="0"/>
    <x v="0"/>
    <x v="80"/>
    <m/>
    <m/>
  </r>
  <r>
    <x v="10"/>
    <x v="0"/>
    <x v="5"/>
    <x v="0"/>
    <x v="0"/>
    <x v="0"/>
    <x v="0"/>
    <x v="80"/>
    <m/>
    <m/>
  </r>
  <r>
    <x v="10"/>
    <x v="0"/>
    <x v="5"/>
    <x v="0"/>
    <x v="0"/>
    <x v="0"/>
    <x v="0"/>
    <x v="80"/>
    <m/>
    <m/>
  </r>
  <r>
    <x v="10"/>
    <x v="0"/>
    <x v="5"/>
    <x v="0"/>
    <x v="0"/>
    <x v="0"/>
    <x v="0"/>
    <x v="80"/>
    <m/>
    <m/>
  </r>
  <r>
    <x v="10"/>
    <x v="0"/>
    <x v="5"/>
    <x v="0"/>
    <x v="0"/>
    <x v="0"/>
    <x v="0"/>
    <x v="84"/>
    <m/>
    <m/>
  </r>
  <r>
    <x v="10"/>
    <x v="0"/>
    <x v="5"/>
    <x v="0"/>
    <x v="0"/>
    <x v="0"/>
    <x v="0"/>
    <x v="107"/>
    <m/>
    <m/>
  </r>
  <r>
    <x v="10"/>
    <x v="0"/>
    <x v="5"/>
    <x v="0"/>
    <x v="0"/>
    <x v="0"/>
    <x v="0"/>
    <x v="115"/>
    <m/>
    <m/>
  </r>
  <r>
    <x v="10"/>
    <x v="0"/>
    <x v="5"/>
    <x v="0"/>
    <x v="0"/>
    <x v="0"/>
    <x v="0"/>
    <x v="138"/>
    <s v=" COLOMBIA TELECOMUNICACIONES S.A. E.S.P."/>
    <n v="192689"/>
  </r>
  <r>
    <x v="10"/>
    <x v="0"/>
    <x v="5"/>
    <x v="0"/>
    <x v="0"/>
    <x v="0"/>
    <x v="0"/>
    <x v="108"/>
    <m/>
    <m/>
  </r>
  <r>
    <x v="10"/>
    <x v="0"/>
    <x v="5"/>
    <x v="0"/>
    <x v="0"/>
    <x v="0"/>
    <x v="0"/>
    <x v="109"/>
    <m/>
    <m/>
  </r>
  <r>
    <x v="10"/>
    <x v="0"/>
    <x v="5"/>
    <x v="0"/>
    <x v="0"/>
    <x v="0"/>
    <x v="0"/>
    <x v="116"/>
    <m/>
    <m/>
  </r>
  <r>
    <x v="10"/>
    <x v="0"/>
    <x v="5"/>
    <x v="0"/>
    <x v="0"/>
    <x v="0"/>
    <x v="0"/>
    <x v="116"/>
    <m/>
    <m/>
  </r>
  <r>
    <x v="10"/>
    <x v="0"/>
    <x v="5"/>
    <x v="0"/>
    <x v="0"/>
    <x v="0"/>
    <x v="0"/>
    <x v="79"/>
    <m/>
    <m/>
  </r>
  <r>
    <x v="10"/>
    <x v="0"/>
    <x v="5"/>
    <x v="0"/>
    <x v="0"/>
    <x v="0"/>
    <x v="12"/>
    <x v="81"/>
    <m/>
    <m/>
  </r>
  <r>
    <x v="10"/>
    <x v="0"/>
    <x v="5"/>
    <x v="0"/>
    <x v="0"/>
    <x v="0"/>
    <x v="12"/>
    <x v="82"/>
    <m/>
    <m/>
  </r>
  <r>
    <x v="10"/>
    <x v="0"/>
    <x v="5"/>
    <x v="0"/>
    <x v="0"/>
    <x v="0"/>
    <x v="12"/>
    <x v="83"/>
    <m/>
    <m/>
  </r>
  <r>
    <x v="10"/>
    <x v="0"/>
    <x v="5"/>
    <x v="0"/>
    <x v="0"/>
    <x v="0"/>
    <x v="12"/>
    <x v="84"/>
    <m/>
    <m/>
  </r>
  <r>
    <x v="10"/>
    <x v="0"/>
    <x v="5"/>
    <x v="0"/>
    <x v="0"/>
    <x v="0"/>
    <x v="19"/>
    <x v="100"/>
    <s v="EL COMERCIO ELECTRICO S.A.S."/>
    <n v="105100"/>
  </r>
  <r>
    <x v="10"/>
    <x v="0"/>
    <x v="5"/>
    <x v="0"/>
    <x v="0"/>
    <x v="0"/>
    <x v="19"/>
    <x v="100"/>
    <s v="RAFAEL ALEJANDRO GARZON REBELLON"/>
    <n v="120000"/>
  </r>
  <r>
    <x v="10"/>
    <x v="0"/>
    <x v="5"/>
    <x v="0"/>
    <x v="0"/>
    <x v="0"/>
    <x v="19"/>
    <x v="139"/>
    <m/>
    <m/>
  </r>
  <r>
    <x v="10"/>
    <x v="0"/>
    <x v="5"/>
    <x v="0"/>
    <x v="0"/>
    <x v="0"/>
    <x v="28"/>
    <x v="150"/>
    <m/>
    <m/>
  </r>
  <r>
    <x v="10"/>
    <x v="0"/>
    <x v="5"/>
    <x v="0"/>
    <x v="0"/>
    <x v="0"/>
    <x v="27"/>
    <x v="140"/>
    <m/>
    <m/>
  </r>
  <r>
    <x v="10"/>
    <x v="0"/>
    <x v="5"/>
    <x v="0"/>
    <x v="0"/>
    <x v="0"/>
    <x v="27"/>
    <x v="148"/>
    <m/>
    <m/>
  </r>
  <r>
    <x v="10"/>
    <x v="0"/>
    <x v="5"/>
    <x v="0"/>
    <x v="0"/>
    <x v="0"/>
    <x v="27"/>
    <x v="139"/>
    <m/>
    <m/>
  </r>
  <r>
    <x v="10"/>
    <x v="0"/>
    <x v="5"/>
    <x v="0"/>
    <x v="0"/>
    <x v="0"/>
    <x v="27"/>
    <x v="149"/>
    <m/>
    <m/>
  </r>
  <r>
    <x v="10"/>
    <x v="0"/>
    <x v="5"/>
    <x v="0"/>
    <x v="0"/>
    <x v="0"/>
    <x v="22"/>
    <x v="105"/>
    <m/>
    <m/>
  </r>
  <r>
    <x v="10"/>
    <x v="0"/>
    <x v="5"/>
    <x v="0"/>
    <x v="0"/>
    <x v="0"/>
    <x v="16"/>
    <x v="86"/>
    <s v="AEROVIAS DEL CONTINENTE AMERICANO S.A."/>
    <n v="432600"/>
  </r>
  <r>
    <x v="10"/>
    <x v="0"/>
    <x v="5"/>
    <x v="0"/>
    <x v="0"/>
    <x v="0"/>
    <x v="16"/>
    <x v="117"/>
    <s v="Hotel Laureles Plaza SAS"/>
    <n v="444000"/>
  </r>
  <r>
    <x v="10"/>
    <x v="0"/>
    <x v="5"/>
    <x v="0"/>
    <x v="0"/>
    <x v="0"/>
    <x v="16"/>
    <x v="117"/>
    <m/>
    <m/>
  </r>
  <r>
    <x v="10"/>
    <x v="0"/>
    <x v="5"/>
    <x v="0"/>
    <x v="0"/>
    <x v="0"/>
    <x v="22"/>
    <x v="105"/>
    <m/>
    <m/>
  </r>
  <r>
    <x v="10"/>
    <x v="0"/>
    <x v="5"/>
    <x v="0"/>
    <x v="0"/>
    <x v="0"/>
    <x v="2"/>
    <x v="87"/>
    <s v=" SHOPIFY INC"/>
    <n v="292708"/>
  </r>
  <r>
    <x v="10"/>
    <x v="0"/>
    <x v="5"/>
    <x v="0"/>
    <x v="0"/>
    <x v="0"/>
    <x v="2"/>
    <x v="87"/>
    <m/>
    <m/>
  </r>
  <r>
    <x v="10"/>
    <x v="0"/>
    <x v="5"/>
    <x v="0"/>
    <x v="0"/>
    <x v="0"/>
    <x v="2"/>
    <x v="87"/>
    <m/>
    <m/>
  </r>
  <r>
    <x v="10"/>
    <x v="0"/>
    <x v="5"/>
    <x v="0"/>
    <x v="0"/>
    <x v="0"/>
    <x v="2"/>
    <x v="87"/>
    <m/>
    <m/>
  </r>
  <r>
    <x v="10"/>
    <x v="0"/>
    <x v="5"/>
    <x v="0"/>
    <x v="0"/>
    <x v="0"/>
    <x v="2"/>
    <x v="88"/>
    <m/>
    <m/>
  </r>
  <r>
    <x v="10"/>
    <x v="0"/>
    <x v="5"/>
    <x v="0"/>
    <x v="0"/>
    <x v="0"/>
    <x v="2"/>
    <x v="88"/>
    <m/>
    <m/>
  </r>
  <r>
    <x v="10"/>
    <x v="0"/>
    <x v="5"/>
    <x v="0"/>
    <x v="0"/>
    <x v="0"/>
    <x v="2"/>
    <x v="89"/>
    <m/>
    <m/>
  </r>
  <r>
    <x v="10"/>
    <x v="0"/>
    <x v="5"/>
    <x v="0"/>
    <x v="0"/>
    <x v="0"/>
    <x v="2"/>
    <x v="89"/>
    <m/>
    <m/>
  </r>
  <r>
    <x v="10"/>
    <x v="0"/>
    <x v="5"/>
    <x v="0"/>
    <x v="0"/>
    <x v="0"/>
    <x v="2"/>
    <x v="89"/>
    <m/>
    <m/>
  </r>
  <r>
    <x v="10"/>
    <x v="0"/>
    <x v="5"/>
    <x v="0"/>
    <x v="0"/>
    <x v="0"/>
    <x v="2"/>
    <x v="90"/>
    <s v="GRUPO ARGURI SAS "/>
    <n v="153365"/>
  </r>
  <r>
    <x v="10"/>
    <x v="0"/>
    <x v="5"/>
    <x v="0"/>
    <x v="0"/>
    <x v="0"/>
    <x v="2"/>
    <x v="90"/>
    <m/>
    <m/>
  </r>
  <r>
    <x v="10"/>
    <x v="0"/>
    <x v="5"/>
    <x v="0"/>
    <x v="0"/>
    <x v="0"/>
    <x v="2"/>
    <x v="90"/>
    <m/>
    <m/>
  </r>
  <r>
    <x v="10"/>
    <x v="0"/>
    <x v="5"/>
    <x v="0"/>
    <x v="0"/>
    <x v="0"/>
    <x v="2"/>
    <x v="90"/>
    <m/>
    <m/>
  </r>
  <r>
    <x v="10"/>
    <x v="0"/>
    <x v="5"/>
    <x v="0"/>
    <x v="0"/>
    <x v="0"/>
    <x v="2"/>
    <x v="90"/>
    <m/>
    <m/>
  </r>
  <r>
    <x v="10"/>
    <x v="0"/>
    <x v="5"/>
    <x v="0"/>
    <x v="0"/>
    <x v="0"/>
    <x v="2"/>
    <x v="90"/>
    <m/>
    <m/>
  </r>
  <r>
    <x v="10"/>
    <x v="0"/>
    <x v="5"/>
    <x v="0"/>
    <x v="0"/>
    <x v="0"/>
    <x v="2"/>
    <x v="91"/>
    <s v="JAIRO ESTEBAN GARCIA"/>
    <n v="16500"/>
  </r>
  <r>
    <x v="10"/>
    <x v="0"/>
    <x v="5"/>
    <x v="0"/>
    <x v="0"/>
    <x v="0"/>
    <x v="2"/>
    <x v="91"/>
    <s v="FRANCORP SOCIEDAD POR ACCIONES SIMPLIFICADA"/>
    <n v="19900"/>
  </r>
  <r>
    <x v="10"/>
    <x v="0"/>
    <x v="5"/>
    <x v="0"/>
    <x v="0"/>
    <x v="0"/>
    <x v="2"/>
    <x v="91"/>
    <m/>
    <m/>
  </r>
  <r>
    <x v="10"/>
    <x v="0"/>
    <x v="5"/>
    <x v="0"/>
    <x v="0"/>
    <x v="0"/>
    <x v="2"/>
    <x v="91"/>
    <m/>
    <m/>
  </r>
  <r>
    <x v="10"/>
    <x v="0"/>
    <x v="5"/>
    <x v="0"/>
    <x v="0"/>
    <x v="0"/>
    <x v="2"/>
    <x v="92"/>
    <m/>
    <m/>
  </r>
  <r>
    <x v="10"/>
    <x v="0"/>
    <x v="5"/>
    <x v="0"/>
    <x v="0"/>
    <x v="0"/>
    <x v="2"/>
    <x v="136"/>
    <s v="JHON FREYMAN ESCOBAR"/>
    <n v="12000"/>
  </r>
  <r>
    <x v="10"/>
    <x v="0"/>
    <x v="5"/>
    <x v="0"/>
    <x v="0"/>
    <x v="0"/>
    <x v="2"/>
    <x v="136"/>
    <s v="ONLINE MARIA DEL MAR MEZU PALACIOS"/>
    <n v="134888.89000000001"/>
  </r>
  <r>
    <x v="10"/>
    <x v="0"/>
    <x v="5"/>
    <x v="0"/>
    <x v="0"/>
    <x v="0"/>
    <x v="2"/>
    <x v="141"/>
    <s v="PATRIMONIO AUTONOMO RUTA DEL SOL"/>
    <n v="9500"/>
  </r>
  <r>
    <x v="10"/>
    <x v="0"/>
    <x v="5"/>
    <x v="0"/>
    <x v="0"/>
    <x v="0"/>
    <x v="2"/>
    <x v="141"/>
    <m/>
    <m/>
  </r>
  <r>
    <x v="10"/>
    <x v="0"/>
    <x v="5"/>
    <x v="0"/>
    <x v="0"/>
    <x v="0"/>
    <x v="2"/>
    <x v="141"/>
    <m/>
    <m/>
  </r>
  <r>
    <x v="10"/>
    <x v="0"/>
    <x v="5"/>
    <x v="0"/>
    <x v="0"/>
    <x v="0"/>
    <x v="2"/>
    <x v="93"/>
    <m/>
    <m/>
  </r>
  <r>
    <x v="10"/>
    <x v="0"/>
    <x v="5"/>
    <x v="0"/>
    <x v="0"/>
    <x v="0"/>
    <x v="2"/>
    <x v="84"/>
    <m/>
    <m/>
  </r>
  <r>
    <x v="10"/>
    <x v="0"/>
    <x v="5"/>
    <x v="0"/>
    <x v="0"/>
    <x v="0"/>
    <x v="2"/>
    <x v="84"/>
    <m/>
    <m/>
  </r>
  <r>
    <x v="10"/>
    <x v="0"/>
    <x v="5"/>
    <x v="0"/>
    <x v="0"/>
    <x v="0"/>
    <x v="2"/>
    <x v="84"/>
    <m/>
    <m/>
  </r>
  <r>
    <x v="10"/>
    <x v="0"/>
    <x v="5"/>
    <x v="0"/>
    <x v="0"/>
    <x v="0"/>
    <x v="2"/>
    <x v="84"/>
    <m/>
    <m/>
  </r>
  <r>
    <x v="10"/>
    <x v="0"/>
    <x v="5"/>
    <x v="0"/>
    <x v="0"/>
    <x v="0"/>
    <x v="2"/>
    <x v="84"/>
    <m/>
    <m/>
  </r>
  <r>
    <x v="10"/>
    <x v="0"/>
    <x v="5"/>
    <x v="0"/>
    <x v="0"/>
    <x v="0"/>
    <x v="2"/>
    <x v="84"/>
    <m/>
    <m/>
  </r>
  <r>
    <x v="10"/>
    <x v="0"/>
    <x v="5"/>
    <x v="0"/>
    <x v="0"/>
    <x v="0"/>
    <x v="2"/>
    <x v="84"/>
    <m/>
    <m/>
  </r>
  <r>
    <x v="10"/>
    <x v="0"/>
    <x v="5"/>
    <x v="0"/>
    <x v="0"/>
    <x v="0"/>
    <x v="2"/>
    <x v="84"/>
    <m/>
    <m/>
  </r>
  <r>
    <x v="10"/>
    <x v="0"/>
    <x v="5"/>
    <x v="0"/>
    <x v="0"/>
    <x v="0"/>
    <x v="2"/>
    <x v="84"/>
    <m/>
    <m/>
  </r>
  <r>
    <x v="10"/>
    <x v="0"/>
    <x v="5"/>
    <x v="0"/>
    <x v="0"/>
    <x v="0"/>
    <x v="2"/>
    <x v="84"/>
    <m/>
    <m/>
  </r>
  <r>
    <x v="10"/>
    <x v="0"/>
    <x v="5"/>
    <x v="0"/>
    <x v="0"/>
    <x v="7"/>
    <x v="4"/>
    <x v="119"/>
    <s v="DAVID MUÑOZ MONTOYA"/>
    <n v="2300000"/>
  </r>
  <r>
    <x v="10"/>
    <x v="0"/>
    <x v="5"/>
    <x v="0"/>
    <x v="0"/>
    <x v="7"/>
    <x v="4"/>
    <x v="120"/>
    <m/>
    <m/>
  </r>
  <r>
    <x v="10"/>
    <x v="0"/>
    <x v="5"/>
    <x v="0"/>
    <x v="0"/>
    <x v="7"/>
    <x v="4"/>
    <x v="121"/>
    <s v="DAVID MUÑOZ MONTOYA"/>
    <n v="250000"/>
  </r>
  <r>
    <x v="10"/>
    <x v="0"/>
    <x v="5"/>
    <x v="0"/>
    <x v="0"/>
    <x v="7"/>
    <x v="4"/>
    <x v="122"/>
    <s v="DAVID MUÑOZ MONTOYA"/>
    <n v="30000"/>
  </r>
  <r>
    <x v="10"/>
    <x v="0"/>
    <x v="5"/>
    <x v="0"/>
    <x v="0"/>
    <x v="7"/>
    <x v="4"/>
    <x v="123"/>
    <s v="DAVID MUÑOZ MONTOYA"/>
    <n v="250000"/>
  </r>
  <r>
    <x v="10"/>
    <x v="0"/>
    <x v="5"/>
    <x v="0"/>
    <x v="0"/>
    <x v="7"/>
    <x v="4"/>
    <x v="124"/>
    <s v="DAVID MUÑOZ MONTOYA"/>
    <n v="125000"/>
  </r>
  <r>
    <x v="10"/>
    <x v="0"/>
    <x v="5"/>
    <x v="0"/>
    <x v="0"/>
    <x v="7"/>
    <x v="4"/>
    <x v="135"/>
    <m/>
    <m/>
  </r>
  <r>
    <x v="10"/>
    <x v="0"/>
    <x v="5"/>
    <x v="0"/>
    <x v="0"/>
    <x v="7"/>
    <x v="4"/>
    <x v="125"/>
    <s v="DAVID MUÑOZ MONTOYA"/>
    <n v="1140606"/>
  </r>
  <r>
    <x v="10"/>
    <x v="0"/>
    <x v="5"/>
    <x v="0"/>
    <x v="0"/>
    <x v="7"/>
    <x v="4"/>
    <x v="144"/>
    <s v="DAVID MUÑOZ MONTOYA"/>
    <n v="700000"/>
  </r>
  <r>
    <x v="10"/>
    <x v="0"/>
    <x v="5"/>
    <x v="0"/>
    <x v="0"/>
    <x v="7"/>
    <x v="4"/>
    <x v="126"/>
    <m/>
    <m/>
  </r>
  <r>
    <x v="10"/>
    <x v="0"/>
    <x v="5"/>
    <x v="0"/>
    <x v="0"/>
    <x v="7"/>
    <x v="4"/>
    <x v="127"/>
    <s v="SEGUROS DE RIESGOS LABORALES SURAMERICANA S.A."/>
    <n v="15660"/>
  </r>
  <r>
    <x v="10"/>
    <x v="0"/>
    <x v="5"/>
    <x v="0"/>
    <x v="0"/>
    <x v="7"/>
    <x v="4"/>
    <x v="128"/>
    <s v="Protección S.A"/>
    <n v="360000"/>
  </r>
  <r>
    <x v="10"/>
    <x v="0"/>
    <x v="5"/>
    <x v="0"/>
    <x v="0"/>
    <x v="7"/>
    <x v="4"/>
    <x v="129"/>
    <s v="Colsubsidio "/>
    <n v="120000"/>
  </r>
  <r>
    <x v="10"/>
    <x v="0"/>
    <x v="5"/>
    <x v="0"/>
    <x v="0"/>
    <x v="7"/>
    <x v="4"/>
    <x v="130"/>
    <m/>
    <m/>
  </r>
  <r>
    <x v="10"/>
    <x v="0"/>
    <x v="5"/>
    <x v="0"/>
    <x v="0"/>
    <x v="7"/>
    <x v="2"/>
    <x v="131"/>
    <m/>
    <m/>
  </r>
  <r>
    <x v="10"/>
    <x v="0"/>
    <x v="5"/>
    <x v="0"/>
    <x v="0"/>
    <x v="1"/>
    <x v="7"/>
    <x v="34"/>
    <s v="Bancolombia"/>
    <n v="82190"/>
  </r>
  <r>
    <x v="10"/>
    <x v="0"/>
    <x v="5"/>
    <x v="0"/>
    <x v="0"/>
    <x v="1"/>
    <x v="7"/>
    <x v="20"/>
    <s v="Bancolombia"/>
    <n v="143231"/>
  </r>
  <r>
    <x v="10"/>
    <x v="0"/>
    <x v="5"/>
    <x v="0"/>
    <x v="0"/>
    <x v="1"/>
    <x v="7"/>
    <x v="20"/>
    <s v="Mercadopago Colombia Ltda"/>
    <n v="713014"/>
  </r>
  <r>
    <x v="10"/>
    <x v="0"/>
    <x v="5"/>
    <x v="0"/>
    <x v="0"/>
    <x v="1"/>
    <x v="7"/>
    <x v="101"/>
    <s v="Protección S.A"/>
    <n v="4400"/>
  </r>
  <r>
    <x v="10"/>
    <x v="0"/>
    <x v="5"/>
    <x v="0"/>
    <x v="0"/>
    <x v="1"/>
    <x v="7"/>
    <x v="101"/>
    <s v="Colsubsidio "/>
    <n v="300"/>
  </r>
  <r>
    <x v="10"/>
    <x v="0"/>
    <x v="5"/>
    <x v="0"/>
    <x v="0"/>
    <x v="1"/>
    <x v="7"/>
    <x v="101"/>
    <s v="Comfandi "/>
    <n v="1000"/>
  </r>
  <r>
    <x v="10"/>
    <x v="0"/>
    <x v="5"/>
    <x v="0"/>
    <x v="0"/>
    <x v="1"/>
    <x v="7"/>
    <x v="101"/>
    <s v="Eps Famisanar"/>
    <n v="300"/>
  </r>
  <r>
    <x v="10"/>
    <x v="0"/>
    <x v="5"/>
    <x v="0"/>
    <x v="0"/>
    <x v="1"/>
    <x v="7"/>
    <x v="101"/>
    <s v="EPS Sura"/>
    <n v="1000"/>
  </r>
  <r>
    <x v="10"/>
    <x v="0"/>
    <x v="5"/>
    <x v="0"/>
    <x v="0"/>
    <x v="1"/>
    <x v="7"/>
    <x v="101"/>
    <s v="Porvenir S.A"/>
    <n v="600"/>
  </r>
  <r>
    <x v="10"/>
    <x v="0"/>
    <x v="5"/>
    <x v="0"/>
    <x v="0"/>
    <x v="1"/>
    <x v="7"/>
    <x v="101"/>
    <s v="SEGUROS DE RIESGOS LABORALES SURAMERICANA S.A."/>
    <n v="369"/>
  </r>
  <r>
    <x v="10"/>
    <x v="0"/>
    <x v="5"/>
    <x v="0"/>
    <x v="0"/>
    <x v="1"/>
    <x v="7"/>
    <x v="55"/>
    <m/>
    <m/>
  </r>
  <r>
    <x v="10"/>
    <x v="0"/>
    <x v="5"/>
    <x v="0"/>
    <x v="0"/>
    <x v="1"/>
    <x v="7"/>
    <x v="55"/>
    <m/>
    <m/>
  </r>
  <r>
    <x v="10"/>
    <x v="0"/>
    <x v="5"/>
    <x v="0"/>
    <x v="0"/>
    <x v="1"/>
    <x v="8"/>
    <x v="22"/>
    <s v="Bancolombia"/>
    <n v="261053"/>
  </r>
  <r>
    <x v="10"/>
    <x v="0"/>
    <x v="5"/>
    <x v="0"/>
    <x v="0"/>
    <x v="1"/>
    <x v="8"/>
    <x v="94"/>
    <s v="RAFAEL ALEJANDRO GARZON REBELLON"/>
    <n v="1200"/>
  </r>
  <r>
    <x v="10"/>
    <x v="0"/>
    <x v="5"/>
    <x v="0"/>
    <x v="0"/>
    <x v="1"/>
    <x v="8"/>
    <x v="94"/>
    <m/>
    <m/>
  </r>
  <r>
    <x v="10"/>
    <x v="0"/>
    <x v="5"/>
    <x v="0"/>
    <x v="0"/>
    <x v="1"/>
    <x v="8"/>
    <x v="94"/>
    <m/>
    <m/>
  </r>
  <r>
    <x v="10"/>
    <x v="0"/>
    <x v="5"/>
    <x v="0"/>
    <x v="0"/>
    <x v="1"/>
    <x v="8"/>
    <x v="94"/>
    <m/>
    <m/>
  </r>
  <r>
    <x v="10"/>
    <x v="0"/>
    <x v="5"/>
    <x v="0"/>
    <x v="0"/>
    <x v="1"/>
    <x v="8"/>
    <x v="95"/>
    <m/>
    <m/>
  </r>
  <r>
    <x v="10"/>
    <x v="0"/>
    <x v="5"/>
    <x v="0"/>
    <x v="0"/>
    <x v="1"/>
    <x v="8"/>
    <x v="77"/>
    <m/>
    <m/>
  </r>
  <r>
    <x v="10"/>
    <x v="0"/>
    <x v="5"/>
    <x v="0"/>
    <x v="0"/>
    <x v="1"/>
    <x v="8"/>
    <x v="4"/>
    <s v="ALLTAG SAS"/>
    <n v="0.2"/>
  </r>
  <r>
    <x v="10"/>
    <x v="0"/>
    <x v="5"/>
    <x v="0"/>
    <x v="0"/>
    <x v="1"/>
    <x v="8"/>
    <x v="4"/>
    <s v="DAVID MUÑOZ MONTOYA"/>
    <n v="479200"/>
  </r>
  <r>
    <x v="10"/>
    <x v="0"/>
    <x v="5"/>
    <x v="0"/>
    <x v="0"/>
    <x v="1"/>
    <x v="8"/>
    <x v="4"/>
    <s v="DIAZ Y RESTREPO S.A.S."/>
    <n v="84400"/>
  </r>
  <r>
    <x v="10"/>
    <x v="0"/>
    <x v="5"/>
    <x v="0"/>
    <x v="0"/>
    <x v="1"/>
    <x v="8"/>
    <x v="4"/>
    <s v="Hotel Laureles Plaza SAS"/>
    <n v="20000"/>
  </r>
  <r>
    <x v="10"/>
    <x v="0"/>
    <x v="5"/>
    <x v="0"/>
    <x v="0"/>
    <x v="1"/>
    <x v="8"/>
    <x v="4"/>
    <s v="ALMACENES EXITO S.A."/>
    <n v="52800"/>
  </r>
  <r>
    <x v="10"/>
    <x v="0"/>
    <x v="5"/>
    <x v="0"/>
    <x v="0"/>
    <x v="1"/>
    <x v="8"/>
    <x v="4"/>
    <s v="CONNPLANTS SAS"/>
    <n v="100372.2"/>
  </r>
  <r>
    <x v="10"/>
    <x v="0"/>
    <x v="5"/>
    <x v="0"/>
    <x v="0"/>
    <x v="1"/>
    <x v="8"/>
    <x v="4"/>
    <m/>
    <m/>
  </r>
  <r>
    <x v="10"/>
    <x v="0"/>
    <x v="5"/>
    <x v="0"/>
    <x v="0"/>
    <x v="1"/>
    <x v="8"/>
    <x v="4"/>
    <m/>
    <m/>
  </r>
  <r>
    <x v="10"/>
    <x v="0"/>
    <x v="5"/>
    <x v="0"/>
    <x v="0"/>
    <x v="1"/>
    <x v="8"/>
    <x v="4"/>
    <m/>
    <m/>
  </r>
  <r>
    <x v="10"/>
    <x v="0"/>
    <x v="5"/>
    <x v="0"/>
    <x v="0"/>
    <x v="1"/>
    <x v="8"/>
    <x v="4"/>
    <m/>
    <m/>
  </r>
  <r>
    <x v="10"/>
    <x v="0"/>
    <x v="5"/>
    <x v="0"/>
    <x v="0"/>
    <x v="1"/>
    <x v="8"/>
    <x v="4"/>
    <m/>
    <m/>
  </r>
  <r>
    <x v="10"/>
    <x v="0"/>
    <x v="5"/>
    <x v="0"/>
    <x v="0"/>
    <x v="1"/>
    <x v="8"/>
    <x v="4"/>
    <m/>
    <m/>
  </r>
  <r>
    <x v="10"/>
    <x v="0"/>
    <x v="5"/>
    <x v="0"/>
    <x v="0"/>
    <x v="1"/>
    <x v="8"/>
    <x v="4"/>
    <m/>
    <m/>
  </r>
  <r>
    <x v="10"/>
    <x v="0"/>
    <x v="5"/>
    <x v="0"/>
    <x v="0"/>
    <x v="1"/>
    <x v="8"/>
    <x v="4"/>
    <m/>
    <m/>
  </r>
  <r>
    <x v="10"/>
    <x v="0"/>
    <x v="5"/>
    <x v="0"/>
    <x v="0"/>
    <x v="1"/>
    <x v="8"/>
    <x v="4"/>
    <m/>
    <m/>
  </r>
  <r>
    <x v="10"/>
    <x v="0"/>
    <x v="5"/>
    <x v="0"/>
    <x v="0"/>
    <x v="6"/>
    <x v="23"/>
    <x v="112"/>
    <m/>
    <m/>
  </r>
  <r>
    <x v="10"/>
    <x v="0"/>
    <x v="5"/>
    <x v="0"/>
    <x v="2"/>
    <x v="3"/>
    <x v="3"/>
    <x v="96"/>
    <m/>
    <m/>
  </r>
  <r>
    <x v="10"/>
    <x v="0"/>
    <x v="5"/>
    <x v="0"/>
    <x v="2"/>
    <x v="3"/>
    <x v="3"/>
    <x v="137"/>
    <s v="COOPERATIVA MULTIACTIVA UNIAGRO"/>
    <n v="29240000"/>
  </r>
  <r>
    <x v="10"/>
    <x v="0"/>
    <x v="5"/>
    <x v="0"/>
    <x v="2"/>
    <x v="3"/>
    <x v="3"/>
    <x v="97"/>
    <s v="LA CONCEPCION SA"/>
    <n v="401520"/>
  </r>
  <r>
    <x v="10"/>
    <x v="0"/>
    <x v="5"/>
    <x v="0"/>
    <x v="2"/>
    <x v="3"/>
    <x v="3"/>
    <x v="97"/>
    <s v="CONNPLANTS SAS"/>
    <n v="1967343"/>
  </r>
  <r>
    <x v="10"/>
    <x v="0"/>
    <x v="5"/>
    <x v="0"/>
    <x v="2"/>
    <x v="3"/>
    <x v="3"/>
    <x v="97"/>
    <m/>
    <m/>
  </r>
  <r>
    <x v="10"/>
    <x v="0"/>
    <x v="5"/>
    <x v="0"/>
    <x v="2"/>
    <x v="3"/>
    <x v="3"/>
    <x v="97"/>
    <m/>
    <m/>
  </r>
  <r>
    <x v="10"/>
    <x v="0"/>
    <x v="5"/>
    <x v="0"/>
    <x v="2"/>
    <x v="3"/>
    <x v="3"/>
    <x v="97"/>
    <m/>
    <m/>
  </r>
  <r>
    <x v="10"/>
    <x v="0"/>
    <x v="5"/>
    <x v="0"/>
    <x v="2"/>
    <x v="3"/>
    <x v="3"/>
    <x v="97"/>
    <m/>
    <m/>
  </r>
  <r>
    <x v="10"/>
    <x v="0"/>
    <x v="5"/>
    <x v="0"/>
    <x v="2"/>
    <x v="3"/>
    <x v="3"/>
    <x v="97"/>
    <m/>
    <m/>
  </r>
  <r>
    <x v="10"/>
    <x v="0"/>
    <x v="5"/>
    <x v="0"/>
    <x v="2"/>
    <x v="3"/>
    <x v="3"/>
    <x v="98"/>
    <m/>
    <m/>
  </r>
  <r>
    <x v="10"/>
    <x v="0"/>
    <x v="5"/>
    <x v="0"/>
    <x v="2"/>
    <x v="3"/>
    <x v="3"/>
    <x v="99"/>
    <s v="FARMAVIT EMPRESA ASOCIATIVA DE TRABAJO"/>
    <n v="13024599"/>
  </r>
  <r>
    <x v="10"/>
    <x v="0"/>
    <x v="5"/>
    <x v="0"/>
    <x v="2"/>
    <x v="3"/>
    <x v="3"/>
    <x v="99"/>
    <s v="RANPACK SAS"/>
    <n v="934739.46"/>
  </r>
  <r>
    <x v="10"/>
    <x v="0"/>
    <x v="5"/>
    <x v="0"/>
    <x v="2"/>
    <x v="3"/>
    <x v="3"/>
    <x v="99"/>
    <s v="NEW PLAST SAS"/>
    <n v="2418779"/>
  </r>
  <r>
    <x v="10"/>
    <x v="0"/>
    <x v="5"/>
    <x v="0"/>
    <x v="2"/>
    <x v="3"/>
    <x v="3"/>
    <x v="99"/>
    <m/>
    <m/>
  </r>
  <r>
    <x v="10"/>
    <x v="0"/>
    <x v="5"/>
    <x v="0"/>
    <x v="2"/>
    <x v="3"/>
    <x v="3"/>
    <x v="99"/>
    <m/>
    <m/>
  </r>
  <r>
    <x v="10"/>
    <x v="0"/>
    <x v="5"/>
    <x v="0"/>
    <x v="2"/>
    <x v="3"/>
    <x v="3"/>
    <x v="99"/>
    <m/>
    <m/>
  </r>
  <r>
    <x v="10"/>
    <x v="0"/>
    <x v="5"/>
    <x v="0"/>
    <x v="2"/>
    <x v="3"/>
    <x v="3"/>
    <x v="99"/>
    <m/>
    <m/>
  </r>
  <r>
    <x v="10"/>
    <x v="0"/>
    <x v="5"/>
    <x v="0"/>
    <x v="2"/>
    <x v="3"/>
    <x v="26"/>
    <x v="137"/>
    <m/>
    <m/>
  </r>
  <r>
    <x v="10"/>
    <x v="0"/>
    <x v="5"/>
    <x v="0"/>
    <x v="2"/>
    <x v="3"/>
    <x v="20"/>
    <x v="49"/>
    <s v="MULTILINEA LTDA"/>
    <n v="360000"/>
  </r>
  <r>
    <x v="10"/>
    <x v="0"/>
    <x v="5"/>
    <x v="0"/>
    <x v="2"/>
    <x v="3"/>
    <x v="20"/>
    <x v="49"/>
    <s v="MELONN SAS"/>
    <n v="1267503.01"/>
  </r>
  <r>
    <x v="10"/>
    <x v="0"/>
    <x v="5"/>
    <x v="0"/>
    <x v="2"/>
    <x v="3"/>
    <x v="20"/>
    <x v="49"/>
    <s v="COORDINADORA MERCANTIL SA"/>
    <n v="1982960"/>
  </r>
  <r>
    <x v="10"/>
    <x v="0"/>
    <x v="5"/>
    <x v="0"/>
    <x v="2"/>
    <x v="3"/>
    <x v="20"/>
    <x v="49"/>
    <s v="ALLTAG SAS"/>
    <n v="348000"/>
  </r>
  <r>
    <x v="10"/>
    <x v="0"/>
    <x v="5"/>
    <x v="0"/>
    <x v="2"/>
    <x v="3"/>
    <x v="20"/>
    <x v="49"/>
    <m/>
    <m/>
  </r>
  <r>
    <x v="10"/>
    <x v="0"/>
    <x v="5"/>
    <x v="0"/>
    <x v="2"/>
    <x v="3"/>
    <x v="20"/>
    <x v="49"/>
    <m/>
    <m/>
  </r>
  <r>
    <x v="10"/>
    <x v="0"/>
    <x v="5"/>
    <x v="0"/>
    <x v="2"/>
    <x v="3"/>
    <x v="20"/>
    <x v="151"/>
    <m/>
    <m/>
  </r>
  <r>
    <x v="10"/>
    <x v="0"/>
    <x v="5"/>
    <x v="0"/>
    <x v="2"/>
    <x v="3"/>
    <x v="20"/>
    <x v="111"/>
    <s v="ALLTAG SAS"/>
    <n v="483000"/>
  </r>
  <r>
    <x v="10"/>
    <x v="0"/>
    <x v="5"/>
    <x v="0"/>
    <x v="2"/>
    <x v="3"/>
    <x v="20"/>
    <x v="111"/>
    <s v="MELONN SAS"/>
    <n v="628550"/>
  </r>
  <r>
    <x v="10"/>
    <x v="0"/>
    <x v="5"/>
    <x v="0"/>
    <x v="2"/>
    <x v="3"/>
    <x v="20"/>
    <x v="111"/>
    <m/>
    <m/>
  </r>
  <r>
    <x v="10"/>
    <x v="0"/>
    <x v="5"/>
    <x v="0"/>
    <x v="2"/>
    <x v="3"/>
    <x v="20"/>
    <x v="111"/>
    <m/>
    <m/>
  </r>
  <r>
    <x v="10"/>
    <x v="0"/>
    <x v="5"/>
    <x v="0"/>
    <x v="2"/>
    <x v="3"/>
    <x v="20"/>
    <x v="111"/>
    <m/>
    <m/>
  </r>
  <r>
    <x v="10"/>
    <x v="0"/>
    <x v="5"/>
    <x v="0"/>
    <x v="2"/>
    <x v="3"/>
    <x v="21"/>
    <x v="50"/>
    <m/>
    <m/>
  </r>
  <r>
    <x v="10"/>
    <x v="0"/>
    <x v="5"/>
    <x v="0"/>
    <x v="2"/>
    <x v="3"/>
    <x v="21"/>
    <x v="132"/>
    <m/>
    <m/>
  </r>
  <r>
    <x v="11"/>
    <x v="0"/>
    <x v="5"/>
    <x v="0"/>
    <x v="1"/>
    <x v="2"/>
    <x v="24"/>
    <x v="63"/>
    <s v="VARIOS"/>
    <n v="82665813.519999996"/>
  </r>
  <r>
    <x v="11"/>
    <x v="0"/>
    <x v="5"/>
    <x v="0"/>
    <x v="1"/>
    <x v="5"/>
    <x v="11"/>
    <x v="64"/>
    <m/>
    <n v="14967.13"/>
  </r>
  <r>
    <x v="11"/>
    <x v="0"/>
    <x v="5"/>
    <x v="0"/>
    <x v="1"/>
    <x v="5"/>
    <x v="14"/>
    <x v="66"/>
    <m/>
    <m/>
  </r>
  <r>
    <x v="11"/>
    <x v="0"/>
    <x v="5"/>
    <x v="0"/>
    <x v="1"/>
    <x v="5"/>
    <x v="15"/>
    <x v="69"/>
    <m/>
    <m/>
  </r>
  <r>
    <x v="11"/>
    <x v="0"/>
    <x v="5"/>
    <x v="0"/>
    <x v="1"/>
    <x v="2"/>
    <x v="25"/>
    <x v="74"/>
    <m/>
    <n v="-100000.01"/>
  </r>
  <r>
    <x v="11"/>
    <x v="0"/>
    <x v="5"/>
    <x v="0"/>
    <x v="1"/>
    <x v="2"/>
    <x v="25"/>
    <x v="118"/>
    <m/>
    <m/>
  </r>
  <r>
    <x v="11"/>
    <x v="0"/>
    <x v="5"/>
    <x v="0"/>
    <x v="1"/>
    <x v="2"/>
    <x v="0"/>
    <x v="103"/>
    <m/>
    <m/>
  </r>
  <r>
    <x v="11"/>
    <x v="0"/>
    <x v="5"/>
    <x v="0"/>
    <x v="1"/>
    <x v="2"/>
    <x v="0"/>
    <x v="104"/>
    <m/>
    <n v="357142.8"/>
  </r>
  <r>
    <x v="11"/>
    <x v="0"/>
    <x v="5"/>
    <x v="0"/>
    <x v="1"/>
    <x v="2"/>
    <x v="0"/>
    <x v="145"/>
    <m/>
    <n v="-574547.53"/>
  </r>
  <r>
    <x v="11"/>
    <x v="0"/>
    <x v="5"/>
    <x v="0"/>
    <x v="0"/>
    <x v="0"/>
    <x v="4"/>
    <x v="6"/>
    <s v="SEBASTIAN MENDOZA CASTAÑO"/>
    <n v="6120000"/>
  </r>
  <r>
    <x v="11"/>
    <x v="0"/>
    <x v="5"/>
    <x v="0"/>
    <x v="0"/>
    <x v="0"/>
    <x v="4"/>
    <x v="6"/>
    <s v="ONLINE MARIA DEL MAR MEZU PALACIOS"/>
    <n v="1800000"/>
  </r>
  <r>
    <x v="11"/>
    <x v="0"/>
    <x v="5"/>
    <x v="0"/>
    <x v="0"/>
    <x v="0"/>
    <x v="4"/>
    <x v="6"/>
    <s v="MILDRED LOPEZ CAMPO"/>
    <n v="580000"/>
  </r>
  <r>
    <x v="11"/>
    <x v="0"/>
    <x v="5"/>
    <x v="0"/>
    <x v="0"/>
    <x v="0"/>
    <x v="4"/>
    <x v="7"/>
    <s v="ONLINE MARIA DEL MAR MEZU PALACIOS"/>
    <n v="140606"/>
  </r>
  <r>
    <x v="11"/>
    <x v="0"/>
    <x v="5"/>
    <x v="0"/>
    <x v="0"/>
    <x v="0"/>
    <x v="4"/>
    <x v="7"/>
    <s v="MILDRED LOPEZ CAMPO"/>
    <n v="70303"/>
  </r>
  <r>
    <x v="11"/>
    <x v="0"/>
    <x v="5"/>
    <x v="0"/>
    <x v="0"/>
    <x v="0"/>
    <x v="4"/>
    <x v="7"/>
    <m/>
    <m/>
  </r>
  <r>
    <x v="11"/>
    <x v="0"/>
    <x v="5"/>
    <x v="0"/>
    <x v="0"/>
    <x v="0"/>
    <x v="4"/>
    <x v="8"/>
    <s v="SEBASTIAN MENDOZA CASTAÑO"/>
    <n v="510000"/>
  </r>
  <r>
    <x v="11"/>
    <x v="0"/>
    <x v="5"/>
    <x v="0"/>
    <x v="0"/>
    <x v="0"/>
    <x v="4"/>
    <x v="8"/>
    <s v="ONLINE MARIA DEL MAR MEZU PALACIOS"/>
    <n v="161717"/>
  </r>
  <r>
    <x v="11"/>
    <x v="0"/>
    <x v="5"/>
    <x v="0"/>
    <x v="0"/>
    <x v="0"/>
    <x v="4"/>
    <x v="8"/>
    <s v="MILDRED LOPEZ CAMPO"/>
    <n v="54192"/>
  </r>
  <r>
    <x v="11"/>
    <x v="0"/>
    <x v="5"/>
    <x v="0"/>
    <x v="0"/>
    <x v="0"/>
    <x v="4"/>
    <x v="9"/>
    <s v="SEBASTIAN MENDOZA CASTAÑO"/>
    <n v="61200"/>
  </r>
  <r>
    <x v="11"/>
    <x v="0"/>
    <x v="5"/>
    <x v="0"/>
    <x v="0"/>
    <x v="0"/>
    <x v="4"/>
    <x v="9"/>
    <s v="MILDRED LOPEZ CAMPO"/>
    <n v="19406"/>
  </r>
  <r>
    <x v="11"/>
    <x v="0"/>
    <x v="5"/>
    <x v="0"/>
    <x v="0"/>
    <x v="0"/>
    <x v="4"/>
    <x v="9"/>
    <s v="ONLINE MARIA DEL MAR MEZU PALACIOS"/>
    <n v="6503"/>
  </r>
  <r>
    <x v="11"/>
    <x v="0"/>
    <x v="5"/>
    <x v="0"/>
    <x v="0"/>
    <x v="0"/>
    <x v="4"/>
    <x v="10"/>
    <s v="SEBASTIAN MENDOZA CASTAÑO"/>
    <n v="510000"/>
  </r>
  <r>
    <x v="11"/>
    <x v="0"/>
    <x v="5"/>
    <x v="0"/>
    <x v="0"/>
    <x v="0"/>
    <x v="4"/>
    <x v="10"/>
    <s v="ONLINE MARIA DEL MAR MEZU PALACIOS"/>
    <n v="161717"/>
  </r>
  <r>
    <x v="11"/>
    <x v="0"/>
    <x v="5"/>
    <x v="0"/>
    <x v="0"/>
    <x v="0"/>
    <x v="4"/>
    <x v="10"/>
    <s v="MILDRED LOPEZ CAMPO"/>
    <n v="54192"/>
  </r>
  <r>
    <x v="11"/>
    <x v="0"/>
    <x v="5"/>
    <x v="0"/>
    <x v="0"/>
    <x v="0"/>
    <x v="4"/>
    <x v="11"/>
    <s v="SEBASTIAN MENDOZA CASTAÑO"/>
    <n v="255000"/>
  </r>
  <r>
    <x v="11"/>
    <x v="0"/>
    <x v="5"/>
    <x v="0"/>
    <x v="0"/>
    <x v="0"/>
    <x v="4"/>
    <x v="11"/>
    <s v="MILDRED LOPEZ CAMPO"/>
    <n v="75000"/>
  </r>
  <r>
    <x v="11"/>
    <x v="0"/>
    <x v="5"/>
    <x v="0"/>
    <x v="0"/>
    <x v="0"/>
    <x v="4"/>
    <x v="11"/>
    <s v="ONLINE MARIA DEL MAR MEZU PALACIOS"/>
    <n v="24167"/>
  </r>
  <r>
    <x v="11"/>
    <x v="0"/>
    <x v="5"/>
    <x v="0"/>
    <x v="0"/>
    <x v="0"/>
    <x v="4"/>
    <x v="12"/>
    <s v="SEBASTIAN MENDOZA CASTAÑO"/>
    <n v="4080000"/>
  </r>
  <r>
    <x v="11"/>
    <x v="0"/>
    <x v="5"/>
    <x v="0"/>
    <x v="0"/>
    <x v="0"/>
    <x v="4"/>
    <x v="134"/>
    <m/>
    <m/>
  </r>
  <r>
    <x v="11"/>
    <x v="0"/>
    <x v="5"/>
    <x v="0"/>
    <x v="0"/>
    <x v="0"/>
    <x v="4"/>
    <x v="142"/>
    <m/>
    <m/>
  </r>
  <r>
    <x v="11"/>
    <x v="0"/>
    <x v="5"/>
    <x v="0"/>
    <x v="0"/>
    <x v="0"/>
    <x v="4"/>
    <x v="56"/>
    <m/>
    <m/>
  </r>
  <r>
    <x v="11"/>
    <x v="0"/>
    <x v="5"/>
    <x v="0"/>
    <x v="0"/>
    <x v="0"/>
    <x v="4"/>
    <x v="13"/>
    <s v="SEGUROS DE RIESGOS LABORALES SURAMERICANA S.A."/>
    <n v="44370"/>
  </r>
  <r>
    <x v="11"/>
    <x v="0"/>
    <x v="5"/>
    <x v="0"/>
    <x v="0"/>
    <x v="0"/>
    <x v="4"/>
    <x v="146"/>
    <m/>
    <m/>
  </r>
  <r>
    <x v="11"/>
    <x v="0"/>
    <x v="5"/>
    <x v="0"/>
    <x v="0"/>
    <x v="0"/>
    <x v="4"/>
    <x v="14"/>
    <s v="Protección S.A"/>
    <n v="1112800"/>
  </r>
  <r>
    <x v="11"/>
    <x v="0"/>
    <x v="5"/>
    <x v="0"/>
    <x v="0"/>
    <x v="0"/>
    <x v="4"/>
    <x v="14"/>
    <s v="Porvenir S.A"/>
    <n v="162400"/>
  </r>
  <r>
    <x v="11"/>
    <x v="0"/>
    <x v="5"/>
    <x v="0"/>
    <x v="0"/>
    <x v="0"/>
    <x v="4"/>
    <x v="15"/>
    <s v="Comfandi "/>
    <n v="441017"/>
  </r>
  <r>
    <x v="11"/>
    <x v="0"/>
    <x v="5"/>
    <x v="0"/>
    <x v="0"/>
    <x v="0"/>
    <x v="4"/>
    <x v="147"/>
    <m/>
    <m/>
  </r>
  <r>
    <x v="11"/>
    <x v="0"/>
    <x v="5"/>
    <x v="0"/>
    <x v="0"/>
    <x v="0"/>
    <x v="4"/>
    <x v="113"/>
    <s v="INVERSIONES EN RECREACION DEPORTE Y SALUD S.A."/>
    <m/>
  </r>
  <r>
    <x v="11"/>
    <x v="0"/>
    <x v="5"/>
    <x v="0"/>
    <x v="0"/>
    <x v="0"/>
    <x v="9"/>
    <x v="114"/>
    <s v="H&amp;G CONTADORES SAS"/>
    <n v="1200000"/>
  </r>
  <r>
    <x v="11"/>
    <x v="0"/>
    <x v="5"/>
    <x v="0"/>
    <x v="0"/>
    <x v="0"/>
    <x v="9"/>
    <x v="30"/>
    <m/>
    <m/>
  </r>
  <r>
    <x v="11"/>
    <x v="0"/>
    <x v="5"/>
    <x v="0"/>
    <x v="0"/>
    <x v="0"/>
    <x v="9"/>
    <x v="110"/>
    <m/>
    <m/>
  </r>
  <r>
    <x v="11"/>
    <x v="0"/>
    <x v="5"/>
    <x v="0"/>
    <x v="0"/>
    <x v="0"/>
    <x v="5"/>
    <x v="70"/>
    <m/>
    <m/>
  </r>
  <r>
    <x v="11"/>
    <x v="0"/>
    <x v="5"/>
    <x v="0"/>
    <x v="0"/>
    <x v="0"/>
    <x v="5"/>
    <x v="70"/>
    <m/>
    <m/>
  </r>
  <r>
    <x v="11"/>
    <x v="0"/>
    <x v="5"/>
    <x v="0"/>
    <x v="0"/>
    <x v="0"/>
    <x v="5"/>
    <x v="102"/>
    <m/>
    <m/>
  </r>
  <r>
    <x v="11"/>
    <x v="0"/>
    <x v="5"/>
    <x v="0"/>
    <x v="0"/>
    <x v="0"/>
    <x v="5"/>
    <x v="71"/>
    <s v=" COLOMBIA TELECOMUNICACIONES S.A. E.S.P."/>
    <n v="73545"/>
  </r>
  <r>
    <x v="11"/>
    <x v="0"/>
    <x v="5"/>
    <x v="0"/>
    <x v="0"/>
    <x v="0"/>
    <x v="5"/>
    <x v="71"/>
    <s v="AEROVIAS DEL CONTINENTE AMERICANO S.A."/>
    <n v="39600"/>
  </r>
  <r>
    <x v="11"/>
    <x v="0"/>
    <x v="5"/>
    <x v="0"/>
    <x v="0"/>
    <x v="0"/>
    <x v="5"/>
    <x v="78"/>
    <m/>
    <m/>
  </r>
  <r>
    <x v="11"/>
    <x v="0"/>
    <x v="5"/>
    <x v="0"/>
    <x v="0"/>
    <x v="0"/>
    <x v="6"/>
    <x v="17"/>
    <s v="OLGA BARBOSA DE HURTADO"/>
    <n v="800000"/>
  </r>
  <r>
    <x v="11"/>
    <x v="0"/>
    <x v="5"/>
    <x v="0"/>
    <x v="0"/>
    <x v="0"/>
    <x v="6"/>
    <x v="17"/>
    <m/>
    <m/>
  </r>
  <r>
    <x v="11"/>
    <x v="0"/>
    <x v="5"/>
    <x v="0"/>
    <x v="0"/>
    <x v="0"/>
    <x v="6"/>
    <x v="143"/>
    <m/>
    <m/>
  </r>
  <r>
    <x v="11"/>
    <x v="0"/>
    <x v="5"/>
    <x v="0"/>
    <x v="0"/>
    <x v="0"/>
    <x v="0"/>
    <x v="79"/>
    <m/>
    <m/>
  </r>
  <r>
    <x v="11"/>
    <x v="0"/>
    <x v="5"/>
    <x v="0"/>
    <x v="0"/>
    <x v="0"/>
    <x v="0"/>
    <x v="80"/>
    <s v="GOOGLE LLC"/>
    <n v="420972"/>
  </r>
  <r>
    <x v="11"/>
    <x v="0"/>
    <x v="5"/>
    <x v="0"/>
    <x v="0"/>
    <x v="0"/>
    <x v="0"/>
    <x v="80"/>
    <s v="MERCADEO COMPARTIDO SAS"/>
    <n v="425934"/>
  </r>
  <r>
    <x v="11"/>
    <x v="0"/>
    <x v="5"/>
    <x v="0"/>
    <x v="0"/>
    <x v="0"/>
    <x v="0"/>
    <x v="80"/>
    <s v="FAVEBOOK IRELAND LIMITED"/>
    <n v="211916"/>
  </r>
  <r>
    <x v="11"/>
    <x v="0"/>
    <x v="5"/>
    <x v="0"/>
    <x v="0"/>
    <x v="0"/>
    <x v="0"/>
    <x v="80"/>
    <s v=" MANCHOLA ASOCIADOS LTDA"/>
    <m/>
  </r>
  <r>
    <x v="11"/>
    <x v="0"/>
    <x v="5"/>
    <x v="0"/>
    <x v="0"/>
    <x v="0"/>
    <x v="0"/>
    <x v="80"/>
    <s v="GODADDY"/>
    <n v="464472"/>
  </r>
  <r>
    <x v="11"/>
    <x v="0"/>
    <x v="5"/>
    <x v="0"/>
    <x v="0"/>
    <x v="0"/>
    <x v="0"/>
    <x v="80"/>
    <s v="PRODUCCION GRAFICA EDITORES SAS"/>
    <n v="1824000"/>
  </r>
  <r>
    <x v="11"/>
    <x v="0"/>
    <x v="5"/>
    <x v="0"/>
    <x v="0"/>
    <x v="0"/>
    <x v="0"/>
    <x v="80"/>
    <m/>
    <m/>
  </r>
  <r>
    <x v="11"/>
    <x v="0"/>
    <x v="5"/>
    <x v="0"/>
    <x v="0"/>
    <x v="0"/>
    <x v="0"/>
    <x v="80"/>
    <m/>
    <m/>
  </r>
  <r>
    <x v="11"/>
    <x v="0"/>
    <x v="5"/>
    <x v="0"/>
    <x v="0"/>
    <x v="0"/>
    <x v="0"/>
    <x v="80"/>
    <m/>
    <m/>
  </r>
  <r>
    <x v="11"/>
    <x v="0"/>
    <x v="5"/>
    <x v="0"/>
    <x v="0"/>
    <x v="0"/>
    <x v="0"/>
    <x v="84"/>
    <m/>
    <m/>
  </r>
  <r>
    <x v="11"/>
    <x v="0"/>
    <x v="5"/>
    <x v="0"/>
    <x v="0"/>
    <x v="0"/>
    <x v="0"/>
    <x v="107"/>
    <m/>
    <m/>
  </r>
  <r>
    <x v="11"/>
    <x v="0"/>
    <x v="5"/>
    <x v="0"/>
    <x v="0"/>
    <x v="0"/>
    <x v="0"/>
    <x v="115"/>
    <m/>
    <m/>
  </r>
  <r>
    <x v="11"/>
    <x v="0"/>
    <x v="5"/>
    <x v="0"/>
    <x v="0"/>
    <x v="0"/>
    <x v="0"/>
    <x v="138"/>
    <s v=" COLOMBIA TELECOMUNICACIONES S.A. E.S.P."/>
    <n v="192787"/>
  </r>
  <r>
    <x v="11"/>
    <x v="0"/>
    <x v="5"/>
    <x v="0"/>
    <x v="0"/>
    <x v="0"/>
    <x v="0"/>
    <x v="108"/>
    <m/>
    <m/>
  </r>
  <r>
    <x v="11"/>
    <x v="0"/>
    <x v="5"/>
    <x v="0"/>
    <x v="0"/>
    <x v="0"/>
    <x v="0"/>
    <x v="109"/>
    <m/>
    <m/>
  </r>
  <r>
    <x v="11"/>
    <x v="0"/>
    <x v="5"/>
    <x v="0"/>
    <x v="0"/>
    <x v="0"/>
    <x v="0"/>
    <x v="116"/>
    <s v="JOSE JAVIER SALCEDO SANCHEZ"/>
    <n v="90000"/>
  </r>
  <r>
    <x v="11"/>
    <x v="0"/>
    <x v="5"/>
    <x v="0"/>
    <x v="0"/>
    <x v="0"/>
    <x v="0"/>
    <x v="116"/>
    <m/>
    <m/>
  </r>
  <r>
    <x v="11"/>
    <x v="0"/>
    <x v="5"/>
    <x v="0"/>
    <x v="0"/>
    <x v="0"/>
    <x v="0"/>
    <x v="79"/>
    <m/>
    <m/>
  </r>
  <r>
    <x v="11"/>
    <x v="0"/>
    <x v="5"/>
    <x v="0"/>
    <x v="0"/>
    <x v="0"/>
    <x v="12"/>
    <x v="81"/>
    <m/>
    <m/>
  </r>
  <r>
    <x v="11"/>
    <x v="0"/>
    <x v="5"/>
    <x v="0"/>
    <x v="0"/>
    <x v="0"/>
    <x v="12"/>
    <x v="82"/>
    <m/>
    <m/>
  </r>
  <r>
    <x v="11"/>
    <x v="0"/>
    <x v="5"/>
    <x v="0"/>
    <x v="0"/>
    <x v="0"/>
    <x v="12"/>
    <x v="83"/>
    <m/>
    <m/>
  </r>
  <r>
    <x v="11"/>
    <x v="0"/>
    <x v="5"/>
    <x v="0"/>
    <x v="0"/>
    <x v="0"/>
    <x v="12"/>
    <x v="84"/>
    <m/>
    <m/>
  </r>
  <r>
    <x v="11"/>
    <x v="0"/>
    <x v="5"/>
    <x v="0"/>
    <x v="0"/>
    <x v="0"/>
    <x v="19"/>
    <x v="100"/>
    <s v="EL COMERCIO ELECTRICO S.A.S."/>
    <n v="128400"/>
  </r>
  <r>
    <x v="11"/>
    <x v="0"/>
    <x v="5"/>
    <x v="0"/>
    <x v="0"/>
    <x v="0"/>
    <x v="19"/>
    <x v="100"/>
    <s v="RAFAEL ALEJANDRO GARZON REBELLON"/>
    <m/>
  </r>
  <r>
    <x v="11"/>
    <x v="0"/>
    <x v="5"/>
    <x v="0"/>
    <x v="0"/>
    <x v="0"/>
    <x v="19"/>
    <x v="139"/>
    <m/>
    <m/>
  </r>
  <r>
    <x v="11"/>
    <x v="0"/>
    <x v="5"/>
    <x v="0"/>
    <x v="0"/>
    <x v="0"/>
    <x v="28"/>
    <x v="150"/>
    <m/>
    <m/>
  </r>
  <r>
    <x v="11"/>
    <x v="0"/>
    <x v="5"/>
    <x v="0"/>
    <x v="0"/>
    <x v="0"/>
    <x v="27"/>
    <x v="140"/>
    <m/>
    <m/>
  </r>
  <r>
    <x v="11"/>
    <x v="0"/>
    <x v="5"/>
    <x v="0"/>
    <x v="0"/>
    <x v="0"/>
    <x v="27"/>
    <x v="148"/>
    <m/>
    <m/>
  </r>
  <r>
    <x v="11"/>
    <x v="0"/>
    <x v="5"/>
    <x v="0"/>
    <x v="0"/>
    <x v="0"/>
    <x v="27"/>
    <x v="139"/>
    <m/>
    <m/>
  </r>
  <r>
    <x v="11"/>
    <x v="0"/>
    <x v="5"/>
    <x v="0"/>
    <x v="0"/>
    <x v="0"/>
    <x v="27"/>
    <x v="149"/>
    <m/>
    <m/>
  </r>
  <r>
    <x v="11"/>
    <x v="0"/>
    <x v="5"/>
    <x v="0"/>
    <x v="0"/>
    <x v="0"/>
    <x v="22"/>
    <x v="105"/>
    <m/>
    <m/>
  </r>
  <r>
    <x v="11"/>
    <x v="0"/>
    <x v="5"/>
    <x v="0"/>
    <x v="0"/>
    <x v="0"/>
    <x v="16"/>
    <x v="86"/>
    <s v="AEROVIAS DEL CONTINENTE AMERICANO S.A."/>
    <n v="401200"/>
  </r>
  <r>
    <x v="11"/>
    <x v="0"/>
    <x v="5"/>
    <x v="0"/>
    <x v="0"/>
    <x v="0"/>
    <x v="16"/>
    <x v="117"/>
    <s v="Hotel Laureles Plaza SAS"/>
    <m/>
  </r>
  <r>
    <x v="11"/>
    <x v="0"/>
    <x v="5"/>
    <x v="0"/>
    <x v="0"/>
    <x v="0"/>
    <x v="16"/>
    <x v="117"/>
    <m/>
    <m/>
  </r>
  <r>
    <x v="11"/>
    <x v="0"/>
    <x v="5"/>
    <x v="0"/>
    <x v="0"/>
    <x v="0"/>
    <x v="22"/>
    <x v="105"/>
    <m/>
    <m/>
  </r>
  <r>
    <x v="11"/>
    <x v="0"/>
    <x v="5"/>
    <x v="0"/>
    <x v="0"/>
    <x v="0"/>
    <x v="2"/>
    <x v="87"/>
    <s v=" SHOPIFY INC"/>
    <n v="289122"/>
  </r>
  <r>
    <x v="11"/>
    <x v="0"/>
    <x v="5"/>
    <x v="0"/>
    <x v="0"/>
    <x v="0"/>
    <x v="2"/>
    <x v="87"/>
    <m/>
    <m/>
  </r>
  <r>
    <x v="11"/>
    <x v="0"/>
    <x v="5"/>
    <x v="0"/>
    <x v="0"/>
    <x v="0"/>
    <x v="2"/>
    <x v="87"/>
    <m/>
    <m/>
  </r>
  <r>
    <x v="11"/>
    <x v="0"/>
    <x v="5"/>
    <x v="0"/>
    <x v="0"/>
    <x v="0"/>
    <x v="2"/>
    <x v="87"/>
    <m/>
    <m/>
  </r>
  <r>
    <x v="11"/>
    <x v="0"/>
    <x v="5"/>
    <x v="0"/>
    <x v="0"/>
    <x v="0"/>
    <x v="2"/>
    <x v="88"/>
    <m/>
    <m/>
  </r>
  <r>
    <x v="11"/>
    <x v="0"/>
    <x v="5"/>
    <x v="0"/>
    <x v="0"/>
    <x v="0"/>
    <x v="2"/>
    <x v="88"/>
    <m/>
    <m/>
  </r>
  <r>
    <x v="11"/>
    <x v="0"/>
    <x v="5"/>
    <x v="0"/>
    <x v="0"/>
    <x v="0"/>
    <x v="2"/>
    <x v="89"/>
    <s v="BERTHA CARDONA VASQUEZ"/>
    <n v="18000"/>
  </r>
  <r>
    <x v="11"/>
    <x v="0"/>
    <x v="5"/>
    <x v="0"/>
    <x v="0"/>
    <x v="0"/>
    <x v="2"/>
    <x v="89"/>
    <m/>
    <m/>
  </r>
  <r>
    <x v="11"/>
    <x v="0"/>
    <x v="5"/>
    <x v="0"/>
    <x v="0"/>
    <x v="0"/>
    <x v="2"/>
    <x v="89"/>
    <m/>
    <m/>
  </r>
  <r>
    <x v="11"/>
    <x v="0"/>
    <x v="5"/>
    <x v="0"/>
    <x v="0"/>
    <x v="0"/>
    <x v="2"/>
    <x v="90"/>
    <s v="GRUPO ARGURI SAS "/>
    <n v="174070"/>
  </r>
  <r>
    <x v="11"/>
    <x v="0"/>
    <x v="5"/>
    <x v="0"/>
    <x v="0"/>
    <x v="0"/>
    <x v="2"/>
    <x v="90"/>
    <m/>
    <m/>
  </r>
  <r>
    <x v="11"/>
    <x v="0"/>
    <x v="5"/>
    <x v="0"/>
    <x v="0"/>
    <x v="0"/>
    <x v="2"/>
    <x v="90"/>
    <m/>
    <m/>
  </r>
  <r>
    <x v="11"/>
    <x v="0"/>
    <x v="5"/>
    <x v="0"/>
    <x v="0"/>
    <x v="0"/>
    <x v="2"/>
    <x v="90"/>
    <m/>
    <m/>
  </r>
  <r>
    <x v="11"/>
    <x v="0"/>
    <x v="5"/>
    <x v="0"/>
    <x v="0"/>
    <x v="0"/>
    <x v="2"/>
    <x v="90"/>
    <m/>
    <m/>
  </r>
  <r>
    <x v="11"/>
    <x v="0"/>
    <x v="5"/>
    <x v="0"/>
    <x v="0"/>
    <x v="0"/>
    <x v="2"/>
    <x v="90"/>
    <m/>
    <m/>
  </r>
  <r>
    <x v="11"/>
    <x v="0"/>
    <x v="5"/>
    <x v="0"/>
    <x v="0"/>
    <x v="0"/>
    <x v="2"/>
    <x v="91"/>
    <s v="JAIRO ESTEBAN GARCIA"/>
    <m/>
  </r>
  <r>
    <x v="11"/>
    <x v="0"/>
    <x v="5"/>
    <x v="0"/>
    <x v="0"/>
    <x v="0"/>
    <x v="2"/>
    <x v="91"/>
    <s v="FRANCORP SOCIEDAD POR ACCIONES SIMPLIFICADA"/>
    <m/>
  </r>
  <r>
    <x v="11"/>
    <x v="0"/>
    <x v="5"/>
    <x v="0"/>
    <x v="0"/>
    <x v="0"/>
    <x v="2"/>
    <x v="91"/>
    <m/>
    <m/>
  </r>
  <r>
    <x v="11"/>
    <x v="0"/>
    <x v="5"/>
    <x v="0"/>
    <x v="0"/>
    <x v="0"/>
    <x v="2"/>
    <x v="91"/>
    <m/>
    <m/>
  </r>
  <r>
    <x v="11"/>
    <x v="0"/>
    <x v="5"/>
    <x v="0"/>
    <x v="0"/>
    <x v="0"/>
    <x v="2"/>
    <x v="92"/>
    <m/>
    <m/>
  </r>
  <r>
    <x v="11"/>
    <x v="0"/>
    <x v="5"/>
    <x v="0"/>
    <x v="0"/>
    <x v="0"/>
    <x v="2"/>
    <x v="136"/>
    <s v="ONLINE OSCAR ESCOBAR JIMENEZ"/>
    <n v="9500"/>
  </r>
  <r>
    <x v="11"/>
    <x v="0"/>
    <x v="5"/>
    <x v="0"/>
    <x v="0"/>
    <x v="0"/>
    <x v="2"/>
    <x v="136"/>
    <s v="ONLINE MARIA DEL MAR MEZU PALACIOS"/>
    <m/>
  </r>
  <r>
    <x v="11"/>
    <x v="0"/>
    <x v="5"/>
    <x v="0"/>
    <x v="0"/>
    <x v="0"/>
    <x v="2"/>
    <x v="141"/>
    <s v="ONLINE OSCAR ESCOBAR JIMENEZ"/>
    <m/>
  </r>
  <r>
    <x v="11"/>
    <x v="0"/>
    <x v="5"/>
    <x v="0"/>
    <x v="0"/>
    <x v="0"/>
    <x v="2"/>
    <x v="141"/>
    <m/>
    <m/>
  </r>
  <r>
    <x v="11"/>
    <x v="0"/>
    <x v="5"/>
    <x v="0"/>
    <x v="0"/>
    <x v="0"/>
    <x v="2"/>
    <x v="141"/>
    <m/>
    <m/>
  </r>
  <r>
    <x v="11"/>
    <x v="0"/>
    <x v="5"/>
    <x v="0"/>
    <x v="0"/>
    <x v="0"/>
    <x v="2"/>
    <x v="93"/>
    <m/>
    <m/>
  </r>
  <r>
    <x v="11"/>
    <x v="0"/>
    <x v="5"/>
    <x v="0"/>
    <x v="0"/>
    <x v="0"/>
    <x v="2"/>
    <x v="84"/>
    <s v="JHON FREYMAN ESCOBAR"/>
    <n v="10000"/>
  </r>
  <r>
    <x v="11"/>
    <x v="0"/>
    <x v="5"/>
    <x v="0"/>
    <x v="0"/>
    <x v="0"/>
    <x v="2"/>
    <x v="84"/>
    <m/>
    <m/>
  </r>
  <r>
    <x v="11"/>
    <x v="0"/>
    <x v="5"/>
    <x v="0"/>
    <x v="0"/>
    <x v="0"/>
    <x v="2"/>
    <x v="84"/>
    <m/>
    <m/>
  </r>
  <r>
    <x v="11"/>
    <x v="0"/>
    <x v="5"/>
    <x v="0"/>
    <x v="0"/>
    <x v="0"/>
    <x v="2"/>
    <x v="84"/>
    <m/>
    <m/>
  </r>
  <r>
    <x v="11"/>
    <x v="0"/>
    <x v="5"/>
    <x v="0"/>
    <x v="0"/>
    <x v="0"/>
    <x v="2"/>
    <x v="84"/>
    <m/>
    <m/>
  </r>
  <r>
    <x v="11"/>
    <x v="0"/>
    <x v="5"/>
    <x v="0"/>
    <x v="0"/>
    <x v="0"/>
    <x v="2"/>
    <x v="84"/>
    <m/>
    <m/>
  </r>
  <r>
    <x v="11"/>
    <x v="0"/>
    <x v="5"/>
    <x v="0"/>
    <x v="0"/>
    <x v="0"/>
    <x v="2"/>
    <x v="84"/>
    <m/>
    <m/>
  </r>
  <r>
    <x v="11"/>
    <x v="0"/>
    <x v="5"/>
    <x v="0"/>
    <x v="0"/>
    <x v="0"/>
    <x v="2"/>
    <x v="84"/>
    <m/>
    <m/>
  </r>
  <r>
    <x v="11"/>
    <x v="0"/>
    <x v="5"/>
    <x v="0"/>
    <x v="0"/>
    <x v="0"/>
    <x v="2"/>
    <x v="84"/>
    <m/>
    <m/>
  </r>
  <r>
    <x v="11"/>
    <x v="0"/>
    <x v="5"/>
    <x v="0"/>
    <x v="0"/>
    <x v="0"/>
    <x v="2"/>
    <x v="84"/>
    <m/>
    <m/>
  </r>
  <r>
    <x v="11"/>
    <x v="0"/>
    <x v="5"/>
    <x v="0"/>
    <x v="0"/>
    <x v="7"/>
    <x v="4"/>
    <x v="119"/>
    <s v="DAVID MUÑOZ MONTOYA"/>
    <n v="1993333"/>
  </r>
  <r>
    <x v="11"/>
    <x v="0"/>
    <x v="5"/>
    <x v="0"/>
    <x v="0"/>
    <x v="7"/>
    <x v="4"/>
    <x v="119"/>
    <s v="OSCAR ESCOBAR JIMÉNEZ"/>
    <n v="4950000"/>
  </r>
  <r>
    <x v="11"/>
    <x v="0"/>
    <x v="5"/>
    <x v="0"/>
    <x v="0"/>
    <x v="7"/>
    <x v="4"/>
    <x v="120"/>
    <s v="DAVID MUÑOZ MONTOYA"/>
    <n v="121859"/>
  </r>
  <r>
    <x v="11"/>
    <x v="0"/>
    <x v="5"/>
    <x v="0"/>
    <x v="0"/>
    <x v="7"/>
    <x v="4"/>
    <x v="121"/>
    <s v="DAVID MUÑOZ MONTOYA"/>
    <n v="201822"/>
  </r>
  <r>
    <x v="11"/>
    <x v="0"/>
    <x v="5"/>
    <x v="0"/>
    <x v="0"/>
    <x v="7"/>
    <x v="4"/>
    <x v="121"/>
    <s v="OSCAR ESCOBAR JIMÉNEZ"/>
    <n v="412500"/>
  </r>
  <r>
    <x v="11"/>
    <x v="0"/>
    <x v="5"/>
    <x v="0"/>
    <x v="0"/>
    <x v="7"/>
    <x v="4"/>
    <x v="122"/>
    <s v="OSCAR ESCOBAR JIMÉNEZ"/>
    <n v="49500"/>
  </r>
  <r>
    <x v="11"/>
    <x v="0"/>
    <x v="5"/>
    <x v="0"/>
    <x v="0"/>
    <x v="7"/>
    <x v="4"/>
    <x v="122"/>
    <s v="DAVID MUÑOZ MONTOYA"/>
    <n v="24219"/>
  </r>
  <r>
    <x v="11"/>
    <x v="0"/>
    <x v="5"/>
    <x v="0"/>
    <x v="0"/>
    <x v="7"/>
    <x v="4"/>
    <x v="123"/>
    <s v="OSCAR ESCOBAR JIMÉNEZ"/>
    <n v="412500"/>
  </r>
  <r>
    <x v="11"/>
    <x v="0"/>
    <x v="5"/>
    <x v="0"/>
    <x v="0"/>
    <x v="7"/>
    <x v="4"/>
    <x v="123"/>
    <s v="DAVID MUÑOZ MONTOYA"/>
    <n v="201822"/>
  </r>
  <r>
    <x v="11"/>
    <x v="0"/>
    <x v="5"/>
    <x v="0"/>
    <x v="0"/>
    <x v="7"/>
    <x v="4"/>
    <x v="124"/>
    <s v="OSCAR ESCOBAR JIMÉNEZ"/>
    <n v="206250"/>
  </r>
  <r>
    <x v="11"/>
    <x v="0"/>
    <x v="5"/>
    <x v="0"/>
    <x v="0"/>
    <x v="7"/>
    <x v="4"/>
    <x v="124"/>
    <s v="DAVID MUÑOZ MONTOYA"/>
    <n v="519668"/>
  </r>
  <r>
    <x v="11"/>
    <x v="0"/>
    <x v="5"/>
    <x v="0"/>
    <x v="0"/>
    <x v="7"/>
    <x v="4"/>
    <x v="135"/>
    <m/>
    <m/>
  </r>
  <r>
    <x v="11"/>
    <x v="0"/>
    <x v="5"/>
    <x v="0"/>
    <x v="0"/>
    <x v="7"/>
    <x v="4"/>
    <x v="125"/>
    <s v="DAVID MUÑOZ MONTOYA"/>
    <n v="1000000"/>
  </r>
  <r>
    <x v="11"/>
    <x v="0"/>
    <x v="5"/>
    <x v="0"/>
    <x v="0"/>
    <x v="7"/>
    <x v="4"/>
    <x v="144"/>
    <s v="DAVID MUÑOZ MONTOYA"/>
    <m/>
  </r>
  <r>
    <x v="11"/>
    <x v="0"/>
    <x v="5"/>
    <x v="0"/>
    <x v="0"/>
    <x v="7"/>
    <x v="4"/>
    <x v="126"/>
    <m/>
    <m/>
  </r>
  <r>
    <x v="11"/>
    <x v="0"/>
    <x v="5"/>
    <x v="0"/>
    <x v="0"/>
    <x v="7"/>
    <x v="4"/>
    <x v="127"/>
    <s v="SEGUROS DE RIESGOS LABORALES SURAMERICANA S.A."/>
    <n v="38130"/>
  </r>
  <r>
    <x v="11"/>
    <x v="0"/>
    <x v="5"/>
    <x v="0"/>
    <x v="0"/>
    <x v="7"/>
    <x v="4"/>
    <x v="152"/>
    <s v="Eps Famisanar"/>
    <n v="35860"/>
  </r>
  <r>
    <x v="11"/>
    <x v="0"/>
    <x v="5"/>
    <x v="0"/>
    <x v="0"/>
    <x v="7"/>
    <x v="4"/>
    <x v="128"/>
    <s v="Protección S.A"/>
    <n v="719967"/>
  </r>
  <r>
    <x v="11"/>
    <x v="0"/>
    <x v="5"/>
    <x v="0"/>
    <x v="0"/>
    <x v="7"/>
    <x v="4"/>
    <x v="129"/>
    <s v="Colsubsidio "/>
    <n v="92000"/>
  </r>
  <r>
    <x v="11"/>
    <x v="0"/>
    <x v="5"/>
    <x v="0"/>
    <x v="0"/>
    <x v="7"/>
    <x v="4"/>
    <x v="129"/>
    <s v="Comfandi"/>
    <n v="198000"/>
  </r>
  <r>
    <x v="11"/>
    <x v="0"/>
    <x v="5"/>
    <x v="0"/>
    <x v="0"/>
    <x v="7"/>
    <x v="4"/>
    <x v="130"/>
    <m/>
    <m/>
  </r>
  <r>
    <x v="11"/>
    <x v="0"/>
    <x v="5"/>
    <x v="0"/>
    <x v="0"/>
    <x v="7"/>
    <x v="2"/>
    <x v="131"/>
    <m/>
    <m/>
  </r>
  <r>
    <x v="11"/>
    <x v="0"/>
    <x v="5"/>
    <x v="0"/>
    <x v="0"/>
    <x v="1"/>
    <x v="7"/>
    <x v="34"/>
    <s v="Bancolombia"/>
    <n v="82190"/>
  </r>
  <r>
    <x v="11"/>
    <x v="0"/>
    <x v="5"/>
    <x v="0"/>
    <x v="0"/>
    <x v="1"/>
    <x v="7"/>
    <x v="20"/>
    <s v="Bancolombia"/>
    <n v="111503"/>
  </r>
  <r>
    <x v="11"/>
    <x v="0"/>
    <x v="5"/>
    <x v="0"/>
    <x v="0"/>
    <x v="1"/>
    <x v="7"/>
    <x v="20"/>
    <s v="Mercadopago Colombia Ltda"/>
    <n v="707570.54"/>
  </r>
  <r>
    <x v="11"/>
    <x v="0"/>
    <x v="5"/>
    <x v="0"/>
    <x v="0"/>
    <x v="1"/>
    <x v="7"/>
    <x v="101"/>
    <s v="Protección S.A"/>
    <m/>
  </r>
  <r>
    <x v="11"/>
    <x v="0"/>
    <x v="5"/>
    <x v="0"/>
    <x v="0"/>
    <x v="1"/>
    <x v="7"/>
    <x v="101"/>
    <s v="Colsubsidio "/>
    <m/>
  </r>
  <r>
    <x v="11"/>
    <x v="0"/>
    <x v="5"/>
    <x v="0"/>
    <x v="0"/>
    <x v="1"/>
    <x v="7"/>
    <x v="101"/>
    <s v="Comfandi "/>
    <m/>
  </r>
  <r>
    <x v="11"/>
    <x v="0"/>
    <x v="5"/>
    <x v="0"/>
    <x v="0"/>
    <x v="1"/>
    <x v="7"/>
    <x v="101"/>
    <s v="Eps Famisanar"/>
    <m/>
  </r>
  <r>
    <x v="11"/>
    <x v="0"/>
    <x v="5"/>
    <x v="0"/>
    <x v="0"/>
    <x v="1"/>
    <x v="7"/>
    <x v="101"/>
    <s v="EPS Sura"/>
    <m/>
  </r>
  <r>
    <x v="11"/>
    <x v="0"/>
    <x v="5"/>
    <x v="0"/>
    <x v="0"/>
    <x v="1"/>
    <x v="7"/>
    <x v="101"/>
    <s v="Porvenir S.A"/>
    <m/>
  </r>
  <r>
    <x v="11"/>
    <x v="0"/>
    <x v="5"/>
    <x v="0"/>
    <x v="0"/>
    <x v="1"/>
    <x v="7"/>
    <x v="101"/>
    <s v="SEGUROS DE RIESGOS LABORALES SURAMERICANA S.A."/>
    <m/>
  </r>
  <r>
    <x v="11"/>
    <x v="0"/>
    <x v="5"/>
    <x v="0"/>
    <x v="0"/>
    <x v="1"/>
    <x v="7"/>
    <x v="55"/>
    <m/>
    <m/>
  </r>
  <r>
    <x v="11"/>
    <x v="0"/>
    <x v="5"/>
    <x v="0"/>
    <x v="0"/>
    <x v="1"/>
    <x v="7"/>
    <x v="55"/>
    <m/>
    <m/>
  </r>
  <r>
    <x v="11"/>
    <x v="0"/>
    <x v="5"/>
    <x v="0"/>
    <x v="0"/>
    <x v="1"/>
    <x v="8"/>
    <x v="22"/>
    <s v="Bancolombia"/>
    <n v="310160"/>
  </r>
  <r>
    <x v="11"/>
    <x v="0"/>
    <x v="5"/>
    <x v="0"/>
    <x v="0"/>
    <x v="1"/>
    <x v="8"/>
    <x v="94"/>
    <s v="RAFAEL ALEJANDRO GARZON REBELLON"/>
    <m/>
  </r>
  <r>
    <x v="11"/>
    <x v="0"/>
    <x v="5"/>
    <x v="0"/>
    <x v="0"/>
    <x v="1"/>
    <x v="8"/>
    <x v="94"/>
    <s v="MUNICIPIO DE SANTIAGO DE CALI"/>
    <n v="109962.25"/>
  </r>
  <r>
    <x v="11"/>
    <x v="0"/>
    <x v="5"/>
    <x v="0"/>
    <x v="0"/>
    <x v="1"/>
    <x v="8"/>
    <x v="94"/>
    <m/>
    <m/>
  </r>
  <r>
    <x v="11"/>
    <x v="0"/>
    <x v="5"/>
    <x v="0"/>
    <x v="0"/>
    <x v="1"/>
    <x v="8"/>
    <x v="94"/>
    <m/>
    <m/>
  </r>
  <r>
    <x v="11"/>
    <x v="0"/>
    <x v="5"/>
    <x v="0"/>
    <x v="0"/>
    <x v="1"/>
    <x v="8"/>
    <x v="95"/>
    <m/>
    <m/>
  </r>
  <r>
    <x v="11"/>
    <x v="0"/>
    <x v="5"/>
    <x v="0"/>
    <x v="0"/>
    <x v="1"/>
    <x v="8"/>
    <x v="77"/>
    <s v="Fundapedco"/>
    <n v="150000"/>
  </r>
  <r>
    <x v="11"/>
    <x v="0"/>
    <x v="5"/>
    <x v="0"/>
    <x v="0"/>
    <x v="1"/>
    <x v="8"/>
    <x v="4"/>
    <s v="ALLTAG SAS"/>
    <m/>
  </r>
  <r>
    <x v="11"/>
    <x v="0"/>
    <x v="5"/>
    <x v="0"/>
    <x v="0"/>
    <x v="1"/>
    <x v="8"/>
    <x v="4"/>
    <s v="DAVID MUÑOZ MONTOYA"/>
    <m/>
  </r>
  <r>
    <x v="11"/>
    <x v="0"/>
    <x v="5"/>
    <x v="0"/>
    <x v="0"/>
    <x v="1"/>
    <x v="8"/>
    <x v="4"/>
    <s v="DIAZ Y RESTREPO S.A.S."/>
    <m/>
  </r>
  <r>
    <x v="11"/>
    <x v="0"/>
    <x v="5"/>
    <x v="0"/>
    <x v="0"/>
    <x v="1"/>
    <x v="8"/>
    <x v="4"/>
    <s v="Hotel Laureles Plaza SAS"/>
    <m/>
  </r>
  <r>
    <x v="11"/>
    <x v="0"/>
    <x v="5"/>
    <x v="0"/>
    <x v="0"/>
    <x v="1"/>
    <x v="8"/>
    <x v="4"/>
    <s v="ALMACENES EXITO S.A."/>
    <n v="43200"/>
  </r>
  <r>
    <x v="11"/>
    <x v="0"/>
    <x v="5"/>
    <x v="0"/>
    <x v="0"/>
    <x v="1"/>
    <x v="8"/>
    <x v="4"/>
    <s v="CONNPLANTS SAS"/>
    <m/>
  </r>
  <r>
    <x v="11"/>
    <x v="0"/>
    <x v="5"/>
    <x v="0"/>
    <x v="0"/>
    <x v="1"/>
    <x v="8"/>
    <x v="4"/>
    <s v="BOLSAS Y PLASTICOS LA 15 LTDA"/>
    <n v="74500"/>
  </r>
  <r>
    <x v="11"/>
    <x v="0"/>
    <x v="5"/>
    <x v="0"/>
    <x v="0"/>
    <x v="1"/>
    <x v="8"/>
    <x v="4"/>
    <s v="PAMPERO S.A.S."/>
    <n v="194150"/>
  </r>
  <r>
    <x v="11"/>
    <x v="0"/>
    <x v="5"/>
    <x v="0"/>
    <x v="0"/>
    <x v="1"/>
    <x v="8"/>
    <x v="4"/>
    <s v="RANPACK SAS"/>
    <n v="6548.85"/>
  </r>
  <r>
    <x v="11"/>
    <x v="0"/>
    <x v="5"/>
    <x v="0"/>
    <x v="0"/>
    <x v="1"/>
    <x v="8"/>
    <x v="4"/>
    <s v="SURAMERICA COMERCIAL S.A.S."/>
    <n v="126000"/>
  </r>
  <r>
    <x v="11"/>
    <x v="0"/>
    <x v="5"/>
    <x v="0"/>
    <x v="0"/>
    <x v="1"/>
    <x v="8"/>
    <x v="4"/>
    <s v="Nutrición en Movimiento"/>
    <n v="457.54"/>
  </r>
  <r>
    <x v="11"/>
    <x v="0"/>
    <x v="5"/>
    <x v="0"/>
    <x v="0"/>
    <x v="1"/>
    <x v="8"/>
    <x v="4"/>
    <s v="MERCADEO COMPARTIDO SAS"/>
    <n v="8518.68"/>
  </r>
  <r>
    <x v="11"/>
    <x v="0"/>
    <x v="5"/>
    <x v="0"/>
    <x v="0"/>
    <x v="1"/>
    <x v="8"/>
    <x v="4"/>
    <s v="MARIA DEL MAR MEZU PALACIOS"/>
    <n v="2866"/>
  </r>
  <r>
    <x v="11"/>
    <x v="0"/>
    <x v="5"/>
    <x v="0"/>
    <x v="0"/>
    <x v="1"/>
    <x v="8"/>
    <x v="4"/>
    <m/>
    <m/>
  </r>
  <r>
    <x v="11"/>
    <x v="0"/>
    <x v="5"/>
    <x v="0"/>
    <x v="0"/>
    <x v="1"/>
    <x v="8"/>
    <x v="4"/>
    <m/>
    <m/>
  </r>
  <r>
    <x v="11"/>
    <x v="0"/>
    <x v="5"/>
    <x v="0"/>
    <x v="0"/>
    <x v="6"/>
    <x v="23"/>
    <x v="112"/>
    <m/>
    <m/>
  </r>
  <r>
    <x v="11"/>
    <x v="0"/>
    <x v="5"/>
    <x v="0"/>
    <x v="2"/>
    <x v="3"/>
    <x v="3"/>
    <x v="96"/>
    <m/>
    <m/>
  </r>
  <r>
    <x v="11"/>
    <x v="0"/>
    <x v="5"/>
    <x v="0"/>
    <x v="2"/>
    <x v="3"/>
    <x v="3"/>
    <x v="137"/>
    <s v="COOPERATIVA MULTIACTIVA UNIAGRO"/>
    <m/>
  </r>
  <r>
    <x v="11"/>
    <x v="0"/>
    <x v="5"/>
    <x v="0"/>
    <x v="2"/>
    <x v="3"/>
    <x v="3"/>
    <x v="97"/>
    <s v="LA CONCEPCION SA"/>
    <n v="376992"/>
  </r>
  <r>
    <x v="11"/>
    <x v="0"/>
    <x v="5"/>
    <x v="0"/>
    <x v="2"/>
    <x v="3"/>
    <x v="3"/>
    <x v="97"/>
    <s v="CONNPLANTS SAS"/>
    <n v="2540276"/>
  </r>
  <r>
    <x v="11"/>
    <x v="0"/>
    <x v="5"/>
    <x v="0"/>
    <x v="2"/>
    <x v="3"/>
    <x v="3"/>
    <x v="97"/>
    <s v="LA VITAL COLOMBIA SAS"/>
    <n v="1927152"/>
  </r>
  <r>
    <x v="11"/>
    <x v="0"/>
    <x v="5"/>
    <x v="0"/>
    <x v="2"/>
    <x v="3"/>
    <x v="3"/>
    <x v="97"/>
    <m/>
    <m/>
  </r>
  <r>
    <x v="11"/>
    <x v="0"/>
    <x v="5"/>
    <x v="0"/>
    <x v="2"/>
    <x v="3"/>
    <x v="3"/>
    <x v="97"/>
    <m/>
    <m/>
  </r>
  <r>
    <x v="11"/>
    <x v="0"/>
    <x v="5"/>
    <x v="0"/>
    <x v="2"/>
    <x v="3"/>
    <x v="3"/>
    <x v="97"/>
    <m/>
    <m/>
  </r>
  <r>
    <x v="11"/>
    <x v="0"/>
    <x v="5"/>
    <x v="0"/>
    <x v="2"/>
    <x v="3"/>
    <x v="3"/>
    <x v="97"/>
    <m/>
    <m/>
  </r>
  <r>
    <x v="11"/>
    <x v="0"/>
    <x v="5"/>
    <x v="0"/>
    <x v="2"/>
    <x v="3"/>
    <x v="3"/>
    <x v="98"/>
    <m/>
    <m/>
  </r>
  <r>
    <x v="11"/>
    <x v="0"/>
    <x v="5"/>
    <x v="0"/>
    <x v="2"/>
    <x v="3"/>
    <x v="3"/>
    <x v="99"/>
    <s v="FARMAVIT EMPRESA ASOCIATIVA DE TRABAJO"/>
    <n v="14612247"/>
  </r>
  <r>
    <x v="11"/>
    <x v="0"/>
    <x v="5"/>
    <x v="0"/>
    <x v="2"/>
    <x v="3"/>
    <x v="3"/>
    <x v="99"/>
    <s v="RANPACK SAS"/>
    <n v="850500"/>
  </r>
  <r>
    <x v="11"/>
    <x v="0"/>
    <x v="5"/>
    <x v="0"/>
    <x v="2"/>
    <x v="3"/>
    <x v="3"/>
    <x v="99"/>
    <s v="NEW PLAST SAS"/>
    <n v="2713620"/>
  </r>
  <r>
    <x v="11"/>
    <x v="0"/>
    <x v="5"/>
    <x v="0"/>
    <x v="2"/>
    <x v="3"/>
    <x v="3"/>
    <x v="99"/>
    <m/>
    <m/>
  </r>
  <r>
    <x v="11"/>
    <x v="0"/>
    <x v="5"/>
    <x v="0"/>
    <x v="2"/>
    <x v="3"/>
    <x v="3"/>
    <x v="99"/>
    <m/>
    <m/>
  </r>
  <r>
    <x v="11"/>
    <x v="0"/>
    <x v="5"/>
    <x v="0"/>
    <x v="2"/>
    <x v="3"/>
    <x v="3"/>
    <x v="99"/>
    <m/>
    <m/>
  </r>
  <r>
    <x v="11"/>
    <x v="0"/>
    <x v="5"/>
    <x v="0"/>
    <x v="2"/>
    <x v="3"/>
    <x v="3"/>
    <x v="99"/>
    <m/>
    <m/>
  </r>
  <r>
    <x v="11"/>
    <x v="0"/>
    <x v="5"/>
    <x v="0"/>
    <x v="2"/>
    <x v="3"/>
    <x v="26"/>
    <x v="137"/>
    <m/>
    <m/>
  </r>
  <r>
    <x v="11"/>
    <x v="0"/>
    <x v="5"/>
    <x v="0"/>
    <x v="2"/>
    <x v="3"/>
    <x v="20"/>
    <x v="49"/>
    <s v="MULTILINEA LTDA"/>
    <m/>
  </r>
  <r>
    <x v="11"/>
    <x v="0"/>
    <x v="5"/>
    <x v="0"/>
    <x v="2"/>
    <x v="3"/>
    <x v="20"/>
    <x v="49"/>
    <s v="MELONN SAS"/>
    <n v="1237700"/>
  </r>
  <r>
    <x v="11"/>
    <x v="0"/>
    <x v="5"/>
    <x v="0"/>
    <x v="2"/>
    <x v="3"/>
    <x v="20"/>
    <x v="49"/>
    <s v="COORDINADORA MERCANTIL SA"/>
    <n v="1884820"/>
  </r>
  <r>
    <x v="11"/>
    <x v="0"/>
    <x v="5"/>
    <x v="0"/>
    <x v="2"/>
    <x v="3"/>
    <x v="20"/>
    <x v="49"/>
    <s v="ALLTAG SAS"/>
    <n v="224000"/>
  </r>
  <r>
    <x v="11"/>
    <x v="0"/>
    <x v="5"/>
    <x v="0"/>
    <x v="2"/>
    <x v="3"/>
    <x v="20"/>
    <x v="49"/>
    <m/>
    <m/>
  </r>
  <r>
    <x v="11"/>
    <x v="0"/>
    <x v="5"/>
    <x v="0"/>
    <x v="2"/>
    <x v="3"/>
    <x v="20"/>
    <x v="49"/>
    <m/>
    <m/>
  </r>
  <r>
    <x v="11"/>
    <x v="0"/>
    <x v="5"/>
    <x v="0"/>
    <x v="2"/>
    <x v="3"/>
    <x v="20"/>
    <x v="151"/>
    <m/>
    <m/>
  </r>
  <r>
    <x v="11"/>
    <x v="0"/>
    <x v="5"/>
    <x v="0"/>
    <x v="2"/>
    <x v="3"/>
    <x v="20"/>
    <x v="111"/>
    <s v="ALLTAG SAS"/>
    <n v="460000"/>
  </r>
  <r>
    <x v="11"/>
    <x v="0"/>
    <x v="5"/>
    <x v="0"/>
    <x v="2"/>
    <x v="3"/>
    <x v="20"/>
    <x v="111"/>
    <s v="MELONN SAS"/>
    <n v="645550"/>
  </r>
  <r>
    <x v="11"/>
    <x v="0"/>
    <x v="5"/>
    <x v="0"/>
    <x v="2"/>
    <x v="3"/>
    <x v="20"/>
    <x v="111"/>
    <m/>
    <m/>
  </r>
  <r>
    <x v="11"/>
    <x v="0"/>
    <x v="5"/>
    <x v="0"/>
    <x v="2"/>
    <x v="3"/>
    <x v="20"/>
    <x v="111"/>
    <m/>
    <m/>
  </r>
  <r>
    <x v="11"/>
    <x v="0"/>
    <x v="5"/>
    <x v="0"/>
    <x v="2"/>
    <x v="3"/>
    <x v="20"/>
    <x v="111"/>
    <m/>
    <m/>
  </r>
  <r>
    <x v="11"/>
    <x v="0"/>
    <x v="5"/>
    <x v="0"/>
    <x v="2"/>
    <x v="3"/>
    <x v="21"/>
    <x v="50"/>
    <m/>
    <m/>
  </r>
  <r>
    <x v="11"/>
    <x v="0"/>
    <x v="5"/>
    <x v="0"/>
    <x v="2"/>
    <x v="3"/>
    <x v="21"/>
    <x v="132"/>
    <m/>
    <m/>
  </r>
  <r>
    <x v="0"/>
    <x v="0"/>
    <x v="5"/>
    <x v="0"/>
    <x v="1"/>
    <x v="2"/>
    <x v="24"/>
    <x v="63"/>
    <s v="VARIOS"/>
    <n v="95919441.530000001"/>
  </r>
  <r>
    <x v="0"/>
    <x v="0"/>
    <x v="5"/>
    <x v="0"/>
    <x v="1"/>
    <x v="5"/>
    <x v="11"/>
    <x v="64"/>
    <m/>
    <n v="196"/>
  </r>
  <r>
    <x v="0"/>
    <x v="0"/>
    <x v="5"/>
    <x v="0"/>
    <x v="1"/>
    <x v="5"/>
    <x v="14"/>
    <x v="66"/>
    <m/>
    <m/>
  </r>
  <r>
    <x v="0"/>
    <x v="0"/>
    <x v="5"/>
    <x v="0"/>
    <x v="1"/>
    <x v="5"/>
    <x v="15"/>
    <x v="69"/>
    <m/>
    <m/>
  </r>
  <r>
    <x v="0"/>
    <x v="0"/>
    <x v="5"/>
    <x v="0"/>
    <x v="1"/>
    <x v="2"/>
    <x v="25"/>
    <x v="74"/>
    <m/>
    <n v="-1012920.17"/>
  </r>
  <r>
    <x v="0"/>
    <x v="0"/>
    <x v="5"/>
    <x v="0"/>
    <x v="1"/>
    <x v="2"/>
    <x v="25"/>
    <x v="118"/>
    <m/>
    <m/>
  </r>
  <r>
    <x v="0"/>
    <x v="0"/>
    <x v="5"/>
    <x v="0"/>
    <x v="1"/>
    <x v="2"/>
    <x v="0"/>
    <x v="103"/>
    <m/>
    <m/>
  </r>
  <r>
    <x v="0"/>
    <x v="0"/>
    <x v="5"/>
    <x v="0"/>
    <x v="1"/>
    <x v="2"/>
    <x v="0"/>
    <x v="104"/>
    <m/>
    <n v="436974.72"/>
  </r>
  <r>
    <x v="0"/>
    <x v="0"/>
    <x v="5"/>
    <x v="0"/>
    <x v="1"/>
    <x v="2"/>
    <x v="0"/>
    <x v="145"/>
    <m/>
    <n v="-723195.63"/>
  </r>
  <r>
    <x v="0"/>
    <x v="0"/>
    <x v="5"/>
    <x v="0"/>
    <x v="0"/>
    <x v="0"/>
    <x v="4"/>
    <x v="6"/>
    <s v="SEBASTIAN MENDOZA CASTAÑO"/>
    <n v="6120000"/>
  </r>
  <r>
    <x v="0"/>
    <x v="0"/>
    <x v="5"/>
    <x v="0"/>
    <x v="0"/>
    <x v="0"/>
    <x v="4"/>
    <x v="6"/>
    <s v="ONLINE MARIA DEL MAR MEZU PALACIOS"/>
    <n v="1800000"/>
  </r>
  <r>
    <x v="0"/>
    <x v="0"/>
    <x v="5"/>
    <x v="0"/>
    <x v="0"/>
    <x v="0"/>
    <x v="4"/>
    <x v="6"/>
    <s v="MILDRED LOPEZ CAMPO"/>
    <n v="580000"/>
  </r>
  <r>
    <x v="0"/>
    <x v="0"/>
    <x v="5"/>
    <x v="0"/>
    <x v="0"/>
    <x v="0"/>
    <x v="4"/>
    <x v="7"/>
    <s v="ONLINE MARIA DEL MAR MEZU PALACIOS"/>
    <n v="140606"/>
  </r>
  <r>
    <x v="0"/>
    <x v="0"/>
    <x v="5"/>
    <x v="0"/>
    <x v="0"/>
    <x v="0"/>
    <x v="4"/>
    <x v="7"/>
    <s v="MILDRED LOPEZ CAMPO"/>
    <n v="70303"/>
  </r>
  <r>
    <x v="0"/>
    <x v="0"/>
    <x v="5"/>
    <x v="0"/>
    <x v="0"/>
    <x v="0"/>
    <x v="4"/>
    <x v="7"/>
    <m/>
    <m/>
  </r>
  <r>
    <x v="0"/>
    <x v="0"/>
    <x v="5"/>
    <x v="0"/>
    <x v="0"/>
    <x v="0"/>
    <x v="4"/>
    <x v="8"/>
    <s v="SEBASTIAN MENDOZA CASTAÑO"/>
    <n v="510000"/>
  </r>
  <r>
    <x v="0"/>
    <x v="0"/>
    <x v="5"/>
    <x v="0"/>
    <x v="0"/>
    <x v="0"/>
    <x v="4"/>
    <x v="8"/>
    <s v="ONLINE MARIA DEL MAR MEZU PALACIOS"/>
    <n v="161717"/>
  </r>
  <r>
    <x v="0"/>
    <x v="0"/>
    <x v="5"/>
    <x v="0"/>
    <x v="0"/>
    <x v="0"/>
    <x v="4"/>
    <x v="8"/>
    <s v="MILDRED LOPEZ CAMPO"/>
    <n v="54192"/>
  </r>
  <r>
    <x v="0"/>
    <x v="0"/>
    <x v="5"/>
    <x v="0"/>
    <x v="0"/>
    <x v="0"/>
    <x v="4"/>
    <x v="9"/>
    <s v="SEBASTIAN MENDOZA CASTAÑO"/>
    <n v="61200"/>
  </r>
  <r>
    <x v="0"/>
    <x v="0"/>
    <x v="5"/>
    <x v="0"/>
    <x v="0"/>
    <x v="0"/>
    <x v="4"/>
    <x v="9"/>
    <s v="MILDRED LOPEZ CAMPO"/>
    <n v="19406"/>
  </r>
  <r>
    <x v="0"/>
    <x v="0"/>
    <x v="5"/>
    <x v="0"/>
    <x v="0"/>
    <x v="0"/>
    <x v="4"/>
    <x v="9"/>
    <s v="ONLINE MARIA DEL MAR MEZU PALACIOS"/>
    <n v="6503"/>
  </r>
  <r>
    <x v="0"/>
    <x v="0"/>
    <x v="5"/>
    <x v="0"/>
    <x v="0"/>
    <x v="0"/>
    <x v="4"/>
    <x v="10"/>
    <s v="SEBASTIAN MENDOZA CASTAÑO"/>
    <n v="510000"/>
  </r>
  <r>
    <x v="0"/>
    <x v="0"/>
    <x v="5"/>
    <x v="0"/>
    <x v="0"/>
    <x v="0"/>
    <x v="4"/>
    <x v="10"/>
    <s v="ONLINE MARIA DEL MAR MEZU PALACIOS"/>
    <n v="161717"/>
  </r>
  <r>
    <x v="0"/>
    <x v="0"/>
    <x v="5"/>
    <x v="0"/>
    <x v="0"/>
    <x v="0"/>
    <x v="4"/>
    <x v="10"/>
    <s v="MILDRED LOPEZ CAMPO"/>
    <n v="54192"/>
  </r>
  <r>
    <x v="0"/>
    <x v="0"/>
    <x v="5"/>
    <x v="0"/>
    <x v="0"/>
    <x v="0"/>
    <x v="4"/>
    <x v="11"/>
    <s v="SEBASTIAN MENDOZA CASTAÑO"/>
    <n v="255000"/>
  </r>
  <r>
    <x v="0"/>
    <x v="0"/>
    <x v="5"/>
    <x v="0"/>
    <x v="0"/>
    <x v="0"/>
    <x v="4"/>
    <x v="11"/>
    <s v="MILDRED LOPEZ CAMPO"/>
    <n v="75000"/>
  </r>
  <r>
    <x v="0"/>
    <x v="0"/>
    <x v="5"/>
    <x v="0"/>
    <x v="0"/>
    <x v="0"/>
    <x v="4"/>
    <x v="11"/>
    <s v="ONLINE MARIA DEL MAR MEZU PALACIOS"/>
    <n v="24167"/>
  </r>
  <r>
    <x v="0"/>
    <x v="0"/>
    <x v="5"/>
    <x v="0"/>
    <x v="0"/>
    <x v="0"/>
    <x v="4"/>
    <x v="12"/>
    <s v="SEBASTIAN MENDOZA CASTAÑO"/>
    <n v="4080000"/>
  </r>
  <r>
    <x v="0"/>
    <x v="0"/>
    <x v="5"/>
    <x v="0"/>
    <x v="0"/>
    <x v="0"/>
    <x v="4"/>
    <x v="134"/>
    <m/>
    <m/>
  </r>
  <r>
    <x v="0"/>
    <x v="0"/>
    <x v="5"/>
    <x v="0"/>
    <x v="0"/>
    <x v="0"/>
    <x v="4"/>
    <x v="142"/>
    <m/>
    <m/>
  </r>
  <r>
    <x v="0"/>
    <x v="0"/>
    <x v="5"/>
    <x v="0"/>
    <x v="0"/>
    <x v="0"/>
    <x v="4"/>
    <x v="56"/>
    <m/>
    <m/>
  </r>
  <r>
    <x v="0"/>
    <x v="0"/>
    <x v="5"/>
    <x v="0"/>
    <x v="0"/>
    <x v="0"/>
    <x v="4"/>
    <x v="13"/>
    <s v="SEGUROS DE RIESGOS LABORALES SURAMERICANA S.A."/>
    <n v="44370"/>
  </r>
  <r>
    <x v="0"/>
    <x v="0"/>
    <x v="5"/>
    <x v="0"/>
    <x v="0"/>
    <x v="0"/>
    <x v="4"/>
    <x v="146"/>
    <m/>
    <m/>
  </r>
  <r>
    <x v="0"/>
    <x v="0"/>
    <x v="5"/>
    <x v="0"/>
    <x v="0"/>
    <x v="0"/>
    <x v="4"/>
    <x v="14"/>
    <s v="Protección S.A"/>
    <n v="950400"/>
  </r>
  <r>
    <x v="0"/>
    <x v="0"/>
    <x v="5"/>
    <x v="0"/>
    <x v="0"/>
    <x v="0"/>
    <x v="4"/>
    <x v="14"/>
    <s v="Porvenir S.A"/>
    <n v="162400"/>
  </r>
  <r>
    <x v="0"/>
    <x v="0"/>
    <x v="5"/>
    <x v="0"/>
    <x v="0"/>
    <x v="0"/>
    <x v="4"/>
    <x v="15"/>
    <s v="Comfandi "/>
    <n v="340000"/>
  </r>
  <r>
    <x v="0"/>
    <x v="0"/>
    <x v="5"/>
    <x v="0"/>
    <x v="0"/>
    <x v="0"/>
    <x v="4"/>
    <x v="147"/>
    <m/>
    <m/>
  </r>
  <r>
    <x v="0"/>
    <x v="0"/>
    <x v="5"/>
    <x v="0"/>
    <x v="0"/>
    <x v="0"/>
    <x v="4"/>
    <x v="113"/>
    <s v="INVERSIONES EN RECREACION DEPORTE Y SALUD S.A."/>
    <m/>
  </r>
  <r>
    <x v="0"/>
    <x v="0"/>
    <x v="5"/>
    <x v="0"/>
    <x v="0"/>
    <x v="0"/>
    <x v="9"/>
    <x v="114"/>
    <s v="H&amp;G CONTADORES SAS"/>
    <n v="1432000"/>
  </r>
  <r>
    <x v="0"/>
    <x v="0"/>
    <x v="5"/>
    <x v="0"/>
    <x v="0"/>
    <x v="0"/>
    <x v="9"/>
    <x v="30"/>
    <m/>
    <m/>
  </r>
  <r>
    <x v="0"/>
    <x v="0"/>
    <x v="5"/>
    <x v="0"/>
    <x v="0"/>
    <x v="0"/>
    <x v="9"/>
    <x v="110"/>
    <m/>
    <m/>
  </r>
  <r>
    <x v="0"/>
    <x v="0"/>
    <x v="5"/>
    <x v="0"/>
    <x v="0"/>
    <x v="0"/>
    <x v="5"/>
    <x v="70"/>
    <m/>
    <m/>
  </r>
  <r>
    <x v="0"/>
    <x v="0"/>
    <x v="5"/>
    <x v="0"/>
    <x v="0"/>
    <x v="0"/>
    <x v="5"/>
    <x v="70"/>
    <m/>
    <m/>
  </r>
  <r>
    <x v="0"/>
    <x v="0"/>
    <x v="5"/>
    <x v="0"/>
    <x v="0"/>
    <x v="0"/>
    <x v="5"/>
    <x v="102"/>
    <m/>
    <m/>
  </r>
  <r>
    <x v="0"/>
    <x v="0"/>
    <x v="5"/>
    <x v="0"/>
    <x v="0"/>
    <x v="0"/>
    <x v="5"/>
    <x v="71"/>
    <s v=" COLOMBIA TELECOMUNICACIONES S.A. E.S.P."/>
    <n v="738.07"/>
  </r>
  <r>
    <x v="0"/>
    <x v="0"/>
    <x v="5"/>
    <x v="0"/>
    <x v="0"/>
    <x v="0"/>
    <x v="5"/>
    <x v="71"/>
    <s v="AEROVIAS DEL CONTINENTE AMERICANO S.A."/>
    <n v="40300"/>
  </r>
  <r>
    <x v="0"/>
    <x v="0"/>
    <x v="5"/>
    <x v="0"/>
    <x v="0"/>
    <x v="0"/>
    <x v="5"/>
    <x v="78"/>
    <m/>
    <m/>
  </r>
  <r>
    <x v="0"/>
    <x v="0"/>
    <x v="5"/>
    <x v="0"/>
    <x v="0"/>
    <x v="0"/>
    <x v="6"/>
    <x v="17"/>
    <s v="OLGA BARBOSA DE HURTADO"/>
    <m/>
  </r>
  <r>
    <x v="0"/>
    <x v="0"/>
    <x v="5"/>
    <x v="0"/>
    <x v="0"/>
    <x v="0"/>
    <x v="6"/>
    <x v="17"/>
    <m/>
    <m/>
  </r>
  <r>
    <x v="0"/>
    <x v="0"/>
    <x v="5"/>
    <x v="0"/>
    <x v="0"/>
    <x v="0"/>
    <x v="6"/>
    <x v="143"/>
    <m/>
    <m/>
  </r>
  <r>
    <x v="0"/>
    <x v="0"/>
    <x v="5"/>
    <x v="0"/>
    <x v="0"/>
    <x v="0"/>
    <x v="0"/>
    <x v="79"/>
    <m/>
    <m/>
  </r>
  <r>
    <x v="0"/>
    <x v="0"/>
    <x v="5"/>
    <x v="0"/>
    <x v="0"/>
    <x v="0"/>
    <x v="0"/>
    <x v="80"/>
    <s v="GOOGLE LLC"/>
    <n v="421242"/>
  </r>
  <r>
    <x v="0"/>
    <x v="0"/>
    <x v="5"/>
    <x v="0"/>
    <x v="0"/>
    <x v="0"/>
    <x v="0"/>
    <x v="80"/>
    <s v="MERCADEO COMPARTIDO SAS"/>
    <n v="425934"/>
  </r>
  <r>
    <x v="0"/>
    <x v="0"/>
    <x v="5"/>
    <x v="0"/>
    <x v="0"/>
    <x v="0"/>
    <x v="0"/>
    <x v="80"/>
    <s v="FAVEBOOK IRELAND LIMITED"/>
    <n v="595666"/>
  </r>
  <r>
    <x v="0"/>
    <x v="0"/>
    <x v="5"/>
    <x v="0"/>
    <x v="0"/>
    <x v="0"/>
    <x v="0"/>
    <x v="80"/>
    <s v=" MANCHOLA ASOCIADOS LTDA"/>
    <n v="1700000"/>
  </r>
  <r>
    <x v="0"/>
    <x v="0"/>
    <x v="5"/>
    <x v="0"/>
    <x v="0"/>
    <x v="0"/>
    <x v="0"/>
    <x v="80"/>
    <s v="GODADDY"/>
    <m/>
  </r>
  <r>
    <x v="0"/>
    <x v="0"/>
    <x v="5"/>
    <x v="0"/>
    <x v="0"/>
    <x v="0"/>
    <x v="0"/>
    <x v="80"/>
    <s v="PRODUCCION GRAFICA EDITORES SAS"/>
    <m/>
  </r>
  <r>
    <x v="0"/>
    <x v="0"/>
    <x v="5"/>
    <x v="0"/>
    <x v="0"/>
    <x v="0"/>
    <x v="0"/>
    <x v="80"/>
    <m/>
    <m/>
  </r>
  <r>
    <x v="0"/>
    <x v="0"/>
    <x v="5"/>
    <x v="0"/>
    <x v="0"/>
    <x v="0"/>
    <x v="0"/>
    <x v="80"/>
    <m/>
    <m/>
  </r>
  <r>
    <x v="0"/>
    <x v="0"/>
    <x v="5"/>
    <x v="0"/>
    <x v="0"/>
    <x v="0"/>
    <x v="0"/>
    <x v="80"/>
    <m/>
    <m/>
  </r>
  <r>
    <x v="0"/>
    <x v="0"/>
    <x v="5"/>
    <x v="0"/>
    <x v="0"/>
    <x v="0"/>
    <x v="0"/>
    <x v="84"/>
    <m/>
    <m/>
  </r>
  <r>
    <x v="0"/>
    <x v="0"/>
    <x v="5"/>
    <x v="0"/>
    <x v="0"/>
    <x v="0"/>
    <x v="0"/>
    <x v="107"/>
    <m/>
    <m/>
  </r>
  <r>
    <x v="0"/>
    <x v="0"/>
    <x v="5"/>
    <x v="0"/>
    <x v="0"/>
    <x v="0"/>
    <x v="0"/>
    <x v="115"/>
    <m/>
    <m/>
  </r>
  <r>
    <x v="0"/>
    <x v="0"/>
    <x v="5"/>
    <x v="0"/>
    <x v="0"/>
    <x v="0"/>
    <x v="0"/>
    <x v="138"/>
    <s v=" COLOMBIA TELECOMUNICACIONES S.A. E.S.P."/>
    <n v="251447"/>
  </r>
  <r>
    <x v="0"/>
    <x v="0"/>
    <x v="5"/>
    <x v="0"/>
    <x v="0"/>
    <x v="0"/>
    <x v="0"/>
    <x v="108"/>
    <m/>
    <m/>
  </r>
  <r>
    <x v="0"/>
    <x v="0"/>
    <x v="5"/>
    <x v="0"/>
    <x v="0"/>
    <x v="0"/>
    <x v="0"/>
    <x v="109"/>
    <m/>
    <m/>
  </r>
  <r>
    <x v="0"/>
    <x v="0"/>
    <x v="5"/>
    <x v="0"/>
    <x v="0"/>
    <x v="0"/>
    <x v="0"/>
    <x v="116"/>
    <s v="JOSE JAVIER SALCEDO SANCHEZ"/>
    <m/>
  </r>
  <r>
    <x v="0"/>
    <x v="0"/>
    <x v="5"/>
    <x v="0"/>
    <x v="0"/>
    <x v="0"/>
    <x v="0"/>
    <x v="116"/>
    <m/>
    <m/>
  </r>
  <r>
    <x v="0"/>
    <x v="0"/>
    <x v="5"/>
    <x v="0"/>
    <x v="0"/>
    <x v="0"/>
    <x v="0"/>
    <x v="79"/>
    <m/>
    <m/>
  </r>
  <r>
    <x v="0"/>
    <x v="0"/>
    <x v="5"/>
    <x v="0"/>
    <x v="0"/>
    <x v="0"/>
    <x v="12"/>
    <x v="81"/>
    <m/>
    <m/>
  </r>
  <r>
    <x v="0"/>
    <x v="0"/>
    <x v="5"/>
    <x v="0"/>
    <x v="0"/>
    <x v="0"/>
    <x v="12"/>
    <x v="82"/>
    <m/>
    <m/>
  </r>
  <r>
    <x v="0"/>
    <x v="0"/>
    <x v="5"/>
    <x v="0"/>
    <x v="0"/>
    <x v="0"/>
    <x v="12"/>
    <x v="83"/>
    <m/>
    <m/>
  </r>
  <r>
    <x v="0"/>
    <x v="0"/>
    <x v="5"/>
    <x v="0"/>
    <x v="0"/>
    <x v="0"/>
    <x v="12"/>
    <x v="84"/>
    <m/>
    <m/>
  </r>
  <r>
    <x v="0"/>
    <x v="0"/>
    <x v="5"/>
    <x v="0"/>
    <x v="0"/>
    <x v="0"/>
    <x v="19"/>
    <x v="100"/>
    <s v="EL COMERCIO ELECTRICO S.A.S."/>
    <m/>
  </r>
  <r>
    <x v="0"/>
    <x v="0"/>
    <x v="5"/>
    <x v="0"/>
    <x v="0"/>
    <x v="0"/>
    <x v="19"/>
    <x v="100"/>
    <s v="RAFAEL ALEJANDRO GARZON REBELLON"/>
    <m/>
  </r>
  <r>
    <x v="0"/>
    <x v="0"/>
    <x v="5"/>
    <x v="0"/>
    <x v="0"/>
    <x v="0"/>
    <x v="19"/>
    <x v="139"/>
    <m/>
    <m/>
  </r>
  <r>
    <x v="0"/>
    <x v="0"/>
    <x v="5"/>
    <x v="0"/>
    <x v="0"/>
    <x v="0"/>
    <x v="28"/>
    <x v="150"/>
    <m/>
    <m/>
  </r>
  <r>
    <x v="0"/>
    <x v="0"/>
    <x v="5"/>
    <x v="0"/>
    <x v="0"/>
    <x v="0"/>
    <x v="27"/>
    <x v="140"/>
    <m/>
    <m/>
  </r>
  <r>
    <x v="0"/>
    <x v="0"/>
    <x v="5"/>
    <x v="0"/>
    <x v="0"/>
    <x v="0"/>
    <x v="27"/>
    <x v="148"/>
    <m/>
    <m/>
  </r>
  <r>
    <x v="0"/>
    <x v="0"/>
    <x v="5"/>
    <x v="0"/>
    <x v="0"/>
    <x v="0"/>
    <x v="27"/>
    <x v="139"/>
    <m/>
    <m/>
  </r>
  <r>
    <x v="0"/>
    <x v="0"/>
    <x v="5"/>
    <x v="0"/>
    <x v="0"/>
    <x v="0"/>
    <x v="27"/>
    <x v="149"/>
    <m/>
    <m/>
  </r>
  <r>
    <x v="0"/>
    <x v="0"/>
    <x v="5"/>
    <x v="0"/>
    <x v="0"/>
    <x v="0"/>
    <x v="22"/>
    <x v="105"/>
    <m/>
    <m/>
  </r>
  <r>
    <x v="0"/>
    <x v="0"/>
    <x v="5"/>
    <x v="0"/>
    <x v="0"/>
    <x v="0"/>
    <x v="16"/>
    <x v="86"/>
    <s v="AEROVIAS DEL CONTINENTE AMERICANO S.A."/>
    <n v="476600"/>
  </r>
  <r>
    <x v="0"/>
    <x v="0"/>
    <x v="5"/>
    <x v="0"/>
    <x v="0"/>
    <x v="0"/>
    <x v="16"/>
    <x v="117"/>
    <s v="Hotel Laureles Plaza SAS"/>
    <n v="888000"/>
  </r>
  <r>
    <x v="0"/>
    <x v="0"/>
    <x v="5"/>
    <x v="0"/>
    <x v="0"/>
    <x v="0"/>
    <x v="16"/>
    <x v="117"/>
    <s v="HOSTAL LAS MERCEDES BOUTIQUE"/>
    <n v="330000"/>
  </r>
  <r>
    <x v="0"/>
    <x v="0"/>
    <x v="5"/>
    <x v="0"/>
    <x v="0"/>
    <x v="0"/>
    <x v="22"/>
    <x v="105"/>
    <m/>
    <m/>
  </r>
  <r>
    <x v="0"/>
    <x v="0"/>
    <x v="5"/>
    <x v="0"/>
    <x v="0"/>
    <x v="0"/>
    <x v="2"/>
    <x v="87"/>
    <s v=" SHOPIFY INC"/>
    <n v="328763"/>
  </r>
  <r>
    <x v="0"/>
    <x v="0"/>
    <x v="5"/>
    <x v="0"/>
    <x v="0"/>
    <x v="0"/>
    <x v="2"/>
    <x v="87"/>
    <m/>
    <m/>
  </r>
  <r>
    <x v="0"/>
    <x v="0"/>
    <x v="5"/>
    <x v="0"/>
    <x v="0"/>
    <x v="0"/>
    <x v="2"/>
    <x v="87"/>
    <m/>
    <m/>
  </r>
  <r>
    <x v="0"/>
    <x v="0"/>
    <x v="5"/>
    <x v="0"/>
    <x v="0"/>
    <x v="0"/>
    <x v="2"/>
    <x v="87"/>
    <m/>
    <m/>
  </r>
  <r>
    <x v="0"/>
    <x v="0"/>
    <x v="5"/>
    <x v="0"/>
    <x v="0"/>
    <x v="0"/>
    <x v="2"/>
    <x v="88"/>
    <m/>
    <m/>
  </r>
  <r>
    <x v="0"/>
    <x v="0"/>
    <x v="5"/>
    <x v="0"/>
    <x v="0"/>
    <x v="0"/>
    <x v="2"/>
    <x v="88"/>
    <s v="SAN CAMILO COFFE INDUSTRY SAS"/>
    <n v="238095"/>
  </r>
  <r>
    <x v="0"/>
    <x v="0"/>
    <x v="5"/>
    <x v="0"/>
    <x v="0"/>
    <x v="0"/>
    <x v="2"/>
    <x v="89"/>
    <s v="BERTHA CARDONA VASQUEZ"/>
    <m/>
  </r>
  <r>
    <x v="0"/>
    <x v="0"/>
    <x v="5"/>
    <x v="0"/>
    <x v="0"/>
    <x v="0"/>
    <x v="2"/>
    <x v="89"/>
    <s v="COLOMBIANA DE COMERCIO SA"/>
    <n v="67059"/>
  </r>
  <r>
    <x v="0"/>
    <x v="0"/>
    <x v="5"/>
    <x v="0"/>
    <x v="0"/>
    <x v="0"/>
    <x v="2"/>
    <x v="89"/>
    <m/>
    <m/>
  </r>
  <r>
    <x v="0"/>
    <x v="0"/>
    <x v="5"/>
    <x v="0"/>
    <x v="0"/>
    <x v="0"/>
    <x v="2"/>
    <x v="90"/>
    <s v="GRUPO ARGURI SAS "/>
    <m/>
  </r>
  <r>
    <x v="0"/>
    <x v="0"/>
    <x v="5"/>
    <x v="0"/>
    <x v="0"/>
    <x v="0"/>
    <x v="2"/>
    <x v="90"/>
    <m/>
    <m/>
  </r>
  <r>
    <x v="0"/>
    <x v="0"/>
    <x v="5"/>
    <x v="0"/>
    <x v="0"/>
    <x v="0"/>
    <x v="2"/>
    <x v="90"/>
    <m/>
    <m/>
  </r>
  <r>
    <x v="0"/>
    <x v="0"/>
    <x v="5"/>
    <x v="0"/>
    <x v="0"/>
    <x v="0"/>
    <x v="2"/>
    <x v="90"/>
    <m/>
    <m/>
  </r>
  <r>
    <x v="0"/>
    <x v="0"/>
    <x v="5"/>
    <x v="0"/>
    <x v="0"/>
    <x v="0"/>
    <x v="2"/>
    <x v="90"/>
    <m/>
    <m/>
  </r>
  <r>
    <x v="0"/>
    <x v="0"/>
    <x v="5"/>
    <x v="0"/>
    <x v="0"/>
    <x v="0"/>
    <x v="2"/>
    <x v="90"/>
    <m/>
    <m/>
  </r>
  <r>
    <x v="0"/>
    <x v="0"/>
    <x v="5"/>
    <x v="0"/>
    <x v="0"/>
    <x v="0"/>
    <x v="2"/>
    <x v="91"/>
    <s v="JAIRO ESTEBAN GARCIA"/>
    <m/>
  </r>
  <r>
    <x v="0"/>
    <x v="0"/>
    <x v="5"/>
    <x v="0"/>
    <x v="0"/>
    <x v="0"/>
    <x v="2"/>
    <x v="91"/>
    <s v="FRANCORP SOCIEDAD POR ACCIONES SIMPLIFICADA"/>
    <m/>
  </r>
  <r>
    <x v="0"/>
    <x v="0"/>
    <x v="5"/>
    <x v="0"/>
    <x v="0"/>
    <x v="0"/>
    <x v="2"/>
    <x v="91"/>
    <m/>
    <m/>
  </r>
  <r>
    <x v="0"/>
    <x v="0"/>
    <x v="5"/>
    <x v="0"/>
    <x v="0"/>
    <x v="0"/>
    <x v="2"/>
    <x v="91"/>
    <m/>
    <m/>
  </r>
  <r>
    <x v="0"/>
    <x v="0"/>
    <x v="5"/>
    <x v="0"/>
    <x v="0"/>
    <x v="0"/>
    <x v="2"/>
    <x v="92"/>
    <m/>
    <m/>
  </r>
  <r>
    <x v="0"/>
    <x v="0"/>
    <x v="5"/>
    <x v="0"/>
    <x v="0"/>
    <x v="0"/>
    <x v="2"/>
    <x v="136"/>
    <s v="ONLINE OSCAR ESCOBAR JIMENEZ"/>
    <m/>
  </r>
  <r>
    <x v="0"/>
    <x v="0"/>
    <x v="5"/>
    <x v="0"/>
    <x v="0"/>
    <x v="0"/>
    <x v="2"/>
    <x v="136"/>
    <s v="ONLINE MARIA DEL MAR MEZU PALACIOS"/>
    <n v="53500"/>
  </r>
  <r>
    <x v="0"/>
    <x v="0"/>
    <x v="5"/>
    <x v="0"/>
    <x v="0"/>
    <x v="0"/>
    <x v="2"/>
    <x v="141"/>
    <s v="ONLINE OSCAR ESCOBAR JIMENEZ"/>
    <m/>
  </r>
  <r>
    <x v="0"/>
    <x v="0"/>
    <x v="5"/>
    <x v="0"/>
    <x v="0"/>
    <x v="0"/>
    <x v="2"/>
    <x v="141"/>
    <m/>
    <m/>
  </r>
  <r>
    <x v="0"/>
    <x v="0"/>
    <x v="5"/>
    <x v="0"/>
    <x v="0"/>
    <x v="0"/>
    <x v="2"/>
    <x v="141"/>
    <m/>
    <m/>
  </r>
  <r>
    <x v="0"/>
    <x v="0"/>
    <x v="5"/>
    <x v="0"/>
    <x v="0"/>
    <x v="0"/>
    <x v="2"/>
    <x v="93"/>
    <m/>
    <m/>
  </r>
  <r>
    <x v="0"/>
    <x v="0"/>
    <x v="5"/>
    <x v="0"/>
    <x v="0"/>
    <x v="0"/>
    <x v="2"/>
    <x v="84"/>
    <s v="JHON FREYMAN ESCOBAR"/>
    <m/>
  </r>
  <r>
    <x v="0"/>
    <x v="0"/>
    <x v="5"/>
    <x v="0"/>
    <x v="0"/>
    <x v="0"/>
    <x v="2"/>
    <x v="84"/>
    <m/>
    <m/>
  </r>
  <r>
    <x v="0"/>
    <x v="0"/>
    <x v="5"/>
    <x v="0"/>
    <x v="0"/>
    <x v="0"/>
    <x v="2"/>
    <x v="84"/>
    <m/>
    <m/>
  </r>
  <r>
    <x v="0"/>
    <x v="0"/>
    <x v="5"/>
    <x v="0"/>
    <x v="0"/>
    <x v="0"/>
    <x v="2"/>
    <x v="84"/>
    <m/>
    <m/>
  </r>
  <r>
    <x v="0"/>
    <x v="0"/>
    <x v="5"/>
    <x v="0"/>
    <x v="0"/>
    <x v="0"/>
    <x v="2"/>
    <x v="84"/>
    <m/>
    <m/>
  </r>
  <r>
    <x v="0"/>
    <x v="0"/>
    <x v="5"/>
    <x v="0"/>
    <x v="0"/>
    <x v="0"/>
    <x v="2"/>
    <x v="84"/>
    <m/>
    <m/>
  </r>
  <r>
    <x v="0"/>
    <x v="0"/>
    <x v="5"/>
    <x v="0"/>
    <x v="0"/>
    <x v="0"/>
    <x v="2"/>
    <x v="84"/>
    <m/>
    <m/>
  </r>
  <r>
    <x v="0"/>
    <x v="0"/>
    <x v="5"/>
    <x v="0"/>
    <x v="0"/>
    <x v="0"/>
    <x v="2"/>
    <x v="84"/>
    <m/>
    <m/>
  </r>
  <r>
    <x v="0"/>
    <x v="0"/>
    <x v="5"/>
    <x v="0"/>
    <x v="0"/>
    <x v="0"/>
    <x v="2"/>
    <x v="84"/>
    <m/>
    <m/>
  </r>
  <r>
    <x v="0"/>
    <x v="0"/>
    <x v="5"/>
    <x v="0"/>
    <x v="0"/>
    <x v="0"/>
    <x v="2"/>
    <x v="84"/>
    <m/>
    <m/>
  </r>
  <r>
    <x v="0"/>
    <x v="0"/>
    <x v="5"/>
    <x v="0"/>
    <x v="0"/>
    <x v="7"/>
    <x v="4"/>
    <x v="119"/>
    <s v="DAVID MUÑOZ MONTOYA"/>
    <n v="2300000"/>
  </r>
  <r>
    <x v="0"/>
    <x v="0"/>
    <x v="5"/>
    <x v="0"/>
    <x v="0"/>
    <x v="7"/>
    <x v="4"/>
    <x v="119"/>
    <s v="OSCAR ESCOBAR JIMÉNEZ"/>
    <n v="5500000"/>
  </r>
  <r>
    <x v="0"/>
    <x v="0"/>
    <x v="5"/>
    <x v="0"/>
    <x v="0"/>
    <x v="7"/>
    <x v="4"/>
    <x v="120"/>
    <s v="DAVID MUÑOZ MONTOYA"/>
    <n v="140606"/>
  </r>
  <r>
    <x v="0"/>
    <x v="0"/>
    <x v="5"/>
    <x v="0"/>
    <x v="0"/>
    <x v="7"/>
    <x v="4"/>
    <x v="121"/>
    <s v="DAVID MUÑOZ MONTOYA"/>
    <n v="203384"/>
  </r>
  <r>
    <x v="0"/>
    <x v="0"/>
    <x v="5"/>
    <x v="0"/>
    <x v="0"/>
    <x v="7"/>
    <x v="4"/>
    <x v="121"/>
    <s v="OSCAR ESCOBAR JIMÉNEZ"/>
    <n v="458333"/>
  </r>
  <r>
    <x v="0"/>
    <x v="0"/>
    <x v="5"/>
    <x v="0"/>
    <x v="0"/>
    <x v="7"/>
    <x v="4"/>
    <x v="122"/>
    <s v="OSCAR ESCOBAR JIMÉNEZ"/>
    <n v="55000"/>
  </r>
  <r>
    <x v="0"/>
    <x v="0"/>
    <x v="5"/>
    <x v="0"/>
    <x v="0"/>
    <x v="7"/>
    <x v="4"/>
    <x v="122"/>
    <s v="DAVID MUÑOZ MONTOYA"/>
    <n v="24406"/>
  </r>
  <r>
    <x v="0"/>
    <x v="0"/>
    <x v="5"/>
    <x v="0"/>
    <x v="0"/>
    <x v="7"/>
    <x v="4"/>
    <x v="123"/>
    <s v="OSCAR ESCOBAR JIMÉNEZ"/>
    <n v="458333"/>
  </r>
  <r>
    <x v="0"/>
    <x v="0"/>
    <x v="5"/>
    <x v="0"/>
    <x v="0"/>
    <x v="7"/>
    <x v="4"/>
    <x v="123"/>
    <s v="DAVID MUÑOZ MONTOYA"/>
    <n v="203384"/>
  </r>
  <r>
    <x v="0"/>
    <x v="0"/>
    <x v="5"/>
    <x v="0"/>
    <x v="0"/>
    <x v="7"/>
    <x v="4"/>
    <x v="124"/>
    <s v="OSCAR ESCOBAR JIMÉNEZ"/>
    <n v="229167"/>
  </r>
  <r>
    <x v="0"/>
    <x v="0"/>
    <x v="5"/>
    <x v="0"/>
    <x v="0"/>
    <x v="7"/>
    <x v="4"/>
    <x v="124"/>
    <s v="DAVID MUÑOZ MONTOYA"/>
    <n v="95833"/>
  </r>
  <r>
    <x v="0"/>
    <x v="0"/>
    <x v="5"/>
    <x v="0"/>
    <x v="0"/>
    <x v="7"/>
    <x v="4"/>
    <x v="135"/>
    <m/>
    <m/>
  </r>
  <r>
    <x v="0"/>
    <x v="0"/>
    <x v="5"/>
    <x v="0"/>
    <x v="0"/>
    <x v="7"/>
    <x v="4"/>
    <x v="125"/>
    <s v="DAVID MUÑOZ MONTOYA"/>
    <n v="1000000"/>
  </r>
  <r>
    <x v="0"/>
    <x v="0"/>
    <x v="5"/>
    <x v="0"/>
    <x v="0"/>
    <x v="7"/>
    <x v="4"/>
    <x v="144"/>
    <s v="DAVID MUÑOZ MONTOYA"/>
    <m/>
  </r>
  <r>
    <x v="0"/>
    <x v="0"/>
    <x v="5"/>
    <x v="0"/>
    <x v="0"/>
    <x v="7"/>
    <x v="4"/>
    <x v="126"/>
    <m/>
    <m/>
  </r>
  <r>
    <x v="0"/>
    <x v="0"/>
    <x v="5"/>
    <x v="0"/>
    <x v="0"/>
    <x v="7"/>
    <x v="4"/>
    <x v="127"/>
    <s v="SEGUROS DE RIESGOS LABORALES SURAMERICANA S.A."/>
    <n v="41030"/>
  </r>
  <r>
    <x v="0"/>
    <x v="0"/>
    <x v="5"/>
    <x v="0"/>
    <x v="0"/>
    <x v="7"/>
    <x v="4"/>
    <x v="152"/>
    <s v="Eps Famisanar"/>
    <m/>
  </r>
  <r>
    <x v="0"/>
    <x v="0"/>
    <x v="5"/>
    <x v="0"/>
    <x v="0"/>
    <x v="7"/>
    <x v="4"/>
    <x v="128"/>
    <s v="Protección S.A"/>
    <n v="936000"/>
  </r>
  <r>
    <x v="0"/>
    <x v="0"/>
    <x v="5"/>
    <x v="0"/>
    <x v="0"/>
    <x v="7"/>
    <x v="4"/>
    <x v="129"/>
    <s v="Colsubsidio "/>
    <n v="92000"/>
  </r>
  <r>
    <x v="0"/>
    <x v="0"/>
    <x v="5"/>
    <x v="0"/>
    <x v="0"/>
    <x v="7"/>
    <x v="4"/>
    <x v="129"/>
    <s v="Comfandi"/>
    <n v="220000"/>
  </r>
  <r>
    <x v="0"/>
    <x v="0"/>
    <x v="5"/>
    <x v="0"/>
    <x v="0"/>
    <x v="7"/>
    <x v="4"/>
    <x v="130"/>
    <m/>
    <m/>
  </r>
  <r>
    <x v="0"/>
    <x v="0"/>
    <x v="5"/>
    <x v="0"/>
    <x v="0"/>
    <x v="7"/>
    <x v="2"/>
    <x v="131"/>
    <m/>
    <m/>
  </r>
  <r>
    <x v="0"/>
    <x v="0"/>
    <x v="5"/>
    <x v="0"/>
    <x v="0"/>
    <x v="1"/>
    <x v="7"/>
    <x v="34"/>
    <s v="Bancolombia"/>
    <n v="82190"/>
  </r>
  <r>
    <x v="0"/>
    <x v="0"/>
    <x v="5"/>
    <x v="0"/>
    <x v="0"/>
    <x v="1"/>
    <x v="7"/>
    <x v="20"/>
    <s v="Bancolombia"/>
    <n v="177986"/>
  </r>
  <r>
    <x v="0"/>
    <x v="0"/>
    <x v="5"/>
    <x v="0"/>
    <x v="0"/>
    <x v="1"/>
    <x v="7"/>
    <x v="20"/>
    <s v="Mercadopago Colombia Ltda"/>
    <n v="723586.21"/>
  </r>
  <r>
    <x v="0"/>
    <x v="0"/>
    <x v="5"/>
    <x v="0"/>
    <x v="0"/>
    <x v="1"/>
    <x v="7"/>
    <x v="101"/>
    <s v="Protección S.A"/>
    <m/>
  </r>
  <r>
    <x v="0"/>
    <x v="0"/>
    <x v="5"/>
    <x v="0"/>
    <x v="0"/>
    <x v="1"/>
    <x v="7"/>
    <x v="101"/>
    <s v="Colsubsidio "/>
    <m/>
  </r>
  <r>
    <x v="0"/>
    <x v="0"/>
    <x v="5"/>
    <x v="0"/>
    <x v="0"/>
    <x v="1"/>
    <x v="7"/>
    <x v="101"/>
    <s v="Comfandi "/>
    <m/>
  </r>
  <r>
    <x v="0"/>
    <x v="0"/>
    <x v="5"/>
    <x v="0"/>
    <x v="0"/>
    <x v="1"/>
    <x v="7"/>
    <x v="101"/>
    <s v="Eps Famisanar"/>
    <m/>
  </r>
  <r>
    <x v="0"/>
    <x v="0"/>
    <x v="5"/>
    <x v="0"/>
    <x v="0"/>
    <x v="1"/>
    <x v="7"/>
    <x v="101"/>
    <s v="EPS Sura"/>
    <m/>
  </r>
  <r>
    <x v="0"/>
    <x v="0"/>
    <x v="5"/>
    <x v="0"/>
    <x v="0"/>
    <x v="1"/>
    <x v="7"/>
    <x v="101"/>
    <s v="Porvenir S.A"/>
    <m/>
  </r>
  <r>
    <x v="0"/>
    <x v="0"/>
    <x v="5"/>
    <x v="0"/>
    <x v="0"/>
    <x v="1"/>
    <x v="7"/>
    <x v="101"/>
    <s v="SEGUROS DE RIESGOS LABORALES SURAMERICANA S.A."/>
    <m/>
  </r>
  <r>
    <x v="0"/>
    <x v="0"/>
    <x v="5"/>
    <x v="0"/>
    <x v="0"/>
    <x v="1"/>
    <x v="7"/>
    <x v="55"/>
    <m/>
    <m/>
  </r>
  <r>
    <x v="0"/>
    <x v="0"/>
    <x v="5"/>
    <x v="0"/>
    <x v="0"/>
    <x v="1"/>
    <x v="7"/>
    <x v="55"/>
    <m/>
    <m/>
  </r>
  <r>
    <x v="0"/>
    <x v="0"/>
    <x v="5"/>
    <x v="0"/>
    <x v="0"/>
    <x v="1"/>
    <x v="8"/>
    <x v="22"/>
    <s v="Bancolombia"/>
    <n v="342020"/>
  </r>
  <r>
    <x v="0"/>
    <x v="0"/>
    <x v="5"/>
    <x v="0"/>
    <x v="0"/>
    <x v="1"/>
    <x v="8"/>
    <x v="94"/>
    <s v="RAFAEL ALEJANDRO GARZON REBELLON"/>
    <m/>
  </r>
  <r>
    <x v="0"/>
    <x v="0"/>
    <x v="5"/>
    <x v="0"/>
    <x v="0"/>
    <x v="1"/>
    <x v="8"/>
    <x v="94"/>
    <s v="MUNICIPIO DE SANTIAGO DE CALI"/>
    <m/>
  </r>
  <r>
    <x v="0"/>
    <x v="0"/>
    <x v="5"/>
    <x v="0"/>
    <x v="0"/>
    <x v="1"/>
    <x v="8"/>
    <x v="94"/>
    <m/>
    <m/>
  </r>
  <r>
    <x v="0"/>
    <x v="0"/>
    <x v="5"/>
    <x v="0"/>
    <x v="0"/>
    <x v="1"/>
    <x v="8"/>
    <x v="94"/>
    <m/>
    <m/>
  </r>
  <r>
    <x v="0"/>
    <x v="0"/>
    <x v="5"/>
    <x v="0"/>
    <x v="0"/>
    <x v="1"/>
    <x v="8"/>
    <x v="95"/>
    <m/>
    <m/>
  </r>
  <r>
    <x v="0"/>
    <x v="0"/>
    <x v="5"/>
    <x v="0"/>
    <x v="0"/>
    <x v="1"/>
    <x v="8"/>
    <x v="77"/>
    <s v="Fundapedco"/>
    <m/>
  </r>
  <r>
    <x v="0"/>
    <x v="0"/>
    <x v="5"/>
    <x v="0"/>
    <x v="0"/>
    <x v="1"/>
    <x v="8"/>
    <x v="4"/>
    <s v="ALLTAG SAS"/>
    <m/>
  </r>
  <r>
    <x v="0"/>
    <x v="0"/>
    <x v="5"/>
    <x v="0"/>
    <x v="0"/>
    <x v="1"/>
    <x v="8"/>
    <x v="4"/>
    <s v="DAVID MUÑOZ MONTOYA"/>
    <n v="1017500"/>
  </r>
  <r>
    <x v="0"/>
    <x v="0"/>
    <x v="5"/>
    <x v="0"/>
    <x v="0"/>
    <x v="1"/>
    <x v="8"/>
    <x v="4"/>
    <s v="DIAZ Y RESTREPO S.A.S."/>
    <n v="23400"/>
  </r>
  <r>
    <x v="0"/>
    <x v="0"/>
    <x v="5"/>
    <x v="0"/>
    <x v="0"/>
    <x v="1"/>
    <x v="8"/>
    <x v="4"/>
    <s v="GRUPO CBC S.A.S."/>
    <n v="23000"/>
  </r>
  <r>
    <x v="0"/>
    <x v="0"/>
    <x v="5"/>
    <x v="0"/>
    <x v="0"/>
    <x v="1"/>
    <x v="8"/>
    <x v="4"/>
    <s v="ALMACENES EXITO S.A."/>
    <n v="113700"/>
  </r>
  <r>
    <x v="0"/>
    <x v="0"/>
    <x v="5"/>
    <x v="0"/>
    <x v="0"/>
    <x v="1"/>
    <x v="8"/>
    <x v="4"/>
    <s v="DOÑA LECHONA SA"/>
    <n v="20000"/>
  </r>
  <r>
    <x v="0"/>
    <x v="0"/>
    <x v="5"/>
    <x v="0"/>
    <x v="0"/>
    <x v="1"/>
    <x v="8"/>
    <x v="4"/>
    <s v="KINCO SAS"/>
    <n v="22900"/>
  </r>
  <r>
    <x v="0"/>
    <x v="0"/>
    <x v="5"/>
    <x v="0"/>
    <x v="0"/>
    <x v="1"/>
    <x v="8"/>
    <x v="4"/>
    <s v="FRANCORP SOCIEDAD POR ACCIONES SIMPLIFICADA"/>
    <n v="70500"/>
  </r>
  <r>
    <x v="0"/>
    <x v="0"/>
    <x v="5"/>
    <x v="0"/>
    <x v="0"/>
    <x v="1"/>
    <x v="8"/>
    <x v="4"/>
    <s v="BARONA MARTINEZ SAS"/>
    <n v="21200"/>
  </r>
  <r>
    <x v="0"/>
    <x v="0"/>
    <x v="5"/>
    <x v="0"/>
    <x v="0"/>
    <x v="1"/>
    <x v="8"/>
    <x v="4"/>
    <s v="SALAS HERRERA SAS"/>
    <n v="18000"/>
  </r>
  <r>
    <x v="0"/>
    <x v="0"/>
    <x v="5"/>
    <x v="0"/>
    <x v="0"/>
    <x v="1"/>
    <x v="8"/>
    <x v="4"/>
    <s v="BBI COLOMBIA S.A.S."/>
    <n v="11900"/>
  </r>
  <r>
    <x v="0"/>
    <x v="0"/>
    <x v="5"/>
    <x v="0"/>
    <x v="0"/>
    <x v="1"/>
    <x v="8"/>
    <x v="4"/>
    <s v="Hotel Laureles Plaza SAS"/>
    <n v="31080"/>
  </r>
  <r>
    <x v="0"/>
    <x v="0"/>
    <x v="5"/>
    <x v="0"/>
    <x v="0"/>
    <x v="1"/>
    <x v="8"/>
    <x v="4"/>
    <s v="SURAMERICA COMERCIAL S.A.S."/>
    <n v="32040"/>
  </r>
  <r>
    <x v="0"/>
    <x v="0"/>
    <x v="5"/>
    <x v="0"/>
    <x v="0"/>
    <x v="1"/>
    <x v="8"/>
    <x v="4"/>
    <s v="SEBASTIAN MENDOZA CASTAÑO"/>
    <n v="740504"/>
  </r>
  <r>
    <x v="0"/>
    <x v="0"/>
    <x v="5"/>
    <x v="0"/>
    <x v="0"/>
    <x v="1"/>
    <x v="8"/>
    <x v="4"/>
    <s v="ADC S.A.S."/>
    <n v="22900"/>
  </r>
  <r>
    <x v="0"/>
    <x v="0"/>
    <x v="5"/>
    <x v="0"/>
    <x v="0"/>
    <x v="1"/>
    <x v="8"/>
    <x v="4"/>
    <s v="ROBIN FOOD COLOMBIA SAS"/>
    <n v="29400"/>
  </r>
  <r>
    <x v="0"/>
    <x v="0"/>
    <x v="5"/>
    <x v="0"/>
    <x v="0"/>
    <x v="1"/>
    <x v="8"/>
    <x v="4"/>
    <s v="GRUPO EMPRESARIAL LA SEBASTIANA SAS"/>
    <n v="20000"/>
  </r>
  <r>
    <x v="0"/>
    <x v="0"/>
    <x v="5"/>
    <x v="0"/>
    <x v="0"/>
    <x v="1"/>
    <x v="8"/>
    <x v="4"/>
    <s v="MERCADEO COMPARTIDO SAS"/>
    <n v="17038"/>
  </r>
  <r>
    <x v="0"/>
    <x v="0"/>
    <x v="5"/>
    <x v="0"/>
    <x v="0"/>
    <x v="1"/>
    <x v="8"/>
    <x v="4"/>
    <s v="HOSTAL LAS MERCEDES BOUTIQUE"/>
    <n v="11550"/>
  </r>
  <r>
    <x v="0"/>
    <x v="0"/>
    <x v="5"/>
    <x v="0"/>
    <x v="0"/>
    <x v="1"/>
    <x v="8"/>
    <x v="4"/>
    <s v="GASTRONOMIA GROUP SAS"/>
    <n v="18900"/>
  </r>
  <r>
    <x v="0"/>
    <x v="0"/>
    <x v="5"/>
    <x v="0"/>
    <x v="0"/>
    <x v="1"/>
    <x v="8"/>
    <x v="4"/>
    <m/>
    <m/>
  </r>
  <r>
    <x v="0"/>
    <x v="0"/>
    <x v="5"/>
    <x v="0"/>
    <x v="0"/>
    <x v="1"/>
    <x v="8"/>
    <x v="4"/>
    <m/>
    <m/>
  </r>
  <r>
    <x v="0"/>
    <x v="0"/>
    <x v="5"/>
    <x v="0"/>
    <x v="0"/>
    <x v="1"/>
    <x v="8"/>
    <x v="4"/>
    <m/>
    <m/>
  </r>
  <r>
    <x v="0"/>
    <x v="0"/>
    <x v="5"/>
    <x v="0"/>
    <x v="0"/>
    <x v="1"/>
    <x v="8"/>
    <x v="4"/>
    <m/>
    <m/>
  </r>
  <r>
    <x v="0"/>
    <x v="0"/>
    <x v="5"/>
    <x v="0"/>
    <x v="0"/>
    <x v="1"/>
    <x v="8"/>
    <x v="4"/>
    <m/>
    <m/>
  </r>
  <r>
    <x v="0"/>
    <x v="0"/>
    <x v="5"/>
    <x v="0"/>
    <x v="0"/>
    <x v="1"/>
    <x v="8"/>
    <x v="4"/>
    <m/>
    <m/>
  </r>
  <r>
    <x v="0"/>
    <x v="0"/>
    <x v="5"/>
    <x v="0"/>
    <x v="0"/>
    <x v="1"/>
    <x v="8"/>
    <x v="4"/>
    <m/>
    <m/>
  </r>
  <r>
    <x v="0"/>
    <x v="0"/>
    <x v="5"/>
    <x v="0"/>
    <x v="0"/>
    <x v="6"/>
    <x v="23"/>
    <x v="112"/>
    <m/>
    <m/>
  </r>
  <r>
    <x v="0"/>
    <x v="0"/>
    <x v="5"/>
    <x v="0"/>
    <x v="2"/>
    <x v="3"/>
    <x v="3"/>
    <x v="96"/>
    <m/>
    <m/>
  </r>
  <r>
    <x v="0"/>
    <x v="0"/>
    <x v="5"/>
    <x v="0"/>
    <x v="2"/>
    <x v="3"/>
    <x v="3"/>
    <x v="137"/>
    <s v="COOPERATIVA MULTIACTIVA UNIAGRO"/>
    <m/>
  </r>
  <r>
    <x v="0"/>
    <x v="0"/>
    <x v="5"/>
    <x v="0"/>
    <x v="2"/>
    <x v="3"/>
    <x v="3"/>
    <x v="97"/>
    <s v="LA CONCEPCION SA"/>
    <n v="501648"/>
  </r>
  <r>
    <x v="0"/>
    <x v="0"/>
    <x v="5"/>
    <x v="0"/>
    <x v="2"/>
    <x v="3"/>
    <x v="3"/>
    <x v="97"/>
    <s v="CONNPLANTS SAS"/>
    <n v="2541683"/>
  </r>
  <r>
    <x v="0"/>
    <x v="0"/>
    <x v="5"/>
    <x v="0"/>
    <x v="2"/>
    <x v="3"/>
    <x v="3"/>
    <x v="97"/>
    <s v="LA VITAL COLOMBIA SAS"/>
    <m/>
  </r>
  <r>
    <x v="0"/>
    <x v="0"/>
    <x v="5"/>
    <x v="0"/>
    <x v="2"/>
    <x v="3"/>
    <x v="3"/>
    <x v="97"/>
    <m/>
    <m/>
  </r>
  <r>
    <x v="0"/>
    <x v="0"/>
    <x v="5"/>
    <x v="0"/>
    <x v="2"/>
    <x v="3"/>
    <x v="3"/>
    <x v="97"/>
    <m/>
    <m/>
  </r>
  <r>
    <x v="0"/>
    <x v="0"/>
    <x v="5"/>
    <x v="0"/>
    <x v="2"/>
    <x v="3"/>
    <x v="3"/>
    <x v="97"/>
    <m/>
    <m/>
  </r>
  <r>
    <x v="0"/>
    <x v="0"/>
    <x v="5"/>
    <x v="0"/>
    <x v="2"/>
    <x v="3"/>
    <x v="3"/>
    <x v="97"/>
    <m/>
    <m/>
  </r>
  <r>
    <x v="0"/>
    <x v="0"/>
    <x v="5"/>
    <x v="0"/>
    <x v="2"/>
    <x v="3"/>
    <x v="3"/>
    <x v="98"/>
    <m/>
    <m/>
  </r>
  <r>
    <x v="0"/>
    <x v="0"/>
    <x v="5"/>
    <x v="0"/>
    <x v="2"/>
    <x v="3"/>
    <x v="3"/>
    <x v="99"/>
    <s v="FARMAVIT EMPRESA ASOCIATIVA DE TRABAJO"/>
    <n v="16974120"/>
  </r>
  <r>
    <x v="0"/>
    <x v="0"/>
    <x v="5"/>
    <x v="0"/>
    <x v="2"/>
    <x v="3"/>
    <x v="3"/>
    <x v="99"/>
    <s v="RANPACK SAS"/>
    <n v="2605400"/>
  </r>
  <r>
    <x v="0"/>
    <x v="0"/>
    <x v="5"/>
    <x v="0"/>
    <x v="2"/>
    <x v="3"/>
    <x v="3"/>
    <x v="99"/>
    <s v="NEW PLAST SAS"/>
    <n v="3020608"/>
  </r>
  <r>
    <x v="0"/>
    <x v="0"/>
    <x v="5"/>
    <x v="0"/>
    <x v="2"/>
    <x v="3"/>
    <x v="3"/>
    <x v="99"/>
    <m/>
    <m/>
  </r>
  <r>
    <x v="0"/>
    <x v="0"/>
    <x v="5"/>
    <x v="0"/>
    <x v="2"/>
    <x v="3"/>
    <x v="3"/>
    <x v="99"/>
    <m/>
    <m/>
  </r>
  <r>
    <x v="0"/>
    <x v="0"/>
    <x v="5"/>
    <x v="0"/>
    <x v="2"/>
    <x v="3"/>
    <x v="3"/>
    <x v="99"/>
    <m/>
    <m/>
  </r>
  <r>
    <x v="0"/>
    <x v="0"/>
    <x v="5"/>
    <x v="0"/>
    <x v="2"/>
    <x v="3"/>
    <x v="3"/>
    <x v="99"/>
    <m/>
    <m/>
  </r>
  <r>
    <x v="0"/>
    <x v="0"/>
    <x v="5"/>
    <x v="0"/>
    <x v="2"/>
    <x v="3"/>
    <x v="26"/>
    <x v="137"/>
    <m/>
    <m/>
  </r>
  <r>
    <x v="0"/>
    <x v="0"/>
    <x v="5"/>
    <x v="0"/>
    <x v="2"/>
    <x v="3"/>
    <x v="20"/>
    <x v="49"/>
    <s v="MULTILINEA LTDA"/>
    <n v="105000"/>
  </r>
  <r>
    <x v="0"/>
    <x v="0"/>
    <x v="5"/>
    <x v="0"/>
    <x v="2"/>
    <x v="3"/>
    <x v="20"/>
    <x v="49"/>
    <s v="MELONN SAS"/>
    <n v="1176400"/>
  </r>
  <r>
    <x v="0"/>
    <x v="0"/>
    <x v="5"/>
    <x v="0"/>
    <x v="2"/>
    <x v="3"/>
    <x v="20"/>
    <x v="49"/>
    <s v="COORDINADORA MERCANTIL SA"/>
    <n v="2001050"/>
  </r>
  <r>
    <x v="0"/>
    <x v="0"/>
    <x v="5"/>
    <x v="0"/>
    <x v="2"/>
    <x v="3"/>
    <x v="20"/>
    <x v="49"/>
    <s v="ALLTAG SAS"/>
    <n v="643200"/>
  </r>
  <r>
    <x v="0"/>
    <x v="0"/>
    <x v="5"/>
    <x v="0"/>
    <x v="2"/>
    <x v="3"/>
    <x v="20"/>
    <x v="49"/>
    <m/>
    <m/>
  </r>
  <r>
    <x v="0"/>
    <x v="0"/>
    <x v="5"/>
    <x v="0"/>
    <x v="2"/>
    <x v="3"/>
    <x v="20"/>
    <x v="49"/>
    <m/>
    <m/>
  </r>
  <r>
    <x v="0"/>
    <x v="0"/>
    <x v="5"/>
    <x v="0"/>
    <x v="2"/>
    <x v="3"/>
    <x v="20"/>
    <x v="151"/>
    <m/>
    <m/>
  </r>
  <r>
    <x v="0"/>
    <x v="0"/>
    <x v="5"/>
    <x v="0"/>
    <x v="2"/>
    <x v="3"/>
    <x v="20"/>
    <x v="111"/>
    <s v="ALLTAG SAS"/>
    <n v="347300"/>
  </r>
  <r>
    <x v="0"/>
    <x v="0"/>
    <x v="5"/>
    <x v="0"/>
    <x v="2"/>
    <x v="3"/>
    <x v="20"/>
    <x v="111"/>
    <s v="MELONN SAS"/>
    <n v="688550"/>
  </r>
  <r>
    <x v="0"/>
    <x v="0"/>
    <x v="5"/>
    <x v="0"/>
    <x v="2"/>
    <x v="3"/>
    <x v="20"/>
    <x v="111"/>
    <m/>
    <m/>
  </r>
  <r>
    <x v="0"/>
    <x v="0"/>
    <x v="5"/>
    <x v="0"/>
    <x v="2"/>
    <x v="3"/>
    <x v="20"/>
    <x v="111"/>
    <m/>
    <m/>
  </r>
  <r>
    <x v="0"/>
    <x v="0"/>
    <x v="5"/>
    <x v="0"/>
    <x v="2"/>
    <x v="3"/>
    <x v="20"/>
    <x v="111"/>
    <m/>
    <m/>
  </r>
  <r>
    <x v="0"/>
    <x v="0"/>
    <x v="5"/>
    <x v="0"/>
    <x v="2"/>
    <x v="3"/>
    <x v="21"/>
    <x v="50"/>
    <m/>
    <m/>
  </r>
  <r>
    <x v="0"/>
    <x v="0"/>
    <x v="5"/>
    <x v="0"/>
    <x v="2"/>
    <x v="3"/>
    <x v="21"/>
    <x v="132"/>
    <m/>
    <m/>
  </r>
  <r>
    <x v="1"/>
    <x v="0"/>
    <x v="5"/>
    <x v="0"/>
    <x v="1"/>
    <x v="2"/>
    <x v="24"/>
    <x v="63"/>
    <s v="VARIOS"/>
    <n v="118637127.08"/>
  </r>
  <r>
    <x v="1"/>
    <x v="0"/>
    <x v="5"/>
    <x v="0"/>
    <x v="1"/>
    <x v="5"/>
    <x v="11"/>
    <x v="64"/>
    <m/>
    <n v="600"/>
  </r>
  <r>
    <x v="1"/>
    <x v="0"/>
    <x v="5"/>
    <x v="0"/>
    <x v="1"/>
    <x v="5"/>
    <x v="14"/>
    <x v="66"/>
    <m/>
    <m/>
  </r>
  <r>
    <x v="1"/>
    <x v="0"/>
    <x v="5"/>
    <x v="0"/>
    <x v="1"/>
    <x v="5"/>
    <x v="15"/>
    <x v="69"/>
    <m/>
    <n v="1"/>
  </r>
  <r>
    <x v="1"/>
    <x v="0"/>
    <x v="5"/>
    <x v="0"/>
    <x v="1"/>
    <x v="2"/>
    <x v="25"/>
    <x v="74"/>
    <m/>
    <n v="-5083413.5199999996"/>
  </r>
  <r>
    <x v="1"/>
    <x v="0"/>
    <x v="5"/>
    <x v="0"/>
    <x v="1"/>
    <x v="2"/>
    <x v="25"/>
    <x v="118"/>
    <m/>
    <n v="-8403.36"/>
  </r>
  <r>
    <x v="1"/>
    <x v="0"/>
    <x v="5"/>
    <x v="0"/>
    <x v="1"/>
    <x v="2"/>
    <x v="0"/>
    <x v="103"/>
    <m/>
    <m/>
  </r>
  <r>
    <x v="1"/>
    <x v="0"/>
    <x v="5"/>
    <x v="0"/>
    <x v="1"/>
    <x v="2"/>
    <x v="0"/>
    <x v="104"/>
    <m/>
    <n v="315126"/>
  </r>
  <r>
    <x v="1"/>
    <x v="0"/>
    <x v="5"/>
    <x v="0"/>
    <x v="1"/>
    <x v="2"/>
    <x v="0"/>
    <x v="145"/>
    <m/>
    <n v="-1256248.0900000001"/>
  </r>
  <r>
    <x v="1"/>
    <x v="0"/>
    <x v="5"/>
    <x v="0"/>
    <x v="1"/>
    <x v="5"/>
    <x v="7"/>
    <x v="153"/>
    <m/>
    <n v="640089.57999999996"/>
  </r>
  <r>
    <x v="1"/>
    <x v="0"/>
    <x v="5"/>
    <x v="0"/>
    <x v="0"/>
    <x v="0"/>
    <x v="4"/>
    <x v="6"/>
    <s v="SEBASTIAN MENDOZA CASTAÑO"/>
    <n v="6120000"/>
  </r>
  <r>
    <x v="1"/>
    <x v="0"/>
    <x v="5"/>
    <x v="0"/>
    <x v="0"/>
    <x v="0"/>
    <x v="4"/>
    <x v="6"/>
    <s v="ONLINE MARIA DEL MAR MEZU PALACIOS"/>
    <n v="1800000"/>
  </r>
  <r>
    <x v="1"/>
    <x v="0"/>
    <x v="5"/>
    <x v="0"/>
    <x v="0"/>
    <x v="0"/>
    <x v="4"/>
    <x v="6"/>
    <s v="MILDRED LOPEZ CAMPO"/>
    <m/>
  </r>
  <r>
    <x v="1"/>
    <x v="0"/>
    <x v="5"/>
    <x v="0"/>
    <x v="0"/>
    <x v="0"/>
    <x v="4"/>
    <x v="7"/>
    <s v="ONLINE MARIA DEL MAR MEZU PALACIOS"/>
    <n v="140606"/>
  </r>
  <r>
    <x v="1"/>
    <x v="0"/>
    <x v="5"/>
    <x v="0"/>
    <x v="0"/>
    <x v="0"/>
    <x v="4"/>
    <x v="7"/>
    <s v="MILDRED LOPEZ CAMPO"/>
    <m/>
  </r>
  <r>
    <x v="1"/>
    <x v="0"/>
    <x v="5"/>
    <x v="0"/>
    <x v="0"/>
    <x v="0"/>
    <x v="4"/>
    <x v="7"/>
    <m/>
    <m/>
  </r>
  <r>
    <x v="1"/>
    <x v="0"/>
    <x v="5"/>
    <x v="0"/>
    <x v="0"/>
    <x v="0"/>
    <x v="4"/>
    <x v="8"/>
    <s v="SEBASTIAN MENDOZA CASTAÑO"/>
    <n v="510000"/>
  </r>
  <r>
    <x v="1"/>
    <x v="0"/>
    <x v="5"/>
    <x v="0"/>
    <x v="0"/>
    <x v="0"/>
    <x v="4"/>
    <x v="8"/>
    <s v="ONLINE MARIA DEL MAR MEZU PALACIOS"/>
    <n v="161717"/>
  </r>
  <r>
    <x v="1"/>
    <x v="0"/>
    <x v="5"/>
    <x v="0"/>
    <x v="0"/>
    <x v="0"/>
    <x v="4"/>
    <x v="8"/>
    <s v="MILDRED LOPEZ CAMPO"/>
    <m/>
  </r>
  <r>
    <x v="1"/>
    <x v="0"/>
    <x v="5"/>
    <x v="0"/>
    <x v="0"/>
    <x v="0"/>
    <x v="4"/>
    <x v="9"/>
    <s v="SEBASTIAN MENDOZA CASTAÑO"/>
    <n v="61200"/>
  </r>
  <r>
    <x v="1"/>
    <x v="0"/>
    <x v="5"/>
    <x v="0"/>
    <x v="0"/>
    <x v="0"/>
    <x v="4"/>
    <x v="9"/>
    <s v="MILDRED LOPEZ CAMPO"/>
    <m/>
  </r>
  <r>
    <x v="1"/>
    <x v="0"/>
    <x v="5"/>
    <x v="0"/>
    <x v="0"/>
    <x v="0"/>
    <x v="4"/>
    <x v="9"/>
    <s v="ONLINE MARIA DEL MAR MEZU PALACIOS"/>
    <n v="19406"/>
  </r>
  <r>
    <x v="1"/>
    <x v="0"/>
    <x v="5"/>
    <x v="0"/>
    <x v="0"/>
    <x v="0"/>
    <x v="4"/>
    <x v="10"/>
    <s v="SEBASTIAN MENDOZA CASTAÑO"/>
    <n v="510000"/>
  </r>
  <r>
    <x v="1"/>
    <x v="0"/>
    <x v="5"/>
    <x v="0"/>
    <x v="0"/>
    <x v="0"/>
    <x v="4"/>
    <x v="10"/>
    <s v="ONLINE MARIA DEL MAR MEZU PALACIOS"/>
    <n v="161717"/>
  </r>
  <r>
    <x v="1"/>
    <x v="0"/>
    <x v="5"/>
    <x v="0"/>
    <x v="0"/>
    <x v="0"/>
    <x v="4"/>
    <x v="10"/>
    <s v="MILDRED LOPEZ CAMPO"/>
    <m/>
  </r>
  <r>
    <x v="1"/>
    <x v="0"/>
    <x v="5"/>
    <x v="0"/>
    <x v="0"/>
    <x v="0"/>
    <x v="4"/>
    <x v="11"/>
    <s v="SEBASTIAN MENDOZA CASTAÑO"/>
    <n v="255000"/>
  </r>
  <r>
    <x v="1"/>
    <x v="0"/>
    <x v="5"/>
    <x v="0"/>
    <x v="0"/>
    <x v="0"/>
    <x v="4"/>
    <x v="11"/>
    <s v="MILDRED LOPEZ CAMPO"/>
    <m/>
  </r>
  <r>
    <x v="1"/>
    <x v="0"/>
    <x v="5"/>
    <x v="0"/>
    <x v="0"/>
    <x v="0"/>
    <x v="4"/>
    <x v="11"/>
    <s v="ONLINE MARIA DEL MAR MEZU PALACIOS"/>
    <n v="75000"/>
  </r>
  <r>
    <x v="1"/>
    <x v="0"/>
    <x v="5"/>
    <x v="0"/>
    <x v="0"/>
    <x v="0"/>
    <x v="4"/>
    <x v="12"/>
    <s v="SEBASTIAN MENDOZA CASTAÑO"/>
    <n v="4080000"/>
  </r>
  <r>
    <x v="1"/>
    <x v="0"/>
    <x v="5"/>
    <x v="0"/>
    <x v="0"/>
    <x v="0"/>
    <x v="4"/>
    <x v="134"/>
    <m/>
    <m/>
  </r>
  <r>
    <x v="1"/>
    <x v="0"/>
    <x v="5"/>
    <x v="0"/>
    <x v="0"/>
    <x v="0"/>
    <x v="4"/>
    <x v="142"/>
    <m/>
    <m/>
  </r>
  <r>
    <x v="1"/>
    <x v="0"/>
    <x v="5"/>
    <x v="0"/>
    <x v="0"/>
    <x v="0"/>
    <x v="4"/>
    <x v="56"/>
    <m/>
    <m/>
  </r>
  <r>
    <x v="1"/>
    <x v="0"/>
    <x v="5"/>
    <x v="0"/>
    <x v="0"/>
    <x v="0"/>
    <x v="4"/>
    <x v="13"/>
    <s v="SEGUROS DE RIESGOS LABORALES SURAMERICANA S.A."/>
    <n v="41342"/>
  </r>
  <r>
    <x v="1"/>
    <x v="0"/>
    <x v="5"/>
    <x v="0"/>
    <x v="0"/>
    <x v="0"/>
    <x v="4"/>
    <x v="146"/>
    <m/>
    <m/>
  </r>
  <r>
    <x v="1"/>
    <x v="0"/>
    <x v="5"/>
    <x v="0"/>
    <x v="0"/>
    <x v="0"/>
    <x v="4"/>
    <x v="14"/>
    <s v="Protección S.A"/>
    <n v="950400"/>
  </r>
  <r>
    <x v="1"/>
    <x v="0"/>
    <x v="5"/>
    <x v="0"/>
    <x v="0"/>
    <x v="0"/>
    <x v="4"/>
    <x v="14"/>
    <s v="Porvenir S.A"/>
    <m/>
  </r>
  <r>
    <x v="1"/>
    <x v="0"/>
    <x v="5"/>
    <x v="0"/>
    <x v="0"/>
    <x v="0"/>
    <x v="4"/>
    <x v="15"/>
    <s v="Comfandi "/>
    <n v="316800"/>
  </r>
  <r>
    <x v="1"/>
    <x v="0"/>
    <x v="5"/>
    <x v="0"/>
    <x v="0"/>
    <x v="0"/>
    <x v="4"/>
    <x v="147"/>
    <m/>
    <m/>
  </r>
  <r>
    <x v="1"/>
    <x v="0"/>
    <x v="5"/>
    <x v="0"/>
    <x v="0"/>
    <x v="0"/>
    <x v="4"/>
    <x v="113"/>
    <s v="INVERSIONES EN RECREACION DEPORTE Y SALUD S.A."/>
    <m/>
  </r>
  <r>
    <x v="1"/>
    <x v="0"/>
    <x v="5"/>
    <x v="0"/>
    <x v="0"/>
    <x v="0"/>
    <x v="9"/>
    <x v="114"/>
    <s v="H&amp;G CONTADORES SAS"/>
    <n v="1200000"/>
  </r>
  <r>
    <x v="1"/>
    <x v="0"/>
    <x v="5"/>
    <x v="0"/>
    <x v="0"/>
    <x v="0"/>
    <x v="9"/>
    <x v="30"/>
    <m/>
    <m/>
  </r>
  <r>
    <x v="1"/>
    <x v="0"/>
    <x v="5"/>
    <x v="0"/>
    <x v="0"/>
    <x v="0"/>
    <x v="9"/>
    <x v="110"/>
    <m/>
    <m/>
  </r>
  <r>
    <x v="1"/>
    <x v="0"/>
    <x v="5"/>
    <x v="0"/>
    <x v="0"/>
    <x v="0"/>
    <x v="5"/>
    <x v="70"/>
    <s v="FABRICA DE ALIMENTOS PROCESADOS VENTOLINI S.A. EN REORGANIZACION"/>
    <n v="2689"/>
  </r>
  <r>
    <x v="1"/>
    <x v="0"/>
    <x v="5"/>
    <x v="0"/>
    <x v="0"/>
    <x v="0"/>
    <x v="5"/>
    <x v="70"/>
    <s v="TIZONES LIMITADA"/>
    <n v="49798"/>
  </r>
  <r>
    <x v="1"/>
    <x v="0"/>
    <x v="5"/>
    <x v="0"/>
    <x v="0"/>
    <x v="0"/>
    <x v="5"/>
    <x v="102"/>
    <m/>
    <m/>
  </r>
  <r>
    <x v="1"/>
    <x v="0"/>
    <x v="5"/>
    <x v="0"/>
    <x v="0"/>
    <x v="0"/>
    <x v="5"/>
    <x v="71"/>
    <s v=" COLOMBIA TELECOMUNICACIONES S.A. E.S.P."/>
    <n v="740.07"/>
  </r>
  <r>
    <x v="1"/>
    <x v="0"/>
    <x v="5"/>
    <x v="0"/>
    <x v="0"/>
    <x v="0"/>
    <x v="5"/>
    <x v="71"/>
    <s v="AEROVIAS DEL CONTINENTE AMERICANO S.A."/>
    <n v="99911"/>
  </r>
  <r>
    <x v="1"/>
    <x v="0"/>
    <x v="5"/>
    <x v="0"/>
    <x v="0"/>
    <x v="0"/>
    <x v="5"/>
    <x v="78"/>
    <m/>
    <m/>
  </r>
  <r>
    <x v="1"/>
    <x v="0"/>
    <x v="5"/>
    <x v="0"/>
    <x v="0"/>
    <x v="0"/>
    <x v="6"/>
    <x v="17"/>
    <s v="OLGA BARBOSA DE HURTADO"/>
    <n v="1600000"/>
  </r>
  <r>
    <x v="1"/>
    <x v="0"/>
    <x v="5"/>
    <x v="0"/>
    <x v="0"/>
    <x v="0"/>
    <x v="6"/>
    <x v="17"/>
    <m/>
    <m/>
  </r>
  <r>
    <x v="1"/>
    <x v="0"/>
    <x v="5"/>
    <x v="0"/>
    <x v="0"/>
    <x v="0"/>
    <x v="6"/>
    <x v="143"/>
    <m/>
    <m/>
  </r>
  <r>
    <x v="1"/>
    <x v="0"/>
    <x v="5"/>
    <x v="0"/>
    <x v="0"/>
    <x v="0"/>
    <x v="29"/>
    <x v="154"/>
    <s v="Suramericana"/>
    <n v="43930"/>
  </r>
  <r>
    <x v="1"/>
    <x v="0"/>
    <x v="5"/>
    <x v="0"/>
    <x v="0"/>
    <x v="0"/>
    <x v="0"/>
    <x v="79"/>
    <m/>
    <m/>
  </r>
  <r>
    <x v="1"/>
    <x v="0"/>
    <x v="5"/>
    <x v="0"/>
    <x v="0"/>
    <x v="0"/>
    <x v="0"/>
    <x v="80"/>
    <s v="GOOGLE LLC"/>
    <n v="427538"/>
  </r>
  <r>
    <x v="1"/>
    <x v="0"/>
    <x v="5"/>
    <x v="0"/>
    <x v="0"/>
    <x v="0"/>
    <x v="0"/>
    <x v="80"/>
    <s v="MERCADEO COMPARTIDO SAS"/>
    <n v="425934"/>
  </r>
  <r>
    <x v="1"/>
    <x v="0"/>
    <x v="5"/>
    <x v="0"/>
    <x v="0"/>
    <x v="0"/>
    <x v="0"/>
    <x v="80"/>
    <s v="FAVEBOOK IRELAND LIMITED"/>
    <n v="243644"/>
  </r>
  <r>
    <x v="1"/>
    <x v="0"/>
    <x v="5"/>
    <x v="0"/>
    <x v="0"/>
    <x v="0"/>
    <x v="0"/>
    <x v="80"/>
    <s v=" MANCHOLA ASOCIADOS LTDA"/>
    <n v="3203903"/>
  </r>
  <r>
    <x v="1"/>
    <x v="0"/>
    <x v="5"/>
    <x v="0"/>
    <x v="0"/>
    <x v="0"/>
    <x v="0"/>
    <x v="80"/>
    <s v="GODADDY"/>
    <m/>
  </r>
  <r>
    <x v="1"/>
    <x v="0"/>
    <x v="5"/>
    <x v="0"/>
    <x v="0"/>
    <x v="0"/>
    <x v="0"/>
    <x v="80"/>
    <s v="PRODUCCION GRAFICA EDITORES SAS"/>
    <m/>
  </r>
  <r>
    <x v="1"/>
    <x v="0"/>
    <x v="5"/>
    <x v="0"/>
    <x v="0"/>
    <x v="0"/>
    <x v="0"/>
    <x v="80"/>
    <s v="INGRID VIVIANA AGUDELO POVEDA"/>
    <n v="950000"/>
  </r>
  <r>
    <x v="1"/>
    <x v="0"/>
    <x v="5"/>
    <x v="0"/>
    <x v="0"/>
    <x v="0"/>
    <x v="0"/>
    <x v="80"/>
    <m/>
    <m/>
  </r>
  <r>
    <x v="1"/>
    <x v="0"/>
    <x v="5"/>
    <x v="0"/>
    <x v="0"/>
    <x v="0"/>
    <x v="0"/>
    <x v="80"/>
    <m/>
    <m/>
  </r>
  <r>
    <x v="1"/>
    <x v="0"/>
    <x v="5"/>
    <x v="0"/>
    <x v="0"/>
    <x v="0"/>
    <x v="0"/>
    <x v="84"/>
    <m/>
    <m/>
  </r>
  <r>
    <x v="1"/>
    <x v="0"/>
    <x v="5"/>
    <x v="0"/>
    <x v="0"/>
    <x v="0"/>
    <x v="0"/>
    <x v="107"/>
    <m/>
    <m/>
  </r>
  <r>
    <x v="1"/>
    <x v="0"/>
    <x v="5"/>
    <x v="0"/>
    <x v="0"/>
    <x v="0"/>
    <x v="0"/>
    <x v="115"/>
    <m/>
    <m/>
  </r>
  <r>
    <x v="1"/>
    <x v="0"/>
    <x v="5"/>
    <x v="0"/>
    <x v="0"/>
    <x v="0"/>
    <x v="0"/>
    <x v="138"/>
    <s v=" COLOMBIA TELECOMUNICACIONES S.A. E.S.P."/>
    <n v="251447"/>
  </r>
  <r>
    <x v="1"/>
    <x v="0"/>
    <x v="5"/>
    <x v="0"/>
    <x v="0"/>
    <x v="0"/>
    <x v="0"/>
    <x v="108"/>
    <m/>
    <m/>
  </r>
  <r>
    <x v="1"/>
    <x v="0"/>
    <x v="5"/>
    <x v="0"/>
    <x v="0"/>
    <x v="0"/>
    <x v="0"/>
    <x v="109"/>
    <m/>
    <m/>
  </r>
  <r>
    <x v="1"/>
    <x v="0"/>
    <x v="5"/>
    <x v="0"/>
    <x v="0"/>
    <x v="0"/>
    <x v="0"/>
    <x v="116"/>
    <s v="JOSE JAVIER SALCEDO SANCHEZ"/>
    <m/>
  </r>
  <r>
    <x v="1"/>
    <x v="0"/>
    <x v="5"/>
    <x v="0"/>
    <x v="0"/>
    <x v="0"/>
    <x v="0"/>
    <x v="116"/>
    <s v="SIIGO SAS"/>
    <n v="2425800"/>
  </r>
  <r>
    <x v="1"/>
    <x v="0"/>
    <x v="5"/>
    <x v="0"/>
    <x v="0"/>
    <x v="0"/>
    <x v="0"/>
    <x v="79"/>
    <m/>
    <m/>
  </r>
  <r>
    <x v="1"/>
    <x v="0"/>
    <x v="5"/>
    <x v="0"/>
    <x v="0"/>
    <x v="0"/>
    <x v="12"/>
    <x v="81"/>
    <m/>
    <m/>
  </r>
  <r>
    <x v="1"/>
    <x v="0"/>
    <x v="5"/>
    <x v="0"/>
    <x v="0"/>
    <x v="0"/>
    <x v="12"/>
    <x v="82"/>
    <m/>
    <m/>
  </r>
  <r>
    <x v="1"/>
    <x v="0"/>
    <x v="5"/>
    <x v="0"/>
    <x v="0"/>
    <x v="0"/>
    <x v="12"/>
    <x v="83"/>
    <m/>
    <m/>
  </r>
  <r>
    <x v="1"/>
    <x v="0"/>
    <x v="5"/>
    <x v="0"/>
    <x v="0"/>
    <x v="0"/>
    <x v="12"/>
    <x v="84"/>
    <m/>
    <m/>
  </r>
  <r>
    <x v="1"/>
    <x v="0"/>
    <x v="5"/>
    <x v="0"/>
    <x v="0"/>
    <x v="0"/>
    <x v="19"/>
    <x v="100"/>
    <s v="EL COMERCIO ELECTRICO S.A.S."/>
    <m/>
  </r>
  <r>
    <x v="1"/>
    <x v="0"/>
    <x v="5"/>
    <x v="0"/>
    <x v="0"/>
    <x v="0"/>
    <x v="19"/>
    <x v="100"/>
    <s v="RAFAEL ALEJANDRO GARZON REBELLON"/>
    <m/>
  </r>
  <r>
    <x v="1"/>
    <x v="0"/>
    <x v="5"/>
    <x v="0"/>
    <x v="0"/>
    <x v="0"/>
    <x v="19"/>
    <x v="139"/>
    <m/>
    <m/>
  </r>
  <r>
    <x v="1"/>
    <x v="0"/>
    <x v="5"/>
    <x v="0"/>
    <x v="0"/>
    <x v="0"/>
    <x v="28"/>
    <x v="150"/>
    <m/>
    <m/>
  </r>
  <r>
    <x v="1"/>
    <x v="0"/>
    <x v="5"/>
    <x v="0"/>
    <x v="0"/>
    <x v="0"/>
    <x v="27"/>
    <x v="140"/>
    <s v="JOSE JAVIER SALCEDO SANCHEZ"/>
    <n v="370000"/>
  </r>
  <r>
    <x v="1"/>
    <x v="0"/>
    <x v="5"/>
    <x v="0"/>
    <x v="0"/>
    <x v="0"/>
    <x v="27"/>
    <x v="148"/>
    <m/>
    <m/>
  </r>
  <r>
    <x v="1"/>
    <x v="0"/>
    <x v="5"/>
    <x v="0"/>
    <x v="0"/>
    <x v="0"/>
    <x v="27"/>
    <x v="139"/>
    <m/>
    <m/>
  </r>
  <r>
    <x v="1"/>
    <x v="0"/>
    <x v="5"/>
    <x v="0"/>
    <x v="0"/>
    <x v="0"/>
    <x v="27"/>
    <x v="149"/>
    <m/>
    <m/>
  </r>
  <r>
    <x v="1"/>
    <x v="0"/>
    <x v="5"/>
    <x v="0"/>
    <x v="0"/>
    <x v="0"/>
    <x v="22"/>
    <x v="105"/>
    <m/>
    <m/>
  </r>
  <r>
    <x v="1"/>
    <x v="0"/>
    <x v="5"/>
    <x v="0"/>
    <x v="0"/>
    <x v="0"/>
    <x v="16"/>
    <x v="86"/>
    <s v="AEROVIAS DEL CONTINENTE AMERICANO S.A."/>
    <n v="1090100"/>
  </r>
  <r>
    <x v="1"/>
    <x v="0"/>
    <x v="5"/>
    <x v="0"/>
    <x v="0"/>
    <x v="0"/>
    <x v="16"/>
    <x v="86"/>
    <s v="AEROVIAS DE INTEGRACION REGIONAL S A"/>
    <n v="208815"/>
  </r>
  <r>
    <x v="1"/>
    <x v="0"/>
    <x v="5"/>
    <x v="0"/>
    <x v="0"/>
    <x v="0"/>
    <x v="16"/>
    <x v="117"/>
    <s v="Hotel Laureles Plaza SAS"/>
    <n v="296134"/>
  </r>
  <r>
    <x v="1"/>
    <x v="0"/>
    <x v="5"/>
    <x v="0"/>
    <x v="0"/>
    <x v="0"/>
    <x v="16"/>
    <x v="117"/>
    <s v="HOSTAL LAS MERCEDES BOUTIQUE"/>
    <m/>
  </r>
  <r>
    <x v="1"/>
    <x v="0"/>
    <x v="5"/>
    <x v="0"/>
    <x v="0"/>
    <x v="0"/>
    <x v="22"/>
    <x v="105"/>
    <m/>
    <m/>
  </r>
  <r>
    <x v="1"/>
    <x v="0"/>
    <x v="5"/>
    <x v="0"/>
    <x v="0"/>
    <x v="0"/>
    <x v="2"/>
    <x v="87"/>
    <s v=" SHOPIFY INC"/>
    <n v="315657"/>
  </r>
  <r>
    <x v="1"/>
    <x v="0"/>
    <x v="5"/>
    <x v="0"/>
    <x v="0"/>
    <x v="0"/>
    <x v="2"/>
    <x v="87"/>
    <s v="CORPORACION CLUB DE TENIS CALI"/>
    <n v="766988"/>
  </r>
  <r>
    <x v="1"/>
    <x v="0"/>
    <x v="5"/>
    <x v="0"/>
    <x v="0"/>
    <x v="0"/>
    <x v="2"/>
    <x v="87"/>
    <m/>
    <m/>
  </r>
  <r>
    <x v="1"/>
    <x v="0"/>
    <x v="5"/>
    <x v="0"/>
    <x v="0"/>
    <x v="0"/>
    <x v="2"/>
    <x v="87"/>
    <m/>
    <m/>
  </r>
  <r>
    <x v="1"/>
    <x v="0"/>
    <x v="5"/>
    <x v="0"/>
    <x v="0"/>
    <x v="0"/>
    <x v="2"/>
    <x v="88"/>
    <m/>
    <m/>
  </r>
  <r>
    <x v="1"/>
    <x v="0"/>
    <x v="5"/>
    <x v="0"/>
    <x v="0"/>
    <x v="0"/>
    <x v="2"/>
    <x v="88"/>
    <s v="ALMACENES LA 13 S.A.S."/>
    <n v="231533"/>
  </r>
  <r>
    <x v="1"/>
    <x v="0"/>
    <x v="5"/>
    <x v="0"/>
    <x v="0"/>
    <x v="0"/>
    <x v="2"/>
    <x v="89"/>
    <s v="BERTHA CARDONA VASQUEZ"/>
    <m/>
  </r>
  <r>
    <x v="1"/>
    <x v="0"/>
    <x v="5"/>
    <x v="0"/>
    <x v="0"/>
    <x v="0"/>
    <x v="2"/>
    <x v="89"/>
    <s v="COLOMBIANA DE COMERCIO SA"/>
    <m/>
  </r>
  <r>
    <x v="1"/>
    <x v="0"/>
    <x v="5"/>
    <x v="0"/>
    <x v="0"/>
    <x v="0"/>
    <x v="2"/>
    <x v="89"/>
    <m/>
    <m/>
  </r>
  <r>
    <x v="1"/>
    <x v="0"/>
    <x v="5"/>
    <x v="0"/>
    <x v="0"/>
    <x v="0"/>
    <x v="2"/>
    <x v="90"/>
    <s v="GRUPO ARGURI SAS "/>
    <n v="184782"/>
  </r>
  <r>
    <x v="1"/>
    <x v="0"/>
    <x v="5"/>
    <x v="0"/>
    <x v="0"/>
    <x v="0"/>
    <x v="2"/>
    <x v="90"/>
    <m/>
    <m/>
  </r>
  <r>
    <x v="1"/>
    <x v="0"/>
    <x v="5"/>
    <x v="0"/>
    <x v="0"/>
    <x v="0"/>
    <x v="2"/>
    <x v="90"/>
    <m/>
    <m/>
  </r>
  <r>
    <x v="1"/>
    <x v="0"/>
    <x v="5"/>
    <x v="0"/>
    <x v="0"/>
    <x v="0"/>
    <x v="2"/>
    <x v="90"/>
    <m/>
    <m/>
  </r>
  <r>
    <x v="1"/>
    <x v="0"/>
    <x v="5"/>
    <x v="0"/>
    <x v="0"/>
    <x v="0"/>
    <x v="2"/>
    <x v="90"/>
    <m/>
    <m/>
  </r>
  <r>
    <x v="1"/>
    <x v="0"/>
    <x v="5"/>
    <x v="0"/>
    <x v="0"/>
    <x v="0"/>
    <x v="2"/>
    <x v="90"/>
    <m/>
    <m/>
  </r>
  <r>
    <x v="1"/>
    <x v="0"/>
    <x v="5"/>
    <x v="0"/>
    <x v="0"/>
    <x v="0"/>
    <x v="2"/>
    <x v="91"/>
    <s v="MAURO ENRIQUE MEDINA BOTERO"/>
    <n v="267479"/>
  </r>
  <r>
    <x v="1"/>
    <x v="0"/>
    <x v="5"/>
    <x v="0"/>
    <x v="0"/>
    <x v="0"/>
    <x v="2"/>
    <x v="91"/>
    <s v="CAROLL VIVIANA GELVES NAVAS"/>
    <n v="45378"/>
  </r>
  <r>
    <x v="1"/>
    <x v="0"/>
    <x v="5"/>
    <x v="0"/>
    <x v="0"/>
    <x v="0"/>
    <x v="2"/>
    <x v="91"/>
    <s v="FABRICA DE ALIMENTOS PROCESADOS VENTOLINI S.A. EN REORGANIZACION"/>
    <n v="36911"/>
  </r>
  <r>
    <x v="1"/>
    <x v="0"/>
    <x v="5"/>
    <x v="0"/>
    <x v="0"/>
    <x v="0"/>
    <x v="2"/>
    <x v="91"/>
    <s v="TIZONES LIMITADA"/>
    <n v="684424"/>
  </r>
  <r>
    <x v="1"/>
    <x v="0"/>
    <x v="5"/>
    <x v="0"/>
    <x v="0"/>
    <x v="0"/>
    <x v="2"/>
    <x v="92"/>
    <m/>
    <m/>
  </r>
  <r>
    <x v="1"/>
    <x v="0"/>
    <x v="5"/>
    <x v="0"/>
    <x v="0"/>
    <x v="0"/>
    <x v="2"/>
    <x v="136"/>
    <s v="SEBASTIAN MENDOZA CASTAÑO"/>
    <n v="50000"/>
  </r>
  <r>
    <x v="1"/>
    <x v="0"/>
    <x v="5"/>
    <x v="0"/>
    <x v="0"/>
    <x v="0"/>
    <x v="2"/>
    <x v="136"/>
    <s v="ONLINE MARIA DEL MAR MEZU PALACIOS"/>
    <n v="44000"/>
  </r>
  <r>
    <x v="1"/>
    <x v="0"/>
    <x v="5"/>
    <x v="0"/>
    <x v="0"/>
    <x v="0"/>
    <x v="2"/>
    <x v="136"/>
    <s v="AGUSTIN ARMANDO POVEDA OVIEDO"/>
    <n v="376000"/>
  </r>
  <r>
    <x v="1"/>
    <x v="0"/>
    <x v="5"/>
    <x v="0"/>
    <x v="0"/>
    <x v="0"/>
    <x v="2"/>
    <x v="136"/>
    <s v="JHON FREYMAN ESCOBAR"/>
    <n v="10000"/>
  </r>
  <r>
    <x v="1"/>
    <x v="0"/>
    <x v="5"/>
    <x v="0"/>
    <x v="0"/>
    <x v="0"/>
    <x v="2"/>
    <x v="136"/>
    <m/>
    <m/>
  </r>
  <r>
    <x v="1"/>
    <x v="0"/>
    <x v="5"/>
    <x v="0"/>
    <x v="0"/>
    <x v="0"/>
    <x v="2"/>
    <x v="141"/>
    <s v="ONLINE OSCAR ESCOBAR JIMENEZ"/>
    <m/>
  </r>
  <r>
    <x v="1"/>
    <x v="0"/>
    <x v="5"/>
    <x v="0"/>
    <x v="0"/>
    <x v="0"/>
    <x v="2"/>
    <x v="141"/>
    <m/>
    <m/>
  </r>
  <r>
    <x v="1"/>
    <x v="0"/>
    <x v="5"/>
    <x v="0"/>
    <x v="0"/>
    <x v="0"/>
    <x v="2"/>
    <x v="141"/>
    <m/>
    <m/>
  </r>
  <r>
    <x v="1"/>
    <x v="0"/>
    <x v="5"/>
    <x v="0"/>
    <x v="0"/>
    <x v="0"/>
    <x v="2"/>
    <x v="93"/>
    <m/>
    <m/>
  </r>
  <r>
    <x v="1"/>
    <x v="0"/>
    <x v="5"/>
    <x v="0"/>
    <x v="0"/>
    <x v="0"/>
    <x v="2"/>
    <x v="84"/>
    <s v="JHON FREYMAN ESCOBAR"/>
    <m/>
  </r>
  <r>
    <x v="1"/>
    <x v="0"/>
    <x v="5"/>
    <x v="0"/>
    <x v="0"/>
    <x v="0"/>
    <x v="2"/>
    <x v="84"/>
    <m/>
    <m/>
  </r>
  <r>
    <x v="1"/>
    <x v="0"/>
    <x v="5"/>
    <x v="0"/>
    <x v="0"/>
    <x v="0"/>
    <x v="2"/>
    <x v="84"/>
    <m/>
    <m/>
  </r>
  <r>
    <x v="1"/>
    <x v="0"/>
    <x v="5"/>
    <x v="0"/>
    <x v="0"/>
    <x v="0"/>
    <x v="2"/>
    <x v="84"/>
    <m/>
    <m/>
  </r>
  <r>
    <x v="1"/>
    <x v="0"/>
    <x v="5"/>
    <x v="0"/>
    <x v="0"/>
    <x v="0"/>
    <x v="2"/>
    <x v="84"/>
    <m/>
    <m/>
  </r>
  <r>
    <x v="1"/>
    <x v="0"/>
    <x v="5"/>
    <x v="0"/>
    <x v="0"/>
    <x v="0"/>
    <x v="2"/>
    <x v="84"/>
    <m/>
    <m/>
  </r>
  <r>
    <x v="1"/>
    <x v="0"/>
    <x v="5"/>
    <x v="0"/>
    <x v="0"/>
    <x v="0"/>
    <x v="2"/>
    <x v="84"/>
    <m/>
    <m/>
  </r>
  <r>
    <x v="1"/>
    <x v="0"/>
    <x v="5"/>
    <x v="0"/>
    <x v="0"/>
    <x v="0"/>
    <x v="2"/>
    <x v="84"/>
    <m/>
    <m/>
  </r>
  <r>
    <x v="1"/>
    <x v="0"/>
    <x v="5"/>
    <x v="0"/>
    <x v="0"/>
    <x v="0"/>
    <x v="2"/>
    <x v="84"/>
    <m/>
    <m/>
  </r>
  <r>
    <x v="1"/>
    <x v="0"/>
    <x v="5"/>
    <x v="0"/>
    <x v="0"/>
    <x v="0"/>
    <x v="2"/>
    <x v="84"/>
    <m/>
    <m/>
  </r>
  <r>
    <x v="1"/>
    <x v="0"/>
    <x v="5"/>
    <x v="0"/>
    <x v="0"/>
    <x v="7"/>
    <x v="4"/>
    <x v="119"/>
    <s v="DAVID MUÑOZ MONTOYA"/>
    <n v="2300000"/>
  </r>
  <r>
    <x v="1"/>
    <x v="0"/>
    <x v="5"/>
    <x v="0"/>
    <x v="0"/>
    <x v="7"/>
    <x v="4"/>
    <x v="119"/>
    <s v="OSCAR ESCOBAR JIMÉNEZ"/>
    <n v="5500000"/>
  </r>
  <r>
    <x v="1"/>
    <x v="0"/>
    <x v="5"/>
    <x v="0"/>
    <x v="0"/>
    <x v="7"/>
    <x v="4"/>
    <x v="120"/>
    <s v="DAVID MUÑOZ MONTOYA"/>
    <n v="140606"/>
  </r>
  <r>
    <x v="1"/>
    <x v="0"/>
    <x v="5"/>
    <x v="0"/>
    <x v="0"/>
    <x v="7"/>
    <x v="4"/>
    <x v="121"/>
    <s v="DAVID MUÑOZ MONTOYA"/>
    <n v="203384"/>
  </r>
  <r>
    <x v="1"/>
    <x v="0"/>
    <x v="5"/>
    <x v="0"/>
    <x v="0"/>
    <x v="7"/>
    <x v="4"/>
    <x v="121"/>
    <s v="OSCAR ESCOBAR JIMÉNEZ"/>
    <n v="458333"/>
  </r>
  <r>
    <x v="1"/>
    <x v="0"/>
    <x v="5"/>
    <x v="0"/>
    <x v="0"/>
    <x v="7"/>
    <x v="4"/>
    <x v="122"/>
    <s v="OSCAR ESCOBAR JIMÉNEZ"/>
    <n v="55000"/>
  </r>
  <r>
    <x v="1"/>
    <x v="0"/>
    <x v="5"/>
    <x v="0"/>
    <x v="0"/>
    <x v="7"/>
    <x v="4"/>
    <x v="122"/>
    <s v="DAVID MUÑOZ MONTOYA"/>
    <n v="24406"/>
  </r>
  <r>
    <x v="1"/>
    <x v="0"/>
    <x v="5"/>
    <x v="0"/>
    <x v="0"/>
    <x v="7"/>
    <x v="4"/>
    <x v="123"/>
    <s v="OSCAR ESCOBAR JIMÉNEZ"/>
    <n v="458333"/>
  </r>
  <r>
    <x v="1"/>
    <x v="0"/>
    <x v="5"/>
    <x v="0"/>
    <x v="0"/>
    <x v="7"/>
    <x v="4"/>
    <x v="123"/>
    <s v="DAVID MUÑOZ MONTOYA"/>
    <n v="203384"/>
  </r>
  <r>
    <x v="1"/>
    <x v="0"/>
    <x v="5"/>
    <x v="0"/>
    <x v="0"/>
    <x v="7"/>
    <x v="4"/>
    <x v="124"/>
    <s v="OSCAR ESCOBAR JIMÉNEZ"/>
    <n v="229167"/>
  </r>
  <r>
    <x v="1"/>
    <x v="0"/>
    <x v="5"/>
    <x v="0"/>
    <x v="0"/>
    <x v="7"/>
    <x v="4"/>
    <x v="124"/>
    <s v="DAVID MUÑOZ MONTOYA"/>
    <n v="95833"/>
  </r>
  <r>
    <x v="1"/>
    <x v="0"/>
    <x v="5"/>
    <x v="0"/>
    <x v="0"/>
    <x v="7"/>
    <x v="4"/>
    <x v="135"/>
    <m/>
    <m/>
  </r>
  <r>
    <x v="1"/>
    <x v="0"/>
    <x v="5"/>
    <x v="0"/>
    <x v="0"/>
    <x v="7"/>
    <x v="4"/>
    <x v="125"/>
    <s v="DAVID MUÑOZ MONTOYA"/>
    <n v="1000000"/>
  </r>
  <r>
    <x v="1"/>
    <x v="0"/>
    <x v="5"/>
    <x v="0"/>
    <x v="0"/>
    <x v="7"/>
    <x v="4"/>
    <x v="144"/>
    <s v="DAVID MUÑOZ MONTOYA"/>
    <m/>
  </r>
  <r>
    <x v="1"/>
    <x v="0"/>
    <x v="5"/>
    <x v="0"/>
    <x v="0"/>
    <x v="7"/>
    <x v="4"/>
    <x v="126"/>
    <m/>
    <m/>
  </r>
  <r>
    <x v="1"/>
    <x v="0"/>
    <x v="5"/>
    <x v="0"/>
    <x v="0"/>
    <x v="7"/>
    <x v="4"/>
    <x v="127"/>
    <s v="SEGUROS DE RIESGOS LABORALES SURAMERICANA S.A."/>
    <n v="40958"/>
  </r>
  <r>
    <x v="1"/>
    <x v="0"/>
    <x v="5"/>
    <x v="0"/>
    <x v="0"/>
    <x v="7"/>
    <x v="4"/>
    <x v="152"/>
    <s v="Eps Famisanar"/>
    <m/>
  </r>
  <r>
    <x v="1"/>
    <x v="0"/>
    <x v="5"/>
    <x v="0"/>
    <x v="0"/>
    <x v="7"/>
    <x v="4"/>
    <x v="128"/>
    <s v="Protección S.A"/>
    <n v="936000"/>
  </r>
  <r>
    <x v="1"/>
    <x v="0"/>
    <x v="5"/>
    <x v="0"/>
    <x v="0"/>
    <x v="7"/>
    <x v="4"/>
    <x v="129"/>
    <s v="Colsubsidio "/>
    <n v="92000"/>
  </r>
  <r>
    <x v="1"/>
    <x v="0"/>
    <x v="5"/>
    <x v="0"/>
    <x v="0"/>
    <x v="7"/>
    <x v="4"/>
    <x v="129"/>
    <s v="Comfandi"/>
    <n v="220000"/>
  </r>
  <r>
    <x v="1"/>
    <x v="0"/>
    <x v="5"/>
    <x v="0"/>
    <x v="0"/>
    <x v="7"/>
    <x v="4"/>
    <x v="130"/>
    <m/>
    <m/>
  </r>
  <r>
    <x v="1"/>
    <x v="0"/>
    <x v="5"/>
    <x v="0"/>
    <x v="0"/>
    <x v="7"/>
    <x v="2"/>
    <x v="131"/>
    <m/>
    <m/>
  </r>
  <r>
    <x v="1"/>
    <x v="0"/>
    <x v="5"/>
    <x v="0"/>
    <x v="0"/>
    <x v="1"/>
    <x v="7"/>
    <x v="34"/>
    <s v="Bancolombia"/>
    <n v="82190"/>
  </r>
  <r>
    <x v="1"/>
    <x v="0"/>
    <x v="5"/>
    <x v="0"/>
    <x v="0"/>
    <x v="1"/>
    <x v="7"/>
    <x v="20"/>
    <s v="Bancolombia"/>
    <n v="144061"/>
  </r>
  <r>
    <x v="1"/>
    <x v="0"/>
    <x v="5"/>
    <x v="0"/>
    <x v="0"/>
    <x v="1"/>
    <x v="7"/>
    <x v="20"/>
    <s v="Mercadopago Colombia Ltda"/>
    <n v="678359.67"/>
  </r>
  <r>
    <x v="1"/>
    <x v="0"/>
    <x v="5"/>
    <x v="0"/>
    <x v="0"/>
    <x v="1"/>
    <x v="7"/>
    <x v="101"/>
    <s v="Protección S.A"/>
    <m/>
  </r>
  <r>
    <x v="1"/>
    <x v="0"/>
    <x v="5"/>
    <x v="0"/>
    <x v="0"/>
    <x v="1"/>
    <x v="7"/>
    <x v="101"/>
    <s v="Colsubsidio "/>
    <m/>
  </r>
  <r>
    <x v="1"/>
    <x v="0"/>
    <x v="5"/>
    <x v="0"/>
    <x v="0"/>
    <x v="1"/>
    <x v="7"/>
    <x v="101"/>
    <s v="Comfandi "/>
    <m/>
  </r>
  <r>
    <x v="1"/>
    <x v="0"/>
    <x v="5"/>
    <x v="0"/>
    <x v="0"/>
    <x v="1"/>
    <x v="7"/>
    <x v="101"/>
    <s v="Eps Famisanar"/>
    <m/>
  </r>
  <r>
    <x v="1"/>
    <x v="0"/>
    <x v="5"/>
    <x v="0"/>
    <x v="0"/>
    <x v="1"/>
    <x v="7"/>
    <x v="101"/>
    <s v="EPS Sura"/>
    <m/>
  </r>
  <r>
    <x v="1"/>
    <x v="0"/>
    <x v="5"/>
    <x v="0"/>
    <x v="0"/>
    <x v="1"/>
    <x v="7"/>
    <x v="101"/>
    <s v="Porvenir S.A"/>
    <m/>
  </r>
  <r>
    <x v="1"/>
    <x v="0"/>
    <x v="5"/>
    <x v="0"/>
    <x v="0"/>
    <x v="1"/>
    <x v="7"/>
    <x v="101"/>
    <s v="SEGUROS DE RIESGOS LABORALES SURAMERICANA S.A."/>
    <m/>
  </r>
  <r>
    <x v="1"/>
    <x v="0"/>
    <x v="5"/>
    <x v="0"/>
    <x v="0"/>
    <x v="1"/>
    <x v="7"/>
    <x v="55"/>
    <s v="FARMACIA DROGUERIA SAN JORGE LTDA"/>
    <n v="5793"/>
  </r>
  <r>
    <x v="1"/>
    <x v="0"/>
    <x v="5"/>
    <x v="0"/>
    <x v="0"/>
    <x v="1"/>
    <x v="7"/>
    <x v="55"/>
    <m/>
    <m/>
  </r>
  <r>
    <x v="1"/>
    <x v="0"/>
    <x v="5"/>
    <x v="0"/>
    <x v="0"/>
    <x v="1"/>
    <x v="8"/>
    <x v="22"/>
    <s v="Bancolombia"/>
    <n v="532957"/>
  </r>
  <r>
    <x v="1"/>
    <x v="0"/>
    <x v="5"/>
    <x v="0"/>
    <x v="0"/>
    <x v="1"/>
    <x v="8"/>
    <x v="94"/>
    <s v="AGUSTIN ARMANDO POVEDA OVIEDO"/>
    <n v="662.19"/>
  </r>
  <r>
    <x v="1"/>
    <x v="0"/>
    <x v="5"/>
    <x v="0"/>
    <x v="0"/>
    <x v="1"/>
    <x v="8"/>
    <x v="94"/>
    <s v="DIAN"/>
    <n v="-257387.07"/>
  </r>
  <r>
    <x v="1"/>
    <x v="0"/>
    <x v="5"/>
    <x v="0"/>
    <x v="0"/>
    <x v="1"/>
    <x v="8"/>
    <x v="94"/>
    <s v="FARMACIA DROGUERIA SAN JORGE LTDA"/>
    <n v="12.04"/>
  </r>
  <r>
    <x v="1"/>
    <x v="0"/>
    <x v="5"/>
    <x v="0"/>
    <x v="0"/>
    <x v="1"/>
    <x v="8"/>
    <x v="94"/>
    <s v="MUNICIPIO DE SANTIAGO DE CALI"/>
    <n v="1930.76"/>
  </r>
  <r>
    <x v="1"/>
    <x v="0"/>
    <x v="5"/>
    <x v="0"/>
    <x v="0"/>
    <x v="1"/>
    <x v="8"/>
    <x v="94"/>
    <s v="INVERSIONES FARMACIAS ALPHA S.A.S"/>
    <n v="6810"/>
  </r>
  <r>
    <x v="1"/>
    <x v="0"/>
    <x v="5"/>
    <x v="0"/>
    <x v="0"/>
    <x v="1"/>
    <x v="8"/>
    <x v="94"/>
    <m/>
    <m/>
  </r>
  <r>
    <x v="1"/>
    <x v="0"/>
    <x v="5"/>
    <x v="0"/>
    <x v="0"/>
    <x v="1"/>
    <x v="8"/>
    <x v="94"/>
    <m/>
    <m/>
  </r>
  <r>
    <x v="1"/>
    <x v="0"/>
    <x v="5"/>
    <x v="0"/>
    <x v="0"/>
    <x v="1"/>
    <x v="8"/>
    <x v="94"/>
    <m/>
    <m/>
  </r>
  <r>
    <x v="1"/>
    <x v="0"/>
    <x v="5"/>
    <x v="0"/>
    <x v="0"/>
    <x v="1"/>
    <x v="8"/>
    <x v="94"/>
    <m/>
    <m/>
  </r>
  <r>
    <x v="1"/>
    <x v="0"/>
    <x v="5"/>
    <x v="0"/>
    <x v="0"/>
    <x v="1"/>
    <x v="8"/>
    <x v="95"/>
    <m/>
    <m/>
  </r>
  <r>
    <x v="1"/>
    <x v="0"/>
    <x v="5"/>
    <x v="0"/>
    <x v="0"/>
    <x v="1"/>
    <x v="8"/>
    <x v="77"/>
    <s v="Fundapedco"/>
    <m/>
  </r>
  <r>
    <x v="1"/>
    <x v="0"/>
    <x v="5"/>
    <x v="0"/>
    <x v="0"/>
    <x v="1"/>
    <x v="8"/>
    <x v="4"/>
    <s v="ALLTAG SAS"/>
    <m/>
  </r>
  <r>
    <x v="1"/>
    <x v="0"/>
    <x v="5"/>
    <x v="0"/>
    <x v="0"/>
    <x v="1"/>
    <x v="8"/>
    <x v="4"/>
    <s v="DAVID MUÑOZ MONTOYA"/>
    <m/>
  </r>
  <r>
    <x v="1"/>
    <x v="0"/>
    <x v="5"/>
    <x v="0"/>
    <x v="0"/>
    <x v="1"/>
    <x v="8"/>
    <x v="4"/>
    <s v="DIAZ Y RESTREPO S.A.S."/>
    <m/>
  </r>
  <r>
    <x v="1"/>
    <x v="0"/>
    <x v="5"/>
    <x v="0"/>
    <x v="0"/>
    <x v="1"/>
    <x v="8"/>
    <x v="4"/>
    <s v="SEERI COLOMBIA"/>
    <n v="0.01"/>
  </r>
  <r>
    <x v="1"/>
    <x v="0"/>
    <x v="5"/>
    <x v="0"/>
    <x v="0"/>
    <x v="1"/>
    <x v="8"/>
    <x v="4"/>
    <s v="SURAMERICA COMERCIAL S.A.S."/>
    <n v="48000"/>
  </r>
  <r>
    <x v="1"/>
    <x v="0"/>
    <x v="5"/>
    <x v="0"/>
    <x v="0"/>
    <x v="1"/>
    <x v="8"/>
    <x v="4"/>
    <s v="VITAINTEGRAL SAS"/>
    <n v="249.5"/>
  </r>
  <r>
    <x v="1"/>
    <x v="0"/>
    <x v="5"/>
    <x v="0"/>
    <x v="0"/>
    <x v="1"/>
    <x v="8"/>
    <x v="4"/>
    <s v="INVERSIONES ZONAZUL SAS"/>
    <n v="94"/>
  </r>
  <r>
    <x v="1"/>
    <x v="0"/>
    <x v="5"/>
    <x v="0"/>
    <x v="0"/>
    <x v="1"/>
    <x v="8"/>
    <x v="4"/>
    <s v="ALIMENTOS SOSTENIBLES SAS"/>
    <n v="988"/>
  </r>
  <r>
    <x v="1"/>
    <x v="0"/>
    <x v="5"/>
    <x v="0"/>
    <x v="0"/>
    <x v="1"/>
    <x v="8"/>
    <x v="4"/>
    <s v="NEGOCIOS LA PLAZA SAS"/>
    <n v="31700"/>
  </r>
  <r>
    <x v="1"/>
    <x v="0"/>
    <x v="5"/>
    <x v="0"/>
    <x v="0"/>
    <x v="1"/>
    <x v="8"/>
    <x v="4"/>
    <s v="ORGANIZACIÓN LINEA VITAL S.A.S"/>
    <n v="40"/>
  </r>
  <r>
    <x v="1"/>
    <x v="0"/>
    <x v="5"/>
    <x v="0"/>
    <x v="0"/>
    <x v="1"/>
    <x v="8"/>
    <x v="4"/>
    <s v="Clavijo Martinez Inversiones cia s en c"/>
    <n v="10"/>
  </r>
  <r>
    <x v="1"/>
    <x v="0"/>
    <x v="5"/>
    <x v="0"/>
    <x v="0"/>
    <x v="1"/>
    <x v="8"/>
    <x v="4"/>
    <s v="ALMACENES EXITO S.A."/>
    <n v="40800"/>
  </r>
  <r>
    <x v="1"/>
    <x v="0"/>
    <x v="5"/>
    <x v="0"/>
    <x v="0"/>
    <x v="1"/>
    <x v="8"/>
    <x v="4"/>
    <s v="BAGATELLE SAS"/>
    <n v="120328"/>
  </r>
  <r>
    <x v="1"/>
    <x v="0"/>
    <x v="5"/>
    <x v="0"/>
    <x v="0"/>
    <x v="1"/>
    <x v="8"/>
    <x v="4"/>
    <s v="SEBASTIAN MENDOZA CASTAÑO"/>
    <n v="657344"/>
  </r>
  <r>
    <x v="1"/>
    <x v="0"/>
    <x v="5"/>
    <x v="0"/>
    <x v="0"/>
    <x v="1"/>
    <x v="8"/>
    <x v="4"/>
    <s v="MOLI S.A.S."/>
    <n v="250"/>
  </r>
  <r>
    <x v="1"/>
    <x v="0"/>
    <x v="5"/>
    <x v="0"/>
    <x v="0"/>
    <x v="1"/>
    <x v="8"/>
    <x v="4"/>
    <s v="FABRICA DE ALIMENTOS PROCESADOS VENTOLINI S.A. EN REORGANIZACION"/>
    <n v="42800"/>
  </r>
  <r>
    <x v="1"/>
    <x v="0"/>
    <x v="5"/>
    <x v="0"/>
    <x v="0"/>
    <x v="1"/>
    <x v="8"/>
    <x v="4"/>
    <s v="ARTEMISA SAS"/>
    <n v="0.31"/>
  </r>
  <r>
    <x v="1"/>
    <x v="0"/>
    <x v="5"/>
    <x v="0"/>
    <x v="0"/>
    <x v="1"/>
    <x v="8"/>
    <x v="4"/>
    <s v="DIAN"/>
    <n v="787.92"/>
  </r>
  <r>
    <x v="1"/>
    <x v="0"/>
    <x v="5"/>
    <x v="0"/>
    <x v="0"/>
    <x v="1"/>
    <x v="8"/>
    <x v="4"/>
    <s v="FARMACIA DROGUERIA SAN JORGE LTDA"/>
    <n v="0.24"/>
  </r>
  <r>
    <x v="1"/>
    <x v="0"/>
    <x v="5"/>
    <x v="0"/>
    <x v="0"/>
    <x v="1"/>
    <x v="8"/>
    <x v="4"/>
    <s v="GASTRONOMIA GROUP SAS"/>
    <m/>
  </r>
  <r>
    <x v="1"/>
    <x v="0"/>
    <x v="5"/>
    <x v="0"/>
    <x v="0"/>
    <x v="1"/>
    <x v="8"/>
    <x v="4"/>
    <s v="Yina Yereinza Acevedo Álvarez"/>
    <n v="4"/>
  </r>
  <r>
    <x v="1"/>
    <x v="0"/>
    <x v="5"/>
    <x v="0"/>
    <x v="0"/>
    <x v="1"/>
    <x v="8"/>
    <x v="4"/>
    <m/>
    <m/>
  </r>
  <r>
    <x v="1"/>
    <x v="0"/>
    <x v="5"/>
    <x v="0"/>
    <x v="0"/>
    <x v="1"/>
    <x v="8"/>
    <x v="4"/>
    <m/>
    <m/>
  </r>
  <r>
    <x v="1"/>
    <x v="0"/>
    <x v="5"/>
    <x v="0"/>
    <x v="0"/>
    <x v="1"/>
    <x v="8"/>
    <x v="4"/>
    <m/>
    <m/>
  </r>
  <r>
    <x v="1"/>
    <x v="0"/>
    <x v="5"/>
    <x v="0"/>
    <x v="0"/>
    <x v="1"/>
    <x v="8"/>
    <x v="4"/>
    <m/>
    <m/>
  </r>
  <r>
    <x v="1"/>
    <x v="0"/>
    <x v="5"/>
    <x v="0"/>
    <x v="0"/>
    <x v="1"/>
    <x v="8"/>
    <x v="4"/>
    <m/>
    <m/>
  </r>
  <r>
    <x v="1"/>
    <x v="0"/>
    <x v="5"/>
    <x v="0"/>
    <x v="0"/>
    <x v="1"/>
    <x v="8"/>
    <x v="4"/>
    <m/>
    <m/>
  </r>
  <r>
    <x v="1"/>
    <x v="0"/>
    <x v="5"/>
    <x v="0"/>
    <x v="0"/>
    <x v="6"/>
    <x v="23"/>
    <x v="112"/>
    <m/>
    <m/>
  </r>
  <r>
    <x v="1"/>
    <x v="0"/>
    <x v="5"/>
    <x v="0"/>
    <x v="2"/>
    <x v="3"/>
    <x v="3"/>
    <x v="96"/>
    <m/>
    <m/>
  </r>
  <r>
    <x v="1"/>
    <x v="0"/>
    <x v="5"/>
    <x v="0"/>
    <x v="2"/>
    <x v="3"/>
    <x v="3"/>
    <x v="137"/>
    <s v="COOPERATIVA MULTIACTIVA UNIAGRO"/>
    <m/>
  </r>
  <r>
    <x v="1"/>
    <x v="0"/>
    <x v="5"/>
    <x v="0"/>
    <x v="2"/>
    <x v="3"/>
    <x v="3"/>
    <x v="97"/>
    <s v="LA CONCEPCION SA"/>
    <n v="636048"/>
  </r>
  <r>
    <x v="1"/>
    <x v="0"/>
    <x v="5"/>
    <x v="0"/>
    <x v="2"/>
    <x v="3"/>
    <x v="3"/>
    <x v="97"/>
    <s v="CONNPLANTS SAS"/>
    <n v="2660154"/>
  </r>
  <r>
    <x v="1"/>
    <x v="0"/>
    <x v="5"/>
    <x v="0"/>
    <x v="2"/>
    <x v="3"/>
    <x v="3"/>
    <x v="97"/>
    <s v="LA VITAL COLOMBIA SAS"/>
    <m/>
  </r>
  <r>
    <x v="1"/>
    <x v="0"/>
    <x v="5"/>
    <x v="0"/>
    <x v="2"/>
    <x v="3"/>
    <x v="3"/>
    <x v="97"/>
    <m/>
    <m/>
  </r>
  <r>
    <x v="1"/>
    <x v="0"/>
    <x v="5"/>
    <x v="0"/>
    <x v="2"/>
    <x v="3"/>
    <x v="3"/>
    <x v="97"/>
    <m/>
    <m/>
  </r>
  <r>
    <x v="1"/>
    <x v="0"/>
    <x v="5"/>
    <x v="0"/>
    <x v="2"/>
    <x v="3"/>
    <x v="3"/>
    <x v="97"/>
    <m/>
    <m/>
  </r>
  <r>
    <x v="1"/>
    <x v="0"/>
    <x v="5"/>
    <x v="0"/>
    <x v="2"/>
    <x v="3"/>
    <x v="3"/>
    <x v="97"/>
    <m/>
    <m/>
  </r>
  <r>
    <x v="1"/>
    <x v="0"/>
    <x v="5"/>
    <x v="0"/>
    <x v="2"/>
    <x v="3"/>
    <x v="3"/>
    <x v="98"/>
    <m/>
    <m/>
  </r>
  <r>
    <x v="1"/>
    <x v="0"/>
    <x v="5"/>
    <x v="0"/>
    <x v="2"/>
    <x v="3"/>
    <x v="3"/>
    <x v="99"/>
    <s v="FARMAVIT EMPRESA ASOCIATIVA DE TRABAJO"/>
    <n v="19257590"/>
  </r>
  <r>
    <x v="1"/>
    <x v="0"/>
    <x v="5"/>
    <x v="0"/>
    <x v="2"/>
    <x v="3"/>
    <x v="3"/>
    <x v="99"/>
    <s v="RANPACK SAS"/>
    <m/>
  </r>
  <r>
    <x v="1"/>
    <x v="0"/>
    <x v="5"/>
    <x v="0"/>
    <x v="2"/>
    <x v="3"/>
    <x v="3"/>
    <x v="99"/>
    <s v="NEW PLAST SAS"/>
    <n v="3426959"/>
  </r>
  <r>
    <x v="1"/>
    <x v="0"/>
    <x v="5"/>
    <x v="0"/>
    <x v="2"/>
    <x v="3"/>
    <x v="3"/>
    <x v="99"/>
    <s v="PRODUCCION GRAFICA EDITORES SAS"/>
    <n v="3102000"/>
  </r>
  <r>
    <x v="1"/>
    <x v="0"/>
    <x v="5"/>
    <x v="0"/>
    <x v="2"/>
    <x v="3"/>
    <x v="3"/>
    <x v="99"/>
    <m/>
    <m/>
  </r>
  <r>
    <x v="1"/>
    <x v="0"/>
    <x v="5"/>
    <x v="0"/>
    <x v="2"/>
    <x v="3"/>
    <x v="3"/>
    <x v="99"/>
    <m/>
    <m/>
  </r>
  <r>
    <x v="1"/>
    <x v="0"/>
    <x v="5"/>
    <x v="0"/>
    <x v="2"/>
    <x v="3"/>
    <x v="3"/>
    <x v="99"/>
    <m/>
    <m/>
  </r>
  <r>
    <x v="1"/>
    <x v="0"/>
    <x v="5"/>
    <x v="0"/>
    <x v="2"/>
    <x v="3"/>
    <x v="26"/>
    <x v="137"/>
    <m/>
    <m/>
  </r>
  <r>
    <x v="1"/>
    <x v="0"/>
    <x v="5"/>
    <x v="0"/>
    <x v="2"/>
    <x v="3"/>
    <x v="20"/>
    <x v="49"/>
    <s v="MULTILINEA LTDA"/>
    <n v="1080000"/>
  </r>
  <r>
    <x v="1"/>
    <x v="0"/>
    <x v="5"/>
    <x v="0"/>
    <x v="2"/>
    <x v="3"/>
    <x v="20"/>
    <x v="49"/>
    <s v="MELONN SAS"/>
    <n v="1366500"/>
  </r>
  <r>
    <x v="1"/>
    <x v="0"/>
    <x v="5"/>
    <x v="0"/>
    <x v="2"/>
    <x v="3"/>
    <x v="20"/>
    <x v="49"/>
    <s v="COORDINADORA MERCANTIL SA"/>
    <n v="2850520"/>
  </r>
  <r>
    <x v="1"/>
    <x v="0"/>
    <x v="5"/>
    <x v="0"/>
    <x v="2"/>
    <x v="3"/>
    <x v="20"/>
    <x v="49"/>
    <s v="ALLTAG SAS"/>
    <n v="452000"/>
  </r>
  <r>
    <x v="1"/>
    <x v="0"/>
    <x v="5"/>
    <x v="0"/>
    <x v="2"/>
    <x v="3"/>
    <x v="20"/>
    <x v="49"/>
    <s v="JHONSON JAIME CRUZ QUINTERO"/>
    <n v="80000"/>
  </r>
  <r>
    <x v="1"/>
    <x v="0"/>
    <x v="5"/>
    <x v="0"/>
    <x v="2"/>
    <x v="3"/>
    <x v="20"/>
    <x v="49"/>
    <m/>
    <m/>
  </r>
  <r>
    <x v="1"/>
    <x v="0"/>
    <x v="5"/>
    <x v="0"/>
    <x v="2"/>
    <x v="3"/>
    <x v="20"/>
    <x v="151"/>
    <m/>
    <m/>
  </r>
  <r>
    <x v="1"/>
    <x v="0"/>
    <x v="5"/>
    <x v="0"/>
    <x v="2"/>
    <x v="3"/>
    <x v="20"/>
    <x v="111"/>
    <s v="ALLTAG SAS"/>
    <n v="515200"/>
  </r>
  <r>
    <x v="1"/>
    <x v="0"/>
    <x v="5"/>
    <x v="0"/>
    <x v="2"/>
    <x v="3"/>
    <x v="20"/>
    <x v="111"/>
    <s v="MELONN SAS"/>
    <n v="890921"/>
  </r>
  <r>
    <x v="1"/>
    <x v="0"/>
    <x v="5"/>
    <x v="0"/>
    <x v="2"/>
    <x v="3"/>
    <x v="20"/>
    <x v="111"/>
    <m/>
    <m/>
  </r>
  <r>
    <x v="1"/>
    <x v="0"/>
    <x v="5"/>
    <x v="0"/>
    <x v="2"/>
    <x v="3"/>
    <x v="20"/>
    <x v="111"/>
    <m/>
    <m/>
  </r>
  <r>
    <x v="1"/>
    <x v="0"/>
    <x v="5"/>
    <x v="0"/>
    <x v="2"/>
    <x v="3"/>
    <x v="20"/>
    <x v="111"/>
    <m/>
    <m/>
  </r>
  <r>
    <x v="1"/>
    <x v="0"/>
    <x v="5"/>
    <x v="0"/>
    <x v="2"/>
    <x v="3"/>
    <x v="21"/>
    <x v="50"/>
    <m/>
    <m/>
  </r>
  <r>
    <x v="1"/>
    <x v="0"/>
    <x v="5"/>
    <x v="0"/>
    <x v="2"/>
    <x v="3"/>
    <x v="21"/>
    <x v="132"/>
    <m/>
    <m/>
  </r>
  <r>
    <x v="2"/>
    <x v="0"/>
    <x v="5"/>
    <x v="0"/>
    <x v="1"/>
    <x v="2"/>
    <x v="24"/>
    <x v="63"/>
    <s v="VARIOS"/>
    <n v="96620445.819999993"/>
  </r>
  <r>
    <x v="2"/>
    <x v="0"/>
    <x v="5"/>
    <x v="0"/>
    <x v="1"/>
    <x v="5"/>
    <x v="11"/>
    <x v="64"/>
    <m/>
    <n v="0.19"/>
  </r>
  <r>
    <x v="2"/>
    <x v="0"/>
    <x v="5"/>
    <x v="0"/>
    <x v="1"/>
    <x v="5"/>
    <x v="14"/>
    <x v="66"/>
    <m/>
    <m/>
  </r>
  <r>
    <x v="2"/>
    <x v="0"/>
    <x v="5"/>
    <x v="0"/>
    <x v="1"/>
    <x v="5"/>
    <x v="15"/>
    <x v="69"/>
    <m/>
    <n v="5000"/>
  </r>
  <r>
    <x v="2"/>
    <x v="0"/>
    <x v="5"/>
    <x v="0"/>
    <x v="1"/>
    <x v="2"/>
    <x v="25"/>
    <x v="74"/>
    <m/>
    <n v="-2216912"/>
  </r>
  <r>
    <x v="2"/>
    <x v="0"/>
    <x v="5"/>
    <x v="0"/>
    <x v="1"/>
    <x v="2"/>
    <x v="25"/>
    <x v="118"/>
    <m/>
    <m/>
  </r>
  <r>
    <x v="2"/>
    <x v="0"/>
    <x v="5"/>
    <x v="0"/>
    <x v="1"/>
    <x v="2"/>
    <x v="0"/>
    <x v="103"/>
    <m/>
    <m/>
  </r>
  <r>
    <x v="2"/>
    <x v="0"/>
    <x v="5"/>
    <x v="0"/>
    <x v="1"/>
    <x v="2"/>
    <x v="0"/>
    <x v="104"/>
    <m/>
    <n v="289915.92"/>
  </r>
  <r>
    <x v="2"/>
    <x v="0"/>
    <x v="5"/>
    <x v="0"/>
    <x v="1"/>
    <x v="2"/>
    <x v="0"/>
    <x v="145"/>
    <m/>
    <n v="-851030.35"/>
  </r>
  <r>
    <x v="2"/>
    <x v="0"/>
    <x v="5"/>
    <x v="0"/>
    <x v="1"/>
    <x v="5"/>
    <x v="7"/>
    <x v="153"/>
    <m/>
    <m/>
  </r>
  <r>
    <x v="2"/>
    <x v="0"/>
    <x v="5"/>
    <x v="0"/>
    <x v="0"/>
    <x v="0"/>
    <x v="4"/>
    <x v="6"/>
    <s v="SEBASTIAN MENDOZA CASTAÑO"/>
    <n v="6120000"/>
  </r>
  <r>
    <x v="2"/>
    <x v="0"/>
    <x v="5"/>
    <x v="0"/>
    <x v="0"/>
    <x v="0"/>
    <x v="4"/>
    <x v="6"/>
    <s v="ONLINE MARIA DEL MAR MEZU PALACIOS"/>
    <n v="1800000"/>
  </r>
  <r>
    <x v="2"/>
    <x v="0"/>
    <x v="5"/>
    <x v="0"/>
    <x v="0"/>
    <x v="0"/>
    <x v="4"/>
    <x v="6"/>
    <s v="MILDRED LOPEZ CAMPO"/>
    <m/>
  </r>
  <r>
    <x v="2"/>
    <x v="0"/>
    <x v="5"/>
    <x v="0"/>
    <x v="0"/>
    <x v="0"/>
    <x v="4"/>
    <x v="7"/>
    <s v="ONLINE MARIA DEL MAR MEZU PALACIOS"/>
    <n v="140606"/>
  </r>
  <r>
    <x v="2"/>
    <x v="0"/>
    <x v="5"/>
    <x v="0"/>
    <x v="0"/>
    <x v="0"/>
    <x v="4"/>
    <x v="7"/>
    <s v="MILDRED LOPEZ CAMPO"/>
    <m/>
  </r>
  <r>
    <x v="2"/>
    <x v="0"/>
    <x v="5"/>
    <x v="0"/>
    <x v="0"/>
    <x v="0"/>
    <x v="4"/>
    <x v="7"/>
    <m/>
    <m/>
  </r>
  <r>
    <x v="2"/>
    <x v="0"/>
    <x v="5"/>
    <x v="0"/>
    <x v="0"/>
    <x v="0"/>
    <x v="4"/>
    <x v="8"/>
    <s v="SEBASTIAN MENDOZA CASTAÑO"/>
    <n v="510000"/>
  </r>
  <r>
    <x v="2"/>
    <x v="0"/>
    <x v="5"/>
    <x v="0"/>
    <x v="0"/>
    <x v="0"/>
    <x v="4"/>
    <x v="8"/>
    <s v="ONLINE MARIA DEL MAR MEZU PALACIOS"/>
    <n v="161717"/>
  </r>
  <r>
    <x v="2"/>
    <x v="0"/>
    <x v="5"/>
    <x v="0"/>
    <x v="0"/>
    <x v="0"/>
    <x v="4"/>
    <x v="8"/>
    <s v="MILDRED LOPEZ CAMPO"/>
    <m/>
  </r>
  <r>
    <x v="2"/>
    <x v="0"/>
    <x v="5"/>
    <x v="0"/>
    <x v="0"/>
    <x v="0"/>
    <x v="4"/>
    <x v="9"/>
    <s v="SEBASTIAN MENDOZA CASTAÑO"/>
    <n v="61200"/>
  </r>
  <r>
    <x v="2"/>
    <x v="0"/>
    <x v="5"/>
    <x v="0"/>
    <x v="0"/>
    <x v="0"/>
    <x v="4"/>
    <x v="9"/>
    <s v="MILDRED LOPEZ CAMPO"/>
    <m/>
  </r>
  <r>
    <x v="2"/>
    <x v="0"/>
    <x v="5"/>
    <x v="0"/>
    <x v="0"/>
    <x v="0"/>
    <x v="4"/>
    <x v="9"/>
    <s v="ONLINE MARIA DEL MAR MEZU PALACIOS"/>
    <n v="19406"/>
  </r>
  <r>
    <x v="2"/>
    <x v="0"/>
    <x v="5"/>
    <x v="0"/>
    <x v="0"/>
    <x v="0"/>
    <x v="4"/>
    <x v="10"/>
    <s v="SEBASTIAN MENDOZA CASTAÑO"/>
    <n v="510000"/>
  </r>
  <r>
    <x v="2"/>
    <x v="0"/>
    <x v="5"/>
    <x v="0"/>
    <x v="0"/>
    <x v="0"/>
    <x v="4"/>
    <x v="10"/>
    <s v="ONLINE MARIA DEL MAR MEZU PALACIOS"/>
    <n v="161717"/>
  </r>
  <r>
    <x v="2"/>
    <x v="0"/>
    <x v="5"/>
    <x v="0"/>
    <x v="0"/>
    <x v="0"/>
    <x v="4"/>
    <x v="10"/>
    <s v="MILDRED LOPEZ CAMPO"/>
    <m/>
  </r>
  <r>
    <x v="2"/>
    <x v="0"/>
    <x v="5"/>
    <x v="0"/>
    <x v="0"/>
    <x v="0"/>
    <x v="4"/>
    <x v="11"/>
    <s v="SEBASTIAN MENDOZA CASTAÑO"/>
    <n v="255000"/>
  </r>
  <r>
    <x v="2"/>
    <x v="0"/>
    <x v="5"/>
    <x v="0"/>
    <x v="0"/>
    <x v="0"/>
    <x v="4"/>
    <x v="11"/>
    <s v="MILDRED LOPEZ CAMPO"/>
    <m/>
  </r>
  <r>
    <x v="2"/>
    <x v="0"/>
    <x v="5"/>
    <x v="0"/>
    <x v="0"/>
    <x v="0"/>
    <x v="4"/>
    <x v="11"/>
    <s v="ONLINE MARIA DEL MAR MEZU PALACIOS"/>
    <n v="75000"/>
  </r>
  <r>
    <x v="2"/>
    <x v="0"/>
    <x v="5"/>
    <x v="0"/>
    <x v="0"/>
    <x v="0"/>
    <x v="4"/>
    <x v="12"/>
    <s v="SEBASTIAN MENDOZA CASTAÑO"/>
    <n v="4080000"/>
  </r>
  <r>
    <x v="2"/>
    <x v="0"/>
    <x v="5"/>
    <x v="0"/>
    <x v="0"/>
    <x v="0"/>
    <x v="4"/>
    <x v="134"/>
    <m/>
    <m/>
  </r>
  <r>
    <x v="2"/>
    <x v="0"/>
    <x v="5"/>
    <x v="0"/>
    <x v="0"/>
    <x v="0"/>
    <x v="4"/>
    <x v="142"/>
    <m/>
    <m/>
  </r>
  <r>
    <x v="2"/>
    <x v="0"/>
    <x v="5"/>
    <x v="0"/>
    <x v="0"/>
    <x v="0"/>
    <x v="4"/>
    <x v="56"/>
    <s v="ARITEX DE COLOMBIA SAS"/>
    <n v="379578"/>
  </r>
  <r>
    <x v="2"/>
    <x v="0"/>
    <x v="5"/>
    <x v="0"/>
    <x v="0"/>
    <x v="0"/>
    <x v="4"/>
    <x v="13"/>
    <s v="SEGUROS DE RIESGOS LABORALES SURAMERICANA S.A."/>
    <n v="41342"/>
  </r>
  <r>
    <x v="2"/>
    <x v="0"/>
    <x v="5"/>
    <x v="0"/>
    <x v="0"/>
    <x v="0"/>
    <x v="4"/>
    <x v="146"/>
    <m/>
    <m/>
  </r>
  <r>
    <x v="2"/>
    <x v="0"/>
    <x v="5"/>
    <x v="0"/>
    <x v="0"/>
    <x v="0"/>
    <x v="4"/>
    <x v="14"/>
    <s v="Protección S.A"/>
    <n v="950400"/>
  </r>
  <r>
    <x v="2"/>
    <x v="0"/>
    <x v="5"/>
    <x v="0"/>
    <x v="0"/>
    <x v="0"/>
    <x v="4"/>
    <x v="14"/>
    <s v="Porvenir S.A"/>
    <m/>
  </r>
  <r>
    <x v="2"/>
    <x v="0"/>
    <x v="5"/>
    <x v="0"/>
    <x v="0"/>
    <x v="0"/>
    <x v="4"/>
    <x v="15"/>
    <s v="Comfandi "/>
    <n v="316800"/>
  </r>
  <r>
    <x v="2"/>
    <x v="0"/>
    <x v="5"/>
    <x v="0"/>
    <x v="0"/>
    <x v="0"/>
    <x v="4"/>
    <x v="147"/>
    <m/>
    <m/>
  </r>
  <r>
    <x v="2"/>
    <x v="0"/>
    <x v="5"/>
    <x v="0"/>
    <x v="0"/>
    <x v="0"/>
    <x v="4"/>
    <x v="113"/>
    <s v="INVERSIONES EN RECREACION DEPORTE Y SALUD S.A."/>
    <m/>
  </r>
  <r>
    <x v="2"/>
    <x v="0"/>
    <x v="5"/>
    <x v="0"/>
    <x v="0"/>
    <x v="0"/>
    <x v="9"/>
    <x v="114"/>
    <s v="H&amp;G CONTADORES SAS"/>
    <n v="1200000"/>
  </r>
  <r>
    <x v="2"/>
    <x v="0"/>
    <x v="5"/>
    <x v="0"/>
    <x v="0"/>
    <x v="0"/>
    <x v="9"/>
    <x v="30"/>
    <s v="LITIGIO Y CONSULTORIA LEGAL SAS"/>
    <n v="250000"/>
  </r>
  <r>
    <x v="2"/>
    <x v="0"/>
    <x v="5"/>
    <x v="0"/>
    <x v="0"/>
    <x v="0"/>
    <x v="9"/>
    <x v="110"/>
    <m/>
    <m/>
  </r>
  <r>
    <x v="2"/>
    <x v="0"/>
    <x v="5"/>
    <x v="0"/>
    <x v="0"/>
    <x v="0"/>
    <x v="5"/>
    <x v="70"/>
    <s v="Hotel Laureles Plaza SAS"/>
    <n v="3556"/>
  </r>
  <r>
    <x v="2"/>
    <x v="0"/>
    <x v="5"/>
    <x v="0"/>
    <x v="0"/>
    <x v="0"/>
    <x v="5"/>
    <x v="70"/>
    <s v="VALLAR SAS"/>
    <n v="33333"/>
  </r>
  <r>
    <x v="2"/>
    <x v="0"/>
    <x v="5"/>
    <x v="0"/>
    <x v="0"/>
    <x v="0"/>
    <x v="5"/>
    <x v="102"/>
    <m/>
    <m/>
  </r>
  <r>
    <x v="2"/>
    <x v="0"/>
    <x v="5"/>
    <x v="0"/>
    <x v="0"/>
    <x v="0"/>
    <x v="5"/>
    <x v="71"/>
    <s v=" COLOMBIA TELECOMUNICACIONES S.A. E.S.P."/>
    <n v="740"/>
  </r>
  <r>
    <x v="2"/>
    <x v="0"/>
    <x v="5"/>
    <x v="0"/>
    <x v="0"/>
    <x v="0"/>
    <x v="5"/>
    <x v="71"/>
    <s v="AEROVIAS DEL CONTINENTE AMERICANO S.A."/>
    <m/>
  </r>
  <r>
    <x v="2"/>
    <x v="0"/>
    <x v="5"/>
    <x v="0"/>
    <x v="0"/>
    <x v="0"/>
    <x v="5"/>
    <x v="78"/>
    <m/>
    <m/>
  </r>
  <r>
    <x v="2"/>
    <x v="0"/>
    <x v="5"/>
    <x v="0"/>
    <x v="0"/>
    <x v="0"/>
    <x v="6"/>
    <x v="17"/>
    <s v="OLGA BARBOSA DE HURTADO"/>
    <n v="800000"/>
  </r>
  <r>
    <x v="2"/>
    <x v="0"/>
    <x v="5"/>
    <x v="0"/>
    <x v="0"/>
    <x v="0"/>
    <x v="6"/>
    <x v="17"/>
    <m/>
    <m/>
  </r>
  <r>
    <x v="2"/>
    <x v="0"/>
    <x v="5"/>
    <x v="0"/>
    <x v="0"/>
    <x v="0"/>
    <x v="6"/>
    <x v="143"/>
    <m/>
    <m/>
  </r>
  <r>
    <x v="2"/>
    <x v="0"/>
    <x v="5"/>
    <x v="0"/>
    <x v="0"/>
    <x v="0"/>
    <x v="29"/>
    <x v="154"/>
    <s v="Suramericana"/>
    <m/>
  </r>
  <r>
    <x v="2"/>
    <x v="0"/>
    <x v="5"/>
    <x v="0"/>
    <x v="0"/>
    <x v="0"/>
    <x v="0"/>
    <x v="79"/>
    <m/>
    <m/>
  </r>
  <r>
    <x v="2"/>
    <x v="0"/>
    <x v="5"/>
    <x v="0"/>
    <x v="0"/>
    <x v="0"/>
    <x v="0"/>
    <x v="80"/>
    <s v="GOOGLE LLC"/>
    <n v="420610.07"/>
  </r>
  <r>
    <x v="2"/>
    <x v="0"/>
    <x v="5"/>
    <x v="0"/>
    <x v="0"/>
    <x v="0"/>
    <x v="0"/>
    <x v="80"/>
    <s v="MERCADEO COMPARTIDO SAS"/>
    <n v="425934"/>
  </r>
  <r>
    <x v="2"/>
    <x v="0"/>
    <x v="5"/>
    <x v="0"/>
    <x v="0"/>
    <x v="0"/>
    <x v="0"/>
    <x v="80"/>
    <s v="FAVEBOOK IRELAND LIMITED"/>
    <m/>
  </r>
  <r>
    <x v="2"/>
    <x v="0"/>
    <x v="5"/>
    <x v="0"/>
    <x v="0"/>
    <x v="0"/>
    <x v="0"/>
    <x v="80"/>
    <s v=" MANCHOLA ASOCIADOS LTDA"/>
    <n v="2398725"/>
  </r>
  <r>
    <x v="2"/>
    <x v="0"/>
    <x v="5"/>
    <x v="0"/>
    <x v="0"/>
    <x v="0"/>
    <x v="0"/>
    <x v="80"/>
    <s v="GODADDY"/>
    <m/>
  </r>
  <r>
    <x v="2"/>
    <x v="0"/>
    <x v="5"/>
    <x v="0"/>
    <x v="0"/>
    <x v="0"/>
    <x v="0"/>
    <x v="80"/>
    <s v="PRODUCCION GRAFICA EDITORES SAS"/>
    <m/>
  </r>
  <r>
    <x v="2"/>
    <x v="0"/>
    <x v="5"/>
    <x v="0"/>
    <x v="0"/>
    <x v="0"/>
    <x v="0"/>
    <x v="80"/>
    <s v="INGRID VIVIANA AGUDELO POVEDA"/>
    <m/>
  </r>
  <r>
    <x v="2"/>
    <x v="0"/>
    <x v="5"/>
    <x v="0"/>
    <x v="0"/>
    <x v="0"/>
    <x v="0"/>
    <x v="80"/>
    <m/>
    <m/>
  </r>
  <r>
    <x v="2"/>
    <x v="0"/>
    <x v="5"/>
    <x v="0"/>
    <x v="0"/>
    <x v="0"/>
    <x v="0"/>
    <x v="80"/>
    <m/>
    <m/>
  </r>
  <r>
    <x v="2"/>
    <x v="0"/>
    <x v="5"/>
    <x v="0"/>
    <x v="0"/>
    <x v="0"/>
    <x v="0"/>
    <x v="84"/>
    <s v=" COLOMBIA TELECOMUNICACIONES S.A. E.S.P."/>
    <n v="18500"/>
  </r>
  <r>
    <x v="2"/>
    <x v="0"/>
    <x v="5"/>
    <x v="0"/>
    <x v="0"/>
    <x v="0"/>
    <x v="0"/>
    <x v="84"/>
    <s v="GLORIA LILIANA VELEZ BUITRAGO"/>
    <n v="150000"/>
  </r>
  <r>
    <x v="2"/>
    <x v="0"/>
    <x v="5"/>
    <x v="0"/>
    <x v="0"/>
    <x v="0"/>
    <x v="0"/>
    <x v="107"/>
    <m/>
    <m/>
  </r>
  <r>
    <x v="2"/>
    <x v="0"/>
    <x v="5"/>
    <x v="0"/>
    <x v="0"/>
    <x v="0"/>
    <x v="0"/>
    <x v="115"/>
    <m/>
    <m/>
  </r>
  <r>
    <x v="2"/>
    <x v="0"/>
    <x v="5"/>
    <x v="0"/>
    <x v="0"/>
    <x v="0"/>
    <x v="0"/>
    <x v="138"/>
    <s v=" COLOMBIA TELECOMUNICACIONES S.A. E.S.P."/>
    <n v="263143"/>
  </r>
  <r>
    <x v="2"/>
    <x v="0"/>
    <x v="5"/>
    <x v="0"/>
    <x v="0"/>
    <x v="0"/>
    <x v="0"/>
    <x v="108"/>
    <m/>
    <m/>
  </r>
  <r>
    <x v="2"/>
    <x v="0"/>
    <x v="5"/>
    <x v="0"/>
    <x v="0"/>
    <x v="0"/>
    <x v="0"/>
    <x v="109"/>
    <m/>
    <m/>
  </r>
  <r>
    <x v="2"/>
    <x v="0"/>
    <x v="5"/>
    <x v="0"/>
    <x v="0"/>
    <x v="0"/>
    <x v="0"/>
    <x v="116"/>
    <s v="JOSE JAVIER SALCEDO SANCHEZ"/>
    <m/>
  </r>
  <r>
    <x v="2"/>
    <x v="0"/>
    <x v="5"/>
    <x v="0"/>
    <x v="0"/>
    <x v="0"/>
    <x v="0"/>
    <x v="116"/>
    <s v="SIIGO SAS"/>
    <m/>
  </r>
  <r>
    <x v="2"/>
    <x v="0"/>
    <x v="5"/>
    <x v="0"/>
    <x v="0"/>
    <x v="0"/>
    <x v="0"/>
    <x v="79"/>
    <m/>
    <m/>
  </r>
  <r>
    <x v="2"/>
    <x v="0"/>
    <x v="5"/>
    <x v="0"/>
    <x v="0"/>
    <x v="0"/>
    <x v="12"/>
    <x v="81"/>
    <m/>
    <m/>
  </r>
  <r>
    <x v="2"/>
    <x v="0"/>
    <x v="5"/>
    <x v="0"/>
    <x v="0"/>
    <x v="0"/>
    <x v="12"/>
    <x v="82"/>
    <m/>
    <m/>
  </r>
  <r>
    <x v="2"/>
    <x v="0"/>
    <x v="5"/>
    <x v="0"/>
    <x v="0"/>
    <x v="0"/>
    <x v="12"/>
    <x v="83"/>
    <m/>
    <m/>
  </r>
  <r>
    <x v="2"/>
    <x v="0"/>
    <x v="5"/>
    <x v="0"/>
    <x v="0"/>
    <x v="0"/>
    <x v="12"/>
    <x v="84"/>
    <m/>
    <m/>
  </r>
  <r>
    <x v="2"/>
    <x v="0"/>
    <x v="5"/>
    <x v="0"/>
    <x v="0"/>
    <x v="0"/>
    <x v="19"/>
    <x v="100"/>
    <s v="EL COMERCIO ELECTRICO S.A.S."/>
    <m/>
  </r>
  <r>
    <x v="2"/>
    <x v="0"/>
    <x v="5"/>
    <x v="0"/>
    <x v="0"/>
    <x v="0"/>
    <x v="19"/>
    <x v="100"/>
    <s v="RAFAEL ALEJANDRO GARZON REBELLON"/>
    <m/>
  </r>
  <r>
    <x v="2"/>
    <x v="0"/>
    <x v="5"/>
    <x v="0"/>
    <x v="0"/>
    <x v="0"/>
    <x v="19"/>
    <x v="139"/>
    <s v="MIGUEL ANGEL PERDOMI"/>
    <n v="1310000"/>
  </r>
  <r>
    <x v="2"/>
    <x v="0"/>
    <x v="5"/>
    <x v="0"/>
    <x v="0"/>
    <x v="0"/>
    <x v="28"/>
    <x v="150"/>
    <m/>
    <m/>
  </r>
  <r>
    <x v="2"/>
    <x v="0"/>
    <x v="5"/>
    <x v="0"/>
    <x v="0"/>
    <x v="0"/>
    <x v="27"/>
    <x v="140"/>
    <s v="JOSE JAVIER SALCEDO SANCHEZ"/>
    <m/>
  </r>
  <r>
    <x v="2"/>
    <x v="0"/>
    <x v="5"/>
    <x v="0"/>
    <x v="0"/>
    <x v="0"/>
    <x v="27"/>
    <x v="148"/>
    <m/>
    <m/>
  </r>
  <r>
    <x v="2"/>
    <x v="0"/>
    <x v="5"/>
    <x v="0"/>
    <x v="0"/>
    <x v="0"/>
    <x v="27"/>
    <x v="139"/>
    <m/>
    <m/>
  </r>
  <r>
    <x v="2"/>
    <x v="0"/>
    <x v="5"/>
    <x v="0"/>
    <x v="0"/>
    <x v="0"/>
    <x v="27"/>
    <x v="149"/>
    <m/>
    <m/>
  </r>
  <r>
    <x v="2"/>
    <x v="0"/>
    <x v="5"/>
    <x v="0"/>
    <x v="0"/>
    <x v="0"/>
    <x v="22"/>
    <x v="105"/>
    <m/>
    <m/>
  </r>
  <r>
    <x v="2"/>
    <x v="0"/>
    <x v="5"/>
    <x v="0"/>
    <x v="0"/>
    <x v="0"/>
    <x v="16"/>
    <x v="86"/>
    <s v="AEROVIAS DEL CONTINENTE AMERICANO S.A."/>
    <n v="465004"/>
  </r>
  <r>
    <x v="2"/>
    <x v="0"/>
    <x v="5"/>
    <x v="0"/>
    <x v="0"/>
    <x v="0"/>
    <x v="16"/>
    <x v="86"/>
    <s v="AEROVIAS DE INTEGRACION REGIONAL S A"/>
    <n v="445700"/>
  </r>
  <r>
    <x v="2"/>
    <x v="0"/>
    <x v="5"/>
    <x v="0"/>
    <x v="0"/>
    <x v="0"/>
    <x v="16"/>
    <x v="117"/>
    <s v="Hotel Laureles Plaza SAS"/>
    <n v="642444"/>
  </r>
  <r>
    <x v="2"/>
    <x v="0"/>
    <x v="5"/>
    <x v="0"/>
    <x v="0"/>
    <x v="0"/>
    <x v="16"/>
    <x v="117"/>
    <s v="VALLAR SAS"/>
    <n v="461667"/>
  </r>
  <r>
    <x v="2"/>
    <x v="0"/>
    <x v="5"/>
    <x v="0"/>
    <x v="0"/>
    <x v="0"/>
    <x v="16"/>
    <x v="117"/>
    <s v="JSJ GROUP SAS"/>
    <n v="134936"/>
  </r>
  <r>
    <x v="2"/>
    <x v="0"/>
    <x v="5"/>
    <x v="0"/>
    <x v="0"/>
    <x v="0"/>
    <x v="22"/>
    <x v="105"/>
    <m/>
    <m/>
  </r>
  <r>
    <x v="2"/>
    <x v="0"/>
    <x v="5"/>
    <x v="0"/>
    <x v="0"/>
    <x v="0"/>
    <x v="2"/>
    <x v="87"/>
    <s v=" SHOPIFY INC"/>
    <n v="354541.03"/>
  </r>
  <r>
    <x v="2"/>
    <x v="0"/>
    <x v="5"/>
    <x v="0"/>
    <x v="0"/>
    <x v="0"/>
    <x v="2"/>
    <x v="87"/>
    <s v="CORPORACION CLUB DE TENIS CALI"/>
    <n v="807438"/>
  </r>
  <r>
    <x v="2"/>
    <x v="0"/>
    <x v="5"/>
    <x v="0"/>
    <x v="0"/>
    <x v="0"/>
    <x v="2"/>
    <x v="87"/>
    <m/>
    <m/>
  </r>
  <r>
    <x v="2"/>
    <x v="0"/>
    <x v="5"/>
    <x v="0"/>
    <x v="0"/>
    <x v="0"/>
    <x v="2"/>
    <x v="87"/>
    <m/>
    <m/>
  </r>
  <r>
    <x v="2"/>
    <x v="0"/>
    <x v="5"/>
    <x v="0"/>
    <x v="0"/>
    <x v="0"/>
    <x v="2"/>
    <x v="88"/>
    <m/>
    <m/>
  </r>
  <r>
    <x v="2"/>
    <x v="0"/>
    <x v="5"/>
    <x v="0"/>
    <x v="0"/>
    <x v="0"/>
    <x v="2"/>
    <x v="88"/>
    <s v="ALMACENES LA 13 S.A.S."/>
    <m/>
  </r>
  <r>
    <x v="2"/>
    <x v="0"/>
    <x v="5"/>
    <x v="0"/>
    <x v="0"/>
    <x v="0"/>
    <x v="2"/>
    <x v="89"/>
    <s v="BERTHA CARDONA VASQUEZ"/>
    <m/>
  </r>
  <r>
    <x v="2"/>
    <x v="0"/>
    <x v="5"/>
    <x v="0"/>
    <x v="0"/>
    <x v="0"/>
    <x v="2"/>
    <x v="89"/>
    <s v="COLOMBIANA DE COMERCIO SA"/>
    <m/>
  </r>
  <r>
    <x v="2"/>
    <x v="0"/>
    <x v="5"/>
    <x v="0"/>
    <x v="0"/>
    <x v="0"/>
    <x v="2"/>
    <x v="89"/>
    <s v="REDOX COLOMBIA S.A.S."/>
    <n v="78822"/>
  </r>
  <r>
    <x v="2"/>
    <x v="0"/>
    <x v="5"/>
    <x v="0"/>
    <x v="0"/>
    <x v="0"/>
    <x v="2"/>
    <x v="90"/>
    <s v="GRUPO ARGURI SAS "/>
    <n v="175026"/>
  </r>
  <r>
    <x v="2"/>
    <x v="0"/>
    <x v="5"/>
    <x v="0"/>
    <x v="0"/>
    <x v="0"/>
    <x v="2"/>
    <x v="90"/>
    <m/>
    <m/>
  </r>
  <r>
    <x v="2"/>
    <x v="0"/>
    <x v="5"/>
    <x v="0"/>
    <x v="0"/>
    <x v="0"/>
    <x v="2"/>
    <x v="90"/>
    <m/>
    <m/>
  </r>
  <r>
    <x v="2"/>
    <x v="0"/>
    <x v="5"/>
    <x v="0"/>
    <x v="0"/>
    <x v="0"/>
    <x v="2"/>
    <x v="90"/>
    <m/>
    <m/>
  </r>
  <r>
    <x v="2"/>
    <x v="0"/>
    <x v="5"/>
    <x v="0"/>
    <x v="0"/>
    <x v="0"/>
    <x v="2"/>
    <x v="90"/>
    <m/>
    <m/>
  </r>
  <r>
    <x v="2"/>
    <x v="0"/>
    <x v="5"/>
    <x v="0"/>
    <x v="0"/>
    <x v="0"/>
    <x v="2"/>
    <x v="90"/>
    <m/>
    <m/>
  </r>
  <r>
    <x v="2"/>
    <x v="0"/>
    <x v="5"/>
    <x v="0"/>
    <x v="0"/>
    <x v="0"/>
    <x v="2"/>
    <x v="91"/>
    <s v="MAURO ENRIQUE MEDINA BOTERO"/>
    <m/>
  </r>
  <r>
    <x v="2"/>
    <x v="0"/>
    <x v="5"/>
    <x v="0"/>
    <x v="0"/>
    <x v="0"/>
    <x v="2"/>
    <x v="91"/>
    <s v="CAROLL VIVIANA GELVES NAVAS"/>
    <m/>
  </r>
  <r>
    <x v="2"/>
    <x v="0"/>
    <x v="5"/>
    <x v="0"/>
    <x v="0"/>
    <x v="0"/>
    <x v="2"/>
    <x v="91"/>
    <s v="FABRICA DE ALIMENTOS PROCESADOS VENTOLINI S.A. EN REORGANIZACION"/>
    <m/>
  </r>
  <r>
    <x v="2"/>
    <x v="0"/>
    <x v="5"/>
    <x v="0"/>
    <x v="0"/>
    <x v="0"/>
    <x v="2"/>
    <x v="91"/>
    <s v="TIZONES LIMITADA"/>
    <m/>
  </r>
  <r>
    <x v="2"/>
    <x v="0"/>
    <x v="5"/>
    <x v="0"/>
    <x v="0"/>
    <x v="0"/>
    <x v="2"/>
    <x v="92"/>
    <m/>
    <m/>
  </r>
  <r>
    <x v="2"/>
    <x v="0"/>
    <x v="5"/>
    <x v="0"/>
    <x v="0"/>
    <x v="0"/>
    <x v="2"/>
    <x v="136"/>
    <s v="SEBASTIAN MENDOZA CASTAÑO"/>
    <m/>
  </r>
  <r>
    <x v="2"/>
    <x v="0"/>
    <x v="5"/>
    <x v="0"/>
    <x v="0"/>
    <x v="0"/>
    <x v="2"/>
    <x v="136"/>
    <s v="ONLINE MARIA DEL MAR MEZU PALACIOS"/>
    <n v="20000"/>
  </r>
  <r>
    <x v="2"/>
    <x v="0"/>
    <x v="5"/>
    <x v="0"/>
    <x v="0"/>
    <x v="0"/>
    <x v="2"/>
    <x v="136"/>
    <s v="IDER GONZALEZ"/>
    <n v="18000"/>
  </r>
  <r>
    <x v="2"/>
    <x v="0"/>
    <x v="5"/>
    <x v="0"/>
    <x v="0"/>
    <x v="0"/>
    <x v="2"/>
    <x v="136"/>
    <s v="JHON FREYMAN ESCOBAR"/>
    <n v="10000"/>
  </r>
  <r>
    <x v="2"/>
    <x v="0"/>
    <x v="5"/>
    <x v="0"/>
    <x v="0"/>
    <x v="0"/>
    <x v="2"/>
    <x v="136"/>
    <s v="DAVID MUÑOZ MONTOYA"/>
    <n v="680300"/>
  </r>
  <r>
    <x v="2"/>
    <x v="0"/>
    <x v="5"/>
    <x v="0"/>
    <x v="0"/>
    <x v="0"/>
    <x v="2"/>
    <x v="136"/>
    <s v="MANUEL ACOSTA"/>
    <n v="8000"/>
  </r>
  <r>
    <x v="2"/>
    <x v="0"/>
    <x v="5"/>
    <x v="0"/>
    <x v="0"/>
    <x v="0"/>
    <x v="2"/>
    <x v="136"/>
    <s v="ONLINE OSCAR ESCOBAR JIMENEZ"/>
    <n v="32000"/>
  </r>
  <r>
    <x v="2"/>
    <x v="0"/>
    <x v="5"/>
    <x v="0"/>
    <x v="0"/>
    <x v="0"/>
    <x v="2"/>
    <x v="136"/>
    <m/>
    <m/>
  </r>
  <r>
    <x v="2"/>
    <x v="0"/>
    <x v="5"/>
    <x v="0"/>
    <x v="0"/>
    <x v="0"/>
    <x v="2"/>
    <x v="141"/>
    <s v="ONLINE OSCAR ESCOBAR JIMENEZ"/>
    <m/>
  </r>
  <r>
    <x v="2"/>
    <x v="0"/>
    <x v="5"/>
    <x v="0"/>
    <x v="0"/>
    <x v="0"/>
    <x v="2"/>
    <x v="141"/>
    <m/>
    <m/>
  </r>
  <r>
    <x v="2"/>
    <x v="0"/>
    <x v="5"/>
    <x v="0"/>
    <x v="0"/>
    <x v="0"/>
    <x v="2"/>
    <x v="141"/>
    <m/>
    <m/>
  </r>
  <r>
    <x v="2"/>
    <x v="0"/>
    <x v="5"/>
    <x v="0"/>
    <x v="0"/>
    <x v="0"/>
    <x v="2"/>
    <x v="93"/>
    <m/>
    <m/>
  </r>
  <r>
    <x v="2"/>
    <x v="0"/>
    <x v="5"/>
    <x v="0"/>
    <x v="0"/>
    <x v="0"/>
    <x v="2"/>
    <x v="84"/>
    <s v="JHON FREYMAN ESCOBAR"/>
    <m/>
  </r>
  <r>
    <x v="2"/>
    <x v="0"/>
    <x v="5"/>
    <x v="0"/>
    <x v="0"/>
    <x v="0"/>
    <x v="2"/>
    <x v="84"/>
    <m/>
    <m/>
  </r>
  <r>
    <x v="2"/>
    <x v="0"/>
    <x v="5"/>
    <x v="0"/>
    <x v="0"/>
    <x v="0"/>
    <x v="2"/>
    <x v="84"/>
    <m/>
    <m/>
  </r>
  <r>
    <x v="2"/>
    <x v="0"/>
    <x v="5"/>
    <x v="0"/>
    <x v="0"/>
    <x v="0"/>
    <x v="2"/>
    <x v="84"/>
    <m/>
    <m/>
  </r>
  <r>
    <x v="2"/>
    <x v="0"/>
    <x v="5"/>
    <x v="0"/>
    <x v="0"/>
    <x v="0"/>
    <x v="2"/>
    <x v="84"/>
    <m/>
    <m/>
  </r>
  <r>
    <x v="2"/>
    <x v="0"/>
    <x v="5"/>
    <x v="0"/>
    <x v="0"/>
    <x v="0"/>
    <x v="2"/>
    <x v="84"/>
    <m/>
    <m/>
  </r>
  <r>
    <x v="2"/>
    <x v="0"/>
    <x v="5"/>
    <x v="0"/>
    <x v="0"/>
    <x v="0"/>
    <x v="2"/>
    <x v="84"/>
    <m/>
    <m/>
  </r>
  <r>
    <x v="2"/>
    <x v="0"/>
    <x v="5"/>
    <x v="0"/>
    <x v="0"/>
    <x v="0"/>
    <x v="2"/>
    <x v="84"/>
    <m/>
    <m/>
  </r>
  <r>
    <x v="2"/>
    <x v="0"/>
    <x v="5"/>
    <x v="0"/>
    <x v="0"/>
    <x v="0"/>
    <x v="2"/>
    <x v="84"/>
    <m/>
    <m/>
  </r>
  <r>
    <x v="2"/>
    <x v="0"/>
    <x v="5"/>
    <x v="0"/>
    <x v="0"/>
    <x v="0"/>
    <x v="2"/>
    <x v="84"/>
    <m/>
    <m/>
  </r>
  <r>
    <x v="2"/>
    <x v="0"/>
    <x v="5"/>
    <x v="0"/>
    <x v="0"/>
    <x v="7"/>
    <x v="4"/>
    <x v="119"/>
    <s v="DAVID MUÑOZ MONTOYA"/>
    <n v="2300000"/>
  </r>
  <r>
    <x v="2"/>
    <x v="0"/>
    <x v="5"/>
    <x v="0"/>
    <x v="0"/>
    <x v="7"/>
    <x v="4"/>
    <x v="119"/>
    <s v="OSCAR ESCOBAR JIMÉNEZ"/>
    <n v="5500000"/>
  </r>
  <r>
    <x v="2"/>
    <x v="0"/>
    <x v="5"/>
    <x v="0"/>
    <x v="0"/>
    <x v="7"/>
    <x v="4"/>
    <x v="120"/>
    <s v="DAVID MUÑOZ MONTOYA"/>
    <m/>
  </r>
  <r>
    <x v="2"/>
    <x v="0"/>
    <x v="5"/>
    <x v="0"/>
    <x v="0"/>
    <x v="7"/>
    <x v="4"/>
    <x v="121"/>
    <s v="DAVID MUÑOZ MONTOYA"/>
    <n v="311717"/>
  </r>
  <r>
    <x v="2"/>
    <x v="0"/>
    <x v="5"/>
    <x v="0"/>
    <x v="0"/>
    <x v="7"/>
    <x v="4"/>
    <x v="121"/>
    <s v="OSCAR ESCOBAR JIMÉNEZ"/>
    <n v="458333"/>
  </r>
  <r>
    <x v="2"/>
    <x v="0"/>
    <x v="5"/>
    <x v="0"/>
    <x v="0"/>
    <x v="7"/>
    <x v="4"/>
    <x v="122"/>
    <s v="OSCAR ESCOBAR JIMÉNEZ"/>
    <n v="37406"/>
  </r>
  <r>
    <x v="2"/>
    <x v="0"/>
    <x v="5"/>
    <x v="0"/>
    <x v="0"/>
    <x v="7"/>
    <x v="4"/>
    <x v="122"/>
    <s v="DAVID MUÑOZ MONTOYA"/>
    <n v="55000"/>
  </r>
  <r>
    <x v="2"/>
    <x v="0"/>
    <x v="5"/>
    <x v="0"/>
    <x v="0"/>
    <x v="7"/>
    <x v="4"/>
    <x v="123"/>
    <s v="OSCAR ESCOBAR JIMÉNEZ"/>
    <n v="311717"/>
  </r>
  <r>
    <x v="2"/>
    <x v="0"/>
    <x v="5"/>
    <x v="0"/>
    <x v="0"/>
    <x v="7"/>
    <x v="4"/>
    <x v="123"/>
    <s v="DAVID MUÑOZ MONTOYA"/>
    <n v="458333"/>
  </r>
  <r>
    <x v="2"/>
    <x v="0"/>
    <x v="5"/>
    <x v="0"/>
    <x v="0"/>
    <x v="7"/>
    <x v="4"/>
    <x v="124"/>
    <s v="OSCAR ESCOBAR JIMÉNEZ"/>
    <n v="150000"/>
  </r>
  <r>
    <x v="2"/>
    <x v="0"/>
    <x v="5"/>
    <x v="0"/>
    <x v="0"/>
    <x v="7"/>
    <x v="4"/>
    <x v="124"/>
    <s v="DAVID MUÑOZ MONTOYA"/>
    <n v="229167"/>
  </r>
  <r>
    <x v="2"/>
    <x v="0"/>
    <x v="5"/>
    <x v="0"/>
    <x v="0"/>
    <x v="7"/>
    <x v="4"/>
    <x v="135"/>
    <m/>
    <m/>
  </r>
  <r>
    <x v="2"/>
    <x v="0"/>
    <x v="5"/>
    <x v="0"/>
    <x v="0"/>
    <x v="7"/>
    <x v="4"/>
    <x v="125"/>
    <s v="DAVID MUÑOZ MONTOYA"/>
    <n v="1000000"/>
  </r>
  <r>
    <x v="2"/>
    <x v="0"/>
    <x v="5"/>
    <x v="0"/>
    <x v="0"/>
    <x v="7"/>
    <x v="4"/>
    <x v="144"/>
    <s v="DAVID MUÑOZ MONTOYA"/>
    <n v="1300000"/>
  </r>
  <r>
    <x v="2"/>
    <x v="0"/>
    <x v="5"/>
    <x v="0"/>
    <x v="0"/>
    <x v="7"/>
    <x v="4"/>
    <x v="126"/>
    <m/>
    <m/>
  </r>
  <r>
    <x v="2"/>
    <x v="0"/>
    <x v="5"/>
    <x v="0"/>
    <x v="0"/>
    <x v="7"/>
    <x v="4"/>
    <x v="127"/>
    <s v="SEGUROS DE RIESGOS LABORALES SURAMERICANA S.A."/>
    <n v="47658"/>
  </r>
  <r>
    <x v="2"/>
    <x v="0"/>
    <x v="5"/>
    <x v="0"/>
    <x v="0"/>
    <x v="7"/>
    <x v="4"/>
    <x v="152"/>
    <s v="Eps Famisanar"/>
    <m/>
  </r>
  <r>
    <x v="2"/>
    <x v="0"/>
    <x v="5"/>
    <x v="0"/>
    <x v="0"/>
    <x v="7"/>
    <x v="4"/>
    <x v="128"/>
    <s v="Protección S.A"/>
    <n v="1092000"/>
  </r>
  <r>
    <x v="2"/>
    <x v="0"/>
    <x v="5"/>
    <x v="0"/>
    <x v="0"/>
    <x v="7"/>
    <x v="4"/>
    <x v="129"/>
    <s v="Colsubsidio "/>
    <n v="144000"/>
  </r>
  <r>
    <x v="2"/>
    <x v="0"/>
    <x v="5"/>
    <x v="0"/>
    <x v="0"/>
    <x v="7"/>
    <x v="4"/>
    <x v="129"/>
    <s v="Comfandi"/>
    <n v="220000"/>
  </r>
  <r>
    <x v="2"/>
    <x v="0"/>
    <x v="5"/>
    <x v="0"/>
    <x v="0"/>
    <x v="7"/>
    <x v="4"/>
    <x v="130"/>
    <m/>
    <m/>
  </r>
  <r>
    <x v="2"/>
    <x v="0"/>
    <x v="5"/>
    <x v="0"/>
    <x v="0"/>
    <x v="7"/>
    <x v="2"/>
    <x v="131"/>
    <m/>
    <m/>
  </r>
  <r>
    <x v="2"/>
    <x v="0"/>
    <x v="5"/>
    <x v="0"/>
    <x v="0"/>
    <x v="1"/>
    <x v="7"/>
    <x v="34"/>
    <s v="Bancolombia"/>
    <n v="176034"/>
  </r>
  <r>
    <x v="2"/>
    <x v="0"/>
    <x v="5"/>
    <x v="0"/>
    <x v="0"/>
    <x v="1"/>
    <x v="7"/>
    <x v="20"/>
    <s v="Bancolombia"/>
    <n v="159868.46"/>
  </r>
  <r>
    <x v="2"/>
    <x v="0"/>
    <x v="5"/>
    <x v="0"/>
    <x v="0"/>
    <x v="1"/>
    <x v="7"/>
    <x v="20"/>
    <s v="Mercadopago Colombia Ltda"/>
    <n v="741405.31"/>
  </r>
  <r>
    <x v="2"/>
    <x v="0"/>
    <x v="5"/>
    <x v="0"/>
    <x v="0"/>
    <x v="1"/>
    <x v="7"/>
    <x v="101"/>
    <s v="Protección S.A"/>
    <m/>
  </r>
  <r>
    <x v="2"/>
    <x v="0"/>
    <x v="5"/>
    <x v="0"/>
    <x v="0"/>
    <x v="1"/>
    <x v="7"/>
    <x v="101"/>
    <s v="Colsubsidio "/>
    <m/>
  </r>
  <r>
    <x v="2"/>
    <x v="0"/>
    <x v="5"/>
    <x v="0"/>
    <x v="0"/>
    <x v="1"/>
    <x v="7"/>
    <x v="101"/>
    <s v="Comfandi "/>
    <m/>
  </r>
  <r>
    <x v="2"/>
    <x v="0"/>
    <x v="5"/>
    <x v="0"/>
    <x v="0"/>
    <x v="1"/>
    <x v="7"/>
    <x v="101"/>
    <s v="Eps Famisanar"/>
    <m/>
  </r>
  <r>
    <x v="2"/>
    <x v="0"/>
    <x v="5"/>
    <x v="0"/>
    <x v="0"/>
    <x v="1"/>
    <x v="7"/>
    <x v="101"/>
    <s v="EPS Sura"/>
    <m/>
  </r>
  <r>
    <x v="2"/>
    <x v="0"/>
    <x v="5"/>
    <x v="0"/>
    <x v="0"/>
    <x v="1"/>
    <x v="7"/>
    <x v="101"/>
    <s v="Porvenir S.A"/>
    <m/>
  </r>
  <r>
    <x v="2"/>
    <x v="0"/>
    <x v="5"/>
    <x v="0"/>
    <x v="0"/>
    <x v="1"/>
    <x v="7"/>
    <x v="101"/>
    <s v="SEGUROS DE RIESGOS LABORALES SURAMERICANA S.A."/>
    <m/>
  </r>
  <r>
    <x v="2"/>
    <x v="0"/>
    <x v="5"/>
    <x v="0"/>
    <x v="0"/>
    <x v="1"/>
    <x v="7"/>
    <x v="55"/>
    <s v="FARMACIA DROGUERIA SAN JORGE LTDA"/>
    <m/>
  </r>
  <r>
    <x v="2"/>
    <x v="0"/>
    <x v="5"/>
    <x v="0"/>
    <x v="0"/>
    <x v="1"/>
    <x v="7"/>
    <x v="55"/>
    <m/>
    <m/>
  </r>
  <r>
    <x v="2"/>
    <x v="0"/>
    <x v="5"/>
    <x v="0"/>
    <x v="0"/>
    <x v="1"/>
    <x v="8"/>
    <x v="22"/>
    <s v="Bancolombia"/>
    <n v="457415.12"/>
  </r>
  <r>
    <x v="2"/>
    <x v="0"/>
    <x v="5"/>
    <x v="0"/>
    <x v="0"/>
    <x v="1"/>
    <x v="8"/>
    <x v="94"/>
    <s v="VALLAR SAS"/>
    <n v="18958.5"/>
  </r>
  <r>
    <x v="2"/>
    <x v="0"/>
    <x v="5"/>
    <x v="0"/>
    <x v="0"/>
    <x v="1"/>
    <x v="8"/>
    <x v="94"/>
    <s v="DIAN"/>
    <m/>
  </r>
  <r>
    <x v="2"/>
    <x v="0"/>
    <x v="5"/>
    <x v="0"/>
    <x v="0"/>
    <x v="1"/>
    <x v="8"/>
    <x v="94"/>
    <s v="LITIGIO Y CONSULTORIA LEGAL SAS"/>
    <n v="37500"/>
  </r>
  <r>
    <x v="2"/>
    <x v="0"/>
    <x v="5"/>
    <x v="0"/>
    <x v="0"/>
    <x v="1"/>
    <x v="8"/>
    <x v="94"/>
    <s v="MUNICIPIO DE SANTIAGO DE CALI"/>
    <m/>
  </r>
  <r>
    <x v="2"/>
    <x v="0"/>
    <x v="5"/>
    <x v="0"/>
    <x v="0"/>
    <x v="1"/>
    <x v="8"/>
    <x v="94"/>
    <s v="INVERSIONES FARMACIAS ALPHA S.A.S"/>
    <m/>
  </r>
  <r>
    <x v="2"/>
    <x v="0"/>
    <x v="5"/>
    <x v="0"/>
    <x v="0"/>
    <x v="1"/>
    <x v="8"/>
    <x v="94"/>
    <s v="MERCADEO COMPARTIDO SAS"/>
    <n v="17038"/>
  </r>
  <r>
    <x v="2"/>
    <x v="0"/>
    <x v="5"/>
    <x v="0"/>
    <x v="0"/>
    <x v="1"/>
    <x v="8"/>
    <x v="94"/>
    <s v="Hotel Laureles Plaza SAS"/>
    <n v="23680"/>
  </r>
  <r>
    <x v="2"/>
    <x v="0"/>
    <x v="5"/>
    <x v="0"/>
    <x v="0"/>
    <x v="1"/>
    <x v="8"/>
    <x v="94"/>
    <s v="MIGUEL ANGEL PERDOMI"/>
    <n v="13100"/>
  </r>
  <r>
    <x v="2"/>
    <x v="0"/>
    <x v="5"/>
    <x v="0"/>
    <x v="0"/>
    <x v="1"/>
    <x v="8"/>
    <x v="94"/>
    <s v="Mercadopago Colombia Ltda"/>
    <n v="82000"/>
  </r>
  <r>
    <x v="2"/>
    <x v="0"/>
    <x v="5"/>
    <x v="0"/>
    <x v="0"/>
    <x v="1"/>
    <x v="8"/>
    <x v="95"/>
    <m/>
    <m/>
  </r>
  <r>
    <x v="2"/>
    <x v="0"/>
    <x v="5"/>
    <x v="0"/>
    <x v="0"/>
    <x v="1"/>
    <x v="8"/>
    <x v="77"/>
    <s v="Fundapedco"/>
    <m/>
  </r>
  <r>
    <x v="2"/>
    <x v="0"/>
    <x v="5"/>
    <x v="0"/>
    <x v="0"/>
    <x v="1"/>
    <x v="8"/>
    <x v="4"/>
    <s v="SERVIENTREGA S.A."/>
    <n v="50000"/>
  </r>
  <r>
    <x v="2"/>
    <x v="0"/>
    <x v="5"/>
    <x v="0"/>
    <x v="0"/>
    <x v="1"/>
    <x v="8"/>
    <x v="4"/>
    <s v="ALMACENES EXITO S.A."/>
    <n v="11000"/>
  </r>
  <r>
    <x v="2"/>
    <x v="0"/>
    <x v="5"/>
    <x v="0"/>
    <x v="0"/>
    <x v="1"/>
    <x v="8"/>
    <x v="4"/>
    <s v="AEROVIAS DE INTEGRACION REGIONAL S A"/>
    <n v="4"/>
  </r>
  <r>
    <x v="2"/>
    <x v="0"/>
    <x v="5"/>
    <x v="0"/>
    <x v="0"/>
    <x v="1"/>
    <x v="8"/>
    <x v="4"/>
    <s v="ONLINE MARIA DEL MAR MEZU PALACIOS"/>
    <n v="12800"/>
  </r>
  <r>
    <x v="2"/>
    <x v="0"/>
    <x v="5"/>
    <x v="0"/>
    <x v="0"/>
    <x v="1"/>
    <x v="8"/>
    <x v="4"/>
    <s v="DAVID MUÑOZ MONTOYA"/>
    <n v="410654"/>
  </r>
  <r>
    <x v="2"/>
    <x v="0"/>
    <x v="5"/>
    <x v="0"/>
    <x v="0"/>
    <x v="1"/>
    <x v="8"/>
    <x v="4"/>
    <s v="ASOCIACION AGROPIMIENTERA VALLE DEL GUAMEZ"/>
    <n v="21000"/>
  </r>
  <r>
    <x v="2"/>
    <x v="0"/>
    <x v="5"/>
    <x v="0"/>
    <x v="0"/>
    <x v="1"/>
    <x v="8"/>
    <x v="4"/>
    <s v=" GODADDY"/>
    <n v="65988"/>
  </r>
  <r>
    <x v="2"/>
    <x v="0"/>
    <x v="5"/>
    <x v="0"/>
    <x v="0"/>
    <x v="1"/>
    <x v="8"/>
    <x v="4"/>
    <s v="FUNDACION ZOOLOGICA DE CALI REST  HACIENDA DEL BOSQUE"/>
    <n v="1411400"/>
  </r>
  <r>
    <x v="2"/>
    <x v="0"/>
    <x v="5"/>
    <x v="0"/>
    <x v="0"/>
    <x v="1"/>
    <x v="8"/>
    <x v="4"/>
    <s v="HM HENNES MAURITZ COLOMBIA SAS"/>
    <n v="439800"/>
  </r>
  <r>
    <x v="2"/>
    <x v="0"/>
    <x v="5"/>
    <x v="0"/>
    <x v="0"/>
    <x v="1"/>
    <x v="8"/>
    <x v="4"/>
    <s v="META PLATAFORMS IRELAND LIMITED"/>
    <n v="803308.22"/>
  </r>
  <r>
    <x v="2"/>
    <x v="0"/>
    <x v="5"/>
    <x v="0"/>
    <x v="0"/>
    <x v="1"/>
    <x v="8"/>
    <x v="4"/>
    <s v="CORPORACION CLUB DE TENIS CALI"/>
    <n v="40450"/>
  </r>
  <r>
    <x v="2"/>
    <x v="0"/>
    <x v="5"/>
    <x v="0"/>
    <x v="0"/>
    <x v="1"/>
    <x v="8"/>
    <x v="4"/>
    <s v="ALMACENES EXITO S.A."/>
    <m/>
  </r>
  <r>
    <x v="2"/>
    <x v="0"/>
    <x v="5"/>
    <x v="0"/>
    <x v="0"/>
    <x v="1"/>
    <x v="8"/>
    <x v="4"/>
    <s v="BAGATELLE SAS"/>
    <m/>
  </r>
  <r>
    <x v="2"/>
    <x v="0"/>
    <x v="5"/>
    <x v="0"/>
    <x v="0"/>
    <x v="1"/>
    <x v="8"/>
    <x v="4"/>
    <s v="SEBASTIAN MENDOZA CASTAÑO"/>
    <m/>
  </r>
  <r>
    <x v="2"/>
    <x v="0"/>
    <x v="5"/>
    <x v="0"/>
    <x v="0"/>
    <x v="1"/>
    <x v="8"/>
    <x v="4"/>
    <s v="MOLI S.A.S."/>
    <m/>
  </r>
  <r>
    <x v="2"/>
    <x v="0"/>
    <x v="5"/>
    <x v="0"/>
    <x v="0"/>
    <x v="1"/>
    <x v="8"/>
    <x v="4"/>
    <s v="FABRICA DE ALIMENTOS PROCESADOS VENTOLINI S.A. EN REORGANIZACION"/>
    <m/>
  </r>
  <r>
    <x v="2"/>
    <x v="0"/>
    <x v="5"/>
    <x v="0"/>
    <x v="0"/>
    <x v="1"/>
    <x v="8"/>
    <x v="4"/>
    <s v="ARTEMISA SAS"/>
    <m/>
  </r>
  <r>
    <x v="2"/>
    <x v="0"/>
    <x v="5"/>
    <x v="0"/>
    <x v="0"/>
    <x v="1"/>
    <x v="8"/>
    <x v="4"/>
    <s v="DIAN"/>
    <m/>
  </r>
  <r>
    <x v="2"/>
    <x v="0"/>
    <x v="5"/>
    <x v="0"/>
    <x v="0"/>
    <x v="1"/>
    <x v="8"/>
    <x v="4"/>
    <s v="FARMACIA DROGUERIA SAN JORGE LTDA"/>
    <m/>
  </r>
  <r>
    <x v="2"/>
    <x v="0"/>
    <x v="5"/>
    <x v="0"/>
    <x v="0"/>
    <x v="1"/>
    <x v="8"/>
    <x v="4"/>
    <s v="GASTRONOMIA GROUP SAS"/>
    <m/>
  </r>
  <r>
    <x v="2"/>
    <x v="0"/>
    <x v="5"/>
    <x v="0"/>
    <x v="0"/>
    <x v="1"/>
    <x v="8"/>
    <x v="4"/>
    <s v="Yina Yereinza Acevedo Álvarez"/>
    <m/>
  </r>
  <r>
    <x v="2"/>
    <x v="0"/>
    <x v="5"/>
    <x v="0"/>
    <x v="0"/>
    <x v="1"/>
    <x v="8"/>
    <x v="4"/>
    <m/>
    <m/>
  </r>
  <r>
    <x v="2"/>
    <x v="0"/>
    <x v="5"/>
    <x v="0"/>
    <x v="0"/>
    <x v="1"/>
    <x v="8"/>
    <x v="4"/>
    <m/>
    <m/>
  </r>
  <r>
    <x v="2"/>
    <x v="0"/>
    <x v="5"/>
    <x v="0"/>
    <x v="0"/>
    <x v="1"/>
    <x v="8"/>
    <x v="4"/>
    <m/>
    <m/>
  </r>
  <r>
    <x v="2"/>
    <x v="0"/>
    <x v="5"/>
    <x v="0"/>
    <x v="0"/>
    <x v="1"/>
    <x v="8"/>
    <x v="4"/>
    <m/>
    <m/>
  </r>
  <r>
    <x v="2"/>
    <x v="0"/>
    <x v="5"/>
    <x v="0"/>
    <x v="0"/>
    <x v="1"/>
    <x v="8"/>
    <x v="4"/>
    <m/>
    <m/>
  </r>
  <r>
    <x v="2"/>
    <x v="0"/>
    <x v="5"/>
    <x v="0"/>
    <x v="0"/>
    <x v="1"/>
    <x v="8"/>
    <x v="4"/>
    <m/>
    <m/>
  </r>
  <r>
    <x v="2"/>
    <x v="0"/>
    <x v="5"/>
    <x v="0"/>
    <x v="0"/>
    <x v="6"/>
    <x v="23"/>
    <x v="112"/>
    <m/>
    <m/>
  </r>
  <r>
    <x v="2"/>
    <x v="0"/>
    <x v="5"/>
    <x v="0"/>
    <x v="2"/>
    <x v="3"/>
    <x v="3"/>
    <x v="96"/>
    <m/>
    <m/>
  </r>
  <r>
    <x v="2"/>
    <x v="0"/>
    <x v="5"/>
    <x v="0"/>
    <x v="2"/>
    <x v="3"/>
    <x v="3"/>
    <x v="137"/>
    <s v="COOPERATIVA MULTIACTIVA UNIAGRO"/>
    <m/>
  </r>
  <r>
    <x v="2"/>
    <x v="0"/>
    <x v="5"/>
    <x v="0"/>
    <x v="2"/>
    <x v="3"/>
    <x v="3"/>
    <x v="97"/>
    <s v="LA CONCEPCION SA"/>
    <n v="439824"/>
  </r>
  <r>
    <x v="2"/>
    <x v="0"/>
    <x v="5"/>
    <x v="0"/>
    <x v="2"/>
    <x v="3"/>
    <x v="3"/>
    <x v="97"/>
    <s v="CONNPLANTS SAS"/>
    <n v="2702700"/>
  </r>
  <r>
    <x v="2"/>
    <x v="0"/>
    <x v="5"/>
    <x v="0"/>
    <x v="2"/>
    <x v="3"/>
    <x v="3"/>
    <x v="97"/>
    <s v="LA VITAL COLOMBIA SAS"/>
    <m/>
  </r>
  <r>
    <x v="2"/>
    <x v="0"/>
    <x v="5"/>
    <x v="0"/>
    <x v="2"/>
    <x v="3"/>
    <x v="3"/>
    <x v="97"/>
    <s v="ASOCIACION AGROPIMIENTERA VALLE DEL GUAMEZ"/>
    <n v="238000"/>
  </r>
  <r>
    <x v="2"/>
    <x v="0"/>
    <x v="5"/>
    <x v="0"/>
    <x v="2"/>
    <x v="3"/>
    <x v="3"/>
    <x v="97"/>
    <m/>
    <m/>
  </r>
  <r>
    <x v="2"/>
    <x v="0"/>
    <x v="5"/>
    <x v="0"/>
    <x v="2"/>
    <x v="3"/>
    <x v="3"/>
    <x v="97"/>
    <m/>
    <m/>
  </r>
  <r>
    <x v="2"/>
    <x v="0"/>
    <x v="5"/>
    <x v="0"/>
    <x v="2"/>
    <x v="3"/>
    <x v="3"/>
    <x v="97"/>
    <m/>
    <m/>
  </r>
  <r>
    <x v="2"/>
    <x v="0"/>
    <x v="5"/>
    <x v="0"/>
    <x v="2"/>
    <x v="3"/>
    <x v="3"/>
    <x v="98"/>
    <m/>
    <m/>
  </r>
  <r>
    <x v="2"/>
    <x v="0"/>
    <x v="5"/>
    <x v="0"/>
    <x v="2"/>
    <x v="3"/>
    <x v="3"/>
    <x v="99"/>
    <s v="FARMAVIT EMPRESA ASOCIATIVA DE TRABAJO"/>
    <n v="16949619"/>
  </r>
  <r>
    <x v="2"/>
    <x v="0"/>
    <x v="5"/>
    <x v="0"/>
    <x v="2"/>
    <x v="3"/>
    <x v="3"/>
    <x v="99"/>
    <s v="RANPACK SAS"/>
    <m/>
  </r>
  <r>
    <x v="2"/>
    <x v="0"/>
    <x v="5"/>
    <x v="0"/>
    <x v="2"/>
    <x v="3"/>
    <x v="3"/>
    <x v="99"/>
    <s v="NEW PLAST SAS"/>
    <n v="3016248"/>
  </r>
  <r>
    <x v="2"/>
    <x v="0"/>
    <x v="5"/>
    <x v="0"/>
    <x v="2"/>
    <x v="3"/>
    <x v="3"/>
    <x v="99"/>
    <s v="PRODUCCION GRAFICA EDITORES SAS"/>
    <m/>
  </r>
  <r>
    <x v="2"/>
    <x v="0"/>
    <x v="5"/>
    <x v="0"/>
    <x v="2"/>
    <x v="3"/>
    <x v="3"/>
    <x v="99"/>
    <m/>
    <m/>
  </r>
  <r>
    <x v="2"/>
    <x v="0"/>
    <x v="5"/>
    <x v="0"/>
    <x v="2"/>
    <x v="3"/>
    <x v="3"/>
    <x v="99"/>
    <m/>
    <m/>
  </r>
  <r>
    <x v="2"/>
    <x v="0"/>
    <x v="5"/>
    <x v="0"/>
    <x v="2"/>
    <x v="3"/>
    <x v="3"/>
    <x v="99"/>
    <m/>
    <m/>
  </r>
  <r>
    <x v="2"/>
    <x v="0"/>
    <x v="5"/>
    <x v="0"/>
    <x v="2"/>
    <x v="3"/>
    <x v="26"/>
    <x v="137"/>
    <m/>
    <m/>
  </r>
  <r>
    <x v="2"/>
    <x v="0"/>
    <x v="5"/>
    <x v="0"/>
    <x v="2"/>
    <x v="3"/>
    <x v="20"/>
    <x v="49"/>
    <s v="MULTILINEA LTDA"/>
    <m/>
  </r>
  <r>
    <x v="2"/>
    <x v="0"/>
    <x v="5"/>
    <x v="0"/>
    <x v="2"/>
    <x v="3"/>
    <x v="20"/>
    <x v="49"/>
    <s v="MELONN SAS"/>
    <m/>
  </r>
  <r>
    <x v="2"/>
    <x v="0"/>
    <x v="5"/>
    <x v="0"/>
    <x v="2"/>
    <x v="3"/>
    <x v="20"/>
    <x v="49"/>
    <s v="COORDINADORA MERCANTIL SA"/>
    <n v="2337300"/>
  </r>
  <r>
    <x v="2"/>
    <x v="0"/>
    <x v="5"/>
    <x v="0"/>
    <x v="2"/>
    <x v="3"/>
    <x v="20"/>
    <x v="49"/>
    <s v="ALLTAG SAS"/>
    <n v="866400"/>
  </r>
  <r>
    <x v="2"/>
    <x v="0"/>
    <x v="5"/>
    <x v="0"/>
    <x v="2"/>
    <x v="3"/>
    <x v="20"/>
    <x v="49"/>
    <s v="JHONSON JAIME CRUZ QUINTERO"/>
    <m/>
  </r>
  <r>
    <x v="2"/>
    <x v="0"/>
    <x v="5"/>
    <x v="0"/>
    <x v="2"/>
    <x v="3"/>
    <x v="20"/>
    <x v="49"/>
    <m/>
    <m/>
  </r>
  <r>
    <x v="2"/>
    <x v="0"/>
    <x v="5"/>
    <x v="0"/>
    <x v="2"/>
    <x v="3"/>
    <x v="20"/>
    <x v="151"/>
    <m/>
    <m/>
  </r>
  <r>
    <x v="2"/>
    <x v="0"/>
    <x v="5"/>
    <x v="0"/>
    <x v="2"/>
    <x v="3"/>
    <x v="20"/>
    <x v="111"/>
    <s v="ALLTAG SAS"/>
    <n v="457700"/>
  </r>
  <r>
    <x v="2"/>
    <x v="0"/>
    <x v="5"/>
    <x v="0"/>
    <x v="2"/>
    <x v="3"/>
    <x v="20"/>
    <x v="111"/>
    <s v="MELONN SAS"/>
    <n v="709045"/>
  </r>
  <r>
    <x v="2"/>
    <x v="0"/>
    <x v="5"/>
    <x v="0"/>
    <x v="2"/>
    <x v="3"/>
    <x v="20"/>
    <x v="111"/>
    <m/>
    <m/>
  </r>
  <r>
    <x v="2"/>
    <x v="0"/>
    <x v="5"/>
    <x v="0"/>
    <x v="2"/>
    <x v="3"/>
    <x v="20"/>
    <x v="111"/>
    <m/>
    <m/>
  </r>
  <r>
    <x v="2"/>
    <x v="0"/>
    <x v="5"/>
    <x v="0"/>
    <x v="2"/>
    <x v="3"/>
    <x v="20"/>
    <x v="111"/>
    <m/>
    <m/>
  </r>
  <r>
    <x v="2"/>
    <x v="0"/>
    <x v="5"/>
    <x v="0"/>
    <x v="2"/>
    <x v="3"/>
    <x v="30"/>
    <x v="151"/>
    <s v="MELONN SAS"/>
    <n v="1155400"/>
  </r>
  <r>
    <x v="2"/>
    <x v="0"/>
    <x v="5"/>
    <x v="0"/>
    <x v="2"/>
    <x v="3"/>
    <x v="21"/>
    <x v="50"/>
    <m/>
    <m/>
  </r>
  <r>
    <x v="2"/>
    <x v="0"/>
    <x v="5"/>
    <x v="0"/>
    <x v="2"/>
    <x v="3"/>
    <x v="21"/>
    <x v="132"/>
    <m/>
    <m/>
  </r>
  <r>
    <x v="3"/>
    <x v="0"/>
    <x v="5"/>
    <x v="0"/>
    <x v="1"/>
    <x v="2"/>
    <x v="24"/>
    <x v="63"/>
    <s v="VARIOS"/>
    <n v="105384806.22"/>
  </r>
  <r>
    <x v="3"/>
    <x v="0"/>
    <x v="5"/>
    <x v="0"/>
    <x v="1"/>
    <x v="5"/>
    <x v="11"/>
    <x v="64"/>
    <m/>
    <m/>
  </r>
  <r>
    <x v="3"/>
    <x v="0"/>
    <x v="5"/>
    <x v="0"/>
    <x v="1"/>
    <x v="5"/>
    <x v="14"/>
    <x v="66"/>
    <m/>
    <m/>
  </r>
  <r>
    <x v="3"/>
    <x v="0"/>
    <x v="5"/>
    <x v="0"/>
    <x v="1"/>
    <x v="5"/>
    <x v="15"/>
    <x v="69"/>
    <m/>
    <m/>
  </r>
  <r>
    <x v="3"/>
    <x v="0"/>
    <x v="5"/>
    <x v="0"/>
    <x v="1"/>
    <x v="2"/>
    <x v="25"/>
    <x v="74"/>
    <m/>
    <n v="-866604.39"/>
  </r>
  <r>
    <x v="3"/>
    <x v="0"/>
    <x v="5"/>
    <x v="0"/>
    <x v="1"/>
    <x v="2"/>
    <x v="25"/>
    <x v="118"/>
    <m/>
    <m/>
  </r>
  <r>
    <x v="3"/>
    <x v="0"/>
    <x v="5"/>
    <x v="0"/>
    <x v="1"/>
    <x v="2"/>
    <x v="0"/>
    <x v="103"/>
    <m/>
    <m/>
  </r>
  <r>
    <x v="3"/>
    <x v="0"/>
    <x v="5"/>
    <x v="0"/>
    <x v="1"/>
    <x v="2"/>
    <x v="0"/>
    <x v="104"/>
    <m/>
    <n v="361344.48"/>
  </r>
  <r>
    <x v="3"/>
    <x v="0"/>
    <x v="5"/>
    <x v="0"/>
    <x v="1"/>
    <x v="2"/>
    <x v="0"/>
    <x v="145"/>
    <m/>
    <n v="-1569453.85"/>
  </r>
  <r>
    <x v="3"/>
    <x v="0"/>
    <x v="5"/>
    <x v="0"/>
    <x v="1"/>
    <x v="5"/>
    <x v="7"/>
    <x v="153"/>
    <m/>
    <m/>
  </r>
  <r>
    <x v="3"/>
    <x v="0"/>
    <x v="5"/>
    <x v="0"/>
    <x v="0"/>
    <x v="0"/>
    <x v="4"/>
    <x v="6"/>
    <s v="SEBASTIAN MENDOZA CASTAÑO"/>
    <n v="4692000"/>
  </r>
  <r>
    <x v="3"/>
    <x v="0"/>
    <x v="5"/>
    <x v="0"/>
    <x v="0"/>
    <x v="0"/>
    <x v="4"/>
    <x v="6"/>
    <s v="ONLINE MARIA DEL MAR MEZU PALACIOS"/>
    <n v="1800000"/>
  </r>
  <r>
    <x v="3"/>
    <x v="0"/>
    <x v="5"/>
    <x v="0"/>
    <x v="0"/>
    <x v="0"/>
    <x v="4"/>
    <x v="6"/>
    <s v="MILDRED LOPEZ CAMPO"/>
    <m/>
  </r>
  <r>
    <x v="3"/>
    <x v="0"/>
    <x v="5"/>
    <x v="0"/>
    <x v="0"/>
    <x v="0"/>
    <x v="4"/>
    <x v="7"/>
    <s v="ONLINE MARIA DEL MAR MEZU PALACIOS"/>
    <n v="140606"/>
  </r>
  <r>
    <x v="3"/>
    <x v="0"/>
    <x v="5"/>
    <x v="0"/>
    <x v="0"/>
    <x v="0"/>
    <x v="4"/>
    <x v="7"/>
    <s v="MILDRED LOPEZ CAMPO"/>
    <m/>
  </r>
  <r>
    <x v="3"/>
    <x v="0"/>
    <x v="5"/>
    <x v="0"/>
    <x v="0"/>
    <x v="0"/>
    <x v="4"/>
    <x v="7"/>
    <m/>
    <m/>
  </r>
  <r>
    <x v="3"/>
    <x v="0"/>
    <x v="5"/>
    <x v="0"/>
    <x v="0"/>
    <x v="0"/>
    <x v="4"/>
    <x v="8"/>
    <s v="SEBASTIAN MENDOZA CASTAÑO"/>
    <n v="510000"/>
  </r>
  <r>
    <x v="3"/>
    <x v="0"/>
    <x v="5"/>
    <x v="0"/>
    <x v="0"/>
    <x v="0"/>
    <x v="4"/>
    <x v="8"/>
    <s v="ONLINE MARIA DEL MAR MEZU PALACIOS"/>
    <n v="161717"/>
  </r>
  <r>
    <x v="3"/>
    <x v="0"/>
    <x v="5"/>
    <x v="0"/>
    <x v="0"/>
    <x v="0"/>
    <x v="4"/>
    <x v="8"/>
    <s v="MILDRED LOPEZ CAMPO"/>
    <m/>
  </r>
  <r>
    <x v="3"/>
    <x v="0"/>
    <x v="5"/>
    <x v="0"/>
    <x v="0"/>
    <x v="0"/>
    <x v="4"/>
    <x v="9"/>
    <s v="SEBASTIAN MENDOZA CASTAÑO"/>
    <n v="61200"/>
  </r>
  <r>
    <x v="3"/>
    <x v="0"/>
    <x v="5"/>
    <x v="0"/>
    <x v="0"/>
    <x v="0"/>
    <x v="4"/>
    <x v="9"/>
    <s v="MILDRED LOPEZ CAMPO"/>
    <m/>
  </r>
  <r>
    <x v="3"/>
    <x v="0"/>
    <x v="5"/>
    <x v="0"/>
    <x v="0"/>
    <x v="0"/>
    <x v="4"/>
    <x v="9"/>
    <s v="ONLINE MARIA DEL MAR MEZU PALACIOS"/>
    <n v="19406"/>
  </r>
  <r>
    <x v="3"/>
    <x v="0"/>
    <x v="5"/>
    <x v="0"/>
    <x v="0"/>
    <x v="0"/>
    <x v="4"/>
    <x v="10"/>
    <s v="SEBASTIAN MENDOZA CASTAÑO"/>
    <n v="510000"/>
  </r>
  <r>
    <x v="3"/>
    <x v="0"/>
    <x v="5"/>
    <x v="0"/>
    <x v="0"/>
    <x v="0"/>
    <x v="4"/>
    <x v="10"/>
    <s v="ONLINE MARIA DEL MAR MEZU PALACIOS"/>
    <n v="161717"/>
  </r>
  <r>
    <x v="3"/>
    <x v="0"/>
    <x v="5"/>
    <x v="0"/>
    <x v="0"/>
    <x v="0"/>
    <x v="4"/>
    <x v="10"/>
    <s v="MILDRED LOPEZ CAMPO"/>
    <m/>
  </r>
  <r>
    <x v="3"/>
    <x v="0"/>
    <x v="5"/>
    <x v="0"/>
    <x v="0"/>
    <x v="0"/>
    <x v="4"/>
    <x v="11"/>
    <s v="SEBASTIAN MENDOZA CASTAÑO"/>
    <n v="255000"/>
  </r>
  <r>
    <x v="3"/>
    <x v="0"/>
    <x v="5"/>
    <x v="0"/>
    <x v="0"/>
    <x v="0"/>
    <x v="4"/>
    <x v="11"/>
    <s v="MILDRED LOPEZ CAMPO"/>
    <m/>
  </r>
  <r>
    <x v="3"/>
    <x v="0"/>
    <x v="5"/>
    <x v="0"/>
    <x v="0"/>
    <x v="0"/>
    <x v="4"/>
    <x v="11"/>
    <s v="ONLINE MARIA DEL MAR MEZU PALACIOS"/>
    <n v="75000"/>
  </r>
  <r>
    <x v="3"/>
    <x v="0"/>
    <x v="5"/>
    <x v="0"/>
    <x v="0"/>
    <x v="0"/>
    <x v="4"/>
    <x v="12"/>
    <s v="SEBASTIAN MENDOZA CASTAÑO"/>
    <n v="4080000"/>
  </r>
  <r>
    <x v="3"/>
    <x v="0"/>
    <x v="5"/>
    <x v="0"/>
    <x v="0"/>
    <x v="0"/>
    <x v="4"/>
    <x v="134"/>
    <m/>
    <m/>
  </r>
  <r>
    <x v="3"/>
    <x v="0"/>
    <x v="5"/>
    <x v="0"/>
    <x v="0"/>
    <x v="0"/>
    <x v="4"/>
    <x v="142"/>
    <m/>
    <m/>
  </r>
  <r>
    <x v="3"/>
    <x v="0"/>
    <x v="5"/>
    <x v="0"/>
    <x v="0"/>
    <x v="0"/>
    <x v="4"/>
    <x v="56"/>
    <s v="ARITEX DE COLOMBIA SAS"/>
    <m/>
  </r>
  <r>
    <x v="3"/>
    <x v="0"/>
    <x v="5"/>
    <x v="0"/>
    <x v="0"/>
    <x v="0"/>
    <x v="4"/>
    <x v="13"/>
    <s v="SEGUROS DE RIESGOS LABORALES SURAMERICANA S.A."/>
    <n v="41342"/>
  </r>
  <r>
    <x v="3"/>
    <x v="0"/>
    <x v="5"/>
    <x v="0"/>
    <x v="0"/>
    <x v="0"/>
    <x v="4"/>
    <x v="146"/>
    <m/>
    <m/>
  </r>
  <r>
    <x v="3"/>
    <x v="0"/>
    <x v="5"/>
    <x v="0"/>
    <x v="0"/>
    <x v="0"/>
    <x v="4"/>
    <x v="14"/>
    <s v="Protección S.A"/>
    <n v="950400"/>
  </r>
  <r>
    <x v="3"/>
    <x v="0"/>
    <x v="5"/>
    <x v="0"/>
    <x v="0"/>
    <x v="0"/>
    <x v="4"/>
    <x v="14"/>
    <s v="Porvenir S.A"/>
    <m/>
  </r>
  <r>
    <x v="3"/>
    <x v="0"/>
    <x v="5"/>
    <x v="0"/>
    <x v="0"/>
    <x v="0"/>
    <x v="4"/>
    <x v="15"/>
    <s v="Comfandi "/>
    <n v="316800"/>
  </r>
  <r>
    <x v="3"/>
    <x v="0"/>
    <x v="5"/>
    <x v="0"/>
    <x v="0"/>
    <x v="0"/>
    <x v="4"/>
    <x v="147"/>
    <m/>
    <m/>
  </r>
  <r>
    <x v="3"/>
    <x v="0"/>
    <x v="5"/>
    <x v="0"/>
    <x v="0"/>
    <x v="0"/>
    <x v="4"/>
    <x v="113"/>
    <s v="INVERSIONES EN RECREACION DEPORTE Y SALUD S.A."/>
    <m/>
  </r>
  <r>
    <x v="3"/>
    <x v="0"/>
    <x v="5"/>
    <x v="0"/>
    <x v="0"/>
    <x v="0"/>
    <x v="9"/>
    <x v="114"/>
    <s v="H&amp;G CONTADORES SAS"/>
    <n v="1200000"/>
  </r>
  <r>
    <x v="3"/>
    <x v="0"/>
    <x v="5"/>
    <x v="0"/>
    <x v="0"/>
    <x v="0"/>
    <x v="9"/>
    <x v="30"/>
    <s v="LITIGIO Y CONSULTORIA LEGAL SAS"/>
    <m/>
  </r>
  <r>
    <x v="3"/>
    <x v="0"/>
    <x v="5"/>
    <x v="0"/>
    <x v="0"/>
    <x v="0"/>
    <x v="9"/>
    <x v="110"/>
    <m/>
    <m/>
  </r>
  <r>
    <x v="3"/>
    <x v="0"/>
    <x v="5"/>
    <x v="0"/>
    <x v="0"/>
    <x v="0"/>
    <x v="5"/>
    <x v="70"/>
    <s v="TIERRADENTRO CAFE CO S.A.S."/>
    <n v="57525.919999999998"/>
  </r>
  <r>
    <x v="3"/>
    <x v="0"/>
    <x v="5"/>
    <x v="0"/>
    <x v="0"/>
    <x v="0"/>
    <x v="5"/>
    <x v="70"/>
    <s v="CIENTO UNO S.A.S"/>
    <n v="14400"/>
  </r>
  <r>
    <x v="3"/>
    <x v="0"/>
    <x v="5"/>
    <x v="0"/>
    <x v="0"/>
    <x v="0"/>
    <x v="5"/>
    <x v="102"/>
    <m/>
    <m/>
  </r>
  <r>
    <x v="3"/>
    <x v="0"/>
    <x v="5"/>
    <x v="0"/>
    <x v="0"/>
    <x v="0"/>
    <x v="5"/>
    <x v="71"/>
    <s v=" COLOMBIA TELECOMUNICACIONES S.A. E.S.P."/>
    <n v="740"/>
  </r>
  <r>
    <x v="3"/>
    <x v="0"/>
    <x v="5"/>
    <x v="0"/>
    <x v="0"/>
    <x v="0"/>
    <x v="5"/>
    <x v="71"/>
    <s v="AEROVIAS DEL CONTINENTE AMERICANO S.A."/>
    <n v="19800"/>
  </r>
  <r>
    <x v="3"/>
    <x v="0"/>
    <x v="5"/>
    <x v="0"/>
    <x v="0"/>
    <x v="0"/>
    <x v="5"/>
    <x v="71"/>
    <s v="AEROVIAS DE INTEGRACION REGIONAL S A"/>
    <n v="39600"/>
  </r>
  <r>
    <x v="3"/>
    <x v="0"/>
    <x v="5"/>
    <x v="0"/>
    <x v="0"/>
    <x v="0"/>
    <x v="5"/>
    <x v="71"/>
    <s v="AERO REPUBLICA S.A"/>
    <n v="77656.899999999994"/>
  </r>
  <r>
    <x v="3"/>
    <x v="0"/>
    <x v="5"/>
    <x v="0"/>
    <x v="0"/>
    <x v="0"/>
    <x v="5"/>
    <x v="78"/>
    <m/>
    <m/>
  </r>
  <r>
    <x v="3"/>
    <x v="0"/>
    <x v="5"/>
    <x v="0"/>
    <x v="0"/>
    <x v="0"/>
    <x v="6"/>
    <x v="17"/>
    <s v="OLGA BARBOSA DE HURTADO"/>
    <n v="800000"/>
  </r>
  <r>
    <x v="3"/>
    <x v="0"/>
    <x v="5"/>
    <x v="0"/>
    <x v="0"/>
    <x v="0"/>
    <x v="6"/>
    <x v="17"/>
    <m/>
    <m/>
  </r>
  <r>
    <x v="3"/>
    <x v="0"/>
    <x v="5"/>
    <x v="0"/>
    <x v="0"/>
    <x v="0"/>
    <x v="6"/>
    <x v="143"/>
    <m/>
    <m/>
  </r>
  <r>
    <x v="3"/>
    <x v="0"/>
    <x v="5"/>
    <x v="0"/>
    <x v="0"/>
    <x v="0"/>
    <x v="29"/>
    <x v="154"/>
    <s v="Suramericana"/>
    <n v="43930"/>
  </r>
  <r>
    <x v="3"/>
    <x v="0"/>
    <x v="5"/>
    <x v="0"/>
    <x v="0"/>
    <x v="0"/>
    <x v="0"/>
    <x v="79"/>
    <m/>
    <m/>
  </r>
  <r>
    <x v="3"/>
    <x v="0"/>
    <x v="5"/>
    <x v="0"/>
    <x v="0"/>
    <x v="0"/>
    <x v="0"/>
    <x v="80"/>
    <s v="GOOGLE LLC"/>
    <n v="427961"/>
  </r>
  <r>
    <x v="3"/>
    <x v="0"/>
    <x v="5"/>
    <x v="0"/>
    <x v="0"/>
    <x v="0"/>
    <x v="0"/>
    <x v="80"/>
    <s v="MERCADEO COMPARTIDO SAS"/>
    <n v="425934"/>
  </r>
  <r>
    <x v="3"/>
    <x v="0"/>
    <x v="5"/>
    <x v="0"/>
    <x v="0"/>
    <x v="0"/>
    <x v="0"/>
    <x v="80"/>
    <s v="FAVEBOOK IRELAND LIMITED"/>
    <n v="576065.26"/>
  </r>
  <r>
    <x v="3"/>
    <x v="0"/>
    <x v="5"/>
    <x v="0"/>
    <x v="0"/>
    <x v="0"/>
    <x v="0"/>
    <x v="80"/>
    <s v=" MANCHOLA ASOCIADOS LTDA"/>
    <n v="2283000"/>
  </r>
  <r>
    <x v="3"/>
    <x v="0"/>
    <x v="5"/>
    <x v="0"/>
    <x v="0"/>
    <x v="0"/>
    <x v="0"/>
    <x v="80"/>
    <s v="GODADDY"/>
    <n v="65988"/>
  </r>
  <r>
    <x v="3"/>
    <x v="0"/>
    <x v="5"/>
    <x v="0"/>
    <x v="0"/>
    <x v="0"/>
    <x v="0"/>
    <x v="80"/>
    <s v="PRODUCCION GRAFICA EDITORES SAS"/>
    <m/>
  </r>
  <r>
    <x v="3"/>
    <x v="0"/>
    <x v="5"/>
    <x v="0"/>
    <x v="0"/>
    <x v="0"/>
    <x v="0"/>
    <x v="80"/>
    <s v="INGRID VIVIANA AGUDELO POVEDA"/>
    <m/>
  </r>
  <r>
    <x v="3"/>
    <x v="0"/>
    <x v="5"/>
    <x v="0"/>
    <x v="0"/>
    <x v="0"/>
    <x v="0"/>
    <x v="80"/>
    <s v="MARIA JOSE LOPEZ BOLAÑOS"/>
    <n v="720000"/>
  </r>
  <r>
    <x v="3"/>
    <x v="0"/>
    <x v="5"/>
    <x v="0"/>
    <x v="0"/>
    <x v="0"/>
    <x v="0"/>
    <x v="80"/>
    <m/>
    <m/>
  </r>
  <r>
    <x v="3"/>
    <x v="0"/>
    <x v="5"/>
    <x v="0"/>
    <x v="0"/>
    <x v="0"/>
    <x v="0"/>
    <x v="84"/>
    <s v=" COLOMBIA TELECOMUNICACIONES S.A. E.S.P."/>
    <m/>
  </r>
  <r>
    <x v="3"/>
    <x v="0"/>
    <x v="5"/>
    <x v="0"/>
    <x v="0"/>
    <x v="0"/>
    <x v="0"/>
    <x v="84"/>
    <s v="LOGYCA ASOCIACION"/>
    <n v="45000"/>
  </r>
  <r>
    <x v="3"/>
    <x v="0"/>
    <x v="5"/>
    <x v="0"/>
    <x v="0"/>
    <x v="0"/>
    <x v="0"/>
    <x v="107"/>
    <s v="LUCERO VASQUEZ"/>
    <n v="60000"/>
  </r>
  <r>
    <x v="3"/>
    <x v="0"/>
    <x v="5"/>
    <x v="0"/>
    <x v="0"/>
    <x v="0"/>
    <x v="0"/>
    <x v="115"/>
    <m/>
    <m/>
  </r>
  <r>
    <x v="3"/>
    <x v="0"/>
    <x v="5"/>
    <x v="0"/>
    <x v="0"/>
    <x v="0"/>
    <x v="0"/>
    <x v="138"/>
    <s v=" COLOMBIA TELECOMUNICACIONES S.A. E.S.P."/>
    <n v="264048.83"/>
  </r>
  <r>
    <x v="3"/>
    <x v="0"/>
    <x v="5"/>
    <x v="0"/>
    <x v="0"/>
    <x v="0"/>
    <x v="0"/>
    <x v="108"/>
    <m/>
    <m/>
  </r>
  <r>
    <x v="3"/>
    <x v="0"/>
    <x v="5"/>
    <x v="0"/>
    <x v="0"/>
    <x v="0"/>
    <x v="0"/>
    <x v="109"/>
    <m/>
    <m/>
  </r>
  <r>
    <x v="3"/>
    <x v="0"/>
    <x v="5"/>
    <x v="0"/>
    <x v="0"/>
    <x v="0"/>
    <x v="0"/>
    <x v="116"/>
    <s v="JOSE JAVIER SALCEDO SANCHEZ"/>
    <m/>
  </r>
  <r>
    <x v="3"/>
    <x v="0"/>
    <x v="5"/>
    <x v="0"/>
    <x v="0"/>
    <x v="0"/>
    <x v="0"/>
    <x v="116"/>
    <s v="SIIGO SAS"/>
    <m/>
  </r>
  <r>
    <x v="3"/>
    <x v="0"/>
    <x v="5"/>
    <x v="0"/>
    <x v="0"/>
    <x v="0"/>
    <x v="0"/>
    <x v="79"/>
    <m/>
    <m/>
  </r>
  <r>
    <x v="3"/>
    <x v="0"/>
    <x v="5"/>
    <x v="0"/>
    <x v="0"/>
    <x v="0"/>
    <x v="12"/>
    <x v="81"/>
    <m/>
    <m/>
  </r>
  <r>
    <x v="3"/>
    <x v="0"/>
    <x v="5"/>
    <x v="0"/>
    <x v="0"/>
    <x v="0"/>
    <x v="12"/>
    <x v="82"/>
    <m/>
    <m/>
  </r>
  <r>
    <x v="3"/>
    <x v="0"/>
    <x v="5"/>
    <x v="0"/>
    <x v="0"/>
    <x v="0"/>
    <x v="12"/>
    <x v="83"/>
    <m/>
    <m/>
  </r>
  <r>
    <x v="3"/>
    <x v="0"/>
    <x v="5"/>
    <x v="0"/>
    <x v="0"/>
    <x v="0"/>
    <x v="12"/>
    <x v="84"/>
    <m/>
    <m/>
  </r>
  <r>
    <x v="3"/>
    <x v="0"/>
    <x v="5"/>
    <x v="0"/>
    <x v="0"/>
    <x v="0"/>
    <x v="19"/>
    <x v="100"/>
    <s v="EL COMERCIO ELECTRICO S.A.S."/>
    <m/>
  </r>
  <r>
    <x v="3"/>
    <x v="0"/>
    <x v="5"/>
    <x v="0"/>
    <x v="0"/>
    <x v="0"/>
    <x v="19"/>
    <x v="100"/>
    <s v="RAFAEL ALEJANDRO GARZON REBELLON"/>
    <m/>
  </r>
  <r>
    <x v="3"/>
    <x v="0"/>
    <x v="5"/>
    <x v="0"/>
    <x v="0"/>
    <x v="0"/>
    <x v="19"/>
    <x v="139"/>
    <s v="MIGUEL ANGEL PERDOMI"/>
    <m/>
  </r>
  <r>
    <x v="3"/>
    <x v="0"/>
    <x v="5"/>
    <x v="0"/>
    <x v="0"/>
    <x v="0"/>
    <x v="28"/>
    <x v="150"/>
    <m/>
    <m/>
  </r>
  <r>
    <x v="3"/>
    <x v="0"/>
    <x v="5"/>
    <x v="0"/>
    <x v="0"/>
    <x v="0"/>
    <x v="27"/>
    <x v="140"/>
    <s v="JOSE JAVIER SALCEDO SANCHEZ"/>
    <m/>
  </r>
  <r>
    <x v="3"/>
    <x v="0"/>
    <x v="5"/>
    <x v="0"/>
    <x v="0"/>
    <x v="0"/>
    <x v="27"/>
    <x v="148"/>
    <m/>
    <m/>
  </r>
  <r>
    <x v="3"/>
    <x v="0"/>
    <x v="5"/>
    <x v="0"/>
    <x v="0"/>
    <x v="0"/>
    <x v="27"/>
    <x v="139"/>
    <m/>
    <m/>
  </r>
  <r>
    <x v="3"/>
    <x v="0"/>
    <x v="5"/>
    <x v="0"/>
    <x v="0"/>
    <x v="0"/>
    <x v="27"/>
    <x v="149"/>
    <m/>
    <m/>
  </r>
  <r>
    <x v="3"/>
    <x v="0"/>
    <x v="5"/>
    <x v="0"/>
    <x v="0"/>
    <x v="0"/>
    <x v="22"/>
    <x v="105"/>
    <m/>
    <m/>
  </r>
  <r>
    <x v="3"/>
    <x v="0"/>
    <x v="5"/>
    <x v="0"/>
    <x v="0"/>
    <x v="0"/>
    <x v="16"/>
    <x v="86"/>
    <s v="AEROVIAS DEL CONTINENTE AMERICANO S.A."/>
    <n v="221600"/>
  </r>
  <r>
    <x v="3"/>
    <x v="0"/>
    <x v="5"/>
    <x v="0"/>
    <x v="0"/>
    <x v="0"/>
    <x v="16"/>
    <x v="86"/>
    <s v="AEROVIAS DE INTEGRACION REGIONAL S A"/>
    <n v="292000"/>
  </r>
  <r>
    <x v="3"/>
    <x v="0"/>
    <x v="5"/>
    <x v="0"/>
    <x v="0"/>
    <x v="0"/>
    <x v="16"/>
    <x v="86"/>
    <s v="AERO REPUBLICA S.A"/>
    <n v="66990"/>
  </r>
  <r>
    <x v="3"/>
    <x v="0"/>
    <x v="5"/>
    <x v="0"/>
    <x v="0"/>
    <x v="0"/>
    <x v="16"/>
    <x v="117"/>
    <s v="Hotel Laureles Plaza SAS"/>
    <m/>
  </r>
  <r>
    <x v="3"/>
    <x v="0"/>
    <x v="5"/>
    <x v="0"/>
    <x v="0"/>
    <x v="0"/>
    <x v="16"/>
    <x v="117"/>
    <s v="HOSTAL LAS MERCEDES BOUTIQUE"/>
    <n v="277311"/>
  </r>
  <r>
    <x v="3"/>
    <x v="0"/>
    <x v="5"/>
    <x v="0"/>
    <x v="0"/>
    <x v="0"/>
    <x v="16"/>
    <x v="117"/>
    <s v="CIENTO UNO S.A.S"/>
    <n v="480000"/>
  </r>
  <r>
    <x v="3"/>
    <x v="0"/>
    <x v="5"/>
    <x v="0"/>
    <x v="0"/>
    <x v="0"/>
    <x v="22"/>
    <x v="105"/>
    <m/>
    <m/>
  </r>
  <r>
    <x v="3"/>
    <x v="0"/>
    <x v="5"/>
    <x v="0"/>
    <x v="0"/>
    <x v="0"/>
    <x v="2"/>
    <x v="87"/>
    <s v=" SHOPIFY INC"/>
    <n v="293416.51"/>
  </r>
  <r>
    <x v="3"/>
    <x v="0"/>
    <x v="5"/>
    <x v="0"/>
    <x v="0"/>
    <x v="0"/>
    <x v="2"/>
    <x v="87"/>
    <s v="CORPORACION CLUB DE TENIS CALI"/>
    <n v="766988"/>
  </r>
  <r>
    <x v="3"/>
    <x v="0"/>
    <x v="5"/>
    <x v="0"/>
    <x v="0"/>
    <x v="0"/>
    <x v="2"/>
    <x v="87"/>
    <m/>
    <m/>
  </r>
  <r>
    <x v="3"/>
    <x v="0"/>
    <x v="5"/>
    <x v="0"/>
    <x v="0"/>
    <x v="0"/>
    <x v="2"/>
    <x v="87"/>
    <m/>
    <m/>
  </r>
  <r>
    <x v="3"/>
    <x v="0"/>
    <x v="5"/>
    <x v="0"/>
    <x v="0"/>
    <x v="0"/>
    <x v="2"/>
    <x v="155"/>
    <s v="TIERRADENTRO CAFE CO S.A.S."/>
    <n v="807474.16"/>
  </r>
  <r>
    <x v="3"/>
    <x v="0"/>
    <x v="5"/>
    <x v="0"/>
    <x v="0"/>
    <x v="0"/>
    <x v="2"/>
    <x v="155"/>
    <s v="CANTINA LA 15 SAS"/>
    <n v="504021.68"/>
  </r>
  <r>
    <x v="3"/>
    <x v="0"/>
    <x v="5"/>
    <x v="0"/>
    <x v="0"/>
    <x v="0"/>
    <x v="2"/>
    <x v="155"/>
    <m/>
    <m/>
  </r>
  <r>
    <x v="3"/>
    <x v="0"/>
    <x v="5"/>
    <x v="0"/>
    <x v="0"/>
    <x v="0"/>
    <x v="2"/>
    <x v="88"/>
    <s v="SAN CAMILO COFFE INDUSTRY SAS"/>
    <n v="172666.6"/>
  </r>
  <r>
    <x v="3"/>
    <x v="0"/>
    <x v="5"/>
    <x v="0"/>
    <x v="0"/>
    <x v="0"/>
    <x v="2"/>
    <x v="88"/>
    <s v="ALMACENES LA 13 S.A.S."/>
    <m/>
  </r>
  <r>
    <x v="3"/>
    <x v="0"/>
    <x v="5"/>
    <x v="0"/>
    <x v="0"/>
    <x v="0"/>
    <x v="2"/>
    <x v="89"/>
    <s v="BERTHA CARDONA VASQUEZ"/>
    <m/>
  </r>
  <r>
    <x v="3"/>
    <x v="0"/>
    <x v="5"/>
    <x v="0"/>
    <x v="0"/>
    <x v="0"/>
    <x v="2"/>
    <x v="89"/>
    <s v="COLOMBIANA DE COMERCIO SA"/>
    <m/>
  </r>
  <r>
    <x v="3"/>
    <x v="0"/>
    <x v="5"/>
    <x v="0"/>
    <x v="0"/>
    <x v="0"/>
    <x v="2"/>
    <x v="89"/>
    <s v="REDOX COLOMBIA S.A.S."/>
    <m/>
  </r>
  <r>
    <x v="3"/>
    <x v="0"/>
    <x v="5"/>
    <x v="0"/>
    <x v="0"/>
    <x v="0"/>
    <x v="2"/>
    <x v="90"/>
    <s v="GRUPO ARGURI SAS "/>
    <n v="373635"/>
  </r>
  <r>
    <x v="3"/>
    <x v="0"/>
    <x v="5"/>
    <x v="0"/>
    <x v="0"/>
    <x v="0"/>
    <x v="2"/>
    <x v="90"/>
    <m/>
    <m/>
  </r>
  <r>
    <x v="3"/>
    <x v="0"/>
    <x v="5"/>
    <x v="0"/>
    <x v="0"/>
    <x v="0"/>
    <x v="2"/>
    <x v="90"/>
    <m/>
    <m/>
  </r>
  <r>
    <x v="3"/>
    <x v="0"/>
    <x v="5"/>
    <x v="0"/>
    <x v="0"/>
    <x v="0"/>
    <x v="2"/>
    <x v="90"/>
    <m/>
    <m/>
  </r>
  <r>
    <x v="3"/>
    <x v="0"/>
    <x v="5"/>
    <x v="0"/>
    <x v="0"/>
    <x v="0"/>
    <x v="2"/>
    <x v="90"/>
    <m/>
    <m/>
  </r>
  <r>
    <x v="3"/>
    <x v="0"/>
    <x v="5"/>
    <x v="0"/>
    <x v="0"/>
    <x v="0"/>
    <x v="2"/>
    <x v="90"/>
    <m/>
    <m/>
  </r>
  <r>
    <x v="3"/>
    <x v="0"/>
    <x v="5"/>
    <x v="0"/>
    <x v="0"/>
    <x v="0"/>
    <x v="2"/>
    <x v="91"/>
    <s v="MAURO ENRIQUE MEDINA BOTERO"/>
    <m/>
  </r>
  <r>
    <x v="3"/>
    <x v="0"/>
    <x v="5"/>
    <x v="0"/>
    <x v="0"/>
    <x v="0"/>
    <x v="2"/>
    <x v="91"/>
    <s v="CAROLL VIVIANA GELVES NAVAS"/>
    <m/>
  </r>
  <r>
    <x v="3"/>
    <x v="0"/>
    <x v="5"/>
    <x v="0"/>
    <x v="0"/>
    <x v="0"/>
    <x v="2"/>
    <x v="91"/>
    <s v="FABRICA DE ALIMENTOS PROCESADOS VENTOLINI S.A. EN REORGANIZACION"/>
    <m/>
  </r>
  <r>
    <x v="3"/>
    <x v="0"/>
    <x v="5"/>
    <x v="0"/>
    <x v="0"/>
    <x v="0"/>
    <x v="2"/>
    <x v="91"/>
    <s v="TIZONES LIMITADA"/>
    <m/>
  </r>
  <r>
    <x v="3"/>
    <x v="0"/>
    <x v="5"/>
    <x v="0"/>
    <x v="0"/>
    <x v="0"/>
    <x v="2"/>
    <x v="92"/>
    <m/>
    <m/>
  </r>
  <r>
    <x v="3"/>
    <x v="0"/>
    <x v="5"/>
    <x v="0"/>
    <x v="0"/>
    <x v="0"/>
    <x v="2"/>
    <x v="136"/>
    <s v="ALMACENES EXITO S.A."/>
    <n v="8000"/>
  </r>
  <r>
    <x v="3"/>
    <x v="0"/>
    <x v="5"/>
    <x v="0"/>
    <x v="0"/>
    <x v="0"/>
    <x v="2"/>
    <x v="136"/>
    <s v="ONLINE OSCAR ESCOBAR JIMENEZ"/>
    <n v="100000"/>
  </r>
  <r>
    <x v="3"/>
    <x v="0"/>
    <x v="5"/>
    <x v="0"/>
    <x v="0"/>
    <x v="0"/>
    <x v="2"/>
    <x v="136"/>
    <s v="MANUEL ACOSTA"/>
    <n v="46000"/>
  </r>
  <r>
    <x v="3"/>
    <x v="0"/>
    <x v="5"/>
    <x v="0"/>
    <x v="0"/>
    <x v="0"/>
    <x v="2"/>
    <x v="136"/>
    <s v="JHON FREYMAN ESCOBAR"/>
    <m/>
  </r>
  <r>
    <x v="3"/>
    <x v="0"/>
    <x v="5"/>
    <x v="0"/>
    <x v="0"/>
    <x v="0"/>
    <x v="2"/>
    <x v="136"/>
    <s v="DAVID MUÑOZ MONTOYA"/>
    <m/>
  </r>
  <r>
    <x v="3"/>
    <x v="0"/>
    <x v="5"/>
    <x v="0"/>
    <x v="0"/>
    <x v="0"/>
    <x v="2"/>
    <x v="136"/>
    <s v="MANUEL ACOSTA"/>
    <m/>
  </r>
  <r>
    <x v="3"/>
    <x v="0"/>
    <x v="5"/>
    <x v="0"/>
    <x v="0"/>
    <x v="0"/>
    <x v="2"/>
    <x v="136"/>
    <s v="ONLINE OSCAR ESCOBAR JIMENEZ"/>
    <m/>
  </r>
  <r>
    <x v="3"/>
    <x v="0"/>
    <x v="5"/>
    <x v="0"/>
    <x v="0"/>
    <x v="0"/>
    <x v="2"/>
    <x v="136"/>
    <m/>
    <m/>
  </r>
  <r>
    <x v="3"/>
    <x v="0"/>
    <x v="5"/>
    <x v="0"/>
    <x v="0"/>
    <x v="0"/>
    <x v="2"/>
    <x v="141"/>
    <s v="ONLINE OSCAR ESCOBAR JIMENEZ"/>
    <m/>
  </r>
  <r>
    <x v="3"/>
    <x v="0"/>
    <x v="5"/>
    <x v="0"/>
    <x v="0"/>
    <x v="0"/>
    <x v="2"/>
    <x v="141"/>
    <m/>
    <m/>
  </r>
  <r>
    <x v="3"/>
    <x v="0"/>
    <x v="5"/>
    <x v="0"/>
    <x v="0"/>
    <x v="0"/>
    <x v="2"/>
    <x v="141"/>
    <m/>
    <m/>
  </r>
  <r>
    <x v="3"/>
    <x v="0"/>
    <x v="5"/>
    <x v="0"/>
    <x v="0"/>
    <x v="0"/>
    <x v="2"/>
    <x v="93"/>
    <m/>
    <m/>
  </r>
  <r>
    <x v="3"/>
    <x v="0"/>
    <x v="5"/>
    <x v="0"/>
    <x v="0"/>
    <x v="0"/>
    <x v="2"/>
    <x v="84"/>
    <s v="JHON FREYMAN ESCOBAR"/>
    <m/>
  </r>
  <r>
    <x v="3"/>
    <x v="0"/>
    <x v="5"/>
    <x v="0"/>
    <x v="0"/>
    <x v="0"/>
    <x v="2"/>
    <x v="84"/>
    <m/>
    <m/>
  </r>
  <r>
    <x v="3"/>
    <x v="0"/>
    <x v="5"/>
    <x v="0"/>
    <x v="0"/>
    <x v="0"/>
    <x v="2"/>
    <x v="84"/>
    <m/>
    <m/>
  </r>
  <r>
    <x v="3"/>
    <x v="0"/>
    <x v="5"/>
    <x v="0"/>
    <x v="0"/>
    <x v="0"/>
    <x v="2"/>
    <x v="84"/>
    <m/>
    <m/>
  </r>
  <r>
    <x v="3"/>
    <x v="0"/>
    <x v="5"/>
    <x v="0"/>
    <x v="0"/>
    <x v="0"/>
    <x v="2"/>
    <x v="84"/>
    <m/>
    <m/>
  </r>
  <r>
    <x v="3"/>
    <x v="0"/>
    <x v="5"/>
    <x v="0"/>
    <x v="0"/>
    <x v="0"/>
    <x v="2"/>
    <x v="84"/>
    <m/>
    <m/>
  </r>
  <r>
    <x v="3"/>
    <x v="0"/>
    <x v="5"/>
    <x v="0"/>
    <x v="0"/>
    <x v="0"/>
    <x v="2"/>
    <x v="84"/>
    <m/>
    <m/>
  </r>
  <r>
    <x v="3"/>
    <x v="0"/>
    <x v="5"/>
    <x v="0"/>
    <x v="0"/>
    <x v="0"/>
    <x v="2"/>
    <x v="84"/>
    <m/>
    <m/>
  </r>
  <r>
    <x v="3"/>
    <x v="0"/>
    <x v="5"/>
    <x v="0"/>
    <x v="0"/>
    <x v="0"/>
    <x v="2"/>
    <x v="84"/>
    <m/>
    <m/>
  </r>
  <r>
    <x v="3"/>
    <x v="0"/>
    <x v="5"/>
    <x v="0"/>
    <x v="0"/>
    <x v="0"/>
    <x v="2"/>
    <x v="84"/>
    <m/>
    <m/>
  </r>
  <r>
    <x v="3"/>
    <x v="0"/>
    <x v="5"/>
    <x v="0"/>
    <x v="0"/>
    <x v="7"/>
    <x v="4"/>
    <x v="119"/>
    <s v="DAVID MUÑOZ MONTOYA"/>
    <n v="2300000"/>
  </r>
  <r>
    <x v="3"/>
    <x v="0"/>
    <x v="5"/>
    <x v="0"/>
    <x v="0"/>
    <x v="7"/>
    <x v="4"/>
    <x v="119"/>
    <s v="OSCAR ESCOBAR JIMÉNEZ"/>
    <n v="5500000"/>
  </r>
  <r>
    <x v="3"/>
    <x v="0"/>
    <x v="5"/>
    <x v="0"/>
    <x v="0"/>
    <x v="7"/>
    <x v="4"/>
    <x v="120"/>
    <s v="DAVID MUÑOZ MONTOYA"/>
    <n v="140606"/>
  </r>
  <r>
    <x v="3"/>
    <x v="0"/>
    <x v="5"/>
    <x v="0"/>
    <x v="0"/>
    <x v="7"/>
    <x v="4"/>
    <x v="121"/>
    <s v="DAVID MUÑOZ MONTOYA"/>
    <n v="203384"/>
  </r>
  <r>
    <x v="3"/>
    <x v="0"/>
    <x v="5"/>
    <x v="0"/>
    <x v="0"/>
    <x v="7"/>
    <x v="4"/>
    <x v="121"/>
    <s v="OSCAR ESCOBAR JIMÉNEZ"/>
    <n v="458333"/>
  </r>
  <r>
    <x v="3"/>
    <x v="0"/>
    <x v="5"/>
    <x v="0"/>
    <x v="0"/>
    <x v="7"/>
    <x v="4"/>
    <x v="122"/>
    <s v="OSCAR ESCOBAR JIMÉNEZ"/>
    <n v="24406"/>
  </r>
  <r>
    <x v="3"/>
    <x v="0"/>
    <x v="5"/>
    <x v="0"/>
    <x v="0"/>
    <x v="7"/>
    <x v="4"/>
    <x v="122"/>
    <s v="DAVID MUÑOZ MONTOYA"/>
    <n v="55000"/>
  </r>
  <r>
    <x v="3"/>
    <x v="0"/>
    <x v="5"/>
    <x v="0"/>
    <x v="0"/>
    <x v="7"/>
    <x v="4"/>
    <x v="123"/>
    <s v="OSCAR ESCOBAR JIMÉNEZ"/>
    <n v="203384"/>
  </r>
  <r>
    <x v="3"/>
    <x v="0"/>
    <x v="5"/>
    <x v="0"/>
    <x v="0"/>
    <x v="7"/>
    <x v="4"/>
    <x v="123"/>
    <s v="DAVID MUÑOZ MONTOYA"/>
    <n v="458333"/>
  </r>
  <r>
    <x v="3"/>
    <x v="0"/>
    <x v="5"/>
    <x v="0"/>
    <x v="0"/>
    <x v="7"/>
    <x v="4"/>
    <x v="124"/>
    <s v="OSCAR ESCOBAR JIMÉNEZ"/>
    <n v="95833"/>
  </r>
  <r>
    <x v="3"/>
    <x v="0"/>
    <x v="5"/>
    <x v="0"/>
    <x v="0"/>
    <x v="7"/>
    <x v="4"/>
    <x v="124"/>
    <s v="DAVID MUÑOZ MONTOYA"/>
    <n v="229167"/>
  </r>
  <r>
    <x v="3"/>
    <x v="0"/>
    <x v="5"/>
    <x v="0"/>
    <x v="0"/>
    <x v="7"/>
    <x v="4"/>
    <x v="135"/>
    <m/>
    <m/>
  </r>
  <r>
    <x v="3"/>
    <x v="0"/>
    <x v="5"/>
    <x v="0"/>
    <x v="0"/>
    <x v="7"/>
    <x v="4"/>
    <x v="125"/>
    <s v="DAVID MUÑOZ MONTOYA"/>
    <n v="1000000"/>
  </r>
  <r>
    <x v="3"/>
    <x v="0"/>
    <x v="5"/>
    <x v="0"/>
    <x v="0"/>
    <x v="7"/>
    <x v="4"/>
    <x v="144"/>
    <s v="DAVID MUÑOZ MONTOYA"/>
    <m/>
  </r>
  <r>
    <x v="3"/>
    <x v="0"/>
    <x v="5"/>
    <x v="0"/>
    <x v="0"/>
    <x v="7"/>
    <x v="4"/>
    <x v="126"/>
    <m/>
    <m/>
  </r>
  <r>
    <x v="3"/>
    <x v="0"/>
    <x v="5"/>
    <x v="0"/>
    <x v="0"/>
    <x v="7"/>
    <x v="4"/>
    <x v="127"/>
    <s v="SEGUROS DE RIESGOS LABORALES SURAMERICANA S.A."/>
    <n v="40958"/>
  </r>
  <r>
    <x v="3"/>
    <x v="0"/>
    <x v="5"/>
    <x v="0"/>
    <x v="0"/>
    <x v="7"/>
    <x v="4"/>
    <x v="152"/>
    <s v="Eps Famisanar"/>
    <m/>
  </r>
  <r>
    <x v="3"/>
    <x v="0"/>
    <x v="5"/>
    <x v="0"/>
    <x v="0"/>
    <x v="7"/>
    <x v="4"/>
    <x v="128"/>
    <s v="Protección S.A"/>
    <n v="936000"/>
  </r>
  <r>
    <x v="3"/>
    <x v="0"/>
    <x v="5"/>
    <x v="0"/>
    <x v="0"/>
    <x v="7"/>
    <x v="4"/>
    <x v="129"/>
    <s v="Colsubsidio "/>
    <n v="92000"/>
  </r>
  <r>
    <x v="3"/>
    <x v="0"/>
    <x v="5"/>
    <x v="0"/>
    <x v="0"/>
    <x v="7"/>
    <x v="4"/>
    <x v="129"/>
    <s v="Comfandi"/>
    <n v="220000"/>
  </r>
  <r>
    <x v="3"/>
    <x v="0"/>
    <x v="5"/>
    <x v="0"/>
    <x v="0"/>
    <x v="7"/>
    <x v="4"/>
    <x v="130"/>
    <m/>
    <m/>
  </r>
  <r>
    <x v="3"/>
    <x v="0"/>
    <x v="5"/>
    <x v="0"/>
    <x v="0"/>
    <x v="7"/>
    <x v="2"/>
    <x v="131"/>
    <m/>
    <m/>
  </r>
  <r>
    <x v="3"/>
    <x v="0"/>
    <x v="5"/>
    <x v="0"/>
    <x v="0"/>
    <x v="1"/>
    <x v="7"/>
    <x v="34"/>
    <s v="Bancolombia"/>
    <n v="123668"/>
  </r>
  <r>
    <x v="3"/>
    <x v="0"/>
    <x v="5"/>
    <x v="0"/>
    <x v="0"/>
    <x v="1"/>
    <x v="7"/>
    <x v="20"/>
    <s v="Bancolombia"/>
    <n v="131713.03"/>
  </r>
  <r>
    <x v="3"/>
    <x v="0"/>
    <x v="5"/>
    <x v="0"/>
    <x v="0"/>
    <x v="1"/>
    <x v="7"/>
    <x v="20"/>
    <s v="Mercadopago Colombia Ltda"/>
    <n v="909860"/>
  </r>
  <r>
    <x v="3"/>
    <x v="0"/>
    <x v="5"/>
    <x v="0"/>
    <x v="0"/>
    <x v="1"/>
    <x v="7"/>
    <x v="101"/>
    <s v="Protección S.A"/>
    <m/>
  </r>
  <r>
    <x v="3"/>
    <x v="0"/>
    <x v="5"/>
    <x v="0"/>
    <x v="0"/>
    <x v="1"/>
    <x v="7"/>
    <x v="101"/>
    <s v="Colsubsidio "/>
    <m/>
  </r>
  <r>
    <x v="3"/>
    <x v="0"/>
    <x v="5"/>
    <x v="0"/>
    <x v="0"/>
    <x v="1"/>
    <x v="7"/>
    <x v="101"/>
    <s v="Comfandi "/>
    <m/>
  </r>
  <r>
    <x v="3"/>
    <x v="0"/>
    <x v="5"/>
    <x v="0"/>
    <x v="0"/>
    <x v="1"/>
    <x v="7"/>
    <x v="101"/>
    <s v="Eps Famisanar"/>
    <m/>
  </r>
  <r>
    <x v="3"/>
    <x v="0"/>
    <x v="5"/>
    <x v="0"/>
    <x v="0"/>
    <x v="1"/>
    <x v="7"/>
    <x v="101"/>
    <s v="EPS Sura"/>
    <m/>
  </r>
  <r>
    <x v="3"/>
    <x v="0"/>
    <x v="5"/>
    <x v="0"/>
    <x v="0"/>
    <x v="1"/>
    <x v="7"/>
    <x v="101"/>
    <s v="Porvenir S.A"/>
    <m/>
  </r>
  <r>
    <x v="3"/>
    <x v="0"/>
    <x v="5"/>
    <x v="0"/>
    <x v="0"/>
    <x v="1"/>
    <x v="7"/>
    <x v="101"/>
    <s v="SEGUROS DE RIESGOS LABORALES SURAMERICANA S.A."/>
    <m/>
  </r>
  <r>
    <x v="3"/>
    <x v="0"/>
    <x v="5"/>
    <x v="0"/>
    <x v="0"/>
    <x v="1"/>
    <x v="7"/>
    <x v="55"/>
    <s v="FARMACIA DROGUERIA SAN JORGE LTDA"/>
    <m/>
  </r>
  <r>
    <x v="3"/>
    <x v="0"/>
    <x v="5"/>
    <x v="0"/>
    <x v="0"/>
    <x v="1"/>
    <x v="7"/>
    <x v="55"/>
    <s v="ALIMENTOS SOSTENIBLES SAS"/>
    <n v="78616"/>
  </r>
  <r>
    <x v="3"/>
    <x v="0"/>
    <x v="5"/>
    <x v="0"/>
    <x v="0"/>
    <x v="1"/>
    <x v="8"/>
    <x v="22"/>
    <s v="Bancolombia"/>
    <n v="346691.5"/>
  </r>
  <r>
    <x v="3"/>
    <x v="0"/>
    <x v="5"/>
    <x v="0"/>
    <x v="0"/>
    <x v="1"/>
    <x v="8"/>
    <x v="94"/>
    <s v=" PANGEA NATURAL PRODUCTS S.A.S."/>
    <n v="104000"/>
  </r>
  <r>
    <x v="3"/>
    <x v="0"/>
    <x v="5"/>
    <x v="0"/>
    <x v="0"/>
    <x v="1"/>
    <x v="8"/>
    <x v="94"/>
    <s v="DIAN"/>
    <m/>
  </r>
  <r>
    <x v="3"/>
    <x v="0"/>
    <x v="5"/>
    <x v="0"/>
    <x v="0"/>
    <x v="1"/>
    <x v="8"/>
    <x v="94"/>
    <s v="LITIGIO Y CONSULTORIA LEGAL SAS"/>
    <m/>
  </r>
  <r>
    <x v="3"/>
    <x v="0"/>
    <x v="5"/>
    <x v="0"/>
    <x v="0"/>
    <x v="1"/>
    <x v="8"/>
    <x v="94"/>
    <s v="MUNICIPIO DE SANTIAGO DE CALI"/>
    <m/>
  </r>
  <r>
    <x v="3"/>
    <x v="0"/>
    <x v="5"/>
    <x v="0"/>
    <x v="0"/>
    <x v="1"/>
    <x v="8"/>
    <x v="94"/>
    <s v="TIERRADENTRO CAFE CO S.A.S."/>
    <n v="34672"/>
  </r>
  <r>
    <x v="3"/>
    <x v="0"/>
    <x v="5"/>
    <x v="0"/>
    <x v="0"/>
    <x v="1"/>
    <x v="8"/>
    <x v="94"/>
    <s v="MERCADEO COMPARTIDO SAS"/>
    <n v="17038"/>
  </r>
  <r>
    <x v="3"/>
    <x v="0"/>
    <x v="5"/>
    <x v="0"/>
    <x v="0"/>
    <x v="1"/>
    <x v="8"/>
    <x v="94"/>
    <s v="MARIA JOSE LOPEZ BOLAÑOS"/>
    <n v="7200"/>
  </r>
  <r>
    <x v="3"/>
    <x v="0"/>
    <x v="5"/>
    <x v="0"/>
    <x v="0"/>
    <x v="1"/>
    <x v="8"/>
    <x v="94"/>
    <s v="HOSTAL LAS MERCEDES BOUTIQUE"/>
    <n v="12146"/>
  </r>
  <r>
    <x v="3"/>
    <x v="0"/>
    <x v="5"/>
    <x v="0"/>
    <x v="0"/>
    <x v="1"/>
    <x v="8"/>
    <x v="94"/>
    <s v="CIENTO UNO S.A.S"/>
    <n v="21655"/>
  </r>
  <r>
    <x v="3"/>
    <x v="0"/>
    <x v="5"/>
    <x v="0"/>
    <x v="0"/>
    <x v="1"/>
    <x v="8"/>
    <x v="95"/>
    <m/>
    <m/>
  </r>
  <r>
    <x v="3"/>
    <x v="0"/>
    <x v="5"/>
    <x v="0"/>
    <x v="0"/>
    <x v="1"/>
    <x v="8"/>
    <x v="77"/>
    <s v="Fundapedco"/>
    <m/>
  </r>
  <r>
    <x v="3"/>
    <x v="0"/>
    <x v="5"/>
    <x v="0"/>
    <x v="0"/>
    <x v="1"/>
    <x v="8"/>
    <x v="4"/>
    <s v="SERVIENTREGA S.A."/>
    <n v="59800"/>
  </r>
  <r>
    <x v="3"/>
    <x v="0"/>
    <x v="5"/>
    <x v="0"/>
    <x v="0"/>
    <x v="1"/>
    <x v="8"/>
    <x v="4"/>
    <s v="SURAMERICA COMERCIAL S.A.S."/>
    <n v="124000"/>
  </r>
  <r>
    <x v="3"/>
    <x v="0"/>
    <x v="5"/>
    <x v="0"/>
    <x v="0"/>
    <x v="1"/>
    <x v="8"/>
    <x v="4"/>
    <s v="GRUPO EMPRESARIAL LA SEBASTIANA SAS"/>
    <n v="74800"/>
  </r>
  <r>
    <x v="3"/>
    <x v="0"/>
    <x v="5"/>
    <x v="0"/>
    <x v="0"/>
    <x v="1"/>
    <x v="8"/>
    <x v="4"/>
    <s v="ALMACENES EXITO S.A."/>
    <n v="139800"/>
  </r>
  <r>
    <x v="3"/>
    <x v="0"/>
    <x v="5"/>
    <x v="0"/>
    <x v="0"/>
    <x v="1"/>
    <x v="8"/>
    <x v="4"/>
    <s v=" KOBA COLOMBIA SAS"/>
    <n v="5700"/>
  </r>
  <r>
    <x v="3"/>
    <x v="0"/>
    <x v="5"/>
    <x v="0"/>
    <x v="0"/>
    <x v="1"/>
    <x v="8"/>
    <x v="4"/>
    <s v="FARMAVIT EMPRESA ASOCIATIVA DE TRABAJO"/>
    <n v="38839.31"/>
  </r>
  <r>
    <x v="3"/>
    <x v="0"/>
    <x v="5"/>
    <x v="0"/>
    <x v="0"/>
    <x v="1"/>
    <x v="8"/>
    <x v="4"/>
    <s v=" GODADDY"/>
    <m/>
  </r>
  <r>
    <x v="3"/>
    <x v="0"/>
    <x v="5"/>
    <x v="0"/>
    <x v="0"/>
    <x v="1"/>
    <x v="8"/>
    <x v="4"/>
    <s v="FUNDACION ZOOLOGICA DE CALI REST  HACIENDA DEL BOSQUE"/>
    <m/>
  </r>
  <r>
    <x v="3"/>
    <x v="0"/>
    <x v="5"/>
    <x v="0"/>
    <x v="0"/>
    <x v="1"/>
    <x v="8"/>
    <x v="4"/>
    <s v="HM HENNES MAURITZ COLOMBIA SAS"/>
    <m/>
  </r>
  <r>
    <x v="3"/>
    <x v="0"/>
    <x v="5"/>
    <x v="0"/>
    <x v="0"/>
    <x v="1"/>
    <x v="8"/>
    <x v="4"/>
    <s v="META PLATAFORMS IRELAND LIMITED"/>
    <m/>
  </r>
  <r>
    <x v="3"/>
    <x v="0"/>
    <x v="5"/>
    <x v="0"/>
    <x v="0"/>
    <x v="1"/>
    <x v="8"/>
    <x v="4"/>
    <s v="CORPORACION CLUB DE TENIS CALI"/>
    <m/>
  </r>
  <r>
    <x v="3"/>
    <x v="0"/>
    <x v="5"/>
    <x v="0"/>
    <x v="0"/>
    <x v="1"/>
    <x v="8"/>
    <x v="4"/>
    <s v="ALMACENES EXITO S.A."/>
    <m/>
  </r>
  <r>
    <x v="3"/>
    <x v="0"/>
    <x v="5"/>
    <x v="0"/>
    <x v="0"/>
    <x v="1"/>
    <x v="8"/>
    <x v="4"/>
    <s v="BAGATELLE SAS"/>
    <m/>
  </r>
  <r>
    <x v="3"/>
    <x v="0"/>
    <x v="5"/>
    <x v="0"/>
    <x v="0"/>
    <x v="1"/>
    <x v="8"/>
    <x v="4"/>
    <s v="SEBASTIAN MENDOZA CASTAÑO"/>
    <m/>
  </r>
  <r>
    <x v="3"/>
    <x v="0"/>
    <x v="5"/>
    <x v="0"/>
    <x v="0"/>
    <x v="1"/>
    <x v="8"/>
    <x v="4"/>
    <s v="MOLI S.A.S."/>
    <m/>
  </r>
  <r>
    <x v="3"/>
    <x v="0"/>
    <x v="5"/>
    <x v="0"/>
    <x v="0"/>
    <x v="1"/>
    <x v="8"/>
    <x v="4"/>
    <s v="FABRICA DE ALIMENTOS PROCESADOS VENTOLINI S.A. EN REORGANIZACION"/>
    <m/>
  </r>
  <r>
    <x v="3"/>
    <x v="0"/>
    <x v="5"/>
    <x v="0"/>
    <x v="0"/>
    <x v="1"/>
    <x v="8"/>
    <x v="4"/>
    <s v="ARTEMISA SAS"/>
    <m/>
  </r>
  <r>
    <x v="3"/>
    <x v="0"/>
    <x v="5"/>
    <x v="0"/>
    <x v="0"/>
    <x v="1"/>
    <x v="8"/>
    <x v="4"/>
    <s v="DIAN"/>
    <m/>
  </r>
  <r>
    <x v="3"/>
    <x v="0"/>
    <x v="5"/>
    <x v="0"/>
    <x v="0"/>
    <x v="1"/>
    <x v="8"/>
    <x v="4"/>
    <s v="FARMACIA DROGUERIA SAN JORGE LTDA"/>
    <m/>
  </r>
  <r>
    <x v="3"/>
    <x v="0"/>
    <x v="5"/>
    <x v="0"/>
    <x v="0"/>
    <x v="1"/>
    <x v="8"/>
    <x v="4"/>
    <s v="GASTRONOMIA GROUP SAS"/>
    <m/>
  </r>
  <r>
    <x v="3"/>
    <x v="0"/>
    <x v="5"/>
    <x v="0"/>
    <x v="0"/>
    <x v="1"/>
    <x v="8"/>
    <x v="4"/>
    <s v="Yina Yereinza Acevedo Álvarez"/>
    <m/>
  </r>
  <r>
    <x v="3"/>
    <x v="0"/>
    <x v="5"/>
    <x v="0"/>
    <x v="0"/>
    <x v="1"/>
    <x v="8"/>
    <x v="4"/>
    <m/>
    <m/>
  </r>
  <r>
    <x v="3"/>
    <x v="0"/>
    <x v="5"/>
    <x v="0"/>
    <x v="0"/>
    <x v="1"/>
    <x v="8"/>
    <x v="4"/>
    <m/>
    <m/>
  </r>
  <r>
    <x v="3"/>
    <x v="0"/>
    <x v="5"/>
    <x v="0"/>
    <x v="0"/>
    <x v="1"/>
    <x v="8"/>
    <x v="4"/>
    <m/>
    <m/>
  </r>
  <r>
    <x v="3"/>
    <x v="0"/>
    <x v="5"/>
    <x v="0"/>
    <x v="0"/>
    <x v="1"/>
    <x v="8"/>
    <x v="4"/>
    <m/>
    <m/>
  </r>
  <r>
    <x v="3"/>
    <x v="0"/>
    <x v="5"/>
    <x v="0"/>
    <x v="0"/>
    <x v="1"/>
    <x v="8"/>
    <x v="4"/>
    <m/>
    <m/>
  </r>
  <r>
    <x v="3"/>
    <x v="0"/>
    <x v="5"/>
    <x v="0"/>
    <x v="0"/>
    <x v="1"/>
    <x v="8"/>
    <x v="4"/>
    <m/>
    <m/>
  </r>
  <r>
    <x v="3"/>
    <x v="0"/>
    <x v="5"/>
    <x v="0"/>
    <x v="0"/>
    <x v="6"/>
    <x v="23"/>
    <x v="112"/>
    <m/>
    <m/>
  </r>
  <r>
    <x v="3"/>
    <x v="0"/>
    <x v="5"/>
    <x v="0"/>
    <x v="2"/>
    <x v="3"/>
    <x v="3"/>
    <x v="96"/>
    <m/>
    <m/>
  </r>
  <r>
    <x v="3"/>
    <x v="0"/>
    <x v="5"/>
    <x v="0"/>
    <x v="2"/>
    <x v="3"/>
    <x v="3"/>
    <x v="137"/>
    <s v="COOPERATIVA MULTIACTIVA UNIAGRO"/>
    <n v="29750000"/>
  </r>
  <r>
    <x v="3"/>
    <x v="0"/>
    <x v="5"/>
    <x v="0"/>
    <x v="2"/>
    <x v="3"/>
    <x v="3"/>
    <x v="97"/>
    <s v="LA CONCEPCION SA"/>
    <n v="2585312"/>
  </r>
  <r>
    <x v="3"/>
    <x v="0"/>
    <x v="5"/>
    <x v="0"/>
    <x v="2"/>
    <x v="3"/>
    <x v="3"/>
    <x v="97"/>
    <s v="CONNPLANTS SAS"/>
    <n v="3003733"/>
  </r>
  <r>
    <x v="3"/>
    <x v="0"/>
    <x v="5"/>
    <x v="0"/>
    <x v="2"/>
    <x v="3"/>
    <x v="3"/>
    <x v="97"/>
    <s v="LA VITAL COLOMBIA SAS"/>
    <m/>
  </r>
  <r>
    <x v="3"/>
    <x v="0"/>
    <x v="5"/>
    <x v="0"/>
    <x v="2"/>
    <x v="3"/>
    <x v="3"/>
    <x v="97"/>
    <s v="ASOCIACION AGROPIMIENTERA VALLE DEL GUAMEZ"/>
    <m/>
  </r>
  <r>
    <x v="3"/>
    <x v="0"/>
    <x v="5"/>
    <x v="0"/>
    <x v="2"/>
    <x v="3"/>
    <x v="3"/>
    <x v="97"/>
    <m/>
    <m/>
  </r>
  <r>
    <x v="3"/>
    <x v="0"/>
    <x v="5"/>
    <x v="0"/>
    <x v="2"/>
    <x v="3"/>
    <x v="3"/>
    <x v="97"/>
    <m/>
    <m/>
  </r>
  <r>
    <x v="3"/>
    <x v="0"/>
    <x v="5"/>
    <x v="0"/>
    <x v="2"/>
    <x v="3"/>
    <x v="3"/>
    <x v="97"/>
    <m/>
    <m/>
  </r>
  <r>
    <x v="3"/>
    <x v="0"/>
    <x v="5"/>
    <x v="0"/>
    <x v="2"/>
    <x v="3"/>
    <x v="3"/>
    <x v="98"/>
    <m/>
    <m/>
  </r>
  <r>
    <x v="3"/>
    <x v="0"/>
    <x v="5"/>
    <x v="0"/>
    <x v="2"/>
    <x v="3"/>
    <x v="3"/>
    <x v="99"/>
    <s v="FARMAVIT EMPRESA ASOCIATIVA DE TRABAJO"/>
    <n v="18635270"/>
  </r>
  <r>
    <x v="3"/>
    <x v="0"/>
    <x v="5"/>
    <x v="0"/>
    <x v="2"/>
    <x v="3"/>
    <x v="3"/>
    <x v="99"/>
    <s v="RANPACK SAS"/>
    <n v="170160"/>
  </r>
  <r>
    <x v="3"/>
    <x v="0"/>
    <x v="5"/>
    <x v="0"/>
    <x v="2"/>
    <x v="3"/>
    <x v="3"/>
    <x v="99"/>
    <s v="NEW PLAST SAS"/>
    <n v="3316215"/>
  </r>
  <r>
    <x v="3"/>
    <x v="0"/>
    <x v="5"/>
    <x v="0"/>
    <x v="2"/>
    <x v="3"/>
    <x v="3"/>
    <x v="99"/>
    <s v="PRODUCCION GRAFICA EDITORES SAS"/>
    <n v="3544000"/>
  </r>
  <r>
    <x v="3"/>
    <x v="0"/>
    <x v="5"/>
    <x v="0"/>
    <x v="2"/>
    <x v="3"/>
    <x v="3"/>
    <x v="99"/>
    <s v="EMPACKING GLOBAL SAS"/>
    <n v="1600000"/>
  </r>
  <r>
    <x v="3"/>
    <x v="0"/>
    <x v="5"/>
    <x v="0"/>
    <x v="2"/>
    <x v="3"/>
    <x v="3"/>
    <x v="99"/>
    <m/>
    <m/>
  </r>
  <r>
    <x v="3"/>
    <x v="0"/>
    <x v="5"/>
    <x v="0"/>
    <x v="2"/>
    <x v="3"/>
    <x v="3"/>
    <x v="99"/>
    <m/>
    <m/>
  </r>
  <r>
    <x v="3"/>
    <x v="0"/>
    <x v="5"/>
    <x v="0"/>
    <x v="2"/>
    <x v="3"/>
    <x v="26"/>
    <x v="137"/>
    <m/>
    <m/>
  </r>
  <r>
    <x v="3"/>
    <x v="0"/>
    <x v="5"/>
    <x v="0"/>
    <x v="2"/>
    <x v="3"/>
    <x v="20"/>
    <x v="49"/>
    <s v="MULTILINEA LTDA"/>
    <n v="360000"/>
  </r>
  <r>
    <x v="3"/>
    <x v="0"/>
    <x v="5"/>
    <x v="0"/>
    <x v="2"/>
    <x v="3"/>
    <x v="20"/>
    <x v="49"/>
    <s v="MELONN SAS"/>
    <m/>
  </r>
  <r>
    <x v="3"/>
    <x v="0"/>
    <x v="5"/>
    <x v="0"/>
    <x v="2"/>
    <x v="3"/>
    <x v="20"/>
    <x v="49"/>
    <s v="COORDINADORA MERCANTIL SA"/>
    <n v="1929180"/>
  </r>
  <r>
    <x v="3"/>
    <x v="0"/>
    <x v="5"/>
    <x v="0"/>
    <x v="2"/>
    <x v="3"/>
    <x v="20"/>
    <x v="49"/>
    <s v="ALLTAG SAS"/>
    <n v="1384000"/>
  </r>
  <r>
    <x v="3"/>
    <x v="0"/>
    <x v="5"/>
    <x v="0"/>
    <x v="2"/>
    <x v="3"/>
    <x v="20"/>
    <x v="49"/>
    <s v="JHONSON JAIME CRUZ QUINTERO"/>
    <m/>
  </r>
  <r>
    <x v="3"/>
    <x v="0"/>
    <x v="5"/>
    <x v="0"/>
    <x v="2"/>
    <x v="3"/>
    <x v="20"/>
    <x v="49"/>
    <s v="RANPACK SAS"/>
    <n v="15000"/>
  </r>
  <r>
    <x v="3"/>
    <x v="0"/>
    <x v="5"/>
    <x v="0"/>
    <x v="2"/>
    <x v="3"/>
    <x v="20"/>
    <x v="151"/>
    <m/>
    <m/>
  </r>
  <r>
    <x v="3"/>
    <x v="0"/>
    <x v="5"/>
    <x v="0"/>
    <x v="2"/>
    <x v="3"/>
    <x v="20"/>
    <x v="111"/>
    <s v="ALLTAG SAS"/>
    <n v="602600"/>
  </r>
  <r>
    <x v="3"/>
    <x v="0"/>
    <x v="5"/>
    <x v="0"/>
    <x v="2"/>
    <x v="3"/>
    <x v="20"/>
    <x v="111"/>
    <s v="MELONN SAS"/>
    <n v="711224.42"/>
  </r>
  <r>
    <x v="3"/>
    <x v="0"/>
    <x v="5"/>
    <x v="0"/>
    <x v="2"/>
    <x v="3"/>
    <x v="20"/>
    <x v="111"/>
    <m/>
    <m/>
  </r>
  <r>
    <x v="3"/>
    <x v="0"/>
    <x v="5"/>
    <x v="0"/>
    <x v="2"/>
    <x v="3"/>
    <x v="20"/>
    <x v="111"/>
    <m/>
    <m/>
  </r>
  <r>
    <x v="3"/>
    <x v="0"/>
    <x v="5"/>
    <x v="0"/>
    <x v="2"/>
    <x v="3"/>
    <x v="20"/>
    <x v="111"/>
    <m/>
    <m/>
  </r>
  <r>
    <x v="3"/>
    <x v="0"/>
    <x v="5"/>
    <x v="0"/>
    <x v="2"/>
    <x v="3"/>
    <x v="30"/>
    <x v="151"/>
    <s v="MELONN SAS"/>
    <n v="1342203"/>
  </r>
  <r>
    <x v="3"/>
    <x v="0"/>
    <x v="5"/>
    <x v="0"/>
    <x v="2"/>
    <x v="3"/>
    <x v="21"/>
    <x v="50"/>
    <m/>
    <m/>
  </r>
  <r>
    <x v="3"/>
    <x v="0"/>
    <x v="5"/>
    <x v="0"/>
    <x v="2"/>
    <x v="3"/>
    <x v="21"/>
    <x v="132"/>
    <m/>
    <m/>
  </r>
  <r>
    <x v="4"/>
    <x v="0"/>
    <x v="5"/>
    <x v="0"/>
    <x v="1"/>
    <x v="2"/>
    <x v="24"/>
    <x v="63"/>
    <s v="VARIOS"/>
    <n v="184560926.28"/>
  </r>
  <r>
    <x v="4"/>
    <x v="0"/>
    <x v="5"/>
    <x v="0"/>
    <x v="1"/>
    <x v="5"/>
    <x v="11"/>
    <x v="64"/>
    <m/>
    <n v="1550.2"/>
  </r>
  <r>
    <x v="4"/>
    <x v="0"/>
    <x v="5"/>
    <x v="0"/>
    <x v="1"/>
    <x v="5"/>
    <x v="14"/>
    <x v="66"/>
    <m/>
    <m/>
  </r>
  <r>
    <x v="4"/>
    <x v="0"/>
    <x v="5"/>
    <x v="0"/>
    <x v="1"/>
    <x v="5"/>
    <x v="15"/>
    <x v="69"/>
    <m/>
    <m/>
  </r>
  <r>
    <x v="4"/>
    <x v="0"/>
    <x v="5"/>
    <x v="0"/>
    <x v="1"/>
    <x v="2"/>
    <x v="25"/>
    <x v="74"/>
    <m/>
    <n v="-6444307.4000000004"/>
  </r>
  <r>
    <x v="4"/>
    <x v="0"/>
    <x v="5"/>
    <x v="0"/>
    <x v="1"/>
    <x v="2"/>
    <x v="25"/>
    <x v="118"/>
    <m/>
    <m/>
  </r>
  <r>
    <x v="4"/>
    <x v="0"/>
    <x v="5"/>
    <x v="0"/>
    <x v="1"/>
    <x v="2"/>
    <x v="0"/>
    <x v="103"/>
    <m/>
    <m/>
  </r>
  <r>
    <x v="4"/>
    <x v="0"/>
    <x v="5"/>
    <x v="0"/>
    <x v="1"/>
    <x v="2"/>
    <x v="0"/>
    <x v="104"/>
    <m/>
    <n v="182268.88"/>
  </r>
  <r>
    <x v="4"/>
    <x v="0"/>
    <x v="5"/>
    <x v="0"/>
    <x v="1"/>
    <x v="2"/>
    <x v="0"/>
    <x v="145"/>
    <m/>
    <n v="-2719554.47"/>
  </r>
  <r>
    <x v="4"/>
    <x v="0"/>
    <x v="5"/>
    <x v="0"/>
    <x v="1"/>
    <x v="5"/>
    <x v="7"/>
    <x v="153"/>
    <m/>
    <m/>
  </r>
  <r>
    <x v="4"/>
    <x v="0"/>
    <x v="5"/>
    <x v="0"/>
    <x v="0"/>
    <x v="0"/>
    <x v="4"/>
    <x v="6"/>
    <s v="SEBASTIAN MENDOZA CASTAÑO"/>
    <n v="6120000"/>
  </r>
  <r>
    <x v="4"/>
    <x v="0"/>
    <x v="5"/>
    <x v="0"/>
    <x v="0"/>
    <x v="0"/>
    <x v="4"/>
    <x v="6"/>
    <s v="ONLINE MARIA DEL MAR MEZU PALACIOS"/>
    <n v="1800000"/>
  </r>
  <r>
    <x v="4"/>
    <x v="0"/>
    <x v="5"/>
    <x v="0"/>
    <x v="0"/>
    <x v="0"/>
    <x v="4"/>
    <x v="6"/>
    <s v="MILDRED LOPEZ CAMPO"/>
    <m/>
  </r>
  <r>
    <x v="4"/>
    <x v="0"/>
    <x v="5"/>
    <x v="0"/>
    <x v="0"/>
    <x v="0"/>
    <x v="4"/>
    <x v="7"/>
    <s v="ONLINE MARIA DEL MAR MEZU PALACIOS"/>
    <n v="140606"/>
  </r>
  <r>
    <x v="4"/>
    <x v="0"/>
    <x v="5"/>
    <x v="0"/>
    <x v="0"/>
    <x v="0"/>
    <x v="4"/>
    <x v="7"/>
    <s v="MILDRED LOPEZ CAMPO"/>
    <m/>
  </r>
  <r>
    <x v="4"/>
    <x v="0"/>
    <x v="5"/>
    <x v="0"/>
    <x v="0"/>
    <x v="0"/>
    <x v="4"/>
    <x v="7"/>
    <m/>
    <m/>
  </r>
  <r>
    <x v="4"/>
    <x v="0"/>
    <x v="5"/>
    <x v="0"/>
    <x v="0"/>
    <x v="0"/>
    <x v="4"/>
    <x v="8"/>
    <s v="SEBASTIAN MENDOZA CASTAÑO"/>
    <n v="510000"/>
  </r>
  <r>
    <x v="4"/>
    <x v="0"/>
    <x v="5"/>
    <x v="0"/>
    <x v="0"/>
    <x v="0"/>
    <x v="4"/>
    <x v="8"/>
    <s v="ONLINE MARIA DEL MAR MEZU PALACIOS"/>
    <n v="167577"/>
  </r>
  <r>
    <x v="4"/>
    <x v="0"/>
    <x v="5"/>
    <x v="0"/>
    <x v="0"/>
    <x v="0"/>
    <x v="4"/>
    <x v="8"/>
    <s v="MILDRED LOPEZ CAMPO"/>
    <m/>
  </r>
  <r>
    <x v="4"/>
    <x v="0"/>
    <x v="5"/>
    <x v="0"/>
    <x v="0"/>
    <x v="0"/>
    <x v="4"/>
    <x v="9"/>
    <s v="SEBASTIAN MENDOZA CASTAÑO"/>
    <n v="-561524"/>
  </r>
  <r>
    <x v="4"/>
    <x v="0"/>
    <x v="5"/>
    <x v="0"/>
    <x v="0"/>
    <x v="0"/>
    <x v="4"/>
    <x v="9"/>
    <s v="MILDRED LOPEZ CAMPO"/>
    <n v="-18920"/>
  </r>
  <r>
    <x v="4"/>
    <x v="0"/>
    <x v="5"/>
    <x v="0"/>
    <x v="0"/>
    <x v="0"/>
    <x v="4"/>
    <x v="9"/>
    <s v="Ana Myrian Salazar"/>
    <n v="-246578"/>
  </r>
  <r>
    <x v="4"/>
    <x v="0"/>
    <x v="5"/>
    <x v="0"/>
    <x v="0"/>
    <x v="0"/>
    <x v="4"/>
    <x v="9"/>
    <s v="ONLINE MARIA DEL MAR MEZU PALACIOS"/>
    <n v="20109"/>
  </r>
  <r>
    <x v="4"/>
    <x v="0"/>
    <x v="5"/>
    <x v="0"/>
    <x v="0"/>
    <x v="0"/>
    <x v="4"/>
    <x v="10"/>
    <s v="SEBASTIAN MENDOZA CASTAÑO"/>
    <n v="510000"/>
  </r>
  <r>
    <x v="4"/>
    <x v="0"/>
    <x v="5"/>
    <x v="0"/>
    <x v="0"/>
    <x v="0"/>
    <x v="4"/>
    <x v="10"/>
    <s v="ONLINE MARIA DEL MAR MEZU PALACIOS"/>
    <n v="161718"/>
  </r>
  <r>
    <x v="4"/>
    <x v="0"/>
    <x v="5"/>
    <x v="0"/>
    <x v="0"/>
    <x v="0"/>
    <x v="4"/>
    <x v="10"/>
    <s v="MILDRED LOPEZ CAMPO"/>
    <m/>
  </r>
  <r>
    <x v="4"/>
    <x v="0"/>
    <x v="5"/>
    <x v="0"/>
    <x v="0"/>
    <x v="0"/>
    <x v="4"/>
    <x v="11"/>
    <s v="SEBASTIAN MENDOZA CASTAÑO"/>
    <n v="255000"/>
  </r>
  <r>
    <x v="4"/>
    <x v="0"/>
    <x v="5"/>
    <x v="0"/>
    <x v="0"/>
    <x v="0"/>
    <x v="4"/>
    <x v="11"/>
    <s v="MILDRED LOPEZ CAMPO"/>
    <m/>
  </r>
  <r>
    <x v="4"/>
    <x v="0"/>
    <x v="5"/>
    <x v="0"/>
    <x v="0"/>
    <x v="0"/>
    <x v="4"/>
    <x v="11"/>
    <s v="ONLINE MARIA DEL MAR MEZU PALACIOS"/>
    <n v="75000"/>
  </r>
  <r>
    <x v="4"/>
    <x v="0"/>
    <x v="5"/>
    <x v="0"/>
    <x v="0"/>
    <x v="0"/>
    <x v="4"/>
    <x v="12"/>
    <s v="SEBASTIAN MENDOZA CASTAÑO"/>
    <n v="4080000"/>
  </r>
  <r>
    <x v="4"/>
    <x v="0"/>
    <x v="5"/>
    <x v="0"/>
    <x v="0"/>
    <x v="0"/>
    <x v="4"/>
    <x v="134"/>
    <m/>
    <m/>
  </r>
  <r>
    <x v="4"/>
    <x v="0"/>
    <x v="5"/>
    <x v="0"/>
    <x v="0"/>
    <x v="0"/>
    <x v="4"/>
    <x v="142"/>
    <m/>
    <m/>
  </r>
  <r>
    <x v="4"/>
    <x v="0"/>
    <x v="5"/>
    <x v="0"/>
    <x v="0"/>
    <x v="0"/>
    <x v="4"/>
    <x v="56"/>
    <s v="ARITEX DE COLOMBIA SAS"/>
    <m/>
  </r>
  <r>
    <x v="4"/>
    <x v="0"/>
    <x v="5"/>
    <x v="0"/>
    <x v="0"/>
    <x v="0"/>
    <x v="4"/>
    <x v="13"/>
    <s v="SEGUROS DE RIESGOS LABORALES SURAMERICANA S.A."/>
    <n v="75442"/>
  </r>
  <r>
    <x v="4"/>
    <x v="0"/>
    <x v="5"/>
    <x v="0"/>
    <x v="0"/>
    <x v="0"/>
    <x v="4"/>
    <x v="146"/>
    <s v="EPS Sura"/>
    <n v="33820"/>
  </r>
  <r>
    <x v="4"/>
    <x v="0"/>
    <x v="5"/>
    <x v="0"/>
    <x v="0"/>
    <x v="0"/>
    <x v="4"/>
    <x v="14"/>
    <s v="Protección S.A"/>
    <n v="1016400"/>
  </r>
  <r>
    <x v="4"/>
    <x v="0"/>
    <x v="5"/>
    <x v="0"/>
    <x v="0"/>
    <x v="0"/>
    <x v="4"/>
    <x v="14"/>
    <s v="Colpensiones"/>
    <n v="33500"/>
  </r>
  <r>
    <x v="4"/>
    <x v="0"/>
    <x v="5"/>
    <x v="0"/>
    <x v="0"/>
    <x v="0"/>
    <x v="4"/>
    <x v="15"/>
    <s v="Comfandi "/>
    <n v="170000"/>
  </r>
  <r>
    <x v="4"/>
    <x v="0"/>
    <x v="5"/>
    <x v="0"/>
    <x v="0"/>
    <x v="0"/>
    <x v="4"/>
    <x v="147"/>
    <m/>
    <m/>
  </r>
  <r>
    <x v="4"/>
    <x v="0"/>
    <x v="5"/>
    <x v="0"/>
    <x v="0"/>
    <x v="0"/>
    <x v="4"/>
    <x v="113"/>
    <s v="INVERSIONES EN RECREACION DEPORTE Y SALUD S.A."/>
    <m/>
  </r>
  <r>
    <x v="4"/>
    <x v="0"/>
    <x v="5"/>
    <x v="0"/>
    <x v="0"/>
    <x v="0"/>
    <x v="9"/>
    <x v="114"/>
    <s v="H&amp;G CONTADORES SAS"/>
    <n v="1200000"/>
  </r>
  <r>
    <x v="4"/>
    <x v="0"/>
    <x v="5"/>
    <x v="0"/>
    <x v="0"/>
    <x v="0"/>
    <x v="9"/>
    <x v="30"/>
    <s v="LITIGIO Y CONSULTORIA LEGAL SAS"/>
    <m/>
  </r>
  <r>
    <x v="4"/>
    <x v="0"/>
    <x v="5"/>
    <x v="0"/>
    <x v="0"/>
    <x v="0"/>
    <x v="9"/>
    <x v="110"/>
    <m/>
    <m/>
  </r>
  <r>
    <x v="4"/>
    <x v="0"/>
    <x v="5"/>
    <x v="0"/>
    <x v="0"/>
    <x v="0"/>
    <x v="5"/>
    <x v="70"/>
    <s v="GRUPO EMPRESARIAL LA SEBASTIANA SAS"/>
    <n v="3252"/>
  </r>
  <r>
    <x v="4"/>
    <x v="0"/>
    <x v="5"/>
    <x v="0"/>
    <x v="0"/>
    <x v="0"/>
    <x v="5"/>
    <x v="70"/>
    <s v="CIENTO UNO S.A.S"/>
    <m/>
  </r>
  <r>
    <x v="4"/>
    <x v="0"/>
    <x v="5"/>
    <x v="0"/>
    <x v="0"/>
    <x v="0"/>
    <x v="5"/>
    <x v="102"/>
    <m/>
    <m/>
  </r>
  <r>
    <x v="4"/>
    <x v="0"/>
    <x v="5"/>
    <x v="0"/>
    <x v="0"/>
    <x v="0"/>
    <x v="5"/>
    <x v="71"/>
    <s v=" COLOMBIA TELECOMUNICACIONES S.A. E.S.P."/>
    <n v="741"/>
  </r>
  <r>
    <x v="4"/>
    <x v="0"/>
    <x v="5"/>
    <x v="0"/>
    <x v="0"/>
    <x v="0"/>
    <x v="5"/>
    <x v="71"/>
    <s v="GRUPO EMPRESARIAL LA SEBASTIANA SAS"/>
    <n v="0"/>
  </r>
  <r>
    <x v="4"/>
    <x v="0"/>
    <x v="5"/>
    <x v="0"/>
    <x v="0"/>
    <x v="0"/>
    <x v="5"/>
    <x v="71"/>
    <s v="SURAMERICA COMERCIAL S.A.S."/>
    <n v="120"/>
  </r>
  <r>
    <x v="4"/>
    <x v="0"/>
    <x v="5"/>
    <x v="0"/>
    <x v="0"/>
    <x v="0"/>
    <x v="5"/>
    <x v="71"/>
    <s v="AERO REPUBLICA S.A"/>
    <m/>
  </r>
  <r>
    <x v="4"/>
    <x v="0"/>
    <x v="5"/>
    <x v="0"/>
    <x v="0"/>
    <x v="0"/>
    <x v="5"/>
    <x v="78"/>
    <m/>
    <m/>
  </r>
  <r>
    <x v="4"/>
    <x v="0"/>
    <x v="5"/>
    <x v="0"/>
    <x v="0"/>
    <x v="0"/>
    <x v="6"/>
    <x v="17"/>
    <s v="OLGA BARBOSA DE HURTADO"/>
    <n v="800000"/>
  </r>
  <r>
    <x v="4"/>
    <x v="0"/>
    <x v="5"/>
    <x v="0"/>
    <x v="0"/>
    <x v="0"/>
    <x v="6"/>
    <x v="17"/>
    <m/>
    <m/>
  </r>
  <r>
    <x v="4"/>
    <x v="0"/>
    <x v="5"/>
    <x v="0"/>
    <x v="0"/>
    <x v="0"/>
    <x v="6"/>
    <x v="143"/>
    <m/>
    <m/>
  </r>
  <r>
    <x v="4"/>
    <x v="0"/>
    <x v="5"/>
    <x v="0"/>
    <x v="0"/>
    <x v="0"/>
    <x v="29"/>
    <x v="154"/>
    <s v="Suramericana"/>
    <n v="43930"/>
  </r>
  <r>
    <x v="4"/>
    <x v="0"/>
    <x v="5"/>
    <x v="0"/>
    <x v="0"/>
    <x v="0"/>
    <x v="0"/>
    <x v="79"/>
    <m/>
    <m/>
  </r>
  <r>
    <x v="4"/>
    <x v="0"/>
    <x v="5"/>
    <x v="0"/>
    <x v="0"/>
    <x v="0"/>
    <x v="0"/>
    <x v="80"/>
    <s v="GOOGLE LLC"/>
    <n v="425921.93"/>
  </r>
  <r>
    <x v="4"/>
    <x v="0"/>
    <x v="5"/>
    <x v="0"/>
    <x v="0"/>
    <x v="0"/>
    <x v="0"/>
    <x v="80"/>
    <s v="MERCADEO COMPARTIDO SAS"/>
    <n v="425934"/>
  </r>
  <r>
    <x v="4"/>
    <x v="0"/>
    <x v="5"/>
    <x v="0"/>
    <x v="0"/>
    <x v="0"/>
    <x v="0"/>
    <x v="80"/>
    <s v="FAVEBOOK IRELAND LIMITED"/>
    <n v="458011.78"/>
  </r>
  <r>
    <x v="4"/>
    <x v="0"/>
    <x v="5"/>
    <x v="0"/>
    <x v="0"/>
    <x v="0"/>
    <x v="0"/>
    <x v="80"/>
    <s v=" MANCHOLA ASOCIADOS LTDA"/>
    <m/>
  </r>
  <r>
    <x v="4"/>
    <x v="0"/>
    <x v="5"/>
    <x v="0"/>
    <x v="0"/>
    <x v="0"/>
    <x v="0"/>
    <x v="80"/>
    <s v="GODADDY"/>
    <m/>
  </r>
  <r>
    <x v="4"/>
    <x v="0"/>
    <x v="5"/>
    <x v="0"/>
    <x v="0"/>
    <x v="0"/>
    <x v="0"/>
    <x v="80"/>
    <s v="PRODUCCION GRAFICA EDITORES SAS"/>
    <m/>
  </r>
  <r>
    <x v="4"/>
    <x v="0"/>
    <x v="5"/>
    <x v="0"/>
    <x v="0"/>
    <x v="0"/>
    <x v="0"/>
    <x v="80"/>
    <s v="INGRID VIVIANA AGUDELO POVEDA"/>
    <m/>
  </r>
  <r>
    <x v="4"/>
    <x v="0"/>
    <x v="5"/>
    <x v="0"/>
    <x v="0"/>
    <x v="0"/>
    <x v="0"/>
    <x v="80"/>
    <s v="MARIA JOSE LOPEZ BOLAÑOS"/>
    <m/>
  </r>
  <r>
    <x v="4"/>
    <x v="0"/>
    <x v="5"/>
    <x v="0"/>
    <x v="0"/>
    <x v="0"/>
    <x v="0"/>
    <x v="80"/>
    <m/>
    <m/>
  </r>
  <r>
    <x v="4"/>
    <x v="0"/>
    <x v="5"/>
    <x v="0"/>
    <x v="0"/>
    <x v="0"/>
    <x v="0"/>
    <x v="84"/>
    <s v=" COLOMBIA TELECOMUNICACIONES S.A. E.S.P."/>
    <m/>
  </r>
  <r>
    <x v="4"/>
    <x v="0"/>
    <x v="5"/>
    <x v="0"/>
    <x v="0"/>
    <x v="0"/>
    <x v="0"/>
    <x v="84"/>
    <s v="LOGYCA ASOCIACION"/>
    <m/>
  </r>
  <r>
    <x v="4"/>
    <x v="0"/>
    <x v="5"/>
    <x v="0"/>
    <x v="0"/>
    <x v="0"/>
    <x v="0"/>
    <x v="107"/>
    <s v="SURAMERICA COMERCIAL S.A.S."/>
    <n v="179058.82"/>
  </r>
  <r>
    <x v="4"/>
    <x v="0"/>
    <x v="5"/>
    <x v="0"/>
    <x v="0"/>
    <x v="0"/>
    <x v="0"/>
    <x v="115"/>
    <m/>
    <m/>
  </r>
  <r>
    <x v="4"/>
    <x v="0"/>
    <x v="5"/>
    <x v="0"/>
    <x v="0"/>
    <x v="0"/>
    <x v="0"/>
    <x v="138"/>
    <s v=" COLOMBIA TELECOMUNICACIONES S.A. E.S.P."/>
    <n v="264048.83"/>
  </r>
  <r>
    <x v="4"/>
    <x v="0"/>
    <x v="5"/>
    <x v="0"/>
    <x v="0"/>
    <x v="0"/>
    <x v="0"/>
    <x v="108"/>
    <m/>
    <m/>
  </r>
  <r>
    <x v="4"/>
    <x v="0"/>
    <x v="5"/>
    <x v="0"/>
    <x v="0"/>
    <x v="0"/>
    <x v="0"/>
    <x v="109"/>
    <m/>
    <m/>
  </r>
  <r>
    <x v="4"/>
    <x v="0"/>
    <x v="5"/>
    <x v="0"/>
    <x v="0"/>
    <x v="0"/>
    <x v="0"/>
    <x v="116"/>
    <s v="JOSE JAVIER SALCEDO SANCHEZ"/>
    <m/>
  </r>
  <r>
    <x v="4"/>
    <x v="0"/>
    <x v="5"/>
    <x v="0"/>
    <x v="0"/>
    <x v="0"/>
    <x v="0"/>
    <x v="116"/>
    <s v="SIIGO SAS"/>
    <m/>
  </r>
  <r>
    <x v="4"/>
    <x v="0"/>
    <x v="5"/>
    <x v="0"/>
    <x v="0"/>
    <x v="0"/>
    <x v="0"/>
    <x v="79"/>
    <m/>
    <m/>
  </r>
  <r>
    <x v="4"/>
    <x v="0"/>
    <x v="5"/>
    <x v="0"/>
    <x v="0"/>
    <x v="0"/>
    <x v="12"/>
    <x v="81"/>
    <m/>
    <m/>
  </r>
  <r>
    <x v="4"/>
    <x v="0"/>
    <x v="5"/>
    <x v="0"/>
    <x v="0"/>
    <x v="0"/>
    <x v="12"/>
    <x v="82"/>
    <m/>
    <m/>
  </r>
  <r>
    <x v="4"/>
    <x v="0"/>
    <x v="5"/>
    <x v="0"/>
    <x v="0"/>
    <x v="0"/>
    <x v="12"/>
    <x v="83"/>
    <m/>
    <m/>
  </r>
  <r>
    <x v="4"/>
    <x v="0"/>
    <x v="5"/>
    <x v="0"/>
    <x v="0"/>
    <x v="0"/>
    <x v="12"/>
    <x v="84"/>
    <m/>
    <m/>
  </r>
  <r>
    <x v="4"/>
    <x v="0"/>
    <x v="5"/>
    <x v="0"/>
    <x v="0"/>
    <x v="0"/>
    <x v="19"/>
    <x v="100"/>
    <s v="EL COMERCIO ELECTRICO S.A.S."/>
    <m/>
  </r>
  <r>
    <x v="4"/>
    <x v="0"/>
    <x v="5"/>
    <x v="0"/>
    <x v="0"/>
    <x v="0"/>
    <x v="19"/>
    <x v="100"/>
    <s v="RAFAEL ALEJANDRO GARZON REBELLON"/>
    <m/>
  </r>
  <r>
    <x v="4"/>
    <x v="0"/>
    <x v="5"/>
    <x v="0"/>
    <x v="0"/>
    <x v="0"/>
    <x v="19"/>
    <x v="139"/>
    <s v="MIGUEL ANGEL PERDOMI"/>
    <m/>
  </r>
  <r>
    <x v="4"/>
    <x v="0"/>
    <x v="5"/>
    <x v="0"/>
    <x v="0"/>
    <x v="0"/>
    <x v="28"/>
    <x v="150"/>
    <m/>
    <m/>
  </r>
  <r>
    <x v="4"/>
    <x v="0"/>
    <x v="5"/>
    <x v="0"/>
    <x v="0"/>
    <x v="0"/>
    <x v="31"/>
    <x v="85"/>
    <s v="SODIMAC COLOMBIA S.A."/>
    <n v="565798.31999999995"/>
  </r>
  <r>
    <x v="4"/>
    <x v="0"/>
    <x v="5"/>
    <x v="0"/>
    <x v="0"/>
    <x v="0"/>
    <x v="27"/>
    <x v="140"/>
    <s v="JOSE JAVIER SALCEDO SANCHEZ"/>
    <m/>
  </r>
  <r>
    <x v="4"/>
    <x v="0"/>
    <x v="5"/>
    <x v="0"/>
    <x v="0"/>
    <x v="0"/>
    <x v="27"/>
    <x v="148"/>
    <s v=" PANGEA NATURAL PRODUCTS S.A.S."/>
    <n v="436700"/>
  </r>
  <r>
    <x v="4"/>
    <x v="0"/>
    <x v="5"/>
    <x v="0"/>
    <x v="0"/>
    <x v="0"/>
    <x v="27"/>
    <x v="139"/>
    <s v=" PANGEA NATURAL PRODUCTS S.A.S."/>
    <n v="442001"/>
  </r>
  <r>
    <x v="4"/>
    <x v="0"/>
    <x v="5"/>
    <x v="0"/>
    <x v="0"/>
    <x v="0"/>
    <x v="27"/>
    <x v="149"/>
    <s v=" PANGEA NATURAL PRODUCTS S.A.S."/>
    <n v="895300"/>
  </r>
  <r>
    <x v="4"/>
    <x v="0"/>
    <x v="5"/>
    <x v="0"/>
    <x v="0"/>
    <x v="0"/>
    <x v="22"/>
    <x v="105"/>
    <s v=" PANGEA NATURAL PRODUCTS S.A.S."/>
    <n v="1258333"/>
  </r>
  <r>
    <x v="4"/>
    <x v="0"/>
    <x v="5"/>
    <x v="0"/>
    <x v="0"/>
    <x v="0"/>
    <x v="16"/>
    <x v="86"/>
    <s v="AEROVIAS DEL CONTINENTE AMERICANO S.A."/>
    <m/>
  </r>
  <r>
    <x v="4"/>
    <x v="0"/>
    <x v="5"/>
    <x v="0"/>
    <x v="0"/>
    <x v="0"/>
    <x v="16"/>
    <x v="86"/>
    <s v="AEROVIAS DE INTEGRACION REGIONAL S A"/>
    <m/>
  </r>
  <r>
    <x v="4"/>
    <x v="0"/>
    <x v="5"/>
    <x v="0"/>
    <x v="0"/>
    <x v="0"/>
    <x v="16"/>
    <x v="86"/>
    <s v="AERO REPUBLICA S.A"/>
    <m/>
  </r>
  <r>
    <x v="4"/>
    <x v="0"/>
    <x v="5"/>
    <x v="0"/>
    <x v="0"/>
    <x v="0"/>
    <x v="16"/>
    <x v="117"/>
    <s v="HOSTAL LAS MERCEDES BOUTIQUE"/>
    <n v="115000"/>
  </r>
  <r>
    <x v="4"/>
    <x v="0"/>
    <x v="5"/>
    <x v="0"/>
    <x v="0"/>
    <x v="0"/>
    <x v="16"/>
    <x v="117"/>
    <s v="HOSTAL LAS MERCEDES BOUTIQUE"/>
    <m/>
  </r>
  <r>
    <x v="4"/>
    <x v="0"/>
    <x v="5"/>
    <x v="0"/>
    <x v="0"/>
    <x v="0"/>
    <x v="16"/>
    <x v="117"/>
    <s v="CIENTO UNO S.A.S"/>
    <m/>
  </r>
  <r>
    <x v="4"/>
    <x v="0"/>
    <x v="5"/>
    <x v="0"/>
    <x v="0"/>
    <x v="0"/>
    <x v="22"/>
    <x v="105"/>
    <m/>
    <m/>
  </r>
  <r>
    <x v="4"/>
    <x v="0"/>
    <x v="5"/>
    <x v="0"/>
    <x v="0"/>
    <x v="0"/>
    <x v="2"/>
    <x v="87"/>
    <s v=" SHOPIFY INC"/>
    <n v="1164823.6299999999"/>
  </r>
  <r>
    <x v="4"/>
    <x v="0"/>
    <x v="5"/>
    <x v="0"/>
    <x v="0"/>
    <x v="0"/>
    <x v="2"/>
    <x v="87"/>
    <s v="CORPORACION CLUB DE TENIS CALI"/>
    <n v="766988"/>
  </r>
  <r>
    <x v="4"/>
    <x v="0"/>
    <x v="5"/>
    <x v="0"/>
    <x v="0"/>
    <x v="0"/>
    <x v="2"/>
    <x v="87"/>
    <m/>
    <m/>
  </r>
  <r>
    <x v="4"/>
    <x v="0"/>
    <x v="5"/>
    <x v="0"/>
    <x v="0"/>
    <x v="0"/>
    <x v="2"/>
    <x v="87"/>
    <m/>
    <m/>
  </r>
  <r>
    <x v="4"/>
    <x v="0"/>
    <x v="5"/>
    <x v="0"/>
    <x v="0"/>
    <x v="0"/>
    <x v="2"/>
    <x v="155"/>
    <s v="TIERRADENTRO CAFE CO S.A.S."/>
    <m/>
  </r>
  <r>
    <x v="4"/>
    <x v="0"/>
    <x v="5"/>
    <x v="0"/>
    <x v="0"/>
    <x v="0"/>
    <x v="2"/>
    <x v="155"/>
    <s v="CANTINA LA 15 SAS"/>
    <n v="-504021.68"/>
  </r>
  <r>
    <x v="4"/>
    <x v="0"/>
    <x v="5"/>
    <x v="0"/>
    <x v="0"/>
    <x v="0"/>
    <x v="2"/>
    <x v="155"/>
    <m/>
    <m/>
  </r>
  <r>
    <x v="4"/>
    <x v="0"/>
    <x v="5"/>
    <x v="0"/>
    <x v="0"/>
    <x v="0"/>
    <x v="2"/>
    <x v="88"/>
    <s v="SAN CAMILO COFFE INDUSTRY SAS"/>
    <m/>
  </r>
  <r>
    <x v="4"/>
    <x v="0"/>
    <x v="5"/>
    <x v="0"/>
    <x v="0"/>
    <x v="0"/>
    <x v="2"/>
    <x v="88"/>
    <s v="ALMACENES LA 13 S.A.S."/>
    <m/>
  </r>
  <r>
    <x v="4"/>
    <x v="0"/>
    <x v="5"/>
    <x v="0"/>
    <x v="0"/>
    <x v="0"/>
    <x v="2"/>
    <x v="89"/>
    <s v="BERTHA CARDONA VASQUEZ"/>
    <m/>
  </r>
  <r>
    <x v="4"/>
    <x v="0"/>
    <x v="5"/>
    <x v="0"/>
    <x v="0"/>
    <x v="0"/>
    <x v="2"/>
    <x v="89"/>
    <s v="COLOMBIANA DE COMERCIO SA"/>
    <m/>
  </r>
  <r>
    <x v="4"/>
    <x v="0"/>
    <x v="5"/>
    <x v="0"/>
    <x v="0"/>
    <x v="0"/>
    <x v="2"/>
    <x v="89"/>
    <s v="REDOX COLOMBIA S.A.S."/>
    <n v="70740"/>
  </r>
  <r>
    <x v="4"/>
    <x v="0"/>
    <x v="5"/>
    <x v="0"/>
    <x v="0"/>
    <x v="0"/>
    <x v="2"/>
    <x v="90"/>
    <s v="GRUPO ARGURI SAS "/>
    <n v="362353"/>
  </r>
  <r>
    <x v="4"/>
    <x v="0"/>
    <x v="5"/>
    <x v="0"/>
    <x v="0"/>
    <x v="0"/>
    <x v="2"/>
    <x v="90"/>
    <m/>
    <m/>
  </r>
  <r>
    <x v="4"/>
    <x v="0"/>
    <x v="5"/>
    <x v="0"/>
    <x v="0"/>
    <x v="0"/>
    <x v="2"/>
    <x v="90"/>
    <m/>
    <m/>
  </r>
  <r>
    <x v="4"/>
    <x v="0"/>
    <x v="5"/>
    <x v="0"/>
    <x v="0"/>
    <x v="0"/>
    <x v="2"/>
    <x v="90"/>
    <m/>
    <m/>
  </r>
  <r>
    <x v="4"/>
    <x v="0"/>
    <x v="5"/>
    <x v="0"/>
    <x v="0"/>
    <x v="0"/>
    <x v="2"/>
    <x v="90"/>
    <m/>
    <m/>
  </r>
  <r>
    <x v="4"/>
    <x v="0"/>
    <x v="5"/>
    <x v="0"/>
    <x v="0"/>
    <x v="0"/>
    <x v="2"/>
    <x v="90"/>
    <m/>
    <m/>
  </r>
  <r>
    <x v="4"/>
    <x v="0"/>
    <x v="5"/>
    <x v="0"/>
    <x v="0"/>
    <x v="0"/>
    <x v="2"/>
    <x v="91"/>
    <s v="GRUPO EMPRESARIAL LA SEBASTIANA SAS"/>
    <n v="44713"/>
  </r>
  <r>
    <x v="4"/>
    <x v="0"/>
    <x v="5"/>
    <x v="0"/>
    <x v="0"/>
    <x v="0"/>
    <x v="2"/>
    <x v="91"/>
    <s v="CAROLL VIVIANA GELVES NAVAS"/>
    <m/>
  </r>
  <r>
    <x v="4"/>
    <x v="0"/>
    <x v="5"/>
    <x v="0"/>
    <x v="0"/>
    <x v="0"/>
    <x v="2"/>
    <x v="91"/>
    <s v="FABRICA DE ALIMENTOS PROCESADOS VENTOLINI S.A. EN REORGANIZACION"/>
    <m/>
  </r>
  <r>
    <x v="4"/>
    <x v="0"/>
    <x v="5"/>
    <x v="0"/>
    <x v="0"/>
    <x v="0"/>
    <x v="2"/>
    <x v="91"/>
    <s v="TIZONES LIMITADA"/>
    <m/>
  </r>
  <r>
    <x v="4"/>
    <x v="0"/>
    <x v="5"/>
    <x v="0"/>
    <x v="0"/>
    <x v="0"/>
    <x v="2"/>
    <x v="92"/>
    <m/>
    <m/>
  </r>
  <r>
    <x v="4"/>
    <x v="0"/>
    <x v="5"/>
    <x v="0"/>
    <x v="0"/>
    <x v="0"/>
    <x v="2"/>
    <x v="136"/>
    <s v="SEBASTIAN MENDOZA CASTAÑO"/>
    <n v="8000"/>
  </r>
  <r>
    <x v="4"/>
    <x v="0"/>
    <x v="5"/>
    <x v="0"/>
    <x v="0"/>
    <x v="0"/>
    <x v="2"/>
    <x v="136"/>
    <s v="AGUSTIN ARMANDO POVEDA OVIEDO"/>
    <n v="264000"/>
  </r>
  <r>
    <x v="4"/>
    <x v="0"/>
    <x v="5"/>
    <x v="0"/>
    <x v="0"/>
    <x v="0"/>
    <x v="2"/>
    <x v="136"/>
    <s v="ONLINE OSCAR ESCOBAR JIMENEZ"/>
    <n v="12000"/>
  </r>
  <r>
    <x v="4"/>
    <x v="0"/>
    <x v="5"/>
    <x v="0"/>
    <x v="0"/>
    <x v="0"/>
    <x v="2"/>
    <x v="136"/>
    <s v="DIEGO FERNANDO MORALES CELIS"/>
    <n v="110000"/>
  </r>
  <r>
    <x v="4"/>
    <x v="0"/>
    <x v="5"/>
    <x v="0"/>
    <x v="0"/>
    <x v="0"/>
    <x v="2"/>
    <x v="136"/>
    <s v="MANUEL ACOSTA"/>
    <n v="20000"/>
  </r>
  <r>
    <x v="4"/>
    <x v="0"/>
    <x v="5"/>
    <x v="0"/>
    <x v="0"/>
    <x v="0"/>
    <x v="2"/>
    <x v="136"/>
    <s v="MANUEL ACOSTA"/>
    <m/>
  </r>
  <r>
    <x v="4"/>
    <x v="0"/>
    <x v="5"/>
    <x v="0"/>
    <x v="0"/>
    <x v="0"/>
    <x v="2"/>
    <x v="136"/>
    <s v="ONLINE OSCAR ESCOBAR JIMENEZ"/>
    <m/>
  </r>
  <r>
    <x v="4"/>
    <x v="0"/>
    <x v="5"/>
    <x v="0"/>
    <x v="0"/>
    <x v="0"/>
    <x v="2"/>
    <x v="136"/>
    <m/>
    <m/>
  </r>
  <r>
    <x v="4"/>
    <x v="0"/>
    <x v="5"/>
    <x v="0"/>
    <x v="0"/>
    <x v="0"/>
    <x v="2"/>
    <x v="141"/>
    <s v="ONLINE OSCAR ESCOBAR JIMENEZ"/>
    <m/>
  </r>
  <r>
    <x v="4"/>
    <x v="0"/>
    <x v="5"/>
    <x v="0"/>
    <x v="0"/>
    <x v="0"/>
    <x v="2"/>
    <x v="141"/>
    <m/>
    <m/>
  </r>
  <r>
    <x v="4"/>
    <x v="0"/>
    <x v="5"/>
    <x v="0"/>
    <x v="0"/>
    <x v="0"/>
    <x v="2"/>
    <x v="141"/>
    <m/>
    <m/>
  </r>
  <r>
    <x v="4"/>
    <x v="0"/>
    <x v="5"/>
    <x v="0"/>
    <x v="0"/>
    <x v="0"/>
    <x v="2"/>
    <x v="93"/>
    <m/>
    <m/>
  </r>
  <r>
    <x v="4"/>
    <x v="0"/>
    <x v="5"/>
    <x v="0"/>
    <x v="0"/>
    <x v="0"/>
    <x v="2"/>
    <x v="84"/>
    <s v="JHON FREYMAN ESCOBAR"/>
    <m/>
  </r>
  <r>
    <x v="4"/>
    <x v="0"/>
    <x v="5"/>
    <x v="0"/>
    <x v="0"/>
    <x v="0"/>
    <x v="2"/>
    <x v="84"/>
    <m/>
    <m/>
  </r>
  <r>
    <x v="4"/>
    <x v="0"/>
    <x v="5"/>
    <x v="0"/>
    <x v="0"/>
    <x v="0"/>
    <x v="2"/>
    <x v="84"/>
    <m/>
    <m/>
  </r>
  <r>
    <x v="4"/>
    <x v="0"/>
    <x v="5"/>
    <x v="0"/>
    <x v="0"/>
    <x v="0"/>
    <x v="2"/>
    <x v="84"/>
    <m/>
    <m/>
  </r>
  <r>
    <x v="4"/>
    <x v="0"/>
    <x v="5"/>
    <x v="0"/>
    <x v="0"/>
    <x v="0"/>
    <x v="2"/>
    <x v="84"/>
    <m/>
    <m/>
  </r>
  <r>
    <x v="4"/>
    <x v="0"/>
    <x v="5"/>
    <x v="0"/>
    <x v="0"/>
    <x v="0"/>
    <x v="2"/>
    <x v="84"/>
    <m/>
    <m/>
  </r>
  <r>
    <x v="4"/>
    <x v="0"/>
    <x v="5"/>
    <x v="0"/>
    <x v="0"/>
    <x v="0"/>
    <x v="2"/>
    <x v="84"/>
    <m/>
    <m/>
  </r>
  <r>
    <x v="4"/>
    <x v="0"/>
    <x v="5"/>
    <x v="0"/>
    <x v="0"/>
    <x v="0"/>
    <x v="2"/>
    <x v="84"/>
    <m/>
    <m/>
  </r>
  <r>
    <x v="4"/>
    <x v="0"/>
    <x v="5"/>
    <x v="0"/>
    <x v="0"/>
    <x v="0"/>
    <x v="2"/>
    <x v="84"/>
    <m/>
    <m/>
  </r>
  <r>
    <x v="4"/>
    <x v="0"/>
    <x v="5"/>
    <x v="0"/>
    <x v="0"/>
    <x v="0"/>
    <x v="2"/>
    <x v="84"/>
    <m/>
    <m/>
  </r>
  <r>
    <x v="4"/>
    <x v="0"/>
    <x v="5"/>
    <x v="0"/>
    <x v="0"/>
    <x v="7"/>
    <x v="4"/>
    <x v="119"/>
    <s v="DAVID MUÑOZ MONTOYA"/>
    <n v="2300000"/>
  </r>
  <r>
    <x v="4"/>
    <x v="0"/>
    <x v="5"/>
    <x v="0"/>
    <x v="0"/>
    <x v="7"/>
    <x v="4"/>
    <x v="119"/>
    <s v="OSCAR ESCOBAR JIMÉNEZ"/>
    <n v="4950000"/>
  </r>
  <r>
    <x v="4"/>
    <x v="0"/>
    <x v="5"/>
    <x v="0"/>
    <x v="0"/>
    <x v="7"/>
    <x v="4"/>
    <x v="120"/>
    <s v="DAVID MUÑOZ MONTOYA"/>
    <n v="140606"/>
  </r>
  <r>
    <x v="4"/>
    <x v="0"/>
    <x v="5"/>
    <x v="0"/>
    <x v="0"/>
    <x v="7"/>
    <x v="4"/>
    <x v="121"/>
    <s v="DAVID MUÑOZ MONTOYA"/>
    <n v="-373371"/>
  </r>
  <r>
    <x v="4"/>
    <x v="0"/>
    <x v="5"/>
    <x v="0"/>
    <x v="0"/>
    <x v="7"/>
    <x v="4"/>
    <x v="121"/>
    <s v="OSCAR ESCOBAR JIMÉNEZ"/>
    <n v="458333"/>
  </r>
  <r>
    <x v="4"/>
    <x v="0"/>
    <x v="5"/>
    <x v="0"/>
    <x v="0"/>
    <x v="7"/>
    <x v="4"/>
    <x v="122"/>
    <s v="OSCAR ESCOBAR JIMÉNEZ"/>
    <n v="24406"/>
  </r>
  <r>
    <x v="4"/>
    <x v="0"/>
    <x v="5"/>
    <x v="0"/>
    <x v="0"/>
    <x v="7"/>
    <x v="4"/>
    <x v="122"/>
    <s v="DAVID MUÑOZ MONTOYA"/>
    <n v="55000"/>
  </r>
  <r>
    <x v="4"/>
    <x v="0"/>
    <x v="5"/>
    <x v="0"/>
    <x v="0"/>
    <x v="7"/>
    <x v="4"/>
    <x v="123"/>
    <s v="OSCAR ESCOBAR JIMÉNEZ"/>
    <n v="458335"/>
  </r>
  <r>
    <x v="4"/>
    <x v="0"/>
    <x v="5"/>
    <x v="0"/>
    <x v="0"/>
    <x v="7"/>
    <x v="4"/>
    <x v="123"/>
    <s v="DAVID MUÑOZ MONTOYA"/>
    <n v="-124282"/>
  </r>
  <r>
    <x v="4"/>
    <x v="0"/>
    <x v="5"/>
    <x v="0"/>
    <x v="0"/>
    <x v="7"/>
    <x v="4"/>
    <x v="124"/>
    <s v="OSCAR ESCOBAR JIMÉNEZ"/>
    <n v="95833"/>
  </r>
  <r>
    <x v="4"/>
    <x v="0"/>
    <x v="5"/>
    <x v="0"/>
    <x v="0"/>
    <x v="7"/>
    <x v="4"/>
    <x v="124"/>
    <s v="DAVID MUÑOZ MONTOYA"/>
    <n v="229167"/>
  </r>
  <r>
    <x v="4"/>
    <x v="0"/>
    <x v="5"/>
    <x v="0"/>
    <x v="0"/>
    <x v="7"/>
    <x v="4"/>
    <x v="135"/>
    <m/>
    <m/>
  </r>
  <r>
    <x v="4"/>
    <x v="0"/>
    <x v="5"/>
    <x v="0"/>
    <x v="0"/>
    <x v="7"/>
    <x v="4"/>
    <x v="125"/>
    <s v="DAVID MUÑOZ MONTOYA"/>
    <n v="1000000"/>
  </r>
  <r>
    <x v="4"/>
    <x v="0"/>
    <x v="5"/>
    <x v="0"/>
    <x v="0"/>
    <x v="7"/>
    <x v="4"/>
    <x v="144"/>
    <s v="DAVID MUÑOZ MONTOYA"/>
    <m/>
  </r>
  <r>
    <x v="4"/>
    <x v="0"/>
    <x v="5"/>
    <x v="0"/>
    <x v="0"/>
    <x v="7"/>
    <x v="4"/>
    <x v="126"/>
    <m/>
    <m/>
  </r>
  <r>
    <x v="4"/>
    <x v="0"/>
    <x v="5"/>
    <x v="0"/>
    <x v="0"/>
    <x v="7"/>
    <x v="4"/>
    <x v="127"/>
    <s v="SEGUROS DE RIESGOS LABORALES SURAMERICANA S.A."/>
    <n v="40958"/>
  </r>
  <r>
    <x v="4"/>
    <x v="0"/>
    <x v="5"/>
    <x v="0"/>
    <x v="0"/>
    <x v="7"/>
    <x v="4"/>
    <x v="152"/>
    <s v="Eps Famisanar"/>
    <m/>
  </r>
  <r>
    <x v="4"/>
    <x v="0"/>
    <x v="5"/>
    <x v="0"/>
    <x v="0"/>
    <x v="7"/>
    <x v="4"/>
    <x v="128"/>
    <s v="Protección S.A"/>
    <n v="936000"/>
  </r>
  <r>
    <x v="4"/>
    <x v="0"/>
    <x v="5"/>
    <x v="0"/>
    <x v="0"/>
    <x v="7"/>
    <x v="4"/>
    <x v="129"/>
    <s v="Colsubsidio "/>
    <n v="239000"/>
  </r>
  <r>
    <x v="4"/>
    <x v="0"/>
    <x v="5"/>
    <x v="0"/>
    <x v="0"/>
    <x v="7"/>
    <x v="4"/>
    <x v="129"/>
    <s v="Comfandi"/>
    <n v="220000"/>
  </r>
  <r>
    <x v="4"/>
    <x v="0"/>
    <x v="5"/>
    <x v="0"/>
    <x v="0"/>
    <x v="7"/>
    <x v="4"/>
    <x v="130"/>
    <m/>
    <m/>
  </r>
  <r>
    <x v="4"/>
    <x v="0"/>
    <x v="5"/>
    <x v="0"/>
    <x v="0"/>
    <x v="7"/>
    <x v="2"/>
    <x v="131"/>
    <m/>
    <m/>
  </r>
  <r>
    <x v="4"/>
    <x v="0"/>
    <x v="5"/>
    <x v="0"/>
    <x v="0"/>
    <x v="1"/>
    <x v="7"/>
    <x v="34"/>
    <s v="Bancolombia"/>
    <n v="124958"/>
  </r>
  <r>
    <x v="4"/>
    <x v="0"/>
    <x v="5"/>
    <x v="0"/>
    <x v="0"/>
    <x v="1"/>
    <x v="7"/>
    <x v="20"/>
    <s v="Bancolombia"/>
    <n v="182062.07999999999"/>
  </r>
  <r>
    <x v="4"/>
    <x v="0"/>
    <x v="5"/>
    <x v="0"/>
    <x v="0"/>
    <x v="1"/>
    <x v="7"/>
    <x v="20"/>
    <s v="Mercadopago Colombia Ltda"/>
    <n v="640817.65"/>
  </r>
  <r>
    <x v="4"/>
    <x v="0"/>
    <x v="5"/>
    <x v="0"/>
    <x v="0"/>
    <x v="1"/>
    <x v="7"/>
    <x v="101"/>
    <s v="Protección S.A"/>
    <n v="2700"/>
  </r>
  <r>
    <x v="4"/>
    <x v="0"/>
    <x v="5"/>
    <x v="0"/>
    <x v="0"/>
    <x v="1"/>
    <x v="7"/>
    <x v="101"/>
    <s v="Colsubsidio "/>
    <n v="100"/>
  </r>
  <r>
    <x v="4"/>
    <x v="0"/>
    <x v="5"/>
    <x v="0"/>
    <x v="0"/>
    <x v="1"/>
    <x v="7"/>
    <x v="101"/>
    <s v="Sanitas"/>
    <n v="300"/>
  </r>
  <r>
    <x v="4"/>
    <x v="0"/>
    <x v="5"/>
    <x v="0"/>
    <x v="0"/>
    <x v="1"/>
    <x v="7"/>
    <x v="101"/>
    <s v="Eps Famisanar"/>
    <n v="100"/>
  </r>
  <r>
    <x v="4"/>
    <x v="0"/>
    <x v="5"/>
    <x v="0"/>
    <x v="0"/>
    <x v="1"/>
    <x v="7"/>
    <x v="101"/>
    <s v="EPS Sura"/>
    <n v="400"/>
  </r>
  <r>
    <x v="4"/>
    <x v="0"/>
    <x v="5"/>
    <x v="0"/>
    <x v="0"/>
    <x v="1"/>
    <x v="7"/>
    <x v="101"/>
    <s v="Comfandi "/>
    <n v="600"/>
  </r>
  <r>
    <x v="4"/>
    <x v="0"/>
    <x v="5"/>
    <x v="0"/>
    <x v="0"/>
    <x v="1"/>
    <x v="7"/>
    <x v="101"/>
    <s v="SEGUROS DE RIESGOS LABORALES SURAMERICANA S.A."/>
    <n v="100"/>
  </r>
  <r>
    <x v="4"/>
    <x v="0"/>
    <x v="5"/>
    <x v="0"/>
    <x v="0"/>
    <x v="1"/>
    <x v="7"/>
    <x v="55"/>
    <s v="FARMACIA DROGUERIA SAN JORGE LTDA"/>
    <m/>
  </r>
  <r>
    <x v="4"/>
    <x v="0"/>
    <x v="5"/>
    <x v="0"/>
    <x v="0"/>
    <x v="1"/>
    <x v="7"/>
    <x v="55"/>
    <s v="ALIMENTOS SOSTENIBLES SAS"/>
    <m/>
  </r>
  <r>
    <x v="4"/>
    <x v="0"/>
    <x v="5"/>
    <x v="0"/>
    <x v="0"/>
    <x v="1"/>
    <x v="8"/>
    <x v="22"/>
    <s v="Bancolombia"/>
    <n v="447985.49"/>
  </r>
  <r>
    <x v="4"/>
    <x v="0"/>
    <x v="5"/>
    <x v="0"/>
    <x v="0"/>
    <x v="1"/>
    <x v="8"/>
    <x v="94"/>
    <s v=" PANGEA NATURAL PRODUCTS S.A.S."/>
    <m/>
  </r>
  <r>
    <x v="4"/>
    <x v="0"/>
    <x v="5"/>
    <x v="0"/>
    <x v="0"/>
    <x v="1"/>
    <x v="8"/>
    <x v="94"/>
    <s v="DIAN"/>
    <m/>
  </r>
  <r>
    <x v="4"/>
    <x v="0"/>
    <x v="5"/>
    <x v="0"/>
    <x v="0"/>
    <x v="1"/>
    <x v="8"/>
    <x v="94"/>
    <s v="LITIGIO Y CONSULTORIA LEGAL SAS"/>
    <m/>
  </r>
  <r>
    <x v="4"/>
    <x v="0"/>
    <x v="5"/>
    <x v="0"/>
    <x v="0"/>
    <x v="1"/>
    <x v="8"/>
    <x v="94"/>
    <s v="MUNICIPIO DE SANTIAGO DE CALI"/>
    <m/>
  </r>
  <r>
    <x v="4"/>
    <x v="0"/>
    <x v="5"/>
    <x v="0"/>
    <x v="0"/>
    <x v="1"/>
    <x v="8"/>
    <x v="94"/>
    <s v="TIERRADENTRO CAFE CO S.A.S."/>
    <m/>
  </r>
  <r>
    <x v="4"/>
    <x v="0"/>
    <x v="5"/>
    <x v="0"/>
    <x v="0"/>
    <x v="1"/>
    <x v="8"/>
    <x v="94"/>
    <s v="MERCADEO COMPARTIDO SAS"/>
    <n v="17038"/>
  </r>
  <r>
    <x v="4"/>
    <x v="0"/>
    <x v="5"/>
    <x v="0"/>
    <x v="0"/>
    <x v="1"/>
    <x v="8"/>
    <x v="94"/>
    <s v="AGUSTIN ARMANDO POVEDA OVIEDO"/>
    <n v="874.08"/>
  </r>
  <r>
    <x v="4"/>
    <x v="0"/>
    <x v="5"/>
    <x v="0"/>
    <x v="0"/>
    <x v="1"/>
    <x v="8"/>
    <x v="94"/>
    <s v="HOSTAL LAS MERCEDES BOUTIQUE"/>
    <m/>
  </r>
  <r>
    <x v="4"/>
    <x v="0"/>
    <x v="5"/>
    <x v="0"/>
    <x v="0"/>
    <x v="1"/>
    <x v="8"/>
    <x v="94"/>
    <s v="CIENTO UNO S.A.S"/>
    <m/>
  </r>
  <r>
    <x v="4"/>
    <x v="0"/>
    <x v="5"/>
    <x v="0"/>
    <x v="0"/>
    <x v="1"/>
    <x v="8"/>
    <x v="95"/>
    <m/>
    <m/>
  </r>
  <r>
    <x v="4"/>
    <x v="0"/>
    <x v="5"/>
    <x v="0"/>
    <x v="0"/>
    <x v="1"/>
    <x v="8"/>
    <x v="77"/>
    <s v="Fundapedco"/>
    <m/>
  </r>
  <r>
    <x v="4"/>
    <x v="0"/>
    <x v="5"/>
    <x v="0"/>
    <x v="0"/>
    <x v="1"/>
    <x v="8"/>
    <x v="156"/>
    <s v="PRODUCCION GRAFICA EDITORES SAS"/>
    <n v="0.4"/>
  </r>
  <r>
    <x v="4"/>
    <x v="0"/>
    <x v="5"/>
    <x v="0"/>
    <x v="0"/>
    <x v="1"/>
    <x v="8"/>
    <x v="4"/>
    <s v="SERVIENTREGA S.A."/>
    <m/>
  </r>
  <r>
    <x v="4"/>
    <x v="0"/>
    <x v="5"/>
    <x v="0"/>
    <x v="0"/>
    <x v="1"/>
    <x v="8"/>
    <x v="4"/>
    <s v="ALMACENES EXITO S.A."/>
    <n v="17300"/>
  </r>
  <r>
    <x v="4"/>
    <x v="0"/>
    <x v="5"/>
    <x v="0"/>
    <x v="0"/>
    <x v="1"/>
    <x v="8"/>
    <x v="4"/>
    <s v="GRUPO EMPRESARIAL LA SEBASTIANA SAS"/>
    <m/>
  </r>
  <r>
    <x v="4"/>
    <x v="0"/>
    <x v="5"/>
    <x v="0"/>
    <x v="0"/>
    <x v="1"/>
    <x v="8"/>
    <x v="4"/>
    <s v="ALMACENES EXITO S.A."/>
    <n v="390.93"/>
  </r>
  <r>
    <x v="4"/>
    <x v="0"/>
    <x v="5"/>
    <x v="0"/>
    <x v="0"/>
    <x v="1"/>
    <x v="8"/>
    <x v="4"/>
    <s v=" KOBA COLOMBIA SAS"/>
    <m/>
  </r>
  <r>
    <x v="4"/>
    <x v="0"/>
    <x v="5"/>
    <x v="0"/>
    <x v="0"/>
    <x v="1"/>
    <x v="8"/>
    <x v="4"/>
    <s v="FARMAVIT EMPRESA ASOCIATIVA DE TRABAJO"/>
    <m/>
  </r>
  <r>
    <x v="4"/>
    <x v="0"/>
    <x v="5"/>
    <x v="0"/>
    <x v="0"/>
    <x v="1"/>
    <x v="8"/>
    <x v="4"/>
    <s v=" GODADDY"/>
    <m/>
  </r>
  <r>
    <x v="4"/>
    <x v="0"/>
    <x v="5"/>
    <x v="0"/>
    <x v="0"/>
    <x v="1"/>
    <x v="8"/>
    <x v="4"/>
    <s v="FUNDACION ZOOLOGICA DE CALI REST  HACIENDA DEL BOSQUE"/>
    <m/>
  </r>
  <r>
    <x v="4"/>
    <x v="0"/>
    <x v="5"/>
    <x v="0"/>
    <x v="0"/>
    <x v="1"/>
    <x v="8"/>
    <x v="4"/>
    <s v="HM HENNES MAURITZ COLOMBIA SAS"/>
    <m/>
  </r>
  <r>
    <x v="4"/>
    <x v="0"/>
    <x v="5"/>
    <x v="0"/>
    <x v="0"/>
    <x v="1"/>
    <x v="8"/>
    <x v="4"/>
    <s v="META PLATAFORMS IRELAND LIMITED"/>
    <m/>
  </r>
  <r>
    <x v="4"/>
    <x v="0"/>
    <x v="5"/>
    <x v="0"/>
    <x v="0"/>
    <x v="1"/>
    <x v="8"/>
    <x v="4"/>
    <s v="CORPORACION CLUB DE TENIS CALI"/>
    <m/>
  </r>
  <r>
    <x v="4"/>
    <x v="0"/>
    <x v="5"/>
    <x v="0"/>
    <x v="0"/>
    <x v="1"/>
    <x v="8"/>
    <x v="4"/>
    <s v="ALMACENES EXITO S.A."/>
    <m/>
  </r>
  <r>
    <x v="4"/>
    <x v="0"/>
    <x v="5"/>
    <x v="0"/>
    <x v="0"/>
    <x v="1"/>
    <x v="8"/>
    <x v="4"/>
    <s v="BAGATELLE SAS"/>
    <m/>
  </r>
  <r>
    <x v="4"/>
    <x v="0"/>
    <x v="5"/>
    <x v="0"/>
    <x v="0"/>
    <x v="1"/>
    <x v="8"/>
    <x v="4"/>
    <s v="SEBASTIAN MENDOZA CASTAÑO"/>
    <m/>
  </r>
  <r>
    <x v="4"/>
    <x v="0"/>
    <x v="5"/>
    <x v="0"/>
    <x v="0"/>
    <x v="1"/>
    <x v="8"/>
    <x v="4"/>
    <s v="MOLI S.A.S."/>
    <m/>
  </r>
  <r>
    <x v="4"/>
    <x v="0"/>
    <x v="5"/>
    <x v="0"/>
    <x v="0"/>
    <x v="1"/>
    <x v="8"/>
    <x v="4"/>
    <s v="FABRICA DE ALIMENTOS PROCESADOS VENTOLINI S.A. EN REORGANIZACION"/>
    <m/>
  </r>
  <r>
    <x v="4"/>
    <x v="0"/>
    <x v="5"/>
    <x v="0"/>
    <x v="0"/>
    <x v="1"/>
    <x v="8"/>
    <x v="4"/>
    <s v="ARTEMISA SAS"/>
    <m/>
  </r>
  <r>
    <x v="4"/>
    <x v="0"/>
    <x v="5"/>
    <x v="0"/>
    <x v="0"/>
    <x v="1"/>
    <x v="8"/>
    <x v="4"/>
    <s v="DIAN"/>
    <m/>
  </r>
  <r>
    <x v="4"/>
    <x v="0"/>
    <x v="5"/>
    <x v="0"/>
    <x v="0"/>
    <x v="1"/>
    <x v="8"/>
    <x v="4"/>
    <s v="FARMACIA DROGUERIA SAN JORGE LTDA"/>
    <m/>
  </r>
  <r>
    <x v="4"/>
    <x v="0"/>
    <x v="5"/>
    <x v="0"/>
    <x v="0"/>
    <x v="1"/>
    <x v="8"/>
    <x v="4"/>
    <s v="GASTRONOMIA GROUP SAS"/>
    <m/>
  </r>
  <r>
    <x v="4"/>
    <x v="0"/>
    <x v="5"/>
    <x v="0"/>
    <x v="0"/>
    <x v="1"/>
    <x v="8"/>
    <x v="4"/>
    <s v="Yina Yereinza Acevedo Álvarez"/>
    <m/>
  </r>
  <r>
    <x v="4"/>
    <x v="0"/>
    <x v="5"/>
    <x v="0"/>
    <x v="0"/>
    <x v="1"/>
    <x v="8"/>
    <x v="4"/>
    <m/>
    <m/>
  </r>
  <r>
    <x v="4"/>
    <x v="0"/>
    <x v="5"/>
    <x v="0"/>
    <x v="0"/>
    <x v="1"/>
    <x v="8"/>
    <x v="4"/>
    <m/>
    <m/>
  </r>
  <r>
    <x v="4"/>
    <x v="0"/>
    <x v="5"/>
    <x v="0"/>
    <x v="0"/>
    <x v="1"/>
    <x v="8"/>
    <x v="4"/>
    <m/>
    <m/>
  </r>
  <r>
    <x v="4"/>
    <x v="0"/>
    <x v="5"/>
    <x v="0"/>
    <x v="0"/>
    <x v="1"/>
    <x v="8"/>
    <x v="4"/>
    <m/>
    <m/>
  </r>
  <r>
    <x v="4"/>
    <x v="0"/>
    <x v="5"/>
    <x v="0"/>
    <x v="0"/>
    <x v="1"/>
    <x v="8"/>
    <x v="4"/>
    <m/>
    <m/>
  </r>
  <r>
    <x v="4"/>
    <x v="0"/>
    <x v="5"/>
    <x v="0"/>
    <x v="0"/>
    <x v="1"/>
    <x v="8"/>
    <x v="4"/>
    <m/>
    <m/>
  </r>
  <r>
    <x v="4"/>
    <x v="0"/>
    <x v="5"/>
    <x v="0"/>
    <x v="0"/>
    <x v="6"/>
    <x v="23"/>
    <x v="112"/>
    <s v="DIAN"/>
    <n v="56184190"/>
  </r>
  <r>
    <x v="4"/>
    <x v="0"/>
    <x v="5"/>
    <x v="0"/>
    <x v="2"/>
    <x v="3"/>
    <x v="3"/>
    <x v="96"/>
    <m/>
    <m/>
  </r>
  <r>
    <x v="4"/>
    <x v="0"/>
    <x v="5"/>
    <x v="0"/>
    <x v="2"/>
    <x v="3"/>
    <x v="3"/>
    <x v="137"/>
    <s v="COOPERATIVA MULTIACTIVA UNIAGRO"/>
    <n v="30000000"/>
  </r>
  <r>
    <x v="4"/>
    <x v="0"/>
    <x v="5"/>
    <x v="0"/>
    <x v="2"/>
    <x v="3"/>
    <x v="3"/>
    <x v="97"/>
    <s v="LA CONCEPCION SA"/>
    <n v="2686920"/>
  </r>
  <r>
    <x v="4"/>
    <x v="0"/>
    <x v="5"/>
    <x v="0"/>
    <x v="2"/>
    <x v="3"/>
    <x v="3"/>
    <x v="97"/>
    <s v="CONNPLANTS SAS"/>
    <n v="29026091"/>
  </r>
  <r>
    <x v="4"/>
    <x v="0"/>
    <x v="5"/>
    <x v="0"/>
    <x v="2"/>
    <x v="3"/>
    <x v="3"/>
    <x v="97"/>
    <s v="LA VITAL COLOMBIA SAS"/>
    <m/>
  </r>
  <r>
    <x v="4"/>
    <x v="0"/>
    <x v="5"/>
    <x v="0"/>
    <x v="2"/>
    <x v="3"/>
    <x v="3"/>
    <x v="97"/>
    <s v="ASOCIACION AGROPIMIENTERA VALLE DEL GUAMEZ"/>
    <m/>
  </r>
  <r>
    <x v="4"/>
    <x v="0"/>
    <x v="5"/>
    <x v="0"/>
    <x v="2"/>
    <x v="3"/>
    <x v="3"/>
    <x v="97"/>
    <m/>
    <m/>
  </r>
  <r>
    <x v="4"/>
    <x v="0"/>
    <x v="5"/>
    <x v="0"/>
    <x v="2"/>
    <x v="3"/>
    <x v="3"/>
    <x v="97"/>
    <m/>
    <m/>
  </r>
  <r>
    <x v="4"/>
    <x v="0"/>
    <x v="5"/>
    <x v="0"/>
    <x v="2"/>
    <x v="3"/>
    <x v="3"/>
    <x v="97"/>
    <m/>
    <m/>
  </r>
  <r>
    <x v="4"/>
    <x v="0"/>
    <x v="5"/>
    <x v="0"/>
    <x v="2"/>
    <x v="3"/>
    <x v="3"/>
    <x v="98"/>
    <m/>
    <m/>
  </r>
  <r>
    <x v="4"/>
    <x v="0"/>
    <x v="5"/>
    <x v="0"/>
    <x v="2"/>
    <x v="3"/>
    <x v="3"/>
    <x v="99"/>
    <s v="FARMAVIT EMPRESA ASOCIATIVA DE TRABAJO"/>
    <n v="63800566"/>
  </r>
  <r>
    <x v="4"/>
    <x v="0"/>
    <x v="5"/>
    <x v="0"/>
    <x v="2"/>
    <x v="3"/>
    <x v="3"/>
    <x v="99"/>
    <s v="RANPACK SAS"/>
    <n v="554110"/>
  </r>
  <r>
    <x v="4"/>
    <x v="0"/>
    <x v="5"/>
    <x v="0"/>
    <x v="2"/>
    <x v="3"/>
    <x v="3"/>
    <x v="99"/>
    <s v="NEW PLAST SAS"/>
    <n v="27447016"/>
  </r>
  <r>
    <x v="4"/>
    <x v="0"/>
    <x v="5"/>
    <x v="0"/>
    <x v="2"/>
    <x v="3"/>
    <x v="3"/>
    <x v="99"/>
    <s v="PRODUCCION GRAFICA EDITORES SAS"/>
    <m/>
  </r>
  <r>
    <x v="4"/>
    <x v="0"/>
    <x v="5"/>
    <x v="0"/>
    <x v="2"/>
    <x v="3"/>
    <x v="3"/>
    <x v="99"/>
    <s v="EMPACKING GLOBAL SAS"/>
    <m/>
  </r>
  <r>
    <x v="4"/>
    <x v="0"/>
    <x v="5"/>
    <x v="0"/>
    <x v="2"/>
    <x v="3"/>
    <x v="3"/>
    <x v="99"/>
    <s v="FITOBIOCELL SAS"/>
    <n v="38793600"/>
  </r>
  <r>
    <x v="4"/>
    <x v="0"/>
    <x v="5"/>
    <x v="0"/>
    <x v="2"/>
    <x v="3"/>
    <x v="3"/>
    <x v="99"/>
    <m/>
    <m/>
  </r>
  <r>
    <x v="4"/>
    <x v="0"/>
    <x v="5"/>
    <x v="0"/>
    <x v="2"/>
    <x v="3"/>
    <x v="26"/>
    <x v="137"/>
    <m/>
    <m/>
  </r>
  <r>
    <x v="4"/>
    <x v="0"/>
    <x v="5"/>
    <x v="0"/>
    <x v="2"/>
    <x v="3"/>
    <x v="20"/>
    <x v="49"/>
    <s v="MULTILINEA LTDA"/>
    <n v="40000"/>
  </r>
  <r>
    <x v="4"/>
    <x v="0"/>
    <x v="5"/>
    <x v="0"/>
    <x v="2"/>
    <x v="3"/>
    <x v="20"/>
    <x v="49"/>
    <s v="MELONN SAS"/>
    <m/>
  </r>
  <r>
    <x v="4"/>
    <x v="0"/>
    <x v="5"/>
    <x v="0"/>
    <x v="2"/>
    <x v="3"/>
    <x v="20"/>
    <x v="49"/>
    <s v="COORDINADORA MERCANTIL SA"/>
    <n v="2230550"/>
  </r>
  <r>
    <x v="4"/>
    <x v="0"/>
    <x v="5"/>
    <x v="0"/>
    <x v="2"/>
    <x v="3"/>
    <x v="20"/>
    <x v="49"/>
    <s v="ALLTAG SAS"/>
    <n v="2215200"/>
  </r>
  <r>
    <x v="4"/>
    <x v="0"/>
    <x v="5"/>
    <x v="0"/>
    <x v="2"/>
    <x v="3"/>
    <x v="20"/>
    <x v="49"/>
    <s v="FITOBIOCELL SAS"/>
    <n v="30000"/>
  </r>
  <r>
    <x v="4"/>
    <x v="0"/>
    <x v="5"/>
    <x v="0"/>
    <x v="2"/>
    <x v="3"/>
    <x v="20"/>
    <x v="49"/>
    <s v="RANPACK SAS"/>
    <n v="15000"/>
  </r>
  <r>
    <x v="4"/>
    <x v="0"/>
    <x v="5"/>
    <x v="0"/>
    <x v="2"/>
    <x v="3"/>
    <x v="20"/>
    <x v="151"/>
    <m/>
    <m/>
  </r>
  <r>
    <x v="4"/>
    <x v="0"/>
    <x v="5"/>
    <x v="0"/>
    <x v="2"/>
    <x v="3"/>
    <x v="20"/>
    <x v="111"/>
    <s v="ALLTAG SAS"/>
    <n v="722200"/>
  </r>
  <r>
    <x v="4"/>
    <x v="0"/>
    <x v="5"/>
    <x v="0"/>
    <x v="2"/>
    <x v="3"/>
    <x v="20"/>
    <x v="111"/>
    <s v="MELONN SAS"/>
    <n v="634889"/>
  </r>
  <r>
    <x v="4"/>
    <x v="0"/>
    <x v="5"/>
    <x v="0"/>
    <x v="2"/>
    <x v="3"/>
    <x v="20"/>
    <x v="111"/>
    <m/>
    <m/>
  </r>
  <r>
    <x v="4"/>
    <x v="0"/>
    <x v="5"/>
    <x v="0"/>
    <x v="2"/>
    <x v="3"/>
    <x v="20"/>
    <x v="111"/>
    <m/>
    <m/>
  </r>
  <r>
    <x v="4"/>
    <x v="0"/>
    <x v="5"/>
    <x v="0"/>
    <x v="2"/>
    <x v="3"/>
    <x v="20"/>
    <x v="111"/>
    <m/>
    <m/>
  </r>
  <r>
    <x v="4"/>
    <x v="0"/>
    <x v="5"/>
    <x v="0"/>
    <x v="2"/>
    <x v="3"/>
    <x v="30"/>
    <x v="151"/>
    <s v="MELONN SAS"/>
    <n v="1118266"/>
  </r>
  <r>
    <x v="4"/>
    <x v="0"/>
    <x v="5"/>
    <x v="0"/>
    <x v="2"/>
    <x v="3"/>
    <x v="30"/>
    <x v="151"/>
    <s v="FITOBIOCELL SAS"/>
    <n v="8980"/>
  </r>
  <r>
    <x v="4"/>
    <x v="0"/>
    <x v="5"/>
    <x v="0"/>
    <x v="2"/>
    <x v="3"/>
    <x v="0"/>
    <x v="157"/>
    <s v="FITOBIOCELL SAS"/>
    <n v="203000"/>
  </r>
  <r>
    <x v="4"/>
    <x v="0"/>
    <x v="5"/>
    <x v="0"/>
    <x v="2"/>
    <x v="3"/>
    <x v="21"/>
    <x v="50"/>
    <m/>
    <m/>
  </r>
  <r>
    <x v="4"/>
    <x v="0"/>
    <x v="5"/>
    <x v="0"/>
    <x v="2"/>
    <x v="3"/>
    <x v="21"/>
    <x v="132"/>
    <m/>
    <m/>
  </r>
  <r>
    <x v="5"/>
    <x v="0"/>
    <x v="6"/>
    <x v="0"/>
    <x v="1"/>
    <x v="2"/>
    <x v="24"/>
    <x v="63"/>
    <s v="VARIOS"/>
    <n v="86197267.329999998"/>
  </r>
  <r>
    <x v="5"/>
    <x v="0"/>
    <x v="6"/>
    <x v="0"/>
    <x v="1"/>
    <x v="5"/>
    <x v="11"/>
    <x v="64"/>
    <m/>
    <n v="855.5"/>
  </r>
  <r>
    <x v="5"/>
    <x v="0"/>
    <x v="6"/>
    <x v="0"/>
    <x v="1"/>
    <x v="5"/>
    <x v="14"/>
    <x v="66"/>
    <m/>
    <n v="-18320"/>
  </r>
  <r>
    <x v="5"/>
    <x v="0"/>
    <x v="6"/>
    <x v="0"/>
    <x v="1"/>
    <x v="5"/>
    <x v="15"/>
    <x v="69"/>
    <m/>
    <m/>
  </r>
  <r>
    <x v="5"/>
    <x v="0"/>
    <x v="6"/>
    <x v="0"/>
    <x v="1"/>
    <x v="2"/>
    <x v="25"/>
    <x v="74"/>
    <m/>
    <n v="-1249825"/>
  </r>
  <r>
    <x v="5"/>
    <x v="0"/>
    <x v="6"/>
    <x v="0"/>
    <x v="1"/>
    <x v="2"/>
    <x v="25"/>
    <x v="118"/>
    <m/>
    <m/>
  </r>
  <r>
    <x v="5"/>
    <x v="0"/>
    <x v="6"/>
    <x v="0"/>
    <x v="1"/>
    <x v="2"/>
    <x v="0"/>
    <x v="103"/>
    <m/>
    <m/>
  </r>
  <r>
    <x v="5"/>
    <x v="0"/>
    <x v="6"/>
    <x v="0"/>
    <x v="1"/>
    <x v="2"/>
    <x v="0"/>
    <x v="104"/>
    <m/>
    <n v="287310.88"/>
  </r>
  <r>
    <x v="5"/>
    <x v="0"/>
    <x v="6"/>
    <x v="0"/>
    <x v="1"/>
    <x v="2"/>
    <x v="0"/>
    <x v="145"/>
    <m/>
    <n v="-657678.64"/>
  </r>
  <r>
    <x v="5"/>
    <x v="0"/>
    <x v="6"/>
    <x v="0"/>
    <x v="1"/>
    <x v="5"/>
    <x v="7"/>
    <x v="153"/>
    <m/>
    <n v="1311172.81"/>
  </r>
  <r>
    <x v="5"/>
    <x v="0"/>
    <x v="6"/>
    <x v="0"/>
    <x v="0"/>
    <x v="0"/>
    <x v="4"/>
    <x v="158"/>
    <s v="SEBASTIAN MENDOZA CASTAÑO"/>
    <n v="16900000"/>
  </r>
  <r>
    <x v="5"/>
    <x v="0"/>
    <x v="6"/>
    <x v="0"/>
    <x v="0"/>
    <x v="0"/>
    <x v="4"/>
    <x v="6"/>
    <s v="ONLINE MARIA DEL MAR MEZU PALACIOS"/>
    <n v="2070000"/>
  </r>
  <r>
    <x v="5"/>
    <x v="0"/>
    <x v="6"/>
    <x v="0"/>
    <x v="0"/>
    <x v="0"/>
    <x v="4"/>
    <x v="6"/>
    <s v="MILDRED LOPEZ CAMPO"/>
    <m/>
  </r>
  <r>
    <x v="5"/>
    <x v="0"/>
    <x v="6"/>
    <x v="0"/>
    <x v="0"/>
    <x v="0"/>
    <x v="4"/>
    <x v="7"/>
    <s v="ONLINE MARIA DEL MAR MEZU PALACIOS"/>
    <n v="162000"/>
  </r>
  <r>
    <x v="5"/>
    <x v="0"/>
    <x v="6"/>
    <x v="0"/>
    <x v="0"/>
    <x v="0"/>
    <x v="4"/>
    <x v="7"/>
    <s v="MILDRED LOPEZ CAMPO"/>
    <m/>
  </r>
  <r>
    <x v="5"/>
    <x v="0"/>
    <x v="6"/>
    <x v="0"/>
    <x v="0"/>
    <x v="0"/>
    <x v="4"/>
    <x v="7"/>
    <m/>
    <m/>
  </r>
  <r>
    <x v="5"/>
    <x v="0"/>
    <x v="6"/>
    <x v="0"/>
    <x v="0"/>
    <x v="0"/>
    <x v="4"/>
    <x v="8"/>
    <s v="SEBASTIAN MENDOZA CASTAÑO"/>
    <m/>
  </r>
  <r>
    <x v="5"/>
    <x v="0"/>
    <x v="6"/>
    <x v="0"/>
    <x v="0"/>
    <x v="0"/>
    <x v="4"/>
    <x v="8"/>
    <s v="ONLINE MARIA DEL MAR MEZU PALACIOS"/>
    <n v="186000"/>
  </r>
  <r>
    <x v="5"/>
    <x v="0"/>
    <x v="6"/>
    <x v="0"/>
    <x v="0"/>
    <x v="0"/>
    <x v="4"/>
    <x v="8"/>
    <s v="MILDRED LOPEZ CAMPO"/>
    <m/>
  </r>
  <r>
    <x v="5"/>
    <x v="0"/>
    <x v="6"/>
    <x v="0"/>
    <x v="0"/>
    <x v="0"/>
    <x v="4"/>
    <x v="9"/>
    <s v="SEBASTIAN MENDOZA CASTAÑO"/>
    <m/>
  </r>
  <r>
    <x v="5"/>
    <x v="0"/>
    <x v="6"/>
    <x v="0"/>
    <x v="0"/>
    <x v="0"/>
    <x v="4"/>
    <x v="9"/>
    <s v="MILDRED LOPEZ CAMPO"/>
    <m/>
  </r>
  <r>
    <x v="5"/>
    <x v="0"/>
    <x v="6"/>
    <x v="0"/>
    <x v="0"/>
    <x v="0"/>
    <x v="4"/>
    <x v="9"/>
    <s v="Ana Myrian Salazar"/>
    <m/>
  </r>
  <r>
    <x v="5"/>
    <x v="0"/>
    <x v="6"/>
    <x v="0"/>
    <x v="0"/>
    <x v="0"/>
    <x v="4"/>
    <x v="9"/>
    <s v="ONLINE MARIA DEL MAR MEZU PALACIOS"/>
    <n v="22320"/>
  </r>
  <r>
    <x v="5"/>
    <x v="0"/>
    <x v="6"/>
    <x v="0"/>
    <x v="0"/>
    <x v="0"/>
    <x v="4"/>
    <x v="10"/>
    <s v="SEBASTIAN MENDOZA CASTAÑO"/>
    <m/>
  </r>
  <r>
    <x v="5"/>
    <x v="0"/>
    <x v="6"/>
    <x v="0"/>
    <x v="0"/>
    <x v="0"/>
    <x v="4"/>
    <x v="10"/>
    <s v="ONLINE MARIA DEL MAR MEZU PALACIOS"/>
    <n v="186000"/>
  </r>
  <r>
    <x v="5"/>
    <x v="0"/>
    <x v="6"/>
    <x v="0"/>
    <x v="0"/>
    <x v="0"/>
    <x v="4"/>
    <x v="10"/>
    <s v="MILDRED LOPEZ CAMPO"/>
    <m/>
  </r>
  <r>
    <x v="5"/>
    <x v="0"/>
    <x v="6"/>
    <x v="0"/>
    <x v="0"/>
    <x v="0"/>
    <x v="4"/>
    <x v="11"/>
    <s v="SEBASTIAN MENDOZA CASTAÑO"/>
    <n v="704167"/>
  </r>
  <r>
    <x v="5"/>
    <x v="0"/>
    <x v="6"/>
    <x v="0"/>
    <x v="0"/>
    <x v="0"/>
    <x v="4"/>
    <x v="11"/>
    <s v="MILDRED LOPEZ CAMPO"/>
    <m/>
  </r>
  <r>
    <x v="5"/>
    <x v="0"/>
    <x v="6"/>
    <x v="0"/>
    <x v="0"/>
    <x v="0"/>
    <x v="4"/>
    <x v="11"/>
    <s v="ONLINE MARIA DEL MAR MEZU PALACIOS"/>
    <n v="86250"/>
  </r>
  <r>
    <x v="5"/>
    <x v="0"/>
    <x v="6"/>
    <x v="0"/>
    <x v="0"/>
    <x v="0"/>
    <x v="4"/>
    <x v="12"/>
    <s v="SEBASTIAN MENDOZA CASTAÑO"/>
    <m/>
  </r>
  <r>
    <x v="5"/>
    <x v="0"/>
    <x v="6"/>
    <x v="0"/>
    <x v="0"/>
    <x v="0"/>
    <x v="4"/>
    <x v="134"/>
    <m/>
    <m/>
  </r>
  <r>
    <x v="5"/>
    <x v="0"/>
    <x v="6"/>
    <x v="0"/>
    <x v="0"/>
    <x v="0"/>
    <x v="4"/>
    <x v="142"/>
    <m/>
    <m/>
  </r>
  <r>
    <x v="5"/>
    <x v="0"/>
    <x v="6"/>
    <x v="0"/>
    <x v="0"/>
    <x v="0"/>
    <x v="4"/>
    <x v="56"/>
    <s v="ARITEX DE COLOMBIA SAS"/>
    <m/>
  </r>
  <r>
    <x v="5"/>
    <x v="0"/>
    <x v="6"/>
    <x v="0"/>
    <x v="0"/>
    <x v="0"/>
    <x v="4"/>
    <x v="13"/>
    <s v="SEGUROS DE RIESGOS LABORALES SURAMERICANA S.A."/>
    <n v="72558"/>
  </r>
  <r>
    <x v="5"/>
    <x v="0"/>
    <x v="6"/>
    <x v="0"/>
    <x v="0"/>
    <x v="0"/>
    <x v="4"/>
    <x v="146"/>
    <s v="EPS Sura"/>
    <m/>
  </r>
  <r>
    <x v="5"/>
    <x v="0"/>
    <x v="6"/>
    <x v="0"/>
    <x v="0"/>
    <x v="0"/>
    <x v="4"/>
    <x v="14"/>
    <s v="Protección S.A"/>
    <n v="1660745.8733358197"/>
  </r>
  <r>
    <x v="5"/>
    <x v="0"/>
    <x v="6"/>
    <x v="0"/>
    <x v="0"/>
    <x v="0"/>
    <x v="4"/>
    <x v="14"/>
    <s v="Colpensiones"/>
    <m/>
  </r>
  <r>
    <x v="5"/>
    <x v="0"/>
    <x v="6"/>
    <x v="0"/>
    <x v="0"/>
    <x v="0"/>
    <x v="4"/>
    <x v="15"/>
    <s v="Comfandi "/>
    <n v="828500"/>
  </r>
  <r>
    <x v="5"/>
    <x v="0"/>
    <x v="6"/>
    <x v="0"/>
    <x v="0"/>
    <x v="0"/>
    <x v="4"/>
    <x v="147"/>
    <m/>
    <m/>
  </r>
  <r>
    <x v="5"/>
    <x v="0"/>
    <x v="6"/>
    <x v="0"/>
    <x v="0"/>
    <x v="0"/>
    <x v="4"/>
    <x v="113"/>
    <s v="INVERSIONES EN RECREACION DEPORTE Y SALUD S.A."/>
    <m/>
  </r>
  <r>
    <x v="5"/>
    <x v="0"/>
    <x v="6"/>
    <x v="0"/>
    <x v="0"/>
    <x v="0"/>
    <x v="9"/>
    <x v="114"/>
    <s v="H&amp;G CONTADORES SAS"/>
    <n v="1200000"/>
  </r>
  <r>
    <x v="5"/>
    <x v="0"/>
    <x v="6"/>
    <x v="0"/>
    <x v="0"/>
    <x v="0"/>
    <x v="9"/>
    <x v="30"/>
    <s v="LITIGIO Y CONSULTORIA LEGAL SAS"/>
    <m/>
  </r>
  <r>
    <x v="5"/>
    <x v="0"/>
    <x v="6"/>
    <x v="0"/>
    <x v="0"/>
    <x v="0"/>
    <x v="9"/>
    <x v="110"/>
    <s v="JUAN ESTEBAN ENRIQUEZ FLOREZ"/>
    <n v="170000"/>
  </r>
  <r>
    <x v="5"/>
    <x v="0"/>
    <x v="6"/>
    <x v="0"/>
    <x v="0"/>
    <x v="0"/>
    <x v="5"/>
    <x v="70"/>
    <s v="GRUPO EMPRESARIAL LA SEBASTIANA SAS"/>
    <m/>
  </r>
  <r>
    <x v="5"/>
    <x v="0"/>
    <x v="6"/>
    <x v="0"/>
    <x v="0"/>
    <x v="0"/>
    <x v="5"/>
    <x v="70"/>
    <s v=" HOTELES ESTELAR SA"/>
    <n v="20149"/>
  </r>
  <r>
    <x v="5"/>
    <x v="0"/>
    <x v="6"/>
    <x v="0"/>
    <x v="0"/>
    <x v="0"/>
    <x v="5"/>
    <x v="102"/>
    <m/>
    <m/>
  </r>
  <r>
    <x v="5"/>
    <x v="0"/>
    <x v="6"/>
    <x v="0"/>
    <x v="0"/>
    <x v="0"/>
    <x v="5"/>
    <x v="71"/>
    <s v=" COLOMBIA TELECOMUNICACIONES S.A. E.S.P."/>
    <n v="741"/>
  </r>
  <r>
    <x v="5"/>
    <x v="0"/>
    <x v="6"/>
    <x v="0"/>
    <x v="0"/>
    <x v="0"/>
    <x v="5"/>
    <x v="71"/>
    <s v="GRUPO EMPRESARIAL LA SEBASTIANA SAS"/>
    <m/>
  </r>
  <r>
    <x v="5"/>
    <x v="0"/>
    <x v="6"/>
    <x v="0"/>
    <x v="0"/>
    <x v="0"/>
    <x v="5"/>
    <x v="71"/>
    <s v="SURAMERICA COMERCIAL S.A.S."/>
    <m/>
  </r>
  <r>
    <x v="5"/>
    <x v="0"/>
    <x v="6"/>
    <x v="0"/>
    <x v="0"/>
    <x v="0"/>
    <x v="5"/>
    <x v="71"/>
    <s v="AERO REPUBLICA S.A"/>
    <m/>
  </r>
  <r>
    <x v="5"/>
    <x v="0"/>
    <x v="6"/>
    <x v="0"/>
    <x v="0"/>
    <x v="0"/>
    <x v="5"/>
    <x v="78"/>
    <m/>
    <m/>
  </r>
  <r>
    <x v="5"/>
    <x v="0"/>
    <x v="6"/>
    <x v="0"/>
    <x v="0"/>
    <x v="0"/>
    <x v="6"/>
    <x v="17"/>
    <s v="OLGA BARBOSA DE HURTADO"/>
    <n v="800000"/>
  </r>
  <r>
    <x v="5"/>
    <x v="0"/>
    <x v="6"/>
    <x v="0"/>
    <x v="0"/>
    <x v="0"/>
    <x v="6"/>
    <x v="17"/>
    <m/>
    <m/>
  </r>
  <r>
    <x v="5"/>
    <x v="0"/>
    <x v="6"/>
    <x v="0"/>
    <x v="0"/>
    <x v="0"/>
    <x v="6"/>
    <x v="143"/>
    <m/>
    <m/>
  </r>
  <r>
    <x v="5"/>
    <x v="0"/>
    <x v="6"/>
    <x v="0"/>
    <x v="0"/>
    <x v="0"/>
    <x v="29"/>
    <x v="154"/>
    <s v="Suramericana"/>
    <n v="43930"/>
  </r>
  <r>
    <x v="5"/>
    <x v="0"/>
    <x v="6"/>
    <x v="0"/>
    <x v="0"/>
    <x v="0"/>
    <x v="0"/>
    <x v="79"/>
    <m/>
    <m/>
  </r>
  <r>
    <x v="5"/>
    <x v="0"/>
    <x v="6"/>
    <x v="0"/>
    <x v="0"/>
    <x v="0"/>
    <x v="0"/>
    <x v="80"/>
    <s v="GOOGLE LLC"/>
    <n v="418432.58"/>
  </r>
  <r>
    <x v="5"/>
    <x v="0"/>
    <x v="6"/>
    <x v="0"/>
    <x v="0"/>
    <x v="0"/>
    <x v="0"/>
    <x v="80"/>
    <s v="MERCADEO COMPARTIDO SAS"/>
    <n v="506861.4"/>
  </r>
  <r>
    <x v="5"/>
    <x v="0"/>
    <x v="6"/>
    <x v="0"/>
    <x v="0"/>
    <x v="0"/>
    <x v="0"/>
    <x v="80"/>
    <s v="FAVEBOOK IRELAND LIMITED"/>
    <n v="36594.94"/>
  </r>
  <r>
    <x v="5"/>
    <x v="0"/>
    <x v="6"/>
    <x v="0"/>
    <x v="0"/>
    <x v="0"/>
    <x v="0"/>
    <x v="80"/>
    <s v=" MANCHOLA ASOCIADOS LTDA"/>
    <n v="5000000"/>
  </r>
  <r>
    <x v="5"/>
    <x v="0"/>
    <x v="6"/>
    <x v="0"/>
    <x v="0"/>
    <x v="0"/>
    <x v="0"/>
    <x v="80"/>
    <s v="GODADDY"/>
    <m/>
  </r>
  <r>
    <x v="5"/>
    <x v="0"/>
    <x v="6"/>
    <x v="0"/>
    <x v="0"/>
    <x v="0"/>
    <x v="0"/>
    <x v="80"/>
    <s v="PRODUCCION GRAFICA EDITORES SAS"/>
    <m/>
  </r>
  <r>
    <x v="5"/>
    <x v="0"/>
    <x v="6"/>
    <x v="0"/>
    <x v="0"/>
    <x v="0"/>
    <x v="0"/>
    <x v="80"/>
    <s v="INGRID VIVIANA AGUDELO POVEDA"/>
    <m/>
  </r>
  <r>
    <x v="5"/>
    <x v="0"/>
    <x v="6"/>
    <x v="0"/>
    <x v="0"/>
    <x v="0"/>
    <x v="0"/>
    <x v="80"/>
    <s v="MARIA JOSE LOPEZ BOLAÑOS"/>
    <n v="580000"/>
  </r>
  <r>
    <x v="5"/>
    <x v="0"/>
    <x v="6"/>
    <x v="0"/>
    <x v="0"/>
    <x v="0"/>
    <x v="0"/>
    <x v="80"/>
    <m/>
    <m/>
  </r>
  <r>
    <x v="5"/>
    <x v="0"/>
    <x v="6"/>
    <x v="0"/>
    <x v="0"/>
    <x v="0"/>
    <x v="0"/>
    <x v="84"/>
    <s v=" COLOMBIA TELECOMUNICACIONES S.A. E.S.P."/>
    <m/>
  </r>
  <r>
    <x v="5"/>
    <x v="0"/>
    <x v="6"/>
    <x v="0"/>
    <x v="0"/>
    <x v="0"/>
    <x v="0"/>
    <x v="84"/>
    <s v="LOGYCA ASOCIACION"/>
    <m/>
  </r>
  <r>
    <x v="5"/>
    <x v="0"/>
    <x v="6"/>
    <x v="0"/>
    <x v="0"/>
    <x v="0"/>
    <x v="0"/>
    <x v="107"/>
    <s v="LUCERO VASQUEZ"/>
    <n v="195000"/>
  </r>
  <r>
    <x v="5"/>
    <x v="0"/>
    <x v="6"/>
    <x v="0"/>
    <x v="0"/>
    <x v="0"/>
    <x v="0"/>
    <x v="115"/>
    <m/>
    <m/>
  </r>
  <r>
    <x v="5"/>
    <x v="0"/>
    <x v="6"/>
    <x v="0"/>
    <x v="0"/>
    <x v="0"/>
    <x v="0"/>
    <x v="138"/>
    <s v=" COLOMBIA TELECOMUNICACIONES S.A. E.S.P."/>
    <n v="264048.83"/>
  </r>
  <r>
    <x v="5"/>
    <x v="0"/>
    <x v="6"/>
    <x v="0"/>
    <x v="0"/>
    <x v="0"/>
    <x v="0"/>
    <x v="108"/>
    <m/>
    <m/>
  </r>
  <r>
    <x v="5"/>
    <x v="0"/>
    <x v="6"/>
    <x v="0"/>
    <x v="0"/>
    <x v="0"/>
    <x v="0"/>
    <x v="109"/>
    <m/>
    <m/>
  </r>
  <r>
    <x v="5"/>
    <x v="0"/>
    <x v="6"/>
    <x v="0"/>
    <x v="0"/>
    <x v="0"/>
    <x v="0"/>
    <x v="116"/>
    <s v="JOSE JAVIER SALCEDO SANCHEZ"/>
    <m/>
  </r>
  <r>
    <x v="5"/>
    <x v="0"/>
    <x v="6"/>
    <x v="0"/>
    <x v="0"/>
    <x v="0"/>
    <x v="0"/>
    <x v="116"/>
    <s v="SIIGO SAS"/>
    <m/>
  </r>
  <r>
    <x v="5"/>
    <x v="0"/>
    <x v="6"/>
    <x v="0"/>
    <x v="0"/>
    <x v="0"/>
    <x v="0"/>
    <x v="79"/>
    <m/>
    <m/>
  </r>
  <r>
    <x v="5"/>
    <x v="0"/>
    <x v="6"/>
    <x v="0"/>
    <x v="0"/>
    <x v="0"/>
    <x v="12"/>
    <x v="81"/>
    <m/>
    <m/>
  </r>
  <r>
    <x v="5"/>
    <x v="0"/>
    <x v="6"/>
    <x v="0"/>
    <x v="0"/>
    <x v="0"/>
    <x v="12"/>
    <x v="82"/>
    <m/>
    <m/>
  </r>
  <r>
    <x v="5"/>
    <x v="0"/>
    <x v="6"/>
    <x v="0"/>
    <x v="0"/>
    <x v="0"/>
    <x v="12"/>
    <x v="83"/>
    <m/>
    <m/>
  </r>
  <r>
    <x v="5"/>
    <x v="0"/>
    <x v="6"/>
    <x v="0"/>
    <x v="0"/>
    <x v="0"/>
    <x v="12"/>
    <x v="84"/>
    <m/>
    <m/>
  </r>
  <r>
    <x v="5"/>
    <x v="0"/>
    <x v="6"/>
    <x v="0"/>
    <x v="0"/>
    <x v="0"/>
    <x v="19"/>
    <x v="100"/>
    <s v="INSTALTEC LTDA"/>
    <n v="67227"/>
  </r>
  <r>
    <x v="5"/>
    <x v="0"/>
    <x v="6"/>
    <x v="0"/>
    <x v="0"/>
    <x v="0"/>
    <x v="19"/>
    <x v="100"/>
    <s v="CRKS TECNOSEGURUDAD Y SITEMAS S.A.S"/>
    <n v="1143200"/>
  </r>
  <r>
    <x v="5"/>
    <x v="0"/>
    <x v="6"/>
    <x v="0"/>
    <x v="0"/>
    <x v="0"/>
    <x v="19"/>
    <x v="139"/>
    <s v="MIGUEL ANGEL PERDOMI"/>
    <m/>
  </r>
  <r>
    <x v="5"/>
    <x v="0"/>
    <x v="6"/>
    <x v="0"/>
    <x v="0"/>
    <x v="0"/>
    <x v="28"/>
    <x v="150"/>
    <m/>
    <m/>
  </r>
  <r>
    <x v="5"/>
    <x v="0"/>
    <x v="6"/>
    <x v="0"/>
    <x v="0"/>
    <x v="0"/>
    <x v="31"/>
    <x v="85"/>
    <s v="SODIMAC COLOMBIA S.A."/>
    <m/>
  </r>
  <r>
    <x v="5"/>
    <x v="0"/>
    <x v="6"/>
    <x v="0"/>
    <x v="0"/>
    <x v="0"/>
    <x v="27"/>
    <x v="140"/>
    <s v="JOSE JAVIER SALCEDO SANCHEZ"/>
    <n v="30000"/>
  </r>
  <r>
    <x v="5"/>
    <x v="0"/>
    <x v="6"/>
    <x v="0"/>
    <x v="0"/>
    <x v="0"/>
    <x v="27"/>
    <x v="148"/>
    <s v=" PANGEA NATURAL PRODUCTS S.A.S."/>
    <m/>
  </r>
  <r>
    <x v="5"/>
    <x v="0"/>
    <x v="6"/>
    <x v="0"/>
    <x v="0"/>
    <x v="0"/>
    <x v="27"/>
    <x v="139"/>
    <s v=" PANGEA NATURAL PRODUCTS S.A.S."/>
    <m/>
  </r>
  <r>
    <x v="5"/>
    <x v="0"/>
    <x v="6"/>
    <x v="0"/>
    <x v="0"/>
    <x v="0"/>
    <x v="27"/>
    <x v="149"/>
    <s v=" PANGEA NATURAL PRODUCTS S.A.S."/>
    <m/>
  </r>
  <r>
    <x v="5"/>
    <x v="0"/>
    <x v="6"/>
    <x v="0"/>
    <x v="0"/>
    <x v="0"/>
    <x v="22"/>
    <x v="105"/>
    <s v=" PANGEA NATURAL PRODUCTS S.A.S."/>
    <m/>
  </r>
  <r>
    <x v="5"/>
    <x v="0"/>
    <x v="6"/>
    <x v="0"/>
    <x v="0"/>
    <x v="0"/>
    <x v="16"/>
    <x v="86"/>
    <s v="AEROVIAS DEL CONTINENTE AMERICANO S.A."/>
    <m/>
  </r>
  <r>
    <x v="5"/>
    <x v="0"/>
    <x v="6"/>
    <x v="0"/>
    <x v="0"/>
    <x v="0"/>
    <x v="16"/>
    <x v="86"/>
    <s v="AEROVIAS DE INTEGRACION REGIONAL S A"/>
    <m/>
  </r>
  <r>
    <x v="5"/>
    <x v="0"/>
    <x v="6"/>
    <x v="0"/>
    <x v="0"/>
    <x v="0"/>
    <x v="16"/>
    <x v="86"/>
    <s v="AERO REPUBLICA S.A"/>
    <m/>
  </r>
  <r>
    <x v="5"/>
    <x v="0"/>
    <x v="6"/>
    <x v="0"/>
    <x v="0"/>
    <x v="0"/>
    <x v="16"/>
    <x v="117"/>
    <s v=" HOTELES ESTELAR SA"/>
    <n v="279051"/>
  </r>
  <r>
    <x v="5"/>
    <x v="0"/>
    <x v="6"/>
    <x v="0"/>
    <x v="0"/>
    <x v="0"/>
    <x v="16"/>
    <x v="117"/>
    <s v="HOSTAL LAS MERCEDES BOUTIQUE"/>
    <n v="115000"/>
  </r>
  <r>
    <x v="5"/>
    <x v="0"/>
    <x v="6"/>
    <x v="0"/>
    <x v="0"/>
    <x v="0"/>
    <x v="16"/>
    <x v="117"/>
    <s v="CIENTO UNO S.A.S"/>
    <m/>
  </r>
  <r>
    <x v="5"/>
    <x v="0"/>
    <x v="6"/>
    <x v="0"/>
    <x v="0"/>
    <x v="0"/>
    <x v="22"/>
    <x v="105"/>
    <m/>
    <m/>
  </r>
  <r>
    <x v="5"/>
    <x v="0"/>
    <x v="6"/>
    <x v="0"/>
    <x v="0"/>
    <x v="0"/>
    <x v="2"/>
    <x v="87"/>
    <s v=" SHOPIFY INC"/>
    <n v="320890.2"/>
  </r>
  <r>
    <x v="5"/>
    <x v="0"/>
    <x v="6"/>
    <x v="0"/>
    <x v="0"/>
    <x v="0"/>
    <x v="2"/>
    <x v="87"/>
    <s v="CORPORACION CLUB DE TENIS CALI"/>
    <n v="841301"/>
  </r>
  <r>
    <x v="5"/>
    <x v="0"/>
    <x v="6"/>
    <x v="0"/>
    <x v="0"/>
    <x v="0"/>
    <x v="2"/>
    <x v="87"/>
    <m/>
    <m/>
  </r>
  <r>
    <x v="5"/>
    <x v="0"/>
    <x v="6"/>
    <x v="0"/>
    <x v="0"/>
    <x v="0"/>
    <x v="2"/>
    <x v="87"/>
    <m/>
    <m/>
  </r>
  <r>
    <x v="5"/>
    <x v="0"/>
    <x v="6"/>
    <x v="0"/>
    <x v="0"/>
    <x v="0"/>
    <x v="2"/>
    <x v="155"/>
    <s v="TIERRADENTRO CAFE CO S.A.S."/>
    <m/>
  </r>
  <r>
    <x v="5"/>
    <x v="0"/>
    <x v="6"/>
    <x v="0"/>
    <x v="0"/>
    <x v="0"/>
    <x v="2"/>
    <x v="155"/>
    <s v="CANTINA LA 15 SAS"/>
    <m/>
  </r>
  <r>
    <x v="5"/>
    <x v="0"/>
    <x v="6"/>
    <x v="0"/>
    <x v="0"/>
    <x v="0"/>
    <x v="2"/>
    <x v="155"/>
    <m/>
    <m/>
  </r>
  <r>
    <x v="5"/>
    <x v="0"/>
    <x v="6"/>
    <x v="0"/>
    <x v="0"/>
    <x v="0"/>
    <x v="2"/>
    <x v="88"/>
    <s v="SAN CAMILO COFFE INDUSTRY SAS"/>
    <m/>
  </r>
  <r>
    <x v="5"/>
    <x v="0"/>
    <x v="6"/>
    <x v="0"/>
    <x v="0"/>
    <x v="0"/>
    <x v="2"/>
    <x v="88"/>
    <s v="ALMACENES LA 13 S.A.S."/>
    <m/>
  </r>
  <r>
    <x v="5"/>
    <x v="0"/>
    <x v="6"/>
    <x v="0"/>
    <x v="0"/>
    <x v="0"/>
    <x v="2"/>
    <x v="89"/>
    <s v="BERTHA CARDONA VASQUEZ"/>
    <m/>
  </r>
  <r>
    <x v="5"/>
    <x v="0"/>
    <x v="6"/>
    <x v="0"/>
    <x v="0"/>
    <x v="0"/>
    <x v="2"/>
    <x v="89"/>
    <s v="COLOMBIANA DE COMERCIO SA"/>
    <m/>
  </r>
  <r>
    <x v="5"/>
    <x v="0"/>
    <x v="6"/>
    <x v="0"/>
    <x v="0"/>
    <x v="0"/>
    <x v="2"/>
    <x v="89"/>
    <s v="REDOX COLOMBIA S.A.S."/>
    <m/>
  </r>
  <r>
    <x v="5"/>
    <x v="0"/>
    <x v="6"/>
    <x v="0"/>
    <x v="0"/>
    <x v="0"/>
    <x v="2"/>
    <x v="90"/>
    <s v="GRUPO ARGURI SAS "/>
    <n v="200000"/>
  </r>
  <r>
    <x v="5"/>
    <x v="0"/>
    <x v="6"/>
    <x v="0"/>
    <x v="0"/>
    <x v="0"/>
    <x v="2"/>
    <x v="90"/>
    <m/>
    <m/>
  </r>
  <r>
    <x v="5"/>
    <x v="0"/>
    <x v="6"/>
    <x v="0"/>
    <x v="0"/>
    <x v="0"/>
    <x v="2"/>
    <x v="90"/>
    <m/>
    <m/>
  </r>
  <r>
    <x v="5"/>
    <x v="0"/>
    <x v="6"/>
    <x v="0"/>
    <x v="0"/>
    <x v="0"/>
    <x v="2"/>
    <x v="90"/>
    <m/>
    <m/>
  </r>
  <r>
    <x v="5"/>
    <x v="0"/>
    <x v="6"/>
    <x v="0"/>
    <x v="0"/>
    <x v="0"/>
    <x v="2"/>
    <x v="90"/>
    <m/>
    <m/>
  </r>
  <r>
    <x v="5"/>
    <x v="0"/>
    <x v="6"/>
    <x v="0"/>
    <x v="0"/>
    <x v="0"/>
    <x v="2"/>
    <x v="90"/>
    <m/>
    <m/>
  </r>
  <r>
    <x v="5"/>
    <x v="0"/>
    <x v="6"/>
    <x v="0"/>
    <x v="0"/>
    <x v="0"/>
    <x v="2"/>
    <x v="91"/>
    <s v="GRUPO EMPRESARIAL LA SEBASTIANA SAS"/>
    <m/>
  </r>
  <r>
    <x v="5"/>
    <x v="0"/>
    <x v="6"/>
    <x v="0"/>
    <x v="0"/>
    <x v="0"/>
    <x v="2"/>
    <x v="91"/>
    <s v="CAROLL VIVIANA GELVES NAVAS"/>
    <m/>
  </r>
  <r>
    <x v="5"/>
    <x v="0"/>
    <x v="6"/>
    <x v="0"/>
    <x v="0"/>
    <x v="0"/>
    <x v="2"/>
    <x v="91"/>
    <s v="FABRICA DE ALIMENTOS PROCESADOS VENTOLINI S.A. EN REORGANIZACION"/>
    <m/>
  </r>
  <r>
    <x v="5"/>
    <x v="0"/>
    <x v="6"/>
    <x v="0"/>
    <x v="0"/>
    <x v="0"/>
    <x v="2"/>
    <x v="91"/>
    <s v="TIZONES LIMITADA"/>
    <m/>
  </r>
  <r>
    <x v="5"/>
    <x v="0"/>
    <x v="6"/>
    <x v="0"/>
    <x v="0"/>
    <x v="0"/>
    <x v="2"/>
    <x v="92"/>
    <m/>
    <m/>
  </r>
  <r>
    <x v="5"/>
    <x v="0"/>
    <x v="6"/>
    <x v="0"/>
    <x v="0"/>
    <x v="0"/>
    <x v="2"/>
    <x v="136"/>
    <s v="ONLINE MARIA DEL MAR MEZU PALACIOS"/>
    <n v="20000"/>
  </r>
  <r>
    <x v="5"/>
    <x v="0"/>
    <x v="6"/>
    <x v="0"/>
    <x v="0"/>
    <x v="0"/>
    <x v="2"/>
    <x v="136"/>
    <s v="DIEGO FERNANDO MORALES CELIS"/>
    <n v="60000"/>
  </r>
  <r>
    <x v="5"/>
    <x v="0"/>
    <x v="6"/>
    <x v="0"/>
    <x v="0"/>
    <x v="0"/>
    <x v="2"/>
    <x v="136"/>
    <s v="IDER GONZALEZ"/>
    <n v="12000"/>
  </r>
  <r>
    <x v="5"/>
    <x v="0"/>
    <x v="6"/>
    <x v="0"/>
    <x v="0"/>
    <x v="0"/>
    <x v="2"/>
    <x v="136"/>
    <s v="MANUEL ACOSTA"/>
    <n v="8000"/>
  </r>
  <r>
    <x v="5"/>
    <x v="0"/>
    <x v="6"/>
    <x v="0"/>
    <x v="0"/>
    <x v="0"/>
    <x v="2"/>
    <x v="136"/>
    <s v="AGUSTIN ARMANDO POVEDA OVIEDO"/>
    <n v="84000"/>
  </r>
  <r>
    <x v="5"/>
    <x v="0"/>
    <x v="6"/>
    <x v="0"/>
    <x v="0"/>
    <x v="0"/>
    <x v="2"/>
    <x v="136"/>
    <s v="MANUEL ACOSTA"/>
    <m/>
  </r>
  <r>
    <x v="5"/>
    <x v="0"/>
    <x v="6"/>
    <x v="0"/>
    <x v="0"/>
    <x v="0"/>
    <x v="2"/>
    <x v="136"/>
    <s v="ONLINE OSCAR ESCOBAR JIMENEZ"/>
    <m/>
  </r>
  <r>
    <x v="5"/>
    <x v="0"/>
    <x v="6"/>
    <x v="0"/>
    <x v="0"/>
    <x v="0"/>
    <x v="2"/>
    <x v="136"/>
    <m/>
    <m/>
  </r>
  <r>
    <x v="5"/>
    <x v="0"/>
    <x v="6"/>
    <x v="0"/>
    <x v="0"/>
    <x v="0"/>
    <x v="2"/>
    <x v="141"/>
    <s v="ONLINE OSCAR ESCOBAR JIMENEZ"/>
    <m/>
  </r>
  <r>
    <x v="5"/>
    <x v="0"/>
    <x v="6"/>
    <x v="0"/>
    <x v="0"/>
    <x v="0"/>
    <x v="2"/>
    <x v="141"/>
    <m/>
    <m/>
  </r>
  <r>
    <x v="5"/>
    <x v="0"/>
    <x v="6"/>
    <x v="0"/>
    <x v="0"/>
    <x v="0"/>
    <x v="2"/>
    <x v="141"/>
    <m/>
    <m/>
  </r>
  <r>
    <x v="5"/>
    <x v="0"/>
    <x v="6"/>
    <x v="0"/>
    <x v="0"/>
    <x v="0"/>
    <x v="2"/>
    <x v="93"/>
    <m/>
    <m/>
  </r>
  <r>
    <x v="5"/>
    <x v="0"/>
    <x v="6"/>
    <x v="0"/>
    <x v="0"/>
    <x v="0"/>
    <x v="2"/>
    <x v="84"/>
    <s v="JHON FREYMAN ESCOBAR"/>
    <m/>
  </r>
  <r>
    <x v="5"/>
    <x v="0"/>
    <x v="6"/>
    <x v="0"/>
    <x v="0"/>
    <x v="0"/>
    <x v="2"/>
    <x v="84"/>
    <m/>
    <m/>
  </r>
  <r>
    <x v="5"/>
    <x v="0"/>
    <x v="6"/>
    <x v="0"/>
    <x v="0"/>
    <x v="0"/>
    <x v="2"/>
    <x v="84"/>
    <m/>
    <m/>
  </r>
  <r>
    <x v="5"/>
    <x v="0"/>
    <x v="6"/>
    <x v="0"/>
    <x v="0"/>
    <x v="0"/>
    <x v="2"/>
    <x v="84"/>
    <m/>
    <m/>
  </r>
  <r>
    <x v="5"/>
    <x v="0"/>
    <x v="6"/>
    <x v="0"/>
    <x v="0"/>
    <x v="0"/>
    <x v="2"/>
    <x v="84"/>
    <m/>
    <m/>
  </r>
  <r>
    <x v="5"/>
    <x v="0"/>
    <x v="6"/>
    <x v="0"/>
    <x v="0"/>
    <x v="0"/>
    <x v="2"/>
    <x v="84"/>
    <m/>
    <m/>
  </r>
  <r>
    <x v="5"/>
    <x v="0"/>
    <x v="6"/>
    <x v="0"/>
    <x v="0"/>
    <x v="0"/>
    <x v="2"/>
    <x v="84"/>
    <m/>
    <m/>
  </r>
  <r>
    <x v="5"/>
    <x v="0"/>
    <x v="6"/>
    <x v="0"/>
    <x v="0"/>
    <x v="0"/>
    <x v="2"/>
    <x v="84"/>
    <m/>
    <m/>
  </r>
  <r>
    <x v="5"/>
    <x v="0"/>
    <x v="6"/>
    <x v="0"/>
    <x v="0"/>
    <x v="0"/>
    <x v="2"/>
    <x v="84"/>
    <m/>
    <m/>
  </r>
  <r>
    <x v="5"/>
    <x v="0"/>
    <x v="6"/>
    <x v="0"/>
    <x v="0"/>
    <x v="0"/>
    <x v="2"/>
    <x v="84"/>
    <m/>
    <m/>
  </r>
  <r>
    <x v="5"/>
    <x v="0"/>
    <x v="6"/>
    <x v="0"/>
    <x v="0"/>
    <x v="7"/>
    <x v="4"/>
    <x v="119"/>
    <s v="DAVID MUÑOZ MONTOYA"/>
    <n v="3546667"/>
  </r>
  <r>
    <x v="5"/>
    <x v="0"/>
    <x v="6"/>
    <x v="0"/>
    <x v="0"/>
    <x v="7"/>
    <x v="4"/>
    <x v="119"/>
    <s v="OSCAR ESCOBAR JIMÉNEZ"/>
    <n v="5500000"/>
  </r>
  <r>
    <x v="5"/>
    <x v="0"/>
    <x v="6"/>
    <x v="0"/>
    <x v="0"/>
    <x v="7"/>
    <x v="4"/>
    <x v="120"/>
    <s v="DAVID MUÑOZ MONTOYA"/>
    <m/>
  </r>
  <r>
    <x v="5"/>
    <x v="0"/>
    <x v="6"/>
    <x v="0"/>
    <x v="0"/>
    <x v="7"/>
    <x v="4"/>
    <x v="121"/>
    <s v="DAVID MUÑOZ MONTOYA"/>
    <n v="623750"/>
  </r>
  <r>
    <x v="5"/>
    <x v="0"/>
    <x v="6"/>
    <x v="0"/>
    <x v="0"/>
    <x v="7"/>
    <x v="4"/>
    <x v="121"/>
    <s v="OSCAR ESCOBAR JIMÉNEZ"/>
    <n v="567583"/>
  </r>
  <r>
    <x v="5"/>
    <x v="0"/>
    <x v="6"/>
    <x v="0"/>
    <x v="0"/>
    <x v="7"/>
    <x v="4"/>
    <x v="122"/>
    <s v="OSCAR ESCOBAR JIMÉNEZ"/>
    <n v="68110"/>
  </r>
  <r>
    <x v="5"/>
    <x v="0"/>
    <x v="6"/>
    <x v="0"/>
    <x v="0"/>
    <x v="7"/>
    <x v="4"/>
    <x v="122"/>
    <s v="DAVID MUÑOZ MONTOYA"/>
    <n v="74850"/>
  </r>
  <r>
    <x v="5"/>
    <x v="0"/>
    <x v="6"/>
    <x v="0"/>
    <x v="0"/>
    <x v="7"/>
    <x v="4"/>
    <x v="123"/>
    <s v="OSCAR ESCOBAR JIMÉNEZ"/>
    <n v="567583"/>
  </r>
  <r>
    <x v="5"/>
    <x v="0"/>
    <x v="6"/>
    <x v="0"/>
    <x v="0"/>
    <x v="7"/>
    <x v="4"/>
    <x v="123"/>
    <s v="DAVID MUÑOZ MONTOYA"/>
    <n v="623750"/>
  </r>
  <r>
    <x v="5"/>
    <x v="0"/>
    <x v="6"/>
    <x v="0"/>
    <x v="0"/>
    <x v="7"/>
    <x v="4"/>
    <x v="124"/>
    <s v="OSCAR ESCOBAR JIMÉNEZ"/>
    <n v="283792"/>
  </r>
  <r>
    <x v="5"/>
    <x v="0"/>
    <x v="6"/>
    <x v="0"/>
    <x v="0"/>
    <x v="7"/>
    <x v="4"/>
    <x v="124"/>
    <s v="DAVID MUÑOZ MONTOYA"/>
    <n v="565208"/>
  </r>
  <r>
    <x v="5"/>
    <x v="0"/>
    <x v="6"/>
    <x v="0"/>
    <x v="0"/>
    <x v="7"/>
    <x v="4"/>
    <x v="135"/>
    <m/>
    <m/>
  </r>
  <r>
    <x v="5"/>
    <x v="0"/>
    <x v="6"/>
    <x v="0"/>
    <x v="0"/>
    <x v="7"/>
    <x v="4"/>
    <x v="125"/>
    <s v="DAVID MUÑOZ MONTOYA"/>
    <m/>
  </r>
  <r>
    <x v="5"/>
    <x v="0"/>
    <x v="6"/>
    <x v="0"/>
    <x v="0"/>
    <x v="7"/>
    <x v="4"/>
    <x v="144"/>
    <s v="DAVID MUÑOZ MONTOYA"/>
    <n v="3685000"/>
  </r>
  <r>
    <x v="5"/>
    <x v="0"/>
    <x v="6"/>
    <x v="0"/>
    <x v="0"/>
    <x v="7"/>
    <x v="4"/>
    <x v="144"/>
    <s v="OSCAR ESCOBAR JIMÉNEZ"/>
    <n v="1311000"/>
  </r>
  <r>
    <x v="5"/>
    <x v="0"/>
    <x v="6"/>
    <x v="0"/>
    <x v="0"/>
    <x v="7"/>
    <x v="4"/>
    <x v="126"/>
    <m/>
    <m/>
  </r>
  <r>
    <x v="5"/>
    <x v="0"/>
    <x v="6"/>
    <x v="0"/>
    <x v="0"/>
    <x v="7"/>
    <x v="4"/>
    <x v="127"/>
    <s v="SEGUROS DE RIESGOS LABORALES SURAMERICANA S.A."/>
    <n v="74625"/>
  </r>
  <r>
    <x v="5"/>
    <x v="0"/>
    <x v="6"/>
    <x v="0"/>
    <x v="0"/>
    <x v="7"/>
    <x v="4"/>
    <x v="152"/>
    <s v="Eps Famisanar"/>
    <m/>
  </r>
  <r>
    <x v="5"/>
    <x v="0"/>
    <x v="6"/>
    <x v="0"/>
    <x v="0"/>
    <x v="7"/>
    <x v="4"/>
    <x v="128"/>
    <s v="Protección S.A"/>
    <n v="1723154.1266641803"/>
  </r>
  <r>
    <x v="5"/>
    <x v="0"/>
    <x v="6"/>
    <x v="0"/>
    <x v="0"/>
    <x v="7"/>
    <x v="4"/>
    <x v="129"/>
    <s v="Colsubsidio "/>
    <n v="299400"/>
  </r>
  <r>
    <x v="5"/>
    <x v="0"/>
    <x v="6"/>
    <x v="0"/>
    <x v="0"/>
    <x v="7"/>
    <x v="4"/>
    <x v="129"/>
    <s v="Comfandi"/>
    <m/>
  </r>
  <r>
    <x v="5"/>
    <x v="0"/>
    <x v="6"/>
    <x v="0"/>
    <x v="0"/>
    <x v="7"/>
    <x v="4"/>
    <x v="130"/>
    <m/>
    <m/>
  </r>
  <r>
    <x v="5"/>
    <x v="0"/>
    <x v="6"/>
    <x v="0"/>
    <x v="0"/>
    <x v="7"/>
    <x v="2"/>
    <x v="131"/>
    <m/>
    <m/>
  </r>
  <r>
    <x v="5"/>
    <x v="0"/>
    <x v="6"/>
    <x v="0"/>
    <x v="0"/>
    <x v="1"/>
    <x v="7"/>
    <x v="34"/>
    <s v="Bancolombia"/>
    <n v="151036"/>
  </r>
  <r>
    <x v="5"/>
    <x v="0"/>
    <x v="6"/>
    <x v="0"/>
    <x v="0"/>
    <x v="1"/>
    <x v="7"/>
    <x v="20"/>
    <s v="Bancolombia"/>
    <n v="183760"/>
  </r>
  <r>
    <x v="5"/>
    <x v="0"/>
    <x v="6"/>
    <x v="0"/>
    <x v="0"/>
    <x v="1"/>
    <x v="7"/>
    <x v="20"/>
    <s v="Mercadopago Colombia Ltda"/>
    <n v="574560.75"/>
  </r>
  <r>
    <x v="5"/>
    <x v="0"/>
    <x v="6"/>
    <x v="0"/>
    <x v="0"/>
    <x v="1"/>
    <x v="7"/>
    <x v="101"/>
    <s v="Protección S.A"/>
    <m/>
  </r>
  <r>
    <x v="5"/>
    <x v="0"/>
    <x v="6"/>
    <x v="0"/>
    <x v="0"/>
    <x v="1"/>
    <x v="7"/>
    <x v="101"/>
    <s v="Colsubsidio "/>
    <m/>
  </r>
  <r>
    <x v="5"/>
    <x v="0"/>
    <x v="6"/>
    <x v="0"/>
    <x v="0"/>
    <x v="1"/>
    <x v="7"/>
    <x v="101"/>
    <s v="Sanitas"/>
    <m/>
  </r>
  <r>
    <x v="5"/>
    <x v="0"/>
    <x v="6"/>
    <x v="0"/>
    <x v="0"/>
    <x v="1"/>
    <x v="7"/>
    <x v="101"/>
    <s v="Eps Famisanar"/>
    <m/>
  </r>
  <r>
    <x v="5"/>
    <x v="0"/>
    <x v="6"/>
    <x v="0"/>
    <x v="0"/>
    <x v="1"/>
    <x v="7"/>
    <x v="101"/>
    <s v="EPS Sura"/>
    <m/>
  </r>
  <r>
    <x v="5"/>
    <x v="0"/>
    <x v="6"/>
    <x v="0"/>
    <x v="0"/>
    <x v="1"/>
    <x v="7"/>
    <x v="101"/>
    <s v="Comfandi "/>
    <m/>
  </r>
  <r>
    <x v="5"/>
    <x v="0"/>
    <x v="6"/>
    <x v="0"/>
    <x v="0"/>
    <x v="1"/>
    <x v="7"/>
    <x v="101"/>
    <s v="SEGUROS DE RIESGOS LABORALES SURAMERICANA S.A."/>
    <m/>
  </r>
  <r>
    <x v="5"/>
    <x v="0"/>
    <x v="6"/>
    <x v="0"/>
    <x v="0"/>
    <x v="1"/>
    <x v="7"/>
    <x v="55"/>
    <s v="FARMACIA DROGUERIA SAN JORGE LTDA"/>
    <m/>
  </r>
  <r>
    <x v="5"/>
    <x v="0"/>
    <x v="6"/>
    <x v="0"/>
    <x v="0"/>
    <x v="1"/>
    <x v="7"/>
    <x v="55"/>
    <s v="ALIMENTOS SOSTENIBLES SAS"/>
    <m/>
  </r>
  <r>
    <x v="5"/>
    <x v="0"/>
    <x v="6"/>
    <x v="0"/>
    <x v="0"/>
    <x v="1"/>
    <x v="8"/>
    <x v="22"/>
    <s v="Bancolombia"/>
    <n v="720535.34"/>
  </r>
  <r>
    <x v="5"/>
    <x v="0"/>
    <x v="6"/>
    <x v="0"/>
    <x v="0"/>
    <x v="1"/>
    <x v="8"/>
    <x v="94"/>
    <s v=" PANGEA NATURAL PRODUCTS S.A.S."/>
    <m/>
  </r>
  <r>
    <x v="5"/>
    <x v="0"/>
    <x v="6"/>
    <x v="0"/>
    <x v="0"/>
    <x v="1"/>
    <x v="8"/>
    <x v="94"/>
    <s v="DIAN"/>
    <m/>
  </r>
  <r>
    <x v="5"/>
    <x v="0"/>
    <x v="6"/>
    <x v="0"/>
    <x v="0"/>
    <x v="1"/>
    <x v="8"/>
    <x v="94"/>
    <s v="LITIGIO Y CONSULTORIA LEGAL SAS"/>
    <m/>
  </r>
  <r>
    <x v="5"/>
    <x v="0"/>
    <x v="6"/>
    <x v="0"/>
    <x v="0"/>
    <x v="1"/>
    <x v="8"/>
    <x v="94"/>
    <s v="MUNICIPIO DE SANTIAGO DE CALI"/>
    <m/>
  </r>
  <r>
    <x v="5"/>
    <x v="0"/>
    <x v="6"/>
    <x v="0"/>
    <x v="0"/>
    <x v="1"/>
    <x v="8"/>
    <x v="94"/>
    <s v="TIERRADENTRO CAFE CO S.A.S."/>
    <m/>
  </r>
  <r>
    <x v="5"/>
    <x v="0"/>
    <x v="6"/>
    <x v="0"/>
    <x v="0"/>
    <x v="1"/>
    <x v="8"/>
    <x v="94"/>
    <s v="MERCADEO COMPARTIDO SAS"/>
    <n v="20274.46"/>
  </r>
  <r>
    <x v="5"/>
    <x v="0"/>
    <x v="6"/>
    <x v="0"/>
    <x v="0"/>
    <x v="1"/>
    <x v="8"/>
    <x v="94"/>
    <s v="MARIA JOSE LOPEZ BOLAÑOS"/>
    <n v="5800"/>
  </r>
  <r>
    <x v="5"/>
    <x v="0"/>
    <x v="6"/>
    <x v="0"/>
    <x v="0"/>
    <x v="1"/>
    <x v="8"/>
    <x v="94"/>
    <s v="HOSTAL LAS MERCEDES BOUTIQUE"/>
    <m/>
  </r>
  <r>
    <x v="5"/>
    <x v="0"/>
    <x v="6"/>
    <x v="0"/>
    <x v="0"/>
    <x v="1"/>
    <x v="8"/>
    <x v="94"/>
    <s v="CIENTO UNO S.A.S"/>
    <m/>
  </r>
  <r>
    <x v="5"/>
    <x v="0"/>
    <x v="6"/>
    <x v="0"/>
    <x v="0"/>
    <x v="1"/>
    <x v="8"/>
    <x v="95"/>
    <m/>
    <m/>
  </r>
  <r>
    <x v="5"/>
    <x v="0"/>
    <x v="6"/>
    <x v="0"/>
    <x v="0"/>
    <x v="1"/>
    <x v="8"/>
    <x v="77"/>
    <s v="Fundapedco"/>
    <m/>
  </r>
  <r>
    <x v="5"/>
    <x v="0"/>
    <x v="6"/>
    <x v="0"/>
    <x v="0"/>
    <x v="1"/>
    <x v="8"/>
    <x v="156"/>
    <s v="FARMAVIT EMPRESA ASOCIATIVA DE TRABAJO"/>
    <n v="1"/>
  </r>
  <r>
    <x v="5"/>
    <x v="0"/>
    <x v="6"/>
    <x v="0"/>
    <x v="0"/>
    <x v="1"/>
    <x v="8"/>
    <x v="4"/>
    <s v=" KOBA COLOMBIA SAS"/>
    <n v="48200"/>
  </r>
  <r>
    <x v="5"/>
    <x v="0"/>
    <x v="6"/>
    <x v="0"/>
    <x v="0"/>
    <x v="1"/>
    <x v="8"/>
    <x v="4"/>
    <s v="ONLINE MARIA DEL MAR MEZU PALACIOS"/>
    <n v="126706"/>
  </r>
  <r>
    <x v="5"/>
    <x v="0"/>
    <x v="6"/>
    <x v="0"/>
    <x v="0"/>
    <x v="1"/>
    <x v="8"/>
    <x v="4"/>
    <s v="ONLINE OSCAR ESCOBAR JIMENEZ"/>
    <n v="14000"/>
  </r>
  <r>
    <x v="5"/>
    <x v="0"/>
    <x v="6"/>
    <x v="0"/>
    <x v="0"/>
    <x v="1"/>
    <x v="8"/>
    <x v="4"/>
    <s v="ALMACENES EXITO S.A."/>
    <n v="6400"/>
  </r>
  <r>
    <x v="5"/>
    <x v="0"/>
    <x v="6"/>
    <x v="0"/>
    <x v="0"/>
    <x v="1"/>
    <x v="8"/>
    <x v="4"/>
    <s v=" KOBA COLOMBIA SAS"/>
    <m/>
  </r>
  <r>
    <x v="5"/>
    <x v="0"/>
    <x v="6"/>
    <x v="0"/>
    <x v="0"/>
    <x v="1"/>
    <x v="8"/>
    <x v="4"/>
    <s v="FARMAVIT EMPRESA ASOCIATIVA DE TRABAJO"/>
    <m/>
  </r>
  <r>
    <x v="5"/>
    <x v="0"/>
    <x v="6"/>
    <x v="0"/>
    <x v="0"/>
    <x v="1"/>
    <x v="8"/>
    <x v="4"/>
    <s v=" GODADDY"/>
    <m/>
  </r>
  <r>
    <x v="5"/>
    <x v="0"/>
    <x v="6"/>
    <x v="0"/>
    <x v="0"/>
    <x v="1"/>
    <x v="8"/>
    <x v="4"/>
    <s v="FUNDACION ZOOLOGICA DE CALI REST  HACIENDA DEL BOSQUE"/>
    <m/>
  </r>
  <r>
    <x v="5"/>
    <x v="0"/>
    <x v="6"/>
    <x v="0"/>
    <x v="0"/>
    <x v="1"/>
    <x v="8"/>
    <x v="4"/>
    <s v="HM HENNES MAURITZ COLOMBIA SAS"/>
    <m/>
  </r>
  <r>
    <x v="5"/>
    <x v="0"/>
    <x v="6"/>
    <x v="0"/>
    <x v="0"/>
    <x v="1"/>
    <x v="8"/>
    <x v="4"/>
    <s v="META PLATAFORMS IRELAND LIMITED"/>
    <m/>
  </r>
  <r>
    <x v="5"/>
    <x v="0"/>
    <x v="6"/>
    <x v="0"/>
    <x v="0"/>
    <x v="1"/>
    <x v="8"/>
    <x v="4"/>
    <s v="CORPORACION CLUB DE TENIS CALI"/>
    <m/>
  </r>
  <r>
    <x v="5"/>
    <x v="0"/>
    <x v="6"/>
    <x v="0"/>
    <x v="0"/>
    <x v="1"/>
    <x v="8"/>
    <x v="4"/>
    <s v="ALMACENES EXITO S.A."/>
    <m/>
  </r>
  <r>
    <x v="5"/>
    <x v="0"/>
    <x v="6"/>
    <x v="0"/>
    <x v="0"/>
    <x v="1"/>
    <x v="8"/>
    <x v="4"/>
    <s v="BAGATELLE SAS"/>
    <m/>
  </r>
  <r>
    <x v="5"/>
    <x v="0"/>
    <x v="6"/>
    <x v="0"/>
    <x v="0"/>
    <x v="1"/>
    <x v="8"/>
    <x v="4"/>
    <s v="SEBASTIAN MENDOZA CASTAÑO"/>
    <m/>
  </r>
  <r>
    <x v="5"/>
    <x v="0"/>
    <x v="6"/>
    <x v="0"/>
    <x v="0"/>
    <x v="1"/>
    <x v="8"/>
    <x v="4"/>
    <s v="MOLI S.A.S."/>
    <m/>
  </r>
  <r>
    <x v="5"/>
    <x v="0"/>
    <x v="6"/>
    <x v="0"/>
    <x v="0"/>
    <x v="1"/>
    <x v="8"/>
    <x v="4"/>
    <s v="FABRICA DE ALIMENTOS PROCESADOS VENTOLINI S.A. EN REORGANIZACION"/>
    <m/>
  </r>
  <r>
    <x v="5"/>
    <x v="0"/>
    <x v="6"/>
    <x v="0"/>
    <x v="0"/>
    <x v="1"/>
    <x v="8"/>
    <x v="4"/>
    <s v="ARTEMISA SAS"/>
    <m/>
  </r>
  <r>
    <x v="5"/>
    <x v="0"/>
    <x v="6"/>
    <x v="0"/>
    <x v="0"/>
    <x v="1"/>
    <x v="8"/>
    <x v="4"/>
    <s v="DIAN"/>
    <m/>
  </r>
  <r>
    <x v="5"/>
    <x v="0"/>
    <x v="6"/>
    <x v="0"/>
    <x v="0"/>
    <x v="1"/>
    <x v="8"/>
    <x v="4"/>
    <s v="FARMACIA DROGUERIA SAN JORGE LTDA"/>
    <m/>
  </r>
  <r>
    <x v="5"/>
    <x v="0"/>
    <x v="6"/>
    <x v="0"/>
    <x v="0"/>
    <x v="1"/>
    <x v="8"/>
    <x v="4"/>
    <s v="GASTRONOMIA GROUP SAS"/>
    <m/>
  </r>
  <r>
    <x v="5"/>
    <x v="0"/>
    <x v="6"/>
    <x v="0"/>
    <x v="0"/>
    <x v="1"/>
    <x v="8"/>
    <x v="4"/>
    <s v="Yina Yereinza Acevedo Álvarez"/>
    <m/>
  </r>
  <r>
    <x v="5"/>
    <x v="0"/>
    <x v="6"/>
    <x v="0"/>
    <x v="0"/>
    <x v="1"/>
    <x v="8"/>
    <x v="4"/>
    <m/>
    <m/>
  </r>
  <r>
    <x v="5"/>
    <x v="0"/>
    <x v="6"/>
    <x v="0"/>
    <x v="0"/>
    <x v="1"/>
    <x v="8"/>
    <x v="4"/>
    <m/>
    <m/>
  </r>
  <r>
    <x v="5"/>
    <x v="0"/>
    <x v="6"/>
    <x v="0"/>
    <x v="0"/>
    <x v="1"/>
    <x v="8"/>
    <x v="4"/>
    <m/>
    <m/>
  </r>
  <r>
    <x v="5"/>
    <x v="0"/>
    <x v="6"/>
    <x v="0"/>
    <x v="0"/>
    <x v="1"/>
    <x v="8"/>
    <x v="4"/>
    <m/>
    <m/>
  </r>
  <r>
    <x v="5"/>
    <x v="0"/>
    <x v="6"/>
    <x v="0"/>
    <x v="0"/>
    <x v="1"/>
    <x v="8"/>
    <x v="4"/>
    <m/>
    <m/>
  </r>
  <r>
    <x v="5"/>
    <x v="0"/>
    <x v="6"/>
    <x v="0"/>
    <x v="0"/>
    <x v="1"/>
    <x v="8"/>
    <x v="4"/>
    <m/>
    <m/>
  </r>
  <r>
    <x v="5"/>
    <x v="0"/>
    <x v="6"/>
    <x v="0"/>
    <x v="0"/>
    <x v="6"/>
    <x v="23"/>
    <x v="112"/>
    <s v="DIAN"/>
    <m/>
  </r>
  <r>
    <x v="5"/>
    <x v="0"/>
    <x v="6"/>
    <x v="0"/>
    <x v="2"/>
    <x v="3"/>
    <x v="3"/>
    <x v="96"/>
    <m/>
    <m/>
  </r>
  <r>
    <x v="5"/>
    <x v="0"/>
    <x v="6"/>
    <x v="0"/>
    <x v="2"/>
    <x v="3"/>
    <x v="3"/>
    <x v="137"/>
    <s v="COOPERATIVA MULTIACTIVA UNIAGRO"/>
    <m/>
  </r>
  <r>
    <x v="5"/>
    <x v="0"/>
    <x v="6"/>
    <x v="0"/>
    <x v="2"/>
    <x v="3"/>
    <x v="3"/>
    <x v="97"/>
    <s v="LA CONCEPCION SA"/>
    <m/>
  </r>
  <r>
    <x v="5"/>
    <x v="0"/>
    <x v="6"/>
    <x v="0"/>
    <x v="2"/>
    <x v="3"/>
    <x v="3"/>
    <x v="97"/>
    <s v="CONNPLANTS SAS"/>
    <m/>
  </r>
  <r>
    <x v="5"/>
    <x v="0"/>
    <x v="6"/>
    <x v="0"/>
    <x v="2"/>
    <x v="3"/>
    <x v="3"/>
    <x v="97"/>
    <s v="LA VITAL COLOMBIA SAS"/>
    <m/>
  </r>
  <r>
    <x v="5"/>
    <x v="0"/>
    <x v="6"/>
    <x v="0"/>
    <x v="2"/>
    <x v="3"/>
    <x v="3"/>
    <x v="97"/>
    <s v="ASOCIACION AGROPIMIENTERA VALLE DEL GUAMEZ"/>
    <m/>
  </r>
  <r>
    <x v="5"/>
    <x v="0"/>
    <x v="6"/>
    <x v="0"/>
    <x v="2"/>
    <x v="3"/>
    <x v="3"/>
    <x v="97"/>
    <m/>
    <m/>
  </r>
  <r>
    <x v="5"/>
    <x v="0"/>
    <x v="6"/>
    <x v="0"/>
    <x v="2"/>
    <x v="3"/>
    <x v="3"/>
    <x v="97"/>
    <m/>
    <m/>
  </r>
  <r>
    <x v="5"/>
    <x v="0"/>
    <x v="6"/>
    <x v="0"/>
    <x v="2"/>
    <x v="3"/>
    <x v="3"/>
    <x v="97"/>
    <m/>
    <m/>
  </r>
  <r>
    <x v="5"/>
    <x v="0"/>
    <x v="6"/>
    <x v="0"/>
    <x v="2"/>
    <x v="3"/>
    <x v="3"/>
    <x v="98"/>
    <m/>
    <m/>
  </r>
  <r>
    <x v="5"/>
    <x v="0"/>
    <x v="6"/>
    <x v="0"/>
    <x v="2"/>
    <x v="3"/>
    <x v="3"/>
    <x v="99"/>
    <s v="FARMAVIT EMPRESA ASOCIATIVA DE TRABAJO"/>
    <m/>
  </r>
  <r>
    <x v="5"/>
    <x v="0"/>
    <x v="6"/>
    <x v="0"/>
    <x v="2"/>
    <x v="3"/>
    <x v="3"/>
    <x v="99"/>
    <s v="RANPACK SAS"/>
    <m/>
  </r>
  <r>
    <x v="5"/>
    <x v="0"/>
    <x v="6"/>
    <x v="0"/>
    <x v="2"/>
    <x v="3"/>
    <x v="3"/>
    <x v="99"/>
    <s v="NEW PLAST SAS"/>
    <m/>
  </r>
  <r>
    <x v="5"/>
    <x v="0"/>
    <x v="6"/>
    <x v="0"/>
    <x v="2"/>
    <x v="3"/>
    <x v="3"/>
    <x v="99"/>
    <s v="PRODUCCION GRAFICA EDITORES SAS"/>
    <m/>
  </r>
  <r>
    <x v="5"/>
    <x v="0"/>
    <x v="6"/>
    <x v="0"/>
    <x v="2"/>
    <x v="3"/>
    <x v="3"/>
    <x v="99"/>
    <s v="EMPACKING GLOBAL SAS"/>
    <m/>
  </r>
  <r>
    <x v="5"/>
    <x v="0"/>
    <x v="6"/>
    <x v="0"/>
    <x v="2"/>
    <x v="3"/>
    <x v="3"/>
    <x v="99"/>
    <s v="FITOBIOCELL SAS"/>
    <m/>
  </r>
  <r>
    <x v="5"/>
    <x v="0"/>
    <x v="6"/>
    <x v="0"/>
    <x v="2"/>
    <x v="3"/>
    <x v="3"/>
    <x v="99"/>
    <m/>
    <m/>
  </r>
  <r>
    <x v="5"/>
    <x v="0"/>
    <x v="6"/>
    <x v="0"/>
    <x v="2"/>
    <x v="3"/>
    <x v="26"/>
    <x v="137"/>
    <m/>
    <m/>
  </r>
  <r>
    <x v="5"/>
    <x v="0"/>
    <x v="6"/>
    <x v="0"/>
    <x v="2"/>
    <x v="3"/>
    <x v="20"/>
    <x v="49"/>
    <s v="MULTILINEA LTDA"/>
    <m/>
  </r>
  <r>
    <x v="5"/>
    <x v="0"/>
    <x v="6"/>
    <x v="0"/>
    <x v="2"/>
    <x v="3"/>
    <x v="20"/>
    <x v="49"/>
    <s v="MELONN SAS"/>
    <m/>
  </r>
  <r>
    <x v="5"/>
    <x v="0"/>
    <x v="6"/>
    <x v="0"/>
    <x v="2"/>
    <x v="3"/>
    <x v="20"/>
    <x v="49"/>
    <s v="COORDINADORA MERCANTIL SA"/>
    <n v="625720"/>
  </r>
  <r>
    <x v="5"/>
    <x v="0"/>
    <x v="6"/>
    <x v="0"/>
    <x v="2"/>
    <x v="3"/>
    <x v="20"/>
    <x v="49"/>
    <s v="ALLTAG SAS"/>
    <n v="480000"/>
  </r>
  <r>
    <x v="5"/>
    <x v="0"/>
    <x v="6"/>
    <x v="0"/>
    <x v="2"/>
    <x v="3"/>
    <x v="20"/>
    <x v="49"/>
    <s v="FITOBIOCELL SAS"/>
    <m/>
  </r>
  <r>
    <x v="5"/>
    <x v="0"/>
    <x v="6"/>
    <x v="0"/>
    <x v="2"/>
    <x v="3"/>
    <x v="20"/>
    <x v="49"/>
    <s v="RANPACK SAS"/>
    <m/>
  </r>
  <r>
    <x v="5"/>
    <x v="0"/>
    <x v="6"/>
    <x v="0"/>
    <x v="2"/>
    <x v="3"/>
    <x v="20"/>
    <x v="151"/>
    <m/>
    <m/>
  </r>
  <r>
    <x v="5"/>
    <x v="0"/>
    <x v="6"/>
    <x v="0"/>
    <x v="2"/>
    <x v="3"/>
    <x v="20"/>
    <x v="111"/>
    <s v="ALLTAG SAS"/>
    <n v="784300"/>
  </r>
  <r>
    <x v="5"/>
    <x v="0"/>
    <x v="6"/>
    <x v="0"/>
    <x v="2"/>
    <x v="3"/>
    <x v="20"/>
    <x v="111"/>
    <s v="MELONN SAS"/>
    <n v="719132"/>
  </r>
  <r>
    <x v="5"/>
    <x v="0"/>
    <x v="6"/>
    <x v="0"/>
    <x v="2"/>
    <x v="3"/>
    <x v="20"/>
    <x v="111"/>
    <m/>
    <m/>
  </r>
  <r>
    <x v="5"/>
    <x v="0"/>
    <x v="6"/>
    <x v="0"/>
    <x v="2"/>
    <x v="3"/>
    <x v="20"/>
    <x v="111"/>
    <m/>
    <m/>
  </r>
  <r>
    <x v="5"/>
    <x v="0"/>
    <x v="6"/>
    <x v="0"/>
    <x v="2"/>
    <x v="3"/>
    <x v="20"/>
    <x v="111"/>
    <m/>
    <m/>
  </r>
  <r>
    <x v="5"/>
    <x v="0"/>
    <x v="6"/>
    <x v="0"/>
    <x v="2"/>
    <x v="3"/>
    <x v="30"/>
    <x v="151"/>
    <s v="MELONN SAS"/>
    <n v="1216440"/>
  </r>
  <r>
    <x v="5"/>
    <x v="0"/>
    <x v="6"/>
    <x v="0"/>
    <x v="2"/>
    <x v="3"/>
    <x v="30"/>
    <x v="151"/>
    <s v="FITOBIOCELL SAS"/>
    <m/>
  </r>
  <r>
    <x v="5"/>
    <x v="0"/>
    <x v="6"/>
    <x v="0"/>
    <x v="2"/>
    <x v="3"/>
    <x v="0"/>
    <x v="157"/>
    <s v="FITOBIOCELL SAS"/>
    <m/>
  </r>
  <r>
    <x v="5"/>
    <x v="0"/>
    <x v="6"/>
    <x v="0"/>
    <x v="2"/>
    <x v="3"/>
    <x v="21"/>
    <x v="50"/>
    <m/>
    <m/>
  </r>
  <r>
    <x v="5"/>
    <x v="0"/>
    <x v="6"/>
    <x v="0"/>
    <x v="2"/>
    <x v="3"/>
    <x v="21"/>
    <x v="132"/>
    <m/>
    <m/>
  </r>
  <r>
    <x v="6"/>
    <x v="0"/>
    <x v="6"/>
    <x v="0"/>
    <x v="1"/>
    <x v="2"/>
    <x v="24"/>
    <x v="63"/>
    <s v="VARIOS"/>
    <n v="127320691.59999999"/>
  </r>
  <r>
    <x v="6"/>
    <x v="0"/>
    <x v="6"/>
    <x v="0"/>
    <x v="1"/>
    <x v="5"/>
    <x v="11"/>
    <x v="64"/>
    <m/>
    <n v="507.73"/>
  </r>
  <r>
    <x v="6"/>
    <x v="0"/>
    <x v="6"/>
    <x v="0"/>
    <x v="1"/>
    <x v="5"/>
    <x v="14"/>
    <x v="66"/>
    <m/>
    <m/>
  </r>
  <r>
    <x v="6"/>
    <x v="0"/>
    <x v="6"/>
    <x v="0"/>
    <x v="1"/>
    <x v="5"/>
    <x v="15"/>
    <x v="69"/>
    <m/>
    <n v="39.15"/>
  </r>
  <r>
    <x v="6"/>
    <x v="0"/>
    <x v="6"/>
    <x v="0"/>
    <x v="1"/>
    <x v="2"/>
    <x v="25"/>
    <x v="74"/>
    <m/>
    <n v="-34363046.689999998"/>
  </r>
  <r>
    <x v="6"/>
    <x v="0"/>
    <x v="6"/>
    <x v="0"/>
    <x v="1"/>
    <x v="2"/>
    <x v="25"/>
    <x v="118"/>
    <m/>
    <n v="-8403.36"/>
  </r>
  <r>
    <x v="6"/>
    <x v="0"/>
    <x v="6"/>
    <x v="0"/>
    <x v="1"/>
    <x v="2"/>
    <x v="0"/>
    <x v="103"/>
    <m/>
    <m/>
  </r>
  <r>
    <x v="6"/>
    <x v="0"/>
    <x v="6"/>
    <x v="0"/>
    <x v="1"/>
    <x v="2"/>
    <x v="0"/>
    <x v="104"/>
    <m/>
    <n v="210084"/>
  </r>
  <r>
    <x v="6"/>
    <x v="0"/>
    <x v="6"/>
    <x v="0"/>
    <x v="1"/>
    <x v="2"/>
    <x v="0"/>
    <x v="145"/>
    <m/>
    <n v="-1202891.2"/>
  </r>
  <r>
    <x v="6"/>
    <x v="0"/>
    <x v="6"/>
    <x v="0"/>
    <x v="1"/>
    <x v="5"/>
    <x v="7"/>
    <x v="153"/>
    <m/>
    <m/>
  </r>
  <r>
    <x v="6"/>
    <x v="0"/>
    <x v="6"/>
    <x v="0"/>
    <x v="0"/>
    <x v="0"/>
    <x v="4"/>
    <x v="158"/>
    <s v="SEBASTIAN MENDOZA CASTAÑO"/>
    <n v="16900000"/>
  </r>
  <r>
    <x v="6"/>
    <x v="0"/>
    <x v="6"/>
    <x v="0"/>
    <x v="0"/>
    <x v="0"/>
    <x v="4"/>
    <x v="6"/>
    <s v="ONLINE MARIA DEL MAR MEZU PALACIOS"/>
    <n v="2070000"/>
  </r>
  <r>
    <x v="6"/>
    <x v="0"/>
    <x v="6"/>
    <x v="0"/>
    <x v="0"/>
    <x v="0"/>
    <x v="4"/>
    <x v="6"/>
    <s v="MILDRED LOPEZ CAMPO"/>
    <m/>
  </r>
  <r>
    <x v="6"/>
    <x v="0"/>
    <x v="6"/>
    <x v="0"/>
    <x v="0"/>
    <x v="0"/>
    <x v="4"/>
    <x v="7"/>
    <s v="ONLINE MARIA DEL MAR MEZU PALACIOS"/>
    <n v="162000"/>
  </r>
  <r>
    <x v="6"/>
    <x v="0"/>
    <x v="6"/>
    <x v="0"/>
    <x v="0"/>
    <x v="0"/>
    <x v="4"/>
    <x v="7"/>
    <s v="MILDRED LOPEZ CAMPO"/>
    <m/>
  </r>
  <r>
    <x v="6"/>
    <x v="0"/>
    <x v="6"/>
    <x v="0"/>
    <x v="0"/>
    <x v="0"/>
    <x v="4"/>
    <x v="7"/>
    <m/>
    <m/>
  </r>
  <r>
    <x v="6"/>
    <x v="0"/>
    <x v="6"/>
    <x v="0"/>
    <x v="0"/>
    <x v="0"/>
    <x v="4"/>
    <x v="8"/>
    <s v="SEBASTIAN MENDOZA CASTAÑO"/>
    <m/>
  </r>
  <r>
    <x v="6"/>
    <x v="0"/>
    <x v="6"/>
    <x v="0"/>
    <x v="0"/>
    <x v="0"/>
    <x v="4"/>
    <x v="8"/>
    <s v="ONLINE MARIA DEL MAR MEZU PALACIOS"/>
    <n v="186000"/>
  </r>
  <r>
    <x v="6"/>
    <x v="0"/>
    <x v="6"/>
    <x v="0"/>
    <x v="0"/>
    <x v="0"/>
    <x v="4"/>
    <x v="8"/>
    <s v="MILDRED LOPEZ CAMPO"/>
    <m/>
  </r>
  <r>
    <x v="6"/>
    <x v="0"/>
    <x v="6"/>
    <x v="0"/>
    <x v="0"/>
    <x v="0"/>
    <x v="4"/>
    <x v="9"/>
    <s v="SEBASTIAN MENDOZA CASTAÑO"/>
    <m/>
  </r>
  <r>
    <x v="6"/>
    <x v="0"/>
    <x v="6"/>
    <x v="0"/>
    <x v="0"/>
    <x v="0"/>
    <x v="4"/>
    <x v="9"/>
    <s v="MILDRED LOPEZ CAMPO"/>
    <m/>
  </r>
  <r>
    <x v="6"/>
    <x v="0"/>
    <x v="6"/>
    <x v="0"/>
    <x v="0"/>
    <x v="0"/>
    <x v="4"/>
    <x v="9"/>
    <s v="Ana Myrian Salazar"/>
    <m/>
  </r>
  <r>
    <x v="6"/>
    <x v="0"/>
    <x v="6"/>
    <x v="0"/>
    <x v="0"/>
    <x v="0"/>
    <x v="4"/>
    <x v="9"/>
    <s v="ONLINE MARIA DEL MAR MEZU PALACIOS"/>
    <n v="22320"/>
  </r>
  <r>
    <x v="6"/>
    <x v="0"/>
    <x v="6"/>
    <x v="0"/>
    <x v="0"/>
    <x v="0"/>
    <x v="4"/>
    <x v="10"/>
    <s v="SEBASTIAN MENDOZA CASTAÑO"/>
    <m/>
  </r>
  <r>
    <x v="6"/>
    <x v="0"/>
    <x v="6"/>
    <x v="0"/>
    <x v="0"/>
    <x v="0"/>
    <x v="4"/>
    <x v="10"/>
    <s v="ONLINE MARIA DEL MAR MEZU PALACIOS"/>
    <n v="186000"/>
  </r>
  <r>
    <x v="6"/>
    <x v="0"/>
    <x v="6"/>
    <x v="0"/>
    <x v="0"/>
    <x v="0"/>
    <x v="4"/>
    <x v="10"/>
    <s v="MILDRED LOPEZ CAMPO"/>
    <m/>
  </r>
  <r>
    <x v="6"/>
    <x v="0"/>
    <x v="6"/>
    <x v="0"/>
    <x v="0"/>
    <x v="0"/>
    <x v="4"/>
    <x v="11"/>
    <s v="SEBASTIAN MENDOZA CASTAÑO"/>
    <n v="704167"/>
  </r>
  <r>
    <x v="6"/>
    <x v="0"/>
    <x v="6"/>
    <x v="0"/>
    <x v="0"/>
    <x v="0"/>
    <x v="4"/>
    <x v="11"/>
    <s v="MILDRED LOPEZ CAMPO"/>
    <m/>
  </r>
  <r>
    <x v="6"/>
    <x v="0"/>
    <x v="6"/>
    <x v="0"/>
    <x v="0"/>
    <x v="0"/>
    <x v="4"/>
    <x v="11"/>
    <s v="ONLINE MARIA DEL MAR MEZU PALACIOS"/>
    <n v="86250"/>
  </r>
  <r>
    <x v="6"/>
    <x v="0"/>
    <x v="6"/>
    <x v="0"/>
    <x v="0"/>
    <x v="0"/>
    <x v="4"/>
    <x v="12"/>
    <s v="SEBASTIAN MENDOZA CASTAÑO"/>
    <m/>
  </r>
  <r>
    <x v="6"/>
    <x v="0"/>
    <x v="6"/>
    <x v="0"/>
    <x v="0"/>
    <x v="0"/>
    <x v="4"/>
    <x v="134"/>
    <m/>
    <m/>
  </r>
  <r>
    <x v="6"/>
    <x v="0"/>
    <x v="6"/>
    <x v="0"/>
    <x v="0"/>
    <x v="0"/>
    <x v="4"/>
    <x v="142"/>
    <m/>
    <m/>
  </r>
  <r>
    <x v="6"/>
    <x v="0"/>
    <x v="6"/>
    <x v="0"/>
    <x v="0"/>
    <x v="0"/>
    <x v="4"/>
    <x v="56"/>
    <s v="ARITEX DE COLOMBIA SAS"/>
    <m/>
  </r>
  <r>
    <x v="6"/>
    <x v="0"/>
    <x v="6"/>
    <x v="0"/>
    <x v="0"/>
    <x v="0"/>
    <x v="4"/>
    <x v="13"/>
    <s v="SEGUROS DE RIESGOS LABORALES SURAMERICANA S.A."/>
    <n v="72558"/>
  </r>
  <r>
    <x v="6"/>
    <x v="0"/>
    <x v="6"/>
    <x v="0"/>
    <x v="0"/>
    <x v="0"/>
    <x v="4"/>
    <x v="146"/>
    <s v="EPS Sura"/>
    <m/>
  </r>
  <r>
    <x v="6"/>
    <x v="0"/>
    <x v="6"/>
    <x v="0"/>
    <x v="0"/>
    <x v="0"/>
    <x v="4"/>
    <x v="14"/>
    <s v="Protección S.A"/>
    <n v="1678428.288677837"/>
  </r>
  <r>
    <x v="6"/>
    <x v="0"/>
    <x v="6"/>
    <x v="0"/>
    <x v="0"/>
    <x v="0"/>
    <x v="4"/>
    <x v="14"/>
    <s v="Colpensiones"/>
    <m/>
  </r>
  <r>
    <x v="6"/>
    <x v="0"/>
    <x v="6"/>
    <x v="0"/>
    <x v="0"/>
    <x v="0"/>
    <x v="4"/>
    <x v="15"/>
    <s v="Comfandi "/>
    <n v="776000"/>
  </r>
  <r>
    <x v="6"/>
    <x v="0"/>
    <x v="6"/>
    <x v="0"/>
    <x v="0"/>
    <x v="0"/>
    <x v="4"/>
    <x v="147"/>
    <m/>
    <m/>
  </r>
  <r>
    <x v="6"/>
    <x v="0"/>
    <x v="6"/>
    <x v="0"/>
    <x v="0"/>
    <x v="0"/>
    <x v="4"/>
    <x v="113"/>
    <s v="INVERSIONES EN RECREACION DEPORTE Y SALUD S.A."/>
    <m/>
  </r>
  <r>
    <x v="6"/>
    <x v="0"/>
    <x v="6"/>
    <x v="0"/>
    <x v="0"/>
    <x v="0"/>
    <x v="9"/>
    <x v="114"/>
    <s v="H&amp;G CONTADORES SAS"/>
    <n v="1200000"/>
  </r>
  <r>
    <x v="6"/>
    <x v="0"/>
    <x v="6"/>
    <x v="0"/>
    <x v="0"/>
    <x v="0"/>
    <x v="9"/>
    <x v="30"/>
    <s v="Pinzon Pinzon &amp; Asociados Abogados SAS"/>
    <n v="2700000"/>
  </r>
  <r>
    <x v="6"/>
    <x v="0"/>
    <x v="6"/>
    <x v="0"/>
    <x v="0"/>
    <x v="0"/>
    <x v="9"/>
    <x v="110"/>
    <s v="JUAN ESTEBAN ENRIQUEZ FLOREZ"/>
    <m/>
  </r>
  <r>
    <x v="6"/>
    <x v="0"/>
    <x v="6"/>
    <x v="0"/>
    <x v="0"/>
    <x v="0"/>
    <x v="5"/>
    <x v="70"/>
    <s v=" COLOMBIA TELECOMUNICACIONES S.A. E.S.P."/>
    <n v="741"/>
  </r>
  <r>
    <x v="6"/>
    <x v="0"/>
    <x v="6"/>
    <x v="0"/>
    <x v="0"/>
    <x v="0"/>
    <x v="5"/>
    <x v="70"/>
    <s v=" HOTELES ESTELAR SA"/>
    <m/>
  </r>
  <r>
    <x v="6"/>
    <x v="0"/>
    <x v="6"/>
    <x v="0"/>
    <x v="0"/>
    <x v="0"/>
    <x v="5"/>
    <x v="102"/>
    <m/>
    <m/>
  </r>
  <r>
    <x v="6"/>
    <x v="0"/>
    <x v="6"/>
    <x v="0"/>
    <x v="0"/>
    <x v="0"/>
    <x v="5"/>
    <x v="71"/>
    <s v=" COLOMBIA TELECOMUNICACIONES S.A. E.S.P."/>
    <m/>
  </r>
  <r>
    <x v="6"/>
    <x v="0"/>
    <x v="6"/>
    <x v="0"/>
    <x v="0"/>
    <x v="0"/>
    <x v="5"/>
    <x v="71"/>
    <s v="GRUPO EMPRESARIAL LA SEBASTIANA SAS"/>
    <m/>
  </r>
  <r>
    <x v="6"/>
    <x v="0"/>
    <x v="6"/>
    <x v="0"/>
    <x v="0"/>
    <x v="0"/>
    <x v="5"/>
    <x v="71"/>
    <s v="SURAMERICA COMERCIAL S.A.S."/>
    <m/>
  </r>
  <r>
    <x v="6"/>
    <x v="0"/>
    <x v="6"/>
    <x v="0"/>
    <x v="0"/>
    <x v="0"/>
    <x v="5"/>
    <x v="71"/>
    <s v="AEROVIAS DEL CONTINENTE AMERICANO S.A."/>
    <n v="43300"/>
  </r>
  <r>
    <x v="6"/>
    <x v="0"/>
    <x v="6"/>
    <x v="0"/>
    <x v="0"/>
    <x v="0"/>
    <x v="5"/>
    <x v="78"/>
    <m/>
    <m/>
  </r>
  <r>
    <x v="6"/>
    <x v="0"/>
    <x v="6"/>
    <x v="0"/>
    <x v="0"/>
    <x v="0"/>
    <x v="6"/>
    <x v="17"/>
    <s v="OLGA BARBOSA DE HURTADO"/>
    <m/>
  </r>
  <r>
    <x v="6"/>
    <x v="0"/>
    <x v="6"/>
    <x v="0"/>
    <x v="0"/>
    <x v="0"/>
    <x v="6"/>
    <x v="17"/>
    <m/>
    <m/>
  </r>
  <r>
    <x v="6"/>
    <x v="0"/>
    <x v="6"/>
    <x v="0"/>
    <x v="0"/>
    <x v="0"/>
    <x v="6"/>
    <x v="143"/>
    <m/>
    <m/>
  </r>
  <r>
    <x v="6"/>
    <x v="0"/>
    <x v="6"/>
    <x v="0"/>
    <x v="0"/>
    <x v="0"/>
    <x v="29"/>
    <x v="154"/>
    <s v="Suramericana"/>
    <n v="43930"/>
  </r>
  <r>
    <x v="6"/>
    <x v="0"/>
    <x v="6"/>
    <x v="0"/>
    <x v="0"/>
    <x v="0"/>
    <x v="0"/>
    <x v="79"/>
    <m/>
    <m/>
  </r>
  <r>
    <x v="6"/>
    <x v="0"/>
    <x v="6"/>
    <x v="0"/>
    <x v="0"/>
    <x v="0"/>
    <x v="0"/>
    <x v="80"/>
    <s v="GOOGLE LLC"/>
    <n v="421524"/>
  </r>
  <r>
    <x v="6"/>
    <x v="0"/>
    <x v="6"/>
    <x v="0"/>
    <x v="0"/>
    <x v="0"/>
    <x v="0"/>
    <x v="80"/>
    <s v="MERCADEO COMPARTIDO SAS"/>
    <n v="506861.4"/>
  </r>
  <r>
    <x v="6"/>
    <x v="0"/>
    <x v="6"/>
    <x v="0"/>
    <x v="0"/>
    <x v="0"/>
    <x v="0"/>
    <x v="80"/>
    <s v="FAVEBOOK IRELAND LIMITED"/>
    <n v="1042664"/>
  </r>
  <r>
    <x v="6"/>
    <x v="0"/>
    <x v="6"/>
    <x v="0"/>
    <x v="0"/>
    <x v="0"/>
    <x v="0"/>
    <x v="80"/>
    <s v=" MANCHOLA ASOCIADOS LTDA"/>
    <n v="2500000"/>
  </r>
  <r>
    <x v="6"/>
    <x v="0"/>
    <x v="6"/>
    <x v="0"/>
    <x v="0"/>
    <x v="0"/>
    <x v="0"/>
    <x v="80"/>
    <s v="FD SAN JORGE SAS"/>
    <n v="3800000"/>
  </r>
  <r>
    <x v="6"/>
    <x v="0"/>
    <x v="6"/>
    <x v="0"/>
    <x v="0"/>
    <x v="0"/>
    <x v="0"/>
    <x v="80"/>
    <s v="PRODUCCION GRAFICA EDITORES SAS"/>
    <m/>
  </r>
  <r>
    <x v="6"/>
    <x v="0"/>
    <x v="6"/>
    <x v="0"/>
    <x v="0"/>
    <x v="0"/>
    <x v="0"/>
    <x v="80"/>
    <s v="INGRID VIVIANA AGUDELO POVEDA"/>
    <m/>
  </r>
  <r>
    <x v="6"/>
    <x v="0"/>
    <x v="6"/>
    <x v="0"/>
    <x v="0"/>
    <x v="0"/>
    <x v="0"/>
    <x v="80"/>
    <s v="MARIA JOSE LOPEZ BOLAÑOS"/>
    <m/>
  </r>
  <r>
    <x v="6"/>
    <x v="0"/>
    <x v="6"/>
    <x v="0"/>
    <x v="0"/>
    <x v="0"/>
    <x v="0"/>
    <x v="80"/>
    <m/>
    <m/>
  </r>
  <r>
    <x v="6"/>
    <x v="0"/>
    <x v="6"/>
    <x v="0"/>
    <x v="0"/>
    <x v="0"/>
    <x v="0"/>
    <x v="84"/>
    <s v=" COLOMBIA TELECOMUNICACIONES S.A. E.S.P."/>
    <m/>
  </r>
  <r>
    <x v="6"/>
    <x v="0"/>
    <x v="6"/>
    <x v="0"/>
    <x v="0"/>
    <x v="0"/>
    <x v="0"/>
    <x v="84"/>
    <s v="LOGYCA ASOCIACION"/>
    <m/>
  </r>
  <r>
    <x v="6"/>
    <x v="0"/>
    <x v="6"/>
    <x v="0"/>
    <x v="0"/>
    <x v="0"/>
    <x v="0"/>
    <x v="107"/>
    <s v="LUCERO VASQUEZ"/>
    <n v="260000"/>
  </r>
  <r>
    <x v="6"/>
    <x v="0"/>
    <x v="6"/>
    <x v="0"/>
    <x v="0"/>
    <x v="0"/>
    <x v="0"/>
    <x v="115"/>
    <m/>
    <m/>
  </r>
  <r>
    <x v="6"/>
    <x v="0"/>
    <x v="6"/>
    <x v="0"/>
    <x v="0"/>
    <x v="0"/>
    <x v="0"/>
    <x v="138"/>
    <s v=" COLOMBIA TELECOMUNICACIONES S.A. E.S.P."/>
    <n v="264048.83"/>
  </r>
  <r>
    <x v="6"/>
    <x v="0"/>
    <x v="6"/>
    <x v="0"/>
    <x v="0"/>
    <x v="0"/>
    <x v="0"/>
    <x v="108"/>
    <m/>
    <m/>
  </r>
  <r>
    <x v="6"/>
    <x v="0"/>
    <x v="6"/>
    <x v="0"/>
    <x v="0"/>
    <x v="0"/>
    <x v="0"/>
    <x v="109"/>
    <m/>
    <m/>
  </r>
  <r>
    <x v="6"/>
    <x v="0"/>
    <x v="6"/>
    <x v="0"/>
    <x v="0"/>
    <x v="0"/>
    <x v="0"/>
    <x v="116"/>
    <s v="JOSE JAVIER SALCEDO SANCHEZ"/>
    <m/>
  </r>
  <r>
    <x v="6"/>
    <x v="0"/>
    <x v="6"/>
    <x v="0"/>
    <x v="0"/>
    <x v="0"/>
    <x v="0"/>
    <x v="116"/>
    <s v="SIIGO SAS"/>
    <m/>
  </r>
  <r>
    <x v="6"/>
    <x v="0"/>
    <x v="6"/>
    <x v="0"/>
    <x v="0"/>
    <x v="0"/>
    <x v="0"/>
    <x v="79"/>
    <m/>
    <m/>
  </r>
  <r>
    <x v="6"/>
    <x v="0"/>
    <x v="6"/>
    <x v="0"/>
    <x v="0"/>
    <x v="0"/>
    <x v="12"/>
    <x v="81"/>
    <m/>
    <m/>
  </r>
  <r>
    <x v="6"/>
    <x v="0"/>
    <x v="6"/>
    <x v="0"/>
    <x v="0"/>
    <x v="0"/>
    <x v="12"/>
    <x v="82"/>
    <m/>
    <m/>
  </r>
  <r>
    <x v="6"/>
    <x v="0"/>
    <x v="6"/>
    <x v="0"/>
    <x v="0"/>
    <x v="0"/>
    <x v="12"/>
    <x v="83"/>
    <m/>
    <m/>
  </r>
  <r>
    <x v="6"/>
    <x v="0"/>
    <x v="6"/>
    <x v="0"/>
    <x v="0"/>
    <x v="0"/>
    <x v="12"/>
    <x v="84"/>
    <m/>
    <m/>
  </r>
  <r>
    <x v="6"/>
    <x v="0"/>
    <x v="6"/>
    <x v="0"/>
    <x v="0"/>
    <x v="0"/>
    <x v="19"/>
    <x v="100"/>
    <s v="EL COMERCIO ELECTRICO S.A.S."/>
    <n v="32676"/>
  </r>
  <r>
    <x v="6"/>
    <x v="0"/>
    <x v="6"/>
    <x v="0"/>
    <x v="0"/>
    <x v="0"/>
    <x v="19"/>
    <x v="100"/>
    <s v="RAFAEL ALEJANDRO GARZON REBELLON"/>
    <n v="80000"/>
  </r>
  <r>
    <x v="6"/>
    <x v="0"/>
    <x v="6"/>
    <x v="0"/>
    <x v="0"/>
    <x v="0"/>
    <x v="19"/>
    <x v="139"/>
    <s v="MIGUEL ANGEL PERDOMI"/>
    <m/>
  </r>
  <r>
    <x v="6"/>
    <x v="0"/>
    <x v="6"/>
    <x v="0"/>
    <x v="0"/>
    <x v="0"/>
    <x v="28"/>
    <x v="150"/>
    <m/>
    <m/>
  </r>
  <r>
    <x v="6"/>
    <x v="0"/>
    <x v="6"/>
    <x v="0"/>
    <x v="0"/>
    <x v="0"/>
    <x v="31"/>
    <x v="85"/>
    <s v="EDUARDO CARVAJAL CANO"/>
    <n v="7300"/>
  </r>
  <r>
    <x v="6"/>
    <x v="0"/>
    <x v="6"/>
    <x v="0"/>
    <x v="0"/>
    <x v="0"/>
    <x v="31"/>
    <x v="85"/>
    <s v="FERRETODO LA PORTADA"/>
    <n v="78487.399999999994"/>
  </r>
  <r>
    <x v="6"/>
    <x v="0"/>
    <x v="6"/>
    <x v="0"/>
    <x v="0"/>
    <x v="0"/>
    <x v="27"/>
    <x v="140"/>
    <s v="JOSE JAVIER SALCEDO SANCHEZ"/>
    <m/>
  </r>
  <r>
    <x v="6"/>
    <x v="0"/>
    <x v="6"/>
    <x v="0"/>
    <x v="0"/>
    <x v="0"/>
    <x v="27"/>
    <x v="148"/>
    <s v=" PANGEA NATURAL PRODUCTS S.A.S."/>
    <m/>
  </r>
  <r>
    <x v="6"/>
    <x v="0"/>
    <x v="6"/>
    <x v="0"/>
    <x v="0"/>
    <x v="0"/>
    <x v="27"/>
    <x v="139"/>
    <s v=" PANGEA NATURAL PRODUCTS S.A.S."/>
    <m/>
  </r>
  <r>
    <x v="6"/>
    <x v="0"/>
    <x v="6"/>
    <x v="0"/>
    <x v="0"/>
    <x v="0"/>
    <x v="27"/>
    <x v="149"/>
    <s v=" PANGEA NATURAL PRODUCTS S.A.S."/>
    <m/>
  </r>
  <r>
    <x v="6"/>
    <x v="0"/>
    <x v="6"/>
    <x v="0"/>
    <x v="0"/>
    <x v="0"/>
    <x v="22"/>
    <x v="105"/>
    <s v=" PANGEA NATURAL PRODUCTS S.A.S."/>
    <m/>
  </r>
  <r>
    <x v="6"/>
    <x v="0"/>
    <x v="6"/>
    <x v="0"/>
    <x v="0"/>
    <x v="0"/>
    <x v="16"/>
    <x v="86"/>
    <s v="AEROVIAS DEL CONTINENTE AMERICANO S.A."/>
    <n v="332600"/>
  </r>
  <r>
    <x v="6"/>
    <x v="0"/>
    <x v="6"/>
    <x v="0"/>
    <x v="0"/>
    <x v="0"/>
    <x v="16"/>
    <x v="86"/>
    <s v="AEROVIAS DE INTEGRACION REGIONAL S A"/>
    <m/>
  </r>
  <r>
    <x v="6"/>
    <x v="0"/>
    <x v="6"/>
    <x v="0"/>
    <x v="0"/>
    <x v="0"/>
    <x v="16"/>
    <x v="86"/>
    <s v="AERO REPUBLICA S.A"/>
    <m/>
  </r>
  <r>
    <x v="6"/>
    <x v="0"/>
    <x v="6"/>
    <x v="0"/>
    <x v="0"/>
    <x v="0"/>
    <x v="16"/>
    <x v="117"/>
    <s v=" HOTELES ESTELAR SA"/>
    <m/>
  </r>
  <r>
    <x v="6"/>
    <x v="0"/>
    <x v="6"/>
    <x v="0"/>
    <x v="0"/>
    <x v="0"/>
    <x v="16"/>
    <x v="117"/>
    <s v="HOSTAL LAS MERCEDES BOUTIQUE"/>
    <m/>
  </r>
  <r>
    <x v="6"/>
    <x v="0"/>
    <x v="6"/>
    <x v="0"/>
    <x v="0"/>
    <x v="0"/>
    <x v="16"/>
    <x v="117"/>
    <s v="CIENTO UNO S.A.S"/>
    <m/>
  </r>
  <r>
    <x v="6"/>
    <x v="0"/>
    <x v="6"/>
    <x v="0"/>
    <x v="0"/>
    <x v="0"/>
    <x v="22"/>
    <x v="105"/>
    <m/>
    <m/>
  </r>
  <r>
    <x v="6"/>
    <x v="0"/>
    <x v="6"/>
    <x v="0"/>
    <x v="0"/>
    <x v="0"/>
    <x v="2"/>
    <x v="87"/>
    <s v=" SHOPIFY INC"/>
    <n v="434017"/>
  </r>
  <r>
    <x v="6"/>
    <x v="0"/>
    <x v="6"/>
    <x v="0"/>
    <x v="0"/>
    <x v="0"/>
    <x v="2"/>
    <x v="87"/>
    <s v="CORPORACION CLUB DE TENIS CALI"/>
    <n v="799101"/>
  </r>
  <r>
    <x v="6"/>
    <x v="0"/>
    <x v="6"/>
    <x v="0"/>
    <x v="0"/>
    <x v="0"/>
    <x v="2"/>
    <x v="87"/>
    <s v="TSO"/>
    <n v="4378245.67"/>
  </r>
  <r>
    <x v="6"/>
    <x v="0"/>
    <x v="6"/>
    <x v="0"/>
    <x v="0"/>
    <x v="0"/>
    <x v="2"/>
    <x v="87"/>
    <m/>
    <m/>
  </r>
  <r>
    <x v="6"/>
    <x v="0"/>
    <x v="6"/>
    <x v="0"/>
    <x v="0"/>
    <x v="0"/>
    <x v="2"/>
    <x v="155"/>
    <s v="TIERRADENTRO CAFE CO S.A.S."/>
    <m/>
  </r>
  <r>
    <x v="6"/>
    <x v="0"/>
    <x v="6"/>
    <x v="0"/>
    <x v="0"/>
    <x v="0"/>
    <x v="2"/>
    <x v="155"/>
    <s v="CANTINA LA 15 SAS"/>
    <m/>
  </r>
  <r>
    <x v="6"/>
    <x v="0"/>
    <x v="6"/>
    <x v="0"/>
    <x v="0"/>
    <x v="0"/>
    <x v="2"/>
    <x v="155"/>
    <m/>
    <m/>
  </r>
  <r>
    <x v="6"/>
    <x v="0"/>
    <x v="6"/>
    <x v="0"/>
    <x v="0"/>
    <x v="0"/>
    <x v="2"/>
    <x v="88"/>
    <s v="SAN CAMILO COFFE INDUSTRY SAS"/>
    <m/>
  </r>
  <r>
    <x v="6"/>
    <x v="0"/>
    <x v="6"/>
    <x v="0"/>
    <x v="0"/>
    <x v="0"/>
    <x v="2"/>
    <x v="88"/>
    <s v="ALMACENES LA 13 S.A.S."/>
    <m/>
  </r>
  <r>
    <x v="6"/>
    <x v="0"/>
    <x v="6"/>
    <x v="0"/>
    <x v="0"/>
    <x v="0"/>
    <x v="2"/>
    <x v="89"/>
    <s v="BERTHA CARDONA VASQUEZ"/>
    <m/>
  </r>
  <r>
    <x v="6"/>
    <x v="0"/>
    <x v="6"/>
    <x v="0"/>
    <x v="0"/>
    <x v="0"/>
    <x v="2"/>
    <x v="89"/>
    <s v="COLOMBIANA DE COMERCIO SA"/>
    <m/>
  </r>
  <r>
    <x v="6"/>
    <x v="0"/>
    <x v="6"/>
    <x v="0"/>
    <x v="0"/>
    <x v="0"/>
    <x v="2"/>
    <x v="89"/>
    <s v="REDOX COLOMBIA S.A.S."/>
    <m/>
  </r>
  <r>
    <x v="6"/>
    <x v="0"/>
    <x v="6"/>
    <x v="0"/>
    <x v="0"/>
    <x v="0"/>
    <x v="2"/>
    <x v="90"/>
    <s v="GRUPO ARGURI SAS "/>
    <n v="190288"/>
  </r>
  <r>
    <x v="6"/>
    <x v="0"/>
    <x v="6"/>
    <x v="0"/>
    <x v="0"/>
    <x v="0"/>
    <x v="2"/>
    <x v="90"/>
    <m/>
    <m/>
  </r>
  <r>
    <x v="6"/>
    <x v="0"/>
    <x v="6"/>
    <x v="0"/>
    <x v="0"/>
    <x v="0"/>
    <x v="2"/>
    <x v="90"/>
    <m/>
    <m/>
  </r>
  <r>
    <x v="6"/>
    <x v="0"/>
    <x v="6"/>
    <x v="0"/>
    <x v="0"/>
    <x v="0"/>
    <x v="2"/>
    <x v="90"/>
    <m/>
    <m/>
  </r>
  <r>
    <x v="6"/>
    <x v="0"/>
    <x v="6"/>
    <x v="0"/>
    <x v="0"/>
    <x v="0"/>
    <x v="2"/>
    <x v="90"/>
    <m/>
    <m/>
  </r>
  <r>
    <x v="6"/>
    <x v="0"/>
    <x v="6"/>
    <x v="0"/>
    <x v="0"/>
    <x v="0"/>
    <x v="2"/>
    <x v="90"/>
    <m/>
    <m/>
  </r>
  <r>
    <x v="6"/>
    <x v="0"/>
    <x v="6"/>
    <x v="0"/>
    <x v="0"/>
    <x v="0"/>
    <x v="2"/>
    <x v="91"/>
    <s v="GRUPO EMPRESARIAL LA SEBASTIANA SAS"/>
    <m/>
  </r>
  <r>
    <x v="6"/>
    <x v="0"/>
    <x v="6"/>
    <x v="0"/>
    <x v="0"/>
    <x v="0"/>
    <x v="2"/>
    <x v="91"/>
    <s v="CAROLL VIVIANA GELVES NAVAS"/>
    <m/>
  </r>
  <r>
    <x v="6"/>
    <x v="0"/>
    <x v="6"/>
    <x v="0"/>
    <x v="0"/>
    <x v="0"/>
    <x v="2"/>
    <x v="91"/>
    <s v="FABRICA DE ALIMENTOS PROCESADOS VENTOLINI S.A. EN REORGANIZACION"/>
    <m/>
  </r>
  <r>
    <x v="6"/>
    <x v="0"/>
    <x v="6"/>
    <x v="0"/>
    <x v="0"/>
    <x v="0"/>
    <x v="2"/>
    <x v="91"/>
    <s v="TIZONES LIMITADA"/>
    <m/>
  </r>
  <r>
    <x v="6"/>
    <x v="0"/>
    <x v="6"/>
    <x v="0"/>
    <x v="0"/>
    <x v="0"/>
    <x v="2"/>
    <x v="92"/>
    <m/>
    <m/>
  </r>
  <r>
    <x v="6"/>
    <x v="0"/>
    <x v="6"/>
    <x v="0"/>
    <x v="0"/>
    <x v="0"/>
    <x v="2"/>
    <x v="136"/>
    <s v="ONLINE MARIA DEL MAR MEZU PALACIOS"/>
    <m/>
  </r>
  <r>
    <x v="6"/>
    <x v="0"/>
    <x v="6"/>
    <x v="0"/>
    <x v="0"/>
    <x v="0"/>
    <x v="2"/>
    <x v="136"/>
    <s v="DIEGO FERNANDO MORALES CELIS"/>
    <n v="160000"/>
  </r>
  <r>
    <x v="6"/>
    <x v="0"/>
    <x v="6"/>
    <x v="0"/>
    <x v="0"/>
    <x v="0"/>
    <x v="2"/>
    <x v="136"/>
    <s v="IDER GONZALEZ"/>
    <m/>
  </r>
  <r>
    <x v="6"/>
    <x v="0"/>
    <x v="6"/>
    <x v="0"/>
    <x v="0"/>
    <x v="0"/>
    <x v="2"/>
    <x v="136"/>
    <s v="MANUEL ACOSTA"/>
    <n v="68000"/>
  </r>
  <r>
    <x v="6"/>
    <x v="0"/>
    <x v="6"/>
    <x v="0"/>
    <x v="0"/>
    <x v="0"/>
    <x v="2"/>
    <x v="136"/>
    <s v="AGUSTIN ARMANDO POVEDA OVIEDO"/>
    <m/>
  </r>
  <r>
    <x v="6"/>
    <x v="0"/>
    <x v="6"/>
    <x v="0"/>
    <x v="0"/>
    <x v="0"/>
    <x v="2"/>
    <x v="136"/>
    <s v="MANUEL ACOSTA"/>
    <m/>
  </r>
  <r>
    <x v="6"/>
    <x v="0"/>
    <x v="6"/>
    <x v="0"/>
    <x v="0"/>
    <x v="0"/>
    <x v="2"/>
    <x v="136"/>
    <s v="ONLINE OSCAR ESCOBAR JIMENEZ"/>
    <m/>
  </r>
  <r>
    <x v="6"/>
    <x v="0"/>
    <x v="6"/>
    <x v="0"/>
    <x v="0"/>
    <x v="0"/>
    <x v="2"/>
    <x v="136"/>
    <m/>
    <m/>
  </r>
  <r>
    <x v="6"/>
    <x v="0"/>
    <x v="6"/>
    <x v="0"/>
    <x v="0"/>
    <x v="0"/>
    <x v="2"/>
    <x v="141"/>
    <s v="ONLINE OSCAR ESCOBAR JIMENEZ"/>
    <m/>
  </r>
  <r>
    <x v="6"/>
    <x v="0"/>
    <x v="6"/>
    <x v="0"/>
    <x v="0"/>
    <x v="0"/>
    <x v="2"/>
    <x v="141"/>
    <m/>
    <m/>
  </r>
  <r>
    <x v="6"/>
    <x v="0"/>
    <x v="6"/>
    <x v="0"/>
    <x v="0"/>
    <x v="0"/>
    <x v="2"/>
    <x v="141"/>
    <m/>
    <m/>
  </r>
  <r>
    <x v="6"/>
    <x v="0"/>
    <x v="6"/>
    <x v="0"/>
    <x v="0"/>
    <x v="0"/>
    <x v="2"/>
    <x v="93"/>
    <m/>
    <m/>
  </r>
  <r>
    <x v="6"/>
    <x v="0"/>
    <x v="6"/>
    <x v="0"/>
    <x v="0"/>
    <x v="0"/>
    <x v="2"/>
    <x v="84"/>
    <s v="JHON FREYMAN ESCOBAR"/>
    <m/>
  </r>
  <r>
    <x v="6"/>
    <x v="0"/>
    <x v="6"/>
    <x v="0"/>
    <x v="0"/>
    <x v="0"/>
    <x v="2"/>
    <x v="84"/>
    <m/>
    <m/>
  </r>
  <r>
    <x v="6"/>
    <x v="0"/>
    <x v="6"/>
    <x v="0"/>
    <x v="0"/>
    <x v="0"/>
    <x v="2"/>
    <x v="84"/>
    <m/>
    <m/>
  </r>
  <r>
    <x v="6"/>
    <x v="0"/>
    <x v="6"/>
    <x v="0"/>
    <x v="0"/>
    <x v="0"/>
    <x v="2"/>
    <x v="84"/>
    <m/>
    <m/>
  </r>
  <r>
    <x v="6"/>
    <x v="0"/>
    <x v="6"/>
    <x v="0"/>
    <x v="0"/>
    <x v="0"/>
    <x v="2"/>
    <x v="84"/>
    <m/>
    <m/>
  </r>
  <r>
    <x v="6"/>
    <x v="0"/>
    <x v="6"/>
    <x v="0"/>
    <x v="0"/>
    <x v="0"/>
    <x v="2"/>
    <x v="84"/>
    <m/>
    <m/>
  </r>
  <r>
    <x v="6"/>
    <x v="0"/>
    <x v="6"/>
    <x v="0"/>
    <x v="0"/>
    <x v="0"/>
    <x v="2"/>
    <x v="84"/>
    <m/>
    <m/>
  </r>
  <r>
    <x v="6"/>
    <x v="0"/>
    <x v="6"/>
    <x v="0"/>
    <x v="0"/>
    <x v="0"/>
    <x v="2"/>
    <x v="84"/>
    <m/>
    <m/>
  </r>
  <r>
    <x v="6"/>
    <x v="0"/>
    <x v="6"/>
    <x v="0"/>
    <x v="0"/>
    <x v="0"/>
    <x v="2"/>
    <x v="84"/>
    <m/>
    <m/>
  </r>
  <r>
    <x v="6"/>
    <x v="0"/>
    <x v="6"/>
    <x v="0"/>
    <x v="0"/>
    <x v="0"/>
    <x v="2"/>
    <x v="84"/>
    <m/>
    <m/>
  </r>
  <r>
    <x v="6"/>
    <x v="0"/>
    <x v="6"/>
    <x v="0"/>
    <x v="0"/>
    <x v="7"/>
    <x v="4"/>
    <x v="119"/>
    <s v="DAVID MUÑOZ MONTOYA"/>
    <n v="3800000"/>
  </r>
  <r>
    <x v="6"/>
    <x v="0"/>
    <x v="6"/>
    <x v="0"/>
    <x v="0"/>
    <x v="7"/>
    <x v="4"/>
    <x v="119"/>
    <s v="OSCAR ESCOBAR JIMÉNEZ"/>
    <n v="5500000"/>
  </r>
  <r>
    <x v="6"/>
    <x v="0"/>
    <x v="6"/>
    <x v="0"/>
    <x v="0"/>
    <x v="7"/>
    <x v="4"/>
    <x v="120"/>
    <s v="DAVID MUÑOZ MONTOYA"/>
    <m/>
  </r>
  <r>
    <x v="6"/>
    <x v="0"/>
    <x v="6"/>
    <x v="0"/>
    <x v="0"/>
    <x v="7"/>
    <x v="4"/>
    <x v="121"/>
    <s v="DAVID MUÑOZ MONTOYA"/>
    <n v="316667"/>
  </r>
  <r>
    <x v="6"/>
    <x v="0"/>
    <x v="6"/>
    <x v="0"/>
    <x v="0"/>
    <x v="7"/>
    <x v="4"/>
    <x v="121"/>
    <s v="OSCAR ESCOBAR JIMÉNEZ"/>
    <n v="458333"/>
  </r>
  <r>
    <x v="6"/>
    <x v="0"/>
    <x v="6"/>
    <x v="0"/>
    <x v="0"/>
    <x v="7"/>
    <x v="4"/>
    <x v="122"/>
    <s v="DAVID MUÑOZ MONTOYA"/>
    <n v="38000"/>
  </r>
  <r>
    <x v="6"/>
    <x v="0"/>
    <x v="6"/>
    <x v="0"/>
    <x v="0"/>
    <x v="7"/>
    <x v="4"/>
    <x v="122"/>
    <s v="OSCAR ESCOBAR JIMÉNEZ"/>
    <n v="55000"/>
  </r>
  <r>
    <x v="6"/>
    <x v="0"/>
    <x v="6"/>
    <x v="0"/>
    <x v="0"/>
    <x v="7"/>
    <x v="4"/>
    <x v="123"/>
    <s v="DAVID MUÑOZ MONTOYA"/>
    <n v="316667"/>
  </r>
  <r>
    <x v="6"/>
    <x v="0"/>
    <x v="6"/>
    <x v="0"/>
    <x v="0"/>
    <x v="7"/>
    <x v="4"/>
    <x v="123"/>
    <s v="OSCAR ESCOBAR JIMÉNEZ"/>
    <n v="458333"/>
  </r>
  <r>
    <x v="6"/>
    <x v="0"/>
    <x v="6"/>
    <x v="0"/>
    <x v="0"/>
    <x v="7"/>
    <x v="4"/>
    <x v="124"/>
    <s v="DAVID MUÑOZ MONTOYA"/>
    <n v="158333"/>
  </r>
  <r>
    <x v="6"/>
    <x v="0"/>
    <x v="6"/>
    <x v="0"/>
    <x v="0"/>
    <x v="7"/>
    <x v="4"/>
    <x v="124"/>
    <s v="OSCAR ESCOBAR JIMÉNEZ"/>
    <n v="229167"/>
  </r>
  <r>
    <x v="6"/>
    <x v="0"/>
    <x v="6"/>
    <x v="0"/>
    <x v="0"/>
    <x v="7"/>
    <x v="4"/>
    <x v="135"/>
    <m/>
    <m/>
  </r>
  <r>
    <x v="6"/>
    <x v="0"/>
    <x v="6"/>
    <x v="0"/>
    <x v="0"/>
    <x v="7"/>
    <x v="4"/>
    <x v="125"/>
    <s v="DAVID MUÑOZ MONTOYA"/>
    <m/>
  </r>
  <r>
    <x v="6"/>
    <x v="0"/>
    <x v="6"/>
    <x v="0"/>
    <x v="0"/>
    <x v="7"/>
    <x v="4"/>
    <x v="144"/>
    <s v="DAVID MUÑOZ MONTOYA"/>
    <m/>
  </r>
  <r>
    <x v="6"/>
    <x v="0"/>
    <x v="6"/>
    <x v="0"/>
    <x v="0"/>
    <x v="7"/>
    <x v="4"/>
    <x v="144"/>
    <s v="OSCAR ESCOBAR JIMÉNEZ"/>
    <m/>
  </r>
  <r>
    <x v="6"/>
    <x v="0"/>
    <x v="6"/>
    <x v="0"/>
    <x v="0"/>
    <x v="7"/>
    <x v="4"/>
    <x v="126"/>
    <m/>
    <m/>
  </r>
  <r>
    <x v="6"/>
    <x v="0"/>
    <x v="6"/>
    <x v="0"/>
    <x v="0"/>
    <x v="7"/>
    <x v="4"/>
    <x v="127"/>
    <s v="SEGUROS DE RIESGOS LABORALES SURAMERICANA S.A."/>
    <n v="49059"/>
  </r>
  <r>
    <x v="6"/>
    <x v="0"/>
    <x v="6"/>
    <x v="0"/>
    <x v="0"/>
    <x v="7"/>
    <x v="4"/>
    <x v="152"/>
    <s v="Eps Famisanar"/>
    <m/>
  </r>
  <r>
    <x v="6"/>
    <x v="0"/>
    <x v="6"/>
    <x v="0"/>
    <x v="0"/>
    <x v="7"/>
    <x v="4"/>
    <x v="128"/>
    <s v="Protección S.A"/>
    <n v="1105671.711322163"/>
  </r>
  <r>
    <x v="6"/>
    <x v="0"/>
    <x v="6"/>
    <x v="0"/>
    <x v="0"/>
    <x v="7"/>
    <x v="4"/>
    <x v="129"/>
    <s v="Colsubsidio "/>
    <n v="152000"/>
  </r>
  <r>
    <x v="6"/>
    <x v="0"/>
    <x v="6"/>
    <x v="0"/>
    <x v="0"/>
    <x v="7"/>
    <x v="4"/>
    <x v="129"/>
    <s v="Comfandi"/>
    <m/>
  </r>
  <r>
    <x v="6"/>
    <x v="0"/>
    <x v="6"/>
    <x v="0"/>
    <x v="0"/>
    <x v="7"/>
    <x v="4"/>
    <x v="130"/>
    <m/>
    <m/>
  </r>
  <r>
    <x v="6"/>
    <x v="0"/>
    <x v="6"/>
    <x v="0"/>
    <x v="0"/>
    <x v="7"/>
    <x v="2"/>
    <x v="131"/>
    <m/>
    <m/>
  </r>
  <r>
    <x v="6"/>
    <x v="0"/>
    <x v="6"/>
    <x v="0"/>
    <x v="0"/>
    <x v="1"/>
    <x v="7"/>
    <x v="34"/>
    <s v="Bancolombia"/>
    <n v="128798"/>
  </r>
  <r>
    <x v="6"/>
    <x v="0"/>
    <x v="6"/>
    <x v="0"/>
    <x v="0"/>
    <x v="1"/>
    <x v="7"/>
    <x v="20"/>
    <s v="Bancolombia"/>
    <n v="29150"/>
  </r>
  <r>
    <x v="6"/>
    <x v="0"/>
    <x v="6"/>
    <x v="0"/>
    <x v="0"/>
    <x v="1"/>
    <x v="7"/>
    <x v="20"/>
    <s v="Mercadopago Colombia Ltda"/>
    <n v="956236.73"/>
  </r>
  <r>
    <x v="6"/>
    <x v="0"/>
    <x v="6"/>
    <x v="0"/>
    <x v="0"/>
    <x v="1"/>
    <x v="7"/>
    <x v="101"/>
    <s v="Protección S.A"/>
    <m/>
  </r>
  <r>
    <x v="6"/>
    <x v="0"/>
    <x v="6"/>
    <x v="0"/>
    <x v="0"/>
    <x v="1"/>
    <x v="7"/>
    <x v="101"/>
    <s v="Colsubsidio "/>
    <m/>
  </r>
  <r>
    <x v="6"/>
    <x v="0"/>
    <x v="6"/>
    <x v="0"/>
    <x v="0"/>
    <x v="1"/>
    <x v="7"/>
    <x v="101"/>
    <s v="Sanitas"/>
    <m/>
  </r>
  <r>
    <x v="6"/>
    <x v="0"/>
    <x v="6"/>
    <x v="0"/>
    <x v="0"/>
    <x v="1"/>
    <x v="7"/>
    <x v="101"/>
    <s v="Eps Famisanar"/>
    <m/>
  </r>
  <r>
    <x v="6"/>
    <x v="0"/>
    <x v="6"/>
    <x v="0"/>
    <x v="0"/>
    <x v="1"/>
    <x v="7"/>
    <x v="101"/>
    <s v="EPS Sura"/>
    <m/>
  </r>
  <r>
    <x v="6"/>
    <x v="0"/>
    <x v="6"/>
    <x v="0"/>
    <x v="0"/>
    <x v="1"/>
    <x v="7"/>
    <x v="101"/>
    <s v="Comfandi "/>
    <m/>
  </r>
  <r>
    <x v="6"/>
    <x v="0"/>
    <x v="6"/>
    <x v="0"/>
    <x v="0"/>
    <x v="1"/>
    <x v="7"/>
    <x v="101"/>
    <s v="SEGUROS DE RIESGOS LABORALES SURAMERICANA S.A."/>
    <m/>
  </r>
  <r>
    <x v="6"/>
    <x v="0"/>
    <x v="6"/>
    <x v="0"/>
    <x v="0"/>
    <x v="1"/>
    <x v="7"/>
    <x v="55"/>
    <s v="FARMACIA DROGUERIA SAN JORGE LTDA"/>
    <m/>
  </r>
  <r>
    <x v="6"/>
    <x v="0"/>
    <x v="6"/>
    <x v="0"/>
    <x v="0"/>
    <x v="1"/>
    <x v="7"/>
    <x v="55"/>
    <s v="ALIMENTOS SOSTENIBLES SAS"/>
    <m/>
  </r>
  <r>
    <x v="6"/>
    <x v="0"/>
    <x v="6"/>
    <x v="0"/>
    <x v="0"/>
    <x v="1"/>
    <x v="8"/>
    <x v="22"/>
    <s v="Bancolombia"/>
    <n v="373526"/>
  </r>
  <r>
    <x v="6"/>
    <x v="0"/>
    <x v="6"/>
    <x v="0"/>
    <x v="0"/>
    <x v="1"/>
    <x v="8"/>
    <x v="94"/>
    <s v=" PANGEA NATURAL PRODUCTS S.A.S."/>
    <m/>
  </r>
  <r>
    <x v="6"/>
    <x v="0"/>
    <x v="6"/>
    <x v="0"/>
    <x v="0"/>
    <x v="1"/>
    <x v="8"/>
    <x v="94"/>
    <s v="DIAN"/>
    <m/>
  </r>
  <r>
    <x v="6"/>
    <x v="0"/>
    <x v="6"/>
    <x v="0"/>
    <x v="0"/>
    <x v="1"/>
    <x v="8"/>
    <x v="94"/>
    <s v="LITIGIO Y CONSULTORIA LEGAL SAS"/>
    <m/>
  </r>
  <r>
    <x v="6"/>
    <x v="0"/>
    <x v="6"/>
    <x v="0"/>
    <x v="0"/>
    <x v="1"/>
    <x v="8"/>
    <x v="94"/>
    <s v="MUNICIPIO DE SANTIAGO DE CALI"/>
    <m/>
  </r>
  <r>
    <x v="6"/>
    <x v="0"/>
    <x v="6"/>
    <x v="0"/>
    <x v="0"/>
    <x v="1"/>
    <x v="8"/>
    <x v="94"/>
    <s v=" MANCHOLA ASOCIADOS LTDA"/>
    <n v="-17000"/>
  </r>
  <r>
    <x v="6"/>
    <x v="0"/>
    <x v="6"/>
    <x v="0"/>
    <x v="0"/>
    <x v="1"/>
    <x v="8"/>
    <x v="94"/>
    <s v="MERCADEO COMPARTIDO SAS"/>
    <n v="20274"/>
  </r>
  <r>
    <x v="6"/>
    <x v="0"/>
    <x v="6"/>
    <x v="0"/>
    <x v="0"/>
    <x v="1"/>
    <x v="8"/>
    <x v="94"/>
    <s v="MARIA JOSE LOPEZ BOLAÑOS"/>
    <n v="13400"/>
  </r>
  <r>
    <x v="6"/>
    <x v="0"/>
    <x v="6"/>
    <x v="0"/>
    <x v="0"/>
    <x v="1"/>
    <x v="8"/>
    <x v="94"/>
    <s v="HOSTAL LAS MERCEDES BOUTIQUE"/>
    <m/>
  </r>
  <r>
    <x v="6"/>
    <x v="0"/>
    <x v="6"/>
    <x v="0"/>
    <x v="0"/>
    <x v="1"/>
    <x v="8"/>
    <x v="94"/>
    <s v="CIENTO UNO S.A.S"/>
    <m/>
  </r>
  <r>
    <x v="6"/>
    <x v="0"/>
    <x v="6"/>
    <x v="0"/>
    <x v="0"/>
    <x v="1"/>
    <x v="8"/>
    <x v="95"/>
    <m/>
    <m/>
  </r>
  <r>
    <x v="6"/>
    <x v="0"/>
    <x v="6"/>
    <x v="0"/>
    <x v="0"/>
    <x v="1"/>
    <x v="8"/>
    <x v="77"/>
    <s v="Fundapedco"/>
    <m/>
  </r>
  <r>
    <x v="6"/>
    <x v="0"/>
    <x v="6"/>
    <x v="0"/>
    <x v="0"/>
    <x v="1"/>
    <x v="8"/>
    <x v="156"/>
    <s v="FARMAVIT EMPRESA ASOCIATIVA DE TRABAJO"/>
    <m/>
  </r>
  <r>
    <x v="6"/>
    <x v="0"/>
    <x v="6"/>
    <x v="0"/>
    <x v="0"/>
    <x v="1"/>
    <x v="8"/>
    <x v="156"/>
    <s v=" COLOMBIA TELECOMUNICACIONES S.A. E.S.P."/>
    <n v="-0.11"/>
  </r>
  <r>
    <x v="6"/>
    <x v="0"/>
    <x v="6"/>
    <x v="0"/>
    <x v="0"/>
    <x v="1"/>
    <x v="8"/>
    <x v="156"/>
    <s v="Protección S.A"/>
    <n v="3"/>
  </r>
  <r>
    <x v="6"/>
    <x v="0"/>
    <x v="6"/>
    <x v="0"/>
    <x v="0"/>
    <x v="1"/>
    <x v="8"/>
    <x v="156"/>
    <s v="RANPACK SAS"/>
    <n v="0.2"/>
  </r>
  <r>
    <x v="6"/>
    <x v="0"/>
    <x v="6"/>
    <x v="0"/>
    <x v="0"/>
    <x v="1"/>
    <x v="8"/>
    <x v="156"/>
    <s v="MERCADEO COMPARTIDO SAS"/>
    <n v="1.4"/>
  </r>
  <r>
    <x v="6"/>
    <x v="0"/>
    <x v="6"/>
    <x v="0"/>
    <x v="0"/>
    <x v="1"/>
    <x v="8"/>
    <x v="156"/>
    <s v="ALLTAG SAS"/>
    <n v="0.19"/>
  </r>
  <r>
    <x v="6"/>
    <x v="0"/>
    <x v="6"/>
    <x v="0"/>
    <x v="0"/>
    <x v="1"/>
    <x v="8"/>
    <x v="156"/>
    <s v="FARMAVIT EMPRESA ASOCIATIVA DE TRABAJO"/>
    <n v="-1"/>
  </r>
  <r>
    <x v="6"/>
    <x v="0"/>
    <x v="6"/>
    <x v="0"/>
    <x v="0"/>
    <x v="1"/>
    <x v="8"/>
    <x v="156"/>
    <s v="AEROVIAS DEL CONTINENTE AMERICANO S.A."/>
    <n v="-4"/>
  </r>
  <r>
    <x v="6"/>
    <x v="0"/>
    <x v="6"/>
    <x v="0"/>
    <x v="0"/>
    <x v="1"/>
    <x v="8"/>
    <x v="156"/>
    <s v="MELONN SAS"/>
    <n v="0.43"/>
  </r>
  <r>
    <x v="6"/>
    <x v="0"/>
    <x v="6"/>
    <x v="0"/>
    <x v="0"/>
    <x v="1"/>
    <x v="8"/>
    <x v="156"/>
    <m/>
    <m/>
  </r>
  <r>
    <x v="6"/>
    <x v="0"/>
    <x v="6"/>
    <x v="0"/>
    <x v="0"/>
    <x v="1"/>
    <x v="8"/>
    <x v="156"/>
    <m/>
    <m/>
  </r>
  <r>
    <x v="6"/>
    <x v="0"/>
    <x v="6"/>
    <x v="0"/>
    <x v="0"/>
    <x v="1"/>
    <x v="8"/>
    <x v="156"/>
    <m/>
    <m/>
  </r>
  <r>
    <x v="6"/>
    <x v="0"/>
    <x v="6"/>
    <x v="0"/>
    <x v="0"/>
    <x v="1"/>
    <x v="8"/>
    <x v="156"/>
    <m/>
    <m/>
  </r>
  <r>
    <x v="6"/>
    <x v="0"/>
    <x v="6"/>
    <x v="0"/>
    <x v="0"/>
    <x v="1"/>
    <x v="8"/>
    <x v="4"/>
    <s v="SEBASTIAN MENDOZA CASTAÑO"/>
    <n v="104610"/>
  </r>
  <r>
    <x v="6"/>
    <x v="0"/>
    <x v="6"/>
    <x v="0"/>
    <x v="0"/>
    <x v="1"/>
    <x v="8"/>
    <x v="4"/>
    <s v="SURAMERICA COMERCIAL S.A.S."/>
    <n v="49000"/>
  </r>
  <r>
    <x v="6"/>
    <x v="0"/>
    <x v="6"/>
    <x v="0"/>
    <x v="0"/>
    <x v="1"/>
    <x v="8"/>
    <x v="4"/>
    <s v="ONLINE MARIA DEL MAR MEZU PALACIOS"/>
    <n v="88800"/>
  </r>
  <r>
    <x v="6"/>
    <x v="0"/>
    <x v="6"/>
    <x v="0"/>
    <x v="0"/>
    <x v="1"/>
    <x v="8"/>
    <x v="4"/>
    <s v="ALMACENES EXITO S.A."/>
    <n v="38100"/>
  </r>
  <r>
    <x v="6"/>
    <x v="0"/>
    <x v="6"/>
    <x v="0"/>
    <x v="0"/>
    <x v="1"/>
    <x v="8"/>
    <x v="4"/>
    <s v=" KOBA COLOMBIA SAS"/>
    <m/>
  </r>
  <r>
    <x v="6"/>
    <x v="0"/>
    <x v="6"/>
    <x v="0"/>
    <x v="0"/>
    <x v="1"/>
    <x v="8"/>
    <x v="4"/>
    <s v="FARMAVIT EMPRESA ASOCIATIVA DE TRABAJO"/>
    <m/>
  </r>
  <r>
    <x v="6"/>
    <x v="0"/>
    <x v="6"/>
    <x v="0"/>
    <x v="0"/>
    <x v="1"/>
    <x v="8"/>
    <x v="4"/>
    <s v=" GODADDY"/>
    <m/>
  </r>
  <r>
    <x v="6"/>
    <x v="0"/>
    <x v="6"/>
    <x v="0"/>
    <x v="0"/>
    <x v="1"/>
    <x v="8"/>
    <x v="4"/>
    <s v="FUNDACION ZOOLOGICA DE CALI REST  HACIENDA DEL BOSQUE"/>
    <m/>
  </r>
  <r>
    <x v="6"/>
    <x v="0"/>
    <x v="6"/>
    <x v="0"/>
    <x v="0"/>
    <x v="1"/>
    <x v="8"/>
    <x v="4"/>
    <s v="HM HENNES MAURITZ COLOMBIA SAS"/>
    <m/>
  </r>
  <r>
    <x v="6"/>
    <x v="0"/>
    <x v="6"/>
    <x v="0"/>
    <x v="0"/>
    <x v="1"/>
    <x v="8"/>
    <x v="4"/>
    <s v="META PLATAFORMS IRELAND LIMITED"/>
    <m/>
  </r>
  <r>
    <x v="6"/>
    <x v="0"/>
    <x v="6"/>
    <x v="0"/>
    <x v="0"/>
    <x v="1"/>
    <x v="8"/>
    <x v="4"/>
    <s v="CORPORACION CLUB DE TENIS CALI"/>
    <m/>
  </r>
  <r>
    <x v="6"/>
    <x v="0"/>
    <x v="6"/>
    <x v="0"/>
    <x v="0"/>
    <x v="1"/>
    <x v="8"/>
    <x v="4"/>
    <s v="ALMACENES EXITO S.A."/>
    <m/>
  </r>
  <r>
    <x v="6"/>
    <x v="0"/>
    <x v="6"/>
    <x v="0"/>
    <x v="0"/>
    <x v="1"/>
    <x v="8"/>
    <x v="4"/>
    <s v="BAGATELLE SAS"/>
    <m/>
  </r>
  <r>
    <x v="6"/>
    <x v="0"/>
    <x v="6"/>
    <x v="0"/>
    <x v="0"/>
    <x v="1"/>
    <x v="8"/>
    <x v="4"/>
    <s v="SEBASTIAN MENDOZA CASTAÑO"/>
    <m/>
  </r>
  <r>
    <x v="6"/>
    <x v="0"/>
    <x v="6"/>
    <x v="0"/>
    <x v="0"/>
    <x v="1"/>
    <x v="8"/>
    <x v="4"/>
    <s v="MOLI S.A.S."/>
    <m/>
  </r>
  <r>
    <x v="6"/>
    <x v="0"/>
    <x v="6"/>
    <x v="0"/>
    <x v="0"/>
    <x v="1"/>
    <x v="8"/>
    <x v="4"/>
    <s v="FABRICA DE ALIMENTOS PROCESADOS VENTOLINI S.A. EN REORGANIZACION"/>
    <m/>
  </r>
  <r>
    <x v="6"/>
    <x v="0"/>
    <x v="6"/>
    <x v="0"/>
    <x v="0"/>
    <x v="1"/>
    <x v="8"/>
    <x v="4"/>
    <s v="ARTEMISA SAS"/>
    <m/>
  </r>
  <r>
    <x v="6"/>
    <x v="0"/>
    <x v="6"/>
    <x v="0"/>
    <x v="0"/>
    <x v="1"/>
    <x v="8"/>
    <x v="4"/>
    <s v="DIAN"/>
    <m/>
  </r>
  <r>
    <x v="6"/>
    <x v="0"/>
    <x v="6"/>
    <x v="0"/>
    <x v="0"/>
    <x v="1"/>
    <x v="8"/>
    <x v="4"/>
    <s v="FARMACIA DROGUERIA SAN JORGE LTDA"/>
    <m/>
  </r>
  <r>
    <x v="6"/>
    <x v="0"/>
    <x v="6"/>
    <x v="0"/>
    <x v="0"/>
    <x v="1"/>
    <x v="8"/>
    <x v="4"/>
    <s v="GASTRONOMIA GROUP SAS"/>
    <m/>
  </r>
  <r>
    <x v="6"/>
    <x v="0"/>
    <x v="6"/>
    <x v="0"/>
    <x v="0"/>
    <x v="1"/>
    <x v="8"/>
    <x v="4"/>
    <s v="Yina Yereinza Acevedo Álvarez"/>
    <m/>
  </r>
  <r>
    <x v="6"/>
    <x v="0"/>
    <x v="6"/>
    <x v="0"/>
    <x v="0"/>
    <x v="1"/>
    <x v="8"/>
    <x v="4"/>
    <m/>
    <m/>
  </r>
  <r>
    <x v="6"/>
    <x v="0"/>
    <x v="6"/>
    <x v="0"/>
    <x v="0"/>
    <x v="1"/>
    <x v="8"/>
    <x v="4"/>
    <m/>
    <m/>
  </r>
  <r>
    <x v="6"/>
    <x v="0"/>
    <x v="6"/>
    <x v="0"/>
    <x v="0"/>
    <x v="1"/>
    <x v="8"/>
    <x v="4"/>
    <m/>
    <m/>
  </r>
  <r>
    <x v="6"/>
    <x v="0"/>
    <x v="6"/>
    <x v="0"/>
    <x v="0"/>
    <x v="1"/>
    <x v="8"/>
    <x v="4"/>
    <m/>
    <m/>
  </r>
  <r>
    <x v="6"/>
    <x v="0"/>
    <x v="6"/>
    <x v="0"/>
    <x v="0"/>
    <x v="1"/>
    <x v="8"/>
    <x v="4"/>
    <m/>
    <m/>
  </r>
  <r>
    <x v="6"/>
    <x v="0"/>
    <x v="6"/>
    <x v="0"/>
    <x v="0"/>
    <x v="1"/>
    <x v="8"/>
    <x v="4"/>
    <m/>
    <m/>
  </r>
  <r>
    <x v="6"/>
    <x v="0"/>
    <x v="6"/>
    <x v="0"/>
    <x v="0"/>
    <x v="6"/>
    <x v="23"/>
    <x v="112"/>
    <s v="DIAN"/>
    <m/>
  </r>
  <r>
    <x v="6"/>
    <x v="0"/>
    <x v="6"/>
    <x v="0"/>
    <x v="2"/>
    <x v="3"/>
    <x v="3"/>
    <x v="96"/>
    <m/>
    <m/>
  </r>
  <r>
    <x v="6"/>
    <x v="0"/>
    <x v="6"/>
    <x v="0"/>
    <x v="2"/>
    <x v="3"/>
    <x v="3"/>
    <x v="137"/>
    <s v="COOPERATIVA MULTIACTIVA UNIAGRO"/>
    <m/>
  </r>
  <r>
    <x v="6"/>
    <x v="0"/>
    <x v="6"/>
    <x v="0"/>
    <x v="2"/>
    <x v="3"/>
    <x v="3"/>
    <x v="97"/>
    <s v="LA CONCEPCION SA"/>
    <m/>
  </r>
  <r>
    <x v="6"/>
    <x v="0"/>
    <x v="6"/>
    <x v="0"/>
    <x v="2"/>
    <x v="3"/>
    <x v="3"/>
    <x v="97"/>
    <s v="CONNPLANTS SAS"/>
    <m/>
  </r>
  <r>
    <x v="6"/>
    <x v="0"/>
    <x v="6"/>
    <x v="0"/>
    <x v="2"/>
    <x v="3"/>
    <x v="3"/>
    <x v="97"/>
    <s v="LA VITAL COLOMBIA SAS"/>
    <m/>
  </r>
  <r>
    <x v="6"/>
    <x v="0"/>
    <x v="6"/>
    <x v="0"/>
    <x v="2"/>
    <x v="3"/>
    <x v="3"/>
    <x v="97"/>
    <s v="ASOCIACION AGROPIMIENTERA VALLE DEL GUAMEZ"/>
    <m/>
  </r>
  <r>
    <x v="6"/>
    <x v="0"/>
    <x v="6"/>
    <x v="0"/>
    <x v="2"/>
    <x v="3"/>
    <x v="3"/>
    <x v="97"/>
    <m/>
    <m/>
  </r>
  <r>
    <x v="6"/>
    <x v="0"/>
    <x v="6"/>
    <x v="0"/>
    <x v="2"/>
    <x v="3"/>
    <x v="3"/>
    <x v="97"/>
    <m/>
    <m/>
  </r>
  <r>
    <x v="6"/>
    <x v="0"/>
    <x v="6"/>
    <x v="0"/>
    <x v="2"/>
    <x v="3"/>
    <x v="3"/>
    <x v="97"/>
    <m/>
    <m/>
  </r>
  <r>
    <x v="6"/>
    <x v="0"/>
    <x v="6"/>
    <x v="0"/>
    <x v="2"/>
    <x v="3"/>
    <x v="3"/>
    <x v="98"/>
    <m/>
    <m/>
  </r>
  <r>
    <x v="6"/>
    <x v="0"/>
    <x v="6"/>
    <x v="0"/>
    <x v="2"/>
    <x v="3"/>
    <x v="3"/>
    <x v="99"/>
    <s v="FARMAVIT EMPRESA ASOCIATIVA DE TRABAJO"/>
    <m/>
  </r>
  <r>
    <x v="6"/>
    <x v="0"/>
    <x v="6"/>
    <x v="0"/>
    <x v="2"/>
    <x v="3"/>
    <x v="3"/>
    <x v="99"/>
    <s v="RANPACK SAS"/>
    <n v="320720"/>
  </r>
  <r>
    <x v="6"/>
    <x v="0"/>
    <x v="6"/>
    <x v="0"/>
    <x v="2"/>
    <x v="3"/>
    <x v="3"/>
    <x v="99"/>
    <s v="NEW PLAST SAS"/>
    <m/>
  </r>
  <r>
    <x v="6"/>
    <x v="0"/>
    <x v="6"/>
    <x v="0"/>
    <x v="2"/>
    <x v="3"/>
    <x v="3"/>
    <x v="99"/>
    <s v="PRODUCCION GRAFICA EDITORES SAS"/>
    <m/>
  </r>
  <r>
    <x v="6"/>
    <x v="0"/>
    <x v="6"/>
    <x v="0"/>
    <x v="2"/>
    <x v="3"/>
    <x v="3"/>
    <x v="99"/>
    <s v="EMPACKING GLOBAL SAS"/>
    <n v="1826400"/>
  </r>
  <r>
    <x v="6"/>
    <x v="0"/>
    <x v="6"/>
    <x v="0"/>
    <x v="2"/>
    <x v="3"/>
    <x v="3"/>
    <x v="99"/>
    <s v="FITOBIOCELL SAS"/>
    <m/>
  </r>
  <r>
    <x v="6"/>
    <x v="0"/>
    <x v="6"/>
    <x v="0"/>
    <x v="2"/>
    <x v="3"/>
    <x v="3"/>
    <x v="99"/>
    <s v=" BOLSAS Y PLASTICOS LA 15 LTDA"/>
    <n v="56720"/>
  </r>
  <r>
    <x v="6"/>
    <x v="0"/>
    <x v="6"/>
    <x v="0"/>
    <x v="2"/>
    <x v="3"/>
    <x v="26"/>
    <x v="137"/>
    <m/>
    <m/>
  </r>
  <r>
    <x v="6"/>
    <x v="0"/>
    <x v="6"/>
    <x v="0"/>
    <x v="2"/>
    <x v="3"/>
    <x v="20"/>
    <x v="49"/>
    <s v="MULTILINEA LTDA"/>
    <m/>
  </r>
  <r>
    <x v="6"/>
    <x v="0"/>
    <x v="6"/>
    <x v="0"/>
    <x v="2"/>
    <x v="3"/>
    <x v="20"/>
    <x v="49"/>
    <s v="MELONN SAS"/>
    <m/>
  </r>
  <r>
    <x v="6"/>
    <x v="0"/>
    <x v="6"/>
    <x v="0"/>
    <x v="2"/>
    <x v="3"/>
    <x v="20"/>
    <x v="49"/>
    <s v="COORDINADORA MERCANTIL SA"/>
    <n v="1886300"/>
  </r>
  <r>
    <x v="6"/>
    <x v="0"/>
    <x v="6"/>
    <x v="0"/>
    <x v="2"/>
    <x v="3"/>
    <x v="20"/>
    <x v="49"/>
    <s v="ALLTAG SAS"/>
    <n v="290400"/>
  </r>
  <r>
    <x v="6"/>
    <x v="0"/>
    <x v="6"/>
    <x v="0"/>
    <x v="2"/>
    <x v="3"/>
    <x v="20"/>
    <x v="49"/>
    <s v="FITOBIOCELL SAS"/>
    <m/>
  </r>
  <r>
    <x v="6"/>
    <x v="0"/>
    <x v="6"/>
    <x v="0"/>
    <x v="2"/>
    <x v="3"/>
    <x v="20"/>
    <x v="49"/>
    <s v="RANPACK SAS"/>
    <m/>
  </r>
  <r>
    <x v="6"/>
    <x v="0"/>
    <x v="6"/>
    <x v="0"/>
    <x v="2"/>
    <x v="3"/>
    <x v="20"/>
    <x v="151"/>
    <m/>
    <m/>
  </r>
  <r>
    <x v="6"/>
    <x v="0"/>
    <x v="6"/>
    <x v="0"/>
    <x v="2"/>
    <x v="3"/>
    <x v="20"/>
    <x v="111"/>
    <s v="ALLTAG SAS"/>
    <n v="733700"/>
  </r>
  <r>
    <x v="6"/>
    <x v="0"/>
    <x v="6"/>
    <x v="0"/>
    <x v="2"/>
    <x v="3"/>
    <x v="20"/>
    <x v="111"/>
    <s v="MELONN SAS"/>
    <n v="1600029"/>
  </r>
  <r>
    <x v="6"/>
    <x v="0"/>
    <x v="6"/>
    <x v="0"/>
    <x v="2"/>
    <x v="3"/>
    <x v="20"/>
    <x v="111"/>
    <m/>
    <m/>
  </r>
  <r>
    <x v="6"/>
    <x v="0"/>
    <x v="6"/>
    <x v="0"/>
    <x v="2"/>
    <x v="3"/>
    <x v="20"/>
    <x v="111"/>
    <m/>
    <m/>
  </r>
  <r>
    <x v="6"/>
    <x v="0"/>
    <x v="6"/>
    <x v="0"/>
    <x v="2"/>
    <x v="3"/>
    <x v="20"/>
    <x v="111"/>
    <m/>
    <m/>
  </r>
  <r>
    <x v="6"/>
    <x v="0"/>
    <x v="6"/>
    <x v="0"/>
    <x v="2"/>
    <x v="3"/>
    <x v="30"/>
    <x v="151"/>
    <s v="MELONN SAS"/>
    <n v="3168860"/>
  </r>
  <r>
    <x v="6"/>
    <x v="0"/>
    <x v="6"/>
    <x v="0"/>
    <x v="2"/>
    <x v="3"/>
    <x v="30"/>
    <x v="151"/>
    <s v="FITOBIOCELL SAS"/>
    <m/>
  </r>
  <r>
    <x v="6"/>
    <x v="0"/>
    <x v="6"/>
    <x v="0"/>
    <x v="2"/>
    <x v="3"/>
    <x v="0"/>
    <x v="157"/>
    <s v="CONNPLANTS SAS"/>
    <n v="156000"/>
  </r>
  <r>
    <x v="6"/>
    <x v="0"/>
    <x v="6"/>
    <x v="0"/>
    <x v="2"/>
    <x v="3"/>
    <x v="21"/>
    <x v="50"/>
    <m/>
    <m/>
  </r>
  <r>
    <x v="6"/>
    <x v="0"/>
    <x v="6"/>
    <x v="0"/>
    <x v="2"/>
    <x v="3"/>
    <x v="21"/>
    <x v="132"/>
    <m/>
    <m/>
  </r>
  <r>
    <x v="7"/>
    <x v="0"/>
    <x v="6"/>
    <x v="0"/>
    <x v="1"/>
    <x v="2"/>
    <x v="24"/>
    <x v="63"/>
    <s v="VARIOS"/>
    <n v="92882335.290000007"/>
  </r>
  <r>
    <x v="7"/>
    <x v="0"/>
    <x v="6"/>
    <x v="0"/>
    <x v="1"/>
    <x v="5"/>
    <x v="11"/>
    <x v="64"/>
    <m/>
    <n v="242.54"/>
  </r>
  <r>
    <x v="7"/>
    <x v="0"/>
    <x v="6"/>
    <x v="0"/>
    <x v="1"/>
    <x v="5"/>
    <x v="14"/>
    <x v="66"/>
    <m/>
    <m/>
  </r>
  <r>
    <x v="7"/>
    <x v="0"/>
    <x v="6"/>
    <x v="0"/>
    <x v="1"/>
    <x v="5"/>
    <x v="15"/>
    <x v="69"/>
    <m/>
    <n v="51099"/>
  </r>
  <r>
    <x v="7"/>
    <x v="0"/>
    <x v="6"/>
    <x v="0"/>
    <x v="1"/>
    <x v="2"/>
    <x v="25"/>
    <x v="74"/>
    <m/>
    <n v="-104201.34"/>
  </r>
  <r>
    <x v="7"/>
    <x v="0"/>
    <x v="6"/>
    <x v="0"/>
    <x v="1"/>
    <x v="2"/>
    <x v="25"/>
    <x v="118"/>
    <m/>
    <m/>
  </r>
  <r>
    <x v="7"/>
    <x v="0"/>
    <x v="6"/>
    <x v="0"/>
    <x v="1"/>
    <x v="2"/>
    <x v="0"/>
    <x v="103"/>
    <m/>
    <m/>
  </r>
  <r>
    <x v="7"/>
    <x v="0"/>
    <x v="6"/>
    <x v="0"/>
    <x v="1"/>
    <x v="2"/>
    <x v="0"/>
    <x v="104"/>
    <m/>
    <n v="189075.6"/>
  </r>
  <r>
    <x v="7"/>
    <x v="0"/>
    <x v="6"/>
    <x v="0"/>
    <x v="1"/>
    <x v="2"/>
    <x v="0"/>
    <x v="145"/>
    <m/>
    <n v="-2107431.23"/>
  </r>
  <r>
    <x v="7"/>
    <x v="0"/>
    <x v="6"/>
    <x v="0"/>
    <x v="1"/>
    <x v="5"/>
    <x v="7"/>
    <x v="153"/>
    <m/>
    <m/>
  </r>
  <r>
    <x v="7"/>
    <x v="0"/>
    <x v="6"/>
    <x v="0"/>
    <x v="0"/>
    <x v="0"/>
    <x v="4"/>
    <x v="158"/>
    <s v="SEBASTIAN MENDOZA CASTAÑO"/>
    <n v="15773333"/>
  </r>
  <r>
    <x v="7"/>
    <x v="0"/>
    <x v="6"/>
    <x v="0"/>
    <x v="0"/>
    <x v="0"/>
    <x v="4"/>
    <x v="6"/>
    <s v="ONLINE MARIA DEL MAR MEZU PALACIOS"/>
    <n v="1932000"/>
  </r>
  <r>
    <x v="7"/>
    <x v="0"/>
    <x v="6"/>
    <x v="0"/>
    <x v="0"/>
    <x v="0"/>
    <x v="4"/>
    <x v="6"/>
    <s v="MILDRED LOPEZ CAMPO"/>
    <m/>
  </r>
  <r>
    <x v="7"/>
    <x v="0"/>
    <x v="6"/>
    <x v="0"/>
    <x v="0"/>
    <x v="0"/>
    <x v="4"/>
    <x v="7"/>
    <s v="ONLINE MARIA DEL MAR MEZU PALACIOS"/>
    <n v="151200"/>
  </r>
  <r>
    <x v="7"/>
    <x v="0"/>
    <x v="6"/>
    <x v="0"/>
    <x v="0"/>
    <x v="0"/>
    <x v="4"/>
    <x v="7"/>
    <s v="MILDRED LOPEZ CAMPO"/>
    <m/>
  </r>
  <r>
    <x v="7"/>
    <x v="0"/>
    <x v="6"/>
    <x v="0"/>
    <x v="0"/>
    <x v="0"/>
    <x v="4"/>
    <x v="7"/>
    <m/>
    <m/>
  </r>
  <r>
    <x v="7"/>
    <x v="0"/>
    <x v="6"/>
    <x v="0"/>
    <x v="0"/>
    <x v="0"/>
    <x v="4"/>
    <x v="8"/>
    <s v="SEBASTIAN MENDOZA CASTAÑO"/>
    <m/>
  </r>
  <r>
    <x v="7"/>
    <x v="0"/>
    <x v="6"/>
    <x v="0"/>
    <x v="0"/>
    <x v="0"/>
    <x v="4"/>
    <x v="8"/>
    <s v="ONLINE MARIA DEL MAR MEZU PALACIOS"/>
    <n v="185100"/>
  </r>
  <r>
    <x v="7"/>
    <x v="0"/>
    <x v="6"/>
    <x v="0"/>
    <x v="0"/>
    <x v="0"/>
    <x v="4"/>
    <x v="8"/>
    <s v="MILDRED LOPEZ CAMPO"/>
    <m/>
  </r>
  <r>
    <x v="7"/>
    <x v="0"/>
    <x v="6"/>
    <x v="0"/>
    <x v="0"/>
    <x v="0"/>
    <x v="4"/>
    <x v="9"/>
    <s v="SEBASTIAN MENDOZA CASTAÑO"/>
    <m/>
  </r>
  <r>
    <x v="7"/>
    <x v="0"/>
    <x v="6"/>
    <x v="0"/>
    <x v="0"/>
    <x v="0"/>
    <x v="4"/>
    <x v="9"/>
    <s v="MILDRED LOPEZ CAMPO"/>
    <m/>
  </r>
  <r>
    <x v="7"/>
    <x v="0"/>
    <x v="6"/>
    <x v="0"/>
    <x v="0"/>
    <x v="0"/>
    <x v="4"/>
    <x v="9"/>
    <s v="Ana Myrian Salazar"/>
    <m/>
  </r>
  <r>
    <x v="7"/>
    <x v="0"/>
    <x v="6"/>
    <x v="0"/>
    <x v="0"/>
    <x v="0"/>
    <x v="4"/>
    <x v="9"/>
    <s v="ONLINE MARIA DEL MAR MEZU PALACIOS"/>
    <n v="22212"/>
  </r>
  <r>
    <x v="7"/>
    <x v="0"/>
    <x v="6"/>
    <x v="0"/>
    <x v="0"/>
    <x v="0"/>
    <x v="4"/>
    <x v="10"/>
    <s v="SEBASTIAN MENDOZA CASTAÑO"/>
    <m/>
  </r>
  <r>
    <x v="7"/>
    <x v="0"/>
    <x v="6"/>
    <x v="0"/>
    <x v="0"/>
    <x v="0"/>
    <x v="4"/>
    <x v="10"/>
    <s v="ONLINE MARIA DEL MAR MEZU PALACIOS"/>
    <n v="185100"/>
  </r>
  <r>
    <x v="7"/>
    <x v="0"/>
    <x v="6"/>
    <x v="0"/>
    <x v="0"/>
    <x v="0"/>
    <x v="4"/>
    <x v="10"/>
    <s v="MILDRED LOPEZ CAMPO"/>
    <m/>
  </r>
  <r>
    <x v="7"/>
    <x v="0"/>
    <x v="6"/>
    <x v="0"/>
    <x v="0"/>
    <x v="0"/>
    <x v="4"/>
    <x v="11"/>
    <s v="SEBASTIAN MENDOZA CASTAÑO"/>
    <n v="704167"/>
  </r>
  <r>
    <x v="7"/>
    <x v="0"/>
    <x v="6"/>
    <x v="0"/>
    <x v="0"/>
    <x v="0"/>
    <x v="4"/>
    <x v="11"/>
    <s v="MILDRED LOPEZ CAMPO"/>
    <m/>
  </r>
  <r>
    <x v="7"/>
    <x v="0"/>
    <x v="6"/>
    <x v="0"/>
    <x v="0"/>
    <x v="0"/>
    <x v="4"/>
    <x v="11"/>
    <s v="ONLINE MARIA DEL MAR MEZU PALACIOS"/>
    <n v="86250"/>
  </r>
  <r>
    <x v="7"/>
    <x v="0"/>
    <x v="6"/>
    <x v="0"/>
    <x v="0"/>
    <x v="0"/>
    <x v="4"/>
    <x v="12"/>
    <s v="SEBASTIAN MENDOZA CASTAÑO"/>
    <m/>
  </r>
  <r>
    <x v="7"/>
    <x v="0"/>
    <x v="6"/>
    <x v="0"/>
    <x v="0"/>
    <x v="0"/>
    <x v="4"/>
    <x v="134"/>
    <m/>
    <m/>
  </r>
  <r>
    <x v="7"/>
    <x v="0"/>
    <x v="6"/>
    <x v="0"/>
    <x v="0"/>
    <x v="0"/>
    <x v="4"/>
    <x v="142"/>
    <m/>
    <m/>
  </r>
  <r>
    <x v="7"/>
    <x v="0"/>
    <x v="6"/>
    <x v="0"/>
    <x v="0"/>
    <x v="0"/>
    <x v="4"/>
    <x v="56"/>
    <s v="ARITEX DE COLOMBIA SAS"/>
    <m/>
  </r>
  <r>
    <x v="7"/>
    <x v="0"/>
    <x v="6"/>
    <x v="0"/>
    <x v="0"/>
    <x v="0"/>
    <x v="4"/>
    <x v="13"/>
    <s v="SEGUROS DE RIESGOS LABORALES SURAMERICANA S.A."/>
    <n v="67720.800000000003"/>
  </r>
  <r>
    <x v="7"/>
    <x v="0"/>
    <x v="6"/>
    <x v="0"/>
    <x v="0"/>
    <x v="0"/>
    <x v="4"/>
    <x v="146"/>
    <s v="EPS Sura"/>
    <m/>
  </r>
  <r>
    <x v="7"/>
    <x v="0"/>
    <x v="6"/>
    <x v="0"/>
    <x v="0"/>
    <x v="0"/>
    <x v="4"/>
    <x v="14"/>
    <s v="Protección S.A"/>
    <n v="1678428.288677837"/>
  </r>
  <r>
    <x v="7"/>
    <x v="0"/>
    <x v="6"/>
    <x v="0"/>
    <x v="0"/>
    <x v="0"/>
    <x v="4"/>
    <x v="14"/>
    <s v="Colpensiones"/>
    <m/>
  </r>
  <r>
    <x v="7"/>
    <x v="0"/>
    <x v="6"/>
    <x v="0"/>
    <x v="0"/>
    <x v="0"/>
    <x v="4"/>
    <x v="15"/>
    <s v="Comfandi "/>
    <n v="776000"/>
  </r>
  <r>
    <x v="7"/>
    <x v="0"/>
    <x v="6"/>
    <x v="0"/>
    <x v="0"/>
    <x v="0"/>
    <x v="4"/>
    <x v="147"/>
    <m/>
    <m/>
  </r>
  <r>
    <x v="7"/>
    <x v="0"/>
    <x v="6"/>
    <x v="0"/>
    <x v="0"/>
    <x v="0"/>
    <x v="4"/>
    <x v="113"/>
    <s v="INVERSIONES EN RECREACION DEPORTE Y SALUD S.A."/>
    <m/>
  </r>
  <r>
    <x v="7"/>
    <x v="0"/>
    <x v="6"/>
    <x v="0"/>
    <x v="0"/>
    <x v="0"/>
    <x v="9"/>
    <x v="114"/>
    <s v="H&amp;G CONTADORES SAS"/>
    <n v="1200000"/>
  </r>
  <r>
    <x v="7"/>
    <x v="0"/>
    <x v="6"/>
    <x v="0"/>
    <x v="0"/>
    <x v="0"/>
    <x v="9"/>
    <x v="30"/>
    <s v="Pinzon Pinzon &amp; Asociados Abogados SAS"/>
    <m/>
  </r>
  <r>
    <x v="7"/>
    <x v="0"/>
    <x v="6"/>
    <x v="0"/>
    <x v="0"/>
    <x v="0"/>
    <x v="9"/>
    <x v="110"/>
    <s v="JUAN ESTEBAN ENRIQUEZ FLOREZ"/>
    <n v="400000"/>
  </r>
  <r>
    <x v="7"/>
    <x v="0"/>
    <x v="6"/>
    <x v="0"/>
    <x v="0"/>
    <x v="0"/>
    <x v="5"/>
    <x v="70"/>
    <s v=" COLOMBIA TELECOMUNICACIONES S.A. E.S.P."/>
    <n v="741"/>
  </r>
  <r>
    <x v="7"/>
    <x v="0"/>
    <x v="6"/>
    <x v="0"/>
    <x v="0"/>
    <x v="0"/>
    <x v="5"/>
    <x v="70"/>
    <s v=" HOTELES ESTELAR SA"/>
    <m/>
  </r>
  <r>
    <x v="7"/>
    <x v="0"/>
    <x v="6"/>
    <x v="0"/>
    <x v="0"/>
    <x v="0"/>
    <x v="5"/>
    <x v="102"/>
    <m/>
    <m/>
  </r>
  <r>
    <x v="7"/>
    <x v="0"/>
    <x v="6"/>
    <x v="0"/>
    <x v="0"/>
    <x v="0"/>
    <x v="5"/>
    <x v="71"/>
    <s v=" COLOMBIA TELECOMUNICACIONES S.A. E.S.P."/>
    <m/>
  </r>
  <r>
    <x v="7"/>
    <x v="0"/>
    <x v="6"/>
    <x v="0"/>
    <x v="0"/>
    <x v="0"/>
    <x v="5"/>
    <x v="71"/>
    <s v="GRUPO EMPRESARIAL LA SEBASTIANA SAS"/>
    <m/>
  </r>
  <r>
    <x v="7"/>
    <x v="0"/>
    <x v="6"/>
    <x v="0"/>
    <x v="0"/>
    <x v="0"/>
    <x v="5"/>
    <x v="71"/>
    <s v="SURAMERICA COMERCIAL S.A.S."/>
    <m/>
  </r>
  <r>
    <x v="7"/>
    <x v="0"/>
    <x v="6"/>
    <x v="0"/>
    <x v="0"/>
    <x v="0"/>
    <x v="5"/>
    <x v="71"/>
    <s v="AEROVIAS DEL CONTINENTE AMERICANO S.A."/>
    <m/>
  </r>
  <r>
    <x v="7"/>
    <x v="0"/>
    <x v="6"/>
    <x v="0"/>
    <x v="0"/>
    <x v="0"/>
    <x v="5"/>
    <x v="78"/>
    <m/>
    <m/>
  </r>
  <r>
    <x v="7"/>
    <x v="0"/>
    <x v="6"/>
    <x v="0"/>
    <x v="0"/>
    <x v="0"/>
    <x v="6"/>
    <x v="17"/>
    <s v="OLGA BARBOSA DE HURTADO"/>
    <m/>
  </r>
  <r>
    <x v="7"/>
    <x v="0"/>
    <x v="6"/>
    <x v="0"/>
    <x v="0"/>
    <x v="0"/>
    <x v="6"/>
    <x v="17"/>
    <m/>
    <m/>
  </r>
  <r>
    <x v="7"/>
    <x v="0"/>
    <x v="6"/>
    <x v="0"/>
    <x v="0"/>
    <x v="0"/>
    <x v="6"/>
    <x v="143"/>
    <m/>
    <m/>
  </r>
  <r>
    <x v="7"/>
    <x v="0"/>
    <x v="6"/>
    <x v="0"/>
    <x v="0"/>
    <x v="0"/>
    <x v="29"/>
    <x v="154"/>
    <s v="Suramericana"/>
    <n v="43930"/>
  </r>
  <r>
    <x v="7"/>
    <x v="0"/>
    <x v="6"/>
    <x v="0"/>
    <x v="0"/>
    <x v="0"/>
    <x v="0"/>
    <x v="79"/>
    <m/>
    <m/>
  </r>
  <r>
    <x v="7"/>
    <x v="0"/>
    <x v="6"/>
    <x v="0"/>
    <x v="0"/>
    <x v="0"/>
    <x v="0"/>
    <x v="80"/>
    <s v="GOOGLE LLC"/>
    <m/>
  </r>
  <r>
    <x v="7"/>
    <x v="0"/>
    <x v="6"/>
    <x v="0"/>
    <x v="0"/>
    <x v="0"/>
    <x v="0"/>
    <x v="80"/>
    <s v="MERCADEO COMPARTIDO SAS"/>
    <n v="506861.4"/>
  </r>
  <r>
    <x v="7"/>
    <x v="0"/>
    <x v="6"/>
    <x v="0"/>
    <x v="0"/>
    <x v="0"/>
    <x v="0"/>
    <x v="80"/>
    <s v="FAVEBOOK IRELAND LIMITED"/>
    <m/>
  </r>
  <r>
    <x v="7"/>
    <x v="0"/>
    <x v="6"/>
    <x v="0"/>
    <x v="0"/>
    <x v="0"/>
    <x v="0"/>
    <x v="80"/>
    <s v=" MANCHOLA ASOCIADOS LTDA"/>
    <m/>
  </r>
  <r>
    <x v="7"/>
    <x v="0"/>
    <x v="6"/>
    <x v="0"/>
    <x v="0"/>
    <x v="0"/>
    <x v="0"/>
    <x v="80"/>
    <s v="FD SAN JORGE SAS"/>
    <m/>
  </r>
  <r>
    <x v="7"/>
    <x v="0"/>
    <x v="6"/>
    <x v="0"/>
    <x v="0"/>
    <x v="0"/>
    <x v="0"/>
    <x v="80"/>
    <s v="PRODUCCION GRAFICA EDITORES SAS"/>
    <m/>
  </r>
  <r>
    <x v="7"/>
    <x v="0"/>
    <x v="6"/>
    <x v="0"/>
    <x v="0"/>
    <x v="0"/>
    <x v="0"/>
    <x v="80"/>
    <s v="INGRID VIVIANA AGUDELO POVEDA"/>
    <m/>
  </r>
  <r>
    <x v="7"/>
    <x v="0"/>
    <x v="6"/>
    <x v="0"/>
    <x v="0"/>
    <x v="0"/>
    <x v="0"/>
    <x v="80"/>
    <s v="MARIA JOSE LOPEZ BOLAÑOS"/>
    <n v="2070000"/>
  </r>
  <r>
    <x v="7"/>
    <x v="0"/>
    <x v="6"/>
    <x v="0"/>
    <x v="0"/>
    <x v="0"/>
    <x v="0"/>
    <x v="80"/>
    <m/>
    <m/>
  </r>
  <r>
    <x v="7"/>
    <x v="0"/>
    <x v="6"/>
    <x v="0"/>
    <x v="0"/>
    <x v="0"/>
    <x v="0"/>
    <x v="84"/>
    <s v=" COLOMBIA TELECOMUNICACIONES S.A. E.S.P."/>
    <m/>
  </r>
  <r>
    <x v="7"/>
    <x v="0"/>
    <x v="6"/>
    <x v="0"/>
    <x v="0"/>
    <x v="0"/>
    <x v="0"/>
    <x v="84"/>
    <s v="LOGYCA ASOCIACION"/>
    <m/>
  </r>
  <r>
    <x v="7"/>
    <x v="0"/>
    <x v="6"/>
    <x v="0"/>
    <x v="0"/>
    <x v="0"/>
    <x v="0"/>
    <x v="107"/>
    <s v="LUCERO VASQUEZ"/>
    <n v="325000"/>
  </r>
  <r>
    <x v="7"/>
    <x v="0"/>
    <x v="6"/>
    <x v="0"/>
    <x v="0"/>
    <x v="0"/>
    <x v="0"/>
    <x v="115"/>
    <m/>
    <m/>
  </r>
  <r>
    <x v="7"/>
    <x v="0"/>
    <x v="6"/>
    <x v="0"/>
    <x v="0"/>
    <x v="0"/>
    <x v="0"/>
    <x v="138"/>
    <s v=" COLOMBIA TELECOMUNICACIONES S.A. E.S.P."/>
    <n v="264048.83"/>
  </r>
  <r>
    <x v="7"/>
    <x v="0"/>
    <x v="6"/>
    <x v="0"/>
    <x v="0"/>
    <x v="0"/>
    <x v="0"/>
    <x v="108"/>
    <m/>
    <m/>
  </r>
  <r>
    <x v="7"/>
    <x v="0"/>
    <x v="6"/>
    <x v="0"/>
    <x v="0"/>
    <x v="0"/>
    <x v="0"/>
    <x v="109"/>
    <m/>
    <m/>
  </r>
  <r>
    <x v="7"/>
    <x v="0"/>
    <x v="6"/>
    <x v="0"/>
    <x v="0"/>
    <x v="0"/>
    <x v="0"/>
    <x v="116"/>
    <s v="JOSE JAVIER SALCEDO SANCHEZ"/>
    <m/>
  </r>
  <r>
    <x v="7"/>
    <x v="0"/>
    <x v="6"/>
    <x v="0"/>
    <x v="0"/>
    <x v="0"/>
    <x v="0"/>
    <x v="116"/>
    <s v="SIIGO SAS"/>
    <n v="252900"/>
  </r>
  <r>
    <x v="7"/>
    <x v="0"/>
    <x v="6"/>
    <x v="0"/>
    <x v="0"/>
    <x v="0"/>
    <x v="0"/>
    <x v="79"/>
    <m/>
    <m/>
  </r>
  <r>
    <x v="7"/>
    <x v="0"/>
    <x v="6"/>
    <x v="0"/>
    <x v="0"/>
    <x v="0"/>
    <x v="12"/>
    <x v="81"/>
    <m/>
    <m/>
  </r>
  <r>
    <x v="7"/>
    <x v="0"/>
    <x v="6"/>
    <x v="0"/>
    <x v="0"/>
    <x v="0"/>
    <x v="12"/>
    <x v="82"/>
    <s v=" CAMARA DE COMERCIO DE CALI"/>
    <n v="1901900"/>
  </r>
  <r>
    <x v="7"/>
    <x v="0"/>
    <x v="6"/>
    <x v="0"/>
    <x v="0"/>
    <x v="0"/>
    <x v="12"/>
    <x v="83"/>
    <m/>
    <m/>
  </r>
  <r>
    <x v="7"/>
    <x v="0"/>
    <x v="6"/>
    <x v="0"/>
    <x v="0"/>
    <x v="0"/>
    <x v="12"/>
    <x v="84"/>
    <m/>
    <m/>
  </r>
  <r>
    <x v="7"/>
    <x v="0"/>
    <x v="6"/>
    <x v="0"/>
    <x v="0"/>
    <x v="0"/>
    <x v="19"/>
    <x v="100"/>
    <s v="EL COMERCIO ELECTRICO S.A.S."/>
    <m/>
  </r>
  <r>
    <x v="7"/>
    <x v="0"/>
    <x v="6"/>
    <x v="0"/>
    <x v="0"/>
    <x v="0"/>
    <x v="19"/>
    <x v="100"/>
    <s v="RAFAEL ALEJANDRO GARZON REBELLON"/>
    <m/>
  </r>
  <r>
    <x v="7"/>
    <x v="0"/>
    <x v="6"/>
    <x v="0"/>
    <x v="0"/>
    <x v="0"/>
    <x v="19"/>
    <x v="139"/>
    <s v="MIGUEL ANGEL PERDOMI"/>
    <m/>
  </r>
  <r>
    <x v="7"/>
    <x v="0"/>
    <x v="6"/>
    <x v="0"/>
    <x v="0"/>
    <x v="0"/>
    <x v="28"/>
    <x v="150"/>
    <m/>
    <m/>
  </r>
  <r>
    <x v="7"/>
    <x v="0"/>
    <x v="6"/>
    <x v="0"/>
    <x v="0"/>
    <x v="0"/>
    <x v="31"/>
    <x v="85"/>
    <s v="EDUARDO CARVAJAL CANO"/>
    <m/>
  </r>
  <r>
    <x v="7"/>
    <x v="0"/>
    <x v="6"/>
    <x v="0"/>
    <x v="0"/>
    <x v="0"/>
    <x v="31"/>
    <x v="85"/>
    <s v="FERRETODO LA PORTADA"/>
    <m/>
  </r>
  <r>
    <x v="7"/>
    <x v="0"/>
    <x v="6"/>
    <x v="0"/>
    <x v="0"/>
    <x v="0"/>
    <x v="27"/>
    <x v="140"/>
    <s v="JOSE JAVIER SALCEDO SANCHEZ"/>
    <n v="50000"/>
  </r>
  <r>
    <x v="7"/>
    <x v="0"/>
    <x v="6"/>
    <x v="0"/>
    <x v="0"/>
    <x v="0"/>
    <x v="27"/>
    <x v="148"/>
    <s v=" PANGEA NATURAL PRODUCTS S.A.S."/>
    <m/>
  </r>
  <r>
    <x v="7"/>
    <x v="0"/>
    <x v="6"/>
    <x v="0"/>
    <x v="0"/>
    <x v="0"/>
    <x v="27"/>
    <x v="139"/>
    <s v=" PANGEA NATURAL PRODUCTS S.A.S."/>
    <m/>
  </r>
  <r>
    <x v="7"/>
    <x v="0"/>
    <x v="6"/>
    <x v="0"/>
    <x v="0"/>
    <x v="0"/>
    <x v="27"/>
    <x v="149"/>
    <s v=" PANGEA NATURAL PRODUCTS S.A.S."/>
    <m/>
  </r>
  <r>
    <x v="7"/>
    <x v="0"/>
    <x v="6"/>
    <x v="0"/>
    <x v="0"/>
    <x v="0"/>
    <x v="22"/>
    <x v="105"/>
    <s v=" PANGEA NATURAL PRODUCTS S.A.S."/>
    <m/>
  </r>
  <r>
    <x v="7"/>
    <x v="0"/>
    <x v="6"/>
    <x v="0"/>
    <x v="0"/>
    <x v="0"/>
    <x v="16"/>
    <x v="86"/>
    <s v="AEROVIAS DEL CONTINENTE AMERICANO S.A."/>
    <m/>
  </r>
  <r>
    <x v="7"/>
    <x v="0"/>
    <x v="6"/>
    <x v="0"/>
    <x v="0"/>
    <x v="0"/>
    <x v="16"/>
    <x v="86"/>
    <s v="AEROVIAS DE INTEGRACION REGIONAL S A"/>
    <m/>
  </r>
  <r>
    <x v="7"/>
    <x v="0"/>
    <x v="6"/>
    <x v="0"/>
    <x v="0"/>
    <x v="0"/>
    <x v="16"/>
    <x v="86"/>
    <s v="AERO REPUBLICA S.A"/>
    <m/>
  </r>
  <r>
    <x v="7"/>
    <x v="0"/>
    <x v="6"/>
    <x v="0"/>
    <x v="0"/>
    <x v="0"/>
    <x v="16"/>
    <x v="117"/>
    <s v=" HOTELES ESTELAR SA"/>
    <m/>
  </r>
  <r>
    <x v="7"/>
    <x v="0"/>
    <x v="6"/>
    <x v="0"/>
    <x v="0"/>
    <x v="0"/>
    <x v="16"/>
    <x v="117"/>
    <s v="HOSTAL LAS MERCEDES BOUTIQUE"/>
    <m/>
  </r>
  <r>
    <x v="7"/>
    <x v="0"/>
    <x v="6"/>
    <x v="0"/>
    <x v="0"/>
    <x v="0"/>
    <x v="16"/>
    <x v="117"/>
    <s v="CIENTO UNO S.A.S"/>
    <m/>
  </r>
  <r>
    <x v="7"/>
    <x v="0"/>
    <x v="6"/>
    <x v="0"/>
    <x v="0"/>
    <x v="0"/>
    <x v="22"/>
    <x v="105"/>
    <m/>
    <m/>
  </r>
  <r>
    <x v="7"/>
    <x v="0"/>
    <x v="6"/>
    <x v="0"/>
    <x v="0"/>
    <x v="0"/>
    <x v="2"/>
    <x v="87"/>
    <s v=" SHOPIFY INC"/>
    <m/>
  </r>
  <r>
    <x v="7"/>
    <x v="0"/>
    <x v="6"/>
    <x v="0"/>
    <x v="0"/>
    <x v="0"/>
    <x v="2"/>
    <x v="87"/>
    <s v="CORPORACION CLUB DE TENIS CALI"/>
    <n v="799101"/>
  </r>
  <r>
    <x v="7"/>
    <x v="0"/>
    <x v="6"/>
    <x v="0"/>
    <x v="0"/>
    <x v="0"/>
    <x v="2"/>
    <x v="87"/>
    <s v="TSO"/>
    <m/>
  </r>
  <r>
    <x v="7"/>
    <x v="0"/>
    <x v="6"/>
    <x v="0"/>
    <x v="0"/>
    <x v="0"/>
    <x v="2"/>
    <x v="87"/>
    <m/>
    <m/>
  </r>
  <r>
    <x v="7"/>
    <x v="0"/>
    <x v="6"/>
    <x v="0"/>
    <x v="0"/>
    <x v="0"/>
    <x v="2"/>
    <x v="155"/>
    <s v="TIERRADENTRO CAFE CO S.A.S."/>
    <m/>
  </r>
  <r>
    <x v="7"/>
    <x v="0"/>
    <x v="6"/>
    <x v="0"/>
    <x v="0"/>
    <x v="0"/>
    <x v="2"/>
    <x v="155"/>
    <s v="CANTINA LA 15 SAS"/>
    <m/>
  </r>
  <r>
    <x v="7"/>
    <x v="0"/>
    <x v="6"/>
    <x v="0"/>
    <x v="0"/>
    <x v="0"/>
    <x v="2"/>
    <x v="155"/>
    <m/>
    <m/>
  </r>
  <r>
    <x v="7"/>
    <x v="0"/>
    <x v="6"/>
    <x v="0"/>
    <x v="0"/>
    <x v="0"/>
    <x v="2"/>
    <x v="88"/>
    <s v="SAN CAMILO COFFE INDUSTRY SAS"/>
    <m/>
  </r>
  <r>
    <x v="7"/>
    <x v="0"/>
    <x v="6"/>
    <x v="0"/>
    <x v="0"/>
    <x v="0"/>
    <x v="2"/>
    <x v="88"/>
    <s v="ALMACENES LA 13 S.A.S."/>
    <m/>
  </r>
  <r>
    <x v="7"/>
    <x v="0"/>
    <x v="6"/>
    <x v="0"/>
    <x v="0"/>
    <x v="0"/>
    <x v="2"/>
    <x v="89"/>
    <s v="BERTHA CARDONA VASQUEZ"/>
    <m/>
  </r>
  <r>
    <x v="7"/>
    <x v="0"/>
    <x v="6"/>
    <x v="0"/>
    <x v="0"/>
    <x v="0"/>
    <x v="2"/>
    <x v="89"/>
    <s v="COLOMBIANA DE COMERCIO SA"/>
    <m/>
  </r>
  <r>
    <x v="7"/>
    <x v="0"/>
    <x v="6"/>
    <x v="0"/>
    <x v="0"/>
    <x v="0"/>
    <x v="2"/>
    <x v="89"/>
    <s v="REDOX COLOMBIA S.A.S."/>
    <m/>
  </r>
  <r>
    <x v="7"/>
    <x v="0"/>
    <x v="6"/>
    <x v="0"/>
    <x v="0"/>
    <x v="0"/>
    <x v="2"/>
    <x v="90"/>
    <s v="GRUPO ARGURI SAS "/>
    <n v="200026"/>
  </r>
  <r>
    <x v="7"/>
    <x v="0"/>
    <x v="6"/>
    <x v="0"/>
    <x v="0"/>
    <x v="0"/>
    <x v="2"/>
    <x v="90"/>
    <m/>
    <m/>
  </r>
  <r>
    <x v="7"/>
    <x v="0"/>
    <x v="6"/>
    <x v="0"/>
    <x v="0"/>
    <x v="0"/>
    <x v="2"/>
    <x v="90"/>
    <m/>
    <m/>
  </r>
  <r>
    <x v="7"/>
    <x v="0"/>
    <x v="6"/>
    <x v="0"/>
    <x v="0"/>
    <x v="0"/>
    <x v="2"/>
    <x v="90"/>
    <m/>
    <m/>
  </r>
  <r>
    <x v="7"/>
    <x v="0"/>
    <x v="6"/>
    <x v="0"/>
    <x v="0"/>
    <x v="0"/>
    <x v="2"/>
    <x v="90"/>
    <m/>
    <m/>
  </r>
  <r>
    <x v="7"/>
    <x v="0"/>
    <x v="6"/>
    <x v="0"/>
    <x v="0"/>
    <x v="0"/>
    <x v="2"/>
    <x v="90"/>
    <m/>
    <m/>
  </r>
  <r>
    <x v="7"/>
    <x v="0"/>
    <x v="6"/>
    <x v="0"/>
    <x v="0"/>
    <x v="0"/>
    <x v="2"/>
    <x v="91"/>
    <s v="GRUPO EMPRESARIAL LA SEBASTIANA SAS"/>
    <m/>
  </r>
  <r>
    <x v="7"/>
    <x v="0"/>
    <x v="6"/>
    <x v="0"/>
    <x v="0"/>
    <x v="0"/>
    <x v="2"/>
    <x v="91"/>
    <s v="CAROLL VIVIANA GELVES NAVAS"/>
    <m/>
  </r>
  <r>
    <x v="7"/>
    <x v="0"/>
    <x v="6"/>
    <x v="0"/>
    <x v="0"/>
    <x v="0"/>
    <x v="2"/>
    <x v="91"/>
    <s v="FABRICA DE ALIMENTOS PROCESADOS VENTOLINI S.A. EN REORGANIZACION"/>
    <m/>
  </r>
  <r>
    <x v="7"/>
    <x v="0"/>
    <x v="6"/>
    <x v="0"/>
    <x v="0"/>
    <x v="0"/>
    <x v="2"/>
    <x v="91"/>
    <s v="TIZONES LIMITADA"/>
    <m/>
  </r>
  <r>
    <x v="7"/>
    <x v="0"/>
    <x v="6"/>
    <x v="0"/>
    <x v="0"/>
    <x v="0"/>
    <x v="2"/>
    <x v="92"/>
    <m/>
    <m/>
  </r>
  <r>
    <x v="7"/>
    <x v="0"/>
    <x v="6"/>
    <x v="0"/>
    <x v="0"/>
    <x v="0"/>
    <x v="2"/>
    <x v="136"/>
    <s v="AGUSTIN ARMANDO POVEDA OVIEDO"/>
    <n v="150000"/>
  </r>
  <r>
    <x v="7"/>
    <x v="0"/>
    <x v="6"/>
    <x v="0"/>
    <x v="0"/>
    <x v="0"/>
    <x v="2"/>
    <x v="136"/>
    <s v="DIEGO FERNANDO MORALES CELIS"/>
    <m/>
  </r>
  <r>
    <x v="7"/>
    <x v="0"/>
    <x v="6"/>
    <x v="0"/>
    <x v="0"/>
    <x v="0"/>
    <x v="2"/>
    <x v="136"/>
    <s v="IDER GONZALEZ"/>
    <m/>
  </r>
  <r>
    <x v="7"/>
    <x v="0"/>
    <x v="6"/>
    <x v="0"/>
    <x v="0"/>
    <x v="0"/>
    <x v="2"/>
    <x v="136"/>
    <s v="MANUEL ACOSTA"/>
    <m/>
  </r>
  <r>
    <x v="7"/>
    <x v="0"/>
    <x v="6"/>
    <x v="0"/>
    <x v="0"/>
    <x v="0"/>
    <x v="2"/>
    <x v="136"/>
    <s v="AGUSTIN ARMANDO POVEDA OVIEDO"/>
    <m/>
  </r>
  <r>
    <x v="7"/>
    <x v="0"/>
    <x v="6"/>
    <x v="0"/>
    <x v="0"/>
    <x v="0"/>
    <x v="2"/>
    <x v="136"/>
    <s v="MANUEL ACOSTA"/>
    <m/>
  </r>
  <r>
    <x v="7"/>
    <x v="0"/>
    <x v="6"/>
    <x v="0"/>
    <x v="0"/>
    <x v="0"/>
    <x v="2"/>
    <x v="136"/>
    <s v="ONLINE OSCAR ESCOBAR JIMENEZ"/>
    <m/>
  </r>
  <r>
    <x v="7"/>
    <x v="0"/>
    <x v="6"/>
    <x v="0"/>
    <x v="0"/>
    <x v="0"/>
    <x v="2"/>
    <x v="136"/>
    <m/>
    <m/>
  </r>
  <r>
    <x v="7"/>
    <x v="0"/>
    <x v="6"/>
    <x v="0"/>
    <x v="0"/>
    <x v="0"/>
    <x v="2"/>
    <x v="141"/>
    <s v="ONLINE OSCAR ESCOBAR JIMENEZ"/>
    <m/>
  </r>
  <r>
    <x v="7"/>
    <x v="0"/>
    <x v="6"/>
    <x v="0"/>
    <x v="0"/>
    <x v="0"/>
    <x v="2"/>
    <x v="141"/>
    <m/>
    <m/>
  </r>
  <r>
    <x v="7"/>
    <x v="0"/>
    <x v="6"/>
    <x v="0"/>
    <x v="0"/>
    <x v="0"/>
    <x v="2"/>
    <x v="141"/>
    <m/>
    <m/>
  </r>
  <r>
    <x v="7"/>
    <x v="0"/>
    <x v="6"/>
    <x v="0"/>
    <x v="0"/>
    <x v="0"/>
    <x v="2"/>
    <x v="93"/>
    <m/>
    <m/>
  </r>
  <r>
    <x v="7"/>
    <x v="0"/>
    <x v="6"/>
    <x v="0"/>
    <x v="0"/>
    <x v="0"/>
    <x v="2"/>
    <x v="84"/>
    <s v="JHON FREYMAN ESCOBAR"/>
    <m/>
  </r>
  <r>
    <x v="7"/>
    <x v="0"/>
    <x v="6"/>
    <x v="0"/>
    <x v="0"/>
    <x v="0"/>
    <x v="2"/>
    <x v="84"/>
    <m/>
    <m/>
  </r>
  <r>
    <x v="7"/>
    <x v="0"/>
    <x v="6"/>
    <x v="0"/>
    <x v="0"/>
    <x v="0"/>
    <x v="2"/>
    <x v="84"/>
    <m/>
    <m/>
  </r>
  <r>
    <x v="7"/>
    <x v="0"/>
    <x v="6"/>
    <x v="0"/>
    <x v="0"/>
    <x v="0"/>
    <x v="2"/>
    <x v="84"/>
    <m/>
    <m/>
  </r>
  <r>
    <x v="7"/>
    <x v="0"/>
    <x v="6"/>
    <x v="0"/>
    <x v="0"/>
    <x v="0"/>
    <x v="2"/>
    <x v="84"/>
    <m/>
    <m/>
  </r>
  <r>
    <x v="7"/>
    <x v="0"/>
    <x v="6"/>
    <x v="0"/>
    <x v="0"/>
    <x v="0"/>
    <x v="2"/>
    <x v="84"/>
    <m/>
    <m/>
  </r>
  <r>
    <x v="7"/>
    <x v="0"/>
    <x v="6"/>
    <x v="0"/>
    <x v="0"/>
    <x v="0"/>
    <x v="2"/>
    <x v="84"/>
    <m/>
    <m/>
  </r>
  <r>
    <x v="7"/>
    <x v="0"/>
    <x v="6"/>
    <x v="0"/>
    <x v="0"/>
    <x v="0"/>
    <x v="2"/>
    <x v="84"/>
    <m/>
    <m/>
  </r>
  <r>
    <x v="7"/>
    <x v="0"/>
    <x v="6"/>
    <x v="0"/>
    <x v="0"/>
    <x v="0"/>
    <x v="2"/>
    <x v="84"/>
    <m/>
    <m/>
  </r>
  <r>
    <x v="7"/>
    <x v="0"/>
    <x v="6"/>
    <x v="0"/>
    <x v="0"/>
    <x v="0"/>
    <x v="2"/>
    <x v="84"/>
    <m/>
    <m/>
  </r>
  <r>
    <x v="7"/>
    <x v="0"/>
    <x v="6"/>
    <x v="0"/>
    <x v="0"/>
    <x v="7"/>
    <x v="4"/>
    <x v="119"/>
    <s v="DAVID MUÑOZ MONTOYA"/>
    <n v="3546667"/>
  </r>
  <r>
    <x v="7"/>
    <x v="0"/>
    <x v="6"/>
    <x v="0"/>
    <x v="0"/>
    <x v="7"/>
    <x v="4"/>
    <x v="119"/>
    <s v="OSCAR ESCOBAR JIMÉNEZ"/>
    <n v="5133333"/>
  </r>
  <r>
    <x v="7"/>
    <x v="0"/>
    <x v="6"/>
    <x v="0"/>
    <x v="0"/>
    <x v="7"/>
    <x v="4"/>
    <x v="120"/>
    <s v="DAVID MUÑOZ MONTOYA"/>
    <m/>
  </r>
  <r>
    <x v="7"/>
    <x v="0"/>
    <x v="6"/>
    <x v="0"/>
    <x v="0"/>
    <x v="7"/>
    <x v="4"/>
    <x v="121"/>
    <s v="DAVID MUÑOZ MONTOYA"/>
    <n v="316667"/>
  </r>
  <r>
    <x v="7"/>
    <x v="0"/>
    <x v="6"/>
    <x v="0"/>
    <x v="0"/>
    <x v="7"/>
    <x v="4"/>
    <x v="121"/>
    <s v="OSCAR ESCOBAR JIMÉNEZ"/>
    <n v="458333"/>
  </r>
  <r>
    <x v="7"/>
    <x v="0"/>
    <x v="6"/>
    <x v="0"/>
    <x v="0"/>
    <x v="7"/>
    <x v="4"/>
    <x v="122"/>
    <s v="DAVID MUÑOZ MONTOYA"/>
    <n v="38000"/>
  </r>
  <r>
    <x v="7"/>
    <x v="0"/>
    <x v="6"/>
    <x v="0"/>
    <x v="0"/>
    <x v="7"/>
    <x v="4"/>
    <x v="122"/>
    <s v="OSCAR ESCOBAR JIMÉNEZ"/>
    <n v="55000"/>
  </r>
  <r>
    <x v="7"/>
    <x v="0"/>
    <x v="6"/>
    <x v="0"/>
    <x v="0"/>
    <x v="7"/>
    <x v="4"/>
    <x v="123"/>
    <s v="DAVID MUÑOZ MONTOYA"/>
    <n v="316667"/>
  </r>
  <r>
    <x v="7"/>
    <x v="0"/>
    <x v="6"/>
    <x v="0"/>
    <x v="0"/>
    <x v="7"/>
    <x v="4"/>
    <x v="123"/>
    <s v="OSCAR ESCOBAR JIMÉNEZ"/>
    <n v="458333"/>
  </r>
  <r>
    <x v="7"/>
    <x v="0"/>
    <x v="6"/>
    <x v="0"/>
    <x v="0"/>
    <x v="7"/>
    <x v="4"/>
    <x v="124"/>
    <s v="DAVID MUÑOZ MONTOYA"/>
    <n v="158333"/>
  </r>
  <r>
    <x v="7"/>
    <x v="0"/>
    <x v="6"/>
    <x v="0"/>
    <x v="0"/>
    <x v="7"/>
    <x v="4"/>
    <x v="124"/>
    <s v="OSCAR ESCOBAR JIMÉNEZ"/>
    <n v="229167"/>
  </r>
  <r>
    <x v="7"/>
    <x v="0"/>
    <x v="6"/>
    <x v="0"/>
    <x v="0"/>
    <x v="7"/>
    <x v="4"/>
    <x v="135"/>
    <m/>
    <m/>
  </r>
  <r>
    <x v="7"/>
    <x v="0"/>
    <x v="6"/>
    <x v="0"/>
    <x v="0"/>
    <x v="7"/>
    <x v="4"/>
    <x v="125"/>
    <s v="DAVID MUÑOZ MONTOYA"/>
    <m/>
  </r>
  <r>
    <x v="7"/>
    <x v="0"/>
    <x v="6"/>
    <x v="0"/>
    <x v="0"/>
    <x v="7"/>
    <x v="4"/>
    <x v="144"/>
    <s v="DAVID MUÑOZ MONTOYA"/>
    <m/>
  </r>
  <r>
    <x v="7"/>
    <x v="0"/>
    <x v="6"/>
    <x v="0"/>
    <x v="0"/>
    <x v="7"/>
    <x v="4"/>
    <x v="144"/>
    <s v="OSCAR ESCOBAR JIMÉNEZ"/>
    <m/>
  </r>
  <r>
    <x v="7"/>
    <x v="0"/>
    <x v="6"/>
    <x v="0"/>
    <x v="0"/>
    <x v="7"/>
    <x v="4"/>
    <x v="126"/>
    <m/>
    <m/>
  </r>
  <r>
    <x v="7"/>
    <x v="0"/>
    <x v="6"/>
    <x v="0"/>
    <x v="0"/>
    <x v="7"/>
    <x v="4"/>
    <x v="127"/>
    <s v="SEGUROS DE RIESGOS LABORALES SURAMERICANA S.A."/>
    <n v="45309.599999999991"/>
  </r>
  <r>
    <x v="7"/>
    <x v="0"/>
    <x v="6"/>
    <x v="0"/>
    <x v="0"/>
    <x v="7"/>
    <x v="4"/>
    <x v="152"/>
    <s v="Eps Famisanar"/>
    <m/>
  </r>
  <r>
    <x v="7"/>
    <x v="0"/>
    <x v="6"/>
    <x v="0"/>
    <x v="0"/>
    <x v="7"/>
    <x v="4"/>
    <x v="128"/>
    <s v="Protección S.A"/>
    <n v="1105671.711322163"/>
  </r>
  <r>
    <x v="7"/>
    <x v="0"/>
    <x v="6"/>
    <x v="0"/>
    <x v="0"/>
    <x v="7"/>
    <x v="4"/>
    <x v="129"/>
    <s v="Colsubsidio "/>
    <n v="152000"/>
  </r>
  <r>
    <x v="7"/>
    <x v="0"/>
    <x v="6"/>
    <x v="0"/>
    <x v="0"/>
    <x v="7"/>
    <x v="4"/>
    <x v="129"/>
    <s v="Comfandi"/>
    <m/>
  </r>
  <r>
    <x v="7"/>
    <x v="0"/>
    <x v="6"/>
    <x v="0"/>
    <x v="0"/>
    <x v="7"/>
    <x v="4"/>
    <x v="130"/>
    <m/>
    <m/>
  </r>
  <r>
    <x v="7"/>
    <x v="0"/>
    <x v="6"/>
    <x v="0"/>
    <x v="0"/>
    <x v="7"/>
    <x v="2"/>
    <x v="131"/>
    <m/>
    <m/>
  </r>
  <r>
    <x v="7"/>
    <x v="0"/>
    <x v="6"/>
    <x v="0"/>
    <x v="0"/>
    <x v="1"/>
    <x v="7"/>
    <x v="34"/>
    <s v="Bancolombia"/>
    <n v="128798"/>
  </r>
  <r>
    <x v="7"/>
    <x v="0"/>
    <x v="6"/>
    <x v="0"/>
    <x v="0"/>
    <x v="1"/>
    <x v="7"/>
    <x v="20"/>
    <s v="Bancolombia"/>
    <n v="121280"/>
  </r>
  <r>
    <x v="7"/>
    <x v="0"/>
    <x v="6"/>
    <x v="0"/>
    <x v="0"/>
    <x v="1"/>
    <x v="7"/>
    <x v="20"/>
    <s v="Mercadopago Colombia Ltda"/>
    <n v="883941.05"/>
  </r>
  <r>
    <x v="7"/>
    <x v="0"/>
    <x v="6"/>
    <x v="0"/>
    <x v="0"/>
    <x v="1"/>
    <x v="7"/>
    <x v="101"/>
    <s v="Protección S.A"/>
    <m/>
  </r>
  <r>
    <x v="7"/>
    <x v="0"/>
    <x v="6"/>
    <x v="0"/>
    <x v="0"/>
    <x v="1"/>
    <x v="7"/>
    <x v="101"/>
    <s v="Colsubsidio "/>
    <m/>
  </r>
  <r>
    <x v="7"/>
    <x v="0"/>
    <x v="6"/>
    <x v="0"/>
    <x v="0"/>
    <x v="1"/>
    <x v="7"/>
    <x v="101"/>
    <s v="Sanitas"/>
    <m/>
  </r>
  <r>
    <x v="7"/>
    <x v="0"/>
    <x v="6"/>
    <x v="0"/>
    <x v="0"/>
    <x v="1"/>
    <x v="7"/>
    <x v="101"/>
    <s v="Eps Famisanar"/>
    <m/>
  </r>
  <r>
    <x v="7"/>
    <x v="0"/>
    <x v="6"/>
    <x v="0"/>
    <x v="0"/>
    <x v="1"/>
    <x v="7"/>
    <x v="101"/>
    <s v="EPS Sura"/>
    <m/>
  </r>
  <r>
    <x v="7"/>
    <x v="0"/>
    <x v="6"/>
    <x v="0"/>
    <x v="0"/>
    <x v="1"/>
    <x v="7"/>
    <x v="101"/>
    <s v="Comfandi "/>
    <m/>
  </r>
  <r>
    <x v="7"/>
    <x v="0"/>
    <x v="6"/>
    <x v="0"/>
    <x v="0"/>
    <x v="1"/>
    <x v="7"/>
    <x v="101"/>
    <s v="SEGUROS DE RIESGOS LABORALES SURAMERICANA S.A."/>
    <m/>
  </r>
  <r>
    <x v="7"/>
    <x v="0"/>
    <x v="6"/>
    <x v="0"/>
    <x v="0"/>
    <x v="1"/>
    <x v="7"/>
    <x v="159"/>
    <s v="SHOPIFY INC"/>
    <n v="4818.59"/>
  </r>
  <r>
    <x v="7"/>
    <x v="0"/>
    <x v="6"/>
    <x v="0"/>
    <x v="0"/>
    <x v="1"/>
    <x v="7"/>
    <x v="159"/>
    <s v="SHOPIFY INC"/>
    <n v="-903.06"/>
  </r>
  <r>
    <x v="7"/>
    <x v="0"/>
    <x v="6"/>
    <x v="0"/>
    <x v="0"/>
    <x v="1"/>
    <x v="7"/>
    <x v="55"/>
    <s v="FARMACIA DROGUERIA SAN JORGE LTDA"/>
    <m/>
  </r>
  <r>
    <x v="7"/>
    <x v="0"/>
    <x v="6"/>
    <x v="0"/>
    <x v="0"/>
    <x v="1"/>
    <x v="7"/>
    <x v="55"/>
    <s v="ALIMENTOS SOSTENIBLES SAS"/>
    <m/>
  </r>
  <r>
    <x v="7"/>
    <x v="0"/>
    <x v="6"/>
    <x v="0"/>
    <x v="0"/>
    <x v="1"/>
    <x v="8"/>
    <x v="22"/>
    <s v="Bancolombia"/>
    <n v="560690.05000000005"/>
  </r>
  <r>
    <x v="7"/>
    <x v="0"/>
    <x v="6"/>
    <x v="0"/>
    <x v="0"/>
    <x v="1"/>
    <x v="8"/>
    <x v="94"/>
    <s v=" PANGEA NATURAL PRODUCTS S.A.S."/>
    <m/>
  </r>
  <r>
    <x v="7"/>
    <x v="0"/>
    <x v="6"/>
    <x v="0"/>
    <x v="0"/>
    <x v="1"/>
    <x v="8"/>
    <x v="94"/>
    <s v="DIAN"/>
    <m/>
  </r>
  <r>
    <x v="7"/>
    <x v="0"/>
    <x v="6"/>
    <x v="0"/>
    <x v="0"/>
    <x v="1"/>
    <x v="8"/>
    <x v="94"/>
    <s v="LITIGIO Y CONSULTORIA LEGAL SAS"/>
    <m/>
  </r>
  <r>
    <x v="7"/>
    <x v="0"/>
    <x v="6"/>
    <x v="0"/>
    <x v="0"/>
    <x v="1"/>
    <x v="8"/>
    <x v="94"/>
    <s v="MUNICIPIO DE SANTIAGO DE CALI"/>
    <m/>
  </r>
  <r>
    <x v="7"/>
    <x v="0"/>
    <x v="6"/>
    <x v="0"/>
    <x v="0"/>
    <x v="1"/>
    <x v="8"/>
    <x v="94"/>
    <s v=" MANCHOLA ASOCIADOS LTDA"/>
    <m/>
  </r>
  <r>
    <x v="7"/>
    <x v="0"/>
    <x v="6"/>
    <x v="0"/>
    <x v="0"/>
    <x v="1"/>
    <x v="8"/>
    <x v="94"/>
    <s v="MERCADEO COMPARTIDO SAS"/>
    <n v="10137.23"/>
  </r>
  <r>
    <x v="7"/>
    <x v="0"/>
    <x v="6"/>
    <x v="0"/>
    <x v="0"/>
    <x v="1"/>
    <x v="8"/>
    <x v="94"/>
    <s v="ALLTAG SAS"/>
    <n v="-1606.79"/>
  </r>
  <r>
    <x v="7"/>
    <x v="0"/>
    <x v="6"/>
    <x v="0"/>
    <x v="0"/>
    <x v="1"/>
    <x v="8"/>
    <x v="94"/>
    <s v="HOSTAL LAS MERCEDES BOUTIQUE"/>
    <m/>
  </r>
  <r>
    <x v="7"/>
    <x v="0"/>
    <x v="6"/>
    <x v="0"/>
    <x v="0"/>
    <x v="1"/>
    <x v="8"/>
    <x v="94"/>
    <s v="CIENTO UNO S.A.S"/>
    <m/>
  </r>
  <r>
    <x v="7"/>
    <x v="0"/>
    <x v="6"/>
    <x v="0"/>
    <x v="0"/>
    <x v="1"/>
    <x v="8"/>
    <x v="95"/>
    <m/>
    <m/>
  </r>
  <r>
    <x v="7"/>
    <x v="0"/>
    <x v="6"/>
    <x v="0"/>
    <x v="0"/>
    <x v="1"/>
    <x v="8"/>
    <x v="77"/>
    <s v="Fundapedco"/>
    <m/>
  </r>
  <r>
    <x v="7"/>
    <x v="0"/>
    <x v="6"/>
    <x v="0"/>
    <x v="0"/>
    <x v="1"/>
    <x v="8"/>
    <x v="156"/>
    <s v="MUNICIPIO DE SANTIAGO DE CALI"/>
    <n v="22.28"/>
  </r>
  <r>
    <x v="7"/>
    <x v="0"/>
    <x v="6"/>
    <x v="0"/>
    <x v="0"/>
    <x v="1"/>
    <x v="8"/>
    <x v="156"/>
    <s v=" COLOMBIA TELECOMUNICACIONES S.A. E.S.P."/>
    <m/>
  </r>
  <r>
    <x v="7"/>
    <x v="0"/>
    <x v="6"/>
    <x v="0"/>
    <x v="0"/>
    <x v="1"/>
    <x v="8"/>
    <x v="156"/>
    <s v="Protección S.A"/>
    <m/>
  </r>
  <r>
    <x v="7"/>
    <x v="0"/>
    <x v="6"/>
    <x v="0"/>
    <x v="0"/>
    <x v="1"/>
    <x v="8"/>
    <x v="156"/>
    <s v="RANPACK SAS"/>
    <m/>
  </r>
  <r>
    <x v="7"/>
    <x v="0"/>
    <x v="6"/>
    <x v="0"/>
    <x v="0"/>
    <x v="1"/>
    <x v="8"/>
    <x v="156"/>
    <s v="MERCADEO COMPARTIDO SAS"/>
    <m/>
  </r>
  <r>
    <x v="7"/>
    <x v="0"/>
    <x v="6"/>
    <x v="0"/>
    <x v="0"/>
    <x v="1"/>
    <x v="8"/>
    <x v="156"/>
    <s v="ALLTAG SAS"/>
    <m/>
  </r>
  <r>
    <x v="7"/>
    <x v="0"/>
    <x v="6"/>
    <x v="0"/>
    <x v="0"/>
    <x v="1"/>
    <x v="8"/>
    <x v="156"/>
    <s v="FARMAVIT EMPRESA ASOCIATIVA DE TRABAJO"/>
    <m/>
  </r>
  <r>
    <x v="7"/>
    <x v="0"/>
    <x v="6"/>
    <x v="0"/>
    <x v="0"/>
    <x v="1"/>
    <x v="8"/>
    <x v="156"/>
    <s v="AEROVIAS DEL CONTINENTE AMERICANO S.A."/>
    <m/>
  </r>
  <r>
    <x v="7"/>
    <x v="0"/>
    <x v="6"/>
    <x v="0"/>
    <x v="0"/>
    <x v="1"/>
    <x v="8"/>
    <x v="156"/>
    <s v="MELONN SAS"/>
    <m/>
  </r>
  <r>
    <x v="7"/>
    <x v="0"/>
    <x v="6"/>
    <x v="0"/>
    <x v="0"/>
    <x v="1"/>
    <x v="8"/>
    <x v="156"/>
    <m/>
    <m/>
  </r>
  <r>
    <x v="7"/>
    <x v="0"/>
    <x v="6"/>
    <x v="0"/>
    <x v="0"/>
    <x v="1"/>
    <x v="8"/>
    <x v="156"/>
    <m/>
    <m/>
  </r>
  <r>
    <x v="7"/>
    <x v="0"/>
    <x v="6"/>
    <x v="0"/>
    <x v="0"/>
    <x v="1"/>
    <x v="8"/>
    <x v="156"/>
    <m/>
    <m/>
  </r>
  <r>
    <x v="7"/>
    <x v="0"/>
    <x v="6"/>
    <x v="0"/>
    <x v="0"/>
    <x v="1"/>
    <x v="8"/>
    <x v="156"/>
    <m/>
    <m/>
  </r>
  <r>
    <x v="7"/>
    <x v="0"/>
    <x v="6"/>
    <x v="0"/>
    <x v="0"/>
    <x v="1"/>
    <x v="8"/>
    <x v="4"/>
    <s v="SEBASTIAN MENDOZA CASTAÑO"/>
    <n v="203441"/>
  </r>
  <r>
    <x v="7"/>
    <x v="0"/>
    <x v="6"/>
    <x v="0"/>
    <x v="0"/>
    <x v="1"/>
    <x v="8"/>
    <x v="4"/>
    <s v="SURAMERICA COMERCIAL S.A.S."/>
    <m/>
  </r>
  <r>
    <x v="7"/>
    <x v="0"/>
    <x v="6"/>
    <x v="0"/>
    <x v="0"/>
    <x v="1"/>
    <x v="8"/>
    <x v="4"/>
    <s v="ONLINE MARIA DEL MAR MEZU PALACIOS"/>
    <m/>
  </r>
  <r>
    <x v="7"/>
    <x v="0"/>
    <x v="6"/>
    <x v="0"/>
    <x v="0"/>
    <x v="1"/>
    <x v="8"/>
    <x v="4"/>
    <s v="ALMACENES EXITO S.A."/>
    <m/>
  </r>
  <r>
    <x v="7"/>
    <x v="0"/>
    <x v="6"/>
    <x v="0"/>
    <x v="0"/>
    <x v="1"/>
    <x v="8"/>
    <x v="4"/>
    <s v=" KOBA COLOMBIA SAS"/>
    <m/>
  </r>
  <r>
    <x v="7"/>
    <x v="0"/>
    <x v="6"/>
    <x v="0"/>
    <x v="0"/>
    <x v="1"/>
    <x v="8"/>
    <x v="4"/>
    <s v="FARMAVIT EMPRESA ASOCIATIVA DE TRABAJO"/>
    <m/>
  </r>
  <r>
    <x v="7"/>
    <x v="0"/>
    <x v="6"/>
    <x v="0"/>
    <x v="0"/>
    <x v="1"/>
    <x v="8"/>
    <x v="4"/>
    <s v=" GODADDY"/>
    <m/>
  </r>
  <r>
    <x v="7"/>
    <x v="0"/>
    <x v="6"/>
    <x v="0"/>
    <x v="0"/>
    <x v="1"/>
    <x v="8"/>
    <x v="4"/>
    <s v="FUNDACION ZOOLOGICA DE CALI REST  HACIENDA DEL BOSQUE"/>
    <m/>
  </r>
  <r>
    <x v="7"/>
    <x v="0"/>
    <x v="6"/>
    <x v="0"/>
    <x v="0"/>
    <x v="1"/>
    <x v="8"/>
    <x v="4"/>
    <s v="HM HENNES MAURITZ COLOMBIA SAS"/>
    <m/>
  </r>
  <r>
    <x v="7"/>
    <x v="0"/>
    <x v="6"/>
    <x v="0"/>
    <x v="0"/>
    <x v="1"/>
    <x v="8"/>
    <x v="4"/>
    <s v="META PLATAFORMS IRELAND LIMITED"/>
    <m/>
  </r>
  <r>
    <x v="7"/>
    <x v="0"/>
    <x v="6"/>
    <x v="0"/>
    <x v="0"/>
    <x v="1"/>
    <x v="8"/>
    <x v="4"/>
    <s v="CORPORACION CLUB DE TENIS CALI"/>
    <m/>
  </r>
  <r>
    <x v="7"/>
    <x v="0"/>
    <x v="6"/>
    <x v="0"/>
    <x v="0"/>
    <x v="1"/>
    <x v="8"/>
    <x v="4"/>
    <s v="ALMACENES EXITO S.A."/>
    <m/>
  </r>
  <r>
    <x v="7"/>
    <x v="0"/>
    <x v="6"/>
    <x v="0"/>
    <x v="0"/>
    <x v="1"/>
    <x v="8"/>
    <x v="4"/>
    <s v="BAGATELLE SAS"/>
    <m/>
  </r>
  <r>
    <x v="7"/>
    <x v="0"/>
    <x v="6"/>
    <x v="0"/>
    <x v="0"/>
    <x v="1"/>
    <x v="8"/>
    <x v="4"/>
    <s v="SEBASTIAN MENDOZA CASTAÑO"/>
    <m/>
  </r>
  <r>
    <x v="7"/>
    <x v="0"/>
    <x v="6"/>
    <x v="0"/>
    <x v="0"/>
    <x v="1"/>
    <x v="8"/>
    <x v="4"/>
    <s v="MOLI S.A.S."/>
    <m/>
  </r>
  <r>
    <x v="7"/>
    <x v="0"/>
    <x v="6"/>
    <x v="0"/>
    <x v="0"/>
    <x v="1"/>
    <x v="8"/>
    <x v="4"/>
    <s v="FABRICA DE ALIMENTOS PROCESADOS VENTOLINI S.A. EN REORGANIZACION"/>
    <m/>
  </r>
  <r>
    <x v="7"/>
    <x v="0"/>
    <x v="6"/>
    <x v="0"/>
    <x v="0"/>
    <x v="1"/>
    <x v="8"/>
    <x v="4"/>
    <s v="ARTEMISA SAS"/>
    <m/>
  </r>
  <r>
    <x v="7"/>
    <x v="0"/>
    <x v="6"/>
    <x v="0"/>
    <x v="0"/>
    <x v="1"/>
    <x v="8"/>
    <x v="4"/>
    <s v="DIAN"/>
    <m/>
  </r>
  <r>
    <x v="7"/>
    <x v="0"/>
    <x v="6"/>
    <x v="0"/>
    <x v="0"/>
    <x v="1"/>
    <x v="8"/>
    <x v="4"/>
    <s v="FARMACIA DROGUERIA SAN JORGE LTDA"/>
    <m/>
  </r>
  <r>
    <x v="7"/>
    <x v="0"/>
    <x v="6"/>
    <x v="0"/>
    <x v="0"/>
    <x v="1"/>
    <x v="8"/>
    <x v="4"/>
    <s v="GASTRONOMIA GROUP SAS"/>
    <m/>
  </r>
  <r>
    <x v="7"/>
    <x v="0"/>
    <x v="6"/>
    <x v="0"/>
    <x v="0"/>
    <x v="1"/>
    <x v="8"/>
    <x v="4"/>
    <s v="Yina Yereinza Acevedo Álvarez"/>
    <m/>
  </r>
  <r>
    <x v="7"/>
    <x v="0"/>
    <x v="6"/>
    <x v="0"/>
    <x v="0"/>
    <x v="1"/>
    <x v="8"/>
    <x v="4"/>
    <m/>
    <m/>
  </r>
  <r>
    <x v="7"/>
    <x v="0"/>
    <x v="6"/>
    <x v="0"/>
    <x v="0"/>
    <x v="1"/>
    <x v="8"/>
    <x v="4"/>
    <m/>
    <m/>
  </r>
  <r>
    <x v="7"/>
    <x v="0"/>
    <x v="6"/>
    <x v="0"/>
    <x v="0"/>
    <x v="1"/>
    <x v="8"/>
    <x v="4"/>
    <m/>
    <m/>
  </r>
  <r>
    <x v="7"/>
    <x v="0"/>
    <x v="6"/>
    <x v="0"/>
    <x v="0"/>
    <x v="1"/>
    <x v="8"/>
    <x v="4"/>
    <m/>
    <m/>
  </r>
  <r>
    <x v="7"/>
    <x v="0"/>
    <x v="6"/>
    <x v="0"/>
    <x v="0"/>
    <x v="1"/>
    <x v="8"/>
    <x v="4"/>
    <m/>
    <m/>
  </r>
  <r>
    <x v="7"/>
    <x v="0"/>
    <x v="6"/>
    <x v="0"/>
    <x v="0"/>
    <x v="1"/>
    <x v="8"/>
    <x v="4"/>
    <m/>
    <m/>
  </r>
  <r>
    <x v="7"/>
    <x v="0"/>
    <x v="6"/>
    <x v="0"/>
    <x v="0"/>
    <x v="6"/>
    <x v="23"/>
    <x v="112"/>
    <s v="DIAN"/>
    <m/>
  </r>
  <r>
    <x v="7"/>
    <x v="0"/>
    <x v="6"/>
    <x v="0"/>
    <x v="2"/>
    <x v="3"/>
    <x v="3"/>
    <x v="96"/>
    <m/>
    <m/>
  </r>
  <r>
    <x v="7"/>
    <x v="0"/>
    <x v="6"/>
    <x v="0"/>
    <x v="2"/>
    <x v="3"/>
    <x v="3"/>
    <x v="137"/>
    <s v="COOPERATIVA MULTIACTIVA UNIAGRO"/>
    <m/>
  </r>
  <r>
    <x v="7"/>
    <x v="0"/>
    <x v="6"/>
    <x v="0"/>
    <x v="2"/>
    <x v="3"/>
    <x v="3"/>
    <x v="97"/>
    <s v="LA CONCEPCION SA"/>
    <m/>
  </r>
  <r>
    <x v="7"/>
    <x v="0"/>
    <x v="6"/>
    <x v="0"/>
    <x v="2"/>
    <x v="3"/>
    <x v="3"/>
    <x v="97"/>
    <s v="CONNPLANTS SAS"/>
    <m/>
  </r>
  <r>
    <x v="7"/>
    <x v="0"/>
    <x v="6"/>
    <x v="0"/>
    <x v="2"/>
    <x v="3"/>
    <x v="3"/>
    <x v="97"/>
    <s v="LA VITAL COLOMBIA SAS"/>
    <m/>
  </r>
  <r>
    <x v="7"/>
    <x v="0"/>
    <x v="6"/>
    <x v="0"/>
    <x v="2"/>
    <x v="3"/>
    <x v="3"/>
    <x v="97"/>
    <s v="ASOCIACION AGROPIMIENTERA VALLE DEL GUAMEZ"/>
    <m/>
  </r>
  <r>
    <x v="7"/>
    <x v="0"/>
    <x v="6"/>
    <x v="0"/>
    <x v="2"/>
    <x v="3"/>
    <x v="3"/>
    <x v="97"/>
    <m/>
    <m/>
  </r>
  <r>
    <x v="7"/>
    <x v="0"/>
    <x v="6"/>
    <x v="0"/>
    <x v="2"/>
    <x v="3"/>
    <x v="3"/>
    <x v="97"/>
    <m/>
    <m/>
  </r>
  <r>
    <x v="7"/>
    <x v="0"/>
    <x v="6"/>
    <x v="0"/>
    <x v="2"/>
    <x v="3"/>
    <x v="3"/>
    <x v="97"/>
    <m/>
    <m/>
  </r>
  <r>
    <x v="7"/>
    <x v="0"/>
    <x v="6"/>
    <x v="0"/>
    <x v="2"/>
    <x v="3"/>
    <x v="3"/>
    <x v="98"/>
    <m/>
    <m/>
  </r>
  <r>
    <x v="7"/>
    <x v="0"/>
    <x v="6"/>
    <x v="0"/>
    <x v="2"/>
    <x v="3"/>
    <x v="3"/>
    <x v="99"/>
    <s v="FARMAVIT EMPRESA ASOCIATIVA DE TRABAJO"/>
    <m/>
  </r>
  <r>
    <x v="7"/>
    <x v="0"/>
    <x v="6"/>
    <x v="0"/>
    <x v="2"/>
    <x v="3"/>
    <x v="3"/>
    <x v="99"/>
    <s v="RANPACK SAS"/>
    <n v="245000"/>
  </r>
  <r>
    <x v="7"/>
    <x v="0"/>
    <x v="6"/>
    <x v="0"/>
    <x v="2"/>
    <x v="3"/>
    <x v="3"/>
    <x v="99"/>
    <s v="NEW PLAST SAS"/>
    <m/>
  </r>
  <r>
    <x v="7"/>
    <x v="0"/>
    <x v="6"/>
    <x v="0"/>
    <x v="2"/>
    <x v="3"/>
    <x v="3"/>
    <x v="99"/>
    <s v="PRODUCCION GRAFICA EDITORES SAS"/>
    <n v="1328000"/>
  </r>
  <r>
    <x v="7"/>
    <x v="0"/>
    <x v="6"/>
    <x v="0"/>
    <x v="2"/>
    <x v="3"/>
    <x v="3"/>
    <x v="99"/>
    <s v="EMPACKING GLOBAL SAS"/>
    <m/>
  </r>
  <r>
    <x v="7"/>
    <x v="0"/>
    <x v="6"/>
    <x v="0"/>
    <x v="2"/>
    <x v="3"/>
    <x v="3"/>
    <x v="99"/>
    <s v="FITOBIOCELL SAS"/>
    <m/>
  </r>
  <r>
    <x v="7"/>
    <x v="0"/>
    <x v="6"/>
    <x v="0"/>
    <x v="2"/>
    <x v="3"/>
    <x v="3"/>
    <x v="99"/>
    <s v=" BOLSAS Y PLASTICOS LA 15 LTDA"/>
    <m/>
  </r>
  <r>
    <x v="7"/>
    <x v="0"/>
    <x v="6"/>
    <x v="0"/>
    <x v="2"/>
    <x v="3"/>
    <x v="26"/>
    <x v="137"/>
    <m/>
    <m/>
  </r>
  <r>
    <x v="7"/>
    <x v="0"/>
    <x v="6"/>
    <x v="0"/>
    <x v="2"/>
    <x v="3"/>
    <x v="20"/>
    <x v="49"/>
    <s v="MULTILINEA LTDA"/>
    <m/>
  </r>
  <r>
    <x v="7"/>
    <x v="0"/>
    <x v="6"/>
    <x v="0"/>
    <x v="2"/>
    <x v="3"/>
    <x v="20"/>
    <x v="49"/>
    <s v="MELONN SAS"/>
    <m/>
  </r>
  <r>
    <x v="7"/>
    <x v="0"/>
    <x v="6"/>
    <x v="0"/>
    <x v="2"/>
    <x v="3"/>
    <x v="20"/>
    <x v="49"/>
    <s v="COORDINADORA MERCANTIL SA"/>
    <n v="2479900"/>
  </r>
  <r>
    <x v="7"/>
    <x v="0"/>
    <x v="6"/>
    <x v="0"/>
    <x v="2"/>
    <x v="3"/>
    <x v="20"/>
    <x v="49"/>
    <s v="ALLTAG SAS"/>
    <n v="485760"/>
  </r>
  <r>
    <x v="7"/>
    <x v="0"/>
    <x v="6"/>
    <x v="0"/>
    <x v="2"/>
    <x v="3"/>
    <x v="20"/>
    <x v="49"/>
    <s v="FITOBIOCELL SAS"/>
    <m/>
  </r>
  <r>
    <x v="7"/>
    <x v="0"/>
    <x v="6"/>
    <x v="0"/>
    <x v="2"/>
    <x v="3"/>
    <x v="20"/>
    <x v="49"/>
    <s v="RANPACK SAS"/>
    <n v="15000"/>
  </r>
  <r>
    <x v="7"/>
    <x v="0"/>
    <x v="6"/>
    <x v="0"/>
    <x v="2"/>
    <x v="3"/>
    <x v="20"/>
    <x v="151"/>
    <m/>
    <m/>
  </r>
  <r>
    <x v="7"/>
    <x v="0"/>
    <x v="6"/>
    <x v="0"/>
    <x v="2"/>
    <x v="3"/>
    <x v="20"/>
    <x v="111"/>
    <s v="ALLTAG SAS"/>
    <n v="862730"/>
  </r>
  <r>
    <x v="7"/>
    <x v="0"/>
    <x v="6"/>
    <x v="0"/>
    <x v="2"/>
    <x v="3"/>
    <x v="20"/>
    <x v="111"/>
    <s v="MELONN SAS"/>
    <n v="910243"/>
  </r>
  <r>
    <x v="7"/>
    <x v="0"/>
    <x v="6"/>
    <x v="0"/>
    <x v="2"/>
    <x v="3"/>
    <x v="20"/>
    <x v="111"/>
    <m/>
    <m/>
  </r>
  <r>
    <x v="7"/>
    <x v="0"/>
    <x v="6"/>
    <x v="0"/>
    <x v="2"/>
    <x v="3"/>
    <x v="20"/>
    <x v="111"/>
    <m/>
    <m/>
  </r>
  <r>
    <x v="7"/>
    <x v="0"/>
    <x v="6"/>
    <x v="0"/>
    <x v="2"/>
    <x v="3"/>
    <x v="20"/>
    <x v="111"/>
    <m/>
    <m/>
  </r>
  <r>
    <x v="7"/>
    <x v="0"/>
    <x v="6"/>
    <x v="0"/>
    <x v="2"/>
    <x v="3"/>
    <x v="30"/>
    <x v="151"/>
    <s v="MELONN SAS"/>
    <n v="2083695"/>
  </r>
  <r>
    <x v="7"/>
    <x v="0"/>
    <x v="6"/>
    <x v="0"/>
    <x v="2"/>
    <x v="3"/>
    <x v="30"/>
    <x v="151"/>
    <s v="FITOBIOCELL SAS"/>
    <m/>
  </r>
  <r>
    <x v="7"/>
    <x v="0"/>
    <x v="6"/>
    <x v="0"/>
    <x v="2"/>
    <x v="3"/>
    <x v="0"/>
    <x v="157"/>
    <s v="CONNPLANTS SAS"/>
    <m/>
  </r>
  <r>
    <x v="7"/>
    <x v="0"/>
    <x v="6"/>
    <x v="0"/>
    <x v="2"/>
    <x v="3"/>
    <x v="21"/>
    <x v="50"/>
    <m/>
    <m/>
  </r>
  <r>
    <x v="7"/>
    <x v="0"/>
    <x v="6"/>
    <x v="0"/>
    <x v="2"/>
    <x v="3"/>
    <x v="21"/>
    <x v="132"/>
    <m/>
    <m/>
  </r>
  <r>
    <x v="5"/>
    <x v="1"/>
    <x v="6"/>
    <x v="0"/>
    <x v="1"/>
    <x v="2"/>
    <x v="24"/>
    <x v="63"/>
    <s v="VARIOS"/>
    <n v="155270311"/>
  </r>
  <r>
    <x v="5"/>
    <x v="1"/>
    <x v="6"/>
    <x v="0"/>
    <x v="0"/>
    <x v="0"/>
    <x v="17"/>
    <x v="133"/>
    <m/>
    <n v="69871639.950000003"/>
  </r>
  <r>
    <x v="5"/>
    <x v="1"/>
    <x v="6"/>
    <x v="0"/>
    <x v="2"/>
    <x v="3"/>
    <x v="3"/>
    <x v="133"/>
    <m/>
    <n v="46581093.299999997"/>
  </r>
  <r>
    <x v="6"/>
    <x v="1"/>
    <x v="6"/>
    <x v="0"/>
    <x v="1"/>
    <x v="2"/>
    <x v="24"/>
    <x v="63"/>
    <s v="VARIOS"/>
    <n v="133201293"/>
  </r>
  <r>
    <x v="6"/>
    <x v="1"/>
    <x v="6"/>
    <x v="0"/>
    <x v="0"/>
    <x v="0"/>
    <x v="17"/>
    <x v="133"/>
    <m/>
    <n v="59940581.850000001"/>
  </r>
  <r>
    <x v="6"/>
    <x v="1"/>
    <x v="6"/>
    <x v="0"/>
    <x v="2"/>
    <x v="3"/>
    <x v="3"/>
    <x v="133"/>
    <m/>
    <n v="39960387.899999999"/>
  </r>
  <r>
    <x v="7"/>
    <x v="1"/>
    <x v="6"/>
    <x v="0"/>
    <x v="1"/>
    <x v="2"/>
    <x v="24"/>
    <x v="63"/>
    <s v="VARIOS"/>
    <n v="166854531"/>
  </r>
  <r>
    <x v="7"/>
    <x v="1"/>
    <x v="6"/>
    <x v="0"/>
    <x v="0"/>
    <x v="0"/>
    <x v="17"/>
    <x v="133"/>
    <m/>
    <n v="75084538.950000003"/>
  </r>
  <r>
    <x v="7"/>
    <x v="1"/>
    <x v="6"/>
    <x v="0"/>
    <x v="2"/>
    <x v="3"/>
    <x v="3"/>
    <x v="133"/>
    <m/>
    <n v="50056359.299999997"/>
  </r>
  <r>
    <x v="8"/>
    <x v="1"/>
    <x v="6"/>
    <x v="0"/>
    <x v="1"/>
    <x v="2"/>
    <x v="24"/>
    <x v="63"/>
    <s v="VARIOS"/>
    <n v="194974329"/>
  </r>
  <r>
    <x v="8"/>
    <x v="1"/>
    <x v="6"/>
    <x v="0"/>
    <x v="0"/>
    <x v="0"/>
    <x v="17"/>
    <x v="133"/>
    <m/>
    <n v="87738448.049999997"/>
  </r>
  <r>
    <x v="8"/>
    <x v="1"/>
    <x v="6"/>
    <x v="0"/>
    <x v="2"/>
    <x v="3"/>
    <x v="3"/>
    <x v="133"/>
    <m/>
    <n v="58492298.699999996"/>
  </r>
  <r>
    <x v="9"/>
    <x v="1"/>
    <x v="6"/>
    <x v="0"/>
    <x v="1"/>
    <x v="2"/>
    <x v="24"/>
    <x v="63"/>
    <s v="VARIOS"/>
    <n v="211905175"/>
  </r>
  <r>
    <x v="9"/>
    <x v="1"/>
    <x v="6"/>
    <x v="0"/>
    <x v="0"/>
    <x v="0"/>
    <x v="17"/>
    <x v="133"/>
    <m/>
    <n v="95357328.75"/>
  </r>
  <r>
    <x v="9"/>
    <x v="1"/>
    <x v="6"/>
    <x v="0"/>
    <x v="2"/>
    <x v="3"/>
    <x v="3"/>
    <x v="133"/>
    <m/>
    <n v="63571552.5"/>
  </r>
  <r>
    <x v="10"/>
    <x v="1"/>
    <x v="6"/>
    <x v="0"/>
    <x v="1"/>
    <x v="2"/>
    <x v="24"/>
    <x v="63"/>
    <s v="VARIOS"/>
    <n v="205560066"/>
  </r>
  <r>
    <x v="10"/>
    <x v="1"/>
    <x v="6"/>
    <x v="0"/>
    <x v="0"/>
    <x v="0"/>
    <x v="17"/>
    <x v="133"/>
    <m/>
    <n v="92502029.700000003"/>
  </r>
  <r>
    <x v="10"/>
    <x v="1"/>
    <x v="6"/>
    <x v="0"/>
    <x v="2"/>
    <x v="3"/>
    <x v="3"/>
    <x v="133"/>
    <m/>
    <n v="61668019.799999997"/>
  </r>
  <r>
    <x v="11"/>
    <x v="1"/>
    <x v="6"/>
    <x v="0"/>
    <x v="1"/>
    <x v="2"/>
    <x v="24"/>
    <x v="63"/>
    <s v="VARIOS"/>
    <n v="226389988"/>
  </r>
  <r>
    <x v="11"/>
    <x v="1"/>
    <x v="6"/>
    <x v="0"/>
    <x v="0"/>
    <x v="0"/>
    <x v="17"/>
    <x v="133"/>
    <m/>
    <n v="101875494.60000001"/>
  </r>
  <r>
    <x v="11"/>
    <x v="1"/>
    <x v="6"/>
    <x v="0"/>
    <x v="2"/>
    <x v="3"/>
    <x v="3"/>
    <x v="133"/>
    <m/>
    <n v="67916996.399999991"/>
  </r>
  <r>
    <x v="0"/>
    <x v="1"/>
    <x v="6"/>
    <x v="0"/>
    <x v="1"/>
    <x v="2"/>
    <x v="24"/>
    <x v="63"/>
    <s v="VARIOS"/>
    <n v="234479212"/>
  </r>
  <r>
    <x v="0"/>
    <x v="1"/>
    <x v="6"/>
    <x v="0"/>
    <x v="0"/>
    <x v="0"/>
    <x v="17"/>
    <x v="133"/>
    <m/>
    <n v="105515645.40000001"/>
  </r>
  <r>
    <x v="0"/>
    <x v="1"/>
    <x v="6"/>
    <x v="0"/>
    <x v="2"/>
    <x v="3"/>
    <x v="3"/>
    <x v="133"/>
    <m/>
    <n v="70343763.599999994"/>
  </r>
  <r>
    <x v="1"/>
    <x v="1"/>
    <x v="6"/>
    <x v="0"/>
    <x v="1"/>
    <x v="2"/>
    <x v="24"/>
    <x v="63"/>
    <s v="VARIOS"/>
    <n v="229463482"/>
  </r>
  <r>
    <x v="1"/>
    <x v="1"/>
    <x v="6"/>
    <x v="0"/>
    <x v="0"/>
    <x v="0"/>
    <x v="17"/>
    <x v="133"/>
    <m/>
    <n v="103258566.90000001"/>
  </r>
  <r>
    <x v="1"/>
    <x v="1"/>
    <x v="6"/>
    <x v="0"/>
    <x v="2"/>
    <x v="3"/>
    <x v="3"/>
    <x v="133"/>
    <m/>
    <n v="68839044.599999994"/>
  </r>
  <r>
    <x v="2"/>
    <x v="1"/>
    <x v="6"/>
    <x v="0"/>
    <x v="1"/>
    <x v="2"/>
    <x v="24"/>
    <x v="63"/>
    <s v="VARIOS"/>
    <n v="277819497"/>
  </r>
  <r>
    <x v="2"/>
    <x v="1"/>
    <x v="6"/>
    <x v="0"/>
    <x v="0"/>
    <x v="0"/>
    <x v="17"/>
    <x v="133"/>
    <m/>
    <n v="125018773.65000001"/>
  </r>
  <r>
    <x v="2"/>
    <x v="1"/>
    <x v="6"/>
    <x v="0"/>
    <x v="2"/>
    <x v="3"/>
    <x v="3"/>
    <x v="133"/>
    <m/>
    <n v="83345849.099999994"/>
  </r>
  <r>
    <x v="3"/>
    <x v="1"/>
    <x v="6"/>
    <x v="0"/>
    <x v="1"/>
    <x v="2"/>
    <x v="24"/>
    <x v="63"/>
    <s v="VARIOS"/>
    <n v="294438888"/>
  </r>
  <r>
    <x v="3"/>
    <x v="1"/>
    <x v="6"/>
    <x v="0"/>
    <x v="0"/>
    <x v="0"/>
    <x v="17"/>
    <x v="133"/>
    <m/>
    <n v="132497499.60000001"/>
  </r>
  <r>
    <x v="3"/>
    <x v="1"/>
    <x v="6"/>
    <x v="0"/>
    <x v="2"/>
    <x v="3"/>
    <x v="3"/>
    <x v="133"/>
    <m/>
    <n v="88331666.399999991"/>
  </r>
  <r>
    <x v="4"/>
    <x v="1"/>
    <x v="6"/>
    <x v="0"/>
    <x v="1"/>
    <x v="2"/>
    <x v="24"/>
    <x v="63"/>
    <s v="VARIOS"/>
    <n v="250708341"/>
  </r>
  <r>
    <x v="4"/>
    <x v="1"/>
    <x v="6"/>
    <x v="0"/>
    <x v="0"/>
    <x v="0"/>
    <x v="17"/>
    <x v="133"/>
    <m/>
    <n v="112818753.45"/>
  </r>
  <r>
    <x v="4"/>
    <x v="1"/>
    <x v="6"/>
    <x v="0"/>
    <x v="2"/>
    <x v="3"/>
    <x v="3"/>
    <x v="133"/>
    <m/>
    <n v="75212502.299999997"/>
  </r>
  <r>
    <x v="8"/>
    <x v="0"/>
    <x v="6"/>
    <x v="0"/>
    <x v="1"/>
    <x v="2"/>
    <x v="24"/>
    <x v="63"/>
    <s v="VARIOS"/>
    <n v="144047617.11000001"/>
  </r>
  <r>
    <x v="8"/>
    <x v="0"/>
    <x v="6"/>
    <x v="0"/>
    <x v="1"/>
    <x v="5"/>
    <x v="11"/>
    <x v="64"/>
    <m/>
    <m/>
  </r>
  <r>
    <x v="8"/>
    <x v="0"/>
    <x v="6"/>
    <x v="0"/>
    <x v="1"/>
    <x v="5"/>
    <x v="14"/>
    <x v="66"/>
    <m/>
    <m/>
  </r>
  <r>
    <x v="8"/>
    <x v="0"/>
    <x v="6"/>
    <x v="0"/>
    <x v="1"/>
    <x v="5"/>
    <x v="15"/>
    <x v="69"/>
    <m/>
    <m/>
  </r>
  <r>
    <x v="8"/>
    <x v="0"/>
    <x v="6"/>
    <x v="0"/>
    <x v="1"/>
    <x v="2"/>
    <x v="25"/>
    <x v="74"/>
    <m/>
    <n v="-18247855.140000001"/>
  </r>
  <r>
    <x v="8"/>
    <x v="0"/>
    <x v="6"/>
    <x v="0"/>
    <x v="1"/>
    <x v="2"/>
    <x v="25"/>
    <x v="118"/>
    <m/>
    <m/>
  </r>
  <r>
    <x v="8"/>
    <x v="0"/>
    <x v="6"/>
    <x v="0"/>
    <x v="1"/>
    <x v="2"/>
    <x v="0"/>
    <x v="103"/>
    <m/>
    <m/>
  </r>
  <r>
    <x v="8"/>
    <x v="0"/>
    <x v="6"/>
    <x v="0"/>
    <x v="1"/>
    <x v="2"/>
    <x v="0"/>
    <x v="104"/>
    <m/>
    <n v="323529.36"/>
  </r>
  <r>
    <x v="8"/>
    <x v="0"/>
    <x v="6"/>
    <x v="0"/>
    <x v="1"/>
    <x v="2"/>
    <x v="0"/>
    <x v="145"/>
    <m/>
    <n v="-1809552.17"/>
  </r>
  <r>
    <x v="8"/>
    <x v="0"/>
    <x v="6"/>
    <x v="0"/>
    <x v="1"/>
    <x v="5"/>
    <x v="7"/>
    <x v="153"/>
    <m/>
    <m/>
  </r>
  <r>
    <x v="8"/>
    <x v="0"/>
    <x v="6"/>
    <x v="0"/>
    <x v="0"/>
    <x v="0"/>
    <x v="4"/>
    <x v="158"/>
    <s v="SEBASTIAN MENDOZA CASTAÑO"/>
    <n v="16900000"/>
  </r>
  <r>
    <x v="8"/>
    <x v="0"/>
    <x v="6"/>
    <x v="0"/>
    <x v="0"/>
    <x v="0"/>
    <x v="4"/>
    <x v="6"/>
    <s v="ONLINE MARIA DEL MAR MEZU PALACIOS"/>
    <n v="2070000"/>
  </r>
  <r>
    <x v="8"/>
    <x v="0"/>
    <x v="6"/>
    <x v="0"/>
    <x v="0"/>
    <x v="0"/>
    <x v="4"/>
    <x v="6"/>
    <s v="MILDRED LOPEZ CAMPO"/>
    <m/>
  </r>
  <r>
    <x v="8"/>
    <x v="0"/>
    <x v="6"/>
    <x v="0"/>
    <x v="0"/>
    <x v="0"/>
    <x v="4"/>
    <x v="160"/>
    <s v="SEBASTIAN MENDOZA CASTAÑO"/>
    <n v="1027656"/>
  </r>
  <r>
    <x v="8"/>
    <x v="0"/>
    <x v="6"/>
    <x v="0"/>
    <x v="0"/>
    <x v="0"/>
    <x v="4"/>
    <x v="160"/>
    <s v="DAVID MUÑOZ MONTOYA"/>
    <n v="700000"/>
  </r>
  <r>
    <x v="8"/>
    <x v="0"/>
    <x v="6"/>
    <x v="0"/>
    <x v="0"/>
    <x v="0"/>
    <x v="4"/>
    <x v="7"/>
    <s v="ONLINE MARIA DEL MAR MEZU PALACIOS"/>
    <n v="162000"/>
  </r>
  <r>
    <x v="8"/>
    <x v="0"/>
    <x v="6"/>
    <x v="0"/>
    <x v="0"/>
    <x v="0"/>
    <x v="4"/>
    <x v="7"/>
    <s v="MILDRED LOPEZ CAMPO"/>
    <m/>
  </r>
  <r>
    <x v="8"/>
    <x v="0"/>
    <x v="6"/>
    <x v="0"/>
    <x v="0"/>
    <x v="0"/>
    <x v="4"/>
    <x v="7"/>
    <m/>
    <m/>
  </r>
  <r>
    <x v="8"/>
    <x v="0"/>
    <x v="6"/>
    <x v="0"/>
    <x v="0"/>
    <x v="0"/>
    <x v="4"/>
    <x v="8"/>
    <s v="SEBASTIAN MENDOZA CASTAÑO"/>
    <m/>
  </r>
  <r>
    <x v="8"/>
    <x v="0"/>
    <x v="6"/>
    <x v="0"/>
    <x v="0"/>
    <x v="0"/>
    <x v="4"/>
    <x v="8"/>
    <s v="ONLINE MARIA DEL MAR MEZU PALACIOS"/>
    <n v="186000"/>
  </r>
  <r>
    <x v="8"/>
    <x v="0"/>
    <x v="6"/>
    <x v="0"/>
    <x v="0"/>
    <x v="0"/>
    <x v="4"/>
    <x v="8"/>
    <s v="MILDRED LOPEZ CAMPO"/>
    <m/>
  </r>
  <r>
    <x v="8"/>
    <x v="0"/>
    <x v="6"/>
    <x v="0"/>
    <x v="0"/>
    <x v="0"/>
    <x v="4"/>
    <x v="9"/>
    <s v="SEBASTIAN MENDOZA CASTAÑO"/>
    <m/>
  </r>
  <r>
    <x v="8"/>
    <x v="0"/>
    <x v="6"/>
    <x v="0"/>
    <x v="0"/>
    <x v="0"/>
    <x v="4"/>
    <x v="9"/>
    <s v="MILDRED LOPEZ CAMPO"/>
    <m/>
  </r>
  <r>
    <x v="8"/>
    <x v="0"/>
    <x v="6"/>
    <x v="0"/>
    <x v="0"/>
    <x v="0"/>
    <x v="4"/>
    <x v="9"/>
    <s v="Ana Myrian Salazar"/>
    <m/>
  </r>
  <r>
    <x v="8"/>
    <x v="0"/>
    <x v="6"/>
    <x v="0"/>
    <x v="0"/>
    <x v="0"/>
    <x v="4"/>
    <x v="9"/>
    <s v="ONLINE MARIA DEL MAR MEZU PALACIOS"/>
    <n v="22320"/>
  </r>
  <r>
    <x v="8"/>
    <x v="0"/>
    <x v="6"/>
    <x v="0"/>
    <x v="0"/>
    <x v="0"/>
    <x v="4"/>
    <x v="10"/>
    <s v="SEBASTIAN MENDOZA CASTAÑO"/>
    <m/>
  </r>
  <r>
    <x v="8"/>
    <x v="0"/>
    <x v="6"/>
    <x v="0"/>
    <x v="0"/>
    <x v="0"/>
    <x v="4"/>
    <x v="10"/>
    <s v="ONLINE MARIA DEL MAR MEZU PALACIOS"/>
    <n v="186000"/>
  </r>
  <r>
    <x v="8"/>
    <x v="0"/>
    <x v="6"/>
    <x v="0"/>
    <x v="0"/>
    <x v="0"/>
    <x v="4"/>
    <x v="10"/>
    <s v="MILDRED LOPEZ CAMPO"/>
    <m/>
  </r>
  <r>
    <x v="8"/>
    <x v="0"/>
    <x v="6"/>
    <x v="0"/>
    <x v="0"/>
    <x v="0"/>
    <x v="4"/>
    <x v="11"/>
    <s v="SEBASTIAN MENDOZA CASTAÑO"/>
    <n v="704167"/>
  </r>
  <r>
    <x v="8"/>
    <x v="0"/>
    <x v="6"/>
    <x v="0"/>
    <x v="0"/>
    <x v="0"/>
    <x v="4"/>
    <x v="11"/>
    <s v="MILDRED LOPEZ CAMPO"/>
    <m/>
  </r>
  <r>
    <x v="8"/>
    <x v="0"/>
    <x v="6"/>
    <x v="0"/>
    <x v="0"/>
    <x v="0"/>
    <x v="4"/>
    <x v="11"/>
    <s v="ONLINE MARIA DEL MAR MEZU PALACIOS"/>
    <n v="86250"/>
  </r>
  <r>
    <x v="8"/>
    <x v="0"/>
    <x v="6"/>
    <x v="0"/>
    <x v="0"/>
    <x v="0"/>
    <x v="4"/>
    <x v="12"/>
    <s v="SEBASTIAN MENDOZA CASTAÑO"/>
    <m/>
  </r>
  <r>
    <x v="8"/>
    <x v="0"/>
    <x v="6"/>
    <x v="0"/>
    <x v="0"/>
    <x v="0"/>
    <x v="4"/>
    <x v="134"/>
    <m/>
    <m/>
  </r>
  <r>
    <x v="8"/>
    <x v="0"/>
    <x v="6"/>
    <x v="0"/>
    <x v="0"/>
    <x v="0"/>
    <x v="4"/>
    <x v="142"/>
    <m/>
    <m/>
  </r>
  <r>
    <x v="8"/>
    <x v="0"/>
    <x v="6"/>
    <x v="0"/>
    <x v="0"/>
    <x v="0"/>
    <x v="4"/>
    <x v="56"/>
    <s v="ARITEX DE COLOMBIA SAS"/>
    <m/>
  </r>
  <r>
    <x v="8"/>
    <x v="0"/>
    <x v="6"/>
    <x v="0"/>
    <x v="0"/>
    <x v="0"/>
    <x v="4"/>
    <x v="13"/>
    <s v="SEGUROS DE RIESGOS LABORALES SURAMERICANA S.A."/>
    <n v="72558"/>
  </r>
  <r>
    <x v="8"/>
    <x v="0"/>
    <x v="6"/>
    <x v="0"/>
    <x v="0"/>
    <x v="0"/>
    <x v="4"/>
    <x v="146"/>
    <s v="EPS Sura"/>
    <m/>
  </r>
  <r>
    <x v="8"/>
    <x v="0"/>
    <x v="6"/>
    <x v="0"/>
    <x v="0"/>
    <x v="0"/>
    <x v="4"/>
    <x v="14"/>
    <s v="Protección S.A"/>
    <n v="1668000"/>
  </r>
  <r>
    <x v="8"/>
    <x v="0"/>
    <x v="6"/>
    <x v="0"/>
    <x v="0"/>
    <x v="0"/>
    <x v="4"/>
    <x v="14"/>
    <s v="Colpensiones"/>
    <m/>
  </r>
  <r>
    <x v="8"/>
    <x v="0"/>
    <x v="6"/>
    <x v="0"/>
    <x v="0"/>
    <x v="0"/>
    <x v="4"/>
    <x v="15"/>
    <s v="Comfandi "/>
    <n v="556000"/>
  </r>
  <r>
    <x v="8"/>
    <x v="0"/>
    <x v="6"/>
    <x v="0"/>
    <x v="0"/>
    <x v="0"/>
    <x v="4"/>
    <x v="147"/>
    <s v="PLUXEE COLOMBIA S.A.S."/>
    <n v="1043900"/>
  </r>
  <r>
    <x v="8"/>
    <x v="0"/>
    <x v="6"/>
    <x v="0"/>
    <x v="0"/>
    <x v="0"/>
    <x v="4"/>
    <x v="113"/>
    <s v="INVERSIONES EN RECREACION DEPORTE Y SALUD S.A."/>
    <m/>
  </r>
  <r>
    <x v="8"/>
    <x v="0"/>
    <x v="6"/>
    <x v="0"/>
    <x v="0"/>
    <x v="0"/>
    <x v="9"/>
    <x v="114"/>
    <s v="H&amp;G CONTADORES SAS"/>
    <n v="1344840"/>
  </r>
  <r>
    <x v="8"/>
    <x v="0"/>
    <x v="6"/>
    <x v="0"/>
    <x v="0"/>
    <x v="0"/>
    <x v="9"/>
    <x v="30"/>
    <s v="Pinzon Pinzon &amp; Asociados Abogados SAS"/>
    <n v="1300000"/>
  </r>
  <r>
    <x v="8"/>
    <x v="0"/>
    <x v="6"/>
    <x v="0"/>
    <x v="0"/>
    <x v="0"/>
    <x v="9"/>
    <x v="110"/>
    <s v="JUAN ESTEBAN ENRIQUEZ FLOREZ"/>
    <m/>
  </r>
  <r>
    <x v="8"/>
    <x v="0"/>
    <x v="6"/>
    <x v="0"/>
    <x v="0"/>
    <x v="0"/>
    <x v="5"/>
    <x v="70"/>
    <s v=" COLOMBIA TELECOMUNICACIONES S.A. E.S.P."/>
    <n v="690"/>
  </r>
  <r>
    <x v="8"/>
    <x v="0"/>
    <x v="6"/>
    <x v="0"/>
    <x v="0"/>
    <x v="0"/>
    <x v="5"/>
    <x v="70"/>
    <s v="STAY S.A.S"/>
    <n v="6666.67"/>
  </r>
  <r>
    <x v="8"/>
    <x v="0"/>
    <x v="6"/>
    <x v="0"/>
    <x v="0"/>
    <x v="0"/>
    <x v="5"/>
    <x v="70"/>
    <s v="FABRICA DE ALIMENTOS PROCESADOS VENTOLINI S.A. EN REORGANIZACION"/>
    <n v="5667"/>
  </r>
  <r>
    <x v="8"/>
    <x v="0"/>
    <x v="6"/>
    <x v="0"/>
    <x v="0"/>
    <x v="0"/>
    <x v="5"/>
    <x v="70"/>
    <s v="Hotel Laureles Plaza SAS"/>
    <n v="2962.96"/>
  </r>
  <r>
    <x v="8"/>
    <x v="0"/>
    <x v="6"/>
    <x v="0"/>
    <x v="0"/>
    <x v="0"/>
    <x v="5"/>
    <x v="102"/>
    <m/>
    <m/>
  </r>
  <r>
    <x v="8"/>
    <x v="0"/>
    <x v="6"/>
    <x v="0"/>
    <x v="0"/>
    <x v="0"/>
    <x v="5"/>
    <x v="71"/>
    <s v=" COLOMBIA TELECOMUNICACIONES S.A. E.S.P."/>
    <m/>
  </r>
  <r>
    <x v="8"/>
    <x v="0"/>
    <x v="6"/>
    <x v="0"/>
    <x v="0"/>
    <x v="0"/>
    <x v="5"/>
    <x v="71"/>
    <s v="GRUPO EMPRESARIAL LA SEBASTIANA SAS"/>
    <m/>
  </r>
  <r>
    <x v="8"/>
    <x v="0"/>
    <x v="6"/>
    <x v="0"/>
    <x v="0"/>
    <x v="0"/>
    <x v="5"/>
    <x v="71"/>
    <s v="SURAMERICA COMERCIAL S.A.S."/>
    <m/>
  </r>
  <r>
    <x v="8"/>
    <x v="0"/>
    <x v="6"/>
    <x v="0"/>
    <x v="0"/>
    <x v="0"/>
    <x v="5"/>
    <x v="71"/>
    <s v="AEROVIAS DE INTEGRACION REGIONAL S A"/>
    <n v="87307"/>
  </r>
  <r>
    <x v="8"/>
    <x v="0"/>
    <x v="6"/>
    <x v="0"/>
    <x v="0"/>
    <x v="0"/>
    <x v="5"/>
    <x v="78"/>
    <m/>
    <m/>
  </r>
  <r>
    <x v="8"/>
    <x v="0"/>
    <x v="6"/>
    <x v="0"/>
    <x v="0"/>
    <x v="0"/>
    <x v="6"/>
    <x v="17"/>
    <s v="OLGA BARBOSA DE HURTADO"/>
    <m/>
  </r>
  <r>
    <x v="8"/>
    <x v="0"/>
    <x v="6"/>
    <x v="0"/>
    <x v="0"/>
    <x v="0"/>
    <x v="6"/>
    <x v="17"/>
    <m/>
    <m/>
  </r>
  <r>
    <x v="8"/>
    <x v="0"/>
    <x v="6"/>
    <x v="0"/>
    <x v="0"/>
    <x v="0"/>
    <x v="6"/>
    <x v="143"/>
    <m/>
    <m/>
  </r>
  <r>
    <x v="8"/>
    <x v="0"/>
    <x v="6"/>
    <x v="0"/>
    <x v="0"/>
    <x v="0"/>
    <x v="29"/>
    <x v="154"/>
    <s v="Suramericana"/>
    <n v="43930"/>
  </r>
  <r>
    <x v="8"/>
    <x v="0"/>
    <x v="6"/>
    <x v="0"/>
    <x v="0"/>
    <x v="0"/>
    <x v="0"/>
    <x v="79"/>
    <m/>
    <m/>
  </r>
  <r>
    <x v="8"/>
    <x v="0"/>
    <x v="6"/>
    <x v="0"/>
    <x v="0"/>
    <x v="0"/>
    <x v="0"/>
    <x v="80"/>
    <s v="GOOGLE LLC"/>
    <n v="832859"/>
  </r>
  <r>
    <x v="8"/>
    <x v="0"/>
    <x v="6"/>
    <x v="0"/>
    <x v="0"/>
    <x v="0"/>
    <x v="0"/>
    <x v="80"/>
    <s v="MERCADEO COMPARTIDO SAS"/>
    <n v="506861.4"/>
  </r>
  <r>
    <x v="8"/>
    <x v="0"/>
    <x v="6"/>
    <x v="0"/>
    <x v="0"/>
    <x v="0"/>
    <x v="0"/>
    <x v="80"/>
    <s v="FAVEBOOK IRELAND LIMITED"/>
    <n v="1806187.69"/>
  </r>
  <r>
    <x v="8"/>
    <x v="0"/>
    <x v="6"/>
    <x v="0"/>
    <x v="0"/>
    <x v="0"/>
    <x v="0"/>
    <x v="80"/>
    <s v=" MANCHOLA ASOCIADOS LTDA"/>
    <n v="2500000"/>
  </r>
  <r>
    <x v="8"/>
    <x v="0"/>
    <x v="6"/>
    <x v="0"/>
    <x v="0"/>
    <x v="0"/>
    <x v="0"/>
    <x v="80"/>
    <s v="FD SAN JORGE SAS"/>
    <n v="2325998"/>
  </r>
  <r>
    <x v="8"/>
    <x v="0"/>
    <x v="6"/>
    <x v="0"/>
    <x v="0"/>
    <x v="0"/>
    <x v="0"/>
    <x v="80"/>
    <s v="PRODUCCION GRAFICA EDITORES SAS"/>
    <m/>
  </r>
  <r>
    <x v="8"/>
    <x v="0"/>
    <x v="6"/>
    <x v="0"/>
    <x v="0"/>
    <x v="0"/>
    <x v="0"/>
    <x v="80"/>
    <s v="INGRID VIVIANA AGUDELO POVEDA"/>
    <m/>
  </r>
  <r>
    <x v="8"/>
    <x v="0"/>
    <x v="6"/>
    <x v="0"/>
    <x v="0"/>
    <x v="0"/>
    <x v="0"/>
    <x v="80"/>
    <s v="MARIA JOSE LOPEZ BOLAÑOS"/>
    <n v="1290000"/>
  </r>
  <r>
    <x v="8"/>
    <x v="0"/>
    <x v="6"/>
    <x v="0"/>
    <x v="0"/>
    <x v="0"/>
    <x v="0"/>
    <x v="80"/>
    <s v="ARTEMISA S.A.S BIC"/>
    <n v="100000"/>
  </r>
  <r>
    <x v="8"/>
    <x v="0"/>
    <x v="6"/>
    <x v="0"/>
    <x v="0"/>
    <x v="0"/>
    <x v="0"/>
    <x v="84"/>
    <s v=" COLOMBIA TELECOMUNICACIONES S.A. E.S.P."/>
    <m/>
  </r>
  <r>
    <x v="8"/>
    <x v="0"/>
    <x v="6"/>
    <x v="0"/>
    <x v="0"/>
    <x v="0"/>
    <x v="0"/>
    <x v="84"/>
    <s v="LOGYCA ASOCIACION"/>
    <m/>
  </r>
  <r>
    <x v="8"/>
    <x v="0"/>
    <x v="6"/>
    <x v="0"/>
    <x v="0"/>
    <x v="0"/>
    <x v="0"/>
    <x v="107"/>
    <s v="LUCERO VASQUEZ"/>
    <n v="520000"/>
  </r>
  <r>
    <x v="8"/>
    <x v="0"/>
    <x v="6"/>
    <x v="0"/>
    <x v="0"/>
    <x v="0"/>
    <x v="0"/>
    <x v="115"/>
    <m/>
    <m/>
  </r>
  <r>
    <x v="8"/>
    <x v="0"/>
    <x v="6"/>
    <x v="0"/>
    <x v="0"/>
    <x v="0"/>
    <x v="0"/>
    <x v="138"/>
    <s v=" COLOMBIA TELECOMUNICACIONES S.A. E.S.P."/>
    <n v="268291.15999999997"/>
  </r>
  <r>
    <x v="8"/>
    <x v="0"/>
    <x v="6"/>
    <x v="0"/>
    <x v="0"/>
    <x v="0"/>
    <x v="0"/>
    <x v="108"/>
    <m/>
    <m/>
  </r>
  <r>
    <x v="8"/>
    <x v="0"/>
    <x v="6"/>
    <x v="0"/>
    <x v="0"/>
    <x v="0"/>
    <x v="0"/>
    <x v="109"/>
    <m/>
    <m/>
  </r>
  <r>
    <x v="8"/>
    <x v="0"/>
    <x v="6"/>
    <x v="0"/>
    <x v="0"/>
    <x v="0"/>
    <x v="0"/>
    <x v="116"/>
    <s v="JOSE JAVIER SALCEDO SANCHEZ"/>
    <m/>
  </r>
  <r>
    <x v="8"/>
    <x v="0"/>
    <x v="6"/>
    <x v="0"/>
    <x v="0"/>
    <x v="0"/>
    <x v="0"/>
    <x v="116"/>
    <s v="SIIGO SAS"/>
    <m/>
  </r>
  <r>
    <x v="8"/>
    <x v="0"/>
    <x v="6"/>
    <x v="0"/>
    <x v="0"/>
    <x v="0"/>
    <x v="0"/>
    <x v="79"/>
    <m/>
    <m/>
  </r>
  <r>
    <x v="8"/>
    <x v="0"/>
    <x v="6"/>
    <x v="0"/>
    <x v="0"/>
    <x v="0"/>
    <x v="12"/>
    <x v="81"/>
    <m/>
    <m/>
  </r>
  <r>
    <x v="8"/>
    <x v="0"/>
    <x v="6"/>
    <x v="0"/>
    <x v="0"/>
    <x v="0"/>
    <x v="12"/>
    <x v="82"/>
    <s v=" CAMARA DE COMERCIO DE CALI"/>
    <m/>
  </r>
  <r>
    <x v="8"/>
    <x v="0"/>
    <x v="6"/>
    <x v="0"/>
    <x v="0"/>
    <x v="0"/>
    <x v="12"/>
    <x v="83"/>
    <m/>
    <m/>
  </r>
  <r>
    <x v="8"/>
    <x v="0"/>
    <x v="6"/>
    <x v="0"/>
    <x v="0"/>
    <x v="0"/>
    <x v="12"/>
    <x v="84"/>
    <m/>
    <m/>
  </r>
  <r>
    <x v="8"/>
    <x v="0"/>
    <x v="6"/>
    <x v="0"/>
    <x v="0"/>
    <x v="0"/>
    <x v="19"/>
    <x v="100"/>
    <s v="EL COMERCIO ELECTRICO S.A.S."/>
    <m/>
  </r>
  <r>
    <x v="8"/>
    <x v="0"/>
    <x v="6"/>
    <x v="0"/>
    <x v="0"/>
    <x v="0"/>
    <x v="19"/>
    <x v="100"/>
    <s v="RAFAEL ALEJANDRO GARZON REBELLON"/>
    <m/>
  </r>
  <r>
    <x v="8"/>
    <x v="0"/>
    <x v="6"/>
    <x v="0"/>
    <x v="0"/>
    <x v="0"/>
    <x v="19"/>
    <x v="139"/>
    <s v="MIGUEL ANGEL PERDOMI"/>
    <m/>
  </r>
  <r>
    <x v="8"/>
    <x v="0"/>
    <x v="6"/>
    <x v="0"/>
    <x v="0"/>
    <x v="0"/>
    <x v="28"/>
    <x v="150"/>
    <m/>
    <m/>
  </r>
  <r>
    <x v="8"/>
    <x v="0"/>
    <x v="6"/>
    <x v="0"/>
    <x v="0"/>
    <x v="0"/>
    <x v="31"/>
    <x v="85"/>
    <s v="EDUARDO CARVAJAL CANO"/>
    <m/>
  </r>
  <r>
    <x v="8"/>
    <x v="0"/>
    <x v="6"/>
    <x v="0"/>
    <x v="0"/>
    <x v="0"/>
    <x v="31"/>
    <x v="85"/>
    <s v="FERRETODO LA PORTADA"/>
    <m/>
  </r>
  <r>
    <x v="8"/>
    <x v="0"/>
    <x v="6"/>
    <x v="0"/>
    <x v="0"/>
    <x v="0"/>
    <x v="27"/>
    <x v="140"/>
    <s v="JOSE JAVIER SALCEDO SANCHEZ"/>
    <m/>
  </r>
  <r>
    <x v="8"/>
    <x v="0"/>
    <x v="6"/>
    <x v="0"/>
    <x v="0"/>
    <x v="0"/>
    <x v="27"/>
    <x v="148"/>
    <s v=" PANGEA NATURAL PRODUCTS S.A.S."/>
    <m/>
  </r>
  <r>
    <x v="8"/>
    <x v="0"/>
    <x v="6"/>
    <x v="0"/>
    <x v="0"/>
    <x v="0"/>
    <x v="27"/>
    <x v="139"/>
    <s v=" PANGEA NATURAL PRODUCTS S.A.S."/>
    <m/>
  </r>
  <r>
    <x v="8"/>
    <x v="0"/>
    <x v="6"/>
    <x v="0"/>
    <x v="0"/>
    <x v="0"/>
    <x v="27"/>
    <x v="149"/>
    <s v=" PANGEA NATURAL PRODUCTS S.A.S."/>
    <m/>
  </r>
  <r>
    <x v="8"/>
    <x v="0"/>
    <x v="6"/>
    <x v="0"/>
    <x v="0"/>
    <x v="0"/>
    <x v="22"/>
    <x v="105"/>
    <s v=" PANGEA NATURAL PRODUCTS S.A.S."/>
    <m/>
  </r>
  <r>
    <x v="8"/>
    <x v="0"/>
    <x v="6"/>
    <x v="0"/>
    <x v="0"/>
    <x v="0"/>
    <x v="16"/>
    <x v="86"/>
    <s v="AEROVIAS DEL CONTINENTE AMERICANO S.A."/>
    <n v="2489800"/>
  </r>
  <r>
    <x v="8"/>
    <x v="0"/>
    <x v="6"/>
    <x v="0"/>
    <x v="0"/>
    <x v="0"/>
    <x v="16"/>
    <x v="86"/>
    <s v="AEROVIAS DE INTEGRACION REGIONAL S A"/>
    <n v="731700"/>
  </r>
  <r>
    <x v="8"/>
    <x v="0"/>
    <x v="6"/>
    <x v="0"/>
    <x v="0"/>
    <x v="0"/>
    <x v="16"/>
    <x v="86"/>
    <s v="AERO REPUBLICA S.A"/>
    <m/>
  </r>
  <r>
    <x v="8"/>
    <x v="0"/>
    <x v="6"/>
    <x v="0"/>
    <x v="0"/>
    <x v="0"/>
    <x v="16"/>
    <x v="117"/>
    <s v="STAY S.A.S"/>
    <n v="1256671.74"/>
  </r>
  <r>
    <x v="8"/>
    <x v="0"/>
    <x v="6"/>
    <x v="0"/>
    <x v="0"/>
    <x v="0"/>
    <x v="16"/>
    <x v="117"/>
    <s v="Hotel Laureles Plaza SAS"/>
    <n v="330000"/>
  </r>
  <r>
    <x v="8"/>
    <x v="0"/>
    <x v="6"/>
    <x v="0"/>
    <x v="0"/>
    <x v="0"/>
    <x v="16"/>
    <x v="117"/>
    <s v="CIENTO UNO S.A.S"/>
    <m/>
  </r>
  <r>
    <x v="8"/>
    <x v="0"/>
    <x v="6"/>
    <x v="0"/>
    <x v="0"/>
    <x v="0"/>
    <x v="22"/>
    <x v="105"/>
    <m/>
    <m/>
  </r>
  <r>
    <x v="8"/>
    <x v="0"/>
    <x v="6"/>
    <x v="0"/>
    <x v="0"/>
    <x v="0"/>
    <x v="2"/>
    <x v="87"/>
    <s v=" SHOPIFY INC"/>
    <n v="449587.52"/>
  </r>
  <r>
    <x v="8"/>
    <x v="0"/>
    <x v="6"/>
    <x v="0"/>
    <x v="0"/>
    <x v="0"/>
    <x v="2"/>
    <x v="87"/>
    <s v="CORPORACION CLUB DE TENIS CALI"/>
    <n v="799101"/>
  </r>
  <r>
    <x v="8"/>
    <x v="0"/>
    <x v="6"/>
    <x v="0"/>
    <x v="0"/>
    <x v="0"/>
    <x v="2"/>
    <x v="87"/>
    <s v="TSO"/>
    <m/>
  </r>
  <r>
    <x v="8"/>
    <x v="0"/>
    <x v="6"/>
    <x v="0"/>
    <x v="0"/>
    <x v="0"/>
    <x v="2"/>
    <x v="87"/>
    <s v="ASOCIACIÓN NACIONAL DE EMPRESARIOS DE COLOMBIA"/>
    <n v="2664600"/>
  </r>
  <r>
    <x v="8"/>
    <x v="0"/>
    <x v="6"/>
    <x v="0"/>
    <x v="0"/>
    <x v="0"/>
    <x v="2"/>
    <x v="155"/>
    <s v="TIERRADENTRO CAFE CO S.A.S."/>
    <m/>
  </r>
  <r>
    <x v="8"/>
    <x v="0"/>
    <x v="6"/>
    <x v="0"/>
    <x v="0"/>
    <x v="0"/>
    <x v="2"/>
    <x v="155"/>
    <s v="CANTINA LA 15 SAS"/>
    <m/>
  </r>
  <r>
    <x v="8"/>
    <x v="0"/>
    <x v="6"/>
    <x v="0"/>
    <x v="0"/>
    <x v="0"/>
    <x v="2"/>
    <x v="155"/>
    <m/>
    <m/>
  </r>
  <r>
    <x v="8"/>
    <x v="0"/>
    <x v="6"/>
    <x v="0"/>
    <x v="0"/>
    <x v="0"/>
    <x v="2"/>
    <x v="88"/>
    <s v="SAN CAMILO COFFE INDUSTRY SAS"/>
    <n v="166666.65"/>
  </r>
  <r>
    <x v="8"/>
    <x v="0"/>
    <x v="6"/>
    <x v="0"/>
    <x v="0"/>
    <x v="0"/>
    <x v="2"/>
    <x v="88"/>
    <s v="SODIMAC COLOMBIA S.A."/>
    <n v="468487.41"/>
  </r>
  <r>
    <x v="8"/>
    <x v="0"/>
    <x v="6"/>
    <x v="0"/>
    <x v="0"/>
    <x v="0"/>
    <x v="2"/>
    <x v="89"/>
    <s v="ONLINE MARIA DEL MAR MEZU PALACIOS"/>
    <n v="-24000"/>
  </r>
  <r>
    <x v="8"/>
    <x v="0"/>
    <x v="6"/>
    <x v="0"/>
    <x v="0"/>
    <x v="0"/>
    <x v="2"/>
    <x v="89"/>
    <s v="COLOMBIANA DE COMERCIO SA"/>
    <m/>
  </r>
  <r>
    <x v="8"/>
    <x v="0"/>
    <x v="6"/>
    <x v="0"/>
    <x v="0"/>
    <x v="0"/>
    <x v="2"/>
    <x v="89"/>
    <s v="REDOX COLOMBIA S.A.S."/>
    <n v="233025.21"/>
  </r>
  <r>
    <x v="8"/>
    <x v="0"/>
    <x v="6"/>
    <x v="0"/>
    <x v="0"/>
    <x v="0"/>
    <x v="2"/>
    <x v="90"/>
    <s v="GRUPO ARGURI SAS "/>
    <n v="196166.01"/>
  </r>
  <r>
    <x v="8"/>
    <x v="0"/>
    <x v="6"/>
    <x v="0"/>
    <x v="0"/>
    <x v="0"/>
    <x v="2"/>
    <x v="90"/>
    <m/>
    <m/>
  </r>
  <r>
    <x v="8"/>
    <x v="0"/>
    <x v="6"/>
    <x v="0"/>
    <x v="0"/>
    <x v="0"/>
    <x v="2"/>
    <x v="90"/>
    <m/>
    <m/>
  </r>
  <r>
    <x v="8"/>
    <x v="0"/>
    <x v="6"/>
    <x v="0"/>
    <x v="0"/>
    <x v="0"/>
    <x v="2"/>
    <x v="90"/>
    <m/>
    <m/>
  </r>
  <r>
    <x v="8"/>
    <x v="0"/>
    <x v="6"/>
    <x v="0"/>
    <x v="0"/>
    <x v="0"/>
    <x v="2"/>
    <x v="90"/>
    <m/>
    <m/>
  </r>
  <r>
    <x v="8"/>
    <x v="0"/>
    <x v="6"/>
    <x v="0"/>
    <x v="0"/>
    <x v="0"/>
    <x v="2"/>
    <x v="90"/>
    <m/>
    <m/>
  </r>
  <r>
    <x v="8"/>
    <x v="0"/>
    <x v="6"/>
    <x v="0"/>
    <x v="0"/>
    <x v="0"/>
    <x v="2"/>
    <x v="91"/>
    <s v="COMERCIALIZADORA DE PRODUCTOS ALIMENTICIOS CAFAJ SAS"/>
    <n v="148739"/>
  </r>
  <r>
    <x v="8"/>
    <x v="0"/>
    <x v="6"/>
    <x v="0"/>
    <x v="0"/>
    <x v="0"/>
    <x v="2"/>
    <x v="91"/>
    <s v="ONLINE MARIA DEL MAR MEZU PALACIOS"/>
    <n v="-91620"/>
  </r>
  <r>
    <x v="8"/>
    <x v="0"/>
    <x v="6"/>
    <x v="0"/>
    <x v="0"/>
    <x v="0"/>
    <x v="2"/>
    <x v="91"/>
    <s v="Hotel Laureles Plaza SAS"/>
    <n v="37037"/>
  </r>
  <r>
    <x v="8"/>
    <x v="0"/>
    <x v="6"/>
    <x v="0"/>
    <x v="0"/>
    <x v="0"/>
    <x v="2"/>
    <x v="91"/>
    <s v="FABRICA DE ALIMENTOS PROCESADOS VENTOLINI S.A. EN REORGANIZACION"/>
    <n v="77833"/>
  </r>
  <r>
    <x v="8"/>
    <x v="0"/>
    <x v="6"/>
    <x v="0"/>
    <x v="0"/>
    <x v="0"/>
    <x v="2"/>
    <x v="92"/>
    <m/>
    <m/>
  </r>
  <r>
    <x v="8"/>
    <x v="0"/>
    <x v="6"/>
    <x v="0"/>
    <x v="0"/>
    <x v="0"/>
    <x v="2"/>
    <x v="136"/>
    <s v="AGUSTIN ARMANDO POVEDA OVIEDO"/>
    <m/>
  </r>
  <r>
    <x v="8"/>
    <x v="0"/>
    <x v="6"/>
    <x v="0"/>
    <x v="0"/>
    <x v="0"/>
    <x v="2"/>
    <x v="136"/>
    <s v="DIEGO FERNANDO MORALES CELIS"/>
    <n v="80000"/>
  </r>
  <r>
    <x v="8"/>
    <x v="0"/>
    <x v="6"/>
    <x v="0"/>
    <x v="0"/>
    <x v="0"/>
    <x v="2"/>
    <x v="136"/>
    <s v="DIEGO CAICEDO"/>
    <n v="651000"/>
  </r>
  <r>
    <x v="8"/>
    <x v="0"/>
    <x v="6"/>
    <x v="0"/>
    <x v="0"/>
    <x v="0"/>
    <x v="2"/>
    <x v="136"/>
    <s v="MANUEL ACOSTA"/>
    <n v="0"/>
  </r>
  <r>
    <x v="8"/>
    <x v="0"/>
    <x v="6"/>
    <x v="0"/>
    <x v="0"/>
    <x v="0"/>
    <x v="2"/>
    <x v="136"/>
    <s v="AGUSTIN ARMANDO POVEDA OVIEDO"/>
    <n v="327000"/>
  </r>
  <r>
    <x v="8"/>
    <x v="0"/>
    <x v="6"/>
    <x v="0"/>
    <x v="0"/>
    <x v="0"/>
    <x v="2"/>
    <x v="136"/>
    <s v="MANUEL ACOSTA"/>
    <m/>
  </r>
  <r>
    <x v="8"/>
    <x v="0"/>
    <x v="6"/>
    <x v="0"/>
    <x v="0"/>
    <x v="0"/>
    <x v="2"/>
    <x v="136"/>
    <s v="ONLINE OSCAR ESCOBAR JIMENEZ"/>
    <n v="0"/>
  </r>
  <r>
    <x v="8"/>
    <x v="0"/>
    <x v="6"/>
    <x v="0"/>
    <x v="0"/>
    <x v="0"/>
    <x v="2"/>
    <x v="136"/>
    <s v="SAN CAMILO COFFE INDUSTRY SAS"/>
    <n v="8000"/>
  </r>
  <r>
    <x v="8"/>
    <x v="0"/>
    <x v="6"/>
    <x v="0"/>
    <x v="0"/>
    <x v="0"/>
    <x v="2"/>
    <x v="141"/>
    <s v="ONLINE OSCAR ESCOBAR JIMENEZ"/>
    <m/>
  </r>
  <r>
    <x v="8"/>
    <x v="0"/>
    <x v="6"/>
    <x v="0"/>
    <x v="0"/>
    <x v="0"/>
    <x v="2"/>
    <x v="141"/>
    <m/>
    <m/>
  </r>
  <r>
    <x v="8"/>
    <x v="0"/>
    <x v="6"/>
    <x v="0"/>
    <x v="0"/>
    <x v="0"/>
    <x v="2"/>
    <x v="141"/>
    <m/>
    <m/>
  </r>
  <r>
    <x v="8"/>
    <x v="0"/>
    <x v="6"/>
    <x v="0"/>
    <x v="0"/>
    <x v="0"/>
    <x v="2"/>
    <x v="93"/>
    <m/>
    <m/>
  </r>
  <r>
    <x v="8"/>
    <x v="0"/>
    <x v="6"/>
    <x v="0"/>
    <x v="0"/>
    <x v="0"/>
    <x v="2"/>
    <x v="84"/>
    <s v="JHON FREYMAN ESCOBAR"/>
    <m/>
  </r>
  <r>
    <x v="8"/>
    <x v="0"/>
    <x v="6"/>
    <x v="0"/>
    <x v="0"/>
    <x v="0"/>
    <x v="2"/>
    <x v="84"/>
    <s v="EMPACKING GLOBAL SAS"/>
    <n v="150000"/>
  </r>
  <r>
    <x v="8"/>
    <x v="0"/>
    <x v="6"/>
    <x v="0"/>
    <x v="0"/>
    <x v="0"/>
    <x v="2"/>
    <x v="84"/>
    <s v="STAY S.A.S"/>
    <n v="560"/>
  </r>
  <r>
    <x v="8"/>
    <x v="0"/>
    <x v="6"/>
    <x v="0"/>
    <x v="0"/>
    <x v="0"/>
    <x v="2"/>
    <x v="84"/>
    <m/>
    <m/>
  </r>
  <r>
    <x v="8"/>
    <x v="0"/>
    <x v="6"/>
    <x v="0"/>
    <x v="0"/>
    <x v="0"/>
    <x v="2"/>
    <x v="84"/>
    <m/>
    <m/>
  </r>
  <r>
    <x v="8"/>
    <x v="0"/>
    <x v="6"/>
    <x v="0"/>
    <x v="0"/>
    <x v="0"/>
    <x v="2"/>
    <x v="84"/>
    <m/>
    <m/>
  </r>
  <r>
    <x v="8"/>
    <x v="0"/>
    <x v="6"/>
    <x v="0"/>
    <x v="0"/>
    <x v="0"/>
    <x v="2"/>
    <x v="84"/>
    <m/>
    <m/>
  </r>
  <r>
    <x v="8"/>
    <x v="0"/>
    <x v="6"/>
    <x v="0"/>
    <x v="0"/>
    <x v="0"/>
    <x v="2"/>
    <x v="84"/>
    <m/>
    <m/>
  </r>
  <r>
    <x v="8"/>
    <x v="0"/>
    <x v="6"/>
    <x v="0"/>
    <x v="0"/>
    <x v="0"/>
    <x v="2"/>
    <x v="84"/>
    <m/>
    <m/>
  </r>
  <r>
    <x v="8"/>
    <x v="0"/>
    <x v="6"/>
    <x v="0"/>
    <x v="0"/>
    <x v="0"/>
    <x v="2"/>
    <x v="84"/>
    <m/>
    <m/>
  </r>
  <r>
    <x v="8"/>
    <x v="0"/>
    <x v="6"/>
    <x v="0"/>
    <x v="0"/>
    <x v="7"/>
    <x v="4"/>
    <x v="119"/>
    <s v="DAVID MUÑOZ MONTOYA"/>
    <n v="3800000"/>
  </r>
  <r>
    <x v="8"/>
    <x v="0"/>
    <x v="6"/>
    <x v="0"/>
    <x v="0"/>
    <x v="7"/>
    <x v="4"/>
    <x v="119"/>
    <s v="OSCAR ESCOBAR JIMÉNEZ"/>
    <n v="5500000"/>
  </r>
  <r>
    <x v="8"/>
    <x v="0"/>
    <x v="6"/>
    <x v="0"/>
    <x v="0"/>
    <x v="7"/>
    <x v="4"/>
    <x v="120"/>
    <s v="DAVID MUÑOZ MONTOYA"/>
    <m/>
  </r>
  <r>
    <x v="8"/>
    <x v="0"/>
    <x v="6"/>
    <x v="0"/>
    <x v="0"/>
    <x v="7"/>
    <x v="4"/>
    <x v="121"/>
    <s v="DAVID MUÑOZ MONTOYA"/>
    <n v="316667"/>
  </r>
  <r>
    <x v="8"/>
    <x v="0"/>
    <x v="6"/>
    <x v="0"/>
    <x v="0"/>
    <x v="7"/>
    <x v="4"/>
    <x v="121"/>
    <s v="OSCAR ESCOBAR JIMÉNEZ"/>
    <n v="458333"/>
  </r>
  <r>
    <x v="8"/>
    <x v="0"/>
    <x v="6"/>
    <x v="0"/>
    <x v="0"/>
    <x v="7"/>
    <x v="4"/>
    <x v="122"/>
    <s v="DAVID MUÑOZ MONTOYA"/>
    <n v="38000"/>
  </r>
  <r>
    <x v="8"/>
    <x v="0"/>
    <x v="6"/>
    <x v="0"/>
    <x v="0"/>
    <x v="7"/>
    <x v="4"/>
    <x v="122"/>
    <s v="OSCAR ESCOBAR JIMÉNEZ"/>
    <n v="55000"/>
  </r>
  <r>
    <x v="8"/>
    <x v="0"/>
    <x v="6"/>
    <x v="0"/>
    <x v="0"/>
    <x v="7"/>
    <x v="4"/>
    <x v="123"/>
    <s v="DAVID MUÑOZ MONTOYA"/>
    <n v="316667"/>
  </r>
  <r>
    <x v="8"/>
    <x v="0"/>
    <x v="6"/>
    <x v="0"/>
    <x v="0"/>
    <x v="7"/>
    <x v="4"/>
    <x v="123"/>
    <s v="OSCAR ESCOBAR JIMÉNEZ"/>
    <n v="458333"/>
  </r>
  <r>
    <x v="8"/>
    <x v="0"/>
    <x v="6"/>
    <x v="0"/>
    <x v="0"/>
    <x v="7"/>
    <x v="4"/>
    <x v="124"/>
    <s v="DAVID MUÑOZ MONTOYA"/>
    <n v="158333"/>
  </r>
  <r>
    <x v="8"/>
    <x v="0"/>
    <x v="6"/>
    <x v="0"/>
    <x v="0"/>
    <x v="7"/>
    <x v="4"/>
    <x v="124"/>
    <s v="OSCAR ESCOBAR JIMÉNEZ"/>
    <n v="229167"/>
  </r>
  <r>
    <x v="8"/>
    <x v="0"/>
    <x v="6"/>
    <x v="0"/>
    <x v="0"/>
    <x v="7"/>
    <x v="4"/>
    <x v="135"/>
    <m/>
    <m/>
  </r>
  <r>
    <x v="8"/>
    <x v="0"/>
    <x v="6"/>
    <x v="0"/>
    <x v="0"/>
    <x v="7"/>
    <x v="4"/>
    <x v="125"/>
    <s v="DAVID MUÑOZ MONTOYA"/>
    <m/>
  </r>
  <r>
    <x v="8"/>
    <x v="0"/>
    <x v="6"/>
    <x v="0"/>
    <x v="0"/>
    <x v="7"/>
    <x v="4"/>
    <x v="144"/>
    <s v="DAVID MUÑOZ MONTOYA"/>
    <m/>
  </r>
  <r>
    <x v="8"/>
    <x v="0"/>
    <x v="6"/>
    <x v="0"/>
    <x v="0"/>
    <x v="7"/>
    <x v="4"/>
    <x v="144"/>
    <s v="OSCAR ESCOBAR JIMÉNEZ"/>
    <m/>
  </r>
  <r>
    <x v="8"/>
    <x v="0"/>
    <x v="6"/>
    <x v="0"/>
    <x v="0"/>
    <x v="7"/>
    <x v="4"/>
    <x v="126"/>
    <m/>
    <m/>
  </r>
  <r>
    <x v="8"/>
    <x v="0"/>
    <x v="6"/>
    <x v="0"/>
    <x v="0"/>
    <x v="7"/>
    <x v="4"/>
    <x v="127"/>
    <s v="SEGUROS DE RIESGOS LABORALES SURAMERICANA S.A."/>
    <n v="48842"/>
  </r>
  <r>
    <x v="8"/>
    <x v="0"/>
    <x v="6"/>
    <x v="0"/>
    <x v="0"/>
    <x v="7"/>
    <x v="4"/>
    <x v="152"/>
    <s v="Eps Famisanar"/>
    <m/>
  </r>
  <r>
    <x v="8"/>
    <x v="0"/>
    <x v="6"/>
    <x v="0"/>
    <x v="0"/>
    <x v="7"/>
    <x v="4"/>
    <x v="128"/>
    <s v="Protección S.A"/>
    <n v="1116000"/>
  </r>
  <r>
    <x v="8"/>
    <x v="0"/>
    <x v="6"/>
    <x v="0"/>
    <x v="0"/>
    <x v="7"/>
    <x v="4"/>
    <x v="129"/>
    <s v="Colsubsidio "/>
    <n v="152000"/>
  </r>
  <r>
    <x v="8"/>
    <x v="0"/>
    <x v="6"/>
    <x v="0"/>
    <x v="0"/>
    <x v="7"/>
    <x v="4"/>
    <x v="129"/>
    <s v="Comfandi"/>
    <n v="220000"/>
  </r>
  <r>
    <x v="8"/>
    <x v="0"/>
    <x v="6"/>
    <x v="0"/>
    <x v="0"/>
    <x v="7"/>
    <x v="4"/>
    <x v="130"/>
    <m/>
    <m/>
  </r>
  <r>
    <x v="8"/>
    <x v="0"/>
    <x v="6"/>
    <x v="0"/>
    <x v="0"/>
    <x v="7"/>
    <x v="2"/>
    <x v="131"/>
    <m/>
    <m/>
  </r>
  <r>
    <x v="8"/>
    <x v="0"/>
    <x v="6"/>
    <x v="0"/>
    <x v="0"/>
    <x v="1"/>
    <x v="7"/>
    <x v="34"/>
    <s v="Bancolombia"/>
    <n v="128798"/>
  </r>
  <r>
    <x v="8"/>
    <x v="0"/>
    <x v="6"/>
    <x v="0"/>
    <x v="0"/>
    <x v="1"/>
    <x v="7"/>
    <x v="20"/>
    <s v="Bancolombia"/>
    <n v="224280"/>
  </r>
  <r>
    <x v="8"/>
    <x v="0"/>
    <x v="6"/>
    <x v="0"/>
    <x v="0"/>
    <x v="1"/>
    <x v="7"/>
    <x v="20"/>
    <s v="Mercadopago Colombia Ltda"/>
    <n v="927313.5"/>
  </r>
  <r>
    <x v="8"/>
    <x v="0"/>
    <x v="6"/>
    <x v="0"/>
    <x v="0"/>
    <x v="1"/>
    <x v="7"/>
    <x v="101"/>
    <s v="Protección S.A"/>
    <m/>
  </r>
  <r>
    <x v="8"/>
    <x v="0"/>
    <x v="6"/>
    <x v="0"/>
    <x v="0"/>
    <x v="1"/>
    <x v="7"/>
    <x v="101"/>
    <s v="Colsubsidio "/>
    <m/>
  </r>
  <r>
    <x v="8"/>
    <x v="0"/>
    <x v="6"/>
    <x v="0"/>
    <x v="0"/>
    <x v="1"/>
    <x v="7"/>
    <x v="101"/>
    <s v="Sanitas"/>
    <m/>
  </r>
  <r>
    <x v="8"/>
    <x v="0"/>
    <x v="6"/>
    <x v="0"/>
    <x v="0"/>
    <x v="1"/>
    <x v="7"/>
    <x v="101"/>
    <s v="Eps Famisanar"/>
    <m/>
  </r>
  <r>
    <x v="8"/>
    <x v="0"/>
    <x v="6"/>
    <x v="0"/>
    <x v="0"/>
    <x v="1"/>
    <x v="7"/>
    <x v="101"/>
    <s v="EPS Sura"/>
    <m/>
  </r>
  <r>
    <x v="8"/>
    <x v="0"/>
    <x v="6"/>
    <x v="0"/>
    <x v="0"/>
    <x v="1"/>
    <x v="7"/>
    <x v="101"/>
    <s v="Comfandi "/>
    <m/>
  </r>
  <r>
    <x v="8"/>
    <x v="0"/>
    <x v="6"/>
    <x v="0"/>
    <x v="0"/>
    <x v="1"/>
    <x v="7"/>
    <x v="101"/>
    <s v="SEGUROS DE RIESGOS LABORALES SURAMERICANA S.A."/>
    <m/>
  </r>
  <r>
    <x v="8"/>
    <x v="0"/>
    <x v="6"/>
    <x v="0"/>
    <x v="0"/>
    <x v="1"/>
    <x v="7"/>
    <x v="159"/>
    <s v="GOOGLE LLC"/>
    <n v="-2169"/>
  </r>
  <r>
    <x v="8"/>
    <x v="0"/>
    <x v="6"/>
    <x v="0"/>
    <x v="0"/>
    <x v="1"/>
    <x v="7"/>
    <x v="159"/>
    <s v="FAVEBOOK IRELAND LIMITED"/>
    <n v="5657"/>
  </r>
  <r>
    <x v="8"/>
    <x v="0"/>
    <x v="6"/>
    <x v="0"/>
    <x v="0"/>
    <x v="1"/>
    <x v="7"/>
    <x v="55"/>
    <s v="FARMACIA DROGUERIA SAN JORGE LTDA"/>
    <m/>
  </r>
  <r>
    <x v="8"/>
    <x v="0"/>
    <x v="6"/>
    <x v="0"/>
    <x v="0"/>
    <x v="1"/>
    <x v="7"/>
    <x v="55"/>
    <s v="ALIMENTOS SOSTENIBLES SAS"/>
    <m/>
  </r>
  <r>
    <x v="8"/>
    <x v="0"/>
    <x v="6"/>
    <x v="0"/>
    <x v="0"/>
    <x v="1"/>
    <x v="8"/>
    <x v="22"/>
    <s v="Bancolombia"/>
    <n v="404462.03"/>
  </r>
  <r>
    <x v="8"/>
    <x v="0"/>
    <x v="6"/>
    <x v="0"/>
    <x v="0"/>
    <x v="1"/>
    <x v="8"/>
    <x v="94"/>
    <s v="CONNPLANTS SAS"/>
    <n v="27720"/>
  </r>
  <r>
    <x v="8"/>
    <x v="0"/>
    <x v="6"/>
    <x v="0"/>
    <x v="0"/>
    <x v="1"/>
    <x v="8"/>
    <x v="94"/>
    <s v="PRODUCCION GRAFICA EDITORES SAS"/>
    <n v="11959.2"/>
  </r>
  <r>
    <x v="8"/>
    <x v="0"/>
    <x v="6"/>
    <x v="0"/>
    <x v="0"/>
    <x v="1"/>
    <x v="8"/>
    <x v="94"/>
    <s v="Hotel Laureles Plaza SAS"/>
    <n v="11550"/>
  </r>
  <r>
    <x v="8"/>
    <x v="0"/>
    <x v="6"/>
    <x v="0"/>
    <x v="0"/>
    <x v="1"/>
    <x v="8"/>
    <x v="94"/>
    <s v="MUNICIPIO DE SANTIAGO DE CALI"/>
    <m/>
  </r>
  <r>
    <x v="8"/>
    <x v="0"/>
    <x v="6"/>
    <x v="0"/>
    <x v="0"/>
    <x v="1"/>
    <x v="8"/>
    <x v="94"/>
    <s v=" MANCHOLA ASOCIADOS LTDA"/>
    <m/>
  </r>
  <r>
    <x v="8"/>
    <x v="0"/>
    <x v="6"/>
    <x v="0"/>
    <x v="0"/>
    <x v="1"/>
    <x v="8"/>
    <x v="94"/>
    <s v="MERCADEO COMPARTIDO SAS"/>
    <n v="20275.400000000001"/>
  </r>
  <r>
    <x v="8"/>
    <x v="0"/>
    <x v="6"/>
    <x v="0"/>
    <x v="0"/>
    <x v="1"/>
    <x v="8"/>
    <x v="94"/>
    <s v="ALLTAG SAS"/>
    <m/>
  </r>
  <r>
    <x v="8"/>
    <x v="0"/>
    <x v="6"/>
    <x v="0"/>
    <x v="0"/>
    <x v="1"/>
    <x v="8"/>
    <x v="94"/>
    <s v="HOSTAL LAS MERCEDES BOUTIQUE"/>
    <m/>
  </r>
  <r>
    <x v="8"/>
    <x v="0"/>
    <x v="6"/>
    <x v="0"/>
    <x v="0"/>
    <x v="1"/>
    <x v="8"/>
    <x v="94"/>
    <s v="FITOBIOCELL SAS"/>
    <n v="581987.05000000005"/>
  </r>
  <r>
    <x v="8"/>
    <x v="0"/>
    <x v="6"/>
    <x v="0"/>
    <x v="0"/>
    <x v="1"/>
    <x v="8"/>
    <x v="95"/>
    <m/>
    <m/>
  </r>
  <r>
    <x v="8"/>
    <x v="0"/>
    <x v="6"/>
    <x v="0"/>
    <x v="0"/>
    <x v="1"/>
    <x v="8"/>
    <x v="77"/>
    <s v="Fundapedco"/>
    <m/>
  </r>
  <r>
    <x v="8"/>
    <x v="0"/>
    <x v="6"/>
    <x v="0"/>
    <x v="0"/>
    <x v="1"/>
    <x v="8"/>
    <x v="156"/>
    <s v="MUNICIPIO DE SANTIAGO DE CALI"/>
    <m/>
  </r>
  <r>
    <x v="8"/>
    <x v="0"/>
    <x v="6"/>
    <x v="0"/>
    <x v="0"/>
    <x v="1"/>
    <x v="8"/>
    <x v="156"/>
    <s v=" COLOMBIA TELECOMUNICACIONES S.A. E.S.P."/>
    <m/>
  </r>
  <r>
    <x v="8"/>
    <x v="0"/>
    <x v="6"/>
    <x v="0"/>
    <x v="0"/>
    <x v="1"/>
    <x v="8"/>
    <x v="156"/>
    <s v="Protección S.A"/>
    <m/>
  </r>
  <r>
    <x v="8"/>
    <x v="0"/>
    <x v="6"/>
    <x v="0"/>
    <x v="0"/>
    <x v="1"/>
    <x v="8"/>
    <x v="156"/>
    <s v="RANPACK SAS"/>
    <m/>
  </r>
  <r>
    <x v="8"/>
    <x v="0"/>
    <x v="6"/>
    <x v="0"/>
    <x v="0"/>
    <x v="1"/>
    <x v="8"/>
    <x v="156"/>
    <s v="MERCADEO COMPARTIDO SAS"/>
    <m/>
  </r>
  <r>
    <x v="8"/>
    <x v="0"/>
    <x v="6"/>
    <x v="0"/>
    <x v="0"/>
    <x v="1"/>
    <x v="8"/>
    <x v="156"/>
    <s v="ALLTAG SAS"/>
    <m/>
  </r>
  <r>
    <x v="8"/>
    <x v="0"/>
    <x v="6"/>
    <x v="0"/>
    <x v="0"/>
    <x v="1"/>
    <x v="8"/>
    <x v="156"/>
    <s v="FARMAVIT EMPRESA ASOCIATIVA DE TRABAJO"/>
    <m/>
  </r>
  <r>
    <x v="8"/>
    <x v="0"/>
    <x v="6"/>
    <x v="0"/>
    <x v="0"/>
    <x v="1"/>
    <x v="8"/>
    <x v="156"/>
    <s v="AEROVIAS DEL CONTINENTE AMERICANO S.A."/>
    <m/>
  </r>
  <r>
    <x v="8"/>
    <x v="0"/>
    <x v="6"/>
    <x v="0"/>
    <x v="0"/>
    <x v="1"/>
    <x v="8"/>
    <x v="156"/>
    <s v="MELONN SAS"/>
    <m/>
  </r>
  <r>
    <x v="8"/>
    <x v="0"/>
    <x v="6"/>
    <x v="0"/>
    <x v="0"/>
    <x v="1"/>
    <x v="8"/>
    <x v="156"/>
    <s v="DIAN"/>
    <n v="1545.38"/>
  </r>
  <r>
    <x v="8"/>
    <x v="0"/>
    <x v="6"/>
    <x v="0"/>
    <x v="0"/>
    <x v="1"/>
    <x v="8"/>
    <x v="156"/>
    <s v="ALLTAG SAS"/>
    <n v="4450.12"/>
  </r>
  <r>
    <x v="8"/>
    <x v="0"/>
    <x v="6"/>
    <x v="0"/>
    <x v="0"/>
    <x v="1"/>
    <x v="8"/>
    <x v="156"/>
    <m/>
    <m/>
  </r>
  <r>
    <x v="8"/>
    <x v="0"/>
    <x v="6"/>
    <x v="0"/>
    <x v="0"/>
    <x v="1"/>
    <x v="8"/>
    <x v="156"/>
    <m/>
    <m/>
  </r>
  <r>
    <x v="8"/>
    <x v="0"/>
    <x v="6"/>
    <x v="0"/>
    <x v="0"/>
    <x v="1"/>
    <x v="8"/>
    <x v="4"/>
    <s v="SEBASTIAN MENDOZA CASTAÑO"/>
    <m/>
  </r>
  <r>
    <x v="8"/>
    <x v="0"/>
    <x v="6"/>
    <x v="0"/>
    <x v="0"/>
    <x v="1"/>
    <x v="8"/>
    <x v="4"/>
    <s v="SURAMERICA COMERCIAL S.A.S."/>
    <m/>
  </r>
  <r>
    <x v="8"/>
    <x v="0"/>
    <x v="6"/>
    <x v="0"/>
    <x v="0"/>
    <x v="1"/>
    <x v="8"/>
    <x v="4"/>
    <s v="ONLINE MARIA DEL MAR MEZU PALACIOS"/>
    <m/>
  </r>
  <r>
    <x v="8"/>
    <x v="0"/>
    <x v="6"/>
    <x v="0"/>
    <x v="0"/>
    <x v="1"/>
    <x v="8"/>
    <x v="4"/>
    <s v="ALMACENES EXITO S.A."/>
    <m/>
  </r>
  <r>
    <x v="8"/>
    <x v="0"/>
    <x v="6"/>
    <x v="0"/>
    <x v="0"/>
    <x v="1"/>
    <x v="8"/>
    <x v="4"/>
    <s v=" KOBA COLOMBIA SAS"/>
    <m/>
  </r>
  <r>
    <x v="8"/>
    <x v="0"/>
    <x v="6"/>
    <x v="0"/>
    <x v="0"/>
    <x v="1"/>
    <x v="8"/>
    <x v="4"/>
    <s v="FARMAVIT EMPRESA ASOCIATIVA DE TRABAJO"/>
    <m/>
  </r>
  <r>
    <x v="8"/>
    <x v="0"/>
    <x v="6"/>
    <x v="0"/>
    <x v="0"/>
    <x v="1"/>
    <x v="8"/>
    <x v="4"/>
    <s v=" GODADDY"/>
    <m/>
  </r>
  <r>
    <x v="8"/>
    <x v="0"/>
    <x v="6"/>
    <x v="0"/>
    <x v="0"/>
    <x v="1"/>
    <x v="8"/>
    <x v="4"/>
    <s v="FUNDACION ZOOLOGICA DE CALI REST  HACIENDA DEL BOSQUE"/>
    <m/>
  </r>
  <r>
    <x v="8"/>
    <x v="0"/>
    <x v="6"/>
    <x v="0"/>
    <x v="0"/>
    <x v="1"/>
    <x v="8"/>
    <x v="4"/>
    <s v="HM HENNES MAURITZ COLOMBIA SAS"/>
    <m/>
  </r>
  <r>
    <x v="8"/>
    <x v="0"/>
    <x v="6"/>
    <x v="0"/>
    <x v="0"/>
    <x v="1"/>
    <x v="8"/>
    <x v="4"/>
    <s v="META PLATAFORMS IRELAND LIMITED"/>
    <m/>
  </r>
  <r>
    <x v="8"/>
    <x v="0"/>
    <x v="6"/>
    <x v="0"/>
    <x v="0"/>
    <x v="1"/>
    <x v="8"/>
    <x v="4"/>
    <s v="CORPORACION CLUB DE TENIS CALI"/>
    <m/>
  </r>
  <r>
    <x v="8"/>
    <x v="0"/>
    <x v="6"/>
    <x v="0"/>
    <x v="0"/>
    <x v="1"/>
    <x v="8"/>
    <x v="4"/>
    <s v="ALMACENES EXITO S.A."/>
    <m/>
  </r>
  <r>
    <x v="8"/>
    <x v="0"/>
    <x v="6"/>
    <x v="0"/>
    <x v="0"/>
    <x v="1"/>
    <x v="8"/>
    <x v="4"/>
    <s v="BAGATELLE SAS"/>
    <m/>
  </r>
  <r>
    <x v="8"/>
    <x v="0"/>
    <x v="6"/>
    <x v="0"/>
    <x v="0"/>
    <x v="1"/>
    <x v="8"/>
    <x v="4"/>
    <s v="SEBASTIAN MENDOZA CASTAÑO"/>
    <m/>
  </r>
  <r>
    <x v="8"/>
    <x v="0"/>
    <x v="6"/>
    <x v="0"/>
    <x v="0"/>
    <x v="1"/>
    <x v="8"/>
    <x v="4"/>
    <s v="MOLI S.A.S."/>
    <m/>
  </r>
  <r>
    <x v="8"/>
    <x v="0"/>
    <x v="6"/>
    <x v="0"/>
    <x v="0"/>
    <x v="1"/>
    <x v="8"/>
    <x v="4"/>
    <s v="FABRICA DE ALIMENTOS PROCESADOS VENTOLINI S.A. EN REORGANIZACION"/>
    <m/>
  </r>
  <r>
    <x v="8"/>
    <x v="0"/>
    <x v="6"/>
    <x v="0"/>
    <x v="0"/>
    <x v="1"/>
    <x v="8"/>
    <x v="4"/>
    <s v="ARTEMISA SAS"/>
    <m/>
  </r>
  <r>
    <x v="8"/>
    <x v="0"/>
    <x v="6"/>
    <x v="0"/>
    <x v="0"/>
    <x v="1"/>
    <x v="8"/>
    <x v="4"/>
    <s v="DIAN"/>
    <m/>
  </r>
  <r>
    <x v="8"/>
    <x v="0"/>
    <x v="6"/>
    <x v="0"/>
    <x v="0"/>
    <x v="1"/>
    <x v="8"/>
    <x v="4"/>
    <s v="FARMACIA DROGUERIA SAN JORGE LTDA"/>
    <m/>
  </r>
  <r>
    <x v="8"/>
    <x v="0"/>
    <x v="6"/>
    <x v="0"/>
    <x v="0"/>
    <x v="1"/>
    <x v="8"/>
    <x v="4"/>
    <s v="GASTRONOMIA GROUP SAS"/>
    <m/>
  </r>
  <r>
    <x v="8"/>
    <x v="0"/>
    <x v="6"/>
    <x v="0"/>
    <x v="0"/>
    <x v="1"/>
    <x v="8"/>
    <x v="4"/>
    <s v="Yina Yereinza Acevedo Álvarez"/>
    <m/>
  </r>
  <r>
    <x v="8"/>
    <x v="0"/>
    <x v="6"/>
    <x v="0"/>
    <x v="0"/>
    <x v="1"/>
    <x v="8"/>
    <x v="4"/>
    <m/>
    <m/>
  </r>
  <r>
    <x v="8"/>
    <x v="0"/>
    <x v="6"/>
    <x v="0"/>
    <x v="0"/>
    <x v="1"/>
    <x v="8"/>
    <x v="4"/>
    <m/>
    <m/>
  </r>
  <r>
    <x v="8"/>
    <x v="0"/>
    <x v="6"/>
    <x v="0"/>
    <x v="0"/>
    <x v="1"/>
    <x v="8"/>
    <x v="4"/>
    <m/>
    <m/>
  </r>
  <r>
    <x v="8"/>
    <x v="0"/>
    <x v="6"/>
    <x v="0"/>
    <x v="0"/>
    <x v="1"/>
    <x v="8"/>
    <x v="4"/>
    <m/>
    <m/>
  </r>
  <r>
    <x v="8"/>
    <x v="0"/>
    <x v="6"/>
    <x v="0"/>
    <x v="0"/>
    <x v="1"/>
    <x v="8"/>
    <x v="4"/>
    <m/>
    <m/>
  </r>
  <r>
    <x v="8"/>
    <x v="0"/>
    <x v="6"/>
    <x v="0"/>
    <x v="0"/>
    <x v="1"/>
    <x v="8"/>
    <x v="4"/>
    <m/>
    <m/>
  </r>
  <r>
    <x v="8"/>
    <x v="0"/>
    <x v="6"/>
    <x v="0"/>
    <x v="0"/>
    <x v="6"/>
    <x v="23"/>
    <x v="112"/>
    <s v="DIAN"/>
    <m/>
  </r>
  <r>
    <x v="8"/>
    <x v="0"/>
    <x v="6"/>
    <x v="0"/>
    <x v="2"/>
    <x v="3"/>
    <x v="3"/>
    <x v="96"/>
    <m/>
    <m/>
  </r>
  <r>
    <x v="8"/>
    <x v="0"/>
    <x v="6"/>
    <x v="0"/>
    <x v="2"/>
    <x v="3"/>
    <x v="3"/>
    <x v="137"/>
    <s v="COOPERATIVA MULTIACTIVA UNIAGRO"/>
    <m/>
  </r>
  <r>
    <x v="8"/>
    <x v="0"/>
    <x v="6"/>
    <x v="0"/>
    <x v="2"/>
    <x v="3"/>
    <x v="3"/>
    <x v="97"/>
    <s v="LA CONCEPCION SA"/>
    <m/>
  </r>
  <r>
    <x v="8"/>
    <x v="0"/>
    <x v="6"/>
    <x v="0"/>
    <x v="2"/>
    <x v="3"/>
    <x v="3"/>
    <x v="97"/>
    <s v="CONNPLANTS SAS"/>
    <n v="1490541"/>
  </r>
  <r>
    <x v="8"/>
    <x v="0"/>
    <x v="6"/>
    <x v="0"/>
    <x v="2"/>
    <x v="3"/>
    <x v="3"/>
    <x v="97"/>
    <s v="LA VITAL COLOMBIA SAS"/>
    <m/>
  </r>
  <r>
    <x v="8"/>
    <x v="0"/>
    <x v="6"/>
    <x v="0"/>
    <x v="2"/>
    <x v="3"/>
    <x v="3"/>
    <x v="97"/>
    <s v="ASOCIACION AGROPIMIENTERA VALLE DEL GUAMEZ"/>
    <m/>
  </r>
  <r>
    <x v="8"/>
    <x v="0"/>
    <x v="6"/>
    <x v="0"/>
    <x v="2"/>
    <x v="3"/>
    <x v="3"/>
    <x v="97"/>
    <m/>
    <m/>
  </r>
  <r>
    <x v="8"/>
    <x v="0"/>
    <x v="6"/>
    <x v="0"/>
    <x v="2"/>
    <x v="3"/>
    <x v="3"/>
    <x v="97"/>
    <m/>
    <m/>
  </r>
  <r>
    <x v="8"/>
    <x v="0"/>
    <x v="6"/>
    <x v="0"/>
    <x v="2"/>
    <x v="3"/>
    <x v="3"/>
    <x v="97"/>
    <m/>
    <m/>
  </r>
  <r>
    <x v="8"/>
    <x v="0"/>
    <x v="6"/>
    <x v="0"/>
    <x v="2"/>
    <x v="3"/>
    <x v="3"/>
    <x v="98"/>
    <m/>
    <m/>
  </r>
  <r>
    <x v="8"/>
    <x v="0"/>
    <x v="6"/>
    <x v="0"/>
    <x v="2"/>
    <x v="3"/>
    <x v="3"/>
    <x v="99"/>
    <s v="FARMAVIT EMPRESA ASOCIATIVA DE TRABAJO"/>
    <m/>
  </r>
  <r>
    <x v="8"/>
    <x v="0"/>
    <x v="6"/>
    <x v="0"/>
    <x v="2"/>
    <x v="3"/>
    <x v="3"/>
    <x v="99"/>
    <s v="RANPACK SAS"/>
    <m/>
  </r>
  <r>
    <x v="8"/>
    <x v="0"/>
    <x v="6"/>
    <x v="0"/>
    <x v="2"/>
    <x v="3"/>
    <x v="3"/>
    <x v="99"/>
    <s v="NEW PLAST SAS"/>
    <m/>
  </r>
  <r>
    <x v="8"/>
    <x v="0"/>
    <x v="6"/>
    <x v="0"/>
    <x v="2"/>
    <x v="3"/>
    <x v="3"/>
    <x v="99"/>
    <s v="PRODUCCION GRAFICA EDITORES SAS"/>
    <n v="1812000"/>
  </r>
  <r>
    <x v="8"/>
    <x v="0"/>
    <x v="6"/>
    <x v="0"/>
    <x v="2"/>
    <x v="3"/>
    <x v="3"/>
    <x v="99"/>
    <s v="EMPACKING GLOBAL SAS"/>
    <n v="390600"/>
  </r>
  <r>
    <x v="8"/>
    <x v="0"/>
    <x v="6"/>
    <x v="0"/>
    <x v="2"/>
    <x v="3"/>
    <x v="3"/>
    <x v="99"/>
    <s v="FITOBIOCELL SAS"/>
    <m/>
  </r>
  <r>
    <x v="8"/>
    <x v="0"/>
    <x v="6"/>
    <x v="0"/>
    <x v="2"/>
    <x v="3"/>
    <x v="3"/>
    <x v="99"/>
    <s v=" BOLSAS Y PLASTICOS LA 15 LTDA"/>
    <m/>
  </r>
  <r>
    <x v="8"/>
    <x v="0"/>
    <x v="6"/>
    <x v="0"/>
    <x v="2"/>
    <x v="3"/>
    <x v="26"/>
    <x v="137"/>
    <m/>
    <m/>
  </r>
  <r>
    <x v="8"/>
    <x v="0"/>
    <x v="6"/>
    <x v="0"/>
    <x v="2"/>
    <x v="3"/>
    <x v="20"/>
    <x v="49"/>
    <s v="MULTILINEA LTDA"/>
    <m/>
  </r>
  <r>
    <x v="8"/>
    <x v="0"/>
    <x v="6"/>
    <x v="0"/>
    <x v="2"/>
    <x v="3"/>
    <x v="20"/>
    <x v="49"/>
    <s v="MELONN SAS"/>
    <m/>
  </r>
  <r>
    <x v="8"/>
    <x v="0"/>
    <x v="6"/>
    <x v="0"/>
    <x v="2"/>
    <x v="3"/>
    <x v="20"/>
    <x v="49"/>
    <s v="COORDINADORA MERCANTIL SA"/>
    <n v="1893070"/>
  </r>
  <r>
    <x v="8"/>
    <x v="0"/>
    <x v="6"/>
    <x v="0"/>
    <x v="2"/>
    <x v="3"/>
    <x v="20"/>
    <x v="49"/>
    <s v="ALLTAG SAS"/>
    <n v="546240"/>
  </r>
  <r>
    <x v="8"/>
    <x v="0"/>
    <x v="6"/>
    <x v="0"/>
    <x v="2"/>
    <x v="3"/>
    <x v="20"/>
    <x v="49"/>
    <s v="FITOBIOCELL SAS"/>
    <m/>
  </r>
  <r>
    <x v="8"/>
    <x v="0"/>
    <x v="6"/>
    <x v="0"/>
    <x v="2"/>
    <x v="3"/>
    <x v="20"/>
    <x v="49"/>
    <s v="RANPACK SAS"/>
    <m/>
  </r>
  <r>
    <x v="8"/>
    <x v="0"/>
    <x v="6"/>
    <x v="0"/>
    <x v="2"/>
    <x v="3"/>
    <x v="20"/>
    <x v="151"/>
    <m/>
    <m/>
  </r>
  <r>
    <x v="8"/>
    <x v="0"/>
    <x v="6"/>
    <x v="0"/>
    <x v="2"/>
    <x v="3"/>
    <x v="20"/>
    <x v="111"/>
    <s v="ALLTAG SAS"/>
    <n v="1000000"/>
  </r>
  <r>
    <x v="8"/>
    <x v="0"/>
    <x v="6"/>
    <x v="0"/>
    <x v="2"/>
    <x v="3"/>
    <x v="20"/>
    <x v="111"/>
    <s v="MELONN SAS"/>
    <n v="878153"/>
  </r>
  <r>
    <x v="8"/>
    <x v="0"/>
    <x v="6"/>
    <x v="0"/>
    <x v="2"/>
    <x v="3"/>
    <x v="20"/>
    <x v="111"/>
    <m/>
    <m/>
  </r>
  <r>
    <x v="8"/>
    <x v="0"/>
    <x v="6"/>
    <x v="0"/>
    <x v="2"/>
    <x v="3"/>
    <x v="20"/>
    <x v="111"/>
    <m/>
    <m/>
  </r>
  <r>
    <x v="8"/>
    <x v="0"/>
    <x v="6"/>
    <x v="0"/>
    <x v="2"/>
    <x v="3"/>
    <x v="20"/>
    <x v="111"/>
    <m/>
    <m/>
  </r>
  <r>
    <x v="8"/>
    <x v="0"/>
    <x v="6"/>
    <x v="0"/>
    <x v="2"/>
    <x v="3"/>
    <x v="30"/>
    <x v="151"/>
    <s v="MELONN SAS"/>
    <n v="1784775"/>
  </r>
  <r>
    <x v="8"/>
    <x v="0"/>
    <x v="6"/>
    <x v="0"/>
    <x v="2"/>
    <x v="3"/>
    <x v="30"/>
    <x v="151"/>
    <s v="FITOBIOCELL SAS"/>
    <n v="1700000"/>
  </r>
  <r>
    <x v="8"/>
    <x v="0"/>
    <x v="6"/>
    <x v="0"/>
    <x v="2"/>
    <x v="3"/>
    <x v="0"/>
    <x v="157"/>
    <s v="CONNPLANTS SAS"/>
    <m/>
  </r>
  <r>
    <x v="8"/>
    <x v="0"/>
    <x v="6"/>
    <x v="0"/>
    <x v="2"/>
    <x v="3"/>
    <x v="0"/>
    <x v="157"/>
    <s v="FITOBIOCELL SAS"/>
    <n v="120509"/>
  </r>
  <r>
    <x v="8"/>
    <x v="0"/>
    <x v="6"/>
    <x v="0"/>
    <x v="2"/>
    <x v="3"/>
    <x v="21"/>
    <x v="50"/>
    <m/>
    <m/>
  </r>
  <r>
    <x v="8"/>
    <x v="0"/>
    <x v="6"/>
    <x v="0"/>
    <x v="2"/>
    <x v="3"/>
    <x v="21"/>
    <x v="132"/>
    <m/>
    <m/>
  </r>
  <r>
    <x v="9"/>
    <x v="0"/>
    <x v="6"/>
    <x v="0"/>
    <x v="1"/>
    <x v="2"/>
    <x v="24"/>
    <x v="63"/>
    <s v="VARIOS"/>
    <n v="189960643.55000001"/>
  </r>
  <r>
    <x v="9"/>
    <x v="0"/>
    <x v="6"/>
    <x v="0"/>
    <x v="1"/>
    <x v="5"/>
    <x v="11"/>
    <x v="64"/>
    <m/>
    <m/>
  </r>
  <r>
    <x v="9"/>
    <x v="0"/>
    <x v="6"/>
    <x v="0"/>
    <x v="1"/>
    <x v="5"/>
    <x v="14"/>
    <x v="66"/>
    <m/>
    <m/>
  </r>
  <r>
    <x v="9"/>
    <x v="0"/>
    <x v="6"/>
    <x v="0"/>
    <x v="1"/>
    <x v="5"/>
    <x v="15"/>
    <x v="69"/>
    <m/>
    <m/>
  </r>
  <r>
    <x v="9"/>
    <x v="0"/>
    <x v="6"/>
    <x v="0"/>
    <x v="1"/>
    <x v="2"/>
    <x v="25"/>
    <x v="74"/>
    <m/>
    <n v="-14484986.16"/>
  </r>
  <r>
    <x v="9"/>
    <x v="0"/>
    <x v="6"/>
    <x v="0"/>
    <x v="1"/>
    <x v="2"/>
    <x v="25"/>
    <x v="118"/>
    <m/>
    <m/>
  </r>
  <r>
    <x v="9"/>
    <x v="0"/>
    <x v="6"/>
    <x v="0"/>
    <x v="1"/>
    <x v="2"/>
    <x v="0"/>
    <x v="103"/>
    <m/>
    <m/>
  </r>
  <r>
    <x v="9"/>
    <x v="0"/>
    <x v="6"/>
    <x v="0"/>
    <x v="1"/>
    <x v="2"/>
    <x v="0"/>
    <x v="104"/>
    <m/>
    <n v="243697.44"/>
  </r>
  <r>
    <x v="9"/>
    <x v="0"/>
    <x v="6"/>
    <x v="0"/>
    <x v="1"/>
    <x v="2"/>
    <x v="0"/>
    <x v="145"/>
    <m/>
    <n v="-1400158.6"/>
  </r>
  <r>
    <x v="9"/>
    <x v="0"/>
    <x v="6"/>
    <x v="0"/>
    <x v="1"/>
    <x v="5"/>
    <x v="7"/>
    <x v="153"/>
    <m/>
    <n v="498672"/>
  </r>
  <r>
    <x v="9"/>
    <x v="0"/>
    <x v="6"/>
    <x v="0"/>
    <x v="0"/>
    <x v="0"/>
    <x v="4"/>
    <x v="158"/>
    <s v="SEBASTIAN MENDOZA CASTAÑO"/>
    <n v="16900000"/>
  </r>
  <r>
    <x v="9"/>
    <x v="0"/>
    <x v="6"/>
    <x v="0"/>
    <x v="0"/>
    <x v="0"/>
    <x v="4"/>
    <x v="6"/>
    <s v="ONLINE MARIA DEL MAR MEZU PALACIOS"/>
    <n v="1587000"/>
  </r>
  <r>
    <x v="9"/>
    <x v="0"/>
    <x v="6"/>
    <x v="0"/>
    <x v="0"/>
    <x v="0"/>
    <x v="4"/>
    <x v="6"/>
    <s v="MILDRED LOPEZ CAMPO"/>
    <m/>
  </r>
  <r>
    <x v="9"/>
    <x v="0"/>
    <x v="6"/>
    <x v="0"/>
    <x v="0"/>
    <x v="0"/>
    <x v="4"/>
    <x v="160"/>
    <s v="SEBASTIAN MENDOZA CASTAÑO"/>
    <m/>
  </r>
  <r>
    <x v="9"/>
    <x v="0"/>
    <x v="6"/>
    <x v="0"/>
    <x v="0"/>
    <x v="0"/>
    <x v="4"/>
    <x v="160"/>
    <s v="DAVID MUÑOZ MONTOYA"/>
    <n v="1660000"/>
  </r>
  <r>
    <x v="9"/>
    <x v="0"/>
    <x v="6"/>
    <x v="0"/>
    <x v="0"/>
    <x v="0"/>
    <x v="4"/>
    <x v="7"/>
    <s v="ONLINE MARIA DEL MAR MEZU PALACIOS"/>
    <n v="124200"/>
  </r>
  <r>
    <x v="9"/>
    <x v="0"/>
    <x v="6"/>
    <x v="0"/>
    <x v="0"/>
    <x v="0"/>
    <x v="4"/>
    <x v="7"/>
    <s v="MILDRED LOPEZ CAMPO"/>
    <m/>
  </r>
  <r>
    <x v="9"/>
    <x v="0"/>
    <x v="6"/>
    <x v="0"/>
    <x v="0"/>
    <x v="0"/>
    <x v="4"/>
    <x v="7"/>
    <m/>
    <m/>
  </r>
  <r>
    <x v="9"/>
    <x v="0"/>
    <x v="6"/>
    <x v="0"/>
    <x v="0"/>
    <x v="0"/>
    <x v="4"/>
    <x v="8"/>
    <s v="SEBASTIAN MENDOZA CASTAÑO"/>
    <m/>
  </r>
  <r>
    <x v="9"/>
    <x v="0"/>
    <x v="6"/>
    <x v="0"/>
    <x v="0"/>
    <x v="0"/>
    <x v="4"/>
    <x v="8"/>
    <s v="ONLINE MARIA DEL MAR MEZU PALACIOS"/>
    <n v="182850"/>
  </r>
  <r>
    <x v="9"/>
    <x v="0"/>
    <x v="6"/>
    <x v="0"/>
    <x v="0"/>
    <x v="0"/>
    <x v="4"/>
    <x v="8"/>
    <s v="MILDRED LOPEZ CAMPO"/>
    <m/>
  </r>
  <r>
    <x v="9"/>
    <x v="0"/>
    <x v="6"/>
    <x v="0"/>
    <x v="0"/>
    <x v="0"/>
    <x v="4"/>
    <x v="9"/>
    <s v="SEBASTIAN MENDOZA CASTAÑO"/>
    <m/>
  </r>
  <r>
    <x v="9"/>
    <x v="0"/>
    <x v="6"/>
    <x v="0"/>
    <x v="0"/>
    <x v="0"/>
    <x v="4"/>
    <x v="9"/>
    <s v="MILDRED LOPEZ CAMPO"/>
    <m/>
  </r>
  <r>
    <x v="9"/>
    <x v="0"/>
    <x v="6"/>
    <x v="0"/>
    <x v="0"/>
    <x v="0"/>
    <x v="4"/>
    <x v="9"/>
    <s v="Ana Myrian Salazar"/>
    <m/>
  </r>
  <r>
    <x v="9"/>
    <x v="0"/>
    <x v="6"/>
    <x v="0"/>
    <x v="0"/>
    <x v="0"/>
    <x v="4"/>
    <x v="9"/>
    <s v="ONLINE MARIA DEL MAR MEZU PALACIOS"/>
    <n v="21942"/>
  </r>
  <r>
    <x v="9"/>
    <x v="0"/>
    <x v="6"/>
    <x v="0"/>
    <x v="0"/>
    <x v="0"/>
    <x v="4"/>
    <x v="10"/>
    <s v="SEBASTIAN MENDOZA CASTAÑO"/>
    <m/>
  </r>
  <r>
    <x v="9"/>
    <x v="0"/>
    <x v="6"/>
    <x v="0"/>
    <x v="0"/>
    <x v="0"/>
    <x v="4"/>
    <x v="10"/>
    <s v="ONLINE MARIA DEL MAR MEZU PALACIOS"/>
    <n v="182850"/>
  </r>
  <r>
    <x v="9"/>
    <x v="0"/>
    <x v="6"/>
    <x v="0"/>
    <x v="0"/>
    <x v="0"/>
    <x v="4"/>
    <x v="10"/>
    <s v="MILDRED LOPEZ CAMPO"/>
    <m/>
  </r>
  <r>
    <x v="9"/>
    <x v="0"/>
    <x v="6"/>
    <x v="0"/>
    <x v="0"/>
    <x v="0"/>
    <x v="4"/>
    <x v="11"/>
    <s v="SEBASTIAN MENDOZA CASTAÑO"/>
    <n v="704167"/>
  </r>
  <r>
    <x v="9"/>
    <x v="0"/>
    <x v="6"/>
    <x v="0"/>
    <x v="0"/>
    <x v="0"/>
    <x v="4"/>
    <x v="11"/>
    <s v="MILDRED LOPEZ CAMPO"/>
    <m/>
  </r>
  <r>
    <x v="9"/>
    <x v="0"/>
    <x v="6"/>
    <x v="0"/>
    <x v="0"/>
    <x v="0"/>
    <x v="4"/>
    <x v="11"/>
    <s v="ONLINE MARIA DEL MAR MEZU PALACIOS"/>
    <n v="86250"/>
  </r>
  <r>
    <x v="9"/>
    <x v="0"/>
    <x v="6"/>
    <x v="0"/>
    <x v="0"/>
    <x v="0"/>
    <x v="4"/>
    <x v="12"/>
    <s v="SEBASTIAN MENDOZA CASTAÑO"/>
    <m/>
  </r>
  <r>
    <x v="9"/>
    <x v="0"/>
    <x v="6"/>
    <x v="0"/>
    <x v="0"/>
    <x v="0"/>
    <x v="4"/>
    <x v="134"/>
    <m/>
    <m/>
  </r>
  <r>
    <x v="9"/>
    <x v="0"/>
    <x v="6"/>
    <x v="0"/>
    <x v="0"/>
    <x v="0"/>
    <x v="4"/>
    <x v="142"/>
    <m/>
    <m/>
  </r>
  <r>
    <x v="9"/>
    <x v="0"/>
    <x v="6"/>
    <x v="0"/>
    <x v="0"/>
    <x v="0"/>
    <x v="4"/>
    <x v="56"/>
    <s v="ARITEX DE COLOMBIA SAS"/>
    <m/>
  </r>
  <r>
    <x v="9"/>
    <x v="0"/>
    <x v="6"/>
    <x v="0"/>
    <x v="0"/>
    <x v="0"/>
    <x v="4"/>
    <x v="13"/>
    <s v="SEGUROS DE RIESGOS LABORALES SURAMERICANA S.A."/>
    <n v="70037"/>
  </r>
  <r>
    <x v="9"/>
    <x v="0"/>
    <x v="6"/>
    <x v="0"/>
    <x v="0"/>
    <x v="0"/>
    <x v="4"/>
    <x v="146"/>
    <s v="EPS Sura"/>
    <m/>
  </r>
  <r>
    <x v="9"/>
    <x v="0"/>
    <x v="6"/>
    <x v="0"/>
    <x v="0"/>
    <x v="0"/>
    <x v="4"/>
    <x v="14"/>
    <s v="Protección S.A"/>
    <n v="1668000"/>
  </r>
  <r>
    <x v="9"/>
    <x v="0"/>
    <x v="6"/>
    <x v="0"/>
    <x v="0"/>
    <x v="0"/>
    <x v="4"/>
    <x v="14"/>
    <s v="Colpensiones"/>
    <m/>
  </r>
  <r>
    <x v="9"/>
    <x v="0"/>
    <x v="6"/>
    <x v="0"/>
    <x v="0"/>
    <x v="0"/>
    <x v="4"/>
    <x v="15"/>
    <s v="Comfandi "/>
    <n v="556000"/>
  </r>
  <r>
    <x v="9"/>
    <x v="0"/>
    <x v="6"/>
    <x v="0"/>
    <x v="0"/>
    <x v="0"/>
    <x v="4"/>
    <x v="147"/>
    <s v="PLUXEE COLOMBIA S.A.S."/>
    <n v="2110000"/>
  </r>
  <r>
    <x v="9"/>
    <x v="0"/>
    <x v="6"/>
    <x v="0"/>
    <x v="0"/>
    <x v="0"/>
    <x v="4"/>
    <x v="113"/>
    <s v="INVERSIONES EN RECREACION DEPORTE Y SALUD S.A."/>
    <m/>
  </r>
  <r>
    <x v="9"/>
    <x v="0"/>
    <x v="6"/>
    <x v="0"/>
    <x v="0"/>
    <x v="0"/>
    <x v="9"/>
    <x v="114"/>
    <s v="H&amp;G CONTADORES SAS"/>
    <n v="2689680"/>
  </r>
  <r>
    <x v="9"/>
    <x v="0"/>
    <x v="6"/>
    <x v="0"/>
    <x v="0"/>
    <x v="0"/>
    <x v="9"/>
    <x v="30"/>
    <s v="Pinzon Pinzon &amp; Asociados Abogados SAS"/>
    <m/>
  </r>
  <r>
    <x v="9"/>
    <x v="0"/>
    <x v="6"/>
    <x v="0"/>
    <x v="0"/>
    <x v="0"/>
    <x v="9"/>
    <x v="110"/>
    <s v="JUAN ESTEBAN ENRIQUEZ FLOREZ"/>
    <m/>
  </r>
  <r>
    <x v="9"/>
    <x v="0"/>
    <x v="6"/>
    <x v="0"/>
    <x v="0"/>
    <x v="0"/>
    <x v="5"/>
    <x v="70"/>
    <s v=" COLOMBIA TELECOMUNICACIONES S.A. E.S.P."/>
    <n v="882"/>
  </r>
  <r>
    <x v="9"/>
    <x v="0"/>
    <x v="6"/>
    <x v="0"/>
    <x v="0"/>
    <x v="0"/>
    <x v="5"/>
    <x v="70"/>
    <s v="STAY S.A.S"/>
    <m/>
  </r>
  <r>
    <x v="9"/>
    <x v="0"/>
    <x v="6"/>
    <x v="0"/>
    <x v="0"/>
    <x v="0"/>
    <x v="5"/>
    <x v="70"/>
    <s v="FABRICA DE ALIMENTOS PROCESADOS VENTOLINI S.A. EN REORGANIZACION"/>
    <m/>
  </r>
  <r>
    <x v="9"/>
    <x v="0"/>
    <x v="6"/>
    <x v="0"/>
    <x v="0"/>
    <x v="0"/>
    <x v="5"/>
    <x v="70"/>
    <s v="Hotel Laureles Plaza SAS"/>
    <m/>
  </r>
  <r>
    <x v="9"/>
    <x v="0"/>
    <x v="6"/>
    <x v="0"/>
    <x v="0"/>
    <x v="0"/>
    <x v="5"/>
    <x v="102"/>
    <m/>
    <m/>
  </r>
  <r>
    <x v="9"/>
    <x v="0"/>
    <x v="6"/>
    <x v="0"/>
    <x v="0"/>
    <x v="0"/>
    <x v="5"/>
    <x v="71"/>
    <s v=" COLOMBIA TELECOMUNICACIONES S.A. E.S.P."/>
    <m/>
  </r>
  <r>
    <x v="9"/>
    <x v="0"/>
    <x v="6"/>
    <x v="0"/>
    <x v="0"/>
    <x v="0"/>
    <x v="5"/>
    <x v="71"/>
    <s v="GRUPO EMPRESARIAL LA SEBASTIANA SAS"/>
    <m/>
  </r>
  <r>
    <x v="9"/>
    <x v="0"/>
    <x v="6"/>
    <x v="0"/>
    <x v="0"/>
    <x v="0"/>
    <x v="5"/>
    <x v="71"/>
    <s v="AERO REPUBLICA S.A"/>
    <n v="107994"/>
  </r>
  <r>
    <x v="9"/>
    <x v="0"/>
    <x v="6"/>
    <x v="0"/>
    <x v="0"/>
    <x v="0"/>
    <x v="5"/>
    <x v="71"/>
    <s v="AEROVIAS DEL CONTINENTE AMERICANO S.A."/>
    <n v="21800"/>
  </r>
  <r>
    <x v="9"/>
    <x v="0"/>
    <x v="6"/>
    <x v="0"/>
    <x v="0"/>
    <x v="0"/>
    <x v="5"/>
    <x v="78"/>
    <m/>
    <m/>
  </r>
  <r>
    <x v="9"/>
    <x v="0"/>
    <x v="6"/>
    <x v="0"/>
    <x v="0"/>
    <x v="0"/>
    <x v="6"/>
    <x v="17"/>
    <s v="OLGA BARBOSA DE HURTADO"/>
    <m/>
  </r>
  <r>
    <x v="9"/>
    <x v="0"/>
    <x v="6"/>
    <x v="0"/>
    <x v="0"/>
    <x v="0"/>
    <x v="6"/>
    <x v="17"/>
    <m/>
    <m/>
  </r>
  <r>
    <x v="9"/>
    <x v="0"/>
    <x v="6"/>
    <x v="0"/>
    <x v="0"/>
    <x v="0"/>
    <x v="6"/>
    <x v="143"/>
    <m/>
    <m/>
  </r>
  <r>
    <x v="9"/>
    <x v="0"/>
    <x v="6"/>
    <x v="0"/>
    <x v="0"/>
    <x v="0"/>
    <x v="6"/>
    <x v="161"/>
    <s v="EDIFICIO BELLA VISTA PROPIEDAD HORIZONTAL"/>
    <n v="1686667"/>
  </r>
  <r>
    <x v="9"/>
    <x v="0"/>
    <x v="6"/>
    <x v="0"/>
    <x v="0"/>
    <x v="0"/>
    <x v="29"/>
    <x v="154"/>
    <s v="Suramericana"/>
    <n v="43930"/>
  </r>
  <r>
    <x v="9"/>
    <x v="0"/>
    <x v="6"/>
    <x v="0"/>
    <x v="0"/>
    <x v="0"/>
    <x v="0"/>
    <x v="79"/>
    <m/>
    <m/>
  </r>
  <r>
    <x v="9"/>
    <x v="0"/>
    <x v="6"/>
    <x v="0"/>
    <x v="0"/>
    <x v="0"/>
    <x v="0"/>
    <x v="80"/>
    <s v="GOOGLE LLC"/>
    <n v="445097.84"/>
  </r>
  <r>
    <x v="9"/>
    <x v="0"/>
    <x v="6"/>
    <x v="0"/>
    <x v="0"/>
    <x v="0"/>
    <x v="0"/>
    <x v="80"/>
    <s v="MERCADEO COMPARTIDO SAS"/>
    <n v="506861.4"/>
  </r>
  <r>
    <x v="9"/>
    <x v="0"/>
    <x v="6"/>
    <x v="0"/>
    <x v="0"/>
    <x v="0"/>
    <x v="0"/>
    <x v="80"/>
    <s v="FAVEBOOK IRELAND LIMITED"/>
    <n v="151890.23000000001"/>
  </r>
  <r>
    <x v="9"/>
    <x v="0"/>
    <x v="6"/>
    <x v="0"/>
    <x v="0"/>
    <x v="0"/>
    <x v="0"/>
    <x v="80"/>
    <s v=" MANCHOLA ASOCIADOS LTDA"/>
    <n v="2500000"/>
  </r>
  <r>
    <x v="9"/>
    <x v="0"/>
    <x v="6"/>
    <x v="0"/>
    <x v="0"/>
    <x v="0"/>
    <x v="0"/>
    <x v="80"/>
    <s v="FD SAN JORGE SAS"/>
    <m/>
  </r>
  <r>
    <x v="9"/>
    <x v="0"/>
    <x v="6"/>
    <x v="0"/>
    <x v="0"/>
    <x v="0"/>
    <x v="0"/>
    <x v="80"/>
    <s v="PRODUCCION GRAFICA EDITORES SAS"/>
    <m/>
  </r>
  <r>
    <x v="9"/>
    <x v="0"/>
    <x v="6"/>
    <x v="0"/>
    <x v="0"/>
    <x v="0"/>
    <x v="0"/>
    <x v="80"/>
    <s v="INGRID VIVIANA AGUDELO POVEDA"/>
    <m/>
  </r>
  <r>
    <x v="9"/>
    <x v="0"/>
    <x v="6"/>
    <x v="0"/>
    <x v="0"/>
    <x v="0"/>
    <x v="0"/>
    <x v="80"/>
    <s v="MARIA JOSE LOPEZ BOLAÑOS"/>
    <n v="870000"/>
  </r>
  <r>
    <x v="9"/>
    <x v="0"/>
    <x v="6"/>
    <x v="0"/>
    <x v="0"/>
    <x v="0"/>
    <x v="0"/>
    <x v="80"/>
    <s v="ARTEMISA S.A.S BIC"/>
    <m/>
  </r>
  <r>
    <x v="9"/>
    <x v="0"/>
    <x v="6"/>
    <x v="0"/>
    <x v="0"/>
    <x v="0"/>
    <x v="0"/>
    <x v="84"/>
    <s v=" COLOMBIA TELECOMUNICACIONES S.A. E.S.P."/>
    <m/>
  </r>
  <r>
    <x v="9"/>
    <x v="0"/>
    <x v="6"/>
    <x v="0"/>
    <x v="0"/>
    <x v="0"/>
    <x v="0"/>
    <x v="84"/>
    <s v="FARMATODO COLOMBIA S.A"/>
    <n v="1942143"/>
  </r>
  <r>
    <x v="9"/>
    <x v="0"/>
    <x v="6"/>
    <x v="0"/>
    <x v="0"/>
    <x v="0"/>
    <x v="0"/>
    <x v="107"/>
    <s v="LUCERO VASQUEZ"/>
    <n v="520000"/>
  </r>
  <r>
    <x v="9"/>
    <x v="0"/>
    <x v="6"/>
    <x v="0"/>
    <x v="0"/>
    <x v="0"/>
    <x v="0"/>
    <x v="115"/>
    <m/>
    <m/>
  </r>
  <r>
    <x v="9"/>
    <x v="0"/>
    <x v="6"/>
    <x v="0"/>
    <x v="0"/>
    <x v="0"/>
    <x v="0"/>
    <x v="138"/>
    <s v=" COLOMBIA TELECOMUNICACIONES S.A. E.S.P."/>
    <n v="369761.58"/>
  </r>
  <r>
    <x v="9"/>
    <x v="0"/>
    <x v="6"/>
    <x v="0"/>
    <x v="0"/>
    <x v="0"/>
    <x v="0"/>
    <x v="108"/>
    <m/>
    <m/>
  </r>
  <r>
    <x v="9"/>
    <x v="0"/>
    <x v="6"/>
    <x v="0"/>
    <x v="0"/>
    <x v="0"/>
    <x v="0"/>
    <x v="109"/>
    <m/>
    <m/>
  </r>
  <r>
    <x v="9"/>
    <x v="0"/>
    <x v="6"/>
    <x v="0"/>
    <x v="0"/>
    <x v="0"/>
    <x v="0"/>
    <x v="116"/>
    <s v="JOSE JAVIER SALCEDO SANCHEZ"/>
    <m/>
  </r>
  <r>
    <x v="9"/>
    <x v="0"/>
    <x v="6"/>
    <x v="0"/>
    <x v="0"/>
    <x v="0"/>
    <x v="0"/>
    <x v="116"/>
    <s v="SIIGO SAS"/>
    <m/>
  </r>
  <r>
    <x v="9"/>
    <x v="0"/>
    <x v="6"/>
    <x v="0"/>
    <x v="0"/>
    <x v="0"/>
    <x v="0"/>
    <x v="79"/>
    <m/>
    <m/>
  </r>
  <r>
    <x v="9"/>
    <x v="0"/>
    <x v="6"/>
    <x v="0"/>
    <x v="0"/>
    <x v="0"/>
    <x v="12"/>
    <x v="81"/>
    <m/>
    <m/>
  </r>
  <r>
    <x v="9"/>
    <x v="0"/>
    <x v="6"/>
    <x v="0"/>
    <x v="0"/>
    <x v="0"/>
    <x v="12"/>
    <x v="82"/>
    <s v=" CAMARA DE COMERCIO DE CALI"/>
    <m/>
  </r>
  <r>
    <x v="9"/>
    <x v="0"/>
    <x v="6"/>
    <x v="0"/>
    <x v="0"/>
    <x v="0"/>
    <x v="12"/>
    <x v="83"/>
    <m/>
    <m/>
  </r>
  <r>
    <x v="9"/>
    <x v="0"/>
    <x v="6"/>
    <x v="0"/>
    <x v="0"/>
    <x v="0"/>
    <x v="12"/>
    <x v="84"/>
    <m/>
    <m/>
  </r>
  <r>
    <x v="9"/>
    <x v="0"/>
    <x v="6"/>
    <x v="0"/>
    <x v="0"/>
    <x v="0"/>
    <x v="19"/>
    <x v="100"/>
    <s v="EL COMERCIO ELECTRICO S.A.S."/>
    <n v="66483"/>
  </r>
  <r>
    <x v="9"/>
    <x v="0"/>
    <x v="6"/>
    <x v="0"/>
    <x v="0"/>
    <x v="0"/>
    <x v="19"/>
    <x v="100"/>
    <s v="RAFAEL ALEJANDRO GARZON REBELLON"/>
    <n v="140000"/>
  </r>
  <r>
    <x v="9"/>
    <x v="0"/>
    <x v="6"/>
    <x v="0"/>
    <x v="0"/>
    <x v="0"/>
    <x v="19"/>
    <x v="100"/>
    <s v="ONLINE MARIA DEL MAR MEZU PALACIOS"/>
    <n v="50000"/>
  </r>
  <r>
    <x v="9"/>
    <x v="0"/>
    <x v="6"/>
    <x v="0"/>
    <x v="0"/>
    <x v="0"/>
    <x v="28"/>
    <x v="150"/>
    <m/>
    <m/>
  </r>
  <r>
    <x v="9"/>
    <x v="0"/>
    <x v="6"/>
    <x v="0"/>
    <x v="0"/>
    <x v="0"/>
    <x v="31"/>
    <x v="85"/>
    <s v="ONLINE MARIA DEL MAR MEZU PALACIOS"/>
    <n v="50000"/>
  </r>
  <r>
    <x v="9"/>
    <x v="0"/>
    <x v="6"/>
    <x v="0"/>
    <x v="0"/>
    <x v="0"/>
    <x v="31"/>
    <x v="85"/>
    <s v="FERRETODO LA PORTADA"/>
    <m/>
  </r>
  <r>
    <x v="9"/>
    <x v="0"/>
    <x v="6"/>
    <x v="0"/>
    <x v="0"/>
    <x v="0"/>
    <x v="27"/>
    <x v="140"/>
    <s v="JOSE JAVIER SALCEDO SANCHEZ"/>
    <m/>
  </r>
  <r>
    <x v="9"/>
    <x v="0"/>
    <x v="6"/>
    <x v="0"/>
    <x v="0"/>
    <x v="0"/>
    <x v="27"/>
    <x v="148"/>
    <s v=" PANGEA NATURAL PRODUCTS S.A.S."/>
    <m/>
  </r>
  <r>
    <x v="9"/>
    <x v="0"/>
    <x v="6"/>
    <x v="0"/>
    <x v="0"/>
    <x v="0"/>
    <x v="27"/>
    <x v="139"/>
    <s v=" PANGEA NATURAL PRODUCTS S.A.S."/>
    <m/>
  </r>
  <r>
    <x v="9"/>
    <x v="0"/>
    <x v="6"/>
    <x v="0"/>
    <x v="0"/>
    <x v="0"/>
    <x v="27"/>
    <x v="149"/>
    <s v=" PANGEA NATURAL PRODUCTS S.A.S."/>
    <m/>
  </r>
  <r>
    <x v="9"/>
    <x v="0"/>
    <x v="6"/>
    <x v="0"/>
    <x v="0"/>
    <x v="0"/>
    <x v="22"/>
    <x v="105"/>
    <s v=" PANGEA NATURAL PRODUCTS S.A.S."/>
    <m/>
  </r>
  <r>
    <x v="9"/>
    <x v="0"/>
    <x v="6"/>
    <x v="0"/>
    <x v="0"/>
    <x v="0"/>
    <x v="16"/>
    <x v="86"/>
    <s v="AEROVIAS DEL CONTINENTE AMERICANO S.A."/>
    <n v="201700"/>
  </r>
  <r>
    <x v="9"/>
    <x v="0"/>
    <x v="6"/>
    <x v="0"/>
    <x v="0"/>
    <x v="0"/>
    <x v="16"/>
    <x v="86"/>
    <s v="AEROVIAS DE INTEGRACION REGIONAL S A"/>
    <m/>
  </r>
  <r>
    <x v="9"/>
    <x v="0"/>
    <x v="6"/>
    <x v="0"/>
    <x v="0"/>
    <x v="0"/>
    <x v="16"/>
    <x v="86"/>
    <s v="AERO REPUBLICA S.A"/>
    <n v="375859"/>
  </r>
  <r>
    <x v="9"/>
    <x v="0"/>
    <x v="6"/>
    <x v="0"/>
    <x v="0"/>
    <x v="0"/>
    <x v="16"/>
    <x v="117"/>
    <s v="HOSTAL LAS MERCEDES BOUTIQUE"/>
    <n v="460000"/>
  </r>
  <r>
    <x v="9"/>
    <x v="0"/>
    <x v="6"/>
    <x v="0"/>
    <x v="0"/>
    <x v="0"/>
    <x v="16"/>
    <x v="117"/>
    <s v="Hotel Laureles Plaza SAS"/>
    <m/>
  </r>
  <r>
    <x v="9"/>
    <x v="0"/>
    <x v="6"/>
    <x v="0"/>
    <x v="0"/>
    <x v="0"/>
    <x v="16"/>
    <x v="117"/>
    <s v="CIENTO UNO S.A.S"/>
    <m/>
  </r>
  <r>
    <x v="9"/>
    <x v="0"/>
    <x v="6"/>
    <x v="0"/>
    <x v="0"/>
    <x v="0"/>
    <x v="22"/>
    <x v="105"/>
    <m/>
    <m/>
  </r>
  <r>
    <x v="9"/>
    <x v="0"/>
    <x v="6"/>
    <x v="0"/>
    <x v="0"/>
    <x v="0"/>
    <x v="2"/>
    <x v="87"/>
    <s v=" SHOPIFY INC"/>
    <n v="373070.33"/>
  </r>
  <r>
    <x v="9"/>
    <x v="0"/>
    <x v="6"/>
    <x v="0"/>
    <x v="0"/>
    <x v="0"/>
    <x v="2"/>
    <x v="87"/>
    <s v="CORPORACION CLUB DE TENIS CALI"/>
    <n v="876124"/>
  </r>
  <r>
    <x v="9"/>
    <x v="0"/>
    <x v="6"/>
    <x v="0"/>
    <x v="0"/>
    <x v="0"/>
    <x v="2"/>
    <x v="87"/>
    <s v="TSO"/>
    <m/>
  </r>
  <r>
    <x v="9"/>
    <x v="0"/>
    <x v="6"/>
    <x v="0"/>
    <x v="0"/>
    <x v="0"/>
    <x v="2"/>
    <x v="87"/>
    <s v="ASOCIACIÓN NACIONAL DE EMPRESARIOS DE COLOMBIA"/>
    <m/>
  </r>
  <r>
    <x v="9"/>
    <x v="0"/>
    <x v="6"/>
    <x v="0"/>
    <x v="0"/>
    <x v="0"/>
    <x v="2"/>
    <x v="155"/>
    <s v="TIERRADENTRO CAFE CO S.A.S."/>
    <m/>
  </r>
  <r>
    <x v="9"/>
    <x v="0"/>
    <x v="6"/>
    <x v="0"/>
    <x v="0"/>
    <x v="0"/>
    <x v="2"/>
    <x v="155"/>
    <s v="CANTINA LA 15 SAS"/>
    <m/>
  </r>
  <r>
    <x v="9"/>
    <x v="0"/>
    <x v="6"/>
    <x v="0"/>
    <x v="0"/>
    <x v="0"/>
    <x v="2"/>
    <x v="155"/>
    <m/>
    <m/>
  </r>
  <r>
    <x v="9"/>
    <x v="0"/>
    <x v="6"/>
    <x v="0"/>
    <x v="0"/>
    <x v="0"/>
    <x v="2"/>
    <x v="88"/>
    <s v="SAN CAMILO COFFE INDUSTRY SAS"/>
    <m/>
  </r>
  <r>
    <x v="9"/>
    <x v="0"/>
    <x v="6"/>
    <x v="0"/>
    <x v="0"/>
    <x v="0"/>
    <x v="2"/>
    <x v="88"/>
    <s v="JAIME ANDRES DAMELINES CASANOVA"/>
    <n v="89400"/>
  </r>
  <r>
    <x v="9"/>
    <x v="0"/>
    <x v="6"/>
    <x v="0"/>
    <x v="0"/>
    <x v="0"/>
    <x v="2"/>
    <x v="89"/>
    <s v="ONLINE MARIA DEL MAR MEZU PALACIOS"/>
    <n v="100000"/>
  </r>
  <r>
    <x v="9"/>
    <x v="0"/>
    <x v="6"/>
    <x v="0"/>
    <x v="0"/>
    <x v="0"/>
    <x v="2"/>
    <x v="89"/>
    <s v="SURAMERICA COMERCIAL S.A.S."/>
    <n v="25000"/>
  </r>
  <r>
    <x v="9"/>
    <x v="0"/>
    <x v="6"/>
    <x v="0"/>
    <x v="0"/>
    <x v="0"/>
    <x v="2"/>
    <x v="89"/>
    <s v="REDOX COLOMBIA S.A.S."/>
    <n v="18109"/>
  </r>
  <r>
    <x v="9"/>
    <x v="0"/>
    <x v="6"/>
    <x v="0"/>
    <x v="0"/>
    <x v="0"/>
    <x v="2"/>
    <x v="90"/>
    <s v="GRUPO ARGURI SAS "/>
    <m/>
  </r>
  <r>
    <x v="9"/>
    <x v="0"/>
    <x v="6"/>
    <x v="0"/>
    <x v="0"/>
    <x v="0"/>
    <x v="2"/>
    <x v="90"/>
    <m/>
    <m/>
  </r>
  <r>
    <x v="9"/>
    <x v="0"/>
    <x v="6"/>
    <x v="0"/>
    <x v="0"/>
    <x v="0"/>
    <x v="2"/>
    <x v="90"/>
    <m/>
    <m/>
  </r>
  <r>
    <x v="9"/>
    <x v="0"/>
    <x v="6"/>
    <x v="0"/>
    <x v="0"/>
    <x v="0"/>
    <x v="2"/>
    <x v="90"/>
    <m/>
    <m/>
  </r>
  <r>
    <x v="9"/>
    <x v="0"/>
    <x v="6"/>
    <x v="0"/>
    <x v="0"/>
    <x v="0"/>
    <x v="2"/>
    <x v="90"/>
    <m/>
    <m/>
  </r>
  <r>
    <x v="9"/>
    <x v="0"/>
    <x v="6"/>
    <x v="0"/>
    <x v="0"/>
    <x v="0"/>
    <x v="2"/>
    <x v="90"/>
    <m/>
    <m/>
  </r>
  <r>
    <x v="9"/>
    <x v="0"/>
    <x v="6"/>
    <x v="0"/>
    <x v="0"/>
    <x v="0"/>
    <x v="2"/>
    <x v="91"/>
    <s v="JAIME ANDRES DAMELINES CASANOVA"/>
    <n v="136591"/>
  </r>
  <r>
    <x v="9"/>
    <x v="0"/>
    <x v="6"/>
    <x v="0"/>
    <x v="0"/>
    <x v="0"/>
    <x v="2"/>
    <x v="91"/>
    <s v="ONLINE MARIA DEL MAR MEZU PALACIOS"/>
    <n v="186600"/>
  </r>
  <r>
    <x v="9"/>
    <x v="0"/>
    <x v="6"/>
    <x v="0"/>
    <x v="0"/>
    <x v="0"/>
    <x v="2"/>
    <x v="91"/>
    <s v="Hotel Laureles Plaza SAS"/>
    <m/>
  </r>
  <r>
    <x v="9"/>
    <x v="0"/>
    <x v="6"/>
    <x v="0"/>
    <x v="0"/>
    <x v="0"/>
    <x v="2"/>
    <x v="91"/>
    <s v="FABRICA DE ALIMENTOS PROCESADOS VENTOLINI S.A. EN REORGANIZACION"/>
    <m/>
  </r>
  <r>
    <x v="9"/>
    <x v="0"/>
    <x v="6"/>
    <x v="0"/>
    <x v="0"/>
    <x v="0"/>
    <x v="2"/>
    <x v="92"/>
    <m/>
    <m/>
  </r>
  <r>
    <x v="9"/>
    <x v="0"/>
    <x v="6"/>
    <x v="0"/>
    <x v="0"/>
    <x v="0"/>
    <x v="2"/>
    <x v="136"/>
    <s v="AGUSTIN ARMANDO POVEDA OVIEDO"/>
    <m/>
  </r>
  <r>
    <x v="9"/>
    <x v="0"/>
    <x v="6"/>
    <x v="0"/>
    <x v="0"/>
    <x v="0"/>
    <x v="2"/>
    <x v="136"/>
    <s v="DIEGO FERNANDO MORALES CELIS"/>
    <m/>
  </r>
  <r>
    <x v="9"/>
    <x v="0"/>
    <x v="6"/>
    <x v="0"/>
    <x v="0"/>
    <x v="0"/>
    <x v="2"/>
    <x v="136"/>
    <s v="DIEGO CAICEDO"/>
    <m/>
  </r>
  <r>
    <x v="9"/>
    <x v="0"/>
    <x v="6"/>
    <x v="0"/>
    <x v="0"/>
    <x v="0"/>
    <x v="2"/>
    <x v="136"/>
    <s v="MANUEL ACOSTA"/>
    <n v="36000"/>
  </r>
  <r>
    <x v="9"/>
    <x v="0"/>
    <x v="6"/>
    <x v="0"/>
    <x v="0"/>
    <x v="0"/>
    <x v="2"/>
    <x v="136"/>
    <s v="AGUSTIN ARMANDO POVEDA OVIEDO"/>
    <m/>
  </r>
  <r>
    <x v="9"/>
    <x v="0"/>
    <x v="6"/>
    <x v="0"/>
    <x v="0"/>
    <x v="0"/>
    <x v="2"/>
    <x v="136"/>
    <s v="MANUEL ACOSTA"/>
    <m/>
  </r>
  <r>
    <x v="9"/>
    <x v="0"/>
    <x v="6"/>
    <x v="0"/>
    <x v="0"/>
    <x v="0"/>
    <x v="2"/>
    <x v="136"/>
    <s v="ONLINE MARIA DEL MAR MEZU PALACIOS"/>
    <n v="14000"/>
  </r>
  <r>
    <x v="9"/>
    <x v="0"/>
    <x v="6"/>
    <x v="0"/>
    <x v="0"/>
    <x v="0"/>
    <x v="2"/>
    <x v="136"/>
    <s v="ALEXANDRA MARIN RAMIREZ"/>
    <n v="14000"/>
  </r>
  <r>
    <x v="9"/>
    <x v="0"/>
    <x v="6"/>
    <x v="0"/>
    <x v="0"/>
    <x v="0"/>
    <x v="2"/>
    <x v="141"/>
    <s v="ONLINE OSCAR ESCOBAR JIMENEZ"/>
    <m/>
  </r>
  <r>
    <x v="9"/>
    <x v="0"/>
    <x v="6"/>
    <x v="0"/>
    <x v="0"/>
    <x v="0"/>
    <x v="2"/>
    <x v="141"/>
    <m/>
    <m/>
  </r>
  <r>
    <x v="9"/>
    <x v="0"/>
    <x v="6"/>
    <x v="0"/>
    <x v="0"/>
    <x v="0"/>
    <x v="2"/>
    <x v="141"/>
    <m/>
    <m/>
  </r>
  <r>
    <x v="9"/>
    <x v="0"/>
    <x v="6"/>
    <x v="0"/>
    <x v="0"/>
    <x v="0"/>
    <x v="2"/>
    <x v="93"/>
    <m/>
    <m/>
  </r>
  <r>
    <x v="9"/>
    <x v="0"/>
    <x v="6"/>
    <x v="0"/>
    <x v="0"/>
    <x v="0"/>
    <x v="2"/>
    <x v="84"/>
    <s v="JHON FREYMAN ESCOBAR"/>
    <m/>
  </r>
  <r>
    <x v="9"/>
    <x v="0"/>
    <x v="6"/>
    <x v="0"/>
    <x v="0"/>
    <x v="0"/>
    <x v="2"/>
    <x v="84"/>
    <s v="EMPACKING GLOBAL SAS"/>
    <m/>
  </r>
  <r>
    <x v="9"/>
    <x v="0"/>
    <x v="6"/>
    <x v="0"/>
    <x v="0"/>
    <x v="0"/>
    <x v="2"/>
    <x v="84"/>
    <s v="STAY S.A.S"/>
    <m/>
  </r>
  <r>
    <x v="9"/>
    <x v="0"/>
    <x v="6"/>
    <x v="0"/>
    <x v="0"/>
    <x v="0"/>
    <x v="2"/>
    <x v="84"/>
    <m/>
    <m/>
  </r>
  <r>
    <x v="9"/>
    <x v="0"/>
    <x v="6"/>
    <x v="0"/>
    <x v="0"/>
    <x v="0"/>
    <x v="2"/>
    <x v="84"/>
    <m/>
    <m/>
  </r>
  <r>
    <x v="9"/>
    <x v="0"/>
    <x v="6"/>
    <x v="0"/>
    <x v="0"/>
    <x v="0"/>
    <x v="2"/>
    <x v="84"/>
    <m/>
    <m/>
  </r>
  <r>
    <x v="9"/>
    <x v="0"/>
    <x v="6"/>
    <x v="0"/>
    <x v="0"/>
    <x v="0"/>
    <x v="2"/>
    <x v="84"/>
    <m/>
    <m/>
  </r>
  <r>
    <x v="9"/>
    <x v="0"/>
    <x v="6"/>
    <x v="0"/>
    <x v="0"/>
    <x v="0"/>
    <x v="2"/>
    <x v="84"/>
    <m/>
    <m/>
  </r>
  <r>
    <x v="9"/>
    <x v="0"/>
    <x v="6"/>
    <x v="0"/>
    <x v="0"/>
    <x v="0"/>
    <x v="2"/>
    <x v="84"/>
    <m/>
    <m/>
  </r>
  <r>
    <x v="9"/>
    <x v="0"/>
    <x v="6"/>
    <x v="0"/>
    <x v="0"/>
    <x v="0"/>
    <x v="2"/>
    <x v="84"/>
    <m/>
    <m/>
  </r>
  <r>
    <x v="9"/>
    <x v="0"/>
    <x v="6"/>
    <x v="0"/>
    <x v="0"/>
    <x v="7"/>
    <x v="4"/>
    <x v="119"/>
    <s v="DAVID MUÑOZ MONTOYA"/>
    <n v="3800000"/>
  </r>
  <r>
    <x v="9"/>
    <x v="0"/>
    <x v="6"/>
    <x v="0"/>
    <x v="0"/>
    <x v="7"/>
    <x v="4"/>
    <x v="119"/>
    <s v="ALEXANDRA MARIN RAMIREZ"/>
    <n v="3550000"/>
  </r>
  <r>
    <x v="9"/>
    <x v="0"/>
    <x v="6"/>
    <x v="0"/>
    <x v="0"/>
    <x v="7"/>
    <x v="4"/>
    <x v="119"/>
    <s v="OSCAR ESCOBAR JIMÉNEZ"/>
    <n v="2933333"/>
  </r>
  <r>
    <x v="9"/>
    <x v="0"/>
    <x v="6"/>
    <x v="0"/>
    <x v="0"/>
    <x v="7"/>
    <x v="4"/>
    <x v="120"/>
    <s v="DAVID MUÑOZ MONTOYA"/>
    <m/>
  </r>
  <r>
    <x v="9"/>
    <x v="0"/>
    <x v="6"/>
    <x v="0"/>
    <x v="0"/>
    <x v="7"/>
    <x v="4"/>
    <x v="121"/>
    <s v="DAVID MUÑOZ MONTOYA"/>
    <n v="316667"/>
  </r>
  <r>
    <x v="9"/>
    <x v="0"/>
    <x v="6"/>
    <x v="0"/>
    <x v="0"/>
    <x v="7"/>
    <x v="4"/>
    <x v="121"/>
    <s v="OSCAR ESCOBAR JIMÉNEZ"/>
    <n v="244444"/>
  </r>
  <r>
    <x v="9"/>
    <x v="0"/>
    <x v="6"/>
    <x v="0"/>
    <x v="0"/>
    <x v="7"/>
    <x v="4"/>
    <x v="121"/>
    <s v="ALEXANDRA MARIN RAMIREZ"/>
    <n v="182850"/>
  </r>
  <r>
    <x v="9"/>
    <x v="0"/>
    <x v="6"/>
    <x v="0"/>
    <x v="0"/>
    <x v="7"/>
    <x v="4"/>
    <x v="122"/>
    <s v="DAVID MUÑOZ MONTOYA"/>
    <n v="38000"/>
  </r>
  <r>
    <x v="9"/>
    <x v="0"/>
    <x v="6"/>
    <x v="0"/>
    <x v="0"/>
    <x v="7"/>
    <x v="4"/>
    <x v="122"/>
    <s v="ALEXANDRA MARIN RAMIREZ"/>
    <n v="21942"/>
  </r>
  <r>
    <x v="9"/>
    <x v="0"/>
    <x v="6"/>
    <x v="0"/>
    <x v="0"/>
    <x v="7"/>
    <x v="4"/>
    <x v="122"/>
    <s v="OSCAR ESCOBAR JIMÉNEZ"/>
    <n v="29333"/>
  </r>
  <r>
    <x v="9"/>
    <x v="0"/>
    <x v="6"/>
    <x v="0"/>
    <x v="0"/>
    <x v="7"/>
    <x v="4"/>
    <x v="123"/>
    <s v="DAVID MUÑOZ MONTOYA"/>
    <n v="316667"/>
  </r>
  <r>
    <x v="9"/>
    <x v="0"/>
    <x v="6"/>
    <x v="0"/>
    <x v="0"/>
    <x v="7"/>
    <x v="4"/>
    <x v="123"/>
    <s v="OSCAR ESCOBAR JIMÉNEZ"/>
    <n v="244444"/>
  </r>
  <r>
    <x v="9"/>
    <x v="0"/>
    <x v="6"/>
    <x v="0"/>
    <x v="0"/>
    <x v="7"/>
    <x v="4"/>
    <x v="123"/>
    <s v="ALEXANDRA MARIN RAMIREZ"/>
    <n v="182850"/>
  </r>
  <r>
    <x v="9"/>
    <x v="0"/>
    <x v="6"/>
    <x v="0"/>
    <x v="0"/>
    <x v="7"/>
    <x v="4"/>
    <x v="124"/>
    <s v="DAVID MUÑOZ MONTOYA"/>
    <n v="158333"/>
  </r>
  <r>
    <x v="9"/>
    <x v="0"/>
    <x v="6"/>
    <x v="0"/>
    <x v="0"/>
    <x v="7"/>
    <x v="4"/>
    <x v="124"/>
    <s v="OSCAR ESCOBAR JIMÉNEZ"/>
    <n v="147917"/>
  </r>
  <r>
    <x v="9"/>
    <x v="0"/>
    <x v="6"/>
    <x v="0"/>
    <x v="0"/>
    <x v="7"/>
    <x v="4"/>
    <x v="124"/>
    <s v="ALEXANDRA MARIN RAMIREZ"/>
    <n v="122222"/>
  </r>
  <r>
    <x v="9"/>
    <x v="0"/>
    <x v="6"/>
    <x v="0"/>
    <x v="0"/>
    <x v="7"/>
    <x v="4"/>
    <x v="135"/>
    <m/>
    <m/>
  </r>
  <r>
    <x v="9"/>
    <x v="0"/>
    <x v="6"/>
    <x v="0"/>
    <x v="0"/>
    <x v="7"/>
    <x v="4"/>
    <x v="125"/>
    <s v="DAVID MUÑOZ MONTOYA"/>
    <m/>
  </r>
  <r>
    <x v="9"/>
    <x v="0"/>
    <x v="6"/>
    <x v="0"/>
    <x v="0"/>
    <x v="7"/>
    <x v="4"/>
    <x v="144"/>
    <s v="DAVID MUÑOZ MONTOYA"/>
    <m/>
  </r>
  <r>
    <x v="9"/>
    <x v="0"/>
    <x v="6"/>
    <x v="0"/>
    <x v="0"/>
    <x v="7"/>
    <x v="4"/>
    <x v="144"/>
    <s v="OSCAR ESCOBAR JIMÉNEZ"/>
    <m/>
  </r>
  <r>
    <x v="9"/>
    <x v="0"/>
    <x v="6"/>
    <x v="0"/>
    <x v="0"/>
    <x v="7"/>
    <x v="4"/>
    <x v="126"/>
    <m/>
    <m/>
  </r>
  <r>
    <x v="9"/>
    <x v="0"/>
    <x v="6"/>
    <x v="0"/>
    <x v="0"/>
    <x v="7"/>
    <x v="4"/>
    <x v="127"/>
    <s v="SEGUROS DE RIESGOS LABORALES SURAMERICANA S.A."/>
    <n v="53963"/>
  </r>
  <r>
    <x v="9"/>
    <x v="0"/>
    <x v="6"/>
    <x v="0"/>
    <x v="0"/>
    <x v="7"/>
    <x v="4"/>
    <x v="152"/>
    <s v="Eps Famisanar"/>
    <m/>
  </r>
  <r>
    <x v="9"/>
    <x v="0"/>
    <x v="6"/>
    <x v="0"/>
    <x v="0"/>
    <x v="7"/>
    <x v="4"/>
    <x v="128"/>
    <s v="Protección S.A"/>
    <n v="1204667"/>
  </r>
  <r>
    <x v="9"/>
    <x v="0"/>
    <x v="6"/>
    <x v="0"/>
    <x v="0"/>
    <x v="7"/>
    <x v="4"/>
    <x v="129"/>
    <s v="Colsubsidio "/>
    <n v="152000"/>
  </r>
  <r>
    <x v="9"/>
    <x v="0"/>
    <x v="6"/>
    <x v="0"/>
    <x v="0"/>
    <x v="7"/>
    <x v="4"/>
    <x v="129"/>
    <s v="Comfandi"/>
    <n v="259500"/>
  </r>
  <r>
    <x v="9"/>
    <x v="0"/>
    <x v="6"/>
    <x v="0"/>
    <x v="0"/>
    <x v="7"/>
    <x v="4"/>
    <x v="130"/>
    <m/>
    <m/>
  </r>
  <r>
    <x v="9"/>
    <x v="0"/>
    <x v="6"/>
    <x v="0"/>
    <x v="0"/>
    <x v="7"/>
    <x v="2"/>
    <x v="131"/>
    <m/>
    <m/>
  </r>
  <r>
    <x v="9"/>
    <x v="0"/>
    <x v="6"/>
    <x v="0"/>
    <x v="0"/>
    <x v="1"/>
    <x v="7"/>
    <x v="34"/>
    <s v="Bancolombia"/>
    <n v="128798"/>
  </r>
  <r>
    <x v="9"/>
    <x v="0"/>
    <x v="6"/>
    <x v="0"/>
    <x v="0"/>
    <x v="1"/>
    <x v="7"/>
    <x v="20"/>
    <s v="Bancolombia"/>
    <n v="194350"/>
  </r>
  <r>
    <x v="9"/>
    <x v="0"/>
    <x v="6"/>
    <x v="0"/>
    <x v="0"/>
    <x v="1"/>
    <x v="7"/>
    <x v="20"/>
    <s v="Mercadopago Colombia Ltda"/>
    <n v="765826.03"/>
  </r>
  <r>
    <x v="9"/>
    <x v="0"/>
    <x v="6"/>
    <x v="0"/>
    <x v="0"/>
    <x v="1"/>
    <x v="7"/>
    <x v="101"/>
    <s v="Protección S.A"/>
    <m/>
  </r>
  <r>
    <x v="9"/>
    <x v="0"/>
    <x v="6"/>
    <x v="0"/>
    <x v="0"/>
    <x v="1"/>
    <x v="7"/>
    <x v="101"/>
    <s v="Colsubsidio "/>
    <m/>
  </r>
  <r>
    <x v="9"/>
    <x v="0"/>
    <x v="6"/>
    <x v="0"/>
    <x v="0"/>
    <x v="1"/>
    <x v="7"/>
    <x v="101"/>
    <s v="Sanitas"/>
    <m/>
  </r>
  <r>
    <x v="9"/>
    <x v="0"/>
    <x v="6"/>
    <x v="0"/>
    <x v="0"/>
    <x v="1"/>
    <x v="7"/>
    <x v="101"/>
    <s v="Eps Famisanar"/>
    <m/>
  </r>
  <r>
    <x v="9"/>
    <x v="0"/>
    <x v="6"/>
    <x v="0"/>
    <x v="0"/>
    <x v="1"/>
    <x v="7"/>
    <x v="101"/>
    <s v="EPS Sura"/>
    <m/>
  </r>
  <r>
    <x v="9"/>
    <x v="0"/>
    <x v="6"/>
    <x v="0"/>
    <x v="0"/>
    <x v="1"/>
    <x v="7"/>
    <x v="101"/>
    <s v="Comfandi "/>
    <m/>
  </r>
  <r>
    <x v="9"/>
    <x v="0"/>
    <x v="6"/>
    <x v="0"/>
    <x v="0"/>
    <x v="1"/>
    <x v="7"/>
    <x v="101"/>
    <s v="DIAN"/>
    <n v="18000"/>
  </r>
  <r>
    <x v="9"/>
    <x v="0"/>
    <x v="6"/>
    <x v="0"/>
    <x v="0"/>
    <x v="1"/>
    <x v="7"/>
    <x v="159"/>
    <s v="GOOGLE LLC"/>
    <m/>
  </r>
  <r>
    <x v="9"/>
    <x v="0"/>
    <x v="6"/>
    <x v="0"/>
    <x v="0"/>
    <x v="1"/>
    <x v="7"/>
    <x v="159"/>
    <s v="FAVEBOOK IRELAND LIMITED"/>
    <m/>
  </r>
  <r>
    <x v="9"/>
    <x v="0"/>
    <x v="6"/>
    <x v="0"/>
    <x v="0"/>
    <x v="1"/>
    <x v="7"/>
    <x v="55"/>
    <s v="FARMACIA DROGUERIA SAN JORGE LTDA"/>
    <m/>
  </r>
  <r>
    <x v="9"/>
    <x v="0"/>
    <x v="6"/>
    <x v="0"/>
    <x v="0"/>
    <x v="1"/>
    <x v="7"/>
    <x v="55"/>
    <s v="ALIMENTOS SOSTENIBLES SAS"/>
    <m/>
  </r>
  <r>
    <x v="9"/>
    <x v="0"/>
    <x v="6"/>
    <x v="0"/>
    <x v="0"/>
    <x v="1"/>
    <x v="8"/>
    <x v="22"/>
    <s v="Bancolombia"/>
    <n v="899707.41"/>
  </r>
  <r>
    <x v="9"/>
    <x v="0"/>
    <x v="6"/>
    <x v="0"/>
    <x v="0"/>
    <x v="1"/>
    <x v="8"/>
    <x v="94"/>
    <s v="CONNPLANTS SAS"/>
    <m/>
  </r>
  <r>
    <x v="9"/>
    <x v="0"/>
    <x v="6"/>
    <x v="0"/>
    <x v="0"/>
    <x v="1"/>
    <x v="8"/>
    <x v="94"/>
    <s v="PRODUCCION GRAFICA EDITORES SAS"/>
    <n v="27783.8"/>
  </r>
  <r>
    <x v="9"/>
    <x v="0"/>
    <x v="6"/>
    <x v="0"/>
    <x v="0"/>
    <x v="1"/>
    <x v="8"/>
    <x v="94"/>
    <s v="HOSTAL LAS MERCEDES BOUTIQUE"/>
    <n v="20148"/>
  </r>
  <r>
    <x v="9"/>
    <x v="0"/>
    <x v="6"/>
    <x v="0"/>
    <x v="0"/>
    <x v="1"/>
    <x v="8"/>
    <x v="94"/>
    <s v="MUNICIPIO DE SANTIAGO DE CALI"/>
    <m/>
  </r>
  <r>
    <x v="9"/>
    <x v="0"/>
    <x v="6"/>
    <x v="0"/>
    <x v="0"/>
    <x v="1"/>
    <x v="8"/>
    <x v="94"/>
    <s v=" MANCHOLA ASOCIADOS LTDA"/>
    <m/>
  </r>
  <r>
    <x v="9"/>
    <x v="0"/>
    <x v="6"/>
    <x v="0"/>
    <x v="0"/>
    <x v="1"/>
    <x v="8"/>
    <x v="94"/>
    <s v="MERCADEO COMPARTIDO SAS"/>
    <m/>
  </r>
  <r>
    <x v="9"/>
    <x v="0"/>
    <x v="6"/>
    <x v="0"/>
    <x v="0"/>
    <x v="1"/>
    <x v="8"/>
    <x v="94"/>
    <s v="ALLTAG SAS"/>
    <n v="5102.99"/>
  </r>
  <r>
    <x v="9"/>
    <x v="0"/>
    <x v="6"/>
    <x v="0"/>
    <x v="0"/>
    <x v="1"/>
    <x v="8"/>
    <x v="94"/>
    <s v="HOSTAL LAS MERCEDES BOUTIQUE"/>
    <m/>
  </r>
  <r>
    <x v="9"/>
    <x v="0"/>
    <x v="6"/>
    <x v="0"/>
    <x v="0"/>
    <x v="1"/>
    <x v="8"/>
    <x v="94"/>
    <s v="MARIA JOSE LOPEZ BOLAÑOS"/>
    <n v="8700"/>
  </r>
  <r>
    <x v="9"/>
    <x v="0"/>
    <x v="6"/>
    <x v="0"/>
    <x v="0"/>
    <x v="1"/>
    <x v="8"/>
    <x v="95"/>
    <m/>
    <m/>
  </r>
  <r>
    <x v="9"/>
    <x v="0"/>
    <x v="6"/>
    <x v="0"/>
    <x v="0"/>
    <x v="1"/>
    <x v="8"/>
    <x v="77"/>
    <s v="CORPORACION CLUB DE TENIS CALI"/>
    <n v="300000"/>
  </r>
  <r>
    <x v="9"/>
    <x v="0"/>
    <x v="6"/>
    <x v="0"/>
    <x v="0"/>
    <x v="1"/>
    <x v="8"/>
    <x v="156"/>
    <s v="MUNICIPIO DE SANTIAGO DE CALI"/>
    <n v="1241.58"/>
  </r>
  <r>
    <x v="9"/>
    <x v="0"/>
    <x v="6"/>
    <x v="0"/>
    <x v="0"/>
    <x v="1"/>
    <x v="8"/>
    <x v="156"/>
    <s v=" COLOMBIA TELECOMUNICACIONES S.A. E.S.P."/>
    <n v="-2.27"/>
  </r>
  <r>
    <x v="9"/>
    <x v="0"/>
    <x v="6"/>
    <x v="0"/>
    <x v="0"/>
    <x v="1"/>
    <x v="8"/>
    <x v="156"/>
    <s v="Protección S.A"/>
    <m/>
  </r>
  <r>
    <x v="9"/>
    <x v="0"/>
    <x v="6"/>
    <x v="0"/>
    <x v="0"/>
    <x v="1"/>
    <x v="8"/>
    <x v="156"/>
    <s v="RANPACK SAS"/>
    <m/>
  </r>
  <r>
    <x v="9"/>
    <x v="0"/>
    <x v="6"/>
    <x v="0"/>
    <x v="0"/>
    <x v="1"/>
    <x v="8"/>
    <x v="156"/>
    <s v="MERCADEO COMPARTIDO SAS"/>
    <m/>
  </r>
  <r>
    <x v="9"/>
    <x v="0"/>
    <x v="6"/>
    <x v="0"/>
    <x v="0"/>
    <x v="1"/>
    <x v="8"/>
    <x v="156"/>
    <s v="ALLTAG SAS"/>
    <m/>
  </r>
  <r>
    <x v="9"/>
    <x v="0"/>
    <x v="6"/>
    <x v="0"/>
    <x v="0"/>
    <x v="1"/>
    <x v="8"/>
    <x v="156"/>
    <s v="FARMAVIT EMPRESA ASOCIATIVA DE TRABAJO"/>
    <m/>
  </r>
  <r>
    <x v="9"/>
    <x v="0"/>
    <x v="6"/>
    <x v="0"/>
    <x v="0"/>
    <x v="1"/>
    <x v="8"/>
    <x v="156"/>
    <s v="AEROVIAS DEL CONTINENTE AMERICANO S.A."/>
    <m/>
  </r>
  <r>
    <x v="9"/>
    <x v="0"/>
    <x v="6"/>
    <x v="0"/>
    <x v="0"/>
    <x v="1"/>
    <x v="8"/>
    <x v="156"/>
    <s v="MELONN SAS"/>
    <m/>
  </r>
  <r>
    <x v="9"/>
    <x v="0"/>
    <x v="6"/>
    <x v="0"/>
    <x v="0"/>
    <x v="1"/>
    <x v="8"/>
    <x v="156"/>
    <s v="DIAN"/>
    <n v="-164.8"/>
  </r>
  <r>
    <x v="9"/>
    <x v="0"/>
    <x v="6"/>
    <x v="0"/>
    <x v="0"/>
    <x v="1"/>
    <x v="8"/>
    <x v="156"/>
    <s v="ALLTAG SAS"/>
    <m/>
  </r>
  <r>
    <x v="9"/>
    <x v="0"/>
    <x v="6"/>
    <x v="0"/>
    <x v="0"/>
    <x v="1"/>
    <x v="8"/>
    <x v="156"/>
    <m/>
    <m/>
  </r>
  <r>
    <x v="9"/>
    <x v="0"/>
    <x v="6"/>
    <x v="0"/>
    <x v="0"/>
    <x v="1"/>
    <x v="8"/>
    <x v="156"/>
    <m/>
    <m/>
  </r>
  <r>
    <x v="9"/>
    <x v="0"/>
    <x v="6"/>
    <x v="0"/>
    <x v="0"/>
    <x v="1"/>
    <x v="8"/>
    <x v="4"/>
    <s v="SEBASTIAN MENDOZA CASTAÑO"/>
    <m/>
  </r>
  <r>
    <x v="9"/>
    <x v="0"/>
    <x v="6"/>
    <x v="0"/>
    <x v="0"/>
    <x v="1"/>
    <x v="8"/>
    <x v="4"/>
    <s v="SURAMERICA COMERCIAL S.A.S."/>
    <m/>
  </r>
  <r>
    <x v="9"/>
    <x v="0"/>
    <x v="6"/>
    <x v="0"/>
    <x v="0"/>
    <x v="1"/>
    <x v="8"/>
    <x v="4"/>
    <s v="ONLINE MARIA DEL MAR MEZU PALACIOS"/>
    <n v="16500"/>
  </r>
  <r>
    <x v="9"/>
    <x v="0"/>
    <x v="6"/>
    <x v="0"/>
    <x v="0"/>
    <x v="1"/>
    <x v="8"/>
    <x v="4"/>
    <s v="JAIME ANDRES DAMELINES CASANOVA"/>
    <n v="47200"/>
  </r>
  <r>
    <x v="9"/>
    <x v="0"/>
    <x v="6"/>
    <x v="0"/>
    <x v="0"/>
    <x v="1"/>
    <x v="8"/>
    <x v="4"/>
    <s v=" KOBA COLOMBIA SAS"/>
    <m/>
  </r>
  <r>
    <x v="9"/>
    <x v="0"/>
    <x v="6"/>
    <x v="0"/>
    <x v="0"/>
    <x v="1"/>
    <x v="8"/>
    <x v="4"/>
    <s v="FARMAVIT EMPRESA ASOCIATIVA DE TRABAJO"/>
    <m/>
  </r>
  <r>
    <x v="9"/>
    <x v="0"/>
    <x v="6"/>
    <x v="0"/>
    <x v="0"/>
    <x v="1"/>
    <x v="8"/>
    <x v="4"/>
    <s v=" GODADDY"/>
    <m/>
  </r>
  <r>
    <x v="9"/>
    <x v="0"/>
    <x v="6"/>
    <x v="0"/>
    <x v="0"/>
    <x v="1"/>
    <x v="8"/>
    <x v="4"/>
    <s v="FUNDACION ZOOLOGICA DE CALI REST  HACIENDA DEL BOSQUE"/>
    <m/>
  </r>
  <r>
    <x v="9"/>
    <x v="0"/>
    <x v="6"/>
    <x v="0"/>
    <x v="0"/>
    <x v="1"/>
    <x v="8"/>
    <x v="4"/>
    <s v="HM HENNES MAURITZ COLOMBIA SAS"/>
    <m/>
  </r>
  <r>
    <x v="9"/>
    <x v="0"/>
    <x v="6"/>
    <x v="0"/>
    <x v="0"/>
    <x v="1"/>
    <x v="8"/>
    <x v="4"/>
    <s v="META PLATAFORMS IRELAND LIMITED"/>
    <m/>
  </r>
  <r>
    <x v="9"/>
    <x v="0"/>
    <x v="6"/>
    <x v="0"/>
    <x v="0"/>
    <x v="1"/>
    <x v="8"/>
    <x v="4"/>
    <s v="CORPORACION CLUB DE TENIS CALI"/>
    <m/>
  </r>
  <r>
    <x v="9"/>
    <x v="0"/>
    <x v="6"/>
    <x v="0"/>
    <x v="0"/>
    <x v="1"/>
    <x v="8"/>
    <x v="4"/>
    <s v="ALMACENES EXITO S.A."/>
    <m/>
  </r>
  <r>
    <x v="9"/>
    <x v="0"/>
    <x v="6"/>
    <x v="0"/>
    <x v="0"/>
    <x v="1"/>
    <x v="8"/>
    <x v="4"/>
    <s v="BAGATELLE SAS"/>
    <m/>
  </r>
  <r>
    <x v="9"/>
    <x v="0"/>
    <x v="6"/>
    <x v="0"/>
    <x v="0"/>
    <x v="1"/>
    <x v="8"/>
    <x v="4"/>
    <s v="SEBASTIAN MENDOZA CASTAÑO"/>
    <m/>
  </r>
  <r>
    <x v="9"/>
    <x v="0"/>
    <x v="6"/>
    <x v="0"/>
    <x v="0"/>
    <x v="1"/>
    <x v="8"/>
    <x v="4"/>
    <s v="MOLI S.A.S."/>
    <m/>
  </r>
  <r>
    <x v="9"/>
    <x v="0"/>
    <x v="6"/>
    <x v="0"/>
    <x v="0"/>
    <x v="1"/>
    <x v="8"/>
    <x v="4"/>
    <s v="FABRICA DE ALIMENTOS PROCESADOS VENTOLINI S.A. EN REORGANIZACION"/>
    <m/>
  </r>
  <r>
    <x v="9"/>
    <x v="0"/>
    <x v="6"/>
    <x v="0"/>
    <x v="0"/>
    <x v="1"/>
    <x v="8"/>
    <x v="4"/>
    <s v="ARTEMISA SAS"/>
    <m/>
  </r>
  <r>
    <x v="9"/>
    <x v="0"/>
    <x v="6"/>
    <x v="0"/>
    <x v="0"/>
    <x v="1"/>
    <x v="8"/>
    <x v="4"/>
    <s v="DIAN"/>
    <m/>
  </r>
  <r>
    <x v="9"/>
    <x v="0"/>
    <x v="6"/>
    <x v="0"/>
    <x v="0"/>
    <x v="1"/>
    <x v="8"/>
    <x v="4"/>
    <s v="FARMACIA DROGUERIA SAN JORGE LTDA"/>
    <m/>
  </r>
  <r>
    <x v="9"/>
    <x v="0"/>
    <x v="6"/>
    <x v="0"/>
    <x v="0"/>
    <x v="1"/>
    <x v="8"/>
    <x v="4"/>
    <s v="GASTRONOMIA GROUP SAS"/>
    <m/>
  </r>
  <r>
    <x v="9"/>
    <x v="0"/>
    <x v="6"/>
    <x v="0"/>
    <x v="0"/>
    <x v="1"/>
    <x v="8"/>
    <x v="4"/>
    <s v="Yina Yereinza Acevedo Álvarez"/>
    <m/>
  </r>
  <r>
    <x v="9"/>
    <x v="0"/>
    <x v="6"/>
    <x v="0"/>
    <x v="0"/>
    <x v="1"/>
    <x v="8"/>
    <x v="4"/>
    <m/>
    <m/>
  </r>
  <r>
    <x v="9"/>
    <x v="0"/>
    <x v="6"/>
    <x v="0"/>
    <x v="0"/>
    <x v="1"/>
    <x v="8"/>
    <x v="4"/>
    <m/>
    <m/>
  </r>
  <r>
    <x v="9"/>
    <x v="0"/>
    <x v="6"/>
    <x v="0"/>
    <x v="0"/>
    <x v="1"/>
    <x v="8"/>
    <x v="4"/>
    <m/>
    <m/>
  </r>
  <r>
    <x v="9"/>
    <x v="0"/>
    <x v="6"/>
    <x v="0"/>
    <x v="0"/>
    <x v="1"/>
    <x v="8"/>
    <x v="4"/>
    <m/>
    <m/>
  </r>
  <r>
    <x v="9"/>
    <x v="0"/>
    <x v="6"/>
    <x v="0"/>
    <x v="0"/>
    <x v="1"/>
    <x v="8"/>
    <x v="4"/>
    <m/>
    <m/>
  </r>
  <r>
    <x v="9"/>
    <x v="0"/>
    <x v="6"/>
    <x v="0"/>
    <x v="0"/>
    <x v="1"/>
    <x v="8"/>
    <x v="4"/>
    <m/>
    <m/>
  </r>
  <r>
    <x v="9"/>
    <x v="0"/>
    <x v="6"/>
    <x v="0"/>
    <x v="0"/>
    <x v="6"/>
    <x v="23"/>
    <x v="112"/>
    <s v="DIAN"/>
    <m/>
  </r>
  <r>
    <x v="9"/>
    <x v="0"/>
    <x v="6"/>
    <x v="0"/>
    <x v="2"/>
    <x v="3"/>
    <x v="3"/>
    <x v="96"/>
    <m/>
    <m/>
  </r>
  <r>
    <x v="9"/>
    <x v="0"/>
    <x v="6"/>
    <x v="0"/>
    <x v="2"/>
    <x v="3"/>
    <x v="3"/>
    <x v="137"/>
    <s v="COOPERATIVA MULTIACTIVA UNIAGRO"/>
    <m/>
  </r>
  <r>
    <x v="9"/>
    <x v="0"/>
    <x v="6"/>
    <x v="0"/>
    <x v="2"/>
    <x v="3"/>
    <x v="3"/>
    <x v="97"/>
    <s v="LA CONCEPCION SA"/>
    <n v="1925333"/>
  </r>
  <r>
    <x v="9"/>
    <x v="0"/>
    <x v="6"/>
    <x v="0"/>
    <x v="2"/>
    <x v="3"/>
    <x v="3"/>
    <x v="97"/>
    <s v="CONNPLANTS SAS"/>
    <n v="2164901"/>
  </r>
  <r>
    <x v="9"/>
    <x v="0"/>
    <x v="6"/>
    <x v="0"/>
    <x v="2"/>
    <x v="3"/>
    <x v="3"/>
    <x v="97"/>
    <s v="LA VITAL COLOMBIA SAS"/>
    <m/>
  </r>
  <r>
    <x v="9"/>
    <x v="0"/>
    <x v="6"/>
    <x v="0"/>
    <x v="2"/>
    <x v="3"/>
    <x v="3"/>
    <x v="97"/>
    <s v="ASOCIACION AGROPIMIENTERA VALLE DEL GUAMEZ"/>
    <m/>
  </r>
  <r>
    <x v="9"/>
    <x v="0"/>
    <x v="6"/>
    <x v="0"/>
    <x v="2"/>
    <x v="3"/>
    <x v="3"/>
    <x v="97"/>
    <m/>
    <m/>
  </r>
  <r>
    <x v="9"/>
    <x v="0"/>
    <x v="6"/>
    <x v="0"/>
    <x v="2"/>
    <x v="3"/>
    <x v="3"/>
    <x v="97"/>
    <m/>
    <m/>
  </r>
  <r>
    <x v="9"/>
    <x v="0"/>
    <x v="6"/>
    <x v="0"/>
    <x v="2"/>
    <x v="3"/>
    <x v="3"/>
    <x v="97"/>
    <m/>
    <m/>
  </r>
  <r>
    <x v="9"/>
    <x v="0"/>
    <x v="6"/>
    <x v="0"/>
    <x v="2"/>
    <x v="3"/>
    <x v="3"/>
    <x v="98"/>
    <m/>
    <m/>
  </r>
  <r>
    <x v="9"/>
    <x v="0"/>
    <x v="6"/>
    <x v="0"/>
    <x v="2"/>
    <x v="3"/>
    <x v="3"/>
    <x v="99"/>
    <s v="FARMAVIT EMPRESA ASOCIATIVA DE TRABAJO"/>
    <n v="9424184"/>
  </r>
  <r>
    <x v="9"/>
    <x v="0"/>
    <x v="6"/>
    <x v="0"/>
    <x v="2"/>
    <x v="3"/>
    <x v="3"/>
    <x v="99"/>
    <s v="RANPACK SAS"/>
    <m/>
  </r>
  <r>
    <x v="9"/>
    <x v="0"/>
    <x v="6"/>
    <x v="0"/>
    <x v="2"/>
    <x v="3"/>
    <x v="3"/>
    <x v="99"/>
    <s v="NEW PLAST SAS"/>
    <n v="1648951"/>
  </r>
  <r>
    <x v="9"/>
    <x v="0"/>
    <x v="6"/>
    <x v="0"/>
    <x v="2"/>
    <x v="3"/>
    <x v="3"/>
    <x v="99"/>
    <s v="PRODUCCION GRAFICA EDITORES SAS"/>
    <n v="2470000"/>
  </r>
  <r>
    <x v="9"/>
    <x v="0"/>
    <x v="6"/>
    <x v="0"/>
    <x v="2"/>
    <x v="3"/>
    <x v="3"/>
    <x v="99"/>
    <s v="EMPACKING GLOBAL SAS"/>
    <n v="2647560"/>
  </r>
  <r>
    <x v="9"/>
    <x v="0"/>
    <x v="6"/>
    <x v="0"/>
    <x v="2"/>
    <x v="3"/>
    <x v="3"/>
    <x v="99"/>
    <s v="FITOBIOCELL SAS"/>
    <n v="13934593"/>
  </r>
  <r>
    <x v="9"/>
    <x v="0"/>
    <x v="6"/>
    <x v="0"/>
    <x v="2"/>
    <x v="3"/>
    <x v="3"/>
    <x v="99"/>
    <s v=" BOLSAS Y PLASTICOS LA 15 LTDA"/>
    <m/>
  </r>
  <r>
    <x v="9"/>
    <x v="0"/>
    <x v="6"/>
    <x v="0"/>
    <x v="2"/>
    <x v="3"/>
    <x v="26"/>
    <x v="137"/>
    <m/>
    <m/>
  </r>
  <r>
    <x v="9"/>
    <x v="0"/>
    <x v="6"/>
    <x v="0"/>
    <x v="2"/>
    <x v="3"/>
    <x v="20"/>
    <x v="49"/>
    <s v="MULTILINEA LTDA"/>
    <m/>
  </r>
  <r>
    <x v="9"/>
    <x v="0"/>
    <x v="6"/>
    <x v="0"/>
    <x v="2"/>
    <x v="3"/>
    <x v="20"/>
    <x v="49"/>
    <s v="MELONN SAS"/>
    <m/>
  </r>
  <r>
    <x v="9"/>
    <x v="0"/>
    <x v="6"/>
    <x v="0"/>
    <x v="2"/>
    <x v="3"/>
    <x v="20"/>
    <x v="49"/>
    <s v="COORDINADORA MERCANTIL SA"/>
    <n v="2092090"/>
  </r>
  <r>
    <x v="9"/>
    <x v="0"/>
    <x v="6"/>
    <x v="0"/>
    <x v="2"/>
    <x v="3"/>
    <x v="20"/>
    <x v="49"/>
    <s v="ALLTAG SAS"/>
    <n v="533280"/>
  </r>
  <r>
    <x v="9"/>
    <x v="0"/>
    <x v="6"/>
    <x v="0"/>
    <x v="2"/>
    <x v="3"/>
    <x v="20"/>
    <x v="49"/>
    <s v="FITOBIOCELL SAS"/>
    <m/>
  </r>
  <r>
    <x v="9"/>
    <x v="0"/>
    <x v="6"/>
    <x v="0"/>
    <x v="2"/>
    <x v="3"/>
    <x v="20"/>
    <x v="49"/>
    <s v="RANPACK SAS"/>
    <m/>
  </r>
  <r>
    <x v="9"/>
    <x v="0"/>
    <x v="6"/>
    <x v="0"/>
    <x v="2"/>
    <x v="3"/>
    <x v="20"/>
    <x v="151"/>
    <m/>
    <m/>
  </r>
  <r>
    <x v="9"/>
    <x v="0"/>
    <x v="6"/>
    <x v="0"/>
    <x v="2"/>
    <x v="3"/>
    <x v="20"/>
    <x v="111"/>
    <s v="ALLTAG SAS"/>
    <n v="1000000"/>
  </r>
  <r>
    <x v="9"/>
    <x v="0"/>
    <x v="6"/>
    <x v="0"/>
    <x v="2"/>
    <x v="3"/>
    <x v="20"/>
    <x v="111"/>
    <s v="MELONN SAS"/>
    <n v="857241"/>
  </r>
  <r>
    <x v="9"/>
    <x v="0"/>
    <x v="6"/>
    <x v="0"/>
    <x v="2"/>
    <x v="3"/>
    <x v="20"/>
    <x v="111"/>
    <m/>
    <m/>
  </r>
  <r>
    <x v="9"/>
    <x v="0"/>
    <x v="6"/>
    <x v="0"/>
    <x v="2"/>
    <x v="3"/>
    <x v="20"/>
    <x v="111"/>
    <m/>
    <m/>
  </r>
  <r>
    <x v="9"/>
    <x v="0"/>
    <x v="6"/>
    <x v="0"/>
    <x v="2"/>
    <x v="3"/>
    <x v="20"/>
    <x v="111"/>
    <m/>
    <m/>
  </r>
  <r>
    <x v="9"/>
    <x v="0"/>
    <x v="6"/>
    <x v="0"/>
    <x v="2"/>
    <x v="3"/>
    <x v="30"/>
    <x v="151"/>
    <s v="MELONN SAS"/>
    <n v="1797020"/>
  </r>
  <r>
    <x v="9"/>
    <x v="0"/>
    <x v="6"/>
    <x v="0"/>
    <x v="2"/>
    <x v="3"/>
    <x v="30"/>
    <x v="151"/>
    <s v="FITOBIOCELL SAS"/>
    <m/>
  </r>
  <r>
    <x v="9"/>
    <x v="0"/>
    <x v="6"/>
    <x v="0"/>
    <x v="2"/>
    <x v="3"/>
    <x v="0"/>
    <x v="157"/>
    <s v="CONNPLANTS SAS"/>
    <m/>
  </r>
  <r>
    <x v="9"/>
    <x v="0"/>
    <x v="6"/>
    <x v="0"/>
    <x v="2"/>
    <x v="3"/>
    <x v="0"/>
    <x v="157"/>
    <s v="FITOBIOCELL SAS"/>
    <n v="361527"/>
  </r>
  <r>
    <x v="9"/>
    <x v="0"/>
    <x v="6"/>
    <x v="0"/>
    <x v="2"/>
    <x v="3"/>
    <x v="21"/>
    <x v="50"/>
    <m/>
    <m/>
  </r>
  <r>
    <x v="9"/>
    <x v="0"/>
    <x v="6"/>
    <x v="0"/>
    <x v="2"/>
    <x v="3"/>
    <x v="21"/>
    <x v="132"/>
    <m/>
    <m/>
  </r>
  <r>
    <x v="10"/>
    <x v="0"/>
    <x v="6"/>
    <x v="0"/>
    <x v="1"/>
    <x v="2"/>
    <x v="24"/>
    <x v="63"/>
    <s v="VARIOS"/>
    <n v="132507328.84999999"/>
  </r>
  <r>
    <x v="10"/>
    <x v="0"/>
    <x v="6"/>
    <x v="0"/>
    <x v="1"/>
    <x v="5"/>
    <x v="11"/>
    <x v="64"/>
    <m/>
    <m/>
  </r>
  <r>
    <x v="10"/>
    <x v="0"/>
    <x v="6"/>
    <x v="0"/>
    <x v="1"/>
    <x v="5"/>
    <x v="14"/>
    <x v="66"/>
    <m/>
    <m/>
  </r>
  <r>
    <x v="10"/>
    <x v="0"/>
    <x v="6"/>
    <x v="0"/>
    <x v="1"/>
    <x v="5"/>
    <x v="15"/>
    <x v="69"/>
    <m/>
    <m/>
  </r>
  <r>
    <x v="10"/>
    <x v="0"/>
    <x v="6"/>
    <x v="0"/>
    <x v="1"/>
    <x v="2"/>
    <x v="25"/>
    <x v="74"/>
    <m/>
    <n v="-20358050.350000001"/>
  </r>
  <r>
    <x v="10"/>
    <x v="0"/>
    <x v="6"/>
    <x v="0"/>
    <x v="1"/>
    <x v="2"/>
    <x v="25"/>
    <x v="118"/>
    <m/>
    <m/>
  </r>
  <r>
    <x v="10"/>
    <x v="0"/>
    <x v="6"/>
    <x v="0"/>
    <x v="1"/>
    <x v="2"/>
    <x v="0"/>
    <x v="103"/>
    <m/>
    <m/>
  </r>
  <r>
    <x v="10"/>
    <x v="0"/>
    <x v="6"/>
    <x v="0"/>
    <x v="1"/>
    <x v="2"/>
    <x v="0"/>
    <x v="104"/>
    <m/>
    <n v="210084"/>
  </r>
  <r>
    <x v="10"/>
    <x v="0"/>
    <x v="6"/>
    <x v="0"/>
    <x v="1"/>
    <x v="2"/>
    <x v="0"/>
    <x v="145"/>
    <m/>
    <n v="-2221566.5699999998"/>
  </r>
  <r>
    <x v="10"/>
    <x v="0"/>
    <x v="6"/>
    <x v="0"/>
    <x v="1"/>
    <x v="5"/>
    <x v="7"/>
    <x v="153"/>
    <m/>
    <m/>
  </r>
  <r>
    <x v="10"/>
    <x v="0"/>
    <x v="6"/>
    <x v="0"/>
    <x v="0"/>
    <x v="0"/>
    <x v="4"/>
    <x v="158"/>
    <s v="SEBASTIAN MENDOZA CASTAÑO"/>
    <n v="16900000"/>
  </r>
  <r>
    <x v="10"/>
    <x v="0"/>
    <x v="6"/>
    <x v="0"/>
    <x v="0"/>
    <x v="0"/>
    <x v="4"/>
    <x v="6"/>
    <s v="ONLINE MARIA DEL MAR MEZU PALACIOS"/>
    <n v="2070000"/>
  </r>
  <r>
    <x v="10"/>
    <x v="0"/>
    <x v="6"/>
    <x v="0"/>
    <x v="0"/>
    <x v="0"/>
    <x v="4"/>
    <x v="6"/>
    <s v="MILDRED LOPEZ CAMPO"/>
    <m/>
  </r>
  <r>
    <x v="10"/>
    <x v="0"/>
    <x v="6"/>
    <x v="0"/>
    <x v="0"/>
    <x v="0"/>
    <x v="4"/>
    <x v="160"/>
    <s v="SEBASTIAN MENDOZA CASTAÑO"/>
    <m/>
  </r>
  <r>
    <x v="10"/>
    <x v="0"/>
    <x v="6"/>
    <x v="0"/>
    <x v="0"/>
    <x v="0"/>
    <x v="4"/>
    <x v="160"/>
    <s v="DAVID MUÑOZ MONTOYA"/>
    <n v="224450"/>
  </r>
  <r>
    <x v="10"/>
    <x v="0"/>
    <x v="6"/>
    <x v="0"/>
    <x v="0"/>
    <x v="0"/>
    <x v="4"/>
    <x v="7"/>
    <s v="ONLINE MARIA DEL MAR MEZU PALACIOS"/>
    <n v="162000"/>
  </r>
  <r>
    <x v="10"/>
    <x v="0"/>
    <x v="6"/>
    <x v="0"/>
    <x v="0"/>
    <x v="0"/>
    <x v="4"/>
    <x v="7"/>
    <s v="MILDRED LOPEZ CAMPO"/>
    <m/>
  </r>
  <r>
    <x v="10"/>
    <x v="0"/>
    <x v="6"/>
    <x v="0"/>
    <x v="0"/>
    <x v="0"/>
    <x v="4"/>
    <x v="7"/>
    <m/>
    <m/>
  </r>
  <r>
    <x v="10"/>
    <x v="0"/>
    <x v="6"/>
    <x v="0"/>
    <x v="0"/>
    <x v="0"/>
    <x v="4"/>
    <x v="8"/>
    <s v="SEBASTIAN MENDOZA CASTAÑO"/>
    <m/>
  </r>
  <r>
    <x v="10"/>
    <x v="0"/>
    <x v="6"/>
    <x v="0"/>
    <x v="0"/>
    <x v="0"/>
    <x v="4"/>
    <x v="8"/>
    <s v="ONLINE MARIA DEL MAR MEZU PALACIOS"/>
    <n v="186000"/>
  </r>
  <r>
    <x v="10"/>
    <x v="0"/>
    <x v="6"/>
    <x v="0"/>
    <x v="0"/>
    <x v="0"/>
    <x v="4"/>
    <x v="8"/>
    <s v="MILDRED LOPEZ CAMPO"/>
    <m/>
  </r>
  <r>
    <x v="10"/>
    <x v="0"/>
    <x v="6"/>
    <x v="0"/>
    <x v="0"/>
    <x v="0"/>
    <x v="4"/>
    <x v="9"/>
    <s v="SEBASTIAN MENDOZA CASTAÑO"/>
    <m/>
  </r>
  <r>
    <x v="10"/>
    <x v="0"/>
    <x v="6"/>
    <x v="0"/>
    <x v="0"/>
    <x v="0"/>
    <x v="4"/>
    <x v="9"/>
    <s v="MILDRED LOPEZ CAMPO"/>
    <m/>
  </r>
  <r>
    <x v="10"/>
    <x v="0"/>
    <x v="6"/>
    <x v="0"/>
    <x v="0"/>
    <x v="0"/>
    <x v="4"/>
    <x v="9"/>
    <s v="Ana Myrian Salazar"/>
    <m/>
  </r>
  <r>
    <x v="10"/>
    <x v="0"/>
    <x v="6"/>
    <x v="0"/>
    <x v="0"/>
    <x v="0"/>
    <x v="4"/>
    <x v="9"/>
    <s v="ONLINE MARIA DEL MAR MEZU PALACIOS"/>
    <n v="22320"/>
  </r>
  <r>
    <x v="10"/>
    <x v="0"/>
    <x v="6"/>
    <x v="0"/>
    <x v="0"/>
    <x v="0"/>
    <x v="4"/>
    <x v="10"/>
    <s v="SEBASTIAN MENDOZA CASTAÑO"/>
    <m/>
  </r>
  <r>
    <x v="10"/>
    <x v="0"/>
    <x v="6"/>
    <x v="0"/>
    <x v="0"/>
    <x v="0"/>
    <x v="4"/>
    <x v="10"/>
    <s v="ONLINE MARIA DEL MAR MEZU PALACIOS"/>
    <n v="186000"/>
  </r>
  <r>
    <x v="10"/>
    <x v="0"/>
    <x v="6"/>
    <x v="0"/>
    <x v="0"/>
    <x v="0"/>
    <x v="4"/>
    <x v="10"/>
    <s v="MILDRED LOPEZ CAMPO"/>
    <m/>
  </r>
  <r>
    <x v="10"/>
    <x v="0"/>
    <x v="6"/>
    <x v="0"/>
    <x v="0"/>
    <x v="0"/>
    <x v="4"/>
    <x v="11"/>
    <s v="SEBASTIAN MENDOZA CASTAÑO"/>
    <n v="704167"/>
  </r>
  <r>
    <x v="10"/>
    <x v="0"/>
    <x v="6"/>
    <x v="0"/>
    <x v="0"/>
    <x v="0"/>
    <x v="4"/>
    <x v="11"/>
    <s v="MILDRED LOPEZ CAMPO"/>
    <m/>
  </r>
  <r>
    <x v="10"/>
    <x v="0"/>
    <x v="6"/>
    <x v="0"/>
    <x v="0"/>
    <x v="0"/>
    <x v="4"/>
    <x v="11"/>
    <s v="ONLINE MARIA DEL MAR MEZU PALACIOS"/>
    <n v="86250"/>
  </r>
  <r>
    <x v="10"/>
    <x v="0"/>
    <x v="6"/>
    <x v="0"/>
    <x v="0"/>
    <x v="0"/>
    <x v="4"/>
    <x v="12"/>
    <s v="SEBASTIAN MENDOZA CASTAÑO"/>
    <m/>
  </r>
  <r>
    <x v="10"/>
    <x v="0"/>
    <x v="6"/>
    <x v="0"/>
    <x v="0"/>
    <x v="0"/>
    <x v="4"/>
    <x v="134"/>
    <m/>
    <m/>
  </r>
  <r>
    <x v="10"/>
    <x v="0"/>
    <x v="6"/>
    <x v="0"/>
    <x v="0"/>
    <x v="0"/>
    <x v="4"/>
    <x v="142"/>
    <m/>
    <m/>
  </r>
  <r>
    <x v="10"/>
    <x v="0"/>
    <x v="6"/>
    <x v="0"/>
    <x v="0"/>
    <x v="0"/>
    <x v="4"/>
    <x v="56"/>
    <s v="ARITEX DE COLOMBIA SAS"/>
    <m/>
  </r>
  <r>
    <x v="10"/>
    <x v="0"/>
    <x v="6"/>
    <x v="0"/>
    <x v="0"/>
    <x v="0"/>
    <x v="4"/>
    <x v="13"/>
    <s v="SEGUROS DE RIESGOS LABORALES SURAMERICANA S.A."/>
    <n v="72558"/>
  </r>
  <r>
    <x v="10"/>
    <x v="0"/>
    <x v="6"/>
    <x v="0"/>
    <x v="0"/>
    <x v="0"/>
    <x v="4"/>
    <x v="146"/>
    <s v="EPS Sura"/>
    <m/>
  </r>
  <r>
    <x v="10"/>
    <x v="0"/>
    <x v="6"/>
    <x v="0"/>
    <x v="0"/>
    <x v="0"/>
    <x v="4"/>
    <x v="14"/>
    <s v="Protección S.A"/>
    <n v="1668000"/>
  </r>
  <r>
    <x v="10"/>
    <x v="0"/>
    <x v="6"/>
    <x v="0"/>
    <x v="0"/>
    <x v="0"/>
    <x v="4"/>
    <x v="14"/>
    <s v="Colpensiones"/>
    <m/>
  </r>
  <r>
    <x v="10"/>
    <x v="0"/>
    <x v="6"/>
    <x v="0"/>
    <x v="0"/>
    <x v="0"/>
    <x v="4"/>
    <x v="15"/>
    <s v="Comfandi "/>
    <n v="556000"/>
  </r>
  <r>
    <x v="10"/>
    <x v="0"/>
    <x v="6"/>
    <x v="0"/>
    <x v="0"/>
    <x v="0"/>
    <x v="4"/>
    <x v="147"/>
    <s v="PLUXEE COLOMBIA S.A.S."/>
    <m/>
  </r>
  <r>
    <x v="10"/>
    <x v="0"/>
    <x v="6"/>
    <x v="0"/>
    <x v="0"/>
    <x v="0"/>
    <x v="4"/>
    <x v="113"/>
    <s v="INVERSIONES EN RECREACION DEPORTE Y SALUD S.A."/>
    <m/>
  </r>
  <r>
    <x v="10"/>
    <x v="0"/>
    <x v="6"/>
    <x v="0"/>
    <x v="0"/>
    <x v="0"/>
    <x v="9"/>
    <x v="114"/>
    <s v="H&amp;G CONTADORES SAS"/>
    <n v="1344840"/>
  </r>
  <r>
    <x v="10"/>
    <x v="0"/>
    <x v="6"/>
    <x v="0"/>
    <x v="0"/>
    <x v="0"/>
    <x v="9"/>
    <x v="30"/>
    <s v="Pinzon Pinzon &amp; Asociados Abogados SAS"/>
    <m/>
  </r>
  <r>
    <x v="10"/>
    <x v="0"/>
    <x v="6"/>
    <x v="0"/>
    <x v="0"/>
    <x v="0"/>
    <x v="9"/>
    <x v="110"/>
    <s v="JUAN ESTEBAN ENRIQUEZ FLOREZ"/>
    <m/>
  </r>
  <r>
    <x v="10"/>
    <x v="0"/>
    <x v="6"/>
    <x v="0"/>
    <x v="0"/>
    <x v="0"/>
    <x v="5"/>
    <x v="70"/>
    <s v=" COLOMBIA TELECOMUNICACIONES S.A. E.S.P."/>
    <n v="887"/>
  </r>
  <r>
    <x v="10"/>
    <x v="0"/>
    <x v="6"/>
    <x v="0"/>
    <x v="0"/>
    <x v="0"/>
    <x v="5"/>
    <x v="70"/>
    <s v="STAY S.A.S"/>
    <m/>
  </r>
  <r>
    <x v="10"/>
    <x v="0"/>
    <x v="6"/>
    <x v="0"/>
    <x v="0"/>
    <x v="0"/>
    <x v="5"/>
    <x v="70"/>
    <s v="FABRICA DE ALIMENTOS PROCESADOS VENTOLINI S.A. EN REORGANIZACION"/>
    <m/>
  </r>
  <r>
    <x v="10"/>
    <x v="0"/>
    <x v="6"/>
    <x v="0"/>
    <x v="0"/>
    <x v="0"/>
    <x v="5"/>
    <x v="70"/>
    <s v="Hotel Laureles Plaza SAS"/>
    <m/>
  </r>
  <r>
    <x v="10"/>
    <x v="0"/>
    <x v="6"/>
    <x v="0"/>
    <x v="0"/>
    <x v="0"/>
    <x v="5"/>
    <x v="102"/>
    <m/>
    <m/>
  </r>
  <r>
    <x v="10"/>
    <x v="0"/>
    <x v="6"/>
    <x v="0"/>
    <x v="0"/>
    <x v="0"/>
    <x v="5"/>
    <x v="71"/>
    <s v=" COLOMBIA TELECOMUNICACIONES S.A. E.S.P."/>
    <m/>
  </r>
  <r>
    <x v="10"/>
    <x v="0"/>
    <x v="6"/>
    <x v="0"/>
    <x v="0"/>
    <x v="0"/>
    <x v="5"/>
    <x v="71"/>
    <s v="GRUPO EMPRESARIAL LA SEBASTIANA SAS"/>
    <m/>
  </r>
  <r>
    <x v="10"/>
    <x v="0"/>
    <x v="6"/>
    <x v="0"/>
    <x v="0"/>
    <x v="0"/>
    <x v="5"/>
    <x v="71"/>
    <s v="AERO REPUBLICA S.A"/>
    <m/>
  </r>
  <r>
    <x v="10"/>
    <x v="0"/>
    <x v="6"/>
    <x v="0"/>
    <x v="0"/>
    <x v="0"/>
    <x v="5"/>
    <x v="71"/>
    <s v="AEROVIAS DEL CONTINENTE AMERICANO S.A."/>
    <m/>
  </r>
  <r>
    <x v="10"/>
    <x v="0"/>
    <x v="6"/>
    <x v="0"/>
    <x v="0"/>
    <x v="0"/>
    <x v="5"/>
    <x v="78"/>
    <m/>
    <m/>
  </r>
  <r>
    <x v="10"/>
    <x v="0"/>
    <x v="6"/>
    <x v="0"/>
    <x v="0"/>
    <x v="0"/>
    <x v="6"/>
    <x v="17"/>
    <s v="OLGA BARBOSA DE HURTADO"/>
    <m/>
  </r>
  <r>
    <x v="10"/>
    <x v="0"/>
    <x v="6"/>
    <x v="0"/>
    <x v="0"/>
    <x v="0"/>
    <x v="6"/>
    <x v="17"/>
    <m/>
    <m/>
  </r>
  <r>
    <x v="10"/>
    <x v="0"/>
    <x v="6"/>
    <x v="0"/>
    <x v="0"/>
    <x v="0"/>
    <x v="6"/>
    <x v="143"/>
    <m/>
    <m/>
  </r>
  <r>
    <x v="10"/>
    <x v="0"/>
    <x v="6"/>
    <x v="0"/>
    <x v="0"/>
    <x v="0"/>
    <x v="6"/>
    <x v="161"/>
    <s v="EDIFICIO BELLA VISTA PROPIEDAD HORIZONTAL"/>
    <m/>
  </r>
  <r>
    <x v="10"/>
    <x v="0"/>
    <x v="6"/>
    <x v="0"/>
    <x v="0"/>
    <x v="0"/>
    <x v="29"/>
    <x v="154"/>
    <s v="Suramericana"/>
    <n v="43930"/>
  </r>
  <r>
    <x v="10"/>
    <x v="0"/>
    <x v="6"/>
    <x v="0"/>
    <x v="0"/>
    <x v="0"/>
    <x v="0"/>
    <x v="79"/>
    <m/>
    <m/>
  </r>
  <r>
    <x v="10"/>
    <x v="0"/>
    <x v="6"/>
    <x v="0"/>
    <x v="0"/>
    <x v="0"/>
    <x v="0"/>
    <x v="80"/>
    <s v="GOOGLE LLC"/>
    <m/>
  </r>
  <r>
    <x v="10"/>
    <x v="0"/>
    <x v="6"/>
    <x v="0"/>
    <x v="0"/>
    <x v="0"/>
    <x v="0"/>
    <x v="80"/>
    <s v="MERCADEO COMPARTIDO SAS"/>
    <n v="253430.7"/>
  </r>
  <r>
    <x v="10"/>
    <x v="0"/>
    <x v="6"/>
    <x v="0"/>
    <x v="0"/>
    <x v="0"/>
    <x v="0"/>
    <x v="80"/>
    <s v="FAVEBOOK IRELAND LIMITED"/>
    <m/>
  </r>
  <r>
    <x v="10"/>
    <x v="0"/>
    <x v="6"/>
    <x v="0"/>
    <x v="0"/>
    <x v="0"/>
    <x v="0"/>
    <x v="80"/>
    <s v=" MANCHOLA ASOCIADOS LTDA"/>
    <n v="2500000"/>
  </r>
  <r>
    <x v="10"/>
    <x v="0"/>
    <x v="6"/>
    <x v="0"/>
    <x v="0"/>
    <x v="0"/>
    <x v="0"/>
    <x v="80"/>
    <s v="FD SAN JORGE SAS"/>
    <n v="980000"/>
  </r>
  <r>
    <x v="10"/>
    <x v="0"/>
    <x v="6"/>
    <x v="0"/>
    <x v="0"/>
    <x v="0"/>
    <x v="0"/>
    <x v="80"/>
    <s v="PRODUCCION GRAFICA EDITORES SAS"/>
    <m/>
  </r>
  <r>
    <x v="10"/>
    <x v="0"/>
    <x v="6"/>
    <x v="0"/>
    <x v="0"/>
    <x v="0"/>
    <x v="0"/>
    <x v="80"/>
    <s v="INGRID VIVIANA AGUDELO POVEDA"/>
    <m/>
  </r>
  <r>
    <x v="10"/>
    <x v="0"/>
    <x v="6"/>
    <x v="0"/>
    <x v="0"/>
    <x v="0"/>
    <x v="0"/>
    <x v="80"/>
    <s v="MARIA JOSE LOPEZ BOLAÑOS"/>
    <m/>
  </r>
  <r>
    <x v="10"/>
    <x v="0"/>
    <x v="6"/>
    <x v="0"/>
    <x v="0"/>
    <x v="0"/>
    <x v="0"/>
    <x v="80"/>
    <s v="ARTEMISA S.A.S BIC"/>
    <m/>
  </r>
  <r>
    <x v="10"/>
    <x v="0"/>
    <x v="6"/>
    <x v="0"/>
    <x v="0"/>
    <x v="0"/>
    <x v="0"/>
    <x v="84"/>
    <s v=" COLOMBIA TELECOMUNICACIONES S.A. E.S.P."/>
    <m/>
  </r>
  <r>
    <x v="10"/>
    <x v="0"/>
    <x v="6"/>
    <x v="0"/>
    <x v="0"/>
    <x v="0"/>
    <x v="0"/>
    <x v="84"/>
    <s v="FARMATODO COLOMBIA S.A"/>
    <m/>
  </r>
  <r>
    <x v="10"/>
    <x v="0"/>
    <x v="6"/>
    <x v="0"/>
    <x v="0"/>
    <x v="0"/>
    <x v="0"/>
    <x v="107"/>
    <s v="LUCERO VASQUEZ"/>
    <m/>
  </r>
  <r>
    <x v="10"/>
    <x v="0"/>
    <x v="6"/>
    <x v="0"/>
    <x v="0"/>
    <x v="0"/>
    <x v="0"/>
    <x v="115"/>
    <m/>
    <m/>
  </r>
  <r>
    <x v="10"/>
    <x v="0"/>
    <x v="6"/>
    <x v="0"/>
    <x v="0"/>
    <x v="0"/>
    <x v="0"/>
    <x v="138"/>
    <s v=" COLOMBIA TELECOMUNICACIONES S.A. E.S.P."/>
    <n v="422867.53"/>
  </r>
  <r>
    <x v="10"/>
    <x v="0"/>
    <x v="6"/>
    <x v="0"/>
    <x v="0"/>
    <x v="0"/>
    <x v="0"/>
    <x v="108"/>
    <m/>
    <m/>
  </r>
  <r>
    <x v="10"/>
    <x v="0"/>
    <x v="6"/>
    <x v="0"/>
    <x v="0"/>
    <x v="0"/>
    <x v="0"/>
    <x v="109"/>
    <m/>
    <m/>
  </r>
  <r>
    <x v="10"/>
    <x v="0"/>
    <x v="6"/>
    <x v="0"/>
    <x v="0"/>
    <x v="0"/>
    <x v="0"/>
    <x v="116"/>
    <s v="JOSE JAVIER SALCEDO SANCHEZ"/>
    <m/>
  </r>
  <r>
    <x v="10"/>
    <x v="0"/>
    <x v="6"/>
    <x v="0"/>
    <x v="0"/>
    <x v="0"/>
    <x v="0"/>
    <x v="116"/>
    <s v="SIIGO SAS"/>
    <m/>
  </r>
  <r>
    <x v="10"/>
    <x v="0"/>
    <x v="6"/>
    <x v="0"/>
    <x v="0"/>
    <x v="0"/>
    <x v="0"/>
    <x v="79"/>
    <m/>
    <m/>
  </r>
  <r>
    <x v="10"/>
    <x v="0"/>
    <x v="6"/>
    <x v="0"/>
    <x v="0"/>
    <x v="0"/>
    <x v="12"/>
    <x v="81"/>
    <m/>
    <m/>
  </r>
  <r>
    <x v="10"/>
    <x v="0"/>
    <x v="6"/>
    <x v="0"/>
    <x v="0"/>
    <x v="0"/>
    <x v="12"/>
    <x v="82"/>
    <s v=" CAMARA DE COMERCIO DE CALI"/>
    <m/>
  </r>
  <r>
    <x v="10"/>
    <x v="0"/>
    <x v="6"/>
    <x v="0"/>
    <x v="0"/>
    <x v="0"/>
    <x v="12"/>
    <x v="83"/>
    <s v=" CAMARA DE COMERCIO DE CALI"/>
    <n v="2155462.19"/>
  </r>
  <r>
    <x v="10"/>
    <x v="0"/>
    <x v="6"/>
    <x v="0"/>
    <x v="0"/>
    <x v="0"/>
    <x v="12"/>
    <x v="84"/>
    <m/>
    <m/>
  </r>
  <r>
    <x v="10"/>
    <x v="0"/>
    <x v="6"/>
    <x v="0"/>
    <x v="0"/>
    <x v="0"/>
    <x v="19"/>
    <x v="100"/>
    <s v="EL COMERCIO ELECTRICO S.A.S."/>
    <m/>
  </r>
  <r>
    <x v="10"/>
    <x v="0"/>
    <x v="6"/>
    <x v="0"/>
    <x v="0"/>
    <x v="0"/>
    <x v="19"/>
    <x v="100"/>
    <s v="RAFAEL ALEJANDRO GARZON REBELLON"/>
    <m/>
  </r>
  <r>
    <x v="10"/>
    <x v="0"/>
    <x v="6"/>
    <x v="0"/>
    <x v="0"/>
    <x v="0"/>
    <x v="19"/>
    <x v="100"/>
    <s v="ONLINE MARIA DEL MAR MEZU PALACIOS"/>
    <m/>
  </r>
  <r>
    <x v="10"/>
    <x v="0"/>
    <x v="6"/>
    <x v="0"/>
    <x v="0"/>
    <x v="0"/>
    <x v="28"/>
    <x v="150"/>
    <s v="VERGARA Y GRANADA SAS"/>
    <n v="420168"/>
  </r>
  <r>
    <x v="10"/>
    <x v="0"/>
    <x v="6"/>
    <x v="0"/>
    <x v="0"/>
    <x v="0"/>
    <x v="31"/>
    <x v="85"/>
    <s v="ONLINE MARIA DEL MAR MEZU PALACIOS"/>
    <m/>
  </r>
  <r>
    <x v="10"/>
    <x v="0"/>
    <x v="6"/>
    <x v="0"/>
    <x v="0"/>
    <x v="0"/>
    <x v="31"/>
    <x v="85"/>
    <s v="FERRETODO LA PORTADA"/>
    <m/>
  </r>
  <r>
    <x v="10"/>
    <x v="0"/>
    <x v="6"/>
    <x v="0"/>
    <x v="0"/>
    <x v="0"/>
    <x v="27"/>
    <x v="140"/>
    <s v="JOSE JAVIER SALCEDO SANCHEZ"/>
    <m/>
  </r>
  <r>
    <x v="10"/>
    <x v="0"/>
    <x v="6"/>
    <x v="0"/>
    <x v="0"/>
    <x v="0"/>
    <x v="27"/>
    <x v="148"/>
    <s v=" PANGEA NATURAL PRODUCTS S.A.S."/>
    <m/>
  </r>
  <r>
    <x v="10"/>
    <x v="0"/>
    <x v="6"/>
    <x v="0"/>
    <x v="0"/>
    <x v="0"/>
    <x v="27"/>
    <x v="139"/>
    <s v=" PANGEA NATURAL PRODUCTS S.A.S."/>
    <m/>
  </r>
  <r>
    <x v="10"/>
    <x v="0"/>
    <x v="6"/>
    <x v="0"/>
    <x v="0"/>
    <x v="0"/>
    <x v="27"/>
    <x v="149"/>
    <s v=" PANGEA NATURAL PRODUCTS S.A.S."/>
    <m/>
  </r>
  <r>
    <x v="10"/>
    <x v="0"/>
    <x v="6"/>
    <x v="0"/>
    <x v="0"/>
    <x v="0"/>
    <x v="22"/>
    <x v="105"/>
    <s v=" PANGEA NATURAL PRODUCTS S.A.S."/>
    <m/>
  </r>
  <r>
    <x v="10"/>
    <x v="0"/>
    <x v="6"/>
    <x v="0"/>
    <x v="0"/>
    <x v="0"/>
    <x v="16"/>
    <x v="86"/>
    <s v="AEROVIAS DEL CONTINENTE AMERICANO S.A."/>
    <m/>
  </r>
  <r>
    <x v="10"/>
    <x v="0"/>
    <x v="6"/>
    <x v="0"/>
    <x v="0"/>
    <x v="0"/>
    <x v="16"/>
    <x v="86"/>
    <s v="AEROVIAS DE INTEGRACION REGIONAL S A"/>
    <m/>
  </r>
  <r>
    <x v="10"/>
    <x v="0"/>
    <x v="6"/>
    <x v="0"/>
    <x v="0"/>
    <x v="0"/>
    <x v="16"/>
    <x v="86"/>
    <s v="AERO REPUBLICA S.A"/>
    <m/>
  </r>
  <r>
    <x v="10"/>
    <x v="0"/>
    <x v="6"/>
    <x v="0"/>
    <x v="0"/>
    <x v="0"/>
    <x v="16"/>
    <x v="117"/>
    <s v="HOSTAL LAS MERCEDES BOUTIQUE"/>
    <n v="115000"/>
  </r>
  <r>
    <x v="10"/>
    <x v="0"/>
    <x v="6"/>
    <x v="0"/>
    <x v="0"/>
    <x v="0"/>
    <x v="16"/>
    <x v="117"/>
    <s v="Hotel Laureles Plaza SAS"/>
    <n v="495000"/>
  </r>
  <r>
    <x v="10"/>
    <x v="0"/>
    <x v="6"/>
    <x v="0"/>
    <x v="0"/>
    <x v="0"/>
    <x v="16"/>
    <x v="117"/>
    <s v="CIENTO UNO S.A.S"/>
    <m/>
  </r>
  <r>
    <x v="10"/>
    <x v="0"/>
    <x v="6"/>
    <x v="0"/>
    <x v="0"/>
    <x v="0"/>
    <x v="22"/>
    <x v="105"/>
    <m/>
    <m/>
  </r>
  <r>
    <x v="10"/>
    <x v="0"/>
    <x v="6"/>
    <x v="0"/>
    <x v="0"/>
    <x v="0"/>
    <x v="2"/>
    <x v="87"/>
    <s v=" SHOPIFY INC"/>
    <m/>
  </r>
  <r>
    <x v="10"/>
    <x v="0"/>
    <x v="6"/>
    <x v="0"/>
    <x v="0"/>
    <x v="0"/>
    <x v="2"/>
    <x v="87"/>
    <s v="CORPORACION CLUB DE TENIS CALI"/>
    <n v="814524"/>
  </r>
  <r>
    <x v="10"/>
    <x v="0"/>
    <x v="6"/>
    <x v="0"/>
    <x v="0"/>
    <x v="0"/>
    <x v="2"/>
    <x v="87"/>
    <s v="TSO"/>
    <m/>
  </r>
  <r>
    <x v="10"/>
    <x v="0"/>
    <x v="6"/>
    <x v="0"/>
    <x v="0"/>
    <x v="0"/>
    <x v="2"/>
    <x v="87"/>
    <s v="ASOCIACIÓN NACIONAL DE EMPRESARIOS DE COLOMBIA"/>
    <m/>
  </r>
  <r>
    <x v="10"/>
    <x v="0"/>
    <x v="6"/>
    <x v="0"/>
    <x v="0"/>
    <x v="0"/>
    <x v="2"/>
    <x v="155"/>
    <s v="TIERRADENTRO CAFE CO S.A.S."/>
    <m/>
  </r>
  <r>
    <x v="10"/>
    <x v="0"/>
    <x v="6"/>
    <x v="0"/>
    <x v="0"/>
    <x v="0"/>
    <x v="2"/>
    <x v="155"/>
    <s v="CANTINA LA 15 SAS"/>
    <m/>
  </r>
  <r>
    <x v="10"/>
    <x v="0"/>
    <x v="6"/>
    <x v="0"/>
    <x v="0"/>
    <x v="0"/>
    <x v="2"/>
    <x v="155"/>
    <m/>
    <m/>
  </r>
  <r>
    <x v="10"/>
    <x v="0"/>
    <x v="6"/>
    <x v="0"/>
    <x v="0"/>
    <x v="0"/>
    <x v="2"/>
    <x v="88"/>
    <s v="SAN CAMILO COFFE INDUSTRY SAS"/>
    <m/>
  </r>
  <r>
    <x v="10"/>
    <x v="0"/>
    <x v="6"/>
    <x v="0"/>
    <x v="0"/>
    <x v="0"/>
    <x v="2"/>
    <x v="88"/>
    <s v="JAIME ANDRES DAMELINES CASANOVA"/>
    <m/>
  </r>
  <r>
    <x v="10"/>
    <x v="0"/>
    <x v="6"/>
    <x v="0"/>
    <x v="0"/>
    <x v="0"/>
    <x v="2"/>
    <x v="89"/>
    <s v="ONLINE MARIA DEL MAR MEZU PALACIOS"/>
    <n v="7500"/>
  </r>
  <r>
    <x v="10"/>
    <x v="0"/>
    <x v="6"/>
    <x v="0"/>
    <x v="0"/>
    <x v="0"/>
    <x v="2"/>
    <x v="89"/>
    <s v="SURAMERICA COMERCIAL S.A.S."/>
    <m/>
  </r>
  <r>
    <x v="10"/>
    <x v="0"/>
    <x v="6"/>
    <x v="0"/>
    <x v="0"/>
    <x v="0"/>
    <x v="2"/>
    <x v="89"/>
    <s v="REDOX COLOMBIA S.A.S."/>
    <m/>
  </r>
  <r>
    <x v="10"/>
    <x v="0"/>
    <x v="6"/>
    <x v="0"/>
    <x v="0"/>
    <x v="0"/>
    <x v="2"/>
    <x v="90"/>
    <s v="GRUPO ARGURI SAS "/>
    <n v="406085"/>
  </r>
  <r>
    <x v="10"/>
    <x v="0"/>
    <x v="6"/>
    <x v="0"/>
    <x v="0"/>
    <x v="0"/>
    <x v="2"/>
    <x v="90"/>
    <m/>
    <m/>
  </r>
  <r>
    <x v="10"/>
    <x v="0"/>
    <x v="6"/>
    <x v="0"/>
    <x v="0"/>
    <x v="0"/>
    <x v="2"/>
    <x v="90"/>
    <m/>
    <m/>
  </r>
  <r>
    <x v="10"/>
    <x v="0"/>
    <x v="6"/>
    <x v="0"/>
    <x v="0"/>
    <x v="0"/>
    <x v="2"/>
    <x v="90"/>
    <m/>
    <m/>
  </r>
  <r>
    <x v="10"/>
    <x v="0"/>
    <x v="6"/>
    <x v="0"/>
    <x v="0"/>
    <x v="0"/>
    <x v="2"/>
    <x v="90"/>
    <m/>
    <m/>
  </r>
  <r>
    <x v="10"/>
    <x v="0"/>
    <x v="6"/>
    <x v="0"/>
    <x v="0"/>
    <x v="0"/>
    <x v="2"/>
    <x v="90"/>
    <m/>
    <m/>
  </r>
  <r>
    <x v="10"/>
    <x v="0"/>
    <x v="6"/>
    <x v="0"/>
    <x v="0"/>
    <x v="0"/>
    <x v="2"/>
    <x v="91"/>
    <s v="SURAMERICA COMERCIAL S.A.S."/>
    <n v="72200"/>
  </r>
  <r>
    <x v="10"/>
    <x v="0"/>
    <x v="6"/>
    <x v="0"/>
    <x v="0"/>
    <x v="0"/>
    <x v="2"/>
    <x v="91"/>
    <s v="JAIME ANDRES DAMELINES CASANOVA"/>
    <n v="34400"/>
  </r>
  <r>
    <x v="10"/>
    <x v="0"/>
    <x v="6"/>
    <x v="0"/>
    <x v="0"/>
    <x v="0"/>
    <x v="2"/>
    <x v="91"/>
    <s v="ALMACENES EXITO S.A."/>
    <n v="13900"/>
  </r>
  <r>
    <x v="10"/>
    <x v="0"/>
    <x v="6"/>
    <x v="0"/>
    <x v="0"/>
    <x v="0"/>
    <x v="2"/>
    <x v="91"/>
    <s v="Hotel Laureles Plaza SAS"/>
    <n v="15000"/>
  </r>
  <r>
    <x v="10"/>
    <x v="0"/>
    <x v="6"/>
    <x v="0"/>
    <x v="0"/>
    <x v="0"/>
    <x v="2"/>
    <x v="91"/>
    <s v="ONLINE MARIA DEL MAR MEZU PALACIOS"/>
    <n v="138900"/>
  </r>
  <r>
    <x v="10"/>
    <x v="0"/>
    <x v="6"/>
    <x v="0"/>
    <x v="0"/>
    <x v="0"/>
    <x v="2"/>
    <x v="92"/>
    <m/>
    <m/>
  </r>
  <r>
    <x v="10"/>
    <x v="0"/>
    <x v="6"/>
    <x v="0"/>
    <x v="0"/>
    <x v="0"/>
    <x v="2"/>
    <x v="136"/>
    <s v="AGUSTIN ARMANDO POVEDA OVIEDO"/>
    <m/>
  </r>
  <r>
    <x v="10"/>
    <x v="0"/>
    <x v="6"/>
    <x v="0"/>
    <x v="0"/>
    <x v="0"/>
    <x v="2"/>
    <x v="136"/>
    <s v="DIEGO FERNANDO MORALES CELIS"/>
    <m/>
  </r>
  <r>
    <x v="10"/>
    <x v="0"/>
    <x v="6"/>
    <x v="0"/>
    <x v="0"/>
    <x v="0"/>
    <x v="2"/>
    <x v="136"/>
    <s v="DIEGO CAICEDO"/>
    <m/>
  </r>
  <r>
    <x v="10"/>
    <x v="0"/>
    <x v="6"/>
    <x v="0"/>
    <x v="0"/>
    <x v="0"/>
    <x v="2"/>
    <x v="136"/>
    <s v="MANUEL ACOSTA"/>
    <n v="40000"/>
  </r>
  <r>
    <x v="10"/>
    <x v="0"/>
    <x v="6"/>
    <x v="0"/>
    <x v="0"/>
    <x v="0"/>
    <x v="2"/>
    <x v="136"/>
    <s v="AGUSTIN ARMANDO POVEDA OVIEDO"/>
    <m/>
  </r>
  <r>
    <x v="10"/>
    <x v="0"/>
    <x v="6"/>
    <x v="0"/>
    <x v="0"/>
    <x v="0"/>
    <x v="2"/>
    <x v="136"/>
    <s v="MANUEL ACOSTA"/>
    <m/>
  </r>
  <r>
    <x v="10"/>
    <x v="0"/>
    <x v="6"/>
    <x v="0"/>
    <x v="0"/>
    <x v="0"/>
    <x v="2"/>
    <x v="136"/>
    <s v="ONLINE MARIA DEL MAR MEZU PALACIOS"/>
    <m/>
  </r>
  <r>
    <x v="10"/>
    <x v="0"/>
    <x v="6"/>
    <x v="0"/>
    <x v="0"/>
    <x v="0"/>
    <x v="2"/>
    <x v="136"/>
    <s v="ALEXANDRA MARIN RAMIREZ"/>
    <m/>
  </r>
  <r>
    <x v="10"/>
    <x v="0"/>
    <x v="6"/>
    <x v="0"/>
    <x v="0"/>
    <x v="0"/>
    <x v="2"/>
    <x v="141"/>
    <s v="ONLINE OSCAR ESCOBAR JIMENEZ"/>
    <m/>
  </r>
  <r>
    <x v="10"/>
    <x v="0"/>
    <x v="6"/>
    <x v="0"/>
    <x v="0"/>
    <x v="0"/>
    <x v="2"/>
    <x v="141"/>
    <m/>
    <m/>
  </r>
  <r>
    <x v="10"/>
    <x v="0"/>
    <x v="6"/>
    <x v="0"/>
    <x v="0"/>
    <x v="0"/>
    <x v="2"/>
    <x v="141"/>
    <m/>
    <m/>
  </r>
  <r>
    <x v="10"/>
    <x v="0"/>
    <x v="6"/>
    <x v="0"/>
    <x v="0"/>
    <x v="0"/>
    <x v="2"/>
    <x v="93"/>
    <m/>
    <m/>
  </r>
  <r>
    <x v="10"/>
    <x v="0"/>
    <x v="6"/>
    <x v="0"/>
    <x v="0"/>
    <x v="0"/>
    <x v="2"/>
    <x v="84"/>
    <s v="JHON FREYMAN ESCOBAR"/>
    <m/>
  </r>
  <r>
    <x v="10"/>
    <x v="0"/>
    <x v="6"/>
    <x v="0"/>
    <x v="0"/>
    <x v="0"/>
    <x v="2"/>
    <x v="84"/>
    <s v="EMPACKING GLOBAL SAS"/>
    <m/>
  </r>
  <r>
    <x v="10"/>
    <x v="0"/>
    <x v="6"/>
    <x v="0"/>
    <x v="0"/>
    <x v="0"/>
    <x v="2"/>
    <x v="84"/>
    <s v="STAY S.A.S"/>
    <m/>
  </r>
  <r>
    <x v="10"/>
    <x v="0"/>
    <x v="6"/>
    <x v="0"/>
    <x v="0"/>
    <x v="0"/>
    <x v="2"/>
    <x v="84"/>
    <m/>
    <m/>
  </r>
  <r>
    <x v="10"/>
    <x v="0"/>
    <x v="6"/>
    <x v="0"/>
    <x v="0"/>
    <x v="0"/>
    <x v="2"/>
    <x v="84"/>
    <m/>
    <m/>
  </r>
  <r>
    <x v="10"/>
    <x v="0"/>
    <x v="6"/>
    <x v="0"/>
    <x v="0"/>
    <x v="0"/>
    <x v="2"/>
    <x v="84"/>
    <m/>
    <m/>
  </r>
  <r>
    <x v="10"/>
    <x v="0"/>
    <x v="6"/>
    <x v="0"/>
    <x v="0"/>
    <x v="0"/>
    <x v="2"/>
    <x v="84"/>
    <m/>
    <m/>
  </r>
  <r>
    <x v="10"/>
    <x v="0"/>
    <x v="6"/>
    <x v="0"/>
    <x v="0"/>
    <x v="0"/>
    <x v="2"/>
    <x v="84"/>
    <m/>
    <m/>
  </r>
  <r>
    <x v="10"/>
    <x v="0"/>
    <x v="6"/>
    <x v="0"/>
    <x v="0"/>
    <x v="0"/>
    <x v="2"/>
    <x v="84"/>
    <m/>
    <m/>
  </r>
  <r>
    <x v="10"/>
    <x v="0"/>
    <x v="6"/>
    <x v="0"/>
    <x v="0"/>
    <x v="0"/>
    <x v="2"/>
    <x v="84"/>
    <m/>
    <m/>
  </r>
  <r>
    <x v="10"/>
    <x v="0"/>
    <x v="6"/>
    <x v="0"/>
    <x v="0"/>
    <x v="7"/>
    <x v="4"/>
    <x v="119"/>
    <s v="DAVID MUÑOZ MONTOYA"/>
    <n v="3800000"/>
  </r>
  <r>
    <x v="10"/>
    <x v="0"/>
    <x v="6"/>
    <x v="0"/>
    <x v="0"/>
    <x v="7"/>
    <x v="4"/>
    <x v="119"/>
    <s v="ALEXANDRA MARIN RAMIREZ"/>
    <n v="3195000"/>
  </r>
  <r>
    <x v="10"/>
    <x v="0"/>
    <x v="6"/>
    <x v="0"/>
    <x v="0"/>
    <x v="7"/>
    <x v="4"/>
    <x v="119"/>
    <s v="OSCAR ESCOBAR JIMÉNEZ"/>
    <m/>
  </r>
  <r>
    <x v="10"/>
    <x v="0"/>
    <x v="6"/>
    <x v="0"/>
    <x v="0"/>
    <x v="7"/>
    <x v="4"/>
    <x v="120"/>
    <s v="DAVID MUÑOZ MONTOYA"/>
    <m/>
  </r>
  <r>
    <x v="10"/>
    <x v="0"/>
    <x v="6"/>
    <x v="0"/>
    <x v="0"/>
    <x v="7"/>
    <x v="4"/>
    <x v="121"/>
    <s v="DAVID MUÑOZ MONTOYA"/>
    <n v="316667"/>
  </r>
  <r>
    <x v="10"/>
    <x v="0"/>
    <x v="6"/>
    <x v="0"/>
    <x v="0"/>
    <x v="7"/>
    <x v="4"/>
    <x v="121"/>
    <s v="OSCAR ESCOBAR JIMÉNEZ"/>
    <m/>
  </r>
  <r>
    <x v="10"/>
    <x v="0"/>
    <x v="6"/>
    <x v="0"/>
    <x v="0"/>
    <x v="7"/>
    <x v="4"/>
    <x v="121"/>
    <s v="ALEXANDRA MARIN RAMIREZ"/>
    <n v="186000"/>
  </r>
  <r>
    <x v="10"/>
    <x v="0"/>
    <x v="6"/>
    <x v="0"/>
    <x v="0"/>
    <x v="7"/>
    <x v="4"/>
    <x v="122"/>
    <s v="DAVID MUÑOZ MONTOYA"/>
    <n v="38000"/>
  </r>
  <r>
    <x v="10"/>
    <x v="0"/>
    <x v="6"/>
    <x v="0"/>
    <x v="0"/>
    <x v="7"/>
    <x v="4"/>
    <x v="122"/>
    <s v="ALEXANDRA MARIN RAMIREZ"/>
    <n v="22320"/>
  </r>
  <r>
    <x v="10"/>
    <x v="0"/>
    <x v="6"/>
    <x v="0"/>
    <x v="0"/>
    <x v="7"/>
    <x v="4"/>
    <x v="122"/>
    <s v="OSCAR ESCOBAR JIMÉNEZ"/>
    <m/>
  </r>
  <r>
    <x v="10"/>
    <x v="0"/>
    <x v="6"/>
    <x v="0"/>
    <x v="0"/>
    <x v="7"/>
    <x v="4"/>
    <x v="123"/>
    <s v="DAVID MUÑOZ MONTOYA"/>
    <n v="316667"/>
  </r>
  <r>
    <x v="10"/>
    <x v="0"/>
    <x v="6"/>
    <x v="0"/>
    <x v="0"/>
    <x v="7"/>
    <x v="4"/>
    <x v="123"/>
    <s v="OSCAR ESCOBAR JIMÉNEZ"/>
    <m/>
  </r>
  <r>
    <x v="10"/>
    <x v="0"/>
    <x v="6"/>
    <x v="0"/>
    <x v="0"/>
    <x v="7"/>
    <x v="4"/>
    <x v="123"/>
    <s v="ALEXANDRA MARIN RAMIREZ"/>
    <n v="186000"/>
  </r>
  <r>
    <x v="10"/>
    <x v="0"/>
    <x v="6"/>
    <x v="0"/>
    <x v="0"/>
    <x v="7"/>
    <x v="4"/>
    <x v="124"/>
    <s v="DAVID MUÑOZ MONTOYA"/>
    <n v="158333"/>
  </r>
  <r>
    <x v="10"/>
    <x v="0"/>
    <x v="6"/>
    <x v="0"/>
    <x v="0"/>
    <x v="7"/>
    <x v="4"/>
    <x v="124"/>
    <s v="OSCAR ESCOBAR JIMÉNEZ"/>
    <m/>
  </r>
  <r>
    <x v="10"/>
    <x v="0"/>
    <x v="6"/>
    <x v="0"/>
    <x v="0"/>
    <x v="7"/>
    <x v="4"/>
    <x v="124"/>
    <s v="ALEXANDRA MARIN RAMIREZ"/>
    <n v="147917"/>
  </r>
  <r>
    <x v="10"/>
    <x v="0"/>
    <x v="6"/>
    <x v="0"/>
    <x v="0"/>
    <x v="7"/>
    <x v="4"/>
    <x v="135"/>
    <m/>
    <m/>
  </r>
  <r>
    <x v="10"/>
    <x v="0"/>
    <x v="6"/>
    <x v="0"/>
    <x v="0"/>
    <x v="7"/>
    <x v="4"/>
    <x v="125"/>
    <s v="DAVID MUÑOZ MONTOYA"/>
    <m/>
  </r>
  <r>
    <x v="10"/>
    <x v="0"/>
    <x v="6"/>
    <x v="0"/>
    <x v="0"/>
    <x v="7"/>
    <x v="4"/>
    <x v="144"/>
    <s v="DAVID MUÑOZ MONTOYA"/>
    <m/>
  </r>
  <r>
    <x v="10"/>
    <x v="0"/>
    <x v="6"/>
    <x v="0"/>
    <x v="0"/>
    <x v="7"/>
    <x v="4"/>
    <x v="144"/>
    <s v="OSCAR ESCOBAR JIMÉNEZ"/>
    <m/>
  </r>
  <r>
    <x v="10"/>
    <x v="0"/>
    <x v="6"/>
    <x v="0"/>
    <x v="0"/>
    <x v="7"/>
    <x v="4"/>
    <x v="126"/>
    <m/>
    <m/>
  </r>
  <r>
    <x v="10"/>
    <x v="0"/>
    <x v="6"/>
    <x v="0"/>
    <x v="0"/>
    <x v="7"/>
    <x v="4"/>
    <x v="127"/>
    <s v="SEGUROS DE RIESGOS LABORALES SURAMERICANA S.A."/>
    <n v="36742"/>
  </r>
  <r>
    <x v="10"/>
    <x v="0"/>
    <x v="6"/>
    <x v="0"/>
    <x v="0"/>
    <x v="7"/>
    <x v="4"/>
    <x v="152"/>
    <s v="Eps Famisanar"/>
    <m/>
  </r>
  <r>
    <x v="10"/>
    <x v="0"/>
    <x v="6"/>
    <x v="0"/>
    <x v="0"/>
    <x v="7"/>
    <x v="4"/>
    <x v="128"/>
    <s v="Protección S.A"/>
    <n v="882000"/>
  </r>
  <r>
    <x v="10"/>
    <x v="0"/>
    <x v="6"/>
    <x v="0"/>
    <x v="0"/>
    <x v="7"/>
    <x v="4"/>
    <x v="129"/>
    <s v="Colsubsidio "/>
    <n v="152000"/>
  </r>
  <r>
    <x v="10"/>
    <x v="0"/>
    <x v="6"/>
    <x v="0"/>
    <x v="0"/>
    <x v="7"/>
    <x v="4"/>
    <x v="129"/>
    <s v="Comfandi"/>
    <n v="142000"/>
  </r>
  <r>
    <x v="10"/>
    <x v="0"/>
    <x v="6"/>
    <x v="0"/>
    <x v="0"/>
    <x v="7"/>
    <x v="4"/>
    <x v="130"/>
    <m/>
    <m/>
  </r>
  <r>
    <x v="10"/>
    <x v="0"/>
    <x v="6"/>
    <x v="0"/>
    <x v="0"/>
    <x v="7"/>
    <x v="2"/>
    <x v="131"/>
    <m/>
    <m/>
  </r>
  <r>
    <x v="10"/>
    <x v="0"/>
    <x v="6"/>
    <x v="0"/>
    <x v="0"/>
    <x v="1"/>
    <x v="7"/>
    <x v="34"/>
    <s v="Bancolombia"/>
    <n v="140150"/>
  </r>
  <r>
    <x v="10"/>
    <x v="0"/>
    <x v="6"/>
    <x v="0"/>
    <x v="0"/>
    <x v="1"/>
    <x v="7"/>
    <x v="20"/>
    <s v="Bancolombia"/>
    <n v="250420"/>
  </r>
  <r>
    <x v="10"/>
    <x v="0"/>
    <x v="6"/>
    <x v="0"/>
    <x v="0"/>
    <x v="1"/>
    <x v="7"/>
    <x v="20"/>
    <s v="Mercadopago Colombia Ltda"/>
    <n v="862032.65"/>
  </r>
  <r>
    <x v="10"/>
    <x v="0"/>
    <x v="6"/>
    <x v="0"/>
    <x v="0"/>
    <x v="1"/>
    <x v="7"/>
    <x v="101"/>
    <s v="Protección S.A"/>
    <m/>
  </r>
  <r>
    <x v="10"/>
    <x v="0"/>
    <x v="6"/>
    <x v="0"/>
    <x v="0"/>
    <x v="1"/>
    <x v="7"/>
    <x v="101"/>
    <s v="Colsubsidio "/>
    <m/>
  </r>
  <r>
    <x v="10"/>
    <x v="0"/>
    <x v="6"/>
    <x v="0"/>
    <x v="0"/>
    <x v="1"/>
    <x v="7"/>
    <x v="101"/>
    <s v="Sanitas"/>
    <m/>
  </r>
  <r>
    <x v="10"/>
    <x v="0"/>
    <x v="6"/>
    <x v="0"/>
    <x v="0"/>
    <x v="1"/>
    <x v="7"/>
    <x v="101"/>
    <s v="Eps Famisanar"/>
    <m/>
  </r>
  <r>
    <x v="10"/>
    <x v="0"/>
    <x v="6"/>
    <x v="0"/>
    <x v="0"/>
    <x v="1"/>
    <x v="7"/>
    <x v="101"/>
    <s v="EPS Sura"/>
    <m/>
  </r>
  <r>
    <x v="10"/>
    <x v="0"/>
    <x v="6"/>
    <x v="0"/>
    <x v="0"/>
    <x v="1"/>
    <x v="7"/>
    <x v="101"/>
    <s v="Comfandi "/>
    <m/>
  </r>
  <r>
    <x v="10"/>
    <x v="0"/>
    <x v="6"/>
    <x v="0"/>
    <x v="0"/>
    <x v="1"/>
    <x v="7"/>
    <x v="101"/>
    <s v="DIAN"/>
    <m/>
  </r>
  <r>
    <x v="10"/>
    <x v="0"/>
    <x v="6"/>
    <x v="0"/>
    <x v="0"/>
    <x v="1"/>
    <x v="7"/>
    <x v="159"/>
    <s v="GOOGLE LLC"/>
    <m/>
  </r>
  <r>
    <x v="10"/>
    <x v="0"/>
    <x v="6"/>
    <x v="0"/>
    <x v="0"/>
    <x v="1"/>
    <x v="7"/>
    <x v="159"/>
    <s v="FAVEBOOK IRELAND LIMITED"/>
    <m/>
  </r>
  <r>
    <x v="10"/>
    <x v="0"/>
    <x v="6"/>
    <x v="0"/>
    <x v="0"/>
    <x v="1"/>
    <x v="7"/>
    <x v="55"/>
    <s v="FARMATODO COLOMBIA S.A"/>
    <n v="1764285"/>
  </r>
  <r>
    <x v="10"/>
    <x v="0"/>
    <x v="6"/>
    <x v="0"/>
    <x v="0"/>
    <x v="1"/>
    <x v="7"/>
    <x v="55"/>
    <s v="ALIMENTOS SOSTENIBLES SAS"/>
    <m/>
  </r>
  <r>
    <x v="10"/>
    <x v="0"/>
    <x v="6"/>
    <x v="0"/>
    <x v="0"/>
    <x v="1"/>
    <x v="8"/>
    <x v="22"/>
    <s v="Bancolombia"/>
    <n v="626045.4"/>
  </r>
  <r>
    <x v="10"/>
    <x v="0"/>
    <x v="6"/>
    <x v="0"/>
    <x v="0"/>
    <x v="1"/>
    <x v="8"/>
    <x v="94"/>
    <s v="CONNPLANTS SAS"/>
    <m/>
  </r>
  <r>
    <x v="10"/>
    <x v="0"/>
    <x v="6"/>
    <x v="0"/>
    <x v="0"/>
    <x v="1"/>
    <x v="8"/>
    <x v="94"/>
    <s v="PRODUCCION GRAFICA EDITORES SAS"/>
    <m/>
  </r>
  <r>
    <x v="10"/>
    <x v="0"/>
    <x v="6"/>
    <x v="0"/>
    <x v="0"/>
    <x v="1"/>
    <x v="8"/>
    <x v="94"/>
    <s v="HOSTAL LAS MERCEDES BOUTIQUE"/>
    <m/>
  </r>
  <r>
    <x v="10"/>
    <x v="0"/>
    <x v="6"/>
    <x v="0"/>
    <x v="0"/>
    <x v="1"/>
    <x v="8"/>
    <x v="94"/>
    <s v="MUNICIPIO DE SANTIAGO DE CALI"/>
    <m/>
  </r>
  <r>
    <x v="10"/>
    <x v="0"/>
    <x v="6"/>
    <x v="0"/>
    <x v="0"/>
    <x v="1"/>
    <x v="8"/>
    <x v="94"/>
    <s v=" MANCHOLA ASOCIADOS LTDA"/>
    <m/>
  </r>
  <r>
    <x v="10"/>
    <x v="0"/>
    <x v="6"/>
    <x v="0"/>
    <x v="0"/>
    <x v="1"/>
    <x v="8"/>
    <x v="94"/>
    <s v="Hotel Laureles Plaza SAS"/>
    <n v="17325"/>
  </r>
  <r>
    <x v="10"/>
    <x v="0"/>
    <x v="6"/>
    <x v="0"/>
    <x v="0"/>
    <x v="1"/>
    <x v="8"/>
    <x v="94"/>
    <s v="FD SAN JORGE SAS"/>
    <n v="107800"/>
  </r>
  <r>
    <x v="10"/>
    <x v="0"/>
    <x v="6"/>
    <x v="0"/>
    <x v="0"/>
    <x v="1"/>
    <x v="8"/>
    <x v="94"/>
    <s v="MARIA JOSE LOPEZ BOLAÑOS"/>
    <n v="6200"/>
  </r>
  <r>
    <x v="10"/>
    <x v="0"/>
    <x v="6"/>
    <x v="0"/>
    <x v="0"/>
    <x v="1"/>
    <x v="8"/>
    <x v="94"/>
    <s v="PRODUCCION GRAFICA EDITORES SAS"/>
    <n v="10857"/>
  </r>
  <r>
    <x v="10"/>
    <x v="0"/>
    <x v="6"/>
    <x v="0"/>
    <x v="0"/>
    <x v="1"/>
    <x v="8"/>
    <x v="95"/>
    <m/>
    <m/>
  </r>
  <r>
    <x v="10"/>
    <x v="0"/>
    <x v="6"/>
    <x v="0"/>
    <x v="0"/>
    <x v="1"/>
    <x v="8"/>
    <x v="77"/>
    <s v="CORPORACION CLUB DE TENIS CALI"/>
    <m/>
  </r>
  <r>
    <x v="10"/>
    <x v="0"/>
    <x v="6"/>
    <x v="0"/>
    <x v="0"/>
    <x v="1"/>
    <x v="8"/>
    <x v="156"/>
    <s v="MUNICIPIO DE SANTIAGO DE CALI"/>
    <m/>
  </r>
  <r>
    <x v="10"/>
    <x v="0"/>
    <x v="6"/>
    <x v="0"/>
    <x v="0"/>
    <x v="1"/>
    <x v="8"/>
    <x v="156"/>
    <s v=" COLOMBIA TELECOMUNICACIONES S.A. E.S.P."/>
    <n v="26.11"/>
  </r>
  <r>
    <x v="10"/>
    <x v="0"/>
    <x v="6"/>
    <x v="0"/>
    <x v="0"/>
    <x v="1"/>
    <x v="8"/>
    <x v="156"/>
    <s v="Protección S.A"/>
    <m/>
  </r>
  <r>
    <x v="10"/>
    <x v="0"/>
    <x v="6"/>
    <x v="0"/>
    <x v="0"/>
    <x v="1"/>
    <x v="8"/>
    <x v="156"/>
    <s v="RANPACK SAS"/>
    <m/>
  </r>
  <r>
    <x v="10"/>
    <x v="0"/>
    <x v="6"/>
    <x v="0"/>
    <x v="0"/>
    <x v="1"/>
    <x v="8"/>
    <x v="156"/>
    <s v="MERCADEO COMPARTIDO SAS"/>
    <m/>
  </r>
  <r>
    <x v="10"/>
    <x v="0"/>
    <x v="6"/>
    <x v="0"/>
    <x v="0"/>
    <x v="1"/>
    <x v="8"/>
    <x v="156"/>
    <s v="ALLTAG SAS"/>
    <m/>
  </r>
  <r>
    <x v="10"/>
    <x v="0"/>
    <x v="6"/>
    <x v="0"/>
    <x v="0"/>
    <x v="1"/>
    <x v="8"/>
    <x v="156"/>
    <s v="FARMAVIT EMPRESA ASOCIATIVA DE TRABAJO"/>
    <m/>
  </r>
  <r>
    <x v="10"/>
    <x v="0"/>
    <x v="6"/>
    <x v="0"/>
    <x v="0"/>
    <x v="1"/>
    <x v="8"/>
    <x v="156"/>
    <s v="AEROVIAS DEL CONTINENTE AMERICANO S.A."/>
    <m/>
  </r>
  <r>
    <x v="10"/>
    <x v="0"/>
    <x v="6"/>
    <x v="0"/>
    <x v="0"/>
    <x v="1"/>
    <x v="8"/>
    <x v="156"/>
    <s v="MELONN SAS"/>
    <m/>
  </r>
  <r>
    <x v="10"/>
    <x v="0"/>
    <x v="6"/>
    <x v="0"/>
    <x v="0"/>
    <x v="1"/>
    <x v="8"/>
    <x v="156"/>
    <s v="DIAN"/>
    <n v="-360.9"/>
  </r>
  <r>
    <x v="10"/>
    <x v="0"/>
    <x v="6"/>
    <x v="0"/>
    <x v="0"/>
    <x v="1"/>
    <x v="8"/>
    <x v="156"/>
    <s v="ALLTAG SAS"/>
    <m/>
  </r>
  <r>
    <x v="10"/>
    <x v="0"/>
    <x v="6"/>
    <x v="0"/>
    <x v="0"/>
    <x v="1"/>
    <x v="8"/>
    <x v="156"/>
    <m/>
    <m/>
  </r>
  <r>
    <x v="10"/>
    <x v="0"/>
    <x v="6"/>
    <x v="0"/>
    <x v="0"/>
    <x v="1"/>
    <x v="8"/>
    <x v="156"/>
    <m/>
    <m/>
  </r>
  <r>
    <x v="10"/>
    <x v="0"/>
    <x v="6"/>
    <x v="0"/>
    <x v="0"/>
    <x v="1"/>
    <x v="8"/>
    <x v="4"/>
    <s v="SEBASTIAN MENDOZA CASTAÑO"/>
    <m/>
  </r>
  <r>
    <x v="10"/>
    <x v="0"/>
    <x v="6"/>
    <x v="0"/>
    <x v="0"/>
    <x v="1"/>
    <x v="8"/>
    <x v="4"/>
    <s v="SURAMERICA COMERCIAL S.A.S."/>
    <m/>
  </r>
  <r>
    <x v="10"/>
    <x v="0"/>
    <x v="6"/>
    <x v="0"/>
    <x v="0"/>
    <x v="1"/>
    <x v="8"/>
    <x v="4"/>
    <s v="ONLINE MARIA DEL MAR MEZU PALACIOS"/>
    <m/>
  </r>
  <r>
    <x v="10"/>
    <x v="0"/>
    <x v="6"/>
    <x v="0"/>
    <x v="0"/>
    <x v="1"/>
    <x v="8"/>
    <x v="4"/>
    <s v="JAIME ANDRES DAMELINES CASANOVA"/>
    <m/>
  </r>
  <r>
    <x v="10"/>
    <x v="0"/>
    <x v="6"/>
    <x v="0"/>
    <x v="0"/>
    <x v="1"/>
    <x v="8"/>
    <x v="4"/>
    <s v=" KOBA COLOMBIA SAS"/>
    <m/>
  </r>
  <r>
    <x v="10"/>
    <x v="0"/>
    <x v="6"/>
    <x v="0"/>
    <x v="0"/>
    <x v="1"/>
    <x v="8"/>
    <x v="4"/>
    <s v="FARMAVIT EMPRESA ASOCIATIVA DE TRABAJO"/>
    <m/>
  </r>
  <r>
    <x v="10"/>
    <x v="0"/>
    <x v="6"/>
    <x v="0"/>
    <x v="0"/>
    <x v="1"/>
    <x v="8"/>
    <x v="4"/>
    <s v=" GODADDY"/>
    <m/>
  </r>
  <r>
    <x v="10"/>
    <x v="0"/>
    <x v="6"/>
    <x v="0"/>
    <x v="0"/>
    <x v="1"/>
    <x v="8"/>
    <x v="4"/>
    <s v="FUNDACION ZOOLOGICA DE CALI REST  HACIENDA DEL BOSQUE"/>
    <m/>
  </r>
  <r>
    <x v="10"/>
    <x v="0"/>
    <x v="6"/>
    <x v="0"/>
    <x v="0"/>
    <x v="1"/>
    <x v="8"/>
    <x v="4"/>
    <s v="HM HENNES MAURITZ COLOMBIA SAS"/>
    <m/>
  </r>
  <r>
    <x v="10"/>
    <x v="0"/>
    <x v="6"/>
    <x v="0"/>
    <x v="0"/>
    <x v="1"/>
    <x v="8"/>
    <x v="4"/>
    <s v="META PLATAFORMS IRELAND LIMITED"/>
    <m/>
  </r>
  <r>
    <x v="10"/>
    <x v="0"/>
    <x v="6"/>
    <x v="0"/>
    <x v="0"/>
    <x v="1"/>
    <x v="8"/>
    <x v="4"/>
    <s v="CORPORACION CLUB DE TENIS CALI"/>
    <m/>
  </r>
  <r>
    <x v="10"/>
    <x v="0"/>
    <x v="6"/>
    <x v="0"/>
    <x v="0"/>
    <x v="1"/>
    <x v="8"/>
    <x v="4"/>
    <s v="ALMACENES EXITO S.A."/>
    <m/>
  </r>
  <r>
    <x v="10"/>
    <x v="0"/>
    <x v="6"/>
    <x v="0"/>
    <x v="0"/>
    <x v="1"/>
    <x v="8"/>
    <x v="4"/>
    <s v="BAGATELLE SAS"/>
    <m/>
  </r>
  <r>
    <x v="10"/>
    <x v="0"/>
    <x v="6"/>
    <x v="0"/>
    <x v="0"/>
    <x v="1"/>
    <x v="8"/>
    <x v="4"/>
    <s v="SEBASTIAN MENDOZA CASTAÑO"/>
    <m/>
  </r>
  <r>
    <x v="10"/>
    <x v="0"/>
    <x v="6"/>
    <x v="0"/>
    <x v="0"/>
    <x v="1"/>
    <x v="8"/>
    <x v="4"/>
    <s v="MOLI S.A.S."/>
    <m/>
  </r>
  <r>
    <x v="10"/>
    <x v="0"/>
    <x v="6"/>
    <x v="0"/>
    <x v="0"/>
    <x v="1"/>
    <x v="8"/>
    <x v="4"/>
    <s v="FABRICA DE ALIMENTOS PROCESADOS VENTOLINI S.A. EN REORGANIZACION"/>
    <m/>
  </r>
  <r>
    <x v="10"/>
    <x v="0"/>
    <x v="6"/>
    <x v="0"/>
    <x v="0"/>
    <x v="1"/>
    <x v="8"/>
    <x v="4"/>
    <s v="ARTEMISA SAS"/>
    <m/>
  </r>
  <r>
    <x v="10"/>
    <x v="0"/>
    <x v="6"/>
    <x v="0"/>
    <x v="0"/>
    <x v="1"/>
    <x v="8"/>
    <x v="4"/>
    <s v="DIAN"/>
    <m/>
  </r>
  <r>
    <x v="10"/>
    <x v="0"/>
    <x v="6"/>
    <x v="0"/>
    <x v="0"/>
    <x v="1"/>
    <x v="8"/>
    <x v="4"/>
    <s v="FARMACIA DROGUERIA SAN JORGE LTDA"/>
    <m/>
  </r>
  <r>
    <x v="10"/>
    <x v="0"/>
    <x v="6"/>
    <x v="0"/>
    <x v="0"/>
    <x v="1"/>
    <x v="8"/>
    <x v="4"/>
    <s v="GASTRONOMIA GROUP SAS"/>
    <m/>
  </r>
  <r>
    <x v="10"/>
    <x v="0"/>
    <x v="6"/>
    <x v="0"/>
    <x v="0"/>
    <x v="1"/>
    <x v="8"/>
    <x v="4"/>
    <s v="Yina Yereinza Acevedo Álvarez"/>
    <m/>
  </r>
  <r>
    <x v="10"/>
    <x v="0"/>
    <x v="6"/>
    <x v="0"/>
    <x v="0"/>
    <x v="1"/>
    <x v="8"/>
    <x v="4"/>
    <m/>
    <m/>
  </r>
  <r>
    <x v="10"/>
    <x v="0"/>
    <x v="6"/>
    <x v="0"/>
    <x v="0"/>
    <x v="1"/>
    <x v="8"/>
    <x v="4"/>
    <m/>
    <m/>
  </r>
  <r>
    <x v="10"/>
    <x v="0"/>
    <x v="6"/>
    <x v="0"/>
    <x v="0"/>
    <x v="1"/>
    <x v="8"/>
    <x v="4"/>
    <m/>
    <m/>
  </r>
  <r>
    <x v="10"/>
    <x v="0"/>
    <x v="6"/>
    <x v="0"/>
    <x v="0"/>
    <x v="1"/>
    <x v="8"/>
    <x v="4"/>
    <m/>
    <m/>
  </r>
  <r>
    <x v="10"/>
    <x v="0"/>
    <x v="6"/>
    <x v="0"/>
    <x v="0"/>
    <x v="1"/>
    <x v="8"/>
    <x v="4"/>
    <m/>
    <m/>
  </r>
  <r>
    <x v="10"/>
    <x v="0"/>
    <x v="6"/>
    <x v="0"/>
    <x v="0"/>
    <x v="1"/>
    <x v="8"/>
    <x v="4"/>
    <m/>
    <m/>
  </r>
  <r>
    <x v="10"/>
    <x v="0"/>
    <x v="6"/>
    <x v="0"/>
    <x v="0"/>
    <x v="6"/>
    <x v="23"/>
    <x v="112"/>
    <s v="DIAN"/>
    <m/>
  </r>
  <r>
    <x v="10"/>
    <x v="0"/>
    <x v="6"/>
    <x v="0"/>
    <x v="2"/>
    <x v="3"/>
    <x v="3"/>
    <x v="96"/>
    <m/>
    <m/>
  </r>
  <r>
    <x v="10"/>
    <x v="0"/>
    <x v="6"/>
    <x v="0"/>
    <x v="2"/>
    <x v="3"/>
    <x v="3"/>
    <x v="137"/>
    <s v="COOPERATIVA MULTIACTIVA UNIAGRO"/>
    <n v="32760000"/>
  </r>
  <r>
    <x v="10"/>
    <x v="0"/>
    <x v="6"/>
    <x v="0"/>
    <x v="2"/>
    <x v="3"/>
    <x v="3"/>
    <x v="97"/>
    <s v="LA CONCEPCION SA"/>
    <n v="737940"/>
  </r>
  <r>
    <x v="10"/>
    <x v="0"/>
    <x v="6"/>
    <x v="0"/>
    <x v="2"/>
    <x v="3"/>
    <x v="3"/>
    <x v="97"/>
    <s v="CONNPLANTS SAS"/>
    <n v="2127741"/>
  </r>
  <r>
    <x v="10"/>
    <x v="0"/>
    <x v="6"/>
    <x v="0"/>
    <x v="2"/>
    <x v="3"/>
    <x v="3"/>
    <x v="97"/>
    <s v="LA VITAL COLOMBIA SAS"/>
    <m/>
  </r>
  <r>
    <x v="10"/>
    <x v="0"/>
    <x v="6"/>
    <x v="0"/>
    <x v="2"/>
    <x v="3"/>
    <x v="3"/>
    <x v="97"/>
    <s v="ASOCIACION AGROPIMIENTERA VALLE DEL GUAMEZ"/>
    <m/>
  </r>
  <r>
    <x v="10"/>
    <x v="0"/>
    <x v="6"/>
    <x v="0"/>
    <x v="2"/>
    <x v="3"/>
    <x v="3"/>
    <x v="97"/>
    <m/>
    <m/>
  </r>
  <r>
    <x v="10"/>
    <x v="0"/>
    <x v="6"/>
    <x v="0"/>
    <x v="2"/>
    <x v="3"/>
    <x v="3"/>
    <x v="97"/>
    <m/>
    <m/>
  </r>
  <r>
    <x v="10"/>
    <x v="0"/>
    <x v="6"/>
    <x v="0"/>
    <x v="2"/>
    <x v="3"/>
    <x v="3"/>
    <x v="97"/>
    <m/>
    <m/>
  </r>
  <r>
    <x v="10"/>
    <x v="0"/>
    <x v="6"/>
    <x v="0"/>
    <x v="2"/>
    <x v="3"/>
    <x v="3"/>
    <x v="98"/>
    <m/>
    <m/>
  </r>
  <r>
    <x v="10"/>
    <x v="0"/>
    <x v="6"/>
    <x v="0"/>
    <x v="2"/>
    <x v="3"/>
    <x v="3"/>
    <x v="99"/>
    <s v="FARMAVIT EMPRESA ASOCIATIVA DE TRABAJO"/>
    <n v="4930448"/>
  </r>
  <r>
    <x v="10"/>
    <x v="0"/>
    <x v="6"/>
    <x v="0"/>
    <x v="2"/>
    <x v="3"/>
    <x v="3"/>
    <x v="99"/>
    <s v="RANPACK SAS"/>
    <m/>
  </r>
  <r>
    <x v="10"/>
    <x v="0"/>
    <x v="6"/>
    <x v="0"/>
    <x v="2"/>
    <x v="3"/>
    <x v="3"/>
    <x v="99"/>
    <s v="NEW PLAST SAS"/>
    <n v="860665"/>
  </r>
  <r>
    <x v="10"/>
    <x v="0"/>
    <x v="6"/>
    <x v="0"/>
    <x v="2"/>
    <x v="3"/>
    <x v="3"/>
    <x v="99"/>
    <s v="PRODUCCION GRAFICA EDITORES SAS"/>
    <n v="1410000"/>
  </r>
  <r>
    <x v="10"/>
    <x v="0"/>
    <x v="6"/>
    <x v="0"/>
    <x v="2"/>
    <x v="3"/>
    <x v="3"/>
    <x v="99"/>
    <s v="EMPACKING GLOBAL SAS"/>
    <m/>
  </r>
  <r>
    <x v="10"/>
    <x v="0"/>
    <x v="6"/>
    <x v="0"/>
    <x v="2"/>
    <x v="3"/>
    <x v="3"/>
    <x v="99"/>
    <s v="FITOBIOCELL SAS"/>
    <n v="16779209"/>
  </r>
  <r>
    <x v="10"/>
    <x v="0"/>
    <x v="6"/>
    <x v="0"/>
    <x v="2"/>
    <x v="3"/>
    <x v="3"/>
    <x v="99"/>
    <s v="ABORIGEN CIENCIA ANCESTRAL S.A.S"/>
    <n v="40118400"/>
  </r>
  <r>
    <x v="10"/>
    <x v="0"/>
    <x v="6"/>
    <x v="0"/>
    <x v="2"/>
    <x v="3"/>
    <x v="3"/>
    <x v="99"/>
    <s v=" BOLSAS Y PLASTICOS LA 15 LTDA"/>
    <m/>
  </r>
  <r>
    <x v="10"/>
    <x v="0"/>
    <x v="6"/>
    <x v="0"/>
    <x v="2"/>
    <x v="3"/>
    <x v="26"/>
    <x v="137"/>
    <m/>
    <m/>
  </r>
  <r>
    <x v="10"/>
    <x v="0"/>
    <x v="6"/>
    <x v="0"/>
    <x v="2"/>
    <x v="3"/>
    <x v="20"/>
    <x v="49"/>
    <s v="EMPACKING GLOBAL SAS"/>
    <n v="150000"/>
  </r>
  <r>
    <x v="10"/>
    <x v="0"/>
    <x v="6"/>
    <x v="0"/>
    <x v="2"/>
    <x v="3"/>
    <x v="20"/>
    <x v="49"/>
    <s v="MELONN SAS"/>
    <m/>
  </r>
  <r>
    <x v="10"/>
    <x v="0"/>
    <x v="6"/>
    <x v="0"/>
    <x v="2"/>
    <x v="3"/>
    <x v="20"/>
    <x v="49"/>
    <s v="COORDINADORA MERCANTIL SA"/>
    <n v="2121220"/>
  </r>
  <r>
    <x v="10"/>
    <x v="0"/>
    <x v="6"/>
    <x v="0"/>
    <x v="2"/>
    <x v="3"/>
    <x v="20"/>
    <x v="49"/>
    <s v="ALLTAG SAS"/>
    <n v="3365440"/>
  </r>
  <r>
    <x v="10"/>
    <x v="0"/>
    <x v="6"/>
    <x v="0"/>
    <x v="2"/>
    <x v="3"/>
    <x v="20"/>
    <x v="49"/>
    <s v="FITOBIOCELL SAS"/>
    <m/>
  </r>
  <r>
    <x v="10"/>
    <x v="0"/>
    <x v="6"/>
    <x v="0"/>
    <x v="2"/>
    <x v="3"/>
    <x v="20"/>
    <x v="49"/>
    <s v="RANPACK SAS"/>
    <m/>
  </r>
  <r>
    <x v="10"/>
    <x v="0"/>
    <x v="6"/>
    <x v="0"/>
    <x v="2"/>
    <x v="3"/>
    <x v="20"/>
    <x v="151"/>
    <m/>
    <m/>
  </r>
  <r>
    <x v="10"/>
    <x v="0"/>
    <x v="6"/>
    <x v="0"/>
    <x v="2"/>
    <x v="3"/>
    <x v="20"/>
    <x v="111"/>
    <s v="ALLTAG SAS"/>
    <n v="1000000"/>
  </r>
  <r>
    <x v="10"/>
    <x v="0"/>
    <x v="6"/>
    <x v="0"/>
    <x v="2"/>
    <x v="3"/>
    <x v="20"/>
    <x v="111"/>
    <s v="MELONN SAS"/>
    <n v="953313"/>
  </r>
  <r>
    <x v="10"/>
    <x v="0"/>
    <x v="6"/>
    <x v="0"/>
    <x v="2"/>
    <x v="3"/>
    <x v="20"/>
    <x v="111"/>
    <m/>
    <m/>
  </r>
  <r>
    <x v="10"/>
    <x v="0"/>
    <x v="6"/>
    <x v="0"/>
    <x v="2"/>
    <x v="3"/>
    <x v="20"/>
    <x v="111"/>
    <m/>
    <m/>
  </r>
  <r>
    <x v="10"/>
    <x v="0"/>
    <x v="6"/>
    <x v="0"/>
    <x v="2"/>
    <x v="3"/>
    <x v="20"/>
    <x v="111"/>
    <m/>
    <m/>
  </r>
  <r>
    <x v="10"/>
    <x v="0"/>
    <x v="6"/>
    <x v="0"/>
    <x v="2"/>
    <x v="3"/>
    <x v="30"/>
    <x v="151"/>
    <s v="MELONN SAS"/>
    <n v="2037325"/>
  </r>
  <r>
    <x v="10"/>
    <x v="0"/>
    <x v="6"/>
    <x v="0"/>
    <x v="2"/>
    <x v="3"/>
    <x v="30"/>
    <x v="151"/>
    <s v="FITOBIOCELL SAS"/>
    <m/>
  </r>
  <r>
    <x v="10"/>
    <x v="0"/>
    <x v="6"/>
    <x v="0"/>
    <x v="2"/>
    <x v="3"/>
    <x v="0"/>
    <x v="157"/>
    <s v="CONNPLANTS SAS"/>
    <m/>
  </r>
  <r>
    <x v="10"/>
    <x v="0"/>
    <x v="6"/>
    <x v="0"/>
    <x v="2"/>
    <x v="3"/>
    <x v="0"/>
    <x v="157"/>
    <s v="FITOBIOCELL SAS"/>
    <m/>
  </r>
  <r>
    <x v="10"/>
    <x v="0"/>
    <x v="6"/>
    <x v="0"/>
    <x v="2"/>
    <x v="3"/>
    <x v="21"/>
    <x v="50"/>
    <m/>
    <m/>
  </r>
  <r>
    <x v="10"/>
    <x v="0"/>
    <x v="6"/>
    <x v="0"/>
    <x v="2"/>
    <x v="3"/>
    <x v="21"/>
    <x v="132"/>
    <m/>
    <m/>
  </r>
  <r>
    <x v="11"/>
    <x v="0"/>
    <x v="6"/>
    <x v="0"/>
    <x v="1"/>
    <x v="2"/>
    <x v="24"/>
    <x v="63"/>
    <s v="VARIOS"/>
    <n v="198668804.90000001"/>
  </r>
  <r>
    <x v="11"/>
    <x v="0"/>
    <x v="6"/>
    <x v="0"/>
    <x v="1"/>
    <x v="5"/>
    <x v="11"/>
    <x v="64"/>
    <m/>
    <m/>
  </r>
  <r>
    <x v="11"/>
    <x v="0"/>
    <x v="6"/>
    <x v="0"/>
    <x v="1"/>
    <x v="5"/>
    <x v="14"/>
    <x v="66"/>
    <m/>
    <m/>
  </r>
  <r>
    <x v="11"/>
    <x v="0"/>
    <x v="6"/>
    <x v="0"/>
    <x v="1"/>
    <x v="5"/>
    <x v="15"/>
    <x v="69"/>
    <m/>
    <m/>
  </r>
  <r>
    <x v="11"/>
    <x v="0"/>
    <x v="6"/>
    <x v="0"/>
    <x v="1"/>
    <x v="2"/>
    <x v="25"/>
    <x v="74"/>
    <m/>
    <n v="-19900546.789999999"/>
  </r>
  <r>
    <x v="11"/>
    <x v="0"/>
    <x v="6"/>
    <x v="0"/>
    <x v="1"/>
    <x v="2"/>
    <x v="25"/>
    <x v="118"/>
    <m/>
    <m/>
  </r>
  <r>
    <x v="11"/>
    <x v="0"/>
    <x v="6"/>
    <x v="0"/>
    <x v="1"/>
    <x v="2"/>
    <x v="0"/>
    <x v="103"/>
    <m/>
    <m/>
  </r>
  <r>
    <x v="11"/>
    <x v="0"/>
    <x v="6"/>
    <x v="0"/>
    <x v="1"/>
    <x v="2"/>
    <x v="0"/>
    <x v="104"/>
    <m/>
    <n v="260504.16"/>
  </r>
  <r>
    <x v="11"/>
    <x v="0"/>
    <x v="6"/>
    <x v="0"/>
    <x v="1"/>
    <x v="2"/>
    <x v="0"/>
    <x v="145"/>
    <m/>
    <n v="-3101707.1"/>
  </r>
  <r>
    <x v="11"/>
    <x v="0"/>
    <x v="6"/>
    <x v="0"/>
    <x v="1"/>
    <x v="5"/>
    <x v="7"/>
    <x v="153"/>
    <m/>
    <m/>
  </r>
  <r>
    <x v="11"/>
    <x v="0"/>
    <x v="6"/>
    <x v="0"/>
    <x v="0"/>
    <x v="0"/>
    <x v="4"/>
    <x v="158"/>
    <s v="SEBASTIAN MENDOZA CASTAÑO"/>
    <n v="16900000"/>
  </r>
  <r>
    <x v="11"/>
    <x v="0"/>
    <x v="6"/>
    <x v="0"/>
    <x v="0"/>
    <x v="0"/>
    <x v="4"/>
    <x v="6"/>
    <s v="ONLINE MARIA DEL MAR MEZU PALACIOS"/>
    <n v="2070000"/>
  </r>
  <r>
    <x v="11"/>
    <x v="0"/>
    <x v="6"/>
    <x v="0"/>
    <x v="0"/>
    <x v="0"/>
    <x v="4"/>
    <x v="6"/>
    <s v="MILDRED LOPEZ CAMPO"/>
    <m/>
  </r>
  <r>
    <x v="11"/>
    <x v="0"/>
    <x v="6"/>
    <x v="0"/>
    <x v="0"/>
    <x v="0"/>
    <x v="4"/>
    <x v="160"/>
    <s v="SEBASTIAN MENDOZA CASTAÑO"/>
    <m/>
  </r>
  <r>
    <x v="11"/>
    <x v="0"/>
    <x v="6"/>
    <x v="0"/>
    <x v="0"/>
    <x v="0"/>
    <x v="4"/>
    <x v="160"/>
    <s v="DAVID MUÑOZ MONTOYA"/>
    <n v="0"/>
  </r>
  <r>
    <x v="11"/>
    <x v="0"/>
    <x v="6"/>
    <x v="0"/>
    <x v="0"/>
    <x v="0"/>
    <x v="4"/>
    <x v="7"/>
    <s v="ONLINE MARIA DEL MAR MEZU PALACIOS"/>
    <n v="162000"/>
  </r>
  <r>
    <x v="11"/>
    <x v="0"/>
    <x v="6"/>
    <x v="0"/>
    <x v="0"/>
    <x v="0"/>
    <x v="4"/>
    <x v="7"/>
    <s v="MILDRED LOPEZ CAMPO"/>
    <m/>
  </r>
  <r>
    <x v="11"/>
    <x v="0"/>
    <x v="6"/>
    <x v="0"/>
    <x v="0"/>
    <x v="0"/>
    <x v="4"/>
    <x v="7"/>
    <m/>
    <m/>
  </r>
  <r>
    <x v="11"/>
    <x v="0"/>
    <x v="6"/>
    <x v="0"/>
    <x v="0"/>
    <x v="0"/>
    <x v="4"/>
    <x v="8"/>
    <s v="SEBASTIAN MENDOZA CASTAÑO"/>
    <m/>
  </r>
  <r>
    <x v="11"/>
    <x v="0"/>
    <x v="6"/>
    <x v="0"/>
    <x v="0"/>
    <x v="0"/>
    <x v="4"/>
    <x v="8"/>
    <s v="ONLINE MARIA DEL MAR MEZU PALACIOS"/>
    <n v="186000"/>
  </r>
  <r>
    <x v="11"/>
    <x v="0"/>
    <x v="6"/>
    <x v="0"/>
    <x v="0"/>
    <x v="0"/>
    <x v="4"/>
    <x v="8"/>
    <s v="MILDRED LOPEZ CAMPO"/>
    <m/>
  </r>
  <r>
    <x v="11"/>
    <x v="0"/>
    <x v="6"/>
    <x v="0"/>
    <x v="0"/>
    <x v="0"/>
    <x v="4"/>
    <x v="9"/>
    <s v="SEBASTIAN MENDOZA CASTAÑO"/>
    <m/>
  </r>
  <r>
    <x v="11"/>
    <x v="0"/>
    <x v="6"/>
    <x v="0"/>
    <x v="0"/>
    <x v="0"/>
    <x v="4"/>
    <x v="9"/>
    <s v="MILDRED LOPEZ CAMPO"/>
    <m/>
  </r>
  <r>
    <x v="11"/>
    <x v="0"/>
    <x v="6"/>
    <x v="0"/>
    <x v="0"/>
    <x v="0"/>
    <x v="4"/>
    <x v="9"/>
    <s v="Ana Myrian Salazar"/>
    <m/>
  </r>
  <r>
    <x v="11"/>
    <x v="0"/>
    <x v="6"/>
    <x v="0"/>
    <x v="0"/>
    <x v="0"/>
    <x v="4"/>
    <x v="9"/>
    <s v="ONLINE MARIA DEL MAR MEZU PALACIOS"/>
    <n v="22320"/>
  </r>
  <r>
    <x v="11"/>
    <x v="0"/>
    <x v="6"/>
    <x v="0"/>
    <x v="0"/>
    <x v="0"/>
    <x v="4"/>
    <x v="10"/>
    <s v="SEBASTIAN MENDOZA CASTAÑO"/>
    <m/>
  </r>
  <r>
    <x v="11"/>
    <x v="0"/>
    <x v="6"/>
    <x v="0"/>
    <x v="0"/>
    <x v="0"/>
    <x v="4"/>
    <x v="10"/>
    <s v="ONLINE MARIA DEL MAR MEZU PALACIOS"/>
    <n v="186000"/>
  </r>
  <r>
    <x v="11"/>
    <x v="0"/>
    <x v="6"/>
    <x v="0"/>
    <x v="0"/>
    <x v="0"/>
    <x v="4"/>
    <x v="10"/>
    <s v="MILDRED LOPEZ CAMPO"/>
    <m/>
  </r>
  <r>
    <x v="11"/>
    <x v="0"/>
    <x v="6"/>
    <x v="0"/>
    <x v="0"/>
    <x v="0"/>
    <x v="4"/>
    <x v="11"/>
    <s v="SEBASTIAN MENDOZA CASTAÑO"/>
    <n v="704167"/>
  </r>
  <r>
    <x v="11"/>
    <x v="0"/>
    <x v="6"/>
    <x v="0"/>
    <x v="0"/>
    <x v="0"/>
    <x v="4"/>
    <x v="11"/>
    <s v="MILDRED LOPEZ CAMPO"/>
    <m/>
  </r>
  <r>
    <x v="11"/>
    <x v="0"/>
    <x v="6"/>
    <x v="0"/>
    <x v="0"/>
    <x v="0"/>
    <x v="4"/>
    <x v="11"/>
    <s v="ONLINE MARIA DEL MAR MEZU PALACIOS"/>
    <n v="86250"/>
  </r>
  <r>
    <x v="11"/>
    <x v="0"/>
    <x v="6"/>
    <x v="0"/>
    <x v="0"/>
    <x v="0"/>
    <x v="4"/>
    <x v="12"/>
    <s v="SEBASTIAN MENDOZA CASTAÑO"/>
    <m/>
  </r>
  <r>
    <x v="11"/>
    <x v="0"/>
    <x v="6"/>
    <x v="0"/>
    <x v="0"/>
    <x v="0"/>
    <x v="4"/>
    <x v="134"/>
    <m/>
    <m/>
  </r>
  <r>
    <x v="11"/>
    <x v="0"/>
    <x v="6"/>
    <x v="0"/>
    <x v="0"/>
    <x v="0"/>
    <x v="4"/>
    <x v="142"/>
    <m/>
    <m/>
  </r>
  <r>
    <x v="11"/>
    <x v="0"/>
    <x v="6"/>
    <x v="0"/>
    <x v="0"/>
    <x v="0"/>
    <x v="4"/>
    <x v="56"/>
    <s v="ARITEX DE COLOMBIA SAS"/>
    <m/>
  </r>
  <r>
    <x v="11"/>
    <x v="0"/>
    <x v="6"/>
    <x v="0"/>
    <x v="0"/>
    <x v="0"/>
    <x v="4"/>
    <x v="13"/>
    <s v="SEGUROS DE RIESGOS LABORALES SURAMERICANA S.A."/>
    <n v="72558"/>
  </r>
  <r>
    <x v="11"/>
    <x v="0"/>
    <x v="6"/>
    <x v="0"/>
    <x v="0"/>
    <x v="0"/>
    <x v="4"/>
    <x v="146"/>
    <s v="EPS Sura"/>
    <m/>
  </r>
  <r>
    <x v="11"/>
    <x v="0"/>
    <x v="6"/>
    <x v="0"/>
    <x v="0"/>
    <x v="0"/>
    <x v="4"/>
    <x v="14"/>
    <s v="Protección S.A"/>
    <n v="1668000"/>
  </r>
  <r>
    <x v="11"/>
    <x v="0"/>
    <x v="6"/>
    <x v="0"/>
    <x v="0"/>
    <x v="0"/>
    <x v="4"/>
    <x v="14"/>
    <s v="Colpensiones"/>
    <m/>
  </r>
  <r>
    <x v="11"/>
    <x v="0"/>
    <x v="6"/>
    <x v="0"/>
    <x v="0"/>
    <x v="0"/>
    <x v="4"/>
    <x v="15"/>
    <s v="Comfandi "/>
    <n v="556000"/>
  </r>
  <r>
    <x v="11"/>
    <x v="0"/>
    <x v="6"/>
    <x v="0"/>
    <x v="0"/>
    <x v="0"/>
    <x v="4"/>
    <x v="147"/>
    <s v="PLUXEE COLOMBIA S.A.S."/>
    <m/>
  </r>
  <r>
    <x v="11"/>
    <x v="0"/>
    <x v="6"/>
    <x v="0"/>
    <x v="0"/>
    <x v="0"/>
    <x v="4"/>
    <x v="113"/>
    <s v="INVERSIONES EN RECREACION DEPORTE Y SALUD S.A."/>
    <m/>
  </r>
  <r>
    <x v="11"/>
    <x v="0"/>
    <x v="6"/>
    <x v="0"/>
    <x v="0"/>
    <x v="0"/>
    <x v="9"/>
    <x v="114"/>
    <s v="H&amp;G CONTADORES SAS"/>
    <n v="1344840"/>
  </r>
  <r>
    <x v="11"/>
    <x v="0"/>
    <x v="6"/>
    <x v="0"/>
    <x v="0"/>
    <x v="0"/>
    <x v="9"/>
    <x v="30"/>
    <s v="LITIGIO Y CONSULTORIA LEGAL SAS"/>
    <n v="1300000"/>
  </r>
  <r>
    <x v="11"/>
    <x v="0"/>
    <x v="6"/>
    <x v="0"/>
    <x v="0"/>
    <x v="0"/>
    <x v="9"/>
    <x v="110"/>
    <s v="ONLINE OSCAR ESCOBAR JIMENEZ"/>
    <n v="6032000"/>
  </r>
  <r>
    <x v="11"/>
    <x v="0"/>
    <x v="6"/>
    <x v="0"/>
    <x v="0"/>
    <x v="0"/>
    <x v="9"/>
    <x v="110"/>
    <s v="Karol Dahiana Pinto Gallego"/>
    <n v="419355"/>
  </r>
  <r>
    <x v="11"/>
    <x v="0"/>
    <x v="6"/>
    <x v="0"/>
    <x v="0"/>
    <x v="0"/>
    <x v="5"/>
    <x v="70"/>
    <s v=" COLOMBIA TELECOMUNICACIONES S.A. E.S.P."/>
    <n v="887"/>
  </r>
  <r>
    <x v="11"/>
    <x v="0"/>
    <x v="6"/>
    <x v="0"/>
    <x v="0"/>
    <x v="0"/>
    <x v="5"/>
    <x v="70"/>
    <s v="STAY S.A.S"/>
    <m/>
  </r>
  <r>
    <x v="11"/>
    <x v="0"/>
    <x v="6"/>
    <x v="0"/>
    <x v="0"/>
    <x v="0"/>
    <x v="5"/>
    <x v="70"/>
    <s v="FABRICA DE ALIMENTOS PROCESADOS VENTOLINI S.A. EN REORGANIZACION"/>
    <m/>
  </r>
  <r>
    <x v="11"/>
    <x v="0"/>
    <x v="6"/>
    <x v="0"/>
    <x v="0"/>
    <x v="0"/>
    <x v="5"/>
    <x v="70"/>
    <s v="Hotel Laureles Plaza SAS"/>
    <m/>
  </r>
  <r>
    <x v="11"/>
    <x v="0"/>
    <x v="6"/>
    <x v="0"/>
    <x v="0"/>
    <x v="0"/>
    <x v="5"/>
    <x v="102"/>
    <m/>
    <m/>
  </r>
  <r>
    <x v="11"/>
    <x v="0"/>
    <x v="6"/>
    <x v="0"/>
    <x v="0"/>
    <x v="0"/>
    <x v="5"/>
    <x v="71"/>
    <s v=" COLOMBIA TELECOMUNICACIONES S.A. E.S.P."/>
    <m/>
  </r>
  <r>
    <x v="11"/>
    <x v="0"/>
    <x v="6"/>
    <x v="0"/>
    <x v="0"/>
    <x v="0"/>
    <x v="5"/>
    <x v="71"/>
    <s v="GRUPO EMPRESARIAL LA SEBASTIANA SAS"/>
    <m/>
  </r>
  <r>
    <x v="11"/>
    <x v="0"/>
    <x v="6"/>
    <x v="0"/>
    <x v="0"/>
    <x v="0"/>
    <x v="5"/>
    <x v="71"/>
    <s v="AERO REPUBLICA S.A"/>
    <m/>
  </r>
  <r>
    <x v="11"/>
    <x v="0"/>
    <x v="6"/>
    <x v="0"/>
    <x v="0"/>
    <x v="0"/>
    <x v="5"/>
    <x v="71"/>
    <s v="AEROVIAS DEL CONTINENTE AMERICANO S.A."/>
    <n v="22700"/>
  </r>
  <r>
    <x v="11"/>
    <x v="0"/>
    <x v="6"/>
    <x v="0"/>
    <x v="0"/>
    <x v="0"/>
    <x v="5"/>
    <x v="78"/>
    <m/>
    <m/>
  </r>
  <r>
    <x v="11"/>
    <x v="0"/>
    <x v="6"/>
    <x v="0"/>
    <x v="0"/>
    <x v="0"/>
    <x v="6"/>
    <x v="17"/>
    <s v="OLGA BARBOSA DE HURTADO"/>
    <m/>
  </r>
  <r>
    <x v="11"/>
    <x v="0"/>
    <x v="6"/>
    <x v="0"/>
    <x v="0"/>
    <x v="0"/>
    <x v="6"/>
    <x v="17"/>
    <m/>
    <m/>
  </r>
  <r>
    <x v="11"/>
    <x v="0"/>
    <x v="6"/>
    <x v="0"/>
    <x v="0"/>
    <x v="0"/>
    <x v="6"/>
    <x v="143"/>
    <m/>
    <m/>
  </r>
  <r>
    <x v="11"/>
    <x v="0"/>
    <x v="6"/>
    <x v="0"/>
    <x v="0"/>
    <x v="0"/>
    <x v="6"/>
    <x v="161"/>
    <s v="EDIFICIO BELLA VISTA PROPIEDAD HORIZONTAL"/>
    <n v="4600000"/>
  </r>
  <r>
    <x v="11"/>
    <x v="0"/>
    <x v="6"/>
    <x v="0"/>
    <x v="0"/>
    <x v="0"/>
    <x v="29"/>
    <x v="154"/>
    <s v="Suramericana"/>
    <n v="43930"/>
  </r>
  <r>
    <x v="11"/>
    <x v="0"/>
    <x v="6"/>
    <x v="0"/>
    <x v="0"/>
    <x v="0"/>
    <x v="0"/>
    <x v="79"/>
    <m/>
    <m/>
  </r>
  <r>
    <x v="11"/>
    <x v="0"/>
    <x v="6"/>
    <x v="0"/>
    <x v="0"/>
    <x v="0"/>
    <x v="0"/>
    <x v="80"/>
    <s v="GOOGLE LLC"/>
    <n v="1401266.95"/>
  </r>
  <r>
    <x v="11"/>
    <x v="0"/>
    <x v="6"/>
    <x v="0"/>
    <x v="0"/>
    <x v="0"/>
    <x v="0"/>
    <x v="80"/>
    <s v="GODADDY"/>
    <n v="518782"/>
  </r>
  <r>
    <x v="11"/>
    <x v="0"/>
    <x v="6"/>
    <x v="0"/>
    <x v="0"/>
    <x v="0"/>
    <x v="0"/>
    <x v="80"/>
    <s v="SHOPIFY INC"/>
    <m/>
  </r>
  <r>
    <x v="11"/>
    <x v="0"/>
    <x v="6"/>
    <x v="0"/>
    <x v="0"/>
    <x v="0"/>
    <x v="0"/>
    <x v="80"/>
    <s v=" MANCHOLA ASOCIADOS LTDA"/>
    <n v="1210000"/>
  </r>
  <r>
    <x v="11"/>
    <x v="0"/>
    <x v="6"/>
    <x v="0"/>
    <x v="0"/>
    <x v="0"/>
    <x v="0"/>
    <x v="80"/>
    <s v="FD SAN JORGE SAS"/>
    <m/>
  </r>
  <r>
    <x v="11"/>
    <x v="0"/>
    <x v="6"/>
    <x v="0"/>
    <x v="0"/>
    <x v="0"/>
    <x v="0"/>
    <x v="80"/>
    <s v="PRODUCCION GRAFICA EDITORES SAS"/>
    <m/>
  </r>
  <r>
    <x v="11"/>
    <x v="0"/>
    <x v="6"/>
    <x v="0"/>
    <x v="0"/>
    <x v="0"/>
    <x v="0"/>
    <x v="80"/>
    <s v="INGRID VIVIANA AGUDELO POVEDA"/>
    <m/>
  </r>
  <r>
    <x v="11"/>
    <x v="0"/>
    <x v="6"/>
    <x v="0"/>
    <x v="0"/>
    <x v="0"/>
    <x v="0"/>
    <x v="80"/>
    <s v="MARIA JOSE LOPEZ BOLAÑOS"/>
    <m/>
  </r>
  <r>
    <x v="11"/>
    <x v="0"/>
    <x v="6"/>
    <x v="0"/>
    <x v="0"/>
    <x v="0"/>
    <x v="0"/>
    <x v="80"/>
    <s v="ARTEMISA S.A.S BIC"/>
    <m/>
  </r>
  <r>
    <x v="11"/>
    <x v="0"/>
    <x v="6"/>
    <x v="0"/>
    <x v="0"/>
    <x v="0"/>
    <x v="0"/>
    <x v="84"/>
    <s v=" COLOMBIA TELECOMUNICACIONES S.A. E.S.P."/>
    <m/>
  </r>
  <r>
    <x v="11"/>
    <x v="0"/>
    <x v="6"/>
    <x v="0"/>
    <x v="0"/>
    <x v="0"/>
    <x v="0"/>
    <x v="84"/>
    <s v="FARMATODO COLOMBIA S.A"/>
    <m/>
  </r>
  <r>
    <x v="11"/>
    <x v="0"/>
    <x v="6"/>
    <x v="0"/>
    <x v="0"/>
    <x v="0"/>
    <x v="0"/>
    <x v="107"/>
    <s v="LUCERO VASQUEZ"/>
    <n v="1040000"/>
  </r>
  <r>
    <x v="11"/>
    <x v="0"/>
    <x v="6"/>
    <x v="0"/>
    <x v="0"/>
    <x v="0"/>
    <x v="0"/>
    <x v="115"/>
    <m/>
    <m/>
  </r>
  <r>
    <x v="11"/>
    <x v="0"/>
    <x v="6"/>
    <x v="0"/>
    <x v="0"/>
    <x v="0"/>
    <x v="0"/>
    <x v="138"/>
    <s v=" COLOMBIA TELECOMUNICACIONES S.A. E.S.P."/>
    <n v="399033.16"/>
  </r>
  <r>
    <x v="11"/>
    <x v="0"/>
    <x v="6"/>
    <x v="0"/>
    <x v="0"/>
    <x v="0"/>
    <x v="0"/>
    <x v="108"/>
    <m/>
    <m/>
  </r>
  <r>
    <x v="11"/>
    <x v="0"/>
    <x v="6"/>
    <x v="0"/>
    <x v="0"/>
    <x v="0"/>
    <x v="0"/>
    <x v="109"/>
    <m/>
    <m/>
  </r>
  <r>
    <x v="11"/>
    <x v="0"/>
    <x v="6"/>
    <x v="0"/>
    <x v="0"/>
    <x v="0"/>
    <x v="0"/>
    <x v="116"/>
    <s v="JOSE JAVIER SALCEDO SANCHEZ"/>
    <m/>
  </r>
  <r>
    <x v="11"/>
    <x v="0"/>
    <x v="6"/>
    <x v="0"/>
    <x v="0"/>
    <x v="0"/>
    <x v="0"/>
    <x v="116"/>
    <s v="SIIGO SAS"/>
    <m/>
  </r>
  <r>
    <x v="11"/>
    <x v="0"/>
    <x v="6"/>
    <x v="0"/>
    <x v="0"/>
    <x v="0"/>
    <x v="0"/>
    <x v="79"/>
    <m/>
    <m/>
  </r>
  <r>
    <x v="11"/>
    <x v="0"/>
    <x v="6"/>
    <x v="0"/>
    <x v="0"/>
    <x v="0"/>
    <x v="12"/>
    <x v="81"/>
    <m/>
    <m/>
  </r>
  <r>
    <x v="11"/>
    <x v="0"/>
    <x v="6"/>
    <x v="0"/>
    <x v="0"/>
    <x v="0"/>
    <x v="12"/>
    <x v="82"/>
    <s v=" CAMARA DE COMERCIO DE CALI"/>
    <m/>
  </r>
  <r>
    <x v="11"/>
    <x v="0"/>
    <x v="6"/>
    <x v="0"/>
    <x v="0"/>
    <x v="0"/>
    <x v="12"/>
    <x v="83"/>
    <s v=" CAMARA DE COMERCIO DE CALI"/>
    <n v="2155462.19"/>
  </r>
  <r>
    <x v="11"/>
    <x v="0"/>
    <x v="6"/>
    <x v="0"/>
    <x v="0"/>
    <x v="0"/>
    <x v="12"/>
    <x v="84"/>
    <m/>
    <m/>
  </r>
  <r>
    <x v="11"/>
    <x v="0"/>
    <x v="6"/>
    <x v="0"/>
    <x v="0"/>
    <x v="0"/>
    <x v="19"/>
    <x v="100"/>
    <s v="EL COMERCIO ELECTRICO S.A.S."/>
    <m/>
  </r>
  <r>
    <x v="11"/>
    <x v="0"/>
    <x v="6"/>
    <x v="0"/>
    <x v="0"/>
    <x v="0"/>
    <x v="19"/>
    <x v="100"/>
    <s v="Carlos Hernando Rosas Guerrero"/>
    <n v="1800000"/>
  </r>
  <r>
    <x v="11"/>
    <x v="0"/>
    <x v="6"/>
    <x v="0"/>
    <x v="0"/>
    <x v="0"/>
    <x v="19"/>
    <x v="100"/>
    <s v="ONLINE MARIA DEL MAR MEZU PALACIOS"/>
    <m/>
  </r>
  <r>
    <x v="11"/>
    <x v="0"/>
    <x v="6"/>
    <x v="0"/>
    <x v="0"/>
    <x v="0"/>
    <x v="28"/>
    <x v="150"/>
    <s v="VERGARA Y GRANADA SAS"/>
    <m/>
  </r>
  <r>
    <x v="11"/>
    <x v="0"/>
    <x v="6"/>
    <x v="0"/>
    <x v="0"/>
    <x v="0"/>
    <x v="31"/>
    <x v="85"/>
    <s v="ONLINE MARIA DEL MAR MEZU PALACIOS"/>
    <m/>
  </r>
  <r>
    <x v="11"/>
    <x v="0"/>
    <x v="6"/>
    <x v="0"/>
    <x v="0"/>
    <x v="0"/>
    <x v="31"/>
    <x v="85"/>
    <s v="FERRETODO LA PORTADA"/>
    <m/>
  </r>
  <r>
    <x v="11"/>
    <x v="0"/>
    <x v="6"/>
    <x v="0"/>
    <x v="0"/>
    <x v="0"/>
    <x v="27"/>
    <x v="140"/>
    <s v="JOSE JAVIER SALCEDO SANCHEZ"/>
    <n v="100000"/>
  </r>
  <r>
    <x v="11"/>
    <x v="0"/>
    <x v="6"/>
    <x v="0"/>
    <x v="0"/>
    <x v="0"/>
    <x v="27"/>
    <x v="148"/>
    <s v=" PANGEA NATURAL PRODUCTS S.A.S."/>
    <m/>
  </r>
  <r>
    <x v="11"/>
    <x v="0"/>
    <x v="6"/>
    <x v="0"/>
    <x v="0"/>
    <x v="0"/>
    <x v="27"/>
    <x v="139"/>
    <s v=" PANGEA NATURAL PRODUCTS S.A.S."/>
    <m/>
  </r>
  <r>
    <x v="11"/>
    <x v="0"/>
    <x v="6"/>
    <x v="0"/>
    <x v="0"/>
    <x v="0"/>
    <x v="27"/>
    <x v="149"/>
    <s v=" PANGEA NATURAL PRODUCTS S.A.S."/>
    <m/>
  </r>
  <r>
    <x v="11"/>
    <x v="0"/>
    <x v="6"/>
    <x v="0"/>
    <x v="0"/>
    <x v="0"/>
    <x v="22"/>
    <x v="105"/>
    <s v=" PANGEA NATURAL PRODUCTS S.A.S."/>
    <m/>
  </r>
  <r>
    <x v="11"/>
    <x v="0"/>
    <x v="6"/>
    <x v="0"/>
    <x v="0"/>
    <x v="0"/>
    <x v="16"/>
    <x v="86"/>
    <s v="AEROVIAS DEL CONTINENTE AMERICANO S.A."/>
    <m/>
  </r>
  <r>
    <x v="11"/>
    <x v="0"/>
    <x v="6"/>
    <x v="0"/>
    <x v="0"/>
    <x v="0"/>
    <x v="16"/>
    <x v="86"/>
    <s v="AEROVIAS DE INTEGRACION REGIONAL S A"/>
    <n v="389101"/>
  </r>
  <r>
    <x v="11"/>
    <x v="0"/>
    <x v="6"/>
    <x v="0"/>
    <x v="0"/>
    <x v="0"/>
    <x v="16"/>
    <x v="86"/>
    <s v="AERO REPUBLICA S.A"/>
    <m/>
  </r>
  <r>
    <x v="11"/>
    <x v="0"/>
    <x v="6"/>
    <x v="0"/>
    <x v="0"/>
    <x v="0"/>
    <x v="16"/>
    <x v="117"/>
    <s v="HOSTAL LAS MERCEDES BOUTIQUE"/>
    <m/>
  </r>
  <r>
    <x v="11"/>
    <x v="0"/>
    <x v="6"/>
    <x v="0"/>
    <x v="0"/>
    <x v="0"/>
    <x v="16"/>
    <x v="117"/>
    <s v="Hotel Laureles Plaza SAS"/>
    <m/>
  </r>
  <r>
    <x v="11"/>
    <x v="0"/>
    <x v="6"/>
    <x v="0"/>
    <x v="0"/>
    <x v="0"/>
    <x v="16"/>
    <x v="117"/>
    <s v="CIENTO UNO S.A.S"/>
    <m/>
  </r>
  <r>
    <x v="11"/>
    <x v="0"/>
    <x v="6"/>
    <x v="0"/>
    <x v="0"/>
    <x v="0"/>
    <x v="22"/>
    <x v="105"/>
    <m/>
    <m/>
  </r>
  <r>
    <x v="11"/>
    <x v="0"/>
    <x v="6"/>
    <x v="0"/>
    <x v="0"/>
    <x v="0"/>
    <x v="2"/>
    <x v="87"/>
    <s v=" SHOPIFY INC"/>
    <n v="1544124.85"/>
  </r>
  <r>
    <x v="11"/>
    <x v="0"/>
    <x v="6"/>
    <x v="0"/>
    <x v="0"/>
    <x v="0"/>
    <x v="2"/>
    <x v="87"/>
    <s v="CORPORACION CLUB DE TENIS CALI"/>
    <n v="832124"/>
  </r>
  <r>
    <x v="11"/>
    <x v="0"/>
    <x v="6"/>
    <x v="0"/>
    <x v="0"/>
    <x v="0"/>
    <x v="2"/>
    <x v="87"/>
    <s v="TSO"/>
    <m/>
  </r>
  <r>
    <x v="11"/>
    <x v="0"/>
    <x v="6"/>
    <x v="0"/>
    <x v="0"/>
    <x v="0"/>
    <x v="2"/>
    <x v="87"/>
    <s v="ASOCIACIÓN NACIONAL DE EMPRESARIOS DE COLOMBIA"/>
    <m/>
  </r>
  <r>
    <x v="11"/>
    <x v="0"/>
    <x v="6"/>
    <x v="0"/>
    <x v="0"/>
    <x v="0"/>
    <x v="2"/>
    <x v="155"/>
    <s v="TIERRADENTRO CAFE CO S.A.S."/>
    <m/>
  </r>
  <r>
    <x v="11"/>
    <x v="0"/>
    <x v="6"/>
    <x v="0"/>
    <x v="0"/>
    <x v="0"/>
    <x v="2"/>
    <x v="155"/>
    <s v="CANTINA LA 15 SAS"/>
    <m/>
  </r>
  <r>
    <x v="11"/>
    <x v="0"/>
    <x v="6"/>
    <x v="0"/>
    <x v="0"/>
    <x v="0"/>
    <x v="2"/>
    <x v="155"/>
    <m/>
    <m/>
  </r>
  <r>
    <x v="11"/>
    <x v="0"/>
    <x v="6"/>
    <x v="0"/>
    <x v="0"/>
    <x v="0"/>
    <x v="2"/>
    <x v="88"/>
    <s v="SAN CAMILO COFFE INDUSTRY SAS"/>
    <n v="166666.65"/>
  </r>
  <r>
    <x v="11"/>
    <x v="0"/>
    <x v="6"/>
    <x v="0"/>
    <x v="0"/>
    <x v="0"/>
    <x v="2"/>
    <x v="88"/>
    <s v="JAIME ANDRES DAMELINES CASANOVA"/>
    <n v="34000"/>
  </r>
  <r>
    <x v="11"/>
    <x v="0"/>
    <x v="6"/>
    <x v="0"/>
    <x v="0"/>
    <x v="0"/>
    <x v="2"/>
    <x v="89"/>
    <s v="ONLINE MARIA DEL MAR MEZU PALACIOS"/>
    <m/>
  </r>
  <r>
    <x v="11"/>
    <x v="0"/>
    <x v="6"/>
    <x v="0"/>
    <x v="0"/>
    <x v="0"/>
    <x v="2"/>
    <x v="89"/>
    <s v="SURAMERICA COMERCIAL S.A.S."/>
    <n v="161000"/>
  </r>
  <r>
    <x v="11"/>
    <x v="0"/>
    <x v="6"/>
    <x v="0"/>
    <x v="0"/>
    <x v="0"/>
    <x v="2"/>
    <x v="89"/>
    <s v="REDOX COLOMBIA S.A.S."/>
    <n v="56667"/>
  </r>
  <r>
    <x v="11"/>
    <x v="0"/>
    <x v="6"/>
    <x v="0"/>
    <x v="0"/>
    <x v="0"/>
    <x v="2"/>
    <x v="90"/>
    <s v="GRUPO ARGURI SAS "/>
    <n v="201350"/>
  </r>
  <r>
    <x v="11"/>
    <x v="0"/>
    <x v="6"/>
    <x v="0"/>
    <x v="0"/>
    <x v="0"/>
    <x v="2"/>
    <x v="90"/>
    <m/>
    <m/>
  </r>
  <r>
    <x v="11"/>
    <x v="0"/>
    <x v="6"/>
    <x v="0"/>
    <x v="0"/>
    <x v="0"/>
    <x v="2"/>
    <x v="90"/>
    <m/>
    <m/>
  </r>
  <r>
    <x v="11"/>
    <x v="0"/>
    <x v="6"/>
    <x v="0"/>
    <x v="0"/>
    <x v="0"/>
    <x v="2"/>
    <x v="90"/>
    <m/>
    <m/>
  </r>
  <r>
    <x v="11"/>
    <x v="0"/>
    <x v="6"/>
    <x v="0"/>
    <x v="0"/>
    <x v="0"/>
    <x v="2"/>
    <x v="90"/>
    <m/>
    <m/>
  </r>
  <r>
    <x v="11"/>
    <x v="0"/>
    <x v="6"/>
    <x v="0"/>
    <x v="0"/>
    <x v="0"/>
    <x v="2"/>
    <x v="90"/>
    <m/>
    <m/>
  </r>
  <r>
    <x v="11"/>
    <x v="0"/>
    <x v="6"/>
    <x v="0"/>
    <x v="0"/>
    <x v="0"/>
    <x v="2"/>
    <x v="91"/>
    <s v="SURAMERICA COMERCIAL S.A.S."/>
    <m/>
  </r>
  <r>
    <x v="11"/>
    <x v="0"/>
    <x v="6"/>
    <x v="0"/>
    <x v="0"/>
    <x v="0"/>
    <x v="2"/>
    <x v="91"/>
    <s v="GRUPO CBC S.A.S."/>
    <n v="94000"/>
  </r>
  <r>
    <x v="11"/>
    <x v="0"/>
    <x v="6"/>
    <x v="0"/>
    <x v="0"/>
    <x v="0"/>
    <x v="2"/>
    <x v="91"/>
    <s v="ONLINE OSCAR ESCOBAR JIMENEZ"/>
    <n v="19500"/>
  </r>
  <r>
    <x v="11"/>
    <x v="0"/>
    <x v="6"/>
    <x v="0"/>
    <x v="0"/>
    <x v="0"/>
    <x v="2"/>
    <x v="91"/>
    <s v="SEBASTIAN MENDOZA CASTAÑO"/>
    <n v="180000"/>
  </r>
  <r>
    <x v="11"/>
    <x v="0"/>
    <x v="6"/>
    <x v="0"/>
    <x v="0"/>
    <x v="0"/>
    <x v="2"/>
    <x v="91"/>
    <s v="ONLINE MARIA DEL MAR MEZU PALACIOS"/>
    <n v="63700"/>
  </r>
  <r>
    <x v="11"/>
    <x v="0"/>
    <x v="6"/>
    <x v="0"/>
    <x v="0"/>
    <x v="0"/>
    <x v="2"/>
    <x v="92"/>
    <m/>
    <m/>
  </r>
  <r>
    <x v="11"/>
    <x v="0"/>
    <x v="6"/>
    <x v="0"/>
    <x v="0"/>
    <x v="0"/>
    <x v="2"/>
    <x v="136"/>
    <s v="AGUSTIN ARMANDO POVEDA OVIEDO"/>
    <n v="160000"/>
  </r>
  <r>
    <x v="11"/>
    <x v="0"/>
    <x v="6"/>
    <x v="0"/>
    <x v="0"/>
    <x v="0"/>
    <x v="2"/>
    <x v="136"/>
    <s v="DIEGO FERNANDO MORALES CELIS"/>
    <n v="270000"/>
  </r>
  <r>
    <x v="11"/>
    <x v="0"/>
    <x v="6"/>
    <x v="0"/>
    <x v="0"/>
    <x v="0"/>
    <x v="2"/>
    <x v="136"/>
    <s v="DIEGO CAICEDO"/>
    <n v="130000"/>
  </r>
  <r>
    <x v="11"/>
    <x v="0"/>
    <x v="6"/>
    <x v="0"/>
    <x v="0"/>
    <x v="0"/>
    <x v="2"/>
    <x v="136"/>
    <s v="MANUEL ACOSTA"/>
    <n v="48000"/>
  </r>
  <r>
    <x v="11"/>
    <x v="0"/>
    <x v="6"/>
    <x v="0"/>
    <x v="0"/>
    <x v="0"/>
    <x v="2"/>
    <x v="136"/>
    <s v="AGUSTIN ARMANDO POVEDA OVIEDO"/>
    <m/>
  </r>
  <r>
    <x v="11"/>
    <x v="0"/>
    <x v="6"/>
    <x v="0"/>
    <x v="0"/>
    <x v="0"/>
    <x v="2"/>
    <x v="136"/>
    <s v="sebastian marin ramirez"/>
    <n v="220000"/>
  </r>
  <r>
    <x v="11"/>
    <x v="0"/>
    <x v="6"/>
    <x v="0"/>
    <x v="0"/>
    <x v="0"/>
    <x v="2"/>
    <x v="136"/>
    <s v="ONLINE MARIA DEL MAR MEZU PALACIOS"/>
    <n v="6000"/>
  </r>
  <r>
    <x v="11"/>
    <x v="0"/>
    <x v="6"/>
    <x v="0"/>
    <x v="0"/>
    <x v="0"/>
    <x v="2"/>
    <x v="136"/>
    <s v="ALEXANDRA MARIN RAMIREZ"/>
    <n v="10000"/>
  </r>
  <r>
    <x v="11"/>
    <x v="0"/>
    <x v="6"/>
    <x v="0"/>
    <x v="0"/>
    <x v="0"/>
    <x v="2"/>
    <x v="141"/>
    <s v="ONLINE OSCAR ESCOBAR JIMENEZ"/>
    <m/>
  </r>
  <r>
    <x v="11"/>
    <x v="0"/>
    <x v="6"/>
    <x v="0"/>
    <x v="0"/>
    <x v="0"/>
    <x v="2"/>
    <x v="141"/>
    <m/>
    <m/>
  </r>
  <r>
    <x v="11"/>
    <x v="0"/>
    <x v="6"/>
    <x v="0"/>
    <x v="0"/>
    <x v="0"/>
    <x v="2"/>
    <x v="141"/>
    <m/>
    <m/>
  </r>
  <r>
    <x v="11"/>
    <x v="0"/>
    <x v="6"/>
    <x v="0"/>
    <x v="0"/>
    <x v="0"/>
    <x v="2"/>
    <x v="93"/>
    <m/>
    <m/>
  </r>
  <r>
    <x v="11"/>
    <x v="0"/>
    <x v="6"/>
    <x v="0"/>
    <x v="0"/>
    <x v="0"/>
    <x v="2"/>
    <x v="84"/>
    <s v="JHON FREYMAN ESCOBAR"/>
    <m/>
  </r>
  <r>
    <x v="11"/>
    <x v="0"/>
    <x v="6"/>
    <x v="0"/>
    <x v="0"/>
    <x v="0"/>
    <x v="2"/>
    <x v="84"/>
    <s v="EMPACKING GLOBAL SAS"/>
    <m/>
  </r>
  <r>
    <x v="11"/>
    <x v="0"/>
    <x v="6"/>
    <x v="0"/>
    <x v="0"/>
    <x v="0"/>
    <x v="2"/>
    <x v="84"/>
    <s v="STAY S.A.S"/>
    <m/>
  </r>
  <r>
    <x v="11"/>
    <x v="0"/>
    <x v="6"/>
    <x v="0"/>
    <x v="0"/>
    <x v="0"/>
    <x v="2"/>
    <x v="84"/>
    <m/>
    <m/>
  </r>
  <r>
    <x v="11"/>
    <x v="0"/>
    <x v="6"/>
    <x v="0"/>
    <x v="0"/>
    <x v="0"/>
    <x v="2"/>
    <x v="84"/>
    <m/>
    <m/>
  </r>
  <r>
    <x v="11"/>
    <x v="0"/>
    <x v="6"/>
    <x v="0"/>
    <x v="0"/>
    <x v="0"/>
    <x v="2"/>
    <x v="84"/>
    <m/>
    <m/>
  </r>
  <r>
    <x v="11"/>
    <x v="0"/>
    <x v="6"/>
    <x v="0"/>
    <x v="0"/>
    <x v="0"/>
    <x v="2"/>
    <x v="84"/>
    <m/>
    <m/>
  </r>
  <r>
    <x v="11"/>
    <x v="0"/>
    <x v="6"/>
    <x v="0"/>
    <x v="0"/>
    <x v="0"/>
    <x v="2"/>
    <x v="84"/>
    <m/>
    <m/>
  </r>
  <r>
    <x v="11"/>
    <x v="0"/>
    <x v="6"/>
    <x v="0"/>
    <x v="0"/>
    <x v="0"/>
    <x v="2"/>
    <x v="84"/>
    <m/>
    <m/>
  </r>
  <r>
    <x v="11"/>
    <x v="0"/>
    <x v="6"/>
    <x v="0"/>
    <x v="0"/>
    <x v="0"/>
    <x v="2"/>
    <x v="84"/>
    <m/>
    <m/>
  </r>
  <r>
    <x v="11"/>
    <x v="0"/>
    <x v="6"/>
    <x v="0"/>
    <x v="0"/>
    <x v="7"/>
    <x v="4"/>
    <x v="119"/>
    <s v="DAVID MUÑOZ MONTOYA"/>
    <n v="3800000"/>
  </r>
  <r>
    <x v="11"/>
    <x v="0"/>
    <x v="6"/>
    <x v="0"/>
    <x v="0"/>
    <x v="7"/>
    <x v="4"/>
    <x v="119"/>
    <s v="ALEXANDRA MARIN RAMIREZ"/>
    <n v="3550000"/>
  </r>
  <r>
    <x v="11"/>
    <x v="0"/>
    <x v="6"/>
    <x v="0"/>
    <x v="0"/>
    <x v="7"/>
    <x v="4"/>
    <x v="119"/>
    <s v="OSCAR ESCOBAR JIMÉNEZ"/>
    <m/>
  </r>
  <r>
    <x v="11"/>
    <x v="0"/>
    <x v="6"/>
    <x v="0"/>
    <x v="0"/>
    <x v="7"/>
    <x v="4"/>
    <x v="120"/>
    <s v="DAVID MUÑOZ MONTOYA"/>
    <m/>
  </r>
  <r>
    <x v="11"/>
    <x v="0"/>
    <x v="6"/>
    <x v="0"/>
    <x v="0"/>
    <x v="7"/>
    <x v="4"/>
    <x v="121"/>
    <s v="DAVID MUÑOZ MONTOYA"/>
    <n v="316667"/>
  </r>
  <r>
    <x v="11"/>
    <x v="0"/>
    <x v="6"/>
    <x v="0"/>
    <x v="0"/>
    <x v="7"/>
    <x v="4"/>
    <x v="121"/>
    <s v="OSCAR ESCOBAR JIMÉNEZ"/>
    <m/>
  </r>
  <r>
    <x v="11"/>
    <x v="0"/>
    <x v="6"/>
    <x v="0"/>
    <x v="0"/>
    <x v="7"/>
    <x v="4"/>
    <x v="121"/>
    <s v="ALEXANDRA MARIN RAMIREZ"/>
    <n v="186000"/>
  </r>
  <r>
    <x v="11"/>
    <x v="0"/>
    <x v="6"/>
    <x v="0"/>
    <x v="0"/>
    <x v="7"/>
    <x v="4"/>
    <x v="122"/>
    <s v="DAVID MUÑOZ MONTOYA"/>
    <n v="38000"/>
  </r>
  <r>
    <x v="11"/>
    <x v="0"/>
    <x v="6"/>
    <x v="0"/>
    <x v="0"/>
    <x v="7"/>
    <x v="4"/>
    <x v="122"/>
    <s v="ALEXANDRA MARIN RAMIREZ"/>
    <n v="22320"/>
  </r>
  <r>
    <x v="11"/>
    <x v="0"/>
    <x v="6"/>
    <x v="0"/>
    <x v="0"/>
    <x v="7"/>
    <x v="4"/>
    <x v="122"/>
    <s v="OSCAR ESCOBAR JIMÉNEZ"/>
    <m/>
  </r>
  <r>
    <x v="11"/>
    <x v="0"/>
    <x v="6"/>
    <x v="0"/>
    <x v="0"/>
    <x v="7"/>
    <x v="4"/>
    <x v="123"/>
    <s v="DAVID MUÑOZ MONTOYA"/>
    <n v="316667"/>
  </r>
  <r>
    <x v="11"/>
    <x v="0"/>
    <x v="6"/>
    <x v="0"/>
    <x v="0"/>
    <x v="7"/>
    <x v="4"/>
    <x v="123"/>
    <s v="OSCAR ESCOBAR JIMÉNEZ"/>
    <m/>
  </r>
  <r>
    <x v="11"/>
    <x v="0"/>
    <x v="6"/>
    <x v="0"/>
    <x v="0"/>
    <x v="7"/>
    <x v="4"/>
    <x v="123"/>
    <s v="ALEXANDRA MARIN RAMIREZ"/>
    <n v="186000"/>
  </r>
  <r>
    <x v="11"/>
    <x v="0"/>
    <x v="6"/>
    <x v="0"/>
    <x v="0"/>
    <x v="7"/>
    <x v="4"/>
    <x v="124"/>
    <s v="DAVID MUÑOZ MONTOYA"/>
    <n v="158333"/>
  </r>
  <r>
    <x v="11"/>
    <x v="0"/>
    <x v="6"/>
    <x v="0"/>
    <x v="0"/>
    <x v="7"/>
    <x v="4"/>
    <x v="124"/>
    <s v="OSCAR ESCOBAR JIMÉNEZ"/>
    <m/>
  </r>
  <r>
    <x v="11"/>
    <x v="0"/>
    <x v="6"/>
    <x v="0"/>
    <x v="0"/>
    <x v="7"/>
    <x v="4"/>
    <x v="124"/>
    <s v="ALEXANDRA MARIN RAMIREZ"/>
    <n v="147917"/>
  </r>
  <r>
    <x v="11"/>
    <x v="0"/>
    <x v="6"/>
    <x v="0"/>
    <x v="0"/>
    <x v="7"/>
    <x v="4"/>
    <x v="135"/>
    <m/>
    <m/>
  </r>
  <r>
    <x v="11"/>
    <x v="0"/>
    <x v="6"/>
    <x v="0"/>
    <x v="0"/>
    <x v="7"/>
    <x v="4"/>
    <x v="125"/>
    <s v="DAVID MUÑOZ MONTOYA"/>
    <m/>
  </r>
  <r>
    <x v="11"/>
    <x v="0"/>
    <x v="6"/>
    <x v="0"/>
    <x v="0"/>
    <x v="7"/>
    <x v="4"/>
    <x v="144"/>
    <s v="DAVID MUÑOZ MONTOYA"/>
    <m/>
  </r>
  <r>
    <x v="11"/>
    <x v="0"/>
    <x v="6"/>
    <x v="0"/>
    <x v="0"/>
    <x v="7"/>
    <x v="4"/>
    <x v="144"/>
    <s v="OSCAR ESCOBAR JIMÉNEZ"/>
    <m/>
  </r>
  <r>
    <x v="11"/>
    <x v="0"/>
    <x v="6"/>
    <x v="0"/>
    <x v="0"/>
    <x v="7"/>
    <x v="4"/>
    <x v="126"/>
    <m/>
    <m/>
  </r>
  <r>
    <x v="11"/>
    <x v="0"/>
    <x v="6"/>
    <x v="0"/>
    <x v="0"/>
    <x v="7"/>
    <x v="4"/>
    <x v="127"/>
    <s v="SEGUROS DE RIESGOS LABORALES SURAMERICANA S.A."/>
    <n v="36742"/>
  </r>
  <r>
    <x v="11"/>
    <x v="0"/>
    <x v="6"/>
    <x v="0"/>
    <x v="0"/>
    <x v="7"/>
    <x v="4"/>
    <x v="152"/>
    <s v="Eps Famisanar"/>
    <m/>
  </r>
  <r>
    <x v="11"/>
    <x v="0"/>
    <x v="6"/>
    <x v="0"/>
    <x v="0"/>
    <x v="7"/>
    <x v="4"/>
    <x v="128"/>
    <s v="Protección S.A"/>
    <n v="882000"/>
  </r>
  <r>
    <x v="11"/>
    <x v="0"/>
    <x v="6"/>
    <x v="0"/>
    <x v="0"/>
    <x v="7"/>
    <x v="4"/>
    <x v="129"/>
    <s v="Colsubsidio "/>
    <n v="152000"/>
  </r>
  <r>
    <x v="11"/>
    <x v="0"/>
    <x v="6"/>
    <x v="0"/>
    <x v="0"/>
    <x v="7"/>
    <x v="4"/>
    <x v="129"/>
    <s v="Comfandi"/>
    <n v="142000"/>
  </r>
  <r>
    <x v="11"/>
    <x v="0"/>
    <x v="6"/>
    <x v="0"/>
    <x v="0"/>
    <x v="7"/>
    <x v="4"/>
    <x v="130"/>
    <m/>
    <m/>
  </r>
  <r>
    <x v="11"/>
    <x v="0"/>
    <x v="6"/>
    <x v="0"/>
    <x v="0"/>
    <x v="7"/>
    <x v="2"/>
    <x v="131"/>
    <m/>
    <m/>
  </r>
  <r>
    <x v="11"/>
    <x v="0"/>
    <x v="6"/>
    <x v="0"/>
    <x v="0"/>
    <x v="1"/>
    <x v="7"/>
    <x v="34"/>
    <s v="Bancolombia"/>
    <n v="140150"/>
  </r>
  <r>
    <x v="11"/>
    <x v="0"/>
    <x v="6"/>
    <x v="0"/>
    <x v="0"/>
    <x v="1"/>
    <x v="7"/>
    <x v="20"/>
    <s v="Bancolombia"/>
    <n v="192900"/>
  </r>
  <r>
    <x v="11"/>
    <x v="0"/>
    <x v="6"/>
    <x v="0"/>
    <x v="0"/>
    <x v="1"/>
    <x v="7"/>
    <x v="20"/>
    <s v="Mercadopago Colombia Ltda"/>
    <n v="890108"/>
  </r>
  <r>
    <x v="11"/>
    <x v="0"/>
    <x v="6"/>
    <x v="0"/>
    <x v="0"/>
    <x v="1"/>
    <x v="7"/>
    <x v="101"/>
    <s v="Protección S.A"/>
    <m/>
  </r>
  <r>
    <x v="11"/>
    <x v="0"/>
    <x v="6"/>
    <x v="0"/>
    <x v="0"/>
    <x v="1"/>
    <x v="7"/>
    <x v="101"/>
    <s v="Colsubsidio "/>
    <m/>
  </r>
  <r>
    <x v="11"/>
    <x v="0"/>
    <x v="6"/>
    <x v="0"/>
    <x v="0"/>
    <x v="1"/>
    <x v="7"/>
    <x v="101"/>
    <s v="Sanitas"/>
    <m/>
  </r>
  <r>
    <x v="11"/>
    <x v="0"/>
    <x v="6"/>
    <x v="0"/>
    <x v="0"/>
    <x v="1"/>
    <x v="7"/>
    <x v="101"/>
    <s v="Eps Famisanar"/>
    <m/>
  </r>
  <r>
    <x v="11"/>
    <x v="0"/>
    <x v="6"/>
    <x v="0"/>
    <x v="0"/>
    <x v="1"/>
    <x v="7"/>
    <x v="101"/>
    <s v="EPS Sura"/>
    <m/>
  </r>
  <r>
    <x v="11"/>
    <x v="0"/>
    <x v="6"/>
    <x v="0"/>
    <x v="0"/>
    <x v="1"/>
    <x v="7"/>
    <x v="101"/>
    <s v="Comfandi "/>
    <m/>
  </r>
  <r>
    <x v="11"/>
    <x v="0"/>
    <x v="6"/>
    <x v="0"/>
    <x v="0"/>
    <x v="1"/>
    <x v="7"/>
    <x v="101"/>
    <s v="DIAN"/>
    <m/>
  </r>
  <r>
    <x v="11"/>
    <x v="0"/>
    <x v="6"/>
    <x v="0"/>
    <x v="0"/>
    <x v="1"/>
    <x v="7"/>
    <x v="159"/>
    <s v="GOOGLE LLC"/>
    <m/>
  </r>
  <r>
    <x v="11"/>
    <x v="0"/>
    <x v="6"/>
    <x v="0"/>
    <x v="0"/>
    <x v="1"/>
    <x v="7"/>
    <x v="159"/>
    <s v="FAVEBOOK IRELAND LIMITED"/>
    <m/>
  </r>
  <r>
    <x v="11"/>
    <x v="0"/>
    <x v="6"/>
    <x v="0"/>
    <x v="0"/>
    <x v="1"/>
    <x v="7"/>
    <x v="55"/>
    <s v="FARMATODO COLOMBIA S.A"/>
    <n v="4087919"/>
  </r>
  <r>
    <x v="11"/>
    <x v="0"/>
    <x v="6"/>
    <x v="0"/>
    <x v="0"/>
    <x v="1"/>
    <x v="7"/>
    <x v="55"/>
    <s v="ALIMENTOS SOSTENIBLES SAS"/>
    <m/>
  </r>
  <r>
    <x v="11"/>
    <x v="0"/>
    <x v="6"/>
    <x v="0"/>
    <x v="0"/>
    <x v="1"/>
    <x v="8"/>
    <x v="22"/>
    <s v="Bancolombia"/>
    <n v="588359.63"/>
  </r>
  <r>
    <x v="11"/>
    <x v="0"/>
    <x v="6"/>
    <x v="0"/>
    <x v="0"/>
    <x v="1"/>
    <x v="8"/>
    <x v="94"/>
    <s v="CONNPLANTS SAS"/>
    <m/>
  </r>
  <r>
    <x v="11"/>
    <x v="0"/>
    <x v="6"/>
    <x v="0"/>
    <x v="0"/>
    <x v="1"/>
    <x v="8"/>
    <x v="94"/>
    <s v="PRODUCCION GRAFICA EDITORES SAS"/>
    <m/>
  </r>
  <r>
    <x v="11"/>
    <x v="0"/>
    <x v="6"/>
    <x v="0"/>
    <x v="0"/>
    <x v="1"/>
    <x v="8"/>
    <x v="94"/>
    <s v="HOSTAL LAS MERCEDES BOUTIQUE"/>
    <m/>
  </r>
  <r>
    <x v="11"/>
    <x v="0"/>
    <x v="6"/>
    <x v="0"/>
    <x v="0"/>
    <x v="1"/>
    <x v="8"/>
    <x v="94"/>
    <s v="MUNICIPIO DE SANTIAGO DE CALI"/>
    <m/>
  </r>
  <r>
    <x v="11"/>
    <x v="0"/>
    <x v="6"/>
    <x v="0"/>
    <x v="0"/>
    <x v="1"/>
    <x v="8"/>
    <x v="94"/>
    <s v=" MANCHOLA ASOCIADOS LTDA"/>
    <m/>
  </r>
  <r>
    <x v="11"/>
    <x v="0"/>
    <x v="6"/>
    <x v="0"/>
    <x v="0"/>
    <x v="1"/>
    <x v="8"/>
    <x v="94"/>
    <s v="Hotel Laureles Plaza SAS"/>
    <m/>
  </r>
  <r>
    <x v="11"/>
    <x v="0"/>
    <x v="6"/>
    <x v="0"/>
    <x v="0"/>
    <x v="1"/>
    <x v="8"/>
    <x v="94"/>
    <s v="VERGARA Y GRANADA SAS"/>
    <n v="21008.48"/>
  </r>
  <r>
    <x v="11"/>
    <x v="0"/>
    <x v="6"/>
    <x v="0"/>
    <x v="0"/>
    <x v="1"/>
    <x v="8"/>
    <x v="94"/>
    <s v="MARIA JOSE LOPEZ BOLAÑOS"/>
    <n v="5900"/>
  </r>
  <r>
    <x v="11"/>
    <x v="0"/>
    <x v="6"/>
    <x v="0"/>
    <x v="0"/>
    <x v="1"/>
    <x v="8"/>
    <x v="94"/>
    <s v="PRODUCCION GRAFICA EDITORES SAS"/>
    <m/>
  </r>
  <r>
    <x v="11"/>
    <x v="0"/>
    <x v="6"/>
    <x v="0"/>
    <x v="0"/>
    <x v="1"/>
    <x v="8"/>
    <x v="95"/>
    <m/>
    <m/>
  </r>
  <r>
    <x v="11"/>
    <x v="0"/>
    <x v="6"/>
    <x v="0"/>
    <x v="0"/>
    <x v="1"/>
    <x v="8"/>
    <x v="77"/>
    <s v="CORPORACION CLUB DE TENIS CALI"/>
    <m/>
  </r>
  <r>
    <x v="11"/>
    <x v="0"/>
    <x v="6"/>
    <x v="0"/>
    <x v="0"/>
    <x v="1"/>
    <x v="8"/>
    <x v="156"/>
    <s v="MUNICIPIO DE SANTIAGO DE CALI"/>
    <m/>
  </r>
  <r>
    <x v="11"/>
    <x v="0"/>
    <x v="6"/>
    <x v="0"/>
    <x v="0"/>
    <x v="1"/>
    <x v="8"/>
    <x v="156"/>
    <s v=" COLOMBIA TELECOMUNICACIONES S.A. E.S.P."/>
    <m/>
  </r>
  <r>
    <x v="11"/>
    <x v="0"/>
    <x v="6"/>
    <x v="0"/>
    <x v="0"/>
    <x v="1"/>
    <x v="8"/>
    <x v="156"/>
    <s v="Protección S.A"/>
    <m/>
  </r>
  <r>
    <x v="11"/>
    <x v="0"/>
    <x v="6"/>
    <x v="0"/>
    <x v="0"/>
    <x v="1"/>
    <x v="8"/>
    <x v="156"/>
    <s v="RANPACK SAS"/>
    <m/>
  </r>
  <r>
    <x v="11"/>
    <x v="0"/>
    <x v="6"/>
    <x v="0"/>
    <x v="0"/>
    <x v="1"/>
    <x v="8"/>
    <x v="156"/>
    <s v="MERCADEO COMPARTIDO SAS"/>
    <m/>
  </r>
  <r>
    <x v="11"/>
    <x v="0"/>
    <x v="6"/>
    <x v="0"/>
    <x v="0"/>
    <x v="1"/>
    <x v="8"/>
    <x v="156"/>
    <s v="ALLTAG SAS"/>
    <m/>
  </r>
  <r>
    <x v="11"/>
    <x v="0"/>
    <x v="6"/>
    <x v="0"/>
    <x v="0"/>
    <x v="1"/>
    <x v="8"/>
    <x v="156"/>
    <s v="FARMAVIT EMPRESA ASOCIATIVA DE TRABAJO"/>
    <m/>
  </r>
  <r>
    <x v="11"/>
    <x v="0"/>
    <x v="6"/>
    <x v="0"/>
    <x v="0"/>
    <x v="1"/>
    <x v="8"/>
    <x v="156"/>
    <s v="AEROVIAS DEL CONTINENTE AMERICANO S.A."/>
    <m/>
  </r>
  <r>
    <x v="11"/>
    <x v="0"/>
    <x v="6"/>
    <x v="0"/>
    <x v="0"/>
    <x v="1"/>
    <x v="8"/>
    <x v="156"/>
    <s v="MELONN SAS"/>
    <m/>
  </r>
  <r>
    <x v="11"/>
    <x v="0"/>
    <x v="6"/>
    <x v="0"/>
    <x v="0"/>
    <x v="1"/>
    <x v="8"/>
    <x v="156"/>
    <s v="DIAN"/>
    <n v="324"/>
  </r>
  <r>
    <x v="11"/>
    <x v="0"/>
    <x v="6"/>
    <x v="0"/>
    <x v="0"/>
    <x v="1"/>
    <x v="8"/>
    <x v="156"/>
    <s v="ALLTAG SAS"/>
    <m/>
  </r>
  <r>
    <x v="11"/>
    <x v="0"/>
    <x v="6"/>
    <x v="0"/>
    <x v="0"/>
    <x v="1"/>
    <x v="8"/>
    <x v="156"/>
    <m/>
    <m/>
  </r>
  <r>
    <x v="11"/>
    <x v="0"/>
    <x v="6"/>
    <x v="0"/>
    <x v="0"/>
    <x v="1"/>
    <x v="8"/>
    <x v="156"/>
    <m/>
    <m/>
  </r>
  <r>
    <x v="11"/>
    <x v="0"/>
    <x v="6"/>
    <x v="0"/>
    <x v="0"/>
    <x v="1"/>
    <x v="8"/>
    <x v="4"/>
    <s v="SEBASTIAN MENDOZA CASTAÑO"/>
    <m/>
  </r>
  <r>
    <x v="11"/>
    <x v="0"/>
    <x v="6"/>
    <x v="0"/>
    <x v="0"/>
    <x v="1"/>
    <x v="8"/>
    <x v="4"/>
    <s v="SURAMERICA COMERCIAL S.A.S."/>
    <m/>
  </r>
  <r>
    <x v="11"/>
    <x v="0"/>
    <x v="6"/>
    <x v="0"/>
    <x v="0"/>
    <x v="1"/>
    <x v="8"/>
    <x v="4"/>
    <s v="ONLINE MARIA DEL MAR MEZU PALACIOS"/>
    <m/>
  </r>
  <r>
    <x v="11"/>
    <x v="0"/>
    <x v="6"/>
    <x v="0"/>
    <x v="0"/>
    <x v="1"/>
    <x v="8"/>
    <x v="4"/>
    <s v="JAIME ANDRES DAMELINES CASANOVA"/>
    <m/>
  </r>
  <r>
    <x v="11"/>
    <x v="0"/>
    <x v="6"/>
    <x v="0"/>
    <x v="0"/>
    <x v="1"/>
    <x v="8"/>
    <x v="4"/>
    <s v=" KOBA COLOMBIA SAS"/>
    <m/>
  </r>
  <r>
    <x v="11"/>
    <x v="0"/>
    <x v="6"/>
    <x v="0"/>
    <x v="0"/>
    <x v="1"/>
    <x v="8"/>
    <x v="4"/>
    <s v="FARMAVIT EMPRESA ASOCIATIVA DE TRABAJO"/>
    <m/>
  </r>
  <r>
    <x v="11"/>
    <x v="0"/>
    <x v="6"/>
    <x v="0"/>
    <x v="0"/>
    <x v="1"/>
    <x v="8"/>
    <x v="4"/>
    <s v=" GODADDY"/>
    <m/>
  </r>
  <r>
    <x v="11"/>
    <x v="0"/>
    <x v="6"/>
    <x v="0"/>
    <x v="0"/>
    <x v="1"/>
    <x v="8"/>
    <x v="4"/>
    <s v="FUNDACION ZOOLOGICA DE CALI REST  HACIENDA DEL BOSQUE"/>
    <m/>
  </r>
  <r>
    <x v="11"/>
    <x v="0"/>
    <x v="6"/>
    <x v="0"/>
    <x v="0"/>
    <x v="1"/>
    <x v="8"/>
    <x v="4"/>
    <s v="HM HENNES MAURITZ COLOMBIA SAS"/>
    <m/>
  </r>
  <r>
    <x v="11"/>
    <x v="0"/>
    <x v="6"/>
    <x v="0"/>
    <x v="0"/>
    <x v="1"/>
    <x v="8"/>
    <x v="4"/>
    <s v="META PLATAFORMS IRELAND LIMITED"/>
    <m/>
  </r>
  <r>
    <x v="11"/>
    <x v="0"/>
    <x v="6"/>
    <x v="0"/>
    <x v="0"/>
    <x v="1"/>
    <x v="8"/>
    <x v="4"/>
    <s v="CORPORACION CLUB DE TENIS CALI"/>
    <m/>
  </r>
  <r>
    <x v="11"/>
    <x v="0"/>
    <x v="6"/>
    <x v="0"/>
    <x v="0"/>
    <x v="1"/>
    <x v="8"/>
    <x v="4"/>
    <s v="ONLINE MARIA DEL MAR MEZU PALACIOS"/>
    <n v="180000"/>
  </r>
  <r>
    <x v="11"/>
    <x v="0"/>
    <x v="6"/>
    <x v="0"/>
    <x v="0"/>
    <x v="1"/>
    <x v="8"/>
    <x v="4"/>
    <s v=" TDT SAS"/>
    <n v="186900"/>
  </r>
  <r>
    <x v="11"/>
    <x v="0"/>
    <x v="6"/>
    <x v="0"/>
    <x v="0"/>
    <x v="1"/>
    <x v="8"/>
    <x v="4"/>
    <s v="SEBASTIAN MENDOZA CASTAÑO"/>
    <n v="54200"/>
  </r>
  <r>
    <x v="11"/>
    <x v="0"/>
    <x v="6"/>
    <x v="0"/>
    <x v="0"/>
    <x v="1"/>
    <x v="8"/>
    <x v="4"/>
    <s v="Protección S.A"/>
    <n v="407130"/>
  </r>
  <r>
    <x v="11"/>
    <x v="0"/>
    <x v="6"/>
    <x v="0"/>
    <x v="0"/>
    <x v="1"/>
    <x v="8"/>
    <x v="4"/>
    <s v="FABRICA DE ALIMENTOS PROCESADOS VENTOLINI S.A. EN REORGANIZACION"/>
    <m/>
  </r>
  <r>
    <x v="11"/>
    <x v="0"/>
    <x v="6"/>
    <x v="0"/>
    <x v="0"/>
    <x v="1"/>
    <x v="8"/>
    <x v="4"/>
    <s v="ARTEMISA SAS"/>
    <m/>
  </r>
  <r>
    <x v="11"/>
    <x v="0"/>
    <x v="6"/>
    <x v="0"/>
    <x v="0"/>
    <x v="1"/>
    <x v="8"/>
    <x v="4"/>
    <s v="DIAN"/>
    <n v="3641422.8299999996"/>
  </r>
  <r>
    <x v="11"/>
    <x v="0"/>
    <x v="6"/>
    <x v="0"/>
    <x v="0"/>
    <x v="1"/>
    <x v="8"/>
    <x v="4"/>
    <s v="FARMACIA DROGUERIA SAN JORGE LTDA"/>
    <m/>
  </r>
  <r>
    <x v="11"/>
    <x v="0"/>
    <x v="6"/>
    <x v="0"/>
    <x v="0"/>
    <x v="1"/>
    <x v="8"/>
    <x v="4"/>
    <s v="GASTRONOMIA GROUP SAS"/>
    <m/>
  </r>
  <r>
    <x v="11"/>
    <x v="0"/>
    <x v="6"/>
    <x v="0"/>
    <x v="0"/>
    <x v="1"/>
    <x v="8"/>
    <x v="4"/>
    <s v="Yina Yereinza Acevedo Álvarez"/>
    <m/>
  </r>
  <r>
    <x v="11"/>
    <x v="0"/>
    <x v="6"/>
    <x v="0"/>
    <x v="0"/>
    <x v="1"/>
    <x v="8"/>
    <x v="4"/>
    <m/>
    <m/>
  </r>
  <r>
    <x v="11"/>
    <x v="0"/>
    <x v="6"/>
    <x v="0"/>
    <x v="0"/>
    <x v="1"/>
    <x v="8"/>
    <x v="4"/>
    <m/>
    <m/>
  </r>
  <r>
    <x v="11"/>
    <x v="0"/>
    <x v="6"/>
    <x v="0"/>
    <x v="0"/>
    <x v="1"/>
    <x v="8"/>
    <x v="4"/>
    <m/>
    <m/>
  </r>
  <r>
    <x v="11"/>
    <x v="0"/>
    <x v="6"/>
    <x v="0"/>
    <x v="0"/>
    <x v="1"/>
    <x v="8"/>
    <x v="4"/>
    <m/>
    <m/>
  </r>
  <r>
    <x v="11"/>
    <x v="0"/>
    <x v="6"/>
    <x v="0"/>
    <x v="0"/>
    <x v="1"/>
    <x v="8"/>
    <x v="4"/>
    <m/>
    <m/>
  </r>
  <r>
    <x v="11"/>
    <x v="0"/>
    <x v="6"/>
    <x v="0"/>
    <x v="0"/>
    <x v="1"/>
    <x v="8"/>
    <x v="4"/>
    <m/>
    <m/>
  </r>
  <r>
    <x v="11"/>
    <x v="0"/>
    <x v="6"/>
    <x v="0"/>
    <x v="0"/>
    <x v="6"/>
    <x v="23"/>
    <x v="112"/>
    <s v="DIAN"/>
    <m/>
  </r>
  <r>
    <x v="11"/>
    <x v="0"/>
    <x v="6"/>
    <x v="0"/>
    <x v="2"/>
    <x v="3"/>
    <x v="3"/>
    <x v="96"/>
    <m/>
    <m/>
  </r>
  <r>
    <x v="11"/>
    <x v="0"/>
    <x v="6"/>
    <x v="0"/>
    <x v="2"/>
    <x v="3"/>
    <x v="3"/>
    <x v="137"/>
    <s v="COOPERATIVA MULTIACTIVA UNIAGRO"/>
    <m/>
  </r>
  <r>
    <x v="11"/>
    <x v="0"/>
    <x v="6"/>
    <x v="0"/>
    <x v="2"/>
    <x v="3"/>
    <x v="3"/>
    <x v="97"/>
    <s v="LA CONCEPCION SA"/>
    <n v="1741950"/>
  </r>
  <r>
    <x v="11"/>
    <x v="0"/>
    <x v="6"/>
    <x v="0"/>
    <x v="2"/>
    <x v="3"/>
    <x v="3"/>
    <x v="97"/>
    <s v="CONNPLANTS SAS"/>
    <n v="2383007"/>
  </r>
  <r>
    <x v="11"/>
    <x v="0"/>
    <x v="6"/>
    <x v="0"/>
    <x v="2"/>
    <x v="3"/>
    <x v="3"/>
    <x v="97"/>
    <s v="LA VITAL COLOMBIA SAS"/>
    <m/>
  </r>
  <r>
    <x v="11"/>
    <x v="0"/>
    <x v="6"/>
    <x v="0"/>
    <x v="2"/>
    <x v="3"/>
    <x v="3"/>
    <x v="97"/>
    <s v="ASOCIACION AGROPIMIENTERA VALLE DEL GUAMEZ"/>
    <n v="1188000"/>
  </r>
  <r>
    <x v="11"/>
    <x v="0"/>
    <x v="6"/>
    <x v="0"/>
    <x v="2"/>
    <x v="3"/>
    <x v="3"/>
    <x v="97"/>
    <m/>
    <m/>
  </r>
  <r>
    <x v="11"/>
    <x v="0"/>
    <x v="6"/>
    <x v="0"/>
    <x v="2"/>
    <x v="3"/>
    <x v="3"/>
    <x v="97"/>
    <m/>
    <m/>
  </r>
  <r>
    <x v="11"/>
    <x v="0"/>
    <x v="6"/>
    <x v="0"/>
    <x v="2"/>
    <x v="3"/>
    <x v="3"/>
    <x v="97"/>
    <m/>
    <m/>
  </r>
  <r>
    <x v="11"/>
    <x v="0"/>
    <x v="6"/>
    <x v="0"/>
    <x v="2"/>
    <x v="3"/>
    <x v="3"/>
    <x v="98"/>
    <m/>
    <m/>
  </r>
  <r>
    <x v="11"/>
    <x v="0"/>
    <x v="6"/>
    <x v="0"/>
    <x v="2"/>
    <x v="3"/>
    <x v="3"/>
    <x v="99"/>
    <s v="FARMAVIT EMPRESA ASOCIATIVA DE TRABAJO"/>
    <n v="9346585"/>
  </r>
  <r>
    <x v="11"/>
    <x v="0"/>
    <x v="6"/>
    <x v="0"/>
    <x v="2"/>
    <x v="3"/>
    <x v="3"/>
    <x v="99"/>
    <s v="NEW PLAST SAS"/>
    <n v="1654184"/>
  </r>
  <r>
    <x v="11"/>
    <x v="0"/>
    <x v="6"/>
    <x v="0"/>
    <x v="2"/>
    <x v="3"/>
    <x v="3"/>
    <x v="99"/>
    <s v="EMPACKING GLOBAL SAS"/>
    <n v="3071800"/>
  </r>
  <r>
    <x v="11"/>
    <x v="0"/>
    <x v="6"/>
    <x v="0"/>
    <x v="2"/>
    <x v="3"/>
    <x v="3"/>
    <x v="99"/>
    <s v="PRODUCCION GRAFICA EDITORES SAS"/>
    <m/>
  </r>
  <r>
    <x v="11"/>
    <x v="0"/>
    <x v="6"/>
    <x v="0"/>
    <x v="2"/>
    <x v="3"/>
    <x v="3"/>
    <x v="99"/>
    <s v="FITOBIOCELL SAS"/>
    <n v="1254583"/>
  </r>
  <r>
    <x v="11"/>
    <x v="0"/>
    <x v="6"/>
    <x v="0"/>
    <x v="2"/>
    <x v="3"/>
    <x v="3"/>
    <x v="98"/>
    <s v="FITOBIOCELL SAS"/>
    <n v="20127"/>
  </r>
  <r>
    <x v="11"/>
    <x v="0"/>
    <x v="6"/>
    <x v="0"/>
    <x v="2"/>
    <x v="3"/>
    <x v="3"/>
    <x v="99"/>
    <s v="ABORIGEN CIENCIA ANCESTRAL S.A.S"/>
    <n v="44470800"/>
  </r>
  <r>
    <x v="11"/>
    <x v="0"/>
    <x v="6"/>
    <x v="0"/>
    <x v="2"/>
    <x v="3"/>
    <x v="3"/>
    <x v="99"/>
    <s v=" BOLSAS Y PLASTICOS LA 15 LTDA"/>
    <m/>
  </r>
  <r>
    <x v="11"/>
    <x v="0"/>
    <x v="6"/>
    <x v="0"/>
    <x v="2"/>
    <x v="3"/>
    <x v="26"/>
    <x v="137"/>
    <m/>
    <m/>
  </r>
  <r>
    <x v="11"/>
    <x v="0"/>
    <x v="6"/>
    <x v="0"/>
    <x v="2"/>
    <x v="3"/>
    <x v="20"/>
    <x v="49"/>
    <s v="EMPACKING GLOBAL SAS"/>
    <m/>
  </r>
  <r>
    <x v="11"/>
    <x v="0"/>
    <x v="6"/>
    <x v="0"/>
    <x v="2"/>
    <x v="3"/>
    <x v="20"/>
    <x v="49"/>
    <s v="MELONN SAS"/>
    <m/>
  </r>
  <r>
    <x v="11"/>
    <x v="0"/>
    <x v="6"/>
    <x v="0"/>
    <x v="2"/>
    <x v="3"/>
    <x v="20"/>
    <x v="49"/>
    <s v="COORDINADORA MERCANTIL SA"/>
    <n v="1749720"/>
  </r>
  <r>
    <x v="11"/>
    <x v="0"/>
    <x v="6"/>
    <x v="0"/>
    <x v="2"/>
    <x v="3"/>
    <x v="20"/>
    <x v="49"/>
    <s v="ALLTAG SAS"/>
    <n v="1440240"/>
  </r>
  <r>
    <x v="11"/>
    <x v="0"/>
    <x v="6"/>
    <x v="0"/>
    <x v="2"/>
    <x v="3"/>
    <x v="20"/>
    <x v="49"/>
    <s v="FITOBIOCELL SAS"/>
    <m/>
  </r>
  <r>
    <x v="11"/>
    <x v="0"/>
    <x v="6"/>
    <x v="0"/>
    <x v="2"/>
    <x v="3"/>
    <x v="20"/>
    <x v="49"/>
    <s v="RANPACK SAS"/>
    <m/>
  </r>
  <r>
    <x v="11"/>
    <x v="0"/>
    <x v="6"/>
    <x v="0"/>
    <x v="2"/>
    <x v="3"/>
    <x v="20"/>
    <x v="151"/>
    <m/>
    <m/>
  </r>
  <r>
    <x v="11"/>
    <x v="0"/>
    <x v="6"/>
    <x v="0"/>
    <x v="2"/>
    <x v="3"/>
    <x v="20"/>
    <x v="111"/>
    <s v="ALLTAG SAS"/>
    <n v="1000000"/>
  </r>
  <r>
    <x v="11"/>
    <x v="0"/>
    <x v="6"/>
    <x v="0"/>
    <x v="2"/>
    <x v="3"/>
    <x v="20"/>
    <x v="111"/>
    <s v="MELONN SAS"/>
    <n v="638202"/>
  </r>
  <r>
    <x v="11"/>
    <x v="0"/>
    <x v="6"/>
    <x v="0"/>
    <x v="2"/>
    <x v="3"/>
    <x v="20"/>
    <x v="111"/>
    <m/>
    <m/>
  </r>
  <r>
    <x v="11"/>
    <x v="0"/>
    <x v="6"/>
    <x v="0"/>
    <x v="2"/>
    <x v="3"/>
    <x v="20"/>
    <x v="111"/>
    <m/>
    <m/>
  </r>
  <r>
    <x v="11"/>
    <x v="0"/>
    <x v="6"/>
    <x v="0"/>
    <x v="2"/>
    <x v="3"/>
    <x v="20"/>
    <x v="111"/>
    <m/>
    <m/>
  </r>
  <r>
    <x v="11"/>
    <x v="0"/>
    <x v="6"/>
    <x v="0"/>
    <x v="2"/>
    <x v="3"/>
    <x v="30"/>
    <x v="151"/>
    <s v="MELONN SAS"/>
    <n v="1194380"/>
  </r>
  <r>
    <x v="11"/>
    <x v="0"/>
    <x v="6"/>
    <x v="0"/>
    <x v="2"/>
    <x v="3"/>
    <x v="30"/>
    <x v="151"/>
    <s v="FITOBIOCELL SAS"/>
    <m/>
  </r>
  <r>
    <x v="11"/>
    <x v="0"/>
    <x v="6"/>
    <x v="0"/>
    <x v="2"/>
    <x v="3"/>
    <x v="0"/>
    <x v="157"/>
    <s v="CONNPLANTS SAS"/>
    <m/>
  </r>
  <r>
    <x v="11"/>
    <x v="0"/>
    <x v="6"/>
    <x v="0"/>
    <x v="2"/>
    <x v="3"/>
    <x v="0"/>
    <x v="157"/>
    <s v="FITOBIOCELL SAS"/>
    <n v="341400"/>
  </r>
  <r>
    <x v="11"/>
    <x v="0"/>
    <x v="6"/>
    <x v="0"/>
    <x v="2"/>
    <x v="3"/>
    <x v="21"/>
    <x v="50"/>
    <m/>
    <m/>
  </r>
  <r>
    <x v="11"/>
    <x v="0"/>
    <x v="6"/>
    <x v="0"/>
    <x v="2"/>
    <x v="3"/>
    <x v="21"/>
    <x v="132"/>
    <m/>
    <m/>
  </r>
  <r>
    <x v="0"/>
    <x v="0"/>
    <x v="6"/>
    <x v="0"/>
    <x v="1"/>
    <x v="2"/>
    <x v="24"/>
    <x v="63"/>
    <s v="VARIOS"/>
    <n v="136045134.91999999"/>
  </r>
  <r>
    <x v="0"/>
    <x v="0"/>
    <x v="6"/>
    <x v="0"/>
    <x v="1"/>
    <x v="5"/>
    <x v="11"/>
    <x v="64"/>
    <m/>
    <m/>
  </r>
  <r>
    <x v="0"/>
    <x v="0"/>
    <x v="6"/>
    <x v="0"/>
    <x v="1"/>
    <x v="5"/>
    <x v="14"/>
    <x v="66"/>
    <m/>
    <m/>
  </r>
  <r>
    <x v="0"/>
    <x v="0"/>
    <x v="6"/>
    <x v="0"/>
    <x v="1"/>
    <x v="5"/>
    <x v="15"/>
    <x v="69"/>
    <m/>
    <m/>
  </r>
  <r>
    <x v="0"/>
    <x v="0"/>
    <x v="6"/>
    <x v="0"/>
    <x v="1"/>
    <x v="2"/>
    <x v="25"/>
    <x v="74"/>
    <m/>
    <n v="-3487761.85"/>
  </r>
  <r>
    <x v="0"/>
    <x v="0"/>
    <x v="6"/>
    <x v="0"/>
    <x v="1"/>
    <x v="2"/>
    <x v="25"/>
    <x v="118"/>
    <m/>
    <m/>
  </r>
  <r>
    <x v="0"/>
    <x v="0"/>
    <x v="6"/>
    <x v="0"/>
    <x v="1"/>
    <x v="2"/>
    <x v="0"/>
    <x v="103"/>
    <m/>
    <m/>
  </r>
  <r>
    <x v="0"/>
    <x v="0"/>
    <x v="6"/>
    <x v="0"/>
    <x v="1"/>
    <x v="2"/>
    <x v="0"/>
    <x v="104"/>
    <m/>
    <n v="243697.44"/>
  </r>
  <r>
    <x v="0"/>
    <x v="0"/>
    <x v="6"/>
    <x v="0"/>
    <x v="1"/>
    <x v="2"/>
    <x v="0"/>
    <x v="145"/>
    <m/>
    <n v="-1271439.1000000001"/>
  </r>
  <r>
    <x v="0"/>
    <x v="0"/>
    <x v="6"/>
    <x v="0"/>
    <x v="1"/>
    <x v="5"/>
    <x v="7"/>
    <x v="153"/>
    <m/>
    <n v="5110"/>
  </r>
  <r>
    <x v="0"/>
    <x v="0"/>
    <x v="6"/>
    <x v="0"/>
    <x v="0"/>
    <x v="0"/>
    <x v="4"/>
    <x v="158"/>
    <s v="SEBASTIAN MENDOZA CASTAÑO"/>
    <n v="16900000"/>
  </r>
  <r>
    <x v="0"/>
    <x v="0"/>
    <x v="6"/>
    <x v="0"/>
    <x v="0"/>
    <x v="0"/>
    <x v="4"/>
    <x v="6"/>
    <s v="ONLINE MARIA DEL MAR MEZU PALACIOS"/>
    <n v="2070000"/>
  </r>
  <r>
    <x v="0"/>
    <x v="0"/>
    <x v="6"/>
    <x v="0"/>
    <x v="0"/>
    <x v="0"/>
    <x v="4"/>
    <x v="6"/>
    <s v="MILDRED LOPEZ CAMPO"/>
    <m/>
  </r>
  <r>
    <x v="0"/>
    <x v="0"/>
    <x v="6"/>
    <x v="0"/>
    <x v="0"/>
    <x v="0"/>
    <x v="4"/>
    <x v="160"/>
    <s v="SEBASTIAN MENDOZA CASTAÑO"/>
    <m/>
  </r>
  <r>
    <x v="0"/>
    <x v="0"/>
    <x v="6"/>
    <x v="0"/>
    <x v="0"/>
    <x v="0"/>
    <x v="4"/>
    <x v="160"/>
    <s v="DAVID MUÑOZ MONTOYA"/>
    <n v="0"/>
  </r>
  <r>
    <x v="0"/>
    <x v="0"/>
    <x v="6"/>
    <x v="0"/>
    <x v="0"/>
    <x v="0"/>
    <x v="4"/>
    <x v="7"/>
    <s v="ONLINE MARIA DEL MAR MEZU PALACIOS"/>
    <n v="162000"/>
  </r>
  <r>
    <x v="0"/>
    <x v="0"/>
    <x v="6"/>
    <x v="0"/>
    <x v="0"/>
    <x v="0"/>
    <x v="4"/>
    <x v="7"/>
    <s v="MILDRED LOPEZ CAMPO"/>
    <m/>
  </r>
  <r>
    <x v="0"/>
    <x v="0"/>
    <x v="6"/>
    <x v="0"/>
    <x v="0"/>
    <x v="0"/>
    <x v="4"/>
    <x v="7"/>
    <m/>
    <m/>
  </r>
  <r>
    <x v="0"/>
    <x v="0"/>
    <x v="6"/>
    <x v="0"/>
    <x v="0"/>
    <x v="0"/>
    <x v="4"/>
    <x v="8"/>
    <s v="SEBASTIAN MENDOZA CASTAÑO"/>
    <m/>
  </r>
  <r>
    <x v="0"/>
    <x v="0"/>
    <x v="6"/>
    <x v="0"/>
    <x v="0"/>
    <x v="0"/>
    <x v="4"/>
    <x v="8"/>
    <s v="ONLINE MARIA DEL MAR MEZU PALACIOS"/>
    <n v="186000"/>
  </r>
  <r>
    <x v="0"/>
    <x v="0"/>
    <x v="6"/>
    <x v="0"/>
    <x v="0"/>
    <x v="0"/>
    <x v="4"/>
    <x v="8"/>
    <s v="MILDRED LOPEZ CAMPO"/>
    <m/>
  </r>
  <r>
    <x v="0"/>
    <x v="0"/>
    <x v="6"/>
    <x v="0"/>
    <x v="0"/>
    <x v="0"/>
    <x v="4"/>
    <x v="9"/>
    <s v="SEBASTIAN MENDOZA CASTAÑO"/>
    <m/>
  </r>
  <r>
    <x v="0"/>
    <x v="0"/>
    <x v="6"/>
    <x v="0"/>
    <x v="0"/>
    <x v="0"/>
    <x v="4"/>
    <x v="9"/>
    <s v="MILDRED LOPEZ CAMPO"/>
    <m/>
  </r>
  <r>
    <x v="0"/>
    <x v="0"/>
    <x v="6"/>
    <x v="0"/>
    <x v="0"/>
    <x v="0"/>
    <x v="4"/>
    <x v="9"/>
    <s v="Ana Myrian Salazar"/>
    <m/>
  </r>
  <r>
    <x v="0"/>
    <x v="0"/>
    <x v="6"/>
    <x v="0"/>
    <x v="0"/>
    <x v="0"/>
    <x v="4"/>
    <x v="9"/>
    <s v="ONLINE MARIA DEL MAR MEZU PALACIOS"/>
    <n v="22320"/>
  </r>
  <r>
    <x v="0"/>
    <x v="0"/>
    <x v="6"/>
    <x v="0"/>
    <x v="0"/>
    <x v="0"/>
    <x v="4"/>
    <x v="10"/>
    <s v="SEBASTIAN MENDOZA CASTAÑO"/>
    <m/>
  </r>
  <r>
    <x v="0"/>
    <x v="0"/>
    <x v="6"/>
    <x v="0"/>
    <x v="0"/>
    <x v="0"/>
    <x v="4"/>
    <x v="10"/>
    <s v="ONLINE MARIA DEL MAR MEZU PALACIOS"/>
    <n v="186000"/>
  </r>
  <r>
    <x v="0"/>
    <x v="0"/>
    <x v="6"/>
    <x v="0"/>
    <x v="0"/>
    <x v="0"/>
    <x v="4"/>
    <x v="10"/>
    <s v="MILDRED LOPEZ CAMPO"/>
    <m/>
  </r>
  <r>
    <x v="0"/>
    <x v="0"/>
    <x v="6"/>
    <x v="0"/>
    <x v="0"/>
    <x v="0"/>
    <x v="4"/>
    <x v="11"/>
    <s v="SEBASTIAN MENDOZA CASTAÑO"/>
    <n v="704167"/>
  </r>
  <r>
    <x v="0"/>
    <x v="0"/>
    <x v="6"/>
    <x v="0"/>
    <x v="0"/>
    <x v="0"/>
    <x v="4"/>
    <x v="11"/>
    <s v="MILDRED LOPEZ CAMPO"/>
    <m/>
  </r>
  <r>
    <x v="0"/>
    <x v="0"/>
    <x v="6"/>
    <x v="0"/>
    <x v="0"/>
    <x v="0"/>
    <x v="4"/>
    <x v="11"/>
    <s v="ONLINE MARIA DEL MAR MEZU PALACIOS"/>
    <n v="86250"/>
  </r>
  <r>
    <x v="0"/>
    <x v="0"/>
    <x v="6"/>
    <x v="0"/>
    <x v="0"/>
    <x v="0"/>
    <x v="4"/>
    <x v="12"/>
    <s v="SEBASTIAN MENDOZA CASTAÑO"/>
    <m/>
  </r>
  <r>
    <x v="0"/>
    <x v="0"/>
    <x v="6"/>
    <x v="0"/>
    <x v="0"/>
    <x v="0"/>
    <x v="4"/>
    <x v="134"/>
    <m/>
    <m/>
  </r>
  <r>
    <x v="0"/>
    <x v="0"/>
    <x v="6"/>
    <x v="0"/>
    <x v="0"/>
    <x v="0"/>
    <x v="4"/>
    <x v="142"/>
    <m/>
    <m/>
  </r>
  <r>
    <x v="0"/>
    <x v="0"/>
    <x v="6"/>
    <x v="0"/>
    <x v="0"/>
    <x v="0"/>
    <x v="4"/>
    <x v="56"/>
    <s v="ARITEX DE COLOMBIA SAS"/>
    <m/>
  </r>
  <r>
    <x v="0"/>
    <x v="0"/>
    <x v="6"/>
    <x v="0"/>
    <x v="0"/>
    <x v="0"/>
    <x v="4"/>
    <x v="13"/>
    <s v="SEGUROS DE RIESGOS LABORALES SURAMERICANA S.A."/>
    <n v="72558"/>
  </r>
  <r>
    <x v="0"/>
    <x v="0"/>
    <x v="6"/>
    <x v="0"/>
    <x v="0"/>
    <x v="0"/>
    <x v="4"/>
    <x v="146"/>
    <s v="EPS Sura"/>
    <m/>
  </r>
  <r>
    <x v="0"/>
    <x v="0"/>
    <x v="6"/>
    <x v="0"/>
    <x v="0"/>
    <x v="0"/>
    <x v="4"/>
    <x v="14"/>
    <s v="Protección S.A"/>
    <n v="1668000"/>
  </r>
  <r>
    <x v="0"/>
    <x v="0"/>
    <x v="6"/>
    <x v="0"/>
    <x v="0"/>
    <x v="0"/>
    <x v="4"/>
    <x v="14"/>
    <s v="Colpensiones"/>
    <m/>
  </r>
  <r>
    <x v="0"/>
    <x v="0"/>
    <x v="6"/>
    <x v="0"/>
    <x v="0"/>
    <x v="0"/>
    <x v="4"/>
    <x v="15"/>
    <s v="Comfandi "/>
    <n v="556000"/>
  </r>
  <r>
    <x v="0"/>
    <x v="0"/>
    <x v="6"/>
    <x v="0"/>
    <x v="0"/>
    <x v="0"/>
    <x v="4"/>
    <x v="147"/>
    <s v="PLUXEE COLOMBIA S.A.S."/>
    <m/>
  </r>
  <r>
    <x v="0"/>
    <x v="0"/>
    <x v="6"/>
    <x v="0"/>
    <x v="0"/>
    <x v="0"/>
    <x v="4"/>
    <x v="113"/>
    <s v="INVERSIONES EN RECREACION DEPORTE Y SALUD S.A."/>
    <m/>
  </r>
  <r>
    <x v="0"/>
    <x v="0"/>
    <x v="6"/>
    <x v="0"/>
    <x v="0"/>
    <x v="0"/>
    <x v="9"/>
    <x v="114"/>
    <s v="H&amp;G CONTADORES SAS"/>
    <n v="1344840"/>
  </r>
  <r>
    <x v="0"/>
    <x v="0"/>
    <x v="6"/>
    <x v="0"/>
    <x v="0"/>
    <x v="0"/>
    <x v="9"/>
    <x v="30"/>
    <s v="LITIGIO Y CONSULTORIA LEGAL SAS"/>
    <n v="1300000"/>
  </r>
  <r>
    <x v="0"/>
    <x v="0"/>
    <x v="6"/>
    <x v="0"/>
    <x v="0"/>
    <x v="0"/>
    <x v="9"/>
    <x v="30"/>
    <s v="Pinzon Pinzon &amp; Asociados Abogados SAS"/>
    <n v="2300000"/>
  </r>
  <r>
    <x v="0"/>
    <x v="0"/>
    <x v="6"/>
    <x v="0"/>
    <x v="0"/>
    <x v="0"/>
    <x v="9"/>
    <x v="110"/>
    <s v="ONLINE OSCAR ESCOBAR JIMENEZ"/>
    <n v="3016500"/>
  </r>
  <r>
    <x v="0"/>
    <x v="0"/>
    <x v="6"/>
    <x v="0"/>
    <x v="0"/>
    <x v="0"/>
    <x v="9"/>
    <x v="110"/>
    <s v="Karol Dahiana Pinto Gallego"/>
    <n v="1300000"/>
  </r>
  <r>
    <x v="0"/>
    <x v="0"/>
    <x v="6"/>
    <x v="0"/>
    <x v="0"/>
    <x v="0"/>
    <x v="5"/>
    <x v="70"/>
    <s v=" COLOMBIA TELECOMUNICACIONES S.A. E.S.P."/>
    <n v="887"/>
  </r>
  <r>
    <x v="0"/>
    <x v="0"/>
    <x v="6"/>
    <x v="0"/>
    <x v="0"/>
    <x v="0"/>
    <x v="5"/>
    <x v="70"/>
    <s v="STAY S.A.S"/>
    <m/>
  </r>
  <r>
    <x v="0"/>
    <x v="0"/>
    <x v="6"/>
    <x v="0"/>
    <x v="0"/>
    <x v="0"/>
    <x v="5"/>
    <x v="70"/>
    <s v="TIZONES LIMITADA"/>
    <n v="46519"/>
  </r>
  <r>
    <x v="0"/>
    <x v="0"/>
    <x v="6"/>
    <x v="0"/>
    <x v="0"/>
    <x v="0"/>
    <x v="5"/>
    <x v="70"/>
    <s v="Hotel Laureles Plaza SAS"/>
    <m/>
  </r>
  <r>
    <x v="0"/>
    <x v="0"/>
    <x v="6"/>
    <x v="0"/>
    <x v="0"/>
    <x v="0"/>
    <x v="5"/>
    <x v="102"/>
    <m/>
    <m/>
  </r>
  <r>
    <x v="0"/>
    <x v="0"/>
    <x v="6"/>
    <x v="0"/>
    <x v="0"/>
    <x v="0"/>
    <x v="5"/>
    <x v="71"/>
    <s v=" COLOMBIA TELECOMUNICACIONES S.A. E.S.P."/>
    <m/>
  </r>
  <r>
    <x v="0"/>
    <x v="0"/>
    <x v="6"/>
    <x v="0"/>
    <x v="0"/>
    <x v="0"/>
    <x v="5"/>
    <x v="71"/>
    <s v="GRUPO EMPRESARIAL LA SEBASTIANA SAS"/>
    <m/>
  </r>
  <r>
    <x v="0"/>
    <x v="0"/>
    <x v="6"/>
    <x v="0"/>
    <x v="0"/>
    <x v="0"/>
    <x v="5"/>
    <x v="71"/>
    <s v="AERO REPUBLICA S.A"/>
    <m/>
  </r>
  <r>
    <x v="0"/>
    <x v="0"/>
    <x v="6"/>
    <x v="0"/>
    <x v="0"/>
    <x v="0"/>
    <x v="5"/>
    <x v="71"/>
    <s v="AEROVIAS DEL CONTINENTE AMERICANO S.A."/>
    <m/>
  </r>
  <r>
    <x v="0"/>
    <x v="0"/>
    <x v="6"/>
    <x v="0"/>
    <x v="0"/>
    <x v="0"/>
    <x v="5"/>
    <x v="78"/>
    <m/>
    <m/>
  </r>
  <r>
    <x v="0"/>
    <x v="0"/>
    <x v="6"/>
    <x v="0"/>
    <x v="0"/>
    <x v="0"/>
    <x v="6"/>
    <x v="17"/>
    <s v="OLGA BARBOSA DE HURTADO"/>
    <m/>
  </r>
  <r>
    <x v="0"/>
    <x v="0"/>
    <x v="6"/>
    <x v="0"/>
    <x v="0"/>
    <x v="0"/>
    <x v="6"/>
    <x v="17"/>
    <m/>
    <m/>
  </r>
  <r>
    <x v="0"/>
    <x v="0"/>
    <x v="6"/>
    <x v="0"/>
    <x v="0"/>
    <x v="0"/>
    <x v="6"/>
    <x v="143"/>
    <m/>
    <m/>
  </r>
  <r>
    <x v="0"/>
    <x v="0"/>
    <x v="6"/>
    <x v="0"/>
    <x v="0"/>
    <x v="0"/>
    <x v="6"/>
    <x v="161"/>
    <s v="EDIFICIO BELLA VISTA PROPIEDAD HORIZONTAL"/>
    <m/>
  </r>
  <r>
    <x v="0"/>
    <x v="0"/>
    <x v="6"/>
    <x v="0"/>
    <x v="0"/>
    <x v="0"/>
    <x v="29"/>
    <x v="154"/>
    <s v="Suramericana"/>
    <n v="43930"/>
  </r>
  <r>
    <x v="0"/>
    <x v="0"/>
    <x v="6"/>
    <x v="0"/>
    <x v="0"/>
    <x v="0"/>
    <x v="0"/>
    <x v="79"/>
    <m/>
    <m/>
  </r>
  <r>
    <x v="0"/>
    <x v="0"/>
    <x v="6"/>
    <x v="0"/>
    <x v="0"/>
    <x v="0"/>
    <x v="0"/>
    <x v="107"/>
    <s v="EMPRESAS MUNICIPALES DE CALI E.I.C.E. E.S.P."/>
    <n v="173311.94"/>
  </r>
  <r>
    <x v="0"/>
    <x v="0"/>
    <x v="6"/>
    <x v="0"/>
    <x v="0"/>
    <x v="0"/>
    <x v="0"/>
    <x v="108"/>
    <s v="EMPRESAS MUNICIPALES DE CALI E.I.C.E. E.S.P."/>
    <n v="161432"/>
  </r>
  <r>
    <x v="0"/>
    <x v="0"/>
    <x v="6"/>
    <x v="0"/>
    <x v="0"/>
    <x v="0"/>
    <x v="0"/>
    <x v="109"/>
    <s v="EMPRESAS MUNICIPALES DE CALI E.I.C.E. E.S.P."/>
    <n v="690838.06"/>
  </r>
  <r>
    <x v="0"/>
    <x v="0"/>
    <x v="6"/>
    <x v="0"/>
    <x v="0"/>
    <x v="0"/>
    <x v="0"/>
    <x v="80"/>
    <s v="GOOGLE LLC"/>
    <n v="570880"/>
  </r>
  <r>
    <x v="0"/>
    <x v="0"/>
    <x v="6"/>
    <x v="0"/>
    <x v="0"/>
    <x v="0"/>
    <x v="0"/>
    <x v="80"/>
    <s v="GODADDY"/>
    <n v="95988"/>
  </r>
  <r>
    <x v="0"/>
    <x v="0"/>
    <x v="6"/>
    <x v="0"/>
    <x v="0"/>
    <x v="0"/>
    <x v="0"/>
    <x v="80"/>
    <s v="FAVEBOOK IRELAND LIMITED"/>
    <n v="13953"/>
  </r>
  <r>
    <x v="0"/>
    <x v="0"/>
    <x v="6"/>
    <x v="0"/>
    <x v="0"/>
    <x v="0"/>
    <x v="0"/>
    <x v="80"/>
    <s v=" MANCHOLA ASOCIADOS LTDA"/>
    <n v="2600000"/>
  </r>
  <r>
    <x v="0"/>
    <x v="0"/>
    <x v="6"/>
    <x v="0"/>
    <x v="0"/>
    <x v="0"/>
    <x v="0"/>
    <x v="80"/>
    <s v="FD SAN JORGE SAS"/>
    <m/>
  </r>
  <r>
    <x v="0"/>
    <x v="0"/>
    <x v="6"/>
    <x v="0"/>
    <x v="0"/>
    <x v="0"/>
    <x v="0"/>
    <x v="80"/>
    <s v="PRODUCCION GRAFICA EDITORES SAS"/>
    <m/>
  </r>
  <r>
    <x v="0"/>
    <x v="0"/>
    <x v="6"/>
    <x v="0"/>
    <x v="0"/>
    <x v="0"/>
    <x v="0"/>
    <x v="80"/>
    <s v="INGRID VIVIANA AGUDELO POVEDA"/>
    <m/>
  </r>
  <r>
    <x v="0"/>
    <x v="0"/>
    <x v="6"/>
    <x v="0"/>
    <x v="0"/>
    <x v="0"/>
    <x v="0"/>
    <x v="80"/>
    <s v="MARIA JOSE LOPEZ BOLAÑOS"/>
    <m/>
  </r>
  <r>
    <x v="0"/>
    <x v="0"/>
    <x v="6"/>
    <x v="0"/>
    <x v="0"/>
    <x v="0"/>
    <x v="0"/>
    <x v="80"/>
    <s v="ARTEMISA S.A.S BIC"/>
    <m/>
  </r>
  <r>
    <x v="0"/>
    <x v="0"/>
    <x v="6"/>
    <x v="0"/>
    <x v="0"/>
    <x v="0"/>
    <x v="0"/>
    <x v="84"/>
    <s v=" COLOMBIA TELECOMUNICACIONES S.A. E.S.P."/>
    <m/>
  </r>
  <r>
    <x v="0"/>
    <x v="0"/>
    <x v="6"/>
    <x v="0"/>
    <x v="0"/>
    <x v="0"/>
    <x v="0"/>
    <x v="84"/>
    <s v="FARMATODO COLOMBIA S.A"/>
    <m/>
  </r>
  <r>
    <x v="0"/>
    <x v="0"/>
    <x v="6"/>
    <x v="0"/>
    <x v="0"/>
    <x v="0"/>
    <x v="0"/>
    <x v="107"/>
    <s v="LUCERO VASQUEZ"/>
    <n v="455000"/>
  </r>
  <r>
    <x v="0"/>
    <x v="0"/>
    <x v="6"/>
    <x v="0"/>
    <x v="0"/>
    <x v="0"/>
    <x v="0"/>
    <x v="115"/>
    <m/>
    <m/>
  </r>
  <r>
    <x v="0"/>
    <x v="0"/>
    <x v="6"/>
    <x v="0"/>
    <x v="0"/>
    <x v="0"/>
    <x v="0"/>
    <x v="138"/>
    <s v=" COLOMBIA TELECOMUNICACIONES S.A. E.S.P."/>
    <n v="403983"/>
  </r>
  <r>
    <x v="0"/>
    <x v="0"/>
    <x v="6"/>
    <x v="0"/>
    <x v="0"/>
    <x v="0"/>
    <x v="0"/>
    <x v="108"/>
    <m/>
    <m/>
  </r>
  <r>
    <x v="0"/>
    <x v="0"/>
    <x v="6"/>
    <x v="0"/>
    <x v="0"/>
    <x v="0"/>
    <x v="0"/>
    <x v="109"/>
    <m/>
    <m/>
  </r>
  <r>
    <x v="0"/>
    <x v="0"/>
    <x v="6"/>
    <x v="0"/>
    <x v="0"/>
    <x v="0"/>
    <x v="0"/>
    <x v="116"/>
    <s v="JOSE JAVIER SALCEDO SANCHEZ"/>
    <m/>
  </r>
  <r>
    <x v="0"/>
    <x v="0"/>
    <x v="6"/>
    <x v="0"/>
    <x v="0"/>
    <x v="0"/>
    <x v="0"/>
    <x v="116"/>
    <s v="SIIGO SAS"/>
    <m/>
  </r>
  <r>
    <x v="0"/>
    <x v="0"/>
    <x v="6"/>
    <x v="0"/>
    <x v="0"/>
    <x v="0"/>
    <x v="0"/>
    <x v="79"/>
    <m/>
    <m/>
  </r>
  <r>
    <x v="0"/>
    <x v="0"/>
    <x v="6"/>
    <x v="0"/>
    <x v="0"/>
    <x v="0"/>
    <x v="12"/>
    <x v="81"/>
    <m/>
    <m/>
  </r>
  <r>
    <x v="0"/>
    <x v="0"/>
    <x v="6"/>
    <x v="0"/>
    <x v="0"/>
    <x v="0"/>
    <x v="12"/>
    <x v="82"/>
    <s v=" CAMARA DE COMERCIO DE CALI"/>
    <m/>
  </r>
  <r>
    <x v="0"/>
    <x v="0"/>
    <x v="6"/>
    <x v="0"/>
    <x v="0"/>
    <x v="0"/>
    <x v="12"/>
    <x v="83"/>
    <s v=" CAMARA DE COMERCIO DE CALI"/>
    <m/>
  </r>
  <r>
    <x v="0"/>
    <x v="0"/>
    <x v="6"/>
    <x v="0"/>
    <x v="0"/>
    <x v="0"/>
    <x v="12"/>
    <x v="84"/>
    <s v="VALLE PEST CONTROL CALI SAS"/>
    <n v="150000"/>
  </r>
  <r>
    <x v="0"/>
    <x v="0"/>
    <x v="6"/>
    <x v="0"/>
    <x v="0"/>
    <x v="0"/>
    <x v="19"/>
    <x v="100"/>
    <s v="EL COMERCIO ELECTRICO S.A.S."/>
    <m/>
  </r>
  <r>
    <x v="0"/>
    <x v="0"/>
    <x v="6"/>
    <x v="0"/>
    <x v="0"/>
    <x v="0"/>
    <x v="19"/>
    <x v="100"/>
    <s v="Carlos Hernando Rosas Guerrero"/>
    <m/>
  </r>
  <r>
    <x v="0"/>
    <x v="0"/>
    <x v="6"/>
    <x v="0"/>
    <x v="0"/>
    <x v="0"/>
    <x v="19"/>
    <x v="140"/>
    <s v="HECTOR FABIO SANCHEZ"/>
    <n v="120000"/>
  </r>
  <r>
    <x v="0"/>
    <x v="0"/>
    <x v="6"/>
    <x v="0"/>
    <x v="0"/>
    <x v="0"/>
    <x v="28"/>
    <x v="150"/>
    <s v="VERGARA Y GRANADA SAS"/>
    <m/>
  </r>
  <r>
    <x v="0"/>
    <x v="0"/>
    <x v="6"/>
    <x v="0"/>
    <x v="0"/>
    <x v="0"/>
    <x v="31"/>
    <x v="85"/>
    <s v="ONLINE MARIA DEL MAR MEZU PALACIOS"/>
    <m/>
  </r>
  <r>
    <x v="0"/>
    <x v="0"/>
    <x v="6"/>
    <x v="0"/>
    <x v="0"/>
    <x v="0"/>
    <x v="31"/>
    <x v="85"/>
    <s v="FERRETODO LA PORTADA"/>
    <m/>
  </r>
  <r>
    <x v="0"/>
    <x v="0"/>
    <x v="6"/>
    <x v="0"/>
    <x v="0"/>
    <x v="0"/>
    <x v="27"/>
    <x v="140"/>
    <s v="JOSE JAVIER SALCEDO SANCHEZ"/>
    <m/>
  </r>
  <r>
    <x v="0"/>
    <x v="0"/>
    <x v="6"/>
    <x v="0"/>
    <x v="0"/>
    <x v="0"/>
    <x v="27"/>
    <x v="148"/>
    <s v=" PANGEA NATURAL PRODUCTS S.A.S."/>
    <m/>
  </r>
  <r>
    <x v="0"/>
    <x v="0"/>
    <x v="6"/>
    <x v="0"/>
    <x v="0"/>
    <x v="0"/>
    <x v="27"/>
    <x v="139"/>
    <s v=" PANGEA NATURAL PRODUCTS S.A.S."/>
    <m/>
  </r>
  <r>
    <x v="0"/>
    <x v="0"/>
    <x v="6"/>
    <x v="0"/>
    <x v="0"/>
    <x v="0"/>
    <x v="27"/>
    <x v="149"/>
    <s v=" PANGEA NATURAL PRODUCTS S.A.S."/>
    <m/>
  </r>
  <r>
    <x v="0"/>
    <x v="0"/>
    <x v="6"/>
    <x v="0"/>
    <x v="0"/>
    <x v="0"/>
    <x v="22"/>
    <x v="105"/>
    <s v=" PANGEA NATURAL PRODUCTS S.A.S."/>
    <m/>
  </r>
  <r>
    <x v="0"/>
    <x v="0"/>
    <x v="6"/>
    <x v="0"/>
    <x v="0"/>
    <x v="0"/>
    <x v="16"/>
    <x v="86"/>
    <s v="AEROVIAS DEL CONTINENTE AMERICANO S.A."/>
    <m/>
  </r>
  <r>
    <x v="0"/>
    <x v="0"/>
    <x v="6"/>
    <x v="0"/>
    <x v="0"/>
    <x v="0"/>
    <x v="16"/>
    <x v="86"/>
    <s v="AEROVIAS DE INTEGRACION REGIONAL S A"/>
    <m/>
  </r>
  <r>
    <x v="0"/>
    <x v="0"/>
    <x v="6"/>
    <x v="0"/>
    <x v="0"/>
    <x v="0"/>
    <x v="16"/>
    <x v="86"/>
    <s v="AERO REPUBLICA S.A"/>
    <m/>
  </r>
  <r>
    <x v="0"/>
    <x v="0"/>
    <x v="6"/>
    <x v="0"/>
    <x v="0"/>
    <x v="0"/>
    <x v="16"/>
    <x v="117"/>
    <s v="HOSTAL LAS MERCEDES BOUTIQUE"/>
    <m/>
  </r>
  <r>
    <x v="0"/>
    <x v="0"/>
    <x v="6"/>
    <x v="0"/>
    <x v="0"/>
    <x v="0"/>
    <x v="16"/>
    <x v="117"/>
    <s v="Hotel Laureles Plaza SAS"/>
    <m/>
  </r>
  <r>
    <x v="0"/>
    <x v="0"/>
    <x v="6"/>
    <x v="0"/>
    <x v="0"/>
    <x v="0"/>
    <x v="16"/>
    <x v="117"/>
    <s v="CIENTO UNO S.A.S"/>
    <m/>
  </r>
  <r>
    <x v="0"/>
    <x v="0"/>
    <x v="6"/>
    <x v="0"/>
    <x v="0"/>
    <x v="0"/>
    <x v="22"/>
    <x v="105"/>
    <m/>
    <m/>
  </r>
  <r>
    <x v="0"/>
    <x v="0"/>
    <x v="6"/>
    <x v="0"/>
    <x v="0"/>
    <x v="0"/>
    <x v="2"/>
    <x v="87"/>
    <s v=" SHOPIFY INC"/>
    <n v="273485"/>
  </r>
  <r>
    <x v="0"/>
    <x v="0"/>
    <x v="6"/>
    <x v="0"/>
    <x v="0"/>
    <x v="0"/>
    <x v="2"/>
    <x v="87"/>
    <s v="CORPORACION CLUB DE TENIS CALI"/>
    <n v="832124"/>
  </r>
  <r>
    <x v="0"/>
    <x v="0"/>
    <x v="6"/>
    <x v="0"/>
    <x v="0"/>
    <x v="0"/>
    <x v="2"/>
    <x v="87"/>
    <s v="TSO"/>
    <m/>
  </r>
  <r>
    <x v="0"/>
    <x v="0"/>
    <x v="6"/>
    <x v="0"/>
    <x v="0"/>
    <x v="0"/>
    <x v="2"/>
    <x v="87"/>
    <s v="ASOCIACIÓN NACIONAL DE EMPRESARIOS DE COLOMBIA"/>
    <m/>
  </r>
  <r>
    <x v="0"/>
    <x v="0"/>
    <x v="6"/>
    <x v="0"/>
    <x v="0"/>
    <x v="0"/>
    <x v="2"/>
    <x v="155"/>
    <s v="TIERRADENTRO CAFE CO S.A.S."/>
    <m/>
  </r>
  <r>
    <x v="0"/>
    <x v="0"/>
    <x v="6"/>
    <x v="0"/>
    <x v="0"/>
    <x v="0"/>
    <x v="2"/>
    <x v="155"/>
    <s v="CANTINA LA 15 SAS"/>
    <m/>
  </r>
  <r>
    <x v="0"/>
    <x v="0"/>
    <x v="6"/>
    <x v="0"/>
    <x v="0"/>
    <x v="0"/>
    <x v="2"/>
    <x v="155"/>
    <m/>
    <m/>
  </r>
  <r>
    <x v="0"/>
    <x v="0"/>
    <x v="6"/>
    <x v="0"/>
    <x v="0"/>
    <x v="0"/>
    <x v="2"/>
    <x v="88"/>
    <s v="SAN CAMILO COFFE INDUSTRY SAS"/>
    <m/>
  </r>
  <r>
    <x v="0"/>
    <x v="0"/>
    <x v="6"/>
    <x v="0"/>
    <x v="0"/>
    <x v="0"/>
    <x v="2"/>
    <x v="88"/>
    <s v="JAIME ANDRES DAMELINES CASANOVA"/>
    <n v="32700"/>
  </r>
  <r>
    <x v="0"/>
    <x v="0"/>
    <x v="6"/>
    <x v="0"/>
    <x v="0"/>
    <x v="0"/>
    <x v="2"/>
    <x v="89"/>
    <s v="ONLINE MARIA DEL MAR MEZU PALACIOS"/>
    <m/>
  </r>
  <r>
    <x v="0"/>
    <x v="0"/>
    <x v="6"/>
    <x v="0"/>
    <x v="0"/>
    <x v="0"/>
    <x v="2"/>
    <x v="89"/>
    <s v="SURAMERICA COMERCIAL S.A.S."/>
    <m/>
  </r>
  <r>
    <x v="0"/>
    <x v="0"/>
    <x v="6"/>
    <x v="0"/>
    <x v="0"/>
    <x v="0"/>
    <x v="2"/>
    <x v="89"/>
    <s v="IKSO SAS"/>
    <n v="210739.5"/>
  </r>
  <r>
    <x v="0"/>
    <x v="0"/>
    <x v="6"/>
    <x v="0"/>
    <x v="0"/>
    <x v="0"/>
    <x v="2"/>
    <x v="90"/>
    <s v="GRUPO ARGURI SAS "/>
    <m/>
  </r>
  <r>
    <x v="0"/>
    <x v="0"/>
    <x v="6"/>
    <x v="0"/>
    <x v="0"/>
    <x v="0"/>
    <x v="2"/>
    <x v="90"/>
    <m/>
    <m/>
  </r>
  <r>
    <x v="0"/>
    <x v="0"/>
    <x v="6"/>
    <x v="0"/>
    <x v="0"/>
    <x v="0"/>
    <x v="2"/>
    <x v="90"/>
    <m/>
    <m/>
  </r>
  <r>
    <x v="0"/>
    <x v="0"/>
    <x v="6"/>
    <x v="0"/>
    <x v="0"/>
    <x v="0"/>
    <x v="2"/>
    <x v="90"/>
    <m/>
    <m/>
  </r>
  <r>
    <x v="0"/>
    <x v="0"/>
    <x v="6"/>
    <x v="0"/>
    <x v="0"/>
    <x v="0"/>
    <x v="2"/>
    <x v="90"/>
    <m/>
    <m/>
  </r>
  <r>
    <x v="0"/>
    <x v="0"/>
    <x v="6"/>
    <x v="0"/>
    <x v="0"/>
    <x v="0"/>
    <x v="2"/>
    <x v="90"/>
    <m/>
    <m/>
  </r>
  <r>
    <x v="0"/>
    <x v="0"/>
    <x v="6"/>
    <x v="0"/>
    <x v="0"/>
    <x v="0"/>
    <x v="2"/>
    <x v="91"/>
    <s v="SURAMERICA COMERCIAL S.A.S."/>
    <m/>
  </r>
  <r>
    <x v="0"/>
    <x v="0"/>
    <x v="6"/>
    <x v="0"/>
    <x v="0"/>
    <x v="0"/>
    <x v="2"/>
    <x v="91"/>
    <s v="COMERCIALIZADORA BIO-BIO SAS EN"/>
    <n v="172000"/>
  </r>
  <r>
    <x v="0"/>
    <x v="0"/>
    <x v="6"/>
    <x v="0"/>
    <x v="0"/>
    <x v="0"/>
    <x v="2"/>
    <x v="91"/>
    <s v="TIZONES LIMITADA"/>
    <n v="639629"/>
  </r>
  <r>
    <x v="0"/>
    <x v="0"/>
    <x v="6"/>
    <x v="0"/>
    <x v="0"/>
    <x v="0"/>
    <x v="2"/>
    <x v="91"/>
    <s v="SEBASTIAN MENDOZA CASTAÑO"/>
    <n v="229900"/>
  </r>
  <r>
    <x v="0"/>
    <x v="0"/>
    <x v="6"/>
    <x v="0"/>
    <x v="0"/>
    <x v="0"/>
    <x v="2"/>
    <x v="91"/>
    <s v="ONLINE MARIA DEL MAR MEZU PALACIOS"/>
    <n v="40700"/>
  </r>
  <r>
    <x v="0"/>
    <x v="0"/>
    <x v="6"/>
    <x v="0"/>
    <x v="0"/>
    <x v="0"/>
    <x v="2"/>
    <x v="92"/>
    <m/>
    <m/>
  </r>
  <r>
    <x v="0"/>
    <x v="0"/>
    <x v="6"/>
    <x v="0"/>
    <x v="0"/>
    <x v="0"/>
    <x v="2"/>
    <x v="136"/>
    <s v="AGUSTIN ARMANDO POVEDA OVIEDO"/>
    <m/>
  </r>
  <r>
    <x v="0"/>
    <x v="0"/>
    <x v="6"/>
    <x v="0"/>
    <x v="0"/>
    <x v="0"/>
    <x v="2"/>
    <x v="136"/>
    <s v="DIEGO FERNANDO MORALES CELIS"/>
    <m/>
  </r>
  <r>
    <x v="0"/>
    <x v="0"/>
    <x v="6"/>
    <x v="0"/>
    <x v="0"/>
    <x v="0"/>
    <x v="2"/>
    <x v="136"/>
    <s v="DIEGO CAICEDO"/>
    <m/>
  </r>
  <r>
    <x v="0"/>
    <x v="0"/>
    <x v="6"/>
    <x v="0"/>
    <x v="0"/>
    <x v="0"/>
    <x v="2"/>
    <x v="136"/>
    <s v="MANUEL ACOSTA"/>
    <m/>
  </r>
  <r>
    <x v="0"/>
    <x v="0"/>
    <x v="6"/>
    <x v="0"/>
    <x v="0"/>
    <x v="0"/>
    <x v="2"/>
    <x v="136"/>
    <s v="AGUSTIN ARMANDO POVEDA OVIEDO"/>
    <m/>
  </r>
  <r>
    <x v="0"/>
    <x v="0"/>
    <x v="6"/>
    <x v="0"/>
    <x v="0"/>
    <x v="0"/>
    <x v="2"/>
    <x v="136"/>
    <s v="sebastian marin ramirez"/>
    <m/>
  </r>
  <r>
    <x v="0"/>
    <x v="0"/>
    <x v="6"/>
    <x v="0"/>
    <x v="0"/>
    <x v="0"/>
    <x v="2"/>
    <x v="136"/>
    <s v="ONLINE MARIA DEL MAR MEZU PALACIOS"/>
    <m/>
  </r>
  <r>
    <x v="0"/>
    <x v="0"/>
    <x v="6"/>
    <x v="0"/>
    <x v="0"/>
    <x v="0"/>
    <x v="2"/>
    <x v="136"/>
    <s v="ALEXANDRA MARIN RAMIREZ"/>
    <m/>
  </r>
  <r>
    <x v="0"/>
    <x v="0"/>
    <x v="6"/>
    <x v="0"/>
    <x v="0"/>
    <x v="0"/>
    <x v="2"/>
    <x v="141"/>
    <s v="ONLINE OSCAR ESCOBAR JIMENEZ"/>
    <m/>
  </r>
  <r>
    <x v="0"/>
    <x v="0"/>
    <x v="6"/>
    <x v="0"/>
    <x v="0"/>
    <x v="0"/>
    <x v="2"/>
    <x v="141"/>
    <m/>
    <m/>
  </r>
  <r>
    <x v="0"/>
    <x v="0"/>
    <x v="6"/>
    <x v="0"/>
    <x v="0"/>
    <x v="0"/>
    <x v="2"/>
    <x v="141"/>
    <m/>
    <m/>
  </r>
  <r>
    <x v="0"/>
    <x v="0"/>
    <x v="6"/>
    <x v="0"/>
    <x v="0"/>
    <x v="0"/>
    <x v="2"/>
    <x v="93"/>
    <m/>
    <m/>
  </r>
  <r>
    <x v="0"/>
    <x v="0"/>
    <x v="6"/>
    <x v="0"/>
    <x v="0"/>
    <x v="0"/>
    <x v="2"/>
    <x v="84"/>
    <s v="JHON FREYMAN ESCOBAR"/>
    <m/>
  </r>
  <r>
    <x v="0"/>
    <x v="0"/>
    <x v="6"/>
    <x v="0"/>
    <x v="0"/>
    <x v="0"/>
    <x v="2"/>
    <x v="84"/>
    <s v="EMPACKING GLOBAL SAS"/>
    <m/>
  </r>
  <r>
    <x v="0"/>
    <x v="0"/>
    <x v="6"/>
    <x v="0"/>
    <x v="0"/>
    <x v="0"/>
    <x v="2"/>
    <x v="84"/>
    <s v="ALEXANDRA MARIN RAMIREZ"/>
    <n v="8000"/>
  </r>
  <r>
    <x v="0"/>
    <x v="0"/>
    <x v="6"/>
    <x v="0"/>
    <x v="0"/>
    <x v="0"/>
    <x v="2"/>
    <x v="84"/>
    <m/>
    <m/>
  </r>
  <r>
    <x v="0"/>
    <x v="0"/>
    <x v="6"/>
    <x v="0"/>
    <x v="0"/>
    <x v="0"/>
    <x v="2"/>
    <x v="84"/>
    <m/>
    <m/>
  </r>
  <r>
    <x v="0"/>
    <x v="0"/>
    <x v="6"/>
    <x v="0"/>
    <x v="0"/>
    <x v="0"/>
    <x v="2"/>
    <x v="84"/>
    <m/>
    <m/>
  </r>
  <r>
    <x v="0"/>
    <x v="0"/>
    <x v="6"/>
    <x v="0"/>
    <x v="0"/>
    <x v="0"/>
    <x v="2"/>
    <x v="84"/>
    <m/>
    <m/>
  </r>
  <r>
    <x v="0"/>
    <x v="0"/>
    <x v="6"/>
    <x v="0"/>
    <x v="0"/>
    <x v="0"/>
    <x v="2"/>
    <x v="84"/>
    <m/>
    <m/>
  </r>
  <r>
    <x v="0"/>
    <x v="0"/>
    <x v="6"/>
    <x v="0"/>
    <x v="0"/>
    <x v="0"/>
    <x v="2"/>
    <x v="84"/>
    <m/>
    <m/>
  </r>
  <r>
    <x v="0"/>
    <x v="0"/>
    <x v="6"/>
    <x v="0"/>
    <x v="0"/>
    <x v="0"/>
    <x v="2"/>
    <x v="84"/>
    <m/>
    <m/>
  </r>
  <r>
    <x v="0"/>
    <x v="0"/>
    <x v="6"/>
    <x v="0"/>
    <x v="0"/>
    <x v="7"/>
    <x v="4"/>
    <x v="119"/>
    <s v="DAVID MUÑOZ MONTOYA"/>
    <n v="3800000"/>
  </r>
  <r>
    <x v="0"/>
    <x v="0"/>
    <x v="6"/>
    <x v="0"/>
    <x v="0"/>
    <x v="7"/>
    <x v="4"/>
    <x v="119"/>
    <s v="ALEXANDRA MARIN RAMIREZ"/>
    <n v="3550000"/>
  </r>
  <r>
    <x v="0"/>
    <x v="0"/>
    <x v="6"/>
    <x v="0"/>
    <x v="0"/>
    <x v="7"/>
    <x v="4"/>
    <x v="119"/>
    <s v="OSCAR ESCOBAR JIMÉNEZ"/>
    <m/>
  </r>
  <r>
    <x v="0"/>
    <x v="0"/>
    <x v="6"/>
    <x v="0"/>
    <x v="0"/>
    <x v="7"/>
    <x v="4"/>
    <x v="120"/>
    <s v="DAVID MUÑOZ MONTOYA"/>
    <m/>
  </r>
  <r>
    <x v="0"/>
    <x v="0"/>
    <x v="6"/>
    <x v="0"/>
    <x v="0"/>
    <x v="7"/>
    <x v="4"/>
    <x v="121"/>
    <s v="DAVID MUÑOZ MONTOYA"/>
    <n v="316667"/>
  </r>
  <r>
    <x v="0"/>
    <x v="0"/>
    <x v="6"/>
    <x v="0"/>
    <x v="0"/>
    <x v="7"/>
    <x v="4"/>
    <x v="121"/>
    <s v="OSCAR ESCOBAR JIMÉNEZ"/>
    <m/>
  </r>
  <r>
    <x v="0"/>
    <x v="0"/>
    <x v="6"/>
    <x v="0"/>
    <x v="0"/>
    <x v="7"/>
    <x v="4"/>
    <x v="121"/>
    <s v="ALEXANDRA MARIN RAMIREZ"/>
    <n v="186000"/>
  </r>
  <r>
    <x v="0"/>
    <x v="0"/>
    <x v="6"/>
    <x v="0"/>
    <x v="0"/>
    <x v="7"/>
    <x v="4"/>
    <x v="122"/>
    <s v="DAVID MUÑOZ MONTOYA"/>
    <n v="38000"/>
  </r>
  <r>
    <x v="0"/>
    <x v="0"/>
    <x v="6"/>
    <x v="0"/>
    <x v="0"/>
    <x v="7"/>
    <x v="4"/>
    <x v="122"/>
    <s v="ALEXANDRA MARIN RAMIREZ"/>
    <n v="22320"/>
  </r>
  <r>
    <x v="0"/>
    <x v="0"/>
    <x v="6"/>
    <x v="0"/>
    <x v="0"/>
    <x v="7"/>
    <x v="4"/>
    <x v="122"/>
    <s v="OSCAR ESCOBAR JIMÉNEZ"/>
    <m/>
  </r>
  <r>
    <x v="0"/>
    <x v="0"/>
    <x v="6"/>
    <x v="0"/>
    <x v="0"/>
    <x v="7"/>
    <x v="4"/>
    <x v="123"/>
    <s v="DAVID MUÑOZ MONTOYA"/>
    <n v="316667"/>
  </r>
  <r>
    <x v="0"/>
    <x v="0"/>
    <x v="6"/>
    <x v="0"/>
    <x v="0"/>
    <x v="7"/>
    <x v="4"/>
    <x v="123"/>
    <s v="OSCAR ESCOBAR JIMÉNEZ"/>
    <m/>
  </r>
  <r>
    <x v="0"/>
    <x v="0"/>
    <x v="6"/>
    <x v="0"/>
    <x v="0"/>
    <x v="7"/>
    <x v="4"/>
    <x v="123"/>
    <s v="ALEXANDRA MARIN RAMIREZ"/>
    <n v="186000"/>
  </r>
  <r>
    <x v="0"/>
    <x v="0"/>
    <x v="6"/>
    <x v="0"/>
    <x v="0"/>
    <x v="7"/>
    <x v="4"/>
    <x v="124"/>
    <s v="DAVID MUÑOZ MONTOYA"/>
    <n v="158333"/>
  </r>
  <r>
    <x v="0"/>
    <x v="0"/>
    <x v="6"/>
    <x v="0"/>
    <x v="0"/>
    <x v="7"/>
    <x v="4"/>
    <x v="124"/>
    <s v="OSCAR ESCOBAR JIMÉNEZ"/>
    <m/>
  </r>
  <r>
    <x v="0"/>
    <x v="0"/>
    <x v="6"/>
    <x v="0"/>
    <x v="0"/>
    <x v="7"/>
    <x v="4"/>
    <x v="124"/>
    <s v="ALEXANDRA MARIN RAMIREZ"/>
    <n v="147917"/>
  </r>
  <r>
    <x v="0"/>
    <x v="0"/>
    <x v="6"/>
    <x v="0"/>
    <x v="0"/>
    <x v="7"/>
    <x v="4"/>
    <x v="135"/>
    <m/>
    <m/>
  </r>
  <r>
    <x v="0"/>
    <x v="0"/>
    <x v="6"/>
    <x v="0"/>
    <x v="0"/>
    <x v="7"/>
    <x v="4"/>
    <x v="125"/>
    <s v="DAVID MUÑOZ MONTOYA"/>
    <m/>
  </r>
  <r>
    <x v="0"/>
    <x v="0"/>
    <x v="6"/>
    <x v="0"/>
    <x v="0"/>
    <x v="7"/>
    <x v="4"/>
    <x v="144"/>
    <s v="DAVID MUÑOZ MONTOYA"/>
    <m/>
  </r>
  <r>
    <x v="0"/>
    <x v="0"/>
    <x v="6"/>
    <x v="0"/>
    <x v="0"/>
    <x v="7"/>
    <x v="4"/>
    <x v="144"/>
    <s v="OSCAR ESCOBAR JIMÉNEZ"/>
    <m/>
  </r>
  <r>
    <x v="0"/>
    <x v="0"/>
    <x v="6"/>
    <x v="0"/>
    <x v="0"/>
    <x v="7"/>
    <x v="4"/>
    <x v="126"/>
    <m/>
    <m/>
  </r>
  <r>
    <x v="0"/>
    <x v="0"/>
    <x v="6"/>
    <x v="0"/>
    <x v="0"/>
    <x v="7"/>
    <x v="4"/>
    <x v="127"/>
    <s v="SEGUROS DE RIESGOS LABORALES SURAMERICANA S.A."/>
    <n v="36742"/>
  </r>
  <r>
    <x v="0"/>
    <x v="0"/>
    <x v="6"/>
    <x v="0"/>
    <x v="0"/>
    <x v="7"/>
    <x v="4"/>
    <x v="152"/>
    <s v="Eps Famisanar"/>
    <m/>
  </r>
  <r>
    <x v="0"/>
    <x v="0"/>
    <x v="6"/>
    <x v="0"/>
    <x v="0"/>
    <x v="7"/>
    <x v="4"/>
    <x v="128"/>
    <s v="Protección S.A"/>
    <n v="882000"/>
  </r>
  <r>
    <x v="0"/>
    <x v="0"/>
    <x v="6"/>
    <x v="0"/>
    <x v="0"/>
    <x v="7"/>
    <x v="4"/>
    <x v="129"/>
    <s v="Colsubsidio "/>
    <n v="152000"/>
  </r>
  <r>
    <x v="0"/>
    <x v="0"/>
    <x v="6"/>
    <x v="0"/>
    <x v="0"/>
    <x v="7"/>
    <x v="4"/>
    <x v="129"/>
    <s v="Comfandi"/>
    <n v="142000"/>
  </r>
  <r>
    <x v="0"/>
    <x v="0"/>
    <x v="6"/>
    <x v="0"/>
    <x v="0"/>
    <x v="7"/>
    <x v="4"/>
    <x v="130"/>
    <m/>
    <m/>
  </r>
  <r>
    <x v="0"/>
    <x v="0"/>
    <x v="6"/>
    <x v="0"/>
    <x v="0"/>
    <x v="7"/>
    <x v="2"/>
    <x v="131"/>
    <m/>
    <m/>
  </r>
  <r>
    <x v="0"/>
    <x v="0"/>
    <x v="6"/>
    <x v="0"/>
    <x v="0"/>
    <x v="1"/>
    <x v="7"/>
    <x v="34"/>
    <s v="Bancolombia"/>
    <n v="137784.99"/>
  </r>
  <r>
    <x v="0"/>
    <x v="0"/>
    <x v="6"/>
    <x v="0"/>
    <x v="0"/>
    <x v="1"/>
    <x v="7"/>
    <x v="20"/>
    <s v="Bancolombia"/>
    <n v="182200"/>
  </r>
  <r>
    <x v="0"/>
    <x v="0"/>
    <x v="6"/>
    <x v="0"/>
    <x v="0"/>
    <x v="1"/>
    <x v="7"/>
    <x v="20"/>
    <s v="Mercadopago Colombia Ltda"/>
    <n v="285988"/>
  </r>
  <r>
    <x v="0"/>
    <x v="0"/>
    <x v="6"/>
    <x v="0"/>
    <x v="0"/>
    <x v="1"/>
    <x v="7"/>
    <x v="101"/>
    <s v="Protección S.A"/>
    <m/>
  </r>
  <r>
    <x v="0"/>
    <x v="0"/>
    <x v="6"/>
    <x v="0"/>
    <x v="0"/>
    <x v="1"/>
    <x v="7"/>
    <x v="101"/>
    <s v="Colsubsidio "/>
    <m/>
  </r>
  <r>
    <x v="0"/>
    <x v="0"/>
    <x v="6"/>
    <x v="0"/>
    <x v="0"/>
    <x v="1"/>
    <x v="7"/>
    <x v="101"/>
    <s v="Sanitas"/>
    <m/>
  </r>
  <r>
    <x v="0"/>
    <x v="0"/>
    <x v="6"/>
    <x v="0"/>
    <x v="0"/>
    <x v="1"/>
    <x v="7"/>
    <x v="101"/>
    <s v="Eps Famisanar"/>
    <m/>
  </r>
  <r>
    <x v="0"/>
    <x v="0"/>
    <x v="6"/>
    <x v="0"/>
    <x v="0"/>
    <x v="1"/>
    <x v="7"/>
    <x v="101"/>
    <s v="EPS Sura"/>
    <m/>
  </r>
  <r>
    <x v="0"/>
    <x v="0"/>
    <x v="6"/>
    <x v="0"/>
    <x v="0"/>
    <x v="1"/>
    <x v="7"/>
    <x v="101"/>
    <s v="Comfandi "/>
    <m/>
  </r>
  <r>
    <x v="0"/>
    <x v="0"/>
    <x v="6"/>
    <x v="0"/>
    <x v="0"/>
    <x v="1"/>
    <x v="7"/>
    <x v="101"/>
    <s v="DIAN"/>
    <m/>
  </r>
  <r>
    <x v="0"/>
    <x v="0"/>
    <x v="6"/>
    <x v="0"/>
    <x v="0"/>
    <x v="1"/>
    <x v="7"/>
    <x v="159"/>
    <s v="GOOGLE LLC"/>
    <m/>
  </r>
  <r>
    <x v="0"/>
    <x v="0"/>
    <x v="6"/>
    <x v="0"/>
    <x v="0"/>
    <x v="1"/>
    <x v="7"/>
    <x v="159"/>
    <s v="FAVEBOOK IRELAND LIMITED"/>
    <m/>
  </r>
  <r>
    <x v="0"/>
    <x v="0"/>
    <x v="6"/>
    <x v="0"/>
    <x v="0"/>
    <x v="1"/>
    <x v="7"/>
    <x v="55"/>
    <s v="FARMATODO COLOMBIA S.A"/>
    <n v="5184373"/>
  </r>
  <r>
    <x v="0"/>
    <x v="0"/>
    <x v="6"/>
    <x v="0"/>
    <x v="0"/>
    <x v="1"/>
    <x v="7"/>
    <x v="55"/>
    <s v="ALIMENTOS SOSTENIBLES SAS"/>
    <m/>
  </r>
  <r>
    <x v="0"/>
    <x v="0"/>
    <x v="6"/>
    <x v="0"/>
    <x v="0"/>
    <x v="1"/>
    <x v="8"/>
    <x v="22"/>
    <s v="Bancolombia"/>
    <n v="651204.01"/>
  </r>
  <r>
    <x v="0"/>
    <x v="0"/>
    <x v="6"/>
    <x v="0"/>
    <x v="0"/>
    <x v="1"/>
    <x v="8"/>
    <x v="94"/>
    <s v="CONNPLANTS SAS"/>
    <m/>
  </r>
  <r>
    <x v="0"/>
    <x v="0"/>
    <x v="6"/>
    <x v="0"/>
    <x v="0"/>
    <x v="1"/>
    <x v="8"/>
    <x v="94"/>
    <s v="PRODUCCION GRAFICA EDITORES SAS"/>
    <m/>
  </r>
  <r>
    <x v="0"/>
    <x v="0"/>
    <x v="6"/>
    <x v="0"/>
    <x v="0"/>
    <x v="1"/>
    <x v="8"/>
    <x v="94"/>
    <s v="HOSTAL LAS MERCEDES BOUTIQUE"/>
    <m/>
  </r>
  <r>
    <x v="0"/>
    <x v="0"/>
    <x v="6"/>
    <x v="0"/>
    <x v="0"/>
    <x v="1"/>
    <x v="8"/>
    <x v="94"/>
    <s v="LABORATORIO DE ALIMENTOS Y SIMILARES MICROQUIM S.A.S."/>
    <n v="1572.12"/>
  </r>
  <r>
    <x v="0"/>
    <x v="0"/>
    <x v="6"/>
    <x v="0"/>
    <x v="0"/>
    <x v="1"/>
    <x v="8"/>
    <x v="94"/>
    <s v="sebastian marin ramirez"/>
    <n v="2200"/>
  </r>
  <r>
    <x v="0"/>
    <x v="0"/>
    <x v="6"/>
    <x v="0"/>
    <x v="0"/>
    <x v="1"/>
    <x v="8"/>
    <x v="94"/>
    <s v="LUCERO VASQUEZ"/>
    <n v="14950"/>
  </r>
  <r>
    <x v="0"/>
    <x v="0"/>
    <x v="6"/>
    <x v="0"/>
    <x v="0"/>
    <x v="1"/>
    <x v="8"/>
    <x v="94"/>
    <s v="SEBASTIAN MENDOZA CASTAÑO"/>
    <n v="1800"/>
  </r>
  <r>
    <x v="0"/>
    <x v="0"/>
    <x v="6"/>
    <x v="0"/>
    <x v="0"/>
    <x v="1"/>
    <x v="8"/>
    <x v="94"/>
    <s v="MARIA JOSE LOPEZ BOLAÑOS"/>
    <m/>
  </r>
  <r>
    <x v="0"/>
    <x v="0"/>
    <x v="6"/>
    <x v="0"/>
    <x v="0"/>
    <x v="1"/>
    <x v="8"/>
    <x v="94"/>
    <s v="PRODUCCION GRAFICA EDITORES SAS"/>
    <n v="2192.52"/>
  </r>
  <r>
    <x v="0"/>
    <x v="0"/>
    <x v="6"/>
    <x v="0"/>
    <x v="0"/>
    <x v="1"/>
    <x v="8"/>
    <x v="95"/>
    <m/>
    <m/>
  </r>
  <r>
    <x v="0"/>
    <x v="0"/>
    <x v="6"/>
    <x v="0"/>
    <x v="0"/>
    <x v="1"/>
    <x v="8"/>
    <x v="77"/>
    <s v="CORPORACION CLUB DE TENIS CALI"/>
    <m/>
  </r>
  <r>
    <x v="0"/>
    <x v="0"/>
    <x v="6"/>
    <x v="0"/>
    <x v="0"/>
    <x v="1"/>
    <x v="8"/>
    <x v="156"/>
    <s v="MUNICIPIO DE SANTIAGO DE CALI"/>
    <m/>
  </r>
  <r>
    <x v="0"/>
    <x v="0"/>
    <x v="6"/>
    <x v="0"/>
    <x v="0"/>
    <x v="1"/>
    <x v="8"/>
    <x v="156"/>
    <s v=" COLOMBIA TELECOMUNICACIONES S.A. E.S.P."/>
    <n v="26.11"/>
  </r>
  <r>
    <x v="0"/>
    <x v="0"/>
    <x v="6"/>
    <x v="0"/>
    <x v="0"/>
    <x v="1"/>
    <x v="8"/>
    <x v="156"/>
    <s v="Protección S.A"/>
    <m/>
  </r>
  <r>
    <x v="0"/>
    <x v="0"/>
    <x v="6"/>
    <x v="0"/>
    <x v="0"/>
    <x v="1"/>
    <x v="8"/>
    <x v="156"/>
    <s v="RANPACK SAS"/>
    <m/>
  </r>
  <r>
    <x v="0"/>
    <x v="0"/>
    <x v="6"/>
    <x v="0"/>
    <x v="0"/>
    <x v="1"/>
    <x v="8"/>
    <x v="156"/>
    <s v="MERCADEO COMPARTIDO SAS"/>
    <m/>
  </r>
  <r>
    <x v="0"/>
    <x v="0"/>
    <x v="6"/>
    <x v="0"/>
    <x v="0"/>
    <x v="1"/>
    <x v="8"/>
    <x v="156"/>
    <s v="ALLTAG SAS"/>
    <m/>
  </r>
  <r>
    <x v="0"/>
    <x v="0"/>
    <x v="6"/>
    <x v="0"/>
    <x v="0"/>
    <x v="1"/>
    <x v="8"/>
    <x v="156"/>
    <s v="FARMAVIT EMPRESA ASOCIATIVA DE TRABAJO"/>
    <m/>
  </r>
  <r>
    <x v="0"/>
    <x v="0"/>
    <x v="6"/>
    <x v="0"/>
    <x v="0"/>
    <x v="1"/>
    <x v="8"/>
    <x v="156"/>
    <s v="AEROVIAS DEL CONTINENTE AMERICANO S.A."/>
    <m/>
  </r>
  <r>
    <x v="0"/>
    <x v="0"/>
    <x v="6"/>
    <x v="0"/>
    <x v="0"/>
    <x v="1"/>
    <x v="8"/>
    <x v="156"/>
    <s v="MELONN SAS"/>
    <m/>
  </r>
  <r>
    <x v="0"/>
    <x v="0"/>
    <x v="6"/>
    <x v="0"/>
    <x v="0"/>
    <x v="1"/>
    <x v="8"/>
    <x v="156"/>
    <s v="DIAN"/>
    <n v="414"/>
  </r>
  <r>
    <x v="0"/>
    <x v="0"/>
    <x v="6"/>
    <x v="0"/>
    <x v="0"/>
    <x v="1"/>
    <x v="8"/>
    <x v="156"/>
    <s v="ALLTAG SAS"/>
    <m/>
  </r>
  <r>
    <x v="0"/>
    <x v="0"/>
    <x v="6"/>
    <x v="0"/>
    <x v="0"/>
    <x v="1"/>
    <x v="8"/>
    <x v="156"/>
    <m/>
    <m/>
  </r>
  <r>
    <x v="0"/>
    <x v="0"/>
    <x v="6"/>
    <x v="0"/>
    <x v="0"/>
    <x v="1"/>
    <x v="8"/>
    <x v="156"/>
    <m/>
    <m/>
  </r>
  <r>
    <x v="0"/>
    <x v="0"/>
    <x v="6"/>
    <x v="0"/>
    <x v="0"/>
    <x v="1"/>
    <x v="8"/>
    <x v="4"/>
    <s v="SEBASTIAN MENDOZA CASTAÑO"/>
    <m/>
  </r>
  <r>
    <x v="0"/>
    <x v="0"/>
    <x v="6"/>
    <x v="0"/>
    <x v="0"/>
    <x v="1"/>
    <x v="8"/>
    <x v="4"/>
    <s v="SURAMERICA COMERCIAL S.A.S."/>
    <m/>
  </r>
  <r>
    <x v="0"/>
    <x v="0"/>
    <x v="6"/>
    <x v="0"/>
    <x v="0"/>
    <x v="1"/>
    <x v="8"/>
    <x v="4"/>
    <s v="ONLINE MARIA DEL MAR MEZU PALACIOS"/>
    <m/>
  </r>
  <r>
    <x v="0"/>
    <x v="0"/>
    <x v="6"/>
    <x v="0"/>
    <x v="0"/>
    <x v="1"/>
    <x v="8"/>
    <x v="4"/>
    <s v="JAIME ANDRES DAMELINES CASANOVA"/>
    <m/>
  </r>
  <r>
    <x v="0"/>
    <x v="0"/>
    <x v="6"/>
    <x v="0"/>
    <x v="0"/>
    <x v="1"/>
    <x v="8"/>
    <x v="4"/>
    <s v=" KOBA COLOMBIA SAS"/>
    <m/>
  </r>
  <r>
    <x v="0"/>
    <x v="0"/>
    <x v="6"/>
    <x v="0"/>
    <x v="0"/>
    <x v="1"/>
    <x v="8"/>
    <x v="4"/>
    <s v="FARMAVIT EMPRESA ASOCIATIVA DE TRABAJO"/>
    <m/>
  </r>
  <r>
    <x v="0"/>
    <x v="0"/>
    <x v="6"/>
    <x v="0"/>
    <x v="0"/>
    <x v="1"/>
    <x v="8"/>
    <x v="4"/>
    <s v=" GODADDY"/>
    <m/>
  </r>
  <r>
    <x v="0"/>
    <x v="0"/>
    <x v="6"/>
    <x v="0"/>
    <x v="0"/>
    <x v="1"/>
    <x v="8"/>
    <x v="4"/>
    <s v="FUNDACION ZOOLOGICA DE CALI REST  HACIENDA DEL BOSQUE"/>
    <m/>
  </r>
  <r>
    <x v="0"/>
    <x v="0"/>
    <x v="6"/>
    <x v="0"/>
    <x v="0"/>
    <x v="1"/>
    <x v="8"/>
    <x v="4"/>
    <s v="HM HENNES MAURITZ COLOMBIA SAS"/>
    <m/>
  </r>
  <r>
    <x v="0"/>
    <x v="0"/>
    <x v="6"/>
    <x v="0"/>
    <x v="0"/>
    <x v="1"/>
    <x v="8"/>
    <x v="4"/>
    <s v="META PLATAFORMS IRELAND LIMITED"/>
    <m/>
  </r>
  <r>
    <x v="0"/>
    <x v="0"/>
    <x v="6"/>
    <x v="0"/>
    <x v="0"/>
    <x v="1"/>
    <x v="8"/>
    <x v="4"/>
    <s v="CORPORACION CLUB DE TENIS CALI"/>
    <m/>
  </r>
  <r>
    <x v="0"/>
    <x v="0"/>
    <x v="6"/>
    <x v="0"/>
    <x v="0"/>
    <x v="1"/>
    <x v="8"/>
    <x v="4"/>
    <s v=" PANGEA NATURAL PRODUCTS S.A.S."/>
    <n v="221200"/>
  </r>
  <r>
    <x v="0"/>
    <x v="0"/>
    <x v="6"/>
    <x v="0"/>
    <x v="0"/>
    <x v="1"/>
    <x v="8"/>
    <x v="4"/>
    <s v=" TDT SAS"/>
    <m/>
  </r>
  <r>
    <x v="0"/>
    <x v="0"/>
    <x v="6"/>
    <x v="0"/>
    <x v="0"/>
    <x v="1"/>
    <x v="8"/>
    <x v="4"/>
    <s v="SEBASTIAN MENDOZA CASTAÑO"/>
    <n v="71000"/>
  </r>
  <r>
    <x v="0"/>
    <x v="0"/>
    <x v="6"/>
    <x v="0"/>
    <x v="0"/>
    <x v="1"/>
    <x v="8"/>
    <x v="4"/>
    <s v="ONLINE MARIA DEL MAR MEZU PALACIOS"/>
    <n v="54000"/>
  </r>
  <r>
    <x v="0"/>
    <x v="0"/>
    <x v="6"/>
    <x v="0"/>
    <x v="0"/>
    <x v="1"/>
    <x v="8"/>
    <x v="4"/>
    <s v="ONLINE OSCAR ESCOBAR JIMENEZ"/>
    <n v="63000"/>
  </r>
  <r>
    <x v="0"/>
    <x v="0"/>
    <x v="6"/>
    <x v="0"/>
    <x v="0"/>
    <x v="1"/>
    <x v="8"/>
    <x v="4"/>
    <s v="ARTEMISA SAS"/>
    <m/>
  </r>
  <r>
    <x v="0"/>
    <x v="0"/>
    <x v="6"/>
    <x v="0"/>
    <x v="0"/>
    <x v="1"/>
    <x v="8"/>
    <x v="4"/>
    <s v="DIAN"/>
    <m/>
  </r>
  <r>
    <x v="0"/>
    <x v="0"/>
    <x v="6"/>
    <x v="0"/>
    <x v="0"/>
    <x v="1"/>
    <x v="8"/>
    <x v="4"/>
    <s v="FARMACIA DROGUERIA SAN JORGE LTDA"/>
    <m/>
  </r>
  <r>
    <x v="0"/>
    <x v="0"/>
    <x v="6"/>
    <x v="0"/>
    <x v="0"/>
    <x v="1"/>
    <x v="8"/>
    <x v="4"/>
    <s v="GASTRONOMIA GROUP SAS"/>
    <m/>
  </r>
  <r>
    <x v="0"/>
    <x v="0"/>
    <x v="6"/>
    <x v="0"/>
    <x v="0"/>
    <x v="1"/>
    <x v="8"/>
    <x v="4"/>
    <s v="Yina Yereinza Acevedo Álvarez"/>
    <m/>
  </r>
  <r>
    <x v="0"/>
    <x v="0"/>
    <x v="6"/>
    <x v="0"/>
    <x v="0"/>
    <x v="1"/>
    <x v="8"/>
    <x v="4"/>
    <m/>
    <m/>
  </r>
  <r>
    <x v="0"/>
    <x v="0"/>
    <x v="6"/>
    <x v="0"/>
    <x v="0"/>
    <x v="1"/>
    <x v="8"/>
    <x v="4"/>
    <m/>
    <m/>
  </r>
  <r>
    <x v="0"/>
    <x v="0"/>
    <x v="6"/>
    <x v="0"/>
    <x v="0"/>
    <x v="1"/>
    <x v="8"/>
    <x v="4"/>
    <m/>
    <m/>
  </r>
  <r>
    <x v="0"/>
    <x v="0"/>
    <x v="6"/>
    <x v="0"/>
    <x v="0"/>
    <x v="1"/>
    <x v="8"/>
    <x v="4"/>
    <m/>
    <m/>
  </r>
  <r>
    <x v="0"/>
    <x v="0"/>
    <x v="6"/>
    <x v="0"/>
    <x v="0"/>
    <x v="1"/>
    <x v="8"/>
    <x v="4"/>
    <m/>
    <m/>
  </r>
  <r>
    <x v="0"/>
    <x v="0"/>
    <x v="6"/>
    <x v="0"/>
    <x v="0"/>
    <x v="1"/>
    <x v="8"/>
    <x v="4"/>
    <m/>
    <m/>
  </r>
  <r>
    <x v="0"/>
    <x v="0"/>
    <x v="6"/>
    <x v="0"/>
    <x v="0"/>
    <x v="6"/>
    <x v="23"/>
    <x v="112"/>
    <s v="DIAN"/>
    <m/>
  </r>
  <r>
    <x v="0"/>
    <x v="0"/>
    <x v="6"/>
    <x v="0"/>
    <x v="2"/>
    <x v="3"/>
    <x v="3"/>
    <x v="96"/>
    <m/>
    <m/>
  </r>
  <r>
    <x v="0"/>
    <x v="0"/>
    <x v="6"/>
    <x v="0"/>
    <x v="2"/>
    <x v="3"/>
    <x v="3"/>
    <x v="137"/>
    <s v="COOPERATIVA MULTIACTIVA UNIAGRO"/>
    <m/>
  </r>
  <r>
    <x v="0"/>
    <x v="0"/>
    <x v="6"/>
    <x v="0"/>
    <x v="2"/>
    <x v="3"/>
    <x v="3"/>
    <x v="97"/>
    <s v="LA CONCEPCION SA"/>
    <n v="741615"/>
  </r>
  <r>
    <x v="0"/>
    <x v="0"/>
    <x v="6"/>
    <x v="0"/>
    <x v="2"/>
    <x v="3"/>
    <x v="3"/>
    <x v="97"/>
    <s v="CONNPLANTS SAS"/>
    <n v="3116221.5"/>
  </r>
  <r>
    <x v="0"/>
    <x v="0"/>
    <x v="6"/>
    <x v="0"/>
    <x v="2"/>
    <x v="3"/>
    <x v="3"/>
    <x v="97"/>
    <s v="LA VITAL COLOMBIA SAS"/>
    <m/>
  </r>
  <r>
    <x v="0"/>
    <x v="0"/>
    <x v="6"/>
    <x v="0"/>
    <x v="2"/>
    <x v="3"/>
    <x v="3"/>
    <x v="97"/>
    <s v="ASOCIACION AGROPIMIENTERA VALLE DEL GUAMEZ"/>
    <m/>
  </r>
  <r>
    <x v="0"/>
    <x v="0"/>
    <x v="6"/>
    <x v="0"/>
    <x v="2"/>
    <x v="3"/>
    <x v="3"/>
    <x v="97"/>
    <m/>
    <m/>
  </r>
  <r>
    <x v="0"/>
    <x v="0"/>
    <x v="6"/>
    <x v="0"/>
    <x v="2"/>
    <x v="3"/>
    <x v="3"/>
    <x v="97"/>
    <m/>
    <m/>
  </r>
  <r>
    <x v="0"/>
    <x v="0"/>
    <x v="6"/>
    <x v="0"/>
    <x v="2"/>
    <x v="3"/>
    <x v="3"/>
    <x v="97"/>
    <m/>
    <m/>
  </r>
  <r>
    <x v="0"/>
    <x v="0"/>
    <x v="6"/>
    <x v="0"/>
    <x v="2"/>
    <x v="3"/>
    <x v="3"/>
    <x v="98"/>
    <m/>
    <m/>
  </r>
  <r>
    <x v="0"/>
    <x v="0"/>
    <x v="6"/>
    <x v="0"/>
    <x v="2"/>
    <x v="3"/>
    <x v="3"/>
    <x v="99"/>
    <s v="FARMAVIT EMPRESA ASOCIATIVA DE TRABAJO"/>
    <n v="177004.5"/>
  </r>
  <r>
    <x v="0"/>
    <x v="0"/>
    <x v="6"/>
    <x v="0"/>
    <x v="2"/>
    <x v="3"/>
    <x v="3"/>
    <x v="99"/>
    <s v="NEW PLAST SAS"/>
    <n v="26160"/>
  </r>
  <r>
    <x v="0"/>
    <x v="0"/>
    <x v="6"/>
    <x v="0"/>
    <x v="2"/>
    <x v="3"/>
    <x v="3"/>
    <x v="99"/>
    <s v="EMPACKING GLOBAL SAS"/>
    <m/>
  </r>
  <r>
    <x v="0"/>
    <x v="0"/>
    <x v="6"/>
    <x v="0"/>
    <x v="2"/>
    <x v="3"/>
    <x v="3"/>
    <x v="99"/>
    <s v="PRODUCCION GRAFICA EDITORES SAS"/>
    <n v="3260102"/>
  </r>
  <r>
    <x v="0"/>
    <x v="0"/>
    <x v="6"/>
    <x v="0"/>
    <x v="2"/>
    <x v="3"/>
    <x v="3"/>
    <x v="99"/>
    <s v="FITOBIOCELL SAS"/>
    <n v="9627415"/>
  </r>
  <r>
    <x v="0"/>
    <x v="0"/>
    <x v="6"/>
    <x v="0"/>
    <x v="2"/>
    <x v="3"/>
    <x v="3"/>
    <x v="98"/>
    <s v="FITOBIOCELL SAS"/>
    <m/>
  </r>
  <r>
    <x v="0"/>
    <x v="0"/>
    <x v="6"/>
    <x v="0"/>
    <x v="2"/>
    <x v="3"/>
    <x v="3"/>
    <x v="99"/>
    <s v="ABORIGEN CIENCIA ANCESTRAL S.A.S"/>
    <n v="23477400"/>
  </r>
  <r>
    <x v="0"/>
    <x v="0"/>
    <x v="6"/>
    <x v="0"/>
    <x v="2"/>
    <x v="3"/>
    <x v="3"/>
    <x v="99"/>
    <s v=" BOLSAS Y PLASTICOS LA 15 LTDA"/>
    <m/>
  </r>
  <r>
    <x v="0"/>
    <x v="0"/>
    <x v="6"/>
    <x v="0"/>
    <x v="2"/>
    <x v="3"/>
    <x v="26"/>
    <x v="137"/>
    <m/>
    <m/>
  </r>
  <r>
    <x v="0"/>
    <x v="0"/>
    <x v="6"/>
    <x v="0"/>
    <x v="2"/>
    <x v="3"/>
    <x v="20"/>
    <x v="49"/>
    <s v="EMPACKING GLOBAL SAS"/>
    <m/>
  </r>
  <r>
    <x v="0"/>
    <x v="0"/>
    <x v="6"/>
    <x v="0"/>
    <x v="2"/>
    <x v="3"/>
    <x v="20"/>
    <x v="49"/>
    <s v="MELONN SAS"/>
    <m/>
  </r>
  <r>
    <x v="0"/>
    <x v="0"/>
    <x v="6"/>
    <x v="0"/>
    <x v="2"/>
    <x v="3"/>
    <x v="20"/>
    <x v="49"/>
    <s v="COORDINADORA MERCANTIL SA"/>
    <n v="1948530"/>
  </r>
  <r>
    <x v="0"/>
    <x v="0"/>
    <x v="6"/>
    <x v="0"/>
    <x v="2"/>
    <x v="3"/>
    <x v="20"/>
    <x v="49"/>
    <s v="ALLTAG SAS"/>
    <m/>
  </r>
  <r>
    <x v="0"/>
    <x v="0"/>
    <x v="6"/>
    <x v="0"/>
    <x v="2"/>
    <x v="3"/>
    <x v="20"/>
    <x v="49"/>
    <s v="FITOBIOCELL SAS"/>
    <m/>
  </r>
  <r>
    <x v="0"/>
    <x v="0"/>
    <x v="6"/>
    <x v="0"/>
    <x v="2"/>
    <x v="3"/>
    <x v="20"/>
    <x v="49"/>
    <s v="RANPACK SAS"/>
    <m/>
  </r>
  <r>
    <x v="0"/>
    <x v="0"/>
    <x v="6"/>
    <x v="0"/>
    <x v="2"/>
    <x v="3"/>
    <x v="20"/>
    <x v="151"/>
    <m/>
    <m/>
  </r>
  <r>
    <x v="0"/>
    <x v="0"/>
    <x v="6"/>
    <x v="0"/>
    <x v="2"/>
    <x v="3"/>
    <x v="20"/>
    <x v="111"/>
    <s v="ALLTAG SAS"/>
    <m/>
  </r>
  <r>
    <x v="0"/>
    <x v="0"/>
    <x v="6"/>
    <x v="0"/>
    <x v="2"/>
    <x v="3"/>
    <x v="20"/>
    <x v="111"/>
    <s v="MELONN SAS"/>
    <n v="618109"/>
  </r>
  <r>
    <x v="0"/>
    <x v="0"/>
    <x v="6"/>
    <x v="0"/>
    <x v="2"/>
    <x v="3"/>
    <x v="20"/>
    <x v="111"/>
    <m/>
    <m/>
  </r>
  <r>
    <x v="0"/>
    <x v="0"/>
    <x v="6"/>
    <x v="0"/>
    <x v="2"/>
    <x v="3"/>
    <x v="20"/>
    <x v="111"/>
    <m/>
    <m/>
  </r>
  <r>
    <x v="0"/>
    <x v="0"/>
    <x v="6"/>
    <x v="0"/>
    <x v="2"/>
    <x v="3"/>
    <x v="20"/>
    <x v="111"/>
    <m/>
    <m/>
  </r>
  <r>
    <x v="0"/>
    <x v="0"/>
    <x v="6"/>
    <x v="0"/>
    <x v="2"/>
    <x v="3"/>
    <x v="30"/>
    <x v="151"/>
    <s v="MELONN SAS"/>
    <n v="1244825"/>
  </r>
  <r>
    <x v="0"/>
    <x v="0"/>
    <x v="6"/>
    <x v="0"/>
    <x v="2"/>
    <x v="3"/>
    <x v="30"/>
    <x v="151"/>
    <s v="FITOBIOCELL SAS"/>
    <m/>
  </r>
  <r>
    <x v="0"/>
    <x v="0"/>
    <x v="6"/>
    <x v="0"/>
    <x v="2"/>
    <x v="3"/>
    <x v="0"/>
    <x v="157"/>
    <s v="CONNPLANTS SAS"/>
    <m/>
  </r>
  <r>
    <x v="0"/>
    <x v="0"/>
    <x v="6"/>
    <x v="0"/>
    <x v="2"/>
    <x v="3"/>
    <x v="0"/>
    <x v="157"/>
    <s v="LABORATORIO DE ALIMENTOS Y SIMILARES MICROQUIM S.A.S."/>
    <n v="238200"/>
  </r>
  <r>
    <x v="0"/>
    <x v="0"/>
    <x v="6"/>
    <x v="0"/>
    <x v="2"/>
    <x v="3"/>
    <x v="21"/>
    <x v="50"/>
    <m/>
    <m/>
  </r>
  <r>
    <x v="0"/>
    <x v="0"/>
    <x v="6"/>
    <x v="0"/>
    <x v="2"/>
    <x v="3"/>
    <x v="21"/>
    <x v="132"/>
    <m/>
    <m/>
  </r>
  <r>
    <x v="1"/>
    <x v="0"/>
    <x v="6"/>
    <x v="0"/>
    <x v="1"/>
    <x v="2"/>
    <x v="24"/>
    <x v="63"/>
    <s v="VARIOS"/>
    <n v="168271531.56"/>
  </r>
  <r>
    <x v="1"/>
    <x v="0"/>
    <x v="6"/>
    <x v="0"/>
    <x v="1"/>
    <x v="5"/>
    <x v="11"/>
    <x v="64"/>
    <m/>
    <m/>
  </r>
  <r>
    <x v="1"/>
    <x v="0"/>
    <x v="6"/>
    <x v="0"/>
    <x v="1"/>
    <x v="5"/>
    <x v="14"/>
    <x v="66"/>
    <m/>
    <m/>
  </r>
  <r>
    <x v="1"/>
    <x v="0"/>
    <x v="6"/>
    <x v="0"/>
    <x v="1"/>
    <x v="5"/>
    <x v="15"/>
    <x v="69"/>
    <m/>
    <m/>
  </r>
  <r>
    <x v="1"/>
    <x v="0"/>
    <x v="6"/>
    <x v="0"/>
    <x v="1"/>
    <x v="2"/>
    <x v="25"/>
    <x v="74"/>
    <m/>
    <n v="-431768.91"/>
  </r>
  <r>
    <x v="1"/>
    <x v="0"/>
    <x v="6"/>
    <x v="0"/>
    <x v="1"/>
    <x v="2"/>
    <x v="25"/>
    <x v="118"/>
    <m/>
    <m/>
  </r>
  <r>
    <x v="1"/>
    <x v="0"/>
    <x v="6"/>
    <x v="0"/>
    <x v="1"/>
    <x v="2"/>
    <x v="0"/>
    <x v="103"/>
    <m/>
    <m/>
  </r>
  <r>
    <x v="1"/>
    <x v="0"/>
    <x v="6"/>
    <x v="0"/>
    <x v="1"/>
    <x v="2"/>
    <x v="0"/>
    <x v="104"/>
    <m/>
    <n v="309564.42"/>
  </r>
  <r>
    <x v="1"/>
    <x v="0"/>
    <x v="6"/>
    <x v="0"/>
    <x v="1"/>
    <x v="2"/>
    <x v="0"/>
    <x v="145"/>
    <m/>
    <n v="-1214808.94"/>
  </r>
  <r>
    <x v="1"/>
    <x v="0"/>
    <x v="6"/>
    <x v="0"/>
    <x v="1"/>
    <x v="5"/>
    <x v="7"/>
    <x v="153"/>
    <m/>
    <m/>
  </r>
  <r>
    <x v="1"/>
    <x v="0"/>
    <x v="6"/>
    <x v="0"/>
    <x v="0"/>
    <x v="0"/>
    <x v="4"/>
    <x v="158"/>
    <s v="SEBASTIAN MENDOZA CASTAÑO"/>
    <n v="13520000"/>
  </r>
  <r>
    <x v="1"/>
    <x v="0"/>
    <x v="6"/>
    <x v="0"/>
    <x v="0"/>
    <x v="0"/>
    <x v="4"/>
    <x v="6"/>
    <s v="ONLINE MARIA DEL MAR MEZU PALACIOS"/>
    <n v="2070000"/>
  </r>
  <r>
    <x v="1"/>
    <x v="0"/>
    <x v="6"/>
    <x v="0"/>
    <x v="0"/>
    <x v="0"/>
    <x v="4"/>
    <x v="6"/>
    <s v="MILDRED LOPEZ CAMPO"/>
    <m/>
  </r>
  <r>
    <x v="1"/>
    <x v="0"/>
    <x v="6"/>
    <x v="0"/>
    <x v="0"/>
    <x v="0"/>
    <x v="4"/>
    <x v="160"/>
    <s v="SEBASTIAN MENDOZA CASTAÑO"/>
    <m/>
  </r>
  <r>
    <x v="1"/>
    <x v="0"/>
    <x v="6"/>
    <x v="0"/>
    <x v="0"/>
    <x v="0"/>
    <x v="4"/>
    <x v="160"/>
    <s v="DAVID MUÑOZ MONTOYA"/>
    <n v="1675000"/>
  </r>
  <r>
    <x v="1"/>
    <x v="0"/>
    <x v="6"/>
    <x v="0"/>
    <x v="0"/>
    <x v="0"/>
    <x v="4"/>
    <x v="7"/>
    <s v="ONLINE MARIA DEL MAR MEZU PALACIOS"/>
    <n v="162000"/>
  </r>
  <r>
    <x v="1"/>
    <x v="0"/>
    <x v="6"/>
    <x v="0"/>
    <x v="0"/>
    <x v="0"/>
    <x v="4"/>
    <x v="7"/>
    <s v="MILDRED LOPEZ CAMPO"/>
    <m/>
  </r>
  <r>
    <x v="1"/>
    <x v="0"/>
    <x v="6"/>
    <x v="0"/>
    <x v="0"/>
    <x v="0"/>
    <x v="4"/>
    <x v="7"/>
    <m/>
    <m/>
  </r>
  <r>
    <x v="1"/>
    <x v="0"/>
    <x v="6"/>
    <x v="0"/>
    <x v="0"/>
    <x v="0"/>
    <x v="4"/>
    <x v="8"/>
    <s v="SEBASTIAN MENDOZA CASTAÑO"/>
    <m/>
  </r>
  <r>
    <x v="1"/>
    <x v="0"/>
    <x v="6"/>
    <x v="0"/>
    <x v="0"/>
    <x v="0"/>
    <x v="4"/>
    <x v="8"/>
    <s v="ONLINE MARIA DEL MAR MEZU PALACIOS"/>
    <n v="183750"/>
  </r>
  <r>
    <x v="1"/>
    <x v="0"/>
    <x v="6"/>
    <x v="0"/>
    <x v="0"/>
    <x v="0"/>
    <x v="4"/>
    <x v="8"/>
    <s v="MILDRED LOPEZ CAMPO"/>
    <m/>
  </r>
  <r>
    <x v="1"/>
    <x v="0"/>
    <x v="6"/>
    <x v="0"/>
    <x v="0"/>
    <x v="0"/>
    <x v="4"/>
    <x v="9"/>
    <s v="SEBASTIAN MENDOZA CASTAÑO"/>
    <m/>
  </r>
  <r>
    <x v="1"/>
    <x v="0"/>
    <x v="6"/>
    <x v="0"/>
    <x v="0"/>
    <x v="0"/>
    <x v="4"/>
    <x v="9"/>
    <s v="MILDRED LOPEZ CAMPO"/>
    <m/>
  </r>
  <r>
    <x v="1"/>
    <x v="0"/>
    <x v="6"/>
    <x v="0"/>
    <x v="0"/>
    <x v="0"/>
    <x v="4"/>
    <x v="9"/>
    <s v="Ana Myrian Salazar"/>
    <m/>
  </r>
  <r>
    <x v="1"/>
    <x v="0"/>
    <x v="6"/>
    <x v="0"/>
    <x v="0"/>
    <x v="0"/>
    <x v="4"/>
    <x v="9"/>
    <s v="ONLINE MARIA DEL MAR MEZU PALACIOS"/>
    <n v="22050"/>
  </r>
  <r>
    <x v="1"/>
    <x v="0"/>
    <x v="6"/>
    <x v="0"/>
    <x v="0"/>
    <x v="0"/>
    <x v="4"/>
    <x v="10"/>
    <s v="SEBASTIAN MENDOZA CASTAÑO"/>
    <m/>
  </r>
  <r>
    <x v="1"/>
    <x v="0"/>
    <x v="6"/>
    <x v="0"/>
    <x v="0"/>
    <x v="0"/>
    <x v="4"/>
    <x v="10"/>
    <s v="ONLINE MARIA DEL MAR MEZU PALACIOS"/>
    <n v="183750"/>
  </r>
  <r>
    <x v="1"/>
    <x v="0"/>
    <x v="6"/>
    <x v="0"/>
    <x v="0"/>
    <x v="0"/>
    <x v="4"/>
    <x v="10"/>
    <s v="MILDRED LOPEZ CAMPO"/>
    <m/>
  </r>
  <r>
    <x v="1"/>
    <x v="0"/>
    <x v="6"/>
    <x v="0"/>
    <x v="0"/>
    <x v="0"/>
    <x v="4"/>
    <x v="11"/>
    <s v="SEBASTIAN MENDOZA CASTAÑO"/>
    <n v="704167"/>
  </r>
  <r>
    <x v="1"/>
    <x v="0"/>
    <x v="6"/>
    <x v="0"/>
    <x v="0"/>
    <x v="0"/>
    <x v="4"/>
    <x v="11"/>
    <s v="MILDRED LOPEZ CAMPO"/>
    <m/>
  </r>
  <r>
    <x v="1"/>
    <x v="0"/>
    <x v="6"/>
    <x v="0"/>
    <x v="0"/>
    <x v="0"/>
    <x v="4"/>
    <x v="11"/>
    <s v="ONLINE MARIA DEL MAR MEZU PALACIOS"/>
    <n v="86250"/>
  </r>
  <r>
    <x v="1"/>
    <x v="0"/>
    <x v="6"/>
    <x v="0"/>
    <x v="0"/>
    <x v="0"/>
    <x v="4"/>
    <x v="12"/>
    <s v="SEBASTIAN MENDOZA CASTAÑO"/>
    <m/>
  </r>
  <r>
    <x v="1"/>
    <x v="0"/>
    <x v="6"/>
    <x v="0"/>
    <x v="0"/>
    <x v="0"/>
    <x v="4"/>
    <x v="134"/>
    <m/>
    <m/>
  </r>
  <r>
    <x v="1"/>
    <x v="0"/>
    <x v="6"/>
    <x v="0"/>
    <x v="0"/>
    <x v="0"/>
    <x v="4"/>
    <x v="142"/>
    <m/>
    <m/>
  </r>
  <r>
    <x v="1"/>
    <x v="0"/>
    <x v="6"/>
    <x v="0"/>
    <x v="0"/>
    <x v="0"/>
    <x v="4"/>
    <x v="56"/>
    <s v="ARITEX DE COLOMBIA SAS"/>
    <n v="326555"/>
  </r>
  <r>
    <x v="1"/>
    <x v="0"/>
    <x v="6"/>
    <x v="0"/>
    <x v="0"/>
    <x v="0"/>
    <x v="4"/>
    <x v="13"/>
    <s v="SEGUROS DE RIESGOS LABORALES SURAMERICANA S.A."/>
    <n v="72558"/>
  </r>
  <r>
    <x v="1"/>
    <x v="0"/>
    <x v="6"/>
    <x v="0"/>
    <x v="0"/>
    <x v="0"/>
    <x v="4"/>
    <x v="146"/>
    <s v="EPS Sura"/>
    <m/>
  </r>
  <r>
    <x v="1"/>
    <x v="0"/>
    <x v="6"/>
    <x v="0"/>
    <x v="0"/>
    <x v="0"/>
    <x v="4"/>
    <x v="14"/>
    <s v="Protección S.A"/>
    <n v="1668000"/>
  </r>
  <r>
    <x v="1"/>
    <x v="0"/>
    <x v="6"/>
    <x v="0"/>
    <x v="0"/>
    <x v="0"/>
    <x v="4"/>
    <x v="14"/>
    <s v="Colpensiones"/>
    <m/>
  </r>
  <r>
    <x v="1"/>
    <x v="0"/>
    <x v="6"/>
    <x v="0"/>
    <x v="0"/>
    <x v="0"/>
    <x v="4"/>
    <x v="15"/>
    <s v="Comfandi "/>
    <n v="556000"/>
  </r>
  <r>
    <x v="1"/>
    <x v="0"/>
    <x v="6"/>
    <x v="0"/>
    <x v="0"/>
    <x v="0"/>
    <x v="4"/>
    <x v="147"/>
    <s v="PLUXEE COLOMBIA S.A.S."/>
    <n v="821800"/>
  </r>
  <r>
    <x v="1"/>
    <x v="0"/>
    <x v="6"/>
    <x v="0"/>
    <x v="0"/>
    <x v="0"/>
    <x v="4"/>
    <x v="113"/>
    <s v="INVERSIONES EN RECREACION DEPORTE Y SALUD S.A."/>
    <m/>
  </r>
  <r>
    <x v="1"/>
    <x v="0"/>
    <x v="6"/>
    <x v="0"/>
    <x v="0"/>
    <x v="0"/>
    <x v="9"/>
    <x v="114"/>
    <s v="H&amp;G CONTADORES SAS"/>
    <n v="1344840"/>
  </r>
  <r>
    <x v="1"/>
    <x v="0"/>
    <x v="6"/>
    <x v="0"/>
    <x v="0"/>
    <x v="0"/>
    <x v="9"/>
    <x v="30"/>
    <s v="LITIGIO Y CONSULTORIA LEGAL SAS"/>
    <m/>
  </r>
  <r>
    <x v="1"/>
    <x v="0"/>
    <x v="6"/>
    <x v="0"/>
    <x v="0"/>
    <x v="0"/>
    <x v="9"/>
    <x v="30"/>
    <s v="Pinzon Pinzon &amp; Asociados Abogados SAS"/>
    <m/>
  </r>
  <r>
    <x v="1"/>
    <x v="0"/>
    <x v="6"/>
    <x v="0"/>
    <x v="0"/>
    <x v="0"/>
    <x v="9"/>
    <x v="110"/>
    <s v="ONLINE OSCAR ESCOBAR JIMENEZ"/>
    <m/>
  </r>
  <r>
    <x v="1"/>
    <x v="0"/>
    <x v="6"/>
    <x v="0"/>
    <x v="0"/>
    <x v="0"/>
    <x v="9"/>
    <x v="110"/>
    <s v="Karol Dahiana Pinto Gallego"/>
    <n v="1300000"/>
  </r>
  <r>
    <x v="1"/>
    <x v="0"/>
    <x v="6"/>
    <x v="0"/>
    <x v="0"/>
    <x v="0"/>
    <x v="5"/>
    <x v="70"/>
    <s v=" COLOMBIA TELECOMUNICACIONES S.A. E.S.P."/>
    <n v="1800"/>
  </r>
  <r>
    <x v="1"/>
    <x v="0"/>
    <x v="6"/>
    <x v="0"/>
    <x v="0"/>
    <x v="0"/>
    <x v="5"/>
    <x v="70"/>
    <s v="STAY S.A.S"/>
    <m/>
  </r>
  <r>
    <x v="1"/>
    <x v="0"/>
    <x v="6"/>
    <x v="0"/>
    <x v="0"/>
    <x v="0"/>
    <x v="5"/>
    <x v="70"/>
    <s v="TIZONES LIMITADA"/>
    <m/>
  </r>
  <r>
    <x v="1"/>
    <x v="0"/>
    <x v="6"/>
    <x v="0"/>
    <x v="0"/>
    <x v="0"/>
    <x v="5"/>
    <x v="70"/>
    <s v="ALIMENTOS JOMAS"/>
    <n v="22000"/>
  </r>
  <r>
    <x v="1"/>
    <x v="0"/>
    <x v="6"/>
    <x v="0"/>
    <x v="0"/>
    <x v="0"/>
    <x v="5"/>
    <x v="102"/>
    <m/>
    <m/>
  </r>
  <r>
    <x v="1"/>
    <x v="0"/>
    <x v="6"/>
    <x v="0"/>
    <x v="0"/>
    <x v="0"/>
    <x v="5"/>
    <x v="71"/>
    <s v=" COLOMBIA TELECOMUNICACIONES S.A. E.S.P."/>
    <m/>
  </r>
  <r>
    <x v="1"/>
    <x v="0"/>
    <x v="6"/>
    <x v="0"/>
    <x v="0"/>
    <x v="0"/>
    <x v="5"/>
    <x v="71"/>
    <s v="GRUPO EMPRESARIAL LA SEBASTIANA SAS"/>
    <m/>
  </r>
  <r>
    <x v="1"/>
    <x v="0"/>
    <x v="6"/>
    <x v="0"/>
    <x v="0"/>
    <x v="0"/>
    <x v="5"/>
    <x v="71"/>
    <s v="AERO REPUBLICA S.A"/>
    <m/>
  </r>
  <r>
    <x v="1"/>
    <x v="0"/>
    <x v="6"/>
    <x v="0"/>
    <x v="0"/>
    <x v="0"/>
    <x v="5"/>
    <x v="71"/>
    <s v="AEROVIAS DEL CONTINENTE AMERICANO S.A."/>
    <n v="65700"/>
  </r>
  <r>
    <x v="1"/>
    <x v="0"/>
    <x v="6"/>
    <x v="0"/>
    <x v="0"/>
    <x v="0"/>
    <x v="5"/>
    <x v="78"/>
    <m/>
    <m/>
  </r>
  <r>
    <x v="1"/>
    <x v="0"/>
    <x v="6"/>
    <x v="0"/>
    <x v="0"/>
    <x v="0"/>
    <x v="6"/>
    <x v="17"/>
    <s v="OLGA BARBOSA DE HURTADO"/>
    <m/>
  </r>
  <r>
    <x v="1"/>
    <x v="0"/>
    <x v="6"/>
    <x v="0"/>
    <x v="0"/>
    <x v="0"/>
    <x v="6"/>
    <x v="17"/>
    <m/>
    <m/>
  </r>
  <r>
    <x v="1"/>
    <x v="0"/>
    <x v="6"/>
    <x v="0"/>
    <x v="0"/>
    <x v="0"/>
    <x v="6"/>
    <x v="162"/>
    <s v=" COLOMBIA TELECOMUNICACIONES S.A. E.S.P."/>
    <n v="414608"/>
  </r>
  <r>
    <x v="1"/>
    <x v="0"/>
    <x v="6"/>
    <x v="0"/>
    <x v="0"/>
    <x v="0"/>
    <x v="6"/>
    <x v="161"/>
    <s v="EDIFICIO BELLA VISTA PROPIEDAD HORIZONTAL"/>
    <n v="4600000"/>
  </r>
  <r>
    <x v="1"/>
    <x v="0"/>
    <x v="6"/>
    <x v="0"/>
    <x v="0"/>
    <x v="0"/>
    <x v="29"/>
    <x v="154"/>
    <s v="Suramericana"/>
    <n v="48006"/>
  </r>
  <r>
    <x v="1"/>
    <x v="0"/>
    <x v="6"/>
    <x v="0"/>
    <x v="0"/>
    <x v="0"/>
    <x v="0"/>
    <x v="116"/>
    <s v=" SIIGO SAS"/>
    <n v="2815704"/>
  </r>
  <r>
    <x v="1"/>
    <x v="0"/>
    <x v="6"/>
    <x v="0"/>
    <x v="0"/>
    <x v="0"/>
    <x v="0"/>
    <x v="107"/>
    <s v="LUCERO VASQUEZ"/>
    <n v="260000"/>
  </r>
  <r>
    <x v="1"/>
    <x v="0"/>
    <x v="6"/>
    <x v="0"/>
    <x v="0"/>
    <x v="0"/>
    <x v="0"/>
    <x v="107"/>
    <s v="EMPRESAS MUNICIPALES DE CALI E.I.C.E. E.S.P."/>
    <n v="57151.94"/>
  </r>
  <r>
    <x v="1"/>
    <x v="0"/>
    <x v="6"/>
    <x v="0"/>
    <x v="0"/>
    <x v="0"/>
    <x v="0"/>
    <x v="108"/>
    <s v="EMPRESAS MUNICIPALES DE CALI E.I.C.E. E.S.P."/>
    <n v="58352"/>
  </r>
  <r>
    <x v="1"/>
    <x v="0"/>
    <x v="6"/>
    <x v="0"/>
    <x v="0"/>
    <x v="0"/>
    <x v="0"/>
    <x v="109"/>
    <s v="EMPRESAS MUNICIPALES DE CALI E.I.C.E. E.S.P."/>
    <n v="238763.06"/>
  </r>
  <r>
    <x v="1"/>
    <x v="0"/>
    <x v="6"/>
    <x v="0"/>
    <x v="0"/>
    <x v="0"/>
    <x v="0"/>
    <x v="163"/>
    <s v="SERVIENTREGA S.A."/>
    <n v="32100"/>
  </r>
  <r>
    <x v="1"/>
    <x v="0"/>
    <x v="6"/>
    <x v="0"/>
    <x v="0"/>
    <x v="0"/>
    <x v="0"/>
    <x v="80"/>
    <s v="GOOGLE LLC"/>
    <n v="508943.72"/>
  </r>
  <r>
    <x v="1"/>
    <x v="0"/>
    <x v="6"/>
    <x v="0"/>
    <x v="0"/>
    <x v="0"/>
    <x v="0"/>
    <x v="80"/>
    <s v="SHOPIFY INC"/>
    <n v="-444168"/>
  </r>
  <r>
    <x v="1"/>
    <x v="0"/>
    <x v="6"/>
    <x v="0"/>
    <x v="0"/>
    <x v="0"/>
    <x v="0"/>
    <x v="80"/>
    <s v="FAVEBOOK IRELAND LIMITED"/>
    <n v="385914.62"/>
  </r>
  <r>
    <x v="1"/>
    <x v="0"/>
    <x v="6"/>
    <x v="0"/>
    <x v="0"/>
    <x v="0"/>
    <x v="0"/>
    <x v="80"/>
    <s v=" MANCHOLA ASOCIADOS LTDA"/>
    <m/>
  </r>
  <r>
    <x v="1"/>
    <x v="0"/>
    <x v="6"/>
    <x v="0"/>
    <x v="0"/>
    <x v="0"/>
    <x v="0"/>
    <x v="80"/>
    <s v="FD SAN JORGE SAS"/>
    <m/>
  </r>
  <r>
    <x v="1"/>
    <x v="0"/>
    <x v="6"/>
    <x v="0"/>
    <x v="0"/>
    <x v="0"/>
    <x v="0"/>
    <x v="80"/>
    <s v="PRODUCCION GRAFICA EDITORES SAS"/>
    <m/>
  </r>
  <r>
    <x v="1"/>
    <x v="0"/>
    <x v="6"/>
    <x v="0"/>
    <x v="0"/>
    <x v="0"/>
    <x v="0"/>
    <x v="80"/>
    <s v="INGRID VIVIANA AGUDELO POVEDA"/>
    <m/>
  </r>
  <r>
    <x v="1"/>
    <x v="0"/>
    <x v="6"/>
    <x v="0"/>
    <x v="0"/>
    <x v="0"/>
    <x v="0"/>
    <x v="80"/>
    <s v="MARIA JOSE LOPEZ BOLAÑOS"/>
    <n v="2870000"/>
  </r>
  <r>
    <x v="1"/>
    <x v="0"/>
    <x v="6"/>
    <x v="0"/>
    <x v="0"/>
    <x v="0"/>
    <x v="0"/>
    <x v="80"/>
    <s v="ARTEMISA S.A.S BIC"/>
    <m/>
  </r>
  <r>
    <x v="1"/>
    <x v="0"/>
    <x v="6"/>
    <x v="0"/>
    <x v="0"/>
    <x v="0"/>
    <x v="0"/>
    <x v="84"/>
    <s v=" COLOMBIA TELECOMUNICACIONES S.A. E.S.P."/>
    <m/>
  </r>
  <r>
    <x v="1"/>
    <x v="0"/>
    <x v="6"/>
    <x v="0"/>
    <x v="0"/>
    <x v="0"/>
    <x v="0"/>
    <x v="84"/>
    <s v="FARMATODO COLOMBIA S.A"/>
    <m/>
  </r>
  <r>
    <x v="1"/>
    <x v="0"/>
    <x v="6"/>
    <x v="0"/>
    <x v="0"/>
    <x v="0"/>
    <x v="0"/>
    <x v="107"/>
    <s v="LUCERO VASQUEZ"/>
    <m/>
  </r>
  <r>
    <x v="1"/>
    <x v="0"/>
    <x v="6"/>
    <x v="0"/>
    <x v="0"/>
    <x v="0"/>
    <x v="0"/>
    <x v="115"/>
    <m/>
    <m/>
  </r>
  <r>
    <x v="1"/>
    <x v="0"/>
    <x v="6"/>
    <x v="0"/>
    <x v="0"/>
    <x v="0"/>
    <x v="0"/>
    <x v="138"/>
    <s v=" COLOMBIA TELECOMUNICACIONES S.A. E.S.P."/>
    <m/>
  </r>
  <r>
    <x v="1"/>
    <x v="0"/>
    <x v="6"/>
    <x v="0"/>
    <x v="0"/>
    <x v="0"/>
    <x v="0"/>
    <x v="108"/>
    <m/>
    <m/>
  </r>
  <r>
    <x v="1"/>
    <x v="0"/>
    <x v="6"/>
    <x v="0"/>
    <x v="0"/>
    <x v="0"/>
    <x v="0"/>
    <x v="109"/>
    <m/>
    <m/>
  </r>
  <r>
    <x v="1"/>
    <x v="0"/>
    <x v="6"/>
    <x v="0"/>
    <x v="0"/>
    <x v="0"/>
    <x v="0"/>
    <x v="116"/>
    <s v="JOSE JAVIER SALCEDO SANCHEZ"/>
    <m/>
  </r>
  <r>
    <x v="1"/>
    <x v="0"/>
    <x v="6"/>
    <x v="0"/>
    <x v="0"/>
    <x v="0"/>
    <x v="0"/>
    <x v="116"/>
    <s v="SIIGO SAS"/>
    <m/>
  </r>
  <r>
    <x v="1"/>
    <x v="0"/>
    <x v="6"/>
    <x v="0"/>
    <x v="0"/>
    <x v="0"/>
    <x v="0"/>
    <x v="79"/>
    <m/>
    <m/>
  </r>
  <r>
    <x v="1"/>
    <x v="0"/>
    <x v="6"/>
    <x v="0"/>
    <x v="0"/>
    <x v="0"/>
    <x v="12"/>
    <x v="81"/>
    <m/>
    <m/>
  </r>
  <r>
    <x v="1"/>
    <x v="0"/>
    <x v="6"/>
    <x v="0"/>
    <x v="0"/>
    <x v="0"/>
    <x v="12"/>
    <x v="82"/>
    <s v=" CAMARA DE COMERCIO DE CALI"/>
    <m/>
  </r>
  <r>
    <x v="1"/>
    <x v="0"/>
    <x v="6"/>
    <x v="0"/>
    <x v="0"/>
    <x v="0"/>
    <x v="12"/>
    <x v="83"/>
    <s v=" CAMARA DE COMERCIO DE CALI"/>
    <m/>
  </r>
  <r>
    <x v="1"/>
    <x v="0"/>
    <x v="6"/>
    <x v="0"/>
    <x v="0"/>
    <x v="0"/>
    <x v="12"/>
    <x v="84"/>
    <s v="VALLE PEST CONTROL CALI SAS"/>
    <m/>
  </r>
  <r>
    <x v="1"/>
    <x v="0"/>
    <x v="6"/>
    <x v="0"/>
    <x v="0"/>
    <x v="0"/>
    <x v="19"/>
    <x v="100"/>
    <s v="ANA JASMIN SALAZAR OCHOA"/>
    <n v="5882.35"/>
  </r>
  <r>
    <x v="1"/>
    <x v="0"/>
    <x v="6"/>
    <x v="0"/>
    <x v="0"/>
    <x v="0"/>
    <x v="19"/>
    <x v="164"/>
    <s v="SUPER DISTRIBUIDOR SAS"/>
    <n v="78151.259999999995"/>
  </r>
  <r>
    <x v="1"/>
    <x v="0"/>
    <x v="6"/>
    <x v="0"/>
    <x v="0"/>
    <x v="0"/>
    <x v="19"/>
    <x v="140"/>
    <s v="JOSE JAVIER SALCEDO SANCHEZ"/>
    <n v="50000"/>
  </r>
  <r>
    <x v="1"/>
    <x v="0"/>
    <x v="6"/>
    <x v="0"/>
    <x v="0"/>
    <x v="0"/>
    <x v="28"/>
    <x v="150"/>
    <s v="VERGARA Y GRANADA SAS"/>
    <m/>
  </r>
  <r>
    <x v="1"/>
    <x v="0"/>
    <x v="6"/>
    <x v="0"/>
    <x v="0"/>
    <x v="0"/>
    <x v="31"/>
    <x v="85"/>
    <s v="ONLINE MARIA DEL MAR MEZU PALACIOS"/>
    <m/>
  </r>
  <r>
    <x v="1"/>
    <x v="0"/>
    <x v="6"/>
    <x v="0"/>
    <x v="0"/>
    <x v="0"/>
    <x v="31"/>
    <x v="85"/>
    <s v="FERRETODO LA PORTADA"/>
    <m/>
  </r>
  <r>
    <x v="1"/>
    <x v="0"/>
    <x v="6"/>
    <x v="0"/>
    <x v="0"/>
    <x v="0"/>
    <x v="27"/>
    <x v="140"/>
    <s v="JOSE JAVIER SALCEDO SANCHEZ"/>
    <m/>
  </r>
  <r>
    <x v="1"/>
    <x v="0"/>
    <x v="6"/>
    <x v="0"/>
    <x v="0"/>
    <x v="0"/>
    <x v="27"/>
    <x v="148"/>
    <s v=" PANGEA NATURAL PRODUCTS S.A.S."/>
    <m/>
  </r>
  <r>
    <x v="1"/>
    <x v="0"/>
    <x v="6"/>
    <x v="0"/>
    <x v="0"/>
    <x v="0"/>
    <x v="27"/>
    <x v="139"/>
    <s v=" PANGEA NATURAL PRODUCTS S.A.S."/>
    <m/>
  </r>
  <r>
    <x v="1"/>
    <x v="0"/>
    <x v="6"/>
    <x v="0"/>
    <x v="0"/>
    <x v="0"/>
    <x v="27"/>
    <x v="149"/>
    <s v=" PANGEA NATURAL PRODUCTS S.A.S."/>
    <m/>
  </r>
  <r>
    <x v="1"/>
    <x v="0"/>
    <x v="6"/>
    <x v="0"/>
    <x v="0"/>
    <x v="0"/>
    <x v="22"/>
    <x v="105"/>
    <s v=" PANGEA NATURAL PRODUCTS S.A.S."/>
    <m/>
  </r>
  <r>
    <x v="1"/>
    <x v="0"/>
    <x v="6"/>
    <x v="0"/>
    <x v="0"/>
    <x v="0"/>
    <x v="16"/>
    <x v="86"/>
    <s v="AEROVIAS DEL CONTINENTE AMERICANO S.A."/>
    <n v="250530"/>
  </r>
  <r>
    <x v="1"/>
    <x v="0"/>
    <x v="6"/>
    <x v="0"/>
    <x v="0"/>
    <x v="0"/>
    <x v="16"/>
    <x v="86"/>
    <s v="AEROVIAS DE INTEGRACION REGIONAL S A"/>
    <n v="619400"/>
  </r>
  <r>
    <x v="1"/>
    <x v="0"/>
    <x v="6"/>
    <x v="0"/>
    <x v="0"/>
    <x v="0"/>
    <x v="16"/>
    <x v="86"/>
    <s v="AERO REPUBLICA S.A"/>
    <m/>
  </r>
  <r>
    <x v="1"/>
    <x v="0"/>
    <x v="6"/>
    <x v="0"/>
    <x v="0"/>
    <x v="0"/>
    <x v="16"/>
    <x v="117"/>
    <s v="HOSTAL LAS MERCEDES BOUTIQUE"/>
    <n v="460000"/>
  </r>
  <r>
    <x v="1"/>
    <x v="0"/>
    <x v="6"/>
    <x v="0"/>
    <x v="0"/>
    <x v="0"/>
    <x v="16"/>
    <x v="117"/>
    <s v="Hotel Laureles Plaza SAS"/>
    <n v="660000"/>
  </r>
  <r>
    <x v="1"/>
    <x v="0"/>
    <x v="6"/>
    <x v="0"/>
    <x v="0"/>
    <x v="0"/>
    <x v="16"/>
    <x v="117"/>
    <s v="CIENTO UNO S.A.S"/>
    <m/>
  </r>
  <r>
    <x v="1"/>
    <x v="0"/>
    <x v="6"/>
    <x v="0"/>
    <x v="0"/>
    <x v="0"/>
    <x v="22"/>
    <x v="105"/>
    <m/>
    <m/>
  </r>
  <r>
    <x v="1"/>
    <x v="0"/>
    <x v="6"/>
    <x v="0"/>
    <x v="0"/>
    <x v="0"/>
    <x v="2"/>
    <x v="87"/>
    <s v=" SHOPIFY INC"/>
    <n v="430914.63"/>
  </r>
  <r>
    <x v="1"/>
    <x v="0"/>
    <x v="6"/>
    <x v="0"/>
    <x v="0"/>
    <x v="0"/>
    <x v="2"/>
    <x v="87"/>
    <s v="CORPORACION CLUB DE TENIS CALI"/>
    <n v="814874"/>
  </r>
  <r>
    <x v="1"/>
    <x v="0"/>
    <x v="6"/>
    <x v="0"/>
    <x v="0"/>
    <x v="0"/>
    <x v="2"/>
    <x v="87"/>
    <s v="Open IA"/>
    <n v="83825.52"/>
  </r>
  <r>
    <x v="1"/>
    <x v="0"/>
    <x v="6"/>
    <x v="0"/>
    <x v="0"/>
    <x v="0"/>
    <x v="2"/>
    <x v="87"/>
    <s v="ASOCIACIÓN NACIONAL DE EMPRESARIOS DE COLOMBIA"/>
    <m/>
  </r>
  <r>
    <x v="1"/>
    <x v="0"/>
    <x v="6"/>
    <x v="0"/>
    <x v="0"/>
    <x v="0"/>
    <x v="2"/>
    <x v="155"/>
    <s v="TIERRADENTRO CAFE CO S.A.S."/>
    <m/>
  </r>
  <r>
    <x v="1"/>
    <x v="0"/>
    <x v="6"/>
    <x v="0"/>
    <x v="0"/>
    <x v="0"/>
    <x v="2"/>
    <x v="155"/>
    <s v="CANTINA LA 15 SAS"/>
    <m/>
  </r>
  <r>
    <x v="1"/>
    <x v="0"/>
    <x v="6"/>
    <x v="0"/>
    <x v="0"/>
    <x v="0"/>
    <x v="2"/>
    <x v="155"/>
    <m/>
    <m/>
  </r>
  <r>
    <x v="1"/>
    <x v="0"/>
    <x v="6"/>
    <x v="0"/>
    <x v="0"/>
    <x v="0"/>
    <x v="2"/>
    <x v="88"/>
    <s v="SAN CAMILO COFFE INDUSTRY SAS"/>
    <m/>
  </r>
  <r>
    <x v="1"/>
    <x v="0"/>
    <x v="6"/>
    <x v="0"/>
    <x v="0"/>
    <x v="0"/>
    <x v="2"/>
    <x v="88"/>
    <s v="JAIME ANDRES DAMELINES CASANOVA"/>
    <n v="33400"/>
  </r>
  <r>
    <x v="1"/>
    <x v="0"/>
    <x v="6"/>
    <x v="0"/>
    <x v="0"/>
    <x v="0"/>
    <x v="2"/>
    <x v="89"/>
    <s v="REDOX COLOMBIA S.A.S."/>
    <n v="27815"/>
  </r>
  <r>
    <x v="1"/>
    <x v="0"/>
    <x v="6"/>
    <x v="0"/>
    <x v="0"/>
    <x v="0"/>
    <x v="2"/>
    <x v="88"/>
    <s v="SURAMERICA COMERCIAL S.A.S."/>
    <n v="165848"/>
  </r>
  <r>
    <x v="1"/>
    <x v="0"/>
    <x v="6"/>
    <x v="0"/>
    <x v="0"/>
    <x v="0"/>
    <x v="2"/>
    <x v="88"/>
    <s v="FARMATODO COLOMBIA S.A"/>
    <n v="8500"/>
  </r>
  <r>
    <x v="1"/>
    <x v="0"/>
    <x v="6"/>
    <x v="0"/>
    <x v="0"/>
    <x v="0"/>
    <x v="2"/>
    <x v="89"/>
    <s v="SURAMERICA COMERCIAL S.A.S."/>
    <n v="33613.449999999997"/>
  </r>
  <r>
    <x v="1"/>
    <x v="0"/>
    <x v="6"/>
    <x v="0"/>
    <x v="0"/>
    <x v="0"/>
    <x v="2"/>
    <x v="89"/>
    <s v=" ANILLANDO CALI LTDA"/>
    <n v="43025"/>
  </r>
  <r>
    <x v="1"/>
    <x v="0"/>
    <x v="6"/>
    <x v="0"/>
    <x v="0"/>
    <x v="0"/>
    <x v="2"/>
    <x v="89"/>
    <s v="ONLINE MARIA DEL MAR MEZU PALACIOS"/>
    <n v="1500"/>
  </r>
  <r>
    <x v="1"/>
    <x v="0"/>
    <x v="6"/>
    <x v="0"/>
    <x v="0"/>
    <x v="0"/>
    <x v="2"/>
    <x v="89"/>
    <s v="VITRICRISTALES SAS"/>
    <n v="109243.7"/>
  </r>
  <r>
    <x v="1"/>
    <x v="0"/>
    <x v="6"/>
    <x v="0"/>
    <x v="0"/>
    <x v="0"/>
    <x v="2"/>
    <x v="90"/>
    <s v="GRUPO ARGURI SAS "/>
    <n v="413095"/>
  </r>
  <r>
    <x v="1"/>
    <x v="0"/>
    <x v="6"/>
    <x v="0"/>
    <x v="0"/>
    <x v="0"/>
    <x v="2"/>
    <x v="90"/>
    <m/>
    <m/>
  </r>
  <r>
    <x v="1"/>
    <x v="0"/>
    <x v="6"/>
    <x v="0"/>
    <x v="0"/>
    <x v="0"/>
    <x v="2"/>
    <x v="91"/>
    <s v="SURAMERICA COMERCIAL S.A.S."/>
    <m/>
  </r>
  <r>
    <x v="1"/>
    <x v="0"/>
    <x v="6"/>
    <x v="0"/>
    <x v="0"/>
    <x v="0"/>
    <x v="2"/>
    <x v="91"/>
    <s v="SUPERTIENDAS CAÑAVERAL"/>
    <n v="1210086"/>
  </r>
  <r>
    <x v="1"/>
    <x v="0"/>
    <x v="6"/>
    <x v="0"/>
    <x v="0"/>
    <x v="0"/>
    <x v="2"/>
    <x v="91"/>
    <s v="ALIMENTOS JOMAS"/>
    <n v="275000"/>
  </r>
  <r>
    <x v="1"/>
    <x v="0"/>
    <x v="6"/>
    <x v="0"/>
    <x v="0"/>
    <x v="0"/>
    <x v="2"/>
    <x v="91"/>
    <s v="GUSTAVO ADOLFO LOPEZ"/>
    <n v="17000"/>
  </r>
  <r>
    <x v="1"/>
    <x v="0"/>
    <x v="6"/>
    <x v="0"/>
    <x v="0"/>
    <x v="0"/>
    <x v="2"/>
    <x v="91"/>
    <s v="ONLINE MARIA DEL MAR MEZU PALACIOS"/>
    <n v="28000"/>
  </r>
  <r>
    <x v="1"/>
    <x v="0"/>
    <x v="6"/>
    <x v="0"/>
    <x v="0"/>
    <x v="0"/>
    <x v="2"/>
    <x v="92"/>
    <m/>
    <m/>
  </r>
  <r>
    <x v="1"/>
    <x v="0"/>
    <x v="6"/>
    <x v="0"/>
    <x v="0"/>
    <x v="0"/>
    <x v="2"/>
    <x v="136"/>
    <s v="AGUSTIN ARMANDO POVEDA OVIEDO"/>
    <m/>
  </r>
  <r>
    <x v="1"/>
    <x v="0"/>
    <x v="6"/>
    <x v="0"/>
    <x v="0"/>
    <x v="0"/>
    <x v="2"/>
    <x v="136"/>
    <s v="DIEGO FERNANDO MORALES CELIS"/>
    <n v="280000"/>
  </r>
  <r>
    <x v="1"/>
    <x v="0"/>
    <x v="6"/>
    <x v="0"/>
    <x v="0"/>
    <x v="0"/>
    <x v="2"/>
    <x v="136"/>
    <s v="DIEGO CAICEDO"/>
    <m/>
  </r>
  <r>
    <x v="1"/>
    <x v="0"/>
    <x v="6"/>
    <x v="0"/>
    <x v="0"/>
    <x v="0"/>
    <x v="2"/>
    <x v="136"/>
    <s v="MANUEL ACOSTA"/>
    <n v="30000"/>
  </r>
  <r>
    <x v="1"/>
    <x v="0"/>
    <x v="6"/>
    <x v="0"/>
    <x v="0"/>
    <x v="0"/>
    <x v="2"/>
    <x v="136"/>
    <s v="AGUSTIN ARMANDO POVEDA OVIEDO"/>
    <m/>
  </r>
  <r>
    <x v="1"/>
    <x v="0"/>
    <x v="6"/>
    <x v="0"/>
    <x v="0"/>
    <x v="0"/>
    <x v="2"/>
    <x v="136"/>
    <s v="sebastian marin ramirez"/>
    <m/>
  </r>
  <r>
    <x v="1"/>
    <x v="0"/>
    <x v="6"/>
    <x v="0"/>
    <x v="0"/>
    <x v="0"/>
    <x v="2"/>
    <x v="136"/>
    <s v="ONLINE MARIA DEL MAR MEZU PALACIOS"/>
    <n v="24000"/>
  </r>
  <r>
    <x v="1"/>
    <x v="0"/>
    <x v="6"/>
    <x v="0"/>
    <x v="0"/>
    <x v="0"/>
    <x v="2"/>
    <x v="136"/>
    <s v="ALEXANDRA MARIN RAMIREZ"/>
    <m/>
  </r>
  <r>
    <x v="1"/>
    <x v="0"/>
    <x v="6"/>
    <x v="0"/>
    <x v="0"/>
    <x v="0"/>
    <x v="2"/>
    <x v="141"/>
    <s v="ONLINE OSCAR ESCOBAR JIMENEZ"/>
    <m/>
  </r>
  <r>
    <x v="1"/>
    <x v="0"/>
    <x v="6"/>
    <x v="0"/>
    <x v="0"/>
    <x v="0"/>
    <x v="2"/>
    <x v="141"/>
    <m/>
    <m/>
  </r>
  <r>
    <x v="1"/>
    <x v="0"/>
    <x v="6"/>
    <x v="0"/>
    <x v="0"/>
    <x v="0"/>
    <x v="2"/>
    <x v="141"/>
    <m/>
    <m/>
  </r>
  <r>
    <x v="1"/>
    <x v="0"/>
    <x v="6"/>
    <x v="0"/>
    <x v="0"/>
    <x v="0"/>
    <x v="2"/>
    <x v="93"/>
    <m/>
    <m/>
  </r>
  <r>
    <x v="1"/>
    <x v="0"/>
    <x v="6"/>
    <x v="0"/>
    <x v="0"/>
    <x v="0"/>
    <x v="2"/>
    <x v="84"/>
    <s v="JHON FREYMAN ESCOBAR"/>
    <m/>
  </r>
  <r>
    <x v="1"/>
    <x v="0"/>
    <x v="6"/>
    <x v="0"/>
    <x v="0"/>
    <x v="0"/>
    <x v="2"/>
    <x v="84"/>
    <s v="EMPACKING GLOBAL SAS"/>
    <m/>
  </r>
  <r>
    <x v="1"/>
    <x v="0"/>
    <x v="6"/>
    <x v="0"/>
    <x v="0"/>
    <x v="0"/>
    <x v="2"/>
    <x v="84"/>
    <s v="ALEXANDRA MARIN RAMIREZ"/>
    <m/>
  </r>
  <r>
    <x v="1"/>
    <x v="0"/>
    <x v="6"/>
    <x v="0"/>
    <x v="0"/>
    <x v="0"/>
    <x v="2"/>
    <x v="84"/>
    <m/>
    <m/>
  </r>
  <r>
    <x v="1"/>
    <x v="0"/>
    <x v="6"/>
    <x v="0"/>
    <x v="0"/>
    <x v="0"/>
    <x v="2"/>
    <x v="84"/>
    <m/>
    <m/>
  </r>
  <r>
    <x v="1"/>
    <x v="0"/>
    <x v="6"/>
    <x v="0"/>
    <x v="0"/>
    <x v="0"/>
    <x v="2"/>
    <x v="84"/>
    <m/>
    <m/>
  </r>
  <r>
    <x v="1"/>
    <x v="0"/>
    <x v="6"/>
    <x v="0"/>
    <x v="0"/>
    <x v="0"/>
    <x v="2"/>
    <x v="84"/>
    <m/>
    <m/>
  </r>
  <r>
    <x v="1"/>
    <x v="0"/>
    <x v="6"/>
    <x v="0"/>
    <x v="0"/>
    <x v="0"/>
    <x v="2"/>
    <x v="84"/>
    <m/>
    <m/>
  </r>
  <r>
    <x v="1"/>
    <x v="0"/>
    <x v="6"/>
    <x v="0"/>
    <x v="0"/>
    <x v="0"/>
    <x v="2"/>
    <x v="84"/>
    <m/>
    <m/>
  </r>
  <r>
    <x v="1"/>
    <x v="0"/>
    <x v="6"/>
    <x v="0"/>
    <x v="0"/>
    <x v="0"/>
    <x v="2"/>
    <x v="84"/>
    <m/>
    <m/>
  </r>
  <r>
    <x v="1"/>
    <x v="0"/>
    <x v="6"/>
    <x v="0"/>
    <x v="0"/>
    <x v="7"/>
    <x v="4"/>
    <x v="119"/>
    <s v="DAVID MUÑOZ MONTOYA"/>
    <n v="3800000"/>
  </r>
  <r>
    <x v="1"/>
    <x v="0"/>
    <x v="6"/>
    <x v="0"/>
    <x v="0"/>
    <x v="7"/>
    <x v="4"/>
    <x v="119"/>
    <s v="ALEXANDRA MARIN RAMIREZ"/>
    <n v="3550000"/>
  </r>
  <r>
    <x v="1"/>
    <x v="0"/>
    <x v="6"/>
    <x v="0"/>
    <x v="0"/>
    <x v="7"/>
    <x v="4"/>
    <x v="119"/>
    <s v="OSCAR ESCOBAR JIMÉNEZ"/>
    <m/>
  </r>
  <r>
    <x v="1"/>
    <x v="0"/>
    <x v="6"/>
    <x v="0"/>
    <x v="0"/>
    <x v="7"/>
    <x v="4"/>
    <x v="120"/>
    <s v="DAVID MUÑOZ MONTOYA"/>
    <m/>
  </r>
  <r>
    <x v="1"/>
    <x v="0"/>
    <x v="6"/>
    <x v="0"/>
    <x v="0"/>
    <x v="7"/>
    <x v="4"/>
    <x v="121"/>
    <s v="DAVID MUÑOZ MONTOYA"/>
    <n v="483333"/>
  </r>
  <r>
    <x v="1"/>
    <x v="0"/>
    <x v="6"/>
    <x v="0"/>
    <x v="0"/>
    <x v="7"/>
    <x v="4"/>
    <x v="121"/>
    <s v="OSCAR ESCOBAR JIMÉNEZ"/>
    <m/>
  </r>
  <r>
    <x v="1"/>
    <x v="0"/>
    <x v="6"/>
    <x v="0"/>
    <x v="0"/>
    <x v="7"/>
    <x v="4"/>
    <x v="121"/>
    <s v="ALEXANDRA MARIN RAMIREZ"/>
    <n v="183750"/>
  </r>
  <r>
    <x v="1"/>
    <x v="0"/>
    <x v="6"/>
    <x v="0"/>
    <x v="0"/>
    <x v="7"/>
    <x v="4"/>
    <x v="122"/>
    <s v="DAVID MUÑOZ MONTOYA"/>
    <n v="58000"/>
  </r>
  <r>
    <x v="1"/>
    <x v="0"/>
    <x v="6"/>
    <x v="0"/>
    <x v="0"/>
    <x v="7"/>
    <x v="4"/>
    <x v="122"/>
    <s v="ALEXANDRA MARIN RAMIREZ"/>
    <n v="22320"/>
  </r>
  <r>
    <x v="1"/>
    <x v="0"/>
    <x v="6"/>
    <x v="0"/>
    <x v="0"/>
    <x v="7"/>
    <x v="4"/>
    <x v="122"/>
    <s v="OSCAR ESCOBAR JIMÉNEZ"/>
    <m/>
  </r>
  <r>
    <x v="1"/>
    <x v="0"/>
    <x v="6"/>
    <x v="0"/>
    <x v="0"/>
    <x v="7"/>
    <x v="4"/>
    <x v="123"/>
    <s v="DAVID MUÑOZ MONTOYA"/>
    <n v="483333"/>
  </r>
  <r>
    <x v="1"/>
    <x v="0"/>
    <x v="6"/>
    <x v="0"/>
    <x v="0"/>
    <x v="7"/>
    <x v="4"/>
    <x v="123"/>
    <s v="OSCAR ESCOBAR JIMÉNEZ"/>
    <m/>
  </r>
  <r>
    <x v="1"/>
    <x v="0"/>
    <x v="6"/>
    <x v="0"/>
    <x v="0"/>
    <x v="7"/>
    <x v="4"/>
    <x v="123"/>
    <s v="ALEXANDRA MARIN RAMIREZ"/>
    <n v="183750"/>
  </r>
  <r>
    <x v="1"/>
    <x v="0"/>
    <x v="6"/>
    <x v="0"/>
    <x v="0"/>
    <x v="7"/>
    <x v="4"/>
    <x v="124"/>
    <s v="DAVID MUÑOZ MONTOYA"/>
    <n v="241667"/>
  </r>
  <r>
    <x v="1"/>
    <x v="0"/>
    <x v="6"/>
    <x v="0"/>
    <x v="0"/>
    <x v="7"/>
    <x v="4"/>
    <x v="124"/>
    <s v="OSCAR ESCOBAR JIMÉNEZ"/>
    <m/>
  </r>
  <r>
    <x v="1"/>
    <x v="0"/>
    <x v="6"/>
    <x v="0"/>
    <x v="0"/>
    <x v="7"/>
    <x v="4"/>
    <x v="124"/>
    <s v="ALEXANDRA MARIN RAMIREZ"/>
    <n v="147917"/>
  </r>
  <r>
    <x v="1"/>
    <x v="0"/>
    <x v="6"/>
    <x v="0"/>
    <x v="0"/>
    <x v="7"/>
    <x v="4"/>
    <x v="135"/>
    <m/>
    <m/>
  </r>
  <r>
    <x v="1"/>
    <x v="0"/>
    <x v="6"/>
    <x v="0"/>
    <x v="0"/>
    <x v="7"/>
    <x v="4"/>
    <x v="125"/>
    <s v="DAVID MUÑOZ MONTOYA"/>
    <m/>
  </r>
  <r>
    <x v="1"/>
    <x v="0"/>
    <x v="6"/>
    <x v="0"/>
    <x v="0"/>
    <x v="7"/>
    <x v="4"/>
    <x v="144"/>
    <s v="DAVID MUÑOZ MONTOYA"/>
    <n v="4000000"/>
  </r>
  <r>
    <x v="1"/>
    <x v="0"/>
    <x v="6"/>
    <x v="0"/>
    <x v="0"/>
    <x v="7"/>
    <x v="4"/>
    <x v="144"/>
    <s v="OSCAR ESCOBAR JIMÉNEZ"/>
    <m/>
  </r>
  <r>
    <x v="1"/>
    <x v="0"/>
    <x v="6"/>
    <x v="0"/>
    <x v="0"/>
    <x v="7"/>
    <x v="4"/>
    <x v="126"/>
    <m/>
    <m/>
  </r>
  <r>
    <x v="1"/>
    <x v="0"/>
    <x v="6"/>
    <x v="0"/>
    <x v="0"/>
    <x v="7"/>
    <x v="4"/>
    <x v="127"/>
    <s v="SEGUROS DE RIESGOS LABORALES SURAMERICANA S.A."/>
    <n v="36742"/>
  </r>
  <r>
    <x v="1"/>
    <x v="0"/>
    <x v="6"/>
    <x v="0"/>
    <x v="0"/>
    <x v="7"/>
    <x v="4"/>
    <x v="152"/>
    <s v="Eps Famisanar"/>
    <m/>
  </r>
  <r>
    <x v="1"/>
    <x v="0"/>
    <x v="6"/>
    <x v="0"/>
    <x v="0"/>
    <x v="7"/>
    <x v="4"/>
    <x v="128"/>
    <s v="Protección S.A"/>
    <n v="882000"/>
  </r>
  <r>
    <x v="1"/>
    <x v="0"/>
    <x v="6"/>
    <x v="0"/>
    <x v="0"/>
    <x v="7"/>
    <x v="4"/>
    <x v="129"/>
    <s v="Colsubsidio "/>
    <n v="152000"/>
  </r>
  <r>
    <x v="1"/>
    <x v="0"/>
    <x v="6"/>
    <x v="0"/>
    <x v="0"/>
    <x v="7"/>
    <x v="4"/>
    <x v="129"/>
    <s v="Comfandi"/>
    <n v="142000"/>
  </r>
  <r>
    <x v="1"/>
    <x v="0"/>
    <x v="6"/>
    <x v="0"/>
    <x v="0"/>
    <x v="7"/>
    <x v="0"/>
    <x v="165"/>
    <s v="ONLINE OSCAR ESCOBAR JIMENEZ"/>
    <n v="3016500"/>
  </r>
  <r>
    <x v="1"/>
    <x v="0"/>
    <x v="6"/>
    <x v="0"/>
    <x v="0"/>
    <x v="7"/>
    <x v="2"/>
    <x v="131"/>
    <m/>
    <m/>
  </r>
  <r>
    <x v="1"/>
    <x v="0"/>
    <x v="6"/>
    <x v="0"/>
    <x v="0"/>
    <x v="1"/>
    <x v="7"/>
    <x v="34"/>
    <s v="Bancolombia"/>
    <n v="140150"/>
  </r>
  <r>
    <x v="1"/>
    <x v="0"/>
    <x v="6"/>
    <x v="0"/>
    <x v="0"/>
    <x v="1"/>
    <x v="7"/>
    <x v="20"/>
    <s v="Bancolombia"/>
    <n v="217090"/>
  </r>
  <r>
    <x v="1"/>
    <x v="0"/>
    <x v="6"/>
    <x v="0"/>
    <x v="0"/>
    <x v="1"/>
    <x v="7"/>
    <x v="20"/>
    <s v="Mercadopago Colombia Ltda"/>
    <n v="785244.34"/>
  </r>
  <r>
    <x v="1"/>
    <x v="0"/>
    <x v="6"/>
    <x v="0"/>
    <x v="0"/>
    <x v="1"/>
    <x v="7"/>
    <x v="101"/>
    <s v="Protección S.A"/>
    <m/>
  </r>
  <r>
    <x v="1"/>
    <x v="0"/>
    <x v="6"/>
    <x v="0"/>
    <x v="0"/>
    <x v="1"/>
    <x v="7"/>
    <x v="101"/>
    <s v="Colsubsidio "/>
    <m/>
  </r>
  <r>
    <x v="1"/>
    <x v="0"/>
    <x v="6"/>
    <x v="0"/>
    <x v="0"/>
    <x v="1"/>
    <x v="7"/>
    <x v="101"/>
    <s v="Sanitas"/>
    <m/>
  </r>
  <r>
    <x v="1"/>
    <x v="0"/>
    <x v="6"/>
    <x v="0"/>
    <x v="0"/>
    <x v="1"/>
    <x v="7"/>
    <x v="101"/>
    <s v="Eps Famisanar"/>
    <m/>
  </r>
  <r>
    <x v="1"/>
    <x v="0"/>
    <x v="6"/>
    <x v="0"/>
    <x v="0"/>
    <x v="1"/>
    <x v="7"/>
    <x v="101"/>
    <s v="EPS Sura"/>
    <m/>
  </r>
  <r>
    <x v="1"/>
    <x v="0"/>
    <x v="6"/>
    <x v="0"/>
    <x v="0"/>
    <x v="1"/>
    <x v="7"/>
    <x v="101"/>
    <s v="Comfandi "/>
    <m/>
  </r>
  <r>
    <x v="1"/>
    <x v="0"/>
    <x v="6"/>
    <x v="0"/>
    <x v="0"/>
    <x v="1"/>
    <x v="7"/>
    <x v="101"/>
    <s v="DIAN"/>
    <n v="49000"/>
  </r>
  <r>
    <x v="1"/>
    <x v="0"/>
    <x v="6"/>
    <x v="0"/>
    <x v="0"/>
    <x v="1"/>
    <x v="7"/>
    <x v="159"/>
    <s v="GOOGLE LLC"/>
    <m/>
  </r>
  <r>
    <x v="1"/>
    <x v="0"/>
    <x v="6"/>
    <x v="0"/>
    <x v="0"/>
    <x v="1"/>
    <x v="7"/>
    <x v="159"/>
    <s v="FAVEBOOK IRELAND LIMITED"/>
    <m/>
  </r>
  <r>
    <x v="1"/>
    <x v="0"/>
    <x v="6"/>
    <x v="0"/>
    <x v="0"/>
    <x v="1"/>
    <x v="7"/>
    <x v="55"/>
    <s v="FARMATODO COLOMBIA S.A"/>
    <n v="1922108.32"/>
  </r>
  <r>
    <x v="1"/>
    <x v="0"/>
    <x v="6"/>
    <x v="0"/>
    <x v="0"/>
    <x v="1"/>
    <x v="7"/>
    <x v="55"/>
    <s v="ALIMENTOS SOSTENIBLES SAS"/>
    <m/>
  </r>
  <r>
    <x v="1"/>
    <x v="0"/>
    <x v="6"/>
    <x v="0"/>
    <x v="0"/>
    <x v="1"/>
    <x v="8"/>
    <x v="22"/>
    <s v="Bancolombia"/>
    <n v="965670.13"/>
  </r>
  <r>
    <x v="1"/>
    <x v="0"/>
    <x v="6"/>
    <x v="0"/>
    <x v="0"/>
    <x v="1"/>
    <x v="8"/>
    <x v="94"/>
    <s v="CONNPLANTS SAS"/>
    <m/>
  </r>
  <r>
    <x v="1"/>
    <x v="0"/>
    <x v="6"/>
    <x v="0"/>
    <x v="0"/>
    <x v="1"/>
    <x v="8"/>
    <x v="94"/>
    <s v="PRODUCCION GRAFICA EDITORES SAS"/>
    <n v="887.44"/>
  </r>
  <r>
    <x v="1"/>
    <x v="0"/>
    <x v="6"/>
    <x v="0"/>
    <x v="0"/>
    <x v="1"/>
    <x v="8"/>
    <x v="94"/>
    <s v="Hotel Laureles Plaza SAS"/>
    <n v="23100"/>
  </r>
  <r>
    <x v="1"/>
    <x v="0"/>
    <x v="6"/>
    <x v="0"/>
    <x v="0"/>
    <x v="1"/>
    <x v="8"/>
    <x v="94"/>
    <s v="HOSTAL LAS MERCEDES BOUTIQUE"/>
    <n v="20148"/>
  </r>
  <r>
    <x v="1"/>
    <x v="0"/>
    <x v="6"/>
    <x v="0"/>
    <x v="0"/>
    <x v="1"/>
    <x v="8"/>
    <x v="94"/>
    <s v="sebastian marin ramirez"/>
    <m/>
  </r>
  <r>
    <x v="1"/>
    <x v="0"/>
    <x v="6"/>
    <x v="0"/>
    <x v="0"/>
    <x v="1"/>
    <x v="8"/>
    <x v="94"/>
    <s v="LUCERO VASQUEZ"/>
    <m/>
  </r>
  <r>
    <x v="1"/>
    <x v="0"/>
    <x v="6"/>
    <x v="0"/>
    <x v="0"/>
    <x v="1"/>
    <x v="8"/>
    <x v="94"/>
    <s v="SEBASTIAN MENDOZA CASTAÑO"/>
    <m/>
  </r>
  <r>
    <x v="1"/>
    <x v="0"/>
    <x v="6"/>
    <x v="0"/>
    <x v="0"/>
    <x v="1"/>
    <x v="8"/>
    <x v="94"/>
    <s v="MARIA JOSE LOPEZ BOLAÑOS"/>
    <n v="28430"/>
  </r>
  <r>
    <x v="1"/>
    <x v="0"/>
    <x v="6"/>
    <x v="0"/>
    <x v="0"/>
    <x v="1"/>
    <x v="8"/>
    <x v="94"/>
    <s v="PRODUCCION GRAFICA EDITORES SAS"/>
    <m/>
  </r>
  <r>
    <x v="1"/>
    <x v="0"/>
    <x v="6"/>
    <x v="0"/>
    <x v="0"/>
    <x v="1"/>
    <x v="8"/>
    <x v="95"/>
    <m/>
    <m/>
  </r>
  <r>
    <x v="1"/>
    <x v="0"/>
    <x v="6"/>
    <x v="0"/>
    <x v="0"/>
    <x v="1"/>
    <x v="8"/>
    <x v="77"/>
    <s v="CORPORACION CLUB DE TENIS CALI"/>
    <m/>
  </r>
  <r>
    <x v="1"/>
    <x v="0"/>
    <x v="6"/>
    <x v="0"/>
    <x v="0"/>
    <x v="1"/>
    <x v="8"/>
    <x v="156"/>
    <s v="MUNICIPIO DE SANTIAGO DE CALI"/>
    <m/>
  </r>
  <r>
    <x v="1"/>
    <x v="0"/>
    <x v="6"/>
    <x v="0"/>
    <x v="0"/>
    <x v="1"/>
    <x v="8"/>
    <x v="156"/>
    <s v=" COLOMBIA TELECOMUNICACIONES S.A. E.S.P."/>
    <m/>
  </r>
  <r>
    <x v="1"/>
    <x v="0"/>
    <x v="6"/>
    <x v="0"/>
    <x v="0"/>
    <x v="1"/>
    <x v="8"/>
    <x v="156"/>
    <s v="Protección S.A"/>
    <m/>
  </r>
  <r>
    <x v="1"/>
    <x v="0"/>
    <x v="6"/>
    <x v="0"/>
    <x v="0"/>
    <x v="1"/>
    <x v="8"/>
    <x v="156"/>
    <s v="RANPACK SAS"/>
    <m/>
  </r>
  <r>
    <x v="1"/>
    <x v="0"/>
    <x v="6"/>
    <x v="0"/>
    <x v="0"/>
    <x v="1"/>
    <x v="8"/>
    <x v="156"/>
    <s v="MERCADEO COMPARTIDO SAS"/>
    <m/>
  </r>
  <r>
    <x v="1"/>
    <x v="0"/>
    <x v="6"/>
    <x v="0"/>
    <x v="0"/>
    <x v="1"/>
    <x v="8"/>
    <x v="156"/>
    <s v="ALLTAG SAS"/>
    <m/>
  </r>
  <r>
    <x v="1"/>
    <x v="0"/>
    <x v="6"/>
    <x v="0"/>
    <x v="0"/>
    <x v="1"/>
    <x v="8"/>
    <x v="156"/>
    <s v="FARMAVIT EMPRESA ASOCIATIVA DE TRABAJO"/>
    <m/>
  </r>
  <r>
    <x v="1"/>
    <x v="0"/>
    <x v="6"/>
    <x v="0"/>
    <x v="0"/>
    <x v="1"/>
    <x v="8"/>
    <x v="156"/>
    <s v="AEROVIAS DEL CONTINENTE AMERICANO S.A."/>
    <m/>
  </r>
  <r>
    <x v="1"/>
    <x v="0"/>
    <x v="6"/>
    <x v="0"/>
    <x v="0"/>
    <x v="1"/>
    <x v="8"/>
    <x v="156"/>
    <s v="MELONN SAS"/>
    <m/>
  </r>
  <r>
    <x v="1"/>
    <x v="0"/>
    <x v="6"/>
    <x v="0"/>
    <x v="0"/>
    <x v="1"/>
    <x v="8"/>
    <x v="156"/>
    <s v="DIAN"/>
    <n v="19.549999999999955"/>
  </r>
  <r>
    <x v="1"/>
    <x v="0"/>
    <x v="6"/>
    <x v="0"/>
    <x v="0"/>
    <x v="1"/>
    <x v="8"/>
    <x v="156"/>
    <s v="ALLTAG SAS"/>
    <m/>
  </r>
  <r>
    <x v="1"/>
    <x v="0"/>
    <x v="6"/>
    <x v="0"/>
    <x v="0"/>
    <x v="1"/>
    <x v="8"/>
    <x v="156"/>
    <m/>
    <m/>
  </r>
  <r>
    <x v="1"/>
    <x v="0"/>
    <x v="6"/>
    <x v="0"/>
    <x v="0"/>
    <x v="1"/>
    <x v="8"/>
    <x v="156"/>
    <m/>
    <m/>
  </r>
  <r>
    <x v="1"/>
    <x v="0"/>
    <x v="6"/>
    <x v="0"/>
    <x v="0"/>
    <x v="1"/>
    <x v="8"/>
    <x v="4"/>
    <s v="SEBASTIAN MENDOZA CASTAÑO"/>
    <m/>
  </r>
  <r>
    <x v="1"/>
    <x v="0"/>
    <x v="6"/>
    <x v="0"/>
    <x v="0"/>
    <x v="1"/>
    <x v="8"/>
    <x v="4"/>
    <s v=" SUPERTIENDAS CAÑAVERAL S.A."/>
    <m/>
  </r>
  <r>
    <x v="1"/>
    <x v="0"/>
    <x v="6"/>
    <x v="0"/>
    <x v="0"/>
    <x v="1"/>
    <x v="8"/>
    <x v="4"/>
    <s v="ONLINE MARIA DEL MAR MEZU PALACIOS"/>
    <m/>
  </r>
  <r>
    <x v="1"/>
    <x v="0"/>
    <x v="6"/>
    <x v="0"/>
    <x v="0"/>
    <x v="1"/>
    <x v="8"/>
    <x v="4"/>
    <s v="JAIME ANDRES DAMELINES CASANOVA"/>
    <m/>
  </r>
  <r>
    <x v="1"/>
    <x v="0"/>
    <x v="6"/>
    <x v="0"/>
    <x v="0"/>
    <x v="1"/>
    <x v="8"/>
    <x v="4"/>
    <s v=" KOBA COLOMBIA SAS"/>
    <m/>
  </r>
  <r>
    <x v="1"/>
    <x v="0"/>
    <x v="6"/>
    <x v="0"/>
    <x v="0"/>
    <x v="1"/>
    <x v="8"/>
    <x v="4"/>
    <s v="FARMAVIT EMPRESA ASOCIATIVA DE TRABAJO"/>
    <m/>
  </r>
  <r>
    <x v="1"/>
    <x v="0"/>
    <x v="6"/>
    <x v="0"/>
    <x v="0"/>
    <x v="1"/>
    <x v="8"/>
    <x v="4"/>
    <s v=" GODADDY"/>
    <m/>
  </r>
  <r>
    <x v="1"/>
    <x v="0"/>
    <x v="6"/>
    <x v="0"/>
    <x v="0"/>
    <x v="1"/>
    <x v="8"/>
    <x v="4"/>
    <s v="FUNDACION ZOOLOGICA DE CALI REST  HACIENDA DEL BOSQUE"/>
    <m/>
  </r>
  <r>
    <x v="1"/>
    <x v="0"/>
    <x v="6"/>
    <x v="0"/>
    <x v="0"/>
    <x v="1"/>
    <x v="8"/>
    <x v="4"/>
    <s v="HM HENNES MAURITZ COLOMBIA SAS"/>
    <m/>
  </r>
  <r>
    <x v="1"/>
    <x v="0"/>
    <x v="6"/>
    <x v="0"/>
    <x v="0"/>
    <x v="1"/>
    <x v="8"/>
    <x v="4"/>
    <s v="META PLATAFORMS IRELAND LIMITED"/>
    <m/>
  </r>
  <r>
    <x v="1"/>
    <x v="0"/>
    <x v="6"/>
    <x v="0"/>
    <x v="0"/>
    <x v="1"/>
    <x v="8"/>
    <x v="4"/>
    <s v="CORPORACION CLUB DE TENIS CALI"/>
    <m/>
  </r>
  <r>
    <x v="1"/>
    <x v="0"/>
    <x v="6"/>
    <x v="0"/>
    <x v="0"/>
    <x v="1"/>
    <x v="8"/>
    <x v="4"/>
    <s v=" PANGEA NATURAL PRODUCTS S.A.S."/>
    <m/>
  </r>
  <r>
    <x v="1"/>
    <x v="0"/>
    <x v="6"/>
    <x v="0"/>
    <x v="0"/>
    <x v="1"/>
    <x v="8"/>
    <x v="4"/>
    <s v=" TDT SAS"/>
    <m/>
  </r>
  <r>
    <x v="1"/>
    <x v="0"/>
    <x v="6"/>
    <x v="0"/>
    <x v="0"/>
    <x v="1"/>
    <x v="8"/>
    <x v="4"/>
    <s v="SEBASTIAN MENDOZA CASTAÑO"/>
    <m/>
  </r>
  <r>
    <x v="1"/>
    <x v="0"/>
    <x v="6"/>
    <x v="0"/>
    <x v="0"/>
    <x v="1"/>
    <x v="8"/>
    <x v="4"/>
    <s v="ONLINE MARIA DEL MAR MEZU PALACIOS"/>
    <m/>
  </r>
  <r>
    <x v="1"/>
    <x v="0"/>
    <x v="6"/>
    <x v="0"/>
    <x v="0"/>
    <x v="1"/>
    <x v="8"/>
    <x v="4"/>
    <s v="ONLINE OSCAR ESCOBAR JIMENEZ"/>
    <m/>
  </r>
  <r>
    <x v="1"/>
    <x v="0"/>
    <x v="6"/>
    <x v="0"/>
    <x v="0"/>
    <x v="1"/>
    <x v="8"/>
    <x v="4"/>
    <s v="ARTEMISA SAS"/>
    <m/>
  </r>
  <r>
    <x v="1"/>
    <x v="0"/>
    <x v="6"/>
    <x v="0"/>
    <x v="0"/>
    <x v="1"/>
    <x v="8"/>
    <x v="4"/>
    <s v="DIAN"/>
    <m/>
  </r>
  <r>
    <x v="1"/>
    <x v="0"/>
    <x v="6"/>
    <x v="0"/>
    <x v="0"/>
    <x v="1"/>
    <x v="8"/>
    <x v="4"/>
    <s v="FARMACIA DROGUERIA SAN JORGE LTDA"/>
    <m/>
  </r>
  <r>
    <x v="1"/>
    <x v="0"/>
    <x v="6"/>
    <x v="0"/>
    <x v="0"/>
    <x v="1"/>
    <x v="8"/>
    <x v="4"/>
    <s v="GASTRONOMIA GROUP SAS"/>
    <m/>
  </r>
  <r>
    <x v="1"/>
    <x v="0"/>
    <x v="6"/>
    <x v="0"/>
    <x v="0"/>
    <x v="1"/>
    <x v="8"/>
    <x v="4"/>
    <s v="Yina Yereinza Acevedo Álvarez"/>
    <m/>
  </r>
  <r>
    <x v="1"/>
    <x v="0"/>
    <x v="6"/>
    <x v="0"/>
    <x v="0"/>
    <x v="1"/>
    <x v="8"/>
    <x v="4"/>
    <m/>
    <m/>
  </r>
  <r>
    <x v="1"/>
    <x v="0"/>
    <x v="6"/>
    <x v="0"/>
    <x v="0"/>
    <x v="1"/>
    <x v="8"/>
    <x v="4"/>
    <m/>
    <m/>
  </r>
  <r>
    <x v="1"/>
    <x v="0"/>
    <x v="6"/>
    <x v="0"/>
    <x v="0"/>
    <x v="1"/>
    <x v="8"/>
    <x v="4"/>
    <m/>
    <m/>
  </r>
  <r>
    <x v="1"/>
    <x v="0"/>
    <x v="6"/>
    <x v="0"/>
    <x v="0"/>
    <x v="1"/>
    <x v="8"/>
    <x v="4"/>
    <m/>
    <m/>
  </r>
  <r>
    <x v="1"/>
    <x v="0"/>
    <x v="6"/>
    <x v="0"/>
    <x v="0"/>
    <x v="1"/>
    <x v="8"/>
    <x v="4"/>
    <m/>
    <m/>
  </r>
  <r>
    <x v="1"/>
    <x v="0"/>
    <x v="6"/>
    <x v="0"/>
    <x v="0"/>
    <x v="1"/>
    <x v="8"/>
    <x v="4"/>
    <m/>
    <m/>
  </r>
  <r>
    <x v="1"/>
    <x v="0"/>
    <x v="6"/>
    <x v="0"/>
    <x v="0"/>
    <x v="6"/>
    <x v="23"/>
    <x v="112"/>
    <s v="DIAN"/>
    <m/>
  </r>
  <r>
    <x v="1"/>
    <x v="0"/>
    <x v="6"/>
    <x v="0"/>
    <x v="2"/>
    <x v="3"/>
    <x v="3"/>
    <x v="96"/>
    <m/>
    <m/>
  </r>
  <r>
    <x v="1"/>
    <x v="0"/>
    <x v="6"/>
    <x v="0"/>
    <x v="2"/>
    <x v="3"/>
    <x v="3"/>
    <x v="137"/>
    <s v="COOPERATIVA MULTIACTIVA UNIAGRO"/>
    <m/>
  </r>
  <r>
    <x v="1"/>
    <x v="0"/>
    <x v="6"/>
    <x v="0"/>
    <x v="2"/>
    <x v="3"/>
    <x v="3"/>
    <x v="97"/>
    <s v="LA CONCEPCION SA"/>
    <n v="904050"/>
  </r>
  <r>
    <x v="1"/>
    <x v="0"/>
    <x v="6"/>
    <x v="0"/>
    <x v="2"/>
    <x v="3"/>
    <x v="3"/>
    <x v="97"/>
    <s v="CONNPLANTS SAS"/>
    <n v="4594926"/>
  </r>
  <r>
    <x v="1"/>
    <x v="0"/>
    <x v="6"/>
    <x v="0"/>
    <x v="2"/>
    <x v="3"/>
    <x v="3"/>
    <x v="97"/>
    <s v="LA VITAL COLOMBIA SAS"/>
    <m/>
  </r>
  <r>
    <x v="1"/>
    <x v="0"/>
    <x v="6"/>
    <x v="0"/>
    <x v="2"/>
    <x v="3"/>
    <x v="3"/>
    <x v="97"/>
    <s v="ASOCIACION AGROPIMIENTERA VALLE DEL GUAMEZ"/>
    <m/>
  </r>
  <r>
    <x v="1"/>
    <x v="0"/>
    <x v="6"/>
    <x v="0"/>
    <x v="2"/>
    <x v="3"/>
    <x v="3"/>
    <x v="97"/>
    <m/>
    <m/>
  </r>
  <r>
    <x v="1"/>
    <x v="0"/>
    <x v="6"/>
    <x v="0"/>
    <x v="2"/>
    <x v="3"/>
    <x v="3"/>
    <x v="97"/>
    <m/>
    <m/>
  </r>
  <r>
    <x v="1"/>
    <x v="0"/>
    <x v="6"/>
    <x v="0"/>
    <x v="2"/>
    <x v="3"/>
    <x v="3"/>
    <x v="97"/>
    <m/>
    <m/>
  </r>
  <r>
    <x v="1"/>
    <x v="0"/>
    <x v="6"/>
    <x v="0"/>
    <x v="2"/>
    <x v="3"/>
    <x v="3"/>
    <x v="98"/>
    <m/>
    <m/>
  </r>
  <r>
    <x v="1"/>
    <x v="0"/>
    <x v="6"/>
    <x v="0"/>
    <x v="2"/>
    <x v="3"/>
    <x v="3"/>
    <x v="99"/>
    <s v="FARMAVIT EMPRESA ASOCIATIVA DE TRABAJO"/>
    <n v="354009"/>
  </r>
  <r>
    <x v="1"/>
    <x v="0"/>
    <x v="6"/>
    <x v="0"/>
    <x v="2"/>
    <x v="3"/>
    <x v="3"/>
    <x v="99"/>
    <s v="NEW PLAST SAS"/>
    <n v="52320"/>
  </r>
  <r>
    <x v="1"/>
    <x v="0"/>
    <x v="6"/>
    <x v="0"/>
    <x v="2"/>
    <x v="3"/>
    <x v="3"/>
    <x v="99"/>
    <s v="EMPACKING GLOBAL SAS"/>
    <m/>
  </r>
  <r>
    <x v="1"/>
    <x v="0"/>
    <x v="6"/>
    <x v="0"/>
    <x v="2"/>
    <x v="3"/>
    <x v="3"/>
    <x v="99"/>
    <s v="PRODUCCION GRAFICA EDITORES SAS"/>
    <m/>
  </r>
  <r>
    <x v="1"/>
    <x v="0"/>
    <x v="6"/>
    <x v="0"/>
    <x v="2"/>
    <x v="3"/>
    <x v="3"/>
    <x v="99"/>
    <s v="FITOBIOCELL SAS"/>
    <n v="14934234"/>
  </r>
  <r>
    <x v="1"/>
    <x v="0"/>
    <x v="6"/>
    <x v="0"/>
    <x v="2"/>
    <x v="3"/>
    <x v="3"/>
    <x v="98"/>
    <s v="FITOBIOCELL SAS"/>
    <m/>
  </r>
  <r>
    <x v="1"/>
    <x v="0"/>
    <x v="6"/>
    <x v="0"/>
    <x v="2"/>
    <x v="3"/>
    <x v="3"/>
    <x v="99"/>
    <s v="ABORIGEN CIENCIA ANCESTRAL S.A.S"/>
    <n v="27505200"/>
  </r>
  <r>
    <x v="1"/>
    <x v="0"/>
    <x v="6"/>
    <x v="0"/>
    <x v="2"/>
    <x v="3"/>
    <x v="3"/>
    <x v="99"/>
    <s v=" BOLSAS Y PLASTICOS LA 15 LTDA"/>
    <m/>
  </r>
  <r>
    <x v="1"/>
    <x v="0"/>
    <x v="6"/>
    <x v="0"/>
    <x v="2"/>
    <x v="3"/>
    <x v="26"/>
    <x v="137"/>
    <m/>
    <m/>
  </r>
  <r>
    <x v="1"/>
    <x v="0"/>
    <x v="6"/>
    <x v="0"/>
    <x v="2"/>
    <x v="3"/>
    <x v="20"/>
    <x v="49"/>
    <s v="EMPACKING GLOBAL SAS"/>
    <m/>
  </r>
  <r>
    <x v="1"/>
    <x v="0"/>
    <x v="6"/>
    <x v="0"/>
    <x v="2"/>
    <x v="3"/>
    <x v="20"/>
    <x v="49"/>
    <s v="MELONN SAS"/>
    <m/>
  </r>
  <r>
    <x v="1"/>
    <x v="0"/>
    <x v="6"/>
    <x v="0"/>
    <x v="2"/>
    <x v="3"/>
    <x v="20"/>
    <x v="49"/>
    <s v="COORDINADORA MERCANTIL SA"/>
    <n v="3156410"/>
  </r>
  <r>
    <x v="1"/>
    <x v="0"/>
    <x v="6"/>
    <x v="0"/>
    <x v="2"/>
    <x v="3"/>
    <x v="20"/>
    <x v="49"/>
    <s v="ALLTAG SAS"/>
    <n v="3606360"/>
  </r>
  <r>
    <x v="1"/>
    <x v="0"/>
    <x v="6"/>
    <x v="0"/>
    <x v="2"/>
    <x v="3"/>
    <x v="20"/>
    <x v="49"/>
    <s v="FITOBIOCELL SAS"/>
    <m/>
  </r>
  <r>
    <x v="1"/>
    <x v="0"/>
    <x v="6"/>
    <x v="0"/>
    <x v="2"/>
    <x v="3"/>
    <x v="20"/>
    <x v="49"/>
    <s v="RANPACK SAS"/>
    <m/>
  </r>
  <r>
    <x v="1"/>
    <x v="0"/>
    <x v="6"/>
    <x v="0"/>
    <x v="2"/>
    <x v="3"/>
    <x v="20"/>
    <x v="151"/>
    <m/>
    <m/>
  </r>
  <r>
    <x v="1"/>
    <x v="0"/>
    <x v="6"/>
    <x v="0"/>
    <x v="2"/>
    <x v="3"/>
    <x v="20"/>
    <x v="111"/>
    <s v="ALLTAG SAS"/>
    <n v="2000000"/>
  </r>
  <r>
    <x v="1"/>
    <x v="0"/>
    <x v="6"/>
    <x v="0"/>
    <x v="2"/>
    <x v="3"/>
    <x v="20"/>
    <x v="111"/>
    <s v="MELONN SAS"/>
    <n v="946662"/>
  </r>
  <r>
    <x v="1"/>
    <x v="0"/>
    <x v="6"/>
    <x v="0"/>
    <x v="2"/>
    <x v="3"/>
    <x v="20"/>
    <x v="111"/>
    <m/>
    <m/>
  </r>
  <r>
    <x v="1"/>
    <x v="0"/>
    <x v="6"/>
    <x v="0"/>
    <x v="2"/>
    <x v="3"/>
    <x v="20"/>
    <x v="111"/>
    <m/>
    <m/>
  </r>
  <r>
    <x v="1"/>
    <x v="0"/>
    <x v="6"/>
    <x v="0"/>
    <x v="2"/>
    <x v="3"/>
    <x v="20"/>
    <x v="111"/>
    <m/>
    <m/>
  </r>
  <r>
    <x v="1"/>
    <x v="0"/>
    <x v="6"/>
    <x v="0"/>
    <x v="2"/>
    <x v="3"/>
    <x v="30"/>
    <x v="151"/>
    <s v="MELONN SAS"/>
    <n v="2230710"/>
  </r>
  <r>
    <x v="1"/>
    <x v="0"/>
    <x v="6"/>
    <x v="0"/>
    <x v="2"/>
    <x v="3"/>
    <x v="30"/>
    <x v="151"/>
    <s v="FITOBIOCELL SAS"/>
    <m/>
  </r>
  <r>
    <x v="1"/>
    <x v="0"/>
    <x v="6"/>
    <x v="0"/>
    <x v="2"/>
    <x v="3"/>
    <x v="0"/>
    <x v="157"/>
    <s v="CONNPLANTS SAS"/>
    <m/>
  </r>
  <r>
    <x v="1"/>
    <x v="0"/>
    <x v="6"/>
    <x v="0"/>
    <x v="2"/>
    <x v="3"/>
    <x v="0"/>
    <x v="157"/>
    <s v="LABORATORIO DE ALIMENTOS Y SIMILARES MICROQUIM S.A.S."/>
    <m/>
  </r>
  <r>
    <x v="1"/>
    <x v="0"/>
    <x v="6"/>
    <x v="0"/>
    <x v="2"/>
    <x v="3"/>
    <x v="21"/>
    <x v="50"/>
    <m/>
    <m/>
  </r>
  <r>
    <x v="1"/>
    <x v="0"/>
    <x v="6"/>
    <x v="0"/>
    <x v="2"/>
    <x v="3"/>
    <x v="21"/>
    <x v="132"/>
    <m/>
    <m/>
  </r>
  <r>
    <x v="2"/>
    <x v="0"/>
    <x v="6"/>
    <x v="0"/>
    <x v="1"/>
    <x v="2"/>
    <x v="24"/>
    <x v="63"/>
    <s v="VARIOS"/>
    <n v="300872350.79000002"/>
  </r>
  <r>
    <x v="2"/>
    <x v="0"/>
    <x v="6"/>
    <x v="0"/>
    <x v="1"/>
    <x v="5"/>
    <x v="11"/>
    <x v="64"/>
    <m/>
    <m/>
  </r>
  <r>
    <x v="2"/>
    <x v="0"/>
    <x v="6"/>
    <x v="0"/>
    <x v="1"/>
    <x v="5"/>
    <x v="14"/>
    <x v="66"/>
    <m/>
    <m/>
  </r>
  <r>
    <x v="2"/>
    <x v="0"/>
    <x v="6"/>
    <x v="0"/>
    <x v="1"/>
    <x v="5"/>
    <x v="15"/>
    <x v="69"/>
    <m/>
    <m/>
  </r>
  <r>
    <x v="2"/>
    <x v="0"/>
    <x v="6"/>
    <x v="0"/>
    <x v="1"/>
    <x v="2"/>
    <x v="25"/>
    <x v="74"/>
    <m/>
    <n v="-6752657.3300000001"/>
  </r>
  <r>
    <x v="2"/>
    <x v="0"/>
    <x v="6"/>
    <x v="0"/>
    <x v="1"/>
    <x v="2"/>
    <x v="25"/>
    <x v="118"/>
    <m/>
    <m/>
  </r>
  <r>
    <x v="2"/>
    <x v="0"/>
    <x v="6"/>
    <x v="0"/>
    <x v="1"/>
    <x v="2"/>
    <x v="0"/>
    <x v="103"/>
    <m/>
    <m/>
  </r>
  <r>
    <x v="2"/>
    <x v="0"/>
    <x v="6"/>
    <x v="0"/>
    <x v="1"/>
    <x v="2"/>
    <x v="0"/>
    <x v="104"/>
    <m/>
    <n v="288655.42"/>
  </r>
  <r>
    <x v="2"/>
    <x v="0"/>
    <x v="6"/>
    <x v="0"/>
    <x v="1"/>
    <x v="2"/>
    <x v="0"/>
    <x v="145"/>
    <m/>
    <n v="-3420387.66"/>
  </r>
  <r>
    <x v="2"/>
    <x v="0"/>
    <x v="6"/>
    <x v="0"/>
    <x v="1"/>
    <x v="5"/>
    <x v="7"/>
    <x v="153"/>
    <m/>
    <m/>
  </r>
  <r>
    <x v="2"/>
    <x v="0"/>
    <x v="6"/>
    <x v="0"/>
    <x v="0"/>
    <x v="0"/>
    <x v="4"/>
    <x v="158"/>
    <s v="SEBASTIAN MENDOZA CASTAÑO"/>
    <n v="13520000"/>
  </r>
  <r>
    <x v="2"/>
    <x v="0"/>
    <x v="6"/>
    <x v="0"/>
    <x v="0"/>
    <x v="0"/>
    <x v="4"/>
    <x v="6"/>
    <s v="ONLINE MARIA DEL MAR MEZU PALACIOS"/>
    <n v="2070000"/>
  </r>
  <r>
    <x v="2"/>
    <x v="0"/>
    <x v="6"/>
    <x v="0"/>
    <x v="0"/>
    <x v="0"/>
    <x v="4"/>
    <x v="6"/>
    <s v="MILDRED LOPEZ CAMPO"/>
    <m/>
  </r>
  <r>
    <x v="2"/>
    <x v="0"/>
    <x v="6"/>
    <x v="0"/>
    <x v="0"/>
    <x v="0"/>
    <x v="4"/>
    <x v="160"/>
    <s v="SEBASTIAN MENDOZA CASTAÑO"/>
    <n v="1882415"/>
  </r>
  <r>
    <x v="2"/>
    <x v="0"/>
    <x v="6"/>
    <x v="0"/>
    <x v="0"/>
    <x v="0"/>
    <x v="4"/>
    <x v="160"/>
    <s v="DAVID MUÑOZ MONTOYA"/>
    <n v="1487200"/>
  </r>
  <r>
    <x v="2"/>
    <x v="0"/>
    <x v="6"/>
    <x v="0"/>
    <x v="0"/>
    <x v="0"/>
    <x v="4"/>
    <x v="7"/>
    <s v="ONLINE MARIA DEL MAR MEZU PALACIOS"/>
    <n v="162000"/>
  </r>
  <r>
    <x v="2"/>
    <x v="0"/>
    <x v="6"/>
    <x v="0"/>
    <x v="0"/>
    <x v="0"/>
    <x v="4"/>
    <x v="7"/>
    <s v="MILDRED LOPEZ CAMPO"/>
    <m/>
  </r>
  <r>
    <x v="2"/>
    <x v="0"/>
    <x v="6"/>
    <x v="0"/>
    <x v="0"/>
    <x v="0"/>
    <x v="4"/>
    <x v="7"/>
    <m/>
    <m/>
  </r>
  <r>
    <x v="2"/>
    <x v="0"/>
    <x v="6"/>
    <x v="0"/>
    <x v="0"/>
    <x v="0"/>
    <x v="4"/>
    <x v="8"/>
    <s v="SEBASTIAN MENDOZA CASTAÑO"/>
    <m/>
  </r>
  <r>
    <x v="2"/>
    <x v="0"/>
    <x v="6"/>
    <x v="0"/>
    <x v="0"/>
    <x v="0"/>
    <x v="4"/>
    <x v="8"/>
    <s v="ONLINE MARIA DEL MAR MEZU PALACIOS"/>
    <n v="186000"/>
  </r>
  <r>
    <x v="2"/>
    <x v="0"/>
    <x v="6"/>
    <x v="0"/>
    <x v="0"/>
    <x v="0"/>
    <x v="4"/>
    <x v="8"/>
    <s v="MILDRED LOPEZ CAMPO"/>
    <m/>
  </r>
  <r>
    <x v="2"/>
    <x v="0"/>
    <x v="6"/>
    <x v="0"/>
    <x v="0"/>
    <x v="0"/>
    <x v="4"/>
    <x v="9"/>
    <s v="SEBASTIAN MENDOZA CASTAÑO"/>
    <m/>
  </r>
  <r>
    <x v="2"/>
    <x v="0"/>
    <x v="6"/>
    <x v="0"/>
    <x v="0"/>
    <x v="0"/>
    <x v="4"/>
    <x v="9"/>
    <s v="MILDRED LOPEZ CAMPO"/>
    <m/>
  </r>
  <r>
    <x v="2"/>
    <x v="0"/>
    <x v="6"/>
    <x v="0"/>
    <x v="0"/>
    <x v="0"/>
    <x v="4"/>
    <x v="9"/>
    <s v="Ana Myrian Salazar"/>
    <m/>
  </r>
  <r>
    <x v="2"/>
    <x v="0"/>
    <x v="6"/>
    <x v="0"/>
    <x v="0"/>
    <x v="0"/>
    <x v="4"/>
    <x v="9"/>
    <s v="ONLINE MARIA DEL MAR MEZU PALACIOS"/>
    <n v="22320"/>
  </r>
  <r>
    <x v="2"/>
    <x v="0"/>
    <x v="6"/>
    <x v="0"/>
    <x v="0"/>
    <x v="0"/>
    <x v="4"/>
    <x v="10"/>
    <s v="SEBASTIAN MENDOZA CASTAÑO"/>
    <m/>
  </r>
  <r>
    <x v="2"/>
    <x v="0"/>
    <x v="6"/>
    <x v="0"/>
    <x v="0"/>
    <x v="0"/>
    <x v="4"/>
    <x v="10"/>
    <s v="ONLINE MARIA DEL MAR MEZU PALACIOS"/>
    <n v="186000"/>
  </r>
  <r>
    <x v="2"/>
    <x v="0"/>
    <x v="6"/>
    <x v="0"/>
    <x v="0"/>
    <x v="0"/>
    <x v="4"/>
    <x v="10"/>
    <s v="MILDRED LOPEZ CAMPO"/>
    <m/>
  </r>
  <r>
    <x v="2"/>
    <x v="0"/>
    <x v="6"/>
    <x v="0"/>
    <x v="0"/>
    <x v="0"/>
    <x v="4"/>
    <x v="11"/>
    <s v="SEBASTIAN MENDOZA CASTAÑO"/>
    <n v="704167"/>
  </r>
  <r>
    <x v="2"/>
    <x v="0"/>
    <x v="6"/>
    <x v="0"/>
    <x v="0"/>
    <x v="0"/>
    <x v="4"/>
    <x v="11"/>
    <s v="MILDRED LOPEZ CAMPO"/>
    <m/>
  </r>
  <r>
    <x v="2"/>
    <x v="0"/>
    <x v="6"/>
    <x v="0"/>
    <x v="0"/>
    <x v="0"/>
    <x v="4"/>
    <x v="11"/>
    <s v="ONLINE MARIA DEL MAR MEZU PALACIOS"/>
    <n v="86250"/>
  </r>
  <r>
    <x v="2"/>
    <x v="0"/>
    <x v="6"/>
    <x v="0"/>
    <x v="0"/>
    <x v="0"/>
    <x v="4"/>
    <x v="12"/>
    <s v="SEBASTIAN MENDOZA CASTAÑO"/>
    <m/>
  </r>
  <r>
    <x v="2"/>
    <x v="0"/>
    <x v="6"/>
    <x v="0"/>
    <x v="0"/>
    <x v="0"/>
    <x v="4"/>
    <x v="134"/>
    <m/>
    <m/>
  </r>
  <r>
    <x v="2"/>
    <x v="0"/>
    <x v="6"/>
    <x v="0"/>
    <x v="0"/>
    <x v="0"/>
    <x v="4"/>
    <x v="142"/>
    <m/>
    <m/>
  </r>
  <r>
    <x v="2"/>
    <x v="0"/>
    <x v="6"/>
    <x v="0"/>
    <x v="0"/>
    <x v="0"/>
    <x v="4"/>
    <x v="56"/>
    <s v="SEBASTIAN MENDOZA CASTAÑO"/>
    <n v="381400"/>
  </r>
  <r>
    <x v="2"/>
    <x v="0"/>
    <x v="6"/>
    <x v="0"/>
    <x v="0"/>
    <x v="0"/>
    <x v="4"/>
    <x v="56"/>
    <s v="GLORIA LILIANA VELEZ BUITRAGO"/>
    <m/>
  </r>
  <r>
    <x v="2"/>
    <x v="0"/>
    <x v="6"/>
    <x v="0"/>
    <x v="0"/>
    <x v="0"/>
    <x v="4"/>
    <x v="56"/>
    <s v="ARITEX DE COLOMBIA SAS"/>
    <n v="139500"/>
  </r>
  <r>
    <x v="2"/>
    <x v="0"/>
    <x v="6"/>
    <x v="0"/>
    <x v="0"/>
    <x v="0"/>
    <x v="4"/>
    <x v="142"/>
    <m/>
    <m/>
  </r>
  <r>
    <x v="2"/>
    <x v="0"/>
    <x v="6"/>
    <x v="0"/>
    <x v="0"/>
    <x v="0"/>
    <x v="4"/>
    <x v="13"/>
    <s v="SEGUROS DE RIESGOS LABORALES SURAMERICANA S.A."/>
    <n v="70757"/>
  </r>
  <r>
    <x v="2"/>
    <x v="0"/>
    <x v="6"/>
    <x v="0"/>
    <x v="0"/>
    <x v="0"/>
    <x v="4"/>
    <x v="146"/>
    <s v="EPS Sura"/>
    <m/>
  </r>
  <r>
    <x v="2"/>
    <x v="0"/>
    <x v="6"/>
    <x v="0"/>
    <x v="0"/>
    <x v="0"/>
    <x v="4"/>
    <x v="14"/>
    <s v="Protección S.A"/>
    <n v="1707433"/>
  </r>
  <r>
    <x v="2"/>
    <x v="0"/>
    <x v="6"/>
    <x v="0"/>
    <x v="0"/>
    <x v="0"/>
    <x v="4"/>
    <x v="14"/>
    <s v="Colpensiones"/>
    <m/>
  </r>
  <r>
    <x v="2"/>
    <x v="0"/>
    <x v="6"/>
    <x v="0"/>
    <x v="0"/>
    <x v="0"/>
    <x v="4"/>
    <x v="15"/>
    <s v="Comfandi "/>
    <n v="556000"/>
  </r>
  <r>
    <x v="2"/>
    <x v="0"/>
    <x v="6"/>
    <x v="0"/>
    <x v="0"/>
    <x v="0"/>
    <x v="4"/>
    <x v="147"/>
    <s v="PLUXEE COLOMBIA S.A.S."/>
    <n v="1060000"/>
  </r>
  <r>
    <x v="2"/>
    <x v="0"/>
    <x v="6"/>
    <x v="0"/>
    <x v="0"/>
    <x v="0"/>
    <x v="4"/>
    <x v="113"/>
    <s v="INVERSIONES EN RECREACION DEPORTE Y SALUD S.A."/>
    <m/>
  </r>
  <r>
    <x v="2"/>
    <x v="0"/>
    <x v="6"/>
    <x v="0"/>
    <x v="0"/>
    <x v="0"/>
    <x v="9"/>
    <x v="114"/>
    <s v="H&amp;G CONTADORES SAS"/>
    <n v="1344840"/>
  </r>
  <r>
    <x v="2"/>
    <x v="0"/>
    <x v="6"/>
    <x v="0"/>
    <x v="0"/>
    <x v="0"/>
    <x v="9"/>
    <x v="30"/>
    <s v="LITIGIO Y CONSULTORIA LEGAL SAS"/>
    <n v="1300000"/>
  </r>
  <r>
    <x v="2"/>
    <x v="0"/>
    <x v="6"/>
    <x v="0"/>
    <x v="0"/>
    <x v="0"/>
    <x v="9"/>
    <x v="30"/>
    <s v="Pinzon Pinzon &amp; Asociados Abogados SAS"/>
    <m/>
  </r>
  <r>
    <x v="2"/>
    <x v="0"/>
    <x v="6"/>
    <x v="0"/>
    <x v="0"/>
    <x v="0"/>
    <x v="9"/>
    <x v="110"/>
    <s v="ONLINE OSCAR ESCOBAR JIMENEZ"/>
    <m/>
  </r>
  <r>
    <x v="2"/>
    <x v="0"/>
    <x v="6"/>
    <x v="0"/>
    <x v="0"/>
    <x v="0"/>
    <x v="9"/>
    <x v="110"/>
    <s v="Karol Dahiana Pinto Gallego"/>
    <n v="1300000"/>
  </r>
  <r>
    <x v="2"/>
    <x v="0"/>
    <x v="6"/>
    <x v="0"/>
    <x v="0"/>
    <x v="0"/>
    <x v="5"/>
    <x v="70"/>
    <s v=" COLOMBIA TELECOMUNICACIONES S.A. E.S.P."/>
    <n v="890"/>
  </r>
  <r>
    <x v="2"/>
    <x v="0"/>
    <x v="6"/>
    <x v="0"/>
    <x v="0"/>
    <x v="0"/>
    <x v="5"/>
    <x v="70"/>
    <s v="SUSHIGOZEN RESTAURANTE JAPONES"/>
    <n v="10918.52"/>
  </r>
  <r>
    <x v="2"/>
    <x v="0"/>
    <x v="6"/>
    <x v="0"/>
    <x v="0"/>
    <x v="0"/>
    <x v="5"/>
    <x v="70"/>
    <s v="BACO FOODS COLOMBIA S.A.S"/>
    <n v="4051.85"/>
  </r>
  <r>
    <x v="2"/>
    <x v="0"/>
    <x v="6"/>
    <x v="0"/>
    <x v="0"/>
    <x v="0"/>
    <x v="5"/>
    <x v="70"/>
    <s v="DONDOHE4K S.A.S"/>
    <n v="61851.839999999997"/>
  </r>
  <r>
    <x v="2"/>
    <x v="0"/>
    <x v="6"/>
    <x v="0"/>
    <x v="0"/>
    <x v="0"/>
    <x v="5"/>
    <x v="70"/>
    <s v="ALIMENTOS JOMAS"/>
    <n v="10000"/>
  </r>
  <r>
    <x v="2"/>
    <x v="0"/>
    <x v="6"/>
    <x v="0"/>
    <x v="0"/>
    <x v="0"/>
    <x v="5"/>
    <x v="102"/>
    <m/>
    <m/>
  </r>
  <r>
    <x v="2"/>
    <x v="0"/>
    <x v="6"/>
    <x v="0"/>
    <x v="0"/>
    <x v="0"/>
    <x v="5"/>
    <x v="71"/>
    <s v=" COLOMBIA TELECOMUNICACIONES S.A. E.S.P."/>
    <m/>
  </r>
  <r>
    <x v="2"/>
    <x v="0"/>
    <x v="6"/>
    <x v="0"/>
    <x v="0"/>
    <x v="0"/>
    <x v="5"/>
    <x v="71"/>
    <s v="GRUPO EMPRESARIAL LA SEBASTIANA SAS"/>
    <m/>
  </r>
  <r>
    <x v="2"/>
    <x v="0"/>
    <x v="6"/>
    <x v="0"/>
    <x v="0"/>
    <x v="0"/>
    <x v="5"/>
    <x v="71"/>
    <s v="AERO REPUBLICA S.A"/>
    <m/>
  </r>
  <r>
    <x v="2"/>
    <x v="0"/>
    <x v="6"/>
    <x v="0"/>
    <x v="0"/>
    <x v="0"/>
    <x v="5"/>
    <x v="71"/>
    <s v="AEROVIAS DEL CONTINENTE AMERICANO S.A."/>
    <n v="21500"/>
  </r>
  <r>
    <x v="2"/>
    <x v="0"/>
    <x v="6"/>
    <x v="0"/>
    <x v="0"/>
    <x v="0"/>
    <x v="5"/>
    <x v="78"/>
    <m/>
    <m/>
  </r>
  <r>
    <x v="2"/>
    <x v="0"/>
    <x v="6"/>
    <x v="0"/>
    <x v="0"/>
    <x v="0"/>
    <x v="6"/>
    <x v="17"/>
    <s v="OLGA BARBOSA DE HURTADO"/>
    <m/>
  </r>
  <r>
    <x v="2"/>
    <x v="0"/>
    <x v="6"/>
    <x v="0"/>
    <x v="0"/>
    <x v="0"/>
    <x v="6"/>
    <x v="17"/>
    <m/>
    <m/>
  </r>
  <r>
    <x v="2"/>
    <x v="0"/>
    <x v="6"/>
    <x v="0"/>
    <x v="0"/>
    <x v="0"/>
    <x v="6"/>
    <x v="161"/>
    <s v="EDIFICIO BELLA VISTA PROPIEDAD HORIZONTAL"/>
    <n v="2300000"/>
  </r>
  <r>
    <x v="2"/>
    <x v="0"/>
    <x v="6"/>
    <x v="0"/>
    <x v="0"/>
    <x v="0"/>
    <x v="29"/>
    <x v="154"/>
    <s v="Suramericana"/>
    <n v="48006"/>
  </r>
  <r>
    <x v="2"/>
    <x v="0"/>
    <x v="6"/>
    <x v="0"/>
    <x v="0"/>
    <x v="0"/>
    <x v="0"/>
    <x v="162"/>
    <s v=" COLOMBIA TELECOMUNICACIONES S.A. E.S.P."/>
    <n v="433241.84"/>
  </r>
  <r>
    <x v="2"/>
    <x v="0"/>
    <x v="6"/>
    <x v="0"/>
    <x v="0"/>
    <x v="0"/>
    <x v="0"/>
    <x v="116"/>
    <s v="CLICKUP"/>
    <n v="2158315"/>
  </r>
  <r>
    <x v="2"/>
    <x v="0"/>
    <x v="6"/>
    <x v="0"/>
    <x v="0"/>
    <x v="0"/>
    <x v="0"/>
    <x v="107"/>
    <s v="LUCERO VASQUEZ"/>
    <n v="845000"/>
  </r>
  <r>
    <x v="2"/>
    <x v="0"/>
    <x v="6"/>
    <x v="0"/>
    <x v="0"/>
    <x v="0"/>
    <x v="0"/>
    <x v="107"/>
    <s v="EMPRESAS MUNICIPALES DE CALI E.I.C.E. E.S.P."/>
    <m/>
  </r>
  <r>
    <x v="2"/>
    <x v="0"/>
    <x v="6"/>
    <x v="0"/>
    <x v="0"/>
    <x v="0"/>
    <x v="0"/>
    <x v="108"/>
    <s v="EMPRESAS MUNICIPALES DE CALI E.I.C.E. E.S.P."/>
    <n v="352212"/>
  </r>
  <r>
    <x v="2"/>
    <x v="0"/>
    <x v="6"/>
    <x v="0"/>
    <x v="0"/>
    <x v="0"/>
    <x v="0"/>
    <x v="109"/>
    <s v="EMPRESAS MUNICIPALES DE CALI E.I.C.E. E.S.P."/>
    <m/>
  </r>
  <r>
    <x v="2"/>
    <x v="0"/>
    <x v="6"/>
    <x v="0"/>
    <x v="0"/>
    <x v="0"/>
    <x v="0"/>
    <x v="163"/>
    <s v="ONLINE MARIA DEL MAR MEZU PALACIOS"/>
    <n v="110000"/>
  </r>
  <r>
    <x v="2"/>
    <x v="0"/>
    <x v="6"/>
    <x v="0"/>
    <x v="0"/>
    <x v="0"/>
    <x v="0"/>
    <x v="163"/>
    <s v="SERVIENTREGA S.A."/>
    <n v="16050"/>
  </r>
  <r>
    <x v="2"/>
    <x v="0"/>
    <x v="6"/>
    <x v="0"/>
    <x v="0"/>
    <x v="0"/>
    <x v="0"/>
    <x v="80"/>
    <s v="GOOGLE LLC"/>
    <n v="515544"/>
  </r>
  <r>
    <x v="2"/>
    <x v="0"/>
    <x v="6"/>
    <x v="0"/>
    <x v="0"/>
    <x v="0"/>
    <x v="0"/>
    <x v="80"/>
    <s v="SHOPIFY INC"/>
    <m/>
  </r>
  <r>
    <x v="2"/>
    <x v="0"/>
    <x v="6"/>
    <x v="0"/>
    <x v="0"/>
    <x v="0"/>
    <x v="0"/>
    <x v="80"/>
    <s v="FAVEBOOK IRELAND LIMITED"/>
    <n v="814462"/>
  </r>
  <r>
    <x v="2"/>
    <x v="0"/>
    <x v="6"/>
    <x v="0"/>
    <x v="0"/>
    <x v="0"/>
    <x v="0"/>
    <x v="80"/>
    <s v="GODADDY"/>
    <n v="95988"/>
  </r>
  <r>
    <x v="2"/>
    <x v="0"/>
    <x v="6"/>
    <x v="0"/>
    <x v="0"/>
    <x v="0"/>
    <x v="0"/>
    <x v="80"/>
    <s v="FD SAN JORGE SAS"/>
    <m/>
  </r>
  <r>
    <x v="2"/>
    <x v="0"/>
    <x v="6"/>
    <x v="0"/>
    <x v="0"/>
    <x v="0"/>
    <x v="0"/>
    <x v="80"/>
    <s v="PRODUCCION GRAFICA EDITORES SAS"/>
    <m/>
  </r>
  <r>
    <x v="2"/>
    <x v="0"/>
    <x v="6"/>
    <x v="0"/>
    <x v="0"/>
    <x v="0"/>
    <x v="0"/>
    <x v="80"/>
    <s v="INGRID VIVIANA AGUDELO POVEDA"/>
    <m/>
  </r>
  <r>
    <x v="2"/>
    <x v="0"/>
    <x v="6"/>
    <x v="0"/>
    <x v="0"/>
    <x v="0"/>
    <x v="0"/>
    <x v="80"/>
    <s v="MARIA JOSE LOPEZ BOLAÑOS"/>
    <m/>
  </r>
  <r>
    <x v="2"/>
    <x v="0"/>
    <x v="6"/>
    <x v="0"/>
    <x v="0"/>
    <x v="0"/>
    <x v="0"/>
    <x v="80"/>
    <s v="MANCHOLA ASOCIADOS LTDA"/>
    <n v="1310000"/>
  </r>
  <r>
    <x v="2"/>
    <x v="0"/>
    <x v="6"/>
    <x v="0"/>
    <x v="0"/>
    <x v="0"/>
    <x v="0"/>
    <x v="84"/>
    <s v=" COLOMBIA TELECOMUNICACIONES S.A. E.S.P."/>
    <m/>
  </r>
  <r>
    <x v="2"/>
    <x v="0"/>
    <x v="6"/>
    <x v="0"/>
    <x v="0"/>
    <x v="0"/>
    <x v="0"/>
    <x v="84"/>
    <s v="FARMATODO COLOMBIA S.A"/>
    <m/>
  </r>
  <r>
    <x v="2"/>
    <x v="0"/>
    <x v="6"/>
    <x v="0"/>
    <x v="0"/>
    <x v="0"/>
    <x v="0"/>
    <x v="107"/>
    <s v="LUCERO VASQUEZ"/>
    <m/>
  </r>
  <r>
    <x v="2"/>
    <x v="0"/>
    <x v="6"/>
    <x v="0"/>
    <x v="0"/>
    <x v="0"/>
    <x v="0"/>
    <x v="115"/>
    <m/>
    <m/>
  </r>
  <r>
    <x v="2"/>
    <x v="0"/>
    <x v="6"/>
    <x v="0"/>
    <x v="0"/>
    <x v="0"/>
    <x v="0"/>
    <x v="138"/>
    <s v=" COLOMBIA TELECOMUNICACIONES S.A. E.S.P."/>
    <m/>
  </r>
  <r>
    <x v="2"/>
    <x v="0"/>
    <x v="6"/>
    <x v="0"/>
    <x v="0"/>
    <x v="0"/>
    <x v="0"/>
    <x v="108"/>
    <m/>
    <m/>
  </r>
  <r>
    <x v="2"/>
    <x v="0"/>
    <x v="6"/>
    <x v="0"/>
    <x v="0"/>
    <x v="0"/>
    <x v="0"/>
    <x v="109"/>
    <m/>
    <m/>
  </r>
  <r>
    <x v="2"/>
    <x v="0"/>
    <x v="6"/>
    <x v="0"/>
    <x v="0"/>
    <x v="0"/>
    <x v="0"/>
    <x v="116"/>
    <s v="JOSE JAVIER SALCEDO SANCHEZ"/>
    <m/>
  </r>
  <r>
    <x v="2"/>
    <x v="0"/>
    <x v="6"/>
    <x v="0"/>
    <x v="0"/>
    <x v="0"/>
    <x v="0"/>
    <x v="116"/>
    <s v="SIIGO SAS"/>
    <m/>
  </r>
  <r>
    <x v="2"/>
    <x v="0"/>
    <x v="6"/>
    <x v="0"/>
    <x v="0"/>
    <x v="0"/>
    <x v="0"/>
    <x v="79"/>
    <m/>
    <m/>
  </r>
  <r>
    <x v="2"/>
    <x v="0"/>
    <x v="6"/>
    <x v="0"/>
    <x v="0"/>
    <x v="0"/>
    <x v="12"/>
    <x v="81"/>
    <m/>
    <m/>
  </r>
  <r>
    <x v="2"/>
    <x v="0"/>
    <x v="6"/>
    <x v="0"/>
    <x v="0"/>
    <x v="0"/>
    <x v="12"/>
    <x v="82"/>
    <s v=" CAMARA DE COMERCIO DE CALI"/>
    <m/>
  </r>
  <r>
    <x v="2"/>
    <x v="0"/>
    <x v="6"/>
    <x v="0"/>
    <x v="0"/>
    <x v="0"/>
    <x v="12"/>
    <x v="83"/>
    <s v=" CAMARA DE COMERCIO DE CALI"/>
    <m/>
  </r>
  <r>
    <x v="2"/>
    <x v="0"/>
    <x v="6"/>
    <x v="0"/>
    <x v="0"/>
    <x v="0"/>
    <x v="12"/>
    <x v="84"/>
    <s v="VALLE PEST CONTROL CALI SAS"/>
    <m/>
  </r>
  <r>
    <x v="2"/>
    <x v="0"/>
    <x v="6"/>
    <x v="0"/>
    <x v="0"/>
    <x v="0"/>
    <x v="19"/>
    <x v="100"/>
    <s v="RAFAEL ALEJANDRO GARZON REBELLON"/>
    <n v="167000"/>
  </r>
  <r>
    <x v="2"/>
    <x v="0"/>
    <x v="6"/>
    <x v="0"/>
    <x v="0"/>
    <x v="0"/>
    <x v="19"/>
    <x v="164"/>
    <s v="SUPER DISTRIBUIDOR SAS"/>
    <m/>
  </r>
  <r>
    <x v="2"/>
    <x v="0"/>
    <x v="6"/>
    <x v="0"/>
    <x v="0"/>
    <x v="0"/>
    <x v="19"/>
    <x v="140"/>
    <s v="JOSE JAVIER SALCEDO SANCHEZ"/>
    <m/>
  </r>
  <r>
    <x v="2"/>
    <x v="0"/>
    <x v="6"/>
    <x v="0"/>
    <x v="0"/>
    <x v="0"/>
    <x v="28"/>
    <x v="150"/>
    <s v="VERGARA Y GRANADA SAS"/>
    <m/>
  </r>
  <r>
    <x v="2"/>
    <x v="0"/>
    <x v="6"/>
    <x v="0"/>
    <x v="0"/>
    <x v="0"/>
    <x v="31"/>
    <x v="85"/>
    <s v="ONLINE MARIA DEL MAR MEZU PALACIOS"/>
    <m/>
  </r>
  <r>
    <x v="2"/>
    <x v="0"/>
    <x v="6"/>
    <x v="0"/>
    <x v="0"/>
    <x v="0"/>
    <x v="31"/>
    <x v="85"/>
    <s v="FERRETODO LA PORTADA"/>
    <m/>
  </r>
  <r>
    <x v="2"/>
    <x v="0"/>
    <x v="6"/>
    <x v="0"/>
    <x v="0"/>
    <x v="0"/>
    <x v="27"/>
    <x v="140"/>
    <s v="JOSE JAVIER SALCEDO SANCHEZ"/>
    <m/>
  </r>
  <r>
    <x v="2"/>
    <x v="0"/>
    <x v="6"/>
    <x v="0"/>
    <x v="0"/>
    <x v="0"/>
    <x v="27"/>
    <x v="148"/>
    <s v=" PANGEA NATURAL PRODUCTS S.A.S."/>
    <m/>
  </r>
  <r>
    <x v="2"/>
    <x v="0"/>
    <x v="6"/>
    <x v="0"/>
    <x v="0"/>
    <x v="0"/>
    <x v="27"/>
    <x v="139"/>
    <s v=" PANGEA NATURAL PRODUCTS S.A.S."/>
    <m/>
  </r>
  <r>
    <x v="2"/>
    <x v="0"/>
    <x v="6"/>
    <x v="0"/>
    <x v="0"/>
    <x v="0"/>
    <x v="27"/>
    <x v="149"/>
    <s v=" PANGEA NATURAL PRODUCTS S.A.S."/>
    <m/>
  </r>
  <r>
    <x v="2"/>
    <x v="0"/>
    <x v="6"/>
    <x v="0"/>
    <x v="0"/>
    <x v="0"/>
    <x v="22"/>
    <x v="105"/>
    <s v=" PANGEA NATURAL PRODUCTS S.A.S."/>
    <m/>
  </r>
  <r>
    <x v="2"/>
    <x v="0"/>
    <x v="6"/>
    <x v="0"/>
    <x v="0"/>
    <x v="0"/>
    <x v="16"/>
    <x v="86"/>
    <s v="AEROVIAS DEL CONTINENTE AMERICANO S.A."/>
    <n v="671690"/>
  </r>
  <r>
    <x v="2"/>
    <x v="0"/>
    <x v="6"/>
    <x v="0"/>
    <x v="0"/>
    <x v="0"/>
    <x v="16"/>
    <x v="86"/>
    <s v="AEROVIAS DE INTEGRACION REGIONAL S A"/>
    <n v="210600"/>
  </r>
  <r>
    <x v="2"/>
    <x v="0"/>
    <x v="6"/>
    <x v="0"/>
    <x v="0"/>
    <x v="0"/>
    <x v="16"/>
    <x v="86"/>
    <s v="AERO REPUBLICA S.A"/>
    <n v="256742"/>
  </r>
  <r>
    <x v="2"/>
    <x v="0"/>
    <x v="6"/>
    <x v="0"/>
    <x v="0"/>
    <x v="0"/>
    <x v="16"/>
    <x v="117"/>
    <s v="AIRBNB"/>
    <n v="558644"/>
  </r>
  <r>
    <x v="2"/>
    <x v="0"/>
    <x v="6"/>
    <x v="0"/>
    <x v="0"/>
    <x v="0"/>
    <x v="16"/>
    <x v="117"/>
    <s v="_x0009_SOCIEDAD HOTELERA FAM SAS"/>
    <n v="420679.84"/>
  </r>
  <r>
    <x v="2"/>
    <x v="0"/>
    <x v="6"/>
    <x v="0"/>
    <x v="0"/>
    <x v="0"/>
    <x v="16"/>
    <x v="117"/>
    <s v="CIENTO UNO S.A.S"/>
    <m/>
  </r>
  <r>
    <x v="2"/>
    <x v="0"/>
    <x v="6"/>
    <x v="0"/>
    <x v="0"/>
    <x v="0"/>
    <x v="22"/>
    <x v="105"/>
    <m/>
    <m/>
  </r>
  <r>
    <x v="2"/>
    <x v="0"/>
    <x v="6"/>
    <x v="0"/>
    <x v="0"/>
    <x v="0"/>
    <x v="2"/>
    <x v="87"/>
    <s v=" SHOPIFY INC"/>
    <n v="733312"/>
  </r>
  <r>
    <x v="2"/>
    <x v="0"/>
    <x v="6"/>
    <x v="0"/>
    <x v="0"/>
    <x v="0"/>
    <x v="2"/>
    <x v="87"/>
    <s v="CORPORACION CLUB DE TENIS CALI"/>
    <n v="876124"/>
  </r>
  <r>
    <x v="2"/>
    <x v="0"/>
    <x v="6"/>
    <x v="0"/>
    <x v="0"/>
    <x v="0"/>
    <x v="2"/>
    <x v="87"/>
    <s v="Open IA"/>
    <n v="84332"/>
  </r>
  <r>
    <x v="2"/>
    <x v="0"/>
    <x v="6"/>
    <x v="0"/>
    <x v="0"/>
    <x v="0"/>
    <x v="2"/>
    <x v="87"/>
    <s v="ASOCIACIÓN NACIONAL DE EMPRESARIOS DE COLOMBIA"/>
    <m/>
  </r>
  <r>
    <x v="2"/>
    <x v="0"/>
    <x v="6"/>
    <x v="0"/>
    <x v="0"/>
    <x v="0"/>
    <x v="2"/>
    <x v="155"/>
    <s v="TIERRADENTRO CAFE CO S.A.S."/>
    <m/>
  </r>
  <r>
    <x v="2"/>
    <x v="0"/>
    <x v="6"/>
    <x v="0"/>
    <x v="0"/>
    <x v="0"/>
    <x v="2"/>
    <x v="155"/>
    <s v="CANTINA LA 15 SAS"/>
    <m/>
  </r>
  <r>
    <x v="2"/>
    <x v="0"/>
    <x v="6"/>
    <x v="0"/>
    <x v="0"/>
    <x v="0"/>
    <x v="2"/>
    <x v="155"/>
    <m/>
    <m/>
  </r>
  <r>
    <x v="2"/>
    <x v="0"/>
    <x v="6"/>
    <x v="0"/>
    <x v="0"/>
    <x v="0"/>
    <x v="2"/>
    <x v="88"/>
    <s v="SAN CAMILO COFFE INDUSTRY SAS"/>
    <m/>
  </r>
  <r>
    <x v="2"/>
    <x v="0"/>
    <x v="6"/>
    <x v="0"/>
    <x v="0"/>
    <x v="0"/>
    <x v="2"/>
    <x v="88"/>
    <s v="JAIME ANDRES DAMELINES CASANOVA"/>
    <n v="34400"/>
  </r>
  <r>
    <x v="2"/>
    <x v="0"/>
    <x v="6"/>
    <x v="0"/>
    <x v="0"/>
    <x v="0"/>
    <x v="2"/>
    <x v="89"/>
    <s v="REDOX COLOMBIA S.A.S."/>
    <n v="1134"/>
  </r>
  <r>
    <x v="2"/>
    <x v="0"/>
    <x v="6"/>
    <x v="0"/>
    <x v="0"/>
    <x v="0"/>
    <x v="2"/>
    <x v="88"/>
    <s v="SURAMERICA COMERCIAL S.A.S."/>
    <m/>
  </r>
  <r>
    <x v="2"/>
    <x v="0"/>
    <x v="6"/>
    <x v="0"/>
    <x v="0"/>
    <x v="0"/>
    <x v="2"/>
    <x v="88"/>
    <s v="FARMATODO COLOMBIA S.A"/>
    <n v="8500"/>
  </r>
  <r>
    <x v="2"/>
    <x v="0"/>
    <x v="6"/>
    <x v="0"/>
    <x v="0"/>
    <x v="0"/>
    <x v="2"/>
    <x v="89"/>
    <s v="SURAMERICA COMERCIAL S.A.S."/>
    <m/>
  </r>
  <r>
    <x v="2"/>
    <x v="0"/>
    <x v="6"/>
    <x v="0"/>
    <x v="0"/>
    <x v="0"/>
    <x v="2"/>
    <x v="89"/>
    <s v=" ANILLANDO CALI LTDA"/>
    <m/>
  </r>
  <r>
    <x v="2"/>
    <x v="0"/>
    <x v="6"/>
    <x v="0"/>
    <x v="0"/>
    <x v="0"/>
    <x v="2"/>
    <x v="89"/>
    <s v="ONLINE MARIA DEL MAR MEZU PALACIOS"/>
    <n v="61500"/>
  </r>
  <r>
    <x v="2"/>
    <x v="0"/>
    <x v="6"/>
    <x v="0"/>
    <x v="0"/>
    <x v="0"/>
    <x v="2"/>
    <x v="89"/>
    <s v="VITRICRISTALES SAS"/>
    <m/>
  </r>
  <r>
    <x v="2"/>
    <x v="0"/>
    <x v="6"/>
    <x v="0"/>
    <x v="0"/>
    <x v="0"/>
    <x v="2"/>
    <x v="90"/>
    <s v="GRUPO ARGURI SAS "/>
    <n v="514251"/>
  </r>
  <r>
    <x v="2"/>
    <x v="0"/>
    <x v="6"/>
    <x v="0"/>
    <x v="0"/>
    <x v="0"/>
    <x v="2"/>
    <x v="90"/>
    <m/>
    <m/>
  </r>
  <r>
    <x v="2"/>
    <x v="0"/>
    <x v="6"/>
    <x v="0"/>
    <x v="0"/>
    <x v="0"/>
    <x v="2"/>
    <x v="91"/>
    <s v="SUSHIGOZEN RESTAURANTE JAPONES"/>
    <n v="150129.48000000001"/>
  </r>
  <r>
    <x v="2"/>
    <x v="0"/>
    <x v="6"/>
    <x v="0"/>
    <x v="0"/>
    <x v="0"/>
    <x v="2"/>
    <x v="91"/>
    <s v="INVERSIONES VALQUIN SAS"/>
    <n v="342756.63"/>
  </r>
  <r>
    <x v="2"/>
    <x v="0"/>
    <x v="6"/>
    <x v="0"/>
    <x v="0"/>
    <x v="0"/>
    <x v="2"/>
    <x v="91"/>
    <s v="BACO FOODS COLOMBIA S.A.S"/>
    <n v="55713.15"/>
  </r>
  <r>
    <x v="2"/>
    <x v="0"/>
    <x v="6"/>
    <x v="0"/>
    <x v="0"/>
    <x v="0"/>
    <x v="2"/>
    <x v="91"/>
    <s v="DONDOHE4K S.A.S"/>
    <n v="850461.16"/>
  </r>
  <r>
    <x v="2"/>
    <x v="0"/>
    <x v="6"/>
    <x v="0"/>
    <x v="0"/>
    <x v="0"/>
    <x v="2"/>
    <x v="91"/>
    <s v="ALIMENTOS JOMAS"/>
    <n v="125000"/>
  </r>
  <r>
    <x v="2"/>
    <x v="0"/>
    <x v="6"/>
    <x v="0"/>
    <x v="0"/>
    <x v="0"/>
    <x v="2"/>
    <x v="91"/>
    <s v="SOCIEDAD HOTELERA FAM SAS"/>
    <n v="111738.07"/>
  </r>
  <r>
    <x v="2"/>
    <x v="0"/>
    <x v="6"/>
    <x v="0"/>
    <x v="0"/>
    <x v="0"/>
    <x v="2"/>
    <x v="136"/>
    <s v="AGUSTIN ARMANDO POVEDA OVIEDO"/>
    <m/>
  </r>
  <r>
    <x v="2"/>
    <x v="0"/>
    <x v="6"/>
    <x v="0"/>
    <x v="0"/>
    <x v="0"/>
    <x v="2"/>
    <x v="136"/>
    <s v="DIEGO FERNANDO MORALES CELIS"/>
    <n v="440000"/>
  </r>
  <r>
    <x v="2"/>
    <x v="0"/>
    <x v="6"/>
    <x v="0"/>
    <x v="0"/>
    <x v="0"/>
    <x v="2"/>
    <x v="136"/>
    <s v="DIEGO CAICEDO"/>
    <m/>
  </r>
  <r>
    <x v="2"/>
    <x v="0"/>
    <x v="6"/>
    <x v="0"/>
    <x v="0"/>
    <x v="0"/>
    <x v="2"/>
    <x v="136"/>
    <s v="MANUEL ACOSTA"/>
    <m/>
  </r>
  <r>
    <x v="2"/>
    <x v="0"/>
    <x v="6"/>
    <x v="0"/>
    <x v="0"/>
    <x v="0"/>
    <x v="2"/>
    <x v="136"/>
    <s v="AGUSTIN ARMANDO POVEDA OVIEDO"/>
    <m/>
  </r>
  <r>
    <x v="2"/>
    <x v="0"/>
    <x v="6"/>
    <x v="0"/>
    <x v="0"/>
    <x v="0"/>
    <x v="2"/>
    <x v="136"/>
    <s v="sebastian marin ramirez"/>
    <m/>
  </r>
  <r>
    <x v="2"/>
    <x v="0"/>
    <x v="6"/>
    <x v="0"/>
    <x v="0"/>
    <x v="0"/>
    <x v="2"/>
    <x v="136"/>
    <s v="ONLINE MARIA DEL MAR MEZU PALACIOS"/>
    <n v="36000"/>
  </r>
  <r>
    <x v="2"/>
    <x v="0"/>
    <x v="6"/>
    <x v="0"/>
    <x v="0"/>
    <x v="0"/>
    <x v="2"/>
    <x v="136"/>
    <s v="ALEXANDRA MARIN RAMIREZ"/>
    <m/>
  </r>
  <r>
    <x v="2"/>
    <x v="0"/>
    <x v="6"/>
    <x v="0"/>
    <x v="0"/>
    <x v="0"/>
    <x v="2"/>
    <x v="141"/>
    <s v="ONLINE OSCAR ESCOBAR JIMENEZ"/>
    <m/>
  </r>
  <r>
    <x v="2"/>
    <x v="0"/>
    <x v="6"/>
    <x v="0"/>
    <x v="0"/>
    <x v="0"/>
    <x v="2"/>
    <x v="141"/>
    <m/>
    <m/>
  </r>
  <r>
    <x v="2"/>
    <x v="0"/>
    <x v="6"/>
    <x v="0"/>
    <x v="0"/>
    <x v="0"/>
    <x v="2"/>
    <x v="141"/>
    <m/>
    <m/>
  </r>
  <r>
    <x v="2"/>
    <x v="0"/>
    <x v="6"/>
    <x v="0"/>
    <x v="0"/>
    <x v="0"/>
    <x v="2"/>
    <x v="93"/>
    <m/>
    <m/>
  </r>
  <r>
    <x v="2"/>
    <x v="0"/>
    <x v="6"/>
    <x v="0"/>
    <x v="0"/>
    <x v="0"/>
    <x v="2"/>
    <x v="84"/>
    <s v="JHON FREYMAN ESCOBAR"/>
    <m/>
  </r>
  <r>
    <x v="2"/>
    <x v="0"/>
    <x v="6"/>
    <x v="0"/>
    <x v="0"/>
    <x v="0"/>
    <x v="2"/>
    <x v="84"/>
    <s v="EMPACKING GLOBAL SAS"/>
    <m/>
  </r>
  <r>
    <x v="2"/>
    <x v="0"/>
    <x v="6"/>
    <x v="0"/>
    <x v="0"/>
    <x v="0"/>
    <x v="2"/>
    <x v="84"/>
    <s v="ALEXANDRA MARIN RAMIREZ"/>
    <m/>
  </r>
  <r>
    <x v="2"/>
    <x v="0"/>
    <x v="6"/>
    <x v="0"/>
    <x v="0"/>
    <x v="0"/>
    <x v="2"/>
    <x v="84"/>
    <m/>
    <m/>
  </r>
  <r>
    <x v="2"/>
    <x v="0"/>
    <x v="6"/>
    <x v="0"/>
    <x v="0"/>
    <x v="0"/>
    <x v="2"/>
    <x v="84"/>
    <m/>
    <m/>
  </r>
  <r>
    <x v="2"/>
    <x v="0"/>
    <x v="6"/>
    <x v="0"/>
    <x v="0"/>
    <x v="0"/>
    <x v="2"/>
    <x v="84"/>
    <m/>
    <m/>
  </r>
  <r>
    <x v="2"/>
    <x v="0"/>
    <x v="6"/>
    <x v="0"/>
    <x v="0"/>
    <x v="0"/>
    <x v="2"/>
    <x v="84"/>
    <m/>
    <m/>
  </r>
  <r>
    <x v="2"/>
    <x v="0"/>
    <x v="6"/>
    <x v="0"/>
    <x v="0"/>
    <x v="0"/>
    <x v="2"/>
    <x v="84"/>
    <m/>
    <m/>
  </r>
  <r>
    <x v="2"/>
    <x v="0"/>
    <x v="6"/>
    <x v="0"/>
    <x v="0"/>
    <x v="0"/>
    <x v="2"/>
    <x v="84"/>
    <m/>
    <m/>
  </r>
  <r>
    <x v="2"/>
    <x v="0"/>
    <x v="6"/>
    <x v="0"/>
    <x v="0"/>
    <x v="0"/>
    <x v="2"/>
    <x v="84"/>
    <m/>
    <m/>
  </r>
  <r>
    <x v="2"/>
    <x v="0"/>
    <x v="6"/>
    <x v="0"/>
    <x v="0"/>
    <x v="7"/>
    <x v="4"/>
    <x v="119"/>
    <s v="DAVID MUÑOZ MONTOYA"/>
    <n v="3166667"/>
  </r>
  <r>
    <x v="2"/>
    <x v="0"/>
    <x v="6"/>
    <x v="0"/>
    <x v="0"/>
    <x v="7"/>
    <x v="4"/>
    <x v="119"/>
    <s v="ALEXANDRA MARIN RAMIREZ"/>
    <n v="3550000"/>
  </r>
  <r>
    <x v="2"/>
    <x v="0"/>
    <x v="6"/>
    <x v="0"/>
    <x v="0"/>
    <x v="7"/>
    <x v="4"/>
    <x v="119"/>
    <s v="OSCAR ESCOBAR JIMÉNEZ"/>
    <m/>
  </r>
  <r>
    <x v="2"/>
    <x v="0"/>
    <x v="6"/>
    <x v="0"/>
    <x v="0"/>
    <x v="7"/>
    <x v="4"/>
    <x v="120"/>
    <s v="DAVID MUÑOZ MONTOYA"/>
    <m/>
  </r>
  <r>
    <x v="2"/>
    <x v="0"/>
    <x v="6"/>
    <x v="0"/>
    <x v="0"/>
    <x v="7"/>
    <x v="4"/>
    <x v="121"/>
    <s v="DAVID MUÑOZ MONTOYA"/>
    <n v="316667"/>
  </r>
  <r>
    <x v="2"/>
    <x v="0"/>
    <x v="6"/>
    <x v="0"/>
    <x v="0"/>
    <x v="7"/>
    <x v="4"/>
    <x v="121"/>
    <s v="OSCAR ESCOBAR JIMÉNEZ"/>
    <m/>
  </r>
  <r>
    <x v="2"/>
    <x v="0"/>
    <x v="6"/>
    <x v="0"/>
    <x v="0"/>
    <x v="7"/>
    <x v="4"/>
    <x v="121"/>
    <s v="ALEXANDRA MARIN RAMIREZ"/>
    <n v="186000"/>
  </r>
  <r>
    <x v="2"/>
    <x v="0"/>
    <x v="6"/>
    <x v="0"/>
    <x v="0"/>
    <x v="7"/>
    <x v="4"/>
    <x v="122"/>
    <s v="DAVID MUÑOZ MONTOYA"/>
    <n v="38000"/>
  </r>
  <r>
    <x v="2"/>
    <x v="0"/>
    <x v="6"/>
    <x v="0"/>
    <x v="0"/>
    <x v="7"/>
    <x v="4"/>
    <x v="122"/>
    <s v="ALEXANDRA MARIN RAMIREZ"/>
    <n v="22320"/>
  </r>
  <r>
    <x v="2"/>
    <x v="0"/>
    <x v="6"/>
    <x v="0"/>
    <x v="0"/>
    <x v="7"/>
    <x v="4"/>
    <x v="122"/>
    <s v="OSCAR ESCOBAR JIMÉNEZ"/>
    <m/>
  </r>
  <r>
    <x v="2"/>
    <x v="0"/>
    <x v="6"/>
    <x v="0"/>
    <x v="0"/>
    <x v="7"/>
    <x v="4"/>
    <x v="123"/>
    <s v="DAVID MUÑOZ MONTOYA"/>
    <n v="316667"/>
  </r>
  <r>
    <x v="2"/>
    <x v="0"/>
    <x v="6"/>
    <x v="0"/>
    <x v="0"/>
    <x v="7"/>
    <x v="4"/>
    <x v="123"/>
    <s v="OSCAR ESCOBAR JIMÉNEZ"/>
    <m/>
  </r>
  <r>
    <x v="2"/>
    <x v="0"/>
    <x v="6"/>
    <x v="0"/>
    <x v="0"/>
    <x v="7"/>
    <x v="4"/>
    <x v="123"/>
    <s v="ALEXANDRA MARIN RAMIREZ"/>
    <n v="186000"/>
  </r>
  <r>
    <x v="2"/>
    <x v="0"/>
    <x v="6"/>
    <x v="0"/>
    <x v="0"/>
    <x v="7"/>
    <x v="4"/>
    <x v="124"/>
    <s v="DAVID MUÑOZ MONTOYA"/>
    <n v="158333"/>
  </r>
  <r>
    <x v="2"/>
    <x v="0"/>
    <x v="6"/>
    <x v="0"/>
    <x v="0"/>
    <x v="7"/>
    <x v="4"/>
    <x v="124"/>
    <s v="OSCAR ESCOBAR JIMÉNEZ"/>
    <m/>
  </r>
  <r>
    <x v="2"/>
    <x v="0"/>
    <x v="6"/>
    <x v="0"/>
    <x v="0"/>
    <x v="7"/>
    <x v="4"/>
    <x v="124"/>
    <s v="ALEXANDRA MARIN RAMIREZ"/>
    <n v="147917"/>
  </r>
  <r>
    <x v="2"/>
    <x v="0"/>
    <x v="6"/>
    <x v="0"/>
    <x v="0"/>
    <x v="7"/>
    <x v="4"/>
    <x v="135"/>
    <m/>
    <m/>
  </r>
  <r>
    <x v="2"/>
    <x v="0"/>
    <x v="6"/>
    <x v="0"/>
    <x v="0"/>
    <x v="7"/>
    <x v="4"/>
    <x v="125"/>
    <s v="DAVID MUÑOZ MONTOYA"/>
    <m/>
  </r>
  <r>
    <x v="2"/>
    <x v="0"/>
    <x v="6"/>
    <x v="0"/>
    <x v="0"/>
    <x v="7"/>
    <x v="4"/>
    <x v="144"/>
    <s v="DAVID MUÑOZ MONTOYA"/>
    <m/>
  </r>
  <r>
    <x v="2"/>
    <x v="0"/>
    <x v="6"/>
    <x v="0"/>
    <x v="0"/>
    <x v="7"/>
    <x v="4"/>
    <x v="144"/>
    <s v="OSCAR ESCOBAR JIMÉNEZ"/>
    <m/>
  </r>
  <r>
    <x v="2"/>
    <x v="0"/>
    <x v="6"/>
    <x v="0"/>
    <x v="0"/>
    <x v="7"/>
    <x v="4"/>
    <x v="126"/>
    <m/>
    <m/>
  </r>
  <r>
    <x v="2"/>
    <x v="0"/>
    <x v="6"/>
    <x v="0"/>
    <x v="0"/>
    <x v="7"/>
    <x v="4"/>
    <x v="127"/>
    <s v="SEGUROS DE RIESGOS LABORALES SURAMERICANA S.A."/>
    <n v="38543"/>
  </r>
  <r>
    <x v="2"/>
    <x v="0"/>
    <x v="6"/>
    <x v="0"/>
    <x v="0"/>
    <x v="7"/>
    <x v="4"/>
    <x v="152"/>
    <s v="Eps Famisanar"/>
    <m/>
  </r>
  <r>
    <x v="2"/>
    <x v="0"/>
    <x v="6"/>
    <x v="0"/>
    <x v="0"/>
    <x v="7"/>
    <x v="4"/>
    <x v="128"/>
    <s v="Protección S.A"/>
    <n v="1222000"/>
  </r>
  <r>
    <x v="2"/>
    <x v="0"/>
    <x v="6"/>
    <x v="0"/>
    <x v="0"/>
    <x v="7"/>
    <x v="4"/>
    <x v="129"/>
    <s v="Colsubsidio "/>
    <n v="232000"/>
  </r>
  <r>
    <x v="2"/>
    <x v="0"/>
    <x v="6"/>
    <x v="0"/>
    <x v="0"/>
    <x v="7"/>
    <x v="4"/>
    <x v="129"/>
    <s v="Comfandi"/>
    <n v="142000"/>
  </r>
  <r>
    <x v="2"/>
    <x v="0"/>
    <x v="6"/>
    <x v="0"/>
    <x v="0"/>
    <x v="7"/>
    <x v="0"/>
    <x v="165"/>
    <s v="ONLINE OSCAR ESCOBAR JIMENEZ"/>
    <n v="3016500"/>
  </r>
  <r>
    <x v="2"/>
    <x v="0"/>
    <x v="6"/>
    <x v="0"/>
    <x v="0"/>
    <x v="7"/>
    <x v="2"/>
    <x v="131"/>
    <m/>
    <m/>
  </r>
  <r>
    <x v="2"/>
    <x v="0"/>
    <x v="6"/>
    <x v="0"/>
    <x v="0"/>
    <x v="1"/>
    <x v="7"/>
    <x v="34"/>
    <s v="Bancolombia"/>
    <n v="140150"/>
  </r>
  <r>
    <x v="2"/>
    <x v="0"/>
    <x v="6"/>
    <x v="0"/>
    <x v="0"/>
    <x v="1"/>
    <x v="7"/>
    <x v="20"/>
    <s v="Bancolombia"/>
    <n v="197750"/>
  </r>
  <r>
    <x v="2"/>
    <x v="0"/>
    <x v="6"/>
    <x v="0"/>
    <x v="0"/>
    <x v="1"/>
    <x v="7"/>
    <x v="20"/>
    <s v="Mercadopago Colombia Ltda"/>
    <n v="959035.76"/>
  </r>
  <r>
    <x v="2"/>
    <x v="0"/>
    <x v="6"/>
    <x v="0"/>
    <x v="0"/>
    <x v="1"/>
    <x v="7"/>
    <x v="101"/>
    <s v="Protección S.A"/>
    <m/>
  </r>
  <r>
    <x v="2"/>
    <x v="0"/>
    <x v="6"/>
    <x v="0"/>
    <x v="0"/>
    <x v="1"/>
    <x v="7"/>
    <x v="101"/>
    <s v="Colsubsidio "/>
    <m/>
  </r>
  <r>
    <x v="2"/>
    <x v="0"/>
    <x v="6"/>
    <x v="0"/>
    <x v="0"/>
    <x v="1"/>
    <x v="7"/>
    <x v="101"/>
    <s v="Sanitas"/>
    <m/>
  </r>
  <r>
    <x v="2"/>
    <x v="0"/>
    <x v="6"/>
    <x v="0"/>
    <x v="0"/>
    <x v="1"/>
    <x v="7"/>
    <x v="101"/>
    <s v="Eps Famisanar"/>
    <m/>
  </r>
  <r>
    <x v="2"/>
    <x v="0"/>
    <x v="6"/>
    <x v="0"/>
    <x v="0"/>
    <x v="1"/>
    <x v="7"/>
    <x v="101"/>
    <s v="EPS Sura"/>
    <m/>
  </r>
  <r>
    <x v="2"/>
    <x v="0"/>
    <x v="6"/>
    <x v="0"/>
    <x v="0"/>
    <x v="1"/>
    <x v="7"/>
    <x v="101"/>
    <s v="Comfandi "/>
    <m/>
  </r>
  <r>
    <x v="2"/>
    <x v="0"/>
    <x v="6"/>
    <x v="0"/>
    <x v="0"/>
    <x v="1"/>
    <x v="7"/>
    <x v="101"/>
    <s v="DIAN"/>
    <m/>
  </r>
  <r>
    <x v="2"/>
    <x v="0"/>
    <x v="6"/>
    <x v="0"/>
    <x v="0"/>
    <x v="1"/>
    <x v="7"/>
    <x v="159"/>
    <s v="GOOGLE LLC"/>
    <m/>
  </r>
  <r>
    <x v="2"/>
    <x v="0"/>
    <x v="6"/>
    <x v="0"/>
    <x v="0"/>
    <x v="1"/>
    <x v="7"/>
    <x v="159"/>
    <s v="FAVEBOOK IRELAND LIMITED"/>
    <m/>
  </r>
  <r>
    <x v="2"/>
    <x v="0"/>
    <x v="6"/>
    <x v="0"/>
    <x v="0"/>
    <x v="1"/>
    <x v="7"/>
    <x v="55"/>
    <s v="FARMATODO COLOMBIA S.A"/>
    <n v="3319866"/>
  </r>
  <r>
    <x v="2"/>
    <x v="0"/>
    <x v="6"/>
    <x v="0"/>
    <x v="0"/>
    <x v="1"/>
    <x v="7"/>
    <x v="55"/>
    <s v="ALIMENTOS SOSTENIBLES SAS"/>
    <m/>
  </r>
  <r>
    <x v="2"/>
    <x v="0"/>
    <x v="6"/>
    <x v="0"/>
    <x v="0"/>
    <x v="1"/>
    <x v="8"/>
    <x v="22"/>
    <s v="Bancolombia"/>
    <n v="554145.36"/>
  </r>
  <r>
    <x v="2"/>
    <x v="0"/>
    <x v="6"/>
    <x v="0"/>
    <x v="0"/>
    <x v="1"/>
    <x v="8"/>
    <x v="94"/>
    <s v="CONNPLANTS SAS"/>
    <m/>
  </r>
  <r>
    <x v="2"/>
    <x v="0"/>
    <x v="6"/>
    <x v="0"/>
    <x v="0"/>
    <x v="1"/>
    <x v="8"/>
    <x v="94"/>
    <s v="MANCHOLA ASOCIADOS LTDA"/>
    <n v="152746"/>
  </r>
  <r>
    <x v="2"/>
    <x v="0"/>
    <x v="6"/>
    <x v="0"/>
    <x v="0"/>
    <x v="1"/>
    <x v="8"/>
    <x v="94"/>
    <s v="Hotel Laureles Plaza SAS"/>
    <m/>
  </r>
  <r>
    <x v="2"/>
    <x v="0"/>
    <x v="6"/>
    <x v="0"/>
    <x v="0"/>
    <x v="1"/>
    <x v="8"/>
    <x v="94"/>
    <s v="HOSTAL LAS MERCEDES BOUTIQUE"/>
    <m/>
  </r>
  <r>
    <x v="2"/>
    <x v="0"/>
    <x v="6"/>
    <x v="0"/>
    <x v="0"/>
    <x v="1"/>
    <x v="8"/>
    <x v="94"/>
    <s v="sebastian marin ramirez"/>
    <m/>
  </r>
  <r>
    <x v="2"/>
    <x v="0"/>
    <x v="6"/>
    <x v="0"/>
    <x v="0"/>
    <x v="1"/>
    <x v="8"/>
    <x v="94"/>
    <s v="LUCERO VASQUEZ"/>
    <m/>
  </r>
  <r>
    <x v="2"/>
    <x v="0"/>
    <x v="6"/>
    <x v="0"/>
    <x v="0"/>
    <x v="1"/>
    <x v="8"/>
    <x v="94"/>
    <s v="SEBASTIAN MENDOZA CASTAÑO"/>
    <m/>
  </r>
  <r>
    <x v="2"/>
    <x v="0"/>
    <x v="6"/>
    <x v="0"/>
    <x v="0"/>
    <x v="1"/>
    <x v="8"/>
    <x v="94"/>
    <s v="INVERSIONES VALQUIN SAS"/>
    <n v="3016.27"/>
  </r>
  <r>
    <x v="2"/>
    <x v="0"/>
    <x v="6"/>
    <x v="0"/>
    <x v="0"/>
    <x v="1"/>
    <x v="8"/>
    <x v="94"/>
    <s v="PRODUCCION GRAFICA EDITORES SAS"/>
    <m/>
  </r>
  <r>
    <x v="2"/>
    <x v="0"/>
    <x v="6"/>
    <x v="0"/>
    <x v="0"/>
    <x v="1"/>
    <x v="8"/>
    <x v="95"/>
    <m/>
    <m/>
  </r>
  <r>
    <x v="2"/>
    <x v="0"/>
    <x v="6"/>
    <x v="0"/>
    <x v="0"/>
    <x v="1"/>
    <x v="8"/>
    <x v="77"/>
    <s v="CORPORACION CLUB DE TENIS CALI"/>
    <m/>
  </r>
  <r>
    <x v="2"/>
    <x v="0"/>
    <x v="6"/>
    <x v="0"/>
    <x v="0"/>
    <x v="1"/>
    <x v="8"/>
    <x v="156"/>
    <s v="MUNICIPIO DE SANTIAGO DE CALI"/>
    <m/>
  </r>
  <r>
    <x v="2"/>
    <x v="0"/>
    <x v="6"/>
    <x v="0"/>
    <x v="0"/>
    <x v="1"/>
    <x v="8"/>
    <x v="156"/>
    <s v=" COLOMBIA TELECOMUNICACIONES S.A. E.S.P."/>
    <m/>
  </r>
  <r>
    <x v="2"/>
    <x v="0"/>
    <x v="6"/>
    <x v="0"/>
    <x v="0"/>
    <x v="1"/>
    <x v="8"/>
    <x v="156"/>
    <s v="Protección S.A"/>
    <m/>
  </r>
  <r>
    <x v="2"/>
    <x v="0"/>
    <x v="6"/>
    <x v="0"/>
    <x v="0"/>
    <x v="1"/>
    <x v="8"/>
    <x v="156"/>
    <s v="RANPACK SAS"/>
    <m/>
  </r>
  <r>
    <x v="2"/>
    <x v="0"/>
    <x v="6"/>
    <x v="0"/>
    <x v="0"/>
    <x v="1"/>
    <x v="8"/>
    <x v="156"/>
    <s v="MERCADEO COMPARTIDO SAS"/>
    <m/>
  </r>
  <r>
    <x v="2"/>
    <x v="0"/>
    <x v="6"/>
    <x v="0"/>
    <x v="0"/>
    <x v="1"/>
    <x v="8"/>
    <x v="156"/>
    <s v="ALLTAG SAS"/>
    <m/>
  </r>
  <r>
    <x v="2"/>
    <x v="0"/>
    <x v="6"/>
    <x v="0"/>
    <x v="0"/>
    <x v="1"/>
    <x v="8"/>
    <x v="156"/>
    <s v="FARMAVIT EMPRESA ASOCIATIVA DE TRABAJO"/>
    <m/>
  </r>
  <r>
    <x v="2"/>
    <x v="0"/>
    <x v="6"/>
    <x v="0"/>
    <x v="0"/>
    <x v="1"/>
    <x v="8"/>
    <x v="156"/>
    <s v="AEROVIAS DEL CONTINENTE AMERICANO S.A."/>
    <m/>
  </r>
  <r>
    <x v="2"/>
    <x v="0"/>
    <x v="6"/>
    <x v="0"/>
    <x v="0"/>
    <x v="1"/>
    <x v="8"/>
    <x v="156"/>
    <s v="MELONN SAS"/>
    <m/>
  </r>
  <r>
    <x v="2"/>
    <x v="0"/>
    <x v="6"/>
    <x v="0"/>
    <x v="0"/>
    <x v="1"/>
    <x v="8"/>
    <x v="156"/>
    <s v="DIAN"/>
    <m/>
  </r>
  <r>
    <x v="2"/>
    <x v="0"/>
    <x v="6"/>
    <x v="0"/>
    <x v="0"/>
    <x v="1"/>
    <x v="8"/>
    <x v="156"/>
    <s v="ALLTAG SAS"/>
    <m/>
  </r>
  <r>
    <x v="2"/>
    <x v="0"/>
    <x v="6"/>
    <x v="0"/>
    <x v="0"/>
    <x v="1"/>
    <x v="8"/>
    <x v="156"/>
    <m/>
    <m/>
  </r>
  <r>
    <x v="2"/>
    <x v="0"/>
    <x v="6"/>
    <x v="0"/>
    <x v="0"/>
    <x v="1"/>
    <x v="8"/>
    <x v="156"/>
    <m/>
    <m/>
  </r>
  <r>
    <x v="2"/>
    <x v="0"/>
    <x v="6"/>
    <x v="0"/>
    <x v="0"/>
    <x v="1"/>
    <x v="8"/>
    <x v="4"/>
    <s v="ONLINE MARIA DEL MAR MEZU PALACIOS"/>
    <n v="43382.94"/>
  </r>
  <r>
    <x v="2"/>
    <x v="0"/>
    <x v="6"/>
    <x v="0"/>
    <x v="0"/>
    <x v="1"/>
    <x v="8"/>
    <x v="4"/>
    <s v=" SUPERTIENDAS CAÑAVERAL S.A."/>
    <m/>
  </r>
  <r>
    <x v="2"/>
    <x v="0"/>
    <x v="6"/>
    <x v="0"/>
    <x v="0"/>
    <x v="1"/>
    <x v="8"/>
    <x v="4"/>
    <s v="ONLINE MARIA DEL MAR MEZU PALACIOS"/>
    <m/>
  </r>
  <r>
    <x v="2"/>
    <x v="0"/>
    <x v="6"/>
    <x v="0"/>
    <x v="0"/>
    <x v="1"/>
    <x v="8"/>
    <x v="4"/>
    <s v="JAIME ANDRES DAMELINES CASANOVA"/>
    <m/>
  </r>
  <r>
    <x v="2"/>
    <x v="0"/>
    <x v="6"/>
    <x v="0"/>
    <x v="0"/>
    <x v="1"/>
    <x v="8"/>
    <x v="4"/>
    <s v=" KOBA COLOMBIA SAS"/>
    <m/>
  </r>
  <r>
    <x v="2"/>
    <x v="0"/>
    <x v="6"/>
    <x v="0"/>
    <x v="0"/>
    <x v="1"/>
    <x v="8"/>
    <x v="4"/>
    <s v="FARMAVIT EMPRESA ASOCIATIVA DE TRABAJO"/>
    <m/>
  </r>
  <r>
    <x v="2"/>
    <x v="0"/>
    <x v="6"/>
    <x v="0"/>
    <x v="0"/>
    <x v="1"/>
    <x v="8"/>
    <x v="4"/>
    <s v=" GODADDY"/>
    <m/>
  </r>
  <r>
    <x v="2"/>
    <x v="0"/>
    <x v="6"/>
    <x v="0"/>
    <x v="0"/>
    <x v="1"/>
    <x v="8"/>
    <x v="4"/>
    <s v="FUNDACION ZOOLOGICA DE CALI REST  HACIENDA DEL BOSQUE"/>
    <m/>
  </r>
  <r>
    <x v="2"/>
    <x v="0"/>
    <x v="6"/>
    <x v="0"/>
    <x v="0"/>
    <x v="1"/>
    <x v="8"/>
    <x v="4"/>
    <s v="HM HENNES MAURITZ COLOMBIA SAS"/>
    <m/>
  </r>
  <r>
    <x v="2"/>
    <x v="0"/>
    <x v="6"/>
    <x v="0"/>
    <x v="0"/>
    <x v="1"/>
    <x v="8"/>
    <x v="4"/>
    <s v="META PLATAFORMS IRELAND LIMITED"/>
    <m/>
  </r>
  <r>
    <x v="2"/>
    <x v="0"/>
    <x v="6"/>
    <x v="0"/>
    <x v="0"/>
    <x v="1"/>
    <x v="8"/>
    <x v="4"/>
    <s v="CORPORACION CLUB DE TENIS CALI"/>
    <m/>
  </r>
  <r>
    <x v="2"/>
    <x v="0"/>
    <x v="6"/>
    <x v="0"/>
    <x v="0"/>
    <x v="1"/>
    <x v="8"/>
    <x v="4"/>
    <s v=" PANGEA NATURAL PRODUCTS S.A.S."/>
    <m/>
  </r>
  <r>
    <x v="2"/>
    <x v="0"/>
    <x v="6"/>
    <x v="0"/>
    <x v="0"/>
    <x v="1"/>
    <x v="8"/>
    <x v="4"/>
    <s v=" TDT SAS"/>
    <m/>
  </r>
  <r>
    <x v="2"/>
    <x v="0"/>
    <x v="6"/>
    <x v="0"/>
    <x v="0"/>
    <x v="1"/>
    <x v="8"/>
    <x v="4"/>
    <s v="SEBASTIAN MENDOZA CASTAÑO"/>
    <m/>
  </r>
  <r>
    <x v="2"/>
    <x v="0"/>
    <x v="6"/>
    <x v="0"/>
    <x v="0"/>
    <x v="1"/>
    <x v="8"/>
    <x v="4"/>
    <s v="ONLINE MARIA DEL MAR MEZU PALACIOS"/>
    <m/>
  </r>
  <r>
    <x v="2"/>
    <x v="0"/>
    <x v="6"/>
    <x v="0"/>
    <x v="0"/>
    <x v="1"/>
    <x v="8"/>
    <x v="4"/>
    <s v="ONLINE OSCAR ESCOBAR JIMENEZ"/>
    <m/>
  </r>
  <r>
    <x v="2"/>
    <x v="0"/>
    <x v="6"/>
    <x v="0"/>
    <x v="0"/>
    <x v="1"/>
    <x v="8"/>
    <x v="4"/>
    <s v="ARTEMISA SAS"/>
    <m/>
  </r>
  <r>
    <x v="2"/>
    <x v="0"/>
    <x v="6"/>
    <x v="0"/>
    <x v="0"/>
    <x v="1"/>
    <x v="8"/>
    <x v="4"/>
    <s v="DIAN"/>
    <m/>
  </r>
  <r>
    <x v="2"/>
    <x v="0"/>
    <x v="6"/>
    <x v="0"/>
    <x v="0"/>
    <x v="1"/>
    <x v="8"/>
    <x v="4"/>
    <s v="FARMACIA DROGUERIA SAN JORGE LTDA"/>
    <m/>
  </r>
  <r>
    <x v="2"/>
    <x v="0"/>
    <x v="6"/>
    <x v="0"/>
    <x v="0"/>
    <x v="1"/>
    <x v="8"/>
    <x v="4"/>
    <s v="GASTRONOMIA GROUP SAS"/>
    <m/>
  </r>
  <r>
    <x v="2"/>
    <x v="0"/>
    <x v="6"/>
    <x v="0"/>
    <x v="0"/>
    <x v="1"/>
    <x v="8"/>
    <x v="4"/>
    <s v="Yina Yereinza Acevedo Álvarez"/>
    <m/>
  </r>
  <r>
    <x v="2"/>
    <x v="0"/>
    <x v="6"/>
    <x v="0"/>
    <x v="0"/>
    <x v="1"/>
    <x v="8"/>
    <x v="4"/>
    <m/>
    <m/>
  </r>
  <r>
    <x v="2"/>
    <x v="0"/>
    <x v="6"/>
    <x v="0"/>
    <x v="0"/>
    <x v="1"/>
    <x v="8"/>
    <x v="4"/>
    <m/>
    <m/>
  </r>
  <r>
    <x v="2"/>
    <x v="0"/>
    <x v="6"/>
    <x v="0"/>
    <x v="0"/>
    <x v="1"/>
    <x v="8"/>
    <x v="4"/>
    <m/>
    <m/>
  </r>
  <r>
    <x v="2"/>
    <x v="0"/>
    <x v="6"/>
    <x v="0"/>
    <x v="0"/>
    <x v="1"/>
    <x v="8"/>
    <x v="4"/>
    <m/>
    <m/>
  </r>
  <r>
    <x v="2"/>
    <x v="0"/>
    <x v="6"/>
    <x v="0"/>
    <x v="0"/>
    <x v="1"/>
    <x v="8"/>
    <x v="4"/>
    <m/>
    <m/>
  </r>
  <r>
    <x v="2"/>
    <x v="0"/>
    <x v="6"/>
    <x v="0"/>
    <x v="0"/>
    <x v="1"/>
    <x v="8"/>
    <x v="4"/>
    <m/>
    <m/>
  </r>
  <r>
    <x v="2"/>
    <x v="0"/>
    <x v="6"/>
    <x v="0"/>
    <x v="0"/>
    <x v="6"/>
    <x v="23"/>
    <x v="112"/>
    <s v="DIAN"/>
    <m/>
  </r>
  <r>
    <x v="2"/>
    <x v="0"/>
    <x v="6"/>
    <x v="0"/>
    <x v="2"/>
    <x v="3"/>
    <x v="3"/>
    <x v="96"/>
    <m/>
    <m/>
  </r>
  <r>
    <x v="2"/>
    <x v="0"/>
    <x v="6"/>
    <x v="0"/>
    <x v="2"/>
    <x v="3"/>
    <x v="3"/>
    <x v="137"/>
    <s v="COOPERATIVA MULTIACTIVA UNIAGRO"/>
    <m/>
  </r>
  <r>
    <x v="2"/>
    <x v="0"/>
    <x v="6"/>
    <x v="0"/>
    <x v="2"/>
    <x v="3"/>
    <x v="3"/>
    <x v="97"/>
    <s v="LA CONCEPCION SA"/>
    <n v="1346888"/>
  </r>
  <r>
    <x v="2"/>
    <x v="0"/>
    <x v="6"/>
    <x v="0"/>
    <x v="2"/>
    <x v="3"/>
    <x v="3"/>
    <x v="97"/>
    <s v="CONNPLANTS SAS"/>
    <n v="7630571"/>
  </r>
  <r>
    <x v="2"/>
    <x v="0"/>
    <x v="6"/>
    <x v="0"/>
    <x v="2"/>
    <x v="3"/>
    <x v="3"/>
    <x v="97"/>
    <s v="LA VITAL COLOMBIA SAS"/>
    <m/>
  </r>
  <r>
    <x v="2"/>
    <x v="0"/>
    <x v="6"/>
    <x v="0"/>
    <x v="2"/>
    <x v="3"/>
    <x v="3"/>
    <x v="97"/>
    <s v="ASOCIACION AGROPIMIENTERA VALLE DEL GUAMEZ"/>
    <m/>
  </r>
  <r>
    <x v="2"/>
    <x v="0"/>
    <x v="6"/>
    <x v="0"/>
    <x v="2"/>
    <x v="3"/>
    <x v="3"/>
    <x v="97"/>
    <m/>
    <m/>
  </r>
  <r>
    <x v="2"/>
    <x v="0"/>
    <x v="6"/>
    <x v="0"/>
    <x v="2"/>
    <x v="3"/>
    <x v="3"/>
    <x v="97"/>
    <m/>
    <m/>
  </r>
  <r>
    <x v="2"/>
    <x v="0"/>
    <x v="6"/>
    <x v="0"/>
    <x v="2"/>
    <x v="3"/>
    <x v="3"/>
    <x v="97"/>
    <m/>
    <m/>
  </r>
  <r>
    <x v="2"/>
    <x v="0"/>
    <x v="6"/>
    <x v="0"/>
    <x v="2"/>
    <x v="3"/>
    <x v="3"/>
    <x v="98"/>
    <m/>
    <m/>
  </r>
  <r>
    <x v="2"/>
    <x v="0"/>
    <x v="6"/>
    <x v="0"/>
    <x v="2"/>
    <x v="3"/>
    <x v="3"/>
    <x v="99"/>
    <s v="FARMAVIT EMPRESA ASOCIATIVA DE TRABAJO"/>
    <n v="495613"/>
  </r>
  <r>
    <x v="2"/>
    <x v="0"/>
    <x v="6"/>
    <x v="0"/>
    <x v="2"/>
    <x v="3"/>
    <x v="3"/>
    <x v="99"/>
    <s v="NEW PLAST SAS"/>
    <n v="73248"/>
  </r>
  <r>
    <x v="2"/>
    <x v="0"/>
    <x v="6"/>
    <x v="0"/>
    <x v="2"/>
    <x v="3"/>
    <x v="3"/>
    <x v="99"/>
    <s v="BOLSAS Y PLASTICOS LA 15 LTDA"/>
    <n v="50420"/>
  </r>
  <r>
    <x v="2"/>
    <x v="0"/>
    <x v="6"/>
    <x v="0"/>
    <x v="2"/>
    <x v="3"/>
    <x v="3"/>
    <x v="99"/>
    <s v="EMPACKING GLOBAL SAS"/>
    <n v="3680800"/>
  </r>
  <r>
    <x v="2"/>
    <x v="0"/>
    <x v="6"/>
    <x v="0"/>
    <x v="2"/>
    <x v="3"/>
    <x v="3"/>
    <x v="99"/>
    <s v="FITOBIOCELL SAS"/>
    <m/>
  </r>
  <r>
    <x v="2"/>
    <x v="0"/>
    <x v="6"/>
    <x v="0"/>
    <x v="2"/>
    <x v="3"/>
    <x v="3"/>
    <x v="98"/>
    <s v="FITOBIOCELL SAS"/>
    <m/>
  </r>
  <r>
    <x v="2"/>
    <x v="0"/>
    <x v="6"/>
    <x v="0"/>
    <x v="2"/>
    <x v="3"/>
    <x v="3"/>
    <x v="99"/>
    <s v="ABORIGEN CIENCIA ANCESTRAL S.A.S"/>
    <n v="67454700"/>
  </r>
  <r>
    <x v="2"/>
    <x v="0"/>
    <x v="6"/>
    <x v="0"/>
    <x v="2"/>
    <x v="3"/>
    <x v="3"/>
    <x v="99"/>
    <s v=" BOLSAS Y PLASTICOS LA 15 LTDA"/>
    <m/>
  </r>
  <r>
    <x v="2"/>
    <x v="0"/>
    <x v="6"/>
    <x v="0"/>
    <x v="2"/>
    <x v="3"/>
    <x v="26"/>
    <x v="137"/>
    <m/>
    <m/>
  </r>
  <r>
    <x v="2"/>
    <x v="0"/>
    <x v="6"/>
    <x v="0"/>
    <x v="2"/>
    <x v="3"/>
    <x v="20"/>
    <x v="49"/>
    <s v="EMPACKING GLOBAL SAS"/>
    <m/>
  </r>
  <r>
    <x v="2"/>
    <x v="0"/>
    <x v="6"/>
    <x v="0"/>
    <x v="2"/>
    <x v="3"/>
    <x v="20"/>
    <x v="49"/>
    <s v="MELONN SAS"/>
    <m/>
  </r>
  <r>
    <x v="2"/>
    <x v="0"/>
    <x v="6"/>
    <x v="0"/>
    <x v="2"/>
    <x v="3"/>
    <x v="20"/>
    <x v="49"/>
    <s v="COORDINADORA MERCANTIL SA"/>
    <n v="3469100"/>
  </r>
  <r>
    <x v="2"/>
    <x v="0"/>
    <x v="6"/>
    <x v="0"/>
    <x v="2"/>
    <x v="3"/>
    <x v="20"/>
    <x v="49"/>
    <s v="ALLTAG SAS"/>
    <n v="1449240"/>
  </r>
  <r>
    <x v="2"/>
    <x v="0"/>
    <x v="6"/>
    <x v="0"/>
    <x v="2"/>
    <x v="3"/>
    <x v="20"/>
    <x v="49"/>
    <s v="FITOBIOCELL SAS"/>
    <m/>
  </r>
  <r>
    <x v="2"/>
    <x v="0"/>
    <x v="6"/>
    <x v="0"/>
    <x v="2"/>
    <x v="3"/>
    <x v="20"/>
    <x v="49"/>
    <s v="RANPACK SAS"/>
    <m/>
  </r>
  <r>
    <x v="2"/>
    <x v="0"/>
    <x v="6"/>
    <x v="0"/>
    <x v="2"/>
    <x v="3"/>
    <x v="20"/>
    <x v="151"/>
    <m/>
    <m/>
  </r>
  <r>
    <x v="2"/>
    <x v="0"/>
    <x v="6"/>
    <x v="0"/>
    <x v="2"/>
    <x v="3"/>
    <x v="20"/>
    <x v="111"/>
    <s v="ALLTAG SAS"/>
    <n v="1360000"/>
  </r>
  <r>
    <x v="2"/>
    <x v="0"/>
    <x v="6"/>
    <x v="0"/>
    <x v="2"/>
    <x v="3"/>
    <x v="20"/>
    <x v="111"/>
    <s v="MELONN SAS"/>
    <n v="1094258"/>
  </r>
  <r>
    <x v="2"/>
    <x v="0"/>
    <x v="6"/>
    <x v="0"/>
    <x v="2"/>
    <x v="3"/>
    <x v="20"/>
    <x v="111"/>
    <m/>
    <m/>
  </r>
  <r>
    <x v="2"/>
    <x v="0"/>
    <x v="6"/>
    <x v="0"/>
    <x v="2"/>
    <x v="3"/>
    <x v="20"/>
    <x v="111"/>
    <m/>
    <m/>
  </r>
  <r>
    <x v="2"/>
    <x v="0"/>
    <x v="6"/>
    <x v="0"/>
    <x v="2"/>
    <x v="3"/>
    <x v="20"/>
    <x v="111"/>
    <m/>
    <m/>
  </r>
  <r>
    <x v="2"/>
    <x v="0"/>
    <x v="6"/>
    <x v="0"/>
    <x v="2"/>
    <x v="3"/>
    <x v="30"/>
    <x v="151"/>
    <s v="MELONN SAS"/>
    <n v="2645385"/>
  </r>
  <r>
    <x v="2"/>
    <x v="0"/>
    <x v="6"/>
    <x v="0"/>
    <x v="2"/>
    <x v="3"/>
    <x v="30"/>
    <x v="151"/>
    <s v="FITOBIOCELL SAS"/>
    <m/>
  </r>
  <r>
    <x v="2"/>
    <x v="0"/>
    <x v="6"/>
    <x v="0"/>
    <x v="2"/>
    <x v="3"/>
    <x v="0"/>
    <x v="157"/>
    <s v="CONNPLANTS SAS"/>
    <m/>
  </r>
  <r>
    <x v="2"/>
    <x v="0"/>
    <x v="6"/>
    <x v="0"/>
    <x v="2"/>
    <x v="3"/>
    <x v="0"/>
    <x v="157"/>
    <s v="LABORATORIO DE ALIMENTOS Y SIMILARES MICROQUIM S.A.S."/>
    <m/>
  </r>
  <r>
    <x v="2"/>
    <x v="0"/>
    <x v="6"/>
    <x v="0"/>
    <x v="2"/>
    <x v="3"/>
    <x v="21"/>
    <x v="50"/>
    <m/>
    <m/>
  </r>
  <r>
    <x v="2"/>
    <x v="0"/>
    <x v="6"/>
    <x v="0"/>
    <x v="2"/>
    <x v="3"/>
    <x v="21"/>
    <x v="132"/>
    <m/>
    <m/>
  </r>
  <r>
    <x v="3"/>
    <x v="0"/>
    <x v="6"/>
    <x v="0"/>
    <x v="1"/>
    <x v="2"/>
    <x v="24"/>
    <x v="63"/>
    <s v="VARIOS"/>
    <n v="291544976.80000001"/>
  </r>
  <r>
    <x v="3"/>
    <x v="0"/>
    <x v="6"/>
    <x v="0"/>
    <x v="1"/>
    <x v="5"/>
    <x v="11"/>
    <x v="64"/>
    <m/>
    <m/>
  </r>
  <r>
    <x v="3"/>
    <x v="0"/>
    <x v="6"/>
    <x v="0"/>
    <x v="1"/>
    <x v="5"/>
    <x v="14"/>
    <x v="66"/>
    <m/>
    <m/>
  </r>
  <r>
    <x v="3"/>
    <x v="0"/>
    <x v="6"/>
    <x v="0"/>
    <x v="1"/>
    <x v="5"/>
    <x v="15"/>
    <x v="69"/>
    <m/>
    <m/>
  </r>
  <r>
    <x v="3"/>
    <x v="0"/>
    <x v="6"/>
    <x v="0"/>
    <x v="1"/>
    <x v="2"/>
    <x v="25"/>
    <x v="74"/>
    <m/>
    <n v="-32339034.710000001"/>
  </r>
  <r>
    <x v="3"/>
    <x v="0"/>
    <x v="6"/>
    <x v="0"/>
    <x v="1"/>
    <x v="2"/>
    <x v="25"/>
    <x v="118"/>
    <m/>
    <n v="-25210.080000000002"/>
  </r>
  <r>
    <x v="3"/>
    <x v="0"/>
    <x v="6"/>
    <x v="0"/>
    <x v="1"/>
    <x v="2"/>
    <x v="0"/>
    <x v="103"/>
    <m/>
    <m/>
  </r>
  <r>
    <x v="3"/>
    <x v="0"/>
    <x v="6"/>
    <x v="0"/>
    <x v="1"/>
    <x v="2"/>
    <x v="0"/>
    <x v="104"/>
    <m/>
    <n v="172268.88"/>
  </r>
  <r>
    <x v="3"/>
    <x v="0"/>
    <x v="6"/>
    <x v="0"/>
    <x v="1"/>
    <x v="2"/>
    <x v="0"/>
    <x v="145"/>
    <m/>
    <n v="-3606294.09"/>
  </r>
  <r>
    <x v="3"/>
    <x v="0"/>
    <x v="6"/>
    <x v="0"/>
    <x v="1"/>
    <x v="5"/>
    <x v="7"/>
    <x v="153"/>
    <m/>
    <m/>
  </r>
  <r>
    <x v="3"/>
    <x v="0"/>
    <x v="6"/>
    <x v="0"/>
    <x v="1"/>
    <x v="5"/>
    <x v="14"/>
    <x v="166"/>
    <m/>
    <m/>
  </r>
  <r>
    <x v="3"/>
    <x v="0"/>
    <x v="6"/>
    <x v="0"/>
    <x v="0"/>
    <x v="0"/>
    <x v="4"/>
    <x v="158"/>
    <s v="SEBASTIAN MENDOZA CASTAÑO"/>
    <n v="1690000"/>
  </r>
  <r>
    <x v="3"/>
    <x v="0"/>
    <x v="6"/>
    <x v="0"/>
    <x v="0"/>
    <x v="0"/>
    <x v="4"/>
    <x v="6"/>
    <s v="ONLINE MARIA DEL MAR MEZU PALACIOS"/>
    <n v="2070000"/>
  </r>
  <r>
    <x v="3"/>
    <x v="0"/>
    <x v="6"/>
    <x v="0"/>
    <x v="0"/>
    <x v="0"/>
    <x v="4"/>
    <x v="6"/>
    <s v="MILDRED LOPEZ CAMPO"/>
    <m/>
  </r>
  <r>
    <x v="3"/>
    <x v="0"/>
    <x v="6"/>
    <x v="0"/>
    <x v="0"/>
    <x v="0"/>
    <x v="4"/>
    <x v="160"/>
    <s v="SEBASTIAN MENDOZA CASTAÑO"/>
    <n v="0"/>
  </r>
  <r>
    <x v="3"/>
    <x v="0"/>
    <x v="6"/>
    <x v="0"/>
    <x v="0"/>
    <x v="0"/>
    <x v="4"/>
    <x v="160"/>
    <s v="DAVID MUÑOZ MONTOYA"/>
    <n v="0"/>
  </r>
  <r>
    <x v="3"/>
    <x v="0"/>
    <x v="6"/>
    <x v="0"/>
    <x v="0"/>
    <x v="0"/>
    <x v="4"/>
    <x v="7"/>
    <s v="ONLINE MARIA DEL MAR MEZU PALACIOS"/>
    <n v="162000"/>
  </r>
  <r>
    <x v="3"/>
    <x v="0"/>
    <x v="6"/>
    <x v="0"/>
    <x v="0"/>
    <x v="0"/>
    <x v="4"/>
    <x v="7"/>
    <s v="MILDRED LOPEZ CAMPO"/>
    <m/>
  </r>
  <r>
    <x v="3"/>
    <x v="0"/>
    <x v="6"/>
    <x v="0"/>
    <x v="0"/>
    <x v="0"/>
    <x v="4"/>
    <x v="7"/>
    <m/>
    <m/>
  </r>
  <r>
    <x v="3"/>
    <x v="0"/>
    <x v="6"/>
    <x v="0"/>
    <x v="0"/>
    <x v="0"/>
    <x v="4"/>
    <x v="8"/>
    <s v="SEBASTIAN MENDOZA CASTAÑO"/>
    <m/>
  </r>
  <r>
    <x v="3"/>
    <x v="0"/>
    <x v="6"/>
    <x v="0"/>
    <x v="0"/>
    <x v="0"/>
    <x v="4"/>
    <x v="8"/>
    <s v="ONLINE MARIA DEL MAR MEZU PALACIOS"/>
    <n v="186000"/>
  </r>
  <r>
    <x v="3"/>
    <x v="0"/>
    <x v="6"/>
    <x v="0"/>
    <x v="0"/>
    <x v="0"/>
    <x v="4"/>
    <x v="8"/>
    <s v="MILDRED LOPEZ CAMPO"/>
    <m/>
  </r>
  <r>
    <x v="3"/>
    <x v="0"/>
    <x v="6"/>
    <x v="0"/>
    <x v="0"/>
    <x v="0"/>
    <x v="4"/>
    <x v="9"/>
    <s v="SEBASTIAN MENDOZA CASTAÑO"/>
    <m/>
  </r>
  <r>
    <x v="3"/>
    <x v="0"/>
    <x v="6"/>
    <x v="0"/>
    <x v="0"/>
    <x v="0"/>
    <x v="4"/>
    <x v="9"/>
    <s v="MILDRED LOPEZ CAMPO"/>
    <m/>
  </r>
  <r>
    <x v="3"/>
    <x v="0"/>
    <x v="6"/>
    <x v="0"/>
    <x v="0"/>
    <x v="0"/>
    <x v="4"/>
    <x v="9"/>
    <s v="Ana Myrian Salazar"/>
    <m/>
  </r>
  <r>
    <x v="3"/>
    <x v="0"/>
    <x v="6"/>
    <x v="0"/>
    <x v="0"/>
    <x v="0"/>
    <x v="4"/>
    <x v="9"/>
    <s v="ONLINE MARIA DEL MAR MEZU PALACIOS"/>
    <n v="22320"/>
  </r>
  <r>
    <x v="3"/>
    <x v="0"/>
    <x v="6"/>
    <x v="0"/>
    <x v="0"/>
    <x v="0"/>
    <x v="4"/>
    <x v="10"/>
    <s v="SEBASTIAN MENDOZA CASTAÑO"/>
    <m/>
  </r>
  <r>
    <x v="3"/>
    <x v="0"/>
    <x v="6"/>
    <x v="0"/>
    <x v="0"/>
    <x v="0"/>
    <x v="4"/>
    <x v="10"/>
    <s v="ONLINE MARIA DEL MAR MEZU PALACIOS"/>
    <n v="186000"/>
  </r>
  <r>
    <x v="3"/>
    <x v="0"/>
    <x v="6"/>
    <x v="0"/>
    <x v="0"/>
    <x v="0"/>
    <x v="4"/>
    <x v="10"/>
    <s v="MILDRED LOPEZ CAMPO"/>
    <m/>
  </r>
  <r>
    <x v="3"/>
    <x v="0"/>
    <x v="6"/>
    <x v="0"/>
    <x v="0"/>
    <x v="0"/>
    <x v="4"/>
    <x v="11"/>
    <s v="SEBASTIAN MENDOZA CASTAÑO"/>
    <n v="27500686"/>
  </r>
  <r>
    <x v="3"/>
    <x v="0"/>
    <x v="6"/>
    <x v="0"/>
    <x v="0"/>
    <x v="0"/>
    <x v="4"/>
    <x v="11"/>
    <s v="MILDRED LOPEZ CAMPO"/>
    <m/>
  </r>
  <r>
    <x v="3"/>
    <x v="0"/>
    <x v="6"/>
    <x v="0"/>
    <x v="0"/>
    <x v="0"/>
    <x v="4"/>
    <x v="11"/>
    <s v="ONLINE MARIA DEL MAR MEZU PALACIOS"/>
    <n v="86250"/>
  </r>
  <r>
    <x v="3"/>
    <x v="0"/>
    <x v="6"/>
    <x v="0"/>
    <x v="0"/>
    <x v="0"/>
    <x v="4"/>
    <x v="12"/>
    <s v="SEBASTIAN MENDOZA CASTAÑO"/>
    <m/>
  </r>
  <r>
    <x v="3"/>
    <x v="0"/>
    <x v="6"/>
    <x v="0"/>
    <x v="0"/>
    <x v="0"/>
    <x v="4"/>
    <x v="134"/>
    <m/>
    <m/>
  </r>
  <r>
    <x v="3"/>
    <x v="0"/>
    <x v="6"/>
    <x v="0"/>
    <x v="0"/>
    <x v="0"/>
    <x v="4"/>
    <x v="142"/>
    <m/>
    <m/>
  </r>
  <r>
    <x v="3"/>
    <x v="0"/>
    <x v="6"/>
    <x v="0"/>
    <x v="0"/>
    <x v="0"/>
    <x v="4"/>
    <x v="56"/>
    <s v="SEBASTIAN MENDOZA CASTAÑO"/>
    <m/>
  </r>
  <r>
    <x v="3"/>
    <x v="0"/>
    <x v="6"/>
    <x v="0"/>
    <x v="0"/>
    <x v="0"/>
    <x v="4"/>
    <x v="56"/>
    <s v="GLORIA LILIANA VELEZ BUITRAGO"/>
    <m/>
  </r>
  <r>
    <x v="3"/>
    <x v="0"/>
    <x v="6"/>
    <x v="0"/>
    <x v="0"/>
    <x v="0"/>
    <x v="4"/>
    <x v="56"/>
    <s v="ARITEX DE COLOMBIA SAS"/>
    <m/>
  </r>
  <r>
    <x v="3"/>
    <x v="0"/>
    <x v="6"/>
    <x v="0"/>
    <x v="0"/>
    <x v="0"/>
    <x v="4"/>
    <x v="142"/>
    <m/>
    <m/>
  </r>
  <r>
    <x v="3"/>
    <x v="0"/>
    <x v="6"/>
    <x v="0"/>
    <x v="0"/>
    <x v="0"/>
    <x v="4"/>
    <x v="13"/>
    <s v="SEGUROS DE RIESGOS LABORALES SURAMERICANA S.A."/>
    <n v="72558"/>
  </r>
  <r>
    <x v="3"/>
    <x v="0"/>
    <x v="6"/>
    <x v="0"/>
    <x v="0"/>
    <x v="0"/>
    <x v="4"/>
    <x v="146"/>
    <s v="EPS Sura"/>
    <m/>
  </r>
  <r>
    <x v="3"/>
    <x v="0"/>
    <x v="6"/>
    <x v="0"/>
    <x v="0"/>
    <x v="0"/>
    <x v="4"/>
    <x v="14"/>
    <s v="Protección S.A"/>
    <n v="1255700"/>
  </r>
  <r>
    <x v="3"/>
    <x v="0"/>
    <x v="6"/>
    <x v="0"/>
    <x v="0"/>
    <x v="0"/>
    <x v="4"/>
    <x v="14"/>
    <s v="Colpensiones"/>
    <m/>
  </r>
  <r>
    <x v="3"/>
    <x v="0"/>
    <x v="6"/>
    <x v="0"/>
    <x v="0"/>
    <x v="0"/>
    <x v="4"/>
    <x v="15"/>
    <s v="Comfandi "/>
    <n v="556000"/>
  </r>
  <r>
    <x v="3"/>
    <x v="0"/>
    <x v="6"/>
    <x v="0"/>
    <x v="0"/>
    <x v="0"/>
    <x v="4"/>
    <x v="147"/>
    <s v="PLUXEE COLOMBIA S.A.S."/>
    <n v="2628750"/>
  </r>
  <r>
    <x v="3"/>
    <x v="0"/>
    <x v="6"/>
    <x v="0"/>
    <x v="0"/>
    <x v="0"/>
    <x v="4"/>
    <x v="113"/>
    <s v="INVERSIONES EN RECREACION DEPORTE Y SALUD S.A."/>
    <m/>
  </r>
  <r>
    <x v="3"/>
    <x v="0"/>
    <x v="6"/>
    <x v="0"/>
    <x v="0"/>
    <x v="0"/>
    <x v="9"/>
    <x v="114"/>
    <s v="H&amp;G CONTADORES SAS"/>
    <n v="1344840"/>
  </r>
  <r>
    <x v="3"/>
    <x v="0"/>
    <x v="6"/>
    <x v="0"/>
    <x v="0"/>
    <x v="0"/>
    <x v="9"/>
    <x v="30"/>
    <s v="LITIGIO Y CONSULTORIA LEGAL SAS"/>
    <n v="1300000"/>
  </r>
  <r>
    <x v="3"/>
    <x v="0"/>
    <x v="6"/>
    <x v="0"/>
    <x v="0"/>
    <x v="0"/>
    <x v="9"/>
    <x v="30"/>
    <s v="Pinzon Pinzon &amp; Asociados Abogados SAS"/>
    <m/>
  </r>
  <r>
    <x v="3"/>
    <x v="0"/>
    <x v="6"/>
    <x v="0"/>
    <x v="0"/>
    <x v="0"/>
    <x v="9"/>
    <x v="110"/>
    <s v="ONLINE OSCAR ESCOBAR JIMENEZ"/>
    <m/>
  </r>
  <r>
    <x v="3"/>
    <x v="0"/>
    <x v="6"/>
    <x v="0"/>
    <x v="0"/>
    <x v="0"/>
    <x v="9"/>
    <x v="110"/>
    <s v="Karol Dahiana Pinto Gallego"/>
    <n v="1300000"/>
  </r>
  <r>
    <x v="3"/>
    <x v="0"/>
    <x v="6"/>
    <x v="0"/>
    <x v="0"/>
    <x v="0"/>
    <x v="5"/>
    <x v="70"/>
    <s v="LA RECETA Y CIA S.A.S"/>
    <n v="12874"/>
  </r>
  <r>
    <x v="3"/>
    <x v="0"/>
    <x v="6"/>
    <x v="0"/>
    <x v="0"/>
    <x v="0"/>
    <x v="5"/>
    <x v="70"/>
    <s v="ALIMENTOS JOMAS"/>
    <n v="62296.3"/>
  </r>
  <r>
    <x v="3"/>
    <x v="0"/>
    <x v="6"/>
    <x v="0"/>
    <x v="0"/>
    <x v="0"/>
    <x v="5"/>
    <x v="70"/>
    <s v="BACO FOODS COLOMBIA S.A.S"/>
    <m/>
  </r>
  <r>
    <x v="3"/>
    <x v="0"/>
    <x v="6"/>
    <x v="0"/>
    <x v="0"/>
    <x v="0"/>
    <x v="5"/>
    <x v="70"/>
    <s v="DONDOHE4K S.A.S"/>
    <m/>
  </r>
  <r>
    <x v="3"/>
    <x v="0"/>
    <x v="6"/>
    <x v="0"/>
    <x v="0"/>
    <x v="0"/>
    <x v="5"/>
    <x v="70"/>
    <s v="ALIMENTOS JOMAS"/>
    <m/>
  </r>
  <r>
    <x v="3"/>
    <x v="0"/>
    <x v="6"/>
    <x v="0"/>
    <x v="0"/>
    <x v="0"/>
    <x v="5"/>
    <x v="102"/>
    <m/>
    <m/>
  </r>
  <r>
    <x v="3"/>
    <x v="0"/>
    <x v="6"/>
    <x v="0"/>
    <x v="0"/>
    <x v="0"/>
    <x v="5"/>
    <x v="71"/>
    <s v=" COLOMBIA TELECOMUNICACIONES S.A. E.S.P."/>
    <m/>
  </r>
  <r>
    <x v="3"/>
    <x v="0"/>
    <x v="6"/>
    <x v="0"/>
    <x v="0"/>
    <x v="0"/>
    <x v="5"/>
    <x v="71"/>
    <s v="GRUPO EMPRESARIAL LA SEBASTIANA SAS"/>
    <m/>
  </r>
  <r>
    <x v="3"/>
    <x v="0"/>
    <x v="6"/>
    <x v="0"/>
    <x v="0"/>
    <x v="0"/>
    <x v="5"/>
    <x v="71"/>
    <s v="AERO REPUBLICA S.A"/>
    <m/>
  </r>
  <r>
    <x v="3"/>
    <x v="0"/>
    <x v="6"/>
    <x v="0"/>
    <x v="0"/>
    <x v="0"/>
    <x v="5"/>
    <x v="71"/>
    <s v="AEROVIAS DEL CONTINENTE AMERICANO S.A."/>
    <n v="44200"/>
  </r>
  <r>
    <x v="3"/>
    <x v="0"/>
    <x v="6"/>
    <x v="0"/>
    <x v="0"/>
    <x v="0"/>
    <x v="5"/>
    <x v="78"/>
    <m/>
    <m/>
  </r>
  <r>
    <x v="3"/>
    <x v="0"/>
    <x v="6"/>
    <x v="0"/>
    <x v="0"/>
    <x v="0"/>
    <x v="6"/>
    <x v="17"/>
    <s v="OLGA BARBOSA DE HURTADO"/>
    <m/>
  </r>
  <r>
    <x v="3"/>
    <x v="0"/>
    <x v="6"/>
    <x v="0"/>
    <x v="0"/>
    <x v="0"/>
    <x v="6"/>
    <x v="17"/>
    <m/>
    <m/>
  </r>
  <r>
    <x v="3"/>
    <x v="0"/>
    <x v="6"/>
    <x v="0"/>
    <x v="0"/>
    <x v="0"/>
    <x v="6"/>
    <x v="161"/>
    <s v="EDIFICIO BELLA VISTA PROPIEDAD HORIZONTAL"/>
    <n v="2300000"/>
  </r>
  <r>
    <x v="3"/>
    <x v="0"/>
    <x v="6"/>
    <x v="0"/>
    <x v="0"/>
    <x v="0"/>
    <x v="29"/>
    <x v="154"/>
    <s v="Suramericana"/>
    <n v="48006"/>
  </r>
  <r>
    <x v="3"/>
    <x v="0"/>
    <x v="6"/>
    <x v="0"/>
    <x v="0"/>
    <x v="0"/>
    <x v="0"/>
    <x v="162"/>
    <s v=" COLOMBIA TELECOMUNICACIONES S.A. E.S.P."/>
    <n v="444869.95"/>
  </r>
  <r>
    <x v="3"/>
    <x v="0"/>
    <x v="6"/>
    <x v="0"/>
    <x v="0"/>
    <x v="0"/>
    <x v="0"/>
    <x v="116"/>
    <s v="CLICKUP"/>
    <m/>
  </r>
  <r>
    <x v="3"/>
    <x v="0"/>
    <x v="6"/>
    <x v="0"/>
    <x v="0"/>
    <x v="0"/>
    <x v="0"/>
    <x v="107"/>
    <s v="LUCERO VASQUEZ"/>
    <n v="260000"/>
  </r>
  <r>
    <x v="3"/>
    <x v="0"/>
    <x v="6"/>
    <x v="0"/>
    <x v="0"/>
    <x v="0"/>
    <x v="0"/>
    <x v="107"/>
    <s v="EMPRESAS MUNICIPALES DE CALI E.I.C.E. E.S.P."/>
    <m/>
  </r>
  <r>
    <x v="3"/>
    <x v="0"/>
    <x v="6"/>
    <x v="0"/>
    <x v="0"/>
    <x v="0"/>
    <x v="0"/>
    <x v="108"/>
    <s v="EMPRESAS MUNICIPALES DE CALI E.I.C.E. E.S.P."/>
    <n v="352586"/>
  </r>
  <r>
    <x v="3"/>
    <x v="0"/>
    <x v="6"/>
    <x v="0"/>
    <x v="0"/>
    <x v="0"/>
    <x v="0"/>
    <x v="109"/>
    <s v="EMPRESAS MUNICIPALES DE CALI E.I.C.E. E.S.P."/>
    <m/>
  </r>
  <r>
    <x v="3"/>
    <x v="0"/>
    <x v="6"/>
    <x v="0"/>
    <x v="0"/>
    <x v="0"/>
    <x v="0"/>
    <x v="163"/>
    <s v="LABORATORIO DE ALIMENTOS Y SIMILARES MICROQUIM S.A.S."/>
    <n v="30000"/>
  </r>
  <r>
    <x v="3"/>
    <x v="0"/>
    <x v="6"/>
    <x v="0"/>
    <x v="0"/>
    <x v="0"/>
    <x v="0"/>
    <x v="163"/>
    <s v="SERVIENTREGA S.A."/>
    <m/>
  </r>
  <r>
    <x v="3"/>
    <x v="0"/>
    <x v="6"/>
    <x v="0"/>
    <x v="0"/>
    <x v="0"/>
    <x v="0"/>
    <x v="80"/>
    <s v="GOOGLE LLC"/>
    <n v="435654"/>
  </r>
  <r>
    <x v="3"/>
    <x v="0"/>
    <x v="6"/>
    <x v="0"/>
    <x v="0"/>
    <x v="0"/>
    <x v="0"/>
    <x v="80"/>
    <s v="SHOPIFY INC"/>
    <m/>
  </r>
  <r>
    <x v="3"/>
    <x v="0"/>
    <x v="6"/>
    <x v="0"/>
    <x v="0"/>
    <x v="0"/>
    <x v="0"/>
    <x v="80"/>
    <s v="FAVEBOOK IRELAND LIMITED"/>
    <n v="1398122"/>
  </r>
  <r>
    <x v="3"/>
    <x v="0"/>
    <x v="6"/>
    <x v="0"/>
    <x v="0"/>
    <x v="0"/>
    <x v="0"/>
    <x v="80"/>
    <s v="GODADDY"/>
    <n v="95988"/>
  </r>
  <r>
    <x v="3"/>
    <x v="0"/>
    <x v="6"/>
    <x v="0"/>
    <x v="0"/>
    <x v="0"/>
    <x v="0"/>
    <x v="80"/>
    <s v="FD SAN JORGE SAS"/>
    <m/>
  </r>
  <r>
    <x v="3"/>
    <x v="0"/>
    <x v="6"/>
    <x v="0"/>
    <x v="0"/>
    <x v="0"/>
    <x v="0"/>
    <x v="80"/>
    <s v="PRODUCCION GRAFICA EDITORES SAS"/>
    <m/>
  </r>
  <r>
    <x v="3"/>
    <x v="0"/>
    <x v="6"/>
    <x v="0"/>
    <x v="0"/>
    <x v="0"/>
    <x v="0"/>
    <x v="80"/>
    <s v="INGRID VIVIANA AGUDELO POVEDA"/>
    <m/>
  </r>
  <r>
    <x v="3"/>
    <x v="0"/>
    <x v="6"/>
    <x v="0"/>
    <x v="0"/>
    <x v="0"/>
    <x v="0"/>
    <x v="80"/>
    <s v="MARIA JOSE LOPEZ BOLAÑOS"/>
    <m/>
  </r>
  <r>
    <x v="3"/>
    <x v="0"/>
    <x v="6"/>
    <x v="0"/>
    <x v="0"/>
    <x v="0"/>
    <x v="0"/>
    <x v="80"/>
    <s v="MANCHOLA ASOCIADOS LTDA"/>
    <n v="1310000"/>
  </r>
  <r>
    <x v="3"/>
    <x v="0"/>
    <x v="6"/>
    <x v="0"/>
    <x v="0"/>
    <x v="0"/>
    <x v="0"/>
    <x v="84"/>
    <s v=" COLOMBIA TELECOMUNICACIONES S.A. E.S.P."/>
    <m/>
  </r>
  <r>
    <x v="3"/>
    <x v="0"/>
    <x v="6"/>
    <x v="0"/>
    <x v="0"/>
    <x v="0"/>
    <x v="0"/>
    <x v="84"/>
    <s v="FARMATODO COLOMBIA S.A"/>
    <m/>
  </r>
  <r>
    <x v="3"/>
    <x v="0"/>
    <x v="6"/>
    <x v="0"/>
    <x v="0"/>
    <x v="0"/>
    <x v="0"/>
    <x v="107"/>
    <s v="LUCERO VASQUEZ"/>
    <m/>
  </r>
  <r>
    <x v="3"/>
    <x v="0"/>
    <x v="6"/>
    <x v="0"/>
    <x v="0"/>
    <x v="0"/>
    <x v="0"/>
    <x v="115"/>
    <m/>
    <m/>
  </r>
  <r>
    <x v="3"/>
    <x v="0"/>
    <x v="6"/>
    <x v="0"/>
    <x v="0"/>
    <x v="0"/>
    <x v="0"/>
    <x v="138"/>
    <s v=" COLOMBIA TELECOMUNICACIONES S.A. E.S.P."/>
    <m/>
  </r>
  <r>
    <x v="3"/>
    <x v="0"/>
    <x v="6"/>
    <x v="0"/>
    <x v="0"/>
    <x v="0"/>
    <x v="0"/>
    <x v="108"/>
    <m/>
    <m/>
  </r>
  <r>
    <x v="3"/>
    <x v="0"/>
    <x v="6"/>
    <x v="0"/>
    <x v="0"/>
    <x v="0"/>
    <x v="0"/>
    <x v="109"/>
    <m/>
    <m/>
  </r>
  <r>
    <x v="3"/>
    <x v="0"/>
    <x v="6"/>
    <x v="0"/>
    <x v="0"/>
    <x v="0"/>
    <x v="0"/>
    <x v="116"/>
    <s v="JOSE JAVIER SALCEDO SANCHEZ"/>
    <m/>
  </r>
  <r>
    <x v="3"/>
    <x v="0"/>
    <x v="6"/>
    <x v="0"/>
    <x v="0"/>
    <x v="0"/>
    <x v="0"/>
    <x v="116"/>
    <s v="SIIGO SAS"/>
    <m/>
  </r>
  <r>
    <x v="3"/>
    <x v="0"/>
    <x v="6"/>
    <x v="0"/>
    <x v="0"/>
    <x v="0"/>
    <x v="0"/>
    <x v="79"/>
    <m/>
    <m/>
  </r>
  <r>
    <x v="3"/>
    <x v="0"/>
    <x v="6"/>
    <x v="0"/>
    <x v="0"/>
    <x v="0"/>
    <x v="12"/>
    <x v="81"/>
    <m/>
    <m/>
  </r>
  <r>
    <x v="3"/>
    <x v="0"/>
    <x v="6"/>
    <x v="0"/>
    <x v="0"/>
    <x v="0"/>
    <x v="12"/>
    <x v="82"/>
    <s v=" CAMARA DE COMERCIO DE CALI"/>
    <m/>
  </r>
  <r>
    <x v="3"/>
    <x v="0"/>
    <x v="6"/>
    <x v="0"/>
    <x v="0"/>
    <x v="0"/>
    <x v="12"/>
    <x v="83"/>
    <s v=" CAMARA DE COMERCIO DE CALI"/>
    <n v="1587800"/>
  </r>
  <r>
    <x v="3"/>
    <x v="0"/>
    <x v="6"/>
    <x v="0"/>
    <x v="0"/>
    <x v="0"/>
    <x v="12"/>
    <x v="84"/>
    <s v="VALLE PEST CONTROL CALI SAS"/>
    <m/>
  </r>
  <r>
    <x v="3"/>
    <x v="0"/>
    <x v="6"/>
    <x v="0"/>
    <x v="0"/>
    <x v="0"/>
    <x v="19"/>
    <x v="100"/>
    <s v="RAFAEL ALEJANDRO GARZON REBELLON"/>
    <m/>
  </r>
  <r>
    <x v="3"/>
    <x v="0"/>
    <x v="6"/>
    <x v="0"/>
    <x v="0"/>
    <x v="0"/>
    <x v="19"/>
    <x v="164"/>
    <s v="SUPER DISTRIBUIDOR SAS"/>
    <m/>
  </r>
  <r>
    <x v="3"/>
    <x v="0"/>
    <x v="6"/>
    <x v="0"/>
    <x v="0"/>
    <x v="0"/>
    <x v="19"/>
    <x v="140"/>
    <s v="JOSE JAVIER SALCEDO SANCHEZ"/>
    <m/>
  </r>
  <r>
    <x v="3"/>
    <x v="0"/>
    <x v="6"/>
    <x v="0"/>
    <x v="0"/>
    <x v="0"/>
    <x v="28"/>
    <x v="150"/>
    <s v="VERGARA Y GRANADA SAS"/>
    <m/>
  </r>
  <r>
    <x v="3"/>
    <x v="0"/>
    <x v="6"/>
    <x v="0"/>
    <x v="0"/>
    <x v="0"/>
    <x v="31"/>
    <x v="85"/>
    <s v="ONLINE MARIA DEL MAR MEZU PALACIOS"/>
    <m/>
  </r>
  <r>
    <x v="3"/>
    <x v="0"/>
    <x v="6"/>
    <x v="0"/>
    <x v="0"/>
    <x v="0"/>
    <x v="31"/>
    <x v="85"/>
    <s v="FERRETODO LA PORTADA"/>
    <m/>
  </r>
  <r>
    <x v="3"/>
    <x v="0"/>
    <x v="6"/>
    <x v="0"/>
    <x v="0"/>
    <x v="0"/>
    <x v="27"/>
    <x v="140"/>
    <s v="JOSE JAVIER SALCEDO SANCHEZ"/>
    <m/>
  </r>
  <r>
    <x v="3"/>
    <x v="0"/>
    <x v="6"/>
    <x v="0"/>
    <x v="0"/>
    <x v="0"/>
    <x v="27"/>
    <x v="148"/>
    <s v=" PANGEA NATURAL PRODUCTS S.A.S."/>
    <m/>
  </r>
  <r>
    <x v="3"/>
    <x v="0"/>
    <x v="6"/>
    <x v="0"/>
    <x v="0"/>
    <x v="0"/>
    <x v="27"/>
    <x v="139"/>
    <s v=" PANGEA NATURAL PRODUCTS S.A.S."/>
    <m/>
  </r>
  <r>
    <x v="3"/>
    <x v="0"/>
    <x v="6"/>
    <x v="0"/>
    <x v="0"/>
    <x v="0"/>
    <x v="27"/>
    <x v="149"/>
    <s v=" PANGEA NATURAL PRODUCTS S.A.S."/>
    <m/>
  </r>
  <r>
    <x v="3"/>
    <x v="0"/>
    <x v="6"/>
    <x v="0"/>
    <x v="0"/>
    <x v="0"/>
    <x v="22"/>
    <x v="105"/>
    <s v=" PANGEA NATURAL PRODUCTS S.A.S."/>
    <m/>
  </r>
  <r>
    <x v="3"/>
    <x v="0"/>
    <x v="6"/>
    <x v="0"/>
    <x v="0"/>
    <x v="0"/>
    <x v="16"/>
    <x v="86"/>
    <s v="AEROVIAS DEL CONTINENTE AMERICANO S.A."/>
    <m/>
  </r>
  <r>
    <x v="3"/>
    <x v="0"/>
    <x v="6"/>
    <x v="0"/>
    <x v="0"/>
    <x v="0"/>
    <x v="16"/>
    <x v="86"/>
    <s v="AEROVIAS DE INTEGRACION REGIONAL S A"/>
    <n v="415600"/>
  </r>
  <r>
    <x v="3"/>
    <x v="0"/>
    <x v="6"/>
    <x v="0"/>
    <x v="0"/>
    <x v="0"/>
    <x v="16"/>
    <x v="86"/>
    <s v="AERO REPUBLICA S.A"/>
    <m/>
  </r>
  <r>
    <x v="3"/>
    <x v="0"/>
    <x v="6"/>
    <x v="0"/>
    <x v="0"/>
    <x v="0"/>
    <x v="16"/>
    <x v="117"/>
    <s v="AIRBNB"/>
    <m/>
  </r>
  <r>
    <x v="3"/>
    <x v="0"/>
    <x v="6"/>
    <x v="0"/>
    <x v="0"/>
    <x v="0"/>
    <x v="16"/>
    <x v="117"/>
    <s v="_x0009_SOCIEDAD HOTELERA FAM SAS"/>
    <m/>
  </r>
  <r>
    <x v="3"/>
    <x v="0"/>
    <x v="6"/>
    <x v="0"/>
    <x v="0"/>
    <x v="0"/>
    <x v="16"/>
    <x v="117"/>
    <s v="CIENTO UNO S.A.S"/>
    <m/>
  </r>
  <r>
    <x v="3"/>
    <x v="0"/>
    <x v="6"/>
    <x v="0"/>
    <x v="0"/>
    <x v="0"/>
    <x v="22"/>
    <x v="105"/>
    <m/>
    <m/>
  </r>
  <r>
    <x v="3"/>
    <x v="0"/>
    <x v="6"/>
    <x v="0"/>
    <x v="0"/>
    <x v="0"/>
    <x v="2"/>
    <x v="87"/>
    <s v=" SHOPIFY INC"/>
    <n v="191844"/>
  </r>
  <r>
    <x v="3"/>
    <x v="0"/>
    <x v="6"/>
    <x v="0"/>
    <x v="0"/>
    <x v="0"/>
    <x v="2"/>
    <x v="87"/>
    <s v="CORPORACION CLUB DE TENIS CALI"/>
    <n v="814524"/>
  </r>
  <r>
    <x v="3"/>
    <x v="0"/>
    <x v="6"/>
    <x v="0"/>
    <x v="0"/>
    <x v="0"/>
    <x v="2"/>
    <x v="87"/>
    <s v="Open IA"/>
    <n v="88835"/>
  </r>
  <r>
    <x v="3"/>
    <x v="0"/>
    <x v="6"/>
    <x v="0"/>
    <x v="0"/>
    <x v="0"/>
    <x v="2"/>
    <x v="87"/>
    <s v="ASOCIACIÓN NACIONAL DE EMPRESARIOS DE COLOMBIA"/>
    <m/>
  </r>
  <r>
    <x v="3"/>
    <x v="0"/>
    <x v="6"/>
    <x v="0"/>
    <x v="0"/>
    <x v="0"/>
    <x v="2"/>
    <x v="155"/>
    <s v="CORPORACION CLUB DE TENIS CALI"/>
    <n v="25000"/>
  </r>
  <r>
    <x v="3"/>
    <x v="0"/>
    <x v="6"/>
    <x v="0"/>
    <x v="0"/>
    <x v="0"/>
    <x v="2"/>
    <x v="155"/>
    <s v="CANTINA LA 15 SAS"/>
    <m/>
  </r>
  <r>
    <x v="3"/>
    <x v="0"/>
    <x v="6"/>
    <x v="0"/>
    <x v="0"/>
    <x v="0"/>
    <x v="2"/>
    <x v="155"/>
    <m/>
    <m/>
  </r>
  <r>
    <x v="3"/>
    <x v="0"/>
    <x v="6"/>
    <x v="0"/>
    <x v="0"/>
    <x v="0"/>
    <x v="2"/>
    <x v="88"/>
    <s v="SODIMAC COLOMBIA S.A."/>
    <n v="497603"/>
  </r>
  <r>
    <x v="3"/>
    <x v="0"/>
    <x v="6"/>
    <x v="0"/>
    <x v="0"/>
    <x v="0"/>
    <x v="2"/>
    <x v="88"/>
    <s v="SAN CAMILO COFFE INDUSTRY SAS"/>
    <n v="166666.65"/>
  </r>
  <r>
    <x v="3"/>
    <x v="0"/>
    <x v="6"/>
    <x v="0"/>
    <x v="0"/>
    <x v="0"/>
    <x v="2"/>
    <x v="89"/>
    <s v="REDOX COLOMBIA S.A.S."/>
    <n v="49328"/>
  </r>
  <r>
    <x v="3"/>
    <x v="0"/>
    <x v="6"/>
    <x v="0"/>
    <x v="0"/>
    <x v="0"/>
    <x v="2"/>
    <x v="88"/>
    <s v="SURAMERICA COMERCIAL S.A.S."/>
    <n v="267988"/>
  </r>
  <r>
    <x v="3"/>
    <x v="0"/>
    <x v="6"/>
    <x v="0"/>
    <x v="0"/>
    <x v="0"/>
    <x v="2"/>
    <x v="88"/>
    <s v="FARMATODO COLOMBIA S.A"/>
    <n v="171356.99"/>
  </r>
  <r>
    <x v="3"/>
    <x v="0"/>
    <x v="6"/>
    <x v="0"/>
    <x v="0"/>
    <x v="0"/>
    <x v="2"/>
    <x v="89"/>
    <s v="SURAMERICA COMERCIAL S.A.S."/>
    <m/>
  </r>
  <r>
    <x v="3"/>
    <x v="0"/>
    <x v="6"/>
    <x v="0"/>
    <x v="0"/>
    <x v="0"/>
    <x v="2"/>
    <x v="89"/>
    <s v=" ANILLANDO CALI LTDA"/>
    <n v="21597"/>
  </r>
  <r>
    <x v="3"/>
    <x v="0"/>
    <x v="6"/>
    <x v="0"/>
    <x v="0"/>
    <x v="0"/>
    <x v="2"/>
    <x v="89"/>
    <s v="ONLINE MARIA DEL MAR MEZU PALACIOS"/>
    <n v="2000"/>
  </r>
  <r>
    <x v="3"/>
    <x v="0"/>
    <x v="6"/>
    <x v="0"/>
    <x v="0"/>
    <x v="0"/>
    <x v="2"/>
    <x v="89"/>
    <s v="VITRICRISTALES SAS"/>
    <m/>
  </r>
  <r>
    <x v="3"/>
    <x v="0"/>
    <x v="6"/>
    <x v="0"/>
    <x v="0"/>
    <x v="0"/>
    <x v="2"/>
    <x v="90"/>
    <s v="GRUPO ARGURI SAS "/>
    <n v="208666"/>
  </r>
  <r>
    <x v="3"/>
    <x v="0"/>
    <x v="6"/>
    <x v="0"/>
    <x v="0"/>
    <x v="0"/>
    <x v="2"/>
    <x v="90"/>
    <m/>
    <m/>
  </r>
  <r>
    <x v="3"/>
    <x v="0"/>
    <x v="6"/>
    <x v="0"/>
    <x v="0"/>
    <x v="0"/>
    <x v="2"/>
    <x v="91"/>
    <s v="JAIME ANDRES DAMELINES CASANOVA"/>
    <n v="46000"/>
  </r>
  <r>
    <x v="3"/>
    <x v="0"/>
    <x v="6"/>
    <x v="0"/>
    <x v="0"/>
    <x v="0"/>
    <x v="2"/>
    <x v="91"/>
    <s v="INVERSIONES VALQUIN SAS"/>
    <m/>
  </r>
  <r>
    <x v="3"/>
    <x v="0"/>
    <x v="6"/>
    <x v="0"/>
    <x v="0"/>
    <x v="0"/>
    <x v="2"/>
    <x v="91"/>
    <s v="BACO FOODS COLOMBIA S.A.S"/>
    <m/>
  </r>
  <r>
    <x v="3"/>
    <x v="0"/>
    <x v="6"/>
    <x v="0"/>
    <x v="0"/>
    <x v="0"/>
    <x v="2"/>
    <x v="91"/>
    <s v="DONDOHE4K S.A.S"/>
    <m/>
  </r>
  <r>
    <x v="3"/>
    <x v="0"/>
    <x v="6"/>
    <x v="0"/>
    <x v="0"/>
    <x v="0"/>
    <x v="2"/>
    <x v="91"/>
    <s v="ALIMENTOS JOMAS"/>
    <n v="778703.7"/>
  </r>
  <r>
    <x v="3"/>
    <x v="0"/>
    <x v="6"/>
    <x v="0"/>
    <x v="0"/>
    <x v="0"/>
    <x v="2"/>
    <x v="91"/>
    <s v="LA RECETA Y CIA S.A.S"/>
    <n v="177019"/>
  </r>
  <r>
    <x v="3"/>
    <x v="0"/>
    <x v="6"/>
    <x v="0"/>
    <x v="0"/>
    <x v="0"/>
    <x v="2"/>
    <x v="136"/>
    <s v="AGUSTIN ARMANDO POVEDA OVIEDO"/>
    <m/>
  </r>
  <r>
    <x v="3"/>
    <x v="0"/>
    <x v="6"/>
    <x v="0"/>
    <x v="0"/>
    <x v="0"/>
    <x v="2"/>
    <x v="136"/>
    <s v="DIEGO FERNANDO MORALES CELIS"/>
    <n v="70000"/>
  </r>
  <r>
    <x v="3"/>
    <x v="0"/>
    <x v="6"/>
    <x v="0"/>
    <x v="0"/>
    <x v="0"/>
    <x v="2"/>
    <x v="136"/>
    <s v="SAN CAMILO COFFE INDUSTRY SAS"/>
    <n v="7000"/>
  </r>
  <r>
    <x v="3"/>
    <x v="0"/>
    <x v="6"/>
    <x v="0"/>
    <x v="0"/>
    <x v="0"/>
    <x v="2"/>
    <x v="136"/>
    <s v="MANUEL ACOSTA"/>
    <n v="40000"/>
  </r>
  <r>
    <x v="3"/>
    <x v="0"/>
    <x v="6"/>
    <x v="0"/>
    <x v="0"/>
    <x v="0"/>
    <x v="2"/>
    <x v="136"/>
    <s v="AGUSTIN ARMANDO POVEDA OVIEDO"/>
    <m/>
  </r>
  <r>
    <x v="3"/>
    <x v="0"/>
    <x v="6"/>
    <x v="0"/>
    <x v="0"/>
    <x v="0"/>
    <x v="2"/>
    <x v="136"/>
    <s v="sebastian marin ramirez"/>
    <m/>
  </r>
  <r>
    <x v="3"/>
    <x v="0"/>
    <x v="6"/>
    <x v="0"/>
    <x v="0"/>
    <x v="0"/>
    <x v="2"/>
    <x v="136"/>
    <s v="ONLINE MARIA DEL MAR MEZU PALACIOS"/>
    <m/>
  </r>
  <r>
    <x v="3"/>
    <x v="0"/>
    <x v="6"/>
    <x v="0"/>
    <x v="0"/>
    <x v="0"/>
    <x v="2"/>
    <x v="136"/>
    <s v="ALEXANDRA MARIN RAMIREZ"/>
    <m/>
  </r>
  <r>
    <x v="3"/>
    <x v="0"/>
    <x v="6"/>
    <x v="0"/>
    <x v="0"/>
    <x v="0"/>
    <x v="2"/>
    <x v="141"/>
    <s v="ONLINE OSCAR ESCOBAR JIMENEZ"/>
    <m/>
  </r>
  <r>
    <x v="3"/>
    <x v="0"/>
    <x v="6"/>
    <x v="0"/>
    <x v="0"/>
    <x v="0"/>
    <x v="2"/>
    <x v="141"/>
    <m/>
    <m/>
  </r>
  <r>
    <x v="3"/>
    <x v="0"/>
    <x v="6"/>
    <x v="0"/>
    <x v="0"/>
    <x v="0"/>
    <x v="2"/>
    <x v="141"/>
    <m/>
    <m/>
  </r>
  <r>
    <x v="3"/>
    <x v="0"/>
    <x v="6"/>
    <x v="0"/>
    <x v="0"/>
    <x v="0"/>
    <x v="2"/>
    <x v="93"/>
    <m/>
    <m/>
  </r>
  <r>
    <x v="3"/>
    <x v="0"/>
    <x v="6"/>
    <x v="0"/>
    <x v="0"/>
    <x v="0"/>
    <x v="2"/>
    <x v="84"/>
    <s v="JHON FREYMAN ESCOBAR"/>
    <m/>
  </r>
  <r>
    <x v="3"/>
    <x v="0"/>
    <x v="6"/>
    <x v="0"/>
    <x v="0"/>
    <x v="0"/>
    <x v="2"/>
    <x v="84"/>
    <s v="EMPACKING GLOBAL SAS"/>
    <m/>
  </r>
  <r>
    <x v="3"/>
    <x v="0"/>
    <x v="6"/>
    <x v="0"/>
    <x v="0"/>
    <x v="0"/>
    <x v="2"/>
    <x v="84"/>
    <s v="ALEXANDRA MARIN RAMIREZ"/>
    <m/>
  </r>
  <r>
    <x v="3"/>
    <x v="0"/>
    <x v="6"/>
    <x v="0"/>
    <x v="0"/>
    <x v="0"/>
    <x v="2"/>
    <x v="84"/>
    <m/>
    <m/>
  </r>
  <r>
    <x v="3"/>
    <x v="0"/>
    <x v="6"/>
    <x v="0"/>
    <x v="0"/>
    <x v="0"/>
    <x v="2"/>
    <x v="84"/>
    <m/>
    <m/>
  </r>
  <r>
    <x v="3"/>
    <x v="0"/>
    <x v="6"/>
    <x v="0"/>
    <x v="0"/>
    <x v="0"/>
    <x v="2"/>
    <x v="84"/>
    <m/>
    <m/>
  </r>
  <r>
    <x v="3"/>
    <x v="0"/>
    <x v="6"/>
    <x v="0"/>
    <x v="0"/>
    <x v="0"/>
    <x v="2"/>
    <x v="84"/>
    <m/>
    <m/>
  </r>
  <r>
    <x v="3"/>
    <x v="0"/>
    <x v="6"/>
    <x v="0"/>
    <x v="0"/>
    <x v="0"/>
    <x v="2"/>
    <x v="84"/>
    <m/>
    <m/>
  </r>
  <r>
    <x v="3"/>
    <x v="0"/>
    <x v="6"/>
    <x v="0"/>
    <x v="0"/>
    <x v="0"/>
    <x v="2"/>
    <x v="84"/>
    <m/>
    <m/>
  </r>
  <r>
    <x v="3"/>
    <x v="0"/>
    <x v="6"/>
    <x v="0"/>
    <x v="0"/>
    <x v="0"/>
    <x v="2"/>
    <x v="84"/>
    <m/>
    <m/>
  </r>
  <r>
    <x v="3"/>
    <x v="0"/>
    <x v="6"/>
    <x v="0"/>
    <x v="0"/>
    <x v="7"/>
    <x v="4"/>
    <x v="119"/>
    <s v="DAVID MUÑOZ MONTOYA"/>
    <n v="3800000"/>
  </r>
  <r>
    <x v="3"/>
    <x v="0"/>
    <x v="6"/>
    <x v="0"/>
    <x v="0"/>
    <x v="7"/>
    <x v="4"/>
    <x v="119"/>
    <s v="ALEXANDRA MARIN RAMIREZ"/>
    <n v="3550000"/>
  </r>
  <r>
    <x v="3"/>
    <x v="0"/>
    <x v="6"/>
    <x v="0"/>
    <x v="0"/>
    <x v="7"/>
    <x v="4"/>
    <x v="119"/>
    <s v="OSCAR ESCOBAR JIMÉNEZ"/>
    <m/>
  </r>
  <r>
    <x v="3"/>
    <x v="0"/>
    <x v="6"/>
    <x v="0"/>
    <x v="0"/>
    <x v="7"/>
    <x v="4"/>
    <x v="120"/>
    <s v="DAVID MUÑOZ MONTOYA"/>
    <m/>
  </r>
  <r>
    <x v="3"/>
    <x v="0"/>
    <x v="6"/>
    <x v="0"/>
    <x v="0"/>
    <x v="7"/>
    <x v="4"/>
    <x v="121"/>
    <s v="DAVID MUÑOZ MONTOYA"/>
    <n v="316667"/>
  </r>
  <r>
    <x v="3"/>
    <x v="0"/>
    <x v="6"/>
    <x v="0"/>
    <x v="0"/>
    <x v="7"/>
    <x v="4"/>
    <x v="121"/>
    <s v="OSCAR ESCOBAR JIMÉNEZ"/>
    <m/>
  </r>
  <r>
    <x v="3"/>
    <x v="0"/>
    <x v="6"/>
    <x v="0"/>
    <x v="0"/>
    <x v="7"/>
    <x v="4"/>
    <x v="121"/>
    <s v="ALEXANDRA MARIN RAMIREZ"/>
    <n v="186000"/>
  </r>
  <r>
    <x v="3"/>
    <x v="0"/>
    <x v="6"/>
    <x v="0"/>
    <x v="0"/>
    <x v="7"/>
    <x v="4"/>
    <x v="122"/>
    <s v="DAVID MUÑOZ MONTOYA"/>
    <n v="38000"/>
  </r>
  <r>
    <x v="3"/>
    <x v="0"/>
    <x v="6"/>
    <x v="0"/>
    <x v="0"/>
    <x v="7"/>
    <x v="4"/>
    <x v="122"/>
    <s v="ALEXANDRA MARIN RAMIREZ"/>
    <n v="22320"/>
  </r>
  <r>
    <x v="3"/>
    <x v="0"/>
    <x v="6"/>
    <x v="0"/>
    <x v="0"/>
    <x v="7"/>
    <x v="4"/>
    <x v="122"/>
    <s v="OSCAR ESCOBAR JIMÉNEZ"/>
    <m/>
  </r>
  <r>
    <x v="3"/>
    <x v="0"/>
    <x v="6"/>
    <x v="0"/>
    <x v="0"/>
    <x v="7"/>
    <x v="4"/>
    <x v="123"/>
    <s v="DAVID MUÑOZ MONTOYA"/>
    <n v="316667"/>
  </r>
  <r>
    <x v="3"/>
    <x v="0"/>
    <x v="6"/>
    <x v="0"/>
    <x v="0"/>
    <x v="7"/>
    <x v="4"/>
    <x v="123"/>
    <s v="OSCAR ESCOBAR JIMÉNEZ"/>
    <m/>
  </r>
  <r>
    <x v="3"/>
    <x v="0"/>
    <x v="6"/>
    <x v="0"/>
    <x v="0"/>
    <x v="7"/>
    <x v="4"/>
    <x v="123"/>
    <s v="ALEXANDRA MARIN RAMIREZ"/>
    <n v="186000"/>
  </r>
  <r>
    <x v="3"/>
    <x v="0"/>
    <x v="6"/>
    <x v="0"/>
    <x v="0"/>
    <x v="7"/>
    <x v="4"/>
    <x v="124"/>
    <s v="DAVID MUÑOZ MONTOYA"/>
    <n v="158333"/>
  </r>
  <r>
    <x v="3"/>
    <x v="0"/>
    <x v="6"/>
    <x v="0"/>
    <x v="0"/>
    <x v="7"/>
    <x v="4"/>
    <x v="124"/>
    <s v="OSCAR ESCOBAR JIMÉNEZ"/>
    <m/>
  </r>
  <r>
    <x v="3"/>
    <x v="0"/>
    <x v="6"/>
    <x v="0"/>
    <x v="0"/>
    <x v="7"/>
    <x v="4"/>
    <x v="124"/>
    <s v="ALEXANDRA MARIN RAMIREZ"/>
    <n v="147917"/>
  </r>
  <r>
    <x v="3"/>
    <x v="0"/>
    <x v="6"/>
    <x v="0"/>
    <x v="0"/>
    <x v="7"/>
    <x v="4"/>
    <x v="135"/>
    <m/>
    <m/>
  </r>
  <r>
    <x v="3"/>
    <x v="0"/>
    <x v="6"/>
    <x v="0"/>
    <x v="0"/>
    <x v="7"/>
    <x v="4"/>
    <x v="125"/>
    <s v="DAVID MUÑOZ MONTOYA"/>
    <m/>
  </r>
  <r>
    <x v="3"/>
    <x v="0"/>
    <x v="6"/>
    <x v="0"/>
    <x v="0"/>
    <x v="7"/>
    <x v="4"/>
    <x v="144"/>
    <s v="DAVID MUÑOZ MONTOYA"/>
    <m/>
  </r>
  <r>
    <x v="3"/>
    <x v="0"/>
    <x v="6"/>
    <x v="0"/>
    <x v="0"/>
    <x v="7"/>
    <x v="4"/>
    <x v="144"/>
    <s v="OSCAR ESCOBAR JIMÉNEZ"/>
    <m/>
  </r>
  <r>
    <x v="3"/>
    <x v="0"/>
    <x v="6"/>
    <x v="0"/>
    <x v="0"/>
    <x v="7"/>
    <x v="4"/>
    <x v="126"/>
    <m/>
    <m/>
  </r>
  <r>
    <x v="3"/>
    <x v="0"/>
    <x v="6"/>
    <x v="0"/>
    <x v="0"/>
    <x v="7"/>
    <x v="4"/>
    <x v="127"/>
    <s v="SEGUROS DE RIESGOS LABORALES SURAMERICANA S.A."/>
    <n v="36742"/>
  </r>
  <r>
    <x v="3"/>
    <x v="0"/>
    <x v="6"/>
    <x v="0"/>
    <x v="0"/>
    <x v="7"/>
    <x v="4"/>
    <x v="152"/>
    <s v="Eps Famisanar"/>
    <m/>
  </r>
  <r>
    <x v="3"/>
    <x v="0"/>
    <x v="6"/>
    <x v="0"/>
    <x v="0"/>
    <x v="7"/>
    <x v="4"/>
    <x v="128"/>
    <s v="Protección S.A"/>
    <n v="1006900"/>
  </r>
  <r>
    <x v="3"/>
    <x v="0"/>
    <x v="6"/>
    <x v="0"/>
    <x v="0"/>
    <x v="7"/>
    <x v="4"/>
    <x v="129"/>
    <s v="Colsubsidio "/>
    <n v="152000"/>
  </r>
  <r>
    <x v="3"/>
    <x v="0"/>
    <x v="6"/>
    <x v="0"/>
    <x v="0"/>
    <x v="7"/>
    <x v="4"/>
    <x v="129"/>
    <s v="Comfandi"/>
    <n v="142000"/>
  </r>
  <r>
    <x v="3"/>
    <x v="0"/>
    <x v="6"/>
    <x v="0"/>
    <x v="0"/>
    <x v="7"/>
    <x v="0"/>
    <x v="165"/>
    <s v="ONLINE OSCAR ESCOBAR JIMENEZ"/>
    <n v="3082718"/>
  </r>
  <r>
    <x v="3"/>
    <x v="0"/>
    <x v="6"/>
    <x v="0"/>
    <x v="0"/>
    <x v="7"/>
    <x v="2"/>
    <x v="131"/>
    <s v="DAVID MUÑOZ MONTOYA"/>
    <n v="2500000"/>
  </r>
  <r>
    <x v="3"/>
    <x v="0"/>
    <x v="6"/>
    <x v="0"/>
    <x v="0"/>
    <x v="1"/>
    <x v="7"/>
    <x v="34"/>
    <s v="Bancolombia"/>
    <n v="140150"/>
  </r>
  <r>
    <x v="3"/>
    <x v="0"/>
    <x v="6"/>
    <x v="0"/>
    <x v="0"/>
    <x v="1"/>
    <x v="7"/>
    <x v="20"/>
    <s v="Bancolombia"/>
    <n v="212130"/>
  </r>
  <r>
    <x v="3"/>
    <x v="0"/>
    <x v="6"/>
    <x v="0"/>
    <x v="0"/>
    <x v="1"/>
    <x v="7"/>
    <x v="20"/>
    <s v="Mercadopago Colombia Ltda"/>
    <n v="987141.39"/>
  </r>
  <r>
    <x v="3"/>
    <x v="0"/>
    <x v="6"/>
    <x v="0"/>
    <x v="0"/>
    <x v="1"/>
    <x v="7"/>
    <x v="101"/>
    <s v="NUEVO SOI"/>
    <n v="4200"/>
  </r>
  <r>
    <x v="3"/>
    <x v="0"/>
    <x v="6"/>
    <x v="0"/>
    <x v="0"/>
    <x v="1"/>
    <x v="7"/>
    <x v="101"/>
    <s v="Colsubsidio "/>
    <m/>
  </r>
  <r>
    <x v="3"/>
    <x v="0"/>
    <x v="6"/>
    <x v="0"/>
    <x v="0"/>
    <x v="1"/>
    <x v="7"/>
    <x v="101"/>
    <s v="Sanitas"/>
    <m/>
  </r>
  <r>
    <x v="3"/>
    <x v="0"/>
    <x v="6"/>
    <x v="0"/>
    <x v="0"/>
    <x v="1"/>
    <x v="7"/>
    <x v="101"/>
    <s v="Eps Famisanar"/>
    <m/>
  </r>
  <r>
    <x v="3"/>
    <x v="0"/>
    <x v="6"/>
    <x v="0"/>
    <x v="0"/>
    <x v="1"/>
    <x v="7"/>
    <x v="101"/>
    <s v="EPS Sura"/>
    <m/>
  </r>
  <r>
    <x v="3"/>
    <x v="0"/>
    <x v="6"/>
    <x v="0"/>
    <x v="0"/>
    <x v="1"/>
    <x v="7"/>
    <x v="101"/>
    <s v="Comfandi "/>
    <m/>
  </r>
  <r>
    <x v="3"/>
    <x v="0"/>
    <x v="6"/>
    <x v="0"/>
    <x v="0"/>
    <x v="1"/>
    <x v="7"/>
    <x v="101"/>
    <s v="DIAN"/>
    <m/>
  </r>
  <r>
    <x v="3"/>
    <x v="0"/>
    <x v="6"/>
    <x v="0"/>
    <x v="0"/>
    <x v="1"/>
    <x v="7"/>
    <x v="159"/>
    <s v="GOOGLE LLC"/>
    <m/>
  </r>
  <r>
    <x v="3"/>
    <x v="0"/>
    <x v="6"/>
    <x v="0"/>
    <x v="0"/>
    <x v="1"/>
    <x v="7"/>
    <x v="159"/>
    <s v="FAVEBOOK IRELAND LIMITED"/>
    <m/>
  </r>
  <r>
    <x v="3"/>
    <x v="0"/>
    <x v="6"/>
    <x v="0"/>
    <x v="0"/>
    <x v="1"/>
    <x v="7"/>
    <x v="55"/>
    <s v="FARMATODO COLOMBIA S.A"/>
    <n v="1950931.28"/>
  </r>
  <r>
    <x v="3"/>
    <x v="0"/>
    <x v="6"/>
    <x v="0"/>
    <x v="0"/>
    <x v="1"/>
    <x v="7"/>
    <x v="55"/>
    <s v="ALIMENTOS SOSTENIBLES SAS"/>
    <m/>
  </r>
  <r>
    <x v="3"/>
    <x v="0"/>
    <x v="6"/>
    <x v="0"/>
    <x v="0"/>
    <x v="1"/>
    <x v="8"/>
    <x v="22"/>
    <s v="Bancolombia"/>
    <n v="1055809.6499999999"/>
  </r>
  <r>
    <x v="3"/>
    <x v="0"/>
    <x v="6"/>
    <x v="0"/>
    <x v="0"/>
    <x v="1"/>
    <x v="8"/>
    <x v="94"/>
    <s v="CONNPLANTS SAS"/>
    <m/>
  </r>
  <r>
    <x v="3"/>
    <x v="0"/>
    <x v="6"/>
    <x v="0"/>
    <x v="0"/>
    <x v="1"/>
    <x v="8"/>
    <x v="94"/>
    <s v="MANCHOLA ASOCIADOS LTDA"/>
    <m/>
  </r>
  <r>
    <x v="3"/>
    <x v="0"/>
    <x v="6"/>
    <x v="0"/>
    <x v="0"/>
    <x v="1"/>
    <x v="8"/>
    <x v="94"/>
    <s v="Hotel Laureles Plaza SAS"/>
    <m/>
  </r>
  <r>
    <x v="3"/>
    <x v="0"/>
    <x v="6"/>
    <x v="0"/>
    <x v="0"/>
    <x v="1"/>
    <x v="8"/>
    <x v="94"/>
    <s v="HOSTAL LAS MERCEDES BOUTIQUE"/>
    <m/>
  </r>
  <r>
    <x v="3"/>
    <x v="0"/>
    <x v="6"/>
    <x v="0"/>
    <x v="0"/>
    <x v="1"/>
    <x v="8"/>
    <x v="94"/>
    <s v="sebastian marin ramirez"/>
    <m/>
  </r>
  <r>
    <x v="3"/>
    <x v="0"/>
    <x v="6"/>
    <x v="0"/>
    <x v="0"/>
    <x v="1"/>
    <x v="8"/>
    <x v="94"/>
    <s v="LUCERO VASQUEZ"/>
    <m/>
  </r>
  <r>
    <x v="3"/>
    <x v="0"/>
    <x v="6"/>
    <x v="0"/>
    <x v="0"/>
    <x v="1"/>
    <x v="8"/>
    <x v="94"/>
    <s v="SEBASTIAN MENDOZA CASTAÑO"/>
    <m/>
  </r>
  <r>
    <x v="3"/>
    <x v="0"/>
    <x v="6"/>
    <x v="0"/>
    <x v="0"/>
    <x v="1"/>
    <x v="8"/>
    <x v="94"/>
    <s v="INVERSIONES VALQUIN SAS"/>
    <m/>
  </r>
  <r>
    <x v="3"/>
    <x v="0"/>
    <x v="6"/>
    <x v="0"/>
    <x v="0"/>
    <x v="1"/>
    <x v="8"/>
    <x v="94"/>
    <s v="PRODUCCION GRAFICA EDITORES SAS"/>
    <n v="2093"/>
  </r>
  <r>
    <x v="3"/>
    <x v="0"/>
    <x v="6"/>
    <x v="0"/>
    <x v="0"/>
    <x v="1"/>
    <x v="8"/>
    <x v="95"/>
    <m/>
    <m/>
  </r>
  <r>
    <x v="3"/>
    <x v="0"/>
    <x v="6"/>
    <x v="0"/>
    <x v="0"/>
    <x v="1"/>
    <x v="8"/>
    <x v="94"/>
    <s v="EMPACKING GLOBAL SAS"/>
    <n v="-81750"/>
  </r>
  <r>
    <x v="3"/>
    <x v="0"/>
    <x v="6"/>
    <x v="0"/>
    <x v="0"/>
    <x v="1"/>
    <x v="8"/>
    <x v="156"/>
    <s v="MUNICIPIO DE SANTIAGO DE CALI"/>
    <m/>
  </r>
  <r>
    <x v="3"/>
    <x v="0"/>
    <x v="6"/>
    <x v="0"/>
    <x v="0"/>
    <x v="1"/>
    <x v="8"/>
    <x v="156"/>
    <s v=" COLOMBIA TELECOMUNICACIONES S.A. E.S.P."/>
    <m/>
  </r>
  <r>
    <x v="3"/>
    <x v="0"/>
    <x v="6"/>
    <x v="0"/>
    <x v="0"/>
    <x v="1"/>
    <x v="8"/>
    <x v="156"/>
    <s v="Protección S.A"/>
    <m/>
  </r>
  <r>
    <x v="3"/>
    <x v="0"/>
    <x v="6"/>
    <x v="0"/>
    <x v="0"/>
    <x v="1"/>
    <x v="8"/>
    <x v="156"/>
    <s v="RANPACK SAS"/>
    <m/>
  </r>
  <r>
    <x v="3"/>
    <x v="0"/>
    <x v="6"/>
    <x v="0"/>
    <x v="0"/>
    <x v="1"/>
    <x v="8"/>
    <x v="156"/>
    <s v="MERCADEO COMPARTIDO SAS"/>
    <m/>
  </r>
  <r>
    <x v="3"/>
    <x v="0"/>
    <x v="6"/>
    <x v="0"/>
    <x v="0"/>
    <x v="1"/>
    <x v="8"/>
    <x v="156"/>
    <s v="ALLTAG SAS"/>
    <m/>
  </r>
  <r>
    <x v="3"/>
    <x v="0"/>
    <x v="6"/>
    <x v="0"/>
    <x v="0"/>
    <x v="1"/>
    <x v="8"/>
    <x v="156"/>
    <s v="FARMAVIT EMPRESA ASOCIATIVA DE TRABAJO"/>
    <m/>
  </r>
  <r>
    <x v="3"/>
    <x v="0"/>
    <x v="6"/>
    <x v="0"/>
    <x v="0"/>
    <x v="1"/>
    <x v="8"/>
    <x v="156"/>
    <s v="AEROVIAS DEL CONTINENTE AMERICANO S.A."/>
    <m/>
  </r>
  <r>
    <x v="3"/>
    <x v="0"/>
    <x v="6"/>
    <x v="0"/>
    <x v="0"/>
    <x v="1"/>
    <x v="8"/>
    <x v="156"/>
    <s v="MELONN SAS"/>
    <m/>
  </r>
  <r>
    <x v="3"/>
    <x v="0"/>
    <x v="6"/>
    <x v="0"/>
    <x v="0"/>
    <x v="1"/>
    <x v="8"/>
    <x v="156"/>
    <s v="DIAN"/>
    <n v="-677.13"/>
  </r>
  <r>
    <x v="3"/>
    <x v="0"/>
    <x v="6"/>
    <x v="0"/>
    <x v="0"/>
    <x v="1"/>
    <x v="8"/>
    <x v="156"/>
    <s v="ALLTAG SAS"/>
    <m/>
  </r>
  <r>
    <x v="3"/>
    <x v="0"/>
    <x v="6"/>
    <x v="0"/>
    <x v="0"/>
    <x v="1"/>
    <x v="8"/>
    <x v="156"/>
    <m/>
    <m/>
  </r>
  <r>
    <x v="3"/>
    <x v="0"/>
    <x v="6"/>
    <x v="0"/>
    <x v="0"/>
    <x v="1"/>
    <x v="8"/>
    <x v="156"/>
    <m/>
    <m/>
  </r>
  <r>
    <x v="3"/>
    <x v="0"/>
    <x v="6"/>
    <x v="0"/>
    <x v="0"/>
    <x v="1"/>
    <x v="8"/>
    <x v="4"/>
    <s v="ONLINE MARIA DEL MAR MEZU PALACIOS"/>
    <m/>
  </r>
  <r>
    <x v="3"/>
    <x v="0"/>
    <x v="6"/>
    <x v="0"/>
    <x v="0"/>
    <x v="1"/>
    <x v="8"/>
    <x v="4"/>
    <s v=" SUPERTIENDAS CAÑAVERAL S.A."/>
    <m/>
  </r>
  <r>
    <x v="3"/>
    <x v="0"/>
    <x v="6"/>
    <x v="0"/>
    <x v="0"/>
    <x v="1"/>
    <x v="8"/>
    <x v="4"/>
    <s v="ONLINE MARIA DEL MAR MEZU PALACIOS"/>
    <m/>
  </r>
  <r>
    <x v="3"/>
    <x v="0"/>
    <x v="6"/>
    <x v="0"/>
    <x v="0"/>
    <x v="1"/>
    <x v="8"/>
    <x v="4"/>
    <s v="JAIME ANDRES DAMELINES CASANOVA"/>
    <m/>
  </r>
  <r>
    <x v="3"/>
    <x v="0"/>
    <x v="6"/>
    <x v="0"/>
    <x v="0"/>
    <x v="1"/>
    <x v="8"/>
    <x v="4"/>
    <s v=" KOBA COLOMBIA SAS"/>
    <m/>
  </r>
  <r>
    <x v="3"/>
    <x v="0"/>
    <x v="6"/>
    <x v="0"/>
    <x v="0"/>
    <x v="1"/>
    <x v="8"/>
    <x v="4"/>
    <s v="FARMAVIT EMPRESA ASOCIATIVA DE TRABAJO"/>
    <m/>
  </r>
  <r>
    <x v="3"/>
    <x v="0"/>
    <x v="6"/>
    <x v="0"/>
    <x v="0"/>
    <x v="1"/>
    <x v="8"/>
    <x v="4"/>
    <s v=" GODADDY"/>
    <m/>
  </r>
  <r>
    <x v="3"/>
    <x v="0"/>
    <x v="6"/>
    <x v="0"/>
    <x v="0"/>
    <x v="1"/>
    <x v="8"/>
    <x v="4"/>
    <s v="FUNDACION ZOOLOGICA DE CALI REST  HACIENDA DEL BOSQUE"/>
    <m/>
  </r>
  <r>
    <x v="3"/>
    <x v="0"/>
    <x v="6"/>
    <x v="0"/>
    <x v="0"/>
    <x v="1"/>
    <x v="8"/>
    <x v="4"/>
    <s v="HM HENNES MAURITZ COLOMBIA SAS"/>
    <m/>
  </r>
  <r>
    <x v="3"/>
    <x v="0"/>
    <x v="6"/>
    <x v="0"/>
    <x v="0"/>
    <x v="1"/>
    <x v="8"/>
    <x v="4"/>
    <s v="META PLATAFORMS IRELAND LIMITED"/>
    <m/>
  </r>
  <r>
    <x v="3"/>
    <x v="0"/>
    <x v="6"/>
    <x v="0"/>
    <x v="0"/>
    <x v="1"/>
    <x v="8"/>
    <x v="4"/>
    <s v="CORPORACION CLUB DE TENIS CALI"/>
    <m/>
  </r>
  <r>
    <x v="3"/>
    <x v="0"/>
    <x v="6"/>
    <x v="0"/>
    <x v="0"/>
    <x v="1"/>
    <x v="8"/>
    <x v="4"/>
    <s v=" PANGEA NATURAL PRODUCTS S.A.S."/>
    <m/>
  </r>
  <r>
    <x v="3"/>
    <x v="0"/>
    <x v="6"/>
    <x v="0"/>
    <x v="0"/>
    <x v="1"/>
    <x v="8"/>
    <x v="4"/>
    <s v=" TDT SAS"/>
    <m/>
  </r>
  <r>
    <x v="3"/>
    <x v="0"/>
    <x v="6"/>
    <x v="0"/>
    <x v="0"/>
    <x v="1"/>
    <x v="8"/>
    <x v="4"/>
    <s v="SEBASTIAN MENDOZA CASTAÑO"/>
    <m/>
  </r>
  <r>
    <x v="3"/>
    <x v="0"/>
    <x v="6"/>
    <x v="0"/>
    <x v="0"/>
    <x v="1"/>
    <x v="8"/>
    <x v="4"/>
    <s v="ONLINE MARIA DEL MAR MEZU PALACIOS"/>
    <m/>
  </r>
  <r>
    <x v="3"/>
    <x v="0"/>
    <x v="6"/>
    <x v="0"/>
    <x v="0"/>
    <x v="1"/>
    <x v="8"/>
    <x v="4"/>
    <s v="ONLINE OSCAR ESCOBAR JIMENEZ"/>
    <m/>
  </r>
  <r>
    <x v="3"/>
    <x v="0"/>
    <x v="6"/>
    <x v="0"/>
    <x v="0"/>
    <x v="1"/>
    <x v="8"/>
    <x v="4"/>
    <s v="COLOMBIANA DE COMERCIO SA"/>
    <n v="73685"/>
  </r>
  <r>
    <x v="3"/>
    <x v="0"/>
    <x v="6"/>
    <x v="0"/>
    <x v="0"/>
    <x v="1"/>
    <x v="8"/>
    <x v="4"/>
    <s v="DIAN"/>
    <n v="8235"/>
  </r>
  <r>
    <x v="3"/>
    <x v="0"/>
    <x v="6"/>
    <x v="0"/>
    <x v="0"/>
    <x v="1"/>
    <x v="8"/>
    <x v="4"/>
    <s v="FARMACIA DROGUERIA SAN JORGE LTDA"/>
    <m/>
  </r>
  <r>
    <x v="3"/>
    <x v="0"/>
    <x v="6"/>
    <x v="0"/>
    <x v="0"/>
    <x v="1"/>
    <x v="8"/>
    <x v="4"/>
    <s v="GASTRONOMIA GROUP SAS"/>
    <m/>
  </r>
  <r>
    <x v="3"/>
    <x v="0"/>
    <x v="6"/>
    <x v="0"/>
    <x v="0"/>
    <x v="1"/>
    <x v="8"/>
    <x v="4"/>
    <s v="Yina Yereinza Acevedo Álvarez"/>
    <m/>
  </r>
  <r>
    <x v="3"/>
    <x v="0"/>
    <x v="6"/>
    <x v="0"/>
    <x v="0"/>
    <x v="1"/>
    <x v="8"/>
    <x v="4"/>
    <m/>
    <m/>
  </r>
  <r>
    <x v="3"/>
    <x v="0"/>
    <x v="6"/>
    <x v="0"/>
    <x v="0"/>
    <x v="1"/>
    <x v="8"/>
    <x v="4"/>
    <m/>
    <m/>
  </r>
  <r>
    <x v="3"/>
    <x v="0"/>
    <x v="6"/>
    <x v="0"/>
    <x v="0"/>
    <x v="1"/>
    <x v="8"/>
    <x v="4"/>
    <m/>
    <m/>
  </r>
  <r>
    <x v="3"/>
    <x v="0"/>
    <x v="6"/>
    <x v="0"/>
    <x v="0"/>
    <x v="1"/>
    <x v="8"/>
    <x v="4"/>
    <m/>
    <m/>
  </r>
  <r>
    <x v="3"/>
    <x v="0"/>
    <x v="6"/>
    <x v="0"/>
    <x v="0"/>
    <x v="1"/>
    <x v="8"/>
    <x v="4"/>
    <m/>
    <m/>
  </r>
  <r>
    <x v="3"/>
    <x v="0"/>
    <x v="6"/>
    <x v="0"/>
    <x v="0"/>
    <x v="1"/>
    <x v="8"/>
    <x v="4"/>
    <m/>
    <m/>
  </r>
  <r>
    <x v="3"/>
    <x v="0"/>
    <x v="6"/>
    <x v="0"/>
    <x v="0"/>
    <x v="6"/>
    <x v="23"/>
    <x v="112"/>
    <s v="DIAN"/>
    <m/>
  </r>
  <r>
    <x v="3"/>
    <x v="0"/>
    <x v="6"/>
    <x v="0"/>
    <x v="2"/>
    <x v="3"/>
    <x v="3"/>
    <x v="96"/>
    <m/>
    <m/>
  </r>
  <r>
    <x v="3"/>
    <x v="0"/>
    <x v="6"/>
    <x v="0"/>
    <x v="2"/>
    <x v="3"/>
    <x v="3"/>
    <x v="137"/>
    <s v="COOPERATIVA MULTIACTIVA UNIAGRO"/>
    <m/>
  </r>
  <r>
    <x v="3"/>
    <x v="0"/>
    <x v="6"/>
    <x v="0"/>
    <x v="2"/>
    <x v="3"/>
    <x v="3"/>
    <x v="97"/>
    <s v="LA CONCEPCION SA"/>
    <n v="1199888"/>
  </r>
  <r>
    <x v="3"/>
    <x v="0"/>
    <x v="6"/>
    <x v="0"/>
    <x v="2"/>
    <x v="3"/>
    <x v="3"/>
    <x v="97"/>
    <s v="CONNPLANTS SAS"/>
    <n v="7806845"/>
  </r>
  <r>
    <x v="3"/>
    <x v="0"/>
    <x v="6"/>
    <x v="0"/>
    <x v="2"/>
    <x v="3"/>
    <x v="3"/>
    <x v="97"/>
    <s v="LA VITAL COLOMBIA SAS"/>
    <m/>
  </r>
  <r>
    <x v="3"/>
    <x v="0"/>
    <x v="6"/>
    <x v="0"/>
    <x v="2"/>
    <x v="3"/>
    <x v="3"/>
    <x v="97"/>
    <s v="ASOCIACION AGROPIMIENTERA VALLE DEL GUAMEZ"/>
    <m/>
  </r>
  <r>
    <x v="3"/>
    <x v="0"/>
    <x v="6"/>
    <x v="0"/>
    <x v="2"/>
    <x v="3"/>
    <x v="3"/>
    <x v="97"/>
    <m/>
    <m/>
  </r>
  <r>
    <x v="3"/>
    <x v="0"/>
    <x v="6"/>
    <x v="0"/>
    <x v="2"/>
    <x v="3"/>
    <x v="3"/>
    <x v="97"/>
    <m/>
    <m/>
  </r>
  <r>
    <x v="3"/>
    <x v="0"/>
    <x v="6"/>
    <x v="0"/>
    <x v="2"/>
    <x v="3"/>
    <x v="3"/>
    <x v="97"/>
    <m/>
    <m/>
  </r>
  <r>
    <x v="3"/>
    <x v="0"/>
    <x v="6"/>
    <x v="0"/>
    <x v="2"/>
    <x v="3"/>
    <x v="3"/>
    <x v="98"/>
    <m/>
    <m/>
  </r>
  <r>
    <x v="3"/>
    <x v="0"/>
    <x v="6"/>
    <x v="0"/>
    <x v="2"/>
    <x v="3"/>
    <x v="3"/>
    <x v="99"/>
    <s v="PRODUCCION GRAFICA EDITORES SAS"/>
    <n v="2991040"/>
  </r>
  <r>
    <x v="3"/>
    <x v="0"/>
    <x v="6"/>
    <x v="0"/>
    <x v="2"/>
    <x v="3"/>
    <x v="3"/>
    <x v="99"/>
    <s v="NEW PLAST SAS"/>
    <m/>
  </r>
  <r>
    <x v="3"/>
    <x v="0"/>
    <x v="6"/>
    <x v="0"/>
    <x v="2"/>
    <x v="3"/>
    <x v="3"/>
    <x v="99"/>
    <s v="BOLSAS Y PLASTICOS LA 15 LTDA"/>
    <m/>
  </r>
  <r>
    <x v="3"/>
    <x v="0"/>
    <x v="6"/>
    <x v="0"/>
    <x v="2"/>
    <x v="3"/>
    <x v="3"/>
    <x v="99"/>
    <s v="EMPACKING GLOBAL SAS"/>
    <m/>
  </r>
  <r>
    <x v="3"/>
    <x v="0"/>
    <x v="6"/>
    <x v="0"/>
    <x v="2"/>
    <x v="3"/>
    <x v="3"/>
    <x v="99"/>
    <s v="FITOBIOCELL SAS"/>
    <m/>
  </r>
  <r>
    <x v="3"/>
    <x v="0"/>
    <x v="6"/>
    <x v="0"/>
    <x v="2"/>
    <x v="3"/>
    <x v="3"/>
    <x v="98"/>
    <s v="FITOBIOCELL SAS"/>
    <m/>
  </r>
  <r>
    <x v="3"/>
    <x v="0"/>
    <x v="6"/>
    <x v="0"/>
    <x v="2"/>
    <x v="3"/>
    <x v="3"/>
    <x v="99"/>
    <s v="ABORIGEN CIENCIA ANCESTRAL S.A.S"/>
    <n v="64534500"/>
  </r>
  <r>
    <x v="3"/>
    <x v="0"/>
    <x v="6"/>
    <x v="0"/>
    <x v="2"/>
    <x v="3"/>
    <x v="3"/>
    <x v="99"/>
    <s v=" BOLSAS Y PLASTICOS LA 15 LTDA"/>
    <m/>
  </r>
  <r>
    <x v="3"/>
    <x v="0"/>
    <x v="6"/>
    <x v="0"/>
    <x v="2"/>
    <x v="3"/>
    <x v="26"/>
    <x v="137"/>
    <s v="COOPERATIVA MULTIACTIVA UNIAGRO"/>
    <n v="148650000"/>
  </r>
  <r>
    <x v="3"/>
    <x v="0"/>
    <x v="6"/>
    <x v="0"/>
    <x v="2"/>
    <x v="3"/>
    <x v="20"/>
    <x v="49"/>
    <s v="EMPACKING GLOBAL SAS"/>
    <m/>
  </r>
  <r>
    <x v="3"/>
    <x v="0"/>
    <x v="6"/>
    <x v="0"/>
    <x v="2"/>
    <x v="3"/>
    <x v="20"/>
    <x v="49"/>
    <s v="MELONN SAS"/>
    <m/>
  </r>
  <r>
    <x v="3"/>
    <x v="0"/>
    <x v="6"/>
    <x v="0"/>
    <x v="2"/>
    <x v="3"/>
    <x v="20"/>
    <x v="49"/>
    <s v="COORDINADORA MERCANTIL SA"/>
    <n v="3482090"/>
  </r>
  <r>
    <x v="3"/>
    <x v="0"/>
    <x v="6"/>
    <x v="0"/>
    <x v="2"/>
    <x v="3"/>
    <x v="20"/>
    <x v="49"/>
    <s v="ALLTAG SAS"/>
    <n v="1137800"/>
  </r>
  <r>
    <x v="3"/>
    <x v="0"/>
    <x v="6"/>
    <x v="0"/>
    <x v="2"/>
    <x v="3"/>
    <x v="20"/>
    <x v="49"/>
    <s v="FITOBIOCELL SAS"/>
    <m/>
  </r>
  <r>
    <x v="3"/>
    <x v="0"/>
    <x v="6"/>
    <x v="0"/>
    <x v="2"/>
    <x v="3"/>
    <x v="20"/>
    <x v="49"/>
    <s v="RANPACK SAS"/>
    <m/>
  </r>
  <r>
    <x v="3"/>
    <x v="0"/>
    <x v="6"/>
    <x v="0"/>
    <x v="2"/>
    <x v="3"/>
    <x v="20"/>
    <x v="151"/>
    <m/>
    <m/>
  </r>
  <r>
    <x v="3"/>
    <x v="0"/>
    <x v="6"/>
    <x v="0"/>
    <x v="2"/>
    <x v="3"/>
    <x v="20"/>
    <x v="111"/>
    <s v="ALLTAG SAS"/>
    <n v="1000000"/>
  </r>
  <r>
    <x v="3"/>
    <x v="0"/>
    <x v="6"/>
    <x v="0"/>
    <x v="2"/>
    <x v="3"/>
    <x v="20"/>
    <x v="111"/>
    <s v="MELONN SAS"/>
    <n v="881511"/>
  </r>
  <r>
    <x v="3"/>
    <x v="0"/>
    <x v="6"/>
    <x v="0"/>
    <x v="2"/>
    <x v="3"/>
    <x v="20"/>
    <x v="111"/>
    <m/>
    <m/>
  </r>
  <r>
    <x v="3"/>
    <x v="0"/>
    <x v="6"/>
    <x v="0"/>
    <x v="2"/>
    <x v="3"/>
    <x v="20"/>
    <x v="111"/>
    <m/>
    <m/>
  </r>
  <r>
    <x v="3"/>
    <x v="0"/>
    <x v="6"/>
    <x v="0"/>
    <x v="2"/>
    <x v="3"/>
    <x v="20"/>
    <x v="111"/>
    <m/>
    <m/>
  </r>
  <r>
    <x v="3"/>
    <x v="0"/>
    <x v="6"/>
    <x v="0"/>
    <x v="2"/>
    <x v="3"/>
    <x v="30"/>
    <x v="151"/>
    <s v="MELONN SAS"/>
    <n v="1829570"/>
  </r>
  <r>
    <x v="3"/>
    <x v="0"/>
    <x v="6"/>
    <x v="0"/>
    <x v="2"/>
    <x v="3"/>
    <x v="30"/>
    <x v="151"/>
    <s v="FITOBIOCELL SAS"/>
    <m/>
  </r>
  <r>
    <x v="3"/>
    <x v="0"/>
    <x v="6"/>
    <x v="0"/>
    <x v="2"/>
    <x v="3"/>
    <x v="0"/>
    <x v="157"/>
    <s v="CONNPLANTS SAS"/>
    <m/>
  </r>
  <r>
    <x v="3"/>
    <x v="0"/>
    <x v="6"/>
    <x v="0"/>
    <x v="2"/>
    <x v="3"/>
    <x v="0"/>
    <x v="157"/>
    <s v="LABORATORIO DE ALIMENTOS Y SIMILARES MICROQUIM S.A.S."/>
    <n v="11000"/>
  </r>
  <r>
    <x v="3"/>
    <x v="0"/>
    <x v="6"/>
    <x v="0"/>
    <x v="2"/>
    <x v="3"/>
    <x v="21"/>
    <x v="50"/>
    <m/>
    <m/>
  </r>
  <r>
    <x v="3"/>
    <x v="0"/>
    <x v="6"/>
    <x v="0"/>
    <x v="2"/>
    <x v="3"/>
    <x v="21"/>
    <x v="132"/>
    <m/>
    <m/>
  </r>
  <r>
    <x v="4"/>
    <x v="0"/>
    <x v="6"/>
    <x v="0"/>
    <x v="1"/>
    <x v="2"/>
    <x v="24"/>
    <x v="63"/>
    <s v="VARIOS"/>
    <n v="204302852.88999999"/>
  </r>
  <r>
    <x v="4"/>
    <x v="0"/>
    <x v="6"/>
    <x v="0"/>
    <x v="1"/>
    <x v="5"/>
    <x v="11"/>
    <x v="64"/>
    <m/>
    <m/>
  </r>
  <r>
    <x v="4"/>
    <x v="0"/>
    <x v="6"/>
    <x v="0"/>
    <x v="1"/>
    <x v="5"/>
    <x v="14"/>
    <x v="66"/>
    <m/>
    <m/>
  </r>
  <r>
    <x v="4"/>
    <x v="0"/>
    <x v="6"/>
    <x v="0"/>
    <x v="1"/>
    <x v="5"/>
    <x v="15"/>
    <x v="69"/>
    <m/>
    <m/>
  </r>
  <r>
    <x v="4"/>
    <x v="0"/>
    <x v="6"/>
    <x v="0"/>
    <x v="1"/>
    <x v="2"/>
    <x v="25"/>
    <x v="74"/>
    <m/>
    <n v="-4664047.13"/>
  </r>
  <r>
    <x v="4"/>
    <x v="0"/>
    <x v="6"/>
    <x v="0"/>
    <x v="1"/>
    <x v="2"/>
    <x v="25"/>
    <x v="118"/>
    <m/>
    <m/>
  </r>
  <r>
    <x v="4"/>
    <x v="0"/>
    <x v="6"/>
    <x v="0"/>
    <x v="1"/>
    <x v="2"/>
    <x v="0"/>
    <x v="103"/>
    <m/>
    <m/>
  </r>
  <r>
    <x v="4"/>
    <x v="0"/>
    <x v="6"/>
    <x v="0"/>
    <x v="1"/>
    <x v="2"/>
    <x v="0"/>
    <x v="104"/>
    <m/>
    <n v="126050.4"/>
  </r>
  <r>
    <x v="4"/>
    <x v="0"/>
    <x v="6"/>
    <x v="0"/>
    <x v="1"/>
    <x v="2"/>
    <x v="0"/>
    <x v="145"/>
    <m/>
    <n v="-4873615.6500000004"/>
  </r>
  <r>
    <x v="4"/>
    <x v="0"/>
    <x v="6"/>
    <x v="0"/>
    <x v="1"/>
    <x v="5"/>
    <x v="7"/>
    <x v="153"/>
    <m/>
    <m/>
  </r>
  <r>
    <x v="4"/>
    <x v="0"/>
    <x v="6"/>
    <x v="0"/>
    <x v="1"/>
    <x v="5"/>
    <x v="14"/>
    <x v="166"/>
    <m/>
    <m/>
  </r>
  <r>
    <x v="4"/>
    <x v="0"/>
    <x v="6"/>
    <x v="0"/>
    <x v="0"/>
    <x v="0"/>
    <x v="4"/>
    <x v="158"/>
    <s v="SEBASTIAN MENDOZA CASTAÑO"/>
    <n v="16900000"/>
  </r>
  <r>
    <x v="4"/>
    <x v="0"/>
    <x v="6"/>
    <x v="0"/>
    <x v="0"/>
    <x v="0"/>
    <x v="4"/>
    <x v="6"/>
    <s v="ONLINE MARIA DEL MAR MEZU PALACIOS"/>
    <n v="1725000"/>
  </r>
  <r>
    <x v="4"/>
    <x v="0"/>
    <x v="6"/>
    <x v="0"/>
    <x v="0"/>
    <x v="0"/>
    <x v="4"/>
    <x v="6"/>
    <s v="MILDRED LOPEZ CAMPO"/>
    <m/>
  </r>
  <r>
    <x v="4"/>
    <x v="0"/>
    <x v="6"/>
    <x v="0"/>
    <x v="0"/>
    <x v="0"/>
    <x v="4"/>
    <x v="160"/>
    <s v="SEBASTIAN MENDOZA CASTAÑO"/>
    <n v="0"/>
  </r>
  <r>
    <x v="4"/>
    <x v="0"/>
    <x v="6"/>
    <x v="0"/>
    <x v="0"/>
    <x v="0"/>
    <x v="4"/>
    <x v="160"/>
    <s v="DAVID MUÑOZ MONTOYA"/>
    <n v="800000"/>
  </r>
  <r>
    <x v="4"/>
    <x v="0"/>
    <x v="6"/>
    <x v="0"/>
    <x v="0"/>
    <x v="0"/>
    <x v="4"/>
    <x v="7"/>
    <s v="ONLINE MARIA DEL MAR MEZU PALACIOS"/>
    <n v="135000"/>
  </r>
  <r>
    <x v="4"/>
    <x v="0"/>
    <x v="6"/>
    <x v="0"/>
    <x v="0"/>
    <x v="0"/>
    <x v="4"/>
    <x v="7"/>
    <s v="MILDRED LOPEZ CAMPO"/>
    <m/>
  </r>
  <r>
    <x v="4"/>
    <x v="0"/>
    <x v="6"/>
    <x v="0"/>
    <x v="0"/>
    <x v="0"/>
    <x v="4"/>
    <x v="7"/>
    <m/>
    <m/>
  </r>
  <r>
    <x v="4"/>
    <x v="0"/>
    <x v="6"/>
    <x v="0"/>
    <x v="0"/>
    <x v="0"/>
    <x v="4"/>
    <x v="8"/>
    <s v="SEBASTIAN MENDOZA CASTAÑO"/>
    <m/>
  </r>
  <r>
    <x v="4"/>
    <x v="0"/>
    <x v="6"/>
    <x v="0"/>
    <x v="0"/>
    <x v="0"/>
    <x v="4"/>
    <x v="8"/>
    <s v="ONLINE MARIA DEL MAR MEZU PALACIOS"/>
    <n v="183750"/>
  </r>
  <r>
    <x v="4"/>
    <x v="0"/>
    <x v="6"/>
    <x v="0"/>
    <x v="0"/>
    <x v="0"/>
    <x v="4"/>
    <x v="8"/>
    <s v="MILDRED LOPEZ CAMPO"/>
    <m/>
  </r>
  <r>
    <x v="4"/>
    <x v="0"/>
    <x v="6"/>
    <x v="0"/>
    <x v="0"/>
    <x v="0"/>
    <x v="4"/>
    <x v="9"/>
    <s v="SEBASTIAN MENDOZA CASTAÑO"/>
    <m/>
  </r>
  <r>
    <x v="4"/>
    <x v="0"/>
    <x v="6"/>
    <x v="0"/>
    <x v="0"/>
    <x v="0"/>
    <x v="4"/>
    <x v="9"/>
    <s v="MILDRED LOPEZ CAMPO"/>
    <m/>
  </r>
  <r>
    <x v="4"/>
    <x v="0"/>
    <x v="6"/>
    <x v="0"/>
    <x v="0"/>
    <x v="0"/>
    <x v="4"/>
    <x v="9"/>
    <s v="Ana Myrian Salazar"/>
    <m/>
  </r>
  <r>
    <x v="4"/>
    <x v="0"/>
    <x v="6"/>
    <x v="0"/>
    <x v="0"/>
    <x v="0"/>
    <x v="4"/>
    <x v="9"/>
    <s v="ONLINE MARIA DEL MAR MEZU PALACIOS"/>
    <n v="22050"/>
  </r>
  <r>
    <x v="4"/>
    <x v="0"/>
    <x v="6"/>
    <x v="0"/>
    <x v="0"/>
    <x v="0"/>
    <x v="4"/>
    <x v="10"/>
    <s v="SEBASTIAN MENDOZA CASTAÑO"/>
    <m/>
  </r>
  <r>
    <x v="4"/>
    <x v="0"/>
    <x v="6"/>
    <x v="0"/>
    <x v="0"/>
    <x v="0"/>
    <x v="4"/>
    <x v="10"/>
    <s v="ONLINE MARIA DEL MAR MEZU PALACIOS"/>
    <n v="183750"/>
  </r>
  <r>
    <x v="4"/>
    <x v="0"/>
    <x v="6"/>
    <x v="0"/>
    <x v="0"/>
    <x v="0"/>
    <x v="4"/>
    <x v="10"/>
    <s v="MILDRED LOPEZ CAMPO"/>
    <m/>
  </r>
  <r>
    <x v="4"/>
    <x v="0"/>
    <x v="6"/>
    <x v="0"/>
    <x v="0"/>
    <x v="0"/>
    <x v="4"/>
    <x v="11"/>
    <s v="SEBASTIAN MENDOZA CASTAÑO"/>
    <n v="704167"/>
  </r>
  <r>
    <x v="4"/>
    <x v="0"/>
    <x v="6"/>
    <x v="0"/>
    <x v="0"/>
    <x v="0"/>
    <x v="4"/>
    <x v="11"/>
    <s v="alex"/>
    <m/>
  </r>
  <r>
    <x v="4"/>
    <x v="0"/>
    <x v="6"/>
    <x v="0"/>
    <x v="0"/>
    <x v="0"/>
    <x v="4"/>
    <x v="11"/>
    <s v="ONLINE MARIA DEL MAR MEZU PALACIOS"/>
    <n v="86250"/>
  </r>
  <r>
    <x v="4"/>
    <x v="0"/>
    <x v="6"/>
    <x v="0"/>
    <x v="0"/>
    <x v="0"/>
    <x v="4"/>
    <x v="12"/>
    <s v="SEBASTIAN MENDOZA CASTAÑO"/>
    <m/>
  </r>
  <r>
    <x v="4"/>
    <x v="0"/>
    <x v="6"/>
    <x v="0"/>
    <x v="0"/>
    <x v="0"/>
    <x v="4"/>
    <x v="134"/>
    <m/>
    <m/>
  </r>
  <r>
    <x v="4"/>
    <x v="0"/>
    <x v="6"/>
    <x v="0"/>
    <x v="0"/>
    <x v="0"/>
    <x v="4"/>
    <x v="142"/>
    <m/>
    <m/>
  </r>
  <r>
    <x v="4"/>
    <x v="0"/>
    <x v="6"/>
    <x v="0"/>
    <x v="0"/>
    <x v="0"/>
    <x v="4"/>
    <x v="56"/>
    <s v="RICARDO ARTURO ARANGO WAGNER"/>
    <n v="570000"/>
  </r>
  <r>
    <x v="4"/>
    <x v="0"/>
    <x v="6"/>
    <x v="0"/>
    <x v="0"/>
    <x v="0"/>
    <x v="4"/>
    <x v="56"/>
    <s v="GLORIA LILIANA VELEZ BUITRAGO"/>
    <n v="42000"/>
  </r>
  <r>
    <x v="4"/>
    <x v="0"/>
    <x v="6"/>
    <x v="0"/>
    <x v="0"/>
    <x v="0"/>
    <x v="4"/>
    <x v="56"/>
    <s v="ARITEX DE COLOMBIA SAS"/>
    <m/>
  </r>
  <r>
    <x v="4"/>
    <x v="0"/>
    <x v="6"/>
    <x v="0"/>
    <x v="0"/>
    <x v="0"/>
    <x v="4"/>
    <x v="142"/>
    <m/>
    <m/>
  </r>
  <r>
    <x v="4"/>
    <x v="0"/>
    <x v="6"/>
    <x v="0"/>
    <x v="0"/>
    <x v="0"/>
    <x v="4"/>
    <x v="13"/>
    <s v="SEGUROS DE RIESGOS LABORALES SURAMERICANA S.A."/>
    <n v="70757"/>
  </r>
  <r>
    <x v="4"/>
    <x v="0"/>
    <x v="6"/>
    <x v="0"/>
    <x v="0"/>
    <x v="0"/>
    <x v="4"/>
    <x v="146"/>
    <s v="EPS Sura"/>
    <m/>
  </r>
  <r>
    <x v="4"/>
    <x v="0"/>
    <x v="6"/>
    <x v="0"/>
    <x v="0"/>
    <x v="0"/>
    <x v="4"/>
    <x v="14"/>
    <s v="Protección S.A"/>
    <n v="977140"/>
  </r>
  <r>
    <x v="4"/>
    <x v="0"/>
    <x v="6"/>
    <x v="0"/>
    <x v="0"/>
    <x v="0"/>
    <x v="4"/>
    <x v="14"/>
    <s v="Colpensiones"/>
    <m/>
  </r>
  <r>
    <x v="4"/>
    <x v="0"/>
    <x v="6"/>
    <x v="0"/>
    <x v="0"/>
    <x v="0"/>
    <x v="4"/>
    <x v="15"/>
    <s v="Comfandi "/>
    <n v="556000"/>
  </r>
  <r>
    <x v="4"/>
    <x v="0"/>
    <x v="6"/>
    <x v="0"/>
    <x v="0"/>
    <x v="0"/>
    <x v="4"/>
    <x v="147"/>
    <s v="CAROLINA LOAIZA GUTIERREZ"/>
    <n v="1505000"/>
  </r>
  <r>
    <x v="4"/>
    <x v="0"/>
    <x v="6"/>
    <x v="0"/>
    <x v="0"/>
    <x v="0"/>
    <x v="4"/>
    <x v="147"/>
    <s v="SERGIO ALEJANDRO ACOSTA FRANCO"/>
    <n v="1150806.43"/>
  </r>
  <r>
    <x v="4"/>
    <x v="0"/>
    <x v="6"/>
    <x v="0"/>
    <x v="0"/>
    <x v="0"/>
    <x v="4"/>
    <x v="113"/>
    <s v="INVERSIONES EN RECREACION DEPORTE Y SALUD S.A."/>
    <m/>
  </r>
  <r>
    <x v="4"/>
    <x v="0"/>
    <x v="6"/>
    <x v="0"/>
    <x v="0"/>
    <x v="0"/>
    <x v="9"/>
    <x v="114"/>
    <s v="H&amp;G CONTADORES SAS"/>
    <n v="1344840"/>
  </r>
  <r>
    <x v="4"/>
    <x v="0"/>
    <x v="6"/>
    <x v="0"/>
    <x v="0"/>
    <x v="0"/>
    <x v="9"/>
    <x v="30"/>
    <s v="LITIGIO Y CONSULTORIA LEGAL SAS"/>
    <n v="1300000"/>
  </r>
  <r>
    <x v="4"/>
    <x v="0"/>
    <x v="6"/>
    <x v="0"/>
    <x v="0"/>
    <x v="0"/>
    <x v="9"/>
    <x v="30"/>
    <s v="Pinzon Pinzon &amp; Asociados Abogados SAS"/>
    <m/>
  </r>
  <r>
    <x v="4"/>
    <x v="0"/>
    <x v="6"/>
    <x v="0"/>
    <x v="0"/>
    <x v="0"/>
    <x v="9"/>
    <x v="110"/>
    <s v="ONLINE OSCAR ESCOBAR JIMENEZ"/>
    <m/>
  </r>
  <r>
    <x v="4"/>
    <x v="0"/>
    <x v="6"/>
    <x v="0"/>
    <x v="0"/>
    <x v="0"/>
    <x v="9"/>
    <x v="110"/>
    <s v="Karol Dahiana Pinto Gallego"/>
    <n v="1300000"/>
  </r>
  <r>
    <x v="4"/>
    <x v="0"/>
    <x v="6"/>
    <x v="0"/>
    <x v="0"/>
    <x v="0"/>
    <x v="5"/>
    <x v="70"/>
    <s v="EL MOLINO EDUARDO MOLINARI PALACIN &amp; CIA. S. EN C."/>
    <n v="8906"/>
  </r>
  <r>
    <x v="4"/>
    <x v="0"/>
    <x v="6"/>
    <x v="0"/>
    <x v="0"/>
    <x v="0"/>
    <x v="5"/>
    <x v="70"/>
    <s v="SERGIO ALEJANDRO ACOSTA FRANCO"/>
    <n v="83555.570000000007"/>
  </r>
  <r>
    <x v="4"/>
    <x v="0"/>
    <x v="6"/>
    <x v="0"/>
    <x v="0"/>
    <x v="0"/>
    <x v="5"/>
    <x v="70"/>
    <s v="BACO FOODS COLOMBIA S.A.S"/>
    <m/>
  </r>
  <r>
    <x v="4"/>
    <x v="0"/>
    <x v="6"/>
    <x v="0"/>
    <x v="0"/>
    <x v="0"/>
    <x v="5"/>
    <x v="70"/>
    <s v="DONDOHE4K S.A.S"/>
    <m/>
  </r>
  <r>
    <x v="4"/>
    <x v="0"/>
    <x v="6"/>
    <x v="0"/>
    <x v="0"/>
    <x v="0"/>
    <x v="5"/>
    <x v="70"/>
    <s v="ALIMENTOS JOMAS"/>
    <n v="31120"/>
  </r>
  <r>
    <x v="4"/>
    <x v="0"/>
    <x v="6"/>
    <x v="0"/>
    <x v="0"/>
    <x v="0"/>
    <x v="5"/>
    <x v="102"/>
    <m/>
    <m/>
  </r>
  <r>
    <x v="4"/>
    <x v="0"/>
    <x v="6"/>
    <x v="0"/>
    <x v="0"/>
    <x v="0"/>
    <x v="5"/>
    <x v="71"/>
    <s v="EL MOLINO EDUARDO MOLINARI PALACIN &amp; CIA. S. EN C."/>
    <n v="1770"/>
  </r>
  <r>
    <x v="4"/>
    <x v="0"/>
    <x v="6"/>
    <x v="0"/>
    <x v="0"/>
    <x v="0"/>
    <x v="5"/>
    <x v="71"/>
    <s v="COLOMBIANA DE COMERCIO SA"/>
    <n v="132"/>
  </r>
  <r>
    <x v="4"/>
    <x v="0"/>
    <x v="6"/>
    <x v="0"/>
    <x v="0"/>
    <x v="0"/>
    <x v="5"/>
    <x v="71"/>
    <s v="AERO REPUBLICA S.A"/>
    <m/>
  </r>
  <r>
    <x v="4"/>
    <x v="0"/>
    <x v="6"/>
    <x v="0"/>
    <x v="0"/>
    <x v="0"/>
    <x v="5"/>
    <x v="71"/>
    <s v="AEROVIAS DEL CONTINENTE AMERICANO S.A."/>
    <m/>
  </r>
  <r>
    <x v="4"/>
    <x v="0"/>
    <x v="6"/>
    <x v="0"/>
    <x v="0"/>
    <x v="0"/>
    <x v="5"/>
    <x v="78"/>
    <m/>
    <m/>
  </r>
  <r>
    <x v="4"/>
    <x v="0"/>
    <x v="6"/>
    <x v="0"/>
    <x v="0"/>
    <x v="0"/>
    <x v="6"/>
    <x v="17"/>
    <s v="OLGA BARBOSA DE HURTADO"/>
    <m/>
  </r>
  <r>
    <x v="4"/>
    <x v="0"/>
    <x v="6"/>
    <x v="0"/>
    <x v="0"/>
    <x v="0"/>
    <x v="6"/>
    <x v="17"/>
    <m/>
    <m/>
  </r>
  <r>
    <x v="4"/>
    <x v="0"/>
    <x v="6"/>
    <x v="0"/>
    <x v="0"/>
    <x v="0"/>
    <x v="6"/>
    <x v="161"/>
    <s v="EDIFICIO BELLA VISTA PROPIEDAD HORIZONTAL"/>
    <n v="2300000"/>
  </r>
  <r>
    <x v="4"/>
    <x v="0"/>
    <x v="6"/>
    <x v="0"/>
    <x v="0"/>
    <x v="0"/>
    <x v="29"/>
    <x v="154"/>
    <s v="Suramericana"/>
    <n v="48006"/>
  </r>
  <r>
    <x v="4"/>
    <x v="0"/>
    <x v="6"/>
    <x v="0"/>
    <x v="0"/>
    <x v="0"/>
    <x v="0"/>
    <x v="162"/>
    <s v=" COLOMBIA TELECOMUNICACIONES S.A. E.S.P."/>
    <n v="444868.95"/>
  </r>
  <r>
    <x v="4"/>
    <x v="0"/>
    <x v="6"/>
    <x v="0"/>
    <x v="0"/>
    <x v="0"/>
    <x v="0"/>
    <x v="116"/>
    <s v="CLICKUP"/>
    <m/>
  </r>
  <r>
    <x v="4"/>
    <x v="0"/>
    <x v="6"/>
    <x v="0"/>
    <x v="0"/>
    <x v="0"/>
    <x v="0"/>
    <x v="107"/>
    <s v="LUCERO VASQUEZ"/>
    <n v="650000"/>
  </r>
  <r>
    <x v="4"/>
    <x v="0"/>
    <x v="6"/>
    <x v="0"/>
    <x v="0"/>
    <x v="0"/>
    <x v="0"/>
    <x v="107"/>
    <s v="EMPRESAS MUNICIPALES DE CALI E.I.C.E. E.S.P."/>
    <m/>
  </r>
  <r>
    <x v="4"/>
    <x v="0"/>
    <x v="6"/>
    <x v="0"/>
    <x v="0"/>
    <x v="0"/>
    <x v="0"/>
    <x v="108"/>
    <s v="EMPRESAS MUNICIPALES DE CALI E.I.C.E. E.S.P."/>
    <n v="335069"/>
  </r>
  <r>
    <x v="4"/>
    <x v="0"/>
    <x v="6"/>
    <x v="0"/>
    <x v="0"/>
    <x v="0"/>
    <x v="0"/>
    <x v="109"/>
    <s v="EMPRESAS MUNICIPALES DE CALI E.I.C.E. E.S.P."/>
    <m/>
  </r>
  <r>
    <x v="4"/>
    <x v="0"/>
    <x v="6"/>
    <x v="0"/>
    <x v="0"/>
    <x v="0"/>
    <x v="0"/>
    <x v="163"/>
    <s v="LABORATORIO DE ALIMENTOS Y SIMILARES MICROQUIM S.A.S."/>
    <m/>
  </r>
  <r>
    <x v="4"/>
    <x v="0"/>
    <x v="6"/>
    <x v="0"/>
    <x v="0"/>
    <x v="0"/>
    <x v="0"/>
    <x v="163"/>
    <s v="SERVIENTREGA S.A."/>
    <n v="276650"/>
  </r>
  <r>
    <x v="4"/>
    <x v="0"/>
    <x v="6"/>
    <x v="0"/>
    <x v="0"/>
    <x v="0"/>
    <x v="0"/>
    <x v="80"/>
    <s v="GOOGLE LLC"/>
    <n v="223083.88"/>
  </r>
  <r>
    <x v="4"/>
    <x v="0"/>
    <x v="6"/>
    <x v="0"/>
    <x v="0"/>
    <x v="0"/>
    <x v="0"/>
    <x v="80"/>
    <s v="SHOPIFY INC"/>
    <m/>
  </r>
  <r>
    <x v="4"/>
    <x v="0"/>
    <x v="6"/>
    <x v="0"/>
    <x v="0"/>
    <x v="0"/>
    <x v="0"/>
    <x v="80"/>
    <s v="FAVEBOOK IRELAND LIMITED"/>
    <n v="456506"/>
  </r>
  <r>
    <x v="4"/>
    <x v="0"/>
    <x v="6"/>
    <x v="0"/>
    <x v="0"/>
    <x v="0"/>
    <x v="0"/>
    <x v="80"/>
    <s v="GODADDY"/>
    <m/>
  </r>
  <r>
    <x v="4"/>
    <x v="0"/>
    <x v="6"/>
    <x v="0"/>
    <x v="0"/>
    <x v="0"/>
    <x v="0"/>
    <x v="80"/>
    <s v="FD SAN JORGE SAS"/>
    <m/>
  </r>
  <r>
    <x v="4"/>
    <x v="0"/>
    <x v="6"/>
    <x v="0"/>
    <x v="0"/>
    <x v="0"/>
    <x v="0"/>
    <x v="80"/>
    <s v="PRODUCCION GRAFICA EDITORES SAS"/>
    <m/>
  </r>
  <r>
    <x v="4"/>
    <x v="0"/>
    <x v="6"/>
    <x v="0"/>
    <x v="0"/>
    <x v="0"/>
    <x v="0"/>
    <x v="80"/>
    <s v="INGRID VIVIANA AGUDELO POVEDA"/>
    <m/>
  </r>
  <r>
    <x v="4"/>
    <x v="0"/>
    <x v="6"/>
    <x v="0"/>
    <x v="0"/>
    <x v="0"/>
    <x v="0"/>
    <x v="80"/>
    <s v="MARIA JOSE LOPEZ BOLAÑOS"/>
    <n v="2390000"/>
  </r>
  <r>
    <x v="4"/>
    <x v="0"/>
    <x v="6"/>
    <x v="0"/>
    <x v="0"/>
    <x v="0"/>
    <x v="0"/>
    <x v="80"/>
    <s v="MANCHOLA ASOCIADOS LTDA"/>
    <n v="1310000"/>
  </r>
  <r>
    <x v="4"/>
    <x v="0"/>
    <x v="6"/>
    <x v="0"/>
    <x v="0"/>
    <x v="0"/>
    <x v="0"/>
    <x v="84"/>
    <s v=" COLOMBIA TELECOMUNICACIONES S.A. E.S.P."/>
    <m/>
  </r>
  <r>
    <x v="4"/>
    <x v="0"/>
    <x v="6"/>
    <x v="0"/>
    <x v="0"/>
    <x v="0"/>
    <x v="0"/>
    <x v="84"/>
    <s v="FARMATODO COLOMBIA S.A"/>
    <m/>
  </r>
  <r>
    <x v="4"/>
    <x v="0"/>
    <x v="6"/>
    <x v="0"/>
    <x v="0"/>
    <x v="0"/>
    <x v="0"/>
    <x v="107"/>
    <s v="LUCERO VASQUEZ"/>
    <m/>
  </r>
  <r>
    <x v="4"/>
    <x v="0"/>
    <x v="6"/>
    <x v="0"/>
    <x v="0"/>
    <x v="0"/>
    <x v="0"/>
    <x v="115"/>
    <m/>
    <m/>
  </r>
  <r>
    <x v="4"/>
    <x v="0"/>
    <x v="6"/>
    <x v="0"/>
    <x v="0"/>
    <x v="0"/>
    <x v="0"/>
    <x v="138"/>
    <s v=" COLOMBIA TELECOMUNICACIONES S.A. E.S.P."/>
    <m/>
  </r>
  <r>
    <x v="4"/>
    <x v="0"/>
    <x v="6"/>
    <x v="0"/>
    <x v="0"/>
    <x v="0"/>
    <x v="0"/>
    <x v="108"/>
    <m/>
    <m/>
  </r>
  <r>
    <x v="4"/>
    <x v="0"/>
    <x v="6"/>
    <x v="0"/>
    <x v="0"/>
    <x v="0"/>
    <x v="0"/>
    <x v="109"/>
    <m/>
    <m/>
  </r>
  <r>
    <x v="4"/>
    <x v="0"/>
    <x v="6"/>
    <x v="0"/>
    <x v="0"/>
    <x v="0"/>
    <x v="0"/>
    <x v="116"/>
    <s v="JOSE JAVIER SALCEDO SANCHEZ"/>
    <m/>
  </r>
  <r>
    <x v="4"/>
    <x v="0"/>
    <x v="6"/>
    <x v="0"/>
    <x v="0"/>
    <x v="0"/>
    <x v="0"/>
    <x v="116"/>
    <s v="SIIGO SAS"/>
    <m/>
  </r>
  <r>
    <x v="4"/>
    <x v="0"/>
    <x v="6"/>
    <x v="0"/>
    <x v="0"/>
    <x v="0"/>
    <x v="0"/>
    <x v="79"/>
    <m/>
    <m/>
  </r>
  <r>
    <x v="4"/>
    <x v="0"/>
    <x v="6"/>
    <x v="0"/>
    <x v="0"/>
    <x v="0"/>
    <x v="12"/>
    <x v="81"/>
    <m/>
    <m/>
  </r>
  <r>
    <x v="4"/>
    <x v="0"/>
    <x v="6"/>
    <x v="0"/>
    <x v="0"/>
    <x v="0"/>
    <x v="12"/>
    <x v="82"/>
    <s v=" CAMARA DE COMERCIO DE CALI"/>
    <m/>
  </r>
  <r>
    <x v="4"/>
    <x v="0"/>
    <x v="6"/>
    <x v="0"/>
    <x v="0"/>
    <x v="0"/>
    <x v="12"/>
    <x v="83"/>
    <s v=" CAMARA DE COMERCIO DE CALI"/>
    <n v="239100"/>
  </r>
  <r>
    <x v="4"/>
    <x v="0"/>
    <x v="6"/>
    <x v="0"/>
    <x v="0"/>
    <x v="0"/>
    <x v="12"/>
    <x v="84"/>
    <s v="VALLE PEST CONTROL CALI SAS"/>
    <m/>
  </r>
  <r>
    <x v="4"/>
    <x v="0"/>
    <x v="6"/>
    <x v="0"/>
    <x v="0"/>
    <x v="0"/>
    <x v="19"/>
    <x v="100"/>
    <s v="SODIMAC COLOMBIA S.A."/>
    <n v="322941.18"/>
  </r>
  <r>
    <x v="4"/>
    <x v="0"/>
    <x v="6"/>
    <x v="0"/>
    <x v="0"/>
    <x v="0"/>
    <x v="19"/>
    <x v="100"/>
    <s v="GUSTAVO CASTRO FRANCO"/>
    <n v="3050000"/>
  </r>
  <r>
    <x v="4"/>
    <x v="0"/>
    <x v="6"/>
    <x v="0"/>
    <x v="0"/>
    <x v="0"/>
    <x v="19"/>
    <x v="140"/>
    <s v="COLOMBIANA DE COMERCIO SA"/>
    <n v="73781.52"/>
  </r>
  <r>
    <x v="4"/>
    <x v="0"/>
    <x v="6"/>
    <x v="0"/>
    <x v="0"/>
    <x v="0"/>
    <x v="28"/>
    <x v="150"/>
    <s v="VERGARA Y GRANADA SAS"/>
    <m/>
  </r>
  <r>
    <x v="4"/>
    <x v="0"/>
    <x v="6"/>
    <x v="0"/>
    <x v="0"/>
    <x v="0"/>
    <x v="31"/>
    <x v="85"/>
    <s v="ONLINE MARIA DEL MAR MEZU PALACIOS"/>
    <m/>
  </r>
  <r>
    <x v="4"/>
    <x v="0"/>
    <x v="6"/>
    <x v="0"/>
    <x v="0"/>
    <x v="0"/>
    <x v="31"/>
    <x v="85"/>
    <s v="FERRETODO LA PORTADA"/>
    <m/>
  </r>
  <r>
    <x v="4"/>
    <x v="0"/>
    <x v="6"/>
    <x v="0"/>
    <x v="0"/>
    <x v="0"/>
    <x v="27"/>
    <x v="140"/>
    <s v="JOSE JAVIER SALCEDO SANCHEZ"/>
    <m/>
  </r>
  <r>
    <x v="4"/>
    <x v="0"/>
    <x v="6"/>
    <x v="0"/>
    <x v="0"/>
    <x v="0"/>
    <x v="27"/>
    <x v="148"/>
    <s v=" PANGEA NATURAL PRODUCTS S.A.S."/>
    <n v="463700"/>
  </r>
  <r>
    <x v="4"/>
    <x v="0"/>
    <x v="6"/>
    <x v="0"/>
    <x v="0"/>
    <x v="0"/>
    <x v="27"/>
    <x v="139"/>
    <s v=" PANGEA NATURAL PRODUCTS S.A.S."/>
    <m/>
  </r>
  <r>
    <x v="4"/>
    <x v="0"/>
    <x v="6"/>
    <x v="0"/>
    <x v="0"/>
    <x v="0"/>
    <x v="27"/>
    <x v="149"/>
    <s v=" PANGEA NATURAL PRODUCTS S.A.S."/>
    <n v="1273725.8999999999"/>
  </r>
  <r>
    <x v="4"/>
    <x v="0"/>
    <x v="6"/>
    <x v="0"/>
    <x v="0"/>
    <x v="0"/>
    <x v="22"/>
    <x v="105"/>
    <s v=" PANGEA NATURAL PRODUCTS S.A.S."/>
    <m/>
  </r>
  <r>
    <x v="4"/>
    <x v="0"/>
    <x v="6"/>
    <x v="0"/>
    <x v="0"/>
    <x v="0"/>
    <x v="16"/>
    <x v="86"/>
    <s v="AEROVIAS DEL CONTINENTE AMERICANO S.A."/>
    <m/>
  </r>
  <r>
    <x v="4"/>
    <x v="0"/>
    <x v="6"/>
    <x v="0"/>
    <x v="0"/>
    <x v="0"/>
    <x v="16"/>
    <x v="86"/>
    <s v="AEROVIAS DE INTEGRACION REGIONAL S A"/>
    <m/>
  </r>
  <r>
    <x v="4"/>
    <x v="0"/>
    <x v="6"/>
    <x v="0"/>
    <x v="0"/>
    <x v="0"/>
    <x v="16"/>
    <x v="86"/>
    <s v="AERO REPUBLICA S.A"/>
    <m/>
  </r>
  <r>
    <x v="4"/>
    <x v="0"/>
    <x v="6"/>
    <x v="0"/>
    <x v="0"/>
    <x v="0"/>
    <x v="16"/>
    <x v="117"/>
    <s v="AIRBNB"/>
    <m/>
  </r>
  <r>
    <x v="4"/>
    <x v="0"/>
    <x v="6"/>
    <x v="0"/>
    <x v="0"/>
    <x v="0"/>
    <x v="16"/>
    <x v="117"/>
    <s v="HOSTAL LAS MERCEDES BOUTIQUE"/>
    <n v="460000"/>
  </r>
  <r>
    <x v="4"/>
    <x v="0"/>
    <x v="6"/>
    <x v="0"/>
    <x v="0"/>
    <x v="0"/>
    <x v="16"/>
    <x v="117"/>
    <s v="CIENTO UNO S.A.S"/>
    <m/>
  </r>
  <r>
    <x v="4"/>
    <x v="0"/>
    <x v="6"/>
    <x v="0"/>
    <x v="0"/>
    <x v="0"/>
    <x v="22"/>
    <x v="105"/>
    <m/>
    <m/>
  </r>
  <r>
    <x v="4"/>
    <x v="0"/>
    <x v="6"/>
    <x v="0"/>
    <x v="0"/>
    <x v="0"/>
    <x v="2"/>
    <x v="87"/>
    <s v=" SHOPIFY INC"/>
    <n v="2886754.84"/>
  </r>
  <r>
    <x v="4"/>
    <x v="0"/>
    <x v="6"/>
    <x v="0"/>
    <x v="0"/>
    <x v="0"/>
    <x v="2"/>
    <x v="87"/>
    <s v="CORPORACION CLUB DE TENIS CALI"/>
    <n v="832123.99"/>
  </r>
  <r>
    <x v="4"/>
    <x v="0"/>
    <x v="6"/>
    <x v="0"/>
    <x v="0"/>
    <x v="0"/>
    <x v="2"/>
    <x v="87"/>
    <s v="Open IA"/>
    <n v="88539.24"/>
  </r>
  <r>
    <x v="4"/>
    <x v="0"/>
    <x v="6"/>
    <x v="0"/>
    <x v="0"/>
    <x v="0"/>
    <x v="2"/>
    <x v="87"/>
    <s v="ASOCIACIÓN NACIONAL DE EMPRESARIOS DE COLOMBIA"/>
    <m/>
  </r>
  <r>
    <x v="4"/>
    <x v="0"/>
    <x v="6"/>
    <x v="0"/>
    <x v="0"/>
    <x v="0"/>
    <x v="2"/>
    <x v="155"/>
    <s v="CORPORACION CLUB DE TENIS CALI"/>
    <m/>
  </r>
  <r>
    <x v="4"/>
    <x v="0"/>
    <x v="6"/>
    <x v="0"/>
    <x v="0"/>
    <x v="0"/>
    <x v="2"/>
    <x v="155"/>
    <s v="CANTINA LA 15 SAS"/>
    <m/>
  </r>
  <r>
    <x v="4"/>
    <x v="0"/>
    <x v="6"/>
    <x v="0"/>
    <x v="0"/>
    <x v="0"/>
    <x v="2"/>
    <x v="155"/>
    <m/>
    <m/>
  </r>
  <r>
    <x v="4"/>
    <x v="0"/>
    <x v="6"/>
    <x v="0"/>
    <x v="0"/>
    <x v="0"/>
    <x v="2"/>
    <x v="88"/>
    <s v="COLOMBIANA DE COMERCIO SA"/>
    <n v="222941.18"/>
  </r>
  <r>
    <x v="4"/>
    <x v="0"/>
    <x v="6"/>
    <x v="0"/>
    <x v="0"/>
    <x v="0"/>
    <x v="2"/>
    <x v="88"/>
    <s v="QUESERA Y SALSAMENTARIA JY S.A.S."/>
    <n v="12100.85"/>
  </r>
  <r>
    <x v="4"/>
    <x v="0"/>
    <x v="6"/>
    <x v="0"/>
    <x v="0"/>
    <x v="0"/>
    <x v="2"/>
    <x v="89"/>
    <s v="REDOX COLOMBIA S.A.S."/>
    <m/>
  </r>
  <r>
    <x v="4"/>
    <x v="0"/>
    <x v="6"/>
    <x v="0"/>
    <x v="0"/>
    <x v="0"/>
    <x v="2"/>
    <x v="88"/>
    <s v="SURAMERICA COMERCIAL S.A.S."/>
    <n v="18487.400000000001"/>
  </r>
  <r>
    <x v="4"/>
    <x v="0"/>
    <x v="6"/>
    <x v="0"/>
    <x v="0"/>
    <x v="0"/>
    <x v="2"/>
    <x v="88"/>
    <s v="FARMATODO COLOMBIA S.A"/>
    <m/>
  </r>
  <r>
    <x v="4"/>
    <x v="0"/>
    <x v="6"/>
    <x v="0"/>
    <x v="0"/>
    <x v="0"/>
    <x v="2"/>
    <x v="89"/>
    <s v="IMAGEN IMPRESORES JA S.A.S."/>
    <n v="89700"/>
  </r>
  <r>
    <x v="4"/>
    <x v="0"/>
    <x v="6"/>
    <x v="0"/>
    <x v="0"/>
    <x v="0"/>
    <x v="2"/>
    <x v="89"/>
    <s v=" ANILLANDO CALI LTDA"/>
    <n v="64286"/>
  </r>
  <r>
    <x v="4"/>
    <x v="0"/>
    <x v="6"/>
    <x v="0"/>
    <x v="0"/>
    <x v="0"/>
    <x v="2"/>
    <x v="89"/>
    <s v="SODIMAC COLOMBIA S.A."/>
    <n v="411428.57"/>
  </r>
  <r>
    <x v="4"/>
    <x v="0"/>
    <x v="6"/>
    <x v="0"/>
    <x v="0"/>
    <x v="0"/>
    <x v="2"/>
    <x v="89"/>
    <s v="VITRICRISTALES SAS"/>
    <m/>
  </r>
  <r>
    <x v="4"/>
    <x v="0"/>
    <x v="6"/>
    <x v="0"/>
    <x v="0"/>
    <x v="0"/>
    <x v="2"/>
    <x v="90"/>
    <s v="GRUPO ARGURI SAS "/>
    <n v="210701"/>
  </r>
  <r>
    <x v="4"/>
    <x v="0"/>
    <x v="6"/>
    <x v="0"/>
    <x v="0"/>
    <x v="0"/>
    <x v="2"/>
    <x v="90"/>
    <m/>
    <m/>
  </r>
  <r>
    <x v="4"/>
    <x v="0"/>
    <x v="6"/>
    <x v="0"/>
    <x v="0"/>
    <x v="0"/>
    <x v="2"/>
    <x v="91"/>
    <s v="EL MOLINO EDUARDO MOLINARI PALACIN &amp; CIA. S. EN C."/>
    <n v="124924"/>
  </r>
  <r>
    <x v="4"/>
    <x v="0"/>
    <x v="6"/>
    <x v="0"/>
    <x v="0"/>
    <x v="0"/>
    <x v="2"/>
    <x v="91"/>
    <s v="ONLINE MARIA DEL MAR MEZU PALACIOS"/>
    <n v="317950"/>
  </r>
  <r>
    <x v="4"/>
    <x v="0"/>
    <x v="6"/>
    <x v="0"/>
    <x v="0"/>
    <x v="0"/>
    <x v="2"/>
    <x v="91"/>
    <s v="BACO FOODS COLOMBIA S.A.S"/>
    <m/>
  </r>
  <r>
    <x v="4"/>
    <x v="0"/>
    <x v="6"/>
    <x v="0"/>
    <x v="0"/>
    <x v="0"/>
    <x v="2"/>
    <x v="91"/>
    <s v="DONDOHE4K S.A.S"/>
    <m/>
  </r>
  <r>
    <x v="4"/>
    <x v="0"/>
    <x v="6"/>
    <x v="0"/>
    <x v="0"/>
    <x v="0"/>
    <x v="2"/>
    <x v="91"/>
    <s v="ALIMENTOS JOMAS"/>
    <n v="373880"/>
  </r>
  <r>
    <x v="4"/>
    <x v="0"/>
    <x v="6"/>
    <x v="0"/>
    <x v="0"/>
    <x v="0"/>
    <x v="2"/>
    <x v="91"/>
    <s v="LA RECETA Y CIA S.A.S"/>
    <m/>
  </r>
  <r>
    <x v="4"/>
    <x v="0"/>
    <x v="6"/>
    <x v="0"/>
    <x v="0"/>
    <x v="0"/>
    <x v="2"/>
    <x v="136"/>
    <s v="AGUSTIN ARMANDO POVEDA OVIEDO"/>
    <m/>
  </r>
  <r>
    <x v="4"/>
    <x v="0"/>
    <x v="6"/>
    <x v="0"/>
    <x v="0"/>
    <x v="0"/>
    <x v="2"/>
    <x v="136"/>
    <s v="DIEGO FERNANDO MORALES CELIS"/>
    <n v="170000"/>
  </r>
  <r>
    <x v="4"/>
    <x v="0"/>
    <x v="6"/>
    <x v="0"/>
    <x v="0"/>
    <x v="0"/>
    <x v="2"/>
    <x v="136"/>
    <s v="SAN CAMILO COFFE INDUSTRY SAS"/>
    <m/>
  </r>
  <r>
    <x v="4"/>
    <x v="0"/>
    <x v="6"/>
    <x v="0"/>
    <x v="0"/>
    <x v="0"/>
    <x v="2"/>
    <x v="136"/>
    <s v="DIEGO CAICEDO"/>
    <n v="220000"/>
  </r>
  <r>
    <x v="4"/>
    <x v="0"/>
    <x v="6"/>
    <x v="0"/>
    <x v="0"/>
    <x v="0"/>
    <x v="2"/>
    <x v="136"/>
    <s v="AGUSTIN ARMANDO POVEDA OVIEDO"/>
    <n v="230000"/>
  </r>
  <r>
    <x v="4"/>
    <x v="0"/>
    <x v="6"/>
    <x v="0"/>
    <x v="0"/>
    <x v="0"/>
    <x v="2"/>
    <x v="136"/>
    <s v="sebastian marin ramirez"/>
    <m/>
  </r>
  <r>
    <x v="4"/>
    <x v="0"/>
    <x v="6"/>
    <x v="0"/>
    <x v="0"/>
    <x v="0"/>
    <x v="2"/>
    <x v="136"/>
    <s v="ONLINE MARIA DEL MAR MEZU PALACIOS"/>
    <m/>
  </r>
  <r>
    <x v="4"/>
    <x v="0"/>
    <x v="6"/>
    <x v="0"/>
    <x v="0"/>
    <x v="0"/>
    <x v="2"/>
    <x v="136"/>
    <s v="ALEXANDRA MARIN RAMIREZ"/>
    <m/>
  </r>
  <r>
    <x v="4"/>
    <x v="0"/>
    <x v="6"/>
    <x v="0"/>
    <x v="0"/>
    <x v="0"/>
    <x v="2"/>
    <x v="141"/>
    <s v="ONLINE OSCAR ESCOBAR JIMENEZ"/>
    <m/>
  </r>
  <r>
    <x v="4"/>
    <x v="0"/>
    <x v="6"/>
    <x v="0"/>
    <x v="0"/>
    <x v="0"/>
    <x v="2"/>
    <x v="141"/>
    <m/>
    <m/>
  </r>
  <r>
    <x v="4"/>
    <x v="0"/>
    <x v="6"/>
    <x v="0"/>
    <x v="0"/>
    <x v="0"/>
    <x v="2"/>
    <x v="141"/>
    <m/>
    <m/>
  </r>
  <r>
    <x v="4"/>
    <x v="0"/>
    <x v="6"/>
    <x v="0"/>
    <x v="0"/>
    <x v="0"/>
    <x v="2"/>
    <x v="93"/>
    <m/>
    <m/>
  </r>
  <r>
    <x v="4"/>
    <x v="0"/>
    <x v="6"/>
    <x v="0"/>
    <x v="0"/>
    <x v="0"/>
    <x v="2"/>
    <x v="84"/>
    <s v="CRISTY ALEJANDRO PARRA HOYOS"/>
    <n v="21008.400000000001"/>
  </r>
  <r>
    <x v="4"/>
    <x v="0"/>
    <x v="6"/>
    <x v="0"/>
    <x v="0"/>
    <x v="0"/>
    <x v="2"/>
    <x v="84"/>
    <s v="SANATCRISTALES SAS"/>
    <n v="889075.63"/>
  </r>
  <r>
    <x v="4"/>
    <x v="0"/>
    <x v="6"/>
    <x v="0"/>
    <x v="0"/>
    <x v="0"/>
    <x v="2"/>
    <x v="84"/>
    <s v="SURAMERICA COMERCIAL S.A.S."/>
    <n v="407563.03"/>
  </r>
  <r>
    <x v="4"/>
    <x v="0"/>
    <x v="6"/>
    <x v="0"/>
    <x v="0"/>
    <x v="0"/>
    <x v="2"/>
    <x v="84"/>
    <m/>
    <m/>
  </r>
  <r>
    <x v="4"/>
    <x v="0"/>
    <x v="6"/>
    <x v="0"/>
    <x v="0"/>
    <x v="0"/>
    <x v="2"/>
    <x v="84"/>
    <m/>
    <m/>
  </r>
  <r>
    <x v="4"/>
    <x v="0"/>
    <x v="6"/>
    <x v="0"/>
    <x v="0"/>
    <x v="0"/>
    <x v="2"/>
    <x v="84"/>
    <m/>
    <m/>
  </r>
  <r>
    <x v="4"/>
    <x v="0"/>
    <x v="6"/>
    <x v="0"/>
    <x v="0"/>
    <x v="0"/>
    <x v="2"/>
    <x v="84"/>
    <m/>
    <m/>
  </r>
  <r>
    <x v="4"/>
    <x v="0"/>
    <x v="6"/>
    <x v="0"/>
    <x v="0"/>
    <x v="0"/>
    <x v="2"/>
    <x v="84"/>
    <m/>
    <m/>
  </r>
  <r>
    <x v="4"/>
    <x v="0"/>
    <x v="6"/>
    <x v="0"/>
    <x v="0"/>
    <x v="0"/>
    <x v="2"/>
    <x v="84"/>
    <m/>
    <m/>
  </r>
  <r>
    <x v="4"/>
    <x v="0"/>
    <x v="6"/>
    <x v="0"/>
    <x v="0"/>
    <x v="0"/>
    <x v="2"/>
    <x v="84"/>
    <m/>
    <m/>
  </r>
  <r>
    <x v="4"/>
    <x v="0"/>
    <x v="6"/>
    <x v="0"/>
    <x v="0"/>
    <x v="7"/>
    <x v="4"/>
    <x v="119"/>
    <s v="DAVID MUÑOZ MONTOYA"/>
    <n v="2913333"/>
  </r>
  <r>
    <x v="4"/>
    <x v="0"/>
    <x v="6"/>
    <x v="0"/>
    <x v="0"/>
    <x v="7"/>
    <x v="4"/>
    <x v="119"/>
    <s v="ALEXANDRA MARIN RAMIREZ"/>
    <n v="2958333"/>
  </r>
  <r>
    <x v="4"/>
    <x v="0"/>
    <x v="6"/>
    <x v="0"/>
    <x v="0"/>
    <x v="7"/>
    <x v="4"/>
    <x v="119"/>
    <s v="OSCAR ESCOBAR JIMÉNEZ"/>
    <n v="5000000"/>
  </r>
  <r>
    <x v="4"/>
    <x v="0"/>
    <x v="6"/>
    <x v="0"/>
    <x v="0"/>
    <x v="7"/>
    <x v="4"/>
    <x v="120"/>
    <s v="DAVID MUÑOZ MONTOYA"/>
    <m/>
  </r>
  <r>
    <x v="4"/>
    <x v="0"/>
    <x v="6"/>
    <x v="0"/>
    <x v="0"/>
    <x v="7"/>
    <x v="4"/>
    <x v="121"/>
    <s v="DAVID MUÑOZ MONTOYA"/>
    <n v="462500"/>
  </r>
  <r>
    <x v="4"/>
    <x v="0"/>
    <x v="6"/>
    <x v="0"/>
    <x v="0"/>
    <x v="7"/>
    <x v="4"/>
    <x v="121"/>
    <s v="OSCAR ESCOBAR JIMÉNEZ"/>
    <n v="500000"/>
  </r>
  <r>
    <x v="4"/>
    <x v="0"/>
    <x v="6"/>
    <x v="0"/>
    <x v="0"/>
    <x v="7"/>
    <x v="4"/>
    <x v="121"/>
    <s v="ALEXANDRA MARIN RAMIREZ"/>
    <n v="295833"/>
  </r>
  <r>
    <x v="4"/>
    <x v="0"/>
    <x v="6"/>
    <x v="0"/>
    <x v="0"/>
    <x v="7"/>
    <x v="4"/>
    <x v="122"/>
    <s v="DAVID MUÑOZ MONTOYA"/>
    <n v="55500"/>
  </r>
  <r>
    <x v="4"/>
    <x v="0"/>
    <x v="6"/>
    <x v="0"/>
    <x v="0"/>
    <x v="7"/>
    <x v="4"/>
    <x v="122"/>
    <s v="ALEXANDRA MARIN RAMIREZ"/>
    <n v="35500"/>
  </r>
  <r>
    <x v="4"/>
    <x v="0"/>
    <x v="6"/>
    <x v="0"/>
    <x v="0"/>
    <x v="7"/>
    <x v="4"/>
    <x v="122"/>
    <s v="OSCAR ESCOBAR JIMÉNEZ"/>
    <n v="60000"/>
  </r>
  <r>
    <x v="4"/>
    <x v="0"/>
    <x v="6"/>
    <x v="0"/>
    <x v="0"/>
    <x v="7"/>
    <x v="4"/>
    <x v="123"/>
    <s v="DAVID MUÑOZ MONTOYA"/>
    <n v="462500"/>
  </r>
  <r>
    <x v="4"/>
    <x v="0"/>
    <x v="6"/>
    <x v="0"/>
    <x v="0"/>
    <x v="7"/>
    <x v="4"/>
    <x v="123"/>
    <s v="OSCAR ESCOBAR JIMÉNEZ"/>
    <n v="500000"/>
  </r>
  <r>
    <x v="4"/>
    <x v="0"/>
    <x v="6"/>
    <x v="0"/>
    <x v="0"/>
    <x v="7"/>
    <x v="4"/>
    <x v="123"/>
    <s v="ALEXANDRA MARIN RAMIREZ"/>
    <n v="295833"/>
  </r>
  <r>
    <x v="4"/>
    <x v="0"/>
    <x v="6"/>
    <x v="0"/>
    <x v="0"/>
    <x v="7"/>
    <x v="4"/>
    <x v="124"/>
    <s v="DAVID MUÑOZ MONTOYA"/>
    <n v="231250"/>
  </r>
  <r>
    <x v="4"/>
    <x v="0"/>
    <x v="6"/>
    <x v="0"/>
    <x v="0"/>
    <x v="7"/>
    <x v="4"/>
    <x v="124"/>
    <s v="OSCAR ESCOBAR JIMÉNEZ"/>
    <n v="250000"/>
  </r>
  <r>
    <x v="4"/>
    <x v="0"/>
    <x v="6"/>
    <x v="0"/>
    <x v="0"/>
    <x v="7"/>
    <x v="4"/>
    <x v="124"/>
    <s v="ALEXANDRA MARIN RAMIREZ"/>
    <n v="899048"/>
  </r>
  <r>
    <x v="4"/>
    <x v="0"/>
    <x v="6"/>
    <x v="0"/>
    <x v="0"/>
    <x v="7"/>
    <x v="4"/>
    <x v="135"/>
    <m/>
    <m/>
  </r>
  <r>
    <x v="4"/>
    <x v="0"/>
    <x v="6"/>
    <x v="0"/>
    <x v="0"/>
    <x v="7"/>
    <x v="4"/>
    <x v="125"/>
    <s v="DAVID MUÑOZ MONTOYA"/>
    <m/>
  </r>
  <r>
    <x v="4"/>
    <x v="0"/>
    <x v="6"/>
    <x v="0"/>
    <x v="0"/>
    <x v="7"/>
    <x v="4"/>
    <x v="144"/>
    <s v="DAVID MUÑOZ MONTOYA"/>
    <n v="1750000"/>
  </r>
  <r>
    <x v="4"/>
    <x v="0"/>
    <x v="6"/>
    <x v="0"/>
    <x v="0"/>
    <x v="7"/>
    <x v="4"/>
    <x v="144"/>
    <s v="OSCAR ESCOBAR JIMÉNEZ"/>
    <m/>
  </r>
  <r>
    <x v="4"/>
    <x v="0"/>
    <x v="6"/>
    <x v="0"/>
    <x v="0"/>
    <x v="7"/>
    <x v="4"/>
    <x v="126"/>
    <m/>
    <m/>
  </r>
  <r>
    <x v="4"/>
    <x v="0"/>
    <x v="6"/>
    <x v="0"/>
    <x v="0"/>
    <x v="7"/>
    <x v="4"/>
    <x v="127"/>
    <s v="SEGUROS DE RIESGOS LABORALES SURAMERICANA S.A."/>
    <n v="63754"/>
  </r>
  <r>
    <x v="4"/>
    <x v="0"/>
    <x v="6"/>
    <x v="0"/>
    <x v="0"/>
    <x v="7"/>
    <x v="4"/>
    <x v="152"/>
    <s v="Eps Famisanar"/>
    <m/>
  </r>
  <r>
    <x v="4"/>
    <x v="0"/>
    <x v="6"/>
    <x v="0"/>
    <x v="0"/>
    <x v="7"/>
    <x v="4"/>
    <x v="128"/>
    <s v="Protección S.A"/>
    <n v="1633700"/>
  </r>
  <r>
    <x v="4"/>
    <x v="0"/>
    <x v="6"/>
    <x v="0"/>
    <x v="0"/>
    <x v="7"/>
    <x v="4"/>
    <x v="129"/>
    <s v="Colsubsidio "/>
    <n v="222222"/>
  </r>
  <r>
    <x v="4"/>
    <x v="0"/>
    <x v="6"/>
    <x v="0"/>
    <x v="0"/>
    <x v="7"/>
    <x v="4"/>
    <x v="129"/>
    <s v="Comfandi"/>
    <n v="382000"/>
  </r>
  <r>
    <x v="4"/>
    <x v="0"/>
    <x v="6"/>
    <x v="0"/>
    <x v="0"/>
    <x v="7"/>
    <x v="0"/>
    <x v="165"/>
    <s v="ONLINE OSCAR ESCOBAR JIMENEZ"/>
    <m/>
  </r>
  <r>
    <x v="4"/>
    <x v="0"/>
    <x v="6"/>
    <x v="0"/>
    <x v="0"/>
    <x v="7"/>
    <x v="2"/>
    <x v="131"/>
    <s v="DAVID MUÑOZ MONTOYA"/>
    <m/>
  </r>
  <r>
    <x v="4"/>
    <x v="0"/>
    <x v="6"/>
    <x v="0"/>
    <x v="0"/>
    <x v="1"/>
    <x v="7"/>
    <x v="34"/>
    <s v="Bancolombia"/>
    <n v="140160"/>
  </r>
  <r>
    <x v="4"/>
    <x v="0"/>
    <x v="6"/>
    <x v="0"/>
    <x v="0"/>
    <x v="1"/>
    <x v="7"/>
    <x v="20"/>
    <s v="Bancolombia"/>
    <n v="283750"/>
  </r>
  <r>
    <x v="4"/>
    <x v="0"/>
    <x v="6"/>
    <x v="0"/>
    <x v="0"/>
    <x v="1"/>
    <x v="7"/>
    <x v="20"/>
    <s v="Mercadopago Colombia Ltda"/>
    <n v="1077347.8600000001"/>
  </r>
  <r>
    <x v="4"/>
    <x v="0"/>
    <x v="6"/>
    <x v="0"/>
    <x v="0"/>
    <x v="1"/>
    <x v="7"/>
    <x v="101"/>
    <s v="NUEVO SOI"/>
    <n v="4000"/>
  </r>
  <r>
    <x v="4"/>
    <x v="0"/>
    <x v="6"/>
    <x v="0"/>
    <x v="0"/>
    <x v="1"/>
    <x v="7"/>
    <x v="101"/>
    <s v="Colsubsidio "/>
    <m/>
  </r>
  <r>
    <x v="4"/>
    <x v="0"/>
    <x v="6"/>
    <x v="0"/>
    <x v="0"/>
    <x v="1"/>
    <x v="7"/>
    <x v="101"/>
    <s v="Sanitas"/>
    <m/>
  </r>
  <r>
    <x v="4"/>
    <x v="0"/>
    <x v="6"/>
    <x v="0"/>
    <x v="0"/>
    <x v="1"/>
    <x v="7"/>
    <x v="101"/>
    <s v="Eps Famisanar"/>
    <m/>
  </r>
  <r>
    <x v="4"/>
    <x v="0"/>
    <x v="6"/>
    <x v="0"/>
    <x v="0"/>
    <x v="1"/>
    <x v="7"/>
    <x v="101"/>
    <s v="EPS Sura"/>
    <m/>
  </r>
  <r>
    <x v="4"/>
    <x v="0"/>
    <x v="6"/>
    <x v="0"/>
    <x v="0"/>
    <x v="1"/>
    <x v="7"/>
    <x v="101"/>
    <s v="Comfandi "/>
    <m/>
  </r>
  <r>
    <x v="4"/>
    <x v="0"/>
    <x v="6"/>
    <x v="0"/>
    <x v="0"/>
    <x v="1"/>
    <x v="7"/>
    <x v="101"/>
    <s v="DIAN"/>
    <m/>
  </r>
  <r>
    <x v="4"/>
    <x v="0"/>
    <x v="6"/>
    <x v="0"/>
    <x v="0"/>
    <x v="1"/>
    <x v="7"/>
    <x v="159"/>
    <s v="GOOGLE LLC"/>
    <m/>
  </r>
  <r>
    <x v="4"/>
    <x v="0"/>
    <x v="6"/>
    <x v="0"/>
    <x v="0"/>
    <x v="1"/>
    <x v="7"/>
    <x v="159"/>
    <s v="FAVEBOOK IRELAND LIMITED"/>
    <m/>
  </r>
  <r>
    <x v="4"/>
    <x v="0"/>
    <x v="6"/>
    <x v="0"/>
    <x v="0"/>
    <x v="1"/>
    <x v="7"/>
    <x v="55"/>
    <s v="FARMATODO COLOMBIA S.A"/>
    <n v="1157918"/>
  </r>
  <r>
    <x v="4"/>
    <x v="0"/>
    <x v="6"/>
    <x v="0"/>
    <x v="0"/>
    <x v="1"/>
    <x v="7"/>
    <x v="55"/>
    <s v="CONNPLANTS SAS"/>
    <n v="-360100"/>
  </r>
  <r>
    <x v="4"/>
    <x v="0"/>
    <x v="6"/>
    <x v="0"/>
    <x v="0"/>
    <x v="1"/>
    <x v="8"/>
    <x v="22"/>
    <s v="Bancolombia"/>
    <n v="831479"/>
  </r>
  <r>
    <x v="4"/>
    <x v="0"/>
    <x v="6"/>
    <x v="0"/>
    <x v="0"/>
    <x v="1"/>
    <x v="8"/>
    <x v="94"/>
    <s v="CONNPLANTS SAS"/>
    <m/>
  </r>
  <r>
    <x v="4"/>
    <x v="0"/>
    <x v="6"/>
    <x v="0"/>
    <x v="0"/>
    <x v="1"/>
    <x v="8"/>
    <x v="94"/>
    <s v="MANCHOLA ASOCIADOS LTDA"/>
    <m/>
  </r>
  <r>
    <x v="4"/>
    <x v="0"/>
    <x v="6"/>
    <x v="0"/>
    <x v="0"/>
    <x v="1"/>
    <x v="8"/>
    <x v="94"/>
    <s v="Hotel Laureles Plaza SAS"/>
    <m/>
  </r>
  <r>
    <x v="4"/>
    <x v="0"/>
    <x v="6"/>
    <x v="0"/>
    <x v="0"/>
    <x v="1"/>
    <x v="8"/>
    <x v="94"/>
    <s v="HOSTAL LAS MERCEDES BOUTIQUE"/>
    <m/>
  </r>
  <r>
    <x v="4"/>
    <x v="0"/>
    <x v="6"/>
    <x v="0"/>
    <x v="0"/>
    <x v="1"/>
    <x v="8"/>
    <x v="94"/>
    <s v="sebastian marin ramirez"/>
    <m/>
  </r>
  <r>
    <x v="4"/>
    <x v="0"/>
    <x v="6"/>
    <x v="0"/>
    <x v="0"/>
    <x v="1"/>
    <x v="8"/>
    <x v="94"/>
    <s v="SERGIO ALEJANDRO ACOSTA FRANCO"/>
    <n v="40278.230000000003"/>
  </r>
  <r>
    <x v="4"/>
    <x v="0"/>
    <x v="6"/>
    <x v="0"/>
    <x v="0"/>
    <x v="1"/>
    <x v="8"/>
    <x v="94"/>
    <s v="PRODUCCION GRAFICA EDITORES SAS"/>
    <n v="3920.83"/>
  </r>
  <r>
    <x v="4"/>
    <x v="0"/>
    <x v="6"/>
    <x v="0"/>
    <x v="0"/>
    <x v="1"/>
    <x v="8"/>
    <x v="94"/>
    <s v="HOSTAL LAS MERCEDES BOUTIQUE"/>
    <n v="20148"/>
  </r>
  <r>
    <x v="4"/>
    <x v="0"/>
    <x v="6"/>
    <x v="0"/>
    <x v="0"/>
    <x v="1"/>
    <x v="8"/>
    <x v="94"/>
    <s v="MARIA JOSE LOPEZ BOLAÑOS"/>
    <n v="9300"/>
  </r>
  <r>
    <x v="4"/>
    <x v="0"/>
    <x v="6"/>
    <x v="0"/>
    <x v="0"/>
    <x v="1"/>
    <x v="8"/>
    <x v="95"/>
    <m/>
    <m/>
  </r>
  <r>
    <x v="4"/>
    <x v="0"/>
    <x v="6"/>
    <x v="0"/>
    <x v="0"/>
    <x v="1"/>
    <x v="8"/>
    <x v="94"/>
    <s v="EMPACKING GLOBAL SAS"/>
    <m/>
  </r>
  <r>
    <x v="4"/>
    <x v="0"/>
    <x v="6"/>
    <x v="0"/>
    <x v="0"/>
    <x v="1"/>
    <x v="8"/>
    <x v="156"/>
    <s v="MUNICIPIO DE SANTIAGO DE CALI"/>
    <m/>
  </r>
  <r>
    <x v="4"/>
    <x v="0"/>
    <x v="6"/>
    <x v="0"/>
    <x v="0"/>
    <x v="1"/>
    <x v="8"/>
    <x v="156"/>
    <s v=" COLOMBIA TELECOMUNICACIONES S.A. E.S.P."/>
    <m/>
  </r>
  <r>
    <x v="4"/>
    <x v="0"/>
    <x v="6"/>
    <x v="0"/>
    <x v="0"/>
    <x v="1"/>
    <x v="8"/>
    <x v="156"/>
    <s v="Protección S.A"/>
    <m/>
  </r>
  <r>
    <x v="4"/>
    <x v="0"/>
    <x v="6"/>
    <x v="0"/>
    <x v="0"/>
    <x v="1"/>
    <x v="8"/>
    <x v="156"/>
    <s v="RANPACK SAS"/>
    <m/>
  </r>
  <r>
    <x v="4"/>
    <x v="0"/>
    <x v="6"/>
    <x v="0"/>
    <x v="0"/>
    <x v="1"/>
    <x v="8"/>
    <x v="156"/>
    <s v="MERCADEO COMPARTIDO SAS"/>
    <m/>
  </r>
  <r>
    <x v="4"/>
    <x v="0"/>
    <x v="6"/>
    <x v="0"/>
    <x v="0"/>
    <x v="1"/>
    <x v="8"/>
    <x v="156"/>
    <s v="ALLTAG SAS"/>
    <m/>
  </r>
  <r>
    <x v="4"/>
    <x v="0"/>
    <x v="6"/>
    <x v="0"/>
    <x v="0"/>
    <x v="1"/>
    <x v="8"/>
    <x v="156"/>
    <s v="FARMAVIT EMPRESA ASOCIATIVA DE TRABAJO"/>
    <m/>
  </r>
  <r>
    <x v="4"/>
    <x v="0"/>
    <x v="6"/>
    <x v="0"/>
    <x v="0"/>
    <x v="1"/>
    <x v="8"/>
    <x v="156"/>
    <s v="AEROVIAS DEL CONTINENTE AMERICANO S.A."/>
    <m/>
  </r>
  <r>
    <x v="4"/>
    <x v="0"/>
    <x v="6"/>
    <x v="0"/>
    <x v="0"/>
    <x v="1"/>
    <x v="8"/>
    <x v="156"/>
    <s v="MELONN SAS"/>
    <m/>
  </r>
  <r>
    <x v="4"/>
    <x v="0"/>
    <x v="6"/>
    <x v="0"/>
    <x v="0"/>
    <x v="1"/>
    <x v="8"/>
    <x v="156"/>
    <s v="DIAN"/>
    <n v="-293.64"/>
  </r>
  <r>
    <x v="4"/>
    <x v="0"/>
    <x v="6"/>
    <x v="0"/>
    <x v="0"/>
    <x v="1"/>
    <x v="8"/>
    <x v="156"/>
    <s v="ALLTAG SAS"/>
    <m/>
  </r>
  <r>
    <x v="4"/>
    <x v="0"/>
    <x v="6"/>
    <x v="0"/>
    <x v="0"/>
    <x v="1"/>
    <x v="8"/>
    <x v="156"/>
    <m/>
    <m/>
  </r>
  <r>
    <x v="4"/>
    <x v="0"/>
    <x v="6"/>
    <x v="0"/>
    <x v="0"/>
    <x v="1"/>
    <x v="8"/>
    <x v="156"/>
    <m/>
    <m/>
  </r>
  <r>
    <x v="4"/>
    <x v="0"/>
    <x v="6"/>
    <x v="0"/>
    <x v="0"/>
    <x v="1"/>
    <x v="8"/>
    <x v="4"/>
    <s v="Go Healthy Vive Saludable SAS"/>
    <n v="-89976.320000000007"/>
  </r>
  <r>
    <x v="4"/>
    <x v="0"/>
    <x v="6"/>
    <x v="0"/>
    <x v="0"/>
    <x v="1"/>
    <x v="8"/>
    <x v="4"/>
    <s v="COLOMBIANA DE COMERCIO SA"/>
    <n v="2950156"/>
  </r>
  <r>
    <x v="4"/>
    <x v="0"/>
    <x v="6"/>
    <x v="0"/>
    <x v="0"/>
    <x v="1"/>
    <x v="8"/>
    <x v="4"/>
    <s v="ARTEMISA S.A.S BIC"/>
    <n v="295536.92"/>
  </r>
  <r>
    <x v="4"/>
    <x v="0"/>
    <x v="6"/>
    <x v="0"/>
    <x v="0"/>
    <x v="1"/>
    <x v="8"/>
    <x v="4"/>
    <s v="NVERSIONES HERMANOS GOMEZ MENDOZA S.A.S"/>
    <n v="236840.03999999998"/>
  </r>
  <r>
    <x v="4"/>
    <x v="0"/>
    <x v="6"/>
    <x v="0"/>
    <x v="0"/>
    <x v="1"/>
    <x v="8"/>
    <x v="4"/>
    <s v=" KOBA COLOMBIA SAS"/>
    <m/>
  </r>
  <r>
    <x v="4"/>
    <x v="0"/>
    <x v="6"/>
    <x v="0"/>
    <x v="0"/>
    <x v="1"/>
    <x v="8"/>
    <x v="4"/>
    <s v="FARMAVIT EMPRESA ASOCIATIVA DE TRABAJO"/>
    <m/>
  </r>
  <r>
    <x v="4"/>
    <x v="0"/>
    <x v="6"/>
    <x v="0"/>
    <x v="0"/>
    <x v="1"/>
    <x v="8"/>
    <x v="4"/>
    <s v=" GODADDY"/>
    <m/>
  </r>
  <r>
    <x v="4"/>
    <x v="0"/>
    <x v="6"/>
    <x v="0"/>
    <x v="0"/>
    <x v="1"/>
    <x v="8"/>
    <x v="4"/>
    <s v="FUNDACION ZOOLOGICA DE CALI REST  HACIENDA DEL BOSQUE"/>
    <m/>
  </r>
  <r>
    <x v="4"/>
    <x v="0"/>
    <x v="6"/>
    <x v="0"/>
    <x v="0"/>
    <x v="1"/>
    <x v="8"/>
    <x v="4"/>
    <s v="HM HENNES MAURITZ COLOMBIA SAS"/>
    <m/>
  </r>
  <r>
    <x v="4"/>
    <x v="0"/>
    <x v="6"/>
    <x v="0"/>
    <x v="0"/>
    <x v="1"/>
    <x v="8"/>
    <x v="4"/>
    <s v="META PLATAFORMS IRELAND LIMITED"/>
    <m/>
  </r>
  <r>
    <x v="4"/>
    <x v="0"/>
    <x v="6"/>
    <x v="0"/>
    <x v="0"/>
    <x v="1"/>
    <x v="8"/>
    <x v="4"/>
    <s v="CORPORACION CLUB DE TENIS CALI"/>
    <m/>
  </r>
  <r>
    <x v="4"/>
    <x v="0"/>
    <x v="6"/>
    <x v="0"/>
    <x v="0"/>
    <x v="1"/>
    <x v="8"/>
    <x v="4"/>
    <s v=" PANGEA NATURAL PRODUCTS S.A.S."/>
    <m/>
  </r>
  <r>
    <x v="4"/>
    <x v="0"/>
    <x v="6"/>
    <x v="0"/>
    <x v="0"/>
    <x v="1"/>
    <x v="8"/>
    <x v="4"/>
    <s v=" TDT SAS"/>
    <m/>
  </r>
  <r>
    <x v="4"/>
    <x v="0"/>
    <x v="6"/>
    <x v="0"/>
    <x v="0"/>
    <x v="1"/>
    <x v="8"/>
    <x v="4"/>
    <s v="SEBASTIAN MENDOZA CASTAÑO"/>
    <m/>
  </r>
  <r>
    <x v="4"/>
    <x v="0"/>
    <x v="6"/>
    <x v="0"/>
    <x v="0"/>
    <x v="1"/>
    <x v="8"/>
    <x v="4"/>
    <s v="ONLINE MARIA DEL MAR MEZU PALACIOS"/>
    <m/>
  </r>
  <r>
    <x v="4"/>
    <x v="0"/>
    <x v="6"/>
    <x v="0"/>
    <x v="0"/>
    <x v="1"/>
    <x v="8"/>
    <x v="4"/>
    <s v="ONLINE OSCAR ESCOBAR JIMENEZ"/>
    <m/>
  </r>
  <r>
    <x v="4"/>
    <x v="0"/>
    <x v="6"/>
    <x v="0"/>
    <x v="0"/>
    <x v="1"/>
    <x v="8"/>
    <x v="4"/>
    <s v="COLOMBIANA DE COMERCIO SA"/>
    <m/>
  </r>
  <r>
    <x v="4"/>
    <x v="0"/>
    <x v="6"/>
    <x v="0"/>
    <x v="0"/>
    <x v="1"/>
    <x v="8"/>
    <x v="4"/>
    <s v="DIAN"/>
    <m/>
  </r>
  <r>
    <x v="4"/>
    <x v="0"/>
    <x v="6"/>
    <x v="0"/>
    <x v="0"/>
    <x v="1"/>
    <x v="8"/>
    <x v="4"/>
    <s v="FARMACIA DROGUERIA SAN JORGE LTDA"/>
    <m/>
  </r>
  <r>
    <x v="4"/>
    <x v="0"/>
    <x v="6"/>
    <x v="0"/>
    <x v="0"/>
    <x v="1"/>
    <x v="8"/>
    <x v="4"/>
    <s v="GASTRONOMIA GROUP SAS"/>
    <m/>
  </r>
  <r>
    <x v="4"/>
    <x v="0"/>
    <x v="6"/>
    <x v="0"/>
    <x v="0"/>
    <x v="1"/>
    <x v="8"/>
    <x v="4"/>
    <s v="Yina Yereinza Acevedo Álvarez"/>
    <m/>
  </r>
  <r>
    <x v="4"/>
    <x v="0"/>
    <x v="6"/>
    <x v="0"/>
    <x v="0"/>
    <x v="1"/>
    <x v="8"/>
    <x v="4"/>
    <m/>
    <m/>
  </r>
  <r>
    <x v="4"/>
    <x v="0"/>
    <x v="6"/>
    <x v="0"/>
    <x v="0"/>
    <x v="1"/>
    <x v="8"/>
    <x v="4"/>
    <m/>
    <m/>
  </r>
  <r>
    <x v="4"/>
    <x v="0"/>
    <x v="6"/>
    <x v="0"/>
    <x v="0"/>
    <x v="1"/>
    <x v="8"/>
    <x v="4"/>
    <m/>
    <m/>
  </r>
  <r>
    <x v="4"/>
    <x v="0"/>
    <x v="6"/>
    <x v="0"/>
    <x v="0"/>
    <x v="1"/>
    <x v="8"/>
    <x v="4"/>
    <m/>
    <m/>
  </r>
  <r>
    <x v="4"/>
    <x v="0"/>
    <x v="6"/>
    <x v="0"/>
    <x v="0"/>
    <x v="1"/>
    <x v="8"/>
    <x v="4"/>
    <m/>
    <m/>
  </r>
  <r>
    <x v="4"/>
    <x v="0"/>
    <x v="6"/>
    <x v="0"/>
    <x v="0"/>
    <x v="1"/>
    <x v="8"/>
    <x v="4"/>
    <m/>
    <m/>
  </r>
  <r>
    <x v="4"/>
    <x v="0"/>
    <x v="6"/>
    <x v="0"/>
    <x v="0"/>
    <x v="6"/>
    <x v="23"/>
    <x v="112"/>
    <s v="DIAN"/>
    <m/>
  </r>
  <r>
    <x v="4"/>
    <x v="0"/>
    <x v="6"/>
    <x v="0"/>
    <x v="2"/>
    <x v="3"/>
    <x v="3"/>
    <x v="96"/>
    <m/>
    <m/>
  </r>
  <r>
    <x v="4"/>
    <x v="0"/>
    <x v="6"/>
    <x v="0"/>
    <x v="2"/>
    <x v="3"/>
    <x v="3"/>
    <x v="137"/>
    <s v="COOPERATIVA MULTIACTIVA UNIAGRO"/>
    <n v="21525000"/>
  </r>
  <r>
    <x v="4"/>
    <x v="0"/>
    <x v="6"/>
    <x v="0"/>
    <x v="2"/>
    <x v="3"/>
    <x v="3"/>
    <x v="97"/>
    <s v="LA CONCEPCION SA"/>
    <m/>
  </r>
  <r>
    <x v="4"/>
    <x v="0"/>
    <x v="6"/>
    <x v="0"/>
    <x v="2"/>
    <x v="3"/>
    <x v="3"/>
    <x v="97"/>
    <s v="CONNPLANTS SAS"/>
    <m/>
  </r>
  <r>
    <x v="4"/>
    <x v="0"/>
    <x v="6"/>
    <x v="0"/>
    <x v="2"/>
    <x v="3"/>
    <x v="3"/>
    <x v="97"/>
    <s v="LA VITAL COLOMBIA SAS"/>
    <m/>
  </r>
  <r>
    <x v="4"/>
    <x v="0"/>
    <x v="6"/>
    <x v="0"/>
    <x v="2"/>
    <x v="3"/>
    <x v="3"/>
    <x v="97"/>
    <s v="ASOCIACION AGROPIMIENTERA VALLE DEL GUAMEZ"/>
    <n v="972000"/>
  </r>
  <r>
    <x v="4"/>
    <x v="0"/>
    <x v="6"/>
    <x v="0"/>
    <x v="2"/>
    <x v="3"/>
    <x v="3"/>
    <x v="97"/>
    <m/>
    <m/>
  </r>
  <r>
    <x v="4"/>
    <x v="0"/>
    <x v="6"/>
    <x v="0"/>
    <x v="2"/>
    <x v="3"/>
    <x v="3"/>
    <x v="97"/>
    <m/>
    <m/>
  </r>
  <r>
    <x v="4"/>
    <x v="0"/>
    <x v="6"/>
    <x v="0"/>
    <x v="2"/>
    <x v="3"/>
    <x v="3"/>
    <x v="97"/>
    <m/>
    <m/>
  </r>
  <r>
    <x v="4"/>
    <x v="0"/>
    <x v="6"/>
    <x v="0"/>
    <x v="2"/>
    <x v="3"/>
    <x v="3"/>
    <x v="98"/>
    <m/>
    <m/>
  </r>
  <r>
    <x v="4"/>
    <x v="0"/>
    <x v="6"/>
    <x v="0"/>
    <x v="2"/>
    <x v="3"/>
    <x v="3"/>
    <x v="99"/>
    <s v="PRODUCCION GRAFICA EDITORES SAS"/>
    <n v="3564750"/>
  </r>
  <r>
    <x v="4"/>
    <x v="0"/>
    <x v="6"/>
    <x v="0"/>
    <x v="2"/>
    <x v="3"/>
    <x v="3"/>
    <x v="99"/>
    <s v="CONNPLANTS SAS"/>
    <n v="30647000"/>
  </r>
  <r>
    <x v="4"/>
    <x v="0"/>
    <x v="6"/>
    <x v="0"/>
    <x v="2"/>
    <x v="3"/>
    <x v="3"/>
    <x v="99"/>
    <s v="FARMAVIT EMPRESA ASOCIATIVA DE TRABAJO"/>
    <n v="542813.35"/>
  </r>
  <r>
    <x v="4"/>
    <x v="0"/>
    <x v="6"/>
    <x v="0"/>
    <x v="2"/>
    <x v="3"/>
    <x v="3"/>
    <x v="99"/>
    <s v="EMPACKING GLOBAL SAS"/>
    <n v="4127430"/>
  </r>
  <r>
    <x v="4"/>
    <x v="0"/>
    <x v="6"/>
    <x v="0"/>
    <x v="2"/>
    <x v="3"/>
    <x v="3"/>
    <x v="99"/>
    <s v="FITOBIOCELL SAS"/>
    <n v="29955685"/>
  </r>
  <r>
    <x v="4"/>
    <x v="0"/>
    <x v="6"/>
    <x v="0"/>
    <x v="2"/>
    <x v="3"/>
    <x v="3"/>
    <x v="99"/>
    <s v="NEW PLAST SAS"/>
    <n v="-35944"/>
  </r>
  <r>
    <x v="4"/>
    <x v="0"/>
    <x v="6"/>
    <x v="0"/>
    <x v="2"/>
    <x v="3"/>
    <x v="3"/>
    <x v="99"/>
    <s v="ABORIGEN CIENCIA ANCESTRAL S.A.S"/>
    <n v="154455285"/>
  </r>
  <r>
    <x v="4"/>
    <x v="0"/>
    <x v="6"/>
    <x v="0"/>
    <x v="2"/>
    <x v="3"/>
    <x v="3"/>
    <x v="99"/>
    <s v="INDES S.A.S."/>
    <n v="31226"/>
  </r>
  <r>
    <x v="4"/>
    <x v="0"/>
    <x v="6"/>
    <x v="0"/>
    <x v="2"/>
    <x v="3"/>
    <x v="26"/>
    <x v="137"/>
    <s v="COOPERATIVA MULTIACTIVA UNIAGRO"/>
    <m/>
  </r>
  <r>
    <x v="4"/>
    <x v="0"/>
    <x v="6"/>
    <x v="0"/>
    <x v="2"/>
    <x v="3"/>
    <x v="20"/>
    <x v="49"/>
    <s v="EMPACKING GLOBAL SAS"/>
    <m/>
  </r>
  <r>
    <x v="4"/>
    <x v="0"/>
    <x v="6"/>
    <x v="0"/>
    <x v="2"/>
    <x v="3"/>
    <x v="20"/>
    <x v="49"/>
    <s v="MELONN SAS"/>
    <m/>
  </r>
  <r>
    <x v="4"/>
    <x v="0"/>
    <x v="6"/>
    <x v="0"/>
    <x v="2"/>
    <x v="3"/>
    <x v="20"/>
    <x v="49"/>
    <s v="COORDINADORA MERCANTIL SA"/>
    <n v="1823150"/>
  </r>
  <r>
    <x v="4"/>
    <x v="0"/>
    <x v="6"/>
    <x v="0"/>
    <x v="2"/>
    <x v="3"/>
    <x v="20"/>
    <x v="49"/>
    <s v="ALLTAG SAS"/>
    <n v="1758200"/>
  </r>
  <r>
    <x v="4"/>
    <x v="0"/>
    <x v="6"/>
    <x v="0"/>
    <x v="2"/>
    <x v="3"/>
    <x v="20"/>
    <x v="49"/>
    <s v="FITOBIOCELL SAS"/>
    <m/>
  </r>
  <r>
    <x v="4"/>
    <x v="0"/>
    <x v="6"/>
    <x v="0"/>
    <x v="2"/>
    <x v="3"/>
    <x v="20"/>
    <x v="49"/>
    <s v="RANPACK SAS"/>
    <m/>
  </r>
  <r>
    <x v="4"/>
    <x v="0"/>
    <x v="6"/>
    <x v="0"/>
    <x v="2"/>
    <x v="3"/>
    <x v="20"/>
    <x v="151"/>
    <m/>
    <m/>
  </r>
  <r>
    <x v="4"/>
    <x v="0"/>
    <x v="6"/>
    <x v="0"/>
    <x v="2"/>
    <x v="3"/>
    <x v="20"/>
    <x v="111"/>
    <s v="ALLTAG SAS"/>
    <n v="1000000"/>
  </r>
  <r>
    <x v="4"/>
    <x v="0"/>
    <x v="6"/>
    <x v="0"/>
    <x v="2"/>
    <x v="3"/>
    <x v="20"/>
    <x v="111"/>
    <s v="MELONN SAS"/>
    <n v="1260191"/>
  </r>
  <r>
    <x v="4"/>
    <x v="0"/>
    <x v="6"/>
    <x v="0"/>
    <x v="2"/>
    <x v="3"/>
    <x v="20"/>
    <x v="111"/>
    <m/>
    <m/>
  </r>
  <r>
    <x v="4"/>
    <x v="0"/>
    <x v="6"/>
    <x v="0"/>
    <x v="2"/>
    <x v="3"/>
    <x v="20"/>
    <x v="111"/>
    <m/>
    <m/>
  </r>
  <r>
    <x v="4"/>
    <x v="0"/>
    <x v="6"/>
    <x v="0"/>
    <x v="2"/>
    <x v="3"/>
    <x v="20"/>
    <x v="111"/>
    <m/>
    <m/>
  </r>
  <r>
    <x v="4"/>
    <x v="0"/>
    <x v="6"/>
    <x v="0"/>
    <x v="2"/>
    <x v="3"/>
    <x v="30"/>
    <x v="151"/>
    <s v="MELONN SAS"/>
    <n v="3103500"/>
  </r>
  <r>
    <x v="4"/>
    <x v="0"/>
    <x v="6"/>
    <x v="0"/>
    <x v="2"/>
    <x v="3"/>
    <x v="30"/>
    <x v="151"/>
    <s v="FITOBIOCELL SAS"/>
    <m/>
  </r>
  <r>
    <x v="4"/>
    <x v="0"/>
    <x v="6"/>
    <x v="0"/>
    <x v="2"/>
    <x v="3"/>
    <x v="0"/>
    <x v="157"/>
    <s v="CONNPLANTS SAS"/>
    <m/>
  </r>
  <r>
    <x v="4"/>
    <x v="0"/>
    <x v="6"/>
    <x v="0"/>
    <x v="2"/>
    <x v="3"/>
    <x v="0"/>
    <x v="157"/>
    <s v="LABORATORIO DE ALIMENTOS Y SIMILARES MICROQUIM S.A.S."/>
    <m/>
  </r>
  <r>
    <x v="4"/>
    <x v="0"/>
    <x v="6"/>
    <x v="0"/>
    <x v="2"/>
    <x v="3"/>
    <x v="21"/>
    <x v="50"/>
    <m/>
    <m/>
  </r>
  <r>
    <x v="4"/>
    <x v="0"/>
    <x v="6"/>
    <x v="0"/>
    <x v="2"/>
    <x v="3"/>
    <x v="21"/>
    <x v="132"/>
    <m/>
    <m/>
  </r>
  <r>
    <x v="5"/>
    <x v="0"/>
    <x v="7"/>
    <x v="0"/>
    <x v="1"/>
    <x v="2"/>
    <x v="24"/>
    <x v="63"/>
    <s v="VARIOS"/>
    <n v="328623326.68000001"/>
  </r>
  <r>
    <x v="5"/>
    <x v="0"/>
    <x v="7"/>
    <x v="0"/>
    <x v="1"/>
    <x v="5"/>
    <x v="11"/>
    <x v="64"/>
    <m/>
    <m/>
  </r>
  <r>
    <x v="5"/>
    <x v="0"/>
    <x v="7"/>
    <x v="0"/>
    <x v="1"/>
    <x v="5"/>
    <x v="14"/>
    <x v="66"/>
    <m/>
    <m/>
  </r>
  <r>
    <x v="5"/>
    <x v="0"/>
    <x v="7"/>
    <x v="0"/>
    <x v="1"/>
    <x v="5"/>
    <x v="15"/>
    <x v="69"/>
    <m/>
    <m/>
  </r>
  <r>
    <x v="5"/>
    <x v="0"/>
    <x v="7"/>
    <x v="0"/>
    <x v="1"/>
    <x v="2"/>
    <x v="25"/>
    <x v="74"/>
    <m/>
    <n v="-5224345.8600000003"/>
  </r>
  <r>
    <x v="5"/>
    <x v="0"/>
    <x v="7"/>
    <x v="0"/>
    <x v="1"/>
    <x v="2"/>
    <x v="25"/>
    <x v="118"/>
    <m/>
    <m/>
  </r>
  <r>
    <x v="5"/>
    <x v="0"/>
    <x v="7"/>
    <x v="0"/>
    <x v="1"/>
    <x v="2"/>
    <x v="0"/>
    <x v="103"/>
    <m/>
    <m/>
  </r>
  <r>
    <x v="5"/>
    <x v="0"/>
    <x v="7"/>
    <x v="0"/>
    <x v="1"/>
    <x v="2"/>
    <x v="0"/>
    <x v="104"/>
    <m/>
    <n v="373949.52"/>
  </r>
  <r>
    <x v="5"/>
    <x v="0"/>
    <x v="7"/>
    <x v="0"/>
    <x v="1"/>
    <x v="2"/>
    <x v="0"/>
    <x v="145"/>
    <m/>
    <n v="-3049577.68"/>
  </r>
  <r>
    <x v="5"/>
    <x v="0"/>
    <x v="7"/>
    <x v="0"/>
    <x v="1"/>
    <x v="5"/>
    <x v="7"/>
    <x v="153"/>
    <m/>
    <m/>
  </r>
  <r>
    <x v="5"/>
    <x v="0"/>
    <x v="7"/>
    <x v="0"/>
    <x v="1"/>
    <x v="5"/>
    <x v="14"/>
    <x v="166"/>
    <m/>
    <m/>
  </r>
  <r>
    <x v="5"/>
    <x v="0"/>
    <x v="7"/>
    <x v="0"/>
    <x v="0"/>
    <x v="0"/>
    <x v="4"/>
    <x v="158"/>
    <s v="SEBASTIAN MENDOZA CASTAÑO"/>
    <n v="20000000"/>
  </r>
  <r>
    <x v="5"/>
    <x v="0"/>
    <x v="7"/>
    <x v="0"/>
    <x v="0"/>
    <x v="0"/>
    <x v="4"/>
    <x v="6"/>
    <s v="ONLINE MARIA DEL MAR MEZU PALACIOS"/>
    <n v="2185000"/>
  </r>
  <r>
    <x v="5"/>
    <x v="0"/>
    <x v="7"/>
    <x v="0"/>
    <x v="0"/>
    <x v="0"/>
    <x v="4"/>
    <x v="6"/>
    <s v="MILDRED LOPEZ CAMPO"/>
    <m/>
  </r>
  <r>
    <x v="5"/>
    <x v="0"/>
    <x v="7"/>
    <x v="0"/>
    <x v="0"/>
    <x v="0"/>
    <x v="4"/>
    <x v="160"/>
    <s v="SEBASTIAN MENDOZA CASTAÑO"/>
    <n v="0"/>
  </r>
  <r>
    <x v="5"/>
    <x v="0"/>
    <x v="7"/>
    <x v="0"/>
    <x v="0"/>
    <x v="0"/>
    <x v="4"/>
    <x v="160"/>
    <s v="DAVID MUÑOZ MONTOYA"/>
    <n v="53500"/>
  </r>
  <r>
    <x v="5"/>
    <x v="0"/>
    <x v="7"/>
    <x v="0"/>
    <x v="0"/>
    <x v="0"/>
    <x v="4"/>
    <x v="7"/>
    <s v="ONLINE MARIA DEL MAR MEZU PALACIOS"/>
    <n v="180000"/>
  </r>
  <r>
    <x v="5"/>
    <x v="0"/>
    <x v="7"/>
    <x v="0"/>
    <x v="0"/>
    <x v="0"/>
    <x v="4"/>
    <x v="7"/>
    <s v="MILDRED LOPEZ CAMPO"/>
    <m/>
  </r>
  <r>
    <x v="5"/>
    <x v="0"/>
    <x v="7"/>
    <x v="0"/>
    <x v="0"/>
    <x v="0"/>
    <x v="4"/>
    <x v="7"/>
    <m/>
    <m/>
  </r>
  <r>
    <x v="5"/>
    <x v="0"/>
    <x v="7"/>
    <x v="0"/>
    <x v="0"/>
    <x v="0"/>
    <x v="4"/>
    <x v="8"/>
    <s v="SEBASTIAN MENDOZA CASTAÑO"/>
    <m/>
  </r>
  <r>
    <x v="5"/>
    <x v="0"/>
    <x v="7"/>
    <x v="0"/>
    <x v="0"/>
    <x v="0"/>
    <x v="4"/>
    <x v="8"/>
    <s v="ONLINE MARIA DEL MAR MEZU PALACIOS"/>
    <n v="206667"/>
  </r>
  <r>
    <x v="5"/>
    <x v="0"/>
    <x v="7"/>
    <x v="0"/>
    <x v="0"/>
    <x v="0"/>
    <x v="4"/>
    <x v="8"/>
    <s v="MILDRED LOPEZ CAMPO"/>
    <m/>
  </r>
  <r>
    <x v="5"/>
    <x v="0"/>
    <x v="7"/>
    <x v="0"/>
    <x v="0"/>
    <x v="0"/>
    <x v="4"/>
    <x v="9"/>
    <s v="SEBASTIAN MENDOZA CASTAÑO"/>
    <m/>
  </r>
  <r>
    <x v="5"/>
    <x v="0"/>
    <x v="7"/>
    <x v="0"/>
    <x v="0"/>
    <x v="0"/>
    <x v="4"/>
    <x v="9"/>
    <s v="MILDRED LOPEZ CAMPO"/>
    <m/>
  </r>
  <r>
    <x v="5"/>
    <x v="0"/>
    <x v="7"/>
    <x v="0"/>
    <x v="0"/>
    <x v="0"/>
    <x v="4"/>
    <x v="9"/>
    <s v="Ana Myrian Salazar"/>
    <m/>
  </r>
  <r>
    <x v="5"/>
    <x v="0"/>
    <x v="7"/>
    <x v="0"/>
    <x v="0"/>
    <x v="0"/>
    <x v="4"/>
    <x v="9"/>
    <s v="ONLINE MARIA DEL MAR MEZU PALACIOS"/>
    <n v="22050"/>
  </r>
  <r>
    <x v="5"/>
    <x v="0"/>
    <x v="7"/>
    <x v="0"/>
    <x v="0"/>
    <x v="0"/>
    <x v="4"/>
    <x v="10"/>
    <s v="SEBASTIAN MENDOZA CASTAÑO"/>
    <m/>
  </r>
  <r>
    <x v="5"/>
    <x v="0"/>
    <x v="7"/>
    <x v="0"/>
    <x v="0"/>
    <x v="0"/>
    <x v="4"/>
    <x v="10"/>
    <s v="ONLINE MARIA DEL MAR MEZU PALACIOS"/>
    <n v="206667"/>
  </r>
  <r>
    <x v="5"/>
    <x v="0"/>
    <x v="7"/>
    <x v="0"/>
    <x v="0"/>
    <x v="0"/>
    <x v="4"/>
    <x v="10"/>
    <s v="MILDRED LOPEZ CAMPO"/>
    <m/>
  </r>
  <r>
    <x v="5"/>
    <x v="0"/>
    <x v="7"/>
    <x v="0"/>
    <x v="0"/>
    <x v="0"/>
    <x v="4"/>
    <x v="11"/>
    <s v="SEBASTIAN MENDOZA CASTAÑO"/>
    <n v="833333"/>
  </r>
  <r>
    <x v="5"/>
    <x v="0"/>
    <x v="7"/>
    <x v="0"/>
    <x v="0"/>
    <x v="0"/>
    <x v="4"/>
    <x v="11"/>
    <s v="alex"/>
    <m/>
  </r>
  <r>
    <x v="5"/>
    <x v="0"/>
    <x v="7"/>
    <x v="0"/>
    <x v="0"/>
    <x v="0"/>
    <x v="4"/>
    <x v="11"/>
    <s v="ONLINE MARIA DEL MAR MEZU PALACIOS"/>
    <n v="95833"/>
  </r>
  <r>
    <x v="5"/>
    <x v="0"/>
    <x v="7"/>
    <x v="0"/>
    <x v="0"/>
    <x v="0"/>
    <x v="4"/>
    <x v="12"/>
    <m/>
    <m/>
  </r>
  <r>
    <x v="5"/>
    <x v="0"/>
    <x v="7"/>
    <x v="0"/>
    <x v="0"/>
    <x v="0"/>
    <x v="4"/>
    <x v="134"/>
    <m/>
    <m/>
  </r>
  <r>
    <x v="5"/>
    <x v="0"/>
    <x v="7"/>
    <x v="0"/>
    <x v="0"/>
    <x v="0"/>
    <x v="4"/>
    <x v="142"/>
    <m/>
    <m/>
  </r>
  <r>
    <x v="5"/>
    <x v="0"/>
    <x v="7"/>
    <x v="0"/>
    <x v="0"/>
    <x v="0"/>
    <x v="4"/>
    <x v="56"/>
    <s v="RICARDO ARTURO ARANGO WAGNER"/>
    <m/>
  </r>
  <r>
    <x v="5"/>
    <x v="0"/>
    <x v="7"/>
    <x v="0"/>
    <x v="0"/>
    <x v="0"/>
    <x v="4"/>
    <x v="56"/>
    <s v="GLORIA LILIANA VELEZ BUITRAGO"/>
    <m/>
  </r>
  <r>
    <x v="5"/>
    <x v="0"/>
    <x v="7"/>
    <x v="0"/>
    <x v="0"/>
    <x v="0"/>
    <x v="4"/>
    <x v="56"/>
    <s v="ARITEX DE COLOMBIA SAS"/>
    <m/>
  </r>
  <r>
    <x v="5"/>
    <x v="0"/>
    <x v="7"/>
    <x v="0"/>
    <x v="0"/>
    <x v="0"/>
    <x v="4"/>
    <x v="142"/>
    <m/>
    <m/>
  </r>
  <r>
    <x v="5"/>
    <x v="0"/>
    <x v="7"/>
    <x v="0"/>
    <x v="0"/>
    <x v="0"/>
    <x v="4"/>
    <x v="13"/>
    <s v="SEGUROS DE RIESGOS LABORALES SURAMERICANA S.A."/>
    <n v="84000"/>
  </r>
  <r>
    <x v="5"/>
    <x v="0"/>
    <x v="7"/>
    <x v="0"/>
    <x v="0"/>
    <x v="0"/>
    <x v="4"/>
    <x v="146"/>
    <s v="EPS Sura"/>
    <m/>
  </r>
  <r>
    <x v="5"/>
    <x v="0"/>
    <x v="7"/>
    <x v="0"/>
    <x v="0"/>
    <x v="0"/>
    <x v="4"/>
    <x v="14"/>
    <s v="Protección S.A"/>
    <n v="1956000"/>
  </r>
  <r>
    <x v="5"/>
    <x v="0"/>
    <x v="7"/>
    <x v="0"/>
    <x v="0"/>
    <x v="0"/>
    <x v="4"/>
    <x v="14"/>
    <s v="Colpensiones"/>
    <m/>
  </r>
  <r>
    <x v="5"/>
    <x v="0"/>
    <x v="7"/>
    <x v="0"/>
    <x v="0"/>
    <x v="0"/>
    <x v="4"/>
    <x v="15"/>
    <s v="Comfandi "/>
    <n v="652000"/>
  </r>
  <r>
    <x v="5"/>
    <x v="0"/>
    <x v="7"/>
    <x v="0"/>
    <x v="0"/>
    <x v="0"/>
    <x v="4"/>
    <x v="147"/>
    <s v="CAROLINA LOAIZA GUTIERREZ"/>
    <m/>
  </r>
  <r>
    <x v="5"/>
    <x v="0"/>
    <x v="7"/>
    <x v="0"/>
    <x v="0"/>
    <x v="0"/>
    <x v="4"/>
    <x v="147"/>
    <s v="SERGIO ALEJANDRO ACOSTA FRANCO"/>
    <m/>
  </r>
  <r>
    <x v="5"/>
    <x v="0"/>
    <x v="7"/>
    <x v="0"/>
    <x v="0"/>
    <x v="0"/>
    <x v="4"/>
    <x v="113"/>
    <s v="INVERSIONES EN RECREACION DEPORTE Y SALUD S.A."/>
    <m/>
  </r>
  <r>
    <x v="5"/>
    <x v="0"/>
    <x v="7"/>
    <x v="0"/>
    <x v="0"/>
    <x v="0"/>
    <x v="9"/>
    <x v="114"/>
    <s v="H&amp;G CONTADORES SAS"/>
    <n v="1344840"/>
  </r>
  <r>
    <x v="5"/>
    <x v="0"/>
    <x v="7"/>
    <x v="0"/>
    <x v="0"/>
    <x v="0"/>
    <x v="9"/>
    <x v="30"/>
    <s v="LITIGIO Y CONSULTORIA LEGAL SAS"/>
    <n v="1423500"/>
  </r>
  <r>
    <x v="5"/>
    <x v="0"/>
    <x v="7"/>
    <x v="0"/>
    <x v="0"/>
    <x v="0"/>
    <x v="9"/>
    <x v="30"/>
    <s v="Pinzon Pinzon &amp; Asociados Abogados SAS"/>
    <m/>
  </r>
  <r>
    <x v="5"/>
    <x v="0"/>
    <x v="7"/>
    <x v="0"/>
    <x v="0"/>
    <x v="0"/>
    <x v="9"/>
    <x v="110"/>
    <s v="ONLINE OSCAR ESCOBAR JIMENEZ"/>
    <m/>
  </r>
  <r>
    <x v="5"/>
    <x v="0"/>
    <x v="7"/>
    <x v="0"/>
    <x v="0"/>
    <x v="0"/>
    <x v="9"/>
    <x v="110"/>
    <s v="Karol Dahiana Pinto Gallego"/>
    <m/>
  </r>
  <r>
    <x v="5"/>
    <x v="0"/>
    <x v="7"/>
    <x v="0"/>
    <x v="0"/>
    <x v="0"/>
    <x v="5"/>
    <x v="70"/>
    <s v=" COLOMBIA TELECOMUNICACIONES S.A. E.S.P."/>
    <n v="890"/>
  </r>
  <r>
    <x v="5"/>
    <x v="0"/>
    <x v="7"/>
    <x v="0"/>
    <x v="0"/>
    <x v="0"/>
    <x v="5"/>
    <x v="70"/>
    <s v="SERGIO ALEJANDRO ACOSTA FRANCO"/>
    <m/>
  </r>
  <r>
    <x v="5"/>
    <x v="0"/>
    <x v="7"/>
    <x v="0"/>
    <x v="0"/>
    <x v="0"/>
    <x v="5"/>
    <x v="70"/>
    <s v="BACO FOODS COLOMBIA S.A.S"/>
    <m/>
  </r>
  <r>
    <x v="5"/>
    <x v="0"/>
    <x v="7"/>
    <x v="0"/>
    <x v="0"/>
    <x v="0"/>
    <x v="5"/>
    <x v="70"/>
    <s v="ALIMENTOS JOMAS"/>
    <n v="22926"/>
  </r>
  <r>
    <x v="5"/>
    <x v="0"/>
    <x v="7"/>
    <x v="0"/>
    <x v="0"/>
    <x v="0"/>
    <x v="5"/>
    <x v="70"/>
    <s v="BLESSING LOUNGE S.A.S"/>
    <n v="37560"/>
  </r>
  <r>
    <x v="5"/>
    <x v="0"/>
    <x v="7"/>
    <x v="0"/>
    <x v="0"/>
    <x v="0"/>
    <x v="5"/>
    <x v="102"/>
    <m/>
    <m/>
  </r>
  <r>
    <x v="5"/>
    <x v="0"/>
    <x v="7"/>
    <x v="0"/>
    <x v="0"/>
    <x v="0"/>
    <x v="5"/>
    <x v="71"/>
    <s v="EL MOLINO EDUARDO MOLINARI PALACIN &amp; CIA. S. EN C."/>
    <m/>
  </r>
  <r>
    <x v="5"/>
    <x v="0"/>
    <x v="7"/>
    <x v="0"/>
    <x v="0"/>
    <x v="0"/>
    <x v="5"/>
    <x v="71"/>
    <s v="COLOMBIANA DE COMERCIO SA"/>
    <m/>
  </r>
  <r>
    <x v="5"/>
    <x v="0"/>
    <x v="7"/>
    <x v="0"/>
    <x v="0"/>
    <x v="0"/>
    <x v="5"/>
    <x v="71"/>
    <s v="AERO REPUBLICA S.A"/>
    <m/>
  </r>
  <r>
    <x v="5"/>
    <x v="0"/>
    <x v="7"/>
    <x v="0"/>
    <x v="0"/>
    <x v="0"/>
    <x v="5"/>
    <x v="71"/>
    <s v="AEROVIAS DE INTEGRACION REGIONAL S A"/>
    <n v="22600"/>
  </r>
  <r>
    <x v="5"/>
    <x v="0"/>
    <x v="7"/>
    <x v="0"/>
    <x v="0"/>
    <x v="0"/>
    <x v="5"/>
    <x v="78"/>
    <m/>
    <m/>
  </r>
  <r>
    <x v="5"/>
    <x v="0"/>
    <x v="7"/>
    <x v="0"/>
    <x v="0"/>
    <x v="0"/>
    <x v="6"/>
    <x v="17"/>
    <s v="CORPORACION CLUB DE TENIS CALI"/>
    <n v="200000"/>
  </r>
  <r>
    <x v="5"/>
    <x v="0"/>
    <x v="7"/>
    <x v="0"/>
    <x v="0"/>
    <x v="0"/>
    <x v="6"/>
    <x v="17"/>
    <m/>
    <m/>
  </r>
  <r>
    <x v="5"/>
    <x v="0"/>
    <x v="7"/>
    <x v="0"/>
    <x v="0"/>
    <x v="0"/>
    <x v="6"/>
    <x v="161"/>
    <s v="EDIFICIO BELLA VISTA PROPIEDAD HORIZONTAL"/>
    <n v="2300000"/>
  </r>
  <r>
    <x v="5"/>
    <x v="0"/>
    <x v="7"/>
    <x v="0"/>
    <x v="0"/>
    <x v="0"/>
    <x v="29"/>
    <x v="154"/>
    <s v="Suramericana"/>
    <n v="48006"/>
  </r>
  <r>
    <x v="5"/>
    <x v="0"/>
    <x v="7"/>
    <x v="0"/>
    <x v="0"/>
    <x v="0"/>
    <x v="0"/>
    <x v="162"/>
    <s v=" COLOMBIA TELECOMUNICACIONES S.A. E.S.P."/>
    <n v="443977.84"/>
  </r>
  <r>
    <x v="5"/>
    <x v="0"/>
    <x v="7"/>
    <x v="0"/>
    <x v="0"/>
    <x v="0"/>
    <x v="0"/>
    <x v="116"/>
    <s v="CLICKUP"/>
    <m/>
  </r>
  <r>
    <x v="5"/>
    <x v="0"/>
    <x v="7"/>
    <x v="0"/>
    <x v="0"/>
    <x v="0"/>
    <x v="0"/>
    <x v="107"/>
    <s v="LUCERO VASQUEZ"/>
    <n v="560000"/>
  </r>
  <r>
    <x v="5"/>
    <x v="0"/>
    <x v="7"/>
    <x v="0"/>
    <x v="0"/>
    <x v="0"/>
    <x v="0"/>
    <x v="107"/>
    <s v="EMPRESAS MUNICIPALES DE CALI E.I.C.E. E.S.P."/>
    <m/>
  </r>
  <r>
    <x v="5"/>
    <x v="0"/>
    <x v="7"/>
    <x v="0"/>
    <x v="0"/>
    <x v="0"/>
    <x v="0"/>
    <x v="108"/>
    <s v="EMPRESAS MUNICIPALES DE CALI E.I.C.E. E.S.P."/>
    <n v="375840"/>
  </r>
  <r>
    <x v="5"/>
    <x v="0"/>
    <x v="7"/>
    <x v="0"/>
    <x v="0"/>
    <x v="0"/>
    <x v="0"/>
    <x v="109"/>
    <s v="EMPRESAS MUNICIPALES DE CALI E.I.C.E. E.S.P."/>
    <m/>
  </r>
  <r>
    <x v="5"/>
    <x v="0"/>
    <x v="7"/>
    <x v="0"/>
    <x v="0"/>
    <x v="0"/>
    <x v="0"/>
    <x v="163"/>
    <s v="LABORATORIO DE ALIMENTOS Y SIMILARES MICROQUIM S.A.S."/>
    <m/>
  </r>
  <r>
    <x v="5"/>
    <x v="0"/>
    <x v="7"/>
    <x v="0"/>
    <x v="0"/>
    <x v="0"/>
    <x v="0"/>
    <x v="163"/>
    <s v="SERVIENTREGA S.A."/>
    <m/>
  </r>
  <r>
    <x v="5"/>
    <x v="0"/>
    <x v="7"/>
    <x v="0"/>
    <x v="0"/>
    <x v="0"/>
    <x v="0"/>
    <x v="80"/>
    <s v="GOOGLE LLC"/>
    <n v="223235"/>
  </r>
  <r>
    <x v="5"/>
    <x v="0"/>
    <x v="7"/>
    <x v="0"/>
    <x v="0"/>
    <x v="0"/>
    <x v="0"/>
    <x v="80"/>
    <s v="SHOPIFY INC"/>
    <m/>
  </r>
  <r>
    <x v="5"/>
    <x v="0"/>
    <x v="7"/>
    <x v="0"/>
    <x v="0"/>
    <x v="0"/>
    <x v="0"/>
    <x v="80"/>
    <s v="FAVEBOOK IRELAND LIMITED"/>
    <m/>
  </r>
  <r>
    <x v="5"/>
    <x v="0"/>
    <x v="7"/>
    <x v="0"/>
    <x v="0"/>
    <x v="0"/>
    <x v="0"/>
    <x v="80"/>
    <s v="GODADDY"/>
    <m/>
  </r>
  <r>
    <x v="5"/>
    <x v="0"/>
    <x v="7"/>
    <x v="0"/>
    <x v="0"/>
    <x v="0"/>
    <x v="0"/>
    <x v="80"/>
    <s v="FD SAN JORGE SAS"/>
    <m/>
  </r>
  <r>
    <x v="5"/>
    <x v="0"/>
    <x v="7"/>
    <x v="0"/>
    <x v="0"/>
    <x v="0"/>
    <x v="0"/>
    <x v="80"/>
    <s v="PRODUCCION GRAFICA EDITORES SAS"/>
    <m/>
  </r>
  <r>
    <x v="5"/>
    <x v="0"/>
    <x v="7"/>
    <x v="0"/>
    <x v="0"/>
    <x v="0"/>
    <x v="0"/>
    <x v="80"/>
    <s v="INGRID VIVIANA AGUDELO POVEDA"/>
    <m/>
  </r>
  <r>
    <x v="5"/>
    <x v="0"/>
    <x v="7"/>
    <x v="0"/>
    <x v="0"/>
    <x v="0"/>
    <x v="0"/>
    <x v="80"/>
    <s v="MARIA JOSE LOPEZ BOLAÑOS"/>
    <m/>
  </r>
  <r>
    <x v="5"/>
    <x v="0"/>
    <x v="7"/>
    <x v="0"/>
    <x v="0"/>
    <x v="0"/>
    <x v="0"/>
    <x v="80"/>
    <s v="MANCHOLA ASOCIADOS LTDA"/>
    <n v="1310000"/>
  </r>
  <r>
    <x v="5"/>
    <x v="0"/>
    <x v="7"/>
    <x v="0"/>
    <x v="0"/>
    <x v="0"/>
    <x v="0"/>
    <x v="84"/>
    <s v=" COLOMBIA TELECOMUNICACIONES S.A. E.S.P."/>
    <m/>
  </r>
  <r>
    <x v="5"/>
    <x v="0"/>
    <x v="7"/>
    <x v="0"/>
    <x v="0"/>
    <x v="0"/>
    <x v="0"/>
    <x v="84"/>
    <s v="FARMATODO COLOMBIA S.A"/>
    <m/>
  </r>
  <r>
    <x v="5"/>
    <x v="0"/>
    <x v="7"/>
    <x v="0"/>
    <x v="0"/>
    <x v="0"/>
    <x v="0"/>
    <x v="107"/>
    <s v="LUCERO VASQUEZ"/>
    <m/>
  </r>
  <r>
    <x v="5"/>
    <x v="0"/>
    <x v="7"/>
    <x v="0"/>
    <x v="0"/>
    <x v="0"/>
    <x v="0"/>
    <x v="115"/>
    <m/>
    <m/>
  </r>
  <r>
    <x v="5"/>
    <x v="0"/>
    <x v="7"/>
    <x v="0"/>
    <x v="0"/>
    <x v="0"/>
    <x v="0"/>
    <x v="138"/>
    <s v=" COLOMBIA TELECOMUNICACIONES S.A. E.S.P."/>
    <m/>
  </r>
  <r>
    <x v="5"/>
    <x v="0"/>
    <x v="7"/>
    <x v="0"/>
    <x v="0"/>
    <x v="0"/>
    <x v="0"/>
    <x v="108"/>
    <m/>
    <m/>
  </r>
  <r>
    <x v="5"/>
    <x v="0"/>
    <x v="7"/>
    <x v="0"/>
    <x v="0"/>
    <x v="0"/>
    <x v="0"/>
    <x v="109"/>
    <m/>
    <m/>
  </r>
  <r>
    <x v="5"/>
    <x v="0"/>
    <x v="7"/>
    <x v="0"/>
    <x v="0"/>
    <x v="0"/>
    <x v="0"/>
    <x v="116"/>
    <s v="JOSE JAVIER SALCEDO SANCHEZ"/>
    <m/>
  </r>
  <r>
    <x v="5"/>
    <x v="0"/>
    <x v="7"/>
    <x v="0"/>
    <x v="0"/>
    <x v="0"/>
    <x v="0"/>
    <x v="116"/>
    <s v="SIIGO SAS"/>
    <m/>
  </r>
  <r>
    <x v="5"/>
    <x v="0"/>
    <x v="7"/>
    <x v="0"/>
    <x v="0"/>
    <x v="0"/>
    <x v="0"/>
    <x v="79"/>
    <m/>
    <m/>
  </r>
  <r>
    <x v="5"/>
    <x v="0"/>
    <x v="7"/>
    <x v="0"/>
    <x v="0"/>
    <x v="0"/>
    <x v="12"/>
    <x v="81"/>
    <m/>
    <m/>
  </r>
  <r>
    <x v="5"/>
    <x v="0"/>
    <x v="7"/>
    <x v="0"/>
    <x v="0"/>
    <x v="0"/>
    <x v="12"/>
    <x v="82"/>
    <s v=" CAMARA DE COMERCIO DE CALI"/>
    <m/>
  </r>
  <r>
    <x v="5"/>
    <x v="0"/>
    <x v="7"/>
    <x v="0"/>
    <x v="0"/>
    <x v="0"/>
    <x v="12"/>
    <x v="83"/>
    <s v=" CAMARA DE COMERCIO DE CALI"/>
    <m/>
  </r>
  <r>
    <x v="5"/>
    <x v="0"/>
    <x v="7"/>
    <x v="0"/>
    <x v="0"/>
    <x v="0"/>
    <x v="12"/>
    <x v="84"/>
    <s v="VALLE PEST CONTROL CALI SAS"/>
    <m/>
  </r>
  <r>
    <x v="5"/>
    <x v="0"/>
    <x v="7"/>
    <x v="0"/>
    <x v="0"/>
    <x v="0"/>
    <x v="19"/>
    <x v="100"/>
    <s v="TUGO SAS"/>
    <n v="2004974.77"/>
  </r>
  <r>
    <x v="5"/>
    <x v="0"/>
    <x v="7"/>
    <x v="0"/>
    <x v="0"/>
    <x v="0"/>
    <x v="19"/>
    <x v="100"/>
    <s v="GUSTAVO CASTRO FRANCO"/>
    <m/>
  </r>
  <r>
    <x v="5"/>
    <x v="0"/>
    <x v="7"/>
    <x v="0"/>
    <x v="0"/>
    <x v="0"/>
    <x v="19"/>
    <x v="140"/>
    <s v="COLOMBIANA DE COMERCIO SA"/>
    <m/>
  </r>
  <r>
    <x v="5"/>
    <x v="0"/>
    <x v="7"/>
    <x v="0"/>
    <x v="0"/>
    <x v="0"/>
    <x v="28"/>
    <x v="150"/>
    <s v="VERGARA Y GRANADA SAS"/>
    <m/>
  </r>
  <r>
    <x v="5"/>
    <x v="0"/>
    <x v="7"/>
    <x v="0"/>
    <x v="0"/>
    <x v="0"/>
    <x v="31"/>
    <x v="85"/>
    <s v="ONLINE MARIA DEL MAR MEZU PALACIOS"/>
    <m/>
  </r>
  <r>
    <x v="5"/>
    <x v="0"/>
    <x v="7"/>
    <x v="0"/>
    <x v="0"/>
    <x v="0"/>
    <x v="31"/>
    <x v="85"/>
    <s v="FERRETODO LA PORTADA"/>
    <m/>
  </r>
  <r>
    <x v="5"/>
    <x v="0"/>
    <x v="7"/>
    <x v="0"/>
    <x v="0"/>
    <x v="0"/>
    <x v="27"/>
    <x v="140"/>
    <s v="JOSE JAVIER SALCEDO SANCHEZ"/>
    <m/>
  </r>
  <r>
    <x v="5"/>
    <x v="0"/>
    <x v="7"/>
    <x v="0"/>
    <x v="0"/>
    <x v="0"/>
    <x v="27"/>
    <x v="148"/>
    <s v=" PANGEA NATURAL PRODUCTS S.A.S."/>
    <n v="77283"/>
  </r>
  <r>
    <x v="5"/>
    <x v="0"/>
    <x v="7"/>
    <x v="0"/>
    <x v="0"/>
    <x v="0"/>
    <x v="27"/>
    <x v="139"/>
    <s v=" PANGEA NATURAL PRODUCTS S.A.S."/>
    <m/>
  </r>
  <r>
    <x v="5"/>
    <x v="0"/>
    <x v="7"/>
    <x v="0"/>
    <x v="0"/>
    <x v="0"/>
    <x v="27"/>
    <x v="149"/>
    <s v=" PANGEA NATURAL PRODUCTS S.A.S."/>
    <n v="485083.58"/>
  </r>
  <r>
    <x v="5"/>
    <x v="0"/>
    <x v="7"/>
    <x v="0"/>
    <x v="0"/>
    <x v="0"/>
    <x v="22"/>
    <x v="105"/>
    <s v=" PANGEA NATURAL PRODUCTS S.A.S."/>
    <m/>
  </r>
  <r>
    <x v="5"/>
    <x v="0"/>
    <x v="7"/>
    <x v="0"/>
    <x v="0"/>
    <x v="0"/>
    <x v="16"/>
    <x v="86"/>
    <s v="AEROVIAS DEL CONTINENTE AMERICANO S.A."/>
    <n v="382070"/>
  </r>
  <r>
    <x v="5"/>
    <x v="0"/>
    <x v="7"/>
    <x v="0"/>
    <x v="0"/>
    <x v="0"/>
    <x v="16"/>
    <x v="86"/>
    <s v="AEROVIAS DE INTEGRACION REGIONAL S A"/>
    <n v="256500"/>
  </r>
  <r>
    <x v="5"/>
    <x v="0"/>
    <x v="7"/>
    <x v="0"/>
    <x v="0"/>
    <x v="0"/>
    <x v="16"/>
    <x v="86"/>
    <s v="AERO REPUBLICA S.A"/>
    <m/>
  </r>
  <r>
    <x v="5"/>
    <x v="0"/>
    <x v="7"/>
    <x v="0"/>
    <x v="0"/>
    <x v="0"/>
    <x v="16"/>
    <x v="117"/>
    <s v="AIRBNB"/>
    <m/>
  </r>
  <r>
    <x v="5"/>
    <x v="0"/>
    <x v="7"/>
    <x v="0"/>
    <x v="0"/>
    <x v="0"/>
    <x v="16"/>
    <x v="117"/>
    <s v="HOSTAL LAS MERCEDES BOUTIQUE"/>
    <n v="460000"/>
  </r>
  <r>
    <x v="5"/>
    <x v="0"/>
    <x v="7"/>
    <x v="0"/>
    <x v="0"/>
    <x v="0"/>
    <x v="16"/>
    <x v="117"/>
    <s v="CIENTO UNO S.A.S"/>
    <m/>
  </r>
  <r>
    <x v="5"/>
    <x v="0"/>
    <x v="7"/>
    <x v="0"/>
    <x v="0"/>
    <x v="0"/>
    <x v="22"/>
    <x v="105"/>
    <m/>
    <m/>
  </r>
  <r>
    <x v="5"/>
    <x v="0"/>
    <x v="7"/>
    <x v="0"/>
    <x v="0"/>
    <x v="0"/>
    <x v="2"/>
    <x v="87"/>
    <s v=" SHOPIFY INC"/>
    <n v="492972"/>
  </r>
  <r>
    <x v="5"/>
    <x v="0"/>
    <x v="7"/>
    <x v="0"/>
    <x v="0"/>
    <x v="0"/>
    <x v="2"/>
    <x v="87"/>
    <s v="CORPORACION CLUB DE TENIS CALI"/>
    <n v="920622"/>
  </r>
  <r>
    <x v="5"/>
    <x v="0"/>
    <x v="7"/>
    <x v="0"/>
    <x v="0"/>
    <x v="0"/>
    <x v="2"/>
    <x v="87"/>
    <s v="MELONN SAS"/>
    <n v="210900"/>
  </r>
  <r>
    <x v="5"/>
    <x v="0"/>
    <x v="7"/>
    <x v="0"/>
    <x v="0"/>
    <x v="0"/>
    <x v="2"/>
    <x v="87"/>
    <s v="Open IA"/>
    <n v="88607"/>
  </r>
  <r>
    <x v="5"/>
    <x v="0"/>
    <x v="7"/>
    <x v="0"/>
    <x v="0"/>
    <x v="0"/>
    <x v="2"/>
    <x v="155"/>
    <s v="CORPORACION CLUB DE TENIS CALI"/>
    <m/>
  </r>
  <r>
    <x v="5"/>
    <x v="0"/>
    <x v="7"/>
    <x v="0"/>
    <x v="0"/>
    <x v="0"/>
    <x v="2"/>
    <x v="155"/>
    <s v="CANTINA LA 15 SAS"/>
    <m/>
  </r>
  <r>
    <x v="5"/>
    <x v="0"/>
    <x v="7"/>
    <x v="0"/>
    <x v="0"/>
    <x v="0"/>
    <x v="2"/>
    <x v="155"/>
    <m/>
    <m/>
  </r>
  <r>
    <x v="5"/>
    <x v="0"/>
    <x v="7"/>
    <x v="0"/>
    <x v="0"/>
    <x v="0"/>
    <x v="2"/>
    <x v="88"/>
    <s v="COLOMBIANA DE COMERCIO SA"/>
    <n v="1207348"/>
  </r>
  <r>
    <x v="5"/>
    <x v="0"/>
    <x v="7"/>
    <x v="0"/>
    <x v="0"/>
    <x v="0"/>
    <x v="2"/>
    <x v="88"/>
    <s v="JAIME ANDRES DAMELINES CASANOVA"/>
    <n v="34400"/>
  </r>
  <r>
    <x v="5"/>
    <x v="0"/>
    <x v="7"/>
    <x v="0"/>
    <x v="0"/>
    <x v="0"/>
    <x v="2"/>
    <x v="89"/>
    <s v="REDOX COLOMBIA S.A.S."/>
    <m/>
  </r>
  <r>
    <x v="5"/>
    <x v="0"/>
    <x v="7"/>
    <x v="0"/>
    <x v="0"/>
    <x v="0"/>
    <x v="2"/>
    <x v="88"/>
    <s v="SURAMERICA COMERCIAL S.A.S."/>
    <n v="136974.79999999999"/>
  </r>
  <r>
    <x v="5"/>
    <x v="0"/>
    <x v="7"/>
    <x v="0"/>
    <x v="0"/>
    <x v="0"/>
    <x v="2"/>
    <x v="88"/>
    <s v=" KOBA COLOMBIA SAS"/>
    <n v="5980"/>
  </r>
  <r>
    <x v="5"/>
    <x v="0"/>
    <x v="7"/>
    <x v="0"/>
    <x v="0"/>
    <x v="0"/>
    <x v="2"/>
    <x v="89"/>
    <s v="IMAGEN IMPRESORES JA S.A.S."/>
    <m/>
  </r>
  <r>
    <x v="5"/>
    <x v="0"/>
    <x v="7"/>
    <x v="0"/>
    <x v="0"/>
    <x v="0"/>
    <x v="2"/>
    <x v="89"/>
    <s v="IMAGEN IMPRESORES JA S.A.S."/>
    <n v="62100"/>
  </r>
  <r>
    <x v="5"/>
    <x v="0"/>
    <x v="7"/>
    <x v="0"/>
    <x v="0"/>
    <x v="0"/>
    <x v="2"/>
    <x v="89"/>
    <s v="SODIMAC COLOMBIA S.A."/>
    <m/>
  </r>
  <r>
    <x v="5"/>
    <x v="0"/>
    <x v="7"/>
    <x v="0"/>
    <x v="0"/>
    <x v="0"/>
    <x v="2"/>
    <x v="89"/>
    <s v="VITRICRISTALES SAS"/>
    <m/>
  </r>
  <r>
    <x v="5"/>
    <x v="0"/>
    <x v="7"/>
    <x v="0"/>
    <x v="0"/>
    <x v="0"/>
    <x v="2"/>
    <x v="90"/>
    <s v="GRUPO ARGURI SAS "/>
    <m/>
  </r>
  <r>
    <x v="5"/>
    <x v="0"/>
    <x v="7"/>
    <x v="0"/>
    <x v="0"/>
    <x v="0"/>
    <x v="2"/>
    <x v="90"/>
    <m/>
    <m/>
  </r>
  <r>
    <x v="5"/>
    <x v="0"/>
    <x v="7"/>
    <x v="0"/>
    <x v="0"/>
    <x v="0"/>
    <x v="2"/>
    <x v="91"/>
    <s v="MANUEL ACOSTA"/>
    <m/>
  </r>
  <r>
    <x v="5"/>
    <x v="0"/>
    <x v="7"/>
    <x v="0"/>
    <x v="0"/>
    <x v="0"/>
    <x v="2"/>
    <x v="91"/>
    <s v="ONLINE MARIA DEL MAR MEZU PALACIOS"/>
    <n v="127000"/>
  </r>
  <r>
    <x v="5"/>
    <x v="0"/>
    <x v="7"/>
    <x v="0"/>
    <x v="0"/>
    <x v="0"/>
    <x v="2"/>
    <x v="91"/>
    <s v="BACO FOODS COLOMBIA S.A.S"/>
    <m/>
  </r>
  <r>
    <x v="5"/>
    <x v="0"/>
    <x v="7"/>
    <x v="0"/>
    <x v="0"/>
    <x v="0"/>
    <x v="2"/>
    <x v="91"/>
    <s v="DIANA JAISURY CASTRO MURILLO"/>
    <n v="262000"/>
  </r>
  <r>
    <x v="5"/>
    <x v="0"/>
    <x v="7"/>
    <x v="0"/>
    <x v="0"/>
    <x v="0"/>
    <x v="2"/>
    <x v="91"/>
    <s v="ALIMENTOS JOMAS"/>
    <n v="286574"/>
  </r>
  <r>
    <x v="5"/>
    <x v="0"/>
    <x v="7"/>
    <x v="0"/>
    <x v="0"/>
    <x v="0"/>
    <x v="2"/>
    <x v="91"/>
    <s v="BLESSING LOUNGE S.A.S"/>
    <n v="469500"/>
  </r>
  <r>
    <x v="5"/>
    <x v="0"/>
    <x v="7"/>
    <x v="0"/>
    <x v="0"/>
    <x v="0"/>
    <x v="2"/>
    <x v="136"/>
    <s v="MANUEL ACOSTA"/>
    <n v="78000"/>
  </r>
  <r>
    <x v="5"/>
    <x v="0"/>
    <x v="7"/>
    <x v="0"/>
    <x v="0"/>
    <x v="0"/>
    <x v="2"/>
    <x v="136"/>
    <s v="ONLINE MARIA DEL MAR MEZU PALACIOS"/>
    <n v="26000"/>
  </r>
  <r>
    <x v="5"/>
    <x v="0"/>
    <x v="7"/>
    <x v="0"/>
    <x v="0"/>
    <x v="0"/>
    <x v="2"/>
    <x v="136"/>
    <s v="SAN CAMILO COFFE INDUSTRY SAS"/>
    <m/>
  </r>
  <r>
    <x v="5"/>
    <x v="0"/>
    <x v="7"/>
    <x v="0"/>
    <x v="0"/>
    <x v="0"/>
    <x v="2"/>
    <x v="136"/>
    <s v="DIEGO CAICEDO"/>
    <m/>
  </r>
  <r>
    <x v="5"/>
    <x v="0"/>
    <x v="7"/>
    <x v="0"/>
    <x v="0"/>
    <x v="0"/>
    <x v="2"/>
    <x v="136"/>
    <s v="AGUSTIN ARMANDO POVEDA OVIEDO"/>
    <m/>
  </r>
  <r>
    <x v="5"/>
    <x v="0"/>
    <x v="7"/>
    <x v="0"/>
    <x v="0"/>
    <x v="0"/>
    <x v="2"/>
    <x v="136"/>
    <s v="sebastian marin ramirez"/>
    <m/>
  </r>
  <r>
    <x v="5"/>
    <x v="0"/>
    <x v="7"/>
    <x v="0"/>
    <x v="0"/>
    <x v="0"/>
    <x v="2"/>
    <x v="136"/>
    <s v="ONLINE MARIA DEL MAR MEZU PALACIOS"/>
    <m/>
  </r>
  <r>
    <x v="5"/>
    <x v="0"/>
    <x v="7"/>
    <x v="0"/>
    <x v="0"/>
    <x v="0"/>
    <x v="2"/>
    <x v="136"/>
    <s v="ALEXANDRA MARIN RAMIREZ"/>
    <m/>
  </r>
  <r>
    <x v="5"/>
    <x v="0"/>
    <x v="7"/>
    <x v="0"/>
    <x v="0"/>
    <x v="0"/>
    <x v="2"/>
    <x v="141"/>
    <s v="ONLINE OSCAR ESCOBAR JIMENEZ"/>
    <m/>
  </r>
  <r>
    <x v="5"/>
    <x v="0"/>
    <x v="7"/>
    <x v="0"/>
    <x v="0"/>
    <x v="0"/>
    <x v="2"/>
    <x v="141"/>
    <m/>
    <m/>
  </r>
  <r>
    <x v="5"/>
    <x v="0"/>
    <x v="7"/>
    <x v="0"/>
    <x v="0"/>
    <x v="0"/>
    <x v="2"/>
    <x v="141"/>
    <m/>
    <m/>
  </r>
  <r>
    <x v="5"/>
    <x v="0"/>
    <x v="7"/>
    <x v="0"/>
    <x v="0"/>
    <x v="0"/>
    <x v="2"/>
    <x v="93"/>
    <m/>
    <m/>
  </r>
  <r>
    <x v="5"/>
    <x v="0"/>
    <x v="7"/>
    <x v="0"/>
    <x v="0"/>
    <x v="0"/>
    <x v="2"/>
    <x v="84"/>
    <s v="CRISTY ALEJANDRO PARRA HOYOS"/>
    <m/>
  </r>
  <r>
    <x v="5"/>
    <x v="0"/>
    <x v="7"/>
    <x v="0"/>
    <x v="0"/>
    <x v="0"/>
    <x v="2"/>
    <x v="84"/>
    <s v="SANATCRISTALES SAS"/>
    <m/>
  </r>
  <r>
    <x v="5"/>
    <x v="0"/>
    <x v="7"/>
    <x v="0"/>
    <x v="0"/>
    <x v="0"/>
    <x v="2"/>
    <x v="84"/>
    <s v="SURAMERICA COMERCIAL S.A.S."/>
    <m/>
  </r>
  <r>
    <x v="5"/>
    <x v="0"/>
    <x v="7"/>
    <x v="0"/>
    <x v="0"/>
    <x v="0"/>
    <x v="2"/>
    <x v="84"/>
    <m/>
    <m/>
  </r>
  <r>
    <x v="5"/>
    <x v="0"/>
    <x v="7"/>
    <x v="0"/>
    <x v="0"/>
    <x v="0"/>
    <x v="2"/>
    <x v="84"/>
    <m/>
    <m/>
  </r>
  <r>
    <x v="5"/>
    <x v="0"/>
    <x v="7"/>
    <x v="0"/>
    <x v="0"/>
    <x v="0"/>
    <x v="2"/>
    <x v="84"/>
    <m/>
    <m/>
  </r>
  <r>
    <x v="5"/>
    <x v="0"/>
    <x v="7"/>
    <x v="0"/>
    <x v="0"/>
    <x v="0"/>
    <x v="2"/>
    <x v="84"/>
    <m/>
    <m/>
  </r>
  <r>
    <x v="5"/>
    <x v="0"/>
    <x v="7"/>
    <x v="0"/>
    <x v="0"/>
    <x v="0"/>
    <x v="2"/>
    <x v="84"/>
    <m/>
    <m/>
  </r>
  <r>
    <x v="5"/>
    <x v="0"/>
    <x v="7"/>
    <x v="0"/>
    <x v="0"/>
    <x v="0"/>
    <x v="2"/>
    <x v="84"/>
    <m/>
    <m/>
  </r>
  <r>
    <x v="5"/>
    <x v="0"/>
    <x v="7"/>
    <x v="0"/>
    <x v="0"/>
    <x v="0"/>
    <x v="2"/>
    <x v="84"/>
    <m/>
    <m/>
  </r>
  <r>
    <x v="5"/>
    <x v="0"/>
    <x v="7"/>
    <x v="0"/>
    <x v="0"/>
    <x v="7"/>
    <x v="4"/>
    <x v="119"/>
    <s v="DAVID MUÑOZ MONTOYA"/>
    <n v="3840000"/>
  </r>
  <r>
    <x v="5"/>
    <x v="0"/>
    <x v="7"/>
    <x v="0"/>
    <x v="0"/>
    <x v="7"/>
    <x v="4"/>
    <x v="119"/>
    <s v="ALEXANDRA MARIN RAMIREZ"/>
    <n v="3195000"/>
  </r>
  <r>
    <x v="5"/>
    <x v="0"/>
    <x v="7"/>
    <x v="0"/>
    <x v="0"/>
    <x v="7"/>
    <x v="4"/>
    <x v="119"/>
    <s v="OSCAR ESCOBAR JIMÉNEZ"/>
    <n v="5400000"/>
  </r>
  <r>
    <x v="5"/>
    <x v="0"/>
    <x v="7"/>
    <x v="0"/>
    <x v="0"/>
    <x v="7"/>
    <x v="4"/>
    <x v="119"/>
    <s v="Karol Dahiana Pinto Gallego"/>
    <n v="480000"/>
  </r>
  <r>
    <x v="5"/>
    <x v="0"/>
    <x v="7"/>
    <x v="0"/>
    <x v="0"/>
    <x v="7"/>
    <x v="4"/>
    <x v="120"/>
    <s v="Karol Dahiana Pinto Gallego"/>
    <n v="53333"/>
  </r>
  <r>
    <x v="5"/>
    <x v="0"/>
    <x v="7"/>
    <x v="0"/>
    <x v="0"/>
    <x v="7"/>
    <x v="4"/>
    <x v="121"/>
    <s v="DAVID MUÑOZ MONTOYA"/>
    <n v="341667"/>
  </r>
  <r>
    <x v="5"/>
    <x v="0"/>
    <x v="7"/>
    <x v="0"/>
    <x v="0"/>
    <x v="7"/>
    <x v="4"/>
    <x v="121"/>
    <s v="OSCAR ESCOBAR JIMÉNEZ"/>
    <n v="500000"/>
  </r>
  <r>
    <x v="5"/>
    <x v="0"/>
    <x v="7"/>
    <x v="0"/>
    <x v="0"/>
    <x v="7"/>
    <x v="4"/>
    <x v="121"/>
    <s v="ALEXANDRA MARIN RAMIREZ"/>
    <n v="295833"/>
  </r>
  <r>
    <x v="5"/>
    <x v="0"/>
    <x v="7"/>
    <x v="0"/>
    <x v="0"/>
    <x v="7"/>
    <x v="4"/>
    <x v="121"/>
    <s v="Karol Dahiana Pinto Gallego"/>
    <n v="44444"/>
  </r>
  <r>
    <x v="5"/>
    <x v="0"/>
    <x v="7"/>
    <x v="0"/>
    <x v="0"/>
    <x v="7"/>
    <x v="4"/>
    <x v="122"/>
    <s v="DAVID MUÑOZ MONTOYA"/>
    <n v="41000"/>
  </r>
  <r>
    <x v="5"/>
    <x v="0"/>
    <x v="7"/>
    <x v="0"/>
    <x v="0"/>
    <x v="7"/>
    <x v="4"/>
    <x v="122"/>
    <s v="ALEXANDRA MARIN RAMIREZ"/>
    <n v="35500"/>
  </r>
  <r>
    <x v="5"/>
    <x v="0"/>
    <x v="7"/>
    <x v="0"/>
    <x v="0"/>
    <x v="7"/>
    <x v="4"/>
    <x v="122"/>
    <s v="OSCAR ESCOBAR JIMÉNEZ"/>
    <n v="60000"/>
  </r>
  <r>
    <x v="5"/>
    <x v="0"/>
    <x v="7"/>
    <x v="0"/>
    <x v="0"/>
    <x v="7"/>
    <x v="4"/>
    <x v="122"/>
    <s v="Karol Dahiana Pinto Gallego"/>
    <n v="5333"/>
  </r>
  <r>
    <x v="5"/>
    <x v="0"/>
    <x v="7"/>
    <x v="0"/>
    <x v="0"/>
    <x v="7"/>
    <x v="4"/>
    <x v="123"/>
    <s v="DAVID MUÑOZ MONTOYA"/>
    <n v="341667"/>
  </r>
  <r>
    <x v="5"/>
    <x v="0"/>
    <x v="7"/>
    <x v="0"/>
    <x v="0"/>
    <x v="7"/>
    <x v="4"/>
    <x v="123"/>
    <s v="OSCAR ESCOBAR JIMÉNEZ"/>
    <n v="500000"/>
  </r>
  <r>
    <x v="5"/>
    <x v="0"/>
    <x v="7"/>
    <x v="0"/>
    <x v="0"/>
    <x v="7"/>
    <x v="4"/>
    <x v="123"/>
    <s v="ALEXANDRA MARIN RAMIREZ"/>
    <n v="295833"/>
  </r>
  <r>
    <x v="5"/>
    <x v="0"/>
    <x v="7"/>
    <x v="0"/>
    <x v="0"/>
    <x v="7"/>
    <x v="4"/>
    <x v="123"/>
    <s v="Karol Dahiana Pinto Gallego"/>
    <n v="44444"/>
  </r>
  <r>
    <x v="5"/>
    <x v="0"/>
    <x v="7"/>
    <x v="0"/>
    <x v="0"/>
    <x v="7"/>
    <x v="4"/>
    <x v="124"/>
    <s v="DAVID MUÑOZ MONTOYA"/>
    <n v="170833"/>
  </r>
  <r>
    <x v="5"/>
    <x v="0"/>
    <x v="7"/>
    <x v="0"/>
    <x v="0"/>
    <x v="7"/>
    <x v="4"/>
    <x v="124"/>
    <s v="OSCAR ESCOBAR JIMÉNEZ"/>
    <n v="250000"/>
  </r>
  <r>
    <x v="5"/>
    <x v="0"/>
    <x v="7"/>
    <x v="0"/>
    <x v="0"/>
    <x v="7"/>
    <x v="4"/>
    <x v="124"/>
    <s v="ALEXANDRA MARIN RAMIREZ"/>
    <n v="147917"/>
  </r>
  <r>
    <x v="5"/>
    <x v="0"/>
    <x v="7"/>
    <x v="0"/>
    <x v="0"/>
    <x v="7"/>
    <x v="4"/>
    <x v="124"/>
    <s v="Karol Dahiana Pinto Gallego"/>
    <n v="20000"/>
  </r>
  <r>
    <x v="5"/>
    <x v="0"/>
    <x v="7"/>
    <x v="0"/>
    <x v="0"/>
    <x v="7"/>
    <x v="4"/>
    <x v="135"/>
    <m/>
    <m/>
  </r>
  <r>
    <x v="5"/>
    <x v="0"/>
    <x v="7"/>
    <x v="0"/>
    <x v="0"/>
    <x v="7"/>
    <x v="4"/>
    <x v="125"/>
    <s v="DAVID MUÑOZ MONTOYA"/>
    <m/>
  </r>
  <r>
    <x v="5"/>
    <x v="0"/>
    <x v="7"/>
    <x v="0"/>
    <x v="0"/>
    <x v="7"/>
    <x v="4"/>
    <x v="144"/>
    <s v="DAVID MUÑOZ MONTOYA"/>
    <m/>
  </r>
  <r>
    <x v="5"/>
    <x v="0"/>
    <x v="7"/>
    <x v="0"/>
    <x v="0"/>
    <x v="7"/>
    <x v="4"/>
    <x v="144"/>
    <s v="OSCAR ESCOBAR JIMÉNEZ"/>
    <m/>
  </r>
  <r>
    <x v="5"/>
    <x v="0"/>
    <x v="7"/>
    <x v="0"/>
    <x v="0"/>
    <x v="7"/>
    <x v="4"/>
    <x v="126"/>
    <m/>
    <m/>
  </r>
  <r>
    <x v="5"/>
    <x v="0"/>
    <x v="7"/>
    <x v="0"/>
    <x v="0"/>
    <x v="7"/>
    <x v="4"/>
    <x v="127"/>
    <s v="SEGUROS DE RIESGOS LABORALES SURAMERICANA S.A."/>
    <n v="66800"/>
  </r>
  <r>
    <x v="5"/>
    <x v="0"/>
    <x v="7"/>
    <x v="0"/>
    <x v="0"/>
    <x v="7"/>
    <x v="4"/>
    <x v="152"/>
    <s v="Eps Famisanar"/>
    <m/>
  </r>
  <r>
    <x v="5"/>
    <x v="0"/>
    <x v="7"/>
    <x v="0"/>
    <x v="0"/>
    <x v="7"/>
    <x v="4"/>
    <x v="128"/>
    <s v="Protección S.A"/>
    <n v="1638000"/>
  </r>
  <r>
    <x v="5"/>
    <x v="0"/>
    <x v="7"/>
    <x v="0"/>
    <x v="0"/>
    <x v="7"/>
    <x v="4"/>
    <x v="128"/>
    <s v="Porvenir"/>
    <n v="57600"/>
  </r>
  <r>
    <x v="5"/>
    <x v="0"/>
    <x v="7"/>
    <x v="0"/>
    <x v="0"/>
    <x v="7"/>
    <x v="4"/>
    <x v="129"/>
    <s v="Colsubsidio "/>
    <n v="164000"/>
  </r>
  <r>
    <x v="5"/>
    <x v="0"/>
    <x v="7"/>
    <x v="0"/>
    <x v="0"/>
    <x v="7"/>
    <x v="4"/>
    <x v="129"/>
    <s v="Comfandi"/>
    <n v="401200"/>
  </r>
  <r>
    <x v="5"/>
    <x v="0"/>
    <x v="7"/>
    <x v="0"/>
    <x v="0"/>
    <x v="7"/>
    <x v="0"/>
    <x v="165"/>
    <s v="ONLINE OSCAR ESCOBAR JIMENEZ"/>
    <m/>
  </r>
  <r>
    <x v="5"/>
    <x v="0"/>
    <x v="7"/>
    <x v="0"/>
    <x v="0"/>
    <x v="7"/>
    <x v="2"/>
    <x v="131"/>
    <s v="DAVID MUÑOZ MONTOYA"/>
    <m/>
  </r>
  <r>
    <x v="5"/>
    <x v="0"/>
    <x v="7"/>
    <x v="0"/>
    <x v="0"/>
    <x v="1"/>
    <x v="7"/>
    <x v="34"/>
    <s v="Bancolombia"/>
    <n v="140200"/>
  </r>
  <r>
    <x v="5"/>
    <x v="0"/>
    <x v="7"/>
    <x v="0"/>
    <x v="0"/>
    <x v="1"/>
    <x v="7"/>
    <x v="20"/>
    <s v="Bancolombia"/>
    <n v="199300"/>
  </r>
  <r>
    <x v="5"/>
    <x v="0"/>
    <x v="7"/>
    <x v="0"/>
    <x v="0"/>
    <x v="1"/>
    <x v="7"/>
    <x v="20"/>
    <s v="Mercadopago Colombia Ltda"/>
    <n v="968975.39"/>
  </r>
  <r>
    <x v="5"/>
    <x v="0"/>
    <x v="7"/>
    <x v="0"/>
    <x v="0"/>
    <x v="1"/>
    <x v="7"/>
    <x v="101"/>
    <s v="Dian"/>
    <n v="50000"/>
  </r>
  <r>
    <x v="5"/>
    <x v="0"/>
    <x v="7"/>
    <x v="0"/>
    <x v="0"/>
    <x v="1"/>
    <x v="7"/>
    <x v="101"/>
    <s v="Colsubsidio "/>
    <m/>
  </r>
  <r>
    <x v="5"/>
    <x v="0"/>
    <x v="7"/>
    <x v="0"/>
    <x v="0"/>
    <x v="1"/>
    <x v="7"/>
    <x v="101"/>
    <s v="Sanitas"/>
    <m/>
  </r>
  <r>
    <x v="5"/>
    <x v="0"/>
    <x v="7"/>
    <x v="0"/>
    <x v="0"/>
    <x v="1"/>
    <x v="7"/>
    <x v="101"/>
    <s v="Eps Famisanar"/>
    <m/>
  </r>
  <r>
    <x v="5"/>
    <x v="0"/>
    <x v="7"/>
    <x v="0"/>
    <x v="0"/>
    <x v="1"/>
    <x v="7"/>
    <x v="101"/>
    <s v="EPS Sura"/>
    <m/>
  </r>
  <r>
    <x v="5"/>
    <x v="0"/>
    <x v="7"/>
    <x v="0"/>
    <x v="0"/>
    <x v="1"/>
    <x v="7"/>
    <x v="101"/>
    <s v="Comfandi "/>
    <m/>
  </r>
  <r>
    <x v="5"/>
    <x v="0"/>
    <x v="7"/>
    <x v="0"/>
    <x v="0"/>
    <x v="1"/>
    <x v="7"/>
    <x v="101"/>
    <s v="DIAN"/>
    <m/>
  </r>
  <r>
    <x v="5"/>
    <x v="0"/>
    <x v="7"/>
    <x v="0"/>
    <x v="0"/>
    <x v="1"/>
    <x v="7"/>
    <x v="159"/>
    <s v="GOOGLE LLC"/>
    <m/>
  </r>
  <r>
    <x v="5"/>
    <x v="0"/>
    <x v="7"/>
    <x v="0"/>
    <x v="0"/>
    <x v="1"/>
    <x v="7"/>
    <x v="159"/>
    <s v="FAVEBOOK IRELAND LIMITED"/>
    <m/>
  </r>
  <r>
    <x v="5"/>
    <x v="0"/>
    <x v="7"/>
    <x v="0"/>
    <x v="0"/>
    <x v="1"/>
    <x v="7"/>
    <x v="55"/>
    <s v="FARMATODO COLOMBIA S.A"/>
    <n v="1403950.44"/>
  </r>
  <r>
    <x v="5"/>
    <x v="0"/>
    <x v="7"/>
    <x v="0"/>
    <x v="0"/>
    <x v="1"/>
    <x v="7"/>
    <x v="55"/>
    <s v="CONNPLANTS SAS"/>
    <m/>
  </r>
  <r>
    <x v="5"/>
    <x v="0"/>
    <x v="7"/>
    <x v="0"/>
    <x v="0"/>
    <x v="1"/>
    <x v="8"/>
    <x v="22"/>
    <s v="Bancolombia"/>
    <n v="1332843.19"/>
  </r>
  <r>
    <x v="5"/>
    <x v="0"/>
    <x v="7"/>
    <x v="0"/>
    <x v="0"/>
    <x v="1"/>
    <x v="8"/>
    <x v="94"/>
    <s v="CONNPLANTS SAS"/>
    <m/>
  </r>
  <r>
    <x v="5"/>
    <x v="0"/>
    <x v="7"/>
    <x v="0"/>
    <x v="0"/>
    <x v="1"/>
    <x v="8"/>
    <x v="94"/>
    <s v="MANCHOLA ASOCIADOS LTDA"/>
    <m/>
  </r>
  <r>
    <x v="5"/>
    <x v="0"/>
    <x v="7"/>
    <x v="0"/>
    <x v="0"/>
    <x v="1"/>
    <x v="8"/>
    <x v="94"/>
    <s v="Hotel Laureles Plaza SAS"/>
    <m/>
  </r>
  <r>
    <x v="5"/>
    <x v="0"/>
    <x v="7"/>
    <x v="0"/>
    <x v="0"/>
    <x v="1"/>
    <x v="8"/>
    <x v="94"/>
    <s v="HOSTAL LAS MERCEDES BOUTIQUE"/>
    <m/>
  </r>
  <r>
    <x v="5"/>
    <x v="0"/>
    <x v="7"/>
    <x v="0"/>
    <x v="0"/>
    <x v="1"/>
    <x v="8"/>
    <x v="94"/>
    <s v="sebastian marin ramirez"/>
    <m/>
  </r>
  <r>
    <x v="5"/>
    <x v="0"/>
    <x v="7"/>
    <x v="0"/>
    <x v="0"/>
    <x v="1"/>
    <x v="8"/>
    <x v="94"/>
    <s v="HOSTAL LAS MERCEDES BOUTIQUE"/>
    <n v="40296"/>
  </r>
  <r>
    <x v="5"/>
    <x v="0"/>
    <x v="7"/>
    <x v="0"/>
    <x v="0"/>
    <x v="1"/>
    <x v="8"/>
    <x v="94"/>
    <s v="PRODUCCION GRAFICA EDITORES SAS"/>
    <n v="6283.2"/>
  </r>
  <r>
    <x v="5"/>
    <x v="0"/>
    <x v="7"/>
    <x v="0"/>
    <x v="0"/>
    <x v="1"/>
    <x v="8"/>
    <x v="94"/>
    <s v="BLESSING LOUNGE S.A.S"/>
    <n v="16432.5"/>
  </r>
  <r>
    <x v="5"/>
    <x v="0"/>
    <x v="7"/>
    <x v="0"/>
    <x v="0"/>
    <x v="1"/>
    <x v="8"/>
    <x v="94"/>
    <s v="MARIA JOSE LOPEZ BOLAÑOS"/>
    <m/>
  </r>
  <r>
    <x v="5"/>
    <x v="0"/>
    <x v="7"/>
    <x v="0"/>
    <x v="0"/>
    <x v="1"/>
    <x v="8"/>
    <x v="95"/>
    <m/>
    <m/>
  </r>
  <r>
    <x v="5"/>
    <x v="0"/>
    <x v="7"/>
    <x v="0"/>
    <x v="0"/>
    <x v="1"/>
    <x v="8"/>
    <x v="94"/>
    <s v="EMPACKING GLOBAL SAS"/>
    <m/>
  </r>
  <r>
    <x v="5"/>
    <x v="0"/>
    <x v="7"/>
    <x v="0"/>
    <x v="0"/>
    <x v="1"/>
    <x v="8"/>
    <x v="156"/>
    <s v="MUNICIPIO DE SANTIAGO DE CALI"/>
    <m/>
  </r>
  <r>
    <x v="5"/>
    <x v="0"/>
    <x v="7"/>
    <x v="0"/>
    <x v="0"/>
    <x v="1"/>
    <x v="8"/>
    <x v="156"/>
    <s v=" COLOMBIA TELECOMUNICACIONES S.A. E.S.P."/>
    <m/>
  </r>
  <r>
    <x v="5"/>
    <x v="0"/>
    <x v="7"/>
    <x v="0"/>
    <x v="0"/>
    <x v="1"/>
    <x v="8"/>
    <x v="156"/>
    <s v="Protección S.A"/>
    <m/>
  </r>
  <r>
    <x v="5"/>
    <x v="0"/>
    <x v="7"/>
    <x v="0"/>
    <x v="0"/>
    <x v="1"/>
    <x v="8"/>
    <x v="156"/>
    <s v="RANPACK SAS"/>
    <m/>
  </r>
  <r>
    <x v="5"/>
    <x v="0"/>
    <x v="7"/>
    <x v="0"/>
    <x v="0"/>
    <x v="1"/>
    <x v="8"/>
    <x v="156"/>
    <s v="MERCADEO COMPARTIDO SAS"/>
    <m/>
  </r>
  <r>
    <x v="5"/>
    <x v="0"/>
    <x v="7"/>
    <x v="0"/>
    <x v="0"/>
    <x v="1"/>
    <x v="8"/>
    <x v="156"/>
    <s v="ALLTAG SAS"/>
    <m/>
  </r>
  <r>
    <x v="5"/>
    <x v="0"/>
    <x v="7"/>
    <x v="0"/>
    <x v="0"/>
    <x v="1"/>
    <x v="8"/>
    <x v="156"/>
    <s v="FARMAVIT EMPRESA ASOCIATIVA DE TRABAJO"/>
    <m/>
  </r>
  <r>
    <x v="5"/>
    <x v="0"/>
    <x v="7"/>
    <x v="0"/>
    <x v="0"/>
    <x v="1"/>
    <x v="8"/>
    <x v="156"/>
    <s v="AEROVIAS DEL CONTINENTE AMERICANO S.A."/>
    <m/>
  </r>
  <r>
    <x v="5"/>
    <x v="0"/>
    <x v="7"/>
    <x v="0"/>
    <x v="0"/>
    <x v="1"/>
    <x v="8"/>
    <x v="156"/>
    <s v="MELONN SAS"/>
    <m/>
  </r>
  <r>
    <x v="5"/>
    <x v="0"/>
    <x v="7"/>
    <x v="0"/>
    <x v="0"/>
    <x v="1"/>
    <x v="8"/>
    <x v="156"/>
    <s v="DIAN"/>
    <n v="240.37"/>
  </r>
  <r>
    <x v="5"/>
    <x v="0"/>
    <x v="7"/>
    <x v="0"/>
    <x v="0"/>
    <x v="1"/>
    <x v="8"/>
    <x v="156"/>
    <s v="MUNICIPIO DE SANTIAGO DE CALI"/>
    <n v="2766.78"/>
  </r>
  <r>
    <x v="5"/>
    <x v="0"/>
    <x v="7"/>
    <x v="0"/>
    <x v="0"/>
    <x v="1"/>
    <x v="8"/>
    <x v="156"/>
    <m/>
    <m/>
  </r>
  <r>
    <x v="5"/>
    <x v="0"/>
    <x v="7"/>
    <x v="0"/>
    <x v="0"/>
    <x v="1"/>
    <x v="8"/>
    <x v="156"/>
    <m/>
    <m/>
  </r>
  <r>
    <x v="5"/>
    <x v="0"/>
    <x v="7"/>
    <x v="0"/>
    <x v="0"/>
    <x v="1"/>
    <x v="8"/>
    <x v="4"/>
    <s v="ONLINE MARIA DEL MAR MEZU PALACIOS"/>
    <n v="22610"/>
  </r>
  <r>
    <x v="5"/>
    <x v="0"/>
    <x v="7"/>
    <x v="0"/>
    <x v="0"/>
    <x v="1"/>
    <x v="8"/>
    <x v="4"/>
    <s v="ALMACENES EXITO S.A."/>
    <n v="58100"/>
  </r>
  <r>
    <x v="5"/>
    <x v="0"/>
    <x v="7"/>
    <x v="0"/>
    <x v="0"/>
    <x v="1"/>
    <x v="8"/>
    <x v="4"/>
    <s v="DIAN"/>
    <n v="761081.46"/>
  </r>
  <r>
    <x v="5"/>
    <x v="0"/>
    <x v="7"/>
    <x v="0"/>
    <x v="0"/>
    <x v="1"/>
    <x v="8"/>
    <x v="4"/>
    <s v="NVERSIONES HERMANOS GOMEZ MENDOZA S.A.S"/>
    <m/>
  </r>
  <r>
    <x v="5"/>
    <x v="0"/>
    <x v="7"/>
    <x v="0"/>
    <x v="0"/>
    <x v="1"/>
    <x v="8"/>
    <x v="4"/>
    <s v=" KOBA COLOMBIA SAS"/>
    <m/>
  </r>
  <r>
    <x v="5"/>
    <x v="0"/>
    <x v="7"/>
    <x v="0"/>
    <x v="0"/>
    <x v="1"/>
    <x v="8"/>
    <x v="4"/>
    <s v="FARMAVIT EMPRESA ASOCIATIVA DE TRABAJO"/>
    <m/>
  </r>
  <r>
    <x v="5"/>
    <x v="0"/>
    <x v="7"/>
    <x v="0"/>
    <x v="0"/>
    <x v="1"/>
    <x v="8"/>
    <x v="4"/>
    <s v=" GODADDY"/>
    <m/>
  </r>
  <r>
    <x v="5"/>
    <x v="0"/>
    <x v="7"/>
    <x v="0"/>
    <x v="0"/>
    <x v="1"/>
    <x v="8"/>
    <x v="4"/>
    <s v="FUNDACION ZOOLOGICA DE CALI REST  HACIENDA DEL BOSQUE"/>
    <m/>
  </r>
  <r>
    <x v="5"/>
    <x v="0"/>
    <x v="7"/>
    <x v="0"/>
    <x v="0"/>
    <x v="1"/>
    <x v="8"/>
    <x v="4"/>
    <s v="HM HENNES MAURITZ COLOMBIA SAS"/>
    <m/>
  </r>
  <r>
    <x v="5"/>
    <x v="0"/>
    <x v="7"/>
    <x v="0"/>
    <x v="0"/>
    <x v="1"/>
    <x v="8"/>
    <x v="4"/>
    <s v="META PLATAFORMS IRELAND LIMITED"/>
    <m/>
  </r>
  <r>
    <x v="5"/>
    <x v="0"/>
    <x v="7"/>
    <x v="0"/>
    <x v="0"/>
    <x v="1"/>
    <x v="8"/>
    <x v="4"/>
    <s v="CORPORACION CLUB DE TENIS CALI"/>
    <m/>
  </r>
  <r>
    <x v="5"/>
    <x v="0"/>
    <x v="7"/>
    <x v="0"/>
    <x v="0"/>
    <x v="1"/>
    <x v="8"/>
    <x v="4"/>
    <s v=" PANGEA NATURAL PRODUCTS S.A.S."/>
    <m/>
  </r>
  <r>
    <x v="5"/>
    <x v="0"/>
    <x v="7"/>
    <x v="0"/>
    <x v="0"/>
    <x v="1"/>
    <x v="8"/>
    <x v="4"/>
    <s v=" TDT SAS"/>
    <m/>
  </r>
  <r>
    <x v="5"/>
    <x v="0"/>
    <x v="7"/>
    <x v="0"/>
    <x v="0"/>
    <x v="1"/>
    <x v="8"/>
    <x v="4"/>
    <s v="SEBASTIAN MENDOZA CASTAÑO"/>
    <m/>
  </r>
  <r>
    <x v="5"/>
    <x v="0"/>
    <x v="7"/>
    <x v="0"/>
    <x v="0"/>
    <x v="1"/>
    <x v="8"/>
    <x v="4"/>
    <s v="ONLINE MARIA DEL MAR MEZU PALACIOS"/>
    <m/>
  </r>
  <r>
    <x v="5"/>
    <x v="0"/>
    <x v="7"/>
    <x v="0"/>
    <x v="0"/>
    <x v="1"/>
    <x v="8"/>
    <x v="4"/>
    <s v="ONLINE OSCAR ESCOBAR JIMENEZ"/>
    <m/>
  </r>
  <r>
    <x v="5"/>
    <x v="0"/>
    <x v="7"/>
    <x v="0"/>
    <x v="0"/>
    <x v="1"/>
    <x v="8"/>
    <x v="4"/>
    <s v="COLOMBIANA DE COMERCIO SA"/>
    <m/>
  </r>
  <r>
    <x v="5"/>
    <x v="0"/>
    <x v="7"/>
    <x v="0"/>
    <x v="0"/>
    <x v="1"/>
    <x v="8"/>
    <x v="4"/>
    <s v="DIAN"/>
    <m/>
  </r>
  <r>
    <x v="5"/>
    <x v="0"/>
    <x v="7"/>
    <x v="0"/>
    <x v="0"/>
    <x v="1"/>
    <x v="8"/>
    <x v="4"/>
    <s v="FARMACIA DROGUERIA SAN JORGE LTDA"/>
    <m/>
  </r>
  <r>
    <x v="5"/>
    <x v="0"/>
    <x v="7"/>
    <x v="0"/>
    <x v="0"/>
    <x v="1"/>
    <x v="8"/>
    <x v="4"/>
    <s v="GASTRONOMIA GROUP SAS"/>
    <m/>
  </r>
  <r>
    <x v="5"/>
    <x v="0"/>
    <x v="7"/>
    <x v="0"/>
    <x v="0"/>
    <x v="1"/>
    <x v="8"/>
    <x v="4"/>
    <s v="Yina Yereinza Acevedo Álvarez"/>
    <m/>
  </r>
  <r>
    <x v="5"/>
    <x v="0"/>
    <x v="7"/>
    <x v="0"/>
    <x v="0"/>
    <x v="1"/>
    <x v="8"/>
    <x v="4"/>
    <m/>
    <m/>
  </r>
  <r>
    <x v="5"/>
    <x v="0"/>
    <x v="7"/>
    <x v="0"/>
    <x v="0"/>
    <x v="1"/>
    <x v="8"/>
    <x v="4"/>
    <m/>
    <m/>
  </r>
  <r>
    <x v="5"/>
    <x v="0"/>
    <x v="7"/>
    <x v="0"/>
    <x v="0"/>
    <x v="1"/>
    <x v="8"/>
    <x v="4"/>
    <m/>
    <m/>
  </r>
  <r>
    <x v="5"/>
    <x v="0"/>
    <x v="7"/>
    <x v="0"/>
    <x v="0"/>
    <x v="1"/>
    <x v="8"/>
    <x v="4"/>
    <m/>
    <m/>
  </r>
  <r>
    <x v="5"/>
    <x v="0"/>
    <x v="7"/>
    <x v="0"/>
    <x v="0"/>
    <x v="1"/>
    <x v="8"/>
    <x v="4"/>
    <m/>
    <m/>
  </r>
  <r>
    <x v="5"/>
    <x v="0"/>
    <x v="7"/>
    <x v="0"/>
    <x v="0"/>
    <x v="1"/>
    <x v="8"/>
    <x v="4"/>
    <m/>
    <m/>
  </r>
  <r>
    <x v="5"/>
    <x v="0"/>
    <x v="7"/>
    <x v="0"/>
    <x v="0"/>
    <x v="6"/>
    <x v="23"/>
    <x v="112"/>
    <s v="DIAN"/>
    <m/>
  </r>
  <r>
    <x v="5"/>
    <x v="0"/>
    <x v="7"/>
    <x v="0"/>
    <x v="2"/>
    <x v="3"/>
    <x v="3"/>
    <x v="96"/>
    <m/>
    <m/>
  </r>
  <r>
    <x v="5"/>
    <x v="0"/>
    <x v="7"/>
    <x v="0"/>
    <x v="2"/>
    <x v="3"/>
    <x v="3"/>
    <x v="137"/>
    <s v="COOPERATIVA MULTIACTIVA UNIAGRO"/>
    <m/>
  </r>
  <r>
    <x v="5"/>
    <x v="0"/>
    <x v="7"/>
    <x v="0"/>
    <x v="2"/>
    <x v="3"/>
    <x v="3"/>
    <x v="97"/>
    <s v="LA CONCEPCION SA"/>
    <m/>
  </r>
  <r>
    <x v="5"/>
    <x v="0"/>
    <x v="7"/>
    <x v="0"/>
    <x v="2"/>
    <x v="3"/>
    <x v="3"/>
    <x v="97"/>
    <s v="CONNPLANTS SAS"/>
    <m/>
  </r>
  <r>
    <x v="5"/>
    <x v="0"/>
    <x v="7"/>
    <x v="0"/>
    <x v="2"/>
    <x v="3"/>
    <x v="3"/>
    <x v="97"/>
    <s v="LA VITAL COLOMBIA SAS"/>
    <m/>
  </r>
  <r>
    <x v="5"/>
    <x v="0"/>
    <x v="7"/>
    <x v="0"/>
    <x v="2"/>
    <x v="3"/>
    <x v="3"/>
    <x v="97"/>
    <s v="ASOCIACION AGROPIMIENTERA VALLE DEL GUAMEZ"/>
    <m/>
  </r>
  <r>
    <x v="5"/>
    <x v="0"/>
    <x v="7"/>
    <x v="0"/>
    <x v="2"/>
    <x v="3"/>
    <x v="3"/>
    <x v="97"/>
    <m/>
    <m/>
  </r>
  <r>
    <x v="5"/>
    <x v="0"/>
    <x v="7"/>
    <x v="0"/>
    <x v="2"/>
    <x v="3"/>
    <x v="3"/>
    <x v="97"/>
    <m/>
    <m/>
  </r>
  <r>
    <x v="5"/>
    <x v="0"/>
    <x v="7"/>
    <x v="0"/>
    <x v="2"/>
    <x v="3"/>
    <x v="3"/>
    <x v="97"/>
    <m/>
    <m/>
  </r>
  <r>
    <x v="5"/>
    <x v="0"/>
    <x v="7"/>
    <x v="0"/>
    <x v="2"/>
    <x v="3"/>
    <x v="3"/>
    <x v="98"/>
    <m/>
    <m/>
  </r>
  <r>
    <x v="5"/>
    <x v="0"/>
    <x v="7"/>
    <x v="0"/>
    <x v="2"/>
    <x v="3"/>
    <x v="3"/>
    <x v="99"/>
    <s v="PRODUCCION GRAFICA EDITORES SAS"/>
    <n v="816000"/>
  </r>
  <r>
    <x v="5"/>
    <x v="0"/>
    <x v="7"/>
    <x v="0"/>
    <x v="2"/>
    <x v="3"/>
    <x v="3"/>
    <x v="99"/>
    <s v="CONNPLANTS SAS"/>
    <m/>
  </r>
  <r>
    <x v="5"/>
    <x v="0"/>
    <x v="7"/>
    <x v="0"/>
    <x v="2"/>
    <x v="3"/>
    <x v="3"/>
    <x v="99"/>
    <s v="FARMAVIT EMPRESA ASOCIATIVA DE TRABAJO"/>
    <m/>
  </r>
  <r>
    <x v="5"/>
    <x v="0"/>
    <x v="7"/>
    <x v="0"/>
    <x v="2"/>
    <x v="3"/>
    <x v="3"/>
    <x v="99"/>
    <s v="EMPACKING GLOBAL SAS"/>
    <m/>
  </r>
  <r>
    <x v="5"/>
    <x v="0"/>
    <x v="7"/>
    <x v="0"/>
    <x v="2"/>
    <x v="3"/>
    <x v="3"/>
    <x v="99"/>
    <s v="FITOBIOCELL SAS"/>
    <m/>
  </r>
  <r>
    <x v="5"/>
    <x v="0"/>
    <x v="7"/>
    <x v="0"/>
    <x v="2"/>
    <x v="3"/>
    <x v="3"/>
    <x v="99"/>
    <s v="NEW PLAST SAS"/>
    <m/>
  </r>
  <r>
    <x v="5"/>
    <x v="0"/>
    <x v="7"/>
    <x v="0"/>
    <x v="2"/>
    <x v="3"/>
    <x v="3"/>
    <x v="99"/>
    <s v="ABORIGEN CIENCIA ANCESTRAL S.A.S"/>
    <m/>
  </r>
  <r>
    <x v="5"/>
    <x v="0"/>
    <x v="7"/>
    <x v="0"/>
    <x v="2"/>
    <x v="3"/>
    <x v="3"/>
    <x v="99"/>
    <s v="INDES S.A.S."/>
    <m/>
  </r>
  <r>
    <x v="5"/>
    <x v="0"/>
    <x v="7"/>
    <x v="0"/>
    <x v="2"/>
    <x v="3"/>
    <x v="26"/>
    <x v="137"/>
    <s v="COOPERATIVA MULTIACTIVA UNIAGRO"/>
    <m/>
  </r>
  <r>
    <x v="5"/>
    <x v="0"/>
    <x v="7"/>
    <x v="0"/>
    <x v="2"/>
    <x v="3"/>
    <x v="20"/>
    <x v="49"/>
    <s v="EMPACKING GLOBAL SAS"/>
    <m/>
  </r>
  <r>
    <x v="5"/>
    <x v="0"/>
    <x v="7"/>
    <x v="0"/>
    <x v="2"/>
    <x v="3"/>
    <x v="20"/>
    <x v="49"/>
    <s v="MELONN SAS"/>
    <m/>
  </r>
  <r>
    <x v="5"/>
    <x v="0"/>
    <x v="7"/>
    <x v="0"/>
    <x v="2"/>
    <x v="3"/>
    <x v="20"/>
    <x v="49"/>
    <s v="COORDINADORA MERCANTIL SA"/>
    <n v="3239790"/>
  </r>
  <r>
    <x v="5"/>
    <x v="0"/>
    <x v="7"/>
    <x v="0"/>
    <x v="2"/>
    <x v="3"/>
    <x v="20"/>
    <x v="49"/>
    <s v="ALLTAG SAS"/>
    <n v="1551600"/>
  </r>
  <r>
    <x v="5"/>
    <x v="0"/>
    <x v="7"/>
    <x v="0"/>
    <x v="2"/>
    <x v="3"/>
    <x v="20"/>
    <x v="49"/>
    <s v="FITOBIOCELL SAS"/>
    <m/>
  </r>
  <r>
    <x v="5"/>
    <x v="0"/>
    <x v="7"/>
    <x v="0"/>
    <x v="2"/>
    <x v="3"/>
    <x v="20"/>
    <x v="49"/>
    <s v="RANPACK SAS"/>
    <m/>
  </r>
  <r>
    <x v="5"/>
    <x v="0"/>
    <x v="7"/>
    <x v="0"/>
    <x v="2"/>
    <x v="3"/>
    <x v="20"/>
    <x v="151"/>
    <m/>
    <m/>
  </r>
  <r>
    <x v="5"/>
    <x v="0"/>
    <x v="7"/>
    <x v="0"/>
    <x v="2"/>
    <x v="3"/>
    <x v="20"/>
    <x v="111"/>
    <s v="ALLTAG SAS"/>
    <n v="1052000"/>
  </r>
  <r>
    <x v="5"/>
    <x v="0"/>
    <x v="7"/>
    <x v="0"/>
    <x v="2"/>
    <x v="3"/>
    <x v="20"/>
    <x v="111"/>
    <s v="MELONN SAS"/>
    <n v="1148347"/>
  </r>
  <r>
    <x v="5"/>
    <x v="0"/>
    <x v="7"/>
    <x v="0"/>
    <x v="2"/>
    <x v="3"/>
    <x v="20"/>
    <x v="111"/>
    <m/>
    <m/>
  </r>
  <r>
    <x v="5"/>
    <x v="0"/>
    <x v="7"/>
    <x v="0"/>
    <x v="2"/>
    <x v="3"/>
    <x v="20"/>
    <x v="111"/>
    <m/>
    <m/>
  </r>
  <r>
    <x v="5"/>
    <x v="0"/>
    <x v="7"/>
    <x v="0"/>
    <x v="2"/>
    <x v="3"/>
    <x v="20"/>
    <x v="111"/>
    <m/>
    <m/>
  </r>
  <r>
    <x v="5"/>
    <x v="0"/>
    <x v="7"/>
    <x v="0"/>
    <x v="2"/>
    <x v="3"/>
    <x v="30"/>
    <x v="151"/>
    <s v="MELONN SAS"/>
    <n v="2550718"/>
  </r>
  <r>
    <x v="5"/>
    <x v="0"/>
    <x v="7"/>
    <x v="0"/>
    <x v="2"/>
    <x v="3"/>
    <x v="30"/>
    <x v="151"/>
    <s v="FITOBIOCELL SAS"/>
    <m/>
  </r>
  <r>
    <x v="5"/>
    <x v="0"/>
    <x v="7"/>
    <x v="0"/>
    <x v="2"/>
    <x v="3"/>
    <x v="0"/>
    <x v="157"/>
    <s v="CONNPLANTS SAS"/>
    <m/>
  </r>
  <r>
    <x v="5"/>
    <x v="0"/>
    <x v="7"/>
    <x v="0"/>
    <x v="2"/>
    <x v="3"/>
    <x v="0"/>
    <x v="157"/>
    <s v="LABORATORIO DE ALIMENTOS Y SIMILARES MICROQUIM S.A.S."/>
    <m/>
  </r>
  <r>
    <x v="5"/>
    <x v="0"/>
    <x v="7"/>
    <x v="0"/>
    <x v="2"/>
    <x v="3"/>
    <x v="21"/>
    <x v="50"/>
    <m/>
    <m/>
  </r>
  <r>
    <x v="5"/>
    <x v="0"/>
    <x v="7"/>
    <x v="0"/>
    <x v="2"/>
    <x v="3"/>
    <x v="21"/>
    <x v="132"/>
    <m/>
    <m/>
  </r>
  <r>
    <x v="6"/>
    <x v="0"/>
    <x v="7"/>
    <x v="0"/>
    <x v="1"/>
    <x v="2"/>
    <x v="24"/>
    <x v="63"/>
    <s v="VARIOS"/>
    <n v="330765820.31999999"/>
  </r>
  <r>
    <x v="6"/>
    <x v="0"/>
    <x v="7"/>
    <x v="0"/>
    <x v="1"/>
    <x v="5"/>
    <x v="11"/>
    <x v="64"/>
    <m/>
    <m/>
  </r>
  <r>
    <x v="6"/>
    <x v="0"/>
    <x v="7"/>
    <x v="0"/>
    <x v="1"/>
    <x v="5"/>
    <x v="14"/>
    <x v="66"/>
    <m/>
    <m/>
  </r>
  <r>
    <x v="6"/>
    <x v="0"/>
    <x v="7"/>
    <x v="0"/>
    <x v="1"/>
    <x v="5"/>
    <x v="15"/>
    <x v="69"/>
    <m/>
    <m/>
  </r>
  <r>
    <x v="6"/>
    <x v="0"/>
    <x v="7"/>
    <x v="0"/>
    <x v="1"/>
    <x v="2"/>
    <x v="25"/>
    <x v="74"/>
    <m/>
    <n v="-12340042.289999999"/>
  </r>
  <r>
    <x v="6"/>
    <x v="0"/>
    <x v="7"/>
    <x v="0"/>
    <x v="1"/>
    <x v="2"/>
    <x v="25"/>
    <x v="118"/>
    <m/>
    <m/>
  </r>
  <r>
    <x v="6"/>
    <x v="0"/>
    <x v="7"/>
    <x v="0"/>
    <x v="1"/>
    <x v="2"/>
    <x v="0"/>
    <x v="103"/>
    <m/>
    <m/>
  </r>
  <r>
    <x v="6"/>
    <x v="0"/>
    <x v="7"/>
    <x v="0"/>
    <x v="1"/>
    <x v="2"/>
    <x v="0"/>
    <x v="104"/>
    <m/>
    <n v="168067.20000000001"/>
  </r>
  <r>
    <x v="6"/>
    <x v="0"/>
    <x v="7"/>
    <x v="0"/>
    <x v="1"/>
    <x v="2"/>
    <x v="0"/>
    <x v="145"/>
    <m/>
    <n v="-1834248.55"/>
  </r>
  <r>
    <x v="6"/>
    <x v="0"/>
    <x v="7"/>
    <x v="0"/>
    <x v="1"/>
    <x v="5"/>
    <x v="7"/>
    <x v="153"/>
    <m/>
    <m/>
  </r>
  <r>
    <x v="6"/>
    <x v="0"/>
    <x v="7"/>
    <x v="0"/>
    <x v="1"/>
    <x v="5"/>
    <x v="14"/>
    <x v="166"/>
    <m/>
    <n v="210000"/>
  </r>
  <r>
    <x v="6"/>
    <x v="0"/>
    <x v="7"/>
    <x v="0"/>
    <x v="0"/>
    <x v="0"/>
    <x v="4"/>
    <x v="158"/>
    <s v="SEBASTIAN MENDOZA CASTAÑO"/>
    <n v="20000000"/>
  </r>
  <r>
    <x v="6"/>
    <x v="0"/>
    <x v="7"/>
    <x v="0"/>
    <x v="0"/>
    <x v="0"/>
    <x v="4"/>
    <x v="6"/>
    <s v="ONLINE MARIA DEL MAR MEZU PALACIOS"/>
    <n v="2300000"/>
  </r>
  <r>
    <x v="6"/>
    <x v="0"/>
    <x v="7"/>
    <x v="0"/>
    <x v="0"/>
    <x v="0"/>
    <x v="4"/>
    <x v="6"/>
    <s v="MILDRED LOPEZ CAMPO"/>
    <m/>
  </r>
  <r>
    <x v="6"/>
    <x v="0"/>
    <x v="7"/>
    <x v="0"/>
    <x v="0"/>
    <x v="0"/>
    <x v="4"/>
    <x v="160"/>
    <s v="SEBASTIAN MENDOZA CASTAÑO"/>
    <n v="0"/>
  </r>
  <r>
    <x v="6"/>
    <x v="0"/>
    <x v="7"/>
    <x v="0"/>
    <x v="0"/>
    <x v="0"/>
    <x v="4"/>
    <x v="160"/>
    <s v="DAVID MUÑOZ MONTOYA"/>
    <n v="360000"/>
  </r>
  <r>
    <x v="6"/>
    <x v="0"/>
    <x v="7"/>
    <x v="0"/>
    <x v="0"/>
    <x v="0"/>
    <x v="4"/>
    <x v="7"/>
    <s v="ONLINE MARIA DEL MAR MEZU PALACIOS"/>
    <n v="200000"/>
  </r>
  <r>
    <x v="6"/>
    <x v="0"/>
    <x v="7"/>
    <x v="0"/>
    <x v="0"/>
    <x v="0"/>
    <x v="4"/>
    <x v="7"/>
    <s v="MILDRED LOPEZ CAMPO"/>
    <m/>
  </r>
  <r>
    <x v="6"/>
    <x v="0"/>
    <x v="7"/>
    <x v="0"/>
    <x v="0"/>
    <x v="0"/>
    <x v="4"/>
    <x v="7"/>
    <m/>
    <m/>
  </r>
  <r>
    <x v="6"/>
    <x v="0"/>
    <x v="7"/>
    <x v="0"/>
    <x v="0"/>
    <x v="0"/>
    <x v="4"/>
    <x v="8"/>
    <s v="Andres Eduardo Mogollon Echeverry"/>
    <m/>
  </r>
  <r>
    <x v="6"/>
    <x v="0"/>
    <x v="7"/>
    <x v="0"/>
    <x v="0"/>
    <x v="0"/>
    <x v="4"/>
    <x v="8"/>
    <s v="ONLINE MARIA DEL MAR MEZU PALACIOS"/>
    <n v="209233"/>
  </r>
  <r>
    <x v="6"/>
    <x v="0"/>
    <x v="7"/>
    <x v="0"/>
    <x v="0"/>
    <x v="0"/>
    <x v="4"/>
    <x v="8"/>
    <s v="ONLINE OSCAR ESCOBAR JIMENEZ"/>
    <m/>
  </r>
  <r>
    <x v="6"/>
    <x v="0"/>
    <x v="7"/>
    <x v="0"/>
    <x v="0"/>
    <x v="0"/>
    <x v="4"/>
    <x v="8"/>
    <s v="Alexandra Marin"/>
    <m/>
  </r>
  <r>
    <x v="6"/>
    <x v="0"/>
    <x v="7"/>
    <x v="0"/>
    <x v="0"/>
    <x v="0"/>
    <x v="4"/>
    <x v="9"/>
    <s v="SEBASTIAN MENDOZA CASTAÑO"/>
    <m/>
  </r>
  <r>
    <x v="6"/>
    <x v="0"/>
    <x v="7"/>
    <x v="0"/>
    <x v="0"/>
    <x v="0"/>
    <x v="4"/>
    <x v="9"/>
    <s v="MILDRED LOPEZ CAMPO"/>
    <m/>
  </r>
  <r>
    <x v="6"/>
    <x v="0"/>
    <x v="7"/>
    <x v="0"/>
    <x v="0"/>
    <x v="0"/>
    <x v="4"/>
    <x v="9"/>
    <s v="Ana Myrian Salazar"/>
    <m/>
  </r>
  <r>
    <x v="6"/>
    <x v="0"/>
    <x v="7"/>
    <x v="0"/>
    <x v="0"/>
    <x v="0"/>
    <x v="4"/>
    <x v="9"/>
    <s v="ONLINE MARIA DEL MAR MEZU PALACIOS"/>
    <n v="25000"/>
  </r>
  <r>
    <x v="6"/>
    <x v="0"/>
    <x v="7"/>
    <x v="0"/>
    <x v="0"/>
    <x v="0"/>
    <x v="4"/>
    <x v="10"/>
    <s v="SEBASTIAN MENDOZA CASTAÑO"/>
    <m/>
  </r>
  <r>
    <x v="6"/>
    <x v="0"/>
    <x v="7"/>
    <x v="0"/>
    <x v="0"/>
    <x v="0"/>
    <x v="4"/>
    <x v="10"/>
    <s v="ONLINE MARIA DEL MAR MEZU PALACIOS"/>
    <n v="208333"/>
  </r>
  <r>
    <x v="6"/>
    <x v="0"/>
    <x v="7"/>
    <x v="0"/>
    <x v="0"/>
    <x v="0"/>
    <x v="4"/>
    <x v="10"/>
    <s v="MILDRED LOPEZ CAMPO"/>
    <m/>
  </r>
  <r>
    <x v="6"/>
    <x v="0"/>
    <x v="7"/>
    <x v="0"/>
    <x v="0"/>
    <x v="0"/>
    <x v="4"/>
    <x v="11"/>
    <s v="SEBASTIAN MENDOZA CASTAÑO"/>
    <n v="833333"/>
  </r>
  <r>
    <x v="6"/>
    <x v="0"/>
    <x v="7"/>
    <x v="0"/>
    <x v="0"/>
    <x v="0"/>
    <x v="4"/>
    <x v="11"/>
    <s v="alex"/>
    <m/>
  </r>
  <r>
    <x v="6"/>
    <x v="0"/>
    <x v="7"/>
    <x v="0"/>
    <x v="0"/>
    <x v="0"/>
    <x v="4"/>
    <x v="11"/>
    <s v="ONLINE MARIA DEL MAR MEZU PALACIOS"/>
    <n v="95833"/>
  </r>
  <r>
    <x v="6"/>
    <x v="0"/>
    <x v="7"/>
    <x v="0"/>
    <x v="0"/>
    <x v="0"/>
    <x v="4"/>
    <x v="12"/>
    <s v="Karol Dahiana Pinto Gallego"/>
    <m/>
  </r>
  <r>
    <x v="6"/>
    <x v="0"/>
    <x v="7"/>
    <x v="0"/>
    <x v="0"/>
    <x v="0"/>
    <x v="4"/>
    <x v="134"/>
    <m/>
    <m/>
  </r>
  <r>
    <x v="6"/>
    <x v="0"/>
    <x v="7"/>
    <x v="0"/>
    <x v="0"/>
    <x v="0"/>
    <x v="4"/>
    <x v="142"/>
    <m/>
    <m/>
  </r>
  <r>
    <x v="6"/>
    <x v="0"/>
    <x v="7"/>
    <x v="0"/>
    <x v="0"/>
    <x v="0"/>
    <x v="4"/>
    <x v="56"/>
    <s v="RICARDO ARTURO ARANGO WAGNER"/>
    <m/>
  </r>
  <r>
    <x v="6"/>
    <x v="0"/>
    <x v="7"/>
    <x v="0"/>
    <x v="0"/>
    <x v="0"/>
    <x v="4"/>
    <x v="56"/>
    <s v="GLORIA LILIANA VELEZ BUITRAGO"/>
    <n v="221000"/>
  </r>
  <r>
    <x v="6"/>
    <x v="0"/>
    <x v="7"/>
    <x v="0"/>
    <x v="0"/>
    <x v="0"/>
    <x v="4"/>
    <x v="56"/>
    <s v="ARITEX DE COLOMBIA SAS"/>
    <n v="559328"/>
  </r>
  <r>
    <x v="6"/>
    <x v="0"/>
    <x v="7"/>
    <x v="0"/>
    <x v="0"/>
    <x v="0"/>
    <x v="4"/>
    <x v="142"/>
    <m/>
    <m/>
  </r>
  <r>
    <x v="6"/>
    <x v="0"/>
    <x v="7"/>
    <x v="0"/>
    <x v="0"/>
    <x v="0"/>
    <x v="4"/>
    <x v="13"/>
    <s v="SEGUROS DE RIESGOS LABORALES SURAMERICANA S.A."/>
    <n v="85086"/>
  </r>
  <r>
    <x v="6"/>
    <x v="0"/>
    <x v="7"/>
    <x v="0"/>
    <x v="0"/>
    <x v="0"/>
    <x v="4"/>
    <x v="146"/>
    <s v="EPS Sura"/>
    <m/>
  </r>
  <r>
    <x v="6"/>
    <x v="0"/>
    <x v="7"/>
    <x v="0"/>
    <x v="0"/>
    <x v="0"/>
    <x v="4"/>
    <x v="14"/>
    <s v="Protección S.A"/>
    <n v="1956000"/>
  </r>
  <r>
    <x v="6"/>
    <x v="0"/>
    <x v="7"/>
    <x v="0"/>
    <x v="0"/>
    <x v="0"/>
    <x v="4"/>
    <x v="14"/>
    <s v="Colpensiones"/>
    <m/>
  </r>
  <r>
    <x v="6"/>
    <x v="0"/>
    <x v="7"/>
    <x v="0"/>
    <x v="0"/>
    <x v="0"/>
    <x v="4"/>
    <x v="15"/>
    <s v="Comfandi "/>
    <n v="652000"/>
  </r>
  <r>
    <x v="6"/>
    <x v="0"/>
    <x v="7"/>
    <x v="0"/>
    <x v="0"/>
    <x v="0"/>
    <x v="4"/>
    <x v="147"/>
    <s v="Isabela Manchola"/>
    <n v="1800000"/>
  </r>
  <r>
    <x v="6"/>
    <x v="0"/>
    <x v="7"/>
    <x v="0"/>
    <x v="0"/>
    <x v="0"/>
    <x v="4"/>
    <x v="147"/>
    <s v="SERGIO ALEJANDRO ACOSTA FRANCO"/>
    <m/>
  </r>
  <r>
    <x v="6"/>
    <x v="0"/>
    <x v="7"/>
    <x v="0"/>
    <x v="0"/>
    <x v="0"/>
    <x v="4"/>
    <x v="113"/>
    <s v="INVERSIONES EN RECREACION DEPORTE Y SALUD S.A."/>
    <m/>
  </r>
  <r>
    <x v="6"/>
    <x v="0"/>
    <x v="7"/>
    <x v="0"/>
    <x v="0"/>
    <x v="0"/>
    <x v="9"/>
    <x v="114"/>
    <s v="OXYNIA S.A.S"/>
    <n v="1472600"/>
  </r>
  <r>
    <x v="6"/>
    <x v="0"/>
    <x v="7"/>
    <x v="0"/>
    <x v="0"/>
    <x v="0"/>
    <x v="9"/>
    <x v="30"/>
    <s v="LITIGIO Y CONSULTORIA LEGAL SAS"/>
    <n v="1423500"/>
  </r>
  <r>
    <x v="6"/>
    <x v="0"/>
    <x v="7"/>
    <x v="0"/>
    <x v="0"/>
    <x v="0"/>
    <x v="9"/>
    <x v="30"/>
    <s v="Pinzon Pinzon &amp; Asociados Abogados SAS"/>
    <m/>
  </r>
  <r>
    <x v="6"/>
    <x v="0"/>
    <x v="7"/>
    <x v="0"/>
    <x v="0"/>
    <x v="0"/>
    <x v="9"/>
    <x v="110"/>
    <s v="ONLINE OSCAR ESCOBAR JIMENEZ"/>
    <m/>
  </r>
  <r>
    <x v="6"/>
    <x v="0"/>
    <x v="7"/>
    <x v="0"/>
    <x v="0"/>
    <x v="0"/>
    <x v="9"/>
    <x v="110"/>
    <s v="Karol Dahiana Pinto Gallego"/>
    <n v="953333"/>
  </r>
  <r>
    <x v="6"/>
    <x v="0"/>
    <x v="7"/>
    <x v="0"/>
    <x v="0"/>
    <x v="0"/>
    <x v="5"/>
    <x v="70"/>
    <s v=" COLOMBIA TELECOMUNICACIONES S.A. E.S.P."/>
    <m/>
  </r>
  <r>
    <x v="6"/>
    <x v="0"/>
    <x v="7"/>
    <x v="0"/>
    <x v="0"/>
    <x v="0"/>
    <x v="5"/>
    <x v="70"/>
    <s v="SERGIO ALEJANDRO ACOSTA FRANCO"/>
    <m/>
  </r>
  <r>
    <x v="6"/>
    <x v="0"/>
    <x v="7"/>
    <x v="0"/>
    <x v="0"/>
    <x v="0"/>
    <x v="5"/>
    <x v="70"/>
    <s v="BACO FOODS COLOMBIA S.A.S"/>
    <m/>
  </r>
  <r>
    <x v="6"/>
    <x v="0"/>
    <x v="7"/>
    <x v="0"/>
    <x v="0"/>
    <x v="0"/>
    <x v="5"/>
    <x v="70"/>
    <s v="ALIMENTOS JOMAS"/>
    <n v="56814.82"/>
  </r>
  <r>
    <x v="6"/>
    <x v="0"/>
    <x v="7"/>
    <x v="0"/>
    <x v="0"/>
    <x v="0"/>
    <x v="5"/>
    <x v="70"/>
    <s v="BLESSING LOUNGE S.A.S"/>
    <n v="30888.89"/>
  </r>
  <r>
    <x v="6"/>
    <x v="0"/>
    <x v="7"/>
    <x v="0"/>
    <x v="0"/>
    <x v="0"/>
    <x v="5"/>
    <x v="102"/>
    <m/>
    <m/>
  </r>
  <r>
    <x v="6"/>
    <x v="0"/>
    <x v="7"/>
    <x v="0"/>
    <x v="0"/>
    <x v="0"/>
    <x v="5"/>
    <x v="71"/>
    <s v="EL MOLINO EDUARDO MOLINARI PALACIN &amp; CIA. S. EN C."/>
    <m/>
  </r>
  <r>
    <x v="6"/>
    <x v="0"/>
    <x v="7"/>
    <x v="0"/>
    <x v="0"/>
    <x v="0"/>
    <x v="5"/>
    <x v="71"/>
    <s v="COLOMBIANA DE COMERCIO SA"/>
    <m/>
  </r>
  <r>
    <x v="6"/>
    <x v="0"/>
    <x v="7"/>
    <x v="0"/>
    <x v="0"/>
    <x v="0"/>
    <x v="5"/>
    <x v="71"/>
    <s v="AERO REPUBLICA S.A"/>
    <m/>
  </r>
  <r>
    <x v="6"/>
    <x v="0"/>
    <x v="7"/>
    <x v="0"/>
    <x v="0"/>
    <x v="0"/>
    <x v="5"/>
    <x v="71"/>
    <s v="AEROVIAS DE INTEGRACION REGIONAL S A"/>
    <n v="136500"/>
  </r>
  <r>
    <x v="6"/>
    <x v="0"/>
    <x v="7"/>
    <x v="0"/>
    <x v="0"/>
    <x v="0"/>
    <x v="5"/>
    <x v="78"/>
    <m/>
    <m/>
  </r>
  <r>
    <x v="6"/>
    <x v="0"/>
    <x v="7"/>
    <x v="0"/>
    <x v="0"/>
    <x v="0"/>
    <x v="6"/>
    <x v="17"/>
    <s v="CORPORACION CLUB DE TENIS CALI"/>
    <m/>
  </r>
  <r>
    <x v="6"/>
    <x v="0"/>
    <x v="7"/>
    <x v="0"/>
    <x v="0"/>
    <x v="0"/>
    <x v="6"/>
    <x v="17"/>
    <m/>
    <m/>
  </r>
  <r>
    <x v="6"/>
    <x v="0"/>
    <x v="7"/>
    <x v="0"/>
    <x v="0"/>
    <x v="0"/>
    <x v="6"/>
    <x v="161"/>
    <s v="EDIFICIO BELLA VISTA PROPIEDAD HORIZONTAL"/>
    <n v="2300000"/>
  </r>
  <r>
    <x v="6"/>
    <x v="0"/>
    <x v="7"/>
    <x v="0"/>
    <x v="0"/>
    <x v="0"/>
    <x v="29"/>
    <x v="154"/>
    <s v="Suramericana"/>
    <n v="48006"/>
  </r>
  <r>
    <x v="6"/>
    <x v="0"/>
    <x v="7"/>
    <x v="0"/>
    <x v="0"/>
    <x v="0"/>
    <x v="0"/>
    <x v="162"/>
    <s v=" COLOMBIA TELECOMUNICACIONES S.A. E.S.P."/>
    <n v="444868.95"/>
  </r>
  <r>
    <x v="6"/>
    <x v="0"/>
    <x v="7"/>
    <x v="0"/>
    <x v="0"/>
    <x v="0"/>
    <x v="0"/>
    <x v="116"/>
    <s v="CLICKUP"/>
    <n v="249484"/>
  </r>
  <r>
    <x v="6"/>
    <x v="0"/>
    <x v="7"/>
    <x v="0"/>
    <x v="0"/>
    <x v="0"/>
    <x v="0"/>
    <x v="116"/>
    <s v="MICHAELL ALEXIS AGREDO FAJARDO"/>
    <n v="1000000"/>
  </r>
  <r>
    <x v="6"/>
    <x v="0"/>
    <x v="7"/>
    <x v="0"/>
    <x v="0"/>
    <x v="0"/>
    <x v="0"/>
    <x v="107"/>
    <s v="LUCERO VASQUEZ"/>
    <n v="600000"/>
  </r>
  <r>
    <x v="6"/>
    <x v="0"/>
    <x v="7"/>
    <x v="0"/>
    <x v="0"/>
    <x v="0"/>
    <x v="0"/>
    <x v="107"/>
    <s v="EMPRESAS MUNICIPALES DE CALI E.I.C.E. E.S.P."/>
    <m/>
  </r>
  <r>
    <x v="6"/>
    <x v="0"/>
    <x v="7"/>
    <x v="0"/>
    <x v="0"/>
    <x v="0"/>
    <x v="0"/>
    <x v="108"/>
    <s v="EMPRESAS MUNICIPALES DE CALI E.I.C.E. E.S.P."/>
    <n v="370673"/>
  </r>
  <r>
    <x v="6"/>
    <x v="0"/>
    <x v="7"/>
    <x v="0"/>
    <x v="0"/>
    <x v="0"/>
    <x v="0"/>
    <x v="109"/>
    <s v="EMPRESAS MUNICIPALES DE CALI E.I.C.E. E.S.P."/>
    <m/>
  </r>
  <r>
    <x v="6"/>
    <x v="0"/>
    <x v="7"/>
    <x v="0"/>
    <x v="0"/>
    <x v="0"/>
    <x v="0"/>
    <x v="163"/>
    <s v="LABORATORIO DE ALIMENTOS Y SIMILARES MICROQUIM S.A.S."/>
    <m/>
  </r>
  <r>
    <x v="6"/>
    <x v="0"/>
    <x v="7"/>
    <x v="0"/>
    <x v="0"/>
    <x v="0"/>
    <x v="0"/>
    <x v="163"/>
    <s v="ARITEX DE COLOMBIA SAS"/>
    <n v="26800"/>
  </r>
  <r>
    <x v="6"/>
    <x v="0"/>
    <x v="7"/>
    <x v="0"/>
    <x v="0"/>
    <x v="0"/>
    <x v="0"/>
    <x v="80"/>
    <s v="GOOGLE LLC"/>
    <n v="214964"/>
  </r>
  <r>
    <x v="6"/>
    <x v="0"/>
    <x v="7"/>
    <x v="0"/>
    <x v="0"/>
    <x v="0"/>
    <x v="0"/>
    <x v="80"/>
    <s v="SHOPIFY INC"/>
    <m/>
  </r>
  <r>
    <x v="6"/>
    <x v="0"/>
    <x v="7"/>
    <x v="0"/>
    <x v="0"/>
    <x v="0"/>
    <x v="0"/>
    <x v="80"/>
    <s v="FAVEBOOK IRELAND LIMITED"/>
    <m/>
  </r>
  <r>
    <x v="6"/>
    <x v="0"/>
    <x v="7"/>
    <x v="0"/>
    <x v="0"/>
    <x v="0"/>
    <x v="0"/>
    <x v="80"/>
    <s v="GODADDY"/>
    <m/>
  </r>
  <r>
    <x v="6"/>
    <x v="0"/>
    <x v="7"/>
    <x v="0"/>
    <x v="0"/>
    <x v="0"/>
    <x v="0"/>
    <x v="80"/>
    <s v="FD SAN JORGE SAS"/>
    <m/>
  </r>
  <r>
    <x v="6"/>
    <x v="0"/>
    <x v="7"/>
    <x v="0"/>
    <x v="0"/>
    <x v="0"/>
    <x v="0"/>
    <x v="80"/>
    <s v="PRODUCCION GRAFICA EDITORES SAS"/>
    <m/>
  </r>
  <r>
    <x v="6"/>
    <x v="0"/>
    <x v="7"/>
    <x v="0"/>
    <x v="0"/>
    <x v="0"/>
    <x v="0"/>
    <x v="80"/>
    <s v="INGRID VIVIANA AGUDELO POVEDA"/>
    <m/>
  </r>
  <r>
    <x v="6"/>
    <x v="0"/>
    <x v="7"/>
    <x v="0"/>
    <x v="0"/>
    <x v="0"/>
    <x v="0"/>
    <x v="80"/>
    <s v="MARIA JOSE LOPEZ BOLAÑOS"/>
    <n v="1100000"/>
  </r>
  <r>
    <x v="6"/>
    <x v="0"/>
    <x v="7"/>
    <x v="0"/>
    <x v="0"/>
    <x v="0"/>
    <x v="0"/>
    <x v="80"/>
    <s v="MANCHOLA ASOCIADOS LTDA"/>
    <n v="1300000"/>
  </r>
  <r>
    <x v="6"/>
    <x v="0"/>
    <x v="7"/>
    <x v="0"/>
    <x v="0"/>
    <x v="0"/>
    <x v="0"/>
    <x v="84"/>
    <s v=" COLOMBIA TELECOMUNICACIONES S.A. E.S.P."/>
    <m/>
  </r>
  <r>
    <x v="6"/>
    <x v="0"/>
    <x v="7"/>
    <x v="0"/>
    <x v="0"/>
    <x v="0"/>
    <x v="0"/>
    <x v="84"/>
    <s v="FARMATODO COLOMBIA S.A"/>
    <m/>
  </r>
  <r>
    <x v="6"/>
    <x v="0"/>
    <x v="7"/>
    <x v="0"/>
    <x v="0"/>
    <x v="0"/>
    <x v="0"/>
    <x v="107"/>
    <s v="LUCERO VASQUEZ"/>
    <m/>
  </r>
  <r>
    <x v="6"/>
    <x v="0"/>
    <x v="7"/>
    <x v="0"/>
    <x v="0"/>
    <x v="0"/>
    <x v="0"/>
    <x v="115"/>
    <m/>
    <m/>
  </r>
  <r>
    <x v="6"/>
    <x v="0"/>
    <x v="7"/>
    <x v="0"/>
    <x v="0"/>
    <x v="0"/>
    <x v="0"/>
    <x v="138"/>
    <s v=" COLOMBIA TELECOMUNICACIONES S.A. E.S.P."/>
    <m/>
  </r>
  <r>
    <x v="6"/>
    <x v="0"/>
    <x v="7"/>
    <x v="0"/>
    <x v="0"/>
    <x v="0"/>
    <x v="0"/>
    <x v="108"/>
    <m/>
    <m/>
  </r>
  <r>
    <x v="6"/>
    <x v="0"/>
    <x v="7"/>
    <x v="0"/>
    <x v="0"/>
    <x v="0"/>
    <x v="0"/>
    <x v="109"/>
    <m/>
    <m/>
  </r>
  <r>
    <x v="6"/>
    <x v="0"/>
    <x v="7"/>
    <x v="0"/>
    <x v="0"/>
    <x v="0"/>
    <x v="0"/>
    <x v="116"/>
    <s v="JOSE JAVIER SALCEDO SANCHEZ"/>
    <m/>
  </r>
  <r>
    <x v="6"/>
    <x v="0"/>
    <x v="7"/>
    <x v="0"/>
    <x v="0"/>
    <x v="0"/>
    <x v="0"/>
    <x v="116"/>
    <s v="SIIGO SAS"/>
    <m/>
  </r>
  <r>
    <x v="6"/>
    <x v="0"/>
    <x v="7"/>
    <x v="0"/>
    <x v="0"/>
    <x v="0"/>
    <x v="0"/>
    <x v="79"/>
    <m/>
    <m/>
  </r>
  <r>
    <x v="6"/>
    <x v="0"/>
    <x v="7"/>
    <x v="0"/>
    <x v="0"/>
    <x v="0"/>
    <x v="12"/>
    <x v="81"/>
    <m/>
    <m/>
  </r>
  <r>
    <x v="6"/>
    <x v="0"/>
    <x v="7"/>
    <x v="0"/>
    <x v="0"/>
    <x v="0"/>
    <x v="12"/>
    <x v="82"/>
    <s v=" CAMARA DE COMERCIO DE CALI"/>
    <m/>
  </r>
  <r>
    <x v="6"/>
    <x v="0"/>
    <x v="7"/>
    <x v="0"/>
    <x v="0"/>
    <x v="0"/>
    <x v="12"/>
    <x v="83"/>
    <s v=" CAMARA DE COMERCIO DE CALI"/>
    <m/>
  </r>
  <r>
    <x v="6"/>
    <x v="0"/>
    <x v="7"/>
    <x v="0"/>
    <x v="0"/>
    <x v="0"/>
    <x v="12"/>
    <x v="84"/>
    <s v="VALLE PEST CONTROL CALI SAS"/>
    <m/>
  </r>
  <r>
    <x v="6"/>
    <x v="0"/>
    <x v="7"/>
    <x v="0"/>
    <x v="0"/>
    <x v="0"/>
    <x v="19"/>
    <x v="100"/>
    <s v="ONLINE MARIA DEL MAR MEZU PALACIOS"/>
    <n v="12000"/>
  </r>
  <r>
    <x v="6"/>
    <x v="0"/>
    <x v="7"/>
    <x v="0"/>
    <x v="0"/>
    <x v="0"/>
    <x v="19"/>
    <x v="100"/>
    <s v="GUSTAVO CASTRO FRANCO"/>
    <n v="800000"/>
  </r>
  <r>
    <x v="6"/>
    <x v="0"/>
    <x v="7"/>
    <x v="0"/>
    <x v="0"/>
    <x v="0"/>
    <x v="19"/>
    <x v="100"/>
    <s v="GUSTAVO DIAZ"/>
    <n v="927000"/>
  </r>
  <r>
    <x v="6"/>
    <x v="0"/>
    <x v="7"/>
    <x v="0"/>
    <x v="0"/>
    <x v="0"/>
    <x v="19"/>
    <x v="139"/>
    <s v="COLOMBIANA DE COMERCIO SA"/>
    <n v="75546.22"/>
  </r>
  <r>
    <x v="6"/>
    <x v="0"/>
    <x v="7"/>
    <x v="0"/>
    <x v="0"/>
    <x v="0"/>
    <x v="28"/>
    <x v="150"/>
    <s v="VERGARA Y GRANADA SAS"/>
    <m/>
  </r>
  <r>
    <x v="6"/>
    <x v="0"/>
    <x v="7"/>
    <x v="0"/>
    <x v="0"/>
    <x v="0"/>
    <x v="31"/>
    <x v="85"/>
    <s v="ONLINE MARIA DEL MAR MEZU PALACIOS"/>
    <m/>
  </r>
  <r>
    <x v="6"/>
    <x v="0"/>
    <x v="7"/>
    <x v="0"/>
    <x v="0"/>
    <x v="0"/>
    <x v="31"/>
    <x v="85"/>
    <s v="FERRETODO LA PORTADA"/>
    <m/>
  </r>
  <r>
    <x v="6"/>
    <x v="0"/>
    <x v="7"/>
    <x v="0"/>
    <x v="0"/>
    <x v="0"/>
    <x v="27"/>
    <x v="140"/>
    <s v="JOSE JAVIER SALCEDO SANCHEZ"/>
    <m/>
  </r>
  <r>
    <x v="6"/>
    <x v="0"/>
    <x v="7"/>
    <x v="0"/>
    <x v="0"/>
    <x v="0"/>
    <x v="27"/>
    <x v="148"/>
    <s v=" PANGEA NATURAL PRODUCTS S.A.S."/>
    <n v="77283"/>
  </r>
  <r>
    <x v="6"/>
    <x v="0"/>
    <x v="7"/>
    <x v="0"/>
    <x v="0"/>
    <x v="0"/>
    <x v="27"/>
    <x v="139"/>
    <s v=" PANGEA NATURAL PRODUCTS S.A.S."/>
    <m/>
  </r>
  <r>
    <x v="6"/>
    <x v="0"/>
    <x v="7"/>
    <x v="0"/>
    <x v="0"/>
    <x v="0"/>
    <x v="27"/>
    <x v="149"/>
    <s v=" PANGEA NATURAL PRODUCTS S.A.S."/>
    <n v="485083.58"/>
  </r>
  <r>
    <x v="6"/>
    <x v="0"/>
    <x v="7"/>
    <x v="0"/>
    <x v="0"/>
    <x v="0"/>
    <x v="22"/>
    <x v="105"/>
    <s v=" PANGEA NATURAL PRODUCTS S.A.S."/>
    <m/>
  </r>
  <r>
    <x v="6"/>
    <x v="0"/>
    <x v="7"/>
    <x v="0"/>
    <x v="0"/>
    <x v="0"/>
    <x v="16"/>
    <x v="86"/>
    <s v="RUBEN DARIO DELGADO GUERRA"/>
    <n v="250000"/>
  </r>
  <r>
    <x v="6"/>
    <x v="0"/>
    <x v="7"/>
    <x v="0"/>
    <x v="0"/>
    <x v="0"/>
    <x v="16"/>
    <x v="86"/>
    <s v="AEROVIAS DE INTEGRACION REGIONAL S A"/>
    <n v="1322800"/>
  </r>
  <r>
    <x v="6"/>
    <x v="0"/>
    <x v="7"/>
    <x v="0"/>
    <x v="0"/>
    <x v="0"/>
    <x v="16"/>
    <x v="86"/>
    <s v="AERO REPUBLICA S.A"/>
    <m/>
  </r>
  <r>
    <x v="6"/>
    <x v="0"/>
    <x v="7"/>
    <x v="0"/>
    <x v="0"/>
    <x v="0"/>
    <x v="16"/>
    <x v="117"/>
    <s v="AIRBNB"/>
    <m/>
  </r>
  <r>
    <x v="6"/>
    <x v="0"/>
    <x v="7"/>
    <x v="0"/>
    <x v="0"/>
    <x v="0"/>
    <x v="16"/>
    <x v="117"/>
    <s v="HOSTAL LAS MERCEDES BOUTIQUE"/>
    <m/>
  </r>
  <r>
    <x v="6"/>
    <x v="0"/>
    <x v="7"/>
    <x v="0"/>
    <x v="0"/>
    <x v="0"/>
    <x v="16"/>
    <x v="117"/>
    <s v="CIENTO UNO S.A.S"/>
    <m/>
  </r>
  <r>
    <x v="6"/>
    <x v="0"/>
    <x v="7"/>
    <x v="0"/>
    <x v="0"/>
    <x v="0"/>
    <x v="22"/>
    <x v="105"/>
    <m/>
    <m/>
  </r>
  <r>
    <x v="6"/>
    <x v="0"/>
    <x v="7"/>
    <x v="0"/>
    <x v="0"/>
    <x v="0"/>
    <x v="2"/>
    <x v="87"/>
    <s v=" SHOPIFY INC"/>
    <n v="1889611"/>
  </r>
  <r>
    <x v="6"/>
    <x v="0"/>
    <x v="7"/>
    <x v="0"/>
    <x v="0"/>
    <x v="0"/>
    <x v="2"/>
    <x v="87"/>
    <s v="CORPORACION CLUB DE TENIS CALI"/>
    <n v="920622"/>
  </r>
  <r>
    <x v="6"/>
    <x v="0"/>
    <x v="7"/>
    <x v="0"/>
    <x v="0"/>
    <x v="0"/>
    <x v="2"/>
    <x v="87"/>
    <s v="MELONN SAS"/>
    <n v="210900"/>
  </r>
  <r>
    <x v="6"/>
    <x v="0"/>
    <x v="7"/>
    <x v="0"/>
    <x v="0"/>
    <x v="0"/>
    <x v="2"/>
    <x v="87"/>
    <s v="Open IA"/>
    <n v="83977"/>
  </r>
  <r>
    <x v="6"/>
    <x v="0"/>
    <x v="7"/>
    <x v="0"/>
    <x v="0"/>
    <x v="0"/>
    <x v="2"/>
    <x v="155"/>
    <s v="CORPORACION CLUB DE TENIS CALI"/>
    <m/>
  </r>
  <r>
    <x v="6"/>
    <x v="0"/>
    <x v="7"/>
    <x v="0"/>
    <x v="0"/>
    <x v="0"/>
    <x v="2"/>
    <x v="155"/>
    <s v="CANTINA LA 15 SAS"/>
    <m/>
  </r>
  <r>
    <x v="6"/>
    <x v="0"/>
    <x v="7"/>
    <x v="0"/>
    <x v="0"/>
    <x v="0"/>
    <x v="2"/>
    <x v="155"/>
    <m/>
    <m/>
  </r>
  <r>
    <x v="6"/>
    <x v="0"/>
    <x v="7"/>
    <x v="0"/>
    <x v="0"/>
    <x v="0"/>
    <x v="2"/>
    <x v="88"/>
    <s v="COLOMBIANA DE COMERCIO SA"/>
    <m/>
  </r>
  <r>
    <x v="6"/>
    <x v="0"/>
    <x v="7"/>
    <x v="0"/>
    <x v="0"/>
    <x v="0"/>
    <x v="2"/>
    <x v="88"/>
    <s v="JAIME ANDRES DAMELINES CASANOVA"/>
    <m/>
  </r>
  <r>
    <x v="6"/>
    <x v="0"/>
    <x v="7"/>
    <x v="0"/>
    <x v="0"/>
    <x v="0"/>
    <x v="2"/>
    <x v="89"/>
    <s v=" ANILLANDO CALI LTDA"/>
    <n v="22521"/>
  </r>
  <r>
    <x v="6"/>
    <x v="0"/>
    <x v="7"/>
    <x v="0"/>
    <x v="0"/>
    <x v="0"/>
    <x v="2"/>
    <x v="88"/>
    <s v="SURAMERICA COMERCIAL S.A.S."/>
    <n v="242050.41"/>
  </r>
  <r>
    <x v="6"/>
    <x v="0"/>
    <x v="7"/>
    <x v="0"/>
    <x v="0"/>
    <x v="0"/>
    <x v="2"/>
    <x v="88"/>
    <s v="SAN CAMILO COFFE INDUSTRY SAS"/>
    <n v="166666.65"/>
  </r>
  <r>
    <x v="6"/>
    <x v="0"/>
    <x v="7"/>
    <x v="0"/>
    <x v="0"/>
    <x v="0"/>
    <x v="2"/>
    <x v="88"/>
    <s v="JAIME ANDRES DAMELINES CASANOVA"/>
    <n v="34400"/>
  </r>
  <r>
    <x v="6"/>
    <x v="0"/>
    <x v="7"/>
    <x v="0"/>
    <x v="0"/>
    <x v="0"/>
    <x v="2"/>
    <x v="89"/>
    <s v="IMAGEN IMPRESORES JA S.A.S."/>
    <n v="59800"/>
  </r>
  <r>
    <x v="6"/>
    <x v="0"/>
    <x v="7"/>
    <x v="0"/>
    <x v="0"/>
    <x v="0"/>
    <x v="2"/>
    <x v="89"/>
    <s v="COMERCIALIZADORA RAMVAL SAS"/>
    <n v="42050"/>
  </r>
  <r>
    <x v="6"/>
    <x v="0"/>
    <x v="7"/>
    <x v="0"/>
    <x v="0"/>
    <x v="0"/>
    <x v="2"/>
    <x v="89"/>
    <s v="VITRICRISTALES SAS"/>
    <m/>
  </r>
  <r>
    <x v="6"/>
    <x v="0"/>
    <x v="7"/>
    <x v="0"/>
    <x v="0"/>
    <x v="0"/>
    <x v="2"/>
    <x v="90"/>
    <s v="GRUPO ARGURI SAS "/>
    <m/>
  </r>
  <r>
    <x v="6"/>
    <x v="0"/>
    <x v="7"/>
    <x v="0"/>
    <x v="0"/>
    <x v="0"/>
    <x v="2"/>
    <x v="90"/>
    <m/>
    <m/>
  </r>
  <r>
    <x v="6"/>
    <x v="0"/>
    <x v="7"/>
    <x v="0"/>
    <x v="0"/>
    <x v="0"/>
    <x v="2"/>
    <x v="91"/>
    <s v="ALMACENES EXITO S.A."/>
    <n v="96877"/>
  </r>
  <r>
    <x v="6"/>
    <x v="0"/>
    <x v="7"/>
    <x v="0"/>
    <x v="0"/>
    <x v="0"/>
    <x v="2"/>
    <x v="91"/>
    <s v="FABRICA DE ALIMENTOS PROCESADOS VENTOLINI S.A. EN REORGANIZACION"/>
    <n v="39000"/>
  </r>
  <r>
    <x v="6"/>
    <x v="0"/>
    <x v="7"/>
    <x v="0"/>
    <x v="0"/>
    <x v="0"/>
    <x v="2"/>
    <x v="91"/>
    <s v="ONLINE MARIA DEL MAR MEZU PALACIOS"/>
    <n v="432310"/>
  </r>
  <r>
    <x v="6"/>
    <x v="0"/>
    <x v="7"/>
    <x v="0"/>
    <x v="0"/>
    <x v="0"/>
    <x v="2"/>
    <x v="91"/>
    <s v="ANA ERAZO"/>
    <n v="439000"/>
  </r>
  <r>
    <x v="6"/>
    <x v="0"/>
    <x v="7"/>
    <x v="0"/>
    <x v="0"/>
    <x v="0"/>
    <x v="2"/>
    <x v="91"/>
    <s v="ALIMENTOS JOMAS"/>
    <n v="710185.18"/>
  </r>
  <r>
    <x v="6"/>
    <x v="0"/>
    <x v="7"/>
    <x v="0"/>
    <x v="0"/>
    <x v="0"/>
    <x v="2"/>
    <x v="91"/>
    <s v="GRUPO JDS SAS"/>
    <n v="266203.69"/>
  </r>
  <r>
    <x v="6"/>
    <x v="0"/>
    <x v="7"/>
    <x v="0"/>
    <x v="0"/>
    <x v="0"/>
    <x v="2"/>
    <x v="91"/>
    <s v="LOS AMIGOS DE IBAÑEZ S.A.S"/>
    <n v="880334.29"/>
  </r>
  <r>
    <x v="6"/>
    <x v="0"/>
    <x v="7"/>
    <x v="0"/>
    <x v="0"/>
    <x v="0"/>
    <x v="2"/>
    <x v="84"/>
    <s v=" ANILLANDO CALI LTDA"/>
    <m/>
  </r>
  <r>
    <x v="6"/>
    <x v="0"/>
    <x v="7"/>
    <x v="0"/>
    <x v="0"/>
    <x v="0"/>
    <x v="2"/>
    <x v="136"/>
    <s v="Sebastian Mendoza Castaño"/>
    <n v="50000"/>
  </r>
  <r>
    <x v="6"/>
    <x v="0"/>
    <x v="7"/>
    <x v="0"/>
    <x v="0"/>
    <x v="0"/>
    <x v="2"/>
    <x v="136"/>
    <s v="SAN CAMILO COFFE INDUSTRY SAS"/>
    <n v="10000"/>
  </r>
  <r>
    <x v="6"/>
    <x v="0"/>
    <x v="7"/>
    <x v="0"/>
    <x v="0"/>
    <x v="0"/>
    <x v="2"/>
    <x v="136"/>
    <s v="AGUSTIN ARMANDO POVEDA OVIEDO"/>
    <n v="165000"/>
  </r>
  <r>
    <x v="6"/>
    <x v="0"/>
    <x v="7"/>
    <x v="0"/>
    <x v="0"/>
    <x v="0"/>
    <x v="2"/>
    <x v="136"/>
    <s v="DIEGO CAICEDO"/>
    <n v="210000"/>
  </r>
  <r>
    <x v="6"/>
    <x v="0"/>
    <x v="7"/>
    <x v="0"/>
    <x v="0"/>
    <x v="0"/>
    <x v="2"/>
    <x v="136"/>
    <s v="MANUEL ACOSTA"/>
    <n v="30000"/>
  </r>
  <r>
    <x v="6"/>
    <x v="0"/>
    <x v="7"/>
    <x v="0"/>
    <x v="0"/>
    <x v="0"/>
    <x v="2"/>
    <x v="136"/>
    <s v="DIEGO FERNANDO MORALES CELIS"/>
    <n v="160000"/>
  </r>
  <r>
    <x v="6"/>
    <x v="0"/>
    <x v="7"/>
    <x v="0"/>
    <x v="0"/>
    <x v="0"/>
    <x v="2"/>
    <x v="141"/>
    <s v="ONLINE OSCAR ESCOBAR JIMENEZ"/>
    <n v="10000"/>
  </r>
  <r>
    <x v="6"/>
    <x v="0"/>
    <x v="7"/>
    <x v="0"/>
    <x v="0"/>
    <x v="0"/>
    <x v="2"/>
    <x v="141"/>
    <m/>
    <m/>
  </r>
  <r>
    <x v="6"/>
    <x v="0"/>
    <x v="7"/>
    <x v="0"/>
    <x v="0"/>
    <x v="0"/>
    <x v="2"/>
    <x v="141"/>
    <m/>
    <m/>
  </r>
  <r>
    <x v="6"/>
    <x v="0"/>
    <x v="7"/>
    <x v="0"/>
    <x v="0"/>
    <x v="0"/>
    <x v="2"/>
    <x v="93"/>
    <m/>
    <m/>
  </r>
  <r>
    <x v="6"/>
    <x v="0"/>
    <x v="7"/>
    <x v="0"/>
    <x v="0"/>
    <x v="0"/>
    <x v="2"/>
    <x v="84"/>
    <s v=" ANILLANDO CALI LTDA"/>
    <n v="26800"/>
  </r>
  <r>
    <x v="6"/>
    <x v="0"/>
    <x v="7"/>
    <x v="0"/>
    <x v="0"/>
    <x v="0"/>
    <x v="2"/>
    <x v="84"/>
    <s v="SANATCRISTALES SAS"/>
    <m/>
  </r>
  <r>
    <x v="6"/>
    <x v="0"/>
    <x v="7"/>
    <x v="0"/>
    <x v="0"/>
    <x v="0"/>
    <x v="2"/>
    <x v="84"/>
    <s v="SURAMERICA COMERCIAL S.A.S."/>
    <m/>
  </r>
  <r>
    <x v="6"/>
    <x v="0"/>
    <x v="7"/>
    <x v="0"/>
    <x v="0"/>
    <x v="0"/>
    <x v="2"/>
    <x v="84"/>
    <m/>
    <m/>
  </r>
  <r>
    <x v="6"/>
    <x v="0"/>
    <x v="7"/>
    <x v="0"/>
    <x v="0"/>
    <x v="0"/>
    <x v="2"/>
    <x v="84"/>
    <m/>
    <m/>
  </r>
  <r>
    <x v="6"/>
    <x v="0"/>
    <x v="7"/>
    <x v="0"/>
    <x v="0"/>
    <x v="0"/>
    <x v="2"/>
    <x v="84"/>
    <m/>
    <m/>
  </r>
  <r>
    <x v="6"/>
    <x v="0"/>
    <x v="7"/>
    <x v="0"/>
    <x v="0"/>
    <x v="0"/>
    <x v="2"/>
    <x v="84"/>
    <m/>
    <m/>
  </r>
  <r>
    <x v="6"/>
    <x v="0"/>
    <x v="7"/>
    <x v="0"/>
    <x v="0"/>
    <x v="0"/>
    <x v="2"/>
    <x v="84"/>
    <m/>
    <m/>
  </r>
  <r>
    <x v="6"/>
    <x v="0"/>
    <x v="7"/>
    <x v="0"/>
    <x v="0"/>
    <x v="0"/>
    <x v="2"/>
    <x v="84"/>
    <m/>
    <m/>
  </r>
  <r>
    <x v="6"/>
    <x v="0"/>
    <x v="7"/>
    <x v="0"/>
    <x v="0"/>
    <x v="0"/>
    <x v="2"/>
    <x v="84"/>
    <m/>
    <m/>
  </r>
  <r>
    <x v="6"/>
    <x v="0"/>
    <x v="7"/>
    <x v="0"/>
    <x v="0"/>
    <x v="7"/>
    <x v="4"/>
    <x v="119"/>
    <s v="DAVID MUÑOZ MONTOYA"/>
    <n v="4100000"/>
  </r>
  <r>
    <x v="6"/>
    <x v="0"/>
    <x v="7"/>
    <x v="0"/>
    <x v="0"/>
    <x v="7"/>
    <x v="4"/>
    <x v="119"/>
    <s v="ALEXANDRA MARIN RAMIREZ"/>
    <n v="3550000"/>
  </r>
  <r>
    <x v="6"/>
    <x v="0"/>
    <x v="7"/>
    <x v="0"/>
    <x v="0"/>
    <x v="7"/>
    <x v="4"/>
    <x v="119"/>
    <s v="OSCAR ESCOBAR JIMÉNEZ"/>
    <n v="6000000"/>
  </r>
  <r>
    <x v="6"/>
    <x v="0"/>
    <x v="7"/>
    <x v="0"/>
    <x v="0"/>
    <x v="7"/>
    <x v="4"/>
    <x v="119"/>
    <s v="Karol Dahiana Pinto Gallego"/>
    <n v="1800000"/>
  </r>
  <r>
    <x v="6"/>
    <x v="0"/>
    <x v="7"/>
    <x v="0"/>
    <x v="0"/>
    <x v="7"/>
    <x v="4"/>
    <x v="119"/>
    <s v="Andres Eduardo Mogollon Echeverry"/>
    <n v="6550000"/>
  </r>
  <r>
    <x v="6"/>
    <x v="0"/>
    <x v="7"/>
    <x v="0"/>
    <x v="0"/>
    <x v="7"/>
    <x v="4"/>
    <x v="120"/>
    <s v="Karol Dahiana Pinto Gallego"/>
    <n v="200000"/>
  </r>
  <r>
    <x v="6"/>
    <x v="0"/>
    <x v="7"/>
    <x v="0"/>
    <x v="0"/>
    <x v="7"/>
    <x v="4"/>
    <x v="121"/>
    <s v="DAVID MUÑOZ MONTOYA"/>
    <n v="491667"/>
  </r>
  <r>
    <x v="6"/>
    <x v="0"/>
    <x v="7"/>
    <x v="0"/>
    <x v="0"/>
    <x v="7"/>
    <x v="4"/>
    <x v="121"/>
    <s v="OSCAR ESCOBAR JIMÉNEZ"/>
    <n v="432417"/>
  </r>
  <r>
    <x v="6"/>
    <x v="0"/>
    <x v="7"/>
    <x v="0"/>
    <x v="0"/>
    <x v="7"/>
    <x v="4"/>
    <x v="121"/>
    <s v="ALEXANDRA MARIN RAMIREZ"/>
    <n v="1070067"/>
  </r>
  <r>
    <x v="6"/>
    <x v="0"/>
    <x v="7"/>
    <x v="0"/>
    <x v="0"/>
    <x v="7"/>
    <x v="4"/>
    <x v="121"/>
    <s v="Karol Dahiana Pinto Gallego"/>
    <n v="166667"/>
  </r>
  <r>
    <x v="6"/>
    <x v="0"/>
    <x v="7"/>
    <x v="0"/>
    <x v="0"/>
    <x v="7"/>
    <x v="4"/>
    <x v="121"/>
    <s v="Andres Eduardo Mogollon Echeverry"/>
    <n v="545833"/>
  </r>
  <r>
    <x v="6"/>
    <x v="0"/>
    <x v="7"/>
    <x v="0"/>
    <x v="0"/>
    <x v="7"/>
    <x v="4"/>
    <x v="122"/>
    <s v="DAVID MUÑOZ MONTOYA"/>
    <n v="59000"/>
  </r>
  <r>
    <x v="6"/>
    <x v="0"/>
    <x v="7"/>
    <x v="0"/>
    <x v="0"/>
    <x v="7"/>
    <x v="4"/>
    <x v="122"/>
    <s v="ALEXANDRA MARIN RAMIREZ"/>
    <n v="35500"/>
  </r>
  <r>
    <x v="6"/>
    <x v="0"/>
    <x v="7"/>
    <x v="0"/>
    <x v="0"/>
    <x v="7"/>
    <x v="4"/>
    <x v="122"/>
    <s v="OSCAR ESCOBAR JIMÉNEZ"/>
    <n v="60000"/>
  </r>
  <r>
    <x v="6"/>
    <x v="0"/>
    <x v="7"/>
    <x v="0"/>
    <x v="0"/>
    <x v="7"/>
    <x v="4"/>
    <x v="122"/>
    <s v="Karol Dahiana Pinto Gallego"/>
    <n v="20000"/>
  </r>
  <r>
    <x v="6"/>
    <x v="0"/>
    <x v="7"/>
    <x v="0"/>
    <x v="0"/>
    <x v="7"/>
    <x v="4"/>
    <x v="122"/>
    <s v="Andres Eduardo Mogollon Echeverry"/>
    <n v="65500"/>
  </r>
  <r>
    <x v="6"/>
    <x v="0"/>
    <x v="7"/>
    <x v="0"/>
    <x v="0"/>
    <x v="7"/>
    <x v="4"/>
    <x v="123"/>
    <s v="DAVID MUÑOZ MONTOYA"/>
    <n v="491667"/>
  </r>
  <r>
    <x v="6"/>
    <x v="0"/>
    <x v="7"/>
    <x v="0"/>
    <x v="0"/>
    <x v="7"/>
    <x v="4"/>
    <x v="123"/>
    <s v="OSCAR ESCOBAR JIMÉNEZ"/>
    <n v="500000"/>
  </r>
  <r>
    <x v="6"/>
    <x v="0"/>
    <x v="7"/>
    <x v="0"/>
    <x v="0"/>
    <x v="7"/>
    <x v="4"/>
    <x v="123"/>
    <s v="ALEXANDRA MARIN RAMIREZ"/>
    <n v="295833"/>
  </r>
  <r>
    <x v="6"/>
    <x v="0"/>
    <x v="7"/>
    <x v="0"/>
    <x v="0"/>
    <x v="7"/>
    <x v="4"/>
    <x v="123"/>
    <s v="Karol Dahiana Pinto Gallego"/>
    <n v="166667"/>
  </r>
  <r>
    <x v="6"/>
    <x v="0"/>
    <x v="7"/>
    <x v="0"/>
    <x v="0"/>
    <x v="7"/>
    <x v="4"/>
    <x v="123"/>
    <s v="Andres Eduardo Mogollon Echeverry"/>
    <n v="545833"/>
  </r>
  <r>
    <x v="6"/>
    <x v="0"/>
    <x v="7"/>
    <x v="0"/>
    <x v="0"/>
    <x v="7"/>
    <x v="4"/>
    <x v="124"/>
    <s v="DAVID MUÑOZ MONTOYA"/>
    <n v="245833"/>
  </r>
  <r>
    <x v="6"/>
    <x v="0"/>
    <x v="7"/>
    <x v="0"/>
    <x v="0"/>
    <x v="7"/>
    <x v="4"/>
    <x v="124"/>
    <s v="OSCAR ESCOBAR JIMÉNEZ"/>
    <n v="250000"/>
  </r>
  <r>
    <x v="6"/>
    <x v="0"/>
    <x v="7"/>
    <x v="0"/>
    <x v="0"/>
    <x v="7"/>
    <x v="4"/>
    <x v="124"/>
    <s v="ALEXANDRA MARIN RAMIREZ"/>
    <n v="147917"/>
  </r>
  <r>
    <x v="6"/>
    <x v="0"/>
    <x v="7"/>
    <x v="0"/>
    <x v="0"/>
    <x v="7"/>
    <x v="4"/>
    <x v="124"/>
    <s v="Karol Dahiana Pinto Gallego"/>
    <n v="75000"/>
  </r>
  <r>
    <x v="6"/>
    <x v="0"/>
    <x v="7"/>
    <x v="0"/>
    <x v="0"/>
    <x v="7"/>
    <x v="4"/>
    <x v="124"/>
    <s v="Andres Eduardo Mogollon Echeverry"/>
    <n v="272917"/>
  </r>
  <r>
    <x v="6"/>
    <x v="0"/>
    <x v="7"/>
    <x v="0"/>
    <x v="0"/>
    <x v="7"/>
    <x v="4"/>
    <x v="135"/>
    <m/>
    <m/>
  </r>
  <r>
    <x v="6"/>
    <x v="0"/>
    <x v="7"/>
    <x v="0"/>
    <x v="0"/>
    <x v="7"/>
    <x v="4"/>
    <x v="167"/>
    <s v="Andres Eduardo Mogollon Echeverry"/>
    <n v="200000"/>
  </r>
  <r>
    <x v="6"/>
    <x v="0"/>
    <x v="7"/>
    <x v="0"/>
    <x v="0"/>
    <x v="7"/>
    <x v="4"/>
    <x v="144"/>
    <s v="DAVID MUÑOZ MONTOYA"/>
    <n v="1800000"/>
  </r>
  <r>
    <x v="6"/>
    <x v="0"/>
    <x v="7"/>
    <x v="0"/>
    <x v="0"/>
    <x v="7"/>
    <x v="4"/>
    <x v="144"/>
    <s v="OSCAR ESCOBAR JIMÉNEZ"/>
    <m/>
  </r>
  <r>
    <x v="6"/>
    <x v="0"/>
    <x v="7"/>
    <x v="0"/>
    <x v="0"/>
    <x v="7"/>
    <x v="4"/>
    <x v="126"/>
    <m/>
    <m/>
  </r>
  <r>
    <x v="6"/>
    <x v="0"/>
    <x v="7"/>
    <x v="0"/>
    <x v="0"/>
    <x v="7"/>
    <x v="4"/>
    <x v="127"/>
    <s v="SEGUROS DE RIESGOS LABORALES SURAMERICANA S.A."/>
    <n v="124514"/>
  </r>
  <r>
    <x v="6"/>
    <x v="0"/>
    <x v="7"/>
    <x v="0"/>
    <x v="0"/>
    <x v="7"/>
    <x v="4"/>
    <x v="152"/>
    <s v="Eps Famisanar"/>
    <m/>
  </r>
  <r>
    <x v="6"/>
    <x v="0"/>
    <x v="7"/>
    <x v="0"/>
    <x v="0"/>
    <x v="7"/>
    <x v="4"/>
    <x v="128"/>
    <s v="Protección S.A"/>
    <n v="1936000"/>
  </r>
  <r>
    <x v="6"/>
    <x v="0"/>
    <x v="7"/>
    <x v="0"/>
    <x v="0"/>
    <x v="7"/>
    <x v="4"/>
    <x v="128"/>
    <s v="Porvenir"/>
    <n v="216000"/>
  </r>
  <r>
    <x v="6"/>
    <x v="0"/>
    <x v="7"/>
    <x v="0"/>
    <x v="0"/>
    <x v="7"/>
    <x v="4"/>
    <x v="128"/>
    <s v="Colpensiones"/>
    <n v="786000"/>
  </r>
  <r>
    <x v="6"/>
    <x v="0"/>
    <x v="7"/>
    <x v="0"/>
    <x v="0"/>
    <x v="7"/>
    <x v="4"/>
    <x v="129"/>
    <s v="Colsubsidio "/>
    <n v="236000"/>
  </r>
  <r>
    <x v="6"/>
    <x v="0"/>
    <x v="7"/>
    <x v="0"/>
    <x v="0"/>
    <x v="7"/>
    <x v="4"/>
    <x v="129"/>
    <s v="Comfandi"/>
    <n v="716000"/>
  </r>
  <r>
    <x v="6"/>
    <x v="0"/>
    <x v="7"/>
    <x v="0"/>
    <x v="0"/>
    <x v="7"/>
    <x v="0"/>
    <x v="165"/>
    <s v="ONLINE OSCAR ESCOBAR JIMENEZ"/>
    <m/>
  </r>
  <r>
    <x v="6"/>
    <x v="0"/>
    <x v="7"/>
    <x v="0"/>
    <x v="0"/>
    <x v="7"/>
    <x v="2"/>
    <x v="131"/>
    <s v="DAVID MUÑOZ MONTOYA"/>
    <m/>
  </r>
  <r>
    <x v="6"/>
    <x v="0"/>
    <x v="7"/>
    <x v="0"/>
    <x v="0"/>
    <x v="1"/>
    <x v="7"/>
    <x v="34"/>
    <s v="Bancolombia"/>
    <n v="143990"/>
  </r>
  <r>
    <x v="6"/>
    <x v="0"/>
    <x v="7"/>
    <x v="0"/>
    <x v="0"/>
    <x v="1"/>
    <x v="7"/>
    <x v="20"/>
    <s v="Bancolombia"/>
    <n v="249160"/>
  </r>
  <r>
    <x v="6"/>
    <x v="0"/>
    <x v="7"/>
    <x v="0"/>
    <x v="0"/>
    <x v="1"/>
    <x v="7"/>
    <x v="20"/>
    <s v="Mercadopago Colombia Ltda"/>
    <n v="1169117.8799999999"/>
  </r>
  <r>
    <x v="6"/>
    <x v="0"/>
    <x v="7"/>
    <x v="0"/>
    <x v="0"/>
    <x v="1"/>
    <x v="7"/>
    <x v="101"/>
    <s v="Protección S.A"/>
    <n v="5600"/>
  </r>
  <r>
    <x v="6"/>
    <x v="0"/>
    <x v="7"/>
    <x v="0"/>
    <x v="0"/>
    <x v="1"/>
    <x v="7"/>
    <x v="101"/>
    <s v="Colsubsidio "/>
    <m/>
  </r>
  <r>
    <x v="6"/>
    <x v="0"/>
    <x v="7"/>
    <x v="0"/>
    <x v="0"/>
    <x v="1"/>
    <x v="7"/>
    <x v="101"/>
    <s v="Sanitas"/>
    <m/>
  </r>
  <r>
    <x v="6"/>
    <x v="0"/>
    <x v="7"/>
    <x v="0"/>
    <x v="0"/>
    <x v="1"/>
    <x v="7"/>
    <x v="101"/>
    <s v="Eps Famisanar"/>
    <m/>
  </r>
  <r>
    <x v="6"/>
    <x v="0"/>
    <x v="7"/>
    <x v="0"/>
    <x v="0"/>
    <x v="1"/>
    <x v="7"/>
    <x v="101"/>
    <s v="EPS Sura"/>
    <m/>
  </r>
  <r>
    <x v="6"/>
    <x v="0"/>
    <x v="7"/>
    <x v="0"/>
    <x v="0"/>
    <x v="1"/>
    <x v="7"/>
    <x v="101"/>
    <s v="Comfandi "/>
    <m/>
  </r>
  <r>
    <x v="6"/>
    <x v="0"/>
    <x v="7"/>
    <x v="0"/>
    <x v="0"/>
    <x v="1"/>
    <x v="7"/>
    <x v="101"/>
    <s v="DIAN"/>
    <m/>
  </r>
  <r>
    <x v="6"/>
    <x v="0"/>
    <x v="7"/>
    <x v="0"/>
    <x v="0"/>
    <x v="1"/>
    <x v="7"/>
    <x v="159"/>
    <s v="GOOGLE LLC"/>
    <m/>
  </r>
  <r>
    <x v="6"/>
    <x v="0"/>
    <x v="7"/>
    <x v="0"/>
    <x v="0"/>
    <x v="1"/>
    <x v="7"/>
    <x v="159"/>
    <s v="FAVEBOOK IRELAND LIMITED"/>
    <m/>
  </r>
  <r>
    <x v="6"/>
    <x v="0"/>
    <x v="7"/>
    <x v="0"/>
    <x v="0"/>
    <x v="1"/>
    <x v="7"/>
    <x v="55"/>
    <s v="FARMATODO COLOMBIA S.A"/>
    <n v="2236333.12"/>
  </r>
  <r>
    <x v="6"/>
    <x v="0"/>
    <x v="7"/>
    <x v="0"/>
    <x v="0"/>
    <x v="1"/>
    <x v="7"/>
    <x v="55"/>
    <s v="CONNPLANTS SAS"/>
    <m/>
  </r>
  <r>
    <x v="6"/>
    <x v="0"/>
    <x v="7"/>
    <x v="0"/>
    <x v="0"/>
    <x v="1"/>
    <x v="8"/>
    <x v="22"/>
    <s v="Bancolombia"/>
    <n v="807960.22"/>
  </r>
  <r>
    <x v="6"/>
    <x v="0"/>
    <x v="7"/>
    <x v="0"/>
    <x v="0"/>
    <x v="1"/>
    <x v="2"/>
    <x v="168"/>
    <s v="Fundapedco"/>
    <n v="2059000"/>
  </r>
  <r>
    <x v="6"/>
    <x v="0"/>
    <x v="7"/>
    <x v="0"/>
    <x v="0"/>
    <x v="1"/>
    <x v="8"/>
    <x v="94"/>
    <s v="CONNPLANTS SAS"/>
    <m/>
  </r>
  <r>
    <x v="6"/>
    <x v="0"/>
    <x v="7"/>
    <x v="0"/>
    <x v="0"/>
    <x v="1"/>
    <x v="8"/>
    <x v="94"/>
    <s v="MANCHOLA ASOCIADOS LTDA"/>
    <n v="8834"/>
  </r>
  <r>
    <x v="6"/>
    <x v="0"/>
    <x v="7"/>
    <x v="0"/>
    <x v="0"/>
    <x v="1"/>
    <x v="8"/>
    <x v="94"/>
    <s v="Hotel Laureles Plaza SAS"/>
    <m/>
  </r>
  <r>
    <x v="6"/>
    <x v="0"/>
    <x v="7"/>
    <x v="0"/>
    <x v="0"/>
    <x v="1"/>
    <x v="8"/>
    <x v="94"/>
    <s v="HOSTAL LAS MERCEDES BOUTIQUE"/>
    <m/>
  </r>
  <r>
    <x v="6"/>
    <x v="0"/>
    <x v="7"/>
    <x v="0"/>
    <x v="0"/>
    <x v="1"/>
    <x v="8"/>
    <x v="94"/>
    <s v="sebastian marin ramirez"/>
    <m/>
  </r>
  <r>
    <x v="6"/>
    <x v="0"/>
    <x v="7"/>
    <x v="0"/>
    <x v="0"/>
    <x v="1"/>
    <x v="8"/>
    <x v="94"/>
    <s v="ANA ERAZO"/>
    <n v="3863.2"/>
  </r>
  <r>
    <x v="6"/>
    <x v="0"/>
    <x v="7"/>
    <x v="0"/>
    <x v="0"/>
    <x v="1"/>
    <x v="8"/>
    <x v="94"/>
    <s v="PRODUCCION GRAFICA EDITORES SAS"/>
    <n v="4047.65"/>
  </r>
  <r>
    <x v="6"/>
    <x v="0"/>
    <x v="7"/>
    <x v="0"/>
    <x v="0"/>
    <x v="1"/>
    <x v="8"/>
    <x v="94"/>
    <s v="GRUPO JDS SAS"/>
    <n v="6635"/>
  </r>
  <r>
    <x v="6"/>
    <x v="0"/>
    <x v="7"/>
    <x v="0"/>
    <x v="0"/>
    <x v="1"/>
    <x v="8"/>
    <x v="94"/>
    <s v="RUBEN DARIO DELGADO GUERRA"/>
    <n v="10950"/>
  </r>
  <r>
    <x v="6"/>
    <x v="0"/>
    <x v="7"/>
    <x v="0"/>
    <x v="0"/>
    <x v="1"/>
    <x v="8"/>
    <x v="95"/>
    <m/>
    <m/>
  </r>
  <r>
    <x v="6"/>
    <x v="0"/>
    <x v="7"/>
    <x v="0"/>
    <x v="0"/>
    <x v="1"/>
    <x v="8"/>
    <x v="94"/>
    <s v="EMPACKING GLOBAL SAS"/>
    <m/>
  </r>
  <r>
    <x v="6"/>
    <x v="0"/>
    <x v="7"/>
    <x v="0"/>
    <x v="0"/>
    <x v="1"/>
    <x v="8"/>
    <x v="156"/>
    <s v="MUNICIPIO DE SANTIAGO DE CALI"/>
    <m/>
  </r>
  <r>
    <x v="6"/>
    <x v="0"/>
    <x v="7"/>
    <x v="0"/>
    <x v="0"/>
    <x v="1"/>
    <x v="8"/>
    <x v="156"/>
    <s v=" COLOMBIA TELECOMUNICACIONES S.A. E.S.P."/>
    <m/>
  </r>
  <r>
    <x v="6"/>
    <x v="0"/>
    <x v="7"/>
    <x v="0"/>
    <x v="0"/>
    <x v="1"/>
    <x v="8"/>
    <x v="156"/>
    <s v="Protección S.A"/>
    <m/>
  </r>
  <r>
    <x v="6"/>
    <x v="0"/>
    <x v="7"/>
    <x v="0"/>
    <x v="0"/>
    <x v="1"/>
    <x v="8"/>
    <x v="156"/>
    <s v="RANPACK SAS"/>
    <m/>
  </r>
  <r>
    <x v="6"/>
    <x v="0"/>
    <x v="7"/>
    <x v="0"/>
    <x v="0"/>
    <x v="1"/>
    <x v="8"/>
    <x v="156"/>
    <s v="MERCADEO COMPARTIDO SAS"/>
    <m/>
  </r>
  <r>
    <x v="6"/>
    <x v="0"/>
    <x v="7"/>
    <x v="0"/>
    <x v="0"/>
    <x v="1"/>
    <x v="8"/>
    <x v="156"/>
    <s v="ALLTAG SAS"/>
    <m/>
  </r>
  <r>
    <x v="6"/>
    <x v="0"/>
    <x v="7"/>
    <x v="0"/>
    <x v="0"/>
    <x v="1"/>
    <x v="8"/>
    <x v="156"/>
    <s v="FARMAVIT EMPRESA ASOCIATIVA DE TRABAJO"/>
    <m/>
  </r>
  <r>
    <x v="6"/>
    <x v="0"/>
    <x v="7"/>
    <x v="0"/>
    <x v="0"/>
    <x v="1"/>
    <x v="8"/>
    <x v="156"/>
    <s v="AEROVIAS DEL CONTINENTE AMERICANO S.A."/>
    <m/>
  </r>
  <r>
    <x v="6"/>
    <x v="0"/>
    <x v="7"/>
    <x v="0"/>
    <x v="0"/>
    <x v="1"/>
    <x v="8"/>
    <x v="156"/>
    <s v="MELONN SAS"/>
    <m/>
  </r>
  <r>
    <x v="6"/>
    <x v="0"/>
    <x v="7"/>
    <x v="0"/>
    <x v="0"/>
    <x v="1"/>
    <x v="8"/>
    <x v="156"/>
    <s v="DIAN"/>
    <n v="-531.05999999999995"/>
  </r>
  <r>
    <x v="6"/>
    <x v="0"/>
    <x v="7"/>
    <x v="0"/>
    <x v="0"/>
    <x v="1"/>
    <x v="8"/>
    <x v="156"/>
    <s v="MUNICIPIO DE SANTIAGO DE CALI"/>
    <m/>
  </r>
  <r>
    <x v="6"/>
    <x v="0"/>
    <x v="7"/>
    <x v="0"/>
    <x v="0"/>
    <x v="1"/>
    <x v="8"/>
    <x v="156"/>
    <m/>
    <m/>
  </r>
  <r>
    <x v="6"/>
    <x v="0"/>
    <x v="7"/>
    <x v="0"/>
    <x v="0"/>
    <x v="1"/>
    <x v="8"/>
    <x v="156"/>
    <m/>
    <m/>
  </r>
  <r>
    <x v="6"/>
    <x v="0"/>
    <x v="7"/>
    <x v="0"/>
    <x v="0"/>
    <x v="1"/>
    <x v="8"/>
    <x v="4"/>
    <s v="ONLINE MARIA DEL MAR MEZU PALACIOS"/>
    <m/>
  </r>
  <r>
    <x v="6"/>
    <x v="0"/>
    <x v="7"/>
    <x v="0"/>
    <x v="0"/>
    <x v="1"/>
    <x v="8"/>
    <x v="4"/>
    <s v="ALMACENES EXITO S.A."/>
    <m/>
  </r>
  <r>
    <x v="6"/>
    <x v="0"/>
    <x v="7"/>
    <x v="0"/>
    <x v="0"/>
    <x v="1"/>
    <x v="8"/>
    <x v="4"/>
    <s v="DIAN"/>
    <m/>
  </r>
  <r>
    <x v="6"/>
    <x v="0"/>
    <x v="7"/>
    <x v="0"/>
    <x v="0"/>
    <x v="1"/>
    <x v="8"/>
    <x v="4"/>
    <s v="NVERSIONES HERMANOS GOMEZ MENDOZA S.A.S"/>
    <m/>
  </r>
  <r>
    <x v="6"/>
    <x v="0"/>
    <x v="7"/>
    <x v="0"/>
    <x v="0"/>
    <x v="1"/>
    <x v="8"/>
    <x v="4"/>
    <s v=" KOBA COLOMBIA SAS"/>
    <m/>
  </r>
  <r>
    <x v="6"/>
    <x v="0"/>
    <x v="7"/>
    <x v="0"/>
    <x v="0"/>
    <x v="1"/>
    <x v="8"/>
    <x v="4"/>
    <s v="FARMAVIT EMPRESA ASOCIATIVA DE TRABAJO"/>
    <m/>
  </r>
  <r>
    <x v="6"/>
    <x v="0"/>
    <x v="7"/>
    <x v="0"/>
    <x v="0"/>
    <x v="1"/>
    <x v="8"/>
    <x v="4"/>
    <s v=" GODADDY"/>
    <m/>
  </r>
  <r>
    <x v="6"/>
    <x v="0"/>
    <x v="7"/>
    <x v="0"/>
    <x v="0"/>
    <x v="1"/>
    <x v="8"/>
    <x v="4"/>
    <s v="FUNDACION ZOOLOGICA DE CALI REST  HACIENDA DEL BOSQUE"/>
    <m/>
  </r>
  <r>
    <x v="6"/>
    <x v="0"/>
    <x v="7"/>
    <x v="0"/>
    <x v="0"/>
    <x v="1"/>
    <x v="8"/>
    <x v="4"/>
    <s v="HM HENNES MAURITZ COLOMBIA SAS"/>
    <m/>
  </r>
  <r>
    <x v="6"/>
    <x v="0"/>
    <x v="7"/>
    <x v="0"/>
    <x v="0"/>
    <x v="1"/>
    <x v="8"/>
    <x v="4"/>
    <s v="META PLATAFORMS IRELAND LIMITED"/>
    <m/>
  </r>
  <r>
    <x v="6"/>
    <x v="0"/>
    <x v="7"/>
    <x v="0"/>
    <x v="0"/>
    <x v="1"/>
    <x v="8"/>
    <x v="4"/>
    <s v="CORPORACION CLUB DE TENIS CALI"/>
    <m/>
  </r>
  <r>
    <x v="6"/>
    <x v="0"/>
    <x v="7"/>
    <x v="0"/>
    <x v="0"/>
    <x v="1"/>
    <x v="8"/>
    <x v="4"/>
    <s v=" PANGEA NATURAL PRODUCTS S.A.S."/>
    <m/>
  </r>
  <r>
    <x v="6"/>
    <x v="0"/>
    <x v="7"/>
    <x v="0"/>
    <x v="0"/>
    <x v="1"/>
    <x v="8"/>
    <x v="4"/>
    <s v=" TDT SAS"/>
    <m/>
  </r>
  <r>
    <x v="6"/>
    <x v="0"/>
    <x v="7"/>
    <x v="0"/>
    <x v="0"/>
    <x v="1"/>
    <x v="8"/>
    <x v="4"/>
    <s v="SEBASTIAN MENDOZA CASTAÑO"/>
    <m/>
  </r>
  <r>
    <x v="6"/>
    <x v="0"/>
    <x v="7"/>
    <x v="0"/>
    <x v="0"/>
    <x v="1"/>
    <x v="8"/>
    <x v="4"/>
    <s v="ONLINE MARIA DEL MAR MEZU PALACIOS"/>
    <m/>
  </r>
  <r>
    <x v="6"/>
    <x v="0"/>
    <x v="7"/>
    <x v="0"/>
    <x v="0"/>
    <x v="1"/>
    <x v="8"/>
    <x v="4"/>
    <s v="ONLINE OSCAR ESCOBAR JIMENEZ"/>
    <m/>
  </r>
  <r>
    <x v="6"/>
    <x v="0"/>
    <x v="7"/>
    <x v="0"/>
    <x v="0"/>
    <x v="1"/>
    <x v="8"/>
    <x v="4"/>
    <s v="COLOMBIANA DE COMERCIO SA"/>
    <m/>
  </r>
  <r>
    <x v="6"/>
    <x v="0"/>
    <x v="7"/>
    <x v="0"/>
    <x v="0"/>
    <x v="1"/>
    <x v="8"/>
    <x v="4"/>
    <s v="DIAN"/>
    <m/>
  </r>
  <r>
    <x v="6"/>
    <x v="0"/>
    <x v="7"/>
    <x v="0"/>
    <x v="0"/>
    <x v="1"/>
    <x v="8"/>
    <x v="4"/>
    <s v="FARMACIA DROGUERIA SAN JORGE LTDA"/>
    <m/>
  </r>
  <r>
    <x v="6"/>
    <x v="0"/>
    <x v="7"/>
    <x v="0"/>
    <x v="0"/>
    <x v="1"/>
    <x v="8"/>
    <x v="4"/>
    <s v="GASTRONOMIA GROUP SAS"/>
    <m/>
  </r>
  <r>
    <x v="6"/>
    <x v="0"/>
    <x v="7"/>
    <x v="0"/>
    <x v="0"/>
    <x v="1"/>
    <x v="8"/>
    <x v="4"/>
    <s v="Yina Yereinza Acevedo Álvarez"/>
    <m/>
  </r>
  <r>
    <x v="6"/>
    <x v="0"/>
    <x v="7"/>
    <x v="0"/>
    <x v="0"/>
    <x v="1"/>
    <x v="8"/>
    <x v="4"/>
    <m/>
    <m/>
  </r>
  <r>
    <x v="6"/>
    <x v="0"/>
    <x v="7"/>
    <x v="0"/>
    <x v="0"/>
    <x v="1"/>
    <x v="8"/>
    <x v="4"/>
    <m/>
    <m/>
  </r>
  <r>
    <x v="6"/>
    <x v="0"/>
    <x v="7"/>
    <x v="0"/>
    <x v="0"/>
    <x v="1"/>
    <x v="8"/>
    <x v="4"/>
    <m/>
    <m/>
  </r>
  <r>
    <x v="6"/>
    <x v="0"/>
    <x v="7"/>
    <x v="0"/>
    <x v="0"/>
    <x v="1"/>
    <x v="8"/>
    <x v="4"/>
    <m/>
    <m/>
  </r>
  <r>
    <x v="6"/>
    <x v="0"/>
    <x v="7"/>
    <x v="0"/>
    <x v="0"/>
    <x v="1"/>
    <x v="8"/>
    <x v="4"/>
    <m/>
    <m/>
  </r>
  <r>
    <x v="6"/>
    <x v="0"/>
    <x v="7"/>
    <x v="0"/>
    <x v="0"/>
    <x v="1"/>
    <x v="8"/>
    <x v="4"/>
    <m/>
    <m/>
  </r>
  <r>
    <x v="6"/>
    <x v="0"/>
    <x v="7"/>
    <x v="0"/>
    <x v="0"/>
    <x v="6"/>
    <x v="23"/>
    <x v="112"/>
    <s v="DIAN"/>
    <m/>
  </r>
  <r>
    <x v="6"/>
    <x v="0"/>
    <x v="7"/>
    <x v="0"/>
    <x v="2"/>
    <x v="3"/>
    <x v="3"/>
    <x v="96"/>
    <m/>
    <m/>
  </r>
  <r>
    <x v="6"/>
    <x v="0"/>
    <x v="7"/>
    <x v="0"/>
    <x v="2"/>
    <x v="3"/>
    <x v="3"/>
    <x v="137"/>
    <s v="COOPERATIVA MULTIACTIVA UNIAGRO"/>
    <m/>
  </r>
  <r>
    <x v="6"/>
    <x v="0"/>
    <x v="7"/>
    <x v="0"/>
    <x v="2"/>
    <x v="3"/>
    <x v="3"/>
    <x v="97"/>
    <s v="LA CONCEPCION SA"/>
    <m/>
  </r>
  <r>
    <x v="6"/>
    <x v="0"/>
    <x v="7"/>
    <x v="0"/>
    <x v="2"/>
    <x v="3"/>
    <x v="3"/>
    <x v="97"/>
    <s v="CONNPLANTS SAS"/>
    <m/>
  </r>
  <r>
    <x v="6"/>
    <x v="0"/>
    <x v="7"/>
    <x v="0"/>
    <x v="2"/>
    <x v="3"/>
    <x v="3"/>
    <x v="97"/>
    <s v="LA VITAL COLOMBIA SAS"/>
    <m/>
  </r>
  <r>
    <x v="6"/>
    <x v="0"/>
    <x v="7"/>
    <x v="0"/>
    <x v="2"/>
    <x v="3"/>
    <x v="3"/>
    <x v="97"/>
    <s v="ASOCIACION AGROPIMIENTERA VALLE DEL GUAMEZ"/>
    <m/>
  </r>
  <r>
    <x v="6"/>
    <x v="0"/>
    <x v="7"/>
    <x v="0"/>
    <x v="2"/>
    <x v="3"/>
    <x v="3"/>
    <x v="97"/>
    <m/>
    <m/>
  </r>
  <r>
    <x v="6"/>
    <x v="0"/>
    <x v="7"/>
    <x v="0"/>
    <x v="2"/>
    <x v="3"/>
    <x v="3"/>
    <x v="97"/>
    <m/>
    <m/>
  </r>
  <r>
    <x v="6"/>
    <x v="0"/>
    <x v="7"/>
    <x v="0"/>
    <x v="2"/>
    <x v="3"/>
    <x v="3"/>
    <x v="97"/>
    <m/>
    <m/>
  </r>
  <r>
    <x v="6"/>
    <x v="0"/>
    <x v="7"/>
    <x v="0"/>
    <x v="2"/>
    <x v="3"/>
    <x v="3"/>
    <x v="98"/>
    <m/>
    <m/>
  </r>
  <r>
    <x v="6"/>
    <x v="0"/>
    <x v="7"/>
    <x v="0"/>
    <x v="2"/>
    <x v="3"/>
    <x v="3"/>
    <x v="99"/>
    <s v="PRODUCCION GRAFICA EDITORES SAS"/>
    <n v="4176164"/>
  </r>
  <r>
    <x v="6"/>
    <x v="0"/>
    <x v="7"/>
    <x v="0"/>
    <x v="2"/>
    <x v="3"/>
    <x v="3"/>
    <x v="99"/>
    <s v="CONNPLANTS SAS"/>
    <m/>
  </r>
  <r>
    <x v="6"/>
    <x v="0"/>
    <x v="7"/>
    <x v="0"/>
    <x v="2"/>
    <x v="3"/>
    <x v="3"/>
    <x v="99"/>
    <s v="FARMAVIT EMPRESA ASOCIATIVA DE TRABAJO"/>
    <n v="3306270"/>
  </r>
  <r>
    <x v="6"/>
    <x v="0"/>
    <x v="7"/>
    <x v="0"/>
    <x v="2"/>
    <x v="3"/>
    <x v="3"/>
    <x v="99"/>
    <s v="EMPACKING GLOBAL SAS"/>
    <m/>
  </r>
  <r>
    <x v="6"/>
    <x v="0"/>
    <x v="7"/>
    <x v="0"/>
    <x v="2"/>
    <x v="3"/>
    <x v="3"/>
    <x v="99"/>
    <s v="FITOBIOCELL SAS"/>
    <m/>
  </r>
  <r>
    <x v="6"/>
    <x v="0"/>
    <x v="7"/>
    <x v="0"/>
    <x v="2"/>
    <x v="3"/>
    <x v="3"/>
    <x v="99"/>
    <s v="NEW PLAST SAS"/>
    <m/>
  </r>
  <r>
    <x v="6"/>
    <x v="0"/>
    <x v="7"/>
    <x v="0"/>
    <x v="2"/>
    <x v="3"/>
    <x v="3"/>
    <x v="99"/>
    <s v="ABORIGEN CIENCIA ANCESTRAL S.A.S"/>
    <m/>
  </r>
  <r>
    <x v="6"/>
    <x v="0"/>
    <x v="7"/>
    <x v="0"/>
    <x v="2"/>
    <x v="3"/>
    <x v="3"/>
    <x v="99"/>
    <s v="INDES S.A.S."/>
    <m/>
  </r>
  <r>
    <x v="6"/>
    <x v="0"/>
    <x v="7"/>
    <x v="0"/>
    <x v="2"/>
    <x v="3"/>
    <x v="26"/>
    <x v="137"/>
    <s v="COOPERATIVA MULTIACTIVA UNIAGRO"/>
    <m/>
  </r>
  <r>
    <x v="6"/>
    <x v="0"/>
    <x v="7"/>
    <x v="0"/>
    <x v="2"/>
    <x v="3"/>
    <x v="20"/>
    <x v="49"/>
    <s v="EMPACKING GLOBAL SAS"/>
    <m/>
  </r>
  <r>
    <x v="6"/>
    <x v="0"/>
    <x v="7"/>
    <x v="0"/>
    <x v="2"/>
    <x v="3"/>
    <x v="20"/>
    <x v="49"/>
    <s v="MELONN SAS"/>
    <m/>
  </r>
  <r>
    <x v="6"/>
    <x v="0"/>
    <x v="7"/>
    <x v="0"/>
    <x v="2"/>
    <x v="3"/>
    <x v="20"/>
    <x v="49"/>
    <s v="COORDINADORA MERCANTIL SA"/>
    <n v="2481740"/>
  </r>
  <r>
    <x v="6"/>
    <x v="0"/>
    <x v="7"/>
    <x v="0"/>
    <x v="2"/>
    <x v="3"/>
    <x v="20"/>
    <x v="49"/>
    <s v="ALLTAG SAS"/>
    <n v="1579500"/>
  </r>
  <r>
    <x v="6"/>
    <x v="0"/>
    <x v="7"/>
    <x v="0"/>
    <x v="2"/>
    <x v="3"/>
    <x v="20"/>
    <x v="49"/>
    <s v="FITOBIOCELL SAS"/>
    <m/>
  </r>
  <r>
    <x v="6"/>
    <x v="0"/>
    <x v="7"/>
    <x v="0"/>
    <x v="2"/>
    <x v="3"/>
    <x v="20"/>
    <x v="49"/>
    <s v="RANPACK SAS"/>
    <m/>
  </r>
  <r>
    <x v="6"/>
    <x v="0"/>
    <x v="7"/>
    <x v="0"/>
    <x v="2"/>
    <x v="3"/>
    <x v="20"/>
    <x v="151"/>
    <m/>
    <m/>
  </r>
  <r>
    <x v="6"/>
    <x v="0"/>
    <x v="7"/>
    <x v="0"/>
    <x v="2"/>
    <x v="3"/>
    <x v="20"/>
    <x v="111"/>
    <s v="ALLTAG SAS"/>
    <n v="1052000"/>
  </r>
  <r>
    <x v="6"/>
    <x v="0"/>
    <x v="7"/>
    <x v="0"/>
    <x v="2"/>
    <x v="3"/>
    <x v="20"/>
    <x v="111"/>
    <s v="MELONN SAS"/>
    <n v="1513399"/>
  </r>
  <r>
    <x v="6"/>
    <x v="0"/>
    <x v="7"/>
    <x v="0"/>
    <x v="2"/>
    <x v="3"/>
    <x v="20"/>
    <x v="111"/>
    <m/>
    <m/>
  </r>
  <r>
    <x v="6"/>
    <x v="0"/>
    <x v="7"/>
    <x v="0"/>
    <x v="2"/>
    <x v="3"/>
    <x v="20"/>
    <x v="111"/>
    <m/>
    <m/>
  </r>
  <r>
    <x v="6"/>
    <x v="0"/>
    <x v="7"/>
    <x v="0"/>
    <x v="2"/>
    <x v="3"/>
    <x v="20"/>
    <x v="111"/>
    <m/>
    <m/>
  </r>
  <r>
    <x v="6"/>
    <x v="0"/>
    <x v="7"/>
    <x v="0"/>
    <x v="2"/>
    <x v="3"/>
    <x v="30"/>
    <x v="151"/>
    <s v="MELONN SAS"/>
    <n v="3416498"/>
  </r>
  <r>
    <x v="6"/>
    <x v="0"/>
    <x v="7"/>
    <x v="0"/>
    <x v="2"/>
    <x v="3"/>
    <x v="30"/>
    <x v="151"/>
    <s v="FITOBIOCELL SAS"/>
    <m/>
  </r>
  <r>
    <x v="6"/>
    <x v="0"/>
    <x v="7"/>
    <x v="0"/>
    <x v="2"/>
    <x v="3"/>
    <x v="0"/>
    <x v="157"/>
    <s v="CONNPLANTS SAS"/>
    <m/>
  </r>
  <r>
    <x v="6"/>
    <x v="0"/>
    <x v="7"/>
    <x v="0"/>
    <x v="2"/>
    <x v="3"/>
    <x v="0"/>
    <x v="157"/>
    <s v="LABORATORIO DE ALIMENTOS Y SIMILARES MICROQUIM S.A.S."/>
    <m/>
  </r>
  <r>
    <x v="6"/>
    <x v="0"/>
    <x v="7"/>
    <x v="0"/>
    <x v="2"/>
    <x v="3"/>
    <x v="21"/>
    <x v="50"/>
    <m/>
    <m/>
  </r>
  <r>
    <x v="6"/>
    <x v="0"/>
    <x v="7"/>
    <x v="0"/>
    <x v="2"/>
    <x v="3"/>
    <x v="21"/>
    <x v="132"/>
    <m/>
    <m/>
  </r>
  <r>
    <x v="7"/>
    <x v="0"/>
    <x v="7"/>
    <x v="0"/>
    <x v="1"/>
    <x v="2"/>
    <x v="24"/>
    <x v="63"/>
    <s v="VARIOS"/>
    <n v="517676168.75"/>
  </r>
  <r>
    <x v="7"/>
    <x v="0"/>
    <x v="7"/>
    <x v="0"/>
    <x v="1"/>
    <x v="5"/>
    <x v="11"/>
    <x v="64"/>
    <m/>
    <m/>
  </r>
  <r>
    <x v="7"/>
    <x v="0"/>
    <x v="7"/>
    <x v="0"/>
    <x v="1"/>
    <x v="5"/>
    <x v="14"/>
    <x v="66"/>
    <m/>
    <m/>
  </r>
  <r>
    <x v="7"/>
    <x v="0"/>
    <x v="7"/>
    <x v="0"/>
    <x v="1"/>
    <x v="5"/>
    <x v="15"/>
    <x v="69"/>
    <m/>
    <m/>
  </r>
  <r>
    <x v="7"/>
    <x v="0"/>
    <x v="7"/>
    <x v="0"/>
    <x v="1"/>
    <x v="2"/>
    <x v="25"/>
    <x v="74"/>
    <m/>
    <n v="-604154.59"/>
  </r>
  <r>
    <x v="7"/>
    <x v="0"/>
    <x v="7"/>
    <x v="0"/>
    <x v="1"/>
    <x v="2"/>
    <x v="25"/>
    <x v="118"/>
    <m/>
    <m/>
  </r>
  <r>
    <x v="7"/>
    <x v="0"/>
    <x v="7"/>
    <x v="0"/>
    <x v="1"/>
    <x v="2"/>
    <x v="0"/>
    <x v="103"/>
    <m/>
    <m/>
  </r>
  <r>
    <x v="7"/>
    <x v="0"/>
    <x v="7"/>
    <x v="0"/>
    <x v="1"/>
    <x v="2"/>
    <x v="0"/>
    <x v="104"/>
    <m/>
    <n v="252100.8"/>
  </r>
  <r>
    <x v="7"/>
    <x v="0"/>
    <x v="7"/>
    <x v="0"/>
    <x v="1"/>
    <x v="2"/>
    <x v="0"/>
    <x v="145"/>
    <m/>
    <n v="-2582409.89"/>
  </r>
  <r>
    <x v="7"/>
    <x v="0"/>
    <x v="7"/>
    <x v="0"/>
    <x v="1"/>
    <x v="5"/>
    <x v="7"/>
    <x v="153"/>
    <m/>
    <m/>
  </r>
  <r>
    <x v="7"/>
    <x v="0"/>
    <x v="7"/>
    <x v="0"/>
    <x v="1"/>
    <x v="5"/>
    <x v="14"/>
    <x v="166"/>
    <m/>
    <m/>
  </r>
  <r>
    <x v="7"/>
    <x v="0"/>
    <x v="7"/>
    <x v="0"/>
    <x v="0"/>
    <x v="0"/>
    <x v="4"/>
    <x v="158"/>
    <s v="SEBASTIAN MENDOZA CASTAÑO"/>
    <n v="20000000"/>
  </r>
  <r>
    <x v="7"/>
    <x v="0"/>
    <x v="7"/>
    <x v="0"/>
    <x v="0"/>
    <x v="0"/>
    <x v="4"/>
    <x v="6"/>
    <s v="ONLINE MARIA DEL MAR MEZU PALACIOS"/>
    <n v="2300000"/>
  </r>
  <r>
    <x v="7"/>
    <x v="0"/>
    <x v="7"/>
    <x v="0"/>
    <x v="0"/>
    <x v="0"/>
    <x v="4"/>
    <x v="6"/>
    <s v="MILDRED LOPEZ CAMPO"/>
    <m/>
  </r>
  <r>
    <x v="7"/>
    <x v="0"/>
    <x v="7"/>
    <x v="0"/>
    <x v="0"/>
    <x v="0"/>
    <x v="4"/>
    <x v="160"/>
    <s v="SEBASTIAN MENDOZA CASTAÑO"/>
    <n v="0"/>
  </r>
  <r>
    <x v="7"/>
    <x v="0"/>
    <x v="7"/>
    <x v="0"/>
    <x v="0"/>
    <x v="0"/>
    <x v="4"/>
    <x v="160"/>
    <s v="DAVID MUÑOZ MONTOYA"/>
    <n v="975000"/>
  </r>
  <r>
    <x v="7"/>
    <x v="0"/>
    <x v="7"/>
    <x v="0"/>
    <x v="0"/>
    <x v="0"/>
    <x v="4"/>
    <x v="7"/>
    <s v="ONLINE MARIA DEL MAR MEZU PALACIOS"/>
    <n v="200000"/>
  </r>
  <r>
    <x v="7"/>
    <x v="0"/>
    <x v="7"/>
    <x v="0"/>
    <x v="0"/>
    <x v="0"/>
    <x v="4"/>
    <x v="7"/>
    <s v="MILDRED LOPEZ CAMPO"/>
    <m/>
  </r>
  <r>
    <x v="7"/>
    <x v="0"/>
    <x v="7"/>
    <x v="0"/>
    <x v="0"/>
    <x v="0"/>
    <x v="4"/>
    <x v="7"/>
    <m/>
    <m/>
  </r>
  <r>
    <x v="7"/>
    <x v="0"/>
    <x v="7"/>
    <x v="0"/>
    <x v="0"/>
    <x v="0"/>
    <x v="4"/>
    <x v="8"/>
    <s v="Andres Eduardo Mogollon Echeverry"/>
    <m/>
  </r>
  <r>
    <x v="7"/>
    <x v="0"/>
    <x v="7"/>
    <x v="0"/>
    <x v="0"/>
    <x v="0"/>
    <x v="4"/>
    <x v="8"/>
    <s v="ONLINE MARIA DEL MAR MEZU PALACIOS"/>
    <n v="208333"/>
  </r>
  <r>
    <x v="7"/>
    <x v="0"/>
    <x v="7"/>
    <x v="0"/>
    <x v="0"/>
    <x v="0"/>
    <x v="4"/>
    <x v="8"/>
    <s v="ONLINE OSCAR ESCOBAR JIMENEZ"/>
    <m/>
  </r>
  <r>
    <x v="7"/>
    <x v="0"/>
    <x v="7"/>
    <x v="0"/>
    <x v="0"/>
    <x v="0"/>
    <x v="4"/>
    <x v="8"/>
    <s v="Alexandra Marin"/>
    <m/>
  </r>
  <r>
    <x v="7"/>
    <x v="0"/>
    <x v="7"/>
    <x v="0"/>
    <x v="0"/>
    <x v="0"/>
    <x v="4"/>
    <x v="9"/>
    <s v="SEBASTIAN MENDOZA CASTAÑO"/>
    <m/>
  </r>
  <r>
    <x v="7"/>
    <x v="0"/>
    <x v="7"/>
    <x v="0"/>
    <x v="0"/>
    <x v="0"/>
    <x v="4"/>
    <x v="9"/>
    <s v="MILDRED LOPEZ CAMPO"/>
    <m/>
  </r>
  <r>
    <x v="7"/>
    <x v="0"/>
    <x v="7"/>
    <x v="0"/>
    <x v="0"/>
    <x v="0"/>
    <x v="4"/>
    <x v="9"/>
    <s v="Ana Myrian Salazar"/>
    <m/>
  </r>
  <r>
    <x v="7"/>
    <x v="0"/>
    <x v="7"/>
    <x v="0"/>
    <x v="0"/>
    <x v="0"/>
    <x v="4"/>
    <x v="9"/>
    <s v="ONLINE MARIA DEL MAR MEZU PALACIOS"/>
    <n v="25000"/>
  </r>
  <r>
    <x v="7"/>
    <x v="0"/>
    <x v="7"/>
    <x v="0"/>
    <x v="0"/>
    <x v="0"/>
    <x v="4"/>
    <x v="10"/>
    <s v="SEBASTIAN MENDOZA CASTAÑO"/>
    <m/>
  </r>
  <r>
    <x v="7"/>
    <x v="0"/>
    <x v="7"/>
    <x v="0"/>
    <x v="0"/>
    <x v="0"/>
    <x v="4"/>
    <x v="10"/>
    <s v="ONLINE MARIA DEL MAR MEZU PALACIOS"/>
    <n v="208333"/>
  </r>
  <r>
    <x v="7"/>
    <x v="0"/>
    <x v="7"/>
    <x v="0"/>
    <x v="0"/>
    <x v="0"/>
    <x v="4"/>
    <x v="10"/>
    <s v="MILDRED LOPEZ CAMPO"/>
    <m/>
  </r>
  <r>
    <x v="7"/>
    <x v="0"/>
    <x v="7"/>
    <x v="0"/>
    <x v="0"/>
    <x v="0"/>
    <x v="4"/>
    <x v="11"/>
    <s v="SEBASTIAN MENDOZA CASTAÑO"/>
    <n v="833333"/>
  </r>
  <r>
    <x v="7"/>
    <x v="0"/>
    <x v="7"/>
    <x v="0"/>
    <x v="0"/>
    <x v="0"/>
    <x v="4"/>
    <x v="11"/>
    <s v="alex"/>
    <m/>
  </r>
  <r>
    <x v="7"/>
    <x v="0"/>
    <x v="7"/>
    <x v="0"/>
    <x v="0"/>
    <x v="0"/>
    <x v="4"/>
    <x v="11"/>
    <s v="ONLINE MARIA DEL MAR MEZU PALACIOS"/>
    <n v="95833"/>
  </r>
  <r>
    <x v="7"/>
    <x v="0"/>
    <x v="7"/>
    <x v="0"/>
    <x v="0"/>
    <x v="0"/>
    <x v="4"/>
    <x v="12"/>
    <s v="Karol Dahiana Pinto Gallego"/>
    <m/>
  </r>
  <r>
    <x v="7"/>
    <x v="0"/>
    <x v="7"/>
    <x v="0"/>
    <x v="0"/>
    <x v="0"/>
    <x v="4"/>
    <x v="134"/>
    <m/>
    <m/>
  </r>
  <r>
    <x v="7"/>
    <x v="0"/>
    <x v="7"/>
    <x v="0"/>
    <x v="0"/>
    <x v="0"/>
    <x v="4"/>
    <x v="142"/>
    <m/>
    <m/>
  </r>
  <r>
    <x v="7"/>
    <x v="0"/>
    <x v="7"/>
    <x v="0"/>
    <x v="0"/>
    <x v="0"/>
    <x v="4"/>
    <x v="56"/>
    <s v="RICARDO ARTURO ARANGO WAGNER"/>
    <m/>
  </r>
  <r>
    <x v="7"/>
    <x v="0"/>
    <x v="7"/>
    <x v="0"/>
    <x v="0"/>
    <x v="0"/>
    <x v="4"/>
    <x v="56"/>
    <s v="GLORIA LILIANA VELEZ BUITRAGO"/>
    <m/>
  </r>
  <r>
    <x v="7"/>
    <x v="0"/>
    <x v="7"/>
    <x v="0"/>
    <x v="0"/>
    <x v="0"/>
    <x v="4"/>
    <x v="56"/>
    <s v="ARITEX DE COLOMBIA SAS"/>
    <m/>
  </r>
  <r>
    <x v="7"/>
    <x v="0"/>
    <x v="7"/>
    <x v="0"/>
    <x v="0"/>
    <x v="0"/>
    <x v="4"/>
    <x v="142"/>
    <m/>
    <m/>
  </r>
  <r>
    <x v="7"/>
    <x v="0"/>
    <x v="7"/>
    <x v="0"/>
    <x v="0"/>
    <x v="0"/>
    <x v="4"/>
    <x v="13"/>
    <s v="SEGUROS DE RIESGOS LABORALES SURAMERICANA S.A."/>
    <n v="85086"/>
  </r>
  <r>
    <x v="7"/>
    <x v="0"/>
    <x v="7"/>
    <x v="0"/>
    <x v="0"/>
    <x v="0"/>
    <x v="4"/>
    <x v="146"/>
    <s v="EPS Sura"/>
    <m/>
  </r>
  <r>
    <x v="7"/>
    <x v="0"/>
    <x v="7"/>
    <x v="0"/>
    <x v="0"/>
    <x v="0"/>
    <x v="4"/>
    <x v="14"/>
    <s v="Protección S.A"/>
    <n v="1956000"/>
  </r>
  <r>
    <x v="7"/>
    <x v="0"/>
    <x v="7"/>
    <x v="0"/>
    <x v="0"/>
    <x v="0"/>
    <x v="4"/>
    <x v="14"/>
    <s v="Colpensiones"/>
    <m/>
  </r>
  <r>
    <x v="7"/>
    <x v="0"/>
    <x v="7"/>
    <x v="0"/>
    <x v="0"/>
    <x v="0"/>
    <x v="4"/>
    <x v="15"/>
    <s v="Comfandi "/>
    <n v="652000"/>
  </r>
  <r>
    <x v="7"/>
    <x v="0"/>
    <x v="7"/>
    <x v="0"/>
    <x v="0"/>
    <x v="0"/>
    <x v="4"/>
    <x v="147"/>
    <s v="Isabela Manchola"/>
    <m/>
  </r>
  <r>
    <x v="7"/>
    <x v="0"/>
    <x v="7"/>
    <x v="0"/>
    <x v="0"/>
    <x v="0"/>
    <x v="4"/>
    <x v="147"/>
    <s v="SERGIO ALEJANDRO ACOSTA FRANCO"/>
    <m/>
  </r>
  <r>
    <x v="7"/>
    <x v="0"/>
    <x v="7"/>
    <x v="0"/>
    <x v="0"/>
    <x v="0"/>
    <x v="4"/>
    <x v="113"/>
    <s v="INVERSIONES EN RECREACION DEPORTE Y SALUD S.A."/>
    <m/>
  </r>
  <r>
    <x v="7"/>
    <x v="0"/>
    <x v="7"/>
    <x v="0"/>
    <x v="0"/>
    <x v="0"/>
    <x v="9"/>
    <x v="114"/>
    <s v="OXYNIA S.A.S"/>
    <n v="1472600"/>
  </r>
  <r>
    <x v="7"/>
    <x v="0"/>
    <x v="7"/>
    <x v="0"/>
    <x v="0"/>
    <x v="0"/>
    <x v="9"/>
    <x v="30"/>
    <s v="LITIGIO Y CONSULTORIA LEGAL SAS"/>
    <n v="1423500"/>
  </r>
  <r>
    <x v="7"/>
    <x v="0"/>
    <x v="7"/>
    <x v="0"/>
    <x v="0"/>
    <x v="0"/>
    <x v="9"/>
    <x v="30"/>
    <s v="Pinzon Pinzon &amp; Asociados Abogados SAS"/>
    <m/>
  </r>
  <r>
    <x v="7"/>
    <x v="0"/>
    <x v="7"/>
    <x v="0"/>
    <x v="0"/>
    <x v="0"/>
    <x v="9"/>
    <x v="110"/>
    <s v="ONLINE OSCAR ESCOBAR JIMENEZ"/>
    <m/>
  </r>
  <r>
    <x v="7"/>
    <x v="0"/>
    <x v="7"/>
    <x v="0"/>
    <x v="0"/>
    <x v="0"/>
    <x v="9"/>
    <x v="110"/>
    <s v="Donaldo Antonio Gonzalez Barrios"/>
    <n v="750000"/>
  </r>
  <r>
    <x v="7"/>
    <x v="0"/>
    <x v="7"/>
    <x v="0"/>
    <x v="0"/>
    <x v="0"/>
    <x v="5"/>
    <x v="70"/>
    <s v=" COLOMBIA TELECOMUNICACIONES S.A. E.S.P."/>
    <n v="890"/>
  </r>
  <r>
    <x v="7"/>
    <x v="0"/>
    <x v="7"/>
    <x v="0"/>
    <x v="0"/>
    <x v="0"/>
    <x v="5"/>
    <x v="70"/>
    <s v="SERGIO ALEJANDRO ACOSTA FRANCO"/>
    <m/>
  </r>
  <r>
    <x v="7"/>
    <x v="0"/>
    <x v="7"/>
    <x v="0"/>
    <x v="0"/>
    <x v="0"/>
    <x v="5"/>
    <x v="70"/>
    <s v="Hotel Laureles Plaza SAS"/>
    <n v="5556"/>
  </r>
  <r>
    <x v="7"/>
    <x v="0"/>
    <x v="7"/>
    <x v="0"/>
    <x v="0"/>
    <x v="0"/>
    <x v="5"/>
    <x v="70"/>
    <s v="ALIMENTOS JOMAS"/>
    <n v="67740.52"/>
  </r>
  <r>
    <x v="7"/>
    <x v="0"/>
    <x v="7"/>
    <x v="0"/>
    <x v="0"/>
    <x v="0"/>
    <x v="5"/>
    <x v="70"/>
    <s v="BLESSING LOUNGE S.A.S"/>
    <m/>
  </r>
  <r>
    <x v="7"/>
    <x v="0"/>
    <x v="7"/>
    <x v="0"/>
    <x v="0"/>
    <x v="0"/>
    <x v="5"/>
    <x v="102"/>
    <m/>
    <m/>
  </r>
  <r>
    <x v="7"/>
    <x v="0"/>
    <x v="7"/>
    <x v="0"/>
    <x v="0"/>
    <x v="0"/>
    <x v="5"/>
    <x v="71"/>
    <s v="EL MOLINO EDUARDO MOLINARI PALACIN &amp; CIA. S. EN C."/>
    <m/>
  </r>
  <r>
    <x v="7"/>
    <x v="0"/>
    <x v="7"/>
    <x v="0"/>
    <x v="0"/>
    <x v="0"/>
    <x v="5"/>
    <x v="71"/>
    <s v="COLOMBIANA DE COMERCIO SA"/>
    <m/>
  </r>
  <r>
    <x v="7"/>
    <x v="0"/>
    <x v="7"/>
    <x v="0"/>
    <x v="0"/>
    <x v="0"/>
    <x v="5"/>
    <x v="71"/>
    <s v="AERO REPUBLICA S.A"/>
    <m/>
  </r>
  <r>
    <x v="7"/>
    <x v="0"/>
    <x v="7"/>
    <x v="0"/>
    <x v="0"/>
    <x v="0"/>
    <x v="5"/>
    <x v="71"/>
    <s v="AEROVIAS DE INTEGRACION REGIONAL S A"/>
    <n v="785800"/>
  </r>
  <r>
    <x v="7"/>
    <x v="0"/>
    <x v="7"/>
    <x v="0"/>
    <x v="0"/>
    <x v="0"/>
    <x v="5"/>
    <x v="78"/>
    <m/>
    <m/>
  </r>
  <r>
    <x v="7"/>
    <x v="0"/>
    <x v="7"/>
    <x v="0"/>
    <x v="0"/>
    <x v="0"/>
    <x v="6"/>
    <x v="17"/>
    <s v="CORPORACION CLUB DE TENIS CALI"/>
    <m/>
  </r>
  <r>
    <x v="7"/>
    <x v="0"/>
    <x v="7"/>
    <x v="0"/>
    <x v="0"/>
    <x v="0"/>
    <x v="6"/>
    <x v="17"/>
    <m/>
    <m/>
  </r>
  <r>
    <x v="7"/>
    <x v="0"/>
    <x v="7"/>
    <x v="0"/>
    <x v="0"/>
    <x v="0"/>
    <x v="6"/>
    <x v="161"/>
    <s v="EDIFICIO BELLA VISTA PROPIEDAD HORIZONTAL"/>
    <n v="2300000"/>
  </r>
  <r>
    <x v="7"/>
    <x v="0"/>
    <x v="7"/>
    <x v="0"/>
    <x v="0"/>
    <x v="0"/>
    <x v="29"/>
    <x v="154"/>
    <s v="Suramericana"/>
    <n v="48006"/>
  </r>
  <r>
    <x v="7"/>
    <x v="0"/>
    <x v="7"/>
    <x v="0"/>
    <x v="0"/>
    <x v="0"/>
    <x v="0"/>
    <x v="162"/>
    <s v=" COLOMBIA TELECOMUNICACIONES S.A. E.S.P."/>
    <n v="469667.79"/>
  </r>
  <r>
    <x v="7"/>
    <x v="0"/>
    <x v="7"/>
    <x v="0"/>
    <x v="0"/>
    <x v="0"/>
    <x v="0"/>
    <x v="116"/>
    <s v="CLICKUP"/>
    <n v="1077697"/>
  </r>
  <r>
    <x v="7"/>
    <x v="0"/>
    <x v="7"/>
    <x v="0"/>
    <x v="0"/>
    <x v="0"/>
    <x v="0"/>
    <x v="116"/>
    <s v=" SIIGO SAS"/>
    <n v="275094"/>
  </r>
  <r>
    <x v="7"/>
    <x v="0"/>
    <x v="7"/>
    <x v="0"/>
    <x v="0"/>
    <x v="0"/>
    <x v="0"/>
    <x v="116"/>
    <s v="MICHAELL ALEXIS AGREDO FAJARDO"/>
    <n v="1000000"/>
  </r>
  <r>
    <x v="7"/>
    <x v="0"/>
    <x v="7"/>
    <x v="0"/>
    <x v="0"/>
    <x v="0"/>
    <x v="0"/>
    <x v="107"/>
    <s v="LUCERO VASQUEZ"/>
    <n v="600000"/>
  </r>
  <r>
    <x v="7"/>
    <x v="0"/>
    <x v="7"/>
    <x v="0"/>
    <x v="0"/>
    <x v="0"/>
    <x v="0"/>
    <x v="107"/>
    <s v="EMPRESAS MUNICIPALES DE CALI E.I.C.E. E.S.P."/>
    <m/>
  </r>
  <r>
    <x v="7"/>
    <x v="0"/>
    <x v="7"/>
    <x v="0"/>
    <x v="0"/>
    <x v="0"/>
    <x v="0"/>
    <x v="108"/>
    <s v="EMPRESAS MUNICIPALES DE CALI E.I.C.E. E.S.P."/>
    <n v="443215"/>
  </r>
  <r>
    <x v="7"/>
    <x v="0"/>
    <x v="7"/>
    <x v="0"/>
    <x v="0"/>
    <x v="0"/>
    <x v="0"/>
    <x v="109"/>
    <s v="EMPRESAS MUNICIPALES DE CALI E.I.C.E. E.S.P."/>
    <m/>
  </r>
  <r>
    <x v="7"/>
    <x v="0"/>
    <x v="7"/>
    <x v="0"/>
    <x v="0"/>
    <x v="0"/>
    <x v="0"/>
    <x v="163"/>
    <s v="LABORATORIO DE ALIMENTOS Y SIMILARES MICROQUIM S.A.S."/>
    <m/>
  </r>
  <r>
    <x v="7"/>
    <x v="0"/>
    <x v="7"/>
    <x v="0"/>
    <x v="0"/>
    <x v="0"/>
    <x v="0"/>
    <x v="163"/>
    <s v="ARITEX DE COLOMBIA SAS"/>
    <m/>
  </r>
  <r>
    <x v="7"/>
    <x v="0"/>
    <x v="7"/>
    <x v="0"/>
    <x v="0"/>
    <x v="0"/>
    <x v="0"/>
    <x v="80"/>
    <s v="GOOGLE LLC"/>
    <n v="697454"/>
  </r>
  <r>
    <x v="7"/>
    <x v="0"/>
    <x v="7"/>
    <x v="0"/>
    <x v="0"/>
    <x v="0"/>
    <x v="0"/>
    <x v="80"/>
    <s v="SHOPIFY INC"/>
    <m/>
  </r>
  <r>
    <x v="7"/>
    <x v="0"/>
    <x v="7"/>
    <x v="0"/>
    <x v="0"/>
    <x v="0"/>
    <x v="0"/>
    <x v="80"/>
    <s v="FAVEBOOK IRELAND LIMITED"/>
    <n v="1672802"/>
  </r>
  <r>
    <x v="7"/>
    <x v="0"/>
    <x v="7"/>
    <x v="0"/>
    <x v="0"/>
    <x v="0"/>
    <x v="0"/>
    <x v="80"/>
    <s v="GODADDY"/>
    <m/>
  </r>
  <r>
    <x v="7"/>
    <x v="0"/>
    <x v="7"/>
    <x v="0"/>
    <x v="0"/>
    <x v="0"/>
    <x v="0"/>
    <x v="80"/>
    <s v="FD SAN JORGE SAS"/>
    <m/>
  </r>
  <r>
    <x v="7"/>
    <x v="0"/>
    <x v="7"/>
    <x v="0"/>
    <x v="0"/>
    <x v="0"/>
    <x v="0"/>
    <x v="80"/>
    <s v="PRODUCCION GRAFICA EDITORES SAS"/>
    <m/>
  </r>
  <r>
    <x v="7"/>
    <x v="0"/>
    <x v="7"/>
    <x v="0"/>
    <x v="0"/>
    <x v="0"/>
    <x v="0"/>
    <x v="80"/>
    <s v="INGRID VIVIANA AGUDELO POVEDA"/>
    <m/>
  </r>
  <r>
    <x v="7"/>
    <x v="0"/>
    <x v="7"/>
    <x v="0"/>
    <x v="0"/>
    <x v="0"/>
    <x v="0"/>
    <x v="80"/>
    <s v="MARIA JOSE LOPEZ BOLAÑOS"/>
    <n v="1423500"/>
  </r>
  <r>
    <x v="7"/>
    <x v="0"/>
    <x v="7"/>
    <x v="0"/>
    <x v="0"/>
    <x v="0"/>
    <x v="0"/>
    <x v="80"/>
    <s v="MANCHOLA ASOCIADOS LTDA"/>
    <n v="1310000"/>
  </r>
  <r>
    <x v="7"/>
    <x v="0"/>
    <x v="7"/>
    <x v="0"/>
    <x v="0"/>
    <x v="0"/>
    <x v="0"/>
    <x v="84"/>
    <s v=" COLOMBIA TELECOMUNICACIONES S.A. E.S.P."/>
    <m/>
  </r>
  <r>
    <x v="7"/>
    <x v="0"/>
    <x v="7"/>
    <x v="0"/>
    <x v="0"/>
    <x v="0"/>
    <x v="0"/>
    <x v="84"/>
    <s v="FARMATODO COLOMBIA S.A"/>
    <m/>
  </r>
  <r>
    <x v="7"/>
    <x v="0"/>
    <x v="7"/>
    <x v="0"/>
    <x v="0"/>
    <x v="0"/>
    <x v="0"/>
    <x v="107"/>
    <s v="LUCERO VASQUEZ"/>
    <m/>
  </r>
  <r>
    <x v="7"/>
    <x v="0"/>
    <x v="7"/>
    <x v="0"/>
    <x v="0"/>
    <x v="0"/>
    <x v="0"/>
    <x v="115"/>
    <m/>
    <m/>
  </r>
  <r>
    <x v="7"/>
    <x v="0"/>
    <x v="7"/>
    <x v="0"/>
    <x v="0"/>
    <x v="0"/>
    <x v="0"/>
    <x v="138"/>
    <s v=" COLOMBIA TELECOMUNICACIONES S.A. E.S.P."/>
    <m/>
  </r>
  <r>
    <x v="7"/>
    <x v="0"/>
    <x v="7"/>
    <x v="0"/>
    <x v="0"/>
    <x v="0"/>
    <x v="0"/>
    <x v="108"/>
    <m/>
    <m/>
  </r>
  <r>
    <x v="7"/>
    <x v="0"/>
    <x v="7"/>
    <x v="0"/>
    <x v="0"/>
    <x v="0"/>
    <x v="0"/>
    <x v="109"/>
    <m/>
    <m/>
  </r>
  <r>
    <x v="7"/>
    <x v="0"/>
    <x v="7"/>
    <x v="0"/>
    <x v="0"/>
    <x v="0"/>
    <x v="0"/>
    <x v="116"/>
    <s v="JOSE JAVIER SALCEDO SANCHEZ"/>
    <m/>
  </r>
  <r>
    <x v="7"/>
    <x v="0"/>
    <x v="7"/>
    <x v="0"/>
    <x v="0"/>
    <x v="0"/>
    <x v="0"/>
    <x v="116"/>
    <s v="SIIGO SAS"/>
    <m/>
  </r>
  <r>
    <x v="7"/>
    <x v="0"/>
    <x v="7"/>
    <x v="0"/>
    <x v="0"/>
    <x v="0"/>
    <x v="0"/>
    <x v="79"/>
    <m/>
    <m/>
  </r>
  <r>
    <x v="7"/>
    <x v="0"/>
    <x v="7"/>
    <x v="0"/>
    <x v="0"/>
    <x v="0"/>
    <x v="12"/>
    <x v="81"/>
    <m/>
    <m/>
  </r>
  <r>
    <x v="7"/>
    <x v="0"/>
    <x v="7"/>
    <x v="0"/>
    <x v="0"/>
    <x v="0"/>
    <x v="12"/>
    <x v="82"/>
    <s v=" CAMARA DE COMERCIO DE CALI"/>
    <m/>
  </r>
  <r>
    <x v="7"/>
    <x v="0"/>
    <x v="7"/>
    <x v="0"/>
    <x v="0"/>
    <x v="0"/>
    <x v="12"/>
    <x v="83"/>
    <s v=" CAMARA DE COMERCIO DE CALI"/>
    <n v="2175100"/>
  </r>
  <r>
    <x v="7"/>
    <x v="0"/>
    <x v="7"/>
    <x v="0"/>
    <x v="0"/>
    <x v="0"/>
    <x v="12"/>
    <x v="84"/>
    <s v="VALLE PEST CONTROL CALI SAS"/>
    <m/>
  </r>
  <r>
    <x v="7"/>
    <x v="0"/>
    <x v="7"/>
    <x v="0"/>
    <x v="0"/>
    <x v="0"/>
    <x v="19"/>
    <x v="100"/>
    <s v="ONLINE MARIA DEL MAR MEZU PALACIOS"/>
    <m/>
  </r>
  <r>
    <x v="7"/>
    <x v="0"/>
    <x v="7"/>
    <x v="0"/>
    <x v="0"/>
    <x v="0"/>
    <x v="19"/>
    <x v="100"/>
    <s v="GUSTAVO CASTRO FRANCO"/>
    <m/>
  </r>
  <r>
    <x v="7"/>
    <x v="0"/>
    <x v="7"/>
    <x v="0"/>
    <x v="0"/>
    <x v="0"/>
    <x v="19"/>
    <x v="140"/>
    <s v="JOSE JAVIER SALCEDO SANCHEZ"/>
    <n v="40000"/>
  </r>
  <r>
    <x v="7"/>
    <x v="0"/>
    <x v="7"/>
    <x v="0"/>
    <x v="0"/>
    <x v="0"/>
    <x v="19"/>
    <x v="139"/>
    <s v="COLOMBIANA DE COMERCIO SA"/>
    <m/>
  </r>
  <r>
    <x v="7"/>
    <x v="0"/>
    <x v="7"/>
    <x v="0"/>
    <x v="0"/>
    <x v="0"/>
    <x v="28"/>
    <x v="150"/>
    <s v="VERGARA Y GRANADA SAS"/>
    <m/>
  </r>
  <r>
    <x v="7"/>
    <x v="0"/>
    <x v="7"/>
    <x v="0"/>
    <x v="0"/>
    <x v="0"/>
    <x v="31"/>
    <x v="85"/>
    <s v="ONLINE MARIA DEL MAR MEZU PALACIOS"/>
    <m/>
  </r>
  <r>
    <x v="7"/>
    <x v="0"/>
    <x v="7"/>
    <x v="0"/>
    <x v="0"/>
    <x v="0"/>
    <x v="31"/>
    <x v="85"/>
    <s v="FERRETODO LA PORTADA"/>
    <m/>
  </r>
  <r>
    <x v="7"/>
    <x v="0"/>
    <x v="7"/>
    <x v="0"/>
    <x v="0"/>
    <x v="0"/>
    <x v="27"/>
    <x v="140"/>
    <s v="JOSE JAVIER SALCEDO SANCHEZ"/>
    <m/>
  </r>
  <r>
    <x v="7"/>
    <x v="0"/>
    <x v="7"/>
    <x v="0"/>
    <x v="0"/>
    <x v="0"/>
    <x v="27"/>
    <x v="148"/>
    <s v=" PANGEA NATURAL PRODUCTS S.A.S."/>
    <n v="77283"/>
  </r>
  <r>
    <x v="7"/>
    <x v="0"/>
    <x v="7"/>
    <x v="0"/>
    <x v="0"/>
    <x v="0"/>
    <x v="27"/>
    <x v="139"/>
    <s v=" PANGEA NATURAL PRODUCTS S.A.S."/>
    <m/>
  </r>
  <r>
    <x v="7"/>
    <x v="0"/>
    <x v="7"/>
    <x v="0"/>
    <x v="0"/>
    <x v="0"/>
    <x v="27"/>
    <x v="149"/>
    <s v=" PANGEA NATURAL PRODUCTS S.A.S."/>
    <n v="485083.58"/>
  </r>
  <r>
    <x v="7"/>
    <x v="0"/>
    <x v="7"/>
    <x v="0"/>
    <x v="0"/>
    <x v="0"/>
    <x v="22"/>
    <x v="105"/>
    <s v=" PANGEA NATURAL PRODUCTS S.A.S."/>
    <m/>
  </r>
  <r>
    <x v="7"/>
    <x v="0"/>
    <x v="7"/>
    <x v="0"/>
    <x v="0"/>
    <x v="0"/>
    <x v="16"/>
    <x v="86"/>
    <s v="AERO REPUBLICA S.A"/>
    <n v="269057"/>
  </r>
  <r>
    <x v="7"/>
    <x v="0"/>
    <x v="7"/>
    <x v="0"/>
    <x v="0"/>
    <x v="0"/>
    <x v="16"/>
    <x v="86"/>
    <s v="AEROVIAS DE INTEGRACION REGIONAL S A"/>
    <n v="4802940"/>
  </r>
  <r>
    <x v="7"/>
    <x v="0"/>
    <x v="7"/>
    <x v="0"/>
    <x v="0"/>
    <x v="0"/>
    <x v="16"/>
    <x v="86"/>
    <s v="AEROVIAS DEL CONTINENTE AMERICANO S.A."/>
    <n v="953980"/>
  </r>
  <r>
    <x v="7"/>
    <x v="0"/>
    <x v="7"/>
    <x v="0"/>
    <x v="0"/>
    <x v="0"/>
    <x v="16"/>
    <x v="117"/>
    <s v="AIRBNB"/>
    <m/>
  </r>
  <r>
    <x v="7"/>
    <x v="0"/>
    <x v="7"/>
    <x v="0"/>
    <x v="0"/>
    <x v="0"/>
    <x v="16"/>
    <x v="117"/>
    <s v="Hotel Laureles Plaza SAS"/>
    <n v="691900"/>
  </r>
  <r>
    <x v="7"/>
    <x v="0"/>
    <x v="7"/>
    <x v="0"/>
    <x v="0"/>
    <x v="0"/>
    <x v="16"/>
    <x v="117"/>
    <s v="CIENTO UNO S.A.S"/>
    <m/>
  </r>
  <r>
    <x v="7"/>
    <x v="0"/>
    <x v="7"/>
    <x v="0"/>
    <x v="0"/>
    <x v="0"/>
    <x v="22"/>
    <x v="105"/>
    <m/>
    <m/>
  </r>
  <r>
    <x v="7"/>
    <x v="0"/>
    <x v="7"/>
    <x v="0"/>
    <x v="0"/>
    <x v="0"/>
    <x v="2"/>
    <x v="87"/>
    <s v=" SHOPIFY INC"/>
    <n v="245709"/>
  </r>
  <r>
    <x v="7"/>
    <x v="0"/>
    <x v="7"/>
    <x v="0"/>
    <x v="0"/>
    <x v="0"/>
    <x v="2"/>
    <x v="87"/>
    <s v="CORPORACION CLUB DE TENIS CALI"/>
    <n v="987381"/>
  </r>
  <r>
    <x v="7"/>
    <x v="0"/>
    <x v="7"/>
    <x v="0"/>
    <x v="0"/>
    <x v="0"/>
    <x v="2"/>
    <x v="87"/>
    <s v="MELONN SAS"/>
    <n v="210900"/>
  </r>
  <r>
    <x v="7"/>
    <x v="0"/>
    <x v="7"/>
    <x v="0"/>
    <x v="0"/>
    <x v="0"/>
    <x v="2"/>
    <x v="87"/>
    <s v="Open IA"/>
    <n v="82884"/>
  </r>
  <r>
    <x v="7"/>
    <x v="0"/>
    <x v="7"/>
    <x v="0"/>
    <x v="0"/>
    <x v="0"/>
    <x v="2"/>
    <x v="155"/>
    <s v="CORPORACION CLUB DE TENIS CALI"/>
    <m/>
  </r>
  <r>
    <x v="7"/>
    <x v="0"/>
    <x v="7"/>
    <x v="0"/>
    <x v="0"/>
    <x v="0"/>
    <x v="2"/>
    <x v="155"/>
    <s v="CANTINA LA 15 SAS"/>
    <m/>
  </r>
  <r>
    <x v="7"/>
    <x v="0"/>
    <x v="7"/>
    <x v="0"/>
    <x v="0"/>
    <x v="0"/>
    <x v="2"/>
    <x v="155"/>
    <m/>
    <m/>
  </r>
  <r>
    <x v="7"/>
    <x v="0"/>
    <x v="7"/>
    <x v="0"/>
    <x v="0"/>
    <x v="0"/>
    <x v="2"/>
    <x v="88"/>
    <s v="COLOMBIANA DE COMERCIO SA"/>
    <n v="464632.75"/>
  </r>
  <r>
    <x v="7"/>
    <x v="0"/>
    <x v="7"/>
    <x v="0"/>
    <x v="0"/>
    <x v="0"/>
    <x v="2"/>
    <x v="88"/>
    <s v="JAIME ANDRES DAMELINES CASANOVA"/>
    <n v="68800"/>
  </r>
  <r>
    <x v="7"/>
    <x v="0"/>
    <x v="7"/>
    <x v="0"/>
    <x v="0"/>
    <x v="0"/>
    <x v="2"/>
    <x v="89"/>
    <s v=" ANILLANDO CALI LTDA"/>
    <m/>
  </r>
  <r>
    <x v="7"/>
    <x v="0"/>
    <x v="7"/>
    <x v="0"/>
    <x v="0"/>
    <x v="0"/>
    <x v="2"/>
    <x v="88"/>
    <s v=" BOLSAS Y PLASTICOS LA 15 LTDA"/>
    <n v="62500"/>
  </r>
  <r>
    <x v="7"/>
    <x v="0"/>
    <x v="7"/>
    <x v="0"/>
    <x v="0"/>
    <x v="0"/>
    <x v="2"/>
    <x v="88"/>
    <s v="SAN CAMILO COFFE INDUSTRY SAS"/>
    <m/>
  </r>
  <r>
    <x v="7"/>
    <x v="0"/>
    <x v="7"/>
    <x v="0"/>
    <x v="0"/>
    <x v="0"/>
    <x v="2"/>
    <x v="88"/>
    <s v="JAIME ANDRES DAMELINES CASANOVA"/>
    <m/>
  </r>
  <r>
    <x v="7"/>
    <x v="0"/>
    <x v="7"/>
    <x v="0"/>
    <x v="0"/>
    <x v="0"/>
    <x v="2"/>
    <x v="89"/>
    <s v="IMAGEN IMPRESORES JA S.A.S."/>
    <n v="40500"/>
  </r>
  <r>
    <x v="7"/>
    <x v="0"/>
    <x v="7"/>
    <x v="0"/>
    <x v="0"/>
    <x v="0"/>
    <x v="2"/>
    <x v="89"/>
    <s v="COMERCIALIZADORA RAMVAL SAS"/>
    <m/>
  </r>
  <r>
    <x v="7"/>
    <x v="0"/>
    <x v="7"/>
    <x v="0"/>
    <x v="0"/>
    <x v="0"/>
    <x v="2"/>
    <x v="89"/>
    <s v="VITRICRISTALES SAS"/>
    <m/>
  </r>
  <r>
    <x v="7"/>
    <x v="0"/>
    <x v="7"/>
    <x v="0"/>
    <x v="0"/>
    <x v="0"/>
    <x v="2"/>
    <x v="90"/>
    <s v="GRUPO ARGURI SAS "/>
    <n v="210486"/>
  </r>
  <r>
    <x v="7"/>
    <x v="0"/>
    <x v="7"/>
    <x v="0"/>
    <x v="0"/>
    <x v="0"/>
    <x v="2"/>
    <x v="90"/>
    <m/>
    <m/>
  </r>
  <r>
    <x v="7"/>
    <x v="0"/>
    <x v="7"/>
    <x v="0"/>
    <x v="0"/>
    <x v="0"/>
    <x v="2"/>
    <x v="91"/>
    <s v="ALMACENES EXITO S.A."/>
    <m/>
  </r>
  <r>
    <x v="7"/>
    <x v="0"/>
    <x v="7"/>
    <x v="0"/>
    <x v="0"/>
    <x v="0"/>
    <x v="2"/>
    <x v="91"/>
    <s v="ONLINE MARIA DEL MAR MEZU PALACIOS"/>
    <n v="7500"/>
  </r>
  <r>
    <x v="7"/>
    <x v="0"/>
    <x v="7"/>
    <x v="0"/>
    <x v="0"/>
    <x v="0"/>
    <x v="2"/>
    <x v="91"/>
    <s v="Hotel Laureles Plaza SAS"/>
    <n v="69450"/>
  </r>
  <r>
    <x v="7"/>
    <x v="0"/>
    <x v="7"/>
    <x v="0"/>
    <x v="0"/>
    <x v="0"/>
    <x v="2"/>
    <x v="91"/>
    <s v="222222222222"/>
    <n v="31000"/>
  </r>
  <r>
    <x v="7"/>
    <x v="0"/>
    <x v="7"/>
    <x v="0"/>
    <x v="0"/>
    <x v="0"/>
    <x v="2"/>
    <x v="91"/>
    <s v="ALIMENTOS JOMAS"/>
    <n v="846759.26"/>
  </r>
  <r>
    <x v="7"/>
    <x v="0"/>
    <x v="7"/>
    <x v="0"/>
    <x v="0"/>
    <x v="0"/>
    <x v="2"/>
    <x v="91"/>
    <s v="GRUPO JDS SAS"/>
    <m/>
  </r>
  <r>
    <x v="7"/>
    <x v="0"/>
    <x v="7"/>
    <x v="0"/>
    <x v="0"/>
    <x v="0"/>
    <x v="2"/>
    <x v="91"/>
    <s v="LOS AMIGOS DE IBAÑEZ S.A.S"/>
    <m/>
  </r>
  <r>
    <x v="7"/>
    <x v="0"/>
    <x v="7"/>
    <x v="0"/>
    <x v="0"/>
    <x v="0"/>
    <x v="2"/>
    <x v="84"/>
    <s v=" ANILLANDO CALI LTDA"/>
    <m/>
  </r>
  <r>
    <x v="7"/>
    <x v="0"/>
    <x v="7"/>
    <x v="0"/>
    <x v="0"/>
    <x v="0"/>
    <x v="2"/>
    <x v="136"/>
    <s v="ONLINE MARIA DEL MAR MEZU PALACIOS"/>
    <n v="14000"/>
  </r>
  <r>
    <x v="7"/>
    <x v="0"/>
    <x v="7"/>
    <x v="0"/>
    <x v="0"/>
    <x v="0"/>
    <x v="2"/>
    <x v="136"/>
    <s v="SAN CAMILO COFFE INDUSTRY SAS"/>
    <m/>
  </r>
  <r>
    <x v="7"/>
    <x v="0"/>
    <x v="7"/>
    <x v="0"/>
    <x v="0"/>
    <x v="0"/>
    <x v="2"/>
    <x v="136"/>
    <s v="AGUSTIN ARMANDO POVEDA OVIEDO"/>
    <n v="170000"/>
  </r>
  <r>
    <x v="7"/>
    <x v="0"/>
    <x v="7"/>
    <x v="0"/>
    <x v="0"/>
    <x v="0"/>
    <x v="2"/>
    <x v="136"/>
    <s v="Alexandra Marin"/>
    <n v="35000"/>
  </r>
  <r>
    <x v="7"/>
    <x v="0"/>
    <x v="7"/>
    <x v="0"/>
    <x v="0"/>
    <x v="0"/>
    <x v="2"/>
    <x v="136"/>
    <s v="MANUEL ACOSTA"/>
    <n v="60000"/>
  </r>
  <r>
    <x v="7"/>
    <x v="0"/>
    <x v="7"/>
    <x v="0"/>
    <x v="0"/>
    <x v="0"/>
    <x v="2"/>
    <x v="136"/>
    <s v="DIEGO CAICEDO"/>
    <n v="620000"/>
  </r>
  <r>
    <x v="7"/>
    <x v="0"/>
    <x v="7"/>
    <x v="0"/>
    <x v="0"/>
    <x v="0"/>
    <x v="2"/>
    <x v="141"/>
    <s v="ONLINE OSCAR ESCOBAR JIMENEZ"/>
    <m/>
  </r>
  <r>
    <x v="7"/>
    <x v="0"/>
    <x v="7"/>
    <x v="0"/>
    <x v="0"/>
    <x v="0"/>
    <x v="2"/>
    <x v="141"/>
    <m/>
    <m/>
  </r>
  <r>
    <x v="7"/>
    <x v="0"/>
    <x v="7"/>
    <x v="0"/>
    <x v="0"/>
    <x v="0"/>
    <x v="2"/>
    <x v="141"/>
    <m/>
    <m/>
  </r>
  <r>
    <x v="7"/>
    <x v="0"/>
    <x v="7"/>
    <x v="0"/>
    <x v="0"/>
    <x v="0"/>
    <x v="2"/>
    <x v="93"/>
    <m/>
    <m/>
  </r>
  <r>
    <x v="7"/>
    <x v="0"/>
    <x v="7"/>
    <x v="0"/>
    <x v="0"/>
    <x v="0"/>
    <x v="2"/>
    <x v="84"/>
    <s v=" ANILLANDO CALI LTDA"/>
    <m/>
  </r>
  <r>
    <x v="7"/>
    <x v="0"/>
    <x v="7"/>
    <x v="0"/>
    <x v="0"/>
    <x v="0"/>
    <x v="2"/>
    <x v="84"/>
    <s v="SANATCRISTALES SAS"/>
    <m/>
  </r>
  <r>
    <x v="7"/>
    <x v="0"/>
    <x v="7"/>
    <x v="0"/>
    <x v="0"/>
    <x v="0"/>
    <x v="2"/>
    <x v="84"/>
    <s v="Andres Eduardo Mogollon Echeverry"/>
    <n v="6000"/>
  </r>
  <r>
    <x v="7"/>
    <x v="0"/>
    <x v="7"/>
    <x v="0"/>
    <x v="0"/>
    <x v="0"/>
    <x v="2"/>
    <x v="84"/>
    <m/>
    <m/>
  </r>
  <r>
    <x v="7"/>
    <x v="0"/>
    <x v="7"/>
    <x v="0"/>
    <x v="0"/>
    <x v="0"/>
    <x v="2"/>
    <x v="84"/>
    <m/>
    <m/>
  </r>
  <r>
    <x v="7"/>
    <x v="0"/>
    <x v="7"/>
    <x v="0"/>
    <x v="0"/>
    <x v="0"/>
    <x v="2"/>
    <x v="84"/>
    <m/>
    <m/>
  </r>
  <r>
    <x v="7"/>
    <x v="0"/>
    <x v="7"/>
    <x v="0"/>
    <x v="0"/>
    <x v="0"/>
    <x v="2"/>
    <x v="84"/>
    <m/>
    <m/>
  </r>
  <r>
    <x v="7"/>
    <x v="0"/>
    <x v="7"/>
    <x v="0"/>
    <x v="0"/>
    <x v="0"/>
    <x v="2"/>
    <x v="84"/>
    <m/>
    <m/>
  </r>
  <r>
    <x v="7"/>
    <x v="0"/>
    <x v="7"/>
    <x v="0"/>
    <x v="0"/>
    <x v="0"/>
    <x v="2"/>
    <x v="84"/>
    <m/>
    <m/>
  </r>
  <r>
    <x v="7"/>
    <x v="0"/>
    <x v="7"/>
    <x v="0"/>
    <x v="0"/>
    <x v="0"/>
    <x v="2"/>
    <x v="84"/>
    <m/>
    <m/>
  </r>
  <r>
    <x v="7"/>
    <x v="0"/>
    <x v="7"/>
    <x v="0"/>
    <x v="0"/>
    <x v="7"/>
    <x v="4"/>
    <x v="119"/>
    <s v="DAVID MUÑOZ MONTOYA"/>
    <n v="4100000"/>
  </r>
  <r>
    <x v="7"/>
    <x v="0"/>
    <x v="7"/>
    <x v="0"/>
    <x v="0"/>
    <x v="7"/>
    <x v="4"/>
    <x v="119"/>
    <s v="ALEXANDRA MARIN RAMIREZ"/>
    <n v="3550000"/>
  </r>
  <r>
    <x v="7"/>
    <x v="0"/>
    <x v="7"/>
    <x v="0"/>
    <x v="0"/>
    <x v="7"/>
    <x v="4"/>
    <x v="119"/>
    <s v="OSCAR ESCOBAR JIMÉNEZ"/>
    <n v="6000000"/>
  </r>
  <r>
    <x v="7"/>
    <x v="0"/>
    <x v="7"/>
    <x v="0"/>
    <x v="0"/>
    <x v="7"/>
    <x v="4"/>
    <x v="119"/>
    <s v="Karol Dahiana Pinto Gallego"/>
    <n v="1800000"/>
  </r>
  <r>
    <x v="7"/>
    <x v="0"/>
    <x v="7"/>
    <x v="0"/>
    <x v="0"/>
    <x v="7"/>
    <x v="4"/>
    <x v="119"/>
    <s v="Andres Eduardo Mogollon Echeverry"/>
    <n v="6550000"/>
  </r>
  <r>
    <x v="7"/>
    <x v="0"/>
    <x v="7"/>
    <x v="0"/>
    <x v="0"/>
    <x v="7"/>
    <x v="4"/>
    <x v="120"/>
    <s v="Karol Dahiana Pinto Gallego"/>
    <n v="200000"/>
  </r>
  <r>
    <x v="7"/>
    <x v="0"/>
    <x v="7"/>
    <x v="0"/>
    <x v="0"/>
    <x v="7"/>
    <x v="4"/>
    <x v="121"/>
    <s v="DAVID MUÑOZ MONTOYA"/>
    <n v="491667"/>
  </r>
  <r>
    <x v="7"/>
    <x v="0"/>
    <x v="7"/>
    <x v="0"/>
    <x v="0"/>
    <x v="7"/>
    <x v="4"/>
    <x v="121"/>
    <s v="OSCAR ESCOBAR JIMÉNEZ"/>
    <n v="500000"/>
  </r>
  <r>
    <x v="7"/>
    <x v="0"/>
    <x v="7"/>
    <x v="0"/>
    <x v="0"/>
    <x v="7"/>
    <x v="4"/>
    <x v="121"/>
    <s v="ALEXANDRA MARIN RAMIREZ"/>
    <n v="295833"/>
  </r>
  <r>
    <x v="7"/>
    <x v="0"/>
    <x v="7"/>
    <x v="0"/>
    <x v="0"/>
    <x v="7"/>
    <x v="4"/>
    <x v="121"/>
    <s v="Karol Dahiana Pinto Gallego"/>
    <n v="166667"/>
  </r>
  <r>
    <x v="7"/>
    <x v="0"/>
    <x v="7"/>
    <x v="0"/>
    <x v="0"/>
    <x v="7"/>
    <x v="4"/>
    <x v="121"/>
    <s v="Andres Eduardo Mogollon Echeverry"/>
    <n v="545833"/>
  </r>
  <r>
    <x v="7"/>
    <x v="0"/>
    <x v="7"/>
    <x v="0"/>
    <x v="0"/>
    <x v="7"/>
    <x v="4"/>
    <x v="122"/>
    <s v="DAVID MUÑOZ MONTOYA"/>
    <n v="59000"/>
  </r>
  <r>
    <x v="7"/>
    <x v="0"/>
    <x v="7"/>
    <x v="0"/>
    <x v="0"/>
    <x v="7"/>
    <x v="4"/>
    <x v="122"/>
    <s v="ALEXANDRA MARIN RAMIREZ"/>
    <n v="35500"/>
  </r>
  <r>
    <x v="7"/>
    <x v="0"/>
    <x v="7"/>
    <x v="0"/>
    <x v="0"/>
    <x v="7"/>
    <x v="4"/>
    <x v="122"/>
    <s v="OSCAR ESCOBAR JIMÉNEZ"/>
    <n v="60000"/>
  </r>
  <r>
    <x v="7"/>
    <x v="0"/>
    <x v="7"/>
    <x v="0"/>
    <x v="0"/>
    <x v="7"/>
    <x v="4"/>
    <x v="122"/>
    <s v="Karol Dahiana Pinto Gallego"/>
    <n v="20000"/>
  </r>
  <r>
    <x v="7"/>
    <x v="0"/>
    <x v="7"/>
    <x v="0"/>
    <x v="0"/>
    <x v="7"/>
    <x v="4"/>
    <x v="122"/>
    <s v="Andres Eduardo Mogollon Echeverry"/>
    <n v="65500"/>
  </r>
  <r>
    <x v="7"/>
    <x v="0"/>
    <x v="7"/>
    <x v="0"/>
    <x v="0"/>
    <x v="7"/>
    <x v="4"/>
    <x v="123"/>
    <s v="DAVID MUÑOZ MONTOYA"/>
    <n v="491667"/>
  </r>
  <r>
    <x v="7"/>
    <x v="0"/>
    <x v="7"/>
    <x v="0"/>
    <x v="0"/>
    <x v="7"/>
    <x v="4"/>
    <x v="123"/>
    <s v="OSCAR ESCOBAR JIMÉNEZ"/>
    <n v="500000"/>
  </r>
  <r>
    <x v="7"/>
    <x v="0"/>
    <x v="7"/>
    <x v="0"/>
    <x v="0"/>
    <x v="7"/>
    <x v="4"/>
    <x v="123"/>
    <s v="ALEXANDRA MARIN RAMIREZ"/>
    <n v="295833"/>
  </r>
  <r>
    <x v="7"/>
    <x v="0"/>
    <x v="7"/>
    <x v="0"/>
    <x v="0"/>
    <x v="7"/>
    <x v="4"/>
    <x v="123"/>
    <s v="Karol Dahiana Pinto Gallego"/>
    <n v="166667"/>
  </r>
  <r>
    <x v="7"/>
    <x v="0"/>
    <x v="7"/>
    <x v="0"/>
    <x v="0"/>
    <x v="7"/>
    <x v="4"/>
    <x v="123"/>
    <s v="Andres Eduardo Mogollon Echeverry"/>
    <n v="545833"/>
  </r>
  <r>
    <x v="7"/>
    <x v="0"/>
    <x v="7"/>
    <x v="0"/>
    <x v="0"/>
    <x v="7"/>
    <x v="4"/>
    <x v="124"/>
    <s v="DAVID MUÑOZ MONTOYA"/>
    <n v="245833"/>
  </r>
  <r>
    <x v="7"/>
    <x v="0"/>
    <x v="7"/>
    <x v="0"/>
    <x v="0"/>
    <x v="7"/>
    <x v="4"/>
    <x v="124"/>
    <s v="OSCAR ESCOBAR JIMÉNEZ"/>
    <n v="250000"/>
  </r>
  <r>
    <x v="7"/>
    <x v="0"/>
    <x v="7"/>
    <x v="0"/>
    <x v="0"/>
    <x v="7"/>
    <x v="4"/>
    <x v="124"/>
    <s v="ALEXANDRA MARIN RAMIREZ"/>
    <n v="147917"/>
  </r>
  <r>
    <x v="7"/>
    <x v="0"/>
    <x v="7"/>
    <x v="0"/>
    <x v="0"/>
    <x v="7"/>
    <x v="4"/>
    <x v="124"/>
    <s v="Karol Dahiana Pinto Gallego"/>
    <n v="75000"/>
  </r>
  <r>
    <x v="7"/>
    <x v="0"/>
    <x v="7"/>
    <x v="0"/>
    <x v="0"/>
    <x v="7"/>
    <x v="4"/>
    <x v="124"/>
    <s v="Andres Eduardo Mogollon Echeverry"/>
    <n v="272917"/>
  </r>
  <r>
    <x v="7"/>
    <x v="0"/>
    <x v="7"/>
    <x v="0"/>
    <x v="0"/>
    <x v="7"/>
    <x v="4"/>
    <x v="135"/>
    <m/>
    <m/>
  </r>
  <r>
    <x v="7"/>
    <x v="0"/>
    <x v="7"/>
    <x v="0"/>
    <x v="0"/>
    <x v="7"/>
    <x v="4"/>
    <x v="167"/>
    <s v="Andres Eduardo Mogollon Echeverry"/>
    <m/>
  </r>
  <r>
    <x v="7"/>
    <x v="0"/>
    <x v="7"/>
    <x v="0"/>
    <x v="0"/>
    <x v="7"/>
    <x v="4"/>
    <x v="144"/>
    <s v="DAVID MUÑOZ MONTOYA"/>
    <n v="1800000"/>
  </r>
  <r>
    <x v="7"/>
    <x v="0"/>
    <x v="7"/>
    <x v="0"/>
    <x v="0"/>
    <x v="7"/>
    <x v="4"/>
    <x v="144"/>
    <s v="OSCAR ESCOBAR JIMÉNEZ"/>
    <m/>
  </r>
  <r>
    <x v="7"/>
    <x v="0"/>
    <x v="7"/>
    <x v="0"/>
    <x v="0"/>
    <x v="7"/>
    <x v="4"/>
    <x v="126"/>
    <m/>
    <m/>
  </r>
  <r>
    <x v="7"/>
    <x v="0"/>
    <x v="7"/>
    <x v="0"/>
    <x v="0"/>
    <x v="7"/>
    <x v="4"/>
    <x v="127"/>
    <s v="SEGUROS DE RIESGOS LABORALES SURAMERICANA S.A."/>
    <n v="124514"/>
  </r>
  <r>
    <x v="7"/>
    <x v="0"/>
    <x v="7"/>
    <x v="0"/>
    <x v="0"/>
    <x v="7"/>
    <x v="4"/>
    <x v="152"/>
    <s v="Eps Famisanar"/>
    <m/>
  </r>
  <r>
    <x v="7"/>
    <x v="0"/>
    <x v="7"/>
    <x v="0"/>
    <x v="0"/>
    <x v="7"/>
    <x v="4"/>
    <x v="128"/>
    <s v="Protección S.A"/>
    <n v="1936000"/>
  </r>
  <r>
    <x v="7"/>
    <x v="0"/>
    <x v="7"/>
    <x v="0"/>
    <x v="0"/>
    <x v="7"/>
    <x v="4"/>
    <x v="128"/>
    <s v="Porvenir"/>
    <n v="216000"/>
  </r>
  <r>
    <x v="7"/>
    <x v="0"/>
    <x v="7"/>
    <x v="0"/>
    <x v="0"/>
    <x v="7"/>
    <x v="4"/>
    <x v="128"/>
    <s v="Colpensiones"/>
    <n v="786000"/>
  </r>
  <r>
    <x v="7"/>
    <x v="0"/>
    <x v="7"/>
    <x v="0"/>
    <x v="0"/>
    <x v="7"/>
    <x v="4"/>
    <x v="129"/>
    <s v="Colsubsidio "/>
    <n v="236000"/>
  </r>
  <r>
    <x v="7"/>
    <x v="0"/>
    <x v="7"/>
    <x v="0"/>
    <x v="0"/>
    <x v="7"/>
    <x v="4"/>
    <x v="129"/>
    <s v="Comfandi"/>
    <n v="716000"/>
  </r>
  <r>
    <x v="7"/>
    <x v="0"/>
    <x v="7"/>
    <x v="0"/>
    <x v="0"/>
    <x v="7"/>
    <x v="0"/>
    <x v="165"/>
    <s v="ONLINE OSCAR ESCOBAR JIMENEZ"/>
    <m/>
  </r>
  <r>
    <x v="7"/>
    <x v="0"/>
    <x v="7"/>
    <x v="0"/>
    <x v="0"/>
    <x v="7"/>
    <x v="2"/>
    <x v="131"/>
    <s v="DAVID MUÑOZ MONTOYA"/>
    <m/>
  </r>
  <r>
    <x v="7"/>
    <x v="0"/>
    <x v="7"/>
    <x v="0"/>
    <x v="0"/>
    <x v="1"/>
    <x v="7"/>
    <x v="34"/>
    <s v="Bancolombia"/>
    <n v="143990"/>
  </r>
  <r>
    <x v="7"/>
    <x v="0"/>
    <x v="7"/>
    <x v="0"/>
    <x v="0"/>
    <x v="1"/>
    <x v="7"/>
    <x v="20"/>
    <s v="Bancolombia"/>
    <n v="207100"/>
  </r>
  <r>
    <x v="7"/>
    <x v="0"/>
    <x v="7"/>
    <x v="0"/>
    <x v="0"/>
    <x v="1"/>
    <x v="7"/>
    <x v="20"/>
    <s v="Mercadopago Colombia Ltda"/>
    <n v="1142142.25"/>
  </r>
  <r>
    <x v="7"/>
    <x v="0"/>
    <x v="7"/>
    <x v="0"/>
    <x v="0"/>
    <x v="1"/>
    <x v="7"/>
    <x v="101"/>
    <s v="Protección S.A"/>
    <m/>
  </r>
  <r>
    <x v="7"/>
    <x v="0"/>
    <x v="7"/>
    <x v="0"/>
    <x v="0"/>
    <x v="1"/>
    <x v="7"/>
    <x v="101"/>
    <s v="Colsubsidio "/>
    <m/>
  </r>
  <r>
    <x v="7"/>
    <x v="0"/>
    <x v="7"/>
    <x v="0"/>
    <x v="0"/>
    <x v="1"/>
    <x v="7"/>
    <x v="101"/>
    <s v="Sanitas"/>
    <m/>
  </r>
  <r>
    <x v="7"/>
    <x v="0"/>
    <x v="7"/>
    <x v="0"/>
    <x v="0"/>
    <x v="1"/>
    <x v="7"/>
    <x v="101"/>
    <s v="Eps Famisanar"/>
    <m/>
  </r>
  <r>
    <x v="7"/>
    <x v="0"/>
    <x v="7"/>
    <x v="0"/>
    <x v="0"/>
    <x v="1"/>
    <x v="7"/>
    <x v="101"/>
    <s v="EPS Sura"/>
    <m/>
  </r>
  <r>
    <x v="7"/>
    <x v="0"/>
    <x v="7"/>
    <x v="0"/>
    <x v="0"/>
    <x v="1"/>
    <x v="7"/>
    <x v="101"/>
    <s v="Comfandi "/>
    <m/>
  </r>
  <r>
    <x v="7"/>
    <x v="0"/>
    <x v="7"/>
    <x v="0"/>
    <x v="0"/>
    <x v="1"/>
    <x v="7"/>
    <x v="101"/>
    <s v="DIAN"/>
    <n v="28169.040000000001"/>
  </r>
  <r>
    <x v="7"/>
    <x v="0"/>
    <x v="7"/>
    <x v="0"/>
    <x v="0"/>
    <x v="1"/>
    <x v="7"/>
    <x v="159"/>
    <s v="GOOGLE LLC"/>
    <m/>
  </r>
  <r>
    <x v="7"/>
    <x v="0"/>
    <x v="7"/>
    <x v="0"/>
    <x v="0"/>
    <x v="1"/>
    <x v="7"/>
    <x v="159"/>
    <s v="FAVEBOOK IRELAND LIMITED"/>
    <m/>
  </r>
  <r>
    <x v="7"/>
    <x v="0"/>
    <x v="7"/>
    <x v="0"/>
    <x v="0"/>
    <x v="1"/>
    <x v="7"/>
    <x v="55"/>
    <s v="FARMATODO COLOMBIA S.A"/>
    <n v="6620983.0800000001"/>
  </r>
  <r>
    <x v="7"/>
    <x v="0"/>
    <x v="7"/>
    <x v="0"/>
    <x v="0"/>
    <x v="1"/>
    <x v="7"/>
    <x v="55"/>
    <s v="CONNPLANTS SAS"/>
    <m/>
  </r>
  <r>
    <x v="7"/>
    <x v="0"/>
    <x v="7"/>
    <x v="0"/>
    <x v="0"/>
    <x v="1"/>
    <x v="8"/>
    <x v="22"/>
    <s v="Bancolombia"/>
    <n v="808853.29"/>
  </r>
  <r>
    <x v="7"/>
    <x v="0"/>
    <x v="7"/>
    <x v="0"/>
    <x v="0"/>
    <x v="1"/>
    <x v="2"/>
    <x v="168"/>
    <s v="Fundapedco"/>
    <m/>
  </r>
  <r>
    <x v="7"/>
    <x v="0"/>
    <x v="7"/>
    <x v="0"/>
    <x v="0"/>
    <x v="1"/>
    <x v="8"/>
    <x v="94"/>
    <s v="CONNPLANTS SAS"/>
    <m/>
  </r>
  <r>
    <x v="7"/>
    <x v="0"/>
    <x v="7"/>
    <x v="0"/>
    <x v="0"/>
    <x v="1"/>
    <x v="8"/>
    <x v="94"/>
    <s v="MANCHOLA ASOCIADOS LTDA"/>
    <m/>
  </r>
  <r>
    <x v="7"/>
    <x v="0"/>
    <x v="7"/>
    <x v="0"/>
    <x v="0"/>
    <x v="1"/>
    <x v="8"/>
    <x v="94"/>
    <s v="Hotel Laureles Plaza SAS"/>
    <n v="24216.5"/>
  </r>
  <r>
    <x v="7"/>
    <x v="0"/>
    <x v="7"/>
    <x v="0"/>
    <x v="0"/>
    <x v="1"/>
    <x v="8"/>
    <x v="94"/>
    <s v="HOSTAL LAS MERCEDES BOUTIQUE"/>
    <m/>
  </r>
  <r>
    <x v="7"/>
    <x v="0"/>
    <x v="7"/>
    <x v="0"/>
    <x v="0"/>
    <x v="1"/>
    <x v="8"/>
    <x v="94"/>
    <s v="DIEGO CAICEDO"/>
    <n v="6200"/>
  </r>
  <r>
    <x v="7"/>
    <x v="0"/>
    <x v="7"/>
    <x v="0"/>
    <x v="0"/>
    <x v="1"/>
    <x v="8"/>
    <x v="94"/>
    <s v="ANA ERAZO"/>
    <m/>
  </r>
  <r>
    <x v="7"/>
    <x v="0"/>
    <x v="7"/>
    <x v="0"/>
    <x v="0"/>
    <x v="1"/>
    <x v="8"/>
    <x v="94"/>
    <s v="PRODUCCION GRAFICA EDITORES SAS"/>
    <m/>
  </r>
  <r>
    <x v="7"/>
    <x v="0"/>
    <x v="7"/>
    <x v="0"/>
    <x v="0"/>
    <x v="1"/>
    <x v="8"/>
    <x v="94"/>
    <s v="ALIMENTOS JOMAS"/>
    <n v="7606.08"/>
  </r>
  <r>
    <x v="7"/>
    <x v="0"/>
    <x v="7"/>
    <x v="0"/>
    <x v="0"/>
    <x v="1"/>
    <x v="8"/>
    <x v="94"/>
    <s v="RUBEN DARIO DELGADO GUERRA"/>
    <m/>
  </r>
  <r>
    <x v="7"/>
    <x v="0"/>
    <x v="7"/>
    <x v="0"/>
    <x v="0"/>
    <x v="1"/>
    <x v="8"/>
    <x v="95"/>
    <m/>
    <m/>
  </r>
  <r>
    <x v="7"/>
    <x v="0"/>
    <x v="7"/>
    <x v="0"/>
    <x v="0"/>
    <x v="1"/>
    <x v="8"/>
    <x v="94"/>
    <s v="EMPACKING GLOBAL SAS"/>
    <m/>
  </r>
  <r>
    <x v="7"/>
    <x v="0"/>
    <x v="7"/>
    <x v="0"/>
    <x v="0"/>
    <x v="1"/>
    <x v="8"/>
    <x v="156"/>
    <s v="MUNICIPIO DE SANTIAGO DE CALI"/>
    <m/>
  </r>
  <r>
    <x v="7"/>
    <x v="0"/>
    <x v="7"/>
    <x v="0"/>
    <x v="0"/>
    <x v="1"/>
    <x v="8"/>
    <x v="156"/>
    <s v=" COLOMBIA TELECOMUNICACIONES S.A. E.S.P."/>
    <m/>
  </r>
  <r>
    <x v="7"/>
    <x v="0"/>
    <x v="7"/>
    <x v="0"/>
    <x v="0"/>
    <x v="1"/>
    <x v="8"/>
    <x v="156"/>
    <s v="Protección S.A"/>
    <m/>
  </r>
  <r>
    <x v="7"/>
    <x v="0"/>
    <x v="7"/>
    <x v="0"/>
    <x v="0"/>
    <x v="1"/>
    <x v="8"/>
    <x v="156"/>
    <s v="RANPACK SAS"/>
    <m/>
  </r>
  <r>
    <x v="7"/>
    <x v="0"/>
    <x v="7"/>
    <x v="0"/>
    <x v="0"/>
    <x v="1"/>
    <x v="8"/>
    <x v="156"/>
    <s v="MERCADEO COMPARTIDO SAS"/>
    <m/>
  </r>
  <r>
    <x v="7"/>
    <x v="0"/>
    <x v="7"/>
    <x v="0"/>
    <x v="0"/>
    <x v="1"/>
    <x v="8"/>
    <x v="156"/>
    <s v="ALLTAG SAS"/>
    <m/>
  </r>
  <r>
    <x v="7"/>
    <x v="0"/>
    <x v="7"/>
    <x v="0"/>
    <x v="0"/>
    <x v="1"/>
    <x v="8"/>
    <x v="156"/>
    <s v="FARMAVIT EMPRESA ASOCIATIVA DE TRABAJO"/>
    <m/>
  </r>
  <r>
    <x v="7"/>
    <x v="0"/>
    <x v="7"/>
    <x v="0"/>
    <x v="0"/>
    <x v="1"/>
    <x v="8"/>
    <x v="156"/>
    <s v="AEROVIAS DEL CONTINENTE AMERICANO S.A."/>
    <m/>
  </r>
  <r>
    <x v="7"/>
    <x v="0"/>
    <x v="7"/>
    <x v="0"/>
    <x v="0"/>
    <x v="1"/>
    <x v="8"/>
    <x v="156"/>
    <s v="MELONN SAS"/>
    <m/>
  </r>
  <r>
    <x v="7"/>
    <x v="0"/>
    <x v="7"/>
    <x v="0"/>
    <x v="0"/>
    <x v="1"/>
    <x v="8"/>
    <x v="156"/>
    <s v="DIAN"/>
    <m/>
  </r>
  <r>
    <x v="7"/>
    <x v="0"/>
    <x v="7"/>
    <x v="0"/>
    <x v="0"/>
    <x v="1"/>
    <x v="8"/>
    <x v="156"/>
    <s v="MUNICIPIO DE SANTIAGO DE CALI"/>
    <m/>
  </r>
  <r>
    <x v="7"/>
    <x v="0"/>
    <x v="7"/>
    <x v="0"/>
    <x v="0"/>
    <x v="1"/>
    <x v="8"/>
    <x v="156"/>
    <m/>
    <m/>
  </r>
  <r>
    <x v="7"/>
    <x v="0"/>
    <x v="7"/>
    <x v="0"/>
    <x v="0"/>
    <x v="1"/>
    <x v="8"/>
    <x v="156"/>
    <m/>
    <m/>
  </r>
  <r>
    <x v="7"/>
    <x v="0"/>
    <x v="7"/>
    <x v="0"/>
    <x v="0"/>
    <x v="1"/>
    <x v="8"/>
    <x v="4"/>
    <s v="ONLINE MARIA DEL MAR MEZU PALACIOS"/>
    <m/>
  </r>
  <r>
    <x v="7"/>
    <x v="0"/>
    <x v="7"/>
    <x v="0"/>
    <x v="0"/>
    <x v="1"/>
    <x v="8"/>
    <x v="4"/>
    <s v="ALMACENES EXITO S.A."/>
    <m/>
  </r>
  <r>
    <x v="7"/>
    <x v="0"/>
    <x v="7"/>
    <x v="0"/>
    <x v="0"/>
    <x v="1"/>
    <x v="8"/>
    <x v="4"/>
    <s v="DIAN"/>
    <n v="1175058.57"/>
  </r>
  <r>
    <x v="7"/>
    <x v="0"/>
    <x v="7"/>
    <x v="0"/>
    <x v="0"/>
    <x v="1"/>
    <x v="8"/>
    <x v="4"/>
    <s v="NVERSIONES HERMANOS GOMEZ MENDOZA S.A.S"/>
    <m/>
  </r>
  <r>
    <x v="7"/>
    <x v="0"/>
    <x v="7"/>
    <x v="0"/>
    <x v="0"/>
    <x v="1"/>
    <x v="8"/>
    <x v="4"/>
    <s v=" KOBA COLOMBIA SAS"/>
    <m/>
  </r>
  <r>
    <x v="7"/>
    <x v="0"/>
    <x v="7"/>
    <x v="0"/>
    <x v="0"/>
    <x v="1"/>
    <x v="8"/>
    <x v="4"/>
    <s v="FARMAVIT EMPRESA ASOCIATIVA DE TRABAJO"/>
    <m/>
  </r>
  <r>
    <x v="7"/>
    <x v="0"/>
    <x v="7"/>
    <x v="0"/>
    <x v="0"/>
    <x v="1"/>
    <x v="8"/>
    <x v="4"/>
    <s v=" GODADDY"/>
    <m/>
  </r>
  <r>
    <x v="7"/>
    <x v="0"/>
    <x v="7"/>
    <x v="0"/>
    <x v="0"/>
    <x v="1"/>
    <x v="8"/>
    <x v="4"/>
    <s v="FUNDACION ZOOLOGICA DE CALI REST  HACIENDA DEL BOSQUE"/>
    <m/>
  </r>
  <r>
    <x v="7"/>
    <x v="0"/>
    <x v="7"/>
    <x v="0"/>
    <x v="0"/>
    <x v="1"/>
    <x v="8"/>
    <x v="4"/>
    <s v="HM HENNES MAURITZ COLOMBIA SAS"/>
    <m/>
  </r>
  <r>
    <x v="7"/>
    <x v="0"/>
    <x v="7"/>
    <x v="0"/>
    <x v="0"/>
    <x v="1"/>
    <x v="8"/>
    <x v="4"/>
    <s v="META PLATAFORMS IRELAND LIMITED"/>
    <m/>
  </r>
  <r>
    <x v="7"/>
    <x v="0"/>
    <x v="7"/>
    <x v="0"/>
    <x v="0"/>
    <x v="1"/>
    <x v="8"/>
    <x v="4"/>
    <s v="CORPORACION CLUB DE TENIS CALI"/>
    <m/>
  </r>
  <r>
    <x v="7"/>
    <x v="0"/>
    <x v="7"/>
    <x v="0"/>
    <x v="0"/>
    <x v="1"/>
    <x v="8"/>
    <x v="4"/>
    <s v=" PANGEA NATURAL PRODUCTS S.A.S."/>
    <m/>
  </r>
  <r>
    <x v="7"/>
    <x v="0"/>
    <x v="7"/>
    <x v="0"/>
    <x v="0"/>
    <x v="1"/>
    <x v="8"/>
    <x v="4"/>
    <s v=" TDT SAS"/>
    <m/>
  </r>
  <r>
    <x v="7"/>
    <x v="0"/>
    <x v="7"/>
    <x v="0"/>
    <x v="0"/>
    <x v="1"/>
    <x v="8"/>
    <x v="4"/>
    <s v="SEBASTIAN MENDOZA CASTAÑO"/>
    <m/>
  </r>
  <r>
    <x v="7"/>
    <x v="0"/>
    <x v="7"/>
    <x v="0"/>
    <x v="0"/>
    <x v="1"/>
    <x v="8"/>
    <x v="4"/>
    <s v="ONLINE MARIA DEL MAR MEZU PALACIOS"/>
    <m/>
  </r>
  <r>
    <x v="7"/>
    <x v="0"/>
    <x v="7"/>
    <x v="0"/>
    <x v="0"/>
    <x v="1"/>
    <x v="8"/>
    <x v="4"/>
    <s v="ONLINE OSCAR ESCOBAR JIMENEZ"/>
    <m/>
  </r>
  <r>
    <x v="7"/>
    <x v="0"/>
    <x v="7"/>
    <x v="0"/>
    <x v="0"/>
    <x v="1"/>
    <x v="8"/>
    <x v="4"/>
    <s v="COLOMBIANA DE COMERCIO SA"/>
    <m/>
  </r>
  <r>
    <x v="7"/>
    <x v="0"/>
    <x v="7"/>
    <x v="0"/>
    <x v="0"/>
    <x v="1"/>
    <x v="8"/>
    <x v="4"/>
    <s v="DIAN"/>
    <m/>
  </r>
  <r>
    <x v="7"/>
    <x v="0"/>
    <x v="7"/>
    <x v="0"/>
    <x v="0"/>
    <x v="1"/>
    <x v="8"/>
    <x v="4"/>
    <s v="FARMACIA DROGUERIA SAN JORGE LTDA"/>
    <m/>
  </r>
  <r>
    <x v="7"/>
    <x v="0"/>
    <x v="7"/>
    <x v="0"/>
    <x v="0"/>
    <x v="1"/>
    <x v="8"/>
    <x v="4"/>
    <s v="GASTRONOMIA GROUP SAS"/>
    <m/>
  </r>
  <r>
    <x v="7"/>
    <x v="0"/>
    <x v="7"/>
    <x v="0"/>
    <x v="0"/>
    <x v="1"/>
    <x v="8"/>
    <x v="4"/>
    <s v="Yina Yereinza Acevedo Álvarez"/>
    <m/>
  </r>
  <r>
    <x v="7"/>
    <x v="0"/>
    <x v="7"/>
    <x v="0"/>
    <x v="0"/>
    <x v="1"/>
    <x v="8"/>
    <x v="4"/>
    <m/>
    <m/>
  </r>
  <r>
    <x v="7"/>
    <x v="0"/>
    <x v="7"/>
    <x v="0"/>
    <x v="0"/>
    <x v="1"/>
    <x v="8"/>
    <x v="4"/>
    <m/>
    <m/>
  </r>
  <r>
    <x v="7"/>
    <x v="0"/>
    <x v="7"/>
    <x v="0"/>
    <x v="0"/>
    <x v="1"/>
    <x v="8"/>
    <x v="4"/>
    <m/>
    <m/>
  </r>
  <r>
    <x v="7"/>
    <x v="0"/>
    <x v="7"/>
    <x v="0"/>
    <x v="0"/>
    <x v="1"/>
    <x v="8"/>
    <x v="4"/>
    <m/>
    <m/>
  </r>
  <r>
    <x v="7"/>
    <x v="0"/>
    <x v="7"/>
    <x v="0"/>
    <x v="0"/>
    <x v="1"/>
    <x v="8"/>
    <x v="4"/>
    <m/>
    <m/>
  </r>
  <r>
    <x v="7"/>
    <x v="0"/>
    <x v="7"/>
    <x v="0"/>
    <x v="0"/>
    <x v="1"/>
    <x v="8"/>
    <x v="4"/>
    <m/>
    <m/>
  </r>
  <r>
    <x v="7"/>
    <x v="0"/>
    <x v="7"/>
    <x v="0"/>
    <x v="0"/>
    <x v="6"/>
    <x v="23"/>
    <x v="112"/>
    <s v="DIAN"/>
    <m/>
  </r>
  <r>
    <x v="7"/>
    <x v="0"/>
    <x v="7"/>
    <x v="0"/>
    <x v="2"/>
    <x v="3"/>
    <x v="3"/>
    <x v="96"/>
    <m/>
    <m/>
  </r>
  <r>
    <x v="7"/>
    <x v="0"/>
    <x v="7"/>
    <x v="0"/>
    <x v="2"/>
    <x v="3"/>
    <x v="3"/>
    <x v="137"/>
    <s v="COOPERATIVA MULTIACTIVA UNIAGRO"/>
    <m/>
  </r>
  <r>
    <x v="7"/>
    <x v="0"/>
    <x v="7"/>
    <x v="0"/>
    <x v="2"/>
    <x v="3"/>
    <x v="3"/>
    <x v="97"/>
    <s v="LA CONCEPCION SA"/>
    <n v="828529"/>
  </r>
  <r>
    <x v="7"/>
    <x v="0"/>
    <x v="7"/>
    <x v="0"/>
    <x v="2"/>
    <x v="3"/>
    <x v="3"/>
    <x v="97"/>
    <s v="CONNPLANTS SAS"/>
    <m/>
  </r>
  <r>
    <x v="7"/>
    <x v="0"/>
    <x v="7"/>
    <x v="0"/>
    <x v="2"/>
    <x v="3"/>
    <x v="3"/>
    <x v="97"/>
    <s v="LA VITAL COLOMBIA SAS"/>
    <m/>
  </r>
  <r>
    <x v="7"/>
    <x v="0"/>
    <x v="7"/>
    <x v="0"/>
    <x v="2"/>
    <x v="3"/>
    <x v="3"/>
    <x v="97"/>
    <s v="ASOCIACION AGROPIMIENTERA VALLE DEL GUAMEZ"/>
    <m/>
  </r>
  <r>
    <x v="7"/>
    <x v="0"/>
    <x v="7"/>
    <x v="0"/>
    <x v="2"/>
    <x v="3"/>
    <x v="3"/>
    <x v="97"/>
    <m/>
    <m/>
  </r>
  <r>
    <x v="7"/>
    <x v="0"/>
    <x v="7"/>
    <x v="0"/>
    <x v="2"/>
    <x v="3"/>
    <x v="3"/>
    <x v="97"/>
    <m/>
    <m/>
  </r>
  <r>
    <x v="7"/>
    <x v="0"/>
    <x v="7"/>
    <x v="0"/>
    <x v="2"/>
    <x v="3"/>
    <x v="3"/>
    <x v="97"/>
    <m/>
    <m/>
  </r>
  <r>
    <x v="7"/>
    <x v="0"/>
    <x v="7"/>
    <x v="0"/>
    <x v="2"/>
    <x v="3"/>
    <x v="3"/>
    <x v="98"/>
    <m/>
    <m/>
  </r>
  <r>
    <x v="7"/>
    <x v="0"/>
    <x v="7"/>
    <x v="0"/>
    <x v="2"/>
    <x v="3"/>
    <x v="3"/>
    <x v="99"/>
    <s v="PRODUCCION GRAFICA EDITORES SAS"/>
    <n v="330000"/>
  </r>
  <r>
    <x v="7"/>
    <x v="0"/>
    <x v="7"/>
    <x v="0"/>
    <x v="2"/>
    <x v="3"/>
    <x v="3"/>
    <x v="99"/>
    <s v="CONNPLANTS SAS"/>
    <n v="17432174"/>
  </r>
  <r>
    <x v="7"/>
    <x v="0"/>
    <x v="7"/>
    <x v="0"/>
    <x v="2"/>
    <x v="3"/>
    <x v="3"/>
    <x v="99"/>
    <s v="FARMAVIT EMPRESA ASOCIATIVA DE TRABAJO"/>
    <m/>
  </r>
  <r>
    <x v="7"/>
    <x v="0"/>
    <x v="7"/>
    <x v="0"/>
    <x v="2"/>
    <x v="3"/>
    <x v="3"/>
    <x v="99"/>
    <s v="EMPACKING GLOBAL SAS"/>
    <n v="144500"/>
  </r>
  <r>
    <x v="7"/>
    <x v="0"/>
    <x v="7"/>
    <x v="0"/>
    <x v="2"/>
    <x v="3"/>
    <x v="3"/>
    <x v="99"/>
    <s v="FITOBIOCELL SAS"/>
    <m/>
  </r>
  <r>
    <x v="7"/>
    <x v="0"/>
    <x v="7"/>
    <x v="0"/>
    <x v="2"/>
    <x v="3"/>
    <x v="3"/>
    <x v="99"/>
    <s v=" BOLSAS Y PLASTICOS LA 15 LTDA"/>
    <n v="52520"/>
  </r>
  <r>
    <x v="7"/>
    <x v="0"/>
    <x v="7"/>
    <x v="0"/>
    <x v="2"/>
    <x v="3"/>
    <x v="3"/>
    <x v="99"/>
    <s v="ABORIGEN CIENCIA ANCESTRAL S.A.S"/>
    <n v="97531500"/>
  </r>
  <r>
    <x v="7"/>
    <x v="0"/>
    <x v="7"/>
    <x v="0"/>
    <x v="2"/>
    <x v="3"/>
    <x v="3"/>
    <x v="99"/>
    <s v="INDES S.A.S."/>
    <m/>
  </r>
  <r>
    <x v="7"/>
    <x v="0"/>
    <x v="7"/>
    <x v="0"/>
    <x v="2"/>
    <x v="3"/>
    <x v="26"/>
    <x v="137"/>
    <s v="COOPERATIVA MULTIACTIVA UNIAGRO"/>
    <m/>
  </r>
  <r>
    <x v="7"/>
    <x v="0"/>
    <x v="7"/>
    <x v="0"/>
    <x v="2"/>
    <x v="3"/>
    <x v="20"/>
    <x v="49"/>
    <s v="EMPACKING GLOBAL SAS"/>
    <m/>
  </r>
  <r>
    <x v="7"/>
    <x v="0"/>
    <x v="7"/>
    <x v="0"/>
    <x v="2"/>
    <x v="3"/>
    <x v="20"/>
    <x v="49"/>
    <s v="MELONN SAS"/>
    <m/>
  </r>
  <r>
    <x v="7"/>
    <x v="0"/>
    <x v="7"/>
    <x v="0"/>
    <x v="2"/>
    <x v="3"/>
    <x v="20"/>
    <x v="49"/>
    <s v="COORDINADORA MERCANTIL SA"/>
    <n v="2353250"/>
  </r>
  <r>
    <x v="7"/>
    <x v="0"/>
    <x v="7"/>
    <x v="0"/>
    <x v="2"/>
    <x v="3"/>
    <x v="20"/>
    <x v="49"/>
    <s v="ALLTAG SAS"/>
    <n v="928000"/>
  </r>
  <r>
    <x v="7"/>
    <x v="0"/>
    <x v="7"/>
    <x v="0"/>
    <x v="2"/>
    <x v="3"/>
    <x v="20"/>
    <x v="49"/>
    <s v="FITOBIOCELL SAS"/>
    <m/>
  </r>
  <r>
    <x v="7"/>
    <x v="0"/>
    <x v="7"/>
    <x v="0"/>
    <x v="2"/>
    <x v="3"/>
    <x v="20"/>
    <x v="49"/>
    <s v="RANPACK SAS"/>
    <m/>
  </r>
  <r>
    <x v="7"/>
    <x v="0"/>
    <x v="7"/>
    <x v="0"/>
    <x v="2"/>
    <x v="3"/>
    <x v="20"/>
    <x v="151"/>
    <m/>
    <m/>
  </r>
  <r>
    <x v="7"/>
    <x v="0"/>
    <x v="7"/>
    <x v="0"/>
    <x v="2"/>
    <x v="3"/>
    <x v="20"/>
    <x v="111"/>
    <s v="ALLTAG SAS"/>
    <n v="1052000"/>
  </r>
  <r>
    <x v="7"/>
    <x v="0"/>
    <x v="7"/>
    <x v="0"/>
    <x v="2"/>
    <x v="3"/>
    <x v="20"/>
    <x v="111"/>
    <s v="MELONN SAS"/>
    <n v="1302028"/>
  </r>
  <r>
    <x v="7"/>
    <x v="0"/>
    <x v="7"/>
    <x v="0"/>
    <x v="2"/>
    <x v="3"/>
    <x v="20"/>
    <x v="111"/>
    <m/>
    <m/>
  </r>
  <r>
    <x v="7"/>
    <x v="0"/>
    <x v="7"/>
    <x v="0"/>
    <x v="2"/>
    <x v="3"/>
    <x v="20"/>
    <x v="111"/>
    <m/>
    <m/>
  </r>
  <r>
    <x v="7"/>
    <x v="0"/>
    <x v="7"/>
    <x v="0"/>
    <x v="2"/>
    <x v="3"/>
    <x v="20"/>
    <x v="111"/>
    <m/>
    <m/>
  </r>
  <r>
    <x v="7"/>
    <x v="0"/>
    <x v="7"/>
    <x v="0"/>
    <x v="2"/>
    <x v="3"/>
    <x v="30"/>
    <x v="151"/>
    <s v="MELONN SAS"/>
    <n v="2139936"/>
  </r>
  <r>
    <x v="7"/>
    <x v="0"/>
    <x v="7"/>
    <x v="0"/>
    <x v="2"/>
    <x v="3"/>
    <x v="30"/>
    <x v="151"/>
    <s v="FITOBIOCELL SAS"/>
    <m/>
  </r>
  <r>
    <x v="7"/>
    <x v="0"/>
    <x v="7"/>
    <x v="0"/>
    <x v="2"/>
    <x v="3"/>
    <x v="0"/>
    <x v="157"/>
    <s v="CONNPLANTS SAS"/>
    <m/>
  </r>
  <r>
    <x v="7"/>
    <x v="0"/>
    <x v="7"/>
    <x v="0"/>
    <x v="2"/>
    <x v="3"/>
    <x v="0"/>
    <x v="157"/>
    <s v="LABORATORIO DE ALIMENTOS Y SIMILARES MICROQUIM S.A.S."/>
    <m/>
  </r>
  <r>
    <x v="7"/>
    <x v="0"/>
    <x v="7"/>
    <x v="0"/>
    <x v="2"/>
    <x v="3"/>
    <x v="21"/>
    <x v="50"/>
    <m/>
    <m/>
  </r>
  <r>
    <x v="7"/>
    <x v="0"/>
    <x v="7"/>
    <x v="0"/>
    <x v="2"/>
    <x v="3"/>
    <x v="21"/>
    <x v="132"/>
    <m/>
    <m/>
  </r>
  <r>
    <x v="8"/>
    <x v="0"/>
    <x v="7"/>
    <x v="0"/>
    <x v="1"/>
    <x v="2"/>
    <x v="24"/>
    <x v="63"/>
    <s v="VARIOS"/>
    <n v="295144961.94"/>
  </r>
  <r>
    <x v="8"/>
    <x v="0"/>
    <x v="7"/>
    <x v="0"/>
    <x v="1"/>
    <x v="5"/>
    <x v="11"/>
    <x v="64"/>
    <m/>
    <m/>
  </r>
  <r>
    <x v="8"/>
    <x v="0"/>
    <x v="7"/>
    <x v="0"/>
    <x v="1"/>
    <x v="5"/>
    <x v="14"/>
    <x v="66"/>
    <m/>
    <m/>
  </r>
  <r>
    <x v="8"/>
    <x v="0"/>
    <x v="7"/>
    <x v="0"/>
    <x v="1"/>
    <x v="5"/>
    <x v="15"/>
    <x v="69"/>
    <m/>
    <m/>
  </r>
  <r>
    <x v="8"/>
    <x v="0"/>
    <x v="7"/>
    <x v="0"/>
    <x v="1"/>
    <x v="2"/>
    <x v="25"/>
    <x v="74"/>
    <m/>
    <n v="-129178893.3"/>
  </r>
  <r>
    <x v="8"/>
    <x v="0"/>
    <x v="7"/>
    <x v="0"/>
    <x v="1"/>
    <x v="2"/>
    <x v="25"/>
    <x v="118"/>
    <m/>
    <m/>
  </r>
  <r>
    <x v="8"/>
    <x v="0"/>
    <x v="7"/>
    <x v="0"/>
    <x v="1"/>
    <x v="2"/>
    <x v="0"/>
    <x v="103"/>
    <m/>
    <m/>
  </r>
  <r>
    <x v="8"/>
    <x v="0"/>
    <x v="7"/>
    <x v="0"/>
    <x v="1"/>
    <x v="2"/>
    <x v="0"/>
    <x v="104"/>
    <m/>
    <n v="294117.59999999998"/>
  </r>
  <r>
    <x v="8"/>
    <x v="0"/>
    <x v="7"/>
    <x v="0"/>
    <x v="1"/>
    <x v="2"/>
    <x v="0"/>
    <x v="145"/>
    <m/>
    <n v="-1864595.37"/>
  </r>
  <r>
    <x v="8"/>
    <x v="0"/>
    <x v="7"/>
    <x v="0"/>
    <x v="1"/>
    <x v="5"/>
    <x v="7"/>
    <x v="153"/>
    <m/>
    <m/>
  </r>
  <r>
    <x v="8"/>
    <x v="0"/>
    <x v="7"/>
    <x v="0"/>
    <x v="1"/>
    <x v="5"/>
    <x v="14"/>
    <x v="166"/>
    <m/>
    <m/>
  </r>
  <r>
    <x v="8"/>
    <x v="0"/>
    <x v="7"/>
    <x v="0"/>
    <x v="0"/>
    <x v="0"/>
    <x v="4"/>
    <x v="158"/>
    <s v="SEBASTIAN MENDOZA CASTAÑO"/>
    <n v="14000000"/>
  </r>
  <r>
    <x v="8"/>
    <x v="0"/>
    <x v="7"/>
    <x v="0"/>
    <x v="0"/>
    <x v="0"/>
    <x v="4"/>
    <x v="6"/>
    <s v="ONLINE MARIA DEL MAR MEZU PALACIOS"/>
    <n v="2300000"/>
  </r>
  <r>
    <x v="8"/>
    <x v="0"/>
    <x v="7"/>
    <x v="0"/>
    <x v="0"/>
    <x v="0"/>
    <x v="4"/>
    <x v="6"/>
    <s v="MILDRED LOPEZ CAMPO"/>
    <m/>
  </r>
  <r>
    <x v="8"/>
    <x v="0"/>
    <x v="7"/>
    <x v="0"/>
    <x v="0"/>
    <x v="0"/>
    <x v="4"/>
    <x v="160"/>
    <s v="Andres Eduardo Mogollon Echeverry"/>
    <n v="278950"/>
  </r>
  <r>
    <x v="8"/>
    <x v="0"/>
    <x v="7"/>
    <x v="0"/>
    <x v="0"/>
    <x v="0"/>
    <x v="4"/>
    <x v="160"/>
    <s v="DAVID MUÑOZ MONTOYA"/>
    <n v="976900"/>
  </r>
  <r>
    <x v="8"/>
    <x v="0"/>
    <x v="7"/>
    <x v="0"/>
    <x v="0"/>
    <x v="0"/>
    <x v="4"/>
    <x v="7"/>
    <s v="ONLINE MARIA DEL MAR MEZU PALACIOS"/>
    <n v="200000"/>
  </r>
  <r>
    <x v="8"/>
    <x v="0"/>
    <x v="7"/>
    <x v="0"/>
    <x v="0"/>
    <x v="0"/>
    <x v="4"/>
    <x v="7"/>
    <s v="MILDRED LOPEZ CAMPO"/>
    <m/>
  </r>
  <r>
    <x v="8"/>
    <x v="0"/>
    <x v="7"/>
    <x v="0"/>
    <x v="0"/>
    <x v="0"/>
    <x v="4"/>
    <x v="7"/>
    <m/>
    <m/>
  </r>
  <r>
    <x v="8"/>
    <x v="0"/>
    <x v="7"/>
    <x v="0"/>
    <x v="0"/>
    <x v="0"/>
    <x v="4"/>
    <x v="8"/>
    <s v="Andres Eduardo Mogollon Echeverry"/>
    <m/>
  </r>
  <r>
    <x v="8"/>
    <x v="0"/>
    <x v="7"/>
    <x v="0"/>
    <x v="0"/>
    <x v="0"/>
    <x v="4"/>
    <x v="8"/>
    <s v="ONLINE MARIA DEL MAR MEZU PALACIOS"/>
    <n v="208333"/>
  </r>
  <r>
    <x v="8"/>
    <x v="0"/>
    <x v="7"/>
    <x v="0"/>
    <x v="0"/>
    <x v="0"/>
    <x v="4"/>
    <x v="8"/>
    <s v="ONLINE OSCAR ESCOBAR JIMENEZ"/>
    <m/>
  </r>
  <r>
    <x v="8"/>
    <x v="0"/>
    <x v="7"/>
    <x v="0"/>
    <x v="0"/>
    <x v="0"/>
    <x v="4"/>
    <x v="8"/>
    <s v="Alexandra Marin"/>
    <m/>
  </r>
  <r>
    <x v="8"/>
    <x v="0"/>
    <x v="7"/>
    <x v="0"/>
    <x v="0"/>
    <x v="0"/>
    <x v="4"/>
    <x v="9"/>
    <s v="SEBASTIAN MENDOZA CASTAÑO"/>
    <m/>
  </r>
  <r>
    <x v="8"/>
    <x v="0"/>
    <x v="7"/>
    <x v="0"/>
    <x v="0"/>
    <x v="0"/>
    <x v="4"/>
    <x v="9"/>
    <s v="MILDRED LOPEZ CAMPO"/>
    <m/>
  </r>
  <r>
    <x v="8"/>
    <x v="0"/>
    <x v="7"/>
    <x v="0"/>
    <x v="0"/>
    <x v="0"/>
    <x v="4"/>
    <x v="9"/>
    <s v="Ana Myrian Salazar"/>
    <m/>
  </r>
  <r>
    <x v="8"/>
    <x v="0"/>
    <x v="7"/>
    <x v="0"/>
    <x v="0"/>
    <x v="0"/>
    <x v="4"/>
    <x v="9"/>
    <s v="ONLINE MARIA DEL MAR MEZU PALACIOS"/>
    <n v="25000"/>
  </r>
  <r>
    <x v="8"/>
    <x v="0"/>
    <x v="7"/>
    <x v="0"/>
    <x v="0"/>
    <x v="0"/>
    <x v="4"/>
    <x v="10"/>
    <s v="SEBASTIAN MENDOZA CASTAÑO"/>
    <m/>
  </r>
  <r>
    <x v="8"/>
    <x v="0"/>
    <x v="7"/>
    <x v="0"/>
    <x v="0"/>
    <x v="0"/>
    <x v="4"/>
    <x v="10"/>
    <s v="ONLINE MARIA DEL MAR MEZU PALACIOS"/>
    <n v="208333"/>
  </r>
  <r>
    <x v="8"/>
    <x v="0"/>
    <x v="7"/>
    <x v="0"/>
    <x v="0"/>
    <x v="0"/>
    <x v="4"/>
    <x v="10"/>
    <s v="MILDRED LOPEZ CAMPO"/>
    <m/>
  </r>
  <r>
    <x v="8"/>
    <x v="0"/>
    <x v="7"/>
    <x v="0"/>
    <x v="0"/>
    <x v="0"/>
    <x v="4"/>
    <x v="11"/>
    <s v="SEBASTIAN MENDOZA CASTAÑO"/>
    <n v="833333"/>
  </r>
  <r>
    <x v="8"/>
    <x v="0"/>
    <x v="7"/>
    <x v="0"/>
    <x v="0"/>
    <x v="0"/>
    <x v="4"/>
    <x v="11"/>
    <s v="alex"/>
    <m/>
  </r>
  <r>
    <x v="8"/>
    <x v="0"/>
    <x v="7"/>
    <x v="0"/>
    <x v="0"/>
    <x v="0"/>
    <x v="4"/>
    <x v="11"/>
    <s v="ONLINE MARIA DEL MAR MEZU PALACIOS"/>
    <n v="95833"/>
  </r>
  <r>
    <x v="8"/>
    <x v="0"/>
    <x v="7"/>
    <x v="0"/>
    <x v="0"/>
    <x v="0"/>
    <x v="4"/>
    <x v="12"/>
    <s v="Karol Dahiana Pinto Gallego"/>
    <m/>
  </r>
  <r>
    <x v="8"/>
    <x v="0"/>
    <x v="7"/>
    <x v="0"/>
    <x v="0"/>
    <x v="0"/>
    <x v="4"/>
    <x v="134"/>
    <m/>
    <m/>
  </r>
  <r>
    <x v="8"/>
    <x v="0"/>
    <x v="7"/>
    <x v="0"/>
    <x v="0"/>
    <x v="0"/>
    <x v="4"/>
    <x v="142"/>
    <m/>
    <m/>
  </r>
  <r>
    <x v="8"/>
    <x v="0"/>
    <x v="7"/>
    <x v="0"/>
    <x v="0"/>
    <x v="0"/>
    <x v="4"/>
    <x v="56"/>
    <s v="SANTANGEL SAS"/>
    <n v="259664"/>
  </r>
  <r>
    <x v="8"/>
    <x v="0"/>
    <x v="7"/>
    <x v="0"/>
    <x v="0"/>
    <x v="0"/>
    <x v="4"/>
    <x v="56"/>
    <s v="GLORIA LILIANA VELEZ BUITRAGO"/>
    <m/>
  </r>
  <r>
    <x v="8"/>
    <x v="0"/>
    <x v="7"/>
    <x v="0"/>
    <x v="0"/>
    <x v="0"/>
    <x v="4"/>
    <x v="56"/>
    <s v="ARITEX DE COLOMBIA SAS"/>
    <m/>
  </r>
  <r>
    <x v="8"/>
    <x v="0"/>
    <x v="7"/>
    <x v="0"/>
    <x v="0"/>
    <x v="0"/>
    <x v="4"/>
    <x v="142"/>
    <m/>
    <m/>
  </r>
  <r>
    <x v="8"/>
    <x v="0"/>
    <x v="7"/>
    <x v="0"/>
    <x v="0"/>
    <x v="0"/>
    <x v="4"/>
    <x v="13"/>
    <s v="SEGUROS DE RIESGOS LABORALES SURAMERICANA S.A."/>
    <n v="63162"/>
  </r>
  <r>
    <x v="8"/>
    <x v="0"/>
    <x v="7"/>
    <x v="0"/>
    <x v="0"/>
    <x v="0"/>
    <x v="4"/>
    <x v="146"/>
    <s v="EPS Sura"/>
    <m/>
  </r>
  <r>
    <x v="8"/>
    <x v="0"/>
    <x v="7"/>
    <x v="0"/>
    <x v="0"/>
    <x v="0"/>
    <x v="4"/>
    <x v="14"/>
    <s v="Protección S.A"/>
    <n v="1956000"/>
  </r>
  <r>
    <x v="8"/>
    <x v="0"/>
    <x v="7"/>
    <x v="0"/>
    <x v="0"/>
    <x v="0"/>
    <x v="4"/>
    <x v="14"/>
    <s v="Colpensiones"/>
    <m/>
  </r>
  <r>
    <x v="8"/>
    <x v="0"/>
    <x v="7"/>
    <x v="0"/>
    <x v="0"/>
    <x v="0"/>
    <x v="4"/>
    <x v="15"/>
    <s v="Comfandi "/>
    <n v="652000"/>
  </r>
  <r>
    <x v="8"/>
    <x v="0"/>
    <x v="7"/>
    <x v="0"/>
    <x v="0"/>
    <x v="0"/>
    <x v="4"/>
    <x v="147"/>
    <s v="Isabela Manchola"/>
    <m/>
  </r>
  <r>
    <x v="8"/>
    <x v="0"/>
    <x v="7"/>
    <x v="0"/>
    <x v="0"/>
    <x v="0"/>
    <x v="4"/>
    <x v="147"/>
    <s v="SERGIO ALEJANDRO ACOSTA FRANCO"/>
    <m/>
  </r>
  <r>
    <x v="8"/>
    <x v="0"/>
    <x v="7"/>
    <x v="0"/>
    <x v="0"/>
    <x v="0"/>
    <x v="4"/>
    <x v="113"/>
    <s v="INVERSIONES EN RECREACION DEPORTE Y SALUD S.A."/>
    <m/>
  </r>
  <r>
    <x v="8"/>
    <x v="0"/>
    <x v="7"/>
    <x v="0"/>
    <x v="0"/>
    <x v="0"/>
    <x v="9"/>
    <x v="114"/>
    <s v="OXYNIA S.A.S"/>
    <n v="1472600"/>
  </r>
  <r>
    <x v="8"/>
    <x v="0"/>
    <x v="7"/>
    <x v="0"/>
    <x v="0"/>
    <x v="0"/>
    <x v="9"/>
    <x v="30"/>
    <s v="LITIGIO Y CONSULTORIA LEGAL SAS"/>
    <n v="1423500"/>
  </r>
  <r>
    <x v="8"/>
    <x v="0"/>
    <x v="7"/>
    <x v="0"/>
    <x v="0"/>
    <x v="0"/>
    <x v="9"/>
    <x v="30"/>
    <s v="YBB CONSULTOR SAS"/>
    <n v="8000000"/>
  </r>
  <r>
    <x v="8"/>
    <x v="0"/>
    <x v="7"/>
    <x v="0"/>
    <x v="0"/>
    <x v="0"/>
    <x v="9"/>
    <x v="110"/>
    <s v="ONLINE OSCAR ESCOBAR JIMENEZ"/>
    <m/>
  </r>
  <r>
    <x v="8"/>
    <x v="0"/>
    <x v="7"/>
    <x v="0"/>
    <x v="0"/>
    <x v="0"/>
    <x v="9"/>
    <x v="110"/>
    <s v="Donaldo Antonio Gonzalez Barrios"/>
    <m/>
  </r>
  <r>
    <x v="8"/>
    <x v="0"/>
    <x v="7"/>
    <x v="0"/>
    <x v="0"/>
    <x v="0"/>
    <x v="5"/>
    <x v="70"/>
    <s v=" COLOMBIA TELECOMUNICACIONES S.A. E.S.P."/>
    <n v="890"/>
  </r>
  <r>
    <x v="8"/>
    <x v="0"/>
    <x v="7"/>
    <x v="0"/>
    <x v="0"/>
    <x v="0"/>
    <x v="5"/>
    <x v="70"/>
    <s v="SURTIDORA DE AVES 22 DCB S A S"/>
    <n v="5133.34"/>
  </r>
  <r>
    <x v="8"/>
    <x v="0"/>
    <x v="7"/>
    <x v="0"/>
    <x v="0"/>
    <x v="0"/>
    <x v="5"/>
    <x v="70"/>
    <s v="S Y T INVERSIONES S.A.S."/>
    <n v="104074"/>
  </r>
  <r>
    <x v="8"/>
    <x v="0"/>
    <x v="7"/>
    <x v="0"/>
    <x v="0"/>
    <x v="0"/>
    <x v="5"/>
    <x v="70"/>
    <s v="K RAMIREZ SAS"/>
    <n v="3405"/>
  </r>
  <r>
    <x v="8"/>
    <x v="0"/>
    <x v="7"/>
    <x v="0"/>
    <x v="0"/>
    <x v="0"/>
    <x v="5"/>
    <x v="70"/>
    <s v="BLESSING LOUNGE S.A.S"/>
    <m/>
  </r>
  <r>
    <x v="8"/>
    <x v="0"/>
    <x v="7"/>
    <x v="0"/>
    <x v="0"/>
    <x v="0"/>
    <x v="5"/>
    <x v="102"/>
    <s v="MUNICIPIO DE SANTIAGO DE CALI"/>
    <n v="4617000"/>
  </r>
  <r>
    <x v="8"/>
    <x v="0"/>
    <x v="7"/>
    <x v="0"/>
    <x v="0"/>
    <x v="0"/>
    <x v="5"/>
    <x v="71"/>
    <s v="K RAMIREZ SAS"/>
    <n v="7031"/>
  </r>
  <r>
    <x v="8"/>
    <x v="0"/>
    <x v="7"/>
    <x v="0"/>
    <x v="0"/>
    <x v="0"/>
    <x v="5"/>
    <x v="71"/>
    <s v="COLOMBIANA DE COMERCIO SA"/>
    <m/>
  </r>
  <r>
    <x v="8"/>
    <x v="0"/>
    <x v="7"/>
    <x v="0"/>
    <x v="0"/>
    <x v="0"/>
    <x v="5"/>
    <x v="71"/>
    <s v="AERO REPUBLICA S.A"/>
    <m/>
  </r>
  <r>
    <x v="8"/>
    <x v="0"/>
    <x v="7"/>
    <x v="0"/>
    <x v="0"/>
    <x v="0"/>
    <x v="5"/>
    <x v="71"/>
    <s v="AEROVIAS DE INTEGRACION REGIONAL S A"/>
    <m/>
  </r>
  <r>
    <x v="8"/>
    <x v="0"/>
    <x v="7"/>
    <x v="0"/>
    <x v="0"/>
    <x v="0"/>
    <x v="5"/>
    <x v="78"/>
    <m/>
    <m/>
  </r>
  <r>
    <x v="8"/>
    <x v="0"/>
    <x v="7"/>
    <x v="0"/>
    <x v="0"/>
    <x v="0"/>
    <x v="6"/>
    <x v="17"/>
    <s v="CORPORACION CLUB DE TENIS CALI"/>
    <m/>
  </r>
  <r>
    <x v="8"/>
    <x v="0"/>
    <x v="7"/>
    <x v="0"/>
    <x v="0"/>
    <x v="0"/>
    <x v="6"/>
    <x v="17"/>
    <m/>
    <m/>
  </r>
  <r>
    <x v="8"/>
    <x v="0"/>
    <x v="7"/>
    <x v="0"/>
    <x v="0"/>
    <x v="0"/>
    <x v="6"/>
    <x v="161"/>
    <s v="EDIFICIO BELLA VISTA PROPIEDAD HORIZONTAL"/>
    <n v="2300000"/>
  </r>
  <r>
    <x v="8"/>
    <x v="0"/>
    <x v="7"/>
    <x v="0"/>
    <x v="0"/>
    <x v="0"/>
    <x v="29"/>
    <x v="154"/>
    <s v="Suramericana"/>
    <n v="48006"/>
  </r>
  <r>
    <x v="8"/>
    <x v="0"/>
    <x v="7"/>
    <x v="0"/>
    <x v="0"/>
    <x v="0"/>
    <x v="0"/>
    <x v="162"/>
    <s v=" COLOMBIA TELECOMUNICACIONES S.A. E.S.P."/>
    <n v="481723.05"/>
  </r>
  <r>
    <x v="8"/>
    <x v="0"/>
    <x v="7"/>
    <x v="0"/>
    <x v="0"/>
    <x v="0"/>
    <x v="0"/>
    <x v="116"/>
    <s v="CLICKUP"/>
    <m/>
  </r>
  <r>
    <x v="8"/>
    <x v="0"/>
    <x v="7"/>
    <x v="0"/>
    <x v="0"/>
    <x v="0"/>
    <x v="0"/>
    <x v="116"/>
    <s v=" SIIGO SAS"/>
    <s v="_x000a_"/>
  </r>
  <r>
    <x v="8"/>
    <x v="0"/>
    <x v="7"/>
    <x v="0"/>
    <x v="0"/>
    <x v="0"/>
    <x v="0"/>
    <x v="116"/>
    <s v="MICHAELL ALEXIS AGREDO FAJARDO"/>
    <m/>
  </r>
  <r>
    <x v="8"/>
    <x v="0"/>
    <x v="7"/>
    <x v="0"/>
    <x v="0"/>
    <x v="0"/>
    <x v="0"/>
    <x v="107"/>
    <s v="LUCERO VASQUEZ"/>
    <m/>
  </r>
  <r>
    <x v="8"/>
    <x v="0"/>
    <x v="7"/>
    <x v="0"/>
    <x v="0"/>
    <x v="0"/>
    <x v="0"/>
    <x v="107"/>
    <s v="EMPRESAS MUNICIPALES DE CALI E.I.C.E. E.S.P."/>
    <m/>
  </r>
  <r>
    <x v="8"/>
    <x v="0"/>
    <x v="7"/>
    <x v="0"/>
    <x v="0"/>
    <x v="0"/>
    <x v="0"/>
    <x v="108"/>
    <s v="EMPRESAS MUNICIPALES DE CALI E.I.C.E. E.S.P."/>
    <m/>
  </r>
  <r>
    <x v="8"/>
    <x v="0"/>
    <x v="7"/>
    <x v="0"/>
    <x v="0"/>
    <x v="0"/>
    <x v="0"/>
    <x v="109"/>
    <s v="EMPRESAS MUNICIPALES DE CALI E.I.C.E. E.S.P."/>
    <m/>
  </r>
  <r>
    <x v="8"/>
    <x v="0"/>
    <x v="7"/>
    <x v="0"/>
    <x v="0"/>
    <x v="0"/>
    <x v="0"/>
    <x v="163"/>
    <s v="OBELISCO DELI UNICENTRO"/>
    <n v="20000"/>
  </r>
  <r>
    <x v="8"/>
    <x v="0"/>
    <x v="7"/>
    <x v="0"/>
    <x v="0"/>
    <x v="0"/>
    <x v="0"/>
    <x v="163"/>
    <s v="ASOCIACION AGROPIMIENTERA VALLE DEL GUAMEZ"/>
    <n v="67000"/>
  </r>
  <r>
    <x v="8"/>
    <x v="0"/>
    <x v="7"/>
    <x v="0"/>
    <x v="0"/>
    <x v="0"/>
    <x v="0"/>
    <x v="80"/>
    <s v="GOOGLE LLC"/>
    <n v="303905"/>
  </r>
  <r>
    <x v="8"/>
    <x v="0"/>
    <x v="7"/>
    <x v="0"/>
    <x v="0"/>
    <x v="0"/>
    <x v="0"/>
    <x v="80"/>
    <s v="SHOPIFY INC"/>
    <m/>
  </r>
  <r>
    <x v="8"/>
    <x v="0"/>
    <x v="7"/>
    <x v="0"/>
    <x v="0"/>
    <x v="0"/>
    <x v="0"/>
    <x v="80"/>
    <s v="FAVEBOOK IRELAND LIMITED"/>
    <m/>
  </r>
  <r>
    <x v="8"/>
    <x v="0"/>
    <x v="7"/>
    <x v="0"/>
    <x v="0"/>
    <x v="0"/>
    <x v="0"/>
    <x v="80"/>
    <s v="GODADDY"/>
    <m/>
  </r>
  <r>
    <x v="8"/>
    <x v="0"/>
    <x v="7"/>
    <x v="0"/>
    <x v="0"/>
    <x v="0"/>
    <x v="0"/>
    <x v="80"/>
    <s v="FD SAN JORGE SAS"/>
    <n v="4578345"/>
  </r>
  <r>
    <x v="8"/>
    <x v="0"/>
    <x v="7"/>
    <x v="0"/>
    <x v="0"/>
    <x v="0"/>
    <x v="0"/>
    <x v="80"/>
    <s v="PRODUCCION GRAFICA EDITORES SAS"/>
    <m/>
  </r>
  <r>
    <x v="8"/>
    <x v="0"/>
    <x v="7"/>
    <x v="0"/>
    <x v="0"/>
    <x v="0"/>
    <x v="0"/>
    <x v="80"/>
    <s v="INGRID VIVIANA AGUDELO POVEDA"/>
    <m/>
  </r>
  <r>
    <x v="8"/>
    <x v="0"/>
    <x v="7"/>
    <x v="0"/>
    <x v="0"/>
    <x v="0"/>
    <x v="0"/>
    <x v="80"/>
    <s v="MARIA JOSE LOPEZ BOLAÑOS"/>
    <m/>
  </r>
  <r>
    <x v="8"/>
    <x v="0"/>
    <x v="7"/>
    <x v="0"/>
    <x v="0"/>
    <x v="0"/>
    <x v="0"/>
    <x v="80"/>
    <s v="MANCHOLA ASOCIADOS LTDA"/>
    <n v="1300000"/>
  </r>
  <r>
    <x v="8"/>
    <x v="0"/>
    <x v="7"/>
    <x v="0"/>
    <x v="0"/>
    <x v="0"/>
    <x v="0"/>
    <x v="84"/>
    <s v=" COLOMBIA TELECOMUNICACIONES S.A. E.S.P."/>
    <m/>
  </r>
  <r>
    <x v="8"/>
    <x v="0"/>
    <x v="7"/>
    <x v="0"/>
    <x v="0"/>
    <x v="0"/>
    <x v="0"/>
    <x v="84"/>
    <s v="FARMATODO COLOMBIA S.A"/>
    <m/>
  </r>
  <r>
    <x v="8"/>
    <x v="0"/>
    <x v="7"/>
    <x v="0"/>
    <x v="0"/>
    <x v="0"/>
    <x v="0"/>
    <x v="107"/>
    <s v="LUCERO VASQUEZ"/>
    <n v="525000"/>
  </r>
  <r>
    <x v="8"/>
    <x v="0"/>
    <x v="7"/>
    <x v="0"/>
    <x v="0"/>
    <x v="0"/>
    <x v="0"/>
    <x v="115"/>
    <m/>
    <m/>
  </r>
  <r>
    <x v="8"/>
    <x v="0"/>
    <x v="7"/>
    <x v="0"/>
    <x v="0"/>
    <x v="0"/>
    <x v="0"/>
    <x v="138"/>
    <s v=" COLOMBIA TELECOMUNICACIONES S.A. E.S.P."/>
    <m/>
  </r>
  <r>
    <x v="8"/>
    <x v="0"/>
    <x v="7"/>
    <x v="0"/>
    <x v="0"/>
    <x v="0"/>
    <x v="0"/>
    <x v="108"/>
    <m/>
    <m/>
  </r>
  <r>
    <x v="8"/>
    <x v="0"/>
    <x v="7"/>
    <x v="0"/>
    <x v="0"/>
    <x v="0"/>
    <x v="0"/>
    <x v="109"/>
    <m/>
    <m/>
  </r>
  <r>
    <x v="8"/>
    <x v="0"/>
    <x v="7"/>
    <x v="0"/>
    <x v="0"/>
    <x v="0"/>
    <x v="0"/>
    <x v="116"/>
    <s v="JOSE JAVIER SALCEDO SANCHEZ"/>
    <m/>
  </r>
  <r>
    <x v="8"/>
    <x v="0"/>
    <x v="7"/>
    <x v="0"/>
    <x v="0"/>
    <x v="0"/>
    <x v="0"/>
    <x v="116"/>
    <s v="LOGYCA ASOCIACION"/>
    <n v="19000"/>
  </r>
  <r>
    <x v="8"/>
    <x v="0"/>
    <x v="7"/>
    <x v="0"/>
    <x v="0"/>
    <x v="0"/>
    <x v="0"/>
    <x v="79"/>
    <m/>
    <m/>
  </r>
  <r>
    <x v="8"/>
    <x v="0"/>
    <x v="7"/>
    <x v="0"/>
    <x v="0"/>
    <x v="0"/>
    <x v="12"/>
    <x v="81"/>
    <m/>
    <m/>
  </r>
  <r>
    <x v="8"/>
    <x v="0"/>
    <x v="7"/>
    <x v="0"/>
    <x v="0"/>
    <x v="0"/>
    <x v="12"/>
    <x v="82"/>
    <s v=" CAMARA DE COMERCIO DE CALI"/>
    <m/>
  </r>
  <r>
    <x v="8"/>
    <x v="0"/>
    <x v="7"/>
    <x v="0"/>
    <x v="0"/>
    <x v="0"/>
    <x v="12"/>
    <x v="83"/>
    <s v=" CAMARA DE COMERCIO DE CALI"/>
    <m/>
  </r>
  <r>
    <x v="8"/>
    <x v="0"/>
    <x v="7"/>
    <x v="0"/>
    <x v="0"/>
    <x v="0"/>
    <x v="12"/>
    <x v="84"/>
    <s v="VALLE PEST CONTROL CALI SAS"/>
    <m/>
  </r>
  <r>
    <x v="8"/>
    <x v="0"/>
    <x v="7"/>
    <x v="0"/>
    <x v="0"/>
    <x v="0"/>
    <x v="19"/>
    <x v="100"/>
    <s v="ONLINE MARIA DEL MAR MEZU PALACIOS"/>
    <m/>
  </r>
  <r>
    <x v="8"/>
    <x v="0"/>
    <x v="7"/>
    <x v="0"/>
    <x v="0"/>
    <x v="0"/>
    <x v="19"/>
    <x v="100"/>
    <s v="GUSTAVO CASTRO FRANCO"/>
    <m/>
  </r>
  <r>
    <x v="8"/>
    <x v="0"/>
    <x v="7"/>
    <x v="0"/>
    <x v="0"/>
    <x v="0"/>
    <x v="19"/>
    <x v="140"/>
    <s v="JOSE JAVIER SALCEDO SANCHEZ"/>
    <m/>
  </r>
  <r>
    <x v="8"/>
    <x v="0"/>
    <x v="7"/>
    <x v="0"/>
    <x v="0"/>
    <x v="0"/>
    <x v="19"/>
    <x v="139"/>
    <s v="COLOMBIANA DE COMERCIO SA"/>
    <m/>
  </r>
  <r>
    <x v="8"/>
    <x v="0"/>
    <x v="7"/>
    <x v="0"/>
    <x v="0"/>
    <x v="0"/>
    <x v="28"/>
    <x v="150"/>
    <s v="VERGARA Y GRANADA SAS"/>
    <m/>
  </r>
  <r>
    <x v="8"/>
    <x v="0"/>
    <x v="7"/>
    <x v="0"/>
    <x v="0"/>
    <x v="0"/>
    <x v="31"/>
    <x v="85"/>
    <s v="ONLINE MARIA DEL MAR MEZU PALACIOS"/>
    <m/>
  </r>
  <r>
    <x v="8"/>
    <x v="0"/>
    <x v="7"/>
    <x v="0"/>
    <x v="0"/>
    <x v="0"/>
    <x v="31"/>
    <x v="85"/>
    <s v="FERRETODO LA PORTADA"/>
    <m/>
  </r>
  <r>
    <x v="8"/>
    <x v="0"/>
    <x v="7"/>
    <x v="0"/>
    <x v="0"/>
    <x v="0"/>
    <x v="27"/>
    <x v="140"/>
    <s v="JOSE JAVIER SALCEDO SANCHEZ"/>
    <m/>
  </r>
  <r>
    <x v="8"/>
    <x v="0"/>
    <x v="7"/>
    <x v="0"/>
    <x v="0"/>
    <x v="0"/>
    <x v="27"/>
    <x v="148"/>
    <s v=" PANGEA NATURAL PRODUCTS S.A.S."/>
    <n v="77283"/>
  </r>
  <r>
    <x v="8"/>
    <x v="0"/>
    <x v="7"/>
    <x v="0"/>
    <x v="0"/>
    <x v="0"/>
    <x v="27"/>
    <x v="139"/>
    <s v=" PANGEA NATURAL PRODUCTS S.A.S."/>
    <m/>
  </r>
  <r>
    <x v="8"/>
    <x v="0"/>
    <x v="7"/>
    <x v="0"/>
    <x v="0"/>
    <x v="0"/>
    <x v="27"/>
    <x v="149"/>
    <s v=" PANGEA NATURAL PRODUCTS S.A.S."/>
    <n v="485083.58"/>
  </r>
  <r>
    <x v="8"/>
    <x v="0"/>
    <x v="7"/>
    <x v="0"/>
    <x v="0"/>
    <x v="0"/>
    <x v="22"/>
    <x v="105"/>
    <s v=" PANGEA NATURAL PRODUCTS S.A.S."/>
    <m/>
  </r>
  <r>
    <x v="8"/>
    <x v="0"/>
    <x v="7"/>
    <x v="0"/>
    <x v="0"/>
    <x v="0"/>
    <x v="16"/>
    <x v="86"/>
    <s v="RUBEN DARIO DELGADO GUERRA"/>
    <m/>
  </r>
  <r>
    <x v="8"/>
    <x v="0"/>
    <x v="7"/>
    <x v="0"/>
    <x v="0"/>
    <x v="0"/>
    <x v="16"/>
    <x v="86"/>
    <s v="AEROVIAS DE INTEGRACION REGIONAL S A"/>
    <m/>
  </r>
  <r>
    <x v="8"/>
    <x v="0"/>
    <x v="7"/>
    <x v="0"/>
    <x v="0"/>
    <x v="0"/>
    <x v="16"/>
    <x v="86"/>
    <s v="AEROVIAS DEL CONTINENTE AMERICANO S.A."/>
    <m/>
  </r>
  <r>
    <x v="8"/>
    <x v="0"/>
    <x v="7"/>
    <x v="0"/>
    <x v="0"/>
    <x v="0"/>
    <x v="16"/>
    <x v="117"/>
    <s v="RUBEN DARIO DELGADO GUERRA"/>
    <n v="625000"/>
  </r>
  <r>
    <x v="8"/>
    <x v="0"/>
    <x v="7"/>
    <x v="0"/>
    <x v="0"/>
    <x v="0"/>
    <x v="16"/>
    <x v="117"/>
    <s v="Hotel Laureles Plaza SAS"/>
    <m/>
  </r>
  <r>
    <x v="8"/>
    <x v="0"/>
    <x v="7"/>
    <x v="0"/>
    <x v="0"/>
    <x v="0"/>
    <x v="16"/>
    <x v="117"/>
    <s v="CIENTO UNO S.A.S"/>
    <m/>
  </r>
  <r>
    <x v="8"/>
    <x v="0"/>
    <x v="7"/>
    <x v="0"/>
    <x v="0"/>
    <x v="0"/>
    <x v="22"/>
    <x v="105"/>
    <m/>
    <m/>
  </r>
  <r>
    <x v="8"/>
    <x v="0"/>
    <x v="7"/>
    <x v="0"/>
    <x v="0"/>
    <x v="0"/>
    <x v="2"/>
    <x v="87"/>
    <s v=" SHOPIFY INC"/>
    <m/>
  </r>
  <r>
    <x v="8"/>
    <x v="0"/>
    <x v="7"/>
    <x v="0"/>
    <x v="0"/>
    <x v="0"/>
    <x v="2"/>
    <x v="87"/>
    <s v="CORPORACION CLUB DE TENIS CALI"/>
    <n v="987381"/>
  </r>
  <r>
    <x v="8"/>
    <x v="0"/>
    <x v="7"/>
    <x v="0"/>
    <x v="0"/>
    <x v="0"/>
    <x v="2"/>
    <x v="87"/>
    <s v="MELONN SAS"/>
    <n v="210900"/>
  </r>
  <r>
    <x v="8"/>
    <x v="0"/>
    <x v="7"/>
    <x v="0"/>
    <x v="0"/>
    <x v="0"/>
    <x v="2"/>
    <x v="87"/>
    <s v="Open IA"/>
    <m/>
  </r>
  <r>
    <x v="8"/>
    <x v="0"/>
    <x v="7"/>
    <x v="0"/>
    <x v="0"/>
    <x v="0"/>
    <x v="2"/>
    <x v="155"/>
    <s v="CORPORACION CLUB DE TENIS CALI"/>
    <m/>
  </r>
  <r>
    <x v="8"/>
    <x v="0"/>
    <x v="7"/>
    <x v="0"/>
    <x v="0"/>
    <x v="0"/>
    <x v="2"/>
    <x v="155"/>
    <s v="CANTINA LA 15 SAS"/>
    <m/>
  </r>
  <r>
    <x v="8"/>
    <x v="0"/>
    <x v="7"/>
    <x v="0"/>
    <x v="0"/>
    <x v="0"/>
    <x v="2"/>
    <x v="155"/>
    <m/>
    <m/>
  </r>
  <r>
    <x v="8"/>
    <x v="0"/>
    <x v="7"/>
    <x v="0"/>
    <x v="0"/>
    <x v="0"/>
    <x v="2"/>
    <x v="88"/>
    <s v="ALMACENES EXITO S.A."/>
    <n v="61736.99"/>
  </r>
  <r>
    <x v="8"/>
    <x v="0"/>
    <x v="7"/>
    <x v="0"/>
    <x v="0"/>
    <x v="0"/>
    <x v="2"/>
    <x v="88"/>
    <s v="JAIME ANDRES DAMELINES CASANOVA"/>
    <n v="32400"/>
  </r>
  <r>
    <x v="8"/>
    <x v="0"/>
    <x v="7"/>
    <x v="0"/>
    <x v="0"/>
    <x v="0"/>
    <x v="2"/>
    <x v="89"/>
    <s v=" ANILLANDO CALI LTDA"/>
    <m/>
  </r>
  <r>
    <x v="8"/>
    <x v="0"/>
    <x v="7"/>
    <x v="0"/>
    <x v="0"/>
    <x v="0"/>
    <x v="2"/>
    <x v="88"/>
    <s v=" BOLSAS Y PLASTICOS LA 15 LTDA"/>
    <m/>
  </r>
  <r>
    <x v="8"/>
    <x v="0"/>
    <x v="7"/>
    <x v="0"/>
    <x v="0"/>
    <x v="0"/>
    <x v="2"/>
    <x v="88"/>
    <s v="SAN CAMILO COFFE INDUSTRY SAS"/>
    <n v="166666.65"/>
  </r>
  <r>
    <x v="8"/>
    <x v="0"/>
    <x v="7"/>
    <x v="0"/>
    <x v="0"/>
    <x v="0"/>
    <x v="2"/>
    <x v="88"/>
    <s v="JAIME ANDRES DAMELINES CASANOVA"/>
    <m/>
  </r>
  <r>
    <x v="8"/>
    <x v="0"/>
    <x v="7"/>
    <x v="0"/>
    <x v="0"/>
    <x v="0"/>
    <x v="2"/>
    <x v="89"/>
    <s v=" ANILLANDO CALI LTDA"/>
    <n v="47647"/>
  </r>
  <r>
    <x v="8"/>
    <x v="0"/>
    <x v="7"/>
    <x v="0"/>
    <x v="0"/>
    <x v="0"/>
    <x v="2"/>
    <x v="89"/>
    <s v="IMAGEN IMPRESORES JA S.A.S."/>
    <n v="108000"/>
  </r>
  <r>
    <x v="8"/>
    <x v="0"/>
    <x v="7"/>
    <x v="0"/>
    <x v="0"/>
    <x v="0"/>
    <x v="2"/>
    <x v="89"/>
    <s v="COLOMBIANA DE COMERCIO SA"/>
    <n v="85546"/>
  </r>
  <r>
    <x v="8"/>
    <x v="0"/>
    <x v="7"/>
    <x v="0"/>
    <x v="0"/>
    <x v="0"/>
    <x v="2"/>
    <x v="90"/>
    <s v="GRUPO ARGURI SAS "/>
    <n v="519680"/>
  </r>
  <r>
    <x v="8"/>
    <x v="0"/>
    <x v="7"/>
    <x v="0"/>
    <x v="0"/>
    <x v="0"/>
    <x v="2"/>
    <x v="90"/>
    <m/>
    <m/>
  </r>
  <r>
    <x v="8"/>
    <x v="0"/>
    <x v="7"/>
    <x v="0"/>
    <x v="0"/>
    <x v="0"/>
    <x v="2"/>
    <x v="89"/>
    <s v="OBELISCO DELI UNICENTRO"/>
    <n v="305798.32"/>
  </r>
  <r>
    <x v="8"/>
    <x v="0"/>
    <x v="7"/>
    <x v="0"/>
    <x v="0"/>
    <x v="0"/>
    <x v="2"/>
    <x v="91"/>
    <s v="ONLINE MARIA DEL MAR MEZU PALACIOS"/>
    <m/>
  </r>
  <r>
    <x v="8"/>
    <x v="0"/>
    <x v="7"/>
    <x v="0"/>
    <x v="0"/>
    <x v="0"/>
    <x v="2"/>
    <x v="91"/>
    <s v="DIANA JAISURY CASTRO MURILLO"/>
    <n v="32000"/>
  </r>
  <r>
    <x v="8"/>
    <x v="0"/>
    <x v="7"/>
    <x v="0"/>
    <x v="0"/>
    <x v="0"/>
    <x v="2"/>
    <x v="91"/>
    <s v="222222222222"/>
    <n v="16500"/>
  </r>
  <r>
    <x v="8"/>
    <x v="0"/>
    <x v="7"/>
    <x v="0"/>
    <x v="0"/>
    <x v="0"/>
    <x v="2"/>
    <x v="91"/>
    <s v="K RAMIREZ SAS"/>
    <n v="42564"/>
  </r>
  <r>
    <x v="8"/>
    <x v="0"/>
    <x v="7"/>
    <x v="0"/>
    <x v="0"/>
    <x v="0"/>
    <x v="2"/>
    <x v="91"/>
    <s v="SURTIDORA DE AVES 22 DCB S A S"/>
    <n v="64166.66"/>
  </r>
  <r>
    <x v="8"/>
    <x v="0"/>
    <x v="7"/>
    <x v="0"/>
    <x v="0"/>
    <x v="0"/>
    <x v="2"/>
    <x v="91"/>
    <s v="S Y T INVERSIONES S.A.S."/>
    <n v="1431018.93"/>
  </r>
  <r>
    <x v="8"/>
    <x v="0"/>
    <x v="7"/>
    <x v="0"/>
    <x v="0"/>
    <x v="0"/>
    <x v="2"/>
    <x v="84"/>
    <s v=" ANILLANDO CALI LTDA"/>
    <m/>
  </r>
  <r>
    <x v="8"/>
    <x v="0"/>
    <x v="7"/>
    <x v="0"/>
    <x v="0"/>
    <x v="0"/>
    <x v="2"/>
    <x v="136"/>
    <s v="ONLINE MARIA DEL MAR MEZU PALACIOS"/>
    <m/>
  </r>
  <r>
    <x v="8"/>
    <x v="0"/>
    <x v="7"/>
    <x v="0"/>
    <x v="0"/>
    <x v="0"/>
    <x v="2"/>
    <x v="136"/>
    <s v="SAN CAMILO COFFE INDUSTRY SAS"/>
    <n v="8000"/>
  </r>
  <r>
    <x v="8"/>
    <x v="0"/>
    <x v="7"/>
    <x v="0"/>
    <x v="0"/>
    <x v="0"/>
    <x v="2"/>
    <x v="136"/>
    <s v="AGUSTIN ARMANDO POVEDA OVIEDO"/>
    <m/>
  </r>
  <r>
    <x v="8"/>
    <x v="0"/>
    <x v="7"/>
    <x v="0"/>
    <x v="0"/>
    <x v="0"/>
    <x v="2"/>
    <x v="136"/>
    <s v="Alexandra Marin"/>
    <m/>
  </r>
  <r>
    <x v="8"/>
    <x v="0"/>
    <x v="7"/>
    <x v="0"/>
    <x v="0"/>
    <x v="0"/>
    <x v="2"/>
    <x v="136"/>
    <s v="MANUEL ACOSTA"/>
    <n v="92200"/>
  </r>
  <r>
    <x v="8"/>
    <x v="0"/>
    <x v="7"/>
    <x v="0"/>
    <x v="0"/>
    <x v="0"/>
    <x v="2"/>
    <x v="136"/>
    <s v="ONLINE OSCAR ESCOBAR JIMENEZ"/>
    <n v="24500"/>
  </r>
  <r>
    <x v="8"/>
    <x v="0"/>
    <x v="7"/>
    <x v="0"/>
    <x v="0"/>
    <x v="0"/>
    <x v="2"/>
    <x v="141"/>
    <s v="ONLINE OSCAR ESCOBAR JIMENEZ"/>
    <m/>
  </r>
  <r>
    <x v="8"/>
    <x v="0"/>
    <x v="7"/>
    <x v="0"/>
    <x v="0"/>
    <x v="0"/>
    <x v="2"/>
    <x v="141"/>
    <m/>
    <m/>
  </r>
  <r>
    <x v="8"/>
    <x v="0"/>
    <x v="7"/>
    <x v="0"/>
    <x v="0"/>
    <x v="0"/>
    <x v="2"/>
    <x v="141"/>
    <m/>
    <m/>
  </r>
  <r>
    <x v="8"/>
    <x v="0"/>
    <x v="7"/>
    <x v="0"/>
    <x v="0"/>
    <x v="0"/>
    <x v="2"/>
    <x v="93"/>
    <m/>
    <m/>
  </r>
  <r>
    <x v="8"/>
    <x v="0"/>
    <x v="7"/>
    <x v="0"/>
    <x v="0"/>
    <x v="0"/>
    <x v="2"/>
    <x v="84"/>
    <s v=" ANILLANDO CALI LTDA"/>
    <m/>
  </r>
  <r>
    <x v="8"/>
    <x v="0"/>
    <x v="7"/>
    <x v="0"/>
    <x v="0"/>
    <x v="0"/>
    <x v="2"/>
    <x v="84"/>
    <s v="SANATCRISTALES SAS"/>
    <m/>
  </r>
  <r>
    <x v="8"/>
    <x v="0"/>
    <x v="7"/>
    <x v="0"/>
    <x v="0"/>
    <x v="0"/>
    <x v="2"/>
    <x v="84"/>
    <s v="Andres Eduardo Mogollon Echeverry"/>
    <m/>
  </r>
  <r>
    <x v="8"/>
    <x v="0"/>
    <x v="7"/>
    <x v="0"/>
    <x v="0"/>
    <x v="0"/>
    <x v="2"/>
    <x v="84"/>
    <m/>
    <m/>
  </r>
  <r>
    <x v="8"/>
    <x v="0"/>
    <x v="7"/>
    <x v="0"/>
    <x v="0"/>
    <x v="0"/>
    <x v="2"/>
    <x v="84"/>
    <m/>
    <m/>
  </r>
  <r>
    <x v="8"/>
    <x v="0"/>
    <x v="7"/>
    <x v="0"/>
    <x v="0"/>
    <x v="0"/>
    <x v="2"/>
    <x v="84"/>
    <m/>
    <m/>
  </r>
  <r>
    <x v="8"/>
    <x v="0"/>
    <x v="7"/>
    <x v="0"/>
    <x v="0"/>
    <x v="0"/>
    <x v="2"/>
    <x v="84"/>
    <m/>
    <m/>
  </r>
  <r>
    <x v="8"/>
    <x v="0"/>
    <x v="7"/>
    <x v="0"/>
    <x v="0"/>
    <x v="0"/>
    <x v="2"/>
    <x v="84"/>
    <m/>
    <m/>
  </r>
  <r>
    <x v="8"/>
    <x v="0"/>
    <x v="7"/>
    <x v="0"/>
    <x v="0"/>
    <x v="0"/>
    <x v="2"/>
    <x v="84"/>
    <m/>
    <m/>
  </r>
  <r>
    <x v="8"/>
    <x v="0"/>
    <x v="7"/>
    <x v="0"/>
    <x v="0"/>
    <x v="0"/>
    <x v="2"/>
    <x v="84"/>
    <m/>
    <m/>
  </r>
  <r>
    <x v="8"/>
    <x v="0"/>
    <x v="7"/>
    <x v="0"/>
    <x v="0"/>
    <x v="7"/>
    <x v="4"/>
    <x v="119"/>
    <s v="DAVID MUÑOZ MONTOYA"/>
    <n v="3963333"/>
  </r>
  <r>
    <x v="8"/>
    <x v="0"/>
    <x v="7"/>
    <x v="0"/>
    <x v="0"/>
    <x v="7"/>
    <x v="4"/>
    <x v="119"/>
    <s v="ALEXANDRA MARIN RAMIREZ"/>
    <n v="3550000"/>
  </r>
  <r>
    <x v="8"/>
    <x v="0"/>
    <x v="7"/>
    <x v="0"/>
    <x v="0"/>
    <x v="7"/>
    <x v="4"/>
    <x v="119"/>
    <s v="OSCAR ESCOBAR JIMÉNEZ"/>
    <n v="6000000"/>
  </r>
  <r>
    <x v="8"/>
    <x v="0"/>
    <x v="7"/>
    <x v="0"/>
    <x v="0"/>
    <x v="7"/>
    <x v="4"/>
    <x v="119"/>
    <s v="Karol Dahiana Pinto Gallego"/>
    <n v="1800000"/>
  </r>
  <r>
    <x v="8"/>
    <x v="0"/>
    <x v="7"/>
    <x v="0"/>
    <x v="0"/>
    <x v="7"/>
    <x v="4"/>
    <x v="119"/>
    <s v="Andres Eduardo Mogollon Echeverry"/>
    <n v="6550000"/>
  </r>
  <r>
    <x v="8"/>
    <x v="0"/>
    <x v="7"/>
    <x v="0"/>
    <x v="0"/>
    <x v="7"/>
    <x v="4"/>
    <x v="120"/>
    <s v="Karol Dahiana Pinto Gallego"/>
    <n v="200000"/>
  </r>
  <r>
    <x v="8"/>
    <x v="0"/>
    <x v="7"/>
    <x v="0"/>
    <x v="0"/>
    <x v="7"/>
    <x v="4"/>
    <x v="121"/>
    <s v="DAVID MUÑOZ MONTOYA"/>
    <n v="1526167"/>
  </r>
  <r>
    <x v="8"/>
    <x v="0"/>
    <x v="7"/>
    <x v="0"/>
    <x v="0"/>
    <x v="7"/>
    <x v="4"/>
    <x v="121"/>
    <s v="OSCAR ESCOBAR JIMÉNEZ"/>
    <n v="1120667"/>
  </r>
  <r>
    <x v="8"/>
    <x v="0"/>
    <x v="7"/>
    <x v="0"/>
    <x v="0"/>
    <x v="7"/>
    <x v="4"/>
    <x v="121"/>
    <s v="ALEXANDRA MARIN RAMIREZ"/>
    <n v="295833"/>
  </r>
  <r>
    <x v="8"/>
    <x v="0"/>
    <x v="7"/>
    <x v="0"/>
    <x v="0"/>
    <x v="7"/>
    <x v="4"/>
    <x v="121"/>
    <s v="Karol Dahiana Pinto Gallego"/>
    <n v="166667"/>
  </r>
  <r>
    <x v="8"/>
    <x v="0"/>
    <x v="7"/>
    <x v="0"/>
    <x v="0"/>
    <x v="7"/>
    <x v="4"/>
    <x v="121"/>
    <s v="Andres Eduardo Mogollon Echeverry"/>
    <n v="545833"/>
  </r>
  <r>
    <x v="8"/>
    <x v="0"/>
    <x v="7"/>
    <x v="0"/>
    <x v="0"/>
    <x v="7"/>
    <x v="4"/>
    <x v="122"/>
    <s v="DAVID MUÑOZ MONTOYA"/>
    <n v="183140"/>
  </r>
  <r>
    <x v="8"/>
    <x v="0"/>
    <x v="7"/>
    <x v="0"/>
    <x v="0"/>
    <x v="7"/>
    <x v="4"/>
    <x v="122"/>
    <s v="ALEXANDRA MARIN RAMIREZ"/>
    <n v="35500"/>
  </r>
  <r>
    <x v="8"/>
    <x v="0"/>
    <x v="7"/>
    <x v="0"/>
    <x v="0"/>
    <x v="7"/>
    <x v="4"/>
    <x v="122"/>
    <s v="OSCAR ESCOBAR JIMÉNEZ"/>
    <n v="134480"/>
  </r>
  <r>
    <x v="8"/>
    <x v="0"/>
    <x v="7"/>
    <x v="0"/>
    <x v="0"/>
    <x v="7"/>
    <x v="4"/>
    <x v="122"/>
    <s v="Karol Dahiana Pinto Gallego"/>
    <n v="20000"/>
  </r>
  <r>
    <x v="8"/>
    <x v="0"/>
    <x v="7"/>
    <x v="0"/>
    <x v="0"/>
    <x v="7"/>
    <x v="4"/>
    <x v="122"/>
    <s v="Andres Eduardo Mogollon Echeverry"/>
    <n v="65500"/>
  </r>
  <r>
    <x v="8"/>
    <x v="0"/>
    <x v="7"/>
    <x v="0"/>
    <x v="0"/>
    <x v="7"/>
    <x v="4"/>
    <x v="123"/>
    <s v="DAVID MUÑOZ MONTOYA"/>
    <n v="1526167"/>
  </r>
  <r>
    <x v="8"/>
    <x v="0"/>
    <x v="7"/>
    <x v="0"/>
    <x v="0"/>
    <x v="7"/>
    <x v="4"/>
    <x v="123"/>
    <s v="OSCAR ESCOBAR JIMÉNEZ"/>
    <n v="1120667"/>
  </r>
  <r>
    <x v="8"/>
    <x v="0"/>
    <x v="7"/>
    <x v="0"/>
    <x v="0"/>
    <x v="7"/>
    <x v="4"/>
    <x v="123"/>
    <s v="ALEXANDRA MARIN RAMIREZ"/>
    <n v="295833"/>
  </r>
  <r>
    <x v="8"/>
    <x v="0"/>
    <x v="7"/>
    <x v="0"/>
    <x v="0"/>
    <x v="7"/>
    <x v="4"/>
    <x v="123"/>
    <s v="Karol Dahiana Pinto Gallego"/>
    <n v="166667"/>
  </r>
  <r>
    <x v="8"/>
    <x v="0"/>
    <x v="7"/>
    <x v="0"/>
    <x v="0"/>
    <x v="7"/>
    <x v="4"/>
    <x v="123"/>
    <s v="Andres Eduardo Mogollon Echeverry"/>
    <n v="545833"/>
  </r>
  <r>
    <x v="8"/>
    <x v="0"/>
    <x v="7"/>
    <x v="0"/>
    <x v="0"/>
    <x v="7"/>
    <x v="4"/>
    <x v="124"/>
    <s v="DAVID MUÑOZ MONTOYA"/>
    <n v="1903550"/>
  </r>
  <r>
    <x v="8"/>
    <x v="0"/>
    <x v="7"/>
    <x v="0"/>
    <x v="0"/>
    <x v="7"/>
    <x v="4"/>
    <x v="124"/>
    <s v="OSCAR ESCOBAR JIMÉNEZ"/>
    <n v="560333"/>
  </r>
  <r>
    <x v="8"/>
    <x v="0"/>
    <x v="7"/>
    <x v="0"/>
    <x v="0"/>
    <x v="7"/>
    <x v="4"/>
    <x v="124"/>
    <s v="ALEXANDRA MARIN RAMIREZ"/>
    <n v="147917"/>
  </r>
  <r>
    <x v="8"/>
    <x v="0"/>
    <x v="7"/>
    <x v="0"/>
    <x v="0"/>
    <x v="7"/>
    <x v="4"/>
    <x v="124"/>
    <s v="Karol Dahiana Pinto Gallego"/>
    <n v="75000"/>
  </r>
  <r>
    <x v="8"/>
    <x v="0"/>
    <x v="7"/>
    <x v="0"/>
    <x v="0"/>
    <x v="7"/>
    <x v="4"/>
    <x v="124"/>
    <s v="Andres Eduardo Mogollon Echeverry"/>
    <n v="272917"/>
  </r>
  <r>
    <x v="8"/>
    <x v="0"/>
    <x v="7"/>
    <x v="0"/>
    <x v="0"/>
    <x v="7"/>
    <x v="4"/>
    <x v="135"/>
    <m/>
    <m/>
  </r>
  <r>
    <x v="8"/>
    <x v="0"/>
    <x v="7"/>
    <x v="0"/>
    <x v="0"/>
    <x v="7"/>
    <x v="4"/>
    <x v="167"/>
    <s v="Andres Eduardo Mogollon Echeverry"/>
    <m/>
  </r>
  <r>
    <x v="8"/>
    <x v="0"/>
    <x v="7"/>
    <x v="0"/>
    <x v="0"/>
    <x v="7"/>
    <x v="4"/>
    <x v="144"/>
    <s v="DAVID MUÑOZ MONTOYA"/>
    <n v="14214000"/>
  </r>
  <r>
    <x v="8"/>
    <x v="0"/>
    <x v="7"/>
    <x v="0"/>
    <x v="0"/>
    <x v="7"/>
    <x v="4"/>
    <x v="144"/>
    <s v="OSCAR ESCOBAR JIMÉNEZ"/>
    <n v="7448000"/>
  </r>
  <r>
    <x v="8"/>
    <x v="0"/>
    <x v="7"/>
    <x v="0"/>
    <x v="0"/>
    <x v="7"/>
    <x v="4"/>
    <x v="126"/>
    <m/>
    <m/>
  </r>
  <r>
    <x v="8"/>
    <x v="0"/>
    <x v="7"/>
    <x v="0"/>
    <x v="0"/>
    <x v="7"/>
    <x v="4"/>
    <x v="127"/>
    <s v="SEGUROS DE RIESGOS LABORALES SURAMERICANA S.A."/>
    <n v="227438"/>
  </r>
  <r>
    <x v="8"/>
    <x v="0"/>
    <x v="7"/>
    <x v="0"/>
    <x v="0"/>
    <x v="7"/>
    <x v="4"/>
    <x v="152"/>
    <s v="Eps Famisanar"/>
    <n v="1569402"/>
  </r>
  <r>
    <x v="8"/>
    <x v="0"/>
    <x v="7"/>
    <x v="0"/>
    <x v="0"/>
    <x v="7"/>
    <x v="4"/>
    <x v="128"/>
    <s v="Protección S.A"/>
    <n v="4173677"/>
  </r>
  <r>
    <x v="8"/>
    <x v="0"/>
    <x v="7"/>
    <x v="0"/>
    <x v="0"/>
    <x v="7"/>
    <x v="4"/>
    <x v="128"/>
    <s v="Porvenir"/>
    <n v="216000"/>
  </r>
  <r>
    <x v="8"/>
    <x v="0"/>
    <x v="7"/>
    <x v="0"/>
    <x v="0"/>
    <x v="7"/>
    <x v="4"/>
    <x v="128"/>
    <s v="Colpensiones"/>
    <n v="786100"/>
  </r>
  <r>
    <x v="8"/>
    <x v="0"/>
    <x v="7"/>
    <x v="0"/>
    <x v="0"/>
    <x v="7"/>
    <x v="4"/>
    <x v="129"/>
    <s v="Colsubsidio "/>
    <n v="738600"/>
  </r>
  <r>
    <x v="8"/>
    <x v="0"/>
    <x v="7"/>
    <x v="0"/>
    <x v="0"/>
    <x v="7"/>
    <x v="4"/>
    <x v="129"/>
    <s v="Comfandi"/>
    <n v="1014000"/>
  </r>
  <r>
    <x v="8"/>
    <x v="0"/>
    <x v="7"/>
    <x v="0"/>
    <x v="0"/>
    <x v="7"/>
    <x v="4"/>
    <x v="129"/>
    <s v="ICBF - Instituto Colombiano de Bienestar Familiar"/>
    <n v="554000"/>
  </r>
  <r>
    <x v="8"/>
    <x v="0"/>
    <x v="7"/>
    <x v="0"/>
    <x v="0"/>
    <x v="7"/>
    <x v="4"/>
    <x v="169"/>
    <s v="Servicio Nacional de Aprendizaje"/>
    <n v="369400"/>
  </r>
  <r>
    <x v="8"/>
    <x v="0"/>
    <x v="7"/>
    <x v="0"/>
    <x v="0"/>
    <x v="7"/>
    <x v="2"/>
    <x v="131"/>
    <s v="DAVID MUÑOZ MONTOYA"/>
    <m/>
  </r>
  <r>
    <x v="8"/>
    <x v="0"/>
    <x v="7"/>
    <x v="0"/>
    <x v="0"/>
    <x v="1"/>
    <x v="7"/>
    <x v="34"/>
    <s v="Bancolombia"/>
    <n v="143990"/>
  </r>
  <r>
    <x v="8"/>
    <x v="0"/>
    <x v="7"/>
    <x v="0"/>
    <x v="0"/>
    <x v="1"/>
    <x v="7"/>
    <x v="20"/>
    <s v="Bancolombia"/>
    <n v="261200"/>
  </r>
  <r>
    <x v="8"/>
    <x v="0"/>
    <x v="7"/>
    <x v="0"/>
    <x v="0"/>
    <x v="1"/>
    <x v="7"/>
    <x v="20"/>
    <s v="Mercadopago Colombia Ltda"/>
    <n v="1180828"/>
  </r>
  <r>
    <x v="8"/>
    <x v="0"/>
    <x v="7"/>
    <x v="0"/>
    <x v="0"/>
    <x v="1"/>
    <x v="7"/>
    <x v="101"/>
    <s v="Protección S.A"/>
    <m/>
  </r>
  <r>
    <x v="8"/>
    <x v="0"/>
    <x v="7"/>
    <x v="0"/>
    <x v="0"/>
    <x v="1"/>
    <x v="7"/>
    <x v="101"/>
    <s v="Colsubsidio "/>
    <m/>
  </r>
  <r>
    <x v="8"/>
    <x v="0"/>
    <x v="7"/>
    <x v="0"/>
    <x v="0"/>
    <x v="1"/>
    <x v="7"/>
    <x v="101"/>
    <s v="Sanitas"/>
    <m/>
  </r>
  <r>
    <x v="8"/>
    <x v="0"/>
    <x v="7"/>
    <x v="0"/>
    <x v="0"/>
    <x v="1"/>
    <x v="7"/>
    <x v="101"/>
    <s v="Eps Famisanar"/>
    <m/>
  </r>
  <r>
    <x v="8"/>
    <x v="0"/>
    <x v="7"/>
    <x v="0"/>
    <x v="0"/>
    <x v="1"/>
    <x v="7"/>
    <x v="101"/>
    <s v="EPS Sura"/>
    <m/>
  </r>
  <r>
    <x v="8"/>
    <x v="0"/>
    <x v="7"/>
    <x v="0"/>
    <x v="0"/>
    <x v="1"/>
    <x v="7"/>
    <x v="101"/>
    <s v="Comfandi "/>
    <m/>
  </r>
  <r>
    <x v="8"/>
    <x v="0"/>
    <x v="7"/>
    <x v="0"/>
    <x v="0"/>
    <x v="1"/>
    <x v="7"/>
    <x v="101"/>
    <s v="DIAN"/>
    <m/>
  </r>
  <r>
    <x v="8"/>
    <x v="0"/>
    <x v="7"/>
    <x v="0"/>
    <x v="0"/>
    <x v="1"/>
    <x v="7"/>
    <x v="159"/>
    <s v="GOOGLE LLC"/>
    <m/>
  </r>
  <r>
    <x v="8"/>
    <x v="0"/>
    <x v="7"/>
    <x v="0"/>
    <x v="0"/>
    <x v="1"/>
    <x v="7"/>
    <x v="159"/>
    <s v="FAVEBOOK IRELAND LIMITED"/>
    <m/>
  </r>
  <r>
    <x v="8"/>
    <x v="0"/>
    <x v="7"/>
    <x v="0"/>
    <x v="0"/>
    <x v="1"/>
    <x v="7"/>
    <x v="55"/>
    <s v="FARMATODO COLOMBIA S.A"/>
    <n v="9989035.6199999992"/>
  </r>
  <r>
    <x v="8"/>
    <x v="0"/>
    <x v="7"/>
    <x v="0"/>
    <x v="0"/>
    <x v="1"/>
    <x v="7"/>
    <x v="55"/>
    <s v="CONNPLANTS SAS"/>
    <m/>
  </r>
  <r>
    <x v="8"/>
    <x v="0"/>
    <x v="7"/>
    <x v="0"/>
    <x v="0"/>
    <x v="1"/>
    <x v="8"/>
    <x v="22"/>
    <s v="Bancolombia"/>
    <n v="928075.01"/>
  </r>
  <r>
    <x v="8"/>
    <x v="0"/>
    <x v="7"/>
    <x v="0"/>
    <x v="0"/>
    <x v="1"/>
    <x v="2"/>
    <x v="168"/>
    <s v="Fundapedco"/>
    <m/>
  </r>
  <r>
    <x v="8"/>
    <x v="0"/>
    <x v="7"/>
    <x v="0"/>
    <x v="0"/>
    <x v="1"/>
    <x v="8"/>
    <x v="94"/>
    <s v="CONNPLANTS SAS"/>
    <m/>
  </r>
  <r>
    <x v="8"/>
    <x v="0"/>
    <x v="7"/>
    <x v="0"/>
    <x v="0"/>
    <x v="1"/>
    <x v="8"/>
    <x v="94"/>
    <s v="MANCHOLA ASOCIADOS LTDA"/>
    <m/>
  </r>
  <r>
    <x v="8"/>
    <x v="0"/>
    <x v="7"/>
    <x v="0"/>
    <x v="0"/>
    <x v="1"/>
    <x v="8"/>
    <x v="94"/>
    <s v="Hotel Laureles Plaza SAS"/>
    <m/>
  </r>
  <r>
    <x v="8"/>
    <x v="0"/>
    <x v="7"/>
    <x v="0"/>
    <x v="0"/>
    <x v="1"/>
    <x v="8"/>
    <x v="94"/>
    <s v="HOSTAL LAS MERCEDES BOUTIQUE"/>
    <m/>
  </r>
  <r>
    <x v="8"/>
    <x v="0"/>
    <x v="7"/>
    <x v="0"/>
    <x v="0"/>
    <x v="1"/>
    <x v="8"/>
    <x v="94"/>
    <s v="DIEGO CAICEDO"/>
    <n v="2400"/>
  </r>
  <r>
    <x v="8"/>
    <x v="0"/>
    <x v="7"/>
    <x v="0"/>
    <x v="0"/>
    <x v="1"/>
    <x v="8"/>
    <x v="94"/>
    <s v="ANA ERAZO"/>
    <m/>
  </r>
  <r>
    <x v="8"/>
    <x v="0"/>
    <x v="7"/>
    <x v="0"/>
    <x v="0"/>
    <x v="1"/>
    <x v="8"/>
    <x v="94"/>
    <s v="PRODUCCION GRAFICA EDITORES SAS"/>
    <n v="2541"/>
  </r>
  <r>
    <x v="8"/>
    <x v="0"/>
    <x v="7"/>
    <x v="0"/>
    <x v="0"/>
    <x v="1"/>
    <x v="8"/>
    <x v="94"/>
    <s v="Donaldo Antonio Gonzalez Barrios"/>
    <n v="8500"/>
  </r>
  <r>
    <x v="8"/>
    <x v="0"/>
    <x v="7"/>
    <x v="0"/>
    <x v="0"/>
    <x v="1"/>
    <x v="8"/>
    <x v="94"/>
    <s v="RUBEN DARIO DELGADO GUERRA"/>
    <n v="27375"/>
  </r>
  <r>
    <x v="8"/>
    <x v="0"/>
    <x v="7"/>
    <x v="0"/>
    <x v="0"/>
    <x v="1"/>
    <x v="8"/>
    <x v="95"/>
    <m/>
    <m/>
  </r>
  <r>
    <x v="8"/>
    <x v="0"/>
    <x v="7"/>
    <x v="0"/>
    <x v="0"/>
    <x v="1"/>
    <x v="8"/>
    <x v="94"/>
    <s v="EMPACKING GLOBAL SAS"/>
    <m/>
  </r>
  <r>
    <x v="8"/>
    <x v="0"/>
    <x v="7"/>
    <x v="0"/>
    <x v="0"/>
    <x v="1"/>
    <x v="8"/>
    <x v="156"/>
    <s v="MUNICIPIO DE SANTIAGO DE CALI"/>
    <m/>
  </r>
  <r>
    <x v="8"/>
    <x v="0"/>
    <x v="7"/>
    <x v="0"/>
    <x v="0"/>
    <x v="1"/>
    <x v="8"/>
    <x v="156"/>
    <s v=" COLOMBIA TELECOMUNICACIONES S.A. E.S.P."/>
    <m/>
  </r>
  <r>
    <x v="8"/>
    <x v="0"/>
    <x v="7"/>
    <x v="0"/>
    <x v="0"/>
    <x v="1"/>
    <x v="8"/>
    <x v="156"/>
    <s v="Protección S.A"/>
    <m/>
  </r>
  <r>
    <x v="8"/>
    <x v="0"/>
    <x v="7"/>
    <x v="0"/>
    <x v="0"/>
    <x v="1"/>
    <x v="8"/>
    <x v="156"/>
    <s v="RANPACK SAS"/>
    <m/>
  </r>
  <r>
    <x v="8"/>
    <x v="0"/>
    <x v="7"/>
    <x v="0"/>
    <x v="0"/>
    <x v="1"/>
    <x v="8"/>
    <x v="156"/>
    <s v="MERCADEO COMPARTIDO SAS"/>
    <m/>
  </r>
  <r>
    <x v="8"/>
    <x v="0"/>
    <x v="7"/>
    <x v="0"/>
    <x v="0"/>
    <x v="1"/>
    <x v="8"/>
    <x v="156"/>
    <s v="ALLTAG SAS"/>
    <m/>
  </r>
  <r>
    <x v="8"/>
    <x v="0"/>
    <x v="7"/>
    <x v="0"/>
    <x v="0"/>
    <x v="1"/>
    <x v="8"/>
    <x v="156"/>
    <s v="FARMAVIT EMPRESA ASOCIATIVA DE TRABAJO"/>
    <m/>
  </r>
  <r>
    <x v="8"/>
    <x v="0"/>
    <x v="7"/>
    <x v="0"/>
    <x v="0"/>
    <x v="1"/>
    <x v="8"/>
    <x v="156"/>
    <s v="AEROVIAS DEL CONTINENTE AMERICANO S.A."/>
    <m/>
  </r>
  <r>
    <x v="8"/>
    <x v="0"/>
    <x v="7"/>
    <x v="0"/>
    <x v="0"/>
    <x v="1"/>
    <x v="8"/>
    <x v="156"/>
    <s v="MELONN SAS"/>
    <m/>
  </r>
  <r>
    <x v="8"/>
    <x v="0"/>
    <x v="7"/>
    <x v="0"/>
    <x v="0"/>
    <x v="1"/>
    <x v="8"/>
    <x v="156"/>
    <s v="DIAN"/>
    <n v="1160.52"/>
  </r>
  <r>
    <x v="8"/>
    <x v="0"/>
    <x v="7"/>
    <x v="0"/>
    <x v="0"/>
    <x v="1"/>
    <x v="8"/>
    <x v="156"/>
    <s v="MUNICIPIO DE SANTIAGO DE CALI"/>
    <m/>
  </r>
  <r>
    <x v="8"/>
    <x v="0"/>
    <x v="7"/>
    <x v="0"/>
    <x v="0"/>
    <x v="1"/>
    <x v="8"/>
    <x v="156"/>
    <m/>
    <m/>
  </r>
  <r>
    <x v="8"/>
    <x v="0"/>
    <x v="7"/>
    <x v="0"/>
    <x v="0"/>
    <x v="1"/>
    <x v="8"/>
    <x v="156"/>
    <m/>
    <m/>
  </r>
  <r>
    <x v="8"/>
    <x v="0"/>
    <x v="7"/>
    <x v="0"/>
    <x v="0"/>
    <x v="1"/>
    <x v="8"/>
    <x v="4"/>
    <s v="ONLINE MARIA DEL MAR MEZU PALACIOS"/>
    <m/>
  </r>
  <r>
    <x v="8"/>
    <x v="0"/>
    <x v="7"/>
    <x v="0"/>
    <x v="0"/>
    <x v="1"/>
    <x v="8"/>
    <x v="4"/>
    <s v="ALMACENES EXITO S.A."/>
    <m/>
  </r>
  <r>
    <x v="8"/>
    <x v="0"/>
    <x v="7"/>
    <x v="0"/>
    <x v="0"/>
    <x v="1"/>
    <x v="8"/>
    <x v="4"/>
    <s v="Consumidor Final"/>
    <n v="36000"/>
  </r>
  <r>
    <x v="8"/>
    <x v="0"/>
    <x v="7"/>
    <x v="0"/>
    <x v="0"/>
    <x v="1"/>
    <x v="8"/>
    <x v="4"/>
    <s v="ONLINE Laura Mosquera"/>
    <n v="11800"/>
  </r>
  <r>
    <x v="8"/>
    <x v="0"/>
    <x v="7"/>
    <x v="0"/>
    <x v="0"/>
    <x v="1"/>
    <x v="8"/>
    <x v="4"/>
    <s v=" KOBA COLOMBIA SAS"/>
    <m/>
  </r>
  <r>
    <x v="8"/>
    <x v="0"/>
    <x v="7"/>
    <x v="0"/>
    <x v="0"/>
    <x v="1"/>
    <x v="8"/>
    <x v="4"/>
    <s v="FARMAVIT EMPRESA ASOCIATIVA DE TRABAJO"/>
    <m/>
  </r>
  <r>
    <x v="8"/>
    <x v="0"/>
    <x v="7"/>
    <x v="0"/>
    <x v="0"/>
    <x v="1"/>
    <x v="8"/>
    <x v="4"/>
    <s v=" GODADDY"/>
    <m/>
  </r>
  <r>
    <x v="8"/>
    <x v="0"/>
    <x v="7"/>
    <x v="0"/>
    <x v="0"/>
    <x v="1"/>
    <x v="8"/>
    <x v="4"/>
    <s v="FUNDACION ZOOLOGICA DE CALI REST  HACIENDA DEL BOSQUE"/>
    <m/>
  </r>
  <r>
    <x v="8"/>
    <x v="0"/>
    <x v="7"/>
    <x v="0"/>
    <x v="0"/>
    <x v="1"/>
    <x v="8"/>
    <x v="4"/>
    <s v="HM HENNES MAURITZ COLOMBIA SAS"/>
    <m/>
  </r>
  <r>
    <x v="8"/>
    <x v="0"/>
    <x v="7"/>
    <x v="0"/>
    <x v="0"/>
    <x v="1"/>
    <x v="8"/>
    <x v="4"/>
    <s v="META PLATAFORMS IRELAND LIMITED"/>
    <m/>
  </r>
  <r>
    <x v="8"/>
    <x v="0"/>
    <x v="7"/>
    <x v="0"/>
    <x v="0"/>
    <x v="1"/>
    <x v="8"/>
    <x v="4"/>
    <s v="CORPORACION CLUB DE TENIS CALI"/>
    <m/>
  </r>
  <r>
    <x v="8"/>
    <x v="0"/>
    <x v="7"/>
    <x v="0"/>
    <x v="0"/>
    <x v="1"/>
    <x v="8"/>
    <x v="4"/>
    <s v=" PANGEA NATURAL PRODUCTS S.A.S."/>
    <m/>
  </r>
  <r>
    <x v="8"/>
    <x v="0"/>
    <x v="7"/>
    <x v="0"/>
    <x v="0"/>
    <x v="1"/>
    <x v="8"/>
    <x v="4"/>
    <s v=" TDT SAS"/>
    <m/>
  </r>
  <r>
    <x v="8"/>
    <x v="0"/>
    <x v="7"/>
    <x v="0"/>
    <x v="0"/>
    <x v="1"/>
    <x v="8"/>
    <x v="4"/>
    <s v="SEBASTIAN MENDOZA CASTAÑO"/>
    <m/>
  </r>
  <r>
    <x v="8"/>
    <x v="0"/>
    <x v="7"/>
    <x v="0"/>
    <x v="0"/>
    <x v="1"/>
    <x v="8"/>
    <x v="4"/>
    <s v="ONLINE MARIA DEL MAR MEZU PALACIOS"/>
    <m/>
  </r>
  <r>
    <x v="8"/>
    <x v="0"/>
    <x v="7"/>
    <x v="0"/>
    <x v="0"/>
    <x v="1"/>
    <x v="8"/>
    <x v="4"/>
    <s v="ONLINE OSCAR ESCOBAR JIMENEZ"/>
    <m/>
  </r>
  <r>
    <x v="8"/>
    <x v="0"/>
    <x v="7"/>
    <x v="0"/>
    <x v="0"/>
    <x v="1"/>
    <x v="8"/>
    <x v="4"/>
    <s v="COLOMBIANA DE COMERCIO SA"/>
    <m/>
  </r>
  <r>
    <x v="8"/>
    <x v="0"/>
    <x v="7"/>
    <x v="0"/>
    <x v="0"/>
    <x v="1"/>
    <x v="8"/>
    <x v="4"/>
    <s v="DIAN"/>
    <m/>
  </r>
  <r>
    <x v="8"/>
    <x v="0"/>
    <x v="7"/>
    <x v="0"/>
    <x v="0"/>
    <x v="1"/>
    <x v="8"/>
    <x v="4"/>
    <s v="FARMACIA DROGUERIA SAN JORGE LTDA"/>
    <m/>
  </r>
  <r>
    <x v="8"/>
    <x v="0"/>
    <x v="7"/>
    <x v="0"/>
    <x v="0"/>
    <x v="1"/>
    <x v="8"/>
    <x v="4"/>
    <s v="GASTRONOMIA GROUP SAS"/>
    <m/>
  </r>
  <r>
    <x v="8"/>
    <x v="0"/>
    <x v="7"/>
    <x v="0"/>
    <x v="0"/>
    <x v="1"/>
    <x v="8"/>
    <x v="4"/>
    <s v="Yina Yereinza Acevedo Álvarez"/>
    <m/>
  </r>
  <r>
    <x v="8"/>
    <x v="0"/>
    <x v="7"/>
    <x v="0"/>
    <x v="0"/>
    <x v="1"/>
    <x v="8"/>
    <x v="4"/>
    <m/>
    <m/>
  </r>
  <r>
    <x v="8"/>
    <x v="0"/>
    <x v="7"/>
    <x v="0"/>
    <x v="0"/>
    <x v="1"/>
    <x v="8"/>
    <x v="4"/>
    <m/>
    <m/>
  </r>
  <r>
    <x v="8"/>
    <x v="0"/>
    <x v="7"/>
    <x v="0"/>
    <x v="0"/>
    <x v="1"/>
    <x v="8"/>
    <x v="4"/>
    <m/>
    <m/>
  </r>
  <r>
    <x v="8"/>
    <x v="0"/>
    <x v="7"/>
    <x v="0"/>
    <x v="0"/>
    <x v="1"/>
    <x v="8"/>
    <x v="4"/>
    <m/>
    <m/>
  </r>
  <r>
    <x v="8"/>
    <x v="0"/>
    <x v="7"/>
    <x v="0"/>
    <x v="0"/>
    <x v="1"/>
    <x v="8"/>
    <x v="4"/>
    <m/>
    <m/>
  </r>
  <r>
    <x v="8"/>
    <x v="0"/>
    <x v="7"/>
    <x v="0"/>
    <x v="0"/>
    <x v="1"/>
    <x v="8"/>
    <x v="4"/>
    <m/>
    <m/>
  </r>
  <r>
    <x v="8"/>
    <x v="0"/>
    <x v="7"/>
    <x v="0"/>
    <x v="0"/>
    <x v="6"/>
    <x v="23"/>
    <x v="112"/>
    <s v="DIAN"/>
    <m/>
  </r>
  <r>
    <x v="8"/>
    <x v="0"/>
    <x v="7"/>
    <x v="0"/>
    <x v="2"/>
    <x v="3"/>
    <x v="3"/>
    <x v="96"/>
    <m/>
    <m/>
  </r>
  <r>
    <x v="8"/>
    <x v="0"/>
    <x v="7"/>
    <x v="0"/>
    <x v="2"/>
    <x v="3"/>
    <x v="3"/>
    <x v="137"/>
    <s v="COOPERATIVA MULTIACTIVA UNIAGRO"/>
    <m/>
  </r>
  <r>
    <x v="8"/>
    <x v="0"/>
    <x v="7"/>
    <x v="0"/>
    <x v="2"/>
    <x v="3"/>
    <x v="3"/>
    <x v="97"/>
    <s v="LA CONCEPCION SA"/>
    <n v="656954"/>
  </r>
  <r>
    <x v="8"/>
    <x v="0"/>
    <x v="7"/>
    <x v="0"/>
    <x v="2"/>
    <x v="3"/>
    <x v="3"/>
    <x v="97"/>
    <s v="CONNPLANTS SAS"/>
    <m/>
  </r>
  <r>
    <x v="8"/>
    <x v="0"/>
    <x v="7"/>
    <x v="0"/>
    <x v="2"/>
    <x v="3"/>
    <x v="3"/>
    <x v="97"/>
    <s v="LA VITAL COLOMBIA SAS"/>
    <m/>
  </r>
  <r>
    <x v="8"/>
    <x v="0"/>
    <x v="7"/>
    <x v="0"/>
    <x v="2"/>
    <x v="3"/>
    <x v="3"/>
    <x v="97"/>
    <s v="ASOCIACION AGROPIMIENTERA VALLE DEL GUAMEZ"/>
    <n v="1110000"/>
  </r>
  <r>
    <x v="8"/>
    <x v="0"/>
    <x v="7"/>
    <x v="0"/>
    <x v="2"/>
    <x v="3"/>
    <x v="3"/>
    <x v="97"/>
    <m/>
    <m/>
  </r>
  <r>
    <x v="8"/>
    <x v="0"/>
    <x v="7"/>
    <x v="0"/>
    <x v="2"/>
    <x v="3"/>
    <x v="3"/>
    <x v="97"/>
    <m/>
    <m/>
  </r>
  <r>
    <x v="8"/>
    <x v="0"/>
    <x v="7"/>
    <x v="0"/>
    <x v="2"/>
    <x v="3"/>
    <x v="3"/>
    <x v="97"/>
    <m/>
    <m/>
  </r>
  <r>
    <x v="8"/>
    <x v="0"/>
    <x v="7"/>
    <x v="0"/>
    <x v="2"/>
    <x v="3"/>
    <x v="3"/>
    <x v="98"/>
    <m/>
    <m/>
  </r>
  <r>
    <x v="8"/>
    <x v="0"/>
    <x v="7"/>
    <x v="0"/>
    <x v="2"/>
    <x v="3"/>
    <x v="3"/>
    <x v="99"/>
    <s v="PRODUCCION GRAFICA EDITORES SAS"/>
    <n v="1853280"/>
  </r>
  <r>
    <x v="8"/>
    <x v="0"/>
    <x v="7"/>
    <x v="0"/>
    <x v="2"/>
    <x v="3"/>
    <x v="3"/>
    <x v="99"/>
    <s v="CONNPLANTS SAS"/>
    <n v="3808508"/>
  </r>
  <r>
    <x v="8"/>
    <x v="0"/>
    <x v="7"/>
    <x v="0"/>
    <x v="2"/>
    <x v="3"/>
    <x v="3"/>
    <x v="99"/>
    <s v="FARMAVIT EMPRESA ASOCIATIVA DE TRABAJO"/>
    <m/>
  </r>
  <r>
    <x v="8"/>
    <x v="0"/>
    <x v="7"/>
    <x v="0"/>
    <x v="2"/>
    <x v="3"/>
    <x v="3"/>
    <x v="99"/>
    <s v="EMPACKING GLOBAL SAS"/>
    <n v="2913900"/>
  </r>
  <r>
    <x v="8"/>
    <x v="0"/>
    <x v="7"/>
    <x v="0"/>
    <x v="2"/>
    <x v="3"/>
    <x v="3"/>
    <x v="99"/>
    <s v="FITOBIOCELL SAS"/>
    <m/>
  </r>
  <r>
    <x v="8"/>
    <x v="0"/>
    <x v="7"/>
    <x v="0"/>
    <x v="2"/>
    <x v="3"/>
    <x v="3"/>
    <x v="99"/>
    <s v=" BOLSAS Y PLASTICOS LA 15 LTDA"/>
    <m/>
  </r>
  <r>
    <x v="8"/>
    <x v="0"/>
    <x v="7"/>
    <x v="0"/>
    <x v="2"/>
    <x v="3"/>
    <x v="3"/>
    <x v="99"/>
    <s v="ABORIGEN CIENCIA ANCESTRAL S.A.S"/>
    <n v="33310880"/>
  </r>
  <r>
    <x v="8"/>
    <x v="0"/>
    <x v="7"/>
    <x v="0"/>
    <x v="2"/>
    <x v="3"/>
    <x v="3"/>
    <x v="99"/>
    <s v="INDES S.A.S."/>
    <m/>
  </r>
  <r>
    <x v="8"/>
    <x v="0"/>
    <x v="7"/>
    <x v="0"/>
    <x v="2"/>
    <x v="3"/>
    <x v="26"/>
    <x v="137"/>
    <s v="COOPERATIVA MULTIACTIVA UNIAGRO"/>
    <m/>
  </r>
  <r>
    <x v="8"/>
    <x v="0"/>
    <x v="7"/>
    <x v="0"/>
    <x v="2"/>
    <x v="3"/>
    <x v="20"/>
    <x v="49"/>
    <s v="EMPACKING GLOBAL SAS"/>
    <m/>
  </r>
  <r>
    <x v="8"/>
    <x v="0"/>
    <x v="7"/>
    <x v="0"/>
    <x v="2"/>
    <x v="3"/>
    <x v="20"/>
    <x v="49"/>
    <s v="MELONN SAS"/>
    <m/>
  </r>
  <r>
    <x v="8"/>
    <x v="0"/>
    <x v="7"/>
    <x v="0"/>
    <x v="2"/>
    <x v="3"/>
    <x v="20"/>
    <x v="49"/>
    <s v="COORDINADORA MERCANTIL SA"/>
    <n v="7465158"/>
  </r>
  <r>
    <x v="8"/>
    <x v="0"/>
    <x v="7"/>
    <x v="0"/>
    <x v="2"/>
    <x v="3"/>
    <x v="20"/>
    <x v="49"/>
    <s v="ALLTAG SAS"/>
    <n v="582000"/>
  </r>
  <r>
    <x v="8"/>
    <x v="0"/>
    <x v="7"/>
    <x v="0"/>
    <x v="2"/>
    <x v="3"/>
    <x v="20"/>
    <x v="49"/>
    <s v="FITOBIOCELL SAS"/>
    <m/>
  </r>
  <r>
    <x v="8"/>
    <x v="0"/>
    <x v="7"/>
    <x v="0"/>
    <x v="2"/>
    <x v="3"/>
    <x v="20"/>
    <x v="49"/>
    <s v="RANPACK SAS"/>
    <m/>
  </r>
  <r>
    <x v="8"/>
    <x v="0"/>
    <x v="7"/>
    <x v="0"/>
    <x v="2"/>
    <x v="3"/>
    <x v="20"/>
    <x v="151"/>
    <m/>
    <m/>
  </r>
  <r>
    <x v="8"/>
    <x v="0"/>
    <x v="7"/>
    <x v="0"/>
    <x v="2"/>
    <x v="3"/>
    <x v="20"/>
    <x v="111"/>
    <s v="ALLTAG SAS"/>
    <n v="1052000"/>
  </r>
  <r>
    <x v="8"/>
    <x v="0"/>
    <x v="7"/>
    <x v="0"/>
    <x v="2"/>
    <x v="3"/>
    <x v="20"/>
    <x v="111"/>
    <s v="MELONN SAS"/>
    <n v="1545799"/>
  </r>
  <r>
    <x v="8"/>
    <x v="0"/>
    <x v="7"/>
    <x v="0"/>
    <x v="2"/>
    <x v="3"/>
    <x v="20"/>
    <x v="111"/>
    <m/>
    <m/>
  </r>
  <r>
    <x v="8"/>
    <x v="0"/>
    <x v="7"/>
    <x v="0"/>
    <x v="2"/>
    <x v="3"/>
    <x v="20"/>
    <x v="111"/>
    <m/>
    <m/>
  </r>
  <r>
    <x v="8"/>
    <x v="0"/>
    <x v="7"/>
    <x v="0"/>
    <x v="2"/>
    <x v="3"/>
    <x v="20"/>
    <x v="111"/>
    <m/>
    <m/>
  </r>
  <r>
    <x v="8"/>
    <x v="0"/>
    <x v="7"/>
    <x v="0"/>
    <x v="2"/>
    <x v="3"/>
    <x v="30"/>
    <x v="151"/>
    <s v="MELONN SAS"/>
    <n v="2505073"/>
  </r>
  <r>
    <x v="8"/>
    <x v="0"/>
    <x v="7"/>
    <x v="0"/>
    <x v="2"/>
    <x v="3"/>
    <x v="30"/>
    <x v="151"/>
    <s v="FITOBIOCELL SAS"/>
    <m/>
  </r>
  <r>
    <x v="8"/>
    <x v="0"/>
    <x v="7"/>
    <x v="0"/>
    <x v="2"/>
    <x v="3"/>
    <x v="0"/>
    <x v="157"/>
    <s v="CONNPLANTS SAS"/>
    <m/>
  </r>
  <r>
    <x v="8"/>
    <x v="0"/>
    <x v="7"/>
    <x v="0"/>
    <x v="2"/>
    <x v="3"/>
    <x v="0"/>
    <x v="157"/>
    <s v="LABORATORIO DE ALIMENTOS Y SIMILARES MICROQUIM S.A.S."/>
    <m/>
  </r>
  <r>
    <x v="8"/>
    <x v="0"/>
    <x v="7"/>
    <x v="0"/>
    <x v="2"/>
    <x v="3"/>
    <x v="21"/>
    <x v="50"/>
    <m/>
    <m/>
  </r>
  <r>
    <x v="8"/>
    <x v="0"/>
    <x v="7"/>
    <x v="0"/>
    <x v="2"/>
    <x v="3"/>
    <x v="21"/>
    <x v="132"/>
    <m/>
    <m/>
  </r>
  <r>
    <x v="5"/>
    <x v="1"/>
    <x v="7"/>
    <x v="0"/>
    <x v="1"/>
    <x v="2"/>
    <x v="24"/>
    <x v="63"/>
    <s v="VARIOS"/>
    <n v="282608992.92062604"/>
  </r>
  <r>
    <x v="5"/>
    <x v="1"/>
    <x v="7"/>
    <x v="0"/>
    <x v="0"/>
    <x v="0"/>
    <x v="17"/>
    <x v="133"/>
    <m/>
    <n v="63756588.802893236"/>
  </r>
  <r>
    <x v="5"/>
    <x v="1"/>
    <x v="7"/>
    <x v="0"/>
    <x v="2"/>
    <x v="3"/>
    <x v="3"/>
    <x v="133"/>
    <m/>
    <n v="96544492.251176938"/>
  </r>
  <r>
    <x v="6"/>
    <x v="1"/>
    <x v="7"/>
    <x v="0"/>
    <x v="1"/>
    <x v="2"/>
    <x v="24"/>
    <x v="63"/>
    <s v="VARIOS"/>
    <n v="250767959.97050315"/>
  </r>
  <r>
    <x v="6"/>
    <x v="1"/>
    <x v="7"/>
    <x v="0"/>
    <x v="0"/>
    <x v="0"/>
    <x v="17"/>
    <x v="133"/>
    <m/>
    <n v="56573251.769345507"/>
  </r>
  <r>
    <x v="6"/>
    <x v="1"/>
    <x v="7"/>
    <x v="0"/>
    <x v="2"/>
    <x v="3"/>
    <x v="3"/>
    <x v="133"/>
    <m/>
    <n v="73879685.89583078"/>
  </r>
  <r>
    <x v="7"/>
    <x v="1"/>
    <x v="7"/>
    <x v="0"/>
    <x v="1"/>
    <x v="2"/>
    <x v="24"/>
    <x v="63"/>
    <s v="VARIOS"/>
    <n v="370154886.33880234"/>
  </r>
  <r>
    <x v="7"/>
    <x v="1"/>
    <x v="7"/>
    <x v="0"/>
    <x v="0"/>
    <x v="0"/>
    <x v="17"/>
    <x v="133"/>
    <m/>
    <n v="83506942.358033806"/>
  </r>
  <r>
    <x v="7"/>
    <x v="1"/>
    <x v="7"/>
    <x v="0"/>
    <x v="2"/>
    <x v="3"/>
    <x v="3"/>
    <x v="133"/>
    <m/>
    <n v="113229482.69422245"/>
  </r>
  <r>
    <x v="8"/>
    <x v="1"/>
    <x v="7"/>
    <x v="0"/>
    <x v="1"/>
    <x v="2"/>
    <x v="24"/>
    <x v="63"/>
    <s v="VARIOS"/>
    <n v="291998743.32485503"/>
  </r>
  <r>
    <x v="8"/>
    <x v="1"/>
    <x v="7"/>
    <x v="0"/>
    <x v="0"/>
    <x v="0"/>
    <x v="17"/>
    <x v="133"/>
    <m/>
    <n v="65874916.494087294"/>
  </r>
  <r>
    <x v="8"/>
    <x v="1"/>
    <x v="7"/>
    <x v="0"/>
    <x v="2"/>
    <x v="3"/>
    <x v="3"/>
    <x v="133"/>
    <m/>
    <n v="86876448.208412737"/>
  </r>
  <r>
    <x v="9"/>
    <x v="1"/>
    <x v="7"/>
    <x v="0"/>
    <x v="1"/>
    <x v="2"/>
    <x v="24"/>
    <x v="63"/>
    <s v="VARIOS"/>
    <n v="295635254.84789985"/>
  </r>
  <r>
    <x v="9"/>
    <x v="1"/>
    <x v="7"/>
    <x v="0"/>
    <x v="0"/>
    <x v="0"/>
    <x v="17"/>
    <x v="133"/>
    <m/>
    <n v="66695313.493686207"/>
  </r>
  <r>
    <x v="9"/>
    <x v="1"/>
    <x v="7"/>
    <x v="0"/>
    <x v="2"/>
    <x v="3"/>
    <x v="3"/>
    <x v="133"/>
    <m/>
    <n v="88750173.299190566"/>
  </r>
  <r>
    <x v="10"/>
    <x v="1"/>
    <x v="7"/>
    <x v="0"/>
    <x v="1"/>
    <x v="2"/>
    <x v="24"/>
    <x v="63"/>
    <s v="VARIOS"/>
    <n v="292149202.12208354"/>
  </r>
  <r>
    <x v="10"/>
    <x v="1"/>
    <x v="7"/>
    <x v="0"/>
    <x v="0"/>
    <x v="0"/>
    <x v="17"/>
    <x v="133"/>
    <m/>
    <n v="65908859.998742044"/>
  </r>
  <r>
    <x v="10"/>
    <x v="1"/>
    <x v="7"/>
    <x v="0"/>
    <x v="2"/>
    <x v="3"/>
    <x v="3"/>
    <x v="133"/>
    <m/>
    <n v="88295035.739475057"/>
  </r>
  <r>
    <x v="11"/>
    <x v="1"/>
    <x v="7"/>
    <x v="0"/>
    <x v="1"/>
    <x v="2"/>
    <x v="24"/>
    <x v="63"/>
    <s v="VARIOS"/>
    <n v="351069477.82792521"/>
  </r>
  <r>
    <x v="11"/>
    <x v="1"/>
    <x v="7"/>
    <x v="0"/>
    <x v="0"/>
    <x v="0"/>
    <x v="17"/>
    <x v="133"/>
    <m/>
    <n v="79201274.197979927"/>
  </r>
  <r>
    <x v="11"/>
    <x v="1"/>
    <x v="7"/>
    <x v="0"/>
    <x v="2"/>
    <x v="3"/>
    <x v="3"/>
    <x v="133"/>
    <m/>
    <n v="106552451.00158381"/>
  </r>
  <r>
    <x v="0"/>
    <x v="1"/>
    <x v="7"/>
    <x v="0"/>
    <x v="1"/>
    <x v="2"/>
    <x v="24"/>
    <x v="63"/>
    <s v="VARIOS"/>
    <n v="311097286.90500534"/>
  </r>
  <r>
    <x v="0"/>
    <x v="1"/>
    <x v="7"/>
    <x v="0"/>
    <x v="0"/>
    <x v="0"/>
    <x v="17"/>
    <x v="133"/>
    <m/>
    <n v="70183547.925769195"/>
  </r>
  <r>
    <x v="0"/>
    <x v="1"/>
    <x v="7"/>
    <x v="0"/>
    <x v="2"/>
    <x v="3"/>
    <x v="3"/>
    <x v="133"/>
    <m/>
    <n v="93003956.277159363"/>
  </r>
  <r>
    <x v="1"/>
    <x v="1"/>
    <x v="7"/>
    <x v="0"/>
    <x v="1"/>
    <x v="2"/>
    <x v="24"/>
    <x v="63"/>
    <s v="VARIOS"/>
    <n v="334369744.77879423"/>
  </r>
  <r>
    <x v="1"/>
    <x v="1"/>
    <x v="7"/>
    <x v="0"/>
    <x v="0"/>
    <x v="0"/>
    <x v="17"/>
    <x v="133"/>
    <m/>
    <n v="75433814.422095969"/>
  </r>
  <r>
    <x v="1"/>
    <x v="1"/>
    <x v="7"/>
    <x v="0"/>
    <x v="2"/>
    <x v="3"/>
    <x v="3"/>
    <x v="133"/>
    <m/>
    <n v="101811158.83221215"/>
  </r>
  <r>
    <x v="2"/>
    <x v="1"/>
    <x v="7"/>
    <x v="0"/>
    <x v="1"/>
    <x v="2"/>
    <x v="24"/>
    <x v="63"/>
    <s v="VARIOS"/>
    <n v="325089837.96409869"/>
  </r>
  <r>
    <x v="2"/>
    <x v="1"/>
    <x v="7"/>
    <x v="0"/>
    <x v="0"/>
    <x v="0"/>
    <x v="17"/>
    <x v="133"/>
    <m/>
    <n v="73340267.444700658"/>
  </r>
  <r>
    <x v="2"/>
    <x v="1"/>
    <x v="7"/>
    <x v="0"/>
    <x v="2"/>
    <x v="3"/>
    <x v="3"/>
    <x v="133"/>
    <m/>
    <n v="98581957.908576801"/>
  </r>
  <r>
    <x v="3"/>
    <x v="1"/>
    <x v="7"/>
    <x v="0"/>
    <x v="1"/>
    <x v="2"/>
    <x v="24"/>
    <x v="63"/>
    <s v="VARIOS"/>
    <n v="319669038.25965154"/>
  </r>
  <r>
    <x v="3"/>
    <x v="1"/>
    <x v="7"/>
    <x v="0"/>
    <x v="0"/>
    <x v="0"/>
    <x v="17"/>
    <x v="133"/>
    <m/>
    <n v="72117335.03137739"/>
  </r>
  <r>
    <x v="3"/>
    <x v="1"/>
    <x v="7"/>
    <x v="0"/>
    <x v="2"/>
    <x v="3"/>
    <x v="3"/>
    <x v="133"/>
    <m/>
    <n v="96611965.486264899"/>
  </r>
  <r>
    <x v="4"/>
    <x v="1"/>
    <x v="7"/>
    <x v="0"/>
    <x v="1"/>
    <x v="2"/>
    <x v="24"/>
    <x v="63"/>
    <s v="VARIOS"/>
    <n v="319801997.60357195"/>
  </r>
  <r>
    <x v="4"/>
    <x v="1"/>
    <x v="7"/>
    <x v="0"/>
    <x v="0"/>
    <x v="0"/>
    <x v="17"/>
    <x v="133"/>
    <m/>
    <n v="72147330.659365833"/>
  </r>
  <r>
    <x v="4"/>
    <x v="1"/>
    <x v="7"/>
    <x v="0"/>
    <x v="2"/>
    <x v="3"/>
    <x v="3"/>
    <x v="133"/>
    <m/>
    <n v="95444269.188772246"/>
  </r>
  <r>
    <x v="9"/>
    <x v="0"/>
    <x v="7"/>
    <x v="0"/>
    <x v="1"/>
    <x v="2"/>
    <x v="24"/>
    <x v="63"/>
    <s v="VARIOS"/>
    <n v="349590293.58999997"/>
  </r>
  <r>
    <x v="9"/>
    <x v="0"/>
    <x v="7"/>
    <x v="0"/>
    <x v="1"/>
    <x v="5"/>
    <x v="11"/>
    <x v="64"/>
    <m/>
    <m/>
  </r>
  <r>
    <x v="9"/>
    <x v="0"/>
    <x v="7"/>
    <x v="0"/>
    <x v="1"/>
    <x v="5"/>
    <x v="14"/>
    <x v="66"/>
    <m/>
    <m/>
  </r>
  <r>
    <x v="9"/>
    <x v="0"/>
    <x v="7"/>
    <x v="0"/>
    <x v="1"/>
    <x v="5"/>
    <x v="15"/>
    <x v="69"/>
    <m/>
    <m/>
  </r>
  <r>
    <x v="9"/>
    <x v="0"/>
    <x v="7"/>
    <x v="0"/>
    <x v="1"/>
    <x v="2"/>
    <x v="25"/>
    <x v="74"/>
    <m/>
    <n v="-107472846.02"/>
  </r>
  <r>
    <x v="9"/>
    <x v="0"/>
    <x v="7"/>
    <x v="0"/>
    <x v="1"/>
    <x v="2"/>
    <x v="25"/>
    <x v="118"/>
    <m/>
    <m/>
  </r>
  <r>
    <x v="9"/>
    <x v="0"/>
    <x v="7"/>
    <x v="0"/>
    <x v="1"/>
    <x v="2"/>
    <x v="0"/>
    <x v="103"/>
    <m/>
    <m/>
  </r>
  <r>
    <x v="9"/>
    <x v="0"/>
    <x v="7"/>
    <x v="0"/>
    <x v="1"/>
    <x v="2"/>
    <x v="0"/>
    <x v="104"/>
    <m/>
    <n v="306722.64"/>
  </r>
  <r>
    <x v="9"/>
    <x v="0"/>
    <x v="7"/>
    <x v="0"/>
    <x v="1"/>
    <x v="2"/>
    <x v="0"/>
    <x v="145"/>
    <m/>
    <n v="-5087655.71"/>
  </r>
  <r>
    <x v="9"/>
    <x v="0"/>
    <x v="7"/>
    <x v="0"/>
    <x v="1"/>
    <x v="5"/>
    <x v="7"/>
    <x v="153"/>
    <m/>
    <m/>
  </r>
  <r>
    <x v="9"/>
    <x v="0"/>
    <x v="7"/>
    <x v="0"/>
    <x v="1"/>
    <x v="5"/>
    <x v="14"/>
    <x v="166"/>
    <m/>
    <m/>
  </r>
  <r>
    <x v="9"/>
    <x v="0"/>
    <x v="7"/>
    <x v="0"/>
    <x v="0"/>
    <x v="0"/>
    <x v="4"/>
    <x v="158"/>
    <s v="SEBASTIAN MENDOZA CASTAÑO"/>
    <n v="20000000"/>
  </r>
  <r>
    <x v="9"/>
    <x v="0"/>
    <x v="7"/>
    <x v="0"/>
    <x v="0"/>
    <x v="0"/>
    <x v="4"/>
    <x v="6"/>
    <s v="ONLINE MARIA DEL MAR MEZU PALACIOS"/>
    <n v="2146667"/>
  </r>
  <r>
    <x v="9"/>
    <x v="0"/>
    <x v="7"/>
    <x v="0"/>
    <x v="0"/>
    <x v="0"/>
    <x v="4"/>
    <x v="6"/>
    <s v="MILDRED LOPEZ CAMPO"/>
    <m/>
  </r>
  <r>
    <x v="9"/>
    <x v="0"/>
    <x v="7"/>
    <x v="0"/>
    <x v="0"/>
    <x v="0"/>
    <x v="4"/>
    <x v="160"/>
    <s v="Andres Eduardo Mogollon Echeverry"/>
    <n v="430000"/>
  </r>
  <r>
    <x v="9"/>
    <x v="0"/>
    <x v="7"/>
    <x v="0"/>
    <x v="0"/>
    <x v="0"/>
    <x v="4"/>
    <x v="160"/>
    <s v="DAVID MUÑOZ MONTOYA"/>
    <n v="1875000"/>
  </r>
  <r>
    <x v="9"/>
    <x v="0"/>
    <x v="7"/>
    <x v="0"/>
    <x v="0"/>
    <x v="0"/>
    <x v="4"/>
    <x v="7"/>
    <s v="ONLINE MARIA DEL MAR MEZU PALACIOS"/>
    <n v="186667"/>
  </r>
  <r>
    <x v="9"/>
    <x v="0"/>
    <x v="7"/>
    <x v="0"/>
    <x v="0"/>
    <x v="0"/>
    <x v="4"/>
    <x v="7"/>
    <s v="MILDRED LOPEZ CAMPO"/>
    <m/>
  </r>
  <r>
    <x v="9"/>
    <x v="0"/>
    <x v="7"/>
    <x v="0"/>
    <x v="0"/>
    <x v="0"/>
    <x v="4"/>
    <x v="7"/>
    <m/>
    <m/>
  </r>
  <r>
    <x v="9"/>
    <x v="0"/>
    <x v="7"/>
    <x v="0"/>
    <x v="0"/>
    <x v="0"/>
    <x v="4"/>
    <x v="8"/>
    <s v="Andres Eduardo Mogollon Echeverry"/>
    <m/>
  </r>
  <r>
    <x v="9"/>
    <x v="0"/>
    <x v="7"/>
    <x v="0"/>
    <x v="0"/>
    <x v="0"/>
    <x v="4"/>
    <x v="8"/>
    <s v="ONLINE MARIA DEL MAR MEZU PALACIOS"/>
    <n v="207222"/>
  </r>
  <r>
    <x v="9"/>
    <x v="0"/>
    <x v="7"/>
    <x v="0"/>
    <x v="0"/>
    <x v="0"/>
    <x v="4"/>
    <x v="8"/>
    <s v="ONLINE OSCAR ESCOBAR JIMENEZ"/>
    <m/>
  </r>
  <r>
    <x v="9"/>
    <x v="0"/>
    <x v="7"/>
    <x v="0"/>
    <x v="0"/>
    <x v="0"/>
    <x v="4"/>
    <x v="8"/>
    <s v="Alexandra Marin"/>
    <m/>
  </r>
  <r>
    <x v="9"/>
    <x v="0"/>
    <x v="7"/>
    <x v="0"/>
    <x v="0"/>
    <x v="0"/>
    <x v="4"/>
    <x v="9"/>
    <s v="SEBASTIAN MENDOZA CASTAÑO"/>
    <m/>
  </r>
  <r>
    <x v="9"/>
    <x v="0"/>
    <x v="7"/>
    <x v="0"/>
    <x v="0"/>
    <x v="0"/>
    <x v="4"/>
    <x v="9"/>
    <s v="MILDRED LOPEZ CAMPO"/>
    <m/>
  </r>
  <r>
    <x v="9"/>
    <x v="0"/>
    <x v="7"/>
    <x v="0"/>
    <x v="0"/>
    <x v="0"/>
    <x v="4"/>
    <x v="9"/>
    <s v="Ana Myrian Salazar"/>
    <m/>
  </r>
  <r>
    <x v="9"/>
    <x v="0"/>
    <x v="7"/>
    <x v="0"/>
    <x v="0"/>
    <x v="0"/>
    <x v="4"/>
    <x v="9"/>
    <s v="ONLINE MARIA DEL MAR MEZU PALACIOS"/>
    <n v="25000"/>
  </r>
  <r>
    <x v="9"/>
    <x v="0"/>
    <x v="7"/>
    <x v="0"/>
    <x v="0"/>
    <x v="0"/>
    <x v="4"/>
    <x v="10"/>
    <s v="SEBASTIAN MENDOZA CASTAÑO"/>
    <m/>
  </r>
  <r>
    <x v="9"/>
    <x v="0"/>
    <x v="7"/>
    <x v="0"/>
    <x v="0"/>
    <x v="0"/>
    <x v="4"/>
    <x v="10"/>
    <s v="ONLINE MARIA DEL MAR MEZU PALACIOS"/>
    <n v="207222"/>
  </r>
  <r>
    <x v="9"/>
    <x v="0"/>
    <x v="7"/>
    <x v="0"/>
    <x v="0"/>
    <x v="0"/>
    <x v="4"/>
    <x v="10"/>
    <s v="MILDRED LOPEZ CAMPO"/>
    <m/>
  </r>
  <r>
    <x v="9"/>
    <x v="0"/>
    <x v="7"/>
    <x v="0"/>
    <x v="0"/>
    <x v="0"/>
    <x v="4"/>
    <x v="11"/>
    <s v="SEBASTIAN MENDOZA CASTAÑO"/>
    <n v="833333"/>
  </r>
  <r>
    <x v="9"/>
    <x v="0"/>
    <x v="7"/>
    <x v="0"/>
    <x v="0"/>
    <x v="0"/>
    <x v="4"/>
    <x v="11"/>
    <s v="alex"/>
    <m/>
  </r>
  <r>
    <x v="9"/>
    <x v="0"/>
    <x v="7"/>
    <x v="0"/>
    <x v="0"/>
    <x v="0"/>
    <x v="4"/>
    <x v="11"/>
    <s v="ONLINE MARIA DEL MAR MEZU PALACIOS"/>
    <n v="95833"/>
  </r>
  <r>
    <x v="9"/>
    <x v="0"/>
    <x v="7"/>
    <x v="0"/>
    <x v="0"/>
    <x v="0"/>
    <x v="4"/>
    <x v="12"/>
    <s v="Karol Dahiana Pinto Gallego"/>
    <m/>
  </r>
  <r>
    <x v="9"/>
    <x v="0"/>
    <x v="7"/>
    <x v="0"/>
    <x v="0"/>
    <x v="0"/>
    <x v="4"/>
    <x v="134"/>
    <m/>
    <m/>
  </r>
  <r>
    <x v="9"/>
    <x v="0"/>
    <x v="7"/>
    <x v="0"/>
    <x v="0"/>
    <x v="0"/>
    <x v="4"/>
    <x v="142"/>
    <m/>
    <m/>
  </r>
  <r>
    <x v="9"/>
    <x v="0"/>
    <x v="7"/>
    <x v="0"/>
    <x v="0"/>
    <x v="0"/>
    <x v="4"/>
    <x v="56"/>
    <s v="SANTANGEL SAS"/>
    <m/>
  </r>
  <r>
    <x v="9"/>
    <x v="0"/>
    <x v="7"/>
    <x v="0"/>
    <x v="0"/>
    <x v="0"/>
    <x v="4"/>
    <x v="56"/>
    <s v="GLORIA LILIANA VELEZ BUITRAGO"/>
    <m/>
  </r>
  <r>
    <x v="9"/>
    <x v="0"/>
    <x v="7"/>
    <x v="0"/>
    <x v="0"/>
    <x v="0"/>
    <x v="4"/>
    <x v="56"/>
    <s v="ARITEX DE COLOMBIA SAS"/>
    <m/>
  </r>
  <r>
    <x v="9"/>
    <x v="0"/>
    <x v="7"/>
    <x v="0"/>
    <x v="0"/>
    <x v="0"/>
    <x v="4"/>
    <x v="142"/>
    <m/>
    <m/>
  </r>
  <r>
    <x v="9"/>
    <x v="0"/>
    <x v="7"/>
    <x v="0"/>
    <x v="0"/>
    <x v="0"/>
    <x v="4"/>
    <x v="13"/>
    <s v="SEGUROS DE RIESGOS LABORALES SURAMERICANA S.A."/>
    <n v="84286"/>
  </r>
  <r>
    <x v="9"/>
    <x v="0"/>
    <x v="7"/>
    <x v="0"/>
    <x v="0"/>
    <x v="0"/>
    <x v="4"/>
    <x v="146"/>
    <s v="EPS Sura"/>
    <m/>
  </r>
  <r>
    <x v="9"/>
    <x v="0"/>
    <x v="7"/>
    <x v="0"/>
    <x v="0"/>
    <x v="0"/>
    <x v="4"/>
    <x v="14"/>
    <s v="Protección S.A"/>
    <n v="1956000"/>
  </r>
  <r>
    <x v="9"/>
    <x v="0"/>
    <x v="7"/>
    <x v="0"/>
    <x v="0"/>
    <x v="0"/>
    <x v="4"/>
    <x v="14"/>
    <s v="Colpensiones"/>
    <m/>
  </r>
  <r>
    <x v="9"/>
    <x v="0"/>
    <x v="7"/>
    <x v="0"/>
    <x v="0"/>
    <x v="0"/>
    <x v="4"/>
    <x v="15"/>
    <s v="Comfandi "/>
    <n v="652000"/>
  </r>
  <r>
    <x v="9"/>
    <x v="0"/>
    <x v="7"/>
    <x v="0"/>
    <x v="0"/>
    <x v="0"/>
    <x v="4"/>
    <x v="147"/>
    <s v="PLUXEE COLOMBIA S.A.S."/>
    <n v="3160000"/>
  </r>
  <r>
    <x v="9"/>
    <x v="0"/>
    <x v="7"/>
    <x v="0"/>
    <x v="0"/>
    <x v="0"/>
    <x v="4"/>
    <x v="147"/>
    <s v="SERGIO ALEJANDRO ACOSTA FRANCO"/>
    <m/>
  </r>
  <r>
    <x v="9"/>
    <x v="0"/>
    <x v="7"/>
    <x v="0"/>
    <x v="0"/>
    <x v="0"/>
    <x v="4"/>
    <x v="113"/>
    <s v="INVERSIONES EN RECREACION DEPORTE Y SALUD S.A."/>
    <m/>
  </r>
  <r>
    <x v="9"/>
    <x v="0"/>
    <x v="7"/>
    <x v="0"/>
    <x v="0"/>
    <x v="0"/>
    <x v="9"/>
    <x v="114"/>
    <s v="OXYNIA S.A.S"/>
    <n v="1472600"/>
  </r>
  <r>
    <x v="9"/>
    <x v="0"/>
    <x v="7"/>
    <x v="0"/>
    <x v="0"/>
    <x v="0"/>
    <x v="9"/>
    <x v="30"/>
    <s v="LITIGIO Y CONSULTORIA LEGAL SAS"/>
    <n v="1423500"/>
  </r>
  <r>
    <x v="9"/>
    <x v="0"/>
    <x v="7"/>
    <x v="0"/>
    <x v="0"/>
    <x v="0"/>
    <x v="9"/>
    <x v="30"/>
    <s v="YBB CONSULTOR SAS"/>
    <s v=" "/>
  </r>
  <r>
    <x v="9"/>
    <x v="0"/>
    <x v="7"/>
    <x v="0"/>
    <x v="0"/>
    <x v="0"/>
    <x v="9"/>
    <x v="170"/>
    <s v="Carolina Hoyos Cardona"/>
    <n v="1530000"/>
  </r>
  <r>
    <x v="9"/>
    <x v="0"/>
    <x v="7"/>
    <x v="0"/>
    <x v="0"/>
    <x v="0"/>
    <x v="9"/>
    <x v="170"/>
    <s v="ONLINE OSCAR ESCOBAR JIMENEZ"/>
    <n v="131000"/>
  </r>
  <r>
    <x v="9"/>
    <x v="0"/>
    <x v="7"/>
    <x v="0"/>
    <x v="0"/>
    <x v="0"/>
    <x v="9"/>
    <x v="170"/>
    <s v="Donaldo Antonio Gonzalez Barrios"/>
    <n v="850000"/>
  </r>
  <r>
    <x v="9"/>
    <x v="0"/>
    <x v="7"/>
    <x v="0"/>
    <x v="0"/>
    <x v="0"/>
    <x v="9"/>
    <x v="110"/>
    <s v="ONLINE OSCAR ESCOBAR JIMENEZ"/>
    <m/>
  </r>
  <r>
    <x v="9"/>
    <x v="0"/>
    <x v="7"/>
    <x v="0"/>
    <x v="0"/>
    <x v="0"/>
    <x v="9"/>
    <x v="110"/>
    <s v="Donaldo Antonio Gonzalez Barrios"/>
    <m/>
  </r>
  <r>
    <x v="9"/>
    <x v="0"/>
    <x v="7"/>
    <x v="0"/>
    <x v="0"/>
    <x v="0"/>
    <x v="5"/>
    <x v="70"/>
    <s v=" COLOMBIA TELECOMUNICACIONES S.A. E.S.P."/>
    <n v="890"/>
  </r>
  <r>
    <x v="9"/>
    <x v="0"/>
    <x v="7"/>
    <x v="0"/>
    <x v="0"/>
    <x v="0"/>
    <x v="5"/>
    <x v="70"/>
    <s v="ALIMENTOS JOMAS"/>
    <n v="87407.42"/>
  </r>
  <r>
    <x v="9"/>
    <x v="0"/>
    <x v="7"/>
    <x v="0"/>
    <x v="0"/>
    <x v="0"/>
    <x v="5"/>
    <x v="70"/>
    <s v="SANCHO PAISA S.A.S."/>
    <n v="7799.99"/>
  </r>
  <r>
    <x v="9"/>
    <x v="0"/>
    <x v="7"/>
    <x v="0"/>
    <x v="0"/>
    <x v="0"/>
    <x v="5"/>
    <x v="70"/>
    <s v="K RAMIREZ SAS"/>
    <m/>
  </r>
  <r>
    <x v="9"/>
    <x v="0"/>
    <x v="7"/>
    <x v="0"/>
    <x v="0"/>
    <x v="0"/>
    <x v="5"/>
    <x v="70"/>
    <s v="BLESSING LOUNGE S.A.S"/>
    <m/>
  </r>
  <r>
    <x v="9"/>
    <x v="0"/>
    <x v="7"/>
    <x v="0"/>
    <x v="0"/>
    <x v="0"/>
    <x v="5"/>
    <x v="102"/>
    <s v="MUNICIPIO DE SANTIAGO DE CALI"/>
    <m/>
  </r>
  <r>
    <x v="9"/>
    <x v="0"/>
    <x v="7"/>
    <x v="0"/>
    <x v="0"/>
    <x v="0"/>
    <x v="5"/>
    <x v="71"/>
    <s v="K RAMIREZ SAS"/>
    <m/>
  </r>
  <r>
    <x v="9"/>
    <x v="0"/>
    <x v="7"/>
    <x v="0"/>
    <x v="0"/>
    <x v="0"/>
    <x v="5"/>
    <x v="71"/>
    <s v="COLOMBIANA DE COMERCIO SA"/>
    <m/>
  </r>
  <r>
    <x v="9"/>
    <x v="0"/>
    <x v="7"/>
    <x v="0"/>
    <x v="0"/>
    <x v="0"/>
    <x v="5"/>
    <x v="71"/>
    <s v="AERO REPUBLICA S.A"/>
    <m/>
  </r>
  <r>
    <x v="9"/>
    <x v="0"/>
    <x v="7"/>
    <x v="0"/>
    <x v="0"/>
    <x v="0"/>
    <x v="5"/>
    <x v="71"/>
    <s v="AEROVIAS DE INTEGRACION REGIONAL S A"/>
    <m/>
  </r>
  <r>
    <x v="9"/>
    <x v="0"/>
    <x v="7"/>
    <x v="0"/>
    <x v="0"/>
    <x v="0"/>
    <x v="5"/>
    <x v="78"/>
    <m/>
    <m/>
  </r>
  <r>
    <x v="9"/>
    <x v="0"/>
    <x v="7"/>
    <x v="0"/>
    <x v="0"/>
    <x v="0"/>
    <x v="6"/>
    <x v="17"/>
    <s v="CORPORACION CLUB DE TENIS CALI"/>
    <m/>
  </r>
  <r>
    <x v="9"/>
    <x v="0"/>
    <x v="7"/>
    <x v="0"/>
    <x v="0"/>
    <x v="0"/>
    <x v="6"/>
    <x v="17"/>
    <m/>
    <m/>
  </r>
  <r>
    <x v="9"/>
    <x v="0"/>
    <x v="7"/>
    <x v="0"/>
    <x v="0"/>
    <x v="0"/>
    <x v="6"/>
    <x v="161"/>
    <s v="EDIFICIO BELLA VISTA PROPIEDAD HORIZONTAL"/>
    <n v="2300000"/>
  </r>
  <r>
    <x v="9"/>
    <x v="0"/>
    <x v="7"/>
    <x v="0"/>
    <x v="0"/>
    <x v="0"/>
    <x v="29"/>
    <x v="154"/>
    <s v="Suramericana"/>
    <n v="48006"/>
  </r>
  <r>
    <x v="9"/>
    <x v="0"/>
    <x v="7"/>
    <x v="0"/>
    <x v="0"/>
    <x v="0"/>
    <x v="0"/>
    <x v="162"/>
    <s v=" COLOMBIA TELECOMUNICACIONES S.A. E.S.P."/>
    <n v="516956.15999999997"/>
  </r>
  <r>
    <x v="9"/>
    <x v="0"/>
    <x v="7"/>
    <x v="0"/>
    <x v="0"/>
    <x v="0"/>
    <x v="0"/>
    <x v="116"/>
    <s v="CLICKUP"/>
    <m/>
  </r>
  <r>
    <x v="9"/>
    <x v="0"/>
    <x v="7"/>
    <x v="0"/>
    <x v="0"/>
    <x v="0"/>
    <x v="0"/>
    <x v="116"/>
    <s v=" SIIGO SAS"/>
    <s v="_x000a_"/>
  </r>
  <r>
    <x v="9"/>
    <x v="0"/>
    <x v="7"/>
    <x v="0"/>
    <x v="0"/>
    <x v="0"/>
    <x v="0"/>
    <x v="116"/>
    <s v="MICHAELL ALEXIS AGREDO FAJARDO"/>
    <m/>
  </r>
  <r>
    <x v="9"/>
    <x v="0"/>
    <x v="7"/>
    <x v="0"/>
    <x v="0"/>
    <x v="0"/>
    <x v="0"/>
    <x v="107"/>
    <s v="LUCERO VASQUEZ"/>
    <m/>
  </r>
  <r>
    <x v="9"/>
    <x v="0"/>
    <x v="7"/>
    <x v="0"/>
    <x v="0"/>
    <x v="0"/>
    <x v="0"/>
    <x v="107"/>
    <s v="EMPRESAS MUNICIPALES DE CALI E.I.C.E. E.S.P."/>
    <m/>
  </r>
  <r>
    <x v="9"/>
    <x v="0"/>
    <x v="7"/>
    <x v="0"/>
    <x v="0"/>
    <x v="0"/>
    <x v="0"/>
    <x v="108"/>
    <s v="EMPRESAS MUNICIPALES DE CALI E.I.C.E. E.S.P."/>
    <n v="375254"/>
  </r>
  <r>
    <x v="9"/>
    <x v="0"/>
    <x v="7"/>
    <x v="0"/>
    <x v="0"/>
    <x v="0"/>
    <x v="0"/>
    <x v="109"/>
    <s v="EMPRESAS MUNICIPALES DE CALI E.I.C.E. E.S.P."/>
    <m/>
  </r>
  <r>
    <x v="9"/>
    <x v="0"/>
    <x v="7"/>
    <x v="0"/>
    <x v="0"/>
    <x v="0"/>
    <x v="0"/>
    <x v="163"/>
    <s v="COLVANES SAS"/>
    <n v="16000"/>
  </r>
  <r>
    <x v="9"/>
    <x v="0"/>
    <x v="7"/>
    <x v="0"/>
    <x v="0"/>
    <x v="0"/>
    <x v="0"/>
    <x v="163"/>
    <s v="ASOCIACION AGROPIMIENTERA VALLE DEL GUAMEZ"/>
    <m/>
  </r>
  <r>
    <x v="9"/>
    <x v="0"/>
    <x v="7"/>
    <x v="0"/>
    <x v="0"/>
    <x v="0"/>
    <x v="0"/>
    <x v="80"/>
    <s v="GOOGLE LLC"/>
    <n v="532608.54"/>
  </r>
  <r>
    <x v="9"/>
    <x v="0"/>
    <x v="7"/>
    <x v="0"/>
    <x v="0"/>
    <x v="0"/>
    <x v="0"/>
    <x v="80"/>
    <s v="SHOPIFY INC"/>
    <m/>
  </r>
  <r>
    <x v="9"/>
    <x v="0"/>
    <x v="7"/>
    <x v="0"/>
    <x v="0"/>
    <x v="0"/>
    <x v="0"/>
    <x v="80"/>
    <s v="FAVEBOOK IRELAND LIMITED"/>
    <n v="1650000"/>
  </r>
  <r>
    <x v="9"/>
    <x v="0"/>
    <x v="7"/>
    <x v="0"/>
    <x v="0"/>
    <x v="0"/>
    <x v="0"/>
    <x v="80"/>
    <s v="GODADDY"/>
    <n v="83640"/>
  </r>
  <r>
    <x v="9"/>
    <x v="0"/>
    <x v="7"/>
    <x v="0"/>
    <x v="0"/>
    <x v="0"/>
    <x v="0"/>
    <x v="80"/>
    <s v="FD SAN JORGE SAS"/>
    <m/>
  </r>
  <r>
    <x v="9"/>
    <x v="0"/>
    <x v="7"/>
    <x v="0"/>
    <x v="0"/>
    <x v="0"/>
    <x v="0"/>
    <x v="80"/>
    <s v="DISTRIBUIDORA PASTEUR"/>
    <n v="5620000"/>
  </r>
  <r>
    <x v="9"/>
    <x v="0"/>
    <x v="7"/>
    <x v="0"/>
    <x v="0"/>
    <x v="0"/>
    <x v="0"/>
    <x v="80"/>
    <s v="INGRID VIVIANA AGUDELO POVEDA"/>
    <m/>
  </r>
  <r>
    <x v="9"/>
    <x v="0"/>
    <x v="7"/>
    <x v="0"/>
    <x v="0"/>
    <x v="0"/>
    <x v="0"/>
    <x v="80"/>
    <s v="MARIA JOSE LOPEZ BOLAÑOS"/>
    <n v="6336500"/>
  </r>
  <r>
    <x v="9"/>
    <x v="0"/>
    <x v="7"/>
    <x v="0"/>
    <x v="0"/>
    <x v="0"/>
    <x v="0"/>
    <x v="80"/>
    <s v="MANCHOLA ASOCIADOS LTDA"/>
    <m/>
  </r>
  <r>
    <x v="9"/>
    <x v="0"/>
    <x v="7"/>
    <x v="0"/>
    <x v="0"/>
    <x v="0"/>
    <x v="0"/>
    <x v="84"/>
    <s v=" COLOMBIA TELECOMUNICACIONES S.A. E.S.P."/>
    <m/>
  </r>
  <r>
    <x v="9"/>
    <x v="0"/>
    <x v="7"/>
    <x v="0"/>
    <x v="0"/>
    <x v="0"/>
    <x v="0"/>
    <x v="84"/>
    <s v="FARMATODO COLOMBIA S.A"/>
    <m/>
  </r>
  <r>
    <x v="9"/>
    <x v="0"/>
    <x v="7"/>
    <x v="0"/>
    <x v="0"/>
    <x v="0"/>
    <x v="0"/>
    <x v="107"/>
    <s v="LUCERO VASQUEZ"/>
    <n v="600000"/>
  </r>
  <r>
    <x v="9"/>
    <x v="0"/>
    <x v="7"/>
    <x v="0"/>
    <x v="0"/>
    <x v="0"/>
    <x v="0"/>
    <x v="115"/>
    <m/>
    <m/>
  </r>
  <r>
    <x v="9"/>
    <x v="0"/>
    <x v="7"/>
    <x v="0"/>
    <x v="0"/>
    <x v="0"/>
    <x v="0"/>
    <x v="138"/>
    <s v=" COLOMBIA TELECOMUNICACIONES S.A. E.S.P."/>
    <m/>
  </r>
  <r>
    <x v="9"/>
    <x v="0"/>
    <x v="7"/>
    <x v="0"/>
    <x v="0"/>
    <x v="0"/>
    <x v="0"/>
    <x v="108"/>
    <m/>
    <m/>
  </r>
  <r>
    <x v="9"/>
    <x v="0"/>
    <x v="7"/>
    <x v="0"/>
    <x v="0"/>
    <x v="0"/>
    <x v="0"/>
    <x v="109"/>
    <m/>
    <m/>
  </r>
  <r>
    <x v="9"/>
    <x v="0"/>
    <x v="7"/>
    <x v="0"/>
    <x v="0"/>
    <x v="0"/>
    <x v="0"/>
    <x v="116"/>
    <s v="JOSE JAVIER SALCEDO SANCHEZ"/>
    <m/>
  </r>
  <r>
    <x v="9"/>
    <x v="0"/>
    <x v="7"/>
    <x v="0"/>
    <x v="0"/>
    <x v="0"/>
    <x v="0"/>
    <x v="116"/>
    <s v="LOGYCA ASOCIACION"/>
    <m/>
  </r>
  <r>
    <x v="9"/>
    <x v="0"/>
    <x v="7"/>
    <x v="0"/>
    <x v="0"/>
    <x v="0"/>
    <x v="0"/>
    <x v="79"/>
    <m/>
    <m/>
  </r>
  <r>
    <x v="9"/>
    <x v="0"/>
    <x v="7"/>
    <x v="0"/>
    <x v="0"/>
    <x v="0"/>
    <x v="12"/>
    <x v="81"/>
    <m/>
    <m/>
  </r>
  <r>
    <x v="9"/>
    <x v="0"/>
    <x v="7"/>
    <x v="0"/>
    <x v="0"/>
    <x v="0"/>
    <x v="12"/>
    <x v="82"/>
    <s v=" CAMARA DE COMERCIO DE CALI"/>
    <m/>
  </r>
  <r>
    <x v="9"/>
    <x v="0"/>
    <x v="7"/>
    <x v="0"/>
    <x v="0"/>
    <x v="0"/>
    <x v="12"/>
    <x v="83"/>
    <s v=" CAMARA DE COMERCIO DE CALI"/>
    <m/>
  </r>
  <r>
    <x v="9"/>
    <x v="0"/>
    <x v="7"/>
    <x v="0"/>
    <x v="0"/>
    <x v="0"/>
    <x v="12"/>
    <x v="84"/>
    <s v="VALLE PEST CONTROL CALI SAS"/>
    <m/>
  </r>
  <r>
    <x v="9"/>
    <x v="0"/>
    <x v="7"/>
    <x v="0"/>
    <x v="0"/>
    <x v="0"/>
    <x v="19"/>
    <x v="100"/>
    <s v="EL COMERCIO ELECTRICO S.A.S."/>
    <n v="361950"/>
  </r>
  <r>
    <x v="9"/>
    <x v="0"/>
    <x v="7"/>
    <x v="0"/>
    <x v="0"/>
    <x v="0"/>
    <x v="19"/>
    <x v="100"/>
    <s v="GUSTAVO CASTRO FRANCO"/>
    <m/>
  </r>
  <r>
    <x v="9"/>
    <x v="0"/>
    <x v="7"/>
    <x v="0"/>
    <x v="0"/>
    <x v="0"/>
    <x v="19"/>
    <x v="139"/>
    <s v="TECNOCIFUENTES MAYORISTAS S.A.S."/>
    <n v="150000"/>
  </r>
  <r>
    <x v="9"/>
    <x v="0"/>
    <x v="7"/>
    <x v="0"/>
    <x v="0"/>
    <x v="0"/>
    <x v="19"/>
    <x v="139"/>
    <s v="COLOMBIANA DE COMERCIO SA"/>
    <n v="165294"/>
  </r>
  <r>
    <x v="9"/>
    <x v="0"/>
    <x v="7"/>
    <x v="0"/>
    <x v="0"/>
    <x v="0"/>
    <x v="28"/>
    <x v="150"/>
    <s v="JOSE MIGUEL SANDOVAL"/>
    <n v="120000"/>
  </r>
  <r>
    <x v="9"/>
    <x v="0"/>
    <x v="7"/>
    <x v="0"/>
    <x v="0"/>
    <x v="0"/>
    <x v="31"/>
    <x v="85"/>
    <s v="ONLINE MARIA DEL MAR MEZU PALACIOS"/>
    <m/>
  </r>
  <r>
    <x v="9"/>
    <x v="0"/>
    <x v="7"/>
    <x v="0"/>
    <x v="0"/>
    <x v="0"/>
    <x v="31"/>
    <x v="85"/>
    <s v="FERRETODO LA PORTADA"/>
    <m/>
  </r>
  <r>
    <x v="9"/>
    <x v="0"/>
    <x v="7"/>
    <x v="0"/>
    <x v="0"/>
    <x v="0"/>
    <x v="27"/>
    <x v="140"/>
    <s v="JOSE JAVIER SALCEDO SANCHEZ"/>
    <m/>
  </r>
  <r>
    <x v="9"/>
    <x v="0"/>
    <x v="7"/>
    <x v="0"/>
    <x v="0"/>
    <x v="0"/>
    <x v="27"/>
    <x v="148"/>
    <s v=" PANGEA NATURAL PRODUCTS S.A.S."/>
    <n v="77283"/>
  </r>
  <r>
    <x v="9"/>
    <x v="0"/>
    <x v="7"/>
    <x v="0"/>
    <x v="0"/>
    <x v="0"/>
    <x v="27"/>
    <x v="139"/>
    <s v=" PANGEA NATURAL PRODUCTS S.A.S."/>
    <m/>
  </r>
  <r>
    <x v="9"/>
    <x v="0"/>
    <x v="7"/>
    <x v="0"/>
    <x v="0"/>
    <x v="0"/>
    <x v="27"/>
    <x v="149"/>
    <s v=" PANGEA NATURAL PRODUCTS S.A.S."/>
    <n v="485083.58"/>
  </r>
  <r>
    <x v="9"/>
    <x v="0"/>
    <x v="7"/>
    <x v="0"/>
    <x v="0"/>
    <x v="0"/>
    <x v="22"/>
    <x v="105"/>
    <s v=" PANGEA NATURAL PRODUCTS S.A.S."/>
    <m/>
  </r>
  <r>
    <x v="9"/>
    <x v="0"/>
    <x v="7"/>
    <x v="0"/>
    <x v="0"/>
    <x v="0"/>
    <x v="16"/>
    <x v="86"/>
    <s v="RUBEN DARIO DELGADO GUERRA"/>
    <m/>
  </r>
  <r>
    <x v="9"/>
    <x v="0"/>
    <x v="7"/>
    <x v="0"/>
    <x v="0"/>
    <x v="0"/>
    <x v="16"/>
    <x v="86"/>
    <s v="AEROVIAS DE INTEGRACION REGIONAL S A"/>
    <m/>
  </r>
  <r>
    <x v="9"/>
    <x v="0"/>
    <x v="7"/>
    <x v="0"/>
    <x v="0"/>
    <x v="0"/>
    <x v="16"/>
    <x v="86"/>
    <s v="AEROVIAS DEL CONTINENTE AMERICANO S.A."/>
    <m/>
  </r>
  <r>
    <x v="9"/>
    <x v="0"/>
    <x v="7"/>
    <x v="0"/>
    <x v="0"/>
    <x v="0"/>
    <x v="16"/>
    <x v="117"/>
    <s v="RUBEN DARIO DELGADO GUERRA"/>
    <n v="500000"/>
  </r>
  <r>
    <x v="9"/>
    <x v="0"/>
    <x v="7"/>
    <x v="0"/>
    <x v="0"/>
    <x v="0"/>
    <x v="16"/>
    <x v="117"/>
    <s v="Hotel Laureles Plaza SAS"/>
    <n v="691900"/>
  </r>
  <r>
    <x v="9"/>
    <x v="0"/>
    <x v="7"/>
    <x v="0"/>
    <x v="0"/>
    <x v="0"/>
    <x v="16"/>
    <x v="117"/>
    <s v="CIENTO UNO S.A.S"/>
    <m/>
  </r>
  <r>
    <x v="9"/>
    <x v="0"/>
    <x v="7"/>
    <x v="0"/>
    <x v="0"/>
    <x v="0"/>
    <x v="22"/>
    <x v="105"/>
    <m/>
    <m/>
  </r>
  <r>
    <x v="9"/>
    <x v="0"/>
    <x v="7"/>
    <x v="0"/>
    <x v="0"/>
    <x v="0"/>
    <x v="2"/>
    <x v="87"/>
    <s v=" SHOPIFY INC"/>
    <n v="646397.80000000005"/>
  </r>
  <r>
    <x v="9"/>
    <x v="0"/>
    <x v="7"/>
    <x v="0"/>
    <x v="0"/>
    <x v="0"/>
    <x v="2"/>
    <x v="87"/>
    <s v="CORPORACION CLUB DE TENIS CALI"/>
    <n v="987381"/>
  </r>
  <r>
    <x v="9"/>
    <x v="0"/>
    <x v="7"/>
    <x v="0"/>
    <x v="0"/>
    <x v="0"/>
    <x v="2"/>
    <x v="87"/>
    <s v="MELONN SAS"/>
    <n v="210900"/>
  </r>
  <r>
    <x v="9"/>
    <x v="0"/>
    <x v="7"/>
    <x v="0"/>
    <x v="0"/>
    <x v="0"/>
    <x v="2"/>
    <x v="87"/>
    <s v="ASOCIACIÓN NACIONAL DE EMPRESARIOS DE COLOMBIA"/>
    <n v="2816000"/>
  </r>
  <r>
    <x v="9"/>
    <x v="0"/>
    <x v="7"/>
    <x v="0"/>
    <x v="0"/>
    <x v="0"/>
    <x v="2"/>
    <x v="155"/>
    <s v="CORPORACION CLUB DE TENIS CALI"/>
    <m/>
  </r>
  <r>
    <x v="9"/>
    <x v="0"/>
    <x v="7"/>
    <x v="0"/>
    <x v="0"/>
    <x v="0"/>
    <x v="2"/>
    <x v="155"/>
    <s v="CANTINA LA 15 SAS"/>
    <m/>
  </r>
  <r>
    <x v="9"/>
    <x v="0"/>
    <x v="7"/>
    <x v="0"/>
    <x v="0"/>
    <x v="0"/>
    <x v="2"/>
    <x v="155"/>
    <m/>
    <m/>
  </r>
  <r>
    <x v="9"/>
    <x v="0"/>
    <x v="7"/>
    <x v="0"/>
    <x v="0"/>
    <x v="0"/>
    <x v="2"/>
    <x v="88"/>
    <s v="SURAMERICA COMERCIAL S.A.S."/>
    <n v="188235.29"/>
  </r>
  <r>
    <x v="9"/>
    <x v="0"/>
    <x v="7"/>
    <x v="0"/>
    <x v="0"/>
    <x v="0"/>
    <x v="2"/>
    <x v="88"/>
    <s v="Consumidor Final"/>
    <n v="13000"/>
  </r>
  <r>
    <x v="9"/>
    <x v="0"/>
    <x v="7"/>
    <x v="0"/>
    <x v="0"/>
    <x v="0"/>
    <x v="2"/>
    <x v="88"/>
    <s v="ALMACENES EXITO S.A."/>
    <n v="99616.24"/>
  </r>
  <r>
    <x v="9"/>
    <x v="0"/>
    <x v="7"/>
    <x v="0"/>
    <x v="0"/>
    <x v="0"/>
    <x v="2"/>
    <x v="88"/>
    <s v="JAIME ANDRES DAMELINES CASANOVA"/>
    <n v="105400"/>
  </r>
  <r>
    <x v="9"/>
    <x v="0"/>
    <x v="7"/>
    <x v="0"/>
    <x v="0"/>
    <x v="0"/>
    <x v="2"/>
    <x v="88"/>
    <s v="SAN CAMILO COFFE INDUSTRY SAS"/>
    <m/>
  </r>
  <r>
    <x v="9"/>
    <x v="0"/>
    <x v="7"/>
    <x v="0"/>
    <x v="0"/>
    <x v="0"/>
    <x v="2"/>
    <x v="88"/>
    <s v="JAIME ANDRES DAMELINES CASANOVA"/>
    <m/>
  </r>
  <r>
    <x v="9"/>
    <x v="0"/>
    <x v="7"/>
    <x v="0"/>
    <x v="0"/>
    <x v="0"/>
    <x v="2"/>
    <x v="89"/>
    <s v=" ANILLANDO CALI LTDA"/>
    <n v="4370"/>
  </r>
  <r>
    <x v="9"/>
    <x v="0"/>
    <x v="7"/>
    <x v="0"/>
    <x v="0"/>
    <x v="0"/>
    <x v="2"/>
    <x v="89"/>
    <s v="INGRID VIVIANA AGUDELO POVEDA"/>
    <n v="500000"/>
  </r>
  <r>
    <x v="9"/>
    <x v="0"/>
    <x v="7"/>
    <x v="0"/>
    <x v="0"/>
    <x v="0"/>
    <x v="2"/>
    <x v="89"/>
    <s v="COLOMBIANA DE COMERCIO SA"/>
    <m/>
  </r>
  <r>
    <x v="9"/>
    <x v="0"/>
    <x v="7"/>
    <x v="0"/>
    <x v="0"/>
    <x v="0"/>
    <x v="2"/>
    <x v="90"/>
    <s v="GRUPO ARGURI SAS "/>
    <n v="260776"/>
  </r>
  <r>
    <x v="9"/>
    <x v="0"/>
    <x v="7"/>
    <x v="0"/>
    <x v="0"/>
    <x v="0"/>
    <x v="2"/>
    <x v="90"/>
    <m/>
    <m/>
  </r>
  <r>
    <x v="9"/>
    <x v="0"/>
    <x v="7"/>
    <x v="0"/>
    <x v="0"/>
    <x v="0"/>
    <x v="2"/>
    <x v="91"/>
    <s v="INVERSIONES VALQUIN SAS"/>
    <n v="372890.59"/>
  </r>
  <r>
    <x v="9"/>
    <x v="0"/>
    <x v="7"/>
    <x v="0"/>
    <x v="0"/>
    <x v="0"/>
    <x v="2"/>
    <x v="91"/>
    <s v="ONLINE Jorge Alberto Molina Cabal"/>
    <n v="55000"/>
  </r>
  <r>
    <x v="9"/>
    <x v="0"/>
    <x v="7"/>
    <x v="0"/>
    <x v="0"/>
    <x v="0"/>
    <x v="2"/>
    <x v="91"/>
    <s v="ANA ERAZO"/>
    <n v="370000"/>
  </r>
  <r>
    <x v="9"/>
    <x v="0"/>
    <x v="7"/>
    <x v="0"/>
    <x v="0"/>
    <x v="0"/>
    <x v="2"/>
    <x v="91"/>
    <s v="222222222222"/>
    <n v="94500"/>
  </r>
  <r>
    <x v="9"/>
    <x v="0"/>
    <x v="7"/>
    <x v="0"/>
    <x v="0"/>
    <x v="0"/>
    <x v="2"/>
    <x v="91"/>
    <s v="ONLINE MARIA DEL MAR MEZU PALACIOS"/>
    <n v="5000"/>
  </r>
  <r>
    <x v="9"/>
    <x v="0"/>
    <x v="7"/>
    <x v="0"/>
    <x v="0"/>
    <x v="0"/>
    <x v="2"/>
    <x v="91"/>
    <s v="Hotel Laureles Plaza SAS"/>
    <n v="172975"/>
  </r>
  <r>
    <x v="9"/>
    <x v="0"/>
    <x v="7"/>
    <x v="0"/>
    <x v="0"/>
    <x v="0"/>
    <x v="2"/>
    <x v="91"/>
    <s v="Karol Dahiana Pinto Gallego"/>
    <n v="62000"/>
  </r>
  <r>
    <x v="9"/>
    <x v="0"/>
    <x v="7"/>
    <x v="0"/>
    <x v="0"/>
    <x v="0"/>
    <x v="2"/>
    <x v="91"/>
    <s v="ALIMENTOS JOMAS"/>
    <n v="1092592.58"/>
  </r>
  <r>
    <x v="9"/>
    <x v="0"/>
    <x v="7"/>
    <x v="0"/>
    <x v="0"/>
    <x v="0"/>
    <x v="2"/>
    <x v="91"/>
    <s v="SANCHO PAISA S.A.S."/>
    <n v="97500.01"/>
  </r>
  <r>
    <x v="9"/>
    <x v="0"/>
    <x v="7"/>
    <x v="0"/>
    <x v="0"/>
    <x v="0"/>
    <x v="2"/>
    <x v="136"/>
    <s v="ONLINE MARIA DEL MAR MEZU PALACIOS"/>
    <n v="16000"/>
  </r>
  <r>
    <x v="9"/>
    <x v="0"/>
    <x v="7"/>
    <x v="0"/>
    <x v="0"/>
    <x v="0"/>
    <x v="2"/>
    <x v="136"/>
    <s v="ONLINE Alexandra Marin"/>
    <n v="70000"/>
  </r>
  <r>
    <x v="9"/>
    <x v="0"/>
    <x v="7"/>
    <x v="0"/>
    <x v="0"/>
    <x v="0"/>
    <x v="2"/>
    <x v="136"/>
    <s v="Consumidor Final"/>
    <n v="17000"/>
  </r>
  <r>
    <x v="9"/>
    <x v="0"/>
    <x v="7"/>
    <x v="0"/>
    <x v="0"/>
    <x v="0"/>
    <x v="2"/>
    <x v="136"/>
    <s v="AGUSTIN ARMANDO POVEDA OVIEDO"/>
    <n v="17000"/>
  </r>
  <r>
    <x v="9"/>
    <x v="0"/>
    <x v="7"/>
    <x v="0"/>
    <x v="0"/>
    <x v="0"/>
    <x v="2"/>
    <x v="136"/>
    <s v="ONLINE OSCAR ESCOBAR JIMENEZ"/>
    <n v="89000"/>
  </r>
  <r>
    <x v="9"/>
    <x v="0"/>
    <x v="7"/>
    <x v="0"/>
    <x v="0"/>
    <x v="0"/>
    <x v="2"/>
    <x v="136"/>
    <s v="Karol Dahiana Pinto Gallego"/>
    <n v="25000"/>
  </r>
  <r>
    <x v="9"/>
    <x v="0"/>
    <x v="7"/>
    <x v="0"/>
    <x v="0"/>
    <x v="0"/>
    <x v="2"/>
    <x v="136"/>
    <s v="MANUEL ACOSTA"/>
    <n v="106000"/>
  </r>
  <r>
    <x v="9"/>
    <x v="0"/>
    <x v="7"/>
    <x v="0"/>
    <x v="0"/>
    <x v="0"/>
    <x v="2"/>
    <x v="136"/>
    <s v="DIEGO CAICEDO"/>
    <n v="240000"/>
  </r>
  <r>
    <x v="9"/>
    <x v="0"/>
    <x v="7"/>
    <x v="0"/>
    <x v="0"/>
    <x v="0"/>
    <x v="2"/>
    <x v="141"/>
    <m/>
    <m/>
  </r>
  <r>
    <x v="9"/>
    <x v="0"/>
    <x v="7"/>
    <x v="0"/>
    <x v="0"/>
    <x v="0"/>
    <x v="2"/>
    <x v="93"/>
    <m/>
    <m/>
  </r>
  <r>
    <x v="9"/>
    <x v="0"/>
    <x v="7"/>
    <x v="0"/>
    <x v="0"/>
    <x v="0"/>
    <x v="2"/>
    <x v="84"/>
    <s v=" ANILLANDO CALI LTDA"/>
    <m/>
  </r>
  <r>
    <x v="9"/>
    <x v="0"/>
    <x v="7"/>
    <x v="0"/>
    <x v="0"/>
    <x v="0"/>
    <x v="2"/>
    <x v="84"/>
    <s v="SANATCRISTALES SAS"/>
    <m/>
  </r>
  <r>
    <x v="9"/>
    <x v="0"/>
    <x v="7"/>
    <x v="0"/>
    <x v="0"/>
    <x v="0"/>
    <x v="2"/>
    <x v="84"/>
    <s v="Andres Eduardo Mogollon Echeverry"/>
    <m/>
  </r>
  <r>
    <x v="9"/>
    <x v="0"/>
    <x v="7"/>
    <x v="0"/>
    <x v="0"/>
    <x v="0"/>
    <x v="2"/>
    <x v="84"/>
    <m/>
    <m/>
  </r>
  <r>
    <x v="9"/>
    <x v="0"/>
    <x v="7"/>
    <x v="0"/>
    <x v="0"/>
    <x v="0"/>
    <x v="2"/>
    <x v="84"/>
    <m/>
    <m/>
  </r>
  <r>
    <x v="9"/>
    <x v="0"/>
    <x v="7"/>
    <x v="0"/>
    <x v="0"/>
    <x v="0"/>
    <x v="2"/>
    <x v="84"/>
    <m/>
    <m/>
  </r>
  <r>
    <x v="9"/>
    <x v="0"/>
    <x v="7"/>
    <x v="0"/>
    <x v="0"/>
    <x v="0"/>
    <x v="2"/>
    <x v="84"/>
    <m/>
    <m/>
  </r>
  <r>
    <x v="9"/>
    <x v="0"/>
    <x v="7"/>
    <x v="0"/>
    <x v="0"/>
    <x v="0"/>
    <x v="2"/>
    <x v="84"/>
    <m/>
    <m/>
  </r>
  <r>
    <x v="9"/>
    <x v="0"/>
    <x v="7"/>
    <x v="0"/>
    <x v="0"/>
    <x v="0"/>
    <x v="2"/>
    <x v="84"/>
    <m/>
    <m/>
  </r>
  <r>
    <x v="9"/>
    <x v="0"/>
    <x v="7"/>
    <x v="0"/>
    <x v="0"/>
    <x v="0"/>
    <x v="2"/>
    <x v="84"/>
    <m/>
    <m/>
  </r>
  <r>
    <x v="9"/>
    <x v="0"/>
    <x v="7"/>
    <x v="0"/>
    <x v="0"/>
    <x v="7"/>
    <x v="4"/>
    <x v="119"/>
    <s v="DAVID MUÑOZ MONTOYA"/>
    <n v="4100000"/>
  </r>
  <r>
    <x v="9"/>
    <x v="0"/>
    <x v="7"/>
    <x v="0"/>
    <x v="0"/>
    <x v="7"/>
    <x v="4"/>
    <x v="119"/>
    <s v="ALEXANDRA MARIN RAMIREZ"/>
    <n v="3076667"/>
  </r>
  <r>
    <x v="9"/>
    <x v="0"/>
    <x v="7"/>
    <x v="0"/>
    <x v="0"/>
    <x v="7"/>
    <x v="4"/>
    <x v="119"/>
    <s v="OSCAR ESCOBAR JIMÉNEZ"/>
    <n v="6000000"/>
  </r>
  <r>
    <x v="9"/>
    <x v="0"/>
    <x v="7"/>
    <x v="0"/>
    <x v="0"/>
    <x v="7"/>
    <x v="4"/>
    <x v="119"/>
    <s v="Karol Dahiana Pinto Gallego"/>
    <n v="1800000"/>
  </r>
  <r>
    <x v="9"/>
    <x v="0"/>
    <x v="7"/>
    <x v="0"/>
    <x v="0"/>
    <x v="7"/>
    <x v="4"/>
    <x v="119"/>
    <s v="Andres Eduardo Mogollon Echeverry"/>
    <n v="6550000"/>
  </r>
  <r>
    <x v="9"/>
    <x v="0"/>
    <x v="7"/>
    <x v="0"/>
    <x v="0"/>
    <x v="7"/>
    <x v="4"/>
    <x v="120"/>
    <s v="Karol Dahiana Pinto Gallego"/>
    <n v="200000"/>
  </r>
  <r>
    <x v="9"/>
    <x v="0"/>
    <x v="7"/>
    <x v="0"/>
    <x v="0"/>
    <x v="7"/>
    <x v="4"/>
    <x v="121"/>
    <s v="DAVID MUÑOZ MONTOYA"/>
    <n v="341667"/>
  </r>
  <r>
    <x v="9"/>
    <x v="0"/>
    <x v="7"/>
    <x v="0"/>
    <x v="0"/>
    <x v="7"/>
    <x v="4"/>
    <x v="121"/>
    <s v="OSCAR ESCOBAR JIMÉNEZ"/>
    <n v="500000"/>
  </r>
  <r>
    <x v="9"/>
    <x v="0"/>
    <x v="7"/>
    <x v="0"/>
    <x v="0"/>
    <x v="7"/>
    <x v="4"/>
    <x v="121"/>
    <s v="ALEXANDRA MARIN RAMIREZ"/>
    <n v="295833"/>
  </r>
  <r>
    <x v="9"/>
    <x v="0"/>
    <x v="7"/>
    <x v="0"/>
    <x v="0"/>
    <x v="7"/>
    <x v="4"/>
    <x v="121"/>
    <s v="Karol Dahiana Pinto Gallego"/>
    <n v="166667"/>
  </r>
  <r>
    <x v="9"/>
    <x v="0"/>
    <x v="7"/>
    <x v="0"/>
    <x v="0"/>
    <x v="7"/>
    <x v="4"/>
    <x v="121"/>
    <s v="Andres Eduardo Mogollon Echeverry"/>
    <n v="545833"/>
  </r>
  <r>
    <x v="9"/>
    <x v="0"/>
    <x v="7"/>
    <x v="0"/>
    <x v="0"/>
    <x v="7"/>
    <x v="4"/>
    <x v="122"/>
    <s v="DAVID MUÑOZ MONTOYA"/>
    <n v="183140"/>
  </r>
  <r>
    <x v="9"/>
    <x v="0"/>
    <x v="7"/>
    <x v="0"/>
    <x v="0"/>
    <x v="7"/>
    <x v="4"/>
    <x v="122"/>
    <s v="ALEXANDRA MARIN RAMIREZ"/>
    <n v="35500"/>
  </r>
  <r>
    <x v="9"/>
    <x v="0"/>
    <x v="7"/>
    <x v="0"/>
    <x v="0"/>
    <x v="7"/>
    <x v="4"/>
    <x v="122"/>
    <s v="OSCAR ESCOBAR JIMÉNEZ"/>
    <n v="60000"/>
  </r>
  <r>
    <x v="9"/>
    <x v="0"/>
    <x v="7"/>
    <x v="0"/>
    <x v="0"/>
    <x v="7"/>
    <x v="4"/>
    <x v="122"/>
    <s v="Karol Dahiana Pinto Gallego"/>
    <n v="20000"/>
  </r>
  <r>
    <x v="9"/>
    <x v="0"/>
    <x v="7"/>
    <x v="0"/>
    <x v="0"/>
    <x v="7"/>
    <x v="4"/>
    <x v="122"/>
    <s v="Andres Eduardo Mogollon Echeverry"/>
    <n v="65500"/>
  </r>
  <r>
    <x v="9"/>
    <x v="0"/>
    <x v="7"/>
    <x v="0"/>
    <x v="0"/>
    <x v="7"/>
    <x v="4"/>
    <x v="123"/>
    <s v="DAVID MUÑOZ MONTOYA"/>
    <n v="341667"/>
  </r>
  <r>
    <x v="9"/>
    <x v="0"/>
    <x v="7"/>
    <x v="0"/>
    <x v="0"/>
    <x v="7"/>
    <x v="4"/>
    <x v="123"/>
    <s v="OSCAR ESCOBAR JIMÉNEZ"/>
    <n v="500000"/>
  </r>
  <r>
    <x v="9"/>
    <x v="0"/>
    <x v="7"/>
    <x v="0"/>
    <x v="0"/>
    <x v="7"/>
    <x v="4"/>
    <x v="123"/>
    <s v="ALEXANDRA MARIN RAMIREZ"/>
    <n v="295833"/>
  </r>
  <r>
    <x v="9"/>
    <x v="0"/>
    <x v="7"/>
    <x v="0"/>
    <x v="0"/>
    <x v="7"/>
    <x v="4"/>
    <x v="123"/>
    <s v="Karol Dahiana Pinto Gallego"/>
    <n v="166667"/>
  </r>
  <r>
    <x v="9"/>
    <x v="0"/>
    <x v="7"/>
    <x v="0"/>
    <x v="0"/>
    <x v="7"/>
    <x v="4"/>
    <x v="123"/>
    <s v="Andres Eduardo Mogollon Echeverry"/>
    <n v="545833"/>
  </r>
  <r>
    <x v="9"/>
    <x v="0"/>
    <x v="7"/>
    <x v="0"/>
    <x v="0"/>
    <x v="7"/>
    <x v="4"/>
    <x v="124"/>
    <s v="DAVID MUÑOZ MONTOYA"/>
    <n v="170833"/>
  </r>
  <r>
    <x v="9"/>
    <x v="0"/>
    <x v="7"/>
    <x v="0"/>
    <x v="0"/>
    <x v="7"/>
    <x v="4"/>
    <x v="124"/>
    <s v="OSCAR ESCOBAR JIMÉNEZ"/>
    <n v="250000"/>
  </r>
  <r>
    <x v="9"/>
    <x v="0"/>
    <x v="7"/>
    <x v="0"/>
    <x v="0"/>
    <x v="7"/>
    <x v="4"/>
    <x v="124"/>
    <s v="ALEXANDRA MARIN RAMIREZ"/>
    <n v="147917"/>
  </r>
  <r>
    <x v="9"/>
    <x v="0"/>
    <x v="7"/>
    <x v="0"/>
    <x v="0"/>
    <x v="7"/>
    <x v="4"/>
    <x v="124"/>
    <s v="Karol Dahiana Pinto Gallego"/>
    <n v="75000"/>
  </r>
  <r>
    <x v="9"/>
    <x v="0"/>
    <x v="7"/>
    <x v="0"/>
    <x v="0"/>
    <x v="7"/>
    <x v="4"/>
    <x v="124"/>
    <s v="Andres Eduardo Mogollon Echeverry"/>
    <n v="272917"/>
  </r>
  <r>
    <x v="9"/>
    <x v="0"/>
    <x v="7"/>
    <x v="0"/>
    <x v="0"/>
    <x v="7"/>
    <x v="4"/>
    <x v="135"/>
    <m/>
    <m/>
  </r>
  <r>
    <x v="9"/>
    <x v="0"/>
    <x v="7"/>
    <x v="0"/>
    <x v="0"/>
    <x v="7"/>
    <x v="4"/>
    <x v="167"/>
    <s v="Andres Eduardo Mogollon Echeverry"/>
    <m/>
  </r>
  <r>
    <x v="9"/>
    <x v="0"/>
    <x v="7"/>
    <x v="0"/>
    <x v="0"/>
    <x v="7"/>
    <x v="4"/>
    <x v="144"/>
    <s v="DAVID MUÑOZ MONTOYA"/>
    <m/>
  </r>
  <r>
    <x v="9"/>
    <x v="0"/>
    <x v="7"/>
    <x v="0"/>
    <x v="0"/>
    <x v="7"/>
    <x v="4"/>
    <x v="144"/>
    <s v="OSCAR ESCOBAR JIMÉNEZ"/>
    <m/>
  </r>
  <r>
    <x v="9"/>
    <x v="0"/>
    <x v="7"/>
    <x v="0"/>
    <x v="0"/>
    <x v="7"/>
    <x v="4"/>
    <x v="126"/>
    <m/>
    <m/>
  </r>
  <r>
    <x v="9"/>
    <x v="0"/>
    <x v="7"/>
    <x v="0"/>
    <x v="0"/>
    <x v="7"/>
    <x v="4"/>
    <x v="127"/>
    <s v="SEGUROS DE RIESGOS LABORALES SURAMERICANA S.A."/>
    <n v="112369"/>
  </r>
  <r>
    <x v="9"/>
    <x v="0"/>
    <x v="7"/>
    <x v="0"/>
    <x v="0"/>
    <x v="7"/>
    <x v="4"/>
    <x v="152"/>
    <s v="Eps Famisanar"/>
    <m/>
  </r>
  <r>
    <x v="9"/>
    <x v="0"/>
    <x v="7"/>
    <x v="0"/>
    <x v="0"/>
    <x v="7"/>
    <x v="4"/>
    <x v="128"/>
    <s v="Protección S.A"/>
    <n v="1638000"/>
  </r>
  <r>
    <x v="9"/>
    <x v="0"/>
    <x v="7"/>
    <x v="0"/>
    <x v="0"/>
    <x v="7"/>
    <x v="4"/>
    <x v="128"/>
    <s v="Porvenir"/>
    <n v="216000"/>
  </r>
  <r>
    <x v="9"/>
    <x v="0"/>
    <x v="7"/>
    <x v="0"/>
    <x v="0"/>
    <x v="7"/>
    <x v="4"/>
    <x v="128"/>
    <s v="Colpensiones"/>
    <n v="786100"/>
  </r>
  <r>
    <x v="9"/>
    <x v="0"/>
    <x v="7"/>
    <x v="0"/>
    <x v="0"/>
    <x v="7"/>
    <x v="4"/>
    <x v="129"/>
    <s v="Colsubsidio "/>
    <n v="164000"/>
  </r>
  <r>
    <x v="9"/>
    <x v="0"/>
    <x v="7"/>
    <x v="0"/>
    <x v="0"/>
    <x v="7"/>
    <x v="4"/>
    <x v="129"/>
    <s v="Comfandi"/>
    <n v="716000"/>
  </r>
  <r>
    <x v="9"/>
    <x v="0"/>
    <x v="7"/>
    <x v="0"/>
    <x v="0"/>
    <x v="7"/>
    <x v="4"/>
    <x v="129"/>
    <s v="ICBF - Instituto Colombiano de Bienestar Familiar"/>
    <m/>
  </r>
  <r>
    <x v="9"/>
    <x v="0"/>
    <x v="7"/>
    <x v="0"/>
    <x v="0"/>
    <x v="7"/>
    <x v="4"/>
    <x v="169"/>
    <s v="Servicio Nacional de Aprendizaje"/>
    <m/>
  </r>
  <r>
    <x v="9"/>
    <x v="0"/>
    <x v="7"/>
    <x v="0"/>
    <x v="0"/>
    <x v="7"/>
    <x v="2"/>
    <x v="131"/>
    <s v="DAVID MUÑOZ MONTOYA"/>
    <m/>
  </r>
  <r>
    <x v="9"/>
    <x v="0"/>
    <x v="7"/>
    <x v="0"/>
    <x v="0"/>
    <x v="1"/>
    <x v="7"/>
    <x v="34"/>
    <s v="Bancolombia"/>
    <n v="143990"/>
  </r>
  <r>
    <x v="9"/>
    <x v="0"/>
    <x v="7"/>
    <x v="0"/>
    <x v="0"/>
    <x v="1"/>
    <x v="7"/>
    <x v="34"/>
    <s v="OXYNIA S.A.S"/>
    <n v="19616"/>
  </r>
  <r>
    <x v="9"/>
    <x v="0"/>
    <x v="7"/>
    <x v="0"/>
    <x v="0"/>
    <x v="1"/>
    <x v="7"/>
    <x v="20"/>
    <s v="Bancolombia"/>
    <n v="227600"/>
  </r>
  <r>
    <x v="9"/>
    <x v="0"/>
    <x v="7"/>
    <x v="0"/>
    <x v="0"/>
    <x v="1"/>
    <x v="7"/>
    <x v="20"/>
    <s v="Banco de bogotá"/>
    <n v="81000"/>
  </r>
  <r>
    <x v="9"/>
    <x v="0"/>
    <x v="7"/>
    <x v="0"/>
    <x v="0"/>
    <x v="1"/>
    <x v="7"/>
    <x v="20"/>
    <s v="Mercadopago Colombia Ltda"/>
    <n v="1212329"/>
  </r>
  <r>
    <x v="9"/>
    <x v="0"/>
    <x v="7"/>
    <x v="0"/>
    <x v="0"/>
    <x v="1"/>
    <x v="7"/>
    <x v="101"/>
    <s v="Protección S.A"/>
    <m/>
  </r>
  <r>
    <x v="9"/>
    <x v="0"/>
    <x v="7"/>
    <x v="0"/>
    <x v="0"/>
    <x v="1"/>
    <x v="7"/>
    <x v="101"/>
    <s v="Colsubsidio "/>
    <m/>
  </r>
  <r>
    <x v="9"/>
    <x v="0"/>
    <x v="7"/>
    <x v="0"/>
    <x v="0"/>
    <x v="1"/>
    <x v="7"/>
    <x v="101"/>
    <s v="Sanitas"/>
    <m/>
  </r>
  <r>
    <x v="9"/>
    <x v="0"/>
    <x v="7"/>
    <x v="0"/>
    <x v="0"/>
    <x v="1"/>
    <x v="7"/>
    <x v="101"/>
    <s v="Eps Famisanar"/>
    <m/>
  </r>
  <r>
    <x v="9"/>
    <x v="0"/>
    <x v="7"/>
    <x v="0"/>
    <x v="0"/>
    <x v="1"/>
    <x v="7"/>
    <x v="101"/>
    <s v="EPS Sura"/>
    <m/>
  </r>
  <r>
    <x v="9"/>
    <x v="0"/>
    <x v="7"/>
    <x v="0"/>
    <x v="0"/>
    <x v="1"/>
    <x v="7"/>
    <x v="101"/>
    <s v="Comfandi "/>
    <m/>
  </r>
  <r>
    <x v="9"/>
    <x v="0"/>
    <x v="7"/>
    <x v="0"/>
    <x v="0"/>
    <x v="1"/>
    <x v="7"/>
    <x v="101"/>
    <s v="DIAN"/>
    <m/>
  </r>
  <r>
    <x v="9"/>
    <x v="0"/>
    <x v="7"/>
    <x v="0"/>
    <x v="0"/>
    <x v="1"/>
    <x v="7"/>
    <x v="159"/>
    <s v="GOOGLE LLC"/>
    <m/>
  </r>
  <r>
    <x v="9"/>
    <x v="0"/>
    <x v="7"/>
    <x v="0"/>
    <x v="0"/>
    <x v="1"/>
    <x v="7"/>
    <x v="159"/>
    <s v="FAVEBOOK IRELAND LIMITED"/>
    <m/>
  </r>
  <r>
    <x v="9"/>
    <x v="0"/>
    <x v="7"/>
    <x v="0"/>
    <x v="0"/>
    <x v="1"/>
    <x v="7"/>
    <x v="55"/>
    <s v="FARMATODO COLOMBIA S.A"/>
    <m/>
  </r>
  <r>
    <x v="9"/>
    <x v="0"/>
    <x v="7"/>
    <x v="0"/>
    <x v="0"/>
    <x v="1"/>
    <x v="7"/>
    <x v="55"/>
    <s v="CONNPLANTS SAS"/>
    <m/>
  </r>
  <r>
    <x v="9"/>
    <x v="0"/>
    <x v="7"/>
    <x v="0"/>
    <x v="0"/>
    <x v="1"/>
    <x v="8"/>
    <x v="22"/>
    <s v="Banco de bogotá"/>
    <n v="88977"/>
  </r>
  <r>
    <x v="9"/>
    <x v="0"/>
    <x v="7"/>
    <x v="0"/>
    <x v="0"/>
    <x v="1"/>
    <x v="8"/>
    <x v="22"/>
    <s v="Bancolombia"/>
    <n v="1928545.08"/>
  </r>
  <r>
    <x v="9"/>
    <x v="0"/>
    <x v="7"/>
    <x v="0"/>
    <x v="0"/>
    <x v="1"/>
    <x v="2"/>
    <x v="168"/>
    <s v="Fundapedco"/>
    <m/>
  </r>
  <r>
    <x v="9"/>
    <x v="0"/>
    <x v="7"/>
    <x v="0"/>
    <x v="0"/>
    <x v="1"/>
    <x v="8"/>
    <x v="94"/>
    <s v="CONNPLANTS SAS"/>
    <m/>
  </r>
  <r>
    <x v="9"/>
    <x v="0"/>
    <x v="7"/>
    <x v="0"/>
    <x v="0"/>
    <x v="1"/>
    <x v="8"/>
    <x v="94"/>
    <s v="MANCHOLA ASOCIADOS LTDA"/>
    <m/>
  </r>
  <r>
    <x v="9"/>
    <x v="0"/>
    <x v="7"/>
    <x v="0"/>
    <x v="0"/>
    <x v="1"/>
    <x v="8"/>
    <x v="94"/>
    <s v="FD SAN JORGE SAS"/>
    <n v="533835.48"/>
  </r>
  <r>
    <x v="9"/>
    <x v="0"/>
    <x v="7"/>
    <x v="0"/>
    <x v="0"/>
    <x v="1"/>
    <x v="8"/>
    <x v="94"/>
    <s v="Carolina Hoyos Cardona"/>
    <n v="153000"/>
  </r>
  <r>
    <x v="9"/>
    <x v="0"/>
    <x v="7"/>
    <x v="0"/>
    <x v="0"/>
    <x v="1"/>
    <x v="8"/>
    <x v="94"/>
    <s v="DIEGO CAICEDO"/>
    <m/>
  </r>
  <r>
    <x v="9"/>
    <x v="0"/>
    <x v="7"/>
    <x v="0"/>
    <x v="0"/>
    <x v="1"/>
    <x v="8"/>
    <x v="94"/>
    <s v="ANA ERAZO"/>
    <n v="12950"/>
  </r>
  <r>
    <x v="9"/>
    <x v="0"/>
    <x v="7"/>
    <x v="0"/>
    <x v="0"/>
    <x v="1"/>
    <x v="8"/>
    <x v="94"/>
    <s v="PRODUCCION GRAFICA EDITORES SAS"/>
    <n v="2039.06"/>
  </r>
  <r>
    <x v="9"/>
    <x v="0"/>
    <x v="7"/>
    <x v="0"/>
    <x v="0"/>
    <x v="1"/>
    <x v="8"/>
    <x v="94"/>
    <s v="Donaldo Antonio Gonzalez Barrios"/>
    <m/>
  </r>
  <r>
    <x v="9"/>
    <x v="0"/>
    <x v="7"/>
    <x v="0"/>
    <x v="0"/>
    <x v="1"/>
    <x v="8"/>
    <x v="94"/>
    <s v="RUBEN DARIO DELGADO GUERRA"/>
    <n v="21900"/>
  </r>
  <r>
    <x v="9"/>
    <x v="0"/>
    <x v="7"/>
    <x v="0"/>
    <x v="0"/>
    <x v="1"/>
    <x v="8"/>
    <x v="95"/>
    <m/>
    <m/>
  </r>
  <r>
    <x v="9"/>
    <x v="0"/>
    <x v="7"/>
    <x v="0"/>
    <x v="0"/>
    <x v="1"/>
    <x v="8"/>
    <x v="94"/>
    <s v="EMPACKING GLOBAL SAS"/>
    <m/>
  </r>
  <r>
    <x v="9"/>
    <x v="0"/>
    <x v="7"/>
    <x v="0"/>
    <x v="0"/>
    <x v="1"/>
    <x v="8"/>
    <x v="156"/>
    <s v="MUNICIPIO DE SANTIAGO DE CALI"/>
    <m/>
  </r>
  <r>
    <x v="9"/>
    <x v="0"/>
    <x v="7"/>
    <x v="0"/>
    <x v="0"/>
    <x v="1"/>
    <x v="8"/>
    <x v="156"/>
    <s v=" COLOMBIA TELECOMUNICACIONES S.A. E.S.P."/>
    <m/>
  </r>
  <r>
    <x v="9"/>
    <x v="0"/>
    <x v="7"/>
    <x v="0"/>
    <x v="0"/>
    <x v="1"/>
    <x v="8"/>
    <x v="156"/>
    <s v="Protección S.A"/>
    <m/>
  </r>
  <r>
    <x v="9"/>
    <x v="0"/>
    <x v="7"/>
    <x v="0"/>
    <x v="0"/>
    <x v="1"/>
    <x v="8"/>
    <x v="156"/>
    <s v="RANPACK SAS"/>
    <m/>
  </r>
  <r>
    <x v="9"/>
    <x v="0"/>
    <x v="7"/>
    <x v="0"/>
    <x v="0"/>
    <x v="1"/>
    <x v="8"/>
    <x v="156"/>
    <s v="MERCADEO COMPARTIDO SAS"/>
    <m/>
  </r>
  <r>
    <x v="9"/>
    <x v="0"/>
    <x v="7"/>
    <x v="0"/>
    <x v="0"/>
    <x v="1"/>
    <x v="8"/>
    <x v="156"/>
    <s v="ALLTAG SAS"/>
    <m/>
  </r>
  <r>
    <x v="9"/>
    <x v="0"/>
    <x v="7"/>
    <x v="0"/>
    <x v="0"/>
    <x v="1"/>
    <x v="8"/>
    <x v="156"/>
    <s v="FARMAVIT EMPRESA ASOCIATIVA DE TRABAJO"/>
    <m/>
  </r>
  <r>
    <x v="9"/>
    <x v="0"/>
    <x v="7"/>
    <x v="0"/>
    <x v="0"/>
    <x v="1"/>
    <x v="8"/>
    <x v="156"/>
    <s v="AEROVIAS DEL CONTINENTE AMERICANO S.A."/>
    <m/>
  </r>
  <r>
    <x v="9"/>
    <x v="0"/>
    <x v="7"/>
    <x v="0"/>
    <x v="0"/>
    <x v="1"/>
    <x v="8"/>
    <x v="156"/>
    <s v="MELONN SAS"/>
    <m/>
  </r>
  <r>
    <x v="9"/>
    <x v="0"/>
    <x v="7"/>
    <x v="0"/>
    <x v="0"/>
    <x v="1"/>
    <x v="8"/>
    <x v="156"/>
    <s v="DIAN"/>
    <n v="1395"/>
  </r>
  <r>
    <x v="9"/>
    <x v="0"/>
    <x v="7"/>
    <x v="0"/>
    <x v="0"/>
    <x v="1"/>
    <x v="8"/>
    <x v="156"/>
    <s v="MUNICIPIO DE SANTIAGO DE CALI"/>
    <n v="102.24"/>
  </r>
  <r>
    <x v="9"/>
    <x v="0"/>
    <x v="7"/>
    <x v="0"/>
    <x v="0"/>
    <x v="1"/>
    <x v="8"/>
    <x v="156"/>
    <m/>
    <m/>
  </r>
  <r>
    <x v="9"/>
    <x v="0"/>
    <x v="7"/>
    <x v="0"/>
    <x v="0"/>
    <x v="1"/>
    <x v="8"/>
    <x v="156"/>
    <m/>
    <m/>
  </r>
  <r>
    <x v="9"/>
    <x v="0"/>
    <x v="7"/>
    <x v="0"/>
    <x v="0"/>
    <x v="1"/>
    <x v="8"/>
    <x v="4"/>
    <s v="ONLINE MARIA DEL MAR MEZU PALACIOS"/>
    <m/>
  </r>
  <r>
    <x v="9"/>
    <x v="0"/>
    <x v="7"/>
    <x v="0"/>
    <x v="0"/>
    <x v="1"/>
    <x v="8"/>
    <x v="4"/>
    <s v="ALMACENES EXITO S.A."/>
    <m/>
  </r>
  <r>
    <x v="9"/>
    <x v="0"/>
    <x v="7"/>
    <x v="0"/>
    <x v="0"/>
    <x v="1"/>
    <x v="8"/>
    <x v="4"/>
    <s v="Consumidor Final"/>
    <m/>
  </r>
  <r>
    <x v="9"/>
    <x v="0"/>
    <x v="7"/>
    <x v="0"/>
    <x v="0"/>
    <x v="1"/>
    <x v="8"/>
    <x v="4"/>
    <s v="ONLINE Laura Mosquera"/>
    <m/>
  </r>
  <r>
    <x v="9"/>
    <x v="0"/>
    <x v="7"/>
    <x v="0"/>
    <x v="0"/>
    <x v="1"/>
    <x v="8"/>
    <x v="4"/>
    <s v=" KOBA COLOMBIA SAS"/>
    <m/>
  </r>
  <r>
    <x v="9"/>
    <x v="0"/>
    <x v="7"/>
    <x v="0"/>
    <x v="0"/>
    <x v="1"/>
    <x v="8"/>
    <x v="4"/>
    <s v="FARMAVIT EMPRESA ASOCIATIVA DE TRABAJO"/>
    <m/>
  </r>
  <r>
    <x v="9"/>
    <x v="0"/>
    <x v="7"/>
    <x v="0"/>
    <x v="0"/>
    <x v="1"/>
    <x v="8"/>
    <x v="4"/>
    <s v=" GODADDY"/>
    <m/>
  </r>
  <r>
    <x v="9"/>
    <x v="0"/>
    <x v="7"/>
    <x v="0"/>
    <x v="0"/>
    <x v="1"/>
    <x v="8"/>
    <x v="4"/>
    <s v="FUNDACION ZOOLOGICA DE CALI REST  HACIENDA DEL BOSQUE"/>
    <m/>
  </r>
  <r>
    <x v="9"/>
    <x v="0"/>
    <x v="7"/>
    <x v="0"/>
    <x v="0"/>
    <x v="1"/>
    <x v="8"/>
    <x v="4"/>
    <s v="HM HENNES MAURITZ COLOMBIA SAS"/>
    <m/>
  </r>
  <r>
    <x v="9"/>
    <x v="0"/>
    <x v="7"/>
    <x v="0"/>
    <x v="0"/>
    <x v="1"/>
    <x v="8"/>
    <x v="4"/>
    <s v="META PLATAFORMS IRELAND LIMITED"/>
    <m/>
  </r>
  <r>
    <x v="9"/>
    <x v="0"/>
    <x v="7"/>
    <x v="0"/>
    <x v="0"/>
    <x v="1"/>
    <x v="8"/>
    <x v="4"/>
    <s v="CORPORACION CLUB DE TENIS CALI"/>
    <m/>
  </r>
  <r>
    <x v="9"/>
    <x v="0"/>
    <x v="7"/>
    <x v="0"/>
    <x v="0"/>
    <x v="1"/>
    <x v="8"/>
    <x v="4"/>
    <s v=" PANGEA NATURAL PRODUCTS S.A.S."/>
    <m/>
  </r>
  <r>
    <x v="9"/>
    <x v="0"/>
    <x v="7"/>
    <x v="0"/>
    <x v="0"/>
    <x v="1"/>
    <x v="8"/>
    <x v="4"/>
    <s v=" TDT SAS"/>
    <m/>
  </r>
  <r>
    <x v="9"/>
    <x v="0"/>
    <x v="7"/>
    <x v="0"/>
    <x v="0"/>
    <x v="1"/>
    <x v="8"/>
    <x v="4"/>
    <s v="SEBASTIAN MENDOZA CASTAÑO"/>
    <m/>
  </r>
  <r>
    <x v="9"/>
    <x v="0"/>
    <x v="7"/>
    <x v="0"/>
    <x v="0"/>
    <x v="1"/>
    <x v="8"/>
    <x v="4"/>
    <s v="ONLINE MARIA DEL MAR MEZU PALACIOS"/>
    <m/>
  </r>
  <r>
    <x v="9"/>
    <x v="0"/>
    <x v="7"/>
    <x v="0"/>
    <x v="0"/>
    <x v="1"/>
    <x v="8"/>
    <x v="4"/>
    <s v="ONLINE OSCAR ESCOBAR JIMENEZ"/>
    <m/>
  </r>
  <r>
    <x v="9"/>
    <x v="0"/>
    <x v="7"/>
    <x v="0"/>
    <x v="0"/>
    <x v="1"/>
    <x v="8"/>
    <x v="4"/>
    <s v="COLOMBIANA DE COMERCIO SA"/>
    <m/>
  </r>
  <r>
    <x v="9"/>
    <x v="0"/>
    <x v="7"/>
    <x v="0"/>
    <x v="0"/>
    <x v="1"/>
    <x v="8"/>
    <x v="4"/>
    <s v="DIAN"/>
    <m/>
  </r>
  <r>
    <x v="9"/>
    <x v="0"/>
    <x v="7"/>
    <x v="0"/>
    <x v="0"/>
    <x v="1"/>
    <x v="8"/>
    <x v="4"/>
    <s v="FARMACIA DROGUERIA SAN JORGE LTDA"/>
    <m/>
  </r>
  <r>
    <x v="9"/>
    <x v="0"/>
    <x v="7"/>
    <x v="0"/>
    <x v="0"/>
    <x v="1"/>
    <x v="8"/>
    <x v="4"/>
    <s v="GASTRONOMIA GROUP SAS"/>
    <m/>
  </r>
  <r>
    <x v="9"/>
    <x v="0"/>
    <x v="7"/>
    <x v="0"/>
    <x v="0"/>
    <x v="1"/>
    <x v="8"/>
    <x v="4"/>
    <s v="Yina Yereinza Acevedo Álvarez"/>
    <m/>
  </r>
  <r>
    <x v="9"/>
    <x v="0"/>
    <x v="7"/>
    <x v="0"/>
    <x v="0"/>
    <x v="1"/>
    <x v="8"/>
    <x v="4"/>
    <m/>
    <m/>
  </r>
  <r>
    <x v="9"/>
    <x v="0"/>
    <x v="7"/>
    <x v="0"/>
    <x v="0"/>
    <x v="1"/>
    <x v="8"/>
    <x v="4"/>
    <m/>
    <m/>
  </r>
  <r>
    <x v="9"/>
    <x v="0"/>
    <x v="7"/>
    <x v="0"/>
    <x v="0"/>
    <x v="1"/>
    <x v="8"/>
    <x v="4"/>
    <m/>
    <m/>
  </r>
  <r>
    <x v="9"/>
    <x v="0"/>
    <x v="7"/>
    <x v="0"/>
    <x v="0"/>
    <x v="1"/>
    <x v="8"/>
    <x v="4"/>
    <m/>
    <m/>
  </r>
  <r>
    <x v="9"/>
    <x v="0"/>
    <x v="7"/>
    <x v="0"/>
    <x v="0"/>
    <x v="1"/>
    <x v="8"/>
    <x v="4"/>
    <m/>
    <m/>
  </r>
  <r>
    <x v="9"/>
    <x v="0"/>
    <x v="7"/>
    <x v="0"/>
    <x v="0"/>
    <x v="1"/>
    <x v="8"/>
    <x v="4"/>
    <m/>
    <m/>
  </r>
  <r>
    <x v="9"/>
    <x v="0"/>
    <x v="7"/>
    <x v="0"/>
    <x v="0"/>
    <x v="6"/>
    <x v="23"/>
    <x v="112"/>
    <s v="DIAN"/>
    <m/>
  </r>
  <r>
    <x v="9"/>
    <x v="0"/>
    <x v="7"/>
    <x v="0"/>
    <x v="2"/>
    <x v="3"/>
    <x v="3"/>
    <x v="96"/>
    <m/>
    <m/>
  </r>
  <r>
    <x v="9"/>
    <x v="0"/>
    <x v="7"/>
    <x v="0"/>
    <x v="2"/>
    <x v="3"/>
    <x v="3"/>
    <x v="137"/>
    <s v="COOPERATIVA MULTIACTIVA UNIAGRO"/>
    <m/>
  </r>
  <r>
    <x v="9"/>
    <x v="0"/>
    <x v="7"/>
    <x v="0"/>
    <x v="2"/>
    <x v="3"/>
    <x v="3"/>
    <x v="97"/>
    <s v="LA CONCEPCION SA"/>
    <n v="189220"/>
  </r>
  <r>
    <x v="9"/>
    <x v="0"/>
    <x v="7"/>
    <x v="0"/>
    <x v="2"/>
    <x v="3"/>
    <x v="3"/>
    <x v="97"/>
    <s v="CONNPLANTS SAS"/>
    <m/>
  </r>
  <r>
    <x v="9"/>
    <x v="0"/>
    <x v="7"/>
    <x v="0"/>
    <x v="2"/>
    <x v="3"/>
    <x v="3"/>
    <x v="97"/>
    <s v="LA VITAL COLOMBIA SAS"/>
    <m/>
  </r>
  <r>
    <x v="9"/>
    <x v="0"/>
    <x v="7"/>
    <x v="0"/>
    <x v="2"/>
    <x v="3"/>
    <x v="3"/>
    <x v="97"/>
    <s v="ASOCIACION AGROPIMIENTERA VALLE DEL GUAMEZ"/>
    <m/>
  </r>
  <r>
    <x v="9"/>
    <x v="0"/>
    <x v="7"/>
    <x v="0"/>
    <x v="2"/>
    <x v="3"/>
    <x v="3"/>
    <x v="97"/>
    <s v="ORGANICOS CAMPO S SAS"/>
    <n v="45000"/>
  </r>
  <r>
    <x v="9"/>
    <x v="0"/>
    <x v="7"/>
    <x v="0"/>
    <x v="2"/>
    <x v="3"/>
    <x v="3"/>
    <x v="97"/>
    <m/>
    <m/>
  </r>
  <r>
    <x v="9"/>
    <x v="0"/>
    <x v="7"/>
    <x v="0"/>
    <x v="2"/>
    <x v="3"/>
    <x v="3"/>
    <x v="97"/>
    <m/>
    <m/>
  </r>
  <r>
    <x v="9"/>
    <x v="0"/>
    <x v="7"/>
    <x v="0"/>
    <x v="2"/>
    <x v="3"/>
    <x v="3"/>
    <x v="98"/>
    <m/>
    <m/>
  </r>
  <r>
    <x v="9"/>
    <x v="0"/>
    <x v="7"/>
    <x v="0"/>
    <x v="2"/>
    <x v="3"/>
    <x v="3"/>
    <x v="99"/>
    <s v="PRODUCCION GRAFICA EDITORES SAS"/>
    <m/>
  </r>
  <r>
    <x v="9"/>
    <x v="0"/>
    <x v="7"/>
    <x v="0"/>
    <x v="2"/>
    <x v="3"/>
    <x v="3"/>
    <x v="99"/>
    <s v="CONNPLANTS SAS"/>
    <n v="10547746"/>
  </r>
  <r>
    <x v="9"/>
    <x v="0"/>
    <x v="7"/>
    <x v="0"/>
    <x v="2"/>
    <x v="3"/>
    <x v="3"/>
    <x v="99"/>
    <s v="FARMAVIT EMPRESA ASOCIATIVA DE TRABAJO"/>
    <m/>
  </r>
  <r>
    <x v="9"/>
    <x v="0"/>
    <x v="7"/>
    <x v="0"/>
    <x v="2"/>
    <x v="3"/>
    <x v="3"/>
    <x v="99"/>
    <s v="EMPACKING GLOBAL SAS"/>
    <m/>
  </r>
  <r>
    <x v="9"/>
    <x v="0"/>
    <x v="7"/>
    <x v="0"/>
    <x v="2"/>
    <x v="3"/>
    <x v="3"/>
    <x v="99"/>
    <s v="FITOBIOCELL SAS"/>
    <m/>
  </r>
  <r>
    <x v="9"/>
    <x v="0"/>
    <x v="7"/>
    <x v="0"/>
    <x v="2"/>
    <x v="3"/>
    <x v="3"/>
    <x v="99"/>
    <s v=" BOLSAS Y PLASTICOS LA 15 LTDA"/>
    <m/>
  </r>
  <r>
    <x v="9"/>
    <x v="0"/>
    <x v="7"/>
    <x v="0"/>
    <x v="2"/>
    <x v="3"/>
    <x v="3"/>
    <x v="99"/>
    <s v="ABORIGEN CIENCIA ANCESTRAL S.A.S"/>
    <n v="80094300"/>
  </r>
  <r>
    <x v="9"/>
    <x v="0"/>
    <x v="7"/>
    <x v="0"/>
    <x v="2"/>
    <x v="3"/>
    <x v="3"/>
    <x v="99"/>
    <s v="INDES S.A.S."/>
    <m/>
  </r>
  <r>
    <x v="9"/>
    <x v="0"/>
    <x v="7"/>
    <x v="0"/>
    <x v="2"/>
    <x v="3"/>
    <x v="26"/>
    <x v="137"/>
    <s v="COOPERATIVA MULTIACTIVA UNIAGRO"/>
    <m/>
  </r>
  <r>
    <x v="9"/>
    <x v="0"/>
    <x v="7"/>
    <x v="0"/>
    <x v="2"/>
    <x v="3"/>
    <x v="20"/>
    <x v="49"/>
    <s v="EMPACKING GLOBAL SAS"/>
    <m/>
  </r>
  <r>
    <x v="9"/>
    <x v="0"/>
    <x v="7"/>
    <x v="0"/>
    <x v="2"/>
    <x v="3"/>
    <x v="20"/>
    <x v="49"/>
    <s v="MELONN SAS"/>
    <m/>
  </r>
  <r>
    <x v="9"/>
    <x v="0"/>
    <x v="7"/>
    <x v="0"/>
    <x v="2"/>
    <x v="3"/>
    <x v="20"/>
    <x v="49"/>
    <s v="COORDINADORA MERCANTIL SA"/>
    <n v="2848589"/>
  </r>
  <r>
    <x v="9"/>
    <x v="0"/>
    <x v="7"/>
    <x v="0"/>
    <x v="2"/>
    <x v="3"/>
    <x v="20"/>
    <x v="49"/>
    <s v="ALLTAG SAS"/>
    <n v="562000"/>
  </r>
  <r>
    <x v="9"/>
    <x v="0"/>
    <x v="7"/>
    <x v="0"/>
    <x v="2"/>
    <x v="3"/>
    <x v="20"/>
    <x v="49"/>
    <s v="FITOBIOCELL SAS"/>
    <m/>
  </r>
  <r>
    <x v="9"/>
    <x v="0"/>
    <x v="7"/>
    <x v="0"/>
    <x v="2"/>
    <x v="3"/>
    <x v="20"/>
    <x v="49"/>
    <s v="RANPACK SAS"/>
    <m/>
  </r>
  <r>
    <x v="9"/>
    <x v="0"/>
    <x v="7"/>
    <x v="0"/>
    <x v="2"/>
    <x v="3"/>
    <x v="20"/>
    <x v="151"/>
    <m/>
    <m/>
  </r>
  <r>
    <x v="9"/>
    <x v="0"/>
    <x v="7"/>
    <x v="0"/>
    <x v="2"/>
    <x v="3"/>
    <x v="20"/>
    <x v="111"/>
    <s v="ALLTAG SAS"/>
    <n v="1052000"/>
  </r>
  <r>
    <x v="9"/>
    <x v="0"/>
    <x v="7"/>
    <x v="0"/>
    <x v="2"/>
    <x v="3"/>
    <x v="20"/>
    <x v="111"/>
    <s v="MELONN SAS"/>
    <n v="1830994"/>
  </r>
  <r>
    <x v="9"/>
    <x v="0"/>
    <x v="7"/>
    <x v="0"/>
    <x v="2"/>
    <x v="3"/>
    <x v="20"/>
    <x v="111"/>
    <m/>
    <m/>
  </r>
  <r>
    <x v="9"/>
    <x v="0"/>
    <x v="7"/>
    <x v="0"/>
    <x v="2"/>
    <x v="3"/>
    <x v="20"/>
    <x v="111"/>
    <m/>
    <m/>
  </r>
  <r>
    <x v="9"/>
    <x v="0"/>
    <x v="7"/>
    <x v="0"/>
    <x v="2"/>
    <x v="3"/>
    <x v="20"/>
    <x v="111"/>
    <m/>
    <m/>
  </r>
  <r>
    <x v="9"/>
    <x v="0"/>
    <x v="7"/>
    <x v="0"/>
    <x v="2"/>
    <x v="3"/>
    <x v="30"/>
    <x v="151"/>
    <s v="MELONN SAS"/>
    <n v="2954493"/>
  </r>
  <r>
    <x v="9"/>
    <x v="0"/>
    <x v="7"/>
    <x v="0"/>
    <x v="2"/>
    <x v="3"/>
    <x v="30"/>
    <x v="151"/>
    <s v="FITOBIOCELL SAS"/>
    <m/>
  </r>
  <r>
    <x v="9"/>
    <x v="0"/>
    <x v="7"/>
    <x v="0"/>
    <x v="2"/>
    <x v="3"/>
    <x v="0"/>
    <x v="157"/>
    <s v="CONNPLANTS SAS"/>
    <m/>
  </r>
  <r>
    <x v="9"/>
    <x v="0"/>
    <x v="7"/>
    <x v="0"/>
    <x v="2"/>
    <x v="3"/>
    <x v="0"/>
    <x v="157"/>
    <s v="LABORATORIO DE ALIMENTOS Y SIMILARES MICROQUIM S.A.S."/>
    <m/>
  </r>
  <r>
    <x v="9"/>
    <x v="0"/>
    <x v="7"/>
    <x v="0"/>
    <x v="2"/>
    <x v="3"/>
    <x v="21"/>
    <x v="50"/>
    <m/>
    <m/>
  </r>
  <r>
    <x v="9"/>
    <x v="0"/>
    <x v="7"/>
    <x v="0"/>
    <x v="2"/>
    <x v="3"/>
    <x v="21"/>
    <x v="132"/>
    <m/>
    <m/>
  </r>
  <r>
    <x v="10"/>
    <x v="0"/>
    <x v="7"/>
    <x v="0"/>
    <x v="1"/>
    <x v="2"/>
    <x v="24"/>
    <x v="63"/>
    <s v="VARIOS"/>
    <n v="252938962"/>
  </r>
  <r>
    <x v="10"/>
    <x v="0"/>
    <x v="7"/>
    <x v="0"/>
    <x v="1"/>
    <x v="5"/>
    <x v="11"/>
    <x v="64"/>
    <m/>
    <m/>
  </r>
  <r>
    <x v="10"/>
    <x v="0"/>
    <x v="7"/>
    <x v="0"/>
    <x v="1"/>
    <x v="5"/>
    <x v="14"/>
    <x v="66"/>
    <m/>
    <m/>
  </r>
  <r>
    <x v="10"/>
    <x v="0"/>
    <x v="7"/>
    <x v="0"/>
    <x v="1"/>
    <x v="5"/>
    <x v="15"/>
    <x v="69"/>
    <m/>
    <m/>
  </r>
  <r>
    <x v="10"/>
    <x v="0"/>
    <x v="7"/>
    <x v="0"/>
    <x v="1"/>
    <x v="2"/>
    <x v="25"/>
    <x v="74"/>
    <m/>
    <n v="-9097217.1799999997"/>
  </r>
  <r>
    <x v="10"/>
    <x v="0"/>
    <x v="7"/>
    <x v="0"/>
    <x v="1"/>
    <x v="2"/>
    <x v="25"/>
    <x v="118"/>
    <m/>
    <m/>
  </r>
  <r>
    <x v="10"/>
    <x v="0"/>
    <x v="7"/>
    <x v="0"/>
    <x v="1"/>
    <x v="2"/>
    <x v="0"/>
    <x v="103"/>
    <m/>
    <m/>
  </r>
  <r>
    <x v="10"/>
    <x v="0"/>
    <x v="7"/>
    <x v="0"/>
    <x v="1"/>
    <x v="2"/>
    <x v="0"/>
    <x v="104"/>
    <m/>
    <n v="273109.2"/>
  </r>
  <r>
    <x v="10"/>
    <x v="0"/>
    <x v="7"/>
    <x v="0"/>
    <x v="1"/>
    <x v="2"/>
    <x v="0"/>
    <x v="145"/>
    <m/>
    <n v="-4639667.32"/>
  </r>
  <r>
    <x v="10"/>
    <x v="0"/>
    <x v="7"/>
    <x v="0"/>
    <x v="1"/>
    <x v="5"/>
    <x v="7"/>
    <x v="153"/>
    <m/>
    <m/>
  </r>
  <r>
    <x v="10"/>
    <x v="0"/>
    <x v="7"/>
    <x v="0"/>
    <x v="1"/>
    <x v="5"/>
    <x v="14"/>
    <x v="166"/>
    <m/>
    <m/>
  </r>
  <r>
    <x v="10"/>
    <x v="0"/>
    <x v="7"/>
    <x v="0"/>
    <x v="0"/>
    <x v="0"/>
    <x v="4"/>
    <x v="158"/>
    <s v="SEBASTIAN MENDOZA CASTAÑO"/>
    <n v="20000000"/>
  </r>
  <r>
    <x v="10"/>
    <x v="0"/>
    <x v="7"/>
    <x v="0"/>
    <x v="0"/>
    <x v="0"/>
    <x v="4"/>
    <x v="6"/>
    <s v="ONLINE MARIA DEL MAR MEZU PALACIOS"/>
    <n v="2300000"/>
  </r>
  <r>
    <x v="10"/>
    <x v="0"/>
    <x v="7"/>
    <x v="0"/>
    <x v="0"/>
    <x v="0"/>
    <x v="4"/>
    <x v="6"/>
    <s v="MILDRED LOPEZ CAMPO"/>
    <m/>
  </r>
  <r>
    <x v="10"/>
    <x v="0"/>
    <x v="7"/>
    <x v="0"/>
    <x v="0"/>
    <x v="0"/>
    <x v="4"/>
    <x v="160"/>
    <s v="Andres Eduardo Mogollon Echeverry"/>
    <m/>
  </r>
  <r>
    <x v="10"/>
    <x v="0"/>
    <x v="7"/>
    <x v="0"/>
    <x v="0"/>
    <x v="0"/>
    <x v="4"/>
    <x v="160"/>
    <s v="DAVID MUÑOZ MONTOYA"/>
    <n v="1118917"/>
  </r>
  <r>
    <x v="10"/>
    <x v="0"/>
    <x v="7"/>
    <x v="0"/>
    <x v="0"/>
    <x v="0"/>
    <x v="4"/>
    <x v="7"/>
    <s v="ONLINE MARIA DEL MAR MEZU PALACIOS"/>
    <n v="200000"/>
  </r>
  <r>
    <x v="10"/>
    <x v="0"/>
    <x v="7"/>
    <x v="0"/>
    <x v="0"/>
    <x v="0"/>
    <x v="4"/>
    <x v="7"/>
    <s v="MILDRED LOPEZ CAMPO"/>
    <m/>
  </r>
  <r>
    <x v="10"/>
    <x v="0"/>
    <x v="7"/>
    <x v="0"/>
    <x v="0"/>
    <x v="0"/>
    <x v="4"/>
    <x v="7"/>
    <m/>
    <m/>
  </r>
  <r>
    <x v="10"/>
    <x v="0"/>
    <x v="7"/>
    <x v="0"/>
    <x v="0"/>
    <x v="0"/>
    <x v="4"/>
    <x v="8"/>
    <s v="Andres Eduardo Mogollon Echeverry"/>
    <m/>
  </r>
  <r>
    <x v="10"/>
    <x v="0"/>
    <x v="7"/>
    <x v="0"/>
    <x v="0"/>
    <x v="0"/>
    <x v="4"/>
    <x v="8"/>
    <s v="ONLINE MARIA DEL MAR MEZU PALACIOS"/>
    <n v="208333"/>
  </r>
  <r>
    <x v="10"/>
    <x v="0"/>
    <x v="7"/>
    <x v="0"/>
    <x v="0"/>
    <x v="0"/>
    <x v="4"/>
    <x v="8"/>
    <s v="ONLINE OSCAR ESCOBAR JIMENEZ"/>
    <m/>
  </r>
  <r>
    <x v="10"/>
    <x v="0"/>
    <x v="7"/>
    <x v="0"/>
    <x v="0"/>
    <x v="0"/>
    <x v="4"/>
    <x v="8"/>
    <s v="Alexandra Marin"/>
    <m/>
  </r>
  <r>
    <x v="10"/>
    <x v="0"/>
    <x v="7"/>
    <x v="0"/>
    <x v="0"/>
    <x v="0"/>
    <x v="4"/>
    <x v="9"/>
    <s v="SEBASTIAN MENDOZA CASTAÑO"/>
    <m/>
  </r>
  <r>
    <x v="10"/>
    <x v="0"/>
    <x v="7"/>
    <x v="0"/>
    <x v="0"/>
    <x v="0"/>
    <x v="4"/>
    <x v="9"/>
    <s v="MILDRED LOPEZ CAMPO"/>
    <m/>
  </r>
  <r>
    <x v="10"/>
    <x v="0"/>
    <x v="7"/>
    <x v="0"/>
    <x v="0"/>
    <x v="0"/>
    <x v="4"/>
    <x v="9"/>
    <s v="Ana Myrian Salazar"/>
    <m/>
  </r>
  <r>
    <x v="10"/>
    <x v="0"/>
    <x v="7"/>
    <x v="0"/>
    <x v="0"/>
    <x v="0"/>
    <x v="4"/>
    <x v="9"/>
    <s v="ONLINE MARIA DEL MAR MEZU PALACIOS"/>
    <n v="25000"/>
  </r>
  <r>
    <x v="10"/>
    <x v="0"/>
    <x v="7"/>
    <x v="0"/>
    <x v="0"/>
    <x v="0"/>
    <x v="4"/>
    <x v="10"/>
    <s v="SEBASTIAN MENDOZA CASTAÑO"/>
    <m/>
  </r>
  <r>
    <x v="10"/>
    <x v="0"/>
    <x v="7"/>
    <x v="0"/>
    <x v="0"/>
    <x v="0"/>
    <x v="4"/>
    <x v="10"/>
    <s v="ONLINE MARIA DEL MAR MEZU PALACIOS"/>
    <n v="208333"/>
  </r>
  <r>
    <x v="10"/>
    <x v="0"/>
    <x v="7"/>
    <x v="0"/>
    <x v="0"/>
    <x v="0"/>
    <x v="4"/>
    <x v="10"/>
    <s v="MILDRED LOPEZ CAMPO"/>
    <m/>
  </r>
  <r>
    <x v="10"/>
    <x v="0"/>
    <x v="7"/>
    <x v="0"/>
    <x v="0"/>
    <x v="0"/>
    <x v="4"/>
    <x v="11"/>
    <s v="SEBASTIAN MENDOZA CASTAÑO"/>
    <n v="833333"/>
  </r>
  <r>
    <x v="10"/>
    <x v="0"/>
    <x v="7"/>
    <x v="0"/>
    <x v="0"/>
    <x v="0"/>
    <x v="4"/>
    <x v="11"/>
    <s v="alex"/>
    <m/>
  </r>
  <r>
    <x v="10"/>
    <x v="0"/>
    <x v="7"/>
    <x v="0"/>
    <x v="0"/>
    <x v="0"/>
    <x v="4"/>
    <x v="11"/>
    <s v="ONLINE MARIA DEL MAR MEZU PALACIOS"/>
    <n v="95833"/>
  </r>
  <r>
    <x v="10"/>
    <x v="0"/>
    <x v="7"/>
    <x v="0"/>
    <x v="0"/>
    <x v="0"/>
    <x v="4"/>
    <x v="12"/>
    <s v="Karol Dahiana Pinto Gallego"/>
    <m/>
  </r>
  <r>
    <x v="10"/>
    <x v="0"/>
    <x v="7"/>
    <x v="0"/>
    <x v="0"/>
    <x v="0"/>
    <x v="4"/>
    <x v="134"/>
    <m/>
    <m/>
  </r>
  <r>
    <x v="10"/>
    <x v="0"/>
    <x v="7"/>
    <x v="0"/>
    <x v="0"/>
    <x v="0"/>
    <x v="4"/>
    <x v="142"/>
    <m/>
    <m/>
  </r>
  <r>
    <x v="10"/>
    <x v="0"/>
    <x v="7"/>
    <x v="0"/>
    <x v="0"/>
    <x v="0"/>
    <x v="4"/>
    <x v="56"/>
    <s v="SANTANGEL SAS"/>
    <m/>
  </r>
  <r>
    <x v="10"/>
    <x v="0"/>
    <x v="7"/>
    <x v="0"/>
    <x v="0"/>
    <x v="0"/>
    <x v="4"/>
    <x v="56"/>
    <s v="GLORIA LILIANA VELEZ BUITRAGO"/>
    <m/>
  </r>
  <r>
    <x v="10"/>
    <x v="0"/>
    <x v="7"/>
    <x v="0"/>
    <x v="0"/>
    <x v="0"/>
    <x v="4"/>
    <x v="56"/>
    <s v="ARITEX DE COLOMBIA SAS"/>
    <m/>
  </r>
  <r>
    <x v="10"/>
    <x v="0"/>
    <x v="7"/>
    <x v="0"/>
    <x v="0"/>
    <x v="0"/>
    <x v="4"/>
    <x v="142"/>
    <m/>
    <m/>
  </r>
  <r>
    <x v="10"/>
    <x v="0"/>
    <x v="7"/>
    <x v="0"/>
    <x v="0"/>
    <x v="0"/>
    <x v="4"/>
    <x v="13"/>
    <s v="SEGUROS DE RIESGOS LABORALES SURAMERICANA S.A."/>
    <n v="85086"/>
  </r>
  <r>
    <x v="10"/>
    <x v="0"/>
    <x v="7"/>
    <x v="0"/>
    <x v="0"/>
    <x v="0"/>
    <x v="4"/>
    <x v="146"/>
    <s v="EPS Sura"/>
    <m/>
  </r>
  <r>
    <x v="10"/>
    <x v="0"/>
    <x v="7"/>
    <x v="0"/>
    <x v="0"/>
    <x v="0"/>
    <x v="4"/>
    <x v="14"/>
    <s v="Protección S.A"/>
    <n v="1956000"/>
  </r>
  <r>
    <x v="10"/>
    <x v="0"/>
    <x v="7"/>
    <x v="0"/>
    <x v="0"/>
    <x v="0"/>
    <x v="4"/>
    <x v="14"/>
    <s v="Colpensiones"/>
    <m/>
  </r>
  <r>
    <x v="10"/>
    <x v="0"/>
    <x v="7"/>
    <x v="0"/>
    <x v="0"/>
    <x v="0"/>
    <x v="4"/>
    <x v="15"/>
    <s v="Comfandi "/>
    <n v="652000"/>
  </r>
  <r>
    <x v="10"/>
    <x v="0"/>
    <x v="7"/>
    <x v="0"/>
    <x v="0"/>
    <x v="0"/>
    <x v="4"/>
    <x v="147"/>
    <s v="PLUXEE COLOMBIA S.A.S."/>
    <m/>
  </r>
  <r>
    <x v="10"/>
    <x v="0"/>
    <x v="7"/>
    <x v="0"/>
    <x v="0"/>
    <x v="0"/>
    <x v="4"/>
    <x v="147"/>
    <s v="SERGIO ALEJANDRO ACOSTA FRANCO"/>
    <m/>
  </r>
  <r>
    <x v="10"/>
    <x v="0"/>
    <x v="7"/>
    <x v="0"/>
    <x v="0"/>
    <x v="0"/>
    <x v="4"/>
    <x v="113"/>
    <s v="INVERSIONES EN RECREACION DEPORTE Y SALUD S.A."/>
    <m/>
  </r>
  <r>
    <x v="10"/>
    <x v="0"/>
    <x v="7"/>
    <x v="0"/>
    <x v="0"/>
    <x v="0"/>
    <x v="9"/>
    <x v="114"/>
    <s v="OXYNIA S.A.S"/>
    <n v="2945200"/>
  </r>
  <r>
    <x v="10"/>
    <x v="0"/>
    <x v="7"/>
    <x v="0"/>
    <x v="0"/>
    <x v="0"/>
    <x v="9"/>
    <x v="30"/>
    <s v="LITIGIO Y CONSULTORIA LEGAL SAS"/>
    <n v="1423500"/>
  </r>
  <r>
    <x v="10"/>
    <x v="0"/>
    <x v="7"/>
    <x v="0"/>
    <x v="0"/>
    <x v="0"/>
    <x v="9"/>
    <x v="30"/>
    <s v="YBB CONSULTOR SAS"/>
    <s v=" "/>
  </r>
  <r>
    <x v="10"/>
    <x v="0"/>
    <x v="7"/>
    <x v="0"/>
    <x v="0"/>
    <x v="0"/>
    <x v="9"/>
    <x v="170"/>
    <s v="Carolina Hoyos Cardona"/>
    <m/>
  </r>
  <r>
    <x v="10"/>
    <x v="0"/>
    <x v="7"/>
    <x v="0"/>
    <x v="0"/>
    <x v="0"/>
    <x v="9"/>
    <x v="170"/>
    <s v="Claudia Jaramillo bonilla"/>
    <n v="2000000"/>
  </r>
  <r>
    <x v="10"/>
    <x v="0"/>
    <x v="7"/>
    <x v="0"/>
    <x v="0"/>
    <x v="0"/>
    <x v="9"/>
    <x v="170"/>
    <s v="Donaldo Antonio Gonzalez Barrios"/>
    <m/>
  </r>
  <r>
    <x v="10"/>
    <x v="0"/>
    <x v="7"/>
    <x v="0"/>
    <x v="0"/>
    <x v="0"/>
    <x v="9"/>
    <x v="110"/>
    <s v="ONLINE OSCAR ESCOBAR JIMENEZ"/>
    <m/>
  </r>
  <r>
    <x v="10"/>
    <x v="0"/>
    <x v="7"/>
    <x v="0"/>
    <x v="0"/>
    <x v="0"/>
    <x v="9"/>
    <x v="110"/>
    <s v="Donaldo Antonio Gonzalez Barrios"/>
    <m/>
  </r>
  <r>
    <x v="10"/>
    <x v="0"/>
    <x v="7"/>
    <x v="0"/>
    <x v="0"/>
    <x v="0"/>
    <x v="5"/>
    <x v="70"/>
    <s v=" COLOMBIA TELECOMUNICACIONES S.A. E.S.P."/>
    <n v="890"/>
  </r>
  <r>
    <x v="10"/>
    <x v="0"/>
    <x v="7"/>
    <x v="0"/>
    <x v="0"/>
    <x v="0"/>
    <x v="5"/>
    <x v="70"/>
    <s v="EL MOLINO EDUARDO MOLINARI PALACIN &amp; CIA. S. EN C."/>
    <n v="2644"/>
  </r>
  <r>
    <x v="10"/>
    <x v="0"/>
    <x v="7"/>
    <x v="0"/>
    <x v="0"/>
    <x v="0"/>
    <x v="5"/>
    <x v="70"/>
    <s v="CAROLL VIVIANA GELVES NAVAS"/>
    <n v="7333.33"/>
  </r>
  <r>
    <x v="10"/>
    <x v="0"/>
    <x v="7"/>
    <x v="0"/>
    <x v="0"/>
    <x v="0"/>
    <x v="5"/>
    <x v="70"/>
    <s v="EL GRINGO SAS"/>
    <n v="35882"/>
  </r>
  <r>
    <x v="10"/>
    <x v="0"/>
    <x v="7"/>
    <x v="0"/>
    <x v="0"/>
    <x v="0"/>
    <x v="5"/>
    <x v="70"/>
    <s v="FABRICA DE ALIMENTOS PROCESADOS VENTOLINI S.A. EN REORGANIZACION"/>
    <n v="2815.85"/>
  </r>
  <r>
    <x v="10"/>
    <x v="0"/>
    <x v="7"/>
    <x v="0"/>
    <x v="0"/>
    <x v="0"/>
    <x v="5"/>
    <x v="70"/>
    <s v="UMAMI GROUP SAS"/>
    <n v="11030"/>
  </r>
  <r>
    <x v="10"/>
    <x v="0"/>
    <x v="7"/>
    <x v="0"/>
    <x v="0"/>
    <x v="0"/>
    <x v="5"/>
    <x v="70"/>
    <s v="MAQUITE SA ."/>
    <n v="11600"/>
  </r>
  <r>
    <x v="10"/>
    <x v="0"/>
    <x v="7"/>
    <x v="0"/>
    <x v="0"/>
    <x v="0"/>
    <x v="5"/>
    <x v="70"/>
    <s v="HOT AMERICAS FAVORITY PIZZA SAS"/>
    <n v="2555.56"/>
  </r>
  <r>
    <x v="10"/>
    <x v="0"/>
    <x v="7"/>
    <x v="0"/>
    <x v="0"/>
    <x v="0"/>
    <x v="5"/>
    <x v="102"/>
    <s v="MUNICIPIO DE SANTIAGO DE CALI"/>
    <m/>
  </r>
  <r>
    <x v="10"/>
    <x v="0"/>
    <x v="7"/>
    <x v="0"/>
    <x v="0"/>
    <x v="0"/>
    <x v="5"/>
    <x v="71"/>
    <s v="K RAMIREZ SAS"/>
    <m/>
  </r>
  <r>
    <x v="10"/>
    <x v="0"/>
    <x v="7"/>
    <x v="0"/>
    <x v="0"/>
    <x v="0"/>
    <x v="5"/>
    <x v="71"/>
    <s v="COLOMBIANA DE COMERCIO SA"/>
    <m/>
  </r>
  <r>
    <x v="10"/>
    <x v="0"/>
    <x v="7"/>
    <x v="0"/>
    <x v="0"/>
    <x v="0"/>
    <x v="5"/>
    <x v="71"/>
    <s v="AERO REPUBLICA S.A"/>
    <m/>
  </r>
  <r>
    <x v="10"/>
    <x v="0"/>
    <x v="7"/>
    <x v="0"/>
    <x v="0"/>
    <x v="0"/>
    <x v="5"/>
    <x v="71"/>
    <s v="AEROVIAS DE INTEGRACION REGIONAL S A"/>
    <m/>
  </r>
  <r>
    <x v="10"/>
    <x v="0"/>
    <x v="7"/>
    <x v="0"/>
    <x v="0"/>
    <x v="0"/>
    <x v="5"/>
    <x v="78"/>
    <m/>
    <m/>
  </r>
  <r>
    <x v="10"/>
    <x v="0"/>
    <x v="7"/>
    <x v="0"/>
    <x v="0"/>
    <x v="0"/>
    <x v="6"/>
    <x v="17"/>
    <s v="CORPORACION CLUB DE TENIS CALI"/>
    <m/>
  </r>
  <r>
    <x v="10"/>
    <x v="0"/>
    <x v="7"/>
    <x v="0"/>
    <x v="0"/>
    <x v="0"/>
    <x v="6"/>
    <x v="17"/>
    <m/>
    <m/>
  </r>
  <r>
    <x v="10"/>
    <x v="0"/>
    <x v="7"/>
    <x v="0"/>
    <x v="0"/>
    <x v="0"/>
    <x v="6"/>
    <x v="161"/>
    <s v="EDIFICIO BELLA VISTA PROPIEDAD HORIZONTAL"/>
    <n v="2300000"/>
  </r>
  <r>
    <x v="10"/>
    <x v="0"/>
    <x v="7"/>
    <x v="0"/>
    <x v="0"/>
    <x v="0"/>
    <x v="29"/>
    <x v="154"/>
    <s v="Suramericana"/>
    <n v="48006"/>
  </r>
  <r>
    <x v="10"/>
    <x v="0"/>
    <x v="7"/>
    <x v="0"/>
    <x v="0"/>
    <x v="0"/>
    <x v="0"/>
    <x v="162"/>
    <s v=" COLOMBIA TELECOMUNICACIONES S.A. E.S.P."/>
    <n v="514317"/>
  </r>
  <r>
    <x v="10"/>
    <x v="0"/>
    <x v="7"/>
    <x v="0"/>
    <x v="0"/>
    <x v="0"/>
    <x v="0"/>
    <x v="116"/>
    <s v="CLICKUP"/>
    <m/>
  </r>
  <r>
    <x v="10"/>
    <x v="0"/>
    <x v="7"/>
    <x v="0"/>
    <x v="0"/>
    <x v="0"/>
    <x v="0"/>
    <x v="116"/>
    <s v=" SIIGO SAS"/>
    <s v="_x000a_"/>
  </r>
  <r>
    <x v="10"/>
    <x v="0"/>
    <x v="7"/>
    <x v="0"/>
    <x v="0"/>
    <x v="0"/>
    <x v="0"/>
    <x v="116"/>
    <s v="MICHAELL ALEXIS AGREDO FAJARDO"/>
    <m/>
  </r>
  <r>
    <x v="10"/>
    <x v="0"/>
    <x v="7"/>
    <x v="0"/>
    <x v="0"/>
    <x v="0"/>
    <x v="0"/>
    <x v="107"/>
    <s v="LUCERO VASQUEZ"/>
    <m/>
  </r>
  <r>
    <x v="10"/>
    <x v="0"/>
    <x v="7"/>
    <x v="0"/>
    <x v="0"/>
    <x v="0"/>
    <x v="0"/>
    <x v="107"/>
    <s v="EMPRESAS MUNICIPALES DE CALI E.I.C.E. E.S.P."/>
    <m/>
  </r>
  <r>
    <x v="10"/>
    <x v="0"/>
    <x v="7"/>
    <x v="0"/>
    <x v="0"/>
    <x v="0"/>
    <x v="0"/>
    <x v="108"/>
    <s v="EMPRESAS MUNICIPALES DE CALI E.I.C.E. E.S.P."/>
    <n v="695148"/>
  </r>
  <r>
    <x v="10"/>
    <x v="0"/>
    <x v="7"/>
    <x v="0"/>
    <x v="0"/>
    <x v="0"/>
    <x v="0"/>
    <x v="109"/>
    <s v="EMPRESAS MUNICIPALES DE CALI E.I.C.E. E.S.P."/>
    <m/>
  </r>
  <r>
    <x v="10"/>
    <x v="0"/>
    <x v="7"/>
    <x v="0"/>
    <x v="0"/>
    <x v="0"/>
    <x v="0"/>
    <x v="163"/>
    <s v="SERVIENTREGA S.A."/>
    <n v="272100"/>
  </r>
  <r>
    <x v="10"/>
    <x v="0"/>
    <x v="7"/>
    <x v="0"/>
    <x v="0"/>
    <x v="0"/>
    <x v="0"/>
    <x v="163"/>
    <s v="CAROLL VIVIANA GELVES NAVAS"/>
    <n v="12605.04"/>
  </r>
  <r>
    <x v="10"/>
    <x v="0"/>
    <x v="7"/>
    <x v="0"/>
    <x v="0"/>
    <x v="0"/>
    <x v="0"/>
    <x v="80"/>
    <s v="GOOGLE LLC"/>
    <n v="300822.36"/>
  </r>
  <r>
    <x v="10"/>
    <x v="0"/>
    <x v="7"/>
    <x v="0"/>
    <x v="0"/>
    <x v="0"/>
    <x v="0"/>
    <x v="80"/>
    <s v="SHOPIFY INC"/>
    <m/>
  </r>
  <r>
    <x v="10"/>
    <x v="0"/>
    <x v="7"/>
    <x v="0"/>
    <x v="0"/>
    <x v="0"/>
    <x v="0"/>
    <x v="80"/>
    <s v="FAVEBOOK IRELAND LIMITED"/>
    <n v="1098075"/>
  </r>
  <r>
    <x v="10"/>
    <x v="0"/>
    <x v="7"/>
    <x v="0"/>
    <x v="0"/>
    <x v="0"/>
    <x v="0"/>
    <x v="80"/>
    <s v="GODADDY"/>
    <m/>
  </r>
  <r>
    <x v="10"/>
    <x v="0"/>
    <x v="7"/>
    <x v="0"/>
    <x v="0"/>
    <x v="0"/>
    <x v="0"/>
    <x v="80"/>
    <s v="ARTEMISA S.A.S BIC"/>
    <n v="1850000"/>
  </r>
  <r>
    <x v="10"/>
    <x v="0"/>
    <x v="7"/>
    <x v="0"/>
    <x v="0"/>
    <x v="0"/>
    <x v="0"/>
    <x v="80"/>
    <s v="DISTRIBUIDORA PASTEUR"/>
    <n v="500000"/>
  </r>
  <r>
    <x v="10"/>
    <x v="0"/>
    <x v="7"/>
    <x v="0"/>
    <x v="0"/>
    <x v="0"/>
    <x v="0"/>
    <x v="80"/>
    <s v="INGRID VIVIANA AGUDELO POVEDA"/>
    <m/>
  </r>
  <r>
    <x v="10"/>
    <x v="0"/>
    <x v="7"/>
    <x v="0"/>
    <x v="0"/>
    <x v="0"/>
    <x v="0"/>
    <x v="80"/>
    <s v="MARIA JOSE LOPEZ BOLAÑOS"/>
    <n v="2580000"/>
  </r>
  <r>
    <x v="10"/>
    <x v="0"/>
    <x v="7"/>
    <x v="0"/>
    <x v="0"/>
    <x v="0"/>
    <x v="0"/>
    <x v="80"/>
    <s v="MANCHOLA ASOCIADOS LTDA"/>
    <n v="1300000"/>
  </r>
  <r>
    <x v="10"/>
    <x v="0"/>
    <x v="7"/>
    <x v="0"/>
    <x v="0"/>
    <x v="0"/>
    <x v="0"/>
    <x v="84"/>
    <s v=" COLOMBIA TELECOMUNICACIONES S.A. E.S.P."/>
    <m/>
  </r>
  <r>
    <x v="10"/>
    <x v="0"/>
    <x v="7"/>
    <x v="0"/>
    <x v="0"/>
    <x v="0"/>
    <x v="0"/>
    <x v="84"/>
    <s v="FARMATODO COLOMBIA S.A"/>
    <m/>
  </r>
  <r>
    <x v="10"/>
    <x v="0"/>
    <x v="7"/>
    <x v="0"/>
    <x v="0"/>
    <x v="0"/>
    <x v="0"/>
    <x v="107"/>
    <s v="LUCERO VASQUEZ"/>
    <n v="450000"/>
  </r>
  <r>
    <x v="10"/>
    <x v="0"/>
    <x v="7"/>
    <x v="0"/>
    <x v="0"/>
    <x v="0"/>
    <x v="0"/>
    <x v="115"/>
    <m/>
    <m/>
  </r>
  <r>
    <x v="10"/>
    <x v="0"/>
    <x v="7"/>
    <x v="0"/>
    <x v="0"/>
    <x v="0"/>
    <x v="0"/>
    <x v="138"/>
    <s v=" COLOMBIA TELECOMUNICACIONES S.A. E.S.P."/>
    <m/>
  </r>
  <r>
    <x v="10"/>
    <x v="0"/>
    <x v="7"/>
    <x v="0"/>
    <x v="0"/>
    <x v="0"/>
    <x v="0"/>
    <x v="108"/>
    <m/>
    <m/>
  </r>
  <r>
    <x v="10"/>
    <x v="0"/>
    <x v="7"/>
    <x v="0"/>
    <x v="0"/>
    <x v="0"/>
    <x v="0"/>
    <x v="109"/>
    <m/>
    <m/>
  </r>
  <r>
    <x v="10"/>
    <x v="0"/>
    <x v="7"/>
    <x v="0"/>
    <x v="0"/>
    <x v="0"/>
    <x v="0"/>
    <x v="116"/>
    <s v="JOSE JAVIER SALCEDO SANCHEZ"/>
    <m/>
  </r>
  <r>
    <x v="10"/>
    <x v="0"/>
    <x v="7"/>
    <x v="0"/>
    <x v="0"/>
    <x v="0"/>
    <x v="0"/>
    <x v="116"/>
    <s v="LOGYCA ASOCIACION"/>
    <m/>
  </r>
  <r>
    <x v="10"/>
    <x v="0"/>
    <x v="7"/>
    <x v="0"/>
    <x v="0"/>
    <x v="0"/>
    <x v="0"/>
    <x v="79"/>
    <m/>
    <m/>
  </r>
  <r>
    <x v="10"/>
    <x v="0"/>
    <x v="7"/>
    <x v="0"/>
    <x v="0"/>
    <x v="0"/>
    <x v="12"/>
    <x v="81"/>
    <m/>
    <m/>
  </r>
  <r>
    <x v="10"/>
    <x v="0"/>
    <x v="7"/>
    <x v="0"/>
    <x v="0"/>
    <x v="0"/>
    <x v="12"/>
    <x v="82"/>
    <s v=" CAMARA DE COMERCIO DE CALI"/>
    <m/>
  </r>
  <r>
    <x v="10"/>
    <x v="0"/>
    <x v="7"/>
    <x v="0"/>
    <x v="0"/>
    <x v="0"/>
    <x v="12"/>
    <x v="83"/>
    <s v=" CAMARA DE COMERCIO DE CALI"/>
    <m/>
  </r>
  <r>
    <x v="10"/>
    <x v="0"/>
    <x v="7"/>
    <x v="0"/>
    <x v="0"/>
    <x v="0"/>
    <x v="12"/>
    <x v="84"/>
    <s v="VALLE PEST CONTROL CALI SAS"/>
    <m/>
  </r>
  <r>
    <x v="10"/>
    <x v="0"/>
    <x v="7"/>
    <x v="0"/>
    <x v="0"/>
    <x v="0"/>
    <x v="19"/>
    <x v="100"/>
    <s v="RAFAEL ALEJANDRO GARZON REBELLON"/>
    <n v="120000"/>
  </r>
  <r>
    <x v="10"/>
    <x v="0"/>
    <x v="7"/>
    <x v="0"/>
    <x v="0"/>
    <x v="0"/>
    <x v="19"/>
    <x v="100"/>
    <s v="GUSTAVO CASTRO FRANCO"/>
    <m/>
  </r>
  <r>
    <x v="10"/>
    <x v="0"/>
    <x v="7"/>
    <x v="0"/>
    <x v="0"/>
    <x v="0"/>
    <x v="19"/>
    <x v="139"/>
    <s v="TECNOCIFUENTES MAYORISTAS S.A.S."/>
    <m/>
  </r>
  <r>
    <x v="10"/>
    <x v="0"/>
    <x v="7"/>
    <x v="0"/>
    <x v="0"/>
    <x v="0"/>
    <x v="19"/>
    <x v="139"/>
    <s v="COLOMBIANA DE COMERCIO SA"/>
    <n v="54537.81"/>
  </r>
  <r>
    <x v="10"/>
    <x v="0"/>
    <x v="7"/>
    <x v="0"/>
    <x v="0"/>
    <x v="0"/>
    <x v="28"/>
    <x v="150"/>
    <s v="JOSE MIGUEL SANDOVAL"/>
    <n v="80000"/>
  </r>
  <r>
    <x v="10"/>
    <x v="0"/>
    <x v="7"/>
    <x v="0"/>
    <x v="0"/>
    <x v="0"/>
    <x v="31"/>
    <x v="85"/>
    <s v="ONLINE MARIA DEL MAR MEZU PALACIOS"/>
    <m/>
  </r>
  <r>
    <x v="10"/>
    <x v="0"/>
    <x v="7"/>
    <x v="0"/>
    <x v="0"/>
    <x v="0"/>
    <x v="31"/>
    <x v="85"/>
    <s v="FERRETODO LA PORTADA"/>
    <m/>
  </r>
  <r>
    <x v="10"/>
    <x v="0"/>
    <x v="7"/>
    <x v="0"/>
    <x v="0"/>
    <x v="0"/>
    <x v="27"/>
    <x v="140"/>
    <s v="JOSE JAVIER SALCEDO SANCHEZ"/>
    <m/>
  </r>
  <r>
    <x v="10"/>
    <x v="0"/>
    <x v="7"/>
    <x v="0"/>
    <x v="0"/>
    <x v="0"/>
    <x v="27"/>
    <x v="148"/>
    <s v=" PANGEA NATURAL PRODUCTS S.A.S."/>
    <n v="77283"/>
  </r>
  <r>
    <x v="10"/>
    <x v="0"/>
    <x v="7"/>
    <x v="0"/>
    <x v="0"/>
    <x v="0"/>
    <x v="27"/>
    <x v="139"/>
    <s v=" PANGEA NATURAL PRODUCTS S.A.S."/>
    <m/>
  </r>
  <r>
    <x v="10"/>
    <x v="0"/>
    <x v="7"/>
    <x v="0"/>
    <x v="0"/>
    <x v="0"/>
    <x v="27"/>
    <x v="149"/>
    <s v=" PANGEA NATURAL PRODUCTS S.A.S."/>
    <n v="485083.58"/>
  </r>
  <r>
    <x v="10"/>
    <x v="0"/>
    <x v="7"/>
    <x v="0"/>
    <x v="0"/>
    <x v="0"/>
    <x v="22"/>
    <x v="105"/>
    <s v=" PANGEA NATURAL PRODUCTS S.A.S."/>
    <m/>
  </r>
  <r>
    <x v="10"/>
    <x v="0"/>
    <x v="7"/>
    <x v="0"/>
    <x v="0"/>
    <x v="0"/>
    <x v="16"/>
    <x v="86"/>
    <s v="RUBEN DARIO DELGADO GUERRA"/>
    <m/>
  </r>
  <r>
    <x v="10"/>
    <x v="0"/>
    <x v="7"/>
    <x v="0"/>
    <x v="0"/>
    <x v="0"/>
    <x v="16"/>
    <x v="86"/>
    <s v="AEROVIAS DE INTEGRACION REGIONAL S A"/>
    <m/>
  </r>
  <r>
    <x v="10"/>
    <x v="0"/>
    <x v="7"/>
    <x v="0"/>
    <x v="0"/>
    <x v="0"/>
    <x v="16"/>
    <x v="86"/>
    <s v="AEROVIAS DEL CONTINENTE AMERICANO S.A."/>
    <m/>
  </r>
  <r>
    <x v="10"/>
    <x v="0"/>
    <x v="7"/>
    <x v="0"/>
    <x v="0"/>
    <x v="0"/>
    <x v="16"/>
    <x v="117"/>
    <s v="GRUPO  QUIRESCO SAS"/>
    <n v="301210.08"/>
  </r>
  <r>
    <x v="10"/>
    <x v="0"/>
    <x v="7"/>
    <x v="0"/>
    <x v="0"/>
    <x v="0"/>
    <x v="16"/>
    <x v="117"/>
    <s v="GRUPO HG HOTELES SAS SR HELY CHAPARRO GOMEZ"/>
    <n v="243698"/>
  </r>
  <r>
    <x v="10"/>
    <x v="0"/>
    <x v="7"/>
    <x v="0"/>
    <x v="0"/>
    <x v="0"/>
    <x v="16"/>
    <x v="117"/>
    <s v="CIENTO UNO S.A.S"/>
    <m/>
  </r>
  <r>
    <x v="10"/>
    <x v="0"/>
    <x v="7"/>
    <x v="0"/>
    <x v="0"/>
    <x v="0"/>
    <x v="22"/>
    <x v="105"/>
    <m/>
    <m/>
  </r>
  <r>
    <x v="10"/>
    <x v="0"/>
    <x v="7"/>
    <x v="0"/>
    <x v="0"/>
    <x v="0"/>
    <x v="2"/>
    <x v="87"/>
    <s v=" SHOPIFY INC"/>
    <n v="343887.16"/>
  </r>
  <r>
    <x v="10"/>
    <x v="0"/>
    <x v="7"/>
    <x v="0"/>
    <x v="0"/>
    <x v="0"/>
    <x v="2"/>
    <x v="87"/>
    <s v="CORPORACION CLUB DE TENIS CALI"/>
    <m/>
  </r>
  <r>
    <x v="10"/>
    <x v="0"/>
    <x v="7"/>
    <x v="0"/>
    <x v="0"/>
    <x v="0"/>
    <x v="2"/>
    <x v="87"/>
    <s v="MELONN SAS"/>
    <n v="210900"/>
  </r>
  <r>
    <x v="10"/>
    <x v="0"/>
    <x v="7"/>
    <x v="0"/>
    <x v="0"/>
    <x v="0"/>
    <x v="2"/>
    <x v="87"/>
    <s v="ASOCIACIÓN NACIONAL DE EMPRESARIOS DE COLOMBIA"/>
    <m/>
  </r>
  <r>
    <x v="10"/>
    <x v="0"/>
    <x v="7"/>
    <x v="0"/>
    <x v="0"/>
    <x v="0"/>
    <x v="2"/>
    <x v="155"/>
    <s v="CORPORACION CLUB DE TENIS CALI"/>
    <m/>
  </r>
  <r>
    <x v="10"/>
    <x v="0"/>
    <x v="7"/>
    <x v="0"/>
    <x v="0"/>
    <x v="0"/>
    <x v="2"/>
    <x v="155"/>
    <s v="ASOCIACION DE EXALUMNOS DEL COLEGIO COLOMBO BRITANICO"/>
    <n v="700000"/>
  </r>
  <r>
    <x v="10"/>
    <x v="0"/>
    <x v="7"/>
    <x v="0"/>
    <x v="0"/>
    <x v="0"/>
    <x v="2"/>
    <x v="155"/>
    <m/>
    <m/>
  </r>
  <r>
    <x v="10"/>
    <x v="0"/>
    <x v="7"/>
    <x v="0"/>
    <x v="0"/>
    <x v="0"/>
    <x v="2"/>
    <x v="88"/>
    <s v="SURAMERICA COMERCIAL S.A.S."/>
    <n v="114319.3"/>
  </r>
  <r>
    <x v="10"/>
    <x v="0"/>
    <x v="7"/>
    <x v="0"/>
    <x v="0"/>
    <x v="0"/>
    <x v="2"/>
    <x v="88"/>
    <s v="Consumidor Final"/>
    <m/>
  </r>
  <r>
    <x v="10"/>
    <x v="0"/>
    <x v="7"/>
    <x v="0"/>
    <x v="0"/>
    <x v="0"/>
    <x v="2"/>
    <x v="88"/>
    <s v="ALMACENES EXITO S.A."/>
    <m/>
  </r>
  <r>
    <x v="10"/>
    <x v="0"/>
    <x v="7"/>
    <x v="0"/>
    <x v="0"/>
    <x v="0"/>
    <x v="2"/>
    <x v="88"/>
    <s v="JAIME ANDRES DAMELINES CASANOVA"/>
    <n v="68800"/>
  </r>
  <r>
    <x v="10"/>
    <x v="0"/>
    <x v="7"/>
    <x v="0"/>
    <x v="0"/>
    <x v="0"/>
    <x v="2"/>
    <x v="88"/>
    <s v="SAN CAMILO COFFE INDUSTRY SAS"/>
    <n v="166666.65"/>
  </r>
  <r>
    <x v="10"/>
    <x v="0"/>
    <x v="7"/>
    <x v="0"/>
    <x v="0"/>
    <x v="0"/>
    <x v="2"/>
    <x v="88"/>
    <s v="COLOMBIANA DE COMERCIO SA"/>
    <n v="313155.51"/>
  </r>
  <r>
    <x v="10"/>
    <x v="0"/>
    <x v="7"/>
    <x v="0"/>
    <x v="0"/>
    <x v="0"/>
    <x v="2"/>
    <x v="89"/>
    <s v="COMERCIALIZADORA RAMVAL SAS"/>
    <n v="32941.18"/>
  </r>
  <r>
    <x v="10"/>
    <x v="0"/>
    <x v="7"/>
    <x v="0"/>
    <x v="0"/>
    <x v="0"/>
    <x v="2"/>
    <x v="89"/>
    <s v="INGRID VIVIANA AGUDELO POVEDA"/>
    <n v="500000"/>
  </r>
  <r>
    <x v="10"/>
    <x v="0"/>
    <x v="7"/>
    <x v="0"/>
    <x v="0"/>
    <x v="0"/>
    <x v="2"/>
    <x v="89"/>
    <s v=" ANILLANDO CALI LTDA"/>
    <n v="21008"/>
  </r>
  <r>
    <x v="10"/>
    <x v="0"/>
    <x v="7"/>
    <x v="0"/>
    <x v="0"/>
    <x v="0"/>
    <x v="2"/>
    <x v="89"/>
    <s v="IMAGEN IMPRESORES JA S.A.S."/>
    <n v="50600"/>
  </r>
  <r>
    <x v="10"/>
    <x v="0"/>
    <x v="7"/>
    <x v="0"/>
    <x v="0"/>
    <x v="0"/>
    <x v="2"/>
    <x v="90"/>
    <s v="GRUPO ARGURI SAS "/>
    <n v="533477"/>
  </r>
  <r>
    <x v="10"/>
    <x v="0"/>
    <x v="7"/>
    <x v="0"/>
    <x v="0"/>
    <x v="0"/>
    <x v="2"/>
    <x v="90"/>
    <m/>
    <m/>
  </r>
  <r>
    <x v="10"/>
    <x v="0"/>
    <x v="7"/>
    <x v="0"/>
    <x v="0"/>
    <x v="0"/>
    <x v="2"/>
    <x v="91"/>
    <s v="EL MOLINO EDUARDO MOLINARI PALACIN &amp; CIA. S. EN C."/>
    <n v="59656"/>
  </r>
  <r>
    <x v="10"/>
    <x v="0"/>
    <x v="7"/>
    <x v="0"/>
    <x v="0"/>
    <x v="0"/>
    <x v="2"/>
    <x v="91"/>
    <s v="EL GRINGO SAS"/>
    <n v="491740"/>
  </r>
  <r>
    <x v="10"/>
    <x v="0"/>
    <x v="7"/>
    <x v="0"/>
    <x v="0"/>
    <x v="0"/>
    <x v="2"/>
    <x v="91"/>
    <s v="CAROLL VIVIANA GELVES NAVAS"/>
    <n v="91666.67"/>
  </r>
  <r>
    <x v="10"/>
    <x v="0"/>
    <x v="7"/>
    <x v="0"/>
    <x v="0"/>
    <x v="0"/>
    <x v="2"/>
    <x v="91"/>
    <s v="FABRICA DE ALIMENTOS PROCESADOS VENTOLINI S.A. EN REORGANIZACION"/>
    <n v="39148.15"/>
  </r>
  <r>
    <x v="10"/>
    <x v="0"/>
    <x v="7"/>
    <x v="0"/>
    <x v="0"/>
    <x v="0"/>
    <x v="2"/>
    <x v="91"/>
    <s v="UMAMI GROUP SAS"/>
    <n v="137870"/>
  </r>
  <r>
    <x v="10"/>
    <x v="0"/>
    <x v="7"/>
    <x v="0"/>
    <x v="0"/>
    <x v="0"/>
    <x v="2"/>
    <x v="91"/>
    <s v="HOT AMERICAS FAVORITY PIZZA SAS"/>
    <n v="38944.44"/>
  </r>
  <r>
    <x v="10"/>
    <x v="0"/>
    <x v="7"/>
    <x v="0"/>
    <x v="0"/>
    <x v="0"/>
    <x v="2"/>
    <x v="91"/>
    <s v="TULESA SAS"/>
    <n v="18403.36"/>
  </r>
  <r>
    <x v="10"/>
    <x v="0"/>
    <x v="7"/>
    <x v="0"/>
    <x v="0"/>
    <x v="0"/>
    <x v="2"/>
    <x v="91"/>
    <s v="MAQUITE SA ."/>
    <n v="159500"/>
  </r>
  <r>
    <x v="10"/>
    <x v="0"/>
    <x v="7"/>
    <x v="0"/>
    <x v="0"/>
    <x v="0"/>
    <x v="2"/>
    <x v="91"/>
    <s v="GUTIERREZ RAFAEL"/>
    <n v="365000"/>
  </r>
  <r>
    <x v="10"/>
    <x v="0"/>
    <x v="7"/>
    <x v="0"/>
    <x v="0"/>
    <x v="0"/>
    <x v="2"/>
    <x v="136"/>
    <s v="ONLINE MARIA DEL MAR MEZU PALACIOS"/>
    <m/>
  </r>
  <r>
    <x v="10"/>
    <x v="0"/>
    <x v="7"/>
    <x v="0"/>
    <x v="0"/>
    <x v="0"/>
    <x v="2"/>
    <x v="91"/>
    <s v="GRUPO HG HOTELES SAS SR HELY CHAPARRO GOMEZ"/>
    <n v="12000"/>
  </r>
  <r>
    <x v="10"/>
    <x v="0"/>
    <x v="7"/>
    <x v="0"/>
    <x v="0"/>
    <x v="0"/>
    <x v="2"/>
    <x v="91"/>
    <s v="RICAC PIZZA SAS"/>
    <n v="20924.37"/>
  </r>
  <r>
    <x v="10"/>
    <x v="0"/>
    <x v="7"/>
    <x v="0"/>
    <x v="0"/>
    <x v="0"/>
    <x v="2"/>
    <x v="136"/>
    <s v="ONLINE Alexandra Marin"/>
    <n v="20000"/>
  </r>
  <r>
    <x v="10"/>
    <x v="0"/>
    <x v="7"/>
    <x v="0"/>
    <x v="0"/>
    <x v="0"/>
    <x v="2"/>
    <x v="136"/>
    <s v="SAN CAMILO COFFE INDUSTRY SAS"/>
    <n v="8000"/>
  </r>
  <r>
    <x v="10"/>
    <x v="0"/>
    <x v="7"/>
    <x v="0"/>
    <x v="0"/>
    <x v="0"/>
    <x v="2"/>
    <x v="136"/>
    <s v="Karol Dahiana Pinto Gallego"/>
    <n v="14000"/>
  </r>
  <r>
    <x v="10"/>
    <x v="0"/>
    <x v="7"/>
    <x v="0"/>
    <x v="0"/>
    <x v="0"/>
    <x v="2"/>
    <x v="136"/>
    <s v="DIEGO FERNANDO MORALES CELIS"/>
    <n v="140000"/>
  </r>
  <r>
    <x v="10"/>
    <x v="0"/>
    <x v="7"/>
    <x v="0"/>
    <x v="0"/>
    <x v="0"/>
    <x v="2"/>
    <x v="136"/>
    <s v="MANUEL ACOSTA"/>
    <n v="50000"/>
  </r>
  <r>
    <x v="10"/>
    <x v="0"/>
    <x v="7"/>
    <x v="0"/>
    <x v="0"/>
    <x v="0"/>
    <x v="2"/>
    <x v="141"/>
    <m/>
    <m/>
  </r>
  <r>
    <x v="10"/>
    <x v="0"/>
    <x v="7"/>
    <x v="0"/>
    <x v="0"/>
    <x v="0"/>
    <x v="2"/>
    <x v="93"/>
    <m/>
    <m/>
  </r>
  <r>
    <x v="10"/>
    <x v="0"/>
    <x v="7"/>
    <x v="0"/>
    <x v="0"/>
    <x v="0"/>
    <x v="2"/>
    <x v="84"/>
    <s v=" ANILLANDO CALI LTDA"/>
    <m/>
  </r>
  <r>
    <x v="10"/>
    <x v="0"/>
    <x v="7"/>
    <x v="0"/>
    <x v="0"/>
    <x v="0"/>
    <x v="2"/>
    <x v="84"/>
    <s v="SANATCRISTALES SAS"/>
    <m/>
  </r>
  <r>
    <x v="10"/>
    <x v="0"/>
    <x v="7"/>
    <x v="0"/>
    <x v="0"/>
    <x v="0"/>
    <x v="2"/>
    <x v="84"/>
    <s v="Andres Eduardo Mogollon Echeverry"/>
    <m/>
  </r>
  <r>
    <x v="10"/>
    <x v="0"/>
    <x v="7"/>
    <x v="0"/>
    <x v="0"/>
    <x v="0"/>
    <x v="2"/>
    <x v="84"/>
    <m/>
    <m/>
  </r>
  <r>
    <x v="10"/>
    <x v="0"/>
    <x v="7"/>
    <x v="0"/>
    <x v="0"/>
    <x v="0"/>
    <x v="2"/>
    <x v="84"/>
    <m/>
    <m/>
  </r>
  <r>
    <x v="10"/>
    <x v="0"/>
    <x v="7"/>
    <x v="0"/>
    <x v="0"/>
    <x v="0"/>
    <x v="2"/>
    <x v="171"/>
    <s v="SERVINCOL SAS"/>
    <n v="1460000"/>
  </r>
  <r>
    <x v="10"/>
    <x v="0"/>
    <x v="7"/>
    <x v="0"/>
    <x v="0"/>
    <x v="0"/>
    <x v="2"/>
    <x v="171"/>
    <s v="RUSS GROUP S.A.S"/>
    <n v="2000000"/>
  </r>
  <r>
    <x v="10"/>
    <x v="0"/>
    <x v="7"/>
    <x v="0"/>
    <x v="0"/>
    <x v="0"/>
    <x v="2"/>
    <x v="84"/>
    <m/>
    <m/>
  </r>
  <r>
    <x v="10"/>
    <x v="0"/>
    <x v="7"/>
    <x v="0"/>
    <x v="0"/>
    <x v="0"/>
    <x v="2"/>
    <x v="84"/>
    <m/>
    <m/>
  </r>
  <r>
    <x v="10"/>
    <x v="0"/>
    <x v="7"/>
    <x v="0"/>
    <x v="0"/>
    <x v="0"/>
    <x v="2"/>
    <x v="84"/>
    <m/>
    <m/>
  </r>
  <r>
    <x v="10"/>
    <x v="0"/>
    <x v="7"/>
    <x v="0"/>
    <x v="0"/>
    <x v="7"/>
    <x v="4"/>
    <x v="119"/>
    <s v="DAVID MUÑOZ MONTOYA"/>
    <n v="4100000"/>
  </r>
  <r>
    <x v="10"/>
    <x v="0"/>
    <x v="7"/>
    <x v="0"/>
    <x v="0"/>
    <x v="7"/>
    <x v="4"/>
    <x v="119"/>
    <s v="ALEXANDRA MARIN RAMIREZ"/>
    <n v="4450000"/>
  </r>
  <r>
    <x v="10"/>
    <x v="0"/>
    <x v="7"/>
    <x v="0"/>
    <x v="0"/>
    <x v="7"/>
    <x v="4"/>
    <x v="119"/>
    <s v="OSCAR ESCOBAR JIMÉNEZ"/>
    <n v="6000000"/>
  </r>
  <r>
    <x v="10"/>
    <x v="0"/>
    <x v="7"/>
    <x v="0"/>
    <x v="0"/>
    <x v="7"/>
    <x v="4"/>
    <x v="119"/>
    <s v="Karol Dahiana Pinto Gallego"/>
    <n v="1800000"/>
  </r>
  <r>
    <x v="10"/>
    <x v="0"/>
    <x v="7"/>
    <x v="0"/>
    <x v="0"/>
    <x v="7"/>
    <x v="4"/>
    <x v="119"/>
    <s v="Andres Eduardo Mogollon Echeverry"/>
    <n v="6550000"/>
  </r>
  <r>
    <x v="10"/>
    <x v="0"/>
    <x v="7"/>
    <x v="0"/>
    <x v="0"/>
    <x v="7"/>
    <x v="4"/>
    <x v="120"/>
    <s v="Karol Dahiana Pinto Gallego"/>
    <n v="200000"/>
  </r>
  <r>
    <x v="10"/>
    <x v="0"/>
    <x v="7"/>
    <x v="0"/>
    <x v="0"/>
    <x v="7"/>
    <x v="4"/>
    <x v="121"/>
    <s v="DAVID MUÑOZ MONTOYA"/>
    <n v="341667"/>
  </r>
  <r>
    <x v="10"/>
    <x v="0"/>
    <x v="7"/>
    <x v="0"/>
    <x v="0"/>
    <x v="7"/>
    <x v="4"/>
    <x v="121"/>
    <s v="OSCAR ESCOBAR JIMÉNEZ"/>
    <n v="500000"/>
  </r>
  <r>
    <x v="10"/>
    <x v="0"/>
    <x v="7"/>
    <x v="0"/>
    <x v="0"/>
    <x v="7"/>
    <x v="4"/>
    <x v="121"/>
    <s v="ALEXANDRA MARIN RAMIREZ"/>
    <n v="370833"/>
  </r>
  <r>
    <x v="10"/>
    <x v="0"/>
    <x v="7"/>
    <x v="0"/>
    <x v="0"/>
    <x v="7"/>
    <x v="4"/>
    <x v="121"/>
    <s v="Karol Dahiana Pinto Gallego"/>
    <n v="166667"/>
  </r>
  <r>
    <x v="10"/>
    <x v="0"/>
    <x v="7"/>
    <x v="0"/>
    <x v="0"/>
    <x v="7"/>
    <x v="4"/>
    <x v="121"/>
    <s v="Andres Eduardo Mogollon Echeverry"/>
    <n v="545833"/>
  </r>
  <r>
    <x v="10"/>
    <x v="0"/>
    <x v="7"/>
    <x v="0"/>
    <x v="0"/>
    <x v="7"/>
    <x v="4"/>
    <x v="122"/>
    <s v="DAVID MUÑOZ MONTOYA"/>
    <n v="41000"/>
  </r>
  <r>
    <x v="10"/>
    <x v="0"/>
    <x v="7"/>
    <x v="0"/>
    <x v="0"/>
    <x v="7"/>
    <x v="4"/>
    <x v="122"/>
    <s v="ALEXANDRA MARIN RAMIREZ"/>
    <n v="44500"/>
  </r>
  <r>
    <x v="10"/>
    <x v="0"/>
    <x v="7"/>
    <x v="0"/>
    <x v="0"/>
    <x v="7"/>
    <x v="4"/>
    <x v="122"/>
    <s v="OSCAR ESCOBAR JIMÉNEZ"/>
    <n v="60000"/>
  </r>
  <r>
    <x v="10"/>
    <x v="0"/>
    <x v="7"/>
    <x v="0"/>
    <x v="0"/>
    <x v="7"/>
    <x v="4"/>
    <x v="122"/>
    <s v="Karol Dahiana Pinto Gallego"/>
    <n v="20000"/>
  </r>
  <r>
    <x v="10"/>
    <x v="0"/>
    <x v="7"/>
    <x v="0"/>
    <x v="0"/>
    <x v="7"/>
    <x v="4"/>
    <x v="122"/>
    <s v="Andres Eduardo Mogollon Echeverry"/>
    <n v="65500"/>
  </r>
  <r>
    <x v="10"/>
    <x v="0"/>
    <x v="7"/>
    <x v="0"/>
    <x v="0"/>
    <x v="7"/>
    <x v="4"/>
    <x v="123"/>
    <s v="DAVID MUÑOZ MONTOYA"/>
    <n v="341667"/>
  </r>
  <r>
    <x v="10"/>
    <x v="0"/>
    <x v="7"/>
    <x v="0"/>
    <x v="0"/>
    <x v="7"/>
    <x v="4"/>
    <x v="123"/>
    <s v="OSCAR ESCOBAR JIMÉNEZ"/>
    <n v="500000"/>
  </r>
  <r>
    <x v="10"/>
    <x v="0"/>
    <x v="7"/>
    <x v="0"/>
    <x v="0"/>
    <x v="7"/>
    <x v="4"/>
    <x v="123"/>
    <s v="ALEXANDRA MARIN RAMIREZ"/>
    <n v="370833"/>
  </r>
  <r>
    <x v="10"/>
    <x v="0"/>
    <x v="7"/>
    <x v="0"/>
    <x v="0"/>
    <x v="7"/>
    <x v="4"/>
    <x v="123"/>
    <s v="Karol Dahiana Pinto Gallego"/>
    <n v="166667"/>
  </r>
  <r>
    <x v="10"/>
    <x v="0"/>
    <x v="7"/>
    <x v="0"/>
    <x v="0"/>
    <x v="7"/>
    <x v="4"/>
    <x v="123"/>
    <s v="Andres Eduardo Mogollon Echeverry"/>
    <n v="545833"/>
  </r>
  <r>
    <x v="10"/>
    <x v="0"/>
    <x v="7"/>
    <x v="0"/>
    <x v="0"/>
    <x v="7"/>
    <x v="4"/>
    <x v="124"/>
    <s v="DAVID MUÑOZ MONTOYA"/>
    <n v="170833"/>
  </r>
  <r>
    <x v="10"/>
    <x v="0"/>
    <x v="7"/>
    <x v="0"/>
    <x v="0"/>
    <x v="7"/>
    <x v="4"/>
    <x v="124"/>
    <s v="OSCAR ESCOBAR JIMÉNEZ"/>
    <n v="250000"/>
  </r>
  <r>
    <x v="10"/>
    <x v="0"/>
    <x v="7"/>
    <x v="0"/>
    <x v="0"/>
    <x v="7"/>
    <x v="4"/>
    <x v="124"/>
    <s v="ALEXANDRA MARIN RAMIREZ"/>
    <n v="185417"/>
  </r>
  <r>
    <x v="10"/>
    <x v="0"/>
    <x v="7"/>
    <x v="0"/>
    <x v="0"/>
    <x v="7"/>
    <x v="4"/>
    <x v="124"/>
    <s v="Karol Dahiana Pinto Gallego"/>
    <n v="75000"/>
  </r>
  <r>
    <x v="10"/>
    <x v="0"/>
    <x v="7"/>
    <x v="0"/>
    <x v="0"/>
    <x v="7"/>
    <x v="4"/>
    <x v="124"/>
    <s v="Andres Eduardo Mogollon Echeverry"/>
    <n v="272917"/>
  </r>
  <r>
    <x v="10"/>
    <x v="0"/>
    <x v="7"/>
    <x v="0"/>
    <x v="0"/>
    <x v="7"/>
    <x v="4"/>
    <x v="135"/>
    <m/>
    <m/>
  </r>
  <r>
    <x v="10"/>
    <x v="0"/>
    <x v="7"/>
    <x v="0"/>
    <x v="0"/>
    <x v="7"/>
    <x v="4"/>
    <x v="167"/>
    <s v="Karol Dahiana Pinto Gallego"/>
    <n v="200000"/>
  </r>
  <r>
    <x v="10"/>
    <x v="0"/>
    <x v="7"/>
    <x v="0"/>
    <x v="0"/>
    <x v="7"/>
    <x v="4"/>
    <x v="167"/>
    <s v="Andres Eduardo Mogollon Echeverry"/>
    <n v="800000"/>
  </r>
  <r>
    <x v="10"/>
    <x v="0"/>
    <x v="7"/>
    <x v="0"/>
    <x v="0"/>
    <x v="7"/>
    <x v="4"/>
    <x v="144"/>
    <s v="DAVID MUÑOZ MONTOYA"/>
    <m/>
  </r>
  <r>
    <x v="10"/>
    <x v="0"/>
    <x v="7"/>
    <x v="0"/>
    <x v="0"/>
    <x v="7"/>
    <x v="4"/>
    <x v="144"/>
    <s v="OSCAR ESCOBAR JIMÉNEZ"/>
    <m/>
  </r>
  <r>
    <x v="10"/>
    <x v="0"/>
    <x v="7"/>
    <x v="0"/>
    <x v="0"/>
    <x v="7"/>
    <x v="4"/>
    <x v="126"/>
    <m/>
    <m/>
  </r>
  <r>
    <x v="10"/>
    <x v="0"/>
    <x v="7"/>
    <x v="0"/>
    <x v="0"/>
    <x v="7"/>
    <x v="4"/>
    <x v="127"/>
    <s v="SEGUROS DE RIESGOS LABORALES SURAMERICANA S.A."/>
    <n v="119914"/>
  </r>
  <r>
    <x v="10"/>
    <x v="0"/>
    <x v="7"/>
    <x v="0"/>
    <x v="0"/>
    <x v="7"/>
    <x v="4"/>
    <x v="152"/>
    <s v="Eps Famisanar"/>
    <m/>
  </r>
  <r>
    <x v="10"/>
    <x v="0"/>
    <x v="7"/>
    <x v="0"/>
    <x v="0"/>
    <x v="7"/>
    <x v="4"/>
    <x v="128"/>
    <s v="Protección S.A"/>
    <n v="1746000"/>
  </r>
  <r>
    <x v="10"/>
    <x v="0"/>
    <x v="7"/>
    <x v="0"/>
    <x v="0"/>
    <x v="7"/>
    <x v="4"/>
    <x v="128"/>
    <s v="Porvenir"/>
    <n v="216000"/>
  </r>
  <r>
    <x v="10"/>
    <x v="0"/>
    <x v="7"/>
    <x v="0"/>
    <x v="0"/>
    <x v="7"/>
    <x v="4"/>
    <x v="128"/>
    <s v="Colpensiones"/>
    <n v="786100"/>
  </r>
  <r>
    <x v="10"/>
    <x v="0"/>
    <x v="7"/>
    <x v="0"/>
    <x v="0"/>
    <x v="7"/>
    <x v="4"/>
    <x v="129"/>
    <s v="Colsubsidio "/>
    <n v="164000"/>
  </r>
  <r>
    <x v="10"/>
    <x v="0"/>
    <x v="7"/>
    <x v="0"/>
    <x v="0"/>
    <x v="7"/>
    <x v="4"/>
    <x v="129"/>
    <s v="Comfandi"/>
    <n v="752000"/>
  </r>
  <r>
    <x v="10"/>
    <x v="0"/>
    <x v="7"/>
    <x v="0"/>
    <x v="0"/>
    <x v="7"/>
    <x v="4"/>
    <x v="129"/>
    <s v="ICBF - Instituto Colombiano de Bienestar Familiar"/>
    <m/>
  </r>
  <r>
    <x v="10"/>
    <x v="0"/>
    <x v="7"/>
    <x v="0"/>
    <x v="0"/>
    <x v="7"/>
    <x v="4"/>
    <x v="169"/>
    <s v="Servicio Nacional de Aprendizaje"/>
    <m/>
  </r>
  <r>
    <x v="10"/>
    <x v="0"/>
    <x v="7"/>
    <x v="0"/>
    <x v="0"/>
    <x v="7"/>
    <x v="2"/>
    <x v="131"/>
    <s v="DAVID MUÑOZ MONTOYA"/>
    <m/>
  </r>
  <r>
    <x v="10"/>
    <x v="0"/>
    <x v="7"/>
    <x v="0"/>
    <x v="0"/>
    <x v="1"/>
    <x v="7"/>
    <x v="34"/>
    <s v="Bancolombia"/>
    <n v="143990"/>
  </r>
  <r>
    <x v="10"/>
    <x v="0"/>
    <x v="7"/>
    <x v="0"/>
    <x v="0"/>
    <x v="1"/>
    <x v="7"/>
    <x v="34"/>
    <s v="OXYNIA S.A.S"/>
    <m/>
  </r>
  <r>
    <x v="10"/>
    <x v="0"/>
    <x v="7"/>
    <x v="0"/>
    <x v="0"/>
    <x v="1"/>
    <x v="7"/>
    <x v="20"/>
    <s v="Bancolombia"/>
    <n v="258800"/>
  </r>
  <r>
    <x v="10"/>
    <x v="0"/>
    <x v="7"/>
    <x v="0"/>
    <x v="0"/>
    <x v="1"/>
    <x v="7"/>
    <x v="20"/>
    <s v="Banco de bogotá"/>
    <n v="81000"/>
  </r>
  <r>
    <x v="10"/>
    <x v="0"/>
    <x v="7"/>
    <x v="0"/>
    <x v="0"/>
    <x v="1"/>
    <x v="7"/>
    <x v="20"/>
    <s v="Mercadopago Colombia Ltda"/>
    <n v="1130683"/>
  </r>
  <r>
    <x v="10"/>
    <x v="0"/>
    <x v="7"/>
    <x v="0"/>
    <x v="0"/>
    <x v="1"/>
    <x v="7"/>
    <x v="101"/>
    <s v="Protección S.A"/>
    <m/>
  </r>
  <r>
    <x v="10"/>
    <x v="0"/>
    <x v="7"/>
    <x v="0"/>
    <x v="0"/>
    <x v="1"/>
    <x v="7"/>
    <x v="101"/>
    <s v="Colsubsidio "/>
    <m/>
  </r>
  <r>
    <x v="10"/>
    <x v="0"/>
    <x v="7"/>
    <x v="0"/>
    <x v="0"/>
    <x v="1"/>
    <x v="7"/>
    <x v="101"/>
    <s v="Sanitas"/>
    <m/>
  </r>
  <r>
    <x v="10"/>
    <x v="0"/>
    <x v="7"/>
    <x v="0"/>
    <x v="0"/>
    <x v="1"/>
    <x v="7"/>
    <x v="101"/>
    <s v="Eps Famisanar"/>
    <m/>
  </r>
  <r>
    <x v="10"/>
    <x v="0"/>
    <x v="7"/>
    <x v="0"/>
    <x v="0"/>
    <x v="1"/>
    <x v="7"/>
    <x v="101"/>
    <s v="Banco de bogotá"/>
    <n v="8692"/>
  </r>
  <r>
    <x v="10"/>
    <x v="0"/>
    <x v="7"/>
    <x v="0"/>
    <x v="0"/>
    <x v="1"/>
    <x v="7"/>
    <x v="101"/>
    <s v="Comfandi "/>
    <m/>
  </r>
  <r>
    <x v="10"/>
    <x v="0"/>
    <x v="7"/>
    <x v="0"/>
    <x v="0"/>
    <x v="1"/>
    <x v="7"/>
    <x v="101"/>
    <s v="DIAN"/>
    <m/>
  </r>
  <r>
    <x v="10"/>
    <x v="0"/>
    <x v="7"/>
    <x v="0"/>
    <x v="0"/>
    <x v="1"/>
    <x v="7"/>
    <x v="159"/>
    <s v="GOOGLE LLC"/>
    <m/>
  </r>
  <r>
    <x v="10"/>
    <x v="0"/>
    <x v="7"/>
    <x v="0"/>
    <x v="0"/>
    <x v="1"/>
    <x v="7"/>
    <x v="159"/>
    <s v="FAVEBOOK IRELAND LIMITED"/>
    <m/>
  </r>
  <r>
    <x v="10"/>
    <x v="0"/>
    <x v="7"/>
    <x v="0"/>
    <x v="0"/>
    <x v="1"/>
    <x v="7"/>
    <x v="55"/>
    <s v="FARMATODO COLOMBIA S.A"/>
    <m/>
  </r>
  <r>
    <x v="10"/>
    <x v="0"/>
    <x v="7"/>
    <x v="0"/>
    <x v="0"/>
    <x v="1"/>
    <x v="7"/>
    <x v="55"/>
    <s v="CONNPLANTS SAS"/>
    <m/>
  </r>
  <r>
    <x v="10"/>
    <x v="0"/>
    <x v="7"/>
    <x v="0"/>
    <x v="0"/>
    <x v="1"/>
    <x v="8"/>
    <x v="22"/>
    <s v="Banco de bogotá"/>
    <n v="62255"/>
  </r>
  <r>
    <x v="10"/>
    <x v="0"/>
    <x v="7"/>
    <x v="0"/>
    <x v="0"/>
    <x v="1"/>
    <x v="8"/>
    <x v="22"/>
    <s v="Bancolombia"/>
    <n v="797419.52000000002"/>
  </r>
  <r>
    <x v="10"/>
    <x v="0"/>
    <x v="7"/>
    <x v="0"/>
    <x v="0"/>
    <x v="1"/>
    <x v="2"/>
    <x v="168"/>
    <s v="Fundapedco"/>
    <m/>
  </r>
  <r>
    <x v="10"/>
    <x v="0"/>
    <x v="7"/>
    <x v="0"/>
    <x v="0"/>
    <x v="1"/>
    <x v="8"/>
    <x v="94"/>
    <s v="CONNPLANTS SAS"/>
    <m/>
  </r>
  <r>
    <x v="10"/>
    <x v="0"/>
    <x v="7"/>
    <x v="0"/>
    <x v="0"/>
    <x v="1"/>
    <x v="8"/>
    <x v="94"/>
    <s v="MANCHOLA ASOCIADOS LTDA"/>
    <m/>
  </r>
  <r>
    <x v="10"/>
    <x v="0"/>
    <x v="7"/>
    <x v="0"/>
    <x v="0"/>
    <x v="1"/>
    <x v="8"/>
    <x v="94"/>
    <s v="EL GRINGO SAS"/>
    <n v="4636"/>
  </r>
  <r>
    <x v="10"/>
    <x v="0"/>
    <x v="7"/>
    <x v="0"/>
    <x v="0"/>
    <x v="1"/>
    <x v="8"/>
    <x v="94"/>
    <s v="GRUPO  QUIRESCO SAS"/>
    <n v="10542"/>
  </r>
  <r>
    <x v="10"/>
    <x v="0"/>
    <x v="7"/>
    <x v="0"/>
    <x v="0"/>
    <x v="1"/>
    <x v="8"/>
    <x v="94"/>
    <s v="SERVINCOL SAS"/>
    <n v="14400"/>
  </r>
  <r>
    <x v="10"/>
    <x v="0"/>
    <x v="7"/>
    <x v="0"/>
    <x v="0"/>
    <x v="1"/>
    <x v="8"/>
    <x v="94"/>
    <s v="GRUPO HG HOTELES SAS SR HELY CHAPARRO GOMEZ"/>
    <n v="8529"/>
  </r>
  <r>
    <x v="10"/>
    <x v="0"/>
    <x v="7"/>
    <x v="0"/>
    <x v="0"/>
    <x v="1"/>
    <x v="8"/>
    <x v="94"/>
    <s v="UMAMI GROUP SAS"/>
    <n v="6135.77"/>
  </r>
  <r>
    <x v="10"/>
    <x v="0"/>
    <x v="7"/>
    <x v="0"/>
    <x v="0"/>
    <x v="1"/>
    <x v="8"/>
    <x v="94"/>
    <s v="MAQUITE SA ."/>
    <n v="5075"/>
  </r>
  <r>
    <x v="10"/>
    <x v="0"/>
    <x v="7"/>
    <x v="0"/>
    <x v="0"/>
    <x v="1"/>
    <x v="8"/>
    <x v="94"/>
    <s v="RUBEN DARIO DELGADO GUERRA"/>
    <m/>
  </r>
  <r>
    <x v="10"/>
    <x v="0"/>
    <x v="7"/>
    <x v="0"/>
    <x v="0"/>
    <x v="1"/>
    <x v="8"/>
    <x v="95"/>
    <m/>
    <m/>
  </r>
  <r>
    <x v="10"/>
    <x v="0"/>
    <x v="7"/>
    <x v="0"/>
    <x v="0"/>
    <x v="1"/>
    <x v="8"/>
    <x v="94"/>
    <s v="EMPACKING GLOBAL SAS"/>
    <m/>
  </r>
  <r>
    <x v="10"/>
    <x v="0"/>
    <x v="7"/>
    <x v="0"/>
    <x v="0"/>
    <x v="1"/>
    <x v="8"/>
    <x v="156"/>
    <s v="MUNICIPIO DE SANTIAGO DE CALI"/>
    <m/>
  </r>
  <r>
    <x v="10"/>
    <x v="0"/>
    <x v="7"/>
    <x v="0"/>
    <x v="0"/>
    <x v="1"/>
    <x v="8"/>
    <x v="156"/>
    <s v=" COLOMBIA TELECOMUNICACIONES S.A. E.S.P."/>
    <m/>
  </r>
  <r>
    <x v="10"/>
    <x v="0"/>
    <x v="7"/>
    <x v="0"/>
    <x v="0"/>
    <x v="1"/>
    <x v="8"/>
    <x v="156"/>
    <s v="Protección S.A"/>
    <m/>
  </r>
  <r>
    <x v="10"/>
    <x v="0"/>
    <x v="7"/>
    <x v="0"/>
    <x v="0"/>
    <x v="1"/>
    <x v="8"/>
    <x v="156"/>
    <s v="RANPACK SAS"/>
    <m/>
  </r>
  <r>
    <x v="10"/>
    <x v="0"/>
    <x v="7"/>
    <x v="0"/>
    <x v="0"/>
    <x v="1"/>
    <x v="8"/>
    <x v="156"/>
    <s v="MERCADEO COMPARTIDO SAS"/>
    <m/>
  </r>
  <r>
    <x v="10"/>
    <x v="0"/>
    <x v="7"/>
    <x v="0"/>
    <x v="0"/>
    <x v="1"/>
    <x v="8"/>
    <x v="156"/>
    <s v="ALLTAG SAS"/>
    <m/>
  </r>
  <r>
    <x v="10"/>
    <x v="0"/>
    <x v="7"/>
    <x v="0"/>
    <x v="0"/>
    <x v="1"/>
    <x v="8"/>
    <x v="156"/>
    <s v="FARMAVIT EMPRESA ASOCIATIVA DE TRABAJO"/>
    <m/>
  </r>
  <r>
    <x v="10"/>
    <x v="0"/>
    <x v="7"/>
    <x v="0"/>
    <x v="0"/>
    <x v="1"/>
    <x v="8"/>
    <x v="156"/>
    <s v="AEROVIAS DEL CONTINENTE AMERICANO S.A."/>
    <m/>
  </r>
  <r>
    <x v="10"/>
    <x v="0"/>
    <x v="7"/>
    <x v="0"/>
    <x v="0"/>
    <x v="1"/>
    <x v="8"/>
    <x v="156"/>
    <s v="MELONN SAS"/>
    <m/>
  </r>
  <r>
    <x v="10"/>
    <x v="0"/>
    <x v="7"/>
    <x v="0"/>
    <x v="0"/>
    <x v="1"/>
    <x v="8"/>
    <x v="156"/>
    <s v="DIAN"/>
    <m/>
  </r>
  <r>
    <x v="10"/>
    <x v="0"/>
    <x v="7"/>
    <x v="0"/>
    <x v="0"/>
    <x v="1"/>
    <x v="8"/>
    <x v="156"/>
    <s v="MUNICIPIO DE SANTIAGO DE CALI"/>
    <m/>
  </r>
  <r>
    <x v="10"/>
    <x v="0"/>
    <x v="7"/>
    <x v="0"/>
    <x v="0"/>
    <x v="1"/>
    <x v="8"/>
    <x v="156"/>
    <m/>
    <m/>
  </r>
  <r>
    <x v="10"/>
    <x v="0"/>
    <x v="7"/>
    <x v="0"/>
    <x v="0"/>
    <x v="1"/>
    <x v="8"/>
    <x v="156"/>
    <m/>
    <m/>
  </r>
  <r>
    <x v="10"/>
    <x v="0"/>
    <x v="7"/>
    <x v="0"/>
    <x v="0"/>
    <x v="1"/>
    <x v="8"/>
    <x v="4"/>
    <s v="Sebastian Mendoza Castaño"/>
    <n v="1974740"/>
  </r>
  <r>
    <x v="10"/>
    <x v="0"/>
    <x v="7"/>
    <x v="0"/>
    <x v="0"/>
    <x v="1"/>
    <x v="8"/>
    <x v="4"/>
    <s v="AEROVIAS DEL CONTINENTE AMERICANO S.A."/>
    <n v="1117760"/>
  </r>
  <r>
    <x v="10"/>
    <x v="0"/>
    <x v="7"/>
    <x v="0"/>
    <x v="0"/>
    <x v="1"/>
    <x v="8"/>
    <x v="4"/>
    <s v="Consumidor Final"/>
    <n v="832955"/>
  </r>
  <r>
    <x v="10"/>
    <x v="0"/>
    <x v="7"/>
    <x v="0"/>
    <x v="0"/>
    <x v="1"/>
    <x v="8"/>
    <x v="4"/>
    <s v="AERO REPUBLICA S.A"/>
    <n v="521209"/>
  </r>
  <r>
    <x v="10"/>
    <x v="0"/>
    <x v="7"/>
    <x v="0"/>
    <x v="0"/>
    <x v="1"/>
    <x v="8"/>
    <x v="4"/>
    <s v=" KOBA COLOMBIA SAS"/>
    <m/>
  </r>
  <r>
    <x v="10"/>
    <x v="0"/>
    <x v="7"/>
    <x v="0"/>
    <x v="0"/>
    <x v="1"/>
    <x v="8"/>
    <x v="4"/>
    <s v="FARMAVIT EMPRESA ASOCIATIVA DE TRABAJO"/>
    <m/>
  </r>
  <r>
    <x v="10"/>
    <x v="0"/>
    <x v="7"/>
    <x v="0"/>
    <x v="0"/>
    <x v="1"/>
    <x v="8"/>
    <x v="4"/>
    <s v=" GODADDY"/>
    <m/>
  </r>
  <r>
    <x v="10"/>
    <x v="0"/>
    <x v="7"/>
    <x v="0"/>
    <x v="0"/>
    <x v="1"/>
    <x v="8"/>
    <x v="4"/>
    <s v="FUNDACION ZOOLOGICA DE CALI REST  HACIENDA DEL BOSQUE"/>
    <m/>
  </r>
  <r>
    <x v="10"/>
    <x v="0"/>
    <x v="7"/>
    <x v="0"/>
    <x v="0"/>
    <x v="1"/>
    <x v="8"/>
    <x v="4"/>
    <s v="HM HENNES MAURITZ COLOMBIA SAS"/>
    <m/>
  </r>
  <r>
    <x v="10"/>
    <x v="0"/>
    <x v="7"/>
    <x v="0"/>
    <x v="0"/>
    <x v="1"/>
    <x v="8"/>
    <x v="4"/>
    <s v="META PLATAFORMS IRELAND LIMITED"/>
    <m/>
  </r>
  <r>
    <x v="10"/>
    <x v="0"/>
    <x v="7"/>
    <x v="0"/>
    <x v="0"/>
    <x v="1"/>
    <x v="8"/>
    <x v="4"/>
    <s v="CORPORACION CLUB DE TENIS CALI"/>
    <m/>
  </r>
  <r>
    <x v="10"/>
    <x v="0"/>
    <x v="7"/>
    <x v="0"/>
    <x v="0"/>
    <x v="1"/>
    <x v="8"/>
    <x v="4"/>
    <s v=" PANGEA NATURAL PRODUCTS S.A.S."/>
    <m/>
  </r>
  <r>
    <x v="10"/>
    <x v="0"/>
    <x v="7"/>
    <x v="0"/>
    <x v="0"/>
    <x v="1"/>
    <x v="8"/>
    <x v="4"/>
    <s v=" TDT SAS"/>
    <m/>
  </r>
  <r>
    <x v="10"/>
    <x v="0"/>
    <x v="7"/>
    <x v="0"/>
    <x v="0"/>
    <x v="1"/>
    <x v="8"/>
    <x v="4"/>
    <s v="SEBASTIAN MENDOZA CASTAÑO"/>
    <m/>
  </r>
  <r>
    <x v="10"/>
    <x v="0"/>
    <x v="7"/>
    <x v="0"/>
    <x v="0"/>
    <x v="1"/>
    <x v="8"/>
    <x v="4"/>
    <s v="ONLINE MARIA DEL MAR MEZU PALACIOS"/>
    <m/>
  </r>
  <r>
    <x v="10"/>
    <x v="0"/>
    <x v="7"/>
    <x v="0"/>
    <x v="0"/>
    <x v="1"/>
    <x v="8"/>
    <x v="4"/>
    <s v="ONLINE OSCAR ESCOBAR JIMENEZ"/>
    <m/>
  </r>
  <r>
    <x v="10"/>
    <x v="0"/>
    <x v="7"/>
    <x v="0"/>
    <x v="0"/>
    <x v="1"/>
    <x v="8"/>
    <x v="4"/>
    <s v="COLOMBIANA DE COMERCIO SA"/>
    <m/>
  </r>
  <r>
    <x v="10"/>
    <x v="0"/>
    <x v="7"/>
    <x v="0"/>
    <x v="0"/>
    <x v="1"/>
    <x v="8"/>
    <x v="4"/>
    <s v="DIAN"/>
    <m/>
  </r>
  <r>
    <x v="10"/>
    <x v="0"/>
    <x v="7"/>
    <x v="0"/>
    <x v="0"/>
    <x v="1"/>
    <x v="8"/>
    <x v="4"/>
    <s v="FARMACIA DROGUERIA SAN JORGE LTDA"/>
    <m/>
  </r>
  <r>
    <x v="10"/>
    <x v="0"/>
    <x v="7"/>
    <x v="0"/>
    <x v="0"/>
    <x v="1"/>
    <x v="8"/>
    <x v="4"/>
    <s v="GASTRONOMIA GROUP SAS"/>
    <m/>
  </r>
  <r>
    <x v="10"/>
    <x v="0"/>
    <x v="7"/>
    <x v="0"/>
    <x v="0"/>
    <x v="1"/>
    <x v="8"/>
    <x v="4"/>
    <s v="Yina Yereinza Acevedo Álvarez"/>
    <m/>
  </r>
  <r>
    <x v="10"/>
    <x v="0"/>
    <x v="7"/>
    <x v="0"/>
    <x v="0"/>
    <x v="1"/>
    <x v="8"/>
    <x v="4"/>
    <m/>
    <m/>
  </r>
  <r>
    <x v="10"/>
    <x v="0"/>
    <x v="7"/>
    <x v="0"/>
    <x v="0"/>
    <x v="1"/>
    <x v="8"/>
    <x v="4"/>
    <m/>
    <m/>
  </r>
  <r>
    <x v="10"/>
    <x v="0"/>
    <x v="7"/>
    <x v="0"/>
    <x v="0"/>
    <x v="1"/>
    <x v="8"/>
    <x v="4"/>
    <m/>
    <m/>
  </r>
  <r>
    <x v="10"/>
    <x v="0"/>
    <x v="7"/>
    <x v="0"/>
    <x v="0"/>
    <x v="1"/>
    <x v="8"/>
    <x v="4"/>
    <m/>
    <m/>
  </r>
  <r>
    <x v="10"/>
    <x v="0"/>
    <x v="7"/>
    <x v="0"/>
    <x v="0"/>
    <x v="1"/>
    <x v="8"/>
    <x v="4"/>
    <m/>
    <m/>
  </r>
  <r>
    <x v="10"/>
    <x v="0"/>
    <x v="7"/>
    <x v="0"/>
    <x v="0"/>
    <x v="1"/>
    <x v="8"/>
    <x v="4"/>
    <m/>
    <m/>
  </r>
  <r>
    <x v="10"/>
    <x v="0"/>
    <x v="7"/>
    <x v="0"/>
    <x v="0"/>
    <x v="6"/>
    <x v="23"/>
    <x v="112"/>
    <s v="DIAN"/>
    <m/>
  </r>
  <r>
    <x v="10"/>
    <x v="0"/>
    <x v="7"/>
    <x v="0"/>
    <x v="2"/>
    <x v="3"/>
    <x v="3"/>
    <x v="96"/>
    <m/>
    <m/>
  </r>
  <r>
    <x v="10"/>
    <x v="0"/>
    <x v="7"/>
    <x v="0"/>
    <x v="2"/>
    <x v="3"/>
    <x v="3"/>
    <x v="137"/>
    <s v="COOPERATIVA MULTIACTIVA UNIAGRO"/>
    <m/>
  </r>
  <r>
    <x v="10"/>
    <x v="0"/>
    <x v="7"/>
    <x v="0"/>
    <x v="2"/>
    <x v="3"/>
    <x v="3"/>
    <x v="97"/>
    <s v="LA CONCEPCION SA"/>
    <n v="847676"/>
  </r>
  <r>
    <x v="10"/>
    <x v="0"/>
    <x v="7"/>
    <x v="0"/>
    <x v="2"/>
    <x v="3"/>
    <x v="3"/>
    <x v="97"/>
    <s v="CONNPLANTS SAS"/>
    <m/>
  </r>
  <r>
    <x v="10"/>
    <x v="0"/>
    <x v="7"/>
    <x v="0"/>
    <x v="2"/>
    <x v="3"/>
    <x v="3"/>
    <x v="97"/>
    <s v="LA VITAL COLOMBIA SAS"/>
    <m/>
  </r>
  <r>
    <x v="10"/>
    <x v="0"/>
    <x v="7"/>
    <x v="0"/>
    <x v="2"/>
    <x v="3"/>
    <x v="3"/>
    <x v="97"/>
    <s v="ASOCIACION AGROPIMIENTERA VALLE DEL GUAMEZ"/>
    <m/>
  </r>
  <r>
    <x v="10"/>
    <x v="0"/>
    <x v="7"/>
    <x v="0"/>
    <x v="2"/>
    <x v="3"/>
    <x v="3"/>
    <x v="97"/>
    <s v="ORGANICOS CAMPO S SAS"/>
    <m/>
  </r>
  <r>
    <x v="10"/>
    <x v="0"/>
    <x v="7"/>
    <x v="0"/>
    <x v="2"/>
    <x v="3"/>
    <x v="3"/>
    <x v="97"/>
    <m/>
    <m/>
  </r>
  <r>
    <x v="10"/>
    <x v="0"/>
    <x v="7"/>
    <x v="0"/>
    <x v="2"/>
    <x v="3"/>
    <x v="3"/>
    <x v="97"/>
    <m/>
    <m/>
  </r>
  <r>
    <x v="10"/>
    <x v="0"/>
    <x v="7"/>
    <x v="0"/>
    <x v="2"/>
    <x v="3"/>
    <x v="3"/>
    <x v="98"/>
    <m/>
    <m/>
  </r>
  <r>
    <x v="10"/>
    <x v="0"/>
    <x v="7"/>
    <x v="0"/>
    <x v="2"/>
    <x v="3"/>
    <x v="3"/>
    <x v="99"/>
    <s v="PRODUCCION GRAFICA EDITORES SAS"/>
    <n v="5472492"/>
  </r>
  <r>
    <x v="10"/>
    <x v="0"/>
    <x v="7"/>
    <x v="0"/>
    <x v="2"/>
    <x v="3"/>
    <x v="3"/>
    <x v="99"/>
    <s v="CONNPLANTS SAS"/>
    <n v="7552868"/>
  </r>
  <r>
    <x v="10"/>
    <x v="0"/>
    <x v="7"/>
    <x v="0"/>
    <x v="2"/>
    <x v="3"/>
    <x v="3"/>
    <x v="99"/>
    <s v="FARMAVIT EMPRESA ASOCIATIVA DE TRABAJO"/>
    <m/>
  </r>
  <r>
    <x v="10"/>
    <x v="0"/>
    <x v="7"/>
    <x v="0"/>
    <x v="2"/>
    <x v="3"/>
    <x v="3"/>
    <x v="99"/>
    <s v="EMPACKING GLOBAL SAS"/>
    <m/>
  </r>
  <r>
    <x v="10"/>
    <x v="0"/>
    <x v="7"/>
    <x v="0"/>
    <x v="2"/>
    <x v="3"/>
    <x v="3"/>
    <x v="99"/>
    <s v="FITOBIOCELL SAS"/>
    <m/>
  </r>
  <r>
    <x v="10"/>
    <x v="0"/>
    <x v="7"/>
    <x v="0"/>
    <x v="2"/>
    <x v="3"/>
    <x v="3"/>
    <x v="99"/>
    <s v=" BOLSAS Y PLASTICOS LA 15 LTDA"/>
    <m/>
  </r>
  <r>
    <x v="10"/>
    <x v="0"/>
    <x v="7"/>
    <x v="0"/>
    <x v="2"/>
    <x v="3"/>
    <x v="3"/>
    <x v="99"/>
    <s v="ABORIGEN CIENCIA ANCESTRAL S.A.S"/>
    <n v="58567940"/>
  </r>
  <r>
    <x v="10"/>
    <x v="0"/>
    <x v="7"/>
    <x v="0"/>
    <x v="2"/>
    <x v="3"/>
    <x v="3"/>
    <x v="99"/>
    <s v="INDES S.A.S."/>
    <m/>
  </r>
  <r>
    <x v="10"/>
    <x v="0"/>
    <x v="7"/>
    <x v="0"/>
    <x v="2"/>
    <x v="3"/>
    <x v="26"/>
    <x v="137"/>
    <s v="COOPERATIVA MULTIACTIVA UNIAGRO"/>
    <m/>
  </r>
  <r>
    <x v="10"/>
    <x v="0"/>
    <x v="7"/>
    <x v="0"/>
    <x v="2"/>
    <x v="3"/>
    <x v="20"/>
    <x v="49"/>
    <s v="EMPACKING GLOBAL SAS"/>
    <m/>
  </r>
  <r>
    <x v="10"/>
    <x v="0"/>
    <x v="7"/>
    <x v="0"/>
    <x v="2"/>
    <x v="3"/>
    <x v="20"/>
    <x v="49"/>
    <s v="MELONN SAS"/>
    <m/>
  </r>
  <r>
    <x v="10"/>
    <x v="0"/>
    <x v="7"/>
    <x v="0"/>
    <x v="2"/>
    <x v="3"/>
    <x v="20"/>
    <x v="49"/>
    <s v="COORDINADORA MERCANTIL SA"/>
    <n v="3211980"/>
  </r>
  <r>
    <x v="10"/>
    <x v="0"/>
    <x v="7"/>
    <x v="0"/>
    <x v="2"/>
    <x v="3"/>
    <x v="20"/>
    <x v="49"/>
    <s v="ALLTAG SAS"/>
    <n v="990000"/>
  </r>
  <r>
    <x v="10"/>
    <x v="0"/>
    <x v="7"/>
    <x v="0"/>
    <x v="2"/>
    <x v="3"/>
    <x v="20"/>
    <x v="49"/>
    <s v="FITOBIOCELL SAS"/>
    <m/>
  </r>
  <r>
    <x v="10"/>
    <x v="0"/>
    <x v="7"/>
    <x v="0"/>
    <x v="2"/>
    <x v="3"/>
    <x v="20"/>
    <x v="49"/>
    <s v="RANPACK SAS"/>
    <m/>
  </r>
  <r>
    <x v="10"/>
    <x v="0"/>
    <x v="7"/>
    <x v="0"/>
    <x v="2"/>
    <x v="3"/>
    <x v="20"/>
    <x v="151"/>
    <m/>
    <m/>
  </r>
  <r>
    <x v="10"/>
    <x v="0"/>
    <x v="7"/>
    <x v="0"/>
    <x v="2"/>
    <x v="3"/>
    <x v="20"/>
    <x v="111"/>
    <s v="ALLTAG SAS"/>
    <n v="1052000"/>
  </r>
  <r>
    <x v="10"/>
    <x v="0"/>
    <x v="7"/>
    <x v="0"/>
    <x v="2"/>
    <x v="3"/>
    <x v="20"/>
    <x v="111"/>
    <s v="MELONN SAS"/>
    <n v="1687395"/>
  </r>
  <r>
    <x v="10"/>
    <x v="0"/>
    <x v="7"/>
    <x v="0"/>
    <x v="2"/>
    <x v="3"/>
    <x v="20"/>
    <x v="111"/>
    <m/>
    <m/>
  </r>
  <r>
    <x v="10"/>
    <x v="0"/>
    <x v="7"/>
    <x v="0"/>
    <x v="2"/>
    <x v="3"/>
    <x v="20"/>
    <x v="111"/>
    <m/>
    <m/>
  </r>
  <r>
    <x v="10"/>
    <x v="0"/>
    <x v="7"/>
    <x v="0"/>
    <x v="2"/>
    <x v="3"/>
    <x v="20"/>
    <x v="111"/>
    <m/>
    <m/>
  </r>
  <r>
    <x v="10"/>
    <x v="0"/>
    <x v="7"/>
    <x v="0"/>
    <x v="2"/>
    <x v="3"/>
    <x v="30"/>
    <x v="151"/>
    <s v="MELONN SAS"/>
    <n v="2571024"/>
  </r>
  <r>
    <x v="10"/>
    <x v="0"/>
    <x v="7"/>
    <x v="0"/>
    <x v="2"/>
    <x v="3"/>
    <x v="30"/>
    <x v="151"/>
    <s v="FITOBIOCELL SAS"/>
    <m/>
  </r>
  <r>
    <x v="10"/>
    <x v="0"/>
    <x v="7"/>
    <x v="0"/>
    <x v="2"/>
    <x v="3"/>
    <x v="0"/>
    <x v="157"/>
    <s v="CONNPLANTS SAS"/>
    <m/>
  </r>
  <r>
    <x v="10"/>
    <x v="0"/>
    <x v="7"/>
    <x v="0"/>
    <x v="2"/>
    <x v="3"/>
    <x v="0"/>
    <x v="157"/>
    <s v="LABORATORIO DE ALIMENTOS Y SIMILARES MICROQUIM S.A.S."/>
    <m/>
  </r>
  <r>
    <x v="10"/>
    <x v="0"/>
    <x v="7"/>
    <x v="0"/>
    <x v="2"/>
    <x v="3"/>
    <x v="21"/>
    <x v="50"/>
    <m/>
    <m/>
  </r>
  <r>
    <x v="10"/>
    <x v="0"/>
    <x v="7"/>
    <x v="0"/>
    <x v="2"/>
    <x v="3"/>
    <x v="21"/>
    <x v="132"/>
    <m/>
    <m/>
  </r>
  <r>
    <x v="11"/>
    <x v="0"/>
    <x v="7"/>
    <x v="0"/>
    <x v="1"/>
    <x v="2"/>
    <x v="24"/>
    <x v="63"/>
    <s v="VARIOS"/>
    <n v="257702031.16999999"/>
  </r>
  <r>
    <x v="11"/>
    <x v="0"/>
    <x v="7"/>
    <x v="0"/>
    <x v="1"/>
    <x v="5"/>
    <x v="11"/>
    <x v="64"/>
    <m/>
    <m/>
  </r>
  <r>
    <x v="11"/>
    <x v="0"/>
    <x v="7"/>
    <x v="0"/>
    <x v="1"/>
    <x v="5"/>
    <x v="14"/>
    <x v="66"/>
    <m/>
    <m/>
  </r>
  <r>
    <x v="11"/>
    <x v="0"/>
    <x v="7"/>
    <x v="0"/>
    <x v="1"/>
    <x v="5"/>
    <x v="15"/>
    <x v="69"/>
    <m/>
    <m/>
  </r>
  <r>
    <x v="11"/>
    <x v="0"/>
    <x v="7"/>
    <x v="0"/>
    <x v="1"/>
    <x v="2"/>
    <x v="25"/>
    <x v="74"/>
    <m/>
    <n v="-6960232.7400000002"/>
  </r>
  <r>
    <x v="11"/>
    <x v="0"/>
    <x v="7"/>
    <x v="0"/>
    <x v="1"/>
    <x v="2"/>
    <x v="25"/>
    <x v="118"/>
    <m/>
    <m/>
  </r>
  <r>
    <x v="11"/>
    <x v="0"/>
    <x v="7"/>
    <x v="0"/>
    <x v="1"/>
    <x v="2"/>
    <x v="0"/>
    <x v="103"/>
    <m/>
    <m/>
  </r>
  <r>
    <x v="11"/>
    <x v="0"/>
    <x v="7"/>
    <x v="0"/>
    <x v="1"/>
    <x v="2"/>
    <x v="0"/>
    <x v="104"/>
    <m/>
    <n v="268907.52000000002"/>
  </r>
  <r>
    <x v="11"/>
    <x v="0"/>
    <x v="7"/>
    <x v="0"/>
    <x v="1"/>
    <x v="2"/>
    <x v="0"/>
    <x v="145"/>
    <m/>
    <n v="-2099424.7000000002"/>
  </r>
  <r>
    <x v="11"/>
    <x v="0"/>
    <x v="7"/>
    <x v="0"/>
    <x v="1"/>
    <x v="5"/>
    <x v="7"/>
    <x v="153"/>
    <m/>
    <m/>
  </r>
  <r>
    <x v="11"/>
    <x v="0"/>
    <x v="7"/>
    <x v="0"/>
    <x v="1"/>
    <x v="5"/>
    <x v="14"/>
    <x v="166"/>
    <m/>
    <m/>
  </r>
  <r>
    <x v="11"/>
    <x v="0"/>
    <x v="7"/>
    <x v="0"/>
    <x v="0"/>
    <x v="0"/>
    <x v="4"/>
    <x v="158"/>
    <s v="SEBASTIAN MENDOZA CASTAÑO"/>
    <n v="20000000"/>
  </r>
  <r>
    <x v="11"/>
    <x v="0"/>
    <x v="7"/>
    <x v="0"/>
    <x v="0"/>
    <x v="0"/>
    <x v="4"/>
    <x v="6"/>
    <s v="ONLINE MARIA DEL MAR MEZU PALACIOS"/>
    <n v="2800000"/>
  </r>
  <r>
    <x v="11"/>
    <x v="0"/>
    <x v="7"/>
    <x v="0"/>
    <x v="0"/>
    <x v="0"/>
    <x v="4"/>
    <x v="6"/>
    <s v="MILDRED LOPEZ CAMPO"/>
    <m/>
  </r>
  <r>
    <x v="11"/>
    <x v="0"/>
    <x v="7"/>
    <x v="0"/>
    <x v="0"/>
    <x v="0"/>
    <x v="4"/>
    <x v="160"/>
    <s v="Andres Eduardo Mogollon Echeverry"/>
    <m/>
  </r>
  <r>
    <x v="11"/>
    <x v="0"/>
    <x v="7"/>
    <x v="0"/>
    <x v="0"/>
    <x v="0"/>
    <x v="4"/>
    <x v="160"/>
    <s v="DAVID MUÑOZ MONTOYA"/>
    <n v="900000"/>
  </r>
  <r>
    <x v="11"/>
    <x v="0"/>
    <x v="7"/>
    <x v="0"/>
    <x v="0"/>
    <x v="0"/>
    <x v="4"/>
    <x v="7"/>
    <s v="ONLINE MARIA DEL MAR MEZU PALACIOS"/>
    <n v="200000"/>
  </r>
  <r>
    <x v="11"/>
    <x v="0"/>
    <x v="7"/>
    <x v="0"/>
    <x v="0"/>
    <x v="0"/>
    <x v="4"/>
    <x v="7"/>
    <s v="MILDRED LOPEZ CAMPO"/>
    <m/>
  </r>
  <r>
    <x v="11"/>
    <x v="0"/>
    <x v="7"/>
    <x v="0"/>
    <x v="0"/>
    <x v="0"/>
    <x v="4"/>
    <x v="7"/>
    <m/>
    <m/>
  </r>
  <r>
    <x v="11"/>
    <x v="0"/>
    <x v="7"/>
    <x v="0"/>
    <x v="0"/>
    <x v="0"/>
    <x v="4"/>
    <x v="8"/>
    <s v="Andres Eduardo Mogollon Echeverry"/>
    <m/>
  </r>
  <r>
    <x v="11"/>
    <x v="0"/>
    <x v="7"/>
    <x v="0"/>
    <x v="0"/>
    <x v="0"/>
    <x v="4"/>
    <x v="8"/>
    <s v="ONLINE MARIA DEL MAR MEZU PALACIOS"/>
    <n v="250000"/>
  </r>
  <r>
    <x v="11"/>
    <x v="0"/>
    <x v="7"/>
    <x v="0"/>
    <x v="0"/>
    <x v="0"/>
    <x v="4"/>
    <x v="8"/>
    <s v="ONLINE OSCAR ESCOBAR JIMENEZ"/>
    <m/>
  </r>
  <r>
    <x v="11"/>
    <x v="0"/>
    <x v="7"/>
    <x v="0"/>
    <x v="0"/>
    <x v="0"/>
    <x v="4"/>
    <x v="8"/>
    <s v="Alexandra Marin"/>
    <m/>
  </r>
  <r>
    <x v="11"/>
    <x v="0"/>
    <x v="7"/>
    <x v="0"/>
    <x v="0"/>
    <x v="0"/>
    <x v="4"/>
    <x v="9"/>
    <s v="SEBASTIAN MENDOZA CASTAÑO"/>
    <m/>
  </r>
  <r>
    <x v="11"/>
    <x v="0"/>
    <x v="7"/>
    <x v="0"/>
    <x v="0"/>
    <x v="0"/>
    <x v="4"/>
    <x v="9"/>
    <s v="MILDRED LOPEZ CAMPO"/>
    <m/>
  </r>
  <r>
    <x v="11"/>
    <x v="0"/>
    <x v="7"/>
    <x v="0"/>
    <x v="0"/>
    <x v="0"/>
    <x v="4"/>
    <x v="9"/>
    <s v="Ana Myrian Salazar"/>
    <m/>
  </r>
  <r>
    <x v="11"/>
    <x v="0"/>
    <x v="7"/>
    <x v="0"/>
    <x v="0"/>
    <x v="0"/>
    <x v="4"/>
    <x v="9"/>
    <s v="ONLINE MARIA DEL MAR MEZU PALACIOS"/>
    <n v="30000"/>
  </r>
  <r>
    <x v="11"/>
    <x v="0"/>
    <x v="7"/>
    <x v="0"/>
    <x v="0"/>
    <x v="0"/>
    <x v="4"/>
    <x v="10"/>
    <s v="SEBASTIAN MENDOZA CASTAÑO"/>
    <m/>
  </r>
  <r>
    <x v="11"/>
    <x v="0"/>
    <x v="7"/>
    <x v="0"/>
    <x v="0"/>
    <x v="0"/>
    <x v="4"/>
    <x v="10"/>
    <s v="ONLINE MARIA DEL MAR MEZU PALACIOS"/>
    <n v="250000"/>
  </r>
  <r>
    <x v="11"/>
    <x v="0"/>
    <x v="7"/>
    <x v="0"/>
    <x v="0"/>
    <x v="0"/>
    <x v="4"/>
    <x v="10"/>
    <s v="MILDRED LOPEZ CAMPO"/>
    <m/>
  </r>
  <r>
    <x v="11"/>
    <x v="0"/>
    <x v="7"/>
    <x v="0"/>
    <x v="0"/>
    <x v="0"/>
    <x v="4"/>
    <x v="11"/>
    <s v="SEBASTIAN MENDOZA CASTAÑO"/>
    <n v="833333"/>
  </r>
  <r>
    <x v="11"/>
    <x v="0"/>
    <x v="7"/>
    <x v="0"/>
    <x v="0"/>
    <x v="0"/>
    <x v="4"/>
    <x v="11"/>
    <s v="alex"/>
    <m/>
  </r>
  <r>
    <x v="11"/>
    <x v="0"/>
    <x v="7"/>
    <x v="0"/>
    <x v="0"/>
    <x v="0"/>
    <x v="4"/>
    <x v="11"/>
    <s v="ONLINE MARIA DEL MAR MEZU PALACIOS"/>
    <n v="116667"/>
  </r>
  <r>
    <x v="11"/>
    <x v="0"/>
    <x v="7"/>
    <x v="0"/>
    <x v="0"/>
    <x v="0"/>
    <x v="4"/>
    <x v="12"/>
    <s v="Karol Dahiana Pinto Gallego"/>
    <m/>
  </r>
  <r>
    <x v="11"/>
    <x v="0"/>
    <x v="7"/>
    <x v="0"/>
    <x v="0"/>
    <x v="0"/>
    <x v="4"/>
    <x v="134"/>
    <m/>
    <m/>
  </r>
  <r>
    <x v="11"/>
    <x v="0"/>
    <x v="7"/>
    <x v="0"/>
    <x v="0"/>
    <x v="0"/>
    <x v="4"/>
    <x v="142"/>
    <m/>
    <m/>
  </r>
  <r>
    <x v="11"/>
    <x v="0"/>
    <x v="7"/>
    <x v="0"/>
    <x v="0"/>
    <x v="0"/>
    <x v="4"/>
    <x v="56"/>
    <s v="SANTANGEL SAS"/>
    <m/>
  </r>
  <r>
    <x v="11"/>
    <x v="0"/>
    <x v="7"/>
    <x v="0"/>
    <x v="0"/>
    <x v="0"/>
    <x v="4"/>
    <x v="56"/>
    <s v="SPATARO NAPOLI SAS"/>
    <n v="1333613"/>
  </r>
  <r>
    <x v="11"/>
    <x v="0"/>
    <x v="7"/>
    <x v="0"/>
    <x v="0"/>
    <x v="0"/>
    <x v="4"/>
    <x v="56"/>
    <s v="ARITEX DE COLOMBIA SAS"/>
    <m/>
  </r>
  <r>
    <x v="11"/>
    <x v="0"/>
    <x v="7"/>
    <x v="0"/>
    <x v="0"/>
    <x v="0"/>
    <x v="4"/>
    <x v="142"/>
    <m/>
    <m/>
  </r>
  <r>
    <x v="11"/>
    <x v="0"/>
    <x v="7"/>
    <x v="0"/>
    <x v="0"/>
    <x v="0"/>
    <x v="4"/>
    <x v="13"/>
    <s v="SEGUROS DE RIESGOS LABORALES SURAMERICANA S.A."/>
    <n v="85831"/>
  </r>
  <r>
    <x v="11"/>
    <x v="0"/>
    <x v="7"/>
    <x v="0"/>
    <x v="0"/>
    <x v="0"/>
    <x v="4"/>
    <x v="146"/>
    <s v="EPS Sura"/>
    <m/>
  </r>
  <r>
    <x v="11"/>
    <x v="0"/>
    <x v="7"/>
    <x v="0"/>
    <x v="0"/>
    <x v="0"/>
    <x v="4"/>
    <x v="14"/>
    <s v="Protección S.A"/>
    <n v="1962000"/>
  </r>
  <r>
    <x v="11"/>
    <x v="0"/>
    <x v="7"/>
    <x v="0"/>
    <x v="0"/>
    <x v="0"/>
    <x v="4"/>
    <x v="14"/>
    <s v="Colpensiones"/>
    <m/>
  </r>
  <r>
    <x v="11"/>
    <x v="0"/>
    <x v="7"/>
    <x v="0"/>
    <x v="0"/>
    <x v="0"/>
    <x v="4"/>
    <x v="15"/>
    <s v="Comfandi "/>
    <n v="652000"/>
  </r>
  <r>
    <x v="11"/>
    <x v="0"/>
    <x v="7"/>
    <x v="0"/>
    <x v="0"/>
    <x v="0"/>
    <x v="4"/>
    <x v="147"/>
    <s v="PLUXEE COLOMBIA S.A.S."/>
    <m/>
  </r>
  <r>
    <x v="11"/>
    <x v="0"/>
    <x v="7"/>
    <x v="0"/>
    <x v="0"/>
    <x v="0"/>
    <x v="4"/>
    <x v="147"/>
    <s v="SERGIO ALEJANDRO ACOSTA FRANCO"/>
    <m/>
  </r>
  <r>
    <x v="11"/>
    <x v="0"/>
    <x v="7"/>
    <x v="0"/>
    <x v="0"/>
    <x v="0"/>
    <x v="4"/>
    <x v="113"/>
    <s v="INVERSIONES EN RECREACION DEPORTE Y SALUD S.A."/>
    <m/>
  </r>
  <r>
    <x v="11"/>
    <x v="0"/>
    <x v="7"/>
    <x v="0"/>
    <x v="0"/>
    <x v="0"/>
    <x v="9"/>
    <x v="114"/>
    <s v="OXYNIA S.A.S"/>
    <n v="1472600"/>
  </r>
  <r>
    <x v="11"/>
    <x v="0"/>
    <x v="7"/>
    <x v="0"/>
    <x v="0"/>
    <x v="0"/>
    <x v="9"/>
    <x v="30"/>
    <s v="LITIGIO Y CONSULTORIA LEGAL SAS"/>
    <n v="1423500"/>
  </r>
  <r>
    <x v="11"/>
    <x v="0"/>
    <x v="7"/>
    <x v="0"/>
    <x v="0"/>
    <x v="0"/>
    <x v="9"/>
    <x v="30"/>
    <s v="YBB CONSULTOR SAS"/>
    <s v=" "/>
  </r>
  <r>
    <x v="11"/>
    <x v="0"/>
    <x v="7"/>
    <x v="0"/>
    <x v="0"/>
    <x v="0"/>
    <x v="9"/>
    <x v="170"/>
    <s v="Carolina Hoyos Cardona"/>
    <n v="1790000"/>
  </r>
  <r>
    <x v="11"/>
    <x v="0"/>
    <x v="7"/>
    <x v="0"/>
    <x v="0"/>
    <x v="0"/>
    <x v="9"/>
    <x v="170"/>
    <s v="ONLINE Catalina Mendoza"/>
    <n v="2000000"/>
  </r>
  <r>
    <x v="11"/>
    <x v="0"/>
    <x v="7"/>
    <x v="0"/>
    <x v="0"/>
    <x v="0"/>
    <x v="9"/>
    <x v="170"/>
    <s v="ONLINE OSCAR ESCOBAR JIMENEZ"/>
    <n v="20000"/>
  </r>
  <r>
    <x v="11"/>
    <x v="0"/>
    <x v="7"/>
    <x v="0"/>
    <x v="0"/>
    <x v="0"/>
    <x v="9"/>
    <x v="170"/>
    <s v="SEGURITA SG S.A.S"/>
    <n v="462184.84"/>
  </r>
  <r>
    <x v="11"/>
    <x v="0"/>
    <x v="7"/>
    <x v="0"/>
    <x v="0"/>
    <x v="0"/>
    <x v="9"/>
    <x v="110"/>
    <s v="ONLINE OSCAR ESCOBAR JIMENEZ"/>
    <m/>
  </r>
  <r>
    <x v="11"/>
    <x v="0"/>
    <x v="7"/>
    <x v="0"/>
    <x v="0"/>
    <x v="0"/>
    <x v="9"/>
    <x v="110"/>
    <s v="Donaldo Antonio Gonzalez Barrios"/>
    <m/>
  </r>
  <r>
    <x v="11"/>
    <x v="0"/>
    <x v="7"/>
    <x v="0"/>
    <x v="0"/>
    <x v="0"/>
    <x v="5"/>
    <x v="70"/>
    <s v=" COLOMBIA TELECOMUNICACIONES S.A. E.S.P."/>
    <n v="1234"/>
  </r>
  <r>
    <x v="11"/>
    <x v="0"/>
    <x v="7"/>
    <x v="0"/>
    <x v="0"/>
    <x v="0"/>
    <x v="5"/>
    <x v="70"/>
    <s v="GRUPO CBC S.A.S."/>
    <n v="1488.89"/>
  </r>
  <r>
    <x v="11"/>
    <x v="0"/>
    <x v="7"/>
    <x v="0"/>
    <x v="0"/>
    <x v="0"/>
    <x v="5"/>
    <x v="70"/>
    <s v="CAROLL VIVIANA GELVES NAVAS"/>
    <m/>
  </r>
  <r>
    <x v="11"/>
    <x v="0"/>
    <x v="7"/>
    <x v="0"/>
    <x v="0"/>
    <x v="0"/>
    <x v="5"/>
    <x v="70"/>
    <s v="EL GRINGO SAS"/>
    <n v="20370"/>
  </r>
  <r>
    <x v="11"/>
    <x v="0"/>
    <x v="7"/>
    <x v="0"/>
    <x v="0"/>
    <x v="0"/>
    <x v="5"/>
    <x v="70"/>
    <s v="RESTAURANTE TORTELLI . . ."/>
    <n v="48718.54"/>
  </r>
  <r>
    <x v="11"/>
    <x v="0"/>
    <x v="7"/>
    <x v="0"/>
    <x v="0"/>
    <x v="0"/>
    <x v="5"/>
    <x v="70"/>
    <s v="LA SEVILLANA PARRILLA Y CARNE S.A.S"/>
    <n v="31666.67"/>
  </r>
  <r>
    <x v="11"/>
    <x v="0"/>
    <x v="7"/>
    <x v="0"/>
    <x v="0"/>
    <x v="0"/>
    <x v="5"/>
    <x v="70"/>
    <s v="BEATRIZ ARISMENDI DUARTE"/>
    <n v="22740.74"/>
  </r>
  <r>
    <x v="11"/>
    <x v="0"/>
    <x v="7"/>
    <x v="0"/>
    <x v="0"/>
    <x v="0"/>
    <x v="5"/>
    <x v="70"/>
    <s v="UMAMI GROUP SAS"/>
    <n v="13074"/>
  </r>
  <r>
    <x v="11"/>
    <x v="0"/>
    <x v="7"/>
    <x v="0"/>
    <x v="0"/>
    <x v="0"/>
    <x v="5"/>
    <x v="102"/>
    <s v="MUNICIPIO DE SANTIAGO DE CALI"/>
    <m/>
  </r>
  <r>
    <x v="11"/>
    <x v="0"/>
    <x v="7"/>
    <x v="0"/>
    <x v="0"/>
    <x v="0"/>
    <x v="5"/>
    <x v="71"/>
    <s v="K RAMIREZ SAS"/>
    <m/>
  </r>
  <r>
    <x v="11"/>
    <x v="0"/>
    <x v="7"/>
    <x v="0"/>
    <x v="0"/>
    <x v="0"/>
    <x v="5"/>
    <x v="71"/>
    <s v="COLOMBIANA DE COMERCIO SA"/>
    <m/>
  </r>
  <r>
    <x v="11"/>
    <x v="0"/>
    <x v="7"/>
    <x v="0"/>
    <x v="0"/>
    <x v="0"/>
    <x v="5"/>
    <x v="71"/>
    <s v="AERO REPUBLICA S.A"/>
    <m/>
  </r>
  <r>
    <x v="11"/>
    <x v="0"/>
    <x v="7"/>
    <x v="0"/>
    <x v="0"/>
    <x v="0"/>
    <x v="5"/>
    <x v="71"/>
    <s v="AEROVIAS DE INTEGRACION REGIONAL S A"/>
    <n v="136500"/>
  </r>
  <r>
    <x v="11"/>
    <x v="0"/>
    <x v="7"/>
    <x v="0"/>
    <x v="0"/>
    <x v="0"/>
    <x v="5"/>
    <x v="78"/>
    <m/>
    <m/>
  </r>
  <r>
    <x v="11"/>
    <x v="0"/>
    <x v="7"/>
    <x v="0"/>
    <x v="0"/>
    <x v="0"/>
    <x v="6"/>
    <x v="17"/>
    <s v="CORPORACION CLUB DE TENIS CALI"/>
    <m/>
  </r>
  <r>
    <x v="11"/>
    <x v="0"/>
    <x v="7"/>
    <x v="0"/>
    <x v="0"/>
    <x v="0"/>
    <x v="6"/>
    <x v="172"/>
    <s v="ADRIANA DIAZ QUINTERO"/>
    <n v="1527000"/>
  </r>
  <r>
    <x v="11"/>
    <x v="0"/>
    <x v="7"/>
    <x v="0"/>
    <x v="0"/>
    <x v="0"/>
    <x v="6"/>
    <x v="161"/>
    <s v="EDIFICIO BELLA VISTA PROPIEDAD HORIZONTAL"/>
    <n v="2300000"/>
  </r>
  <r>
    <x v="11"/>
    <x v="0"/>
    <x v="7"/>
    <x v="0"/>
    <x v="0"/>
    <x v="0"/>
    <x v="29"/>
    <x v="154"/>
    <s v="Suramericana"/>
    <n v="48006"/>
  </r>
  <r>
    <x v="11"/>
    <x v="0"/>
    <x v="7"/>
    <x v="0"/>
    <x v="0"/>
    <x v="0"/>
    <x v="0"/>
    <x v="162"/>
    <s v=" COLOMBIA TELECOMUNICACIONES S.A. E.S.P."/>
    <n v="496366.95"/>
  </r>
  <r>
    <x v="11"/>
    <x v="0"/>
    <x v="7"/>
    <x v="0"/>
    <x v="0"/>
    <x v="0"/>
    <x v="0"/>
    <x v="116"/>
    <s v="KEVIN DANIEL BARREIRO JURADO"/>
    <n v="1500000"/>
  </r>
  <r>
    <x v="11"/>
    <x v="0"/>
    <x v="7"/>
    <x v="0"/>
    <x v="0"/>
    <x v="0"/>
    <x v="0"/>
    <x v="116"/>
    <s v=" SIIGO SAS"/>
    <s v="_x000a_"/>
  </r>
  <r>
    <x v="11"/>
    <x v="0"/>
    <x v="7"/>
    <x v="0"/>
    <x v="0"/>
    <x v="0"/>
    <x v="0"/>
    <x v="116"/>
    <s v="MICHAELL ALEXIS AGREDO FAJARDO"/>
    <m/>
  </r>
  <r>
    <x v="11"/>
    <x v="0"/>
    <x v="7"/>
    <x v="0"/>
    <x v="0"/>
    <x v="0"/>
    <x v="0"/>
    <x v="107"/>
    <s v="LUCERO VASQUEZ"/>
    <m/>
  </r>
  <r>
    <x v="11"/>
    <x v="0"/>
    <x v="7"/>
    <x v="0"/>
    <x v="0"/>
    <x v="0"/>
    <x v="0"/>
    <x v="107"/>
    <s v="EMPRESAS MUNICIPALES DE CALI E.I.C.E. E.S.P."/>
    <m/>
  </r>
  <r>
    <x v="11"/>
    <x v="0"/>
    <x v="7"/>
    <x v="0"/>
    <x v="0"/>
    <x v="0"/>
    <x v="0"/>
    <x v="108"/>
    <s v="EMPRESAS MUNICIPALES DE CALI E.I.C.E. E.S.P."/>
    <n v="320456"/>
  </r>
  <r>
    <x v="11"/>
    <x v="0"/>
    <x v="7"/>
    <x v="0"/>
    <x v="0"/>
    <x v="0"/>
    <x v="0"/>
    <x v="109"/>
    <s v="EMPRESAS MUNICIPALES DE CALI E.I.C.E. E.S.P."/>
    <m/>
  </r>
  <r>
    <x v="11"/>
    <x v="0"/>
    <x v="7"/>
    <x v="0"/>
    <x v="0"/>
    <x v="0"/>
    <x v="0"/>
    <x v="163"/>
    <s v="SERVIENTREGA S.A."/>
    <n v="139550"/>
  </r>
  <r>
    <x v="11"/>
    <x v="0"/>
    <x v="7"/>
    <x v="0"/>
    <x v="0"/>
    <x v="0"/>
    <x v="0"/>
    <x v="163"/>
    <s v="ONLINE MARIA DEL MAR MEZU PALACIOS"/>
    <n v="13000"/>
  </r>
  <r>
    <x v="11"/>
    <x v="0"/>
    <x v="7"/>
    <x v="0"/>
    <x v="0"/>
    <x v="0"/>
    <x v="0"/>
    <x v="163"/>
    <s v="ONLINE Alexandra Marin"/>
    <n v="15000"/>
  </r>
  <r>
    <x v="11"/>
    <x v="0"/>
    <x v="7"/>
    <x v="0"/>
    <x v="0"/>
    <x v="0"/>
    <x v="0"/>
    <x v="163"/>
    <s v="ONLINE OSCAR ESCOBAR JIMENEZ"/>
    <n v="15000"/>
  </r>
  <r>
    <x v="11"/>
    <x v="0"/>
    <x v="7"/>
    <x v="0"/>
    <x v="0"/>
    <x v="0"/>
    <x v="0"/>
    <x v="80"/>
    <s v="GOOGLE LLC"/>
    <n v="552965.94999999995"/>
  </r>
  <r>
    <x v="11"/>
    <x v="0"/>
    <x v="7"/>
    <x v="0"/>
    <x v="0"/>
    <x v="0"/>
    <x v="0"/>
    <x v="80"/>
    <s v="MARIA JOSE LOPEZ BOLAÑOS"/>
    <n v="2460000"/>
  </r>
  <r>
    <x v="11"/>
    <x v="0"/>
    <x v="7"/>
    <x v="0"/>
    <x v="0"/>
    <x v="0"/>
    <x v="0"/>
    <x v="80"/>
    <s v="FAVEBOOK IRELAND LIMITED"/>
    <n v="5018068"/>
  </r>
  <r>
    <x v="11"/>
    <x v="0"/>
    <x v="7"/>
    <x v="0"/>
    <x v="0"/>
    <x v="0"/>
    <x v="0"/>
    <x v="80"/>
    <s v="GODADDY"/>
    <n v="495984"/>
  </r>
  <r>
    <x v="11"/>
    <x v="0"/>
    <x v="7"/>
    <x v="0"/>
    <x v="0"/>
    <x v="0"/>
    <x v="0"/>
    <x v="80"/>
    <s v="ARTEMISA S.A.S BIC"/>
    <m/>
  </r>
  <r>
    <x v="11"/>
    <x v="0"/>
    <x v="7"/>
    <x v="0"/>
    <x v="0"/>
    <x v="0"/>
    <x v="0"/>
    <x v="80"/>
    <s v="DISTRIBUIDORA PASTEUR"/>
    <m/>
  </r>
  <r>
    <x v="11"/>
    <x v="0"/>
    <x v="7"/>
    <x v="0"/>
    <x v="0"/>
    <x v="0"/>
    <x v="0"/>
    <x v="80"/>
    <s v="INGRID VIVIANA AGUDELO POVEDA"/>
    <m/>
  </r>
  <r>
    <x v="11"/>
    <x v="0"/>
    <x v="7"/>
    <x v="0"/>
    <x v="0"/>
    <x v="0"/>
    <x v="0"/>
    <x v="80"/>
    <s v="MARIA JOSE LOPEZ BOLAÑOS"/>
    <m/>
  </r>
  <r>
    <x v="11"/>
    <x v="0"/>
    <x v="7"/>
    <x v="0"/>
    <x v="0"/>
    <x v="0"/>
    <x v="0"/>
    <x v="80"/>
    <s v="MANCHOLA ASOCIADOS LTDA"/>
    <n v="1300000"/>
  </r>
  <r>
    <x v="11"/>
    <x v="0"/>
    <x v="7"/>
    <x v="0"/>
    <x v="0"/>
    <x v="0"/>
    <x v="0"/>
    <x v="84"/>
    <s v=" COLOMBIA TELECOMUNICACIONES S.A. E.S.P."/>
    <m/>
  </r>
  <r>
    <x v="11"/>
    <x v="0"/>
    <x v="7"/>
    <x v="0"/>
    <x v="0"/>
    <x v="0"/>
    <x v="0"/>
    <x v="84"/>
    <s v="FARMATODO COLOMBIA S.A"/>
    <m/>
  </r>
  <r>
    <x v="11"/>
    <x v="0"/>
    <x v="7"/>
    <x v="0"/>
    <x v="0"/>
    <x v="0"/>
    <x v="0"/>
    <x v="107"/>
    <s v="LUCERO VASQUEZ"/>
    <n v="600000"/>
  </r>
  <r>
    <x v="11"/>
    <x v="0"/>
    <x v="7"/>
    <x v="0"/>
    <x v="0"/>
    <x v="0"/>
    <x v="0"/>
    <x v="115"/>
    <m/>
    <m/>
  </r>
  <r>
    <x v="11"/>
    <x v="0"/>
    <x v="7"/>
    <x v="0"/>
    <x v="0"/>
    <x v="0"/>
    <x v="0"/>
    <x v="138"/>
    <s v=" COLOMBIA TELECOMUNICACIONES S.A. E.S.P."/>
    <m/>
  </r>
  <r>
    <x v="11"/>
    <x v="0"/>
    <x v="7"/>
    <x v="0"/>
    <x v="0"/>
    <x v="0"/>
    <x v="0"/>
    <x v="108"/>
    <m/>
    <m/>
  </r>
  <r>
    <x v="11"/>
    <x v="0"/>
    <x v="7"/>
    <x v="0"/>
    <x v="0"/>
    <x v="0"/>
    <x v="0"/>
    <x v="109"/>
    <m/>
    <m/>
  </r>
  <r>
    <x v="11"/>
    <x v="0"/>
    <x v="7"/>
    <x v="0"/>
    <x v="0"/>
    <x v="0"/>
    <x v="0"/>
    <x v="116"/>
    <s v="JOSE JAVIER SALCEDO SANCHEZ"/>
    <m/>
  </r>
  <r>
    <x v="11"/>
    <x v="0"/>
    <x v="7"/>
    <x v="0"/>
    <x v="0"/>
    <x v="0"/>
    <x v="0"/>
    <x v="116"/>
    <s v="LOGYCA ASOCIACION"/>
    <m/>
  </r>
  <r>
    <x v="11"/>
    <x v="0"/>
    <x v="7"/>
    <x v="0"/>
    <x v="0"/>
    <x v="0"/>
    <x v="0"/>
    <x v="79"/>
    <m/>
    <m/>
  </r>
  <r>
    <x v="11"/>
    <x v="0"/>
    <x v="7"/>
    <x v="0"/>
    <x v="0"/>
    <x v="0"/>
    <x v="12"/>
    <x v="81"/>
    <m/>
    <m/>
  </r>
  <r>
    <x v="11"/>
    <x v="0"/>
    <x v="7"/>
    <x v="0"/>
    <x v="0"/>
    <x v="0"/>
    <x v="12"/>
    <x v="82"/>
    <s v=" CAMARA DE COMERCIO DE CALI"/>
    <m/>
  </r>
  <r>
    <x v="11"/>
    <x v="0"/>
    <x v="7"/>
    <x v="0"/>
    <x v="0"/>
    <x v="0"/>
    <x v="12"/>
    <x v="83"/>
    <s v=" CAMARA DE COMERCIO DE CALI"/>
    <m/>
  </r>
  <r>
    <x v="11"/>
    <x v="0"/>
    <x v="7"/>
    <x v="0"/>
    <x v="0"/>
    <x v="0"/>
    <x v="12"/>
    <x v="84"/>
    <s v="VALLE PEST CONTROL CALI SAS"/>
    <m/>
  </r>
  <r>
    <x v="11"/>
    <x v="0"/>
    <x v="7"/>
    <x v="0"/>
    <x v="0"/>
    <x v="0"/>
    <x v="19"/>
    <x v="100"/>
    <s v="RAFAEL ALEJANDRO GARZON REBELLON"/>
    <m/>
  </r>
  <r>
    <x v="11"/>
    <x v="0"/>
    <x v="7"/>
    <x v="0"/>
    <x v="0"/>
    <x v="0"/>
    <x v="19"/>
    <x v="100"/>
    <s v="GUSTAVO CASTRO FRANCO"/>
    <m/>
  </r>
  <r>
    <x v="11"/>
    <x v="0"/>
    <x v="7"/>
    <x v="0"/>
    <x v="0"/>
    <x v="0"/>
    <x v="19"/>
    <x v="139"/>
    <s v="TECNOCIFUENTES MAYORISTAS S.A.S."/>
    <m/>
  </r>
  <r>
    <x v="11"/>
    <x v="0"/>
    <x v="7"/>
    <x v="0"/>
    <x v="0"/>
    <x v="0"/>
    <x v="19"/>
    <x v="139"/>
    <s v="COLOMBIANA DE COMERCIO SA"/>
    <n v="2831764.71"/>
  </r>
  <r>
    <x v="11"/>
    <x v="0"/>
    <x v="7"/>
    <x v="0"/>
    <x v="0"/>
    <x v="0"/>
    <x v="28"/>
    <x v="150"/>
    <s v="JOSE MIGUEL SANDOVAL"/>
    <m/>
  </r>
  <r>
    <x v="11"/>
    <x v="0"/>
    <x v="7"/>
    <x v="0"/>
    <x v="0"/>
    <x v="0"/>
    <x v="31"/>
    <x v="85"/>
    <s v="ONLINE MARIA DEL MAR MEZU PALACIOS"/>
    <m/>
  </r>
  <r>
    <x v="11"/>
    <x v="0"/>
    <x v="7"/>
    <x v="0"/>
    <x v="0"/>
    <x v="0"/>
    <x v="31"/>
    <x v="85"/>
    <s v="FERRETODO LA PORTADA"/>
    <m/>
  </r>
  <r>
    <x v="11"/>
    <x v="0"/>
    <x v="7"/>
    <x v="0"/>
    <x v="0"/>
    <x v="0"/>
    <x v="27"/>
    <x v="140"/>
    <s v="JOSE JAVIER SALCEDO SANCHEZ"/>
    <m/>
  </r>
  <r>
    <x v="11"/>
    <x v="0"/>
    <x v="7"/>
    <x v="0"/>
    <x v="0"/>
    <x v="0"/>
    <x v="27"/>
    <x v="148"/>
    <s v=" PANGEA NATURAL PRODUCTS S.A.S."/>
    <n v="77283"/>
  </r>
  <r>
    <x v="11"/>
    <x v="0"/>
    <x v="7"/>
    <x v="0"/>
    <x v="0"/>
    <x v="0"/>
    <x v="27"/>
    <x v="139"/>
    <s v=" PANGEA NATURAL PRODUCTS S.A.S."/>
    <m/>
  </r>
  <r>
    <x v="11"/>
    <x v="0"/>
    <x v="7"/>
    <x v="0"/>
    <x v="0"/>
    <x v="0"/>
    <x v="27"/>
    <x v="149"/>
    <s v=" PANGEA NATURAL PRODUCTS S.A.S."/>
    <n v="485083.58"/>
  </r>
  <r>
    <x v="11"/>
    <x v="0"/>
    <x v="7"/>
    <x v="0"/>
    <x v="0"/>
    <x v="0"/>
    <x v="22"/>
    <x v="105"/>
    <s v=" PANGEA NATURAL PRODUCTS S.A.S."/>
    <m/>
  </r>
  <r>
    <x v="11"/>
    <x v="0"/>
    <x v="7"/>
    <x v="0"/>
    <x v="0"/>
    <x v="0"/>
    <x v="16"/>
    <x v="86"/>
    <s v="RUBEN DARIO DELGADO GUERRA"/>
    <m/>
  </r>
  <r>
    <x v="11"/>
    <x v="0"/>
    <x v="7"/>
    <x v="0"/>
    <x v="0"/>
    <x v="0"/>
    <x v="16"/>
    <x v="86"/>
    <s v="AEROVIAS DE INTEGRACION REGIONAL S A"/>
    <n v="1010300"/>
  </r>
  <r>
    <x v="11"/>
    <x v="0"/>
    <x v="7"/>
    <x v="0"/>
    <x v="0"/>
    <x v="0"/>
    <x v="16"/>
    <x v="86"/>
    <s v="AEROVIAS DEL CONTINENTE AMERICANO S.A."/>
    <m/>
  </r>
  <r>
    <x v="11"/>
    <x v="0"/>
    <x v="7"/>
    <x v="0"/>
    <x v="0"/>
    <x v="0"/>
    <x v="16"/>
    <x v="117"/>
    <s v="RUBEN DARIO DELGADO GUERRA"/>
    <n v="500000"/>
  </r>
  <r>
    <x v="11"/>
    <x v="0"/>
    <x v="7"/>
    <x v="0"/>
    <x v="0"/>
    <x v="0"/>
    <x v="16"/>
    <x v="117"/>
    <s v="GRUPO HG HOTELES SAS SR HELY CHAPARRO GOMEZ"/>
    <m/>
  </r>
  <r>
    <x v="11"/>
    <x v="0"/>
    <x v="7"/>
    <x v="0"/>
    <x v="0"/>
    <x v="0"/>
    <x v="16"/>
    <x v="117"/>
    <s v="CIENTO UNO S.A.S"/>
    <m/>
  </r>
  <r>
    <x v="11"/>
    <x v="0"/>
    <x v="7"/>
    <x v="0"/>
    <x v="0"/>
    <x v="0"/>
    <x v="22"/>
    <x v="105"/>
    <m/>
    <m/>
  </r>
  <r>
    <x v="11"/>
    <x v="0"/>
    <x v="7"/>
    <x v="0"/>
    <x v="0"/>
    <x v="0"/>
    <x v="2"/>
    <x v="87"/>
    <s v=" SHOPIFY INC"/>
    <n v="723170"/>
  </r>
  <r>
    <x v="11"/>
    <x v="0"/>
    <x v="7"/>
    <x v="0"/>
    <x v="0"/>
    <x v="0"/>
    <x v="2"/>
    <x v="87"/>
    <s v="CORPORACION CLUB DE TENIS CALI"/>
    <m/>
  </r>
  <r>
    <x v="11"/>
    <x v="0"/>
    <x v="7"/>
    <x v="0"/>
    <x v="0"/>
    <x v="0"/>
    <x v="2"/>
    <x v="87"/>
    <s v="MELONN SAS"/>
    <n v="210900"/>
  </r>
  <r>
    <x v="11"/>
    <x v="0"/>
    <x v="7"/>
    <x v="0"/>
    <x v="0"/>
    <x v="0"/>
    <x v="2"/>
    <x v="87"/>
    <s v="ESTRATEGIAS Y EVENTOS SAS"/>
    <n v="3250000"/>
  </r>
  <r>
    <x v="11"/>
    <x v="0"/>
    <x v="7"/>
    <x v="0"/>
    <x v="0"/>
    <x v="0"/>
    <x v="2"/>
    <x v="155"/>
    <s v="CORPORACION CLUB DE TENIS CALI"/>
    <n v="1984521"/>
  </r>
  <r>
    <x v="11"/>
    <x v="0"/>
    <x v="7"/>
    <x v="0"/>
    <x v="0"/>
    <x v="0"/>
    <x v="2"/>
    <x v="155"/>
    <s v="ASOCIACION DE EXALUMNOS DEL COLEGIO COLOMBO BRITANICO"/>
    <m/>
  </r>
  <r>
    <x v="11"/>
    <x v="0"/>
    <x v="7"/>
    <x v="0"/>
    <x v="0"/>
    <x v="0"/>
    <x v="2"/>
    <x v="155"/>
    <m/>
    <m/>
  </r>
  <r>
    <x v="11"/>
    <x v="0"/>
    <x v="7"/>
    <x v="0"/>
    <x v="0"/>
    <x v="0"/>
    <x v="2"/>
    <x v="88"/>
    <s v="SURAMERICA COMERCIAL S.A.S."/>
    <n v="54983.18"/>
  </r>
  <r>
    <x v="11"/>
    <x v="0"/>
    <x v="7"/>
    <x v="0"/>
    <x v="0"/>
    <x v="0"/>
    <x v="2"/>
    <x v="88"/>
    <s v="Consumidor Final"/>
    <m/>
  </r>
  <r>
    <x v="11"/>
    <x v="0"/>
    <x v="7"/>
    <x v="0"/>
    <x v="0"/>
    <x v="0"/>
    <x v="2"/>
    <x v="88"/>
    <s v="ALMACENES EXITO S.A."/>
    <m/>
  </r>
  <r>
    <x v="11"/>
    <x v="0"/>
    <x v="7"/>
    <x v="0"/>
    <x v="0"/>
    <x v="0"/>
    <x v="2"/>
    <x v="88"/>
    <s v="JAIME ANDRES DAMELINES CASANOVA"/>
    <n v="94000"/>
  </r>
  <r>
    <x v="11"/>
    <x v="0"/>
    <x v="7"/>
    <x v="0"/>
    <x v="0"/>
    <x v="0"/>
    <x v="2"/>
    <x v="88"/>
    <s v="SAN CAMILO COFFE INDUSTRY SAS"/>
    <m/>
  </r>
  <r>
    <x v="11"/>
    <x v="0"/>
    <x v="7"/>
    <x v="0"/>
    <x v="0"/>
    <x v="0"/>
    <x v="2"/>
    <x v="88"/>
    <s v="COLOMBIANA DE COMERCIO SA"/>
    <n v="358139.27"/>
  </r>
  <r>
    <x v="11"/>
    <x v="0"/>
    <x v="7"/>
    <x v="0"/>
    <x v="0"/>
    <x v="0"/>
    <x v="2"/>
    <x v="89"/>
    <s v="COMERCIALIZADORA RAMVAL SAS"/>
    <m/>
  </r>
  <r>
    <x v="11"/>
    <x v="0"/>
    <x v="7"/>
    <x v="0"/>
    <x v="0"/>
    <x v="0"/>
    <x v="2"/>
    <x v="89"/>
    <s v="INGRID VIVIANA AGUDELO POVEDA"/>
    <n v="2100000"/>
  </r>
  <r>
    <x v="11"/>
    <x v="0"/>
    <x v="7"/>
    <x v="0"/>
    <x v="0"/>
    <x v="0"/>
    <x v="2"/>
    <x v="89"/>
    <s v=" ANILLANDO CALI LTDA"/>
    <n v="1228950"/>
  </r>
  <r>
    <x v="11"/>
    <x v="0"/>
    <x v="7"/>
    <x v="0"/>
    <x v="0"/>
    <x v="0"/>
    <x v="2"/>
    <x v="89"/>
    <s v="IMAGEN IMPRESORES JA S.A.S."/>
    <m/>
  </r>
  <r>
    <x v="11"/>
    <x v="0"/>
    <x v="7"/>
    <x v="0"/>
    <x v="0"/>
    <x v="0"/>
    <x v="2"/>
    <x v="90"/>
    <s v="GRUPO ARGURI SAS "/>
    <n v="266995"/>
  </r>
  <r>
    <x v="11"/>
    <x v="0"/>
    <x v="7"/>
    <x v="0"/>
    <x v="0"/>
    <x v="0"/>
    <x v="2"/>
    <x v="90"/>
    <s v="SURTIDORES DEL OESTE SAS"/>
    <n v="240892"/>
  </r>
  <r>
    <x v="11"/>
    <x v="0"/>
    <x v="7"/>
    <x v="0"/>
    <x v="0"/>
    <x v="0"/>
    <x v="2"/>
    <x v="91"/>
    <s v="EL MOLINO EDUARDO MOLINARI PALACIN &amp; CIA. S. EN C."/>
    <m/>
  </r>
  <r>
    <x v="11"/>
    <x v="0"/>
    <x v="7"/>
    <x v="0"/>
    <x v="0"/>
    <x v="0"/>
    <x v="2"/>
    <x v="91"/>
    <s v="EL GRINGO SAS"/>
    <n v="278630"/>
  </r>
  <r>
    <x v="11"/>
    <x v="0"/>
    <x v="7"/>
    <x v="0"/>
    <x v="0"/>
    <x v="0"/>
    <x v="2"/>
    <x v="91"/>
    <s v="Karol Dahiana Pinto Gallego"/>
    <n v="63800"/>
  </r>
  <r>
    <x v="11"/>
    <x v="0"/>
    <x v="7"/>
    <x v="0"/>
    <x v="0"/>
    <x v="0"/>
    <x v="2"/>
    <x v="91"/>
    <s v="FABRICA DE ALIMENTOS PROCESADOS VENTOLINI S.A. EN REORGANIZACION"/>
    <m/>
  </r>
  <r>
    <x v="11"/>
    <x v="0"/>
    <x v="7"/>
    <x v="0"/>
    <x v="0"/>
    <x v="0"/>
    <x v="2"/>
    <x v="91"/>
    <s v="Consumidor Final"/>
    <n v="46000"/>
  </r>
  <r>
    <x v="11"/>
    <x v="0"/>
    <x v="7"/>
    <x v="0"/>
    <x v="0"/>
    <x v="0"/>
    <x v="2"/>
    <x v="91"/>
    <s v="SAN CAMILO COFFE INDUSTRY SAS"/>
    <n v="67522"/>
  </r>
  <r>
    <x v="11"/>
    <x v="0"/>
    <x v="7"/>
    <x v="0"/>
    <x v="0"/>
    <x v="0"/>
    <x v="2"/>
    <x v="91"/>
    <s v="GRUPO CBC S.A.S."/>
    <n v="18611.11"/>
  </r>
  <r>
    <x v="11"/>
    <x v="0"/>
    <x v="7"/>
    <x v="0"/>
    <x v="0"/>
    <x v="0"/>
    <x v="2"/>
    <x v="91"/>
    <s v="ANA ERAZO"/>
    <n v="346000"/>
  </r>
  <r>
    <x v="11"/>
    <x v="0"/>
    <x v="7"/>
    <x v="0"/>
    <x v="0"/>
    <x v="0"/>
    <x v="2"/>
    <x v="91"/>
    <s v="HOLLIDAY INN"/>
    <n v="1195690"/>
  </r>
  <r>
    <x v="11"/>
    <x v="0"/>
    <x v="7"/>
    <x v="0"/>
    <x v="0"/>
    <x v="0"/>
    <x v="2"/>
    <x v="91"/>
    <s v="LA SEVILLANA PARRILLA Y CARNE S.A.S"/>
    <n v="395833.33"/>
  </r>
  <r>
    <x v="11"/>
    <x v="0"/>
    <x v="7"/>
    <x v="0"/>
    <x v="0"/>
    <x v="0"/>
    <x v="2"/>
    <x v="91"/>
    <s v="UMAMI GROUP SAS"/>
    <n v="164426"/>
  </r>
  <r>
    <x v="11"/>
    <x v="0"/>
    <x v="7"/>
    <x v="0"/>
    <x v="0"/>
    <x v="0"/>
    <x v="2"/>
    <x v="91"/>
    <s v="BEATRIZ ARISMENDI DUARTE"/>
    <n v="312685.19"/>
  </r>
  <r>
    <x v="11"/>
    <x v="0"/>
    <x v="7"/>
    <x v="0"/>
    <x v="0"/>
    <x v="0"/>
    <x v="2"/>
    <x v="91"/>
    <s v="LA SEVILLANA PARRILLA Y CARNE S.A.S"/>
    <m/>
  </r>
  <r>
    <x v="11"/>
    <x v="0"/>
    <x v="7"/>
    <x v="0"/>
    <x v="0"/>
    <x v="0"/>
    <x v="2"/>
    <x v="91"/>
    <s v="ONLINE Alexandra Marin"/>
    <n v="48000"/>
  </r>
  <r>
    <x v="11"/>
    <x v="0"/>
    <x v="7"/>
    <x v="0"/>
    <x v="0"/>
    <x v="0"/>
    <x v="2"/>
    <x v="91"/>
    <s v="RESTAURANTE TORTELLI . . ."/>
    <n v="669879.46"/>
  </r>
  <r>
    <x v="11"/>
    <x v="0"/>
    <x v="7"/>
    <x v="0"/>
    <x v="0"/>
    <x v="0"/>
    <x v="2"/>
    <x v="136"/>
    <s v="AGUSTIN ARMANDO POVEDA OVIEDO"/>
    <n v="200000"/>
  </r>
  <r>
    <x v="11"/>
    <x v="0"/>
    <x v="7"/>
    <x v="0"/>
    <x v="0"/>
    <x v="0"/>
    <x v="2"/>
    <x v="136"/>
    <s v="GUARUCOOP"/>
    <n v="266772"/>
  </r>
  <r>
    <x v="11"/>
    <x v="0"/>
    <x v="7"/>
    <x v="0"/>
    <x v="0"/>
    <x v="0"/>
    <x v="2"/>
    <x v="136"/>
    <s v="ONLINE MARIA DEL MAR MEZU PALACIOS"/>
    <n v="10000"/>
  </r>
  <r>
    <x v="11"/>
    <x v="0"/>
    <x v="7"/>
    <x v="0"/>
    <x v="0"/>
    <x v="0"/>
    <x v="2"/>
    <x v="136"/>
    <s v="DIEGO CAICEDO"/>
    <n v="140000"/>
  </r>
  <r>
    <x v="11"/>
    <x v="0"/>
    <x v="7"/>
    <x v="0"/>
    <x v="0"/>
    <x v="0"/>
    <x v="2"/>
    <x v="136"/>
    <s v="MANUEL ACOSTA"/>
    <n v="196000"/>
  </r>
  <r>
    <x v="11"/>
    <x v="0"/>
    <x v="7"/>
    <x v="0"/>
    <x v="0"/>
    <x v="0"/>
    <x v="2"/>
    <x v="141"/>
    <m/>
    <m/>
  </r>
  <r>
    <x v="11"/>
    <x v="0"/>
    <x v="7"/>
    <x v="0"/>
    <x v="0"/>
    <x v="0"/>
    <x v="2"/>
    <x v="93"/>
    <m/>
    <m/>
  </r>
  <r>
    <x v="11"/>
    <x v="0"/>
    <x v="7"/>
    <x v="0"/>
    <x v="0"/>
    <x v="0"/>
    <x v="2"/>
    <x v="84"/>
    <s v=" ANILLANDO CALI LTDA"/>
    <m/>
  </r>
  <r>
    <x v="11"/>
    <x v="0"/>
    <x v="7"/>
    <x v="0"/>
    <x v="0"/>
    <x v="0"/>
    <x v="2"/>
    <x v="84"/>
    <s v="SANATCRISTALES SAS"/>
    <m/>
  </r>
  <r>
    <x v="11"/>
    <x v="0"/>
    <x v="7"/>
    <x v="0"/>
    <x v="0"/>
    <x v="0"/>
    <x v="2"/>
    <x v="84"/>
    <s v="Andres Eduardo Mogollon Echeverry"/>
    <m/>
  </r>
  <r>
    <x v="11"/>
    <x v="0"/>
    <x v="7"/>
    <x v="0"/>
    <x v="0"/>
    <x v="0"/>
    <x v="2"/>
    <x v="84"/>
    <m/>
    <m/>
  </r>
  <r>
    <x v="11"/>
    <x v="0"/>
    <x v="7"/>
    <x v="0"/>
    <x v="0"/>
    <x v="0"/>
    <x v="2"/>
    <x v="84"/>
    <m/>
    <m/>
  </r>
  <r>
    <x v="11"/>
    <x v="0"/>
    <x v="7"/>
    <x v="0"/>
    <x v="0"/>
    <x v="0"/>
    <x v="2"/>
    <x v="171"/>
    <s v="SERVINCOL SAS"/>
    <m/>
  </r>
  <r>
    <x v="11"/>
    <x v="0"/>
    <x v="7"/>
    <x v="0"/>
    <x v="0"/>
    <x v="0"/>
    <x v="2"/>
    <x v="171"/>
    <s v="RUSS GROUP S.A.S"/>
    <m/>
  </r>
  <r>
    <x v="11"/>
    <x v="0"/>
    <x v="7"/>
    <x v="0"/>
    <x v="0"/>
    <x v="0"/>
    <x v="2"/>
    <x v="84"/>
    <m/>
    <m/>
  </r>
  <r>
    <x v="11"/>
    <x v="0"/>
    <x v="7"/>
    <x v="0"/>
    <x v="0"/>
    <x v="0"/>
    <x v="2"/>
    <x v="84"/>
    <m/>
    <m/>
  </r>
  <r>
    <x v="11"/>
    <x v="0"/>
    <x v="7"/>
    <x v="0"/>
    <x v="0"/>
    <x v="0"/>
    <x v="2"/>
    <x v="84"/>
    <m/>
    <m/>
  </r>
  <r>
    <x v="11"/>
    <x v="0"/>
    <x v="7"/>
    <x v="0"/>
    <x v="0"/>
    <x v="7"/>
    <x v="4"/>
    <x v="119"/>
    <s v="DAVID MUÑOZ MONTOYA"/>
    <n v="4100000"/>
  </r>
  <r>
    <x v="11"/>
    <x v="0"/>
    <x v="7"/>
    <x v="0"/>
    <x v="0"/>
    <x v="7"/>
    <x v="4"/>
    <x v="119"/>
    <s v="ALEXANDRA MARIN RAMIREZ"/>
    <n v="4000000"/>
  </r>
  <r>
    <x v="11"/>
    <x v="0"/>
    <x v="7"/>
    <x v="0"/>
    <x v="0"/>
    <x v="7"/>
    <x v="4"/>
    <x v="119"/>
    <s v="OSCAR ESCOBAR JIMÉNEZ"/>
    <n v="6000000"/>
  </r>
  <r>
    <x v="11"/>
    <x v="0"/>
    <x v="7"/>
    <x v="0"/>
    <x v="0"/>
    <x v="7"/>
    <x v="4"/>
    <x v="119"/>
    <s v="Karol Dahiana Pinto Gallego"/>
    <n v="1800000"/>
  </r>
  <r>
    <x v="11"/>
    <x v="0"/>
    <x v="7"/>
    <x v="0"/>
    <x v="0"/>
    <x v="7"/>
    <x v="4"/>
    <x v="119"/>
    <s v="Andres Eduardo Mogollon Echeverry"/>
    <n v="6550000"/>
  </r>
  <r>
    <x v="11"/>
    <x v="0"/>
    <x v="7"/>
    <x v="0"/>
    <x v="0"/>
    <x v="7"/>
    <x v="4"/>
    <x v="120"/>
    <s v="Karol Dahiana Pinto Gallego"/>
    <n v="200000"/>
  </r>
  <r>
    <x v="11"/>
    <x v="0"/>
    <x v="7"/>
    <x v="0"/>
    <x v="0"/>
    <x v="7"/>
    <x v="4"/>
    <x v="121"/>
    <s v="DAVID MUÑOZ MONTOYA"/>
    <n v="341667"/>
  </r>
  <r>
    <x v="11"/>
    <x v="0"/>
    <x v="7"/>
    <x v="0"/>
    <x v="0"/>
    <x v="7"/>
    <x v="4"/>
    <x v="121"/>
    <s v="OSCAR ESCOBAR JIMÉNEZ"/>
    <n v="500000"/>
  </r>
  <r>
    <x v="11"/>
    <x v="0"/>
    <x v="7"/>
    <x v="0"/>
    <x v="0"/>
    <x v="7"/>
    <x v="4"/>
    <x v="121"/>
    <s v="ALEXANDRA MARIN RAMIREZ"/>
    <n v="370833"/>
  </r>
  <r>
    <x v="11"/>
    <x v="0"/>
    <x v="7"/>
    <x v="0"/>
    <x v="0"/>
    <x v="7"/>
    <x v="4"/>
    <x v="121"/>
    <s v="Karol Dahiana Pinto Gallego"/>
    <n v="166667"/>
  </r>
  <r>
    <x v="11"/>
    <x v="0"/>
    <x v="7"/>
    <x v="0"/>
    <x v="0"/>
    <x v="7"/>
    <x v="4"/>
    <x v="121"/>
    <s v="Andres Eduardo Mogollon Echeverry"/>
    <n v="545833"/>
  </r>
  <r>
    <x v="11"/>
    <x v="0"/>
    <x v="7"/>
    <x v="0"/>
    <x v="0"/>
    <x v="7"/>
    <x v="4"/>
    <x v="122"/>
    <s v="DAVID MUÑOZ MONTOYA"/>
    <n v="41000"/>
  </r>
  <r>
    <x v="11"/>
    <x v="0"/>
    <x v="7"/>
    <x v="0"/>
    <x v="0"/>
    <x v="7"/>
    <x v="4"/>
    <x v="122"/>
    <s v="ALEXANDRA MARIN RAMIREZ"/>
    <n v="44500"/>
  </r>
  <r>
    <x v="11"/>
    <x v="0"/>
    <x v="7"/>
    <x v="0"/>
    <x v="0"/>
    <x v="7"/>
    <x v="4"/>
    <x v="122"/>
    <s v="OSCAR ESCOBAR JIMÉNEZ"/>
    <n v="60000"/>
  </r>
  <r>
    <x v="11"/>
    <x v="0"/>
    <x v="7"/>
    <x v="0"/>
    <x v="0"/>
    <x v="7"/>
    <x v="4"/>
    <x v="122"/>
    <s v="Karol Dahiana Pinto Gallego"/>
    <n v="20000"/>
  </r>
  <r>
    <x v="11"/>
    <x v="0"/>
    <x v="7"/>
    <x v="0"/>
    <x v="0"/>
    <x v="7"/>
    <x v="4"/>
    <x v="122"/>
    <s v="Andres Eduardo Mogollon Echeverry"/>
    <n v="65500"/>
  </r>
  <r>
    <x v="11"/>
    <x v="0"/>
    <x v="7"/>
    <x v="0"/>
    <x v="0"/>
    <x v="7"/>
    <x v="4"/>
    <x v="123"/>
    <s v="DAVID MUÑOZ MONTOYA"/>
    <n v="341667"/>
  </r>
  <r>
    <x v="11"/>
    <x v="0"/>
    <x v="7"/>
    <x v="0"/>
    <x v="0"/>
    <x v="7"/>
    <x v="4"/>
    <x v="123"/>
    <s v="OSCAR ESCOBAR JIMÉNEZ"/>
    <n v="500000"/>
  </r>
  <r>
    <x v="11"/>
    <x v="0"/>
    <x v="7"/>
    <x v="0"/>
    <x v="0"/>
    <x v="7"/>
    <x v="4"/>
    <x v="123"/>
    <s v="ALEXANDRA MARIN RAMIREZ"/>
    <n v="370833"/>
  </r>
  <r>
    <x v="11"/>
    <x v="0"/>
    <x v="7"/>
    <x v="0"/>
    <x v="0"/>
    <x v="7"/>
    <x v="4"/>
    <x v="123"/>
    <s v="Karol Dahiana Pinto Gallego"/>
    <n v="166667"/>
  </r>
  <r>
    <x v="11"/>
    <x v="0"/>
    <x v="7"/>
    <x v="0"/>
    <x v="0"/>
    <x v="7"/>
    <x v="4"/>
    <x v="123"/>
    <s v="Andres Eduardo Mogollon Echeverry"/>
    <n v="545833"/>
  </r>
  <r>
    <x v="11"/>
    <x v="0"/>
    <x v="7"/>
    <x v="0"/>
    <x v="0"/>
    <x v="7"/>
    <x v="4"/>
    <x v="124"/>
    <s v="DAVID MUÑOZ MONTOYA"/>
    <n v="170833"/>
  </r>
  <r>
    <x v="11"/>
    <x v="0"/>
    <x v="7"/>
    <x v="0"/>
    <x v="0"/>
    <x v="7"/>
    <x v="4"/>
    <x v="124"/>
    <s v="OSCAR ESCOBAR JIMÉNEZ"/>
    <n v="250000"/>
  </r>
  <r>
    <x v="11"/>
    <x v="0"/>
    <x v="7"/>
    <x v="0"/>
    <x v="0"/>
    <x v="7"/>
    <x v="4"/>
    <x v="124"/>
    <s v="ALEXANDRA MARIN RAMIREZ"/>
    <n v="185417"/>
  </r>
  <r>
    <x v="11"/>
    <x v="0"/>
    <x v="7"/>
    <x v="0"/>
    <x v="0"/>
    <x v="7"/>
    <x v="4"/>
    <x v="124"/>
    <s v="Karol Dahiana Pinto Gallego"/>
    <n v="75000"/>
  </r>
  <r>
    <x v="11"/>
    <x v="0"/>
    <x v="7"/>
    <x v="0"/>
    <x v="0"/>
    <x v="7"/>
    <x v="4"/>
    <x v="124"/>
    <s v="Andres Eduardo Mogollon Echeverry"/>
    <n v="272917"/>
  </r>
  <r>
    <x v="11"/>
    <x v="0"/>
    <x v="7"/>
    <x v="0"/>
    <x v="0"/>
    <x v="7"/>
    <x v="4"/>
    <x v="135"/>
    <m/>
    <m/>
  </r>
  <r>
    <x v="11"/>
    <x v="0"/>
    <x v="7"/>
    <x v="0"/>
    <x v="0"/>
    <x v="7"/>
    <x v="4"/>
    <x v="167"/>
    <s v="Karol Dahiana Pinto Gallego"/>
    <n v="200000"/>
  </r>
  <r>
    <x v="11"/>
    <x v="0"/>
    <x v="7"/>
    <x v="0"/>
    <x v="0"/>
    <x v="7"/>
    <x v="4"/>
    <x v="167"/>
    <s v="Andres Eduardo Mogollon Echeverry"/>
    <n v="200000"/>
  </r>
  <r>
    <x v="11"/>
    <x v="0"/>
    <x v="7"/>
    <x v="0"/>
    <x v="0"/>
    <x v="7"/>
    <x v="4"/>
    <x v="144"/>
    <s v="DAVID MUÑOZ MONTOYA"/>
    <m/>
  </r>
  <r>
    <x v="11"/>
    <x v="0"/>
    <x v="7"/>
    <x v="0"/>
    <x v="0"/>
    <x v="7"/>
    <x v="4"/>
    <x v="144"/>
    <s v="OSCAR ESCOBAR JIMÉNEZ"/>
    <m/>
  </r>
  <r>
    <x v="11"/>
    <x v="0"/>
    <x v="7"/>
    <x v="0"/>
    <x v="0"/>
    <x v="7"/>
    <x v="4"/>
    <x v="126"/>
    <m/>
    <m/>
  </r>
  <r>
    <x v="11"/>
    <x v="0"/>
    <x v="7"/>
    <x v="0"/>
    <x v="0"/>
    <x v="7"/>
    <x v="4"/>
    <x v="127"/>
    <s v="SEGUROS DE RIESGOS LABORALES SURAMERICANA S.A."/>
    <n v="119914"/>
  </r>
  <r>
    <x v="11"/>
    <x v="0"/>
    <x v="7"/>
    <x v="0"/>
    <x v="0"/>
    <x v="7"/>
    <x v="4"/>
    <x v="152"/>
    <s v="Eps Famisanar"/>
    <m/>
  </r>
  <r>
    <x v="11"/>
    <x v="0"/>
    <x v="7"/>
    <x v="0"/>
    <x v="0"/>
    <x v="7"/>
    <x v="4"/>
    <x v="128"/>
    <s v="Protección S.A"/>
    <n v="1746000"/>
  </r>
  <r>
    <x v="11"/>
    <x v="0"/>
    <x v="7"/>
    <x v="0"/>
    <x v="0"/>
    <x v="7"/>
    <x v="4"/>
    <x v="128"/>
    <s v="Porvenir"/>
    <n v="216000"/>
  </r>
  <r>
    <x v="11"/>
    <x v="0"/>
    <x v="7"/>
    <x v="0"/>
    <x v="0"/>
    <x v="7"/>
    <x v="4"/>
    <x v="128"/>
    <s v="Colpensiones"/>
    <n v="786100"/>
  </r>
  <r>
    <x v="11"/>
    <x v="0"/>
    <x v="7"/>
    <x v="0"/>
    <x v="0"/>
    <x v="7"/>
    <x v="4"/>
    <x v="129"/>
    <s v="Colsubsidio "/>
    <n v="164000"/>
  </r>
  <r>
    <x v="11"/>
    <x v="0"/>
    <x v="7"/>
    <x v="0"/>
    <x v="0"/>
    <x v="7"/>
    <x v="4"/>
    <x v="129"/>
    <s v="Comfandi"/>
    <n v="752000"/>
  </r>
  <r>
    <x v="11"/>
    <x v="0"/>
    <x v="7"/>
    <x v="0"/>
    <x v="0"/>
    <x v="7"/>
    <x v="4"/>
    <x v="129"/>
    <s v="ICBF - Instituto Colombiano de Bienestar Familiar"/>
    <m/>
  </r>
  <r>
    <x v="11"/>
    <x v="0"/>
    <x v="7"/>
    <x v="0"/>
    <x v="0"/>
    <x v="7"/>
    <x v="4"/>
    <x v="169"/>
    <s v="Servicio Nacional de Aprendizaje"/>
    <m/>
  </r>
  <r>
    <x v="11"/>
    <x v="0"/>
    <x v="7"/>
    <x v="0"/>
    <x v="0"/>
    <x v="7"/>
    <x v="2"/>
    <x v="131"/>
    <s v="DAVID MUÑOZ MONTOYA"/>
    <m/>
  </r>
  <r>
    <x v="11"/>
    <x v="0"/>
    <x v="7"/>
    <x v="0"/>
    <x v="0"/>
    <x v="1"/>
    <x v="7"/>
    <x v="34"/>
    <s v="Bancolombia"/>
    <n v="143990"/>
  </r>
  <r>
    <x v="11"/>
    <x v="0"/>
    <x v="7"/>
    <x v="0"/>
    <x v="0"/>
    <x v="1"/>
    <x v="7"/>
    <x v="34"/>
    <s v="OXYNIA S.A.S"/>
    <m/>
  </r>
  <r>
    <x v="11"/>
    <x v="0"/>
    <x v="7"/>
    <x v="0"/>
    <x v="0"/>
    <x v="1"/>
    <x v="7"/>
    <x v="20"/>
    <s v="Bancolombia"/>
    <n v="215900"/>
  </r>
  <r>
    <x v="11"/>
    <x v="0"/>
    <x v="7"/>
    <x v="0"/>
    <x v="0"/>
    <x v="1"/>
    <x v="7"/>
    <x v="20"/>
    <s v="Banco de bogotá"/>
    <n v="81000"/>
  </r>
  <r>
    <x v="11"/>
    <x v="0"/>
    <x v="7"/>
    <x v="0"/>
    <x v="0"/>
    <x v="1"/>
    <x v="7"/>
    <x v="20"/>
    <s v="Mercadopago Colombia Ltda"/>
    <n v="1261440"/>
  </r>
  <r>
    <x v="11"/>
    <x v="0"/>
    <x v="7"/>
    <x v="0"/>
    <x v="0"/>
    <x v="1"/>
    <x v="7"/>
    <x v="101"/>
    <s v="Protección S.A"/>
    <m/>
  </r>
  <r>
    <x v="11"/>
    <x v="0"/>
    <x v="7"/>
    <x v="0"/>
    <x v="0"/>
    <x v="1"/>
    <x v="7"/>
    <x v="101"/>
    <s v="Colsubsidio "/>
    <m/>
  </r>
  <r>
    <x v="11"/>
    <x v="0"/>
    <x v="7"/>
    <x v="0"/>
    <x v="0"/>
    <x v="1"/>
    <x v="7"/>
    <x v="101"/>
    <s v="Sanitas"/>
    <m/>
  </r>
  <r>
    <x v="11"/>
    <x v="0"/>
    <x v="7"/>
    <x v="0"/>
    <x v="0"/>
    <x v="1"/>
    <x v="7"/>
    <x v="101"/>
    <s v="Eps Famisanar"/>
    <m/>
  </r>
  <r>
    <x v="11"/>
    <x v="0"/>
    <x v="7"/>
    <x v="0"/>
    <x v="0"/>
    <x v="1"/>
    <x v="7"/>
    <x v="173"/>
    <s v="Banco de bogotá"/>
    <n v="60662"/>
  </r>
  <r>
    <x v="11"/>
    <x v="0"/>
    <x v="7"/>
    <x v="0"/>
    <x v="0"/>
    <x v="1"/>
    <x v="7"/>
    <x v="101"/>
    <s v="Comfandi "/>
    <m/>
  </r>
  <r>
    <x v="11"/>
    <x v="0"/>
    <x v="7"/>
    <x v="0"/>
    <x v="0"/>
    <x v="1"/>
    <x v="7"/>
    <x v="101"/>
    <s v="DIAN"/>
    <m/>
  </r>
  <r>
    <x v="11"/>
    <x v="0"/>
    <x v="7"/>
    <x v="0"/>
    <x v="0"/>
    <x v="1"/>
    <x v="7"/>
    <x v="159"/>
    <s v="GOOGLE LLC"/>
    <m/>
  </r>
  <r>
    <x v="11"/>
    <x v="0"/>
    <x v="7"/>
    <x v="0"/>
    <x v="0"/>
    <x v="1"/>
    <x v="7"/>
    <x v="159"/>
    <s v="FAVEBOOK IRELAND LIMITED"/>
    <m/>
  </r>
  <r>
    <x v="11"/>
    <x v="0"/>
    <x v="7"/>
    <x v="0"/>
    <x v="0"/>
    <x v="1"/>
    <x v="7"/>
    <x v="55"/>
    <s v="FARMATODO COLOMBIA S.A"/>
    <m/>
  </r>
  <r>
    <x v="11"/>
    <x v="0"/>
    <x v="7"/>
    <x v="0"/>
    <x v="0"/>
    <x v="1"/>
    <x v="7"/>
    <x v="55"/>
    <s v="CONNPLANTS SAS"/>
    <m/>
  </r>
  <r>
    <x v="11"/>
    <x v="0"/>
    <x v="7"/>
    <x v="0"/>
    <x v="0"/>
    <x v="1"/>
    <x v="8"/>
    <x v="22"/>
    <s v="Banco de bogotá"/>
    <n v="33873"/>
  </r>
  <r>
    <x v="11"/>
    <x v="0"/>
    <x v="7"/>
    <x v="0"/>
    <x v="0"/>
    <x v="1"/>
    <x v="8"/>
    <x v="22"/>
    <s v="Bancolombia"/>
    <n v="803412.01"/>
  </r>
  <r>
    <x v="11"/>
    <x v="0"/>
    <x v="7"/>
    <x v="0"/>
    <x v="0"/>
    <x v="1"/>
    <x v="2"/>
    <x v="168"/>
    <s v="Fundapedco"/>
    <m/>
  </r>
  <r>
    <x v="11"/>
    <x v="0"/>
    <x v="7"/>
    <x v="0"/>
    <x v="0"/>
    <x v="1"/>
    <x v="8"/>
    <x v="94"/>
    <s v="KEVIN DANIEL BARREIRO JURADO"/>
    <n v="75000"/>
  </r>
  <r>
    <x v="11"/>
    <x v="0"/>
    <x v="7"/>
    <x v="0"/>
    <x v="0"/>
    <x v="1"/>
    <x v="8"/>
    <x v="94"/>
    <s v="RESTAURANTE TORTELLI . . ."/>
    <n v="7317.59"/>
  </r>
  <r>
    <x v="11"/>
    <x v="0"/>
    <x v="7"/>
    <x v="0"/>
    <x v="0"/>
    <x v="1"/>
    <x v="8"/>
    <x v="94"/>
    <s v="INGRID VIVIANA AGUDELO POVEDA"/>
    <n v="68670"/>
  </r>
  <r>
    <x v="11"/>
    <x v="0"/>
    <x v="7"/>
    <x v="0"/>
    <x v="0"/>
    <x v="1"/>
    <x v="8"/>
    <x v="94"/>
    <s v="PRODUCCION GRAFICA EDITORES SAS"/>
    <n v="6020.01"/>
  </r>
  <r>
    <x v="11"/>
    <x v="0"/>
    <x v="7"/>
    <x v="0"/>
    <x v="0"/>
    <x v="1"/>
    <x v="8"/>
    <x v="94"/>
    <s v="EL GRINGO SAS"/>
    <n v="6016"/>
  </r>
  <r>
    <x v="11"/>
    <x v="0"/>
    <x v="7"/>
    <x v="0"/>
    <x v="0"/>
    <x v="1"/>
    <x v="8"/>
    <x v="94"/>
    <s v="ANA ERAZO"/>
    <n v="12110"/>
  </r>
  <r>
    <x v="11"/>
    <x v="0"/>
    <x v="7"/>
    <x v="0"/>
    <x v="0"/>
    <x v="1"/>
    <x v="8"/>
    <x v="94"/>
    <s v="SPATARO NAPOLI SAS"/>
    <n v="10270"/>
  </r>
  <r>
    <x v="11"/>
    <x v="0"/>
    <x v="7"/>
    <x v="0"/>
    <x v="0"/>
    <x v="1"/>
    <x v="8"/>
    <x v="94"/>
    <s v="SEGURITA SG S.A.S"/>
    <n v="53890.79"/>
  </r>
  <r>
    <x v="11"/>
    <x v="0"/>
    <x v="7"/>
    <x v="0"/>
    <x v="0"/>
    <x v="1"/>
    <x v="8"/>
    <x v="94"/>
    <s v="RUBEN DARIO DELGADO GUERRA"/>
    <n v="21900"/>
  </r>
  <r>
    <x v="11"/>
    <x v="0"/>
    <x v="7"/>
    <x v="0"/>
    <x v="0"/>
    <x v="1"/>
    <x v="8"/>
    <x v="95"/>
    <m/>
    <m/>
  </r>
  <r>
    <x v="11"/>
    <x v="0"/>
    <x v="7"/>
    <x v="0"/>
    <x v="0"/>
    <x v="1"/>
    <x v="8"/>
    <x v="94"/>
    <s v="EMPACKING GLOBAL SAS"/>
    <m/>
  </r>
  <r>
    <x v="11"/>
    <x v="0"/>
    <x v="7"/>
    <x v="0"/>
    <x v="0"/>
    <x v="1"/>
    <x v="8"/>
    <x v="156"/>
    <s v="MUNICIPIO DE SANTIAGO DE CALI"/>
    <m/>
  </r>
  <r>
    <x v="11"/>
    <x v="0"/>
    <x v="7"/>
    <x v="0"/>
    <x v="0"/>
    <x v="1"/>
    <x v="8"/>
    <x v="156"/>
    <s v=" COLOMBIA TELECOMUNICACIONES S.A. E.S.P."/>
    <m/>
  </r>
  <r>
    <x v="11"/>
    <x v="0"/>
    <x v="7"/>
    <x v="0"/>
    <x v="0"/>
    <x v="1"/>
    <x v="8"/>
    <x v="156"/>
    <s v="Protección S.A"/>
    <m/>
  </r>
  <r>
    <x v="11"/>
    <x v="0"/>
    <x v="7"/>
    <x v="0"/>
    <x v="0"/>
    <x v="1"/>
    <x v="8"/>
    <x v="156"/>
    <s v="RANPACK SAS"/>
    <m/>
  </r>
  <r>
    <x v="11"/>
    <x v="0"/>
    <x v="7"/>
    <x v="0"/>
    <x v="0"/>
    <x v="1"/>
    <x v="8"/>
    <x v="156"/>
    <s v="MERCADEO COMPARTIDO SAS"/>
    <m/>
  </r>
  <r>
    <x v="11"/>
    <x v="0"/>
    <x v="7"/>
    <x v="0"/>
    <x v="0"/>
    <x v="1"/>
    <x v="8"/>
    <x v="156"/>
    <s v="ALLTAG SAS"/>
    <m/>
  </r>
  <r>
    <x v="11"/>
    <x v="0"/>
    <x v="7"/>
    <x v="0"/>
    <x v="0"/>
    <x v="1"/>
    <x v="8"/>
    <x v="156"/>
    <s v="FARMAVIT EMPRESA ASOCIATIVA DE TRABAJO"/>
    <m/>
  </r>
  <r>
    <x v="11"/>
    <x v="0"/>
    <x v="7"/>
    <x v="0"/>
    <x v="0"/>
    <x v="1"/>
    <x v="8"/>
    <x v="156"/>
    <s v="AEROVIAS DEL CONTINENTE AMERICANO S.A."/>
    <m/>
  </r>
  <r>
    <x v="11"/>
    <x v="0"/>
    <x v="7"/>
    <x v="0"/>
    <x v="0"/>
    <x v="1"/>
    <x v="8"/>
    <x v="156"/>
    <s v="MELONN SAS"/>
    <m/>
  </r>
  <r>
    <x v="11"/>
    <x v="0"/>
    <x v="7"/>
    <x v="0"/>
    <x v="0"/>
    <x v="1"/>
    <x v="8"/>
    <x v="156"/>
    <s v="DIAN"/>
    <n v="2466.3599999999997"/>
  </r>
  <r>
    <x v="11"/>
    <x v="0"/>
    <x v="7"/>
    <x v="0"/>
    <x v="0"/>
    <x v="1"/>
    <x v="8"/>
    <x v="156"/>
    <s v="MUNICIPIO DE SANTIAGO DE CALI"/>
    <m/>
  </r>
  <r>
    <x v="11"/>
    <x v="0"/>
    <x v="7"/>
    <x v="0"/>
    <x v="0"/>
    <x v="1"/>
    <x v="8"/>
    <x v="156"/>
    <m/>
    <m/>
  </r>
  <r>
    <x v="11"/>
    <x v="0"/>
    <x v="7"/>
    <x v="0"/>
    <x v="0"/>
    <x v="1"/>
    <x v="8"/>
    <x v="156"/>
    <m/>
    <m/>
  </r>
  <r>
    <x v="11"/>
    <x v="0"/>
    <x v="7"/>
    <x v="0"/>
    <x v="0"/>
    <x v="1"/>
    <x v="8"/>
    <x v="4"/>
    <s v="Sebastian Mendoza Castaño"/>
    <m/>
  </r>
  <r>
    <x v="11"/>
    <x v="0"/>
    <x v="7"/>
    <x v="0"/>
    <x v="0"/>
    <x v="1"/>
    <x v="8"/>
    <x v="4"/>
    <s v="AEROVIAS DEL CONTINENTE AMERICANO S.A."/>
    <m/>
  </r>
  <r>
    <x v="11"/>
    <x v="0"/>
    <x v="7"/>
    <x v="0"/>
    <x v="0"/>
    <x v="1"/>
    <x v="8"/>
    <x v="4"/>
    <s v="Consumidor Final"/>
    <m/>
  </r>
  <r>
    <x v="11"/>
    <x v="0"/>
    <x v="7"/>
    <x v="0"/>
    <x v="0"/>
    <x v="1"/>
    <x v="8"/>
    <x v="4"/>
    <s v="AERO REPUBLICA S.A"/>
    <m/>
  </r>
  <r>
    <x v="11"/>
    <x v="0"/>
    <x v="7"/>
    <x v="0"/>
    <x v="0"/>
    <x v="1"/>
    <x v="8"/>
    <x v="4"/>
    <s v=" KOBA COLOMBIA SAS"/>
    <m/>
  </r>
  <r>
    <x v="11"/>
    <x v="0"/>
    <x v="7"/>
    <x v="0"/>
    <x v="0"/>
    <x v="1"/>
    <x v="8"/>
    <x v="4"/>
    <s v="FARMAVIT EMPRESA ASOCIATIVA DE TRABAJO"/>
    <m/>
  </r>
  <r>
    <x v="11"/>
    <x v="0"/>
    <x v="7"/>
    <x v="0"/>
    <x v="0"/>
    <x v="1"/>
    <x v="8"/>
    <x v="4"/>
    <s v=" GODADDY"/>
    <m/>
  </r>
  <r>
    <x v="11"/>
    <x v="0"/>
    <x v="7"/>
    <x v="0"/>
    <x v="0"/>
    <x v="1"/>
    <x v="8"/>
    <x v="4"/>
    <s v="FUNDACION ZOOLOGICA DE CALI REST  HACIENDA DEL BOSQUE"/>
    <m/>
  </r>
  <r>
    <x v="11"/>
    <x v="0"/>
    <x v="7"/>
    <x v="0"/>
    <x v="0"/>
    <x v="1"/>
    <x v="8"/>
    <x v="4"/>
    <s v="HM HENNES MAURITZ COLOMBIA SAS"/>
    <m/>
  </r>
  <r>
    <x v="11"/>
    <x v="0"/>
    <x v="7"/>
    <x v="0"/>
    <x v="0"/>
    <x v="1"/>
    <x v="8"/>
    <x v="4"/>
    <s v="META PLATAFORMS IRELAND LIMITED"/>
    <m/>
  </r>
  <r>
    <x v="11"/>
    <x v="0"/>
    <x v="7"/>
    <x v="0"/>
    <x v="0"/>
    <x v="1"/>
    <x v="8"/>
    <x v="4"/>
    <s v="CORPORACION CLUB DE TENIS CALI"/>
    <m/>
  </r>
  <r>
    <x v="11"/>
    <x v="0"/>
    <x v="7"/>
    <x v="0"/>
    <x v="0"/>
    <x v="1"/>
    <x v="8"/>
    <x v="4"/>
    <s v=" PANGEA NATURAL PRODUCTS S.A.S."/>
    <m/>
  </r>
  <r>
    <x v="11"/>
    <x v="0"/>
    <x v="7"/>
    <x v="0"/>
    <x v="0"/>
    <x v="1"/>
    <x v="8"/>
    <x v="4"/>
    <s v=" TDT SAS"/>
    <m/>
  </r>
  <r>
    <x v="11"/>
    <x v="0"/>
    <x v="7"/>
    <x v="0"/>
    <x v="0"/>
    <x v="1"/>
    <x v="8"/>
    <x v="4"/>
    <s v="SEBASTIAN MENDOZA CASTAÑO"/>
    <m/>
  </r>
  <r>
    <x v="11"/>
    <x v="0"/>
    <x v="7"/>
    <x v="0"/>
    <x v="0"/>
    <x v="1"/>
    <x v="8"/>
    <x v="4"/>
    <s v="ONLINE MARIA DEL MAR MEZU PALACIOS"/>
    <m/>
  </r>
  <r>
    <x v="11"/>
    <x v="0"/>
    <x v="7"/>
    <x v="0"/>
    <x v="0"/>
    <x v="1"/>
    <x v="8"/>
    <x v="4"/>
    <s v="ONLINE OSCAR ESCOBAR JIMENEZ"/>
    <m/>
  </r>
  <r>
    <x v="11"/>
    <x v="0"/>
    <x v="7"/>
    <x v="0"/>
    <x v="0"/>
    <x v="1"/>
    <x v="8"/>
    <x v="4"/>
    <s v="COLOMBIANA DE COMERCIO SA"/>
    <m/>
  </r>
  <r>
    <x v="11"/>
    <x v="0"/>
    <x v="7"/>
    <x v="0"/>
    <x v="0"/>
    <x v="1"/>
    <x v="8"/>
    <x v="4"/>
    <s v="DIAN"/>
    <m/>
  </r>
  <r>
    <x v="11"/>
    <x v="0"/>
    <x v="7"/>
    <x v="0"/>
    <x v="0"/>
    <x v="1"/>
    <x v="8"/>
    <x v="4"/>
    <s v="FARMACIA DROGUERIA SAN JORGE LTDA"/>
    <m/>
  </r>
  <r>
    <x v="11"/>
    <x v="0"/>
    <x v="7"/>
    <x v="0"/>
    <x v="0"/>
    <x v="1"/>
    <x v="8"/>
    <x v="4"/>
    <s v="GASTRONOMIA GROUP SAS"/>
    <m/>
  </r>
  <r>
    <x v="11"/>
    <x v="0"/>
    <x v="7"/>
    <x v="0"/>
    <x v="0"/>
    <x v="1"/>
    <x v="8"/>
    <x v="4"/>
    <s v="Yina Yereinza Acevedo Álvarez"/>
    <m/>
  </r>
  <r>
    <x v="11"/>
    <x v="0"/>
    <x v="7"/>
    <x v="0"/>
    <x v="0"/>
    <x v="1"/>
    <x v="8"/>
    <x v="4"/>
    <m/>
    <m/>
  </r>
  <r>
    <x v="11"/>
    <x v="0"/>
    <x v="7"/>
    <x v="0"/>
    <x v="0"/>
    <x v="1"/>
    <x v="8"/>
    <x v="4"/>
    <m/>
    <m/>
  </r>
  <r>
    <x v="11"/>
    <x v="0"/>
    <x v="7"/>
    <x v="0"/>
    <x v="0"/>
    <x v="1"/>
    <x v="8"/>
    <x v="4"/>
    <m/>
    <m/>
  </r>
  <r>
    <x v="11"/>
    <x v="0"/>
    <x v="7"/>
    <x v="0"/>
    <x v="0"/>
    <x v="1"/>
    <x v="8"/>
    <x v="4"/>
    <m/>
    <m/>
  </r>
  <r>
    <x v="11"/>
    <x v="0"/>
    <x v="7"/>
    <x v="0"/>
    <x v="0"/>
    <x v="1"/>
    <x v="8"/>
    <x v="4"/>
    <m/>
    <m/>
  </r>
  <r>
    <x v="11"/>
    <x v="0"/>
    <x v="7"/>
    <x v="0"/>
    <x v="0"/>
    <x v="1"/>
    <x v="8"/>
    <x v="4"/>
    <m/>
    <m/>
  </r>
  <r>
    <x v="11"/>
    <x v="0"/>
    <x v="7"/>
    <x v="0"/>
    <x v="0"/>
    <x v="6"/>
    <x v="23"/>
    <x v="112"/>
    <s v="DIAN"/>
    <m/>
  </r>
  <r>
    <x v="11"/>
    <x v="0"/>
    <x v="7"/>
    <x v="0"/>
    <x v="2"/>
    <x v="3"/>
    <x v="3"/>
    <x v="96"/>
    <m/>
    <m/>
  </r>
  <r>
    <x v="11"/>
    <x v="0"/>
    <x v="7"/>
    <x v="0"/>
    <x v="2"/>
    <x v="3"/>
    <x v="3"/>
    <x v="137"/>
    <s v="COOPERATIVA MULTIACTIVA UNIAGRO"/>
    <m/>
  </r>
  <r>
    <x v="11"/>
    <x v="0"/>
    <x v="7"/>
    <x v="0"/>
    <x v="2"/>
    <x v="3"/>
    <x v="3"/>
    <x v="97"/>
    <s v="LA CONCEPCION SA"/>
    <n v="680295"/>
  </r>
  <r>
    <x v="11"/>
    <x v="0"/>
    <x v="7"/>
    <x v="0"/>
    <x v="2"/>
    <x v="3"/>
    <x v="3"/>
    <x v="97"/>
    <s v="CONNPLANTS SAS"/>
    <m/>
  </r>
  <r>
    <x v="11"/>
    <x v="0"/>
    <x v="7"/>
    <x v="0"/>
    <x v="2"/>
    <x v="3"/>
    <x v="3"/>
    <x v="97"/>
    <s v="LA VITAL COLOMBIA SAS"/>
    <m/>
  </r>
  <r>
    <x v="11"/>
    <x v="0"/>
    <x v="7"/>
    <x v="0"/>
    <x v="2"/>
    <x v="3"/>
    <x v="3"/>
    <x v="97"/>
    <s v="ASOCIACION AGROPIMIENTERA VALLE DEL GUAMEZ"/>
    <m/>
  </r>
  <r>
    <x v="11"/>
    <x v="0"/>
    <x v="7"/>
    <x v="0"/>
    <x v="2"/>
    <x v="3"/>
    <x v="3"/>
    <x v="97"/>
    <s v="ORGANICOS CAMPO S SAS"/>
    <n v="225000"/>
  </r>
  <r>
    <x v="11"/>
    <x v="0"/>
    <x v="7"/>
    <x v="0"/>
    <x v="2"/>
    <x v="3"/>
    <x v="3"/>
    <x v="97"/>
    <m/>
    <m/>
  </r>
  <r>
    <x v="11"/>
    <x v="0"/>
    <x v="7"/>
    <x v="0"/>
    <x v="2"/>
    <x v="3"/>
    <x v="3"/>
    <x v="97"/>
    <m/>
    <m/>
  </r>
  <r>
    <x v="11"/>
    <x v="0"/>
    <x v="7"/>
    <x v="0"/>
    <x v="2"/>
    <x v="3"/>
    <x v="3"/>
    <x v="98"/>
    <m/>
    <m/>
  </r>
  <r>
    <x v="11"/>
    <x v="0"/>
    <x v="7"/>
    <x v="0"/>
    <x v="2"/>
    <x v="3"/>
    <x v="3"/>
    <x v="99"/>
    <s v="PRODUCCION GRAFICA EDITORES SAS"/>
    <m/>
  </r>
  <r>
    <x v="11"/>
    <x v="0"/>
    <x v="7"/>
    <x v="0"/>
    <x v="2"/>
    <x v="3"/>
    <x v="3"/>
    <x v="99"/>
    <s v="CONNPLANTS SAS"/>
    <n v="8649419"/>
  </r>
  <r>
    <x v="11"/>
    <x v="0"/>
    <x v="7"/>
    <x v="0"/>
    <x v="2"/>
    <x v="3"/>
    <x v="3"/>
    <x v="99"/>
    <s v="FARMAVIT EMPRESA ASOCIATIVA DE TRABAJO"/>
    <m/>
  </r>
  <r>
    <x v="11"/>
    <x v="0"/>
    <x v="7"/>
    <x v="0"/>
    <x v="2"/>
    <x v="3"/>
    <x v="3"/>
    <x v="99"/>
    <s v="EMPACKING GLOBAL SAS"/>
    <n v="1661220"/>
  </r>
  <r>
    <x v="11"/>
    <x v="0"/>
    <x v="7"/>
    <x v="0"/>
    <x v="2"/>
    <x v="3"/>
    <x v="3"/>
    <x v="99"/>
    <s v="FITOBIOCELL SAS"/>
    <m/>
  </r>
  <r>
    <x v="11"/>
    <x v="0"/>
    <x v="7"/>
    <x v="0"/>
    <x v="2"/>
    <x v="3"/>
    <x v="3"/>
    <x v="99"/>
    <s v=" BOLSAS Y PLASTICOS LA 15 LTDA"/>
    <m/>
  </r>
  <r>
    <x v="11"/>
    <x v="0"/>
    <x v="7"/>
    <x v="0"/>
    <x v="2"/>
    <x v="3"/>
    <x v="3"/>
    <x v="99"/>
    <s v="ABORIGEN CIENCIA ANCESTRAL S.A.S"/>
    <n v="58758040"/>
  </r>
  <r>
    <x v="11"/>
    <x v="0"/>
    <x v="7"/>
    <x v="0"/>
    <x v="2"/>
    <x v="3"/>
    <x v="3"/>
    <x v="99"/>
    <s v="SOLUCIONES INTEGRALES SOSTENIBLES SISPACK"/>
    <n v="460000"/>
  </r>
  <r>
    <x v="11"/>
    <x v="0"/>
    <x v="7"/>
    <x v="0"/>
    <x v="2"/>
    <x v="3"/>
    <x v="26"/>
    <x v="137"/>
    <s v="COOPERATIVA MULTIACTIVA UNIAGRO"/>
    <m/>
  </r>
  <r>
    <x v="11"/>
    <x v="0"/>
    <x v="7"/>
    <x v="0"/>
    <x v="2"/>
    <x v="3"/>
    <x v="20"/>
    <x v="49"/>
    <s v="EMPACKING GLOBAL SAS"/>
    <m/>
  </r>
  <r>
    <x v="11"/>
    <x v="0"/>
    <x v="7"/>
    <x v="0"/>
    <x v="2"/>
    <x v="3"/>
    <x v="20"/>
    <x v="49"/>
    <s v="MELONN SAS"/>
    <m/>
  </r>
  <r>
    <x v="11"/>
    <x v="0"/>
    <x v="7"/>
    <x v="0"/>
    <x v="2"/>
    <x v="3"/>
    <x v="20"/>
    <x v="49"/>
    <s v="COORDINADORA MERCANTIL SA"/>
    <n v="2321360"/>
  </r>
  <r>
    <x v="11"/>
    <x v="0"/>
    <x v="7"/>
    <x v="0"/>
    <x v="2"/>
    <x v="3"/>
    <x v="20"/>
    <x v="49"/>
    <s v="ALLTAG SAS"/>
    <n v="570000"/>
  </r>
  <r>
    <x v="11"/>
    <x v="0"/>
    <x v="7"/>
    <x v="0"/>
    <x v="2"/>
    <x v="3"/>
    <x v="20"/>
    <x v="49"/>
    <s v="FITOBIOCELL SAS"/>
    <m/>
  </r>
  <r>
    <x v="11"/>
    <x v="0"/>
    <x v="7"/>
    <x v="0"/>
    <x v="2"/>
    <x v="3"/>
    <x v="20"/>
    <x v="49"/>
    <s v="RANPACK SAS"/>
    <m/>
  </r>
  <r>
    <x v="11"/>
    <x v="0"/>
    <x v="7"/>
    <x v="0"/>
    <x v="2"/>
    <x v="3"/>
    <x v="20"/>
    <x v="151"/>
    <m/>
    <m/>
  </r>
  <r>
    <x v="11"/>
    <x v="0"/>
    <x v="7"/>
    <x v="0"/>
    <x v="2"/>
    <x v="3"/>
    <x v="20"/>
    <x v="111"/>
    <s v="ALLTAG SAS"/>
    <n v="1052000"/>
  </r>
  <r>
    <x v="11"/>
    <x v="0"/>
    <x v="7"/>
    <x v="0"/>
    <x v="2"/>
    <x v="3"/>
    <x v="20"/>
    <x v="111"/>
    <s v="MELONN SAS"/>
    <n v="1742010"/>
  </r>
  <r>
    <x v="11"/>
    <x v="0"/>
    <x v="7"/>
    <x v="0"/>
    <x v="2"/>
    <x v="3"/>
    <x v="20"/>
    <x v="111"/>
    <m/>
    <m/>
  </r>
  <r>
    <x v="11"/>
    <x v="0"/>
    <x v="7"/>
    <x v="0"/>
    <x v="2"/>
    <x v="3"/>
    <x v="20"/>
    <x v="111"/>
    <m/>
    <m/>
  </r>
  <r>
    <x v="11"/>
    <x v="0"/>
    <x v="7"/>
    <x v="0"/>
    <x v="2"/>
    <x v="3"/>
    <x v="20"/>
    <x v="111"/>
    <m/>
    <m/>
  </r>
  <r>
    <x v="11"/>
    <x v="0"/>
    <x v="7"/>
    <x v="0"/>
    <x v="2"/>
    <x v="3"/>
    <x v="30"/>
    <x v="151"/>
    <s v="MELONN SAS"/>
    <n v="2597963"/>
  </r>
  <r>
    <x v="11"/>
    <x v="0"/>
    <x v="7"/>
    <x v="0"/>
    <x v="2"/>
    <x v="3"/>
    <x v="30"/>
    <x v="151"/>
    <s v="FITOBIOCELL SAS"/>
    <m/>
  </r>
  <r>
    <x v="11"/>
    <x v="0"/>
    <x v="7"/>
    <x v="0"/>
    <x v="2"/>
    <x v="3"/>
    <x v="0"/>
    <x v="157"/>
    <s v="CONNPLANTS SAS"/>
    <m/>
  </r>
  <r>
    <x v="11"/>
    <x v="0"/>
    <x v="7"/>
    <x v="0"/>
    <x v="2"/>
    <x v="3"/>
    <x v="0"/>
    <x v="157"/>
    <s v="LABORATORIO DE ALIMENTOS Y SIMILARES MICROQUIM S.A.S."/>
    <m/>
  </r>
  <r>
    <x v="11"/>
    <x v="0"/>
    <x v="7"/>
    <x v="0"/>
    <x v="2"/>
    <x v="3"/>
    <x v="21"/>
    <x v="50"/>
    <m/>
    <m/>
  </r>
  <r>
    <x v="11"/>
    <x v="0"/>
    <x v="7"/>
    <x v="0"/>
    <x v="2"/>
    <x v="3"/>
    <x v="21"/>
    <x v="132"/>
    <m/>
    <m/>
  </r>
  <r>
    <x v="12"/>
    <x v="2"/>
    <x v="8"/>
    <x v="2"/>
    <x v="3"/>
    <x v="8"/>
    <x v="17"/>
    <x v="13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74">
  <r>
    <x v="0"/>
    <x v="0"/>
    <x v="0"/>
    <x v="0"/>
    <x v="0"/>
    <x v="0"/>
    <x v="0"/>
    <x v="0"/>
    <x v="0"/>
    <n v="178235"/>
  </r>
  <r>
    <x v="0"/>
    <x v="0"/>
    <x v="0"/>
    <x v="0"/>
    <x v="0"/>
    <x v="0"/>
    <x v="0"/>
    <x v="1"/>
    <x v="0"/>
    <n v="450000"/>
  </r>
  <r>
    <x v="0"/>
    <x v="0"/>
    <x v="0"/>
    <x v="0"/>
    <x v="0"/>
    <x v="0"/>
    <x v="1"/>
    <x v="2"/>
    <x v="0"/>
    <n v="1622610"/>
  </r>
  <r>
    <x v="0"/>
    <x v="0"/>
    <x v="0"/>
    <x v="0"/>
    <x v="0"/>
    <x v="0"/>
    <x v="2"/>
    <x v="3"/>
    <x v="0"/>
    <n v="105067"/>
  </r>
  <r>
    <x v="0"/>
    <x v="0"/>
    <x v="0"/>
    <x v="0"/>
    <x v="0"/>
    <x v="1"/>
    <x v="2"/>
    <x v="4"/>
    <x v="0"/>
    <n v="1314850"/>
  </r>
  <r>
    <x v="1"/>
    <x v="0"/>
    <x v="0"/>
    <x v="0"/>
    <x v="1"/>
    <x v="2"/>
    <x v="3"/>
    <x v="5"/>
    <x v="0"/>
    <n v="0"/>
  </r>
  <r>
    <x v="1"/>
    <x v="0"/>
    <x v="0"/>
    <x v="0"/>
    <x v="0"/>
    <x v="0"/>
    <x v="4"/>
    <x v="6"/>
    <x v="0"/>
    <n v="1400000"/>
  </r>
  <r>
    <x v="1"/>
    <x v="0"/>
    <x v="0"/>
    <x v="0"/>
    <x v="0"/>
    <x v="0"/>
    <x v="4"/>
    <x v="7"/>
    <x v="0"/>
    <n v="88211"/>
  </r>
  <r>
    <x v="1"/>
    <x v="0"/>
    <x v="0"/>
    <x v="0"/>
    <x v="0"/>
    <x v="0"/>
    <x v="4"/>
    <x v="8"/>
    <x v="0"/>
    <n v="123968"/>
  </r>
  <r>
    <x v="1"/>
    <x v="0"/>
    <x v="0"/>
    <x v="0"/>
    <x v="0"/>
    <x v="0"/>
    <x v="4"/>
    <x v="9"/>
    <x v="0"/>
    <n v="14876"/>
  </r>
  <r>
    <x v="1"/>
    <x v="0"/>
    <x v="0"/>
    <x v="0"/>
    <x v="0"/>
    <x v="0"/>
    <x v="4"/>
    <x v="10"/>
    <x v="0"/>
    <n v="123968"/>
  </r>
  <r>
    <x v="1"/>
    <x v="0"/>
    <x v="0"/>
    <x v="0"/>
    <x v="0"/>
    <x v="0"/>
    <x v="4"/>
    <x v="11"/>
    <x v="0"/>
    <n v="58380"/>
  </r>
  <r>
    <x v="1"/>
    <x v="0"/>
    <x v="0"/>
    <x v="0"/>
    <x v="0"/>
    <x v="0"/>
    <x v="4"/>
    <x v="12"/>
    <x v="0"/>
    <n v="912000"/>
  </r>
  <r>
    <x v="1"/>
    <x v="0"/>
    <x v="0"/>
    <x v="0"/>
    <x v="0"/>
    <x v="0"/>
    <x v="4"/>
    <x v="13"/>
    <x v="0"/>
    <n v="7308"/>
  </r>
  <r>
    <x v="1"/>
    <x v="0"/>
    <x v="0"/>
    <x v="0"/>
    <x v="0"/>
    <x v="0"/>
    <x v="4"/>
    <x v="14"/>
    <x v="0"/>
    <n v="168000"/>
  </r>
  <r>
    <x v="1"/>
    <x v="0"/>
    <x v="0"/>
    <x v="0"/>
    <x v="0"/>
    <x v="0"/>
    <x v="4"/>
    <x v="15"/>
    <x v="0"/>
    <n v="56000"/>
  </r>
  <r>
    <x v="1"/>
    <x v="0"/>
    <x v="0"/>
    <x v="0"/>
    <x v="0"/>
    <x v="0"/>
    <x v="5"/>
    <x v="16"/>
    <x v="0"/>
    <n v="30"/>
  </r>
  <r>
    <x v="1"/>
    <x v="0"/>
    <x v="0"/>
    <x v="0"/>
    <x v="0"/>
    <x v="0"/>
    <x v="6"/>
    <x v="17"/>
    <x v="0"/>
    <n v="800000"/>
  </r>
  <r>
    <x v="1"/>
    <x v="0"/>
    <x v="0"/>
    <x v="0"/>
    <x v="0"/>
    <x v="0"/>
    <x v="0"/>
    <x v="0"/>
    <x v="0"/>
    <n v="0"/>
  </r>
  <r>
    <x v="1"/>
    <x v="0"/>
    <x v="0"/>
    <x v="0"/>
    <x v="0"/>
    <x v="0"/>
    <x v="0"/>
    <x v="1"/>
    <x v="0"/>
    <n v="0"/>
  </r>
  <r>
    <x v="1"/>
    <x v="0"/>
    <x v="0"/>
    <x v="0"/>
    <x v="0"/>
    <x v="0"/>
    <x v="1"/>
    <x v="2"/>
    <x v="0"/>
    <n v="0"/>
  </r>
  <r>
    <x v="1"/>
    <x v="0"/>
    <x v="0"/>
    <x v="0"/>
    <x v="0"/>
    <x v="0"/>
    <x v="2"/>
    <x v="18"/>
    <x v="0"/>
    <n v="88074"/>
  </r>
  <r>
    <x v="1"/>
    <x v="0"/>
    <x v="0"/>
    <x v="0"/>
    <x v="0"/>
    <x v="0"/>
    <x v="2"/>
    <x v="3"/>
    <x v="0"/>
    <n v="143848"/>
  </r>
  <r>
    <x v="1"/>
    <x v="0"/>
    <x v="0"/>
    <x v="0"/>
    <x v="0"/>
    <x v="0"/>
    <x v="2"/>
    <x v="19"/>
    <x v="0"/>
    <n v="4202"/>
  </r>
  <r>
    <x v="1"/>
    <x v="0"/>
    <x v="0"/>
    <x v="0"/>
    <x v="0"/>
    <x v="1"/>
    <x v="7"/>
    <x v="20"/>
    <x v="0"/>
    <n v="14400"/>
  </r>
  <r>
    <x v="1"/>
    <x v="0"/>
    <x v="0"/>
    <x v="0"/>
    <x v="0"/>
    <x v="1"/>
    <x v="7"/>
    <x v="21"/>
    <x v="0"/>
    <n v="0"/>
  </r>
  <r>
    <x v="1"/>
    <x v="0"/>
    <x v="0"/>
    <x v="0"/>
    <x v="0"/>
    <x v="1"/>
    <x v="2"/>
    <x v="4"/>
    <x v="0"/>
    <n v="119929"/>
  </r>
  <r>
    <x v="1"/>
    <x v="0"/>
    <x v="0"/>
    <x v="0"/>
    <x v="0"/>
    <x v="1"/>
    <x v="8"/>
    <x v="22"/>
    <x v="0"/>
    <n v="15096"/>
  </r>
  <r>
    <x v="1"/>
    <x v="0"/>
    <x v="0"/>
    <x v="0"/>
    <x v="0"/>
    <x v="1"/>
    <x v="8"/>
    <x v="23"/>
    <x v="0"/>
    <n v="28000"/>
  </r>
  <r>
    <x v="0"/>
    <x v="1"/>
    <x v="0"/>
    <x v="0"/>
    <x v="1"/>
    <x v="2"/>
    <x v="3"/>
    <x v="5"/>
    <x v="0"/>
    <m/>
  </r>
  <r>
    <x v="0"/>
    <x v="1"/>
    <x v="0"/>
    <x v="0"/>
    <x v="2"/>
    <x v="3"/>
    <x v="3"/>
    <x v="24"/>
    <x v="0"/>
    <n v="3381600"/>
  </r>
  <r>
    <x v="0"/>
    <x v="1"/>
    <x v="0"/>
    <x v="0"/>
    <x v="2"/>
    <x v="3"/>
    <x v="3"/>
    <x v="25"/>
    <x v="0"/>
    <m/>
  </r>
  <r>
    <x v="0"/>
    <x v="1"/>
    <x v="0"/>
    <x v="0"/>
    <x v="0"/>
    <x v="0"/>
    <x v="4"/>
    <x v="6"/>
    <x v="0"/>
    <m/>
  </r>
  <r>
    <x v="0"/>
    <x v="1"/>
    <x v="0"/>
    <x v="0"/>
    <x v="0"/>
    <x v="0"/>
    <x v="4"/>
    <x v="7"/>
    <x v="0"/>
    <m/>
  </r>
  <r>
    <x v="0"/>
    <x v="1"/>
    <x v="0"/>
    <x v="0"/>
    <x v="0"/>
    <x v="0"/>
    <x v="4"/>
    <x v="8"/>
    <x v="0"/>
    <m/>
  </r>
  <r>
    <x v="0"/>
    <x v="1"/>
    <x v="0"/>
    <x v="0"/>
    <x v="0"/>
    <x v="0"/>
    <x v="4"/>
    <x v="9"/>
    <x v="0"/>
    <m/>
  </r>
  <r>
    <x v="0"/>
    <x v="1"/>
    <x v="0"/>
    <x v="0"/>
    <x v="0"/>
    <x v="0"/>
    <x v="4"/>
    <x v="10"/>
    <x v="0"/>
    <m/>
  </r>
  <r>
    <x v="0"/>
    <x v="1"/>
    <x v="0"/>
    <x v="0"/>
    <x v="0"/>
    <x v="0"/>
    <x v="4"/>
    <x v="11"/>
    <x v="0"/>
    <m/>
  </r>
  <r>
    <x v="0"/>
    <x v="1"/>
    <x v="0"/>
    <x v="0"/>
    <x v="0"/>
    <x v="0"/>
    <x v="4"/>
    <x v="12"/>
    <x v="0"/>
    <m/>
  </r>
  <r>
    <x v="0"/>
    <x v="1"/>
    <x v="0"/>
    <x v="0"/>
    <x v="0"/>
    <x v="0"/>
    <x v="4"/>
    <x v="13"/>
    <x v="0"/>
    <m/>
  </r>
  <r>
    <x v="0"/>
    <x v="1"/>
    <x v="0"/>
    <x v="0"/>
    <x v="0"/>
    <x v="0"/>
    <x v="4"/>
    <x v="14"/>
    <x v="0"/>
    <m/>
  </r>
  <r>
    <x v="0"/>
    <x v="1"/>
    <x v="0"/>
    <x v="0"/>
    <x v="0"/>
    <x v="0"/>
    <x v="4"/>
    <x v="15"/>
    <x v="0"/>
    <m/>
  </r>
  <r>
    <x v="0"/>
    <x v="1"/>
    <x v="0"/>
    <x v="0"/>
    <x v="0"/>
    <x v="0"/>
    <x v="5"/>
    <x v="26"/>
    <x v="0"/>
    <m/>
  </r>
  <r>
    <x v="0"/>
    <x v="1"/>
    <x v="0"/>
    <x v="0"/>
    <x v="0"/>
    <x v="0"/>
    <x v="6"/>
    <x v="17"/>
    <x v="0"/>
    <m/>
  </r>
  <r>
    <x v="0"/>
    <x v="1"/>
    <x v="0"/>
    <x v="0"/>
    <x v="0"/>
    <x v="0"/>
    <x v="0"/>
    <x v="0"/>
    <x v="0"/>
    <m/>
  </r>
  <r>
    <x v="0"/>
    <x v="1"/>
    <x v="0"/>
    <x v="0"/>
    <x v="0"/>
    <x v="0"/>
    <x v="0"/>
    <x v="1"/>
    <x v="0"/>
    <n v="7000000"/>
  </r>
  <r>
    <x v="0"/>
    <x v="1"/>
    <x v="0"/>
    <x v="0"/>
    <x v="0"/>
    <x v="0"/>
    <x v="1"/>
    <x v="2"/>
    <x v="0"/>
    <n v="12800000"/>
  </r>
  <r>
    <x v="0"/>
    <x v="1"/>
    <x v="0"/>
    <x v="0"/>
    <x v="0"/>
    <x v="0"/>
    <x v="1"/>
    <x v="27"/>
    <x v="0"/>
    <n v="1000000"/>
  </r>
  <r>
    <x v="0"/>
    <x v="1"/>
    <x v="0"/>
    <x v="0"/>
    <x v="0"/>
    <x v="0"/>
    <x v="2"/>
    <x v="18"/>
    <x v="0"/>
    <m/>
  </r>
  <r>
    <x v="0"/>
    <x v="1"/>
    <x v="0"/>
    <x v="0"/>
    <x v="0"/>
    <x v="0"/>
    <x v="2"/>
    <x v="3"/>
    <x v="0"/>
    <n v="350000"/>
  </r>
  <r>
    <x v="0"/>
    <x v="1"/>
    <x v="0"/>
    <x v="0"/>
    <x v="0"/>
    <x v="0"/>
    <x v="2"/>
    <x v="19"/>
    <x v="0"/>
    <m/>
  </r>
  <r>
    <x v="0"/>
    <x v="1"/>
    <x v="0"/>
    <x v="0"/>
    <x v="0"/>
    <x v="1"/>
    <x v="7"/>
    <x v="20"/>
    <x v="0"/>
    <m/>
  </r>
  <r>
    <x v="0"/>
    <x v="1"/>
    <x v="0"/>
    <x v="0"/>
    <x v="0"/>
    <x v="1"/>
    <x v="7"/>
    <x v="21"/>
    <x v="0"/>
    <m/>
  </r>
  <r>
    <x v="0"/>
    <x v="1"/>
    <x v="0"/>
    <x v="0"/>
    <x v="0"/>
    <x v="1"/>
    <x v="2"/>
    <x v="4"/>
    <x v="0"/>
    <m/>
  </r>
  <r>
    <x v="0"/>
    <x v="1"/>
    <x v="0"/>
    <x v="0"/>
    <x v="0"/>
    <x v="1"/>
    <x v="8"/>
    <x v="22"/>
    <x v="0"/>
    <m/>
  </r>
  <r>
    <x v="0"/>
    <x v="1"/>
    <x v="0"/>
    <x v="0"/>
    <x v="0"/>
    <x v="1"/>
    <x v="8"/>
    <x v="23"/>
    <x v="0"/>
    <m/>
  </r>
  <r>
    <x v="0"/>
    <x v="1"/>
    <x v="0"/>
    <x v="0"/>
    <x v="0"/>
    <x v="4"/>
    <x v="2"/>
    <x v="28"/>
    <x v="0"/>
    <m/>
  </r>
  <r>
    <x v="1"/>
    <x v="1"/>
    <x v="0"/>
    <x v="0"/>
    <x v="1"/>
    <x v="2"/>
    <x v="3"/>
    <x v="5"/>
    <x v="0"/>
    <n v="2900000"/>
  </r>
  <r>
    <x v="1"/>
    <x v="1"/>
    <x v="0"/>
    <x v="1"/>
    <x v="1"/>
    <x v="2"/>
    <x v="3"/>
    <x v="5"/>
    <x v="0"/>
    <n v="500000"/>
  </r>
  <r>
    <x v="1"/>
    <x v="1"/>
    <x v="0"/>
    <x v="0"/>
    <x v="2"/>
    <x v="3"/>
    <x v="3"/>
    <x v="24"/>
    <x v="0"/>
    <m/>
  </r>
  <r>
    <x v="1"/>
    <x v="1"/>
    <x v="0"/>
    <x v="0"/>
    <x v="2"/>
    <x v="3"/>
    <x v="3"/>
    <x v="25"/>
    <x v="0"/>
    <m/>
  </r>
  <r>
    <x v="1"/>
    <x v="1"/>
    <x v="0"/>
    <x v="0"/>
    <x v="2"/>
    <x v="3"/>
    <x v="3"/>
    <x v="29"/>
    <x v="0"/>
    <n v="1000000"/>
  </r>
  <r>
    <x v="1"/>
    <x v="1"/>
    <x v="0"/>
    <x v="0"/>
    <x v="0"/>
    <x v="0"/>
    <x v="4"/>
    <x v="6"/>
    <x v="0"/>
    <n v="1400000"/>
  </r>
  <r>
    <x v="1"/>
    <x v="1"/>
    <x v="0"/>
    <x v="0"/>
    <x v="0"/>
    <x v="0"/>
    <x v="4"/>
    <x v="7"/>
    <x v="0"/>
    <n v="88211"/>
  </r>
  <r>
    <x v="1"/>
    <x v="1"/>
    <x v="0"/>
    <x v="0"/>
    <x v="0"/>
    <x v="0"/>
    <x v="4"/>
    <x v="8"/>
    <x v="0"/>
    <n v="124017.58333333334"/>
  </r>
  <r>
    <x v="1"/>
    <x v="1"/>
    <x v="0"/>
    <x v="0"/>
    <x v="0"/>
    <x v="0"/>
    <x v="4"/>
    <x v="9"/>
    <x v="0"/>
    <n v="14882.11"/>
  </r>
  <r>
    <x v="1"/>
    <x v="1"/>
    <x v="0"/>
    <x v="0"/>
    <x v="0"/>
    <x v="0"/>
    <x v="4"/>
    <x v="10"/>
    <x v="0"/>
    <n v="124017.58333333334"/>
  </r>
  <r>
    <x v="1"/>
    <x v="1"/>
    <x v="0"/>
    <x v="0"/>
    <x v="0"/>
    <x v="0"/>
    <x v="4"/>
    <x v="11"/>
    <x v="0"/>
    <n v="58333.333333333328"/>
  </r>
  <r>
    <x v="1"/>
    <x v="1"/>
    <x v="0"/>
    <x v="0"/>
    <x v="0"/>
    <x v="0"/>
    <x v="4"/>
    <x v="12"/>
    <x v="0"/>
    <n v="88211"/>
  </r>
  <r>
    <x v="1"/>
    <x v="1"/>
    <x v="0"/>
    <x v="0"/>
    <x v="0"/>
    <x v="0"/>
    <x v="4"/>
    <x v="13"/>
    <x v="0"/>
    <n v="7308"/>
  </r>
  <r>
    <x v="1"/>
    <x v="1"/>
    <x v="0"/>
    <x v="0"/>
    <x v="0"/>
    <x v="0"/>
    <x v="4"/>
    <x v="14"/>
    <x v="0"/>
    <n v="168000"/>
  </r>
  <r>
    <x v="1"/>
    <x v="1"/>
    <x v="0"/>
    <x v="0"/>
    <x v="0"/>
    <x v="0"/>
    <x v="4"/>
    <x v="15"/>
    <x v="0"/>
    <n v="56000"/>
  </r>
  <r>
    <x v="1"/>
    <x v="1"/>
    <x v="0"/>
    <x v="0"/>
    <x v="0"/>
    <x v="0"/>
    <x v="4"/>
    <x v="15"/>
    <x v="0"/>
    <n v="56000"/>
  </r>
  <r>
    <x v="1"/>
    <x v="1"/>
    <x v="0"/>
    <x v="0"/>
    <x v="0"/>
    <x v="0"/>
    <x v="9"/>
    <x v="30"/>
    <x v="0"/>
    <n v="390621"/>
  </r>
  <r>
    <x v="1"/>
    <x v="1"/>
    <x v="0"/>
    <x v="0"/>
    <x v="0"/>
    <x v="0"/>
    <x v="5"/>
    <x v="26"/>
    <x v="0"/>
    <m/>
  </r>
  <r>
    <x v="1"/>
    <x v="1"/>
    <x v="0"/>
    <x v="0"/>
    <x v="0"/>
    <x v="0"/>
    <x v="6"/>
    <x v="17"/>
    <x v="0"/>
    <m/>
  </r>
  <r>
    <x v="1"/>
    <x v="1"/>
    <x v="0"/>
    <x v="0"/>
    <x v="0"/>
    <x v="0"/>
    <x v="0"/>
    <x v="0"/>
    <x v="0"/>
    <m/>
  </r>
  <r>
    <x v="1"/>
    <x v="1"/>
    <x v="0"/>
    <x v="0"/>
    <x v="0"/>
    <x v="0"/>
    <x v="0"/>
    <x v="1"/>
    <x v="0"/>
    <m/>
  </r>
  <r>
    <x v="1"/>
    <x v="1"/>
    <x v="0"/>
    <x v="0"/>
    <x v="0"/>
    <x v="0"/>
    <x v="1"/>
    <x v="2"/>
    <x v="0"/>
    <m/>
  </r>
  <r>
    <x v="1"/>
    <x v="1"/>
    <x v="0"/>
    <x v="0"/>
    <x v="0"/>
    <x v="0"/>
    <x v="2"/>
    <x v="18"/>
    <x v="0"/>
    <m/>
  </r>
  <r>
    <x v="1"/>
    <x v="1"/>
    <x v="0"/>
    <x v="0"/>
    <x v="0"/>
    <x v="0"/>
    <x v="2"/>
    <x v="3"/>
    <x v="0"/>
    <n v="30000"/>
  </r>
  <r>
    <x v="1"/>
    <x v="1"/>
    <x v="0"/>
    <x v="0"/>
    <x v="0"/>
    <x v="0"/>
    <x v="2"/>
    <x v="19"/>
    <x v="0"/>
    <m/>
  </r>
  <r>
    <x v="1"/>
    <x v="1"/>
    <x v="0"/>
    <x v="0"/>
    <x v="0"/>
    <x v="1"/>
    <x v="7"/>
    <x v="20"/>
    <x v="0"/>
    <m/>
  </r>
  <r>
    <x v="1"/>
    <x v="1"/>
    <x v="0"/>
    <x v="0"/>
    <x v="0"/>
    <x v="1"/>
    <x v="7"/>
    <x v="21"/>
    <x v="0"/>
    <m/>
  </r>
  <r>
    <x v="1"/>
    <x v="1"/>
    <x v="0"/>
    <x v="0"/>
    <x v="0"/>
    <x v="1"/>
    <x v="2"/>
    <x v="4"/>
    <x v="0"/>
    <m/>
  </r>
  <r>
    <x v="1"/>
    <x v="1"/>
    <x v="0"/>
    <x v="0"/>
    <x v="0"/>
    <x v="1"/>
    <x v="8"/>
    <x v="22"/>
    <x v="0"/>
    <m/>
  </r>
  <r>
    <x v="1"/>
    <x v="1"/>
    <x v="0"/>
    <x v="0"/>
    <x v="0"/>
    <x v="1"/>
    <x v="8"/>
    <x v="23"/>
    <x v="0"/>
    <m/>
  </r>
  <r>
    <x v="1"/>
    <x v="1"/>
    <x v="0"/>
    <x v="0"/>
    <x v="0"/>
    <x v="4"/>
    <x v="2"/>
    <x v="28"/>
    <x v="0"/>
    <m/>
  </r>
  <r>
    <x v="2"/>
    <x v="1"/>
    <x v="0"/>
    <x v="0"/>
    <x v="1"/>
    <x v="2"/>
    <x v="3"/>
    <x v="5"/>
    <x v="0"/>
    <n v="3125000"/>
  </r>
  <r>
    <x v="2"/>
    <x v="1"/>
    <x v="0"/>
    <x v="1"/>
    <x v="1"/>
    <x v="2"/>
    <x v="3"/>
    <x v="5"/>
    <x v="0"/>
    <n v="500000"/>
  </r>
  <r>
    <x v="2"/>
    <x v="1"/>
    <x v="0"/>
    <x v="0"/>
    <x v="2"/>
    <x v="3"/>
    <x v="3"/>
    <x v="24"/>
    <x v="0"/>
    <m/>
  </r>
  <r>
    <x v="2"/>
    <x v="1"/>
    <x v="0"/>
    <x v="0"/>
    <x v="2"/>
    <x v="3"/>
    <x v="3"/>
    <x v="25"/>
    <x v="0"/>
    <m/>
  </r>
  <r>
    <x v="2"/>
    <x v="1"/>
    <x v="0"/>
    <x v="0"/>
    <x v="2"/>
    <x v="3"/>
    <x v="3"/>
    <x v="29"/>
    <x v="0"/>
    <n v="1000000"/>
  </r>
  <r>
    <x v="2"/>
    <x v="1"/>
    <x v="0"/>
    <x v="0"/>
    <x v="0"/>
    <x v="0"/>
    <x v="4"/>
    <x v="6"/>
    <x v="0"/>
    <n v="1400000"/>
  </r>
  <r>
    <x v="2"/>
    <x v="1"/>
    <x v="0"/>
    <x v="0"/>
    <x v="0"/>
    <x v="0"/>
    <x v="4"/>
    <x v="7"/>
    <x v="0"/>
    <n v="88211"/>
  </r>
  <r>
    <x v="2"/>
    <x v="1"/>
    <x v="0"/>
    <x v="0"/>
    <x v="0"/>
    <x v="0"/>
    <x v="4"/>
    <x v="8"/>
    <x v="0"/>
    <n v="124017.58333333334"/>
  </r>
  <r>
    <x v="2"/>
    <x v="1"/>
    <x v="0"/>
    <x v="0"/>
    <x v="0"/>
    <x v="0"/>
    <x v="4"/>
    <x v="9"/>
    <x v="0"/>
    <n v="14882.11"/>
  </r>
  <r>
    <x v="2"/>
    <x v="1"/>
    <x v="0"/>
    <x v="0"/>
    <x v="0"/>
    <x v="0"/>
    <x v="4"/>
    <x v="10"/>
    <x v="0"/>
    <n v="124017.58333333334"/>
  </r>
  <r>
    <x v="2"/>
    <x v="1"/>
    <x v="0"/>
    <x v="0"/>
    <x v="0"/>
    <x v="0"/>
    <x v="4"/>
    <x v="11"/>
    <x v="0"/>
    <n v="58333.333333333328"/>
  </r>
  <r>
    <x v="2"/>
    <x v="1"/>
    <x v="0"/>
    <x v="0"/>
    <x v="0"/>
    <x v="0"/>
    <x v="4"/>
    <x v="12"/>
    <x v="0"/>
    <n v="88211"/>
  </r>
  <r>
    <x v="2"/>
    <x v="1"/>
    <x v="0"/>
    <x v="0"/>
    <x v="0"/>
    <x v="0"/>
    <x v="4"/>
    <x v="13"/>
    <x v="0"/>
    <n v="7308"/>
  </r>
  <r>
    <x v="2"/>
    <x v="1"/>
    <x v="0"/>
    <x v="0"/>
    <x v="0"/>
    <x v="0"/>
    <x v="4"/>
    <x v="14"/>
    <x v="0"/>
    <n v="168000"/>
  </r>
  <r>
    <x v="2"/>
    <x v="1"/>
    <x v="0"/>
    <x v="0"/>
    <x v="0"/>
    <x v="0"/>
    <x v="4"/>
    <x v="15"/>
    <x v="0"/>
    <n v="56000"/>
  </r>
  <r>
    <x v="2"/>
    <x v="1"/>
    <x v="0"/>
    <x v="0"/>
    <x v="0"/>
    <x v="0"/>
    <x v="4"/>
    <x v="15"/>
    <x v="0"/>
    <n v="56000"/>
  </r>
  <r>
    <x v="2"/>
    <x v="1"/>
    <x v="0"/>
    <x v="0"/>
    <x v="0"/>
    <x v="0"/>
    <x v="9"/>
    <x v="30"/>
    <x v="0"/>
    <n v="390621"/>
  </r>
  <r>
    <x v="2"/>
    <x v="1"/>
    <x v="0"/>
    <x v="0"/>
    <x v="0"/>
    <x v="0"/>
    <x v="5"/>
    <x v="26"/>
    <x v="0"/>
    <m/>
  </r>
  <r>
    <x v="2"/>
    <x v="1"/>
    <x v="0"/>
    <x v="0"/>
    <x v="0"/>
    <x v="0"/>
    <x v="6"/>
    <x v="17"/>
    <x v="0"/>
    <m/>
  </r>
  <r>
    <x v="2"/>
    <x v="1"/>
    <x v="0"/>
    <x v="0"/>
    <x v="0"/>
    <x v="0"/>
    <x v="0"/>
    <x v="0"/>
    <x v="0"/>
    <m/>
  </r>
  <r>
    <x v="2"/>
    <x v="1"/>
    <x v="0"/>
    <x v="0"/>
    <x v="0"/>
    <x v="0"/>
    <x v="0"/>
    <x v="1"/>
    <x v="0"/>
    <m/>
  </r>
  <r>
    <x v="2"/>
    <x v="1"/>
    <x v="0"/>
    <x v="0"/>
    <x v="0"/>
    <x v="0"/>
    <x v="1"/>
    <x v="2"/>
    <x v="0"/>
    <m/>
  </r>
  <r>
    <x v="2"/>
    <x v="1"/>
    <x v="0"/>
    <x v="0"/>
    <x v="0"/>
    <x v="0"/>
    <x v="2"/>
    <x v="18"/>
    <x v="0"/>
    <m/>
  </r>
  <r>
    <x v="2"/>
    <x v="1"/>
    <x v="0"/>
    <x v="0"/>
    <x v="0"/>
    <x v="0"/>
    <x v="2"/>
    <x v="3"/>
    <x v="0"/>
    <n v="30000"/>
  </r>
  <r>
    <x v="2"/>
    <x v="1"/>
    <x v="0"/>
    <x v="0"/>
    <x v="0"/>
    <x v="0"/>
    <x v="2"/>
    <x v="19"/>
    <x v="0"/>
    <m/>
  </r>
  <r>
    <x v="2"/>
    <x v="1"/>
    <x v="0"/>
    <x v="0"/>
    <x v="0"/>
    <x v="1"/>
    <x v="7"/>
    <x v="20"/>
    <x v="0"/>
    <m/>
  </r>
  <r>
    <x v="2"/>
    <x v="1"/>
    <x v="0"/>
    <x v="0"/>
    <x v="0"/>
    <x v="1"/>
    <x v="7"/>
    <x v="21"/>
    <x v="0"/>
    <m/>
  </r>
  <r>
    <x v="2"/>
    <x v="1"/>
    <x v="0"/>
    <x v="0"/>
    <x v="0"/>
    <x v="1"/>
    <x v="2"/>
    <x v="4"/>
    <x v="0"/>
    <m/>
  </r>
  <r>
    <x v="2"/>
    <x v="1"/>
    <x v="0"/>
    <x v="0"/>
    <x v="0"/>
    <x v="1"/>
    <x v="8"/>
    <x v="22"/>
    <x v="0"/>
    <m/>
  </r>
  <r>
    <x v="2"/>
    <x v="1"/>
    <x v="0"/>
    <x v="0"/>
    <x v="0"/>
    <x v="1"/>
    <x v="8"/>
    <x v="23"/>
    <x v="0"/>
    <m/>
  </r>
  <r>
    <x v="2"/>
    <x v="1"/>
    <x v="0"/>
    <x v="0"/>
    <x v="0"/>
    <x v="4"/>
    <x v="2"/>
    <x v="28"/>
    <x v="0"/>
    <m/>
  </r>
  <r>
    <x v="3"/>
    <x v="1"/>
    <x v="0"/>
    <x v="0"/>
    <x v="1"/>
    <x v="2"/>
    <x v="3"/>
    <x v="5"/>
    <x v="0"/>
    <n v="3125000"/>
  </r>
  <r>
    <x v="3"/>
    <x v="1"/>
    <x v="0"/>
    <x v="1"/>
    <x v="1"/>
    <x v="2"/>
    <x v="3"/>
    <x v="5"/>
    <x v="0"/>
    <n v="500000"/>
  </r>
  <r>
    <x v="3"/>
    <x v="1"/>
    <x v="0"/>
    <x v="0"/>
    <x v="2"/>
    <x v="3"/>
    <x v="3"/>
    <x v="24"/>
    <x v="0"/>
    <m/>
  </r>
  <r>
    <x v="3"/>
    <x v="1"/>
    <x v="0"/>
    <x v="0"/>
    <x v="2"/>
    <x v="3"/>
    <x v="3"/>
    <x v="25"/>
    <x v="0"/>
    <m/>
  </r>
  <r>
    <x v="3"/>
    <x v="1"/>
    <x v="0"/>
    <x v="0"/>
    <x v="2"/>
    <x v="3"/>
    <x v="3"/>
    <x v="29"/>
    <x v="0"/>
    <n v="1000000"/>
  </r>
  <r>
    <x v="3"/>
    <x v="1"/>
    <x v="0"/>
    <x v="0"/>
    <x v="0"/>
    <x v="0"/>
    <x v="4"/>
    <x v="6"/>
    <x v="0"/>
    <n v="1400000"/>
  </r>
  <r>
    <x v="3"/>
    <x v="1"/>
    <x v="0"/>
    <x v="0"/>
    <x v="0"/>
    <x v="0"/>
    <x v="4"/>
    <x v="7"/>
    <x v="0"/>
    <n v="88211"/>
  </r>
  <r>
    <x v="3"/>
    <x v="1"/>
    <x v="0"/>
    <x v="0"/>
    <x v="0"/>
    <x v="0"/>
    <x v="4"/>
    <x v="8"/>
    <x v="0"/>
    <n v="124017.58333333334"/>
  </r>
  <r>
    <x v="3"/>
    <x v="1"/>
    <x v="0"/>
    <x v="0"/>
    <x v="0"/>
    <x v="0"/>
    <x v="4"/>
    <x v="9"/>
    <x v="0"/>
    <n v="14882.11"/>
  </r>
  <r>
    <x v="3"/>
    <x v="1"/>
    <x v="0"/>
    <x v="0"/>
    <x v="0"/>
    <x v="0"/>
    <x v="4"/>
    <x v="10"/>
    <x v="0"/>
    <n v="124017.58333333334"/>
  </r>
  <r>
    <x v="3"/>
    <x v="1"/>
    <x v="0"/>
    <x v="0"/>
    <x v="0"/>
    <x v="0"/>
    <x v="4"/>
    <x v="11"/>
    <x v="0"/>
    <n v="58333.333333333328"/>
  </r>
  <r>
    <x v="3"/>
    <x v="1"/>
    <x v="0"/>
    <x v="0"/>
    <x v="0"/>
    <x v="0"/>
    <x v="4"/>
    <x v="12"/>
    <x v="0"/>
    <n v="88211"/>
  </r>
  <r>
    <x v="3"/>
    <x v="1"/>
    <x v="0"/>
    <x v="0"/>
    <x v="0"/>
    <x v="0"/>
    <x v="4"/>
    <x v="13"/>
    <x v="0"/>
    <n v="7308"/>
  </r>
  <r>
    <x v="3"/>
    <x v="1"/>
    <x v="0"/>
    <x v="0"/>
    <x v="0"/>
    <x v="0"/>
    <x v="4"/>
    <x v="14"/>
    <x v="0"/>
    <n v="168000"/>
  </r>
  <r>
    <x v="3"/>
    <x v="1"/>
    <x v="0"/>
    <x v="0"/>
    <x v="0"/>
    <x v="0"/>
    <x v="4"/>
    <x v="15"/>
    <x v="0"/>
    <n v="56000"/>
  </r>
  <r>
    <x v="3"/>
    <x v="1"/>
    <x v="0"/>
    <x v="0"/>
    <x v="0"/>
    <x v="0"/>
    <x v="4"/>
    <x v="15"/>
    <x v="0"/>
    <n v="56000"/>
  </r>
  <r>
    <x v="3"/>
    <x v="1"/>
    <x v="0"/>
    <x v="0"/>
    <x v="0"/>
    <x v="0"/>
    <x v="9"/>
    <x v="30"/>
    <x v="0"/>
    <n v="390621"/>
  </r>
  <r>
    <x v="3"/>
    <x v="1"/>
    <x v="0"/>
    <x v="0"/>
    <x v="0"/>
    <x v="0"/>
    <x v="5"/>
    <x v="26"/>
    <x v="0"/>
    <m/>
  </r>
  <r>
    <x v="3"/>
    <x v="1"/>
    <x v="0"/>
    <x v="0"/>
    <x v="0"/>
    <x v="0"/>
    <x v="6"/>
    <x v="17"/>
    <x v="0"/>
    <m/>
  </r>
  <r>
    <x v="3"/>
    <x v="1"/>
    <x v="0"/>
    <x v="0"/>
    <x v="0"/>
    <x v="0"/>
    <x v="0"/>
    <x v="0"/>
    <x v="0"/>
    <m/>
  </r>
  <r>
    <x v="3"/>
    <x v="1"/>
    <x v="0"/>
    <x v="0"/>
    <x v="0"/>
    <x v="0"/>
    <x v="0"/>
    <x v="1"/>
    <x v="0"/>
    <m/>
  </r>
  <r>
    <x v="3"/>
    <x v="1"/>
    <x v="0"/>
    <x v="0"/>
    <x v="0"/>
    <x v="0"/>
    <x v="1"/>
    <x v="2"/>
    <x v="0"/>
    <m/>
  </r>
  <r>
    <x v="3"/>
    <x v="1"/>
    <x v="0"/>
    <x v="0"/>
    <x v="0"/>
    <x v="0"/>
    <x v="2"/>
    <x v="18"/>
    <x v="0"/>
    <m/>
  </r>
  <r>
    <x v="3"/>
    <x v="1"/>
    <x v="0"/>
    <x v="0"/>
    <x v="0"/>
    <x v="0"/>
    <x v="2"/>
    <x v="3"/>
    <x v="0"/>
    <n v="30000"/>
  </r>
  <r>
    <x v="3"/>
    <x v="1"/>
    <x v="0"/>
    <x v="0"/>
    <x v="0"/>
    <x v="0"/>
    <x v="2"/>
    <x v="19"/>
    <x v="0"/>
    <m/>
  </r>
  <r>
    <x v="3"/>
    <x v="1"/>
    <x v="0"/>
    <x v="0"/>
    <x v="0"/>
    <x v="1"/>
    <x v="7"/>
    <x v="20"/>
    <x v="0"/>
    <m/>
  </r>
  <r>
    <x v="3"/>
    <x v="1"/>
    <x v="0"/>
    <x v="0"/>
    <x v="0"/>
    <x v="1"/>
    <x v="7"/>
    <x v="21"/>
    <x v="0"/>
    <m/>
  </r>
  <r>
    <x v="3"/>
    <x v="1"/>
    <x v="0"/>
    <x v="0"/>
    <x v="0"/>
    <x v="1"/>
    <x v="2"/>
    <x v="4"/>
    <x v="0"/>
    <m/>
  </r>
  <r>
    <x v="3"/>
    <x v="1"/>
    <x v="0"/>
    <x v="0"/>
    <x v="0"/>
    <x v="1"/>
    <x v="8"/>
    <x v="22"/>
    <x v="0"/>
    <m/>
  </r>
  <r>
    <x v="3"/>
    <x v="1"/>
    <x v="0"/>
    <x v="0"/>
    <x v="0"/>
    <x v="1"/>
    <x v="8"/>
    <x v="23"/>
    <x v="0"/>
    <m/>
  </r>
  <r>
    <x v="3"/>
    <x v="1"/>
    <x v="0"/>
    <x v="0"/>
    <x v="0"/>
    <x v="4"/>
    <x v="2"/>
    <x v="28"/>
    <x v="0"/>
    <m/>
  </r>
  <r>
    <x v="4"/>
    <x v="1"/>
    <x v="0"/>
    <x v="0"/>
    <x v="1"/>
    <x v="2"/>
    <x v="3"/>
    <x v="5"/>
    <x v="0"/>
    <n v="3250000"/>
  </r>
  <r>
    <x v="4"/>
    <x v="1"/>
    <x v="0"/>
    <x v="1"/>
    <x v="1"/>
    <x v="2"/>
    <x v="3"/>
    <x v="5"/>
    <x v="0"/>
    <n v="500000"/>
  </r>
  <r>
    <x v="4"/>
    <x v="1"/>
    <x v="0"/>
    <x v="0"/>
    <x v="2"/>
    <x v="3"/>
    <x v="3"/>
    <x v="24"/>
    <x v="0"/>
    <m/>
  </r>
  <r>
    <x v="4"/>
    <x v="1"/>
    <x v="0"/>
    <x v="0"/>
    <x v="2"/>
    <x v="3"/>
    <x v="3"/>
    <x v="25"/>
    <x v="0"/>
    <m/>
  </r>
  <r>
    <x v="4"/>
    <x v="1"/>
    <x v="0"/>
    <x v="0"/>
    <x v="2"/>
    <x v="3"/>
    <x v="3"/>
    <x v="29"/>
    <x v="0"/>
    <n v="1000000"/>
  </r>
  <r>
    <x v="4"/>
    <x v="1"/>
    <x v="0"/>
    <x v="0"/>
    <x v="0"/>
    <x v="0"/>
    <x v="4"/>
    <x v="6"/>
    <x v="0"/>
    <n v="1400000"/>
  </r>
  <r>
    <x v="4"/>
    <x v="1"/>
    <x v="0"/>
    <x v="0"/>
    <x v="0"/>
    <x v="0"/>
    <x v="4"/>
    <x v="7"/>
    <x v="0"/>
    <n v="88211"/>
  </r>
  <r>
    <x v="4"/>
    <x v="1"/>
    <x v="0"/>
    <x v="0"/>
    <x v="0"/>
    <x v="0"/>
    <x v="4"/>
    <x v="8"/>
    <x v="0"/>
    <n v="124017.58333333334"/>
  </r>
  <r>
    <x v="4"/>
    <x v="1"/>
    <x v="0"/>
    <x v="0"/>
    <x v="0"/>
    <x v="0"/>
    <x v="4"/>
    <x v="9"/>
    <x v="0"/>
    <n v="14882.11"/>
  </r>
  <r>
    <x v="4"/>
    <x v="1"/>
    <x v="0"/>
    <x v="0"/>
    <x v="0"/>
    <x v="0"/>
    <x v="4"/>
    <x v="10"/>
    <x v="0"/>
    <n v="124017.58333333334"/>
  </r>
  <r>
    <x v="4"/>
    <x v="1"/>
    <x v="0"/>
    <x v="0"/>
    <x v="0"/>
    <x v="0"/>
    <x v="4"/>
    <x v="11"/>
    <x v="0"/>
    <n v="58333.333333333328"/>
  </r>
  <r>
    <x v="4"/>
    <x v="1"/>
    <x v="0"/>
    <x v="0"/>
    <x v="0"/>
    <x v="0"/>
    <x v="4"/>
    <x v="12"/>
    <x v="0"/>
    <n v="88211"/>
  </r>
  <r>
    <x v="4"/>
    <x v="1"/>
    <x v="0"/>
    <x v="0"/>
    <x v="0"/>
    <x v="0"/>
    <x v="4"/>
    <x v="13"/>
    <x v="0"/>
    <n v="7308"/>
  </r>
  <r>
    <x v="4"/>
    <x v="1"/>
    <x v="0"/>
    <x v="0"/>
    <x v="0"/>
    <x v="0"/>
    <x v="4"/>
    <x v="14"/>
    <x v="0"/>
    <n v="168000"/>
  </r>
  <r>
    <x v="4"/>
    <x v="1"/>
    <x v="0"/>
    <x v="0"/>
    <x v="0"/>
    <x v="0"/>
    <x v="4"/>
    <x v="15"/>
    <x v="0"/>
    <n v="56000"/>
  </r>
  <r>
    <x v="4"/>
    <x v="1"/>
    <x v="0"/>
    <x v="0"/>
    <x v="0"/>
    <x v="0"/>
    <x v="4"/>
    <x v="15"/>
    <x v="0"/>
    <n v="56000"/>
  </r>
  <r>
    <x v="4"/>
    <x v="1"/>
    <x v="0"/>
    <x v="0"/>
    <x v="0"/>
    <x v="0"/>
    <x v="9"/>
    <x v="30"/>
    <x v="0"/>
    <n v="390621"/>
  </r>
  <r>
    <x v="4"/>
    <x v="1"/>
    <x v="0"/>
    <x v="0"/>
    <x v="0"/>
    <x v="0"/>
    <x v="5"/>
    <x v="26"/>
    <x v="0"/>
    <m/>
  </r>
  <r>
    <x v="4"/>
    <x v="1"/>
    <x v="0"/>
    <x v="0"/>
    <x v="0"/>
    <x v="0"/>
    <x v="6"/>
    <x v="17"/>
    <x v="0"/>
    <m/>
  </r>
  <r>
    <x v="4"/>
    <x v="1"/>
    <x v="0"/>
    <x v="0"/>
    <x v="0"/>
    <x v="0"/>
    <x v="0"/>
    <x v="0"/>
    <x v="0"/>
    <m/>
  </r>
  <r>
    <x v="4"/>
    <x v="1"/>
    <x v="0"/>
    <x v="0"/>
    <x v="0"/>
    <x v="0"/>
    <x v="0"/>
    <x v="1"/>
    <x v="0"/>
    <m/>
  </r>
  <r>
    <x v="4"/>
    <x v="1"/>
    <x v="0"/>
    <x v="0"/>
    <x v="0"/>
    <x v="0"/>
    <x v="1"/>
    <x v="2"/>
    <x v="0"/>
    <m/>
  </r>
  <r>
    <x v="4"/>
    <x v="1"/>
    <x v="0"/>
    <x v="0"/>
    <x v="0"/>
    <x v="0"/>
    <x v="2"/>
    <x v="18"/>
    <x v="0"/>
    <m/>
  </r>
  <r>
    <x v="4"/>
    <x v="1"/>
    <x v="0"/>
    <x v="0"/>
    <x v="0"/>
    <x v="0"/>
    <x v="2"/>
    <x v="3"/>
    <x v="0"/>
    <n v="30000"/>
  </r>
  <r>
    <x v="4"/>
    <x v="1"/>
    <x v="0"/>
    <x v="0"/>
    <x v="0"/>
    <x v="0"/>
    <x v="2"/>
    <x v="19"/>
    <x v="0"/>
    <m/>
  </r>
  <r>
    <x v="4"/>
    <x v="1"/>
    <x v="0"/>
    <x v="0"/>
    <x v="0"/>
    <x v="1"/>
    <x v="7"/>
    <x v="20"/>
    <x v="0"/>
    <m/>
  </r>
  <r>
    <x v="4"/>
    <x v="1"/>
    <x v="0"/>
    <x v="0"/>
    <x v="0"/>
    <x v="1"/>
    <x v="7"/>
    <x v="21"/>
    <x v="0"/>
    <m/>
  </r>
  <r>
    <x v="4"/>
    <x v="1"/>
    <x v="0"/>
    <x v="0"/>
    <x v="0"/>
    <x v="1"/>
    <x v="2"/>
    <x v="4"/>
    <x v="0"/>
    <m/>
  </r>
  <r>
    <x v="4"/>
    <x v="1"/>
    <x v="0"/>
    <x v="0"/>
    <x v="0"/>
    <x v="1"/>
    <x v="8"/>
    <x v="22"/>
    <x v="0"/>
    <m/>
  </r>
  <r>
    <x v="4"/>
    <x v="1"/>
    <x v="0"/>
    <x v="0"/>
    <x v="0"/>
    <x v="1"/>
    <x v="8"/>
    <x v="23"/>
    <x v="0"/>
    <m/>
  </r>
  <r>
    <x v="4"/>
    <x v="1"/>
    <x v="0"/>
    <x v="0"/>
    <x v="0"/>
    <x v="4"/>
    <x v="2"/>
    <x v="28"/>
    <x v="0"/>
    <m/>
  </r>
  <r>
    <x v="5"/>
    <x v="1"/>
    <x v="1"/>
    <x v="0"/>
    <x v="1"/>
    <x v="2"/>
    <x v="3"/>
    <x v="5"/>
    <x v="0"/>
    <n v="985000"/>
  </r>
  <r>
    <x v="5"/>
    <x v="1"/>
    <x v="1"/>
    <x v="1"/>
    <x v="1"/>
    <x v="2"/>
    <x v="3"/>
    <x v="5"/>
    <x v="0"/>
    <n v="1312200"/>
  </r>
  <r>
    <x v="5"/>
    <x v="1"/>
    <x v="1"/>
    <x v="0"/>
    <x v="2"/>
    <x v="3"/>
    <x v="3"/>
    <x v="24"/>
    <x v="0"/>
    <m/>
  </r>
  <r>
    <x v="5"/>
    <x v="1"/>
    <x v="1"/>
    <x v="0"/>
    <x v="2"/>
    <x v="3"/>
    <x v="3"/>
    <x v="31"/>
    <x v="0"/>
    <n v="200000"/>
  </r>
  <r>
    <x v="5"/>
    <x v="1"/>
    <x v="1"/>
    <x v="0"/>
    <x v="2"/>
    <x v="3"/>
    <x v="3"/>
    <x v="25"/>
    <x v="0"/>
    <n v="45000"/>
  </r>
  <r>
    <x v="5"/>
    <x v="1"/>
    <x v="1"/>
    <x v="0"/>
    <x v="2"/>
    <x v="3"/>
    <x v="3"/>
    <x v="29"/>
    <x v="0"/>
    <n v="150000"/>
  </r>
  <r>
    <x v="5"/>
    <x v="1"/>
    <x v="1"/>
    <x v="0"/>
    <x v="0"/>
    <x v="0"/>
    <x v="4"/>
    <x v="6"/>
    <x v="0"/>
    <n v="1400000"/>
  </r>
  <r>
    <x v="5"/>
    <x v="1"/>
    <x v="1"/>
    <x v="0"/>
    <x v="0"/>
    <x v="0"/>
    <x v="4"/>
    <x v="7"/>
    <x v="0"/>
    <n v="88211"/>
  </r>
  <r>
    <x v="5"/>
    <x v="1"/>
    <x v="1"/>
    <x v="0"/>
    <x v="0"/>
    <x v="0"/>
    <x v="4"/>
    <x v="8"/>
    <x v="0"/>
    <n v="124017.58333333334"/>
  </r>
  <r>
    <x v="5"/>
    <x v="1"/>
    <x v="1"/>
    <x v="0"/>
    <x v="0"/>
    <x v="0"/>
    <x v="4"/>
    <x v="9"/>
    <x v="0"/>
    <n v="14882.11"/>
  </r>
  <r>
    <x v="5"/>
    <x v="1"/>
    <x v="1"/>
    <x v="0"/>
    <x v="0"/>
    <x v="0"/>
    <x v="4"/>
    <x v="10"/>
    <x v="0"/>
    <n v="124017.58333333334"/>
  </r>
  <r>
    <x v="5"/>
    <x v="1"/>
    <x v="1"/>
    <x v="0"/>
    <x v="0"/>
    <x v="0"/>
    <x v="4"/>
    <x v="11"/>
    <x v="0"/>
    <n v="58333.333333333328"/>
  </r>
  <r>
    <x v="5"/>
    <x v="1"/>
    <x v="1"/>
    <x v="0"/>
    <x v="0"/>
    <x v="0"/>
    <x v="4"/>
    <x v="12"/>
    <x v="0"/>
    <n v="88211"/>
  </r>
  <r>
    <x v="5"/>
    <x v="1"/>
    <x v="1"/>
    <x v="0"/>
    <x v="0"/>
    <x v="0"/>
    <x v="4"/>
    <x v="13"/>
    <x v="0"/>
    <n v="7308"/>
  </r>
  <r>
    <x v="5"/>
    <x v="1"/>
    <x v="1"/>
    <x v="0"/>
    <x v="0"/>
    <x v="0"/>
    <x v="4"/>
    <x v="14"/>
    <x v="0"/>
    <n v="168000"/>
  </r>
  <r>
    <x v="5"/>
    <x v="1"/>
    <x v="1"/>
    <x v="0"/>
    <x v="0"/>
    <x v="0"/>
    <x v="4"/>
    <x v="15"/>
    <x v="0"/>
    <n v="56000"/>
  </r>
  <r>
    <x v="5"/>
    <x v="1"/>
    <x v="1"/>
    <x v="0"/>
    <x v="0"/>
    <x v="0"/>
    <x v="4"/>
    <x v="15"/>
    <x v="0"/>
    <n v="56000"/>
  </r>
  <r>
    <x v="5"/>
    <x v="1"/>
    <x v="1"/>
    <x v="0"/>
    <x v="0"/>
    <x v="0"/>
    <x v="9"/>
    <x v="30"/>
    <x v="0"/>
    <n v="390621"/>
  </r>
  <r>
    <x v="5"/>
    <x v="1"/>
    <x v="1"/>
    <x v="0"/>
    <x v="0"/>
    <x v="0"/>
    <x v="5"/>
    <x v="26"/>
    <x v="0"/>
    <m/>
  </r>
  <r>
    <x v="5"/>
    <x v="1"/>
    <x v="1"/>
    <x v="0"/>
    <x v="0"/>
    <x v="0"/>
    <x v="6"/>
    <x v="17"/>
    <x v="0"/>
    <m/>
  </r>
  <r>
    <x v="5"/>
    <x v="1"/>
    <x v="1"/>
    <x v="0"/>
    <x v="0"/>
    <x v="0"/>
    <x v="0"/>
    <x v="0"/>
    <x v="0"/>
    <m/>
  </r>
  <r>
    <x v="5"/>
    <x v="1"/>
    <x v="1"/>
    <x v="0"/>
    <x v="0"/>
    <x v="0"/>
    <x v="0"/>
    <x v="1"/>
    <x v="0"/>
    <n v="150000"/>
  </r>
  <r>
    <x v="5"/>
    <x v="1"/>
    <x v="1"/>
    <x v="0"/>
    <x v="0"/>
    <x v="0"/>
    <x v="1"/>
    <x v="2"/>
    <x v="0"/>
    <m/>
  </r>
  <r>
    <x v="5"/>
    <x v="1"/>
    <x v="1"/>
    <x v="0"/>
    <x v="0"/>
    <x v="0"/>
    <x v="2"/>
    <x v="18"/>
    <x v="0"/>
    <m/>
  </r>
  <r>
    <x v="5"/>
    <x v="1"/>
    <x v="1"/>
    <x v="0"/>
    <x v="0"/>
    <x v="0"/>
    <x v="2"/>
    <x v="3"/>
    <x v="0"/>
    <n v="30000"/>
  </r>
  <r>
    <x v="5"/>
    <x v="1"/>
    <x v="1"/>
    <x v="0"/>
    <x v="0"/>
    <x v="0"/>
    <x v="2"/>
    <x v="19"/>
    <x v="0"/>
    <m/>
  </r>
  <r>
    <x v="5"/>
    <x v="1"/>
    <x v="1"/>
    <x v="0"/>
    <x v="0"/>
    <x v="1"/>
    <x v="7"/>
    <x v="20"/>
    <x v="0"/>
    <m/>
  </r>
  <r>
    <x v="5"/>
    <x v="1"/>
    <x v="1"/>
    <x v="0"/>
    <x v="0"/>
    <x v="1"/>
    <x v="7"/>
    <x v="21"/>
    <x v="0"/>
    <m/>
  </r>
  <r>
    <x v="5"/>
    <x v="1"/>
    <x v="1"/>
    <x v="0"/>
    <x v="0"/>
    <x v="1"/>
    <x v="2"/>
    <x v="4"/>
    <x v="0"/>
    <m/>
  </r>
  <r>
    <x v="5"/>
    <x v="1"/>
    <x v="1"/>
    <x v="0"/>
    <x v="0"/>
    <x v="1"/>
    <x v="8"/>
    <x v="22"/>
    <x v="0"/>
    <m/>
  </r>
  <r>
    <x v="5"/>
    <x v="1"/>
    <x v="1"/>
    <x v="0"/>
    <x v="0"/>
    <x v="1"/>
    <x v="8"/>
    <x v="23"/>
    <x v="0"/>
    <m/>
  </r>
  <r>
    <x v="5"/>
    <x v="1"/>
    <x v="1"/>
    <x v="0"/>
    <x v="0"/>
    <x v="4"/>
    <x v="2"/>
    <x v="28"/>
    <x v="0"/>
    <m/>
  </r>
  <r>
    <x v="6"/>
    <x v="1"/>
    <x v="1"/>
    <x v="0"/>
    <x v="1"/>
    <x v="2"/>
    <x v="3"/>
    <x v="5"/>
    <x v="0"/>
    <n v="1836800"/>
  </r>
  <r>
    <x v="6"/>
    <x v="1"/>
    <x v="1"/>
    <x v="1"/>
    <x v="1"/>
    <x v="2"/>
    <x v="3"/>
    <x v="5"/>
    <x v="0"/>
    <n v="2175600"/>
  </r>
  <r>
    <x v="6"/>
    <x v="1"/>
    <x v="1"/>
    <x v="0"/>
    <x v="2"/>
    <x v="3"/>
    <x v="3"/>
    <x v="24"/>
    <x v="0"/>
    <m/>
  </r>
  <r>
    <x v="6"/>
    <x v="1"/>
    <x v="1"/>
    <x v="0"/>
    <x v="2"/>
    <x v="3"/>
    <x v="3"/>
    <x v="25"/>
    <x v="0"/>
    <n v="300000"/>
  </r>
  <r>
    <x v="6"/>
    <x v="1"/>
    <x v="1"/>
    <x v="0"/>
    <x v="2"/>
    <x v="3"/>
    <x v="3"/>
    <x v="29"/>
    <x v="0"/>
    <n v="150000"/>
  </r>
  <r>
    <x v="6"/>
    <x v="1"/>
    <x v="1"/>
    <x v="0"/>
    <x v="2"/>
    <x v="3"/>
    <x v="3"/>
    <x v="31"/>
    <x v="0"/>
    <n v="200000"/>
  </r>
  <r>
    <x v="6"/>
    <x v="1"/>
    <x v="1"/>
    <x v="0"/>
    <x v="0"/>
    <x v="0"/>
    <x v="4"/>
    <x v="6"/>
    <x v="0"/>
    <n v="1400000"/>
  </r>
  <r>
    <x v="6"/>
    <x v="1"/>
    <x v="1"/>
    <x v="0"/>
    <x v="0"/>
    <x v="0"/>
    <x v="4"/>
    <x v="7"/>
    <x v="0"/>
    <n v="88211"/>
  </r>
  <r>
    <x v="6"/>
    <x v="1"/>
    <x v="1"/>
    <x v="0"/>
    <x v="0"/>
    <x v="0"/>
    <x v="4"/>
    <x v="8"/>
    <x v="0"/>
    <n v="124017.58333333334"/>
  </r>
  <r>
    <x v="6"/>
    <x v="1"/>
    <x v="1"/>
    <x v="0"/>
    <x v="0"/>
    <x v="0"/>
    <x v="4"/>
    <x v="9"/>
    <x v="0"/>
    <n v="14882.11"/>
  </r>
  <r>
    <x v="6"/>
    <x v="1"/>
    <x v="1"/>
    <x v="0"/>
    <x v="0"/>
    <x v="0"/>
    <x v="4"/>
    <x v="10"/>
    <x v="0"/>
    <n v="124017.58333333334"/>
  </r>
  <r>
    <x v="6"/>
    <x v="1"/>
    <x v="1"/>
    <x v="0"/>
    <x v="0"/>
    <x v="0"/>
    <x v="4"/>
    <x v="11"/>
    <x v="0"/>
    <n v="58333.333333333328"/>
  </r>
  <r>
    <x v="6"/>
    <x v="1"/>
    <x v="1"/>
    <x v="0"/>
    <x v="0"/>
    <x v="0"/>
    <x v="4"/>
    <x v="12"/>
    <x v="0"/>
    <n v="88211"/>
  </r>
  <r>
    <x v="6"/>
    <x v="1"/>
    <x v="1"/>
    <x v="0"/>
    <x v="0"/>
    <x v="0"/>
    <x v="4"/>
    <x v="13"/>
    <x v="0"/>
    <n v="7308"/>
  </r>
  <r>
    <x v="6"/>
    <x v="1"/>
    <x v="1"/>
    <x v="0"/>
    <x v="0"/>
    <x v="0"/>
    <x v="4"/>
    <x v="14"/>
    <x v="0"/>
    <n v="168000"/>
  </r>
  <r>
    <x v="6"/>
    <x v="1"/>
    <x v="1"/>
    <x v="0"/>
    <x v="0"/>
    <x v="0"/>
    <x v="4"/>
    <x v="15"/>
    <x v="0"/>
    <n v="56000"/>
  </r>
  <r>
    <x v="6"/>
    <x v="1"/>
    <x v="1"/>
    <x v="0"/>
    <x v="0"/>
    <x v="0"/>
    <x v="4"/>
    <x v="15"/>
    <x v="0"/>
    <n v="56000"/>
  </r>
  <r>
    <x v="6"/>
    <x v="1"/>
    <x v="1"/>
    <x v="0"/>
    <x v="0"/>
    <x v="0"/>
    <x v="9"/>
    <x v="30"/>
    <x v="0"/>
    <n v="390621"/>
  </r>
  <r>
    <x v="6"/>
    <x v="1"/>
    <x v="1"/>
    <x v="0"/>
    <x v="0"/>
    <x v="0"/>
    <x v="5"/>
    <x v="26"/>
    <x v="0"/>
    <m/>
  </r>
  <r>
    <x v="6"/>
    <x v="1"/>
    <x v="1"/>
    <x v="0"/>
    <x v="0"/>
    <x v="0"/>
    <x v="6"/>
    <x v="17"/>
    <x v="0"/>
    <m/>
  </r>
  <r>
    <x v="6"/>
    <x v="1"/>
    <x v="1"/>
    <x v="0"/>
    <x v="0"/>
    <x v="0"/>
    <x v="0"/>
    <x v="0"/>
    <x v="0"/>
    <m/>
  </r>
  <r>
    <x v="6"/>
    <x v="1"/>
    <x v="1"/>
    <x v="0"/>
    <x v="0"/>
    <x v="0"/>
    <x v="0"/>
    <x v="1"/>
    <x v="0"/>
    <n v="150000"/>
  </r>
  <r>
    <x v="6"/>
    <x v="1"/>
    <x v="1"/>
    <x v="0"/>
    <x v="0"/>
    <x v="0"/>
    <x v="1"/>
    <x v="2"/>
    <x v="0"/>
    <m/>
  </r>
  <r>
    <x v="6"/>
    <x v="1"/>
    <x v="1"/>
    <x v="0"/>
    <x v="0"/>
    <x v="0"/>
    <x v="2"/>
    <x v="18"/>
    <x v="0"/>
    <m/>
  </r>
  <r>
    <x v="6"/>
    <x v="1"/>
    <x v="1"/>
    <x v="0"/>
    <x v="0"/>
    <x v="0"/>
    <x v="2"/>
    <x v="3"/>
    <x v="0"/>
    <n v="30000"/>
  </r>
  <r>
    <x v="6"/>
    <x v="1"/>
    <x v="1"/>
    <x v="0"/>
    <x v="0"/>
    <x v="0"/>
    <x v="2"/>
    <x v="19"/>
    <x v="0"/>
    <m/>
  </r>
  <r>
    <x v="6"/>
    <x v="1"/>
    <x v="1"/>
    <x v="0"/>
    <x v="0"/>
    <x v="1"/>
    <x v="7"/>
    <x v="20"/>
    <x v="0"/>
    <m/>
  </r>
  <r>
    <x v="6"/>
    <x v="1"/>
    <x v="1"/>
    <x v="0"/>
    <x v="0"/>
    <x v="1"/>
    <x v="7"/>
    <x v="21"/>
    <x v="0"/>
    <m/>
  </r>
  <r>
    <x v="6"/>
    <x v="1"/>
    <x v="1"/>
    <x v="0"/>
    <x v="0"/>
    <x v="1"/>
    <x v="2"/>
    <x v="4"/>
    <x v="0"/>
    <m/>
  </r>
  <r>
    <x v="6"/>
    <x v="1"/>
    <x v="1"/>
    <x v="0"/>
    <x v="0"/>
    <x v="1"/>
    <x v="8"/>
    <x v="22"/>
    <x v="0"/>
    <m/>
  </r>
  <r>
    <x v="6"/>
    <x v="1"/>
    <x v="1"/>
    <x v="0"/>
    <x v="0"/>
    <x v="1"/>
    <x v="8"/>
    <x v="23"/>
    <x v="0"/>
    <m/>
  </r>
  <r>
    <x v="6"/>
    <x v="1"/>
    <x v="1"/>
    <x v="0"/>
    <x v="0"/>
    <x v="4"/>
    <x v="2"/>
    <x v="28"/>
    <x v="0"/>
    <m/>
  </r>
  <r>
    <x v="7"/>
    <x v="1"/>
    <x v="1"/>
    <x v="0"/>
    <x v="1"/>
    <x v="2"/>
    <x v="3"/>
    <x v="5"/>
    <x v="0"/>
    <n v="991900"/>
  </r>
  <r>
    <x v="7"/>
    <x v="1"/>
    <x v="1"/>
    <x v="1"/>
    <x v="1"/>
    <x v="2"/>
    <x v="3"/>
    <x v="5"/>
    <x v="0"/>
    <n v="2704440"/>
  </r>
  <r>
    <x v="7"/>
    <x v="1"/>
    <x v="1"/>
    <x v="0"/>
    <x v="2"/>
    <x v="3"/>
    <x v="3"/>
    <x v="24"/>
    <x v="0"/>
    <m/>
  </r>
  <r>
    <x v="7"/>
    <x v="1"/>
    <x v="1"/>
    <x v="0"/>
    <x v="2"/>
    <x v="3"/>
    <x v="3"/>
    <x v="25"/>
    <x v="0"/>
    <n v="0"/>
  </r>
  <r>
    <x v="7"/>
    <x v="1"/>
    <x v="1"/>
    <x v="0"/>
    <x v="2"/>
    <x v="3"/>
    <x v="3"/>
    <x v="29"/>
    <x v="0"/>
    <n v="150000"/>
  </r>
  <r>
    <x v="7"/>
    <x v="1"/>
    <x v="1"/>
    <x v="0"/>
    <x v="2"/>
    <x v="3"/>
    <x v="3"/>
    <x v="31"/>
    <x v="0"/>
    <n v="200000"/>
  </r>
  <r>
    <x v="7"/>
    <x v="1"/>
    <x v="1"/>
    <x v="0"/>
    <x v="0"/>
    <x v="0"/>
    <x v="4"/>
    <x v="6"/>
    <x v="0"/>
    <n v="1400000"/>
  </r>
  <r>
    <x v="7"/>
    <x v="1"/>
    <x v="1"/>
    <x v="0"/>
    <x v="0"/>
    <x v="0"/>
    <x v="4"/>
    <x v="7"/>
    <x v="0"/>
    <n v="88211"/>
  </r>
  <r>
    <x v="7"/>
    <x v="1"/>
    <x v="1"/>
    <x v="0"/>
    <x v="0"/>
    <x v="0"/>
    <x v="4"/>
    <x v="8"/>
    <x v="0"/>
    <n v="124017.58333333334"/>
  </r>
  <r>
    <x v="7"/>
    <x v="1"/>
    <x v="1"/>
    <x v="0"/>
    <x v="0"/>
    <x v="0"/>
    <x v="4"/>
    <x v="9"/>
    <x v="0"/>
    <n v="14882.11"/>
  </r>
  <r>
    <x v="7"/>
    <x v="1"/>
    <x v="1"/>
    <x v="0"/>
    <x v="0"/>
    <x v="0"/>
    <x v="4"/>
    <x v="10"/>
    <x v="0"/>
    <n v="124017.58333333334"/>
  </r>
  <r>
    <x v="7"/>
    <x v="1"/>
    <x v="1"/>
    <x v="0"/>
    <x v="0"/>
    <x v="0"/>
    <x v="4"/>
    <x v="11"/>
    <x v="0"/>
    <n v="58333.333333333328"/>
  </r>
  <r>
    <x v="7"/>
    <x v="1"/>
    <x v="1"/>
    <x v="0"/>
    <x v="0"/>
    <x v="0"/>
    <x v="4"/>
    <x v="12"/>
    <x v="0"/>
    <n v="88211"/>
  </r>
  <r>
    <x v="7"/>
    <x v="1"/>
    <x v="1"/>
    <x v="0"/>
    <x v="0"/>
    <x v="0"/>
    <x v="4"/>
    <x v="13"/>
    <x v="0"/>
    <n v="7308"/>
  </r>
  <r>
    <x v="7"/>
    <x v="1"/>
    <x v="1"/>
    <x v="0"/>
    <x v="0"/>
    <x v="0"/>
    <x v="4"/>
    <x v="14"/>
    <x v="0"/>
    <n v="168000"/>
  </r>
  <r>
    <x v="7"/>
    <x v="1"/>
    <x v="1"/>
    <x v="0"/>
    <x v="0"/>
    <x v="0"/>
    <x v="4"/>
    <x v="15"/>
    <x v="0"/>
    <n v="56000"/>
  </r>
  <r>
    <x v="7"/>
    <x v="1"/>
    <x v="1"/>
    <x v="0"/>
    <x v="0"/>
    <x v="0"/>
    <x v="4"/>
    <x v="15"/>
    <x v="0"/>
    <n v="56000"/>
  </r>
  <r>
    <x v="7"/>
    <x v="1"/>
    <x v="1"/>
    <x v="0"/>
    <x v="0"/>
    <x v="0"/>
    <x v="9"/>
    <x v="30"/>
    <x v="0"/>
    <n v="390621"/>
  </r>
  <r>
    <x v="7"/>
    <x v="1"/>
    <x v="1"/>
    <x v="0"/>
    <x v="0"/>
    <x v="0"/>
    <x v="5"/>
    <x v="26"/>
    <x v="0"/>
    <m/>
  </r>
  <r>
    <x v="7"/>
    <x v="1"/>
    <x v="1"/>
    <x v="0"/>
    <x v="0"/>
    <x v="0"/>
    <x v="6"/>
    <x v="17"/>
    <x v="0"/>
    <m/>
  </r>
  <r>
    <x v="7"/>
    <x v="1"/>
    <x v="1"/>
    <x v="0"/>
    <x v="0"/>
    <x v="0"/>
    <x v="0"/>
    <x v="0"/>
    <x v="0"/>
    <m/>
  </r>
  <r>
    <x v="7"/>
    <x v="1"/>
    <x v="1"/>
    <x v="0"/>
    <x v="0"/>
    <x v="0"/>
    <x v="0"/>
    <x v="1"/>
    <x v="0"/>
    <n v="150000"/>
  </r>
  <r>
    <x v="7"/>
    <x v="1"/>
    <x v="1"/>
    <x v="0"/>
    <x v="0"/>
    <x v="0"/>
    <x v="1"/>
    <x v="2"/>
    <x v="0"/>
    <m/>
  </r>
  <r>
    <x v="7"/>
    <x v="1"/>
    <x v="1"/>
    <x v="0"/>
    <x v="0"/>
    <x v="0"/>
    <x v="2"/>
    <x v="18"/>
    <x v="0"/>
    <m/>
  </r>
  <r>
    <x v="7"/>
    <x v="1"/>
    <x v="1"/>
    <x v="0"/>
    <x v="0"/>
    <x v="0"/>
    <x v="2"/>
    <x v="3"/>
    <x v="0"/>
    <n v="30000"/>
  </r>
  <r>
    <x v="7"/>
    <x v="1"/>
    <x v="1"/>
    <x v="0"/>
    <x v="0"/>
    <x v="0"/>
    <x v="2"/>
    <x v="19"/>
    <x v="0"/>
    <m/>
  </r>
  <r>
    <x v="7"/>
    <x v="1"/>
    <x v="1"/>
    <x v="0"/>
    <x v="0"/>
    <x v="1"/>
    <x v="7"/>
    <x v="20"/>
    <x v="0"/>
    <m/>
  </r>
  <r>
    <x v="7"/>
    <x v="1"/>
    <x v="1"/>
    <x v="0"/>
    <x v="0"/>
    <x v="1"/>
    <x v="7"/>
    <x v="21"/>
    <x v="0"/>
    <m/>
  </r>
  <r>
    <x v="7"/>
    <x v="1"/>
    <x v="1"/>
    <x v="0"/>
    <x v="0"/>
    <x v="1"/>
    <x v="2"/>
    <x v="4"/>
    <x v="0"/>
    <m/>
  </r>
  <r>
    <x v="7"/>
    <x v="1"/>
    <x v="1"/>
    <x v="0"/>
    <x v="0"/>
    <x v="1"/>
    <x v="8"/>
    <x v="22"/>
    <x v="0"/>
    <m/>
  </r>
  <r>
    <x v="7"/>
    <x v="1"/>
    <x v="1"/>
    <x v="0"/>
    <x v="0"/>
    <x v="1"/>
    <x v="8"/>
    <x v="23"/>
    <x v="0"/>
    <m/>
  </r>
  <r>
    <x v="7"/>
    <x v="1"/>
    <x v="1"/>
    <x v="0"/>
    <x v="0"/>
    <x v="4"/>
    <x v="2"/>
    <x v="28"/>
    <x v="0"/>
    <m/>
  </r>
  <r>
    <x v="8"/>
    <x v="1"/>
    <x v="1"/>
    <x v="0"/>
    <x v="1"/>
    <x v="2"/>
    <x v="3"/>
    <x v="5"/>
    <x v="0"/>
    <n v="1032300.0000000001"/>
  </r>
  <r>
    <x v="8"/>
    <x v="1"/>
    <x v="1"/>
    <x v="1"/>
    <x v="1"/>
    <x v="2"/>
    <x v="3"/>
    <x v="5"/>
    <x v="0"/>
    <n v="1365300.0000000002"/>
  </r>
  <r>
    <x v="8"/>
    <x v="1"/>
    <x v="1"/>
    <x v="0"/>
    <x v="2"/>
    <x v="3"/>
    <x v="3"/>
    <x v="24"/>
    <x v="0"/>
    <n v="0"/>
  </r>
  <r>
    <x v="8"/>
    <x v="1"/>
    <x v="1"/>
    <x v="0"/>
    <x v="2"/>
    <x v="3"/>
    <x v="3"/>
    <x v="25"/>
    <x v="0"/>
    <n v="250000"/>
  </r>
  <r>
    <x v="8"/>
    <x v="1"/>
    <x v="1"/>
    <x v="0"/>
    <x v="2"/>
    <x v="3"/>
    <x v="3"/>
    <x v="29"/>
    <x v="0"/>
    <n v="150000"/>
  </r>
  <r>
    <x v="8"/>
    <x v="1"/>
    <x v="1"/>
    <x v="0"/>
    <x v="2"/>
    <x v="3"/>
    <x v="3"/>
    <x v="31"/>
    <x v="0"/>
    <n v="200000"/>
  </r>
  <r>
    <x v="8"/>
    <x v="1"/>
    <x v="1"/>
    <x v="0"/>
    <x v="0"/>
    <x v="0"/>
    <x v="4"/>
    <x v="6"/>
    <x v="0"/>
    <n v="1400000"/>
  </r>
  <r>
    <x v="8"/>
    <x v="1"/>
    <x v="1"/>
    <x v="0"/>
    <x v="0"/>
    <x v="0"/>
    <x v="4"/>
    <x v="7"/>
    <x v="0"/>
    <n v="88211"/>
  </r>
  <r>
    <x v="8"/>
    <x v="1"/>
    <x v="1"/>
    <x v="0"/>
    <x v="0"/>
    <x v="0"/>
    <x v="4"/>
    <x v="8"/>
    <x v="0"/>
    <n v="124017.58333333334"/>
  </r>
  <r>
    <x v="8"/>
    <x v="1"/>
    <x v="1"/>
    <x v="0"/>
    <x v="0"/>
    <x v="0"/>
    <x v="4"/>
    <x v="9"/>
    <x v="0"/>
    <n v="14882.11"/>
  </r>
  <r>
    <x v="8"/>
    <x v="1"/>
    <x v="1"/>
    <x v="0"/>
    <x v="0"/>
    <x v="0"/>
    <x v="4"/>
    <x v="10"/>
    <x v="0"/>
    <n v="124017.58333333334"/>
  </r>
  <r>
    <x v="8"/>
    <x v="1"/>
    <x v="1"/>
    <x v="0"/>
    <x v="0"/>
    <x v="0"/>
    <x v="4"/>
    <x v="11"/>
    <x v="0"/>
    <n v="58333.333333333328"/>
  </r>
  <r>
    <x v="8"/>
    <x v="1"/>
    <x v="1"/>
    <x v="0"/>
    <x v="0"/>
    <x v="0"/>
    <x v="4"/>
    <x v="12"/>
    <x v="0"/>
    <n v="88211"/>
  </r>
  <r>
    <x v="8"/>
    <x v="1"/>
    <x v="1"/>
    <x v="0"/>
    <x v="0"/>
    <x v="0"/>
    <x v="4"/>
    <x v="13"/>
    <x v="0"/>
    <n v="7308"/>
  </r>
  <r>
    <x v="8"/>
    <x v="1"/>
    <x v="1"/>
    <x v="0"/>
    <x v="0"/>
    <x v="0"/>
    <x v="4"/>
    <x v="14"/>
    <x v="0"/>
    <n v="168000"/>
  </r>
  <r>
    <x v="8"/>
    <x v="1"/>
    <x v="1"/>
    <x v="0"/>
    <x v="0"/>
    <x v="0"/>
    <x v="4"/>
    <x v="15"/>
    <x v="0"/>
    <n v="56000"/>
  </r>
  <r>
    <x v="8"/>
    <x v="1"/>
    <x v="1"/>
    <x v="0"/>
    <x v="0"/>
    <x v="0"/>
    <x v="4"/>
    <x v="15"/>
    <x v="0"/>
    <n v="56000"/>
  </r>
  <r>
    <x v="8"/>
    <x v="1"/>
    <x v="1"/>
    <x v="0"/>
    <x v="0"/>
    <x v="0"/>
    <x v="9"/>
    <x v="30"/>
    <x v="0"/>
    <n v="390621"/>
  </r>
  <r>
    <x v="8"/>
    <x v="1"/>
    <x v="1"/>
    <x v="0"/>
    <x v="0"/>
    <x v="0"/>
    <x v="5"/>
    <x v="26"/>
    <x v="0"/>
    <m/>
  </r>
  <r>
    <x v="8"/>
    <x v="1"/>
    <x v="1"/>
    <x v="0"/>
    <x v="0"/>
    <x v="0"/>
    <x v="6"/>
    <x v="17"/>
    <x v="0"/>
    <m/>
  </r>
  <r>
    <x v="8"/>
    <x v="1"/>
    <x v="1"/>
    <x v="0"/>
    <x v="0"/>
    <x v="0"/>
    <x v="0"/>
    <x v="0"/>
    <x v="0"/>
    <m/>
  </r>
  <r>
    <x v="8"/>
    <x v="1"/>
    <x v="1"/>
    <x v="0"/>
    <x v="0"/>
    <x v="0"/>
    <x v="0"/>
    <x v="1"/>
    <x v="0"/>
    <n v="150000"/>
  </r>
  <r>
    <x v="8"/>
    <x v="1"/>
    <x v="1"/>
    <x v="0"/>
    <x v="0"/>
    <x v="0"/>
    <x v="1"/>
    <x v="2"/>
    <x v="0"/>
    <m/>
  </r>
  <r>
    <x v="8"/>
    <x v="1"/>
    <x v="1"/>
    <x v="0"/>
    <x v="0"/>
    <x v="0"/>
    <x v="2"/>
    <x v="18"/>
    <x v="0"/>
    <m/>
  </r>
  <r>
    <x v="8"/>
    <x v="1"/>
    <x v="1"/>
    <x v="0"/>
    <x v="0"/>
    <x v="0"/>
    <x v="2"/>
    <x v="3"/>
    <x v="0"/>
    <n v="30000"/>
  </r>
  <r>
    <x v="8"/>
    <x v="1"/>
    <x v="1"/>
    <x v="0"/>
    <x v="0"/>
    <x v="0"/>
    <x v="2"/>
    <x v="19"/>
    <x v="0"/>
    <m/>
  </r>
  <r>
    <x v="8"/>
    <x v="1"/>
    <x v="1"/>
    <x v="0"/>
    <x v="0"/>
    <x v="1"/>
    <x v="7"/>
    <x v="20"/>
    <x v="0"/>
    <m/>
  </r>
  <r>
    <x v="8"/>
    <x v="1"/>
    <x v="1"/>
    <x v="0"/>
    <x v="0"/>
    <x v="1"/>
    <x v="7"/>
    <x v="21"/>
    <x v="0"/>
    <m/>
  </r>
  <r>
    <x v="8"/>
    <x v="1"/>
    <x v="1"/>
    <x v="0"/>
    <x v="0"/>
    <x v="1"/>
    <x v="2"/>
    <x v="4"/>
    <x v="0"/>
    <m/>
  </r>
  <r>
    <x v="8"/>
    <x v="1"/>
    <x v="1"/>
    <x v="0"/>
    <x v="0"/>
    <x v="1"/>
    <x v="8"/>
    <x v="22"/>
    <x v="0"/>
    <m/>
  </r>
  <r>
    <x v="8"/>
    <x v="1"/>
    <x v="1"/>
    <x v="0"/>
    <x v="0"/>
    <x v="1"/>
    <x v="8"/>
    <x v="23"/>
    <x v="0"/>
    <m/>
  </r>
  <r>
    <x v="8"/>
    <x v="1"/>
    <x v="1"/>
    <x v="0"/>
    <x v="0"/>
    <x v="4"/>
    <x v="2"/>
    <x v="28"/>
    <x v="0"/>
    <m/>
  </r>
  <r>
    <x v="9"/>
    <x v="1"/>
    <x v="1"/>
    <x v="0"/>
    <x v="1"/>
    <x v="2"/>
    <x v="3"/>
    <x v="5"/>
    <x v="0"/>
    <n v="1500000"/>
  </r>
  <r>
    <x v="9"/>
    <x v="1"/>
    <x v="1"/>
    <x v="1"/>
    <x v="1"/>
    <x v="2"/>
    <x v="3"/>
    <x v="5"/>
    <x v="0"/>
    <n v="2800000"/>
  </r>
  <r>
    <x v="9"/>
    <x v="1"/>
    <x v="1"/>
    <x v="0"/>
    <x v="2"/>
    <x v="3"/>
    <x v="3"/>
    <x v="24"/>
    <x v="0"/>
    <n v="0"/>
  </r>
  <r>
    <x v="9"/>
    <x v="1"/>
    <x v="1"/>
    <x v="0"/>
    <x v="2"/>
    <x v="3"/>
    <x v="3"/>
    <x v="25"/>
    <x v="0"/>
    <n v="3200000"/>
  </r>
  <r>
    <x v="9"/>
    <x v="1"/>
    <x v="1"/>
    <x v="0"/>
    <x v="2"/>
    <x v="3"/>
    <x v="3"/>
    <x v="29"/>
    <x v="0"/>
    <n v="150000"/>
  </r>
  <r>
    <x v="9"/>
    <x v="1"/>
    <x v="1"/>
    <x v="0"/>
    <x v="2"/>
    <x v="3"/>
    <x v="3"/>
    <x v="31"/>
    <x v="0"/>
    <n v="200000"/>
  </r>
  <r>
    <x v="9"/>
    <x v="1"/>
    <x v="1"/>
    <x v="0"/>
    <x v="0"/>
    <x v="0"/>
    <x v="4"/>
    <x v="6"/>
    <x v="0"/>
    <n v="1400000"/>
  </r>
  <r>
    <x v="9"/>
    <x v="1"/>
    <x v="1"/>
    <x v="0"/>
    <x v="0"/>
    <x v="0"/>
    <x v="4"/>
    <x v="7"/>
    <x v="0"/>
    <n v="88211"/>
  </r>
  <r>
    <x v="9"/>
    <x v="1"/>
    <x v="1"/>
    <x v="0"/>
    <x v="0"/>
    <x v="0"/>
    <x v="4"/>
    <x v="8"/>
    <x v="0"/>
    <n v="124017.58333333334"/>
  </r>
  <r>
    <x v="9"/>
    <x v="1"/>
    <x v="1"/>
    <x v="0"/>
    <x v="0"/>
    <x v="0"/>
    <x v="4"/>
    <x v="9"/>
    <x v="0"/>
    <n v="14882.11"/>
  </r>
  <r>
    <x v="9"/>
    <x v="1"/>
    <x v="1"/>
    <x v="0"/>
    <x v="0"/>
    <x v="0"/>
    <x v="4"/>
    <x v="10"/>
    <x v="0"/>
    <n v="124017.58333333334"/>
  </r>
  <r>
    <x v="9"/>
    <x v="1"/>
    <x v="1"/>
    <x v="0"/>
    <x v="0"/>
    <x v="0"/>
    <x v="4"/>
    <x v="11"/>
    <x v="0"/>
    <n v="58333.333333333328"/>
  </r>
  <r>
    <x v="9"/>
    <x v="1"/>
    <x v="1"/>
    <x v="0"/>
    <x v="0"/>
    <x v="0"/>
    <x v="4"/>
    <x v="12"/>
    <x v="0"/>
    <n v="88211"/>
  </r>
  <r>
    <x v="9"/>
    <x v="1"/>
    <x v="1"/>
    <x v="0"/>
    <x v="0"/>
    <x v="0"/>
    <x v="4"/>
    <x v="13"/>
    <x v="0"/>
    <n v="7308"/>
  </r>
  <r>
    <x v="9"/>
    <x v="1"/>
    <x v="1"/>
    <x v="0"/>
    <x v="0"/>
    <x v="0"/>
    <x v="4"/>
    <x v="14"/>
    <x v="0"/>
    <n v="168000"/>
  </r>
  <r>
    <x v="9"/>
    <x v="1"/>
    <x v="1"/>
    <x v="0"/>
    <x v="0"/>
    <x v="0"/>
    <x v="4"/>
    <x v="15"/>
    <x v="0"/>
    <n v="56000"/>
  </r>
  <r>
    <x v="9"/>
    <x v="1"/>
    <x v="1"/>
    <x v="0"/>
    <x v="0"/>
    <x v="0"/>
    <x v="4"/>
    <x v="15"/>
    <x v="0"/>
    <n v="56000"/>
  </r>
  <r>
    <x v="9"/>
    <x v="1"/>
    <x v="1"/>
    <x v="0"/>
    <x v="0"/>
    <x v="0"/>
    <x v="9"/>
    <x v="30"/>
    <x v="0"/>
    <n v="390621"/>
  </r>
  <r>
    <x v="9"/>
    <x v="1"/>
    <x v="1"/>
    <x v="0"/>
    <x v="0"/>
    <x v="0"/>
    <x v="5"/>
    <x v="26"/>
    <x v="0"/>
    <m/>
  </r>
  <r>
    <x v="9"/>
    <x v="1"/>
    <x v="1"/>
    <x v="0"/>
    <x v="0"/>
    <x v="0"/>
    <x v="6"/>
    <x v="17"/>
    <x v="0"/>
    <m/>
  </r>
  <r>
    <x v="9"/>
    <x v="1"/>
    <x v="1"/>
    <x v="0"/>
    <x v="0"/>
    <x v="0"/>
    <x v="0"/>
    <x v="0"/>
    <x v="0"/>
    <m/>
  </r>
  <r>
    <x v="9"/>
    <x v="1"/>
    <x v="1"/>
    <x v="0"/>
    <x v="0"/>
    <x v="0"/>
    <x v="0"/>
    <x v="1"/>
    <x v="0"/>
    <n v="150000"/>
  </r>
  <r>
    <x v="9"/>
    <x v="1"/>
    <x v="1"/>
    <x v="0"/>
    <x v="0"/>
    <x v="0"/>
    <x v="1"/>
    <x v="2"/>
    <x v="0"/>
    <m/>
  </r>
  <r>
    <x v="9"/>
    <x v="1"/>
    <x v="1"/>
    <x v="0"/>
    <x v="0"/>
    <x v="0"/>
    <x v="2"/>
    <x v="18"/>
    <x v="0"/>
    <m/>
  </r>
  <r>
    <x v="9"/>
    <x v="1"/>
    <x v="1"/>
    <x v="0"/>
    <x v="0"/>
    <x v="0"/>
    <x v="2"/>
    <x v="3"/>
    <x v="0"/>
    <n v="30000"/>
  </r>
  <r>
    <x v="9"/>
    <x v="1"/>
    <x v="1"/>
    <x v="0"/>
    <x v="0"/>
    <x v="0"/>
    <x v="2"/>
    <x v="19"/>
    <x v="0"/>
    <m/>
  </r>
  <r>
    <x v="9"/>
    <x v="1"/>
    <x v="1"/>
    <x v="0"/>
    <x v="0"/>
    <x v="1"/>
    <x v="7"/>
    <x v="20"/>
    <x v="0"/>
    <m/>
  </r>
  <r>
    <x v="9"/>
    <x v="1"/>
    <x v="1"/>
    <x v="0"/>
    <x v="0"/>
    <x v="1"/>
    <x v="7"/>
    <x v="21"/>
    <x v="0"/>
    <m/>
  </r>
  <r>
    <x v="9"/>
    <x v="1"/>
    <x v="1"/>
    <x v="0"/>
    <x v="0"/>
    <x v="1"/>
    <x v="2"/>
    <x v="4"/>
    <x v="0"/>
    <m/>
  </r>
  <r>
    <x v="9"/>
    <x v="1"/>
    <x v="1"/>
    <x v="0"/>
    <x v="0"/>
    <x v="1"/>
    <x v="8"/>
    <x v="22"/>
    <x v="0"/>
    <m/>
  </r>
  <r>
    <x v="9"/>
    <x v="1"/>
    <x v="1"/>
    <x v="0"/>
    <x v="0"/>
    <x v="1"/>
    <x v="8"/>
    <x v="23"/>
    <x v="0"/>
    <m/>
  </r>
  <r>
    <x v="9"/>
    <x v="1"/>
    <x v="1"/>
    <x v="0"/>
    <x v="0"/>
    <x v="4"/>
    <x v="2"/>
    <x v="28"/>
    <x v="0"/>
    <m/>
  </r>
  <r>
    <x v="10"/>
    <x v="1"/>
    <x v="1"/>
    <x v="0"/>
    <x v="1"/>
    <x v="2"/>
    <x v="3"/>
    <x v="5"/>
    <x v="0"/>
    <n v="2400000"/>
  </r>
  <r>
    <x v="10"/>
    <x v="1"/>
    <x v="1"/>
    <x v="1"/>
    <x v="1"/>
    <x v="2"/>
    <x v="3"/>
    <x v="5"/>
    <x v="0"/>
    <n v="2800000"/>
  </r>
  <r>
    <x v="10"/>
    <x v="1"/>
    <x v="1"/>
    <x v="0"/>
    <x v="2"/>
    <x v="3"/>
    <x v="3"/>
    <x v="24"/>
    <x v="0"/>
    <n v="0"/>
  </r>
  <r>
    <x v="10"/>
    <x v="1"/>
    <x v="1"/>
    <x v="0"/>
    <x v="2"/>
    <x v="3"/>
    <x v="3"/>
    <x v="25"/>
    <x v="0"/>
    <n v="350000"/>
  </r>
  <r>
    <x v="10"/>
    <x v="1"/>
    <x v="1"/>
    <x v="0"/>
    <x v="2"/>
    <x v="3"/>
    <x v="3"/>
    <x v="29"/>
    <x v="0"/>
    <n v="150000"/>
  </r>
  <r>
    <x v="10"/>
    <x v="1"/>
    <x v="1"/>
    <x v="0"/>
    <x v="2"/>
    <x v="3"/>
    <x v="3"/>
    <x v="31"/>
    <x v="0"/>
    <n v="200000"/>
  </r>
  <r>
    <x v="10"/>
    <x v="1"/>
    <x v="1"/>
    <x v="0"/>
    <x v="0"/>
    <x v="0"/>
    <x v="4"/>
    <x v="6"/>
    <x v="0"/>
    <n v="1400000"/>
  </r>
  <r>
    <x v="10"/>
    <x v="1"/>
    <x v="1"/>
    <x v="0"/>
    <x v="0"/>
    <x v="0"/>
    <x v="4"/>
    <x v="7"/>
    <x v="0"/>
    <n v="88211"/>
  </r>
  <r>
    <x v="10"/>
    <x v="1"/>
    <x v="1"/>
    <x v="0"/>
    <x v="0"/>
    <x v="0"/>
    <x v="4"/>
    <x v="8"/>
    <x v="0"/>
    <n v="124017.58333333334"/>
  </r>
  <r>
    <x v="10"/>
    <x v="1"/>
    <x v="1"/>
    <x v="0"/>
    <x v="0"/>
    <x v="0"/>
    <x v="4"/>
    <x v="9"/>
    <x v="0"/>
    <n v="14882.11"/>
  </r>
  <r>
    <x v="10"/>
    <x v="1"/>
    <x v="1"/>
    <x v="0"/>
    <x v="0"/>
    <x v="0"/>
    <x v="4"/>
    <x v="10"/>
    <x v="0"/>
    <n v="124017.58333333334"/>
  </r>
  <r>
    <x v="10"/>
    <x v="1"/>
    <x v="1"/>
    <x v="0"/>
    <x v="0"/>
    <x v="0"/>
    <x v="4"/>
    <x v="11"/>
    <x v="0"/>
    <n v="58333.333333333328"/>
  </r>
  <r>
    <x v="10"/>
    <x v="1"/>
    <x v="1"/>
    <x v="0"/>
    <x v="0"/>
    <x v="0"/>
    <x v="4"/>
    <x v="12"/>
    <x v="0"/>
    <n v="88211"/>
  </r>
  <r>
    <x v="10"/>
    <x v="1"/>
    <x v="1"/>
    <x v="0"/>
    <x v="0"/>
    <x v="0"/>
    <x v="4"/>
    <x v="13"/>
    <x v="0"/>
    <n v="7308"/>
  </r>
  <r>
    <x v="10"/>
    <x v="1"/>
    <x v="1"/>
    <x v="0"/>
    <x v="0"/>
    <x v="0"/>
    <x v="4"/>
    <x v="14"/>
    <x v="0"/>
    <n v="168000"/>
  </r>
  <r>
    <x v="10"/>
    <x v="1"/>
    <x v="1"/>
    <x v="0"/>
    <x v="0"/>
    <x v="0"/>
    <x v="4"/>
    <x v="15"/>
    <x v="0"/>
    <n v="56000"/>
  </r>
  <r>
    <x v="10"/>
    <x v="1"/>
    <x v="1"/>
    <x v="0"/>
    <x v="0"/>
    <x v="0"/>
    <x v="4"/>
    <x v="15"/>
    <x v="0"/>
    <n v="56000"/>
  </r>
  <r>
    <x v="10"/>
    <x v="1"/>
    <x v="1"/>
    <x v="0"/>
    <x v="0"/>
    <x v="0"/>
    <x v="9"/>
    <x v="30"/>
    <x v="0"/>
    <n v="390621"/>
  </r>
  <r>
    <x v="10"/>
    <x v="1"/>
    <x v="1"/>
    <x v="0"/>
    <x v="0"/>
    <x v="0"/>
    <x v="5"/>
    <x v="26"/>
    <x v="0"/>
    <m/>
  </r>
  <r>
    <x v="10"/>
    <x v="1"/>
    <x v="1"/>
    <x v="0"/>
    <x v="0"/>
    <x v="0"/>
    <x v="6"/>
    <x v="17"/>
    <x v="0"/>
    <m/>
  </r>
  <r>
    <x v="10"/>
    <x v="1"/>
    <x v="1"/>
    <x v="0"/>
    <x v="0"/>
    <x v="0"/>
    <x v="0"/>
    <x v="0"/>
    <x v="0"/>
    <m/>
  </r>
  <r>
    <x v="10"/>
    <x v="1"/>
    <x v="1"/>
    <x v="0"/>
    <x v="0"/>
    <x v="0"/>
    <x v="0"/>
    <x v="1"/>
    <x v="0"/>
    <n v="150000"/>
  </r>
  <r>
    <x v="10"/>
    <x v="1"/>
    <x v="1"/>
    <x v="0"/>
    <x v="0"/>
    <x v="0"/>
    <x v="1"/>
    <x v="2"/>
    <x v="0"/>
    <m/>
  </r>
  <r>
    <x v="10"/>
    <x v="1"/>
    <x v="1"/>
    <x v="0"/>
    <x v="0"/>
    <x v="0"/>
    <x v="2"/>
    <x v="18"/>
    <x v="0"/>
    <m/>
  </r>
  <r>
    <x v="10"/>
    <x v="1"/>
    <x v="1"/>
    <x v="0"/>
    <x v="0"/>
    <x v="0"/>
    <x v="2"/>
    <x v="3"/>
    <x v="0"/>
    <n v="30000"/>
  </r>
  <r>
    <x v="10"/>
    <x v="1"/>
    <x v="1"/>
    <x v="0"/>
    <x v="0"/>
    <x v="0"/>
    <x v="2"/>
    <x v="19"/>
    <x v="0"/>
    <m/>
  </r>
  <r>
    <x v="10"/>
    <x v="1"/>
    <x v="1"/>
    <x v="0"/>
    <x v="0"/>
    <x v="1"/>
    <x v="7"/>
    <x v="20"/>
    <x v="0"/>
    <m/>
  </r>
  <r>
    <x v="10"/>
    <x v="1"/>
    <x v="1"/>
    <x v="0"/>
    <x v="0"/>
    <x v="1"/>
    <x v="7"/>
    <x v="21"/>
    <x v="0"/>
    <m/>
  </r>
  <r>
    <x v="10"/>
    <x v="1"/>
    <x v="1"/>
    <x v="0"/>
    <x v="0"/>
    <x v="1"/>
    <x v="2"/>
    <x v="4"/>
    <x v="0"/>
    <m/>
  </r>
  <r>
    <x v="10"/>
    <x v="1"/>
    <x v="1"/>
    <x v="0"/>
    <x v="0"/>
    <x v="1"/>
    <x v="8"/>
    <x v="22"/>
    <x v="0"/>
    <m/>
  </r>
  <r>
    <x v="10"/>
    <x v="1"/>
    <x v="1"/>
    <x v="0"/>
    <x v="0"/>
    <x v="1"/>
    <x v="8"/>
    <x v="23"/>
    <x v="0"/>
    <m/>
  </r>
  <r>
    <x v="10"/>
    <x v="1"/>
    <x v="1"/>
    <x v="0"/>
    <x v="0"/>
    <x v="4"/>
    <x v="2"/>
    <x v="28"/>
    <x v="0"/>
    <m/>
  </r>
  <r>
    <x v="11"/>
    <x v="1"/>
    <x v="1"/>
    <x v="0"/>
    <x v="1"/>
    <x v="2"/>
    <x v="3"/>
    <x v="5"/>
    <x v="0"/>
    <n v="1800000"/>
  </r>
  <r>
    <x v="11"/>
    <x v="1"/>
    <x v="1"/>
    <x v="1"/>
    <x v="1"/>
    <x v="2"/>
    <x v="3"/>
    <x v="5"/>
    <x v="0"/>
    <n v="2800000"/>
  </r>
  <r>
    <x v="11"/>
    <x v="1"/>
    <x v="1"/>
    <x v="0"/>
    <x v="2"/>
    <x v="3"/>
    <x v="3"/>
    <x v="24"/>
    <x v="0"/>
    <n v="2500000"/>
  </r>
  <r>
    <x v="11"/>
    <x v="1"/>
    <x v="1"/>
    <x v="0"/>
    <x v="2"/>
    <x v="3"/>
    <x v="3"/>
    <x v="25"/>
    <x v="0"/>
    <m/>
  </r>
  <r>
    <x v="11"/>
    <x v="1"/>
    <x v="1"/>
    <x v="0"/>
    <x v="2"/>
    <x v="3"/>
    <x v="3"/>
    <x v="29"/>
    <x v="0"/>
    <n v="150000"/>
  </r>
  <r>
    <x v="11"/>
    <x v="1"/>
    <x v="1"/>
    <x v="0"/>
    <x v="2"/>
    <x v="3"/>
    <x v="3"/>
    <x v="31"/>
    <x v="0"/>
    <n v="200000"/>
  </r>
  <r>
    <x v="11"/>
    <x v="1"/>
    <x v="1"/>
    <x v="0"/>
    <x v="0"/>
    <x v="0"/>
    <x v="4"/>
    <x v="6"/>
    <x v="0"/>
    <n v="1400000"/>
  </r>
  <r>
    <x v="11"/>
    <x v="1"/>
    <x v="1"/>
    <x v="0"/>
    <x v="0"/>
    <x v="0"/>
    <x v="4"/>
    <x v="7"/>
    <x v="0"/>
    <n v="88211"/>
  </r>
  <r>
    <x v="11"/>
    <x v="1"/>
    <x v="1"/>
    <x v="0"/>
    <x v="0"/>
    <x v="0"/>
    <x v="4"/>
    <x v="8"/>
    <x v="0"/>
    <n v="124017.58333333334"/>
  </r>
  <r>
    <x v="11"/>
    <x v="1"/>
    <x v="1"/>
    <x v="0"/>
    <x v="0"/>
    <x v="0"/>
    <x v="4"/>
    <x v="9"/>
    <x v="0"/>
    <n v="14882.11"/>
  </r>
  <r>
    <x v="11"/>
    <x v="1"/>
    <x v="1"/>
    <x v="0"/>
    <x v="0"/>
    <x v="0"/>
    <x v="4"/>
    <x v="10"/>
    <x v="0"/>
    <n v="124017.58333333334"/>
  </r>
  <r>
    <x v="11"/>
    <x v="1"/>
    <x v="1"/>
    <x v="0"/>
    <x v="0"/>
    <x v="0"/>
    <x v="4"/>
    <x v="11"/>
    <x v="0"/>
    <n v="58333.333333333328"/>
  </r>
  <r>
    <x v="11"/>
    <x v="1"/>
    <x v="1"/>
    <x v="0"/>
    <x v="0"/>
    <x v="0"/>
    <x v="4"/>
    <x v="12"/>
    <x v="0"/>
    <n v="88211"/>
  </r>
  <r>
    <x v="11"/>
    <x v="1"/>
    <x v="1"/>
    <x v="0"/>
    <x v="0"/>
    <x v="0"/>
    <x v="4"/>
    <x v="13"/>
    <x v="0"/>
    <n v="7308"/>
  </r>
  <r>
    <x v="11"/>
    <x v="1"/>
    <x v="1"/>
    <x v="0"/>
    <x v="0"/>
    <x v="0"/>
    <x v="4"/>
    <x v="14"/>
    <x v="0"/>
    <n v="168000"/>
  </r>
  <r>
    <x v="11"/>
    <x v="1"/>
    <x v="1"/>
    <x v="0"/>
    <x v="0"/>
    <x v="0"/>
    <x v="4"/>
    <x v="15"/>
    <x v="0"/>
    <n v="56000"/>
  </r>
  <r>
    <x v="11"/>
    <x v="1"/>
    <x v="1"/>
    <x v="0"/>
    <x v="0"/>
    <x v="0"/>
    <x v="4"/>
    <x v="15"/>
    <x v="0"/>
    <n v="56000"/>
  </r>
  <r>
    <x v="11"/>
    <x v="1"/>
    <x v="1"/>
    <x v="0"/>
    <x v="0"/>
    <x v="0"/>
    <x v="9"/>
    <x v="30"/>
    <x v="0"/>
    <n v="390621"/>
  </r>
  <r>
    <x v="11"/>
    <x v="1"/>
    <x v="1"/>
    <x v="0"/>
    <x v="0"/>
    <x v="0"/>
    <x v="5"/>
    <x v="26"/>
    <x v="0"/>
    <m/>
  </r>
  <r>
    <x v="11"/>
    <x v="1"/>
    <x v="1"/>
    <x v="0"/>
    <x v="0"/>
    <x v="0"/>
    <x v="6"/>
    <x v="17"/>
    <x v="0"/>
    <m/>
  </r>
  <r>
    <x v="11"/>
    <x v="1"/>
    <x v="1"/>
    <x v="0"/>
    <x v="0"/>
    <x v="0"/>
    <x v="0"/>
    <x v="0"/>
    <x v="0"/>
    <m/>
  </r>
  <r>
    <x v="11"/>
    <x v="1"/>
    <x v="1"/>
    <x v="0"/>
    <x v="0"/>
    <x v="0"/>
    <x v="0"/>
    <x v="1"/>
    <x v="0"/>
    <n v="150000"/>
  </r>
  <r>
    <x v="11"/>
    <x v="1"/>
    <x v="1"/>
    <x v="0"/>
    <x v="0"/>
    <x v="0"/>
    <x v="1"/>
    <x v="2"/>
    <x v="0"/>
    <m/>
  </r>
  <r>
    <x v="11"/>
    <x v="1"/>
    <x v="1"/>
    <x v="0"/>
    <x v="0"/>
    <x v="0"/>
    <x v="2"/>
    <x v="18"/>
    <x v="0"/>
    <m/>
  </r>
  <r>
    <x v="11"/>
    <x v="1"/>
    <x v="1"/>
    <x v="0"/>
    <x v="0"/>
    <x v="0"/>
    <x v="2"/>
    <x v="3"/>
    <x v="0"/>
    <n v="30000"/>
  </r>
  <r>
    <x v="11"/>
    <x v="1"/>
    <x v="1"/>
    <x v="0"/>
    <x v="0"/>
    <x v="0"/>
    <x v="2"/>
    <x v="19"/>
    <x v="0"/>
    <m/>
  </r>
  <r>
    <x v="11"/>
    <x v="1"/>
    <x v="1"/>
    <x v="0"/>
    <x v="0"/>
    <x v="1"/>
    <x v="7"/>
    <x v="20"/>
    <x v="0"/>
    <m/>
  </r>
  <r>
    <x v="11"/>
    <x v="1"/>
    <x v="1"/>
    <x v="0"/>
    <x v="0"/>
    <x v="1"/>
    <x v="7"/>
    <x v="21"/>
    <x v="0"/>
    <m/>
  </r>
  <r>
    <x v="11"/>
    <x v="1"/>
    <x v="1"/>
    <x v="0"/>
    <x v="0"/>
    <x v="1"/>
    <x v="2"/>
    <x v="4"/>
    <x v="0"/>
    <m/>
  </r>
  <r>
    <x v="11"/>
    <x v="1"/>
    <x v="1"/>
    <x v="0"/>
    <x v="0"/>
    <x v="1"/>
    <x v="8"/>
    <x v="22"/>
    <x v="0"/>
    <m/>
  </r>
  <r>
    <x v="11"/>
    <x v="1"/>
    <x v="1"/>
    <x v="0"/>
    <x v="0"/>
    <x v="1"/>
    <x v="8"/>
    <x v="23"/>
    <x v="0"/>
    <m/>
  </r>
  <r>
    <x v="11"/>
    <x v="1"/>
    <x v="1"/>
    <x v="0"/>
    <x v="0"/>
    <x v="4"/>
    <x v="2"/>
    <x v="28"/>
    <x v="0"/>
    <m/>
  </r>
  <r>
    <x v="0"/>
    <x v="1"/>
    <x v="1"/>
    <x v="0"/>
    <x v="1"/>
    <x v="2"/>
    <x v="3"/>
    <x v="5"/>
    <x v="0"/>
    <n v="2100000"/>
  </r>
  <r>
    <x v="0"/>
    <x v="1"/>
    <x v="1"/>
    <x v="1"/>
    <x v="1"/>
    <x v="2"/>
    <x v="3"/>
    <x v="5"/>
    <x v="0"/>
    <n v="2800000"/>
  </r>
  <r>
    <x v="0"/>
    <x v="1"/>
    <x v="1"/>
    <x v="0"/>
    <x v="2"/>
    <x v="3"/>
    <x v="3"/>
    <x v="24"/>
    <x v="0"/>
    <m/>
  </r>
  <r>
    <x v="0"/>
    <x v="1"/>
    <x v="1"/>
    <x v="0"/>
    <x v="2"/>
    <x v="3"/>
    <x v="3"/>
    <x v="25"/>
    <x v="0"/>
    <m/>
  </r>
  <r>
    <x v="0"/>
    <x v="1"/>
    <x v="1"/>
    <x v="0"/>
    <x v="2"/>
    <x v="3"/>
    <x v="3"/>
    <x v="29"/>
    <x v="0"/>
    <n v="150000"/>
  </r>
  <r>
    <x v="0"/>
    <x v="1"/>
    <x v="1"/>
    <x v="0"/>
    <x v="2"/>
    <x v="3"/>
    <x v="3"/>
    <x v="31"/>
    <x v="0"/>
    <n v="200000"/>
  </r>
  <r>
    <x v="0"/>
    <x v="1"/>
    <x v="1"/>
    <x v="0"/>
    <x v="0"/>
    <x v="0"/>
    <x v="4"/>
    <x v="6"/>
    <x v="0"/>
    <n v="1400000"/>
  </r>
  <r>
    <x v="0"/>
    <x v="1"/>
    <x v="1"/>
    <x v="0"/>
    <x v="0"/>
    <x v="0"/>
    <x v="4"/>
    <x v="7"/>
    <x v="0"/>
    <n v="88211"/>
  </r>
  <r>
    <x v="0"/>
    <x v="1"/>
    <x v="1"/>
    <x v="0"/>
    <x v="0"/>
    <x v="0"/>
    <x v="4"/>
    <x v="8"/>
    <x v="0"/>
    <n v="124017.58333333334"/>
  </r>
  <r>
    <x v="0"/>
    <x v="1"/>
    <x v="1"/>
    <x v="0"/>
    <x v="0"/>
    <x v="0"/>
    <x v="4"/>
    <x v="9"/>
    <x v="0"/>
    <n v="14882.11"/>
  </r>
  <r>
    <x v="0"/>
    <x v="1"/>
    <x v="1"/>
    <x v="0"/>
    <x v="0"/>
    <x v="0"/>
    <x v="4"/>
    <x v="10"/>
    <x v="0"/>
    <n v="124017.58333333334"/>
  </r>
  <r>
    <x v="0"/>
    <x v="1"/>
    <x v="1"/>
    <x v="0"/>
    <x v="0"/>
    <x v="0"/>
    <x v="4"/>
    <x v="11"/>
    <x v="0"/>
    <n v="58333.333333333328"/>
  </r>
  <r>
    <x v="0"/>
    <x v="1"/>
    <x v="1"/>
    <x v="0"/>
    <x v="0"/>
    <x v="0"/>
    <x v="4"/>
    <x v="12"/>
    <x v="0"/>
    <n v="88211"/>
  </r>
  <r>
    <x v="0"/>
    <x v="1"/>
    <x v="1"/>
    <x v="0"/>
    <x v="0"/>
    <x v="0"/>
    <x v="4"/>
    <x v="13"/>
    <x v="0"/>
    <n v="7308"/>
  </r>
  <r>
    <x v="0"/>
    <x v="1"/>
    <x v="1"/>
    <x v="0"/>
    <x v="0"/>
    <x v="0"/>
    <x v="4"/>
    <x v="14"/>
    <x v="0"/>
    <n v="168000"/>
  </r>
  <r>
    <x v="0"/>
    <x v="1"/>
    <x v="1"/>
    <x v="0"/>
    <x v="0"/>
    <x v="0"/>
    <x v="4"/>
    <x v="15"/>
    <x v="0"/>
    <n v="56000"/>
  </r>
  <r>
    <x v="0"/>
    <x v="1"/>
    <x v="1"/>
    <x v="0"/>
    <x v="0"/>
    <x v="0"/>
    <x v="4"/>
    <x v="15"/>
    <x v="0"/>
    <n v="56000"/>
  </r>
  <r>
    <x v="0"/>
    <x v="1"/>
    <x v="1"/>
    <x v="0"/>
    <x v="0"/>
    <x v="0"/>
    <x v="9"/>
    <x v="30"/>
    <x v="0"/>
    <n v="390621"/>
  </r>
  <r>
    <x v="0"/>
    <x v="1"/>
    <x v="1"/>
    <x v="0"/>
    <x v="0"/>
    <x v="0"/>
    <x v="5"/>
    <x v="26"/>
    <x v="0"/>
    <m/>
  </r>
  <r>
    <x v="0"/>
    <x v="1"/>
    <x v="1"/>
    <x v="0"/>
    <x v="0"/>
    <x v="0"/>
    <x v="6"/>
    <x v="17"/>
    <x v="0"/>
    <m/>
  </r>
  <r>
    <x v="0"/>
    <x v="1"/>
    <x v="1"/>
    <x v="0"/>
    <x v="0"/>
    <x v="0"/>
    <x v="0"/>
    <x v="0"/>
    <x v="0"/>
    <m/>
  </r>
  <r>
    <x v="0"/>
    <x v="1"/>
    <x v="1"/>
    <x v="0"/>
    <x v="0"/>
    <x v="0"/>
    <x v="0"/>
    <x v="1"/>
    <x v="0"/>
    <n v="150000"/>
  </r>
  <r>
    <x v="0"/>
    <x v="1"/>
    <x v="1"/>
    <x v="0"/>
    <x v="0"/>
    <x v="0"/>
    <x v="1"/>
    <x v="2"/>
    <x v="0"/>
    <m/>
  </r>
  <r>
    <x v="0"/>
    <x v="1"/>
    <x v="1"/>
    <x v="0"/>
    <x v="0"/>
    <x v="0"/>
    <x v="2"/>
    <x v="18"/>
    <x v="0"/>
    <m/>
  </r>
  <r>
    <x v="0"/>
    <x v="1"/>
    <x v="1"/>
    <x v="0"/>
    <x v="0"/>
    <x v="0"/>
    <x v="2"/>
    <x v="3"/>
    <x v="0"/>
    <n v="30000"/>
  </r>
  <r>
    <x v="0"/>
    <x v="1"/>
    <x v="1"/>
    <x v="0"/>
    <x v="0"/>
    <x v="0"/>
    <x v="2"/>
    <x v="19"/>
    <x v="0"/>
    <m/>
  </r>
  <r>
    <x v="0"/>
    <x v="1"/>
    <x v="1"/>
    <x v="0"/>
    <x v="0"/>
    <x v="1"/>
    <x v="7"/>
    <x v="20"/>
    <x v="0"/>
    <m/>
  </r>
  <r>
    <x v="0"/>
    <x v="1"/>
    <x v="1"/>
    <x v="0"/>
    <x v="0"/>
    <x v="1"/>
    <x v="7"/>
    <x v="21"/>
    <x v="0"/>
    <m/>
  </r>
  <r>
    <x v="0"/>
    <x v="1"/>
    <x v="1"/>
    <x v="0"/>
    <x v="0"/>
    <x v="1"/>
    <x v="2"/>
    <x v="4"/>
    <x v="0"/>
    <m/>
  </r>
  <r>
    <x v="0"/>
    <x v="1"/>
    <x v="1"/>
    <x v="0"/>
    <x v="0"/>
    <x v="1"/>
    <x v="8"/>
    <x v="22"/>
    <x v="0"/>
    <m/>
  </r>
  <r>
    <x v="0"/>
    <x v="1"/>
    <x v="1"/>
    <x v="0"/>
    <x v="0"/>
    <x v="1"/>
    <x v="8"/>
    <x v="23"/>
    <x v="0"/>
    <m/>
  </r>
  <r>
    <x v="0"/>
    <x v="1"/>
    <x v="1"/>
    <x v="0"/>
    <x v="0"/>
    <x v="4"/>
    <x v="2"/>
    <x v="28"/>
    <x v="0"/>
    <m/>
  </r>
  <r>
    <x v="2"/>
    <x v="0"/>
    <x v="0"/>
    <x v="0"/>
    <x v="0"/>
    <x v="0"/>
    <x v="4"/>
    <x v="6"/>
    <x v="0"/>
    <n v="1400000"/>
  </r>
  <r>
    <x v="2"/>
    <x v="0"/>
    <x v="0"/>
    <x v="0"/>
    <x v="0"/>
    <x v="0"/>
    <x v="4"/>
    <x v="7"/>
    <x v="0"/>
    <n v="88211"/>
  </r>
  <r>
    <x v="2"/>
    <x v="0"/>
    <x v="0"/>
    <x v="0"/>
    <x v="0"/>
    <x v="0"/>
    <x v="4"/>
    <x v="8"/>
    <x v="0"/>
    <n v="123968"/>
  </r>
  <r>
    <x v="2"/>
    <x v="0"/>
    <x v="0"/>
    <x v="0"/>
    <x v="0"/>
    <x v="0"/>
    <x v="4"/>
    <x v="9"/>
    <x v="0"/>
    <n v="14876"/>
  </r>
  <r>
    <x v="2"/>
    <x v="0"/>
    <x v="0"/>
    <x v="0"/>
    <x v="0"/>
    <x v="0"/>
    <x v="4"/>
    <x v="10"/>
    <x v="0"/>
    <n v="123968"/>
  </r>
  <r>
    <x v="2"/>
    <x v="0"/>
    <x v="0"/>
    <x v="0"/>
    <x v="0"/>
    <x v="0"/>
    <x v="4"/>
    <x v="11"/>
    <x v="0"/>
    <n v="58380"/>
  </r>
  <r>
    <x v="2"/>
    <x v="0"/>
    <x v="0"/>
    <x v="0"/>
    <x v="0"/>
    <x v="0"/>
    <x v="4"/>
    <x v="12"/>
    <x v="0"/>
    <n v="912000"/>
  </r>
  <r>
    <x v="2"/>
    <x v="0"/>
    <x v="0"/>
    <x v="0"/>
    <x v="0"/>
    <x v="0"/>
    <x v="4"/>
    <x v="13"/>
    <x v="0"/>
    <n v="7308"/>
  </r>
  <r>
    <x v="2"/>
    <x v="0"/>
    <x v="0"/>
    <x v="0"/>
    <x v="0"/>
    <x v="0"/>
    <x v="4"/>
    <x v="14"/>
    <x v="0"/>
    <n v="168000"/>
  </r>
  <r>
    <x v="2"/>
    <x v="0"/>
    <x v="0"/>
    <x v="0"/>
    <x v="0"/>
    <x v="0"/>
    <x v="4"/>
    <x v="15"/>
    <x v="0"/>
    <n v="56000"/>
  </r>
  <r>
    <x v="2"/>
    <x v="0"/>
    <x v="0"/>
    <x v="0"/>
    <x v="0"/>
    <x v="0"/>
    <x v="9"/>
    <x v="30"/>
    <x v="0"/>
    <n v="390621"/>
  </r>
  <r>
    <x v="2"/>
    <x v="0"/>
    <x v="0"/>
    <x v="0"/>
    <x v="0"/>
    <x v="0"/>
    <x v="6"/>
    <x v="17"/>
    <x v="0"/>
    <n v="800000"/>
  </r>
  <r>
    <x v="2"/>
    <x v="0"/>
    <x v="0"/>
    <x v="0"/>
    <x v="0"/>
    <x v="0"/>
    <x v="0"/>
    <x v="0"/>
    <x v="0"/>
    <n v="0"/>
  </r>
  <r>
    <x v="2"/>
    <x v="0"/>
    <x v="0"/>
    <x v="0"/>
    <x v="0"/>
    <x v="0"/>
    <x v="0"/>
    <x v="1"/>
    <x v="0"/>
    <n v="0"/>
  </r>
  <r>
    <x v="2"/>
    <x v="0"/>
    <x v="0"/>
    <x v="0"/>
    <x v="0"/>
    <x v="0"/>
    <x v="0"/>
    <x v="32"/>
    <x v="0"/>
    <n v="300000"/>
  </r>
  <r>
    <x v="2"/>
    <x v="0"/>
    <x v="0"/>
    <x v="0"/>
    <x v="0"/>
    <x v="0"/>
    <x v="1"/>
    <x v="2"/>
    <x v="0"/>
    <n v="0"/>
  </r>
  <r>
    <x v="2"/>
    <x v="0"/>
    <x v="0"/>
    <x v="0"/>
    <x v="0"/>
    <x v="0"/>
    <x v="1"/>
    <x v="33"/>
    <x v="0"/>
    <n v="2798099"/>
  </r>
  <r>
    <x v="2"/>
    <x v="0"/>
    <x v="0"/>
    <x v="0"/>
    <x v="0"/>
    <x v="0"/>
    <x v="2"/>
    <x v="18"/>
    <x v="0"/>
    <n v="0"/>
  </r>
  <r>
    <x v="2"/>
    <x v="0"/>
    <x v="0"/>
    <x v="0"/>
    <x v="0"/>
    <x v="0"/>
    <x v="2"/>
    <x v="3"/>
    <x v="0"/>
    <n v="0"/>
  </r>
  <r>
    <x v="2"/>
    <x v="0"/>
    <x v="0"/>
    <x v="0"/>
    <x v="0"/>
    <x v="0"/>
    <x v="2"/>
    <x v="19"/>
    <x v="0"/>
    <n v="0"/>
  </r>
  <r>
    <x v="2"/>
    <x v="0"/>
    <x v="0"/>
    <x v="0"/>
    <x v="0"/>
    <x v="1"/>
    <x v="7"/>
    <x v="34"/>
    <x v="0"/>
    <n v="11300"/>
  </r>
  <r>
    <x v="2"/>
    <x v="0"/>
    <x v="0"/>
    <x v="0"/>
    <x v="0"/>
    <x v="1"/>
    <x v="7"/>
    <x v="20"/>
    <x v="0"/>
    <n v="102800"/>
  </r>
  <r>
    <x v="2"/>
    <x v="0"/>
    <x v="0"/>
    <x v="0"/>
    <x v="0"/>
    <x v="1"/>
    <x v="8"/>
    <x v="22"/>
    <x v="0"/>
    <n v="36500"/>
  </r>
  <r>
    <x v="2"/>
    <x v="0"/>
    <x v="0"/>
    <x v="0"/>
    <x v="0"/>
    <x v="1"/>
    <x v="8"/>
    <x v="23"/>
    <x v="0"/>
    <n v="23030"/>
  </r>
  <r>
    <x v="2"/>
    <x v="0"/>
    <x v="0"/>
    <x v="0"/>
    <x v="0"/>
    <x v="1"/>
    <x v="2"/>
    <x v="35"/>
    <x v="0"/>
    <n v="200000"/>
  </r>
  <r>
    <x v="2"/>
    <x v="0"/>
    <x v="0"/>
    <x v="0"/>
    <x v="0"/>
    <x v="1"/>
    <x v="2"/>
    <x v="4"/>
    <x v="0"/>
    <n v="0"/>
  </r>
  <r>
    <x v="2"/>
    <x v="0"/>
    <x v="0"/>
    <x v="0"/>
    <x v="0"/>
    <x v="0"/>
    <x v="5"/>
    <x v="16"/>
    <x v="0"/>
    <n v="0"/>
  </r>
  <r>
    <x v="3"/>
    <x v="0"/>
    <x v="0"/>
    <x v="0"/>
    <x v="1"/>
    <x v="2"/>
    <x v="10"/>
    <x v="5"/>
    <x v="0"/>
    <n v="1328566"/>
  </r>
  <r>
    <x v="3"/>
    <x v="0"/>
    <x v="0"/>
    <x v="0"/>
    <x v="1"/>
    <x v="5"/>
    <x v="11"/>
    <x v="36"/>
    <x v="0"/>
    <n v="-32"/>
  </r>
  <r>
    <x v="3"/>
    <x v="0"/>
    <x v="0"/>
    <x v="0"/>
    <x v="0"/>
    <x v="0"/>
    <x v="4"/>
    <x v="6"/>
    <x v="0"/>
    <n v="1400000"/>
  </r>
  <r>
    <x v="3"/>
    <x v="0"/>
    <x v="0"/>
    <x v="0"/>
    <x v="0"/>
    <x v="0"/>
    <x v="4"/>
    <x v="7"/>
    <x v="0"/>
    <n v="88211"/>
  </r>
  <r>
    <x v="3"/>
    <x v="0"/>
    <x v="0"/>
    <x v="0"/>
    <x v="0"/>
    <x v="0"/>
    <x v="4"/>
    <x v="8"/>
    <x v="0"/>
    <n v="123968"/>
  </r>
  <r>
    <x v="3"/>
    <x v="0"/>
    <x v="0"/>
    <x v="0"/>
    <x v="0"/>
    <x v="0"/>
    <x v="4"/>
    <x v="9"/>
    <x v="0"/>
    <n v="14876"/>
  </r>
  <r>
    <x v="3"/>
    <x v="0"/>
    <x v="0"/>
    <x v="0"/>
    <x v="0"/>
    <x v="0"/>
    <x v="4"/>
    <x v="10"/>
    <x v="0"/>
    <n v="123968"/>
  </r>
  <r>
    <x v="3"/>
    <x v="0"/>
    <x v="0"/>
    <x v="0"/>
    <x v="0"/>
    <x v="0"/>
    <x v="4"/>
    <x v="11"/>
    <x v="0"/>
    <n v="58380"/>
  </r>
  <r>
    <x v="3"/>
    <x v="0"/>
    <x v="0"/>
    <x v="0"/>
    <x v="0"/>
    <x v="0"/>
    <x v="4"/>
    <x v="12"/>
    <x v="0"/>
    <n v="912000"/>
  </r>
  <r>
    <x v="3"/>
    <x v="0"/>
    <x v="0"/>
    <x v="0"/>
    <x v="0"/>
    <x v="0"/>
    <x v="4"/>
    <x v="13"/>
    <x v="0"/>
    <n v="7308"/>
  </r>
  <r>
    <x v="3"/>
    <x v="0"/>
    <x v="0"/>
    <x v="0"/>
    <x v="0"/>
    <x v="0"/>
    <x v="4"/>
    <x v="14"/>
    <x v="0"/>
    <n v="168000"/>
  </r>
  <r>
    <x v="3"/>
    <x v="0"/>
    <x v="0"/>
    <x v="0"/>
    <x v="0"/>
    <x v="0"/>
    <x v="4"/>
    <x v="15"/>
    <x v="0"/>
    <n v="56000"/>
  </r>
  <r>
    <x v="3"/>
    <x v="0"/>
    <x v="0"/>
    <x v="0"/>
    <x v="0"/>
    <x v="0"/>
    <x v="9"/>
    <x v="30"/>
    <x v="0"/>
    <n v="740621"/>
  </r>
  <r>
    <x v="3"/>
    <x v="0"/>
    <x v="0"/>
    <x v="0"/>
    <x v="0"/>
    <x v="0"/>
    <x v="6"/>
    <x v="17"/>
    <x v="0"/>
    <n v="800000"/>
  </r>
  <r>
    <x v="3"/>
    <x v="0"/>
    <x v="0"/>
    <x v="0"/>
    <x v="0"/>
    <x v="0"/>
    <x v="0"/>
    <x v="1"/>
    <x v="0"/>
    <n v="550000"/>
  </r>
  <r>
    <x v="3"/>
    <x v="0"/>
    <x v="0"/>
    <x v="0"/>
    <x v="0"/>
    <x v="1"/>
    <x v="7"/>
    <x v="34"/>
    <x v="0"/>
    <n v="71900"/>
  </r>
  <r>
    <x v="3"/>
    <x v="0"/>
    <x v="0"/>
    <x v="0"/>
    <x v="0"/>
    <x v="1"/>
    <x v="7"/>
    <x v="20"/>
    <x v="0"/>
    <n v="40200"/>
  </r>
  <r>
    <x v="3"/>
    <x v="0"/>
    <x v="0"/>
    <x v="0"/>
    <x v="0"/>
    <x v="1"/>
    <x v="7"/>
    <x v="22"/>
    <x v="0"/>
    <n v="45513"/>
  </r>
  <r>
    <x v="3"/>
    <x v="0"/>
    <x v="0"/>
    <x v="0"/>
    <x v="0"/>
    <x v="1"/>
    <x v="2"/>
    <x v="4"/>
    <x v="0"/>
    <n v="152692"/>
  </r>
  <r>
    <x v="3"/>
    <x v="0"/>
    <x v="0"/>
    <x v="0"/>
    <x v="2"/>
    <x v="3"/>
    <x v="3"/>
    <x v="37"/>
    <x v="0"/>
    <n v="9695724"/>
  </r>
  <r>
    <x v="4"/>
    <x v="0"/>
    <x v="0"/>
    <x v="0"/>
    <x v="1"/>
    <x v="2"/>
    <x v="10"/>
    <x v="5"/>
    <x v="0"/>
    <n v="2271700"/>
  </r>
  <r>
    <x v="4"/>
    <x v="0"/>
    <x v="0"/>
    <x v="0"/>
    <x v="0"/>
    <x v="0"/>
    <x v="4"/>
    <x v="6"/>
    <x v="0"/>
    <n v="1400000"/>
  </r>
  <r>
    <x v="4"/>
    <x v="0"/>
    <x v="0"/>
    <x v="0"/>
    <x v="0"/>
    <x v="0"/>
    <x v="4"/>
    <x v="7"/>
    <x v="0"/>
    <n v="88211"/>
  </r>
  <r>
    <x v="4"/>
    <x v="0"/>
    <x v="0"/>
    <x v="0"/>
    <x v="0"/>
    <x v="0"/>
    <x v="4"/>
    <x v="8"/>
    <x v="0"/>
    <n v="123968"/>
  </r>
  <r>
    <x v="4"/>
    <x v="0"/>
    <x v="0"/>
    <x v="0"/>
    <x v="0"/>
    <x v="0"/>
    <x v="4"/>
    <x v="9"/>
    <x v="0"/>
    <n v="14876"/>
  </r>
  <r>
    <x v="4"/>
    <x v="0"/>
    <x v="0"/>
    <x v="0"/>
    <x v="0"/>
    <x v="0"/>
    <x v="4"/>
    <x v="10"/>
    <x v="0"/>
    <n v="123968"/>
  </r>
  <r>
    <x v="4"/>
    <x v="0"/>
    <x v="0"/>
    <x v="0"/>
    <x v="0"/>
    <x v="0"/>
    <x v="4"/>
    <x v="11"/>
    <x v="0"/>
    <n v="58380"/>
  </r>
  <r>
    <x v="4"/>
    <x v="0"/>
    <x v="0"/>
    <x v="0"/>
    <x v="0"/>
    <x v="0"/>
    <x v="4"/>
    <x v="12"/>
    <x v="0"/>
    <n v="912000"/>
  </r>
  <r>
    <x v="4"/>
    <x v="0"/>
    <x v="0"/>
    <x v="0"/>
    <x v="0"/>
    <x v="0"/>
    <x v="4"/>
    <x v="13"/>
    <x v="0"/>
    <n v="7308"/>
  </r>
  <r>
    <x v="4"/>
    <x v="0"/>
    <x v="0"/>
    <x v="0"/>
    <x v="0"/>
    <x v="0"/>
    <x v="4"/>
    <x v="14"/>
    <x v="0"/>
    <n v="168000"/>
  </r>
  <r>
    <x v="4"/>
    <x v="0"/>
    <x v="0"/>
    <x v="0"/>
    <x v="0"/>
    <x v="0"/>
    <x v="4"/>
    <x v="15"/>
    <x v="0"/>
    <n v="56000"/>
  </r>
  <r>
    <x v="4"/>
    <x v="0"/>
    <x v="0"/>
    <x v="0"/>
    <x v="0"/>
    <x v="0"/>
    <x v="9"/>
    <x v="30"/>
    <x v="0"/>
    <n v="740621"/>
  </r>
  <r>
    <x v="4"/>
    <x v="0"/>
    <x v="0"/>
    <x v="0"/>
    <x v="0"/>
    <x v="0"/>
    <x v="6"/>
    <x v="17"/>
    <x v="0"/>
    <n v="800000"/>
  </r>
  <r>
    <x v="4"/>
    <x v="0"/>
    <x v="0"/>
    <x v="0"/>
    <x v="0"/>
    <x v="0"/>
    <x v="0"/>
    <x v="38"/>
    <x v="0"/>
    <n v="204750"/>
  </r>
  <r>
    <x v="4"/>
    <x v="0"/>
    <x v="0"/>
    <x v="0"/>
    <x v="0"/>
    <x v="0"/>
    <x v="2"/>
    <x v="3"/>
    <x v="0"/>
    <n v="16974.79"/>
  </r>
  <r>
    <x v="4"/>
    <x v="0"/>
    <x v="0"/>
    <x v="0"/>
    <x v="0"/>
    <x v="1"/>
    <x v="7"/>
    <x v="34"/>
    <x v="0"/>
    <n v="66300"/>
  </r>
  <r>
    <x v="4"/>
    <x v="0"/>
    <x v="0"/>
    <x v="0"/>
    <x v="0"/>
    <x v="1"/>
    <x v="7"/>
    <x v="20"/>
    <x v="0"/>
    <n v="62200"/>
  </r>
  <r>
    <x v="4"/>
    <x v="0"/>
    <x v="0"/>
    <x v="0"/>
    <x v="0"/>
    <x v="1"/>
    <x v="7"/>
    <x v="22"/>
    <x v="0"/>
    <n v="42328"/>
  </r>
  <r>
    <x v="4"/>
    <x v="0"/>
    <x v="0"/>
    <x v="0"/>
    <x v="0"/>
    <x v="1"/>
    <x v="2"/>
    <x v="4"/>
    <x v="0"/>
    <n v="253311.2"/>
  </r>
  <r>
    <x v="4"/>
    <x v="0"/>
    <x v="0"/>
    <x v="0"/>
    <x v="2"/>
    <x v="3"/>
    <x v="3"/>
    <x v="37"/>
    <x v="0"/>
    <n v="2180000"/>
  </r>
  <r>
    <x v="5"/>
    <x v="0"/>
    <x v="1"/>
    <x v="0"/>
    <x v="1"/>
    <x v="2"/>
    <x v="10"/>
    <x v="39"/>
    <x v="0"/>
    <n v="25210"/>
  </r>
  <r>
    <x v="5"/>
    <x v="0"/>
    <x v="1"/>
    <x v="0"/>
    <x v="1"/>
    <x v="2"/>
    <x v="10"/>
    <x v="5"/>
    <x v="0"/>
    <n v="2301703"/>
  </r>
  <r>
    <x v="5"/>
    <x v="0"/>
    <x v="1"/>
    <x v="0"/>
    <x v="1"/>
    <x v="2"/>
    <x v="10"/>
    <x v="40"/>
    <x v="0"/>
    <n v="15000"/>
  </r>
  <r>
    <x v="5"/>
    <x v="0"/>
    <x v="1"/>
    <x v="0"/>
    <x v="1"/>
    <x v="5"/>
    <x v="11"/>
    <x v="36"/>
    <x v="0"/>
    <n v="1217.81"/>
  </r>
  <r>
    <x v="5"/>
    <x v="0"/>
    <x v="1"/>
    <x v="0"/>
    <x v="0"/>
    <x v="0"/>
    <x v="4"/>
    <x v="6"/>
    <x v="0"/>
    <n v="1400000"/>
  </r>
  <r>
    <x v="5"/>
    <x v="0"/>
    <x v="1"/>
    <x v="0"/>
    <x v="0"/>
    <x v="0"/>
    <x v="4"/>
    <x v="7"/>
    <x v="0"/>
    <n v="97032"/>
  </r>
  <r>
    <x v="5"/>
    <x v="0"/>
    <x v="1"/>
    <x v="0"/>
    <x v="0"/>
    <x v="0"/>
    <x v="4"/>
    <x v="8"/>
    <x v="0"/>
    <n v="124703"/>
  </r>
  <r>
    <x v="5"/>
    <x v="0"/>
    <x v="1"/>
    <x v="0"/>
    <x v="0"/>
    <x v="0"/>
    <x v="4"/>
    <x v="9"/>
    <x v="0"/>
    <n v="14964"/>
  </r>
  <r>
    <x v="5"/>
    <x v="0"/>
    <x v="1"/>
    <x v="0"/>
    <x v="0"/>
    <x v="0"/>
    <x v="4"/>
    <x v="10"/>
    <x v="0"/>
    <n v="124703"/>
  </r>
  <r>
    <x v="5"/>
    <x v="0"/>
    <x v="1"/>
    <x v="0"/>
    <x v="0"/>
    <x v="0"/>
    <x v="4"/>
    <x v="11"/>
    <x v="0"/>
    <n v="58380"/>
  </r>
  <r>
    <x v="5"/>
    <x v="0"/>
    <x v="1"/>
    <x v="0"/>
    <x v="0"/>
    <x v="0"/>
    <x v="4"/>
    <x v="12"/>
    <x v="0"/>
    <n v="912000"/>
  </r>
  <r>
    <x v="5"/>
    <x v="0"/>
    <x v="1"/>
    <x v="0"/>
    <x v="0"/>
    <x v="0"/>
    <x v="4"/>
    <x v="13"/>
    <x v="0"/>
    <n v="7308"/>
  </r>
  <r>
    <x v="5"/>
    <x v="0"/>
    <x v="1"/>
    <x v="0"/>
    <x v="0"/>
    <x v="0"/>
    <x v="4"/>
    <x v="14"/>
    <x v="0"/>
    <n v="168000"/>
  </r>
  <r>
    <x v="5"/>
    <x v="0"/>
    <x v="1"/>
    <x v="0"/>
    <x v="0"/>
    <x v="0"/>
    <x v="4"/>
    <x v="15"/>
    <x v="0"/>
    <n v="56000"/>
  </r>
  <r>
    <x v="5"/>
    <x v="0"/>
    <x v="1"/>
    <x v="0"/>
    <x v="0"/>
    <x v="0"/>
    <x v="9"/>
    <x v="30"/>
    <x v="0"/>
    <n v="40621"/>
  </r>
  <r>
    <x v="5"/>
    <x v="0"/>
    <x v="1"/>
    <x v="0"/>
    <x v="0"/>
    <x v="0"/>
    <x v="6"/>
    <x v="17"/>
    <x v="0"/>
    <n v="800000"/>
  </r>
  <r>
    <x v="5"/>
    <x v="0"/>
    <x v="1"/>
    <x v="0"/>
    <x v="0"/>
    <x v="0"/>
    <x v="0"/>
    <x v="38"/>
    <x v="0"/>
    <n v="102800"/>
  </r>
  <r>
    <x v="5"/>
    <x v="0"/>
    <x v="1"/>
    <x v="0"/>
    <x v="0"/>
    <x v="0"/>
    <x v="2"/>
    <x v="3"/>
    <x v="0"/>
    <n v="147200"/>
  </r>
  <r>
    <x v="5"/>
    <x v="0"/>
    <x v="1"/>
    <x v="0"/>
    <x v="0"/>
    <x v="1"/>
    <x v="7"/>
    <x v="34"/>
    <x v="0"/>
    <n v="66700"/>
  </r>
  <r>
    <x v="5"/>
    <x v="0"/>
    <x v="1"/>
    <x v="0"/>
    <x v="0"/>
    <x v="1"/>
    <x v="7"/>
    <x v="20"/>
    <x v="0"/>
    <n v="24100"/>
  </r>
  <r>
    <x v="5"/>
    <x v="0"/>
    <x v="1"/>
    <x v="0"/>
    <x v="0"/>
    <x v="1"/>
    <x v="7"/>
    <x v="22"/>
    <x v="0"/>
    <n v="18269"/>
  </r>
  <r>
    <x v="5"/>
    <x v="0"/>
    <x v="1"/>
    <x v="0"/>
    <x v="0"/>
    <x v="1"/>
    <x v="2"/>
    <x v="4"/>
    <x v="0"/>
    <n v="315332"/>
  </r>
  <r>
    <x v="5"/>
    <x v="0"/>
    <x v="1"/>
    <x v="0"/>
    <x v="2"/>
    <x v="3"/>
    <x v="3"/>
    <x v="41"/>
    <x v="0"/>
    <n v="761530"/>
  </r>
  <r>
    <x v="6"/>
    <x v="0"/>
    <x v="1"/>
    <x v="0"/>
    <x v="1"/>
    <x v="2"/>
    <x v="10"/>
    <x v="5"/>
    <x v="0"/>
    <n v="4178151"/>
  </r>
  <r>
    <x v="6"/>
    <x v="0"/>
    <x v="1"/>
    <x v="0"/>
    <x v="0"/>
    <x v="0"/>
    <x v="4"/>
    <x v="6"/>
    <x v="0"/>
    <n v="1400000"/>
  </r>
  <r>
    <x v="6"/>
    <x v="0"/>
    <x v="1"/>
    <x v="0"/>
    <x v="0"/>
    <x v="0"/>
    <x v="4"/>
    <x v="7"/>
    <x v="0"/>
    <n v="97032"/>
  </r>
  <r>
    <x v="6"/>
    <x v="0"/>
    <x v="1"/>
    <x v="0"/>
    <x v="0"/>
    <x v="0"/>
    <x v="4"/>
    <x v="8"/>
    <x v="0"/>
    <n v="124703"/>
  </r>
  <r>
    <x v="6"/>
    <x v="0"/>
    <x v="1"/>
    <x v="0"/>
    <x v="0"/>
    <x v="0"/>
    <x v="4"/>
    <x v="9"/>
    <x v="0"/>
    <n v="14964"/>
  </r>
  <r>
    <x v="6"/>
    <x v="0"/>
    <x v="1"/>
    <x v="0"/>
    <x v="0"/>
    <x v="0"/>
    <x v="4"/>
    <x v="10"/>
    <x v="0"/>
    <n v="124703"/>
  </r>
  <r>
    <x v="6"/>
    <x v="0"/>
    <x v="1"/>
    <x v="0"/>
    <x v="0"/>
    <x v="0"/>
    <x v="4"/>
    <x v="11"/>
    <x v="0"/>
    <n v="58380"/>
  </r>
  <r>
    <x v="6"/>
    <x v="0"/>
    <x v="1"/>
    <x v="0"/>
    <x v="0"/>
    <x v="0"/>
    <x v="4"/>
    <x v="12"/>
    <x v="0"/>
    <n v="912000"/>
  </r>
  <r>
    <x v="6"/>
    <x v="0"/>
    <x v="1"/>
    <x v="0"/>
    <x v="0"/>
    <x v="0"/>
    <x v="4"/>
    <x v="13"/>
    <x v="0"/>
    <n v="7308"/>
  </r>
  <r>
    <x v="6"/>
    <x v="0"/>
    <x v="1"/>
    <x v="0"/>
    <x v="0"/>
    <x v="0"/>
    <x v="4"/>
    <x v="14"/>
    <x v="0"/>
    <n v="168000"/>
  </r>
  <r>
    <x v="6"/>
    <x v="0"/>
    <x v="1"/>
    <x v="0"/>
    <x v="0"/>
    <x v="0"/>
    <x v="4"/>
    <x v="15"/>
    <x v="0"/>
    <n v="56000"/>
  </r>
  <r>
    <x v="6"/>
    <x v="0"/>
    <x v="1"/>
    <x v="0"/>
    <x v="0"/>
    <x v="0"/>
    <x v="9"/>
    <x v="30"/>
    <x v="0"/>
    <n v="390621"/>
  </r>
  <r>
    <x v="6"/>
    <x v="0"/>
    <x v="1"/>
    <x v="0"/>
    <x v="0"/>
    <x v="0"/>
    <x v="6"/>
    <x v="17"/>
    <x v="0"/>
    <n v="800000"/>
  </r>
  <r>
    <x v="6"/>
    <x v="0"/>
    <x v="1"/>
    <x v="0"/>
    <x v="0"/>
    <x v="0"/>
    <x v="0"/>
    <x v="1"/>
    <x v="0"/>
    <n v="248000"/>
  </r>
  <r>
    <x v="6"/>
    <x v="0"/>
    <x v="1"/>
    <x v="0"/>
    <x v="0"/>
    <x v="1"/>
    <x v="7"/>
    <x v="34"/>
    <x v="0"/>
    <n v="11792"/>
  </r>
  <r>
    <x v="6"/>
    <x v="0"/>
    <x v="1"/>
    <x v="0"/>
    <x v="0"/>
    <x v="1"/>
    <x v="7"/>
    <x v="20"/>
    <x v="0"/>
    <n v="79100"/>
  </r>
  <r>
    <x v="6"/>
    <x v="0"/>
    <x v="1"/>
    <x v="0"/>
    <x v="0"/>
    <x v="1"/>
    <x v="7"/>
    <x v="21"/>
    <x v="0"/>
    <n v="163869"/>
  </r>
  <r>
    <x v="6"/>
    <x v="0"/>
    <x v="1"/>
    <x v="0"/>
    <x v="0"/>
    <x v="1"/>
    <x v="7"/>
    <x v="22"/>
    <x v="0"/>
    <n v="20435"/>
  </r>
  <r>
    <x v="6"/>
    <x v="0"/>
    <x v="1"/>
    <x v="0"/>
    <x v="0"/>
    <x v="1"/>
    <x v="2"/>
    <x v="4"/>
    <x v="0"/>
    <n v="229.69"/>
  </r>
  <r>
    <x v="6"/>
    <x v="0"/>
    <x v="1"/>
    <x v="0"/>
    <x v="2"/>
    <x v="3"/>
    <x v="3"/>
    <x v="41"/>
    <x v="0"/>
    <n v="761530"/>
  </r>
  <r>
    <x v="1"/>
    <x v="1"/>
    <x v="1"/>
    <x v="0"/>
    <x v="1"/>
    <x v="2"/>
    <x v="3"/>
    <x v="5"/>
    <x v="0"/>
    <n v="2400000"/>
  </r>
  <r>
    <x v="1"/>
    <x v="1"/>
    <x v="1"/>
    <x v="1"/>
    <x v="1"/>
    <x v="2"/>
    <x v="3"/>
    <x v="5"/>
    <x v="0"/>
    <n v="2800000"/>
  </r>
  <r>
    <x v="1"/>
    <x v="1"/>
    <x v="1"/>
    <x v="0"/>
    <x v="2"/>
    <x v="3"/>
    <x v="3"/>
    <x v="24"/>
    <x v="0"/>
    <n v="0"/>
  </r>
  <r>
    <x v="1"/>
    <x v="1"/>
    <x v="1"/>
    <x v="0"/>
    <x v="2"/>
    <x v="3"/>
    <x v="3"/>
    <x v="25"/>
    <x v="0"/>
    <n v="300000"/>
  </r>
  <r>
    <x v="1"/>
    <x v="1"/>
    <x v="1"/>
    <x v="0"/>
    <x v="2"/>
    <x v="3"/>
    <x v="3"/>
    <x v="29"/>
    <x v="0"/>
    <n v="150000"/>
  </r>
  <r>
    <x v="1"/>
    <x v="1"/>
    <x v="1"/>
    <x v="0"/>
    <x v="2"/>
    <x v="3"/>
    <x v="3"/>
    <x v="31"/>
    <x v="0"/>
    <n v="200000"/>
  </r>
  <r>
    <x v="1"/>
    <x v="1"/>
    <x v="1"/>
    <x v="0"/>
    <x v="0"/>
    <x v="0"/>
    <x v="4"/>
    <x v="6"/>
    <x v="0"/>
    <n v="1400000"/>
  </r>
  <r>
    <x v="1"/>
    <x v="1"/>
    <x v="1"/>
    <x v="0"/>
    <x v="0"/>
    <x v="0"/>
    <x v="4"/>
    <x v="7"/>
    <x v="0"/>
    <n v="88211"/>
  </r>
  <r>
    <x v="1"/>
    <x v="1"/>
    <x v="1"/>
    <x v="0"/>
    <x v="0"/>
    <x v="0"/>
    <x v="4"/>
    <x v="8"/>
    <x v="0"/>
    <n v="124017.58333333334"/>
  </r>
  <r>
    <x v="1"/>
    <x v="1"/>
    <x v="1"/>
    <x v="0"/>
    <x v="0"/>
    <x v="0"/>
    <x v="4"/>
    <x v="9"/>
    <x v="0"/>
    <n v="14882.11"/>
  </r>
  <r>
    <x v="1"/>
    <x v="1"/>
    <x v="1"/>
    <x v="0"/>
    <x v="0"/>
    <x v="0"/>
    <x v="4"/>
    <x v="10"/>
    <x v="0"/>
    <n v="124017.58333333334"/>
  </r>
  <r>
    <x v="1"/>
    <x v="1"/>
    <x v="1"/>
    <x v="0"/>
    <x v="0"/>
    <x v="0"/>
    <x v="4"/>
    <x v="11"/>
    <x v="0"/>
    <n v="58333.333333333328"/>
  </r>
  <r>
    <x v="1"/>
    <x v="1"/>
    <x v="1"/>
    <x v="0"/>
    <x v="0"/>
    <x v="0"/>
    <x v="4"/>
    <x v="12"/>
    <x v="0"/>
    <n v="88211"/>
  </r>
  <r>
    <x v="1"/>
    <x v="1"/>
    <x v="1"/>
    <x v="0"/>
    <x v="0"/>
    <x v="0"/>
    <x v="4"/>
    <x v="13"/>
    <x v="0"/>
    <n v="7308"/>
  </r>
  <r>
    <x v="1"/>
    <x v="1"/>
    <x v="1"/>
    <x v="0"/>
    <x v="0"/>
    <x v="0"/>
    <x v="4"/>
    <x v="14"/>
    <x v="0"/>
    <n v="168000"/>
  </r>
  <r>
    <x v="1"/>
    <x v="1"/>
    <x v="1"/>
    <x v="0"/>
    <x v="0"/>
    <x v="0"/>
    <x v="4"/>
    <x v="15"/>
    <x v="0"/>
    <n v="56000"/>
  </r>
  <r>
    <x v="1"/>
    <x v="1"/>
    <x v="1"/>
    <x v="0"/>
    <x v="0"/>
    <x v="0"/>
    <x v="4"/>
    <x v="15"/>
    <x v="0"/>
    <n v="56000"/>
  </r>
  <r>
    <x v="1"/>
    <x v="1"/>
    <x v="1"/>
    <x v="0"/>
    <x v="0"/>
    <x v="0"/>
    <x v="9"/>
    <x v="30"/>
    <x v="0"/>
    <n v="390621"/>
  </r>
  <r>
    <x v="1"/>
    <x v="1"/>
    <x v="1"/>
    <x v="0"/>
    <x v="0"/>
    <x v="0"/>
    <x v="5"/>
    <x v="26"/>
    <x v="0"/>
    <m/>
  </r>
  <r>
    <x v="1"/>
    <x v="1"/>
    <x v="1"/>
    <x v="0"/>
    <x v="0"/>
    <x v="0"/>
    <x v="6"/>
    <x v="17"/>
    <x v="0"/>
    <m/>
  </r>
  <r>
    <x v="1"/>
    <x v="1"/>
    <x v="1"/>
    <x v="0"/>
    <x v="0"/>
    <x v="0"/>
    <x v="0"/>
    <x v="0"/>
    <x v="0"/>
    <m/>
  </r>
  <r>
    <x v="1"/>
    <x v="1"/>
    <x v="1"/>
    <x v="0"/>
    <x v="0"/>
    <x v="0"/>
    <x v="0"/>
    <x v="1"/>
    <x v="0"/>
    <n v="150000"/>
  </r>
  <r>
    <x v="1"/>
    <x v="1"/>
    <x v="1"/>
    <x v="0"/>
    <x v="0"/>
    <x v="0"/>
    <x v="1"/>
    <x v="2"/>
    <x v="0"/>
    <m/>
  </r>
  <r>
    <x v="1"/>
    <x v="1"/>
    <x v="1"/>
    <x v="0"/>
    <x v="0"/>
    <x v="0"/>
    <x v="2"/>
    <x v="18"/>
    <x v="0"/>
    <m/>
  </r>
  <r>
    <x v="1"/>
    <x v="1"/>
    <x v="1"/>
    <x v="0"/>
    <x v="0"/>
    <x v="0"/>
    <x v="2"/>
    <x v="3"/>
    <x v="0"/>
    <n v="30000"/>
  </r>
  <r>
    <x v="1"/>
    <x v="1"/>
    <x v="1"/>
    <x v="0"/>
    <x v="0"/>
    <x v="0"/>
    <x v="2"/>
    <x v="19"/>
    <x v="0"/>
    <m/>
  </r>
  <r>
    <x v="1"/>
    <x v="1"/>
    <x v="1"/>
    <x v="0"/>
    <x v="0"/>
    <x v="1"/>
    <x v="7"/>
    <x v="20"/>
    <x v="0"/>
    <m/>
  </r>
  <r>
    <x v="1"/>
    <x v="1"/>
    <x v="1"/>
    <x v="0"/>
    <x v="0"/>
    <x v="1"/>
    <x v="7"/>
    <x v="21"/>
    <x v="0"/>
    <m/>
  </r>
  <r>
    <x v="1"/>
    <x v="1"/>
    <x v="1"/>
    <x v="0"/>
    <x v="0"/>
    <x v="1"/>
    <x v="2"/>
    <x v="4"/>
    <x v="0"/>
    <m/>
  </r>
  <r>
    <x v="1"/>
    <x v="1"/>
    <x v="1"/>
    <x v="0"/>
    <x v="0"/>
    <x v="1"/>
    <x v="8"/>
    <x v="22"/>
    <x v="0"/>
    <m/>
  </r>
  <r>
    <x v="1"/>
    <x v="1"/>
    <x v="1"/>
    <x v="0"/>
    <x v="0"/>
    <x v="1"/>
    <x v="8"/>
    <x v="23"/>
    <x v="0"/>
    <m/>
  </r>
  <r>
    <x v="1"/>
    <x v="1"/>
    <x v="1"/>
    <x v="0"/>
    <x v="0"/>
    <x v="4"/>
    <x v="2"/>
    <x v="28"/>
    <x v="0"/>
    <m/>
  </r>
  <r>
    <x v="2"/>
    <x v="1"/>
    <x v="1"/>
    <x v="0"/>
    <x v="1"/>
    <x v="2"/>
    <x v="3"/>
    <x v="5"/>
    <x v="0"/>
    <n v="1800000"/>
  </r>
  <r>
    <x v="2"/>
    <x v="1"/>
    <x v="1"/>
    <x v="1"/>
    <x v="1"/>
    <x v="2"/>
    <x v="3"/>
    <x v="5"/>
    <x v="0"/>
    <n v="2800000"/>
  </r>
  <r>
    <x v="2"/>
    <x v="1"/>
    <x v="1"/>
    <x v="0"/>
    <x v="2"/>
    <x v="3"/>
    <x v="3"/>
    <x v="24"/>
    <x v="0"/>
    <m/>
  </r>
  <r>
    <x v="2"/>
    <x v="1"/>
    <x v="1"/>
    <x v="0"/>
    <x v="2"/>
    <x v="3"/>
    <x v="3"/>
    <x v="25"/>
    <x v="0"/>
    <m/>
  </r>
  <r>
    <x v="2"/>
    <x v="1"/>
    <x v="1"/>
    <x v="0"/>
    <x v="2"/>
    <x v="3"/>
    <x v="3"/>
    <x v="29"/>
    <x v="0"/>
    <n v="150000"/>
  </r>
  <r>
    <x v="2"/>
    <x v="1"/>
    <x v="1"/>
    <x v="0"/>
    <x v="2"/>
    <x v="3"/>
    <x v="3"/>
    <x v="31"/>
    <x v="0"/>
    <n v="200000"/>
  </r>
  <r>
    <x v="2"/>
    <x v="1"/>
    <x v="1"/>
    <x v="0"/>
    <x v="0"/>
    <x v="0"/>
    <x v="4"/>
    <x v="6"/>
    <x v="0"/>
    <n v="1400000"/>
  </r>
  <r>
    <x v="2"/>
    <x v="1"/>
    <x v="1"/>
    <x v="0"/>
    <x v="0"/>
    <x v="0"/>
    <x v="4"/>
    <x v="7"/>
    <x v="0"/>
    <n v="88211"/>
  </r>
  <r>
    <x v="2"/>
    <x v="1"/>
    <x v="1"/>
    <x v="0"/>
    <x v="0"/>
    <x v="0"/>
    <x v="4"/>
    <x v="8"/>
    <x v="0"/>
    <n v="124017.58333333334"/>
  </r>
  <r>
    <x v="2"/>
    <x v="1"/>
    <x v="1"/>
    <x v="0"/>
    <x v="0"/>
    <x v="0"/>
    <x v="4"/>
    <x v="9"/>
    <x v="0"/>
    <n v="14882.11"/>
  </r>
  <r>
    <x v="2"/>
    <x v="1"/>
    <x v="1"/>
    <x v="0"/>
    <x v="0"/>
    <x v="0"/>
    <x v="4"/>
    <x v="10"/>
    <x v="0"/>
    <n v="124017.58333333334"/>
  </r>
  <r>
    <x v="2"/>
    <x v="1"/>
    <x v="1"/>
    <x v="0"/>
    <x v="0"/>
    <x v="0"/>
    <x v="4"/>
    <x v="11"/>
    <x v="0"/>
    <n v="58333.333333333328"/>
  </r>
  <r>
    <x v="2"/>
    <x v="1"/>
    <x v="1"/>
    <x v="0"/>
    <x v="0"/>
    <x v="0"/>
    <x v="4"/>
    <x v="12"/>
    <x v="0"/>
    <n v="88211"/>
  </r>
  <r>
    <x v="2"/>
    <x v="1"/>
    <x v="1"/>
    <x v="0"/>
    <x v="0"/>
    <x v="0"/>
    <x v="4"/>
    <x v="13"/>
    <x v="0"/>
    <n v="7308"/>
  </r>
  <r>
    <x v="2"/>
    <x v="1"/>
    <x v="1"/>
    <x v="0"/>
    <x v="0"/>
    <x v="0"/>
    <x v="4"/>
    <x v="14"/>
    <x v="0"/>
    <n v="168000"/>
  </r>
  <r>
    <x v="2"/>
    <x v="1"/>
    <x v="1"/>
    <x v="0"/>
    <x v="0"/>
    <x v="0"/>
    <x v="4"/>
    <x v="15"/>
    <x v="0"/>
    <n v="56000"/>
  </r>
  <r>
    <x v="2"/>
    <x v="1"/>
    <x v="1"/>
    <x v="0"/>
    <x v="0"/>
    <x v="0"/>
    <x v="4"/>
    <x v="15"/>
    <x v="0"/>
    <n v="56000"/>
  </r>
  <r>
    <x v="2"/>
    <x v="1"/>
    <x v="1"/>
    <x v="0"/>
    <x v="0"/>
    <x v="0"/>
    <x v="9"/>
    <x v="30"/>
    <x v="0"/>
    <n v="390621"/>
  </r>
  <r>
    <x v="2"/>
    <x v="1"/>
    <x v="1"/>
    <x v="0"/>
    <x v="0"/>
    <x v="0"/>
    <x v="5"/>
    <x v="26"/>
    <x v="0"/>
    <m/>
  </r>
  <r>
    <x v="2"/>
    <x v="1"/>
    <x v="1"/>
    <x v="0"/>
    <x v="0"/>
    <x v="0"/>
    <x v="6"/>
    <x v="17"/>
    <x v="0"/>
    <m/>
  </r>
  <r>
    <x v="2"/>
    <x v="1"/>
    <x v="1"/>
    <x v="0"/>
    <x v="0"/>
    <x v="0"/>
    <x v="0"/>
    <x v="0"/>
    <x v="0"/>
    <m/>
  </r>
  <r>
    <x v="2"/>
    <x v="1"/>
    <x v="1"/>
    <x v="0"/>
    <x v="0"/>
    <x v="0"/>
    <x v="0"/>
    <x v="1"/>
    <x v="0"/>
    <n v="150000"/>
  </r>
  <r>
    <x v="2"/>
    <x v="1"/>
    <x v="1"/>
    <x v="0"/>
    <x v="0"/>
    <x v="0"/>
    <x v="1"/>
    <x v="2"/>
    <x v="0"/>
    <m/>
  </r>
  <r>
    <x v="2"/>
    <x v="1"/>
    <x v="1"/>
    <x v="0"/>
    <x v="0"/>
    <x v="0"/>
    <x v="2"/>
    <x v="18"/>
    <x v="0"/>
    <m/>
  </r>
  <r>
    <x v="2"/>
    <x v="1"/>
    <x v="1"/>
    <x v="0"/>
    <x v="0"/>
    <x v="0"/>
    <x v="2"/>
    <x v="3"/>
    <x v="0"/>
    <n v="30000"/>
  </r>
  <r>
    <x v="2"/>
    <x v="1"/>
    <x v="1"/>
    <x v="0"/>
    <x v="0"/>
    <x v="0"/>
    <x v="2"/>
    <x v="19"/>
    <x v="0"/>
    <m/>
  </r>
  <r>
    <x v="2"/>
    <x v="1"/>
    <x v="1"/>
    <x v="0"/>
    <x v="0"/>
    <x v="1"/>
    <x v="7"/>
    <x v="20"/>
    <x v="0"/>
    <m/>
  </r>
  <r>
    <x v="2"/>
    <x v="1"/>
    <x v="1"/>
    <x v="0"/>
    <x v="0"/>
    <x v="1"/>
    <x v="7"/>
    <x v="21"/>
    <x v="0"/>
    <m/>
  </r>
  <r>
    <x v="2"/>
    <x v="1"/>
    <x v="1"/>
    <x v="0"/>
    <x v="0"/>
    <x v="1"/>
    <x v="2"/>
    <x v="4"/>
    <x v="0"/>
    <m/>
  </r>
  <r>
    <x v="2"/>
    <x v="1"/>
    <x v="1"/>
    <x v="0"/>
    <x v="0"/>
    <x v="1"/>
    <x v="8"/>
    <x v="22"/>
    <x v="0"/>
    <m/>
  </r>
  <r>
    <x v="2"/>
    <x v="1"/>
    <x v="1"/>
    <x v="0"/>
    <x v="0"/>
    <x v="1"/>
    <x v="8"/>
    <x v="23"/>
    <x v="0"/>
    <m/>
  </r>
  <r>
    <x v="2"/>
    <x v="1"/>
    <x v="1"/>
    <x v="0"/>
    <x v="0"/>
    <x v="4"/>
    <x v="2"/>
    <x v="28"/>
    <x v="0"/>
    <m/>
  </r>
  <r>
    <x v="3"/>
    <x v="1"/>
    <x v="1"/>
    <x v="0"/>
    <x v="1"/>
    <x v="2"/>
    <x v="3"/>
    <x v="5"/>
    <x v="0"/>
    <n v="2100000"/>
  </r>
  <r>
    <x v="3"/>
    <x v="1"/>
    <x v="1"/>
    <x v="1"/>
    <x v="1"/>
    <x v="2"/>
    <x v="3"/>
    <x v="5"/>
    <x v="0"/>
    <n v="2800000"/>
  </r>
  <r>
    <x v="3"/>
    <x v="1"/>
    <x v="1"/>
    <x v="0"/>
    <x v="2"/>
    <x v="3"/>
    <x v="3"/>
    <x v="24"/>
    <x v="0"/>
    <n v="2500000"/>
  </r>
  <r>
    <x v="3"/>
    <x v="1"/>
    <x v="1"/>
    <x v="0"/>
    <x v="2"/>
    <x v="3"/>
    <x v="3"/>
    <x v="25"/>
    <x v="0"/>
    <m/>
  </r>
  <r>
    <x v="3"/>
    <x v="1"/>
    <x v="1"/>
    <x v="0"/>
    <x v="2"/>
    <x v="3"/>
    <x v="3"/>
    <x v="29"/>
    <x v="0"/>
    <n v="150000"/>
  </r>
  <r>
    <x v="3"/>
    <x v="1"/>
    <x v="1"/>
    <x v="0"/>
    <x v="2"/>
    <x v="3"/>
    <x v="3"/>
    <x v="31"/>
    <x v="0"/>
    <n v="200000"/>
  </r>
  <r>
    <x v="3"/>
    <x v="1"/>
    <x v="1"/>
    <x v="0"/>
    <x v="0"/>
    <x v="0"/>
    <x v="4"/>
    <x v="6"/>
    <x v="0"/>
    <n v="1400000"/>
  </r>
  <r>
    <x v="3"/>
    <x v="1"/>
    <x v="1"/>
    <x v="0"/>
    <x v="0"/>
    <x v="0"/>
    <x v="4"/>
    <x v="7"/>
    <x v="0"/>
    <n v="88211"/>
  </r>
  <r>
    <x v="3"/>
    <x v="1"/>
    <x v="1"/>
    <x v="0"/>
    <x v="0"/>
    <x v="0"/>
    <x v="4"/>
    <x v="8"/>
    <x v="0"/>
    <n v="124017.58333333334"/>
  </r>
  <r>
    <x v="3"/>
    <x v="1"/>
    <x v="1"/>
    <x v="0"/>
    <x v="0"/>
    <x v="0"/>
    <x v="4"/>
    <x v="9"/>
    <x v="0"/>
    <n v="14882.11"/>
  </r>
  <r>
    <x v="3"/>
    <x v="1"/>
    <x v="1"/>
    <x v="0"/>
    <x v="0"/>
    <x v="0"/>
    <x v="4"/>
    <x v="10"/>
    <x v="0"/>
    <n v="124017.58333333334"/>
  </r>
  <r>
    <x v="3"/>
    <x v="1"/>
    <x v="1"/>
    <x v="0"/>
    <x v="0"/>
    <x v="0"/>
    <x v="4"/>
    <x v="11"/>
    <x v="0"/>
    <n v="58333.333333333328"/>
  </r>
  <r>
    <x v="3"/>
    <x v="1"/>
    <x v="1"/>
    <x v="0"/>
    <x v="0"/>
    <x v="0"/>
    <x v="4"/>
    <x v="12"/>
    <x v="0"/>
    <n v="88211"/>
  </r>
  <r>
    <x v="3"/>
    <x v="1"/>
    <x v="1"/>
    <x v="0"/>
    <x v="0"/>
    <x v="0"/>
    <x v="4"/>
    <x v="13"/>
    <x v="0"/>
    <n v="7308"/>
  </r>
  <r>
    <x v="3"/>
    <x v="1"/>
    <x v="1"/>
    <x v="0"/>
    <x v="0"/>
    <x v="0"/>
    <x v="4"/>
    <x v="14"/>
    <x v="0"/>
    <n v="168000"/>
  </r>
  <r>
    <x v="3"/>
    <x v="1"/>
    <x v="1"/>
    <x v="0"/>
    <x v="0"/>
    <x v="0"/>
    <x v="4"/>
    <x v="15"/>
    <x v="0"/>
    <n v="56000"/>
  </r>
  <r>
    <x v="3"/>
    <x v="1"/>
    <x v="1"/>
    <x v="0"/>
    <x v="0"/>
    <x v="0"/>
    <x v="4"/>
    <x v="15"/>
    <x v="0"/>
    <n v="56000"/>
  </r>
  <r>
    <x v="3"/>
    <x v="1"/>
    <x v="1"/>
    <x v="0"/>
    <x v="0"/>
    <x v="0"/>
    <x v="9"/>
    <x v="30"/>
    <x v="0"/>
    <n v="390621"/>
  </r>
  <r>
    <x v="3"/>
    <x v="1"/>
    <x v="1"/>
    <x v="0"/>
    <x v="0"/>
    <x v="0"/>
    <x v="5"/>
    <x v="26"/>
    <x v="0"/>
    <m/>
  </r>
  <r>
    <x v="3"/>
    <x v="1"/>
    <x v="1"/>
    <x v="0"/>
    <x v="0"/>
    <x v="0"/>
    <x v="6"/>
    <x v="17"/>
    <x v="0"/>
    <m/>
  </r>
  <r>
    <x v="3"/>
    <x v="1"/>
    <x v="1"/>
    <x v="0"/>
    <x v="0"/>
    <x v="0"/>
    <x v="0"/>
    <x v="0"/>
    <x v="0"/>
    <m/>
  </r>
  <r>
    <x v="3"/>
    <x v="1"/>
    <x v="1"/>
    <x v="0"/>
    <x v="0"/>
    <x v="0"/>
    <x v="0"/>
    <x v="1"/>
    <x v="0"/>
    <n v="150000"/>
  </r>
  <r>
    <x v="3"/>
    <x v="1"/>
    <x v="1"/>
    <x v="0"/>
    <x v="0"/>
    <x v="0"/>
    <x v="1"/>
    <x v="2"/>
    <x v="0"/>
    <m/>
  </r>
  <r>
    <x v="3"/>
    <x v="1"/>
    <x v="1"/>
    <x v="0"/>
    <x v="0"/>
    <x v="0"/>
    <x v="2"/>
    <x v="18"/>
    <x v="0"/>
    <m/>
  </r>
  <r>
    <x v="3"/>
    <x v="1"/>
    <x v="1"/>
    <x v="0"/>
    <x v="0"/>
    <x v="0"/>
    <x v="2"/>
    <x v="3"/>
    <x v="0"/>
    <n v="30000"/>
  </r>
  <r>
    <x v="3"/>
    <x v="1"/>
    <x v="1"/>
    <x v="0"/>
    <x v="0"/>
    <x v="0"/>
    <x v="2"/>
    <x v="19"/>
    <x v="0"/>
    <m/>
  </r>
  <r>
    <x v="3"/>
    <x v="1"/>
    <x v="1"/>
    <x v="0"/>
    <x v="0"/>
    <x v="1"/>
    <x v="7"/>
    <x v="20"/>
    <x v="0"/>
    <m/>
  </r>
  <r>
    <x v="3"/>
    <x v="1"/>
    <x v="1"/>
    <x v="0"/>
    <x v="0"/>
    <x v="1"/>
    <x v="7"/>
    <x v="21"/>
    <x v="0"/>
    <m/>
  </r>
  <r>
    <x v="3"/>
    <x v="1"/>
    <x v="1"/>
    <x v="0"/>
    <x v="0"/>
    <x v="1"/>
    <x v="2"/>
    <x v="4"/>
    <x v="0"/>
    <m/>
  </r>
  <r>
    <x v="3"/>
    <x v="1"/>
    <x v="1"/>
    <x v="0"/>
    <x v="0"/>
    <x v="1"/>
    <x v="8"/>
    <x v="22"/>
    <x v="0"/>
    <m/>
  </r>
  <r>
    <x v="3"/>
    <x v="1"/>
    <x v="1"/>
    <x v="0"/>
    <x v="0"/>
    <x v="1"/>
    <x v="8"/>
    <x v="23"/>
    <x v="0"/>
    <m/>
  </r>
  <r>
    <x v="3"/>
    <x v="1"/>
    <x v="1"/>
    <x v="0"/>
    <x v="0"/>
    <x v="4"/>
    <x v="2"/>
    <x v="28"/>
    <x v="0"/>
    <m/>
  </r>
  <r>
    <x v="4"/>
    <x v="1"/>
    <x v="1"/>
    <x v="0"/>
    <x v="1"/>
    <x v="2"/>
    <x v="3"/>
    <x v="5"/>
    <x v="0"/>
    <n v="2400000"/>
  </r>
  <r>
    <x v="4"/>
    <x v="1"/>
    <x v="1"/>
    <x v="1"/>
    <x v="1"/>
    <x v="2"/>
    <x v="3"/>
    <x v="5"/>
    <x v="0"/>
    <n v="2800000"/>
  </r>
  <r>
    <x v="4"/>
    <x v="1"/>
    <x v="1"/>
    <x v="0"/>
    <x v="2"/>
    <x v="3"/>
    <x v="3"/>
    <x v="24"/>
    <x v="0"/>
    <m/>
  </r>
  <r>
    <x v="4"/>
    <x v="1"/>
    <x v="1"/>
    <x v="0"/>
    <x v="2"/>
    <x v="3"/>
    <x v="3"/>
    <x v="25"/>
    <x v="0"/>
    <n v="0"/>
  </r>
  <r>
    <x v="4"/>
    <x v="1"/>
    <x v="1"/>
    <x v="0"/>
    <x v="2"/>
    <x v="3"/>
    <x v="3"/>
    <x v="29"/>
    <x v="0"/>
    <n v="150000"/>
  </r>
  <r>
    <x v="4"/>
    <x v="1"/>
    <x v="1"/>
    <x v="0"/>
    <x v="2"/>
    <x v="3"/>
    <x v="3"/>
    <x v="31"/>
    <x v="0"/>
    <n v="200000"/>
  </r>
  <r>
    <x v="4"/>
    <x v="1"/>
    <x v="1"/>
    <x v="0"/>
    <x v="0"/>
    <x v="0"/>
    <x v="4"/>
    <x v="6"/>
    <x v="0"/>
    <n v="1400000"/>
  </r>
  <r>
    <x v="4"/>
    <x v="1"/>
    <x v="1"/>
    <x v="0"/>
    <x v="0"/>
    <x v="0"/>
    <x v="4"/>
    <x v="7"/>
    <x v="0"/>
    <n v="88211"/>
  </r>
  <r>
    <x v="4"/>
    <x v="1"/>
    <x v="1"/>
    <x v="0"/>
    <x v="0"/>
    <x v="0"/>
    <x v="4"/>
    <x v="8"/>
    <x v="0"/>
    <n v="124017.58333333334"/>
  </r>
  <r>
    <x v="4"/>
    <x v="1"/>
    <x v="1"/>
    <x v="0"/>
    <x v="0"/>
    <x v="0"/>
    <x v="4"/>
    <x v="9"/>
    <x v="0"/>
    <n v="14882.11"/>
  </r>
  <r>
    <x v="4"/>
    <x v="1"/>
    <x v="1"/>
    <x v="0"/>
    <x v="0"/>
    <x v="0"/>
    <x v="4"/>
    <x v="10"/>
    <x v="0"/>
    <n v="124017.58333333334"/>
  </r>
  <r>
    <x v="4"/>
    <x v="1"/>
    <x v="1"/>
    <x v="0"/>
    <x v="0"/>
    <x v="0"/>
    <x v="4"/>
    <x v="11"/>
    <x v="0"/>
    <n v="58333.333333333328"/>
  </r>
  <r>
    <x v="4"/>
    <x v="1"/>
    <x v="1"/>
    <x v="0"/>
    <x v="0"/>
    <x v="0"/>
    <x v="4"/>
    <x v="12"/>
    <x v="0"/>
    <n v="88211"/>
  </r>
  <r>
    <x v="4"/>
    <x v="1"/>
    <x v="1"/>
    <x v="0"/>
    <x v="0"/>
    <x v="0"/>
    <x v="4"/>
    <x v="13"/>
    <x v="0"/>
    <n v="7308"/>
  </r>
  <r>
    <x v="4"/>
    <x v="1"/>
    <x v="1"/>
    <x v="0"/>
    <x v="0"/>
    <x v="0"/>
    <x v="4"/>
    <x v="14"/>
    <x v="0"/>
    <n v="168000"/>
  </r>
  <r>
    <x v="4"/>
    <x v="1"/>
    <x v="1"/>
    <x v="0"/>
    <x v="0"/>
    <x v="0"/>
    <x v="4"/>
    <x v="15"/>
    <x v="0"/>
    <n v="56000"/>
  </r>
  <r>
    <x v="4"/>
    <x v="1"/>
    <x v="1"/>
    <x v="0"/>
    <x v="0"/>
    <x v="0"/>
    <x v="4"/>
    <x v="15"/>
    <x v="0"/>
    <n v="56000"/>
  </r>
  <r>
    <x v="4"/>
    <x v="1"/>
    <x v="1"/>
    <x v="0"/>
    <x v="0"/>
    <x v="0"/>
    <x v="9"/>
    <x v="30"/>
    <x v="0"/>
    <n v="390621"/>
  </r>
  <r>
    <x v="4"/>
    <x v="1"/>
    <x v="1"/>
    <x v="0"/>
    <x v="0"/>
    <x v="0"/>
    <x v="5"/>
    <x v="26"/>
    <x v="0"/>
    <m/>
  </r>
  <r>
    <x v="4"/>
    <x v="1"/>
    <x v="1"/>
    <x v="0"/>
    <x v="0"/>
    <x v="0"/>
    <x v="6"/>
    <x v="17"/>
    <x v="0"/>
    <m/>
  </r>
  <r>
    <x v="4"/>
    <x v="1"/>
    <x v="1"/>
    <x v="0"/>
    <x v="0"/>
    <x v="0"/>
    <x v="0"/>
    <x v="0"/>
    <x v="0"/>
    <m/>
  </r>
  <r>
    <x v="4"/>
    <x v="1"/>
    <x v="1"/>
    <x v="0"/>
    <x v="0"/>
    <x v="0"/>
    <x v="0"/>
    <x v="1"/>
    <x v="0"/>
    <n v="150000"/>
  </r>
  <r>
    <x v="4"/>
    <x v="1"/>
    <x v="1"/>
    <x v="0"/>
    <x v="0"/>
    <x v="0"/>
    <x v="1"/>
    <x v="2"/>
    <x v="0"/>
    <m/>
  </r>
  <r>
    <x v="4"/>
    <x v="1"/>
    <x v="1"/>
    <x v="0"/>
    <x v="0"/>
    <x v="0"/>
    <x v="2"/>
    <x v="18"/>
    <x v="0"/>
    <m/>
  </r>
  <r>
    <x v="4"/>
    <x v="1"/>
    <x v="1"/>
    <x v="0"/>
    <x v="0"/>
    <x v="0"/>
    <x v="2"/>
    <x v="3"/>
    <x v="0"/>
    <n v="30000"/>
  </r>
  <r>
    <x v="4"/>
    <x v="1"/>
    <x v="1"/>
    <x v="0"/>
    <x v="0"/>
    <x v="0"/>
    <x v="2"/>
    <x v="19"/>
    <x v="0"/>
    <m/>
  </r>
  <r>
    <x v="4"/>
    <x v="1"/>
    <x v="1"/>
    <x v="0"/>
    <x v="0"/>
    <x v="1"/>
    <x v="7"/>
    <x v="20"/>
    <x v="0"/>
    <m/>
  </r>
  <r>
    <x v="4"/>
    <x v="1"/>
    <x v="1"/>
    <x v="0"/>
    <x v="0"/>
    <x v="1"/>
    <x v="7"/>
    <x v="21"/>
    <x v="0"/>
    <m/>
  </r>
  <r>
    <x v="4"/>
    <x v="1"/>
    <x v="1"/>
    <x v="0"/>
    <x v="0"/>
    <x v="1"/>
    <x v="2"/>
    <x v="4"/>
    <x v="0"/>
    <m/>
  </r>
  <r>
    <x v="4"/>
    <x v="1"/>
    <x v="1"/>
    <x v="0"/>
    <x v="0"/>
    <x v="1"/>
    <x v="8"/>
    <x v="22"/>
    <x v="0"/>
    <m/>
  </r>
  <r>
    <x v="4"/>
    <x v="1"/>
    <x v="1"/>
    <x v="0"/>
    <x v="0"/>
    <x v="1"/>
    <x v="8"/>
    <x v="23"/>
    <x v="0"/>
    <m/>
  </r>
  <r>
    <x v="4"/>
    <x v="1"/>
    <x v="1"/>
    <x v="0"/>
    <x v="0"/>
    <x v="4"/>
    <x v="2"/>
    <x v="28"/>
    <x v="0"/>
    <m/>
  </r>
  <r>
    <x v="7"/>
    <x v="0"/>
    <x v="1"/>
    <x v="0"/>
    <x v="1"/>
    <x v="2"/>
    <x v="10"/>
    <x v="5"/>
    <x v="0"/>
    <n v="3299244"/>
  </r>
  <r>
    <x v="7"/>
    <x v="0"/>
    <x v="1"/>
    <x v="0"/>
    <x v="1"/>
    <x v="5"/>
    <x v="11"/>
    <x v="42"/>
    <x v="0"/>
    <n v="357401"/>
  </r>
  <r>
    <x v="7"/>
    <x v="0"/>
    <x v="1"/>
    <x v="0"/>
    <x v="1"/>
    <x v="5"/>
    <x v="11"/>
    <x v="36"/>
    <x v="0"/>
    <n v="156"/>
  </r>
  <r>
    <x v="7"/>
    <x v="0"/>
    <x v="1"/>
    <x v="0"/>
    <x v="0"/>
    <x v="0"/>
    <x v="4"/>
    <x v="6"/>
    <x v="0"/>
    <n v="1400000"/>
  </r>
  <r>
    <x v="7"/>
    <x v="0"/>
    <x v="1"/>
    <x v="0"/>
    <x v="0"/>
    <x v="0"/>
    <x v="4"/>
    <x v="7"/>
    <x v="0"/>
    <n v="97032"/>
  </r>
  <r>
    <x v="7"/>
    <x v="0"/>
    <x v="1"/>
    <x v="0"/>
    <x v="0"/>
    <x v="0"/>
    <x v="4"/>
    <x v="8"/>
    <x v="0"/>
    <n v="124703"/>
  </r>
  <r>
    <x v="7"/>
    <x v="0"/>
    <x v="1"/>
    <x v="0"/>
    <x v="0"/>
    <x v="0"/>
    <x v="4"/>
    <x v="9"/>
    <x v="0"/>
    <n v="14964"/>
  </r>
  <r>
    <x v="7"/>
    <x v="0"/>
    <x v="1"/>
    <x v="0"/>
    <x v="0"/>
    <x v="0"/>
    <x v="4"/>
    <x v="10"/>
    <x v="0"/>
    <n v="124703"/>
  </r>
  <r>
    <x v="7"/>
    <x v="0"/>
    <x v="1"/>
    <x v="0"/>
    <x v="0"/>
    <x v="0"/>
    <x v="4"/>
    <x v="11"/>
    <x v="0"/>
    <n v="58380"/>
  </r>
  <r>
    <x v="7"/>
    <x v="0"/>
    <x v="1"/>
    <x v="0"/>
    <x v="0"/>
    <x v="0"/>
    <x v="4"/>
    <x v="12"/>
    <x v="0"/>
    <n v="912000"/>
  </r>
  <r>
    <x v="7"/>
    <x v="0"/>
    <x v="1"/>
    <x v="0"/>
    <x v="0"/>
    <x v="0"/>
    <x v="4"/>
    <x v="13"/>
    <x v="0"/>
    <n v="7308"/>
  </r>
  <r>
    <x v="7"/>
    <x v="0"/>
    <x v="1"/>
    <x v="0"/>
    <x v="0"/>
    <x v="0"/>
    <x v="4"/>
    <x v="14"/>
    <x v="0"/>
    <n v="169896"/>
  </r>
  <r>
    <x v="7"/>
    <x v="0"/>
    <x v="1"/>
    <x v="0"/>
    <x v="0"/>
    <x v="0"/>
    <x v="4"/>
    <x v="15"/>
    <x v="0"/>
    <n v="57896"/>
  </r>
  <r>
    <x v="7"/>
    <x v="0"/>
    <x v="1"/>
    <x v="0"/>
    <x v="0"/>
    <x v="0"/>
    <x v="9"/>
    <x v="30"/>
    <x v="0"/>
    <n v="390621"/>
  </r>
  <r>
    <x v="7"/>
    <x v="0"/>
    <x v="1"/>
    <x v="0"/>
    <x v="0"/>
    <x v="0"/>
    <x v="6"/>
    <x v="17"/>
    <x v="0"/>
    <n v="800000"/>
  </r>
  <r>
    <x v="7"/>
    <x v="0"/>
    <x v="1"/>
    <x v="0"/>
    <x v="0"/>
    <x v="0"/>
    <x v="12"/>
    <x v="43"/>
    <x v="0"/>
    <n v="15479"/>
  </r>
  <r>
    <x v="7"/>
    <x v="0"/>
    <x v="1"/>
    <x v="0"/>
    <x v="0"/>
    <x v="0"/>
    <x v="12"/>
    <x v="44"/>
    <x v="0"/>
    <n v="5800"/>
  </r>
  <r>
    <x v="7"/>
    <x v="0"/>
    <x v="1"/>
    <x v="0"/>
    <x v="0"/>
    <x v="0"/>
    <x v="2"/>
    <x v="45"/>
    <x v="0"/>
    <n v="63855.7"/>
  </r>
  <r>
    <x v="7"/>
    <x v="0"/>
    <x v="1"/>
    <x v="0"/>
    <x v="0"/>
    <x v="0"/>
    <x v="2"/>
    <x v="3"/>
    <x v="0"/>
    <n v="37815"/>
  </r>
  <r>
    <x v="7"/>
    <x v="0"/>
    <x v="1"/>
    <x v="0"/>
    <x v="0"/>
    <x v="0"/>
    <x v="2"/>
    <x v="46"/>
    <x v="0"/>
    <n v="17400"/>
  </r>
  <r>
    <x v="7"/>
    <x v="0"/>
    <x v="1"/>
    <x v="0"/>
    <x v="0"/>
    <x v="1"/>
    <x v="7"/>
    <x v="34"/>
    <x v="0"/>
    <n v="11700"/>
  </r>
  <r>
    <x v="7"/>
    <x v="0"/>
    <x v="1"/>
    <x v="0"/>
    <x v="0"/>
    <x v="1"/>
    <x v="7"/>
    <x v="20"/>
    <x v="0"/>
    <n v="94910"/>
  </r>
  <r>
    <x v="7"/>
    <x v="0"/>
    <x v="1"/>
    <x v="0"/>
    <x v="0"/>
    <x v="1"/>
    <x v="8"/>
    <x v="22"/>
    <x v="0"/>
    <n v="19518"/>
  </r>
  <r>
    <x v="7"/>
    <x v="0"/>
    <x v="1"/>
    <x v="0"/>
    <x v="0"/>
    <x v="1"/>
    <x v="8"/>
    <x v="47"/>
    <x v="0"/>
    <n v="343000"/>
  </r>
  <r>
    <x v="7"/>
    <x v="0"/>
    <x v="1"/>
    <x v="0"/>
    <x v="0"/>
    <x v="1"/>
    <x v="8"/>
    <x v="4"/>
    <x v="0"/>
    <n v="573224.31000000006"/>
  </r>
  <r>
    <x v="7"/>
    <x v="0"/>
    <x v="1"/>
    <x v="0"/>
    <x v="2"/>
    <x v="3"/>
    <x v="3"/>
    <x v="48"/>
    <x v="0"/>
    <n v="10420"/>
  </r>
  <r>
    <x v="7"/>
    <x v="0"/>
    <x v="1"/>
    <x v="0"/>
    <x v="2"/>
    <x v="3"/>
    <x v="3"/>
    <x v="49"/>
    <x v="0"/>
    <n v="127800"/>
  </r>
  <r>
    <x v="7"/>
    <x v="0"/>
    <x v="1"/>
    <x v="0"/>
    <x v="2"/>
    <x v="3"/>
    <x v="3"/>
    <x v="50"/>
    <x v="0"/>
    <n v="94789"/>
  </r>
  <r>
    <x v="8"/>
    <x v="0"/>
    <x v="1"/>
    <x v="0"/>
    <x v="1"/>
    <x v="2"/>
    <x v="10"/>
    <x v="5"/>
    <x v="0"/>
    <n v="2428550"/>
  </r>
  <r>
    <x v="8"/>
    <x v="0"/>
    <x v="1"/>
    <x v="0"/>
    <x v="1"/>
    <x v="5"/>
    <x v="11"/>
    <x v="42"/>
    <x v="0"/>
    <n v="0"/>
  </r>
  <r>
    <x v="8"/>
    <x v="0"/>
    <x v="1"/>
    <x v="0"/>
    <x v="1"/>
    <x v="5"/>
    <x v="11"/>
    <x v="36"/>
    <x v="0"/>
    <n v="260"/>
  </r>
  <r>
    <x v="8"/>
    <x v="0"/>
    <x v="1"/>
    <x v="0"/>
    <x v="0"/>
    <x v="0"/>
    <x v="4"/>
    <x v="6"/>
    <x v="0"/>
    <n v="1400000"/>
  </r>
  <r>
    <x v="8"/>
    <x v="0"/>
    <x v="1"/>
    <x v="0"/>
    <x v="0"/>
    <x v="0"/>
    <x v="4"/>
    <x v="7"/>
    <x v="0"/>
    <n v="97032"/>
  </r>
  <r>
    <x v="8"/>
    <x v="0"/>
    <x v="1"/>
    <x v="0"/>
    <x v="0"/>
    <x v="0"/>
    <x v="4"/>
    <x v="8"/>
    <x v="0"/>
    <n v="124703"/>
  </r>
  <r>
    <x v="8"/>
    <x v="0"/>
    <x v="1"/>
    <x v="0"/>
    <x v="0"/>
    <x v="0"/>
    <x v="4"/>
    <x v="9"/>
    <x v="0"/>
    <n v="14964"/>
  </r>
  <r>
    <x v="8"/>
    <x v="0"/>
    <x v="1"/>
    <x v="0"/>
    <x v="0"/>
    <x v="0"/>
    <x v="4"/>
    <x v="10"/>
    <x v="0"/>
    <n v="124703"/>
  </r>
  <r>
    <x v="8"/>
    <x v="0"/>
    <x v="1"/>
    <x v="0"/>
    <x v="0"/>
    <x v="0"/>
    <x v="4"/>
    <x v="11"/>
    <x v="0"/>
    <n v="58380"/>
  </r>
  <r>
    <x v="8"/>
    <x v="0"/>
    <x v="1"/>
    <x v="0"/>
    <x v="0"/>
    <x v="0"/>
    <x v="4"/>
    <x v="12"/>
    <x v="0"/>
    <n v="912000"/>
  </r>
  <r>
    <x v="8"/>
    <x v="0"/>
    <x v="1"/>
    <x v="0"/>
    <x v="0"/>
    <x v="0"/>
    <x v="4"/>
    <x v="13"/>
    <x v="0"/>
    <n v="7308"/>
  </r>
  <r>
    <x v="8"/>
    <x v="0"/>
    <x v="1"/>
    <x v="0"/>
    <x v="0"/>
    <x v="0"/>
    <x v="4"/>
    <x v="14"/>
    <x v="0"/>
    <n v="168000"/>
  </r>
  <r>
    <x v="8"/>
    <x v="0"/>
    <x v="1"/>
    <x v="0"/>
    <x v="0"/>
    <x v="0"/>
    <x v="4"/>
    <x v="15"/>
    <x v="0"/>
    <n v="56000"/>
  </r>
  <r>
    <x v="8"/>
    <x v="0"/>
    <x v="1"/>
    <x v="0"/>
    <x v="0"/>
    <x v="0"/>
    <x v="9"/>
    <x v="30"/>
    <x v="0"/>
    <n v="390621"/>
  </r>
  <r>
    <x v="8"/>
    <x v="0"/>
    <x v="1"/>
    <x v="0"/>
    <x v="0"/>
    <x v="0"/>
    <x v="5"/>
    <x v="26"/>
    <x v="0"/>
    <n v="7244"/>
  </r>
  <r>
    <x v="8"/>
    <x v="0"/>
    <x v="1"/>
    <x v="0"/>
    <x v="0"/>
    <x v="0"/>
    <x v="6"/>
    <x v="17"/>
    <x v="0"/>
    <n v="800000"/>
  </r>
  <r>
    <x v="8"/>
    <x v="0"/>
    <x v="1"/>
    <x v="0"/>
    <x v="0"/>
    <x v="0"/>
    <x v="0"/>
    <x v="51"/>
    <x v="0"/>
    <n v="248000"/>
  </r>
  <r>
    <x v="8"/>
    <x v="0"/>
    <x v="1"/>
    <x v="0"/>
    <x v="0"/>
    <x v="0"/>
    <x v="12"/>
    <x v="43"/>
    <x v="0"/>
    <m/>
  </r>
  <r>
    <x v="8"/>
    <x v="0"/>
    <x v="1"/>
    <x v="0"/>
    <x v="0"/>
    <x v="0"/>
    <x v="12"/>
    <x v="44"/>
    <x v="0"/>
    <m/>
  </r>
  <r>
    <x v="8"/>
    <x v="0"/>
    <x v="1"/>
    <x v="0"/>
    <x v="0"/>
    <x v="0"/>
    <x v="12"/>
    <x v="52"/>
    <x v="0"/>
    <n v="34800"/>
  </r>
  <r>
    <x v="8"/>
    <x v="0"/>
    <x v="1"/>
    <x v="0"/>
    <x v="0"/>
    <x v="0"/>
    <x v="2"/>
    <x v="45"/>
    <x v="0"/>
    <n v="27038"/>
  </r>
  <r>
    <x v="8"/>
    <x v="0"/>
    <x v="1"/>
    <x v="0"/>
    <x v="0"/>
    <x v="0"/>
    <x v="2"/>
    <x v="3"/>
    <x v="0"/>
    <n v="19244"/>
  </r>
  <r>
    <x v="8"/>
    <x v="0"/>
    <x v="1"/>
    <x v="0"/>
    <x v="0"/>
    <x v="0"/>
    <x v="2"/>
    <x v="53"/>
    <x v="0"/>
    <n v="70718"/>
  </r>
  <r>
    <x v="8"/>
    <x v="0"/>
    <x v="1"/>
    <x v="0"/>
    <x v="0"/>
    <x v="0"/>
    <x v="2"/>
    <x v="46"/>
    <x v="0"/>
    <n v="171589.35"/>
  </r>
  <r>
    <x v="8"/>
    <x v="0"/>
    <x v="1"/>
    <x v="0"/>
    <x v="0"/>
    <x v="0"/>
    <x v="2"/>
    <x v="54"/>
    <x v="0"/>
    <n v="21849"/>
  </r>
  <r>
    <x v="8"/>
    <x v="0"/>
    <x v="1"/>
    <x v="0"/>
    <x v="0"/>
    <x v="1"/>
    <x v="7"/>
    <x v="34"/>
    <x v="0"/>
    <n v="15100"/>
  </r>
  <r>
    <x v="8"/>
    <x v="0"/>
    <x v="1"/>
    <x v="0"/>
    <x v="0"/>
    <x v="1"/>
    <x v="7"/>
    <x v="20"/>
    <x v="0"/>
    <n v="86400"/>
  </r>
  <r>
    <x v="8"/>
    <x v="0"/>
    <x v="1"/>
    <x v="0"/>
    <x v="0"/>
    <x v="1"/>
    <x v="7"/>
    <x v="55"/>
    <x v="0"/>
    <n v="34103"/>
  </r>
  <r>
    <x v="8"/>
    <x v="0"/>
    <x v="1"/>
    <x v="0"/>
    <x v="0"/>
    <x v="1"/>
    <x v="8"/>
    <x v="22"/>
    <x v="0"/>
    <n v="20218"/>
  </r>
  <r>
    <x v="8"/>
    <x v="0"/>
    <x v="1"/>
    <x v="0"/>
    <x v="0"/>
    <x v="1"/>
    <x v="8"/>
    <x v="47"/>
    <x v="0"/>
    <m/>
  </r>
  <r>
    <x v="8"/>
    <x v="0"/>
    <x v="1"/>
    <x v="0"/>
    <x v="0"/>
    <x v="1"/>
    <x v="8"/>
    <x v="4"/>
    <x v="0"/>
    <n v="275654"/>
  </r>
  <r>
    <x v="8"/>
    <x v="0"/>
    <x v="1"/>
    <x v="0"/>
    <x v="2"/>
    <x v="3"/>
    <x v="3"/>
    <x v="41"/>
    <x v="0"/>
    <n v="71011"/>
  </r>
  <r>
    <x v="8"/>
    <x v="0"/>
    <x v="1"/>
    <x v="0"/>
    <x v="2"/>
    <x v="3"/>
    <x v="3"/>
    <x v="48"/>
    <x v="0"/>
    <m/>
  </r>
  <r>
    <x v="8"/>
    <x v="0"/>
    <x v="1"/>
    <x v="0"/>
    <x v="2"/>
    <x v="3"/>
    <x v="3"/>
    <x v="49"/>
    <x v="0"/>
    <n v="82000"/>
  </r>
  <r>
    <x v="8"/>
    <x v="0"/>
    <x v="1"/>
    <x v="0"/>
    <x v="2"/>
    <x v="3"/>
    <x v="3"/>
    <x v="50"/>
    <x v="0"/>
    <m/>
  </r>
  <r>
    <x v="9"/>
    <x v="0"/>
    <x v="1"/>
    <x v="0"/>
    <x v="1"/>
    <x v="2"/>
    <x v="10"/>
    <x v="5"/>
    <x v="0"/>
    <n v="3816230"/>
  </r>
  <r>
    <x v="9"/>
    <x v="0"/>
    <x v="1"/>
    <x v="0"/>
    <x v="1"/>
    <x v="5"/>
    <x v="11"/>
    <x v="42"/>
    <x v="0"/>
    <m/>
  </r>
  <r>
    <x v="9"/>
    <x v="0"/>
    <x v="1"/>
    <x v="0"/>
    <x v="1"/>
    <x v="5"/>
    <x v="11"/>
    <x v="36"/>
    <x v="0"/>
    <m/>
  </r>
  <r>
    <x v="9"/>
    <x v="0"/>
    <x v="1"/>
    <x v="0"/>
    <x v="0"/>
    <x v="0"/>
    <x v="4"/>
    <x v="6"/>
    <x v="0"/>
    <n v="1400000"/>
  </r>
  <r>
    <x v="9"/>
    <x v="0"/>
    <x v="1"/>
    <x v="0"/>
    <x v="0"/>
    <x v="0"/>
    <x v="4"/>
    <x v="7"/>
    <x v="0"/>
    <n v="97032"/>
  </r>
  <r>
    <x v="9"/>
    <x v="0"/>
    <x v="1"/>
    <x v="0"/>
    <x v="0"/>
    <x v="0"/>
    <x v="4"/>
    <x v="8"/>
    <x v="0"/>
    <n v="124703"/>
  </r>
  <r>
    <x v="9"/>
    <x v="0"/>
    <x v="1"/>
    <x v="0"/>
    <x v="0"/>
    <x v="0"/>
    <x v="4"/>
    <x v="9"/>
    <x v="0"/>
    <n v="14964"/>
  </r>
  <r>
    <x v="9"/>
    <x v="0"/>
    <x v="1"/>
    <x v="0"/>
    <x v="0"/>
    <x v="0"/>
    <x v="4"/>
    <x v="10"/>
    <x v="0"/>
    <n v="124703"/>
  </r>
  <r>
    <x v="9"/>
    <x v="0"/>
    <x v="1"/>
    <x v="0"/>
    <x v="0"/>
    <x v="0"/>
    <x v="4"/>
    <x v="11"/>
    <x v="0"/>
    <n v="58380"/>
  </r>
  <r>
    <x v="9"/>
    <x v="0"/>
    <x v="1"/>
    <x v="0"/>
    <x v="0"/>
    <x v="0"/>
    <x v="4"/>
    <x v="12"/>
    <x v="0"/>
    <n v="912000"/>
  </r>
  <r>
    <x v="9"/>
    <x v="0"/>
    <x v="1"/>
    <x v="0"/>
    <x v="0"/>
    <x v="0"/>
    <x v="4"/>
    <x v="56"/>
    <x v="0"/>
    <n v="125882"/>
  </r>
  <r>
    <x v="9"/>
    <x v="0"/>
    <x v="1"/>
    <x v="0"/>
    <x v="0"/>
    <x v="0"/>
    <x v="4"/>
    <x v="13"/>
    <x v="0"/>
    <n v="7308"/>
  </r>
  <r>
    <x v="9"/>
    <x v="0"/>
    <x v="1"/>
    <x v="0"/>
    <x v="0"/>
    <x v="0"/>
    <x v="4"/>
    <x v="14"/>
    <x v="0"/>
    <n v="168000"/>
  </r>
  <r>
    <x v="9"/>
    <x v="0"/>
    <x v="1"/>
    <x v="0"/>
    <x v="0"/>
    <x v="0"/>
    <x v="4"/>
    <x v="15"/>
    <x v="0"/>
    <n v="56000"/>
  </r>
  <r>
    <x v="9"/>
    <x v="0"/>
    <x v="1"/>
    <x v="0"/>
    <x v="0"/>
    <x v="0"/>
    <x v="9"/>
    <x v="30"/>
    <x v="0"/>
    <n v="390621"/>
  </r>
  <r>
    <x v="9"/>
    <x v="0"/>
    <x v="1"/>
    <x v="0"/>
    <x v="0"/>
    <x v="0"/>
    <x v="5"/>
    <x v="26"/>
    <x v="0"/>
    <m/>
  </r>
  <r>
    <x v="9"/>
    <x v="0"/>
    <x v="1"/>
    <x v="0"/>
    <x v="0"/>
    <x v="0"/>
    <x v="6"/>
    <x v="17"/>
    <x v="0"/>
    <n v="800000"/>
  </r>
  <r>
    <x v="9"/>
    <x v="0"/>
    <x v="1"/>
    <x v="0"/>
    <x v="0"/>
    <x v="0"/>
    <x v="0"/>
    <x v="51"/>
    <x v="0"/>
    <m/>
  </r>
  <r>
    <x v="9"/>
    <x v="0"/>
    <x v="1"/>
    <x v="0"/>
    <x v="0"/>
    <x v="0"/>
    <x v="12"/>
    <x v="43"/>
    <x v="0"/>
    <m/>
  </r>
  <r>
    <x v="9"/>
    <x v="0"/>
    <x v="1"/>
    <x v="0"/>
    <x v="0"/>
    <x v="0"/>
    <x v="12"/>
    <x v="44"/>
    <x v="0"/>
    <m/>
  </r>
  <r>
    <x v="9"/>
    <x v="0"/>
    <x v="1"/>
    <x v="0"/>
    <x v="0"/>
    <x v="0"/>
    <x v="12"/>
    <x v="57"/>
    <x v="0"/>
    <n v="185600"/>
  </r>
  <r>
    <x v="9"/>
    <x v="0"/>
    <x v="1"/>
    <x v="0"/>
    <x v="0"/>
    <x v="0"/>
    <x v="12"/>
    <x v="52"/>
    <x v="0"/>
    <m/>
  </r>
  <r>
    <x v="9"/>
    <x v="0"/>
    <x v="1"/>
    <x v="0"/>
    <x v="0"/>
    <x v="0"/>
    <x v="2"/>
    <x v="45"/>
    <x v="0"/>
    <n v="10084"/>
  </r>
  <r>
    <x v="9"/>
    <x v="0"/>
    <x v="1"/>
    <x v="0"/>
    <x v="0"/>
    <x v="0"/>
    <x v="2"/>
    <x v="3"/>
    <x v="0"/>
    <m/>
  </r>
  <r>
    <x v="9"/>
    <x v="0"/>
    <x v="1"/>
    <x v="0"/>
    <x v="0"/>
    <x v="0"/>
    <x v="2"/>
    <x v="53"/>
    <x v="0"/>
    <m/>
  </r>
  <r>
    <x v="9"/>
    <x v="0"/>
    <x v="1"/>
    <x v="0"/>
    <x v="0"/>
    <x v="0"/>
    <x v="2"/>
    <x v="46"/>
    <x v="0"/>
    <m/>
  </r>
  <r>
    <x v="9"/>
    <x v="0"/>
    <x v="1"/>
    <x v="0"/>
    <x v="0"/>
    <x v="0"/>
    <x v="2"/>
    <x v="58"/>
    <x v="0"/>
    <n v="2185"/>
  </r>
  <r>
    <x v="9"/>
    <x v="0"/>
    <x v="1"/>
    <x v="0"/>
    <x v="0"/>
    <x v="0"/>
    <x v="2"/>
    <x v="54"/>
    <x v="0"/>
    <m/>
  </r>
  <r>
    <x v="9"/>
    <x v="0"/>
    <x v="1"/>
    <x v="0"/>
    <x v="0"/>
    <x v="1"/>
    <x v="7"/>
    <x v="34"/>
    <x v="0"/>
    <n v="66700"/>
  </r>
  <r>
    <x v="9"/>
    <x v="0"/>
    <x v="1"/>
    <x v="0"/>
    <x v="0"/>
    <x v="1"/>
    <x v="7"/>
    <x v="20"/>
    <x v="0"/>
    <n v="29200"/>
  </r>
  <r>
    <x v="9"/>
    <x v="0"/>
    <x v="1"/>
    <x v="0"/>
    <x v="0"/>
    <x v="1"/>
    <x v="7"/>
    <x v="55"/>
    <x v="0"/>
    <m/>
  </r>
  <r>
    <x v="9"/>
    <x v="0"/>
    <x v="1"/>
    <x v="0"/>
    <x v="0"/>
    <x v="1"/>
    <x v="8"/>
    <x v="22"/>
    <x v="0"/>
    <n v="36602"/>
  </r>
  <r>
    <x v="9"/>
    <x v="0"/>
    <x v="1"/>
    <x v="0"/>
    <x v="0"/>
    <x v="1"/>
    <x v="8"/>
    <x v="47"/>
    <x v="0"/>
    <m/>
  </r>
  <r>
    <x v="9"/>
    <x v="0"/>
    <x v="1"/>
    <x v="0"/>
    <x v="0"/>
    <x v="1"/>
    <x v="8"/>
    <x v="4"/>
    <x v="0"/>
    <n v="114394"/>
  </r>
  <r>
    <x v="9"/>
    <x v="0"/>
    <x v="1"/>
    <x v="0"/>
    <x v="2"/>
    <x v="3"/>
    <x v="3"/>
    <x v="41"/>
    <x v="0"/>
    <m/>
  </r>
  <r>
    <x v="9"/>
    <x v="0"/>
    <x v="1"/>
    <x v="0"/>
    <x v="2"/>
    <x v="3"/>
    <x v="3"/>
    <x v="59"/>
    <x v="0"/>
    <n v="124399"/>
  </r>
  <r>
    <x v="9"/>
    <x v="0"/>
    <x v="1"/>
    <x v="0"/>
    <x v="2"/>
    <x v="3"/>
    <x v="3"/>
    <x v="48"/>
    <x v="0"/>
    <m/>
  </r>
  <r>
    <x v="9"/>
    <x v="0"/>
    <x v="1"/>
    <x v="0"/>
    <x v="2"/>
    <x v="3"/>
    <x v="3"/>
    <x v="49"/>
    <x v="0"/>
    <n v="115900"/>
  </r>
  <r>
    <x v="9"/>
    <x v="0"/>
    <x v="1"/>
    <x v="0"/>
    <x v="2"/>
    <x v="3"/>
    <x v="3"/>
    <x v="50"/>
    <x v="0"/>
    <m/>
  </r>
  <r>
    <x v="10"/>
    <x v="0"/>
    <x v="1"/>
    <x v="0"/>
    <x v="1"/>
    <x v="2"/>
    <x v="13"/>
    <x v="5"/>
    <x v="0"/>
    <n v="3436121"/>
  </r>
  <r>
    <x v="10"/>
    <x v="0"/>
    <x v="1"/>
    <x v="0"/>
    <x v="1"/>
    <x v="5"/>
    <x v="11"/>
    <x v="42"/>
    <x v="0"/>
    <m/>
  </r>
  <r>
    <x v="10"/>
    <x v="0"/>
    <x v="1"/>
    <x v="0"/>
    <x v="1"/>
    <x v="5"/>
    <x v="11"/>
    <x v="60"/>
    <x v="0"/>
    <n v="249"/>
  </r>
  <r>
    <x v="10"/>
    <x v="0"/>
    <x v="1"/>
    <x v="0"/>
    <x v="1"/>
    <x v="5"/>
    <x v="11"/>
    <x v="36"/>
    <x v="0"/>
    <m/>
  </r>
  <r>
    <x v="10"/>
    <x v="0"/>
    <x v="1"/>
    <x v="0"/>
    <x v="0"/>
    <x v="0"/>
    <x v="4"/>
    <x v="6"/>
    <x v="0"/>
    <n v="1400000"/>
  </r>
  <r>
    <x v="10"/>
    <x v="0"/>
    <x v="1"/>
    <x v="0"/>
    <x v="0"/>
    <x v="0"/>
    <x v="4"/>
    <x v="7"/>
    <x v="0"/>
    <n v="97032"/>
  </r>
  <r>
    <x v="10"/>
    <x v="0"/>
    <x v="1"/>
    <x v="0"/>
    <x v="0"/>
    <x v="0"/>
    <x v="4"/>
    <x v="8"/>
    <x v="0"/>
    <n v="124703"/>
  </r>
  <r>
    <x v="10"/>
    <x v="0"/>
    <x v="1"/>
    <x v="0"/>
    <x v="0"/>
    <x v="0"/>
    <x v="4"/>
    <x v="9"/>
    <x v="0"/>
    <n v="14964"/>
  </r>
  <r>
    <x v="10"/>
    <x v="0"/>
    <x v="1"/>
    <x v="0"/>
    <x v="0"/>
    <x v="0"/>
    <x v="4"/>
    <x v="10"/>
    <x v="0"/>
    <n v="124703"/>
  </r>
  <r>
    <x v="10"/>
    <x v="0"/>
    <x v="1"/>
    <x v="0"/>
    <x v="0"/>
    <x v="0"/>
    <x v="4"/>
    <x v="11"/>
    <x v="0"/>
    <n v="58380"/>
  </r>
  <r>
    <x v="10"/>
    <x v="0"/>
    <x v="1"/>
    <x v="0"/>
    <x v="0"/>
    <x v="0"/>
    <x v="4"/>
    <x v="12"/>
    <x v="0"/>
    <n v="912000"/>
  </r>
  <r>
    <x v="10"/>
    <x v="0"/>
    <x v="1"/>
    <x v="0"/>
    <x v="0"/>
    <x v="0"/>
    <x v="4"/>
    <x v="56"/>
    <x v="0"/>
    <m/>
  </r>
  <r>
    <x v="10"/>
    <x v="0"/>
    <x v="1"/>
    <x v="0"/>
    <x v="0"/>
    <x v="0"/>
    <x v="4"/>
    <x v="13"/>
    <x v="0"/>
    <n v="7308"/>
  </r>
  <r>
    <x v="10"/>
    <x v="0"/>
    <x v="1"/>
    <x v="0"/>
    <x v="0"/>
    <x v="0"/>
    <x v="4"/>
    <x v="14"/>
    <x v="0"/>
    <n v="168000"/>
  </r>
  <r>
    <x v="10"/>
    <x v="0"/>
    <x v="1"/>
    <x v="0"/>
    <x v="0"/>
    <x v="0"/>
    <x v="4"/>
    <x v="15"/>
    <x v="0"/>
    <n v="56000"/>
  </r>
  <r>
    <x v="10"/>
    <x v="0"/>
    <x v="1"/>
    <x v="0"/>
    <x v="0"/>
    <x v="0"/>
    <x v="9"/>
    <x v="30"/>
    <x v="0"/>
    <n v="781242"/>
  </r>
  <r>
    <x v="10"/>
    <x v="0"/>
    <x v="1"/>
    <x v="0"/>
    <x v="0"/>
    <x v="0"/>
    <x v="5"/>
    <x v="26"/>
    <x v="0"/>
    <m/>
  </r>
  <r>
    <x v="10"/>
    <x v="0"/>
    <x v="1"/>
    <x v="0"/>
    <x v="0"/>
    <x v="0"/>
    <x v="5"/>
    <x v="61"/>
    <x v="0"/>
    <n v="5037"/>
  </r>
  <r>
    <x v="10"/>
    <x v="0"/>
    <x v="1"/>
    <x v="0"/>
    <x v="0"/>
    <x v="0"/>
    <x v="6"/>
    <x v="17"/>
    <x v="0"/>
    <n v="800000"/>
  </r>
  <r>
    <x v="10"/>
    <x v="0"/>
    <x v="1"/>
    <x v="0"/>
    <x v="0"/>
    <x v="0"/>
    <x v="0"/>
    <x v="51"/>
    <x v="0"/>
    <m/>
  </r>
  <r>
    <x v="10"/>
    <x v="0"/>
    <x v="1"/>
    <x v="0"/>
    <x v="0"/>
    <x v="0"/>
    <x v="12"/>
    <x v="43"/>
    <x v="0"/>
    <m/>
  </r>
  <r>
    <x v="10"/>
    <x v="0"/>
    <x v="1"/>
    <x v="0"/>
    <x v="0"/>
    <x v="0"/>
    <x v="12"/>
    <x v="44"/>
    <x v="0"/>
    <m/>
  </r>
  <r>
    <x v="10"/>
    <x v="0"/>
    <x v="1"/>
    <x v="0"/>
    <x v="0"/>
    <x v="0"/>
    <x v="12"/>
    <x v="57"/>
    <x v="0"/>
    <m/>
  </r>
  <r>
    <x v="10"/>
    <x v="0"/>
    <x v="1"/>
    <x v="0"/>
    <x v="0"/>
    <x v="0"/>
    <x v="12"/>
    <x v="52"/>
    <x v="0"/>
    <m/>
  </r>
  <r>
    <x v="10"/>
    <x v="0"/>
    <x v="1"/>
    <x v="0"/>
    <x v="0"/>
    <x v="0"/>
    <x v="2"/>
    <x v="45"/>
    <x v="0"/>
    <m/>
  </r>
  <r>
    <x v="10"/>
    <x v="0"/>
    <x v="1"/>
    <x v="0"/>
    <x v="0"/>
    <x v="0"/>
    <x v="2"/>
    <x v="3"/>
    <x v="0"/>
    <m/>
  </r>
  <r>
    <x v="10"/>
    <x v="0"/>
    <x v="1"/>
    <x v="0"/>
    <x v="0"/>
    <x v="0"/>
    <x v="2"/>
    <x v="53"/>
    <x v="0"/>
    <n v="528528"/>
  </r>
  <r>
    <x v="10"/>
    <x v="0"/>
    <x v="1"/>
    <x v="0"/>
    <x v="0"/>
    <x v="0"/>
    <x v="2"/>
    <x v="46"/>
    <x v="0"/>
    <n v="91809"/>
  </r>
  <r>
    <x v="10"/>
    <x v="0"/>
    <x v="1"/>
    <x v="0"/>
    <x v="0"/>
    <x v="0"/>
    <x v="2"/>
    <x v="58"/>
    <x v="0"/>
    <m/>
  </r>
  <r>
    <x v="10"/>
    <x v="0"/>
    <x v="1"/>
    <x v="0"/>
    <x v="0"/>
    <x v="0"/>
    <x v="2"/>
    <x v="54"/>
    <x v="0"/>
    <m/>
  </r>
  <r>
    <x v="10"/>
    <x v="0"/>
    <x v="1"/>
    <x v="0"/>
    <x v="0"/>
    <x v="1"/>
    <x v="7"/>
    <x v="34"/>
    <x v="0"/>
    <n v="11700"/>
  </r>
  <r>
    <x v="10"/>
    <x v="0"/>
    <x v="1"/>
    <x v="0"/>
    <x v="0"/>
    <x v="1"/>
    <x v="7"/>
    <x v="20"/>
    <x v="0"/>
    <n v="100500"/>
  </r>
  <r>
    <x v="10"/>
    <x v="0"/>
    <x v="1"/>
    <x v="0"/>
    <x v="0"/>
    <x v="1"/>
    <x v="7"/>
    <x v="55"/>
    <x v="0"/>
    <n v="37563"/>
  </r>
  <r>
    <x v="10"/>
    <x v="0"/>
    <x v="1"/>
    <x v="0"/>
    <x v="0"/>
    <x v="1"/>
    <x v="8"/>
    <x v="22"/>
    <x v="0"/>
    <n v="23563"/>
  </r>
  <r>
    <x v="10"/>
    <x v="0"/>
    <x v="1"/>
    <x v="0"/>
    <x v="0"/>
    <x v="1"/>
    <x v="8"/>
    <x v="47"/>
    <x v="0"/>
    <m/>
  </r>
  <r>
    <x v="10"/>
    <x v="0"/>
    <x v="1"/>
    <x v="0"/>
    <x v="0"/>
    <x v="1"/>
    <x v="8"/>
    <x v="4"/>
    <x v="0"/>
    <n v="40364"/>
  </r>
  <r>
    <x v="10"/>
    <x v="0"/>
    <x v="1"/>
    <x v="0"/>
    <x v="2"/>
    <x v="3"/>
    <x v="3"/>
    <x v="41"/>
    <x v="0"/>
    <n v="761530"/>
  </r>
  <r>
    <x v="10"/>
    <x v="0"/>
    <x v="1"/>
    <x v="0"/>
    <x v="2"/>
    <x v="3"/>
    <x v="3"/>
    <x v="59"/>
    <x v="0"/>
    <m/>
  </r>
  <r>
    <x v="10"/>
    <x v="0"/>
    <x v="1"/>
    <x v="0"/>
    <x v="2"/>
    <x v="3"/>
    <x v="3"/>
    <x v="48"/>
    <x v="0"/>
    <m/>
  </r>
  <r>
    <x v="10"/>
    <x v="0"/>
    <x v="1"/>
    <x v="0"/>
    <x v="2"/>
    <x v="3"/>
    <x v="3"/>
    <x v="62"/>
    <x v="0"/>
    <n v="28300"/>
  </r>
  <r>
    <x v="10"/>
    <x v="0"/>
    <x v="1"/>
    <x v="0"/>
    <x v="2"/>
    <x v="3"/>
    <x v="3"/>
    <x v="49"/>
    <x v="0"/>
    <n v="177200"/>
  </r>
  <r>
    <x v="10"/>
    <x v="0"/>
    <x v="1"/>
    <x v="0"/>
    <x v="2"/>
    <x v="3"/>
    <x v="3"/>
    <x v="50"/>
    <x v="0"/>
    <m/>
  </r>
  <r>
    <x v="11"/>
    <x v="0"/>
    <x v="1"/>
    <x v="0"/>
    <x v="1"/>
    <x v="2"/>
    <x v="13"/>
    <x v="63"/>
    <x v="0"/>
    <n v="5230402"/>
  </r>
  <r>
    <x v="11"/>
    <x v="0"/>
    <x v="1"/>
    <x v="0"/>
    <x v="1"/>
    <x v="5"/>
    <x v="11"/>
    <x v="64"/>
    <x v="0"/>
    <n v="290"/>
  </r>
  <r>
    <x v="11"/>
    <x v="0"/>
    <x v="1"/>
    <x v="0"/>
    <x v="0"/>
    <x v="0"/>
    <x v="4"/>
    <x v="6"/>
    <x v="0"/>
    <n v="1400000"/>
  </r>
  <r>
    <x v="11"/>
    <x v="0"/>
    <x v="1"/>
    <x v="0"/>
    <x v="0"/>
    <x v="0"/>
    <x v="4"/>
    <x v="7"/>
    <x v="0"/>
    <n v="97032"/>
  </r>
  <r>
    <x v="11"/>
    <x v="0"/>
    <x v="1"/>
    <x v="0"/>
    <x v="0"/>
    <x v="0"/>
    <x v="4"/>
    <x v="8"/>
    <x v="0"/>
    <n v="124703"/>
  </r>
  <r>
    <x v="11"/>
    <x v="0"/>
    <x v="1"/>
    <x v="0"/>
    <x v="0"/>
    <x v="0"/>
    <x v="4"/>
    <x v="9"/>
    <x v="0"/>
    <n v="14964"/>
  </r>
  <r>
    <x v="11"/>
    <x v="0"/>
    <x v="1"/>
    <x v="0"/>
    <x v="0"/>
    <x v="0"/>
    <x v="4"/>
    <x v="10"/>
    <x v="0"/>
    <n v="124703"/>
  </r>
  <r>
    <x v="11"/>
    <x v="0"/>
    <x v="1"/>
    <x v="0"/>
    <x v="0"/>
    <x v="0"/>
    <x v="4"/>
    <x v="11"/>
    <x v="0"/>
    <n v="58380"/>
  </r>
  <r>
    <x v="11"/>
    <x v="0"/>
    <x v="1"/>
    <x v="0"/>
    <x v="0"/>
    <x v="0"/>
    <x v="4"/>
    <x v="12"/>
    <x v="0"/>
    <n v="532000"/>
  </r>
  <r>
    <x v="11"/>
    <x v="0"/>
    <x v="1"/>
    <x v="0"/>
    <x v="0"/>
    <x v="0"/>
    <x v="4"/>
    <x v="56"/>
    <x v="0"/>
    <n v="56303"/>
  </r>
  <r>
    <x v="11"/>
    <x v="0"/>
    <x v="1"/>
    <x v="0"/>
    <x v="0"/>
    <x v="0"/>
    <x v="4"/>
    <x v="13"/>
    <x v="0"/>
    <n v="7308"/>
  </r>
  <r>
    <x v="11"/>
    <x v="0"/>
    <x v="1"/>
    <x v="0"/>
    <x v="0"/>
    <x v="0"/>
    <x v="4"/>
    <x v="14"/>
    <x v="0"/>
    <n v="168000"/>
  </r>
  <r>
    <x v="11"/>
    <x v="0"/>
    <x v="1"/>
    <x v="0"/>
    <x v="0"/>
    <x v="0"/>
    <x v="4"/>
    <x v="15"/>
    <x v="0"/>
    <n v="56000"/>
  </r>
  <r>
    <x v="11"/>
    <x v="0"/>
    <x v="1"/>
    <x v="0"/>
    <x v="0"/>
    <x v="0"/>
    <x v="9"/>
    <x v="30"/>
    <x v="0"/>
    <n v="390621"/>
  </r>
  <r>
    <x v="11"/>
    <x v="0"/>
    <x v="1"/>
    <x v="0"/>
    <x v="0"/>
    <x v="0"/>
    <x v="6"/>
    <x v="17"/>
    <x v="0"/>
    <n v="800000"/>
  </r>
  <r>
    <x v="11"/>
    <x v="0"/>
    <x v="1"/>
    <x v="0"/>
    <x v="0"/>
    <x v="0"/>
    <x v="2"/>
    <x v="65"/>
    <x v="0"/>
    <n v="55188"/>
  </r>
  <r>
    <x v="11"/>
    <x v="0"/>
    <x v="1"/>
    <x v="0"/>
    <x v="0"/>
    <x v="0"/>
    <x v="2"/>
    <x v="53"/>
    <x v="0"/>
    <n v="185000"/>
  </r>
  <r>
    <x v="11"/>
    <x v="0"/>
    <x v="1"/>
    <x v="0"/>
    <x v="0"/>
    <x v="1"/>
    <x v="7"/>
    <x v="34"/>
    <x v="0"/>
    <n v="11700"/>
  </r>
  <r>
    <x v="11"/>
    <x v="0"/>
    <x v="1"/>
    <x v="0"/>
    <x v="0"/>
    <x v="1"/>
    <x v="7"/>
    <x v="20"/>
    <x v="0"/>
    <n v="101400"/>
  </r>
  <r>
    <x v="11"/>
    <x v="0"/>
    <x v="1"/>
    <x v="0"/>
    <x v="0"/>
    <x v="1"/>
    <x v="7"/>
    <x v="55"/>
    <x v="0"/>
    <n v="57961"/>
  </r>
  <r>
    <x v="11"/>
    <x v="0"/>
    <x v="1"/>
    <x v="0"/>
    <x v="0"/>
    <x v="1"/>
    <x v="8"/>
    <x v="22"/>
    <x v="0"/>
    <n v="21339"/>
  </r>
  <r>
    <x v="11"/>
    <x v="0"/>
    <x v="1"/>
    <x v="0"/>
    <x v="0"/>
    <x v="1"/>
    <x v="8"/>
    <x v="4"/>
    <x v="0"/>
    <n v="369363.38"/>
  </r>
  <r>
    <x v="11"/>
    <x v="0"/>
    <x v="1"/>
    <x v="0"/>
    <x v="2"/>
    <x v="3"/>
    <x v="3"/>
    <x v="41"/>
    <x v="0"/>
    <n v="250000"/>
  </r>
  <r>
    <x v="11"/>
    <x v="0"/>
    <x v="1"/>
    <x v="0"/>
    <x v="2"/>
    <x v="3"/>
    <x v="3"/>
    <x v="59"/>
    <x v="0"/>
    <m/>
  </r>
  <r>
    <x v="11"/>
    <x v="0"/>
    <x v="1"/>
    <x v="0"/>
    <x v="2"/>
    <x v="3"/>
    <x v="3"/>
    <x v="48"/>
    <x v="0"/>
    <m/>
  </r>
  <r>
    <x v="11"/>
    <x v="0"/>
    <x v="1"/>
    <x v="0"/>
    <x v="2"/>
    <x v="3"/>
    <x v="3"/>
    <x v="62"/>
    <x v="0"/>
    <m/>
  </r>
  <r>
    <x v="11"/>
    <x v="0"/>
    <x v="1"/>
    <x v="0"/>
    <x v="2"/>
    <x v="3"/>
    <x v="3"/>
    <x v="49"/>
    <x v="0"/>
    <n v="156400"/>
  </r>
  <r>
    <x v="11"/>
    <x v="0"/>
    <x v="1"/>
    <x v="0"/>
    <x v="2"/>
    <x v="3"/>
    <x v="3"/>
    <x v="50"/>
    <x v="0"/>
    <m/>
  </r>
  <r>
    <x v="0"/>
    <x v="0"/>
    <x v="1"/>
    <x v="0"/>
    <x v="1"/>
    <x v="2"/>
    <x v="13"/>
    <x v="63"/>
    <x v="0"/>
    <n v="3699144"/>
  </r>
  <r>
    <x v="0"/>
    <x v="0"/>
    <x v="1"/>
    <x v="0"/>
    <x v="1"/>
    <x v="5"/>
    <x v="11"/>
    <x v="64"/>
    <x v="0"/>
    <m/>
  </r>
  <r>
    <x v="0"/>
    <x v="0"/>
    <x v="1"/>
    <x v="0"/>
    <x v="1"/>
    <x v="5"/>
    <x v="14"/>
    <x v="66"/>
    <x v="0"/>
    <n v="15000"/>
  </r>
  <r>
    <x v="0"/>
    <x v="0"/>
    <x v="1"/>
    <x v="0"/>
    <x v="0"/>
    <x v="0"/>
    <x v="4"/>
    <x v="6"/>
    <x v="0"/>
    <n v="1400000"/>
  </r>
  <r>
    <x v="0"/>
    <x v="0"/>
    <x v="1"/>
    <x v="0"/>
    <x v="0"/>
    <x v="0"/>
    <x v="4"/>
    <x v="7"/>
    <x v="0"/>
    <n v="97032"/>
  </r>
  <r>
    <x v="0"/>
    <x v="0"/>
    <x v="1"/>
    <x v="0"/>
    <x v="0"/>
    <x v="0"/>
    <x v="4"/>
    <x v="8"/>
    <x v="0"/>
    <n v="124703"/>
  </r>
  <r>
    <x v="0"/>
    <x v="0"/>
    <x v="1"/>
    <x v="0"/>
    <x v="0"/>
    <x v="0"/>
    <x v="4"/>
    <x v="9"/>
    <x v="0"/>
    <n v="14964"/>
  </r>
  <r>
    <x v="0"/>
    <x v="0"/>
    <x v="1"/>
    <x v="0"/>
    <x v="0"/>
    <x v="0"/>
    <x v="4"/>
    <x v="10"/>
    <x v="0"/>
    <n v="124703"/>
  </r>
  <r>
    <x v="0"/>
    <x v="0"/>
    <x v="1"/>
    <x v="0"/>
    <x v="0"/>
    <x v="0"/>
    <x v="4"/>
    <x v="11"/>
    <x v="0"/>
    <n v="58380"/>
  </r>
  <r>
    <x v="0"/>
    <x v="0"/>
    <x v="1"/>
    <x v="0"/>
    <x v="0"/>
    <x v="0"/>
    <x v="4"/>
    <x v="12"/>
    <x v="0"/>
    <n v="532000"/>
  </r>
  <r>
    <x v="0"/>
    <x v="0"/>
    <x v="1"/>
    <x v="0"/>
    <x v="0"/>
    <x v="0"/>
    <x v="4"/>
    <x v="56"/>
    <x v="0"/>
    <m/>
  </r>
  <r>
    <x v="0"/>
    <x v="0"/>
    <x v="1"/>
    <x v="0"/>
    <x v="0"/>
    <x v="0"/>
    <x v="4"/>
    <x v="13"/>
    <x v="0"/>
    <n v="7308"/>
  </r>
  <r>
    <x v="0"/>
    <x v="0"/>
    <x v="1"/>
    <x v="0"/>
    <x v="0"/>
    <x v="0"/>
    <x v="4"/>
    <x v="14"/>
    <x v="0"/>
    <n v="168000"/>
  </r>
  <r>
    <x v="0"/>
    <x v="0"/>
    <x v="1"/>
    <x v="0"/>
    <x v="0"/>
    <x v="0"/>
    <x v="4"/>
    <x v="15"/>
    <x v="0"/>
    <n v="56000"/>
  </r>
  <r>
    <x v="0"/>
    <x v="0"/>
    <x v="1"/>
    <x v="0"/>
    <x v="0"/>
    <x v="0"/>
    <x v="9"/>
    <x v="30"/>
    <x v="0"/>
    <n v="390621"/>
  </r>
  <r>
    <x v="0"/>
    <x v="0"/>
    <x v="1"/>
    <x v="0"/>
    <x v="0"/>
    <x v="0"/>
    <x v="6"/>
    <x v="17"/>
    <x v="0"/>
    <n v="800000"/>
  </r>
  <r>
    <x v="0"/>
    <x v="0"/>
    <x v="1"/>
    <x v="0"/>
    <x v="0"/>
    <x v="0"/>
    <x v="2"/>
    <x v="65"/>
    <x v="0"/>
    <m/>
  </r>
  <r>
    <x v="0"/>
    <x v="0"/>
    <x v="1"/>
    <x v="0"/>
    <x v="0"/>
    <x v="0"/>
    <x v="0"/>
    <x v="67"/>
    <x v="0"/>
    <n v="211600"/>
  </r>
  <r>
    <x v="0"/>
    <x v="0"/>
    <x v="1"/>
    <x v="0"/>
    <x v="0"/>
    <x v="0"/>
    <x v="2"/>
    <x v="53"/>
    <x v="0"/>
    <m/>
  </r>
  <r>
    <x v="0"/>
    <x v="0"/>
    <x v="1"/>
    <x v="0"/>
    <x v="0"/>
    <x v="1"/>
    <x v="7"/>
    <x v="34"/>
    <x v="0"/>
    <n v="57200"/>
  </r>
  <r>
    <x v="0"/>
    <x v="0"/>
    <x v="1"/>
    <x v="0"/>
    <x v="0"/>
    <x v="1"/>
    <x v="7"/>
    <x v="20"/>
    <x v="0"/>
    <n v="118266.14"/>
  </r>
  <r>
    <x v="0"/>
    <x v="0"/>
    <x v="1"/>
    <x v="0"/>
    <x v="0"/>
    <x v="1"/>
    <x v="7"/>
    <x v="55"/>
    <x v="0"/>
    <m/>
  </r>
  <r>
    <x v="0"/>
    <x v="0"/>
    <x v="1"/>
    <x v="0"/>
    <x v="0"/>
    <x v="1"/>
    <x v="8"/>
    <x v="22"/>
    <x v="0"/>
    <n v="33914.79"/>
  </r>
  <r>
    <x v="0"/>
    <x v="0"/>
    <x v="1"/>
    <x v="0"/>
    <x v="0"/>
    <x v="1"/>
    <x v="8"/>
    <x v="68"/>
    <x v="0"/>
    <n v="54600"/>
  </r>
  <r>
    <x v="0"/>
    <x v="0"/>
    <x v="1"/>
    <x v="0"/>
    <x v="0"/>
    <x v="1"/>
    <x v="8"/>
    <x v="4"/>
    <x v="0"/>
    <n v="77480"/>
  </r>
  <r>
    <x v="0"/>
    <x v="0"/>
    <x v="1"/>
    <x v="0"/>
    <x v="2"/>
    <x v="3"/>
    <x v="3"/>
    <x v="41"/>
    <x v="0"/>
    <n v="381405"/>
  </r>
  <r>
    <x v="0"/>
    <x v="0"/>
    <x v="1"/>
    <x v="0"/>
    <x v="2"/>
    <x v="3"/>
    <x v="3"/>
    <x v="59"/>
    <x v="0"/>
    <m/>
  </r>
  <r>
    <x v="0"/>
    <x v="0"/>
    <x v="1"/>
    <x v="0"/>
    <x v="2"/>
    <x v="3"/>
    <x v="3"/>
    <x v="48"/>
    <x v="0"/>
    <m/>
  </r>
  <r>
    <x v="0"/>
    <x v="0"/>
    <x v="1"/>
    <x v="0"/>
    <x v="2"/>
    <x v="3"/>
    <x v="3"/>
    <x v="62"/>
    <x v="0"/>
    <n v="579180"/>
  </r>
  <r>
    <x v="0"/>
    <x v="0"/>
    <x v="1"/>
    <x v="0"/>
    <x v="2"/>
    <x v="3"/>
    <x v="3"/>
    <x v="49"/>
    <x v="0"/>
    <n v="68500"/>
  </r>
  <r>
    <x v="0"/>
    <x v="0"/>
    <x v="1"/>
    <x v="0"/>
    <x v="2"/>
    <x v="3"/>
    <x v="3"/>
    <x v="50"/>
    <x v="0"/>
    <m/>
  </r>
  <r>
    <x v="1"/>
    <x v="0"/>
    <x v="1"/>
    <x v="0"/>
    <x v="1"/>
    <x v="2"/>
    <x v="13"/>
    <x v="63"/>
    <x v="0"/>
    <n v="7195131"/>
  </r>
  <r>
    <x v="1"/>
    <x v="0"/>
    <x v="1"/>
    <x v="0"/>
    <x v="1"/>
    <x v="5"/>
    <x v="11"/>
    <x v="64"/>
    <x v="0"/>
    <n v="1093.83"/>
  </r>
  <r>
    <x v="1"/>
    <x v="0"/>
    <x v="1"/>
    <x v="0"/>
    <x v="1"/>
    <x v="5"/>
    <x v="14"/>
    <x v="66"/>
    <x v="0"/>
    <m/>
  </r>
  <r>
    <x v="1"/>
    <x v="0"/>
    <x v="1"/>
    <x v="0"/>
    <x v="1"/>
    <x v="5"/>
    <x v="15"/>
    <x v="69"/>
    <x v="0"/>
    <n v="63200"/>
  </r>
  <r>
    <x v="1"/>
    <x v="0"/>
    <x v="1"/>
    <x v="0"/>
    <x v="0"/>
    <x v="0"/>
    <x v="4"/>
    <x v="6"/>
    <x v="0"/>
    <n v="1400000"/>
  </r>
  <r>
    <x v="1"/>
    <x v="0"/>
    <x v="1"/>
    <x v="0"/>
    <x v="0"/>
    <x v="0"/>
    <x v="4"/>
    <x v="7"/>
    <x v="0"/>
    <n v="97032"/>
  </r>
  <r>
    <x v="1"/>
    <x v="0"/>
    <x v="1"/>
    <x v="0"/>
    <x v="0"/>
    <x v="0"/>
    <x v="4"/>
    <x v="8"/>
    <x v="0"/>
    <n v="124703"/>
  </r>
  <r>
    <x v="1"/>
    <x v="0"/>
    <x v="1"/>
    <x v="0"/>
    <x v="0"/>
    <x v="0"/>
    <x v="4"/>
    <x v="9"/>
    <x v="0"/>
    <n v="14964"/>
  </r>
  <r>
    <x v="1"/>
    <x v="0"/>
    <x v="1"/>
    <x v="0"/>
    <x v="0"/>
    <x v="0"/>
    <x v="4"/>
    <x v="10"/>
    <x v="0"/>
    <n v="124703"/>
  </r>
  <r>
    <x v="1"/>
    <x v="0"/>
    <x v="1"/>
    <x v="0"/>
    <x v="0"/>
    <x v="0"/>
    <x v="4"/>
    <x v="11"/>
    <x v="0"/>
    <n v="58380"/>
  </r>
  <r>
    <x v="1"/>
    <x v="0"/>
    <x v="1"/>
    <x v="0"/>
    <x v="0"/>
    <x v="0"/>
    <x v="4"/>
    <x v="12"/>
    <x v="0"/>
    <n v="532000"/>
  </r>
  <r>
    <x v="1"/>
    <x v="0"/>
    <x v="1"/>
    <x v="0"/>
    <x v="0"/>
    <x v="0"/>
    <x v="4"/>
    <x v="56"/>
    <x v="0"/>
    <m/>
  </r>
  <r>
    <x v="1"/>
    <x v="0"/>
    <x v="1"/>
    <x v="0"/>
    <x v="0"/>
    <x v="0"/>
    <x v="4"/>
    <x v="13"/>
    <x v="0"/>
    <n v="7308"/>
  </r>
  <r>
    <x v="1"/>
    <x v="0"/>
    <x v="1"/>
    <x v="0"/>
    <x v="0"/>
    <x v="0"/>
    <x v="4"/>
    <x v="14"/>
    <x v="0"/>
    <n v="168000"/>
  </r>
  <r>
    <x v="1"/>
    <x v="0"/>
    <x v="1"/>
    <x v="0"/>
    <x v="0"/>
    <x v="0"/>
    <x v="4"/>
    <x v="15"/>
    <x v="0"/>
    <n v="56000"/>
  </r>
  <r>
    <x v="1"/>
    <x v="0"/>
    <x v="1"/>
    <x v="0"/>
    <x v="0"/>
    <x v="0"/>
    <x v="9"/>
    <x v="30"/>
    <x v="0"/>
    <n v="390621"/>
  </r>
  <r>
    <x v="1"/>
    <x v="0"/>
    <x v="1"/>
    <x v="0"/>
    <x v="0"/>
    <x v="0"/>
    <x v="5"/>
    <x v="70"/>
    <x v="0"/>
    <n v="6977.78"/>
  </r>
  <r>
    <x v="1"/>
    <x v="0"/>
    <x v="1"/>
    <x v="0"/>
    <x v="0"/>
    <x v="0"/>
    <x v="5"/>
    <x v="71"/>
    <x v="0"/>
    <n v="64402"/>
  </r>
  <r>
    <x v="1"/>
    <x v="0"/>
    <x v="1"/>
    <x v="0"/>
    <x v="0"/>
    <x v="0"/>
    <x v="6"/>
    <x v="17"/>
    <x v="0"/>
    <n v="800000"/>
  </r>
  <r>
    <x v="1"/>
    <x v="0"/>
    <x v="1"/>
    <x v="0"/>
    <x v="0"/>
    <x v="0"/>
    <x v="2"/>
    <x v="65"/>
    <x v="0"/>
    <m/>
  </r>
  <r>
    <x v="1"/>
    <x v="0"/>
    <x v="1"/>
    <x v="0"/>
    <x v="0"/>
    <x v="0"/>
    <x v="0"/>
    <x v="67"/>
    <x v="0"/>
    <n v="2022478"/>
  </r>
  <r>
    <x v="1"/>
    <x v="0"/>
    <x v="1"/>
    <x v="0"/>
    <x v="0"/>
    <x v="0"/>
    <x v="16"/>
    <x v="72"/>
    <x v="0"/>
    <n v="380200"/>
  </r>
  <r>
    <x v="1"/>
    <x v="0"/>
    <x v="1"/>
    <x v="0"/>
    <x v="0"/>
    <x v="0"/>
    <x v="2"/>
    <x v="53"/>
    <x v="0"/>
    <m/>
  </r>
  <r>
    <x v="1"/>
    <x v="0"/>
    <x v="1"/>
    <x v="0"/>
    <x v="0"/>
    <x v="0"/>
    <x v="2"/>
    <x v="73"/>
    <x v="0"/>
    <n v="95944.45"/>
  </r>
  <r>
    <x v="1"/>
    <x v="0"/>
    <x v="1"/>
    <x v="0"/>
    <x v="0"/>
    <x v="1"/>
    <x v="7"/>
    <x v="34"/>
    <x v="0"/>
    <n v="45500"/>
  </r>
  <r>
    <x v="1"/>
    <x v="0"/>
    <x v="1"/>
    <x v="0"/>
    <x v="0"/>
    <x v="1"/>
    <x v="7"/>
    <x v="20"/>
    <x v="0"/>
    <n v="68886.42"/>
  </r>
  <r>
    <x v="1"/>
    <x v="0"/>
    <x v="1"/>
    <x v="0"/>
    <x v="0"/>
    <x v="1"/>
    <x v="7"/>
    <x v="55"/>
    <x v="0"/>
    <n v="38700"/>
  </r>
  <r>
    <x v="1"/>
    <x v="0"/>
    <x v="1"/>
    <x v="0"/>
    <x v="0"/>
    <x v="1"/>
    <x v="8"/>
    <x v="22"/>
    <x v="0"/>
    <n v="27944.63"/>
  </r>
  <r>
    <x v="1"/>
    <x v="0"/>
    <x v="1"/>
    <x v="0"/>
    <x v="0"/>
    <x v="1"/>
    <x v="8"/>
    <x v="68"/>
    <x v="0"/>
    <m/>
  </r>
  <r>
    <x v="1"/>
    <x v="0"/>
    <x v="1"/>
    <x v="0"/>
    <x v="0"/>
    <x v="1"/>
    <x v="8"/>
    <x v="4"/>
    <x v="0"/>
    <n v="219591"/>
  </r>
  <r>
    <x v="1"/>
    <x v="0"/>
    <x v="1"/>
    <x v="0"/>
    <x v="2"/>
    <x v="3"/>
    <x v="3"/>
    <x v="41"/>
    <x v="0"/>
    <n v="1234100"/>
  </r>
  <r>
    <x v="1"/>
    <x v="0"/>
    <x v="1"/>
    <x v="0"/>
    <x v="2"/>
    <x v="3"/>
    <x v="3"/>
    <x v="59"/>
    <x v="0"/>
    <m/>
  </r>
  <r>
    <x v="1"/>
    <x v="0"/>
    <x v="1"/>
    <x v="0"/>
    <x v="2"/>
    <x v="3"/>
    <x v="3"/>
    <x v="48"/>
    <x v="0"/>
    <m/>
  </r>
  <r>
    <x v="1"/>
    <x v="0"/>
    <x v="1"/>
    <x v="0"/>
    <x v="2"/>
    <x v="3"/>
    <x v="3"/>
    <x v="62"/>
    <x v="0"/>
    <m/>
  </r>
  <r>
    <x v="1"/>
    <x v="0"/>
    <x v="1"/>
    <x v="0"/>
    <x v="2"/>
    <x v="3"/>
    <x v="3"/>
    <x v="49"/>
    <x v="0"/>
    <m/>
  </r>
  <r>
    <x v="1"/>
    <x v="0"/>
    <x v="1"/>
    <x v="0"/>
    <x v="2"/>
    <x v="3"/>
    <x v="3"/>
    <x v="50"/>
    <x v="0"/>
    <m/>
  </r>
  <r>
    <x v="2"/>
    <x v="0"/>
    <x v="1"/>
    <x v="0"/>
    <x v="1"/>
    <x v="2"/>
    <x v="13"/>
    <x v="63"/>
    <x v="0"/>
    <n v="4441471"/>
  </r>
  <r>
    <x v="2"/>
    <x v="0"/>
    <x v="1"/>
    <x v="0"/>
    <x v="1"/>
    <x v="5"/>
    <x v="11"/>
    <x v="64"/>
    <x v="0"/>
    <n v="787.07"/>
  </r>
  <r>
    <x v="2"/>
    <x v="0"/>
    <x v="1"/>
    <x v="0"/>
    <x v="1"/>
    <x v="5"/>
    <x v="14"/>
    <x v="66"/>
    <x v="0"/>
    <m/>
  </r>
  <r>
    <x v="2"/>
    <x v="0"/>
    <x v="1"/>
    <x v="0"/>
    <x v="1"/>
    <x v="5"/>
    <x v="15"/>
    <x v="69"/>
    <x v="0"/>
    <n v="53000"/>
  </r>
  <r>
    <x v="2"/>
    <x v="0"/>
    <x v="1"/>
    <x v="0"/>
    <x v="1"/>
    <x v="2"/>
    <x v="17"/>
    <x v="74"/>
    <x v="0"/>
    <n v="-34622"/>
  </r>
  <r>
    <x v="2"/>
    <x v="0"/>
    <x v="1"/>
    <x v="0"/>
    <x v="0"/>
    <x v="0"/>
    <x v="4"/>
    <x v="6"/>
    <x v="0"/>
    <n v="1400000"/>
  </r>
  <r>
    <x v="2"/>
    <x v="0"/>
    <x v="1"/>
    <x v="0"/>
    <x v="0"/>
    <x v="0"/>
    <x v="4"/>
    <x v="7"/>
    <x v="0"/>
    <n v="97032"/>
  </r>
  <r>
    <x v="2"/>
    <x v="0"/>
    <x v="1"/>
    <x v="0"/>
    <x v="0"/>
    <x v="0"/>
    <x v="4"/>
    <x v="8"/>
    <x v="0"/>
    <n v="124703"/>
  </r>
  <r>
    <x v="2"/>
    <x v="0"/>
    <x v="1"/>
    <x v="0"/>
    <x v="0"/>
    <x v="0"/>
    <x v="4"/>
    <x v="9"/>
    <x v="0"/>
    <n v="14964"/>
  </r>
  <r>
    <x v="2"/>
    <x v="0"/>
    <x v="1"/>
    <x v="0"/>
    <x v="0"/>
    <x v="0"/>
    <x v="4"/>
    <x v="10"/>
    <x v="0"/>
    <n v="124703"/>
  </r>
  <r>
    <x v="2"/>
    <x v="0"/>
    <x v="1"/>
    <x v="0"/>
    <x v="0"/>
    <x v="0"/>
    <x v="4"/>
    <x v="11"/>
    <x v="0"/>
    <n v="58380"/>
  </r>
  <r>
    <x v="2"/>
    <x v="0"/>
    <x v="1"/>
    <x v="0"/>
    <x v="0"/>
    <x v="0"/>
    <x v="4"/>
    <x v="12"/>
    <x v="0"/>
    <n v="532000"/>
  </r>
  <r>
    <x v="2"/>
    <x v="0"/>
    <x v="1"/>
    <x v="0"/>
    <x v="0"/>
    <x v="0"/>
    <x v="4"/>
    <x v="56"/>
    <x v="0"/>
    <m/>
  </r>
  <r>
    <x v="2"/>
    <x v="0"/>
    <x v="1"/>
    <x v="0"/>
    <x v="0"/>
    <x v="0"/>
    <x v="4"/>
    <x v="13"/>
    <x v="0"/>
    <n v="7308"/>
  </r>
  <r>
    <x v="2"/>
    <x v="0"/>
    <x v="1"/>
    <x v="0"/>
    <x v="0"/>
    <x v="0"/>
    <x v="4"/>
    <x v="14"/>
    <x v="0"/>
    <n v="168000"/>
  </r>
  <r>
    <x v="2"/>
    <x v="0"/>
    <x v="1"/>
    <x v="0"/>
    <x v="0"/>
    <x v="0"/>
    <x v="4"/>
    <x v="15"/>
    <x v="0"/>
    <n v="56000"/>
  </r>
  <r>
    <x v="2"/>
    <x v="0"/>
    <x v="1"/>
    <x v="0"/>
    <x v="0"/>
    <x v="0"/>
    <x v="9"/>
    <x v="30"/>
    <x v="0"/>
    <n v="414058"/>
  </r>
  <r>
    <x v="2"/>
    <x v="0"/>
    <x v="1"/>
    <x v="0"/>
    <x v="0"/>
    <x v="0"/>
    <x v="5"/>
    <x v="70"/>
    <x v="0"/>
    <m/>
  </r>
  <r>
    <x v="2"/>
    <x v="0"/>
    <x v="1"/>
    <x v="0"/>
    <x v="0"/>
    <x v="0"/>
    <x v="5"/>
    <x v="71"/>
    <x v="0"/>
    <m/>
  </r>
  <r>
    <x v="2"/>
    <x v="0"/>
    <x v="1"/>
    <x v="0"/>
    <x v="0"/>
    <x v="0"/>
    <x v="6"/>
    <x v="17"/>
    <x v="0"/>
    <n v="800000"/>
  </r>
  <r>
    <x v="2"/>
    <x v="0"/>
    <x v="1"/>
    <x v="0"/>
    <x v="0"/>
    <x v="0"/>
    <x v="18"/>
    <x v="75"/>
    <x v="0"/>
    <n v="58739"/>
  </r>
  <r>
    <x v="2"/>
    <x v="0"/>
    <x v="1"/>
    <x v="0"/>
    <x v="0"/>
    <x v="0"/>
    <x v="2"/>
    <x v="65"/>
    <x v="0"/>
    <m/>
  </r>
  <r>
    <x v="2"/>
    <x v="0"/>
    <x v="1"/>
    <x v="0"/>
    <x v="0"/>
    <x v="0"/>
    <x v="0"/>
    <x v="67"/>
    <x v="0"/>
    <m/>
  </r>
  <r>
    <x v="2"/>
    <x v="0"/>
    <x v="1"/>
    <x v="0"/>
    <x v="0"/>
    <x v="0"/>
    <x v="16"/>
    <x v="72"/>
    <x v="0"/>
    <m/>
  </r>
  <r>
    <x v="2"/>
    <x v="0"/>
    <x v="1"/>
    <x v="0"/>
    <x v="0"/>
    <x v="0"/>
    <x v="2"/>
    <x v="53"/>
    <x v="0"/>
    <m/>
  </r>
  <r>
    <x v="2"/>
    <x v="0"/>
    <x v="1"/>
    <x v="0"/>
    <x v="0"/>
    <x v="0"/>
    <x v="2"/>
    <x v="73"/>
    <x v="0"/>
    <m/>
  </r>
  <r>
    <x v="2"/>
    <x v="0"/>
    <x v="1"/>
    <x v="0"/>
    <x v="0"/>
    <x v="1"/>
    <x v="7"/>
    <x v="34"/>
    <x v="0"/>
    <n v="123900"/>
  </r>
  <r>
    <x v="2"/>
    <x v="0"/>
    <x v="1"/>
    <x v="0"/>
    <x v="0"/>
    <x v="1"/>
    <x v="7"/>
    <x v="20"/>
    <x v="0"/>
    <n v="44922.84"/>
  </r>
  <r>
    <x v="2"/>
    <x v="0"/>
    <x v="1"/>
    <x v="0"/>
    <x v="0"/>
    <x v="1"/>
    <x v="7"/>
    <x v="55"/>
    <x v="0"/>
    <n v="29468"/>
  </r>
  <r>
    <x v="2"/>
    <x v="0"/>
    <x v="1"/>
    <x v="0"/>
    <x v="0"/>
    <x v="1"/>
    <x v="8"/>
    <x v="22"/>
    <x v="0"/>
    <n v="24772.68"/>
  </r>
  <r>
    <x v="2"/>
    <x v="0"/>
    <x v="1"/>
    <x v="0"/>
    <x v="0"/>
    <x v="1"/>
    <x v="8"/>
    <x v="68"/>
    <x v="0"/>
    <m/>
  </r>
  <r>
    <x v="2"/>
    <x v="0"/>
    <x v="1"/>
    <x v="0"/>
    <x v="0"/>
    <x v="1"/>
    <x v="8"/>
    <x v="4"/>
    <x v="0"/>
    <n v="214299"/>
  </r>
  <r>
    <x v="2"/>
    <x v="0"/>
    <x v="1"/>
    <x v="0"/>
    <x v="2"/>
    <x v="3"/>
    <x v="3"/>
    <x v="41"/>
    <x v="0"/>
    <n v="758307"/>
  </r>
  <r>
    <x v="2"/>
    <x v="0"/>
    <x v="1"/>
    <x v="0"/>
    <x v="2"/>
    <x v="3"/>
    <x v="3"/>
    <x v="59"/>
    <x v="0"/>
    <m/>
  </r>
  <r>
    <x v="2"/>
    <x v="0"/>
    <x v="1"/>
    <x v="0"/>
    <x v="2"/>
    <x v="3"/>
    <x v="3"/>
    <x v="48"/>
    <x v="0"/>
    <m/>
  </r>
  <r>
    <x v="2"/>
    <x v="0"/>
    <x v="1"/>
    <x v="0"/>
    <x v="2"/>
    <x v="3"/>
    <x v="3"/>
    <x v="62"/>
    <x v="0"/>
    <m/>
  </r>
  <r>
    <x v="2"/>
    <x v="0"/>
    <x v="1"/>
    <x v="0"/>
    <x v="2"/>
    <x v="3"/>
    <x v="3"/>
    <x v="49"/>
    <x v="0"/>
    <n v="161800"/>
  </r>
  <r>
    <x v="2"/>
    <x v="0"/>
    <x v="1"/>
    <x v="0"/>
    <x v="2"/>
    <x v="3"/>
    <x v="3"/>
    <x v="50"/>
    <x v="0"/>
    <m/>
  </r>
  <r>
    <x v="3"/>
    <x v="0"/>
    <x v="1"/>
    <x v="0"/>
    <x v="1"/>
    <x v="2"/>
    <x v="13"/>
    <x v="63"/>
    <x v="0"/>
    <n v="5281376"/>
  </r>
  <r>
    <x v="3"/>
    <x v="0"/>
    <x v="1"/>
    <x v="0"/>
    <x v="1"/>
    <x v="5"/>
    <x v="11"/>
    <x v="64"/>
    <x v="0"/>
    <m/>
  </r>
  <r>
    <x v="3"/>
    <x v="0"/>
    <x v="1"/>
    <x v="0"/>
    <x v="1"/>
    <x v="5"/>
    <x v="14"/>
    <x v="66"/>
    <x v="0"/>
    <m/>
  </r>
  <r>
    <x v="3"/>
    <x v="0"/>
    <x v="1"/>
    <x v="0"/>
    <x v="1"/>
    <x v="5"/>
    <x v="15"/>
    <x v="69"/>
    <x v="0"/>
    <n v="107200"/>
  </r>
  <r>
    <x v="3"/>
    <x v="0"/>
    <x v="1"/>
    <x v="0"/>
    <x v="1"/>
    <x v="2"/>
    <x v="17"/>
    <x v="74"/>
    <x v="0"/>
    <m/>
  </r>
  <r>
    <x v="3"/>
    <x v="0"/>
    <x v="1"/>
    <x v="0"/>
    <x v="0"/>
    <x v="0"/>
    <x v="4"/>
    <x v="6"/>
    <x v="0"/>
    <n v="1400000"/>
  </r>
  <r>
    <x v="3"/>
    <x v="0"/>
    <x v="1"/>
    <x v="0"/>
    <x v="0"/>
    <x v="0"/>
    <x v="4"/>
    <x v="7"/>
    <x v="0"/>
    <n v="97032"/>
  </r>
  <r>
    <x v="3"/>
    <x v="0"/>
    <x v="1"/>
    <x v="0"/>
    <x v="0"/>
    <x v="0"/>
    <x v="4"/>
    <x v="8"/>
    <x v="0"/>
    <n v="124703"/>
  </r>
  <r>
    <x v="3"/>
    <x v="0"/>
    <x v="1"/>
    <x v="0"/>
    <x v="0"/>
    <x v="0"/>
    <x v="4"/>
    <x v="9"/>
    <x v="0"/>
    <n v="14964"/>
  </r>
  <r>
    <x v="3"/>
    <x v="0"/>
    <x v="1"/>
    <x v="0"/>
    <x v="0"/>
    <x v="0"/>
    <x v="4"/>
    <x v="10"/>
    <x v="0"/>
    <n v="124703"/>
  </r>
  <r>
    <x v="3"/>
    <x v="0"/>
    <x v="1"/>
    <x v="0"/>
    <x v="0"/>
    <x v="0"/>
    <x v="4"/>
    <x v="11"/>
    <x v="0"/>
    <n v="58380"/>
  </r>
  <r>
    <x v="3"/>
    <x v="0"/>
    <x v="1"/>
    <x v="0"/>
    <x v="0"/>
    <x v="0"/>
    <x v="4"/>
    <x v="12"/>
    <x v="0"/>
    <n v="532000"/>
  </r>
  <r>
    <x v="3"/>
    <x v="0"/>
    <x v="1"/>
    <x v="0"/>
    <x v="0"/>
    <x v="0"/>
    <x v="4"/>
    <x v="56"/>
    <x v="0"/>
    <m/>
  </r>
  <r>
    <x v="3"/>
    <x v="0"/>
    <x v="1"/>
    <x v="0"/>
    <x v="0"/>
    <x v="0"/>
    <x v="4"/>
    <x v="13"/>
    <x v="0"/>
    <n v="7308"/>
  </r>
  <r>
    <x v="3"/>
    <x v="0"/>
    <x v="1"/>
    <x v="0"/>
    <x v="0"/>
    <x v="0"/>
    <x v="4"/>
    <x v="14"/>
    <x v="0"/>
    <n v="168000"/>
  </r>
  <r>
    <x v="3"/>
    <x v="0"/>
    <x v="1"/>
    <x v="0"/>
    <x v="0"/>
    <x v="0"/>
    <x v="4"/>
    <x v="15"/>
    <x v="0"/>
    <n v="56000"/>
  </r>
  <r>
    <x v="3"/>
    <x v="0"/>
    <x v="1"/>
    <x v="0"/>
    <x v="0"/>
    <x v="0"/>
    <x v="9"/>
    <x v="30"/>
    <x v="0"/>
    <n v="414058"/>
  </r>
  <r>
    <x v="3"/>
    <x v="0"/>
    <x v="1"/>
    <x v="0"/>
    <x v="0"/>
    <x v="0"/>
    <x v="5"/>
    <x v="70"/>
    <x v="0"/>
    <m/>
  </r>
  <r>
    <x v="3"/>
    <x v="0"/>
    <x v="1"/>
    <x v="0"/>
    <x v="0"/>
    <x v="0"/>
    <x v="5"/>
    <x v="71"/>
    <x v="0"/>
    <m/>
  </r>
  <r>
    <x v="3"/>
    <x v="0"/>
    <x v="1"/>
    <x v="0"/>
    <x v="0"/>
    <x v="0"/>
    <x v="6"/>
    <x v="17"/>
    <x v="0"/>
    <n v="800000"/>
  </r>
  <r>
    <x v="3"/>
    <x v="0"/>
    <x v="1"/>
    <x v="0"/>
    <x v="0"/>
    <x v="0"/>
    <x v="18"/>
    <x v="75"/>
    <x v="0"/>
    <m/>
  </r>
  <r>
    <x v="3"/>
    <x v="0"/>
    <x v="1"/>
    <x v="0"/>
    <x v="0"/>
    <x v="0"/>
    <x v="2"/>
    <x v="65"/>
    <x v="0"/>
    <m/>
  </r>
  <r>
    <x v="3"/>
    <x v="0"/>
    <x v="1"/>
    <x v="0"/>
    <x v="0"/>
    <x v="0"/>
    <x v="0"/>
    <x v="67"/>
    <x v="0"/>
    <m/>
  </r>
  <r>
    <x v="3"/>
    <x v="0"/>
    <x v="1"/>
    <x v="0"/>
    <x v="0"/>
    <x v="0"/>
    <x v="16"/>
    <x v="72"/>
    <x v="0"/>
    <m/>
  </r>
  <r>
    <x v="3"/>
    <x v="0"/>
    <x v="1"/>
    <x v="0"/>
    <x v="0"/>
    <x v="0"/>
    <x v="2"/>
    <x v="53"/>
    <x v="0"/>
    <n v="272227"/>
  </r>
  <r>
    <x v="3"/>
    <x v="0"/>
    <x v="1"/>
    <x v="0"/>
    <x v="0"/>
    <x v="0"/>
    <x v="2"/>
    <x v="73"/>
    <x v="0"/>
    <n v="54340"/>
  </r>
  <r>
    <x v="3"/>
    <x v="0"/>
    <x v="1"/>
    <x v="0"/>
    <x v="0"/>
    <x v="0"/>
    <x v="2"/>
    <x v="76"/>
    <x v="0"/>
    <n v="10505"/>
  </r>
  <r>
    <x v="3"/>
    <x v="0"/>
    <x v="1"/>
    <x v="0"/>
    <x v="0"/>
    <x v="1"/>
    <x v="7"/>
    <x v="34"/>
    <x v="0"/>
    <n v="112200"/>
  </r>
  <r>
    <x v="3"/>
    <x v="0"/>
    <x v="1"/>
    <x v="0"/>
    <x v="0"/>
    <x v="1"/>
    <x v="7"/>
    <x v="20"/>
    <x v="0"/>
    <n v="22522.84"/>
  </r>
  <r>
    <x v="3"/>
    <x v="0"/>
    <x v="1"/>
    <x v="0"/>
    <x v="0"/>
    <x v="1"/>
    <x v="7"/>
    <x v="55"/>
    <x v="0"/>
    <n v="31599"/>
  </r>
  <r>
    <x v="3"/>
    <x v="0"/>
    <x v="1"/>
    <x v="0"/>
    <x v="0"/>
    <x v="1"/>
    <x v="8"/>
    <x v="22"/>
    <x v="0"/>
    <n v="26491.65"/>
  </r>
  <r>
    <x v="3"/>
    <x v="0"/>
    <x v="1"/>
    <x v="0"/>
    <x v="0"/>
    <x v="1"/>
    <x v="8"/>
    <x v="68"/>
    <x v="0"/>
    <m/>
  </r>
  <r>
    <x v="3"/>
    <x v="0"/>
    <x v="1"/>
    <x v="0"/>
    <x v="0"/>
    <x v="1"/>
    <x v="8"/>
    <x v="77"/>
    <x v="0"/>
    <n v="200000"/>
  </r>
  <r>
    <x v="3"/>
    <x v="0"/>
    <x v="1"/>
    <x v="0"/>
    <x v="0"/>
    <x v="1"/>
    <x v="8"/>
    <x v="4"/>
    <x v="0"/>
    <n v="155702.39999999999"/>
  </r>
  <r>
    <x v="3"/>
    <x v="0"/>
    <x v="1"/>
    <x v="0"/>
    <x v="2"/>
    <x v="3"/>
    <x v="3"/>
    <x v="41"/>
    <x v="0"/>
    <n v="1320345"/>
  </r>
  <r>
    <x v="3"/>
    <x v="0"/>
    <x v="1"/>
    <x v="0"/>
    <x v="2"/>
    <x v="3"/>
    <x v="3"/>
    <x v="59"/>
    <x v="0"/>
    <m/>
  </r>
  <r>
    <x v="3"/>
    <x v="0"/>
    <x v="1"/>
    <x v="0"/>
    <x v="2"/>
    <x v="3"/>
    <x v="3"/>
    <x v="48"/>
    <x v="0"/>
    <m/>
  </r>
  <r>
    <x v="3"/>
    <x v="0"/>
    <x v="1"/>
    <x v="0"/>
    <x v="2"/>
    <x v="3"/>
    <x v="3"/>
    <x v="62"/>
    <x v="0"/>
    <m/>
  </r>
  <r>
    <x v="3"/>
    <x v="0"/>
    <x v="1"/>
    <x v="0"/>
    <x v="2"/>
    <x v="3"/>
    <x v="3"/>
    <x v="49"/>
    <x v="0"/>
    <n v="182000"/>
  </r>
  <r>
    <x v="3"/>
    <x v="0"/>
    <x v="1"/>
    <x v="0"/>
    <x v="2"/>
    <x v="3"/>
    <x v="3"/>
    <x v="50"/>
    <x v="0"/>
    <m/>
  </r>
  <r>
    <x v="4"/>
    <x v="0"/>
    <x v="1"/>
    <x v="0"/>
    <x v="1"/>
    <x v="2"/>
    <x v="13"/>
    <x v="63"/>
    <x v="0"/>
    <n v="4011069"/>
  </r>
  <r>
    <x v="4"/>
    <x v="0"/>
    <x v="1"/>
    <x v="0"/>
    <x v="1"/>
    <x v="5"/>
    <x v="11"/>
    <x v="64"/>
    <x v="0"/>
    <m/>
  </r>
  <r>
    <x v="4"/>
    <x v="0"/>
    <x v="1"/>
    <x v="0"/>
    <x v="1"/>
    <x v="5"/>
    <x v="14"/>
    <x v="66"/>
    <x v="0"/>
    <m/>
  </r>
  <r>
    <x v="4"/>
    <x v="0"/>
    <x v="1"/>
    <x v="0"/>
    <x v="1"/>
    <x v="5"/>
    <x v="15"/>
    <x v="69"/>
    <x v="0"/>
    <n v="59000"/>
  </r>
  <r>
    <x v="4"/>
    <x v="0"/>
    <x v="1"/>
    <x v="0"/>
    <x v="1"/>
    <x v="2"/>
    <x v="17"/>
    <x v="74"/>
    <x v="0"/>
    <n v="59000"/>
  </r>
  <r>
    <x v="4"/>
    <x v="0"/>
    <x v="1"/>
    <x v="0"/>
    <x v="0"/>
    <x v="0"/>
    <x v="4"/>
    <x v="6"/>
    <x v="0"/>
    <n v="1400000"/>
  </r>
  <r>
    <x v="4"/>
    <x v="0"/>
    <x v="1"/>
    <x v="0"/>
    <x v="0"/>
    <x v="0"/>
    <x v="4"/>
    <x v="7"/>
    <x v="0"/>
    <n v="97032"/>
  </r>
  <r>
    <x v="4"/>
    <x v="0"/>
    <x v="1"/>
    <x v="0"/>
    <x v="0"/>
    <x v="0"/>
    <x v="4"/>
    <x v="8"/>
    <x v="0"/>
    <n v="124703"/>
  </r>
  <r>
    <x v="4"/>
    <x v="0"/>
    <x v="1"/>
    <x v="0"/>
    <x v="0"/>
    <x v="0"/>
    <x v="4"/>
    <x v="9"/>
    <x v="0"/>
    <n v="14964"/>
  </r>
  <r>
    <x v="4"/>
    <x v="0"/>
    <x v="1"/>
    <x v="0"/>
    <x v="0"/>
    <x v="0"/>
    <x v="4"/>
    <x v="10"/>
    <x v="0"/>
    <n v="124703"/>
  </r>
  <r>
    <x v="4"/>
    <x v="0"/>
    <x v="1"/>
    <x v="0"/>
    <x v="0"/>
    <x v="0"/>
    <x v="4"/>
    <x v="11"/>
    <x v="0"/>
    <n v="58380"/>
  </r>
  <r>
    <x v="4"/>
    <x v="0"/>
    <x v="1"/>
    <x v="0"/>
    <x v="0"/>
    <x v="0"/>
    <x v="4"/>
    <x v="12"/>
    <x v="0"/>
    <n v="532000"/>
  </r>
  <r>
    <x v="4"/>
    <x v="0"/>
    <x v="1"/>
    <x v="0"/>
    <x v="0"/>
    <x v="0"/>
    <x v="4"/>
    <x v="56"/>
    <x v="0"/>
    <m/>
  </r>
  <r>
    <x v="4"/>
    <x v="0"/>
    <x v="1"/>
    <x v="0"/>
    <x v="0"/>
    <x v="0"/>
    <x v="4"/>
    <x v="13"/>
    <x v="0"/>
    <n v="7308"/>
  </r>
  <r>
    <x v="4"/>
    <x v="0"/>
    <x v="1"/>
    <x v="0"/>
    <x v="0"/>
    <x v="0"/>
    <x v="4"/>
    <x v="14"/>
    <x v="0"/>
    <n v="168000"/>
  </r>
  <r>
    <x v="4"/>
    <x v="0"/>
    <x v="1"/>
    <x v="0"/>
    <x v="0"/>
    <x v="0"/>
    <x v="4"/>
    <x v="15"/>
    <x v="0"/>
    <n v="56000"/>
  </r>
  <r>
    <x v="4"/>
    <x v="0"/>
    <x v="1"/>
    <x v="0"/>
    <x v="0"/>
    <x v="0"/>
    <x v="9"/>
    <x v="30"/>
    <x v="0"/>
    <n v="414058"/>
  </r>
  <r>
    <x v="4"/>
    <x v="0"/>
    <x v="1"/>
    <x v="0"/>
    <x v="0"/>
    <x v="0"/>
    <x v="5"/>
    <x v="70"/>
    <x v="0"/>
    <m/>
  </r>
  <r>
    <x v="4"/>
    <x v="0"/>
    <x v="1"/>
    <x v="0"/>
    <x v="0"/>
    <x v="0"/>
    <x v="5"/>
    <x v="71"/>
    <x v="0"/>
    <m/>
  </r>
  <r>
    <x v="4"/>
    <x v="0"/>
    <x v="1"/>
    <x v="0"/>
    <x v="0"/>
    <x v="0"/>
    <x v="5"/>
    <x v="78"/>
    <x v="0"/>
    <n v="388085.80726701766"/>
  </r>
  <r>
    <x v="4"/>
    <x v="0"/>
    <x v="1"/>
    <x v="0"/>
    <x v="0"/>
    <x v="0"/>
    <x v="6"/>
    <x v="17"/>
    <x v="0"/>
    <n v="800000"/>
  </r>
  <r>
    <x v="4"/>
    <x v="0"/>
    <x v="1"/>
    <x v="0"/>
    <x v="0"/>
    <x v="0"/>
    <x v="0"/>
    <x v="79"/>
    <x v="0"/>
    <m/>
  </r>
  <r>
    <x v="4"/>
    <x v="0"/>
    <x v="1"/>
    <x v="0"/>
    <x v="0"/>
    <x v="0"/>
    <x v="0"/>
    <x v="80"/>
    <x v="0"/>
    <m/>
  </r>
  <r>
    <x v="4"/>
    <x v="0"/>
    <x v="1"/>
    <x v="0"/>
    <x v="0"/>
    <x v="0"/>
    <x v="12"/>
    <x v="81"/>
    <x v="0"/>
    <m/>
  </r>
  <r>
    <x v="4"/>
    <x v="0"/>
    <x v="1"/>
    <x v="0"/>
    <x v="0"/>
    <x v="0"/>
    <x v="12"/>
    <x v="82"/>
    <x v="0"/>
    <m/>
  </r>
  <r>
    <x v="4"/>
    <x v="0"/>
    <x v="1"/>
    <x v="0"/>
    <x v="0"/>
    <x v="0"/>
    <x v="12"/>
    <x v="83"/>
    <x v="0"/>
    <m/>
  </r>
  <r>
    <x v="4"/>
    <x v="0"/>
    <x v="1"/>
    <x v="0"/>
    <x v="0"/>
    <x v="0"/>
    <x v="12"/>
    <x v="84"/>
    <x v="0"/>
    <m/>
  </r>
  <r>
    <x v="4"/>
    <x v="0"/>
    <x v="1"/>
    <x v="0"/>
    <x v="0"/>
    <x v="0"/>
    <x v="19"/>
    <x v="85"/>
    <x v="0"/>
    <m/>
  </r>
  <r>
    <x v="4"/>
    <x v="0"/>
    <x v="1"/>
    <x v="0"/>
    <x v="0"/>
    <x v="0"/>
    <x v="16"/>
    <x v="86"/>
    <x v="0"/>
    <m/>
  </r>
  <r>
    <x v="4"/>
    <x v="0"/>
    <x v="1"/>
    <x v="0"/>
    <x v="0"/>
    <x v="0"/>
    <x v="2"/>
    <x v="87"/>
    <x v="0"/>
    <m/>
  </r>
  <r>
    <x v="4"/>
    <x v="0"/>
    <x v="1"/>
    <x v="0"/>
    <x v="0"/>
    <x v="0"/>
    <x v="2"/>
    <x v="88"/>
    <x v="0"/>
    <m/>
  </r>
  <r>
    <x v="4"/>
    <x v="0"/>
    <x v="1"/>
    <x v="0"/>
    <x v="0"/>
    <x v="0"/>
    <x v="2"/>
    <x v="89"/>
    <x v="0"/>
    <m/>
  </r>
  <r>
    <x v="4"/>
    <x v="0"/>
    <x v="1"/>
    <x v="0"/>
    <x v="0"/>
    <x v="0"/>
    <x v="2"/>
    <x v="90"/>
    <x v="0"/>
    <m/>
  </r>
  <r>
    <x v="4"/>
    <x v="0"/>
    <x v="1"/>
    <x v="0"/>
    <x v="0"/>
    <x v="0"/>
    <x v="2"/>
    <x v="91"/>
    <x v="0"/>
    <m/>
  </r>
  <r>
    <x v="4"/>
    <x v="0"/>
    <x v="1"/>
    <x v="0"/>
    <x v="0"/>
    <x v="0"/>
    <x v="2"/>
    <x v="92"/>
    <x v="0"/>
    <m/>
  </r>
  <r>
    <x v="4"/>
    <x v="0"/>
    <x v="1"/>
    <x v="0"/>
    <x v="0"/>
    <x v="0"/>
    <x v="2"/>
    <x v="93"/>
    <x v="0"/>
    <m/>
  </r>
  <r>
    <x v="4"/>
    <x v="0"/>
    <x v="1"/>
    <x v="0"/>
    <x v="0"/>
    <x v="1"/>
    <x v="7"/>
    <x v="34"/>
    <x v="0"/>
    <n v="57950"/>
  </r>
  <r>
    <x v="4"/>
    <x v="0"/>
    <x v="1"/>
    <x v="0"/>
    <x v="0"/>
    <x v="1"/>
    <x v="7"/>
    <x v="20"/>
    <x v="0"/>
    <n v="25785.84"/>
  </r>
  <r>
    <x v="4"/>
    <x v="0"/>
    <x v="1"/>
    <x v="0"/>
    <x v="0"/>
    <x v="1"/>
    <x v="7"/>
    <x v="55"/>
    <x v="0"/>
    <n v="21303"/>
  </r>
  <r>
    <x v="4"/>
    <x v="0"/>
    <x v="1"/>
    <x v="0"/>
    <x v="0"/>
    <x v="1"/>
    <x v="8"/>
    <x v="22"/>
    <x v="0"/>
    <n v="27628.52"/>
  </r>
  <r>
    <x v="4"/>
    <x v="0"/>
    <x v="1"/>
    <x v="0"/>
    <x v="0"/>
    <x v="1"/>
    <x v="8"/>
    <x v="94"/>
    <x v="0"/>
    <m/>
  </r>
  <r>
    <x v="4"/>
    <x v="0"/>
    <x v="1"/>
    <x v="0"/>
    <x v="0"/>
    <x v="1"/>
    <x v="8"/>
    <x v="95"/>
    <x v="0"/>
    <m/>
  </r>
  <r>
    <x v="4"/>
    <x v="0"/>
    <x v="1"/>
    <x v="0"/>
    <x v="0"/>
    <x v="1"/>
    <x v="8"/>
    <x v="77"/>
    <x v="0"/>
    <m/>
  </r>
  <r>
    <x v="4"/>
    <x v="0"/>
    <x v="1"/>
    <x v="0"/>
    <x v="0"/>
    <x v="1"/>
    <x v="8"/>
    <x v="4"/>
    <x v="0"/>
    <n v="150057.72"/>
  </r>
  <r>
    <x v="4"/>
    <x v="0"/>
    <x v="1"/>
    <x v="0"/>
    <x v="2"/>
    <x v="3"/>
    <x v="3"/>
    <x v="96"/>
    <x v="0"/>
    <m/>
  </r>
  <r>
    <x v="4"/>
    <x v="0"/>
    <x v="1"/>
    <x v="0"/>
    <x v="2"/>
    <x v="3"/>
    <x v="3"/>
    <x v="97"/>
    <x v="0"/>
    <m/>
  </r>
  <r>
    <x v="4"/>
    <x v="0"/>
    <x v="1"/>
    <x v="0"/>
    <x v="2"/>
    <x v="3"/>
    <x v="3"/>
    <x v="98"/>
    <x v="0"/>
    <m/>
  </r>
  <r>
    <x v="4"/>
    <x v="0"/>
    <x v="1"/>
    <x v="0"/>
    <x v="2"/>
    <x v="3"/>
    <x v="3"/>
    <x v="99"/>
    <x v="0"/>
    <m/>
  </r>
  <r>
    <x v="4"/>
    <x v="0"/>
    <x v="1"/>
    <x v="0"/>
    <x v="2"/>
    <x v="3"/>
    <x v="3"/>
    <x v="49"/>
    <x v="0"/>
    <m/>
  </r>
  <r>
    <x v="4"/>
    <x v="0"/>
    <x v="1"/>
    <x v="0"/>
    <x v="2"/>
    <x v="3"/>
    <x v="3"/>
    <x v="50"/>
    <x v="0"/>
    <m/>
  </r>
  <r>
    <x v="5"/>
    <x v="0"/>
    <x v="2"/>
    <x v="0"/>
    <x v="1"/>
    <x v="2"/>
    <x v="13"/>
    <x v="63"/>
    <x v="0"/>
    <n v="5965744"/>
  </r>
  <r>
    <x v="5"/>
    <x v="0"/>
    <x v="2"/>
    <x v="0"/>
    <x v="1"/>
    <x v="5"/>
    <x v="11"/>
    <x v="64"/>
    <x v="0"/>
    <n v="433.18"/>
  </r>
  <r>
    <x v="5"/>
    <x v="0"/>
    <x v="2"/>
    <x v="0"/>
    <x v="1"/>
    <x v="5"/>
    <x v="14"/>
    <x v="66"/>
    <x v="0"/>
    <m/>
  </r>
  <r>
    <x v="5"/>
    <x v="0"/>
    <x v="2"/>
    <x v="0"/>
    <x v="1"/>
    <x v="5"/>
    <x v="15"/>
    <x v="69"/>
    <x v="0"/>
    <n v="65000"/>
  </r>
  <r>
    <x v="5"/>
    <x v="0"/>
    <x v="2"/>
    <x v="0"/>
    <x v="1"/>
    <x v="2"/>
    <x v="17"/>
    <x v="74"/>
    <x v="0"/>
    <m/>
  </r>
  <r>
    <x v="5"/>
    <x v="0"/>
    <x v="2"/>
    <x v="0"/>
    <x v="0"/>
    <x v="0"/>
    <x v="4"/>
    <x v="6"/>
    <x v="0"/>
    <n v="1400000"/>
  </r>
  <r>
    <x v="5"/>
    <x v="0"/>
    <x v="2"/>
    <x v="0"/>
    <x v="0"/>
    <x v="0"/>
    <x v="4"/>
    <x v="7"/>
    <x v="0"/>
    <n v="102854"/>
  </r>
  <r>
    <x v="5"/>
    <x v="0"/>
    <x v="2"/>
    <x v="0"/>
    <x v="0"/>
    <x v="0"/>
    <x v="4"/>
    <x v="8"/>
    <x v="0"/>
    <n v="125188"/>
  </r>
  <r>
    <x v="5"/>
    <x v="0"/>
    <x v="2"/>
    <x v="0"/>
    <x v="0"/>
    <x v="0"/>
    <x v="4"/>
    <x v="9"/>
    <x v="0"/>
    <n v="15023"/>
  </r>
  <r>
    <x v="5"/>
    <x v="0"/>
    <x v="2"/>
    <x v="0"/>
    <x v="0"/>
    <x v="0"/>
    <x v="4"/>
    <x v="10"/>
    <x v="0"/>
    <n v="125188"/>
  </r>
  <r>
    <x v="5"/>
    <x v="0"/>
    <x v="2"/>
    <x v="0"/>
    <x v="0"/>
    <x v="0"/>
    <x v="4"/>
    <x v="11"/>
    <x v="0"/>
    <n v="58380"/>
  </r>
  <r>
    <x v="5"/>
    <x v="0"/>
    <x v="2"/>
    <x v="0"/>
    <x v="0"/>
    <x v="0"/>
    <x v="4"/>
    <x v="12"/>
    <x v="0"/>
    <n v="532000"/>
  </r>
  <r>
    <x v="5"/>
    <x v="0"/>
    <x v="2"/>
    <x v="0"/>
    <x v="0"/>
    <x v="0"/>
    <x v="4"/>
    <x v="56"/>
    <x v="0"/>
    <m/>
  </r>
  <r>
    <x v="5"/>
    <x v="0"/>
    <x v="2"/>
    <x v="0"/>
    <x v="0"/>
    <x v="0"/>
    <x v="4"/>
    <x v="13"/>
    <x v="0"/>
    <n v="7308"/>
  </r>
  <r>
    <x v="5"/>
    <x v="0"/>
    <x v="2"/>
    <x v="0"/>
    <x v="0"/>
    <x v="0"/>
    <x v="4"/>
    <x v="14"/>
    <x v="0"/>
    <n v="168000"/>
  </r>
  <r>
    <x v="5"/>
    <x v="0"/>
    <x v="2"/>
    <x v="0"/>
    <x v="0"/>
    <x v="0"/>
    <x v="4"/>
    <x v="15"/>
    <x v="0"/>
    <n v="56000"/>
  </r>
  <r>
    <x v="5"/>
    <x v="0"/>
    <x v="2"/>
    <x v="0"/>
    <x v="0"/>
    <x v="0"/>
    <x v="9"/>
    <x v="30"/>
    <x v="0"/>
    <n v="414058"/>
  </r>
  <r>
    <x v="5"/>
    <x v="0"/>
    <x v="2"/>
    <x v="0"/>
    <x v="0"/>
    <x v="0"/>
    <x v="5"/>
    <x v="70"/>
    <x v="0"/>
    <m/>
  </r>
  <r>
    <x v="5"/>
    <x v="0"/>
    <x v="2"/>
    <x v="0"/>
    <x v="0"/>
    <x v="0"/>
    <x v="5"/>
    <x v="71"/>
    <x v="0"/>
    <m/>
  </r>
  <r>
    <x v="5"/>
    <x v="0"/>
    <x v="2"/>
    <x v="0"/>
    <x v="0"/>
    <x v="0"/>
    <x v="5"/>
    <x v="78"/>
    <x v="0"/>
    <m/>
  </r>
  <r>
    <x v="5"/>
    <x v="0"/>
    <x v="2"/>
    <x v="0"/>
    <x v="0"/>
    <x v="0"/>
    <x v="6"/>
    <x v="17"/>
    <x v="0"/>
    <n v="800000"/>
  </r>
  <r>
    <x v="5"/>
    <x v="0"/>
    <x v="2"/>
    <x v="0"/>
    <x v="0"/>
    <x v="0"/>
    <x v="0"/>
    <x v="79"/>
    <x v="0"/>
    <m/>
  </r>
  <r>
    <x v="5"/>
    <x v="0"/>
    <x v="2"/>
    <x v="0"/>
    <x v="0"/>
    <x v="0"/>
    <x v="0"/>
    <x v="80"/>
    <x v="0"/>
    <n v="117326"/>
  </r>
  <r>
    <x v="5"/>
    <x v="0"/>
    <x v="2"/>
    <x v="0"/>
    <x v="0"/>
    <x v="0"/>
    <x v="12"/>
    <x v="81"/>
    <x v="0"/>
    <m/>
  </r>
  <r>
    <x v="5"/>
    <x v="0"/>
    <x v="2"/>
    <x v="0"/>
    <x v="0"/>
    <x v="0"/>
    <x v="12"/>
    <x v="82"/>
    <x v="0"/>
    <m/>
  </r>
  <r>
    <x v="5"/>
    <x v="0"/>
    <x v="2"/>
    <x v="0"/>
    <x v="0"/>
    <x v="0"/>
    <x v="12"/>
    <x v="83"/>
    <x v="0"/>
    <m/>
  </r>
  <r>
    <x v="5"/>
    <x v="0"/>
    <x v="2"/>
    <x v="0"/>
    <x v="0"/>
    <x v="0"/>
    <x v="12"/>
    <x v="84"/>
    <x v="0"/>
    <m/>
  </r>
  <r>
    <x v="5"/>
    <x v="0"/>
    <x v="2"/>
    <x v="0"/>
    <x v="0"/>
    <x v="0"/>
    <x v="19"/>
    <x v="85"/>
    <x v="0"/>
    <m/>
  </r>
  <r>
    <x v="5"/>
    <x v="0"/>
    <x v="2"/>
    <x v="0"/>
    <x v="0"/>
    <x v="0"/>
    <x v="16"/>
    <x v="86"/>
    <x v="0"/>
    <m/>
  </r>
  <r>
    <x v="5"/>
    <x v="0"/>
    <x v="2"/>
    <x v="0"/>
    <x v="0"/>
    <x v="0"/>
    <x v="2"/>
    <x v="87"/>
    <x v="0"/>
    <m/>
  </r>
  <r>
    <x v="5"/>
    <x v="0"/>
    <x v="2"/>
    <x v="0"/>
    <x v="0"/>
    <x v="0"/>
    <x v="2"/>
    <x v="88"/>
    <x v="0"/>
    <m/>
  </r>
  <r>
    <x v="5"/>
    <x v="0"/>
    <x v="2"/>
    <x v="0"/>
    <x v="0"/>
    <x v="0"/>
    <x v="2"/>
    <x v="89"/>
    <x v="0"/>
    <n v="11555"/>
  </r>
  <r>
    <x v="5"/>
    <x v="0"/>
    <x v="2"/>
    <x v="0"/>
    <x v="0"/>
    <x v="0"/>
    <x v="2"/>
    <x v="90"/>
    <x v="0"/>
    <n v="175012"/>
  </r>
  <r>
    <x v="5"/>
    <x v="0"/>
    <x v="2"/>
    <x v="0"/>
    <x v="0"/>
    <x v="0"/>
    <x v="2"/>
    <x v="91"/>
    <x v="0"/>
    <m/>
  </r>
  <r>
    <x v="5"/>
    <x v="0"/>
    <x v="2"/>
    <x v="0"/>
    <x v="0"/>
    <x v="0"/>
    <x v="2"/>
    <x v="92"/>
    <x v="0"/>
    <m/>
  </r>
  <r>
    <x v="5"/>
    <x v="0"/>
    <x v="2"/>
    <x v="0"/>
    <x v="0"/>
    <x v="0"/>
    <x v="2"/>
    <x v="93"/>
    <x v="0"/>
    <m/>
  </r>
  <r>
    <x v="5"/>
    <x v="0"/>
    <x v="2"/>
    <x v="0"/>
    <x v="0"/>
    <x v="1"/>
    <x v="7"/>
    <x v="34"/>
    <x v="0"/>
    <n v="48440"/>
  </r>
  <r>
    <x v="5"/>
    <x v="0"/>
    <x v="2"/>
    <x v="0"/>
    <x v="0"/>
    <x v="1"/>
    <x v="7"/>
    <x v="20"/>
    <x v="0"/>
    <n v="121911.28"/>
  </r>
  <r>
    <x v="5"/>
    <x v="0"/>
    <x v="2"/>
    <x v="0"/>
    <x v="0"/>
    <x v="1"/>
    <x v="7"/>
    <x v="55"/>
    <x v="0"/>
    <n v="41540"/>
  </r>
  <r>
    <x v="5"/>
    <x v="0"/>
    <x v="2"/>
    <x v="0"/>
    <x v="0"/>
    <x v="1"/>
    <x v="8"/>
    <x v="22"/>
    <x v="0"/>
    <n v="20035.04"/>
  </r>
  <r>
    <x v="5"/>
    <x v="0"/>
    <x v="2"/>
    <x v="0"/>
    <x v="0"/>
    <x v="1"/>
    <x v="8"/>
    <x v="94"/>
    <x v="0"/>
    <m/>
  </r>
  <r>
    <x v="5"/>
    <x v="0"/>
    <x v="2"/>
    <x v="0"/>
    <x v="0"/>
    <x v="1"/>
    <x v="8"/>
    <x v="95"/>
    <x v="0"/>
    <m/>
  </r>
  <r>
    <x v="5"/>
    <x v="0"/>
    <x v="2"/>
    <x v="0"/>
    <x v="0"/>
    <x v="1"/>
    <x v="8"/>
    <x v="77"/>
    <x v="0"/>
    <m/>
  </r>
  <r>
    <x v="5"/>
    <x v="0"/>
    <x v="2"/>
    <x v="0"/>
    <x v="0"/>
    <x v="1"/>
    <x v="8"/>
    <x v="4"/>
    <x v="0"/>
    <n v="574.04"/>
  </r>
  <r>
    <x v="5"/>
    <x v="0"/>
    <x v="2"/>
    <x v="0"/>
    <x v="2"/>
    <x v="3"/>
    <x v="3"/>
    <x v="96"/>
    <x v="0"/>
    <m/>
  </r>
  <r>
    <x v="5"/>
    <x v="0"/>
    <x v="2"/>
    <x v="0"/>
    <x v="2"/>
    <x v="3"/>
    <x v="3"/>
    <x v="97"/>
    <x v="0"/>
    <n v="1720570"/>
  </r>
  <r>
    <x v="5"/>
    <x v="0"/>
    <x v="2"/>
    <x v="0"/>
    <x v="2"/>
    <x v="3"/>
    <x v="3"/>
    <x v="98"/>
    <x v="0"/>
    <m/>
  </r>
  <r>
    <x v="5"/>
    <x v="0"/>
    <x v="2"/>
    <x v="0"/>
    <x v="2"/>
    <x v="3"/>
    <x v="3"/>
    <x v="99"/>
    <x v="0"/>
    <m/>
  </r>
  <r>
    <x v="5"/>
    <x v="0"/>
    <x v="2"/>
    <x v="0"/>
    <x v="2"/>
    <x v="3"/>
    <x v="20"/>
    <x v="49"/>
    <x v="0"/>
    <m/>
  </r>
  <r>
    <x v="5"/>
    <x v="0"/>
    <x v="2"/>
    <x v="0"/>
    <x v="2"/>
    <x v="3"/>
    <x v="21"/>
    <x v="50"/>
    <x v="0"/>
    <m/>
  </r>
  <r>
    <x v="5"/>
    <x v="1"/>
    <x v="2"/>
    <x v="0"/>
    <x v="1"/>
    <x v="2"/>
    <x v="13"/>
    <x v="63"/>
    <x v="0"/>
    <n v="5924204"/>
  </r>
  <r>
    <x v="5"/>
    <x v="1"/>
    <x v="2"/>
    <x v="0"/>
    <x v="1"/>
    <x v="5"/>
    <x v="11"/>
    <x v="64"/>
    <x v="0"/>
    <n v="0"/>
  </r>
  <r>
    <x v="5"/>
    <x v="1"/>
    <x v="2"/>
    <x v="0"/>
    <x v="1"/>
    <x v="5"/>
    <x v="14"/>
    <x v="66"/>
    <x v="0"/>
    <m/>
  </r>
  <r>
    <x v="5"/>
    <x v="1"/>
    <x v="2"/>
    <x v="0"/>
    <x v="1"/>
    <x v="5"/>
    <x v="15"/>
    <x v="69"/>
    <x v="0"/>
    <n v="0"/>
  </r>
  <r>
    <x v="5"/>
    <x v="1"/>
    <x v="2"/>
    <x v="0"/>
    <x v="1"/>
    <x v="2"/>
    <x v="17"/>
    <x v="74"/>
    <x v="0"/>
    <m/>
  </r>
  <r>
    <x v="5"/>
    <x v="1"/>
    <x v="2"/>
    <x v="0"/>
    <x v="0"/>
    <x v="0"/>
    <x v="4"/>
    <x v="6"/>
    <x v="0"/>
    <n v="1400000"/>
  </r>
  <r>
    <x v="5"/>
    <x v="1"/>
    <x v="2"/>
    <x v="0"/>
    <x v="0"/>
    <x v="0"/>
    <x v="4"/>
    <x v="7"/>
    <x v="0"/>
    <n v="102854"/>
  </r>
  <r>
    <x v="5"/>
    <x v="1"/>
    <x v="2"/>
    <x v="0"/>
    <x v="0"/>
    <x v="0"/>
    <x v="4"/>
    <x v="8"/>
    <x v="0"/>
    <n v="125188"/>
  </r>
  <r>
    <x v="5"/>
    <x v="1"/>
    <x v="2"/>
    <x v="0"/>
    <x v="0"/>
    <x v="0"/>
    <x v="4"/>
    <x v="9"/>
    <x v="0"/>
    <n v="15023"/>
  </r>
  <r>
    <x v="5"/>
    <x v="1"/>
    <x v="2"/>
    <x v="0"/>
    <x v="0"/>
    <x v="0"/>
    <x v="4"/>
    <x v="10"/>
    <x v="0"/>
    <n v="125188"/>
  </r>
  <r>
    <x v="5"/>
    <x v="1"/>
    <x v="2"/>
    <x v="0"/>
    <x v="0"/>
    <x v="0"/>
    <x v="4"/>
    <x v="11"/>
    <x v="0"/>
    <n v="58380"/>
  </r>
  <r>
    <x v="5"/>
    <x v="1"/>
    <x v="2"/>
    <x v="0"/>
    <x v="0"/>
    <x v="0"/>
    <x v="4"/>
    <x v="12"/>
    <x v="0"/>
    <n v="532000"/>
  </r>
  <r>
    <x v="5"/>
    <x v="1"/>
    <x v="2"/>
    <x v="0"/>
    <x v="0"/>
    <x v="0"/>
    <x v="4"/>
    <x v="56"/>
    <x v="0"/>
    <m/>
  </r>
  <r>
    <x v="5"/>
    <x v="1"/>
    <x v="2"/>
    <x v="0"/>
    <x v="0"/>
    <x v="0"/>
    <x v="4"/>
    <x v="13"/>
    <x v="0"/>
    <n v="7308"/>
  </r>
  <r>
    <x v="5"/>
    <x v="1"/>
    <x v="2"/>
    <x v="0"/>
    <x v="0"/>
    <x v="0"/>
    <x v="4"/>
    <x v="14"/>
    <x v="0"/>
    <n v="168000"/>
  </r>
  <r>
    <x v="5"/>
    <x v="1"/>
    <x v="2"/>
    <x v="0"/>
    <x v="0"/>
    <x v="0"/>
    <x v="4"/>
    <x v="15"/>
    <x v="0"/>
    <n v="56000"/>
  </r>
  <r>
    <x v="5"/>
    <x v="1"/>
    <x v="2"/>
    <x v="0"/>
    <x v="0"/>
    <x v="0"/>
    <x v="9"/>
    <x v="30"/>
    <x v="0"/>
    <n v="414058"/>
  </r>
  <r>
    <x v="5"/>
    <x v="1"/>
    <x v="2"/>
    <x v="0"/>
    <x v="0"/>
    <x v="0"/>
    <x v="5"/>
    <x v="70"/>
    <x v="0"/>
    <m/>
  </r>
  <r>
    <x v="5"/>
    <x v="1"/>
    <x v="2"/>
    <x v="0"/>
    <x v="0"/>
    <x v="0"/>
    <x v="5"/>
    <x v="71"/>
    <x v="0"/>
    <m/>
  </r>
  <r>
    <x v="5"/>
    <x v="1"/>
    <x v="2"/>
    <x v="0"/>
    <x v="0"/>
    <x v="0"/>
    <x v="5"/>
    <x v="78"/>
    <x v="0"/>
    <m/>
  </r>
  <r>
    <x v="5"/>
    <x v="1"/>
    <x v="2"/>
    <x v="0"/>
    <x v="0"/>
    <x v="0"/>
    <x v="6"/>
    <x v="17"/>
    <x v="0"/>
    <n v="800000"/>
  </r>
  <r>
    <x v="5"/>
    <x v="1"/>
    <x v="2"/>
    <x v="0"/>
    <x v="0"/>
    <x v="0"/>
    <x v="0"/>
    <x v="79"/>
    <x v="0"/>
    <m/>
  </r>
  <r>
    <x v="5"/>
    <x v="1"/>
    <x v="2"/>
    <x v="0"/>
    <x v="0"/>
    <x v="0"/>
    <x v="0"/>
    <x v="80"/>
    <x v="0"/>
    <n v="117326"/>
  </r>
  <r>
    <x v="5"/>
    <x v="1"/>
    <x v="2"/>
    <x v="0"/>
    <x v="0"/>
    <x v="0"/>
    <x v="12"/>
    <x v="81"/>
    <x v="0"/>
    <m/>
  </r>
  <r>
    <x v="5"/>
    <x v="1"/>
    <x v="2"/>
    <x v="0"/>
    <x v="0"/>
    <x v="0"/>
    <x v="12"/>
    <x v="82"/>
    <x v="0"/>
    <m/>
  </r>
  <r>
    <x v="5"/>
    <x v="1"/>
    <x v="2"/>
    <x v="0"/>
    <x v="0"/>
    <x v="0"/>
    <x v="12"/>
    <x v="83"/>
    <x v="0"/>
    <m/>
  </r>
  <r>
    <x v="5"/>
    <x v="1"/>
    <x v="2"/>
    <x v="0"/>
    <x v="0"/>
    <x v="0"/>
    <x v="12"/>
    <x v="84"/>
    <x v="0"/>
    <m/>
  </r>
  <r>
    <x v="5"/>
    <x v="1"/>
    <x v="2"/>
    <x v="0"/>
    <x v="0"/>
    <x v="0"/>
    <x v="19"/>
    <x v="85"/>
    <x v="0"/>
    <m/>
  </r>
  <r>
    <x v="5"/>
    <x v="1"/>
    <x v="2"/>
    <x v="0"/>
    <x v="0"/>
    <x v="0"/>
    <x v="16"/>
    <x v="86"/>
    <x v="0"/>
    <m/>
  </r>
  <r>
    <x v="5"/>
    <x v="1"/>
    <x v="2"/>
    <x v="0"/>
    <x v="0"/>
    <x v="0"/>
    <x v="2"/>
    <x v="87"/>
    <x v="0"/>
    <m/>
  </r>
  <r>
    <x v="5"/>
    <x v="1"/>
    <x v="2"/>
    <x v="0"/>
    <x v="0"/>
    <x v="0"/>
    <x v="2"/>
    <x v="88"/>
    <x v="0"/>
    <m/>
  </r>
  <r>
    <x v="5"/>
    <x v="1"/>
    <x v="2"/>
    <x v="0"/>
    <x v="0"/>
    <x v="0"/>
    <x v="2"/>
    <x v="89"/>
    <x v="0"/>
    <n v="11555"/>
  </r>
  <r>
    <x v="5"/>
    <x v="1"/>
    <x v="2"/>
    <x v="0"/>
    <x v="0"/>
    <x v="0"/>
    <x v="2"/>
    <x v="90"/>
    <x v="0"/>
    <n v="175012"/>
  </r>
  <r>
    <x v="5"/>
    <x v="1"/>
    <x v="2"/>
    <x v="0"/>
    <x v="0"/>
    <x v="0"/>
    <x v="2"/>
    <x v="91"/>
    <x v="0"/>
    <m/>
  </r>
  <r>
    <x v="5"/>
    <x v="1"/>
    <x v="2"/>
    <x v="0"/>
    <x v="0"/>
    <x v="0"/>
    <x v="2"/>
    <x v="92"/>
    <x v="0"/>
    <m/>
  </r>
  <r>
    <x v="5"/>
    <x v="1"/>
    <x v="2"/>
    <x v="0"/>
    <x v="0"/>
    <x v="0"/>
    <x v="2"/>
    <x v="93"/>
    <x v="0"/>
    <m/>
  </r>
  <r>
    <x v="5"/>
    <x v="1"/>
    <x v="2"/>
    <x v="0"/>
    <x v="0"/>
    <x v="1"/>
    <x v="7"/>
    <x v="34"/>
    <x v="0"/>
    <n v="48440"/>
  </r>
  <r>
    <x v="5"/>
    <x v="1"/>
    <x v="2"/>
    <x v="0"/>
    <x v="0"/>
    <x v="1"/>
    <x v="7"/>
    <x v="20"/>
    <x v="0"/>
    <n v="121911.28"/>
  </r>
  <r>
    <x v="5"/>
    <x v="1"/>
    <x v="2"/>
    <x v="0"/>
    <x v="0"/>
    <x v="1"/>
    <x v="7"/>
    <x v="55"/>
    <x v="0"/>
    <n v="41540"/>
  </r>
  <r>
    <x v="5"/>
    <x v="1"/>
    <x v="2"/>
    <x v="0"/>
    <x v="0"/>
    <x v="1"/>
    <x v="8"/>
    <x v="22"/>
    <x v="0"/>
    <n v="20035.04"/>
  </r>
  <r>
    <x v="5"/>
    <x v="1"/>
    <x v="2"/>
    <x v="0"/>
    <x v="0"/>
    <x v="1"/>
    <x v="8"/>
    <x v="94"/>
    <x v="0"/>
    <m/>
  </r>
  <r>
    <x v="5"/>
    <x v="1"/>
    <x v="2"/>
    <x v="0"/>
    <x v="0"/>
    <x v="1"/>
    <x v="8"/>
    <x v="95"/>
    <x v="0"/>
    <m/>
  </r>
  <r>
    <x v="5"/>
    <x v="1"/>
    <x v="2"/>
    <x v="0"/>
    <x v="0"/>
    <x v="1"/>
    <x v="8"/>
    <x v="77"/>
    <x v="0"/>
    <m/>
  </r>
  <r>
    <x v="5"/>
    <x v="1"/>
    <x v="2"/>
    <x v="0"/>
    <x v="0"/>
    <x v="1"/>
    <x v="8"/>
    <x v="4"/>
    <x v="0"/>
    <n v="574.04"/>
  </r>
  <r>
    <x v="5"/>
    <x v="1"/>
    <x v="2"/>
    <x v="0"/>
    <x v="2"/>
    <x v="3"/>
    <x v="3"/>
    <x v="96"/>
    <x v="0"/>
    <m/>
  </r>
  <r>
    <x v="5"/>
    <x v="1"/>
    <x v="2"/>
    <x v="0"/>
    <x v="2"/>
    <x v="3"/>
    <x v="3"/>
    <x v="97"/>
    <x v="0"/>
    <n v="1007114.68"/>
  </r>
  <r>
    <x v="5"/>
    <x v="1"/>
    <x v="2"/>
    <x v="0"/>
    <x v="2"/>
    <x v="3"/>
    <x v="3"/>
    <x v="98"/>
    <x v="0"/>
    <m/>
  </r>
  <r>
    <x v="5"/>
    <x v="1"/>
    <x v="2"/>
    <x v="0"/>
    <x v="2"/>
    <x v="3"/>
    <x v="3"/>
    <x v="99"/>
    <x v="0"/>
    <m/>
  </r>
  <r>
    <x v="5"/>
    <x v="1"/>
    <x v="2"/>
    <x v="0"/>
    <x v="2"/>
    <x v="3"/>
    <x v="3"/>
    <x v="49"/>
    <x v="0"/>
    <m/>
  </r>
  <r>
    <x v="5"/>
    <x v="1"/>
    <x v="2"/>
    <x v="0"/>
    <x v="2"/>
    <x v="3"/>
    <x v="3"/>
    <x v="50"/>
    <x v="0"/>
    <m/>
  </r>
  <r>
    <x v="6"/>
    <x v="0"/>
    <x v="2"/>
    <x v="0"/>
    <x v="1"/>
    <x v="2"/>
    <x v="13"/>
    <x v="63"/>
    <x v="0"/>
    <n v="4232271"/>
  </r>
  <r>
    <x v="6"/>
    <x v="0"/>
    <x v="2"/>
    <x v="0"/>
    <x v="1"/>
    <x v="5"/>
    <x v="11"/>
    <x v="64"/>
    <x v="0"/>
    <m/>
  </r>
  <r>
    <x v="6"/>
    <x v="0"/>
    <x v="2"/>
    <x v="0"/>
    <x v="1"/>
    <x v="5"/>
    <x v="14"/>
    <x v="66"/>
    <x v="0"/>
    <m/>
  </r>
  <r>
    <x v="6"/>
    <x v="0"/>
    <x v="2"/>
    <x v="0"/>
    <x v="1"/>
    <x v="5"/>
    <x v="15"/>
    <x v="69"/>
    <x v="0"/>
    <n v="67001"/>
  </r>
  <r>
    <x v="6"/>
    <x v="0"/>
    <x v="2"/>
    <x v="0"/>
    <x v="1"/>
    <x v="2"/>
    <x v="17"/>
    <x v="74"/>
    <x v="0"/>
    <m/>
  </r>
  <r>
    <x v="6"/>
    <x v="0"/>
    <x v="2"/>
    <x v="0"/>
    <x v="0"/>
    <x v="0"/>
    <x v="4"/>
    <x v="6"/>
    <x v="0"/>
    <n v="1400000"/>
  </r>
  <r>
    <x v="6"/>
    <x v="0"/>
    <x v="2"/>
    <x v="0"/>
    <x v="0"/>
    <x v="0"/>
    <x v="4"/>
    <x v="7"/>
    <x v="0"/>
    <n v="102854"/>
  </r>
  <r>
    <x v="6"/>
    <x v="0"/>
    <x v="2"/>
    <x v="0"/>
    <x v="0"/>
    <x v="0"/>
    <x v="4"/>
    <x v="8"/>
    <x v="0"/>
    <n v="125188"/>
  </r>
  <r>
    <x v="6"/>
    <x v="0"/>
    <x v="2"/>
    <x v="0"/>
    <x v="0"/>
    <x v="0"/>
    <x v="4"/>
    <x v="9"/>
    <x v="0"/>
    <n v="15023"/>
  </r>
  <r>
    <x v="6"/>
    <x v="0"/>
    <x v="2"/>
    <x v="0"/>
    <x v="0"/>
    <x v="0"/>
    <x v="4"/>
    <x v="10"/>
    <x v="0"/>
    <n v="125188"/>
  </r>
  <r>
    <x v="6"/>
    <x v="0"/>
    <x v="2"/>
    <x v="0"/>
    <x v="0"/>
    <x v="0"/>
    <x v="4"/>
    <x v="11"/>
    <x v="0"/>
    <n v="58380"/>
  </r>
  <r>
    <x v="6"/>
    <x v="0"/>
    <x v="2"/>
    <x v="0"/>
    <x v="0"/>
    <x v="0"/>
    <x v="4"/>
    <x v="12"/>
    <x v="0"/>
    <n v="532000"/>
  </r>
  <r>
    <x v="6"/>
    <x v="0"/>
    <x v="2"/>
    <x v="0"/>
    <x v="0"/>
    <x v="0"/>
    <x v="4"/>
    <x v="56"/>
    <x v="0"/>
    <m/>
  </r>
  <r>
    <x v="6"/>
    <x v="0"/>
    <x v="2"/>
    <x v="0"/>
    <x v="0"/>
    <x v="0"/>
    <x v="4"/>
    <x v="13"/>
    <x v="0"/>
    <n v="7308"/>
  </r>
  <r>
    <x v="6"/>
    <x v="0"/>
    <x v="2"/>
    <x v="0"/>
    <x v="0"/>
    <x v="0"/>
    <x v="4"/>
    <x v="14"/>
    <x v="0"/>
    <n v="168000"/>
  </r>
  <r>
    <x v="6"/>
    <x v="0"/>
    <x v="2"/>
    <x v="0"/>
    <x v="0"/>
    <x v="0"/>
    <x v="4"/>
    <x v="15"/>
    <x v="0"/>
    <n v="56000"/>
  </r>
  <r>
    <x v="6"/>
    <x v="0"/>
    <x v="2"/>
    <x v="0"/>
    <x v="0"/>
    <x v="0"/>
    <x v="9"/>
    <x v="30"/>
    <x v="0"/>
    <n v="414058"/>
  </r>
  <r>
    <x v="6"/>
    <x v="0"/>
    <x v="2"/>
    <x v="0"/>
    <x v="0"/>
    <x v="0"/>
    <x v="5"/>
    <x v="70"/>
    <x v="0"/>
    <m/>
  </r>
  <r>
    <x v="6"/>
    <x v="0"/>
    <x v="2"/>
    <x v="0"/>
    <x v="0"/>
    <x v="0"/>
    <x v="5"/>
    <x v="71"/>
    <x v="0"/>
    <m/>
  </r>
  <r>
    <x v="6"/>
    <x v="0"/>
    <x v="2"/>
    <x v="0"/>
    <x v="0"/>
    <x v="0"/>
    <x v="5"/>
    <x v="78"/>
    <x v="0"/>
    <m/>
  </r>
  <r>
    <x v="6"/>
    <x v="0"/>
    <x v="2"/>
    <x v="0"/>
    <x v="0"/>
    <x v="0"/>
    <x v="6"/>
    <x v="17"/>
    <x v="0"/>
    <n v="800000"/>
  </r>
  <r>
    <x v="6"/>
    <x v="0"/>
    <x v="2"/>
    <x v="0"/>
    <x v="0"/>
    <x v="0"/>
    <x v="0"/>
    <x v="79"/>
    <x v="0"/>
    <m/>
  </r>
  <r>
    <x v="6"/>
    <x v="0"/>
    <x v="2"/>
    <x v="0"/>
    <x v="0"/>
    <x v="0"/>
    <x v="0"/>
    <x v="80"/>
    <x v="0"/>
    <n v="159990"/>
  </r>
  <r>
    <x v="6"/>
    <x v="0"/>
    <x v="2"/>
    <x v="0"/>
    <x v="0"/>
    <x v="0"/>
    <x v="12"/>
    <x v="81"/>
    <x v="0"/>
    <m/>
  </r>
  <r>
    <x v="6"/>
    <x v="0"/>
    <x v="2"/>
    <x v="0"/>
    <x v="0"/>
    <x v="0"/>
    <x v="12"/>
    <x v="82"/>
    <x v="0"/>
    <m/>
  </r>
  <r>
    <x v="6"/>
    <x v="0"/>
    <x v="2"/>
    <x v="0"/>
    <x v="0"/>
    <x v="0"/>
    <x v="12"/>
    <x v="83"/>
    <x v="0"/>
    <m/>
  </r>
  <r>
    <x v="6"/>
    <x v="0"/>
    <x v="2"/>
    <x v="0"/>
    <x v="0"/>
    <x v="0"/>
    <x v="12"/>
    <x v="84"/>
    <x v="0"/>
    <m/>
  </r>
  <r>
    <x v="6"/>
    <x v="0"/>
    <x v="2"/>
    <x v="0"/>
    <x v="0"/>
    <x v="0"/>
    <x v="19"/>
    <x v="85"/>
    <x v="0"/>
    <m/>
  </r>
  <r>
    <x v="6"/>
    <x v="0"/>
    <x v="2"/>
    <x v="0"/>
    <x v="0"/>
    <x v="0"/>
    <x v="16"/>
    <x v="86"/>
    <x v="0"/>
    <m/>
  </r>
  <r>
    <x v="6"/>
    <x v="0"/>
    <x v="2"/>
    <x v="0"/>
    <x v="0"/>
    <x v="0"/>
    <x v="2"/>
    <x v="87"/>
    <x v="0"/>
    <m/>
  </r>
  <r>
    <x v="6"/>
    <x v="0"/>
    <x v="2"/>
    <x v="0"/>
    <x v="0"/>
    <x v="0"/>
    <x v="2"/>
    <x v="88"/>
    <x v="0"/>
    <m/>
  </r>
  <r>
    <x v="6"/>
    <x v="0"/>
    <x v="2"/>
    <x v="0"/>
    <x v="0"/>
    <x v="0"/>
    <x v="2"/>
    <x v="89"/>
    <x v="0"/>
    <m/>
  </r>
  <r>
    <x v="6"/>
    <x v="0"/>
    <x v="2"/>
    <x v="0"/>
    <x v="0"/>
    <x v="0"/>
    <x v="2"/>
    <x v="90"/>
    <x v="0"/>
    <m/>
  </r>
  <r>
    <x v="6"/>
    <x v="0"/>
    <x v="2"/>
    <x v="0"/>
    <x v="0"/>
    <x v="0"/>
    <x v="2"/>
    <x v="91"/>
    <x v="0"/>
    <m/>
  </r>
  <r>
    <x v="6"/>
    <x v="0"/>
    <x v="2"/>
    <x v="0"/>
    <x v="0"/>
    <x v="0"/>
    <x v="2"/>
    <x v="92"/>
    <x v="0"/>
    <m/>
  </r>
  <r>
    <x v="6"/>
    <x v="0"/>
    <x v="2"/>
    <x v="0"/>
    <x v="0"/>
    <x v="0"/>
    <x v="2"/>
    <x v="93"/>
    <x v="0"/>
    <m/>
  </r>
  <r>
    <x v="6"/>
    <x v="0"/>
    <x v="2"/>
    <x v="0"/>
    <x v="0"/>
    <x v="1"/>
    <x v="7"/>
    <x v="34"/>
    <x v="0"/>
    <n v="76516"/>
  </r>
  <r>
    <x v="6"/>
    <x v="0"/>
    <x v="2"/>
    <x v="0"/>
    <x v="0"/>
    <x v="1"/>
    <x v="7"/>
    <x v="20"/>
    <x v="0"/>
    <n v="29093.200000000001"/>
  </r>
  <r>
    <x v="6"/>
    <x v="0"/>
    <x v="2"/>
    <x v="0"/>
    <x v="0"/>
    <x v="1"/>
    <x v="7"/>
    <x v="55"/>
    <x v="0"/>
    <n v="64078"/>
  </r>
  <r>
    <x v="6"/>
    <x v="0"/>
    <x v="2"/>
    <x v="0"/>
    <x v="0"/>
    <x v="1"/>
    <x v="8"/>
    <x v="22"/>
    <x v="0"/>
    <n v="39702.68"/>
  </r>
  <r>
    <x v="6"/>
    <x v="0"/>
    <x v="2"/>
    <x v="0"/>
    <x v="0"/>
    <x v="1"/>
    <x v="8"/>
    <x v="94"/>
    <x v="0"/>
    <n v="6410"/>
  </r>
  <r>
    <x v="6"/>
    <x v="0"/>
    <x v="2"/>
    <x v="0"/>
    <x v="0"/>
    <x v="1"/>
    <x v="8"/>
    <x v="95"/>
    <x v="0"/>
    <m/>
  </r>
  <r>
    <x v="6"/>
    <x v="0"/>
    <x v="2"/>
    <x v="0"/>
    <x v="0"/>
    <x v="1"/>
    <x v="8"/>
    <x v="77"/>
    <x v="0"/>
    <m/>
  </r>
  <r>
    <x v="6"/>
    <x v="0"/>
    <x v="2"/>
    <x v="0"/>
    <x v="0"/>
    <x v="1"/>
    <x v="8"/>
    <x v="4"/>
    <x v="0"/>
    <n v="6438.35"/>
  </r>
  <r>
    <x v="6"/>
    <x v="0"/>
    <x v="2"/>
    <x v="0"/>
    <x v="2"/>
    <x v="3"/>
    <x v="3"/>
    <x v="96"/>
    <x v="0"/>
    <m/>
  </r>
  <r>
    <x v="6"/>
    <x v="0"/>
    <x v="2"/>
    <x v="0"/>
    <x v="2"/>
    <x v="3"/>
    <x v="3"/>
    <x v="97"/>
    <x v="0"/>
    <n v="1051464"/>
  </r>
  <r>
    <x v="6"/>
    <x v="0"/>
    <x v="2"/>
    <x v="0"/>
    <x v="2"/>
    <x v="3"/>
    <x v="3"/>
    <x v="98"/>
    <x v="0"/>
    <m/>
  </r>
  <r>
    <x v="6"/>
    <x v="0"/>
    <x v="2"/>
    <x v="0"/>
    <x v="2"/>
    <x v="3"/>
    <x v="3"/>
    <x v="99"/>
    <x v="0"/>
    <n v="27227"/>
  </r>
  <r>
    <x v="6"/>
    <x v="0"/>
    <x v="2"/>
    <x v="0"/>
    <x v="2"/>
    <x v="3"/>
    <x v="20"/>
    <x v="49"/>
    <x v="0"/>
    <n v="307050"/>
  </r>
  <r>
    <x v="6"/>
    <x v="0"/>
    <x v="2"/>
    <x v="0"/>
    <x v="2"/>
    <x v="3"/>
    <x v="21"/>
    <x v="50"/>
    <x v="0"/>
    <m/>
  </r>
  <r>
    <x v="6"/>
    <x v="1"/>
    <x v="2"/>
    <x v="0"/>
    <x v="1"/>
    <x v="2"/>
    <x v="13"/>
    <x v="63"/>
    <x v="0"/>
    <n v="4168193"/>
  </r>
  <r>
    <x v="6"/>
    <x v="1"/>
    <x v="2"/>
    <x v="0"/>
    <x v="1"/>
    <x v="5"/>
    <x v="11"/>
    <x v="64"/>
    <x v="0"/>
    <m/>
  </r>
  <r>
    <x v="6"/>
    <x v="1"/>
    <x v="2"/>
    <x v="0"/>
    <x v="1"/>
    <x v="5"/>
    <x v="14"/>
    <x v="66"/>
    <x v="0"/>
    <m/>
  </r>
  <r>
    <x v="6"/>
    <x v="1"/>
    <x v="2"/>
    <x v="0"/>
    <x v="1"/>
    <x v="5"/>
    <x v="15"/>
    <x v="69"/>
    <x v="0"/>
    <n v="0"/>
  </r>
  <r>
    <x v="6"/>
    <x v="1"/>
    <x v="2"/>
    <x v="0"/>
    <x v="1"/>
    <x v="2"/>
    <x v="17"/>
    <x v="74"/>
    <x v="0"/>
    <m/>
  </r>
  <r>
    <x v="6"/>
    <x v="1"/>
    <x v="2"/>
    <x v="0"/>
    <x v="0"/>
    <x v="0"/>
    <x v="4"/>
    <x v="6"/>
    <x v="0"/>
    <n v="1400000"/>
  </r>
  <r>
    <x v="6"/>
    <x v="1"/>
    <x v="2"/>
    <x v="0"/>
    <x v="0"/>
    <x v="0"/>
    <x v="4"/>
    <x v="7"/>
    <x v="0"/>
    <n v="102854"/>
  </r>
  <r>
    <x v="6"/>
    <x v="1"/>
    <x v="2"/>
    <x v="0"/>
    <x v="0"/>
    <x v="0"/>
    <x v="4"/>
    <x v="8"/>
    <x v="0"/>
    <n v="125188"/>
  </r>
  <r>
    <x v="6"/>
    <x v="1"/>
    <x v="2"/>
    <x v="0"/>
    <x v="0"/>
    <x v="0"/>
    <x v="4"/>
    <x v="9"/>
    <x v="0"/>
    <n v="15023"/>
  </r>
  <r>
    <x v="6"/>
    <x v="1"/>
    <x v="2"/>
    <x v="0"/>
    <x v="0"/>
    <x v="0"/>
    <x v="4"/>
    <x v="10"/>
    <x v="0"/>
    <n v="125188"/>
  </r>
  <r>
    <x v="6"/>
    <x v="1"/>
    <x v="2"/>
    <x v="0"/>
    <x v="0"/>
    <x v="0"/>
    <x v="4"/>
    <x v="11"/>
    <x v="0"/>
    <n v="58380"/>
  </r>
  <r>
    <x v="6"/>
    <x v="1"/>
    <x v="2"/>
    <x v="0"/>
    <x v="0"/>
    <x v="0"/>
    <x v="4"/>
    <x v="12"/>
    <x v="0"/>
    <n v="532000"/>
  </r>
  <r>
    <x v="6"/>
    <x v="1"/>
    <x v="2"/>
    <x v="0"/>
    <x v="0"/>
    <x v="0"/>
    <x v="4"/>
    <x v="56"/>
    <x v="0"/>
    <m/>
  </r>
  <r>
    <x v="6"/>
    <x v="1"/>
    <x v="2"/>
    <x v="0"/>
    <x v="0"/>
    <x v="0"/>
    <x v="4"/>
    <x v="13"/>
    <x v="0"/>
    <n v="7308"/>
  </r>
  <r>
    <x v="6"/>
    <x v="1"/>
    <x v="2"/>
    <x v="0"/>
    <x v="0"/>
    <x v="0"/>
    <x v="4"/>
    <x v="14"/>
    <x v="0"/>
    <n v="168000"/>
  </r>
  <r>
    <x v="6"/>
    <x v="1"/>
    <x v="2"/>
    <x v="0"/>
    <x v="0"/>
    <x v="0"/>
    <x v="4"/>
    <x v="15"/>
    <x v="0"/>
    <n v="56000"/>
  </r>
  <r>
    <x v="6"/>
    <x v="1"/>
    <x v="2"/>
    <x v="0"/>
    <x v="0"/>
    <x v="0"/>
    <x v="9"/>
    <x v="30"/>
    <x v="0"/>
    <n v="414058"/>
  </r>
  <r>
    <x v="6"/>
    <x v="1"/>
    <x v="2"/>
    <x v="0"/>
    <x v="0"/>
    <x v="0"/>
    <x v="5"/>
    <x v="70"/>
    <x v="0"/>
    <m/>
  </r>
  <r>
    <x v="6"/>
    <x v="1"/>
    <x v="2"/>
    <x v="0"/>
    <x v="0"/>
    <x v="0"/>
    <x v="5"/>
    <x v="71"/>
    <x v="0"/>
    <m/>
  </r>
  <r>
    <x v="6"/>
    <x v="1"/>
    <x v="2"/>
    <x v="0"/>
    <x v="0"/>
    <x v="0"/>
    <x v="5"/>
    <x v="78"/>
    <x v="0"/>
    <m/>
  </r>
  <r>
    <x v="6"/>
    <x v="1"/>
    <x v="2"/>
    <x v="0"/>
    <x v="0"/>
    <x v="0"/>
    <x v="6"/>
    <x v="17"/>
    <x v="0"/>
    <n v="800000"/>
  </r>
  <r>
    <x v="6"/>
    <x v="1"/>
    <x v="2"/>
    <x v="0"/>
    <x v="0"/>
    <x v="0"/>
    <x v="0"/>
    <x v="79"/>
    <x v="0"/>
    <m/>
  </r>
  <r>
    <x v="6"/>
    <x v="1"/>
    <x v="2"/>
    <x v="0"/>
    <x v="0"/>
    <x v="0"/>
    <x v="0"/>
    <x v="80"/>
    <x v="0"/>
    <n v="159990"/>
  </r>
  <r>
    <x v="6"/>
    <x v="1"/>
    <x v="2"/>
    <x v="0"/>
    <x v="0"/>
    <x v="0"/>
    <x v="12"/>
    <x v="81"/>
    <x v="0"/>
    <m/>
  </r>
  <r>
    <x v="6"/>
    <x v="1"/>
    <x v="2"/>
    <x v="0"/>
    <x v="0"/>
    <x v="0"/>
    <x v="12"/>
    <x v="82"/>
    <x v="0"/>
    <m/>
  </r>
  <r>
    <x v="6"/>
    <x v="1"/>
    <x v="2"/>
    <x v="0"/>
    <x v="0"/>
    <x v="0"/>
    <x v="12"/>
    <x v="83"/>
    <x v="0"/>
    <m/>
  </r>
  <r>
    <x v="6"/>
    <x v="1"/>
    <x v="2"/>
    <x v="0"/>
    <x v="0"/>
    <x v="0"/>
    <x v="12"/>
    <x v="84"/>
    <x v="0"/>
    <m/>
  </r>
  <r>
    <x v="6"/>
    <x v="1"/>
    <x v="2"/>
    <x v="0"/>
    <x v="0"/>
    <x v="0"/>
    <x v="19"/>
    <x v="85"/>
    <x v="0"/>
    <m/>
  </r>
  <r>
    <x v="6"/>
    <x v="1"/>
    <x v="2"/>
    <x v="0"/>
    <x v="0"/>
    <x v="0"/>
    <x v="16"/>
    <x v="86"/>
    <x v="0"/>
    <m/>
  </r>
  <r>
    <x v="6"/>
    <x v="1"/>
    <x v="2"/>
    <x v="0"/>
    <x v="0"/>
    <x v="0"/>
    <x v="2"/>
    <x v="87"/>
    <x v="0"/>
    <m/>
  </r>
  <r>
    <x v="6"/>
    <x v="1"/>
    <x v="2"/>
    <x v="0"/>
    <x v="0"/>
    <x v="0"/>
    <x v="2"/>
    <x v="88"/>
    <x v="0"/>
    <m/>
  </r>
  <r>
    <x v="6"/>
    <x v="1"/>
    <x v="2"/>
    <x v="0"/>
    <x v="0"/>
    <x v="0"/>
    <x v="2"/>
    <x v="89"/>
    <x v="0"/>
    <m/>
  </r>
  <r>
    <x v="6"/>
    <x v="1"/>
    <x v="2"/>
    <x v="0"/>
    <x v="0"/>
    <x v="0"/>
    <x v="2"/>
    <x v="90"/>
    <x v="0"/>
    <m/>
  </r>
  <r>
    <x v="6"/>
    <x v="1"/>
    <x v="2"/>
    <x v="0"/>
    <x v="0"/>
    <x v="0"/>
    <x v="2"/>
    <x v="91"/>
    <x v="0"/>
    <m/>
  </r>
  <r>
    <x v="6"/>
    <x v="1"/>
    <x v="2"/>
    <x v="0"/>
    <x v="0"/>
    <x v="0"/>
    <x v="2"/>
    <x v="92"/>
    <x v="0"/>
    <m/>
  </r>
  <r>
    <x v="6"/>
    <x v="1"/>
    <x v="2"/>
    <x v="0"/>
    <x v="0"/>
    <x v="0"/>
    <x v="2"/>
    <x v="93"/>
    <x v="0"/>
    <m/>
  </r>
  <r>
    <x v="6"/>
    <x v="1"/>
    <x v="2"/>
    <x v="0"/>
    <x v="0"/>
    <x v="1"/>
    <x v="7"/>
    <x v="34"/>
    <x v="0"/>
    <n v="76516"/>
  </r>
  <r>
    <x v="6"/>
    <x v="1"/>
    <x v="2"/>
    <x v="0"/>
    <x v="0"/>
    <x v="1"/>
    <x v="7"/>
    <x v="20"/>
    <x v="0"/>
    <n v="29093.200000000001"/>
  </r>
  <r>
    <x v="6"/>
    <x v="1"/>
    <x v="2"/>
    <x v="0"/>
    <x v="0"/>
    <x v="1"/>
    <x v="7"/>
    <x v="55"/>
    <x v="0"/>
    <n v="86126"/>
  </r>
  <r>
    <x v="6"/>
    <x v="1"/>
    <x v="2"/>
    <x v="0"/>
    <x v="0"/>
    <x v="1"/>
    <x v="8"/>
    <x v="22"/>
    <x v="0"/>
    <n v="39702.68"/>
  </r>
  <r>
    <x v="6"/>
    <x v="1"/>
    <x v="2"/>
    <x v="0"/>
    <x v="0"/>
    <x v="1"/>
    <x v="8"/>
    <x v="94"/>
    <x v="0"/>
    <n v="6410"/>
  </r>
  <r>
    <x v="6"/>
    <x v="1"/>
    <x v="2"/>
    <x v="0"/>
    <x v="0"/>
    <x v="1"/>
    <x v="8"/>
    <x v="95"/>
    <x v="0"/>
    <m/>
  </r>
  <r>
    <x v="6"/>
    <x v="1"/>
    <x v="2"/>
    <x v="0"/>
    <x v="0"/>
    <x v="1"/>
    <x v="8"/>
    <x v="77"/>
    <x v="0"/>
    <m/>
  </r>
  <r>
    <x v="6"/>
    <x v="1"/>
    <x v="2"/>
    <x v="0"/>
    <x v="0"/>
    <x v="1"/>
    <x v="8"/>
    <x v="4"/>
    <x v="0"/>
    <n v="6438.35"/>
  </r>
  <r>
    <x v="6"/>
    <x v="1"/>
    <x v="2"/>
    <x v="0"/>
    <x v="2"/>
    <x v="3"/>
    <x v="3"/>
    <x v="96"/>
    <x v="0"/>
    <m/>
  </r>
  <r>
    <x v="6"/>
    <x v="1"/>
    <x v="2"/>
    <x v="0"/>
    <x v="2"/>
    <x v="3"/>
    <x v="3"/>
    <x v="97"/>
    <x v="0"/>
    <n v="708592.81"/>
  </r>
  <r>
    <x v="6"/>
    <x v="1"/>
    <x v="2"/>
    <x v="0"/>
    <x v="2"/>
    <x v="3"/>
    <x v="3"/>
    <x v="98"/>
    <x v="0"/>
    <m/>
  </r>
  <r>
    <x v="6"/>
    <x v="1"/>
    <x v="2"/>
    <x v="0"/>
    <x v="2"/>
    <x v="3"/>
    <x v="3"/>
    <x v="99"/>
    <x v="0"/>
    <n v="0"/>
  </r>
  <r>
    <x v="6"/>
    <x v="1"/>
    <x v="2"/>
    <x v="0"/>
    <x v="2"/>
    <x v="3"/>
    <x v="3"/>
    <x v="49"/>
    <x v="0"/>
    <n v="0"/>
  </r>
  <r>
    <x v="6"/>
    <x v="1"/>
    <x v="2"/>
    <x v="0"/>
    <x v="2"/>
    <x v="3"/>
    <x v="3"/>
    <x v="50"/>
    <x v="0"/>
    <m/>
  </r>
  <r>
    <x v="7"/>
    <x v="0"/>
    <x v="2"/>
    <x v="0"/>
    <x v="1"/>
    <x v="2"/>
    <x v="13"/>
    <x v="63"/>
    <x v="0"/>
    <n v="11974135"/>
  </r>
  <r>
    <x v="7"/>
    <x v="0"/>
    <x v="2"/>
    <x v="0"/>
    <x v="1"/>
    <x v="5"/>
    <x v="11"/>
    <x v="64"/>
    <x v="0"/>
    <m/>
  </r>
  <r>
    <x v="7"/>
    <x v="0"/>
    <x v="2"/>
    <x v="0"/>
    <x v="1"/>
    <x v="5"/>
    <x v="14"/>
    <x v="66"/>
    <x v="0"/>
    <m/>
  </r>
  <r>
    <x v="7"/>
    <x v="0"/>
    <x v="2"/>
    <x v="0"/>
    <x v="1"/>
    <x v="5"/>
    <x v="15"/>
    <x v="69"/>
    <x v="0"/>
    <n v="115982"/>
  </r>
  <r>
    <x v="7"/>
    <x v="0"/>
    <x v="2"/>
    <x v="0"/>
    <x v="1"/>
    <x v="2"/>
    <x v="17"/>
    <x v="74"/>
    <x v="0"/>
    <m/>
  </r>
  <r>
    <x v="7"/>
    <x v="0"/>
    <x v="2"/>
    <x v="0"/>
    <x v="0"/>
    <x v="0"/>
    <x v="4"/>
    <x v="6"/>
    <x v="0"/>
    <n v="880000"/>
  </r>
  <r>
    <x v="7"/>
    <x v="0"/>
    <x v="2"/>
    <x v="0"/>
    <x v="0"/>
    <x v="0"/>
    <x v="4"/>
    <x v="7"/>
    <x v="0"/>
    <n v="102854"/>
  </r>
  <r>
    <x v="7"/>
    <x v="0"/>
    <x v="2"/>
    <x v="0"/>
    <x v="0"/>
    <x v="0"/>
    <x v="4"/>
    <x v="8"/>
    <x v="0"/>
    <n v="81872"/>
  </r>
  <r>
    <x v="7"/>
    <x v="0"/>
    <x v="2"/>
    <x v="0"/>
    <x v="0"/>
    <x v="0"/>
    <x v="4"/>
    <x v="9"/>
    <x v="0"/>
    <n v="9825"/>
  </r>
  <r>
    <x v="7"/>
    <x v="0"/>
    <x v="2"/>
    <x v="0"/>
    <x v="0"/>
    <x v="0"/>
    <x v="4"/>
    <x v="10"/>
    <x v="0"/>
    <n v="81872"/>
  </r>
  <r>
    <x v="7"/>
    <x v="0"/>
    <x v="2"/>
    <x v="0"/>
    <x v="0"/>
    <x v="0"/>
    <x v="4"/>
    <x v="11"/>
    <x v="0"/>
    <n v="36696"/>
  </r>
  <r>
    <x v="7"/>
    <x v="0"/>
    <x v="2"/>
    <x v="0"/>
    <x v="0"/>
    <x v="0"/>
    <x v="4"/>
    <x v="12"/>
    <x v="0"/>
    <n v="584000"/>
  </r>
  <r>
    <x v="7"/>
    <x v="0"/>
    <x v="2"/>
    <x v="0"/>
    <x v="0"/>
    <x v="0"/>
    <x v="4"/>
    <x v="56"/>
    <x v="0"/>
    <m/>
  </r>
  <r>
    <x v="7"/>
    <x v="0"/>
    <x v="2"/>
    <x v="0"/>
    <x v="0"/>
    <x v="0"/>
    <x v="4"/>
    <x v="13"/>
    <x v="0"/>
    <n v="4594"/>
  </r>
  <r>
    <x v="7"/>
    <x v="0"/>
    <x v="2"/>
    <x v="0"/>
    <x v="0"/>
    <x v="0"/>
    <x v="4"/>
    <x v="14"/>
    <x v="0"/>
    <n v="105600"/>
  </r>
  <r>
    <x v="7"/>
    <x v="0"/>
    <x v="2"/>
    <x v="0"/>
    <x v="0"/>
    <x v="0"/>
    <x v="4"/>
    <x v="15"/>
    <x v="0"/>
    <n v="35200"/>
  </r>
  <r>
    <x v="7"/>
    <x v="0"/>
    <x v="2"/>
    <x v="0"/>
    <x v="0"/>
    <x v="0"/>
    <x v="9"/>
    <x v="30"/>
    <x v="0"/>
    <n v="414058"/>
  </r>
  <r>
    <x v="7"/>
    <x v="0"/>
    <x v="2"/>
    <x v="0"/>
    <x v="0"/>
    <x v="0"/>
    <x v="5"/>
    <x v="70"/>
    <x v="0"/>
    <m/>
  </r>
  <r>
    <x v="7"/>
    <x v="0"/>
    <x v="2"/>
    <x v="0"/>
    <x v="0"/>
    <x v="0"/>
    <x v="5"/>
    <x v="71"/>
    <x v="0"/>
    <m/>
  </r>
  <r>
    <x v="7"/>
    <x v="0"/>
    <x v="2"/>
    <x v="0"/>
    <x v="0"/>
    <x v="0"/>
    <x v="5"/>
    <x v="78"/>
    <x v="0"/>
    <m/>
  </r>
  <r>
    <x v="7"/>
    <x v="0"/>
    <x v="2"/>
    <x v="0"/>
    <x v="0"/>
    <x v="0"/>
    <x v="6"/>
    <x v="17"/>
    <x v="0"/>
    <n v="800000"/>
  </r>
  <r>
    <x v="7"/>
    <x v="0"/>
    <x v="2"/>
    <x v="0"/>
    <x v="0"/>
    <x v="0"/>
    <x v="0"/>
    <x v="79"/>
    <x v="0"/>
    <m/>
  </r>
  <r>
    <x v="7"/>
    <x v="0"/>
    <x v="2"/>
    <x v="0"/>
    <x v="0"/>
    <x v="0"/>
    <x v="0"/>
    <x v="80"/>
    <x v="0"/>
    <n v="446602"/>
  </r>
  <r>
    <x v="7"/>
    <x v="0"/>
    <x v="2"/>
    <x v="0"/>
    <x v="0"/>
    <x v="0"/>
    <x v="12"/>
    <x v="81"/>
    <x v="0"/>
    <m/>
  </r>
  <r>
    <x v="7"/>
    <x v="0"/>
    <x v="2"/>
    <x v="0"/>
    <x v="0"/>
    <x v="0"/>
    <x v="12"/>
    <x v="82"/>
    <x v="0"/>
    <m/>
  </r>
  <r>
    <x v="7"/>
    <x v="0"/>
    <x v="2"/>
    <x v="0"/>
    <x v="0"/>
    <x v="0"/>
    <x v="12"/>
    <x v="83"/>
    <x v="0"/>
    <m/>
  </r>
  <r>
    <x v="7"/>
    <x v="0"/>
    <x v="2"/>
    <x v="0"/>
    <x v="0"/>
    <x v="0"/>
    <x v="12"/>
    <x v="84"/>
    <x v="0"/>
    <m/>
  </r>
  <r>
    <x v="7"/>
    <x v="0"/>
    <x v="2"/>
    <x v="0"/>
    <x v="0"/>
    <x v="0"/>
    <x v="19"/>
    <x v="85"/>
    <x v="0"/>
    <m/>
  </r>
  <r>
    <x v="7"/>
    <x v="0"/>
    <x v="2"/>
    <x v="0"/>
    <x v="0"/>
    <x v="0"/>
    <x v="16"/>
    <x v="86"/>
    <x v="0"/>
    <m/>
  </r>
  <r>
    <x v="7"/>
    <x v="0"/>
    <x v="2"/>
    <x v="0"/>
    <x v="0"/>
    <x v="0"/>
    <x v="2"/>
    <x v="87"/>
    <x v="0"/>
    <m/>
  </r>
  <r>
    <x v="7"/>
    <x v="0"/>
    <x v="2"/>
    <x v="0"/>
    <x v="0"/>
    <x v="0"/>
    <x v="2"/>
    <x v="88"/>
    <x v="0"/>
    <m/>
  </r>
  <r>
    <x v="7"/>
    <x v="0"/>
    <x v="2"/>
    <x v="0"/>
    <x v="0"/>
    <x v="0"/>
    <x v="2"/>
    <x v="89"/>
    <x v="0"/>
    <m/>
  </r>
  <r>
    <x v="7"/>
    <x v="0"/>
    <x v="2"/>
    <x v="0"/>
    <x v="0"/>
    <x v="0"/>
    <x v="2"/>
    <x v="90"/>
    <x v="0"/>
    <m/>
  </r>
  <r>
    <x v="7"/>
    <x v="0"/>
    <x v="2"/>
    <x v="0"/>
    <x v="0"/>
    <x v="0"/>
    <x v="2"/>
    <x v="91"/>
    <x v="0"/>
    <m/>
  </r>
  <r>
    <x v="7"/>
    <x v="0"/>
    <x v="2"/>
    <x v="0"/>
    <x v="0"/>
    <x v="0"/>
    <x v="2"/>
    <x v="92"/>
    <x v="0"/>
    <m/>
  </r>
  <r>
    <x v="7"/>
    <x v="0"/>
    <x v="2"/>
    <x v="0"/>
    <x v="0"/>
    <x v="0"/>
    <x v="2"/>
    <x v="93"/>
    <x v="0"/>
    <m/>
  </r>
  <r>
    <x v="7"/>
    <x v="0"/>
    <x v="2"/>
    <x v="0"/>
    <x v="0"/>
    <x v="1"/>
    <x v="7"/>
    <x v="34"/>
    <x v="0"/>
    <n v="48440"/>
  </r>
  <r>
    <x v="7"/>
    <x v="0"/>
    <x v="2"/>
    <x v="0"/>
    <x v="0"/>
    <x v="1"/>
    <x v="7"/>
    <x v="20"/>
    <x v="0"/>
    <n v="51737.8"/>
  </r>
  <r>
    <x v="7"/>
    <x v="0"/>
    <x v="2"/>
    <x v="0"/>
    <x v="0"/>
    <x v="1"/>
    <x v="7"/>
    <x v="55"/>
    <x v="0"/>
    <n v="209866"/>
  </r>
  <r>
    <x v="7"/>
    <x v="0"/>
    <x v="2"/>
    <x v="0"/>
    <x v="0"/>
    <x v="1"/>
    <x v="8"/>
    <x v="22"/>
    <x v="0"/>
    <n v="31254.03"/>
  </r>
  <r>
    <x v="7"/>
    <x v="0"/>
    <x v="2"/>
    <x v="0"/>
    <x v="0"/>
    <x v="1"/>
    <x v="8"/>
    <x v="94"/>
    <x v="0"/>
    <n v="12348"/>
  </r>
  <r>
    <x v="7"/>
    <x v="0"/>
    <x v="2"/>
    <x v="0"/>
    <x v="0"/>
    <x v="1"/>
    <x v="8"/>
    <x v="95"/>
    <x v="0"/>
    <m/>
  </r>
  <r>
    <x v="7"/>
    <x v="0"/>
    <x v="2"/>
    <x v="0"/>
    <x v="0"/>
    <x v="1"/>
    <x v="8"/>
    <x v="77"/>
    <x v="0"/>
    <m/>
  </r>
  <r>
    <x v="7"/>
    <x v="0"/>
    <x v="2"/>
    <x v="0"/>
    <x v="0"/>
    <x v="1"/>
    <x v="8"/>
    <x v="4"/>
    <x v="0"/>
    <n v="92658"/>
  </r>
  <r>
    <x v="7"/>
    <x v="0"/>
    <x v="2"/>
    <x v="0"/>
    <x v="2"/>
    <x v="3"/>
    <x v="3"/>
    <x v="96"/>
    <x v="0"/>
    <m/>
  </r>
  <r>
    <x v="7"/>
    <x v="0"/>
    <x v="2"/>
    <x v="0"/>
    <x v="2"/>
    <x v="3"/>
    <x v="3"/>
    <x v="97"/>
    <x v="0"/>
    <n v="2241361"/>
  </r>
  <r>
    <x v="7"/>
    <x v="0"/>
    <x v="2"/>
    <x v="0"/>
    <x v="2"/>
    <x v="3"/>
    <x v="3"/>
    <x v="98"/>
    <x v="0"/>
    <m/>
  </r>
  <r>
    <x v="7"/>
    <x v="0"/>
    <x v="2"/>
    <x v="0"/>
    <x v="2"/>
    <x v="3"/>
    <x v="3"/>
    <x v="99"/>
    <x v="0"/>
    <n v="0"/>
  </r>
  <r>
    <x v="7"/>
    <x v="0"/>
    <x v="2"/>
    <x v="0"/>
    <x v="2"/>
    <x v="3"/>
    <x v="20"/>
    <x v="49"/>
    <x v="0"/>
    <n v="406500"/>
  </r>
  <r>
    <x v="7"/>
    <x v="0"/>
    <x v="2"/>
    <x v="0"/>
    <x v="2"/>
    <x v="3"/>
    <x v="21"/>
    <x v="50"/>
    <x v="0"/>
    <m/>
  </r>
  <r>
    <x v="7"/>
    <x v="1"/>
    <x v="2"/>
    <x v="0"/>
    <x v="1"/>
    <x v="2"/>
    <x v="13"/>
    <x v="63"/>
    <x v="0"/>
    <n v="11764269"/>
  </r>
  <r>
    <x v="7"/>
    <x v="1"/>
    <x v="2"/>
    <x v="0"/>
    <x v="1"/>
    <x v="5"/>
    <x v="11"/>
    <x v="64"/>
    <x v="0"/>
    <m/>
  </r>
  <r>
    <x v="7"/>
    <x v="1"/>
    <x v="2"/>
    <x v="0"/>
    <x v="1"/>
    <x v="5"/>
    <x v="14"/>
    <x v="66"/>
    <x v="0"/>
    <m/>
  </r>
  <r>
    <x v="7"/>
    <x v="1"/>
    <x v="2"/>
    <x v="0"/>
    <x v="1"/>
    <x v="5"/>
    <x v="15"/>
    <x v="69"/>
    <x v="0"/>
    <n v="0"/>
  </r>
  <r>
    <x v="7"/>
    <x v="1"/>
    <x v="2"/>
    <x v="0"/>
    <x v="1"/>
    <x v="2"/>
    <x v="17"/>
    <x v="74"/>
    <x v="0"/>
    <m/>
  </r>
  <r>
    <x v="7"/>
    <x v="1"/>
    <x v="2"/>
    <x v="0"/>
    <x v="0"/>
    <x v="0"/>
    <x v="4"/>
    <x v="6"/>
    <x v="0"/>
    <n v="880000"/>
  </r>
  <r>
    <x v="7"/>
    <x v="1"/>
    <x v="2"/>
    <x v="0"/>
    <x v="0"/>
    <x v="0"/>
    <x v="4"/>
    <x v="7"/>
    <x v="0"/>
    <n v="102854"/>
  </r>
  <r>
    <x v="7"/>
    <x v="1"/>
    <x v="2"/>
    <x v="0"/>
    <x v="0"/>
    <x v="0"/>
    <x v="4"/>
    <x v="8"/>
    <x v="0"/>
    <n v="81872"/>
  </r>
  <r>
    <x v="7"/>
    <x v="1"/>
    <x v="2"/>
    <x v="0"/>
    <x v="0"/>
    <x v="0"/>
    <x v="4"/>
    <x v="9"/>
    <x v="0"/>
    <n v="9825"/>
  </r>
  <r>
    <x v="7"/>
    <x v="1"/>
    <x v="2"/>
    <x v="0"/>
    <x v="0"/>
    <x v="0"/>
    <x v="4"/>
    <x v="10"/>
    <x v="0"/>
    <n v="81872"/>
  </r>
  <r>
    <x v="7"/>
    <x v="1"/>
    <x v="2"/>
    <x v="0"/>
    <x v="0"/>
    <x v="0"/>
    <x v="4"/>
    <x v="11"/>
    <x v="0"/>
    <n v="36696"/>
  </r>
  <r>
    <x v="7"/>
    <x v="1"/>
    <x v="2"/>
    <x v="0"/>
    <x v="0"/>
    <x v="0"/>
    <x v="4"/>
    <x v="12"/>
    <x v="0"/>
    <n v="584000"/>
  </r>
  <r>
    <x v="7"/>
    <x v="1"/>
    <x v="2"/>
    <x v="0"/>
    <x v="0"/>
    <x v="0"/>
    <x v="4"/>
    <x v="56"/>
    <x v="0"/>
    <m/>
  </r>
  <r>
    <x v="7"/>
    <x v="1"/>
    <x v="2"/>
    <x v="0"/>
    <x v="0"/>
    <x v="0"/>
    <x v="4"/>
    <x v="13"/>
    <x v="0"/>
    <n v="4594"/>
  </r>
  <r>
    <x v="7"/>
    <x v="1"/>
    <x v="2"/>
    <x v="0"/>
    <x v="0"/>
    <x v="0"/>
    <x v="4"/>
    <x v="14"/>
    <x v="0"/>
    <n v="105600"/>
  </r>
  <r>
    <x v="7"/>
    <x v="1"/>
    <x v="2"/>
    <x v="0"/>
    <x v="0"/>
    <x v="0"/>
    <x v="4"/>
    <x v="15"/>
    <x v="0"/>
    <n v="35200"/>
  </r>
  <r>
    <x v="7"/>
    <x v="1"/>
    <x v="2"/>
    <x v="0"/>
    <x v="0"/>
    <x v="0"/>
    <x v="9"/>
    <x v="30"/>
    <x v="0"/>
    <n v="414058"/>
  </r>
  <r>
    <x v="7"/>
    <x v="1"/>
    <x v="2"/>
    <x v="0"/>
    <x v="0"/>
    <x v="0"/>
    <x v="5"/>
    <x v="70"/>
    <x v="0"/>
    <m/>
  </r>
  <r>
    <x v="7"/>
    <x v="1"/>
    <x v="2"/>
    <x v="0"/>
    <x v="0"/>
    <x v="0"/>
    <x v="5"/>
    <x v="71"/>
    <x v="0"/>
    <m/>
  </r>
  <r>
    <x v="7"/>
    <x v="1"/>
    <x v="2"/>
    <x v="0"/>
    <x v="0"/>
    <x v="0"/>
    <x v="5"/>
    <x v="78"/>
    <x v="0"/>
    <m/>
  </r>
  <r>
    <x v="7"/>
    <x v="1"/>
    <x v="2"/>
    <x v="0"/>
    <x v="0"/>
    <x v="0"/>
    <x v="6"/>
    <x v="17"/>
    <x v="0"/>
    <n v="800000"/>
  </r>
  <r>
    <x v="7"/>
    <x v="1"/>
    <x v="2"/>
    <x v="0"/>
    <x v="0"/>
    <x v="0"/>
    <x v="0"/>
    <x v="79"/>
    <x v="0"/>
    <m/>
  </r>
  <r>
    <x v="7"/>
    <x v="1"/>
    <x v="2"/>
    <x v="0"/>
    <x v="0"/>
    <x v="0"/>
    <x v="0"/>
    <x v="80"/>
    <x v="0"/>
    <n v="446602"/>
  </r>
  <r>
    <x v="7"/>
    <x v="1"/>
    <x v="2"/>
    <x v="0"/>
    <x v="0"/>
    <x v="0"/>
    <x v="12"/>
    <x v="81"/>
    <x v="0"/>
    <m/>
  </r>
  <r>
    <x v="7"/>
    <x v="1"/>
    <x v="2"/>
    <x v="0"/>
    <x v="0"/>
    <x v="0"/>
    <x v="12"/>
    <x v="82"/>
    <x v="0"/>
    <m/>
  </r>
  <r>
    <x v="7"/>
    <x v="1"/>
    <x v="2"/>
    <x v="0"/>
    <x v="0"/>
    <x v="0"/>
    <x v="12"/>
    <x v="83"/>
    <x v="0"/>
    <m/>
  </r>
  <r>
    <x v="7"/>
    <x v="1"/>
    <x v="2"/>
    <x v="0"/>
    <x v="0"/>
    <x v="0"/>
    <x v="12"/>
    <x v="84"/>
    <x v="0"/>
    <m/>
  </r>
  <r>
    <x v="7"/>
    <x v="1"/>
    <x v="2"/>
    <x v="0"/>
    <x v="0"/>
    <x v="0"/>
    <x v="19"/>
    <x v="85"/>
    <x v="0"/>
    <m/>
  </r>
  <r>
    <x v="7"/>
    <x v="1"/>
    <x v="2"/>
    <x v="0"/>
    <x v="0"/>
    <x v="0"/>
    <x v="16"/>
    <x v="86"/>
    <x v="0"/>
    <m/>
  </r>
  <r>
    <x v="7"/>
    <x v="1"/>
    <x v="2"/>
    <x v="0"/>
    <x v="0"/>
    <x v="0"/>
    <x v="2"/>
    <x v="87"/>
    <x v="0"/>
    <m/>
  </r>
  <r>
    <x v="7"/>
    <x v="1"/>
    <x v="2"/>
    <x v="0"/>
    <x v="0"/>
    <x v="0"/>
    <x v="2"/>
    <x v="88"/>
    <x v="0"/>
    <m/>
  </r>
  <r>
    <x v="7"/>
    <x v="1"/>
    <x v="2"/>
    <x v="0"/>
    <x v="0"/>
    <x v="0"/>
    <x v="2"/>
    <x v="89"/>
    <x v="0"/>
    <m/>
  </r>
  <r>
    <x v="7"/>
    <x v="1"/>
    <x v="2"/>
    <x v="0"/>
    <x v="0"/>
    <x v="0"/>
    <x v="2"/>
    <x v="90"/>
    <x v="0"/>
    <m/>
  </r>
  <r>
    <x v="7"/>
    <x v="1"/>
    <x v="2"/>
    <x v="0"/>
    <x v="0"/>
    <x v="0"/>
    <x v="2"/>
    <x v="91"/>
    <x v="0"/>
    <m/>
  </r>
  <r>
    <x v="7"/>
    <x v="1"/>
    <x v="2"/>
    <x v="0"/>
    <x v="0"/>
    <x v="0"/>
    <x v="2"/>
    <x v="92"/>
    <x v="0"/>
    <m/>
  </r>
  <r>
    <x v="7"/>
    <x v="1"/>
    <x v="2"/>
    <x v="0"/>
    <x v="0"/>
    <x v="0"/>
    <x v="2"/>
    <x v="93"/>
    <x v="0"/>
    <m/>
  </r>
  <r>
    <x v="7"/>
    <x v="1"/>
    <x v="2"/>
    <x v="0"/>
    <x v="0"/>
    <x v="1"/>
    <x v="7"/>
    <x v="34"/>
    <x v="0"/>
    <n v="48440"/>
  </r>
  <r>
    <x v="7"/>
    <x v="1"/>
    <x v="2"/>
    <x v="0"/>
    <x v="0"/>
    <x v="1"/>
    <x v="7"/>
    <x v="20"/>
    <x v="0"/>
    <n v="51737.8"/>
  </r>
  <r>
    <x v="7"/>
    <x v="1"/>
    <x v="2"/>
    <x v="0"/>
    <x v="0"/>
    <x v="1"/>
    <x v="7"/>
    <x v="55"/>
    <x v="0"/>
    <n v="209866"/>
  </r>
  <r>
    <x v="7"/>
    <x v="1"/>
    <x v="2"/>
    <x v="0"/>
    <x v="0"/>
    <x v="1"/>
    <x v="8"/>
    <x v="22"/>
    <x v="0"/>
    <n v="31254.03"/>
  </r>
  <r>
    <x v="7"/>
    <x v="1"/>
    <x v="2"/>
    <x v="0"/>
    <x v="0"/>
    <x v="1"/>
    <x v="8"/>
    <x v="94"/>
    <x v="0"/>
    <n v="12348"/>
  </r>
  <r>
    <x v="7"/>
    <x v="1"/>
    <x v="2"/>
    <x v="0"/>
    <x v="0"/>
    <x v="1"/>
    <x v="8"/>
    <x v="95"/>
    <x v="0"/>
    <m/>
  </r>
  <r>
    <x v="7"/>
    <x v="1"/>
    <x v="2"/>
    <x v="0"/>
    <x v="0"/>
    <x v="1"/>
    <x v="8"/>
    <x v="77"/>
    <x v="0"/>
    <m/>
  </r>
  <r>
    <x v="7"/>
    <x v="1"/>
    <x v="2"/>
    <x v="0"/>
    <x v="0"/>
    <x v="1"/>
    <x v="8"/>
    <x v="4"/>
    <x v="0"/>
    <n v="92658"/>
  </r>
  <r>
    <x v="7"/>
    <x v="1"/>
    <x v="2"/>
    <x v="0"/>
    <x v="2"/>
    <x v="3"/>
    <x v="3"/>
    <x v="96"/>
    <x v="0"/>
    <m/>
  </r>
  <r>
    <x v="7"/>
    <x v="1"/>
    <x v="2"/>
    <x v="0"/>
    <x v="2"/>
    <x v="3"/>
    <x v="3"/>
    <x v="97"/>
    <x v="0"/>
    <n v="1999925.7300000002"/>
  </r>
  <r>
    <x v="7"/>
    <x v="1"/>
    <x v="2"/>
    <x v="0"/>
    <x v="2"/>
    <x v="3"/>
    <x v="3"/>
    <x v="98"/>
    <x v="0"/>
    <m/>
  </r>
  <r>
    <x v="7"/>
    <x v="1"/>
    <x v="2"/>
    <x v="0"/>
    <x v="2"/>
    <x v="3"/>
    <x v="3"/>
    <x v="99"/>
    <x v="0"/>
    <n v="0"/>
  </r>
  <r>
    <x v="7"/>
    <x v="1"/>
    <x v="2"/>
    <x v="0"/>
    <x v="2"/>
    <x v="3"/>
    <x v="3"/>
    <x v="49"/>
    <x v="0"/>
    <n v="0"/>
  </r>
  <r>
    <x v="7"/>
    <x v="1"/>
    <x v="2"/>
    <x v="0"/>
    <x v="2"/>
    <x v="3"/>
    <x v="3"/>
    <x v="50"/>
    <x v="0"/>
    <m/>
  </r>
  <r>
    <x v="8"/>
    <x v="0"/>
    <x v="2"/>
    <x v="0"/>
    <x v="1"/>
    <x v="2"/>
    <x v="13"/>
    <x v="63"/>
    <x v="0"/>
    <n v="8677786"/>
  </r>
  <r>
    <x v="8"/>
    <x v="0"/>
    <x v="2"/>
    <x v="0"/>
    <x v="1"/>
    <x v="5"/>
    <x v="11"/>
    <x v="64"/>
    <x v="0"/>
    <n v="480"/>
  </r>
  <r>
    <x v="8"/>
    <x v="0"/>
    <x v="2"/>
    <x v="0"/>
    <x v="1"/>
    <x v="5"/>
    <x v="14"/>
    <x v="66"/>
    <x v="0"/>
    <m/>
  </r>
  <r>
    <x v="8"/>
    <x v="0"/>
    <x v="2"/>
    <x v="0"/>
    <x v="1"/>
    <x v="5"/>
    <x v="15"/>
    <x v="69"/>
    <x v="0"/>
    <m/>
  </r>
  <r>
    <x v="8"/>
    <x v="0"/>
    <x v="2"/>
    <x v="0"/>
    <x v="1"/>
    <x v="2"/>
    <x v="17"/>
    <x v="74"/>
    <x v="0"/>
    <n v="-183726"/>
  </r>
  <r>
    <x v="8"/>
    <x v="0"/>
    <x v="2"/>
    <x v="0"/>
    <x v="0"/>
    <x v="0"/>
    <x v="4"/>
    <x v="6"/>
    <x v="0"/>
    <n v="880000"/>
  </r>
  <r>
    <x v="8"/>
    <x v="0"/>
    <x v="2"/>
    <x v="0"/>
    <x v="0"/>
    <x v="0"/>
    <x v="4"/>
    <x v="7"/>
    <x v="0"/>
    <n v="102854"/>
  </r>
  <r>
    <x v="8"/>
    <x v="0"/>
    <x v="2"/>
    <x v="0"/>
    <x v="0"/>
    <x v="0"/>
    <x v="4"/>
    <x v="8"/>
    <x v="0"/>
    <n v="81872"/>
  </r>
  <r>
    <x v="8"/>
    <x v="0"/>
    <x v="2"/>
    <x v="0"/>
    <x v="0"/>
    <x v="0"/>
    <x v="4"/>
    <x v="9"/>
    <x v="0"/>
    <n v="9825"/>
  </r>
  <r>
    <x v="8"/>
    <x v="0"/>
    <x v="2"/>
    <x v="0"/>
    <x v="0"/>
    <x v="0"/>
    <x v="4"/>
    <x v="10"/>
    <x v="0"/>
    <n v="81872"/>
  </r>
  <r>
    <x v="8"/>
    <x v="0"/>
    <x v="2"/>
    <x v="0"/>
    <x v="0"/>
    <x v="0"/>
    <x v="4"/>
    <x v="11"/>
    <x v="0"/>
    <n v="36696"/>
  </r>
  <r>
    <x v="8"/>
    <x v="0"/>
    <x v="2"/>
    <x v="0"/>
    <x v="0"/>
    <x v="0"/>
    <x v="4"/>
    <x v="12"/>
    <x v="0"/>
    <n v="584000"/>
  </r>
  <r>
    <x v="8"/>
    <x v="0"/>
    <x v="2"/>
    <x v="0"/>
    <x v="0"/>
    <x v="0"/>
    <x v="4"/>
    <x v="56"/>
    <x v="0"/>
    <m/>
  </r>
  <r>
    <x v="8"/>
    <x v="0"/>
    <x v="2"/>
    <x v="0"/>
    <x v="0"/>
    <x v="0"/>
    <x v="4"/>
    <x v="13"/>
    <x v="0"/>
    <n v="4594"/>
  </r>
  <r>
    <x v="8"/>
    <x v="0"/>
    <x v="2"/>
    <x v="0"/>
    <x v="0"/>
    <x v="0"/>
    <x v="4"/>
    <x v="14"/>
    <x v="0"/>
    <n v="137500"/>
  </r>
  <r>
    <x v="8"/>
    <x v="0"/>
    <x v="2"/>
    <x v="0"/>
    <x v="0"/>
    <x v="0"/>
    <x v="4"/>
    <x v="15"/>
    <x v="0"/>
    <n v="35200"/>
  </r>
  <r>
    <x v="8"/>
    <x v="0"/>
    <x v="2"/>
    <x v="0"/>
    <x v="0"/>
    <x v="0"/>
    <x v="9"/>
    <x v="30"/>
    <x v="0"/>
    <n v="414058"/>
  </r>
  <r>
    <x v="8"/>
    <x v="0"/>
    <x v="2"/>
    <x v="0"/>
    <x v="0"/>
    <x v="0"/>
    <x v="5"/>
    <x v="70"/>
    <x v="0"/>
    <m/>
  </r>
  <r>
    <x v="8"/>
    <x v="0"/>
    <x v="2"/>
    <x v="0"/>
    <x v="0"/>
    <x v="0"/>
    <x v="5"/>
    <x v="71"/>
    <x v="0"/>
    <m/>
  </r>
  <r>
    <x v="8"/>
    <x v="0"/>
    <x v="2"/>
    <x v="0"/>
    <x v="0"/>
    <x v="0"/>
    <x v="5"/>
    <x v="78"/>
    <x v="0"/>
    <m/>
  </r>
  <r>
    <x v="8"/>
    <x v="0"/>
    <x v="2"/>
    <x v="0"/>
    <x v="0"/>
    <x v="0"/>
    <x v="6"/>
    <x v="17"/>
    <x v="0"/>
    <n v="829016"/>
  </r>
  <r>
    <x v="8"/>
    <x v="0"/>
    <x v="2"/>
    <x v="0"/>
    <x v="0"/>
    <x v="0"/>
    <x v="0"/>
    <x v="79"/>
    <x v="0"/>
    <m/>
  </r>
  <r>
    <x v="8"/>
    <x v="0"/>
    <x v="2"/>
    <x v="0"/>
    <x v="0"/>
    <x v="0"/>
    <x v="0"/>
    <x v="80"/>
    <x v="0"/>
    <n v="159990"/>
  </r>
  <r>
    <x v="8"/>
    <x v="0"/>
    <x v="2"/>
    <x v="0"/>
    <x v="0"/>
    <x v="0"/>
    <x v="12"/>
    <x v="81"/>
    <x v="0"/>
    <m/>
  </r>
  <r>
    <x v="8"/>
    <x v="0"/>
    <x v="2"/>
    <x v="0"/>
    <x v="0"/>
    <x v="0"/>
    <x v="12"/>
    <x v="82"/>
    <x v="0"/>
    <m/>
  </r>
  <r>
    <x v="8"/>
    <x v="0"/>
    <x v="2"/>
    <x v="0"/>
    <x v="0"/>
    <x v="0"/>
    <x v="12"/>
    <x v="83"/>
    <x v="0"/>
    <m/>
  </r>
  <r>
    <x v="8"/>
    <x v="0"/>
    <x v="2"/>
    <x v="0"/>
    <x v="0"/>
    <x v="0"/>
    <x v="12"/>
    <x v="84"/>
    <x v="0"/>
    <m/>
  </r>
  <r>
    <x v="8"/>
    <x v="0"/>
    <x v="2"/>
    <x v="0"/>
    <x v="0"/>
    <x v="0"/>
    <x v="19"/>
    <x v="100"/>
    <x v="0"/>
    <n v="21008"/>
  </r>
  <r>
    <x v="8"/>
    <x v="0"/>
    <x v="2"/>
    <x v="0"/>
    <x v="0"/>
    <x v="0"/>
    <x v="16"/>
    <x v="86"/>
    <x v="0"/>
    <m/>
  </r>
  <r>
    <x v="8"/>
    <x v="0"/>
    <x v="2"/>
    <x v="0"/>
    <x v="0"/>
    <x v="0"/>
    <x v="2"/>
    <x v="87"/>
    <x v="0"/>
    <m/>
  </r>
  <r>
    <x v="8"/>
    <x v="0"/>
    <x v="2"/>
    <x v="0"/>
    <x v="0"/>
    <x v="0"/>
    <x v="2"/>
    <x v="88"/>
    <x v="0"/>
    <n v="61039"/>
  </r>
  <r>
    <x v="8"/>
    <x v="0"/>
    <x v="2"/>
    <x v="0"/>
    <x v="0"/>
    <x v="0"/>
    <x v="2"/>
    <x v="89"/>
    <x v="0"/>
    <m/>
  </r>
  <r>
    <x v="8"/>
    <x v="0"/>
    <x v="2"/>
    <x v="0"/>
    <x v="0"/>
    <x v="0"/>
    <x v="2"/>
    <x v="90"/>
    <x v="0"/>
    <n v="163224"/>
  </r>
  <r>
    <x v="8"/>
    <x v="0"/>
    <x v="2"/>
    <x v="0"/>
    <x v="0"/>
    <x v="0"/>
    <x v="2"/>
    <x v="91"/>
    <x v="0"/>
    <n v="642500"/>
  </r>
  <r>
    <x v="8"/>
    <x v="0"/>
    <x v="2"/>
    <x v="0"/>
    <x v="0"/>
    <x v="0"/>
    <x v="2"/>
    <x v="92"/>
    <x v="0"/>
    <m/>
  </r>
  <r>
    <x v="8"/>
    <x v="0"/>
    <x v="2"/>
    <x v="0"/>
    <x v="0"/>
    <x v="0"/>
    <x v="2"/>
    <x v="93"/>
    <x v="0"/>
    <n v="37815"/>
  </r>
  <r>
    <x v="8"/>
    <x v="0"/>
    <x v="2"/>
    <x v="0"/>
    <x v="0"/>
    <x v="1"/>
    <x v="7"/>
    <x v="34"/>
    <x v="0"/>
    <n v="48440"/>
  </r>
  <r>
    <x v="8"/>
    <x v="0"/>
    <x v="2"/>
    <x v="0"/>
    <x v="0"/>
    <x v="1"/>
    <x v="7"/>
    <x v="20"/>
    <x v="0"/>
    <n v="44060"/>
  </r>
  <r>
    <x v="8"/>
    <x v="0"/>
    <x v="2"/>
    <x v="0"/>
    <x v="0"/>
    <x v="1"/>
    <x v="7"/>
    <x v="101"/>
    <x v="0"/>
    <n v="1306"/>
  </r>
  <r>
    <x v="8"/>
    <x v="0"/>
    <x v="2"/>
    <x v="0"/>
    <x v="0"/>
    <x v="1"/>
    <x v="7"/>
    <x v="55"/>
    <x v="0"/>
    <n v="4412"/>
  </r>
  <r>
    <x v="8"/>
    <x v="0"/>
    <x v="2"/>
    <x v="0"/>
    <x v="0"/>
    <x v="1"/>
    <x v="8"/>
    <x v="22"/>
    <x v="0"/>
    <n v="24330"/>
  </r>
  <r>
    <x v="8"/>
    <x v="0"/>
    <x v="2"/>
    <x v="0"/>
    <x v="0"/>
    <x v="1"/>
    <x v="8"/>
    <x v="94"/>
    <x v="0"/>
    <n v="6401"/>
  </r>
  <r>
    <x v="8"/>
    <x v="0"/>
    <x v="2"/>
    <x v="0"/>
    <x v="0"/>
    <x v="1"/>
    <x v="8"/>
    <x v="95"/>
    <x v="0"/>
    <m/>
  </r>
  <r>
    <x v="8"/>
    <x v="0"/>
    <x v="2"/>
    <x v="0"/>
    <x v="0"/>
    <x v="1"/>
    <x v="8"/>
    <x v="77"/>
    <x v="0"/>
    <m/>
  </r>
  <r>
    <x v="8"/>
    <x v="0"/>
    <x v="2"/>
    <x v="0"/>
    <x v="0"/>
    <x v="1"/>
    <x v="8"/>
    <x v="4"/>
    <x v="0"/>
    <n v="559704"/>
  </r>
  <r>
    <x v="8"/>
    <x v="0"/>
    <x v="2"/>
    <x v="0"/>
    <x v="2"/>
    <x v="3"/>
    <x v="3"/>
    <x v="96"/>
    <x v="0"/>
    <m/>
  </r>
  <r>
    <x v="8"/>
    <x v="0"/>
    <x v="2"/>
    <x v="0"/>
    <x v="2"/>
    <x v="3"/>
    <x v="3"/>
    <x v="97"/>
    <x v="0"/>
    <n v="1721773"/>
  </r>
  <r>
    <x v="8"/>
    <x v="0"/>
    <x v="2"/>
    <x v="0"/>
    <x v="2"/>
    <x v="3"/>
    <x v="3"/>
    <x v="98"/>
    <x v="0"/>
    <m/>
  </r>
  <r>
    <x v="8"/>
    <x v="0"/>
    <x v="2"/>
    <x v="0"/>
    <x v="2"/>
    <x v="3"/>
    <x v="3"/>
    <x v="99"/>
    <x v="0"/>
    <m/>
  </r>
  <r>
    <x v="8"/>
    <x v="0"/>
    <x v="2"/>
    <x v="0"/>
    <x v="2"/>
    <x v="3"/>
    <x v="20"/>
    <x v="49"/>
    <x v="0"/>
    <n v="465100"/>
  </r>
  <r>
    <x v="8"/>
    <x v="0"/>
    <x v="2"/>
    <x v="0"/>
    <x v="2"/>
    <x v="3"/>
    <x v="21"/>
    <x v="50"/>
    <x v="0"/>
    <m/>
  </r>
  <r>
    <x v="8"/>
    <x v="1"/>
    <x v="2"/>
    <x v="0"/>
    <x v="1"/>
    <x v="2"/>
    <x v="13"/>
    <x v="63"/>
    <x v="0"/>
    <n v="8673374"/>
  </r>
  <r>
    <x v="8"/>
    <x v="1"/>
    <x v="2"/>
    <x v="0"/>
    <x v="1"/>
    <x v="5"/>
    <x v="11"/>
    <x v="64"/>
    <x v="0"/>
    <m/>
  </r>
  <r>
    <x v="8"/>
    <x v="1"/>
    <x v="2"/>
    <x v="0"/>
    <x v="1"/>
    <x v="5"/>
    <x v="14"/>
    <x v="66"/>
    <x v="0"/>
    <m/>
  </r>
  <r>
    <x v="8"/>
    <x v="1"/>
    <x v="2"/>
    <x v="0"/>
    <x v="1"/>
    <x v="5"/>
    <x v="15"/>
    <x v="69"/>
    <x v="0"/>
    <n v="0"/>
  </r>
  <r>
    <x v="8"/>
    <x v="1"/>
    <x v="2"/>
    <x v="0"/>
    <x v="1"/>
    <x v="2"/>
    <x v="17"/>
    <x v="74"/>
    <x v="0"/>
    <m/>
  </r>
  <r>
    <x v="8"/>
    <x v="1"/>
    <x v="2"/>
    <x v="0"/>
    <x v="0"/>
    <x v="0"/>
    <x v="4"/>
    <x v="6"/>
    <x v="0"/>
    <n v="880000"/>
  </r>
  <r>
    <x v="8"/>
    <x v="1"/>
    <x v="2"/>
    <x v="0"/>
    <x v="0"/>
    <x v="0"/>
    <x v="4"/>
    <x v="7"/>
    <x v="0"/>
    <n v="102854"/>
  </r>
  <r>
    <x v="8"/>
    <x v="1"/>
    <x v="2"/>
    <x v="0"/>
    <x v="0"/>
    <x v="0"/>
    <x v="4"/>
    <x v="8"/>
    <x v="0"/>
    <n v="81872"/>
  </r>
  <r>
    <x v="8"/>
    <x v="1"/>
    <x v="2"/>
    <x v="0"/>
    <x v="0"/>
    <x v="0"/>
    <x v="4"/>
    <x v="9"/>
    <x v="0"/>
    <n v="9825"/>
  </r>
  <r>
    <x v="8"/>
    <x v="1"/>
    <x v="2"/>
    <x v="0"/>
    <x v="0"/>
    <x v="0"/>
    <x v="4"/>
    <x v="10"/>
    <x v="0"/>
    <n v="81872"/>
  </r>
  <r>
    <x v="8"/>
    <x v="1"/>
    <x v="2"/>
    <x v="0"/>
    <x v="0"/>
    <x v="0"/>
    <x v="4"/>
    <x v="11"/>
    <x v="0"/>
    <n v="36696"/>
  </r>
  <r>
    <x v="8"/>
    <x v="1"/>
    <x v="2"/>
    <x v="0"/>
    <x v="0"/>
    <x v="0"/>
    <x v="4"/>
    <x v="12"/>
    <x v="0"/>
    <n v="584000"/>
  </r>
  <r>
    <x v="8"/>
    <x v="1"/>
    <x v="2"/>
    <x v="0"/>
    <x v="0"/>
    <x v="0"/>
    <x v="4"/>
    <x v="56"/>
    <x v="0"/>
    <m/>
  </r>
  <r>
    <x v="8"/>
    <x v="1"/>
    <x v="2"/>
    <x v="0"/>
    <x v="0"/>
    <x v="0"/>
    <x v="4"/>
    <x v="13"/>
    <x v="0"/>
    <n v="4594"/>
  </r>
  <r>
    <x v="8"/>
    <x v="1"/>
    <x v="2"/>
    <x v="0"/>
    <x v="0"/>
    <x v="0"/>
    <x v="4"/>
    <x v="14"/>
    <x v="0"/>
    <n v="105600"/>
  </r>
  <r>
    <x v="8"/>
    <x v="1"/>
    <x v="2"/>
    <x v="0"/>
    <x v="0"/>
    <x v="0"/>
    <x v="4"/>
    <x v="15"/>
    <x v="0"/>
    <n v="35200"/>
  </r>
  <r>
    <x v="8"/>
    <x v="1"/>
    <x v="2"/>
    <x v="0"/>
    <x v="0"/>
    <x v="0"/>
    <x v="9"/>
    <x v="30"/>
    <x v="0"/>
    <n v="414058"/>
  </r>
  <r>
    <x v="8"/>
    <x v="1"/>
    <x v="2"/>
    <x v="0"/>
    <x v="0"/>
    <x v="0"/>
    <x v="5"/>
    <x v="70"/>
    <x v="0"/>
    <m/>
  </r>
  <r>
    <x v="8"/>
    <x v="1"/>
    <x v="2"/>
    <x v="0"/>
    <x v="0"/>
    <x v="0"/>
    <x v="5"/>
    <x v="71"/>
    <x v="0"/>
    <m/>
  </r>
  <r>
    <x v="8"/>
    <x v="1"/>
    <x v="2"/>
    <x v="0"/>
    <x v="0"/>
    <x v="0"/>
    <x v="5"/>
    <x v="78"/>
    <x v="0"/>
    <m/>
  </r>
  <r>
    <x v="8"/>
    <x v="1"/>
    <x v="2"/>
    <x v="0"/>
    <x v="0"/>
    <x v="0"/>
    <x v="6"/>
    <x v="17"/>
    <x v="0"/>
    <n v="800000"/>
  </r>
  <r>
    <x v="8"/>
    <x v="1"/>
    <x v="2"/>
    <x v="0"/>
    <x v="0"/>
    <x v="0"/>
    <x v="0"/>
    <x v="79"/>
    <x v="0"/>
    <m/>
  </r>
  <r>
    <x v="8"/>
    <x v="1"/>
    <x v="2"/>
    <x v="0"/>
    <x v="0"/>
    <x v="0"/>
    <x v="0"/>
    <x v="80"/>
    <x v="0"/>
    <n v="446602"/>
  </r>
  <r>
    <x v="8"/>
    <x v="1"/>
    <x v="2"/>
    <x v="0"/>
    <x v="0"/>
    <x v="0"/>
    <x v="12"/>
    <x v="81"/>
    <x v="0"/>
    <m/>
  </r>
  <r>
    <x v="8"/>
    <x v="1"/>
    <x v="2"/>
    <x v="0"/>
    <x v="0"/>
    <x v="0"/>
    <x v="12"/>
    <x v="82"/>
    <x v="0"/>
    <m/>
  </r>
  <r>
    <x v="8"/>
    <x v="1"/>
    <x v="2"/>
    <x v="0"/>
    <x v="0"/>
    <x v="0"/>
    <x v="12"/>
    <x v="83"/>
    <x v="0"/>
    <m/>
  </r>
  <r>
    <x v="8"/>
    <x v="1"/>
    <x v="2"/>
    <x v="0"/>
    <x v="0"/>
    <x v="0"/>
    <x v="12"/>
    <x v="84"/>
    <x v="0"/>
    <m/>
  </r>
  <r>
    <x v="8"/>
    <x v="1"/>
    <x v="2"/>
    <x v="0"/>
    <x v="0"/>
    <x v="0"/>
    <x v="19"/>
    <x v="85"/>
    <x v="0"/>
    <m/>
  </r>
  <r>
    <x v="8"/>
    <x v="1"/>
    <x v="2"/>
    <x v="0"/>
    <x v="0"/>
    <x v="0"/>
    <x v="16"/>
    <x v="86"/>
    <x v="0"/>
    <m/>
  </r>
  <r>
    <x v="8"/>
    <x v="1"/>
    <x v="2"/>
    <x v="0"/>
    <x v="0"/>
    <x v="0"/>
    <x v="2"/>
    <x v="87"/>
    <x v="0"/>
    <m/>
  </r>
  <r>
    <x v="8"/>
    <x v="1"/>
    <x v="2"/>
    <x v="0"/>
    <x v="0"/>
    <x v="0"/>
    <x v="2"/>
    <x v="88"/>
    <x v="0"/>
    <m/>
  </r>
  <r>
    <x v="8"/>
    <x v="1"/>
    <x v="2"/>
    <x v="0"/>
    <x v="0"/>
    <x v="0"/>
    <x v="2"/>
    <x v="89"/>
    <x v="0"/>
    <m/>
  </r>
  <r>
    <x v="8"/>
    <x v="1"/>
    <x v="2"/>
    <x v="0"/>
    <x v="0"/>
    <x v="0"/>
    <x v="2"/>
    <x v="90"/>
    <x v="0"/>
    <m/>
  </r>
  <r>
    <x v="8"/>
    <x v="1"/>
    <x v="2"/>
    <x v="0"/>
    <x v="0"/>
    <x v="0"/>
    <x v="2"/>
    <x v="91"/>
    <x v="0"/>
    <m/>
  </r>
  <r>
    <x v="8"/>
    <x v="1"/>
    <x v="2"/>
    <x v="0"/>
    <x v="0"/>
    <x v="0"/>
    <x v="2"/>
    <x v="92"/>
    <x v="0"/>
    <m/>
  </r>
  <r>
    <x v="8"/>
    <x v="1"/>
    <x v="2"/>
    <x v="0"/>
    <x v="0"/>
    <x v="0"/>
    <x v="2"/>
    <x v="93"/>
    <x v="0"/>
    <m/>
  </r>
  <r>
    <x v="8"/>
    <x v="1"/>
    <x v="2"/>
    <x v="0"/>
    <x v="0"/>
    <x v="1"/>
    <x v="7"/>
    <x v="34"/>
    <x v="0"/>
    <n v="48440"/>
  </r>
  <r>
    <x v="8"/>
    <x v="1"/>
    <x v="2"/>
    <x v="0"/>
    <x v="0"/>
    <x v="1"/>
    <x v="7"/>
    <x v="20"/>
    <x v="0"/>
    <n v="51737.8"/>
  </r>
  <r>
    <x v="8"/>
    <x v="1"/>
    <x v="2"/>
    <x v="0"/>
    <x v="0"/>
    <x v="1"/>
    <x v="7"/>
    <x v="55"/>
    <x v="0"/>
    <n v="209866"/>
  </r>
  <r>
    <x v="8"/>
    <x v="1"/>
    <x v="2"/>
    <x v="0"/>
    <x v="0"/>
    <x v="1"/>
    <x v="8"/>
    <x v="22"/>
    <x v="0"/>
    <n v="31254.03"/>
  </r>
  <r>
    <x v="8"/>
    <x v="1"/>
    <x v="2"/>
    <x v="0"/>
    <x v="0"/>
    <x v="1"/>
    <x v="8"/>
    <x v="94"/>
    <x v="0"/>
    <n v="12348"/>
  </r>
  <r>
    <x v="8"/>
    <x v="1"/>
    <x v="2"/>
    <x v="0"/>
    <x v="0"/>
    <x v="1"/>
    <x v="8"/>
    <x v="95"/>
    <x v="0"/>
    <m/>
  </r>
  <r>
    <x v="8"/>
    <x v="1"/>
    <x v="2"/>
    <x v="0"/>
    <x v="0"/>
    <x v="1"/>
    <x v="8"/>
    <x v="77"/>
    <x v="0"/>
    <m/>
  </r>
  <r>
    <x v="8"/>
    <x v="1"/>
    <x v="2"/>
    <x v="0"/>
    <x v="0"/>
    <x v="1"/>
    <x v="8"/>
    <x v="4"/>
    <x v="0"/>
    <n v="92658"/>
  </r>
  <r>
    <x v="8"/>
    <x v="1"/>
    <x v="2"/>
    <x v="0"/>
    <x v="2"/>
    <x v="3"/>
    <x v="3"/>
    <x v="96"/>
    <x v="0"/>
    <m/>
  </r>
  <r>
    <x v="8"/>
    <x v="1"/>
    <x v="2"/>
    <x v="0"/>
    <x v="2"/>
    <x v="3"/>
    <x v="3"/>
    <x v="97"/>
    <x v="0"/>
    <n v="1474473.58"/>
  </r>
  <r>
    <x v="8"/>
    <x v="1"/>
    <x v="2"/>
    <x v="0"/>
    <x v="2"/>
    <x v="3"/>
    <x v="3"/>
    <x v="98"/>
    <x v="0"/>
    <m/>
  </r>
  <r>
    <x v="8"/>
    <x v="1"/>
    <x v="2"/>
    <x v="0"/>
    <x v="2"/>
    <x v="3"/>
    <x v="3"/>
    <x v="99"/>
    <x v="0"/>
    <n v="0"/>
  </r>
  <r>
    <x v="8"/>
    <x v="1"/>
    <x v="2"/>
    <x v="0"/>
    <x v="2"/>
    <x v="3"/>
    <x v="3"/>
    <x v="49"/>
    <x v="0"/>
    <n v="0"/>
  </r>
  <r>
    <x v="8"/>
    <x v="1"/>
    <x v="2"/>
    <x v="0"/>
    <x v="2"/>
    <x v="3"/>
    <x v="3"/>
    <x v="50"/>
    <x v="0"/>
    <m/>
  </r>
  <r>
    <x v="9"/>
    <x v="0"/>
    <x v="2"/>
    <x v="0"/>
    <x v="1"/>
    <x v="2"/>
    <x v="13"/>
    <x v="63"/>
    <x v="0"/>
    <n v="7437042"/>
  </r>
  <r>
    <x v="9"/>
    <x v="0"/>
    <x v="2"/>
    <x v="0"/>
    <x v="1"/>
    <x v="5"/>
    <x v="11"/>
    <x v="64"/>
    <x v="0"/>
    <n v="538.47"/>
  </r>
  <r>
    <x v="9"/>
    <x v="0"/>
    <x v="2"/>
    <x v="0"/>
    <x v="1"/>
    <x v="5"/>
    <x v="14"/>
    <x v="66"/>
    <x v="0"/>
    <m/>
  </r>
  <r>
    <x v="9"/>
    <x v="0"/>
    <x v="2"/>
    <x v="0"/>
    <x v="1"/>
    <x v="5"/>
    <x v="15"/>
    <x v="69"/>
    <x v="0"/>
    <m/>
  </r>
  <r>
    <x v="9"/>
    <x v="0"/>
    <x v="2"/>
    <x v="0"/>
    <x v="1"/>
    <x v="2"/>
    <x v="17"/>
    <x v="74"/>
    <x v="0"/>
    <m/>
  </r>
  <r>
    <x v="9"/>
    <x v="0"/>
    <x v="2"/>
    <x v="0"/>
    <x v="0"/>
    <x v="0"/>
    <x v="4"/>
    <x v="6"/>
    <x v="0"/>
    <n v="880000"/>
  </r>
  <r>
    <x v="9"/>
    <x v="0"/>
    <x v="2"/>
    <x v="0"/>
    <x v="0"/>
    <x v="0"/>
    <x v="4"/>
    <x v="7"/>
    <x v="0"/>
    <n v="102854"/>
  </r>
  <r>
    <x v="9"/>
    <x v="0"/>
    <x v="2"/>
    <x v="0"/>
    <x v="0"/>
    <x v="0"/>
    <x v="4"/>
    <x v="8"/>
    <x v="0"/>
    <n v="81872"/>
  </r>
  <r>
    <x v="9"/>
    <x v="0"/>
    <x v="2"/>
    <x v="0"/>
    <x v="0"/>
    <x v="0"/>
    <x v="4"/>
    <x v="9"/>
    <x v="0"/>
    <n v="9825"/>
  </r>
  <r>
    <x v="9"/>
    <x v="0"/>
    <x v="2"/>
    <x v="0"/>
    <x v="0"/>
    <x v="0"/>
    <x v="4"/>
    <x v="10"/>
    <x v="0"/>
    <n v="81872"/>
  </r>
  <r>
    <x v="9"/>
    <x v="0"/>
    <x v="2"/>
    <x v="0"/>
    <x v="0"/>
    <x v="0"/>
    <x v="4"/>
    <x v="11"/>
    <x v="0"/>
    <n v="36696"/>
  </r>
  <r>
    <x v="9"/>
    <x v="0"/>
    <x v="2"/>
    <x v="0"/>
    <x v="0"/>
    <x v="0"/>
    <x v="4"/>
    <x v="12"/>
    <x v="0"/>
    <n v="584000"/>
  </r>
  <r>
    <x v="9"/>
    <x v="0"/>
    <x v="2"/>
    <x v="0"/>
    <x v="0"/>
    <x v="0"/>
    <x v="4"/>
    <x v="56"/>
    <x v="0"/>
    <m/>
  </r>
  <r>
    <x v="9"/>
    <x v="0"/>
    <x v="2"/>
    <x v="0"/>
    <x v="0"/>
    <x v="0"/>
    <x v="4"/>
    <x v="13"/>
    <x v="0"/>
    <n v="4594"/>
  </r>
  <r>
    <x v="9"/>
    <x v="0"/>
    <x v="2"/>
    <x v="0"/>
    <x v="0"/>
    <x v="0"/>
    <x v="4"/>
    <x v="14"/>
    <x v="0"/>
    <n v="19806"/>
  </r>
  <r>
    <x v="9"/>
    <x v="0"/>
    <x v="2"/>
    <x v="0"/>
    <x v="0"/>
    <x v="0"/>
    <x v="4"/>
    <x v="15"/>
    <x v="0"/>
    <n v="35200"/>
  </r>
  <r>
    <x v="9"/>
    <x v="0"/>
    <x v="2"/>
    <x v="0"/>
    <x v="0"/>
    <x v="0"/>
    <x v="9"/>
    <x v="30"/>
    <x v="0"/>
    <n v="414058"/>
  </r>
  <r>
    <x v="9"/>
    <x v="0"/>
    <x v="2"/>
    <x v="0"/>
    <x v="0"/>
    <x v="0"/>
    <x v="5"/>
    <x v="70"/>
    <x v="0"/>
    <m/>
  </r>
  <r>
    <x v="9"/>
    <x v="0"/>
    <x v="2"/>
    <x v="0"/>
    <x v="0"/>
    <x v="0"/>
    <x v="5"/>
    <x v="102"/>
    <x v="0"/>
    <n v="0"/>
  </r>
  <r>
    <x v="9"/>
    <x v="0"/>
    <x v="2"/>
    <x v="0"/>
    <x v="0"/>
    <x v="0"/>
    <x v="5"/>
    <x v="71"/>
    <x v="0"/>
    <m/>
  </r>
  <r>
    <x v="9"/>
    <x v="0"/>
    <x v="2"/>
    <x v="0"/>
    <x v="0"/>
    <x v="0"/>
    <x v="5"/>
    <x v="78"/>
    <x v="0"/>
    <m/>
  </r>
  <r>
    <x v="9"/>
    <x v="0"/>
    <x v="2"/>
    <x v="0"/>
    <x v="0"/>
    <x v="0"/>
    <x v="6"/>
    <x v="17"/>
    <x v="0"/>
    <n v="829000"/>
  </r>
  <r>
    <x v="9"/>
    <x v="0"/>
    <x v="2"/>
    <x v="0"/>
    <x v="0"/>
    <x v="0"/>
    <x v="0"/>
    <x v="79"/>
    <x v="0"/>
    <m/>
  </r>
  <r>
    <x v="9"/>
    <x v="0"/>
    <x v="2"/>
    <x v="0"/>
    <x v="0"/>
    <x v="0"/>
    <x v="0"/>
    <x v="80"/>
    <x v="0"/>
    <n v="319980"/>
  </r>
  <r>
    <x v="9"/>
    <x v="0"/>
    <x v="2"/>
    <x v="0"/>
    <x v="0"/>
    <x v="0"/>
    <x v="12"/>
    <x v="81"/>
    <x v="0"/>
    <m/>
  </r>
  <r>
    <x v="9"/>
    <x v="0"/>
    <x v="2"/>
    <x v="0"/>
    <x v="0"/>
    <x v="0"/>
    <x v="12"/>
    <x v="82"/>
    <x v="0"/>
    <m/>
  </r>
  <r>
    <x v="9"/>
    <x v="0"/>
    <x v="2"/>
    <x v="0"/>
    <x v="0"/>
    <x v="0"/>
    <x v="12"/>
    <x v="83"/>
    <x v="0"/>
    <m/>
  </r>
  <r>
    <x v="9"/>
    <x v="0"/>
    <x v="2"/>
    <x v="0"/>
    <x v="0"/>
    <x v="0"/>
    <x v="12"/>
    <x v="84"/>
    <x v="0"/>
    <m/>
  </r>
  <r>
    <x v="9"/>
    <x v="0"/>
    <x v="2"/>
    <x v="0"/>
    <x v="0"/>
    <x v="0"/>
    <x v="19"/>
    <x v="100"/>
    <x v="0"/>
    <m/>
  </r>
  <r>
    <x v="9"/>
    <x v="0"/>
    <x v="2"/>
    <x v="0"/>
    <x v="0"/>
    <x v="0"/>
    <x v="16"/>
    <x v="86"/>
    <x v="0"/>
    <m/>
  </r>
  <r>
    <x v="9"/>
    <x v="0"/>
    <x v="2"/>
    <x v="0"/>
    <x v="0"/>
    <x v="0"/>
    <x v="2"/>
    <x v="87"/>
    <x v="0"/>
    <m/>
  </r>
  <r>
    <x v="9"/>
    <x v="0"/>
    <x v="2"/>
    <x v="0"/>
    <x v="0"/>
    <x v="0"/>
    <x v="2"/>
    <x v="88"/>
    <x v="0"/>
    <m/>
  </r>
  <r>
    <x v="9"/>
    <x v="0"/>
    <x v="2"/>
    <x v="0"/>
    <x v="0"/>
    <x v="0"/>
    <x v="2"/>
    <x v="89"/>
    <x v="0"/>
    <n v="48823"/>
  </r>
  <r>
    <x v="9"/>
    <x v="0"/>
    <x v="2"/>
    <x v="0"/>
    <x v="0"/>
    <x v="0"/>
    <x v="2"/>
    <x v="90"/>
    <x v="0"/>
    <m/>
  </r>
  <r>
    <x v="9"/>
    <x v="0"/>
    <x v="2"/>
    <x v="0"/>
    <x v="0"/>
    <x v="0"/>
    <x v="2"/>
    <x v="91"/>
    <x v="0"/>
    <m/>
  </r>
  <r>
    <x v="9"/>
    <x v="0"/>
    <x v="2"/>
    <x v="0"/>
    <x v="0"/>
    <x v="0"/>
    <x v="2"/>
    <x v="92"/>
    <x v="0"/>
    <m/>
  </r>
  <r>
    <x v="9"/>
    <x v="0"/>
    <x v="2"/>
    <x v="0"/>
    <x v="0"/>
    <x v="0"/>
    <x v="2"/>
    <x v="93"/>
    <x v="0"/>
    <m/>
  </r>
  <r>
    <x v="9"/>
    <x v="0"/>
    <x v="2"/>
    <x v="0"/>
    <x v="0"/>
    <x v="1"/>
    <x v="7"/>
    <x v="34"/>
    <x v="0"/>
    <n v="274251"/>
  </r>
  <r>
    <x v="9"/>
    <x v="0"/>
    <x v="2"/>
    <x v="0"/>
    <x v="0"/>
    <x v="1"/>
    <x v="7"/>
    <x v="20"/>
    <x v="0"/>
    <n v="55128.55"/>
  </r>
  <r>
    <x v="9"/>
    <x v="0"/>
    <x v="2"/>
    <x v="0"/>
    <x v="0"/>
    <x v="1"/>
    <x v="7"/>
    <x v="101"/>
    <x v="0"/>
    <m/>
  </r>
  <r>
    <x v="9"/>
    <x v="0"/>
    <x v="2"/>
    <x v="0"/>
    <x v="0"/>
    <x v="1"/>
    <x v="7"/>
    <x v="55"/>
    <x v="0"/>
    <m/>
  </r>
  <r>
    <x v="9"/>
    <x v="0"/>
    <x v="2"/>
    <x v="0"/>
    <x v="0"/>
    <x v="1"/>
    <x v="8"/>
    <x v="22"/>
    <x v="0"/>
    <n v="52207.56"/>
  </r>
  <r>
    <x v="9"/>
    <x v="0"/>
    <x v="2"/>
    <x v="0"/>
    <x v="0"/>
    <x v="1"/>
    <x v="8"/>
    <x v="94"/>
    <x v="0"/>
    <n v="12800"/>
  </r>
  <r>
    <x v="9"/>
    <x v="0"/>
    <x v="2"/>
    <x v="0"/>
    <x v="0"/>
    <x v="1"/>
    <x v="8"/>
    <x v="95"/>
    <x v="0"/>
    <m/>
  </r>
  <r>
    <x v="9"/>
    <x v="0"/>
    <x v="2"/>
    <x v="0"/>
    <x v="0"/>
    <x v="1"/>
    <x v="8"/>
    <x v="77"/>
    <x v="0"/>
    <m/>
  </r>
  <r>
    <x v="9"/>
    <x v="0"/>
    <x v="2"/>
    <x v="0"/>
    <x v="0"/>
    <x v="1"/>
    <x v="8"/>
    <x v="4"/>
    <x v="0"/>
    <n v="602861"/>
  </r>
  <r>
    <x v="9"/>
    <x v="0"/>
    <x v="2"/>
    <x v="0"/>
    <x v="2"/>
    <x v="3"/>
    <x v="3"/>
    <x v="96"/>
    <x v="0"/>
    <m/>
  </r>
  <r>
    <x v="9"/>
    <x v="0"/>
    <x v="2"/>
    <x v="0"/>
    <x v="2"/>
    <x v="3"/>
    <x v="3"/>
    <x v="97"/>
    <x v="0"/>
    <n v="1579418"/>
  </r>
  <r>
    <x v="9"/>
    <x v="0"/>
    <x v="2"/>
    <x v="0"/>
    <x v="2"/>
    <x v="3"/>
    <x v="3"/>
    <x v="98"/>
    <x v="0"/>
    <n v="156940"/>
  </r>
  <r>
    <x v="9"/>
    <x v="0"/>
    <x v="2"/>
    <x v="0"/>
    <x v="2"/>
    <x v="3"/>
    <x v="3"/>
    <x v="99"/>
    <x v="0"/>
    <m/>
  </r>
  <r>
    <x v="9"/>
    <x v="0"/>
    <x v="2"/>
    <x v="0"/>
    <x v="2"/>
    <x v="3"/>
    <x v="20"/>
    <x v="49"/>
    <x v="0"/>
    <n v="335400"/>
  </r>
  <r>
    <x v="9"/>
    <x v="0"/>
    <x v="2"/>
    <x v="0"/>
    <x v="2"/>
    <x v="3"/>
    <x v="21"/>
    <x v="50"/>
    <x v="0"/>
    <m/>
  </r>
  <r>
    <x v="9"/>
    <x v="1"/>
    <x v="2"/>
    <x v="0"/>
    <x v="1"/>
    <x v="2"/>
    <x v="13"/>
    <x v="63"/>
    <x v="0"/>
    <n v="7437042"/>
  </r>
  <r>
    <x v="9"/>
    <x v="1"/>
    <x v="2"/>
    <x v="0"/>
    <x v="1"/>
    <x v="5"/>
    <x v="11"/>
    <x v="64"/>
    <x v="0"/>
    <n v="538.47"/>
  </r>
  <r>
    <x v="9"/>
    <x v="1"/>
    <x v="2"/>
    <x v="0"/>
    <x v="1"/>
    <x v="5"/>
    <x v="14"/>
    <x v="66"/>
    <x v="0"/>
    <m/>
  </r>
  <r>
    <x v="9"/>
    <x v="1"/>
    <x v="2"/>
    <x v="0"/>
    <x v="1"/>
    <x v="5"/>
    <x v="15"/>
    <x v="69"/>
    <x v="0"/>
    <m/>
  </r>
  <r>
    <x v="9"/>
    <x v="1"/>
    <x v="2"/>
    <x v="0"/>
    <x v="1"/>
    <x v="2"/>
    <x v="17"/>
    <x v="74"/>
    <x v="0"/>
    <m/>
  </r>
  <r>
    <x v="9"/>
    <x v="1"/>
    <x v="2"/>
    <x v="0"/>
    <x v="0"/>
    <x v="0"/>
    <x v="4"/>
    <x v="6"/>
    <x v="0"/>
    <n v="880000"/>
  </r>
  <r>
    <x v="9"/>
    <x v="1"/>
    <x v="2"/>
    <x v="0"/>
    <x v="0"/>
    <x v="0"/>
    <x v="4"/>
    <x v="7"/>
    <x v="0"/>
    <n v="102854"/>
  </r>
  <r>
    <x v="9"/>
    <x v="1"/>
    <x v="2"/>
    <x v="0"/>
    <x v="0"/>
    <x v="0"/>
    <x v="4"/>
    <x v="8"/>
    <x v="0"/>
    <n v="81872"/>
  </r>
  <r>
    <x v="9"/>
    <x v="1"/>
    <x v="2"/>
    <x v="0"/>
    <x v="0"/>
    <x v="0"/>
    <x v="4"/>
    <x v="9"/>
    <x v="0"/>
    <n v="9825"/>
  </r>
  <r>
    <x v="9"/>
    <x v="1"/>
    <x v="2"/>
    <x v="0"/>
    <x v="0"/>
    <x v="0"/>
    <x v="4"/>
    <x v="10"/>
    <x v="0"/>
    <n v="81872"/>
  </r>
  <r>
    <x v="9"/>
    <x v="1"/>
    <x v="2"/>
    <x v="0"/>
    <x v="0"/>
    <x v="0"/>
    <x v="4"/>
    <x v="11"/>
    <x v="0"/>
    <n v="36696"/>
  </r>
  <r>
    <x v="9"/>
    <x v="1"/>
    <x v="2"/>
    <x v="0"/>
    <x v="0"/>
    <x v="0"/>
    <x v="4"/>
    <x v="12"/>
    <x v="0"/>
    <n v="584000"/>
  </r>
  <r>
    <x v="9"/>
    <x v="1"/>
    <x v="2"/>
    <x v="0"/>
    <x v="0"/>
    <x v="0"/>
    <x v="4"/>
    <x v="56"/>
    <x v="0"/>
    <m/>
  </r>
  <r>
    <x v="9"/>
    <x v="1"/>
    <x v="2"/>
    <x v="0"/>
    <x v="0"/>
    <x v="0"/>
    <x v="4"/>
    <x v="13"/>
    <x v="0"/>
    <n v="4594"/>
  </r>
  <r>
    <x v="9"/>
    <x v="1"/>
    <x v="2"/>
    <x v="0"/>
    <x v="0"/>
    <x v="0"/>
    <x v="4"/>
    <x v="14"/>
    <x v="0"/>
    <n v="19806"/>
  </r>
  <r>
    <x v="9"/>
    <x v="1"/>
    <x v="2"/>
    <x v="0"/>
    <x v="0"/>
    <x v="0"/>
    <x v="4"/>
    <x v="15"/>
    <x v="0"/>
    <n v="35200"/>
  </r>
  <r>
    <x v="9"/>
    <x v="1"/>
    <x v="2"/>
    <x v="0"/>
    <x v="0"/>
    <x v="0"/>
    <x v="9"/>
    <x v="30"/>
    <x v="0"/>
    <n v="414058"/>
  </r>
  <r>
    <x v="9"/>
    <x v="1"/>
    <x v="2"/>
    <x v="0"/>
    <x v="0"/>
    <x v="0"/>
    <x v="5"/>
    <x v="70"/>
    <x v="0"/>
    <m/>
  </r>
  <r>
    <x v="9"/>
    <x v="1"/>
    <x v="2"/>
    <x v="0"/>
    <x v="0"/>
    <x v="0"/>
    <x v="5"/>
    <x v="102"/>
    <x v="0"/>
    <n v="170000"/>
  </r>
  <r>
    <x v="9"/>
    <x v="1"/>
    <x v="2"/>
    <x v="0"/>
    <x v="0"/>
    <x v="0"/>
    <x v="5"/>
    <x v="71"/>
    <x v="0"/>
    <m/>
  </r>
  <r>
    <x v="9"/>
    <x v="1"/>
    <x v="2"/>
    <x v="0"/>
    <x v="0"/>
    <x v="0"/>
    <x v="5"/>
    <x v="78"/>
    <x v="0"/>
    <m/>
  </r>
  <r>
    <x v="9"/>
    <x v="1"/>
    <x v="2"/>
    <x v="0"/>
    <x v="0"/>
    <x v="0"/>
    <x v="6"/>
    <x v="17"/>
    <x v="0"/>
    <n v="829000"/>
  </r>
  <r>
    <x v="9"/>
    <x v="1"/>
    <x v="2"/>
    <x v="0"/>
    <x v="0"/>
    <x v="0"/>
    <x v="0"/>
    <x v="79"/>
    <x v="0"/>
    <m/>
  </r>
  <r>
    <x v="9"/>
    <x v="1"/>
    <x v="2"/>
    <x v="0"/>
    <x v="0"/>
    <x v="0"/>
    <x v="0"/>
    <x v="80"/>
    <x v="0"/>
    <n v="319980"/>
  </r>
  <r>
    <x v="9"/>
    <x v="1"/>
    <x v="2"/>
    <x v="0"/>
    <x v="0"/>
    <x v="0"/>
    <x v="12"/>
    <x v="81"/>
    <x v="0"/>
    <m/>
  </r>
  <r>
    <x v="9"/>
    <x v="1"/>
    <x v="2"/>
    <x v="0"/>
    <x v="0"/>
    <x v="0"/>
    <x v="12"/>
    <x v="82"/>
    <x v="0"/>
    <m/>
  </r>
  <r>
    <x v="9"/>
    <x v="1"/>
    <x v="2"/>
    <x v="0"/>
    <x v="0"/>
    <x v="0"/>
    <x v="12"/>
    <x v="83"/>
    <x v="0"/>
    <m/>
  </r>
  <r>
    <x v="9"/>
    <x v="1"/>
    <x v="2"/>
    <x v="0"/>
    <x v="0"/>
    <x v="0"/>
    <x v="12"/>
    <x v="84"/>
    <x v="0"/>
    <m/>
  </r>
  <r>
    <x v="9"/>
    <x v="1"/>
    <x v="2"/>
    <x v="0"/>
    <x v="0"/>
    <x v="0"/>
    <x v="19"/>
    <x v="100"/>
    <x v="0"/>
    <m/>
  </r>
  <r>
    <x v="9"/>
    <x v="1"/>
    <x v="2"/>
    <x v="0"/>
    <x v="0"/>
    <x v="0"/>
    <x v="16"/>
    <x v="86"/>
    <x v="0"/>
    <m/>
  </r>
  <r>
    <x v="9"/>
    <x v="1"/>
    <x v="2"/>
    <x v="0"/>
    <x v="0"/>
    <x v="0"/>
    <x v="2"/>
    <x v="87"/>
    <x v="0"/>
    <m/>
  </r>
  <r>
    <x v="9"/>
    <x v="1"/>
    <x v="2"/>
    <x v="0"/>
    <x v="0"/>
    <x v="0"/>
    <x v="2"/>
    <x v="88"/>
    <x v="0"/>
    <m/>
  </r>
  <r>
    <x v="9"/>
    <x v="1"/>
    <x v="2"/>
    <x v="0"/>
    <x v="0"/>
    <x v="0"/>
    <x v="2"/>
    <x v="89"/>
    <x v="0"/>
    <n v="48823"/>
  </r>
  <r>
    <x v="9"/>
    <x v="1"/>
    <x v="2"/>
    <x v="0"/>
    <x v="0"/>
    <x v="0"/>
    <x v="2"/>
    <x v="90"/>
    <x v="0"/>
    <m/>
  </r>
  <r>
    <x v="9"/>
    <x v="1"/>
    <x v="2"/>
    <x v="0"/>
    <x v="0"/>
    <x v="0"/>
    <x v="2"/>
    <x v="91"/>
    <x v="0"/>
    <m/>
  </r>
  <r>
    <x v="9"/>
    <x v="1"/>
    <x v="2"/>
    <x v="0"/>
    <x v="0"/>
    <x v="0"/>
    <x v="2"/>
    <x v="92"/>
    <x v="0"/>
    <m/>
  </r>
  <r>
    <x v="9"/>
    <x v="1"/>
    <x v="2"/>
    <x v="0"/>
    <x v="0"/>
    <x v="0"/>
    <x v="2"/>
    <x v="93"/>
    <x v="0"/>
    <m/>
  </r>
  <r>
    <x v="9"/>
    <x v="1"/>
    <x v="2"/>
    <x v="0"/>
    <x v="0"/>
    <x v="1"/>
    <x v="7"/>
    <x v="34"/>
    <x v="0"/>
    <n v="274251"/>
  </r>
  <r>
    <x v="9"/>
    <x v="1"/>
    <x v="2"/>
    <x v="0"/>
    <x v="0"/>
    <x v="1"/>
    <x v="7"/>
    <x v="20"/>
    <x v="0"/>
    <n v="55128.55"/>
  </r>
  <r>
    <x v="9"/>
    <x v="1"/>
    <x v="2"/>
    <x v="0"/>
    <x v="0"/>
    <x v="1"/>
    <x v="7"/>
    <x v="101"/>
    <x v="0"/>
    <m/>
  </r>
  <r>
    <x v="9"/>
    <x v="1"/>
    <x v="2"/>
    <x v="0"/>
    <x v="0"/>
    <x v="1"/>
    <x v="7"/>
    <x v="55"/>
    <x v="0"/>
    <m/>
  </r>
  <r>
    <x v="9"/>
    <x v="1"/>
    <x v="2"/>
    <x v="0"/>
    <x v="0"/>
    <x v="1"/>
    <x v="8"/>
    <x v="22"/>
    <x v="0"/>
    <n v="52207.56"/>
  </r>
  <r>
    <x v="9"/>
    <x v="1"/>
    <x v="2"/>
    <x v="0"/>
    <x v="0"/>
    <x v="1"/>
    <x v="8"/>
    <x v="94"/>
    <x v="0"/>
    <n v="12800"/>
  </r>
  <r>
    <x v="9"/>
    <x v="1"/>
    <x v="2"/>
    <x v="0"/>
    <x v="0"/>
    <x v="1"/>
    <x v="8"/>
    <x v="95"/>
    <x v="0"/>
    <m/>
  </r>
  <r>
    <x v="9"/>
    <x v="1"/>
    <x v="2"/>
    <x v="0"/>
    <x v="0"/>
    <x v="1"/>
    <x v="8"/>
    <x v="77"/>
    <x v="0"/>
    <m/>
  </r>
  <r>
    <x v="9"/>
    <x v="1"/>
    <x v="2"/>
    <x v="0"/>
    <x v="0"/>
    <x v="1"/>
    <x v="8"/>
    <x v="4"/>
    <x v="0"/>
    <n v="602861"/>
  </r>
  <r>
    <x v="9"/>
    <x v="1"/>
    <x v="2"/>
    <x v="0"/>
    <x v="2"/>
    <x v="3"/>
    <x v="3"/>
    <x v="96"/>
    <x v="0"/>
    <m/>
  </r>
  <r>
    <x v="9"/>
    <x v="1"/>
    <x v="2"/>
    <x v="0"/>
    <x v="2"/>
    <x v="3"/>
    <x v="3"/>
    <x v="97"/>
    <x v="0"/>
    <n v="1264297.1400000001"/>
  </r>
  <r>
    <x v="9"/>
    <x v="1"/>
    <x v="2"/>
    <x v="0"/>
    <x v="2"/>
    <x v="3"/>
    <x v="3"/>
    <x v="98"/>
    <x v="0"/>
    <n v="156940"/>
  </r>
  <r>
    <x v="9"/>
    <x v="1"/>
    <x v="2"/>
    <x v="0"/>
    <x v="2"/>
    <x v="3"/>
    <x v="3"/>
    <x v="99"/>
    <x v="0"/>
    <m/>
  </r>
  <r>
    <x v="9"/>
    <x v="1"/>
    <x v="2"/>
    <x v="0"/>
    <x v="2"/>
    <x v="3"/>
    <x v="3"/>
    <x v="49"/>
    <x v="0"/>
    <n v="335400"/>
  </r>
  <r>
    <x v="9"/>
    <x v="1"/>
    <x v="2"/>
    <x v="0"/>
    <x v="2"/>
    <x v="3"/>
    <x v="3"/>
    <x v="50"/>
    <x v="0"/>
    <m/>
  </r>
  <r>
    <x v="10"/>
    <x v="0"/>
    <x v="2"/>
    <x v="0"/>
    <x v="1"/>
    <x v="2"/>
    <x v="13"/>
    <x v="63"/>
    <x v="0"/>
    <n v="5728837"/>
  </r>
  <r>
    <x v="10"/>
    <x v="0"/>
    <x v="2"/>
    <x v="0"/>
    <x v="1"/>
    <x v="5"/>
    <x v="11"/>
    <x v="64"/>
    <x v="0"/>
    <m/>
  </r>
  <r>
    <x v="10"/>
    <x v="0"/>
    <x v="2"/>
    <x v="0"/>
    <x v="1"/>
    <x v="5"/>
    <x v="14"/>
    <x v="66"/>
    <x v="0"/>
    <m/>
  </r>
  <r>
    <x v="10"/>
    <x v="0"/>
    <x v="2"/>
    <x v="0"/>
    <x v="1"/>
    <x v="5"/>
    <x v="15"/>
    <x v="69"/>
    <x v="0"/>
    <m/>
  </r>
  <r>
    <x v="10"/>
    <x v="0"/>
    <x v="2"/>
    <x v="0"/>
    <x v="1"/>
    <x v="2"/>
    <x v="17"/>
    <x v="74"/>
    <x v="0"/>
    <m/>
  </r>
  <r>
    <x v="10"/>
    <x v="0"/>
    <x v="2"/>
    <x v="0"/>
    <x v="0"/>
    <x v="0"/>
    <x v="4"/>
    <x v="6"/>
    <x v="0"/>
    <n v="880000"/>
  </r>
  <r>
    <x v="10"/>
    <x v="0"/>
    <x v="2"/>
    <x v="0"/>
    <x v="0"/>
    <x v="0"/>
    <x v="4"/>
    <x v="7"/>
    <x v="0"/>
    <n v="102854"/>
  </r>
  <r>
    <x v="10"/>
    <x v="0"/>
    <x v="2"/>
    <x v="0"/>
    <x v="0"/>
    <x v="0"/>
    <x v="4"/>
    <x v="8"/>
    <x v="0"/>
    <n v="81872"/>
  </r>
  <r>
    <x v="10"/>
    <x v="0"/>
    <x v="2"/>
    <x v="0"/>
    <x v="0"/>
    <x v="0"/>
    <x v="4"/>
    <x v="9"/>
    <x v="0"/>
    <n v="9825"/>
  </r>
  <r>
    <x v="10"/>
    <x v="0"/>
    <x v="2"/>
    <x v="0"/>
    <x v="0"/>
    <x v="0"/>
    <x v="4"/>
    <x v="10"/>
    <x v="0"/>
    <n v="81872"/>
  </r>
  <r>
    <x v="10"/>
    <x v="0"/>
    <x v="2"/>
    <x v="0"/>
    <x v="0"/>
    <x v="0"/>
    <x v="4"/>
    <x v="11"/>
    <x v="0"/>
    <n v="36696"/>
  </r>
  <r>
    <x v="10"/>
    <x v="0"/>
    <x v="2"/>
    <x v="0"/>
    <x v="0"/>
    <x v="0"/>
    <x v="4"/>
    <x v="12"/>
    <x v="0"/>
    <n v="584000"/>
  </r>
  <r>
    <x v="10"/>
    <x v="0"/>
    <x v="2"/>
    <x v="0"/>
    <x v="0"/>
    <x v="0"/>
    <x v="4"/>
    <x v="56"/>
    <x v="0"/>
    <m/>
  </r>
  <r>
    <x v="10"/>
    <x v="0"/>
    <x v="2"/>
    <x v="0"/>
    <x v="0"/>
    <x v="0"/>
    <x v="4"/>
    <x v="13"/>
    <x v="0"/>
    <n v="4594"/>
  </r>
  <r>
    <x v="10"/>
    <x v="0"/>
    <x v="2"/>
    <x v="0"/>
    <x v="0"/>
    <x v="0"/>
    <x v="4"/>
    <x v="14"/>
    <x v="0"/>
    <n v="-8794"/>
  </r>
  <r>
    <x v="10"/>
    <x v="0"/>
    <x v="2"/>
    <x v="0"/>
    <x v="0"/>
    <x v="0"/>
    <x v="4"/>
    <x v="15"/>
    <x v="0"/>
    <n v="35200"/>
  </r>
  <r>
    <x v="10"/>
    <x v="0"/>
    <x v="2"/>
    <x v="0"/>
    <x v="0"/>
    <x v="0"/>
    <x v="9"/>
    <x v="30"/>
    <x v="0"/>
    <n v="414058"/>
  </r>
  <r>
    <x v="10"/>
    <x v="0"/>
    <x v="2"/>
    <x v="0"/>
    <x v="0"/>
    <x v="0"/>
    <x v="5"/>
    <x v="70"/>
    <x v="0"/>
    <m/>
  </r>
  <r>
    <x v="10"/>
    <x v="0"/>
    <x v="2"/>
    <x v="0"/>
    <x v="0"/>
    <x v="0"/>
    <x v="5"/>
    <x v="102"/>
    <x v="0"/>
    <m/>
  </r>
  <r>
    <x v="10"/>
    <x v="0"/>
    <x v="2"/>
    <x v="0"/>
    <x v="0"/>
    <x v="0"/>
    <x v="5"/>
    <x v="71"/>
    <x v="0"/>
    <n v="50"/>
  </r>
  <r>
    <x v="10"/>
    <x v="0"/>
    <x v="2"/>
    <x v="0"/>
    <x v="0"/>
    <x v="0"/>
    <x v="5"/>
    <x v="78"/>
    <x v="0"/>
    <m/>
  </r>
  <r>
    <x v="10"/>
    <x v="0"/>
    <x v="2"/>
    <x v="0"/>
    <x v="0"/>
    <x v="0"/>
    <x v="6"/>
    <x v="17"/>
    <x v="0"/>
    <n v="829016"/>
  </r>
  <r>
    <x v="10"/>
    <x v="0"/>
    <x v="2"/>
    <x v="0"/>
    <x v="0"/>
    <x v="0"/>
    <x v="0"/>
    <x v="79"/>
    <x v="0"/>
    <m/>
  </r>
  <r>
    <x v="10"/>
    <x v="0"/>
    <x v="2"/>
    <x v="0"/>
    <x v="0"/>
    <x v="0"/>
    <x v="0"/>
    <x v="80"/>
    <x v="0"/>
    <n v="330332.94"/>
  </r>
  <r>
    <x v="10"/>
    <x v="0"/>
    <x v="2"/>
    <x v="0"/>
    <x v="0"/>
    <x v="0"/>
    <x v="12"/>
    <x v="81"/>
    <x v="0"/>
    <m/>
  </r>
  <r>
    <x v="10"/>
    <x v="0"/>
    <x v="2"/>
    <x v="0"/>
    <x v="0"/>
    <x v="0"/>
    <x v="12"/>
    <x v="82"/>
    <x v="0"/>
    <n v="403200"/>
  </r>
  <r>
    <x v="10"/>
    <x v="0"/>
    <x v="2"/>
    <x v="0"/>
    <x v="0"/>
    <x v="0"/>
    <x v="12"/>
    <x v="83"/>
    <x v="0"/>
    <m/>
  </r>
  <r>
    <x v="10"/>
    <x v="0"/>
    <x v="2"/>
    <x v="0"/>
    <x v="0"/>
    <x v="0"/>
    <x v="12"/>
    <x v="84"/>
    <x v="0"/>
    <m/>
  </r>
  <r>
    <x v="10"/>
    <x v="0"/>
    <x v="2"/>
    <x v="0"/>
    <x v="0"/>
    <x v="0"/>
    <x v="19"/>
    <x v="100"/>
    <x v="0"/>
    <m/>
  </r>
  <r>
    <x v="10"/>
    <x v="0"/>
    <x v="2"/>
    <x v="0"/>
    <x v="0"/>
    <x v="0"/>
    <x v="16"/>
    <x v="86"/>
    <x v="0"/>
    <m/>
  </r>
  <r>
    <x v="10"/>
    <x v="0"/>
    <x v="2"/>
    <x v="0"/>
    <x v="0"/>
    <x v="0"/>
    <x v="2"/>
    <x v="87"/>
    <x v="0"/>
    <m/>
  </r>
  <r>
    <x v="10"/>
    <x v="0"/>
    <x v="2"/>
    <x v="0"/>
    <x v="0"/>
    <x v="0"/>
    <x v="2"/>
    <x v="88"/>
    <x v="0"/>
    <m/>
  </r>
  <r>
    <x v="10"/>
    <x v="0"/>
    <x v="2"/>
    <x v="0"/>
    <x v="0"/>
    <x v="0"/>
    <x v="2"/>
    <x v="89"/>
    <x v="0"/>
    <n v="22689.08"/>
  </r>
  <r>
    <x v="10"/>
    <x v="0"/>
    <x v="2"/>
    <x v="0"/>
    <x v="0"/>
    <x v="0"/>
    <x v="2"/>
    <x v="90"/>
    <x v="0"/>
    <n v="464996"/>
  </r>
  <r>
    <x v="10"/>
    <x v="0"/>
    <x v="2"/>
    <x v="0"/>
    <x v="0"/>
    <x v="0"/>
    <x v="2"/>
    <x v="91"/>
    <x v="0"/>
    <n v="27400"/>
  </r>
  <r>
    <x v="10"/>
    <x v="0"/>
    <x v="2"/>
    <x v="0"/>
    <x v="0"/>
    <x v="0"/>
    <x v="2"/>
    <x v="92"/>
    <x v="0"/>
    <m/>
  </r>
  <r>
    <x v="10"/>
    <x v="0"/>
    <x v="2"/>
    <x v="0"/>
    <x v="0"/>
    <x v="0"/>
    <x v="2"/>
    <x v="93"/>
    <x v="0"/>
    <m/>
  </r>
  <r>
    <x v="10"/>
    <x v="0"/>
    <x v="2"/>
    <x v="0"/>
    <x v="0"/>
    <x v="1"/>
    <x v="7"/>
    <x v="34"/>
    <x v="0"/>
    <n v="120809.9"/>
  </r>
  <r>
    <x v="10"/>
    <x v="0"/>
    <x v="2"/>
    <x v="0"/>
    <x v="0"/>
    <x v="1"/>
    <x v="7"/>
    <x v="20"/>
    <x v="0"/>
    <n v="72841.149999999994"/>
  </r>
  <r>
    <x v="10"/>
    <x v="0"/>
    <x v="2"/>
    <x v="0"/>
    <x v="0"/>
    <x v="1"/>
    <x v="7"/>
    <x v="101"/>
    <x v="0"/>
    <m/>
  </r>
  <r>
    <x v="10"/>
    <x v="0"/>
    <x v="2"/>
    <x v="0"/>
    <x v="0"/>
    <x v="1"/>
    <x v="7"/>
    <x v="55"/>
    <x v="0"/>
    <m/>
  </r>
  <r>
    <x v="10"/>
    <x v="0"/>
    <x v="2"/>
    <x v="0"/>
    <x v="0"/>
    <x v="1"/>
    <x v="8"/>
    <x v="22"/>
    <x v="0"/>
    <n v="38442.76"/>
  </r>
  <r>
    <x v="10"/>
    <x v="0"/>
    <x v="2"/>
    <x v="0"/>
    <x v="0"/>
    <x v="1"/>
    <x v="8"/>
    <x v="94"/>
    <x v="0"/>
    <n v="12800"/>
  </r>
  <r>
    <x v="10"/>
    <x v="0"/>
    <x v="2"/>
    <x v="0"/>
    <x v="0"/>
    <x v="1"/>
    <x v="8"/>
    <x v="95"/>
    <x v="0"/>
    <m/>
  </r>
  <r>
    <x v="10"/>
    <x v="0"/>
    <x v="2"/>
    <x v="0"/>
    <x v="0"/>
    <x v="1"/>
    <x v="8"/>
    <x v="77"/>
    <x v="0"/>
    <m/>
  </r>
  <r>
    <x v="10"/>
    <x v="0"/>
    <x v="2"/>
    <x v="0"/>
    <x v="0"/>
    <x v="1"/>
    <x v="8"/>
    <x v="4"/>
    <x v="0"/>
    <n v="292462.27"/>
  </r>
  <r>
    <x v="10"/>
    <x v="0"/>
    <x v="2"/>
    <x v="0"/>
    <x v="2"/>
    <x v="3"/>
    <x v="3"/>
    <x v="96"/>
    <x v="0"/>
    <m/>
  </r>
  <r>
    <x v="10"/>
    <x v="0"/>
    <x v="2"/>
    <x v="0"/>
    <x v="2"/>
    <x v="3"/>
    <x v="3"/>
    <x v="97"/>
    <x v="0"/>
    <n v="1295611"/>
  </r>
  <r>
    <x v="10"/>
    <x v="0"/>
    <x v="2"/>
    <x v="0"/>
    <x v="2"/>
    <x v="3"/>
    <x v="3"/>
    <x v="98"/>
    <x v="0"/>
    <m/>
  </r>
  <r>
    <x v="10"/>
    <x v="0"/>
    <x v="2"/>
    <x v="0"/>
    <x v="2"/>
    <x v="3"/>
    <x v="3"/>
    <x v="99"/>
    <x v="0"/>
    <m/>
  </r>
  <r>
    <x v="10"/>
    <x v="0"/>
    <x v="2"/>
    <x v="0"/>
    <x v="2"/>
    <x v="3"/>
    <x v="20"/>
    <x v="49"/>
    <x v="0"/>
    <n v="423400"/>
  </r>
  <r>
    <x v="10"/>
    <x v="0"/>
    <x v="2"/>
    <x v="0"/>
    <x v="2"/>
    <x v="3"/>
    <x v="21"/>
    <x v="50"/>
    <x v="0"/>
    <m/>
  </r>
  <r>
    <x v="10"/>
    <x v="1"/>
    <x v="2"/>
    <x v="0"/>
    <x v="1"/>
    <x v="2"/>
    <x v="13"/>
    <x v="63"/>
    <x v="0"/>
    <n v="8469772"/>
  </r>
  <r>
    <x v="10"/>
    <x v="1"/>
    <x v="2"/>
    <x v="0"/>
    <x v="1"/>
    <x v="5"/>
    <x v="11"/>
    <x v="64"/>
    <x v="0"/>
    <m/>
  </r>
  <r>
    <x v="10"/>
    <x v="1"/>
    <x v="2"/>
    <x v="0"/>
    <x v="1"/>
    <x v="5"/>
    <x v="14"/>
    <x v="66"/>
    <x v="0"/>
    <m/>
  </r>
  <r>
    <x v="10"/>
    <x v="1"/>
    <x v="2"/>
    <x v="0"/>
    <x v="1"/>
    <x v="5"/>
    <x v="15"/>
    <x v="69"/>
    <x v="0"/>
    <m/>
  </r>
  <r>
    <x v="10"/>
    <x v="1"/>
    <x v="2"/>
    <x v="0"/>
    <x v="1"/>
    <x v="2"/>
    <x v="17"/>
    <x v="74"/>
    <x v="0"/>
    <m/>
  </r>
  <r>
    <x v="10"/>
    <x v="1"/>
    <x v="2"/>
    <x v="0"/>
    <x v="0"/>
    <x v="0"/>
    <x v="4"/>
    <x v="6"/>
    <x v="0"/>
    <n v="880000"/>
  </r>
  <r>
    <x v="10"/>
    <x v="1"/>
    <x v="2"/>
    <x v="0"/>
    <x v="0"/>
    <x v="0"/>
    <x v="4"/>
    <x v="7"/>
    <x v="0"/>
    <n v="102854"/>
  </r>
  <r>
    <x v="10"/>
    <x v="1"/>
    <x v="2"/>
    <x v="0"/>
    <x v="0"/>
    <x v="0"/>
    <x v="4"/>
    <x v="8"/>
    <x v="0"/>
    <n v="81872"/>
  </r>
  <r>
    <x v="10"/>
    <x v="1"/>
    <x v="2"/>
    <x v="0"/>
    <x v="0"/>
    <x v="0"/>
    <x v="4"/>
    <x v="9"/>
    <x v="0"/>
    <n v="9825"/>
  </r>
  <r>
    <x v="10"/>
    <x v="1"/>
    <x v="2"/>
    <x v="0"/>
    <x v="0"/>
    <x v="0"/>
    <x v="4"/>
    <x v="10"/>
    <x v="0"/>
    <n v="81872"/>
  </r>
  <r>
    <x v="10"/>
    <x v="1"/>
    <x v="2"/>
    <x v="0"/>
    <x v="0"/>
    <x v="0"/>
    <x v="4"/>
    <x v="11"/>
    <x v="0"/>
    <n v="36696"/>
  </r>
  <r>
    <x v="10"/>
    <x v="1"/>
    <x v="2"/>
    <x v="0"/>
    <x v="0"/>
    <x v="0"/>
    <x v="4"/>
    <x v="12"/>
    <x v="0"/>
    <n v="584000"/>
  </r>
  <r>
    <x v="10"/>
    <x v="1"/>
    <x v="2"/>
    <x v="0"/>
    <x v="0"/>
    <x v="0"/>
    <x v="4"/>
    <x v="56"/>
    <x v="0"/>
    <m/>
  </r>
  <r>
    <x v="10"/>
    <x v="1"/>
    <x v="2"/>
    <x v="0"/>
    <x v="0"/>
    <x v="0"/>
    <x v="4"/>
    <x v="13"/>
    <x v="0"/>
    <n v="4594"/>
  </r>
  <r>
    <x v="10"/>
    <x v="1"/>
    <x v="2"/>
    <x v="0"/>
    <x v="0"/>
    <x v="0"/>
    <x v="4"/>
    <x v="14"/>
    <x v="0"/>
    <n v="-8794"/>
  </r>
  <r>
    <x v="10"/>
    <x v="1"/>
    <x v="2"/>
    <x v="0"/>
    <x v="0"/>
    <x v="0"/>
    <x v="4"/>
    <x v="15"/>
    <x v="0"/>
    <n v="35200"/>
  </r>
  <r>
    <x v="10"/>
    <x v="1"/>
    <x v="2"/>
    <x v="0"/>
    <x v="0"/>
    <x v="0"/>
    <x v="9"/>
    <x v="30"/>
    <x v="0"/>
    <n v="414058"/>
  </r>
  <r>
    <x v="10"/>
    <x v="1"/>
    <x v="2"/>
    <x v="0"/>
    <x v="0"/>
    <x v="0"/>
    <x v="5"/>
    <x v="70"/>
    <x v="0"/>
    <m/>
  </r>
  <r>
    <x v="10"/>
    <x v="1"/>
    <x v="2"/>
    <x v="0"/>
    <x v="0"/>
    <x v="0"/>
    <x v="5"/>
    <x v="102"/>
    <x v="0"/>
    <m/>
  </r>
  <r>
    <x v="10"/>
    <x v="1"/>
    <x v="2"/>
    <x v="0"/>
    <x v="0"/>
    <x v="0"/>
    <x v="5"/>
    <x v="71"/>
    <x v="0"/>
    <n v="50"/>
  </r>
  <r>
    <x v="10"/>
    <x v="1"/>
    <x v="2"/>
    <x v="0"/>
    <x v="0"/>
    <x v="0"/>
    <x v="5"/>
    <x v="78"/>
    <x v="0"/>
    <m/>
  </r>
  <r>
    <x v="10"/>
    <x v="1"/>
    <x v="2"/>
    <x v="0"/>
    <x v="0"/>
    <x v="0"/>
    <x v="6"/>
    <x v="17"/>
    <x v="0"/>
    <n v="829016"/>
  </r>
  <r>
    <x v="10"/>
    <x v="1"/>
    <x v="2"/>
    <x v="0"/>
    <x v="0"/>
    <x v="0"/>
    <x v="0"/>
    <x v="79"/>
    <x v="0"/>
    <m/>
  </r>
  <r>
    <x v="10"/>
    <x v="1"/>
    <x v="2"/>
    <x v="0"/>
    <x v="0"/>
    <x v="0"/>
    <x v="0"/>
    <x v="80"/>
    <x v="0"/>
    <n v="330332.94"/>
  </r>
  <r>
    <x v="10"/>
    <x v="1"/>
    <x v="2"/>
    <x v="0"/>
    <x v="0"/>
    <x v="0"/>
    <x v="12"/>
    <x v="81"/>
    <x v="0"/>
    <m/>
  </r>
  <r>
    <x v="10"/>
    <x v="1"/>
    <x v="2"/>
    <x v="0"/>
    <x v="0"/>
    <x v="0"/>
    <x v="12"/>
    <x v="82"/>
    <x v="0"/>
    <n v="403200"/>
  </r>
  <r>
    <x v="10"/>
    <x v="1"/>
    <x v="2"/>
    <x v="0"/>
    <x v="0"/>
    <x v="0"/>
    <x v="12"/>
    <x v="83"/>
    <x v="0"/>
    <m/>
  </r>
  <r>
    <x v="10"/>
    <x v="1"/>
    <x v="2"/>
    <x v="0"/>
    <x v="0"/>
    <x v="0"/>
    <x v="12"/>
    <x v="84"/>
    <x v="0"/>
    <m/>
  </r>
  <r>
    <x v="10"/>
    <x v="1"/>
    <x v="2"/>
    <x v="0"/>
    <x v="0"/>
    <x v="0"/>
    <x v="19"/>
    <x v="100"/>
    <x v="0"/>
    <m/>
  </r>
  <r>
    <x v="10"/>
    <x v="1"/>
    <x v="2"/>
    <x v="0"/>
    <x v="0"/>
    <x v="0"/>
    <x v="16"/>
    <x v="86"/>
    <x v="0"/>
    <m/>
  </r>
  <r>
    <x v="10"/>
    <x v="1"/>
    <x v="2"/>
    <x v="0"/>
    <x v="0"/>
    <x v="0"/>
    <x v="2"/>
    <x v="87"/>
    <x v="0"/>
    <m/>
  </r>
  <r>
    <x v="10"/>
    <x v="1"/>
    <x v="2"/>
    <x v="0"/>
    <x v="0"/>
    <x v="0"/>
    <x v="2"/>
    <x v="88"/>
    <x v="0"/>
    <m/>
  </r>
  <r>
    <x v="10"/>
    <x v="1"/>
    <x v="2"/>
    <x v="0"/>
    <x v="0"/>
    <x v="0"/>
    <x v="2"/>
    <x v="89"/>
    <x v="0"/>
    <n v="22689.08"/>
  </r>
  <r>
    <x v="10"/>
    <x v="1"/>
    <x v="2"/>
    <x v="0"/>
    <x v="0"/>
    <x v="0"/>
    <x v="2"/>
    <x v="90"/>
    <x v="0"/>
    <n v="464996"/>
  </r>
  <r>
    <x v="10"/>
    <x v="1"/>
    <x v="2"/>
    <x v="0"/>
    <x v="0"/>
    <x v="0"/>
    <x v="2"/>
    <x v="91"/>
    <x v="0"/>
    <n v="27400"/>
  </r>
  <r>
    <x v="10"/>
    <x v="1"/>
    <x v="2"/>
    <x v="0"/>
    <x v="0"/>
    <x v="0"/>
    <x v="2"/>
    <x v="92"/>
    <x v="0"/>
    <m/>
  </r>
  <r>
    <x v="10"/>
    <x v="1"/>
    <x v="2"/>
    <x v="0"/>
    <x v="0"/>
    <x v="0"/>
    <x v="2"/>
    <x v="93"/>
    <x v="0"/>
    <m/>
  </r>
  <r>
    <x v="10"/>
    <x v="1"/>
    <x v="2"/>
    <x v="0"/>
    <x v="0"/>
    <x v="1"/>
    <x v="7"/>
    <x v="34"/>
    <x v="0"/>
    <n v="120809.9"/>
  </r>
  <r>
    <x v="10"/>
    <x v="1"/>
    <x v="2"/>
    <x v="0"/>
    <x v="0"/>
    <x v="1"/>
    <x v="7"/>
    <x v="20"/>
    <x v="0"/>
    <n v="72841.149999999994"/>
  </r>
  <r>
    <x v="10"/>
    <x v="1"/>
    <x v="2"/>
    <x v="0"/>
    <x v="0"/>
    <x v="1"/>
    <x v="7"/>
    <x v="101"/>
    <x v="0"/>
    <m/>
  </r>
  <r>
    <x v="10"/>
    <x v="1"/>
    <x v="2"/>
    <x v="0"/>
    <x v="0"/>
    <x v="1"/>
    <x v="7"/>
    <x v="55"/>
    <x v="0"/>
    <m/>
  </r>
  <r>
    <x v="10"/>
    <x v="1"/>
    <x v="2"/>
    <x v="0"/>
    <x v="0"/>
    <x v="1"/>
    <x v="8"/>
    <x v="22"/>
    <x v="0"/>
    <n v="38442.76"/>
  </r>
  <r>
    <x v="10"/>
    <x v="1"/>
    <x v="2"/>
    <x v="0"/>
    <x v="0"/>
    <x v="1"/>
    <x v="8"/>
    <x v="94"/>
    <x v="0"/>
    <n v="12800"/>
  </r>
  <r>
    <x v="10"/>
    <x v="1"/>
    <x v="2"/>
    <x v="0"/>
    <x v="0"/>
    <x v="1"/>
    <x v="8"/>
    <x v="95"/>
    <x v="0"/>
    <m/>
  </r>
  <r>
    <x v="10"/>
    <x v="1"/>
    <x v="2"/>
    <x v="0"/>
    <x v="0"/>
    <x v="1"/>
    <x v="8"/>
    <x v="77"/>
    <x v="0"/>
    <m/>
  </r>
  <r>
    <x v="10"/>
    <x v="1"/>
    <x v="2"/>
    <x v="0"/>
    <x v="0"/>
    <x v="1"/>
    <x v="8"/>
    <x v="4"/>
    <x v="0"/>
    <n v="292462.27"/>
  </r>
  <r>
    <x v="10"/>
    <x v="1"/>
    <x v="2"/>
    <x v="0"/>
    <x v="2"/>
    <x v="3"/>
    <x v="3"/>
    <x v="96"/>
    <x v="0"/>
    <m/>
  </r>
  <r>
    <x v="10"/>
    <x v="1"/>
    <x v="2"/>
    <x v="0"/>
    <x v="2"/>
    <x v="3"/>
    <x v="3"/>
    <x v="97"/>
    <x v="0"/>
    <n v="1439861.24"/>
  </r>
  <r>
    <x v="10"/>
    <x v="1"/>
    <x v="2"/>
    <x v="0"/>
    <x v="2"/>
    <x v="3"/>
    <x v="3"/>
    <x v="98"/>
    <x v="0"/>
    <m/>
  </r>
  <r>
    <x v="10"/>
    <x v="1"/>
    <x v="2"/>
    <x v="0"/>
    <x v="2"/>
    <x v="3"/>
    <x v="3"/>
    <x v="99"/>
    <x v="0"/>
    <m/>
  </r>
  <r>
    <x v="10"/>
    <x v="1"/>
    <x v="2"/>
    <x v="0"/>
    <x v="2"/>
    <x v="3"/>
    <x v="3"/>
    <x v="49"/>
    <x v="0"/>
    <n v="423400"/>
  </r>
  <r>
    <x v="10"/>
    <x v="1"/>
    <x v="2"/>
    <x v="0"/>
    <x v="2"/>
    <x v="3"/>
    <x v="3"/>
    <x v="50"/>
    <x v="0"/>
    <m/>
  </r>
  <r>
    <x v="11"/>
    <x v="0"/>
    <x v="2"/>
    <x v="0"/>
    <x v="1"/>
    <x v="2"/>
    <x v="13"/>
    <x v="63"/>
    <x v="0"/>
    <n v="13965020"/>
  </r>
  <r>
    <x v="11"/>
    <x v="0"/>
    <x v="2"/>
    <x v="0"/>
    <x v="1"/>
    <x v="5"/>
    <x v="11"/>
    <x v="64"/>
    <x v="0"/>
    <n v="42"/>
  </r>
  <r>
    <x v="11"/>
    <x v="0"/>
    <x v="2"/>
    <x v="0"/>
    <x v="1"/>
    <x v="5"/>
    <x v="14"/>
    <x v="66"/>
    <x v="0"/>
    <m/>
  </r>
  <r>
    <x v="11"/>
    <x v="0"/>
    <x v="2"/>
    <x v="0"/>
    <x v="1"/>
    <x v="5"/>
    <x v="15"/>
    <x v="69"/>
    <x v="0"/>
    <m/>
  </r>
  <r>
    <x v="11"/>
    <x v="0"/>
    <x v="2"/>
    <x v="0"/>
    <x v="1"/>
    <x v="2"/>
    <x v="17"/>
    <x v="74"/>
    <x v="0"/>
    <m/>
  </r>
  <r>
    <x v="11"/>
    <x v="0"/>
    <x v="2"/>
    <x v="0"/>
    <x v="1"/>
    <x v="2"/>
    <x v="17"/>
    <x v="103"/>
    <x v="0"/>
    <n v="-209039"/>
  </r>
  <r>
    <x v="11"/>
    <x v="0"/>
    <x v="2"/>
    <x v="0"/>
    <x v="0"/>
    <x v="0"/>
    <x v="4"/>
    <x v="6"/>
    <x v="0"/>
    <n v="880000"/>
  </r>
  <r>
    <x v="11"/>
    <x v="0"/>
    <x v="2"/>
    <x v="0"/>
    <x v="0"/>
    <x v="0"/>
    <x v="4"/>
    <x v="7"/>
    <x v="0"/>
    <n v="102854"/>
  </r>
  <r>
    <x v="11"/>
    <x v="0"/>
    <x v="2"/>
    <x v="0"/>
    <x v="0"/>
    <x v="0"/>
    <x v="4"/>
    <x v="8"/>
    <x v="0"/>
    <n v="81872"/>
  </r>
  <r>
    <x v="11"/>
    <x v="0"/>
    <x v="2"/>
    <x v="0"/>
    <x v="0"/>
    <x v="0"/>
    <x v="4"/>
    <x v="9"/>
    <x v="0"/>
    <n v="9825"/>
  </r>
  <r>
    <x v="11"/>
    <x v="0"/>
    <x v="2"/>
    <x v="0"/>
    <x v="0"/>
    <x v="0"/>
    <x v="4"/>
    <x v="10"/>
    <x v="0"/>
    <n v="81872"/>
  </r>
  <r>
    <x v="11"/>
    <x v="0"/>
    <x v="2"/>
    <x v="0"/>
    <x v="0"/>
    <x v="0"/>
    <x v="4"/>
    <x v="11"/>
    <x v="0"/>
    <n v="36696"/>
  </r>
  <r>
    <x v="11"/>
    <x v="0"/>
    <x v="2"/>
    <x v="0"/>
    <x v="0"/>
    <x v="0"/>
    <x v="4"/>
    <x v="12"/>
    <x v="0"/>
    <n v="584000"/>
  </r>
  <r>
    <x v="11"/>
    <x v="0"/>
    <x v="2"/>
    <x v="0"/>
    <x v="0"/>
    <x v="0"/>
    <x v="4"/>
    <x v="56"/>
    <x v="0"/>
    <m/>
  </r>
  <r>
    <x v="11"/>
    <x v="0"/>
    <x v="2"/>
    <x v="0"/>
    <x v="0"/>
    <x v="0"/>
    <x v="4"/>
    <x v="13"/>
    <x v="0"/>
    <n v="4594"/>
  </r>
  <r>
    <x v="11"/>
    <x v="0"/>
    <x v="2"/>
    <x v="0"/>
    <x v="0"/>
    <x v="0"/>
    <x v="4"/>
    <x v="14"/>
    <x v="0"/>
    <n v="105600"/>
  </r>
  <r>
    <x v="11"/>
    <x v="0"/>
    <x v="2"/>
    <x v="0"/>
    <x v="0"/>
    <x v="0"/>
    <x v="4"/>
    <x v="15"/>
    <x v="0"/>
    <n v="35200"/>
  </r>
  <r>
    <x v="11"/>
    <x v="0"/>
    <x v="2"/>
    <x v="0"/>
    <x v="0"/>
    <x v="0"/>
    <x v="9"/>
    <x v="30"/>
    <x v="0"/>
    <n v="828116"/>
  </r>
  <r>
    <x v="11"/>
    <x v="0"/>
    <x v="2"/>
    <x v="0"/>
    <x v="0"/>
    <x v="0"/>
    <x v="5"/>
    <x v="70"/>
    <x v="0"/>
    <m/>
  </r>
  <r>
    <x v="11"/>
    <x v="0"/>
    <x v="2"/>
    <x v="0"/>
    <x v="0"/>
    <x v="0"/>
    <x v="5"/>
    <x v="102"/>
    <x v="0"/>
    <m/>
  </r>
  <r>
    <x v="11"/>
    <x v="0"/>
    <x v="2"/>
    <x v="0"/>
    <x v="0"/>
    <x v="0"/>
    <x v="5"/>
    <x v="71"/>
    <x v="0"/>
    <m/>
  </r>
  <r>
    <x v="11"/>
    <x v="0"/>
    <x v="2"/>
    <x v="0"/>
    <x v="0"/>
    <x v="0"/>
    <x v="5"/>
    <x v="78"/>
    <x v="0"/>
    <m/>
  </r>
  <r>
    <x v="11"/>
    <x v="0"/>
    <x v="2"/>
    <x v="0"/>
    <x v="0"/>
    <x v="0"/>
    <x v="6"/>
    <x v="17"/>
    <x v="0"/>
    <n v="829016"/>
  </r>
  <r>
    <x v="11"/>
    <x v="0"/>
    <x v="2"/>
    <x v="0"/>
    <x v="0"/>
    <x v="0"/>
    <x v="0"/>
    <x v="79"/>
    <x v="0"/>
    <m/>
  </r>
  <r>
    <x v="11"/>
    <x v="0"/>
    <x v="2"/>
    <x v="0"/>
    <x v="0"/>
    <x v="0"/>
    <x v="0"/>
    <x v="80"/>
    <x v="0"/>
    <n v="569980"/>
  </r>
  <r>
    <x v="11"/>
    <x v="0"/>
    <x v="2"/>
    <x v="0"/>
    <x v="0"/>
    <x v="0"/>
    <x v="12"/>
    <x v="81"/>
    <x v="0"/>
    <m/>
  </r>
  <r>
    <x v="11"/>
    <x v="0"/>
    <x v="2"/>
    <x v="0"/>
    <x v="0"/>
    <x v="0"/>
    <x v="12"/>
    <x v="82"/>
    <x v="0"/>
    <m/>
  </r>
  <r>
    <x v="11"/>
    <x v="0"/>
    <x v="2"/>
    <x v="0"/>
    <x v="0"/>
    <x v="0"/>
    <x v="12"/>
    <x v="83"/>
    <x v="0"/>
    <m/>
  </r>
  <r>
    <x v="11"/>
    <x v="0"/>
    <x v="2"/>
    <x v="0"/>
    <x v="0"/>
    <x v="0"/>
    <x v="12"/>
    <x v="84"/>
    <x v="0"/>
    <m/>
  </r>
  <r>
    <x v="11"/>
    <x v="0"/>
    <x v="2"/>
    <x v="0"/>
    <x v="0"/>
    <x v="0"/>
    <x v="19"/>
    <x v="100"/>
    <x v="0"/>
    <m/>
  </r>
  <r>
    <x v="11"/>
    <x v="0"/>
    <x v="2"/>
    <x v="0"/>
    <x v="0"/>
    <x v="0"/>
    <x v="16"/>
    <x v="86"/>
    <x v="0"/>
    <m/>
  </r>
  <r>
    <x v="11"/>
    <x v="0"/>
    <x v="2"/>
    <x v="0"/>
    <x v="0"/>
    <x v="0"/>
    <x v="2"/>
    <x v="87"/>
    <x v="0"/>
    <n v="304724"/>
  </r>
  <r>
    <x v="11"/>
    <x v="0"/>
    <x v="2"/>
    <x v="0"/>
    <x v="0"/>
    <x v="0"/>
    <x v="2"/>
    <x v="88"/>
    <x v="0"/>
    <m/>
  </r>
  <r>
    <x v="11"/>
    <x v="0"/>
    <x v="2"/>
    <x v="0"/>
    <x v="0"/>
    <x v="0"/>
    <x v="2"/>
    <x v="89"/>
    <x v="0"/>
    <m/>
  </r>
  <r>
    <x v="11"/>
    <x v="0"/>
    <x v="2"/>
    <x v="0"/>
    <x v="0"/>
    <x v="0"/>
    <x v="2"/>
    <x v="90"/>
    <x v="0"/>
    <m/>
  </r>
  <r>
    <x v="11"/>
    <x v="0"/>
    <x v="2"/>
    <x v="0"/>
    <x v="0"/>
    <x v="0"/>
    <x v="2"/>
    <x v="91"/>
    <x v="0"/>
    <m/>
  </r>
  <r>
    <x v="11"/>
    <x v="0"/>
    <x v="2"/>
    <x v="0"/>
    <x v="0"/>
    <x v="0"/>
    <x v="2"/>
    <x v="92"/>
    <x v="0"/>
    <m/>
  </r>
  <r>
    <x v="11"/>
    <x v="0"/>
    <x v="2"/>
    <x v="0"/>
    <x v="0"/>
    <x v="0"/>
    <x v="2"/>
    <x v="93"/>
    <x v="0"/>
    <m/>
  </r>
  <r>
    <x v="11"/>
    <x v="0"/>
    <x v="2"/>
    <x v="0"/>
    <x v="0"/>
    <x v="1"/>
    <x v="7"/>
    <x v="34"/>
    <x v="0"/>
    <n v="48440"/>
  </r>
  <r>
    <x v="11"/>
    <x v="0"/>
    <x v="2"/>
    <x v="0"/>
    <x v="0"/>
    <x v="1"/>
    <x v="7"/>
    <x v="20"/>
    <x v="0"/>
    <n v="127097.8"/>
  </r>
  <r>
    <x v="11"/>
    <x v="0"/>
    <x v="2"/>
    <x v="0"/>
    <x v="0"/>
    <x v="1"/>
    <x v="7"/>
    <x v="101"/>
    <x v="0"/>
    <n v="1000"/>
  </r>
  <r>
    <x v="11"/>
    <x v="0"/>
    <x v="2"/>
    <x v="0"/>
    <x v="0"/>
    <x v="1"/>
    <x v="7"/>
    <x v="55"/>
    <x v="0"/>
    <m/>
  </r>
  <r>
    <x v="11"/>
    <x v="0"/>
    <x v="2"/>
    <x v="0"/>
    <x v="0"/>
    <x v="1"/>
    <x v="8"/>
    <x v="22"/>
    <x v="0"/>
    <n v="33767.22"/>
  </r>
  <r>
    <x v="11"/>
    <x v="0"/>
    <x v="2"/>
    <x v="0"/>
    <x v="0"/>
    <x v="1"/>
    <x v="8"/>
    <x v="94"/>
    <x v="0"/>
    <n v="12800"/>
  </r>
  <r>
    <x v="11"/>
    <x v="0"/>
    <x v="2"/>
    <x v="0"/>
    <x v="0"/>
    <x v="1"/>
    <x v="8"/>
    <x v="95"/>
    <x v="0"/>
    <m/>
  </r>
  <r>
    <x v="11"/>
    <x v="0"/>
    <x v="2"/>
    <x v="0"/>
    <x v="0"/>
    <x v="1"/>
    <x v="8"/>
    <x v="77"/>
    <x v="0"/>
    <m/>
  </r>
  <r>
    <x v="11"/>
    <x v="0"/>
    <x v="2"/>
    <x v="0"/>
    <x v="0"/>
    <x v="1"/>
    <x v="8"/>
    <x v="4"/>
    <x v="0"/>
    <n v="1143"/>
  </r>
  <r>
    <x v="11"/>
    <x v="0"/>
    <x v="2"/>
    <x v="0"/>
    <x v="2"/>
    <x v="3"/>
    <x v="3"/>
    <x v="96"/>
    <x v="0"/>
    <m/>
  </r>
  <r>
    <x v="11"/>
    <x v="0"/>
    <x v="2"/>
    <x v="0"/>
    <x v="2"/>
    <x v="3"/>
    <x v="3"/>
    <x v="97"/>
    <x v="0"/>
    <n v="2987622"/>
  </r>
  <r>
    <x v="11"/>
    <x v="0"/>
    <x v="2"/>
    <x v="0"/>
    <x v="2"/>
    <x v="3"/>
    <x v="3"/>
    <x v="98"/>
    <x v="0"/>
    <m/>
  </r>
  <r>
    <x v="11"/>
    <x v="0"/>
    <x v="2"/>
    <x v="0"/>
    <x v="2"/>
    <x v="3"/>
    <x v="3"/>
    <x v="99"/>
    <x v="0"/>
    <n v="667170"/>
  </r>
  <r>
    <x v="11"/>
    <x v="0"/>
    <x v="2"/>
    <x v="0"/>
    <x v="2"/>
    <x v="3"/>
    <x v="20"/>
    <x v="49"/>
    <x v="0"/>
    <n v="545221.01"/>
  </r>
  <r>
    <x v="11"/>
    <x v="0"/>
    <x v="2"/>
    <x v="0"/>
    <x v="2"/>
    <x v="3"/>
    <x v="21"/>
    <x v="50"/>
    <x v="0"/>
    <m/>
  </r>
  <r>
    <x v="11"/>
    <x v="1"/>
    <x v="2"/>
    <x v="0"/>
    <x v="1"/>
    <x v="2"/>
    <x v="13"/>
    <x v="63"/>
    <x v="0"/>
    <n v="11015046"/>
  </r>
  <r>
    <x v="11"/>
    <x v="1"/>
    <x v="2"/>
    <x v="0"/>
    <x v="1"/>
    <x v="5"/>
    <x v="11"/>
    <x v="64"/>
    <x v="0"/>
    <n v="0"/>
  </r>
  <r>
    <x v="11"/>
    <x v="1"/>
    <x v="2"/>
    <x v="0"/>
    <x v="1"/>
    <x v="5"/>
    <x v="14"/>
    <x v="66"/>
    <x v="0"/>
    <m/>
  </r>
  <r>
    <x v="11"/>
    <x v="1"/>
    <x v="2"/>
    <x v="0"/>
    <x v="1"/>
    <x v="5"/>
    <x v="15"/>
    <x v="69"/>
    <x v="0"/>
    <m/>
  </r>
  <r>
    <x v="11"/>
    <x v="1"/>
    <x v="2"/>
    <x v="0"/>
    <x v="1"/>
    <x v="2"/>
    <x v="17"/>
    <x v="74"/>
    <x v="0"/>
    <m/>
  </r>
  <r>
    <x v="11"/>
    <x v="1"/>
    <x v="2"/>
    <x v="0"/>
    <x v="1"/>
    <x v="2"/>
    <x v="17"/>
    <x v="103"/>
    <x v="0"/>
    <n v="0"/>
  </r>
  <r>
    <x v="11"/>
    <x v="1"/>
    <x v="2"/>
    <x v="0"/>
    <x v="0"/>
    <x v="0"/>
    <x v="4"/>
    <x v="6"/>
    <x v="0"/>
    <n v="880000"/>
  </r>
  <r>
    <x v="11"/>
    <x v="1"/>
    <x v="2"/>
    <x v="0"/>
    <x v="0"/>
    <x v="0"/>
    <x v="4"/>
    <x v="7"/>
    <x v="0"/>
    <n v="102854"/>
  </r>
  <r>
    <x v="11"/>
    <x v="1"/>
    <x v="2"/>
    <x v="0"/>
    <x v="0"/>
    <x v="0"/>
    <x v="4"/>
    <x v="8"/>
    <x v="0"/>
    <n v="81872"/>
  </r>
  <r>
    <x v="11"/>
    <x v="1"/>
    <x v="2"/>
    <x v="0"/>
    <x v="0"/>
    <x v="0"/>
    <x v="4"/>
    <x v="9"/>
    <x v="0"/>
    <n v="9825"/>
  </r>
  <r>
    <x v="11"/>
    <x v="1"/>
    <x v="2"/>
    <x v="0"/>
    <x v="0"/>
    <x v="0"/>
    <x v="4"/>
    <x v="10"/>
    <x v="0"/>
    <n v="81872"/>
  </r>
  <r>
    <x v="11"/>
    <x v="1"/>
    <x v="2"/>
    <x v="0"/>
    <x v="0"/>
    <x v="0"/>
    <x v="4"/>
    <x v="11"/>
    <x v="0"/>
    <n v="36696"/>
  </r>
  <r>
    <x v="11"/>
    <x v="1"/>
    <x v="2"/>
    <x v="0"/>
    <x v="0"/>
    <x v="0"/>
    <x v="4"/>
    <x v="12"/>
    <x v="0"/>
    <n v="584000"/>
  </r>
  <r>
    <x v="11"/>
    <x v="1"/>
    <x v="2"/>
    <x v="0"/>
    <x v="0"/>
    <x v="0"/>
    <x v="4"/>
    <x v="56"/>
    <x v="0"/>
    <m/>
  </r>
  <r>
    <x v="11"/>
    <x v="1"/>
    <x v="2"/>
    <x v="0"/>
    <x v="0"/>
    <x v="0"/>
    <x v="4"/>
    <x v="13"/>
    <x v="0"/>
    <n v="4594"/>
  </r>
  <r>
    <x v="11"/>
    <x v="1"/>
    <x v="2"/>
    <x v="0"/>
    <x v="0"/>
    <x v="0"/>
    <x v="4"/>
    <x v="14"/>
    <x v="0"/>
    <n v="105600"/>
  </r>
  <r>
    <x v="11"/>
    <x v="1"/>
    <x v="2"/>
    <x v="0"/>
    <x v="0"/>
    <x v="0"/>
    <x v="4"/>
    <x v="15"/>
    <x v="0"/>
    <n v="35200"/>
  </r>
  <r>
    <x v="11"/>
    <x v="1"/>
    <x v="2"/>
    <x v="0"/>
    <x v="0"/>
    <x v="0"/>
    <x v="9"/>
    <x v="30"/>
    <x v="0"/>
    <n v="828116"/>
  </r>
  <r>
    <x v="11"/>
    <x v="1"/>
    <x v="2"/>
    <x v="0"/>
    <x v="0"/>
    <x v="0"/>
    <x v="5"/>
    <x v="70"/>
    <x v="0"/>
    <m/>
  </r>
  <r>
    <x v="11"/>
    <x v="1"/>
    <x v="2"/>
    <x v="0"/>
    <x v="0"/>
    <x v="0"/>
    <x v="5"/>
    <x v="102"/>
    <x v="0"/>
    <m/>
  </r>
  <r>
    <x v="11"/>
    <x v="1"/>
    <x v="2"/>
    <x v="0"/>
    <x v="0"/>
    <x v="0"/>
    <x v="5"/>
    <x v="71"/>
    <x v="0"/>
    <m/>
  </r>
  <r>
    <x v="11"/>
    <x v="1"/>
    <x v="2"/>
    <x v="0"/>
    <x v="0"/>
    <x v="0"/>
    <x v="5"/>
    <x v="78"/>
    <x v="0"/>
    <m/>
  </r>
  <r>
    <x v="11"/>
    <x v="1"/>
    <x v="2"/>
    <x v="0"/>
    <x v="0"/>
    <x v="0"/>
    <x v="6"/>
    <x v="17"/>
    <x v="0"/>
    <n v="829016"/>
  </r>
  <r>
    <x v="11"/>
    <x v="1"/>
    <x v="2"/>
    <x v="0"/>
    <x v="0"/>
    <x v="0"/>
    <x v="0"/>
    <x v="79"/>
    <x v="0"/>
    <m/>
  </r>
  <r>
    <x v="11"/>
    <x v="1"/>
    <x v="2"/>
    <x v="0"/>
    <x v="0"/>
    <x v="0"/>
    <x v="0"/>
    <x v="80"/>
    <x v="0"/>
    <n v="569980"/>
  </r>
  <r>
    <x v="11"/>
    <x v="1"/>
    <x v="2"/>
    <x v="0"/>
    <x v="0"/>
    <x v="0"/>
    <x v="12"/>
    <x v="81"/>
    <x v="0"/>
    <m/>
  </r>
  <r>
    <x v="11"/>
    <x v="1"/>
    <x v="2"/>
    <x v="0"/>
    <x v="0"/>
    <x v="0"/>
    <x v="12"/>
    <x v="82"/>
    <x v="0"/>
    <m/>
  </r>
  <r>
    <x v="11"/>
    <x v="1"/>
    <x v="2"/>
    <x v="0"/>
    <x v="0"/>
    <x v="0"/>
    <x v="12"/>
    <x v="83"/>
    <x v="0"/>
    <m/>
  </r>
  <r>
    <x v="11"/>
    <x v="1"/>
    <x v="2"/>
    <x v="0"/>
    <x v="0"/>
    <x v="0"/>
    <x v="12"/>
    <x v="84"/>
    <x v="0"/>
    <m/>
  </r>
  <r>
    <x v="11"/>
    <x v="1"/>
    <x v="2"/>
    <x v="0"/>
    <x v="0"/>
    <x v="0"/>
    <x v="19"/>
    <x v="100"/>
    <x v="0"/>
    <m/>
  </r>
  <r>
    <x v="11"/>
    <x v="1"/>
    <x v="2"/>
    <x v="0"/>
    <x v="0"/>
    <x v="0"/>
    <x v="16"/>
    <x v="86"/>
    <x v="0"/>
    <m/>
  </r>
  <r>
    <x v="11"/>
    <x v="1"/>
    <x v="2"/>
    <x v="0"/>
    <x v="0"/>
    <x v="0"/>
    <x v="2"/>
    <x v="87"/>
    <x v="0"/>
    <n v="304724"/>
  </r>
  <r>
    <x v="11"/>
    <x v="1"/>
    <x v="2"/>
    <x v="0"/>
    <x v="0"/>
    <x v="0"/>
    <x v="2"/>
    <x v="88"/>
    <x v="0"/>
    <m/>
  </r>
  <r>
    <x v="11"/>
    <x v="1"/>
    <x v="2"/>
    <x v="0"/>
    <x v="0"/>
    <x v="0"/>
    <x v="2"/>
    <x v="89"/>
    <x v="0"/>
    <m/>
  </r>
  <r>
    <x v="11"/>
    <x v="1"/>
    <x v="2"/>
    <x v="0"/>
    <x v="0"/>
    <x v="0"/>
    <x v="2"/>
    <x v="90"/>
    <x v="0"/>
    <m/>
  </r>
  <r>
    <x v="11"/>
    <x v="1"/>
    <x v="2"/>
    <x v="0"/>
    <x v="0"/>
    <x v="0"/>
    <x v="2"/>
    <x v="91"/>
    <x v="0"/>
    <m/>
  </r>
  <r>
    <x v="11"/>
    <x v="1"/>
    <x v="2"/>
    <x v="0"/>
    <x v="0"/>
    <x v="0"/>
    <x v="2"/>
    <x v="92"/>
    <x v="0"/>
    <m/>
  </r>
  <r>
    <x v="11"/>
    <x v="1"/>
    <x v="2"/>
    <x v="0"/>
    <x v="0"/>
    <x v="0"/>
    <x v="2"/>
    <x v="93"/>
    <x v="0"/>
    <m/>
  </r>
  <r>
    <x v="11"/>
    <x v="1"/>
    <x v="2"/>
    <x v="0"/>
    <x v="0"/>
    <x v="1"/>
    <x v="7"/>
    <x v="34"/>
    <x v="0"/>
    <n v="48440"/>
  </r>
  <r>
    <x v="11"/>
    <x v="1"/>
    <x v="2"/>
    <x v="0"/>
    <x v="0"/>
    <x v="1"/>
    <x v="7"/>
    <x v="20"/>
    <x v="0"/>
    <n v="127097.8"/>
  </r>
  <r>
    <x v="11"/>
    <x v="1"/>
    <x v="2"/>
    <x v="0"/>
    <x v="0"/>
    <x v="1"/>
    <x v="7"/>
    <x v="101"/>
    <x v="0"/>
    <n v="1000"/>
  </r>
  <r>
    <x v="11"/>
    <x v="1"/>
    <x v="2"/>
    <x v="0"/>
    <x v="0"/>
    <x v="1"/>
    <x v="7"/>
    <x v="55"/>
    <x v="0"/>
    <m/>
  </r>
  <r>
    <x v="11"/>
    <x v="1"/>
    <x v="2"/>
    <x v="0"/>
    <x v="0"/>
    <x v="1"/>
    <x v="8"/>
    <x v="22"/>
    <x v="0"/>
    <n v="33767.22"/>
  </r>
  <r>
    <x v="11"/>
    <x v="1"/>
    <x v="2"/>
    <x v="0"/>
    <x v="0"/>
    <x v="1"/>
    <x v="8"/>
    <x v="94"/>
    <x v="0"/>
    <n v="12800"/>
  </r>
  <r>
    <x v="11"/>
    <x v="1"/>
    <x v="2"/>
    <x v="0"/>
    <x v="0"/>
    <x v="1"/>
    <x v="8"/>
    <x v="95"/>
    <x v="0"/>
    <m/>
  </r>
  <r>
    <x v="11"/>
    <x v="1"/>
    <x v="2"/>
    <x v="0"/>
    <x v="0"/>
    <x v="1"/>
    <x v="8"/>
    <x v="77"/>
    <x v="0"/>
    <m/>
  </r>
  <r>
    <x v="11"/>
    <x v="1"/>
    <x v="2"/>
    <x v="0"/>
    <x v="0"/>
    <x v="1"/>
    <x v="8"/>
    <x v="4"/>
    <x v="0"/>
    <n v="1143"/>
  </r>
  <r>
    <x v="11"/>
    <x v="1"/>
    <x v="2"/>
    <x v="0"/>
    <x v="2"/>
    <x v="3"/>
    <x v="3"/>
    <x v="96"/>
    <x v="0"/>
    <n v="1872557.82"/>
  </r>
  <r>
    <x v="11"/>
    <x v="1"/>
    <x v="2"/>
    <x v="0"/>
    <x v="2"/>
    <x v="3"/>
    <x v="3"/>
    <x v="97"/>
    <x v="0"/>
    <m/>
  </r>
  <r>
    <x v="11"/>
    <x v="1"/>
    <x v="2"/>
    <x v="0"/>
    <x v="2"/>
    <x v="3"/>
    <x v="3"/>
    <x v="98"/>
    <x v="0"/>
    <m/>
  </r>
  <r>
    <x v="11"/>
    <x v="1"/>
    <x v="2"/>
    <x v="0"/>
    <x v="2"/>
    <x v="3"/>
    <x v="3"/>
    <x v="99"/>
    <x v="0"/>
    <m/>
  </r>
  <r>
    <x v="11"/>
    <x v="1"/>
    <x v="2"/>
    <x v="0"/>
    <x v="2"/>
    <x v="3"/>
    <x v="3"/>
    <x v="49"/>
    <x v="0"/>
    <m/>
  </r>
  <r>
    <x v="11"/>
    <x v="1"/>
    <x v="2"/>
    <x v="0"/>
    <x v="2"/>
    <x v="3"/>
    <x v="3"/>
    <x v="50"/>
    <x v="0"/>
    <m/>
  </r>
  <r>
    <x v="0"/>
    <x v="0"/>
    <x v="2"/>
    <x v="0"/>
    <x v="1"/>
    <x v="2"/>
    <x v="13"/>
    <x v="63"/>
    <x v="0"/>
    <n v="19077077"/>
  </r>
  <r>
    <x v="0"/>
    <x v="0"/>
    <x v="2"/>
    <x v="0"/>
    <x v="1"/>
    <x v="5"/>
    <x v="11"/>
    <x v="64"/>
    <x v="0"/>
    <m/>
  </r>
  <r>
    <x v="0"/>
    <x v="0"/>
    <x v="2"/>
    <x v="0"/>
    <x v="1"/>
    <x v="5"/>
    <x v="14"/>
    <x v="66"/>
    <x v="0"/>
    <m/>
  </r>
  <r>
    <x v="0"/>
    <x v="0"/>
    <x v="2"/>
    <x v="0"/>
    <x v="1"/>
    <x v="5"/>
    <x v="15"/>
    <x v="69"/>
    <x v="0"/>
    <m/>
  </r>
  <r>
    <x v="0"/>
    <x v="0"/>
    <x v="2"/>
    <x v="0"/>
    <x v="1"/>
    <x v="2"/>
    <x v="17"/>
    <x v="74"/>
    <x v="0"/>
    <m/>
  </r>
  <r>
    <x v="0"/>
    <x v="0"/>
    <x v="2"/>
    <x v="0"/>
    <x v="1"/>
    <x v="2"/>
    <x v="17"/>
    <x v="103"/>
    <x v="0"/>
    <n v="-80885"/>
  </r>
  <r>
    <x v="0"/>
    <x v="0"/>
    <x v="2"/>
    <x v="0"/>
    <x v="1"/>
    <x v="2"/>
    <x v="0"/>
    <x v="104"/>
    <x v="0"/>
    <n v="10000"/>
  </r>
  <r>
    <x v="0"/>
    <x v="0"/>
    <x v="2"/>
    <x v="0"/>
    <x v="0"/>
    <x v="0"/>
    <x v="4"/>
    <x v="6"/>
    <x v="0"/>
    <n v="880000"/>
  </r>
  <r>
    <x v="0"/>
    <x v="0"/>
    <x v="2"/>
    <x v="0"/>
    <x v="0"/>
    <x v="0"/>
    <x v="4"/>
    <x v="7"/>
    <x v="0"/>
    <n v="102854"/>
  </r>
  <r>
    <x v="0"/>
    <x v="0"/>
    <x v="2"/>
    <x v="0"/>
    <x v="0"/>
    <x v="0"/>
    <x v="4"/>
    <x v="8"/>
    <x v="0"/>
    <n v="81872"/>
  </r>
  <r>
    <x v="0"/>
    <x v="0"/>
    <x v="2"/>
    <x v="0"/>
    <x v="0"/>
    <x v="0"/>
    <x v="4"/>
    <x v="9"/>
    <x v="0"/>
    <n v="9825"/>
  </r>
  <r>
    <x v="0"/>
    <x v="0"/>
    <x v="2"/>
    <x v="0"/>
    <x v="0"/>
    <x v="0"/>
    <x v="4"/>
    <x v="10"/>
    <x v="0"/>
    <n v="81872"/>
  </r>
  <r>
    <x v="0"/>
    <x v="0"/>
    <x v="2"/>
    <x v="0"/>
    <x v="0"/>
    <x v="0"/>
    <x v="4"/>
    <x v="11"/>
    <x v="0"/>
    <n v="36696"/>
  </r>
  <r>
    <x v="0"/>
    <x v="0"/>
    <x v="2"/>
    <x v="0"/>
    <x v="0"/>
    <x v="0"/>
    <x v="4"/>
    <x v="12"/>
    <x v="0"/>
    <n v="584000"/>
  </r>
  <r>
    <x v="0"/>
    <x v="0"/>
    <x v="2"/>
    <x v="0"/>
    <x v="0"/>
    <x v="0"/>
    <x v="4"/>
    <x v="56"/>
    <x v="0"/>
    <m/>
  </r>
  <r>
    <x v="0"/>
    <x v="0"/>
    <x v="2"/>
    <x v="0"/>
    <x v="0"/>
    <x v="0"/>
    <x v="4"/>
    <x v="13"/>
    <x v="0"/>
    <n v="4594"/>
  </r>
  <r>
    <x v="0"/>
    <x v="0"/>
    <x v="2"/>
    <x v="0"/>
    <x v="0"/>
    <x v="0"/>
    <x v="4"/>
    <x v="14"/>
    <x v="0"/>
    <n v="105600"/>
  </r>
  <r>
    <x v="0"/>
    <x v="0"/>
    <x v="2"/>
    <x v="0"/>
    <x v="0"/>
    <x v="0"/>
    <x v="4"/>
    <x v="15"/>
    <x v="0"/>
    <n v="35200"/>
  </r>
  <r>
    <x v="0"/>
    <x v="0"/>
    <x v="2"/>
    <x v="0"/>
    <x v="0"/>
    <x v="0"/>
    <x v="9"/>
    <x v="30"/>
    <x v="0"/>
    <n v="414058"/>
  </r>
  <r>
    <x v="0"/>
    <x v="0"/>
    <x v="2"/>
    <x v="0"/>
    <x v="0"/>
    <x v="0"/>
    <x v="5"/>
    <x v="70"/>
    <x v="0"/>
    <m/>
  </r>
  <r>
    <x v="0"/>
    <x v="0"/>
    <x v="2"/>
    <x v="0"/>
    <x v="0"/>
    <x v="0"/>
    <x v="5"/>
    <x v="102"/>
    <x v="0"/>
    <m/>
  </r>
  <r>
    <x v="0"/>
    <x v="0"/>
    <x v="2"/>
    <x v="0"/>
    <x v="0"/>
    <x v="0"/>
    <x v="5"/>
    <x v="71"/>
    <x v="0"/>
    <n v="100"/>
  </r>
  <r>
    <x v="0"/>
    <x v="0"/>
    <x v="2"/>
    <x v="0"/>
    <x v="0"/>
    <x v="0"/>
    <x v="5"/>
    <x v="78"/>
    <x v="0"/>
    <m/>
  </r>
  <r>
    <x v="0"/>
    <x v="0"/>
    <x v="2"/>
    <x v="0"/>
    <x v="0"/>
    <x v="0"/>
    <x v="6"/>
    <x v="17"/>
    <x v="0"/>
    <n v="829016"/>
  </r>
  <r>
    <x v="0"/>
    <x v="0"/>
    <x v="2"/>
    <x v="0"/>
    <x v="0"/>
    <x v="0"/>
    <x v="0"/>
    <x v="79"/>
    <x v="0"/>
    <m/>
  </r>
  <r>
    <x v="0"/>
    <x v="0"/>
    <x v="2"/>
    <x v="0"/>
    <x v="0"/>
    <x v="0"/>
    <x v="0"/>
    <x v="80"/>
    <x v="0"/>
    <n v="319980"/>
  </r>
  <r>
    <x v="0"/>
    <x v="0"/>
    <x v="2"/>
    <x v="0"/>
    <x v="0"/>
    <x v="0"/>
    <x v="0"/>
    <x v="84"/>
    <x v="0"/>
    <n v="150283"/>
  </r>
  <r>
    <x v="0"/>
    <x v="0"/>
    <x v="2"/>
    <x v="0"/>
    <x v="0"/>
    <x v="0"/>
    <x v="12"/>
    <x v="81"/>
    <x v="0"/>
    <m/>
  </r>
  <r>
    <x v="0"/>
    <x v="0"/>
    <x v="2"/>
    <x v="0"/>
    <x v="0"/>
    <x v="0"/>
    <x v="12"/>
    <x v="82"/>
    <x v="0"/>
    <m/>
  </r>
  <r>
    <x v="0"/>
    <x v="0"/>
    <x v="2"/>
    <x v="0"/>
    <x v="0"/>
    <x v="0"/>
    <x v="12"/>
    <x v="83"/>
    <x v="0"/>
    <m/>
  </r>
  <r>
    <x v="0"/>
    <x v="0"/>
    <x v="2"/>
    <x v="0"/>
    <x v="0"/>
    <x v="0"/>
    <x v="12"/>
    <x v="84"/>
    <x v="0"/>
    <m/>
  </r>
  <r>
    <x v="0"/>
    <x v="0"/>
    <x v="2"/>
    <x v="0"/>
    <x v="0"/>
    <x v="0"/>
    <x v="19"/>
    <x v="100"/>
    <x v="0"/>
    <m/>
  </r>
  <r>
    <x v="0"/>
    <x v="0"/>
    <x v="2"/>
    <x v="0"/>
    <x v="0"/>
    <x v="0"/>
    <x v="16"/>
    <x v="86"/>
    <x v="0"/>
    <m/>
  </r>
  <r>
    <x v="0"/>
    <x v="0"/>
    <x v="2"/>
    <x v="0"/>
    <x v="0"/>
    <x v="0"/>
    <x v="22"/>
    <x v="105"/>
    <x v="0"/>
    <n v="1560000"/>
  </r>
  <r>
    <x v="0"/>
    <x v="0"/>
    <x v="2"/>
    <x v="0"/>
    <x v="0"/>
    <x v="0"/>
    <x v="2"/>
    <x v="87"/>
    <x v="0"/>
    <n v="238000"/>
  </r>
  <r>
    <x v="0"/>
    <x v="0"/>
    <x v="2"/>
    <x v="0"/>
    <x v="0"/>
    <x v="0"/>
    <x v="2"/>
    <x v="88"/>
    <x v="0"/>
    <n v="45933.33"/>
  </r>
  <r>
    <x v="0"/>
    <x v="0"/>
    <x v="2"/>
    <x v="0"/>
    <x v="0"/>
    <x v="0"/>
    <x v="2"/>
    <x v="89"/>
    <x v="0"/>
    <m/>
  </r>
  <r>
    <x v="0"/>
    <x v="0"/>
    <x v="2"/>
    <x v="0"/>
    <x v="0"/>
    <x v="0"/>
    <x v="2"/>
    <x v="90"/>
    <x v="0"/>
    <m/>
  </r>
  <r>
    <x v="0"/>
    <x v="0"/>
    <x v="2"/>
    <x v="0"/>
    <x v="0"/>
    <x v="0"/>
    <x v="2"/>
    <x v="91"/>
    <x v="0"/>
    <n v="25600"/>
  </r>
  <r>
    <x v="0"/>
    <x v="0"/>
    <x v="2"/>
    <x v="0"/>
    <x v="0"/>
    <x v="0"/>
    <x v="2"/>
    <x v="92"/>
    <x v="0"/>
    <m/>
  </r>
  <r>
    <x v="0"/>
    <x v="0"/>
    <x v="2"/>
    <x v="0"/>
    <x v="0"/>
    <x v="0"/>
    <x v="2"/>
    <x v="93"/>
    <x v="0"/>
    <m/>
  </r>
  <r>
    <x v="0"/>
    <x v="0"/>
    <x v="2"/>
    <x v="0"/>
    <x v="0"/>
    <x v="1"/>
    <x v="7"/>
    <x v="34"/>
    <x v="0"/>
    <n v="67040"/>
  </r>
  <r>
    <x v="0"/>
    <x v="0"/>
    <x v="2"/>
    <x v="0"/>
    <x v="0"/>
    <x v="1"/>
    <x v="7"/>
    <x v="20"/>
    <x v="0"/>
    <n v="77197.45"/>
  </r>
  <r>
    <x v="0"/>
    <x v="0"/>
    <x v="2"/>
    <x v="0"/>
    <x v="0"/>
    <x v="1"/>
    <x v="7"/>
    <x v="101"/>
    <x v="0"/>
    <m/>
  </r>
  <r>
    <x v="0"/>
    <x v="0"/>
    <x v="2"/>
    <x v="0"/>
    <x v="0"/>
    <x v="1"/>
    <x v="7"/>
    <x v="55"/>
    <x v="0"/>
    <m/>
  </r>
  <r>
    <x v="0"/>
    <x v="0"/>
    <x v="2"/>
    <x v="0"/>
    <x v="0"/>
    <x v="1"/>
    <x v="8"/>
    <x v="22"/>
    <x v="0"/>
    <n v="63356.08"/>
  </r>
  <r>
    <x v="0"/>
    <x v="0"/>
    <x v="2"/>
    <x v="0"/>
    <x v="0"/>
    <x v="1"/>
    <x v="8"/>
    <x v="94"/>
    <x v="0"/>
    <n v="6401"/>
  </r>
  <r>
    <x v="0"/>
    <x v="0"/>
    <x v="2"/>
    <x v="0"/>
    <x v="0"/>
    <x v="1"/>
    <x v="8"/>
    <x v="95"/>
    <x v="0"/>
    <m/>
  </r>
  <r>
    <x v="0"/>
    <x v="0"/>
    <x v="2"/>
    <x v="0"/>
    <x v="0"/>
    <x v="1"/>
    <x v="8"/>
    <x v="77"/>
    <x v="0"/>
    <m/>
  </r>
  <r>
    <x v="0"/>
    <x v="0"/>
    <x v="2"/>
    <x v="0"/>
    <x v="0"/>
    <x v="1"/>
    <x v="8"/>
    <x v="4"/>
    <x v="0"/>
    <n v="812980.44"/>
  </r>
  <r>
    <x v="0"/>
    <x v="0"/>
    <x v="2"/>
    <x v="0"/>
    <x v="2"/>
    <x v="3"/>
    <x v="3"/>
    <x v="96"/>
    <x v="0"/>
    <m/>
  </r>
  <r>
    <x v="0"/>
    <x v="0"/>
    <x v="2"/>
    <x v="0"/>
    <x v="2"/>
    <x v="3"/>
    <x v="3"/>
    <x v="97"/>
    <x v="0"/>
    <n v="3987581"/>
  </r>
  <r>
    <x v="0"/>
    <x v="0"/>
    <x v="2"/>
    <x v="0"/>
    <x v="2"/>
    <x v="3"/>
    <x v="3"/>
    <x v="98"/>
    <x v="0"/>
    <m/>
  </r>
  <r>
    <x v="0"/>
    <x v="0"/>
    <x v="2"/>
    <x v="0"/>
    <x v="2"/>
    <x v="3"/>
    <x v="3"/>
    <x v="99"/>
    <x v="0"/>
    <n v="280000"/>
  </r>
  <r>
    <x v="0"/>
    <x v="0"/>
    <x v="2"/>
    <x v="0"/>
    <x v="2"/>
    <x v="3"/>
    <x v="20"/>
    <x v="49"/>
    <x v="0"/>
    <n v="178600"/>
  </r>
  <r>
    <x v="0"/>
    <x v="0"/>
    <x v="2"/>
    <x v="0"/>
    <x v="2"/>
    <x v="3"/>
    <x v="21"/>
    <x v="50"/>
    <x v="0"/>
    <m/>
  </r>
  <r>
    <x v="0"/>
    <x v="1"/>
    <x v="2"/>
    <x v="0"/>
    <x v="1"/>
    <x v="2"/>
    <x v="13"/>
    <x v="63"/>
    <x v="0"/>
    <n v="18996192"/>
  </r>
  <r>
    <x v="0"/>
    <x v="1"/>
    <x v="2"/>
    <x v="0"/>
    <x v="1"/>
    <x v="5"/>
    <x v="11"/>
    <x v="64"/>
    <x v="0"/>
    <m/>
  </r>
  <r>
    <x v="0"/>
    <x v="1"/>
    <x v="2"/>
    <x v="0"/>
    <x v="1"/>
    <x v="5"/>
    <x v="14"/>
    <x v="66"/>
    <x v="0"/>
    <m/>
  </r>
  <r>
    <x v="0"/>
    <x v="1"/>
    <x v="2"/>
    <x v="0"/>
    <x v="1"/>
    <x v="5"/>
    <x v="15"/>
    <x v="69"/>
    <x v="0"/>
    <m/>
  </r>
  <r>
    <x v="0"/>
    <x v="1"/>
    <x v="2"/>
    <x v="0"/>
    <x v="1"/>
    <x v="2"/>
    <x v="17"/>
    <x v="74"/>
    <x v="0"/>
    <m/>
  </r>
  <r>
    <x v="0"/>
    <x v="1"/>
    <x v="2"/>
    <x v="0"/>
    <x v="1"/>
    <x v="2"/>
    <x v="17"/>
    <x v="103"/>
    <x v="0"/>
    <m/>
  </r>
  <r>
    <x v="0"/>
    <x v="1"/>
    <x v="2"/>
    <x v="0"/>
    <x v="1"/>
    <x v="5"/>
    <x v="0"/>
    <x v="104"/>
    <x v="0"/>
    <m/>
  </r>
  <r>
    <x v="0"/>
    <x v="1"/>
    <x v="2"/>
    <x v="0"/>
    <x v="0"/>
    <x v="0"/>
    <x v="4"/>
    <x v="6"/>
    <x v="0"/>
    <n v="880000"/>
  </r>
  <r>
    <x v="0"/>
    <x v="1"/>
    <x v="2"/>
    <x v="0"/>
    <x v="0"/>
    <x v="0"/>
    <x v="4"/>
    <x v="7"/>
    <x v="0"/>
    <n v="102854"/>
  </r>
  <r>
    <x v="0"/>
    <x v="1"/>
    <x v="2"/>
    <x v="0"/>
    <x v="0"/>
    <x v="0"/>
    <x v="4"/>
    <x v="8"/>
    <x v="0"/>
    <n v="81872"/>
  </r>
  <r>
    <x v="0"/>
    <x v="1"/>
    <x v="2"/>
    <x v="0"/>
    <x v="0"/>
    <x v="0"/>
    <x v="4"/>
    <x v="9"/>
    <x v="0"/>
    <n v="9825"/>
  </r>
  <r>
    <x v="0"/>
    <x v="1"/>
    <x v="2"/>
    <x v="0"/>
    <x v="0"/>
    <x v="0"/>
    <x v="4"/>
    <x v="10"/>
    <x v="0"/>
    <n v="81872"/>
  </r>
  <r>
    <x v="0"/>
    <x v="1"/>
    <x v="2"/>
    <x v="0"/>
    <x v="0"/>
    <x v="0"/>
    <x v="4"/>
    <x v="11"/>
    <x v="0"/>
    <n v="36696"/>
  </r>
  <r>
    <x v="0"/>
    <x v="1"/>
    <x v="2"/>
    <x v="0"/>
    <x v="0"/>
    <x v="0"/>
    <x v="4"/>
    <x v="12"/>
    <x v="0"/>
    <n v="584000"/>
  </r>
  <r>
    <x v="0"/>
    <x v="1"/>
    <x v="2"/>
    <x v="0"/>
    <x v="0"/>
    <x v="0"/>
    <x v="4"/>
    <x v="56"/>
    <x v="0"/>
    <m/>
  </r>
  <r>
    <x v="0"/>
    <x v="1"/>
    <x v="2"/>
    <x v="0"/>
    <x v="0"/>
    <x v="0"/>
    <x v="4"/>
    <x v="13"/>
    <x v="0"/>
    <n v="4594"/>
  </r>
  <r>
    <x v="0"/>
    <x v="1"/>
    <x v="2"/>
    <x v="0"/>
    <x v="0"/>
    <x v="0"/>
    <x v="4"/>
    <x v="14"/>
    <x v="0"/>
    <n v="105600"/>
  </r>
  <r>
    <x v="0"/>
    <x v="1"/>
    <x v="2"/>
    <x v="0"/>
    <x v="0"/>
    <x v="0"/>
    <x v="4"/>
    <x v="15"/>
    <x v="0"/>
    <n v="35200"/>
  </r>
  <r>
    <x v="0"/>
    <x v="1"/>
    <x v="2"/>
    <x v="0"/>
    <x v="0"/>
    <x v="0"/>
    <x v="9"/>
    <x v="30"/>
    <x v="0"/>
    <n v="414058"/>
  </r>
  <r>
    <x v="0"/>
    <x v="1"/>
    <x v="2"/>
    <x v="0"/>
    <x v="0"/>
    <x v="0"/>
    <x v="5"/>
    <x v="70"/>
    <x v="0"/>
    <m/>
  </r>
  <r>
    <x v="0"/>
    <x v="1"/>
    <x v="2"/>
    <x v="0"/>
    <x v="0"/>
    <x v="0"/>
    <x v="5"/>
    <x v="102"/>
    <x v="0"/>
    <m/>
  </r>
  <r>
    <x v="0"/>
    <x v="1"/>
    <x v="2"/>
    <x v="0"/>
    <x v="0"/>
    <x v="0"/>
    <x v="5"/>
    <x v="71"/>
    <x v="0"/>
    <n v="100"/>
  </r>
  <r>
    <x v="0"/>
    <x v="1"/>
    <x v="2"/>
    <x v="0"/>
    <x v="0"/>
    <x v="0"/>
    <x v="5"/>
    <x v="78"/>
    <x v="0"/>
    <m/>
  </r>
  <r>
    <x v="0"/>
    <x v="1"/>
    <x v="2"/>
    <x v="0"/>
    <x v="0"/>
    <x v="0"/>
    <x v="6"/>
    <x v="17"/>
    <x v="0"/>
    <n v="829016"/>
  </r>
  <r>
    <x v="0"/>
    <x v="1"/>
    <x v="2"/>
    <x v="0"/>
    <x v="0"/>
    <x v="0"/>
    <x v="0"/>
    <x v="79"/>
    <x v="0"/>
    <m/>
  </r>
  <r>
    <x v="0"/>
    <x v="1"/>
    <x v="2"/>
    <x v="0"/>
    <x v="0"/>
    <x v="0"/>
    <x v="0"/>
    <x v="80"/>
    <x v="0"/>
    <n v="319980"/>
  </r>
  <r>
    <x v="0"/>
    <x v="1"/>
    <x v="2"/>
    <x v="0"/>
    <x v="0"/>
    <x v="0"/>
    <x v="0"/>
    <x v="84"/>
    <x v="0"/>
    <n v="150283"/>
  </r>
  <r>
    <x v="0"/>
    <x v="1"/>
    <x v="2"/>
    <x v="0"/>
    <x v="0"/>
    <x v="0"/>
    <x v="12"/>
    <x v="81"/>
    <x v="0"/>
    <m/>
  </r>
  <r>
    <x v="0"/>
    <x v="1"/>
    <x v="2"/>
    <x v="0"/>
    <x v="0"/>
    <x v="0"/>
    <x v="12"/>
    <x v="82"/>
    <x v="0"/>
    <m/>
  </r>
  <r>
    <x v="0"/>
    <x v="1"/>
    <x v="2"/>
    <x v="0"/>
    <x v="0"/>
    <x v="0"/>
    <x v="12"/>
    <x v="83"/>
    <x v="0"/>
    <m/>
  </r>
  <r>
    <x v="0"/>
    <x v="1"/>
    <x v="2"/>
    <x v="0"/>
    <x v="0"/>
    <x v="0"/>
    <x v="12"/>
    <x v="84"/>
    <x v="0"/>
    <m/>
  </r>
  <r>
    <x v="0"/>
    <x v="1"/>
    <x v="2"/>
    <x v="0"/>
    <x v="0"/>
    <x v="0"/>
    <x v="19"/>
    <x v="100"/>
    <x v="0"/>
    <m/>
  </r>
  <r>
    <x v="0"/>
    <x v="1"/>
    <x v="2"/>
    <x v="0"/>
    <x v="0"/>
    <x v="0"/>
    <x v="16"/>
    <x v="86"/>
    <x v="0"/>
    <m/>
  </r>
  <r>
    <x v="0"/>
    <x v="1"/>
    <x v="2"/>
    <x v="0"/>
    <x v="0"/>
    <x v="0"/>
    <x v="22"/>
    <x v="105"/>
    <x v="0"/>
    <n v="0"/>
  </r>
  <r>
    <x v="0"/>
    <x v="1"/>
    <x v="2"/>
    <x v="0"/>
    <x v="0"/>
    <x v="0"/>
    <x v="2"/>
    <x v="87"/>
    <x v="0"/>
    <n v="238000"/>
  </r>
  <r>
    <x v="0"/>
    <x v="1"/>
    <x v="2"/>
    <x v="0"/>
    <x v="0"/>
    <x v="0"/>
    <x v="2"/>
    <x v="88"/>
    <x v="0"/>
    <n v="45933.33"/>
  </r>
  <r>
    <x v="0"/>
    <x v="1"/>
    <x v="2"/>
    <x v="0"/>
    <x v="0"/>
    <x v="0"/>
    <x v="2"/>
    <x v="89"/>
    <x v="0"/>
    <m/>
  </r>
  <r>
    <x v="0"/>
    <x v="1"/>
    <x v="2"/>
    <x v="0"/>
    <x v="0"/>
    <x v="0"/>
    <x v="2"/>
    <x v="90"/>
    <x v="0"/>
    <m/>
  </r>
  <r>
    <x v="0"/>
    <x v="1"/>
    <x v="2"/>
    <x v="0"/>
    <x v="0"/>
    <x v="0"/>
    <x v="2"/>
    <x v="91"/>
    <x v="0"/>
    <n v="25600"/>
  </r>
  <r>
    <x v="0"/>
    <x v="1"/>
    <x v="2"/>
    <x v="0"/>
    <x v="0"/>
    <x v="0"/>
    <x v="2"/>
    <x v="92"/>
    <x v="0"/>
    <m/>
  </r>
  <r>
    <x v="0"/>
    <x v="1"/>
    <x v="2"/>
    <x v="0"/>
    <x v="0"/>
    <x v="0"/>
    <x v="2"/>
    <x v="93"/>
    <x v="0"/>
    <m/>
  </r>
  <r>
    <x v="0"/>
    <x v="1"/>
    <x v="2"/>
    <x v="0"/>
    <x v="0"/>
    <x v="1"/>
    <x v="7"/>
    <x v="34"/>
    <x v="0"/>
    <n v="67040"/>
  </r>
  <r>
    <x v="0"/>
    <x v="1"/>
    <x v="2"/>
    <x v="0"/>
    <x v="0"/>
    <x v="1"/>
    <x v="7"/>
    <x v="20"/>
    <x v="0"/>
    <n v="77197.45"/>
  </r>
  <r>
    <x v="0"/>
    <x v="1"/>
    <x v="2"/>
    <x v="0"/>
    <x v="0"/>
    <x v="1"/>
    <x v="7"/>
    <x v="101"/>
    <x v="0"/>
    <m/>
  </r>
  <r>
    <x v="0"/>
    <x v="1"/>
    <x v="2"/>
    <x v="0"/>
    <x v="0"/>
    <x v="1"/>
    <x v="7"/>
    <x v="55"/>
    <x v="0"/>
    <m/>
  </r>
  <r>
    <x v="0"/>
    <x v="1"/>
    <x v="2"/>
    <x v="0"/>
    <x v="0"/>
    <x v="1"/>
    <x v="8"/>
    <x v="22"/>
    <x v="0"/>
    <n v="63356.08"/>
  </r>
  <r>
    <x v="0"/>
    <x v="1"/>
    <x v="2"/>
    <x v="0"/>
    <x v="0"/>
    <x v="1"/>
    <x v="8"/>
    <x v="94"/>
    <x v="0"/>
    <n v="6401"/>
  </r>
  <r>
    <x v="0"/>
    <x v="1"/>
    <x v="2"/>
    <x v="0"/>
    <x v="0"/>
    <x v="1"/>
    <x v="8"/>
    <x v="95"/>
    <x v="0"/>
    <m/>
  </r>
  <r>
    <x v="0"/>
    <x v="1"/>
    <x v="2"/>
    <x v="0"/>
    <x v="0"/>
    <x v="1"/>
    <x v="8"/>
    <x v="77"/>
    <x v="0"/>
    <m/>
  </r>
  <r>
    <x v="0"/>
    <x v="1"/>
    <x v="2"/>
    <x v="0"/>
    <x v="0"/>
    <x v="1"/>
    <x v="8"/>
    <x v="4"/>
    <x v="0"/>
    <n v="173160"/>
  </r>
  <r>
    <x v="0"/>
    <x v="1"/>
    <x v="2"/>
    <x v="0"/>
    <x v="2"/>
    <x v="3"/>
    <x v="3"/>
    <x v="96"/>
    <x v="0"/>
    <n v="3229352.64"/>
  </r>
  <r>
    <x v="0"/>
    <x v="1"/>
    <x v="2"/>
    <x v="0"/>
    <x v="2"/>
    <x v="3"/>
    <x v="3"/>
    <x v="97"/>
    <x v="0"/>
    <m/>
  </r>
  <r>
    <x v="0"/>
    <x v="1"/>
    <x v="2"/>
    <x v="0"/>
    <x v="2"/>
    <x v="3"/>
    <x v="3"/>
    <x v="98"/>
    <x v="0"/>
    <m/>
  </r>
  <r>
    <x v="0"/>
    <x v="1"/>
    <x v="2"/>
    <x v="0"/>
    <x v="2"/>
    <x v="3"/>
    <x v="3"/>
    <x v="99"/>
    <x v="0"/>
    <m/>
  </r>
  <r>
    <x v="0"/>
    <x v="1"/>
    <x v="2"/>
    <x v="0"/>
    <x v="2"/>
    <x v="3"/>
    <x v="3"/>
    <x v="49"/>
    <x v="0"/>
    <m/>
  </r>
  <r>
    <x v="0"/>
    <x v="1"/>
    <x v="2"/>
    <x v="0"/>
    <x v="2"/>
    <x v="3"/>
    <x v="3"/>
    <x v="50"/>
    <x v="0"/>
    <m/>
  </r>
  <r>
    <x v="1"/>
    <x v="0"/>
    <x v="2"/>
    <x v="0"/>
    <x v="1"/>
    <x v="2"/>
    <x v="13"/>
    <x v="63"/>
    <x v="0"/>
    <n v="20746642.510000002"/>
  </r>
  <r>
    <x v="1"/>
    <x v="0"/>
    <x v="2"/>
    <x v="0"/>
    <x v="1"/>
    <x v="5"/>
    <x v="11"/>
    <x v="64"/>
    <x v="0"/>
    <n v="-546.67999999999995"/>
  </r>
  <r>
    <x v="1"/>
    <x v="0"/>
    <x v="2"/>
    <x v="0"/>
    <x v="1"/>
    <x v="5"/>
    <x v="14"/>
    <x v="66"/>
    <x v="0"/>
    <m/>
  </r>
  <r>
    <x v="1"/>
    <x v="0"/>
    <x v="2"/>
    <x v="0"/>
    <x v="1"/>
    <x v="5"/>
    <x v="15"/>
    <x v="69"/>
    <x v="0"/>
    <m/>
  </r>
  <r>
    <x v="1"/>
    <x v="0"/>
    <x v="2"/>
    <x v="0"/>
    <x v="1"/>
    <x v="2"/>
    <x v="17"/>
    <x v="74"/>
    <x v="0"/>
    <m/>
  </r>
  <r>
    <x v="1"/>
    <x v="0"/>
    <x v="2"/>
    <x v="0"/>
    <x v="1"/>
    <x v="2"/>
    <x v="17"/>
    <x v="103"/>
    <x v="0"/>
    <m/>
  </r>
  <r>
    <x v="1"/>
    <x v="0"/>
    <x v="2"/>
    <x v="0"/>
    <x v="1"/>
    <x v="2"/>
    <x v="0"/>
    <x v="104"/>
    <x v="0"/>
    <n v="19000"/>
  </r>
  <r>
    <x v="1"/>
    <x v="0"/>
    <x v="2"/>
    <x v="0"/>
    <x v="1"/>
    <x v="5"/>
    <x v="7"/>
    <x v="106"/>
    <x v="0"/>
    <n v="-12469"/>
  </r>
  <r>
    <x v="1"/>
    <x v="0"/>
    <x v="2"/>
    <x v="0"/>
    <x v="0"/>
    <x v="0"/>
    <x v="4"/>
    <x v="6"/>
    <x v="0"/>
    <n v="1920000"/>
  </r>
  <r>
    <x v="1"/>
    <x v="0"/>
    <x v="2"/>
    <x v="0"/>
    <x v="0"/>
    <x v="0"/>
    <x v="4"/>
    <x v="7"/>
    <x v="0"/>
    <m/>
  </r>
  <r>
    <x v="1"/>
    <x v="0"/>
    <x v="2"/>
    <x v="0"/>
    <x v="0"/>
    <x v="0"/>
    <x v="4"/>
    <x v="8"/>
    <x v="0"/>
    <n v="159936"/>
  </r>
  <r>
    <x v="1"/>
    <x v="0"/>
    <x v="2"/>
    <x v="0"/>
    <x v="0"/>
    <x v="0"/>
    <x v="4"/>
    <x v="9"/>
    <x v="0"/>
    <n v="19192"/>
  </r>
  <r>
    <x v="1"/>
    <x v="0"/>
    <x v="2"/>
    <x v="0"/>
    <x v="0"/>
    <x v="0"/>
    <x v="4"/>
    <x v="10"/>
    <x v="0"/>
    <n v="159936"/>
  </r>
  <r>
    <x v="1"/>
    <x v="0"/>
    <x v="2"/>
    <x v="0"/>
    <x v="0"/>
    <x v="0"/>
    <x v="4"/>
    <x v="11"/>
    <x v="0"/>
    <n v="80064"/>
  </r>
  <r>
    <x v="1"/>
    <x v="0"/>
    <x v="2"/>
    <x v="0"/>
    <x v="0"/>
    <x v="0"/>
    <x v="4"/>
    <x v="12"/>
    <x v="0"/>
    <n v="1280000"/>
  </r>
  <r>
    <x v="1"/>
    <x v="0"/>
    <x v="2"/>
    <x v="0"/>
    <x v="0"/>
    <x v="0"/>
    <x v="4"/>
    <x v="56"/>
    <x v="0"/>
    <m/>
  </r>
  <r>
    <x v="1"/>
    <x v="0"/>
    <x v="2"/>
    <x v="0"/>
    <x v="0"/>
    <x v="0"/>
    <x v="4"/>
    <x v="13"/>
    <x v="0"/>
    <n v="10022"/>
  </r>
  <r>
    <x v="1"/>
    <x v="0"/>
    <x v="2"/>
    <x v="0"/>
    <x v="0"/>
    <x v="0"/>
    <x v="4"/>
    <x v="14"/>
    <x v="0"/>
    <n v="230400"/>
  </r>
  <r>
    <x v="1"/>
    <x v="0"/>
    <x v="2"/>
    <x v="0"/>
    <x v="0"/>
    <x v="0"/>
    <x v="4"/>
    <x v="15"/>
    <x v="0"/>
    <n v="76800"/>
  </r>
  <r>
    <x v="1"/>
    <x v="0"/>
    <x v="2"/>
    <x v="0"/>
    <x v="0"/>
    <x v="0"/>
    <x v="9"/>
    <x v="30"/>
    <x v="0"/>
    <n v="414058"/>
  </r>
  <r>
    <x v="1"/>
    <x v="0"/>
    <x v="2"/>
    <x v="0"/>
    <x v="0"/>
    <x v="0"/>
    <x v="5"/>
    <x v="70"/>
    <x v="0"/>
    <m/>
  </r>
  <r>
    <x v="1"/>
    <x v="0"/>
    <x v="2"/>
    <x v="0"/>
    <x v="0"/>
    <x v="0"/>
    <x v="5"/>
    <x v="102"/>
    <x v="0"/>
    <m/>
  </r>
  <r>
    <x v="1"/>
    <x v="0"/>
    <x v="2"/>
    <x v="0"/>
    <x v="0"/>
    <x v="0"/>
    <x v="5"/>
    <x v="71"/>
    <x v="0"/>
    <m/>
  </r>
  <r>
    <x v="1"/>
    <x v="0"/>
    <x v="2"/>
    <x v="0"/>
    <x v="0"/>
    <x v="0"/>
    <x v="5"/>
    <x v="78"/>
    <x v="0"/>
    <m/>
  </r>
  <r>
    <x v="1"/>
    <x v="0"/>
    <x v="2"/>
    <x v="0"/>
    <x v="0"/>
    <x v="0"/>
    <x v="6"/>
    <x v="17"/>
    <x v="0"/>
    <n v="829016"/>
  </r>
  <r>
    <x v="1"/>
    <x v="0"/>
    <x v="2"/>
    <x v="0"/>
    <x v="0"/>
    <x v="0"/>
    <x v="0"/>
    <x v="79"/>
    <x v="0"/>
    <m/>
  </r>
  <r>
    <x v="1"/>
    <x v="0"/>
    <x v="2"/>
    <x v="0"/>
    <x v="0"/>
    <x v="0"/>
    <x v="0"/>
    <x v="80"/>
    <x v="0"/>
    <n v="827511"/>
  </r>
  <r>
    <x v="1"/>
    <x v="0"/>
    <x v="2"/>
    <x v="0"/>
    <x v="0"/>
    <x v="0"/>
    <x v="0"/>
    <x v="84"/>
    <x v="0"/>
    <m/>
  </r>
  <r>
    <x v="1"/>
    <x v="0"/>
    <x v="2"/>
    <x v="0"/>
    <x v="0"/>
    <x v="0"/>
    <x v="12"/>
    <x v="81"/>
    <x v="0"/>
    <m/>
  </r>
  <r>
    <x v="1"/>
    <x v="0"/>
    <x v="2"/>
    <x v="0"/>
    <x v="0"/>
    <x v="0"/>
    <x v="12"/>
    <x v="82"/>
    <x v="0"/>
    <m/>
  </r>
  <r>
    <x v="1"/>
    <x v="0"/>
    <x v="2"/>
    <x v="0"/>
    <x v="0"/>
    <x v="0"/>
    <x v="12"/>
    <x v="83"/>
    <x v="0"/>
    <m/>
  </r>
  <r>
    <x v="1"/>
    <x v="0"/>
    <x v="2"/>
    <x v="0"/>
    <x v="0"/>
    <x v="0"/>
    <x v="12"/>
    <x v="84"/>
    <x v="0"/>
    <m/>
  </r>
  <r>
    <x v="1"/>
    <x v="0"/>
    <x v="2"/>
    <x v="0"/>
    <x v="0"/>
    <x v="0"/>
    <x v="19"/>
    <x v="100"/>
    <x v="0"/>
    <m/>
  </r>
  <r>
    <x v="1"/>
    <x v="0"/>
    <x v="2"/>
    <x v="0"/>
    <x v="0"/>
    <x v="0"/>
    <x v="16"/>
    <x v="86"/>
    <x v="0"/>
    <m/>
  </r>
  <r>
    <x v="1"/>
    <x v="0"/>
    <x v="2"/>
    <x v="0"/>
    <x v="0"/>
    <x v="0"/>
    <x v="22"/>
    <x v="105"/>
    <x v="0"/>
    <m/>
  </r>
  <r>
    <x v="1"/>
    <x v="0"/>
    <x v="2"/>
    <x v="0"/>
    <x v="0"/>
    <x v="0"/>
    <x v="2"/>
    <x v="87"/>
    <x v="0"/>
    <m/>
  </r>
  <r>
    <x v="1"/>
    <x v="0"/>
    <x v="2"/>
    <x v="0"/>
    <x v="0"/>
    <x v="0"/>
    <x v="2"/>
    <x v="88"/>
    <x v="0"/>
    <m/>
  </r>
  <r>
    <x v="1"/>
    <x v="0"/>
    <x v="2"/>
    <x v="0"/>
    <x v="0"/>
    <x v="0"/>
    <x v="2"/>
    <x v="89"/>
    <x v="0"/>
    <m/>
  </r>
  <r>
    <x v="1"/>
    <x v="0"/>
    <x v="2"/>
    <x v="0"/>
    <x v="0"/>
    <x v="0"/>
    <x v="2"/>
    <x v="90"/>
    <x v="0"/>
    <m/>
  </r>
  <r>
    <x v="1"/>
    <x v="0"/>
    <x v="2"/>
    <x v="0"/>
    <x v="0"/>
    <x v="0"/>
    <x v="2"/>
    <x v="91"/>
    <x v="0"/>
    <m/>
  </r>
  <r>
    <x v="1"/>
    <x v="0"/>
    <x v="2"/>
    <x v="0"/>
    <x v="0"/>
    <x v="0"/>
    <x v="2"/>
    <x v="92"/>
    <x v="0"/>
    <m/>
  </r>
  <r>
    <x v="1"/>
    <x v="0"/>
    <x v="2"/>
    <x v="0"/>
    <x v="0"/>
    <x v="0"/>
    <x v="2"/>
    <x v="93"/>
    <x v="0"/>
    <m/>
  </r>
  <r>
    <x v="1"/>
    <x v="0"/>
    <x v="2"/>
    <x v="0"/>
    <x v="0"/>
    <x v="1"/>
    <x v="7"/>
    <x v="34"/>
    <x v="0"/>
    <n v="48440"/>
  </r>
  <r>
    <x v="1"/>
    <x v="0"/>
    <x v="2"/>
    <x v="0"/>
    <x v="0"/>
    <x v="1"/>
    <x v="7"/>
    <x v="20"/>
    <x v="0"/>
    <n v="259430"/>
  </r>
  <r>
    <x v="1"/>
    <x v="0"/>
    <x v="2"/>
    <x v="0"/>
    <x v="0"/>
    <x v="1"/>
    <x v="7"/>
    <x v="101"/>
    <x v="0"/>
    <n v="52000"/>
  </r>
  <r>
    <x v="1"/>
    <x v="0"/>
    <x v="2"/>
    <x v="0"/>
    <x v="0"/>
    <x v="1"/>
    <x v="7"/>
    <x v="55"/>
    <x v="0"/>
    <n v="76264.639999999999"/>
  </r>
  <r>
    <x v="1"/>
    <x v="0"/>
    <x v="2"/>
    <x v="0"/>
    <x v="0"/>
    <x v="1"/>
    <x v="8"/>
    <x v="22"/>
    <x v="0"/>
    <n v="89669.16"/>
  </r>
  <r>
    <x v="1"/>
    <x v="0"/>
    <x v="2"/>
    <x v="0"/>
    <x v="0"/>
    <x v="1"/>
    <x v="8"/>
    <x v="94"/>
    <x v="0"/>
    <n v="19202"/>
  </r>
  <r>
    <x v="1"/>
    <x v="0"/>
    <x v="2"/>
    <x v="0"/>
    <x v="0"/>
    <x v="1"/>
    <x v="8"/>
    <x v="95"/>
    <x v="0"/>
    <m/>
  </r>
  <r>
    <x v="1"/>
    <x v="0"/>
    <x v="2"/>
    <x v="0"/>
    <x v="0"/>
    <x v="1"/>
    <x v="8"/>
    <x v="77"/>
    <x v="0"/>
    <m/>
  </r>
  <r>
    <x v="1"/>
    <x v="0"/>
    <x v="2"/>
    <x v="0"/>
    <x v="0"/>
    <x v="1"/>
    <x v="8"/>
    <x v="4"/>
    <x v="0"/>
    <n v="449"/>
  </r>
  <r>
    <x v="1"/>
    <x v="0"/>
    <x v="2"/>
    <x v="0"/>
    <x v="2"/>
    <x v="3"/>
    <x v="3"/>
    <x v="96"/>
    <x v="0"/>
    <m/>
  </r>
  <r>
    <x v="1"/>
    <x v="0"/>
    <x v="2"/>
    <x v="0"/>
    <x v="2"/>
    <x v="3"/>
    <x v="3"/>
    <x v="97"/>
    <x v="0"/>
    <n v="5920260"/>
  </r>
  <r>
    <x v="1"/>
    <x v="0"/>
    <x v="2"/>
    <x v="0"/>
    <x v="2"/>
    <x v="3"/>
    <x v="3"/>
    <x v="98"/>
    <x v="0"/>
    <m/>
  </r>
  <r>
    <x v="1"/>
    <x v="0"/>
    <x v="2"/>
    <x v="0"/>
    <x v="2"/>
    <x v="3"/>
    <x v="3"/>
    <x v="99"/>
    <x v="0"/>
    <n v="492148"/>
  </r>
  <r>
    <x v="1"/>
    <x v="0"/>
    <x v="2"/>
    <x v="0"/>
    <x v="2"/>
    <x v="3"/>
    <x v="20"/>
    <x v="49"/>
    <x v="0"/>
    <n v="991100"/>
  </r>
  <r>
    <x v="1"/>
    <x v="0"/>
    <x v="2"/>
    <x v="0"/>
    <x v="2"/>
    <x v="3"/>
    <x v="21"/>
    <x v="50"/>
    <x v="0"/>
    <m/>
  </r>
  <r>
    <x v="1"/>
    <x v="1"/>
    <x v="2"/>
    <x v="0"/>
    <x v="1"/>
    <x v="2"/>
    <x v="13"/>
    <x v="63"/>
    <x v="0"/>
    <n v="20670377.870000001"/>
  </r>
  <r>
    <x v="1"/>
    <x v="1"/>
    <x v="2"/>
    <x v="0"/>
    <x v="1"/>
    <x v="5"/>
    <x v="11"/>
    <x v="64"/>
    <x v="0"/>
    <m/>
  </r>
  <r>
    <x v="1"/>
    <x v="1"/>
    <x v="2"/>
    <x v="0"/>
    <x v="1"/>
    <x v="5"/>
    <x v="14"/>
    <x v="66"/>
    <x v="0"/>
    <m/>
  </r>
  <r>
    <x v="1"/>
    <x v="1"/>
    <x v="2"/>
    <x v="0"/>
    <x v="1"/>
    <x v="5"/>
    <x v="15"/>
    <x v="69"/>
    <x v="0"/>
    <m/>
  </r>
  <r>
    <x v="1"/>
    <x v="1"/>
    <x v="2"/>
    <x v="0"/>
    <x v="1"/>
    <x v="2"/>
    <x v="17"/>
    <x v="74"/>
    <x v="0"/>
    <m/>
  </r>
  <r>
    <x v="1"/>
    <x v="1"/>
    <x v="2"/>
    <x v="0"/>
    <x v="1"/>
    <x v="2"/>
    <x v="17"/>
    <x v="103"/>
    <x v="0"/>
    <m/>
  </r>
  <r>
    <x v="1"/>
    <x v="1"/>
    <x v="2"/>
    <x v="0"/>
    <x v="1"/>
    <x v="5"/>
    <x v="0"/>
    <x v="104"/>
    <x v="0"/>
    <m/>
  </r>
  <r>
    <x v="1"/>
    <x v="1"/>
    <x v="2"/>
    <x v="0"/>
    <x v="0"/>
    <x v="0"/>
    <x v="4"/>
    <x v="6"/>
    <x v="0"/>
    <n v="1920000"/>
  </r>
  <r>
    <x v="1"/>
    <x v="1"/>
    <x v="2"/>
    <x v="0"/>
    <x v="0"/>
    <x v="0"/>
    <x v="4"/>
    <x v="7"/>
    <x v="0"/>
    <m/>
  </r>
  <r>
    <x v="1"/>
    <x v="1"/>
    <x v="2"/>
    <x v="0"/>
    <x v="0"/>
    <x v="0"/>
    <x v="4"/>
    <x v="8"/>
    <x v="0"/>
    <n v="159936"/>
  </r>
  <r>
    <x v="1"/>
    <x v="1"/>
    <x v="2"/>
    <x v="0"/>
    <x v="0"/>
    <x v="0"/>
    <x v="4"/>
    <x v="9"/>
    <x v="0"/>
    <n v="19192"/>
  </r>
  <r>
    <x v="1"/>
    <x v="1"/>
    <x v="2"/>
    <x v="0"/>
    <x v="0"/>
    <x v="0"/>
    <x v="4"/>
    <x v="10"/>
    <x v="0"/>
    <n v="159936"/>
  </r>
  <r>
    <x v="1"/>
    <x v="1"/>
    <x v="2"/>
    <x v="0"/>
    <x v="0"/>
    <x v="0"/>
    <x v="4"/>
    <x v="11"/>
    <x v="0"/>
    <n v="80064"/>
  </r>
  <r>
    <x v="1"/>
    <x v="1"/>
    <x v="2"/>
    <x v="0"/>
    <x v="0"/>
    <x v="0"/>
    <x v="4"/>
    <x v="12"/>
    <x v="0"/>
    <n v="1280000"/>
  </r>
  <r>
    <x v="1"/>
    <x v="1"/>
    <x v="2"/>
    <x v="0"/>
    <x v="0"/>
    <x v="0"/>
    <x v="4"/>
    <x v="56"/>
    <x v="0"/>
    <m/>
  </r>
  <r>
    <x v="1"/>
    <x v="1"/>
    <x v="2"/>
    <x v="0"/>
    <x v="0"/>
    <x v="0"/>
    <x v="4"/>
    <x v="13"/>
    <x v="0"/>
    <n v="10022"/>
  </r>
  <r>
    <x v="1"/>
    <x v="1"/>
    <x v="2"/>
    <x v="0"/>
    <x v="0"/>
    <x v="0"/>
    <x v="4"/>
    <x v="14"/>
    <x v="0"/>
    <n v="230400"/>
  </r>
  <r>
    <x v="1"/>
    <x v="1"/>
    <x v="2"/>
    <x v="0"/>
    <x v="0"/>
    <x v="0"/>
    <x v="4"/>
    <x v="15"/>
    <x v="0"/>
    <n v="76800"/>
  </r>
  <r>
    <x v="1"/>
    <x v="1"/>
    <x v="2"/>
    <x v="0"/>
    <x v="0"/>
    <x v="0"/>
    <x v="9"/>
    <x v="30"/>
    <x v="0"/>
    <n v="414058"/>
  </r>
  <r>
    <x v="1"/>
    <x v="1"/>
    <x v="2"/>
    <x v="0"/>
    <x v="0"/>
    <x v="0"/>
    <x v="5"/>
    <x v="70"/>
    <x v="0"/>
    <m/>
  </r>
  <r>
    <x v="1"/>
    <x v="1"/>
    <x v="2"/>
    <x v="0"/>
    <x v="0"/>
    <x v="0"/>
    <x v="5"/>
    <x v="102"/>
    <x v="0"/>
    <m/>
  </r>
  <r>
    <x v="1"/>
    <x v="1"/>
    <x v="2"/>
    <x v="0"/>
    <x v="0"/>
    <x v="0"/>
    <x v="5"/>
    <x v="71"/>
    <x v="0"/>
    <m/>
  </r>
  <r>
    <x v="1"/>
    <x v="1"/>
    <x v="2"/>
    <x v="0"/>
    <x v="0"/>
    <x v="0"/>
    <x v="5"/>
    <x v="78"/>
    <x v="0"/>
    <m/>
  </r>
  <r>
    <x v="1"/>
    <x v="1"/>
    <x v="2"/>
    <x v="0"/>
    <x v="0"/>
    <x v="0"/>
    <x v="6"/>
    <x v="17"/>
    <x v="0"/>
    <n v="829016"/>
  </r>
  <r>
    <x v="1"/>
    <x v="1"/>
    <x v="2"/>
    <x v="0"/>
    <x v="0"/>
    <x v="0"/>
    <x v="0"/>
    <x v="79"/>
    <x v="0"/>
    <m/>
  </r>
  <r>
    <x v="1"/>
    <x v="1"/>
    <x v="2"/>
    <x v="0"/>
    <x v="0"/>
    <x v="0"/>
    <x v="0"/>
    <x v="80"/>
    <x v="0"/>
    <n v="827511"/>
  </r>
  <r>
    <x v="1"/>
    <x v="1"/>
    <x v="2"/>
    <x v="0"/>
    <x v="0"/>
    <x v="0"/>
    <x v="0"/>
    <x v="84"/>
    <x v="0"/>
    <m/>
  </r>
  <r>
    <x v="1"/>
    <x v="1"/>
    <x v="2"/>
    <x v="0"/>
    <x v="0"/>
    <x v="0"/>
    <x v="12"/>
    <x v="81"/>
    <x v="0"/>
    <m/>
  </r>
  <r>
    <x v="1"/>
    <x v="1"/>
    <x v="2"/>
    <x v="0"/>
    <x v="0"/>
    <x v="0"/>
    <x v="12"/>
    <x v="82"/>
    <x v="0"/>
    <m/>
  </r>
  <r>
    <x v="1"/>
    <x v="1"/>
    <x v="2"/>
    <x v="0"/>
    <x v="0"/>
    <x v="0"/>
    <x v="12"/>
    <x v="83"/>
    <x v="0"/>
    <m/>
  </r>
  <r>
    <x v="1"/>
    <x v="1"/>
    <x v="2"/>
    <x v="0"/>
    <x v="0"/>
    <x v="0"/>
    <x v="12"/>
    <x v="84"/>
    <x v="0"/>
    <m/>
  </r>
  <r>
    <x v="1"/>
    <x v="1"/>
    <x v="2"/>
    <x v="0"/>
    <x v="0"/>
    <x v="0"/>
    <x v="19"/>
    <x v="100"/>
    <x v="0"/>
    <m/>
  </r>
  <r>
    <x v="1"/>
    <x v="1"/>
    <x v="2"/>
    <x v="0"/>
    <x v="0"/>
    <x v="0"/>
    <x v="16"/>
    <x v="86"/>
    <x v="0"/>
    <m/>
  </r>
  <r>
    <x v="1"/>
    <x v="1"/>
    <x v="2"/>
    <x v="0"/>
    <x v="0"/>
    <x v="0"/>
    <x v="22"/>
    <x v="105"/>
    <x v="0"/>
    <m/>
  </r>
  <r>
    <x v="1"/>
    <x v="1"/>
    <x v="2"/>
    <x v="0"/>
    <x v="0"/>
    <x v="0"/>
    <x v="2"/>
    <x v="87"/>
    <x v="0"/>
    <m/>
  </r>
  <r>
    <x v="1"/>
    <x v="1"/>
    <x v="2"/>
    <x v="0"/>
    <x v="0"/>
    <x v="0"/>
    <x v="2"/>
    <x v="88"/>
    <x v="0"/>
    <m/>
  </r>
  <r>
    <x v="1"/>
    <x v="1"/>
    <x v="2"/>
    <x v="0"/>
    <x v="0"/>
    <x v="0"/>
    <x v="2"/>
    <x v="89"/>
    <x v="0"/>
    <m/>
  </r>
  <r>
    <x v="1"/>
    <x v="1"/>
    <x v="2"/>
    <x v="0"/>
    <x v="0"/>
    <x v="0"/>
    <x v="2"/>
    <x v="90"/>
    <x v="0"/>
    <m/>
  </r>
  <r>
    <x v="1"/>
    <x v="1"/>
    <x v="2"/>
    <x v="0"/>
    <x v="0"/>
    <x v="0"/>
    <x v="2"/>
    <x v="91"/>
    <x v="0"/>
    <m/>
  </r>
  <r>
    <x v="1"/>
    <x v="1"/>
    <x v="2"/>
    <x v="0"/>
    <x v="0"/>
    <x v="0"/>
    <x v="2"/>
    <x v="92"/>
    <x v="0"/>
    <m/>
  </r>
  <r>
    <x v="1"/>
    <x v="1"/>
    <x v="2"/>
    <x v="0"/>
    <x v="0"/>
    <x v="0"/>
    <x v="2"/>
    <x v="93"/>
    <x v="0"/>
    <m/>
  </r>
  <r>
    <x v="1"/>
    <x v="1"/>
    <x v="2"/>
    <x v="0"/>
    <x v="0"/>
    <x v="1"/>
    <x v="7"/>
    <x v="34"/>
    <x v="0"/>
    <n v="48440"/>
  </r>
  <r>
    <x v="1"/>
    <x v="1"/>
    <x v="2"/>
    <x v="0"/>
    <x v="0"/>
    <x v="1"/>
    <x v="7"/>
    <x v="20"/>
    <x v="0"/>
    <n v="259430"/>
  </r>
  <r>
    <x v="1"/>
    <x v="1"/>
    <x v="2"/>
    <x v="0"/>
    <x v="0"/>
    <x v="1"/>
    <x v="7"/>
    <x v="101"/>
    <x v="0"/>
    <n v="52000"/>
  </r>
  <r>
    <x v="1"/>
    <x v="1"/>
    <x v="2"/>
    <x v="0"/>
    <x v="0"/>
    <x v="1"/>
    <x v="7"/>
    <x v="55"/>
    <x v="0"/>
    <n v="76264.639999999999"/>
  </r>
  <r>
    <x v="1"/>
    <x v="1"/>
    <x v="2"/>
    <x v="0"/>
    <x v="0"/>
    <x v="1"/>
    <x v="8"/>
    <x v="22"/>
    <x v="0"/>
    <n v="89669.16"/>
  </r>
  <r>
    <x v="1"/>
    <x v="1"/>
    <x v="2"/>
    <x v="0"/>
    <x v="0"/>
    <x v="1"/>
    <x v="8"/>
    <x v="94"/>
    <x v="0"/>
    <n v="19202"/>
  </r>
  <r>
    <x v="1"/>
    <x v="1"/>
    <x v="2"/>
    <x v="0"/>
    <x v="0"/>
    <x v="1"/>
    <x v="8"/>
    <x v="95"/>
    <x v="0"/>
    <m/>
  </r>
  <r>
    <x v="1"/>
    <x v="1"/>
    <x v="2"/>
    <x v="0"/>
    <x v="0"/>
    <x v="1"/>
    <x v="8"/>
    <x v="77"/>
    <x v="0"/>
    <m/>
  </r>
  <r>
    <x v="1"/>
    <x v="1"/>
    <x v="2"/>
    <x v="0"/>
    <x v="0"/>
    <x v="1"/>
    <x v="8"/>
    <x v="4"/>
    <x v="0"/>
    <n v="0"/>
  </r>
  <r>
    <x v="1"/>
    <x v="1"/>
    <x v="2"/>
    <x v="0"/>
    <x v="2"/>
    <x v="3"/>
    <x v="3"/>
    <x v="96"/>
    <x v="0"/>
    <m/>
  </r>
  <r>
    <x v="1"/>
    <x v="1"/>
    <x v="2"/>
    <x v="0"/>
    <x v="2"/>
    <x v="3"/>
    <x v="3"/>
    <x v="97"/>
    <x v="0"/>
    <n v="5920260"/>
  </r>
  <r>
    <x v="1"/>
    <x v="1"/>
    <x v="2"/>
    <x v="0"/>
    <x v="2"/>
    <x v="3"/>
    <x v="3"/>
    <x v="98"/>
    <x v="0"/>
    <m/>
  </r>
  <r>
    <x v="1"/>
    <x v="1"/>
    <x v="2"/>
    <x v="0"/>
    <x v="2"/>
    <x v="3"/>
    <x v="3"/>
    <x v="99"/>
    <x v="0"/>
    <n v="492148"/>
  </r>
  <r>
    <x v="1"/>
    <x v="1"/>
    <x v="2"/>
    <x v="0"/>
    <x v="2"/>
    <x v="3"/>
    <x v="3"/>
    <x v="49"/>
    <x v="0"/>
    <n v="991100"/>
  </r>
  <r>
    <x v="1"/>
    <x v="1"/>
    <x v="2"/>
    <x v="0"/>
    <x v="2"/>
    <x v="3"/>
    <x v="3"/>
    <x v="50"/>
    <x v="0"/>
    <m/>
  </r>
  <r>
    <x v="2"/>
    <x v="0"/>
    <x v="2"/>
    <x v="0"/>
    <x v="1"/>
    <x v="2"/>
    <x v="13"/>
    <x v="63"/>
    <x v="0"/>
    <n v="25505024.129999999"/>
  </r>
  <r>
    <x v="2"/>
    <x v="0"/>
    <x v="2"/>
    <x v="0"/>
    <x v="1"/>
    <x v="5"/>
    <x v="11"/>
    <x v="64"/>
    <x v="0"/>
    <m/>
  </r>
  <r>
    <x v="2"/>
    <x v="0"/>
    <x v="2"/>
    <x v="0"/>
    <x v="1"/>
    <x v="5"/>
    <x v="14"/>
    <x v="66"/>
    <x v="0"/>
    <m/>
  </r>
  <r>
    <x v="2"/>
    <x v="0"/>
    <x v="2"/>
    <x v="0"/>
    <x v="1"/>
    <x v="5"/>
    <x v="15"/>
    <x v="69"/>
    <x v="0"/>
    <m/>
  </r>
  <r>
    <x v="2"/>
    <x v="0"/>
    <x v="2"/>
    <x v="0"/>
    <x v="1"/>
    <x v="2"/>
    <x v="17"/>
    <x v="74"/>
    <x v="0"/>
    <n v="-19411.759999999998"/>
  </r>
  <r>
    <x v="2"/>
    <x v="0"/>
    <x v="2"/>
    <x v="0"/>
    <x v="1"/>
    <x v="2"/>
    <x v="17"/>
    <x v="103"/>
    <x v="0"/>
    <m/>
  </r>
  <r>
    <x v="2"/>
    <x v="0"/>
    <x v="2"/>
    <x v="0"/>
    <x v="1"/>
    <x v="2"/>
    <x v="0"/>
    <x v="104"/>
    <x v="0"/>
    <n v="70000"/>
  </r>
  <r>
    <x v="2"/>
    <x v="0"/>
    <x v="2"/>
    <x v="0"/>
    <x v="0"/>
    <x v="0"/>
    <x v="4"/>
    <x v="6"/>
    <x v="0"/>
    <n v="1920000"/>
  </r>
  <r>
    <x v="2"/>
    <x v="0"/>
    <x v="2"/>
    <x v="0"/>
    <x v="0"/>
    <x v="0"/>
    <x v="4"/>
    <x v="7"/>
    <x v="0"/>
    <m/>
  </r>
  <r>
    <x v="2"/>
    <x v="0"/>
    <x v="2"/>
    <x v="0"/>
    <x v="0"/>
    <x v="0"/>
    <x v="4"/>
    <x v="8"/>
    <x v="0"/>
    <n v="159936"/>
  </r>
  <r>
    <x v="2"/>
    <x v="0"/>
    <x v="2"/>
    <x v="0"/>
    <x v="0"/>
    <x v="0"/>
    <x v="4"/>
    <x v="9"/>
    <x v="0"/>
    <n v="19192"/>
  </r>
  <r>
    <x v="2"/>
    <x v="0"/>
    <x v="2"/>
    <x v="0"/>
    <x v="0"/>
    <x v="0"/>
    <x v="4"/>
    <x v="10"/>
    <x v="0"/>
    <n v="159936"/>
  </r>
  <r>
    <x v="2"/>
    <x v="0"/>
    <x v="2"/>
    <x v="0"/>
    <x v="0"/>
    <x v="0"/>
    <x v="4"/>
    <x v="11"/>
    <x v="0"/>
    <n v="80064"/>
  </r>
  <r>
    <x v="2"/>
    <x v="0"/>
    <x v="2"/>
    <x v="0"/>
    <x v="0"/>
    <x v="0"/>
    <x v="4"/>
    <x v="12"/>
    <x v="0"/>
    <n v="1280000"/>
  </r>
  <r>
    <x v="2"/>
    <x v="0"/>
    <x v="2"/>
    <x v="0"/>
    <x v="0"/>
    <x v="0"/>
    <x v="4"/>
    <x v="56"/>
    <x v="0"/>
    <m/>
  </r>
  <r>
    <x v="2"/>
    <x v="0"/>
    <x v="2"/>
    <x v="0"/>
    <x v="0"/>
    <x v="0"/>
    <x v="4"/>
    <x v="13"/>
    <x v="0"/>
    <n v="10022"/>
  </r>
  <r>
    <x v="2"/>
    <x v="0"/>
    <x v="2"/>
    <x v="0"/>
    <x v="0"/>
    <x v="0"/>
    <x v="4"/>
    <x v="14"/>
    <x v="0"/>
    <n v="230400"/>
  </r>
  <r>
    <x v="2"/>
    <x v="0"/>
    <x v="2"/>
    <x v="0"/>
    <x v="0"/>
    <x v="0"/>
    <x v="4"/>
    <x v="15"/>
    <x v="0"/>
    <n v="76800"/>
  </r>
  <r>
    <x v="2"/>
    <x v="0"/>
    <x v="2"/>
    <x v="0"/>
    <x v="0"/>
    <x v="0"/>
    <x v="9"/>
    <x v="30"/>
    <x v="0"/>
    <n v="438902"/>
  </r>
  <r>
    <x v="2"/>
    <x v="0"/>
    <x v="2"/>
    <x v="0"/>
    <x v="0"/>
    <x v="0"/>
    <x v="5"/>
    <x v="70"/>
    <x v="0"/>
    <m/>
  </r>
  <r>
    <x v="2"/>
    <x v="0"/>
    <x v="2"/>
    <x v="0"/>
    <x v="0"/>
    <x v="0"/>
    <x v="5"/>
    <x v="102"/>
    <x v="0"/>
    <m/>
  </r>
  <r>
    <x v="2"/>
    <x v="0"/>
    <x v="2"/>
    <x v="0"/>
    <x v="0"/>
    <x v="0"/>
    <x v="5"/>
    <x v="71"/>
    <x v="0"/>
    <m/>
  </r>
  <r>
    <x v="2"/>
    <x v="0"/>
    <x v="2"/>
    <x v="0"/>
    <x v="0"/>
    <x v="0"/>
    <x v="5"/>
    <x v="78"/>
    <x v="0"/>
    <m/>
  </r>
  <r>
    <x v="2"/>
    <x v="0"/>
    <x v="2"/>
    <x v="0"/>
    <x v="0"/>
    <x v="0"/>
    <x v="6"/>
    <x v="17"/>
    <x v="0"/>
    <n v="829016"/>
  </r>
  <r>
    <x v="2"/>
    <x v="0"/>
    <x v="2"/>
    <x v="0"/>
    <x v="0"/>
    <x v="0"/>
    <x v="0"/>
    <x v="79"/>
    <x v="0"/>
    <m/>
  </r>
  <r>
    <x v="2"/>
    <x v="0"/>
    <x v="2"/>
    <x v="0"/>
    <x v="0"/>
    <x v="0"/>
    <x v="0"/>
    <x v="80"/>
    <x v="0"/>
    <n v="1541234"/>
  </r>
  <r>
    <x v="2"/>
    <x v="0"/>
    <x v="2"/>
    <x v="0"/>
    <x v="0"/>
    <x v="0"/>
    <x v="0"/>
    <x v="84"/>
    <x v="0"/>
    <m/>
  </r>
  <r>
    <x v="2"/>
    <x v="0"/>
    <x v="2"/>
    <x v="0"/>
    <x v="0"/>
    <x v="0"/>
    <x v="0"/>
    <x v="107"/>
    <x v="0"/>
    <n v="26059"/>
  </r>
  <r>
    <x v="2"/>
    <x v="0"/>
    <x v="2"/>
    <x v="0"/>
    <x v="0"/>
    <x v="0"/>
    <x v="0"/>
    <x v="108"/>
    <x v="0"/>
    <n v="78629"/>
  </r>
  <r>
    <x v="2"/>
    <x v="0"/>
    <x v="2"/>
    <x v="0"/>
    <x v="0"/>
    <x v="0"/>
    <x v="0"/>
    <x v="109"/>
    <x v="0"/>
    <n v="138953"/>
  </r>
  <r>
    <x v="2"/>
    <x v="0"/>
    <x v="2"/>
    <x v="0"/>
    <x v="0"/>
    <x v="0"/>
    <x v="12"/>
    <x v="81"/>
    <x v="0"/>
    <m/>
  </r>
  <r>
    <x v="2"/>
    <x v="0"/>
    <x v="2"/>
    <x v="0"/>
    <x v="0"/>
    <x v="0"/>
    <x v="12"/>
    <x v="82"/>
    <x v="0"/>
    <m/>
  </r>
  <r>
    <x v="2"/>
    <x v="0"/>
    <x v="2"/>
    <x v="0"/>
    <x v="0"/>
    <x v="0"/>
    <x v="12"/>
    <x v="83"/>
    <x v="0"/>
    <m/>
  </r>
  <r>
    <x v="2"/>
    <x v="0"/>
    <x v="2"/>
    <x v="0"/>
    <x v="0"/>
    <x v="0"/>
    <x v="12"/>
    <x v="84"/>
    <x v="0"/>
    <m/>
  </r>
  <r>
    <x v="2"/>
    <x v="0"/>
    <x v="2"/>
    <x v="0"/>
    <x v="0"/>
    <x v="0"/>
    <x v="19"/>
    <x v="100"/>
    <x v="0"/>
    <m/>
  </r>
  <r>
    <x v="2"/>
    <x v="0"/>
    <x v="2"/>
    <x v="0"/>
    <x v="0"/>
    <x v="0"/>
    <x v="16"/>
    <x v="86"/>
    <x v="0"/>
    <m/>
  </r>
  <r>
    <x v="2"/>
    <x v="0"/>
    <x v="2"/>
    <x v="0"/>
    <x v="0"/>
    <x v="0"/>
    <x v="22"/>
    <x v="105"/>
    <x v="0"/>
    <m/>
  </r>
  <r>
    <x v="2"/>
    <x v="0"/>
    <x v="2"/>
    <x v="0"/>
    <x v="0"/>
    <x v="0"/>
    <x v="2"/>
    <x v="87"/>
    <x v="0"/>
    <m/>
  </r>
  <r>
    <x v="2"/>
    <x v="0"/>
    <x v="2"/>
    <x v="0"/>
    <x v="0"/>
    <x v="0"/>
    <x v="2"/>
    <x v="88"/>
    <x v="0"/>
    <m/>
  </r>
  <r>
    <x v="2"/>
    <x v="0"/>
    <x v="2"/>
    <x v="0"/>
    <x v="0"/>
    <x v="0"/>
    <x v="2"/>
    <x v="89"/>
    <x v="0"/>
    <m/>
  </r>
  <r>
    <x v="2"/>
    <x v="0"/>
    <x v="2"/>
    <x v="0"/>
    <x v="0"/>
    <x v="0"/>
    <x v="2"/>
    <x v="90"/>
    <x v="0"/>
    <m/>
  </r>
  <r>
    <x v="2"/>
    <x v="0"/>
    <x v="2"/>
    <x v="0"/>
    <x v="0"/>
    <x v="0"/>
    <x v="2"/>
    <x v="91"/>
    <x v="0"/>
    <m/>
  </r>
  <r>
    <x v="2"/>
    <x v="0"/>
    <x v="2"/>
    <x v="0"/>
    <x v="0"/>
    <x v="0"/>
    <x v="2"/>
    <x v="92"/>
    <x v="0"/>
    <m/>
  </r>
  <r>
    <x v="2"/>
    <x v="0"/>
    <x v="2"/>
    <x v="0"/>
    <x v="0"/>
    <x v="0"/>
    <x v="2"/>
    <x v="93"/>
    <x v="0"/>
    <m/>
  </r>
  <r>
    <x v="2"/>
    <x v="0"/>
    <x v="2"/>
    <x v="0"/>
    <x v="0"/>
    <x v="1"/>
    <x v="7"/>
    <x v="34"/>
    <x v="0"/>
    <n v="48440"/>
  </r>
  <r>
    <x v="2"/>
    <x v="0"/>
    <x v="2"/>
    <x v="0"/>
    <x v="0"/>
    <x v="1"/>
    <x v="7"/>
    <x v="20"/>
    <x v="0"/>
    <n v="352522.4"/>
  </r>
  <r>
    <x v="2"/>
    <x v="0"/>
    <x v="2"/>
    <x v="0"/>
    <x v="0"/>
    <x v="1"/>
    <x v="7"/>
    <x v="101"/>
    <x v="0"/>
    <m/>
  </r>
  <r>
    <x v="2"/>
    <x v="0"/>
    <x v="2"/>
    <x v="0"/>
    <x v="0"/>
    <x v="1"/>
    <x v="7"/>
    <x v="55"/>
    <x v="0"/>
    <n v="66982.13"/>
  </r>
  <r>
    <x v="2"/>
    <x v="0"/>
    <x v="2"/>
    <x v="0"/>
    <x v="0"/>
    <x v="1"/>
    <x v="8"/>
    <x v="22"/>
    <x v="0"/>
    <n v="67656.679999999993"/>
  </r>
  <r>
    <x v="2"/>
    <x v="0"/>
    <x v="2"/>
    <x v="0"/>
    <x v="0"/>
    <x v="1"/>
    <x v="8"/>
    <x v="94"/>
    <x v="0"/>
    <n v="6401"/>
  </r>
  <r>
    <x v="2"/>
    <x v="0"/>
    <x v="2"/>
    <x v="0"/>
    <x v="0"/>
    <x v="1"/>
    <x v="8"/>
    <x v="95"/>
    <x v="0"/>
    <m/>
  </r>
  <r>
    <x v="2"/>
    <x v="0"/>
    <x v="2"/>
    <x v="0"/>
    <x v="0"/>
    <x v="1"/>
    <x v="8"/>
    <x v="77"/>
    <x v="0"/>
    <m/>
  </r>
  <r>
    <x v="2"/>
    <x v="0"/>
    <x v="2"/>
    <x v="0"/>
    <x v="0"/>
    <x v="1"/>
    <x v="8"/>
    <x v="4"/>
    <x v="0"/>
    <n v="15854.08"/>
  </r>
  <r>
    <x v="2"/>
    <x v="0"/>
    <x v="2"/>
    <x v="0"/>
    <x v="2"/>
    <x v="3"/>
    <x v="3"/>
    <x v="96"/>
    <x v="0"/>
    <m/>
  </r>
  <r>
    <x v="2"/>
    <x v="0"/>
    <x v="2"/>
    <x v="0"/>
    <x v="2"/>
    <x v="3"/>
    <x v="3"/>
    <x v="97"/>
    <x v="0"/>
    <n v="5703923"/>
  </r>
  <r>
    <x v="2"/>
    <x v="0"/>
    <x v="2"/>
    <x v="0"/>
    <x v="2"/>
    <x v="3"/>
    <x v="3"/>
    <x v="98"/>
    <x v="0"/>
    <m/>
  </r>
  <r>
    <x v="2"/>
    <x v="0"/>
    <x v="2"/>
    <x v="0"/>
    <x v="2"/>
    <x v="3"/>
    <x v="3"/>
    <x v="99"/>
    <x v="0"/>
    <n v="69141"/>
  </r>
  <r>
    <x v="2"/>
    <x v="0"/>
    <x v="2"/>
    <x v="0"/>
    <x v="2"/>
    <x v="3"/>
    <x v="20"/>
    <x v="49"/>
    <x v="0"/>
    <n v="1169400"/>
  </r>
  <r>
    <x v="2"/>
    <x v="0"/>
    <x v="2"/>
    <x v="0"/>
    <x v="2"/>
    <x v="3"/>
    <x v="21"/>
    <x v="50"/>
    <x v="0"/>
    <m/>
  </r>
  <r>
    <x v="2"/>
    <x v="1"/>
    <x v="2"/>
    <x v="0"/>
    <x v="1"/>
    <x v="2"/>
    <x v="13"/>
    <x v="63"/>
    <x v="0"/>
    <n v="18897874.999999996"/>
  </r>
  <r>
    <x v="2"/>
    <x v="1"/>
    <x v="2"/>
    <x v="0"/>
    <x v="1"/>
    <x v="5"/>
    <x v="11"/>
    <x v="64"/>
    <x v="0"/>
    <m/>
  </r>
  <r>
    <x v="2"/>
    <x v="1"/>
    <x v="2"/>
    <x v="0"/>
    <x v="1"/>
    <x v="5"/>
    <x v="14"/>
    <x v="66"/>
    <x v="0"/>
    <m/>
  </r>
  <r>
    <x v="2"/>
    <x v="1"/>
    <x v="2"/>
    <x v="0"/>
    <x v="1"/>
    <x v="5"/>
    <x v="15"/>
    <x v="69"/>
    <x v="0"/>
    <m/>
  </r>
  <r>
    <x v="2"/>
    <x v="1"/>
    <x v="2"/>
    <x v="0"/>
    <x v="1"/>
    <x v="2"/>
    <x v="17"/>
    <x v="74"/>
    <x v="0"/>
    <n v="0"/>
  </r>
  <r>
    <x v="2"/>
    <x v="1"/>
    <x v="2"/>
    <x v="0"/>
    <x v="1"/>
    <x v="2"/>
    <x v="17"/>
    <x v="103"/>
    <x v="0"/>
    <m/>
  </r>
  <r>
    <x v="2"/>
    <x v="1"/>
    <x v="2"/>
    <x v="0"/>
    <x v="1"/>
    <x v="5"/>
    <x v="0"/>
    <x v="104"/>
    <x v="0"/>
    <n v="0"/>
  </r>
  <r>
    <x v="2"/>
    <x v="1"/>
    <x v="2"/>
    <x v="0"/>
    <x v="0"/>
    <x v="0"/>
    <x v="4"/>
    <x v="6"/>
    <x v="0"/>
    <n v="1920000"/>
  </r>
  <r>
    <x v="2"/>
    <x v="1"/>
    <x v="2"/>
    <x v="0"/>
    <x v="0"/>
    <x v="0"/>
    <x v="4"/>
    <x v="7"/>
    <x v="0"/>
    <m/>
  </r>
  <r>
    <x v="2"/>
    <x v="1"/>
    <x v="2"/>
    <x v="0"/>
    <x v="0"/>
    <x v="0"/>
    <x v="4"/>
    <x v="8"/>
    <x v="0"/>
    <n v="159936"/>
  </r>
  <r>
    <x v="2"/>
    <x v="1"/>
    <x v="2"/>
    <x v="0"/>
    <x v="0"/>
    <x v="0"/>
    <x v="4"/>
    <x v="9"/>
    <x v="0"/>
    <n v="19192"/>
  </r>
  <r>
    <x v="2"/>
    <x v="1"/>
    <x v="2"/>
    <x v="0"/>
    <x v="0"/>
    <x v="0"/>
    <x v="4"/>
    <x v="10"/>
    <x v="0"/>
    <n v="159936"/>
  </r>
  <r>
    <x v="2"/>
    <x v="1"/>
    <x v="2"/>
    <x v="0"/>
    <x v="0"/>
    <x v="0"/>
    <x v="4"/>
    <x v="11"/>
    <x v="0"/>
    <n v="80064"/>
  </r>
  <r>
    <x v="2"/>
    <x v="1"/>
    <x v="2"/>
    <x v="0"/>
    <x v="0"/>
    <x v="0"/>
    <x v="4"/>
    <x v="12"/>
    <x v="0"/>
    <n v="1280000"/>
  </r>
  <r>
    <x v="2"/>
    <x v="1"/>
    <x v="2"/>
    <x v="0"/>
    <x v="0"/>
    <x v="0"/>
    <x v="4"/>
    <x v="56"/>
    <x v="0"/>
    <m/>
  </r>
  <r>
    <x v="2"/>
    <x v="1"/>
    <x v="2"/>
    <x v="0"/>
    <x v="0"/>
    <x v="0"/>
    <x v="4"/>
    <x v="13"/>
    <x v="0"/>
    <n v="10022"/>
  </r>
  <r>
    <x v="2"/>
    <x v="1"/>
    <x v="2"/>
    <x v="0"/>
    <x v="0"/>
    <x v="0"/>
    <x v="4"/>
    <x v="14"/>
    <x v="0"/>
    <n v="230400"/>
  </r>
  <r>
    <x v="2"/>
    <x v="1"/>
    <x v="2"/>
    <x v="0"/>
    <x v="0"/>
    <x v="0"/>
    <x v="4"/>
    <x v="15"/>
    <x v="0"/>
    <n v="76800"/>
  </r>
  <r>
    <x v="2"/>
    <x v="1"/>
    <x v="2"/>
    <x v="0"/>
    <x v="0"/>
    <x v="0"/>
    <x v="9"/>
    <x v="30"/>
    <x v="0"/>
    <n v="438902"/>
  </r>
  <r>
    <x v="2"/>
    <x v="1"/>
    <x v="2"/>
    <x v="0"/>
    <x v="0"/>
    <x v="0"/>
    <x v="5"/>
    <x v="70"/>
    <x v="0"/>
    <m/>
  </r>
  <r>
    <x v="2"/>
    <x v="1"/>
    <x v="2"/>
    <x v="0"/>
    <x v="0"/>
    <x v="0"/>
    <x v="5"/>
    <x v="102"/>
    <x v="0"/>
    <m/>
  </r>
  <r>
    <x v="2"/>
    <x v="1"/>
    <x v="2"/>
    <x v="0"/>
    <x v="0"/>
    <x v="0"/>
    <x v="5"/>
    <x v="71"/>
    <x v="0"/>
    <m/>
  </r>
  <r>
    <x v="2"/>
    <x v="1"/>
    <x v="2"/>
    <x v="0"/>
    <x v="0"/>
    <x v="0"/>
    <x v="5"/>
    <x v="78"/>
    <x v="0"/>
    <m/>
  </r>
  <r>
    <x v="2"/>
    <x v="1"/>
    <x v="2"/>
    <x v="0"/>
    <x v="0"/>
    <x v="0"/>
    <x v="6"/>
    <x v="17"/>
    <x v="0"/>
    <n v="829016"/>
  </r>
  <r>
    <x v="2"/>
    <x v="1"/>
    <x v="2"/>
    <x v="0"/>
    <x v="0"/>
    <x v="0"/>
    <x v="0"/>
    <x v="79"/>
    <x v="0"/>
    <m/>
  </r>
  <r>
    <x v="2"/>
    <x v="1"/>
    <x v="2"/>
    <x v="0"/>
    <x v="0"/>
    <x v="0"/>
    <x v="0"/>
    <x v="80"/>
    <x v="0"/>
    <n v="1541234"/>
  </r>
  <r>
    <x v="2"/>
    <x v="1"/>
    <x v="2"/>
    <x v="0"/>
    <x v="0"/>
    <x v="0"/>
    <x v="0"/>
    <x v="84"/>
    <x v="0"/>
    <m/>
  </r>
  <r>
    <x v="2"/>
    <x v="1"/>
    <x v="2"/>
    <x v="0"/>
    <x v="0"/>
    <x v="0"/>
    <x v="0"/>
    <x v="107"/>
    <x v="0"/>
    <n v="26059"/>
  </r>
  <r>
    <x v="2"/>
    <x v="1"/>
    <x v="2"/>
    <x v="0"/>
    <x v="0"/>
    <x v="0"/>
    <x v="0"/>
    <x v="108"/>
    <x v="0"/>
    <n v="78629"/>
  </r>
  <r>
    <x v="2"/>
    <x v="1"/>
    <x v="2"/>
    <x v="0"/>
    <x v="0"/>
    <x v="0"/>
    <x v="0"/>
    <x v="109"/>
    <x v="0"/>
    <n v="138953"/>
  </r>
  <r>
    <x v="2"/>
    <x v="1"/>
    <x v="2"/>
    <x v="0"/>
    <x v="0"/>
    <x v="0"/>
    <x v="12"/>
    <x v="81"/>
    <x v="0"/>
    <m/>
  </r>
  <r>
    <x v="2"/>
    <x v="1"/>
    <x v="2"/>
    <x v="0"/>
    <x v="0"/>
    <x v="0"/>
    <x v="12"/>
    <x v="82"/>
    <x v="0"/>
    <m/>
  </r>
  <r>
    <x v="2"/>
    <x v="1"/>
    <x v="2"/>
    <x v="0"/>
    <x v="0"/>
    <x v="0"/>
    <x v="12"/>
    <x v="83"/>
    <x v="0"/>
    <m/>
  </r>
  <r>
    <x v="2"/>
    <x v="1"/>
    <x v="2"/>
    <x v="0"/>
    <x v="0"/>
    <x v="0"/>
    <x v="12"/>
    <x v="84"/>
    <x v="0"/>
    <m/>
  </r>
  <r>
    <x v="2"/>
    <x v="1"/>
    <x v="2"/>
    <x v="0"/>
    <x v="0"/>
    <x v="0"/>
    <x v="19"/>
    <x v="100"/>
    <x v="0"/>
    <m/>
  </r>
  <r>
    <x v="2"/>
    <x v="1"/>
    <x v="2"/>
    <x v="0"/>
    <x v="0"/>
    <x v="0"/>
    <x v="16"/>
    <x v="86"/>
    <x v="0"/>
    <m/>
  </r>
  <r>
    <x v="2"/>
    <x v="1"/>
    <x v="2"/>
    <x v="0"/>
    <x v="0"/>
    <x v="0"/>
    <x v="22"/>
    <x v="105"/>
    <x v="0"/>
    <m/>
  </r>
  <r>
    <x v="2"/>
    <x v="1"/>
    <x v="2"/>
    <x v="0"/>
    <x v="0"/>
    <x v="0"/>
    <x v="2"/>
    <x v="87"/>
    <x v="0"/>
    <m/>
  </r>
  <r>
    <x v="2"/>
    <x v="1"/>
    <x v="2"/>
    <x v="0"/>
    <x v="0"/>
    <x v="0"/>
    <x v="2"/>
    <x v="88"/>
    <x v="0"/>
    <m/>
  </r>
  <r>
    <x v="2"/>
    <x v="1"/>
    <x v="2"/>
    <x v="0"/>
    <x v="0"/>
    <x v="0"/>
    <x v="2"/>
    <x v="89"/>
    <x v="0"/>
    <m/>
  </r>
  <r>
    <x v="2"/>
    <x v="1"/>
    <x v="2"/>
    <x v="0"/>
    <x v="0"/>
    <x v="0"/>
    <x v="2"/>
    <x v="90"/>
    <x v="0"/>
    <m/>
  </r>
  <r>
    <x v="2"/>
    <x v="1"/>
    <x v="2"/>
    <x v="0"/>
    <x v="0"/>
    <x v="0"/>
    <x v="2"/>
    <x v="91"/>
    <x v="0"/>
    <m/>
  </r>
  <r>
    <x v="2"/>
    <x v="1"/>
    <x v="2"/>
    <x v="0"/>
    <x v="0"/>
    <x v="0"/>
    <x v="2"/>
    <x v="92"/>
    <x v="0"/>
    <m/>
  </r>
  <r>
    <x v="2"/>
    <x v="1"/>
    <x v="2"/>
    <x v="0"/>
    <x v="0"/>
    <x v="0"/>
    <x v="2"/>
    <x v="93"/>
    <x v="0"/>
    <m/>
  </r>
  <r>
    <x v="2"/>
    <x v="1"/>
    <x v="2"/>
    <x v="0"/>
    <x v="0"/>
    <x v="1"/>
    <x v="7"/>
    <x v="34"/>
    <x v="0"/>
    <n v="48440"/>
  </r>
  <r>
    <x v="2"/>
    <x v="1"/>
    <x v="2"/>
    <x v="0"/>
    <x v="0"/>
    <x v="1"/>
    <x v="7"/>
    <x v="20"/>
    <x v="0"/>
    <n v="352522.4"/>
  </r>
  <r>
    <x v="2"/>
    <x v="1"/>
    <x v="2"/>
    <x v="0"/>
    <x v="0"/>
    <x v="1"/>
    <x v="7"/>
    <x v="101"/>
    <x v="0"/>
    <m/>
  </r>
  <r>
    <x v="2"/>
    <x v="1"/>
    <x v="2"/>
    <x v="0"/>
    <x v="0"/>
    <x v="1"/>
    <x v="7"/>
    <x v="55"/>
    <x v="0"/>
    <n v="66982.13"/>
  </r>
  <r>
    <x v="2"/>
    <x v="1"/>
    <x v="2"/>
    <x v="0"/>
    <x v="0"/>
    <x v="1"/>
    <x v="8"/>
    <x v="22"/>
    <x v="0"/>
    <n v="67656.679999999993"/>
  </r>
  <r>
    <x v="2"/>
    <x v="1"/>
    <x v="2"/>
    <x v="0"/>
    <x v="0"/>
    <x v="1"/>
    <x v="8"/>
    <x v="94"/>
    <x v="0"/>
    <n v="0"/>
  </r>
  <r>
    <x v="2"/>
    <x v="1"/>
    <x v="2"/>
    <x v="0"/>
    <x v="0"/>
    <x v="1"/>
    <x v="8"/>
    <x v="95"/>
    <x v="0"/>
    <m/>
  </r>
  <r>
    <x v="2"/>
    <x v="1"/>
    <x v="2"/>
    <x v="0"/>
    <x v="0"/>
    <x v="1"/>
    <x v="8"/>
    <x v="77"/>
    <x v="0"/>
    <m/>
  </r>
  <r>
    <x v="2"/>
    <x v="1"/>
    <x v="2"/>
    <x v="0"/>
    <x v="0"/>
    <x v="1"/>
    <x v="8"/>
    <x v="4"/>
    <x v="0"/>
    <n v="0"/>
  </r>
  <r>
    <x v="2"/>
    <x v="1"/>
    <x v="2"/>
    <x v="0"/>
    <x v="2"/>
    <x v="3"/>
    <x v="3"/>
    <x v="96"/>
    <x v="0"/>
    <m/>
  </r>
  <r>
    <x v="2"/>
    <x v="1"/>
    <x v="2"/>
    <x v="0"/>
    <x v="2"/>
    <x v="3"/>
    <x v="3"/>
    <x v="97"/>
    <x v="0"/>
    <n v="5703923"/>
  </r>
  <r>
    <x v="2"/>
    <x v="1"/>
    <x v="2"/>
    <x v="0"/>
    <x v="2"/>
    <x v="3"/>
    <x v="3"/>
    <x v="98"/>
    <x v="0"/>
    <m/>
  </r>
  <r>
    <x v="2"/>
    <x v="1"/>
    <x v="2"/>
    <x v="0"/>
    <x v="2"/>
    <x v="3"/>
    <x v="3"/>
    <x v="99"/>
    <x v="0"/>
    <n v="69141"/>
  </r>
  <r>
    <x v="2"/>
    <x v="1"/>
    <x v="2"/>
    <x v="0"/>
    <x v="2"/>
    <x v="3"/>
    <x v="3"/>
    <x v="49"/>
    <x v="0"/>
    <n v="1169400"/>
  </r>
  <r>
    <x v="2"/>
    <x v="1"/>
    <x v="2"/>
    <x v="0"/>
    <x v="2"/>
    <x v="3"/>
    <x v="3"/>
    <x v="50"/>
    <x v="0"/>
    <m/>
  </r>
  <r>
    <x v="3"/>
    <x v="0"/>
    <x v="2"/>
    <x v="0"/>
    <x v="1"/>
    <x v="2"/>
    <x v="13"/>
    <x v="63"/>
    <x v="0"/>
    <n v="16472021.17"/>
  </r>
  <r>
    <x v="3"/>
    <x v="0"/>
    <x v="2"/>
    <x v="0"/>
    <x v="1"/>
    <x v="5"/>
    <x v="11"/>
    <x v="64"/>
    <x v="0"/>
    <n v="837"/>
  </r>
  <r>
    <x v="3"/>
    <x v="0"/>
    <x v="2"/>
    <x v="0"/>
    <x v="1"/>
    <x v="5"/>
    <x v="14"/>
    <x v="66"/>
    <x v="0"/>
    <m/>
  </r>
  <r>
    <x v="3"/>
    <x v="0"/>
    <x v="2"/>
    <x v="0"/>
    <x v="1"/>
    <x v="5"/>
    <x v="15"/>
    <x v="69"/>
    <x v="0"/>
    <m/>
  </r>
  <r>
    <x v="3"/>
    <x v="0"/>
    <x v="2"/>
    <x v="0"/>
    <x v="1"/>
    <x v="2"/>
    <x v="17"/>
    <x v="74"/>
    <x v="0"/>
    <n v="-32212.76"/>
  </r>
  <r>
    <x v="3"/>
    <x v="0"/>
    <x v="2"/>
    <x v="0"/>
    <x v="1"/>
    <x v="2"/>
    <x v="17"/>
    <x v="103"/>
    <x v="0"/>
    <m/>
  </r>
  <r>
    <x v="3"/>
    <x v="0"/>
    <x v="2"/>
    <x v="0"/>
    <x v="1"/>
    <x v="2"/>
    <x v="0"/>
    <x v="104"/>
    <x v="0"/>
    <n v="60000"/>
  </r>
  <r>
    <x v="3"/>
    <x v="0"/>
    <x v="2"/>
    <x v="0"/>
    <x v="0"/>
    <x v="0"/>
    <x v="4"/>
    <x v="6"/>
    <x v="0"/>
    <n v="1920000"/>
  </r>
  <r>
    <x v="3"/>
    <x v="0"/>
    <x v="2"/>
    <x v="0"/>
    <x v="0"/>
    <x v="0"/>
    <x v="4"/>
    <x v="7"/>
    <x v="0"/>
    <m/>
  </r>
  <r>
    <x v="3"/>
    <x v="0"/>
    <x v="2"/>
    <x v="0"/>
    <x v="0"/>
    <x v="0"/>
    <x v="4"/>
    <x v="8"/>
    <x v="0"/>
    <n v="159936"/>
  </r>
  <r>
    <x v="3"/>
    <x v="0"/>
    <x v="2"/>
    <x v="0"/>
    <x v="0"/>
    <x v="0"/>
    <x v="4"/>
    <x v="9"/>
    <x v="0"/>
    <n v="19192"/>
  </r>
  <r>
    <x v="3"/>
    <x v="0"/>
    <x v="2"/>
    <x v="0"/>
    <x v="0"/>
    <x v="0"/>
    <x v="4"/>
    <x v="10"/>
    <x v="0"/>
    <n v="159936"/>
  </r>
  <r>
    <x v="3"/>
    <x v="0"/>
    <x v="2"/>
    <x v="0"/>
    <x v="0"/>
    <x v="0"/>
    <x v="4"/>
    <x v="11"/>
    <x v="0"/>
    <n v="80064"/>
  </r>
  <r>
    <x v="3"/>
    <x v="0"/>
    <x v="2"/>
    <x v="0"/>
    <x v="0"/>
    <x v="0"/>
    <x v="4"/>
    <x v="12"/>
    <x v="0"/>
    <n v="1280000"/>
  </r>
  <r>
    <x v="3"/>
    <x v="0"/>
    <x v="2"/>
    <x v="0"/>
    <x v="0"/>
    <x v="0"/>
    <x v="4"/>
    <x v="56"/>
    <x v="0"/>
    <m/>
  </r>
  <r>
    <x v="3"/>
    <x v="0"/>
    <x v="2"/>
    <x v="0"/>
    <x v="0"/>
    <x v="0"/>
    <x v="4"/>
    <x v="13"/>
    <x v="0"/>
    <n v="10022"/>
  </r>
  <r>
    <x v="3"/>
    <x v="0"/>
    <x v="2"/>
    <x v="0"/>
    <x v="0"/>
    <x v="0"/>
    <x v="4"/>
    <x v="14"/>
    <x v="0"/>
    <n v="230400"/>
  </r>
  <r>
    <x v="3"/>
    <x v="0"/>
    <x v="2"/>
    <x v="0"/>
    <x v="0"/>
    <x v="0"/>
    <x v="4"/>
    <x v="15"/>
    <x v="0"/>
    <n v="76800"/>
  </r>
  <r>
    <x v="3"/>
    <x v="0"/>
    <x v="2"/>
    <x v="0"/>
    <x v="0"/>
    <x v="0"/>
    <x v="9"/>
    <x v="30"/>
    <x v="0"/>
    <n v="438902"/>
  </r>
  <r>
    <x v="3"/>
    <x v="0"/>
    <x v="2"/>
    <x v="0"/>
    <x v="0"/>
    <x v="0"/>
    <x v="9"/>
    <x v="110"/>
    <x v="0"/>
    <n v="440000"/>
  </r>
  <r>
    <x v="3"/>
    <x v="0"/>
    <x v="2"/>
    <x v="0"/>
    <x v="0"/>
    <x v="0"/>
    <x v="5"/>
    <x v="70"/>
    <x v="0"/>
    <m/>
  </r>
  <r>
    <x v="3"/>
    <x v="0"/>
    <x v="2"/>
    <x v="0"/>
    <x v="0"/>
    <x v="0"/>
    <x v="5"/>
    <x v="102"/>
    <x v="0"/>
    <m/>
  </r>
  <r>
    <x v="3"/>
    <x v="0"/>
    <x v="2"/>
    <x v="0"/>
    <x v="0"/>
    <x v="0"/>
    <x v="5"/>
    <x v="71"/>
    <x v="0"/>
    <m/>
  </r>
  <r>
    <x v="3"/>
    <x v="0"/>
    <x v="2"/>
    <x v="0"/>
    <x v="0"/>
    <x v="0"/>
    <x v="5"/>
    <x v="78"/>
    <x v="0"/>
    <m/>
  </r>
  <r>
    <x v="3"/>
    <x v="0"/>
    <x v="2"/>
    <x v="0"/>
    <x v="0"/>
    <x v="0"/>
    <x v="6"/>
    <x v="17"/>
    <x v="0"/>
    <n v="829016"/>
  </r>
  <r>
    <x v="3"/>
    <x v="0"/>
    <x v="2"/>
    <x v="0"/>
    <x v="0"/>
    <x v="0"/>
    <x v="0"/>
    <x v="79"/>
    <x v="0"/>
    <m/>
  </r>
  <r>
    <x v="3"/>
    <x v="0"/>
    <x v="2"/>
    <x v="0"/>
    <x v="0"/>
    <x v="0"/>
    <x v="0"/>
    <x v="80"/>
    <x v="0"/>
    <n v="1493544"/>
  </r>
  <r>
    <x v="3"/>
    <x v="0"/>
    <x v="2"/>
    <x v="0"/>
    <x v="0"/>
    <x v="0"/>
    <x v="0"/>
    <x v="84"/>
    <x v="0"/>
    <m/>
  </r>
  <r>
    <x v="3"/>
    <x v="0"/>
    <x v="2"/>
    <x v="0"/>
    <x v="0"/>
    <x v="0"/>
    <x v="0"/>
    <x v="107"/>
    <x v="0"/>
    <m/>
  </r>
  <r>
    <x v="3"/>
    <x v="0"/>
    <x v="2"/>
    <x v="0"/>
    <x v="0"/>
    <x v="0"/>
    <x v="0"/>
    <x v="108"/>
    <x v="0"/>
    <m/>
  </r>
  <r>
    <x v="3"/>
    <x v="0"/>
    <x v="2"/>
    <x v="0"/>
    <x v="0"/>
    <x v="0"/>
    <x v="0"/>
    <x v="109"/>
    <x v="0"/>
    <m/>
  </r>
  <r>
    <x v="3"/>
    <x v="0"/>
    <x v="2"/>
    <x v="0"/>
    <x v="0"/>
    <x v="0"/>
    <x v="12"/>
    <x v="81"/>
    <x v="0"/>
    <m/>
  </r>
  <r>
    <x v="3"/>
    <x v="0"/>
    <x v="2"/>
    <x v="0"/>
    <x v="0"/>
    <x v="0"/>
    <x v="12"/>
    <x v="82"/>
    <x v="0"/>
    <m/>
  </r>
  <r>
    <x v="3"/>
    <x v="0"/>
    <x v="2"/>
    <x v="0"/>
    <x v="0"/>
    <x v="0"/>
    <x v="12"/>
    <x v="83"/>
    <x v="0"/>
    <m/>
  </r>
  <r>
    <x v="3"/>
    <x v="0"/>
    <x v="2"/>
    <x v="0"/>
    <x v="0"/>
    <x v="0"/>
    <x v="12"/>
    <x v="84"/>
    <x v="0"/>
    <m/>
  </r>
  <r>
    <x v="3"/>
    <x v="0"/>
    <x v="2"/>
    <x v="0"/>
    <x v="0"/>
    <x v="0"/>
    <x v="19"/>
    <x v="100"/>
    <x v="0"/>
    <m/>
  </r>
  <r>
    <x v="3"/>
    <x v="0"/>
    <x v="2"/>
    <x v="0"/>
    <x v="0"/>
    <x v="0"/>
    <x v="16"/>
    <x v="86"/>
    <x v="0"/>
    <m/>
  </r>
  <r>
    <x v="3"/>
    <x v="0"/>
    <x v="2"/>
    <x v="0"/>
    <x v="0"/>
    <x v="0"/>
    <x v="22"/>
    <x v="105"/>
    <x v="0"/>
    <m/>
  </r>
  <r>
    <x v="3"/>
    <x v="0"/>
    <x v="2"/>
    <x v="0"/>
    <x v="0"/>
    <x v="0"/>
    <x v="2"/>
    <x v="87"/>
    <x v="0"/>
    <m/>
  </r>
  <r>
    <x v="3"/>
    <x v="0"/>
    <x v="2"/>
    <x v="0"/>
    <x v="0"/>
    <x v="0"/>
    <x v="2"/>
    <x v="88"/>
    <x v="0"/>
    <m/>
  </r>
  <r>
    <x v="3"/>
    <x v="0"/>
    <x v="2"/>
    <x v="0"/>
    <x v="0"/>
    <x v="0"/>
    <x v="2"/>
    <x v="89"/>
    <x v="0"/>
    <m/>
  </r>
  <r>
    <x v="3"/>
    <x v="0"/>
    <x v="2"/>
    <x v="0"/>
    <x v="0"/>
    <x v="0"/>
    <x v="2"/>
    <x v="90"/>
    <x v="0"/>
    <m/>
  </r>
  <r>
    <x v="3"/>
    <x v="0"/>
    <x v="2"/>
    <x v="0"/>
    <x v="0"/>
    <x v="0"/>
    <x v="2"/>
    <x v="91"/>
    <x v="0"/>
    <m/>
  </r>
  <r>
    <x v="3"/>
    <x v="0"/>
    <x v="2"/>
    <x v="0"/>
    <x v="0"/>
    <x v="0"/>
    <x v="2"/>
    <x v="92"/>
    <x v="0"/>
    <m/>
  </r>
  <r>
    <x v="3"/>
    <x v="0"/>
    <x v="2"/>
    <x v="0"/>
    <x v="0"/>
    <x v="0"/>
    <x v="2"/>
    <x v="93"/>
    <x v="0"/>
    <m/>
  </r>
  <r>
    <x v="3"/>
    <x v="0"/>
    <x v="2"/>
    <x v="0"/>
    <x v="0"/>
    <x v="1"/>
    <x v="7"/>
    <x v="34"/>
    <x v="0"/>
    <n v="48440"/>
  </r>
  <r>
    <x v="3"/>
    <x v="0"/>
    <x v="2"/>
    <x v="0"/>
    <x v="0"/>
    <x v="1"/>
    <x v="7"/>
    <x v="20"/>
    <x v="0"/>
    <n v="73745"/>
  </r>
  <r>
    <x v="3"/>
    <x v="0"/>
    <x v="2"/>
    <x v="0"/>
    <x v="0"/>
    <x v="1"/>
    <x v="7"/>
    <x v="101"/>
    <x v="0"/>
    <m/>
  </r>
  <r>
    <x v="3"/>
    <x v="0"/>
    <x v="2"/>
    <x v="0"/>
    <x v="0"/>
    <x v="1"/>
    <x v="7"/>
    <x v="55"/>
    <x v="0"/>
    <n v="57978.96"/>
  </r>
  <r>
    <x v="3"/>
    <x v="0"/>
    <x v="2"/>
    <x v="0"/>
    <x v="0"/>
    <x v="1"/>
    <x v="8"/>
    <x v="22"/>
    <x v="0"/>
    <n v="76807.710000000006"/>
  </r>
  <r>
    <x v="3"/>
    <x v="0"/>
    <x v="2"/>
    <x v="0"/>
    <x v="0"/>
    <x v="1"/>
    <x v="8"/>
    <x v="94"/>
    <x v="0"/>
    <n v="37127"/>
  </r>
  <r>
    <x v="3"/>
    <x v="0"/>
    <x v="2"/>
    <x v="0"/>
    <x v="0"/>
    <x v="1"/>
    <x v="8"/>
    <x v="95"/>
    <x v="0"/>
    <m/>
  </r>
  <r>
    <x v="3"/>
    <x v="0"/>
    <x v="2"/>
    <x v="0"/>
    <x v="0"/>
    <x v="1"/>
    <x v="8"/>
    <x v="77"/>
    <x v="0"/>
    <m/>
  </r>
  <r>
    <x v="3"/>
    <x v="0"/>
    <x v="2"/>
    <x v="0"/>
    <x v="0"/>
    <x v="1"/>
    <x v="8"/>
    <x v="4"/>
    <x v="0"/>
    <n v="43567"/>
  </r>
  <r>
    <x v="3"/>
    <x v="0"/>
    <x v="2"/>
    <x v="0"/>
    <x v="2"/>
    <x v="3"/>
    <x v="3"/>
    <x v="96"/>
    <x v="0"/>
    <m/>
  </r>
  <r>
    <x v="3"/>
    <x v="0"/>
    <x v="2"/>
    <x v="0"/>
    <x v="2"/>
    <x v="3"/>
    <x v="3"/>
    <x v="97"/>
    <x v="0"/>
    <n v="4410949"/>
  </r>
  <r>
    <x v="3"/>
    <x v="0"/>
    <x v="2"/>
    <x v="0"/>
    <x v="2"/>
    <x v="3"/>
    <x v="3"/>
    <x v="98"/>
    <x v="0"/>
    <m/>
  </r>
  <r>
    <x v="3"/>
    <x v="0"/>
    <x v="2"/>
    <x v="0"/>
    <x v="2"/>
    <x v="3"/>
    <x v="3"/>
    <x v="99"/>
    <x v="0"/>
    <n v="319330"/>
  </r>
  <r>
    <x v="3"/>
    <x v="0"/>
    <x v="2"/>
    <x v="0"/>
    <x v="2"/>
    <x v="3"/>
    <x v="20"/>
    <x v="49"/>
    <x v="0"/>
    <n v="1241700"/>
  </r>
  <r>
    <x v="3"/>
    <x v="0"/>
    <x v="2"/>
    <x v="0"/>
    <x v="2"/>
    <x v="3"/>
    <x v="20"/>
    <x v="111"/>
    <x v="0"/>
    <n v="45000"/>
  </r>
  <r>
    <x v="3"/>
    <x v="0"/>
    <x v="2"/>
    <x v="0"/>
    <x v="2"/>
    <x v="3"/>
    <x v="21"/>
    <x v="50"/>
    <x v="0"/>
    <m/>
  </r>
  <r>
    <x v="3"/>
    <x v="1"/>
    <x v="2"/>
    <x v="0"/>
    <x v="1"/>
    <x v="2"/>
    <x v="13"/>
    <x v="63"/>
    <x v="0"/>
    <n v="20811330"/>
  </r>
  <r>
    <x v="3"/>
    <x v="1"/>
    <x v="2"/>
    <x v="0"/>
    <x v="1"/>
    <x v="5"/>
    <x v="11"/>
    <x v="64"/>
    <x v="0"/>
    <n v="0"/>
  </r>
  <r>
    <x v="3"/>
    <x v="1"/>
    <x v="2"/>
    <x v="0"/>
    <x v="1"/>
    <x v="5"/>
    <x v="14"/>
    <x v="66"/>
    <x v="0"/>
    <m/>
  </r>
  <r>
    <x v="3"/>
    <x v="1"/>
    <x v="2"/>
    <x v="0"/>
    <x v="1"/>
    <x v="5"/>
    <x v="15"/>
    <x v="69"/>
    <x v="0"/>
    <m/>
  </r>
  <r>
    <x v="3"/>
    <x v="1"/>
    <x v="2"/>
    <x v="0"/>
    <x v="1"/>
    <x v="2"/>
    <x v="17"/>
    <x v="74"/>
    <x v="0"/>
    <n v="0"/>
  </r>
  <r>
    <x v="3"/>
    <x v="1"/>
    <x v="2"/>
    <x v="0"/>
    <x v="1"/>
    <x v="2"/>
    <x v="17"/>
    <x v="103"/>
    <x v="0"/>
    <m/>
  </r>
  <r>
    <x v="3"/>
    <x v="1"/>
    <x v="2"/>
    <x v="0"/>
    <x v="1"/>
    <x v="5"/>
    <x v="0"/>
    <x v="104"/>
    <x v="0"/>
    <n v="0"/>
  </r>
  <r>
    <x v="3"/>
    <x v="1"/>
    <x v="2"/>
    <x v="0"/>
    <x v="0"/>
    <x v="0"/>
    <x v="4"/>
    <x v="6"/>
    <x v="0"/>
    <n v="1920000"/>
  </r>
  <r>
    <x v="3"/>
    <x v="1"/>
    <x v="2"/>
    <x v="0"/>
    <x v="0"/>
    <x v="0"/>
    <x v="4"/>
    <x v="7"/>
    <x v="0"/>
    <m/>
  </r>
  <r>
    <x v="3"/>
    <x v="1"/>
    <x v="2"/>
    <x v="0"/>
    <x v="0"/>
    <x v="0"/>
    <x v="4"/>
    <x v="8"/>
    <x v="0"/>
    <n v="159936"/>
  </r>
  <r>
    <x v="3"/>
    <x v="1"/>
    <x v="2"/>
    <x v="0"/>
    <x v="0"/>
    <x v="0"/>
    <x v="4"/>
    <x v="9"/>
    <x v="0"/>
    <n v="19192"/>
  </r>
  <r>
    <x v="3"/>
    <x v="1"/>
    <x v="2"/>
    <x v="0"/>
    <x v="0"/>
    <x v="0"/>
    <x v="4"/>
    <x v="10"/>
    <x v="0"/>
    <n v="159936"/>
  </r>
  <r>
    <x v="3"/>
    <x v="1"/>
    <x v="2"/>
    <x v="0"/>
    <x v="0"/>
    <x v="0"/>
    <x v="4"/>
    <x v="11"/>
    <x v="0"/>
    <n v="80064"/>
  </r>
  <r>
    <x v="3"/>
    <x v="1"/>
    <x v="2"/>
    <x v="0"/>
    <x v="0"/>
    <x v="0"/>
    <x v="4"/>
    <x v="12"/>
    <x v="0"/>
    <n v="1280000"/>
  </r>
  <r>
    <x v="3"/>
    <x v="1"/>
    <x v="2"/>
    <x v="0"/>
    <x v="0"/>
    <x v="0"/>
    <x v="4"/>
    <x v="56"/>
    <x v="0"/>
    <m/>
  </r>
  <r>
    <x v="3"/>
    <x v="1"/>
    <x v="2"/>
    <x v="0"/>
    <x v="0"/>
    <x v="0"/>
    <x v="4"/>
    <x v="13"/>
    <x v="0"/>
    <n v="10022"/>
  </r>
  <r>
    <x v="3"/>
    <x v="1"/>
    <x v="2"/>
    <x v="0"/>
    <x v="0"/>
    <x v="0"/>
    <x v="4"/>
    <x v="14"/>
    <x v="0"/>
    <n v="230400"/>
  </r>
  <r>
    <x v="3"/>
    <x v="1"/>
    <x v="2"/>
    <x v="0"/>
    <x v="0"/>
    <x v="0"/>
    <x v="4"/>
    <x v="15"/>
    <x v="0"/>
    <n v="76800"/>
  </r>
  <r>
    <x v="3"/>
    <x v="1"/>
    <x v="2"/>
    <x v="0"/>
    <x v="0"/>
    <x v="0"/>
    <x v="9"/>
    <x v="30"/>
    <x v="0"/>
    <n v="438902"/>
  </r>
  <r>
    <x v="3"/>
    <x v="1"/>
    <x v="2"/>
    <x v="0"/>
    <x v="0"/>
    <x v="0"/>
    <x v="5"/>
    <x v="70"/>
    <x v="0"/>
    <m/>
  </r>
  <r>
    <x v="3"/>
    <x v="1"/>
    <x v="2"/>
    <x v="0"/>
    <x v="0"/>
    <x v="0"/>
    <x v="5"/>
    <x v="102"/>
    <x v="0"/>
    <m/>
  </r>
  <r>
    <x v="3"/>
    <x v="1"/>
    <x v="2"/>
    <x v="0"/>
    <x v="0"/>
    <x v="0"/>
    <x v="5"/>
    <x v="71"/>
    <x v="0"/>
    <m/>
  </r>
  <r>
    <x v="3"/>
    <x v="1"/>
    <x v="2"/>
    <x v="0"/>
    <x v="0"/>
    <x v="0"/>
    <x v="5"/>
    <x v="78"/>
    <x v="0"/>
    <m/>
  </r>
  <r>
    <x v="3"/>
    <x v="1"/>
    <x v="2"/>
    <x v="0"/>
    <x v="0"/>
    <x v="0"/>
    <x v="6"/>
    <x v="17"/>
    <x v="0"/>
    <n v="829016"/>
  </r>
  <r>
    <x v="3"/>
    <x v="1"/>
    <x v="2"/>
    <x v="0"/>
    <x v="0"/>
    <x v="0"/>
    <x v="0"/>
    <x v="79"/>
    <x v="0"/>
    <m/>
  </r>
  <r>
    <x v="3"/>
    <x v="1"/>
    <x v="2"/>
    <x v="0"/>
    <x v="0"/>
    <x v="0"/>
    <x v="0"/>
    <x v="80"/>
    <x v="0"/>
    <n v="1493544"/>
  </r>
  <r>
    <x v="3"/>
    <x v="1"/>
    <x v="2"/>
    <x v="0"/>
    <x v="0"/>
    <x v="0"/>
    <x v="0"/>
    <x v="84"/>
    <x v="0"/>
    <m/>
  </r>
  <r>
    <x v="3"/>
    <x v="1"/>
    <x v="2"/>
    <x v="0"/>
    <x v="0"/>
    <x v="0"/>
    <x v="0"/>
    <x v="107"/>
    <x v="0"/>
    <m/>
  </r>
  <r>
    <x v="3"/>
    <x v="1"/>
    <x v="2"/>
    <x v="0"/>
    <x v="0"/>
    <x v="0"/>
    <x v="0"/>
    <x v="108"/>
    <x v="0"/>
    <m/>
  </r>
  <r>
    <x v="3"/>
    <x v="1"/>
    <x v="2"/>
    <x v="0"/>
    <x v="0"/>
    <x v="0"/>
    <x v="0"/>
    <x v="109"/>
    <x v="0"/>
    <m/>
  </r>
  <r>
    <x v="3"/>
    <x v="1"/>
    <x v="2"/>
    <x v="0"/>
    <x v="0"/>
    <x v="0"/>
    <x v="12"/>
    <x v="81"/>
    <x v="0"/>
    <m/>
  </r>
  <r>
    <x v="3"/>
    <x v="1"/>
    <x v="2"/>
    <x v="0"/>
    <x v="0"/>
    <x v="0"/>
    <x v="12"/>
    <x v="82"/>
    <x v="0"/>
    <m/>
  </r>
  <r>
    <x v="3"/>
    <x v="1"/>
    <x v="2"/>
    <x v="0"/>
    <x v="0"/>
    <x v="0"/>
    <x v="12"/>
    <x v="83"/>
    <x v="0"/>
    <m/>
  </r>
  <r>
    <x v="3"/>
    <x v="1"/>
    <x v="2"/>
    <x v="0"/>
    <x v="0"/>
    <x v="0"/>
    <x v="12"/>
    <x v="84"/>
    <x v="0"/>
    <m/>
  </r>
  <r>
    <x v="3"/>
    <x v="1"/>
    <x v="2"/>
    <x v="0"/>
    <x v="0"/>
    <x v="0"/>
    <x v="19"/>
    <x v="100"/>
    <x v="0"/>
    <m/>
  </r>
  <r>
    <x v="3"/>
    <x v="1"/>
    <x v="2"/>
    <x v="0"/>
    <x v="0"/>
    <x v="0"/>
    <x v="16"/>
    <x v="86"/>
    <x v="0"/>
    <m/>
  </r>
  <r>
    <x v="3"/>
    <x v="1"/>
    <x v="2"/>
    <x v="0"/>
    <x v="0"/>
    <x v="0"/>
    <x v="22"/>
    <x v="105"/>
    <x v="0"/>
    <m/>
  </r>
  <r>
    <x v="3"/>
    <x v="1"/>
    <x v="2"/>
    <x v="0"/>
    <x v="0"/>
    <x v="0"/>
    <x v="2"/>
    <x v="87"/>
    <x v="0"/>
    <m/>
  </r>
  <r>
    <x v="3"/>
    <x v="1"/>
    <x v="2"/>
    <x v="0"/>
    <x v="0"/>
    <x v="0"/>
    <x v="2"/>
    <x v="88"/>
    <x v="0"/>
    <m/>
  </r>
  <r>
    <x v="3"/>
    <x v="1"/>
    <x v="2"/>
    <x v="0"/>
    <x v="0"/>
    <x v="0"/>
    <x v="2"/>
    <x v="89"/>
    <x v="0"/>
    <m/>
  </r>
  <r>
    <x v="3"/>
    <x v="1"/>
    <x v="2"/>
    <x v="0"/>
    <x v="0"/>
    <x v="0"/>
    <x v="2"/>
    <x v="90"/>
    <x v="0"/>
    <m/>
  </r>
  <r>
    <x v="3"/>
    <x v="1"/>
    <x v="2"/>
    <x v="0"/>
    <x v="0"/>
    <x v="0"/>
    <x v="2"/>
    <x v="91"/>
    <x v="0"/>
    <m/>
  </r>
  <r>
    <x v="3"/>
    <x v="1"/>
    <x v="2"/>
    <x v="0"/>
    <x v="0"/>
    <x v="0"/>
    <x v="2"/>
    <x v="92"/>
    <x v="0"/>
    <m/>
  </r>
  <r>
    <x v="3"/>
    <x v="1"/>
    <x v="2"/>
    <x v="0"/>
    <x v="0"/>
    <x v="0"/>
    <x v="2"/>
    <x v="93"/>
    <x v="0"/>
    <m/>
  </r>
  <r>
    <x v="3"/>
    <x v="1"/>
    <x v="2"/>
    <x v="0"/>
    <x v="0"/>
    <x v="1"/>
    <x v="7"/>
    <x v="34"/>
    <x v="0"/>
    <n v="48440"/>
  </r>
  <r>
    <x v="3"/>
    <x v="1"/>
    <x v="2"/>
    <x v="0"/>
    <x v="0"/>
    <x v="1"/>
    <x v="7"/>
    <x v="20"/>
    <x v="0"/>
    <n v="73745"/>
  </r>
  <r>
    <x v="3"/>
    <x v="1"/>
    <x v="2"/>
    <x v="0"/>
    <x v="0"/>
    <x v="1"/>
    <x v="7"/>
    <x v="101"/>
    <x v="0"/>
    <m/>
  </r>
  <r>
    <x v="3"/>
    <x v="1"/>
    <x v="2"/>
    <x v="0"/>
    <x v="0"/>
    <x v="1"/>
    <x v="7"/>
    <x v="55"/>
    <x v="0"/>
    <n v="57978.96"/>
  </r>
  <r>
    <x v="3"/>
    <x v="1"/>
    <x v="2"/>
    <x v="0"/>
    <x v="0"/>
    <x v="1"/>
    <x v="8"/>
    <x v="22"/>
    <x v="0"/>
    <n v="76807.710000000006"/>
  </r>
  <r>
    <x v="3"/>
    <x v="1"/>
    <x v="2"/>
    <x v="0"/>
    <x v="0"/>
    <x v="1"/>
    <x v="8"/>
    <x v="94"/>
    <x v="0"/>
    <n v="0"/>
  </r>
  <r>
    <x v="3"/>
    <x v="1"/>
    <x v="2"/>
    <x v="0"/>
    <x v="0"/>
    <x v="1"/>
    <x v="8"/>
    <x v="95"/>
    <x v="0"/>
    <m/>
  </r>
  <r>
    <x v="3"/>
    <x v="1"/>
    <x v="2"/>
    <x v="0"/>
    <x v="0"/>
    <x v="1"/>
    <x v="8"/>
    <x v="77"/>
    <x v="0"/>
    <m/>
  </r>
  <r>
    <x v="3"/>
    <x v="1"/>
    <x v="2"/>
    <x v="0"/>
    <x v="0"/>
    <x v="1"/>
    <x v="8"/>
    <x v="4"/>
    <x v="0"/>
    <n v="0"/>
  </r>
  <r>
    <x v="3"/>
    <x v="1"/>
    <x v="2"/>
    <x v="0"/>
    <x v="2"/>
    <x v="3"/>
    <x v="3"/>
    <x v="96"/>
    <x v="0"/>
    <m/>
  </r>
  <r>
    <x v="3"/>
    <x v="1"/>
    <x v="2"/>
    <x v="0"/>
    <x v="2"/>
    <x v="3"/>
    <x v="3"/>
    <x v="97"/>
    <x v="0"/>
    <n v="4410949"/>
  </r>
  <r>
    <x v="3"/>
    <x v="1"/>
    <x v="2"/>
    <x v="0"/>
    <x v="2"/>
    <x v="3"/>
    <x v="3"/>
    <x v="98"/>
    <x v="0"/>
    <m/>
  </r>
  <r>
    <x v="3"/>
    <x v="1"/>
    <x v="2"/>
    <x v="0"/>
    <x v="2"/>
    <x v="3"/>
    <x v="3"/>
    <x v="99"/>
    <x v="0"/>
    <n v="319330"/>
  </r>
  <r>
    <x v="3"/>
    <x v="1"/>
    <x v="2"/>
    <x v="0"/>
    <x v="2"/>
    <x v="3"/>
    <x v="3"/>
    <x v="49"/>
    <x v="0"/>
    <n v="1241700"/>
  </r>
  <r>
    <x v="3"/>
    <x v="1"/>
    <x v="2"/>
    <x v="0"/>
    <x v="2"/>
    <x v="3"/>
    <x v="3"/>
    <x v="111"/>
    <x v="0"/>
    <n v="45000"/>
  </r>
  <r>
    <x v="3"/>
    <x v="1"/>
    <x v="2"/>
    <x v="0"/>
    <x v="2"/>
    <x v="3"/>
    <x v="3"/>
    <x v="50"/>
    <x v="0"/>
    <m/>
  </r>
  <r>
    <x v="4"/>
    <x v="0"/>
    <x v="2"/>
    <x v="0"/>
    <x v="1"/>
    <x v="2"/>
    <x v="13"/>
    <x v="63"/>
    <x v="0"/>
    <n v="18462004.43"/>
  </r>
  <r>
    <x v="4"/>
    <x v="0"/>
    <x v="2"/>
    <x v="0"/>
    <x v="1"/>
    <x v="5"/>
    <x v="11"/>
    <x v="64"/>
    <x v="0"/>
    <n v="262.38"/>
  </r>
  <r>
    <x v="4"/>
    <x v="0"/>
    <x v="2"/>
    <x v="0"/>
    <x v="1"/>
    <x v="5"/>
    <x v="14"/>
    <x v="66"/>
    <x v="0"/>
    <m/>
  </r>
  <r>
    <x v="4"/>
    <x v="0"/>
    <x v="2"/>
    <x v="0"/>
    <x v="1"/>
    <x v="5"/>
    <x v="15"/>
    <x v="69"/>
    <x v="0"/>
    <n v="240676.34"/>
  </r>
  <r>
    <x v="4"/>
    <x v="0"/>
    <x v="2"/>
    <x v="0"/>
    <x v="1"/>
    <x v="2"/>
    <x v="17"/>
    <x v="74"/>
    <x v="0"/>
    <n v="-281059.06"/>
  </r>
  <r>
    <x v="4"/>
    <x v="0"/>
    <x v="2"/>
    <x v="0"/>
    <x v="1"/>
    <x v="2"/>
    <x v="17"/>
    <x v="103"/>
    <x v="0"/>
    <m/>
  </r>
  <r>
    <x v="4"/>
    <x v="0"/>
    <x v="2"/>
    <x v="0"/>
    <x v="1"/>
    <x v="2"/>
    <x v="0"/>
    <x v="104"/>
    <x v="0"/>
    <n v="140000"/>
  </r>
  <r>
    <x v="4"/>
    <x v="0"/>
    <x v="2"/>
    <x v="0"/>
    <x v="0"/>
    <x v="0"/>
    <x v="4"/>
    <x v="6"/>
    <x v="0"/>
    <n v="2520000"/>
  </r>
  <r>
    <x v="4"/>
    <x v="0"/>
    <x v="2"/>
    <x v="0"/>
    <x v="0"/>
    <x v="0"/>
    <x v="4"/>
    <x v="7"/>
    <x v="0"/>
    <m/>
  </r>
  <r>
    <x v="4"/>
    <x v="0"/>
    <x v="2"/>
    <x v="0"/>
    <x v="0"/>
    <x v="0"/>
    <x v="4"/>
    <x v="8"/>
    <x v="0"/>
    <n v="209916"/>
  </r>
  <r>
    <x v="4"/>
    <x v="0"/>
    <x v="2"/>
    <x v="0"/>
    <x v="0"/>
    <x v="0"/>
    <x v="4"/>
    <x v="9"/>
    <x v="0"/>
    <n v="25190"/>
  </r>
  <r>
    <x v="4"/>
    <x v="0"/>
    <x v="2"/>
    <x v="0"/>
    <x v="0"/>
    <x v="0"/>
    <x v="4"/>
    <x v="10"/>
    <x v="0"/>
    <n v="209916"/>
  </r>
  <r>
    <x v="4"/>
    <x v="0"/>
    <x v="2"/>
    <x v="0"/>
    <x v="0"/>
    <x v="0"/>
    <x v="4"/>
    <x v="11"/>
    <x v="0"/>
    <n v="105084"/>
  </r>
  <r>
    <x v="4"/>
    <x v="0"/>
    <x v="2"/>
    <x v="0"/>
    <x v="0"/>
    <x v="0"/>
    <x v="4"/>
    <x v="12"/>
    <x v="0"/>
    <n v="1680000"/>
  </r>
  <r>
    <x v="4"/>
    <x v="0"/>
    <x v="2"/>
    <x v="0"/>
    <x v="0"/>
    <x v="0"/>
    <x v="4"/>
    <x v="56"/>
    <x v="0"/>
    <m/>
  </r>
  <r>
    <x v="4"/>
    <x v="0"/>
    <x v="2"/>
    <x v="0"/>
    <x v="0"/>
    <x v="0"/>
    <x v="4"/>
    <x v="13"/>
    <x v="0"/>
    <n v="13154"/>
  </r>
  <r>
    <x v="4"/>
    <x v="0"/>
    <x v="2"/>
    <x v="0"/>
    <x v="0"/>
    <x v="0"/>
    <x v="4"/>
    <x v="14"/>
    <x v="0"/>
    <n v="302400"/>
  </r>
  <r>
    <x v="4"/>
    <x v="0"/>
    <x v="2"/>
    <x v="0"/>
    <x v="0"/>
    <x v="0"/>
    <x v="4"/>
    <x v="15"/>
    <x v="0"/>
    <n v="100800"/>
  </r>
  <r>
    <x v="4"/>
    <x v="0"/>
    <x v="2"/>
    <x v="0"/>
    <x v="0"/>
    <x v="0"/>
    <x v="9"/>
    <x v="30"/>
    <x v="0"/>
    <n v="438902"/>
  </r>
  <r>
    <x v="4"/>
    <x v="0"/>
    <x v="2"/>
    <x v="0"/>
    <x v="0"/>
    <x v="0"/>
    <x v="9"/>
    <x v="110"/>
    <x v="0"/>
    <n v="440423"/>
  </r>
  <r>
    <x v="4"/>
    <x v="0"/>
    <x v="2"/>
    <x v="0"/>
    <x v="0"/>
    <x v="0"/>
    <x v="5"/>
    <x v="70"/>
    <x v="0"/>
    <m/>
  </r>
  <r>
    <x v="4"/>
    <x v="0"/>
    <x v="2"/>
    <x v="0"/>
    <x v="0"/>
    <x v="0"/>
    <x v="5"/>
    <x v="102"/>
    <x v="0"/>
    <n v="522000"/>
  </r>
  <r>
    <x v="4"/>
    <x v="0"/>
    <x v="2"/>
    <x v="0"/>
    <x v="0"/>
    <x v="0"/>
    <x v="5"/>
    <x v="71"/>
    <x v="0"/>
    <n v="3578.29"/>
  </r>
  <r>
    <x v="4"/>
    <x v="0"/>
    <x v="2"/>
    <x v="0"/>
    <x v="0"/>
    <x v="0"/>
    <x v="5"/>
    <x v="78"/>
    <x v="0"/>
    <m/>
  </r>
  <r>
    <x v="4"/>
    <x v="0"/>
    <x v="2"/>
    <x v="0"/>
    <x v="0"/>
    <x v="0"/>
    <x v="6"/>
    <x v="17"/>
    <x v="0"/>
    <n v="829016"/>
  </r>
  <r>
    <x v="4"/>
    <x v="0"/>
    <x v="2"/>
    <x v="0"/>
    <x v="0"/>
    <x v="0"/>
    <x v="0"/>
    <x v="79"/>
    <x v="0"/>
    <m/>
  </r>
  <r>
    <x v="4"/>
    <x v="0"/>
    <x v="2"/>
    <x v="0"/>
    <x v="0"/>
    <x v="0"/>
    <x v="0"/>
    <x v="80"/>
    <x v="0"/>
    <n v="1164717"/>
  </r>
  <r>
    <x v="4"/>
    <x v="0"/>
    <x v="2"/>
    <x v="0"/>
    <x v="0"/>
    <x v="0"/>
    <x v="0"/>
    <x v="84"/>
    <x v="0"/>
    <m/>
  </r>
  <r>
    <x v="4"/>
    <x v="0"/>
    <x v="2"/>
    <x v="0"/>
    <x v="0"/>
    <x v="0"/>
    <x v="0"/>
    <x v="107"/>
    <x v="0"/>
    <n v="49660"/>
  </r>
  <r>
    <x v="4"/>
    <x v="0"/>
    <x v="2"/>
    <x v="0"/>
    <x v="0"/>
    <x v="0"/>
    <x v="0"/>
    <x v="108"/>
    <x v="0"/>
    <n v="137773"/>
  </r>
  <r>
    <x v="4"/>
    <x v="0"/>
    <x v="2"/>
    <x v="0"/>
    <x v="0"/>
    <x v="0"/>
    <x v="0"/>
    <x v="109"/>
    <x v="0"/>
    <n v="239074.71"/>
  </r>
  <r>
    <x v="4"/>
    <x v="0"/>
    <x v="2"/>
    <x v="0"/>
    <x v="0"/>
    <x v="0"/>
    <x v="12"/>
    <x v="81"/>
    <x v="0"/>
    <m/>
  </r>
  <r>
    <x v="4"/>
    <x v="0"/>
    <x v="2"/>
    <x v="0"/>
    <x v="0"/>
    <x v="0"/>
    <x v="12"/>
    <x v="82"/>
    <x v="0"/>
    <m/>
  </r>
  <r>
    <x v="4"/>
    <x v="0"/>
    <x v="2"/>
    <x v="0"/>
    <x v="0"/>
    <x v="0"/>
    <x v="12"/>
    <x v="83"/>
    <x v="0"/>
    <m/>
  </r>
  <r>
    <x v="4"/>
    <x v="0"/>
    <x v="2"/>
    <x v="0"/>
    <x v="0"/>
    <x v="0"/>
    <x v="12"/>
    <x v="84"/>
    <x v="0"/>
    <m/>
  </r>
  <r>
    <x v="4"/>
    <x v="0"/>
    <x v="2"/>
    <x v="0"/>
    <x v="0"/>
    <x v="0"/>
    <x v="19"/>
    <x v="100"/>
    <x v="0"/>
    <m/>
  </r>
  <r>
    <x v="4"/>
    <x v="0"/>
    <x v="2"/>
    <x v="0"/>
    <x v="0"/>
    <x v="0"/>
    <x v="16"/>
    <x v="86"/>
    <x v="0"/>
    <m/>
  </r>
  <r>
    <x v="4"/>
    <x v="0"/>
    <x v="2"/>
    <x v="0"/>
    <x v="0"/>
    <x v="0"/>
    <x v="22"/>
    <x v="105"/>
    <x v="0"/>
    <m/>
  </r>
  <r>
    <x v="4"/>
    <x v="0"/>
    <x v="2"/>
    <x v="0"/>
    <x v="0"/>
    <x v="0"/>
    <x v="2"/>
    <x v="87"/>
    <x v="0"/>
    <m/>
  </r>
  <r>
    <x v="4"/>
    <x v="0"/>
    <x v="2"/>
    <x v="0"/>
    <x v="0"/>
    <x v="0"/>
    <x v="2"/>
    <x v="88"/>
    <x v="0"/>
    <m/>
  </r>
  <r>
    <x v="4"/>
    <x v="0"/>
    <x v="2"/>
    <x v="0"/>
    <x v="0"/>
    <x v="0"/>
    <x v="2"/>
    <x v="89"/>
    <x v="0"/>
    <m/>
  </r>
  <r>
    <x v="4"/>
    <x v="0"/>
    <x v="2"/>
    <x v="0"/>
    <x v="0"/>
    <x v="0"/>
    <x v="2"/>
    <x v="90"/>
    <x v="0"/>
    <m/>
  </r>
  <r>
    <x v="4"/>
    <x v="0"/>
    <x v="2"/>
    <x v="0"/>
    <x v="0"/>
    <x v="0"/>
    <x v="2"/>
    <x v="91"/>
    <x v="0"/>
    <m/>
  </r>
  <r>
    <x v="4"/>
    <x v="0"/>
    <x v="2"/>
    <x v="0"/>
    <x v="0"/>
    <x v="0"/>
    <x v="2"/>
    <x v="92"/>
    <x v="0"/>
    <m/>
  </r>
  <r>
    <x v="4"/>
    <x v="0"/>
    <x v="2"/>
    <x v="0"/>
    <x v="0"/>
    <x v="0"/>
    <x v="2"/>
    <x v="93"/>
    <x v="0"/>
    <m/>
  </r>
  <r>
    <x v="4"/>
    <x v="0"/>
    <x v="2"/>
    <x v="0"/>
    <x v="0"/>
    <x v="1"/>
    <x v="7"/>
    <x v="34"/>
    <x v="0"/>
    <n v="48440"/>
  </r>
  <r>
    <x v="4"/>
    <x v="0"/>
    <x v="2"/>
    <x v="0"/>
    <x v="0"/>
    <x v="1"/>
    <x v="7"/>
    <x v="20"/>
    <x v="0"/>
    <n v="58894.1"/>
  </r>
  <r>
    <x v="4"/>
    <x v="0"/>
    <x v="2"/>
    <x v="0"/>
    <x v="0"/>
    <x v="1"/>
    <x v="7"/>
    <x v="101"/>
    <x v="0"/>
    <m/>
  </r>
  <r>
    <x v="4"/>
    <x v="0"/>
    <x v="2"/>
    <x v="0"/>
    <x v="0"/>
    <x v="1"/>
    <x v="7"/>
    <x v="55"/>
    <x v="0"/>
    <n v="60837.08"/>
  </r>
  <r>
    <x v="4"/>
    <x v="0"/>
    <x v="2"/>
    <x v="0"/>
    <x v="0"/>
    <x v="1"/>
    <x v="8"/>
    <x v="22"/>
    <x v="0"/>
    <n v="68920.070000000007"/>
  </r>
  <r>
    <x v="4"/>
    <x v="0"/>
    <x v="2"/>
    <x v="0"/>
    <x v="0"/>
    <x v="1"/>
    <x v="8"/>
    <x v="94"/>
    <x v="0"/>
    <n v="3576"/>
  </r>
  <r>
    <x v="4"/>
    <x v="0"/>
    <x v="2"/>
    <x v="0"/>
    <x v="0"/>
    <x v="1"/>
    <x v="8"/>
    <x v="95"/>
    <x v="0"/>
    <m/>
  </r>
  <r>
    <x v="4"/>
    <x v="0"/>
    <x v="2"/>
    <x v="0"/>
    <x v="0"/>
    <x v="1"/>
    <x v="8"/>
    <x v="77"/>
    <x v="0"/>
    <m/>
  </r>
  <r>
    <x v="4"/>
    <x v="0"/>
    <x v="2"/>
    <x v="0"/>
    <x v="0"/>
    <x v="1"/>
    <x v="8"/>
    <x v="4"/>
    <x v="0"/>
    <n v="-547081.87"/>
  </r>
  <r>
    <x v="4"/>
    <x v="0"/>
    <x v="2"/>
    <x v="0"/>
    <x v="3"/>
    <x v="6"/>
    <x v="23"/>
    <x v="112"/>
    <x v="0"/>
    <n v="3691000"/>
  </r>
  <r>
    <x v="4"/>
    <x v="0"/>
    <x v="2"/>
    <x v="0"/>
    <x v="2"/>
    <x v="3"/>
    <x v="3"/>
    <x v="96"/>
    <x v="0"/>
    <m/>
  </r>
  <r>
    <x v="4"/>
    <x v="0"/>
    <x v="2"/>
    <x v="0"/>
    <x v="2"/>
    <x v="3"/>
    <x v="3"/>
    <x v="97"/>
    <x v="0"/>
    <n v="4541812"/>
  </r>
  <r>
    <x v="4"/>
    <x v="0"/>
    <x v="2"/>
    <x v="0"/>
    <x v="2"/>
    <x v="3"/>
    <x v="3"/>
    <x v="98"/>
    <x v="0"/>
    <m/>
  </r>
  <r>
    <x v="4"/>
    <x v="0"/>
    <x v="2"/>
    <x v="0"/>
    <x v="2"/>
    <x v="3"/>
    <x v="3"/>
    <x v="99"/>
    <x v="0"/>
    <n v="54847"/>
  </r>
  <r>
    <x v="4"/>
    <x v="0"/>
    <x v="2"/>
    <x v="0"/>
    <x v="2"/>
    <x v="3"/>
    <x v="20"/>
    <x v="49"/>
    <x v="0"/>
    <n v="1637400"/>
  </r>
  <r>
    <x v="4"/>
    <x v="0"/>
    <x v="2"/>
    <x v="0"/>
    <x v="2"/>
    <x v="3"/>
    <x v="20"/>
    <x v="111"/>
    <x v="0"/>
    <n v="45000"/>
  </r>
  <r>
    <x v="4"/>
    <x v="0"/>
    <x v="2"/>
    <x v="0"/>
    <x v="2"/>
    <x v="3"/>
    <x v="21"/>
    <x v="50"/>
    <x v="0"/>
    <m/>
  </r>
  <r>
    <x v="4"/>
    <x v="1"/>
    <x v="2"/>
    <x v="0"/>
    <x v="1"/>
    <x v="2"/>
    <x v="13"/>
    <x v="63"/>
    <x v="0"/>
    <n v="19269750"/>
  </r>
  <r>
    <x v="4"/>
    <x v="1"/>
    <x v="2"/>
    <x v="0"/>
    <x v="1"/>
    <x v="5"/>
    <x v="11"/>
    <x v="64"/>
    <x v="0"/>
    <n v="0"/>
  </r>
  <r>
    <x v="4"/>
    <x v="1"/>
    <x v="2"/>
    <x v="0"/>
    <x v="1"/>
    <x v="5"/>
    <x v="14"/>
    <x v="66"/>
    <x v="0"/>
    <m/>
  </r>
  <r>
    <x v="4"/>
    <x v="1"/>
    <x v="2"/>
    <x v="0"/>
    <x v="1"/>
    <x v="5"/>
    <x v="15"/>
    <x v="69"/>
    <x v="0"/>
    <n v="0"/>
  </r>
  <r>
    <x v="4"/>
    <x v="1"/>
    <x v="2"/>
    <x v="0"/>
    <x v="1"/>
    <x v="2"/>
    <x v="17"/>
    <x v="74"/>
    <x v="0"/>
    <n v="0"/>
  </r>
  <r>
    <x v="4"/>
    <x v="1"/>
    <x v="2"/>
    <x v="0"/>
    <x v="1"/>
    <x v="2"/>
    <x v="17"/>
    <x v="103"/>
    <x v="0"/>
    <m/>
  </r>
  <r>
    <x v="4"/>
    <x v="1"/>
    <x v="2"/>
    <x v="0"/>
    <x v="1"/>
    <x v="2"/>
    <x v="0"/>
    <x v="104"/>
    <x v="0"/>
    <n v="0"/>
  </r>
  <r>
    <x v="4"/>
    <x v="1"/>
    <x v="2"/>
    <x v="0"/>
    <x v="0"/>
    <x v="0"/>
    <x v="4"/>
    <x v="6"/>
    <x v="0"/>
    <n v="2520000"/>
  </r>
  <r>
    <x v="4"/>
    <x v="1"/>
    <x v="2"/>
    <x v="0"/>
    <x v="0"/>
    <x v="0"/>
    <x v="4"/>
    <x v="7"/>
    <x v="0"/>
    <m/>
  </r>
  <r>
    <x v="4"/>
    <x v="1"/>
    <x v="2"/>
    <x v="0"/>
    <x v="0"/>
    <x v="0"/>
    <x v="4"/>
    <x v="8"/>
    <x v="0"/>
    <n v="209916"/>
  </r>
  <r>
    <x v="4"/>
    <x v="1"/>
    <x v="2"/>
    <x v="0"/>
    <x v="0"/>
    <x v="0"/>
    <x v="4"/>
    <x v="9"/>
    <x v="0"/>
    <n v="25190"/>
  </r>
  <r>
    <x v="4"/>
    <x v="1"/>
    <x v="2"/>
    <x v="0"/>
    <x v="0"/>
    <x v="0"/>
    <x v="4"/>
    <x v="10"/>
    <x v="0"/>
    <n v="209916"/>
  </r>
  <r>
    <x v="4"/>
    <x v="1"/>
    <x v="2"/>
    <x v="0"/>
    <x v="0"/>
    <x v="0"/>
    <x v="4"/>
    <x v="11"/>
    <x v="0"/>
    <n v="105084"/>
  </r>
  <r>
    <x v="4"/>
    <x v="1"/>
    <x v="2"/>
    <x v="0"/>
    <x v="0"/>
    <x v="0"/>
    <x v="4"/>
    <x v="12"/>
    <x v="0"/>
    <n v="1680000"/>
  </r>
  <r>
    <x v="4"/>
    <x v="1"/>
    <x v="2"/>
    <x v="0"/>
    <x v="0"/>
    <x v="0"/>
    <x v="4"/>
    <x v="56"/>
    <x v="0"/>
    <m/>
  </r>
  <r>
    <x v="4"/>
    <x v="1"/>
    <x v="2"/>
    <x v="0"/>
    <x v="0"/>
    <x v="0"/>
    <x v="4"/>
    <x v="13"/>
    <x v="0"/>
    <n v="13154"/>
  </r>
  <r>
    <x v="4"/>
    <x v="1"/>
    <x v="2"/>
    <x v="0"/>
    <x v="0"/>
    <x v="0"/>
    <x v="4"/>
    <x v="14"/>
    <x v="0"/>
    <n v="302400"/>
  </r>
  <r>
    <x v="4"/>
    <x v="1"/>
    <x v="2"/>
    <x v="0"/>
    <x v="0"/>
    <x v="0"/>
    <x v="4"/>
    <x v="15"/>
    <x v="0"/>
    <n v="100800"/>
  </r>
  <r>
    <x v="4"/>
    <x v="1"/>
    <x v="2"/>
    <x v="0"/>
    <x v="0"/>
    <x v="0"/>
    <x v="9"/>
    <x v="30"/>
    <x v="0"/>
    <n v="438902"/>
  </r>
  <r>
    <x v="4"/>
    <x v="1"/>
    <x v="2"/>
    <x v="0"/>
    <x v="0"/>
    <x v="0"/>
    <x v="9"/>
    <x v="110"/>
    <x v="0"/>
    <n v="440423"/>
  </r>
  <r>
    <x v="4"/>
    <x v="1"/>
    <x v="2"/>
    <x v="0"/>
    <x v="0"/>
    <x v="0"/>
    <x v="5"/>
    <x v="70"/>
    <x v="0"/>
    <m/>
  </r>
  <r>
    <x v="4"/>
    <x v="1"/>
    <x v="2"/>
    <x v="0"/>
    <x v="0"/>
    <x v="0"/>
    <x v="5"/>
    <x v="102"/>
    <x v="0"/>
    <m/>
  </r>
  <r>
    <x v="4"/>
    <x v="1"/>
    <x v="2"/>
    <x v="0"/>
    <x v="0"/>
    <x v="0"/>
    <x v="5"/>
    <x v="71"/>
    <x v="0"/>
    <n v="3578.29"/>
  </r>
  <r>
    <x v="4"/>
    <x v="1"/>
    <x v="2"/>
    <x v="0"/>
    <x v="0"/>
    <x v="0"/>
    <x v="5"/>
    <x v="78"/>
    <x v="0"/>
    <m/>
  </r>
  <r>
    <x v="4"/>
    <x v="1"/>
    <x v="2"/>
    <x v="0"/>
    <x v="0"/>
    <x v="0"/>
    <x v="6"/>
    <x v="17"/>
    <x v="0"/>
    <n v="829016"/>
  </r>
  <r>
    <x v="4"/>
    <x v="1"/>
    <x v="2"/>
    <x v="0"/>
    <x v="0"/>
    <x v="0"/>
    <x v="0"/>
    <x v="79"/>
    <x v="0"/>
    <m/>
  </r>
  <r>
    <x v="4"/>
    <x v="1"/>
    <x v="2"/>
    <x v="0"/>
    <x v="0"/>
    <x v="0"/>
    <x v="0"/>
    <x v="80"/>
    <x v="0"/>
    <n v="1164717"/>
  </r>
  <r>
    <x v="4"/>
    <x v="1"/>
    <x v="2"/>
    <x v="0"/>
    <x v="0"/>
    <x v="0"/>
    <x v="0"/>
    <x v="84"/>
    <x v="0"/>
    <m/>
  </r>
  <r>
    <x v="4"/>
    <x v="1"/>
    <x v="2"/>
    <x v="0"/>
    <x v="0"/>
    <x v="0"/>
    <x v="0"/>
    <x v="107"/>
    <x v="0"/>
    <n v="49660"/>
  </r>
  <r>
    <x v="4"/>
    <x v="1"/>
    <x v="2"/>
    <x v="0"/>
    <x v="0"/>
    <x v="0"/>
    <x v="0"/>
    <x v="108"/>
    <x v="0"/>
    <n v="137773"/>
  </r>
  <r>
    <x v="4"/>
    <x v="1"/>
    <x v="2"/>
    <x v="0"/>
    <x v="0"/>
    <x v="0"/>
    <x v="0"/>
    <x v="109"/>
    <x v="0"/>
    <n v="239074.71"/>
  </r>
  <r>
    <x v="4"/>
    <x v="1"/>
    <x v="2"/>
    <x v="0"/>
    <x v="0"/>
    <x v="0"/>
    <x v="12"/>
    <x v="81"/>
    <x v="0"/>
    <m/>
  </r>
  <r>
    <x v="4"/>
    <x v="1"/>
    <x v="2"/>
    <x v="0"/>
    <x v="0"/>
    <x v="0"/>
    <x v="12"/>
    <x v="82"/>
    <x v="0"/>
    <m/>
  </r>
  <r>
    <x v="4"/>
    <x v="1"/>
    <x v="2"/>
    <x v="0"/>
    <x v="0"/>
    <x v="0"/>
    <x v="12"/>
    <x v="83"/>
    <x v="0"/>
    <m/>
  </r>
  <r>
    <x v="4"/>
    <x v="1"/>
    <x v="2"/>
    <x v="0"/>
    <x v="0"/>
    <x v="0"/>
    <x v="12"/>
    <x v="84"/>
    <x v="0"/>
    <m/>
  </r>
  <r>
    <x v="4"/>
    <x v="1"/>
    <x v="2"/>
    <x v="0"/>
    <x v="0"/>
    <x v="0"/>
    <x v="19"/>
    <x v="100"/>
    <x v="0"/>
    <m/>
  </r>
  <r>
    <x v="4"/>
    <x v="1"/>
    <x v="2"/>
    <x v="0"/>
    <x v="0"/>
    <x v="0"/>
    <x v="16"/>
    <x v="86"/>
    <x v="0"/>
    <m/>
  </r>
  <r>
    <x v="4"/>
    <x v="1"/>
    <x v="2"/>
    <x v="0"/>
    <x v="0"/>
    <x v="0"/>
    <x v="22"/>
    <x v="105"/>
    <x v="0"/>
    <m/>
  </r>
  <r>
    <x v="4"/>
    <x v="1"/>
    <x v="2"/>
    <x v="0"/>
    <x v="0"/>
    <x v="0"/>
    <x v="2"/>
    <x v="87"/>
    <x v="0"/>
    <m/>
  </r>
  <r>
    <x v="4"/>
    <x v="1"/>
    <x v="2"/>
    <x v="0"/>
    <x v="0"/>
    <x v="0"/>
    <x v="2"/>
    <x v="88"/>
    <x v="0"/>
    <m/>
  </r>
  <r>
    <x v="4"/>
    <x v="1"/>
    <x v="2"/>
    <x v="0"/>
    <x v="0"/>
    <x v="0"/>
    <x v="2"/>
    <x v="89"/>
    <x v="0"/>
    <m/>
  </r>
  <r>
    <x v="4"/>
    <x v="1"/>
    <x v="2"/>
    <x v="0"/>
    <x v="0"/>
    <x v="0"/>
    <x v="2"/>
    <x v="90"/>
    <x v="0"/>
    <m/>
  </r>
  <r>
    <x v="4"/>
    <x v="1"/>
    <x v="2"/>
    <x v="0"/>
    <x v="0"/>
    <x v="0"/>
    <x v="2"/>
    <x v="91"/>
    <x v="0"/>
    <m/>
  </r>
  <r>
    <x v="4"/>
    <x v="1"/>
    <x v="2"/>
    <x v="0"/>
    <x v="0"/>
    <x v="0"/>
    <x v="2"/>
    <x v="92"/>
    <x v="0"/>
    <m/>
  </r>
  <r>
    <x v="4"/>
    <x v="1"/>
    <x v="2"/>
    <x v="0"/>
    <x v="0"/>
    <x v="0"/>
    <x v="2"/>
    <x v="93"/>
    <x v="0"/>
    <m/>
  </r>
  <r>
    <x v="4"/>
    <x v="1"/>
    <x v="2"/>
    <x v="0"/>
    <x v="0"/>
    <x v="1"/>
    <x v="7"/>
    <x v="34"/>
    <x v="0"/>
    <n v="48440"/>
  </r>
  <r>
    <x v="4"/>
    <x v="1"/>
    <x v="2"/>
    <x v="0"/>
    <x v="0"/>
    <x v="1"/>
    <x v="7"/>
    <x v="20"/>
    <x v="0"/>
    <n v="58894.1"/>
  </r>
  <r>
    <x v="4"/>
    <x v="1"/>
    <x v="2"/>
    <x v="0"/>
    <x v="0"/>
    <x v="1"/>
    <x v="7"/>
    <x v="101"/>
    <x v="0"/>
    <m/>
  </r>
  <r>
    <x v="4"/>
    <x v="1"/>
    <x v="2"/>
    <x v="0"/>
    <x v="0"/>
    <x v="1"/>
    <x v="7"/>
    <x v="55"/>
    <x v="0"/>
    <n v="60837.08"/>
  </r>
  <r>
    <x v="4"/>
    <x v="1"/>
    <x v="2"/>
    <x v="0"/>
    <x v="0"/>
    <x v="1"/>
    <x v="8"/>
    <x v="22"/>
    <x v="0"/>
    <n v="68920.070000000007"/>
  </r>
  <r>
    <x v="4"/>
    <x v="1"/>
    <x v="2"/>
    <x v="0"/>
    <x v="0"/>
    <x v="1"/>
    <x v="8"/>
    <x v="94"/>
    <x v="0"/>
    <n v="3576"/>
  </r>
  <r>
    <x v="4"/>
    <x v="1"/>
    <x v="2"/>
    <x v="0"/>
    <x v="0"/>
    <x v="1"/>
    <x v="8"/>
    <x v="95"/>
    <x v="0"/>
    <m/>
  </r>
  <r>
    <x v="4"/>
    <x v="1"/>
    <x v="2"/>
    <x v="0"/>
    <x v="0"/>
    <x v="1"/>
    <x v="8"/>
    <x v="77"/>
    <x v="0"/>
    <m/>
  </r>
  <r>
    <x v="4"/>
    <x v="1"/>
    <x v="2"/>
    <x v="0"/>
    <x v="0"/>
    <x v="1"/>
    <x v="8"/>
    <x v="4"/>
    <x v="0"/>
    <n v="-547081.87"/>
  </r>
  <r>
    <x v="4"/>
    <x v="1"/>
    <x v="2"/>
    <x v="0"/>
    <x v="2"/>
    <x v="3"/>
    <x v="3"/>
    <x v="96"/>
    <x v="0"/>
    <m/>
  </r>
  <r>
    <x v="4"/>
    <x v="1"/>
    <x v="2"/>
    <x v="0"/>
    <x v="2"/>
    <x v="3"/>
    <x v="3"/>
    <x v="97"/>
    <x v="0"/>
    <n v="4541812"/>
  </r>
  <r>
    <x v="4"/>
    <x v="1"/>
    <x v="2"/>
    <x v="0"/>
    <x v="2"/>
    <x v="3"/>
    <x v="3"/>
    <x v="98"/>
    <x v="0"/>
    <m/>
  </r>
  <r>
    <x v="4"/>
    <x v="1"/>
    <x v="2"/>
    <x v="0"/>
    <x v="2"/>
    <x v="3"/>
    <x v="3"/>
    <x v="99"/>
    <x v="0"/>
    <n v="54847"/>
  </r>
  <r>
    <x v="4"/>
    <x v="1"/>
    <x v="2"/>
    <x v="0"/>
    <x v="2"/>
    <x v="3"/>
    <x v="3"/>
    <x v="49"/>
    <x v="0"/>
    <n v="1637400"/>
  </r>
  <r>
    <x v="4"/>
    <x v="1"/>
    <x v="2"/>
    <x v="0"/>
    <x v="2"/>
    <x v="3"/>
    <x v="3"/>
    <x v="111"/>
    <x v="0"/>
    <n v="45000"/>
  </r>
  <r>
    <x v="4"/>
    <x v="1"/>
    <x v="2"/>
    <x v="0"/>
    <x v="2"/>
    <x v="3"/>
    <x v="3"/>
    <x v="50"/>
    <x v="0"/>
    <m/>
  </r>
  <r>
    <x v="5"/>
    <x v="0"/>
    <x v="3"/>
    <x v="0"/>
    <x v="1"/>
    <x v="2"/>
    <x v="24"/>
    <x v="63"/>
    <x v="0"/>
    <n v="23455828.670000002"/>
  </r>
  <r>
    <x v="5"/>
    <x v="0"/>
    <x v="3"/>
    <x v="0"/>
    <x v="1"/>
    <x v="5"/>
    <x v="11"/>
    <x v="64"/>
    <x v="0"/>
    <n v="866"/>
  </r>
  <r>
    <x v="5"/>
    <x v="0"/>
    <x v="3"/>
    <x v="0"/>
    <x v="1"/>
    <x v="5"/>
    <x v="14"/>
    <x v="66"/>
    <x v="0"/>
    <m/>
  </r>
  <r>
    <x v="5"/>
    <x v="0"/>
    <x v="3"/>
    <x v="0"/>
    <x v="1"/>
    <x v="5"/>
    <x v="15"/>
    <x v="69"/>
    <x v="0"/>
    <m/>
  </r>
  <r>
    <x v="5"/>
    <x v="0"/>
    <x v="3"/>
    <x v="0"/>
    <x v="1"/>
    <x v="2"/>
    <x v="25"/>
    <x v="74"/>
    <x v="0"/>
    <m/>
  </r>
  <r>
    <x v="5"/>
    <x v="0"/>
    <x v="3"/>
    <x v="0"/>
    <x v="1"/>
    <x v="2"/>
    <x v="17"/>
    <x v="103"/>
    <x v="0"/>
    <m/>
  </r>
  <r>
    <x v="5"/>
    <x v="0"/>
    <x v="3"/>
    <x v="0"/>
    <x v="1"/>
    <x v="2"/>
    <x v="0"/>
    <x v="104"/>
    <x v="0"/>
    <n v="110000"/>
  </r>
  <r>
    <x v="5"/>
    <x v="0"/>
    <x v="3"/>
    <x v="0"/>
    <x v="0"/>
    <x v="0"/>
    <x v="4"/>
    <x v="6"/>
    <x v="0"/>
    <n v="2520000"/>
  </r>
  <r>
    <x v="5"/>
    <x v="0"/>
    <x v="3"/>
    <x v="0"/>
    <x v="0"/>
    <x v="0"/>
    <x v="4"/>
    <x v="7"/>
    <x v="0"/>
    <m/>
  </r>
  <r>
    <x v="5"/>
    <x v="0"/>
    <x v="3"/>
    <x v="0"/>
    <x v="0"/>
    <x v="0"/>
    <x v="4"/>
    <x v="8"/>
    <x v="0"/>
    <n v="210000"/>
  </r>
  <r>
    <x v="5"/>
    <x v="0"/>
    <x v="3"/>
    <x v="0"/>
    <x v="0"/>
    <x v="0"/>
    <x v="4"/>
    <x v="9"/>
    <x v="0"/>
    <n v="25200"/>
  </r>
  <r>
    <x v="5"/>
    <x v="0"/>
    <x v="3"/>
    <x v="0"/>
    <x v="0"/>
    <x v="0"/>
    <x v="4"/>
    <x v="10"/>
    <x v="0"/>
    <n v="210000"/>
  </r>
  <r>
    <x v="5"/>
    <x v="0"/>
    <x v="3"/>
    <x v="0"/>
    <x v="0"/>
    <x v="0"/>
    <x v="4"/>
    <x v="11"/>
    <x v="0"/>
    <n v="105000"/>
  </r>
  <r>
    <x v="5"/>
    <x v="0"/>
    <x v="3"/>
    <x v="0"/>
    <x v="0"/>
    <x v="0"/>
    <x v="4"/>
    <x v="12"/>
    <x v="0"/>
    <n v="1680000"/>
  </r>
  <r>
    <x v="5"/>
    <x v="0"/>
    <x v="3"/>
    <x v="0"/>
    <x v="0"/>
    <x v="0"/>
    <x v="4"/>
    <x v="56"/>
    <x v="0"/>
    <m/>
  </r>
  <r>
    <x v="5"/>
    <x v="0"/>
    <x v="3"/>
    <x v="0"/>
    <x v="0"/>
    <x v="0"/>
    <x v="4"/>
    <x v="13"/>
    <x v="0"/>
    <n v="13154"/>
  </r>
  <r>
    <x v="5"/>
    <x v="0"/>
    <x v="3"/>
    <x v="0"/>
    <x v="0"/>
    <x v="0"/>
    <x v="4"/>
    <x v="14"/>
    <x v="0"/>
    <n v="302400"/>
  </r>
  <r>
    <x v="5"/>
    <x v="0"/>
    <x v="3"/>
    <x v="0"/>
    <x v="0"/>
    <x v="0"/>
    <x v="4"/>
    <x v="15"/>
    <x v="0"/>
    <n v="100800"/>
  </r>
  <r>
    <x v="5"/>
    <x v="0"/>
    <x v="3"/>
    <x v="0"/>
    <x v="0"/>
    <x v="0"/>
    <x v="4"/>
    <x v="113"/>
    <x v="0"/>
    <n v="8000"/>
  </r>
  <r>
    <x v="5"/>
    <x v="0"/>
    <x v="3"/>
    <x v="0"/>
    <x v="0"/>
    <x v="0"/>
    <x v="9"/>
    <x v="114"/>
    <x v="0"/>
    <n v="438902"/>
  </r>
  <r>
    <x v="5"/>
    <x v="0"/>
    <x v="3"/>
    <x v="0"/>
    <x v="0"/>
    <x v="0"/>
    <x v="9"/>
    <x v="30"/>
    <x v="0"/>
    <m/>
  </r>
  <r>
    <x v="5"/>
    <x v="0"/>
    <x v="3"/>
    <x v="0"/>
    <x v="0"/>
    <x v="0"/>
    <x v="9"/>
    <x v="110"/>
    <x v="0"/>
    <m/>
  </r>
  <r>
    <x v="5"/>
    <x v="0"/>
    <x v="3"/>
    <x v="0"/>
    <x v="0"/>
    <x v="0"/>
    <x v="5"/>
    <x v="70"/>
    <x v="0"/>
    <m/>
  </r>
  <r>
    <x v="5"/>
    <x v="0"/>
    <x v="3"/>
    <x v="0"/>
    <x v="0"/>
    <x v="0"/>
    <x v="5"/>
    <x v="102"/>
    <x v="0"/>
    <m/>
  </r>
  <r>
    <x v="5"/>
    <x v="0"/>
    <x v="3"/>
    <x v="0"/>
    <x v="0"/>
    <x v="0"/>
    <x v="5"/>
    <x v="71"/>
    <x v="0"/>
    <m/>
  </r>
  <r>
    <x v="5"/>
    <x v="0"/>
    <x v="3"/>
    <x v="0"/>
    <x v="0"/>
    <x v="0"/>
    <x v="5"/>
    <x v="78"/>
    <x v="0"/>
    <m/>
  </r>
  <r>
    <x v="5"/>
    <x v="0"/>
    <x v="3"/>
    <x v="0"/>
    <x v="0"/>
    <x v="0"/>
    <x v="6"/>
    <x v="17"/>
    <x v="0"/>
    <n v="800000"/>
  </r>
  <r>
    <x v="5"/>
    <x v="0"/>
    <x v="3"/>
    <x v="0"/>
    <x v="0"/>
    <x v="0"/>
    <x v="0"/>
    <x v="79"/>
    <x v="0"/>
    <m/>
  </r>
  <r>
    <x v="5"/>
    <x v="0"/>
    <x v="3"/>
    <x v="0"/>
    <x v="0"/>
    <x v="0"/>
    <x v="0"/>
    <x v="80"/>
    <x v="0"/>
    <n v="1291248"/>
  </r>
  <r>
    <x v="5"/>
    <x v="0"/>
    <x v="3"/>
    <x v="0"/>
    <x v="0"/>
    <x v="0"/>
    <x v="0"/>
    <x v="84"/>
    <x v="0"/>
    <m/>
  </r>
  <r>
    <x v="5"/>
    <x v="0"/>
    <x v="3"/>
    <x v="0"/>
    <x v="0"/>
    <x v="0"/>
    <x v="0"/>
    <x v="107"/>
    <x v="0"/>
    <m/>
  </r>
  <r>
    <x v="5"/>
    <x v="0"/>
    <x v="3"/>
    <x v="0"/>
    <x v="0"/>
    <x v="0"/>
    <x v="0"/>
    <x v="108"/>
    <x v="0"/>
    <m/>
  </r>
  <r>
    <x v="5"/>
    <x v="0"/>
    <x v="3"/>
    <x v="0"/>
    <x v="0"/>
    <x v="0"/>
    <x v="0"/>
    <x v="109"/>
    <x v="0"/>
    <m/>
  </r>
  <r>
    <x v="5"/>
    <x v="0"/>
    <x v="3"/>
    <x v="0"/>
    <x v="0"/>
    <x v="0"/>
    <x v="12"/>
    <x v="81"/>
    <x v="0"/>
    <m/>
  </r>
  <r>
    <x v="5"/>
    <x v="0"/>
    <x v="3"/>
    <x v="0"/>
    <x v="0"/>
    <x v="0"/>
    <x v="12"/>
    <x v="82"/>
    <x v="0"/>
    <m/>
  </r>
  <r>
    <x v="5"/>
    <x v="0"/>
    <x v="3"/>
    <x v="0"/>
    <x v="0"/>
    <x v="0"/>
    <x v="12"/>
    <x v="83"/>
    <x v="0"/>
    <m/>
  </r>
  <r>
    <x v="5"/>
    <x v="0"/>
    <x v="3"/>
    <x v="0"/>
    <x v="0"/>
    <x v="0"/>
    <x v="12"/>
    <x v="84"/>
    <x v="0"/>
    <m/>
  </r>
  <r>
    <x v="5"/>
    <x v="0"/>
    <x v="3"/>
    <x v="0"/>
    <x v="0"/>
    <x v="0"/>
    <x v="19"/>
    <x v="100"/>
    <x v="0"/>
    <m/>
  </r>
  <r>
    <x v="5"/>
    <x v="0"/>
    <x v="3"/>
    <x v="0"/>
    <x v="0"/>
    <x v="0"/>
    <x v="16"/>
    <x v="86"/>
    <x v="0"/>
    <m/>
  </r>
  <r>
    <x v="5"/>
    <x v="0"/>
    <x v="3"/>
    <x v="0"/>
    <x v="0"/>
    <x v="0"/>
    <x v="22"/>
    <x v="105"/>
    <x v="0"/>
    <m/>
  </r>
  <r>
    <x v="5"/>
    <x v="0"/>
    <x v="3"/>
    <x v="0"/>
    <x v="0"/>
    <x v="0"/>
    <x v="2"/>
    <x v="87"/>
    <x v="0"/>
    <m/>
  </r>
  <r>
    <x v="5"/>
    <x v="0"/>
    <x v="3"/>
    <x v="0"/>
    <x v="0"/>
    <x v="0"/>
    <x v="2"/>
    <x v="88"/>
    <x v="0"/>
    <n v="18000"/>
  </r>
  <r>
    <x v="5"/>
    <x v="0"/>
    <x v="3"/>
    <x v="0"/>
    <x v="0"/>
    <x v="0"/>
    <x v="2"/>
    <x v="89"/>
    <x v="0"/>
    <n v="33600"/>
  </r>
  <r>
    <x v="5"/>
    <x v="0"/>
    <x v="3"/>
    <x v="0"/>
    <x v="0"/>
    <x v="0"/>
    <x v="2"/>
    <x v="90"/>
    <x v="0"/>
    <m/>
  </r>
  <r>
    <x v="5"/>
    <x v="0"/>
    <x v="3"/>
    <x v="0"/>
    <x v="0"/>
    <x v="0"/>
    <x v="2"/>
    <x v="91"/>
    <x v="0"/>
    <m/>
  </r>
  <r>
    <x v="5"/>
    <x v="0"/>
    <x v="3"/>
    <x v="0"/>
    <x v="0"/>
    <x v="0"/>
    <x v="2"/>
    <x v="92"/>
    <x v="0"/>
    <m/>
  </r>
  <r>
    <x v="5"/>
    <x v="0"/>
    <x v="3"/>
    <x v="0"/>
    <x v="0"/>
    <x v="0"/>
    <x v="2"/>
    <x v="93"/>
    <x v="0"/>
    <m/>
  </r>
  <r>
    <x v="5"/>
    <x v="0"/>
    <x v="3"/>
    <x v="0"/>
    <x v="0"/>
    <x v="1"/>
    <x v="7"/>
    <x v="34"/>
    <x v="0"/>
    <n v="48440"/>
  </r>
  <r>
    <x v="5"/>
    <x v="0"/>
    <x v="3"/>
    <x v="0"/>
    <x v="0"/>
    <x v="1"/>
    <x v="7"/>
    <x v="20"/>
    <x v="0"/>
    <n v="79785.86"/>
  </r>
  <r>
    <x v="5"/>
    <x v="0"/>
    <x v="3"/>
    <x v="0"/>
    <x v="0"/>
    <x v="1"/>
    <x v="7"/>
    <x v="101"/>
    <x v="0"/>
    <m/>
  </r>
  <r>
    <x v="5"/>
    <x v="0"/>
    <x v="3"/>
    <x v="0"/>
    <x v="0"/>
    <x v="1"/>
    <x v="7"/>
    <x v="55"/>
    <x v="0"/>
    <n v="104795.14"/>
  </r>
  <r>
    <x v="5"/>
    <x v="0"/>
    <x v="3"/>
    <x v="0"/>
    <x v="0"/>
    <x v="1"/>
    <x v="8"/>
    <x v="22"/>
    <x v="0"/>
    <n v="109716.83"/>
  </r>
  <r>
    <x v="5"/>
    <x v="0"/>
    <x v="3"/>
    <x v="0"/>
    <x v="0"/>
    <x v="1"/>
    <x v="8"/>
    <x v="94"/>
    <x v="0"/>
    <m/>
  </r>
  <r>
    <x v="5"/>
    <x v="0"/>
    <x v="3"/>
    <x v="0"/>
    <x v="0"/>
    <x v="1"/>
    <x v="8"/>
    <x v="95"/>
    <x v="0"/>
    <m/>
  </r>
  <r>
    <x v="5"/>
    <x v="0"/>
    <x v="3"/>
    <x v="0"/>
    <x v="0"/>
    <x v="1"/>
    <x v="8"/>
    <x v="77"/>
    <x v="0"/>
    <m/>
  </r>
  <r>
    <x v="5"/>
    <x v="0"/>
    <x v="3"/>
    <x v="0"/>
    <x v="0"/>
    <x v="1"/>
    <x v="8"/>
    <x v="4"/>
    <x v="0"/>
    <n v="847248.87"/>
  </r>
  <r>
    <x v="5"/>
    <x v="0"/>
    <x v="3"/>
    <x v="0"/>
    <x v="0"/>
    <x v="6"/>
    <x v="23"/>
    <x v="112"/>
    <x v="0"/>
    <m/>
  </r>
  <r>
    <x v="5"/>
    <x v="0"/>
    <x v="3"/>
    <x v="0"/>
    <x v="2"/>
    <x v="3"/>
    <x v="3"/>
    <x v="96"/>
    <x v="0"/>
    <m/>
  </r>
  <r>
    <x v="5"/>
    <x v="0"/>
    <x v="3"/>
    <x v="0"/>
    <x v="2"/>
    <x v="3"/>
    <x v="3"/>
    <x v="97"/>
    <x v="0"/>
    <n v="1172709"/>
  </r>
  <r>
    <x v="5"/>
    <x v="0"/>
    <x v="3"/>
    <x v="0"/>
    <x v="2"/>
    <x v="3"/>
    <x v="3"/>
    <x v="98"/>
    <x v="0"/>
    <n v="74000"/>
  </r>
  <r>
    <x v="5"/>
    <x v="0"/>
    <x v="3"/>
    <x v="0"/>
    <x v="2"/>
    <x v="3"/>
    <x v="3"/>
    <x v="99"/>
    <x v="0"/>
    <n v="4749429"/>
  </r>
  <r>
    <x v="5"/>
    <x v="0"/>
    <x v="3"/>
    <x v="0"/>
    <x v="2"/>
    <x v="3"/>
    <x v="20"/>
    <x v="49"/>
    <x v="0"/>
    <n v="1333000"/>
  </r>
  <r>
    <x v="5"/>
    <x v="0"/>
    <x v="3"/>
    <x v="0"/>
    <x v="2"/>
    <x v="3"/>
    <x v="20"/>
    <x v="111"/>
    <x v="0"/>
    <m/>
  </r>
  <r>
    <x v="5"/>
    <x v="0"/>
    <x v="3"/>
    <x v="0"/>
    <x v="2"/>
    <x v="3"/>
    <x v="21"/>
    <x v="50"/>
    <x v="0"/>
    <m/>
  </r>
  <r>
    <x v="6"/>
    <x v="0"/>
    <x v="3"/>
    <x v="0"/>
    <x v="1"/>
    <x v="2"/>
    <x v="24"/>
    <x v="63"/>
    <x v="0"/>
    <n v="24247157.23"/>
  </r>
  <r>
    <x v="6"/>
    <x v="0"/>
    <x v="3"/>
    <x v="0"/>
    <x v="1"/>
    <x v="5"/>
    <x v="11"/>
    <x v="64"/>
    <x v="0"/>
    <m/>
  </r>
  <r>
    <x v="6"/>
    <x v="0"/>
    <x v="3"/>
    <x v="0"/>
    <x v="1"/>
    <x v="5"/>
    <x v="14"/>
    <x v="66"/>
    <x v="0"/>
    <m/>
  </r>
  <r>
    <x v="6"/>
    <x v="0"/>
    <x v="3"/>
    <x v="0"/>
    <x v="1"/>
    <x v="5"/>
    <x v="15"/>
    <x v="69"/>
    <x v="0"/>
    <m/>
  </r>
  <r>
    <x v="6"/>
    <x v="0"/>
    <x v="3"/>
    <x v="0"/>
    <x v="1"/>
    <x v="2"/>
    <x v="25"/>
    <x v="74"/>
    <x v="0"/>
    <n v="-24327.73"/>
  </r>
  <r>
    <x v="6"/>
    <x v="0"/>
    <x v="3"/>
    <x v="0"/>
    <x v="1"/>
    <x v="2"/>
    <x v="17"/>
    <x v="103"/>
    <x v="0"/>
    <m/>
  </r>
  <r>
    <x v="6"/>
    <x v="0"/>
    <x v="3"/>
    <x v="0"/>
    <x v="1"/>
    <x v="2"/>
    <x v="0"/>
    <x v="104"/>
    <x v="0"/>
    <n v="145000"/>
  </r>
  <r>
    <x v="6"/>
    <x v="0"/>
    <x v="3"/>
    <x v="0"/>
    <x v="0"/>
    <x v="0"/>
    <x v="4"/>
    <x v="6"/>
    <x v="0"/>
    <n v="2520000"/>
  </r>
  <r>
    <x v="6"/>
    <x v="0"/>
    <x v="3"/>
    <x v="0"/>
    <x v="0"/>
    <x v="0"/>
    <x v="4"/>
    <x v="7"/>
    <x v="0"/>
    <m/>
  </r>
  <r>
    <x v="6"/>
    <x v="0"/>
    <x v="3"/>
    <x v="0"/>
    <x v="0"/>
    <x v="0"/>
    <x v="4"/>
    <x v="8"/>
    <x v="0"/>
    <n v="210000"/>
  </r>
  <r>
    <x v="6"/>
    <x v="0"/>
    <x v="3"/>
    <x v="0"/>
    <x v="0"/>
    <x v="0"/>
    <x v="4"/>
    <x v="9"/>
    <x v="0"/>
    <n v="25200"/>
  </r>
  <r>
    <x v="6"/>
    <x v="0"/>
    <x v="3"/>
    <x v="0"/>
    <x v="0"/>
    <x v="0"/>
    <x v="4"/>
    <x v="10"/>
    <x v="0"/>
    <n v="210000"/>
  </r>
  <r>
    <x v="6"/>
    <x v="0"/>
    <x v="3"/>
    <x v="0"/>
    <x v="0"/>
    <x v="0"/>
    <x v="4"/>
    <x v="11"/>
    <x v="0"/>
    <n v="105000"/>
  </r>
  <r>
    <x v="6"/>
    <x v="0"/>
    <x v="3"/>
    <x v="0"/>
    <x v="0"/>
    <x v="0"/>
    <x v="4"/>
    <x v="12"/>
    <x v="0"/>
    <n v="1680000"/>
  </r>
  <r>
    <x v="6"/>
    <x v="0"/>
    <x v="3"/>
    <x v="0"/>
    <x v="0"/>
    <x v="0"/>
    <x v="4"/>
    <x v="56"/>
    <x v="0"/>
    <m/>
  </r>
  <r>
    <x v="6"/>
    <x v="0"/>
    <x v="3"/>
    <x v="0"/>
    <x v="0"/>
    <x v="0"/>
    <x v="4"/>
    <x v="13"/>
    <x v="0"/>
    <n v="13154"/>
  </r>
  <r>
    <x v="6"/>
    <x v="0"/>
    <x v="3"/>
    <x v="0"/>
    <x v="0"/>
    <x v="0"/>
    <x v="4"/>
    <x v="14"/>
    <x v="0"/>
    <n v="302400"/>
  </r>
  <r>
    <x v="6"/>
    <x v="0"/>
    <x v="3"/>
    <x v="0"/>
    <x v="0"/>
    <x v="0"/>
    <x v="4"/>
    <x v="15"/>
    <x v="0"/>
    <n v="100800"/>
  </r>
  <r>
    <x v="6"/>
    <x v="0"/>
    <x v="3"/>
    <x v="0"/>
    <x v="0"/>
    <x v="0"/>
    <x v="4"/>
    <x v="113"/>
    <x v="0"/>
    <n v="160000"/>
  </r>
  <r>
    <x v="6"/>
    <x v="0"/>
    <x v="3"/>
    <x v="0"/>
    <x v="0"/>
    <x v="0"/>
    <x v="9"/>
    <x v="114"/>
    <x v="0"/>
    <n v="438902"/>
  </r>
  <r>
    <x v="6"/>
    <x v="0"/>
    <x v="3"/>
    <x v="0"/>
    <x v="0"/>
    <x v="0"/>
    <x v="9"/>
    <x v="30"/>
    <x v="0"/>
    <m/>
  </r>
  <r>
    <x v="6"/>
    <x v="0"/>
    <x v="3"/>
    <x v="0"/>
    <x v="0"/>
    <x v="0"/>
    <x v="9"/>
    <x v="110"/>
    <x v="0"/>
    <m/>
  </r>
  <r>
    <x v="6"/>
    <x v="0"/>
    <x v="3"/>
    <x v="0"/>
    <x v="0"/>
    <x v="0"/>
    <x v="5"/>
    <x v="70"/>
    <x v="0"/>
    <m/>
  </r>
  <r>
    <x v="6"/>
    <x v="0"/>
    <x v="3"/>
    <x v="0"/>
    <x v="0"/>
    <x v="0"/>
    <x v="5"/>
    <x v="102"/>
    <x v="0"/>
    <m/>
  </r>
  <r>
    <x v="6"/>
    <x v="0"/>
    <x v="3"/>
    <x v="0"/>
    <x v="0"/>
    <x v="0"/>
    <x v="5"/>
    <x v="71"/>
    <x v="0"/>
    <m/>
  </r>
  <r>
    <x v="6"/>
    <x v="0"/>
    <x v="3"/>
    <x v="0"/>
    <x v="0"/>
    <x v="0"/>
    <x v="5"/>
    <x v="78"/>
    <x v="0"/>
    <m/>
  </r>
  <r>
    <x v="6"/>
    <x v="0"/>
    <x v="3"/>
    <x v="0"/>
    <x v="0"/>
    <x v="0"/>
    <x v="6"/>
    <x v="17"/>
    <x v="0"/>
    <n v="800000"/>
  </r>
  <r>
    <x v="6"/>
    <x v="0"/>
    <x v="3"/>
    <x v="0"/>
    <x v="0"/>
    <x v="0"/>
    <x v="0"/>
    <x v="79"/>
    <x v="0"/>
    <m/>
  </r>
  <r>
    <x v="6"/>
    <x v="0"/>
    <x v="3"/>
    <x v="0"/>
    <x v="0"/>
    <x v="0"/>
    <x v="0"/>
    <x v="80"/>
    <x v="0"/>
    <n v="1669141"/>
  </r>
  <r>
    <x v="6"/>
    <x v="0"/>
    <x v="3"/>
    <x v="0"/>
    <x v="0"/>
    <x v="0"/>
    <x v="0"/>
    <x v="84"/>
    <x v="0"/>
    <n v="31071"/>
  </r>
  <r>
    <x v="6"/>
    <x v="0"/>
    <x v="3"/>
    <x v="0"/>
    <x v="0"/>
    <x v="0"/>
    <x v="0"/>
    <x v="107"/>
    <x v="0"/>
    <m/>
  </r>
  <r>
    <x v="6"/>
    <x v="0"/>
    <x v="3"/>
    <x v="0"/>
    <x v="0"/>
    <x v="0"/>
    <x v="0"/>
    <x v="115"/>
    <x v="0"/>
    <n v="23656"/>
  </r>
  <r>
    <x v="6"/>
    <x v="0"/>
    <x v="3"/>
    <x v="0"/>
    <x v="0"/>
    <x v="0"/>
    <x v="0"/>
    <x v="108"/>
    <x v="0"/>
    <m/>
  </r>
  <r>
    <x v="6"/>
    <x v="0"/>
    <x v="3"/>
    <x v="0"/>
    <x v="0"/>
    <x v="0"/>
    <x v="0"/>
    <x v="109"/>
    <x v="0"/>
    <m/>
  </r>
  <r>
    <x v="6"/>
    <x v="0"/>
    <x v="3"/>
    <x v="0"/>
    <x v="0"/>
    <x v="0"/>
    <x v="12"/>
    <x v="81"/>
    <x v="0"/>
    <m/>
  </r>
  <r>
    <x v="6"/>
    <x v="0"/>
    <x v="3"/>
    <x v="0"/>
    <x v="0"/>
    <x v="0"/>
    <x v="12"/>
    <x v="82"/>
    <x v="0"/>
    <m/>
  </r>
  <r>
    <x v="6"/>
    <x v="0"/>
    <x v="3"/>
    <x v="0"/>
    <x v="0"/>
    <x v="0"/>
    <x v="12"/>
    <x v="83"/>
    <x v="0"/>
    <m/>
  </r>
  <r>
    <x v="6"/>
    <x v="0"/>
    <x v="3"/>
    <x v="0"/>
    <x v="0"/>
    <x v="0"/>
    <x v="12"/>
    <x v="84"/>
    <x v="0"/>
    <n v="6200"/>
  </r>
  <r>
    <x v="6"/>
    <x v="0"/>
    <x v="3"/>
    <x v="0"/>
    <x v="0"/>
    <x v="0"/>
    <x v="19"/>
    <x v="100"/>
    <x v="0"/>
    <m/>
  </r>
  <r>
    <x v="6"/>
    <x v="0"/>
    <x v="3"/>
    <x v="0"/>
    <x v="0"/>
    <x v="0"/>
    <x v="16"/>
    <x v="86"/>
    <x v="0"/>
    <m/>
  </r>
  <r>
    <x v="6"/>
    <x v="0"/>
    <x v="3"/>
    <x v="0"/>
    <x v="0"/>
    <x v="0"/>
    <x v="22"/>
    <x v="105"/>
    <x v="0"/>
    <m/>
  </r>
  <r>
    <x v="6"/>
    <x v="0"/>
    <x v="3"/>
    <x v="0"/>
    <x v="0"/>
    <x v="0"/>
    <x v="2"/>
    <x v="87"/>
    <x v="0"/>
    <n v="156000"/>
  </r>
  <r>
    <x v="6"/>
    <x v="0"/>
    <x v="3"/>
    <x v="0"/>
    <x v="0"/>
    <x v="0"/>
    <x v="2"/>
    <x v="88"/>
    <x v="0"/>
    <m/>
  </r>
  <r>
    <x v="6"/>
    <x v="0"/>
    <x v="3"/>
    <x v="0"/>
    <x v="0"/>
    <x v="0"/>
    <x v="2"/>
    <x v="89"/>
    <x v="0"/>
    <m/>
  </r>
  <r>
    <x v="6"/>
    <x v="0"/>
    <x v="3"/>
    <x v="0"/>
    <x v="0"/>
    <x v="0"/>
    <x v="2"/>
    <x v="90"/>
    <x v="0"/>
    <m/>
  </r>
  <r>
    <x v="6"/>
    <x v="0"/>
    <x v="3"/>
    <x v="0"/>
    <x v="0"/>
    <x v="0"/>
    <x v="2"/>
    <x v="91"/>
    <x v="0"/>
    <m/>
  </r>
  <r>
    <x v="6"/>
    <x v="0"/>
    <x v="3"/>
    <x v="0"/>
    <x v="0"/>
    <x v="0"/>
    <x v="2"/>
    <x v="92"/>
    <x v="0"/>
    <m/>
  </r>
  <r>
    <x v="6"/>
    <x v="0"/>
    <x v="3"/>
    <x v="0"/>
    <x v="0"/>
    <x v="0"/>
    <x v="2"/>
    <x v="93"/>
    <x v="0"/>
    <m/>
  </r>
  <r>
    <x v="6"/>
    <x v="0"/>
    <x v="3"/>
    <x v="0"/>
    <x v="0"/>
    <x v="1"/>
    <x v="7"/>
    <x v="34"/>
    <x v="0"/>
    <n v="48440"/>
  </r>
  <r>
    <x v="6"/>
    <x v="0"/>
    <x v="3"/>
    <x v="0"/>
    <x v="0"/>
    <x v="1"/>
    <x v="7"/>
    <x v="20"/>
    <x v="0"/>
    <n v="538636.73"/>
  </r>
  <r>
    <x v="6"/>
    <x v="0"/>
    <x v="3"/>
    <x v="0"/>
    <x v="0"/>
    <x v="1"/>
    <x v="7"/>
    <x v="101"/>
    <x v="0"/>
    <m/>
  </r>
  <r>
    <x v="6"/>
    <x v="0"/>
    <x v="3"/>
    <x v="0"/>
    <x v="0"/>
    <x v="1"/>
    <x v="7"/>
    <x v="55"/>
    <x v="0"/>
    <n v="85294.76"/>
  </r>
  <r>
    <x v="6"/>
    <x v="0"/>
    <x v="3"/>
    <x v="0"/>
    <x v="0"/>
    <x v="1"/>
    <x v="8"/>
    <x v="22"/>
    <x v="0"/>
    <n v="107997.55"/>
  </r>
  <r>
    <x v="6"/>
    <x v="0"/>
    <x v="3"/>
    <x v="0"/>
    <x v="0"/>
    <x v="1"/>
    <x v="8"/>
    <x v="94"/>
    <x v="0"/>
    <n v="15060"/>
  </r>
  <r>
    <x v="6"/>
    <x v="0"/>
    <x v="3"/>
    <x v="0"/>
    <x v="0"/>
    <x v="1"/>
    <x v="8"/>
    <x v="95"/>
    <x v="0"/>
    <m/>
  </r>
  <r>
    <x v="6"/>
    <x v="0"/>
    <x v="3"/>
    <x v="0"/>
    <x v="0"/>
    <x v="1"/>
    <x v="8"/>
    <x v="77"/>
    <x v="0"/>
    <m/>
  </r>
  <r>
    <x v="6"/>
    <x v="0"/>
    <x v="3"/>
    <x v="0"/>
    <x v="0"/>
    <x v="1"/>
    <x v="8"/>
    <x v="4"/>
    <x v="0"/>
    <n v="22923.22"/>
  </r>
  <r>
    <x v="6"/>
    <x v="0"/>
    <x v="3"/>
    <x v="0"/>
    <x v="0"/>
    <x v="6"/>
    <x v="23"/>
    <x v="112"/>
    <x v="0"/>
    <m/>
  </r>
  <r>
    <x v="6"/>
    <x v="0"/>
    <x v="3"/>
    <x v="0"/>
    <x v="2"/>
    <x v="3"/>
    <x v="3"/>
    <x v="96"/>
    <x v="0"/>
    <m/>
  </r>
  <r>
    <x v="6"/>
    <x v="0"/>
    <x v="3"/>
    <x v="0"/>
    <x v="2"/>
    <x v="3"/>
    <x v="3"/>
    <x v="97"/>
    <x v="0"/>
    <n v="6350386"/>
  </r>
  <r>
    <x v="6"/>
    <x v="0"/>
    <x v="3"/>
    <x v="0"/>
    <x v="2"/>
    <x v="3"/>
    <x v="3"/>
    <x v="98"/>
    <x v="0"/>
    <m/>
  </r>
  <r>
    <x v="6"/>
    <x v="0"/>
    <x v="3"/>
    <x v="0"/>
    <x v="2"/>
    <x v="3"/>
    <x v="3"/>
    <x v="99"/>
    <x v="0"/>
    <n v="150000"/>
  </r>
  <r>
    <x v="6"/>
    <x v="0"/>
    <x v="3"/>
    <x v="0"/>
    <x v="2"/>
    <x v="3"/>
    <x v="20"/>
    <x v="49"/>
    <x v="0"/>
    <n v="1947640"/>
  </r>
  <r>
    <x v="6"/>
    <x v="0"/>
    <x v="3"/>
    <x v="0"/>
    <x v="2"/>
    <x v="3"/>
    <x v="20"/>
    <x v="111"/>
    <x v="0"/>
    <n v="90000"/>
  </r>
  <r>
    <x v="6"/>
    <x v="0"/>
    <x v="3"/>
    <x v="0"/>
    <x v="2"/>
    <x v="3"/>
    <x v="21"/>
    <x v="50"/>
    <x v="0"/>
    <m/>
  </r>
  <r>
    <x v="7"/>
    <x v="0"/>
    <x v="3"/>
    <x v="0"/>
    <x v="1"/>
    <x v="2"/>
    <x v="24"/>
    <x v="63"/>
    <x v="0"/>
    <n v="33500272.16"/>
  </r>
  <r>
    <x v="7"/>
    <x v="0"/>
    <x v="3"/>
    <x v="0"/>
    <x v="1"/>
    <x v="5"/>
    <x v="11"/>
    <x v="64"/>
    <x v="0"/>
    <n v="504.44"/>
  </r>
  <r>
    <x v="7"/>
    <x v="0"/>
    <x v="3"/>
    <x v="0"/>
    <x v="1"/>
    <x v="5"/>
    <x v="14"/>
    <x v="66"/>
    <x v="0"/>
    <m/>
  </r>
  <r>
    <x v="7"/>
    <x v="0"/>
    <x v="3"/>
    <x v="0"/>
    <x v="1"/>
    <x v="5"/>
    <x v="15"/>
    <x v="69"/>
    <x v="0"/>
    <m/>
  </r>
  <r>
    <x v="7"/>
    <x v="0"/>
    <x v="3"/>
    <x v="0"/>
    <x v="1"/>
    <x v="2"/>
    <x v="25"/>
    <x v="74"/>
    <x v="0"/>
    <n v="-3547109.24"/>
  </r>
  <r>
    <x v="7"/>
    <x v="0"/>
    <x v="3"/>
    <x v="0"/>
    <x v="1"/>
    <x v="2"/>
    <x v="17"/>
    <x v="103"/>
    <x v="0"/>
    <m/>
  </r>
  <r>
    <x v="7"/>
    <x v="0"/>
    <x v="3"/>
    <x v="0"/>
    <x v="1"/>
    <x v="2"/>
    <x v="0"/>
    <x v="104"/>
    <x v="0"/>
    <n v="159000"/>
  </r>
  <r>
    <x v="7"/>
    <x v="0"/>
    <x v="3"/>
    <x v="0"/>
    <x v="0"/>
    <x v="0"/>
    <x v="4"/>
    <x v="6"/>
    <x v="0"/>
    <n v="2520000"/>
  </r>
  <r>
    <x v="7"/>
    <x v="0"/>
    <x v="3"/>
    <x v="0"/>
    <x v="0"/>
    <x v="0"/>
    <x v="4"/>
    <x v="7"/>
    <x v="0"/>
    <m/>
  </r>
  <r>
    <x v="7"/>
    <x v="0"/>
    <x v="3"/>
    <x v="0"/>
    <x v="0"/>
    <x v="0"/>
    <x v="4"/>
    <x v="8"/>
    <x v="0"/>
    <n v="210000"/>
  </r>
  <r>
    <x v="7"/>
    <x v="0"/>
    <x v="3"/>
    <x v="0"/>
    <x v="0"/>
    <x v="0"/>
    <x v="4"/>
    <x v="9"/>
    <x v="0"/>
    <n v="25200"/>
  </r>
  <r>
    <x v="7"/>
    <x v="0"/>
    <x v="3"/>
    <x v="0"/>
    <x v="0"/>
    <x v="0"/>
    <x v="4"/>
    <x v="10"/>
    <x v="0"/>
    <n v="210000"/>
  </r>
  <r>
    <x v="7"/>
    <x v="0"/>
    <x v="3"/>
    <x v="0"/>
    <x v="0"/>
    <x v="0"/>
    <x v="4"/>
    <x v="11"/>
    <x v="0"/>
    <n v="105000"/>
  </r>
  <r>
    <x v="7"/>
    <x v="0"/>
    <x v="3"/>
    <x v="0"/>
    <x v="0"/>
    <x v="0"/>
    <x v="4"/>
    <x v="12"/>
    <x v="0"/>
    <n v="1680000"/>
  </r>
  <r>
    <x v="7"/>
    <x v="0"/>
    <x v="3"/>
    <x v="0"/>
    <x v="0"/>
    <x v="0"/>
    <x v="4"/>
    <x v="56"/>
    <x v="0"/>
    <m/>
  </r>
  <r>
    <x v="7"/>
    <x v="0"/>
    <x v="3"/>
    <x v="0"/>
    <x v="0"/>
    <x v="0"/>
    <x v="4"/>
    <x v="13"/>
    <x v="0"/>
    <n v="13154"/>
  </r>
  <r>
    <x v="7"/>
    <x v="0"/>
    <x v="3"/>
    <x v="0"/>
    <x v="0"/>
    <x v="0"/>
    <x v="4"/>
    <x v="14"/>
    <x v="0"/>
    <n v="302400"/>
  </r>
  <r>
    <x v="7"/>
    <x v="0"/>
    <x v="3"/>
    <x v="0"/>
    <x v="0"/>
    <x v="0"/>
    <x v="4"/>
    <x v="15"/>
    <x v="0"/>
    <n v="100800"/>
  </r>
  <r>
    <x v="7"/>
    <x v="0"/>
    <x v="3"/>
    <x v="0"/>
    <x v="0"/>
    <x v="0"/>
    <x v="4"/>
    <x v="113"/>
    <x v="0"/>
    <m/>
  </r>
  <r>
    <x v="7"/>
    <x v="0"/>
    <x v="3"/>
    <x v="0"/>
    <x v="0"/>
    <x v="0"/>
    <x v="9"/>
    <x v="114"/>
    <x v="0"/>
    <n v="438902"/>
  </r>
  <r>
    <x v="7"/>
    <x v="0"/>
    <x v="3"/>
    <x v="0"/>
    <x v="0"/>
    <x v="0"/>
    <x v="9"/>
    <x v="30"/>
    <x v="0"/>
    <m/>
  </r>
  <r>
    <x v="7"/>
    <x v="0"/>
    <x v="3"/>
    <x v="0"/>
    <x v="0"/>
    <x v="0"/>
    <x v="9"/>
    <x v="110"/>
    <x v="0"/>
    <m/>
  </r>
  <r>
    <x v="7"/>
    <x v="0"/>
    <x v="3"/>
    <x v="0"/>
    <x v="0"/>
    <x v="0"/>
    <x v="5"/>
    <x v="70"/>
    <x v="0"/>
    <m/>
  </r>
  <r>
    <x v="7"/>
    <x v="0"/>
    <x v="3"/>
    <x v="0"/>
    <x v="0"/>
    <x v="0"/>
    <x v="5"/>
    <x v="102"/>
    <x v="0"/>
    <m/>
  </r>
  <r>
    <x v="7"/>
    <x v="0"/>
    <x v="3"/>
    <x v="0"/>
    <x v="0"/>
    <x v="0"/>
    <x v="5"/>
    <x v="71"/>
    <x v="0"/>
    <n v="33900"/>
  </r>
  <r>
    <x v="7"/>
    <x v="0"/>
    <x v="3"/>
    <x v="0"/>
    <x v="0"/>
    <x v="0"/>
    <x v="5"/>
    <x v="78"/>
    <x v="0"/>
    <m/>
  </r>
  <r>
    <x v="7"/>
    <x v="0"/>
    <x v="3"/>
    <x v="0"/>
    <x v="0"/>
    <x v="0"/>
    <x v="6"/>
    <x v="17"/>
    <x v="0"/>
    <n v="800000"/>
  </r>
  <r>
    <x v="7"/>
    <x v="0"/>
    <x v="3"/>
    <x v="0"/>
    <x v="0"/>
    <x v="0"/>
    <x v="0"/>
    <x v="79"/>
    <x v="0"/>
    <m/>
  </r>
  <r>
    <x v="7"/>
    <x v="0"/>
    <x v="3"/>
    <x v="0"/>
    <x v="0"/>
    <x v="0"/>
    <x v="0"/>
    <x v="80"/>
    <x v="0"/>
    <n v="1173746"/>
  </r>
  <r>
    <x v="7"/>
    <x v="0"/>
    <x v="3"/>
    <x v="0"/>
    <x v="0"/>
    <x v="0"/>
    <x v="0"/>
    <x v="84"/>
    <x v="0"/>
    <m/>
  </r>
  <r>
    <x v="7"/>
    <x v="0"/>
    <x v="3"/>
    <x v="0"/>
    <x v="0"/>
    <x v="0"/>
    <x v="0"/>
    <x v="107"/>
    <x v="0"/>
    <m/>
  </r>
  <r>
    <x v="7"/>
    <x v="0"/>
    <x v="3"/>
    <x v="0"/>
    <x v="0"/>
    <x v="0"/>
    <x v="0"/>
    <x v="115"/>
    <x v="0"/>
    <m/>
  </r>
  <r>
    <x v="7"/>
    <x v="0"/>
    <x v="3"/>
    <x v="0"/>
    <x v="0"/>
    <x v="0"/>
    <x v="0"/>
    <x v="108"/>
    <x v="0"/>
    <m/>
  </r>
  <r>
    <x v="7"/>
    <x v="0"/>
    <x v="3"/>
    <x v="0"/>
    <x v="0"/>
    <x v="0"/>
    <x v="0"/>
    <x v="109"/>
    <x v="0"/>
    <m/>
  </r>
  <r>
    <x v="7"/>
    <x v="0"/>
    <x v="3"/>
    <x v="0"/>
    <x v="0"/>
    <x v="0"/>
    <x v="0"/>
    <x v="116"/>
    <x v="0"/>
    <n v="375000"/>
  </r>
  <r>
    <x v="7"/>
    <x v="0"/>
    <x v="3"/>
    <x v="0"/>
    <x v="0"/>
    <x v="0"/>
    <x v="12"/>
    <x v="81"/>
    <x v="0"/>
    <m/>
  </r>
  <r>
    <x v="7"/>
    <x v="0"/>
    <x v="3"/>
    <x v="0"/>
    <x v="0"/>
    <x v="0"/>
    <x v="12"/>
    <x v="82"/>
    <x v="0"/>
    <n v="546000"/>
  </r>
  <r>
    <x v="7"/>
    <x v="0"/>
    <x v="3"/>
    <x v="0"/>
    <x v="0"/>
    <x v="0"/>
    <x v="12"/>
    <x v="83"/>
    <x v="0"/>
    <m/>
  </r>
  <r>
    <x v="7"/>
    <x v="0"/>
    <x v="3"/>
    <x v="0"/>
    <x v="0"/>
    <x v="0"/>
    <x v="12"/>
    <x v="84"/>
    <x v="0"/>
    <m/>
  </r>
  <r>
    <x v="7"/>
    <x v="0"/>
    <x v="3"/>
    <x v="0"/>
    <x v="0"/>
    <x v="0"/>
    <x v="19"/>
    <x v="100"/>
    <x v="0"/>
    <m/>
  </r>
  <r>
    <x v="7"/>
    <x v="0"/>
    <x v="3"/>
    <x v="0"/>
    <x v="0"/>
    <x v="0"/>
    <x v="16"/>
    <x v="86"/>
    <x v="0"/>
    <n v="214171"/>
  </r>
  <r>
    <x v="7"/>
    <x v="0"/>
    <x v="3"/>
    <x v="0"/>
    <x v="0"/>
    <x v="0"/>
    <x v="16"/>
    <x v="117"/>
    <x v="0"/>
    <n v="102951"/>
  </r>
  <r>
    <x v="7"/>
    <x v="0"/>
    <x v="3"/>
    <x v="0"/>
    <x v="0"/>
    <x v="0"/>
    <x v="22"/>
    <x v="105"/>
    <x v="0"/>
    <m/>
  </r>
  <r>
    <x v="7"/>
    <x v="0"/>
    <x v="3"/>
    <x v="0"/>
    <x v="0"/>
    <x v="0"/>
    <x v="2"/>
    <x v="87"/>
    <x v="0"/>
    <n v="300000"/>
  </r>
  <r>
    <x v="7"/>
    <x v="0"/>
    <x v="3"/>
    <x v="0"/>
    <x v="0"/>
    <x v="0"/>
    <x v="2"/>
    <x v="88"/>
    <x v="0"/>
    <m/>
  </r>
  <r>
    <x v="7"/>
    <x v="0"/>
    <x v="3"/>
    <x v="0"/>
    <x v="0"/>
    <x v="0"/>
    <x v="2"/>
    <x v="89"/>
    <x v="0"/>
    <m/>
  </r>
  <r>
    <x v="7"/>
    <x v="0"/>
    <x v="3"/>
    <x v="0"/>
    <x v="0"/>
    <x v="0"/>
    <x v="2"/>
    <x v="90"/>
    <x v="0"/>
    <m/>
  </r>
  <r>
    <x v="7"/>
    <x v="0"/>
    <x v="3"/>
    <x v="0"/>
    <x v="0"/>
    <x v="0"/>
    <x v="2"/>
    <x v="91"/>
    <x v="0"/>
    <n v="72600"/>
  </r>
  <r>
    <x v="7"/>
    <x v="0"/>
    <x v="3"/>
    <x v="0"/>
    <x v="0"/>
    <x v="0"/>
    <x v="2"/>
    <x v="92"/>
    <x v="0"/>
    <n v="43445"/>
  </r>
  <r>
    <x v="7"/>
    <x v="0"/>
    <x v="3"/>
    <x v="0"/>
    <x v="0"/>
    <x v="0"/>
    <x v="2"/>
    <x v="93"/>
    <x v="0"/>
    <m/>
  </r>
  <r>
    <x v="7"/>
    <x v="0"/>
    <x v="3"/>
    <x v="0"/>
    <x v="0"/>
    <x v="0"/>
    <x v="2"/>
    <x v="84"/>
    <x v="0"/>
    <n v="64680"/>
  </r>
  <r>
    <x v="7"/>
    <x v="0"/>
    <x v="3"/>
    <x v="0"/>
    <x v="0"/>
    <x v="1"/>
    <x v="7"/>
    <x v="34"/>
    <x v="0"/>
    <n v="48440"/>
  </r>
  <r>
    <x v="7"/>
    <x v="0"/>
    <x v="3"/>
    <x v="0"/>
    <x v="0"/>
    <x v="1"/>
    <x v="7"/>
    <x v="20"/>
    <x v="0"/>
    <n v="316463.13"/>
  </r>
  <r>
    <x v="7"/>
    <x v="0"/>
    <x v="3"/>
    <x v="0"/>
    <x v="0"/>
    <x v="1"/>
    <x v="7"/>
    <x v="101"/>
    <x v="0"/>
    <m/>
  </r>
  <r>
    <x v="7"/>
    <x v="0"/>
    <x v="3"/>
    <x v="0"/>
    <x v="0"/>
    <x v="1"/>
    <x v="7"/>
    <x v="55"/>
    <x v="0"/>
    <n v="172526.24"/>
  </r>
  <r>
    <x v="7"/>
    <x v="0"/>
    <x v="3"/>
    <x v="0"/>
    <x v="0"/>
    <x v="1"/>
    <x v="8"/>
    <x v="22"/>
    <x v="0"/>
    <n v="94588.91"/>
  </r>
  <r>
    <x v="7"/>
    <x v="0"/>
    <x v="3"/>
    <x v="0"/>
    <x v="0"/>
    <x v="1"/>
    <x v="8"/>
    <x v="94"/>
    <x v="0"/>
    <n v="12705"/>
  </r>
  <r>
    <x v="7"/>
    <x v="0"/>
    <x v="3"/>
    <x v="0"/>
    <x v="0"/>
    <x v="1"/>
    <x v="8"/>
    <x v="95"/>
    <x v="0"/>
    <m/>
  </r>
  <r>
    <x v="7"/>
    <x v="0"/>
    <x v="3"/>
    <x v="0"/>
    <x v="0"/>
    <x v="1"/>
    <x v="8"/>
    <x v="77"/>
    <x v="0"/>
    <m/>
  </r>
  <r>
    <x v="7"/>
    <x v="0"/>
    <x v="3"/>
    <x v="0"/>
    <x v="0"/>
    <x v="1"/>
    <x v="8"/>
    <x v="4"/>
    <x v="0"/>
    <n v="868257.42"/>
  </r>
  <r>
    <x v="7"/>
    <x v="0"/>
    <x v="3"/>
    <x v="0"/>
    <x v="0"/>
    <x v="6"/>
    <x v="23"/>
    <x v="112"/>
    <x v="0"/>
    <m/>
  </r>
  <r>
    <x v="7"/>
    <x v="0"/>
    <x v="3"/>
    <x v="0"/>
    <x v="2"/>
    <x v="3"/>
    <x v="3"/>
    <x v="96"/>
    <x v="0"/>
    <m/>
  </r>
  <r>
    <x v="7"/>
    <x v="0"/>
    <x v="3"/>
    <x v="0"/>
    <x v="2"/>
    <x v="3"/>
    <x v="3"/>
    <x v="97"/>
    <x v="0"/>
    <n v="7363279"/>
  </r>
  <r>
    <x v="7"/>
    <x v="0"/>
    <x v="3"/>
    <x v="0"/>
    <x v="2"/>
    <x v="3"/>
    <x v="3"/>
    <x v="98"/>
    <x v="0"/>
    <m/>
  </r>
  <r>
    <x v="7"/>
    <x v="0"/>
    <x v="3"/>
    <x v="0"/>
    <x v="2"/>
    <x v="3"/>
    <x v="3"/>
    <x v="99"/>
    <x v="0"/>
    <n v="176021"/>
  </r>
  <r>
    <x v="7"/>
    <x v="0"/>
    <x v="3"/>
    <x v="0"/>
    <x v="2"/>
    <x v="3"/>
    <x v="20"/>
    <x v="49"/>
    <x v="0"/>
    <n v="1190020"/>
  </r>
  <r>
    <x v="7"/>
    <x v="0"/>
    <x v="3"/>
    <x v="0"/>
    <x v="2"/>
    <x v="3"/>
    <x v="20"/>
    <x v="111"/>
    <x v="0"/>
    <n v="45000"/>
  </r>
  <r>
    <x v="7"/>
    <x v="0"/>
    <x v="3"/>
    <x v="0"/>
    <x v="2"/>
    <x v="3"/>
    <x v="21"/>
    <x v="50"/>
    <x v="0"/>
    <m/>
  </r>
  <r>
    <x v="8"/>
    <x v="0"/>
    <x v="3"/>
    <x v="0"/>
    <x v="1"/>
    <x v="2"/>
    <x v="24"/>
    <x v="63"/>
    <x v="0"/>
    <n v="26878600.25"/>
  </r>
  <r>
    <x v="8"/>
    <x v="0"/>
    <x v="3"/>
    <x v="0"/>
    <x v="1"/>
    <x v="5"/>
    <x v="11"/>
    <x v="64"/>
    <x v="0"/>
    <n v="1188"/>
  </r>
  <r>
    <x v="8"/>
    <x v="0"/>
    <x v="3"/>
    <x v="0"/>
    <x v="1"/>
    <x v="5"/>
    <x v="14"/>
    <x v="66"/>
    <x v="0"/>
    <m/>
  </r>
  <r>
    <x v="8"/>
    <x v="0"/>
    <x v="3"/>
    <x v="0"/>
    <x v="1"/>
    <x v="5"/>
    <x v="15"/>
    <x v="69"/>
    <x v="0"/>
    <m/>
  </r>
  <r>
    <x v="8"/>
    <x v="0"/>
    <x v="3"/>
    <x v="0"/>
    <x v="1"/>
    <x v="2"/>
    <x v="25"/>
    <x v="74"/>
    <x v="0"/>
    <n v="-1291036.1200000001"/>
  </r>
  <r>
    <x v="8"/>
    <x v="0"/>
    <x v="3"/>
    <x v="0"/>
    <x v="1"/>
    <x v="2"/>
    <x v="25"/>
    <x v="118"/>
    <x v="0"/>
    <n v="-15000"/>
  </r>
  <r>
    <x v="8"/>
    <x v="0"/>
    <x v="3"/>
    <x v="0"/>
    <x v="1"/>
    <x v="2"/>
    <x v="17"/>
    <x v="103"/>
    <x v="0"/>
    <m/>
  </r>
  <r>
    <x v="8"/>
    <x v="0"/>
    <x v="3"/>
    <x v="0"/>
    <x v="1"/>
    <x v="2"/>
    <x v="0"/>
    <x v="104"/>
    <x v="0"/>
    <n v="145000"/>
  </r>
  <r>
    <x v="8"/>
    <x v="0"/>
    <x v="3"/>
    <x v="0"/>
    <x v="0"/>
    <x v="0"/>
    <x v="4"/>
    <x v="6"/>
    <x v="0"/>
    <n v="2520000"/>
  </r>
  <r>
    <x v="8"/>
    <x v="0"/>
    <x v="3"/>
    <x v="0"/>
    <x v="0"/>
    <x v="0"/>
    <x v="4"/>
    <x v="7"/>
    <x v="0"/>
    <m/>
  </r>
  <r>
    <x v="8"/>
    <x v="0"/>
    <x v="3"/>
    <x v="0"/>
    <x v="0"/>
    <x v="0"/>
    <x v="4"/>
    <x v="8"/>
    <x v="0"/>
    <n v="210000"/>
  </r>
  <r>
    <x v="8"/>
    <x v="0"/>
    <x v="3"/>
    <x v="0"/>
    <x v="0"/>
    <x v="0"/>
    <x v="4"/>
    <x v="9"/>
    <x v="0"/>
    <n v="25200"/>
  </r>
  <r>
    <x v="8"/>
    <x v="0"/>
    <x v="3"/>
    <x v="0"/>
    <x v="0"/>
    <x v="0"/>
    <x v="4"/>
    <x v="10"/>
    <x v="0"/>
    <n v="210000"/>
  </r>
  <r>
    <x v="8"/>
    <x v="0"/>
    <x v="3"/>
    <x v="0"/>
    <x v="0"/>
    <x v="0"/>
    <x v="4"/>
    <x v="11"/>
    <x v="0"/>
    <n v="105000"/>
  </r>
  <r>
    <x v="8"/>
    <x v="0"/>
    <x v="3"/>
    <x v="0"/>
    <x v="0"/>
    <x v="0"/>
    <x v="4"/>
    <x v="12"/>
    <x v="0"/>
    <n v="1680000"/>
  </r>
  <r>
    <x v="8"/>
    <x v="0"/>
    <x v="3"/>
    <x v="0"/>
    <x v="0"/>
    <x v="0"/>
    <x v="4"/>
    <x v="56"/>
    <x v="0"/>
    <m/>
  </r>
  <r>
    <x v="8"/>
    <x v="0"/>
    <x v="3"/>
    <x v="0"/>
    <x v="0"/>
    <x v="0"/>
    <x v="4"/>
    <x v="13"/>
    <x v="0"/>
    <n v="13154"/>
  </r>
  <r>
    <x v="8"/>
    <x v="0"/>
    <x v="3"/>
    <x v="0"/>
    <x v="0"/>
    <x v="0"/>
    <x v="4"/>
    <x v="14"/>
    <x v="0"/>
    <n v="302400"/>
  </r>
  <r>
    <x v="8"/>
    <x v="0"/>
    <x v="3"/>
    <x v="0"/>
    <x v="0"/>
    <x v="0"/>
    <x v="4"/>
    <x v="15"/>
    <x v="0"/>
    <n v="100800"/>
  </r>
  <r>
    <x v="8"/>
    <x v="0"/>
    <x v="3"/>
    <x v="0"/>
    <x v="0"/>
    <x v="0"/>
    <x v="4"/>
    <x v="113"/>
    <x v="0"/>
    <m/>
  </r>
  <r>
    <x v="8"/>
    <x v="0"/>
    <x v="3"/>
    <x v="0"/>
    <x v="0"/>
    <x v="0"/>
    <x v="9"/>
    <x v="114"/>
    <x v="0"/>
    <n v="438902"/>
  </r>
  <r>
    <x v="8"/>
    <x v="0"/>
    <x v="3"/>
    <x v="0"/>
    <x v="0"/>
    <x v="0"/>
    <x v="9"/>
    <x v="30"/>
    <x v="0"/>
    <m/>
  </r>
  <r>
    <x v="8"/>
    <x v="0"/>
    <x v="3"/>
    <x v="0"/>
    <x v="0"/>
    <x v="0"/>
    <x v="9"/>
    <x v="110"/>
    <x v="0"/>
    <m/>
  </r>
  <r>
    <x v="8"/>
    <x v="0"/>
    <x v="3"/>
    <x v="0"/>
    <x v="0"/>
    <x v="0"/>
    <x v="5"/>
    <x v="70"/>
    <x v="0"/>
    <m/>
  </r>
  <r>
    <x v="8"/>
    <x v="0"/>
    <x v="3"/>
    <x v="0"/>
    <x v="0"/>
    <x v="0"/>
    <x v="5"/>
    <x v="102"/>
    <x v="0"/>
    <m/>
  </r>
  <r>
    <x v="8"/>
    <x v="0"/>
    <x v="3"/>
    <x v="0"/>
    <x v="0"/>
    <x v="0"/>
    <x v="5"/>
    <x v="71"/>
    <x v="0"/>
    <m/>
  </r>
  <r>
    <x v="8"/>
    <x v="0"/>
    <x v="3"/>
    <x v="0"/>
    <x v="0"/>
    <x v="0"/>
    <x v="5"/>
    <x v="78"/>
    <x v="0"/>
    <m/>
  </r>
  <r>
    <x v="8"/>
    <x v="0"/>
    <x v="3"/>
    <x v="0"/>
    <x v="0"/>
    <x v="0"/>
    <x v="6"/>
    <x v="17"/>
    <x v="0"/>
    <n v="800000"/>
  </r>
  <r>
    <x v="8"/>
    <x v="0"/>
    <x v="3"/>
    <x v="0"/>
    <x v="0"/>
    <x v="0"/>
    <x v="0"/>
    <x v="79"/>
    <x v="0"/>
    <m/>
  </r>
  <r>
    <x v="8"/>
    <x v="0"/>
    <x v="3"/>
    <x v="0"/>
    <x v="0"/>
    <x v="0"/>
    <x v="0"/>
    <x v="80"/>
    <x v="0"/>
    <n v="932160"/>
  </r>
  <r>
    <x v="8"/>
    <x v="0"/>
    <x v="3"/>
    <x v="0"/>
    <x v="0"/>
    <x v="0"/>
    <x v="0"/>
    <x v="84"/>
    <x v="0"/>
    <m/>
  </r>
  <r>
    <x v="8"/>
    <x v="0"/>
    <x v="3"/>
    <x v="0"/>
    <x v="0"/>
    <x v="0"/>
    <x v="0"/>
    <x v="107"/>
    <x v="0"/>
    <m/>
  </r>
  <r>
    <x v="8"/>
    <x v="0"/>
    <x v="3"/>
    <x v="0"/>
    <x v="0"/>
    <x v="0"/>
    <x v="0"/>
    <x v="115"/>
    <x v="0"/>
    <m/>
  </r>
  <r>
    <x v="8"/>
    <x v="0"/>
    <x v="3"/>
    <x v="0"/>
    <x v="0"/>
    <x v="0"/>
    <x v="0"/>
    <x v="108"/>
    <x v="0"/>
    <m/>
  </r>
  <r>
    <x v="8"/>
    <x v="0"/>
    <x v="3"/>
    <x v="0"/>
    <x v="0"/>
    <x v="0"/>
    <x v="0"/>
    <x v="109"/>
    <x v="0"/>
    <m/>
  </r>
  <r>
    <x v="8"/>
    <x v="0"/>
    <x v="3"/>
    <x v="0"/>
    <x v="0"/>
    <x v="0"/>
    <x v="0"/>
    <x v="116"/>
    <x v="0"/>
    <m/>
  </r>
  <r>
    <x v="8"/>
    <x v="0"/>
    <x v="3"/>
    <x v="0"/>
    <x v="0"/>
    <x v="0"/>
    <x v="12"/>
    <x v="81"/>
    <x v="0"/>
    <m/>
  </r>
  <r>
    <x v="8"/>
    <x v="0"/>
    <x v="3"/>
    <x v="0"/>
    <x v="0"/>
    <x v="0"/>
    <x v="12"/>
    <x v="82"/>
    <x v="0"/>
    <m/>
  </r>
  <r>
    <x v="8"/>
    <x v="0"/>
    <x v="3"/>
    <x v="0"/>
    <x v="0"/>
    <x v="0"/>
    <x v="12"/>
    <x v="83"/>
    <x v="0"/>
    <m/>
  </r>
  <r>
    <x v="8"/>
    <x v="0"/>
    <x v="3"/>
    <x v="0"/>
    <x v="0"/>
    <x v="0"/>
    <x v="12"/>
    <x v="84"/>
    <x v="0"/>
    <m/>
  </r>
  <r>
    <x v="8"/>
    <x v="0"/>
    <x v="3"/>
    <x v="0"/>
    <x v="0"/>
    <x v="0"/>
    <x v="19"/>
    <x v="100"/>
    <x v="0"/>
    <m/>
  </r>
  <r>
    <x v="8"/>
    <x v="0"/>
    <x v="3"/>
    <x v="0"/>
    <x v="0"/>
    <x v="0"/>
    <x v="16"/>
    <x v="86"/>
    <x v="0"/>
    <m/>
  </r>
  <r>
    <x v="8"/>
    <x v="0"/>
    <x v="3"/>
    <x v="0"/>
    <x v="0"/>
    <x v="0"/>
    <x v="16"/>
    <x v="117"/>
    <x v="0"/>
    <m/>
  </r>
  <r>
    <x v="8"/>
    <x v="0"/>
    <x v="3"/>
    <x v="0"/>
    <x v="0"/>
    <x v="0"/>
    <x v="22"/>
    <x v="105"/>
    <x v="0"/>
    <m/>
  </r>
  <r>
    <x v="8"/>
    <x v="0"/>
    <x v="3"/>
    <x v="0"/>
    <x v="0"/>
    <x v="0"/>
    <x v="2"/>
    <x v="87"/>
    <x v="0"/>
    <m/>
  </r>
  <r>
    <x v="8"/>
    <x v="0"/>
    <x v="3"/>
    <x v="0"/>
    <x v="0"/>
    <x v="0"/>
    <x v="2"/>
    <x v="88"/>
    <x v="0"/>
    <m/>
  </r>
  <r>
    <x v="8"/>
    <x v="0"/>
    <x v="3"/>
    <x v="0"/>
    <x v="0"/>
    <x v="0"/>
    <x v="2"/>
    <x v="89"/>
    <x v="0"/>
    <m/>
  </r>
  <r>
    <x v="8"/>
    <x v="0"/>
    <x v="3"/>
    <x v="0"/>
    <x v="0"/>
    <x v="0"/>
    <x v="2"/>
    <x v="90"/>
    <x v="0"/>
    <n v="161820"/>
  </r>
  <r>
    <x v="8"/>
    <x v="0"/>
    <x v="3"/>
    <x v="0"/>
    <x v="0"/>
    <x v="0"/>
    <x v="2"/>
    <x v="91"/>
    <x v="0"/>
    <m/>
  </r>
  <r>
    <x v="8"/>
    <x v="0"/>
    <x v="3"/>
    <x v="0"/>
    <x v="0"/>
    <x v="0"/>
    <x v="2"/>
    <x v="92"/>
    <x v="0"/>
    <m/>
  </r>
  <r>
    <x v="8"/>
    <x v="0"/>
    <x v="3"/>
    <x v="0"/>
    <x v="0"/>
    <x v="0"/>
    <x v="2"/>
    <x v="93"/>
    <x v="0"/>
    <m/>
  </r>
  <r>
    <x v="8"/>
    <x v="0"/>
    <x v="3"/>
    <x v="0"/>
    <x v="0"/>
    <x v="0"/>
    <x v="2"/>
    <x v="84"/>
    <x v="0"/>
    <m/>
  </r>
  <r>
    <x v="8"/>
    <x v="0"/>
    <x v="3"/>
    <x v="0"/>
    <x v="0"/>
    <x v="7"/>
    <x v="4"/>
    <x v="119"/>
    <x v="0"/>
    <n v="1500000"/>
  </r>
  <r>
    <x v="8"/>
    <x v="0"/>
    <x v="3"/>
    <x v="0"/>
    <x v="0"/>
    <x v="7"/>
    <x v="4"/>
    <x v="120"/>
    <x v="0"/>
    <n v="106454"/>
  </r>
  <r>
    <x v="8"/>
    <x v="0"/>
    <x v="3"/>
    <x v="0"/>
    <x v="0"/>
    <x v="7"/>
    <x v="4"/>
    <x v="121"/>
    <x v="0"/>
    <n v="133871"/>
  </r>
  <r>
    <x v="8"/>
    <x v="0"/>
    <x v="3"/>
    <x v="0"/>
    <x v="0"/>
    <x v="7"/>
    <x v="4"/>
    <x v="122"/>
    <x v="0"/>
    <n v="16065"/>
  </r>
  <r>
    <x v="8"/>
    <x v="0"/>
    <x v="3"/>
    <x v="0"/>
    <x v="0"/>
    <x v="7"/>
    <x v="4"/>
    <x v="123"/>
    <x v="0"/>
    <n v="133871"/>
  </r>
  <r>
    <x v="8"/>
    <x v="0"/>
    <x v="3"/>
    <x v="0"/>
    <x v="0"/>
    <x v="7"/>
    <x v="4"/>
    <x v="124"/>
    <x v="0"/>
    <n v="62500"/>
  </r>
  <r>
    <x v="8"/>
    <x v="0"/>
    <x v="3"/>
    <x v="0"/>
    <x v="0"/>
    <x v="7"/>
    <x v="4"/>
    <x v="125"/>
    <x v="0"/>
    <m/>
  </r>
  <r>
    <x v="8"/>
    <x v="0"/>
    <x v="3"/>
    <x v="0"/>
    <x v="0"/>
    <x v="7"/>
    <x v="4"/>
    <x v="126"/>
    <x v="0"/>
    <m/>
  </r>
  <r>
    <x v="8"/>
    <x v="0"/>
    <x v="3"/>
    <x v="0"/>
    <x v="0"/>
    <x v="7"/>
    <x v="4"/>
    <x v="127"/>
    <x v="0"/>
    <n v="7830"/>
  </r>
  <r>
    <x v="8"/>
    <x v="0"/>
    <x v="3"/>
    <x v="0"/>
    <x v="0"/>
    <x v="7"/>
    <x v="4"/>
    <x v="128"/>
    <x v="0"/>
    <n v="180000"/>
  </r>
  <r>
    <x v="8"/>
    <x v="0"/>
    <x v="3"/>
    <x v="0"/>
    <x v="0"/>
    <x v="7"/>
    <x v="4"/>
    <x v="129"/>
    <x v="0"/>
    <n v="60000"/>
  </r>
  <r>
    <x v="8"/>
    <x v="0"/>
    <x v="3"/>
    <x v="0"/>
    <x v="0"/>
    <x v="7"/>
    <x v="4"/>
    <x v="130"/>
    <x v="0"/>
    <m/>
  </r>
  <r>
    <x v="8"/>
    <x v="0"/>
    <x v="3"/>
    <x v="0"/>
    <x v="0"/>
    <x v="1"/>
    <x v="7"/>
    <x v="34"/>
    <x v="0"/>
    <n v="48440"/>
  </r>
  <r>
    <x v="8"/>
    <x v="0"/>
    <x v="3"/>
    <x v="0"/>
    <x v="0"/>
    <x v="1"/>
    <x v="7"/>
    <x v="20"/>
    <x v="0"/>
    <n v="64817.48"/>
  </r>
  <r>
    <x v="8"/>
    <x v="0"/>
    <x v="3"/>
    <x v="0"/>
    <x v="0"/>
    <x v="1"/>
    <x v="7"/>
    <x v="101"/>
    <x v="0"/>
    <m/>
  </r>
  <r>
    <x v="8"/>
    <x v="0"/>
    <x v="3"/>
    <x v="0"/>
    <x v="0"/>
    <x v="1"/>
    <x v="7"/>
    <x v="55"/>
    <x v="0"/>
    <n v="147306.29999999999"/>
  </r>
  <r>
    <x v="8"/>
    <x v="0"/>
    <x v="3"/>
    <x v="0"/>
    <x v="0"/>
    <x v="1"/>
    <x v="8"/>
    <x v="22"/>
    <x v="0"/>
    <n v="110374.2"/>
  </r>
  <r>
    <x v="8"/>
    <x v="0"/>
    <x v="3"/>
    <x v="0"/>
    <x v="0"/>
    <x v="1"/>
    <x v="8"/>
    <x v="94"/>
    <x v="0"/>
    <n v="31791.19"/>
  </r>
  <r>
    <x v="8"/>
    <x v="0"/>
    <x v="3"/>
    <x v="0"/>
    <x v="0"/>
    <x v="1"/>
    <x v="8"/>
    <x v="95"/>
    <x v="0"/>
    <m/>
  </r>
  <r>
    <x v="8"/>
    <x v="0"/>
    <x v="3"/>
    <x v="0"/>
    <x v="0"/>
    <x v="1"/>
    <x v="8"/>
    <x v="77"/>
    <x v="0"/>
    <m/>
  </r>
  <r>
    <x v="8"/>
    <x v="0"/>
    <x v="3"/>
    <x v="0"/>
    <x v="0"/>
    <x v="1"/>
    <x v="8"/>
    <x v="4"/>
    <x v="0"/>
    <n v="393554"/>
  </r>
  <r>
    <x v="8"/>
    <x v="0"/>
    <x v="3"/>
    <x v="0"/>
    <x v="0"/>
    <x v="6"/>
    <x v="23"/>
    <x v="112"/>
    <x v="0"/>
    <m/>
  </r>
  <r>
    <x v="8"/>
    <x v="0"/>
    <x v="3"/>
    <x v="0"/>
    <x v="2"/>
    <x v="3"/>
    <x v="3"/>
    <x v="96"/>
    <x v="0"/>
    <m/>
  </r>
  <r>
    <x v="8"/>
    <x v="0"/>
    <x v="3"/>
    <x v="0"/>
    <x v="2"/>
    <x v="3"/>
    <x v="3"/>
    <x v="97"/>
    <x v="0"/>
    <n v="6070896"/>
  </r>
  <r>
    <x v="8"/>
    <x v="0"/>
    <x v="3"/>
    <x v="0"/>
    <x v="2"/>
    <x v="3"/>
    <x v="3"/>
    <x v="98"/>
    <x v="0"/>
    <m/>
  </r>
  <r>
    <x v="8"/>
    <x v="0"/>
    <x v="3"/>
    <x v="0"/>
    <x v="2"/>
    <x v="3"/>
    <x v="3"/>
    <x v="99"/>
    <x v="0"/>
    <n v="102736"/>
  </r>
  <r>
    <x v="8"/>
    <x v="0"/>
    <x v="3"/>
    <x v="0"/>
    <x v="2"/>
    <x v="3"/>
    <x v="20"/>
    <x v="49"/>
    <x v="0"/>
    <n v="1522644"/>
  </r>
  <r>
    <x v="8"/>
    <x v="0"/>
    <x v="3"/>
    <x v="0"/>
    <x v="2"/>
    <x v="3"/>
    <x v="20"/>
    <x v="111"/>
    <x v="0"/>
    <m/>
  </r>
  <r>
    <x v="8"/>
    <x v="0"/>
    <x v="3"/>
    <x v="0"/>
    <x v="2"/>
    <x v="3"/>
    <x v="21"/>
    <x v="50"/>
    <x v="0"/>
    <m/>
  </r>
  <r>
    <x v="9"/>
    <x v="0"/>
    <x v="3"/>
    <x v="0"/>
    <x v="1"/>
    <x v="2"/>
    <x v="24"/>
    <x v="63"/>
    <x v="0"/>
    <n v="33548468.260000002"/>
  </r>
  <r>
    <x v="9"/>
    <x v="0"/>
    <x v="3"/>
    <x v="0"/>
    <x v="1"/>
    <x v="5"/>
    <x v="11"/>
    <x v="64"/>
    <x v="0"/>
    <n v="767.28"/>
  </r>
  <r>
    <x v="9"/>
    <x v="0"/>
    <x v="3"/>
    <x v="0"/>
    <x v="1"/>
    <x v="5"/>
    <x v="14"/>
    <x v="66"/>
    <x v="0"/>
    <m/>
  </r>
  <r>
    <x v="9"/>
    <x v="0"/>
    <x v="3"/>
    <x v="0"/>
    <x v="1"/>
    <x v="5"/>
    <x v="15"/>
    <x v="69"/>
    <x v="0"/>
    <m/>
  </r>
  <r>
    <x v="9"/>
    <x v="0"/>
    <x v="3"/>
    <x v="0"/>
    <x v="1"/>
    <x v="2"/>
    <x v="25"/>
    <x v="74"/>
    <x v="0"/>
    <m/>
  </r>
  <r>
    <x v="9"/>
    <x v="0"/>
    <x v="3"/>
    <x v="0"/>
    <x v="1"/>
    <x v="2"/>
    <x v="25"/>
    <x v="118"/>
    <x v="0"/>
    <m/>
  </r>
  <r>
    <x v="9"/>
    <x v="0"/>
    <x v="3"/>
    <x v="0"/>
    <x v="1"/>
    <x v="2"/>
    <x v="17"/>
    <x v="103"/>
    <x v="0"/>
    <m/>
  </r>
  <r>
    <x v="9"/>
    <x v="0"/>
    <x v="3"/>
    <x v="0"/>
    <x v="1"/>
    <x v="2"/>
    <x v="0"/>
    <x v="104"/>
    <x v="0"/>
    <n v="190000"/>
  </r>
  <r>
    <x v="9"/>
    <x v="0"/>
    <x v="3"/>
    <x v="0"/>
    <x v="0"/>
    <x v="0"/>
    <x v="4"/>
    <x v="6"/>
    <x v="0"/>
    <n v="2520000"/>
  </r>
  <r>
    <x v="9"/>
    <x v="0"/>
    <x v="3"/>
    <x v="0"/>
    <x v="0"/>
    <x v="0"/>
    <x v="4"/>
    <x v="7"/>
    <x v="0"/>
    <m/>
  </r>
  <r>
    <x v="9"/>
    <x v="0"/>
    <x v="3"/>
    <x v="0"/>
    <x v="0"/>
    <x v="0"/>
    <x v="4"/>
    <x v="8"/>
    <x v="0"/>
    <n v="210000"/>
  </r>
  <r>
    <x v="9"/>
    <x v="0"/>
    <x v="3"/>
    <x v="0"/>
    <x v="0"/>
    <x v="0"/>
    <x v="4"/>
    <x v="9"/>
    <x v="0"/>
    <n v="25200"/>
  </r>
  <r>
    <x v="9"/>
    <x v="0"/>
    <x v="3"/>
    <x v="0"/>
    <x v="0"/>
    <x v="0"/>
    <x v="4"/>
    <x v="10"/>
    <x v="0"/>
    <n v="210000"/>
  </r>
  <r>
    <x v="9"/>
    <x v="0"/>
    <x v="3"/>
    <x v="0"/>
    <x v="0"/>
    <x v="0"/>
    <x v="4"/>
    <x v="11"/>
    <x v="0"/>
    <n v="105000"/>
  </r>
  <r>
    <x v="9"/>
    <x v="0"/>
    <x v="3"/>
    <x v="0"/>
    <x v="0"/>
    <x v="0"/>
    <x v="4"/>
    <x v="12"/>
    <x v="0"/>
    <n v="1680000"/>
  </r>
  <r>
    <x v="9"/>
    <x v="0"/>
    <x v="3"/>
    <x v="0"/>
    <x v="0"/>
    <x v="0"/>
    <x v="4"/>
    <x v="56"/>
    <x v="0"/>
    <m/>
  </r>
  <r>
    <x v="9"/>
    <x v="0"/>
    <x v="3"/>
    <x v="0"/>
    <x v="0"/>
    <x v="0"/>
    <x v="4"/>
    <x v="13"/>
    <x v="0"/>
    <n v="13154"/>
  </r>
  <r>
    <x v="9"/>
    <x v="0"/>
    <x v="3"/>
    <x v="0"/>
    <x v="0"/>
    <x v="0"/>
    <x v="4"/>
    <x v="14"/>
    <x v="0"/>
    <n v="302400"/>
  </r>
  <r>
    <x v="9"/>
    <x v="0"/>
    <x v="3"/>
    <x v="0"/>
    <x v="0"/>
    <x v="0"/>
    <x v="4"/>
    <x v="15"/>
    <x v="0"/>
    <n v="100800"/>
  </r>
  <r>
    <x v="9"/>
    <x v="0"/>
    <x v="3"/>
    <x v="0"/>
    <x v="0"/>
    <x v="0"/>
    <x v="4"/>
    <x v="113"/>
    <x v="0"/>
    <m/>
  </r>
  <r>
    <x v="9"/>
    <x v="0"/>
    <x v="3"/>
    <x v="0"/>
    <x v="0"/>
    <x v="0"/>
    <x v="9"/>
    <x v="114"/>
    <x v="0"/>
    <n v="438902"/>
  </r>
  <r>
    <x v="9"/>
    <x v="0"/>
    <x v="3"/>
    <x v="0"/>
    <x v="0"/>
    <x v="0"/>
    <x v="9"/>
    <x v="30"/>
    <x v="0"/>
    <m/>
  </r>
  <r>
    <x v="9"/>
    <x v="0"/>
    <x v="3"/>
    <x v="0"/>
    <x v="0"/>
    <x v="0"/>
    <x v="9"/>
    <x v="110"/>
    <x v="0"/>
    <m/>
  </r>
  <r>
    <x v="9"/>
    <x v="0"/>
    <x v="3"/>
    <x v="0"/>
    <x v="0"/>
    <x v="0"/>
    <x v="5"/>
    <x v="70"/>
    <x v="0"/>
    <m/>
  </r>
  <r>
    <x v="9"/>
    <x v="0"/>
    <x v="3"/>
    <x v="0"/>
    <x v="0"/>
    <x v="0"/>
    <x v="5"/>
    <x v="102"/>
    <x v="0"/>
    <m/>
  </r>
  <r>
    <x v="9"/>
    <x v="0"/>
    <x v="3"/>
    <x v="0"/>
    <x v="0"/>
    <x v="0"/>
    <x v="5"/>
    <x v="71"/>
    <x v="0"/>
    <m/>
  </r>
  <r>
    <x v="9"/>
    <x v="0"/>
    <x v="3"/>
    <x v="0"/>
    <x v="0"/>
    <x v="0"/>
    <x v="5"/>
    <x v="78"/>
    <x v="0"/>
    <m/>
  </r>
  <r>
    <x v="9"/>
    <x v="0"/>
    <x v="3"/>
    <x v="0"/>
    <x v="0"/>
    <x v="0"/>
    <x v="6"/>
    <x v="17"/>
    <x v="0"/>
    <n v="800000"/>
  </r>
  <r>
    <x v="9"/>
    <x v="0"/>
    <x v="3"/>
    <x v="0"/>
    <x v="0"/>
    <x v="0"/>
    <x v="0"/>
    <x v="79"/>
    <x v="0"/>
    <m/>
  </r>
  <r>
    <x v="9"/>
    <x v="0"/>
    <x v="3"/>
    <x v="0"/>
    <x v="0"/>
    <x v="0"/>
    <x v="0"/>
    <x v="80"/>
    <x v="0"/>
    <n v="1884224"/>
  </r>
  <r>
    <x v="9"/>
    <x v="0"/>
    <x v="3"/>
    <x v="0"/>
    <x v="0"/>
    <x v="0"/>
    <x v="0"/>
    <x v="84"/>
    <x v="0"/>
    <m/>
  </r>
  <r>
    <x v="9"/>
    <x v="0"/>
    <x v="3"/>
    <x v="0"/>
    <x v="0"/>
    <x v="0"/>
    <x v="0"/>
    <x v="107"/>
    <x v="0"/>
    <m/>
  </r>
  <r>
    <x v="9"/>
    <x v="0"/>
    <x v="3"/>
    <x v="0"/>
    <x v="0"/>
    <x v="0"/>
    <x v="0"/>
    <x v="115"/>
    <x v="0"/>
    <m/>
  </r>
  <r>
    <x v="9"/>
    <x v="0"/>
    <x v="3"/>
    <x v="0"/>
    <x v="0"/>
    <x v="0"/>
    <x v="0"/>
    <x v="108"/>
    <x v="0"/>
    <m/>
  </r>
  <r>
    <x v="9"/>
    <x v="0"/>
    <x v="3"/>
    <x v="0"/>
    <x v="0"/>
    <x v="0"/>
    <x v="0"/>
    <x v="109"/>
    <x v="0"/>
    <m/>
  </r>
  <r>
    <x v="9"/>
    <x v="0"/>
    <x v="3"/>
    <x v="0"/>
    <x v="0"/>
    <x v="0"/>
    <x v="0"/>
    <x v="116"/>
    <x v="0"/>
    <m/>
  </r>
  <r>
    <x v="9"/>
    <x v="0"/>
    <x v="3"/>
    <x v="0"/>
    <x v="0"/>
    <x v="0"/>
    <x v="12"/>
    <x v="81"/>
    <x v="0"/>
    <m/>
  </r>
  <r>
    <x v="9"/>
    <x v="0"/>
    <x v="3"/>
    <x v="0"/>
    <x v="0"/>
    <x v="0"/>
    <x v="12"/>
    <x v="82"/>
    <x v="0"/>
    <m/>
  </r>
  <r>
    <x v="9"/>
    <x v="0"/>
    <x v="3"/>
    <x v="0"/>
    <x v="0"/>
    <x v="0"/>
    <x v="12"/>
    <x v="83"/>
    <x v="0"/>
    <m/>
  </r>
  <r>
    <x v="9"/>
    <x v="0"/>
    <x v="3"/>
    <x v="0"/>
    <x v="0"/>
    <x v="0"/>
    <x v="12"/>
    <x v="84"/>
    <x v="0"/>
    <m/>
  </r>
  <r>
    <x v="9"/>
    <x v="0"/>
    <x v="3"/>
    <x v="0"/>
    <x v="0"/>
    <x v="0"/>
    <x v="19"/>
    <x v="100"/>
    <x v="0"/>
    <n v="4000000"/>
  </r>
  <r>
    <x v="9"/>
    <x v="0"/>
    <x v="3"/>
    <x v="0"/>
    <x v="0"/>
    <x v="0"/>
    <x v="16"/>
    <x v="86"/>
    <x v="0"/>
    <m/>
  </r>
  <r>
    <x v="9"/>
    <x v="0"/>
    <x v="3"/>
    <x v="0"/>
    <x v="0"/>
    <x v="0"/>
    <x v="16"/>
    <x v="117"/>
    <x v="0"/>
    <m/>
  </r>
  <r>
    <x v="9"/>
    <x v="0"/>
    <x v="3"/>
    <x v="0"/>
    <x v="0"/>
    <x v="0"/>
    <x v="22"/>
    <x v="105"/>
    <x v="0"/>
    <m/>
  </r>
  <r>
    <x v="9"/>
    <x v="0"/>
    <x v="3"/>
    <x v="0"/>
    <x v="0"/>
    <x v="0"/>
    <x v="2"/>
    <x v="87"/>
    <x v="0"/>
    <m/>
  </r>
  <r>
    <x v="9"/>
    <x v="0"/>
    <x v="3"/>
    <x v="0"/>
    <x v="0"/>
    <x v="0"/>
    <x v="2"/>
    <x v="88"/>
    <x v="0"/>
    <m/>
  </r>
  <r>
    <x v="9"/>
    <x v="0"/>
    <x v="3"/>
    <x v="0"/>
    <x v="0"/>
    <x v="0"/>
    <x v="2"/>
    <x v="89"/>
    <x v="0"/>
    <m/>
  </r>
  <r>
    <x v="9"/>
    <x v="0"/>
    <x v="3"/>
    <x v="0"/>
    <x v="0"/>
    <x v="0"/>
    <x v="2"/>
    <x v="90"/>
    <x v="0"/>
    <m/>
  </r>
  <r>
    <x v="9"/>
    <x v="0"/>
    <x v="3"/>
    <x v="0"/>
    <x v="0"/>
    <x v="0"/>
    <x v="2"/>
    <x v="91"/>
    <x v="0"/>
    <m/>
  </r>
  <r>
    <x v="9"/>
    <x v="0"/>
    <x v="3"/>
    <x v="0"/>
    <x v="0"/>
    <x v="0"/>
    <x v="2"/>
    <x v="92"/>
    <x v="0"/>
    <m/>
  </r>
  <r>
    <x v="9"/>
    <x v="0"/>
    <x v="3"/>
    <x v="0"/>
    <x v="0"/>
    <x v="0"/>
    <x v="2"/>
    <x v="93"/>
    <x v="0"/>
    <m/>
  </r>
  <r>
    <x v="9"/>
    <x v="0"/>
    <x v="3"/>
    <x v="0"/>
    <x v="0"/>
    <x v="0"/>
    <x v="2"/>
    <x v="84"/>
    <x v="0"/>
    <n v="4201.7"/>
  </r>
  <r>
    <x v="9"/>
    <x v="0"/>
    <x v="3"/>
    <x v="0"/>
    <x v="0"/>
    <x v="7"/>
    <x v="4"/>
    <x v="119"/>
    <x v="0"/>
    <n v="1500000"/>
  </r>
  <r>
    <x v="9"/>
    <x v="0"/>
    <x v="3"/>
    <x v="0"/>
    <x v="0"/>
    <x v="7"/>
    <x v="4"/>
    <x v="120"/>
    <x v="0"/>
    <n v="106454"/>
  </r>
  <r>
    <x v="9"/>
    <x v="0"/>
    <x v="3"/>
    <x v="0"/>
    <x v="0"/>
    <x v="7"/>
    <x v="4"/>
    <x v="121"/>
    <x v="0"/>
    <n v="133871"/>
  </r>
  <r>
    <x v="9"/>
    <x v="0"/>
    <x v="3"/>
    <x v="0"/>
    <x v="0"/>
    <x v="7"/>
    <x v="4"/>
    <x v="122"/>
    <x v="0"/>
    <n v="16065"/>
  </r>
  <r>
    <x v="9"/>
    <x v="0"/>
    <x v="3"/>
    <x v="0"/>
    <x v="0"/>
    <x v="7"/>
    <x v="4"/>
    <x v="123"/>
    <x v="0"/>
    <n v="133871"/>
  </r>
  <r>
    <x v="9"/>
    <x v="0"/>
    <x v="3"/>
    <x v="0"/>
    <x v="0"/>
    <x v="7"/>
    <x v="4"/>
    <x v="124"/>
    <x v="0"/>
    <n v="62500"/>
  </r>
  <r>
    <x v="9"/>
    <x v="0"/>
    <x v="3"/>
    <x v="0"/>
    <x v="0"/>
    <x v="7"/>
    <x v="4"/>
    <x v="125"/>
    <x v="0"/>
    <m/>
  </r>
  <r>
    <x v="9"/>
    <x v="0"/>
    <x v="3"/>
    <x v="0"/>
    <x v="0"/>
    <x v="7"/>
    <x v="4"/>
    <x v="126"/>
    <x v="0"/>
    <m/>
  </r>
  <r>
    <x v="9"/>
    <x v="0"/>
    <x v="3"/>
    <x v="0"/>
    <x v="0"/>
    <x v="7"/>
    <x v="4"/>
    <x v="127"/>
    <x v="0"/>
    <n v="7830"/>
  </r>
  <r>
    <x v="9"/>
    <x v="0"/>
    <x v="3"/>
    <x v="0"/>
    <x v="0"/>
    <x v="7"/>
    <x v="4"/>
    <x v="128"/>
    <x v="0"/>
    <n v="180000"/>
  </r>
  <r>
    <x v="9"/>
    <x v="0"/>
    <x v="3"/>
    <x v="0"/>
    <x v="0"/>
    <x v="7"/>
    <x v="4"/>
    <x v="129"/>
    <x v="0"/>
    <n v="60000"/>
  </r>
  <r>
    <x v="9"/>
    <x v="0"/>
    <x v="3"/>
    <x v="0"/>
    <x v="0"/>
    <x v="7"/>
    <x v="4"/>
    <x v="130"/>
    <x v="0"/>
    <m/>
  </r>
  <r>
    <x v="9"/>
    <x v="0"/>
    <x v="3"/>
    <x v="0"/>
    <x v="0"/>
    <x v="1"/>
    <x v="7"/>
    <x v="34"/>
    <x v="0"/>
    <n v="62940"/>
  </r>
  <r>
    <x v="9"/>
    <x v="0"/>
    <x v="3"/>
    <x v="0"/>
    <x v="0"/>
    <x v="1"/>
    <x v="7"/>
    <x v="20"/>
    <x v="0"/>
    <n v="622985.48"/>
  </r>
  <r>
    <x v="9"/>
    <x v="0"/>
    <x v="3"/>
    <x v="0"/>
    <x v="0"/>
    <x v="1"/>
    <x v="7"/>
    <x v="101"/>
    <x v="0"/>
    <m/>
  </r>
  <r>
    <x v="9"/>
    <x v="0"/>
    <x v="3"/>
    <x v="0"/>
    <x v="0"/>
    <x v="1"/>
    <x v="7"/>
    <x v="55"/>
    <x v="0"/>
    <m/>
  </r>
  <r>
    <x v="9"/>
    <x v="0"/>
    <x v="3"/>
    <x v="0"/>
    <x v="0"/>
    <x v="1"/>
    <x v="8"/>
    <x v="22"/>
    <x v="0"/>
    <n v="163254.79999999999"/>
  </r>
  <r>
    <x v="9"/>
    <x v="0"/>
    <x v="3"/>
    <x v="0"/>
    <x v="0"/>
    <x v="1"/>
    <x v="8"/>
    <x v="94"/>
    <x v="0"/>
    <m/>
  </r>
  <r>
    <x v="9"/>
    <x v="0"/>
    <x v="3"/>
    <x v="0"/>
    <x v="0"/>
    <x v="1"/>
    <x v="8"/>
    <x v="95"/>
    <x v="0"/>
    <m/>
  </r>
  <r>
    <x v="9"/>
    <x v="0"/>
    <x v="3"/>
    <x v="0"/>
    <x v="0"/>
    <x v="1"/>
    <x v="8"/>
    <x v="77"/>
    <x v="0"/>
    <m/>
  </r>
  <r>
    <x v="9"/>
    <x v="0"/>
    <x v="3"/>
    <x v="0"/>
    <x v="0"/>
    <x v="1"/>
    <x v="8"/>
    <x v="4"/>
    <x v="0"/>
    <n v="142099.29999999999"/>
  </r>
  <r>
    <x v="9"/>
    <x v="0"/>
    <x v="3"/>
    <x v="0"/>
    <x v="0"/>
    <x v="6"/>
    <x v="23"/>
    <x v="112"/>
    <x v="0"/>
    <m/>
  </r>
  <r>
    <x v="9"/>
    <x v="0"/>
    <x v="3"/>
    <x v="0"/>
    <x v="2"/>
    <x v="3"/>
    <x v="3"/>
    <x v="96"/>
    <x v="0"/>
    <m/>
  </r>
  <r>
    <x v="9"/>
    <x v="0"/>
    <x v="3"/>
    <x v="0"/>
    <x v="2"/>
    <x v="3"/>
    <x v="3"/>
    <x v="97"/>
    <x v="0"/>
    <n v="8547498"/>
  </r>
  <r>
    <x v="9"/>
    <x v="0"/>
    <x v="3"/>
    <x v="0"/>
    <x v="2"/>
    <x v="3"/>
    <x v="3"/>
    <x v="98"/>
    <x v="0"/>
    <m/>
  </r>
  <r>
    <x v="9"/>
    <x v="0"/>
    <x v="3"/>
    <x v="0"/>
    <x v="2"/>
    <x v="3"/>
    <x v="3"/>
    <x v="99"/>
    <x v="0"/>
    <n v="52042"/>
  </r>
  <r>
    <x v="9"/>
    <x v="0"/>
    <x v="3"/>
    <x v="0"/>
    <x v="2"/>
    <x v="3"/>
    <x v="20"/>
    <x v="49"/>
    <x v="0"/>
    <n v="1783020"/>
  </r>
  <r>
    <x v="9"/>
    <x v="0"/>
    <x v="3"/>
    <x v="0"/>
    <x v="2"/>
    <x v="3"/>
    <x v="20"/>
    <x v="111"/>
    <x v="0"/>
    <n v="90000"/>
  </r>
  <r>
    <x v="9"/>
    <x v="0"/>
    <x v="3"/>
    <x v="0"/>
    <x v="2"/>
    <x v="3"/>
    <x v="21"/>
    <x v="50"/>
    <x v="0"/>
    <m/>
  </r>
  <r>
    <x v="10"/>
    <x v="0"/>
    <x v="3"/>
    <x v="0"/>
    <x v="1"/>
    <x v="2"/>
    <x v="24"/>
    <x v="63"/>
    <x v="0"/>
    <n v="35399886.090000004"/>
  </r>
  <r>
    <x v="10"/>
    <x v="0"/>
    <x v="3"/>
    <x v="0"/>
    <x v="1"/>
    <x v="5"/>
    <x v="11"/>
    <x v="64"/>
    <x v="0"/>
    <n v="646"/>
  </r>
  <r>
    <x v="10"/>
    <x v="0"/>
    <x v="3"/>
    <x v="0"/>
    <x v="1"/>
    <x v="5"/>
    <x v="14"/>
    <x v="66"/>
    <x v="0"/>
    <m/>
  </r>
  <r>
    <x v="10"/>
    <x v="0"/>
    <x v="3"/>
    <x v="0"/>
    <x v="1"/>
    <x v="5"/>
    <x v="15"/>
    <x v="69"/>
    <x v="0"/>
    <m/>
  </r>
  <r>
    <x v="10"/>
    <x v="0"/>
    <x v="3"/>
    <x v="0"/>
    <x v="1"/>
    <x v="2"/>
    <x v="25"/>
    <x v="74"/>
    <x v="0"/>
    <n v="-1789912.6"/>
  </r>
  <r>
    <x v="10"/>
    <x v="0"/>
    <x v="3"/>
    <x v="0"/>
    <x v="1"/>
    <x v="2"/>
    <x v="25"/>
    <x v="118"/>
    <x v="0"/>
    <n v="-10000"/>
  </r>
  <r>
    <x v="10"/>
    <x v="0"/>
    <x v="3"/>
    <x v="0"/>
    <x v="1"/>
    <x v="2"/>
    <x v="17"/>
    <x v="103"/>
    <x v="0"/>
    <n v="-23865.54"/>
  </r>
  <r>
    <x v="10"/>
    <x v="0"/>
    <x v="3"/>
    <x v="0"/>
    <x v="1"/>
    <x v="2"/>
    <x v="0"/>
    <x v="104"/>
    <x v="0"/>
    <n v="160000"/>
  </r>
  <r>
    <x v="10"/>
    <x v="0"/>
    <x v="3"/>
    <x v="0"/>
    <x v="0"/>
    <x v="0"/>
    <x v="4"/>
    <x v="6"/>
    <x v="0"/>
    <n v="2520000"/>
  </r>
  <r>
    <x v="10"/>
    <x v="0"/>
    <x v="3"/>
    <x v="0"/>
    <x v="0"/>
    <x v="0"/>
    <x v="4"/>
    <x v="7"/>
    <x v="0"/>
    <m/>
  </r>
  <r>
    <x v="10"/>
    <x v="0"/>
    <x v="3"/>
    <x v="0"/>
    <x v="0"/>
    <x v="0"/>
    <x v="4"/>
    <x v="8"/>
    <x v="0"/>
    <n v="210000"/>
  </r>
  <r>
    <x v="10"/>
    <x v="0"/>
    <x v="3"/>
    <x v="0"/>
    <x v="0"/>
    <x v="0"/>
    <x v="4"/>
    <x v="9"/>
    <x v="0"/>
    <n v="25200"/>
  </r>
  <r>
    <x v="10"/>
    <x v="0"/>
    <x v="3"/>
    <x v="0"/>
    <x v="0"/>
    <x v="0"/>
    <x v="4"/>
    <x v="10"/>
    <x v="0"/>
    <n v="210000"/>
  </r>
  <r>
    <x v="10"/>
    <x v="0"/>
    <x v="3"/>
    <x v="0"/>
    <x v="0"/>
    <x v="0"/>
    <x v="4"/>
    <x v="11"/>
    <x v="0"/>
    <n v="105000"/>
  </r>
  <r>
    <x v="10"/>
    <x v="0"/>
    <x v="3"/>
    <x v="0"/>
    <x v="0"/>
    <x v="0"/>
    <x v="4"/>
    <x v="12"/>
    <x v="0"/>
    <n v="1680000"/>
  </r>
  <r>
    <x v="10"/>
    <x v="0"/>
    <x v="3"/>
    <x v="0"/>
    <x v="0"/>
    <x v="0"/>
    <x v="4"/>
    <x v="56"/>
    <x v="0"/>
    <m/>
  </r>
  <r>
    <x v="10"/>
    <x v="0"/>
    <x v="3"/>
    <x v="0"/>
    <x v="0"/>
    <x v="0"/>
    <x v="4"/>
    <x v="13"/>
    <x v="0"/>
    <n v="13154"/>
  </r>
  <r>
    <x v="10"/>
    <x v="0"/>
    <x v="3"/>
    <x v="0"/>
    <x v="0"/>
    <x v="0"/>
    <x v="4"/>
    <x v="14"/>
    <x v="0"/>
    <n v="302400"/>
  </r>
  <r>
    <x v="10"/>
    <x v="0"/>
    <x v="3"/>
    <x v="0"/>
    <x v="0"/>
    <x v="0"/>
    <x v="4"/>
    <x v="15"/>
    <x v="0"/>
    <n v="100800"/>
  </r>
  <r>
    <x v="10"/>
    <x v="0"/>
    <x v="3"/>
    <x v="0"/>
    <x v="0"/>
    <x v="0"/>
    <x v="4"/>
    <x v="113"/>
    <x v="0"/>
    <n v="135000"/>
  </r>
  <r>
    <x v="10"/>
    <x v="0"/>
    <x v="3"/>
    <x v="0"/>
    <x v="0"/>
    <x v="0"/>
    <x v="9"/>
    <x v="114"/>
    <x v="0"/>
    <n v="877804"/>
  </r>
  <r>
    <x v="10"/>
    <x v="0"/>
    <x v="3"/>
    <x v="0"/>
    <x v="0"/>
    <x v="0"/>
    <x v="9"/>
    <x v="30"/>
    <x v="0"/>
    <m/>
  </r>
  <r>
    <x v="10"/>
    <x v="0"/>
    <x v="3"/>
    <x v="0"/>
    <x v="0"/>
    <x v="0"/>
    <x v="9"/>
    <x v="110"/>
    <x v="0"/>
    <m/>
  </r>
  <r>
    <x v="10"/>
    <x v="0"/>
    <x v="3"/>
    <x v="0"/>
    <x v="0"/>
    <x v="0"/>
    <x v="5"/>
    <x v="70"/>
    <x v="0"/>
    <m/>
  </r>
  <r>
    <x v="10"/>
    <x v="0"/>
    <x v="3"/>
    <x v="0"/>
    <x v="0"/>
    <x v="0"/>
    <x v="5"/>
    <x v="102"/>
    <x v="0"/>
    <m/>
  </r>
  <r>
    <x v="10"/>
    <x v="0"/>
    <x v="3"/>
    <x v="0"/>
    <x v="0"/>
    <x v="0"/>
    <x v="5"/>
    <x v="71"/>
    <x v="0"/>
    <m/>
  </r>
  <r>
    <x v="10"/>
    <x v="0"/>
    <x v="3"/>
    <x v="0"/>
    <x v="0"/>
    <x v="0"/>
    <x v="5"/>
    <x v="78"/>
    <x v="0"/>
    <m/>
  </r>
  <r>
    <x v="10"/>
    <x v="0"/>
    <x v="3"/>
    <x v="0"/>
    <x v="0"/>
    <x v="0"/>
    <x v="6"/>
    <x v="17"/>
    <x v="0"/>
    <n v="800000"/>
  </r>
  <r>
    <x v="10"/>
    <x v="0"/>
    <x v="3"/>
    <x v="0"/>
    <x v="0"/>
    <x v="0"/>
    <x v="0"/>
    <x v="79"/>
    <x v="0"/>
    <m/>
  </r>
  <r>
    <x v="10"/>
    <x v="0"/>
    <x v="3"/>
    <x v="0"/>
    <x v="0"/>
    <x v="0"/>
    <x v="0"/>
    <x v="80"/>
    <x v="0"/>
    <n v="1914179"/>
  </r>
  <r>
    <x v="10"/>
    <x v="0"/>
    <x v="3"/>
    <x v="0"/>
    <x v="0"/>
    <x v="0"/>
    <x v="0"/>
    <x v="84"/>
    <x v="0"/>
    <m/>
  </r>
  <r>
    <x v="10"/>
    <x v="0"/>
    <x v="3"/>
    <x v="0"/>
    <x v="0"/>
    <x v="0"/>
    <x v="0"/>
    <x v="107"/>
    <x v="0"/>
    <m/>
  </r>
  <r>
    <x v="10"/>
    <x v="0"/>
    <x v="3"/>
    <x v="0"/>
    <x v="0"/>
    <x v="0"/>
    <x v="0"/>
    <x v="115"/>
    <x v="0"/>
    <m/>
  </r>
  <r>
    <x v="10"/>
    <x v="0"/>
    <x v="3"/>
    <x v="0"/>
    <x v="0"/>
    <x v="0"/>
    <x v="0"/>
    <x v="108"/>
    <x v="0"/>
    <m/>
  </r>
  <r>
    <x v="10"/>
    <x v="0"/>
    <x v="3"/>
    <x v="0"/>
    <x v="0"/>
    <x v="0"/>
    <x v="0"/>
    <x v="109"/>
    <x v="0"/>
    <m/>
  </r>
  <r>
    <x v="10"/>
    <x v="0"/>
    <x v="3"/>
    <x v="0"/>
    <x v="0"/>
    <x v="0"/>
    <x v="0"/>
    <x v="116"/>
    <x v="0"/>
    <m/>
  </r>
  <r>
    <x v="10"/>
    <x v="0"/>
    <x v="3"/>
    <x v="0"/>
    <x v="0"/>
    <x v="0"/>
    <x v="12"/>
    <x v="81"/>
    <x v="0"/>
    <m/>
  </r>
  <r>
    <x v="10"/>
    <x v="0"/>
    <x v="3"/>
    <x v="0"/>
    <x v="0"/>
    <x v="0"/>
    <x v="12"/>
    <x v="82"/>
    <x v="0"/>
    <m/>
  </r>
  <r>
    <x v="10"/>
    <x v="0"/>
    <x v="3"/>
    <x v="0"/>
    <x v="0"/>
    <x v="0"/>
    <x v="12"/>
    <x v="83"/>
    <x v="0"/>
    <m/>
  </r>
  <r>
    <x v="10"/>
    <x v="0"/>
    <x v="3"/>
    <x v="0"/>
    <x v="0"/>
    <x v="0"/>
    <x v="12"/>
    <x v="84"/>
    <x v="0"/>
    <m/>
  </r>
  <r>
    <x v="10"/>
    <x v="0"/>
    <x v="3"/>
    <x v="0"/>
    <x v="0"/>
    <x v="0"/>
    <x v="19"/>
    <x v="100"/>
    <x v="0"/>
    <m/>
  </r>
  <r>
    <x v="10"/>
    <x v="0"/>
    <x v="3"/>
    <x v="0"/>
    <x v="0"/>
    <x v="0"/>
    <x v="16"/>
    <x v="86"/>
    <x v="0"/>
    <m/>
  </r>
  <r>
    <x v="10"/>
    <x v="0"/>
    <x v="3"/>
    <x v="0"/>
    <x v="0"/>
    <x v="0"/>
    <x v="16"/>
    <x v="117"/>
    <x v="0"/>
    <m/>
  </r>
  <r>
    <x v="10"/>
    <x v="0"/>
    <x v="3"/>
    <x v="0"/>
    <x v="0"/>
    <x v="0"/>
    <x v="22"/>
    <x v="105"/>
    <x v="0"/>
    <m/>
  </r>
  <r>
    <x v="10"/>
    <x v="0"/>
    <x v="3"/>
    <x v="0"/>
    <x v="0"/>
    <x v="0"/>
    <x v="2"/>
    <x v="87"/>
    <x v="0"/>
    <m/>
  </r>
  <r>
    <x v="10"/>
    <x v="0"/>
    <x v="3"/>
    <x v="0"/>
    <x v="0"/>
    <x v="0"/>
    <x v="2"/>
    <x v="88"/>
    <x v="0"/>
    <m/>
  </r>
  <r>
    <x v="10"/>
    <x v="0"/>
    <x v="3"/>
    <x v="0"/>
    <x v="0"/>
    <x v="0"/>
    <x v="2"/>
    <x v="89"/>
    <x v="0"/>
    <m/>
  </r>
  <r>
    <x v="10"/>
    <x v="0"/>
    <x v="3"/>
    <x v="0"/>
    <x v="0"/>
    <x v="0"/>
    <x v="2"/>
    <x v="90"/>
    <x v="0"/>
    <n v="334606.03999999998"/>
  </r>
  <r>
    <x v="10"/>
    <x v="0"/>
    <x v="3"/>
    <x v="0"/>
    <x v="0"/>
    <x v="0"/>
    <x v="2"/>
    <x v="91"/>
    <x v="0"/>
    <m/>
  </r>
  <r>
    <x v="10"/>
    <x v="0"/>
    <x v="3"/>
    <x v="0"/>
    <x v="0"/>
    <x v="0"/>
    <x v="2"/>
    <x v="92"/>
    <x v="0"/>
    <m/>
  </r>
  <r>
    <x v="10"/>
    <x v="0"/>
    <x v="3"/>
    <x v="0"/>
    <x v="0"/>
    <x v="0"/>
    <x v="2"/>
    <x v="93"/>
    <x v="0"/>
    <m/>
  </r>
  <r>
    <x v="10"/>
    <x v="0"/>
    <x v="3"/>
    <x v="0"/>
    <x v="0"/>
    <x v="0"/>
    <x v="2"/>
    <x v="84"/>
    <x v="0"/>
    <m/>
  </r>
  <r>
    <x v="10"/>
    <x v="0"/>
    <x v="3"/>
    <x v="0"/>
    <x v="0"/>
    <x v="7"/>
    <x v="4"/>
    <x v="119"/>
    <x v="0"/>
    <n v="1500000"/>
  </r>
  <r>
    <x v="10"/>
    <x v="0"/>
    <x v="3"/>
    <x v="0"/>
    <x v="0"/>
    <x v="7"/>
    <x v="4"/>
    <x v="120"/>
    <x v="0"/>
    <n v="106454"/>
  </r>
  <r>
    <x v="10"/>
    <x v="0"/>
    <x v="3"/>
    <x v="0"/>
    <x v="0"/>
    <x v="7"/>
    <x v="4"/>
    <x v="121"/>
    <x v="0"/>
    <n v="159154"/>
  </r>
  <r>
    <x v="10"/>
    <x v="0"/>
    <x v="3"/>
    <x v="0"/>
    <x v="0"/>
    <x v="7"/>
    <x v="4"/>
    <x v="122"/>
    <x v="0"/>
    <n v="19098"/>
  </r>
  <r>
    <x v="10"/>
    <x v="0"/>
    <x v="3"/>
    <x v="0"/>
    <x v="0"/>
    <x v="7"/>
    <x v="4"/>
    <x v="123"/>
    <x v="0"/>
    <n v="159154"/>
  </r>
  <r>
    <x v="10"/>
    <x v="0"/>
    <x v="3"/>
    <x v="0"/>
    <x v="0"/>
    <x v="7"/>
    <x v="4"/>
    <x v="124"/>
    <x v="0"/>
    <n v="75142"/>
  </r>
  <r>
    <x v="10"/>
    <x v="0"/>
    <x v="3"/>
    <x v="0"/>
    <x v="0"/>
    <x v="7"/>
    <x v="4"/>
    <x v="125"/>
    <x v="0"/>
    <m/>
  </r>
  <r>
    <x v="10"/>
    <x v="0"/>
    <x v="3"/>
    <x v="0"/>
    <x v="0"/>
    <x v="7"/>
    <x v="4"/>
    <x v="126"/>
    <x v="0"/>
    <m/>
  </r>
  <r>
    <x v="10"/>
    <x v="0"/>
    <x v="3"/>
    <x v="0"/>
    <x v="0"/>
    <x v="7"/>
    <x v="4"/>
    <x v="127"/>
    <x v="0"/>
    <n v="7830"/>
  </r>
  <r>
    <x v="10"/>
    <x v="0"/>
    <x v="3"/>
    <x v="0"/>
    <x v="0"/>
    <x v="7"/>
    <x v="4"/>
    <x v="128"/>
    <x v="0"/>
    <n v="216407"/>
  </r>
  <r>
    <x v="10"/>
    <x v="0"/>
    <x v="3"/>
    <x v="0"/>
    <x v="0"/>
    <x v="7"/>
    <x v="4"/>
    <x v="129"/>
    <x v="0"/>
    <n v="72136"/>
  </r>
  <r>
    <x v="10"/>
    <x v="0"/>
    <x v="3"/>
    <x v="0"/>
    <x v="0"/>
    <x v="7"/>
    <x v="4"/>
    <x v="130"/>
    <x v="0"/>
    <m/>
  </r>
  <r>
    <x v="10"/>
    <x v="0"/>
    <x v="3"/>
    <x v="0"/>
    <x v="0"/>
    <x v="7"/>
    <x v="2"/>
    <x v="131"/>
    <x v="0"/>
    <n v="303395"/>
  </r>
  <r>
    <x v="10"/>
    <x v="0"/>
    <x v="3"/>
    <x v="0"/>
    <x v="0"/>
    <x v="1"/>
    <x v="7"/>
    <x v="34"/>
    <x v="0"/>
    <n v="62940"/>
  </r>
  <r>
    <x v="10"/>
    <x v="0"/>
    <x v="3"/>
    <x v="0"/>
    <x v="0"/>
    <x v="1"/>
    <x v="7"/>
    <x v="20"/>
    <x v="0"/>
    <n v="378278.22"/>
  </r>
  <r>
    <x v="10"/>
    <x v="0"/>
    <x v="3"/>
    <x v="0"/>
    <x v="0"/>
    <x v="1"/>
    <x v="7"/>
    <x v="101"/>
    <x v="0"/>
    <m/>
  </r>
  <r>
    <x v="10"/>
    <x v="0"/>
    <x v="3"/>
    <x v="0"/>
    <x v="0"/>
    <x v="1"/>
    <x v="7"/>
    <x v="55"/>
    <x v="0"/>
    <n v="201219.1"/>
  </r>
  <r>
    <x v="10"/>
    <x v="0"/>
    <x v="3"/>
    <x v="0"/>
    <x v="0"/>
    <x v="1"/>
    <x v="8"/>
    <x v="22"/>
    <x v="0"/>
    <n v="141379.20000000001"/>
  </r>
  <r>
    <x v="10"/>
    <x v="0"/>
    <x v="3"/>
    <x v="0"/>
    <x v="0"/>
    <x v="1"/>
    <x v="8"/>
    <x v="94"/>
    <x v="0"/>
    <m/>
  </r>
  <r>
    <x v="10"/>
    <x v="0"/>
    <x v="3"/>
    <x v="0"/>
    <x v="0"/>
    <x v="1"/>
    <x v="8"/>
    <x v="95"/>
    <x v="0"/>
    <m/>
  </r>
  <r>
    <x v="10"/>
    <x v="0"/>
    <x v="3"/>
    <x v="0"/>
    <x v="0"/>
    <x v="1"/>
    <x v="8"/>
    <x v="77"/>
    <x v="0"/>
    <m/>
  </r>
  <r>
    <x v="10"/>
    <x v="0"/>
    <x v="3"/>
    <x v="0"/>
    <x v="0"/>
    <x v="1"/>
    <x v="8"/>
    <x v="4"/>
    <x v="0"/>
    <n v="35575.43"/>
  </r>
  <r>
    <x v="10"/>
    <x v="0"/>
    <x v="3"/>
    <x v="0"/>
    <x v="0"/>
    <x v="6"/>
    <x v="23"/>
    <x v="112"/>
    <x v="0"/>
    <m/>
  </r>
  <r>
    <x v="10"/>
    <x v="0"/>
    <x v="3"/>
    <x v="0"/>
    <x v="2"/>
    <x v="3"/>
    <x v="3"/>
    <x v="96"/>
    <x v="0"/>
    <m/>
  </r>
  <r>
    <x v="10"/>
    <x v="0"/>
    <x v="3"/>
    <x v="0"/>
    <x v="2"/>
    <x v="3"/>
    <x v="3"/>
    <x v="97"/>
    <x v="0"/>
    <n v="8919044"/>
  </r>
  <r>
    <x v="10"/>
    <x v="0"/>
    <x v="3"/>
    <x v="0"/>
    <x v="2"/>
    <x v="3"/>
    <x v="3"/>
    <x v="98"/>
    <x v="0"/>
    <m/>
  </r>
  <r>
    <x v="10"/>
    <x v="0"/>
    <x v="3"/>
    <x v="0"/>
    <x v="2"/>
    <x v="3"/>
    <x v="3"/>
    <x v="99"/>
    <x v="0"/>
    <n v="77320"/>
  </r>
  <r>
    <x v="10"/>
    <x v="0"/>
    <x v="3"/>
    <x v="0"/>
    <x v="2"/>
    <x v="3"/>
    <x v="20"/>
    <x v="49"/>
    <x v="0"/>
    <n v="1967390"/>
  </r>
  <r>
    <x v="10"/>
    <x v="0"/>
    <x v="3"/>
    <x v="0"/>
    <x v="2"/>
    <x v="3"/>
    <x v="20"/>
    <x v="111"/>
    <x v="0"/>
    <n v="45000"/>
  </r>
  <r>
    <x v="10"/>
    <x v="0"/>
    <x v="3"/>
    <x v="0"/>
    <x v="2"/>
    <x v="3"/>
    <x v="21"/>
    <x v="50"/>
    <x v="0"/>
    <m/>
  </r>
  <r>
    <x v="10"/>
    <x v="0"/>
    <x v="3"/>
    <x v="0"/>
    <x v="2"/>
    <x v="3"/>
    <x v="21"/>
    <x v="132"/>
    <x v="0"/>
    <n v="300000"/>
  </r>
  <r>
    <x v="5"/>
    <x v="1"/>
    <x v="3"/>
    <x v="0"/>
    <x v="1"/>
    <x v="2"/>
    <x v="17"/>
    <x v="133"/>
    <x v="0"/>
    <n v="23351033.530000001"/>
  </r>
  <r>
    <x v="5"/>
    <x v="1"/>
    <x v="3"/>
    <x v="0"/>
    <x v="0"/>
    <x v="0"/>
    <x v="17"/>
    <x v="133"/>
    <x v="0"/>
    <n v="6168600"/>
  </r>
  <r>
    <x v="5"/>
    <x v="1"/>
    <x v="3"/>
    <x v="0"/>
    <x v="0"/>
    <x v="7"/>
    <x v="17"/>
    <x v="133"/>
    <x v="0"/>
    <n v="2429560"/>
  </r>
  <r>
    <x v="5"/>
    <x v="1"/>
    <x v="3"/>
    <x v="0"/>
    <x v="2"/>
    <x v="3"/>
    <x v="17"/>
    <x v="133"/>
    <x v="0"/>
    <n v="10289715"/>
  </r>
  <r>
    <x v="6"/>
    <x v="1"/>
    <x v="3"/>
    <x v="0"/>
    <x v="1"/>
    <x v="2"/>
    <x v="17"/>
    <x v="133"/>
    <x v="0"/>
    <n v="24142534.739999998"/>
  </r>
  <r>
    <x v="6"/>
    <x v="1"/>
    <x v="3"/>
    <x v="0"/>
    <x v="0"/>
    <x v="0"/>
    <x v="17"/>
    <x v="133"/>
    <x v="0"/>
    <n v="7600600"/>
  </r>
  <r>
    <x v="6"/>
    <x v="1"/>
    <x v="3"/>
    <x v="0"/>
    <x v="0"/>
    <x v="7"/>
    <x v="17"/>
    <x v="133"/>
    <x v="0"/>
    <n v="2663000"/>
  </r>
  <r>
    <x v="6"/>
    <x v="1"/>
    <x v="3"/>
    <x v="0"/>
    <x v="2"/>
    <x v="3"/>
    <x v="17"/>
    <x v="133"/>
    <x v="0"/>
    <n v="12441940"/>
  </r>
  <r>
    <x v="7"/>
    <x v="1"/>
    <x v="3"/>
    <x v="0"/>
    <x v="1"/>
    <x v="2"/>
    <x v="17"/>
    <x v="133"/>
    <x v="0"/>
    <n v="29780636.68"/>
  </r>
  <r>
    <x v="7"/>
    <x v="1"/>
    <x v="3"/>
    <x v="0"/>
    <x v="0"/>
    <x v="0"/>
    <x v="17"/>
    <x v="133"/>
    <x v="0"/>
    <n v="6168600"/>
  </r>
  <r>
    <x v="7"/>
    <x v="1"/>
    <x v="3"/>
    <x v="0"/>
    <x v="0"/>
    <x v="7"/>
    <x v="17"/>
    <x v="133"/>
    <x v="0"/>
    <n v="4193830"/>
  </r>
  <r>
    <x v="7"/>
    <x v="1"/>
    <x v="3"/>
    <x v="0"/>
    <x v="2"/>
    <x v="3"/>
    <x v="17"/>
    <x v="133"/>
    <x v="0"/>
    <n v="10032019.999999998"/>
  </r>
  <r>
    <x v="8"/>
    <x v="1"/>
    <x v="3"/>
    <x v="0"/>
    <x v="1"/>
    <x v="2"/>
    <x v="17"/>
    <x v="133"/>
    <x v="0"/>
    <n v="26287804.729999997"/>
  </r>
  <r>
    <x v="8"/>
    <x v="1"/>
    <x v="3"/>
    <x v="0"/>
    <x v="0"/>
    <x v="0"/>
    <x v="17"/>
    <x v="133"/>
    <x v="0"/>
    <n v="10852200"/>
  </r>
  <r>
    <x v="8"/>
    <x v="1"/>
    <x v="3"/>
    <x v="0"/>
    <x v="0"/>
    <x v="7"/>
    <x v="17"/>
    <x v="133"/>
    <x v="0"/>
    <n v="2286000"/>
  </r>
  <r>
    <x v="8"/>
    <x v="1"/>
    <x v="3"/>
    <x v="0"/>
    <x v="2"/>
    <x v="3"/>
    <x v="17"/>
    <x v="133"/>
    <x v="0"/>
    <n v="12474627.359999999"/>
  </r>
  <r>
    <x v="9"/>
    <x v="1"/>
    <x v="3"/>
    <x v="0"/>
    <x v="1"/>
    <x v="2"/>
    <x v="17"/>
    <x v="133"/>
    <x v="0"/>
    <n v="27813502.639999997"/>
  </r>
  <r>
    <x v="9"/>
    <x v="1"/>
    <x v="3"/>
    <x v="0"/>
    <x v="0"/>
    <x v="0"/>
    <x v="17"/>
    <x v="133"/>
    <x v="0"/>
    <n v="10852200"/>
  </r>
  <r>
    <x v="9"/>
    <x v="1"/>
    <x v="3"/>
    <x v="0"/>
    <x v="0"/>
    <x v="7"/>
    <x v="17"/>
    <x v="133"/>
    <x v="0"/>
    <n v="2386000"/>
  </r>
  <r>
    <x v="9"/>
    <x v="1"/>
    <x v="3"/>
    <x v="0"/>
    <x v="2"/>
    <x v="3"/>
    <x v="17"/>
    <x v="133"/>
    <x v="0"/>
    <n v="10345372.480000002"/>
  </r>
  <r>
    <x v="10"/>
    <x v="1"/>
    <x v="3"/>
    <x v="0"/>
    <x v="1"/>
    <x v="2"/>
    <x v="17"/>
    <x v="133"/>
    <x v="0"/>
    <n v="29526540.93"/>
  </r>
  <r>
    <x v="10"/>
    <x v="1"/>
    <x v="3"/>
    <x v="0"/>
    <x v="0"/>
    <x v="0"/>
    <x v="17"/>
    <x v="133"/>
    <x v="0"/>
    <n v="12902200"/>
  </r>
  <r>
    <x v="10"/>
    <x v="1"/>
    <x v="3"/>
    <x v="0"/>
    <x v="0"/>
    <x v="7"/>
    <x v="17"/>
    <x v="133"/>
    <x v="0"/>
    <n v="3886000"/>
  </r>
  <r>
    <x v="10"/>
    <x v="1"/>
    <x v="3"/>
    <x v="0"/>
    <x v="2"/>
    <x v="3"/>
    <x v="17"/>
    <x v="133"/>
    <x v="0"/>
    <n v="7892258.2000000002"/>
  </r>
  <r>
    <x v="11"/>
    <x v="1"/>
    <x v="3"/>
    <x v="0"/>
    <x v="1"/>
    <x v="2"/>
    <x v="17"/>
    <x v="133"/>
    <x v="0"/>
    <n v="27510517.512000002"/>
  </r>
  <r>
    <x v="11"/>
    <x v="1"/>
    <x v="3"/>
    <x v="0"/>
    <x v="0"/>
    <x v="0"/>
    <x v="17"/>
    <x v="133"/>
    <x v="0"/>
    <n v="10852200"/>
  </r>
  <r>
    <x v="11"/>
    <x v="1"/>
    <x v="3"/>
    <x v="0"/>
    <x v="0"/>
    <x v="7"/>
    <x v="17"/>
    <x v="133"/>
    <x v="0"/>
    <n v="2336000"/>
  </r>
  <r>
    <x v="11"/>
    <x v="1"/>
    <x v="3"/>
    <x v="0"/>
    <x v="2"/>
    <x v="3"/>
    <x v="17"/>
    <x v="133"/>
    <x v="0"/>
    <n v="9389660.879999999"/>
  </r>
  <r>
    <x v="0"/>
    <x v="1"/>
    <x v="3"/>
    <x v="0"/>
    <x v="1"/>
    <x v="2"/>
    <x v="17"/>
    <x v="133"/>
    <x v="0"/>
    <n v="29146213.036799993"/>
  </r>
  <r>
    <x v="0"/>
    <x v="1"/>
    <x v="3"/>
    <x v="0"/>
    <x v="0"/>
    <x v="0"/>
    <x v="17"/>
    <x v="133"/>
    <x v="0"/>
    <n v="10852200"/>
  </r>
  <r>
    <x v="0"/>
    <x v="1"/>
    <x v="3"/>
    <x v="0"/>
    <x v="0"/>
    <x v="7"/>
    <x v="17"/>
    <x v="133"/>
    <x v="0"/>
    <n v="2086000"/>
  </r>
  <r>
    <x v="0"/>
    <x v="1"/>
    <x v="3"/>
    <x v="0"/>
    <x v="2"/>
    <x v="3"/>
    <x v="17"/>
    <x v="133"/>
    <x v="0"/>
    <n v="7921970.0319999987"/>
  </r>
  <r>
    <x v="1"/>
    <x v="1"/>
    <x v="3"/>
    <x v="0"/>
    <x v="1"/>
    <x v="2"/>
    <x v="17"/>
    <x v="133"/>
    <x v="0"/>
    <n v="31624797.636"/>
  </r>
  <r>
    <x v="1"/>
    <x v="1"/>
    <x v="3"/>
    <x v="0"/>
    <x v="0"/>
    <x v="0"/>
    <x v="17"/>
    <x v="133"/>
    <x v="0"/>
    <n v="10852200"/>
  </r>
  <r>
    <x v="1"/>
    <x v="1"/>
    <x v="3"/>
    <x v="0"/>
    <x v="0"/>
    <x v="7"/>
    <x v="17"/>
    <x v="133"/>
    <x v="0"/>
    <n v="3336000"/>
  </r>
  <r>
    <x v="1"/>
    <x v="1"/>
    <x v="3"/>
    <x v="0"/>
    <x v="2"/>
    <x v="3"/>
    <x v="17"/>
    <x v="133"/>
    <x v="0"/>
    <n v="10807029.103999998"/>
  </r>
  <r>
    <x v="2"/>
    <x v="1"/>
    <x v="3"/>
    <x v="0"/>
    <x v="1"/>
    <x v="2"/>
    <x v="17"/>
    <x v="133"/>
    <x v="0"/>
    <n v="31242270.412799992"/>
  </r>
  <r>
    <x v="2"/>
    <x v="1"/>
    <x v="3"/>
    <x v="0"/>
    <x v="0"/>
    <x v="0"/>
    <x v="17"/>
    <x v="133"/>
    <x v="0"/>
    <n v="10852200"/>
  </r>
  <r>
    <x v="2"/>
    <x v="1"/>
    <x v="3"/>
    <x v="0"/>
    <x v="0"/>
    <x v="7"/>
    <x v="17"/>
    <x v="133"/>
    <x v="0"/>
    <n v="1836000"/>
  </r>
  <r>
    <x v="2"/>
    <x v="1"/>
    <x v="3"/>
    <x v="0"/>
    <x v="2"/>
    <x v="3"/>
    <x v="17"/>
    <x v="133"/>
    <x v="0"/>
    <n v="8551346.3391999993"/>
  </r>
  <r>
    <x v="3"/>
    <x v="1"/>
    <x v="3"/>
    <x v="0"/>
    <x v="1"/>
    <x v="2"/>
    <x v="17"/>
    <x v="133"/>
    <x v="0"/>
    <n v="31931499.063398391"/>
  </r>
  <r>
    <x v="3"/>
    <x v="1"/>
    <x v="3"/>
    <x v="0"/>
    <x v="0"/>
    <x v="0"/>
    <x v="17"/>
    <x v="133"/>
    <x v="0"/>
    <n v="10852200"/>
  </r>
  <r>
    <x v="3"/>
    <x v="1"/>
    <x v="3"/>
    <x v="0"/>
    <x v="0"/>
    <x v="7"/>
    <x v="17"/>
    <x v="133"/>
    <x v="0"/>
    <n v="1836000"/>
  </r>
  <r>
    <x v="3"/>
    <x v="1"/>
    <x v="3"/>
    <x v="0"/>
    <x v="2"/>
    <x v="3"/>
    <x v="17"/>
    <x v="133"/>
    <x v="0"/>
    <n v="10545727.551257601"/>
  </r>
  <r>
    <x v="4"/>
    <x v="1"/>
    <x v="3"/>
    <x v="0"/>
    <x v="1"/>
    <x v="2"/>
    <x v="17"/>
    <x v="133"/>
    <x v="0"/>
    <n v="32241710.284185603"/>
  </r>
  <r>
    <x v="4"/>
    <x v="1"/>
    <x v="3"/>
    <x v="0"/>
    <x v="0"/>
    <x v="0"/>
    <x v="17"/>
    <x v="133"/>
    <x v="0"/>
    <n v="12902200"/>
  </r>
  <r>
    <x v="4"/>
    <x v="1"/>
    <x v="3"/>
    <x v="0"/>
    <x v="0"/>
    <x v="7"/>
    <x v="17"/>
    <x v="133"/>
    <x v="0"/>
    <n v="3336000"/>
  </r>
  <r>
    <x v="4"/>
    <x v="1"/>
    <x v="3"/>
    <x v="0"/>
    <x v="2"/>
    <x v="3"/>
    <x v="17"/>
    <x v="133"/>
    <x v="0"/>
    <n v="8778452.5850367993"/>
  </r>
  <r>
    <x v="11"/>
    <x v="0"/>
    <x v="3"/>
    <x v="0"/>
    <x v="1"/>
    <x v="2"/>
    <x v="24"/>
    <x v="63"/>
    <x v="0"/>
    <n v="38382198.149999999"/>
  </r>
  <r>
    <x v="11"/>
    <x v="0"/>
    <x v="3"/>
    <x v="0"/>
    <x v="1"/>
    <x v="5"/>
    <x v="11"/>
    <x v="64"/>
    <x v="0"/>
    <n v="1.28"/>
  </r>
  <r>
    <x v="11"/>
    <x v="0"/>
    <x v="3"/>
    <x v="0"/>
    <x v="1"/>
    <x v="5"/>
    <x v="14"/>
    <x v="66"/>
    <x v="0"/>
    <m/>
  </r>
  <r>
    <x v="11"/>
    <x v="0"/>
    <x v="3"/>
    <x v="0"/>
    <x v="1"/>
    <x v="5"/>
    <x v="15"/>
    <x v="69"/>
    <x v="0"/>
    <m/>
  </r>
  <r>
    <x v="11"/>
    <x v="0"/>
    <x v="3"/>
    <x v="0"/>
    <x v="1"/>
    <x v="2"/>
    <x v="25"/>
    <x v="74"/>
    <x v="0"/>
    <n v="-3069425.65"/>
  </r>
  <r>
    <x v="11"/>
    <x v="0"/>
    <x v="3"/>
    <x v="0"/>
    <x v="1"/>
    <x v="2"/>
    <x v="25"/>
    <x v="118"/>
    <x v="0"/>
    <n v="-5000"/>
  </r>
  <r>
    <x v="11"/>
    <x v="0"/>
    <x v="3"/>
    <x v="0"/>
    <x v="1"/>
    <x v="2"/>
    <x v="17"/>
    <x v="103"/>
    <x v="0"/>
    <n v="-891423.86"/>
  </r>
  <r>
    <x v="11"/>
    <x v="0"/>
    <x v="3"/>
    <x v="0"/>
    <x v="1"/>
    <x v="2"/>
    <x v="0"/>
    <x v="104"/>
    <x v="0"/>
    <n v="240000"/>
  </r>
  <r>
    <x v="11"/>
    <x v="0"/>
    <x v="3"/>
    <x v="0"/>
    <x v="0"/>
    <x v="0"/>
    <x v="4"/>
    <x v="6"/>
    <x v="0"/>
    <n v="3600000"/>
  </r>
  <r>
    <x v="11"/>
    <x v="0"/>
    <x v="3"/>
    <x v="0"/>
    <x v="0"/>
    <x v="0"/>
    <x v="4"/>
    <x v="7"/>
    <x v="0"/>
    <m/>
  </r>
  <r>
    <x v="11"/>
    <x v="0"/>
    <x v="3"/>
    <x v="0"/>
    <x v="0"/>
    <x v="0"/>
    <x v="4"/>
    <x v="8"/>
    <x v="0"/>
    <n v="300000"/>
  </r>
  <r>
    <x v="11"/>
    <x v="0"/>
    <x v="3"/>
    <x v="0"/>
    <x v="0"/>
    <x v="0"/>
    <x v="4"/>
    <x v="9"/>
    <x v="0"/>
    <m/>
  </r>
  <r>
    <x v="11"/>
    <x v="0"/>
    <x v="3"/>
    <x v="0"/>
    <x v="0"/>
    <x v="0"/>
    <x v="4"/>
    <x v="10"/>
    <x v="0"/>
    <n v="300000"/>
  </r>
  <r>
    <x v="11"/>
    <x v="0"/>
    <x v="3"/>
    <x v="0"/>
    <x v="0"/>
    <x v="0"/>
    <x v="4"/>
    <x v="11"/>
    <x v="0"/>
    <n v="150000"/>
  </r>
  <r>
    <x v="11"/>
    <x v="0"/>
    <x v="3"/>
    <x v="0"/>
    <x v="0"/>
    <x v="0"/>
    <x v="4"/>
    <x v="12"/>
    <x v="0"/>
    <n v="2400000"/>
  </r>
  <r>
    <x v="11"/>
    <x v="0"/>
    <x v="3"/>
    <x v="0"/>
    <x v="0"/>
    <x v="0"/>
    <x v="4"/>
    <x v="134"/>
    <x v="0"/>
    <m/>
  </r>
  <r>
    <x v="11"/>
    <x v="0"/>
    <x v="3"/>
    <x v="0"/>
    <x v="0"/>
    <x v="0"/>
    <x v="4"/>
    <x v="56"/>
    <x v="0"/>
    <m/>
  </r>
  <r>
    <x v="11"/>
    <x v="0"/>
    <x v="3"/>
    <x v="0"/>
    <x v="0"/>
    <x v="0"/>
    <x v="4"/>
    <x v="13"/>
    <x v="0"/>
    <n v="18792"/>
  </r>
  <r>
    <x v="11"/>
    <x v="0"/>
    <x v="3"/>
    <x v="0"/>
    <x v="0"/>
    <x v="0"/>
    <x v="4"/>
    <x v="14"/>
    <x v="0"/>
    <n v="432000"/>
  </r>
  <r>
    <x v="11"/>
    <x v="0"/>
    <x v="3"/>
    <x v="0"/>
    <x v="0"/>
    <x v="0"/>
    <x v="4"/>
    <x v="15"/>
    <x v="0"/>
    <n v="144000"/>
  </r>
  <r>
    <x v="11"/>
    <x v="0"/>
    <x v="3"/>
    <x v="0"/>
    <x v="0"/>
    <x v="0"/>
    <x v="4"/>
    <x v="113"/>
    <x v="0"/>
    <m/>
  </r>
  <r>
    <x v="11"/>
    <x v="0"/>
    <x v="3"/>
    <x v="0"/>
    <x v="0"/>
    <x v="0"/>
    <x v="9"/>
    <x v="114"/>
    <x v="0"/>
    <n v="908526"/>
  </r>
  <r>
    <x v="11"/>
    <x v="0"/>
    <x v="3"/>
    <x v="0"/>
    <x v="0"/>
    <x v="0"/>
    <x v="9"/>
    <x v="30"/>
    <x v="0"/>
    <m/>
  </r>
  <r>
    <x v="11"/>
    <x v="0"/>
    <x v="3"/>
    <x v="0"/>
    <x v="0"/>
    <x v="0"/>
    <x v="9"/>
    <x v="110"/>
    <x v="0"/>
    <m/>
  </r>
  <r>
    <x v="11"/>
    <x v="0"/>
    <x v="3"/>
    <x v="0"/>
    <x v="0"/>
    <x v="0"/>
    <x v="5"/>
    <x v="70"/>
    <x v="0"/>
    <m/>
  </r>
  <r>
    <x v="11"/>
    <x v="0"/>
    <x v="3"/>
    <x v="0"/>
    <x v="0"/>
    <x v="0"/>
    <x v="5"/>
    <x v="102"/>
    <x v="0"/>
    <m/>
  </r>
  <r>
    <x v="11"/>
    <x v="0"/>
    <x v="3"/>
    <x v="0"/>
    <x v="0"/>
    <x v="0"/>
    <x v="5"/>
    <x v="71"/>
    <x v="0"/>
    <m/>
  </r>
  <r>
    <x v="11"/>
    <x v="0"/>
    <x v="3"/>
    <x v="0"/>
    <x v="0"/>
    <x v="0"/>
    <x v="5"/>
    <x v="78"/>
    <x v="0"/>
    <m/>
  </r>
  <r>
    <x v="11"/>
    <x v="0"/>
    <x v="3"/>
    <x v="0"/>
    <x v="0"/>
    <x v="0"/>
    <x v="6"/>
    <x v="17"/>
    <x v="0"/>
    <n v="800000"/>
  </r>
  <r>
    <x v="11"/>
    <x v="0"/>
    <x v="3"/>
    <x v="0"/>
    <x v="0"/>
    <x v="0"/>
    <x v="0"/>
    <x v="79"/>
    <x v="0"/>
    <m/>
  </r>
  <r>
    <x v="11"/>
    <x v="0"/>
    <x v="3"/>
    <x v="0"/>
    <x v="0"/>
    <x v="0"/>
    <x v="0"/>
    <x v="80"/>
    <x v="0"/>
    <n v="2437160"/>
  </r>
  <r>
    <x v="11"/>
    <x v="0"/>
    <x v="3"/>
    <x v="0"/>
    <x v="0"/>
    <x v="0"/>
    <x v="0"/>
    <x v="84"/>
    <x v="0"/>
    <m/>
  </r>
  <r>
    <x v="11"/>
    <x v="0"/>
    <x v="3"/>
    <x v="0"/>
    <x v="0"/>
    <x v="0"/>
    <x v="0"/>
    <x v="107"/>
    <x v="0"/>
    <n v="51129"/>
  </r>
  <r>
    <x v="11"/>
    <x v="0"/>
    <x v="3"/>
    <x v="0"/>
    <x v="0"/>
    <x v="0"/>
    <x v="0"/>
    <x v="115"/>
    <x v="0"/>
    <m/>
  </r>
  <r>
    <x v="11"/>
    <x v="0"/>
    <x v="3"/>
    <x v="0"/>
    <x v="0"/>
    <x v="0"/>
    <x v="0"/>
    <x v="108"/>
    <x v="0"/>
    <n v="195634"/>
  </r>
  <r>
    <x v="11"/>
    <x v="0"/>
    <x v="3"/>
    <x v="0"/>
    <x v="0"/>
    <x v="0"/>
    <x v="0"/>
    <x v="109"/>
    <x v="0"/>
    <n v="198149.33"/>
  </r>
  <r>
    <x v="11"/>
    <x v="0"/>
    <x v="3"/>
    <x v="0"/>
    <x v="0"/>
    <x v="0"/>
    <x v="0"/>
    <x v="116"/>
    <x v="0"/>
    <m/>
  </r>
  <r>
    <x v="11"/>
    <x v="0"/>
    <x v="3"/>
    <x v="0"/>
    <x v="0"/>
    <x v="0"/>
    <x v="12"/>
    <x v="81"/>
    <x v="0"/>
    <m/>
  </r>
  <r>
    <x v="11"/>
    <x v="0"/>
    <x v="3"/>
    <x v="0"/>
    <x v="0"/>
    <x v="0"/>
    <x v="12"/>
    <x v="82"/>
    <x v="0"/>
    <m/>
  </r>
  <r>
    <x v="11"/>
    <x v="0"/>
    <x v="3"/>
    <x v="0"/>
    <x v="0"/>
    <x v="0"/>
    <x v="12"/>
    <x v="83"/>
    <x v="0"/>
    <m/>
  </r>
  <r>
    <x v="11"/>
    <x v="0"/>
    <x v="3"/>
    <x v="0"/>
    <x v="0"/>
    <x v="0"/>
    <x v="12"/>
    <x v="84"/>
    <x v="0"/>
    <m/>
  </r>
  <r>
    <x v="11"/>
    <x v="0"/>
    <x v="3"/>
    <x v="0"/>
    <x v="0"/>
    <x v="0"/>
    <x v="19"/>
    <x v="100"/>
    <x v="0"/>
    <m/>
  </r>
  <r>
    <x v="11"/>
    <x v="0"/>
    <x v="3"/>
    <x v="0"/>
    <x v="0"/>
    <x v="0"/>
    <x v="16"/>
    <x v="86"/>
    <x v="0"/>
    <m/>
  </r>
  <r>
    <x v="11"/>
    <x v="0"/>
    <x v="3"/>
    <x v="0"/>
    <x v="0"/>
    <x v="0"/>
    <x v="16"/>
    <x v="117"/>
    <x v="0"/>
    <m/>
  </r>
  <r>
    <x v="11"/>
    <x v="0"/>
    <x v="3"/>
    <x v="0"/>
    <x v="0"/>
    <x v="0"/>
    <x v="22"/>
    <x v="105"/>
    <x v="0"/>
    <m/>
  </r>
  <r>
    <x v="11"/>
    <x v="0"/>
    <x v="3"/>
    <x v="0"/>
    <x v="0"/>
    <x v="0"/>
    <x v="2"/>
    <x v="87"/>
    <x v="0"/>
    <n v="249536"/>
  </r>
  <r>
    <x v="11"/>
    <x v="0"/>
    <x v="3"/>
    <x v="0"/>
    <x v="0"/>
    <x v="0"/>
    <x v="2"/>
    <x v="88"/>
    <x v="0"/>
    <m/>
  </r>
  <r>
    <x v="11"/>
    <x v="0"/>
    <x v="3"/>
    <x v="0"/>
    <x v="0"/>
    <x v="0"/>
    <x v="2"/>
    <x v="89"/>
    <x v="0"/>
    <n v="55500"/>
  </r>
  <r>
    <x v="11"/>
    <x v="0"/>
    <x v="3"/>
    <x v="0"/>
    <x v="0"/>
    <x v="0"/>
    <x v="2"/>
    <x v="90"/>
    <x v="0"/>
    <n v="305338"/>
  </r>
  <r>
    <x v="11"/>
    <x v="0"/>
    <x v="3"/>
    <x v="0"/>
    <x v="0"/>
    <x v="0"/>
    <x v="2"/>
    <x v="91"/>
    <x v="0"/>
    <m/>
  </r>
  <r>
    <x v="11"/>
    <x v="0"/>
    <x v="3"/>
    <x v="0"/>
    <x v="0"/>
    <x v="0"/>
    <x v="2"/>
    <x v="92"/>
    <x v="0"/>
    <m/>
  </r>
  <r>
    <x v="11"/>
    <x v="0"/>
    <x v="3"/>
    <x v="0"/>
    <x v="0"/>
    <x v="0"/>
    <x v="2"/>
    <x v="93"/>
    <x v="0"/>
    <m/>
  </r>
  <r>
    <x v="11"/>
    <x v="0"/>
    <x v="3"/>
    <x v="0"/>
    <x v="0"/>
    <x v="0"/>
    <x v="2"/>
    <x v="84"/>
    <x v="0"/>
    <n v="55188"/>
  </r>
  <r>
    <x v="11"/>
    <x v="0"/>
    <x v="3"/>
    <x v="0"/>
    <x v="0"/>
    <x v="7"/>
    <x v="4"/>
    <x v="119"/>
    <x v="0"/>
    <n v="1500000"/>
  </r>
  <r>
    <x v="11"/>
    <x v="0"/>
    <x v="3"/>
    <x v="0"/>
    <x v="0"/>
    <x v="7"/>
    <x v="4"/>
    <x v="120"/>
    <x v="0"/>
    <n v="106454"/>
  </r>
  <r>
    <x v="11"/>
    <x v="0"/>
    <x v="3"/>
    <x v="0"/>
    <x v="0"/>
    <x v="7"/>
    <x v="4"/>
    <x v="121"/>
    <x v="0"/>
    <n v="148560"/>
  </r>
  <r>
    <x v="11"/>
    <x v="0"/>
    <x v="3"/>
    <x v="0"/>
    <x v="0"/>
    <x v="7"/>
    <x v="4"/>
    <x v="122"/>
    <x v="0"/>
    <n v="53827"/>
  </r>
  <r>
    <x v="11"/>
    <x v="0"/>
    <x v="3"/>
    <x v="0"/>
    <x v="0"/>
    <x v="7"/>
    <x v="4"/>
    <x v="123"/>
    <x v="0"/>
    <n v="148160"/>
  </r>
  <r>
    <x v="11"/>
    <x v="0"/>
    <x v="3"/>
    <x v="0"/>
    <x v="0"/>
    <x v="7"/>
    <x v="4"/>
    <x v="124"/>
    <x v="0"/>
    <n v="69845"/>
  </r>
  <r>
    <x v="11"/>
    <x v="0"/>
    <x v="3"/>
    <x v="0"/>
    <x v="0"/>
    <x v="7"/>
    <x v="4"/>
    <x v="135"/>
    <x v="0"/>
    <n v="176270"/>
  </r>
  <r>
    <x v="11"/>
    <x v="0"/>
    <x v="3"/>
    <x v="0"/>
    <x v="0"/>
    <x v="7"/>
    <x v="4"/>
    <x v="125"/>
    <x v="0"/>
    <m/>
  </r>
  <r>
    <x v="11"/>
    <x v="0"/>
    <x v="3"/>
    <x v="0"/>
    <x v="0"/>
    <x v="7"/>
    <x v="4"/>
    <x v="126"/>
    <x v="0"/>
    <m/>
  </r>
  <r>
    <x v="11"/>
    <x v="0"/>
    <x v="3"/>
    <x v="0"/>
    <x v="0"/>
    <x v="7"/>
    <x v="4"/>
    <x v="127"/>
    <x v="0"/>
    <n v="8750"/>
  </r>
  <r>
    <x v="11"/>
    <x v="0"/>
    <x v="3"/>
    <x v="0"/>
    <x v="0"/>
    <x v="7"/>
    <x v="4"/>
    <x v="128"/>
    <x v="0"/>
    <n v="180000"/>
  </r>
  <r>
    <x v="11"/>
    <x v="0"/>
    <x v="3"/>
    <x v="0"/>
    <x v="0"/>
    <x v="7"/>
    <x v="4"/>
    <x v="129"/>
    <x v="0"/>
    <n v="67051"/>
  </r>
  <r>
    <x v="11"/>
    <x v="0"/>
    <x v="3"/>
    <x v="0"/>
    <x v="0"/>
    <x v="7"/>
    <x v="4"/>
    <x v="130"/>
    <x v="0"/>
    <m/>
  </r>
  <r>
    <x v="11"/>
    <x v="0"/>
    <x v="3"/>
    <x v="0"/>
    <x v="0"/>
    <x v="7"/>
    <x v="2"/>
    <x v="131"/>
    <x v="0"/>
    <m/>
  </r>
  <r>
    <x v="11"/>
    <x v="0"/>
    <x v="3"/>
    <x v="0"/>
    <x v="0"/>
    <x v="1"/>
    <x v="7"/>
    <x v="34"/>
    <x v="0"/>
    <n v="62940"/>
  </r>
  <r>
    <x v="11"/>
    <x v="0"/>
    <x v="3"/>
    <x v="0"/>
    <x v="0"/>
    <x v="1"/>
    <x v="7"/>
    <x v="20"/>
    <x v="0"/>
    <n v="80426.22"/>
  </r>
  <r>
    <x v="11"/>
    <x v="0"/>
    <x v="3"/>
    <x v="0"/>
    <x v="0"/>
    <x v="1"/>
    <x v="7"/>
    <x v="101"/>
    <x v="0"/>
    <m/>
  </r>
  <r>
    <x v="11"/>
    <x v="0"/>
    <x v="3"/>
    <x v="0"/>
    <x v="0"/>
    <x v="1"/>
    <x v="7"/>
    <x v="55"/>
    <x v="0"/>
    <m/>
  </r>
  <r>
    <x v="11"/>
    <x v="0"/>
    <x v="3"/>
    <x v="0"/>
    <x v="0"/>
    <x v="1"/>
    <x v="8"/>
    <x v="22"/>
    <x v="0"/>
    <n v="92606.97"/>
  </r>
  <r>
    <x v="11"/>
    <x v="0"/>
    <x v="3"/>
    <x v="0"/>
    <x v="0"/>
    <x v="1"/>
    <x v="8"/>
    <x v="94"/>
    <x v="0"/>
    <n v="6294"/>
  </r>
  <r>
    <x v="11"/>
    <x v="0"/>
    <x v="3"/>
    <x v="0"/>
    <x v="0"/>
    <x v="1"/>
    <x v="8"/>
    <x v="95"/>
    <x v="0"/>
    <m/>
  </r>
  <r>
    <x v="11"/>
    <x v="0"/>
    <x v="3"/>
    <x v="0"/>
    <x v="0"/>
    <x v="1"/>
    <x v="8"/>
    <x v="77"/>
    <x v="0"/>
    <m/>
  </r>
  <r>
    <x v="11"/>
    <x v="0"/>
    <x v="3"/>
    <x v="0"/>
    <x v="0"/>
    <x v="1"/>
    <x v="8"/>
    <x v="4"/>
    <x v="0"/>
    <n v="463652.6"/>
  </r>
  <r>
    <x v="11"/>
    <x v="0"/>
    <x v="3"/>
    <x v="0"/>
    <x v="0"/>
    <x v="6"/>
    <x v="23"/>
    <x v="112"/>
    <x v="0"/>
    <m/>
  </r>
  <r>
    <x v="11"/>
    <x v="0"/>
    <x v="3"/>
    <x v="0"/>
    <x v="2"/>
    <x v="3"/>
    <x v="3"/>
    <x v="96"/>
    <x v="0"/>
    <m/>
  </r>
  <r>
    <x v="11"/>
    <x v="0"/>
    <x v="3"/>
    <x v="0"/>
    <x v="2"/>
    <x v="3"/>
    <x v="3"/>
    <x v="97"/>
    <x v="0"/>
    <n v="1243118"/>
  </r>
  <r>
    <x v="11"/>
    <x v="0"/>
    <x v="3"/>
    <x v="0"/>
    <x v="2"/>
    <x v="3"/>
    <x v="3"/>
    <x v="98"/>
    <x v="0"/>
    <m/>
  </r>
  <r>
    <x v="11"/>
    <x v="0"/>
    <x v="3"/>
    <x v="0"/>
    <x v="2"/>
    <x v="3"/>
    <x v="3"/>
    <x v="99"/>
    <x v="0"/>
    <n v="7351944"/>
  </r>
  <r>
    <x v="11"/>
    <x v="0"/>
    <x v="3"/>
    <x v="0"/>
    <x v="2"/>
    <x v="3"/>
    <x v="20"/>
    <x v="49"/>
    <x v="0"/>
    <n v="2074046"/>
  </r>
  <r>
    <x v="11"/>
    <x v="0"/>
    <x v="3"/>
    <x v="0"/>
    <x v="2"/>
    <x v="3"/>
    <x v="20"/>
    <x v="111"/>
    <x v="0"/>
    <n v="45000"/>
  </r>
  <r>
    <x v="11"/>
    <x v="0"/>
    <x v="3"/>
    <x v="0"/>
    <x v="2"/>
    <x v="3"/>
    <x v="21"/>
    <x v="50"/>
    <x v="0"/>
    <m/>
  </r>
  <r>
    <x v="11"/>
    <x v="0"/>
    <x v="3"/>
    <x v="0"/>
    <x v="2"/>
    <x v="3"/>
    <x v="21"/>
    <x v="132"/>
    <x v="0"/>
    <m/>
  </r>
  <r>
    <x v="0"/>
    <x v="0"/>
    <x v="3"/>
    <x v="0"/>
    <x v="1"/>
    <x v="2"/>
    <x v="24"/>
    <x v="63"/>
    <x v="0"/>
    <n v="28389980.670000002"/>
  </r>
  <r>
    <x v="0"/>
    <x v="0"/>
    <x v="3"/>
    <x v="0"/>
    <x v="1"/>
    <x v="5"/>
    <x v="11"/>
    <x v="64"/>
    <x v="0"/>
    <n v="532.61"/>
  </r>
  <r>
    <x v="0"/>
    <x v="0"/>
    <x v="3"/>
    <x v="0"/>
    <x v="1"/>
    <x v="5"/>
    <x v="14"/>
    <x v="66"/>
    <x v="0"/>
    <m/>
  </r>
  <r>
    <x v="0"/>
    <x v="0"/>
    <x v="3"/>
    <x v="0"/>
    <x v="1"/>
    <x v="5"/>
    <x v="15"/>
    <x v="69"/>
    <x v="0"/>
    <n v="51600"/>
  </r>
  <r>
    <x v="0"/>
    <x v="0"/>
    <x v="3"/>
    <x v="0"/>
    <x v="1"/>
    <x v="2"/>
    <x v="25"/>
    <x v="74"/>
    <x v="0"/>
    <n v="-707563.03"/>
  </r>
  <r>
    <x v="0"/>
    <x v="0"/>
    <x v="3"/>
    <x v="0"/>
    <x v="1"/>
    <x v="2"/>
    <x v="25"/>
    <x v="118"/>
    <x v="0"/>
    <m/>
  </r>
  <r>
    <x v="0"/>
    <x v="0"/>
    <x v="3"/>
    <x v="0"/>
    <x v="1"/>
    <x v="2"/>
    <x v="17"/>
    <x v="103"/>
    <x v="0"/>
    <n v="-100383.98"/>
  </r>
  <r>
    <x v="0"/>
    <x v="0"/>
    <x v="3"/>
    <x v="0"/>
    <x v="1"/>
    <x v="2"/>
    <x v="0"/>
    <x v="104"/>
    <x v="0"/>
    <n v="215000"/>
  </r>
  <r>
    <x v="0"/>
    <x v="0"/>
    <x v="3"/>
    <x v="0"/>
    <x v="0"/>
    <x v="0"/>
    <x v="4"/>
    <x v="6"/>
    <x v="0"/>
    <n v="3600000"/>
  </r>
  <r>
    <x v="0"/>
    <x v="0"/>
    <x v="3"/>
    <x v="0"/>
    <x v="0"/>
    <x v="0"/>
    <x v="4"/>
    <x v="7"/>
    <x v="0"/>
    <m/>
  </r>
  <r>
    <x v="0"/>
    <x v="0"/>
    <x v="3"/>
    <x v="0"/>
    <x v="0"/>
    <x v="0"/>
    <x v="4"/>
    <x v="8"/>
    <x v="0"/>
    <n v="300000"/>
  </r>
  <r>
    <x v="0"/>
    <x v="0"/>
    <x v="3"/>
    <x v="0"/>
    <x v="0"/>
    <x v="0"/>
    <x v="4"/>
    <x v="9"/>
    <x v="0"/>
    <m/>
  </r>
  <r>
    <x v="0"/>
    <x v="0"/>
    <x v="3"/>
    <x v="0"/>
    <x v="0"/>
    <x v="0"/>
    <x v="4"/>
    <x v="10"/>
    <x v="0"/>
    <n v="300000"/>
  </r>
  <r>
    <x v="0"/>
    <x v="0"/>
    <x v="3"/>
    <x v="0"/>
    <x v="0"/>
    <x v="0"/>
    <x v="4"/>
    <x v="11"/>
    <x v="0"/>
    <n v="150000"/>
  </r>
  <r>
    <x v="0"/>
    <x v="0"/>
    <x v="3"/>
    <x v="0"/>
    <x v="0"/>
    <x v="0"/>
    <x v="4"/>
    <x v="12"/>
    <x v="0"/>
    <n v="2400000"/>
  </r>
  <r>
    <x v="0"/>
    <x v="0"/>
    <x v="3"/>
    <x v="0"/>
    <x v="0"/>
    <x v="0"/>
    <x v="4"/>
    <x v="134"/>
    <x v="0"/>
    <m/>
  </r>
  <r>
    <x v="0"/>
    <x v="0"/>
    <x v="3"/>
    <x v="0"/>
    <x v="0"/>
    <x v="0"/>
    <x v="4"/>
    <x v="56"/>
    <x v="0"/>
    <m/>
  </r>
  <r>
    <x v="0"/>
    <x v="0"/>
    <x v="3"/>
    <x v="0"/>
    <x v="0"/>
    <x v="0"/>
    <x v="4"/>
    <x v="13"/>
    <x v="0"/>
    <n v="18792"/>
  </r>
  <r>
    <x v="0"/>
    <x v="0"/>
    <x v="3"/>
    <x v="0"/>
    <x v="0"/>
    <x v="0"/>
    <x v="4"/>
    <x v="14"/>
    <x v="0"/>
    <n v="453405"/>
  </r>
  <r>
    <x v="0"/>
    <x v="0"/>
    <x v="3"/>
    <x v="0"/>
    <x v="0"/>
    <x v="0"/>
    <x v="4"/>
    <x v="15"/>
    <x v="0"/>
    <n v="144000"/>
  </r>
  <r>
    <x v="0"/>
    <x v="0"/>
    <x v="3"/>
    <x v="0"/>
    <x v="0"/>
    <x v="0"/>
    <x v="4"/>
    <x v="113"/>
    <x v="0"/>
    <m/>
  </r>
  <r>
    <x v="0"/>
    <x v="0"/>
    <x v="3"/>
    <x v="0"/>
    <x v="0"/>
    <x v="0"/>
    <x v="9"/>
    <x v="114"/>
    <x v="0"/>
    <n v="908526"/>
  </r>
  <r>
    <x v="0"/>
    <x v="0"/>
    <x v="3"/>
    <x v="0"/>
    <x v="0"/>
    <x v="0"/>
    <x v="9"/>
    <x v="30"/>
    <x v="0"/>
    <m/>
  </r>
  <r>
    <x v="0"/>
    <x v="0"/>
    <x v="3"/>
    <x v="0"/>
    <x v="0"/>
    <x v="0"/>
    <x v="9"/>
    <x v="110"/>
    <x v="0"/>
    <m/>
  </r>
  <r>
    <x v="0"/>
    <x v="0"/>
    <x v="3"/>
    <x v="0"/>
    <x v="0"/>
    <x v="0"/>
    <x v="5"/>
    <x v="70"/>
    <x v="0"/>
    <m/>
  </r>
  <r>
    <x v="0"/>
    <x v="0"/>
    <x v="3"/>
    <x v="0"/>
    <x v="0"/>
    <x v="0"/>
    <x v="5"/>
    <x v="102"/>
    <x v="0"/>
    <m/>
  </r>
  <r>
    <x v="0"/>
    <x v="0"/>
    <x v="3"/>
    <x v="0"/>
    <x v="0"/>
    <x v="0"/>
    <x v="5"/>
    <x v="71"/>
    <x v="0"/>
    <m/>
  </r>
  <r>
    <x v="0"/>
    <x v="0"/>
    <x v="3"/>
    <x v="0"/>
    <x v="0"/>
    <x v="0"/>
    <x v="5"/>
    <x v="78"/>
    <x v="0"/>
    <m/>
  </r>
  <r>
    <x v="0"/>
    <x v="0"/>
    <x v="3"/>
    <x v="0"/>
    <x v="0"/>
    <x v="0"/>
    <x v="6"/>
    <x v="17"/>
    <x v="0"/>
    <n v="800000"/>
  </r>
  <r>
    <x v="0"/>
    <x v="0"/>
    <x v="3"/>
    <x v="0"/>
    <x v="0"/>
    <x v="0"/>
    <x v="0"/>
    <x v="79"/>
    <x v="0"/>
    <m/>
  </r>
  <r>
    <x v="0"/>
    <x v="0"/>
    <x v="3"/>
    <x v="0"/>
    <x v="0"/>
    <x v="0"/>
    <x v="0"/>
    <x v="80"/>
    <x v="0"/>
    <n v="2210677"/>
  </r>
  <r>
    <x v="0"/>
    <x v="0"/>
    <x v="3"/>
    <x v="0"/>
    <x v="0"/>
    <x v="0"/>
    <x v="0"/>
    <x v="84"/>
    <x v="0"/>
    <m/>
  </r>
  <r>
    <x v="0"/>
    <x v="0"/>
    <x v="3"/>
    <x v="0"/>
    <x v="0"/>
    <x v="0"/>
    <x v="0"/>
    <x v="107"/>
    <x v="0"/>
    <m/>
  </r>
  <r>
    <x v="0"/>
    <x v="0"/>
    <x v="3"/>
    <x v="0"/>
    <x v="0"/>
    <x v="0"/>
    <x v="0"/>
    <x v="115"/>
    <x v="0"/>
    <m/>
  </r>
  <r>
    <x v="0"/>
    <x v="0"/>
    <x v="3"/>
    <x v="0"/>
    <x v="0"/>
    <x v="0"/>
    <x v="0"/>
    <x v="108"/>
    <x v="0"/>
    <m/>
  </r>
  <r>
    <x v="0"/>
    <x v="0"/>
    <x v="3"/>
    <x v="0"/>
    <x v="0"/>
    <x v="0"/>
    <x v="0"/>
    <x v="109"/>
    <x v="0"/>
    <m/>
  </r>
  <r>
    <x v="0"/>
    <x v="0"/>
    <x v="3"/>
    <x v="0"/>
    <x v="0"/>
    <x v="0"/>
    <x v="0"/>
    <x v="116"/>
    <x v="0"/>
    <n v="300000"/>
  </r>
  <r>
    <x v="0"/>
    <x v="0"/>
    <x v="3"/>
    <x v="0"/>
    <x v="0"/>
    <x v="0"/>
    <x v="12"/>
    <x v="81"/>
    <x v="0"/>
    <m/>
  </r>
  <r>
    <x v="0"/>
    <x v="0"/>
    <x v="3"/>
    <x v="0"/>
    <x v="0"/>
    <x v="0"/>
    <x v="12"/>
    <x v="82"/>
    <x v="0"/>
    <m/>
  </r>
  <r>
    <x v="0"/>
    <x v="0"/>
    <x v="3"/>
    <x v="0"/>
    <x v="0"/>
    <x v="0"/>
    <x v="12"/>
    <x v="83"/>
    <x v="0"/>
    <m/>
  </r>
  <r>
    <x v="0"/>
    <x v="0"/>
    <x v="3"/>
    <x v="0"/>
    <x v="0"/>
    <x v="0"/>
    <x v="12"/>
    <x v="84"/>
    <x v="0"/>
    <n v="250000"/>
  </r>
  <r>
    <x v="0"/>
    <x v="0"/>
    <x v="3"/>
    <x v="0"/>
    <x v="0"/>
    <x v="0"/>
    <x v="19"/>
    <x v="100"/>
    <x v="0"/>
    <m/>
  </r>
  <r>
    <x v="0"/>
    <x v="0"/>
    <x v="3"/>
    <x v="0"/>
    <x v="0"/>
    <x v="0"/>
    <x v="16"/>
    <x v="86"/>
    <x v="0"/>
    <m/>
  </r>
  <r>
    <x v="0"/>
    <x v="0"/>
    <x v="3"/>
    <x v="0"/>
    <x v="0"/>
    <x v="0"/>
    <x v="16"/>
    <x v="117"/>
    <x v="0"/>
    <m/>
  </r>
  <r>
    <x v="0"/>
    <x v="0"/>
    <x v="3"/>
    <x v="0"/>
    <x v="0"/>
    <x v="0"/>
    <x v="22"/>
    <x v="105"/>
    <x v="0"/>
    <m/>
  </r>
  <r>
    <x v="0"/>
    <x v="0"/>
    <x v="3"/>
    <x v="0"/>
    <x v="0"/>
    <x v="0"/>
    <x v="2"/>
    <x v="87"/>
    <x v="0"/>
    <m/>
  </r>
  <r>
    <x v="0"/>
    <x v="0"/>
    <x v="3"/>
    <x v="0"/>
    <x v="0"/>
    <x v="0"/>
    <x v="2"/>
    <x v="88"/>
    <x v="0"/>
    <m/>
  </r>
  <r>
    <x v="0"/>
    <x v="0"/>
    <x v="3"/>
    <x v="0"/>
    <x v="0"/>
    <x v="0"/>
    <x v="2"/>
    <x v="89"/>
    <x v="0"/>
    <m/>
  </r>
  <r>
    <x v="0"/>
    <x v="0"/>
    <x v="3"/>
    <x v="0"/>
    <x v="0"/>
    <x v="0"/>
    <x v="2"/>
    <x v="90"/>
    <x v="0"/>
    <n v="335664"/>
  </r>
  <r>
    <x v="0"/>
    <x v="0"/>
    <x v="3"/>
    <x v="0"/>
    <x v="0"/>
    <x v="0"/>
    <x v="2"/>
    <x v="91"/>
    <x v="0"/>
    <m/>
  </r>
  <r>
    <x v="0"/>
    <x v="0"/>
    <x v="3"/>
    <x v="0"/>
    <x v="0"/>
    <x v="0"/>
    <x v="2"/>
    <x v="92"/>
    <x v="0"/>
    <m/>
  </r>
  <r>
    <x v="0"/>
    <x v="0"/>
    <x v="3"/>
    <x v="0"/>
    <x v="0"/>
    <x v="0"/>
    <x v="2"/>
    <x v="93"/>
    <x v="0"/>
    <m/>
  </r>
  <r>
    <x v="0"/>
    <x v="0"/>
    <x v="3"/>
    <x v="0"/>
    <x v="0"/>
    <x v="0"/>
    <x v="2"/>
    <x v="84"/>
    <x v="0"/>
    <n v="190000"/>
  </r>
  <r>
    <x v="0"/>
    <x v="0"/>
    <x v="3"/>
    <x v="0"/>
    <x v="0"/>
    <x v="7"/>
    <x v="4"/>
    <x v="119"/>
    <x v="0"/>
    <n v="1500000"/>
  </r>
  <r>
    <x v="0"/>
    <x v="0"/>
    <x v="3"/>
    <x v="0"/>
    <x v="0"/>
    <x v="7"/>
    <x v="4"/>
    <x v="120"/>
    <x v="0"/>
    <n v="106454"/>
  </r>
  <r>
    <x v="0"/>
    <x v="0"/>
    <x v="3"/>
    <x v="0"/>
    <x v="0"/>
    <x v="7"/>
    <x v="4"/>
    <x v="121"/>
    <x v="0"/>
    <n v="162663"/>
  </r>
  <r>
    <x v="0"/>
    <x v="0"/>
    <x v="3"/>
    <x v="0"/>
    <x v="0"/>
    <x v="7"/>
    <x v="4"/>
    <x v="122"/>
    <x v="0"/>
    <n v="55520"/>
  </r>
  <r>
    <x v="0"/>
    <x v="0"/>
    <x v="3"/>
    <x v="0"/>
    <x v="0"/>
    <x v="7"/>
    <x v="4"/>
    <x v="123"/>
    <x v="0"/>
    <n v="162663"/>
  </r>
  <r>
    <x v="0"/>
    <x v="0"/>
    <x v="3"/>
    <x v="0"/>
    <x v="0"/>
    <x v="7"/>
    <x v="4"/>
    <x v="124"/>
    <x v="0"/>
    <n v="76896"/>
  </r>
  <r>
    <x v="0"/>
    <x v="0"/>
    <x v="3"/>
    <x v="0"/>
    <x v="0"/>
    <x v="7"/>
    <x v="4"/>
    <x v="135"/>
    <x v="0"/>
    <n v="345500"/>
  </r>
  <r>
    <x v="0"/>
    <x v="0"/>
    <x v="3"/>
    <x v="0"/>
    <x v="0"/>
    <x v="7"/>
    <x v="4"/>
    <x v="125"/>
    <x v="0"/>
    <m/>
  </r>
  <r>
    <x v="0"/>
    <x v="0"/>
    <x v="3"/>
    <x v="0"/>
    <x v="0"/>
    <x v="7"/>
    <x v="4"/>
    <x v="126"/>
    <x v="0"/>
    <m/>
  </r>
  <r>
    <x v="0"/>
    <x v="0"/>
    <x v="3"/>
    <x v="0"/>
    <x v="0"/>
    <x v="7"/>
    <x v="4"/>
    <x v="127"/>
    <x v="0"/>
    <n v="9634"/>
  </r>
  <r>
    <x v="0"/>
    <x v="0"/>
    <x v="3"/>
    <x v="0"/>
    <x v="0"/>
    <x v="7"/>
    <x v="4"/>
    <x v="128"/>
    <x v="0"/>
    <n v="221460"/>
  </r>
  <r>
    <x v="0"/>
    <x v="0"/>
    <x v="3"/>
    <x v="0"/>
    <x v="0"/>
    <x v="7"/>
    <x v="4"/>
    <x v="129"/>
    <x v="0"/>
    <n v="73820"/>
  </r>
  <r>
    <x v="0"/>
    <x v="0"/>
    <x v="3"/>
    <x v="0"/>
    <x v="0"/>
    <x v="7"/>
    <x v="4"/>
    <x v="130"/>
    <x v="0"/>
    <m/>
  </r>
  <r>
    <x v="0"/>
    <x v="0"/>
    <x v="3"/>
    <x v="0"/>
    <x v="0"/>
    <x v="7"/>
    <x v="2"/>
    <x v="131"/>
    <x v="0"/>
    <m/>
  </r>
  <r>
    <x v="0"/>
    <x v="0"/>
    <x v="3"/>
    <x v="0"/>
    <x v="0"/>
    <x v="1"/>
    <x v="7"/>
    <x v="34"/>
    <x v="0"/>
    <n v="62940"/>
  </r>
  <r>
    <x v="0"/>
    <x v="0"/>
    <x v="3"/>
    <x v="0"/>
    <x v="0"/>
    <x v="1"/>
    <x v="7"/>
    <x v="20"/>
    <x v="0"/>
    <n v="423075.58"/>
  </r>
  <r>
    <x v="0"/>
    <x v="0"/>
    <x v="3"/>
    <x v="0"/>
    <x v="0"/>
    <x v="1"/>
    <x v="7"/>
    <x v="101"/>
    <x v="0"/>
    <m/>
  </r>
  <r>
    <x v="0"/>
    <x v="0"/>
    <x v="3"/>
    <x v="0"/>
    <x v="0"/>
    <x v="1"/>
    <x v="7"/>
    <x v="55"/>
    <x v="0"/>
    <n v="-201219.1"/>
  </r>
  <r>
    <x v="0"/>
    <x v="0"/>
    <x v="3"/>
    <x v="0"/>
    <x v="0"/>
    <x v="1"/>
    <x v="8"/>
    <x v="22"/>
    <x v="0"/>
    <n v="157110.74"/>
  </r>
  <r>
    <x v="0"/>
    <x v="0"/>
    <x v="3"/>
    <x v="0"/>
    <x v="0"/>
    <x v="1"/>
    <x v="8"/>
    <x v="94"/>
    <x v="0"/>
    <n v="68363.5"/>
  </r>
  <r>
    <x v="0"/>
    <x v="0"/>
    <x v="3"/>
    <x v="0"/>
    <x v="0"/>
    <x v="1"/>
    <x v="8"/>
    <x v="95"/>
    <x v="0"/>
    <m/>
  </r>
  <r>
    <x v="0"/>
    <x v="0"/>
    <x v="3"/>
    <x v="0"/>
    <x v="0"/>
    <x v="1"/>
    <x v="8"/>
    <x v="77"/>
    <x v="0"/>
    <m/>
  </r>
  <r>
    <x v="0"/>
    <x v="0"/>
    <x v="3"/>
    <x v="0"/>
    <x v="0"/>
    <x v="1"/>
    <x v="8"/>
    <x v="4"/>
    <x v="0"/>
    <n v="182246"/>
  </r>
  <r>
    <x v="0"/>
    <x v="0"/>
    <x v="3"/>
    <x v="0"/>
    <x v="0"/>
    <x v="6"/>
    <x v="23"/>
    <x v="112"/>
    <x v="0"/>
    <m/>
  </r>
  <r>
    <x v="0"/>
    <x v="0"/>
    <x v="3"/>
    <x v="0"/>
    <x v="2"/>
    <x v="3"/>
    <x v="3"/>
    <x v="96"/>
    <x v="0"/>
    <m/>
  </r>
  <r>
    <x v="0"/>
    <x v="0"/>
    <x v="3"/>
    <x v="0"/>
    <x v="2"/>
    <x v="3"/>
    <x v="3"/>
    <x v="97"/>
    <x v="0"/>
    <n v="904290"/>
  </r>
  <r>
    <x v="0"/>
    <x v="0"/>
    <x v="3"/>
    <x v="0"/>
    <x v="2"/>
    <x v="3"/>
    <x v="3"/>
    <x v="98"/>
    <x v="0"/>
    <m/>
  </r>
  <r>
    <x v="0"/>
    <x v="0"/>
    <x v="3"/>
    <x v="0"/>
    <x v="2"/>
    <x v="3"/>
    <x v="3"/>
    <x v="99"/>
    <x v="0"/>
    <n v="5772520"/>
  </r>
  <r>
    <x v="0"/>
    <x v="0"/>
    <x v="3"/>
    <x v="0"/>
    <x v="2"/>
    <x v="3"/>
    <x v="20"/>
    <x v="49"/>
    <x v="0"/>
    <n v="2029030"/>
  </r>
  <r>
    <x v="0"/>
    <x v="0"/>
    <x v="3"/>
    <x v="0"/>
    <x v="2"/>
    <x v="3"/>
    <x v="20"/>
    <x v="111"/>
    <x v="0"/>
    <n v="45000"/>
  </r>
  <r>
    <x v="0"/>
    <x v="0"/>
    <x v="3"/>
    <x v="0"/>
    <x v="2"/>
    <x v="3"/>
    <x v="21"/>
    <x v="50"/>
    <x v="0"/>
    <m/>
  </r>
  <r>
    <x v="0"/>
    <x v="0"/>
    <x v="3"/>
    <x v="0"/>
    <x v="2"/>
    <x v="3"/>
    <x v="21"/>
    <x v="132"/>
    <x v="0"/>
    <m/>
  </r>
  <r>
    <x v="1"/>
    <x v="0"/>
    <x v="3"/>
    <x v="0"/>
    <x v="1"/>
    <x v="2"/>
    <x v="24"/>
    <x v="63"/>
    <x v="0"/>
    <n v="32142318.969999999"/>
  </r>
  <r>
    <x v="1"/>
    <x v="0"/>
    <x v="3"/>
    <x v="0"/>
    <x v="1"/>
    <x v="5"/>
    <x v="11"/>
    <x v="64"/>
    <x v="0"/>
    <n v="1972.25"/>
  </r>
  <r>
    <x v="1"/>
    <x v="0"/>
    <x v="3"/>
    <x v="0"/>
    <x v="1"/>
    <x v="5"/>
    <x v="14"/>
    <x v="66"/>
    <x v="0"/>
    <m/>
  </r>
  <r>
    <x v="1"/>
    <x v="0"/>
    <x v="3"/>
    <x v="0"/>
    <x v="1"/>
    <x v="5"/>
    <x v="15"/>
    <x v="69"/>
    <x v="0"/>
    <m/>
  </r>
  <r>
    <x v="1"/>
    <x v="0"/>
    <x v="3"/>
    <x v="0"/>
    <x v="1"/>
    <x v="2"/>
    <x v="25"/>
    <x v="74"/>
    <x v="0"/>
    <n v="-1090756.3"/>
  </r>
  <r>
    <x v="1"/>
    <x v="0"/>
    <x v="3"/>
    <x v="0"/>
    <x v="1"/>
    <x v="2"/>
    <x v="25"/>
    <x v="118"/>
    <x v="0"/>
    <n v="-10000"/>
  </r>
  <r>
    <x v="1"/>
    <x v="0"/>
    <x v="3"/>
    <x v="0"/>
    <x v="1"/>
    <x v="2"/>
    <x v="17"/>
    <x v="103"/>
    <x v="0"/>
    <n v="-78398.87"/>
  </r>
  <r>
    <x v="1"/>
    <x v="0"/>
    <x v="3"/>
    <x v="0"/>
    <x v="1"/>
    <x v="2"/>
    <x v="0"/>
    <x v="104"/>
    <x v="0"/>
    <n v="235000"/>
  </r>
  <r>
    <x v="1"/>
    <x v="0"/>
    <x v="3"/>
    <x v="0"/>
    <x v="0"/>
    <x v="0"/>
    <x v="4"/>
    <x v="6"/>
    <x v="0"/>
    <n v="3600000"/>
  </r>
  <r>
    <x v="1"/>
    <x v="0"/>
    <x v="3"/>
    <x v="0"/>
    <x v="0"/>
    <x v="0"/>
    <x v="4"/>
    <x v="7"/>
    <x v="0"/>
    <m/>
  </r>
  <r>
    <x v="1"/>
    <x v="0"/>
    <x v="3"/>
    <x v="0"/>
    <x v="0"/>
    <x v="0"/>
    <x v="4"/>
    <x v="8"/>
    <x v="0"/>
    <n v="300000"/>
  </r>
  <r>
    <x v="1"/>
    <x v="0"/>
    <x v="3"/>
    <x v="0"/>
    <x v="0"/>
    <x v="0"/>
    <x v="4"/>
    <x v="9"/>
    <x v="0"/>
    <n v="36000"/>
  </r>
  <r>
    <x v="1"/>
    <x v="0"/>
    <x v="3"/>
    <x v="0"/>
    <x v="0"/>
    <x v="0"/>
    <x v="4"/>
    <x v="10"/>
    <x v="0"/>
    <n v="300000"/>
  </r>
  <r>
    <x v="1"/>
    <x v="0"/>
    <x v="3"/>
    <x v="0"/>
    <x v="0"/>
    <x v="0"/>
    <x v="4"/>
    <x v="11"/>
    <x v="0"/>
    <n v="150000"/>
  </r>
  <r>
    <x v="1"/>
    <x v="0"/>
    <x v="3"/>
    <x v="0"/>
    <x v="0"/>
    <x v="0"/>
    <x v="4"/>
    <x v="12"/>
    <x v="0"/>
    <n v="2400000"/>
  </r>
  <r>
    <x v="1"/>
    <x v="0"/>
    <x v="3"/>
    <x v="0"/>
    <x v="0"/>
    <x v="0"/>
    <x v="4"/>
    <x v="134"/>
    <x v="0"/>
    <m/>
  </r>
  <r>
    <x v="1"/>
    <x v="0"/>
    <x v="3"/>
    <x v="0"/>
    <x v="0"/>
    <x v="0"/>
    <x v="4"/>
    <x v="56"/>
    <x v="0"/>
    <m/>
  </r>
  <r>
    <x v="1"/>
    <x v="0"/>
    <x v="3"/>
    <x v="0"/>
    <x v="0"/>
    <x v="0"/>
    <x v="4"/>
    <x v="13"/>
    <x v="0"/>
    <n v="18792"/>
  </r>
  <r>
    <x v="1"/>
    <x v="0"/>
    <x v="3"/>
    <x v="0"/>
    <x v="0"/>
    <x v="0"/>
    <x v="4"/>
    <x v="14"/>
    <x v="0"/>
    <n v="432000"/>
  </r>
  <r>
    <x v="1"/>
    <x v="0"/>
    <x v="3"/>
    <x v="0"/>
    <x v="0"/>
    <x v="0"/>
    <x v="4"/>
    <x v="15"/>
    <x v="0"/>
    <n v="144000"/>
  </r>
  <r>
    <x v="1"/>
    <x v="0"/>
    <x v="3"/>
    <x v="0"/>
    <x v="0"/>
    <x v="0"/>
    <x v="4"/>
    <x v="113"/>
    <x v="0"/>
    <m/>
  </r>
  <r>
    <x v="1"/>
    <x v="0"/>
    <x v="3"/>
    <x v="0"/>
    <x v="0"/>
    <x v="0"/>
    <x v="9"/>
    <x v="114"/>
    <x v="0"/>
    <n v="908526"/>
  </r>
  <r>
    <x v="1"/>
    <x v="0"/>
    <x v="3"/>
    <x v="0"/>
    <x v="0"/>
    <x v="0"/>
    <x v="9"/>
    <x v="30"/>
    <x v="0"/>
    <m/>
  </r>
  <r>
    <x v="1"/>
    <x v="0"/>
    <x v="3"/>
    <x v="0"/>
    <x v="0"/>
    <x v="0"/>
    <x v="9"/>
    <x v="110"/>
    <x v="0"/>
    <m/>
  </r>
  <r>
    <x v="1"/>
    <x v="0"/>
    <x v="3"/>
    <x v="0"/>
    <x v="0"/>
    <x v="0"/>
    <x v="5"/>
    <x v="70"/>
    <x v="0"/>
    <m/>
  </r>
  <r>
    <x v="1"/>
    <x v="0"/>
    <x v="3"/>
    <x v="0"/>
    <x v="0"/>
    <x v="0"/>
    <x v="5"/>
    <x v="102"/>
    <x v="0"/>
    <m/>
  </r>
  <r>
    <x v="1"/>
    <x v="0"/>
    <x v="3"/>
    <x v="0"/>
    <x v="0"/>
    <x v="0"/>
    <x v="5"/>
    <x v="71"/>
    <x v="0"/>
    <n v="68000"/>
  </r>
  <r>
    <x v="1"/>
    <x v="0"/>
    <x v="3"/>
    <x v="0"/>
    <x v="0"/>
    <x v="0"/>
    <x v="5"/>
    <x v="78"/>
    <x v="0"/>
    <m/>
  </r>
  <r>
    <x v="1"/>
    <x v="0"/>
    <x v="3"/>
    <x v="0"/>
    <x v="0"/>
    <x v="0"/>
    <x v="6"/>
    <x v="17"/>
    <x v="0"/>
    <n v="800000"/>
  </r>
  <r>
    <x v="1"/>
    <x v="0"/>
    <x v="3"/>
    <x v="0"/>
    <x v="0"/>
    <x v="0"/>
    <x v="0"/>
    <x v="79"/>
    <x v="0"/>
    <m/>
  </r>
  <r>
    <x v="1"/>
    <x v="0"/>
    <x v="3"/>
    <x v="0"/>
    <x v="0"/>
    <x v="0"/>
    <x v="0"/>
    <x v="80"/>
    <x v="0"/>
    <n v="3230480"/>
  </r>
  <r>
    <x v="1"/>
    <x v="0"/>
    <x v="3"/>
    <x v="0"/>
    <x v="0"/>
    <x v="0"/>
    <x v="0"/>
    <x v="84"/>
    <x v="0"/>
    <n v="1000000"/>
  </r>
  <r>
    <x v="1"/>
    <x v="0"/>
    <x v="3"/>
    <x v="0"/>
    <x v="0"/>
    <x v="0"/>
    <x v="0"/>
    <x v="107"/>
    <x v="0"/>
    <m/>
  </r>
  <r>
    <x v="1"/>
    <x v="0"/>
    <x v="3"/>
    <x v="0"/>
    <x v="0"/>
    <x v="0"/>
    <x v="0"/>
    <x v="115"/>
    <x v="0"/>
    <m/>
  </r>
  <r>
    <x v="1"/>
    <x v="0"/>
    <x v="3"/>
    <x v="0"/>
    <x v="0"/>
    <x v="0"/>
    <x v="0"/>
    <x v="108"/>
    <x v="0"/>
    <m/>
  </r>
  <r>
    <x v="1"/>
    <x v="0"/>
    <x v="3"/>
    <x v="0"/>
    <x v="0"/>
    <x v="0"/>
    <x v="0"/>
    <x v="109"/>
    <x v="0"/>
    <m/>
  </r>
  <r>
    <x v="1"/>
    <x v="0"/>
    <x v="3"/>
    <x v="0"/>
    <x v="0"/>
    <x v="0"/>
    <x v="0"/>
    <x v="116"/>
    <x v="0"/>
    <m/>
  </r>
  <r>
    <x v="1"/>
    <x v="0"/>
    <x v="3"/>
    <x v="0"/>
    <x v="0"/>
    <x v="0"/>
    <x v="12"/>
    <x v="81"/>
    <x v="0"/>
    <m/>
  </r>
  <r>
    <x v="1"/>
    <x v="0"/>
    <x v="3"/>
    <x v="0"/>
    <x v="0"/>
    <x v="0"/>
    <x v="12"/>
    <x v="82"/>
    <x v="0"/>
    <m/>
  </r>
  <r>
    <x v="1"/>
    <x v="0"/>
    <x v="3"/>
    <x v="0"/>
    <x v="0"/>
    <x v="0"/>
    <x v="12"/>
    <x v="83"/>
    <x v="0"/>
    <m/>
  </r>
  <r>
    <x v="1"/>
    <x v="0"/>
    <x v="3"/>
    <x v="0"/>
    <x v="0"/>
    <x v="0"/>
    <x v="12"/>
    <x v="84"/>
    <x v="0"/>
    <m/>
  </r>
  <r>
    <x v="1"/>
    <x v="0"/>
    <x v="3"/>
    <x v="0"/>
    <x v="0"/>
    <x v="0"/>
    <x v="19"/>
    <x v="100"/>
    <x v="0"/>
    <m/>
  </r>
  <r>
    <x v="1"/>
    <x v="0"/>
    <x v="3"/>
    <x v="0"/>
    <x v="0"/>
    <x v="0"/>
    <x v="16"/>
    <x v="86"/>
    <x v="0"/>
    <n v="420800"/>
  </r>
  <r>
    <x v="1"/>
    <x v="0"/>
    <x v="3"/>
    <x v="0"/>
    <x v="0"/>
    <x v="0"/>
    <x v="16"/>
    <x v="117"/>
    <x v="0"/>
    <n v="297000"/>
  </r>
  <r>
    <x v="1"/>
    <x v="0"/>
    <x v="3"/>
    <x v="0"/>
    <x v="0"/>
    <x v="0"/>
    <x v="22"/>
    <x v="105"/>
    <x v="0"/>
    <m/>
  </r>
  <r>
    <x v="1"/>
    <x v="0"/>
    <x v="3"/>
    <x v="0"/>
    <x v="0"/>
    <x v="0"/>
    <x v="2"/>
    <x v="87"/>
    <x v="0"/>
    <m/>
  </r>
  <r>
    <x v="1"/>
    <x v="0"/>
    <x v="3"/>
    <x v="0"/>
    <x v="0"/>
    <x v="0"/>
    <x v="2"/>
    <x v="88"/>
    <x v="0"/>
    <m/>
  </r>
  <r>
    <x v="1"/>
    <x v="0"/>
    <x v="3"/>
    <x v="0"/>
    <x v="0"/>
    <x v="0"/>
    <x v="2"/>
    <x v="89"/>
    <x v="0"/>
    <n v="910000"/>
  </r>
  <r>
    <x v="1"/>
    <x v="0"/>
    <x v="3"/>
    <x v="0"/>
    <x v="0"/>
    <x v="0"/>
    <x v="2"/>
    <x v="90"/>
    <x v="0"/>
    <n v="181459"/>
  </r>
  <r>
    <x v="1"/>
    <x v="0"/>
    <x v="3"/>
    <x v="0"/>
    <x v="0"/>
    <x v="0"/>
    <x v="2"/>
    <x v="91"/>
    <x v="0"/>
    <n v="288640"/>
  </r>
  <r>
    <x v="1"/>
    <x v="0"/>
    <x v="3"/>
    <x v="0"/>
    <x v="0"/>
    <x v="0"/>
    <x v="2"/>
    <x v="92"/>
    <x v="0"/>
    <n v="27050"/>
  </r>
  <r>
    <x v="1"/>
    <x v="0"/>
    <x v="3"/>
    <x v="0"/>
    <x v="0"/>
    <x v="0"/>
    <x v="2"/>
    <x v="136"/>
    <x v="0"/>
    <n v="569000"/>
  </r>
  <r>
    <x v="1"/>
    <x v="0"/>
    <x v="3"/>
    <x v="0"/>
    <x v="0"/>
    <x v="0"/>
    <x v="2"/>
    <x v="93"/>
    <x v="0"/>
    <m/>
  </r>
  <r>
    <x v="1"/>
    <x v="0"/>
    <x v="3"/>
    <x v="0"/>
    <x v="0"/>
    <x v="0"/>
    <x v="2"/>
    <x v="84"/>
    <x v="0"/>
    <m/>
  </r>
  <r>
    <x v="1"/>
    <x v="0"/>
    <x v="3"/>
    <x v="0"/>
    <x v="0"/>
    <x v="7"/>
    <x v="4"/>
    <x v="119"/>
    <x v="0"/>
    <n v="1500000"/>
  </r>
  <r>
    <x v="1"/>
    <x v="0"/>
    <x v="3"/>
    <x v="0"/>
    <x v="0"/>
    <x v="7"/>
    <x v="4"/>
    <x v="120"/>
    <x v="0"/>
    <n v="106454"/>
  </r>
  <r>
    <x v="1"/>
    <x v="0"/>
    <x v="3"/>
    <x v="0"/>
    <x v="0"/>
    <x v="7"/>
    <x v="4"/>
    <x v="121"/>
    <x v="0"/>
    <n v="133871"/>
  </r>
  <r>
    <x v="1"/>
    <x v="0"/>
    <x v="3"/>
    <x v="0"/>
    <x v="0"/>
    <x v="7"/>
    <x v="4"/>
    <x v="122"/>
    <x v="0"/>
    <n v="16065"/>
  </r>
  <r>
    <x v="1"/>
    <x v="0"/>
    <x v="3"/>
    <x v="0"/>
    <x v="0"/>
    <x v="7"/>
    <x v="4"/>
    <x v="123"/>
    <x v="0"/>
    <n v="133871"/>
  </r>
  <r>
    <x v="1"/>
    <x v="0"/>
    <x v="3"/>
    <x v="0"/>
    <x v="0"/>
    <x v="7"/>
    <x v="4"/>
    <x v="124"/>
    <x v="0"/>
    <n v="62500"/>
  </r>
  <r>
    <x v="1"/>
    <x v="0"/>
    <x v="3"/>
    <x v="0"/>
    <x v="0"/>
    <x v="7"/>
    <x v="4"/>
    <x v="135"/>
    <x v="0"/>
    <m/>
  </r>
  <r>
    <x v="1"/>
    <x v="0"/>
    <x v="3"/>
    <x v="0"/>
    <x v="0"/>
    <x v="7"/>
    <x v="4"/>
    <x v="125"/>
    <x v="0"/>
    <m/>
  </r>
  <r>
    <x v="1"/>
    <x v="0"/>
    <x v="3"/>
    <x v="0"/>
    <x v="0"/>
    <x v="7"/>
    <x v="4"/>
    <x v="126"/>
    <x v="0"/>
    <m/>
  </r>
  <r>
    <x v="1"/>
    <x v="0"/>
    <x v="3"/>
    <x v="0"/>
    <x v="0"/>
    <x v="7"/>
    <x v="4"/>
    <x v="127"/>
    <x v="0"/>
    <n v="7830"/>
  </r>
  <r>
    <x v="1"/>
    <x v="0"/>
    <x v="3"/>
    <x v="0"/>
    <x v="0"/>
    <x v="7"/>
    <x v="4"/>
    <x v="128"/>
    <x v="0"/>
    <n v="180000"/>
  </r>
  <r>
    <x v="1"/>
    <x v="0"/>
    <x v="3"/>
    <x v="0"/>
    <x v="0"/>
    <x v="7"/>
    <x v="4"/>
    <x v="129"/>
    <x v="0"/>
    <n v="60000"/>
  </r>
  <r>
    <x v="1"/>
    <x v="0"/>
    <x v="3"/>
    <x v="0"/>
    <x v="0"/>
    <x v="7"/>
    <x v="4"/>
    <x v="130"/>
    <x v="0"/>
    <m/>
  </r>
  <r>
    <x v="1"/>
    <x v="0"/>
    <x v="3"/>
    <x v="0"/>
    <x v="0"/>
    <x v="7"/>
    <x v="2"/>
    <x v="131"/>
    <x v="0"/>
    <m/>
  </r>
  <r>
    <x v="1"/>
    <x v="0"/>
    <x v="3"/>
    <x v="0"/>
    <x v="0"/>
    <x v="1"/>
    <x v="7"/>
    <x v="34"/>
    <x v="0"/>
    <n v="23844"/>
  </r>
  <r>
    <x v="1"/>
    <x v="0"/>
    <x v="3"/>
    <x v="0"/>
    <x v="0"/>
    <x v="1"/>
    <x v="7"/>
    <x v="20"/>
    <x v="0"/>
    <n v="278864"/>
  </r>
  <r>
    <x v="1"/>
    <x v="0"/>
    <x v="3"/>
    <x v="0"/>
    <x v="0"/>
    <x v="1"/>
    <x v="7"/>
    <x v="101"/>
    <x v="0"/>
    <m/>
  </r>
  <r>
    <x v="1"/>
    <x v="0"/>
    <x v="3"/>
    <x v="0"/>
    <x v="0"/>
    <x v="1"/>
    <x v="7"/>
    <x v="55"/>
    <x v="0"/>
    <m/>
  </r>
  <r>
    <x v="1"/>
    <x v="0"/>
    <x v="3"/>
    <x v="0"/>
    <x v="0"/>
    <x v="1"/>
    <x v="8"/>
    <x v="22"/>
    <x v="0"/>
    <n v="204780"/>
  </r>
  <r>
    <x v="1"/>
    <x v="0"/>
    <x v="3"/>
    <x v="0"/>
    <x v="0"/>
    <x v="1"/>
    <x v="8"/>
    <x v="94"/>
    <x v="0"/>
    <n v="45500"/>
  </r>
  <r>
    <x v="1"/>
    <x v="0"/>
    <x v="3"/>
    <x v="0"/>
    <x v="0"/>
    <x v="1"/>
    <x v="8"/>
    <x v="95"/>
    <x v="0"/>
    <m/>
  </r>
  <r>
    <x v="1"/>
    <x v="0"/>
    <x v="3"/>
    <x v="0"/>
    <x v="0"/>
    <x v="1"/>
    <x v="8"/>
    <x v="77"/>
    <x v="0"/>
    <m/>
  </r>
  <r>
    <x v="1"/>
    <x v="0"/>
    <x v="3"/>
    <x v="0"/>
    <x v="0"/>
    <x v="1"/>
    <x v="8"/>
    <x v="4"/>
    <x v="0"/>
    <n v="316486.06"/>
  </r>
  <r>
    <x v="1"/>
    <x v="0"/>
    <x v="3"/>
    <x v="0"/>
    <x v="0"/>
    <x v="6"/>
    <x v="23"/>
    <x v="112"/>
    <x v="0"/>
    <m/>
  </r>
  <r>
    <x v="1"/>
    <x v="0"/>
    <x v="3"/>
    <x v="0"/>
    <x v="2"/>
    <x v="3"/>
    <x v="3"/>
    <x v="96"/>
    <x v="0"/>
    <m/>
  </r>
  <r>
    <x v="1"/>
    <x v="0"/>
    <x v="3"/>
    <x v="0"/>
    <x v="2"/>
    <x v="3"/>
    <x v="3"/>
    <x v="97"/>
    <x v="0"/>
    <n v="1124572"/>
  </r>
  <r>
    <x v="1"/>
    <x v="0"/>
    <x v="3"/>
    <x v="0"/>
    <x v="2"/>
    <x v="3"/>
    <x v="3"/>
    <x v="98"/>
    <x v="0"/>
    <m/>
  </r>
  <r>
    <x v="1"/>
    <x v="0"/>
    <x v="3"/>
    <x v="0"/>
    <x v="2"/>
    <x v="3"/>
    <x v="3"/>
    <x v="99"/>
    <x v="0"/>
    <n v="6708454"/>
  </r>
  <r>
    <x v="1"/>
    <x v="0"/>
    <x v="3"/>
    <x v="0"/>
    <x v="2"/>
    <x v="3"/>
    <x v="26"/>
    <x v="137"/>
    <x v="0"/>
    <n v="16200000"/>
  </r>
  <r>
    <x v="1"/>
    <x v="0"/>
    <x v="3"/>
    <x v="0"/>
    <x v="2"/>
    <x v="3"/>
    <x v="20"/>
    <x v="49"/>
    <x v="0"/>
    <n v="2370430"/>
  </r>
  <r>
    <x v="1"/>
    <x v="0"/>
    <x v="3"/>
    <x v="0"/>
    <x v="2"/>
    <x v="3"/>
    <x v="20"/>
    <x v="111"/>
    <x v="0"/>
    <n v="45000"/>
  </r>
  <r>
    <x v="1"/>
    <x v="0"/>
    <x v="3"/>
    <x v="0"/>
    <x v="2"/>
    <x v="3"/>
    <x v="21"/>
    <x v="50"/>
    <x v="0"/>
    <m/>
  </r>
  <r>
    <x v="1"/>
    <x v="0"/>
    <x v="3"/>
    <x v="0"/>
    <x v="2"/>
    <x v="3"/>
    <x v="21"/>
    <x v="132"/>
    <x v="0"/>
    <m/>
  </r>
  <r>
    <x v="2"/>
    <x v="0"/>
    <x v="3"/>
    <x v="0"/>
    <x v="1"/>
    <x v="2"/>
    <x v="24"/>
    <x v="63"/>
    <x v="0"/>
    <n v="40925172.07"/>
  </r>
  <r>
    <x v="2"/>
    <x v="0"/>
    <x v="3"/>
    <x v="0"/>
    <x v="1"/>
    <x v="5"/>
    <x v="11"/>
    <x v="64"/>
    <x v="0"/>
    <n v="2039"/>
  </r>
  <r>
    <x v="2"/>
    <x v="0"/>
    <x v="3"/>
    <x v="0"/>
    <x v="1"/>
    <x v="5"/>
    <x v="14"/>
    <x v="66"/>
    <x v="0"/>
    <m/>
  </r>
  <r>
    <x v="2"/>
    <x v="0"/>
    <x v="3"/>
    <x v="0"/>
    <x v="1"/>
    <x v="5"/>
    <x v="15"/>
    <x v="69"/>
    <x v="0"/>
    <n v="6578"/>
  </r>
  <r>
    <x v="2"/>
    <x v="0"/>
    <x v="3"/>
    <x v="0"/>
    <x v="1"/>
    <x v="2"/>
    <x v="25"/>
    <x v="74"/>
    <x v="0"/>
    <n v="-2379550.41"/>
  </r>
  <r>
    <x v="2"/>
    <x v="0"/>
    <x v="3"/>
    <x v="0"/>
    <x v="1"/>
    <x v="2"/>
    <x v="25"/>
    <x v="118"/>
    <x v="0"/>
    <m/>
  </r>
  <r>
    <x v="2"/>
    <x v="0"/>
    <x v="3"/>
    <x v="0"/>
    <x v="1"/>
    <x v="2"/>
    <x v="17"/>
    <x v="103"/>
    <x v="0"/>
    <n v="-369289.01"/>
  </r>
  <r>
    <x v="2"/>
    <x v="0"/>
    <x v="3"/>
    <x v="0"/>
    <x v="1"/>
    <x v="2"/>
    <x v="0"/>
    <x v="104"/>
    <x v="0"/>
    <n v="220000"/>
  </r>
  <r>
    <x v="2"/>
    <x v="0"/>
    <x v="3"/>
    <x v="0"/>
    <x v="0"/>
    <x v="0"/>
    <x v="4"/>
    <x v="6"/>
    <x v="0"/>
    <n v="3600000"/>
  </r>
  <r>
    <x v="2"/>
    <x v="0"/>
    <x v="3"/>
    <x v="0"/>
    <x v="0"/>
    <x v="0"/>
    <x v="4"/>
    <x v="7"/>
    <x v="0"/>
    <m/>
  </r>
  <r>
    <x v="2"/>
    <x v="0"/>
    <x v="3"/>
    <x v="0"/>
    <x v="0"/>
    <x v="0"/>
    <x v="4"/>
    <x v="8"/>
    <x v="0"/>
    <n v="300000"/>
  </r>
  <r>
    <x v="2"/>
    <x v="0"/>
    <x v="3"/>
    <x v="0"/>
    <x v="0"/>
    <x v="0"/>
    <x v="4"/>
    <x v="9"/>
    <x v="0"/>
    <n v="36000"/>
  </r>
  <r>
    <x v="2"/>
    <x v="0"/>
    <x v="3"/>
    <x v="0"/>
    <x v="0"/>
    <x v="0"/>
    <x v="4"/>
    <x v="10"/>
    <x v="0"/>
    <n v="300000"/>
  </r>
  <r>
    <x v="2"/>
    <x v="0"/>
    <x v="3"/>
    <x v="0"/>
    <x v="0"/>
    <x v="0"/>
    <x v="4"/>
    <x v="11"/>
    <x v="0"/>
    <n v="150000"/>
  </r>
  <r>
    <x v="2"/>
    <x v="0"/>
    <x v="3"/>
    <x v="0"/>
    <x v="0"/>
    <x v="0"/>
    <x v="4"/>
    <x v="12"/>
    <x v="0"/>
    <n v="2400000"/>
  </r>
  <r>
    <x v="2"/>
    <x v="0"/>
    <x v="3"/>
    <x v="0"/>
    <x v="0"/>
    <x v="0"/>
    <x v="4"/>
    <x v="134"/>
    <x v="0"/>
    <m/>
  </r>
  <r>
    <x v="2"/>
    <x v="0"/>
    <x v="3"/>
    <x v="0"/>
    <x v="0"/>
    <x v="0"/>
    <x v="4"/>
    <x v="56"/>
    <x v="0"/>
    <m/>
  </r>
  <r>
    <x v="2"/>
    <x v="0"/>
    <x v="3"/>
    <x v="0"/>
    <x v="0"/>
    <x v="0"/>
    <x v="4"/>
    <x v="13"/>
    <x v="0"/>
    <n v="18792"/>
  </r>
  <r>
    <x v="2"/>
    <x v="0"/>
    <x v="3"/>
    <x v="0"/>
    <x v="0"/>
    <x v="0"/>
    <x v="4"/>
    <x v="14"/>
    <x v="0"/>
    <n v="432000"/>
  </r>
  <r>
    <x v="2"/>
    <x v="0"/>
    <x v="3"/>
    <x v="0"/>
    <x v="0"/>
    <x v="0"/>
    <x v="4"/>
    <x v="15"/>
    <x v="0"/>
    <n v="144000"/>
  </r>
  <r>
    <x v="2"/>
    <x v="0"/>
    <x v="3"/>
    <x v="0"/>
    <x v="0"/>
    <x v="0"/>
    <x v="4"/>
    <x v="113"/>
    <x v="0"/>
    <m/>
  </r>
  <r>
    <x v="2"/>
    <x v="0"/>
    <x v="3"/>
    <x v="0"/>
    <x v="0"/>
    <x v="0"/>
    <x v="9"/>
    <x v="114"/>
    <x v="0"/>
    <n v="2217052"/>
  </r>
  <r>
    <x v="2"/>
    <x v="0"/>
    <x v="3"/>
    <x v="0"/>
    <x v="0"/>
    <x v="0"/>
    <x v="9"/>
    <x v="30"/>
    <x v="0"/>
    <m/>
  </r>
  <r>
    <x v="2"/>
    <x v="0"/>
    <x v="3"/>
    <x v="0"/>
    <x v="0"/>
    <x v="0"/>
    <x v="9"/>
    <x v="110"/>
    <x v="0"/>
    <m/>
  </r>
  <r>
    <x v="2"/>
    <x v="0"/>
    <x v="3"/>
    <x v="0"/>
    <x v="0"/>
    <x v="0"/>
    <x v="5"/>
    <x v="70"/>
    <x v="0"/>
    <m/>
  </r>
  <r>
    <x v="2"/>
    <x v="0"/>
    <x v="3"/>
    <x v="0"/>
    <x v="0"/>
    <x v="0"/>
    <x v="5"/>
    <x v="102"/>
    <x v="0"/>
    <m/>
  </r>
  <r>
    <x v="2"/>
    <x v="0"/>
    <x v="3"/>
    <x v="0"/>
    <x v="0"/>
    <x v="0"/>
    <x v="5"/>
    <x v="71"/>
    <x v="0"/>
    <n v="91586"/>
  </r>
  <r>
    <x v="2"/>
    <x v="0"/>
    <x v="3"/>
    <x v="0"/>
    <x v="0"/>
    <x v="0"/>
    <x v="5"/>
    <x v="78"/>
    <x v="0"/>
    <m/>
  </r>
  <r>
    <x v="2"/>
    <x v="0"/>
    <x v="3"/>
    <x v="0"/>
    <x v="0"/>
    <x v="0"/>
    <x v="6"/>
    <x v="17"/>
    <x v="0"/>
    <n v="800000"/>
  </r>
  <r>
    <x v="2"/>
    <x v="0"/>
    <x v="3"/>
    <x v="0"/>
    <x v="0"/>
    <x v="0"/>
    <x v="0"/>
    <x v="79"/>
    <x v="0"/>
    <m/>
  </r>
  <r>
    <x v="2"/>
    <x v="0"/>
    <x v="3"/>
    <x v="0"/>
    <x v="0"/>
    <x v="0"/>
    <x v="0"/>
    <x v="80"/>
    <x v="0"/>
    <n v="2093097"/>
  </r>
  <r>
    <x v="2"/>
    <x v="0"/>
    <x v="3"/>
    <x v="0"/>
    <x v="0"/>
    <x v="0"/>
    <x v="0"/>
    <x v="84"/>
    <x v="0"/>
    <n v="1590000"/>
  </r>
  <r>
    <x v="2"/>
    <x v="0"/>
    <x v="3"/>
    <x v="0"/>
    <x v="0"/>
    <x v="0"/>
    <x v="0"/>
    <x v="107"/>
    <x v="0"/>
    <m/>
  </r>
  <r>
    <x v="2"/>
    <x v="0"/>
    <x v="3"/>
    <x v="0"/>
    <x v="0"/>
    <x v="0"/>
    <x v="0"/>
    <x v="115"/>
    <x v="0"/>
    <m/>
  </r>
  <r>
    <x v="2"/>
    <x v="0"/>
    <x v="3"/>
    <x v="0"/>
    <x v="0"/>
    <x v="0"/>
    <x v="0"/>
    <x v="108"/>
    <x v="0"/>
    <m/>
  </r>
  <r>
    <x v="2"/>
    <x v="0"/>
    <x v="3"/>
    <x v="0"/>
    <x v="0"/>
    <x v="0"/>
    <x v="0"/>
    <x v="109"/>
    <x v="0"/>
    <m/>
  </r>
  <r>
    <x v="2"/>
    <x v="0"/>
    <x v="3"/>
    <x v="0"/>
    <x v="0"/>
    <x v="0"/>
    <x v="0"/>
    <x v="116"/>
    <x v="0"/>
    <m/>
  </r>
  <r>
    <x v="2"/>
    <x v="0"/>
    <x v="3"/>
    <x v="0"/>
    <x v="0"/>
    <x v="0"/>
    <x v="12"/>
    <x v="81"/>
    <x v="0"/>
    <m/>
  </r>
  <r>
    <x v="2"/>
    <x v="0"/>
    <x v="3"/>
    <x v="0"/>
    <x v="0"/>
    <x v="0"/>
    <x v="12"/>
    <x v="82"/>
    <x v="0"/>
    <m/>
  </r>
  <r>
    <x v="2"/>
    <x v="0"/>
    <x v="3"/>
    <x v="0"/>
    <x v="0"/>
    <x v="0"/>
    <x v="12"/>
    <x v="83"/>
    <x v="0"/>
    <m/>
  </r>
  <r>
    <x v="2"/>
    <x v="0"/>
    <x v="3"/>
    <x v="0"/>
    <x v="0"/>
    <x v="0"/>
    <x v="12"/>
    <x v="84"/>
    <x v="0"/>
    <m/>
  </r>
  <r>
    <x v="2"/>
    <x v="0"/>
    <x v="3"/>
    <x v="0"/>
    <x v="0"/>
    <x v="0"/>
    <x v="19"/>
    <x v="100"/>
    <x v="0"/>
    <m/>
  </r>
  <r>
    <x v="2"/>
    <x v="0"/>
    <x v="3"/>
    <x v="0"/>
    <x v="0"/>
    <x v="0"/>
    <x v="16"/>
    <x v="86"/>
    <x v="0"/>
    <n v="740604"/>
  </r>
  <r>
    <x v="2"/>
    <x v="0"/>
    <x v="3"/>
    <x v="0"/>
    <x v="0"/>
    <x v="0"/>
    <x v="16"/>
    <x v="117"/>
    <x v="0"/>
    <n v="106890"/>
  </r>
  <r>
    <x v="2"/>
    <x v="0"/>
    <x v="3"/>
    <x v="0"/>
    <x v="0"/>
    <x v="0"/>
    <x v="22"/>
    <x v="105"/>
    <x v="0"/>
    <n v="1692000"/>
  </r>
  <r>
    <x v="2"/>
    <x v="0"/>
    <x v="3"/>
    <x v="0"/>
    <x v="0"/>
    <x v="0"/>
    <x v="2"/>
    <x v="87"/>
    <x v="0"/>
    <n v="164280"/>
  </r>
  <r>
    <x v="2"/>
    <x v="0"/>
    <x v="3"/>
    <x v="0"/>
    <x v="0"/>
    <x v="0"/>
    <x v="2"/>
    <x v="88"/>
    <x v="0"/>
    <m/>
  </r>
  <r>
    <x v="2"/>
    <x v="0"/>
    <x v="3"/>
    <x v="0"/>
    <x v="0"/>
    <x v="0"/>
    <x v="2"/>
    <x v="89"/>
    <x v="0"/>
    <n v="912000"/>
  </r>
  <r>
    <x v="2"/>
    <x v="0"/>
    <x v="3"/>
    <x v="0"/>
    <x v="0"/>
    <x v="0"/>
    <x v="2"/>
    <x v="90"/>
    <x v="0"/>
    <n v="343990"/>
  </r>
  <r>
    <x v="2"/>
    <x v="0"/>
    <x v="3"/>
    <x v="0"/>
    <x v="0"/>
    <x v="0"/>
    <x v="2"/>
    <x v="91"/>
    <x v="0"/>
    <n v="260000"/>
  </r>
  <r>
    <x v="2"/>
    <x v="0"/>
    <x v="3"/>
    <x v="0"/>
    <x v="0"/>
    <x v="0"/>
    <x v="2"/>
    <x v="92"/>
    <x v="0"/>
    <m/>
  </r>
  <r>
    <x v="2"/>
    <x v="0"/>
    <x v="3"/>
    <x v="0"/>
    <x v="0"/>
    <x v="0"/>
    <x v="2"/>
    <x v="136"/>
    <x v="0"/>
    <n v="247700"/>
  </r>
  <r>
    <x v="2"/>
    <x v="0"/>
    <x v="3"/>
    <x v="0"/>
    <x v="0"/>
    <x v="0"/>
    <x v="2"/>
    <x v="93"/>
    <x v="0"/>
    <m/>
  </r>
  <r>
    <x v="2"/>
    <x v="0"/>
    <x v="3"/>
    <x v="0"/>
    <x v="0"/>
    <x v="0"/>
    <x v="2"/>
    <x v="84"/>
    <x v="0"/>
    <n v="89610"/>
  </r>
  <r>
    <x v="2"/>
    <x v="0"/>
    <x v="3"/>
    <x v="0"/>
    <x v="0"/>
    <x v="7"/>
    <x v="4"/>
    <x v="119"/>
    <x v="0"/>
    <n v="1715423"/>
  </r>
  <r>
    <x v="2"/>
    <x v="0"/>
    <x v="3"/>
    <x v="0"/>
    <x v="0"/>
    <x v="7"/>
    <x v="4"/>
    <x v="120"/>
    <x v="0"/>
    <n v="24840"/>
  </r>
  <r>
    <x v="2"/>
    <x v="0"/>
    <x v="3"/>
    <x v="0"/>
    <x v="0"/>
    <x v="7"/>
    <x v="4"/>
    <x v="121"/>
    <x v="0"/>
    <n v="145023"/>
  </r>
  <r>
    <x v="2"/>
    <x v="0"/>
    <x v="3"/>
    <x v="0"/>
    <x v="0"/>
    <x v="7"/>
    <x v="4"/>
    <x v="122"/>
    <x v="0"/>
    <n v="-34839"/>
  </r>
  <r>
    <x v="2"/>
    <x v="0"/>
    <x v="3"/>
    <x v="0"/>
    <x v="0"/>
    <x v="7"/>
    <x v="4"/>
    <x v="123"/>
    <x v="0"/>
    <n v="111041"/>
  </r>
  <r>
    <x v="2"/>
    <x v="0"/>
    <x v="3"/>
    <x v="0"/>
    <x v="0"/>
    <x v="7"/>
    <x v="4"/>
    <x v="124"/>
    <x v="0"/>
    <n v="71475"/>
  </r>
  <r>
    <x v="2"/>
    <x v="0"/>
    <x v="3"/>
    <x v="0"/>
    <x v="0"/>
    <x v="7"/>
    <x v="4"/>
    <x v="135"/>
    <x v="0"/>
    <m/>
  </r>
  <r>
    <x v="2"/>
    <x v="0"/>
    <x v="3"/>
    <x v="0"/>
    <x v="0"/>
    <x v="7"/>
    <x v="4"/>
    <x v="125"/>
    <x v="0"/>
    <n v="666667"/>
  </r>
  <r>
    <x v="2"/>
    <x v="0"/>
    <x v="3"/>
    <x v="0"/>
    <x v="0"/>
    <x v="7"/>
    <x v="4"/>
    <x v="126"/>
    <x v="0"/>
    <m/>
  </r>
  <r>
    <x v="2"/>
    <x v="0"/>
    <x v="3"/>
    <x v="0"/>
    <x v="0"/>
    <x v="7"/>
    <x v="4"/>
    <x v="127"/>
    <x v="0"/>
    <n v="8787"/>
  </r>
  <r>
    <x v="2"/>
    <x v="0"/>
    <x v="3"/>
    <x v="0"/>
    <x v="0"/>
    <x v="7"/>
    <x v="4"/>
    <x v="128"/>
    <x v="0"/>
    <n v="202000"/>
  </r>
  <r>
    <x v="2"/>
    <x v="0"/>
    <x v="3"/>
    <x v="0"/>
    <x v="0"/>
    <x v="7"/>
    <x v="4"/>
    <x v="129"/>
    <x v="0"/>
    <n v="67333"/>
  </r>
  <r>
    <x v="2"/>
    <x v="0"/>
    <x v="3"/>
    <x v="0"/>
    <x v="0"/>
    <x v="7"/>
    <x v="4"/>
    <x v="130"/>
    <x v="0"/>
    <m/>
  </r>
  <r>
    <x v="2"/>
    <x v="0"/>
    <x v="3"/>
    <x v="0"/>
    <x v="0"/>
    <x v="7"/>
    <x v="2"/>
    <x v="131"/>
    <x v="0"/>
    <m/>
  </r>
  <r>
    <x v="2"/>
    <x v="0"/>
    <x v="3"/>
    <x v="0"/>
    <x v="0"/>
    <x v="1"/>
    <x v="7"/>
    <x v="34"/>
    <x v="0"/>
    <n v="62940"/>
  </r>
  <r>
    <x v="2"/>
    <x v="0"/>
    <x v="3"/>
    <x v="0"/>
    <x v="0"/>
    <x v="1"/>
    <x v="7"/>
    <x v="20"/>
    <x v="0"/>
    <n v="421798"/>
  </r>
  <r>
    <x v="2"/>
    <x v="0"/>
    <x v="3"/>
    <x v="0"/>
    <x v="0"/>
    <x v="1"/>
    <x v="7"/>
    <x v="101"/>
    <x v="0"/>
    <m/>
  </r>
  <r>
    <x v="2"/>
    <x v="0"/>
    <x v="3"/>
    <x v="0"/>
    <x v="0"/>
    <x v="1"/>
    <x v="7"/>
    <x v="55"/>
    <x v="0"/>
    <m/>
  </r>
  <r>
    <x v="2"/>
    <x v="0"/>
    <x v="3"/>
    <x v="0"/>
    <x v="0"/>
    <x v="1"/>
    <x v="8"/>
    <x v="22"/>
    <x v="0"/>
    <n v="141427"/>
  </r>
  <r>
    <x v="2"/>
    <x v="0"/>
    <x v="3"/>
    <x v="0"/>
    <x v="0"/>
    <x v="1"/>
    <x v="8"/>
    <x v="94"/>
    <x v="0"/>
    <n v="191519.29"/>
  </r>
  <r>
    <x v="2"/>
    <x v="0"/>
    <x v="3"/>
    <x v="0"/>
    <x v="0"/>
    <x v="1"/>
    <x v="8"/>
    <x v="95"/>
    <x v="0"/>
    <m/>
  </r>
  <r>
    <x v="2"/>
    <x v="0"/>
    <x v="3"/>
    <x v="0"/>
    <x v="0"/>
    <x v="1"/>
    <x v="8"/>
    <x v="77"/>
    <x v="0"/>
    <m/>
  </r>
  <r>
    <x v="2"/>
    <x v="0"/>
    <x v="3"/>
    <x v="0"/>
    <x v="0"/>
    <x v="1"/>
    <x v="8"/>
    <x v="4"/>
    <x v="0"/>
    <n v="823796.29"/>
  </r>
  <r>
    <x v="2"/>
    <x v="0"/>
    <x v="3"/>
    <x v="0"/>
    <x v="0"/>
    <x v="6"/>
    <x v="23"/>
    <x v="112"/>
    <x v="0"/>
    <m/>
  </r>
  <r>
    <x v="2"/>
    <x v="0"/>
    <x v="3"/>
    <x v="0"/>
    <x v="2"/>
    <x v="3"/>
    <x v="3"/>
    <x v="96"/>
    <x v="0"/>
    <m/>
  </r>
  <r>
    <x v="2"/>
    <x v="0"/>
    <x v="3"/>
    <x v="0"/>
    <x v="2"/>
    <x v="3"/>
    <x v="3"/>
    <x v="97"/>
    <x v="0"/>
    <n v="3184739.5"/>
  </r>
  <r>
    <x v="2"/>
    <x v="0"/>
    <x v="3"/>
    <x v="0"/>
    <x v="2"/>
    <x v="3"/>
    <x v="3"/>
    <x v="98"/>
    <x v="0"/>
    <m/>
  </r>
  <r>
    <x v="2"/>
    <x v="0"/>
    <x v="3"/>
    <x v="0"/>
    <x v="2"/>
    <x v="3"/>
    <x v="3"/>
    <x v="99"/>
    <x v="0"/>
    <n v="18281662"/>
  </r>
  <r>
    <x v="2"/>
    <x v="0"/>
    <x v="3"/>
    <x v="0"/>
    <x v="2"/>
    <x v="3"/>
    <x v="26"/>
    <x v="137"/>
    <x v="0"/>
    <m/>
  </r>
  <r>
    <x v="2"/>
    <x v="0"/>
    <x v="3"/>
    <x v="0"/>
    <x v="2"/>
    <x v="3"/>
    <x v="20"/>
    <x v="49"/>
    <x v="0"/>
    <n v="1664023"/>
  </r>
  <r>
    <x v="2"/>
    <x v="0"/>
    <x v="3"/>
    <x v="0"/>
    <x v="2"/>
    <x v="3"/>
    <x v="20"/>
    <x v="111"/>
    <x v="0"/>
    <n v="45000"/>
  </r>
  <r>
    <x v="2"/>
    <x v="0"/>
    <x v="3"/>
    <x v="0"/>
    <x v="2"/>
    <x v="3"/>
    <x v="21"/>
    <x v="50"/>
    <x v="0"/>
    <m/>
  </r>
  <r>
    <x v="2"/>
    <x v="0"/>
    <x v="3"/>
    <x v="0"/>
    <x v="2"/>
    <x v="3"/>
    <x v="21"/>
    <x v="132"/>
    <x v="0"/>
    <m/>
  </r>
  <r>
    <x v="3"/>
    <x v="0"/>
    <x v="3"/>
    <x v="0"/>
    <x v="1"/>
    <x v="2"/>
    <x v="24"/>
    <x v="63"/>
    <x v="0"/>
    <n v="36734003.490000002"/>
  </r>
  <r>
    <x v="3"/>
    <x v="0"/>
    <x v="3"/>
    <x v="0"/>
    <x v="1"/>
    <x v="5"/>
    <x v="11"/>
    <x v="64"/>
    <x v="0"/>
    <n v="-696.49"/>
  </r>
  <r>
    <x v="3"/>
    <x v="0"/>
    <x v="3"/>
    <x v="0"/>
    <x v="1"/>
    <x v="5"/>
    <x v="14"/>
    <x v="66"/>
    <x v="0"/>
    <m/>
  </r>
  <r>
    <x v="3"/>
    <x v="0"/>
    <x v="3"/>
    <x v="0"/>
    <x v="1"/>
    <x v="5"/>
    <x v="15"/>
    <x v="69"/>
    <x v="0"/>
    <n v="483143.01"/>
  </r>
  <r>
    <x v="3"/>
    <x v="0"/>
    <x v="3"/>
    <x v="0"/>
    <x v="1"/>
    <x v="2"/>
    <x v="25"/>
    <x v="74"/>
    <x v="0"/>
    <n v="-330252.09999999998"/>
  </r>
  <r>
    <x v="3"/>
    <x v="0"/>
    <x v="3"/>
    <x v="0"/>
    <x v="1"/>
    <x v="2"/>
    <x v="25"/>
    <x v="118"/>
    <x v="0"/>
    <n v="-213694.03"/>
  </r>
  <r>
    <x v="3"/>
    <x v="0"/>
    <x v="3"/>
    <x v="0"/>
    <x v="1"/>
    <x v="2"/>
    <x v="17"/>
    <x v="103"/>
    <x v="0"/>
    <m/>
  </r>
  <r>
    <x v="3"/>
    <x v="0"/>
    <x v="3"/>
    <x v="0"/>
    <x v="1"/>
    <x v="2"/>
    <x v="0"/>
    <x v="104"/>
    <x v="0"/>
    <n v="195000"/>
  </r>
  <r>
    <x v="3"/>
    <x v="0"/>
    <x v="3"/>
    <x v="0"/>
    <x v="0"/>
    <x v="0"/>
    <x v="4"/>
    <x v="6"/>
    <x v="0"/>
    <n v="5100000"/>
  </r>
  <r>
    <x v="3"/>
    <x v="0"/>
    <x v="3"/>
    <x v="0"/>
    <x v="0"/>
    <x v="0"/>
    <x v="4"/>
    <x v="7"/>
    <x v="0"/>
    <n v="106454"/>
  </r>
  <r>
    <x v="3"/>
    <x v="0"/>
    <x v="3"/>
    <x v="0"/>
    <x v="0"/>
    <x v="0"/>
    <x v="4"/>
    <x v="8"/>
    <x v="0"/>
    <n v="433871"/>
  </r>
  <r>
    <x v="3"/>
    <x v="0"/>
    <x v="3"/>
    <x v="0"/>
    <x v="0"/>
    <x v="0"/>
    <x v="4"/>
    <x v="9"/>
    <x v="0"/>
    <n v="52065"/>
  </r>
  <r>
    <x v="3"/>
    <x v="0"/>
    <x v="3"/>
    <x v="0"/>
    <x v="0"/>
    <x v="0"/>
    <x v="4"/>
    <x v="10"/>
    <x v="0"/>
    <n v="433871"/>
  </r>
  <r>
    <x v="3"/>
    <x v="0"/>
    <x v="3"/>
    <x v="0"/>
    <x v="0"/>
    <x v="0"/>
    <x v="4"/>
    <x v="11"/>
    <x v="0"/>
    <n v="212500"/>
  </r>
  <r>
    <x v="3"/>
    <x v="0"/>
    <x v="3"/>
    <x v="0"/>
    <x v="0"/>
    <x v="0"/>
    <x v="4"/>
    <x v="12"/>
    <x v="0"/>
    <n v="2400000"/>
  </r>
  <r>
    <x v="3"/>
    <x v="0"/>
    <x v="3"/>
    <x v="0"/>
    <x v="0"/>
    <x v="0"/>
    <x v="4"/>
    <x v="134"/>
    <x v="0"/>
    <m/>
  </r>
  <r>
    <x v="3"/>
    <x v="0"/>
    <x v="3"/>
    <x v="0"/>
    <x v="0"/>
    <x v="0"/>
    <x v="4"/>
    <x v="56"/>
    <x v="0"/>
    <m/>
  </r>
  <r>
    <x v="3"/>
    <x v="0"/>
    <x v="3"/>
    <x v="0"/>
    <x v="0"/>
    <x v="0"/>
    <x v="4"/>
    <x v="13"/>
    <x v="0"/>
    <n v="26622"/>
  </r>
  <r>
    <x v="3"/>
    <x v="0"/>
    <x v="3"/>
    <x v="0"/>
    <x v="0"/>
    <x v="0"/>
    <x v="4"/>
    <x v="14"/>
    <x v="0"/>
    <n v="432000"/>
  </r>
  <r>
    <x v="3"/>
    <x v="0"/>
    <x v="3"/>
    <x v="0"/>
    <x v="0"/>
    <x v="0"/>
    <x v="4"/>
    <x v="15"/>
    <x v="0"/>
    <n v="204000"/>
  </r>
  <r>
    <x v="3"/>
    <x v="0"/>
    <x v="3"/>
    <x v="0"/>
    <x v="0"/>
    <x v="0"/>
    <x v="4"/>
    <x v="113"/>
    <x v="0"/>
    <m/>
  </r>
  <r>
    <x v="3"/>
    <x v="0"/>
    <x v="3"/>
    <x v="0"/>
    <x v="0"/>
    <x v="0"/>
    <x v="9"/>
    <x v="114"/>
    <x v="0"/>
    <n v="908526"/>
  </r>
  <r>
    <x v="3"/>
    <x v="0"/>
    <x v="3"/>
    <x v="0"/>
    <x v="0"/>
    <x v="0"/>
    <x v="9"/>
    <x v="30"/>
    <x v="0"/>
    <n v="635968"/>
  </r>
  <r>
    <x v="3"/>
    <x v="0"/>
    <x v="3"/>
    <x v="0"/>
    <x v="0"/>
    <x v="0"/>
    <x v="9"/>
    <x v="110"/>
    <x v="0"/>
    <m/>
  </r>
  <r>
    <x v="3"/>
    <x v="0"/>
    <x v="3"/>
    <x v="0"/>
    <x v="0"/>
    <x v="0"/>
    <x v="5"/>
    <x v="70"/>
    <x v="0"/>
    <n v="448"/>
  </r>
  <r>
    <x v="3"/>
    <x v="0"/>
    <x v="3"/>
    <x v="0"/>
    <x v="0"/>
    <x v="0"/>
    <x v="5"/>
    <x v="102"/>
    <x v="0"/>
    <m/>
  </r>
  <r>
    <x v="3"/>
    <x v="0"/>
    <x v="3"/>
    <x v="0"/>
    <x v="0"/>
    <x v="0"/>
    <x v="5"/>
    <x v="71"/>
    <x v="0"/>
    <m/>
  </r>
  <r>
    <x v="3"/>
    <x v="0"/>
    <x v="3"/>
    <x v="0"/>
    <x v="0"/>
    <x v="0"/>
    <x v="5"/>
    <x v="78"/>
    <x v="0"/>
    <m/>
  </r>
  <r>
    <x v="3"/>
    <x v="0"/>
    <x v="3"/>
    <x v="0"/>
    <x v="0"/>
    <x v="0"/>
    <x v="6"/>
    <x v="17"/>
    <x v="0"/>
    <n v="800000"/>
  </r>
  <r>
    <x v="3"/>
    <x v="0"/>
    <x v="3"/>
    <x v="0"/>
    <x v="0"/>
    <x v="0"/>
    <x v="0"/>
    <x v="79"/>
    <x v="0"/>
    <m/>
  </r>
  <r>
    <x v="3"/>
    <x v="0"/>
    <x v="3"/>
    <x v="0"/>
    <x v="0"/>
    <x v="0"/>
    <x v="0"/>
    <x v="80"/>
    <x v="0"/>
    <n v="1602027"/>
  </r>
  <r>
    <x v="3"/>
    <x v="0"/>
    <x v="3"/>
    <x v="0"/>
    <x v="0"/>
    <x v="0"/>
    <x v="0"/>
    <x v="84"/>
    <x v="0"/>
    <n v="250000"/>
  </r>
  <r>
    <x v="3"/>
    <x v="0"/>
    <x v="3"/>
    <x v="0"/>
    <x v="0"/>
    <x v="0"/>
    <x v="0"/>
    <x v="107"/>
    <x v="0"/>
    <m/>
  </r>
  <r>
    <x v="3"/>
    <x v="0"/>
    <x v="3"/>
    <x v="0"/>
    <x v="0"/>
    <x v="0"/>
    <x v="0"/>
    <x v="115"/>
    <x v="0"/>
    <m/>
  </r>
  <r>
    <x v="3"/>
    <x v="0"/>
    <x v="3"/>
    <x v="0"/>
    <x v="0"/>
    <x v="0"/>
    <x v="0"/>
    <x v="138"/>
    <x v="0"/>
    <n v="134058"/>
  </r>
  <r>
    <x v="3"/>
    <x v="0"/>
    <x v="3"/>
    <x v="0"/>
    <x v="0"/>
    <x v="0"/>
    <x v="0"/>
    <x v="108"/>
    <x v="0"/>
    <m/>
  </r>
  <r>
    <x v="3"/>
    <x v="0"/>
    <x v="3"/>
    <x v="0"/>
    <x v="0"/>
    <x v="0"/>
    <x v="0"/>
    <x v="109"/>
    <x v="0"/>
    <m/>
  </r>
  <r>
    <x v="3"/>
    <x v="0"/>
    <x v="3"/>
    <x v="0"/>
    <x v="0"/>
    <x v="0"/>
    <x v="0"/>
    <x v="116"/>
    <x v="0"/>
    <m/>
  </r>
  <r>
    <x v="3"/>
    <x v="0"/>
    <x v="3"/>
    <x v="0"/>
    <x v="0"/>
    <x v="0"/>
    <x v="12"/>
    <x v="81"/>
    <x v="0"/>
    <m/>
  </r>
  <r>
    <x v="3"/>
    <x v="0"/>
    <x v="3"/>
    <x v="0"/>
    <x v="0"/>
    <x v="0"/>
    <x v="12"/>
    <x v="82"/>
    <x v="0"/>
    <m/>
  </r>
  <r>
    <x v="3"/>
    <x v="0"/>
    <x v="3"/>
    <x v="0"/>
    <x v="0"/>
    <x v="0"/>
    <x v="12"/>
    <x v="83"/>
    <x v="0"/>
    <m/>
  </r>
  <r>
    <x v="3"/>
    <x v="0"/>
    <x v="3"/>
    <x v="0"/>
    <x v="0"/>
    <x v="0"/>
    <x v="12"/>
    <x v="84"/>
    <x v="0"/>
    <m/>
  </r>
  <r>
    <x v="3"/>
    <x v="0"/>
    <x v="3"/>
    <x v="0"/>
    <x v="0"/>
    <x v="0"/>
    <x v="19"/>
    <x v="100"/>
    <x v="0"/>
    <m/>
  </r>
  <r>
    <x v="3"/>
    <x v="0"/>
    <x v="3"/>
    <x v="0"/>
    <x v="0"/>
    <x v="0"/>
    <x v="19"/>
    <x v="139"/>
    <x v="0"/>
    <n v="259980"/>
  </r>
  <r>
    <x v="3"/>
    <x v="0"/>
    <x v="3"/>
    <x v="0"/>
    <x v="0"/>
    <x v="0"/>
    <x v="19"/>
    <x v="140"/>
    <x v="0"/>
    <n v="459001"/>
  </r>
  <r>
    <x v="3"/>
    <x v="0"/>
    <x v="3"/>
    <x v="0"/>
    <x v="0"/>
    <x v="0"/>
    <x v="16"/>
    <x v="86"/>
    <x v="0"/>
    <m/>
  </r>
  <r>
    <x v="3"/>
    <x v="0"/>
    <x v="3"/>
    <x v="0"/>
    <x v="0"/>
    <x v="0"/>
    <x v="16"/>
    <x v="117"/>
    <x v="0"/>
    <n v="86000"/>
  </r>
  <r>
    <x v="3"/>
    <x v="0"/>
    <x v="3"/>
    <x v="0"/>
    <x v="0"/>
    <x v="0"/>
    <x v="22"/>
    <x v="105"/>
    <x v="0"/>
    <m/>
  </r>
  <r>
    <x v="3"/>
    <x v="0"/>
    <x v="3"/>
    <x v="0"/>
    <x v="0"/>
    <x v="0"/>
    <x v="2"/>
    <x v="87"/>
    <x v="0"/>
    <n v="1224646"/>
  </r>
  <r>
    <x v="3"/>
    <x v="0"/>
    <x v="3"/>
    <x v="0"/>
    <x v="0"/>
    <x v="0"/>
    <x v="2"/>
    <x v="88"/>
    <x v="0"/>
    <m/>
  </r>
  <r>
    <x v="3"/>
    <x v="0"/>
    <x v="3"/>
    <x v="0"/>
    <x v="0"/>
    <x v="0"/>
    <x v="2"/>
    <x v="89"/>
    <x v="0"/>
    <n v="1222000"/>
  </r>
  <r>
    <x v="3"/>
    <x v="0"/>
    <x v="3"/>
    <x v="0"/>
    <x v="0"/>
    <x v="0"/>
    <x v="2"/>
    <x v="90"/>
    <x v="0"/>
    <m/>
  </r>
  <r>
    <x v="3"/>
    <x v="0"/>
    <x v="3"/>
    <x v="0"/>
    <x v="0"/>
    <x v="0"/>
    <x v="2"/>
    <x v="91"/>
    <x v="0"/>
    <n v="26790"/>
  </r>
  <r>
    <x v="3"/>
    <x v="0"/>
    <x v="3"/>
    <x v="0"/>
    <x v="0"/>
    <x v="0"/>
    <x v="2"/>
    <x v="92"/>
    <x v="0"/>
    <m/>
  </r>
  <r>
    <x v="3"/>
    <x v="0"/>
    <x v="3"/>
    <x v="0"/>
    <x v="0"/>
    <x v="0"/>
    <x v="2"/>
    <x v="136"/>
    <x v="0"/>
    <n v="239800"/>
  </r>
  <r>
    <x v="3"/>
    <x v="0"/>
    <x v="3"/>
    <x v="0"/>
    <x v="0"/>
    <x v="0"/>
    <x v="2"/>
    <x v="93"/>
    <x v="0"/>
    <m/>
  </r>
  <r>
    <x v="3"/>
    <x v="0"/>
    <x v="3"/>
    <x v="0"/>
    <x v="0"/>
    <x v="0"/>
    <x v="2"/>
    <x v="84"/>
    <x v="0"/>
    <n v="16600"/>
  </r>
  <r>
    <x v="3"/>
    <x v="0"/>
    <x v="3"/>
    <x v="0"/>
    <x v="0"/>
    <x v="7"/>
    <x v="4"/>
    <x v="119"/>
    <x v="0"/>
    <n v="2000000"/>
  </r>
  <r>
    <x v="3"/>
    <x v="0"/>
    <x v="3"/>
    <x v="0"/>
    <x v="0"/>
    <x v="7"/>
    <x v="4"/>
    <x v="120"/>
    <x v="0"/>
    <m/>
  </r>
  <r>
    <x v="3"/>
    <x v="0"/>
    <x v="3"/>
    <x v="0"/>
    <x v="0"/>
    <x v="7"/>
    <x v="4"/>
    <x v="121"/>
    <x v="0"/>
    <n v="166667"/>
  </r>
  <r>
    <x v="3"/>
    <x v="0"/>
    <x v="3"/>
    <x v="0"/>
    <x v="0"/>
    <x v="7"/>
    <x v="4"/>
    <x v="122"/>
    <x v="0"/>
    <n v="20000"/>
  </r>
  <r>
    <x v="3"/>
    <x v="0"/>
    <x v="3"/>
    <x v="0"/>
    <x v="0"/>
    <x v="7"/>
    <x v="4"/>
    <x v="123"/>
    <x v="0"/>
    <n v="166667"/>
  </r>
  <r>
    <x v="3"/>
    <x v="0"/>
    <x v="3"/>
    <x v="0"/>
    <x v="0"/>
    <x v="7"/>
    <x v="4"/>
    <x v="124"/>
    <x v="0"/>
    <n v="83333"/>
  </r>
  <r>
    <x v="3"/>
    <x v="0"/>
    <x v="3"/>
    <x v="0"/>
    <x v="0"/>
    <x v="7"/>
    <x v="4"/>
    <x v="135"/>
    <x v="0"/>
    <m/>
  </r>
  <r>
    <x v="3"/>
    <x v="0"/>
    <x v="3"/>
    <x v="0"/>
    <x v="0"/>
    <x v="7"/>
    <x v="4"/>
    <x v="125"/>
    <x v="0"/>
    <n v="1000000"/>
  </r>
  <r>
    <x v="3"/>
    <x v="0"/>
    <x v="3"/>
    <x v="0"/>
    <x v="0"/>
    <x v="7"/>
    <x v="4"/>
    <x v="126"/>
    <x v="0"/>
    <m/>
  </r>
  <r>
    <x v="3"/>
    <x v="0"/>
    <x v="3"/>
    <x v="0"/>
    <x v="0"/>
    <x v="7"/>
    <x v="4"/>
    <x v="127"/>
    <x v="0"/>
    <n v="10440"/>
  </r>
  <r>
    <x v="3"/>
    <x v="0"/>
    <x v="3"/>
    <x v="0"/>
    <x v="0"/>
    <x v="7"/>
    <x v="4"/>
    <x v="128"/>
    <x v="0"/>
    <n v="420000"/>
  </r>
  <r>
    <x v="3"/>
    <x v="0"/>
    <x v="3"/>
    <x v="0"/>
    <x v="0"/>
    <x v="7"/>
    <x v="4"/>
    <x v="129"/>
    <x v="0"/>
    <n v="80000"/>
  </r>
  <r>
    <x v="3"/>
    <x v="0"/>
    <x v="3"/>
    <x v="0"/>
    <x v="0"/>
    <x v="7"/>
    <x v="4"/>
    <x v="130"/>
    <x v="0"/>
    <m/>
  </r>
  <r>
    <x v="3"/>
    <x v="0"/>
    <x v="3"/>
    <x v="0"/>
    <x v="0"/>
    <x v="7"/>
    <x v="2"/>
    <x v="131"/>
    <x v="0"/>
    <m/>
  </r>
  <r>
    <x v="3"/>
    <x v="0"/>
    <x v="3"/>
    <x v="0"/>
    <x v="0"/>
    <x v="1"/>
    <x v="7"/>
    <x v="34"/>
    <x v="0"/>
    <n v="62940"/>
  </r>
  <r>
    <x v="3"/>
    <x v="0"/>
    <x v="3"/>
    <x v="0"/>
    <x v="0"/>
    <x v="1"/>
    <x v="7"/>
    <x v="20"/>
    <x v="0"/>
    <n v="423531"/>
  </r>
  <r>
    <x v="3"/>
    <x v="0"/>
    <x v="3"/>
    <x v="0"/>
    <x v="0"/>
    <x v="1"/>
    <x v="7"/>
    <x v="101"/>
    <x v="0"/>
    <m/>
  </r>
  <r>
    <x v="3"/>
    <x v="0"/>
    <x v="3"/>
    <x v="0"/>
    <x v="0"/>
    <x v="1"/>
    <x v="7"/>
    <x v="55"/>
    <x v="0"/>
    <m/>
  </r>
  <r>
    <x v="3"/>
    <x v="0"/>
    <x v="3"/>
    <x v="0"/>
    <x v="0"/>
    <x v="1"/>
    <x v="8"/>
    <x v="22"/>
    <x v="0"/>
    <n v="139783"/>
  </r>
  <r>
    <x v="3"/>
    <x v="0"/>
    <x v="3"/>
    <x v="0"/>
    <x v="0"/>
    <x v="1"/>
    <x v="8"/>
    <x v="94"/>
    <x v="0"/>
    <n v="2851.67"/>
  </r>
  <r>
    <x v="3"/>
    <x v="0"/>
    <x v="3"/>
    <x v="0"/>
    <x v="0"/>
    <x v="1"/>
    <x v="8"/>
    <x v="95"/>
    <x v="0"/>
    <m/>
  </r>
  <r>
    <x v="3"/>
    <x v="0"/>
    <x v="3"/>
    <x v="0"/>
    <x v="0"/>
    <x v="1"/>
    <x v="8"/>
    <x v="77"/>
    <x v="0"/>
    <m/>
  </r>
  <r>
    <x v="3"/>
    <x v="0"/>
    <x v="3"/>
    <x v="0"/>
    <x v="0"/>
    <x v="1"/>
    <x v="8"/>
    <x v="4"/>
    <x v="0"/>
    <n v="94799.31"/>
  </r>
  <r>
    <x v="3"/>
    <x v="0"/>
    <x v="3"/>
    <x v="0"/>
    <x v="0"/>
    <x v="6"/>
    <x v="23"/>
    <x v="112"/>
    <x v="0"/>
    <m/>
  </r>
  <r>
    <x v="3"/>
    <x v="0"/>
    <x v="3"/>
    <x v="0"/>
    <x v="2"/>
    <x v="3"/>
    <x v="3"/>
    <x v="96"/>
    <x v="0"/>
    <m/>
  </r>
  <r>
    <x v="3"/>
    <x v="0"/>
    <x v="3"/>
    <x v="0"/>
    <x v="2"/>
    <x v="3"/>
    <x v="3"/>
    <x v="97"/>
    <x v="0"/>
    <n v="1404345"/>
  </r>
  <r>
    <x v="3"/>
    <x v="0"/>
    <x v="3"/>
    <x v="0"/>
    <x v="2"/>
    <x v="3"/>
    <x v="3"/>
    <x v="98"/>
    <x v="0"/>
    <m/>
  </r>
  <r>
    <x v="3"/>
    <x v="0"/>
    <x v="3"/>
    <x v="0"/>
    <x v="2"/>
    <x v="3"/>
    <x v="3"/>
    <x v="99"/>
    <x v="0"/>
    <n v="11336480"/>
  </r>
  <r>
    <x v="3"/>
    <x v="0"/>
    <x v="3"/>
    <x v="0"/>
    <x v="2"/>
    <x v="3"/>
    <x v="26"/>
    <x v="137"/>
    <x v="0"/>
    <m/>
  </r>
  <r>
    <x v="3"/>
    <x v="0"/>
    <x v="3"/>
    <x v="0"/>
    <x v="2"/>
    <x v="3"/>
    <x v="20"/>
    <x v="49"/>
    <x v="0"/>
    <n v="2445090"/>
  </r>
  <r>
    <x v="3"/>
    <x v="0"/>
    <x v="3"/>
    <x v="0"/>
    <x v="2"/>
    <x v="3"/>
    <x v="20"/>
    <x v="111"/>
    <x v="0"/>
    <n v="45000"/>
  </r>
  <r>
    <x v="3"/>
    <x v="0"/>
    <x v="3"/>
    <x v="0"/>
    <x v="2"/>
    <x v="3"/>
    <x v="21"/>
    <x v="50"/>
    <x v="0"/>
    <m/>
  </r>
  <r>
    <x v="3"/>
    <x v="0"/>
    <x v="3"/>
    <x v="0"/>
    <x v="2"/>
    <x v="3"/>
    <x v="21"/>
    <x v="132"/>
    <x v="0"/>
    <m/>
  </r>
  <r>
    <x v="4"/>
    <x v="0"/>
    <x v="3"/>
    <x v="0"/>
    <x v="1"/>
    <x v="2"/>
    <x v="24"/>
    <x v="63"/>
    <x v="0"/>
    <n v="31637147.16"/>
  </r>
  <r>
    <x v="4"/>
    <x v="0"/>
    <x v="3"/>
    <x v="0"/>
    <x v="1"/>
    <x v="5"/>
    <x v="11"/>
    <x v="64"/>
    <x v="0"/>
    <n v="-1"/>
  </r>
  <r>
    <x v="4"/>
    <x v="0"/>
    <x v="3"/>
    <x v="0"/>
    <x v="1"/>
    <x v="5"/>
    <x v="14"/>
    <x v="66"/>
    <x v="0"/>
    <m/>
  </r>
  <r>
    <x v="4"/>
    <x v="0"/>
    <x v="3"/>
    <x v="0"/>
    <x v="1"/>
    <x v="5"/>
    <x v="15"/>
    <x v="69"/>
    <x v="0"/>
    <n v="51288.22"/>
  </r>
  <r>
    <x v="4"/>
    <x v="0"/>
    <x v="3"/>
    <x v="0"/>
    <x v="1"/>
    <x v="2"/>
    <x v="25"/>
    <x v="74"/>
    <x v="0"/>
    <n v="-1015966.37"/>
  </r>
  <r>
    <x v="4"/>
    <x v="0"/>
    <x v="3"/>
    <x v="0"/>
    <x v="1"/>
    <x v="2"/>
    <x v="25"/>
    <x v="118"/>
    <x v="0"/>
    <n v="-5000"/>
  </r>
  <r>
    <x v="4"/>
    <x v="0"/>
    <x v="3"/>
    <x v="0"/>
    <x v="1"/>
    <x v="2"/>
    <x v="17"/>
    <x v="103"/>
    <x v="0"/>
    <n v="-212920.85"/>
  </r>
  <r>
    <x v="4"/>
    <x v="0"/>
    <x v="3"/>
    <x v="0"/>
    <x v="1"/>
    <x v="2"/>
    <x v="0"/>
    <x v="104"/>
    <x v="0"/>
    <n v="205000"/>
  </r>
  <r>
    <x v="4"/>
    <x v="0"/>
    <x v="3"/>
    <x v="0"/>
    <x v="0"/>
    <x v="0"/>
    <x v="4"/>
    <x v="6"/>
    <x v="0"/>
    <n v="5100000"/>
  </r>
  <r>
    <x v="4"/>
    <x v="0"/>
    <x v="3"/>
    <x v="0"/>
    <x v="0"/>
    <x v="0"/>
    <x v="4"/>
    <x v="7"/>
    <x v="0"/>
    <n v="106454"/>
  </r>
  <r>
    <x v="4"/>
    <x v="0"/>
    <x v="3"/>
    <x v="0"/>
    <x v="0"/>
    <x v="0"/>
    <x v="4"/>
    <x v="8"/>
    <x v="0"/>
    <n v="433871"/>
  </r>
  <r>
    <x v="4"/>
    <x v="0"/>
    <x v="3"/>
    <x v="0"/>
    <x v="0"/>
    <x v="0"/>
    <x v="4"/>
    <x v="9"/>
    <x v="0"/>
    <n v="52065"/>
  </r>
  <r>
    <x v="4"/>
    <x v="0"/>
    <x v="3"/>
    <x v="0"/>
    <x v="0"/>
    <x v="0"/>
    <x v="4"/>
    <x v="10"/>
    <x v="0"/>
    <n v="433871"/>
  </r>
  <r>
    <x v="4"/>
    <x v="0"/>
    <x v="3"/>
    <x v="0"/>
    <x v="0"/>
    <x v="0"/>
    <x v="4"/>
    <x v="11"/>
    <x v="0"/>
    <n v="212840"/>
  </r>
  <r>
    <x v="4"/>
    <x v="0"/>
    <x v="3"/>
    <x v="0"/>
    <x v="0"/>
    <x v="0"/>
    <x v="4"/>
    <x v="12"/>
    <x v="0"/>
    <n v="2400000"/>
  </r>
  <r>
    <x v="4"/>
    <x v="0"/>
    <x v="3"/>
    <x v="0"/>
    <x v="0"/>
    <x v="0"/>
    <x v="4"/>
    <x v="134"/>
    <x v="0"/>
    <m/>
  </r>
  <r>
    <x v="4"/>
    <x v="0"/>
    <x v="3"/>
    <x v="0"/>
    <x v="0"/>
    <x v="0"/>
    <x v="4"/>
    <x v="56"/>
    <x v="0"/>
    <m/>
  </r>
  <r>
    <x v="4"/>
    <x v="0"/>
    <x v="3"/>
    <x v="0"/>
    <x v="0"/>
    <x v="0"/>
    <x v="4"/>
    <x v="13"/>
    <x v="0"/>
    <n v="26622"/>
  </r>
  <r>
    <x v="4"/>
    <x v="0"/>
    <x v="3"/>
    <x v="0"/>
    <x v="0"/>
    <x v="0"/>
    <x v="4"/>
    <x v="14"/>
    <x v="0"/>
    <n v="432000"/>
  </r>
  <r>
    <x v="4"/>
    <x v="0"/>
    <x v="3"/>
    <x v="0"/>
    <x v="0"/>
    <x v="0"/>
    <x v="4"/>
    <x v="15"/>
    <x v="0"/>
    <n v="204000"/>
  </r>
  <r>
    <x v="4"/>
    <x v="0"/>
    <x v="3"/>
    <x v="0"/>
    <x v="0"/>
    <x v="0"/>
    <x v="4"/>
    <x v="113"/>
    <x v="0"/>
    <m/>
  </r>
  <r>
    <x v="4"/>
    <x v="0"/>
    <x v="3"/>
    <x v="0"/>
    <x v="0"/>
    <x v="0"/>
    <x v="9"/>
    <x v="114"/>
    <x v="0"/>
    <n v="908526"/>
  </r>
  <r>
    <x v="4"/>
    <x v="0"/>
    <x v="3"/>
    <x v="0"/>
    <x v="0"/>
    <x v="0"/>
    <x v="9"/>
    <x v="30"/>
    <x v="0"/>
    <m/>
  </r>
  <r>
    <x v="4"/>
    <x v="0"/>
    <x v="3"/>
    <x v="0"/>
    <x v="0"/>
    <x v="0"/>
    <x v="9"/>
    <x v="110"/>
    <x v="0"/>
    <m/>
  </r>
  <r>
    <x v="4"/>
    <x v="0"/>
    <x v="3"/>
    <x v="0"/>
    <x v="0"/>
    <x v="0"/>
    <x v="5"/>
    <x v="70"/>
    <x v="0"/>
    <n v="448"/>
  </r>
  <r>
    <x v="4"/>
    <x v="0"/>
    <x v="3"/>
    <x v="0"/>
    <x v="0"/>
    <x v="0"/>
    <x v="5"/>
    <x v="102"/>
    <x v="0"/>
    <m/>
  </r>
  <r>
    <x v="4"/>
    <x v="0"/>
    <x v="3"/>
    <x v="0"/>
    <x v="0"/>
    <x v="0"/>
    <x v="5"/>
    <x v="71"/>
    <x v="0"/>
    <n v="34000"/>
  </r>
  <r>
    <x v="4"/>
    <x v="0"/>
    <x v="3"/>
    <x v="0"/>
    <x v="0"/>
    <x v="0"/>
    <x v="5"/>
    <x v="78"/>
    <x v="0"/>
    <m/>
  </r>
  <r>
    <x v="4"/>
    <x v="0"/>
    <x v="3"/>
    <x v="0"/>
    <x v="0"/>
    <x v="0"/>
    <x v="6"/>
    <x v="17"/>
    <x v="0"/>
    <n v="800000"/>
  </r>
  <r>
    <x v="4"/>
    <x v="0"/>
    <x v="3"/>
    <x v="0"/>
    <x v="0"/>
    <x v="0"/>
    <x v="0"/>
    <x v="79"/>
    <x v="0"/>
    <m/>
  </r>
  <r>
    <x v="4"/>
    <x v="0"/>
    <x v="3"/>
    <x v="0"/>
    <x v="0"/>
    <x v="0"/>
    <x v="0"/>
    <x v="80"/>
    <x v="0"/>
    <n v="1626360"/>
  </r>
  <r>
    <x v="4"/>
    <x v="0"/>
    <x v="3"/>
    <x v="0"/>
    <x v="0"/>
    <x v="0"/>
    <x v="0"/>
    <x v="84"/>
    <x v="0"/>
    <n v="530000"/>
  </r>
  <r>
    <x v="4"/>
    <x v="0"/>
    <x v="3"/>
    <x v="0"/>
    <x v="0"/>
    <x v="0"/>
    <x v="0"/>
    <x v="107"/>
    <x v="0"/>
    <m/>
  </r>
  <r>
    <x v="4"/>
    <x v="0"/>
    <x v="3"/>
    <x v="0"/>
    <x v="0"/>
    <x v="0"/>
    <x v="0"/>
    <x v="115"/>
    <x v="0"/>
    <m/>
  </r>
  <r>
    <x v="4"/>
    <x v="0"/>
    <x v="3"/>
    <x v="0"/>
    <x v="0"/>
    <x v="0"/>
    <x v="0"/>
    <x v="138"/>
    <x v="0"/>
    <n v="134058"/>
  </r>
  <r>
    <x v="4"/>
    <x v="0"/>
    <x v="3"/>
    <x v="0"/>
    <x v="0"/>
    <x v="0"/>
    <x v="0"/>
    <x v="108"/>
    <x v="0"/>
    <m/>
  </r>
  <r>
    <x v="4"/>
    <x v="0"/>
    <x v="3"/>
    <x v="0"/>
    <x v="0"/>
    <x v="0"/>
    <x v="0"/>
    <x v="109"/>
    <x v="0"/>
    <m/>
  </r>
  <r>
    <x v="4"/>
    <x v="0"/>
    <x v="3"/>
    <x v="0"/>
    <x v="0"/>
    <x v="0"/>
    <x v="0"/>
    <x v="116"/>
    <x v="0"/>
    <m/>
  </r>
  <r>
    <x v="4"/>
    <x v="0"/>
    <x v="3"/>
    <x v="0"/>
    <x v="0"/>
    <x v="0"/>
    <x v="12"/>
    <x v="81"/>
    <x v="0"/>
    <m/>
  </r>
  <r>
    <x v="4"/>
    <x v="0"/>
    <x v="3"/>
    <x v="0"/>
    <x v="0"/>
    <x v="0"/>
    <x v="12"/>
    <x v="82"/>
    <x v="0"/>
    <m/>
  </r>
  <r>
    <x v="4"/>
    <x v="0"/>
    <x v="3"/>
    <x v="0"/>
    <x v="0"/>
    <x v="0"/>
    <x v="12"/>
    <x v="83"/>
    <x v="0"/>
    <m/>
  </r>
  <r>
    <x v="4"/>
    <x v="0"/>
    <x v="3"/>
    <x v="0"/>
    <x v="0"/>
    <x v="0"/>
    <x v="12"/>
    <x v="84"/>
    <x v="0"/>
    <m/>
  </r>
  <r>
    <x v="4"/>
    <x v="0"/>
    <x v="3"/>
    <x v="0"/>
    <x v="0"/>
    <x v="0"/>
    <x v="19"/>
    <x v="100"/>
    <x v="0"/>
    <n v="2129330"/>
  </r>
  <r>
    <x v="4"/>
    <x v="0"/>
    <x v="3"/>
    <x v="0"/>
    <x v="0"/>
    <x v="0"/>
    <x v="19"/>
    <x v="139"/>
    <x v="0"/>
    <m/>
  </r>
  <r>
    <x v="4"/>
    <x v="0"/>
    <x v="3"/>
    <x v="0"/>
    <x v="0"/>
    <x v="0"/>
    <x v="19"/>
    <x v="140"/>
    <x v="0"/>
    <m/>
  </r>
  <r>
    <x v="4"/>
    <x v="0"/>
    <x v="3"/>
    <x v="0"/>
    <x v="0"/>
    <x v="0"/>
    <x v="16"/>
    <x v="86"/>
    <x v="0"/>
    <n v="422600"/>
  </r>
  <r>
    <x v="4"/>
    <x v="0"/>
    <x v="3"/>
    <x v="0"/>
    <x v="0"/>
    <x v="0"/>
    <x v="16"/>
    <x v="117"/>
    <x v="0"/>
    <n v="105000"/>
  </r>
  <r>
    <x v="4"/>
    <x v="0"/>
    <x v="3"/>
    <x v="0"/>
    <x v="0"/>
    <x v="0"/>
    <x v="22"/>
    <x v="105"/>
    <x v="0"/>
    <m/>
  </r>
  <r>
    <x v="4"/>
    <x v="0"/>
    <x v="3"/>
    <x v="0"/>
    <x v="0"/>
    <x v="0"/>
    <x v="2"/>
    <x v="87"/>
    <x v="0"/>
    <n v="990164"/>
  </r>
  <r>
    <x v="4"/>
    <x v="0"/>
    <x v="3"/>
    <x v="0"/>
    <x v="0"/>
    <x v="0"/>
    <x v="2"/>
    <x v="88"/>
    <x v="0"/>
    <m/>
  </r>
  <r>
    <x v="4"/>
    <x v="0"/>
    <x v="3"/>
    <x v="0"/>
    <x v="0"/>
    <x v="0"/>
    <x v="2"/>
    <x v="89"/>
    <x v="0"/>
    <n v="952000"/>
  </r>
  <r>
    <x v="4"/>
    <x v="0"/>
    <x v="3"/>
    <x v="0"/>
    <x v="0"/>
    <x v="0"/>
    <x v="2"/>
    <x v="90"/>
    <x v="0"/>
    <n v="132025"/>
  </r>
  <r>
    <x v="4"/>
    <x v="0"/>
    <x v="3"/>
    <x v="0"/>
    <x v="0"/>
    <x v="0"/>
    <x v="2"/>
    <x v="91"/>
    <x v="0"/>
    <m/>
  </r>
  <r>
    <x v="4"/>
    <x v="0"/>
    <x v="3"/>
    <x v="0"/>
    <x v="0"/>
    <x v="0"/>
    <x v="2"/>
    <x v="92"/>
    <x v="0"/>
    <m/>
  </r>
  <r>
    <x v="4"/>
    <x v="0"/>
    <x v="3"/>
    <x v="0"/>
    <x v="0"/>
    <x v="0"/>
    <x v="2"/>
    <x v="136"/>
    <x v="0"/>
    <n v="90000"/>
  </r>
  <r>
    <x v="4"/>
    <x v="0"/>
    <x v="3"/>
    <x v="0"/>
    <x v="0"/>
    <x v="0"/>
    <x v="2"/>
    <x v="141"/>
    <x v="0"/>
    <n v="9000"/>
  </r>
  <r>
    <x v="4"/>
    <x v="0"/>
    <x v="3"/>
    <x v="0"/>
    <x v="0"/>
    <x v="0"/>
    <x v="2"/>
    <x v="93"/>
    <x v="0"/>
    <m/>
  </r>
  <r>
    <x v="4"/>
    <x v="0"/>
    <x v="3"/>
    <x v="0"/>
    <x v="0"/>
    <x v="0"/>
    <x v="2"/>
    <x v="84"/>
    <x v="0"/>
    <m/>
  </r>
  <r>
    <x v="4"/>
    <x v="0"/>
    <x v="3"/>
    <x v="0"/>
    <x v="0"/>
    <x v="7"/>
    <x v="4"/>
    <x v="119"/>
    <x v="0"/>
    <n v="2000000"/>
  </r>
  <r>
    <x v="4"/>
    <x v="0"/>
    <x v="3"/>
    <x v="0"/>
    <x v="0"/>
    <x v="7"/>
    <x v="4"/>
    <x v="120"/>
    <x v="0"/>
    <m/>
  </r>
  <r>
    <x v="4"/>
    <x v="0"/>
    <x v="3"/>
    <x v="0"/>
    <x v="0"/>
    <x v="7"/>
    <x v="4"/>
    <x v="121"/>
    <x v="0"/>
    <n v="166667"/>
  </r>
  <r>
    <x v="4"/>
    <x v="0"/>
    <x v="3"/>
    <x v="0"/>
    <x v="0"/>
    <x v="7"/>
    <x v="4"/>
    <x v="122"/>
    <x v="0"/>
    <n v="20000"/>
  </r>
  <r>
    <x v="4"/>
    <x v="0"/>
    <x v="3"/>
    <x v="0"/>
    <x v="0"/>
    <x v="7"/>
    <x v="4"/>
    <x v="123"/>
    <x v="0"/>
    <n v="166667"/>
  </r>
  <r>
    <x v="4"/>
    <x v="0"/>
    <x v="3"/>
    <x v="0"/>
    <x v="0"/>
    <x v="7"/>
    <x v="4"/>
    <x v="124"/>
    <x v="0"/>
    <n v="83333"/>
  </r>
  <r>
    <x v="4"/>
    <x v="0"/>
    <x v="3"/>
    <x v="0"/>
    <x v="0"/>
    <x v="7"/>
    <x v="4"/>
    <x v="135"/>
    <x v="0"/>
    <m/>
  </r>
  <r>
    <x v="4"/>
    <x v="0"/>
    <x v="3"/>
    <x v="0"/>
    <x v="0"/>
    <x v="7"/>
    <x v="4"/>
    <x v="125"/>
    <x v="0"/>
    <n v="1000000"/>
  </r>
  <r>
    <x v="4"/>
    <x v="0"/>
    <x v="3"/>
    <x v="0"/>
    <x v="0"/>
    <x v="7"/>
    <x v="4"/>
    <x v="126"/>
    <x v="0"/>
    <m/>
  </r>
  <r>
    <x v="4"/>
    <x v="0"/>
    <x v="3"/>
    <x v="0"/>
    <x v="0"/>
    <x v="7"/>
    <x v="4"/>
    <x v="127"/>
    <x v="0"/>
    <n v="10440"/>
  </r>
  <r>
    <x v="4"/>
    <x v="0"/>
    <x v="3"/>
    <x v="0"/>
    <x v="0"/>
    <x v="7"/>
    <x v="4"/>
    <x v="128"/>
    <x v="0"/>
    <n v="348000"/>
  </r>
  <r>
    <x v="4"/>
    <x v="0"/>
    <x v="3"/>
    <x v="0"/>
    <x v="0"/>
    <x v="7"/>
    <x v="4"/>
    <x v="129"/>
    <x v="0"/>
    <n v="80000"/>
  </r>
  <r>
    <x v="4"/>
    <x v="0"/>
    <x v="3"/>
    <x v="0"/>
    <x v="0"/>
    <x v="7"/>
    <x v="4"/>
    <x v="130"/>
    <x v="0"/>
    <m/>
  </r>
  <r>
    <x v="4"/>
    <x v="0"/>
    <x v="3"/>
    <x v="0"/>
    <x v="0"/>
    <x v="7"/>
    <x v="2"/>
    <x v="131"/>
    <x v="0"/>
    <m/>
  </r>
  <r>
    <x v="4"/>
    <x v="0"/>
    <x v="3"/>
    <x v="0"/>
    <x v="0"/>
    <x v="1"/>
    <x v="7"/>
    <x v="34"/>
    <x v="0"/>
    <n v="63430"/>
  </r>
  <r>
    <x v="4"/>
    <x v="0"/>
    <x v="3"/>
    <x v="0"/>
    <x v="0"/>
    <x v="1"/>
    <x v="7"/>
    <x v="20"/>
    <x v="0"/>
    <n v="423792"/>
  </r>
  <r>
    <x v="4"/>
    <x v="0"/>
    <x v="3"/>
    <x v="0"/>
    <x v="0"/>
    <x v="1"/>
    <x v="7"/>
    <x v="101"/>
    <x v="0"/>
    <m/>
  </r>
  <r>
    <x v="4"/>
    <x v="0"/>
    <x v="3"/>
    <x v="0"/>
    <x v="0"/>
    <x v="1"/>
    <x v="7"/>
    <x v="55"/>
    <x v="0"/>
    <m/>
  </r>
  <r>
    <x v="4"/>
    <x v="0"/>
    <x v="3"/>
    <x v="0"/>
    <x v="0"/>
    <x v="1"/>
    <x v="8"/>
    <x v="22"/>
    <x v="0"/>
    <n v="133475"/>
  </r>
  <r>
    <x v="4"/>
    <x v="0"/>
    <x v="3"/>
    <x v="0"/>
    <x v="0"/>
    <x v="1"/>
    <x v="8"/>
    <x v="94"/>
    <x v="0"/>
    <m/>
  </r>
  <r>
    <x v="4"/>
    <x v="0"/>
    <x v="3"/>
    <x v="0"/>
    <x v="0"/>
    <x v="1"/>
    <x v="8"/>
    <x v="95"/>
    <x v="0"/>
    <m/>
  </r>
  <r>
    <x v="4"/>
    <x v="0"/>
    <x v="3"/>
    <x v="0"/>
    <x v="0"/>
    <x v="1"/>
    <x v="8"/>
    <x v="77"/>
    <x v="0"/>
    <m/>
  </r>
  <r>
    <x v="4"/>
    <x v="0"/>
    <x v="3"/>
    <x v="0"/>
    <x v="0"/>
    <x v="1"/>
    <x v="8"/>
    <x v="4"/>
    <x v="0"/>
    <n v="298539.38"/>
  </r>
  <r>
    <x v="4"/>
    <x v="0"/>
    <x v="3"/>
    <x v="0"/>
    <x v="3"/>
    <x v="6"/>
    <x v="23"/>
    <x v="112"/>
    <x v="0"/>
    <n v="9038000"/>
  </r>
  <r>
    <x v="4"/>
    <x v="0"/>
    <x v="3"/>
    <x v="0"/>
    <x v="2"/>
    <x v="3"/>
    <x v="3"/>
    <x v="96"/>
    <x v="0"/>
    <m/>
  </r>
  <r>
    <x v="4"/>
    <x v="0"/>
    <x v="3"/>
    <x v="0"/>
    <x v="2"/>
    <x v="3"/>
    <x v="3"/>
    <x v="97"/>
    <x v="0"/>
    <n v="974652"/>
  </r>
  <r>
    <x v="4"/>
    <x v="0"/>
    <x v="3"/>
    <x v="0"/>
    <x v="2"/>
    <x v="3"/>
    <x v="3"/>
    <x v="98"/>
    <x v="0"/>
    <m/>
  </r>
  <r>
    <x v="4"/>
    <x v="0"/>
    <x v="3"/>
    <x v="0"/>
    <x v="2"/>
    <x v="3"/>
    <x v="3"/>
    <x v="99"/>
    <x v="0"/>
    <n v="9804964"/>
  </r>
  <r>
    <x v="4"/>
    <x v="0"/>
    <x v="3"/>
    <x v="0"/>
    <x v="2"/>
    <x v="3"/>
    <x v="26"/>
    <x v="137"/>
    <x v="0"/>
    <n v="17550000"/>
  </r>
  <r>
    <x v="4"/>
    <x v="0"/>
    <x v="3"/>
    <x v="0"/>
    <x v="2"/>
    <x v="3"/>
    <x v="20"/>
    <x v="49"/>
    <x v="0"/>
    <n v="2054910"/>
  </r>
  <r>
    <x v="4"/>
    <x v="0"/>
    <x v="3"/>
    <x v="0"/>
    <x v="2"/>
    <x v="3"/>
    <x v="20"/>
    <x v="111"/>
    <x v="0"/>
    <n v="417000"/>
  </r>
  <r>
    <x v="4"/>
    <x v="0"/>
    <x v="3"/>
    <x v="0"/>
    <x v="2"/>
    <x v="3"/>
    <x v="21"/>
    <x v="50"/>
    <x v="0"/>
    <m/>
  </r>
  <r>
    <x v="4"/>
    <x v="0"/>
    <x v="3"/>
    <x v="0"/>
    <x v="2"/>
    <x v="3"/>
    <x v="21"/>
    <x v="132"/>
    <x v="0"/>
    <m/>
  </r>
  <r>
    <x v="5"/>
    <x v="0"/>
    <x v="4"/>
    <x v="0"/>
    <x v="1"/>
    <x v="2"/>
    <x v="24"/>
    <x v="63"/>
    <x v="1"/>
    <n v="45624298.289999999"/>
  </r>
  <r>
    <x v="5"/>
    <x v="0"/>
    <x v="4"/>
    <x v="0"/>
    <x v="1"/>
    <x v="5"/>
    <x v="11"/>
    <x v="64"/>
    <x v="0"/>
    <n v="330.59"/>
  </r>
  <r>
    <x v="5"/>
    <x v="0"/>
    <x v="4"/>
    <x v="0"/>
    <x v="1"/>
    <x v="5"/>
    <x v="14"/>
    <x v="66"/>
    <x v="0"/>
    <m/>
  </r>
  <r>
    <x v="5"/>
    <x v="0"/>
    <x v="4"/>
    <x v="0"/>
    <x v="1"/>
    <x v="5"/>
    <x v="15"/>
    <x v="69"/>
    <x v="0"/>
    <n v="3032.55"/>
  </r>
  <r>
    <x v="5"/>
    <x v="0"/>
    <x v="4"/>
    <x v="0"/>
    <x v="1"/>
    <x v="2"/>
    <x v="25"/>
    <x v="74"/>
    <x v="0"/>
    <n v="-150000"/>
  </r>
  <r>
    <x v="5"/>
    <x v="0"/>
    <x v="4"/>
    <x v="0"/>
    <x v="1"/>
    <x v="2"/>
    <x v="25"/>
    <x v="118"/>
    <x v="0"/>
    <n v="-10000"/>
  </r>
  <r>
    <x v="5"/>
    <x v="0"/>
    <x v="4"/>
    <x v="0"/>
    <x v="1"/>
    <x v="2"/>
    <x v="0"/>
    <x v="103"/>
    <x v="0"/>
    <n v="-119736.39"/>
  </r>
  <r>
    <x v="5"/>
    <x v="0"/>
    <x v="4"/>
    <x v="0"/>
    <x v="1"/>
    <x v="2"/>
    <x v="0"/>
    <x v="104"/>
    <x v="0"/>
    <n v="395000"/>
  </r>
  <r>
    <x v="5"/>
    <x v="0"/>
    <x v="4"/>
    <x v="0"/>
    <x v="0"/>
    <x v="0"/>
    <x v="4"/>
    <x v="6"/>
    <x v="2"/>
    <n v="4200000"/>
  </r>
  <r>
    <x v="5"/>
    <x v="0"/>
    <x v="4"/>
    <x v="0"/>
    <x v="0"/>
    <x v="0"/>
    <x v="4"/>
    <x v="6"/>
    <x v="3"/>
    <n v="1500000"/>
  </r>
  <r>
    <x v="5"/>
    <x v="0"/>
    <x v="4"/>
    <x v="0"/>
    <x v="0"/>
    <x v="0"/>
    <x v="4"/>
    <x v="7"/>
    <x v="2"/>
    <n v="0"/>
  </r>
  <r>
    <x v="5"/>
    <x v="0"/>
    <x v="4"/>
    <x v="0"/>
    <x v="0"/>
    <x v="0"/>
    <x v="4"/>
    <x v="7"/>
    <x v="3"/>
    <n v="117172"/>
  </r>
  <r>
    <x v="5"/>
    <x v="0"/>
    <x v="4"/>
    <x v="0"/>
    <x v="0"/>
    <x v="0"/>
    <x v="4"/>
    <x v="8"/>
    <x v="2"/>
    <n v="350000"/>
  </r>
  <r>
    <x v="5"/>
    <x v="0"/>
    <x v="4"/>
    <x v="0"/>
    <x v="0"/>
    <x v="0"/>
    <x v="4"/>
    <x v="8"/>
    <x v="3"/>
    <n v="134764"/>
  </r>
  <r>
    <x v="5"/>
    <x v="0"/>
    <x v="4"/>
    <x v="0"/>
    <x v="0"/>
    <x v="0"/>
    <x v="4"/>
    <x v="9"/>
    <x v="2"/>
    <n v="42000"/>
  </r>
  <r>
    <x v="5"/>
    <x v="0"/>
    <x v="4"/>
    <x v="0"/>
    <x v="0"/>
    <x v="0"/>
    <x v="4"/>
    <x v="9"/>
    <x v="3"/>
    <n v="16172"/>
  </r>
  <r>
    <x v="5"/>
    <x v="0"/>
    <x v="4"/>
    <x v="0"/>
    <x v="0"/>
    <x v="0"/>
    <x v="4"/>
    <x v="10"/>
    <x v="2"/>
    <n v="350000"/>
  </r>
  <r>
    <x v="5"/>
    <x v="0"/>
    <x v="4"/>
    <x v="0"/>
    <x v="0"/>
    <x v="0"/>
    <x v="4"/>
    <x v="10"/>
    <x v="3"/>
    <n v="134764"/>
  </r>
  <r>
    <x v="5"/>
    <x v="0"/>
    <x v="4"/>
    <x v="0"/>
    <x v="0"/>
    <x v="0"/>
    <x v="4"/>
    <x v="11"/>
    <x v="2"/>
    <n v="175000"/>
  </r>
  <r>
    <x v="5"/>
    <x v="0"/>
    <x v="4"/>
    <x v="0"/>
    <x v="0"/>
    <x v="0"/>
    <x v="4"/>
    <x v="11"/>
    <x v="3"/>
    <n v="62500"/>
  </r>
  <r>
    <x v="5"/>
    <x v="0"/>
    <x v="4"/>
    <x v="0"/>
    <x v="0"/>
    <x v="0"/>
    <x v="4"/>
    <x v="12"/>
    <x v="2"/>
    <n v="2800000"/>
  </r>
  <r>
    <x v="5"/>
    <x v="0"/>
    <x v="4"/>
    <x v="0"/>
    <x v="0"/>
    <x v="0"/>
    <x v="4"/>
    <x v="134"/>
    <x v="0"/>
    <m/>
  </r>
  <r>
    <x v="5"/>
    <x v="0"/>
    <x v="4"/>
    <x v="0"/>
    <x v="0"/>
    <x v="0"/>
    <x v="4"/>
    <x v="56"/>
    <x v="4"/>
    <n v="444000"/>
  </r>
  <r>
    <x v="5"/>
    <x v="0"/>
    <x v="4"/>
    <x v="0"/>
    <x v="0"/>
    <x v="0"/>
    <x v="4"/>
    <x v="13"/>
    <x v="5"/>
    <n v="29754"/>
  </r>
  <r>
    <x v="5"/>
    <x v="0"/>
    <x v="4"/>
    <x v="0"/>
    <x v="0"/>
    <x v="0"/>
    <x v="4"/>
    <x v="14"/>
    <x v="6"/>
    <n v="504000"/>
  </r>
  <r>
    <x v="5"/>
    <x v="0"/>
    <x v="4"/>
    <x v="0"/>
    <x v="0"/>
    <x v="0"/>
    <x v="4"/>
    <x v="14"/>
    <x v="7"/>
    <n v="180000"/>
  </r>
  <r>
    <x v="5"/>
    <x v="0"/>
    <x v="4"/>
    <x v="0"/>
    <x v="0"/>
    <x v="0"/>
    <x v="4"/>
    <x v="15"/>
    <x v="8"/>
    <n v="228000"/>
  </r>
  <r>
    <x v="5"/>
    <x v="0"/>
    <x v="4"/>
    <x v="0"/>
    <x v="0"/>
    <x v="0"/>
    <x v="4"/>
    <x v="113"/>
    <x v="0"/>
    <m/>
  </r>
  <r>
    <x v="5"/>
    <x v="0"/>
    <x v="4"/>
    <x v="0"/>
    <x v="0"/>
    <x v="0"/>
    <x v="9"/>
    <x v="114"/>
    <x v="9"/>
    <n v="908526"/>
  </r>
  <r>
    <x v="5"/>
    <x v="0"/>
    <x v="4"/>
    <x v="0"/>
    <x v="0"/>
    <x v="0"/>
    <x v="9"/>
    <x v="30"/>
    <x v="0"/>
    <m/>
  </r>
  <r>
    <x v="5"/>
    <x v="0"/>
    <x v="4"/>
    <x v="0"/>
    <x v="0"/>
    <x v="0"/>
    <x v="9"/>
    <x v="110"/>
    <x v="10"/>
    <n v="998000"/>
  </r>
  <r>
    <x v="5"/>
    <x v="0"/>
    <x v="4"/>
    <x v="0"/>
    <x v="0"/>
    <x v="0"/>
    <x v="5"/>
    <x v="70"/>
    <x v="11"/>
    <n v="448"/>
  </r>
  <r>
    <x v="5"/>
    <x v="0"/>
    <x v="4"/>
    <x v="0"/>
    <x v="0"/>
    <x v="0"/>
    <x v="5"/>
    <x v="102"/>
    <x v="0"/>
    <m/>
  </r>
  <r>
    <x v="5"/>
    <x v="0"/>
    <x v="4"/>
    <x v="0"/>
    <x v="0"/>
    <x v="0"/>
    <x v="5"/>
    <x v="71"/>
    <x v="0"/>
    <m/>
  </r>
  <r>
    <x v="5"/>
    <x v="0"/>
    <x v="4"/>
    <x v="0"/>
    <x v="0"/>
    <x v="0"/>
    <x v="5"/>
    <x v="78"/>
    <x v="0"/>
    <m/>
  </r>
  <r>
    <x v="5"/>
    <x v="0"/>
    <x v="4"/>
    <x v="0"/>
    <x v="0"/>
    <x v="0"/>
    <x v="6"/>
    <x v="17"/>
    <x v="12"/>
    <n v="800000"/>
  </r>
  <r>
    <x v="5"/>
    <x v="0"/>
    <x v="4"/>
    <x v="0"/>
    <x v="0"/>
    <x v="0"/>
    <x v="0"/>
    <x v="79"/>
    <x v="0"/>
    <m/>
  </r>
  <r>
    <x v="5"/>
    <x v="0"/>
    <x v="4"/>
    <x v="0"/>
    <x v="0"/>
    <x v="0"/>
    <x v="0"/>
    <x v="80"/>
    <x v="13"/>
    <n v="394289"/>
  </r>
  <r>
    <x v="5"/>
    <x v="0"/>
    <x v="4"/>
    <x v="0"/>
    <x v="0"/>
    <x v="0"/>
    <x v="0"/>
    <x v="80"/>
    <x v="14"/>
    <n v="352009"/>
  </r>
  <r>
    <x v="5"/>
    <x v="0"/>
    <x v="4"/>
    <x v="0"/>
    <x v="0"/>
    <x v="0"/>
    <x v="0"/>
    <x v="80"/>
    <x v="15"/>
    <n v="600000"/>
  </r>
  <r>
    <x v="5"/>
    <x v="0"/>
    <x v="4"/>
    <x v="0"/>
    <x v="0"/>
    <x v="0"/>
    <x v="0"/>
    <x v="80"/>
    <x v="16"/>
    <n v="365608"/>
  </r>
  <r>
    <x v="5"/>
    <x v="0"/>
    <x v="4"/>
    <x v="0"/>
    <x v="0"/>
    <x v="0"/>
    <x v="0"/>
    <x v="80"/>
    <x v="0"/>
    <m/>
  </r>
  <r>
    <x v="5"/>
    <x v="0"/>
    <x v="4"/>
    <x v="0"/>
    <x v="0"/>
    <x v="0"/>
    <x v="0"/>
    <x v="80"/>
    <x v="0"/>
    <m/>
  </r>
  <r>
    <x v="5"/>
    <x v="0"/>
    <x v="4"/>
    <x v="0"/>
    <x v="0"/>
    <x v="0"/>
    <x v="0"/>
    <x v="80"/>
    <x v="0"/>
    <m/>
  </r>
  <r>
    <x v="5"/>
    <x v="0"/>
    <x v="4"/>
    <x v="0"/>
    <x v="0"/>
    <x v="0"/>
    <x v="0"/>
    <x v="80"/>
    <x v="0"/>
    <m/>
  </r>
  <r>
    <x v="5"/>
    <x v="0"/>
    <x v="4"/>
    <x v="0"/>
    <x v="0"/>
    <x v="0"/>
    <x v="0"/>
    <x v="84"/>
    <x v="0"/>
    <m/>
  </r>
  <r>
    <x v="5"/>
    <x v="0"/>
    <x v="4"/>
    <x v="0"/>
    <x v="0"/>
    <x v="0"/>
    <x v="0"/>
    <x v="107"/>
    <x v="17"/>
    <n v="50000"/>
  </r>
  <r>
    <x v="5"/>
    <x v="0"/>
    <x v="4"/>
    <x v="0"/>
    <x v="0"/>
    <x v="0"/>
    <x v="0"/>
    <x v="115"/>
    <x v="0"/>
    <m/>
  </r>
  <r>
    <x v="5"/>
    <x v="0"/>
    <x v="4"/>
    <x v="0"/>
    <x v="0"/>
    <x v="0"/>
    <x v="0"/>
    <x v="138"/>
    <x v="11"/>
    <n v="134058"/>
  </r>
  <r>
    <x v="5"/>
    <x v="0"/>
    <x v="4"/>
    <x v="0"/>
    <x v="0"/>
    <x v="0"/>
    <x v="0"/>
    <x v="108"/>
    <x v="0"/>
    <m/>
  </r>
  <r>
    <x v="5"/>
    <x v="0"/>
    <x v="4"/>
    <x v="0"/>
    <x v="0"/>
    <x v="0"/>
    <x v="0"/>
    <x v="109"/>
    <x v="0"/>
    <m/>
  </r>
  <r>
    <x v="5"/>
    <x v="0"/>
    <x v="4"/>
    <x v="0"/>
    <x v="0"/>
    <x v="0"/>
    <x v="0"/>
    <x v="116"/>
    <x v="0"/>
    <m/>
  </r>
  <r>
    <x v="5"/>
    <x v="0"/>
    <x v="4"/>
    <x v="0"/>
    <x v="0"/>
    <x v="0"/>
    <x v="12"/>
    <x v="81"/>
    <x v="0"/>
    <m/>
  </r>
  <r>
    <x v="5"/>
    <x v="0"/>
    <x v="4"/>
    <x v="0"/>
    <x v="0"/>
    <x v="0"/>
    <x v="12"/>
    <x v="82"/>
    <x v="0"/>
    <m/>
  </r>
  <r>
    <x v="5"/>
    <x v="0"/>
    <x v="4"/>
    <x v="0"/>
    <x v="0"/>
    <x v="0"/>
    <x v="12"/>
    <x v="83"/>
    <x v="0"/>
    <m/>
  </r>
  <r>
    <x v="5"/>
    <x v="0"/>
    <x v="4"/>
    <x v="0"/>
    <x v="0"/>
    <x v="0"/>
    <x v="12"/>
    <x v="84"/>
    <x v="0"/>
    <m/>
  </r>
  <r>
    <x v="5"/>
    <x v="0"/>
    <x v="4"/>
    <x v="0"/>
    <x v="0"/>
    <x v="0"/>
    <x v="19"/>
    <x v="100"/>
    <x v="18"/>
    <n v="134429"/>
  </r>
  <r>
    <x v="5"/>
    <x v="0"/>
    <x v="4"/>
    <x v="0"/>
    <x v="0"/>
    <x v="0"/>
    <x v="19"/>
    <x v="100"/>
    <x v="19"/>
    <n v="293277"/>
  </r>
  <r>
    <x v="5"/>
    <x v="0"/>
    <x v="4"/>
    <x v="0"/>
    <x v="0"/>
    <x v="0"/>
    <x v="19"/>
    <x v="139"/>
    <x v="0"/>
    <m/>
  </r>
  <r>
    <x v="5"/>
    <x v="0"/>
    <x v="4"/>
    <x v="0"/>
    <x v="0"/>
    <x v="0"/>
    <x v="19"/>
    <x v="140"/>
    <x v="20"/>
    <n v="175000"/>
  </r>
  <r>
    <x v="5"/>
    <x v="0"/>
    <x v="4"/>
    <x v="0"/>
    <x v="0"/>
    <x v="0"/>
    <x v="16"/>
    <x v="86"/>
    <x v="0"/>
    <m/>
  </r>
  <r>
    <x v="5"/>
    <x v="0"/>
    <x v="4"/>
    <x v="0"/>
    <x v="0"/>
    <x v="0"/>
    <x v="16"/>
    <x v="117"/>
    <x v="0"/>
    <m/>
  </r>
  <r>
    <x v="5"/>
    <x v="0"/>
    <x v="4"/>
    <x v="0"/>
    <x v="0"/>
    <x v="0"/>
    <x v="22"/>
    <x v="105"/>
    <x v="0"/>
    <m/>
  </r>
  <r>
    <x v="5"/>
    <x v="0"/>
    <x v="4"/>
    <x v="0"/>
    <x v="0"/>
    <x v="0"/>
    <x v="2"/>
    <x v="87"/>
    <x v="21"/>
    <n v="211559"/>
  </r>
  <r>
    <x v="5"/>
    <x v="0"/>
    <x v="4"/>
    <x v="0"/>
    <x v="0"/>
    <x v="0"/>
    <x v="2"/>
    <x v="88"/>
    <x v="0"/>
    <m/>
  </r>
  <r>
    <x v="5"/>
    <x v="0"/>
    <x v="4"/>
    <x v="0"/>
    <x v="0"/>
    <x v="0"/>
    <x v="2"/>
    <x v="89"/>
    <x v="22"/>
    <n v="50000"/>
  </r>
  <r>
    <x v="5"/>
    <x v="0"/>
    <x v="4"/>
    <x v="0"/>
    <x v="0"/>
    <x v="0"/>
    <x v="2"/>
    <x v="90"/>
    <x v="23"/>
    <n v="344937"/>
  </r>
  <r>
    <x v="5"/>
    <x v="0"/>
    <x v="4"/>
    <x v="0"/>
    <x v="0"/>
    <x v="0"/>
    <x v="2"/>
    <x v="91"/>
    <x v="0"/>
    <m/>
  </r>
  <r>
    <x v="5"/>
    <x v="0"/>
    <x v="4"/>
    <x v="0"/>
    <x v="0"/>
    <x v="0"/>
    <x v="2"/>
    <x v="92"/>
    <x v="0"/>
    <m/>
  </r>
  <r>
    <x v="5"/>
    <x v="0"/>
    <x v="4"/>
    <x v="0"/>
    <x v="0"/>
    <x v="0"/>
    <x v="2"/>
    <x v="136"/>
    <x v="19"/>
    <n v="8404"/>
  </r>
  <r>
    <x v="5"/>
    <x v="0"/>
    <x v="4"/>
    <x v="0"/>
    <x v="0"/>
    <x v="0"/>
    <x v="2"/>
    <x v="141"/>
    <x v="0"/>
    <m/>
  </r>
  <r>
    <x v="5"/>
    <x v="0"/>
    <x v="4"/>
    <x v="0"/>
    <x v="0"/>
    <x v="0"/>
    <x v="2"/>
    <x v="93"/>
    <x v="0"/>
    <m/>
  </r>
  <r>
    <x v="5"/>
    <x v="0"/>
    <x v="4"/>
    <x v="0"/>
    <x v="0"/>
    <x v="0"/>
    <x v="2"/>
    <x v="84"/>
    <x v="24"/>
    <n v="10250.32"/>
  </r>
  <r>
    <x v="5"/>
    <x v="0"/>
    <x v="4"/>
    <x v="0"/>
    <x v="0"/>
    <x v="0"/>
    <x v="2"/>
    <x v="84"/>
    <x v="25"/>
    <n v="4905.1899999999996"/>
  </r>
  <r>
    <x v="5"/>
    <x v="0"/>
    <x v="4"/>
    <x v="0"/>
    <x v="0"/>
    <x v="0"/>
    <x v="2"/>
    <x v="84"/>
    <x v="26"/>
    <n v="0.18"/>
  </r>
  <r>
    <x v="5"/>
    <x v="0"/>
    <x v="4"/>
    <x v="0"/>
    <x v="0"/>
    <x v="0"/>
    <x v="2"/>
    <x v="84"/>
    <x v="27"/>
    <n v="2208.62"/>
  </r>
  <r>
    <x v="5"/>
    <x v="0"/>
    <x v="4"/>
    <x v="0"/>
    <x v="0"/>
    <x v="0"/>
    <x v="2"/>
    <x v="84"/>
    <x v="22"/>
    <n v="6572.58"/>
  </r>
  <r>
    <x v="5"/>
    <x v="0"/>
    <x v="4"/>
    <x v="0"/>
    <x v="0"/>
    <x v="7"/>
    <x v="4"/>
    <x v="119"/>
    <x v="28"/>
    <n v="2000000"/>
  </r>
  <r>
    <x v="5"/>
    <x v="0"/>
    <x v="4"/>
    <x v="0"/>
    <x v="0"/>
    <x v="7"/>
    <x v="4"/>
    <x v="120"/>
    <x v="28"/>
    <n v="117172"/>
  </r>
  <r>
    <x v="5"/>
    <x v="0"/>
    <x v="4"/>
    <x v="0"/>
    <x v="0"/>
    <x v="7"/>
    <x v="4"/>
    <x v="121"/>
    <x v="28"/>
    <n v="176431"/>
  </r>
  <r>
    <x v="5"/>
    <x v="0"/>
    <x v="4"/>
    <x v="0"/>
    <x v="0"/>
    <x v="7"/>
    <x v="4"/>
    <x v="122"/>
    <x v="28"/>
    <n v="21172"/>
  </r>
  <r>
    <x v="5"/>
    <x v="0"/>
    <x v="4"/>
    <x v="0"/>
    <x v="0"/>
    <x v="7"/>
    <x v="4"/>
    <x v="123"/>
    <x v="28"/>
    <n v="176431"/>
  </r>
  <r>
    <x v="5"/>
    <x v="0"/>
    <x v="4"/>
    <x v="0"/>
    <x v="0"/>
    <x v="7"/>
    <x v="4"/>
    <x v="124"/>
    <x v="28"/>
    <n v="83333"/>
  </r>
  <r>
    <x v="5"/>
    <x v="0"/>
    <x v="4"/>
    <x v="0"/>
    <x v="0"/>
    <x v="7"/>
    <x v="4"/>
    <x v="135"/>
    <x v="0"/>
    <m/>
  </r>
  <r>
    <x v="5"/>
    <x v="0"/>
    <x v="4"/>
    <x v="0"/>
    <x v="0"/>
    <x v="7"/>
    <x v="4"/>
    <x v="125"/>
    <x v="28"/>
    <n v="1000000"/>
  </r>
  <r>
    <x v="5"/>
    <x v="0"/>
    <x v="4"/>
    <x v="0"/>
    <x v="0"/>
    <x v="7"/>
    <x v="4"/>
    <x v="126"/>
    <x v="0"/>
    <m/>
  </r>
  <r>
    <x v="5"/>
    <x v="0"/>
    <x v="4"/>
    <x v="0"/>
    <x v="0"/>
    <x v="7"/>
    <x v="4"/>
    <x v="127"/>
    <x v="5"/>
    <n v="10440"/>
  </r>
  <r>
    <x v="5"/>
    <x v="0"/>
    <x v="4"/>
    <x v="0"/>
    <x v="0"/>
    <x v="7"/>
    <x v="4"/>
    <x v="128"/>
    <x v="6"/>
    <n v="240000"/>
  </r>
  <r>
    <x v="5"/>
    <x v="0"/>
    <x v="4"/>
    <x v="0"/>
    <x v="0"/>
    <x v="7"/>
    <x v="4"/>
    <x v="129"/>
    <x v="8"/>
    <n v="80000"/>
  </r>
  <r>
    <x v="5"/>
    <x v="0"/>
    <x v="4"/>
    <x v="0"/>
    <x v="0"/>
    <x v="7"/>
    <x v="4"/>
    <x v="130"/>
    <x v="0"/>
    <m/>
  </r>
  <r>
    <x v="5"/>
    <x v="0"/>
    <x v="4"/>
    <x v="0"/>
    <x v="0"/>
    <x v="7"/>
    <x v="2"/>
    <x v="131"/>
    <x v="0"/>
    <m/>
  </r>
  <r>
    <x v="5"/>
    <x v="0"/>
    <x v="4"/>
    <x v="0"/>
    <x v="0"/>
    <x v="1"/>
    <x v="7"/>
    <x v="34"/>
    <x v="29"/>
    <n v="65506"/>
  </r>
  <r>
    <x v="5"/>
    <x v="0"/>
    <x v="4"/>
    <x v="0"/>
    <x v="0"/>
    <x v="1"/>
    <x v="7"/>
    <x v="20"/>
    <x v="30"/>
    <n v="224944"/>
  </r>
  <r>
    <x v="5"/>
    <x v="0"/>
    <x v="4"/>
    <x v="0"/>
    <x v="0"/>
    <x v="1"/>
    <x v="7"/>
    <x v="20"/>
    <x v="29"/>
    <n v="104986"/>
  </r>
  <r>
    <x v="5"/>
    <x v="0"/>
    <x v="4"/>
    <x v="0"/>
    <x v="0"/>
    <x v="1"/>
    <x v="7"/>
    <x v="101"/>
    <x v="31"/>
    <n v="24000"/>
  </r>
  <r>
    <x v="5"/>
    <x v="0"/>
    <x v="4"/>
    <x v="0"/>
    <x v="0"/>
    <x v="1"/>
    <x v="7"/>
    <x v="55"/>
    <x v="0"/>
    <m/>
  </r>
  <r>
    <x v="5"/>
    <x v="0"/>
    <x v="4"/>
    <x v="0"/>
    <x v="0"/>
    <x v="1"/>
    <x v="8"/>
    <x v="22"/>
    <x v="29"/>
    <n v="204969"/>
  </r>
  <r>
    <x v="5"/>
    <x v="0"/>
    <x v="4"/>
    <x v="0"/>
    <x v="0"/>
    <x v="1"/>
    <x v="8"/>
    <x v="94"/>
    <x v="0"/>
    <m/>
  </r>
  <r>
    <x v="5"/>
    <x v="0"/>
    <x v="4"/>
    <x v="0"/>
    <x v="0"/>
    <x v="1"/>
    <x v="8"/>
    <x v="95"/>
    <x v="0"/>
    <m/>
  </r>
  <r>
    <x v="5"/>
    <x v="0"/>
    <x v="4"/>
    <x v="0"/>
    <x v="0"/>
    <x v="1"/>
    <x v="8"/>
    <x v="77"/>
    <x v="0"/>
    <m/>
  </r>
  <r>
    <x v="5"/>
    <x v="0"/>
    <x v="4"/>
    <x v="0"/>
    <x v="0"/>
    <x v="1"/>
    <x v="8"/>
    <x v="4"/>
    <x v="32"/>
    <n v="23600"/>
  </r>
  <r>
    <x v="5"/>
    <x v="0"/>
    <x v="4"/>
    <x v="0"/>
    <x v="0"/>
    <x v="1"/>
    <x v="8"/>
    <x v="4"/>
    <x v="31"/>
    <n v="183341.84"/>
  </r>
  <r>
    <x v="5"/>
    <x v="0"/>
    <x v="4"/>
    <x v="0"/>
    <x v="0"/>
    <x v="1"/>
    <x v="8"/>
    <x v="4"/>
    <x v="33"/>
    <n v="164688"/>
  </r>
  <r>
    <x v="5"/>
    <x v="0"/>
    <x v="4"/>
    <x v="0"/>
    <x v="0"/>
    <x v="1"/>
    <x v="8"/>
    <x v="4"/>
    <x v="11"/>
    <n v="3"/>
  </r>
  <r>
    <x v="5"/>
    <x v="0"/>
    <x v="4"/>
    <x v="0"/>
    <x v="0"/>
    <x v="1"/>
    <x v="8"/>
    <x v="4"/>
    <x v="0"/>
    <m/>
  </r>
  <r>
    <x v="5"/>
    <x v="0"/>
    <x v="4"/>
    <x v="0"/>
    <x v="0"/>
    <x v="1"/>
    <x v="8"/>
    <x v="4"/>
    <x v="0"/>
    <m/>
  </r>
  <r>
    <x v="5"/>
    <x v="0"/>
    <x v="4"/>
    <x v="0"/>
    <x v="0"/>
    <x v="1"/>
    <x v="8"/>
    <x v="4"/>
    <x v="0"/>
    <m/>
  </r>
  <r>
    <x v="5"/>
    <x v="0"/>
    <x v="4"/>
    <x v="0"/>
    <x v="0"/>
    <x v="1"/>
    <x v="8"/>
    <x v="4"/>
    <x v="0"/>
    <m/>
  </r>
  <r>
    <x v="5"/>
    <x v="0"/>
    <x v="4"/>
    <x v="0"/>
    <x v="0"/>
    <x v="1"/>
    <x v="8"/>
    <x v="4"/>
    <x v="0"/>
    <m/>
  </r>
  <r>
    <x v="5"/>
    <x v="0"/>
    <x v="4"/>
    <x v="0"/>
    <x v="0"/>
    <x v="1"/>
    <x v="8"/>
    <x v="4"/>
    <x v="0"/>
    <m/>
  </r>
  <r>
    <x v="5"/>
    <x v="0"/>
    <x v="4"/>
    <x v="0"/>
    <x v="0"/>
    <x v="1"/>
    <x v="8"/>
    <x v="4"/>
    <x v="0"/>
    <m/>
  </r>
  <r>
    <x v="5"/>
    <x v="0"/>
    <x v="4"/>
    <x v="0"/>
    <x v="0"/>
    <x v="6"/>
    <x v="23"/>
    <x v="112"/>
    <x v="0"/>
    <m/>
  </r>
  <r>
    <x v="5"/>
    <x v="0"/>
    <x v="4"/>
    <x v="0"/>
    <x v="2"/>
    <x v="3"/>
    <x v="3"/>
    <x v="96"/>
    <x v="0"/>
    <m/>
  </r>
  <r>
    <x v="5"/>
    <x v="0"/>
    <x v="4"/>
    <x v="0"/>
    <x v="2"/>
    <x v="3"/>
    <x v="3"/>
    <x v="97"/>
    <x v="34"/>
    <n v="238736"/>
  </r>
  <r>
    <x v="5"/>
    <x v="0"/>
    <x v="4"/>
    <x v="0"/>
    <x v="2"/>
    <x v="3"/>
    <x v="3"/>
    <x v="97"/>
    <x v="35"/>
    <n v="403361"/>
  </r>
  <r>
    <x v="5"/>
    <x v="0"/>
    <x v="4"/>
    <x v="0"/>
    <x v="2"/>
    <x v="3"/>
    <x v="3"/>
    <x v="97"/>
    <x v="36"/>
    <n v="1359516"/>
  </r>
  <r>
    <x v="5"/>
    <x v="0"/>
    <x v="4"/>
    <x v="0"/>
    <x v="2"/>
    <x v="3"/>
    <x v="3"/>
    <x v="97"/>
    <x v="0"/>
    <m/>
  </r>
  <r>
    <x v="5"/>
    <x v="0"/>
    <x v="4"/>
    <x v="0"/>
    <x v="2"/>
    <x v="3"/>
    <x v="3"/>
    <x v="97"/>
    <x v="0"/>
    <m/>
  </r>
  <r>
    <x v="5"/>
    <x v="0"/>
    <x v="4"/>
    <x v="0"/>
    <x v="2"/>
    <x v="3"/>
    <x v="3"/>
    <x v="97"/>
    <x v="0"/>
    <m/>
  </r>
  <r>
    <x v="5"/>
    <x v="0"/>
    <x v="4"/>
    <x v="0"/>
    <x v="2"/>
    <x v="3"/>
    <x v="3"/>
    <x v="97"/>
    <x v="0"/>
    <m/>
  </r>
  <r>
    <x v="5"/>
    <x v="0"/>
    <x v="4"/>
    <x v="0"/>
    <x v="2"/>
    <x v="3"/>
    <x v="3"/>
    <x v="98"/>
    <x v="0"/>
    <m/>
  </r>
  <r>
    <x v="5"/>
    <x v="0"/>
    <x v="4"/>
    <x v="0"/>
    <x v="2"/>
    <x v="3"/>
    <x v="3"/>
    <x v="99"/>
    <x v="37"/>
    <n v="9383995"/>
  </r>
  <r>
    <x v="5"/>
    <x v="0"/>
    <x v="4"/>
    <x v="0"/>
    <x v="2"/>
    <x v="3"/>
    <x v="3"/>
    <x v="99"/>
    <x v="38"/>
    <n v="11895"/>
  </r>
  <r>
    <x v="5"/>
    <x v="0"/>
    <x v="4"/>
    <x v="0"/>
    <x v="2"/>
    <x v="3"/>
    <x v="3"/>
    <x v="99"/>
    <x v="39"/>
    <n v="1554225"/>
  </r>
  <r>
    <x v="5"/>
    <x v="0"/>
    <x v="4"/>
    <x v="0"/>
    <x v="2"/>
    <x v="3"/>
    <x v="3"/>
    <x v="99"/>
    <x v="0"/>
    <m/>
  </r>
  <r>
    <x v="5"/>
    <x v="0"/>
    <x v="4"/>
    <x v="0"/>
    <x v="2"/>
    <x v="3"/>
    <x v="3"/>
    <x v="99"/>
    <x v="0"/>
    <m/>
  </r>
  <r>
    <x v="5"/>
    <x v="0"/>
    <x v="4"/>
    <x v="0"/>
    <x v="2"/>
    <x v="3"/>
    <x v="3"/>
    <x v="99"/>
    <x v="0"/>
    <m/>
  </r>
  <r>
    <x v="5"/>
    <x v="0"/>
    <x v="4"/>
    <x v="0"/>
    <x v="2"/>
    <x v="3"/>
    <x v="3"/>
    <x v="99"/>
    <x v="0"/>
    <m/>
  </r>
  <r>
    <x v="5"/>
    <x v="0"/>
    <x v="4"/>
    <x v="0"/>
    <x v="2"/>
    <x v="3"/>
    <x v="26"/>
    <x v="137"/>
    <x v="0"/>
    <m/>
  </r>
  <r>
    <x v="5"/>
    <x v="0"/>
    <x v="4"/>
    <x v="0"/>
    <x v="2"/>
    <x v="3"/>
    <x v="20"/>
    <x v="49"/>
    <x v="40"/>
    <n v="83340"/>
  </r>
  <r>
    <x v="5"/>
    <x v="0"/>
    <x v="4"/>
    <x v="0"/>
    <x v="2"/>
    <x v="3"/>
    <x v="20"/>
    <x v="49"/>
    <x v="41"/>
    <n v="1490431"/>
  </r>
  <r>
    <x v="5"/>
    <x v="0"/>
    <x v="4"/>
    <x v="0"/>
    <x v="2"/>
    <x v="3"/>
    <x v="20"/>
    <x v="49"/>
    <x v="42"/>
    <n v="455800"/>
  </r>
  <r>
    <x v="5"/>
    <x v="0"/>
    <x v="4"/>
    <x v="0"/>
    <x v="2"/>
    <x v="3"/>
    <x v="20"/>
    <x v="49"/>
    <x v="0"/>
    <m/>
  </r>
  <r>
    <x v="5"/>
    <x v="0"/>
    <x v="4"/>
    <x v="0"/>
    <x v="2"/>
    <x v="3"/>
    <x v="20"/>
    <x v="49"/>
    <x v="0"/>
    <m/>
  </r>
  <r>
    <x v="5"/>
    <x v="0"/>
    <x v="4"/>
    <x v="0"/>
    <x v="2"/>
    <x v="3"/>
    <x v="20"/>
    <x v="49"/>
    <x v="0"/>
    <m/>
  </r>
  <r>
    <x v="5"/>
    <x v="0"/>
    <x v="4"/>
    <x v="0"/>
    <x v="2"/>
    <x v="3"/>
    <x v="20"/>
    <x v="111"/>
    <x v="43"/>
    <n v="186000"/>
  </r>
  <r>
    <x v="5"/>
    <x v="0"/>
    <x v="4"/>
    <x v="0"/>
    <x v="2"/>
    <x v="3"/>
    <x v="21"/>
    <x v="50"/>
    <x v="0"/>
    <m/>
  </r>
  <r>
    <x v="5"/>
    <x v="0"/>
    <x v="4"/>
    <x v="0"/>
    <x v="2"/>
    <x v="3"/>
    <x v="21"/>
    <x v="132"/>
    <x v="44"/>
    <n v="250000"/>
  </r>
  <r>
    <x v="6"/>
    <x v="0"/>
    <x v="4"/>
    <x v="0"/>
    <x v="1"/>
    <x v="2"/>
    <x v="24"/>
    <x v="63"/>
    <x v="1"/>
    <n v="47469673.509999998"/>
  </r>
  <r>
    <x v="6"/>
    <x v="0"/>
    <x v="4"/>
    <x v="0"/>
    <x v="1"/>
    <x v="5"/>
    <x v="11"/>
    <x v="64"/>
    <x v="0"/>
    <n v="2341.71"/>
  </r>
  <r>
    <x v="6"/>
    <x v="0"/>
    <x v="4"/>
    <x v="0"/>
    <x v="1"/>
    <x v="5"/>
    <x v="14"/>
    <x v="66"/>
    <x v="0"/>
    <m/>
  </r>
  <r>
    <x v="6"/>
    <x v="0"/>
    <x v="4"/>
    <x v="0"/>
    <x v="1"/>
    <x v="5"/>
    <x v="15"/>
    <x v="69"/>
    <x v="0"/>
    <n v="23669.22"/>
  </r>
  <r>
    <x v="6"/>
    <x v="0"/>
    <x v="4"/>
    <x v="0"/>
    <x v="1"/>
    <x v="2"/>
    <x v="25"/>
    <x v="74"/>
    <x v="0"/>
    <n v="-2804533.6"/>
  </r>
  <r>
    <x v="6"/>
    <x v="0"/>
    <x v="4"/>
    <x v="0"/>
    <x v="1"/>
    <x v="2"/>
    <x v="25"/>
    <x v="118"/>
    <x v="0"/>
    <n v="-25000"/>
  </r>
  <r>
    <x v="6"/>
    <x v="0"/>
    <x v="4"/>
    <x v="0"/>
    <x v="1"/>
    <x v="2"/>
    <x v="0"/>
    <x v="103"/>
    <x v="0"/>
    <n v="-260625.2"/>
  </r>
  <r>
    <x v="6"/>
    <x v="0"/>
    <x v="4"/>
    <x v="0"/>
    <x v="1"/>
    <x v="2"/>
    <x v="0"/>
    <x v="104"/>
    <x v="0"/>
    <n v="394000"/>
  </r>
  <r>
    <x v="6"/>
    <x v="0"/>
    <x v="4"/>
    <x v="0"/>
    <x v="0"/>
    <x v="0"/>
    <x v="4"/>
    <x v="6"/>
    <x v="2"/>
    <n v="4200000"/>
  </r>
  <r>
    <x v="6"/>
    <x v="0"/>
    <x v="4"/>
    <x v="0"/>
    <x v="0"/>
    <x v="0"/>
    <x v="4"/>
    <x v="6"/>
    <x v="3"/>
    <n v="1500000"/>
  </r>
  <r>
    <x v="6"/>
    <x v="0"/>
    <x v="4"/>
    <x v="0"/>
    <x v="0"/>
    <x v="0"/>
    <x v="4"/>
    <x v="7"/>
    <x v="2"/>
    <m/>
  </r>
  <r>
    <x v="6"/>
    <x v="0"/>
    <x v="4"/>
    <x v="0"/>
    <x v="0"/>
    <x v="0"/>
    <x v="4"/>
    <x v="7"/>
    <x v="3"/>
    <n v="117172"/>
  </r>
  <r>
    <x v="6"/>
    <x v="0"/>
    <x v="4"/>
    <x v="0"/>
    <x v="0"/>
    <x v="0"/>
    <x v="4"/>
    <x v="8"/>
    <x v="2"/>
    <n v="350000"/>
  </r>
  <r>
    <x v="6"/>
    <x v="0"/>
    <x v="4"/>
    <x v="0"/>
    <x v="0"/>
    <x v="0"/>
    <x v="4"/>
    <x v="8"/>
    <x v="3"/>
    <n v="134764"/>
  </r>
  <r>
    <x v="6"/>
    <x v="0"/>
    <x v="4"/>
    <x v="0"/>
    <x v="0"/>
    <x v="0"/>
    <x v="4"/>
    <x v="9"/>
    <x v="2"/>
    <n v="42000"/>
  </r>
  <r>
    <x v="6"/>
    <x v="0"/>
    <x v="4"/>
    <x v="0"/>
    <x v="0"/>
    <x v="0"/>
    <x v="4"/>
    <x v="9"/>
    <x v="3"/>
    <n v="16172"/>
  </r>
  <r>
    <x v="6"/>
    <x v="0"/>
    <x v="4"/>
    <x v="0"/>
    <x v="0"/>
    <x v="0"/>
    <x v="4"/>
    <x v="10"/>
    <x v="2"/>
    <n v="350000"/>
  </r>
  <r>
    <x v="6"/>
    <x v="0"/>
    <x v="4"/>
    <x v="0"/>
    <x v="0"/>
    <x v="0"/>
    <x v="4"/>
    <x v="10"/>
    <x v="3"/>
    <n v="134764"/>
  </r>
  <r>
    <x v="6"/>
    <x v="0"/>
    <x v="4"/>
    <x v="0"/>
    <x v="0"/>
    <x v="0"/>
    <x v="4"/>
    <x v="11"/>
    <x v="2"/>
    <n v="175000"/>
  </r>
  <r>
    <x v="6"/>
    <x v="0"/>
    <x v="4"/>
    <x v="0"/>
    <x v="0"/>
    <x v="0"/>
    <x v="4"/>
    <x v="11"/>
    <x v="3"/>
    <n v="62500"/>
  </r>
  <r>
    <x v="6"/>
    <x v="0"/>
    <x v="4"/>
    <x v="0"/>
    <x v="0"/>
    <x v="0"/>
    <x v="4"/>
    <x v="12"/>
    <x v="2"/>
    <n v="2800000"/>
  </r>
  <r>
    <x v="6"/>
    <x v="0"/>
    <x v="4"/>
    <x v="0"/>
    <x v="0"/>
    <x v="0"/>
    <x v="4"/>
    <x v="134"/>
    <x v="0"/>
    <m/>
  </r>
  <r>
    <x v="6"/>
    <x v="0"/>
    <x v="4"/>
    <x v="0"/>
    <x v="0"/>
    <x v="0"/>
    <x v="4"/>
    <x v="56"/>
    <x v="4"/>
    <m/>
  </r>
  <r>
    <x v="6"/>
    <x v="0"/>
    <x v="4"/>
    <x v="0"/>
    <x v="0"/>
    <x v="0"/>
    <x v="4"/>
    <x v="13"/>
    <x v="5"/>
    <n v="29754"/>
  </r>
  <r>
    <x v="6"/>
    <x v="0"/>
    <x v="4"/>
    <x v="0"/>
    <x v="0"/>
    <x v="0"/>
    <x v="4"/>
    <x v="14"/>
    <x v="6"/>
    <n v="504000"/>
  </r>
  <r>
    <x v="6"/>
    <x v="0"/>
    <x v="4"/>
    <x v="0"/>
    <x v="0"/>
    <x v="0"/>
    <x v="4"/>
    <x v="14"/>
    <x v="7"/>
    <n v="180000"/>
  </r>
  <r>
    <x v="6"/>
    <x v="0"/>
    <x v="4"/>
    <x v="0"/>
    <x v="0"/>
    <x v="0"/>
    <x v="4"/>
    <x v="15"/>
    <x v="8"/>
    <n v="228000"/>
  </r>
  <r>
    <x v="6"/>
    <x v="0"/>
    <x v="4"/>
    <x v="0"/>
    <x v="0"/>
    <x v="0"/>
    <x v="4"/>
    <x v="113"/>
    <x v="0"/>
    <m/>
  </r>
  <r>
    <x v="6"/>
    <x v="0"/>
    <x v="4"/>
    <x v="0"/>
    <x v="0"/>
    <x v="0"/>
    <x v="9"/>
    <x v="114"/>
    <x v="9"/>
    <n v="908526"/>
  </r>
  <r>
    <x v="6"/>
    <x v="0"/>
    <x v="4"/>
    <x v="0"/>
    <x v="0"/>
    <x v="0"/>
    <x v="9"/>
    <x v="30"/>
    <x v="0"/>
    <m/>
  </r>
  <r>
    <x v="6"/>
    <x v="0"/>
    <x v="4"/>
    <x v="0"/>
    <x v="0"/>
    <x v="0"/>
    <x v="9"/>
    <x v="110"/>
    <x v="10"/>
    <n v="998000"/>
  </r>
  <r>
    <x v="6"/>
    <x v="0"/>
    <x v="4"/>
    <x v="0"/>
    <x v="0"/>
    <x v="0"/>
    <x v="5"/>
    <x v="70"/>
    <x v="11"/>
    <n v="448"/>
  </r>
  <r>
    <x v="6"/>
    <x v="0"/>
    <x v="4"/>
    <x v="0"/>
    <x v="0"/>
    <x v="0"/>
    <x v="5"/>
    <x v="102"/>
    <x v="0"/>
    <m/>
  </r>
  <r>
    <x v="6"/>
    <x v="0"/>
    <x v="4"/>
    <x v="0"/>
    <x v="0"/>
    <x v="0"/>
    <x v="5"/>
    <x v="71"/>
    <x v="45"/>
    <n v="35200"/>
  </r>
  <r>
    <x v="6"/>
    <x v="0"/>
    <x v="4"/>
    <x v="0"/>
    <x v="0"/>
    <x v="0"/>
    <x v="5"/>
    <x v="78"/>
    <x v="0"/>
    <m/>
  </r>
  <r>
    <x v="6"/>
    <x v="0"/>
    <x v="4"/>
    <x v="0"/>
    <x v="0"/>
    <x v="0"/>
    <x v="6"/>
    <x v="17"/>
    <x v="12"/>
    <n v="800000"/>
  </r>
  <r>
    <x v="6"/>
    <x v="0"/>
    <x v="4"/>
    <x v="0"/>
    <x v="0"/>
    <x v="0"/>
    <x v="0"/>
    <x v="79"/>
    <x v="0"/>
    <m/>
  </r>
  <r>
    <x v="6"/>
    <x v="0"/>
    <x v="4"/>
    <x v="0"/>
    <x v="0"/>
    <x v="0"/>
    <x v="0"/>
    <x v="80"/>
    <x v="13"/>
    <n v="710354"/>
  </r>
  <r>
    <x v="6"/>
    <x v="0"/>
    <x v="4"/>
    <x v="0"/>
    <x v="0"/>
    <x v="0"/>
    <x v="0"/>
    <x v="80"/>
    <x v="14"/>
    <n v="371649"/>
  </r>
  <r>
    <x v="6"/>
    <x v="0"/>
    <x v="4"/>
    <x v="0"/>
    <x v="0"/>
    <x v="0"/>
    <x v="0"/>
    <x v="80"/>
    <x v="15"/>
    <n v="600000"/>
  </r>
  <r>
    <x v="6"/>
    <x v="0"/>
    <x v="4"/>
    <x v="0"/>
    <x v="0"/>
    <x v="0"/>
    <x v="0"/>
    <x v="80"/>
    <x v="16"/>
    <n v="304674"/>
  </r>
  <r>
    <x v="6"/>
    <x v="0"/>
    <x v="4"/>
    <x v="0"/>
    <x v="0"/>
    <x v="0"/>
    <x v="0"/>
    <x v="80"/>
    <x v="0"/>
    <m/>
  </r>
  <r>
    <x v="6"/>
    <x v="0"/>
    <x v="4"/>
    <x v="0"/>
    <x v="0"/>
    <x v="0"/>
    <x v="0"/>
    <x v="80"/>
    <x v="0"/>
    <m/>
  </r>
  <r>
    <x v="6"/>
    <x v="0"/>
    <x v="4"/>
    <x v="0"/>
    <x v="0"/>
    <x v="0"/>
    <x v="0"/>
    <x v="80"/>
    <x v="0"/>
    <m/>
  </r>
  <r>
    <x v="6"/>
    <x v="0"/>
    <x v="4"/>
    <x v="0"/>
    <x v="0"/>
    <x v="0"/>
    <x v="0"/>
    <x v="80"/>
    <x v="0"/>
    <m/>
  </r>
  <r>
    <x v="6"/>
    <x v="0"/>
    <x v="4"/>
    <x v="0"/>
    <x v="0"/>
    <x v="0"/>
    <x v="0"/>
    <x v="84"/>
    <x v="46"/>
    <n v="136500"/>
  </r>
  <r>
    <x v="6"/>
    <x v="0"/>
    <x v="4"/>
    <x v="0"/>
    <x v="0"/>
    <x v="0"/>
    <x v="0"/>
    <x v="107"/>
    <x v="17"/>
    <m/>
  </r>
  <r>
    <x v="6"/>
    <x v="0"/>
    <x v="4"/>
    <x v="0"/>
    <x v="0"/>
    <x v="0"/>
    <x v="0"/>
    <x v="115"/>
    <x v="0"/>
    <m/>
  </r>
  <r>
    <x v="6"/>
    <x v="0"/>
    <x v="4"/>
    <x v="0"/>
    <x v="0"/>
    <x v="0"/>
    <x v="0"/>
    <x v="138"/>
    <x v="11"/>
    <n v="134058"/>
  </r>
  <r>
    <x v="6"/>
    <x v="0"/>
    <x v="4"/>
    <x v="0"/>
    <x v="0"/>
    <x v="0"/>
    <x v="0"/>
    <x v="108"/>
    <x v="0"/>
    <m/>
  </r>
  <r>
    <x v="6"/>
    <x v="0"/>
    <x v="4"/>
    <x v="0"/>
    <x v="0"/>
    <x v="0"/>
    <x v="0"/>
    <x v="109"/>
    <x v="0"/>
    <m/>
  </r>
  <r>
    <x v="6"/>
    <x v="0"/>
    <x v="4"/>
    <x v="0"/>
    <x v="0"/>
    <x v="0"/>
    <x v="0"/>
    <x v="116"/>
    <x v="0"/>
    <m/>
  </r>
  <r>
    <x v="6"/>
    <x v="0"/>
    <x v="4"/>
    <x v="0"/>
    <x v="0"/>
    <x v="0"/>
    <x v="12"/>
    <x v="81"/>
    <x v="0"/>
    <m/>
  </r>
  <r>
    <x v="6"/>
    <x v="0"/>
    <x v="4"/>
    <x v="0"/>
    <x v="0"/>
    <x v="0"/>
    <x v="12"/>
    <x v="82"/>
    <x v="0"/>
    <m/>
  </r>
  <r>
    <x v="6"/>
    <x v="0"/>
    <x v="4"/>
    <x v="0"/>
    <x v="0"/>
    <x v="0"/>
    <x v="12"/>
    <x v="83"/>
    <x v="0"/>
    <m/>
  </r>
  <r>
    <x v="6"/>
    <x v="0"/>
    <x v="4"/>
    <x v="0"/>
    <x v="0"/>
    <x v="0"/>
    <x v="12"/>
    <x v="84"/>
    <x v="47"/>
    <n v="6500"/>
  </r>
  <r>
    <x v="6"/>
    <x v="0"/>
    <x v="4"/>
    <x v="0"/>
    <x v="0"/>
    <x v="0"/>
    <x v="19"/>
    <x v="100"/>
    <x v="18"/>
    <m/>
  </r>
  <r>
    <x v="6"/>
    <x v="0"/>
    <x v="4"/>
    <x v="0"/>
    <x v="0"/>
    <x v="0"/>
    <x v="19"/>
    <x v="100"/>
    <x v="19"/>
    <m/>
  </r>
  <r>
    <x v="6"/>
    <x v="0"/>
    <x v="4"/>
    <x v="0"/>
    <x v="0"/>
    <x v="0"/>
    <x v="19"/>
    <x v="139"/>
    <x v="0"/>
    <m/>
  </r>
  <r>
    <x v="6"/>
    <x v="0"/>
    <x v="4"/>
    <x v="0"/>
    <x v="0"/>
    <x v="0"/>
    <x v="19"/>
    <x v="140"/>
    <x v="20"/>
    <m/>
  </r>
  <r>
    <x v="6"/>
    <x v="0"/>
    <x v="4"/>
    <x v="0"/>
    <x v="0"/>
    <x v="0"/>
    <x v="16"/>
    <x v="86"/>
    <x v="45"/>
    <n v="282800"/>
  </r>
  <r>
    <x v="6"/>
    <x v="0"/>
    <x v="4"/>
    <x v="0"/>
    <x v="0"/>
    <x v="0"/>
    <x v="16"/>
    <x v="117"/>
    <x v="0"/>
    <m/>
  </r>
  <r>
    <x v="6"/>
    <x v="0"/>
    <x v="4"/>
    <x v="0"/>
    <x v="0"/>
    <x v="0"/>
    <x v="22"/>
    <x v="105"/>
    <x v="0"/>
    <m/>
  </r>
  <r>
    <x v="6"/>
    <x v="0"/>
    <x v="4"/>
    <x v="0"/>
    <x v="0"/>
    <x v="0"/>
    <x v="2"/>
    <x v="87"/>
    <x v="21"/>
    <n v="402170"/>
  </r>
  <r>
    <x v="6"/>
    <x v="0"/>
    <x v="4"/>
    <x v="0"/>
    <x v="0"/>
    <x v="0"/>
    <x v="2"/>
    <x v="88"/>
    <x v="0"/>
    <m/>
  </r>
  <r>
    <x v="6"/>
    <x v="0"/>
    <x v="4"/>
    <x v="0"/>
    <x v="0"/>
    <x v="0"/>
    <x v="2"/>
    <x v="89"/>
    <x v="22"/>
    <m/>
  </r>
  <r>
    <x v="6"/>
    <x v="0"/>
    <x v="4"/>
    <x v="0"/>
    <x v="0"/>
    <x v="0"/>
    <x v="2"/>
    <x v="90"/>
    <x v="23"/>
    <n v="178999"/>
  </r>
  <r>
    <x v="6"/>
    <x v="0"/>
    <x v="4"/>
    <x v="0"/>
    <x v="0"/>
    <x v="0"/>
    <x v="2"/>
    <x v="91"/>
    <x v="0"/>
    <m/>
  </r>
  <r>
    <x v="6"/>
    <x v="0"/>
    <x v="4"/>
    <x v="0"/>
    <x v="0"/>
    <x v="0"/>
    <x v="2"/>
    <x v="92"/>
    <x v="0"/>
    <m/>
  </r>
  <r>
    <x v="6"/>
    <x v="0"/>
    <x v="4"/>
    <x v="0"/>
    <x v="0"/>
    <x v="0"/>
    <x v="2"/>
    <x v="136"/>
    <x v="28"/>
    <n v="195000"/>
  </r>
  <r>
    <x v="6"/>
    <x v="0"/>
    <x v="4"/>
    <x v="0"/>
    <x v="0"/>
    <x v="0"/>
    <x v="2"/>
    <x v="141"/>
    <x v="0"/>
    <m/>
  </r>
  <r>
    <x v="6"/>
    <x v="0"/>
    <x v="4"/>
    <x v="0"/>
    <x v="0"/>
    <x v="0"/>
    <x v="2"/>
    <x v="93"/>
    <x v="0"/>
    <m/>
  </r>
  <r>
    <x v="6"/>
    <x v="0"/>
    <x v="4"/>
    <x v="0"/>
    <x v="0"/>
    <x v="0"/>
    <x v="2"/>
    <x v="84"/>
    <x v="48"/>
    <n v="0.54"/>
  </r>
  <r>
    <x v="6"/>
    <x v="0"/>
    <x v="4"/>
    <x v="0"/>
    <x v="0"/>
    <x v="0"/>
    <x v="2"/>
    <x v="84"/>
    <x v="25"/>
    <n v="0.24"/>
  </r>
  <r>
    <x v="6"/>
    <x v="0"/>
    <x v="4"/>
    <x v="0"/>
    <x v="0"/>
    <x v="0"/>
    <x v="2"/>
    <x v="84"/>
    <x v="26"/>
    <n v="249.81"/>
  </r>
  <r>
    <x v="6"/>
    <x v="0"/>
    <x v="4"/>
    <x v="0"/>
    <x v="0"/>
    <x v="0"/>
    <x v="2"/>
    <x v="84"/>
    <x v="49"/>
    <n v="0.08"/>
  </r>
  <r>
    <x v="6"/>
    <x v="0"/>
    <x v="4"/>
    <x v="0"/>
    <x v="0"/>
    <x v="0"/>
    <x v="2"/>
    <x v="84"/>
    <x v="22"/>
    <n v="7471.18"/>
  </r>
  <r>
    <x v="6"/>
    <x v="0"/>
    <x v="4"/>
    <x v="0"/>
    <x v="0"/>
    <x v="7"/>
    <x v="4"/>
    <x v="119"/>
    <x v="28"/>
    <n v="2000000"/>
  </r>
  <r>
    <x v="6"/>
    <x v="0"/>
    <x v="4"/>
    <x v="0"/>
    <x v="0"/>
    <x v="7"/>
    <x v="4"/>
    <x v="120"/>
    <x v="28"/>
    <n v="117172"/>
  </r>
  <r>
    <x v="6"/>
    <x v="0"/>
    <x v="4"/>
    <x v="0"/>
    <x v="0"/>
    <x v="7"/>
    <x v="4"/>
    <x v="121"/>
    <x v="28"/>
    <n v="176431"/>
  </r>
  <r>
    <x v="6"/>
    <x v="0"/>
    <x v="4"/>
    <x v="0"/>
    <x v="0"/>
    <x v="7"/>
    <x v="4"/>
    <x v="122"/>
    <x v="28"/>
    <n v="21172"/>
  </r>
  <r>
    <x v="6"/>
    <x v="0"/>
    <x v="4"/>
    <x v="0"/>
    <x v="0"/>
    <x v="7"/>
    <x v="4"/>
    <x v="123"/>
    <x v="28"/>
    <n v="176431"/>
  </r>
  <r>
    <x v="6"/>
    <x v="0"/>
    <x v="4"/>
    <x v="0"/>
    <x v="0"/>
    <x v="7"/>
    <x v="4"/>
    <x v="124"/>
    <x v="28"/>
    <n v="83333"/>
  </r>
  <r>
    <x v="6"/>
    <x v="0"/>
    <x v="4"/>
    <x v="0"/>
    <x v="0"/>
    <x v="7"/>
    <x v="4"/>
    <x v="135"/>
    <x v="0"/>
    <m/>
  </r>
  <r>
    <x v="6"/>
    <x v="0"/>
    <x v="4"/>
    <x v="0"/>
    <x v="0"/>
    <x v="7"/>
    <x v="4"/>
    <x v="125"/>
    <x v="28"/>
    <n v="1000000"/>
  </r>
  <r>
    <x v="6"/>
    <x v="0"/>
    <x v="4"/>
    <x v="0"/>
    <x v="0"/>
    <x v="7"/>
    <x v="4"/>
    <x v="126"/>
    <x v="0"/>
    <m/>
  </r>
  <r>
    <x v="6"/>
    <x v="0"/>
    <x v="4"/>
    <x v="0"/>
    <x v="0"/>
    <x v="7"/>
    <x v="4"/>
    <x v="127"/>
    <x v="5"/>
    <n v="10440"/>
  </r>
  <r>
    <x v="6"/>
    <x v="0"/>
    <x v="4"/>
    <x v="0"/>
    <x v="0"/>
    <x v="7"/>
    <x v="4"/>
    <x v="128"/>
    <x v="6"/>
    <n v="240000"/>
  </r>
  <r>
    <x v="6"/>
    <x v="0"/>
    <x v="4"/>
    <x v="0"/>
    <x v="0"/>
    <x v="7"/>
    <x v="4"/>
    <x v="129"/>
    <x v="8"/>
    <n v="80000"/>
  </r>
  <r>
    <x v="6"/>
    <x v="0"/>
    <x v="4"/>
    <x v="0"/>
    <x v="0"/>
    <x v="7"/>
    <x v="4"/>
    <x v="130"/>
    <x v="0"/>
    <m/>
  </r>
  <r>
    <x v="6"/>
    <x v="0"/>
    <x v="4"/>
    <x v="0"/>
    <x v="0"/>
    <x v="7"/>
    <x v="2"/>
    <x v="131"/>
    <x v="0"/>
    <m/>
  </r>
  <r>
    <x v="6"/>
    <x v="0"/>
    <x v="4"/>
    <x v="0"/>
    <x v="0"/>
    <x v="1"/>
    <x v="7"/>
    <x v="34"/>
    <x v="29"/>
    <n v="84190"/>
  </r>
  <r>
    <x v="6"/>
    <x v="0"/>
    <x v="4"/>
    <x v="0"/>
    <x v="0"/>
    <x v="1"/>
    <x v="7"/>
    <x v="20"/>
    <x v="30"/>
    <n v="585561"/>
  </r>
  <r>
    <x v="6"/>
    <x v="0"/>
    <x v="4"/>
    <x v="0"/>
    <x v="0"/>
    <x v="1"/>
    <x v="7"/>
    <x v="20"/>
    <x v="29"/>
    <n v="105735"/>
  </r>
  <r>
    <x v="6"/>
    <x v="0"/>
    <x v="4"/>
    <x v="0"/>
    <x v="0"/>
    <x v="1"/>
    <x v="7"/>
    <x v="101"/>
    <x v="31"/>
    <n v="5000"/>
  </r>
  <r>
    <x v="6"/>
    <x v="0"/>
    <x v="4"/>
    <x v="0"/>
    <x v="0"/>
    <x v="1"/>
    <x v="7"/>
    <x v="55"/>
    <x v="0"/>
    <m/>
  </r>
  <r>
    <x v="6"/>
    <x v="0"/>
    <x v="4"/>
    <x v="0"/>
    <x v="0"/>
    <x v="1"/>
    <x v="8"/>
    <x v="22"/>
    <x v="29"/>
    <n v="169910"/>
  </r>
  <r>
    <x v="6"/>
    <x v="0"/>
    <x v="4"/>
    <x v="0"/>
    <x v="0"/>
    <x v="1"/>
    <x v="8"/>
    <x v="94"/>
    <x v="0"/>
    <m/>
  </r>
  <r>
    <x v="6"/>
    <x v="0"/>
    <x v="4"/>
    <x v="0"/>
    <x v="0"/>
    <x v="1"/>
    <x v="8"/>
    <x v="95"/>
    <x v="0"/>
    <m/>
  </r>
  <r>
    <x v="6"/>
    <x v="0"/>
    <x v="4"/>
    <x v="0"/>
    <x v="0"/>
    <x v="1"/>
    <x v="8"/>
    <x v="77"/>
    <x v="50"/>
    <n v="518006"/>
  </r>
  <r>
    <x v="6"/>
    <x v="0"/>
    <x v="4"/>
    <x v="0"/>
    <x v="0"/>
    <x v="1"/>
    <x v="8"/>
    <x v="4"/>
    <x v="32"/>
    <m/>
  </r>
  <r>
    <x v="6"/>
    <x v="0"/>
    <x v="4"/>
    <x v="0"/>
    <x v="0"/>
    <x v="1"/>
    <x v="8"/>
    <x v="4"/>
    <x v="31"/>
    <m/>
  </r>
  <r>
    <x v="6"/>
    <x v="0"/>
    <x v="4"/>
    <x v="0"/>
    <x v="0"/>
    <x v="1"/>
    <x v="8"/>
    <x v="4"/>
    <x v="33"/>
    <m/>
  </r>
  <r>
    <x v="6"/>
    <x v="0"/>
    <x v="4"/>
    <x v="0"/>
    <x v="0"/>
    <x v="1"/>
    <x v="8"/>
    <x v="4"/>
    <x v="11"/>
    <n v="3"/>
  </r>
  <r>
    <x v="6"/>
    <x v="0"/>
    <x v="4"/>
    <x v="0"/>
    <x v="0"/>
    <x v="1"/>
    <x v="8"/>
    <x v="4"/>
    <x v="51"/>
    <n v="336000"/>
  </r>
  <r>
    <x v="6"/>
    <x v="0"/>
    <x v="4"/>
    <x v="0"/>
    <x v="0"/>
    <x v="1"/>
    <x v="8"/>
    <x v="4"/>
    <x v="37"/>
    <n v="4"/>
  </r>
  <r>
    <x v="6"/>
    <x v="0"/>
    <x v="4"/>
    <x v="0"/>
    <x v="0"/>
    <x v="1"/>
    <x v="8"/>
    <x v="4"/>
    <x v="52"/>
    <n v="24000"/>
  </r>
  <r>
    <x v="6"/>
    <x v="0"/>
    <x v="4"/>
    <x v="0"/>
    <x v="0"/>
    <x v="1"/>
    <x v="8"/>
    <x v="4"/>
    <x v="53"/>
    <n v="48000"/>
  </r>
  <r>
    <x v="6"/>
    <x v="0"/>
    <x v="4"/>
    <x v="0"/>
    <x v="0"/>
    <x v="1"/>
    <x v="8"/>
    <x v="4"/>
    <x v="0"/>
    <m/>
  </r>
  <r>
    <x v="6"/>
    <x v="0"/>
    <x v="4"/>
    <x v="0"/>
    <x v="0"/>
    <x v="1"/>
    <x v="8"/>
    <x v="4"/>
    <x v="0"/>
    <m/>
  </r>
  <r>
    <x v="6"/>
    <x v="0"/>
    <x v="4"/>
    <x v="0"/>
    <x v="0"/>
    <x v="1"/>
    <x v="8"/>
    <x v="4"/>
    <x v="0"/>
    <m/>
  </r>
  <r>
    <x v="6"/>
    <x v="0"/>
    <x v="4"/>
    <x v="0"/>
    <x v="0"/>
    <x v="6"/>
    <x v="23"/>
    <x v="112"/>
    <x v="0"/>
    <m/>
  </r>
  <r>
    <x v="6"/>
    <x v="0"/>
    <x v="4"/>
    <x v="0"/>
    <x v="2"/>
    <x v="3"/>
    <x v="3"/>
    <x v="96"/>
    <x v="0"/>
    <m/>
  </r>
  <r>
    <x v="6"/>
    <x v="0"/>
    <x v="4"/>
    <x v="0"/>
    <x v="2"/>
    <x v="3"/>
    <x v="3"/>
    <x v="97"/>
    <x v="34"/>
    <n v="279904"/>
  </r>
  <r>
    <x v="6"/>
    <x v="0"/>
    <x v="4"/>
    <x v="0"/>
    <x v="2"/>
    <x v="3"/>
    <x v="3"/>
    <x v="97"/>
    <x v="35"/>
    <m/>
  </r>
  <r>
    <x v="6"/>
    <x v="0"/>
    <x v="4"/>
    <x v="0"/>
    <x v="2"/>
    <x v="3"/>
    <x v="3"/>
    <x v="97"/>
    <x v="36"/>
    <n v="1182975"/>
  </r>
  <r>
    <x v="6"/>
    <x v="0"/>
    <x v="4"/>
    <x v="0"/>
    <x v="2"/>
    <x v="3"/>
    <x v="3"/>
    <x v="97"/>
    <x v="0"/>
    <m/>
  </r>
  <r>
    <x v="6"/>
    <x v="0"/>
    <x v="4"/>
    <x v="0"/>
    <x v="2"/>
    <x v="3"/>
    <x v="3"/>
    <x v="97"/>
    <x v="0"/>
    <m/>
  </r>
  <r>
    <x v="6"/>
    <x v="0"/>
    <x v="4"/>
    <x v="0"/>
    <x v="2"/>
    <x v="3"/>
    <x v="3"/>
    <x v="97"/>
    <x v="0"/>
    <m/>
  </r>
  <r>
    <x v="6"/>
    <x v="0"/>
    <x v="4"/>
    <x v="0"/>
    <x v="2"/>
    <x v="3"/>
    <x v="3"/>
    <x v="97"/>
    <x v="0"/>
    <m/>
  </r>
  <r>
    <x v="6"/>
    <x v="0"/>
    <x v="4"/>
    <x v="0"/>
    <x v="2"/>
    <x v="3"/>
    <x v="3"/>
    <x v="98"/>
    <x v="0"/>
    <m/>
  </r>
  <r>
    <x v="6"/>
    <x v="0"/>
    <x v="4"/>
    <x v="0"/>
    <x v="2"/>
    <x v="3"/>
    <x v="3"/>
    <x v="99"/>
    <x v="37"/>
    <n v="9708867"/>
  </r>
  <r>
    <x v="6"/>
    <x v="0"/>
    <x v="4"/>
    <x v="0"/>
    <x v="2"/>
    <x v="3"/>
    <x v="3"/>
    <x v="99"/>
    <x v="38"/>
    <n v="7435"/>
  </r>
  <r>
    <x v="6"/>
    <x v="0"/>
    <x v="4"/>
    <x v="0"/>
    <x v="2"/>
    <x v="3"/>
    <x v="3"/>
    <x v="99"/>
    <x v="39"/>
    <n v="35775"/>
  </r>
  <r>
    <x v="6"/>
    <x v="0"/>
    <x v="4"/>
    <x v="0"/>
    <x v="2"/>
    <x v="3"/>
    <x v="3"/>
    <x v="99"/>
    <x v="0"/>
    <m/>
  </r>
  <r>
    <x v="6"/>
    <x v="0"/>
    <x v="4"/>
    <x v="0"/>
    <x v="2"/>
    <x v="3"/>
    <x v="3"/>
    <x v="99"/>
    <x v="0"/>
    <m/>
  </r>
  <r>
    <x v="6"/>
    <x v="0"/>
    <x v="4"/>
    <x v="0"/>
    <x v="2"/>
    <x v="3"/>
    <x v="3"/>
    <x v="99"/>
    <x v="0"/>
    <m/>
  </r>
  <r>
    <x v="6"/>
    <x v="0"/>
    <x v="4"/>
    <x v="0"/>
    <x v="2"/>
    <x v="3"/>
    <x v="3"/>
    <x v="99"/>
    <x v="0"/>
    <m/>
  </r>
  <r>
    <x v="6"/>
    <x v="0"/>
    <x v="4"/>
    <x v="0"/>
    <x v="2"/>
    <x v="3"/>
    <x v="26"/>
    <x v="137"/>
    <x v="0"/>
    <m/>
  </r>
  <r>
    <x v="6"/>
    <x v="0"/>
    <x v="4"/>
    <x v="0"/>
    <x v="2"/>
    <x v="3"/>
    <x v="20"/>
    <x v="49"/>
    <x v="40"/>
    <m/>
  </r>
  <r>
    <x v="6"/>
    <x v="0"/>
    <x v="4"/>
    <x v="0"/>
    <x v="2"/>
    <x v="3"/>
    <x v="20"/>
    <x v="49"/>
    <x v="41"/>
    <n v="2560490"/>
  </r>
  <r>
    <x v="6"/>
    <x v="0"/>
    <x v="4"/>
    <x v="0"/>
    <x v="2"/>
    <x v="3"/>
    <x v="20"/>
    <x v="49"/>
    <x v="42"/>
    <n v="368700"/>
  </r>
  <r>
    <x v="6"/>
    <x v="0"/>
    <x v="4"/>
    <x v="0"/>
    <x v="2"/>
    <x v="3"/>
    <x v="20"/>
    <x v="49"/>
    <x v="0"/>
    <m/>
  </r>
  <r>
    <x v="6"/>
    <x v="0"/>
    <x v="4"/>
    <x v="0"/>
    <x v="2"/>
    <x v="3"/>
    <x v="20"/>
    <x v="49"/>
    <x v="0"/>
    <m/>
  </r>
  <r>
    <x v="6"/>
    <x v="0"/>
    <x v="4"/>
    <x v="0"/>
    <x v="2"/>
    <x v="3"/>
    <x v="20"/>
    <x v="49"/>
    <x v="0"/>
    <m/>
  </r>
  <r>
    <x v="6"/>
    <x v="0"/>
    <x v="4"/>
    <x v="0"/>
    <x v="2"/>
    <x v="3"/>
    <x v="20"/>
    <x v="111"/>
    <x v="42"/>
    <n v="90000"/>
  </r>
  <r>
    <x v="6"/>
    <x v="0"/>
    <x v="4"/>
    <x v="0"/>
    <x v="2"/>
    <x v="3"/>
    <x v="20"/>
    <x v="111"/>
    <x v="43"/>
    <n v="186000"/>
  </r>
  <r>
    <x v="6"/>
    <x v="0"/>
    <x v="4"/>
    <x v="0"/>
    <x v="2"/>
    <x v="3"/>
    <x v="21"/>
    <x v="50"/>
    <x v="0"/>
    <m/>
  </r>
  <r>
    <x v="6"/>
    <x v="0"/>
    <x v="4"/>
    <x v="0"/>
    <x v="2"/>
    <x v="3"/>
    <x v="21"/>
    <x v="132"/>
    <x v="44"/>
    <n v="350000"/>
  </r>
  <r>
    <x v="7"/>
    <x v="0"/>
    <x v="4"/>
    <x v="0"/>
    <x v="1"/>
    <x v="2"/>
    <x v="24"/>
    <x v="63"/>
    <x v="1"/>
    <n v="71538749.700000003"/>
  </r>
  <r>
    <x v="7"/>
    <x v="0"/>
    <x v="4"/>
    <x v="0"/>
    <x v="1"/>
    <x v="5"/>
    <x v="11"/>
    <x v="64"/>
    <x v="0"/>
    <n v="552.20000000000005"/>
  </r>
  <r>
    <x v="7"/>
    <x v="0"/>
    <x v="4"/>
    <x v="0"/>
    <x v="1"/>
    <x v="5"/>
    <x v="14"/>
    <x v="66"/>
    <x v="0"/>
    <m/>
  </r>
  <r>
    <x v="7"/>
    <x v="0"/>
    <x v="4"/>
    <x v="0"/>
    <x v="1"/>
    <x v="5"/>
    <x v="15"/>
    <x v="69"/>
    <x v="0"/>
    <n v="21980.1"/>
  </r>
  <r>
    <x v="7"/>
    <x v="0"/>
    <x v="4"/>
    <x v="0"/>
    <x v="1"/>
    <x v="2"/>
    <x v="25"/>
    <x v="74"/>
    <x v="0"/>
    <n v="-5797815.1299999999"/>
  </r>
  <r>
    <x v="7"/>
    <x v="0"/>
    <x v="4"/>
    <x v="0"/>
    <x v="1"/>
    <x v="2"/>
    <x v="25"/>
    <x v="118"/>
    <x v="0"/>
    <n v="-30000"/>
  </r>
  <r>
    <x v="7"/>
    <x v="0"/>
    <x v="4"/>
    <x v="0"/>
    <x v="1"/>
    <x v="2"/>
    <x v="0"/>
    <x v="103"/>
    <x v="0"/>
    <n v="-1182958.48"/>
  </r>
  <r>
    <x v="7"/>
    <x v="0"/>
    <x v="4"/>
    <x v="0"/>
    <x v="1"/>
    <x v="2"/>
    <x v="0"/>
    <x v="104"/>
    <x v="0"/>
    <n v="409000"/>
  </r>
  <r>
    <x v="7"/>
    <x v="0"/>
    <x v="4"/>
    <x v="0"/>
    <x v="0"/>
    <x v="0"/>
    <x v="4"/>
    <x v="6"/>
    <x v="2"/>
    <n v="4200000"/>
  </r>
  <r>
    <x v="7"/>
    <x v="0"/>
    <x v="4"/>
    <x v="0"/>
    <x v="0"/>
    <x v="0"/>
    <x v="4"/>
    <x v="6"/>
    <x v="3"/>
    <n v="1500000"/>
  </r>
  <r>
    <x v="7"/>
    <x v="0"/>
    <x v="4"/>
    <x v="0"/>
    <x v="0"/>
    <x v="0"/>
    <x v="4"/>
    <x v="7"/>
    <x v="2"/>
    <n v="0"/>
  </r>
  <r>
    <x v="7"/>
    <x v="0"/>
    <x v="4"/>
    <x v="0"/>
    <x v="0"/>
    <x v="0"/>
    <x v="4"/>
    <x v="7"/>
    <x v="3"/>
    <n v="117172"/>
  </r>
  <r>
    <x v="7"/>
    <x v="0"/>
    <x v="4"/>
    <x v="0"/>
    <x v="0"/>
    <x v="0"/>
    <x v="4"/>
    <x v="8"/>
    <x v="2"/>
    <n v="350000"/>
  </r>
  <r>
    <x v="7"/>
    <x v="0"/>
    <x v="4"/>
    <x v="0"/>
    <x v="0"/>
    <x v="0"/>
    <x v="4"/>
    <x v="8"/>
    <x v="3"/>
    <n v="134764"/>
  </r>
  <r>
    <x v="7"/>
    <x v="0"/>
    <x v="4"/>
    <x v="0"/>
    <x v="0"/>
    <x v="0"/>
    <x v="4"/>
    <x v="9"/>
    <x v="2"/>
    <n v="42000"/>
  </r>
  <r>
    <x v="7"/>
    <x v="0"/>
    <x v="4"/>
    <x v="0"/>
    <x v="0"/>
    <x v="0"/>
    <x v="4"/>
    <x v="9"/>
    <x v="3"/>
    <n v="16172"/>
  </r>
  <r>
    <x v="7"/>
    <x v="0"/>
    <x v="4"/>
    <x v="0"/>
    <x v="0"/>
    <x v="0"/>
    <x v="4"/>
    <x v="10"/>
    <x v="2"/>
    <n v="350000"/>
  </r>
  <r>
    <x v="7"/>
    <x v="0"/>
    <x v="4"/>
    <x v="0"/>
    <x v="0"/>
    <x v="0"/>
    <x v="4"/>
    <x v="10"/>
    <x v="3"/>
    <n v="134764"/>
  </r>
  <r>
    <x v="7"/>
    <x v="0"/>
    <x v="4"/>
    <x v="0"/>
    <x v="0"/>
    <x v="0"/>
    <x v="4"/>
    <x v="11"/>
    <x v="2"/>
    <n v="175000"/>
  </r>
  <r>
    <x v="7"/>
    <x v="0"/>
    <x v="4"/>
    <x v="0"/>
    <x v="0"/>
    <x v="0"/>
    <x v="4"/>
    <x v="11"/>
    <x v="3"/>
    <n v="62500"/>
  </r>
  <r>
    <x v="7"/>
    <x v="0"/>
    <x v="4"/>
    <x v="0"/>
    <x v="0"/>
    <x v="0"/>
    <x v="4"/>
    <x v="12"/>
    <x v="2"/>
    <n v="2800000"/>
  </r>
  <r>
    <x v="7"/>
    <x v="0"/>
    <x v="4"/>
    <x v="0"/>
    <x v="0"/>
    <x v="0"/>
    <x v="4"/>
    <x v="134"/>
    <x v="0"/>
    <m/>
  </r>
  <r>
    <x v="7"/>
    <x v="0"/>
    <x v="4"/>
    <x v="0"/>
    <x v="0"/>
    <x v="0"/>
    <x v="4"/>
    <x v="56"/>
    <x v="4"/>
    <m/>
  </r>
  <r>
    <x v="7"/>
    <x v="0"/>
    <x v="4"/>
    <x v="0"/>
    <x v="0"/>
    <x v="0"/>
    <x v="4"/>
    <x v="13"/>
    <x v="5"/>
    <n v="29754"/>
  </r>
  <r>
    <x v="7"/>
    <x v="0"/>
    <x v="4"/>
    <x v="0"/>
    <x v="0"/>
    <x v="0"/>
    <x v="4"/>
    <x v="14"/>
    <x v="6"/>
    <n v="504000"/>
  </r>
  <r>
    <x v="7"/>
    <x v="0"/>
    <x v="4"/>
    <x v="0"/>
    <x v="0"/>
    <x v="0"/>
    <x v="4"/>
    <x v="14"/>
    <x v="7"/>
    <n v="180000"/>
  </r>
  <r>
    <x v="7"/>
    <x v="0"/>
    <x v="4"/>
    <x v="0"/>
    <x v="0"/>
    <x v="0"/>
    <x v="4"/>
    <x v="15"/>
    <x v="8"/>
    <n v="228000"/>
  </r>
  <r>
    <x v="7"/>
    <x v="0"/>
    <x v="4"/>
    <x v="0"/>
    <x v="0"/>
    <x v="0"/>
    <x v="4"/>
    <x v="113"/>
    <x v="0"/>
    <m/>
  </r>
  <r>
    <x v="7"/>
    <x v="0"/>
    <x v="4"/>
    <x v="0"/>
    <x v="0"/>
    <x v="0"/>
    <x v="9"/>
    <x v="114"/>
    <x v="9"/>
    <n v="908526"/>
  </r>
  <r>
    <x v="7"/>
    <x v="0"/>
    <x v="4"/>
    <x v="0"/>
    <x v="0"/>
    <x v="0"/>
    <x v="9"/>
    <x v="30"/>
    <x v="0"/>
    <m/>
  </r>
  <r>
    <x v="7"/>
    <x v="0"/>
    <x v="4"/>
    <x v="0"/>
    <x v="0"/>
    <x v="0"/>
    <x v="9"/>
    <x v="110"/>
    <x v="10"/>
    <n v="998000"/>
  </r>
  <r>
    <x v="7"/>
    <x v="0"/>
    <x v="4"/>
    <x v="0"/>
    <x v="0"/>
    <x v="0"/>
    <x v="5"/>
    <x v="70"/>
    <x v="11"/>
    <n v="448"/>
  </r>
  <r>
    <x v="7"/>
    <x v="0"/>
    <x v="4"/>
    <x v="0"/>
    <x v="0"/>
    <x v="0"/>
    <x v="5"/>
    <x v="102"/>
    <x v="0"/>
    <m/>
  </r>
  <r>
    <x v="7"/>
    <x v="0"/>
    <x v="4"/>
    <x v="0"/>
    <x v="0"/>
    <x v="0"/>
    <x v="5"/>
    <x v="71"/>
    <x v="45"/>
    <n v="35800"/>
  </r>
  <r>
    <x v="7"/>
    <x v="0"/>
    <x v="4"/>
    <x v="0"/>
    <x v="0"/>
    <x v="0"/>
    <x v="5"/>
    <x v="78"/>
    <x v="0"/>
    <m/>
  </r>
  <r>
    <x v="7"/>
    <x v="0"/>
    <x v="4"/>
    <x v="0"/>
    <x v="0"/>
    <x v="0"/>
    <x v="6"/>
    <x v="17"/>
    <x v="12"/>
    <n v="800000"/>
  </r>
  <r>
    <x v="7"/>
    <x v="0"/>
    <x v="4"/>
    <x v="0"/>
    <x v="0"/>
    <x v="0"/>
    <x v="0"/>
    <x v="79"/>
    <x v="0"/>
    <m/>
  </r>
  <r>
    <x v="7"/>
    <x v="0"/>
    <x v="4"/>
    <x v="0"/>
    <x v="0"/>
    <x v="0"/>
    <x v="0"/>
    <x v="80"/>
    <x v="13"/>
    <n v="711975"/>
  </r>
  <r>
    <x v="7"/>
    <x v="0"/>
    <x v="4"/>
    <x v="0"/>
    <x v="0"/>
    <x v="0"/>
    <x v="0"/>
    <x v="80"/>
    <x v="14"/>
    <n v="236243"/>
  </r>
  <r>
    <x v="7"/>
    <x v="0"/>
    <x v="4"/>
    <x v="0"/>
    <x v="0"/>
    <x v="0"/>
    <x v="0"/>
    <x v="80"/>
    <x v="15"/>
    <n v="1000000"/>
  </r>
  <r>
    <x v="7"/>
    <x v="0"/>
    <x v="4"/>
    <x v="0"/>
    <x v="0"/>
    <x v="0"/>
    <x v="0"/>
    <x v="80"/>
    <x v="16"/>
    <n v="280300"/>
  </r>
  <r>
    <x v="7"/>
    <x v="0"/>
    <x v="4"/>
    <x v="0"/>
    <x v="0"/>
    <x v="0"/>
    <x v="0"/>
    <x v="80"/>
    <x v="54"/>
    <n v="421433"/>
  </r>
  <r>
    <x v="7"/>
    <x v="0"/>
    <x v="4"/>
    <x v="0"/>
    <x v="0"/>
    <x v="0"/>
    <x v="0"/>
    <x v="80"/>
    <x v="0"/>
    <m/>
  </r>
  <r>
    <x v="7"/>
    <x v="0"/>
    <x v="4"/>
    <x v="0"/>
    <x v="0"/>
    <x v="0"/>
    <x v="0"/>
    <x v="80"/>
    <x v="0"/>
    <m/>
  </r>
  <r>
    <x v="7"/>
    <x v="0"/>
    <x v="4"/>
    <x v="0"/>
    <x v="0"/>
    <x v="0"/>
    <x v="0"/>
    <x v="80"/>
    <x v="0"/>
    <m/>
  </r>
  <r>
    <x v="7"/>
    <x v="0"/>
    <x v="4"/>
    <x v="0"/>
    <x v="0"/>
    <x v="0"/>
    <x v="0"/>
    <x v="84"/>
    <x v="20"/>
    <n v="90000"/>
  </r>
  <r>
    <x v="7"/>
    <x v="0"/>
    <x v="4"/>
    <x v="0"/>
    <x v="0"/>
    <x v="0"/>
    <x v="0"/>
    <x v="107"/>
    <x v="17"/>
    <m/>
  </r>
  <r>
    <x v="7"/>
    <x v="0"/>
    <x v="4"/>
    <x v="0"/>
    <x v="0"/>
    <x v="0"/>
    <x v="0"/>
    <x v="115"/>
    <x v="0"/>
    <m/>
  </r>
  <r>
    <x v="7"/>
    <x v="0"/>
    <x v="4"/>
    <x v="0"/>
    <x v="0"/>
    <x v="0"/>
    <x v="0"/>
    <x v="138"/>
    <x v="11"/>
    <n v="144100"/>
  </r>
  <r>
    <x v="7"/>
    <x v="0"/>
    <x v="4"/>
    <x v="0"/>
    <x v="0"/>
    <x v="0"/>
    <x v="0"/>
    <x v="108"/>
    <x v="0"/>
    <m/>
  </r>
  <r>
    <x v="7"/>
    <x v="0"/>
    <x v="4"/>
    <x v="0"/>
    <x v="0"/>
    <x v="0"/>
    <x v="0"/>
    <x v="109"/>
    <x v="0"/>
    <m/>
  </r>
  <r>
    <x v="7"/>
    <x v="0"/>
    <x v="4"/>
    <x v="0"/>
    <x v="0"/>
    <x v="0"/>
    <x v="0"/>
    <x v="116"/>
    <x v="0"/>
    <m/>
  </r>
  <r>
    <x v="7"/>
    <x v="0"/>
    <x v="4"/>
    <x v="0"/>
    <x v="0"/>
    <x v="0"/>
    <x v="12"/>
    <x v="81"/>
    <x v="0"/>
    <m/>
  </r>
  <r>
    <x v="7"/>
    <x v="0"/>
    <x v="4"/>
    <x v="0"/>
    <x v="0"/>
    <x v="0"/>
    <x v="12"/>
    <x v="82"/>
    <x v="47"/>
    <n v="780000"/>
  </r>
  <r>
    <x v="7"/>
    <x v="0"/>
    <x v="4"/>
    <x v="0"/>
    <x v="0"/>
    <x v="0"/>
    <x v="12"/>
    <x v="83"/>
    <x v="0"/>
    <m/>
  </r>
  <r>
    <x v="7"/>
    <x v="0"/>
    <x v="4"/>
    <x v="0"/>
    <x v="0"/>
    <x v="0"/>
    <x v="12"/>
    <x v="84"/>
    <x v="47"/>
    <m/>
  </r>
  <r>
    <x v="7"/>
    <x v="0"/>
    <x v="4"/>
    <x v="0"/>
    <x v="0"/>
    <x v="0"/>
    <x v="19"/>
    <x v="100"/>
    <x v="55"/>
    <n v="280000"/>
  </r>
  <r>
    <x v="7"/>
    <x v="0"/>
    <x v="4"/>
    <x v="0"/>
    <x v="0"/>
    <x v="0"/>
    <x v="19"/>
    <x v="100"/>
    <x v="19"/>
    <m/>
  </r>
  <r>
    <x v="7"/>
    <x v="0"/>
    <x v="4"/>
    <x v="0"/>
    <x v="0"/>
    <x v="0"/>
    <x v="19"/>
    <x v="139"/>
    <x v="0"/>
    <m/>
  </r>
  <r>
    <x v="7"/>
    <x v="0"/>
    <x v="4"/>
    <x v="0"/>
    <x v="0"/>
    <x v="0"/>
    <x v="19"/>
    <x v="140"/>
    <x v="20"/>
    <m/>
  </r>
  <r>
    <x v="7"/>
    <x v="0"/>
    <x v="4"/>
    <x v="0"/>
    <x v="0"/>
    <x v="0"/>
    <x v="16"/>
    <x v="86"/>
    <x v="45"/>
    <n v="269000"/>
  </r>
  <r>
    <x v="7"/>
    <x v="0"/>
    <x v="4"/>
    <x v="0"/>
    <x v="0"/>
    <x v="0"/>
    <x v="16"/>
    <x v="117"/>
    <x v="56"/>
    <n v="285000"/>
  </r>
  <r>
    <x v="7"/>
    <x v="0"/>
    <x v="4"/>
    <x v="0"/>
    <x v="0"/>
    <x v="0"/>
    <x v="16"/>
    <x v="117"/>
    <x v="57"/>
    <n v="244000"/>
  </r>
  <r>
    <x v="7"/>
    <x v="0"/>
    <x v="4"/>
    <x v="0"/>
    <x v="0"/>
    <x v="0"/>
    <x v="22"/>
    <x v="105"/>
    <x v="0"/>
    <m/>
  </r>
  <r>
    <x v="7"/>
    <x v="0"/>
    <x v="4"/>
    <x v="0"/>
    <x v="0"/>
    <x v="0"/>
    <x v="2"/>
    <x v="87"/>
    <x v="21"/>
    <n v="302081"/>
  </r>
  <r>
    <x v="7"/>
    <x v="0"/>
    <x v="4"/>
    <x v="0"/>
    <x v="0"/>
    <x v="0"/>
    <x v="2"/>
    <x v="88"/>
    <x v="58"/>
    <n v="127500"/>
  </r>
  <r>
    <x v="7"/>
    <x v="0"/>
    <x v="4"/>
    <x v="0"/>
    <x v="0"/>
    <x v="0"/>
    <x v="2"/>
    <x v="89"/>
    <x v="59"/>
    <n v="200000"/>
  </r>
  <r>
    <x v="7"/>
    <x v="0"/>
    <x v="4"/>
    <x v="0"/>
    <x v="0"/>
    <x v="0"/>
    <x v="2"/>
    <x v="89"/>
    <x v="32"/>
    <n v="35378"/>
  </r>
  <r>
    <x v="7"/>
    <x v="0"/>
    <x v="4"/>
    <x v="0"/>
    <x v="0"/>
    <x v="0"/>
    <x v="2"/>
    <x v="90"/>
    <x v="23"/>
    <n v="178490"/>
  </r>
  <r>
    <x v="7"/>
    <x v="0"/>
    <x v="4"/>
    <x v="0"/>
    <x v="0"/>
    <x v="0"/>
    <x v="2"/>
    <x v="91"/>
    <x v="0"/>
    <m/>
  </r>
  <r>
    <x v="7"/>
    <x v="0"/>
    <x v="4"/>
    <x v="0"/>
    <x v="0"/>
    <x v="0"/>
    <x v="2"/>
    <x v="92"/>
    <x v="0"/>
    <m/>
  </r>
  <r>
    <x v="7"/>
    <x v="0"/>
    <x v="4"/>
    <x v="0"/>
    <x v="0"/>
    <x v="0"/>
    <x v="2"/>
    <x v="136"/>
    <x v="60"/>
    <n v="10000"/>
  </r>
  <r>
    <x v="7"/>
    <x v="0"/>
    <x v="4"/>
    <x v="0"/>
    <x v="0"/>
    <x v="0"/>
    <x v="2"/>
    <x v="136"/>
    <x v="28"/>
    <n v="574800"/>
  </r>
  <r>
    <x v="7"/>
    <x v="0"/>
    <x v="4"/>
    <x v="0"/>
    <x v="0"/>
    <x v="0"/>
    <x v="2"/>
    <x v="141"/>
    <x v="0"/>
    <m/>
  </r>
  <r>
    <x v="7"/>
    <x v="0"/>
    <x v="4"/>
    <x v="0"/>
    <x v="0"/>
    <x v="0"/>
    <x v="2"/>
    <x v="93"/>
    <x v="0"/>
    <m/>
  </r>
  <r>
    <x v="7"/>
    <x v="0"/>
    <x v="4"/>
    <x v="0"/>
    <x v="0"/>
    <x v="0"/>
    <x v="2"/>
    <x v="84"/>
    <x v="61"/>
    <n v="0.35"/>
  </r>
  <r>
    <x v="7"/>
    <x v="0"/>
    <x v="4"/>
    <x v="0"/>
    <x v="0"/>
    <x v="0"/>
    <x v="2"/>
    <x v="84"/>
    <x v="54"/>
    <n v="3.08"/>
  </r>
  <r>
    <x v="7"/>
    <x v="0"/>
    <x v="4"/>
    <x v="0"/>
    <x v="0"/>
    <x v="0"/>
    <x v="2"/>
    <x v="84"/>
    <x v="62"/>
    <n v="374.46"/>
  </r>
  <r>
    <x v="7"/>
    <x v="0"/>
    <x v="4"/>
    <x v="0"/>
    <x v="0"/>
    <x v="0"/>
    <x v="2"/>
    <x v="84"/>
    <x v="63"/>
    <n v="0.9"/>
  </r>
  <r>
    <x v="7"/>
    <x v="0"/>
    <x v="4"/>
    <x v="0"/>
    <x v="0"/>
    <x v="0"/>
    <x v="2"/>
    <x v="84"/>
    <x v="26"/>
    <n v="500.2"/>
  </r>
  <r>
    <x v="7"/>
    <x v="0"/>
    <x v="4"/>
    <x v="0"/>
    <x v="0"/>
    <x v="0"/>
    <x v="2"/>
    <x v="84"/>
    <x v="27"/>
    <n v="61"/>
  </r>
  <r>
    <x v="7"/>
    <x v="0"/>
    <x v="4"/>
    <x v="0"/>
    <x v="0"/>
    <x v="0"/>
    <x v="2"/>
    <x v="84"/>
    <x v="22"/>
    <n v="6924.46"/>
  </r>
  <r>
    <x v="7"/>
    <x v="0"/>
    <x v="4"/>
    <x v="0"/>
    <x v="0"/>
    <x v="0"/>
    <x v="2"/>
    <x v="84"/>
    <x v="64"/>
    <n v="0.36"/>
  </r>
  <r>
    <x v="7"/>
    <x v="0"/>
    <x v="4"/>
    <x v="0"/>
    <x v="0"/>
    <x v="0"/>
    <x v="2"/>
    <x v="84"/>
    <x v="65"/>
    <n v="0.01"/>
  </r>
  <r>
    <x v="7"/>
    <x v="0"/>
    <x v="4"/>
    <x v="0"/>
    <x v="0"/>
    <x v="7"/>
    <x v="4"/>
    <x v="119"/>
    <x v="28"/>
    <n v="2000000"/>
  </r>
  <r>
    <x v="7"/>
    <x v="0"/>
    <x v="4"/>
    <x v="0"/>
    <x v="0"/>
    <x v="7"/>
    <x v="4"/>
    <x v="120"/>
    <x v="28"/>
    <n v="117172"/>
  </r>
  <r>
    <x v="7"/>
    <x v="0"/>
    <x v="4"/>
    <x v="0"/>
    <x v="0"/>
    <x v="7"/>
    <x v="4"/>
    <x v="121"/>
    <x v="28"/>
    <n v="176431"/>
  </r>
  <r>
    <x v="7"/>
    <x v="0"/>
    <x v="4"/>
    <x v="0"/>
    <x v="0"/>
    <x v="7"/>
    <x v="4"/>
    <x v="122"/>
    <x v="28"/>
    <n v="21172"/>
  </r>
  <r>
    <x v="7"/>
    <x v="0"/>
    <x v="4"/>
    <x v="0"/>
    <x v="0"/>
    <x v="7"/>
    <x v="4"/>
    <x v="123"/>
    <x v="28"/>
    <n v="176431"/>
  </r>
  <r>
    <x v="7"/>
    <x v="0"/>
    <x v="4"/>
    <x v="0"/>
    <x v="0"/>
    <x v="7"/>
    <x v="4"/>
    <x v="124"/>
    <x v="28"/>
    <n v="83333"/>
  </r>
  <r>
    <x v="7"/>
    <x v="0"/>
    <x v="4"/>
    <x v="0"/>
    <x v="0"/>
    <x v="7"/>
    <x v="4"/>
    <x v="135"/>
    <x v="0"/>
    <m/>
  </r>
  <r>
    <x v="7"/>
    <x v="0"/>
    <x v="4"/>
    <x v="0"/>
    <x v="0"/>
    <x v="7"/>
    <x v="4"/>
    <x v="125"/>
    <x v="28"/>
    <n v="1000000"/>
  </r>
  <r>
    <x v="7"/>
    <x v="0"/>
    <x v="4"/>
    <x v="0"/>
    <x v="0"/>
    <x v="7"/>
    <x v="4"/>
    <x v="126"/>
    <x v="0"/>
    <m/>
  </r>
  <r>
    <x v="7"/>
    <x v="0"/>
    <x v="4"/>
    <x v="0"/>
    <x v="0"/>
    <x v="7"/>
    <x v="4"/>
    <x v="127"/>
    <x v="5"/>
    <n v="10440"/>
  </r>
  <r>
    <x v="7"/>
    <x v="0"/>
    <x v="4"/>
    <x v="0"/>
    <x v="0"/>
    <x v="7"/>
    <x v="4"/>
    <x v="128"/>
    <x v="6"/>
    <n v="240000"/>
  </r>
  <r>
    <x v="7"/>
    <x v="0"/>
    <x v="4"/>
    <x v="0"/>
    <x v="0"/>
    <x v="7"/>
    <x v="4"/>
    <x v="129"/>
    <x v="8"/>
    <n v="80000"/>
  </r>
  <r>
    <x v="7"/>
    <x v="0"/>
    <x v="4"/>
    <x v="0"/>
    <x v="0"/>
    <x v="7"/>
    <x v="4"/>
    <x v="130"/>
    <x v="0"/>
    <m/>
  </r>
  <r>
    <x v="7"/>
    <x v="0"/>
    <x v="4"/>
    <x v="0"/>
    <x v="0"/>
    <x v="7"/>
    <x v="2"/>
    <x v="131"/>
    <x v="0"/>
    <m/>
  </r>
  <r>
    <x v="7"/>
    <x v="0"/>
    <x v="4"/>
    <x v="0"/>
    <x v="0"/>
    <x v="1"/>
    <x v="7"/>
    <x v="34"/>
    <x v="29"/>
    <n v="84190"/>
  </r>
  <r>
    <x v="7"/>
    <x v="0"/>
    <x v="4"/>
    <x v="0"/>
    <x v="0"/>
    <x v="1"/>
    <x v="7"/>
    <x v="20"/>
    <x v="30"/>
    <n v="427253"/>
  </r>
  <r>
    <x v="7"/>
    <x v="0"/>
    <x v="4"/>
    <x v="0"/>
    <x v="0"/>
    <x v="1"/>
    <x v="7"/>
    <x v="20"/>
    <x v="29"/>
    <n v="108144"/>
  </r>
  <r>
    <x v="7"/>
    <x v="0"/>
    <x v="4"/>
    <x v="0"/>
    <x v="0"/>
    <x v="1"/>
    <x v="7"/>
    <x v="101"/>
    <x v="31"/>
    <m/>
  </r>
  <r>
    <x v="7"/>
    <x v="0"/>
    <x v="4"/>
    <x v="0"/>
    <x v="0"/>
    <x v="1"/>
    <x v="7"/>
    <x v="55"/>
    <x v="0"/>
    <m/>
  </r>
  <r>
    <x v="7"/>
    <x v="0"/>
    <x v="4"/>
    <x v="0"/>
    <x v="0"/>
    <x v="1"/>
    <x v="8"/>
    <x v="22"/>
    <x v="29"/>
    <n v="243732"/>
  </r>
  <r>
    <x v="7"/>
    <x v="0"/>
    <x v="4"/>
    <x v="0"/>
    <x v="0"/>
    <x v="1"/>
    <x v="8"/>
    <x v="94"/>
    <x v="0"/>
    <m/>
  </r>
  <r>
    <x v="7"/>
    <x v="0"/>
    <x v="4"/>
    <x v="0"/>
    <x v="0"/>
    <x v="1"/>
    <x v="8"/>
    <x v="95"/>
    <x v="0"/>
    <m/>
  </r>
  <r>
    <x v="7"/>
    <x v="0"/>
    <x v="4"/>
    <x v="0"/>
    <x v="0"/>
    <x v="1"/>
    <x v="8"/>
    <x v="77"/>
    <x v="50"/>
    <m/>
  </r>
  <r>
    <x v="7"/>
    <x v="0"/>
    <x v="4"/>
    <x v="0"/>
    <x v="0"/>
    <x v="1"/>
    <x v="8"/>
    <x v="4"/>
    <x v="66"/>
    <n v="59140"/>
  </r>
  <r>
    <x v="7"/>
    <x v="0"/>
    <x v="4"/>
    <x v="0"/>
    <x v="0"/>
    <x v="1"/>
    <x v="8"/>
    <x v="4"/>
    <x v="36"/>
    <n v="3415"/>
  </r>
  <r>
    <x v="7"/>
    <x v="0"/>
    <x v="4"/>
    <x v="0"/>
    <x v="0"/>
    <x v="1"/>
    <x v="8"/>
    <x v="4"/>
    <x v="57"/>
    <n v="54"/>
  </r>
  <r>
    <x v="7"/>
    <x v="0"/>
    <x v="4"/>
    <x v="0"/>
    <x v="0"/>
    <x v="1"/>
    <x v="8"/>
    <x v="4"/>
    <x v="11"/>
    <n v="3"/>
  </r>
  <r>
    <x v="7"/>
    <x v="0"/>
    <x v="4"/>
    <x v="0"/>
    <x v="0"/>
    <x v="1"/>
    <x v="8"/>
    <x v="4"/>
    <x v="51"/>
    <n v="185329"/>
  </r>
  <r>
    <x v="7"/>
    <x v="0"/>
    <x v="4"/>
    <x v="0"/>
    <x v="0"/>
    <x v="1"/>
    <x v="8"/>
    <x v="4"/>
    <x v="37"/>
    <m/>
  </r>
  <r>
    <x v="7"/>
    <x v="0"/>
    <x v="4"/>
    <x v="0"/>
    <x v="0"/>
    <x v="1"/>
    <x v="8"/>
    <x v="4"/>
    <x v="52"/>
    <m/>
  </r>
  <r>
    <x v="7"/>
    <x v="0"/>
    <x v="4"/>
    <x v="0"/>
    <x v="0"/>
    <x v="1"/>
    <x v="8"/>
    <x v="4"/>
    <x v="53"/>
    <m/>
  </r>
  <r>
    <x v="7"/>
    <x v="0"/>
    <x v="4"/>
    <x v="0"/>
    <x v="0"/>
    <x v="1"/>
    <x v="8"/>
    <x v="4"/>
    <x v="67"/>
    <n v="101611"/>
  </r>
  <r>
    <x v="7"/>
    <x v="0"/>
    <x v="4"/>
    <x v="0"/>
    <x v="0"/>
    <x v="1"/>
    <x v="8"/>
    <x v="4"/>
    <x v="68"/>
    <n v="240000"/>
  </r>
  <r>
    <x v="7"/>
    <x v="0"/>
    <x v="4"/>
    <x v="0"/>
    <x v="0"/>
    <x v="1"/>
    <x v="8"/>
    <x v="4"/>
    <x v="40"/>
    <n v="45500"/>
  </r>
  <r>
    <x v="7"/>
    <x v="0"/>
    <x v="4"/>
    <x v="0"/>
    <x v="0"/>
    <x v="6"/>
    <x v="23"/>
    <x v="112"/>
    <x v="0"/>
    <m/>
  </r>
  <r>
    <x v="7"/>
    <x v="0"/>
    <x v="4"/>
    <x v="0"/>
    <x v="2"/>
    <x v="3"/>
    <x v="3"/>
    <x v="96"/>
    <x v="0"/>
    <m/>
  </r>
  <r>
    <x v="7"/>
    <x v="0"/>
    <x v="4"/>
    <x v="0"/>
    <x v="2"/>
    <x v="3"/>
    <x v="3"/>
    <x v="97"/>
    <x v="34"/>
    <n v="359520"/>
  </r>
  <r>
    <x v="7"/>
    <x v="0"/>
    <x v="4"/>
    <x v="0"/>
    <x v="2"/>
    <x v="3"/>
    <x v="3"/>
    <x v="97"/>
    <x v="35"/>
    <m/>
  </r>
  <r>
    <x v="7"/>
    <x v="0"/>
    <x v="4"/>
    <x v="0"/>
    <x v="2"/>
    <x v="3"/>
    <x v="3"/>
    <x v="97"/>
    <x v="36"/>
    <n v="1968120"/>
  </r>
  <r>
    <x v="7"/>
    <x v="0"/>
    <x v="4"/>
    <x v="0"/>
    <x v="2"/>
    <x v="3"/>
    <x v="3"/>
    <x v="97"/>
    <x v="0"/>
    <m/>
  </r>
  <r>
    <x v="7"/>
    <x v="0"/>
    <x v="4"/>
    <x v="0"/>
    <x v="2"/>
    <x v="3"/>
    <x v="3"/>
    <x v="97"/>
    <x v="0"/>
    <m/>
  </r>
  <r>
    <x v="7"/>
    <x v="0"/>
    <x v="4"/>
    <x v="0"/>
    <x v="2"/>
    <x v="3"/>
    <x v="3"/>
    <x v="97"/>
    <x v="0"/>
    <m/>
  </r>
  <r>
    <x v="7"/>
    <x v="0"/>
    <x v="4"/>
    <x v="0"/>
    <x v="2"/>
    <x v="3"/>
    <x v="3"/>
    <x v="97"/>
    <x v="0"/>
    <m/>
  </r>
  <r>
    <x v="7"/>
    <x v="0"/>
    <x v="4"/>
    <x v="0"/>
    <x v="2"/>
    <x v="3"/>
    <x v="3"/>
    <x v="98"/>
    <x v="0"/>
    <m/>
  </r>
  <r>
    <x v="7"/>
    <x v="0"/>
    <x v="4"/>
    <x v="0"/>
    <x v="2"/>
    <x v="3"/>
    <x v="3"/>
    <x v="99"/>
    <x v="37"/>
    <n v="14653442"/>
  </r>
  <r>
    <x v="7"/>
    <x v="0"/>
    <x v="4"/>
    <x v="0"/>
    <x v="2"/>
    <x v="3"/>
    <x v="3"/>
    <x v="99"/>
    <x v="38"/>
    <m/>
  </r>
  <r>
    <x v="7"/>
    <x v="0"/>
    <x v="4"/>
    <x v="0"/>
    <x v="2"/>
    <x v="3"/>
    <x v="3"/>
    <x v="99"/>
    <x v="39"/>
    <m/>
  </r>
  <r>
    <x v="7"/>
    <x v="0"/>
    <x v="4"/>
    <x v="0"/>
    <x v="2"/>
    <x v="3"/>
    <x v="3"/>
    <x v="99"/>
    <x v="69"/>
    <n v="59300"/>
  </r>
  <r>
    <x v="7"/>
    <x v="0"/>
    <x v="4"/>
    <x v="0"/>
    <x v="2"/>
    <x v="3"/>
    <x v="3"/>
    <x v="99"/>
    <x v="70"/>
    <n v="1158000"/>
  </r>
  <r>
    <x v="7"/>
    <x v="0"/>
    <x v="4"/>
    <x v="0"/>
    <x v="2"/>
    <x v="3"/>
    <x v="3"/>
    <x v="99"/>
    <x v="0"/>
    <m/>
  </r>
  <r>
    <x v="7"/>
    <x v="0"/>
    <x v="4"/>
    <x v="0"/>
    <x v="2"/>
    <x v="3"/>
    <x v="3"/>
    <x v="99"/>
    <x v="0"/>
    <m/>
  </r>
  <r>
    <x v="7"/>
    <x v="0"/>
    <x v="4"/>
    <x v="0"/>
    <x v="2"/>
    <x v="3"/>
    <x v="26"/>
    <x v="137"/>
    <x v="0"/>
    <m/>
  </r>
  <r>
    <x v="7"/>
    <x v="0"/>
    <x v="4"/>
    <x v="0"/>
    <x v="2"/>
    <x v="3"/>
    <x v="20"/>
    <x v="49"/>
    <x v="40"/>
    <m/>
  </r>
  <r>
    <x v="7"/>
    <x v="0"/>
    <x v="4"/>
    <x v="0"/>
    <x v="2"/>
    <x v="3"/>
    <x v="20"/>
    <x v="49"/>
    <x v="41"/>
    <n v="2491951"/>
  </r>
  <r>
    <x v="7"/>
    <x v="0"/>
    <x v="4"/>
    <x v="0"/>
    <x v="2"/>
    <x v="3"/>
    <x v="20"/>
    <x v="49"/>
    <x v="42"/>
    <n v="496000"/>
  </r>
  <r>
    <x v="7"/>
    <x v="0"/>
    <x v="4"/>
    <x v="0"/>
    <x v="2"/>
    <x v="3"/>
    <x v="20"/>
    <x v="49"/>
    <x v="0"/>
    <m/>
  </r>
  <r>
    <x v="7"/>
    <x v="0"/>
    <x v="4"/>
    <x v="0"/>
    <x v="2"/>
    <x v="3"/>
    <x v="20"/>
    <x v="49"/>
    <x v="0"/>
    <m/>
  </r>
  <r>
    <x v="7"/>
    <x v="0"/>
    <x v="4"/>
    <x v="0"/>
    <x v="2"/>
    <x v="3"/>
    <x v="20"/>
    <x v="49"/>
    <x v="0"/>
    <m/>
  </r>
  <r>
    <x v="7"/>
    <x v="0"/>
    <x v="4"/>
    <x v="0"/>
    <x v="2"/>
    <x v="3"/>
    <x v="20"/>
    <x v="111"/>
    <x v="42"/>
    <n v="45000"/>
  </r>
  <r>
    <x v="7"/>
    <x v="0"/>
    <x v="4"/>
    <x v="0"/>
    <x v="2"/>
    <x v="3"/>
    <x v="20"/>
    <x v="111"/>
    <x v="43"/>
    <n v="186000"/>
  </r>
  <r>
    <x v="7"/>
    <x v="0"/>
    <x v="4"/>
    <x v="0"/>
    <x v="2"/>
    <x v="3"/>
    <x v="21"/>
    <x v="50"/>
    <x v="0"/>
    <m/>
  </r>
  <r>
    <x v="7"/>
    <x v="0"/>
    <x v="4"/>
    <x v="0"/>
    <x v="2"/>
    <x v="3"/>
    <x v="21"/>
    <x v="132"/>
    <x v="44"/>
    <m/>
  </r>
  <r>
    <x v="8"/>
    <x v="0"/>
    <x v="4"/>
    <x v="0"/>
    <x v="1"/>
    <x v="2"/>
    <x v="24"/>
    <x v="63"/>
    <x v="1"/>
    <n v="51579376.25"/>
  </r>
  <r>
    <x v="8"/>
    <x v="0"/>
    <x v="4"/>
    <x v="0"/>
    <x v="1"/>
    <x v="5"/>
    <x v="11"/>
    <x v="64"/>
    <x v="0"/>
    <n v="3339.35"/>
  </r>
  <r>
    <x v="8"/>
    <x v="0"/>
    <x v="4"/>
    <x v="0"/>
    <x v="1"/>
    <x v="5"/>
    <x v="14"/>
    <x v="66"/>
    <x v="0"/>
    <m/>
  </r>
  <r>
    <x v="8"/>
    <x v="0"/>
    <x v="4"/>
    <x v="0"/>
    <x v="1"/>
    <x v="5"/>
    <x v="15"/>
    <x v="69"/>
    <x v="0"/>
    <n v="278676.81"/>
  </r>
  <r>
    <x v="8"/>
    <x v="0"/>
    <x v="4"/>
    <x v="0"/>
    <x v="1"/>
    <x v="2"/>
    <x v="25"/>
    <x v="74"/>
    <x v="0"/>
    <n v="-386554.63"/>
  </r>
  <r>
    <x v="8"/>
    <x v="0"/>
    <x v="4"/>
    <x v="0"/>
    <x v="1"/>
    <x v="2"/>
    <x v="25"/>
    <x v="118"/>
    <x v="0"/>
    <m/>
  </r>
  <r>
    <x v="8"/>
    <x v="0"/>
    <x v="4"/>
    <x v="0"/>
    <x v="1"/>
    <x v="2"/>
    <x v="0"/>
    <x v="103"/>
    <x v="0"/>
    <n v="-227411.28"/>
  </r>
  <r>
    <x v="8"/>
    <x v="0"/>
    <x v="4"/>
    <x v="0"/>
    <x v="1"/>
    <x v="2"/>
    <x v="0"/>
    <x v="104"/>
    <x v="0"/>
    <n v="385000"/>
  </r>
  <r>
    <x v="8"/>
    <x v="0"/>
    <x v="4"/>
    <x v="0"/>
    <x v="0"/>
    <x v="0"/>
    <x v="4"/>
    <x v="6"/>
    <x v="2"/>
    <n v="5520000"/>
  </r>
  <r>
    <x v="8"/>
    <x v="0"/>
    <x v="4"/>
    <x v="0"/>
    <x v="0"/>
    <x v="0"/>
    <x v="4"/>
    <x v="6"/>
    <x v="3"/>
    <n v="1500000"/>
  </r>
  <r>
    <x v="8"/>
    <x v="0"/>
    <x v="4"/>
    <x v="0"/>
    <x v="0"/>
    <x v="0"/>
    <x v="4"/>
    <x v="7"/>
    <x v="2"/>
    <m/>
  </r>
  <r>
    <x v="8"/>
    <x v="0"/>
    <x v="4"/>
    <x v="0"/>
    <x v="0"/>
    <x v="0"/>
    <x v="4"/>
    <x v="7"/>
    <x v="3"/>
    <n v="117172"/>
  </r>
  <r>
    <x v="8"/>
    <x v="0"/>
    <x v="4"/>
    <x v="0"/>
    <x v="0"/>
    <x v="0"/>
    <x v="4"/>
    <x v="8"/>
    <x v="2"/>
    <n v="460000"/>
  </r>
  <r>
    <x v="8"/>
    <x v="0"/>
    <x v="4"/>
    <x v="0"/>
    <x v="0"/>
    <x v="0"/>
    <x v="4"/>
    <x v="8"/>
    <x v="3"/>
    <n v="134764"/>
  </r>
  <r>
    <x v="8"/>
    <x v="0"/>
    <x v="4"/>
    <x v="0"/>
    <x v="0"/>
    <x v="0"/>
    <x v="4"/>
    <x v="9"/>
    <x v="2"/>
    <n v="55200"/>
  </r>
  <r>
    <x v="8"/>
    <x v="0"/>
    <x v="4"/>
    <x v="0"/>
    <x v="0"/>
    <x v="0"/>
    <x v="4"/>
    <x v="9"/>
    <x v="3"/>
    <n v="16172"/>
  </r>
  <r>
    <x v="8"/>
    <x v="0"/>
    <x v="4"/>
    <x v="0"/>
    <x v="0"/>
    <x v="0"/>
    <x v="4"/>
    <x v="10"/>
    <x v="2"/>
    <n v="460000"/>
  </r>
  <r>
    <x v="8"/>
    <x v="0"/>
    <x v="4"/>
    <x v="0"/>
    <x v="0"/>
    <x v="0"/>
    <x v="4"/>
    <x v="10"/>
    <x v="3"/>
    <n v="134764"/>
  </r>
  <r>
    <x v="8"/>
    <x v="0"/>
    <x v="4"/>
    <x v="0"/>
    <x v="0"/>
    <x v="0"/>
    <x v="4"/>
    <x v="11"/>
    <x v="2"/>
    <n v="230000"/>
  </r>
  <r>
    <x v="8"/>
    <x v="0"/>
    <x v="4"/>
    <x v="0"/>
    <x v="0"/>
    <x v="0"/>
    <x v="4"/>
    <x v="11"/>
    <x v="3"/>
    <n v="62500"/>
  </r>
  <r>
    <x v="8"/>
    <x v="0"/>
    <x v="4"/>
    <x v="0"/>
    <x v="0"/>
    <x v="0"/>
    <x v="4"/>
    <x v="12"/>
    <x v="2"/>
    <n v="3680000"/>
  </r>
  <r>
    <x v="8"/>
    <x v="0"/>
    <x v="4"/>
    <x v="0"/>
    <x v="0"/>
    <x v="0"/>
    <x v="4"/>
    <x v="134"/>
    <x v="0"/>
    <m/>
  </r>
  <r>
    <x v="8"/>
    <x v="0"/>
    <x v="4"/>
    <x v="0"/>
    <x v="0"/>
    <x v="0"/>
    <x v="4"/>
    <x v="142"/>
    <x v="71"/>
    <n v="319160"/>
  </r>
  <r>
    <x v="8"/>
    <x v="0"/>
    <x v="4"/>
    <x v="0"/>
    <x v="0"/>
    <x v="0"/>
    <x v="4"/>
    <x v="56"/>
    <x v="4"/>
    <m/>
  </r>
  <r>
    <x v="8"/>
    <x v="0"/>
    <x v="4"/>
    <x v="0"/>
    <x v="0"/>
    <x v="0"/>
    <x v="4"/>
    <x v="13"/>
    <x v="5"/>
    <n v="36645"/>
  </r>
  <r>
    <x v="8"/>
    <x v="0"/>
    <x v="4"/>
    <x v="0"/>
    <x v="0"/>
    <x v="0"/>
    <x v="4"/>
    <x v="14"/>
    <x v="6"/>
    <n v="662400"/>
  </r>
  <r>
    <x v="8"/>
    <x v="0"/>
    <x v="4"/>
    <x v="0"/>
    <x v="0"/>
    <x v="0"/>
    <x v="4"/>
    <x v="14"/>
    <x v="7"/>
    <n v="180000"/>
  </r>
  <r>
    <x v="8"/>
    <x v="0"/>
    <x v="4"/>
    <x v="0"/>
    <x v="0"/>
    <x v="0"/>
    <x v="4"/>
    <x v="15"/>
    <x v="8"/>
    <n v="280800"/>
  </r>
  <r>
    <x v="8"/>
    <x v="0"/>
    <x v="4"/>
    <x v="0"/>
    <x v="0"/>
    <x v="0"/>
    <x v="4"/>
    <x v="113"/>
    <x v="0"/>
    <m/>
  </r>
  <r>
    <x v="8"/>
    <x v="0"/>
    <x v="4"/>
    <x v="0"/>
    <x v="0"/>
    <x v="0"/>
    <x v="9"/>
    <x v="114"/>
    <x v="9"/>
    <n v="908526"/>
  </r>
  <r>
    <x v="8"/>
    <x v="0"/>
    <x v="4"/>
    <x v="0"/>
    <x v="0"/>
    <x v="0"/>
    <x v="9"/>
    <x v="30"/>
    <x v="0"/>
    <m/>
  </r>
  <r>
    <x v="8"/>
    <x v="0"/>
    <x v="4"/>
    <x v="0"/>
    <x v="0"/>
    <x v="0"/>
    <x v="9"/>
    <x v="110"/>
    <x v="10"/>
    <n v="998000"/>
  </r>
  <r>
    <x v="8"/>
    <x v="0"/>
    <x v="4"/>
    <x v="0"/>
    <x v="0"/>
    <x v="0"/>
    <x v="5"/>
    <x v="70"/>
    <x v="11"/>
    <n v="326"/>
  </r>
  <r>
    <x v="8"/>
    <x v="0"/>
    <x v="4"/>
    <x v="0"/>
    <x v="0"/>
    <x v="0"/>
    <x v="5"/>
    <x v="102"/>
    <x v="0"/>
    <m/>
  </r>
  <r>
    <x v="8"/>
    <x v="0"/>
    <x v="4"/>
    <x v="0"/>
    <x v="0"/>
    <x v="0"/>
    <x v="5"/>
    <x v="71"/>
    <x v="45"/>
    <n v="70400"/>
  </r>
  <r>
    <x v="8"/>
    <x v="0"/>
    <x v="4"/>
    <x v="0"/>
    <x v="0"/>
    <x v="0"/>
    <x v="5"/>
    <x v="78"/>
    <x v="0"/>
    <m/>
  </r>
  <r>
    <x v="8"/>
    <x v="0"/>
    <x v="4"/>
    <x v="0"/>
    <x v="0"/>
    <x v="0"/>
    <x v="6"/>
    <x v="17"/>
    <x v="12"/>
    <n v="800000"/>
  </r>
  <r>
    <x v="8"/>
    <x v="0"/>
    <x v="4"/>
    <x v="0"/>
    <x v="0"/>
    <x v="0"/>
    <x v="6"/>
    <x v="143"/>
    <x v="72"/>
    <n v="3250000"/>
  </r>
  <r>
    <x v="8"/>
    <x v="0"/>
    <x v="4"/>
    <x v="0"/>
    <x v="0"/>
    <x v="0"/>
    <x v="0"/>
    <x v="79"/>
    <x v="0"/>
    <m/>
  </r>
  <r>
    <x v="8"/>
    <x v="0"/>
    <x v="4"/>
    <x v="0"/>
    <x v="0"/>
    <x v="0"/>
    <x v="0"/>
    <x v="80"/>
    <x v="13"/>
    <m/>
  </r>
  <r>
    <x v="8"/>
    <x v="0"/>
    <x v="4"/>
    <x v="0"/>
    <x v="0"/>
    <x v="0"/>
    <x v="0"/>
    <x v="80"/>
    <x v="14"/>
    <n v="326257"/>
  </r>
  <r>
    <x v="8"/>
    <x v="0"/>
    <x v="4"/>
    <x v="0"/>
    <x v="0"/>
    <x v="0"/>
    <x v="0"/>
    <x v="80"/>
    <x v="15"/>
    <n v="1000000"/>
  </r>
  <r>
    <x v="8"/>
    <x v="0"/>
    <x v="4"/>
    <x v="0"/>
    <x v="0"/>
    <x v="0"/>
    <x v="0"/>
    <x v="80"/>
    <x v="16"/>
    <n v="365608"/>
  </r>
  <r>
    <x v="8"/>
    <x v="0"/>
    <x v="4"/>
    <x v="0"/>
    <x v="0"/>
    <x v="0"/>
    <x v="0"/>
    <x v="80"/>
    <x v="54"/>
    <m/>
  </r>
  <r>
    <x v="8"/>
    <x v="0"/>
    <x v="4"/>
    <x v="0"/>
    <x v="0"/>
    <x v="0"/>
    <x v="0"/>
    <x v="80"/>
    <x v="73"/>
    <n v="2722264"/>
  </r>
  <r>
    <x v="8"/>
    <x v="0"/>
    <x v="4"/>
    <x v="0"/>
    <x v="0"/>
    <x v="0"/>
    <x v="0"/>
    <x v="80"/>
    <x v="0"/>
    <m/>
  </r>
  <r>
    <x v="8"/>
    <x v="0"/>
    <x v="4"/>
    <x v="0"/>
    <x v="0"/>
    <x v="0"/>
    <x v="0"/>
    <x v="80"/>
    <x v="0"/>
    <m/>
  </r>
  <r>
    <x v="8"/>
    <x v="0"/>
    <x v="4"/>
    <x v="0"/>
    <x v="0"/>
    <x v="0"/>
    <x v="0"/>
    <x v="84"/>
    <x v="20"/>
    <m/>
  </r>
  <r>
    <x v="8"/>
    <x v="0"/>
    <x v="4"/>
    <x v="0"/>
    <x v="0"/>
    <x v="0"/>
    <x v="0"/>
    <x v="107"/>
    <x v="17"/>
    <m/>
  </r>
  <r>
    <x v="8"/>
    <x v="0"/>
    <x v="4"/>
    <x v="0"/>
    <x v="0"/>
    <x v="0"/>
    <x v="0"/>
    <x v="115"/>
    <x v="0"/>
    <m/>
  </r>
  <r>
    <x v="8"/>
    <x v="0"/>
    <x v="4"/>
    <x v="0"/>
    <x v="0"/>
    <x v="0"/>
    <x v="0"/>
    <x v="138"/>
    <x v="11"/>
    <n v="134058"/>
  </r>
  <r>
    <x v="8"/>
    <x v="0"/>
    <x v="4"/>
    <x v="0"/>
    <x v="0"/>
    <x v="0"/>
    <x v="0"/>
    <x v="108"/>
    <x v="0"/>
    <m/>
  </r>
  <r>
    <x v="8"/>
    <x v="0"/>
    <x v="4"/>
    <x v="0"/>
    <x v="0"/>
    <x v="0"/>
    <x v="0"/>
    <x v="109"/>
    <x v="0"/>
    <m/>
  </r>
  <r>
    <x v="8"/>
    <x v="0"/>
    <x v="4"/>
    <x v="0"/>
    <x v="0"/>
    <x v="0"/>
    <x v="0"/>
    <x v="116"/>
    <x v="0"/>
    <m/>
  </r>
  <r>
    <x v="8"/>
    <x v="0"/>
    <x v="4"/>
    <x v="0"/>
    <x v="0"/>
    <x v="0"/>
    <x v="0"/>
    <x v="79"/>
    <x v="40"/>
    <n v="46800"/>
  </r>
  <r>
    <x v="8"/>
    <x v="0"/>
    <x v="4"/>
    <x v="0"/>
    <x v="0"/>
    <x v="0"/>
    <x v="12"/>
    <x v="81"/>
    <x v="0"/>
    <m/>
  </r>
  <r>
    <x v="8"/>
    <x v="0"/>
    <x v="4"/>
    <x v="0"/>
    <x v="0"/>
    <x v="0"/>
    <x v="12"/>
    <x v="82"/>
    <x v="47"/>
    <m/>
  </r>
  <r>
    <x v="8"/>
    <x v="0"/>
    <x v="4"/>
    <x v="0"/>
    <x v="0"/>
    <x v="0"/>
    <x v="12"/>
    <x v="83"/>
    <x v="0"/>
    <m/>
  </r>
  <r>
    <x v="8"/>
    <x v="0"/>
    <x v="4"/>
    <x v="0"/>
    <x v="0"/>
    <x v="0"/>
    <x v="12"/>
    <x v="84"/>
    <x v="47"/>
    <m/>
  </r>
  <r>
    <x v="8"/>
    <x v="0"/>
    <x v="4"/>
    <x v="0"/>
    <x v="0"/>
    <x v="0"/>
    <x v="19"/>
    <x v="100"/>
    <x v="55"/>
    <m/>
  </r>
  <r>
    <x v="8"/>
    <x v="0"/>
    <x v="4"/>
    <x v="0"/>
    <x v="0"/>
    <x v="0"/>
    <x v="19"/>
    <x v="100"/>
    <x v="19"/>
    <m/>
  </r>
  <r>
    <x v="8"/>
    <x v="0"/>
    <x v="4"/>
    <x v="0"/>
    <x v="0"/>
    <x v="0"/>
    <x v="19"/>
    <x v="139"/>
    <x v="0"/>
    <m/>
  </r>
  <r>
    <x v="8"/>
    <x v="0"/>
    <x v="4"/>
    <x v="0"/>
    <x v="0"/>
    <x v="0"/>
    <x v="19"/>
    <x v="140"/>
    <x v="20"/>
    <m/>
  </r>
  <r>
    <x v="8"/>
    <x v="0"/>
    <x v="4"/>
    <x v="0"/>
    <x v="0"/>
    <x v="0"/>
    <x v="16"/>
    <x v="86"/>
    <x v="45"/>
    <n v="674400"/>
  </r>
  <r>
    <x v="8"/>
    <x v="0"/>
    <x v="4"/>
    <x v="0"/>
    <x v="0"/>
    <x v="0"/>
    <x v="16"/>
    <x v="117"/>
    <x v="56"/>
    <m/>
  </r>
  <r>
    <x v="8"/>
    <x v="0"/>
    <x v="4"/>
    <x v="0"/>
    <x v="0"/>
    <x v="0"/>
    <x v="16"/>
    <x v="117"/>
    <x v="57"/>
    <m/>
  </r>
  <r>
    <x v="8"/>
    <x v="0"/>
    <x v="4"/>
    <x v="0"/>
    <x v="0"/>
    <x v="0"/>
    <x v="22"/>
    <x v="105"/>
    <x v="0"/>
    <m/>
  </r>
  <r>
    <x v="8"/>
    <x v="0"/>
    <x v="4"/>
    <x v="0"/>
    <x v="0"/>
    <x v="0"/>
    <x v="2"/>
    <x v="87"/>
    <x v="21"/>
    <n v="341987"/>
  </r>
  <r>
    <x v="8"/>
    <x v="0"/>
    <x v="4"/>
    <x v="0"/>
    <x v="0"/>
    <x v="0"/>
    <x v="2"/>
    <x v="87"/>
    <x v="14"/>
    <n v="361504"/>
  </r>
  <r>
    <x v="8"/>
    <x v="0"/>
    <x v="4"/>
    <x v="0"/>
    <x v="0"/>
    <x v="0"/>
    <x v="2"/>
    <x v="88"/>
    <x v="58"/>
    <m/>
  </r>
  <r>
    <x v="8"/>
    <x v="0"/>
    <x v="4"/>
    <x v="0"/>
    <x v="0"/>
    <x v="0"/>
    <x v="2"/>
    <x v="89"/>
    <x v="59"/>
    <n v="380000"/>
  </r>
  <r>
    <x v="8"/>
    <x v="0"/>
    <x v="4"/>
    <x v="0"/>
    <x v="0"/>
    <x v="0"/>
    <x v="2"/>
    <x v="89"/>
    <x v="32"/>
    <m/>
  </r>
  <r>
    <x v="8"/>
    <x v="0"/>
    <x v="4"/>
    <x v="0"/>
    <x v="0"/>
    <x v="0"/>
    <x v="2"/>
    <x v="90"/>
    <x v="23"/>
    <n v="355016"/>
  </r>
  <r>
    <x v="8"/>
    <x v="0"/>
    <x v="4"/>
    <x v="0"/>
    <x v="0"/>
    <x v="0"/>
    <x v="2"/>
    <x v="91"/>
    <x v="0"/>
    <m/>
  </r>
  <r>
    <x v="8"/>
    <x v="0"/>
    <x v="4"/>
    <x v="0"/>
    <x v="0"/>
    <x v="0"/>
    <x v="2"/>
    <x v="92"/>
    <x v="0"/>
    <m/>
  </r>
  <r>
    <x v="8"/>
    <x v="0"/>
    <x v="4"/>
    <x v="0"/>
    <x v="0"/>
    <x v="0"/>
    <x v="2"/>
    <x v="136"/>
    <x v="60"/>
    <m/>
  </r>
  <r>
    <x v="8"/>
    <x v="0"/>
    <x v="4"/>
    <x v="0"/>
    <x v="0"/>
    <x v="0"/>
    <x v="2"/>
    <x v="136"/>
    <x v="28"/>
    <m/>
  </r>
  <r>
    <x v="8"/>
    <x v="0"/>
    <x v="4"/>
    <x v="0"/>
    <x v="0"/>
    <x v="0"/>
    <x v="2"/>
    <x v="141"/>
    <x v="0"/>
    <m/>
  </r>
  <r>
    <x v="8"/>
    <x v="0"/>
    <x v="4"/>
    <x v="0"/>
    <x v="0"/>
    <x v="0"/>
    <x v="2"/>
    <x v="93"/>
    <x v="0"/>
    <m/>
  </r>
  <r>
    <x v="8"/>
    <x v="0"/>
    <x v="4"/>
    <x v="0"/>
    <x v="0"/>
    <x v="0"/>
    <x v="2"/>
    <x v="84"/>
    <x v="74"/>
    <n v="100"/>
  </r>
  <r>
    <x v="8"/>
    <x v="0"/>
    <x v="4"/>
    <x v="0"/>
    <x v="0"/>
    <x v="0"/>
    <x v="2"/>
    <x v="84"/>
    <x v="54"/>
    <n v="5.91"/>
  </r>
  <r>
    <x v="8"/>
    <x v="0"/>
    <x v="4"/>
    <x v="0"/>
    <x v="0"/>
    <x v="0"/>
    <x v="2"/>
    <x v="84"/>
    <x v="62"/>
    <n v="0.52"/>
  </r>
  <r>
    <x v="8"/>
    <x v="0"/>
    <x v="4"/>
    <x v="0"/>
    <x v="0"/>
    <x v="0"/>
    <x v="2"/>
    <x v="84"/>
    <x v="75"/>
    <n v="0.5"/>
  </r>
  <r>
    <x v="8"/>
    <x v="0"/>
    <x v="4"/>
    <x v="0"/>
    <x v="0"/>
    <x v="0"/>
    <x v="2"/>
    <x v="84"/>
    <x v="26"/>
    <n v="249.88"/>
  </r>
  <r>
    <x v="8"/>
    <x v="0"/>
    <x v="4"/>
    <x v="0"/>
    <x v="0"/>
    <x v="0"/>
    <x v="2"/>
    <x v="84"/>
    <x v="76"/>
    <n v="0.1"/>
  </r>
  <r>
    <x v="8"/>
    <x v="0"/>
    <x v="4"/>
    <x v="0"/>
    <x v="0"/>
    <x v="0"/>
    <x v="2"/>
    <x v="84"/>
    <x v="22"/>
    <n v="428.22"/>
  </r>
  <r>
    <x v="8"/>
    <x v="0"/>
    <x v="4"/>
    <x v="0"/>
    <x v="0"/>
    <x v="0"/>
    <x v="2"/>
    <x v="84"/>
    <x v="64"/>
    <m/>
  </r>
  <r>
    <x v="8"/>
    <x v="0"/>
    <x v="4"/>
    <x v="0"/>
    <x v="0"/>
    <x v="0"/>
    <x v="2"/>
    <x v="84"/>
    <x v="65"/>
    <n v="500.04"/>
  </r>
  <r>
    <x v="8"/>
    <x v="0"/>
    <x v="4"/>
    <x v="0"/>
    <x v="0"/>
    <x v="7"/>
    <x v="4"/>
    <x v="119"/>
    <x v="28"/>
    <n v="2000000"/>
  </r>
  <r>
    <x v="8"/>
    <x v="0"/>
    <x v="4"/>
    <x v="0"/>
    <x v="0"/>
    <x v="7"/>
    <x v="4"/>
    <x v="120"/>
    <x v="28"/>
    <m/>
  </r>
  <r>
    <x v="8"/>
    <x v="0"/>
    <x v="4"/>
    <x v="0"/>
    <x v="0"/>
    <x v="7"/>
    <x v="4"/>
    <x v="121"/>
    <x v="28"/>
    <n v="374448"/>
  </r>
  <r>
    <x v="8"/>
    <x v="0"/>
    <x v="4"/>
    <x v="0"/>
    <x v="0"/>
    <x v="7"/>
    <x v="4"/>
    <x v="122"/>
    <x v="28"/>
    <n v="44934"/>
  </r>
  <r>
    <x v="8"/>
    <x v="0"/>
    <x v="4"/>
    <x v="0"/>
    <x v="0"/>
    <x v="7"/>
    <x v="4"/>
    <x v="123"/>
    <x v="28"/>
    <n v="374448"/>
  </r>
  <r>
    <x v="8"/>
    <x v="0"/>
    <x v="4"/>
    <x v="0"/>
    <x v="0"/>
    <x v="7"/>
    <x v="4"/>
    <x v="124"/>
    <x v="28"/>
    <n v="187224"/>
  </r>
  <r>
    <x v="8"/>
    <x v="0"/>
    <x v="4"/>
    <x v="0"/>
    <x v="0"/>
    <x v="7"/>
    <x v="4"/>
    <x v="135"/>
    <x v="0"/>
    <m/>
  </r>
  <r>
    <x v="8"/>
    <x v="0"/>
    <x v="4"/>
    <x v="0"/>
    <x v="0"/>
    <x v="7"/>
    <x v="4"/>
    <x v="125"/>
    <x v="28"/>
    <n v="1000000"/>
  </r>
  <r>
    <x v="8"/>
    <x v="0"/>
    <x v="4"/>
    <x v="0"/>
    <x v="0"/>
    <x v="7"/>
    <x v="4"/>
    <x v="144"/>
    <x v="28"/>
    <n v="2493373"/>
  </r>
  <r>
    <x v="8"/>
    <x v="0"/>
    <x v="4"/>
    <x v="0"/>
    <x v="0"/>
    <x v="7"/>
    <x v="4"/>
    <x v="126"/>
    <x v="0"/>
    <m/>
  </r>
  <r>
    <x v="8"/>
    <x v="0"/>
    <x v="4"/>
    <x v="0"/>
    <x v="0"/>
    <x v="7"/>
    <x v="4"/>
    <x v="127"/>
    <x v="5"/>
    <n v="23455"/>
  </r>
  <r>
    <x v="8"/>
    <x v="0"/>
    <x v="4"/>
    <x v="0"/>
    <x v="0"/>
    <x v="7"/>
    <x v="4"/>
    <x v="128"/>
    <x v="6"/>
    <n v="539204"/>
  </r>
  <r>
    <x v="8"/>
    <x v="0"/>
    <x v="4"/>
    <x v="0"/>
    <x v="0"/>
    <x v="7"/>
    <x v="4"/>
    <x v="129"/>
    <x v="77"/>
    <n v="179735"/>
  </r>
  <r>
    <x v="8"/>
    <x v="0"/>
    <x v="4"/>
    <x v="0"/>
    <x v="0"/>
    <x v="7"/>
    <x v="4"/>
    <x v="130"/>
    <x v="0"/>
    <m/>
  </r>
  <r>
    <x v="8"/>
    <x v="0"/>
    <x v="4"/>
    <x v="0"/>
    <x v="0"/>
    <x v="7"/>
    <x v="2"/>
    <x v="131"/>
    <x v="0"/>
    <m/>
  </r>
  <r>
    <x v="8"/>
    <x v="0"/>
    <x v="4"/>
    <x v="0"/>
    <x v="0"/>
    <x v="1"/>
    <x v="7"/>
    <x v="34"/>
    <x v="29"/>
    <n v="84190"/>
  </r>
  <r>
    <x v="8"/>
    <x v="0"/>
    <x v="4"/>
    <x v="0"/>
    <x v="0"/>
    <x v="1"/>
    <x v="7"/>
    <x v="20"/>
    <x v="30"/>
    <n v="509089"/>
  </r>
  <r>
    <x v="8"/>
    <x v="0"/>
    <x v="4"/>
    <x v="0"/>
    <x v="0"/>
    <x v="1"/>
    <x v="7"/>
    <x v="20"/>
    <x v="29"/>
    <n v="105780"/>
  </r>
  <r>
    <x v="8"/>
    <x v="0"/>
    <x v="4"/>
    <x v="0"/>
    <x v="0"/>
    <x v="1"/>
    <x v="7"/>
    <x v="101"/>
    <x v="31"/>
    <m/>
  </r>
  <r>
    <x v="8"/>
    <x v="0"/>
    <x v="4"/>
    <x v="0"/>
    <x v="0"/>
    <x v="1"/>
    <x v="7"/>
    <x v="55"/>
    <x v="0"/>
    <m/>
  </r>
  <r>
    <x v="8"/>
    <x v="0"/>
    <x v="4"/>
    <x v="0"/>
    <x v="0"/>
    <x v="1"/>
    <x v="8"/>
    <x v="22"/>
    <x v="29"/>
    <n v="207200"/>
  </r>
  <r>
    <x v="8"/>
    <x v="0"/>
    <x v="4"/>
    <x v="0"/>
    <x v="0"/>
    <x v="1"/>
    <x v="8"/>
    <x v="94"/>
    <x v="0"/>
    <m/>
  </r>
  <r>
    <x v="8"/>
    <x v="0"/>
    <x v="4"/>
    <x v="0"/>
    <x v="0"/>
    <x v="1"/>
    <x v="8"/>
    <x v="95"/>
    <x v="0"/>
    <m/>
  </r>
  <r>
    <x v="8"/>
    <x v="0"/>
    <x v="4"/>
    <x v="0"/>
    <x v="0"/>
    <x v="1"/>
    <x v="8"/>
    <x v="77"/>
    <x v="50"/>
    <m/>
  </r>
  <r>
    <x v="8"/>
    <x v="0"/>
    <x v="4"/>
    <x v="0"/>
    <x v="0"/>
    <x v="1"/>
    <x v="8"/>
    <x v="4"/>
    <x v="66"/>
    <m/>
  </r>
  <r>
    <x v="8"/>
    <x v="0"/>
    <x v="4"/>
    <x v="0"/>
    <x v="0"/>
    <x v="1"/>
    <x v="8"/>
    <x v="4"/>
    <x v="36"/>
    <m/>
  </r>
  <r>
    <x v="8"/>
    <x v="0"/>
    <x v="4"/>
    <x v="0"/>
    <x v="0"/>
    <x v="1"/>
    <x v="8"/>
    <x v="4"/>
    <x v="57"/>
    <m/>
  </r>
  <r>
    <x v="8"/>
    <x v="0"/>
    <x v="4"/>
    <x v="0"/>
    <x v="0"/>
    <x v="1"/>
    <x v="8"/>
    <x v="4"/>
    <x v="11"/>
    <m/>
  </r>
  <r>
    <x v="8"/>
    <x v="0"/>
    <x v="4"/>
    <x v="0"/>
    <x v="0"/>
    <x v="1"/>
    <x v="8"/>
    <x v="4"/>
    <x v="78"/>
    <n v="323600"/>
  </r>
  <r>
    <x v="8"/>
    <x v="0"/>
    <x v="4"/>
    <x v="0"/>
    <x v="0"/>
    <x v="1"/>
    <x v="8"/>
    <x v="4"/>
    <x v="79"/>
    <n v="32300"/>
  </r>
  <r>
    <x v="8"/>
    <x v="0"/>
    <x v="4"/>
    <x v="0"/>
    <x v="0"/>
    <x v="1"/>
    <x v="8"/>
    <x v="4"/>
    <x v="80"/>
    <n v="936972.99"/>
  </r>
  <r>
    <x v="8"/>
    <x v="0"/>
    <x v="4"/>
    <x v="0"/>
    <x v="0"/>
    <x v="1"/>
    <x v="8"/>
    <x v="4"/>
    <x v="81"/>
    <n v="144870"/>
  </r>
  <r>
    <x v="8"/>
    <x v="0"/>
    <x v="4"/>
    <x v="0"/>
    <x v="0"/>
    <x v="1"/>
    <x v="8"/>
    <x v="4"/>
    <x v="82"/>
    <n v="232700"/>
  </r>
  <r>
    <x v="8"/>
    <x v="0"/>
    <x v="4"/>
    <x v="0"/>
    <x v="0"/>
    <x v="1"/>
    <x v="8"/>
    <x v="4"/>
    <x v="68"/>
    <n v="120000"/>
  </r>
  <r>
    <x v="8"/>
    <x v="0"/>
    <x v="4"/>
    <x v="0"/>
    <x v="0"/>
    <x v="1"/>
    <x v="8"/>
    <x v="4"/>
    <x v="32"/>
    <n v="21100"/>
  </r>
  <r>
    <x v="8"/>
    <x v="0"/>
    <x v="4"/>
    <x v="0"/>
    <x v="0"/>
    <x v="6"/>
    <x v="23"/>
    <x v="112"/>
    <x v="0"/>
    <m/>
  </r>
  <r>
    <x v="8"/>
    <x v="0"/>
    <x v="4"/>
    <x v="0"/>
    <x v="2"/>
    <x v="3"/>
    <x v="3"/>
    <x v="96"/>
    <x v="0"/>
    <m/>
  </r>
  <r>
    <x v="8"/>
    <x v="0"/>
    <x v="4"/>
    <x v="0"/>
    <x v="2"/>
    <x v="3"/>
    <x v="3"/>
    <x v="97"/>
    <x v="34"/>
    <n v="251456"/>
  </r>
  <r>
    <x v="8"/>
    <x v="0"/>
    <x v="4"/>
    <x v="0"/>
    <x v="2"/>
    <x v="3"/>
    <x v="3"/>
    <x v="97"/>
    <x v="35"/>
    <m/>
  </r>
  <r>
    <x v="8"/>
    <x v="0"/>
    <x v="4"/>
    <x v="0"/>
    <x v="2"/>
    <x v="3"/>
    <x v="3"/>
    <x v="97"/>
    <x v="36"/>
    <n v="1443761"/>
  </r>
  <r>
    <x v="8"/>
    <x v="0"/>
    <x v="4"/>
    <x v="0"/>
    <x v="2"/>
    <x v="3"/>
    <x v="3"/>
    <x v="97"/>
    <x v="0"/>
    <m/>
  </r>
  <r>
    <x v="8"/>
    <x v="0"/>
    <x v="4"/>
    <x v="0"/>
    <x v="2"/>
    <x v="3"/>
    <x v="3"/>
    <x v="97"/>
    <x v="0"/>
    <m/>
  </r>
  <r>
    <x v="8"/>
    <x v="0"/>
    <x v="4"/>
    <x v="0"/>
    <x v="2"/>
    <x v="3"/>
    <x v="3"/>
    <x v="97"/>
    <x v="0"/>
    <m/>
  </r>
  <r>
    <x v="8"/>
    <x v="0"/>
    <x v="4"/>
    <x v="0"/>
    <x v="2"/>
    <x v="3"/>
    <x v="3"/>
    <x v="97"/>
    <x v="0"/>
    <m/>
  </r>
  <r>
    <x v="8"/>
    <x v="0"/>
    <x v="4"/>
    <x v="0"/>
    <x v="2"/>
    <x v="3"/>
    <x v="3"/>
    <x v="98"/>
    <x v="0"/>
    <m/>
  </r>
  <r>
    <x v="8"/>
    <x v="0"/>
    <x v="4"/>
    <x v="0"/>
    <x v="2"/>
    <x v="3"/>
    <x v="3"/>
    <x v="99"/>
    <x v="37"/>
    <n v="10348992"/>
  </r>
  <r>
    <x v="8"/>
    <x v="0"/>
    <x v="4"/>
    <x v="0"/>
    <x v="2"/>
    <x v="3"/>
    <x v="3"/>
    <x v="99"/>
    <x v="38"/>
    <n v="1487"/>
  </r>
  <r>
    <x v="8"/>
    <x v="0"/>
    <x v="4"/>
    <x v="0"/>
    <x v="2"/>
    <x v="3"/>
    <x v="3"/>
    <x v="99"/>
    <x v="39"/>
    <n v="1617029"/>
  </r>
  <r>
    <x v="8"/>
    <x v="0"/>
    <x v="4"/>
    <x v="0"/>
    <x v="2"/>
    <x v="3"/>
    <x v="3"/>
    <x v="99"/>
    <x v="69"/>
    <m/>
  </r>
  <r>
    <x v="8"/>
    <x v="0"/>
    <x v="4"/>
    <x v="0"/>
    <x v="2"/>
    <x v="3"/>
    <x v="3"/>
    <x v="99"/>
    <x v="70"/>
    <m/>
  </r>
  <r>
    <x v="8"/>
    <x v="0"/>
    <x v="4"/>
    <x v="0"/>
    <x v="2"/>
    <x v="3"/>
    <x v="3"/>
    <x v="99"/>
    <x v="83"/>
    <n v="96995"/>
  </r>
  <r>
    <x v="8"/>
    <x v="0"/>
    <x v="4"/>
    <x v="0"/>
    <x v="2"/>
    <x v="3"/>
    <x v="3"/>
    <x v="99"/>
    <x v="41"/>
    <m/>
  </r>
  <r>
    <x v="8"/>
    <x v="0"/>
    <x v="4"/>
    <x v="0"/>
    <x v="2"/>
    <x v="3"/>
    <x v="26"/>
    <x v="137"/>
    <x v="0"/>
    <m/>
  </r>
  <r>
    <x v="8"/>
    <x v="0"/>
    <x v="4"/>
    <x v="0"/>
    <x v="2"/>
    <x v="3"/>
    <x v="20"/>
    <x v="49"/>
    <x v="40"/>
    <m/>
  </r>
  <r>
    <x v="8"/>
    <x v="0"/>
    <x v="4"/>
    <x v="0"/>
    <x v="2"/>
    <x v="3"/>
    <x v="20"/>
    <x v="49"/>
    <x v="41"/>
    <n v="1974164"/>
  </r>
  <r>
    <x v="8"/>
    <x v="0"/>
    <x v="4"/>
    <x v="0"/>
    <x v="2"/>
    <x v="3"/>
    <x v="20"/>
    <x v="49"/>
    <x v="42"/>
    <n v="361500"/>
  </r>
  <r>
    <x v="8"/>
    <x v="0"/>
    <x v="4"/>
    <x v="0"/>
    <x v="2"/>
    <x v="3"/>
    <x v="20"/>
    <x v="49"/>
    <x v="83"/>
    <n v="8640"/>
  </r>
  <r>
    <x v="8"/>
    <x v="0"/>
    <x v="4"/>
    <x v="0"/>
    <x v="2"/>
    <x v="3"/>
    <x v="20"/>
    <x v="49"/>
    <x v="0"/>
    <m/>
  </r>
  <r>
    <x v="8"/>
    <x v="0"/>
    <x v="4"/>
    <x v="0"/>
    <x v="2"/>
    <x v="3"/>
    <x v="20"/>
    <x v="49"/>
    <x v="0"/>
    <m/>
  </r>
  <r>
    <x v="8"/>
    <x v="0"/>
    <x v="4"/>
    <x v="0"/>
    <x v="2"/>
    <x v="3"/>
    <x v="20"/>
    <x v="111"/>
    <x v="42"/>
    <n v="45000"/>
  </r>
  <r>
    <x v="8"/>
    <x v="0"/>
    <x v="4"/>
    <x v="0"/>
    <x v="2"/>
    <x v="3"/>
    <x v="20"/>
    <x v="111"/>
    <x v="83"/>
    <n v="864"/>
  </r>
  <r>
    <x v="8"/>
    <x v="0"/>
    <x v="4"/>
    <x v="0"/>
    <x v="2"/>
    <x v="3"/>
    <x v="20"/>
    <x v="111"/>
    <x v="43"/>
    <n v="372000"/>
  </r>
  <r>
    <x v="8"/>
    <x v="0"/>
    <x v="4"/>
    <x v="0"/>
    <x v="2"/>
    <x v="3"/>
    <x v="21"/>
    <x v="50"/>
    <x v="0"/>
    <m/>
  </r>
  <r>
    <x v="8"/>
    <x v="0"/>
    <x v="4"/>
    <x v="0"/>
    <x v="2"/>
    <x v="3"/>
    <x v="21"/>
    <x v="132"/>
    <x v="44"/>
    <m/>
  </r>
  <r>
    <x v="9"/>
    <x v="0"/>
    <x v="4"/>
    <x v="0"/>
    <x v="1"/>
    <x v="2"/>
    <x v="24"/>
    <x v="63"/>
    <x v="1"/>
    <n v="50670521.829999998"/>
  </r>
  <r>
    <x v="9"/>
    <x v="0"/>
    <x v="4"/>
    <x v="0"/>
    <x v="1"/>
    <x v="5"/>
    <x v="11"/>
    <x v="64"/>
    <x v="0"/>
    <n v="3.68"/>
  </r>
  <r>
    <x v="9"/>
    <x v="0"/>
    <x v="4"/>
    <x v="0"/>
    <x v="1"/>
    <x v="5"/>
    <x v="14"/>
    <x v="66"/>
    <x v="0"/>
    <m/>
  </r>
  <r>
    <x v="9"/>
    <x v="0"/>
    <x v="4"/>
    <x v="0"/>
    <x v="1"/>
    <x v="5"/>
    <x v="15"/>
    <x v="69"/>
    <x v="0"/>
    <n v="1193"/>
  </r>
  <r>
    <x v="9"/>
    <x v="0"/>
    <x v="4"/>
    <x v="0"/>
    <x v="1"/>
    <x v="2"/>
    <x v="25"/>
    <x v="74"/>
    <x v="0"/>
    <n v="-432605.04"/>
  </r>
  <r>
    <x v="9"/>
    <x v="0"/>
    <x v="4"/>
    <x v="0"/>
    <x v="1"/>
    <x v="2"/>
    <x v="25"/>
    <x v="118"/>
    <x v="0"/>
    <n v="-10000"/>
  </r>
  <r>
    <x v="9"/>
    <x v="0"/>
    <x v="4"/>
    <x v="0"/>
    <x v="1"/>
    <x v="2"/>
    <x v="0"/>
    <x v="103"/>
    <x v="0"/>
    <n v="-209383.53"/>
  </r>
  <r>
    <x v="9"/>
    <x v="0"/>
    <x v="4"/>
    <x v="0"/>
    <x v="1"/>
    <x v="2"/>
    <x v="0"/>
    <x v="104"/>
    <x v="0"/>
    <n v="385000"/>
  </r>
  <r>
    <x v="9"/>
    <x v="0"/>
    <x v="4"/>
    <x v="0"/>
    <x v="0"/>
    <x v="0"/>
    <x v="4"/>
    <x v="6"/>
    <x v="2"/>
    <n v="5520000"/>
  </r>
  <r>
    <x v="9"/>
    <x v="0"/>
    <x v="4"/>
    <x v="0"/>
    <x v="0"/>
    <x v="0"/>
    <x v="4"/>
    <x v="6"/>
    <x v="3"/>
    <n v="1750000"/>
  </r>
  <r>
    <x v="9"/>
    <x v="0"/>
    <x v="4"/>
    <x v="0"/>
    <x v="0"/>
    <x v="0"/>
    <x v="4"/>
    <x v="7"/>
    <x v="2"/>
    <m/>
  </r>
  <r>
    <x v="9"/>
    <x v="0"/>
    <x v="4"/>
    <x v="0"/>
    <x v="0"/>
    <x v="0"/>
    <x v="4"/>
    <x v="7"/>
    <x v="3"/>
    <n v="117172"/>
  </r>
  <r>
    <x v="9"/>
    <x v="0"/>
    <x v="4"/>
    <x v="0"/>
    <x v="0"/>
    <x v="0"/>
    <x v="4"/>
    <x v="8"/>
    <x v="2"/>
    <n v="460000"/>
  </r>
  <r>
    <x v="9"/>
    <x v="0"/>
    <x v="4"/>
    <x v="0"/>
    <x v="0"/>
    <x v="0"/>
    <x v="4"/>
    <x v="8"/>
    <x v="3"/>
    <n v="155598"/>
  </r>
  <r>
    <x v="9"/>
    <x v="0"/>
    <x v="4"/>
    <x v="0"/>
    <x v="0"/>
    <x v="0"/>
    <x v="4"/>
    <x v="9"/>
    <x v="2"/>
    <n v="55200"/>
  </r>
  <r>
    <x v="9"/>
    <x v="0"/>
    <x v="4"/>
    <x v="0"/>
    <x v="0"/>
    <x v="0"/>
    <x v="4"/>
    <x v="9"/>
    <x v="3"/>
    <n v="18672"/>
  </r>
  <r>
    <x v="9"/>
    <x v="0"/>
    <x v="4"/>
    <x v="0"/>
    <x v="0"/>
    <x v="0"/>
    <x v="4"/>
    <x v="10"/>
    <x v="2"/>
    <n v="460000"/>
  </r>
  <r>
    <x v="9"/>
    <x v="0"/>
    <x v="4"/>
    <x v="0"/>
    <x v="0"/>
    <x v="0"/>
    <x v="4"/>
    <x v="10"/>
    <x v="3"/>
    <n v="155598"/>
  </r>
  <r>
    <x v="9"/>
    <x v="0"/>
    <x v="4"/>
    <x v="0"/>
    <x v="0"/>
    <x v="0"/>
    <x v="4"/>
    <x v="11"/>
    <x v="2"/>
    <n v="230000"/>
  </r>
  <r>
    <x v="9"/>
    <x v="0"/>
    <x v="4"/>
    <x v="0"/>
    <x v="0"/>
    <x v="0"/>
    <x v="4"/>
    <x v="11"/>
    <x v="3"/>
    <n v="72916"/>
  </r>
  <r>
    <x v="9"/>
    <x v="0"/>
    <x v="4"/>
    <x v="0"/>
    <x v="0"/>
    <x v="0"/>
    <x v="4"/>
    <x v="12"/>
    <x v="2"/>
    <n v="3680000"/>
  </r>
  <r>
    <x v="9"/>
    <x v="0"/>
    <x v="4"/>
    <x v="0"/>
    <x v="0"/>
    <x v="0"/>
    <x v="4"/>
    <x v="134"/>
    <x v="0"/>
    <m/>
  </r>
  <r>
    <x v="9"/>
    <x v="0"/>
    <x v="4"/>
    <x v="0"/>
    <x v="0"/>
    <x v="0"/>
    <x v="4"/>
    <x v="142"/>
    <x v="71"/>
    <m/>
  </r>
  <r>
    <x v="9"/>
    <x v="0"/>
    <x v="4"/>
    <x v="0"/>
    <x v="0"/>
    <x v="0"/>
    <x v="4"/>
    <x v="56"/>
    <x v="4"/>
    <m/>
  </r>
  <r>
    <x v="9"/>
    <x v="0"/>
    <x v="4"/>
    <x v="0"/>
    <x v="0"/>
    <x v="0"/>
    <x v="4"/>
    <x v="13"/>
    <x v="5"/>
    <n v="37949"/>
  </r>
  <r>
    <x v="9"/>
    <x v="0"/>
    <x v="4"/>
    <x v="0"/>
    <x v="0"/>
    <x v="0"/>
    <x v="4"/>
    <x v="14"/>
    <x v="6"/>
    <n v="662400"/>
  </r>
  <r>
    <x v="9"/>
    <x v="0"/>
    <x v="4"/>
    <x v="0"/>
    <x v="0"/>
    <x v="0"/>
    <x v="4"/>
    <x v="14"/>
    <x v="7"/>
    <n v="210000"/>
  </r>
  <r>
    <x v="9"/>
    <x v="0"/>
    <x v="4"/>
    <x v="0"/>
    <x v="0"/>
    <x v="0"/>
    <x v="4"/>
    <x v="15"/>
    <x v="8"/>
    <n v="290800"/>
  </r>
  <r>
    <x v="9"/>
    <x v="0"/>
    <x v="4"/>
    <x v="0"/>
    <x v="0"/>
    <x v="0"/>
    <x v="4"/>
    <x v="113"/>
    <x v="0"/>
    <m/>
  </r>
  <r>
    <x v="9"/>
    <x v="0"/>
    <x v="4"/>
    <x v="0"/>
    <x v="0"/>
    <x v="0"/>
    <x v="9"/>
    <x v="114"/>
    <x v="9"/>
    <n v="1817052"/>
  </r>
  <r>
    <x v="9"/>
    <x v="0"/>
    <x v="4"/>
    <x v="0"/>
    <x v="0"/>
    <x v="0"/>
    <x v="9"/>
    <x v="30"/>
    <x v="0"/>
    <m/>
  </r>
  <r>
    <x v="9"/>
    <x v="0"/>
    <x v="4"/>
    <x v="0"/>
    <x v="0"/>
    <x v="0"/>
    <x v="9"/>
    <x v="110"/>
    <x v="10"/>
    <n v="998000"/>
  </r>
  <r>
    <x v="9"/>
    <x v="0"/>
    <x v="4"/>
    <x v="0"/>
    <x v="0"/>
    <x v="0"/>
    <x v="5"/>
    <x v="70"/>
    <x v="11"/>
    <n v="448"/>
  </r>
  <r>
    <x v="9"/>
    <x v="0"/>
    <x v="4"/>
    <x v="0"/>
    <x v="0"/>
    <x v="0"/>
    <x v="5"/>
    <x v="102"/>
    <x v="0"/>
    <m/>
  </r>
  <r>
    <x v="9"/>
    <x v="0"/>
    <x v="4"/>
    <x v="0"/>
    <x v="0"/>
    <x v="0"/>
    <x v="5"/>
    <x v="71"/>
    <x v="45"/>
    <m/>
  </r>
  <r>
    <x v="9"/>
    <x v="0"/>
    <x v="4"/>
    <x v="0"/>
    <x v="0"/>
    <x v="0"/>
    <x v="5"/>
    <x v="78"/>
    <x v="0"/>
    <m/>
  </r>
  <r>
    <x v="9"/>
    <x v="0"/>
    <x v="4"/>
    <x v="0"/>
    <x v="0"/>
    <x v="0"/>
    <x v="6"/>
    <x v="17"/>
    <x v="12"/>
    <n v="800000"/>
  </r>
  <r>
    <x v="9"/>
    <x v="0"/>
    <x v="4"/>
    <x v="0"/>
    <x v="0"/>
    <x v="0"/>
    <x v="6"/>
    <x v="143"/>
    <x v="72"/>
    <m/>
  </r>
  <r>
    <x v="9"/>
    <x v="0"/>
    <x v="4"/>
    <x v="0"/>
    <x v="0"/>
    <x v="0"/>
    <x v="0"/>
    <x v="79"/>
    <x v="0"/>
    <m/>
  </r>
  <r>
    <x v="9"/>
    <x v="0"/>
    <x v="4"/>
    <x v="0"/>
    <x v="0"/>
    <x v="0"/>
    <x v="0"/>
    <x v="80"/>
    <x v="13"/>
    <n v="1081901"/>
  </r>
  <r>
    <x v="9"/>
    <x v="0"/>
    <x v="4"/>
    <x v="0"/>
    <x v="0"/>
    <x v="0"/>
    <x v="0"/>
    <x v="80"/>
    <x v="14"/>
    <n v="351420"/>
  </r>
  <r>
    <x v="9"/>
    <x v="0"/>
    <x v="4"/>
    <x v="0"/>
    <x v="0"/>
    <x v="0"/>
    <x v="0"/>
    <x v="80"/>
    <x v="15"/>
    <n v="1000000"/>
  </r>
  <r>
    <x v="9"/>
    <x v="0"/>
    <x v="4"/>
    <x v="0"/>
    <x v="0"/>
    <x v="0"/>
    <x v="0"/>
    <x v="80"/>
    <x v="16"/>
    <n v="182804"/>
  </r>
  <r>
    <x v="9"/>
    <x v="0"/>
    <x v="4"/>
    <x v="0"/>
    <x v="0"/>
    <x v="0"/>
    <x v="0"/>
    <x v="80"/>
    <x v="54"/>
    <m/>
  </r>
  <r>
    <x v="9"/>
    <x v="0"/>
    <x v="4"/>
    <x v="0"/>
    <x v="0"/>
    <x v="0"/>
    <x v="0"/>
    <x v="80"/>
    <x v="73"/>
    <m/>
  </r>
  <r>
    <x v="9"/>
    <x v="0"/>
    <x v="4"/>
    <x v="0"/>
    <x v="0"/>
    <x v="0"/>
    <x v="0"/>
    <x v="80"/>
    <x v="84"/>
    <n v="150000"/>
  </r>
  <r>
    <x v="9"/>
    <x v="0"/>
    <x v="4"/>
    <x v="0"/>
    <x v="0"/>
    <x v="0"/>
    <x v="0"/>
    <x v="80"/>
    <x v="85"/>
    <n v="150000"/>
  </r>
  <r>
    <x v="9"/>
    <x v="0"/>
    <x v="4"/>
    <x v="0"/>
    <x v="0"/>
    <x v="0"/>
    <x v="0"/>
    <x v="80"/>
    <x v="86"/>
    <n v="802081"/>
  </r>
  <r>
    <x v="9"/>
    <x v="0"/>
    <x v="4"/>
    <x v="0"/>
    <x v="0"/>
    <x v="0"/>
    <x v="0"/>
    <x v="84"/>
    <x v="20"/>
    <m/>
  </r>
  <r>
    <x v="9"/>
    <x v="0"/>
    <x v="4"/>
    <x v="0"/>
    <x v="0"/>
    <x v="0"/>
    <x v="0"/>
    <x v="107"/>
    <x v="17"/>
    <n v="200000"/>
  </r>
  <r>
    <x v="9"/>
    <x v="0"/>
    <x v="4"/>
    <x v="0"/>
    <x v="0"/>
    <x v="0"/>
    <x v="0"/>
    <x v="115"/>
    <x v="0"/>
    <m/>
  </r>
  <r>
    <x v="9"/>
    <x v="0"/>
    <x v="4"/>
    <x v="0"/>
    <x v="0"/>
    <x v="0"/>
    <x v="0"/>
    <x v="138"/>
    <x v="11"/>
    <n v="134058"/>
  </r>
  <r>
    <x v="9"/>
    <x v="0"/>
    <x v="4"/>
    <x v="0"/>
    <x v="0"/>
    <x v="0"/>
    <x v="0"/>
    <x v="108"/>
    <x v="0"/>
    <m/>
  </r>
  <r>
    <x v="9"/>
    <x v="0"/>
    <x v="4"/>
    <x v="0"/>
    <x v="0"/>
    <x v="0"/>
    <x v="0"/>
    <x v="109"/>
    <x v="0"/>
    <m/>
  </r>
  <r>
    <x v="9"/>
    <x v="0"/>
    <x v="4"/>
    <x v="0"/>
    <x v="0"/>
    <x v="0"/>
    <x v="0"/>
    <x v="116"/>
    <x v="0"/>
    <m/>
  </r>
  <r>
    <x v="9"/>
    <x v="0"/>
    <x v="4"/>
    <x v="0"/>
    <x v="0"/>
    <x v="0"/>
    <x v="0"/>
    <x v="79"/>
    <x v="40"/>
    <m/>
  </r>
  <r>
    <x v="9"/>
    <x v="0"/>
    <x v="4"/>
    <x v="0"/>
    <x v="0"/>
    <x v="0"/>
    <x v="12"/>
    <x v="81"/>
    <x v="0"/>
    <m/>
  </r>
  <r>
    <x v="9"/>
    <x v="0"/>
    <x v="4"/>
    <x v="0"/>
    <x v="0"/>
    <x v="0"/>
    <x v="12"/>
    <x v="82"/>
    <x v="47"/>
    <m/>
  </r>
  <r>
    <x v="9"/>
    <x v="0"/>
    <x v="4"/>
    <x v="0"/>
    <x v="0"/>
    <x v="0"/>
    <x v="12"/>
    <x v="83"/>
    <x v="0"/>
    <m/>
  </r>
  <r>
    <x v="9"/>
    <x v="0"/>
    <x v="4"/>
    <x v="0"/>
    <x v="0"/>
    <x v="0"/>
    <x v="12"/>
    <x v="84"/>
    <x v="47"/>
    <m/>
  </r>
  <r>
    <x v="9"/>
    <x v="0"/>
    <x v="4"/>
    <x v="0"/>
    <x v="0"/>
    <x v="0"/>
    <x v="19"/>
    <x v="100"/>
    <x v="55"/>
    <m/>
  </r>
  <r>
    <x v="9"/>
    <x v="0"/>
    <x v="4"/>
    <x v="0"/>
    <x v="0"/>
    <x v="0"/>
    <x v="19"/>
    <x v="100"/>
    <x v="19"/>
    <m/>
  </r>
  <r>
    <x v="9"/>
    <x v="0"/>
    <x v="4"/>
    <x v="0"/>
    <x v="0"/>
    <x v="0"/>
    <x v="19"/>
    <x v="139"/>
    <x v="0"/>
    <m/>
  </r>
  <r>
    <x v="9"/>
    <x v="0"/>
    <x v="4"/>
    <x v="0"/>
    <x v="0"/>
    <x v="0"/>
    <x v="19"/>
    <x v="140"/>
    <x v="20"/>
    <m/>
  </r>
  <r>
    <x v="9"/>
    <x v="0"/>
    <x v="4"/>
    <x v="0"/>
    <x v="0"/>
    <x v="0"/>
    <x v="16"/>
    <x v="86"/>
    <x v="45"/>
    <m/>
  </r>
  <r>
    <x v="9"/>
    <x v="0"/>
    <x v="4"/>
    <x v="0"/>
    <x v="0"/>
    <x v="0"/>
    <x v="16"/>
    <x v="117"/>
    <x v="56"/>
    <m/>
  </r>
  <r>
    <x v="9"/>
    <x v="0"/>
    <x v="4"/>
    <x v="0"/>
    <x v="0"/>
    <x v="0"/>
    <x v="16"/>
    <x v="117"/>
    <x v="57"/>
    <m/>
  </r>
  <r>
    <x v="9"/>
    <x v="0"/>
    <x v="4"/>
    <x v="0"/>
    <x v="0"/>
    <x v="0"/>
    <x v="22"/>
    <x v="105"/>
    <x v="0"/>
    <m/>
  </r>
  <r>
    <x v="9"/>
    <x v="0"/>
    <x v="4"/>
    <x v="0"/>
    <x v="0"/>
    <x v="0"/>
    <x v="2"/>
    <x v="87"/>
    <x v="21"/>
    <n v="269794"/>
  </r>
  <r>
    <x v="9"/>
    <x v="0"/>
    <x v="4"/>
    <x v="0"/>
    <x v="0"/>
    <x v="0"/>
    <x v="2"/>
    <x v="87"/>
    <x v="87"/>
    <n v="379641"/>
  </r>
  <r>
    <x v="9"/>
    <x v="0"/>
    <x v="4"/>
    <x v="0"/>
    <x v="0"/>
    <x v="0"/>
    <x v="2"/>
    <x v="87"/>
    <x v="14"/>
    <n v="172899"/>
  </r>
  <r>
    <x v="9"/>
    <x v="0"/>
    <x v="4"/>
    <x v="0"/>
    <x v="0"/>
    <x v="0"/>
    <x v="2"/>
    <x v="88"/>
    <x v="58"/>
    <m/>
  </r>
  <r>
    <x v="9"/>
    <x v="0"/>
    <x v="4"/>
    <x v="0"/>
    <x v="0"/>
    <x v="0"/>
    <x v="2"/>
    <x v="89"/>
    <x v="59"/>
    <m/>
  </r>
  <r>
    <x v="9"/>
    <x v="0"/>
    <x v="4"/>
    <x v="0"/>
    <x v="0"/>
    <x v="0"/>
    <x v="2"/>
    <x v="89"/>
    <x v="32"/>
    <n v="13866"/>
  </r>
  <r>
    <x v="9"/>
    <x v="0"/>
    <x v="4"/>
    <x v="0"/>
    <x v="0"/>
    <x v="0"/>
    <x v="2"/>
    <x v="90"/>
    <x v="23"/>
    <n v="170000"/>
  </r>
  <r>
    <x v="9"/>
    <x v="0"/>
    <x v="4"/>
    <x v="0"/>
    <x v="0"/>
    <x v="0"/>
    <x v="2"/>
    <x v="91"/>
    <x v="0"/>
    <m/>
  </r>
  <r>
    <x v="9"/>
    <x v="0"/>
    <x v="4"/>
    <x v="0"/>
    <x v="0"/>
    <x v="0"/>
    <x v="2"/>
    <x v="92"/>
    <x v="0"/>
    <m/>
  </r>
  <r>
    <x v="9"/>
    <x v="0"/>
    <x v="4"/>
    <x v="0"/>
    <x v="0"/>
    <x v="0"/>
    <x v="2"/>
    <x v="136"/>
    <x v="60"/>
    <n v="25000"/>
  </r>
  <r>
    <x v="9"/>
    <x v="0"/>
    <x v="4"/>
    <x v="0"/>
    <x v="0"/>
    <x v="0"/>
    <x v="2"/>
    <x v="136"/>
    <x v="28"/>
    <m/>
  </r>
  <r>
    <x v="9"/>
    <x v="0"/>
    <x v="4"/>
    <x v="0"/>
    <x v="0"/>
    <x v="0"/>
    <x v="2"/>
    <x v="141"/>
    <x v="0"/>
    <m/>
  </r>
  <r>
    <x v="9"/>
    <x v="0"/>
    <x v="4"/>
    <x v="0"/>
    <x v="0"/>
    <x v="0"/>
    <x v="2"/>
    <x v="93"/>
    <x v="0"/>
    <m/>
  </r>
  <r>
    <x v="9"/>
    <x v="0"/>
    <x v="4"/>
    <x v="0"/>
    <x v="0"/>
    <x v="0"/>
    <x v="2"/>
    <x v="84"/>
    <x v="74"/>
    <m/>
  </r>
  <r>
    <x v="9"/>
    <x v="0"/>
    <x v="4"/>
    <x v="0"/>
    <x v="0"/>
    <x v="0"/>
    <x v="2"/>
    <x v="84"/>
    <x v="54"/>
    <n v="6.38"/>
  </r>
  <r>
    <x v="9"/>
    <x v="0"/>
    <x v="4"/>
    <x v="0"/>
    <x v="0"/>
    <x v="0"/>
    <x v="2"/>
    <x v="84"/>
    <x v="88"/>
    <n v="3"/>
  </r>
  <r>
    <x v="9"/>
    <x v="0"/>
    <x v="4"/>
    <x v="0"/>
    <x v="0"/>
    <x v="0"/>
    <x v="2"/>
    <x v="84"/>
    <x v="80"/>
    <n v="8154.93"/>
  </r>
  <r>
    <x v="9"/>
    <x v="0"/>
    <x v="4"/>
    <x v="0"/>
    <x v="0"/>
    <x v="0"/>
    <x v="2"/>
    <x v="84"/>
    <x v="36"/>
    <n v="4186"/>
  </r>
  <r>
    <x v="9"/>
    <x v="0"/>
    <x v="4"/>
    <x v="0"/>
    <x v="0"/>
    <x v="0"/>
    <x v="2"/>
    <x v="84"/>
    <x v="25"/>
    <n v="141.06"/>
  </r>
  <r>
    <x v="9"/>
    <x v="0"/>
    <x v="4"/>
    <x v="0"/>
    <x v="0"/>
    <x v="0"/>
    <x v="2"/>
    <x v="84"/>
    <x v="26"/>
    <n v="499.29"/>
  </r>
  <r>
    <x v="9"/>
    <x v="0"/>
    <x v="4"/>
    <x v="0"/>
    <x v="0"/>
    <x v="0"/>
    <x v="2"/>
    <x v="84"/>
    <x v="31"/>
    <n v="1570"/>
  </r>
  <r>
    <x v="9"/>
    <x v="0"/>
    <x v="4"/>
    <x v="0"/>
    <x v="0"/>
    <x v="0"/>
    <x v="2"/>
    <x v="84"/>
    <x v="49"/>
    <n v="249.82"/>
  </r>
  <r>
    <x v="9"/>
    <x v="0"/>
    <x v="4"/>
    <x v="0"/>
    <x v="0"/>
    <x v="7"/>
    <x v="4"/>
    <x v="119"/>
    <x v="28"/>
    <n v="2000000"/>
  </r>
  <r>
    <x v="9"/>
    <x v="0"/>
    <x v="4"/>
    <x v="0"/>
    <x v="0"/>
    <x v="7"/>
    <x v="4"/>
    <x v="120"/>
    <x v="28"/>
    <n v="117172"/>
  </r>
  <r>
    <x v="9"/>
    <x v="0"/>
    <x v="4"/>
    <x v="0"/>
    <x v="0"/>
    <x v="7"/>
    <x v="4"/>
    <x v="121"/>
    <x v="28"/>
    <n v="176430"/>
  </r>
  <r>
    <x v="9"/>
    <x v="0"/>
    <x v="4"/>
    <x v="0"/>
    <x v="0"/>
    <x v="7"/>
    <x v="4"/>
    <x v="122"/>
    <x v="28"/>
    <n v="21172"/>
  </r>
  <r>
    <x v="9"/>
    <x v="0"/>
    <x v="4"/>
    <x v="0"/>
    <x v="0"/>
    <x v="7"/>
    <x v="4"/>
    <x v="123"/>
    <x v="28"/>
    <n v="176430"/>
  </r>
  <r>
    <x v="9"/>
    <x v="0"/>
    <x v="4"/>
    <x v="0"/>
    <x v="0"/>
    <x v="7"/>
    <x v="4"/>
    <x v="124"/>
    <x v="28"/>
    <n v="83333.34"/>
  </r>
  <r>
    <x v="9"/>
    <x v="0"/>
    <x v="4"/>
    <x v="0"/>
    <x v="0"/>
    <x v="7"/>
    <x v="4"/>
    <x v="135"/>
    <x v="0"/>
    <m/>
  </r>
  <r>
    <x v="9"/>
    <x v="0"/>
    <x v="4"/>
    <x v="0"/>
    <x v="0"/>
    <x v="7"/>
    <x v="4"/>
    <x v="125"/>
    <x v="28"/>
    <n v="1000000"/>
  </r>
  <r>
    <x v="9"/>
    <x v="0"/>
    <x v="4"/>
    <x v="0"/>
    <x v="0"/>
    <x v="7"/>
    <x v="4"/>
    <x v="144"/>
    <x v="28"/>
    <m/>
  </r>
  <r>
    <x v="9"/>
    <x v="0"/>
    <x v="4"/>
    <x v="0"/>
    <x v="0"/>
    <x v="7"/>
    <x v="4"/>
    <x v="126"/>
    <x v="0"/>
    <m/>
  </r>
  <r>
    <x v="9"/>
    <x v="0"/>
    <x v="4"/>
    <x v="0"/>
    <x v="0"/>
    <x v="7"/>
    <x v="4"/>
    <x v="127"/>
    <x v="5"/>
    <n v="10440"/>
  </r>
  <r>
    <x v="9"/>
    <x v="0"/>
    <x v="4"/>
    <x v="0"/>
    <x v="0"/>
    <x v="7"/>
    <x v="4"/>
    <x v="128"/>
    <x v="6"/>
    <n v="240000"/>
  </r>
  <r>
    <x v="9"/>
    <x v="0"/>
    <x v="4"/>
    <x v="0"/>
    <x v="0"/>
    <x v="7"/>
    <x v="4"/>
    <x v="129"/>
    <x v="77"/>
    <n v="80000"/>
  </r>
  <r>
    <x v="9"/>
    <x v="0"/>
    <x v="4"/>
    <x v="0"/>
    <x v="0"/>
    <x v="7"/>
    <x v="4"/>
    <x v="130"/>
    <x v="0"/>
    <m/>
  </r>
  <r>
    <x v="9"/>
    <x v="0"/>
    <x v="4"/>
    <x v="0"/>
    <x v="0"/>
    <x v="7"/>
    <x v="2"/>
    <x v="131"/>
    <x v="0"/>
    <m/>
  </r>
  <r>
    <x v="9"/>
    <x v="0"/>
    <x v="4"/>
    <x v="0"/>
    <x v="0"/>
    <x v="1"/>
    <x v="7"/>
    <x v="34"/>
    <x v="29"/>
    <n v="84190"/>
  </r>
  <r>
    <x v="9"/>
    <x v="0"/>
    <x v="4"/>
    <x v="0"/>
    <x v="0"/>
    <x v="1"/>
    <x v="7"/>
    <x v="20"/>
    <x v="30"/>
    <n v="307490"/>
  </r>
  <r>
    <x v="9"/>
    <x v="0"/>
    <x v="4"/>
    <x v="0"/>
    <x v="0"/>
    <x v="1"/>
    <x v="7"/>
    <x v="20"/>
    <x v="29"/>
    <n v="218783"/>
  </r>
  <r>
    <x v="9"/>
    <x v="0"/>
    <x v="4"/>
    <x v="0"/>
    <x v="0"/>
    <x v="1"/>
    <x v="7"/>
    <x v="101"/>
    <x v="31"/>
    <m/>
  </r>
  <r>
    <x v="9"/>
    <x v="0"/>
    <x v="4"/>
    <x v="0"/>
    <x v="0"/>
    <x v="1"/>
    <x v="7"/>
    <x v="55"/>
    <x v="89"/>
    <n v="34053.82"/>
  </r>
  <r>
    <x v="9"/>
    <x v="0"/>
    <x v="4"/>
    <x v="0"/>
    <x v="0"/>
    <x v="1"/>
    <x v="7"/>
    <x v="55"/>
    <x v="90"/>
    <n v="427981"/>
  </r>
  <r>
    <x v="9"/>
    <x v="0"/>
    <x v="4"/>
    <x v="0"/>
    <x v="0"/>
    <x v="1"/>
    <x v="8"/>
    <x v="22"/>
    <x v="29"/>
    <n v="308471"/>
  </r>
  <r>
    <x v="9"/>
    <x v="0"/>
    <x v="4"/>
    <x v="0"/>
    <x v="0"/>
    <x v="1"/>
    <x v="8"/>
    <x v="94"/>
    <x v="0"/>
    <m/>
  </r>
  <r>
    <x v="9"/>
    <x v="0"/>
    <x v="4"/>
    <x v="0"/>
    <x v="0"/>
    <x v="1"/>
    <x v="8"/>
    <x v="95"/>
    <x v="0"/>
    <m/>
  </r>
  <r>
    <x v="9"/>
    <x v="0"/>
    <x v="4"/>
    <x v="0"/>
    <x v="0"/>
    <x v="1"/>
    <x v="8"/>
    <x v="77"/>
    <x v="50"/>
    <m/>
  </r>
  <r>
    <x v="9"/>
    <x v="0"/>
    <x v="4"/>
    <x v="0"/>
    <x v="0"/>
    <x v="1"/>
    <x v="8"/>
    <x v="4"/>
    <x v="17"/>
    <n v="2000"/>
  </r>
  <r>
    <x v="9"/>
    <x v="0"/>
    <x v="4"/>
    <x v="0"/>
    <x v="0"/>
    <x v="1"/>
    <x v="8"/>
    <x v="4"/>
    <x v="84"/>
    <n v="1500"/>
  </r>
  <r>
    <x v="9"/>
    <x v="0"/>
    <x v="4"/>
    <x v="0"/>
    <x v="0"/>
    <x v="1"/>
    <x v="8"/>
    <x v="4"/>
    <x v="91"/>
    <n v="309076.21999999997"/>
  </r>
  <r>
    <x v="9"/>
    <x v="0"/>
    <x v="4"/>
    <x v="0"/>
    <x v="0"/>
    <x v="1"/>
    <x v="8"/>
    <x v="4"/>
    <x v="85"/>
    <n v="1500"/>
  </r>
  <r>
    <x v="9"/>
    <x v="0"/>
    <x v="4"/>
    <x v="0"/>
    <x v="0"/>
    <x v="1"/>
    <x v="8"/>
    <x v="4"/>
    <x v="92"/>
    <n v="10900"/>
  </r>
  <r>
    <x v="9"/>
    <x v="0"/>
    <x v="4"/>
    <x v="0"/>
    <x v="0"/>
    <x v="1"/>
    <x v="8"/>
    <x v="4"/>
    <x v="82"/>
    <n v="319900"/>
  </r>
  <r>
    <x v="9"/>
    <x v="0"/>
    <x v="4"/>
    <x v="0"/>
    <x v="0"/>
    <x v="1"/>
    <x v="8"/>
    <x v="4"/>
    <x v="93"/>
    <n v="70200"/>
  </r>
  <r>
    <x v="9"/>
    <x v="0"/>
    <x v="4"/>
    <x v="0"/>
    <x v="0"/>
    <x v="1"/>
    <x v="8"/>
    <x v="4"/>
    <x v="94"/>
    <n v="179074"/>
  </r>
  <r>
    <x v="9"/>
    <x v="0"/>
    <x v="4"/>
    <x v="0"/>
    <x v="0"/>
    <x v="1"/>
    <x v="8"/>
    <x v="4"/>
    <x v="95"/>
    <n v="77800"/>
  </r>
  <r>
    <x v="9"/>
    <x v="0"/>
    <x v="4"/>
    <x v="0"/>
    <x v="0"/>
    <x v="1"/>
    <x v="8"/>
    <x v="4"/>
    <x v="96"/>
    <n v="12000"/>
  </r>
  <r>
    <x v="9"/>
    <x v="0"/>
    <x v="4"/>
    <x v="0"/>
    <x v="0"/>
    <x v="1"/>
    <x v="8"/>
    <x v="4"/>
    <x v="97"/>
    <n v="50000"/>
  </r>
  <r>
    <x v="9"/>
    <x v="0"/>
    <x v="4"/>
    <x v="0"/>
    <x v="0"/>
    <x v="6"/>
    <x v="23"/>
    <x v="112"/>
    <x v="0"/>
    <m/>
  </r>
  <r>
    <x v="9"/>
    <x v="0"/>
    <x v="4"/>
    <x v="0"/>
    <x v="2"/>
    <x v="3"/>
    <x v="3"/>
    <x v="96"/>
    <x v="0"/>
    <m/>
  </r>
  <r>
    <x v="9"/>
    <x v="0"/>
    <x v="4"/>
    <x v="0"/>
    <x v="2"/>
    <x v="3"/>
    <x v="3"/>
    <x v="137"/>
    <x v="98"/>
    <n v="22000000"/>
  </r>
  <r>
    <x v="9"/>
    <x v="0"/>
    <x v="4"/>
    <x v="0"/>
    <x v="2"/>
    <x v="3"/>
    <x v="3"/>
    <x v="97"/>
    <x v="34"/>
    <n v="262416"/>
  </r>
  <r>
    <x v="9"/>
    <x v="0"/>
    <x v="4"/>
    <x v="0"/>
    <x v="2"/>
    <x v="3"/>
    <x v="3"/>
    <x v="97"/>
    <x v="35"/>
    <m/>
  </r>
  <r>
    <x v="9"/>
    <x v="0"/>
    <x v="4"/>
    <x v="0"/>
    <x v="2"/>
    <x v="3"/>
    <x v="3"/>
    <x v="97"/>
    <x v="36"/>
    <n v="1485456"/>
  </r>
  <r>
    <x v="9"/>
    <x v="0"/>
    <x v="4"/>
    <x v="0"/>
    <x v="2"/>
    <x v="3"/>
    <x v="3"/>
    <x v="97"/>
    <x v="0"/>
    <m/>
  </r>
  <r>
    <x v="9"/>
    <x v="0"/>
    <x v="4"/>
    <x v="0"/>
    <x v="2"/>
    <x v="3"/>
    <x v="3"/>
    <x v="97"/>
    <x v="0"/>
    <m/>
  </r>
  <r>
    <x v="9"/>
    <x v="0"/>
    <x v="4"/>
    <x v="0"/>
    <x v="2"/>
    <x v="3"/>
    <x v="3"/>
    <x v="97"/>
    <x v="0"/>
    <m/>
  </r>
  <r>
    <x v="9"/>
    <x v="0"/>
    <x v="4"/>
    <x v="0"/>
    <x v="2"/>
    <x v="3"/>
    <x v="3"/>
    <x v="97"/>
    <x v="0"/>
    <m/>
  </r>
  <r>
    <x v="9"/>
    <x v="0"/>
    <x v="4"/>
    <x v="0"/>
    <x v="2"/>
    <x v="3"/>
    <x v="3"/>
    <x v="98"/>
    <x v="0"/>
    <m/>
  </r>
  <r>
    <x v="9"/>
    <x v="0"/>
    <x v="4"/>
    <x v="0"/>
    <x v="2"/>
    <x v="3"/>
    <x v="3"/>
    <x v="99"/>
    <x v="37"/>
    <n v="10486368"/>
  </r>
  <r>
    <x v="9"/>
    <x v="0"/>
    <x v="4"/>
    <x v="0"/>
    <x v="2"/>
    <x v="3"/>
    <x v="3"/>
    <x v="99"/>
    <x v="38"/>
    <m/>
  </r>
  <r>
    <x v="9"/>
    <x v="0"/>
    <x v="4"/>
    <x v="0"/>
    <x v="2"/>
    <x v="3"/>
    <x v="3"/>
    <x v="99"/>
    <x v="39"/>
    <n v="1638495"/>
  </r>
  <r>
    <x v="9"/>
    <x v="0"/>
    <x v="4"/>
    <x v="0"/>
    <x v="2"/>
    <x v="3"/>
    <x v="3"/>
    <x v="99"/>
    <x v="69"/>
    <m/>
  </r>
  <r>
    <x v="9"/>
    <x v="0"/>
    <x v="4"/>
    <x v="0"/>
    <x v="2"/>
    <x v="3"/>
    <x v="3"/>
    <x v="99"/>
    <x v="70"/>
    <n v="1158000"/>
  </r>
  <r>
    <x v="9"/>
    <x v="0"/>
    <x v="4"/>
    <x v="0"/>
    <x v="2"/>
    <x v="3"/>
    <x v="3"/>
    <x v="99"/>
    <x v="83"/>
    <n v="119748"/>
  </r>
  <r>
    <x v="9"/>
    <x v="0"/>
    <x v="4"/>
    <x v="0"/>
    <x v="2"/>
    <x v="3"/>
    <x v="3"/>
    <x v="99"/>
    <x v="41"/>
    <m/>
  </r>
  <r>
    <x v="9"/>
    <x v="0"/>
    <x v="4"/>
    <x v="0"/>
    <x v="2"/>
    <x v="3"/>
    <x v="26"/>
    <x v="137"/>
    <x v="0"/>
    <m/>
  </r>
  <r>
    <x v="9"/>
    <x v="0"/>
    <x v="4"/>
    <x v="0"/>
    <x v="2"/>
    <x v="3"/>
    <x v="20"/>
    <x v="49"/>
    <x v="40"/>
    <m/>
  </r>
  <r>
    <x v="9"/>
    <x v="0"/>
    <x v="4"/>
    <x v="0"/>
    <x v="2"/>
    <x v="3"/>
    <x v="20"/>
    <x v="49"/>
    <x v="41"/>
    <n v="2153997"/>
  </r>
  <r>
    <x v="9"/>
    <x v="0"/>
    <x v="4"/>
    <x v="0"/>
    <x v="2"/>
    <x v="3"/>
    <x v="20"/>
    <x v="49"/>
    <x v="42"/>
    <n v="317200"/>
  </r>
  <r>
    <x v="9"/>
    <x v="0"/>
    <x v="4"/>
    <x v="0"/>
    <x v="2"/>
    <x v="3"/>
    <x v="20"/>
    <x v="49"/>
    <x v="83"/>
    <n v="8640"/>
  </r>
  <r>
    <x v="9"/>
    <x v="0"/>
    <x v="4"/>
    <x v="0"/>
    <x v="2"/>
    <x v="3"/>
    <x v="20"/>
    <x v="49"/>
    <x v="0"/>
    <m/>
  </r>
  <r>
    <x v="9"/>
    <x v="0"/>
    <x v="4"/>
    <x v="0"/>
    <x v="2"/>
    <x v="3"/>
    <x v="20"/>
    <x v="49"/>
    <x v="0"/>
    <m/>
  </r>
  <r>
    <x v="9"/>
    <x v="0"/>
    <x v="4"/>
    <x v="0"/>
    <x v="2"/>
    <x v="3"/>
    <x v="20"/>
    <x v="111"/>
    <x v="42"/>
    <n v="45000"/>
  </r>
  <r>
    <x v="9"/>
    <x v="0"/>
    <x v="4"/>
    <x v="0"/>
    <x v="2"/>
    <x v="3"/>
    <x v="20"/>
    <x v="111"/>
    <x v="83"/>
    <n v="864"/>
  </r>
  <r>
    <x v="9"/>
    <x v="0"/>
    <x v="4"/>
    <x v="0"/>
    <x v="2"/>
    <x v="3"/>
    <x v="20"/>
    <x v="111"/>
    <x v="43"/>
    <n v="186000"/>
  </r>
  <r>
    <x v="9"/>
    <x v="0"/>
    <x v="4"/>
    <x v="0"/>
    <x v="2"/>
    <x v="3"/>
    <x v="21"/>
    <x v="50"/>
    <x v="0"/>
    <m/>
  </r>
  <r>
    <x v="9"/>
    <x v="0"/>
    <x v="4"/>
    <x v="0"/>
    <x v="2"/>
    <x v="3"/>
    <x v="21"/>
    <x v="132"/>
    <x v="44"/>
    <m/>
  </r>
  <r>
    <x v="10"/>
    <x v="0"/>
    <x v="4"/>
    <x v="0"/>
    <x v="1"/>
    <x v="2"/>
    <x v="24"/>
    <x v="63"/>
    <x v="1"/>
    <n v="54392474.700000003"/>
  </r>
  <r>
    <x v="10"/>
    <x v="0"/>
    <x v="4"/>
    <x v="0"/>
    <x v="1"/>
    <x v="5"/>
    <x v="11"/>
    <x v="64"/>
    <x v="0"/>
    <n v="732.79"/>
  </r>
  <r>
    <x v="10"/>
    <x v="0"/>
    <x v="4"/>
    <x v="0"/>
    <x v="1"/>
    <x v="5"/>
    <x v="14"/>
    <x v="66"/>
    <x v="0"/>
    <m/>
  </r>
  <r>
    <x v="10"/>
    <x v="0"/>
    <x v="4"/>
    <x v="0"/>
    <x v="1"/>
    <x v="5"/>
    <x v="15"/>
    <x v="69"/>
    <x v="0"/>
    <n v="20223.169999999998"/>
  </r>
  <r>
    <x v="10"/>
    <x v="0"/>
    <x v="4"/>
    <x v="0"/>
    <x v="1"/>
    <x v="2"/>
    <x v="25"/>
    <x v="74"/>
    <x v="0"/>
    <n v="-1741848.74"/>
  </r>
  <r>
    <x v="10"/>
    <x v="0"/>
    <x v="4"/>
    <x v="0"/>
    <x v="1"/>
    <x v="2"/>
    <x v="25"/>
    <x v="118"/>
    <x v="0"/>
    <n v="-20000"/>
  </r>
  <r>
    <x v="10"/>
    <x v="0"/>
    <x v="4"/>
    <x v="0"/>
    <x v="1"/>
    <x v="2"/>
    <x v="0"/>
    <x v="103"/>
    <x v="0"/>
    <n v="-668043.31000000006"/>
  </r>
  <r>
    <x v="10"/>
    <x v="0"/>
    <x v="4"/>
    <x v="0"/>
    <x v="1"/>
    <x v="2"/>
    <x v="0"/>
    <x v="104"/>
    <x v="0"/>
    <n v="375000"/>
  </r>
  <r>
    <x v="10"/>
    <x v="0"/>
    <x v="4"/>
    <x v="0"/>
    <x v="0"/>
    <x v="0"/>
    <x v="4"/>
    <x v="6"/>
    <x v="2"/>
    <n v="5520000"/>
  </r>
  <r>
    <x v="10"/>
    <x v="0"/>
    <x v="4"/>
    <x v="0"/>
    <x v="0"/>
    <x v="0"/>
    <x v="4"/>
    <x v="6"/>
    <x v="3"/>
    <n v="1750000"/>
  </r>
  <r>
    <x v="10"/>
    <x v="0"/>
    <x v="4"/>
    <x v="0"/>
    <x v="0"/>
    <x v="0"/>
    <x v="4"/>
    <x v="7"/>
    <x v="2"/>
    <m/>
  </r>
  <r>
    <x v="10"/>
    <x v="0"/>
    <x v="4"/>
    <x v="0"/>
    <x v="0"/>
    <x v="0"/>
    <x v="4"/>
    <x v="7"/>
    <x v="3"/>
    <n v="117172"/>
  </r>
  <r>
    <x v="10"/>
    <x v="0"/>
    <x v="4"/>
    <x v="0"/>
    <x v="0"/>
    <x v="0"/>
    <x v="4"/>
    <x v="8"/>
    <x v="2"/>
    <n v="460000"/>
  </r>
  <r>
    <x v="10"/>
    <x v="0"/>
    <x v="4"/>
    <x v="0"/>
    <x v="0"/>
    <x v="0"/>
    <x v="4"/>
    <x v="8"/>
    <x v="3"/>
    <n v="155598"/>
  </r>
  <r>
    <x v="10"/>
    <x v="0"/>
    <x v="4"/>
    <x v="0"/>
    <x v="0"/>
    <x v="0"/>
    <x v="4"/>
    <x v="9"/>
    <x v="2"/>
    <n v="55200"/>
  </r>
  <r>
    <x v="10"/>
    <x v="0"/>
    <x v="4"/>
    <x v="0"/>
    <x v="0"/>
    <x v="0"/>
    <x v="4"/>
    <x v="9"/>
    <x v="3"/>
    <n v="18672"/>
  </r>
  <r>
    <x v="10"/>
    <x v="0"/>
    <x v="4"/>
    <x v="0"/>
    <x v="0"/>
    <x v="0"/>
    <x v="4"/>
    <x v="10"/>
    <x v="2"/>
    <n v="460000"/>
  </r>
  <r>
    <x v="10"/>
    <x v="0"/>
    <x v="4"/>
    <x v="0"/>
    <x v="0"/>
    <x v="0"/>
    <x v="4"/>
    <x v="10"/>
    <x v="3"/>
    <n v="155598"/>
  </r>
  <r>
    <x v="10"/>
    <x v="0"/>
    <x v="4"/>
    <x v="0"/>
    <x v="0"/>
    <x v="0"/>
    <x v="4"/>
    <x v="11"/>
    <x v="2"/>
    <n v="230000"/>
  </r>
  <r>
    <x v="10"/>
    <x v="0"/>
    <x v="4"/>
    <x v="0"/>
    <x v="0"/>
    <x v="0"/>
    <x v="4"/>
    <x v="11"/>
    <x v="3"/>
    <n v="72916"/>
  </r>
  <r>
    <x v="10"/>
    <x v="0"/>
    <x v="4"/>
    <x v="0"/>
    <x v="0"/>
    <x v="0"/>
    <x v="4"/>
    <x v="12"/>
    <x v="2"/>
    <n v="3680000"/>
  </r>
  <r>
    <x v="10"/>
    <x v="0"/>
    <x v="4"/>
    <x v="0"/>
    <x v="0"/>
    <x v="0"/>
    <x v="4"/>
    <x v="134"/>
    <x v="0"/>
    <m/>
  </r>
  <r>
    <x v="10"/>
    <x v="0"/>
    <x v="4"/>
    <x v="0"/>
    <x v="0"/>
    <x v="0"/>
    <x v="4"/>
    <x v="142"/>
    <x v="71"/>
    <m/>
  </r>
  <r>
    <x v="10"/>
    <x v="0"/>
    <x v="4"/>
    <x v="0"/>
    <x v="0"/>
    <x v="0"/>
    <x v="4"/>
    <x v="56"/>
    <x v="4"/>
    <m/>
  </r>
  <r>
    <x v="10"/>
    <x v="0"/>
    <x v="4"/>
    <x v="0"/>
    <x v="0"/>
    <x v="0"/>
    <x v="4"/>
    <x v="13"/>
    <x v="5"/>
    <n v="37949"/>
  </r>
  <r>
    <x v="10"/>
    <x v="0"/>
    <x v="4"/>
    <x v="0"/>
    <x v="0"/>
    <x v="0"/>
    <x v="4"/>
    <x v="14"/>
    <x v="6"/>
    <n v="662400"/>
  </r>
  <r>
    <x v="10"/>
    <x v="0"/>
    <x v="4"/>
    <x v="0"/>
    <x v="0"/>
    <x v="0"/>
    <x v="4"/>
    <x v="14"/>
    <x v="7"/>
    <n v="210000"/>
  </r>
  <r>
    <x v="10"/>
    <x v="0"/>
    <x v="4"/>
    <x v="0"/>
    <x v="0"/>
    <x v="0"/>
    <x v="4"/>
    <x v="15"/>
    <x v="8"/>
    <n v="290800"/>
  </r>
  <r>
    <x v="10"/>
    <x v="0"/>
    <x v="4"/>
    <x v="0"/>
    <x v="0"/>
    <x v="0"/>
    <x v="4"/>
    <x v="113"/>
    <x v="0"/>
    <m/>
  </r>
  <r>
    <x v="10"/>
    <x v="0"/>
    <x v="4"/>
    <x v="0"/>
    <x v="0"/>
    <x v="0"/>
    <x v="9"/>
    <x v="114"/>
    <x v="9"/>
    <n v="600000"/>
  </r>
  <r>
    <x v="10"/>
    <x v="0"/>
    <x v="4"/>
    <x v="0"/>
    <x v="0"/>
    <x v="0"/>
    <x v="9"/>
    <x v="30"/>
    <x v="0"/>
    <m/>
  </r>
  <r>
    <x v="10"/>
    <x v="0"/>
    <x v="4"/>
    <x v="0"/>
    <x v="0"/>
    <x v="0"/>
    <x v="9"/>
    <x v="110"/>
    <x v="10"/>
    <n v="998000"/>
  </r>
  <r>
    <x v="10"/>
    <x v="0"/>
    <x v="4"/>
    <x v="0"/>
    <x v="0"/>
    <x v="0"/>
    <x v="5"/>
    <x v="70"/>
    <x v="11"/>
    <n v="451"/>
  </r>
  <r>
    <x v="10"/>
    <x v="0"/>
    <x v="4"/>
    <x v="0"/>
    <x v="0"/>
    <x v="0"/>
    <x v="5"/>
    <x v="70"/>
    <x v="99"/>
    <n v="9519"/>
  </r>
  <r>
    <x v="10"/>
    <x v="0"/>
    <x v="4"/>
    <x v="0"/>
    <x v="0"/>
    <x v="0"/>
    <x v="5"/>
    <x v="102"/>
    <x v="0"/>
    <m/>
  </r>
  <r>
    <x v="10"/>
    <x v="0"/>
    <x v="4"/>
    <x v="0"/>
    <x v="0"/>
    <x v="0"/>
    <x v="5"/>
    <x v="71"/>
    <x v="45"/>
    <n v="106205"/>
  </r>
  <r>
    <x v="10"/>
    <x v="0"/>
    <x v="4"/>
    <x v="0"/>
    <x v="0"/>
    <x v="0"/>
    <x v="5"/>
    <x v="78"/>
    <x v="0"/>
    <m/>
  </r>
  <r>
    <x v="10"/>
    <x v="0"/>
    <x v="4"/>
    <x v="0"/>
    <x v="0"/>
    <x v="0"/>
    <x v="6"/>
    <x v="17"/>
    <x v="12"/>
    <n v="800000"/>
  </r>
  <r>
    <x v="10"/>
    <x v="0"/>
    <x v="4"/>
    <x v="0"/>
    <x v="0"/>
    <x v="0"/>
    <x v="6"/>
    <x v="143"/>
    <x v="72"/>
    <m/>
  </r>
  <r>
    <x v="10"/>
    <x v="0"/>
    <x v="4"/>
    <x v="0"/>
    <x v="0"/>
    <x v="0"/>
    <x v="0"/>
    <x v="79"/>
    <x v="0"/>
    <m/>
  </r>
  <r>
    <x v="10"/>
    <x v="0"/>
    <x v="4"/>
    <x v="0"/>
    <x v="0"/>
    <x v="0"/>
    <x v="0"/>
    <x v="80"/>
    <x v="13"/>
    <n v="341583"/>
  </r>
  <r>
    <x v="10"/>
    <x v="0"/>
    <x v="4"/>
    <x v="0"/>
    <x v="0"/>
    <x v="0"/>
    <x v="0"/>
    <x v="80"/>
    <x v="14"/>
    <n v="303933"/>
  </r>
  <r>
    <x v="10"/>
    <x v="0"/>
    <x v="4"/>
    <x v="0"/>
    <x v="0"/>
    <x v="0"/>
    <x v="0"/>
    <x v="80"/>
    <x v="15"/>
    <n v="1000000"/>
  </r>
  <r>
    <x v="10"/>
    <x v="0"/>
    <x v="4"/>
    <x v="0"/>
    <x v="0"/>
    <x v="0"/>
    <x v="0"/>
    <x v="80"/>
    <x v="16"/>
    <n v="365608"/>
  </r>
  <r>
    <x v="10"/>
    <x v="0"/>
    <x v="4"/>
    <x v="0"/>
    <x v="0"/>
    <x v="0"/>
    <x v="0"/>
    <x v="80"/>
    <x v="54"/>
    <m/>
  </r>
  <r>
    <x v="10"/>
    <x v="0"/>
    <x v="4"/>
    <x v="0"/>
    <x v="0"/>
    <x v="0"/>
    <x v="0"/>
    <x v="80"/>
    <x v="73"/>
    <m/>
  </r>
  <r>
    <x v="10"/>
    <x v="0"/>
    <x v="4"/>
    <x v="0"/>
    <x v="0"/>
    <x v="0"/>
    <x v="0"/>
    <x v="80"/>
    <x v="84"/>
    <m/>
  </r>
  <r>
    <x v="10"/>
    <x v="0"/>
    <x v="4"/>
    <x v="0"/>
    <x v="0"/>
    <x v="0"/>
    <x v="0"/>
    <x v="80"/>
    <x v="85"/>
    <n v="300000"/>
  </r>
  <r>
    <x v="10"/>
    <x v="0"/>
    <x v="4"/>
    <x v="0"/>
    <x v="0"/>
    <x v="0"/>
    <x v="0"/>
    <x v="80"/>
    <x v="86"/>
    <m/>
  </r>
  <r>
    <x v="10"/>
    <x v="0"/>
    <x v="4"/>
    <x v="0"/>
    <x v="0"/>
    <x v="0"/>
    <x v="0"/>
    <x v="84"/>
    <x v="20"/>
    <m/>
  </r>
  <r>
    <x v="10"/>
    <x v="0"/>
    <x v="4"/>
    <x v="0"/>
    <x v="0"/>
    <x v="0"/>
    <x v="0"/>
    <x v="107"/>
    <x v="17"/>
    <n v="580000"/>
  </r>
  <r>
    <x v="10"/>
    <x v="0"/>
    <x v="4"/>
    <x v="0"/>
    <x v="0"/>
    <x v="0"/>
    <x v="0"/>
    <x v="115"/>
    <x v="0"/>
    <m/>
  </r>
  <r>
    <x v="10"/>
    <x v="0"/>
    <x v="4"/>
    <x v="0"/>
    <x v="0"/>
    <x v="0"/>
    <x v="0"/>
    <x v="138"/>
    <x v="11"/>
    <n v="134058"/>
  </r>
  <r>
    <x v="10"/>
    <x v="0"/>
    <x v="4"/>
    <x v="0"/>
    <x v="0"/>
    <x v="0"/>
    <x v="0"/>
    <x v="108"/>
    <x v="0"/>
    <m/>
  </r>
  <r>
    <x v="10"/>
    <x v="0"/>
    <x v="4"/>
    <x v="0"/>
    <x v="0"/>
    <x v="0"/>
    <x v="0"/>
    <x v="109"/>
    <x v="0"/>
    <m/>
  </r>
  <r>
    <x v="10"/>
    <x v="0"/>
    <x v="4"/>
    <x v="0"/>
    <x v="0"/>
    <x v="0"/>
    <x v="0"/>
    <x v="116"/>
    <x v="0"/>
    <m/>
  </r>
  <r>
    <x v="10"/>
    <x v="0"/>
    <x v="4"/>
    <x v="0"/>
    <x v="0"/>
    <x v="0"/>
    <x v="0"/>
    <x v="79"/>
    <x v="40"/>
    <m/>
  </r>
  <r>
    <x v="10"/>
    <x v="0"/>
    <x v="4"/>
    <x v="0"/>
    <x v="0"/>
    <x v="0"/>
    <x v="12"/>
    <x v="81"/>
    <x v="0"/>
    <m/>
  </r>
  <r>
    <x v="10"/>
    <x v="0"/>
    <x v="4"/>
    <x v="0"/>
    <x v="0"/>
    <x v="0"/>
    <x v="12"/>
    <x v="82"/>
    <x v="47"/>
    <m/>
  </r>
  <r>
    <x v="10"/>
    <x v="0"/>
    <x v="4"/>
    <x v="0"/>
    <x v="0"/>
    <x v="0"/>
    <x v="12"/>
    <x v="83"/>
    <x v="0"/>
    <m/>
  </r>
  <r>
    <x v="10"/>
    <x v="0"/>
    <x v="4"/>
    <x v="0"/>
    <x v="0"/>
    <x v="0"/>
    <x v="12"/>
    <x v="84"/>
    <x v="47"/>
    <m/>
  </r>
  <r>
    <x v="10"/>
    <x v="0"/>
    <x v="4"/>
    <x v="0"/>
    <x v="0"/>
    <x v="0"/>
    <x v="19"/>
    <x v="100"/>
    <x v="55"/>
    <m/>
  </r>
  <r>
    <x v="10"/>
    <x v="0"/>
    <x v="4"/>
    <x v="0"/>
    <x v="0"/>
    <x v="0"/>
    <x v="19"/>
    <x v="100"/>
    <x v="19"/>
    <m/>
  </r>
  <r>
    <x v="10"/>
    <x v="0"/>
    <x v="4"/>
    <x v="0"/>
    <x v="0"/>
    <x v="0"/>
    <x v="19"/>
    <x v="139"/>
    <x v="0"/>
    <m/>
  </r>
  <r>
    <x v="10"/>
    <x v="0"/>
    <x v="4"/>
    <x v="0"/>
    <x v="0"/>
    <x v="0"/>
    <x v="19"/>
    <x v="140"/>
    <x v="20"/>
    <m/>
  </r>
  <r>
    <x v="10"/>
    <x v="0"/>
    <x v="4"/>
    <x v="0"/>
    <x v="0"/>
    <x v="0"/>
    <x v="16"/>
    <x v="86"/>
    <x v="45"/>
    <n v="1004500"/>
  </r>
  <r>
    <x v="10"/>
    <x v="0"/>
    <x v="4"/>
    <x v="0"/>
    <x v="0"/>
    <x v="0"/>
    <x v="16"/>
    <x v="117"/>
    <x v="56"/>
    <m/>
  </r>
  <r>
    <x v="10"/>
    <x v="0"/>
    <x v="4"/>
    <x v="0"/>
    <x v="0"/>
    <x v="0"/>
    <x v="16"/>
    <x v="117"/>
    <x v="57"/>
    <n v="220000"/>
  </r>
  <r>
    <x v="10"/>
    <x v="0"/>
    <x v="4"/>
    <x v="0"/>
    <x v="0"/>
    <x v="0"/>
    <x v="22"/>
    <x v="105"/>
    <x v="0"/>
    <m/>
  </r>
  <r>
    <x v="10"/>
    <x v="0"/>
    <x v="4"/>
    <x v="0"/>
    <x v="0"/>
    <x v="0"/>
    <x v="2"/>
    <x v="87"/>
    <x v="21"/>
    <n v="274181"/>
  </r>
  <r>
    <x v="10"/>
    <x v="0"/>
    <x v="4"/>
    <x v="0"/>
    <x v="0"/>
    <x v="0"/>
    <x v="2"/>
    <x v="87"/>
    <x v="87"/>
    <n v="164230"/>
  </r>
  <r>
    <x v="10"/>
    <x v="0"/>
    <x v="4"/>
    <x v="0"/>
    <x v="0"/>
    <x v="0"/>
    <x v="2"/>
    <x v="87"/>
    <x v="14"/>
    <m/>
  </r>
  <r>
    <x v="10"/>
    <x v="0"/>
    <x v="4"/>
    <x v="0"/>
    <x v="0"/>
    <x v="0"/>
    <x v="2"/>
    <x v="87"/>
    <x v="100"/>
    <n v="148000"/>
  </r>
  <r>
    <x v="10"/>
    <x v="0"/>
    <x v="4"/>
    <x v="0"/>
    <x v="0"/>
    <x v="0"/>
    <x v="2"/>
    <x v="88"/>
    <x v="17"/>
    <n v="10000"/>
  </r>
  <r>
    <x v="10"/>
    <x v="0"/>
    <x v="4"/>
    <x v="0"/>
    <x v="0"/>
    <x v="0"/>
    <x v="2"/>
    <x v="88"/>
    <x v="101"/>
    <n v="81582"/>
  </r>
  <r>
    <x v="10"/>
    <x v="0"/>
    <x v="4"/>
    <x v="0"/>
    <x v="0"/>
    <x v="0"/>
    <x v="2"/>
    <x v="89"/>
    <x v="102"/>
    <n v="35294"/>
  </r>
  <r>
    <x v="10"/>
    <x v="0"/>
    <x v="4"/>
    <x v="0"/>
    <x v="0"/>
    <x v="0"/>
    <x v="2"/>
    <x v="89"/>
    <x v="32"/>
    <n v="26387"/>
  </r>
  <r>
    <x v="10"/>
    <x v="0"/>
    <x v="4"/>
    <x v="0"/>
    <x v="0"/>
    <x v="0"/>
    <x v="2"/>
    <x v="89"/>
    <x v="82"/>
    <n v="405882"/>
  </r>
  <r>
    <x v="10"/>
    <x v="0"/>
    <x v="4"/>
    <x v="0"/>
    <x v="0"/>
    <x v="0"/>
    <x v="2"/>
    <x v="90"/>
    <x v="28"/>
    <n v="100000"/>
  </r>
  <r>
    <x v="10"/>
    <x v="0"/>
    <x v="4"/>
    <x v="0"/>
    <x v="0"/>
    <x v="0"/>
    <x v="2"/>
    <x v="90"/>
    <x v="94"/>
    <n v="150027"/>
  </r>
  <r>
    <x v="10"/>
    <x v="0"/>
    <x v="4"/>
    <x v="0"/>
    <x v="0"/>
    <x v="0"/>
    <x v="2"/>
    <x v="91"/>
    <x v="28"/>
    <n v="105400"/>
  </r>
  <r>
    <x v="10"/>
    <x v="0"/>
    <x v="4"/>
    <x v="0"/>
    <x v="0"/>
    <x v="0"/>
    <x v="2"/>
    <x v="91"/>
    <x v="99"/>
    <n v="130831"/>
  </r>
  <r>
    <x v="10"/>
    <x v="0"/>
    <x v="4"/>
    <x v="0"/>
    <x v="0"/>
    <x v="0"/>
    <x v="2"/>
    <x v="92"/>
    <x v="28"/>
    <n v="38900"/>
  </r>
  <r>
    <x v="10"/>
    <x v="0"/>
    <x v="4"/>
    <x v="0"/>
    <x v="0"/>
    <x v="0"/>
    <x v="2"/>
    <x v="136"/>
    <x v="60"/>
    <m/>
  </r>
  <r>
    <x v="10"/>
    <x v="0"/>
    <x v="4"/>
    <x v="0"/>
    <x v="0"/>
    <x v="0"/>
    <x v="2"/>
    <x v="136"/>
    <x v="28"/>
    <n v="160000"/>
  </r>
  <r>
    <x v="10"/>
    <x v="0"/>
    <x v="4"/>
    <x v="0"/>
    <x v="0"/>
    <x v="0"/>
    <x v="2"/>
    <x v="141"/>
    <x v="28"/>
    <n v="18500"/>
  </r>
  <r>
    <x v="10"/>
    <x v="0"/>
    <x v="4"/>
    <x v="0"/>
    <x v="0"/>
    <x v="0"/>
    <x v="2"/>
    <x v="93"/>
    <x v="0"/>
    <m/>
  </r>
  <r>
    <x v="10"/>
    <x v="0"/>
    <x v="4"/>
    <x v="0"/>
    <x v="0"/>
    <x v="0"/>
    <x v="2"/>
    <x v="84"/>
    <x v="103"/>
    <n v="0.52"/>
  </r>
  <r>
    <x v="10"/>
    <x v="0"/>
    <x v="4"/>
    <x v="0"/>
    <x v="0"/>
    <x v="0"/>
    <x v="2"/>
    <x v="84"/>
    <x v="104"/>
    <n v="14850"/>
  </r>
  <r>
    <x v="10"/>
    <x v="0"/>
    <x v="4"/>
    <x v="0"/>
    <x v="0"/>
    <x v="0"/>
    <x v="2"/>
    <x v="84"/>
    <x v="54"/>
    <n v="2.48"/>
  </r>
  <r>
    <x v="10"/>
    <x v="0"/>
    <x v="4"/>
    <x v="0"/>
    <x v="0"/>
    <x v="0"/>
    <x v="2"/>
    <x v="84"/>
    <x v="37"/>
    <n v="1.32"/>
  </r>
  <r>
    <x v="10"/>
    <x v="0"/>
    <x v="4"/>
    <x v="0"/>
    <x v="0"/>
    <x v="0"/>
    <x v="2"/>
    <x v="84"/>
    <x v="101"/>
    <n v="54"/>
  </r>
  <r>
    <x v="10"/>
    <x v="0"/>
    <x v="4"/>
    <x v="0"/>
    <x v="0"/>
    <x v="0"/>
    <x v="2"/>
    <x v="84"/>
    <x v="25"/>
    <n v="125.35"/>
  </r>
  <r>
    <x v="10"/>
    <x v="0"/>
    <x v="4"/>
    <x v="0"/>
    <x v="0"/>
    <x v="0"/>
    <x v="2"/>
    <x v="84"/>
    <x v="26"/>
    <n v="249.94"/>
  </r>
  <r>
    <x v="10"/>
    <x v="0"/>
    <x v="4"/>
    <x v="0"/>
    <x v="0"/>
    <x v="0"/>
    <x v="2"/>
    <x v="84"/>
    <x v="22"/>
    <n v="249.77"/>
  </r>
  <r>
    <x v="10"/>
    <x v="0"/>
    <x v="4"/>
    <x v="0"/>
    <x v="0"/>
    <x v="0"/>
    <x v="2"/>
    <x v="84"/>
    <x v="9"/>
    <n v="1"/>
  </r>
  <r>
    <x v="10"/>
    <x v="0"/>
    <x v="4"/>
    <x v="0"/>
    <x v="0"/>
    <x v="0"/>
    <x v="2"/>
    <x v="84"/>
    <x v="105"/>
    <n v="0.04"/>
  </r>
  <r>
    <x v="10"/>
    <x v="0"/>
    <x v="4"/>
    <x v="0"/>
    <x v="0"/>
    <x v="7"/>
    <x v="4"/>
    <x v="119"/>
    <x v="28"/>
    <n v="2000000"/>
  </r>
  <r>
    <x v="10"/>
    <x v="0"/>
    <x v="4"/>
    <x v="0"/>
    <x v="0"/>
    <x v="7"/>
    <x v="4"/>
    <x v="120"/>
    <x v="28"/>
    <n v="117172"/>
  </r>
  <r>
    <x v="10"/>
    <x v="0"/>
    <x v="4"/>
    <x v="0"/>
    <x v="0"/>
    <x v="7"/>
    <x v="4"/>
    <x v="121"/>
    <x v="28"/>
    <n v="176430"/>
  </r>
  <r>
    <x v="10"/>
    <x v="0"/>
    <x v="4"/>
    <x v="0"/>
    <x v="0"/>
    <x v="7"/>
    <x v="4"/>
    <x v="122"/>
    <x v="28"/>
    <n v="21172"/>
  </r>
  <r>
    <x v="10"/>
    <x v="0"/>
    <x v="4"/>
    <x v="0"/>
    <x v="0"/>
    <x v="7"/>
    <x v="4"/>
    <x v="123"/>
    <x v="28"/>
    <n v="176430"/>
  </r>
  <r>
    <x v="10"/>
    <x v="0"/>
    <x v="4"/>
    <x v="0"/>
    <x v="0"/>
    <x v="7"/>
    <x v="4"/>
    <x v="124"/>
    <x v="28"/>
    <n v="83333.34"/>
  </r>
  <r>
    <x v="10"/>
    <x v="0"/>
    <x v="4"/>
    <x v="0"/>
    <x v="0"/>
    <x v="7"/>
    <x v="4"/>
    <x v="135"/>
    <x v="0"/>
    <m/>
  </r>
  <r>
    <x v="10"/>
    <x v="0"/>
    <x v="4"/>
    <x v="0"/>
    <x v="0"/>
    <x v="7"/>
    <x v="4"/>
    <x v="125"/>
    <x v="28"/>
    <n v="1000000"/>
  </r>
  <r>
    <x v="10"/>
    <x v="0"/>
    <x v="4"/>
    <x v="0"/>
    <x v="0"/>
    <x v="7"/>
    <x v="4"/>
    <x v="144"/>
    <x v="28"/>
    <m/>
  </r>
  <r>
    <x v="10"/>
    <x v="0"/>
    <x v="4"/>
    <x v="0"/>
    <x v="0"/>
    <x v="7"/>
    <x v="4"/>
    <x v="126"/>
    <x v="0"/>
    <m/>
  </r>
  <r>
    <x v="10"/>
    <x v="0"/>
    <x v="4"/>
    <x v="0"/>
    <x v="0"/>
    <x v="7"/>
    <x v="4"/>
    <x v="127"/>
    <x v="5"/>
    <n v="10440"/>
  </r>
  <r>
    <x v="10"/>
    <x v="0"/>
    <x v="4"/>
    <x v="0"/>
    <x v="0"/>
    <x v="7"/>
    <x v="4"/>
    <x v="128"/>
    <x v="6"/>
    <n v="240000"/>
  </r>
  <r>
    <x v="10"/>
    <x v="0"/>
    <x v="4"/>
    <x v="0"/>
    <x v="0"/>
    <x v="7"/>
    <x v="4"/>
    <x v="129"/>
    <x v="77"/>
    <n v="80000"/>
  </r>
  <r>
    <x v="10"/>
    <x v="0"/>
    <x v="4"/>
    <x v="0"/>
    <x v="0"/>
    <x v="7"/>
    <x v="4"/>
    <x v="130"/>
    <x v="0"/>
    <m/>
  </r>
  <r>
    <x v="10"/>
    <x v="0"/>
    <x v="4"/>
    <x v="0"/>
    <x v="0"/>
    <x v="7"/>
    <x v="2"/>
    <x v="131"/>
    <x v="0"/>
    <m/>
  </r>
  <r>
    <x v="10"/>
    <x v="0"/>
    <x v="4"/>
    <x v="0"/>
    <x v="0"/>
    <x v="1"/>
    <x v="7"/>
    <x v="34"/>
    <x v="29"/>
    <n v="84190"/>
  </r>
  <r>
    <x v="10"/>
    <x v="0"/>
    <x v="4"/>
    <x v="0"/>
    <x v="0"/>
    <x v="1"/>
    <x v="7"/>
    <x v="20"/>
    <x v="30"/>
    <n v="378006"/>
  </r>
  <r>
    <x v="10"/>
    <x v="0"/>
    <x v="4"/>
    <x v="0"/>
    <x v="0"/>
    <x v="1"/>
    <x v="7"/>
    <x v="20"/>
    <x v="29"/>
    <n v="99610.09"/>
  </r>
  <r>
    <x v="10"/>
    <x v="0"/>
    <x v="4"/>
    <x v="0"/>
    <x v="0"/>
    <x v="1"/>
    <x v="7"/>
    <x v="101"/>
    <x v="31"/>
    <m/>
  </r>
  <r>
    <x v="10"/>
    <x v="0"/>
    <x v="4"/>
    <x v="0"/>
    <x v="0"/>
    <x v="1"/>
    <x v="7"/>
    <x v="55"/>
    <x v="89"/>
    <m/>
  </r>
  <r>
    <x v="10"/>
    <x v="0"/>
    <x v="4"/>
    <x v="0"/>
    <x v="0"/>
    <x v="1"/>
    <x v="7"/>
    <x v="55"/>
    <x v="90"/>
    <m/>
  </r>
  <r>
    <x v="10"/>
    <x v="0"/>
    <x v="4"/>
    <x v="0"/>
    <x v="0"/>
    <x v="1"/>
    <x v="8"/>
    <x v="22"/>
    <x v="29"/>
    <n v="235573.41"/>
  </r>
  <r>
    <x v="10"/>
    <x v="0"/>
    <x v="4"/>
    <x v="0"/>
    <x v="0"/>
    <x v="1"/>
    <x v="8"/>
    <x v="94"/>
    <x v="85"/>
    <n v="3000"/>
  </r>
  <r>
    <x v="10"/>
    <x v="0"/>
    <x v="4"/>
    <x v="0"/>
    <x v="0"/>
    <x v="1"/>
    <x v="8"/>
    <x v="95"/>
    <x v="0"/>
    <m/>
  </r>
  <r>
    <x v="10"/>
    <x v="0"/>
    <x v="4"/>
    <x v="0"/>
    <x v="0"/>
    <x v="1"/>
    <x v="8"/>
    <x v="77"/>
    <x v="50"/>
    <m/>
  </r>
  <r>
    <x v="10"/>
    <x v="0"/>
    <x v="4"/>
    <x v="0"/>
    <x v="0"/>
    <x v="1"/>
    <x v="8"/>
    <x v="4"/>
    <x v="2"/>
    <n v="7153.61"/>
  </r>
  <r>
    <x v="10"/>
    <x v="0"/>
    <x v="4"/>
    <x v="0"/>
    <x v="0"/>
    <x v="1"/>
    <x v="8"/>
    <x v="4"/>
    <x v="17"/>
    <n v="5800"/>
  </r>
  <r>
    <x v="10"/>
    <x v="0"/>
    <x v="4"/>
    <x v="0"/>
    <x v="0"/>
    <x v="1"/>
    <x v="8"/>
    <x v="4"/>
    <x v="91"/>
    <m/>
  </r>
  <r>
    <x v="10"/>
    <x v="0"/>
    <x v="4"/>
    <x v="0"/>
    <x v="0"/>
    <x v="1"/>
    <x v="8"/>
    <x v="4"/>
    <x v="85"/>
    <m/>
  </r>
  <r>
    <x v="10"/>
    <x v="0"/>
    <x v="4"/>
    <x v="0"/>
    <x v="0"/>
    <x v="1"/>
    <x v="8"/>
    <x v="4"/>
    <x v="92"/>
    <m/>
  </r>
  <r>
    <x v="10"/>
    <x v="0"/>
    <x v="4"/>
    <x v="0"/>
    <x v="0"/>
    <x v="1"/>
    <x v="8"/>
    <x v="4"/>
    <x v="82"/>
    <m/>
  </r>
  <r>
    <x v="10"/>
    <x v="0"/>
    <x v="4"/>
    <x v="0"/>
    <x v="0"/>
    <x v="1"/>
    <x v="8"/>
    <x v="4"/>
    <x v="93"/>
    <m/>
  </r>
  <r>
    <x v="10"/>
    <x v="0"/>
    <x v="4"/>
    <x v="0"/>
    <x v="0"/>
    <x v="1"/>
    <x v="8"/>
    <x v="4"/>
    <x v="94"/>
    <m/>
  </r>
  <r>
    <x v="10"/>
    <x v="0"/>
    <x v="4"/>
    <x v="0"/>
    <x v="0"/>
    <x v="1"/>
    <x v="8"/>
    <x v="4"/>
    <x v="95"/>
    <m/>
  </r>
  <r>
    <x v="10"/>
    <x v="0"/>
    <x v="4"/>
    <x v="0"/>
    <x v="0"/>
    <x v="1"/>
    <x v="8"/>
    <x v="4"/>
    <x v="96"/>
    <m/>
  </r>
  <r>
    <x v="10"/>
    <x v="0"/>
    <x v="4"/>
    <x v="0"/>
    <x v="0"/>
    <x v="1"/>
    <x v="8"/>
    <x v="4"/>
    <x v="97"/>
    <m/>
  </r>
  <r>
    <x v="10"/>
    <x v="0"/>
    <x v="4"/>
    <x v="0"/>
    <x v="0"/>
    <x v="6"/>
    <x v="23"/>
    <x v="112"/>
    <x v="0"/>
    <m/>
  </r>
  <r>
    <x v="10"/>
    <x v="0"/>
    <x v="4"/>
    <x v="0"/>
    <x v="2"/>
    <x v="3"/>
    <x v="3"/>
    <x v="96"/>
    <x v="0"/>
    <m/>
  </r>
  <r>
    <x v="10"/>
    <x v="0"/>
    <x v="4"/>
    <x v="0"/>
    <x v="2"/>
    <x v="3"/>
    <x v="3"/>
    <x v="137"/>
    <x v="98"/>
    <m/>
  </r>
  <r>
    <x v="10"/>
    <x v="0"/>
    <x v="4"/>
    <x v="0"/>
    <x v="2"/>
    <x v="3"/>
    <x v="3"/>
    <x v="97"/>
    <x v="34"/>
    <n v="361968"/>
  </r>
  <r>
    <x v="10"/>
    <x v="0"/>
    <x v="4"/>
    <x v="0"/>
    <x v="2"/>
    <x v="3"/>
    <x v="3"/>
    <x v="97"/>
    <x v="35"/>
    <m/>
  </r>
  <r>
    <x v="10"/>
    <x v="0"/>
    <x v="4"/>
    <x v="0"/>
    <x v="2"/>
    <x v="3"/>
    <x v="3"/>
    <x v="97"/>
    <x v="36"/>
    <n v="1506246"/>
  </r>
  <r>
    <x v="10"/>
    <x v="0"/>
    <x v="4"/>
    <x v="0"/>
    <x v="2"/>
    <x v="3"/>
    <x v="3"/>
    <x v="97"/>
    <x v="0"/>
    <m/>
  </r>
  <r>
    <x v="10"/>
    <x v="0"/>
    <x v="4"/>
    <x v="0"/>
    <x v="2"/>
    <x v="3"/>
    <x v="3"/>
    <x v="97"/>
    <x v="0"/>
    <m/>
  </r>
  <r>
    <x v="10"/>
    <x v="0"/>
    <x v="4"/>
    <x v="0"/>
    <x v="2"/>
    <x v="3"/>
    <x v="3"/>
    <x v="97"/>
    <x v="0"/>
    <m/>
  </r>
  <r>
    <x v="10"/>
    <x v="0"/>
    <x v="4"/>
    <x v="0"/>
    <x v="2"/>
    <x v="3"/>
    <x v="3"/>
    <x v="97"/>
    <x v="0"/>
    <m/>
  </r>
  <r>
    <x v="10"/>
    <x v="0"/>
    <x v="4"/>
    <x v="0"/>
    <x v="2"/>
    <x v="3"/>
    <x v="3"/>
    <x v="98"/>
    <x v="0"/>
    <m/>
  </r>
  <r>
    <x v="10"/>
    <x v="0"/>
    <x v="4"/>
    <x v="0"/>
    <x v="2"/>
    <x v="3"/>
    <x v="3"/>
    <x v="99"/>
    <x v="37"/>
    <n v="11178336"/>
  </r>
  <r>
    <x v="10"/>
    <x v="0"/>
    <x v="4"/>
    <x v="0"/>
    <x v="2"/>
    <x v="3"/>
    <x v="3"/>
    <x v="99"/>
    <x v="38"/>
    <m/>
  </r>
  <r>
    <x v="10"/>
    <x v="0"/>
    <x v="4"/>
    <x v="0"/>
    <x v="2"/>
    <x v="3"/>
    <x v="3"/>
    <x v="99"/>
    <x v="39"/>
    <n v="1746615"/>
  </r>
  <r>
    <x v="10"/>
    <x v="0"/>
    <x v="4"/>
    <x v="0"/>
    <x v="2"/>
    <x v="3"/>
    <x v="3"/>
    <x v="99"/>
    <x v="69"/>
    <m/>
  </r>
  <r>
    <x v="10"/>
    <x v="0"/>
    <x v="4"/>
    <x v="0"/>
    <x v="2"/>
    <x v="3"/>
    <x v="3"/>
    <x v="99"/>
    <x v="70"/>
    <m/>
  </r>
  <r>
    <x v="10"/>
    <x v="0"/>
    <x v="4"/>
    <x v="0"/>
    <x v="2"/>
    <x v="3"/>
    <x v="3"/>
    <x v="99"/>
    <x v="83"/>
    <m/>
  </r>
  <r>
    <x v="10"/>
    <x v="0"/>
    <x v="4"/>
    <x v="0"/>
    <x v="2"/>
    <x v="3"/>
    <x v="3"/>
    <x v="99"/>
    <x v="41"/>
    <m/>
  </r>
  <r>
    <x v="10"/>
    <x v="0"/>
    <x v="4"/>
    <x v="0"/>
    <x v="2"/>
    <x v="3"/>
    <x v="26"/>
    <x v="137"/>
    <x v="0"/>
    <m/>
  </r>
  <r>
    <x v="10"/>
    <x v="0"/>
    <x v="4"/>
    <x v="0"/>
    <x v="2"/>
    <x v="3"/>
    <x v="20"/>
    <x v="49"/>
    <x v="40"/>
    <m/>
  </r>
  <r>
    <x v="10"/>
    <x v="0"/>
    <x v="4"/>
    <x v="0"/>
    <x v="2"/>
    <x v="3"/>
    <x v="20"/>
    <x v="49"/>
    <x v="41"/>
    <n v="1859299"/>
  </r>
  <r>
    <x v="10"/>
    <x v="0"/>
    <x v="4"/>
    <x v="0"/>
    <x v="2"/>
    <x v="3"/>
    <x v="20"/>
    <x v="49"/>
    <x v="42"/>
    <n v="480300"/>
  </r>
  <r>
    <x v="10"/>
    <x v="0"/>
    <x v="4"/>
    <x v="0"/>
    <x v="2"/>
    <x v="3"/>
    <x v="20"/>
    <x v="49"/>
    <x v="83"/>
    <m/>
  </r>
  <r>
    <x v="10"/>
    <x v="0"/>
    <x v="4"/>
    <x v="0"/>
    <x v="2"/>
    <x v="3"/>
    <x v="20"/>
    <x v="49"/>
    <x v="68"/>
    <n v="240000"/>
  </r>
  <r>
    <x v="10"/>
    <x v="0"/>
    <x v="4"/>
    <x v="0"/>
    <x v="2"/>
    <x v="3"/>
    <x v="20"/>
    <x v="49"/>
    <x v="0"/>
    <m/>
  </r>
  <r>
    <x v="10"/>
    <x v="0"/>
    <x v="4"/>
    <x v="0"/>
    <x v="2"/>
    <x v="3"/>
    <x v="20"/>
    <x v="111"/>
    <x v="42"/>
    <n v="45000"/>
  </r>
  <r>
    <x v="10"/>
    <x v="0"/>
    <x v="4"/>
    <x v="0"/>
    <x v="2"/>
    <x v="3"/>
    <x v="20"/>
    <x v="111"/>
    <x v="83"/>
    <m/>
  </r>
  <r>
    <x v="10"/>
    <x v="0"/>
    <x v="4"/>
    <x v="0"/>
    <x v="2"/>
    <x v="3"/>
    <x v="20"/>
    <x v="111"/>
    <x v="43"/>
    <n v="186000"/>
  </r>
  <r>
    <x v="10"/>
    <x v="0"/>
    <x v="4"/>
    <x v="0"/>
    <x v="2"/>
    <x v="3"/>
    <x v="21"/>
    <x v="50"/>
    <x v="0"/>
    <m/>
  </r>
  <r>
    <x v="10"/>
    <x v="0"/>
    <x v="4"/>
    <x v="0"/>
    <x v="2"/>
    <x v="3"/>
    <x v="21"/>
    <x v="132"/>
    <x v="44"/>
    <m/>
  </r>
  <r>
    <x v="5"/>
    <x v="1"/>
    <x v="4"/>
    <x v="0"/>
    <x v="1"/>
    <x v="2"/>
    <x v="24"/>
    <x v="63"/>
    <x v="1"/>
    <n v="31484479.306722686"/>
  </r>
  <r>
    <x v="5"/>
    <x v="1"/>
    <x v="4"/>
    <x v="0"/>
    <x v="1"/>
    <x v="5"/>
    <x v="11"/>
    <x v="64"/>
    <x v="0"/>
    <m/>
  </r>
  <r>
    <x v="5"/>
    <x v="1"/>
    <x v="4"/>
    <x v="0"/>
    <x v="1"/>
    <x v="5"/>
    <x v="14"/>
    <x v="66"/>
    <x v="0"/>
    <m/>
  </r>
  <r>
    <x v="5"/>
    <x v="1"/>
    <x v="4"/>
    <x v="0"/>
    <x v="1"/>
    <x v="5"/>
    <x v="15"/>
    <x v="69"/>
    <x v="0"/>
    <m/>
  </r>
  <r>
    <x v="5"/>
    <x v="1"/>
    <x v="4"/>
    <x v="0"/>
    <x v="1"/>
    <x v="2"/>
    <x v="25"/>
    <x v="74"/>
    <x v="0"/>
    <m/>
  </r>
  <r>
    <x v="5"/>
    <x v="1"/>
    <x v="4"/>
    <x v="0"/>
    <x v="1"/>
    <x v="2"/>
    <x v="25"/>
    <x v="118"/>
    <x v="0"/>
    <m/>
  </r>
  <r>
    <x v="5"/>
    <x v="1"/>
    <x v="4"/>
    <x v="0"/>
    <x v="1"/>
    <x v="2"/>
    <x v="0"/>
    <x v="103"/>
    <x v="0"/>
    <m/>
  </r>
  <r>
    <x v="5"/>
    <x v="1"/>
    <x v="4"/>
    <x v="0"/>
    <x v="1"/>
    <x v="2"/>
    <x v="0"/>
    <x v="104"/>
    <x v="0"/>
    <m/>
  </r>
  <r>
    <x v="5"/>
    <x v="1"/>
    <x v="4"/>
    <x v="0"/>
    <x v="0"/>
    <x v="0"/>
    <x v="4"/>
    <x v="6"/>
    <x v="2"/>
    <n v="4200000"/>
  </r>
  <r>
    <x v="5"/>
    <x v="1"/>
    <x v="4"/>
    <x v="0"/>
    <x v="0"/>
    <x v="0"/>
    <x v="4"/>
    <x v="6"/>
    <x v="3"/>
    <n v="1500000"/>
  </r>
  <r>
    <x v="5"/>
    <x v="1"/>
    <x v="4"/>
    <x v="0"/>
    <x v="0"/>
    <x v="0"/>
    <x v="4"/>
    <x v="7"/>
    <x v="2"/>
    <n v="0"/>
  </r>
  <r>
    <x v="5"/>
    <x v="1"/>
    <x v="4"/>
    <x v="0"/>
    <x v="0"/>
    <x v="0"/>
    <x v="4"/>
    <x v="7"/>
    <x v="3"/>
    <n v="117172"/>
  </r>
  <r>
    <x v="5"/>
    <x v="1"/>
    <x v="4"/>
    <x v="0"/>
    <x v="0"/>
    <x v="0"/>
    <x v="4"/>
    <x v="8"/>
    <x v="2"/>
    <n v="350000"/>
  </r>
  <r>
    <x v="5"/>
    <x v="1"/>
    <x v="4"/>
    <x v="0"/>
    <x v="0"/>
    <x v="0"/>
    <x v="4"/>
    <x v="8"/>
    <x v="3"/>
    <n v="134764"/>
  </r>
  <r>
    <x v="5"/>
    <x v="1"/>
    <x v="4"/>
    <x v="0"/>
    <x v="0"/>
    <x v="0"/>
    <x v="4"/>
    <x v="9"/>
    <x v="2"/>
    <n v="42000"/>
  </r>
  <r>
    <x v="5"/>
    <x v="1"/>
    <x v="4"/>
    <x v="0"/>
    <x v="0"/>
    <x v="0"/>
    <x v="4"/>
    <x v="9"/>
    <x v="3"/>
    <n v="16172"/>
  </r>
  <r>
    <x v="5"/>
    <x v="1"/>
    <x v="4"/>
    <x v="0"/>
    <x v="0"/>
    <x v="0"/>
    <x v="4"/>
    <x v="10"/>
    <x v="2"/>
    <n v="350000"/>
  </r>
  <r>
    <x v="5"/>
    <x v="1"/>
    <x v="4"/>
    <x v="0"/>
    <x v="0"/>
    <x v="0"/>
    <x v="4"/>
    <x v="10"/>
    <x v="3"/>
    <n v="134764"/>
  </r>
  <r>
    <x v="5"/>
    <x v="1"/>
    <x v="4"/>
    <x v="0"/>
    <x v="0"/>
    <x v="0"/>
    <x v="4"/>
    <x v="11"/>
    <x v="2"/>
    <n v="175000"/>
  </r>
  <r>
    <x v="5"/>
    <x v="1"/>
    <x v="4"/>
    <x v="0"/>
    <x v="0"/>
    <x v="0"/>
    <x v="4"/>
    <x v="11"/>
    <x v="3"/>
    <n v="62500"/>
  </r>
  <r>
    <x v="5"/>
    <x v="1"/>
    <x v="4"/>
    <x v="0"/>
    <x v="0"/>
    <x v="0"/>
    <x v="4"/>
    <x v="12"/>
    <x v="2"/>
    <n v="2800000"/>
  </r>
  <r>
    <x v="5"/>
    <x v="1"/>
    <x v="4"/>
    <x v="0"/>
    <x v="0"/>
    <x v="0"/>
    <x v="4"/>
    <x v="134"/>
    <x v="0"/>
    <m/>
  </r>
  <r>
    <x v="5"/>
    <x v="1"/>
    <x v="4"/>
    <x v="0"/>
    <x v="0"/>
    <x v="0"/>
    <x v="4"/>
    <x v="56"/>
    <x v="4"/>
    <n v="444000"/>
  </r>
  <r>
    <x v="5"/>
    <x v="1"/>
    <x v="4"/>
    <x v="0"/>
    <x v="0"/>
    <x v="0"/>
    <x v="4"/>
    <x v="13"/>
    <x v="5"/>
    <n v="29754"/>
  </r>
  <r>
    <x v="5"/>
    <x v="1"/>
    <x v="4"/>
    <x v="0"/>
    <x v="0"/>
    <x v="0"/>
    <x v="4"/>
    <x v="14"/>
    <x v="6"/>
    <n v="504000"/>
  </r>
  <r>
    <x v="5"/>
    <x v="1"/>
    <x v="4"/>
    <x v="0"/>
    <x v="0"/>
    <x v="0"/>
    <x v="4"/>
    <x v="14"/>
    <x v="7"/>
    <n v="180000"/>
  </r>
  <r>
    <x v="5"/>
    <x v="1"/>
    <x v="4"/>
    <x v="0"/>
    <x v="0"/>
    <x v="0"/>
    <x v="4"/>
    <x v="15"/>
    <x v="8"/>
    <n v="228000"/>
  </r>
  <r>
    <x v="5"/>
    <x v="1"/>
    <x v="4"/>
    <x v="0"/>
    <x v="0"/>
    <x v="0"/>
    <x v="4"/>
    <x v="113"/>
    <x v="0"/>
    <m/>
  </r>
  <r>
    <x v="5"/>
    <x v="1"/>
    <x v="4"/>
    <x v="0"/>
    <x v="0"/>
    <x v="0"/>
    <x v="9"/>
    <x v="114"/>
    <x v="9"/>
    <n v="908526"/>
  </r>
  <r>
    <x v="5"/>
    <x v="1"/>
    <x v="4"/>
    <x v="0"/>
    <x v="0"/>
    <x v="0"/>
    <x v="9"/>
    <x v="30"/>
    <x v="0"/>
    <m/>
  </r>
  <r>
    <x v="5"/>
    <x v="1"/>
    <x v="4"/>
    <x v="0"/>
    <x v="0"/>
    <x v="0"/>
    <x v="9"/>
    <x v="110"/>
    <x v="0"/>
    <m/>
  </r>
  <r>
    <x v="5"/>
    <x v="1"/>
    <x v="4"/>
    <x v="0"/>
    <x v="0"/>
    <x v="0"/>
    <x v="5"/>
    <x v="70"/>
    <x v="11"/>
    <n v="448"/>
  </r>
  <r>
    <x v="5"/>
    <x v="1"/>
    <x v="4"/>
    <x v="0"/>
    <x v="0"/>
    <x v="0"/>
    <x v="5"/>
    <x v="102"/>
    <x v="0"/>
    <m/>
  </r>
  <r>
    <x v="5"/>
    <x v="1"/>
    <x v="4"/>
    <x v="0"/>
    <x v="0"/>
    <x v="0"/>
    <x v="5"/>
    <x v="71"/>
    <x v="0"/>
    <m/>
  </r>
  <r>
    <x v="5"/>
    <x v="1"/>
    <x v="4"/>
    <x v="0"/>
    <x v="0"/>
    <x v="0"/>
    <x v="5"/>
    <x v="78"/>
    <x v="0"/>
    <m/>
  </r>
  <r>
    <x v="5"/>
    <x v="1"/>
    <x v="4"/>
    <x v="0"/>
    <x v="0"/>
    <x v="0"/>
    <x v="6"/>
    <x v="17"/>
    <x v="12"/>
    <n v="800000"/>
  </r>
  <r>
    <x v="5"/>
    <x v="1"/>
    <x v="4"/>
    <x v="0"/>
    <x v="0"/>
    <x v="0"/>
    <x v="0"/>
    <x v="79"/>
    <x v="0"/>
    <m/>
  </r>
  <r>
    <x v="5"/>
    <x v="1"/>
    <x v="4"/>
    <x v="0"/>
    <x v="0"/>
    <x v="0"/>
    <x v="0"/>
    <x v="80"/>
    <x v="13"/>
    <n v="394289"/>
  </r>
  <r>
    <x v="5"/>
    <x v="1"/>
    <x v="4"/>
    <x v="0"/>
    <x v="0"/>
    <x v="0"/>
    <x v="0"/>
    <x v="80"/>
    <x v="14"/>
    <n v="352009"/>
  </r>
  <r>
    <x v="5"/>
    <x v="1"/>
    <x v="4"/>
    <x v="0"/>
    <x v="0"/>
    <x v="0"/>
    <x v="0"/>
    <x v="80"/>
    <x v="15"/>
    <n v="600000"/>
  </r>
  <r>
    <x v="5"/>
    <x v="1"/>
    <x v="4"/>
    <x v="0"/>
    <x v="0"/>
    <x v="0"/>
    <x v="0"/>
    <x v="80"/>
    <x v="16"/>
    <n v="365608"/>
  </r>
  <r>
    <x v="5"/>
    <x v="1"/>
    <x v="4"/>
    <x v="0"/>
    <x v="0"/>
    <x v="0"/>
    <x v="0"/>
    <x v="80"/>
    <x v="0"/>
    <m/>
  </r>
  <r>
    <x v="5"/>
    <x v="1"/>
    <x v="4"/>
    <x v="0"/>
    <x v="0"/>
    <x v="0"/>
    <x v="0"/>
    <x v="80"/>
    <x v="0"/>
    <m/>
  </r>
  <r>
    <x v="5"/>
    <x v="1"/>
    <x v="4"/>
    <x v="0"/>
    <x v="0"/>
    <x v="0"/>
    <x v="0"/>
    <x v="80"/>
    <x v="0"/>
    <m/>
  </r>
  <r>
    <x v="5"/>
    <x v="1"/>
    <x v="4"/>
    <x v="0"/>
    <x v="0"/>
    <x v="0"/>
    <x v="0"/>
    <x v="80"/>
    <x v="0"/>
    <m/>
  </r>
  <r>
    <x v="5"/>
    <x v="1"/>
    <x v="4"/>
    <x v="0"/>
    <x v="0"/>
    <x v="0"/>
    <x v="0"/>
    <x v="84"/>
    <x v="0"/>
    <m/>
  </r>
  <r>
    <x v="5"/>
    <x v="1"/>
    <x v="4"/>
    <x v="0"/>
    <x v="0"/>
    <x v="0"/>
    <x v="0"/>
    <x v="107"/>
    <x v="17"/>
    <n v="50000"/>
  </r>
  <r>
    <x v="5"/>
    <x v="1"/>
    <x v="4"/>
    <x v="0"/>
    <x v="0"/>
    <x v="0"/>
    <x v="0"/>
    <x v="115"/>
    <x v="0"/>
    <m/>
  </r>
  <r>
    <x v="5"/>
    <x v="1"/>
    <x v="4"/>
    <x v="0"/>
    <x v="0"/>
    <x v="0"/>
    <x v="0"/>
    <x v="138"/>
    <x v="11"/>
    <n v="134058"/>
  </r>
  <r>
    <x v="5"/>
    <x v="1"/>
    <x v="4"/>
    <x v="0"/>
    <x v="0"/>
    <x v="0"/>
    <x v="0"/>
    <x v="108"/>
    <x v="0"/>
    <m/>
  </r>
  <r>
    <x v="5"/>
    <x v="1"/>
    <x v="4"/>
    <x v="0"/>
    <x v="0"/>
    <x v="0"/>
    <x v="0"/>
    <x v="109"/>
    <x v="0"/>
    <m/>
  </r>
  <r>
    <x v="5"/>
    <x v="1"/>
    <x v="4"/>
    <x v="0"/>
    <x v="0"/>
    <x v="0"/>
    <x v="0"/>
    <x v="116"/>
    <x v="0"/>
    <m/>
  </r>
  <r>
    <x v="5"/>
    <x v="1"/>
    <x v="4"/>
    <x v="0"/>
    <x v="0"/>
    <x v="0"/>
    <x v="12"/>
    <x v="81"/>
    <x v="0"/>
    <m/>
  </r>
  <r>
    <x v="5"/>
    <x v="1"/>
    <x v="4"/>
    <x v="0"/>
    <x v="0"/>
    <x v="0"/>
    <x v="12"/>
    <x v="82"/>
    <x v="0"/>
    <m/>
  </r>
  <r>
    <x v="5"/>
    <x v="1"/>
    <x v="4"/>
    <x v="0"/>
    <x v="0"/>
    <x v="0"/>
    <x v="12"/>
    <x v="83"/>
    <x v="0"/>
    <m/>
  </r>
  <r>
    <x v="5"/>
    <x v="1"/>
    <x v="4"/>
    <x v="0"/>
    <x v="0"/>
    <x v="0"/>
    <x v="12"/>
    <x v="84"/>
    <x v="0"/>
    <m/>
  </r>
  <r>
    <x v="5"/>
    <x v="1"/>
    <x v="4"/>
    <x v="0"/>
    <x v="0"/>
    <x v="0"/>
    <x v="19"/>
    <x v="100"/>
    <x v="18"/>
    <n v="134429"/>
  </r>
  <r>
    <x v="5"/>
    <x v="1"/>
    <x v="4"/>
    <x v="0"/>
    <x v="0"/>
    <x v="0"/>
    <x v="19"/>
    <x v="100"/>
    <x v="19"/>
    <n v="293277"/>
  </r>
  <r>
    <x v="5"/>
    <x v="1"/>
    <x v="4"/>
    <x v="0"/>
    <x v="0"/>
    <x v="0"/>
    <x v="19"/>
    <x v="139"/>
    <x v="0"/>
    <m/>
  </r>
  <r>
    <x v="5"/>
    <x v="1"/>
    <x v="4"/>
    <x v="0"/>
    <x v="0"/>
    <x v="0"/>
    <x v="19"/>
    <x v="140"/>
    <x v="20"/>
    <n v="175000"/>
  </r>
  <r>
    <x v="5"/>
    <x v="1"/>
    <x v="4"/>
    <x v="0"/>
    <x v="0"/>
    <x v="0"/>
    <x v="16"/>
    <x v="86"/>
    <x v="0"/>
    <m/>
  </r>
  <r>
    <x v="5"/>
    <x v="1"/>
    <x v="4"/>
    <x v="0"/>
    <x v="0"/>
    <x v="0"/>
    <x v="16"/>
    <x v="117"/>
    <x v="0"/>
    <m/>
  </r>
  <r>
    <x v="5"/>
    <x v="1"/>
    <x v="4"/>
    <x v="0"/>
    <x v="0"/>
    <x v="0"/>
    <x v="22"/>
    <x v="105"/>
    <x v="0"/>
    <m/>
  </r>
  <r>
    <x v="5"/>
    <x v="1"/>
    <x v="4"/>
    <x v="0"/>
    <x v="0"/>
    <x v="0"/>
    <x v="2"/>
    <x v="87"/>
    <x v="21"/>
    <n v="211559"/>
  </r>
  <r>
    <x v="5"/>
    <x v="1"/>
    <x v="4"/>
    <x v="0"/>
    <x v="0"/>
    <x v="0"/>
    <x v="2"/>
    <x v="88"/>
    <x v="0"/>
    <m/>
  </r>
  <r>
    <x v="5"/>
    <x v="1"/>
    <x v="4"/>
    <x v="0"/>
    <x v="0"/>
    <x v="0"/>
    <x v="2"/>
    <x v="89"/>
    <x v="22"/>
    <n v="50000"/>
  </r>
  <r>
    <x v="5"/>
    <x v="1"/>
    <x v="4"/>
    <x v="0"/>
    <x v="0"/>
    <x v="0"/>
    <x v="2"/>
    <x v="90"/>
    <x v="23"/>
    <n v="344937"/>
  </r>
  <r>
    <x v="5"/>
    <x v="1"/>
    <x v="4"/>
    <x v="0"/>
    <x v="0"/>
    <x v="0"/>
    <x v="2"/>
    <x v="91"/>
    <x v="0"/>
    <m/>
  </r>
  <r>
    <x v="5"/>
    <x v="1"/>
    <x v="4"/>
    <x v="0"/>
    <x v="0"/>
    <x v="0"/>
    <x v="2"/>
    <x v="92"/>
    <x v="0"/>
    <m/>
  </r>
  <r>
    <x v="5"/>
    <x v="1"/>
    <x v="4"/>
    <x v="0"/>
    <x v="0"/>
    <x v="0"/>
    <x v="2"/>
    <x v="136"/>
    <x v="19"/>
    <n v="8404"/>
  </r>
  <r>
    <x v="5"/>
    <x v="1"/>
    <x v="4"/>
    <x v="0"/>
    <x v="0"/>
    <x v="0"/>
    <x v="2"/>
    <x v="141"/>
    <x v="0"/>
    <m/>
  </r>
  <r>
    <x v="5"/>
    <x v="1"/>
    <x v="4"/>
    <x v="0"/>
    <x v="0"/>
    <x v="0"/>
    <x v="2"/>
    <x v="93"/>
    <x v="0"/>
    <m/>
  </r>
  <r>
    <x v="5"/>
    <x v="1"/>
    <x v="4"/>
    <x v="0"/>
    <x v="0"/>
    <x v="0"/>
    <x v="2"/>
    <x v="84"/>
    <x v="24"/>
    <n v="10250.32"/>
  </r>
  <r>
    <x v="5"/>
    <x v="1"/>
    <x v="4"/>
    <x v="0"/>
    <x v="0"/>
    <x v="0"/>
    <x v="2"/>
    <x v="84"/>
    <x v="25"/>
    <n v="4905.1899999999996"/>
  </r>
  <r>
    <x v="5"/>
    <x v="1"/>
    <x v="4"/>
    <x v="0"/>
    <x v="0"/>
    <x v="0"/>
    <x v="2"/>
    <x v="84"/>
    <x v="26"/>
    <n v="0.18"/>
  </r>
  <r>
    <x v="5"/>
    <x v="1"/>
    <x v="4"/>
    <x v="0"/>
    <x v="0"/>
    <x v="0"/>
    <x v="2"/>
    <x v="84"/>
    <x v="27"/>
    <n v="2208.62"/>
  </r>
  <r>
    <x v="5"/>
    <x v="1"/>
    <x v="4"/>
    <x v="0"/>
    <x v="0"/>
    <x v="0"/>
    <x v="2"/>
    <x v="84"/>
    <x v="22"/>
    <n v="6572.58"/>
  </r>
  <r>
    <x v="5"/>
    <x v="1"/>
    <x v="4"/>
    <x v="0"/>
    <x v="0"/>
    <x v="7"/>
    <x v="4"/>
    <x v="119"/>
    <x v="28"/>
    <n v="2000000"/>
  </r>
  <r>
    <x v="5"/>
    <x v="1"/>
    <x v="4"/>
    <x v="0"/>
    <x v="0"/>
    <x v="7"/>
    <x v="4"/>
    <x v="120"/>
    <x v="28"/>
    <n v="117172"/>
  </r>
  <r>
    <x v="5"/>
    <x v="1"/>
    <x v="4"/>
    <x v="0"/>
    <x v="0"/>
    <x v="7"/>
    <x v="4"/>
    <x v="121"/>
    <x v="28"/>
    <n v="176431"/>
  </r>
  <r>
    <x v="5"/>
    <x v="1"/>
    <x v="4"/>
    <x v="0"/>
    <x v="0"/>
    <x v="7"/>
    <x v="4"/>
    <x v="122"/>
    <x v="28"/>
    <n v="21172"/>
  </r>
  <r>
    <x v="5"/>
    <x v="1"/>
    <x v="4"/>
    <x v="0"/>
    <x v="0"/>
    <x v="7"/>
    <x v="4"/>
    <x v="123"/>
    <x v="28"/>
    <n v="176431"/>
  </r>
  <r>
    <x v="5"/>
    <x v="1"/>
    <x v="4"/>
    <x v="0"/>
    <x v="0"/>
    <x v="7"/>
    <x v="4"/>
    <x v="124"/>
    <x v="28"/>
    <n v="83333"/>
  </r>
  <r>
    <x v="5"/>
    <x v="1"/>
    <x v="4"/>
    <x v="0"/>
    <x v="0"/>
    <x v="7"/>
    <x v="4"/>
    <x v="135"/>
    <x v="0"/>
    <m/>
  </r>
  <r>
    <x v="5"/>
    <x v="1"/>
    <x v="4"/>
    <x v="0"/>
    <x v="0"/>
    <x v="7"/>
    <x v="4"/>
    <x v="125"/>
    <x v="28"/>
    <n v="1000000"/>
  </r>
  <r>
    <x v="5"/>
    <x v="1"/>
    <x v="4"/>
    <x v="0"/>
    <x v="0"/>
    <x v="7"/>
    <x v="4"/>
    <x v="126"/>
    <x v="0"/>
    <m/>
  </r>
  <r>
    <x v="5"/>
    <x v="1"/>
    <x v="4"/>
    <x v="0"/>
    <x v="0"/>
    <x v="7"/>
    <x v="4"/>
    <x v="127"/>
    <x v="5"/>
    <n v="10440"/>
  </r>
  <r>
    <x v="5"/>
    <x v="1"/>
    <x v="4"/>
    <x v="0"/>
    <x v="0"/>
    <x v="7"/>
    <x v="4"/>
    <x v="128"/>
    <x v="6"/>
    <n v="240000"/>
  </r>
  <r>
    <x v="5"/>
    <x v="1"/>
    <x v="4"/>
    <x v="0"/>
    <x v="0"/>
    <x v="7"/>
    <x v="4"/>
    <x v="129"/>
    <x v="8"/>
    <n v="80000"/>
  </r>
  <r>
    <x v="5"/>
    <x v="1"/>
    <x v="4"/>
    <x v="0"/>
    <x v="0"/>
    <x v="7"/>
    <x v="4"/>
    <x v="130"/>
    <x v="0"/>
    <m/>
  </r>
  <r>
    <x v="5"/>
    <x v="1"/>
    <x v="4"/>
    <x v="0"/>
    <x v="0"/>
    <x v="7"/>
    <x v="2"/>
    <x v="131"/>
    <x v="0"/>
    <m/>
  </r>
  <r>
    <x v="5"/>
    <x v="1"/>
    <x v="4"/>
    <x v="0"/>
    <x v="0"/>
    <x v="1"/>
    <x v="7"/>
    <x v="34"/>
    <x v="29"/>
    <n v="65506"/>
  </r>
  <r>
    <x v="5"/>
    <x v="1"/>
    <x v="4"/>
    <x v="0"/>
    <x v="0"/>
    <x v="1"/>
    <x v="7"/>
    <x v="20"/>
    <x v="30"/>
    <n v="224944"/>
  </r>
  <r>
    <x v="5"/>
    <x v="1"/>
    <x v="4"/>
    <x v="0"/>
    <x v="0"/>
    <x v="1"/>
    <x v="7"/>
    <x v="20"/>
    <x v="29"/>
    <n v="104986"/>
  </r>
  <r>
    <x v="5"/>
    <x v="1"/>
    <x v="4"/>
    <x v="0"/>
    <x v="0"/>
    <x v="1"/>
    <x v="7"/>
    <x v="101"/>
    <x v="31"/>
    <n v="24000"/>
  </r>
  <r>
    <x v="5"/>
    <x v="1"/>
    <x v="4"/>
    <x v="0"/>
    <x v="0"/>
    <x v="1"/>
    <x v="7"/>
    <x v="55"/>
    <x v="0"/>
    <m/>
  </r>
  <r>
    <x v="5"/>
    <x v="1"/>
    <x v="4"/>
    <x v="0"/>
    <x v="0"/>
    <x v="1"/>
    <x v="8"/>
    <x v="22"/>
    <x v="29"/>
    <n v="204969"/>
  </r>
  <r>
    <x v="5"/>
    <x v="1"/>
    <x v="4"/>
    <x v="0"/>
    <x v="0"/>
    <x v="1"/>
    <x v="8"/>
    <x v="94"/>
    <x v="0"/>
    <m/>
  </r>
  <r>
    <x v="5"/>
    <x v="1"/>
    <x v="4"/>
    <x v="0"/>
    <x v="0"/>
    <x v="1"/>
    <x v="8"/>
    <x v="95"/>
    <x v="0"/>
    <m/>
  </r>
  <r>
    <x v="5"/>
    <x v="1"/>
    <x v="4"/>
    <x v="0"/>
    <x v="0"/>
    <x v="1"/>
    <x v="8"/>
    <x v="77"/>
    <x v="0"/>
    <m/>
  </r>
  <r>
    <x v="5"/>
    <x v="1"/>
    <x v="4"/>
    <x v="0"/>
    <x v="0"/>
    <x v="1"/>
    <x v="8"/>
    <x v="4"/>
    <x v="32"/>
    <n v="23600"/>
  </r>
  <r>
    <x v="5"/>
    <x v="1"/>
    <x v="4"/>
    <x v="0"/>
    <x v="0"/>
    <x v="1"/>
    <x v="8"/>
    <x v="4"/>
    <x v="31"/>
    <n v="183341.84"/>
  </r>
  <r>
    <x v="5"/>
    <x v="1"/>
    <x v="4"/>
    <x v="0"/>
    <x v="0"/>
    <x v="1"/>
    <x v="8"/>
    <x v="4"/>
    <x v="33"/>
    <n v="164688"/>
  </r>
  <r>
    <x v="5"/>
    <x v="1"/>
    <x v="4"/>
    <x v="0"/>
    <x v="0"/>
    <x v="1"/>
    <x v="8"/>
    <x v="4"/>
    <x v="11"/>
    <n v="3"/>
  </r>
  <r>
    <x v="5"/>
    <x v="1"/>
    <x v="4"/>
    <x v="0"/>
    <x v="0"/>
    <x v="1"/>
    <x v="8"/>
    <x v="4"/>
    <x v="0"/>
    <m/>
  </r>
  <r>
    <x v="5"/>
    <x v="1"/>
    <x v="4"/>
    <x v="0"/>
    <x v="0"/>
    <x v="1"/>
    <x v="8"/>
    <x v="4"/>
    <x v="0"/>
    <m/>
  </r>
  <r>
    <x v="5"/>
    <x v="1"/>
    <x v="4"/>
    <x v="0"/>
    <x v="0"/>
    <x v="1"/>
    <x v="8"/>
    <x v="4"/>
    <x v="0"/>
    <m/>
  </r>
  <r>
    <x v="5"/>
    <x v="1"/>
    <x v="4"/>
    <x v="0"/>
    <x v="0"/>
    <x v="1"/>
    <x v="8"/>
    <x v="4"/>
    <x v="0"/>
    <m/>
  </r>
  <r>
    <x v="5"/>
    <x v="1"/>
    <x v="4"/>
    <x v="0"/>
    <x v="0"/>
    <x v="1"/>
    <x v="8"/>
    <x v="4"/>
    <x v="0"/>
    <m/>
  </r>
  <r>
    <x v="5"/>
    <x v="1"/>
    <x v="4"/>
    <x v="0"/>
    <x v="0"/>
    <x v="1"/>
    <x v="8"/>
    <x v="4"/>
    <x v="0"/>
    <m/>
  </r>
  <r>
    <x v="5"/>
    <x v="1"/>
    <x v="4"/>
    <x v="0"/>
    <x v="0"/>
    <x v="1"/>
    <x v="8"/>
    <x v="4"/>
    <x v="0"/>
    <m/>
  </r>
  <r>
    <x v="5"/>
    <x v="1"/>
    <x v="4"/>
    <x v="0"/>
    <x v="0"/>
    <x v="6"/>
    <x v="23"/>
    <x v="112"/>
    <x v="0"/>
    <m/>
  </r>
  <r>
    <x v="5"/>
    <x v="1"/>
    <x v="4"/>
    <x v="0"/>
    <x v="2"/>
    <x v="3"/>
    <x v="3"/>
    <x v="96"/>
    <x v="0"/>
    <n v="9445343.7920168061"/>
  </r>
  <r>
    <x v="5"/>
    <x v="1"/>
    <x v="4"/>
    <x v="0"/>
    <x v="2"/>
    <x v="3"/>
    <x v="3"/>
    <x v="97"/>
    <x v="34"/>
    <m/>
  </r>
  <r>
    <x v="5"/>
    <x v="1"/>
    <x v="4"/>
    <x v="0"/>
    <x v="2"/>
    <x v="3"/>
    <x v="3"/>
    <x v="97"/>
    <x v="35"/>
    <m/>
  </r>
  <r>
    <x v="5"/>
    <x v="1"/>
    <x v="4"/>
    <x v="0"/>
    <x v="2"/>
    <x v="3"/>
    <x v="3"/>
    <x v="97"/>
    <x v="36"/>
    <m/>
  </r>
  <r>
    <x v="5"/>
    <x v="1"/>
    <x v="4"/>
    <x v="0"/>
    <x v="2"/>
    <x v="3"/>
    <x v="3"/>
    <x v="97"/>
    <x v="0"/>
    <m/>
  </r>
  <r>
    <x v="5"/>
    <x v="1"/>
    <x v="4"/>
    <x v="0"/>
    <x v="2"/>
    <x v="3"/>
    <x v="3"/>
    <x v="97"/>
    <x v="0"/>
    <m/>
  </r>
  <r>
    <x v="5"/>
    <x v="1"/>
    <x v="4"/>
    <x v="0"/>
    <x v="2"/>
    <x v="3"/>
    <x v="3"/>
    <x v="97"/>
    <x v="0"/>
    <m/>
  </r>
  <r>
    <x v="5"/>
    <x v="1"/>
    <x v="4"/>
    <x v="0"/>
    <x v="2"/>
    <x v="3"/>
    <x v="3"/>
    <x v="97"/>
    <x v="0"/>
    <m/>
  </r>
  <r>
    <x v="5"/>
    <x v="1"/>
    <x v="4"/>
    <x v="0"/>
    <x v="2"/>
    <x v="3"/>
    <x v="3"/>
    <x v="98"/>
    <x v="0"/>
    <m/>
  </r>
  <r>
    <x v="5"/>
    <x v="1"/>
    <x v="4"/>
    <x v="0"/>
    <x v="2"/>
    <x v="3"/>
    <x v="3"/>
    <x v="99"/>
    <x v="37"/>
    <m/>
  </r>
  <r>
    <x v="5"/>
    <x v="1"/>
    <x v="4"/>
    <x v="0"/>
    <x v="2"/>
    <x v="3"/>
    <x v="3"/>
    <x v="99"/>
    <x v="38"/>
    <m/>
  </r>
  <r>
    <x v="5"/>
    <x v="1"/>
    <x v="4"/>
    <x v="0"/>
    <x v="2"/>
    <x v="3"/>
    <x v="3"/>
    <x v="99"/>
    <x v="39"/>
    <m/>
  </r>
  <r>
    <x v="5"/>
    <x v="1"/>
    <x v="4"/>
    <x v="0"/>
    <x v="2"/>
    <x v="3"/>
    <x v="3"/>
    <x v="99"/>
    <x v="0"/>
    <m/>
  </r>
  <r>
    <x v="5"/>
    <x v="1"/>
    <x v="4"/>
    <x v="0"/>
    <x v="2"/>
    <x v="3"/>
    <x v="3"/>
    <x v="99"/>
    <x v="0"/>
    <m/>
  </r>
  <r>
    <x v="5"/>
    <x v="1"/>
    <x v="4"/>
    <x v="0"/>
    <x v="2"/>
    <x v="3"/>
    <x v="3"/>
    <x v="99"/>
    <x v="0"/>
    <m/>
  </r>
  <r>
    <x v="5"/>
    <x v="1"/>
    <x v="4"/>
    <x v="0"/>
    <x v="2"/>
    <x v="3"/>
    <x v="3"/>
    <x v="99"/>
    <x v="0"/>
    <m/>
  </r>
  <r>
    <x v="5"/>
    <x v="1"/>
    <x v="4"/>
    <x v="0"/>
    <x v="2"/>
    <x v="3"/>
    <x v="26"/>
    <x v="137"/>
    <x v="0"/>
    <m/>
  </r>
  <r>
    <x v="5"/>
    <x v="1"/>
    <x v="4"/>
    <x v="0"/>
    <x v="2"/>
    <x v="3"/>
    <x v="20"/>
    <x v="49"/>
    <x v="40"/>
    <m/>
  </r>
  <r>
    <x v="5"/>
    <x v="1"/>
    <x v="4"/>
    <x v="0"/>
    <x v="2"/>
    <x v="3"/>
    <x v="20"/>
    <x v="49"/>
    <x v="41"/>
    <m/>
  </r>
  <r>
    <x v="5"/>
    <x v="1"/>
    <x v="4"/>
    <x v="0"/>
    <x v="2"/>
    <x v="3"/>
    <x v="20"/>
    <x v="49"/>
    <x v="42"/>
    <m/>
  </r>
  <r>
    <x v="5"/>
    <x v="1"/>
    <x v="4"/>
    <x v="0"/>
    <x v="2"/>
    <x v="3"/>
    <x v="20"/>
    <x v="49"/>
    <x v="0"/>
    <m/>
  </r>
  <r>
    <x v="5"/>
    <x v="1"/>
    <x v="4"/>
    <x v="0"/>
    <x v="2"/>
    <x v="3"/>
    <x v="20"/>
    <x v="49"/>
    <x v="0"/>
    <m/>
  </r>
  <r>
    <x v="5"/>
    <x v="1"/>
    <x v="4"/>
    <x v="0"/>
    <x v="2"/>
    <x v="3"/>
    <x v="20"/>
    <x v="49"/>
    <x v="0"/>
    <m/>
  </r>
  <r>
    <x v="5"/>
    <x v="1"/>
    <x v="4"/>
    <x v="0"/>
    <x v="2"/>
    <x v="3"/>
    <x v="20"/>
    <x v="111"/>
    <x v="43"/>
    <m/>
  </r>
  <r>
    <x v="5"/>
    <x v="1"/>
    <x v="4"/>
    <x v="0"/>
    <x v="2"/>
    <x v="3"/>
    <x v="21"/>
    <x v="50"/>
    <x v="0"/>
    <m/>
  </r>
  <r>
    <x v="5"/>
    <x v="1"/>
    <x v="4"/>
    <x v="0"/>
    <x v="2"/>
    <x v="3"/>
    <x v="21"/>
    <x v="132"/>
    <x v="44"/>
    <m/>
  </r>
  <r>
    <x v="6"/>
    <x v="1"/>
    <x v="4"/>
    <x v="0"/>
    <x v="1"/>
    <x v="2"/>
    <x v="24"/>
    <x v="63"/>
    <x v="1"/>
    <n v="47384715.99831932"/>
  </r>
  <r>
    <x v="6"/>
    <x v="1"/>
    <x v="4"/>
    <x v="0"/>
    <x v="1"/>
    <x v="5"/>
    <x v="11"/>
    <x v="64"/>
    <x v="0"/>
    <m/>
  </r>
  <r>
    <x v="6"/>
    <x v="1"/>
    <x v="4"/>
    <x v="0"/>
    <x v="1"/>
    <x v="5"/>
    <x v="14"/>
    <x v="66"/>
    <x v="0"/>
    <m/>
  </r>
  <r>
    <x v="6"/>
    <x v="1"/>
    <x v="4"/>
    <x v="0"/>
    <x v="1"/>
    <x v="5"/>
    <x v="15"/>
    <x v="69"/>
    <x v="0"/>
    <m/>
  </r>
  <r>
    <x v="6"/>
    <x v="1"/>
    <x v="4"/>
    <x v="0"/>
    <x v="1"/>
    <x v="2"/>
    <x v="25"/>
    <x v="74"/>
    <x v="0"/>
    <m/>
  </r>
  <r>
    <x v="6"/>
    <x v="1"/>
    <x v="4"/>
    <x v="0"/>
    <x v="1"/>
    <x v="2"/>
    <x v="25"/>
    <x v="118"/>
    <x v="0"/>
    <m/>
  </r>
  <r>
    <x v="6"/>
    <x v="1"/>
    <x v="4"/>
    <x v="0"/>
    <x v="1"/>
    <x v="2"/>
    <x v="0"/>
    <x v="103"/>
    <x v="0"/>
    <m/>
  </r>
  <r>
    <x v="6"/>
    <x v="1"/>
    <x v="4"/>
    <x v="0"/>
    <x v="1"/>
    <x v="2"/>
    <x v="0"/>
    <x v="104"/>
    <x v="0"/>
    <m/>
  </r>
  <r>
    <x v="6"/>
    <x v="1"/>
    <x v="4"/>
    <x v="0"/>
    <x v="0"/>
    <x v="0"/>
    <x v="4"/>
    <x v="6"/>
    <x v="2"/>
    <n v="4200000"/>
  </r>
  <r>
    <x v="6"/>
    <x v="1"/>
    <x v="4"/>
    <x v="0"/>
    <x v="0"/>
    <x v="0"/>
    <x v="4"/>
    <x v="6"/>
    <x v="3"/>
    <n v="1500000"/>
  </r>
  <r>
    <x v="6"/>
    <x v="1"/>
    <x v="4"/>
    <x v="0"/>
    <x v="0"/>
    <x v="0"/>
    <x v="4"/>
    <x v="7"/>
    <x v="2"/>
    <m/>
  </r>
  <r>
    <x v="6"/>
    <x v="1"/>
    <x v="4"/>
    <x v="0"/>
    <x v="0"/>
    <x v="0"/>
    <x v="4"/>
    <x v="7"/>
    <x v="3"/>
    <n v="117172"/>
  </r>
  <r>
    <x v="6"/>
    <x v="1"/>
    <x v="4"/>
    <x v="0"/>
    <x v="0"/>
    <x v="0"/>
    <x v="4"/>
    <x v="8"/>
    <x v="2"/>
    <n v="350000"/>
  </r>
  <r>
    <x v="6"/>
    <x v="1"/>
    <x v="4"/>
    <x v="0"/>
    <x v="0"/>
    <x v="0"/>
    <x v="4"/>
    <x v="8"/>
    <x v="3"/>
    <n v="134764"/>
  </r>
  <r>
    <x v="6"/>
    <x v="1"/>
    <x v="4"/>
    <x v="0"/>
    <x v="0"/>
    <x v="0"/>
    <x v="4"/>
    <x v="9"/>
    <x v="2"/>
    <n v="42000"/>
  </r>
  <r>
    <x v="6"/>
    <x v="1"/>
    <x v="4"/>
    <x v="0"/>
    <x v="0"/>
    <x v="0"/>
    <x v="4"/>
    <x v="9"/>
    <x v="3"/>
    <n v="16172"/>
  </r>
  <r>
    <x v="6"/>
    <x v="1"/>
    <x v="4"/>
    <x v="0"/>
    <x v="0"/>
    <x v="0"/>
    <x v="4"/>
    <x v="10"/>
    <x v="2"/>
    <n v="350000"/>
  </r>
  <r>
    <x v="6"/>
    <x v="1"/>
    <x v="4"/>
    <x v="0"/>
    <x v="0"/>
    <x v="0"/>
    <x v="4"/>
    <x v="10"/>
    <x v="3"/>
    <n v="134764"/>
  </r>
  <r>
    <x v="6"/>
    <x v="1"/>
    <x v="4"/>
    <x v="0"/>
    <x v="0"/>
    <x v="0"/>
    <x v="4"/>
    <x v="11"/>
    <x v="2"/>
    <n v="175000"/>
  </r>
  <r>
    <x v="6"/>
    <x v="1"/>
    <x v="4"/>
    <x v="0"/>
    <x v="0"/>
    <x v="0"/>
    <x v="4"/>
    <x v="11"/>
    <x v="3"/>
    <n v="62500"/>
  </r>
  <r>
    <x v="6"/>
    <x v="1"/>
    <x v="4"/>
    <x v="0"/>
    <x v="0"/>
    <x v="0"/>
    <x v="4"/>
    <x v="12"/>
    <x v="2"/>
    <n v="2800000"/>
  </r>
  <r>
    <x v="6"/>
    <x v="1"/>
    <x v="4"/>
    <x v="0"/>
    <x v="0"/>
    <x v="0"/>
    <x v="4"/>
    <x v="134"/>
    <x v="0"/>
    <m/>
  </r>
  <r>
    <x v="6"/>
    <x v="1"/>
    <x v="4"/>
    <x v="0"/>
    <x v="0"/>
    <x v="0"/>
    <x v="4"/>
    <x v="56"/>
    <x v="4"/>
    <m/>
  </r>
  <r>
    <x v="6"/>
    <x v="1"/>
    <x v="4"/>
    <x v="0"/>
    <x v="0"/>
    <x v="0"/>
    <x v="4"/>
    <x v="13"/>
    <x v="5"/>
    <n v="29754"/>
  </r>
  <r>
    <x v="6"/>
    <x v="1"/>
    <x v="4"/>
    <x v="0"/>
    <x v="0"/>
    <x v="0"/>
    <x v="4"/>
    <x v="14"/>
    <x v="6"/>
    <n v="504000"/>
  </r>
  <r>
    <x v="6"/>
    <x v="1"/>
    <x v="4"/>
    <x v="0"/>
    <x v="0"/>
    <x v="0"/>
    <x v="4"/>
    <x v="14"/>
    <x v="7"/>
    <n v="180000"/>
  </r>
  <r>
    <x v="6"/>
    <x v="1"/>
    <x v="4"/>
    <x v="0"/>
    <x v="0"/>
    <x v="0"/>
    <x v="4"/>
    <x v="15"/>
    <x v="8"/>
    <n v="228000"/>
  </r>
  <r>
    <x v="6"/>
    <x v="1"/>
    <x v="4"/>
    <x v="0"/>
    <x v="0"/>
    <x v="0"/>
    <x v="4"/>
    <x v="113"/>
    <x v="0"/>
    <m/>
  </r>
  <r>
    <x v="6"/>
    <x v="1"/>
    <x v="4"/>
    <x v="0"/>
    <x v="0"/>
    <x v="0"/>
    <x v="9"/>
    <x v="114"/>
    <x v="9"/>
    <n v="908526"/>
  </r>
  <r>
    <x v="6"/>
    <x v="1"/>
    <x v="4"/>
    <x v="0"/>
    <x v="0"/>
    <x v="0"/>
    <x v="9"/>
    <x v="30"/>
    <x v="0"/>
    <m/>
  </r>
  <r>
    <x v="6"/>
    <x v="1"/>
    <x v="4"/>
    <x v="0"/>
    <x v="0"/>
    <x v="0"/>
    <x v="9"/>
    <x v="110"/>
    <x v="0"/>
    <m/>
  </r>
  <r>
    <x v="6"/>
    <x v="1"/>
    <x v="4"/>
    <x v="0"/>
    <x v="0"/>
    <x v="0"/>
    <x v="5"/>
    <x v="70"/>
    <x v="11"/>
    <n v="448"/>
  </r>
  <r>
    <x v="6"/>
    <x v="1"/>
    <x v="4"/>
    <x v="0"/>
    <x v="0"/>
    <x v="0"/>
    <x v="5"/>
    <x v="102"/>
    <x v="0"/>
    <m/>
  </r>
  <r>
    <x v="6"/>
    <x v="1"/>
    <x v="4"/>
    <x v="0"/>
    <x v="0"/>
    <x v="0"/>
    <x v="5"/>
    <x v="71"/>
    <x v="45"/>
    <n v="35200"/>
  </r>
  <r>
    <x v="6"/>
    <x v="1"/>
    <x v="4"/>
    <x v="0"/>
    <x v="0"/>
    <x v="0"/>
    <x v="5"/>
    <x v="78"/>
    <x v="0"/>
    <m/>
  </r>
  <r>
    <x v="6"/>
    <x v="1"/>
    <x v="4"/>
    <x v="0"/>
    <x v="0"/>
    <x v="0"/>
    <x v="6"/>
    <x v="17"/>
    <x v="12"/>
    <n v="800000"/>
  </r>
  <r>
    <x v="6"/>
    <x v="1"/>
    <x v="4"/>
    <x v="0"/>
    <x v="0"/>
    <x v="0"/>
    <x v="0"/>
    <x v="79"/>
    <x v="0"/>
    <m/>
  </r>
  <r>
    <x v="6"/>
    <x v="1"/>
    <x v="4"/>
    <x v="0"/>
    <x v="0"/>
    <x v="0"/>
    <x v="0"/>
    <x v="80"/>
    <x v="13"/>
    <n v="710354"/>
  </r>
  <r>
    <x v="6"/>
    <x v="1"/>
    <x v="4"/>
    <x v="0"/>
    <x v="0"/>
    <x v="0"/>
    <x v="0"/>
    <x v="80"/>
    <x v="14"/>
    <n v="371649"/>
  </r>
  <r>
    <x v="6"/>
    <x v="1"/>
    <x v="4"/>
    <x v="0"/>
    <x v="0"/>
    <x v="0"/>
    <x v="0"/>
    <x v="80"/>
    <x v="15"/>
    <n v="600000"/>
  </r>
  <r>
    <x v="6"/>
    <x v="1"/>
    <x v="4"/>
    <x v="0"/>
    <x v="0"/>
    <x v="0"/>
    <x v="0"/>
    <x v="80"/>
    <x v="16"/>
    <n v="304674"/>
  </r>
  <r>
    <x v="6"/>
    <x v="1"/>
    <x v="4"/>
    <x v="0"/>
    <x v="0"/>
    <x v="0"/>
    <x v="0"/>
    <x v="80"/>
    <x v="0"/>
    <m/>
  </r>
  <r>
    <x v="6"/>
    <x v="1"/>
    <x v="4"/>
    <x v="0"/>
    <x v="0"/>
    <x v="0"/>
    <x v="0"/>
    <x v="80"/>
    <x v="0"/>
    <m/>
  </r>
  <r>
    <x v="6"/>
    <x v="1"/>
    <x v="4"/>
    <x v="0"/>
    <x v="0"/>
    <x v="0"/>
    <x v="0"/>
    <x v="80"/>
    <x v="0"/>
    <m/>
  </r>
  <r>
    <x v="6"/>
    <x v="1"/>
    <x v="4"/>
    <x v="0"/>
    <x v="0"/>
    <x v="0"/>
    <x v="0"/>
    <x v="80"/>
    <x v="0"/>
    <m/>
  </r>
  <r>
    <x v="6"/>
    <x v="1"/>
    <x v="4"/>
    <x v="0"/>
    <x v="0"/>
    <x v="0"/>
    <x v="0"/>
    <x v="84"/>
    <x v="46"/>
    <n v="136500"/>
  </r>
  <r>
    <x v="6"/>
    <x v="1"/>
    <x v="4"/>
    <x v="0"/>
    <x v="0"/>
    <x v="0"/>
    <x v="0"/>
    <x v="107"/>
    <x v="17"/>
    <m/>
  </r>
  <r>
    <x v="6"/>
    <x v="1"/>
    <x v="4"/>
    <x v="0"/>
    <x v="0"/>
    <x v="0"/>
    <x v="0"/>
    <x v="115"/>
    <x v="0"/>
    <m/>
  </r>
  <r>
    <x v="6"/>
    <x v="1"/>
    <x v="4"/>
    <x v="0"/>
    <x v="0"/>
    <x v="0"/>
    <x v="0"/>
    <x v="138"/>
    <x v="11"/>
    <n v="134058"/>
  </r>
  <r>
    <x v="6"/>
    <x v="1"/>
    <x v="4"/>
    <x v="0"/>
    <x v="0"/>
    <x v="0"/>
    <x v="0"/>
    <x v="108"/>
    <x v="0"/>
    <m/>
  </r>
  <r>
    <x v="6"/>
    <x v="1"/>
    <x v="4"/>
    <x v="0"/>
    <x v="0"/>
    <x v="0"/>
    <x v="0"/>
    <x v="109"/>
    <x v="0"/>
    <m/>
  </r>
  <r>
    <x v="6"/>
    <x v="1"/>
    <x v="4"/>
    <x v="0"/>
    <x v="0"/>
    <x v="0"/>
    <x v="0"/>
    <x v="116"/>
    <x v="0"/>
    <m/>
  </r>
  <r>
    <x v="6"/>
    <x v="1"/>
    <x v="4"/>
    <x v="0"/>
    <x v="0"/>
    <x v="0"/>
    <x v="12"/>
    <x v="81"/>
    <x v="0"/>
    <m/>
  </r>
  <r>
    <x v="6"/>
    <x v="1"/>
    <x v="4"/>
    <x v="0"/>
    <x v="0"/>
    <x v="0"/>
    <x v="12"/>
    <x v="82"/>
    <x v="0"/>
    <m/>
  </r>
  <r>
    <x v="6"/>
    <x v="1"/>
    <x v="4"/>
    <x v="0"/>
    <x v="0"/>
    <x v="0"/>
    <x v="12"/>
    <x v="83"/>
    <x v="0"/>
    <m/>
  </r>
  <r>
    <x v="6"/>
    <x v="1"/>
    <x v="4"/>
    <x v="0"/>
    <x v="0"/>
    <x v="0"/>
    <x v="12"/>
    <x v="84"/>
    <x v="47"/>
    <n v="6500"/>
  </r>
  <r>
    <x v="6"/>
    <x v="1"/>
    <x v="4"/>
    <x v="0"/>
    <x v="0"/>
    <x v="0"/>
    <x v="19"/>
    <x v="100"/>
    <x v="18"/>
    <m/>
  </r>
  <r>
    <x v="6"/>
    <x v="1"/>
    <x v="4"/>
    <x v="0"/>
    <x v="0"/>
    <x v="0"/>
    <x v="19"/>
    <x v="100"/>
    <x v="19"/>
    <m/>
  </r>
  <r>
    <x v="6"/>
    <x v="1"/>
    <x v="4"/>
    <x v="0"/>
    <x v="0"/>
    <x v="0"/>
    <x v="19"/>
    <x v="139"/>
    <x v="0"/>
    <m/>
  </r>
  <r>
    <x v="6"/>
    <x v="1"/>
    <x v="4"/>
    <x v="0"/>
    <x v="0"/>
    <x v="0"/>
    <x v="19"/>
    <x v="140"/>
    <x v="20"/>
    <m/>
  </r>
  <r>
    <x v="6"/>
    <x v="1"/>
    <x v="4"/>
    <x v="0"/>
    <x v="0"/>
    <x v="0"/>
    <x v="16"/>
    <x v="86"/>
    <x v="45"/>
    <n v="282800"/>
  </r>
  <r>
    <x v="6"/>
    <x v="1"/>
    <x v="4"/>
    <x v="0"/>
    <x v="0"/>
    <x v="0"/>
    <x v="16"/>
    <x v="117"/>
    <x v="0"/>
    <m/>
  </r>
  <r>
    <x v="6"/>
    <x v="1"/>
    <x v="4"/>
    <x v="0"/>
    <x v="0"/>
    <x v="0"/>
    <x v="22"/>
    <x v="105"/>
    <x v="0"/>
    <m/>
  </r>
  <r>
    <x v="6"/>
    <x v="1"/>
    <x v="4"/>
    <x v="0"/>
    <x v="0"/>
    <x v="0"/>
    <x v="2"/>
    <x v="87"/>
    <x v="21"/>
    <n v="402170"/>
  </r>
  <r>
    <x v="6"/>
    <x v="1"/>
    <x v="4"/>
    <x v="0"/>
    <x v="0"/>
    <x v="0"/>
    <x v="2"/>
    <x v="88"/>
    <x v="0"/>
    <m/>
  </r>
  <r>
    <x v="6"/>
    <x v="1"/>
    <x v="4"/>
    <x v="0"/>
    <x v="0"/>
    <x v="0"/>
    <x v="2"/>
    <x v="89"/>
    <x v="22"/>
    <m/>
  </r>
  <r>
    <x v="6"/>
    <x v="1"/>
    <x v="4"/>
    <x v="0"/>
    <x v="0"/>
    <x v="0"/>
    <x v="2"/>
    <x v="90"/>
    <x v="23"/>
    <n v="178999"/>
  </r>
  <r>
    <x v="6"/>
    <x v="1"/>
    <x v="4"/>
    <x v="0"/>
    <x v="0"/>
    <x v="0"/>
    <x v="2"/>
    <x v="91"/>
    <x v="0"/>
    <m/>
  </r>
  <r>
    <x v="6"/>
    <x v="1"/>
    <x v="4"/>
    <x v="0"/>
    <x v="0"/>
    <x v="0"/>
    <x v="2"/>
    <x v="92"/>
    <x v="0"/>
    <m/>
  </r>
  <r>
    <x v="6"/>
    <x v="1"/>
    <x v="4"/>
    <x v="0"/>
    <x v="0"/>
    <x v="0"/>
    <x v="2"/>
    <x v="136"/>
    <x v="28"/>
    <n v="195000"/>
  </r>
  <r>
    <x v="6"/>
    <x v="1"/>
    <x v="4"/>
    <x v="0"/>
    <x v="0"/>
    <x v="0"/>
    <x v="2"/>
    <x v="141"/>
    <x v="0"/>
    <m/>
  </r>
  <r>
    <x v="6"/>
    <x v="1"/>
    <x v="4"/>
    <x v="0"/>
    <x v="0"/>
    <x v="0"/>
    <x v="2"/>
    <x v="93"/>
    <x v="0"/>
    <m/>
  </r>
  <r>
    <x v="6"/>
    <x v="1"/>
    <x v="4"/>
    <x v="0"/>
    <x v="0"/>
    <x v="0"/>
    <x v="2"/>
    <x v="84"/>
    <x v="48"/>
    <n v="0.54"/>
  </r>
  <r>
    <x v="6"/>
    <x v="1"/>
    <x v="4"/>
    <x v="0"/>
    <x v="0"/>
    <x v="0"/>
    <x v="2"/>
    <x v="84"/>
    <x v="25"/>
    <n v="0.24"/>
  </r>
  <r>
    <x v="6"/>
    <x v="1"/>
    <x v="4"/>
    <x v="0"/>
    <x v="0"/>
    <x v="0"/>
    <x v="2"/>
    <x v="84"/>
    <x v="26"/>
    <n v="249.81"/>
  </r>
  <r>
    <x v="6"/>
    <x v="1"/>
    <x v="4"/>
    <x v="0"/>
    <x v="0"/>
    <x v="0"/>
    <x v="2"/>
    <x v="84"/>
    <x v="49"/>
    <n v="0.08"/>
  </r>
  <r>
    <x v="6"/>
    <x v="1"/>
    <x v="4"/>
    <x v="0"/>
    <x v="0"/>
    <x v="0"/>
    <x v="2"/>
    <x v="84"/>
    <x v="22"/>
    <n v="7471.18"/>
  </r>
  <r>
    <x v="6"/>
    <x v="1"/>
    <x v="4"/>
    <x v="0"/>
    <x v="0"/>
    <x v="7"/>
    <x v="4"/>
    <x v="119"/>
    <x v="28"/>
    <n v="2000000"/>
  </r>
  <r>
    <x v="6"/>
    <x v="1"/>
    <x v="4"/>
    <x v="0"/>
    <x v="0"/>
    <x v="7"/>
    <x v="4"/>
    <x v="120"/>
    <x v="28"/>
    <n v="117172"/>
  </r>
  <r>
    <x v="6"/>
    <x v="1"/>
    <x v="4"/>
    <x v="0"/>
    <x v="0"/>
    <x v="7"/>
    <x v="4"/>
    <x v="121"/>
    <x v="28"/>
    <n v="176431"/>
  </r>
  <r>
    <x v="6"/>
    <x v="1"/>
    <x v="4"/>
    <x v="0"/>
    <x v="0"/>
    <x v="7"/>
    <x v="4"/>
    <x v="122"/>
    <x v="28"/>
    <n v="21172"/>
  </r>
  <r>
    <x v="6"/>
    <x v="1"/>
    <x v="4"/>
    <x v="0"/>
    <x v="0"/>
    <x v="7"/>
    <x v="4"/>
    <x v="123"/>
    <x v="28"/>
    <n v="176431"/>
  </r>
  <r>
    <x v="6"/>
    <x v="1"/>
    <x v="4"/>
    <x v="0"/>
    <x v="0"/>
    <x v="7"/>
    <x v="4"/>
    <x v="124"/>
    <x v="28"/>
    <n v="83333"/>
  </r>
  <r>
    <x v="6"/>
    <x v="1"/>
    <x v="4"/>
    <x v="0"/>
    <x v="0"/>
    <x v="7"/>
    <x v="4"/>
    <x v="135"/>
    <x v="0"/>
    <m/>
  </r>
  <r>
    <x v="6"/>
    <x v="1"/>
    <x v="4"/>
    <x v="0"/>
    <x v="0"/>
    <x v="7"/>
    <x v="4"/>
    <x v="125"/>
    <x v="28"/>
    <n v="1000000"/>
  </r>
  <r>
    <x v="6"/>
    <x v="1"/>
    <x v="4"/>
    <x v="0"/>
    <x v="0"/>
    <x v="7"/>
    <x v="4"/>
    <x v="126"/>
    <x v="0"/>
    <m/>
  </r>
  <r>
    <x v="6"/>
    <x v="1"/>
    <x v="4"/>
    <x v="0"/>
    <x v="0"/>
    <x v="7"/>
    <x v="4"/>
    <x v="127"/>
    <x v="5"/>
    <n v="10440"/>
  </r>
  <r>
    <x v="6"/>
    <x v="1"/>
    <x v="4"/>
    <x v="0"/>
    <x v="0"/>
    <x v="7"/>
    <x v="4"/>
    <x v="128"/>
    <x v="6"/>
    <n v="240000"/>
  </r>
  <r>
    <x v="6"/>
    <x v="1"/>
    <x v="4"/>
    <x v="0"/>
    <x v="0"/>
    <x v="7"/>
    <x v="4"/>
    <x v="129"/>
    <x v="8"/>
    <n v="80000"/>
  </r>
  <r>
    <x v="6"/>
    <x v="1"/>
    <x v="4"/>
    <x v="0"/>
    <x v="0"/>
    <x v="7"/>
    <x v="4"/>
    <x v="130"/>
    <x v="0"/>
    <m/>
  </r>
  <r>
    <x v="6"/>
    <x v="1"/>
    <x v="4"/>
    <x v="0"/>
    <x v="0"/>
    <x v="7"/>
    <x v="2"/>
    <x v="131"/>
    <x v="0"/>
    <m/>
  </r>
  <r>
    <x v="6"/>
    <x v="1"/>
    <x v="4"/>
    <x v="0"/>
    <x v="0"/>
    <x v="1"/>
    <x v="7"/>
    <x v="34"/>
    <x v="29"/>
    <n v="84190"/>
  </r>
  <r>
    <x v="6"/>
    <x v="1"/>
    <x v="4"/>
    <x v="0"/>
    <x v="0"/>
    <x v="1"/>
    <x v="7"/>
    <x v="20"/>
    <x v="30"/>
    <n v="585561"/>
  </r>
  <r>
    <x v="6"/>
    <x v="1"/>
    <x v="4"/>
    <x v="0"/>
    <x v="0"/>
    <x v="1"/>
    <x v="7"/>
    <x v="20"/>
    <x v="29"/>
    <n v="105735"/>
  </r>
  <r>
    <x v="6"/>
    <x v="1"/>
    <x v="4"/>
    <x v="0"/>
    <x v="0"/>
    <x v="1"/>
    <x v="7"/>
    <x v="101"/>
    <x v="31"/>
    <n v="5000"/>
  </r>
  <r>
    <x v="6"/>
    <x v="1"/>
    <x v="4"/>
    <x v="0"/>
    <x v="0"/>
    <x v="1"/>
    <x v="7"/>
    <x v="55"/>
    <x v="0"/>
    <m/>
  </r>
  <r>
    <x v="6"/>
    <x v="1"/>
    <x v="4"/>
    <x v="0"/>
    <x v="0"/>
    <x v="1"/>
    <x v="8"/>
    <x v="22"/>
    <x v="29"/>
    <n v="169910"/>
  </r>
  <r>
    <x v="6"/>
    <x v="1"/>
    <x v="4"/>
    <x v="0"/>
    <x v="0"/>
    <x v="1"/>
    <x v="8"/>
    <x v="94"/>
    <x v="0"/>
    <m/>
  </r>
  <r>
    <x v="6"/>
    <x v="1"/>
    <x v="4"/>
    <x v="0"/>
    <x v="0"/>
    <x v="1"/>
    <x v="8"/>
    <x v="95"/>
    <x v="0"/>
    <m/>
  </r>
  <r>
    <x v="6"/>
    <x v="1"/>
    <x v="4"/>
    <x v="0"/>
    <x v="0"/>
    <x v="1"/>
    <x v="8"/>
    <x v="77"/>
    <x v="50"/>
    <n v="518006"/>
  </r>
  <r>
    <x v="6"/>
    <x v="1"/>
    <x v="4"/>
    <x v="0"/>
    <x v="0"/>
    <x v="1"/>
    <x v="8"/>
    <x v="4"/>
    <x v="32"/>
    <m/>
  </r>
  <r>
    <x v="6"/>
    <x v="1"/>
    <x v="4"/>
    <x v="0"/>
    <x v="0"/>
    <x v="1"/>
    <x v="8"/>
    <x v="4"/>
    <x v="31"/>
    <m/>
  </r>
  <r>
    <x v="6"/>
    <x v="1"/>
    <x v="4"/>
    <x v="0"/>
    <x v="0"/>
    <x v="1"/>
    <x v="8"/>
    <x v="4"/>
    <x v="33"/>
    <m/>
  </r>
  <r>
    <x v="6"/>
    <x v="1"/>
    <x v="4"/>
    <x v="0"/>
    <x v="0"/>
    <x v="1"/>
    <x v="8"/>
    <x v="4"/>
    <x v="11"/>
    <n v="3"/>
  </r>
  <r>
    <x v="6"/>
    <x v="1"/>
    <x v="4"/>
    <x v="0"/>
    <x v="0"/>
    <x v="1"/>
    <x v="8"/>
    <x v="4"/>
    <x v="51"/>
    <n v="336000"/>
  </r>
  <r>
    <x v="6"/>
    <x v="1"/>
    <x v="4"/>
    <x v="0"/>
    <x v="0"/>
    <x v="1"/>
    <x v="8"/>
    <x v="4"/>
    <x v="37"/>
    <n v="4"/>
  </r>
  <r>
    <x v="6"/>
    <x v="1"/>
    <x v="4"/>
    <x v="0"/>
    <x v="0"/>
    <x v="1"/>
    <x v="8"/>
    <x v="4"/>
    <x v="52"/>
    <n v="24000"/>
  </r>
  <r>
    <x v="6"/>
    <x v="1"/>
    <x v="4"/>
    <x v="0"/>
    <x v="0"/>
    <x v="1"/>
    <x v="8"/>
    <x v="4"/>
    <x v="53"/>
    <n v="48000"/>
  </r>
  <r>
    <x v="6"/>
    <x v="1"/>
    <x v="4"/>
    <x v="0"/>
    <x v="0"/>
    <x v="1"/>
    <x v="8"/>
    <x v="4"/>
    <x v="0"/>
    <m/>
  </r>
  <r>
    <x v="6"/>
    <x v="1"/>
    <x v="4"/>
    <x v="0"/>
    <x v="0"/>
    <x v="1"/>
    <x v="8"/>
    <x v="4"/>
    <x v="0"/>
    <m/>
  </r>
  <r>
    <x v="6"/>
    <x v="1"/>
    <x v="4"/>
    <x v="0"/>
    <x v="0"/>
    <x v="1"/>
    <x v="8"/>
    <x v="4"/>
    <x v="0"/>
    <m/>
  </r>
  <r>
    <x v="6"/>
    <x v="1"/>
    <x v="4"/>
    <x v="0"/>
    <x v="0"/>
    <x v="6"/>
    <x v="23"/>
    <x v="112"/>
    <x v="0"/>
    <m/>
  </r>
  <r>
    <x v="6"/>
    <x v="1"/>
    <x v="4"/>
    <x v="0"/>
    <x v="2"/>
    <x v="3"/>
    <x v="3"/>
    <x v="96"/>
    <x v="0"/>
    <n v="14215414.799495796"/>
  </r>
  <r>
    <x v="6"/>
    <x v="1"/>
    <x v="4"/>
    <x v="0"/>
    <x v="2"/>
    <x v="3"/>
    <x v="3"/>
    <x v="97"/>
    <x v="34"/>
    <m/>
  </r>
  <r>
    <x v="6"/>
    <x v="1"/>
    <x v="4"/>
    <x v="0"/>
    <x v="2"/>
    <x v="3"/>
    <x v="3"/>
    <x v="97"/>
    <x v="35"/>
    <m/>
  </r>
  <r>
    <x v="6"/>
    <x v="1"/>
    <x v="4"/>
    <x v="0"/>
    <x v="2"/>
    <x v="3"/>
    <x v="3"/>
    <x v="97"/>
    <x v="36"/>
    <m/>
  </r>
  <r>
    <x v="6"/>
    <x v="1"/>
    <x v="4"/>
    <x v="0"/>
    <x v="2"/>
    <x v="3"/>
    <x v="3"/>
    <x v="97"/>
    <x v="0"/>
    <m/>
  </r>
  <r>
    <x v="6"/>
    <x v="1"/>
    <x v="4"/>
    <x v="0"/>
    <x v="2"/>
    <x v="3"/>
    <x v="3"/>
    <x v="97"/>
    <x v="0"/>
    <m/>
  </r>
  <r>
    <x v="6"/>
    <x v="1"/>
    <x v="4"/>
    <x v="0"/>
    <x v="2"/>
    <x v="3"/>
    <x v="3"/>
    <x v="97"/>
    <x v="0"/>
    <m/>
  </r>
  <r>
    <x v="6"/>
    <x v="1"/>
    <x v="4"/>
    <x v="0"/>
    <x v="2"/>
    <x v="3"/>
    <x v="3"/>
    <x v="97"/>
    <x v="0"/>
    <m/>
  </r>
  <r>
    <x v="6"/>
    <x v="1"/>
    <x v="4"/>
    <x v="0"/>
    <x v="2"/>
    <x v="3"/>
    <x v="3"/>
    <x v="98"/>
    <x v="0"/>
    <m/>
  </r>
  <r>
    <x v="6"/>
    <x v="1"/>
    <x v="4"/>
    <x v="0"/>
    <x v="2"/>
    <x v="3"/>
    <x v="3"/>
    <x v="99"/>
    <x v="37"/>
    <m/>
  </r>
  <r>
    <x v="6"/>
    <x v="1"/>
    <x v="4"/>
    <x v="0"/>
    <x v="2"/>
    <x v="3"/>
    <x v="3"/>
    <x v="99"/>
    <x v="38"/>
    <m/>
  </r>
  <r>
    <x v="6"/>
    <x v="1"/>
    <x v="4"/>
    <x v="0"/>
    <x v="2"/>
    <x v="3"/>
    <x v="3"/>
    <x v="99"/>
    <x v="39"/>
    <m/>
  </r>
  <r>
    <x v="6"/>
    <x v="1"/>
    <x v="4"/>
    <x v="0"/>
    <x v="2"/>
    <x v="3"/>
    <x v="3"/>
    <x v="99"/>
    <x v="0"/>
    <m/>
  </r>
  <r>
    <x v="6"/>
    <x v="1"/>
    <x v="4"/>
    <x v="0"/>
    <x v="2"/>
    <x v="3"/>
    <x v="3"/>
    <x v="99"/>
    <x v="0"/>
    <m/>
  </r>
  <r>
    <x v="6"/>
    <x v="1"/>
    <x v="4"/>
    <x v="0"/>
    <x v="2"/>
    <x v="3"/>
    <x v="3"/>
    <x v="99"/>
    <x v="0"/>
    <m/>
  </r>
  <r>
    <x v="6"/>
    <x v="1"/>
    <x v="4"/>
    <x v="0"/>
    <x v="2"/>
    <x v="3"/>
    <x v="3"/>
    <x v="99"/>
    <x v="0"/>
    <m/>
  </r>
  <r>
    <x v="6"/>
    <x v="1"/>
    <x v="4"/>
    <x v="0"/>
    <x v="2"/>
    <x v="3"/>
    <x v="26"/>
    <x v="137"/>
    <x v="0"/>
    <m/>
  </r>
  <r>
    <x v="6"/>
    <x v="1"/>
    <x v="4"/>
    <x v="0"/>
    <x v="2"/>
    <x v="3"/>
    <x v="20"/>
    <x v="49"/>
    <x v="40"/>
    <m/>
  </r>
  <r>
    <x v="6"/>
    <x v="1"/>
    <x v="4"/>
    <x v="0"/>
    <x v="2"/>
    <x v="3"/>
    <x v="20"/>
    <x v="49"/>
    <x v="41"/>
    <m/>
  </r>
  <r>
    <x v="6"/>
    <x v="1"/>
    <x v="4"/>
    <x v="0"/>
    <x v="2"/>
    <x v="3"/>
    <x v="20"/>
    <x v="49"/>
    <x v="42"/>
    <m/>
  </r>
  <r>
    <x v="6"/>
    <x v="1"/>
    <x v="4"/>
    <x v="0"/>
    <x v="2"/>
    <x v="3"/>
    <x v="20"/>
    <x v="49"/>
    <x v="0"/>
    <m/>
  </r>
  <r>
    <x v="6"/>
    <x v="1"/>
    <x v="4"/>
    <x v="0"/>
    <x v="2"/>
    <x v="3"/>
    <x v="20"/>
    <x v="49"/>
    <x v="0"/>
    <m/>
  </r>
  <r>
    <x v="6"/>
    <x v="1"/>
    <x v="4"/>
    <x v="0"/>
    <x v="2"/>
    <x v="3"/>
    <x v="20"/>
    <x v="49"/>
    <x v="0"/>
    <m/>
  </r>
  <r>
    <x v="6"/>
    <x v="1"/>
    <x v="4"/>
    <x v="0"/>
    <x v="2"/>
    <x v="3"/>
    <x v="20"/>
    <x v="111"/>
    <x v="42"/>
    <m/>
  </r>
  <r>
    <x v="6"/>
    <x v="1"/>
    <x v="4"/>
    <x v="0"/>
    <x v="2"/>
    <x v="3"/>
    <x v="20"/>
    <x v="111"/>
    <x v="43"/>
    <m/>
  </r>
  <r>
    <x v="6"/>
    <x v="1"/>
    <x v="4"/>
    <x v="0"/>
    <x v="2"/>
    <x v="3"/>
    <x v="21"/>
    <x v="50"/>
    <x v="0"/>
    <m/>
  </r>
  <r>
    <x v="6"/>
    <x v="1"/>
    <x v="4"/>
    <x v="0"/>
    <x v="2"/>
    <x v="3"/>
    <x v="21"/>
    <x v="132"/>
    <x v="44"/>
    <m/>
  </r>
  <r>
    <x v="7"/>
    <x v="1"/>
    <x v="4"/>
    <x v="0"/>
    <x v="1"/>
    <x v="2"/>
    <x v="24"/>
    <x v="63"/>
    <x v="1"/>
    <n v="45647211.916134454"/>
  </r>
  <r>
    <x v="7"/>
    <x v="1"/>
    <x v="4"/>
    <x v="0"/>
    <x v="1"/>
    <x v="5"/>
    <x v="11"/>
    <x v="64"/>
    <x v="0"/>
    <m/>
  </r>
  <r>
    <x v="7"/>
    <x v="1"/>
    <x v="4"/>
    <x v="0"/>
    <x v="1"/>
    <x v="5"/>
    <x v="14"/>
    <x v="66"/>
    <x v="0"/>
    <m/>
  </r>
  <r>
    <x v="7"/>
    <x v="1"/>
    <x v="4"/>
    <x v="0"/>
    <x v="1"/>
    <x v="5"/>
    <x v="15"/>
    <x v="69"/>
    <x v="0"/>
    <m/>
  </r>
  <r>
    <x v="7"/>
    <x v="1"/>
    <x v="4"/>
    <x v="0"/>
    <x v="1"/>
    <x v="2"/>
    <x v="25"/>
    <x v="74"/>
    <x v="0"/>
    <m/>
  </r>
  <r>
    <x v="7"/>
    <x v="1"/>
    <x v="4"/>
    <x v="0"/>
    <x v="1"/>
    <x v="2"/>
    <x v="25"/>
    <x v="118"/>
    <x v="0"/>
    <m/>
  </r>
  <r>
    <x v="7"/>
    <x v="1"/>
    <x v="4"/>
    <x v="0"/>
    <x v="1"/>
    <x v="2"/>
    <x v="0"/>
    <x v="103"/>
    <x v="0"/>
    <m/>
  </r>
  <r>
    <x v="7"/>
    <x v="1"/>
    <x v="4"/>
    <x v="0"/>
    <x v="1"/>
    <x v="2"/>
    <x v="0"/>
    <x v="104"/>
    <x v="0"/>
    <m/>
  </r>
  <r>
    <x v="7"/>
    <x v="1"/>
    <x v="4"/>
    <x v="0"/>
    <x v="0"/>
    <x v="0"/>
    <x v="4"/>
    <x v="6"/>
    <x v="2"/>
    <n v="4200000"/>
  </r>
  <r>
    <x v="7"/>
    <x v="1"/>
    <x v="4"/>
    <x v="0"/>
    <x v="0"/>
    <x v="0"/>
    <x v="4"/>
    <x v="6"/>
    <x v="3"/>
    <n v="1500000"/>
  </r>
  <r>
    <x v="7"/>
    <x v="1"/>
    <x v="4"/>
    <x v="0"/>
    <x v="0"/>
    <x v="0"/>
    <x v="4"/>
    <x v="7"/>
    <x v="2"/>
    <n v="0"/>
  </r>
  <r>
    <x v="7"/>
    <x v="1"/>
    <x v="4"/>
    <x v="0"/>
    <x v="0"/>
    <x v="0"/>
    <x v="4"/>
    <x v="7"/>
    <x v="3"/>
    <n v="117172"/>
  </r>
  <r>
    <x v="7"/>
    <x v="1"/>
    <x v="4"/>
    <x v="0"/>
    <x v="0"/>
    <x v="0"/>
    <x v="4"/>
    <x v="8"/>
    <x v="2"/>
    <n v="350000"/>
  </r>
  <r>
    <x v="7"/>
    <x v="1"/>
    <x v="4"/>
    <x v="0"/>
    <x v="0"/>
    <x v="0"/>
    <x v="4"/>
    <x v="8"/>
    <x v="3"/>
    <n v="134764"/>
  </r>
  <r>
    <x v="7"/>
    <x v="1"/>
    <x v="4"/>
    <x v="0"/>
    <x v="0"/>
    <x v="0"/>
    <x v="4"/>
    <x v="9"/>
    <x v="2"/>
    <n v="42000"/>
  </r>
  <r>
    <x v="7"/>
    <x v="1"/>
    <x v="4"/>
    <x v="0"/>
    <x v="0"/>
    <x v="0"/>
    <x v="4"/>
    <x v="9"/>
    <x v="3"/>
    <n v="16172"/>
  </r>
  <r>
    <x v="7"/>
    <x v="1"/>
    <x v="4"/>
    <x v="0"/>
    <x v="0"/>
    <x v="0"/>
    <x v="4"/>
    <x v="10"/>
    <x v="2"/>
    <n v="350000"/>
  </r>
  <r>
    <x v="7"/>
    <x v="1"/>
    <x v="4"/>
    <x v="0"/>
    <x v="0"/>
    <x v="0"/>
    <x v="4"/>
    <x v="10"/>
    <x v="3"/>
    <n v="134764"/>
  </r>
  <r>
    <x v="7"/>
    <x v="1"/>
    <x v="4"/>
    <x v="0"/>
    <x v="0"/>
    <x v="0"/>
    <x v="4"/>
    <x v="11"/>
    <x v="2"/>
    <n v="175000"/>
  </r>
  <r>
    <x v="7"/>
    <x v="1"/>
    <x v="4"/>
    <x v="0"/>
    <x v="0"/>
    <x v="0"/>
    <x v="4"/>
    <x v="11"/>
    <x v="3"/>
    <n v="62500"/>
  </r>
  <r>
    <x v="7"/>
    <x v="1"/>
    <x v="4"/>
    <x v="0"/>
    <x v="0"/>
    <x v="0"/>
    <x v="4"/>
    <x v="12"/>
    <x v="2"/>
    <n v="2800000"/>
  </r>
  <r>
    <x v="7"/>
    <x v="1"/>
    <x v="4"/>
    <x v="0"/>
    <x v="0"/>
    <x v="0"/>
    <x v="4"/>
    <x v="134"/>
    <x v="0"/>
    <m/>
  </r>
  <r>
    <x v="7"/>
    <x v="1"/>
    <x v="4"/>
    <x v="0"/>
    <x v="0"/>
    <x v="0"/>
    <x v="4"/>
    <x v="56"/>
    <x v="4"/>
    <m/>
  </r>
  <r>
    <x v="7"/>
    <x v="1"/>
    <x v="4"/>
    <x v="0"/>
    <x v="0"/>
    <x v="0"/>
    <x v="4"/>
    <x v="13"/>
    <x v="5"/>
    <n v="29754"/>
  </r>
  <r>
    <x v="7"/>
    <x v="1"/>
    <x v="4"/>
    <x v="0"/>
    <x v="0"/>
    <x v="0"/>
    <x v="4"/>
    <x v="14"/>
    <x v="6"/>
    <n v="504000"/>
  </r>
  <r>
    <x v="7"/>
    <x v="1"/>
    <x v="4"/>
    <x v="0"/>
    <x v="0"/>
    <x v="0"/>
    <x v="4"/>
    <x v="14"/>
    <x v="7"/>
    <n v="180000"/>
  </r>
  <r>
    <x v="7"/>
    <x v="1"/>
    <x v="4"/>
    <x v="0"/>
    <x v="0"/>
    <x v="0"/>
    <x v="4"/>
    <x v="15"/>
    <x v="8"/>
    <n v="228000"/>
  </r>
  <r>
    <x v="7"/>
    <x v="1"/>
    <x v="4"/>
    <x v="0"/>
    <x v="0"/>
    <x v="0"/>
    <x v="4"/>
    <x v="113"/>
    <x v="0"/>
    <m/>
  </r>
  <r>
    <x v="7"/>
    <x v="1"/>
    <x v="4"/>
    <x v="0"/>
    <x v="0"/>
    <x v="0"/>
    <x v="9"/>
    <x v="114"/>
    <x v="9"/>
    <n v="908526"/>
  </r>
  <r>
    <x v="7"/>
    <x v="1"/>
    <x v="4"/>
    <x v="0"/>
    <x v="0"/>
    <x v="0"/>
    <x v="9"/>
    <x v="30"/>
    <x v="0"/>
    <m/>
  </r>
  <r>
    <x v="7"/>
    <x v="1"/>
    <x v="4"/>
    <x v="0"/>
    <x v="0"/>
    <x v="0"/>
    <x v="9"/>
    <x v="110"/>
    <x v="0"/>
    <m/>
  </r>
  <r>
    <x v="7"/>
    <x v="1"/>
    <x v="4"/>
    <x v="0"/>
    <x v="0"/>
    <x v="0"/>
    <x v="5"/>
    <x v="70"/>
    <x v="11"/>
    <n v="448"/>
  </r>
  <r>
    <x v="7"/>
    <x v="1"/>
    <x v="4"/>
    <x v="0"/>
    <x v="0"/>
    <x v="0"/>
    <x v="5"/>
    <x v="102"/>
    <x v="0"/>
    <m/>
  </r>
  <r>
    <x v="7"/>
    <x v="1"/>
    <x v="4"/>
    <x v="0"/>
    <x v="0"/>
    <x v="0"/>
    <x v="5"/>
    <x v="71"/>
    <x v="45"/>
    <n v="35800"/>
  </r>
  <r>
    <x v="7"/>
    <x v="1"/>
    <x v="4"/>
    <x v="0"/>
    <x v="0"/>
    <x v="0"/>
    <x v="5"/>
    <x v="78"/>
    <x v="0"/>
    <m/>
  </r>
  <r>
    <x v="7"/>
    <x v="1"/>
    <x v="4"/>
    <x v="0"/>
    <x v="0"/>
    <x v="0"/>
    <x v="6"/>
    <x v="17"/>
    <x v="12"/>
    <n v="800000"/>
  </r>
  <r>
    <x v="7"/>
    <x v="1"/>
    <x v="4"/>
    <x v="0"/>
    <x v="0"/>
    <x v="0"/>
    <x v="0"/>
    <x v="79"/>
    <x v="0"/>
    <m/>
  </r>
  <r>
    <x v="7"/>
    <x v="1"/>
    <x v="4"/>
    <x v="0"/>
    <x v="0"/>
    <x v="0"/>
    <x v="0"/>
    <x v="80"/>
    <x v="13"/>
    <n v="711975"/>
  </r>
  <r>
    <x v="7"/>
    <x v="1"/>
    <x v="4"/>
    <x v="0"/>
    <x v="0"/>
    <x v="0"/>
    <x v="0"/>
    <x v="80"/>
    <x v="14"/>
    <n v="236243"/>
  </r>
  <r>
    <x v="7"/>
    <x v="1"/>
    <x v="4"/>
    <x v="0"/>
    <x v="0"/>
    <x v="0"/>
    <x v="0"/>
    <x v="80"/>
    <x v="15"/>
    <n v="1000000"/>
  </r>
  <r>
    <x v="7"/>
    <x v="1"/>
    <x v="4"/>
    <x v="0"/>
    <x v="0"/>
    <x v="0"/>
    <x v="0"/>
    <x v="80"/>
    <x v="16"/>
    <n v="280300"/>
  </r>
  <r>
    <x v="7"/>
    <x v="1"/>
    <x v="4"/>
    <x v="0"/>
    <x v="0"/>
    <x v="0"/>
    <x v="0"/>
    <x v="80"/>
    <x v="54"/>
    <n v="421433"/>
  </r>
  <r>
    <x v="7"/>
    <x v="1"/>
    <x v="4"/>
    <x v="0"/>
    <x v="0"/>
    <x v="0"/>
    <x v="0"/>
    <x v="80"/>
    <x v="0"/>
    <m/>
  </r>
  <r>
    <x v="7"/>
    <x v="1"/>
    <x v="4"/>
    <x v="0"/>
    <x v="0"/>
    <x v="0"/>
    <x v="0"/>
    <x v="80"/>
    <x v="0"/>
    <m/>
  </r>
  <r>
    <x v="7"/>
    <x v="1"/>
    <x v="4"/>
    <x v="0"/>
    <x v="0"/>
    <x v="0"/>
    <x v="0"/>
    <x v="80"/>
    <x v="0"/>
    <m/>
  </r>
  <r>
    <x v="7"/>
    <x v="1"/>
    <x v="4"/>
    <x v="0"/>
    <x v="0"/>
    <x v="0"/>
    <x v="0"/>
    <x v="84"/>
    <x v="20"/>
    <n v="90000"/>
  </r>
  <r>
    <x v="7"/>
    <x v="1"/>
    <x v="4"/>
    <x v="0"/>
    <x v="0"/>
    <x v="0"/>
    <x v="0"/>
    <x v="107"/>
    <x v="17"/>
    <m/>
  </r>
  <r>
    <x v="7"/>
    <x v="1"/>
    <x v="4"/>
    <x v="0"/>
    <x v="0"/>
    <x v="0"/>
    <x v="0"/>
    <x v="115"/>
    <x v="0"/>
    <m/>
  </r>
  <r>
    <x v="7"/>
    <x v="1"/>
    <x v="4"/>
    <x v="0"/>
    <x v="0"/>
    <x v="0"/>
    <x v="0"/>
    <x v="138"/>
    <x v="11"/>
    <n v="144100"/>
  </r>
  <r>
    <x v="7"/>
    <x v="1"/>
    <x v="4"/>
    <x v="0"/>
    <x v="0"/>
    <x v="0"/>
    <x v="0"/>
    <x v="108"/>
    <x v="0"/>
    <m/>
  </r>
  <r>
    <x v="7"/>
    <x v="1"/>
    <x v="4"/>
    <x v="0"/>
    <x v="0"/>
    <x v="0"/>
    <x v="0"/>
    <x v="109"/>
    <x v="0"/>
    <m/>
  </r>
  <r>
    <x v="7"/>
    <x v="1"/>
    <x v="4"/>
    <x v="0"/>
    <x v="0"/>
    <x v="0"/>
    <x v="0"/>
    <x v="116"/>
    <x v="0"/>
    <m/>
  </r>
  <r>
    <x v="7"/>
    <x v="1"/>
    <x v="4"/>
    <x v="0"/>
    <x v="0"/>
    <x v="0"/>
    <x v="12"/>
    <x v="81"/>
    <x v="0"/>
    <m/>
  </r>
  <r>
    <x v="7"/>
    <x v="1"/>
    <x v="4"/>
    <x v="0"/>
    <x v="0"/>
    <x v="0"/>
    <x v="12"/>
    <x v="82"/>
    <x v="47"/>
    <n v="780000"/>
  </r>
  <r>
    <x v="7"/>
    <x v="1"/>
    <x v="4"/>
    <x v="0"/>
    <x v="0"/>
    <x v="0"/>
    <x v="12"/>
    <x v="83"/>
    <x v="0"/>
    <m/>
  </r>
  <r>
    <x v="7"/>
    <x v="1"/>
    <x v="4"/>
    <x v="0"/>
    <x v="0"/>
    <x v="0"/>
    <x v="12"/>
    <x v="84"/>
    <x v="47"/>
    <m/>
  </r>
  <r>
    <x v="7"/>
    <x v="1"/>
    <x v="4"/>
    <x v="0"/>
    <x v="0"/>
    <x v="0"/>
    <x v="19"/>
    <x v="100"/>
    <x v="55"/>
    <n v="280000"/>
  </r>
  <r>
    <x v="7"/>
    <x v="1"/>
    <x v="4"/>
    <x v="0"/>
    <x v="0"/>
    <x v="0"/>
    <x v="19"/>
    <x v="100"/>
    <x v="19"/>
    <m/>
  </r>
  <r>
    <x v="7"/>
    <x v="1"/>
    <x v="4"/>
    <x v="0"/>
    <x v="0"/>
    <x v="0"/>
    <x v="19"/>
    <x v="139"/>
    <x v="0"/>
    <m/>
  </r>
  <r>
    <x v="7"/>
    <x v="1"/>
    <x v="4"/>
    <x v="0"/>
    <x v="0"/>
    <x v="0"/>
    <x v="19"/>
    <x v="140"/>
    <x v="20"/>
    <m/>
  </r>
  <r>
    <x v="7"/>
    <x v="1"/>
    <x v="4"/>
    <x v="0"/>
    <x v="0"/>
    <x v="0"/>
    <x v="16"/>
    <x v="86"/>
    <x v="45"/>
    <n v="269000"/>
  </r>
  <r>
    <x v="7"/>
    <x v="1"/>
    <x v="4"/>
    <x v="0"/>
    <x v="0"/>
    <x v="0"/>
    <x v="16"/>
    <x v="117"/>
    <x v="56"/>
    <n v="285000"/>
  </r>
  <r>
    <x v="7"/>
    <x v="1"/>
    <x v="4"/>
    <x v="0"/>
    <x v="0"/>
    <x v="0"/>
    <x v="16"/>
    <x v="117"/>
    <x v="57"/>
    <n v="244000"/>
  </r>
  <r>
    <x v="7"/>
    <x v="1"/>
    <x v="4"/>
    <x v="0"/>
    <x v="0"/>
    <x v="0"/>
    <x v="22"/>
    <x v="105"/>
    <x v="0"/>
    <m/>
  </r>
  <r>
    <x v="7"/>
    <x v="1"/>
    <x v="4"/>
    <x v="0"/>
    <x v="0"/>
    <x v="0"/>
    <x v="2"/>
    <x v="87"/>
    <x v="21"/>
    <n v="302081"/>
  </r>
  <r>
    <x v="7"/>
    <x v="1"/>
    <x v="4"/>
    <x v="0"/>
    <x v="0"/>
    <x v="0"/>
    <x v="2"/>
    <x v="88"/>
    <x v="58"/>
    <n v="127500"/>
  </r>
  <r>
    <x v="7"/>
    <x v="1"/>
    <x v="4"/>
    <x v="0"/>
    <x v="0"/>
    <x v="0"/>
    <x v="2"/>
    <x v="89"/>
    <x v="59"/>
    <n v="200000"/>
  </r>
  <r>
    <x v="7"/>
    <x v="1"/>
    <x v="4"/>
    <x v="0"/>
    <x v="0"/>
    <x v="0"/>
    <x v="2"/>
    <x v="89"/>
    <x v="32"/>
    <n v="35378"/>
  </r>
  <r>
    <x v="7"/>
    <x v="1"/>
    <x v="4"/>
    <x v="0"/>
    <x v="0"/>
    <x v="0"/>
    <x v="2"/>
    <x v="90"/>
    <x v="23"/>
    <n v="178490"/>
  </r>
  <r>
    <x v="7"/>
    <x v="1"/>
    <x v="4"/>
    <x v="0"/>
    <x v="0"/>
    <x v="0"/>
    <x v="2"/>
    <x v="91"/>
    <x v="0"/>
    <m/>
  </r>
  <r>
    <x v="7"/>
    <x v="1"/>
    <x v="4"/>
    <x v="0"/>
    <x v="0"/>
    <x v="0"/>
    <x v="2"/>
    <x v="92"/>
    <x v="0"/>
    <m/>
  </r>
  <r>
    <x v="7"/>
    <x v="1"/>
    <x v="4"/>
    <x v="0"/>
    <x v="0"/>
    <x v="0"/>
    <x v="2"/>
    <x v="136"/>
    <x v="60"/>
    <n v="10000"/>
  </r>
  <r>
    <x v="7"/>
    <x v="1"/>
    <x v="4"/>
    <x v="0"/>
    <x v="0"/>
    <x v="0"/>
    <x v="2"/>
    <x v="136"/>
    <x v="28"/>
    <n v="574800"/>
  </r>
  <r>
    <x v="7"/>
    <x v="1"/>
    <x v="4"/>
    <x v="0"/>
    <x v="0"/>
    <x v="0"/>
    <x v="2"/>
    <x v="141"/>
    <x v="0"/>
    <m/>
  </r>
  <r>
    <x v="7"/>
    <x v="1"/>
    <x v="4"/>
    <x v="0"/>
    <x v="0"/>
    <x v="0"/>
    <x v="2"/>
    <x v="93"/>
    <x v="0"/>
    <m/>
  </r>
  <r>
    <x v="7"/>
    <x v="1"/>
    <x v="4"/>
    <x v="0"/>
    <x v="0"/>
    <x v="0"/>
    <x v="2"/>
    <x v="84"/>
    <x v="61"/>
    <n v="0.35"/>
  </r>
  <r>
    <x v="7"/>
    <x v="1"/>
    <x v="4"/>
    <x v="0"/>
    <x v="0"/>
    <x v="0"/>
    <x v="2"/>
    <x v="84"/>
    <x v="54"/>
    <n v="3.08"/>
  </r>
  <r>
    <x v="7"/>
    <x v="1"/>
    <x v="4"/>
    <x v="0"/>
    <x v="0"/>
    <x v="0"/>
    <x v="2"/>
    <x v="84"/>
    <x v="62"/>
    <n v="374.46"/>
  </r>
  <r>
    <x v="7"/>
    <x v="1"/>
    <x v="4"/>
    <x v="0"/>
    <x v="0"/>
    <x v="0"/>
    <x v="2"/>
    <x v="84"/>
    <x v="63"/>
    <n v="0.9"/>
  </r>
  <r>
    <x v="7"/>
    <x v="1"/>
    <x v="4"/>
    <x v="0"/>
    <x v="0"/>
    <x v="0"/>
    <x v="2"/>
    <x v="84"/>
    <x v="26"/>
    <n v="500.2"/>
  </r>
  <r>
    <x v="7"/>
    <x v="1"/>
    <x v="4"/>
    <x v="0"/>
    <x v="0"/>
    <x v="0"/>
    <x v="2"/>
    <x v="84"/>
    <x v="27"/>
    <n v="61"/>
  </r>
  <r>
    <x v="7"/>
    <x v="1"/>
    <x v="4"/>
    <x v="0"/>
    <x v="0"/>
    <x v="0"/>
    <x v="2"/>
    <x v="84"/>
    <x v="22"/>
    <n v="6924.46"/>
  </r>
  <r>
    <x v="7"/>
    <x v="1"/>
    <x v="4"/>
    <x v="0"/>
    <x v="0"/>
    <x v="0"/>
    <x v="2"/>
    <x v="84"/>
    <x v="64"/>
    <n v="0.36"/>
  </r>
  <r>
    <x v="7"/>
    <x v="1"/>
    <x v="4"/>
    <x v="0"/>
    <x v="0"/>
    <x v="0"/>
    <x v="2"/>
    <x v="84"/>
    <x v="65"/>
    <n v="0.01"/>
  </r>
  <r>
    <x v="7"/>
    <x v="1"/>
    <x v="4"/>
    <x v="0"/>
    <x v="0"/>
    <x v="7"/>
    <x v="4"/>
    <x v="119"/>
    <x v="28"/>
    <n v="2000000"/>
  </r>
  <r>
    <x v="7"/>
    <x v="1"/>
    <x v="4"/>
    <x v="0"/>
    <x v="0"/>
    <x v="7"/>
    <x v="4"/>
    <x v="120"/>
    <x v="28"/>
    <n v="117172"/>
  </r>
  <r>
    <x v="7"/>
    <x v="1"/>
    <x v="4"/>
    <x v="0"/>
    <x v="0"/>
    <x v="7"/>
    <x v="4"/>
    <x v="121"/>
    <x v="28"/>
    <n v="176431"/>
  </r>
  <r>
    <x v="7"/>
    <x v="1"/>
    <x v="4"/>
    <x v="0"/>
    <x v="0"/>
    <x v="7"/>
    <x v="4"/>
    <x v="122"/>
    <x v="28"/>
    <n v="21172"/>
  </r>
  <r>
    <x v="7"/>
    <x v="1"/>
    <x v="4"/>
    <x v="0"/>
    <x v="0"/>
    <x v="7"/>
    <x v="4"/>
    <x v="123"/>
    <x v="28"/>
    <n v="176431"/>
  </r>
  <r>
    <x v="7"/>
    <x v="1"/>
    <x v="4"/>
    <x v="0"/>
    <x v="0"/>
    <x v="7"/>
    <x v="4"/>
    <x v="124"/>
    <x v="28"/>
    <n v="83333"/>
  </r>
  <r>
    <x v="7"/>
    <x v="1"/>
    <x v="4"/>
    <x v="0"/>
    <x v="0"/>
    <x v="7"/>
    <x v="4"/>
    <x v="135"/>
    <x v="0"/>
    <m/>
  </r>
  <r>
    <x v="7"/>
    <x v="1"/>
    <x v="4"/>
    <x v="0"/>
    <x v="0"/>
    <x v="7"/>
    <x v="4"/>
    <x v="125"/>
    <x v="28"/>
    <n v="1000000"/>
  </r>
  <r>
    <x v="7"/>
    <x v="1"/>
    <x v="4"/>
    <x v="0"/>
    <x v="0"/>
    <x v="7"/>
    <x v="4"/>
    <x v="126"/>
    <x v="0"/>
    <m/>
  </r>
  <r>
    <x v="7"/>
    <x v="1"/>
    <x v="4"/>
    <x v="0"/>
    <x v="0"/>
    <x v="7"/>
    <x v="4"/>
    <x v="127"/>
    <x v="5"/>
    <n v="10440"/>
  </r>
  <r>
    <x v="7"/>
    <x v="1"/>
    <x v="4"/>
    <x v="0"/>
    <x v="0"/>
    <x v="7"/>
    <x v="4"/>
    <x v="128"/>
    <x v="6"/>
    <n v="240000"/>
  </r>
  <r>
    <x v="7"/>
    <x v="1"/>
    <x v="4"/>
    <x v="0"/>
    <x v="0"/>
    <x v="7"/>
    <x v="4"/>
    <x v="129"/>
    <x v="8"/>
    <n v="80000"/>
  </r>
  <r>
    <x v="7"/>
    <x v="1"/>
    <x v="4"/>
    <x v="0"/>
    <x v="0"/>
    <x v="7"/>
    <x v="4"/>
    <x v="130"/>
    <x v="0"/>
    <m/>
  </r>
  <r>
    <x v="7"/>
    <x v="1"/>
    <x v="4"/>
    <x v="0"/>
    <x v="0"/>
    <x v="7"/>
    <x v="2"/>
    <x v="131"/>
    <x v="0"/>
    <m/>
  </r>
  <r>
    <x v="7"/>
    <x v="1"/>
    <x v="4"/>
    <x v="0"/>
    <x v="0"/>
    <x v="1"/>
    <x v="7"/>
    <x v="34"/>
    <x v="29"/>
    <n v="84190"/>
  </r>
  <r>
    <x v="7"/>
    <x v="1"/>
    <x v="4"/>
    <x v="0"/>
    <x v="0"/>
    <x v="1"/>
    <x v="7"/>
    <x v="20"/>
    <x v="30"/>
    <n v="427253"/>
  </r>
  <r>
    <x v="7"/>
    <x v="1"/>
    <x v="4"/>
    <x v="0"/>
    <x v="0"/>
    <x v="1"/>
    <x v="7"/>
    <x v="20"/>
    <x v="29"/>
    <n v="108144"/>
  </r>
  <r>
    <x v="7"/>
    <x v="1"/>
    <x v="4"/>
    <x v="0"/>
    <x v="0"/>
    <x v="1"/>
    <x v="7"/>
    <x v="101"/>
    <x v="31"/>
    <m/>
  </r>
  <r>
    <x v="7"/>
    <x v="1"/>
    <x v="4"/>
    <x v="0"/>
    <x v="0"/>
    <x v="1"/>
    <x v="7"/>
    <x v="55"/>
    <x v="0"/>
    <m/>
  </r>
  <r>
    <x v="7"/>
    <x v="1"/>
    <x v="4"/>
    <x v="0"/>
    <x v="0"/>
    <x v="1"/>
    <x v="8"/>
    <x v="22"/>
    <x v="29"/>
    <n v="243732"/>
  </r>
  <r>
    <x v="7"/>
    <x v="1"/>
    <x v="4"/>
    <x v="0"/>
    <x v="0"/>
    <x v="1"/>
    <x v="8"/>
    <x v="94"/>
    <x v="0"/>
    <m/>
  </r>
  <r>
    <x v="7"/>
    <x v="1"/>
    <x v="4"/>
    <x v="0"/>
    <x v="0"/>
    <x v="1"/>
    <x v="8"/>
    <x v="95"/>
    <x v="0"/>
    <m/>
  </r>
  <r>
    <x v="7"/>
    <x v="1"/>
    <x v="4"/>
    <x v="0"/>
    <x v="0"/>
    <x v="1"/>
    <x v="8"/>
    <x v="77"/>
    <x v="50"/>
    <m/>
  </r>
  <r>
    <x v="7"/>
    <x v="1"/>
    <x v="4"/>
    <x v="0"/>
    <x v="0"/>
    <x v="1"/>
    <x v="8"/>
    <x v="4"/>
    <x v="66"/>
    <n v="59140"/>
  </r>
  <r>
    <x v="7"/>
    <x v="1"/>
    <x v="4"/>
    <x v="0"/>
    <x v="0"/>
    <x v="1"/>
    <x v="8"/>
    <x v="4"/>
    <x v="36"/>
    <n v="3415"/>
  </r>
  <r>
    <x v="7"/>
    <x v="1"/>
    <x v="4"/>
    <x v="0"/>
    <x v="0"/>
    <x v="1"/>
    <x v="8"/>
    <x v="4"/>
    <x v="57"/>
    <n v="54"/>
  </r>
  <r>
    <x v="7"/>
    <x v="1"/>
    <x v="4"/>
    <x v="0"/>
    <x v="0"/>
    <x v="1"/>
    <x v="8"/>
    <x v="4"/>
    <x v="11"/>
    <n v="3"/>
  </r>
  <r>
    <x v="7"/>
    <x v="1"/>
    <x v="4"/>
    <x v="0"/>
    <x v="0"/>
    <x v="1"/>
    <x v="8"/>
    <x v="4"/>
    <x v="51"/>
    <n v="185329"/>
  </r>
  <r>
    <x v="7"/>
    <x v="1"/>
    <x v="4"/>
    <x v="0"/>
    <x v="0"/>
    <x v="1"/>
    <x v="8"/>
    <x v="4"/>
    <x v="37"/>
    <m/>
  </r>
  <r>
    <x v="7"/>
    <x v="1"/>
    <x v="4"/>
    <x v="0"/>
    <x v="0"/>
    <x v="1"/>
    <x v="8"/>
    <x v="4"/>
    <x v="52"/>
    <m/>
  </r>
  <r>
    <x v="7"/>
    <x v="1"/>
    <x v="4"/>
    <x v="0"/>
    <x v="0"/>
    <x v="1"/>
    <x v="8"/>
    <x v="4"/>
    <x v="53"/>
    <m/>
  </r>
  <r>
    <x v="7"/>
    <x v="1"/>
    <x v="4"/>
    <x v="0"/>
    <x v="0"/>
    <x v="1"/>
    <x v="8"/>
    <x v="4"/>
    <x v="67"/>
    <n v="101611"/>
  </r>
  <r>
    <x v="7"/>
    <x v="1"/>
    <x v="4"/>
    <x v="0"/>
    <x v="0"/>
    <x v="1"/>
    <x v="8"/>
    <x v="4"/>
    <x v="68"/>
    <n v="240000"/>
  </r>
  <r>
    <x v="7"/>
    <x v="1"/>
    <x v="4"/>
    <x v="0"/>
    <x v="0"/>
    <x v="1"/>
    <x v="8"/>
    <x v="4"/>
    <x v="40"/>
    <n v="45500"/>
  </r>
  <r>
    <x v="7"/>
    <x v="1"/>
    <x v="4"/>
    <x v="0"/>
    <x v="0"/>
    <x v="6"/>
    <x v="23"/>
    <x v="112"/>
    <x v="0"/>
    <m/>
  </r>
  <r>
    <x v="7"/>
    <x v="1"/>
    <x v="4"/>
    <x v="0"/>
    <x v="2"/>
    <x v="3"/>
    <x v="3"/>
    <x v="96"/>
    <x v="0"/>
    <n v="13694163.574840335"/>
  </r>
  <r>
    <x v="7"/>
    <x v="1"/>
    <x v="4"/>
    <x v="0"/>
    <x v="2"/>
    <x v="3"/>
    <x v="3"/>
    <x v="97"/>
    <x v="34"/>
    <m/>
  </r>
  <r>
    <x v="7"/>
    <x v="1"/>
    <x v="4"/>
    <x v="0"/>
    <x v="2"/>
    <x v="3"/>
    <x v="3"/>
    <x v="97"/>
    <x v="35"/>
    <m/>
  </r>
  <r>
    <x v="7"/>
    <x v="1"/>
    <x v="4"/>
    <x v="0"/>
    <x v="2"/>
    <x v="3"/>
    <x v="3"/>
    <x v="97"/>
    <x v="36"/>
    <m/>
  </r>
  <r>
    <x v="7"/>
    <x v="1"/>
    <x v="4"/>
    <x v="0"/>
    <x v="2"/>
    <x v="3"/>
    <x v="3"/>
    <x v="97"/>
    <x v="0"/>
    <m/>
  </r>
  <r>
    <x v="7"/>
    <x v="1"/>
    <x v="4"/>
    <x v="0"/>
    <x v="2"/>
    <x v="3"/>
    <x v="3"/>
    <x v="97"/>
    <x v="0"/>
    <m/>
  </r>
  <r>
    <x v="7"/>
    <x v="1"/>
    <x v="4"/>
    <x v="0"/>
    <x v="2"/>
    <x v="3"/>
    <x v="3"/>
    <x v="97"/>
    <x v="0"/>
    <m/>
  </r>
  <r>
    <x v="7"/>
    <x v="1"/>
    <x v="4"/>
    <x v="0"/>
    <x v="2"/>
    <x v="3"/>
    <x v="3"/>
    <x v="97"/>
    <x v="0"/>
    <m/>
  </r>
  <r>
    <x v="7"/>
    <x v="1"/>
    <x v="4"/>
    <x v="0"/>
    <x v="2"/>
    <x v="3"/>
    <x v="3"/>
    <x v="98"/>
    <x v="0"/>
    <m/>
  </r>
  <r>
    <x v="7"/>
    <x v="1"/>
    <x v="4"/>
    <x v="0"/>
    <x v="2"/>
    <x v="3"/>
    <x v="3"/>
    <x v="99"/>
    <x v="37"/>
    <m/>
  </r>
  <r>
    <x v="7"/>
    <x v="1"/>
    <x v="4"/>
    <x v="0"/>
    <x v="2"/>
    <x v="3"/>
    <x v="3"/>
    <x v="99"/>
    <x v="38"/>
    <m/>
  </r>
  <r>
    <x v="7"/>
    <x v="1"/>
    <x v="4"/>
    <x v="0"/>
    <x v="2"/>
    <x v="3"/>
    <x v="3"/>
    <x v="99"/>
    <x v="39"/>
    <m/>
  </r>
  <r>
    <x v="7"/>
    <x v="1"/>
    <x v="4"/>
    <x v="0"/>
    <x v="2"/>
    <x v="3"/>
    <x v="3"/>
    <x v="99"/>
    <x v="69"/>
    <m/>
  </r>
  <r>
    <x v="7"/>
    <x v="1"/>
    <x v="4"/>
    <x v="0"/>
    <x v="2"/>
    <x v="3"/>
    <x v="3"/>
    <x v="99"/>
    <x v="70"/>
    <m/>
  </r>
  <r>
    <x v="7"/>
    <x v="1"/>
    <x v="4"/>
    <x v="0"/>
    <x v="2"/>
    <x v="3"/>
    <x v="3"/>
    <x v="99"/>
    <x v="0"/>
    <m/>
  </r>
  <r>
    <x v="7"/>
    <x v="1"/>
    <x v="4"/>
    <x v="0"/>
    <x v="2"/>
    <x v="3"/>
    <x v="3"/>
    <x v="99"/>
    <x v="0"/>
    <m/>
  </r>
  <r>
    <x v="7"/>
    <x v="1"/>
    <x v="4"/>
    <x v="0"/>
    <x v="2"/>
    <x v="3"/>
    <x v="26"/>
    <x v="137"/>
    <x v="0"/>
    <m/>
  </r>
  <r>
    <x v="7"/>
    <x v="1"/>
    <x v="4"/>
    <x v="0"/>
    <x v="2"/>
    <x v="3"/>
    <x v="20"/>
    <x v="49"/>
    <x v="40"/>
    <m/>
  </r>
  <r>
    <x v="7"/>
    <x v="1"/>
    <x v="4"/>
    <x v="0"/>
    <x v="2"/>
    <x v="3"/>
    <x v="20"/>
    <x v="49"/>
    <x v="41"/>
    <m/>
  </r>
  <r>
    <x v="7"/>
    <x v="1"/>
    <x v="4"/>
    <x v="0"/>
    <x v="2"/>
    <x v="3"/>
    <x v="20"/>
    <x v="49"/>
    <x v="42"/>
    <m/>
  </r>
  <r>
    <x v="7"/>
    <x v="1"/>
    <x v="4"/>
    <x v="0"/>
    <x v="2"/>
    <x v="3"/>
    <x v="20"/>
    <x v="49"/>
    <x v="0"/>
    <m/>
  </r>
  <r>
    <x v="7"/>
    <x v="1"/>
    <x v="4"/>
    <x v="0"/>
    <x v="2"/>
    <x v="3"/>
    <x v="20"/>
    <x v="49"/>
    <x v="0"/>
    <m/>
  </r>
  <r>
    <x v="7"/>
    <x v="1"/>
    <x v="4"/>
    <x v="0"/>
    <x v="2"/>
    <x v="3"/>
    <x v="20"/>
    <x v="49"/>
    <x v="0"/>
    <m/>
  </r>
  <r>
    <x v="7"/>
    <x v="1"/>
    <x v="4"/>
    <x v="0"/>
    <x v="2"/>
    <x v="3"/>
    <x v="20"/>
    <x v="111"/>
    <x v="42"/>
    <m/>
  </r>
  <r>
    <x v="7"/>
    <x v="1"/>
    <x v="4"/>
    <x v="0"/>
    <x v="2"/>
    <x v="3"/>
    <x v="20"/>
    <x v="111"/>
    <x v="43"/>
    <m/>
  </r>
  <r>
    <x v="7"/>
    <x v="1"/>
    <x v="4"/>
    <x v="0"/>
    <x v="2"/>
    <x v="3"/>
    <x v="21"/>
    <x v="50"/>
    <x v="0"/>
    <m/>
  </r>
  <r>
    <x v="7"/>
    <x v="1"/>
    <x v="4"/>
    <x v="0"/>
    <x v="2"/>
    <x v="3"/>
    <x v="21"/>
    <x v="132"/>
    <x v="44"/>
    <m/>
  </r>
  <r>
    <x v="8"/>
    <x v="1"/>
    <x v="4"/>
    <x v="0"/>
    <x v="1"/>
    <x v="2"/>
    <x v="24"/>
    <x v="63"/>
    <x v="1"/>
    <n v="50404093.7579832"/>
  </r>
  <r>
    <x v="8"/>
    <x v="1"/>
    <x v="4"/>
    <x v="0"/>
    <x v="1"/>
    <x v="5"/>
    <x v="11"/>
    <x v="64"/>
    <x v="0"/>
    <m/>
  </r>
  <r>
    <x v="8"/>
    <x v="1"/>
    <x v="4"/>
    <x v="0"/>
    <x v="1"/>
    <x v="5"/>
    <x v="14"/>
    <x v="66"/>
    <x v="0"/>
    <m/>
  </r>
  <r>
    <x v="8"/>
    <x v="1"/>
    <x v="4"/>
    <x v="0"/>
    <x v="1"/>
    <x v="5"/>
    <x v="15"/>
    <x v="69"/>
    <x v="0"/>
    <m/>
  </r>
  <r>
    <x v="8"/>
    <x v="1"/>
    <x v="4"/>
    <x v="0"/>
    <x v="1"/>
    <x v="2"/>
    <x v="25"/>
    <x v="74"/>
    <x v="0"/>
    <m/>
  </r>
  <r>
    <x v="8"/>
    <x v="1"/>
    <x v="4"/>
    <x v="0"/>
    <x v="1"/>
    <x v="2"/>
    <x v="25"/>
    <x v="118"/>
    <x v="0"/>
    <m/>
  </r>
  <r>
    <x v="8"/>
    <x v="1"/>
    <x v="4"/>
    <x v="0"/>
    <x v="1"/>
    <x v="2"/>
    <x v="0"/>
    <x v="103"/>
    <x v="0"/>
    <m/>
  </r>
  <r>
    <x v="8"/>
    <x v="1"/>
    <x v="4"/>
    <x v="0"/>
    <x v="1"/>
    <x v="2"/>
    <x v="0"/>
    <x v="104"/>
    <x v="0"/>
    <m/>
  </r>
  <r>
    <x v="8"/>
    <x v="1"/>
    <x v="4"/>
    <x v="0"/>
    <x v="0"/>
    <x v="0"/>
    <x v="4"/>
    <x v="6"/>
    <x v="2"/>
    <n v="5520000"/>
  </r>
  <r>
    <x v="8"/>
    <x v="1"/>
    <x v="4"/>
    <x v="0"/>
    <x v="0"/>
    <x v="0"/>
    <x v="4"/>
    <x v="6"/>
    <x v="3"/>
    <n v="1500000"/>
  </r>
  <r>
    <x v="8"/>
    <x v="1"/>
    <x v="4"/>
    <x v="0"/>
    <x v="0"/>
    <x v="0"/>
    <x v="4"/>
    <x v="7"/>
    <x v="2"/>
    <m/>
  </r>
  <r>
    <x v="8"/>
    <x v="1"/>
    <x v="4"/>
    <x v="0"/>
    <x v="0"/>
    <x v="0"/>
    <x v="4"/>
    <x v="7"/>
    <x v="3"/>
    <n v="117172"/>
  </r>
  <r>
    <x v="8"/>
    <x v="1"/>
    <x v="4"/>
    <x v="0"/>
    <x v="0"/>
    <x v="0"/>
    <x v="4"/>
    <x v="8"/>
    <x v="2"/>
    <n v="460000"/>
  </r>
  <r>
    <x v="8"/>
    <x v="1"/>
    <x v="4"/>
    <x v="0"/>
    <x v="0"/>
    <x v="0"/>
    <x v="4"/>
    <x v="8"/>
    <x v="3"/>
    <n v="134764"/>
  </r>
  <r>
    <x v="8"/>
    <x v="1"/>
    <x v="4"/>
    <x v="0"/>
    <x v="0"/>
    <x v="0"/>
    <x v="4"/>
    <x v="9"/>
    <x v="2"/>
    <n v="55200"/>
  </r>
  <r>
    <x v="8"/>
    <x v="1"/>
    <x v="4"/>
    <x v="0"/>
    <x v="0"/>
    <x v="0"/>
    <x v="4"/>
    <x v="9"/>
    <x v="3"/>
    <n v="16172"/>
  </r>
  <r>
    <x v="8"/>
    <x v="1"/>
    <x v="4"/>
    <x v="0"/>
    <x v="0"/>
    <x v="0"/>
    <x v="4"/>
    <x v="10"/>
    <x v="2"/>
    <n v="460000"/>
  </r>
  <r>
    <x v="8"/>
    <x v="1"/>
    <x v="4"/>
    <x v="0"/>
    <x v="0"/>
    <x v="0"/>
    <x v="4"/>
    <x v="10"/>
    <x v="3"/>
    <n v="134764"/>
  </r>
  <r>
    <x v="8"/>
    <x v="1"/>
    <x v="4"/>
    <x v="0"/>
    <x v="0"/>
    <x v="0"/>
    <x v="4"/>
    <x v="11"/>
    <x v="2"/>
    <n v="230000"/>
  </r>
  <r>
    <x v="8"/>
    <x v="1"/>
    <x v="4"/>
    <x v="0"/>
    <x v="0"/>
    <x v="0"/>
    <x v="4"/>
    <x v="11"/>
    <x v="3"/>
    <n v="62500"/>
  </r>
  <r>
    <x v="8"/>
    <x v="1"/>
    <x v="4"/>
    <x v="0"/>
    <x v="0"/>
    <x v="0"/>
    <x v="4"/>
    <x v="12"/>
    <x v="2"/>
    <n v="3680000"/>
  </r>
  <r>
    <x v="8"/>
    <x v="1"/>
    <x v="4"/>
    <x v="0"/>
    <x v="0"/>
    <x v="0"/>
    <x v="4"/>
    <x v="134"/>
    <x v="0"/>
    <m/>
  </r>
  <r>
    <x v="8"/>
    <x v="1"/>
    <x v="4"/>
    <x v="0"/>
    <x v="0"/>
    <x v="0"/>
    <x v="4"/>
    <x v="142"/>
    <x v="71"/>
    <n v="319160"/>
  </r>
  <r>
    <x v="8"/>
    <x v="1"/>
    <x v="4"/>
    <x v="0"/>
    <x v="0"/>
    <x v="0"/>
    <x v="4"/>
    <x v="56"/>
    <x v="4"/>
    <m/>
  </r>
  <r>
    <x v="8"/>
    <x v="1"/>
    <x v="4"/>
    <x v="0"/>
    <x v="0"/>
    <x v="0"/>
    <x v="4"/>
    <x v="13"/>
    <x v="5"/>
    <n v="36645"/>
  </r>
  <r>
    <x v="8"/>
    <x v="1"/>
    <x v="4"/>
    <x v="0"/>
    <x v="0"/>
    <x v="0"/>
    <x v="4"/>
    <x v="14"/>
    <x v="6"/>
    <n v="662400"/>
  </r>
  <r>
    <x v="8"/>
    <x v="1"/>
    <x v="4"/>
    <x v="0"/>
    <x v="0"/>
    <x v="0"/>
    <x v="4"/>
    <x v="14"/>
    <x v="7"/>
    <n v="180000"/>
  </r>
  <r>
    <x v="8"/>
    <x v="1"/>
    <x v="4"/>
    <x v="0"/>
    <x v="0"/>
    <x v="0"/>
    <x v="4"/>
    <x v="15"/>
    <x v="8"/>
    <n v="280800"/>
  </r>
  <r>
    <x v="8"/>
    <x v="1"/>
    <x v="4"/>
    <x v="0"/>
    <x v="0"/>
    <x v="0"/>
    <x v="4"/>
    <x v="113"/>
    <x v="0"/>
    <m/>
  </r>
  <r>
    <x v="8"/>
    <x v="1"/>
    <x v="4"/>
    <x v="0"/>
    <x v="0"/>
    <x v="0"/>
    <x v="9"/>
    <x v="114"/>
    <x v="9"/>
    <n v="908526"/>
  </r>
  <r>
    <x v="8"/>
    <x v="1"/>
    <x v="4"/>
    <x v="0"/>
    <x v="0"/>
    <x v="0"/>
    <x v="9"/>
    <x v="30"/>
    <x v="0"/>
    <m/>
  </r>
  <r>
    <x v="8"/>
    <x v="1"/>
    <x v="4"/>
    <x v="0"/>
    <x v="0"/>
    <x v="0"/>
    <x v="9"/>
    <x v="110"/>
    <x v="0"/>
    <m/>
  </r>
  <r>
    <x v="8"/>
    <x v="1"/>
    <x v="4"/>
    <x v="0"/>
    <x v="0"/>
    <x v="0"/>
    <x v="5"/>
    <x v="70"/>
    <x v="11"/>
    <n v="326"/>
  </r>
  <r>
    <x v="8"/>
    <x v="1"/>
    <x v="4"/>
    <x v="0"/>
    <x v="0"/>
    <x v="0"/>
    <x v="5"/>
    <x v="102"/>
    <x v="0"/>
    <m/>
  </r>
  <r>
    <x v="8"/>
    <x v="1"/>
    <x v="4"/>
    <x v="0"/>
    <x v="0"/>
    <x v="0"/>
    <x v="5"/>
    <x v="71"/>
    <x v="45"/>
    <n v="70400"/>
  </r>
  <r>
    <x v="8"/>
    <x v="1"/>
    <x v="4"/>
    <x v="0"/>
    <x v="0"/>
    <x v="0"/>
    <x v="5"/>
    <x v="78"/>
    <x v="0"/>
    <m/>
  </r>
  <r>
    <x v="8"/>
    <x v="1"/>
    <x v="4"/>
    <x v="0"/>
    <x v="0"/>
    <x v="0"/>
    <x v="6"/>
    <x v="17"/>
    <x v="12"/>
    <n v="800000"/>
  </r>
  <r>
    <x v="8"/>
    <x v="1"/>
    <x v="4"/>
    <x v="0"/>
    <x v="0"/>
    <x v="0"/>
    <x v="6"/>
    <x v="143"/>
    <x v="72"/>
    <n v="3250000"/>
  </r>
  <r>
    <x v="8"/>
    <x v="1"/>
    <x v="4"/>
    <x v="0"/>
    <x v="0"/>
    <x v="0"/>
    <x v="0"/>
    <x v="79"/>
    <x v="0"/>
    <m/>
  </r>
  <r>
    <x v="8"/>
    <x v="1"/>
    <x v="4"/>
    <x v="0"/>
    <x v="0"/>
    <x v="0"/>
    <x v="0"/>
    <x v="80"/>
    <x v="13"/>
    <m/>
  </r>
  <r>
    <x v="8"/>
    <x v="1"/>
    <x v="4"/>
    <x v="0"/>
    <x v="0"/>
    <x v="0"/>
    <x v="0"/>
    <x v="80"/>
    <x v="14"/>
    <n v="326257"/>
  </r>
  <r>
    <x v="8"/>
    <x v="1"/>
    <x v="4"/>
    <x v="0"/>
    <x v="0"/>
    <x v="0"/>
    <x v="0"/>
    <x v="80"/>
    <x v="15"/>
    <n v="1000000"/>
  </r>
  <r>
    <x v="8"/>
    <x v="1"/>
    <x v="4"/>
    <x v="0"/>
    <x v="0"/>
    <x v="0"/>
    <x v="0"/>
    <x v="80"/>
    <x v="16"/>
    <n v="365608"/>
  </r>
  <r>
    <x v="8"/>
    <x v="1"/>
    <x v="4"/>
    <x v="0"/>
    <x v="0"/>
    <x v="0"/>
    <x v="0"/>
    <x v="80"/>
    <x v="54"/>
    <m/>
  </r>
  <r>
    <x v="8"/>
    <x v="1"/>
    <x v="4"/>
    <x v="0"/>
    <x v="0"/>
    <x v="0"/>
    <x v="0"/>
    <x v="80"/>
    <x v="73"/>
    <n v="2722264"/>
  </r>
  <r>
    <x v="8"/>
    <x v="1"/>
    <x v="4"/>
    <x v="0"/>
    <x v="0"/>
    <x v="0"/>
    <x v="0"/>
    <x v="80"/>
    <x v="0"/>
    <m/>
  </r>
  <r>
    <x v="8"/>
    <x v="1"/>
    <x v="4"/>
    <x v="0"/>
    <x v="0"/>
    <x v="0"/>
    <x v="0"/>
    <x v="80"/>
    <x v="0"/>
    <m/>
  </r>
  <r>
    <x v="8"/>
    <x v="1"/>
    <x v="4"/>
    <x v="0"/>
    <x v="0"/>
    <x v="0"/>
    <x v="0"/>
    <x v="84"/>
    <x v="20"/>
    <m/>
  </r>
  <r>
    <x v="8"/>
    <x v="1"/>
    <x v="4"/>
    <x v="0"/>
    <x v="0"/>
    <x v="0"/>
    <x v="0"/>
    <x v="107"/>
    <x v="17"/>
    <m/>
  </r>
  <r>
    <x v="8"/>
    <x v="1"/>
    <x v="4"/>
    <x v="0"/>
    <x v="0"/>
    <x v="0"/>
    <x v="0"/>
    <x v="115"/>
    <x v="0"/>
    <m/>
  </r>
  <r>
    <x v="8"/>
    <x v="1"/>
    <x v="4"/>
    <x v="0"/>
    <x v="0"/>
    <x v="0"/>
    <x v="0"/>
    <x v="138"/>
    <x v="11"/>
    <n v="134058"/>
  </r>
  <r>
    <x v="8"/>
    <x v="1"/>
    <x v="4"/>
    <x v="0"/>
    <x v="0"/>
    <x v="0"/>
    <x v="0"/>
    <x v="108"/>
    <x v="0"/>
    <m/>
  </r>
  <r>
    <x v="8"/>
    <x v="1"/>
    <x v="4"/>
    <x v="0"/>
    <x v="0"/>
    <x v="0"/>
    <x v="0"/>
    <x v="109"/>
    <x v="0"/>
    <m/>
  </r>
  <r>
    <x v="8"/>
    <x v="1"/>
    <x v="4"/>
    <x v="0"/>
    <x v="0"/>
    <x v="0"/>
    <x v="0"/>
    <x v="116"/>
    <x v="0"/>
    <m/>
  </r>
  <r>
    <x v="8"/>
    <x v="1"/>
    <x v="4"/>
    <x v="0"/>
    <x v="0"/>
    <x v="0"/>
    <x v="0"/>
    <x v="79"/>
    <x v="40"/>
    <n v="46800"/>
  </r>
  <r>
    <x v="8"/>
    <x v="1"/>
    <x v="4"/>
    <x v="0"/>
    <x v="0"/>
    <x v="0"/>
    <x v="12"/>
    <x v="81"/>
    <x v="0"/>
    <m/>
  </r>
  <r>
    <x v="8"/>
    <x v="1"/>
    <x v="4"/>
    <x v="0"/>
    <x v="0"/>
    <x v="0"/>
    <x v="12"/>
    <x v="82"/>
    <x v="47"/>
    <m/>
  </r>
  <r>
    <x v="8"/>
    <x v="1"/>
    <x v="4"/>
    <x v="0"/>
    <x v="0"/>
    <x v="0"/>
    <x v="12"/>
    <x v="83"/>
    <x v="0"/>
    <m/>
  </r>
  <r>
    <x v="8"/>
    <x v="1"/>
    <x v="4"/>
    <x v="0"/>
    <x v="0"/>
    <x v="0"/>
    <x v="12"/>
    <x v="84"/>
    <x v="47"/>
    <m/>
  </r>
  <r>
    <x v="8"/>
    <x v="1"/>
    <x v="4"/>
    <x v="0"/>
    <x v="0"/>
    <x v="0"/>
    <x v="19"/>
    <x v="100"/>
    <x v="55"/>
    <m/>
  </r>
  <r>
    <x v="8"/>
    <x v="1"/>
    <x v="4"/>
    <x v="0"/>
    <x v="0"/>
    <x v="0"/>
    <x v="19"/>
    <x v="100"/>
    <x v="19"/>
    <m/>
  </r>
  <r>
    <x v="8"/>
    <x v="1"/>
    <x v="4"/>
    <x v="0"/>
    <x v="0"/>
    <x v="0"/>
    <x v="19"/>
    <x v="139"/>
    <x v="0"/>
    <m/>
  </r>
  <r>
    <x v="8"/>
    <x v="1"/>
    <x v="4"/>
    <x v="0"/>
    <x v="0"/>
    <x v="0"/>
    <x v="19"/>
    <x v="140"/>
    <x v="20"/>
    <m/>
  </r>
  <r>
    <x v="8"/>
    <x v="1"/>
    <x v="4"/>
    <x v="0"/>
    <x v="0"/>
    <x v="0"/>
    <x v="16"/>
    <x v="86"/>
    <x v="45"/>
    <n v="674400"/>
  </r>
  <r>
    <x v="8"/>
    <x v="1"/>
    <x v="4"/>
    <x v="0"/>
    <x v="0"/>
    <x v="0"/>
    <x v="16"/>
    <x v="117"/>
    <x v="56"/>
    <m/>
  </r>
  <r>
    <x v="8"/>
    <x v="1"/>
    <x v="4"/>
    <x v="0"/>
    <x v="0"/>
    <x v="0"/>
    <x v="16"/>
    <x v="117"/>
    <x v="57"/>
    <m/>
  </r>
  <r>
    <x v="8"/>
    <x v="1"/>
    <x v="4"/>
    <x v="0"/>
    <x v="0"/>
    <x v="0"/>
    <x v="22"/>
    <x v="105"/>
    <x v="0"/>
    <m/>
  </r>
  <r>
    <x v="8"/>
    <x v="1"/>
    <x v="4"/>
    <x v="0"/>
    <x v="0"/>
    <x v="0"/>
    <x v="2"/>
    <x v="87"/>
    <x v="21"/>
    <n v="341987"/>
  </r>
  <r>
    <x v="8"/>
    <x v="1"/>
    <x v="4"/>
    <x v="0"/>
    <x v="0"/>
    <x v="0"/>
    <x v="2"/>
    <x v="87"/>
    <x v="14"/>
    <n v="361504"/>
  </r>
  <r>
    <x v="8"/>
    <x v="1"/>
    <x v="4"/>
    <x v="0"/>
    <x v="0"/>
    <x v="0"/>
    <x v="2"/>
    <x v="88"/>
    <x v="58"/>
    <m/>
  </r>
  <r>
    <x v="8"/>
    <x v="1"/>
    <x v="4"/>
    <x v="0"/>
    <x v="0"/>
    <x v="0"/>
    <x v="2"/>
    <x v="89"/>
    <x v="59"/>
    <n v="380000"/>
  </r>
  <r>
    <x v="8"/>
    <x v="1"/>
    <x v="4"/>
    <x v="0"/>
    <x v="0"/>
    <x v="0"/>
    <x v="2"/>
    <x v="89"/>
    <x v="32"/>
    <m/>
  </r>
  <r>
    <x v="8"/>
    <x v="1"/>
    <x v="4"/>
    <x v="0"/>
    <x v="0"/>
    <x v="0"/>
    <x v="2"/>
    <x v="90"/>
    <x v="23"/>
    <n v="355016"/>
  </r>
  <r>
    <x v="8"/>
    <x v="1"/>
    <x v="4"/>
    <x v="0"/>
    <x v="0"/>
    <x v="0"/>
    <x v="2"/>
    <x v="91"/>
    <x v="0"/>
    <m/>
  </r>
  <r>
    <x v="8"/>
    <x v="1"/>
    <x v="4"/>
    <x v="0"/>
    <x v="0"/>
    <x v="0"/>
    <x v="2"/>
    <x v="92"/>
    <x v="0"/>
    <m/>
  </r>
  <r>
    <x v="8"/>
    <x v="1"/>
    <x v="4"/>
    <x v="0"/>
    <x v="0"/>
    <x v="0"/>
    <x v="2"/>
    <x v="136"/>
    <x v="60"/>
    <m/>
  </r>
  <r>
    <x v="8"/>
    <x v="1"/>
    <x v="4"/>
    <x v="0"/>
    <x v="0"/>
    <x v="0"/>
    <x v="2"/>
    <x v="136"/>
    <x v="28"/>
    <m/>
  </r>
  <r>
    <x v="8"/>
    <x v="1"/>
    <x v="4"/>
    <x v="0"/>
    <x v="0"/>
    <x v="0"/>
    <x v="2"/>
    <x v="141"/>
    <x v="0"/>
    <m/>
  </r>
  <r>
    <x v="8"/>
    <x v="1"/>
    <x v="4"/>
    <x v="0"/>
    <x v="0"/>
    <x v="0"/>
    <x v="2"/>
    <x v="93"/>
    <x v="0"/>
    <m/>
  </r>
  <r>
    <x v="8"/>
    <x v="1"/>
    <x v="4"/>
    <x v="0"/>
    <x v="0"/>
    <x v="0"/>
    <x v="2"/>
    <x v="84"/>
    <x v="74"/>
    <n v="100"/>
  </r>
  <r>
    <x v="8"/>
    <x v="1"/>
    <x v="4"/>
    <x v="0"/>
    <x v="0"/>
    <x v="0"/>
    <x v="2"/>
    <x v="84"/>
    <x v="54"/>
    <n v="5.91"/>
  </r>
  <r>
    <x v="8"/>
    <x v="1"/>
    <x v="4"/>
    <x v="0"/>
    <x v="0"/>
    <x v="0"/>
    <x v="2"/>
    <x v="84"/>
    <x v="62"/>
    <n v="0.52"/>
  </r>
  <r>
    <x v="8"/>
    <x v="1"/>
    <x v="4"/>
    <x v="0"/>
    <x v="0"/>
    <x v="0"/>
    <x v="2"/>
    <x v="84"/>
    <x v="75"/>
    <n v="0.5"/>
  </r>
  <r>
    <x v="8"/>
    <x v="1"/>
    <x v="4"/>
    <x v="0"/>
    <x v="0"/>
    <x v="0"/>
    <x v="2"/>
    <x v="84"/>
    <x v="26"/>
    <n v="249.88"/>
  </r>
  <r>
    <x v="8"/>
    <x v="1"/>
    <x v="4"/>
    <x v="0"/>
    <x v="0"/>
    <x v="0"/>
    <x v="2"/>
    <x v="84"/>
    <x v="76"/>
    <n v="0.1"/>
  </r>
  <r>
    <x v="8"/>
    <x v="1"/>
    <x v="4"/>
    <x v="0"/>
    <x v="0"/>
    <x v="0"/>
    <x v="2"/>
    <x v="84"/>
    <x v="22"/>
    <n v="428.22"/>
  </r>
  <r>
    <x v="8"/>
    <x v="1"/>
    <x v="4"/>
    <x v="0"/>
    <x v="0"/>
    <x v="0"/>
    <x v="2"/>
    <x v="84"/>
    <x v="64"/>
    <m/>
  </r>
  <r>
    <x v="8"/>
    <x v="1"/>
    <x v="4"/>
    <x v="0"/>
    <x v="0"/>
    <x v="0"/>
    <x v="2"/>
    <x v="84"/>
    <x v="65"/>
    <n v="500.04"/>
  </r>
  <r>
    <x v="8"/>
    <x v="1"/>
    <x v="4"/>
    <x v="0"/>
    <x v="0"/>
    <x v="7"/>
    <x v="4"/>
    <x v="119"/>
    <x v="28"/>
    <n v="2000000"/>
  </r>
  <r>
    <x v="8"/>
    <x v="1"/>
    <x v="4"/>
    <x v="0"/>
    <x v="0"/>
    <x v="7"/>
    <x v="4"/>
    <x v="120"/>
    <x v="28"/>
    <m/>
  </r>
  <r>
    <x v="8"/>
    <x v="1"/>
    <x v="4"/>
    <x v="0"/>
    <x v="0"/>
    <x v="7"/>
    <x v="4"/>
    <x v="121"/>
    <x v="28"/>
    <n v="374448"/>
  </r>
  <r>
    <x v="8"/>
    <x v="1"/>
    <x v="4"/>
    <x v="0"/>
    <x v="0"/>
    <x v="7"/>
    <x v="4"/>
    <x v="122"/>
    <x v="28"/>
    <n v="44934"/>
  </r>
  <r>
    <x v="8"/>
    <x v="1"/>
    <x v="4"/>
    <x v="0"/>
    <x v="0"/>
    <x v="7"/>
    <x v="4"/>
    <x v="123"/>
    <x v="28"/>
    <n v="374448"/>
  </r>
  <r>
    <x v="8"/>
    <x v="1"/>
    <x v="4"/>
    <x v="0"/>
    <x v="0"/>
    <x v="7"/>
    <x v="4"/>
    <x v="124"/>
    <x v="28"/>
    <n v="187224"/>
  </r>
  <r>
    <x v="8"/>
    <x v="1"/>
    <x v="4"/>
    <x v="0"/>
    <x v="0"/>
    <x v="7"/>
    <x v="4"/>
    <x v="135"/>
    <x v="0"/>
    <m/>
  </r>
  <r>
    <x v="8"/>
    <x v="1"/>
    <x v="4"/>
    <x v="0"/>
    <x v="0"/>
    <x v="7"/>
    <x v="4"/>
    <x v="125"/>
    <x v="28"/>
    <n v="1000000"/>
  </r>
  <r>
    <x v="8"/>
    <x v="1"/>
    <x v="4"/>
    <x v="0"/>
    <x v="0"/>
    <x v="7"/>
    <x v="4"/>
    <x v="144"/>
    <x v="28"/>
    <n v="2493373"/>
  </r>
  <r>
    <x v="8"/>
    <x v="1"/>
    <x v="4"/>
    <x v="0"/>
    <x v="0"/>
    <x v="7"/>
    <x v="4"/>
    <x v="126"/>
    <x v="0"/>
    <m/>
  </r>
  <r>
    <x v="8"/>
    <x v="1"/>
    <x v="4"/>
    <x v="0"/>
    <x v="0"/>
    <x v="7"/>
    <x v="4"/>
    <x v="127"/>
    <x v="5"/>
    <n v="23455"/>
  </r>
  <r>
    <x v="8"/>
    <x v="1"/>
    <x v="4"/>
    <x v="0"/>
    <x v="0"/>
    <x v="7"/>
    <x v="4"/>
    <x v="128"/>
    <x v="6"/>
    <n v="539204"/>
  </r>
  <r>
    <x v="8"/>
    <x v="1"/>
    <x v="4"/>
    <x v="0"/>
    <x v="0"/>
    <x v="7"/>
    <x v="4"/>
    <x v="129"/>
    <x v="77"/>
    <n v="179735"/>
  </r>
  <r>
    <x v="8"/>
    <x v="1"/>
    <x v="4"/>
    <x v="0"/>
    <x v="0"/>
    <x v="7"/>
    <x v="4"/>
    <x v="130"/>
    <x v="0"/>
    <m/>
  </r>
  <r>
    <x v="8"/>
    <x v="1"/>
    <x v="4"/>
    <x v="0"/>
    <x v="0"/>
    <x v="7"/>
    <x v="2"/>
    <x v="131"/>
    <x v="0"/>
    <m/>
  </r>
  <r>
    <x v="8"/>
    <x v="1"/>
    <x v="4"/>
    <x v="0"/>
    <x v="0"/>
    <x v="1"/>
    <x v="7"/>
    <x v="34"/>
    <x v="29"/>
    <n v="84190"/>
  </r>
  <r>
    <x v="8"/>
    <x v="1"/>
    <x v="4"/>
    <x v="0"/>
    <x v="0"/>
    <x v="1"/>
    <x v="7"/>
    <x v="20"/>
    <x v="30"/>
    <n v="509089"/>
  </r>
  <r>
    <x v="8"/>
    <x v="1"/>
    <x v="4"/>
    <x v="0"/>
    <x v="0"/>
    <x v="1"/>
    <x v="7"/>
    <x v="20"/>
    <x v="29"/>
    <n v="105780"/>
  </r>
  <r>
    <x v="8"/>
    <x v="1"/>
    <x v="4"/>
    <x v="0"/>
    <x v="0"/>
    <x v="1"/>
    <x v="7"/>
    <x v="101"/>
    <x v="31"/>
    <m/>
  </r>
  <r>
    <x v="8"/>
    <x v="1"/>
    <x v="4"/>
    <x v="0"/>
    <x v="0"/>
    <x v="1"/>
    <x v="7"/>
    <x v="55"/>
    <x v="0"/>
    <m/>
  </r>
  <r>
    <x v="8"/>
    <x v="1"/>
    <x v="4"/>
    <x v="0"/>
    <x v="0"/>
    <x v="1"/>
    <x v="8"/>
    <x v="22"/>
    <x v="29"/>
    <n v="207200"/>
  </r>
  <r>
    <x v="8"/>
    <x v="1"/>
    <x v="4"/>
    <x v="0"/>
    <x v="0"/>
    <x v="1"/>
    <x v="8"/>
    <x v="94"/>
    <x v="0"/>
    <m/>
  </r>
  <r>
    <x v="8"/>
    <x v="1"/>
    <x v="4"/>
    <x v="0"/>
    <x v="0"/>
    <x v="1"/>
    <x v="8"/>
    <x v="95"/>
    <x v="0"/>
    <m/>
  </r>
  <r>
    <x v="8"/>
    <x v="1"/>
    <x v="4"/>
    <x v="0"/>
    <x v="0"/>
    <x v="1"/>
    <x v="8"/>
    <x v="77"/>
    <x v="50"/>
    <m/>
  </r>
  <r>
    <x v="8"/>
    <x v="1"/>
    <x v="4"/>
    <x v="0"/>
    <x v="0"/>
    <x v="1"/>
    <x v="8"/>
    <x v="4"/>
    <x v="66"/>
    <m/>
  </r>
  <r>
    <x v="8"/>
    <x v="1"/>
    <x v="4"/>
    <x v="0"/>
    <x v="0"/>
    <x v="1"/>
    <x v="8"/>
    <x v="4"/>
    <x v="36"/>
    <m/>
  </r>
  <r>
    <x v="8"/>
    <x v="1"/>
    <x v="4"/>
    <x v="0"/>
    <x v="0"/>
    <x v="1"/>
    <x v="8"/>
    <x v="4"/>
    <x v="57"/>
    <m/>
  </r>
  <r>
    <x v="8"/>
    <x v="1"/>
    <x v="4"/>
    <x v="0"/>
    <x v="0"/>
    <x v="1"/>
    <x v="8"/>
    <x v="4"/>
    <x v="11"/>
    <m/>
  </r>
  <r>
    <x v="8"/>
    <x v="1"/>
    <x v="4"/>
    <x v="0"/>
    <x v="0"/>
    <x v="1"/>
    <x v="8"/>
    <x v="4"/>
    <x v="78"/>
    <n v="323600"/>
  </r>
  <r>
    <x v="8"/>
    <x v="1"/>
    <x v="4"/>
    <x v="0"/>
    <x v="0"/>
    <x v="1"/>
    <x v="8"/>
    <x v="4"/>
    <x v="79"/>
    <n v="32300"/>
  </r>
  <r>
    <x v="8"/>
    <x v="1"/>
    <x v="4"/>
    <x v="0"/>
    <x v="0"/>
    <x v="1"/>
    <x v="8"/>
    <x v="4"/>
    <x v="80"/>
    <n v="936972.99"/>
  </r>
  <r>
    <x v="8"/>
    <x v="1"/>
    <x v="4"/>
    <x v="0"/>
    <x v="0"/>
    <x v="1"/>
    <x v="8"/>
    <x v="4"/>
    <x v="81"/>
    <n v="144870"/>
  </r>
  <r>
    <x v="8"/>
    <x v="1"/>
    <x v="4"/>
    <x v="0"/>
    <x v="0"/>
    <x v="1"/>
    <x v="8"/>
    <x v="4"/>
    <x v="82"/>
    <n v="232700"/>
  </r>
  <r>
    <x v="8"/>
    <x v="1"/>
    <x v="4"/>
    <x v="0"/>
    <x v="0"/>
    <x v="1"/>
    <x v="8"/>
    <x v="4"/>
    <x v="68"/>
    <n v="120000"/>
  </r>
  <r>
    <x v="8"/>
    <x v="1"/>
    <x v="4"/>
    <x v="0"/>
    <x v="0"/>
    <x v="1"/>
    <x v="8"/>
    <x v="4"/>
    <x v="32"/>
    <n v="21100"/>
  </r>
  <r>
    <x v="8"/>
    <x v="1"/>
    <x v="4"/>
    <x v="0"/>
    <x v="0"/>
    <x v="6"/>
    <x v="23"/>
    <x v="112"/>
    <x v="0"/>
    <m/>
  </r>
  <r>
    <x v="8"/>
    <x v="1"/>
    <x v="4"/>
    <x v="0"/>
    <x v="2"/>
    <x v="3"/>
    <x v="3"/>
    <x v="96"/>
    <x v="0"/>
    <n v="15121228.127394959"/>
  </r>
  <r>
    <x v="8"/>
    <x v="1"/>
    <x v="4"/>
    <x v="0"/>
    <x v="2"/>
    <x v="3"/>
    <x v="3"/>
    <x v="97"/>
    <x v="34"/>
    <m/>
  </r>
  <r>
    <x v="8"/>
    <x v="1"/>
    <x v="4"/>
    <x v="0"/>
    <x v="2"/>
    <x v="3"/>
    <x v="3"/>
    <x v="97"/>
    <x v="35"/>
    <m/>
  </r>
  <r>
    <x v="8"/>
    <x v="1"/>
    <x v="4"/>
    <x v="0"/>
    <x v="2"/>
    <x v="3"/>
    <x v="3"/>
    <x v="97"/>
    <x v="36"/>
    <m/>
  </r>
  <r>
    <x v="8"/>
    <x v="1"/>
    <x v="4"/>
    <x v="0"/>
    <x v="2"/>
    <x v="3"/>
    <x v="3"/>
    <x v="97"/>
    <x v="0"/>
    <m/>
  </r>
  <r>
    <x v="8"/>
    <x v="1"/>
    <x v="4"/>
    <x v="0"/>
    <x v="2"/>
    <x v="3"/>
    <x v="3"/>
    <x v="97"/>
    <x v="0"/>
    <m/>
  </r>
  <r>
    <x v="8"/>
    <x v="1"/>
    <x v="4"/>
    <x v="0"/>
    <x v="2"/>
    <x v="3"/>
    <x v="3"/>
    <x v="97"/>
    <x v="0"/>
    <m/>
  </r>
  <r>
    <x v="8"/>
    <x v="1"/>
    <x v="4"/>
    <x v="0"/>
    <x v="2"/>
    <x v="3"/>
    <x v="3"/>
    <x v="97"/>
    <x v="0"/>
    <m/>
  </r>
  <r>
    <x v="8"/>
    <x v="1"/>
    <x v="4"/>
    <x v="0"/>
    <x v="2"/>
    <x v="3"/>
    <x v="3"/>
    <x v="98"/>
    <x v="0"/>
    <m/>
  </r>
  <r>
    <x v="8"/>
    <x v="1"/>
    <x v="4"/>
    <x v="0"/>
    <x v="2"/>
    <x v="3"/>
    <x v="3"/>
    <x v="99"/>
    <x v="37"/>
    <m/>
  </r>
  <r>
    <x v="8"/>
    <x v="1"/>
    <x v="4"/>
    <x v="0"/>
    <x v="2"/>
    <x v="3"/>
    <x v="3"/>
    <x v="99"/>
    <x v="38"/>
    <m/>
  </r>
  <r>
    <x v="8"/>
    <x v="1"/>
    <x v="4"/>
    <x v="0"/>
    <x v="2"/>
    <x v="3"/>
    <x v="3"/>
    <x v="99"/>
    <x v="39"/>
    <m/>
  </r>
  <r>
    <x v="8"/>
    <x v="1"/>
    <x v="4"/>
    <x v="0"/>
    <x v="2"/>
    <x v="3"/>
    <x v="3"/>
    <x v="99"/>
    <x v="69"/>
    <m/>
  </r>
  <r>
    <x v="8"/>
    <x v="1"/>
    <x v="4"/>
    <x v="0"/>
    <x v="2"/>
    <x v="3"/>
    <x v="3"/>
    <x v="99"/>
    <x v="70"/>
    <m/>
  </r>
  <r>
    <x v="8"/>
    <x v="1"/>
    <x v="4"/>
    <x v="0"/>
    <x v="2"/>
    <x v="3"/>
    <x v="3"/>
    <x v="99"/>
    <x v="83"/>
    <m/>
  </r>
  <r>
    <x v="8"/>
    <x v="1"/>
    <x v="4"/>
    <x v="0"/>
    <x v="2"/>
    <x v="3"/>
    <x v="3"/>
    <x v="99"/>
    <x v="41"/>
    <m/>
  </r>
  <r>
    <x v="8"/>
    <x v="1"/>
    <x v="4"/>
    <x v="0"/>
    <x v="2"/>
    <x v="3"/>
    <x v="26"/>
    <x v="137"/>
    <x v="0"/>
    <m/>
  </r>
  <r>
    <x v="8"/>
    <x v="1"/>
    <x v="4"/>
    <x v="0"/>
    <x v="2"/>
    <x v="3"/>
    <x v="20"/>
    <x v="49"/>
    <x v="40"/>
    <m/>
  </r>
  <r>
    <x v="8"/>
    <x v="1"/>
    <x v="4"/>
    <x v="0"/>
    <x v="2"/>
    <x v="3"/>
    <x v="20"/>
    <x v="49"/>
    <x v="41"/>
    <m/>
  </r>
  <r>
    <x v="8"/>
    <x v="1"/>
    <x v="4"/>
    <x v="0"/>
    <x v="2"/>
    <x v="3"/>
    <x v="20"/>
    <x v="49"/>
    <x v="42"/>
    <m/>
  </r>
  <r>
    <x v="8"/>
    <x v="1"/>
    <x v="4"/>
    <x v="0"/>
    <x v="2"/>
    <x v="3"/>
    <x v="20"/>
    <x v="49"/>
    <x v="83"/>
    <m/>
  </r>
  <r>
    <x v="8"/>
    <x v="1"/>
    <x v="4"/>
    <x v="0"/>
    <x v="2"/>
    <x v="3"/>
    <x v="20"/>
    <x v="49"/>
    <x v="0"/>
    <m/>
  </r>
  <r>
    <x v="8"/>
    <x v="1"/>
    <x v="4"/>
    <x v="0"/>
    <x v="2"/>
    <x v="3"/>
    <x v="20"/>
    <x v="49"/>
    <x v="0"/>
    <m/>
  </r>
  <r>
    <x v="8"/>
    <x v="1"/>
    <x v="4"/>
    <x v="0"/>
    <x v="2"/>
    <x v="3"/>
    <x v="20"/>
    <x v="111"/>
    <x v="42"/>
    <m/>
  </r>
  <r>
    <x v="8"/>
    <x v="1"/>
    <x v="4"/>
    <x v="0"/>
    <x v="2"/>
    <x v="3"/>
    <x v="20"/>
    <x v="111"/>
    <x v="83"/>
    <m/>
  </r>
  <r>
    <x v="8"/>
    <x v="1"/>
    <x v="4"/>
    <x v="0"/>
    <x v="2"/>
    <x v="3"/>
    <x v="20"/>
    <x v="111"/>
    <x v="43"/>
    <m/>
  </r>
  <r>
    <x v="8"/>
    <x v="1"/>
    <x v="4"/>
    <x v="0"/>
    <x v="2"/>
    <x v="3"/>
    <x v="21"/>
    <x v="50"/>
    <x v="0"/>
    <m/>
  </r>
  <r>
    <x v="8"/>
    <x v="1"/>
    <x v="4"/>
    <x v="0"/>
    <x v="2"/>
    <x v="3"/>
    <x v="21"/>
    <x v="132"/>
    <x v="44"/>
    <m/>
  </r>
  <r>
    <x v="9"/>
    <x v="1"/>
    <x v="4"/>
    <x v="0"/>
    <x v="1"/>
    <x v="2"/>
    <x v="24"/>
    <x v="63"/>
    <x v="1"/>
    <n v="51974360.569075629"/>
  </r>
  <r>
    <x v="9"/>
    <x v="1"/>
    <x v="4"/>
    <x v="0"/>
    <x v="1"/>
    <x v="5"/>
    <x v="11"/>
    <x v="64"/>
    <x v="0"/>
    <m/>
  </r>
  <r>
    <x v="9"/>
    <x v="1"/>
    <x v="4"/>
    <x v="0"/>
    <x v="1"/>
    <x v="5"/>
    <x v="14"/>
    <x v="66"/>
    <x v="0"/>
    <m/>
  </r>
  <r>
    <x v="9"/>
    <x v="1"/>
    <x v="4"/>
    <x v="0"/>
    <x v="1"/>
    <x v="5"/>
    <x v="15"/>
    <x v="69"/>
    <x v="0"/>
    <m/>
  </r>
  <r>
    <x v="9"/>
    <x v="1"/>
    <x v="4"/>
    <x v="0"/>
    <x v="1"/>
    <x v="2"/>
    <x v="25"/>
    <x v="74"/>
    <x v="0"/>
    <m/>
  </r>
  <r>
    <x v="9"/>
    <x v="1"/>
    <x v="4"/>
    <x v="0"/>
    <x v="1"/>
    <x v="2"/>
    <x v="25"/>
    <x v="118"/>
    <x v="0"/>
    <m/>
  </r>
  <r>
    <x v="9"/>
    <x v="1"/>
    <x v="4"/>
    <x v="0"/>
    <x v="1"/>
    <x v="2"/>
    <x v="0"/>
    <x v="103"/>
    <x v="0"/>
    <m/>
  </r>
  <r>
    <x v="9"/>
    <x v="1"/>
    <x v="4"/>
    <x v="0"/>
    <x v="1"/>
    <x v="2"/>
    <x v="0"/>
    <x v="104"/>
    <x v="0"/>
    <m/>
  </r>
  <r>
    <x v="9"/>
    <x v="1"/>
    <x v="4"/>
    <x v="0"/>
    <x v="0"/>
    <x v="0"/>
    <x v="4"/>
    <x v="6"/>
    <x v="2"/>
    <n v="5520000"/>
  </r>
  <r>
    <x v="9"/>
    <x v="1"/>
    <x v="4"/>
    <x v="0"/>
    <x v="0"/>
    <x v="0"/>
    <x v="4"/>
    <x v="6"/>
    <x v="3"/>
    <n v="1750000"/>
  </r>
  <r>
    <x v="9"/>
    <x v="1"/>
    <x v="4"/>
    <x v="0"/>
    <x v="0"/>
    <x v="0"/>
    <x v="4"/>
    <x v="7"/>
    <x v="2"/>
    <m/>
  </r>
  <r>
    <x v="9"/>
    <x v="1"/>
    <x v="4"/>
    <x v="0"/>
    <x v="0"/>
    <x v="0"/>
    <x v="4"/>
    <x v="7"/>
    <x v="3"/>
    <n v="117172"/>
  </r>
  <r>
    <x v="9"/>
    <x v="1"/>
    <x v="4"/>
    <x v="0"/>
    <x v="0"/>
    <x v="0"/>
    <x v="4"/>
    <x v="8"/>
    <x v="2"/>
    <n v="460000"/>
  </r>
  <r>
    <x v="9"/>
    <x v="1"/>
    <x v="4"/>
    <x v="0"/>
    <x v="0"/>
    <x v="0"/>
    <x v="4"/>
    <x v="8"/>
    <x v="3"/>
    <n v="155598"/>
  </r>
  <r>
    <x v="9"/>
    <x v="1"/>
    <x v="4"/>
    <x v="0"/>
    <x v="0"/>
    <x v="0"/>
    <x v="4"/>
    <x v="9"/>
    <x v="2"/>
    <n v="55200"/>
  </r>
  <r>
    <x v="9"/>
    <x v="1"/>
    <x v="4"/>
    <x v="0"/>
    <x v="0"/>
    <x v="0"/>
    <x v="4"/>
    <x v="9"/>
    <x v="3"/>
    <n v="18672"/>
  </r>
  <r>
    <x v="9"/>
    <x v="1"/>
    <x v="4"/>
    <x v="0"/>
    <x v="0"/>
    <x v="0"/>
    <x v="4"/>
    <x v="10"/>
    <x v="2"/>
    <n v="460000"/>
  </r>
  <r>
    <x v="9"/>
    <x v="1"/>
    <x v="4"/>
    <x v="0"/>
    <x v="0"/>
    <x v="0"/>
    <x v="4"/>
    <x v="10"/>
    <x v="3"/>
    <n v="155598"/>
  </r>
  <r>
    <x v="9"/>
    <x v="1"/>
    <x v="4"/>
    <x v="0"/>
    <x v="0"/>
    <x v="0"/>
    <x v="4"/>
    <x v="11"/>
    <x v="2"/>
    <n v="230000"/>
  </r>
  <r>
    <x v="9"/>
    <x v="1"/>
    <x v="4"/>
    <x v="0"/>
    <x v="0"/>
    <x v="0"/>
    <x v="4"/>
    <x v="11"/>
    <x v="3"/>
    <n v="72916"/>
  </r>
  <r>
    <x v="9"/>
    <x v="1"/>
    <x v="4"/>
    <x v="0"/>
    <x v="0"/>
    <x v="0"/>
    <x v="4"/>
    <x v="12"/>
    <x v="2"/>
    <n v="3680000"/>
  </r>
  <r>
    <x v="9"/>
    <x v="1"/>
    <x v="4"/>
    <x v="0"/>
    <x v="0"/>
    <x v="0"/>
    <x v="4"/>
    <x v="134"/>
    <x v="0"/>
    <m/>
  </r>
  <r>
    <x v="9"/>
    <x v="1"/>
    <x v="4"/>
    <x v="0"/>
    <x v="0"/>
    <x v="0"/>
    <x v="4"/>
    <x v="142"/>
    <x v="71"/>
    <m/>
  </r>
  <r>
    <x v="9"/>
    <x v="1"/>
    <x v="4"/>
    <x v="0"/>
    <x v="0"/>
    <x v="0"/>
    <x v="4"/>
    <x v="56"/>
    <x v="4"/>
    <m/>
  </r>
  <r>
    <x v="9"/>
    <x v="1"/>
    <x v="4"/>
    <x v="0"/>
    <x v="0"/>
    <x v="0"/>
    <x v="4"/>
    <x v="13"/>
    <x v="5"/>
    <n v="37949"/>
  </r>
  <r>
    <x v="9"/>
    <x v="1"/>
    <x v="4"/>
    <x v="0"/>
    <x v="0"/>
    <x v="0"/>
    <x v="4"/>
    <x v="14"/>
    <x v="6"/>
    <n v="662400"/>
  </r>
  <r>
    <x v="9"/>
    <x v="1"/>
    <x v="4"/>
    <x v="0"/>
    <x v="0"/>
    <x v="0"/>
    <x v="4"/>
    <x v="14"/>
    <x v="7"/>
    <n v="210000"/>
  </r>
  <r>
    <x v="9"/>
    <x v="1"/>
    <x v="4"/>
    <x v="0"/>
    <x v="0"/>
    <x v="0"/>
    <x v="4"/>
    <x v="15"/>
    <x v="8"/>
    <n v="290800"/>
  </r>
  <r>
    <x v="9"/>
    <x v="1"/>
    <x v="4"/>
    <x v="0"/>
    <x v="0"/>
    <x v="0"/>
    <x v="4"/>
    <x v="113"/>
    <x v="0"/>
    <m/>
  </r>
  <r>
    <x v="9"/>
    <x v="1"/>
    <x v="4"/>
    <x v="0"/>
    <x v="0"/>
    <x v="0"/>
    <x v="9"/>
    <x v="114"/>
    <x v="9"/>
    <n v="1817052"/>
  </r>
  <r>
    <x v="9"/>
    <x v="1"/>
    <x v="4"/>
    <x v="0"/>
    <x v="0"/>
    <x v="0"/>
    <x v="9"/>
    <x v="30"/>
    <x v="0"/>
    <m/>
  </r>
  <r>
    <x v="9"/>
    <x v="1"/>
    <x v="4"/>
    <x v="0"/>
    <x v="0"/>
    <x v="0"/>
    <x v="9"/>
    <x v="110"/>
    <x v="0"/>
    <m/>
  </r>
  <r>
    <x v="9"/>
    <x v="1"/>
    <x v="4"/>
    <x v="0"/>
    <x v="0"/>
    <x v="0"/>
    <x v="5"/>
    <x v="70"/>
    <x v="11"/>
    <n v="448"/>
  </r>
  <r>
    <x v="9"/>
    <x v="1"/>
    <x v="4"/>
    <x v="0"/>
    <x v="0"/>
    <x v="0"/>
    <x v="5"/>
    <x v="102"/>
    <x v="0"/>
    <m/>
  </r>
  <r>
    <x v="9"/>
    <x v="1"/>
    <x v="4"/>
    <x v="0"/>
    <x v="0"/>
    <x v="0"/>
    <x v="5"/>
    <x v="71"/>
    <x v="45"/>
    <m/>
  </r>
  <r>
    <x v="9"/>
    <x v="1"/>
    <x v="4"/>
    <x v="0"/>
    <x v="0"/>
    <x v="0"/>
    <x v="5"/>
    <x v="78"/>
    <x v="0"/>
    <m/>
  </r>
  <r>
    <x v="9"/>
    <x v="1"/>
    <x v="4"/>
    <x v="0"/>
    <x v="0"/>
    <x v="0"/>
    <x v="6"/>
    <x v="17"/>
    <x v="12"/>
    <n v="800000"/>
  </r>
  <r>
    <x v="9"/>
    <x v="1"/>
    <x v="4"/>
    <x v="0"/>
    <x v="0"/>
    <x v="0"/>
    <x v="6"/>
    <x v="143"/>
    <x v="72"/>
    <m/>
  </r>
  <r>
    <x v="9"/>
    <x v="1"/>
    <x v="4"/>
    <x v="0"/>
    <x v="0"/>
    <x v="0"/>
    <x v="0"/>
    <x v="79"/>
    <x v="0"/>
    <m/>
  </r>
  <r>
    <x v="9"/>
    <x v="1"/>
    <x v="4"/>
    <x v="0"/>
    <x v="0"/>
    <x v="0"/>
    <x v="0"/>
    <x v="80"/>
    <x v="13"/>
    <n v="1081901"/>
  </r>
  <r>
    <x v="9"/>
    <x v="1"/>
    <x v="4"/>
    <x v="0"/>
    <x v="0"/>
    <x v="0"/>
    <x v="0"/>
    <x v="80"/>
    <x v="14"/>
    <n v="351420"/>
  </r>
  <r>
    <x v="9"/>
    <x v="1"/>
    <x v="4"/>
    <x v="0"/>
    <x v="0"/>
    <x v="0"/>
    <x v="0"/>
    <x v="80"/>
    <x v="15"/>
    <n v="1000000"/>
  </r>
  <r>
    <x v="9"/>
    <x v="1"/>
    <x v="4"/>
    <x v="0"/>
    <x v="0"/>
    <x v="0"/>
    <x v="0"/>
    <x v="80"/>
    <x v="16"/>
    <n v="182804"/>
  </r>
  <r>
    <x v="9"/>
    <x v="1"/>
    <x v="4"/>
    <x v="0"/>
    <x v="0"/>
    <x v="0"/>
    <x v="0"/>
    <x v="80"/>
    <x v="54"/>
    <m/>
  </r>
  <r>
    <x v="9"/>
    <x v="1"/>
    <x v="4"/>
    <x v="0"/>
    <x v="0"/>
    <x v="0"/>
    <x v="0"/>
    <x v="80"/>
    <x v="73"/>
    <m/>
  </r>
  <r>
    <x v="9"/>
    <x v="1"/>
    <x v="4"/>
    <x v="0"/>
    <x v="0"/>
    <x v="0"/>
    <x v="0"/>
    <x v="80"/>
    <x v="84"/>
    <n v="150000"/>
  </r>
  <r>
    <x v="9"/>
    <x v="1"/>
    <x v="4"/>
    <x v="0"/>
    <x v="0"/>
    <x v="0"/>
    <x v="0"/>
    <x v="80"/>
    <x v="85"/>
    <n v="150000"/>
  </r>
  <r>
    <x v="9"/>
    <x v="1"/>
    <x v="4"/>
    <x v="0"/>
    <x v="0"/>
    <x v="0"/>
    <x v="0"/>
    <x v="80"/>
    <x v="86"/>
    <n v="802081"/>
  </r>
  <r>
    <x v="9"/>
    <x v="1"/>
    <x v="4"/>
    <x v="0"/>
    <x v="0"/>
    <x v="0"/>
    <x v="0"/>
    <x v="84"/>
    <x v="20"/>
    <m/>
  </r>
  <r>
    <x v="9"/>
    <x v="1"/>
    <x v="4"/>
    <x v="0"/>
    <x v="0"/>
    <x v="0"/>
    <x v="0"/>
    <x v="107"/>
    <x v="17"/>
    <n v="200000"/>
  </r>
  <r>
    <x v="9"/>
    <x v="1"/>
    <x v="4"/>
    <x v="0"/>
    <x v="0"/>
    <x v="0"/>
    <x v="0"/>
    <x v="115"/>
    <x v="0"/>
    <m/>
  </r>
  <r>
    <x v="9"/>
    <x v="1"/>
    <x v="4"/>
    <x v="0"/>
    <x v="0"/>
    <x v="0"/>
    <x v="0"/>
    <x v="138"/>
    <x v="11"/>
    <n v="134058"/>
  </r>
  <r>
    <x v="9"/>
    <x v="1"/>
    <x v="4"/>
    <x v="0"/>
    <x v="0"/>
    <x v="0"/>
    <x v="0"/>
    <x v="108"/>
    <x v="0"/>
    <m/>
  </r>
  <r>
    <x v="9"/>
    <x v="1"/>
    <x v="4"/>
    <x v="0"/>
    <x v="0"/>
    <x v="0"/>
    <x v="0"/>
    <x v="109"/>
    <x v="0"/>
    <m/>
  </r>
  <r>
    <x v="9"/>
    <x v="1"/>
    <x v="4"/>
    <x v="0"/>
    <x v="0"/>
    <x v="0"/>
    <x v="0"/>
    <x v="116"/>
    <x v="0"/>
    <m/>
  </r>
  <r>
    <x v="9"/>
    <x v="1"/>
    <x v="4"/>
    <x v="0"/>
    <x v="0"/>
    <x v="0"/>
    <x v="0"/>
    <x v="79"/>
    <x v="40"/>
    <m/>
  </r>
  <r>
    <x v="9"/>
    <x v="1"/>
    <x v="4"/>
    <x v="0"/>
    <x v="0"/>
    <x v="0"/>
    <x v="12"/>
    <x v="81"/>
    <x v="0"/>
    <m/>
  </r>
  <r>
    <x v="9"/>
    <x v="1"/>
    <x v="4"/>
    <x v="0"/>
    <x v="0"/>
    <x v="0"/>
    <x v="12"/>
    <x v="82"/>
    <x v="47"/>
    <m/>
  </r>
  <r>
    <x v="9"/>
    <x v="1"/>
    <x v="4"/>
    <x v="0"/>
    <x v="0"/>
    <x v="0"/>
    <x v="12"/>
    <x v="83"/>
    <x v="0"/>
    <m/>
  </r>
  <r>
    <x v="9"/>
    <x v="1"/>
    <x v="4"/>
    <x v="0"/>
    <x v="0"/>
    <x v="0"/>
    <x v="12"/>
    <x v="84"/>
    <x v="47"/>
    <m/>
  </r>
  <r>
    <x v="9"/>
    <x v="1"/>
    <x v="4"/>
    <x v="0"/>
    <x v="0"/>
    <x v="0"/>
    <x v="19"/>
    <x v="100"/>
    <x v="55"/>
    <m/>
  </r>
  <r>
    <x v="9"/>
    <x v="1"/>
    <x v="4"/>
    <x v="0"/>
    <x v="0"/>
    <x v="0"/>
    <x v="19"/>
    <x v="100"/>
    <x v="19"/>
    <m/>
  </r>
  <r>
    <x v="9"/>
    <x v="1"/>
    <x v="4"/>
    <x v="0"/>
    <x v="0"/>
    <x v="0"/>
    <x v="19"/>
    <x v="139"/>
    <x v="0"/>
    <m/>
  </r>
  <r>
    <x v="9"/>
    <x v="1"/>
    <x v="4"/>
    <x v="0"/>
    <x v="0"/>
    <x v="0"/>
    <x v="19"/>
    <x v="140"/>
    <x v="20"/>
    <m/>
  </r>
  <r>
    <x v="9"/>
    <x v="1"/>
    <x v="4"/>
    <x v="0"/>
    <x v="0"/>
    <x v="0"/>
    <x v="16"/>
    <x v="86"/>
    <x v="45"/>
    <m/>
  </r>
  <r>
    <x v="9"/>
    <x v="1"/>
    <x v="4"/>
    <x v="0"/>
    <x v="0"/>
    <x v="0"/>
    <x v="16"/>
    <x v="117"/>
    <x v="56"/>
    <m/>
  </r>
  <r>
    <x v="9"/>
    <x v="1"/>
    <x v="4"/>
    <x v="0"/>
    <x v="0"/>
    <x v="0"/>
    <x v="16"/>
    <x v="117"/>
    <x v="57"/>
    <m/>
  </r>
  <r>
    <x v="9"/>
    <x v="1"/>
    <x v="4"/>
    <x v="0"/>
    <x v="0"/>
    <x v="0"/>
    <x v="22"/>
    <x v="105"/>
    <x v="0"/>
    <m/>
  </r>
  <r>
    <x v="9"/>
    <x v="1"/>
    <x v="4"/>
    <x v="0"/>
    <x v="0"/>
    <x v="0"/>
    <x v="2"/>
    <x v="87"/>
    <x v="21"/>
    <n v="269794"/>
  </r>
  <r>
    <x v="9"/>
    <x v="1"/>
    <x v="4"/>
    <x v="0"/>
    <x v="0"/>
    <x v="0"/>
    <x v="2"/>
    <x v="87"/>
    <x v="87"/>
    <n v="379641"/>
  </r>
  <r>
    <x v="9"/>
    <x v="1"/>
    <x v="4"/>
    <x v="0"/>
    <x v="0"/>
    <x v="0"/>
    <x v="2"/>
    <x v="87"/>
    <x v="14"/>
    <n v="172899"/>
  </r>
  <r>
    <x v="9"/>
    <x v="1"/>
    <x v="4"/>
    <x v="0"/>
    <x v="0"/>
    <x v="0"/>
    <x v="2"/>
    <x v="88"/>
    <x v="58"/>
    <m/>
  </r>
  <r>
    <x v="9"/>
    <x v="1"/>
    <x v="4"/>
    <x v="0"/>
    <x v="0"/>
    <x v="0"/>
    <x v="2"/>
    <x v="89"/>
    <x v="59"/>
    <m/>
  </r>
  <r>
    <x v="9"/>
    <x v="1"/>
    <x v="4"/>
    <x v="0"/>
    <x v="0"/>
    <x v="0"/>
    <x v="2"/>
    <x v="89"/>
    <x v="32"/>
    <n v="13866"/>
  </r>
  <r>
    <x v="9"/>
    <x v="1"/>
    <x v="4"/>
    <x v="0"/>
    <x v="0"/>
    <x v="0"/>
    <x v="2"/>
    <x v="90"/>
    <x v="23"/>
    <n v="170000"/>
  </r>
  <r>
    <x v="9"/>
    <x v="1"/>
    <x v="4"/>
    <x v="0"/>
    <x v="0"/>
    <x v="0"/>
    <x v="2"/>
    <x v="91"/>
    <x v="0"/>
    <m/>
  </r>
  <r>
    <x v="9"/>
    <x v="1"/>
    <x v="4"/>
    <x v="0"/>
    <x v="0"/>
    <x v="0"/>
    <x v="2"/>
    <x v="92"/>
    <x v="0"/>
    <m/>
  </r>
  <r>
    <x v="9"/>
    <x v="1"/>
    <x v="4"/>
    <x v="0"/>
    <x v="0"/>
    <x v="0"/>
    <x v="2"/>
    <x v="136"/>
    <x v="60"/>
    <n v="25000"/>
  </r>
  <r>
    <x v="9"/>
    <x v="1"/>
    <x v="4"/>
    <x v="0"/>
    <x v="0"/>
    <x v="0"/>
    <x v="2"/>
    <x v="136"/>
    <x v="28"/>
    <m/>
  </r>
  <r>
    <x v="9"/>
    <x v="1"/>
    <x v="4"/>
    <x v="0"/>
    <x v="0"/>
    <x v="0"/>
    <x v="2"/>
    <x v="141"/>
    <x v="0"/>
    <m/>
  </r>
  <r>
    <x v="9"/>
    <x v="1"/>
    <x v="4"/>
    <x v="0"/>
    <x v="0"/>
    <x v="0"/>
    <x v="2"/>
    <x v="93"/>
    <x v="0"/>
    <m/>
  </r>
  <r>
    <x v="9"/>
    <x v="1"/>
    <x v="4"/>
    <x v="0"/>
    <x v="0"/>
    <x v="0"/>
    <x v="2"/>
    <x v="84"/>
    <x v="74"/>
    <m/>
  </r>
  <r>
    <x v="9"/>
    <x v="1"/>
    <x v="4"/>
    <x v="0"/>
    <x v="0"/>
    <x v="0"/>
    <x v="2"/>
    <x v="84"/>
    <x v="54"/>
    <n v="6.38"/>
  </r>
  <r>
    <x v="9"/>
    <x v="1"/>
    <x v="4"/>
    <x v="0"/>
    <x v="0"/>
    <x v="0"/>
    <x v="2"/>
    <x v="84"/>
    <x v="88"/>
    <n v="3"/>
  </r>
  <r>
    <x v="9"/>
    <x v="1"/>
    <x v="4"/>
    <x v="0"/>
    <x v="0"/>
    <x v="0"/>
    <x v="2"/>
    <x v="84"/>
    <x v="80"/>
    <n v="8154.93"/>
  </r>
  <r>
    <x v="9"/>
    <x v="1"/>
    <x v="4"/>
    <x v="0"/>
    <x v="0"/>
    <x v="0"/>
    <x v="2"/>
    <x v="84"/>
    <x v="36"/>
    <n v="4186"/>
  </r>
  <r>
    <x v="9"/>
    <x v="1"/>
    <x v="4"/>
    <x v="0"/>
    <x v="0"/>
    <x v="0"/>
    <x v="2"/>
    <x v="84"/>
    <x v="25"/>
    <n v="141.06"/>
  </r>
  <r>
    <x v="9"/>
    <x v="1"/>
    <x v="4"/>
    <x v="0"/>
    <x v="0"/>
    <x v="0"/>
    <x v="2"/>
    <x v="84"/>
    <x v="26"/>
    <n v="499.29"/>
  </r>
  <r>
    <x v="9"/>
    <x v="1"/>
    <x v="4"/>
    <x v="0"/>
    <x v="0"/>
    <x v="0"/>
    <x v="2"/>
    <x v="84"/>
    <x v="31"/>
    <n v="1570"/>
  </r>
  <r>
    <x v="9"/>
    <x v="1"/>
    <x v="4"/>
    <x v="0"/>
    <x v="0"/>
    <x v="0"/>
    <x v="2"/>
    <x v="84"/>
    <x v="49"/>
    <n v="249.82"/>
  </r>
  <r>
    <x v="9"/>
    <x v="1"/>
    <x v="4"/>
    <x v="0"/>
    <x v="0"/>
    <x v="7"/>
    <x v="4"/>
    <x v="119"/>
    <x v="28"/>
    <n v="2000000"/>
  </r>
  <r>
    <x v="9"/>
    <x v="1"/>
    <x v="4"/>
    <x v="0"/>
    <x v="0"/>
    <x v="7"/>
    <x v="4"/>
    <x v="120"/>
    <x v="28"/>
    <n v="117172"/>
  </r>
  <r>
    <x v="9"/>
    <x v="1"/>
    <x v="4"/>
    <x v="0"/>
    <x v="0"/>
    <x v="7"/>
    <x v="4"/>
    <x v="121"/>
    <x v="28"/>
    <n v="176430"/>
  </r>
  <r>
    <x v="9"/>
    <x v="1"/>
    <x v="4"/>
    <x v="0"/>
    <x v="0"/>
    <x v="7"/>
    <x v="4"/>
    <x v="122"/>
    <x v="28"/>
    <n v="21172"/>
  </r>
  <r>
    <x v="9"/>
    <x v="1"/>
    <x v="4"/>
    <x v="0"/>
    <x v="0"/>
    <x v="7"/>
    <x v="4"/>
    <x v="123"/>
    <x v="28"/>
    <n v="176430"/>
  </r>
  <r>
    <x v="9"/>
    <x v="1"/>
    <x v="4"/>
    <x v="0"/>
    <x v="0"/>
    <x v="7"/>
    <x v="4"/>
    <x v="124"/>
    <x v="28"/>
    <n v="83333.34"/>
  </r>
  <r>
    <x v="9"/>
    <x v="1"/>
    <x v="4"/>
    <x v="0"/>
    <x v="0"/>
    <x v="7"/>
    <x v="4"/>
    <x v="135"/>
    <x v="0"/>
    <m/>
  </r>
  <r>
    <x v="9"/>
    <x v="1"/>
    <x v="4"/>
    <x v="0"/>
    <x v="0"/>
    <x v="7"/>
    <x v="4"/>
    <x v="125"/>
    <x v="28"/>
    <n v="1000000"/>
  </r>
  <r>
    <x v="9"/>
    <x v="1"/>
    <x v="4"/>
    <x v="0"/>
    <x v="0"/>
    <x v="7"/>
    <x v="4"/>
    <x v="144"/>
    <x v="28"/>
    <m/>
  </r>
  <r>
    <x v="9"/>
    <x v="1"/>
    <x v="4"/>
    <x v="0"/>
    <x v="0"/>
    <x v="7"/>
    <x v="4"/>
    <x v="126"/>
    <x v="0"/>
    <m/>
  </r>
  <r>
    <x v="9"/>
    <x v="1"/>
    <x v="4"/>
    <x v="0"/>
    <x v="0"/>
    <x v="7"/>
    <x v="4"/>
    <x v="127"/>
    <x v="5"/>
    <n v="10440"/>
  </r>
  <r>
    <x v="9"/>
    <x v="1"/>
    <x v="4"/>
    <x v="0"/>
    <x v="0"/>
    <x v="7"/>
    <x v="4"/>
    <x v="128"/>
    <x v="6"/>
    <n v="240000"/>
  </r>
  <r>
    <x v="9"/>
    <x v="1"/>
    <x v="4"/>
    <x v="0"/>
    <x v="0"/>
    <x v="7"/>
    <x v="4"/>
    <x v="129"/>
    <x v="77"/>
    <n v="80000"/>
  </r>
  <r>
    <x v="9"/>
    <x v="1"/>
    <x v="4"/>
    <x v="0"/>
    <x v="0"/>
    <x v="7"/>
    <x v="4"/>
    <x v="130"/>
    <x v="0"/>
    <m/>
  </r>
  <r>
    <x v="9"/>
    <x v="1"/>
    <x v="4"/>
    <x v="0"/>
    <x v="0"/>
    <x v="7"/>
    <x v="2"/>
    <x v="131"/>
    <x v="0"/>
    <m/>
  </r>
  <r>
    <x v="9"/>
    <x v="1"/>
    <x v="4"/>
    <x v="0"/>
    <x v="0"/>
    <x v="1"/>
    <x v="7"/>
    <x v="34"/>
    <x v="29"/>
    <n v="84190"/>
  </r>
  <r>
    <x v="9"/>
    <x v="1"/>
    <x v="4"/>
    <x v="0"/>
    <x v="0"/>
    <x v="1"/>
    <x v="7"/>
    <x v="20"/>
    <x v="30"/>
    <n v="307490"/>
  </r>
  <r>
    <x v="9"/>
    <x v="1"/>
    <x v="4"/>
    <x v="0"/>
    <x v="0"/>
    <x v="1"/>
    <x v="7"/>
    <x v="20"/>
    <x v="29"/>
    <n v="218783"/>
  </r>
  <r>
    <x v="9"/>
    <x v="1"/>
    <x v="4"/>
    <x v="0"/>
    <x v="0"/>
    <x v="1"/>
    <x v="7"/>
    <x v="101"/>
    <x v="31"/>
    <m/>
  </r>
  <r>
    <x v="9"/>
    <x v="1"/>
    <x v="4"/>
    <x v="0"/>
    <x v="0"/>
    <x v="1"/>
    <x v="7"/>
    <x v="55"/>
    <x v="89"/>
    <n v="34053.82"/>
  </r>
  <r>
    <x v="9"/>
    <x v="1"/>
    <x v="4"/>
    <x v="0"/>
    <x v="0"/>
    <x v="1"/>
    <x v="7"/>
    <x v="55"/>
    <x v="90"/>
    <n v="427981"/>
  </r>
  <r>
    <x v="9"/>
    <x v="1"/>
    <x v="4"/>
    <x v="0"/>
    <x v="0"/>
    <x v="1"/>
    <x v="8"/>
    <x v="22"/>
    <x v="29"/>
    <n v="308471"/>
  </r>
  <r>
    <x v="9"/>
    <x v="1"/>
    <x v="4"/>
    <x v="0"/>
    <x v="0"/>
    <x v="1"/>
    <x v="8"/>
    <x v="94"/>
    <x v="0"/>
    <m/>
  </r>
  <r>
    <x v="9"/>
    <x v="1"/>
    <x v="4"/>
    <x v="0"/>
    <x v="0"/>
    <x v="1"/>
    <x v="8"/>
    <x v="95"/>
    <x v="0"/>
    <m/>
  </r>
  <r>
    <x v="9"/>
    <x v="1"/>
    <x v="4"/>
    <x v="0"/>
    <x v="0"/>
    <x v="1"/>
    <x v="8"/>
    <x v="77"/>
    <x v="50"/>
    <m/>
  </r>
  <r>
    <x v="9"/>
    <x v="1"/>
    <x v="4"/>
    <x v="0"/>
    <x v="0"/>
    <x v="1"/>
    <x v="8"/>
    <x v="4"/>
    <x v="17"/>
    <n v="2000"/>
  </r>
  <r>
    <x v="9"/>
    <x v="1"/>
    <x v="4"/>
    <x v="0"/>
    <x v="0"/>
    <x v="1"/>
    <x v="8"/>
    <x v="4"/>
    <x v="84"/>
    <n v="1500"/>
  </r>
  <r>
    <x v="9"/>
    <x v="1"/>
    <x v="4"/>
    <x v="0"/>
    <x v="0"/>
    <x v="1"/>
    <x v="8"/>
    <x v="4"/>
    <x v="91"/>
    <n v="309076.21999999997"/>
  </r>
  <r>
    <x v="9"/>
    <x v="1"/>
    <x v="4"/>
    <x v="0"/>
    <x v="0"/>
    <x v="1"/>
    <x v="8"/>
    <x v="4"/>
    <x v="85"/>
    <n v="1500"/>
  </r>
  <r>
    <x v="9"/>
    <x v="1"/>
    <x v="4"/>
    <x v="0"/>
    <x v="0"/>
    <x v="1"/>
    <x v="8"/>
    <x v="4"/>
    <x v="92"/>
    <n v="10900"/>
  </r>
  <r>
    <x v="9"/>
    <x v="1"/>
    <x v="4"/>
    <x v="0"/>
    <x v="0"/>
    <x v="1"/>
    <x v="8"/>
    <x v="4"/>
    <x v="82"/>
    <n v="319900"/>
  </r>
  <r>
    <x v="9"/>
    <x v="1"/>
    <x v="4"/>
    <x v="0"/>
    <x v="0"/>
    <x v="1"/>
    <x v="8"/>
    <x v="4"/>
    <x v="93"/>
    <n v="70200"/>
  </r>
  <r>
    <x v="9"/>
    <x v="1"/>
    <x v="4"/>
    <x v="0"/>
    <x v="0"/>
    <x v="1"/>
    <x v="8"/>
    <x v="4"/>
    <x v="94"/>
    <n v="179074"/>
  </r>
  <r>
    <x v="9"/>
    <x v="1"/>
    <x v="4"/>
    <x v="0"/>
    <x v="0"/>
    <x v="1"/>
    <x v="8"/>
    <x v="4"/>
    <x v="95"/>
    <n v="77800"/>
  </r>
  <r>
    <x v="9"/>
    <x v="1"/>
    <x v="4"/>
    <x v="0"/>
    <x v="0"/>
    <x v="1"/>
    <x v="8"/>
    <x v="4"/>
    <x v="96"/>
    <n v="12000"/>
  </r>
  <r>
    <x v="9"/>
    <x v="1"/>
    <x v="4"/>
    <x v="0"/>
    <x v="0"/>
    <x v="1"/>
    <x v="8"/>
    <x v="4"/>
    <x v="97"/>
    <n v="50000"/>
  </r>
  <r>
    <x v="9"/>
    <x v="1"/>
    <x v="4"/>
    <x v="0"/>
    <x v="0"/>
    <x v="6"/>
    <x v="23"/>
    <x v="112"/>
    <x v="0"/>
    <m/>
  </r>
  <r>
    <x v="9"/>
    <x v="1"/>
    <x v="4"/>
    <x v="0"/>
    <x v="2"/>
    <x v="3"/>
    <x v="3"/>
    <x v="96"/>
    <x v="0"/>
    <n v="15592308.170722688"/>
  </r>
  <r>
    <x v="9"/>
    <x v="1"/>
    <x v="4"/>
    <x v="0"/>
    <x v="2"/>
    <x v="3"/>
    <x v="3"/>
    <x v="137"/>
    <x v="98"/>
    <m/>
  </r>
  <r>
    <x v="9"/>
    <x v="1"/>
    <x v="4"/>
    <x v="0"/>
    <x v="2"/>
    <x v="3"/>
    <x v="3"/>
    <x v="97"/>
    <x v="34"/>
    <m/>
  </r>
  <r>
    <x v="9"/>
    <x v="1"/>
    <x v="4"/>
    <x v="0"/>
    <x v="2"/>
    <x v="3"/>
    <x v="3"/>
    <x v="97"/>
    <x v="35"/>
    <m/>
  </r>
  <r>
    <x v="9"/>
    <x v="1"/>
    <x v="4"/>
    <x v="0"/>
    <x v="2"/>
    <x v="3"/>
    <x v="3"/>
    <x v="97"/>
    <x v="36"/>
    <m/>
  </r>
  <r>
    <x v="9"/>
    <x v="1"/>
    <x v="4"/>
    <x v="0"/>
    <x v="2"/>
    <x v="3"/>
    <x v="3"/>
    <x v="97"/>
    <x v="0"/>
    <m/>
  </r>
  <r>
    <x v="9"/>
    <x v="1"/>
    <x v="4"/>
    <x v="0"/>
    <x v="2"/>
    <x v="3"/>
    <x v="3"/>
    <x v="97"/>
    <x v="0"/>
    <m/>
  </r>
  <r>
    <x v="9"/>
    <x v="1"/>
    <x v="4"/>
    <x v="0"/>
    <x v="2"/>
    <x v="3"/>
    <x v="3"/>
    <x v="97"/>
    <x v="0"/>
    <m/>
  </r>
  <r>
    <x v="9"/>
    <x v="1"/>
    <x v="4"/>
    <x v="0"/>
    <x v="2"/>
    <x v="3"/>
    <x v="3"/>
    <x v="97"/>
    <x v="0"/>
    <m/>
  </r>
  <r>
    <x v="9"/>
    <x v="1"/>
    <x v="4"/>
    <x v="0"/>
    <x v="2"/>
    <x v="3"/>
    <x v="3"/>
    <x v="98"/>
    <x v="0"/>
    <m/>
  </r>
  <r>
    <x v="9"/>
    <x v="1"/>
    <x v="4"/>
    <x v="0"/>
    <x v="2"/>
    <x v="3"/>
    <x v="3"/>
    <x v="99"/>
    <x v="37"/>
    <m/>
  </r>
  <r>
    <x v="9"/>
    <x v="1"/>
    <x v="4"/>
    <x v="0"/>
    <x v="2"/>
    <x v="3"/>
    <x v="3"/>
    <x v="99"/>
    <x v="38"/>
    <m/>
  </r>
  <r>
    <x v="9"/>
    <x v="1"/>
    <x v="4"/>
    <x v="0"/>
    <x v="2"/>
    <x v="3"/>
    <x v="3"/>
    <x v="99"/>
    <x v="39"/>
    <m/>
  </r>
  <r>
    <x v="9"/>
    <x v="1"/>
    <x v="4"/>
    <x v="0"/>
    <x v="2"/>
    <x v="3"/>
    <x v="3"/>
    <x v="99"/>
    <x v="69"/>
    <m/>
  </r>
  <r>
    <x v="9"/>
    <x v="1"/>
    <x v="4"/>
    <x v="0"/>
    <x v="2"/>
    <x v="3"/>
    <x v="3"/>
    <x v="99"/>
    <x v="70"/>
    <m/>
  </r>
  <r>
    <x v="9"/>
    <x v="1"/>
    <x v="4"/>
    <x v="0"/>
    <x v="2"/>
    <x v="3"/>
    <x v="3"/>
    <x v="99"/>
    <x v="83"/>
    <m/>
  </r>
  <r>
    <x v="9"/>
    <x v="1"/>
    <x v="4"/>
    <x v="0"/>
    <x v="2"/>
    <x v="3"/>
    <x v="3"/>
    <x v="99"/>
    <x v="41"/>
    <m/>
  </r>
  <r>
    <x v="9"/>
    <x v="1"/>
    <x v="4"/>
    <x v="0"/>
    <x v="2"/>
    <x v="3"/>
    <x v="26"/>
    <x v="137"/>
    <x v="0"/>
    <m/>
  </r>
  <r>
    <x v="9"/>
    <x v="1"/>
    <x v="4"/>
    <x v="0"/>
    <x v="2"/>
    <x v="3"/>
    <x v="20"/>
    <x v="49"/>
    <x v="40"/>
    <m/>
  </r>
  <r>
    <x v="9"/>
    <x v="1"/>
    <x v="4"/>
    <x v="0"/>
    <x v="2"/>
    <x v="3"/>
    <x v="20"/>
    <x v="49"/>
    <x v="41"/>
    <m/>
  </r>
  <r>
    <x v="9"/>
    <x v="1"/>
    <x v="4"/>
    <x v="0"/>
    <x v="2"/>
    <x v="3"/>
    <x v="20"/>
    <x v="49"/>
    <x v="42"/>
    <m/>
  </r>
  <r>
    <x v="9"/>
    <x v="1"/>
    <x v="4"/>
    <x v="0"/>
    <x v="2"/>
    <x v="3"/>
    <x v="20"/>
    <x v="49"/>
    <x v="83"/>
    <m/>
  </r>
  <r>
    <x v="9"/>
    <x v="1"/>
    <x v="4"/>
    <x v="0"/>
    <x v="2"/>
    <x v="3"/>
    <x v="20"/>
    <x v="49"/>
    <x v="0"/>
    <m/>
  </r>
  <r>
    <x v="9"/>
    <x v="1"/>
    <x v="4"/>
    <x v="0"/>
    <x v="2"/>
    <x v="3"/>
    <x v="20"/>
    <x v="49"/>
    <x v="0"/>
    <m/>
  </r>
  <r>
    <x v="9"/>
    <x v="1"/>
    <x v="4"/>
    <x v="0"/>
    <x v="2"/>
    <x v="3"/>
    <x v="20"/>
    <x v="111"/>
    <x v="42"/>
    <m/>
  </r>
  <r>
    <x v="9"/>
    <x v="1"/>
    <x v="4"/>
    <x v="0"/>
    <x v="2"/>
    <x v="3"/>
    <x v="20"/>
    <x v="111"/>
    <x v="83"/>
    <m/>
  </r>
  <r>
    <x v="9"/>
    <x v="1"/>
    <x v="4"/>
    <x v="0"/>
    <x v="2"/>
    <x v="3"/>
    <x v="20"/>
    <x v="111"/>
    <x v="43"/>
    <m/>
  </r>
  <r>
    <x v="9"/>
    <x v="1"/>
    <x v="4"/>
    <x v="0"/>
    <x v="2"/>
    <x v="3"/>
    <x v="21"/>
    <x v="50"/>
    <x v="0"/>
    <m/>
  </r>
  <r>
    <x v="9"/>
    <x v="1"/>
    <x v="4"/>
    <x v="0"/>
    <x v="2"/>
    <x v="3"/>
    <x v="21"/>
    <x v="132"/>
    <x v="44"/>
    <m/>
  </r>
  <r>
    <x v="10"/>
    <x v="1"/>
    <x v="4"/>
    <x v="0"/>
    <x v="1"/>
    <x v="2"/>
    <x v="24"/>
    <x v="63"/>
    <x v="1"/>
    <n v="53905077.977310933"/>
  </r>
  <r>
    <x v="10"/>
    <x v="1"/>
    <x v="4"/>
    <x v="0"/>
    <x v="1"/>
    <x v="5"/>
    <x v="11"/>
    <x v="64"/>
    <x v="0"/>
    <m/>
  </r>
  <r>
    <x v="10"/>
    <x v="1"/>
    <x v="4"/>
    <x v="0"/>
    <x v="1"/>
    <x v="5"/>
    <x v="14"/>
    <x v="66"/>
    <x v="0"/>
    <m/>
  </r>
  <r>
    <x v="10"/>
    <x v="1"/>
    <x v="4"/>
    <x v="0"/>
    <x v="1"/>
    <x v="5"/>
    <x v="15"/>
    <x v="69"/>
    <x v="0"/>
    <m/>
  </r>
  <r>
    <x v="10"/>
    <x v="1"/>
    <x v="4"/>
    <x v="0"/>
    <x v="1"/>
    <x v="2"/>
    <x v="25"/>
    <x v="74"/>
    <x v="0"/>
    <m/>
  </r>
  <r>
    <x v="10"/>
    <x v="1"/>
    <x v="4"/>
    <x v="0"/>
    <x v="1"/>
    <x v="2"/>
    <x v="25"/>
    <x v="118"/>
    <x v="0"/>
    <m/>
  </r>
  <r>
    <x v="10"/>
    <x v="1"/>
    <x v="4"/>
    <x v="0"/>
    <x v="1"/>
    <x v="2"/>
    <x v="0"/>
    <x v="103"/>
    <x v="0"/>
    <m/>
  </r>
  <r>
    <x v="10"/>
    <x v="1"/>
    <x v="4"/>
    <x v="0"/>
    <x v="1"/>
    <x v="2"/>
    <x v="0"/>
    <x v="104"/>
    <x v="0"/>
    <m/>
  </r>
  <r>
    <x v="10"/>
    <x v="1"/>
    <x v="4"/>
    <x v="0"/>
    <x v="0"/>
    <x v="0"/>
    <x v="4"/>
    <x v="6"/>
    <x v="2"/>
    <n v="5520000"/>
  </r>
  <r>
    <x v="10"/>
    <x v="1"/>
    <x v="4"/>
    <x v="0"/>
    <x v="0"/>
    <x v="0"/>
    <x v="4"/>
    <x v="6"/>
    <x v="3"/>
    <n v="1750000"/>
  </r>
  <r>
    <x v="10"/>
    <x v="1"/>
    <x v="4"/>
    <x v="0"/>
    <x v="0"/>
    <x v="0"/>
    <x v="4"/>
    <x v="7"/>
    <x v="2"/>
    <m/>
  </r>
  <r>
    <x v="10"/>
    <x v="1"/>
    <x v="4"/>
    <x v="0"/>
    <x v="0"/>
    <x v="0"/>
    <x v="4"/>
    <x v="7"/>
    <x v="3"/>
    <n v="117172"/>
  </r>
  <r>
    <x v="10"/>
    <x v="1"/>
    <x v="4"/>
    <x v="0"/>
    <x v="0"/>
    <x v="0"/>
    <x v="4"/>
    <x v="8"/>
    <x v="2"/>
    <n v="460000"/>
  </r>
  <r>
    <x v="10"/>
    <x v="1"/>
    <x v="4"/>
    <x v="0"/>
    <x v="0"/>
    <x v="0"/>
    <x v="4"/>
    <x v="8"/>
    <x v="3"/>
    <n v="155598"/>
  </r>
  <r>
    <x v="10"/>
    <x v="1"/>
    <x v="4"/>
    <x v="0"/>
    <x v="0"/>
    <x v="0"/>
    <x v="4"/>
    <x v="9"/>
    <x v="2"/>
    <n v="55200"/>
  </r>
  <r>
    <x v="10"/>
    <x v="1"/>
    <x v="4"/>
    <x v="0"/>
    <x v="0"/>
    <x v="0"/>
    <x v="4"/>
    <x v="9"/>
    <x v="3"/>
    <n v="18672"/>
  </r>
  <r>
    <x v="10"/>
    <x v="1"/>
    <x v="4"/>
    <x v="0"/>
    <x v="0"/>
    <x v="0"/>
    <x v="4"/>
    <x v="10"/>
    <x v="2"/>
    <n v="460000"/>
  </r>
  <r>
    <x v="10"/>
    <x v="1"/>
    <x v="4"/>
    <x v="0"/>
    <x v="0"/>
    <x v="0"/>
    <x v="4"/>
    <x v="10"/>
    <x v="3"/>
    <n v="155598"/>
  </r>
  <r>
    <x v="10"/>
    <x v="1"/>
    <x v="4"/>
    <x v="0"/>
    <x v="0"/>
    <x v="0"/>
    <x v="4"/>
    <x v="11"/>
    <x v="2"/>
    <n v="230000"/>
  </r>
  <r>
    <x v="10"/>
    <x v="1"/>
    <x v="4"/>
    <x v="0"/>
    <x v="0"/>
    <x v="0"/>
    <x v="4"/>
    <x v="11"/>
    <x v="3"/>
    <n v="72916"/>
  </r>
  <r>
    <x v="10"/>
    <x v="1"/>
    <x v="4"/>
    <x v="0"/>
    <x v="0"/>
    <x v="0"/>
    <x v="4"/>
    <x v="12"/>
    <x v="2"/>
    <n v="3680000"/>
  </r>
  <r>
    <x v="10"/>
    <x v="1"/>
    <x v="4"/>
    <x v="0"/>
    <x v="0"/>
    <x v="0"/>
    <x v="4"/>
    <x v="134"/>
    <x v="0"/>
    <m/>
  </r>
  <r>
    <x v="10"/>
    <x v="1"/>
    <x v="4"/>
    <x v="0"/>
    <x v="0"/>
    <x v="0"/>
    <x v="4"/>
    <x v="142"/>
    <x v="71"/>
    <m/>
  </r>
  <r>
    <x v="10"/>
    <x v="1"/>
    <x v="4"/>
    <x v="0"/>
    <x v="0"/>
    <x v="0"/>
    <x v="4"/>
    <x v="56"/>
    <x v="4"/>
    <m/>
  </r>
  <r>
    <x v="10"/>
    <x v="1"/>
    <x v="4"/>
    <x v="0"/>
    <x v="0"/>
    <x v="0"/>
    <x v="4"/>
    <x v="13"/>
    <x v="5"/>
    <n v="37949"/>
  </r>
  <r>
    <x v="10"/>
    <x v="1"/>
    <x v="4"/>
    <x v="0"/>
    <x v="0"/>
    <x v="0"/>
    <x v="4"/>
    <x v="14"/>
    <x v="6"/>
    <n v="662400"/>
  </r>
  <r>
    <x v="10"/>
    <x v="1"/>
    <x v="4"/>
    <x v="0"/>
    <x v="0"/>
    <x v="0"/>
    <x v="4"/>
    <x v="14"/>
    <x v="7"/>
    <n v="210000"/>
  </r>
  <r>
    <x v="10"/>
    <x v="1"/>
    <x v="4"/>
    <x v="0"/>
    <x v="0"/>
    <x v="0"/>
    <x v="4"/>
    <x v="15"/>
    <x v="8"/>
    <n v="290800"/>
  </r>
  <r>
    <x v="10"/>
    <x v="1"/>
    <x v="4"/>
    <x v="0"/>
    <x v="0"/>
    <x v="0"/>
    <x v="4"/>
    <x v="113"/>
    <x v="0"/>
    <m/>
  </r>
  <r>
    <x v="10"/>
    <x v="1"/>
    <x v="4"/>
    <x v="0"/>
    <x v="0"/>
    <x v="0"/>
    <x v="9"/>
    <x v="114"/>
    <x v="9"/>
    <n v="600000"/>
  </r>
  <r>
    <x v="10"/>
    <x v="1"/>
    <x v="4"/>
    <x v="0"/>
    <x v="0"/>
    <x v="0"/>
    <x v="9"/>
    <x v="30"/>
    <x v="0"/>
    <m/>
  </r>
  <r>
    <x v="10"/>
    <x v="1"/>
    <x v="4"/>
    <x v="0"/>
    <x v="0"/>
    <x v="0"/>
    <x v="9"/>
    <x v="110"/>
    <x v="0"/>
    <m/>
  </r>
  <r>
    <x v="10"/>
    <x v="1"/>
    <x v="4"/>
    <x v="0"/>
    <x v="0"/>
    <x v="0"/>
    <x v="5"/>
    <x v="70"/>
    <x v="11"/>
    <n v="451"/>
  </r>
  <r>
    <x v="10"/>
    <x v="1"/>
    <x v="4"/>
    <x v="0"/>
    <x v="0"/>
    <x v="0"/>
    <x v="5"/>
    <x v="70"/>
    <x v="99"/>
    <n v="9519"/>
  </r>
  <r>
    <x v="10"/>
    <x v="1"/>
    <x v="4"/>
    <x v="0"/>
    <x v="0"/>
    <x v="0"/>
    <x v="5"/>
    <x v="102"/>
    <x v="0"/>
    <m/>
  </r>
  <r>
    <x v="10"/>
    <x v="1"/>
    <x v="4"/>
    <x v="0"/>
    <x v="0"/>
    <x v="0"/>
    <x v="5"/>
    <x v="71"/>
    <x v="45"/>
    <n v="106205"/>
  </r>
  <r>
    <x v="10"/>
    <x v="1"/>
    <x v="4"/>
    <x v="0"/>
    <x v="0"/>
    <x v="0"/>
    <x v="5"/>
    <x v="78"/>
    <x v="0"/>
    <m/>
  </r>
  <r>
    <x v="10"/>
    <x v="1"/>
    <x v="4"/>
    <x v="0"/>
    <x v="0"/>
    <x v="0"/>
    <x v="6"/>
    <x v="17"/>
    <x v="12"/>
    <n v="800000"/>
  </r>
  <r>
    <x v="10"/>
    <x v="1"/>
    <x v="4"/>
    <x v="0"/>
    <x v="0"/>
    <x v="0"/>
    <x v="6"/>
    <x v="143"/>
    <x v="72"/>
    <m/>
  </r>
  <r>
    <x v="10"/>
    <x v="1"/>
    <x v="4"/>
    <x v="0"/>
    <x v="0"/>
    <x v="0"/>
    <x v="0"/>
    <x v="79"/>
    <x v="0"/>
    <m/>
  </r>
  <r>
    <x v="10"/>
    <x v="1"/>
    <x v="4"/>
    <x v="0"/>
    <x v="0"/>
    <x v="0"/>
    <x v="0"/>
    <x v="80"/>
    <x v="13"/>
    <n v="341583"/>
  </r>
  <r>
    <x v="10"/>
    <x v="1"/>
    <x v="4"/>
    <x v="0"/>
    <x v="0"/>
    <x v="0"/>
    <x v="0"/>
    <x v="80"/>
    <x v="14"/>
    <n v="303933"/>
  </r>
  <r>
    <x v="10"/>
    <x v="1"/>
    <x v="4"/>
    <x v="0"/>
    <x v="0"/>
    <x v="0"/>
    <x v="0"/>
    <x v="80"/>
    <x v="15"/>
    <n v="1000000"/>
  </r>
  <r>
    <x v="10"/>
    <x v="1"/>
    <x v="4"/>
    <x v="0"/>
    <x v="0"/>
    <x v="0"/>
    <x v="0"/>
    <x v="80"/>
    <x v="16"/>
    <n v="365608"/>
  </r>
  <r>
    <x v="10"/>
    <x v="1"/>
    <x v="4"/>
    <x v="0"/>
    <x v="0"/>
    <x v="0"/>
    <x v="0"/>
    <x v="80"/>
    <x v="54"/>
    <m/>
  </r>
  <r>
    <x v="10"/>
    <x v="1"/>
    <x v="4"/>
    <x v="0"/>
    <x v="0"/>
    <x v="0"/>
    <x v="0"/>
    <x v="80"/>
    <x v="73"/>
    <m/>
  </r>
  <r>
    <x v="10"/>
    <x v="1"/>
    <x v="4"/>
    <x v="0"/>
    <x v="0"/>
    <x v="0"/>
    <x v="0"/>
    <x v="80"/>
    <x v="84"/>
    <m/>
  </r>
  <r>
    <x v="10"/>
    <x v="1"/>
    <x v="4"/>
    <x v="0"/>
    <x v="0"/>
    <x v="0"/>
    <x v="0"/>
    <x v="80"/>
    <x v="85"/>
    <n v="300000"/>
  </r>
  <r>
    <x v="10"/>
    <x v="1"/>
    <x v="4"/>
    <x v="0"/>
    <x v="0"/>
    <x v="0"/>
    <x v="0"/>
    <x v="80"/>
    <x v="86"/>
    <m/>
  </r>
  <r>
    <x v="10"/>
    <x v="1"/>
    <x v="4"/>
    <x v="0"/>
    <x v="0"/>
    <x v="0"/>
    <x v="0"/>
    <x v="84"/>
    <x v="20"/>
    <m/>
  </r>
  <r>
    <x v="10"/>
    <x v="1"/>
    <x v="4"/>
    <x v="0"/>
    <x v="0"/>
    <x v="0"/>
    <x v="0"/>
    <x v="107"/>
    <x v="17"/>
    <n v="580000"/>
  </r>
  <r>
    <x v="10"/>
    <x v="1"/>
    <x v="4"/>
    <x v="0"/>
    <x v="0"/>
    <x v="0"/>
    <x v="0"/>
    <x v="115"/>
    <x v="0"/>
    <m/>
  </r>
  <r>
    <x v="10"/>
    <x v="1"/>
    <x v="4"/>
    <x v="0"/>
    <x v="0"/>
    <x v="0"/>
    <x v="0"/>
    <x v="138"/>
    <x v="11"/>
    <n v="134058"/>
  </r>
  <r>
    <x v="10"/>
    <x v="1"/>
    <x v="4"/>
    <x v="0"/>
    <x v="0"/>
    <x v="0"/>
    <x v="0"/>
    <x v="108"/>
    <x v="0"/>
    <m/>
  </r>
  <r>
    <x v="10"/>
    <x v="1"/>
    <x v="4"/>
    <x v="0"/>
    <x v="0"/>
    <x v="0"/>
    <x v="0"/>
    <x v="109"/>
    <x v="0"/>
    <m/>
  </r>
  <r>
    <x v="10"/>
    <x v="1"/>
    <x v="4"/>
    <x v="0"/>
    <x v="0"/>
    <x v="0"/>
    <x v="0"/>
    <x v="116"/>
    <x v="0"/>
    <m/>
  </r>
  <r>
    <x v="10"/>
    <x v="1"/>
    <x v="4"/>
    <x v="0"/>
    <x v="0"/>
    <x v="0"/>
    <x v="0"/>
    <x v="79"/>
    <x v="40"/>
    <m/>
  </r>
  <r>
    <x v="10"/>
    <x v="1"/>
    <x v="4"/>
    <x v="0"/>
    <x v="0"/>
    <x v="0"/>
    <x v="12"/>
    <x v="81"/>
    <x v="0"/>
    <m/>
  </r>
  <r>
    <x v="10"/>
    <x v="1"/>
    <x v="4"/>
    <x v="0"/>
    <x v="0"/>
    <x v="0"/>
    <x v="12"/>
    <x v="82"/>
    <x v="47"/>
    <m/>
  </r>
  <r>
    <x v="10"/>
    <x v="1"/>
    <x v="4"/>
    <x v="0"/>
    <x v="0"/>
    <x v="0"/>
    <x v="12"/>
    <x v="83"/>
    <x v="0"/>
    <m/>
  </r>
  <r>
    <x v="10"/>
    <x v="1"/>
    <x v="4"/>
    <x v="0"/>
    <x v="0"/>
    <x v="0"/>
    <x v="12"/>
    <x v="84"/>
    <x v="47"/>
    <m/>
  </r>
  <r>
    <x v="10"/>
    <x v="1"/>
    <x v="4"/>
    <x v="0"/>
    <x v="0"/>
    <x v="0"/>
    <x v="19"/>
    <x v="100"/>
    <x v="55"/>
    <m/>
  </r>
  <r>
    <x v="10"/>
    <x v="1"/>
    <x v="4"/>
    <x v="0"/>
    <x v="0"/>
    <x v="0"/>
    <x v="19"/>
    <x v="100"/>
    <x v="19"/>
    <m/>
  </r>
  <r>
    <x v="10"/>
    <x v="1"/>
    <x v="4"/>
    <x v="0"/>
    <x v="0"/>
    <x v="0"/>
    <x v="19"/>
    <x v="139"/>
    <x v="0"/>
    <m/>
  </r>
  <r>
    <x v="10"/>
    <x v="1"/>
    <x v="4"/>
    <x v="0"/>
    <x v="0"/>
    <x v="0"/>
    <x v="19"/>
    <x v="140"/>
    <x v="20"/>
    <m/>
  </r>
  <r>
    <x v="10"/>
    <x v="1"/>
    <x v="4"/>
    <x v="0"/>
    <x v="0"/>
    <x v="0"/>
    <x v="16"/>
    <x v="86"/>
    <x v="45"/>
    <n v="1004500"/>
  </r>
  <r>
    <x v="10"/>
    <x v="1"/>
    <x v="4"/>
    <x v="0"/>
    <x v="0"/>
    <x v="0"/>
    <x v="16"/>
    <x v="117"/>
    <x v="56"/>
    <m/>
  </r>
  <r>
    <x v="10"/>
    <x v="1"/>
    <x v="4"/>
    <x v="0"/>
    <x v="0"/>
    <x v="0"/>
    <x v="16"/>
    <x v="117"/>
    <x v="57"/>
    <n v="220000"/>
  </r>
  <r>
    <x v="10"/>
    <x v="1"/>
    <x v="4"/>
    <x v="0"/>
    <x v="0"/>
    <x v="0"/>
    <x v="22"/>
    <x v="105"/>
    <x v="0"/>
    <m/>
  </r>
  <r>
    <x v="10"/>
    <x v="1"/>
    <x v="4"/>
    <x v="0"/>
    <x v="0"/>
    <x v="0"/>
    <x v="2"/>
    <x v="87"/>
    <x v="21"/>
    <n v="274181"/>
  </r>
  <r>
    <x v="10"/>
    <x v="1"/>
    <x v="4"/>
    <x v="0"/>
    <x v="0"/>
    <x v="0"/>
    <x v="2"/>
    <x v="87"/>
    <x v="87"/>
    <n v="164230"/>
  </r>
  <r>
    <x v="10"/>
    <x v="1"/>
    <x v="4"/>
    <x v="0"/>
    <x v="0"/>
    <x v="0"/>
    <x v="2"/>
    <x v="87"/>
    <x v="14"/>
    <m/>
  </r>
  <r>
    <x v="10"/>
    <x v="1"/>
    <x v="4"/>
    <x v="0"/>
    <x v="0"/>
    <x v="0"/>
    <x v="2"/>
    <x v="87"/>
    <x v="100"/>
    <n v="148000"/>
  </r>
  <r>
    <x v="10"/>
    <x v="1"/>
    <x v="4"/>
    <x v="0"/>
    <x v="0"/>
    <x v="0"/>
    <x v="2"/>
    <x v="88"/>
    <x v="17"/>
    <n v="10000"/>
  </r>
  <r>
    <x v="10"/>
    <x v="1"/>
    <x v="4"/>
    <x v="0"/>
    <x v="0"/>
    <x v="0"/>
    <x v="2"/>
    <x v="88"/>
    <x v="101"/>
    <n v="81582"/>
  </r>
  <r>
    <x v="10"/>
    <x v="1"/>
    <x v="4"/>
    <x v="0"/>
    <x v="0"/>
    <x v="0"/>
    <x v="2"/>
    <x v="89"/>
    <x v="102"/>
    <n v="35294"/>
  </r>
  <r>
    <x v="10"/>
    <x v="1"/>
    <x v="4"/>
    <x v="0"/>
    <x v="0"/>
    <x v="0"/>
    <x v="2"/>
    <x v="89"/>
    <x v="32"/>
    <n v="26387"/>
  </r>
  <r>
    <x v="10"/>
    <x v="1"/>
    <x v="4"/>
    <x v="0"/>
    <x v="0"/>
    <x v="0"/>
    <x v="2"/>
    <x v="89"/>
    <x v="82"/>
    <n v="405882"/>
  </r>
  <r>
    <x v="10"/>
    <x v="1"/>
    <x v="4"/>
    <x v="0"/>
    <x v="0"/>
    <x v="0"/>
    <x v="2"/>
    <x v="90"/>
    <x v="28"/>
    <n v="100000"/>
  </r>
  <r>
    <x v="10"/>
    <x v="1"/>
    <x v="4"/>
    <x v="0"/>
    <x v="0"/>
    <x v="0"/>
    <x v="2"/>
    <x v="90"/>
    <x v="94"/>
    <n v="150027"/>
  </r>
  <r>
    <x v="10"/>
    <x v="1"/>
    <x v="4"/>
    <x v="0"/>
    <x v="0"/>
    <x v="0"/>
    <x v="2"/>
    <x v="91"/>
    <x v="28"/>
    <n v="105400"/>
  </r>
  <r>
    <x v="10"/>
    <x v="1"/>
    <x v="4"/>
    <x v="0"/>
    <x v="0"/>
    <x v="0"/>
    <x v="2"/>
    <x v="91"/>
    <x v="99"/>
    <n v="130831"/>
  </r>
  <r>
    <x v="10"/>
    <x v="1"/>
    <x v="4"/>
    <x v="0"/>
    <x v="0"/>
    <x v="0"/>
    <x v="2"/>
    <x v="92"/>
    <x v="28"/>
    <n v="38900"/>
  </r>
  <r>
    <x v="10"/>
    <x v="1"/>
    <x v="4"/>
    <x v="0"/>
    <x v="0"/>
    <x v="0"/>
    <x v="2"/>
    <x v="136"/>
    <x v="60"/>
    <m/>
  </r>
  <r>
    <x v="10"/>
    <x v="1"/>
    <x v="4"/>
    <x v="0"/>
    <x v="0"/>
    <x v="0"/>
    <x v="2"/>
    <x v="136"/>
    <x v="28"/>
    <n v="160000"/>
  </r>
  <r>
    <x v="10"/>
    <x v="1"/>
    <x v="4"/>
    <x v="0"/>
    <x v="0"/>
    <x v="0"/>
    <x v="2"/>
    <x v="141"/>
    <x v="28"/>
    <n v="18500"/>
  </r>
  <r>
    <x v="10"/>
    <x v="1"/>
    <x v="4"/>
    <x v="0"/>
    <x v="0"/>
    <x v="0"/>
    <x v="2"/>
    <x v="93"/>
    <x v="0"/>
    <m/>
  </r>
  <r>
    <x v="10"/>
    <x v="1"/>
    <x v="4"/>
    <x v="0"/>
    <x v="0"/>
    <x v="0"/>
    <x v="2"/>
    <x v="84"/>
    <x v="103"/>
    <n v="0.52"/>
  </r>
  <r>
    <x v="10"/>
    <x v="1"/>
    <x v="4"/>
    <x v="0"/>
    <x v="0"/>
    <x v="0"/>
    <x v="2"/>
    <x v="84"/>
    <x v="104"/>
    <n v="14850"/>
  </r>
  <r>
    <x v="10"/>
    <x v="1"/>
    <x v="4"/>
    <x v="0"/>
    <x v="0"/>
    <x v="0"/>
    <x v="2"/>
    <x v="84"/>
    <x v="54"/>
    <n v="2.48"/>
  </r>
  <r>
    <x v="10"/>
    <x v="1"/>
    <x v="4"/>
    <x v="0"/>
    <x v="0"/>
    <x v="0"/>
    <x v="2"/>
    <x v="84"/>
    <x v="37"/>
    <n v="1.32"/>
  </r>
  <r>
    <x v="10"/>
    <x v="1"/>
    <x v="4"/>
    <x v="0"/>
    <x v="0"/>
    <x v="0"/>
    <x v="2"/>
    <x v="84"/>
    <x v="101"/>
    <n v="54"/>
  </r>
  <r>
    <x v="10"/>
    <x v="1"/>
    <x v="4"/>
    <x v="0"/>
    <x v="0"/>
    <x v="0"/>
    <x v="2"/>
    <x v="84"/>
    <x v="25"/>
    <n v="125.35"/>
  </r>
  <r>
    <x v="10"/>
    <x v="1"/>
    <x v="4"/>
    <x v="0"/>
    <x v="0"/>
    <x v="0"/>
    <x v="2"/>
    <x v="84"/>
    <x v="26"/>
    <n v="249.94"/>
  </r>
  <r>
    <x v="10"/>
    <x v="1"/>
    <x v="4"/>
    <x v="0"/>
    <x v="0"/>
    <x v="0"/>
    <x v="2"/>
    <x v="84"/>
    <x v="22"/>
    <n v="249.77"/>
  </r>
  <r>
    <x v="10"/>
    <x v="1"/>
    <x v="4"/>
    <x v="0"/>
    <x v="0"/>
    <x v="0"/>
    <x v="2"/>
    <x v="84"/>
    <x v="9"/>
    <n v="1"/>
  </r>
  <r>
    <x v="10"/>
    <x v="1"/>
    <x v="4"/>
    <x v="0"/>
    <x v="0"/>
    <x v="0"/>
    <x v="2"/>
    <x v="84"/>
    <x v="105"/>
    <n v="0.04"/>
  </r>
  <r>
    <x v="10"/>
    <x v="1"/>
    <x v="4"/>
    <x v="0"/>
    <x v="0"/>
    <x v="7"/>
    <x v="4"/>
    <x v="119"/>
    <x v="28"/>
    <n v="2000000"/>
  </r>
  <r>
    <x v="10"/>
    <x v="1"/>
    <x v="4"/>
    <x v="0"/>
    <x v="0"/>
    <x v="7"/>
    <x v="4"/>
    <x v="120"/>
    <x v="28"/>
    <n v="117172"/>
  </r>
  <r>
    <x v="10"/>
    <x v="1"/>
    <x v="4"/>
    <x v="0"/>
    <x v="0"/>
    <x v="7"/>
    <x v="4"/>
    <x v="121"/>
    <x v="28"/>
    <n v="176430"/>
  </r>
  <r>
    <x v="10"/>
    <x v="1"/>
    <x v="4"/>
    <x v="0"/>
    <x v="0"/>
    <x v="7"/>
    <x v="4"/>
    <x v="122"/>
    <x v="28"/>
    <n v="21172"/>
  </r>
  <r>
    <x v="10"/>
    <x v="1"/>
    <x v="4"/>
    <x v="0"/>
    <x v="0"/>
    <x v="7"/>
    <x v="4"/>
    <x v="123"/>
    <x v="28"/>
    <n v="176430"/>
  </r>
  <r>
    <x v="10"/>
    <x v="1"/>
    <x v="4"/>
    <x v="0"/>
    <x v="0"/>
    <x v="7"/>
    <x v="4"/>
    <x v="124"/>
    <x v="28"/>
    <n v="83333.34"/>
  </r>
  <r>
    <x v="10"/>
    <x v="1"/>
    <x v="4"/>
    <x v="0"/>
    <x v="0"/>
    <x v="7"/>
    <x v="4"/>
    <x v="135"/>
    <x v="0"/>
    <m/>
  </r>
  <r>
    <x v="10"/>
    <x v="1"/>
    <x v="4"/>
    <x v="0"/>
    <x v="0"/>
    <x v="7"/>
    <x v="4"/>
    <x v="125"/>
    <x v="28"/>
    <n v="1000000"/>
  </r>
  <r>
    <x v="10"/>
    <x v="1"/>
    <x v="4"/>
    <x v="0"/>
    <x v="0"/>
    <x v="7"/>
    <x v="4"/>
    <x v="144"/>
    <x v="28"/>
    <m/>
  </r>
  <r>
    <x v="10"/>
    <x v="1"/>
    <x v="4"/>
    <x v="0"/>
    <x v="0"/>
    <x v="7"/>
    <x v="4"/>
    <x v="126"/>
    <x v="0"/>
    <m/>
  </r>
  <r>
    <x v="10"/>
    <x v="1"/>
    <x v="4"/>
    <x v="0"/>
    <x v="0"/>
    <x v="7"/>
    <x v="4"/>
    <x v="127"/>
    <x v="5"/>
    <n v="10440"/>
  </r>
  <r>
    <x v="10"/>
    <x v="1"/>
    <x v="4"/>
    <x v="0"/>
    <x v="0"/>
    <x v="7"/>
    <x v="4"/>
    <x v="128"/>
    <x v="6"/>
    <n v="240000"/>
  </r>
  <r>
    <x v="10"/>
    <x v="1"/>
    <x v="4"/>
    <x v="0"/>
    <x v="0"/>
    <x v="7"/>
    <x v="4"/>
    <x v="129"/>
    <x v="77"/>
    <n v="80000"/>
  </r>
  <r>
    <x v="10"/>
    <x v="1"/>
    <x v="4"/>
    <x v="0"/>
    <x v="0"/>
    <x v="7"/>
    <x v="4"/>
    <x v="130"/>
    <x v="0"/>
    <m/>
  </r>
  <r>
    <x v="10"/>
    <x v="1"/>
    <x v="4"/>
    <x v="0"/>
    <x v="0"/>
    <x v="7"/>
    <x v="2"/>
    <x v="131"/>
    <x v="0"/>
    <m/>
  </r>
  <r>
    <x v="10"/>
    <x v="1"/>
    <x v="4"/>
    <x v="0"/>
    <x v="0"/>
    <x v="1"/>
    <x v="7"/>
    <x v="34"/>
    <x v="29"/>
    <n v="84190"/>
  </r>
  <r>
    <x v="10"/>
    <x v="1"/>
    <x v="4"/>
    <x v="0"/>
    <x v="0"/>
    <x v="1"/>
    <x v="7"/>
    <x v="20"/>
    <x v="30"/>
    <n v="378006"/>
  </r>
  <r>
    <x v="10"/>
    <x v="1"/>
    <x v="4"/>
    <x v="0"/>
    <x v="0"/>
    <x v="1"/>
    <x v="7"/>
    <x v="20"/>
    <x v="29"/>
    <n v="99610.09"/>
  </r>
  <r>
    <x v="10"/>
    <x v="1"/>
    <x v="4"/>
    <x v="0"/>
    <x v="0"/>
    <x v="1"/>
    <x v="7"/>
    <x v="101"/>
    <x v="31"/>
    <m/>
  </r>
  <r>
    <x v="10"/>
    <x v="1"/>
    <x v="4"/>
    <x v="0"/>
    <x v="0"/>
    <x v="1"/>
    <x v="7"/>
    <x v="55"/>
    <x v="89"/>
    <m/>
  </r>
  <r>
    <x v="10"/>
    <x v="1"/>
    <x v="4"/>
    <x v="0"/>
    <x v="0"/>
    <x v="1"/>
    <x v="7"/>
    <x v="55"/>
    <x v="90"/>
    <m/>
  </r>
  <r>
    <x v="10"/>
    <x v="1"/>
    <x v="4"/>
    <x v="0"/>
    <x v="0"/>
    <x v="1"/>
    <x v="8"/>
    <x v="22"/>
    <x v="29"/>
    <n v="235573.41"/>
  </r>
  <r>
    <x v="10"/>
    <x v="1"/>
    <x v="4"/>
    <x v="0"/>
    <x v="0"/>
    <x v="1"/>
    <x v="8"/>
    <x v="94"/>
    <x v="85"/>
    <n v="3000"/>
  </r>
  <r>
    <x v="10"/>
    <x v="1"/>
    <x v="4"/>
    <x v="0"/>
    <x v="0"/>
    <x v="1"/>
    <x v="8"/>
    <x v="95"/>
    <x v="0"/>
    <m/>
  </r>
  <r>
    <x v="10"/>
    <x v="1"/>
    <x v="4"/>
    <x v="0"/>
    <x v="0"/>
    <x v="1"/>
    <x v="8"/>
    <x v="77"/>
    <x v="50"/>
    <m/>
  </r>
  <r>
    <x v="10"/>
    <x v="1"/>
    <x v="4"/>
    <x v="0"/>
    <x v="0"/>
    <x v="1"/>
    <x v="8"/>
    <x v="4"/>
    <x v="2"/>
    <n v="7153.61"/>
  </r>
  <r>
    <x v="10"/>
    <x v="1"/>
    <x v="4"/>
    <x v="0"/>
    <x v="0"/>
    <x v="1"/>
    <x v="8"/>
    <x v="4"/>
    <x v="17"/>
    <n v="5800"/>
  </r>
  <r>
    <x v="10"/>
    <x v="1"/>
    <x v="4"/>
    <x v="0"/>
    <x v="0"/>
    <x v="1"/>
    <x v="8"/>
    <x v="4"/>
    <x v="91"/>
    <m/>
  </r>
  <r>
    <x v="10"/>
    <x v="1"/>
    <x v="4"/>
    <x v="0"/>
    <x v="0"/>
    <x v="1"/>
    <x v="8"/>
    <x v="4"/>
    <x v="85"/>
    <m/>
  </r>
  <r>
    <x v="10"/>
    <x v="1"/>
    <x v="4"/>
    <x v="0"/>
    <x v="0"/>
    <x v="1"/>
    <x v="8"/>
    <x v="4"/>
    <x v="92"/>
    <m/>
  </r>
  <r>
    <x v="10"/>
    <x v="1"/>
    <x v="4"/>
    <x v="0"/>
    <x v="0"/>
    <x v="1"/>
    <x v="8"/>
    <x v="4"/>
    <x v="82"/>
    <m/>
  </r>
  <r>
    <x v="10"/>
    <x v="1"/>
    <x v="4"/>
    <x v="0"/>
    <x v="0"/>
    <x v="1"/>
    <x v="8"/>
    <x v="4"/>
    <x v="93"/>
    <m/>
  </r>
  <r>
    <x v="10"/>
    <x v="1"/>
    <x v="4"/>
    <x v="0"/>
    <x v="0"/>
    <x v="1"/>
    <x v="8"/>
    <x v="4"/>
    <x v="94"/>
    <m/>
  </r>
  <r>
    <x v="10"/>
    <x v="1"/>
    <x v="4"/>
    <x v="0"/>
    <x v="0"/>
    <x v="1"/>
    <x v="8"/>
    <x v="4"/>
    <x v="95"/>
    <m/>
  </r>
  <r>
    <x v="10"/>
    <x v="1"/>
    <x v="4"/>
    <x v="0"/>
    <x v="0"/>
    <x v="1"/>
    <x v="8"/>
    <x v="4"/>
    <x v="96"/>
    <m/>
  </r>
  <r>
    <x v="10"/>
    <x v="1"/>
    <x v="4"/>
    <x v="0"/>
    <x v="0"/>
    <x v="1"/>
    <x v="8"/>
    <x v="4"/>
    <x v="97"/>
    <m/>
  </r>
  <r>
    <x v="10"/>
    <x v="1"/>
    <x v="4"/>
    <x v="0"/>
    <x v="0"/>
    <x v="6"/>
    <x v="23"/>
    <x v="112"/>
    <x v="0"/>
    <m/>
  </r>
  <r>
    <x v="10"/>
    <x v="1"/>
    <x v="4"/>
    <x v="0"/>
    <x v="2"/>
    <x v="3"/>
    <x v="3"/>
    <x v="96"/>
    <x v="0"/>
    <n v="16171523.393193278"/>
  </r>
  <r>
    <x v="10"/>
    <x v="1"/>
    <x v="4"/>
    <x v="0"/>
    <x v="2"/>
    <x v="3"/>
    <x v="3"/>
    <x v="137"/>
    <x v="98"/>
    <m/>
  </r>
  <r>
    <x v="10"/>
    <x v="1"/>
    <x v="4"/>
    <x v="0"/>
    <x v="2"/>
    <x v="3"/>
    <x v="3"/>
    <x v="97"/>
    <x v="34"/>
    <m/>
  </r>
  <r>
    <x v="10"/>
    <x v="1"/>
    <x v="4"/>
    <x v="0"/>
    <x v="2"/>
    <x v="3"/>
    <x v="3"/>
    <x v="97"/>
    <x v="35"/>
    <m/>
  </r>
  <r>
    <x v="10"/>
    <x v="1"/>
    <x v="4"/>
    <x v="0"/>
    <x v="2"/>
    <x v="3"/>
    <x v="3"/>
    <x v="97"/>
    <x v="36"/>
    <m/>
  </r>
  <r>
    <x v="10"/>
    <x v="1"/>
    <x v="4"/>
    <x v="0"/>
    <x v="2"/>
    <x v="3"/>
    <x v="3"/>
    <x v="97"/>
    <x v="0"/>
    <m/>
  </r>
  <r>
    <x v="10"/>
    <x v="1"/>
    <x v="4"/>
    <x v="0"/>
    <x v="2"/>
    <x v="3"/>
    <x v="3"/>
    <x v="97"/>
    <x v="0"/>
    <m/>
  </r>
  <r>
    <x v="10"/>
    <x v="1"/>
    <x v="4"/>
    <x v="0"/>
    <x v="2"/>
    <x v="3"/>
    <x v="3"/>
    <x v="97"/>
    <x v="0"/>
    <m/>
  </r>
  <r>
    <x v="10"/>
    <x v="1"/>
    <x v="4"/>
    <x v="0"/>
    <x v="2"/>
    <x v="3"/>
    <x v="3"/>
    <x v="97"/>
    <x v="0"/>
    <m/>
  </r>
  <r>
    <x v="10"/>
    <x v="1"/>
    <x v="4"/>
    <x v="0"/>
    <x v="2"/>
    <x v="3"/>
    <x v="3"/>
    <x v="98"/>
    <x v="0"/>
    <m/>
  </r>
  <r>
    <x v="10"/>
    <x v="1"/>
    <x v="4"/>
    <x v="0"/>
    <x v="2"/>
    <x v="3"/>
    <x v="3"/>
    <x v="99"/>
    <x v="37"/>
    <m/>
  </r>
  <r>
    <x v="10"/>
    <x v="1"/>
    <x v="4"/>
    <x v="0"/>
    <x v="2"/>
    <x v="3"/>
    <x v="3"/>
    <x v="99"/>
    <x v="38"/>
    <m/>
  </r>
  <r>
    <x v="10"/>
    <x v="1"/>
    <x v="4"/>
    <x v="0"/>
    <x v="2"/>
    <x v="3"/>
    <x v="3"/>
    <x v="99"/>
    <x v="39"/>
    <m/>
  </r>
  <r>
    <x v="10"/>
    <x v="1"/>
    <x v="4"/>
    <x v="0"/>
    <x v="2"/>
    <x v="3"/>
    <x v="3"/>
    <x v="99"/>
    <x v="69"/>
    <m/>
  </r>
  <r>
    <x v="10"/>
    <x v="1"/>
    <x v="4"/>
    <x v="0"/>
    <x v="2"/>
    <x v="3"/>
    <x v="3"/>
    <x v="99"/>
    <x v="70"/>
    <m/>
  </r>
  <r>
    <x v="10"/>
    <x v="1"/>
    <x v="4"/>
    <x v="0"/>
    <x v="2"/>
    <x v="3"/>
    <x v="3"/>
    <x v="99"/>
    <x v="83"/>
    <m/>
  </r>
  <r>
    <x v="10"/>
    <x v="1"/>
    <x v="4"/>
    <x v="0"/>
    <x v="2"/>
    <x v="3"/>
    <x v="3"/>
    <x v="99"/>
    <x v="41"/>
    <m/>
  </r>
  <r>
    <x v="10"/>
    <x v="1"/>
    <x v="4"/>
    <x v="0"/>
    <x v="2"/>
    <x v="3"/>
    <x v="26"/>
    <x v="137"/>
    <x v="0"/>
    <m/>
  </r>
  <r>
    <x v="10"/>
    <x v="1"/>
    <x v="4"/>
    <x v="0"/>
    <x v="2"/>
    <x v="3"/>
    <x v="20"/>
    <x v="49"/>
    <x v="40"/>
    <m/>
  </r>
  <r>
    <x v="10"/>
    <x v="1"/>
    <x v="4"/>
    <x v="0"/>
    <x v="2"/>
    <x v="3"/>
    <x v="20"/>
    <x v="49"/>
    <x v="41"/>
    <m/>
  </r>
  <r>
    <x v="10"/>
    <x v="1"/>
    <x v="4"/>
    <x v="0"/>
    <x v="2"/>
    <x v="3"/>
    <x v="20"/>
    <x v="49"/>
    <x v="42"/>
    <m/>
  </r>
  <r>
    <x v="10"/>
    <x v="1"/>
    <x v="4"/>
    <x v="0"/>
    <x v="2"/>
    <x v="3"/>
    <x v="20"/>
    <x v="49"/>
    <x v="83"/>
    <m/>
  </r>
  <r>
    <x v="10"/>
    <x v="1"/>
    <x v="4"/>
    <x v="0"/>
    <x v="2"/>
    <x v="3"/>
    <x v="20"/>
    <x v="49"/>
    <x v="68"/>
    <m/>
  </r>
  <r>
    <x v="10"/>
    <x v="1"/>
    <x v="4"/>
    <x v="0"/>
    <x v="2"/>
    <x v="3"/>
    <x v="20"/>
    <x v="49"/>
    <x v="0"/>
    <m/>
  </r>
  <r>
    <x v="10"/>
    <x v="1"/>
    <x v="4"/>
    <x v="0"/>
    <x v="2"/>
    <x v="3"/>
    <x v="20"/>
    <x v="111"/>
    <x v="42"/>
    <m/>
  </r>
  <r>
    <x v="10"/>
    <x v="1"/>
    <x v="4"/>
    <x v="0"/>
    <x v="2"/>
    <x v="3"/>
    <x v="20"/>
    <x v="111"/>
    <x v="83"/>
    <m/>
  </r>
  <r>
    <x v="10"/>
    <x v="1"/>
    <x v="4"/>
    <x v="0"/>
    <x v="2"/>
    <x v="3"/>
    <x v="20"/>
    <x v="111"/>
    <x v="43"/>
    <m/>
  </r>
  <r>
    <x v="10"/>
    <x v="1"/>
    <x v="4"/>
    <x v="0"/>
    <x v="2"/>
    <x v="3"/>
    <x v="21"/>
    <x v="50"/>
    <x v="0"/>
    <m/>
  </r>
  <r>
    <x v="10"/>
    <x v="1"/>
    <x v="4"/>
    <x v="0"/>
    <x v="2"/>
    <x v="3"/>
    <x v="21"/>
    <x v="132"/>
    <x v="44"/>
    <m/>
  </r>
  <r>
    <x v="11"/>
    <x v="1"/>
    <x v="4"/>
    <x v="0"/>
    <x v="1"/>
    <x v="2"/>
    <x v="24"/>
    <x v="63"/>
    <x v="1"/>
    <n v="55905904.822857141"/>
  </r>
  <r>
    <x v="11"/>
    <x v="1"/>
    <x v="4"/>
    <x v="0"/>
    <x v="1"/>
    <x v="5"/>
    <x v="11"/>
    <x v="64"/>
    <x v="0"/>
    <m/>
  </r>
  <r>
    <x v="11"/>
    <x v="1"/>
    <x v="4"/>
    <x v="0"/>
    <x v="1"/>
    <x v="5"/>
    <x v="14"/>
    <x v="66"/>
    <x v="0"/>
    <m/>
  </r>
  <r>
    <x v="11"/>
    <x v="1"/>
    <x v="4"/>
    <x v="0"/>
    <x v="1"/>
    <x v="5"/>
    <x v="15"/>
    <x v="69"/>
    <x v="0"/>
    <m/>
  </r>
  <r>
    <x v="11"/>
    <x v="1"/>
    <x v="4"/>
    <x v="0"/>
    <x v="1"/>
    <x v="2"/>
    <x v="25"/>
    <x v="74"/>
    <x v="0"/>
    <m/>
  </r>
  <r>
    <x v="11"/>
    <x v="1"/>
    <x v="4"/>
    <x v="0"/>
    <x v="1"/>
    <x v="2"/>
    <x v="25"/>
    <x v="118"/>
    <x v="0"/>
    <m/>
  </r>
  <r>
    <x v="11"/>
    <x v="1"/>
    <x v="4"/>
    <x v="0"/>
    <x v="1"/>
    <x v="2"/>
    <x v="0"/>
    <x v="103"/>
    <x v="0"/>
    <m/>
  </r>
  <r>
    <x v="11"/>
    <x v="1"/>
    <x v="4"/>
    <x v="0"/>
    <x v="1"/>
    <x v="2"/>
    <x v="0"/>
    <x v="104"/>
    <x v="0"/>
    <m/>
  </r>
  <r>
    <x v="11"/>
    <x v="1"/>
    <x v="4"/>
    <x v="0"/>
    <x v="0"/>
    <x v="0"/>
    <x v="4"/>
    <x v="6"/>
    <x v="2"/>
    <n v="5520000"/>
  </r>
  <r>
    <x v="11"/>
    <x v="1"/>
    <x v="4"/>
    <x v="0"/>
    <x v="0"/>
    <x v="0"/>
    <x v="4"/>
    <x v="6"/>
    <x v="3"/>
    <n v="1750000"/>
  </r>
  <r>
    <x v="11"/>
    <x v="1"/>
    <x v="4"/>
    <x v="0"/>
    <x v="0"/>
    <x v="0"/>
    <x v="4"/>
    <x v="7"/>
    <x v="2"/>
    <m/>
  </r>
  <r>
    <x v="11"/>
    <x v="1"/>
    <x v="4"/>
    <x v="0"/>
    <x v="0"/>
    <x v="0"/>
    <x v="4"/>
    <x v="7"/>
    <x v="3"/>
    <n v="117172"/>
  </r>
  <r>
    <x v="11"/>
    <x v="1"/>
    <x v="4"/>
    <x v="0"/>
    <x v="0"/>
    <x v="0"/>
    <x v="4"/>
    <x v="8"/>
    <x v="2"/>
    <n v="460000"/>
  </r>
  <r>
    <x v="11"/>
    <x v="1"/>
    <x v="4"/>
    <x v="0"/>
    <x v="0"/>
    <x v="0"/>
    <x v="4"/>
    <x v="8"/>
    <x v="3"/>
    <n v="155598"/>
  </r>
  <r>
    <x v="11"/>
    <x v="1"/>
    <x v="4"/>
    <x v="0"/>
    <x v="0"/>
    <x v="0"/>
    <x v="4"/>
    <x v="9"/>
    <x v="2"/>
    <n v="55200"/>
  </r>
  <r>
    <x v="11"/>
    <x v="1"/>
    <x v="4"/>
    <x v="0"/>
    <x v="0"/>
    <x v="0"/>
    <x v="4"/>
    <x v="9"/>
    <x v="3"/>
    <n v="18672"/>
  </r>
  <r>
    <x v="11"/>
    <x v="1"/>
    <x v="4"/>
    <x v="0"/>
    <x v="0"/>
    <x v="0"/>
    <x v="4"/>
    <x v="10"/>
    <x v="2"/>
    <n v="460000"/>
  </r>
  <r>
    <x v="11"/>
    <x v="1"/>
    <x v="4"/>
    <x v="0"/>
    <x v="0"/>
    <x v="0"/>
    <x v="4"/>
    <x v="10"/>
    <x v="3"/>
    <n v="155598"/>
  </r>
  <r>
    <x v="11"/>
    <x v="1"/>
    <x v="4"/>
    <x v="0"/>
    <x v="0"/>
    <x v="0"/>
    <x v="4"/>
    <x v="11"/>
    <x v="2"/>
    <n v="230000"/>
  </r>
  <r>
    <x v="11"/>
    <x v="1"/>
    <x v="4"/>
    <x v="0"/>
    <x v="0"/>
    <x v="0"/>
    <x v="4"/>
    <x v="11"/>
    <x v="3"/>
    <n v="72916"/>
  </r>
  <r>
    <x v="11"/>
    <x v="1"/>
    <x v="4"/>
    <x v="0"/>
    <x v="0"/>
    <x v="0"/>
    <x v="4"/>
    <x v="12"/>
    <x v="2"/>
    <n v="3680000"/>
  </r>
  <r>
    <x v="11"/>
    <x v="1"/>
    <x v="4"/>
    <x v="0"/>
    <x v="0"/>
    <x v="0"/>
    <x v="4"/>
    <x v="134"/>
    <x v="0"/>
    <m/>
  </r>
  <r>
    <x v="11"/>
    <x v="1"/>
    <x v="4"/>
    <x v="0"/>
    <x v="0"/>
    <x v="0"/>
    <x v="4"/>
    <x v="142"/>
    <x v="71"/>
    <m/>
  </r>
  <r>
    <x v="11"/>
    <x v="1"/>
    <x v="4"/>
    <x v="0"/>
    <x v="0"/>
    <x v="0"/>
    <x v="4"/>
    <x v="56"/>
    <x v="4"/>
    <m/>
  </r>
  <r>
    <x v="11"/>
    <x v="1"/>
    <x v="4"/>
    <x v="0"/>
    <x v="0"/>
    <x v="0"/>
    <x v="4"/>
    <x v="13"/>
    <x v="5"/>
    <n v="37949"/>
  </r>
  <r>
    <x v="11"/>
    <x v="1"/>
    <x v="4"/>
    <x v="0"/>
    <x v="0"/>
    <x v="0"/>
    <x v="4"/>
    <x v="14"/>
    <x v="6"/>
    <n v="662400"/>
  </r>
  <r>
    <x v="11"/>
    <x v="1"/>
    <x v="4"/>
    <x v="0"/>
    <x v="0"/>
    <x v="0"/>
    <x v="4"/>
    <x v="14"/>
    <x v="7"/>
    <n v="210000"/>
  </r>
  <r>
    <x v="11"/>
    <x v="1"/>
    <x v="4"/>
    <x v="0"/>
    <x v="0"/>
    <x v="0"/>
    <x v="4"/>
    <x v="15"/>
    <x v="8"/>
    <n v="290800"/>
  </r>
  <r>
    <x v="11"/>
    <x v="1"/>
    <x v="4"/>
    <x v="0"/>
    <x v="0"/>
    <x v="0"/>
    <x v="4"/>
    <x v="113"/>
    <x v="0"/>
    <m/>
  </r>
  <r>
    <x v="11"/>
    <x v="1"/>
    <x v="4"/>
    <x v="0"/>
    <x v="0"/>
    <x v="0"/>
    <x v="9"/>
    <x v="114"/>
    <x v="9"/>
    <n v="600000"/>
  </r>
  <r>
    <x v="11"/>
    <x v="1"/>
    <x v="4"/>
    <x v="0"/>
    <x v="0"/>
    <x v="0"/>
    <x v="9"/>
    <x v="30"/>
    <x v="0"/>
    <m/>
  </r>
  <r>
    <x v="11"/>
    <x v="1"/>
    <x v="4"/>
    <x v="0"/>
    <x v="0"/>
    <x v="0"/>
    <x v="9"/>
    <x v="110"/>
    <x v="0"/>
    <m/>
  </r>
  <r>
    <x v="11"/>
    <x v="1"/>
    <x v="4"/>
    <x v="0"/>
    <x v="0"/>
    <x v="0"/>
    <x v="5"/>
    <x v="70"/>
    <x v="11"/>
    <n v="451"/>
  </r>
  <r>
    <x v="11"/>
    <x v="1"/>
    <x v="4"/>
    <x v="0"/>
    <x v="0"/>
    <x v="0"/>
    <x v="5"/>
    <x v="70"/>
    <x v="99"/>
    <n v="9519"/>
  </r>
  <r>
    <x v="11"/>
    <x v="1"/>
    <x v="4"/>
    <x v="0"/>
    <x v="0"/>
    <x v="0"/>
    <x v="5"/>
    <x v="102"/>
    <x v="0"/>
    <m/>
  </r>
  <r>
    <x v="11"/>
    <x v="1"/>
    <x v="4"/>
    <x v="0"/>
    <x v="0"/>
    <x v="0"/>
    <x v="5"/>
    <x v="71"/>
    <x v="45"/>
    <n v="106205"/>
  </r>
  <r>
    <x v="11"/>
    <x v="1"/>
    <x v="4"/>
    <x v="0"/>
    <x v="0"/>
    <x v="0"/>
    <x v="5"/>
    <x v="78"/>
    <x v="0"/>
    <m/>
  </r>
  <r>
    <x v="11"/>
    <x v="1"/>
    <x v="4"/>
    <x v="0"/>
    <x v="0"/>
    <x v="0"/>
    <x v="6"/>
    <x v="17"/>
    <x v="12"/>
    <n v="800000"/>
  </r>
  <r>
    <x v="11"/>
    <x v="1"/>
    <x v="4"/>
    <x v="0"/>
    <x v="0"/>
    <x v="0"/>
    <x v="6"/>
    <x v="143"/>
    <x v="72"/>
    <m/>
  </r>
  <r>
    <x v="11"/>
    <x v="1"/>
    <x v="4"/>
    <x v="0"/>
    <x v="0"/>
    <x v="0"/>
    <x v="0"/>
    <x v="79"/>
    <x v="0"/>
    <m/>
  </r>
  <r>
    <x v="11"/>
    <x v="1"/>
    <x v="4"/>
    <x v="0"/>
    <x v="0"/>
    <x v="0"/>
    <x v="0"/>
    <x v="80"/>
    <x v="13"/>
    <n v="341583"/>
  </r>
  <r>
    <x v="11"/>
    <x v="1"/>
    <x v="4"/>
    <x v="0"/>
    <x v="0"/>
    <x v="0"/>
    <x v="0"/>
    <x v="80"/>
    <x v="14"/>
    <n v="303933"/>
  </r>
  <r>
    <x v="11"/>
    <x v="1"/>
    <x v="4"/>
    <x v="0"/>
    <x v="0"/>
    <x v="0"/>
    <x v="0"/>
    <x v="80"/>
    <x v="15"/>
    <n v="1000000"/>
  </r>
  <r>
    <x v="11"/>
    <x v="1"/>
    <x v="4"/>
    <x v="0"/>
    <x v="0"/>
    <x v="0"/>
    <x v="0"/>
    <x v="80"/>
    <x v="16"/>
    <n v="365608"/>
  </r>
  <r>
    <x v="11"/>
    <x v="1"/>
    <x v="4"/>
    <x v="0"/>
    <x v="0"/>
    <x v="0"/>
    <x v="0"/>
    <x v="80"/>
    <x v="54"/>
    <m/>
  </r>
  <r>
    <x v="11"/>
    <x v="1"/>
    <x v="4"/>
    <x v="0"/>
    <x v="0"/>
    <x v="0"/>
    <x v="0"/>
    <x v="80"/>
    <x v="73"/>
    <m/>
  </r>
  <r>
    <x v="11"/>
    <x v="1"/>
    <x v="4"/>
    <x v="0"/>
    <x v="0"/>
    <x v="0"/>
    <x v="0"/>
    <x v="80"/>
    <x v="84"/>
    <m/>
  </r>
  <r>
    <x v="11"/>
    <x v="1"/>
    <x v="4"/>
    <x v="0"/>
    <x v="0"/>
    <x v="0"/>
    <x v="0"/>
    <x v="80"/>
    <x v="85"/>
    <n v="300000"/>
  </r>
  <r>
    <x v="11"/>
    <x v="1"/>
    <x v="4"/>
    <x v="0"/>
    <x v="0"/>
    <x v="0"/>
    <x v="0"/>
    <x v="80"/>
    <x v="86"/>
    <m/>
  </r>
  <r>
    <x v="11"/>
    <x v="1"/>
    <x v="4"/>
    <x v="0"/>
    <x v="0"/>
    <x v="0"/>
    <x v="0"/>
    <x v="84"/>
    <x v="20"/>
    <m/>
  </r>
  <r>
    <x v="11"/>
    <x v="1"/>
    <x v="4"/>
    <x v="0"/>
    <x v="0"/>
    <x v="0"/>
    <x v="0"/>
    <x v="107"/>
    <x v="17"/>
    <n v="580000"/>
  </r>
  <r>
    <x v="11"/>
    <x v="1"/>
    <x v="4"/>
    <x v="0"/>
    <x v="0"/>
    <x v="0"/>
    <x v="0"/>
    <x v="115"/>
    <x v="0"/>
    <m/>
  </r>
  <r>
    <x v="11"/>
    <x v="1"/>
    <x v="4"/>
    <x v="0"/>
    <x v="0"/>
    <x v="0"/>
    <x v="0"/>
    <x v="138"/>
    <x v="11"/>
    <n v="134058"/>
  </r>
  <r>
    <x v="11"/>
    <x v="1"/>
    <x v="4"/>
    <x v="0"/>
    <x v="0"/>
    <x v="0"/>
    <x v="0"/>
    <x v="108"/>
    <x v="0"/>
    <m/>
  </r>
  <r>
    <x v="11"/>
    <x v="1"/>
    <x v="4"/>
    <x v="0"/>
    <x v="0"/>
    <x v="0"/>
    <x v="0"/>
    <x v="109"/>
    <x v="0"/>
    <m/>
  </r>
  <r>
    <x v="11"/>
    <x v="1"/>
    <x v="4"/>
    <x v="0"/>
    <x v="0"/>
    <x v="0"/>
    <x v="0"/>
    <x v="116"/>
    <x v="0"/>
    <m/>
  </r>
  <r>
    <x v="11"/>
    <x v="1"/>
    <x v="4"/>
    <x v="0"/>
    <x v="0"/>
    <x v="0"/>
    <x v="0"/>
    <x v="79"/>
    <x v="40"/>
    <m/>
  </r>
  <r>
    <x v="11"/>
    <x v="1"/>
    <x v="4"/>
    <x v="0"/>
    <x v="0"/>
    <x v="0"/>
    <x v="12"/>
    <x v="81"/>
    <x v="0"/>
    <m/>
  </r>
  <r>
    <x v="11"/>
    <x v="1"/>
    <x v="4"/>
    <x v="0"/>
    <x v="0"/>
    <x v="0"/>
    <x v="12"/>
    <x v="82"/>
    <x v="47"/>
    <m/>
  </r>
  <r>
    <x v="11"/>
    <x v="1"/>
    <x v="4"/>
    <x v="0"/>
    <x v="0"/>
    <x v="0"/>
    <x v="12"/>
    <x v="83"/>
    <x v="0"/>
    <m/>
  </r>
  <r>
    <x v="11"/>
    <x v="1"/>
    <x v="4"/>
    <x v="0"/>
    <x v="0"/>
    <x v="0"/>
    <x v="12"/>
    <x v="84"/>
    <x v="47"/>
    <m/>
  </r>
  <r>
    <x v="11"/>
    <x v="1"/>
    <x v="4"/>
    <x v="0"/>
    <x v="0"/>
    <x v="0"/>
    <x v="19"/>
    <x v="100"/>
    <x v="55"/>
    <m/>
  </r>
  <r>
    <x v="11"/>
    <x v="1"/>
    <x v="4"/>
    <x v="0"/>
    <x v="0"/>
    <x v="0"/>
    <x v="19"/>
    <x v="100"/>
    <x v="19"/>
    <m/>
  </r>
  <r>
    <x v="11"/>
    <x v="1"/>
    <x v="4"/>
    <x v="0"/>
    <x v="0"/>
    <x v="0"/>
    <x v="19"/>
    <x v="139"/>
    <x v="0"/>
    <m/>
  </r>
  <r>
    <x v="11"/>
    <x v="1"/>
    <x v="4"/>
    <x v="0"/>
    <x v="0"/>
    <x v="0"/>
    <x v="19"/>
    <x v="140"/>
    <x v="20"/>
    <m/>
  </r>
  <r>
    <x v="11"/>
    <x v="1"/>
    <x v="4"/>
    <x v="0"/>
    <x v="0"/>
    <x v="0"/>
    <x v="16"/>
    <x v="86"/>
    <x v="45"/>
    <n v="1004500"/>
  </r>
  <r>
    <x v="11"/>
    <x v="1"/>
    <x v="4"/>
    <x v="0"/>
    <x v="0"/>
    <x v="0"/>
    <x v="16"/>
    <x v="117"/>
    <x v="56"/>
    <m/>
  </r>
  <r>
    <x v="11"/>
    <x v="1"/>
    <x v="4"/>
    <x v="0"/>
    <x v="0"/>
    <x v="0"/>
    <x v="16"/>
    <x v="117"/>
    <x v="57"/>
    <n v="220000"/>
  </r>
  <r>
    <x v="11"/>
    <x v="1"/>
    <x v="4"/>
    <x v="0"/>
    <x v="0"/>
    <x v="0"/>
    <x v="22"/>
    <x v="105"/>
    <x v="0"/>
    <m/>
  </r>
  <r>
    <x v="11"/>
    <x v="1"/>
    <x v="4"/>
    <x v="0"/>
    <x v="0"/>
    <x v="0"/>
    <x v="2"/>
    <x v="87"/>
    <x v="21"/>
    <n v="274181"/>
  </r>
  <r>
    <x v="11"/>
    <x v="1"/>
    <x v="4"/>
    <x v="0"/>
    <x v="0"/>
    <x v="0"/>
    <x v="2"/>
    <x v="87"/>
    <x v="87"/>
    <n v="164230"/>
  </r>
  <r>
    <x v="11"/>
    <x v="1"/>
    <x v="4"/>
    <x v="0"/>
    <x v="0"/>
    <x v="0"/>
    <x v="2"/>
    <x v="87"/>
    <x v="14"/>
    <m/>
  </r>
  <r>
    <x v="11"/>
    <x v="1"/>
    <x v="4"/>
    <x v="0"/>
    <x v="0"/>
    <x v="0"/>
    <x v="2"/>
    <x v="87"/>
    <x v="100"/>
    <n v="148000"/>
  </r>
  <r>
    <x v="11"/>
    <x v="1"/>
    <x v="4"/>
    <x v="0"/>
    <x v="0"/>
    <x v="0"/>
    <x v="2"/>
    <x v="88"/>
    <x v="17"/>
    <n v="10000"/>
  </r>
  <r>
    <x v="11"/>
    <x v="1"/>
    <x v="4"/>
    <x v="0"/>
    <x v="0"/>
    <x v="0"/>
    <x v="2"/>
    <x v="88"/>
    <x v="101"/>
    <n v="81582"/>
  </r>
  <r>
    <x v="11"/>
    <x v="1"/>
    <x v="4"/>
    <x v="0"/>
    <x v="0"/>
    <x v="0"/>
    <x v="2"/>
    <x v="89"/>
    <x v="102"/>
    <n v="35294"/>
  </r>
  <r>
    <x v="11"/>
    <x v="1"/>
    <x v="4"/>
    <x v="0"/>
    <x v="0"/>
    <x v="0"/>
    <x v="2"/>
    <x v="89"/>
    <x v="32"/>
    <n v="26387"/>
  </r>
  <r>
    <x v="11"/>
    <x v="1"/>
    <x v="4"/>
    <x v="0"/>
    <x v="0"/>
    <x v="0"/>
    <x v="2"/>
    <x v="89"/>
    <x v="82"/>
    <n v="405882"/>
  </r>
  <r>
    <x v="11"/>
    <x v="1"/>
    <x v="4"/>
    <x v="0"/>
    <x v="0"/>
    <x v="0"/>
    <x v="2"/>
    <x v="90"/>
    <x v="28"/>
    <n v="100000"/>
  </r>
  <r>
    <x v="11"/>
    <x v="1"/>
    <x v="4"/>
    <x v="0"/>
    <x v="0"/>
    <x v="0"/>
    <x v="2"/>
    <x v="90"/>
    <x v="94"/>
    <n v="150027"/>
  </r>
  <r>
    <x v="11"/>
    <x v="1"/>
    <x v="4"/>
    <x v="0"/>
    <x v="0"/>
    <x v="0"/>
    <x v="2"/>
    <x v="91"/>
    <x v="28"/>
    <n v="105400"/>
  </r>
  <r>
    <x v="11"/>
    <x v="1"/>
    <x v="4"/>
    <x v="0"/>
    <x v="0"/>
    <x v="0"/>
    <x v="2"/>
    <x v="91"/>
    <x v="99"/>
    <n v="130831"/>
  </r>
  <r>
    <x v="11"/>
    <x v="1"/>
    <x v="4"/>
    <x v="0"/>
    <x v="0"/>
    <x v="0"/>
    <x v="2"/>
    <x v="92"/>
    <x v="28"/>
    <n v="38900"/>
  </r>
  <r>
    <x v="11"/>
    <x v="1"/>
    <x v="4"/>
    <x v="0"/>
    <x v="0"/>
    <x v="0"/>
    <x v="2"/>
    <x v="136"/>
    <x v="60"/>
    <m/>
  </r>
  <r>
    <x v="11"/>
    <x v="1"/>
    <x v="4"/>
    <x v="0"/>
    <x v="0"/>
    <x v="0"/>
    <x v="2"/>
    <x v="136"/>
    <x v="28"/>
    <n v="160000"/>
  </r>
  <r>
    <x v="11"/>
    <x v="1"/>
    <x v="4"/>
    <x v="0"/>
    <x v="0"/>
    <x v="0"/>
    <x v="2"/>
    <x v="141"/>
    <x v="28"/>
    <n v="18500"/>
  </r>
  <r>
    <x v="11"/>
    <x v="1"/>
    <x v="4"/>
    <x v="0"/>
    <x v="0"/>
    <x v="0"/>
    <x v="2"/>
    <x v="93"/>
    <x v="0"/>
    <m/>
  </r>
  <r>
    <x v="11"/>
    <x v="1"/>
    <x v="4"/>
    <x v="0"/>
    <x v="0"/>
    <x v="0"/>
    <x v="2"/>
    <x v="84"/>
    <x v="103"/>
    <n v="0.52"/>
  </r>
  <r>
    <x v="11"/>
    <x v="1"/>
    <x v="4"/>
    <x v="0"/>
    <x v="0"/>
    <x v="0"/>
    <x v="2"/>
    <x v="84"/>
    <x v="104"/>
    <n v="14850"/>
  </r>
  <r>
    <x v="11"/>
    <x v="1"/>
    <x v="4"/>
    <x v="0"/>
    <x v="0"/>
    <x v="0"/>
    <x v="2"/>
    <x v="84"/>
    <x v="54"/>
    <n v="2.48"/>
  </r>
  <r>
    <x v="11"/>
    <x v="1"/>
    <x v="4"/>
    <x v="0"/>
    <x v="0"/>
    <x v="0"/>
    <x v="2"/>
    <x v="84"/>
    <x v="37"/>
    <n v="1.32"/>
  </r>
  <r>
    <x v="11"/>
    <x v="1"/>
    <x v="4"/>
    <x v="0"/>
    <x v="0"/>
    <x v="0"/>
    <x v="2"/>
    <x v="84"/>
    <x v="101"/>
    <n v="54"/>
  </r>
  <r>
    <x v="11"/>
    <x v="1"/>
    <x v="4"/>
    <x v="0"/>
    <x v="0"/>
    <x v="0"/>
    <x v="2"/>
    <x v="84"/>
    <x v="25"/>
    <n v="125.35"/>
  </r>
  <r>
    <x v="11"/>
    <x v="1"/>
    <x v="4"/>
    <x v="0"/>
    <x v="0"/>
    <x v="0"/>
    <x v="2"/>
    <x v="84"/>
    <x v="26"/>
    <n v="249.94"/>
  </r>
  <r>
    <x v="11"/>
    <x v="1"/>
    <x v="4"/>
    <x v="0"/>
    <x v="0"/>
    <x v="0"/>
    <x v="2"/>
    <x v="84"/>
    <x v="22"/>
    <n v="249.77"/>
  </r>
  <r>
    <x v="11"/>
    <x v="1"/>
    <x v="4"/>
    <x v="0"/>
    <x v="0"/>
    <x v="0"/>
    <x v="2"/>
    <x v="84"/>
    <x v="9"/>
    <n v="1"/>
  </r>
  <r>
    <x v="11"/>
    <x v="1"/>
    <x v="4"/>
    <x v="0"/>
    <x v="0"/>
    <x v="0"/>
    <x v="2"/>
    <x v="84"/>
    <x v="105"/>
    <n v="0.04"/>
  </r>
  <r>
    <x v="11"/>
    <x v="1"/>
    <x v="4"/>
    <x v="0"/>
    <x v="0"/>
    <x v="7"/>
    <x v="4"/>
    <x v="119"/>
    <x v="28"/>
    <n v="2000000"/>
  </r>
  <r>
    <x v="11"/>
    <x v="1"/>
    <x v="4"/>
    <x v="0"/>
    <x v="0"/>
    <x v="7"/>
    <x v="4"/>
    <x v="120"/>
    <x v="28"/>
    <n v="117172"/>
  </r>
  <r>
    <x v="11"/>
    <x v="1"/>
    <x v="4"/>
    <x v="0"/>
    <x v="0"/>
    <x v="7"/>
    <x v="4"/>
    <x v="121"/>
    <x v="28"/>
    <n v="176430"/>
  </r>
  <r>
    <x v="11"/>
    <x v="1"/>
    <x v="4"/>
    <x v="0"/>
    <x v="0"/>
    <x v="7"/>
    <x v="4"/>
    <x v="122"/>
    <x v="28"/>
    <n v="21172"/>
  </r>
  <r>
    <x v="11"/>
    <x v="1"/>
    <x v="4"/>
    <x v="0"/>
    <x v="0"/>
    <x v="7"/>
    <x v="4"/>
    <x v="123"/>
    <x v="28"/>
    <n v="176430"/>
  </r>
  <r>
    <x v="11"/>
    <x v="1"/>
    <x v="4"/>
    <x v="0"/>
    <x v="0"/>
    <x v="7"/>
    <x v="4"/>
    <x v="124"/>
    <x v="28"/>
    <n v="83333.34"/>
  </r>
  <r>
    <x v="11"/>
    <x v="1"/>
    <x v="4"/>
    <x v="0"/>
    <x v="0"/>
    <x v="7"/>
    <x v="4"/>
    <x v="135"/>
    <x v="0"/>
    <m/>
  </r>
  <r>
    <x v="11"/>
    <x v="1"/>
    <x v="4"/>
    <x v="0"/>
    <x v="0"/>
    <x v="7"/>
    <x v="4"/>
    <x v="125"/>
    <x v="28"/>
    <n v="1000000"/>
  </r>
  <r>
    <x v="11"/>
    <x v="1"/>
    <x v="4"/>
    <x v="0"/>
    <x v="0"/>
    <x v="7"/>
    <x v="4"/>
    <x v="144"/>
    <x v="28"/>
    <m/>
  </r>
  <r>
    <x v="11"/>
    <x v="1"/>
    <x v="4"/>
    <x v="0"/>
    <x v="0"/>
    <x v="7"/>
    <x v="4"/>
    <x v="126"/>
    <x v="0"/>
    <m/>
  </r>
  <r>
    <x v="11"/>
    <x v="1"/>
    <x v="4"/>
    <x v="0"/>
    <x v="0"/>
    <x v="7"/>
    <x v="4"/>
    <x v="127"/>
    <x v="5"/>
    <n v="10440"/>
  </r>
  <r>
    <x v="11"/>
    <x v="1"/>
    <x v="4"/>
    <x v="0"/>
    <x v="0"/>
    <x v="7"/>
    <x v="4"/>
    <x v="128"/>
    <x v="6"/>
    <n v="240000"/>
  </r>
  <r>
    <x v="11"/>
    <x v="1"/>
    <x v="4"/>
    <x v="0"/>
    <x v="0"/>
    <x v="7"/>
    <x v="4"/>
    <x v="129"/>
    <x v="77"/>
    <n v="80000"/>
  </r>
  <r>
    <x v="11"/>
    <x v="1"/>
    <x v="4"/>
    <x v="0"/>
    <x v="0"/>
    <x v="7"/>
    <x v="4"/>
    <x v="130"/>
    <x v="0"/>
    <m/>
  </r>
  <r>
    <x v="11"/>
    <x v="1"/>
    <x v="4"/>
    <x v="0"/>
    <x v="0"/>
    <x v="7"/>
    <x v="2"/>
    <x v="131"/>
    <x v="0"/>
    <m/>
  </r>
  <r>
    <x v="11"/>
    <x v="1"/>
    <x v="4"/>
    <x v="0"/>
    <x v="0"/>
    <x v="1"/>
    <x v="7"/>
    <x v="34"/>
    <x v="29"/>
    <n v="84190"/>
  </r>
  <r>
    <x v="11"/>
    <x v="1"/>
    <x v="4"/>
    <x v="0"/>
    <x v="0"/>
    <x v="1"/>
    <x v="7"/>
    <x v="20"/>
    <x v="30"/>
    <n v="378006"/>
  </r>
  <r>
    <x v="11"/>
    <x v="1"/>
    <x v="4"/>
    <x v="0"/>
    <x v="0"/>
    <x v="1"/>
    <x v="7"/>
    <x v="20"/>
    <x v="29"/>
    <n v="99610.09"/>
  </r>
  <r>
    <x v="11"/>
    <x v="1"/>
    <x v="4"/>
    <x v="0"/>
    <x v="0"/>
    <x v="1"/>
    <x v="7"/>
    <x v="101"/>
    <x v="31"/>
    <m/>
  </r>
  <r>
    <x v="11"/>
    <x v="1"/>
    <x v="4"/>
    <x v="0"/>
    <x v="0"/>
    <x v="1"/>
    <x v="7"/>
    <x v="55"/>
    <x v="89"/>
    <m/>
  </r>
  <r>
    <x v="11"/>
    <x v="1"/>
    <x v="4"/>
    <x v="0"/>
    <x v="0"/>
    <x v="1"/>
    <x v="7"/>
    <x v="55"/>
    <x v="90"/>
    <m/>
  </r>
  <r>
    <x v="11"/>
    <x v="1"/>
    <x v="4"/>
    <x v="0"/>
    <x v="0"/>
    <x v="1"/>
    <x v="8"/>
    <x v="22"/>
    <x v="29"/>
    <n v="235573.41"/>
  </r>
  <r>
    <x v="11"/>
    <x v="1"/>
    <x v="4"/>
    <x v="0"/>
    <x v="0"/>
    <x v="1"/>
    <x v="8"/>
    <x v="94"/>
    <x v="85"/>
    <n v="3000"/>
  </r>
  <r>
    <x v="11"/>
    <x v="1"/>
    <x v="4"/>
    <x v="0"/>
    <x v="0"/>
    <x v="1"/>
    <x v="8"/>
    <x v="95"/>
    <x v="0"/>
    <m/>
  </r>
  <r>
    <x v="11"/>
    <x v="1"/>
    <x v="4"/>
    <x v="0"/>
    <x v="0"/>
    <x v="1"/>
    <x v="8"/>
    <x v="77"/>
    <x v="50"/>
    <m/>
  </r>
  <r>
    <x v="11"/>
    <x v="1"/>
    <x v="4"/>
    <x v="0"/>
    <x v="0"/>
    <x v="1"/>
    <x v="8"/>
    <x v="4"/>
    <x v="2"/>
    <n v="7153.61"/>
  </r>
  <r>
    <x v="11"/>
    <x v="1"/>
    <x v="4"/>
    <x v="0"/>
    <x v="0"/>
    <x v="1"/>
    <x v="8"/>
    <x v="4"/>
    <x v="17"/>
    <n v="5800"/>
  </r>
  <r>
    <x v="11"/>
    <x v="1"/>
    <x v="4"/>
    <x v="0"/>
    <x v="0"/>
    <x v="1"/>
    <x v="8"/>
    <x v="4"/>
    <x v="91"/>
    <m/>
  </r>
  <r>
    <x v="11"/>
    <x v="1"/>
    <x v="4"/>
    <x v="0"/>
    <x v="0"/>
    <x v="1"/>
    <x v="8"/>
    <x v="4"/>
    <x v="85"/>
    <m/>
  </r>
  <r>
    <x v="11"/>
    <x v="1"/>
    <x v="4"/>
    <x v="0"/>
    <x v="0"/>
    <x v="1"/>
    <x v="8"/>
    <x v="4"/>
    <x v="92"/>
    <m/>
  </r>
  <r>
    <x v="11"/>
    <x v="1"/>
    <x v="4"/>
    <x v="0"/>
    <x v="0"/>
    <x v="1"/>
    <x v="8"/>
    <x v="4"/>
    <x v="82"/>
    <m/>
  </r>
  <r>
    <x v="11"/>
    <x v="1"/>
    <x v="4"/>
    <x v="0"/>
    <x v="0"/>
    <x v="1"/>
    <x v="8"/>
    <x v="4"/>
    <x v="93"/>
    <m/>
  </r>
  <r>
    <x v="11"/>
    <x v="1"/>
    <x v="4"/>
    <x v="0"/>
    <x v="0"/>
    <x v="1"/>
    <x v="8"/>
    <x v="4"/>
    <x v="94"/>
    <m/>
  </r>
  <r>
    <x v="11"/>
    <x v="1"/>
    <x v="4"/>
    <x v="0"/>
    <x v="0"/>
    <x v="1"/>
    <x v="8"/>
    <x v="4"/>
    <x v="95"/>
    <m/>
  </r>
  <r>
    <x v="11"/>
    <x v="1"/>
    <x v="4"/>
    <x v="0"/>
    <x v="0"/>
    <x v="1"/>
    <x v="8"/>
    <x v="4"/>
    <x v="96"/>
    <m/>
  </r>
  <r>
    <x v="11"/>
    <x v="1"/>
    <x v="4"/>
    <x v="0"/>
    <x v="0"/>
    <x v="1"/>
    <x v="8"/>
    <x v="4"/>
    <x v="97"/>
    <m/>
  </r>
  <r>
    <x v="11"/>
    <x v="1"/>
    <x v="4"/>
    <x v="0"/>
    <x v="0"/>
    <x v="6"/>
    <x v="23"/>
    <x v="112"/>
    <x v="0"/>
    <m/>
  </r>
  <r>
    <x v="11"/>
    <x v="1"/>
    <x v="4"/>
    <x v="0"/>
    <x v="2"/>
    <x v="3"/>
    <x v="3"/>
    <x v="96"/>
    <x v="0"/>
    <n v="16771771.446857141"/>
  </r>
  <r>
    <x v="11"/>
    <x v="1"/>
    <x v="4"/>
    <x v="0"/>
    <x v="2"/>
    <x v="3"/>
    <x v="3"/>
    <x v="137"/>
    <x v="98"/>
    <m/>
  </r>
  <r>
    <x v="11"/>
    <x v="1"/>
    <x v="4"/>
    <x v="0"/>
    <x v="2"/>
    <x v="3"/>
    <x v="3"/>
    <x v="97"/>
    <x v="34"/>
    <m/>
  </r>
  <r>
    <x v="11"/>
    <x v="1"/>
    <x v="4"/>
    <x v="0"/>
    <x v="2"/>
    <x v="3"/>
    <x v="3"/>
    <x v="97"/>
    <x v="35"/>
    <m/>
  </r>
  <r>
    <x v="11"/>
    <x v="1"/>
    <x v="4"/>
    <x v="0"/>
    <x v="2"/>
    <x v="3"/>
    <x v="3"/>
    <x v="97"/>
    <x v="36"/>
    <m/>
  </r>
  <r>
    <x v="11"/>
    <x v="1"/>
    <x v="4"/>
    <x v="0"/>
    <x v="2"/>
    <x v="3"/>
    <x v="3"/>
    <x v="97"/>
    <x v="0"/>
    <m/>
  </r>
  <r>
    <x v="11"/>
    <x v="1"/>
    <x v="4"/>
    <x v="0"/>
    <x v="2"/>
    <x v="3"/>
    <x v="3"/>
    <x v="97"/>
    <x v="0"/>
    <m/>
  </r>
  <r>
    <x v="11"/>
    <x v="1"/>
    <x v="4"/>
    <x v="0"/>
    <x v="2"/>
    <x v="3"/>
    <x v="3"/>
    <x v="97"/>
    <x v="0"/>
    <m/>
  </r>
  <r>
    <x v="11"/>
    <x v="1"/>
    <x v="4"/>
    <x v="0"/>
    <x v="2"/>
    <x v="3"/>
    <x v="3"/>
    <x v="97"/>
    <x v="0"/>
    <m/>
  </r>
  <r>
    <x v="11"/>
    <x v="1"/>
    <x v="4"/>
    <x v="0"/>
    <x v="2"/>
    <x v="3"/>
    <x v="3"/>
    <x v="98"/>
    <x v="0"/>
    <m/>
  </r>
  <r>
    <x v="11"/>
    <x v="1"/>
    <x v="4"/>
    <x v="0"/>
    <x v="2"/>
    <x v="3"/>
    <x v="3"/>
    <x v="99"/>
    <x v="37"/>
    <m/>
  </r>
  <r>
    <x v="11"/>
    <x v="1"/>
    <x v="4"/>
    <x v="0"/>
    <x v="2"/>
    <x v="3"/>
    <x v="3"/>
    <x v="99"/>
    <x v="38"/>
    <m/>
  </r>
  <r>
    <x v="11"/>
    <x v="1"/>
    <x v="4"/>
    <x v="0"/>
    <x v="2"/>
    <x v="3"/>
    <x v="3"/>
    <x v="99"/>
    <x v="39"/>
    <m/>
  </r>
  <r>
    <x v="11"/>
    <x v="1"/>
    <x v="4"/>
    <x v="0"/>
    <x v="2"/>
    <x v="3"/>
    <x v="3"/>
    <x v="99"/>
    <x v="69"/>
    <m/>
  </r>
  <r>
    <x v="11"/>
    <x v="1"/>
    <x v="4"/>
    <x v="0"/>
    <x v="2"/>
    <x v="3"/>
    <x v="3"/>
    <x v="99"/>
    <x v="70"/>
    <m/>
  </r>
  <r>
    <x v="11"/>
    <x v="1"/>
    <x v="4"/>
    <x v="0"/>
    <x v="2"/>
    <x v="3"/>
    <x v="3"/>
    <x v="99"/>
    <x v="83"/>
    <m/>
  </r>
  <r>
    <x v="11"/>
    <x v="1"/>
    <x v="4"/>
    <x v="0"/>
    <x v="2"/>
    <x v="3"/>
    <x v="3"/>
    <x v="99"/>
    <x v="41"/>
    <m/>
  </r>
  <r>
    <x v="11"/>
    <x v="1"/>
    <x v="4"/>
    <x v="0"/>
    <x v="2"/>
    <x v="3"/>
    <x v="26"/>
    <x v="137"/>
    <x v="0"/>
    <m/>
  </r>
  <r>
    <x v="11"/>
    <x v="1"/>
    <x v="4"/>
    <x v="0"/>
    <x v="2"/>
    <x v="3"/>
    <x v="20"/>
    <x v="49"/>
    <x v="40"/>
    <m/>
  </r>
  <r>
    <x v="11"/>
    <x v="1"/>
    <x v="4"/>
    <x v="0"/>
    <x v="2"/>
    <x v="3"/>
    <x v="20"/>
    <x v="49"/>
    <x v="41"/>
    <m/>
  </r>
  <r>
    <x v="11"/>
    <x v="1"/>
    <x v="4"/>
    <x v="0"/>
    <x v="2"/>
    <x v="3"/>
    <x v="20"/>
    <x v="49"/>
    <x v="42"/>
    <m/>
  </r>
  <r>
    <x v="11"/>
    <x v="1"/>
    <x v="4"/>
    <x v="0"/>
    <x v="2"/>
    <x v="3"/>
    <x v="20"/>
    <x v="49"/>
    <x v="83"/>
    <m/>
  </r>
  <r>
    <x v="11"/>
    <x v="1"/>
    <x v="4"/>
    <x v="0"/>
    <x v="2"/>
    <x v="3"/>
    <x v="20"/>
    <x v="49"/>
    <x v="68"/>
    <m/>
  </r>
  <r>
    <x v="11"/>
    <x v="1"/>
    <x v="4"/>
    <x v="0"/>
    <x v="2"/>
    <x v="3"/>
    <x v="20"/>
    <x v="49"/>
    <x v="0"/>
    <m/>
  </r>
  <r>
    <x v="11"/>
    <x v="1"/>
    <x v="4"/>
    <x v="0"/>
    <x v="2"/>
    <x v="3"/>
    <x v="20"/>
    <x v="111"/>
    <x v="42"/>
    <m/>
  </r>
  <r>
    <x v="11"/>
    <x v="1"/>
    <x v="4"/>
    <x v="0"/>
    <x v="2"/>
    <x v="3"/>
    <x v="20"/>
    <x v="111"/>
    <x v="83"/>
    <m/>
  </r>
  <r>
    <x v="11"/>
    <x v="1"/>
    <x v="4"/>
    <x v="0"/>
    <x v="2"/>
    <x v="3"/>
    <x v="20"/>
    <x v="111"/>
    <x v="43"/>
    <m/>
  </r>
  <r>
    <x v="11"/>
    <x v="1"/>
    <x v="4"/>
    <x v="0"/>
    <x v="2"/>
    <x v="3"/>
    <x v="21"/>
    <x v="50"/>
    <x v="0"/>
    <m/>
  </r>
  <r>
    <x v="11"/>
    <x v="1"/>
    <x v="4"/>
    <x v="0"/>
    <x v="2"/>
    <x v="3"/>
    <x v="21"/>
    <x v="132"/>
    <x v="44"/>
    <m/>
  </r>
  <r>
    <x v="0"/>
    <x v="1"/>
    <x v="4"/>
    <x v="0"/>
    <x v="1"/>
    <x v="2"/>
    <x v="24"/>
    <x v="63"/>
    <x v="1"/>
    <n v="56400725.21344538"/>
  </r>
  <r>
    <x v="0"/>
    <x v="1"/>
    <x v="4"/>
    <x v="0"/>
    <x v="1"/>
    <x v="5"/>
    <x v="11"/>
    <x v="64"/>
    <x v="0"/>
    <m/>
  </r>
  <r>
    <x v="0"/>
    <x v="1"/>
    <x v="4"/>
    <x v="0"/>
    <x v="1"/>
    <x v="5"/>
    <x v="14"/>
    <x v="66"/>
    <x v="0"/>
    <m/>
  </r>
  <r>
    <x v="0"/>
    <x v="1"/>
    <x v="4"/>
    <x v="0"/>
    <x v="1"/>
    <x v="5"/>
    <x v="15"/>
    <x v="69"/>
    <x v="0"/>
    <m/>
  </r>
  <r>
    <x v="0"/>
    <x v="1"/>
    <x v="4"/>
    <x v="0"/>
    <x v="1"/>
    <x v="2"/>
    <x v="25"/>
    <x v="74"/>
    <x v="0"/>
    <m/>
  </r>
  <r>
    <x v="0"/>
    <x v="1"/>
    <x v="4"/>
    <x v="0"/>
    <x v="1"/>
    <x v="2"/>
    <x v="25"/>
    <x v="118"/>
    <x v="0"/>
    <m/>
  </r>
  <r>
    <x v="0"/>
    <x v="1"/>
    <x v="4"/>
    <x v="0"/>
    <x v="1"/>
    <x v="2"/>
    <x v="0"/>
    <x v="103"/>
    <x v="0"/>
    <m/>
  </r>
  <r>
    <x v="0"/>
    <x v="1"/>
    <x v="4"/>
    <x v="0"/>
    <x v="1"/>
    <x v="2"/>
    <x v="0"/>
    <x v="104"/>
    <x v="0"/>
    <m/>
  </r>
  <r>
    <x v="0"/>
    <x v="1"/>
    <x v="4"/>
    <x v="0"/>
    <x v="0"/>
    <x v="0"/>
    <x v="4"/>
    <x v="6"/>
    <x v="2"/>
    <n v="5520000"/>
  </r>
  <r>
    <x v="0"/>
    <x v="1"/>
    <x v="4"/>
    <x v="0"/>
    <x v="0"/>
    <x v="0"/>
    <x v="4"/>
    <x v="6"/>
    <x v="3"/>
    <n v="1750000"/>
  </r>
  <r>
    <x v="0"/>
    <x v="1"/>
    <x v="4"/>
    <x v="0"/>
    <x v="0"/>
    <x v="0"/>
    <x v="4"/>
    <x v="7"/>
    <x v="2"/>
    <m/>
  </r>
  <r>
    <x v="0"/>
    <x v="1"/>
    <x v="4"/>
    <x v="0"/>
    <x v="0"/>
    <x v="0"/>
    <x v="4"/>
    <x v="7"/>
    <x v="3"/>
    <n v="117172"/>
  </r>
  <r>
    <x v="0"/>
    <x v="1"/>
    <x v="4"/>
    <x v="0"/>
    <x v="0"/>
    <x v="0"/>
    <x v="4"/>
    <x v="8"/>
    <x v="2"/>
    <n v="460000"/>
  </r>
  <r>
    <x v="0"/>
    <x v="1"/>
    <x v="4"/>
    <x v="0"/>
    <x v="0"/>
    <x v="0"/>
    <x v="4"/>
    <x v="8"/>
    <x v="3"/>
    <n v="155598"/>
  </r>
  <r>
    <x v="0"/>
    <x v="1"/>
    <x v="4"/>
    <x v="0"/>
    <x v="0"/>
    <x v="0"/>
    <x v="4"/>
    <x v="9"/>
    <x v="2"/>
    <n v="55200"/>
  </r>
  <r>
    <x v="0"/>
    <x v="1"/>
    <x v="4"/>
    <x v="0"/>
    <x v="0"/>
    <x v="0"/>
    <x v="4"/>
    <x v="9"/>
    <x v="3"/>
    <n v="18672"/>
  </r>
  <r>
    <x v="0"/>
    <x v="1"/>
    <x v="4"/>
    <x v="0"/>
    <x v="0"/>
    <x v="0"/>
    <x v="4"/>
    <x v="10"/>
    <x v="2"/>
    <n v="460000"/>
  </r>
  <r>
    <x v="0"/>
    <x v="1"/>
    <x v="4"/>
    <x v="0"/>
    <x v="0"/>
    <x v="0"/>
    <x v="4"/>
    <x v="10"/>
    <x v="3"/>
    <n v="155598"/>
  </r>
  <r>
    <x v="0"/>
    <x v="1"/>
    <x v="4"/>
    <x v="0"/>
    <x v="0"/>
    <x v="0"/>
    <x v="4"/>
    <x v="11"/>
    <x v="2"/>
    <n v="230000"/>
  </r>
  <r>
    <x v="0"/>
    <x v="1"/>
    <x v="4"/>
    <x v="0"/>
    <x v="0"/>
    <x v="0"/>
    <x v="4"/>
    <x v="11"/>
    <x v="3"/>
    <n v="72916"/>
  </r>
  <r>
    <x v="0"/>
    <x v="1"/>
    <x v="4"/>
    <x v="0"/>
    <x v="0"/>
    <x v="0"/>
    <x v="4"/>
    <x v="12"/>
    <x v="2"/>
    <n v="3680000"/>
  </r>
  <r>
    <x v="0"/>
    <x v="1"/>
    <x v="4"/>
    <x v="0"/>
    <x v="0"/>
    <x v="0"/>
    <x v="4"/>
    <x v="134"/>
    <x v="0"/>
    <m/>
  </r>
  <r>
    <x v="0"/>
    <x v="1"/>
    <x v="4"/>
    <x v="0"/>
    <x v="0"/>
    <x v="0"/>
    <x v="4"/>
    <x v="142"/>
    <x v="71"/>
    <m/>
  </r>
  <r>
    <x v="0"/>
    <x v="1"/>
    <x v="4"/>
    <x v="0"/>
    <x v="0"/>
    <x v="0"/>
    <x v="4"/>
    <x v="56"/>
    <x v="4"/>
    <m/>
  </r>
  <r>
    <x v="0"/>
    <x v="1"/>
    <x v="4"/>
    <x v="0"/>
    <x v="0"/>
    <x v="0"/>
    <x v="4"/>
    <x v="13"/>
    <x v="5"/>
    <n v="37949"/>
  </r>
  <r>
    <x v="0"/>
    <x v="1"/>
    <x v="4"/>
    <x v="0"/>
    <x v="0"/>
    <x v="0"/>
    <x v="4"/>
    <x v="14"/>
    <x v="6"/>
    <n v="662400"/>
  </r>
  <r>
    <x v="0"/>
    <x v="1"/>
    <x v="4"/>
    <x v="0"/>
    <x v="0"/>
    <x v="0"/>
    <x v="4"/>
    <x v="14"/>
    <x v="7"/>
    <n v="210000"/>
  </r>
  <r>
    <x v="0"/>
    <x v="1"/>
    <x v="4"/>
    <x v="0"/>
    <x v="0"/>
    <x v="0"/>
    <x v="4"/>
    <x v="15"/>
    <x v="8"/>
    <n v="290800"/>
  </r>
  <r>
    <x v="0"/>
    <x v="1"/>
    <x v="4"/>
    <x v="0"/>
    <x v="0"/>
    <x v="0"/>
    <x v="4"/>
    <x v="113"/>
    <x v="0"/>
    <m/>
  </r>
  <r>
    <x v="0"/>
    <x v="1"/>
    <x v="4"/>
    <x v="0"/>
    <x v="0"/>
    <x v="0"/>
    <x v="9"/>
    <x v="114"/>
    <x v="9"/>
    <n v="600000"/>
  </r>
  <r>
    <x v="0"/>
    <x v="1"/>
    <x v="4"/>
    <x v="0"/>
    <x v="0"/>
    <x v="0"/>
    <x v="9"/>
    <x v="30"/>
    <x v="0"/>
    <m/>
  </r>
  <r>
    <x v="0"/>
    <x v="1"/>
    <x v="4"/>
    <x v="0"/>
    <x v="0"/>
    <x v="0"/>
    <x v="9"/>
    <x v="110"/>
    <x v="0"/>
    <m/>
  </r>
  <r>
    <x v="0"/>
    <x v="1"/>
    <x v="4"/>
    <x v="0"/>
    <x v="0"/>
    <x v="0"/>
    <x v="5"/>
    <x v="70"/>
    <x v="11"/>
    <n v="451"/>
  </r>
  <r>
    <x v="0"/>
    <x v="1"/>
    <x v="4"/>
    <x v="0"/>
    <x v="0"/>
    <x v="0"/>
    <x v="5"/>
    <x v="70"/>
    <x v="99"/>
    <n v="9519"/>
  </r>
  <r>
    <x v="0"/>
    <x v="1"/>
    <x v="4"/>
    <x v="0"/>
    <x v="0"/>
    <x v="0"/>
    <x v="5"/>
    <x v="102"/>
    <x v="0"/>
    <m/>
  </r>
  <r>
    <x v="0"/>
    <x v="1"/>
    <x v="4"/>
    <x v="0"/>
    <x v="0"/>
    <x v="0"/>
    <x v="5"/>
    <x v="71"/>
    <x v="45"/>
    <n v="106205"/>
  </r>
  <r>
    <x v="0"/>
    <x v="1"/>
    <x v="4"/>
    <x v="0"/>
    <x v="0"/>
    <x v="0"/>
    <x v="5"/>
    <x v="78"/>
    <x v="0"/>
    <m/>
  </r>
  <r>
    <x v="0"/>
    <x v="1"/>
    <x v="4"/>
    <x v="0"/>
    <x v="0"/>
    <x v="0"/>
    <x v="6"/>
    <x v="17"/>
    <x v="12"/>
    <n v="800000"/>
  </r>
  <r>
    <x v="0"/>
    <x v="1"/>
    <x v="4"/>
    <x v="0"/>
    <x v="0"/>
    <x v="0"/>
    <x v="6"/>
    <x v="143"/>
    <x v="72"/>
    <m/>
  </r>
  <r>
    <x v="0"/>
    <x v="1"/>
    <x v="4"/>
    <x v="0"/>
    <x v="0"/>
    <x v="0"/>
    <x v="0"/>
    <x v="79"/>
    <x v="0"/>
    <m/>
  </r>
  <r>
    <x v="0"/>
    <x v="1"/>
    <x v="4"/>
    <x v="0"/>
    <x v="0"/>
    <x v="0"/>
    <x v="0"/>
    <x v="80"/>
    <x v="13"/>
    <n v="341583"/>
  </r>
  <r>
    <x v="0"/>
    <x v="1"/>
    <x v="4"/>
    <x v="0"/>
    <x v="0"/>
    <x v="0"/>
    <x v="0"/>
    <x v="80"/>
    <x v="14"/>
    <n v="303933"/>
  </r>
  <r>
    <x v="0"/>
    <x v="1"/>
    <x v="4"/>
    <x v="0"/>
    <x v="0"/>
    <x v="0"/>
    <x v="0"/>
    <x v="80"/>
    <x v="15"/>
    <n v="1000000"/>
  </r>
  <r>
    <x v="0"/>
    <x v="1"/>
    <x v="4"/>
    <x v="0"/>
    <x v="0"/>
    <x v="0"/>
    <x v="0"/>
    <x v="80"/>
    <x v="16"/>
    <n v="365608"/>
  </r>
  <r>
    <x v="0"/>
    <x v="1"/>
    <x v="4"/>
    <x v="0"/>
    <x v="0"/>
    <x v="0"/>
    <x v="0"/>
    <x v="80"/>
    <x v="54"/>
    <m/>
  </r>
  <r>
    <x v="0"/>
    <x v="1"/>
    <x v="4"/>
    <x v="0"/>
    <x v="0"/>
    <x v="0"/>
    <x v="0"/>
    <x v="80"/>
    <x v="73"/>
    <m/>
  </r>
  <r>
    <x v="0"/>
    <x v="1"/>
    <x v="4"/>
    <x v="0"/>
    <x v="0"/>
    <x v="0"/>
    <x v="0"/>
    <x v="80"/>
    <x v="84"/>
    <m/>
  </r>
  <r>
    <x v="0"/>
    <x v="1"/>
    <x v="4"/>
    <x v="0"/>
    <x v="0"/>
    <x v="0"/>
    <x v="0"/>
    <x v="80"/>
    <x v="85"/>
    <n v="300000"/>
  </r>
  <r>
    <x v="0"/>
    <x v="1"/>
    <x v="4"/>
    <x v="0"/>
    <x v="0"/>
    <x v="0"/>
    <x v="0"/>
    <x v="80"/>
    <x v="86"/>
    <m/>
  </r>
  <r>
    <x v="0"/>
    <x v="1"/>
    <x v="4"/>
    <x v="0"/>
    <x v="0"/>
    <x v="0"/>
    <x v="0"/>
    <x v="84"/>
    <x v="20"/>
    <m/>
  </r>
  <r>
    <x v="0"/>
    <x v="1"/>
    <x v="4"/>
    <x v="0"/>
    <x v="0"/>
    <x v="0"/>
    <x v="0"/>
    <x v="107"/>
    <x v="17"/>
    <n v="580000"/>
  </r>
  <r>
    <x v="0"/>
    <x v="1"/>
    <x v="4"/>
    <x v="0"/>
    <x v="0"/>
    <x v="0"/>
    <x v="0"/>
    <x v="115"/>
    <x v="0"/>
    <m/>
  </r>
  <r>
    <x v="0"/>
    <x v="1"/>
    <x v="4"/>
    <x v="0"/>
    <x v="0"/>
    <x v="0"/>
    <x v="0"/>
    <x v="138"/>
    <x v="11"/>
    <n v="134058"/>
  </r>
  <r>
    <x v="0"/>
    <x v="1"/>
    <x v="4"/>
    <x v="0"/>
    <x v="0"/>
    <x v="0"/>
    <x v="0"/>
    <x v="108"/>
    <x v="0"/>
    <m/>
  </r>
  <r>
    <x v="0"/>
    <x v="1"/>
    <x v="4"/>
    <x v="0"/>
    <x v="0"/>
    <x v="0"/>
    <x v="0"/>
    <x v="109"/>
    <x v="0"/>
    <m/>
  </r>
  <r>
    <x v="0"/>
    <x v="1"/>
    <x v="4"/>
    <x v="0"/>
    <x v="0"/>
    <x v="0"/>
    <x v="0"/>
    <x v="116"/>
    <x v="0"/>
    <m/>
  </r>
  <r>
    <x v="0"/>
    <x v="1"/>
    <x v="4"/>
    <x v="0"/>
    <x v="0"/>
    <x v="0"/>
    <x v="0"/>
    <x v="79"/>
    <x v="40"/>
    <m/>
  </r>
  <r>
    <x v="0"/>
    <x v="1"/>
    <x v="4"/>
    <x v="0"/>
    <x v="0"/>
    <x v="0"/>
    <x v="12"/>
    <x v="81"/>
    <x v="0"/>
    <m/>
  </r>
  <r>
    <x v="0"/>
    <x v="1"/>
    <x v="4"/>
    <x v="0"/>
    <x v="0"/>
    <x v="0"/>
    <x v="12"/>
    <x v="82"/>
    <x v="47"/>
    <m/>
  </r>
  <r>
    <x v="0"/>
    <x v="1"/>
    <x v="4"/>
    <x v="0"/>
    <x v="0"/>
    <x v="0"/>
    <x v="12"/>
    <x v="83"/>
    <x v="0"/>
    <m/>
  </r>
  <r>
    <x v="0"/>
    <x v="1"/>
    <x v="4"/>
    <x v="0"/>
    <x v="0"/>
    <x v="0"/>
    <x v="12"/>
    <x v="84"/>
    <x v="47"/>
    <m/>
  </r>
  <r>
    <x v="0"/>
    <x v="1"/>
    <x v="4"/>
    <x v="0"/>
    <x v="0"/>
    <x v="0"/>
    <x v="19"/>
    <x v="100"/>
    <x v="55"/>
    <m/>
  </r>
  <r>
    <x v="0"/>
    <x v="1"/>
    <x v="4"/>
    <x v="0"/>
    <x v="0"/>
    <x v="0"/>
    <x v="19"/>
    <x v="100"/>
    <x v="19"/>
    <m/>
  </r>
  <r>
    <x v="0"/>
    <x v="1"/>
    <x v="4"/>
    <x v="0"/>
    <x v="0"/>
    <x v="0"/>
    <x v="19"/>
    <x v="139"/>
    <x v="0"/>
    <m/>
  </r>
  <r>
    <x v="0"/>
    <x v="1"/>
    <x v="4"/>
    <x v="0"/>
    <x v="0"/>
    <x v="0"/>
    <x v="19"/>
    <x v="140"/>
    <x v="20"/>
    <m/>
  </r>
  <r>
    <x v="0"/>
    <x v="1"/>
    <x v="4"/>
    <x v="0"/>
    <x v="0"/>
    <x v="0"/>
    <x v="16"/>
    <x v="86"/>
    <x v="45"/>
    <n v="1004500"/>
  </r>
  <r>
    <x v="0"/>
    <x v="1"/>
    <x v="4"/>
    <x v="0"/>
    <x v="0"/>
    <x v="0"/>
    <x v="16"/>
    <x v="117"/>
    <x v="56"/>
    <m/>
  </r>
  <r>
    <x v="0"/>
    <x v="1"/>
    <x v="4"/>
    <x v="0"/>
    <x v="0"/>
    <x v="0"/>
    <x v="16"/>
    <x v="117"/>
    <x v="57"/>
    <n v="220000"/>
  </r>
  <r>
    <x v="0"/>
    <x v="1"/>
    <x v="4"/>
    <x v="0"/>
    <x v="0"/>
    <x v="0"/>
    <x v="22"/>
    <x v="105"/>
    <x v="0"/>
    <m/>
  </r>
  <r>
    <x v="0"/>
    <x v="1"/>
    <x v="4"/>
    <x v="0"/>
    <x v="0"/>
    <x v="0"/>
    <x v="2"/>
    <x v="87"/>
    <x v="21"/>
    <n v="274181"/>
  </r>
  <r>
    <x v="0"/>
    <x v="1"/>
    <x v="4"/>
    <x v="0"/>
    <x v="0"/>
    <x v="0"/>
    <x v="2"/>
    <x v="87"/>
    <x v="87"/>
    <n v="164230"/>
  </r>
  <r>
    <x v="0"/>
    <x v="1"/>
    <x v="4"/>
    <x v="0"/>
    <x v="0"/>
    <x v="0"/>
    <x v="2"/>
    <x v="87"/>
    <x v="14"/>
    <m/>
  </r>
  <r>
    <x v="0"/>
    <x v="1"/>
    <x v="4"/>
    <x v="0"/>
    <x v="0"/>
    <x v="0"/>
    <x v="2"/>
    <x v="87"/>
    <x v="100"/>
    <n v="148000"/>
  </r>
  <r>
    <x v="0"/>
    <x v="1"/>
    <x v="4"/>
    <x v="0"/>
    <x v="0"/>
    <x v="0"/>
    <x v="2"/>
    <x v="88"/>
    <x v="17"/>
    <n v="10000"/>
  </r>
  <r>
    <x v="0"/>
    <x v="1"/>
    <x v="4"/>
    <x v="0"/>
    <x v="0"/>
    <x v="0"/>
    <x v="2"/>
    <x v="88"/>
    <x v="101"/>
    <n v="81582"/>
  </r>
  <r>
    <x v="0"/>
    <x v="1"/>
    <x v="4"/>
    <x v="0"/>
    <x v="0"/>
    <x v="0"/>
    <x v="2"/>
    <x v="89"/>
    <x v="102"/>
    <n v="35294"/>
  </r>
  <r>
    <x v="0"/>
    <x v="1"/>
    <x v="4"/>
    <x v="0"/>
    <x v="0"/>
    <x v="0"/>
    <x v="2"/>
    <x v="89"/>
    <x v="32"/>
    <n v="26387"/>
  </r>
  <r>
    <x v="0"/>
    <x v="1"/>
    <x v="4"/>
    <x v="0"/>
    <x v="0"/>
    <x v="0"/>
    <x v="2"/>
    <x v="89"/>
    <x v="82"/>
    <n v="405882"/>
  </r>
  <r>
    <x v="0"/>
    <x v="1"/>
    <x v="4"/>
    <x v="0"/>
    <x v="0"/>
    <x v="0"/>
    <x v="2"/>
    <x v="90"/>
    <x v="28"/>
    <n v="100000"/>
  </r>
  <r>
    <x v="0"/>
    <x v="1"/>
    <x v="4"/>
    <x v="0"/>
    <x v="0"/>
    <x v="0"/>
    <x v="2"/>
    <x v="90"/>
    <x v="94"/>
    <n v="150027"/>
  </r>
  <r>
    <x v="0"/>
    <x v="1"/>
    <x v="4"/>
    <x v="0"/>
    <x v="0"/>
    <x v="0"/>
    <x v="2"/>
    <x v="91"/>
    <x v="28"/>
    <n v="105400"/>
  </r>
  <r>
    <x v="0"/>
    <x v="1"/>
    <x v="4"/>
    <x v="0"/>
    <x v="0"/>
    <x v="0"/>
    <x v="2"/>
    <x v="91"/>
    <x v="99"/>
    <n v="130831"/>
  </r>
  <r>
    <x v="0"/>
    <x v="1"/>
    <x v="4"/>
    <x v="0"/>
    <x v="0"/>
    <x v="0"/>
    <x v="2"/>
    <x v="92"/>
    <x v="28"/>
    <n v="38900"/>
  </r>
  <r>
    <x v="0"/>
    <x v="1"/>
    <x v="4"/>
    <x v="0"/>
    <x v="0"/>
    <x v="0"/>
    <x v="2"/>
    <x v="136"/>
    <x v="60"/>
    <m/>
  </r>
  <r>
    <x v="0"/>
    <x v="1"/>
    <x v="4"/>
    <x v="0"/>
    <x v="0"/>
    <x v="0"/>
    <x v="2"/>
    <x v="136"/>
    <x v="28"/>
    <n v="160000"/>
  </r>
  <r>
    <x v="0"/>
    <x v="1"/>
    <x v="4"/>
    <x v="0"/>
    <x v="0"/>
    <x v="0"/>
    <x v="2"/>
    <x v="141"/>
    <x v="28"/>
    <n v="18500"/>
  </r>
  <r>
    <x v="0"/>
    <x v="1"/>
    <x v="4"/>
    <x v="0"/>
    <x v="0"/>
    <x v="0"/>
    <x v="2"/>
    <x v="93"/>
    <x v="0"/>
    <m/>
  </r>
  <r>
    <x v="0"/>
    <x v="1"/>
    <x v="4"/>
    <x v="0"/>
    <x v="0"/>
    <x v="0"/>
    <x v="2"/>
    <x v="84"/>
    <x v="103"/>
    <n v="0.52"/>
  </r>
  <r>
    <x v="0"/>
    <x v="1"/>
    <x v="4"/>
    <x v="0"/>
    <x v="0"/>
    <x v="0"/>
    <x v="2"/>
    <x v="84"/>
    <x v="104"/>
    <n v="14850"/>
  </r>
  <r>
    <x v="0"/>
    <x v="1"/>
    <x v="4"/>
    <x v="0"/>
    <x v="0"/>
    <x v="0"/>
    <x v="2"/>
    <x v="84"/>
    <x v="54"/>
    <n v="2.48"/>
  </r>
  <r>
    <x v="0"/>
    <x v="1"/>
    <x v="4"/>
    <x v="0"/>
    <x v="0"/>
    <x v="0"/>
    <x v="2"/>
    <x v="84"/>
    <x v="37"/>
    <n v="1.32"/>
  </r>
  <r>
    <x v="0"/>
    <x v="1"/>
    <x v="4"/>
    <x v="0"/>
    <x v="0"/>
    <x v="0"/>
    <x v="2"/>
    <x v="84"/>
    <x v="101"/>
    <n v="54"/>
  </r>
  <r>
    <x v="0"/>
    <x v="1"/>
    <x v="4"/>
    <x v="0"/>
    <x v="0"/>
    <x v="0"/>
    <x v="2"/>
    <x v="84"/>
    <x v="25"/>
    <n v="125.35"/>
  </r>
  <r>
    <x v="0"/>
    <x v="1"/>
    <x v="4"/>
    <x v="0"/>
    <x v="0"/>
    <x v="0"/>
    <x v="2"/>
    <x v="84"/>
    <x v="26"/>
    <n v="249.94"/>
  </r>
  <r>
    <x v="0"/>
    <x v="1"/>
    <x v="4"/>
    <x v="0"/>
    <x v="0"/>
    <x v="0"/>
    <x v="2"/>
    <x v="84"/>
    <x v="22"/>
    <n v="249.77"/>
  </r>
  <r>
    <x v="0"/>
    <x v="1"/>
    <x v="4"/>
    <x v="0"/>
    <x v="0"/>
    <x v="0"/>
    <x v="2"/>
    <x v="84"/>
    <x v="9"/>
    <n v="1"/>
  </r>
  <r>
    <x v="0"/>
    <x v="1"/>
    <x v="4"/>
    <x v="0"/>
    <x v="0"/>
    <x v="0"/>
    <x v="2"/>
    <x v="84"/>
    <x v="105"/>
    <n v="0.04"/>
  </r>
  <r>
    <x v="0"/>
    <x v="1"/>
    <x v="4"/>
    <x v="0"/>
    <x v="0"/>
    <x v="7"/>
    <x v="4"/>
    <x v="119"/>
    <x v="28"/>
    <n v="2000000"/>
  </r>
  <r>
    <x v="0"/>
    <x v="1"/>
    <x v="4"/>
    <x v="0"/>
    <x v="0"/>
    <x v="7"/>
    <x v="4"/>
    <x v="120"/>
    <x v="28"/>
    <n v="117172"/>
  </r>
  <r>
    <x v="0"/>
    <x v="1"/>
    <x v="4"/>
    <x v="0"/>
    <x v="0"/>
    <x v="7"/>
    <x v="4"/>
    <x v="121"/>
    <x v="28"/>
    <n v="176430"/>
  </r>
  <r>
    <x v="0"/>
    <x v="1"/>
    <x v="4"/>
    <x v="0"/>
    <x v="0"/>
    <x v="7"/>
    <x v="4"/>
    <x v="122"/>
    <x v="28"/>
    <n v="21172"/>
  </r>
  <r>
    <x v="0"/>
    <x v="1"/>
    <x v="4"/>
    <x v="0"/>
    <x v="0"/>
    <x v="7"/>
    <x v="4"/>
    <x v="123"/>
    <x v="28"/>
    <n v="176430"/>
  </r>
  <r>
    <x v="0"/>
    <x v="1"/>
    <x v="4"/>
    <x v="0"/>
    <x v="0"/>
    <x v="7"/>
    <x v="4"/>
    <x v="124"/>
    <x v="28"/>
    <n v="83333.34"/>
  </r>
  <r>
    <x v="0"/>
    <x v="1"/>
    <x v="4"/>
    <x v="0"/>
    <x v="0"/>
    <x v="7"/>
    <x v="4"/>
    <x v="135"/>
    <x v="0"/>
    <m/>
  </r>
  <r>
    <x v="0"/>
    <x v="1"/>
    <x v="4"/>
    <x v="0"/>
    <x v="0"/>
    <x v="7"/>
    <x v="4"/>
    <x v="125"/>
    <x v="28"/>
    <n v="1000000"/>
  </r>
  <r>
    <x v="0"/>
    <x v="1"/>
    <x v="4"/>
    <x v="0"/>
    <x v="0"/>
    <x v="7"/>
    <x v="4"/>
    <x v="144"/>
    <x v="28"/>
    <m/>
  </r>
  <r>
    <x v="0"/>
    <x v="1"/>
    <x v="4"/>
    <x v="0"/>
    <x v="0"/>
    <x v="7"/>
    <x v="4"/>
    <x v="126"/>
    <x v="0"/>
    <m/>
  </r>
  <r>
    <x v="0"/>
    <x v="1"/>
    <x v="4"/>
    <x v="0"/>
    <x v="0"/>
    <x v="7"/>
    <x v="4"/>
    <x v="127"/>
    <x v="5"/>
    <n v="10440"/>
  </r>
  <r>
    <x v="0"/>
    <x v="1"/>
    <x v="4"/>
    <x v="0"/>
    <x v="0"/>
    <x v="7"/>
    <x v="4"/>
    <x v="128"/>
    <x v="6"/>
    <n v="240000"/>
  </r>
  <r>
    <x v="0"/>
    <x v="1"/>
    <x v="4"/>
    <x v="0"/>
    <x v="0"/>
    <x v="7"/>
    <x v="4"/>
    <x v="129"/>
    <x v="77"/>
    <n v="80000"/>
  </r>
  <r>
    <x v="0"/>
    <x v="1"/>
    <x v="4"/>
    <x v="0"/>
    <x v="0"/>
    <x v="7"/>
    <x v="4"/>
    <x v="130"/>
    <x v="0"/>
    <m/>
  </r>
  <r>
    <x v="0"/>
    <x v="1"/>
    <x v="4"/>
    <x v="0"/>
    <x v="0"/>
    <x v="7"/>
    <x v="2"/>
    <x v="131"/>
    <x v="0"/>
    <m/>
  </r>
  <r>
    <x v="0"/>
    <x v="1"/>
    <x v="4"/>
    <x v="0"/>
    <x v="0"/>
    <x v="1"/>
    <x v="7"/>
    <x v="34"/>
    <x v="29"/>
    <n v="84190"/>
  </r>
  <r>
    <x v="0"/>
    <x v="1"/>
    <x v="4"/>
    <x v="0"/>
    <x v="0"/>
    <x v="1"/>
    <x v="7"/>
    <x v="20"/>
    <x v="30"/>
    <n v="378006"/>
  </r>
  <r>
    <x v="0"/>
    <x v="1"/>
    <x v="4"/>
    <x v="0"/>
    <x v="0"/>
    <x v="1"/>
    <x v="7"/>
    <x v="20"/>
    <x v="29"/>
    <n v="99610.09"/>
  </r>
  <r>
    <x v="0"/>
    <x v="1"/>
    <x v="4"/>
    <x v="0"/>
    <x v="0"/>
    <x v="1"/>
    <x v="7"/>
    <x v="101"/>
    <x v="31"/>
    <m/>
  </r>
  <r>
    <x v="0"/>
    <x v="1"/>
    <x v="4"/>
    <x v="0"/>
    <x v="0"/>
    <x v="1"/>
    <x v="7"/>
    <x v="55"/>
    <x v="89"/>
    <m/>
  </r>
  <r>
    <x v="0"/>
    <x v="1"/>
    <x v="4"/>
    <x v="0"/>
    <x v="0"/>
    <x v="1"/>
    <x v="7"/>
    <x v="55"/>
    <x v="90"/>
    <m/>
  </r>
  <r>
    <x v="0"/>
    <x v="1"/>
    <x v="4"/>
    <x v="0"/>
    <x v="0"/>
    <x v="1"/>
    <x v="8"/>
    <x v="22"/>
    <x v="29"/>
    <n v="235573.41"/>
  </r>
  <r>
    <x v="0"/>
    <x v="1"/>
    <x v="4"/>
    <x v="0"/>
    <x v="0"/>
    <x v="1"/>
    <x v="8"/>
    <x v="94"/>
    <x v="85"/>
    <n v="3000"/>
  </r>
  <r>
    <x v="0"/>
    <x v="1"/>
    <x v="4"/>
    <x v="0"/>
    <x v="0"/>
    <x v="1"/>
    <x v="8"/>
    <x v="95"/>
    <x v="0"/>
    <m/>
  </r>
  <r>
    <x v="0"/>
    <x v="1"/>
    <x v="4"/>
    <x v="0"/>
    <x v="0"/>
    <x v="1"/>
    <x v="8"/>
    <x v="77"/>
    <x v="50"/>
    <m/>
  </r>
  <r>
    <x v="0"/>
    <x v="1"/>
    <x v="4"/>
    <x v="0"/>
    <x v="0"/>
    <x v="1"/>
    <x v="8"/>
    <x v="4"/>
    <x v="2"/>
    <n v="7153.61"/>
  </r>
  <r>
    <x v="0"/>
    <x v="1"/>
    <x v="4"/>
    <x v="0"/>
    <x v="0"/>
    <x v="1"/>
    <x v="8"/>
    <x v="4"/>
    <x v="17"/>
    <n v="5800"/>
  </r>
  <r>
    <x v="0"/>
    <x v="1"/>
    <x v="4"/>
    <x v="0"/>
    <x v="0"/>
    <x v="1"/>
    <x v="8"/>
    <x v="4"/>
    <x v="91"/>
    <m/>
  </r>
  <r>
    <x v="0"/>
    <x v="1"/>
    <x v="4"/>
    <x v="0"/>
    <x v="0"/>
    <x v="1"/>
    <x v="8"/>
    <x v="4"/>
    <x v="85"/>
    <m/>
  </r>
  <r>
    <x v="0"/>
    <x v="1"/>
    <x v="4"/>
    <x v="0"/>
    <x v="0"/>
    <x v="1"/>
    <x v="8"/>
    <x v="4"/>
    <x v="92"/>
    <m/>
  </r>
  <r>
    <x v="0"/>
    <x v="1"/>
    <x v="4"/>
    <x v="0"/>
    <x v="0"/>
    <x v="1"/>
    <x v="8"/>
    <x v="4"/>
    <x v="82"/>
    <m/>
  </r>
  <r>
    <x v="0"/>
    <x v="1"/>
    <x v="4"/>
    <x v="0"/>
    <x v="0"/>
    <x v="1"/>
    <x v="8"/>
    <x v="4"/>
    <x v="93"/>
    <m/>
  </r>
  <r>
    <x v="0"/>
    <x v="1"/>
    <x v="4"/>
    <x v="0"/>
    <x v="0"/>
    <x v="1"/>
    <x v="8"/>
    <x v="4"/>
    <x v="94"/>
    <m/>
  </r>
  <r>
    <x v="0"/>
    <x v="1"/>
    <x v="4"/>
    <x v="0"/>
    <x v="0"/>
    <x v="1"/>
    <x v="8"/>
    <x v="4"/>
    <x v="95"/>
    <m/>
  </r>
  <r>
    <x v="0"/>
    <x v="1"/>
    <x v="4"/>
    <x v="0"/>
    <x v="0"/>
    <x v="1"/>
    <x v="8"/>
    <x v="4"/>
    <x v="96"/>
    <m/>
  </r>
  <r>
    <x v="0"/>
    <x v="1"/>
    <x v="4"/>
    <x v="0"/>
    <x v="0"/>
    <x v="1"/>
    <x v="8"/>
    <x v="4"/>
    <x v="97"/>
    <m/>
  </r>
  <r>
    <x v="0"/>
    <x v="1"/>
    <x v="4"/>
    <x v="0"/>
    <x v="0"/>
    <x v="6"/>
    <x v="23"/>
    <x v="112"/>
    <x v="0"/>
    <m/>
  </r>
  <r>
    <x v="0"/>
    <x v="1"/>
    <x v="4"/>
    <x v="0"/>
    <x v="2"/>
    <x v="3"/>
    <x v="3"/>
    <x v="96"/>
    <x v="0"/>
    <n v="16920217.564033613"/>
  </r>
  <r>
    <x v="0"/>
    <x v="1"/>
    <x v="4"/>
    <x v="0"/>
    <x v="2"/>
    <x v="3"/>
    <x v="3"/>
    <x v="137"/>
    <x v="98"/>
    <m/>
  </r>
  <r>
    <x v="0"/>
    <x v="1"/>
    <x v="4"/>
    <x v="0"/>
    <x v="2"/>
    <x v="3"/>
    <x v="3"/>
    <x v="97"/>
    <x v="34"/>
    <m/>
  </r>
  <r>
    <x v="0"/>
    <x v="1"/>
    <x v="4"/>
    <x v="0"/>
    <x v="2"/>
    <x v="3"/>
    <x v="3"/>
    <x v="97"/>
    <x v="35"/>
    <m/>
  </r>
  <r>
    <x v="0"/>
    <x v="1"/>
    <x v="4"/>
    <x v="0"/>
    <x v="2"/>
    <x v="3"/>
    <x v="3"/>
    <x v="97"/>
    <x v="36"/>
    <m/>
  </r>
  <r>
    <x v="0"/>
    <x v="1"/>
    <x v="4"/>
    <x v="0"/>
    <x v="2"/>
    <x v="3"/>
    <x v="3"/>
    <x v="97"/>
    <x v="0"/>
    <m/>
  </r>
  <r>
    <x v="0"/>
    <x v="1"/>
    <x v="4"/>
    <x v="0"/>
    <x v="2"/>
    <x v="3"/>
    <x v="3"/>
    <x v="97"/>
    <x v="0"/>
    <m/>
  </r>
  <r>
    <x v="0"/>
    <x v="1"/>
    <x v="4"/>
    <x v="0"/>
    <x v="2"/>
    <x v="3"/>
    <x v="3"/>
    <x v="97"/>
    <x v="0"/>
    <m/>
  </r>
  <r>
    <x v="0"/>
    <x v="1"/>
    <x v="4"/>
    <x v="0"/>
    <x v="2"/>
    <x v="3"/>
    <x v="3"/>
    <x v="97"/>
    <x v="0"/>
    <m/>
  </r>
  <r>
    <x v="0"/>
    <x v="1"/>
    <x v="4"/>
    <x v="0"/>
    <x v="2"/>
    <x v="3"/>
    <x v="3"/>
    <x v="98"/>
    <x v="0"/>
    <m/>
  </r>
  <r>
    <x v="0"/>
    <x v="1"/>
    <x v="4"/>
    <x v="0"/>
    <x v="2"/>
    <x v="3"/>
    <x v="3"/>
    <x v="99"/>
    <x v="37"/>
    <m/>
  </r>
  <r>
    <x v="0"/>
    <x v="1"/>
    <x v="4"/>
    <x v="0"/>
    <x v="2"/>
    <x v="3"/>
    <x v="3"/>
    <x v="99"/>
    <x v="38"/>
    <m/>
  </r>
  <r>
    <x v="0"/>
    <x v="1"/>
    <x v="4"/>
    <x v="0"/>
    <x v="2"/>
    <x v="3"/>
    <x v="3"/>
    <x v="99"/>
    <x v="39"/>
    <m/>
  </r>
  <r>
    <x v="0"/>
    <x v="1"/>
    <x v="4"/>
    <x v="0"/>
    <x v="2"/>
    <x v="3"/>
    <x v="3"/>
    <x v="99"/>
    <x v="69"/>
    <m/>
  </r>
  <r>
    <x v="0"/>
    <x v="1"/>
    <x v="4"/>
    <x v="0"/>
    <x v="2"/>
    <x v="3"/>
    <x v="3"/>
    <x v="99"/>
    <x v="70"/>
    <m/>
  </r>
  <r>
    <x v="0"/>
    <x v="1"/>
    <x v="4"/>
    <x v="0"/>
    <x v="2"/>
    <x v="3"/>
    <x v="3"/>
    <x v="99"/>
    <x v="83"/>
    <m/>
  </r>
  <r>
    <x v="0"/>
    <x v="1"/>
    <x v="4"/>
    <x v="0"/>
    <x v="2"/>
    <x v="3"/>
    <x v="3"/>
    <x v="99"/>
    <x v="41"/>
    <m/>
  </r>
  <r>
    <x v="0"/>
    <x v="1"/>
    <x v="4"/>
    <x v="0"/>
    <x v="2"/>
    <x v="3"/>
    <x v="26"/>
    <x v="137"/>
    <x v="0"/>
    <m/>
  </r>
  <r>
    <x v="0"/>
    <x v="1"/>
    <x v="4"/>
    <x v="0"/>
    <x v="2"/>
    <x v="3"/>
    <x v="20"/>
    <x v="49"/>
    <x v="40"/>
    <m/>
  </r>
  <r>
    <x v="0"/>
    <x v="1"/>
    <x v="4"/>
    <x v="0"/>
    <x v="2"/>
    <x v="3"/>
    <x v="20"/>
    <x v="49"/>
    <x v="41"/>
    <m/>
  </r>
  <r>
    <x v="0"/>
    <x v="1"/>
    <x v="4"/>
    <x v="0"/>
    <x v="2"/>
    <x v="3"/>
    <x v="20"/>
    <x v="49"/>
    <x v="42"/>
    <m/>
  </r>
  <r>
    <x v="0"/>
    <x v="1"/>
    <x v="4"/>
    <x v="0"/>
    <x v="2"/>
    <x v="3"/>
    <x v="20"/>
    <x v="49"/>
    <x v="83"/>
    <m/>
  </r>
  <r>
    <x v="0"/>
    <x v="1"/>
    <x v="4"/>
    <x v="0"/>
    <x v="2"/>
    <x v="3"/>
    <x v="20"/>
    <x v="49"/>
    <x v="68"/>
    <m/>
  </r>
  <r>
    <x v="0"/>
    <x v="1"/>
    <x v="4"/>
    <x v="0"/>
    <x v="2"/>
    <x v="3"/>
    <x v="20"/>
    <x v="49"/>
    <x v="0"/>
    <m/>
  </r>
  <r>
    <x v="0"/>
    <x v="1"/>
    <x v="4"/>
    <x v="0"/>
    <x v="2"/>
    <x v="3"/>
    <x v="20"/>
    <x v="111"/>
    <x v="42"/>
    <m/>
  </r>
  <r>
    <x v="0"/>
    <x v="1"/>
    <x v="4"/>
    <x v="0"/>
    <x v="2"/>
    <x v="3"/>
    <x v="20"/>
    <x v="111"/>
    <x v="83"/>
    <m/>
  </r>
  <r>
    <x v="0"/>
    <x v="1"/>
    <x v="4"/>
    <x v="0"/>
    <x v="2"/>
    <x v="3"/>
    <x v="20"/>
    <x v="111"/>
    <x v="43"/>
    <m/>
  </r>
  <r>
    <x v="0"/>
    <x v="1"/>
    <x v="4"/>
    <x v="0"/>
    <x v="2"/>
    <x v="3"/>
    <x v="21"/>
    <x v="50"/>
    <x v="0"/>
    <m/>
  </r>
  <r>
    <x v="0"/>
    <x v="1"/>
    <x v="4"/>
    <x v="0"/>
    <x v="2"/>
    <x v="3"/>
    <x v="21"/>
    <x v="132"/>
    <x v="44"/>
    <m/>
  </r>
  <r>
    <x v="1"/>
    <x v="1"/>
    <x v="4"/>
    <x v="0"/>
    <x v="1"/>
    <x v="2"/>
    <x v="24"/>
    <x v="63"/>
    <x v="1"/>
    <n v="52887929.15478991"/>
  </r>
  <r>
    <x v="1"/>
    <x v="1"/>
    <x v="4"/>
    <x v="0"/>
    <x v="1"/>
    <x v="5"/>
    <x v="11"/>
    <x v="64"/>
    <x v="0"/>
    <m/>
  </r>
  <r>
    <x v="1"/>
    <x v="1"/>
    <x v="4"/>
    <x v="0"/>
    <x v="1"/>
    <x v="5"/>
    <x v="14"/>
    <x v="66"/>
    <x v="0"/>
    <m/>
  </r>
  <r>
    <x v="1"/>
    <x v="1"/>
    <x v="4"/>
    <x v="0"/>
    <x v="1"/>
    <x v="5"/>
    <x v="15"/>
    <x v="69"/>
    <x v="0"/>
    <m/>
  </r>
  <r>
    <x v="1"/>
    <x v="1"/>
    <x v="4"/>
    <x v="0"/>
    <x v="1"/>
    <x v="2"/>
    <x v="25"/>
    <x v="74"/>
    <x v="0"/>
    <m/>
  </r>
  <r>
    <x v="1"/>
    <x v="1"/>
    <x v="4"/>
    <x v="0"/>
    <x v="1"/>
    <x v="2"/>
    <x v="25"/>
    <x v="118"/>
    <x v="0"/>
    <m/>
  </r>
  <r>
    <x v="1"/>
    <x v="1"/>
    <x v="4"/>
    <x v="0"/>
    <x v="1"/>
    <x v="2"/>
    <x v="0"/>
    <x v="103"/>
    <x v="0"/>
    <m/>
  </r>
  <r>
    <x v="1"/>
    <x v="1"/>
    <x v="4"/>
    <x v="0"/>
    <x v="1"/>
    <x v="2"/>
    <x v="0"/>
    <x v="104"/>
    <x v="0"/>
    <m/>
  </r>
  <r>
    <x v="1"/>
    <x v="1"/>
    <x v="4"/>
    <x v="0"/>
    <x v="0"/>
    <x v="0"/>
    <x v="4"/>
    <x v="6"/>
    <x v="2"/>
    <n v="5520000"/>
  </r>
  <r>
    <x v="1"/>
    <x v="1"/>
    <x v="4"/>
    <x v="0"/>
    <x v="0"/>
    <x v="0"/>
    <x v="4"/>
    <x v="6"/>
    <x v="3"/>
    <n v="1750000"/>
  </r>
  <r>
    <x v="1"/>
    <x v="1"/>
    <x v="4"/>
    <x v="0"/>
    <x v="0"/>
    <x v="0"/>
    <x v="4"/>
    <x v="7"/>
    <x v="2"/>
    <m/>
  </r>
  <r>
    <x v="1"/>
    <x v="1"/>
    <x v="4"/>
    <x v="0"/>
    <x v="0"/>
    <x v="0"/>
    <x v="4"/>
    <x v="7"/>
    <x v="3"/>
    <n v="117172"/>
  </r>
  <r>
    <x v="1"/>
    <x v="1"/>
    <x v="4"/>
    <x v="0"/>
    <x v="0"/>
    <x v="0"/>
    <x v="4"/>
    <x v="8"/>
    <x v="2"/>
    <n v="460000"/>
  </r>
  <r>
    <x v="1"/>
    <x v="1"/>
    <x v="4"/>
    <x v="0"/>
    <x v="0"/>
    <x v="0"/>
    <x v="4"/>
    <x v="8"/>
    <x v="3"/>
    <n v="155598"/>
  </r>
  <r>
    <x v="1"/>
    <x v="1"/>
    <x v="4"/>
    <x v="0"/>
    <x v="0"/>
    <x v="0"/>
    <x v="4"/>
    <x v="9"/>
    <x v="2"/>
    <n v="55200"/>
  </r>
  <r>
    <x v="1"/>
    <x v="1"/>
    <x v="4"/>
    <x v="0"/>
    <x v="0"/>
    <x v="0"/>
    <x v="4"/>
    <x v="9"/>
    <x v="3"/>
    <n v="18672"/>
  </r>
  <r>
    <x v="1"/>
    <x v="1"/>
    <x v="4"/>
    <x v="0"/>
    <x v="0"/>
    <x v="0"/>
    <x v="4"/>
    <x v="10"/>
    <x v="2"/>
    <n v="460000"/>
  </r>
  <r>
    <x v="1"/>
    <x v="1"/>
    <x v="4"/>
    <x v="0"/>
    <x v="0"/>
    <x v="0"/>
    <x v="4"/>
    <x v="10"/>
    <x v="3"/>
    <n v="155598"/>
  </r>
  <r>
    <x v="1"/>
    <x v="1"/>
    <x v="4"/>
    <x v="0"/>
    <x v="0"/>
    <x v="0"/>
    <x v="4"/>
    <x v="11"/>
    <x v="2"/>
    <n v="230000"/>
  </r>
  <r>
    <x v="1"/>
    <x v="1"/>
    <x v="4"/>
    <x v="0"/>
    <x v="0"/>
    <x v="0"/>
    <x v="4"/>
    <x v="11"/>
    <x v="3"/>
    <n v="72916"/>
  </r>
  <r>
    <x v="1"/>
    <x v="1"/>
    <x v="4"/>
    <x v="0"/>
    <x v="0"/>
    <x v="0"/>
    <x v="4"/>
    <x v="12"/>
    <x v="2"/>
    <n v="3680000"/>
  </r>
  <r>
    <x v="1"/>
    <x v="1"/>
    <x v="4"/>
    <x v="0"/>
    <x v="0"/>
    <x v="0"/>
    <x v="4"/>
    <x v="134"/>
    <x v="0"/>
    <m/>
  </r>
  <r>
    <x v="1"/>
    <x v="1"/>
    <x v="4"/>
    <x v="0"/>
    <x v="0"/>
    <x v="0"/>
    <x v="4"/>
    <x v="142"/>
    <x v="71"/>
    <m/>
  </r>
  <r>
    <x v="1"/>
    <x v="1"/>
    <x v="4"/>
    <x v="0"/>
    <x v="0"/>
    <x v="0"/>
    <x v="4"/>
    <x v="56"/>
    <x v="4"/>
    <m/>
  </r>
  <r>
    <x v="1"/>
    <x v="1"/>
    <x v="4"/>
    <x v="0"/>
    <x v="0"/>
    <x v="0"/>
    <x v="4"/>
    <x v="13"/>
    <x v="5"/>
    <n v="37949"/>
  </r>
  <r>
    <x v="1"/>
    <x v="1"/>
    <x v="4"/>
    <x v="0"/>
    <x v="0"/>
    <x v="0"/>
    <x v="4"/>
    <x v="14"/>
    <x v="6"/>
    <n v="662400"/>
  </r>
  <r>
    <x v="1"/>
    <x v="1"/>
    <x v="4"/>
    <x v="0"/>
    <x v="0"/>
    <x v="0"/>
    <x v="4"/>
    <x v="14"/>
    <x v="7"/>
    <n v="210000"/>
  </r>
  <r>
    <x v="1"/>
    <x v="1"/>
    <x v="4"/>
    <x v="0"/>
    <x v="0"/>
    <x v="0"/>
    <x v="4"/>
    <x v="15"/>
    <x v="8"/>
    <n v="290800"/>
  </r>
  <r>
    <x v="1"/>
    <x v="1"/>
    <x v="4"/>
    <x v="0"/>
    <x v="0"/>
    <x v="0"/>
    <x v="4"/>
    <x v="113"/>
    <x v="0"/>
    <m/>
  </r>
  <r>
    <x v="1"/>
    <x v="1"/>
    <x v="4"/>
    <x v="0"/>
    <x v="0"/>
    <x v="0"/>
    <x v="9"/>
    <x v="114"/>
    <x v="9"/>
    <n v="600000"/>
  </r>
  <r>
    <x v="1"/>
    <x v="1"/>
    <x v="4"/>
    <x v="0"/>
    <x v="0"/>
    <x v="0"/>
    <x v="9"/>
    <x v="30"/>
    <x v="0"/>
    <m/>
  </r>
  <r>
    <x v="1"/>
    <x v="1"/>
    <x v="4"/>
    <x v="0"/>
    <x v="0"/>
    <x v="0"/>
    <x v="9"/>
    <x v="110"/>
    <x v="0"/>
    <m/>
  </r>
  <r>
    <x v="1"/>
    <x v="1"/>
    <x v="4"/>
    <x v="0"/>
    <x v="0"/>
    <x v="0"/>
    <x v="5"/>
    <x v="70"/>
    <x v="11"/>
    <n v="451"/>
  </r>
  <r>
    <x v="1"/>
    <x v="1"/>
    <x v="4"/>
    <x v="0"/>
    <x v="0"/>
    <x v="0"/>
    <x v="5"/>
    <x v="70"/>
    <x v="99"/>
    <n v="9519"/>
  </r>
  <r>
    <x v="1"/>
    <x v="1"/>
    <x v="4"/>
    <x v="0"/>
    <x v="0"/>
    <x v="0"/>
    <x v="5"/>
    <x v="102"/>
    <x v="0"/>
    <m/>
  </r>
  <r>
    <x v="1"/>
    <x v="1"/>
    <x v="4"/>
    <x v="0"/>
    <x v="0"/>
    <x v="0"/>
    <x v="5"/>
    <x v="71"/>
    <x v="45"/>
    <n v="106205"/>
  </r>
  <r>
    <x v="1"/>
    <x v="1"/>
    <x v="4"/>
    <x v="0"/>
    <x v="0"/>
    <x v="0"/>
    <x v="5"/>
    <x v="78"/>
    <x v="0"/>
    <m/>
  </r>
  <r>
    <x v="1"/>
    <x v="1"/>
    <x v="4"/>
    <x v="0"/>
    <x v="0"/>
    <x v="0"/>
    <x v="6"/>
    <x v="17"/>
    <x v="12"/>
    <n v="800000"/>
  </r>
  <r>
    <x v="1"/>
    <x v="1"/>
    <x v="4"/>
    <x v="0"/>
    <x v="0"/>
    <x v="0"/>
    <x v="6"/>
    <x v="143"/>
    <x v="72"/>
    <m/>
  </r>
  <r>
    <x v="1"/>
    <x v="1"/>
    <x v="4"/>
    <x v="0"/>
    <x v="0"/>
    <x v="0"/>
    <x v="0"/>
    <x v="79"/>
    <x v="0"/>
    <m/>
  </r>
  <r>
    <x v="1"/>
    <x v="1"/>
    <x v="4"/>
    <x v="0"/>
    <x v="0"/>
    <x v="0"/>
    <x v="0"/>
    <x v="80"/>
    <x v="13"/>
    <n v="341583"/>
  </r>
  <r>
    <x v="1"/>
    <x v="1"/>
    <x v="4"/>
    <x v="0"/>
    <x v="0"/>
    <x v="0"/>
    <x v="0"/>
    <x v="80"/>
    <x v="14"/>
    <n v="303933"/>
  </r>
  <r>
    <x v="1"/>
    <x v="1"/>
    <x v="4"/>
    <x v="0"/>
    <x v="0"/>
    <x v="0"/>
    <x v="0"/>
    <x v="80"/>
    <x v="15"/>
    <n v="1000000"/>
  </r>
  <r>
    <x v="1"/>
    <x v="1"/>
    <x v="4"/>
    <x v="0"/>
    <x v="0"/>
    <x v="0"/>
    <x v="0"/>
    <x v="80"/>
    <x v="16"/>
    <n v="365608"/>
  </r>
  <r>
    <x v="1"/>
    <x v="1"/>
    <x v="4"/>
    <x v="0"/>
    <x v="0"/>
    <x v="0"/>
    <x v="0"/>
    <x v="80"/>
    <x v="54"/>
    <m/>
  </r>
  <r>
    <x v="1"/>
    <x v="1"/>
    <x v="4"/>
    <x v="0"/>
    <x v="0"/>
    <x v="0"/>
    <x v="0"/>
    <x v="80"/>
    <x v="73"/>
    <m/>
  </r>
  <r>
    <x v="1"/>
    <x v="1"/>
    <x v="4"/>
    <x v="0"/>
    <x v="0"/>
    <x v="0"/>
    <x v="0"/>
    <x v="80"/>
    <x v="84"/>
    <m/>
  </r>
  <r>
    <x v="1"/>
    <x v="1"/>
    <x v="4"/>
    <x v="0"/>
    <x v="0"/>
    <x v="0"/>
    <x v="0"/>
    <x v="80"/>
    <x v="85"/>
    <n v="300000"/>
  </r>
  <r>
    <x v="1"/>
    <x v="1"/>
    <x v="4"/>
    <x v="0"/>
    <x v="0"/>
    <x v="0"/>
    <x v="0"/>
    <x v="80"/>
    <x v="86"/>
    <m/>
  </r>
  <r>
    <x v="1"/>
    <x v="1"/>
    <x v="4"/>
    <x v="0"/>
    <x v="0"/>
    <x v="0"/>
    <x v="0"/>
    <x v="84"/>
    <x v="20"/>
    <m/>
  </r>
  <r>
    <x v="1"/>
    <x v="1"/>
    <x v="4"/>
    <x v="0"/>
    <x v="0"/>
    <x v="0"/>
    <x v="0"/>
    <x v="107"/>
    <x v="17"/>
    <n v="580000"/>
  </r>
  <r>
    <x v="1"/>
    <x v="1"/>
    <x v="4"/>
    <x v="0"/>
    <x v="0"/>
    <x v="0"/>
    <x v="0"/>
    <x v="115"/>
    <x v="0"/>
    <m/>
  </r>
  <r>
    <x v="1"/>
    <x v="1"/>
    <x v="4"/>
    <x v="0"/>
    <x v="0"/>
    <x v="0"/>
    <x v="0"/>
    <x v="138"/>
    <x v="11"/>
    <n v="134058"/>
  </r>
  <r>
    <x v="1"/>
    <x v="1"/>
    <x v="4"/>
    <x v="0"/>
    <x v="0"/>
    <x v="0"/>
    <x v="0"/>
    <x v="108"/>
    <x v="0"/>
    <m/>
  </r>
  <r>
    <x v="1"/>
    <x v="1"/>
    <x v="4"/>
    <x v="0"/>
    <x v="0"/>
    <x v="0"/>
    <x v="0"/>
    <x v="109"/>
    <x v="0"/>
    <m/>
  </r>
  <r>
    <x v="1"/>
    <x v="1"/>
    <x v="4"/>
    <x v="0"/>
    <x v="0"/>
    <x v="0"/>
    <x v="0"/>
    <x v="116"/>
    <x v="0"/>
    <m/>
  </r>
  <r>
    <x v="1"/>
    <x v="1"/>
    <x v="4"/>
    <x v="0"/>
    <x v="0"/>
    <x v="0"/>
    <x v="0"/>
    <x v="79"/>
    <x v="40"/>
    <m/>
  </r>
  <r>
    <x v="1"/>
    <x v="1"/>
    <x v="4"/>
    <x v="0"/>
    <x v="0"/>
    <x v="0"/>
    <x v="12"/>
    <x v="81"/>
    <x v="0"/>
    <m/>
  </r>
  <r>
    <x v="1"/>
    <x v="1"/>
    <x v="4"/>
    <x v="0"/>
    <x v="0"/>
    <x v="0"/>
    <x v="12"/>
    <x v="82"/>
    <x v="47"/>
    <m/>
  </r>
  <r>
    <x v="1"/>
    <x v="1"/>
    <x v="4"/>
    <x v="0"/>
    <x v="0"/>
    <x v="0"/>
    <x v="12"/>
    <x v="83"/>
    <x v="0"/>
    <m/>
  </r>
  <r>
    <x v="1"/>
    <x v="1"/>
    <x v="4"/>
    <x v="0"/>
    <x v="0"/>
    <x v="0"/>
    <x v="12"/>
    <x v="84"/>
    <x v="47"/>
    <m/>
  </r>
  <r>
    <x v="1"/>
    <x v="1"/>
    <x v="4"/>
    <x v="0"/>
    <x v="0"/>
    <x v="0"/>
    <x v="19"/>
    <x v="100"/>
    <x v="55"/>
    <m/>
  </r>
  <r>
    <x v="1"/>
    <x v="1"/>
    <x v="4"/>
    <x v="0"/>
    <x v="0"/>
    <x v="0"/>
    <x v="19"/>
    <x v="100"/>
    <x v="19"/>
    <m/>
  </r>
  <r>
    <x v="1"/>
    <x v="1"/>
    <x v="4"/>
    <x v="0"/>
    <x v="0"/>
    <x v="0"/>
    <x v="19"/>
    <x v="139"/>
    <x v="0"/>
    <m/>
  </r>
  <r>
    <x v="1"/>
    <x v="1"/>
    <x v="4"/>
    <x v="0"/>
    <x v="0"/>
    <x v="0"/>
    <x v="19"/>
    <x v="140"/>
    <x v="20"/>
    <m/>
  </r>
  <r>
    <x v="1"/>
    <x v="1"/>
    <x v="4"/>
    <x v="0"/>
    <x v="0"/>
    <x v="0"/>
    <x v="16"/>
    <x v="86"/>
    <x v="45"/>
    <n v="1004500"/>
  </r>
  <r>
    <x v="1"/>
    <x v="1"/>
    <x v="4"/>
    <x v="0"/>
    <x v="0"/>
    <x v="0"/>
    <x v="16"/>
    <x v="117"/>
    <x v="56"/>
    <m/>
  </r>
  <r>
    <x v="1"/>
    <x v="1"/>
    <x v="4"/>
    <x v="0"/>
    <x v="0"/>
    <x v="0"/>
    <x v="16"/>
    <x v="117"/>
    <x v="57"/>
    <n v="220000"/>
  </r>
  <r>
    <x v="1"/>
    <x v="1"/>
    <x v="4"/>
    <x v="0"/>
    <x v="0"/>
    <x v="0"/>
    <x v="22"/>
    <x v="105"/>
    <x v="0"/>
    <m/>
  </r>
  <r>
    <x v="1"/>
    <x v="1"/>
    <x v="4"/>
    <x v="0"/>
    <x v="0"/>
    <x v="0"/>
    <x v="2"/>
    <x v="87"/>
    <x v="21"/>
    <n v="274181"/>
  </r>
  <r>
    <x v="1"/>
    <x v="1"/>
    <x v="4"/>
    <x v="0"/>
    <x v="0"/>
    <x v="0"/>
    <x v="2"/>
    <x v="87"/>
    <x v="87"/>
    <n v="164230"/>
  </r>
  <r>
    <x v="1"/>
    <x v="1"/>
    <x v="4"/>
    <x v="0"/>
    <x v="0"/>
    <x v="0"/>
    <x v="2"/>
    <x v="87"/>
    <x v="14"/>
    <m/>
  </r>
  <r>
    <x v="1"/>
    <x v="1"/>
    <x v="4"/>
    <x v="0"/>
    <x v="0"/>
    <x v="0"/>
    <x v="2"/>
    <x v="87"/>
    <x v="100"/>
    <n v="148000"/>
  </r>
  <r>
    <x v="1"/>
    <x v="1"/>
    <x v="4"/>
    <x v="0"/>
    <x v="0"/>
    <x v="0"/>
    <x v="2"/>
    <x v="88"/>
    <x v="17"/>
    <n v="10000"/>
  </r>
  <r>
    <x v="1"/>
    <x v="1"/>
    <x v="4"/>
    <x v="0"/>
    <x v="0"/>
    <x v="0"/>
    <x v="2"/>
    <x v="88"/>
    <x v="101"/>
    <n v="81582"/>
  </r>
  <r>
    <x v="1"/>
    <x v="1"/>
    <x v="4"/>
    <x v="0"/>
    <x v="0"/>
    <x v="0"/>
    <x v="2"/>
    <x v="89"/>
    <x v="102"/>
    <n v="35294"/>
  </r>
  <r>
    <x v="1"/>
    <x v="1"/>
    <x v="4"/>
    <x v="0"/>
    <x v="0"/>
    <x v="0"/>
    <x v="2"/>
    <x v="89"/>
    <x v="32"/>
    <n v="26387"/>
  </r>
  <r>
    <x v="1"/>
    <x v="1"/>
    <x v="4"/>
    <x v="0"/>
    <x v="0"/>
    <x v="0"/>
    <x v="2"/>
    <x v="89"/>
    <x v="82"/>
    <n v="405882"/>
  </r>
  <r>
    <x v="1"/>
    <x v="1"/>
    <x v="4"/>
    <x v="0"/>
    <x v="0"/>
    <x v="0"/>
    <x v="2"/>
    <x v="90"/>
    <x v="28"/>
    <n v="100000"/>
  </r>
  <r>
    <x v="1"/>
    <x v="1"/>
    <x v="4"/>
    <x v="0"/>
    <x v="0"/>
    <x v="0"/>
    <x v="2"/>
    <x v="90"/>
    <x v="94"/>
    <n v="150027"/>
  </r>
  <r>
    <x v="1"/>
    <x v="1"/>
    <x v="4"/>
    <x v="0"/>
    <x v="0"/>
    <x v="0"/>
    <x v="2"/>
    <x v="91"/>
    <x v="28"/>
    <n v="105400"/>
  </r>
  <r>
    <x v="1"/>
    <x v="1"/>
    <x v="4"/>
    <x v="0"/>
    <x v="0"/>
    <x v="0"/>
    <x v="2"/>
    <x v="91"/>
    <x v="99"/>
    <n v="130831"/>
  </r>
  <r>
    <x v="1"/>
    <x v="1"/>
    <x v="4"/>
    <x v="0"/>
    <x v="0"/>
    <x v="0"/>
    <x v="2"/>
    <x v="92"/>
    <x v="28"/>
    <n v="38900"/>
  </r>
  <r>
    <x v="1"/>
    <x v="1"/>
    <x v="4"/>
    <x v="0"/>
    <x v="0"/>
    <x v="0"/>
    <x v="2"/>
    <x v="136"/>
    <x v="60"/>
    <m/>
  </r>
  <r>
    <x v="1"/>
    <x v="1"/>
    <x v="4"/>
    <x v="0"/>
    <x v="0"/>
    <x v="0"/>
    <x v="2"/>
    <x v="136"/>
    <x v="28"/>
    <n v="160000"/>
  </r>
  <r>
    <x v="1"/>
    <x v="1"/>
    <x v="4"/>
    <x v="0"/>
    <x v="0"/>
    <x v="0"/>
    <x v="2"/>
    <x v="141"/>
    <x v="28"/>
    <n v="18500"/>
  </r>
  <r>
    <x v="1"/>
    <x v="1"/>
    <x v="4"/>
    <x v="0"/>
    <x v="0"/>
    <x v="0"/>
    <x v="2"/>
    <x v="93"/>
    <x v="0"/>
    <m/>
  </r>
  <r>
    <x v="1"/>
    <x v="1"/>
    <x v="4"/>
    <x v="0"/>
    <x v="0"/>
    <x v="0"/>
    <x v="2"/>
    <x v="84"/>
    <x v="103"/>
    <n v="0.52"/>
  </r>
  <r>
    <x v="1"/>
    <x v="1"/>
    <x v="4"/>
    <x v="0"/>
    <x v="0"/>
    <x v="0"/>
    <x v="2"/>
    <x v="84"/>
    <x v="104"/>
    <n v="14850"/>
  </r>
  <r>
    <x v="1"/>
    <x v="1"/>
    <x v="4"/>
    <x v="0"/>
    <x v="0"/>
    <x v="0"/>
    <x v="2"/>
    <x v="84"/>
    <x v="54"/>
    <n v="2.48"/>
  </r>
  <r>
    <x v="1"/>
    <x v="1"/>
    <x v="4"/>
    <x v="0"/>
    <x v="0"/>
    <x v="0"/>
    <x v="2"/>
    <x v="84"/>
    <x v="37"/>
    <n v="1.32"/>
  </r>
  <r>
    <x v="1"/>
    <x v="1"/>
    <x v="4"/>
    <x v="0"/>
    <x v="0"/>
    <x v="0"/>
    <x v="2"/>
    <x v="84"/>
    <x v="101"/>
    <n v="54"/>
  </r>
  <r>
    <x v="1"/>
    <x v="1"/>
    <x v="4"/>
    <x v="0"/>
    <x v="0"/>
    <x v="0"/>
    <x v="2"/>
    <x v="84"/>
    <x v="25"/>
    <n v="125.35"/>
  </r>
  <r>
    <x v="1"/>
    <x v="1"/>
    <x v="4"/>
    <x v="0"/>
    <x v="0"/>
    <x v="0"/>
    <x v="2"/>
    <x v="84"/>
    <x v="26"/>
    <n v="249.94"/>
  </r>
  <r>
    <x v="1"/>
    <x v="1"/>
    <x v="4"/>
    <x v="0"/>
    <x v="0"/>
    <x v="0"/>
    <x v="2"/>
    <x v="84"/>
    <x v="22"/>
    <n v="249.77"/>
  </r>
  <r>
    <x v="1"/>
    <x v="1"/>
    <x v="4"/>
    <x v="0"/>
    <x v="0"/>
    <x v="0"/>
    <x v="2"/>
    <x v="84"/>
    <x v="9"/>
    <n v="1"/>
  </r>
  <r>
    <x v="1"/>
    <x v="1"/>
    <x v="4"/>
    <x v="0"/>
    <x v="0"/>
    <x v="0"/>
    <x v="2"/>
    <x v="84"/>
    <x v="105"/>
    <n v="0.04"/>
  </r>
  <r>
    <x v="1"/>
    <x v="1"/>
    <x v="4"/>
    <x v="0"/>
    <x v="0"/>
    <x v="7"/>
    <x v="4"/>
    <x v="119"/>
    <x v="28"/>
    <n v="2000000"/>
  </r>
  <r>
    <x v="1"/>
    <x v="1"/>
    <x v="4"/>
    <x v="0"/>
    <x v="0"/>
    <x v="7"/>
    <x v="4"/>
    <x v="120"/>
    <x v="28"/>
    <n v="117172"/>
  </r>
  <r>
    <x v="1"/>
    <x v="1"/>
    <x v="4"/>
    <x v="0"/>
    <x v="0"/>
    <x v="7"/>
    <x v="4"/>
    <x v="121"/>
    <x v="28"/>
    <n v="176430"/>
  </r>
  <r>
    <x v="1"/>
    <x v="1"/>
    <x v="4"/>
    <x v="0"/>
    <x v="0"/>
    <x v="7"/>
    <x v="4"/>
    <x v="122"/>
    <x v="28"/>
    <n v="21172"/>
  </r>
  <r>
    <x v="1"/>
    <x v="1"/>
    <x v="4"/>
    <x v="0"/>
    <x v="0"/>
    <x v="7"/>
    <x v="4"/>
    <x v="123"/>
    <x v="28"/>
    <n v="176430"/>
  </r>
  <r>
    <x v="1"/>
    <x v="1"/>
    <x v="4"/>
    <x v="0"/>
    <x v="0"/>
    <x v="7"/>
    <x v="4"/>
    <x v="124"/>
    <x v="28"/>
    <n v="83333.34"/>
  </r>
  <r>
    <x v="1"/>
    <x v="1"/>
    <x v="4"/>
    <x v="0"/>
    <x v="0"/>
    <x v="7"/>
    <x v="4"/>
    <x v="135"/>
    <x v="0"/>
    <m/>
  </r>
  <r>
    <x v="1"/>
    <x v="1"/>
    <x v="4"/>
    <x v="0"/>
    <x v="0"/>
    <x v="7"/>
    <x v="4"/>
    <x v="125"/>
    <x v="28"/>
    <n v="1000000"/>
  </r>
  <r>
    <x v="1"/>
    <x v="1"/>
    <x v="4"/>
    <x v="0"/>
    <x v="0"/>
    <x v="7"/>
    <x v="4"/>
    <x v="144"/>
    <x v="28"/>
    <m/>
  </r>
  <r>
    <x v="1"/>
    <x v="1"/>
    <x v="4"/>
    <x v="0"/>
    <x v="0"/>
    <x v="7"/>
    <x v="4"/>
    <x v="126"/>
    <x v="0"/>
    <m/>
  </r>
  <r>
    <x v="1"/>
    <x v="1"/>
    <x v="4"/>
    <x v="0"/>
    <x v="0"/>
    <x v="7"/>
    <x v="4"/>
    <x v="127"/>
    <x v="5"/>
    <n v="10440"/>
  </r>
  <r>
    <x v="1"/>
    <x v="1"/>
    <x v="4"/>
    <x v="0"/>
    <x v="0"/>
    <x v="7"/>
    <x v="4"/>
    <x v="128"/>
    <x v="6"/>
    <n v="240000"/>
  </r>
  <r>
    <x v="1"/>
    <x v="1"/>
    <x v="4"/>
    <x v="0"/>
    <x v="0"/>
    <x v="7"/>
    <x v="4"/>
    <x v="129"/>
    <x v="77"/>
    <n v="80000"/>
  </r>
  <r>
    <x v="1"/>
    <x v="1"/>
    <x v="4"/>
    <x v="0"/>
    <x v="0"/>
    <x v="7"/>
    <x v="4"/>
    <x v="130"/>
    <x v="0"/>
    <m/>
  </r>
  <r>
    <x v="1"/>
    <x v="1"/>
    <x v="4"/>
    <x v="0"/>
    <x v="0"/>
    <x v="7"/>
    <x v="2"/>
    <x v="131"/>
    <x v="0"/>
    <m/>
  </r>
  <r>
    <x v="1"/>
    <x v="1"/>
    <x v="4"/>
    <x v="0"/>
    <x v="0"/>
    <x v="1"/>
    <x v="7"/>
    <x v="34"/>
    <x v="29"/>
    <n v="84190"/>
  </r>
  <r>
    <x v="1"/>
    <x v="1"/>
    <x v="4"/>
    <x v="0"/>
    <x v="0"/>
    <x v="1"/>
    <x v="7"/>
    <x v="20"/>
    <x v="30"/>
    <n v="378006"/>
  </r>
  <r>
    <x v="1"/>
    <x v="1"/>
    <x v="4"/>
    <x v="0"/>
    <x v="0"/>
    <x v="1"/>
    <x v="7"/>
    <x v="20"/>
    <x v="29"/>
    <n v="99610.09"/>
  </r>
  <r>
    <x v="1"/>
    <x v="1"/>
    <x v="4"/>
    <x v="0"/>
    <x v="0"/>
    <x v="1"/>
    <x v="7"/>
    <x v="101"/>
    <x v="31"/>
    <m/>
  </r>
  <r>
    <x v="1"/>
    <x v="1"/>
    <x v="4"/>
    <x v="0"/>
    <x v="0"/>
    <x v="1"/>
    <x v="7"/>
    <x v="55"/>
    <x v="89"/>
    <m/>
  </r>
  <r>
    <x v="1"/>
    <x v="1"/>
    <x v="4"/>
    <x v="0"/>
    <x v="0"/>
    <x v="1"/>
    <x v="7"/>
    <x v="55"/>
    <x v="90"/>
    <m/>
  </r>
  <r>
    <x v="1"/>
    <x v="1"/>
    <x v="4"/>
    <x v="0"/>
    <x v="0"/>
    <x v="1"/>
    <x v="8"/>
    <x v="22"/>
    <x v="29"/>
    <n v="235573.41"/>
  </r>
  <r>
    <x v="1"/>
    <x v="1"/>
    <x v="4"/>
    <x v="0"/>
    <x v="0"/>
    <x v="1"/>
    <x v="8"/>
    <x v="94"/>
    <x v="85"/>
    <n v="3000"/>
  </r>
  <r>
    <x v="1"/>
    <x v="1"/>
    <x v="4"/>
    <x v="0"/>
    <x v="0"/>
    <x v="1"/>
    <x v="8"/>
    <x v="95"/>
    <x v="0"/>
    <m/>
  </r>
  <r>
    <x v="1"/>
    <x v="1"/>
    <x v="4"/>
    <x v="0"/>
    <x v="0"/>
    <x v="1"/>
    <x v="8"/>
    <x v="77"/>
    <x v="50"/>
    <m/>
  </r>
  <r>
    <x v="1"/>
    <x v="1"/>
    <x v="4"/>
    <x v="0"/>
    <x v="0"/>
    <x v="1"/>
    <x v="8"/>
    <x v="4"/>
    <x v="2"/>
    <n v="7153.61"/>
  </r>
  <r>
    <x v="1"/>
    <x v="1"/>
    <x v="4"/>
    <x v="0"/>
    <x v="0"/>
    <x v="1"/>
    <x v="8"/>
    <x v="4"/>
    <x v="17"/>
    <n v="5800"/>
  </r>
  <r>
    <x v="1"/>
    <x v="1"/>
    <x v="4"/>
    <x v="0"/>
    <x v="0"/>
    <x v="1"/>
    <x v="8"/>
    <x v="4"/>
    <x v="91"/>
    <m/>
  </r>
  <r>
    <x v="1"/>
    <x v="1"/>
    <x v="4"/>
    <x v="0"/>
    <x v="0"/>
    <x v="1"/>
    <x v="8"/>
    <x v="4"/>
    <x v="85"/>
    <m/>
  </r>
  <r>
    <x v="1"/>
    <x v="1"/>
    <x v="4"/>
    <x v="0"/>
    <x v="0"/>
    <x v="1"/>
    <x v="8"/>
    <x v="4"/>
    <x v="92"/>
    <m/>
  </r>
  <r>
    <x v="1"/>
    <x v="1"/>
    <x v="4"/>
    <x v="0"/>
    <x v="0"/>
    <x v="1"/>
    <x v="8"/>
    <x v="4"/>
    <x v="82"/>
    <m/>
  </r>
  <r>
    <x v="1"/>
    <x v="1"/>
    <x v="4"/>
    <x v="0"/>
    <x v="0"/>
    <x v="1"/>
    <x v="8"/>
    <x v="4"/>
    <x v="93"/>
    <m/>
  </r>
  <r>
    <x v="1"/>
    <x v="1"/>
    <x v="4"/>
    <x v="0"/>
    <x v="0"/>
    <x v="1"/>
    <x v="8"/>
    <x v="4"/>
    <x v="94"/>
    <m/>
  </r>
  <r>
    <x v="1"/>
    <x v="1"/>
    <x v="4"/>
    <x v="0"/>
    <x v="0"/>
    <x v="1"/>
    <x v="8"/>
    <x v="4"/>
    <x v="95"/>
    <m/>
  </r>
  <r>
    <x v="1"/>
    <x v="1"/>
    <x v="4"/>
    <x v="0"/>
    <x v="0"/>
    <x v="1"/>
    <x v="8"/>
    <x v="4"/>
    <x v="96"/>
    <m/>
  </r>
  <r>
    <x v="1"/>
    <x v="1"/>
    <x v="4"/>
    <x v="0"/>
    <x v="0"/>
    <x v="1"/>
    <x v="8"/>
    <x v="4"/>
    <x v="97"/>
    <m/>
  </r>
  <r>
    <x v="1"/>
    <x v="1"/>
    <x v="4"/>
    <x v="0"/>
    <x v="0"/>
    <x v="6"/>
    <x v="23"/>
    <x v="112"/>
    <x v="0"/>
    <m/>
  </r>
  <r>
    <x v="1"/>
    <x v="1"/>
    <x v="4"/>
    <x v="0"/>
    <x v="2"/>
    <x v="3"/>
    <x v="3"/>
    <x v="96"/>
    <x v="0"/>
    <n v="15866378.746436972"/>
  </r>
  <r>
    <x v="1"/>
    <x v="1"/>
    <x v="4"/>
    <x v="0"/>
    <x v="2"/>
    <x v="3"/>
    <x v="3"/>
    <x v="137"/>
    <x v="98"/>
    <m/>
  </r>
  <r>
    <x v="1"/>
    <x v="1"/>
    <x v="4"/>
    <x v="0"/>
    <x v="2"/>
    <x v="3"/>
    <x v="3"/>
    <x v="97"/>
    <x v="34"/>
    <m/>
  </r>
  <r>
    <x v="1"/>
    <x v="1"/>
    <x v="4"/>
    <x v="0"/>
    <x v="2"/>
    <x v="3"/>
    <x v="3"/>
    <x v="97"/>
    <x v="35"/>
    <m/>
  </r>
  <r>
    <x v="1"/>
    <x v="1"/>
    <x v="4"/>
    <x v="0"/>
    <x v="2"/>
    <x v="3"/>
    <x v="3"/>
    <x v="97"/>
    <x v="36"/>
    <m/>
  </r>
  <r>
    <x v="1"/>
    <x v="1"/>
    <x v="4"/>
    <x v="0"/>
    <x v="2"/>
    <x v="3"/>
    <x v="3"/>
    <x v="97"/>
    <x v="0"/>
    <m/>
  </r>
  <r>
    <x v="1"/>
    <x v="1"/>
    <x v="4"/>
    <x v="0"/>
    <x v="2"/>
    <x v="3"/>
    <x v="3"/>
    <x v="97"/>
    <x v="0"/>
    <m/>
  </r>
  <r>
    <x v="1"/>
    <x v="1"/>
    <x v="4"/>
    <x v="0"/>
    <x v="2"/>
    <x v="3"/>
    <x v="3"/>
    <x v="97"/>
    <x v="0"/>
    <m/>
  </r>
  <r>
    <x v="1"/>
    <x v="1"/>
    <x v="4"/>
    <x v="0"/>
    <x v="2"/>
    <x v="3"/>
    <x v="3"/>
    <x v="97"/>
    <x v="0"/>
    <m/>
  </r>
  <r>
    <x v="1"/>
    <x v="1"/>
    <x v="4"/>
    <x v="0"/>
    <x v="2"/>
    <x v="3"/>
    <x v="3"/>
    <x v="98"/>
    <x v="0"/>
    <m/>
  </r>
  <r>
    <x v="1"/>
    <x v="1"/>
    <x v="4"/>
    <x v="0"/>
    <x v="2"/>
    <x v="3"/>
    <x v="3"/>
    <x v="99"/>
    <x v="37"/>
    <m/>
  </r>
  <r>
    <x v="1"/>
    <x v="1"/>
    <x v="4"/>
    <x v="0"/>
    <x v="2"/>
    <x v="3"/>
    <x v="3"/>
    <x v="99"/>
    <x v="38"/>
    <m/>
  </r>
  <r>
    <x v="1"/>
    <x v="1"/>
    <x v="4"/>
    <x v="0"/>
    <x v="2"/>
    <x v="3"/>
    <x v="3"/>
    <x v="99"/>
    <x v="39"/>
    <m/>
  </r>
  <r>
    <x v="1"/>
    <x v="1"/>
    <x v="4"/>
    <x v="0"/>
    <x v="2"/>
    <x v="3"/>
    <x v="3"/>
    <x v="99"/>
    <x v="69"/>
    <m/>
  </r>
  <r>
    <x v="1"/>
    <x v="1"/>
    <x v="4"/>
    <x v="0"/>
    <x v="2"/>
    <x v="3"/>
    <x v="3"/>
    <x v="99"/>
    <x v="70"/>
    <m/>
  </r>
  <r>
    <x v="1"/>
    <x v="1"/>
    <x v="4"/>
    <x v="0"/>
    <x v="2"/>
    <x v="3"/>
    <x v="3"/>
    <x v="99"/>
    <x v="83"/>
    <m/>
  </r>
  <r>
    <x v="1"/>
    <x v="1"/>
    <x v="4"/>
    <x v="0"/>
    <x v="2"/>
    <x v="3"/>
    <x v="3"/>
    <x v="99"/>
    <x v="41"/>
    <m/>
  </r>
  <r>
    <x v="1"/>
    <x v="1"/>
    <x v="4"/>
    <x v="0"/>
    <x v="2"/>
    <x v="3"/>
    <x v="26"/>
    <x v="137"/>
    <x v="0"/>
    <m/>
  </r>
  <r>
    <x v="1"/>
    <x v="1"/>
    <x v="4"/>
    <x v="0"/>
    <x v="2"/>
    <x v="3"/>
    <x v="20"/>
    <x v="49"/>
    <x v="40"/>
    <m/>
  </r>
  <r>
    <x v="1"/>
    <x v="1"/>
    <x v="4"/>
    <x v="0"/>
    <x v="2"/>
    <x v="3"/>
    <x v="20"/>
    <x v="49"/>
    <x v="41"/>
    <m/>
  </r>
  <r>
    <x v="1"/>
    <x v="1"/>
    <x v="4"/>
    <x v="0"/>
    <x v="2"/>
    <x v="3"/>
    <x v="20"/>
    <x v="49"/>
    <x v="42"/>
    <m/>
  </r>
  <r>
    <x v="1"/>
    <x v="1"/>
    <x v="4"/>
    <x v="0"/>
    <x v="2"/>
    <x v="3"/>
    <x v="20"/>
    <x v="49"/>
    <x v="83"/>
    <m/>
  </r>
  <r>
    <x v="1"/>
    <x v="1"/>
    <x v="4"/>
    <x v="0"/>
    <x v="2"/>
    <x v="3"/>
    <x v="20"/>
    <x v="49"/>
    <x v="68"/>
    <m/>
  </r>
  <r>
    <x v="1"/>
    <x v="1"/>
    <x v="4"/>
    <x v="0"/>
    <x v="2"/>
    <x v="3"/>
    <x v="20"/>
    <x v="49"/>
    <x v="0"/>
    <m/>
  </r>
  <r>
    <x v="1"/>
    <x v="1"/>
    <x v="4"/>
    <x v="0"/>
    <x v="2"/>
    <x v="3"/>
    <x v="20"/>
    <x v="111"/>
    <x v="42"/>
    <m/>
  </r>
  <r>
    <x v="1"/>
    <x v="1"/>
    <x v="4"/>
    <x v="0"/>
    <x v="2"/>
    <x v="3"/>
    <x v="20"/>
    <x v="111"/>
    <x v="83"/>
    <m/>
  </r>
  <r>
    <x v="1"/>
    <x v="1"/>
    <x v="4"/>
    <x v="0"/>
    <x v="2"/>
    <x v="3"/>
    <x v="20"/>
    <x v="111"/>
    <x v="43"/>
    <m/>
  </r>
  <r>
    <x v="1"/>
    <x v="1"/>
    <x v="4"/>
    <x v="0"/>
    <x v="2"/>
    <x v="3"/>
    <x v="21"/>
    <x v="50"/>
    <x v="0"/>
    <m/>
  </r>
  <r>
    <x v="1"/>
    <x v="1"/>
    <x v="4"/>
    <x v="0"/>
    <x v="2"/>
    <x v="3"/>
    <x v="21"/>
    <x v="132"/>
    <x v="44"/>
    <m/>
  </r>
  <r>
    <x v="2"/>
    <x v="1"/>
    <x v="4"/>
    <x v="0"/>
    <x v="1"/>
    <x v="2"/>
    <x v="24"/>
    <x v="63"/>
    <x v="1"/>
    <n v="57255932.120168068"/>
  </r>
  <r>
    <x v="2"/>
    <x v="1"/>
    <x v="4"/>
    <x v="0"/>
    <x v="1"/>
    <x v="5"/>
    <x v="11"/>
    <x v="64"/>
    <x v="0"/>
    <m/>
  </r>
  <r>
    <x v="2"/>
    <x v="1"/>
    <x v="4"/>
    <x v="0"/>
    <x v="1"/>
    <x v="5"/>
    <x v="14"/>
    <x v="66"/>
    <x v="0"/>
    <m/>
  </r>
  <r>
    <x v="2"/>
    <x v="1"/>
    <x v="4"/>
    <x v="0"/>
    <x v="1"/>
    <x v="5"/>
    <x v="15"/>
    <x v="69"/>
    <x v="0"/>
    <m/>
  </r>
  <r>
    <x v="2"/>
    <x v="1"/>
    <x v="4"/>
    <x v="0"/>
    <x v="1"/>
    <x v="2"/>
    <x v="25"/>
    <x v="74"/>
    <x v="0"/>
    <m/>
  </r>
  <r>
    <x v="2"/>
    <x v="1"/>
    <x v="4"/>
    <x v="0"/>
    <x v="1"/>
    <x v="2"/>
    <x v="25"/>
    <x v="118"/>
    <x v="0"/>
    <m/>
  </r>
  <r>
    <x v="2"/>
    <x v="1"/>
    <x v="4"/>
    <x v="0"/>
    <x v="1"/>
    <x v="2"/>
    <x v="0"/>
    <x v="103"/>
    <x v="0"/>
    <m/>
  </r>
  <r>
    <x v="2"/>
    <x v="1"/>
    <x v="4"/>
    <x v="0"/>
    <x v="1"/>
    <x v="2"/>
    <x v="0"/>
    <x v="104"/>
    <x v="0"/>
    <m/>
  </r>
  <r>
    <x v="2"/>
    <x v="1"/>
    <x v="4"/>
    <x v="0"/>
    <x v="0"/>
    <x v="0"/>
    <x v="4"/>
    <x v="6"/>
    <x v="2"/>
    <n v="5520000"/>
  </r>
  <r>
    <x v="2"/>
    <x v="1"/>
    <x v="4"/>
    <x v="0"/>
    <x v="0"/>
    <x v="0"/>
    <x v="4"/>
    <x v="6"/>
    <x v="3"/>
    <n v="1750000"/>
  </r>
  <r>
    <x v="2"/>
    <x v="1"/>
    <x v="4"/>
    <x v="0"/>
    <x v="0"/>
    <x v="0"/>
    <x v="4"/>
    <x v="7"/>
    <x v="2"/>
    <m/>
  </r>
  <r>
    <x v="2"/>
    <x v="1"/>
    <x v="4"/>
    <x v="0"/>
    <x v="0"/>
    <x v="0"/>
    <x v="4"/>
    <x v="7"/>
    <x v="3"/>
    <n v="117172"/>
  </r>
  <r>
    <x v="2"/>
    <x v="1"/>
    <x v="4"/>
    <x v="0"/>
    <x v="0"/>
    <x v="0"/>
    <x v="4"/>
    <x v="8"/>
    <x v="2"/>
    <n v="460000"/>
  </r>
  <r>
    <x v="2"/>
    <x v="1"/>
    <x v="4"/>
    <x v="0"/>
    <x v="0"/>
    <x v="0"/>
    <x v="4"/>
    <x v="8"/>
    <x v="3"/>
    <n v="155598"/>
  </r>
  <r>
    <x v="2"/>
    <x v="1"/>
    <x v="4"/>
    <x v="0"/>
    <x v="0"/>
    <x v="0"/>
    <x v="4"/>
    <x v="9"/>
    <x v="2"/>
    <n v="55200"/>
  </r>
  <r>
    <x v="2"/>
    <x v="1"/>
    <x v="4"/>
    <x v="0"/>
    <x v="0"/>
    <x v="0"/>
    <x v="4"/>
    <x v="9"/>
    <x v="3"/>
    <n v="18672"/>
  </r>
  <r>
    <x v="2"/>
    <x v="1"/>
    <x v="4"/>
    <x v="0"/>
    <x v="0"/>
    <x v="0"/>
    <x v="4"/>
    <x v="10"/>
    <x v="2"/>
    <n v="460000"/>
  </r>
  <r>
    <x v="2"/>
    <x v="1"/>
    <x v="4"/>
    <x v="0"/>
    <x v="0"/>
    <x v="0"/>
    <x v="4"/>
    <x v="10"/>
    <x v="3"/>
    <n v="155598"/>
  </r>
  <r>
    <x v="2"/>
    <x v="1"/>
    <x v="4"/>
    <x v="0"/>
    <x v="0"/>
    <x v="0"/>
    <x v="4"/>
    <x v="11"/>
    <x v="2"/>
    <n v="230000"/>
  </r>
  <r>
    <x v="2"/>
    <x v="1"/>
    <x v="4"/>
    <x v="0"/>
    <x v="0"/>
    <x v="0"/>
    <x v="4"/>
    <x v="11"/>
    <x v="3"/>
    <n v="72916"/>
  </r>
  <r>
    <x v="2"/>
    <x v="1"/>
    <x v="4"/>
    <x v="0"/>
    <x v="0"/>
    <x v="0"/>
    <x v="4"/>
    <x v="12"/>
    <x v="2"/>
    <n v="3680000"/>
  </r>
  <r>
    <x v="2"/>
    <x v="1"/>
    <x v="4"/>
    <x v="0"/>
    <x v="0"/>
    <x v="0"/>
    <x v="4"/>
    <x v="134"/>
    <x v="0"/>
    <m/>
  </r>
  <r>
    <x v="2"/>
    <x v="1"/>
    <x v="4"/>
    <x v="0"/>
    <x v="0"/>
    <x v="0"/>
    <x v="4"/>
    <x v="142"/>
    <x v="71"/>
    <m/>
  </r>
  <r>
    <x v="2"/>
    <x v="1"/>
    <x v="4"/>
    <x v="0"/>
    <x v="0"/>
    <x v="0"/>
    <x v="4"/>
    <x v="56"/>
    <x v="4"/>
    <m/>
  </r>
  <r>
    <x v="2"/>
    <x v="1"/>
    <x v="4"/>
    <x v="0"/>
    <x v="0"/>
    <x v="0"/>
    <x v="4"/>
    <x v="13"/>
    <x v="5"/>
    <n v="37949"/>
  </r>
  <r>
    <x v="2"/>
    <x v="1"/>
    <x v="4"/>
    <x v="0"/>
    <x v="0"/>
    <x v="0"/>
    <x v="4"/>
    <x v="14"/>
    <x v="6"/>
    <n v="662400"/>
  </r>
  <r>
    <x v="2"/>
    <x v="1"/>
    <x v="4"/>
    <x v="0"/>
    <x v="0"/>
    <x v="0"/>
    <x v="4"/>
    <x v="14"/>
    <x v="7"/>
    <n v="210000"/>
  </r>
  <r>
    <x v="2"/>
    <x v="1"/>
    <x v="4"/>
    <x v="0"/>
    <x v="0"/>
    <x v="0"/>
    <x v="4"/>
    <x v="15"/>
    <x v="8"/>
    <n v="290800"/>
  </r>
  <r>
    <x v="2"/>
    <x v="1"/>
    <x v="4"/>
    <x v="0"/>
    <x v="0"/>
    <x v="0"/>
    <x v="4"/>
    <x v="113"/>
    <x v="0"/>
    <m/>
  </r>
  <r>
    <x v="2"/>
    <x v="1"/>
    <x v="4"/>
    <x v="0"/>
    <x v="0"/>
    <x v="0"/>
    <x v="9"/>
    <x v="114"/>
    <x v="9"/>
    <n v="600000"/>
  </r>
  <r>
    <x v="2"/>
    <x v="1"/>
    <x v="4"/>
    <x v="0"/>
    <x v="0"/>
    <x v="0"/>
    <x v="9"/>
    <x v="30"/>
    <x v="0"/>
    <m/>
  </r>
  <r>
    <x v="2"/>
    <x v="1"/>
    <x v="4"/>
    <x v="0"/>
    <x v="0"/>
    <x v="0"/>
    <x v="9"/>
    <x v="110"/>
    <x v="0"/>
    <m/>
  </r>
  <r>
    <x v="2"/>
    <x v="1"/>
    <x v="4"/>
    <x v="0"/>
    <x v="0"/>
    <x v="0"/>
    <x v="5"/>
    <x v="70"/>
    <x v="11"/>
    <n v="451"/>
  </r>
  <r>
    <x v="2"/>
    <x v="1"/>
    <x v="4"/>
    <x v="0"/>
    <x v="0"/>
    <x v="0"/>
    <x v="5"/>
    <x v="70"/>
    <x v="99"/>
    <n v="9519"/>
  </r>
  <r>
    <x v="2"/>
    <x v="1"/>
    <x v="4"/>
    <x v="0"/>
    <x v="0"/>
    <x v="0"/>
    <x v="5"/>
    <x v="102"/>
    <x v="0"/>
    <m/>
  </r>
  <r>
    <x v="2"/>
    <x v="1"/>
    <x v="4"/>
    <x v="0"/>
    <x v="0"/>
    <x v="0"/>
    <x v="5"/>
    <x v="71"/>
    <x v="45"/>
    <n v="106205"/>
  </r>
  <r>
    <x v="2"/>
    <x v="1"/>
    <x v="4"/>
    <x v="0"/>
    <x v="0"/>
    <x v="0"/>
    <x v="5"/>
    <x v="78"/>
    <x v="0"/>
    <m/>
  </r>
  <r>
    <x v="2"/>
    <x v="1"/>
    <x v="4"/>
    <x v="0"/>
    <x v="0"/>
    <x v="0"/>
    <x v="6"/>
    <x v="17"/>
    <x v="12"/>
    <n v="800000"/>
  </r>
  <r>
    <x v="2"/>
    <x v="1"/>
    <x v="4"/>
    <x v="0"/>
    <x v="0"/>
    <x v="0"/>
    <x v="6"/>
    <x v="143"/>
    <x v="72"/>
    <m/>
  </r>
  <r>
    <x v="2"/>
    <x v="1"/>
    <x v="4"/>
    <x v="0"/>
    <x v="0"/>
    <x v="0"/>
    <x v="0"/>
    <x v="79"/>
    <x v="0"/>
    <m/>
  </r>
  <r>
    <x v="2"/>
    <x v="1"/>
    <x v="4"/>
    <x v="0"/>
    <x v="0"/>
    <x v="0"/>
    <x v="0"/>
    <x v="80"/>
    <x v="13"/>
    <n v="341583"/>
  </r>
  <r>
    <x v="2"/>
    <x v="1"/>
    <x v="4"/>
    <x v="0"/>
    <x v="0"/>
    <x v="0"/>
    <x v="0"/>
    <x v="80"/>
    <x v="14"/>
    <n v="303933"/>
  </r>
  <r>
    <x v="2"/>
    <x v="1"/>
    <x v="4"/>
    <x v="0"/>
    <x v="0"/>
    <x v="0"/>
    <x v="0"/>
    <x v="80"/>
    <x v="15"/>
    <n v="1000000"/>
  </r>
  <r>
    <x v="2"/>
    <x v="1"/>
    <x v="4"/>
    <x v="0"/>
    <x v="0"/>
    <x v="0"/>
    <x v="0"/>
    <x v="80"/>
    <x v="16"/>
    <n v="365608"/>
  </r>
  <r>
    <x v="2"/>
    <x v="1"/>
    <x v="4"/>
    <x v="0"/>
    <x v="0"/>
    <x v="0"/>
    <x v="0"/>
    <x v="80"/>
    <x v="54"/>
    <m/>
  </r>
  <r>
    <x v="2"/>
    <x v="1"/>
    <x v="4"/>
    <x v="0"/>
    <x v="0"/>
    <x v="0"/>
    <x v="0"/>
    <x v="80"/>
    <x v="73"/>
    <m/>
  </r>
  <r>
    <x v="2"/>
    <x v="1"/>
    <x v="4"/>
    <x v="0"/>
    <x v="0"/>
    <x v="0"/>
    <x v="0"/>
    <x v="80"/>
    <x v="84"/>
    <m/>
  </r>
  <r>
    <x v="2"/>
    <x v="1"/>
    <x v="4"/>
    <x v="0"/>
    <x v="0"/>
    <x v="0"/>
    <x v="0"/>
    <x v="80"/>
    <x v="85"/>
    <n v="300000"/>
  </r>
  <r>
    <x v="2"/>
    <x v="1"/>
    <x v="4"/>
    <x v="0"/>
    <x v="0"/>
    <x v="0"/>
    <x v="0"/>
    <x v="80"/>
    <x v="86"/>
    <m/>
  </r>
  <r>
    <x v="2"/>
    <x v="1"/>
    <x v="4"/>
    <x v="0"/>
    <x v="0"/>
    <x v="0"/>
    <x v="0"/>
    <x v="84"/>
    <x v="20"/>
    <m/>
  </r>
  <r>
    <x v="2"/>
    <x v="1"/>
    <x v="4"/>
    <x v="0"/>
    <x v="0"/>
    <x v="0"/>
    <x v="0"/>
    <x v="107"/>
    <x v="17"/>
    <n v="580000"/>
  </r>
  <r>
    <x v="2"/>
    <x v="1"/>
    <x v="4"/>
    <x v="0"/>
    <x v="0"/>
    <x v="0"/>
    <x v="0"/>
    <x v="115"/>
    <x v="0"/>
    <m/>
  </r>
  <r>
    <x v="2"/>
    <x v="1"/>
    <x v="4"/>
    <x v="0"/>
    <x v="0"/>
    <x v="0"/>
    <x v="0"/>
    <x v="138"/>
    <x v="11"/>
    <n v="134058"/>
  </r>
  <r>
    <x v="2"/>
    <x v="1"/>
    <x v="4"/>
    <x v="0"/>
    <x v="0"/>
    <x v="0"/>
    <x v="0"/>
    <x v="108"/>
    <x v="0"/>
    <m/>
  </r>
  <r>
    <x v="2"/>
    <x v="1"/>
    <x v="4"/>
    <x v="0"/>
    <x v="0"/>
    <x v="0"/>
    <x v="0"/>
    <x v="109"/>
    <x v="0"/>
    <m/>
  </r>
  <r>
    <x v="2"/>
    <x v="1"/>
    <x v="4"/>
    <x v="0"/>
    <x v="0"/>
    <x v="0"/>
    <x v="0"/>
    <x v="116"/>
    <x v="0"/>
    <m/>
  </r>
  <r>
    <x v="2"/>
    <x v="1"/>
    <x v="4"/>
    <x v="0"/>
    <x v="0"/>
    <x v="0"/>
    <x v="0"/>
    <x v="79"/>
    <x v="40"/>
    <m/>
  </r>
  <r>
    <x v="2"/>
    <x v="1"/>
    <x v="4"/>
    <x v="0"/>
    <x v="0"/>
    <x v="0"/>
    <x v="12"/>
    <x v="81"/>
    <x v="0"/>
    <m/>
  </r>
  <r>
    <x v="2"/>
    <x v="1"/>
    <x v="4"/>
    <x v="0"/>
    <x v="0"/>
    <x v="0"/>
    <x v="12"/>
    <x v="82"/>
    <x v="47"/>
    <m/>
  </r>
  <r>
    <x v="2"/>
    <x v="1"/>
    <x v="4"/>
    <x v="0"/>
    <x v="0"/>
    <x v="0"/>
    <x v="12"/>
    <x v="83"/>
    <x v="0"/>
    <m/>
  </r>
  <r>
    <x v="2"/>
    <x v="1"/>
    <x v="4"/>
    <x v="0"/>
    <x v="0"/>
    <x v="0"/>
    <x v="12"/>
    <x v="84"/>
    <x v="47"/>
    <m/>
  </r>
  <r>
    <x v="2"/>
    <x v="1"/>
    <x v="4"/>
    <x v="0"/>
    <x v="0"/>
    <x v="0"/>
    <x v="19"/>
    <x v="100"/>
    <x v="55"/>
    <m/>
  </r>
  <r>
    <x v="2"/>
    <x v="1"/>
    <x v="4"/>
    <x v="0"/>
    <x v="0"/>
    <x v="0"/>
    <x v="19"/>
    <x v="100"/>
    <x v="19"/>
    <m/>
  </r>
  <r>
    <x v="2"/>
    <x v="1"/>
    <x v="4"/>
    <x v="0"/>
    <x v="0"/>
    <x v="0"/>
    <x v="19"/>
    <x v="139"/>
    <x v="0"/>
    <m/>
  </r>
  <r>
    <x v="2"/>
    <x v="1"/>
    <x v="4"/>
    <x v="0"/>
    <x v="0"/>
    <x v="0"/>
    <x v="19"/>
    <x v="140"/>
    <x v="20"/>
    <m/>
  </r>
  <r>
    <x v="2"/>
    <x v="1"/>
    <x v="4"/>
    <x v="0"/>
    <x v="0"/>
    <x v="0"/>
    <x v="16"/>
    <x v="86"/>
    <x v="45"/>
    <n v="1004500"/>
  </r>
  <r>
    <x v="2"/>
    <x v="1"/>
    <x v="4"/>
    <x v="0"/>
    <x v="0"/>
    <x v="0"/>
    <x v="16"/>
    <x v="117"/>
    <x v="56"/>
    <m/>
  </r>
  <r>
    <x v="2"/>
    <x v="1"/>
    <x v="4"/>
    <x v="0"/>
    <x v="0"/>
    <x v="0"/>
    <x v="16"/>
    <x v="117"/>
    <x v="57"/>
    <n v="220000"/>
  </r>
  <r>
    <x v="2"/>
    <x v="1"/>
    <x v="4"/>
    <x v="0"/>
    <x v="0"/>
    <x v="0"/>
    <x v="22"/>
    <x v="105"/>
    <x v="0"/>
    <m/>
  </r>
  <r>
    <x v="2"/>
    <x v="1"/>
    <x v="4"/>
    <x v="0"/>
    <x v="0"/>
    <x v="0"/>
    <x v="2"/>
    <x v="87"/>
    <x v="21"/>
    <n v="274181"/>
  </r>
  <r>
    <x v="2"/>
    <x v="1"/>
    <x v="4"/>
    <x v="0"/>
    <x v="0"/>
    <x v="0"/>
    <x v="2"/>
    <x v="87"/>
    <x v="87"/>
    <n v="164230"/>
  </r>
  <r>
    <x v="2"/>
    <x v="1"/>
    <x v="4"/>
    <x v="0"/>
    <x v="0"/>
    <x v="0"/>
    <x v="2"/>
    <x v="87"/>
    <x v="14"/>
    <m/>
  </r>
  <r>
    <x v="2"/>
    <x v="1"/>
    <x v="4"/>
    <x v="0"/>
    <x v="0"/>
    <x v="0"/>
    <x v="2"/>
    <x v="87"/>
    <x v="100"/>
    <n v="148000"/>
  </r>
  <r>
    <x v="2"/>
    <x v="1"/>
    <x v="4"/>
    <x v="0"/>
    <x v="0"/>
    <x v="0"/>
    <x v="2"/>
    <x v="88"/>
    <x v="17"/>
    <n v="10000"/>
  </r>
  <r>
    <x v="2"/>
    <x v="1"/>
    <x v="4"/>
    <x v="0"/>
    <x v="0"/>
    <x v="0"/>
    <x v="2"/>
    <x v="88"/>
    <x v="101"/>
    <n v="81582"/>
  </r>
  <r>
    <x v="2"/>
    <x v="1"/>
    <x v="4"/>
    <x v="0"/>
    <x v="0"/>
    <x v="0"/>
    <x v="2"/>
    <x v="89"/>
    <x v="102"/>
    <n v="35294"/>
  </r>
  <r>
    <x v="2"/>
    <x v="1"/>
    <x v="4"/>
    <x v="0"/>
    <x v="0"/>
    <x v="0"/>
    <x v="2"/>
    <x v="89"/>
    <x v="32"/>
    <n v="26387"/>
  </r>
  <r>
    <x v="2"/>
    <x v="1"/>
    <x v="4"/>
    <x v="0"/>
    <x v="0"/>
    <x v="0"/>
    <x v="2"/>
    <x v="89"/>
    <x v="82"/>
    <n v="405882"/>
  </r>
  <r>
    <x v="2"/>
    <x v="1"/>
    <x v="4"/>
    <x v="0"/>
    <x v="0"/>
    <x v="0"/>
    <x v="2"/>
    <x v="90"/>
    <x v="28"/>
    <n v="100000"/>
  </r>
  <r>
    <x v="2"/>
    <x v="1"/>
    <x v="4"/>
    <x v="0"/>
    <x v="0"/>
    <x v="0"/>
    <x v="2"/>
    <x v="90"/>
    <x v="94"/>
    <n v="150027"/>
  </r>
  <r>
    <x v="2"/>
    <x v="1"/>
    <x v="4"/>
    <x v="0"/>
    <x v="0"/>
    <x v="0"/>
    <x v="2"/>
    <x v="91"/>
    <x v="28"/>
    <n v="105400"/>
  </r>
  <r>
    <x v="2"/>
    <x v="1"/>
    <x v="4"/>
    <x v="0"/>
    <x v="0"/>
    <x v="0"/>
    <x v="2"/>
    <x v="91"/>
    <x v="99"/>
    <n v="130831"/>
  </r>
  <r>
    <x v="2"/>
    <x v="1"/>
    <x v="4"/>
    <x v="0"/>
    <x v="0"/>
    <x v="0"/>
    <x v="2"/>
    <x v="92"/>
    <x v="28"/>
    <n v="38900"/>
  </r>
  <r>
    <x v="2"/>
    <x v="1"/>
    <x v="4"/>
    <x v="0"/>
    <x v="0"/>
    <x v="0"/>
    <x v="2"/>
    <x v="136"/>
    <x v="60"/>
    <m/>
  </r>
  <r>
    <x v="2"/>
    <x v="1"/>
    <x v="4"/>
    <x v="0"/>
    <x v="0"/>
    <x v="0"/>
    <x v="2"/>
    <x v="136"/>
    <x v="28"/>
    <n v="160000"/>
  </r>
  <r>
    <x v="2"/>
    <x v="1"/>
    <x v="4"/>
    <x v="0"/>
    <x v="0"/>
    <x v="0"/>
    <x v="2"/>
    <x v="141"/>
    <x v="28"/>
    <n v="18500"/>
  </r>
  <r>
    <x v="2"/>
    <x v="1"/>
    <x v="4"/>
    <x v="0"/>
    <x v="0"/>
    <x v="0"/>
    <x v="2"/>
    <x v="93"/>
    <x v="0"/>
    <m/>
  </r>
  <r>
    <x v="2"/>
    <x v="1"/>
    <x v="4"/>
    <x v="0"/>
    <x v="0"/>
    <x v="0"/>
    <x v="2"/>
    <x v="84"/>
    <x v="103"/>
    <n v="0.52"/>
  </r>
  <r>
    <x v="2"/>
    <x v="1"/>
    <x v="4"/>
    <x v="0"/>
    <x v="0"/>
    <x v="0"/>
    <x v="2"/>
    <x v="84"/>
    <x v="104"/>
    <n v="14850"/>
  </r>
  <r>
    <x v="2"/>
    <x v="1"/>
    <x v="4"/>
    <x v="0"/>
    <x v="0"/>
    <x v="0"/>
    <x v="2"/>
    <x v="84"/>
    <x v="54"/>
    <n v="2.48"/>
  </r>
  <r>
    <x v="2"/>
    <x v="1"/>
    <x v="4"/>
    <x v="0"/>
    <x v="0"/>
    <x v="0"/>
    <x v="2"/>
    <x v="84"/>
    <x v="37"/>
    <n v="1.32"/>
  </r>
  <r>
    <x v="2"/>
    <x v="1"/>
    <x v="4"/>
    <x v="0"/>
    <x v="0"/>
    <x v="0"/>
    <x v="2"/>
    <x v="84"/>
    <x v="101"/>
    <n v="54"/>
  </r>
  <r>
    <x v="2"/>
    <x v="1"/>
    <x v="4"/>
    <x v="0"/>
    <x v="0"/>
    <x v="0"/>
    <x v="2"/>
    <x v="84"/>
    <x v="25"/>
    <n v="125.35"/>
  </r>
  <r>
    <x v="2"/>
    <x v="1"/>
    <x v="4"/>
    <x v="0"/>
    <x v="0"/>
    <x v="0"/>
    <x v="2"/>
    <x v="84"/>
    <x v="26"/>
    <n v="249.94"/>
  </r>
  <r>
    <x v="2"/>
    <x v="1"/>
    <x v="4"/>
    <x v="0"/>
    <x v="0"/>
    <x v="0"/>
    <x v="2"/>
    <x v="84"/>
    <x v="22"/>
    <n v="249.77"/>
  </r>
  <r>
    <x v="2"/>
    <x v="1"/>
    <x v="4"/>
    <x v="0"/>
    <x v="0"/>
    <x v="0"/>
    <x v="2"/>
    <x v="84"/>
    <x v="9"/>
    <n v="1"/>
  </r>
  <r>
    <x v="2"/>
    <x v="1"/>
    <x v="4"/>
    <x v="0"/>
    <x v="0"/>
    <x v="0"/>
    <x v="2"/>
    <x v="84"/>
    <x v="105"/>
    <n v="0.04"/>
  </r>
  <r>
    <x v="2"/>
    <x v="1"/>
    <x v="4"/>
    <x v="0"/>
    <x v="0"/>
    <x v="7"/>
    <x v="4"/>
    <x v="119"/>
    <x v="28"/>
    <n v="2000000"/>
  </r>
  <r>
    <x v="2"/>
    <x v="1"/>
    <x v="4"/>
    <x v="0"/>
    <x v="0"/>
    <x v="7"/>
    <x v="4"/>
    <x v="120"/>
    <x v="28"/>
    <n v="117172"/>
  </r>
  <r>
    <x v="2"/>
    <x v="1"/>
    <x v="4"/>
    <x v="0"/>
    <x v="0"/>
    <x v="7"/>
    <x v="4"/>
    <x v="121"/>
    <x v="28"/>
    <n v="176430"/>
  </r>
  <r>
    <x v="2"/>
    <x v="1"/>
    <x v="4"/>
    <x v="0"/>
    <x v="0"/>
    <x v="7"/>
    <x v="4"/>
    <x v="122"/>
    <x v="28"/>
    <n v="21172"/>
  </r>
  <r>
    <x v="2"/>
    <x v="1"/>
    <x v="4"/>
    <x v="0"/>
    <x v="0"/>
    <x v="7"/>
    <x v="4"/>
    <x v="123"/>
    <x v="28"/>
    <n v="176430"/>
  </r>
  <r>
    <x v="2"/>
    <x v="1"/>
    <x v="4"/>
    <x v="0"/>
    <x v="0"/>
    <x v="7"/>
    <x v="4"/>
    <x v="124"/>
    <x v="28"/>
    <n v="83333.34"/>
  </r>
  <r>
    <x v="2"/>
    <x v="1"/>
    <x v="4"/>
    <x v="0"/>
    <x v="0"/>
    <x v="7"/>
    <x v="4"/>
    <x v="135"/>
    <x v="0"/>
    <m/>
  </r>
  <r>
    <x v="2"/>
    <x v="1"/>
    <x v="4"/>
    <x v="0"/>
    <x v="0"/>
    <x v="7"/>
    <x v="4"/>
    <x v="125"/>
    <x v="28"/>
    <n v="1000000"/>
  </r>
  <r>
    <x v="2"/>
    <x v="1"/>
    <x v="4"/>
    <x v="0"/>
    <x v="0"/>
    <x v="7"/>
    <x v="4"/>
    <x v="144"/>
    <x v="28"/>
    <m/>
  </r>
  <r>
    <x v="2"/>
    <x v="1"/>
    <x v="4"/>
    <x v="0"/>
    <x v="0"/>
    <x v="7"/>
    <x v="4"/>
    <x v="126"/>
    <x v="0"/>
    <m/>
  </r>
  <r>
    <x v="2"/>
    <x v="1"/>
    <x v="4"/>
    <x v="0"/>
    <x v="0"/>
    <x v="7"/>
    <x v="4"/>
    <x v="127"/>
    <x v="5"/>
    <n v="10440"/>
  </r>
  <r>
    <x v="2"/>
    <x v="1"/>
    <x v="4"/>
    <x v="0"/>
    <x v="0"/>
    <x v="7"/>
    <x v="4"/>
    <x v="128"/>
    <x v="6"/>
    <n v="240000"/>
  </r>
  <r>
    <x v="2"/>
    <x v="1"/>
    <x v="4"/>
    <x v="0"/>
    <x v="0"/>
    <x v="7"/>
    <x v="4"/>
    <x v="129"/>
    <x v="77"/>
    <n v="80000"/>
  </r>
  <r>
    <x v="2"/>
    <x v="1"/>
    <x v="4"/>
    <x v="0"/>
    <x v="0"/>
    <x v="7"/>
    <x v="4"/>
    <x v="130"/>
    <x v="0"/>
    <m/>
  </r>
  <r>
    <x v="2"/>
    <x v="1"/>
    <x v="4"/>
    <x v="0"/>
    <x v="0"/>
    <x v="7"/>
    <x v="2"/>
    <x v="131"/>
    <x v="0"/>
    <m/>
  </r>
  <r>
    <x v="2"/>
    <x v="1"/>
    <x v="4"/>
    <x v="0"/>
    <x v="0"/>
    <x v="1"/>
    <x v="7"/>
    <x v="34"/>
    <x v="29"/>
    <n v="84190"/>
  </r>
  <r>
    <x v="2"/>
    <x v="1"/>
    <x v="4"/>
    <x v="0"/>
    <x v="0"/>
    <x v="1"/>
    <x v="7"/>
    <x v="20"/>
    <x v="30"/>
    <n v="378006"/>
  </r>
  <r>
    <x v="2"/>
    <x v="1"/>
    <x v="4"/>
    <x v="0"/>
    <x v="0"/>
    <x v="1"/>
    <x v="7"/>
    <x v="20"/>
    <x v="29"/>
    <n v="99610.09"/>
  </r>
  <r>
    <x v="2"/>
    <x v="1"/>
    <x v="4"/>
    <x v="0"/>
    <x v="0"/>
    <x v="1"/>
    <x v="7"/>
    <x v="101"/>
    <x v="31"/>
    <m/>
  </r>
  <r>
    <x v="2"/>
    <x v="1"/>
    <x v="4"/>
    <x v="0"/>
    <x v="0"/>
    <x v="1"/>
    <x v="7"/>
    <x v="55"/>
    <x v="89"/>
    <m/>
  </r>
  <r>
    <x v="2"/>
    <x v="1"/>
    <x v="4"/>
    <x v="0"/>
    <x v="0"/>
    <x v="1"/>
    <x v="7"/>
    <x v="55"/>
    <x v="90"/>
    <m/>
  </r>
  <r>
    <x v="2"/>
    <x v="1"/>
    <x v="4"/>
    <x v="0"/>
    <x v="0"/>
    <x v="1"/>
    <x v="8"/>
    <x v="22"/>
    <x v="29"/>
    <n v="235573.41"/>
  </r>
  <r>
    <x v="2"/>
    <x v="1"/>
    <x v="4"/>
    <x v="0"/>
    <x v="0"/>
    <x v="1"/>
    <x v="8"/>
    <x v="94"/>
    <x v="85"/>
    <n v="3000"/>
  </r>
  <r>
    <x v="2"/>
    <x v="1"/>
    <x v="4"/>
    <x v="0"/>
    <x v="0"/>
    <x v="1"/>
    <x v="8"/>
    <x v="95"/>
    <x v="0"/>
    <m/>
  </r>
  <r>
    <x v="2"/>
    <x v="1"/>
    <x v="4"/>
    <x v="0"/>
    <x v="0"/>
    <x v="1"/>
    <x v="8"/>
    <x v="77"/>
    <x v="50"/>
    <m/>
  </r>
  <r>
    <x v="2"/>
    <x v="1"/>
    <x v="4"/>
    <x v="0"/>
    <x v="0"/>
    <x v="1"/>
    <x v="8"/>
    <x v="4"/>
    <x v="2"/>
    <n v="7153.61"/>
  </r>
  <r>
    <x v="2"/>
    <x v="1"/>
    <x v="4"/>
    <x v="0"/>
    <x v="0"/>
    <x v="1"/>
    <x v="8"/>
    <x v="4"/>
    <x v="17"/>
    <n v="5800"/>
  </r>
  <r>
    <x v="2"/>
    <x v="1"/>
    <x v="4"/>
    <x v="0"/>
    <x v="0"/>
    <x v="1"/>
    <x v="8"/>
    <x v="4"/>
    <x v="91"/>
    <m/>
  </r>
  <r>
    <x v="2"/>
    <x v="1"/>
    <x v="4"/>
    <x v="0"/>
    <x v="0"/>
    <x v="1"/>
    <x v="8"/>
    <x v="4"/>
    <x v="85"/>
    <m/>
  </r>
  <r>
    <x v="2"/>
    <x v="1"/>
    <x v="4"/>
    <x v="0"/>
    <x v="0"/>
    <x v="1"/>
    <x v="8"/>
    <x v="4"/>
    <x v="92"/>
    <m/>
  </r>
  <r>
    <x v="2"/>
    <x v="1"/>
    <x v="4"/>
    <x v="0"/>
    <x v="0"/>
    <x v="1"/>
    <x v="8"/>
    <x v="4"/>
    <x v="82"/>
    <m/>
  </r>
  <r>
    <x v="2"/>
    <x v="1"/>
    <x v="4"/>
    <x v="0"/>
    <x v="0"/>
    <x v="1"/>
    <x v="8"/>
    <x v="4"/>
    <x v="93"/>
    <m/>
  </r>
  <r>
    <x v="2"/>
    <x v="1"/>
    <x v="4"/>
    <x v="0"/>
    <x v="0"/>
    <x v="1"/>
    <x v="8"/>
    <x v="4"/>
    <x v="94"/>
    <m/>
  </r>
  <r>
    <x v="2"/>
    <x v="1"/>
    <x v="4"/>
    <x v="0"/>
    <x v="0"/>
    <x v="1"/>
    <x v="8"/>
    <x v="4"/>
    <x v="95"/>
    <m/>
  </r>
  <r>
    <x v="2"/>
    <x v="1"/>
    <x v="4"/>
    <x v="0"/>
    <x v="0"/>
    <x v="1"/>
    <x v="8"/>
    <x v="4"/>
    <x v="96"/>
    <m/>
  </r>
  <r>
    <x v="2"/>
    <x v="1"/>
    <x v="4"/>
    <x v="0"/>
    <x v="0"/>
    <x v="1"/>
    <x v="8"/>
    <x v="4"/>
    <x v="97"/>
    <m/>
  </r>
  <r>
    <x v="2"/>
    <x v="1"/>
    <x v="4"/>
    <x v="0"/>
    <x v="0"/>
    <x v="6"/>
    <x v="23"/>
    <x v="112"/>
    <x v="0"/>
    <m/>
  </r>
  <r>
    <x v="2"/>
    <x v="1"/>
    <x v="4"/>
    <x v="0"/>
    <x v="2"/>
    <x v="3"/>
    <x v="3"/>
    <x v="96"/>
    <x v="0"/>
    <n v="17176779.636050418"/>
  </r>
  <r>
    <x v="2"/>
    <x v="1"/>
    <x v="4"/>
    <x v="0"/>
    <x v="2"/>
    <x v="3"/>
    <x v="3"/>
    <x v="137"/>
    <x v="98"/>
    <m/>
  </r>
  <r>
    <x v="2"/>
    <x v="1"/>
    <x v="4"/>
    <x v="0"/>
    <x v="2"/>
    <x v="3"/>
    <x v="3"/>
    <x v="97"/>
    <x v="34"/>
    <m/>
  </r>
  <r>
    <x v="2"/>
    <x v="1"/>
    <x v="4"/>
    <x v="0"/>
    <x v="2"/>
    <x v="3"/>
    <x v="3"/>
    <x v="97"/>
    <x v="35"/>
    <m/>
  </r>
  <r>
    <x v="2"/>
    <x v="1"/>
    <x v="4"/>
    <x v="0"/>
    <x v="2"/>
    <x v="3"/>
    <x v="3"/>
    <x v="97"/>
    <x v="36"/>
    <m/>
  </r>
  <r>
    <x v="2"/>
    <x v="1"/>
    <x v="4"/>
    <x v="0"/>
    <x v="2"/>
    <x v="3"/>
    <x v="3"/>
    <x v="97"/>
    <x v="0"/>
    <m/>
  </r>
  <r>
    <x v="2"/>
    <x v="1"/>
    <x v="4"/>
    <x v="0"/>
    <x v="2"/>
    <x v="3"/>
    <x v="3"/>
    <x v="97"/>
    <x v="0"/>
    <m/>
  </r>
  <r>
    <x v="2"/>
    <x v="1"/>
    <x v="4"/>
    <x v="0"/>
    <x v="2"/>
    <x v="3"/>
    <x v="3"/>
    <x v="97"/>
    <x v="0"/>
    <m/>
  </r>
  <r>
    <x v="2"/>
    <x v="1"/>
    <x v="4"/>
    <x v="0"/>
    <x v="2"/>
    <x v="3"/>
    <x v="3"/>
    <x v="97"/>
    <x v="0"/>
    <m/>
  </r>
  <r>
    <x v="2"/>
    <x v="1"/>
    <x v="4"/>
    <x v="0"/>
    <x v="2"/>
    <x v="3"/>
    <x v="3"/>
    <x v="98"/>
    <x v="0"/>
    <m/>
  </r>
  <r>
    <x v="2"/>
    <x v="1"/>
    <x v="4"/>
    <x v="0"/>
    <x v="2"/>
    <x v="3"/>
    <x v="3"/>
    <x v="99"/>
    <x v="37"/>
    <m/>
  </r>
  <r>
    <x v="2"/>
    <x v="1"/>
    <x v="4"/>
    <x v="0"/>
    <x v="2"/>
    <x v="3"/>
    <x v="3"/>
    <x v="99"/>
    <x v="38"/>
    <m/>
  </r>
  <r>
    <x v="2"/>
    <x v="1"/>
    <x v="4"/>
    <x v="0"/>
    <x v="2"/>
    <x v="3"/>
    <x v="3"/>
    <x v="99"/>
    <x v="39"/>
    <m/>
  </r>
  <r>
    <x v="2"/>
    <x v="1"/>
    <x v="4"/>
    <x v="0"/>
    <x v="2"/>
    <x v="3"/>
    <x v="3"/>
    <x v="99"/>
    <x v="69"/>
    <m/>
  </r>
  <r>
    <x v="2"/>
    <x v="1"/>
    <x v="4"/>
    <x v="0"/>
    <x v="2"/>
    <x v="3"/>
    <x v="3"/>
    <x v="99"/>
    <x v="70"/>
    <m/>
  </r>
  <r>
    <x v="2"/>
    <x v="1"/>
    <x v="4"/>
    <x v="0"/>
    <x v="2"/>
    <x v="3"/>
    <x v="3"/>
    <x v="99"/>
    <x v="83"/>
    <m/>
  </r>
  <r>
    <x v="2"/>
    <x v="1"/>
    <x v="4"/>
    <x v="0"/>
    <x v="2"/>
    <x v="3"/>
    <x v="3"/>
    <x v="99"/>
    <x v="41"/>
    <m/>
  </r>
  <r>
    <x v="2"/>
    <x v="1"/>
    <x v="4"/>
    <x v="0"/>
    <x v="2"/>
    <x v="3"/>
    <x v="26"/>
    <x v="137"/>
    <x v="0"/>
    <m/>
  </r>
  <r>
    <x v="2"/>
    <x v="1"/>
    <x v="4"/>
    <x v="0"/>
    <x v="2"/>
    <x v="3"/>
    <x v="20"/>
    <x v="49"/>
    <x v="40"/>
    <m/>
  </r>
  <r>
    <x v="2"/>
    <x v="1"/>
    <x v="4"/>
    <x v="0"/>
    <x v="2"/>
    <x v="3"/>
    <x v="20"/>
    <x v="49"/>
    <x v="41"/>
    <m/>
  </r>
  <r>
    <x v="2"/>
    <x v="1"/>
    <x v="4"/>
    <x v="0"/>
    <x v="2"/>
    <x v="3"/>
    <x v="20"/>
    <x v="49"/>
    <x v="42"/>
    <m/>
  </r>
  <r>
    <x v="2"/>
    <x v="1"/>
    <x v="4"/>
    <x v="0"/>
    <x v="2"/>
    <x v="3"/>
    <x v="20"/>
    <x v="49"/>
    <x v="83"/>
    <m/>
  </r>
  <r>
    <x v="2"/>
    <x v="1"/>
    <x v="4"/>
    <x v="0"/>
    <x v="2"/>
    <x v="3"/>
    <x v="20"/>
    <x v="49"/>
    <x v="68"/>
    <m/>
  </r>
  <r>
    <x v="2"/>
    <x v="1"/>
    <x v="4"/>
    <x v="0"/>
    <x v="2"/>
    <x v="3"/>
    <x v="20"/>
    <x v="49"/>
    <x v="0"/>
    <m/>
  </r>
  <r>
    <x v="2"/>
    <x v="1"/>
    <x v="4"/>
    <x v="0"/>
    <x v="2"/>
    <x v="3"/>
    <x v="20"/>
    <x v="111"/>
    <x v="42"/>
    <m/>
  </r>
  <r>
    <x v="2"/>
    <x v="1"/>
    <x v="4"/>
    <x v="0"/>
    <x v="2"/>
    <x v="3"/>
    <x v="20"/>
    <x v="111"/>
    <x v="83"/>
    <m/>
  </r>
  <r>
    <x v="2"/>
    <x v="1"/>
    <x v="4"/>
    <x v="0"/>
    <x v="2"/>
    <x v="3"/>
    <x v="20"/>
    <x v="111"/>
    <x v="43"/>
    <m/>
  </r>
  <r>
    <x v="2"/>
    <x v="1"/>
    <x v="4"/>
    <x v="0"/>
    <x v="2"/>
    <x v="3"/>
    <x v="21"/>
    <x v="50"/>
    <x v="0"/>
    <m/>
  </r>
  <r>
    <x v="2"/>
    <x v="1"/>
    <x v="4"/>
    <x v="0"/>
    <x v="2"/>
    <x v="3"/>
    <x v="21"/>
    <x v="132"/>
    <x v="44"/>
    <m/>
  </r>
  <r>
    <x v="3"/>
    <x v="1"/>
    <x v="4"/>
    <x v="0"/>
    <x v="1"/>
    <x v="2"/>
    <x v="24"/>
    <x v="63"/>
    <x v="1"/>
    <n v="53727715.349747896"/>
  </r>
  <r>
    <x v="3"/>
    <x v="1"/>
    <x v="4"/>
    <x v="0"/>
    <x v="1"/>
    <x v="5"/>
    <x v="11"/>
    <x v="64"/>
    <x v="0"/>
    <m/>
  </r>
  <r>
    <x v="3"/>
    <x v="1"/>
    <x v="4"/>
    <x v="0"/>
    <x v="1"/>
    <x v="5"/>
    <x v="14"/>
    <x v="66"/>
    <x v="0"/>
    <m/>
  </r>
  <r>
    <x v="3"/>
    <x v="1"/>
    <x v="4"/>
    <x v="0"/>
    <x v="1"/>
    <x v="5"/>
    <x v="15"/>
    <x v="69"/>
    <x v="0"/>
    <m/>
  </r>
  <r>
    <x v="3"/>
    <x v="1"/>
    <x v="4"/>
    <x v="0"/>
    <x v="1"/>
    <x v="2"/>
    <x v="25"/>
    <x v="74"/>
    <x v="0"/>
    <m/>
  </r>
  <r>
    <x v="3"/>
    <x v="1"/>
    <x v="4"/>
    <x v="0"/>
    <x v="1"/>
    <x v="2"/>
    <x v="25"/>
    <x v="118"/>
    <x v="0"/>
    <m/>
  </r>
  <r>
    <x v="3"/>
    <x v="1"/>
    <x v="4"/>
    <x v="0"/>
    <x v="1"/>
    <x v="2"/>
    <x v="0"/>
    <x v="103"/>
    <x v="0"/>
    <m/>
  </r>
  <r>
    <x v="3"/>
    <x v="1"/>
    <x v="4"/>
    <x v="0"/>
    <x v="1"/>
    <x v="2"/>
    <x v="0"/>
    <x v="104"/>
    <x v="0"/>
    <m/>
  </r>
  <r>
    <x v="3"/>
    <x v="1"/>
    <x v="4"/>
    <x v="0"/>
    <x v="0"/>
    <x v="0"/>
    <x v="4"/>
    <x v="6"/>
    <x v="2"/>
    <n v="5520000"/>
  </r>
  <r>
    <x v="3"/>
    <x v="1"/>
    <x v="4"/>
    <x v="0"/>
    <x v="0"/>
    <x v="0"/>
    <x v="4"/>
    <x v="6"/>
    <x v="3"/>
    <n v="1750000"/>
  </r>
  <r>
    <x v="3"/>
    <x v="1"/>
    <x v="4"/>
    <x v="0"/>
    <x v="0"/>
    <x v="0"/>
    <x v="4"/>
    <x v="7"/>
    <x v="2"/>
    <m/>
  </r>
  <r>
    <x v="3"/>
    <x v="1"/>
    <x v="4"/>
    <x v="0"/>
    <x v="0"/>
    <x v="0"/>
    <x v="4"/>
    <x v="7"/>
    <x v="3"/>
    <n v="117172"/>
  </r>
  <r>
    <x v="3"/>
    <x v="1"/>
    <x v="4"/>
    <x v="0"/>
    <x v="0"/>
    <x v="0"/>
    <x v="4"/>
    <x v="8"/>
    <x v="2"/>
    <n v="460000"/>
  </r>
  <r>
    <x v="3"/>
    <x v="1"/>
    <x v="4"/>
    <x v="0"/>
    <x v="0"/>
    <x v="0"/>
    <x v="4"/>
    <x v="8"/>
    <x v="3"/>
    <n v="155598"/>
  </r>
  <r>
    <x v="3"/>
    <x v="1"/>
    <x v="4"/>
    <x v="0"/>
    <x v="0"/>
    <x v="0"/>
    <x v="4"/>
    <x v="9"/>
    <x v="2"/>
    <n v="55200"/>
  </r>
  <r>
    <x v="3"/>
    <x v="1"/>
    <x v="4"/>
    <x v="0"/>
    <x v="0"/>
    <x v="0"/>
    <x v="4"/>
    <x v="9"/>
    <x v="3"/>
    <n v="18672"/>
  </r>
  <r>
    <x v="3"/>
    <x v="1"/>
    <x v="4"/>
    <x v="0"/>
    <x v="0"/>
    <x v="0"/>
    <x v="4"/>
    <x v="10"/>
    <x v="2"/>
    <n v="460000"/>
  </r>
  <r>
    <x v="3"/>
    <x v="1"/>
    <x v="4"/>
    <x v="0"/>
    <x v="0"/>
    <x v="0"/>
    <x v="4"/>
    <x v="10"/>
    <x v="3"/>
    <n v="155598"/>
  </r>
  <r>
    <x v="3"/>
    <x v="1"/>
    <x v="4"/>
    <x v="0"/>
    <x v="0"/>
    <x v="0"/>
    <x v="4"/>
    <x v="11"/>
    <x v="2"/>
    <n v="230000"/>
  </r>
  <r>
    <x v="3"/>
    <x v="1"/>
    <x v="4"/>
    <x v="0"/>
    <x v="0"/>
    <x v="0"/>
    <x v="4"/>
    <x v="11"/>
    <x v="3"/>
    <n v="72916"/>
  </r>
  <r>
    <x v="3"/>
    <x v="1"/>
    <x v="4"/>
    <x v="0"/>
    <x v="0"/>
    <x v="0"/>
    <x v="4"/>
    <x v="12"/>
    <x v="2"/>
    <n v="3680000"/>
  </r>
  <r>
    <x v="3"/>
    <x v="1"/>
    <x v="4"/>
    <x v="0"/>
    <x v="0"/>
    <x v="0"/>
    <x v="4"/>
    <x v="134"/>
    <x v="0"/>
    <m/>
  </r>
  <r>
    <x v="3"/>
    <x v="1"/>
    <x v="4"/>
    <x v="0"/>
    <x v="0"/>
    <x v="0"/>
    <x v="4"/>
    <x v="142"/>
    <x v="71"/>
    <m/>
  </r>
  <r>
    <x v="3"/>
    <x v="1"/>
    <x v="4"/>
    <x v="0"/>
    <x v="0"/>
    <x v="0"/>
    <x v="4"/>
    <x v="56"/>
    <x v="4"/>
    <m/>
  </r>
  <r>
    <x v="3"/>
    <x v="1"/>
    <x v="4"/>
    <x v="0"/>
    <x v="0"/>
    <x v="0"/>
    <x v="4"/>
    <x v="13"/>
    <x v="5"/>
    <n v="37949"/>
  </r>
  <r>
    <x v="3"/>
    <x v="1"/>
    <x v="4"/>
    <x v="0"/>
    <x v="0"/>
    <x v="0"/>
    <x v="4"/>
    <x v="14"/>
    <x v="6"/>
    <n v="662400"/>
  </r>
  <r>
    <x v="3"/>
    <x v="1"/>
    <x v="4"/>
    <x v="0"/>
    <x v="0"/>
    <x v="0"/>
    <x v="4"/>
    <x v="14"/>
    <x v="7"/>
    <n v="210000"/>
  </r>
  <r>
    <x v="3"/>
    <x v="1"/>
    <x v="4"/>
    <x v="0"/>
    <x v="0"/>
    <x v="0"/>
    <x v="4"/>
    <x v="15"/>
    <x v="8"/>
    <n v="290800"/>
  </r>
  <r>
    <x v="3"/>
    <x v="1"/>
    <x v="4"/>
    <x v="0"/>
    <x v="0"/>
    <x v="0"/>
    <x v="4"/>
    <x v="113"/>
    <x v="0"/>
    <m/>
  </r>
  <r>
    <x v="3"/>
    <x v="1"/>
    <x v="4"/>
    <x v="0"/>
    <x v="0"/>
    <x v="0"/>
    <x v="9"/>
    <x v="114"/>
    <x v="9"/>
    <n v="600000"/>
  </r>
  <r>
    <x v="3"/>
    <x v="1"/>
    <x v="4"/>
    <x v="0"/>
    <x v="0"/>
    <x v="0"/>
    <x v="9"/>
    <x v="30"/>
    <x v="0"/>
    <m/>
  </r>
  <r>
    <x v="3"/>
    <x v="1"/>
    <x v="4"/>
    <x v="0"/>
    <x v="0"/>
    <x v="0"/>
    <x v="9"/>
    <x v="110"/>
    <x v="0"/>
    <m/>
  </r>
  <r>
    <x v="3"/>
    <x v="1"/>
    <x v="4"/>
    <x v="0"/>
    <x v="0"/>
    <x v="0"/>
    <x v="5"/>
    <x v="70"/>
    <x v="11"/>
    <n v="451"/>
  </r>
  <r>
    <x v="3"/>
    <x v="1"/>
    <x v="4"/>
    <x v="0"/>
    <x v="0"/>
    <x v="0"/>
    <x v="5"/>
    <x v="70"/>
    <x v="99"/>
    <n v="9519"/>
  </r>
  <r>
    <x v="3"/>
    <x v="1"/>
    <x v="4"/>
    <x v="0"/>
    <x v="0"/>
    <x v="0"/>
    <x v="5"/>
    <x v="102"/>
    <x v="0"/>
    <m/>
  </r>
  <r>
    <x v="3"/>
    <x v="1"/>
    <x v="4"/>
    <x v="0"/>
    <x v="0"/>
    <x v="0"/>
    <x v="5"/>
    <x v="71"/>
    <x v="45"/>
    <n v="106205"/>
  </r>
  <r>
    <x v="3"/>
    <x v="1"/>
    <x v="4"/>
    <x v="0"/>
    <x v="0"/>
    <x v="0"/>
    <x v="5"/>
    <x v="78"/>
    <x v="0"/>
    <m/>
  </r>
  <r>
    <x v="3"/>
    <x v="1"/>
    <x v="4"/>
    <x v="0"/>
    <x v="0"/>
    <x v="0"/>
    <x v="6"/>
    <x v="17"/>
    <x v="12"/>
    <n v="800000"/>
  </r>
  <r>
    <x v="3"/>
    <x v="1"/>
    <x v="4"/>
    <x v="0"/>
    <x v="0"/>
    <x v="0"/>
    <x v="6"/>
    <x v="143"/>
    <x v="72"/>
    <m/>
  </r>
  <r>
    <x v="3"/>
    <x v="1"/>
    <x v="4"/>
    <x v="0"/>
    <x v="0"/>
    <x v="0"/>
    <x v="0"/>
    <x v="79"/>
    <x v="0"/>
    <m/>
  </r>
  <r>
    <x v="3"/>
    <x v="1"/>
    <x v="4"/>
    <x v="0"/>
    <x v="0"/>
    <x v="0"/>
    <x v="0"/>
    <x v="80"/>
    <x v="13"/>
    <n v="341583"/>
  </r>
  <r>
    <x v="3"/>
    <x v="1"/>
    <x v="4"/>
    <x v="0"/>
    <x v="0"/>
    <x v="0"/>
    <x v="0"/>
    <x v="80"/>
    <x v="14"/>
    <n v="303933"/>
  </r>
  <r>
    <x v="3"/>
    <x v="1"/>
    <x v="4"/>
    <x v="0"/>
    <x v="0"/>
    <x v="0"/>
    <x v="0"/>
    <x v="80"/>
    <x v="15"/>
    <n v="1000000"/>
  </r>
  <r>
    <x v="3"/>
    <x v="1"/>
    <x v="4"/>
    <x v="0"/>
    <x v="0"/>
    <x v="0"/>
    <x v="0"/>
    <x v="80"/>
    <x v="16"/>
    <n v="365608"/>
  </r>
  <r>
    <x v="3"/>
    <x v="1"/>
    <x v="4"/>
    <x v="0"/>
    <x v="0"/>
    <x v="0"/>
    <x v="0"/>
    <x v="80"/>
    <x v="54"/>
    <m/>
  </r>
  <r>
    <x v="3"/>
    <x v="1"/>
    <x v="4"/>
    <x v="0"/>
    <x v="0"/>
    <x v="0"/>
    <x v="0"/>
    <x v="80"/>
    <x v="73"/>
    <m/>
  </r>
  <r>
    <x v="3"/>
    <x v="1"/>
    <x v="4"/>
    <x v="0"/>
    <x v="0"/>
    <x v="0"/>
    <x v="0"/>
    <x v="80"/>
    <x v="84"/>
    <m/>
  </r>
  <r>
    <x v="3"/>
    <x v="1"/>
    <x v="4"/>
    <x v="0"/>
    <x v="0"/>
    <x v="0"/>
    <x v="0"/>
    <x v="80"/>
    <x v="85"/>
    <n v="300000"/>
  </r>
  <r>
    <x v="3"/>
    <x v="1"/>
    <x v="4"/>
    <x v="0"/>
    <x v="0"/>
    <x v="0"/>
    <x v="0"/>
    <x v="80"/>
    <x v="86"/>
    <m/>
  </r>
  <r>
    <x v="3"/>
    <x v="1"/>
    <x v="4"/>
    <x v="0"/>
    <x v="0"/>
    <x v="0"/>
    <x v="0"/>
    <x v="84"/>
    <x v="20"/>
    <m/>
  </r>
  <r>
    <x v="3"/>
    <x v="1"/>
    <x v="4"/>
    <x v="0"/>
    <x v="0"/>
    <x v="0"/>
    <x v="0"/>
    <x v="107"/>
    <x v="17"/>
    <n v="580000"/>
  </r>
  <r>
    <x v="3"/>
    <x v="1"/>
    <x v="4"/>
    <x v="0"/>
    <x v="0"/>
    <x v="0"/>
    <x v="0"/>
    <x v="115"/>
    <x v="0"/>
    <m/>
  </r>
  <r>
    <x v="3"/>
    <x v="1"/>
    <x v="4"/>
    <x v="0"/>
    <x v="0"/>
    <x v="0"/>
    <x v="0"/>
    <x v="138"/>
    <x v="11"/>
    <n v="134058"/>
  </r>
  <r>
    <x v="3"/>
    <x v="1"/>
    <x v="4"/>
    <x v="0"/>
    <x v="0"/>
    <x v="0"/>
    <x v="0"/>
    <x v="108"/>
    <x v="0"/>
    <m/>
  </r>
  <r>
    <x v="3"/>
    <x v="1"/>
    <x v="4"/>
    <x v="0"/>
    <x v="0"/>
    <x v="0"/>
    <x v="0"/>
    <x v="109"/>
    <x v="0"/>
    <m/>
  </r>
  <r>
    <x v="3"/>
    <x v="1"/>
    <x v="4"/>
    <x v="0"/>
    <x v="0"/>
    <x v="0"/>
    <x v="0"/>
    <x v="116"/>
    <x v="0"/>
    <m/>
  </r>
  <r>
    <x v="3"/>
    <x v="1"/>
    <x v="4"/>
    <x v="0"/>
    <x v="0"/>
    <x v="0"/>
    <x v="0"/>
    <x v="79"/>
    <x v="40"/>
    <m/>
  </r>
  <r>
    <x v="3"/>
    <x v="1"/>
    <x v="4"/>
    <x v="0"/>
    <x v="0"/>
    <x v="0"/>
    <x v="12"/>
    <x v="81"/>
    <x v="0"/>
    <m/>
  </r>
  <r>
    <x v="3"/>
    <x v="1"/>
    <x v="4"/>
    <x v="0"/>
    <x v="0"/>
    <x v="0"/>
    <x v="12"/>
    <x v="82"/>
    <x v="47"/>
    <m/>
  </r>
  <r>
    <x v="3"/>
    <x v="1"/>
    <x v="4"/>
    <x v="0"/>
    <x v="0"/>
    <x v="0"/>
    <x v="12"/>
    <x v="83"/>
    <x v="0"/>
    <m/>
  </r>
  <r>
    <x v="3"/>
    <x v="1"/>
    <x v="4"/>
    <x v="0"/>
    <x v="0"/>
    <x v="0"/>
    <x v="12"/>
    <x v="84"/>
    <x v="47"/>
    <m/>
  </r>
  <r>
    <x v="3"/>
    <x v="1"/>
    <x v="4"/>
    <x v="0"/>
    <x v="0"/>
    <x v="0"/>
    <x v="19"/>
    <x v="100"/>
    <x v="55"/>
    <m/>
  </r>
  <r>
    <x v="3"/>
    <x v="1"/>
    <x v="4"/>
    <x v="0"/>
    <x v="0"/>
    <x v="0"/>
    <x v="19"/>
    <x v="100"/>
    <x v="19"/>
    <m/>
  </r>
  <r>
    <x v="3"/>
    <x v="1"/>
    <x v="4"/>
    <x v="0"/>
    <x v="0"/>
    <x v="0"/>
    <x v="19"/>
    <x v="139"/>
    <x v="0"/>
    <m/>
  </r>
  <r>
    <x v="3"/>
    <x v="1"/>
    <x v="4"/>
    <x v="0"/>
    <x v="0"/>
    <x v="0"/>
    <x v="19"/>
    <x v="140"/>
    <x v="20"/>
    <m/>
  </r>
  <r>
    <x v="3"/>
    <x v="1"/>
    <x v="4"/>
    <x v="0"/>
    <x v="0"/>
    <x v="0"/>
    <x v="16"/>
    <x v="86"/>
    <x v="45"/>
    <n v="1004500"/>
  </r>
  <r>
    <x v="3"/>
    <x v="1"/>
    <x v="4"/>
    <x v="0"/>
    <x v="0"/>
    <x v="0"/>
    <x v="16"/>
    <x v="117"/>
    <x v="56"/>
    <m/>
  </r>
  <r>
    <x v="3"/>
    <x v="1"/>
    <x v="4"/>
    <x v="0"/>
    <x v="0"/>
    <x v="0"/>
    <x v="16"/>
    <x v="117"/>
    <x v="57"/>
    <n v="220000"/>
  </r>
  <r>
    <x v="3"/>
    <x v="1"/>
    <x v="4"/>
    <x v="0"/>
    <x v="0"/>
    <x v="0"/>
    <x v="22"/>
    <x v="105"/>
    <x v="0"/>
    <m/>
  </r>
  <r>
    <x v="3"/>
    <x v="1"/>
    <x v="4"/>
    <x v="0"/>
    <x v="0"/>
    <x v="0"/>
    <x v="2"/>
    <x v="87"/>
    <x v="21"/>
    <n v="274181"/>
  </r>
  <r>
    <x v="3"/>
    <x v="1"/>
    <x v="4"/>
    <x v="0"/>
    <x v="0"/>
    <x v="0"/>
    <x v="2"/>
    <x v="87"/>
    <x v="87"/>
    <n v="164230"/>
  </r>
  <r>
    <x v="3"/>
    <x v="1"/>
    <x v="4"/>
    <x v="0"/>
    <x v="0"/>
    <x v="0"/>
    <x v="2"/>
    <x v="87"/>
    <x v="14"/>
    <m/>
  </r>
  <r>
    <x v="3"/>
    <x v="1"/>
    <x v="4"/>
    <x v="0"/>
    <x v="0"/>
    <x v="0"/>
    <x v="2"/>
    <x v="87"/>
    <x v="100"/>
    <n v="148000"/>
  </r>
  <r>
    <x v="3"/>
    <x v="1"/>
    <x v="4"/>
    <x v="0"/>
    <x v="0"/>
    <x v="0"/>
    <x v="2"/>
    <x v="88"/>
    <x v="17"/>
    <n v="10000"/>
  </r>
  <r>
    <x v="3"/>
    <x v="1"/>
    <x v="4"/>
    <x v="0"/>
    <x v="0"/>
    <x v="0"/>
    <x v="2"/>
    <x v="88"/>
    <x v="101"/>
    <n v="81582"/>
  </r>
  <r>
    <x v="3"/>
    <x v="1"/>
    <x v="4"/>
    <x v="0"/>
    <x v="0"/>
    <x v="0"/>
    <x v="2"/>
    <x v="89"/>
    <x v="102"/>
    <n v="35294"/>
  </r>
  <r>
    <x v="3"/>
    <x v="1"/>
    <x v="4"/>
    <x v="0"/>
    <x v="0"/>
    <x v="0"/>
    <x v="2"/>
    <x v="89"/>
    <x v="32"/>
    <n v="26387"/>
  </r>
  <r>
    <x v="3"/>
    <x v="1"/>
    <x v="4"/>
    <x v="0"/>
    <x v="0"/>
    <x v="0"/>
    <x v="2"/>
    <x v="89"/>
    <x v="82"/>
    <n v="405882"/>
  </r>
  <r>
    <x v="3"/>
    <x v="1"/>
    <x v="4"/>
    <x v="0"/>
    <x v="0"/>
    <x v="0"/>
    <x v="2"/>
    <x v="90"/>
    <x v="28"/>
    <n v="100000"/>
  </r>
  <r>
    <x v="3"/>
    <x v="1"/>
    <x v="4"/>
    <x v="0"/>
    <x v="0"/>
    <x v="0"/>
    <x v="2"/>
    <x v="90"/>
    <x v="94"/>
    <n v="150027"/>
  </r>
  <r>
    <x v="3"/>
    <x v="1"/>
    <x v="4"/>
    <x v="0"/>
    <x v="0"/>
    <x v="0"/>
    <x v="2"/>
    <x v="91"/>
    <x v="28"/>
    <n v="105400"/>
  </r>
  <r>
    <x v="3"/>
    <x v="1"/>
    <x v="4"/>
    <x v="0"/>
    <x v="0"/>
    <x v="0"/>
    <x v="2"/>
    <x v="91"/>
    <x v="99"/>
    <n v="130831"/>
  </r>
  <r>
    <x v="3"/>
    <x v="1"/>
    <x v="4"/>
    <x v="0"/>
    <x v="0"/>
    <x v="0"/>
    <x v="2"/>
    <x v="92"/>
    <x v="28"/>
    <n v="38900"/>
  </r>
  <r>
    <x v="3"/>
    <x v="1"/>
    <x v="4"/>
    <x v="0"/>
    <x v="0"/>
    <x v="0"/>
    <x v="2"/>
    <x v="136"/>
    <x v="60"/>
    <m/>
  </r>
  <r>
    <x v="3"/>
    <x v="1"/>
    <x v="4"/>
    <x v="0"/>
    <x v="0"/>
    <x v="0"/>
    <x v="2"/>
    <x v="136"/>
    <x v="28"/>
    <n v="160000"/>
  </r>
  <r>
    <x v="3"/>
    <x v="1"/>
    <x v="4"/>
    <x v="0"/>
    <x v="0"/>
    <x v="0"/>
    <x v="2"/>
    <x v="141"/>
    <x v="28"/>
    <n v="18500"/>
  </r>
  <r>
    <x v="3"/>
    <x v="1"/>
    <x v="4"/>
    <x v="0"/>
    <x v="0"/>
    <x v="0"/>
    <x v="2"/>
    <x v="93"/>
    <x v="0"/>
    <m/>
  </r>
  <r>
    <x v="3"/>
    <x v="1"/>
    <x v="4"/>
    <x v="0"/>
    <x v="0"/>
    <x v="0"/>
    <x v="2"/>
    <x v="84"/>
    <x v="103"/>
    <n v="0.52"/>
  </r>
  <r>
    <x v="3"/>
    <x v="1"/>
    <x v="4"/>
    <x v="0"/>
    <x v="0"/>
    <x v="0"/>
    <x v="2"/>
    <x v="84"/>
    <x v="104"/>
    <n v="14850"/>
  </r>
  <r>
    <x v="3"/>
    <x v="1"/>
    <x v="4"/>
    <x v="0"/>
    <x v="0"/>
    <x v="0"/>
    <x v="2"/>
    <x v="84"/>
    <x v="54"/>
    <n v="2.48"/>
  </r>
  <r>
    <x v="3"/>
    <x v="1"/>
    <x v="4"/>
    <x v="0"/>
    <x v="0"/>
    <x v="0"/>
    <x v="2"/>
    <x v="84"/>
    <x v="37"/>
    <n v="1.32"/>
  </r>
  <r>
    <x v="3"/>
    <x v="1"/>
    <x v="4"/>
    <x v="0"/>
    <x v="0"/>
    <x v="0"/>
    <x v="2"/>
    <x v="84"/>
    <x v="101"/>
    <n v="54"/>
  </r>
  <r>
    <x v="3"/>
    <x v="1"/>
    <x v="4"/>
    <x v="0"/>
    <x v="0"/>
    <x v="0"/>
    <x v="2"/>
    <x v="84"/>
    <x v="25"/>
    <n v="125.35"/>
  </r>
  <r>
    <x v="3"/>
    <x v="1"/>
    <x v="4"/>
    <x v="0"/>
    <x v="0"/>
    <x v="0"/>
    <x v="2"/>
    <x v="84"/>
    <x v="26"/>
    <n v="249.94"/>
  </r>
  <r>
    <x v="3"/>
    <x v="1"/>
    <x v="4"/>
    <x v="0"/>
    <x v="0"/>
    <x v="0"/>
    <x v="2"/>
    <x v="84"/>
    <x v="22"/>
    <n v="249.77"/>
  </r>
  <r>
    <x v="3"/>
    <x v="1"/>
    <x v="4"/>
    <x v="0"/>
    <x v="0"/>
    <x v="0"/>
    <x v="2"/>
    <x v="84"/>
    <x v="9"/>
    <n v="1"/>
  </r>
  <r>
    <x v="3"/>
    <x v="1"/>
    <x v="4"/>
    <x v="0"/>
    <x v="0"/>
    <x v="0"/>
    <x v="2"/>
    <x v="84"/>
    <x v="105"/>
    <n v="0.04"/>
  </r>
  <r>
    <x v="3"/>
    <x v="1"/>
    <x v="4"/>
    <x v="0"/>
    <x v="0"/>
    <x v="7"/>
    <x v="4"/>
    <x v="119"/>
    <x v="28"/>
    <n v="2000000"/>
  </r>
  <r>
    <x v="3"/>
    <x v="1"/>
    <x v="4"/>
    <x v="0"/>
    <x v="0"/>
    <x v="7"/>
    <x v="4"/>
    <x v="120"/>
    <x v="28"/>
    <n v="117172"/>
  </r>
  <r>
    <x v="3"/>
    <x v="1"/>
    <x v="4"/>
    <x v="0"/>
    <x v="0"/>
    <x v="7"/>
    <x v="4"/>
    <x v="121"/>
    <x v="28"/>
    <n v="176430"/>
  </r>
  <r>
    <x v="3"/>
    <x v="1"/>
    <x v="4"/>
    <x v="0"/>
    <x v="0"/>
    <x v="7"/>
    <x v="4"/>
    <x v="122"/>
    <x v="28"/>
    <n v="21172"/>
  </r>
  <r>
    <x v="3"/>
    <x v="1"/>
    <x v="4"/>
    <x v="0"/>
    <x v="0"/>
    <x v="7"/>
    <x v="4"/>
    <x v="123"/>
    <x v="28"/>
    <n v="176430"/>
  </r>
  <r>
    <x v="3"/>
    <x v="1"/>
    <x v="4"/>
    <x v="0"/>
    <x v="0"/>
    <x v="7"/>
    <x v="4"/>
    <x v="124"/>
    <x v="28"/>
    <n v="83333.34"/>
  </r>
  <r>
    <x v="3"/>
    <x v="1"/>
    <x v="4"/>
    <x v="0"/>
    <x v="0"/>
    <x v="7"/>
    <x v="4"/>
    <x v="135"/>
    <x v="0"/>
    <m/>
  </r>
  <r>
    <x v="3"/>
    <x v="1"/>
    <x v="4"/>
    <x v="0"/>
    <x v="0"/>
    <x v="7"/>
    <x v="4"/>
    <x v="125"/>
    <x v="28"/>
    <n v="1000000"/>
  </r>
  <r>
    <x v="3"/>
    <x v="1"/>
    <x v="4"/>
    <x v="0"/>
    <x v="0"/>
    <x v="7"/>
    <x v="4"/>
    <x v="144"/>
    <x v="28"/>
    <m/>
  </r>
  <r>
    <x v="3"/>
    <x v="1"/>
    <x v="4"/>
    <x v="0"/>
    <x v="0"/>
    <x v="7"/>
    <x v="4"/>
    <x v="126"/>
    <x v="0"/>
    <m/>
  </r>
  <r>
    <x v="3"/>
    <x v="1"/>
    <x v="4"/>
    <x v="0"/>
    <x v="0"/>
    <x v="7"/>
    <x v="4"/>
    <x v="127"/>
    <x v="5"/>
    <n v="10440"/>
  </r>
  <r>
    <x v="3"/>
    <x v="1"/>
    <x v="4"/>
    <x v="0"/>
    <x v="0"/>
    <x v="7"/>
    <x v="4"/>
    <x v="128"/>
    <x v="6"/>
    <n v="240000"/>
  </r>
  <r>
    <x v="3"/>
    <x v="1"/>
    <x v="4"/>
    <x v="0"/>
    <x v="0"/>
    <x v="7"/>
    <x v="4"/>
    <x v="129"/>
    <x v="77"/>
    <n v="80000"/>
  </r>
  <r>
    <x v="3"/>
    <x v="1"/>
    <x v="4"/>
    <x v="0"/>
    <x v="0"/>
    <x v="7"/>
    <x v="4"/>
    <x v="130"/>
    <x v="0"/>
    <m/>
  </r>
  <r>
    <x v="3"/>
    <x v="1"/>
    <x v="4"/>
    <x v="0"/>
    <x v="0"/>
    <x v="7"/>
    <x v="2"/>
    <x v="131"/>
    <x v="0"/>
    <m/>
  </r>
  <r>
    <x v="3"/>
    <x v="1"/>
    <x v="4"/>
    <x v="0"/>
    <x v="0"/>
    <x v="1"/>
    <x v="7"/>
    <x v="34"/>
    <x v="29"/>
    <n v="84190"/>
  </r>
  <r>
    <x v="3"/>
    <x v="1"/>
    <x v="4"/>
    <x v="0"/>
    <x v="0"/>
    <x v="1"/>
    <x v="7"/>
    <x v="20"/>
    <x v="30"/>
    <n v="378006"/>
  </r>
  <r>
    <x v="3"/>
    <x v="1"/>
    <x v="4"/>
    <x v="0"/>
    <x v="0"/>
    <x v="1"/>
    <x v="7"/>
    <x v="20"/>
    <x v="29"/>
    <n v="99610.09"/>
  </r>
  <r>
    <x v="3"/>
    <x v="1"/>
    <x v="4"/>
    <x v="0"/>
    <x v="0"/>
    <x v="1"/>
    <x v="7"/>
    <x v="101"/>
    <x v="31"/>
    <m/>
  </r>
  <r>
    <x v="3"/>
    <x v="1"/>
    <x v="4"/>
    <x v="0"/>
    <x v="0"/>
    <x v="1"/>
    <x v="7"/>
    <x v="55"/>
    <x v="89"/>
    <m/>
  </r>
  <r>
    <x v="3"/>
    <x v="1"/>
    <x v="4"/>
    <x v="0"/>
    <x v="0"/>
    <x v="1"/>
    <x v="7"/>
    <x v="55"/>
    <x v="90"/>
    <m/>
  </r>
  <r>
    <x v="3"/>
    <x v="1"/>
    <x v="4"/>
    <x v="0"/>
    <x v="0"/>
    <x v="1"/>
    <x v="8"/>
    <x v="22"/>
    <x v="29"/>
    <n v="235573.41"/>
  </r>
  <r>
    <x v="3"/>
    <x v="1"/>
    <x v="4"/>
    <x v="0"/>
    <x v="0"/>
    <x v="1"/>
    <x v="8"/>
    <x v="94"/>
    <x v="85"/>
    <n v="3000"/>
  </r>
  <r>
    <x v="3"/>
    <x v="1"/>
    <x v="4"/>
    <x v="0"/>
    <x v="0"/>
    <x v="1"/>
    <x v="8"/>
    <x v="95"/>
    <x v="0"/>
    <m/>
  </r>
  <r>
    <x v="3"/>
    <x v="1"/>
    <x v="4"/>
    <x v="0"/>
    <x v="0"/>
    <x v="1"/>
    <x v="8"/>
    <x v="77"/>
    <x v="50"/>
    <m/>
  </r>
  <r>
    <x v="3"/>
    <x v="1"/>
    <x v="4"/>
    <x v="0"/>
    <x v="0"/>
    <x v="1"/>
    <x v="8"/>
    <x v="4"/>
    <x v="2"/>
    <n v="7153.61"/>
  </r>
  <r>
    <x v="3"/>
    <x v="1"/>
    <x v="4"/>
    <x v="0"/>
    <x v="0"/>
    <x v="1"/>
    <x v="8"/>
    <x v="4"/>
    <x v="17"/>
    <n v="5800"/>
  </r>
  <r>
    <x v="3"/>
    <x v="1"/>
    <x v="4"/>
    <x v="0"/>
    <x v="0"/>
    <x v="1"/>
    <x v="8"/>
    <x v="4"/>
    <x v="91"/>
    <m/>
  </r>
  <r>
    <x v="3"/>
    <x v="1"/>
    <x v="4"/>
    <x v="0"/>
    <x v="0"/>
    <x v="1"/>
    <x v="8"/>
    <x v="4"/>
    <x v="85"/>
    <m/>
  </r>
  <r>
    <x v="3"/>
    <x v="1"/>
    <x v="4"/>
    <x v="0"/>
    <x v="0"/>
    <x v="1"/>
    <x v="8"/>
    <x v="4"/>
    <x v="92"/>
    <m/>
  </r>
  <r>
    <x v="3"/>
    <x v="1"/>
    <x v="4"/>
    <x v="0"/>
    <x v="0"/>
    <x v="1"/>
    <x v="8"/>
    <x v="4"/>
    <x v="82"/>
    <m/>
  </r>
  <r>
    <x v="3"/>
    <x v="1"/>
    <x v="4"/>
    <x v="0"/>
    <x v="0"/>
    <x v="1"/>
    <x v="8"/>
    <x v="4"/>
    <x v="93"/>
    <m/>
  </r>
  <r>
    <x v="3"/>
    <x v="1"/>
    <x v="4"/>
    <x v="0"/>
    <x v="0"/>
    <x v="1"/>
    <x v="8"/>
    <x v="4"/>
    <x v="94"/>
    <m/>
  </r>
  <r>
    <x v="3"/>
    <x v="1"/>
    <x v="4"/>
    <x v="0"/>
    <x v="0"/>
    <x v="1"/>
    <x v="8"/>
    <x v="4"/>
    <x v="95"/>
    <m/>
  </r>
  <r>
    <x v="3"/>
    <x v="1"/>
    <x v="4"/>
    <x v="0"/>
    <x v="0"/>
    <x v="1"/>
    <x v="8"/>
    <x v="4"/>
    <x v="96"/>
    <m/>
  </r>
  <r>
    <x v="3"/>
    <x v="1"/>
    <x v="4"/>
    <x v="0"/>
    <x v="0"/>
    <x v="1"/>
    <x v="8"/>
    <x v="4"/>
    <x v="97"/>
    <m/>
  </r>
  <r>
    <x v="3"/>
    <x v="1"/>
    <x v="4"/>
    <x v="0"/>
    <x v="0"/>
    <x v="6"/>
    <x v="23"/>
    <x v="112"/>
    <x v="0"/>
    <m/>
  </r>
  <r>
    <x v="3"/>
    <x v="1"/>
    <x v="4"/>
    <x v="0"/>
    <x v="2"/>
    <x v="3"/>
    <x v="3"/>
    <x v="96"/>
    <x v="0"/>
    <n v="16118314.604924368"/>
  </r>
  <r>
    <x v="3"/>
    <x v="1"/>
    <x v="4"/>
    <x v="0"/>
    <x v="2"/>
    <x v="3"/>
    <x v="3"/>
    <x v="137"/>
    <x v="98"/>
    <m/>
  </r>
  <r>
    <x v="3"/>
    <x v="1"/>
    <x v="4"/>
    <x v="0"/>
    <x v="2"/>
    <x v="3"/>
    <x v="3"/>
    <x v="97"/>
    <x v="34"/>
    <m/>
  </r>
  <r>
    <x v="3"/>
    <x v="1"/>
    <x v="4"/>
    <x v="0"/>
    <x v="2"/>
    <x v="3"/>
    <x v="3"/>
    <x v="97"/>
    <x v="35"/>
    <m/>
  </r>
  <r>
    <x v="3"/>
    <x v="1"/>
    <x v="4"/>
    <x v="0"/>
    <x v="2"/>
    <x v="3"/>
    <x v="3"/>
    <x v="97"/>
    <x v="36"/>
    <m/>
  </r>
  <r>
    <x v="3"/>
    <x v="1"/>
    <x v="4"/>
    <x v="0"/>
    <x v="2"/>
    <x v="3"/>
    <x v="3"/>
    <x v="97"/>
    <x v="0"/>
    <m/>
  </r>
  <r>
    <x v="3"/>
    <x v="1"/>
    <x v="4"/>
    <x v="0"/>
    <x v="2"/>
    <x v="3"/>
    <x v="3"/>
    <x v="97"/>
    <x v="0"/>
    <m/>
  </r>
  <r>
    <x v="3"/>
    <x v="1"/>
    <x v="4"/>
    <x v="0"/>
    <x v="2"/>
    <x v="3"/>
    <x v="3"/>
    <x v="97"/>
    <x v="0"/>
    <m/>
  </r>
  <r>
    <x v="3"/>
    <x v="1"/>
    <x v="4"/>
    <x v="0"/>
    <x v="2"/>
    <x v="3"/>
    <x v="3"/>
    <x v="97"/>
    <x v="0"/>
    <m/>
  </r>
  <r>
    <x v="3"/>
    <x v="1"/>
    <x v="4"/>
    <x v="0"/>
    <x v="2"/>
    <x v="3"/>
    <x v="3"/>
    <x v="98"/>
    <x v="0"/>
    <m/>
  </r>
  <r>
    <x v="3"/>
    <x v="1"/>
    <x v="4"/>
    <x v="0"/>
    <x v="2"/>
    <x v="3"/>
    <x v="3"/>
    <x v="99"/>
    <x v="37"/>
    <m/>
  </r>
  <r>
    <x v="3"/>
    <x v="1"/>
    <x v="4"/>
    <x v="0"/>
    <x v="2"/>
    <x v="3"/>
    <x v="3"/>
    <x v="99"/>
    <x v="38"/>
    <m/>
  </r>
  <r>
    <x v="3"/>
    <x v="1"/>
    <x v="4"/>
    <x v="0"/>
    <x v="2"/>
    <x v="3"/>
    <x v="3"/>
    <x v="99"/>
    <x v="39"/>
    <m/>
  </r>
  <r>
    <x v="3"/>
    <x v="1"/>
    <x v="4"/>
    <x v="0"/>
    <x v="2"/>
    <x v="3"/>
    <x v="3"/>
    <x v="99"/>
    <x v="69"/>
    <m/>
  </r>
  <r>
    <x v="3"/>
    <x v="1"/>
    <x v="4"/>
    <x v="0"/>
    <x v="2"/>
    <x v="3"/>
    <x v="3"/>
    <x v="99"/>
    <x v="70"/>
    <m/>
  </r>
  <r>
    <x v="3"/>
    <x v="1"/>
    <x v="4"/>
    <x v="0"/>
    <x v="2"/>
    <x v="3"/>
    <x v="3"/>
    <x v="99"/>
    <x v="83"/>
    <m/>
  </r>
  <r>
    <x v="3"/>
    <x v="1"/>
    <x v="4"/>
    <x v="0"/>
    <x v="2"/>
    <x v="3"/>
    <x v="3"/>
    <x v="99"/>
    <x v="41"/>
    <m/>
  </r>
  <r>
    <x v="3"/>
    <x v="1"/>
    <x v="4"/>
    <x v="0"/>
    <x v="2"/>
    <x v="3"/>
    <x v="26"/>
    <x v="137"/>
    <x v="0"/>
    <m/>
  </r>
  <r>
    <x v="3"/>
    <x v="1"/>
    <x v="4"/>
    <x v="0"/>
    <x v="2"/>
    <x v="3"/>
    <x v="20"/>
    <x v="49"/>
    <x v="40"/>
    <m/>
  </r>
  <r>
    <x v="3"/>
    <x v="1"/>
    <x v="4"/>
    <x v="0"/>
    <x v="2"/>
    <x v="3"/>
    <x v="20"/>
    <x v="49"/>
    <x v="41"/>
    <m/>
  </r>
  <r>
    <x v="3"/>
    <x v="1"/>
    <x v="4"/>
    <x v="0"/>
    <x v="2"/>
    <x v="3"/>
    <x v="20"/>
    <x v="49"/>
    <x v="42"/>
    <m/>
  </r>
  <r>
    <x v="3"/>
    <x v="1"/>
    <x v="4"/>
    <x v="0"/>
    <x v="2"/>
    <x v="3"/>
    <x v="20"/>
    <x v="49"/>
    <x v="83"/>
    <m/>
  </r>
  <r>
    <x v="3"/>
    <x v="1"/>
    <x v="4"/>
    <x v="0"/>
    <x v="2"/>
    <x v="3"/>
    <x v="20"/>
    <x v="49"/>
    <x v="68"/>
    <m/>
  </r>
  <r>
    <x v="3"/>
    <x v="1"/>
    <x v="4"/>
    <x v="0"/>
    <x v="2"/>
    <x v="3"/>
    <x v="20"/>
    <x v="49"/>
    <x v="0"/>
    <m/>
  </r>
  <r>
    <x v="3"/>
    <x v="1"/>
    <x v="4"/>
    <x v="0"/>
    <x v="2"/>
    <x v="3"/>
    <x v="20"/>
    <x v="111"/>
    <x v="42"/>
    <m/>
  </r>
  <r>
    <x v="3"/>
    <x v="1"/>
    <x v="4"/>
    <x v="0"/>
    <x v="2"/>
    <x v="3"/>
    <x v="20"/>
    <x v="111"/>
    <x v="83"/>
    <m/>
  </r>
  <r>
    <x v="3"/>
    <x v="1"/>
    <x v="4"/>
    <x v="0"/>
    <x v="2"/>
    <x v="3"/>
    <x v="20"/>
    <x v="111"/>
    <x v="43"/>
    <m/>
  </r>
  <r>
    <x v="3"/>
    <x v="1"/>
    <x v="4"/>
    <x v="0"/>
    <x v="2"/>
    <x v="3"/>
    <x v="21"/>
    <x v="50"/>
    <x v="0"/>
    <m/>
  </r>
  <r>
    <x v="3"/>
    <x v="1"/>
    <x v="4"/>
    <x v="0"/>
    <x v="2"/>
    <x v="3"/>
    <x v="21"/>
    <x v="132"/>
    <x v="44"/>
    <m/>
  </r>
  <r>
    <x v="4"/>
    <x v="1"/>
    <x v="4"/>
    <x v="0"/>
    <x v="1"/>
    <x v="2"/>
    <x v="24"/>
    <x v="63"/>
    <x v="1"/>
    <n v="51322704.837815136"/>
  </r>
  <r>
    <x v="4"/>
    <x v="1"/>
    <x v="4"/>
    <x v="0"/>
    <x v="1"/>
    <x v="5"/>
    <x v="11"/>
    <x v="64"/>
    <x v="0"/>
    <m/>
  </r>
  <r>
    <x v="4"/>
    <x v="1"/>
    <x v="4"/>
    <x v="0"/>
    <x v="1"/>
    <x v="5"/>
    <x v="14"/>
    <x v="66"/>
    <x v="0"/>
    <m/>
  </r>
  <r>
    <x v="4"/>
    <x v="1"/>
    <x v="4"/>
    <x v="0"/>
    <x v="1"/>
    <x v="5"/>
    <x v="15"/>
    <x v="69"/>
    <x v="0"/>
    <m/>
  </r>
  <r>
    <x v="4"/>
    <x v="1"/>
    <x v="4"/>
    <x v="0"/>
    <x v="1"/>
    <x v="2"/>
    <x v="25"/>
    <x v="74"/>
    <x v="0"/>
    <m/>
  </r>
  <r>
    <x v="4"/>
    <x v="1"/>
    <x v="4"/>
    <x v="0"/>
    <x v="1"/>
    <x v="2"/>
    <x v="25"/>
    <x v="118"/>
    <x v="0"/>
    <m/>
  </r>
  <r>
    <x v="4"/>
    <x v="1"/>
    <x v="4"/>
    <x v="0"/>
    <x v="1"/>
    <x v="2"/>
    <x v="0"/>
    <x v="103"/>
    <x v="0"/>
    <m/>
  </r>
  <r>
    <x v="4"/>
    <x v="1"/>
    <x v="4"/>
    <x v="0"/>
    <x v="1"/>
    <x v="2"/>
    <x v="0"/>
    <x v="104"/>
    <x v="0"/>
    <m/>
  </r>
  <r>
    <x v="4"/>
    <x v="1"/>
    <x v="4"/>
    <x v="0"/>
    <x v="0"/>
    <x v="0"/>
    <x v="4"/>
    <x v="6"/>
    <x v="2"/>
    <n v="5520000"/>
  </r>
  <r>
    <x v="4"/>
    <x v="1"/>
    <x v="4"/>
    <x v="0"/>
    <x v="0"/>
    <x v="0"/>
    <x v="4"/>
    <x v="6"/>
    <x v="3"/>
    <n v="1750000"/>
  </r>
  <r>
    <x v="4"/>
    <x v="1"/>
    <x v="4"/>
    <x v="0"/>
    <x v="0"/>
    <x v="0"/>
    <x v="4"/>
    <x v="7"/>
    <x v="2"/>
    <m/>
  </r>
  <r>
    <x v="4"/>
    <x v="1"/>
    <x v="4"/>
    <x v="0"/>
    <x v="0"/>
    <x v="0"/>
    <x v="4"/>
    <x v="7"/>
    <x v="3"/>
    <n v="117172"/>
  </r>
  <r>
    <x v="4"/>
    <x v="1"/>
    <x v="4"/>
    <x v="0"/>
    <x v="0"/>
    <x v="0"/>
    <x v="4"/>
    <x v="8"/>
    <x v="2"/>
    <n v="460000"/>
  </r>
  <r>
    <x v="4"/>
    <x v="1"/>
    <x v="4"/>
    <x v="0"/>
    <x v="0"/>
    <x v="0"/>
    <x v="4"/>
    <x v="8"/>
    <x v="3"/>
    <n v="155598"/>
  </r>
  <r>
    <x v="4"/>
    <x v="1"/>
    <x v="4"/>
    <x v="0"/>
    <x v="0"/>
    <x v="0"/>
    <x v="4"/>
    <x v="9"/>
    <x v="2"/>
    <n v="55200"/>
  </r>
  <r>
    <x v="4"/>
    <x v="1"/>
    <x v="4"/>
    <x v="0"/>
    <x v="0"/>
    <x v="0"/>
    <x v="4"/>
    <x v="9"/>
    <x v="3"/>
    <n v="18672"/>
  </r>
  <r>
    <x v="4"/>
    <x v="1"/>
    <x v="4"/>
    <x v="0"/>
    <x v="0"/>
    <x v="0"/>
    <x v="4"/>
    <x v="10"/>
    <x v="2"/>
    <n v="460000"/>
  </r>
  <r>
    <x v="4"/>
    <x v="1"/>
    <x v="4"/>
    <x v="0"/>
    <x v="0"/>
    <x v="0"/>
    <x v="4"/>
    <x v="10"/>
    <x v="3"/>
    <n v="155598"/>
  </r>
  <r>
    <x v="4"/>
    <x v="1"/>
    <x v="4"/>
    <x v="0"/>
    <x v="0"/>
    <x v="0"/>
    <x v="4"/>
    <x v="11"/>
    <x v="2"/>
    <n v="230000"/>
  </r>
  <r>
    <x v="4"/>
    <x v="1"/>
    <x v="4"/>
    <x v="0"/>
    <x v="0"/>
    <x v="0"/>
    <x v="4"/>
    <x v="11"/>
    <x v="3"/>
    <n v="72916"/>
  </r>
  <r>
    <x v="4"/>
    <x v="1"/>
    <x v="4"/>
    <x v="0"/>
    <x v="0"/>
    <x v="0"/>
    <x v="4"/>
    <x v="12"/>
    <x v="2"/>
    <n v="3680000"/>
  </r>
  <r>
    <x v="4"/>
    <x v="1"/>
    <x v="4"/>
    <x v="0"/>
    <x v="0"/>
    <x v="0"/>
    <x v="4"/>
    <x v="134"/>
    <x v="0"/>
    <m/>
  </r>
  <r>
    <x v="4"/>
    <x v="1"/>
    <x v="4"/>
    <x v="0"/>
    <x v="0"/>
    <x v="0"/>
    <x v="4"/>
    <x v="142"/>
    <x v="71"/>
    <m/>
  </r>
  <r>
    <x v="4"/>
    <x v="1"/>
    <x v="4"/>
    <x v="0"/>
    <x v="0"/>
    <x v="0"/>
    <x v="4"/>
    <x v="56"/>
    <x v="4"/>
    <m/>
  </r>
  <r>
    <x v="4"/>
    <x v="1"/>
    <x v="4"/>
    <x v="0"/>
    <x v="0"/>
    <x v="0"/>
    <x v="4"/>
    <x v="13"/>
    <x v="5"/>
    <n v="37949"/>
  </r>
  <r>
    <x v="4"/>
    <x v="1"/>
    <x v="4"/>
    <x v="0"/>
    <x v="0"/>
    <x v="0"/>
    <x v="4"/>
    <x v="14"/>
    <x v="6"/>
    <n v="662400"/>
  </r>
  <r>
    <x v="4"/>
    <x v="1"/>
    <x v="4"/>
    <x v="0"/>
    <x v="0"/>
    <x v="0"/>
    <x v="4"/>
    <x v="14"/>
    <x v="7"/>
    <n v="210000"/>
  </r>
  <r>
    <x v="4"/>
    <x v="1"/>
    <x v="4"/>
    <x v="0"/>
    <x v="0"/>
    <x v="0"/>
    <x v="4"/>
    <x v="15"/>
    <x v="8"/>
    <n v="290800"/>
  </r>
  <r>
    <x v="4"/>
    <x v="1"/>
    <x v="4"/>
    <x v="0"/>
    <x v="0"/>
    <x v="0"/>
    <x v="4"/>
    <x v="113"/>
    <x v="0"/>
    <m/>
  </r>
  <r>
    <x v="4"/>
    <x v="1"/>
    <x v="4"/>
    <x v="0"/>
    <x v="0"/>
    <x v="0"/>
    <x v="9"/>
    <x v="114"/>
    <x v="9"/>
    <n v="600000"/>
  </r>
  <r>
    <x v="4"/>
    <x v="1"/>
    <x v="4"/>
    <x v="0"/>
    <x v="0"/>
    <x v="0"/>
    <x v="9"/>
    <x v="30"/>
    <x v="0"/>
    <m/>
  </r>
  <r>
    <x v="4"/>
    <x v="1"/>
    <x v="4"/>
    <x v="0"/>
    <x v="0"/>
    <x v="0"/>
    <x v="9"/>
    <x v="110"/>
    <x v="0"/>
    <m/>
  </r>
  <r>
    <x v="4"/>
    <x v="1"/>
    <x v="4"/>
    <x v="0"/>
    <x v="0"/>
    <x v="0"/>
    <x v="5"/>
    <x v="70"/>
    <x v="11"/>
    <n v="451"/>
  </r>
  <r>
    <x v="4"/>
    <x v="1"/>
    <x v="4"/>
    <x v="0"/>
    <x v="0"/>
    <x v="0"/>
    <x v="5"/>
    <x v="70"/>
    <x v="99"/>
    <n v="9519"/>
  </r>
  <r>
    <x v="4"/>
    <x v="1"/>
    <x v="4"/>
    <x v="0"/>
    <x v="0"/>
    <x v="0"/>
    <x v="5"/>
    <x v="102"/>
    <x v="0"/>
    <m/>
  </r>
  <r>
    <x v="4"/>
    <x v="1"/>
    <x v="4"/>
    <x v="0"/>
    <x v="0"/>
    <x v="0"/>
    <x v="5"/>
    <x v="71"/>
    <x v="45"/>
    <n v="106205"/>
  </r>
  <r>
    <x v="4"/>
    <x v="1"/>
    <x v="4"/>
    <x v="0"/>
    <x v="0"/>
    <x v="0"/>
    <x v="5"/>
    <x v="78"/>
    <x v="0"/>
    <m/>
  </r>
  <r>
    <x v="4"/>
    <x v="1"/>
    <x v="4"/>
    <x v="0"/>
    <x v="0"/>
    <x v="0"/>
    <x v="6"/>
    <x v="17"/>
    <x v="12"/>
    <n v="800000"/>
  </r>
  <r>
    <x v="4"/>
    <x v="1"/>
    <x v="4"/>
    <x v="0"/>
    <x v="0"/>
    <x v="0"/>
    <x v="6"/>
    <x v="143"/>
    <x v="72"/>
    <m/>
  </r>
  <r>
    <x v="4"/>
    <x v="1"/>
    <x v="4"/>
    <x v="0"/>
    <x v="0"/>
    <x v="0"/>
    <x v="0"/>
    <x v="79"/>
    <x v="0"/>
    <m/>
  </r>
  <r>
    <x v="4"/>
    <x v="1"/>
    <x v="4"/>
    <x v="0"/>
    <x v="0"/>
    <x v="0"/>
    <x v="0"/>
    <x v="80"/>
    <x v="13"/>
    <n v="341583"/>
  </r>
  <r>
    <x v="4"/>
    <x v="1"/>
    <x v="4"/>
    <x v="0"/>
    <x v="0"/>
    <x v="0"/>
    <x v="0"/>
    <x v="80"/>
    <x v="14"/>
    <n v="303933"/>
  </r>
  <r>
    <x v="4"/>
    <x v="1"/>
    <x v="4"/>
    <x v="0"/>
    <x v="0"/>
    <x v="0"/>
    <x v="0"/>
    <x v="80"/>
    <x v="15"/>
    <n v="1000000"/>
  </r>
  <r>
    <x v="4"/>
    <x v="1"/>
    <x v="4"/>
    <x v="0"/>
    <x v="0"/>
    <x v="0"/>
    <x v="0"/>
    <x v="80"/>
    <x v="16"/>
    <n v="365608"/>
  </r>
  <r>
    <x v="4"/>
    <x v="1"/>
    <x v="4"/>
    <x v="0"/>
    <x v="0"/>
    <x v="0"/>
    <x v="0"/>
    <x v="80"/>
    <x v="54"/>
    <m/>
  </r>
  <r>
    <x v="4"/>
    <x v="1"/>
    <x v="4"/>
    <x v="0"/>
    <x v="0"/>
    <x v="0"/>
    <x v="0"/>
    <x v="80"/>
    <x v="73"/>
    <m/>
  </r>
  <r>
    <x v="4"/>
    <x v="1"/>
    <x v="4"/>
    <x v="0"/>
    <x v="0"/>
    <x v="0"/>
    <x v="0"/>
    <x v="80"/>
    <x v="84"/>
    <m/>
  </r>
  <r>
    <x v="4"/>
    <x v="1"/>
    <x v="4"/>
    <x v="0"/>
    <x v="0"/>
    <x v="0"/>
    <x v="0"/>
    <x v="80"/>
    <x v="85"/>
    <n v="300000"/>
  </r>
  <r>
    <x v="4"/>
    <x v="1"/>
    <x v="4"/>
    <x v="0"/>
    <x v="0"/>
    <x v="0"/>
    <x v="0"/>
    <x v="80"/>
    <x v="86"/>
    <m/>
  </r>
  <r>
    <x v="4"/>
    <x v="1"/>
    <x v="4"/>
    <x v="0"/>
    <x v="0"/>
    <x v="0"/>
    <x v="0"/>
    <x v="84"/>
    <x v="20"/>
    <m/>
  </r>
  <r>
    <x v="4"/>
    <x v="1"/>
    <x v="4"/>
    <x v="0"/>
    <x v="0"/>
    <x v="0"/>
    <x v="0"/>
    <x v="107"/>
    <x v="17"/>
    <n v="580000"/>
  </r>
  <r>
    <x v="4"/>
    <x v="1"/>
    <x v="4"/>
    <x v="0"/>
    <x v="0"/>
    <x v="0"/>
    <x v="0"/>
    <x v="115"/>
    <x v="0"/>
    <m/>
  </r>
  <r>
    <x v="4"/>
    <x v="1"/>
    <x v="4"/>
    <x v="0"/>
    <x v="0"/>
    <x v="0"/>
    <x v="0"/>
    <x v="138"/>
    <x v="11"/>
    <n v="134058"/>
  </r>
  <r>
    <x v="4"/>
    <x v="1"/>
    <x v="4"/>
    <x v="0"/>
    <x v="0"/>
    <x v="0"/>
    <x v="0"/>
    <x v="108"/>
    <x v="0"/>
    <m/>
  </r>
  <r>
    <x v="4"/>
    <x v="1"/>
    <x v="4"/>
    <x v="0"/>
    <x v="0"/>
    <x v="0"/>
    <x v="0"/>
    <x v="109"/>
    <x v="0"/>
    <m/>
  </r>
  <r>
    <x v="4"/>
    <x v="1"/>
    <x v="4"/>
    <x v="0"/>
    <x v="0"/>
    <x v="0"/>
    <x v="0"/>
    <x v="116"/>
    <x v="0"/>
    <m/>
  </r>
  <r>
    <x v="4"/>
    <x v="1"/>
    <x v="4"/>
    <x v="0"/>
    <x v="0"/>
    <x v="0"/>
    <x v="0"/>
    <x v="79"/>
    <x v="40"/>
    <m/>
  </r>
  <r>
    <x v="4"/>
    <x v="1"/>
    <x v="4"/>
    <x v="0"/>
    <x v="0"/>
    <x v="0"/>
    <x v="12"/>
    <x v="81"/>
    <x v="0"/>
    <m/>
  </r>
  <r>
    <x v="4"/>
    <x v="1"/>
    <x v="4"/>
    <x v="0"/>
    <x v="0"/>
    <x v="0"/>
    <x v="12"/>
    <x v="82"/>
    <x v="47"/>
    <m/>
  </r>
  <r>
    <x v="4"/>
    <x v="1"/>
    <x v="4"/>
    <x v="0"/>
    <x v="0"/>
    <x v="0"/>
    <x v="12"/>
    <x v="83"/>
    <x v="0"/>
    <m/>
  </r>
  <r>
    <x v="4"/>
    <x v="1"/>
    <x v="4"/>
    <x v="0"/>
    <x v="0"/>
    <x v="0"/>
    <x v="12"/>
    <x v="84"/>
    <x v="47"/>
    <m/>
  </r>
  <r>
    <x v="4"/>
    <x v="1"/>
    <x v="4"/>
    <x v="0"/>
    <x v="0"/>
    <x v="0"/>
    <x v="19"/>
    <x v="100"/>
    <x v="55"/>
    <m/>
  </r>
  <r>
    <x v="4"/>
    <x v="1"/>
    <x v="4"/>
    <x v="0"/>
    <x v="0"/>
    <x v="0"/>
    <x v="19"/>
    <x v="100"/>
    <x v="19"/>
    <m/>
  </r>
  <r>
    <x v="4"/>
    <x v="1"/>
    <x v="4"/>
    <x v="0"/>
    <x v="0"/>
    <x v="0"/>
    <x v="19"/>
    <x v="139"/>
    <x v="0"/>
    <m/>
  </r>
  <r>
    <x v="4"/>
    <x v="1"/>
    <x v="4"/>
    <x v="0"/>
    <x v="0"/>
    <x v="0"/>
    <x v="19"/>
    <x v="140"/>
    <x v="20"/>
    <m/>
  </r>
  <r>
    <x v="4"/>
    <x v="1"/>
    <x v="4"/>
    <x v="0"/>
    <x v="0"/>
    <x v="0"/>
    <x v="16"/>
    <x v="86"/>
    <x v="45"/>
    <n v="1004500"/>
  </r>
  <r>
    <x v="4"/>
    <x v="1"/>
    <x v="4"/>
    <x v="0"/>
    <x v="0"/>
    <x v="0"/>
    <x v="16"/>
    <x v="117"/>
    <x v="56"/>
    <m/>
  </r>
  <r>
    <x v="4"/>
    <x v="1"/>
    <x v="4"/>
    <x v="0"/>
    <x v="0"/>
    <x v="0"/>
    <x v="16"/>
    <x v="117"/>
    <x v="57"/>
    <n v="220000"/>
  </r>
  <r>
    <x v="4"/>
    <x v="1"/>
    <x v="4"/>
    <x v="0"/>
    <x v="0"/>
    <x v="0"/>
    <x v="22"/>
    <x v="105"/>
    <x v="0"/>
    <m/>
  </r>
  <r>
    <x v="4"/>
    <x v="1"/>
    <x v="4"/>
    <x v="0"/>
    <x v="0"/>
    <x v="0"/>
    <x v="2"/>
    <x v="87"/>
    <x v="21"/>
    <n v="274181"/>
  </r>
  <r>
    <x v="4"/>
    <x v="1"/>
    <x v="4"/>
    <x v="0"/>
    <x v="0"/>
    <x v="0"/>
    <x v="2"/>
    <x v="87"/>
    <x v="87"/>
    <n v="164230"/>
  </r>
  <r>
    <x v="4"/>
    <x v="1"/>
    <x v="4"/>
    <x v="0"/>
    <x v="0"/>
    <x v="0"/>
    <x v="2"/>
    <x v="87"/>
    <x v="14"/>
    <m/>
  </r>
  <r>
    <x v="4"/>
    <x v="1"/>
    <x v="4"/>
    <x v="0"/>
    <x v="0"/>
    <x v="0"/>
    <x v="2"/>
    <x v="87"/>
    <x v="100"/>
    <n v="148000"/>
  </r>
  <r>
    <x v="4"/>
    <x v="1"/>
    <x v="4"/>
    <x v="0"/>
    <x v="0"/>
    <x v="0"/>
    <x v="2"/>
    <x v="88"/>
    <x v="17"/>
    <n v="10000"/>
  </r>
  <r>
    <x v="4"/>
    <x v="1"/>
    <x v="4"/>
    <x v="0"/>
    <x v="0"/>
    <x v="0"/>
    <x v="2"/>
    <x v="88"/>
    <x v="101"/>
    <n v="81582"/>
  </r>
  <r>
    <x v="4"/>
    <x v="1"/>
    <x v="4"/>
    <x v="0"/>
    <x v="0"/>
    <x v="0"/>
    <x v="2"/>
    <x v="89"/>
    <x v="102"/>
    <n v="35294"/>
  </r>
  <r>
    <x v="4"/>
    <x v="1"/>
    <x v="4"/>
    <x v="0"/>
    <x v="0"/>
    <x v="0"/>
    <x v="2"/>
    <x v="89"/>
    <x v="32"/>
    <n v="26387"/>
  </r>
  <r>
    <x v="4"/>
    <x v="1"/>
    <x v="4"/>
    <x v="0"/>
    <x v="0"/>
    <x v="0"/>
    <x v="2"/>
    <x v="89"/>
    <x v="82"/>
    <n v="405882"/>
  </r>
  <r>
    <x v="4"/>
    <x v="1"/>
    <x v="4"/>
    <x v="0"/>
    <x v="0"/>
    <x v="0"/>
    <x v="2"/>
    <x v="90"/>
    <x v="28"/>
    <n v="100000"/>
  </r>
  <r>
    <x v="4"/>
    <x v="1"/>
    <x v="4"/>
    <x v="0"/>
    <x v="0"/>
    <x v="0"/>
    <x v="2"/>
    <x v="90"/>
    <x v="94"/>
    <n v="150027"/>
  </r>
  <r>
    <x v="4"/>
    <x v="1"/>
    <x v="4"/>
    <x v="0"/>
    <x v="0"/>
    <x v="0"/>
    <x v="2"/>
    <x v="91"/>
    <x v="28"/>
    <n v="105400"/>
  </r>
  <r>
    <x v="4"/>
    <x v="1"/>
    <x v="4"/>
    <x v="0"/>
    <x v="0"/>
    <x v="0"/>
    <x v="2"/>
    <x v="91"/>
    <x v="99"/>
    <n v="130831"/>
  </r>
  <r>
    <x v="4"/>
    <x v="1"/>
    <x v="4"/>
    <x v="0"/>
    <x v="0"/>
    <x v="0"/>
    <x v="2"/>
    <x v="92"/>
    <x v="28"/>
    <n v="38900"/>
  </r>
  <r>
    <x v="4"/>
    <x v="1"/>
    <x v="4"/>
    <x v="0"/>
    <x v="0"/>
    <x v="0"/>
    <x v="2"/>
    <x v="136"/>
    <x v="60"/>
    <m/>
  </r>
  <r>
    <x v="4"/>
    <x v="1"/>
    <x v="4"/>
    <x v="0"/>
    <x v="0"/>
    <x v="0"/>
    <x v="2"/>
    <x v="136"/>
    <x v="28"/>
    <n v="160000"/>
  </r>
  <r>
    <x v="4"/>
    <x v="1"/>
    <x v="4"/>
    <x v="0"/>
    <x v="0"/>
    <x v="0"/>
    <x v="2"/>
    <x v="141"/>
    <x v="28"/>
    <n v="18500"/>
  </r>
  <r>
    <x v="4"/>
    <x v="1"/>
    <x v="4"/>
    <x v="0"/>
    <x v="0"/>
    <x v="0"/>
    <x v="2"/>
    <x v="93"/>
    <x v="0"/>
    <m/>
  </r>
  <r>
    <x v="4"/>
    <x v="1"/>
    <x v="4"/>
    <x v="0"/>
    <x v="0"/>
    <x v="0"/>
    <x v="2"/>
    <x v="84"/>
    <x v="103"/>
    <n v="0.52"/>
  </r>
  <r>
    <x v="4"/>
    <x v="1"/>
    <x v="4"/>
    <x v="0"/>
    <x v="0"/>
    <x v="0"/>
    <x v="2"/>
    <x v="84"/>
    <x v="104"/>
    <n v="14850"/>
  </r>
  <r>
    <x v="4"/>
    <x v="1"/>
    <x v="4"/>
    <x v="0"/>
    <x v="0"/>
    <x v="0"/>
    <x v="2"/>
    <x v="84"/>
    <x v="54"/>
    <n v="2.48"/>
  </r>
  <r>
    <x v="4"/>
    <x v="1"/>
    <x v="4"/>
    <x v="0"/>
    <x v="0"/>
    <x v="0"/>
    <x v="2"/>
    <x v="84"/>
    <x v="37"/>
    <n v="1.32"/>
  </r>
  <r>
    <x v="4"/>
    <x v="1"/>
    <x v="4"/>
    <x v="0"/>
    <x v="0"/>
    <x v="0"/>
    <x v="2"/>
    <x v="84"/>
    <x v="101"/>
    <n v="54"/>
  </r>
  <r>
    <x v="4"/>
    <x v="1"/>
    <x v="4"/>
    <x v="0"/>
    <x v="0"/>
    <x v="0"/>
    <x v="2"/>
    <x v="84"/>
    <x v="25"/>
    <n v="125.35"/>
  </r>
  <r>
    <x v="4"/>
    <x v="1"/>
    <x v="4"/>
    <x v="0"/>
    <x v="0"/>
    <x v="0"/>
    <x v="2"/>
    <x v="84"/>
    <x v="26"/>
    <n v="249.94"/>
  </r>
  <r>
    <x v="4"/>
    <x v="1"/>
    <x v="4"/>
    <x v="0"/>
    <x v="0"/>
    <x v="0"/>
    <x v="2"/>
    <x v="84"/>
    <x v="22"/>
    <n v="249.77"/>
  </r>
  <r>
    <x v="4"/>
    <x v="1"/>
    <x v="4"/>
    <x v="0"/>
    <x v="0"/>
    <x v="0"/>
    <x v="2"/>
    <x v="84"/>
    <x v="9"/>
    <n v="1"/>
  </r>
  <r>
    <x v="4"/>
    <x v="1"/>
    <x v="4"/>
    <x v="0"/>
    <x v="0"/>
    <x v="0"/>
    <x v="2"/>
    <x v="84"/>
    <x v="105"/>
    <n v="0.04"/>
  </r>
  <r>
    <x v="4"/>
    <x v="1"/>
    <x v="4"/>
    <x v="0"/>
    <x v="0"/>
    <x v="7"/>
    <x v="4"/>
    <x v="119"/>
    <x v="28"/>
    <n v="2000000"/>
  </r>
  <r>
    <x v="4"/>
    <x v="1"/>
    <x v="4"/>
    <x v="0"/>
    <x v="0"/>
    <x v="7"/>
    <x v="4"/>
    <x v="120"/>
    <x v="28"/>
    <n v="117172"/>
  </r>
  <r>
    <x v="4"/>
    <x v="1"/>
    <x v="4"/>
    <x v="0"/>
    <x v="0"/>
    <x v="7"/>
    <x v="4"/>
    <x v="121"/>
    <x v="28"/>
    <n v="176430"/>
  </r>
  <r>
    <x v="4"/>
    <x v="1"/>
    <x v="4"/>
    <x v="0"/>
    <x v="0"/>
    <x v="7"/>
    <x v="4"/>
    <x v="122"/>
    <x v="28"/>
    <n v="21172"/>
  </r>
  <r>
    <x v="4"/>
    <x v="1"/>
    <x v="4"/>
    <x v="0"/>
    <x v="0"/>
    <x v="7"/>
    <x v="4"/>
    <x v="123"/>
    <x v="28"/>
    <n v="176430"/>
  </r>
  <r>
    <x v="4"/>
    <x v="1"/>
    <x v="4"/>
    <x v="0"/>
    <x v="0"/>
    <x v="7"/>
    <x v="4"/>
    <x v="124"/>
    <x v="28"/>
    <n v="83333.34"/>
  </r>
  <r>
    <x v="4"/>
    <x v="1"/>
    <x v="4"/>
    <x v="0"/>
    <x v="0"/>
    <x v="7"/>
    <x v="4"/>
    <x v="135"/>
    <x v="0"/>
    <m/>
  </r>
  <r>
    <x v="4"/>
    <x v="1"/>
    <x v="4"/>
    <x v="0"/>
    <x v="0"/>
    <x v="7"/>
    <x v="4"/>
    <x v="125"/>
    <x v="28"/>
    <n v="1000000"/>
  </r>
  <r>
    <x v="4"/>
    <x v="1"/>
    <x v="4"/>
    <x v="0"/>
    <x v="0"/>
    <x v="7"/>
    <x v="4"/>
    <x v="144"/>
    <x v="28"/>
    <m/>
  </r>
  <r>
    <x v="4"/>
    <x v="1"/>
    <x v="4"/>
    <x v="0"/>
    <x v="0"/>
    <x v="7"/>
    <x v="4"/>
    <x v="126"/>
    <x v="0"/>
    <m/>
  </r>
  <r>
    <x v="4"/>
    <x v="1"/>
    <x v="4"/>
    <x v="0"/>
    <x v="0"/>
    <x v="7"/>
    <x v="4"/>
    <x v="127"/>
    <x v="5"/>
    <n v="10440"/>
  </r>
  <r>
    <x v="4"/>
    <x v="1"/>
    <x v="4"/>
    <x v="0"/>
    <x v="0"/>
    <x v="7"/>
    <x v="4"/>
    <x v="128"/>
    <x v="6"/>
    <n v="240000"/>
  </r>
  <r>
    <x v="4"/>
    <x v="1"/>
    <x v="4"/>
    <x v="0"/>
    <x v="0"/>
    <x v="7"/>
    <x v="4"/>
    <x v="129"/>
    <x v="77"/>
    <n v="80000"/>
  </r>
  <r>
    <x v="4"/>
    <x v="1"/>
    <x v="4"/>
    <x v="0"/>
    <x v="0"/>
    <x v="7"/>
    <x v="4"/>
    <x v="130"/>
    <x v="0"/>
    <m/>
  </r>
  <r>
    <x v="4"/>
    <x v="1"/>
    <x v="4"/>
    <x v="0"/>
    <x v="0"/>
    <x v="7"/>
    <x v="2"/>
    <x v="131"/>
    <x v="0"/>
    <m/>
  </r>
  <r>
    <x v="4"/>
    <x v="1"/>
    <x v="4"/>
    <x v="0"/>
    <x v="0"/>
    <x v="1"/>
    <x v="7"/>
    <x v="34"/>
    <x v="29"/>
    <n v="84190"/>
  </r>
  <r>
    <x v="4"/>
    <x v="1"/>
    <x v="4"/>
    <x v="0"/>
    <x v="0"/>
    <x v="1"/>
    <x v="7"/>
    <x v="20"/>
    <x v="30"/>
    <n v="378006"/>
  </r>
  <r>
    <x v="4"/>
    <x v="1"/>
    <x v="4"/>
    <x v="0"/>
    <x v="0"/>
    <x v="1"/>
    <x v="7"/>
    <x v="20"/>
    <x v="29"/>
    <n v="99610.09"/>
  </r>
  <r>
    <x v="4"/>
    <x v="1"/>
    <x v="4"/>
    <x v="0"/>
    <x v="0"/>
    <x v="1"/>
    <x v="7"/>
    <x v="101"/>
    <x v="31"/>
    <m/>
  </r>
  <r>
    <x v="4"/>
    <x v="1"/>
    <x v="4"/>
    <x v="0"/>
    <x v="0"/>
    <x v="1"/>
    <x v="7"/>
    <x v="55"/>
    <x v="89"/>
    <m/>
  </r>
  <r>
    <x v="4"/>
    <x v="1"/>
    <x v="4"/>
    <x v="0"/>
    <x v="0"/>
    <x v="1"/>
    <x v="7"/>
    <x v="55"/>
    <x v="90"/>
    <m/>
  </r>
  <r>
    <x v="4"/>
    <x v="1"/>
    <x v="4"/>
    <x v="0"/>
    <x v="0"/>
    <x v="1"/>
    <x v="8"/>
    <x v="22"/>
    <x v="29"/>
    <n v="235573.41"/>
  </r>
  <r>
    <x v="4"/>
    <x v="1"/>
    <x v="4"/>
    <x v="0"/>
    <x v="0"/>
    <x v="1"/>
    <x v="8"/>
    <x v="94"/>
    <x v="85"/>
    <n v="3000"/>
  </r>
  <r>
    <x v="4"/>
    <x v="1"/>
    <x v="4"/>
    <x v="0"/>
    <x v="0"/>
    <x v="1"/>
    <x v="8"/>
    <x v="95"/>
    <x v="0"/>
    <m/>
  </r>
  <r>
    <x v="4"/>
    <x v="1"/>
    <x v="4"/>
    <x v="0"/>
    <x v="0"/>
    <x v="1"/>
    <x v="8"/>
    <x v="77"/>
    <x v="50"/>
    <m/>
  </r>
  <r>
    <x v="4"/>
    <x v="1"/>
    <x v="4"/>
    <x v="0"/>
    <x v="0"/>
    <x v="1"/>
    <x v="8"/>
    <x v="4"/>
    <x v="2"/>
    <n v="7153.61"/>
  </r>
  <r>
    <x v="4"/>
    <x v="1"/>
    <x v="4"/>
    <x v="0"/>
    <x v="0"/>
    <x v="1"/>
    <x v="8"/>
    <x v="4"/>
    <x v="17"/>
    <n v="5800"/>
  </r>
  <r>
    <x v="4"/>
    <x v="1"/>
    <x v="4"/>
    <x v="0"/>
    <x v="0"/>
    <x v="1"/>
    <x v="8"/>
    <x v="4"/>
    <x v="91"/>
    <m/>
  </r>
  <r>
    <x v="4"/>
    <x v="1"/>
    <x v="4"/>
    <x v="0"/>
    <x v="0"/>
    <x v="1"/>
    <x v="8"/>
    <x v="4"/>
    <x v="85"/>
    <m/>
  </r>
  <r>
    <x v="4"/>
    <x v="1"/>
    <x v="4"/>
    <x v="0"/>
    <x v="0"/>
    <x v="1"/>
    <x v="8"/>
    <x v="4"/>
    <x v="92"/>
    <m/>
  </r>
  <r>
    <x v="4"/>
    <x v="1"/>
    <x v="4"/>
    <x v="0"/>
    <x v="0"/>
    <x v="1"/>
    <x v="8"/>
    <x v="4"/>
    <x v="82"/>
    <m/>
  </r>
  <r>
    <x v="4"/>
    <x v="1"/>
    <x v="4"/>
    <x v="0"/>
    <x v="0"/>
    <x v="1"/>
    <x v="8"/>
    <x v="4"/>
    <x v="93"/>
    <m/>
  </r>
  <r>
    <x v="4"/>
    <x v="1"/>
    <x v="4"/>
    <x v="0"/>
    <x v="0"/>
    <x v="1"/>
    <x v="8"/>
    <x v="4"/>
    <x v="94"/>
    <m/>
  </r>
  <r>
    <x v="4"/>
    <x v="1"/>
    <x v="4"/>
    <x v="0"/>
    <x v="0"/>
    <x v="1"/>
    <x v="8"/>
    <x v="4"/>
    <x v="95"/>
    <m/>
  </r>
  <r>
    <x v="4"/>
    <x v="1"/>
    <x v="4"/>
    <x v="0"/>
    <x v="0"/>
    <x v="1"/>
    <x v="8"/>
    <x v="4"/>
    <x v="96"/>
    <m/>
  </r>
  <r>
    <x v="4"/>
    <x v="1"/>
    <x v="4"/>
    <x v="0"/>
    <x v="0"/>
    <x v="1"/>
    <x v="8"/>
    <x v="4"/>
    <x v="97"/>
    <m/>
  </r>
  <r>
    <x v="4"/>
    <x v="1"/>
    <x v="4"/>
    <x v="0"/>
    <x v="0"/>
    <x v="6"/>
    <x v="23"/>
    <x v="112"/>
    <x v="0"/>
    <m/>
  </r>
  <r>
    <x v="4"/>
    <x v="1"/>
    <x v="4"/>
    <x v="0"/>
    <x v="2"/>
    <x v="3"/>
    <x v="3"/>
    <x v="96"/>
    <x v="0"/>
    <n v="15396811.45134454"/>
  </r>
  <r>
    <x v="4"/>
    <x v="1"/>
    <x v="4"/>
    <x v="0"/>
    <x v="2"/>
    <x v="3"/>
    <x v="3"/>
    <x v="137"/>
    <x v="98"/>
    <m/>
  </r>
  <r>
    <x v="4"/>
    <x v="1"/>
    <x v="4"/>
    <x v="0"/>
    <x v="2"/>
    <x v="3"/>
    <x v="3"/>
    <x v="97"/>
    <x v="34"/>
    <m/>
  </r>
  <r>
    <x v="4"/>
    <x v="1"/>
    <x v="4"/>
    <x v="0"/>
    <x v="2"/>
    <x v="3"/>
    <x v="3"/>
    <x v="97"/>
    <x v="35"/>
    <m/>
  </r>
  <r>
    <x v="4"/>
    <x v="1"/>
    <x v="4"/>
    <x v="0"/>
    <x v="2"/>
    <x v="3"/>
    <x v="3"/>
    <x v="97"/>
    <x v="36"/>
    <m/>
  </r>
  <r>
    <x v="4"/>
    <x v="1"/>
    <x v="4"/>
    <x v="0"/>
    <x v="2"/>
    <x v="3"/>
    <x v="3"/>
    <x v="97"/>
    <x v="0"/>
    <m/>
  </r>
  <r>
    <x v="4"/>
    <x v="1"/>
    <x v="4"/>
    <x v="0"/>
    <x v="2"/>
    <x v="3"/>
    <x v="3"/>
    <x v="97"/>
    <x v="0"/>
    <m/>
  </r>
  <r>
    <x v="4"/>
    <x v="1"/>
    <x v="4"/>
    <x v="0"/>
    <x v="2"/>
    <x v="3"/>
    <x v="3"/>
    <x v="97"/>
    <x v="0"/>
    <m/>
  </r>
  <r>
    <x v="4"/>
    <x v="1"/>
    <x v="4"/>
    <x v="0"/>
    <x v="2"/>
    <x v="3"/>
    <x v="3"/>
    <x v="97"/>
    <x v="0"/>
    <m/>
  </r>
  <r>
    <x v="4"/>
    <x v="1"/>
    <x v="4"/>
    <x v="0"/>
    <x v="2"/>
    <x v="3"/>
    <x v="3"/>
    <x v="98"/>
    <x v="0"/>
    <m/>
  </r>
  <r>
    <x v="4"/>
    <x v="1"/>
    <x v="4"/>
    <x v="0"/>
    <x v="2"/>
    <x v="3"/>
    <x v="3"/>
    <x v="99"/>
    <x v="37"/>
    <m/>
  </r>
  <r>
    <x v="4"/>
    <x v="1"/>
    <x v="4"/>
    <x v="0"/>
    <x v="2"/>
    <x v="3"/>
    <x v="3"/>
    <x v="99"/>
    <x v="38"/>
    <m/>
  </r>
  <r>
    <x v="4"/>
    <x v="1"/>
    <x v="4"/>
    <x v="0"/>
    <x v="2"/>
    <x v="3"/>
    <x v="3"/>
    <x v="99"/>
    <x v="39"/>
    <m/>
  </r>
  <r>
    <x v="4"/>
    <x v="1"/>
    <x v="4"/>
    <x v="0"/>
    <x v="2"/>
    <x v="3"/>
    <x v="3"/>
    <x v="99"/>
    <x v="69"/>
    <m/>
  </r>
  <r>
    <x v="4"/>
    <x v="1"/>
    <x v="4"/>
    <x v="0"/>
    <x v="2"/>
    <x v="3"/>
    <x v="3"/>
    <x v="99"/>
    <x v="70"/>
    <m/>
  </r>
  <r>
    <x v="4"/>
    <x v="1"/>
    <x v="4"/>
    <x v="0"/>
    <x v="2"/>
    <x v="3"/>
    <x v="3"/>
    <x v="99"/>
    <x v="83"/>
    <m/>
  </r>
  <r>
    <x v="4"/>
    <x v="1"/>
    <x v="4"/>
    <x v="0"/>
    <x v="2"/>
    <x v="3"/>
    <x v="3"/>
    <x v="99"/>
    <x v="41"/>
    <m/>
  </r>
  <r>
    <x v="4"/>
    <x v="1"/>
    <x v="4"/>
    <x v="0"/>
    <x v="2"/>
    <x v="3"/>
    <x v="26"/>
    <x v="137"/>
    <x v="0"/>
    <m/>
  </r>
  <r>
    <x v="4"/>
    <x v="1"/>
    <x v="4"/>
    <x v="0"/>
    <x v="2"/>
    <x v="3"/>
    <x v="20"/>
    <x v="49"/>
    <x v="40"/>
    <m/>
  </r>
  <r>
    <x v="4"/>
    <x v="1"/>
    <x v="4"/>
    <x v="0"/>
    <x v="2"/>
    <x v="3"/>
    <x v="20"/>
    <x v="49"/>
    <x v="41"/>
    <m/>
  </r>
  <r>
    <x v="4"/>
    <x v="1"/>
    <x v="4"/>
    <x v="0"/>
    <x v="2"/>
    <x v="3"/>
    <x v="20"/>
    <x v="49"/>
    <x v="42"/>
    <m/>
  </r>
  <r>
    <x v="4"/>
    <x v="1"/>
    <x v="4"/>
    <x v="0"/>
    <x v="2"/>
    <x v="3"/>
    <x v="20"/>
    <x v="49"/>
    <x v="83"/>
    <m/>
  </r>
  <r>
    <x v="4"/>
    <x v="1"/>
    <x v="4"/>
    <x v="0"/>
    <x v="2"/>
    <x v="3"/>
    <x v="20"/>
    <x v="49"/>
    <x v="68"/>
    <m/>
  </r>
  <r>
    <x v="4"/>
    <x v="1"/>
    <x v="4"/>
    <x v="0"/>
    <x v="2"/>
    <x v="3"/>
    <x v="20"/>
    <x v="49"/>
    <x v="0"/>
    <m/>
  </r>
  <r>
    <x v="4"/>
    <x v="1"/>
    <x v="4"/>
    <x v="0"/>
    <x v="2"/>
    <x v="3"/>
    <x v="20"/>
    <x v="111"/>
    <x v="42"/>
    <m/>
  </r>
  <r>
    <x v="4"/>
    <x v="1"/>
    <x v="4"/>
    <x v="0"/>
    <x v="2"/>
    <x v="3"/>
    <x v="20"/>
    <x v="111"/>
    <x v="83"/>
    <m/>
  </r>
  <r>
    <x v="4"/>
    <x v="1"/>
    <x v="4"/>
    <x v="0"/>
    <x v="2"/>
    <x v="3"/>
    <x v="20"/>
    <x v="111"/>
    <x v="43"/>
    <m/>
  </r>
  <r>
    <x v="4"/>
    <x v="1"/>
    <x v="4"/>
    <x v="0"/>
    <x v="2"/>
    <x v="3"/>
    <x v="21"/>
    <x v="50"/>
    <x v="0"/>
    <m/>
  </r>
  <r>
    <x v="4"/>
    <x v="1"/>
    <x v="4"/>
    <x v="0"/>
    <x v="2"/>
    <x v="3"/>
    <x v="21"/>
    <x v="132"/>
    <x v="44"/>
    <m/>
  </r>
  <r>
    <x v="11"/>
    <x v="0"/>
    <x v="4"/>
    <x v="0"/>
    <x v="1"/>
    <x v="2"/>
    <x v="24"/>
    <x v="63"/>
    <x v="1"/>
    <n v="56887791.399999999"/>
  </r>
  <r>
    <x v="11"/>
    <x v="0"/>
    <x v="4"/>
    <x v="0"/>
    <x v="1"/>
    <x v="5"/>
    <x v="11"/>
    <x v="64"/>
    <x v="0"/>
    <n v="1579.33"/>
  </r>
  <r>
    <x v="11"/>
    <x v="0"/>
    <x v="4"/>
    <x v="0"/>
    <x v="1"/>
    <x v="5"/>
    <x v="14"/>
    <x v="66"/>
    <x v="0"/>
    <m/>
  </r>
  <r>
    <x v="11"/>
    <x v="0"/>
    <x v="4"/>
    <x v="0"/>
    <x v="1"/>
    <x v="5"/>
    <x v="15"/>
    <x v="69"/>
    <x v="0"/>
    <n v="26957.06"/>
  </r>
  <r>
    <x v="11"/>
    <x v="0"/>
    <x v="4"/>
    <x v="0"/>
    <x v="1"/>
    <x v="2"/>
    <x v="25"/>
    <x v="74"/>
    <x v="0"/>
    <n v="-412941.18"/>
  </r>
  <r>
    <x v="11"/>
    <x v="0"/>
    <x v="4"/>
    <x v="0"/>
    <x v="1"/>
    <x v="2"/>
    <x v="25"/>
    <x v="118"/>
    <x v="0"/>
    <n v="-10000"/>
  </r>
  <r>
    <x v="11"/>
    <x v="0"/>
    <x v="4"/>
    <x v="0"/>
    <x v="1"/>
    <x v="2"/>
    <x v="0"/>
    <x v="103"/>
    <x v="0"/>
    <m/>
  </r>
  <r>
    <x v="11"/>
    <x v="0"/>
    <x v="4"/>
    <x v="0"/>
    <x v="1"/>
    <x v="2"/>
    <x v="0"/>
    <x v="104"/>
    <x v="0"/>
    <n v="375000"/>
  </r>
  <r>
    <x v="11"/>
    <x v="0"/>
    <x v="4"/>
    <x v="0"/>
    <x v="1"/>
    <x v="2"/>
    <x v="0"/>
    <x v="145"/>
    <x v="0"/>
    <n v="-315117.36"/>
  </r>
  <r>
    <x v="11"/>
    <x v="0"/>
    <x v="4"/>
    <x v="0"/>
    <x v="0"/>
    <x v="0"/>
    <x v="4"/>
    <x v="6"/>
    <x v="2"/>
    <n v="5520000"/>
  </r>
  <r>
    <x v="11"/>
    <x v="0"/>
    <x v="4"/>
    <x v="0"/>
    <x v="0"/>
    <x v="0"/>
    <x v="4"/>
    <x v="6"/>
    <x v="3"/>
    <n v="1750000"/>
  </r>
  <r>
    <x v="11"/>
    <x v="0"/>
    <x v="4"/>
    <x v="0"/>
    <x v="0"/>
    <x v="0"/>
    <x v="4"/>
    <x v="7"/>
    <x v="2"/>
    <m/>
  </r>
  <r>
    <x v="11"/>
    <x v="0"/>
    <x v="4"/>
    <x v="0"/>
    <x v="0"/>
    <x v="0"/>
    <x v="4"/>
    <x v="7"/>
    <x v="3"/>
    <n v="117172"/>
  </r>
  <r>
    <x v="11"/>
    <x v="0"/>
    <x v="4"/>
    <x v="0"/>
    <x v="0"/>
    <x v="0"/>
    <x v="4"/>
    <x v="8"/>
    <x v="2"/>
    <n v="460000"/>
  </r>
  <r>
    <x v="11"/>
    <x v="0"/>
    <x v="4"/>
    <x v="0"/>
    <x v="0"/>
    <x v="0"/>
    <x v="4"/>
    <x v="8"/>
    <x v="3"/>
    <n v="155598"/>
  </r>
  <r>
    <x v="11"/>
    <x v="0"/>
    <x v="4"/>
    <x v="0"/>
    <x v="0"/>
    <x v="0"/>
    <x v="4"/>
    <x v="9"/>
    <x v="2"/>
    <n v="55200"/>
  </r>
  <r>
    <x v="11"/>
    <x v="0"/>
    <x v="4"/>
    <x v="0"/>
    <x v="0"/>
    <x v="0"/>
    <x v="4"/>
    <x v="9"/>
    <x v="3"/>
    <n v="18672"/>
  </r>
  <r>
    <x v="11"/>
    <x v="0"/>
    <x v="4"/>
    <x v="0"/>
    <x v="0"/>
    <x v="0"/>
    <x v="4"/>
    <x v="10"/>
    <x v="2"/>
    <n v="460000"/>
  </r>
  <r>
    <x v="11"/>
    <x v="0"/>
    <x v="4"/>
    <x v="0"/>
    <x v="0"/>
    <x v="0"/>
    <x v="4"/>
    <x v="10"/>
    <x v="3"/>
    <n v="155598"/>
  </r>
  <r>
    <x v="11"/>
    <x v="0"/>
    <x v="4"/>
    <x v="0"/>
    <x v="0"/>
    <x v="0"/>
    <x v="4"/>
    <x v="11"/>
    <x v="2"/>
    <n v="230000"/>
  </r>
  <r>
    <x v="11"/>
    <x v="0"/>
    <x v="4"/>
    <x v="0"/>
    <x v="0"/>
    <x v="0"/>
    <x v="4"/>
    <x v="11"/>
    <x v="3"/>
    <n v="72916"/>
  </r>
  <r>
    <x v="11"/>
    <x v="0"/>
    <x v="4"/>
    <x v="0"/>
    <x v="0"/>
    <x v="0"/>
    <x v="4"/>
    <x v="12"/>
    <x v="2"/>
    <n v="3680000"/>
  </r>
  <r>
    <x v="11"/>
    <x v="0"/>
    <x v="4"/>
    <x v="0"/>
    <x v="0"/>
    <x v="0"/>
    <x v="4"/>
    <x v="134"/>
    <x v="0"/>
    <m/>
  </r>
  <r>
    <x v="11"/>
    <x v="0"/>
    <x v="4"/>
    <x v="0"/>
    <x v="0"/>
    <x v="0"/>
    <x v="4"/>
    <x v="142"/>
    <x v="71"/>
    <m/>
  </r>
  <r>
    <x v="11"/>
    <x v="0"/>
    <x v="4"/>
    <x v="0"/>
    <x v="0"/>
    <x v="0"/>
    <x v="4"/>
    <x v="56"/>
    <x v="4"/>
    <m/>
  </r>
  <r>
    <x v="11"/>
    <x v="0"/>
    <x v="4"/>
    <x v="0"/>
    <x v="0"/>
    <x v="0"/>
    <x v="4"/>
    <x v="13"/>
    <x v="5"/>
    <n v="37949"/>
  </r>
  <r>
    <x v="11"/>
    <x v="0"/>
    <x v="4"/>
    <x v="0"/>
    <x v="0"/>
    <x v="0"/>
    <x v="4"/>
    <x v="14"/>
    <x v="6"/>
    <n v="662400"/>
  </r>
  <r>
    <x v="11"/>
    <x v="0"/>
    <x v="4"/>
    <x v="0"/>
    <x v="0"/>
    <x v="0"/>
    <x v="4"/>
    <x v="14"/>
    <x v="7"/>
    <n v="210000"/>
  </r>
  <r>
    <x v="11"/>
    <x v="0"/>
    <x v="4"/>
    <x v="0"/>
    <x v="0"/>
    <x v="0"/>
    <x v="4"/>
    <x v="15"/>
    <x v="8"/>
    <n v="290800"/>
  </r>
  <r>
    <x v="11"/>
    <x v="0"/>
    <x v="4"/>
    <x v="0"/>
    <x v="0"/>
    <x v="0"/>
    <x v="4"/>
    <x v="113"/>
    <x v="0"/>
    <m/>
  </r>
  <r>
    <x v="11"/>
    <x v="0"/>
    <x v="4"/>
    <x v="0"/>
    <x v="0"/>
    <x v="0"/>
    <x v="9"/>
    <x v="114"/>
    <x v="9"/>
    <n v="600000"/>
  </r>
  <r>
    <x v="11"/>
    <x v="0"/>
    <x v="4"/>
    <x v="0"/>
    <x v="0"/>
    <x v="0"/>
    <x v="9"/>
    <x v="30"/>
    <x v="0"/>
    <m/>
  </r>
  <r>
    <x v="11"/>
    <x v="0"/>
    <x v="4"/>
    <x v="0"/>
    <x v="0"/>
    <x v="0"/>
    <x v="9"/>
    <x v="110"/>
    <x v="10"/>
    <n v="998000"/>
  </r>
  <r>
    <x v="11"/>
    <x v="0"/>
    <x v="4"/>
    <x v="0"/>
    <x v="0"/>
    <x v="0"/>
    <x v="5"/>
    <x v="70"/>
    <x v="11"/>
    <n v="451"/>
  </r>
  <r>
    <x v="11"/>
    <x v="0"/>
    <x v="4"/>
    <x v="0"/>
    <x v="0"/>
    <x v="0"/>
    <x v="5"/>
    <x v="70"/>
    <x v="99"/>
    <m/>
  </r>
  <r>
    <x v="11"/>
    <x v="0"/>
    <x v="4"/>
    <x v="0"/>
    <x v="0"/>
    <x v="0"/>
    <x v="5"/>
    <x v="102"/>
    <x v="0"/>
    <m/>
  </r>
  <r>
    <x v="11"/>
    <x v="0"/>
    <x v="4"/>
    <x v="0"/>
    <x v="0"/>
    <x v="0"/>
    <x v="5"/>
    <x v="71"/>
    <x v="45"/>
    <m/>
  </r>
  <r>
    <x v="11"/>
    <x v="0"/>
    <x v="4"/>
    <x v="0"/>
    <x v="0"/>
    <x v="0"/>
    <x v="5"/>
    <x v="78"/>
    <x v="0"/>
    <m/>
  </r>
  <r>
    <x v="11"/>
    <x v="0"/>
    <x v="4"/>
    <x v="0"/>
    <x v="0"/>
    <x v="0"/>
    <x v="6"/>
    <x v="17"/>
    <x v="12"/>
    <n v="800000"/>
  </r>
  <r>
    <x v="11"/>
    <x v="0"/>
    <x v="4"/>
    <x v="0"/>
    <x v="0"/>
    <x v="0"/>
    <x v="6"/>
    <x v="143"/>
    <x v="72"/>
    <m/>
  </r>
  <r>
    <x v="11"/>
    <x v="0"/>
    <x v="4"/>
    <x v="0"/>
    <x v="0"/>
    <x v="0"/>
    <x v="0"/>
    <x v="79"/>
    <x v="0"/>
    <m/>
  </r>
  <r>
    <x v="11"/>
    <x v="0"/>
    <x v="4"/>
    <x v="0"/>
    <x v="0"/>
    <x v="0"/>
    <x v="0"/>
    <x v="80"/>
    <x v="13"/>
    <n v="411966"/>
  </r>
  <r>
    <x v="11"/>
    <x v="0"/>
    <x v="4"/>
    <x v="0"/>
    <x v="0"/>
    <x v="0"/>
    <x v="0"/>
    <x v="80"/>
    <x v="14"/>
    <n v="303823"/>
  </r>
  <r>
    <x v="11"/>
    <x v="0"/>
    <x v="4"/>
    <x v="0"/>
    <x v="0"/>
    <x v="0"/>
    <x v="0"/>
    <x v="80"/>
    <x v="15"/>
    <n v="1230000"/>
  </r>
  <r>
    <x v="11"/>
    <x v="0"/>
    <x v="4"/>
    <x v="0"/>
    <x v="0"/>
    <x v="0"/>
    <x v="0"/>
    <x v="80"/>
    <x v="16"/>
    <n v="365608"/>
  </r>
  <r>
    <x v="11"/>
    <x v="0"/>
    <x v="4"/>
    <x v="0"/>
    <x v="0"/>
    <x v="0"/>
    <x v="0"/>
    <x v="80"/>
    <x v="54"/>
    <m/>
  </r>
  <r>
    <x v="11"/>
    <x v="0"/>
    <x v="4"/>
    <x v="0"/>
    <x v="0"/>
    <x v="0"/>
    <x v="0"/>
    <x v="80"/>
    <x v="73"/>
    <m/>
  </r>
  <r>
    <x v="11"/>
    <x v="0"/>
    <x v="4"/>
    <x v="0"/>
    <x v="0"/>
    <x v="0"/>
    <x v="0"/>
    <x v="80"/>
    <x v="84"/>
    <m/>
  </r>
  <r>
    <x v="11"/>
    <x v="0"/>
    <x v="4"/>
    <x v="0"/>
    <x v="0"/>
    <x v="0"/>
    <x v="0"/>
    <x v="80"/>
    <x v="85"/>
    <n v="300000"/>
  </r>
  <r>
    <x v="11"/>
    <x v="0"/>
    <x v="4"/>
    <x v="0"/>
    <x v="0"/>
    <x v="0"/>
    <x v="0"/>
    <x v="80"/>
    <x v="86"/>
    <m/>
  </r>
  <r>
    <x v="11"/>
    <x v="0"/>
    <x v="4"/>
    <x v="0"/>
    <x v="0"/>
    <x v="0"/>
    <x v="0"/>
    <x v="84"/>
    <x v="20"/>
    <m/>
  </r>
  <r>
    <x v="11"/>
    <x v="0"/>
    <x v="4"/>
    <x v="0"/>
    <x v="0"/>
    <x v="0"/>
    <x v="0"/>
    <x v="107"/>
    <x v="17"/>
    <n v="350000"/>
  </r>
  <r>
    <x v="11"/>
    <x v="0"/>
    <x v="4"/>
    <x v="0"/>
    <x v="0"/>
    <x v="0"/>
    <x v="0"/>
    <x v="115"/>
    <x v="0"/>
    <m/>
  </r>
  <r>
    <x v="11"/>
    <x v="0"/>
    <x v="4"/>
    <x v="0"/>
    <x v="0"/>
    <x v="0"/>
    <x v="0"/>
    <x v="138"/>
    <x v="11"/>
    <n v="134058"/>
  </r>
  <r>
    <x v="11"/>
    <x v="0"/>
    <x v="4"/>
    <x v="0"/>
    <x v="0"/>
    <x v="0"/>
    <x v="0"/>
    <x v="108"/>
    <x v="0"/>
    <m/>
  </r>
  <r>
    <x v="11"/>
    <x v="0"/>
    <x v="4"/>
    <x v="0"/>
    <x v="0"/>
    <x v="0"/>
    <x v="0"/>
    <x v="109"/>
    <x v="0"/>
    <m/>
  </r>
  <r>
    <x v="11"/>
    <x v="0"/>
    <x v="4"/>
    <x v="0"/>
    <x v="0"/>
    <x v="0"/>
    <x v="0"/>
    <x v="116"/>
    <x v="0"/>
    <m/>
  </r>
  <r>
    <x v="11"/>
    <x v="0"/>
    <x v="4"/>
    <x v="0"/>
    <x v="0"/>
    <x v="0"/>
    <x v="0"/>
    <x v="79"/>
    <x v="40"/>
    <n v="17050"/>
  </r>
  <r>
    <x v="11"/>
    <x v="0"/>
    <x v="4"/>
    <x v="0"/>
    <x v="0"/>
    <x v="0"/>
    <x v="12"/>
    <x v="81"/>
    <x v="0"/>
    <m/>
  </r>
  <r>
    <x v="11"/>
    <x v="0"/>
    <x v="4"/>
    <x v="0"/>
    <x v="0"/>
    <x v="0"/>
    <x v="12"/>
    <x v="82"/>
    <x v="47"/>
    <m/>
  </r>
  <r>
    <x v="11"/>
    <x v="0"/>
    <x v="4"/>
    <x v="0"/>
    <x v="0"/>
    <x v="0"/>
    <x v="12"/>
    <x v="83"/>
    <x v="0"/>
    <m/>
  </r>
  <r>
    <x v="11"/>
    <x v="0"/>
    <x v="4"/>
    <x v="0"/>
    <x v="0"/>
    <x v="0"/>
    <x v="12"/>
    <x v="84"/>
    <x v="47"/>
    <m/>
  </r>
  <r>
    <x v="11"/>
    <x v="0"/>
    <x v="4"/>
    <x v="0"/>
    <x v="0"/>
    <x v="0"/>
    <x v="19"/>
    <x v="100"/>
    <x v="55"/>
    <m/>
  </r>
  <r>
    <x v="11"/>
    <x v="0"/>
    <x v="4"/>
    <x v="0"/>
    <x v="0"/>
    <x v="0"/>
    <x v="19"/>
    <x v="100"/>
    <x v="19"/>
    <m/>
  </r>
  <r>
    <x v="11"/>
    <x v="0"/>
    <x v="4"/>
    <x v="0"/>
    <x v="0"/>
    <x v="0"/>
    <x v="19"/>
    <x v="139"/>
    <x v="0"/>
    <m/>
  </r>
  <r>
    <x v="11"/>
    <x v="0"/>
    <x v="4"/>
    <x v="0"/>
    <x v="0"/>
    <x v="0"/>
    <x v="19"/>
    <x v="140"/>
    <x v="20"/>
    <m/>
  </r>
  <r>
    <x v="11"/>
    <x v="0"/>
    <x v="4"/>
    <x v="0"/>
    <x v="0"/>
    <x v="0"/>
    <x v="16"/>
    <x v="86"/>
    <x v="45"/>
    <m/>
  </r>
  <r>
    <x v="11"/>
    <x v="0"/>
    <x v="4"/>
    <x v="0"/>
    <x v="0"/>
    <x v="0"/>
    <x v="16"/>
    <x v="117"/>
    <x v="56"/>
    <m/>
  </r>
  <r>
    <x v="11"/>
    <x v="0"/>
    <x v="4"/>
    <x v="0"/>
    <x v="0"/>
    <x v="0"/>
    <x v="16"/>
    <x v="117"/>
    <x v="57"/>
    <m/>
  </r>
  <r>
    <x v="11"/>
    <x v="0"/>
    <x v="4"/>
    <x v="0"/>
    <x v="0"/>
    <x v="0"/>
    <x v="22"/>
    <x v="105"/>
    <x v="0"/>
    <m/>
  </r>
  <r>
    <x v="11"/>
    <x v="0"/>
    <x v="4"/>
    <x v="0"/>
    <x v="0"/>
    <x v="0"/>
    <x v="2"/>
    <x v="87"/>
    <x v="21"/>
    <n v="327613"/>
  </r>
  <r>
    <x v="11"/>
    <x v="0"/>
    <x v="4"/>
    <x v="0"/>
    <x v="0"/>
    <x v="0"/>
    <x v="2"/>
    <x v="87"/>
    <x v="87"/>
    <n v="417914"/>
  </r>
  <r>
    <x v="11"/>
    <x v="0"/>
    <x v="4"/>
    <x v="0"/>
    <x v="0"/>
    <x v="0"/>
    <x v="2"/>
    <x v="87"/>
    <x v="14"/>
    <n v="156127"/>
  </r>
  <r>
    <x v="11"/>
    <x v="0"/>
    <x v="4"/>
    <x v="0"/>
    <x v="0"/>
    <x v="0"/>
    <x v="2"/>
    <x v="87"/>
    <x v="100"/>
    <m/>
  </r>
  <r>
    <x v="11"/>
    <x v="0"/>
    <x v="4"/>
    <x v="0"/>
    <x v="0"/>
    <x v="0"/>
    <x v="2"/>
    <x v="88"/>
    <x v="17"/>
    <m/>
  </r>
  <r>
    <x v="11"/>
    <x v="0"/>
    <x v="4"/>
    <x v="0"/>
    <x v="0"/>
    <x v="0"/>
    <x v="2"/>
    <x v="88"/>
    <x v="101"/>
    <m/>
  </r>
  <r>
    <x v="11"/>
    <x v="0"/>
    <x v="4"/>
    <x v="0"/>
    <x v="0"/>
    <x v="0"/>
    <x v="2"/>
    <x v="89"/>
    <x v="102"/>
    <m/>
  </r>
  <r>
    <x v="11"/>
    <x v="0"/>
    <x v="4"/>
    <x v="0"/>
    <x v="0"/>
    <x v="0"/>
    <x v="2"/>
    <x v="89"/>
    <x v="32"/>
    <n v="37647"/>
  </r>
  <r>
    <x v="11"/>
    <x v="0"/>
    <x v="4"/>
    <x v="0"/>
    <x v="0"/>
    <x v="0"/>
    <x v="2"/>
    <x v="89"/>
    <x v="59"/>
    <n v="120000"/>
  </r>
  <r>
    <x v="11"/>
    <x v="0"/>
    <x v="4"/>
    <x v="0"/>
    <x v="0"/>
    <x v="0"/>
    <x v="2"/>
    <x v="90"/>
    <x v="28"/>
    <m/>
  </r>
  <r>
    <x v="11"/>
    <x v="0"/>
    <x v="4"/>
    <x v="0"/>
    <x v="0"/>
    <x v="0"/>
    <x v="2"/>
    <x v="90"/>
    <x v="94"/>
    <n v="181000"/>
  </r>
  <r>
    <x v="11"/>
    <x v="0"/>
    <x v="4"/>
    <x v="0"/>
    <x v="0"/>
    <x v="0"/>
    <x v="2"/>
    <x v="90"/>
    <x v="106"/>
    <n v="73009"/>
  </r>
  <r>
    <x v="11"/>
    <x v="0"/>
    <x v="4"/>
    <x v="0"/>
    <x v="0"/>
    <x v="0"/>
    <x v="2"/>
    <x v="90"/>
    <x v="107"/>
    <n v="50000"/>
  </r>
  <r>
    <x v="11"/>
    <x v="0"/>
    <x v="4"/>
    <x v="0"/>
    <x v="0"/>
    <x v="0"/>
    <x v="2"/>
    <x v="90"/>
    <x v="108"/>
    <n v="30000"/>
  </r>
  <r>
    <x v="11"/>
    <x v="0"/>
    <x v="4"/>
    <x v="0"/>
    <x v="0"/>
    <x v="0"/>
    <x v="2"/>
    <x v="90"/>
    <x v="109"/>
    <n v="50000"/>
  </r>
  <r>
    <x v="11"/>
    <x v="0"/>
    <x v="4"/>
    <x v="0"/>
    <x v="0"/>
    <x v="0"/>
    <x v="2"/>
    <x v="91"/>
    <x v="28"/>
    <m/>
  </r>
  <r>
    <x v="11"/>
    <x v="0"/>
    <x v="4"/>
    <x v="0"/>
    <x v="0"/>
    <x v="0"/>
    <x v="2"/>
    <x v="91"/>
    <x v="99"/>
    <m/>
  </r>
  <r>
    <x v="11"/>
    <x v="0"/>
    <x v="4"/>
    <x v="0"/>
    <x v="0"/>
    <x v="0"/>
    <x v="2"/>
    <x v="91"/>
    <x v="110"/>
    <n v="16500"/>
  </r>
  <r>
    <x v="11"/>
    <x v="0"/>
    <x v="4"/>
    <x v="0"/>
    <x v="0"/>
    <x v="0"/>
    <x v="2"/>
    <x v="91"/>
    <x v="111"/>
    <n v="36300"/>
  </r>
  <r>
    <x v="11"/>
    <x v="0"/>
    <x v="4"/>
    <x v="0"/>
    <x v="0"/>
    <x v="0"/>
    <x v="2"/>
    <x v="92"/>
    <x v="112"/>
    <n v="4000"/>
  </r>
  <r>
    <x v="11"/>
    <x v="0"/>
    <x v="4"/>
    <x v="0"/>
    <x v="0"/>
    <x v="0"/>
    <x v="2"/>
    <x v="136"/>
    <x v="113"/>
    <n v="150000"/>
  </r>
  <r>
    <x v="11"/>
    <x v="0"/>
    <x v="4"/>
    <x v="0"/>
    <x v="0"/>
    <x v="0"/>
    <x v="2"/>
    <x v="136"/>
    <x v="28"/>
    <n v="71500"/>
  </r>
  <r>
    <x v="11"/>
    <x v="0"/>
    <x v="4"/>
    <x v="0"/>
    <x v="0"/>
    <x v="0"/>
    <x v="2"/>
    <x v="141"/>
    <x v="114"/>
    <n v="62900"/>
  </r>
  <r>
    <x v="11"/>
    <x v="0"/>
    <x v="4"/>
    <x v="0"/>
    <x v="0"/>
    <x v="0"/>
    <x v="2"/>
    <x v="141"/>
    <x v="115"/>
    <n v="34000"/>
  </r>
  <r>
    <x v="11"/>
    <x v="0"/>
    <x v="4"/>
    <x v="0"/>
    <x v="0"/>
    <x v="0"/>
    <x v="2"/>
    <x v="141"/>
    <x v="116"/>
    <n v="76800"/>
  </r>
  <r>
    <x v="11"/>
    <x v="0"/>
    <x v="4"/>
    <x v="0"/>
    <x v="0"/>
    <x v="0"/>
    <x v="2"/>
    <x v="93"/>
    <x v="0"/>
    <m/>
  </r>
  <r>
    <x v="11"/>
    <x v="0"/>
    <x v="4"/>
    <x v="0"/>
    <x v="0"/>
    <x v="0"/>
    <x v="2"/>
    <x v="84"/>
    <x v="117"/>
    <n v="99000"/>
  </r>
  <r>
    <x v="11"/>
    <x v="0"/>
    <x v="4"/>
    <x v="0"/>
    <x v="0"/>
    <x v="0"/>
    <x v="2"/>
    <x v="84"/>
    <x v="5"/>
    <n v="276"/>
  </r>
  <r>
    <x v="11"/>
    <x v="0"/>
    <x v="4"/>
    <x v="0"/>
    <x v="0"/>
    <x v="0"/>
    <x v="2"/>
    <x v="84"/>
    <x v="54"/>
    <n v="2.88"/>
  </r>
  <r>
    <x v="11"/>
    <x v="0"/>
    <x v="4"/>
    <x v="0"/>
    <x v="0"/>
    <x v="0"/>
    <x v="2"/>
    <x v="84"/>
    <x v="80"/>
    <n v="333.9"/>
  </r>
  <r>
    <x v="11"/>
    <x v="0"/>
    <x v="4"/>
    <x v="0"/>
    <x v="0"/>
    <x v="0"/>
    <x v="2"/>
    <x v="84"/>
    <x v="25"/>
    <n v="124.95"/>
  </r>
  <r>
    <x v="11"/>
    <x v="0"/>
    <x v="4"/>
    <x v="0"/>
    <x v="0"/>
    <x v="0"/>
    <x v="2"/>
    <x v="84"/>
    <x v="26"/>
    <n v="250.18"/>
  </r>
  <r>
    <x v="11"/>
    <x v="0"/>
    <x v="4"/>
    <x v="0"/>
    <x v="0"/>
    <x v="0"/>
    <x v="2"/>
    <x v="84"/>
    <x v="74"/>
    <n v="300"/>
  </r>
  <r>
    <x v="11"/>
    <x v="0"/>
    <x v="4"/>
    <x v="0"/>
    <x v="0"/>
    <x v="0"/>
    <x v="2"/>
    <x v="84"/>
    <x v="22"/>
    <m/>
  </r>
  <r>
    <x v="11"/>
    <x v="0"/>
    <x v="4"/>
    <x v="0"/>
    <x v="0"/>
    <x v="0"/>
    <x v="2"/>
    <x v="84"/>
    <x v="9"/>
    <m/>
  </r>
  <r>
    <x v="11"/>
    <x v="0"/>
    <x v="4"/>
    <x v="0"/>
    <x v="0"/>
    <x v="0"/>
    <x v="2"/>
    <x v="84"/>
    <x v="105"/>
    <m/>
  </r>
  <r>
    <x v="11"/>
    <x v="0"/>
    <x v="4"/>
    <x v="0"/>
    <x v="0"/>
    <x v="7"/>
    <x v="4"/>
    <x v="119"/>
    <x v="28"/>
    <n v="2000000"/>
  </r>
  <r>
    <x v="11"/>
    <x v="0"/>
    <x v="4"/>
    <x v="0"/>
    <x v="0"/>
    <x v="7"/>
    <x v="4"/>
    <x v="120"/>
    <x v="28"/>
    <m/>
  </r>
  <r>
    <x v="11"/>
    <x v="0"/>
    <x v="4"/>
    <x v="0"/>
    <x v="0"/>
    <x v="7"/>
    <x v="4"/>
    <x v="121"/>
    <x v="28"/>
    <n v="250000"/>
  </r>
  <r>
    <x v="11"/>
    <x v="0"/>
    <x v="4"/>
    <x v="0"/>
    <x v="0"/>
    <x v="7"/>
    <x v="4"/>
    <x v="122"/>
    <x v="28"/>
    <n v="30000"/>
  </r>
  <r>
    <x v="11"/>
    <x v="0"/>
    <x v="4"/>
    <x v="0"/>
    <x v="0"/>
    <x v="7"/>
    <x v="4"/>
    <x v="123"/>
    <x v="28"/>
    <n v="250000"/>
  </r>
  <r>
    <x v="11"/>
    <x v="0"/>
    <x v="4"/>
    <x v="0"/>
    <x v="0"/>
    <x v="7"/>
    <x v="4"/>
    <x v="124"/>
    <x v="28"/>
    <n v="125000"/>
  </r>
  <r>
    <x v="11"/>
    <x v="0"/>
    <x v="4"/>
    <x v="0"/>
    <x v="0"/>
    <x v="7"/>
    <x v="4"/>
    <x v="135"/>
    <x v="0"/>
    <m/>
  </r>
  <r>
    <x v="11"/>
    <x v="0"/>
    <x v="4"/>
    <x v="0"/>
    <x v="0"/>
    <x v="7"/>
    <x v="4"/>
    <x v="125"/>
    <x v="28"/>
    <n v="950000"/>
  </r>
  <r>
    <x v="11"/>
    <x v="0"/>
    <x v="4"/>
    <x v="0"/>
    <x v="0"/>
    <x v="7"/>
    <x v="4"/>
    <x v="144"/>
    <x v="28"/>
    <n v="1000000"/>
  </r>
  <r>
    <x v="11"/>
    <x v="0"/>
    <x v="4"/>
    <x v="0"/>
    <x v="0"/>
    <x v="7"/>
    <x v="4"/>
    <x v="126"/>
    <x v="0"/>
    <m/>
  </r>
  <r>
    <x v="11"/>
    <x v="0"/>
    <x v="4"/>
    <x v="0"/>
    <x v="0"/>
    <x v="7"/>
    <x v="4"/>
    <x v="127"/>
    <x v="5"/>
    <n v="15660"/>
  </r>
  <r>
    <x v="11"/>
    <x v="0"/>
    <x v="4"/>
    <x v="0"/>
    <x v="0"/>
    <x v="7"/>
    <x v="4"/>
    <x v="128"/>
    <x v="6"/>
    <n v="240000"/>
  </r>
  <r>
    <x v="11"/>
    <x v="0"/>
    <x v="4"/>
    <x v="0"/>
    <x v="0"/>
    <x v="7"/>
    <x v="4"/>
    <x v="129"/>
    <x v="77"/>
    <n v="120000"/>
  </r>
  <r>
    <x v="11"/>
    <x v="0"/>
    <x v="4"/>
    <x v="0"/>
    <x v="0"/>
    <x v="7"/>
    <x v="4"/>
    <x v="130"/>
    <x v="0"/>
    <m/>
  </r>
  <r>
    <x v="11"/>
    <x v="0"/>
    <x v="4"/>
    <x v="0"/>
    <x v="0"/>
    <x v="7"/>
    <x v="2"/>
    <x v="131"/>
    <x v="0"/>
    <m/>
  </r>
  <r>
    <x v="11"/>
    <x v="0"/>
    <x v="4"/>
    <x v="0"/>
    <x v="0"/>
    <x v="1"/>
    <x v="7"/>
    <x v="34"/>
    <x v="29"/>
    <n v="84190"/>
  </r>
  <r>
    <x v="11"/>
    <x v="0"/>
    <x v="4"/>
    <x v="0"/>
    <x v="0"/>
    <x v="1"/>
    <x v="7"/>
    <x v="20"/>
    <x v="30"/>
    <n v="454633"/>
  </r>
  <r>
    <x v="11"/>
    <x v="0"/>
    <x v="4"/>
    <x v="0"/>
    <x v="0"/>
    <x v="1"/>
    <x v="7"/>
    <x v="20"/>
    <x v="29"/>
    <n v="109183.73"/>
  </r>
  <r>
    <x v="11"/>
    <x v="0"/>
    <x v="4"/>
    <x v="0"/>
    <x v="0"/>
    <x v="1"/>
    <x v="7"/>
    <x v="101"/>
    <x v="31"/>
    <m/>
  </r>
  <r>
    <x v="11"/>
    <x v="0"/>
    <x v="4"/>
    <x v="0"/>
    <x v="0"/>
    <x v="1"/>
    <x v="7"/>
    <x v="55"/>
    <x v="89"/>
    <m/>
  </r>
  <r>
    <x v="11"/>
    <x v="0"/>
    <x v="4"/>
    <x v="0"/>
    <x v="0"/>
    <x v="1"/>
    <x v="7"/>
    <x v="55"/>
    <x v="90"/>
    <m/>
  </r>
  <r>
    <x v="11"/>
    <x v="0"/>
    <x v="4"/>
    <x v="0"/>
    <x v="0"/>
    <x v="1"/>
    <x v="8"/>
    <x v="22"/>
    <x v="29"/>
    <n v="171532.3"/>
  </r>
  <r>
    <x v="11"/>
    <x v="0"/>
    <x v="4"/>
    <x v="0"/>
    <x v="0"/>
    <x v="1"/>
    <x v="8"/>
    <x v="94"/>
    <x v="85"/>
    <m/>
  </r>
  <r>
    <x v="11"/>
    <x v="0"/>
    <x v="4"/>
    <x v="0"/>
    <x v="0"/>
    <x v="1"/>
    <x v="8"/>
    <x v="95"/>
    <x v="0"/>
    <m/>
  </r>
  <r>
    <x v="11"/>
    <x v="0"/>
    <x v="4"/>
    <x v="0"/>
    <x v="0"/>
    <x v="1"/>
    <x v="8"/>
    <x v="77"/>
    <x v="50"/>
    <m/>
  </r>
  <r>
    <x v="11"/>
    <x v="0"/>
    <x v="4"/>
    <x v="0"/>
    <x v="0"/>
    <x v="1"/>
    <x v="8"/>
    <x v="4"/>
    <x v="2"/>
    <n v="76100"/>
  </r>
  <r>
    <x v="11"/>
    <x v="0"/>
    <x v="4"/>
    <x v="0"/>
    <x v="0"/>
    <x v="1"/>
    <x v="8"/>
    <x v="4"/>
    <x v="17"/>
    <m/>
  </r>
  <r>
    <x v="11"/>
    <x v="0"/>
    <x v="4"/>
    <x v="0"/>
    <x v="0"/>
    <x v="1"/>
    <x v="8"/>
    <x v="4"/>
    <x v="91"/>
    <m/>
  </r>
  <r>
    <x v="11"/>
    <x v="0"/>
    <x v="4"/>
    <x v="0"/>
    <x v="0"/>
    <x v="1"/>
    <x v="8"/>
    <x v="4"/>
    <x v="85"/>
    <n v="3000"/>
  </r>
  <r>
    <x v="11"/>
    <x v="0"/>
    <x v="4"/>
    <x v="0"/>
    <x v="0"/>
    <x v="1"/>
    <x v="8"/>
    <x v="4"/>
    <x v="17"/>
    <n v="3500"/>
  </r>
  <r>
    <x v="11"/>
    <x v="0"/>
    <x v="4"/>
    <x v="0"/>
    <x v="0"/>
    <x v="1"/>
    <x v="8"/>
    <x v="4"/>
    <x v="118"/>
    <n v="147212"/>
  </r>
  <r>
    <x v="11"/>
    <x v="0"/>
    <x v="4"/>
    <x v="0"/>
    <x v="0"/>
    <x v="1"/>
    <x v="8"/>
    <x v="4"/>
    <x v="119"/>
    <n v="756000"/>
  </r>
  <r>
    <x v="11"/>
    <x v="0"/>
    <x v="4"/>
    <x v="0"/>
    <x v="0"/>
    <x v="1"/>
    <x v="8"/>
    <x v="4"/>
    <x v="120"/>
    <n v="78000"/>
  </r>
  <r>
    <x v="11"/>
    <x v="0"/>
    <x v="4"/>
    <x v="0"/>
    <x v="0"/>
    <x v="1"/>
    <x v="8"/>
    <x v="4"/>
    <x v="121"/>
    <n v="105900"/>
  </r>
  <r>
    <x v="11"/>
    <x v="0"/>
    <x v="4"/>
    <x v="0"/>
    <x v="0"/>
    <x v="1"/>
    <x v="8"/>
    <x v="4"/>
    <x v="28"/>
    <n v="41000"/>
  </r>
  <r>
    <x v="11"/>
    <x v="0"/>
    <x v="4"/>
    <x v="0"/>
    <x v="0"/>
    <x v="1"/>
    <x v="8"/>
    <x v="4"/>
    <x v="97"/>
    <m/>
  </r>
  <r>
    <x v="11"/>
    <x v="0"/>
    <x v="4"/>
    <x v="0"/>
    <x v="0"/>
    <x v="6"/>
    <x v="23"/>
    <x v="112"/>
    <x v="0"/>
    <m/>
  </r>
  <r>
    <x v="11"/>
    <x v="0"/>
    <x v="4"/>
    <x v="0"/>
    <x v="2"/>
    <x v="3"/>
    <x v="3"/>
    <x v="96"/>
    <x v="0"/>
    <m/>
  </r>
  <r>
    <x v="11"/>
    <x v="0"/>
    <x v="4"/>
    <x v="0"/>
    <x v="2"/>
    <x v="3"/>
    <x v="3"/>
    <x v="137"/>
    <x v="98"/>
    <m/>
  </r>
  <r>
    <x v="11"/>
    <x v="0"/>
    <x v="4"/>
    <x v="0"/>
    <x v="2"/>
    <x v="3"/>
    <x v="3"/>
    <x v="97"/>
    <x v="34"/>
    <n v="322896"/>
  </r>
  <r>
    <x v="11"/>
    <x v="0"/>
    <x v="4"/>
    <x v="0"/>
    <x v="2"/>
    <x v="3"/>
    <x v="3"/>
    <x v="97"/>
    <x v="35"/>
    <m/>
  </r>
  <r>
    <x v="11"/>
    <x v="0"/>
    <x v="4"/>
    <x v="0"/>
    <x v="2"/>
    <x v="3"/>
    <x v="3"/>
    <x v="97"/>
    <x v="36"/>
    <n v="1553412"/>
  </r>
  <r>
    <x v="11"/>
    <x v="0"/>
    <x v="4"/>
    <x v="0"/>
    <x v="2"/>
    <x v="3"/>
    <x v="3"/>
    <x v="97"/>
    <x v="0"/>
    <m/>
  </r>
  <r>
    <x v="11"/>
    <x v="0"/>
    <x v="4"/>
    <x v="0"/>
    <x v="2"/>
    <x v="3"/>
    <x v="3"/>
    <x v="97"/>
    <x v="0"/>
    <m/>
  </r>
  <r>
    <x v="11"/>
    <x v="0"/>
    <x v="4"/>
    <x v="0"/>
    <x v="2"/>
    <x v="3"/>
    <x v="3"/>
    <x v="97"/>
    <x v="0"/>
    <m/>
  </r>
  <r>
    <x v="11"/>
    <x v="0"/>
    <x v="4"/>
    <x v="0"/>
    <x v="2"/>
    <x v="3"/>
    <x v="3"/>
    <x v="97"/>
    <x v="0"/>
    <m/>
  </r>
  <r>
    <x v="11"/>
    <x v="0"/>
    <x v="4"/>
    <x v="0"/>
    <x v="2"/>
    <x v="3"/>
    <x v="3"/>
    <x v="98"/>
    <x v="0"/>
    <m/>
  </r>
  <r>
    <x v="11"/>
    <x v="0"/>
    <x v="4"/>
    <x v="0"/>
    <x v="2"/>
    <x v="3"/>
    <x v="3"/>
    <x v="99"/>
    <x v="37"/>
    <n v="12399456"/>
  </r>
  <r>
    <x v="11"/>
    <x v="0"/>
    <x v="4"/>
    <x v="0"/>
    <x v="2"/>
    <x v="3"/>
    <x v="3"/>
    <x v="99"/>
    <x v="38"/>
    <m/>
  </r>
  <r>
    <x v="11"/>
    <x v="0"/>
    <x v="4"/>
    <x v="0"/>
    <x v="2"/>
    <x v="3"/>
    <x v="3"/>
    <x v="99"/>
    <x v="39"/>
    <n v="1937415"/>
  </r>
  <r>
    <x v="11"/>
    <x v="0"/>
    <x v="4"/>
    <x v="0"/>
    <x v="2"/>
    <x v="3"/>
    <x v="3"/>
    <x v="99"/>
    <x v="69"/>
    <m/>
  </r>
  <r>
    <x v="11"/>
    <x v="0"/>
    <x v="4"/>
    <x v="0"/>
    <x v="2"/>
    <x v="3"/>
    <x v="3"/>
    <x v="99"/>
    <x v="70"/>
    <n v="1158000"/>
  </r>
  <r>
    <x v="11"/>
    <x v="0"/>
    <x v="4"/>
    <x v="0"/>
    <x v="2"/>
    <x v="3"/>
    <x v="3"/>
    <x v="99"/>
    <x v="122"/>
    <n v="384490"/>
  </r>
  <r>
    <x v="11"/>
    <x v="0"/>
    <x v="4"/>
    <x v="0"/>
    <x v="2"/>
    <x v="3"/>
    <x v="3"/>
    <x v="99"/>
    <x v="41"/>
    <n v="523735"/>
  </r>
  <r>
    <x v="11"/>
    <x v="0"/>
    <x v="4"/>
    <x v="0"/>
    <x v="2"/>
    <x v="3"/>
    <x v="26"/>
    <x v="137"/>
    <x v="0"/>
    <m/>
  </r>
  <r>
    <x v="11"/>
    <x v="0"/>
    <x v="4"/>
    <x v="0"/>
    <x v="2"/>
    <x v="3"/>
    <x v="20"/>
    <x v="49"/>
    <x v="40"/>
    <m/>
  </r>
  <r>
    <x v="11"/>
    <x v="0"/>
    <x v="4"/>
    <x v="0"/>
    <x v="2"/>
    <x v="3"/>
    <x v="20"/>
    <x v="49"/>
    <x v="41"/>
    <n v="1991508"/>
  </r>
  <r>
    <x v="11"/>
    <x v="0"/>
    <x v="4"/>
    <x v="0"/>
    <x v="2"/>
    <x v="3"/>
    <x v="20"/>
    <x v="49"/>
    <x v="42"/>
    <n v="306900"/>
  </r>
  <r>
    <x v="11"/>
    <x v="0"/>
    <x v="4"/>
    <x v="0"/>
    <x v="2"/>
    <x v="3"/>
    <x v="20"/>
    <x v="49"/>
    <x v="83"/>
    <m/>
  </r>
  <r>
    <x v="11"/>
    <x v="0"/>
    <x v="4"/>
    <x v="0"/>
    <x v="2"/>
    <x v="3"/>
    <x v="20"/>
    <x v="49"/>
    <x v="68"/>
    <m/>
  </r>
  <r>
    <x v="11"/>
    <x v="0"/>
    <x v="4"/>
    <x v="0"/>
    <x v="2"/>
    <x v="3"/>
    <x v="20"/>
    <x v="49"/>
    <x v="0"/>
    <m/>
  </r>
  <r>
    <x v="11"/>
    <x v="0"/>
    <x v="4"/>
    <x v="0"/>
    <x v="2"/>
    <x v="3"/>
    <x v="20"/>
    <x v="111"/>
    <x v="42"/>
    <n v="45000"/>
  </r>
  <r>
    <x v="11"/>
    <x v="0"/>
    <x v="4"/>
    <x v="0"/>
    <x v="2"/>
    <x v="3"/>
    <x v="20"/>
    <x v="111"/>
    <x v="83"/>
    <m/>
  </r>
  <r>
    <x v="11"/>
    <x v="0"/>
    <x v="4"/>
    <x v="0"/>
    <x v="2"/>
    <x v="3"/>
    <x v="20"/>
    <x v="111"/>
    <x v="43"/>
    <n v="186000"/>
  </r>
  <r>
    <x v="11"/>
    <x v="0"/>
    <x v="4"/>
    <x v="0"/>
    <x v="2"/>
    <x v="3"/>
    <x v="21"/>
    <x v="50"/>
    <x v="0"/>
    <m/>
  </r>
  <r>
    <x v="11"/>
    <x v="0"/>
    <x v="4"/>
    <x v="0"/>
    <x v="2"/>
    <x v="3"/>
    <x v="21"/>
    <x v="132"/>
    <x v="44"/>
    <m/>
  </r>
  <r>
    <x v="0"/>
    <x v="0"/>
    <x v="4"/>
    <x v="0"/>
    <x v="1"/>
    <x v="2"/>
    <x v="24"/>
    <x v="63"/>
    <x v="1"/>
    <n v="56870092.259999998"/>
  </r>
  <r>
    <x v="0"/>
    <x v="0"/>
    <x v="4"/>
    <x v="0"/>
    <x v="1"/>
    <x v="5"/>
    <x v="11"/>
    <x v="64"/>
    <x v="0"/>
    <n v="0.84"/>
  </r>
  <r>
    <x v="0"/>
    <x v="0"/>
    <x v="4"/>
    <x v="0"/>
    <x v="1"/>
    <x v="5"/>
    <x v="14"/>
    <x v="66"/>
    <x v="0"/>
    <m/>
  </r>
  <r>
    <x v="0"/>
    <x v="0"/>
    <x v="4"/>
    <x v="0"/>
    <x v="1"/>
    <x v="5"/>
    <x v="15"/>
    <x v="69"/>
    <x v="0"/>
    <n v="1901.49"/>
  </r>
  <r>
    <x v="0"/>
    <x v="0"/>
    <x v="4"/>
    <x v="0"/>
    <x v="1"/>
    <x v="2"/>
    <x v="25"/>
    <x v="74"/>
    <x v="0"/>
    <n v="-89075.63"/>
  </r>
  <r>
    <x v="0"/>
    <x v="0"/>
    <x v="4"/>
    <x v="0"/>
    <x v="1"/>
    <x v="2"/>
    <x v="25"/>
    <x v="118"/>
    <x v="0"/>
    <m/>
  </r>
  <r>
    <x v="0"/>
    <x v="0"/>
    <x v="4"/>
    <x v="0"/>
    <x v="1"/>
    <x v="2"/>
    <x v="0"/>
    <x v="103"/>
    <x v="0"/>
    <m/>
  </r>
  <r>
    <x v="0"/>
    <x v="0"/>
    <x v="4"/>
    <x v="0"/>
    <x v="1"/>
    <x v="2"/>
    <x v="0"/>
    <x v="104"/>
    <x v="0"/>
    <n v="425000"/>
  </r>
  <r>
    <x v="0"/>
    <x v="0"/>
    <x v="4"/>
    <x v="0"/>
    <x v="1"/>
    <x v="2"/>
    <x v="0"/>
    <x v="145"/>
    <x v="0"/>
    <n v="-1079431.1599999999"/>
  </r>
  <r>
    <x v="0"/>
    <x v="0"/>
    <x v="4"/>
    <x v="0"/>
    <x v="0"/>
    <x v="0"/>
    <x v="4"/>
    <x v="6"/>
    <x v="2"/>
    <n v="5520000"/>
  </r>
  <r>
    <x v="0"/>
    <x v="0"/>
    <x v="4"/>
    <x v="0"/>
    <x v="0"/>
    <x v="0"/>
    <x v="4"/>
    <x v="6"/>
    <x v="3"/>
    <n v="1750000"/>
  </r>
  <r>
    <x v="0"/>
    <x v="0"/>
    <x v="4"/>
    <x v="0"/>
    <x v="0"/>
    <x v="0"/>
    <x v="4"/>
    <x v="7"/>
    <x v="2"/>
    <m/>
  </r>
  <r>
    <x v="0"/>
    <x v="0"/>
    <x v="4"/>
    <x v="0"/>
    <x v="0"/>
    <x v="0"/>
    <x v="4"/>
    <x v="7"/>
    <x v="3"/>
    <n v="117172"/>
  </r>
  <r>
    <x v="0"/>
    <x v="0"/>
    <x v="4"/>
    <x v="0"/>
    <x v="0"/>
    <x v="0"/>
    <x v="4"/>
    <x v="8"/>
    <x v="2"/>
    <n v="460000"/>
  </r>
  <r>
    <x v="0"/>
    <x v="0"/>
    <x v="4"/>
    <x v="0"/>
    <x v="0"/>
    <x v="0"/>
    <x v="4"/>
    <x v="8"/>
    <x v="3"/>
    <n v="155598"/>
  </r>
  <r>
    <x v="0"/>
    <x v="0"/>
    <x v="4"/>
    <x v="0"/>
    <x v="0"/>
    <x v="0"/>
    <x v="4"/>
    <x v="9"/>
    <x v="2"/>
    <n v="55200"/>
  </r>
  <r>
    <x v="0"/>
    <x v="0"/>
    <x v="4"/>
    <x v="0"/>
    <x v="0"/>
    <x v="0"/>
    <x v="4"/>
    <x v="9"/>
    <x v="3"/>
    <n v="18672"/>
  </r>
  <r>
    <x v="0"/>
    <x v="0"/>
    <x v="4"/>
    <x v="0"/>
    <x v="0"/>
    <x v="0"/>
    <x v="4"/>
    <x v="10"/>
    <x v="2"/>
    <n v="460000"/>
  </r>
  <r>
    <x v="0"/>
    <x v="0"/>
    <x v="4"/>
    <x v="0"/>
    <x v="0"/>
    <x v="0"/>
    <x v="4"/>
    <x v="10"/>
    <x v="3"/>
    <n v="155598"/>
  </r>
  <r>
    <x v="0"/>
    <x v="0"/>
    <x v="4"/>
    <x v="0"/>
    <x v="0"/>
    <x v="0"/>
    <x v="4"/>
    <x v="11"/>
    <x v="2"/>
    <n v="230000"/>
  </r>
  <r>
    <x v="0"/>
    <x v="0"/>
    <x v="4"/>
    <x v="0"/>
    <x v="0"/>
    <x v="0"/>
    <x v="4"/>
    <x v="11"/>
    <x v="3"/>
    <n v="72916"/>
  </r>
  <r>
    <x v="0"/>
    <x v="0"/>
    <x v="4"/>
    <x v="0"/>
    <x v="0"/>
    <x v="0"/>
    <x v="4"/>
    <x v="12"/>
    <x v="2"/>
    <n v="3680000"/>
  </r>
  <r>
    <x v="0"/>
    <x v="0"/>
    <x v="4"/>
    <x v="0"/>
    <x v="0"/>
    <x v="0"/>
    <x v="4"/>
    <x v="134"/>
    <x v="0"/>
    <m/>
  </r>
  <r>
    <x v="0"/>
    <x v="0"/>
    <x v="4"/>
    <x v="0"/>
    <x v="0"/>
    <x v="0"/>
    <x v="4"/>
    <x v="142"/>
    <x v="71"/>
    <m/>
  </r>
  <r>
    <x v="0"/>
    <x v="0"/>
    <x v="4"/>
    <x v="0"/>
    <x v="0"/>
    <x v="0"/>
    <x v="4"/>
    <x v="56"/>
    <x v="4"/>
    <m/>
  </r>
  <r>
    <x v="0"/>
    <x v="0"/>
    <x v="4"/>
    <x v="0"/>
    <x v="0"/>
    <x v="0"/>
    <x v="4"/>
    <x v="13"/>
    <x v="5"/>
    <n v="37949"/>
  </r>
  <r>
    <x v="0"/>
    <x v="0"/>
    <x v="4"/>
    <x v="0"/>
    <x v="0"/>
    <x v="0"/>
    <x v="4"/>
    <x v="14"/>
    <x v="6"/>
    <n v="662400"/>
  </r>
  <r>
    <x v="0"/>
    <x v="0"/>
    <x v="4"/>
    <x v="0"/>
    <x v="0"/>
    <x v="0"/>
    <x v="4"/>
    <x v="14"/>
    <x v="7"/>
    <n v="210000"/>
  </r>
  <r>
    <x v="0"/>
    <x v="0"/>
    <x v="4"/>
    <x v="0"/>
    <x v="0"/>
    <x v="0"/>
    <x v="4"/>
    <x v="15"/>
    <x v="8"/>
    <n v="290800"/>
  </r>
  <r>
    <x v="0"/>
    <x v="0"/>
    <x v="4"/>
    <x v="0"/>
    <x v="0"/>
    <x v="0"/>
    <x v="4"/>
    <x v="113"/>
    <x v="0"/>
    <m/>
  </r>
  <r>
    <x v="0"/>
    <x v="0"/>
    <x v="4"/>
    <x v="0"/>
    <x v="0"/>
    <x v="0"/>
    <x v="9"/>
    <x v="114"/>
    <x v="9"/>
    <n v="600000"/>
  </r>
  <r>
    <x v="0"/>
    <x v="0"/>
    <x v="4"/>
    <x v="0"/>
    <x v="0"/>
    <x v="0"/>
    <x v="9"/>
    <x v="30"/>
    <x v="0"/>
    <m/>
  </r>
  <r>
    <x v="0"/>
    <x v="0"/>
    <x v="4"/>
    <x v="0"/>
    <x v="0"/>
    <x v="0"/>
    <x v="9"/>
    <x v="110"/>
    <x v="0"/>
    <m/>
  </r>
  <r>
    <x v="0"/>
    <x v="0"/>
    <x v="4"/>
    <x v="0"/>
    <x v="0"/>
    <x v="0"/>
    <x v="5"/>
    <x v="70"/>
    <x v="11"/>
    <n v="451"/>
  </r>
  <r>
    <x v="0"/>
    <x v="0"/>
    <x v="4"/>
    <x v="0"/>
    <x v="0"/>
    <x v="0"/>
    <x v="5"/>
    <x v="70"/>
    <x v="99"/>
    <m/>
  </r>
  <r>
    <x v="0"/>
    <x v="0"/>
    <x v="4"/>
    <x v="0"/>
    <x v="0"/>
    <x v="0"/>
    <x v="5"/>
    <x v="102"/>
    <x v="0"/>
    <m/>
  </r>
  <r>
    <x v="0"/>
    <x v="0"/>
    <x v="4"/>
    <x v="0"/>
    <x v="0"/>
    <x v="0"/>
    <x v="5"/>
    <x v="71"/>
    <x v="45"/>
    <m/>
  </r>
  <r>
    <x v="0"/>
    <x v="0"/>
    <x v="4"/>
    <x v="0"/>
    <x v="0"/>
    <x v="0"/>
    <x v="5"/>
    <x v="78"/>
    <x v="0"/>
    <m/>
  </r>
  <r>
    <x v="0"/>
    <x v="0"/>
    <x v="4"/>
    <x v="0"/>
    <x v="0"/>
    <x v="0"/>
    <x v="6"/>
    <x v="17"/>
    <x v="12"/>
    <n v="800000"/>
  </r>
  <r>
    <x v="0"/>
    <x v="0"/>
    <x v="4"/>
    <x v="0"/>
    <x v="0"/>
    <x v="0"/>
    <x v="6"/>
    <x v="143"/>
    <x v="72"/>
    <m/>
  </r>
  <r>
    <x v="0"/>
    <x v="0"/>
    <x v="4"/>
    <x v="0"/>
    <x v="0"/>
    <x v="0"/>
    <x v="0"/>
    <x v="79"/>
    <x v="0"/>
    <m/>
  </r>
  <r>
    <x v="0"/>
    <x v="0"/>
    <x v="4"/>
    <x v="0"/>
    <x v="0"/>
    <x v="0"/>
    <x v="0"/>
    <x v="80"/>
    <x v="13"/>
    <n v="683294"/>
  </r>
  <r>
    <x v="0"/>
    <x v="0"/>
    <x v="4"/>
    <x v="0"/>
    <x v="0"/>
    <x v="0"/>
    <x v="0"/>
    <x v="80"/>
    <x v="14"/>
    <n v="397142"/>
  </r>
  <r>
    <x v="0"/>
    <x v="0"/>
    <x v="4"/>
    <x v="0"/>
    <x v="0"/>
    <x v="0"/>
    <x v="0"/>
    <x v="80"/>
    <x v="15"/>
    <n v="1000000"/>
  </r>
  <r>
    <x v="0"/>
    <x v="0"/>
    <x v="4"/>
    <x v="0"/>
    <x v="0"/>
    <x v="0"/>
    <x v="0"/>
    <x v="80"/>
    <x v="16"/>
    <n v="365608"/>
  </r>
  <r>
    <x v="0"/>
    <x v="0"/>
    <x v="4"/>
    <x v="0"/>
    <x v="0"/>
    <x v="0"/>
    <x v="0"/>
    <x v="80"/>
    <x v="54"/>
    <m/>
  </r>
  <r>
    <x v="0"/>
    <x v="0"/>
    <x v="4"/>
    <x v="0"/>
    <x v="0"/>
    <x v="0"/>
    <x v="0"/>
    <x v="80"/>
    <x v="73"/>
    <m/>
  </r>
  <r>
    <x v="0"/>
    <x v="0"/>
    <x v="4"/>
    <x v="0"/>
    <x v="0"/>
    <x v="0"/>
    <x v="0"/>
    <x v="80"/>
    <x v="84"/>
    <m/>
  </r>
  <r>
    <x v="0"/>
    <x v="0"/>
    <x v="4"/>
    <x v="0"/>
    <x v="0"/>
    <x v="0"/>
    <x v="0"/>
    <x v="80"/>
    <x v="85"/>
    <n v="300000"/>
  </r>
  <r>
    <x v="0"/>
    <x v="0"/>
    <x v="4"/>
    <x v="0"/>
    <x v="0"/>
    <x v="0"/>
    <x v="0"/>
    <x v="80"/>
    <x v="86"/>
    <m/>
  </r>
  <r>
    <x v="0"/>
    <x v="0"/>
    <x v="4"/>
    <x v="0"/>
    <x v="0"/>
    <x v="0"/>
    <x v="0"/>
    <x v="84"/>
    <x v="20"/>
    <m/>
  </r>
  <r>
    <x v="0"/>
    <x v="0"/>
    <x v="4"/>
    <x v="0"/>
    <x v="0"/>
    <x v="0"/>
    <x v="0"/>
    <x v="107"/>
    <x v="17"/>
    <n v="450000"/>
  </r>
  <r>
    <x v="0"/>
    <x v="0"/>
    <x v="4"/>
    <x v="0"/>
    <x v="0"/>
    <x v="0"/>
    <x v="0"/>
    <x v="115"/>
    <x v="0"/>
    <m/>
  </r>
  <r>
    <x v="0"/>
    <x v="0"/>
    <x v="4"/>
    <x v="0"/>
    <x v="0"/>
    <x v="0"/>
    <x v="0"/>
    <x v="138"/>
    <x v="11"/>
    <n v="134058"/>
  </r>
  <r>
    <x v="0"/>
    <x v="0"/>
    <x v="4"/>
    <x v="0"/>
    <x v="0"/>
    <x v="0"/>
    <x v="0"/>
    <x v="108"/>
    <x v="0"/>
    <m/>
  </r>
  <r>
    <x v="0"/>
    <x v="0"/>
    <x v="4"/>
    <x v="0"/>
    <x v="0"/>
    <x v="0"/>
    <x v="0"/>
    <x v="109"/>
    <x v="0"/>
    <m/>
  </r>
  <r>
    <x v="0"/>
    <x v="0"/>
    <x v="4"/>
    <x v="0"/>
    <x v="0"/>
    <x v="0"/>
    <x v="0"/>
    <x v="116"/>
    <x v="0"/>
    <m/>
  </r>
  <r>
    <x v="0"/>
    <x v="0"/>
    <x v="4"/>
    <x v="0"/>
    <x v="0"/>
    <x v="0"/>
    <x v="0"/>
    <x v="79"/>
    <x v="40"/>
    <m/>
  </r>
  <r>
    <x v="0"/>
    <x v="0"/>
    <x v="4"/>
    <x v="0"/>
    <x v="0"/>
    <x v="0"/>
    <x v="12"/>
    <x v="81"/>
    <x v="0"/>
    <m/>
  </r>
  <r>
    <x v="0"/>
    <x v="0"/>
    <x v="4"/>
    <x v="0"/>
    <x v="0"/>
    <x v="0"/>
    <x v="12"/>
    <x v="82"/>
    <x v="47"/>
    <m/>
  </r>
  <r>
    <x v="0"/>
    <x v="0"/>
    <x v="4"/>
    <x v="0"/>
    <x v="0"/>
    <x v="0"/>
    <x v="12"/>
    <x v="83"/>
    <x v="0"/>
    <m/>
  </r>
  <r>
    <x v="0"/>
    <x v="0"/>
    <x v="4"/>
    <x v="0"/>
    <x v="0"/>
    <x v="0"/>
    <x v="12"/>
    <x v="84"/>
    <x v="47"/>
    <m/>
  </r>
  <r>
    <x v="0"/>
    <x v="0"/>
    <x v="4"/>
    <x v="0"/>
    <x v="0"/>
    <x v="0"/>
    <x v="19"/>
    <x v="100"/>
    <x v="55"/>
    <m/>
  </r>
  <r>
    <x v="0"/>
    <x v="0"/>
    <x v="4"/>
    <x v="0"/>
    <x v="0"/>
    <x v="0"/>
    <x v="19"/>
    <x v="100"/>
    <x v="19"/>
    <m/>
  </r>
  <r>
    <x v="0"/>
    <x v="0"/>
    <x v="4"/>
    <x v="0"/>
    <x v="0"/>
    <x v="0"/>
    <x v="19"/>
    <x v="139"/>
    <x v="0"/>
    <m/>
  </r>
  <r>
    <x v="0"/>
    <x v="0"/>
    <x v="4"/>
    <x v="0"/>
    <x v="0"/>
    <x v="0"/>
    <x v="19"/>
    <x v="140"/>
    <x v="20"/>
    <m/>
  </r>
  <r>
    <x v="0"/>
    <x v="0"/>
    <x v="4"/>
    <x v="0"/>
    <x v="0"/>
    <x v="0"/>
    <x v="16"/>
    <x v="86"/>
    <x v="45"/>
    <m/>
  </r>
  <r>
    <x v="0"/>
    <x v="0"/>
    <x v="4"/>
    <x v="0"/>
    <x v="0"/>
    <x v="0"/>
    <x v="16"/>
    <x v="117"/>
    <x v="56"/>
    <m/>
  </r>
  <r>
    <x v="0"/>
    <x v="0"/>
    <x v="4"/>
    <x v="0"/>
    <x v="0"/>
    <x v="0"/>
    <x v="16"/>
    <x v="117"/>
    <x v="57"/>
    <m/>
  </r>
  <r>
    <x v="0"/>
    <x v="0"/>
    <x v="4"/>
    <x v="0"/>
    <x v="0"/>
    <x v="0"/>
    <x v="22"/>
    <x v="105"/>
    <x v="0"/>
    <m/>
  </r>
  <r>
    <x v="0"/>
    <x v="0"/>
    <x v="4"/>
    <x v="0"/>
    <x v="0"/>
    <x v="0"/>
    <x v="2"/>
    <x v="87"/>
    <x v="21"/>
    <n v="649503"/>
  </r>
  <r>
    <x v="0"/>
    <x v="0"/>
    <x v="4"/>
    <x v="0"/>
    <x v="0"/>
    <x v="0"/>
    <x v="2"/>
    <x v="87"/>
    <x v="87"/>
    <m/>
  </r>
  <r>
    <x v="0"/>
    <x v="0"/>
    <x v="4"/>
    <x v="0"/>
    <x v="0"/>
    <x v="0"/>
    <x v="2"/>
    <x v="87"/>
    <x v="14"/>
    <m/>
  </r>
  <r>
    <x v="0"/>
    <x v="0"/>
    <x v="4"/>
    <x v="0"/>
    <x v="0"/>
    <x v="0"/>
    <x v="2"/>
    <x v="87"/>
    <x v="100"/>
    <m/>
  </r>
  <r>
    <x v="0"/>
    <x v="0"/>
    <x v="4"/>
    <x v="0"/>
    <x v="0"/>
    <x v="0"/>
    <x v="2"/>
    <x v="88"/>
    <x v="17"/>
    <m/>
  </r>
  <r>
    <x v="0"/>
    <x v="0"/>
    <x v="4"/>
    <x v="0"/>
    <x v="0"/>
    <x v="0"/>
    <x v="2"/>
    <x v="88"/>
    <x v="101"/>
    <m/>
  </r>
  <r>
    <x v="0"/>
    <x v="0"/>
    <x v="4"/>
    <x v="0"/>
    <x v="0"/>
    <x v="0"/>
    <x v="2"/>
    <x v="89"/>
    <x v="102"/>
    <m/>
  </r>
  <r>
    <x v="0"/>
    <x v="0"/>
    <x v="4"/>
    <x v="0"/>
    <x v="0"/>
    <x v="0"/>
    <x v="2"/>
    <x v="89"/>
    <x v="32"/>
    <m/>
  </r>
  <r>
    <x v="0"/>
    <x v="0"/>
    <x v="4"/>
    <x v="0"/>
    <x v="0"/>
    <x v="0"/>
    <x v="2"/>
    <x v="89"/>
    <x v="59"/>
    <m/>
  </r>
  <r>
    <x v="0"/>
    <x v="0"/>
    <x v="4"/>
    <x v="0"/>
    <x v="0"/>
    <x v="0"/>
    <x v="2"/>
    <x v="90"/>
    <x v="28"/>
    <m/>
  </r>
  <r>
    <x v="0"/>
    <x v="0"/>
    <x v="4"/>
    <x v="0"/>
    <x v="0"/>
    <x v="0"/>
    <x v="2"/>
    <x v="90"/>
    <x v="94"/>
    <n v="182220"/>
  </r>
  <r>
    <x v="0"/>
    <x v="0"/>
    <x v="4"/>
    <x v="0"/>
    <x v="0"/>
    <x v="0"/>
    <x v="2"/>
    <x v="90"/>
    <x v="106"/>
    <m/>
  </r>
  <r>
    <x v="0"/>
    <x v="0"/>
    <x v="4"/>
    <x v="0"/>
    <x v="0"/>
    <x v="0"/>
    <x v="2"/>
    <x v="90"/>
    <x v="107"/>
    <n v="125023"/>
  </r>
  <r>
    <x v="0"/>
    <x v="0"/>
    <x v="4"/>
    <x v="0"/>
    <x v="0"/>
    <x v="0"/>
    <x v="2"/>
    <x v="90"/>
    <x v="108"/>
    <m/>
  </r>
  <r>
    <x v="0"/>
    <x v="0"/>
    <x v="4"/>
    <x v="0"/>
    <x v="0"/>
    <x v="0"/>
    <x v="2"/>
    <x v="90"/>
    <x v="109"/>
    <m/>
  </r>
  <r>
    <x v="0"/>
    <x v="0"/>
    <x v="4"/>
    <x v="0"/>
    <x v="0"/>
    <x v="0"/>
    <x v="2"/>
    <x v="91"/>
    <x v="28"/>
    <m/>
  </r>
  <r>
    <x v="0"/>
    <x v="0"/>
    <x v="4"/>
    <x v="0"/>
    <x v="0"/>
    <x v="0"/>
    <x v="2"/>
    <x v="91"/>
    <x v="99"/>
    <m/>
  </r>
  <r>
    <x v="0"/>
    <x v="0"/>
    <x v="4"/>
    <x v="0"/>
    <x v="0"/>
    <x v="0"/>
    <x v="2"/>
    <x v="91"/>
    <x v="110"/>
    <m/>
  </r>
  <r>
    <x v="0"/>
    <x v="0"/>
    <x v="4"/>
    <x v="0"/>
    <x v="0"/>
    <x v="0"/>
    <x v="2"/>
    <x v="91"/>
    <x v="111"/>
    <m/>
  </r>
  <r>
    <x v="0"/>
    <x v="0"/>
    <x v="4"/>
    <x v="0"/>
    <x v="0"/>
    <x v="0"/>
    <x v="2"/>
    <x v="92"/>
    <x v="112"/>
    <m/>
  </r>
  <r>
    <x v="0"/>
    <x v="0"/>
    <x v="4"/>
    <x v="0"/>
    <x v="0"/>
    <x v="0"/>
    <x v="2"/>
    <x v="136"/>
    <x v="113"/>
    <m/>
  </r>
  <r>
    <x v="0"/>
    <x v="0"/>
    <x v="4"/>
    <x v="0"/>
    <x v="0"/>
    <x v="0"/>
    <x v="2"/>
    <x v="136"/>
    <x v="28"/>
    <m/>
  </r>
  <r>
    <x v="0"/>
    <x v="0"/>
    <x v="4"/>
    <x v="0"/>
    <x v="0"/>
    <x v="0"/>
    <x v="2"/>
    <x v="141"/>
    <x v="114"/>
    <m/>
  </r>
  <r>
    <x v="0"/>
    <x v="0"/>
    <x v="4"/>
    <x v="0"/>
    <x v="0"/>
    <x v="0"/>
    <x v="2"/>
    <x v="141"/>
    <x v="115"/>
    <m/>
  </r>
  <r>
    <x v="0"/>
    <x v="0"/>
    <x v="4"/>
    <x v="0"/>
    <x v="0"/>
    <x v="0"/>
    <x v="2"/>
    <x v="141"/>
    <x v="116"/>
    <m/>
  </r>
  <r>
    <x v="0"/>
    <x v="0"/>
    <x v="4"/>
    <x v="0"/>
    <x v="0"/>
    <x v="0"/>
    <x v="2"/>
    <x v="93"/>
    <x v="0"/>
    <m/>
  </r>
  <r>
    <x v="0"/>
    <x v="0"/>
    <x v="4"/>
    <x v="0"/>
    <x v="0"/>
    <x v="0"/>
    <x v="2"/>
    <x v="84"/>
    <x v="31"/>
    <n v="11320.52"/>
  </r>
  <r>
    <x v="0"/>
    <x v="0"/>
    <x v="4"/>
    <x v="0"/>
    <x v="0"/>
    <x v="0"/>
    <x v="2"/>
    <x v="84"/>
    <x v="5"/>
    <n v="5391"/>
  </r>
  <r>
    <x v="0"/>
    <x v="0"/>
    <x v="4"/>
    <x v="0"/>
    <x v="0"/>
    <x v="0"/>
    <x v="2"/>
    <x v="84"/>
    <x v="54"/>
    <n v="0.33"/>
  </r>
  <r>
    <x v="0"/>
    <x v="0"/>
    <x v="4"/>
    <x v="0"/>
    <x v="0"/>
    <x v="0"/>
    <x v="2"/>
    <x v="84"/>
    <x v="80"/>
    <m/>
  </r>
  <r>
    <x v="0"/>
    <x v="0"/>
    <x v="4"/>
    <x v="0"/>
    <x v="0"/>
    <x v="0"/>
    <x v="2"/>
    <x v="84"/>
    <x v="64"/>
    <n v="0.17"/>
  </r>
  <r>
    <x v="0"/>
    <x v="0"/>
    <x v="4"/>
    <x v="0"/>
    <x v="0"/>
    <x v="0"/>
    <x v="2"/>
    <x v="84"/>
    <x v="26"/>
    <n v="250.35"/>
  </r>
  <r>
    <x v="0"/>
    <x v="0"/>
    <x v="4"/>
    <x v="0"/>
    <x v="0"/>
    <x v="0"/>
    <x v="2"/>
    <x v="84"/>
    <x v="37"/>
    <n v="0.5"/>
  </r>
  <r>
    <x v="0"/>
    <x v="0"/>
    <x v="4"/>
    <x v="0"/>
    <x v="0"/>
    <x v="0"/>
    <x v="2"/>
    <x v="84"/>
    <x v="123"/>
    <n v="249.6"/>
  </r>
  <r>
    <x v="0"/>
    <x v="0"/>
    <x v="4"/>
    <x v="0"/>
    <x v="0"/>
    <x v="0"/>
    <x v="2"/>
    <x v="84"/>
    <x v="124"/>
    <n v="1"/>
  </r>
  <r>
    <x v="0"/>
    <x v="0"/>
    <x v="4"/>
    <x v="0"/>
    <x v="0"/>
    <x v="0"/>
    <x v="2"/>
    <x v="84"/>
    <x v="125"/>
    <n v="60.68"/>
  </r>
  <r>
    <x v="0"/>
    <x v="0"/>
    <x v="4"/>
    <x v="0"/>
    <x v="0"/>
    <x v="7"/>
    <x v="4"/>
    <x v="119"/>
    <x v="28"/>
    <n v="2000000"/>
  </r>
  <r>
    <x v="0"/>
    <x v="0"/>
    <x v="4"/>
    <x v="0"/>
    <x v="0"/>
    <x v="7"/>
    <x v="4"/>
    <x v="120"/>
    <x v="28"/>
    <m/>
  </r>
  <r>
    <x v="0"/>
    <x v="0"/>
    <x v="4"/>
    <x v="0"/>
    <x v="0"/>
    <x v="7"/>
    <x v="4"/>
    <x v="121"/>
    <x v="28"/>
    <n v="250000"/>
  </r>
  <r>
    <x v="0"/>
    <x v="0"/>
    <x v="4"/>
    <x v="0"/>
    <x v="0"/>
    <x v="7"/>
    <x v="4"/>
    <x v="122"/>
    <x v="28"/>
    <n v="30000"/>
  </r>
  <r>
    <x v="0"/>
    <x v="0"/>
    <x v="4"/>
    <x v="0"/>
    <x v="0"/>
    <x v="7"/>
    <x v="4"/>
    <x v="123"/>
    <x v="28"/>
    <n v="250000"/>
  </r>
  <r>
    <x v="0"/>
    <x v="0"/>
    <x v="4"/>
    <x v="0"/>
    <x v="0"/>
    <x v="7"/>
    <x v="4"/>
    <x v="124"/>
    <x v="28"/>
    <n v="125000"/>
  </r>
  <r>
    <x v="0"/>
    <x v="0"/>
    <x v="4"/>
    <x v="0"/>
    <x v="0"/>
    <x v="7"/>
    <x v="4"/>
    <x v="135"/>
    <x v="0"/>
    <m/>
  </r>
  <r>
    <x v="0"/>
    <x v="0"/>
    <x v="4"/>
    <x v="0"/>
    <x v="0"/>
    <x v="7"/>
    <x v="4"/>
    <x v="125"/>
    <x v="28"/>
    <n v="1000000"/>
  </r>
  <r>
    <x v="0"/>
    <x v="0"/>
    <x v="4"/>
    <x v="0"/>
    <x v="0"/>
    <x v="7"/>
    <x v="4"/>
    <x v="144"/>
    <x v="28"/>
    <n v="1000000"/>
  </r>
  <r>
    <x v="0"/>
    <x v="0"/>
    <x v="4"/>
    <x v="0"/>
    <x v="0"/>
    <x v="7"/>
    <x v="4"/>
    <x v="126"/>
    <x v="0"/>
    <m/>
  </r>
  <r>
    <x v="0"/>
    <x v="0"/>
    <x v="4"/>
    <x v="0"/>
    <x v="0"/>
    <x v="7"/>
    <x v="4"/>
    <x v="127"/>
    <x v="5"/>
    <n v="15660"/>
  </r>
  <r>
    <x v="0"/>
    <x v="0"/>
    <x v="4"/>
    <x v="0"/>
    <x v="0"/>
    <x v="7"/>
    <x v="4"/>
    <x v="128"/>
    <x v="6"/>
    <n v="240000"/>
  </r>
  <r>
    <x v="0"/>
    <x v="0"/>
    <x v="4"/>
    <x v="0"/>
    <x v="0"/>
    <x v="7"/>
    <x v="4"/>
    <x v="129"/>
    <x v="77"/>
    <n v="120000"/>
  </r>
  <r>
    <x v="0"/>
    <x v="0"/>
    <x v="4"/>
    <x v="0"/>
    <x v="0"/>
    <x v="7"/>
    <x v="4"/>
    <x v="130"/>
    <x v="0"/>
    <m/>
  </r>
  <r>
    <x v="0"/>
    <x v="0"/>
    <x v="4"/>
    <x v="0"/>
    <x v="0"/>
    <x v="7"/>
    <x v="2"/>
    <x v="131"/>
    <x v="0"/>
    <m/>
  </r>
  <r>
    <x v="0"/>
    <x v="0"/>
    <x v="4"/>
    <x v="0"/>
    <x v="0"/>
    <x v="1"/>
    <x v="7"/>
    <x v="34"/>
    <x v="29"/>
    <n v="84190"/>
  </r>
  <r>
    <x v="0"/>
    <x v="0"/>
    <x v="4"/>
    <x v="0"/>
    <x v="0"/>
    <x v="1"/>
    <x v="7"/>
    <x v="20"/>
    <x v="30"/>
    <n v="442555"/>
  </r>
  <r>
    <x v="0"/>
    <x v="0"/>
    <x v="4"/>
    <x v="0"/>
    <x v="0"/>
    <x v="1"/>
    <x v="7"/>
    <x v="20"/>
    <x v="29"/>
    <n v="105082.47"/>
  </r>
  <r>
    <x v="0"/>
    <x v="0"/>
    <x v="4"/>
    <x v="0"/>
    <x v="0"/>
    <x v="1"/>
    <x v="7"/>
    <x v="101"/>
    <x v="31"/>
    <m/>
  </r>
  <r>
    <x v="0"/>
    <x v="0"/>
    <x v="4"/>
    <x v="0"/>
    <x v="0"/>
    <x v="1"/>
    <x v="7"/>
    <x v="55"/>
    <x v="89"/>
    <n v="62367.68"/>
  </r>
  <r>
    <x v="0"/>
    <x v="0"/>
    <x v="4"/>
    <x v="0"/>
    <x v="0"/>
    <x v="1"/>
    <x v="7"/>
    <x v="55"/>
    <x v="90"/>
    <m/>
  </r>
  <r>
    <x v="0"/>
    <x v="0"/>
    <x v="4"/>
    <x v="0"/>
    <x v="0"/>
    <x v="1"/>
    <x v="8"/>
    <x v="22"/>
    <x v="29"/>
    <n v="230525.88"/>
  </r>
  <r>
    <x v="0"/>
    <x v="0"/>
    <x v="4"/>
    <x v="0"/>
    <x v="0"/>
    <x v="1"/>
    <x v="8"/>
    <x v="94"/>
    <x v="85"/>
    <n v="3000"/>
  </r>
  <r>
    <x v="0"/>
    <x v="0"/>
    <x v="4"/>
    <x v="0"/>
    <x v="0"/>
    <x v="1"/>
    <x v="8"/>
    <x v="95"/>
    <x v="0"/>
    <m/>
  </r>
  <r>
    <x v="0"/>
    <x v="0"/>
    <x v="4"/>
    <x v="0"/>
    <x v="0"/>
    <x v="1"/>
    <x v="8"/>
    <x v="77"/>
    <x v="50"/>
    <m/>
  </r>
  <r>
    <x v="0"/>
    <x v="0"/>
    <x v="4"/>
    <x v="0"/>
    <x v="0"/>
    <x v="1"/>
    <x v="8"/>
    <x v="4"/>
    <x v="2"/>
    <n v="175000"/>
  </r>
  <r>
    <x v="0"/>
    <x v="0"/>
    <x v="4"/>
    <x v="0"/>
    <x v="0"/>
    <x v="1"/>
    <x v="8"/>
    <x v="4"/>
    <x v="126"/>
    <n v="348500"/>
  </r>
  <r>
    <x v="0"/>
    <x v="0"/>
    <x v="4"/>
    <x v="0"/>
    <x v="0"/>
    <x v="1"/>
    <x v="8"/>
    <x v="4"/>
    <x v="91"/>
    <m/>
  </r>
  <r>
    <x v="0"/>
    <x v="0"/>
    <x v="4"/>
    <x v="0"/>
    <x v="0"/>
    <x v="1"/>
    <x v="8"/>
    <x v="4"/>
    <x v="85"/>
    <m/>
  </r>
  <r>
    <x v="0"/>
    <x v="0"/>
    <x v="4"/>
    <x v="0"/>
    <x v="0"/>
    <x v="1"/>
    <x v="8"/>
    <x v="4"/>
    <x v="17"/>
    <n v="4500"/>
  </r>
  <r>
    <x v="0"/>
    <x v="0"/>
    <x v="4"/>
    <x v="0"/>
    <x v="0"/>
    <x v="1"/>
    <x v="8"/>
    <x v="4"/>
    <x v="118"/>
    <m/>
  </r>
  <r>
    <x v="0"/>
    <x v="0"/>
    <x v="4"/>
    <x v="0"/>
    <x v="0"/>
    <x v="1"/>
    <x v="8"/>
    <x v="4"/>
    <x v="119"/>
    <m/>
  </r>
  <r>
    <x v="0"/>
    <x v="0"/>
    <x v="4"/>
    <x v="0"/>
    <x v="0"/>
    <x v="1"/>
    <x v="8"/>
    <x v="4"/>
    <x v="120"/>
    <m/>
  </r>
  <r>
    <x v="0"/>
    <x v="0"/>
    <x v="4"/>
    <x v="0"/>
    <x v="0"/>
    <x v="1"/>
    <x v="8"/>
    <x v="4"/>
    <x v="121"/>
    <m/>
  </r>
  <r>
    <x v="0"/>
    <x v="0"/>
    <x v="4"/>
    <x v="0"/>
    <x v="0"/>
    <x v="1"/>
    <x v="8"/>
    <x v="4"/>
    <x v="28"/>
    <m/>
  </r>
  <r>
    <x v="0"/>
    <x v="0"/>
    <x v="4"/>
    <x v="0"/>
    <x v="0"/>
    <x v="1"/>
    <x v="8"/>
    <x v="4"/>
    <x v="97"/>
    <m/>
  </r>
  <r>
    <x v="0"/>
    <x v="0"/>
    <x v="4"/>
    <x v="0"/>
    <x v="0"/>
    <x v="6"/>
    <x v="23"/>
    <x v="112"/>
    <x v="0"/>
    <m/>
  </r>
  <r>
    <x v="0"/>
    <x v="0"/>
    <x v="4"/>
    <x v="0"/>
    <x v="2"/>
    <x v="3"/>
    <x v="3"/>
    <x v="96"/>
    <x v="0"/>
    <m/>
  </r>
  <r>
    <x v="0"/>
    <x v="0"/>
    <x v="4"/>
    <x v="0"/>
    <x v="2"/>
    <x v="3"/>
    <x v="3"/>
    <x v="137"/>
    <x v="98"/>
    <m/>
  </r>
  <r>
    <x v="0"/>
    <x v="0"/>
    <x v="4"/>
    <x v="0"/>
    <x v="2"/>
    <x v="3"/>
    <x v="3"/>
    <x v="97"/>
    <x v="34"/>
    <n v="298368"/>
  </r>
  <r>
    <x v="0"/>
    <x v="0"/>
    <x v="4"/>
    <x v="0"/>
    <x v="2"/>
    <x v="3"/>
    <x v="3"/>
    <x v="97"/>
    <x v="35"/>
    <m/>
  </r>
  <r>
    <x v="0"/>
    <x v="0"/>
    <x v="4"/>
    <x v="0"/>
    <x v="2"/>
    <x v="3"/>
    <x v="3"/>
    <x v="97"/>
    <x v="36"/>
    <n v="1417920"/>
  </r>
  <r>
    <x v="0"/>
    <x v="0"/>
    <x v="4"/>
    <x v="0"/>
    <x v="2"/>
    <x v="3"/>
    <x v="3"/>
    <x v="97"/>
    <x v="0"/>
    <m/>
  </r>
  <r>
    <x v="0"/>
    <x v="0"/>
    <x v="4"/>
    <x v="0"/>
    <x v="2"/>
    <x v="3"/>
    <x v="3"/>
    <x v="97"/>
    <x v="0"/>
    <m/>
  </r>
  <r>
    <x v="0"/>
    <x v="0"/>
    <x v="4"/>
    <x v="0"/>
    <x v="2"/>
    <x v="3"/>
    <x v="3"/>
    <x v="97"/>
    <x v="0"/>
    <m/>
  </r>
  <r>
    <x v="0"/>
    <x v="0"/>
    <x v="4"/>
    <x v="0"/>
    <x v="2"/>
    <x v="3"/>
    <x v="3"/>
    <x v="97"/>
    <x v="0"/>
    <m/>
  </r>
  <r>
    <x v="0"/>
    <x v="0"/>
    <x v="4"/>
    <x v="0"/>
    <x v="2"/>
    <x v="3"/>
    <x v="3"/>
    <x v="98"/>
    <x v="0"/>
    <m/>
  </r>
  <r>
    <x v="0"/>
    <x v="0"/>
    <x v="4"/>
    <x v="0"/>
    <x v="2"/>
    <x v="3"/>
    <x v="3"/>
    <x v="99"/>
    <x v="37"/>
    <n v="9651165"/>
  </r>
  <r>
    <x v="0"/>
    <x v="0"/>
    <x v="4"/>
    <x v="0"/>
    <x v="2"/>
    <x v="3"/>
    <x v="3"/>
    <x v="99"/>
    <x v="38"/>
    <m/>
  </r>
  <r>
    <x v="0"/>
    <x v="0"/>
    <x v="4"/>
    <x v="0"/>
    <x v="2"/>
    <x v="3"/>
    <x v="3"/>
    <x v="99"/>
    <x v="39"/>
    <n v="1800675"/>
  </r>
  <r>
    <x v="0"/>
    <x v="0"/>
    <x v="4"/>
    <x v="0"/>
    <x v="2"/>
    <x v="3"/>
    <x v="3"/>
    <x v="99"/>
    <x v="69"/>
    <m/>
  </r>
  <r>
    <x v="0"/>
    <x v="0"/>
    <x v="4"/>
    <x v="0"/>
    <x v="2"/>
    <x v="3"/>
    <x v="3"/>
    <x v="99"/>
    <x v="70"/>
    <m/>
  </r>
  <r>
    <x v="0"/>
    <x v="0"/>
    <x v="4"/>
    <x v="0"/>
    <x v="2"/>
    <x v="3"/>
    <x v="3"/>
    <x v="99"/>
    <x v="122"/>
    <n v="613710"/>
  </r>
  <r>
    <x v="0"/>
    <x v="0"/>
    <x v="4"/>
    <x v="0"/>
    <x v="2"/>
    <x v="3"/>
    <x v="3"/>
    <x v="99"/>
    <x v="41"/>
    <m/>
  </r>
  <r>
    <x v="0"/>
    <x v="0"/>
    <x v="4"/>
    <x v="0"/>
    <x v="2"/>
    <x v="3"/>
    <x v="26"/>
    <x v="137"/>
    <x v="0"/>
    <m/>
  </r>
  <r>
    <x v="0"/>
    <x v="0"/>
    <x v="4"/>
    <x v="0"/>
    <x v="2"/>
    <x v="3"/>
    <x v="20"/>
    <x v="49"/>
    <x v="40"/>
    <m/>
  </r>
  <r>
    <x v="0"/>
    <x v="0"/>
    <x v="4"/>
    <x v="0"/>
    <x v="2"/>
    <x v="3"/>
    <x v="20"/>
    <x v="49"/>
    <x v="41"/>
    <n v="1878023"/>
  </r>
  <r>
    <x v="0"/>
    <x v="0"/>
    <x v="4"/>
    <x v="0"/>
    <x v="2"/>
    <x v="3"/>
    <x v="20"/>
    <x v="49"/>
    <x v="42"/>
    <n v="260917"/>
  </r>
  <r>
    <x v="0"/>
    <x v="0"/>
    <x v="4"/>
    <x v="0"/>
    <x v="2"/>
    <x v="3"/>
    <x v="20"/>
    <x v="49"/>
    <x v="83"/>
    <m/>
  </r>
  <r>
    <x v="0"/>
    <x v="0"/>
    <x v="4"/>
    <x v="0"/>
    <x v="2"/>
    <x v="3"/>
    <x v="20"/>
    <x v="49"/>
    <x v="68"/>
    <n v="240000"/>
  </r>
  <r>
    <x v="0"/>
    <x v="0"/>
    <x v="4"/>
    <x v="0"/>
    <x v="2"/>
    <x v="3"/>
    <x v="20"/>
    <x v="49"/>
    <x v="124"/>
    <n v="18400"/>
  </r>
  <r>
    <x v="0"/>
    <x v="0"/>
    <x v="4"/>
    <x v="0"/>
    <x v="2"/>
    <x v="3"/>
    <x v="20"/>
    <x v="111"/>
    <x v="42"/>
    <n v="45000"/>
  </r>
  <r>
    <x v="0"/>
    <x v="0"/>
    <x v="4"/>
    <x v="0"/>
    <x v="2"/>
    <x v="3"/>
    <x v="20"/>
    <x v="111"/>
    <x v="83"/>
    <m/>
  </r>
  <r>
    <x v="0"/>
    <x v="0"/>
    <x v="4"/>
    <x v="0"/>
    <x v="2"/>
    <x v="3"/>
    <x v="20"/>
    <x v="111"/>
    <x v="43"/>
    <m/>
  </r>
  <r>
    <x v="0"/>
    <x v="0"/>
    <x v="4"/>
    <x v="0"/>
    <x v="2"/>
    <x v="3"/>
    <x v="20"/>
    <x v="111"/>
    <x v="124"/>
    <n v="55300"/>
  </r>
  <r>
    <x v="0"/>
    <x v="0"/>
    <x v="4"/>
    <x v="0"/>
    <x v="2"/>
    <x v="3"/>
    <x v="21"/>
    <x v="50"/>
    <x v="0"/>
    <m/>
  </r>
  <r>
    <x v="0"/>
    <x v="0"/>
    <x v="4"/>
    <x v="0"/>
    <x v="2"/>
    <x v="3"/>
    <x v="21"/>
    <x v="132"/>
    <x v="44"/>
    <m/>
  </r>
  <r>
    <x v="1"/>
    <x v="0"/>
    <x v="4"/>
    <x v="0"/>
    <x v="1"/>
    <x v="2"/>
    <x v="24"/>
    <x v="63"/>
    <x v="1"/>
    <n v="66648570.899999999"/>
  </r>
  <r>
    <x v="1"/>
    <x v="0"/>
    <x v="4"/>
    <x v="0"/>
    <x v="1"/>
    <x v="5"/>
    <x v="11"/>
    <x v="64"/>
    <x v="0"/>
    <n v="3009.3"/>
  </r>
  <r>
    <x v="1"/>
    <x v="0"/>
    <x v="4"/>
    <x v="0"/>
    <x v="1"/>
    <x v="5"/>
    <x v="14"/>
    <x v="66"/>
    <x v="0"/>
    <m/>
  </r>
  <r>
    <x v="1"/>
    <x v="0"/>
    <x v="4"/>
    <x v="0"/>
    <x v="1"/>
    <x v="5"/>
    <x v="15"/>
    <x v="69"/>
    <x v="0"/>
    <n v="0.8"/>
  </r>
  <r>
    <x v="1"/>
    <x v="0"/>
    <x v="4"/>
    <x v="0"/>
    <x v="1"/>
    <x v="2"/>
    <x v="25"/>
    <x v="74"/>
    <x v="0"/>
    <n v="-5747243.29"/>
  </r>
  <r>
    <x v="1"/>
    <x v="0"/>
    <x v="4"/>
    <x v="0"/>
    <x v="1"/>
    <x v="2"/>
    <x v="25"/>
    <x v="118"/>
    <x v="0"/>
    <n v="-10000"/>
  </r>
  <r>
    <x v="1"/>
    <x v="0"/>
    <x v="4"/>
    <x v="0"/>
    <x v="1"/>
    <x v="2"/>
    <x v="0"/>
    <x v="103"/>
    <x v="0"/>
    <m/>
  </r>
  <r>
    <x v="1"/>
    <x v="0"/>
    <x v="4"/>
    <x v="0"/>
    <x v="1"/>
    <x v="2"/>
    <x v="0"/>
    <x v="104"/>
    <x v="0"/>
    <n v="350000"/>
  </r>
  <r>
    <x v="1"/>
    <x v="0"/>
    <x v="4"/>
    <x v="0"/>
    <x v="1"/>
    <x v="2"/>
    <x v="0"/>
    <x v="145"/>
    <x v="0"/>
    <n v="-623745.11"/>
  </r>
  <r>
    <x v="1"/>
    <x v="0"/>
    <x v="4"/>
    <x v="0"/>
    <x v="0"/>
    <x v="0"/>
    <x v="4"/>
    <x v="6"/>
    <x v="2"/>
    <n v="5520000"/>
  </r>
  <r>
    <x v="1"/>
    <x v="0"/>
    <x v="4"/>
    <x v="0"/>
    <x v="0"/>
    <x v="0"/>
    <x v="4"/>
    <x v="6"/>
    <x v="3"/>
    <n v="1750000"/>
  </r>
  <r>
    <x v="1"/>
    <x v="0"/>
    <x v="4"/>
    <x v="0"/>
    <x v="0"/>
    <x v="0"/>
    <x v="4"/>
    <x v="7"/>
    <x v="2"/>
    <m/>
  </r>
  <r>
    <x v="1"/>
    <x v="0"/>
    <x v="4"/>
    <x v="0"/>
    <x v="0"/>
    <x v="0"/>
    <x v="4"/>
    <x v="7"/>
    <x v="3"/>
    <n v="117172"/>
  </r>
  <r>
    <x v="1"/>
    <x v="0"/>
    <x v="4"/>
    <x v="0"/>
    <x v="0"/>
    <x v="0"/>
    <x v="4"/>
    <x v="8"/>
    <x v="2"/>
    <n v="460000"/>
  </r>
  <r>
    <x v="1"/>
    <x v="0"/>
    <x v="4"/>
    <x v="0"/>
    <x v="0"/>
    <x v="0"/>
    <x v="4"/>
    <x v="8"/>
    <x v="3"/>
    <n v="155598"/>
  </r>
  <r>
    <x v="1"/>
    <x v="0"/>
    <x v="4"/>
    <x v="0"/>
    <x v="0"/>
    <x v="0"/>
    <x v="4"/>
    <x v="9"/>
    <x v="2"/>
    <n v="55200"/>
  </r>
  <r>
    <x v="1"/>
    <x v="0"/>
    <x v="4"/>
    <x v="0"/>
    <x v="0"/>
    <x v="0"/>
    <x v="4"/>
    <x v="9"/>
    <x v="3"/>
    <n v="18672"/>
  </r>
  <r>
    <x v="1"/>
    <x v="0"/>
    <x v="4"/>
    <x v="0"/>
    <x v="0"/>
    <x v="0"/>
    <x v="4"/>
    <x v="10"/>
    <x v="2"/>
    <n v="460000"/>
  </r>
  <r>
    <x v="1"/>
    <x v="0"/>
    <x v="4"/>
    <x v="0"/>
    <x v="0"/>
    <x v="0"/>
    <x v="4"/>
    <x v="10"/>
    <x v="3"/>
    <n v="155598"/>
  </r>
  <r>
    <x v="1"/>
    <x v="0"/>
    <x v="4"/>
    <x v="0"/>
    <x v="0"/>
    <x v="0"/>
    <x v="4"/>
    <x v="11"/>
    <x v="2"/>
    <n v="230000"/>
  </r>
  <r>
    <x v="1"/>
    <x v="0"/>
    <x v="4"/>
    <x v="0"/>
    <x v="0"/>
    <x v="0"/>
    <x v="4"/>
    <x v="11"/>
    <x v="3"/>
    <n v="72916"/>
  </r>
  <r>
    <x v="1"/>
    <x v="0"/>
    <x v="4"/>
    <x v="0"/>
    <x v="0"/>
    <x v="0"/>
    <x v="4"/>
    <x v="12"/>
    <x v="2"/>
    <n v="3680000"/>
  </r>
  <r>
    <x v="1"/>
    <x v="0"/>
    <x v="4"/>
    <x v="0"/>
    <x v="0"/>
    <x v="0"/>
    <x v="4"/>
    <x v="134"/>
    <x v="0"/>
    <m/>
  </r>
  <r>
    <x v="1"/>
    <x v="0"/>
    <x v="4"/>
    <x v="0"/>
    <x v="0"/>
    <x v="0"/>
    <x v="4"/>
    <x v="142"/>
    <x v="71"/>
    <m/>
  </r>
  <r>
    <x v="1"/>
    <x v="0"/>
    <x v="4"/>
    <x v="0"/>
    <x v="0"/>
    <x v="0"/>
    <x v="4"/>
    <x v="56"/>
    <x v="4"/>
    <m/>
  </r>
  <r>
    <x v="1"/>
    <x v="0"/>
    <x v="4"/>
    <x v="0"/>
    <x v="0"/>
    <x v="0"/>
    <x v="4"/>
    <x v="13"/>
    <x v="5"/>
    <n v="37949"/>
  </r>
  <r>
    <x v="1"/>
    <x v="0"/>
    <x v="4"/>
    <x v="0"/>
    <x v="0"/>
    <x v="0"/>
    <x v="4"/>
    <x v="14"/>
    <x v="6"/>
    <n v="662400"/>
  </r>
  <r>
    <x v="1"/>
    <x v="0"/>
    <x v="4"/>
    <x v="0"/>
    <x v="0"/>
    <x v="0"/>
    <x v="4"/>
    <x v="14"/>
    <x v="7"/>
    <n v="210000"/>
  </r>
  <r>
    <x v="1"/>
    <x v="0"/>
    <x v="4"/>
    <x v="0"/>
    <x v="0"/>
    <x v="0"/>
    <x v="4"/>
    <x v="15"/>
    <x v="8"/>
    <n v="290800"/>
  </r>
  <r>
    <x v="1"/>
    <x v="0"/>
    <x v="4"/>
    <x v="0"/>
    <x v="0"/>
    <x v="0"/>
    <x v="4"/>
    <x v="113"/>
    <x v="0"/>
    <m/>
  </r>
  <r>
    <x v="1"/>
    <x v="0"/>
    <x v="4"/>
    <x v="0"/>
    <x v="0"/>
    <x v="0"/>
    <x v="9"/>
    <x v="114"/>
    <x v="9"/>
    <n v="2200000"/>
  </r>
  <r>
    <x v="1"/>
    <x v="0"/>
    <x v="4"/>
    <x v="0"/>
    <x v="0"/>
    <x v="0"/>
    <x v="9"/>
    <x v="30"/>
    <x v="0"/>
    <m/>
  </r>
  <r>
    <x v="1"/>
    <x v="0"/>
    <x v="4"/>
    <x v="0"/>
    <x v="0"/>
    <x v="0"/>
    <x v="9"/>
    <x v="110"/>
    <x v="0"/>
    <m/>
  </r>
  <r>
    <x v="1"/>
    <x v="0"/>
    <x v="4"/>
    <x v="0"/>
    <x v="0"/>
    <x v="0"/>
    <x v="5"/>
    <x v="70"/>
    <x v="11"/>
    <n v="451"/>
  </r>
  <r>
    <x v="1"/>
    <x v="0"/>
    <x v="4"/>
    <x v="0"/>
    <x v="0"/>
    <x v="0"/>
    <x v="5"/>
    <x v="70"/>
    <x v="99"/>
    <m/>
  </r>
  <r>
    <x v="1"/>
    <x v="0"/>
    <x v="4"/>
    <x v="0"/>
    <x v="0"/>
    <x v="0"/>
    <x v="5"/>
    <x v="102"/>
    <x v="0"/>
    <m/>
  </r>
  <r>
    <x v="1"/>
    <x v="0"/>
    <x v="4"/>
    <x v="0"/>
    <x v="0"/>
    <x v="0"/>
    <x v="5"/>
    <x v="71"/>
    <x v="45"/>
    <n v="36500"/>
  </r>
  <r>
    <x v="1"/>
    <x v="0"/>
    <x v="4"/>
    <x v="0"/>
    <x v="0"/>
    <x v="0"/>
    <x v="5"/>
    <x v="78"/>
    <x v="0"/>
    <m/>
  </r>
  <r>
    <x v="1"/>
    <x v="0"/>
    <x v="4"/>
    <x v="0"/>
    <x v="0"/>
    <x v="0"/>
    <x v="6"/>
    <x v="17"/>
    <x v="12"/>
    <n v="800000"/>
  </r>
  <r>
    <x v="1"/>
    <x v="0"/>
    <x v="4"/>
    <x v="0"/>
    <x v="0"/>
    <x v="0"/>
    <x v="6"/>
    <x v="143"/>
    <x v="72"/>
    <m/>
  </r>
  <r>
    <x v="1"/>
    <x v="0"/>
    <x v="4"/>
    <x v="0"/>
    <x v="0"/>
    <x v="0"/>
    <x v="0"/>
    <x v="79"/>
    <x v="0"/>
    <m/>
  </r>
  <r>
    <x v="1"/>
    <x v="0"/>
    <x v="4"/>
    <x v="0"/>
    <x v="0"/>
    <x v="0"/>
    <x v="0"/>
    <x v="80"/>
    <x v="13"/>
    <n v="573527"/>
  </r>
  <r>
    <x v="1"/>
    <x v="0"/>
    <x v="4"/>
    <x v="0"/>
    <x v="0"/>
    <x v="0"/>
    <x v="0"/>
    <x v="80"/>
    <x v="14"/>
    <n v="304000"/>
  </r>
  <r>
    <x v="1"/>
    <x v="0"/>
    <x v="4"/>
    <x v="0"/>
    <x v="0"/>
    <x v="0"/>
    <x v="0"/>
    <x v="80"/>
    <x v="15"/>
    <n v="1000000"/>
  </r>
  <r>
    <x v="1"/>
    <x v="0"/>
    <x v="4"/>
    <x v="0"/>
    <x v="0"/>
    <x v="0"/>
    <x v="0"/>
    <x v="80"/>
    <x v="16"/>
    <n v="365608"/>
  </r>
  <r>
    <x v="1"/>
    <x v="0"/>
    <x v="4"/>
    <x v="0"/>
    <x v="0"/>
    <x v="0"/>
    <x v="0"/>
    <x v="80"/>
    <x v="54"/>
    <m/>
  </r>
  <r>
    <x v="1"/>
    <x v="0"/>
    <x v="4"/>
    <x v="0"/>
    <x v="0"/>
    <x v="0"/>
    <x v="0"/>
    <x v="80"/>
    <x v="73"/>
    <m/>
  </r>
  <r>
    <x v="1"/>
    <x v="0"/>
    <x v="4"/>
    <x v="0"/>
    <x v="0"/>
    <x v="0"/>
    <x v="0"/>
    <x v="80"/>
    <x v="84"/>
    <m/>
  </r>
  <r>
    <x v="1"/>
    <x v="0"/>
    <x v="4"/>
    <x v="0"/>
    <x v="0"/>
    <x v="0"/>
    <x v="0"/>
    <x v="80"/>
    <x v="85"/>
    <n v="300000"/>
  </r>
  <r>
    <x v="1"/>
    <x v="0"/>
    <x v="4"/>
    <x v="0"/>
    <x v="0"/>
    <x v="0"/>
    <x v="0"/>
    <x v="80"/>
    <x v="86"/>
    <m/>
  </r>
  <r>
    <x v="1"/>
    <x v="0"/>
    <x v="4"/>
    <x v="0"/>
    <x v="0"/>
    <x v="0"/>
    <x v="0"/>
    <x v="84"/>
    <x v="20"/>
    <m/>
  </r>
  <r>
    <x v="1"/>
    <x v="0"/>
    <x v="4"/>
    <x v="0"/>
    <x v="0"/>
    <x v="0"/>
    <x v="0"/>
    <x v="107"/>
    <x v="17"/>
    <n v="350000"/>
  </r>
  <r>
    <x v="1"/>
    <x v="0"/>
    <x v="4"/>
    <x v="0"/>
    <x v="0"/>
    <x v="0"/>
    <x v="0"/>
    <x v="115"/>
    <x v="0"/>
    <m/>
  </r>
  <r>
    <x v="1"/>
    <x v="0"/>
    <x v="4"/>
    <x v="0"/>
    <x v="0"/>
    <x v="0"/>
    <x v="0"/>
    <x v="138"/>
    <x v="11"/>
    <n v="134058"/>
  </r>
  <r>
    <x v="1"/>
    <x v="0"/>
    <x v="4"/>
    <x v="0"/>
    <x v="0"/>
    <x v="0"/>
    <x v="0"/>
    <x v="108"/>
    <x v="0"/>
    <m/>
  </r>
  <r>
    <x v="1"/>
    <x v="0"/>
    <x v="4"/>
    <x v="0"/>
    <x v="0"/>
    <x v="0"/>
    <x v="0"/>
    <x v="109"/>
    <x v="0"/>
    <m/>
  </r>
  <r>
    <x v="1"/>
    <x v="0"/>
    <x v="4"/>
    <x v="0"/>
    <x v="0"/>
    <x v="0"/>
    <x v="0"/>
    <x v="116"/>
    <x v="0"/>
    <m/>
  </r>
  <r>
    <x v="1"/>
    <x v="0"/>
    <x v="4"/>
    <x v="0"/>
    <x v="0"/>
    <x v="0"/>
    <x v="0"/>
    <x v="79"/>
    <x v="40"/>
    <m/>
  </r>
  <r>
    <x v="1"/>
    <x v="0"/>
    <x v="4"/>
    <x v="0"/>
    <x v="0"/>
    <x v="0"/>
    <x v="12"/>
    <x v="81"/>
    <x v="0"/>
    <m/>
  </r>
  <r>
    <x v="1"/>
    <x v="0"/>
    <x v="4"/>
    <x v="0"/>
    <x v="0"/>
    <x v="0"/>
    <x v="12"/>
    <x v="82"/>
    <x v="47"/>
    <m/>
  </r>
  <r>
    <x v="1"/>
    <x v="0"/>
    <x v="4"/>
    <x v="0"/>
    <x v="0"/>
    <x v="0"/>
    <x v="12"/>
    <x v="83"/>
    <x v="127"/>
    <n v="110000"/>
  </r>
  <r>
    <x v="1"/>
    <x v="0"/>
    <x v="4"/>
    <x v="0"/>
    <x v="0"/>
    <x v="0"/>
    <x v="12"/>
    <x v="84"/>
    <x v="47"/>
    <m/>
  </r>
  <r>
    <x v="1"/>
    <x v="0"/>
    <x v="4"/>
    <x v="0"/>
    <x v="0"/>
    <x v="0"/>
    <x v="19"/>
    <x v="100"/>
    <x v="55"/>
    <m/>
  </r>
  <r>
    <x v="1"/>
    <x v="0"/>
    <x v="4"/>
    <x v="0"/>
    <x v="0"/>
    <x v="0"/>
    <x v="19"/>
    <x v="100"/>
    <x v="19"/>
    <m/>
  </r>
  <r>
    <x v="1"/>
    <x v="0"/>
    <x v="4"/>
    <x v="0"/>
    <x v="0"/>
    <x v="0"/>
    <x v="19"/>
    <x v="139"/>
    <x v="0"/>
    <m/>
  </r>
  <r>
    <x v="1"/>
    <x v="0"/>
    <x v="4"/>
    <x v="0"/>
    <x v="0"/>
    <x v="0"/>
    <x v="19"/>
    <x v="140"/>
    <x v="20"/>
    <m/>
  </r>
  <r>
    <x v="1"/>
    <x v="0"/>
    <x v="4"/>
    <x v="0"/>
    <x v="0"/>
    <x v="0"/>
    <x v="16"/>
    <x v="86"/>
    <x v="45"/>
    <n v="537000"/>
  </r>
  <r>
    <x v="1"/>
    <x v="0"/>
    <x v="4"/>
    <x v="0"/>
    <x v="0"/>
    <x v="0"/>
    <x v="16"/>
    <x v="117"/>
    <x v="56"/>
    <m/>
  </r>
  <r>
    <x v="1"/>
    <x v="0"/>
    <x v="4"/>
    <x v="0"/>
    <x v="0"/>
    <x v="0"/>
    <x v="16"/>
    <x v="117"/>
    <x v="57"/>
    <n v="330000"/>
  </r>
  <r>
    <x v="1"/>
    <x v="0"/>
    <x v="4"/>
    <x v="0"/>
    <x v="0"/>
    <x v="0"/>
    <x v="22"/>
    <x v="105"/>
    <x v="46"/>
    <n v="1743600"/>
  </r>
  <r>
    <x v="1"/>
    <x v="0"/>
    <x v="4"/>
    <x v="0"/>
    <x v="0"/>
    <x v="0"/>
    <x v="2"/>
    <x v="87"/>
    <x v="21"/>
    <n v="372672"/>
  </r>
  <r>
    <x v="1"/>
    <x v="0"/>
    <x v="4"/>
    <x v="0"/>
    <x v="0"/>
    <x v="0"/>
    <x v="2"/>
    <x v="87"/>
    <x v="87"/>
    <m/>
  </r>
  <r>
    <x v="1"/>
    <x v="0"/>
    <x v="4"/>
    <x v="0"/>
    <x v="0"/>
    <x v="0"/>
    <x v="2"/>
    <x v="87"/>
    <x v="14"/>
    <n v="95974"/>
  </r>
  <r>
    <x v="1"/>
    <x v="0"/>
    <x v="4"/>
    <x v="0"/>
    <x v="0"/>
    <x v="0"/>
    <x v="2"/>
    <x v="87"/>
    <x v="100"/>
    <m/>
  </r>
  <r>
    <x v="1"/>
    <x v="0"/>
    <x v="4"/>
    <x v="0"/>
    <x v="0"/>
    <x v="0"/>
    <x v="2"/>
    <x v="88"/>
    <x v="128"/>
    <n v="151429"/>
  </r>
  <r>
    <x v="1"/>
    <x v="0"/>
    <x v="4"/>
    <x v="0"/>
    <x v="0"/>
    <x v="0"/>
    <x v="2"/>
    <x v="88"/>
    <x v="101"/>
    <m/>
  </r>
  <r>
    <x v="1"/>
    <x v="0"/>
    <x v="4"/>
    <x v="0"/>
    <x v="0"/>
    <x v="0"/>
    <x v="2"/>
    <x v="89"/>
    <x v="102"/>
    <m/>
  </r>
  <r>
    <x v="1"/>
    <x v="0"/>
    <x v="4"/>
    <x v="0"/>
    <x v="0"/>
    <x v="0"/>
    <x v="2"/>
    <x v="89"/>
    <x v="32"/>
    <m/>
  </r>
  <r>
    <x v="1"/>
    <x v="0"/>
    <x v="4"/>
    <x v="0"/>
    <x v="0"/>
    <x v="0"/>
    <x v="2"/>
    <x v="89"/>
    <x v="59"/>
    <m/>
  </r>
  <r>
    <x v="1"/>
    <x v="0"/>
    <x v="4"/>
    <x v="0"/>
    <x v="0"/>
    <x v="0"/>
    <x v="2"/>
    <x v="90"/>
    <x v="28"/>
    <m/>
  </r>
  <r>
    <x v="1"/>
    <x v="0"/>
    <x v="4"/>
    <x v="0"/>
    <x v="0"/>
    <x v="0"/>
    <x v="2"/>
    <x v="90"/>
    <x v="94"/>
    <n v="191819"/>
  </r>
  <r>
    <x v="1"/>
    <x v="0"/>
    <x v="4"/>
    <x v="0"/>
    <x v="0"/>
    <x v="0"/>
    <x v="2"/>
    <x v="90"/>
    <x v="106"/>
    <m/>
  </r>
  <r>
    <x v="1"/>
    <x v="0"/>
    <x v="4"/>
    <x v="0"/>
    <x v="0"/>
    <x v="0"/>
    <x v="2"/>
    <x v="90"/>
    <x v="107"/>
    <m/>
  </r>
  <r>
    <x v="1"/>
    <x v="0"/>
    <x v="4"/>
    <x v="0"/>
    <x v="0"/>
    <x v="0"/>
    <x v="2"/>
    <x v="90"/>
    <x v="108"/>
    <m/>
  </r>
  <r>
    <x v="1"/>
    <x v="0"/>
    <x v="4"/>
    <x v="0"/>
    <x v="0"/>
    <x v="0"/>
    <x v="2"/>
    <x v="90"/>
    <x v="109"/>
    <m/>
  </r>
  <r>
    <x v="1"/>
    <x v="0"/>
    <x v="4"/>
    <x v="0"/>
    <x v="0"/>
    <x v="0"/>
    <x v="2"/>
    <x v="91"/>
    <x v="28"/>
    <n v="116000"/>
  </r>
  <r>
    <x v="1"/>
    <x v="0"/>
    <x v="4"/>
    <x v="0"/>
    <x v="0"/>
    <x v="0"/>
    <x v="2"/>
    <x v="91"/>
    <x v="99"/>
    <n v="227800"/>
  </r>
  <r>
    <x v="1"/>
    <x v="0"/>
    <x v="4"/>
    <x v="0"/>
    <x v="0"/>
    <x v="0"/>
    <x v="2"/>
    <x v="91"/>
    <x v="110"/>
    <m/>
  </r>
  <r>
    <x v="1"/>
    <x v="0"/>
    <x v="4"/>
    <x v="0"/>
    <x v="0"/>
    <x v="0"/>
    <x v="2"/>
    <x v="91"/>
    <x v="111"/>
    <m/>
  </r>
  <r>
    <x v="1"/>
    <x v="0"/>
    <x v="4"/>
    <x v="0"/>
    <x v="0"/>
    <x v="0"/>
    <x v="2"/>
    <x v="92"/>
    <x v="112"/>
    <m/>
  </r>
  <r>
    <x v="1"/>
    <x v="0"/>
    <x v="4"/>
    <x v="0"/>
    <x v="0"/>
    <x v="0"/>
    <x v="2"/>
    <x v="136"/>
    <x v="113"/>
    <n v="125000"/>
  </r>
  <r>
    <x v="1"/>
    <x v="0"/>
    <x v="4"/>
    <x v="0"/>
    <x v="0"/>
    <x v="0"/>
    <x v="2"/>
    <x v="136"/>
    <x v="28"/>
    <n v="255000"/>
  </r>
  <r>
    <x v="1"/>
    <x v="0"/>
    <x v="4"/>
    <x v="0"/>
    <x v="0"/>
    <x v="0"/>
    <x v="2"/>
    <x v="141"/>
    <x v="114"/>
    <m/>
  </r>
  <r>
    <x v="1"/>
    <x v="0"/>
    <x v="4"/>
    <x v="0"/>
    <x v="0"/>
    <x v="0"/>
    <x v="2"/>
    <x v="141"/>
    <x v="115"/>
    <m/>
  </r>
  <r>
    <x v="1"/>
    <x v="0"/>
    <x v="4"/>
    <x v="0"/>
    <x v="0"/>
    <x v="0"/>
    <x v="2"/>
    <x v="141"/>
    <x v="116"/>
    <m/>
  </r>
  <r>
    <x v="1"/>
    <x v="0"/>
    <x v="4"/>
    <x v="0"/>
    <x v="0"/>
    <x v="0"/>
    <x v="2"/>
    <x v="93"/>
    <x v="0"/>
    <m/>
  </r>
  <r>
    <x v="1"/>
    <x v="0"/>
    <x v="4"/>
    <x v="0"/>
    <x v="0"/>
    <x v="0"/>
    <x v="2"/>
    <x v="84"/>
    <x v="31"/>
    <n v="1083.8699999999999"/>
  </r>
  <r>
    <x v="1"/>
    <x v="0"/>
    <x v="4"/>
    <x v="0"/>
    <x v="0"/>
    <x v="0"/>
    <x v="2"/>
    <x v="84"/>
    <x v="5"/>
    <m/>
  </r>
  <r>
    <x v="1"/>
    <x v="0"/>
    <x v="4"/>
    <x v="0"/>
    <x v="0"/>
    <x v="0"/>
    <x v="2"/>
    <x v="84"/>
    <x v="54"/>
    <n v="2.92"/>
  </r>
  <r>
    <x v="1"/>
    <x v="0"/>
    <x v="4"/>
    <x v="0"/>
    <x v="0"/>
    <x v="0"/>
    <x v="2"/>
    <x v="84"/>
    <x v="75"/>
    <n v="1"/>
  </r>
  <r>
    <x v="1"/>
    <x v="0"/>
    <x v="4"/>
    <x v="0"/>
    <x v="0"/>
    <x v="0"/>
    <x v="2"/>
    <x v="84"/>
    <x v="26"/>
    <n v="250.12"/>
  </r>
  <r>
    <x v="1"/>
    <x v="0"/>
    <x v="4"/>
    <x v="0"/>
    <x v="0"/>
    <x v="0"/>
    <x v="2"/>
    <x v="84"/>
    <x v="123"/>
    <n v="249.71"/>
  </r>
  <r>
    <x v="1"/>
    <x v="0"/>
    <x v="4"/>
    <x v="0"/>
    <x v="0"/>
    <x v="0"/>
    <x v="2"/>
    <x v="84"/>
    <x v="89"/>
    <n v="87745.12"/>
  </r>
  <r>
    <x v="1"/>
    <x v="0"/>
    <x v="4"/>
    <x v="0"/>
    <x v="0"/>
    <x v="0"/>
    <x v="2"/>
    <x v="84"/>
    <x v="76"/>
    <n v="10.35"/>
  </r>
  <r>
    <x v="1"/>
    <x v="0"/>
    <x v="4"/>
    <x v="0"/>
    <x v="0"/>
    <x v="0"/>
    <x v="2"/>
    <x v="84"/>
    <x v="124"/>
    <m/>
  </r>
  <r>
    <x v="1"/>
    <x v="0"/>
    <x v="4"/>
    <x v="0"/>
    <x v="0"/>
    <x v="0"/>
    <x v="2"/>
    <x v="84"/>
    <x v="125"/>
    <m/>
  </r>
  <r>
    <x v="1"/>
    <x v="0"/>
    <x v="4"/>
    <x v="0"/>
    <x v="0"/>
    <x v="7"/>
    <x v="4"/>
    <x v="119"/>
    <x v="28"/>
    <n v="1533333"/>
  </r>
  <r>
    <x v="1"/>
    <x v="0"/>
    <x v="4"/>
    <x v="0"/>
    <x v="0"/>
    <x v="7"/>
    <x v="4"/>
    <x v="120"/>
    <x v="28"/>
    <n v="50000"/>
  </r>
  <r>
    <x v="1"/>
    <x v="0"/>
    <x v="4"/>
    <x v="0"/>
    <x v="0"/>
    <x v="7"/>
    <x v="4"/>
    <x v="121"/>
    <x v="28"/>
    <n v="211110"/>
  </r>
  <r>
    <x v="1"/>
    <x v="0"/>
    <x v="4"/>
    <x v="0"/>
    <x v="0"/>
    <x v="7"/>
    <x v="4"/>
    <x v="122"/>
    <x v="28"/>
    <n v="25333"/>
  </r>
  <r>
    <x v="1"/>
    <x v="0"/>
    <x v="4"/>
    <x v="0"/>
    <x v="0"/>
    <x v="7"/>
    <x v="4"/>
    <x v="123"/>
    <x v="28"/>
    <n v="211110"/>
  </r>
  <r>
    <x v="1"/>
    <x v="0"/>
    <x v="4"/>
    <x v="0"/>
    <x v="0"/>
    <x v="7"/>
    <x v="4"/>
    <x v="124"/>
    <x v="28"/>
    <n v="105556"/>
  </r>
  <r>
    <x v="1"/>
    <x v="0"/>
    <x v="4"/>
    <x v="0"/>
    <x v="0"/>
    <x v="7"/>
    <x v="4"/>
    <x v="135"/>
    <x v="0"/>
    <m/>
  </r>
  <r>
    <x v="1"/>
    <x v="0"/>
    <x v="4"/>
    <x v="0"/>
    <x v="0"/>
    <x v="7"/>
    <x v="4"/>
    <x v="125"/>
    <x v="28"/>
    <n v="1000000"/>
  </r>
  <r>
    <x v="1"/>
    <x v="0"/>
    <x v="4"/>
    <x v="0"/>
    <x v="0"/>
    <x v="7"/>
    <x v="4"/>
    <x v="144"/>
    <x v="28"/>
    <n v="1000000"/>
  </r>
  <r>
    <x v="1"/>
    <x v="0"/>
    <x v="4"/>
    <x v="0"/>
    <x v="0"/>
    <x v="7"/>
    <x v="4"/>
    <x v="126"/>
    <x v="0"/>
    <m/>
  </r>
  <r>
    <x v="1"/>
    <x v="0"/>
    <x v="4"/>
    <x v="0"/>
    <x v="0"/>
    <x v="7"/>
    <x v="4"/>
    <x v="127"/>
    <x v="5"/>
    <n v="15660"/>
  </r>
  <r>
    <x v="1"/>
    <x v="0"/>
    <x v="4"/>
    <x v="0"/>
    <x v="0"/>
    <x v="7"/>
    <x v="4"/>
    <x v="128"/>
    <x v="6"/>
    <n v="240000"/>
  </r>
  <r>
    <x v="1"/>
    <x v="0"/>
    <x v="4"/>
    <x v="0"/>
    <x v="0"/>
    <x v="7"/>
    <x v="4"/>
    <x v="129"/>
    <x v="77"/>
    <n v="120000"/>
  </r>
  <r>
    <x v="1"/>
    <x v="0"/>
    <x v="4"/>
    <x v="0"/>
    <x v="0"/>
    <x v="7"/>
    <x v="4"/>
    <x v="130"/>
    <x v="0"/>
    <m/>
  </r>
  <r>
    <x v="1"/>
    <x v="0"/>
    <x v="4"/>
    <x v="0"/>
    <x v="0"/>
    <x v="7"/>
    <x v="2"/>
    <x v="131"/>
    <x v="0"/>
    <m/>
  </r>
  <r>
    <x v="1"/>
    <x v="0"/>
    <x v="4"/>
    <x v="0"/>
    <x v="0"/>
    <x v="1"/>
    <x v="7"/>
    <x v="34"/>
    <x v="29"/>
    <n v="97338"/>
  </r>
  <r>
    <x v="1"/>
    <x v="0"/>
    <x v="4"/>
    <x v="0"/>
    <x v="0"/>
    <x v="1"/>
    <x v="7"/>
    <x v="20"/>
    <x v="30"/>
    <n v="544795"/>
  </r>
  <r>
    <x v="1"/>
    <x v="0"/>
    <x v="4"/>
    <x v="0"/>
    <x v="0"/>
    <x v="1"/>
    <x v="7"/>
    <x v="20"/>
    <x v="29"/>
    <n v="124756.91"/>
  </r>
  <r>
    <x v="1"/>
    <x v="0"/>
    <x v="4"/>
    <x v="0"/>
    <x v="0"/>
    <x v="1"/>
    <x v="7"/>
    <x v="101"/>
    <x v="31"/>
    <m/>
  </r>
  <r>
    <x v="1"/>
    <x v="0"/>
    <x v="4"/>
    <x v="0"/>
    <x v="0"/>
    <x v="1"/>
    <x v="7"/>
    <x v="55"/>
    <x v="22"/>
    <n v="71572.240000000005"/>
  </r>
  <r>
    <x v="1"/>
    <x v="0"/>
    <x v="4"/>
    <x v="0"/>
    <x v="0"/>
    <x v="1"/>
    <x v="7"/>
    <x v="55"/>
    <x v="90"/>
    <m/>
  </r>
  <r>
    <x v="1"/>
    <x v="0"/>
    <x v="4"/>
    <x v="0"/>
    <x v="0"/>
    <x v="1"/>
    <x v="8"/>
    <x v="22"/>
    <x v="29"/>
    <n v="335797.53"/>
  </r>
  <r>
    <x v="1"/>
    <x v="0"/>
    <x v="4"/>
    <x v="0"/>
    <x v="0"/>
    <x v="1"/>
    <x v="8"/>
    <x v="94"/>
    <x v="85"/>
    <m/>
  </r>
  <r>
    <x v="1"/>
    <x v="0"/>
    <x v="4"/>
    <x v="0"/>
    <x v="0"/>
    <x v="1"/>
    <x v="8"/>
    <x v="95"/>
    <x v="0"/>
    <m/>
  </r>
  <r>
    <x v="1"/>
    <x v="0"/>
    <x v="4"/>
    <x v="0"/>
    <x v="0"/>
    <x v="1"/>
    <x v="8"/>
    <x v="77"/>
    <x v="50"/>
    <m/>
  </r>
  <r>
    <x v="1"/>
    <x v="0"/>
    <x v="4"/>
    <x v="0"/>
    <x v="0"/>
    <x v="1"/>
    <x v="8"/>
    <x v="4"/>
    <x v="2"/>
    <m/>
  </r>
  <r>
    <x v="1"/>
    <x v="0"/>
    <x v="4"/>
    <x v="0"/>
    <x v="0"/>
    <x v="1"/>
    <x v="8"/>
    <x v="4"/>
    <x v="126"/>
    <m/>
  </r>
  <r>
    <x v="1"/>
    <x v="0"/>
    <x v="4"/>
    <x v="0"/>
    <x v="0"/>
    <x v="1"/>
    <x v="8"/>
    <x v="4"/>
    <x v="91"/>
    <m/>
  </r>
  <r>
    <x v="1"/>
    <x v="0"/>
    <x v="4"/>
    <x v="0"/>
    <x v="0"/>
    <x v="1"/>
    <x v="8"/>
    <x v="4"/>
    <x v="85"/>
    <n v="3000"/>
  </r>
  <r>
    <x v="1"/>
    <x v="0"/>
    <x v="4"/>
    <x v="0"/>
    <x v="0"/>
    <x v="1"/>
    <x v="8"/>
    <x v="4"/>
    <x v="17"/>
    <n v="3500"/>
  </r>
  <r>
    <x v="1"/>
    <x v="0"/>
    <x v="4"/>
    <x v="0"/>
    <x v="0"/>
    <x v="1"/>
    <x v="8"/>
    <x v="4"/>
    <x v="118"/>
    <m/>
  </r>
  <r>
    <x v="1"/>
    <x v="0"/>
    <x v="4"/>
    <x v="0"/>
    <x v="0"/>
    <x v="1"/>
    <x v="8"/>
    <x v="4"/>
    <x v="119"/>
    <m/>
  </r>
  <r>
    <x v="1"/>
    <x v="0"/>
    <x v="4"/>
    <x v="0"/>
    <x v="0"/>
    <x v="1"/>
    <x v="8"/>
    <x v="4"/>
    <x v="120"/>
    <m/>
  </r>
  <r>
    <x v="1"/>
    <x v="0"/>
    <x v="4"/>
    <x v="0"/>
    <x v="0"/>
    <x v="1"/>
    <x v="8"/>
    <x v="4"/>
    <x v="121"/>
    <m/>
  </r>
  <r>
    <x v="1"/>
    <x v="0"/>
    <x v="4"/>
    <x v="0"/>
    <x v="0"/>
    <x v="1"/>
    <x v="8"/>
    <x v="4"/>
    <x v="28"/>
    <m/>
  </r>
  <r>
    <x v="1"/>
    <x v="0"/>
    <x v="4"/>
    <x v="0"/>
    <x v="0"/>
    <x v="1"/>
    <x v="8"/>
    <x v="4"/>
    <x v="97"/>
    <m/>
  </r>
  <r>
    <x v="1"/>
    <x v="0"/>
    <x v="4"/>
    <x v="0"/>
    <x v="0"/>
    <x v="6"/>
    <x v="23"/>
    <x v="112"/>
    <x v="0"/>
    <m/>
  </r>
  <r>
    <x v="1"/>
    <x v="0"/>
    <x v="4"/>
    <x v="0"/>
    <x v="2"/>
    <x v="3"/>
    <x v="3"/>
    <x v="96"/>
    <x v="0"/>
    <m/>
  </r>
  <r>
    <x v="1"/>
    <x v="0"/>
    <x v="4"/>
    <x v="0"/>
    <x v="2"/>
    <x v="3"/>
    <x v="3"/>
    <x v="137"/>
    <x v="98"/>
    <m/>
  </r>
  <r>
    <x v="1"/>
    <x v="0"/>
    <x v="4"/>
    <x v="0"/>
    <x v="2"/>
    <x v="3"/>
    <x v="3"/>
    <x v="97"/>
    <x v="34"/>
    <n v="905424"/>
  </r>
  <r>
    <x v="1"/>
    <x v="0"/>
    <x v="4"/>
    <x v="0"/>
    <x v="2"/>
    <x v="3"/>
    <x v="3"/>
    <x v="97"/>
    <x v="35"/>
    <m/>
  </r>
  <r>
    <x v="1"/>
    <x v="0"/>
    <x v="4"/>
    <x v="0"/>
    <x v="2"/>
    <x v="3"/>
    <x v="3"/>
    <x v="97"/>
    <x v="36"/>
    <n v="1133806"/>
  </r>
  <r>
    <x v="1"/>
    <x v="0"/>
    <x v="4"/>
    <x v="0"/>
    <x v="2"/>
    <x v="3"/>
    <x v="3"/>
    <x v="97"/>
    <x v="0"/>
    <m/>
  </r>
  <r>
    <x v="1"/>
    <x v="0"/>
    <x v="4"/>
    <x v="0"/>
    <x v="2"/>
    <x v="3"/>
    <x v="3"/>
    <x v="97"/>
    <x v="0"/>
    <m/>
  </r>
  <r>
    <x v="1"/>
    <x v="0"/>
    <x v="4"/>
    <x v="0"/>
    <x v="2"/>
    <x v="3"/>
    <x v="3"/>
    <x v="97"/>
    <x v="0"/>
    <m/>
  </r>
  <r>
    <x v="1"/>
    <x v="0"/>
    <x v="4"/>
    <x v="0"/>
    <x v="2"/>
    <x v="3"/>
    <x v="3"/>
    <x v="97"/>
    <x v="0"/>
    <m/>
  </r>
  <r>
    <x v="1"/>
    <x v="0"/>
    <x v="4"/>
    <x v="0"/>
    <x v="2"/>
    <x v="3"/>
    <x v="3"/>
    <x v="98"/>
    <x v="0"/>
    <m/>
  </r>
  <r>
    <x v="1"/>
    <x v="0"/>
    <x v="4"/>
    <x v="0"/>
    <x v="2"/>
    <x v="3"/>
    <x v="3"/>
    <x v="99"/>
    <x v="37"/>
    <n v="10733459"/>
  </r>
  <r>
    <x v="1"/>
    <x v="0"/>
    <x v="4"/>
    <x v="0"/>
    <x v="2"/>
    <x v="3"/>
    <x v="3"/>
    <x v="99"/>
    <x v="38"/>
    <m/>
  </r>
  <r>
    <x v="1"/>
    <x v="0"/>
    <x v="4"/>
    <x v="0"/>
    <x v="2"/>
    <x v="3"/>
    <x v="3"/>
    <x v="99"/>
    <x v="39"/>
    <n v="2330075"/>
  </r>
  <r>
    <x v="1"/>
    <x v="0"/>
    <x v="4"/>
    <x v="0"/>
    <x v="2"/>
    <x v="3"/>
    <x v="3"/>
    <x v="99"/>
    <x v="69"/>
    <m/>
  </r>
  <r>
    <x v="1"/>
    <x v="0"/>
    <x v="4"/>
    <x v="0"/>
    <x v="2"/>
    <x v="3"/>
    <x v="3"/>
    <x v="99"/>
    <x v="70"/>
    <m/>
  </r>
  <r>
    <x v="1"/>
    <x v="0"/>
    <x v="4"/>
    <x v="0"/>
    <x v="2"/>
    <x v="3"/>
    <x v="3"/>
    <x v="99"/>
    <x v="129"/>
    <n v="1946488"/>
  </r>
  <r>
    <x v="1"/>
    <x v="0"/>
    <x v="4"/>
    <x v="0"/>
    <x v="2"/>
    <x v="3"/>
    <x v="3"/>
    <x v="99"/>
    <x v="41"/>
    <m/>
  </r>
  <r>
    <x v="1"/>
    <x v="0"/>
    <x v="4"/>
    <x v="0"/>
    <x v="2"/>
    <x v="3"/>
    <x v="26"/>
    <x v="137"/>
    <x v="0"/>
    <m/>
  </r>
  <r>
    <x v="1"/>
    <x v="0"/>
    <x v="4"/>
    <x v="0"/>
    <x v="2"/>
    <x v="3"/>
    <x v="20"/>
    <x v="49"/>
    <x v="40"/>
    <m/>
  </r>
  <r>
    <x v="1"/>
    <x v="0"/>
    <x v="4"/>
    <x v="0"/>
    <x v="2"/>
    <x v="3"/>
    <x v="20"/>
    <x v="49"/>
    <x v="41"/>
    <n v="1404730"/>
  </r>
  <r>
    <x v="1"/>
    <x v="0"/>
    <x v="4"/>
    <x v="0"/>
    <x v="2"/>
    <x v="3"/>
    <x v="20"/>
    <x v="49"/>
    <x v="42"/>
    <n v="260800"/>
  </r>
  <r>
    <x v="1"/>
    <x v="0"/>
    <x v="4"/>
    <x v="0"/>
    <x v="2"/>
    <x v="3"/>
    <x v="20"/>
    <x v="49"/>
    <x v="83"/>
    <m/>
  </r>
  <r>
    <x v="1"/>
    <x v="0"/>
    <x v="4"/>
    <x v="0"/>
    <x v="2"/>
    <x v="3"/>
    <x v="20"/>
    <x v="49"/>
    <x v="68"/>
    <m/>
  </r>
  <r>
    <x v="1"/>
    <x v="0"/>
    <x v="4"/>
    <x v="0"/>
    <x v="2"/>
    <x v="3"/>
    <x v="20"/>
    <x v="49"/>
    <x v="124"/>
    <n v="607301"/>
  </r>
  <r>
    <x v="1"/>
    <x v="0"/>
    <x v="4"/>
    <x v="0"/>
    <x v="2"/>
    <x v="3"/>
    <x v="20"/>
    <x v="111"/>
    <x v="42"/>
    <n v="45000"/>
  </r>
  <r>
    <x v="1"/>
    <x v="0"/>
    <x v="4"/>
    <x v="0"/>
    <x v="2"/>
    <x v="3"/>
    <x v="20"/>
    <x v="111"/>
    <x v="83"/>
    <m/>
  </r>
  <r>
    <x v="1"/>
    <x v="0"/>
    <x v="4"/>
    <x v="0"/>
    <x v="2"/>
    <x v="3"/>
    <x v="20"/>
    <x v="111"/>
    <x v="43"/>
    <m/>
  </r>
  <r>
    <x v="1"/>
    <x v="0"/>
    <x v="4"/>
    <x v="0"/>
    <x v="2"/>
    <x v="3"/>
    <x v="20"/>
    <x v="111"/>
    <x v="124"/>
    <n v="401702"/>
  </r>
  <r>
    <x v="1"/>
    <x v="0"/>
    <x v="4"/>
    <x v="0"/>
    <x v="2"/>
    <x v="3"/>
    <x v="21"/>
    <x v="50"/>
    <x v="0"/>
    <m/>
  </r>
  <r>
    <x v="1"/>
    <x v="0"/>
    <x v="4"/>
    <x v="0"/>
    <x v="2"/>
    <x v="3"/>
    <x v="21"/>
    <x v="132"/>
    <x v="44"/>
    <m/>
  </r>
  <r>
    <x v="2"/>
    <x v="0"/>
    <x v="4"/>
    <x v="0"/>
    <x v="1"/>
    <x v="2"/>
    <x v="24"/>
    <x v="63"/>
    <x v="1"/>
    <n v="57273018.759999998"/>
  </r>
  <r>
    <x v="2"/>
    <x v="0"/>
    <x v="4"/>
    <x v="0"/>
    <x v="1"/>
    <x v="5"/>
    <x v="11"/>
    <x v="64"/>
    <x v="0"/>
    <n v="0.59"/>
  </r>
  <r>
    <x v="2"/>
    <x v="0"/>
    <x v="4"/>
    <x v="0"/>
    <x v="1"/>
    <x v="5"/>
    <x v="14"/>
    <x v="66"/>
    <x v="0"/>
    <m/>
  </r>
  <r>
    <x v="2"/>
    <x v="0"/>
    <x v="4"/>
    <x v="0"/>
    <x v="1"/>
    <x v="5"/>
    <x v="15"/>
    <x v="69"/>
    <x v="0"/>
    <n v="23773.02"/>
  </r>
  <r>
    <x v="2"/>
    <x v="0"/>
    <x v="4"/>
    <x v="0"/>
    <x v="1"/>
    <x v="2"/>
    <x v="25"/>
    <x v="74"/>
    <x v="0"/>
    <m/>
  </r>
  <r>
    <x v="2"/>
    <x v="0"/>
    <x v="4"/>
    <x v="0"/>
    <x v="1"/>
    <x v="2"/>
    <x v="25"/>
    <x v="118"/>
    <x v="0"/>
    <m/>
  </r>
  <r>
    <x v="2"/>
    <x v="0"/>
    <x v="4"/>
    <x v="0"/>
    <x v="1"/>
    <x v="2"/>
    <x v="0"/>
    <x v="103"/>
    <x v="0"/>
    <m/>
  </r>
  <r>
    <x v="2"/>
    <x v="0"/>
    <x v="4"/>
    <x v="0"/>
    <x v="1"/>
    <x v="2"/>
    <x v="0"/>
    <x v="104"/>
    <x v="0"/>
    <n v="350000"/>
  </r>
  <r>
    <x v="2"/>
    <x v="0"/>
    <x v="4"/>
    <x v="0"/>
    <x v="1"/>
    <x v="2"/>
    <x v="0"/>
    <x v="145"/>
    <x v="0"/>
    <n v="-435451.95"/>
  </r>
  <r>
    <x v="2"/>
    <x v="0"/>
    <x v="4"/>
    <x v="0"/>
    <x v="0"/>
    <x v="0"/>
    <x v="4"/>
    <x v="6"/>
    <x v="2"/>
    <n v="5520000"/>
  </r>
  <r>
    <x v="2"/>
    <x v="0"/>
    <x v="4"/>
    <x v="0"/>
    <x v="0"/>
    <x v="0"/>
    <x v="4"/>
    <x v="6"/>
    <x v="3"/>
    <n v="1750000"/>
  </r>
  <r>
    <x v="2"/>
    <x v="0"/>
    <x v="4"/>
    <x v="0"/>
    <x v="0"/>
    <x v="0"/>
    <x v="4"/>
    <x v="7"/>
    <x v="2"/>
    <m/>
  </r>
  <r>
    <x v="2"/>
    <x v="0"/>
    <x v="4"/>
    <x v="0"/>
    <x v="0"/>
    <x v="0"/>
    <x v="4"/>
    <x v="7"/>
    <x v="3"/>
    <n v="117172"/>
  </r>
  <r>
    <x v="2"/>
    <x v="0"/>
    <x v="4"/>
    <x v="0"/>
    <x v="0"/>
    <x v="0"/>
    <x v="4"/>
    <x v="8"/>
    <x v="2"/>
    <n v="460000"/>
  </r>
  <r>
    <x v="2"/>
    <x v="0"/>
    <x v="4"/>
    <x v="0"/>
    <x v="0"/>
    <x v="0"/>
    <x v="4"/>
    <x v="8"/>
    <x v="3"/>
    <n v="155598"/>
  </r>
  <r>
    <x v="2"/>
    <x v="0"/>
    <x v="4"/>
    <x v="0"/>
    <x v="0"/>
    <x v="0"/>
    <x v="4"/>
    <x v="9"/>
    <x v="2"/>
    <n v="55200"/>
  </r>
  <r>
    <x v="2"/>
    <x v="0"/>
    <x v="4"/>
    <x v="0"/>
    <x v="0"/>
    <x v="0"/>
    <x v="4"/>
    <x v="9"/>
    <x v="3"/>
    <n v="18672"/>
  </r>
  <r>
    <x v="2"/>
    <x v="0"/>
    <x v="4"/>
    <x v="0"/>
    <x v="0"/>
    <x v="0"/>
    <x v="4"/>
    <x v="10"/>
    <x v="2"/>
    <n v="460000"/>
  </r>
  <r>
    <x v="2"/>
    <x v="0"/>
    <x v="4"/>
    <x v="0"/>
    <x v="0"/>
    <x v="0"/>
    <x v="4"/>
    <x v="10"/>
    <x v="3"/>
    <n v="155598"/>
  </r>
  <r>
    <x v="2"/>
    <x v="0"/>
    <x v="4"/>
    <x v="0"/>
    <x v="0"/>
    <x v="0"/>
    <x v="4"/>
    <x v="11"/>
    <x v="2"/>
    <n v="230000"/>
  </r>
  <r>
    <x v="2"/>
    <x v="0"/>
    <x v="4"/>
    <x v="0"/>
    <x v="0"/>
    <x v="0"/>
    <x v="4"/>
    <x v="11"/>
    <x v="3"/>
    <n v="72916"/>
  </r>
  <r>
    <x v="2"/>
    <x v="0"/>
    <x v="4"/>
    <x v="0"/>
    <x v="0"/>
    <x v="0"/>
    <x v="4"/>
    <x v="12"/>
    <x v="2"/>
    <n v="3680000"/>
  </r>
  <r>
    <x v="2"/>
    <x v="0"/>
    <x v="4"/>
    <x v="0"/>
    <x v="0"/>
    <x v="0"/>
    <x v="4"/>
    <x v="134"/>
    <x v="0"/>
    <m/>
  </r>
  <r>
    <x v="2"/>
    <x v="0"/>
    <x v="4"/>
    <x v="0"/>
    <x v="0"/>
    <x v="0"/>
    <x v="4"/>
    <x v="142"/>
    <x v="71"/>
    <m/>
  </r>
  <r>
    <x v="2"/>
    <x v="0"/>
    <x v="4"/>
    <x v="0"/>
    <x v="0"/>
    <x v="0"/>
    <x v="4"/>
    <x v="56"/>
    <x v="4"/>
    <m/>
  </r>
  <r>
    <x v="2"/>
    <x v="0"/>
    <x v="4"/>
    <x v="0"/>
    <x v="0"/>
    <x v="0"/>
    <x v="4"/>
    <x v="13"/>
    <x v="5"/>
    <n v="37949"/>
  </r>
  <r>
    <x v="2"/>
    <x v="0"/>
    <x v="4"/>
    <x v="0"/>
    <x v="0"/>
    <x v="0"/>
    <x v="4"/>
    <x v="146"/>
    <x v="130"/>
    <n v="18667"/>
  </r>
  <r>
    <x v="2"/>
    <x v="0"/>
    <x v="4"/>
    <x v="0"/>
    <x v="0"/>
    <x v="0"/>
    <x v="4"/>
    <x v="14"/>
    <x v="6"/>
    <n v="662400"/>
  </r>
  <r>
    <x v="2"/>
    <x v="0"/>
    <x v="4"/>
    <x v="0"/>
    <x v="0"/>
    <x v="0"/>
    <x v="4"/>
    <x v="14"/>
    <x v="7"/>
    <n v="210000"/>
  </r>
  <r>
    <x v="2"/>
    <x v="0"/>
    <x v="4"/>
    <x v="0"/>
    <x v="0"/>
    <x v="0"/>
    <x v="4"/>
    <x v="15"/>
    <x v="8"/>
    <n v="290800"/>
  </r>
  <r>
    <x v="2"/>
    <x v="0"/>
    <x v="4"/>
    <x v="0"/>
    <x v="0"/>
    <x v="0"/>
    <x v="4"/>
    <x v="113"/>
    <x v="0"/>
    <m/>
  </r>
  <r>
    <x v="2"/>
    <x v="0"/>
    <x v="4"/>
    <x v="0"/>
    <x v="0"/>
    <x v="0"/>
    <x v="9"/>
    <x v="114"/>
    <x v="9"/>
    <n v="600000"/>
  </r>
  <r>
    <x v="2"/>
    <x v="0"/>
    <x v="4"/>
    <x v="0"/>
    <x v="0"/>
    <x v="0"/>
    <x v="9"/>
    <x v="30"/>
    <x v="0"/>
    <m/>
  </r>
  <r>
    <x v="2"/>
    <x v="0"/>
    <x v="4"/>
    <x v="0"/>
    <x v="0"/>
    <x v="0"/>
    <x v="9"/>
    <x v="110"/>
    <x v="0"/>
    <m/>
  </r>
  <r>
    <x v="2"/>
    <x v="0"/>
    <x v="4"/>
    <x v="0"/>
    <x v="0"/>
    <x v="0"/>
    <x v="5"/>
    <x v="70"/>
    <x v="11"/>
    <n v="451"/>
  </r>
  <r>
    <x v="2"/>
    <x v="0"/>
    <x v="4"/>
    <x v="0"/>
    <x v="0"/>
    <x v="0"/>
    <x v="5"/>
    <x v="70"/>
    <x v="99"/>
    <m/>
  </r>
  <r>
    <x v="2"/>
    <x v="0"/>
    <x v="4"/>
    <x v="0"/>
    <x v="0"/>
    <x v="0"/>
    <x v="5"/>
    <x v="102"/>
    <x v="0"/>
    <m/>
  </r>
  <r>
    <x v="2"/>
    <x v="0"/>
    <x v="4"/>
    <x v="0"/>
    <x v="0"/>
    <x v="0"/>
    <x v="5"/>
    <x v="71"/>
    <x v="45"/>
    <n v="36500"/>
  </r>
  <r>
    <x v="2"/>
    <x v="0"/>
    <x v="4"/>
    <x v="0"/>
    <x v="0"/>
    <x v="0"/>
    <x v="5"/>
    <x v="78"/>
    <x v="0"/>
    <m/>
  </r>
  <r>
    <x v="2"/>
    <x v="0"/>
    <x v="4"/>
    <x v="0"/>
    <x v="0"/>
    <x v="0"/>
    <x v="6"/>
    <x v="17"/>
    <x v="12"/>
    <n v="800000"/>
  </r>
  <r>
    <x v="2"/>
    <x v="0"/>
    <x v="4"/>
    <x v="0"/>
    <x v="0"/>
    <x v="0"/>
    <x v="6"/>
    <x v="143"/>
    <x v="72"/>
    <m/>
  </r>
  <r>
    <x v="2"/>
    <x v="0"/>
    <x v="4"/>
    <x v="0"/>
    <x v="0"/>
    <x v="0"/>
    <x v="0"/>
    <x v="79"/>
    <x v="0"/>
    <m/>
  </r>
  <r>
    <x v="2"/>
    <x v="0"/>
    <x v="4"/>
    <x v="0"/>
    <x v="0"/>
    <x v="0"/>
    <x v="0"/>
    <x v="80"/>
    <x v="13"/>
    <n v="486925"/>
  </r>
  <r>
    <x v="2"/>
    <x v="0"/>
    <x v="4"/>
    <x v="0"/>
    <x v="0"/>
    <x v="0"/>
    <x v="0"/>
    <x v="80"/>
    <x v="14"/>
    <n v="303885"/>
  </r>
  <r>
    <x v="2"/>
    <x v="0"/>
    <x v="4"/>
    <x v="0"/>
    <x v="0"/>
    <x v="0"/>
    <x v="0"/>
    <x v="80"/>
    <x v="15"/>
    <n v="1000000"/>
  </r>
  <r>
    <x v="2"/>
    <x v="0"/>
    <x v="4"/>
    <x v="0"/>
    <x v="0"/>
    <x v="0"/>
    <x v="0"/>
    <x v="80"/>
    <x v="16"/>
    <n v="365608"/>
  </r>
  <r>
    <x v="2"/>
    <x v="0"/>
    <x v="4"/>
    <x v="0"/>
    <x v="0"/>
    <x v="0"/>
    <x v="0"/>
    <x v="80"/>
    <x v="21"/>
    <n v="415794"/>
  </r>
  <r>
    <x v="2"/>
    <x v="0"/>
    <x v="4"/>
    <x v="0"/>
    <x v="0"/>
    <x v="0"/>
    <x v="0"/>
    <x v="80"/>
    <x v="73"/>
    <m/>
  </r>
  <r>
    <x v="2"/>
    <x v="0"/>
    <x v="4"/>
    <x v="0"/>
    <x v="0"/>
    <x v="0"/>
    <x v="0"/>
    <x v="80"/>
    <x v="84"/>
    <m/>
  </r>
  <r>
    <x v="2"/>
    <x v="0"/>
    <x v="4"/>
    <x v="0"/>
    <x v="0"/>
    <x v="0"/>
    <x v="0"/>
    <x v="80"/>
    <x v="85"/>
    <n v="300000"/>
  </r>
  <r>
    <x v="2"/>
    <x v="0"/>
    <x v="4"/>
    <x v="0"/>
    <x v="0"/>
    <x v="0"/>
    <x v="0"/>
    <x v="80"/>
    <x v="86"/>
    <m/>
  </r>
  <r>
    <x v="2"/>
    <x v="0"/>
    <x v="4"/>
    <x v="0"/>
    <x v="0"/>
    <x v="0"/>
    <x v="0"/>
    <x v="84"/>
    <x v="20"/>
    <m/>
  </r>
  <r>
    <x v="2"/>
    <x v="0"/>
    <x v="4"/>
    <x v="0"/>
    <x v="0"/>
    <x v="0"/>
    <x v="0"/>
    <x v="107"/>
    <x v="17"/>
    <n v="450000"/>
  </r>
  <r>
    <x v="2"/>
    <x v="0"/>
    <x v="4"/>
    <x v="0"/>
    <x v="0"/>
    <x v="0"/>
    <x v="0"/>
    <x v="115"/>
    <x v="0"/>
    <m/>
  </r>
  <r>
    <x v="2"/>
    <x v="0"/>
    <x v="4"/>
    <x v="0"/>
    <x v="0"/>
    <x v="0"/>
    <x v="0"/>
    <x v="138"/>
    <x v="11"/>
    <n v="134058"/>
  </r>
  <r>
    <x v="2"/>
    <x v="0"/>
    <x v="4"/>
    <x v="0"/>
    <x v="0"/>
    <x v="0"/>
    <x v="0"/>
    <x v="108"/>
    <x v="0"/>
    <m/>
  </r>
  <r>
    <x v="2"/>
    <x v="0"/>
    <x v="4"/>
    <x v="0"/>
    <x v="0"/>
    <x v="0"/>
    <x v="0"/>
    <x v="109"/>
    <x v="0"/>
    <m/>
  </r>
  <r>
    <x v="2"/>
    <x v="0"/>
    <x v="4"/>
    <x v="0"/>
    <x v="0"/>
    <x v="0"/>
    <x v="0"/>
    <x v="116"/>
    <x v="0"/>
    <m/>
  </r>
  <r>
    <x v="2"/>
    <x v="0"/>
    <x v="4"/>
    <x v="0"/>
    <x v="0"/>
    <x v="0"/>
    <x v="0"/>
    <x v="79"/>
    <x v="40"/>
    <n v="110000"/>
  </r>
  <r>
    <x v="2"/>
    <x v="0"/>
    <x v="4"/>
    <x v="0"/>
    <x v="0"/>
    <x v="0"/>
    <x v="12"/>
    <x v="81"/>
    <x v="0"/>
    <m/>
  </r>
  <r>
    <x v="2"/>
    <x v="0"/>
    <x v="4"/>
    <x v="0"/>
    <x v="0"/>
    <x v="0"/>
    <x v="12"/>
    <x v="82"/>
    <x v="47"/>
    <m/>
  </r>
  <r>
    <x v="2"/>
    <x v="0"/>
    <x v="4"/>
    <x v="0"/>
    <x v="0"/>
    <x v="0"/>
    <x v="12"/>
    <x v="83"/>
    <x v="127"/>
    <m/>
  </r>
  <r>
    <x v="2"/>
    <x v="0"/>
    <x v="4"/>
    <x v="0"/>
    <x v="0"/>
    <x v="0"/>
    <x v="12"/>
    <x v="84"/>
    <x v="47"/>
    <m/>
  </r>
  <r>
    <x v="2"/>
    <x v="0"/>
    <x v="4"/>
    <x v="0"/>
    <x v="0"/>
    <x v="0"/>
    <x v="19"/>
    <x v="100"/>
    <x v="55"/>
    <m/>
  </r>
  <r>
    <x v="2"/>
    <x v="0"/>
    <x v="4"/>
    <x v="0"/>
    <x v="0"/>
    <x v="0"/>
    <x v="19"/>
    <x v="100"/>
    <x v="19"/>
    <m/>
  </r>
  <r>
    <x v="2"/>
    <x v="0"/>
    <x v="4"/>
    <x v="0"/>
    <x v="0"/>
    <x v="0"/>
    <x v="19"/>
    <x v="139"/>
    <x v="0"/>
    <m/>
  </r>
  <r>
    <x v="2"/>
    <x v="0"/>
    <x v="4"/>
    <x v="0"/>
    <x v="0"/>
    <x v="0"/>
    <x v="19"/>
    <x v="140"/>
    <x v="20"/>
    <m/>
  </r>
  <r>
    <x v="2"/>
    <x v="0"/>
    <x v="4"/>
    <x v="0"/>
    <x v="0"/>
    <x v="0"/>
    <x v="16"/>
    <x v="86"/>
    <x v="45"/>
    <n v="492000"/>
  </r>
  <r>
    <x v="2"/>
    <x v="0"/>
    <x v="4"/>
    <x v="0"/>
    <x v="0"/>
    <x v="0"/>
    <x v="16"/>
    <x v="117"/>
    <x v="56"/>
    <m/>
  </r>
  <r>
    <x v="2"/>
    <x v="0"/>
    <x v="4"/>
    <x v="0"/>
    <x v="0"/>
    <x v="0"/>
    <x v="16"/>
    <x v="117"/>
    <x v="57"/>
    <m/>
  </r>
  <r>
    <x v="2"/>
    <x v="0"/>
    <x v="4"/>
    <x v="0"/>
    <x v="0"/>
    <x v="0"/>
    <x v="22"/>
    <x v="105"/>
    <x v="46"/>
    <m/>
  </r>
  <r>
    <x v="2"/>
    <x v="0"/>
    <x v="4"/>
    <x v="0"/>
    <x v="0"/>
    <x v="0"/>
    <x v="2"/>
    <x v="87"/>
    <x v="21"/>
    <m/>
  </r>
  <r>
    <x v="2"/>
    <x v="0"/>
    <x v="4"/>
    <x v="0"/>
    <x v="0"/>
    <x v="0"/>
    <x v="2"/>
    <x v="87"/>
    <x v="87"/>
    <m/>
  </r>
  <r>
    <x v="2"/>
    <x v="0"/>
    <x v="4"/>
    <x v="0"/>
    <x v="0"/>
    <x v="0"/>
    <x v="2"/>
    <x v="87"/>
    <x v="14"/>
    <n v="159055"/>
  </r>
  <r>
    <x v="2"/>
    <x v="0"/>
    <x v="4"/>
    <x v="0"/>
    <x v="0"/>
    <x v="0"/>
    <x v="2"/>
    <x v="87"/>
    <x v="100"/>
    <m/>
  </r>
  <r>
    <x v="2"/>
    <x v="0"/>
    <x v="4"/>
    <x v="0"/>
    <x v="0"/>
    <x v="0"/>
    <x v="2"/>
    <x v="88"/>
    <x v="128"/>
    <m/>
  </r>
  <r>
    <x v="2"/>
    <x v="0"/>
    <x v="4"/>
    <x v="0"/>
    <x v="0"/>
    <x v="0"/>
    <x v="2"/>
    <x v="88"/>
    <x v="101"/>
    <m/>
  </r>
  <r>
    <x v="2"/>
    <x v="0"/>
    <x v="4"/>
    <x v="0"/>
    <x v="0"/>
    <x v="0"/>
    <x v="2"/>
    <x v="89"/>
    <x v="102"/>
    <m/>
  </r>
  <r>
    <x v="2"/>
    <x v="0"/>
    <x v="4"/>
    <x v="0"/>
    <x v="0"/>
    <x v="0"/>
    <x v="2"/>
    <x v="89"/>
    <x v="32"/>
    <m/>
  </r>
  <r>
    <x v="2"/>
    <x v="0"/>
    <x v="4"/>
    <x v="0"/>
    <x v="0"/>
    <x v="0"/>
    <x v="2"/>
    <x v="89"/>
    <x v="59"/>
    <m/>
  </r>
  <r>
    <x v="2"/>
    <x v="0"/>
    <x v="4"/>
    <x v="0"/>
    <x v="0"/>
    <x v="0"/>
    <x v="2"/>
    <x v="90"/>
    <x v="28"/>
    <m/>
  </r>
  <r>
    <x v="2"/>
    <x v="0"/>
    <x v="4"/>
    <x v="0"/>
    <x v="0"/>
    <x v="0"/>
    <x v="2"/>
    <x v="90"/>
    <x v="94"/>
    <n v="184110"/>
  </r>
  <r>
    <x v="2"/>
    <x v="0"/>
    <x v="4"/>
    <x v="0"/>
    <x v="0"/>
    <x v="0"/>
    <x v="2"/>
    <x v="90"/>
    <x v="106"/>
    <m/>
  </r>
  <r>
    <x v="2"/>
    <x v="0"/>
    <x v="4"/>
    <x v="0"/>
    <x v="0"/>
    <x v="0"/>
    <x v="2"/>
    <x v="90"/>
    <x v="107"/>
    <m/>
  </r>
  <r>
    <x v="2"/>
    <x v="0"/>
    <x v="4"/>
    <x v="0"/>
    <x v="0"/>
    <x v="0"/>
    <x v="2"/>
    <x v="90"/>
    <x v="108"/>
    <m/>
  </r>
  <r>
    <x v="2"/>
    <x v="0"/>
    <x v="4"/>
    <x v="0"/>
    <x v="0"/>
    <x v="0"/>
    <x v="2"/>
    <x v="90"/>
    <x v="109"/>
    <m/>
  </r>
  <r>
    <x v="2"/>
    <x v="0"/>
    <x v="4"/>
    <x v="0"/>
    <x v="0"/>
    <x v="0"/>
    <x v="2"/>
    <x v="91"/>
    <x v="28"/>
    <m/>
  </r>
  <r>
    <x v="2"/>
    <x v="0"/>
    <x v="4"/>
    <x v="0"/>
    <x v="0"/>
    <x v="0"/>
    <x v="2"/>
    <x v="91"/>
    <x v="99"/>
    <m/>
  </r>
  <r>
    <x v="2"/>
    <x v="0"/>
    <x v="4"/>
    <x v="0"/>
    <x v="0"/>
    <x v="0"/>
    <x v="2"/>
    <x v="91"/>
    <x v="110"/>
    <m/>
  </r>
  <r>
    <x v="2"/>
    <x v="0"/>
    <x v="4"/>
    <x v="0"/>
    <x v="0"/>
    <x v="0"/>
    <x v="2"/>
    <x v="91"/>
    <x v="111"/>
    <m/>
  </r>
  <r>
    <x v="2"/>
    <x v="0"/>
    <x v="4"/>
    <x v="0"/>
    <x v="0"/>
    <x v="0"/>
    <x v="2"/>
    <x v="92"/>
    <x v="112"/>
    <m/>
  </r>
  <r>
    <x v="2"/>
    <x v="0"/>
    <x v="4"/>
    <x v="0"/>
    <x v="0"/>
    <x v="0"/>
    <x v="2"/>
    <x v="136"/>
    <x v="113"/>
    <m/>
  </r>
  <r>
    <x v="2"/>
    <x v="0"/>
    <x v="4"/>
    <x v="0"/>
    <x v="0"/>
    <x v="0"/>
    <x v="2"/>
    <x v="136"/>
    <x v="28"/>
    <m/>
  </r>
  <r>
    <x v="2"/>
    <x v="0"/>
    <x v="4"/>
    <x v="0"/>
    <x v="0"/>
    <x v="0"/>
    <x v="2"/>
    <x v="141"/>
    <x v="114"/>
    <m/>
  </r>
  <r>
    <x v="2"/>
    <x v="0"/>
    <x v="4"/>
    <x v="0"/>
    <x v="0"/>
    <x v="0"/>
    <x v="2"/>
    <x v="141"/>
    <x v="115"/>
    <m/>
  </r>
  <r>
    <x v="2"/>
    <x v="0"/>
    <x v="4"/>
    <x v="0"/>
    <x v="0"/>
    <x v="0"/>
    <x v="2"/>
    <x v="141"/>
    <x v="116"/>
    <m/>
  </r>
  <r>
    <x v="2"/>
    <x v="0"/>
    <x v="4"/>
    <x v="0"/>
    <x v="0"/>
    <x v="0"/>
    <x v="2"/>
    <x v="93"/>
    <x v="0"/>
    <m/>
  </r>
  <r>
    <x v="2"/>
    <x v="0"/>
    <x v="4"/>
    <x v="0"/>
    <x v="0"/>
    <x v="0"/>
    <x v="2"/>
    <x v="84"/>
    <x v="31"/>
    <m/>
  </r>
  <r>
    <x v="2"/>
    <x v="0"/>
    <x v="4"/>
    <x v="0"/>
    <x v="0"/>
    <x v="0"/>
    <x v="2"/>
    <x v="84"/>
    <x v="5"/>
    <m/>
  </r>
  <r>
    <x v="2"/>
    <x v="0"/>
    <x v="4"/>
    <x v="0"/>
    <x v="0"/>
    <x v="0"/>
    <x v="2"/>
    <x v="84"/>
    <x v="48"/>
    <n v="0.04"/>
  </r>
  <r>
    <x v="2"/>
    <x v="0"/>
    <x v="4"/>
    <x v="0"/>
    <x v="0"/>
    <x v="0"/>
    <x v="2"/>
    <x v="84"/>
    <x v="26"/>
    <n v="249.88"/>
  </r>
  <r>
    <x v="2"/>
    <x v="0"/>
    <x v="4"/>
    <x v="0"/>
    <x v="0"/>
    <x v="0"/>
    <x v="2"/>
    <x v="84"/>
    <x v="62"/>
    <n v="250.65"/>
  </r>
  <r>
    <x v="2"/>
    <x v="0"/>
    <x v="4"/>
    <x v="0"/>
    <x v="0"/>
    <x v="0"/>
    <x v="2"/>
    <x v="84"/>
    <x v="131"/>
    <n v="0.51"/>
  </r>
  <r>
    <x v="2"/>
    <x v="0"/>
    <x v="4"/>
    <x v="0"/>
    <x v="0"/>
    <x v="0"/>
    <x v="2"/>
    <x v="84"/>
    <x v="54"/>
    <n v="0.79"/>
  </r>
  <r>
    <x v="2"/>
    <x v="0"/>
    <x v="4"/>
    <x v="0"/>
    <x v="0"/>
    <x v="0"/>
    <x v="2"/>
    <x v="84"/>
    <x v="5"/>
    <n v="5400"/>
  </r>
  <r>
    <x v="2"/>
    <x v="0"/>
    <x v="4"/>
    <x v="0"/>
    <x v="0"/>
    <x v="0"/>
    <x v="2"/>
    <x v="84"/>
    <x v="31"/>
    <n v="6039.63"/>
  </r>
  <r>
    <x v="2"/>
    <x v="0"/>
    <x v="4"/>
    <x v="0"/>
    <x v="0"/>
    <x v="0"/>
    <x v="2"/>
    <x v="84"/>
    <x v="132"/>
    <n v="0.52"/>
  </r>
  <r>
    <x v="2"/>
    <x v="0"/>
    <x v="4"/>
    <x v="0"/>
    <x v="0"/>
    <x v="7"/>
    <x v="4"/>
    <x v="119"/>
    <x v="28"/>
    <n v="2000000"/>
  </r>
  <r>
    <x v="2"/>
    <x v="0"/>
    <x v="4"/>
    <x v="0"/>
    <x v="0"/>
    <x v="7"/>
    <x v="4"/>
    <x v="120"/>
    <x v="28"/>
    <m/>
  </r>
  <r>
    <x v="2"/>
    <x v="0"/>
    <x v="4"/>
    <x v="0"/>
    <x v="0"/>
    <x v="7"/>
    <x v="4"/>
    <x v="121"/>
    <x v="28"/>
    <n v="250000"/>
  </r>
  <r>
    <x v="2"/>
    <x v="0"/>
    <x v="4"/>
    <x v="0"/>
    <x v="0"/>
    <x v="7"/>
    <x v="4"/>
    <x v="122"/>
    <x v="28"/>
    <n v="30000"/>
  </r>
  <r>
    <x v="2"/>
    <x v="0"/>
    <x v="4"/>
    <x v="0"/>
    <x v="0"/>
    <x v="7"/>
    <x v="4"/>
    <x v="123"/>
    <x v="28"/>
    <n v="250000"/>
  </r>
  <r>
    <x v="2"/>
    <x v="0"/>
    <x v="4"/>
    <x v="0"/>
    <x v="0"/>
    <x v="7"/>
    <x v="4"/>
    <x v="124"/>
    <x v="28"/>
    <n v="125000"/>
  </r>
  <r>
    <x v="2"/>
    <x v="0"/>
    <x v="4"/>
    <x v="0"/>
    <x v="0"/>
    <x v="7"/>
    <x v="4"/>
    <x v="135"/>
    <x v="0"/>
    <m/>
  </r>
  <r>
    <x v="2"/>
    <x v="0"/>
    <x v="4"/>
    <x v="0"/>
    <x v="0"/>
    <x v="7"/>
    <x v="4"/>
    <x v="125"/>
    <x v="28"/>
    <n v="1000000"/>
  </r>
  <r>
    <x v="2"/>
    <x v="0"/>
    <x v="4"/>
    <x v="0"/>
    <x v="0"/>
    <x v="7"/>
    <x v="4"/>
    <x v="144"/>
    <x v="28"/>
    <n v="1000000"/>
  </r>
  <r>
    <x v="2"/>
    <x v="0"/>
    <x v="4"/>
    <x v="0"/>
    <x v="0"/>
    <x v="7"/>
    <x v="4"/>
    <x v="126"/>
    <x v="0"/>
    <m/>
  </r>
  <r>
    <x v="2"/>
    <x v="0"/>
    <x v="4"/>
    <x v="0"/>
    <x v="0"/>
    <x v="7"/>
    <x v="4"/>
    <x v="127"/>
    <x v="5"/>
    <n v="15660"/>
  </r>
  <r>
    <x v="2"/>
    <x v="0"/>
    <x v="4"/>
    <x v="0"/>
    <x v="0"/>
    <x v="7"/>
    <x v="4"/>
    <x v="128"/>
    <x v="6"/>
    <n v="394500"/>
  </r>
  <r>
    <x v="2"/>
    <x v="0"/>
    <x v="4"/>
    <x v="0"/>
    <x v="0"/>
    <x v="7"/>
    <x v="4"/>
    <x v="129"/>
    <x v="77"/>
    <n v="120000"/>
  </r>
  <r>
    <x v="2"/>
    <x v="0"/>
    <x v="4"/>
    <x v="0"/>
    <x v="0"/>
    <x v="7"/>
    <x v="4"/>
    <x v="130"/>
    <x v="0"/>
    <m/>
  </r>
  <r>
    <x v="2"/>
    <x v="0"/>
    <x v="4"/>
    <x v="0"/>
    <x v="0"/>
    <x v="7"/>
    <x v="2"/>
    <x v="131"/>
    <x v="0"/>
    <m/>
  </r>
  <r>
    <x v="2"/>
    <x v="0"/>
    <x v="4"/>
    <x v="0"/>
    <x v="0"/>
    <x v="1"/>
    <x v="7"/>
    <x v="34"/>
    <x v="29"/>
    <n v="84190"/>
  </r>
  <r>
    <x v="2"/>
    <x v="0"/>
    <x v="4"/>
    <x v="0"/>
    <x v="0"/>
    <x v="1"/>
    <x v="7"/>
    <x v="20"/>
    <x v="30"/>
    <n v="574728"/>
  </r>
  <r>
    <x v="2"/>
    <x v="0"/>
    <x v="4"/>
    <x v="0"/>
    <x v="0"/>
    <x v="1"/>
    <x v="7"/>
    <x v="20"/>
    <x v="29"/>
    <n v="112183.5"/>
  </r>
  <r>
    <x v="2"/>
    <x v="0"/>
    <x v="4"/>
    <x v="0"/>
    <x v="0"/>
    <x v="1"/>
    <x v="7"/>
    <x v="101"/>
    <x v="31"/>
    <m/>
  </r>
  <r>
    <x v="2"/>
    <x v="0"/>
    <x v="4"/>
    <x v="0"/>
    <x v="0"/>
    <x v="1"/>
    <x v="7"/>
    <x v="55"/>
    <x v="22"/>
    <m/>
  </r>
  <r>
    <x v="2"/>
    <x v="0"/>
    <x v="4"/>
    <x v="0"/>
    <x v="0"/>
    <x v="1"/>
    <x v="7"/>
    <x v="55"/>
    <x v="90"/>
    <m/>
  </r>
  <r>
    <x v="2"/>
    <x v="0"/>
    <x v="4"/>
    <x v="0"/>
    <x v="0"/>
    <x v="1"/>
    <x v="8"/>
    <x v="22"/>
    <x v="29"/>
    <n v="252447.74"/>
  </r>
  <r>
    <x v="2"/>
    <x v="0"/>
    <x v="4"/>
    <x v="0"/>
    <x v="0"/>
    <x v="1"/>
    <x v="8"/>
    <x v="94"/>
    <x v="85"/>
    <m/>
  </r>
  <r>
    <x v="2"/>
    <x v="0"/>
    <x v="4"/>
    <x v="0"/>
    <x v="0"/>
    <x v="1"/>
    <x v="8"/>
    <x v="95"/>
    <x v="0"/>
    <m/>
  </r>
  <r>
    <x v="2"/>
    <x v="0"/>
    <x v="4"/>
    <x v="0"/>
    <x v="0"/>
    <x v="1"/>
    <x v="8"/>
    <x v="77"/>
    <x v="50"/>
    <m/>
  </r>
  <r>
    <x v="2"/>
    <x v="0"/>
    <x v="4"/>
    <x v="0"/>
    <x v="0"/>
    <x v="1"/>
    <x v="8"/>
    <x v="4"/>
    <x v="85"/>
    <n v="7500"/>
  </r>
  <r>
    <x v="2"/>
    <x v="0"/>
    <x v="4"/>
    <x v="0"/>
    <x v="0"/>
    <x v="1"/>
    <x v="8"/>
    <x v="4"/>
    <x v="126"/>
    <m/>
  </r>
  <r>
    <x v="2"/>
    <x v="0"/>
    <x v="4"/>
    <x v="0"/>
    <x v="0"/>
    <x v="1"/>
    <x v="8"/>
    <x v="4"/>
    <x v="91"/>
    <m/>
  </r>
  <r>
    <x v="2"/>
    <x v="0"/>
    <x v="4"/>
    <x v="0"/>
    <x v="0"/>
    <x v="1"/>
    <x v="8"/>
    <x v="4"/>
    <x v="85"/>
    <m/>
  </r>
  <r>
    <x v="2"/>
    <x v="0"/>
    <x v="4"/>
    <x v="0"/>
    <x v="0"/>
    <x v="1"/>
    <x v="8"/>
    <x v="4"/>
    <x v="17"/>
    <m/>
  </r>
  <r>
    <x v="2"/>
    <x v="0"/>
    <x v="4"/>
    <x v="0"/>
    <x v="0"/>
    <x v="1"/>
    <x v="8"/>
    <x v="4"/>
    <x v="118"/>
    <m/>
  </r>
  <r>
    <x v="2"/>
    <x v="0"/>
    <x v="4"/>
    <x v="0"/>
    <x v="0"/>
    <x v="1"/>
    <x v="8"/>
    <x v="4"/>
    <x v="119"/>
    <m/>
  </r>
  <r>
    <x v="2"/>
    <x v="0"/>
    <x v="4"/>
    <x v="0"/>
    <x v="0"/>
    <x v="1"/>
    <x v="8"/>
    <x v="4"/>
    <x v="120"/>
    <m/>
  </r>
  <r>
    <x v="2"/>
    <x v="0"/>
    <x v="4"/>
    <x v="0"/>
    <x v="0"/>
    <x v="1"/>
    <x v="8"/>
    <x v="4"/>
    <x v="121"/>
    <m/>
  </r>
  <r>
    <x v="2"/>
    <x v="0"/>
    <x v="4"/>
    <x v="0"/>
    <x v="0"/>
    <x v="1"/>
    <x v="8"/>
    <x v="4"/>
    <x v="28"/>
    <m/>
  </r>
  <r>
    <x v="2"/>
    <x v="0"/>
    <x v="4"/>
    <x v="0"/>
    <x v="0"/>
    <x v="1"/>
    <x v="8"/>
    <x v="4"/>
    <x v="97"/>
    <m/>
  </r>
  <r>
    <x v="2"/>
    <x v="0"/>
    <x v="4"/>
    <x v="0"/>
    <x v="0"/>
    <x v="6"/>
    <x v="23"/>
    <x v="112"/>
    <x v="0"/>
    <m/>
  </r>
  <r>
    <x v="2"/>
    <x v="0"/>
    <x v="4"/>
    <x v="0"/>
    <x v="2"/>
    <x v="3"/>
    <x v="3"/>
    <x v="96"/>
    <x v="0"/>
    <m/>
  </r>
  <r>
    <x v="2"/>
    <x v="0"/>
    <x v="4"/>
    <x v="0"/>
    <x v="2"/>
    <x v="3"/>
    <x v="3"/>
    <x v="137"/>
    <x v="98"/>
    <m/>
  </r>
  <r>
    <x v="2"/>
    <x v="0"/>
    <x v="4"/>
    <x v="0"/>
    <x v="2"/>
    <x v="3"/>
    <x v="3"/>
    <x v="97"/>
    <x v="34"/>
    <n v="288960"/>
  </r>
  <r>
    <x v="2"/>
    <x v="0"/>
    <x v="4"/>
    <x v="0"/>
    <x v="2"/>
    <x v="3"/>
    <x v="3"/>
    <x v="97"/>
    <x v="35"/>
    <n v="510000"/>
  </r>
  <r>
    <x v="2"/>
    <x v="0"/>
    <x v="4"/>
    <x v="0"/>
    <x v="2"/>
    <x v="3"/>
    <x v="3"/>
    <x v="97"/>
    <x v="36"/>
    <n v="1903881"/>
  </r>
  <r>
    <x v="2"/>
    <x v="0"/>
    <x v="4"/>
    <x v="0"/>
    <x v="2"/>
    <x v="3"/>
    <x v="3"/>
    <x v="97"/>
    <x v="0"/>
    <m/>
  </r>
  <r>
    <x v="2"/>
    <x v="0"/>
    <x v="4"/>
    <x v="0"/>
    <x v="2"/>
    <x v="3"/>
    <x v="3"/>
    <x v="97"/>
    <x v="0"/>
    <m/>
  </r>
  <r>
    <x v="2"/>
    <x v="0"/>
    <x v="4"/>
    <x v="0"/>
    <x v="2"/>
    <x v="3"/>
    <x v="3"/>
    <x v="97"/>
    <x v="0"/>
    <m/>
  </r>
  <r>
    <x v="2"/>
    <x v="0"/>
    <x v="4"/>
    <x v="0"/>
    <x v="2"/>
    <x v="3"/>
    <x v="3"/>
    <x v="97"/>
    <x v="0"/>
    <m/>
  </r>
  <r>
    <x v="2"/>
    <x v="0"/>
    <x v="4"/>
    <x v="0"/>
    <x v="2"/>
    <x v="3"/>
    <x v="3"/>
    <x v="98"/>
    <x v="0"/>
    <m/>
  </r>
  <r>
    <x v="2"/>
    <x v="0"/>
    <x v="4"/>
    <x v="0"/>
    <x v="2"/>
    <x v="3"/>
    <x v="3"/>
    <x v="99"/>
    <x v="37"/>
    <n v="9642643"/>
  </r>
  <r>
    <x v="2"/>
    <x v="0"/>
    <x v="4"/>
    <x v="0"/>
    <x v="2"/>
    <x v="3"/>
    <x v="3"/>
    <x v="99"/>
    <x v="38"/>
    <m/>
  </r>
  <r>
    <x v="2"/>
    <x v="0"/>
    <x v="4"/>
    <x v="0"/>
    <x v="2"/>
    <x v="3"/>
    <x v="3"/>
    <x v="99"/>
    <x v="39"/>
    <n v="3640000"/>
  </r>
  <r>
    <x v="2"/>
    <x v="0"/>
    <x v="4"/>
    <x v="0"/>
    <x v="2"/>
    <x v="3"/>
    <x v="3"/>
    <x v="99"/>
    <x v="69"/>
    <m/>
  </r>
  <r>
    <x v="2"/>
    <x v="0"/>
    <x v="4"/>
    <x v="0"/>
    <x v="2"/>
    <x v="3"/>
    <x v="3"/>
    <x v="99"/>
    <x v="70"/>
    <n v="1158000"/>
  </r>
  <r>
    <x v="2"/>
    <x v="0"/>
    <x v="4"/>
    <x v="0"/>
    <x v="2"/>
    <x v="3"/>
    <x v="3"/>
    <x v="99"/>
    <x v="129"/>
    <m/>
  </r>
  <r>
    <x v="2"/>
    <x v="0"/>
    <x v="4"/>
    <x v="0"/>
    <x v="2"/>
    <x v="3"/>
    <x v="3"/>
    <x v="99"/>
    <x v="41"/>
    <m/>
  </r>
  <r>
    <x v="2"/>
    <x v="0"/>
    <x v="4"/>
    <x v="0"/>
    <x v="2"/>
    <x v="3"/>
    <x v="26"/>
    <x v="137"/>
    <x v="0"/>
    <m/>
  </r>
  <r>
    <x v="2"/>
    <x v="0"/>
    <x v="4"/>
    <x v="0"/>
    <x v="2"/>
    <x v="3"/>
    <x v="20"/>
    <x v="49"/>
    <x v="40"/>
    <m/>
  </r>
  <r>
    <x v="2"/>
    <x v="0"/>
    <x v="4"/>
    <x v="0"/>
    <x v="2"/>
    <x v="3"/>
    <x v="20"/>
    <x v="49"/>
    <x v="41"/>
    <n v="1543150"/>
  </r>
  <r>
    <x v="2"/>
    <x v="0"/>
    <x v="4"/>
    <x v="0"/>
    <x v="2"/>
    <x v="3"/>
    <x v="20"/>
    <x v="49"/>
    <x v="42"/>
    <n v="132400"/>
  </r>
  <r>
    <x v="2"/>
    <x v="0"/>
    <x v="4"/>
    <x v="0"/>
    <x v="2"/>
    <x v="3"/>
    <x v="20"/>
    <x v="49"/>
    <x v="83"/>
    <m/>
  </r>
  <r>
    <x v="2"/>
    <x v="0"/>
    <x v="4"/>
    <x v="0"/>
    <x v="2"/>
    <x v="3"/>
    <x v="20"/>
    <x v="49"/>
    <x v="68"/>
    <n v="240000"/>
  </r>
  <r>
    <x v="2"/>
    <x v="0"/>
    <x v="4"/>
    <x v="0"/>
    <x v="2"/>
    <x v="3"/>
    <x v="20"/>
    <x v="49"/>
    <x v="124"/>
    <n v="614500"/>
  </r>
  <r>
    <x v="2"/>
    <x v="0"/>
    <x v="4"/>
    <x v="0"/>
    <x v="2"/>
    <x v="3"/>
    <x v="20"/>
    <x v="111"/>
    <x v="42"/>
    <n v="45000"/>
  </r>
  <r>
    <x v="2"/>
    <x v="0"/>
    <x v="4"/>
    <x v="0"/>
    <x v="2"/>
    <x v="3"/>
    <x v="20"/>
    <x v="111"/>
    <x v="83"/>
    <m/>
  </r>
  <r>
    <x v="2"/>
    <x v="0"/>
    <x v="4"/>
    <x v="0"/>
    <x v="2"/>
    <x v="3"/>
    <x v="20"/>
    <x v="111"/>
    <x v="43"/>
    <m/>
  </r>
  <r>
    <x v="2"/>
    <x v="0"/>
    <x v="4"/>
    <x v="0"/>
    <x v="2"/>
    <x v="3"/>
    <x v="20"/>
    <x v="111"/>
    <x v="124"/>
    <n v="437800"/>
  </r>
  <r>
    <x v="2"/>
    <x v="0"/>
    <x v="4"/>
    <x v="0"/>
    <x v="2"/>
    <x v="3"/>
    <x v="21"/>
    <x v="50"/>
    <x v="0"/>
    <m/>
  </r>
  <r>
    <x v="2"/>
    <x v="0"/>
    <x v="4"/>
    <x v="0"/>
    <x v="2"/>
    <x v="3"/>
    <x v="21"/>
    <x v="132"/>
    <x v="44"/>
    <m/>
  </r>
  <r>
    <x v="3"/>
    <x v="0"/>
    <x v="4"/>
    <x v="0"/>
    <x v="1"/>
    <x v="2"/>
    <x v="24"/>
    <x v="63"/>
    <x v="1"/>
    <n v="67711156.870000005"/>
  </r>
  <r>
    <x v="3"/>
    <x v="0"/>
    <x v="4"/>
    <x v="0"/>
    <x v="1"/>
    <x v="5"/>
    <x v="11"/>
    <x v="64"/>
    <x v="0"/>
    <n v="40.869999999999997"/>
  </r>
  <r>
    <x v="3"/>
    <x v="0"/>
    <x v="4"/>
    <x v="0"/>
    <x v="1"/>
    <x v="5"/>
    <x v="14"/>
    <x v="66"/>
    <x v="0"/>
    <m/>
  </r>
  <r>
    <x v="3"/>
    <x v="0"/>
    <x v="4"/>
    <x v="0"/>
    <x v="1"/>
    <x v="5"/>
    <x v="15"/>
    <x v="69"/>
    <x v="0"/>
    <n v="0.47"/>
  </r>
  <r>
    <x v="3"/>
    <x v="0"/>
    <x v="4"/>
    <x v="0"/>
    <x v="1"/>
    <x v="2"/>
    <x v="25"/>
    <x v="74"/>
    <x v="0"/>
    <n v="-62184.87"/>
  </r>
  <r>
    <x v="3"/>
    <x v="0"/>
    <x v="4"/>
    <x v="0"/>
    <x v="1"/>
    <x v="2"/>
    <x v="25"/>
    <x v="118"/>
    <x v="0"/>
    <m/>
  </r>
  <r>
    <x v="3"/>
    <x v="0"/>
    <x v="4"/>
    <x v="0"/>
    <x v="1"/>
    <x v="2"/>
    <x v="0"/>
    <x v="103"/>
    <x v="0"/>
    <m/>
  </r>
  <r>
    <x v="3"/>
    <x v="0"/>
    <x v="4"/>
    <x v="0"/>
    <x v="1"/>
    <x v="2"/>
    <x v="0"/>
    <x v="104"/>
    <x v="0"/>
    <n v="335000"/>
  </r>
  <r>
    <x v="3"/>
    <x v="0"/>
    <x v="4"/>
    <x v="0"/>
    <x v="1"/>
    <x v="2"/>
    <x v="0"/>
    <x v="145"/>
    <x v="0"/>
    <n v="-400082.36"/>
  </r>
  <r>
    <x v="3"/>
    <x v="0"/>
    <x v="4"/>
    <x v="0"/>
    <x v="0"/>
    <x v="0"/>
    <x v="4"/>
    <x v="6"/>
    <x v="2"/>
    <n v="5520000"/>
  </r>
  <r>
    <x v="3"/>
    <x v="0"/>
    <x v="4"/>
    <x v="0"/>
    <x v="0"/>
    <x v="0"/>
    <x v="4"/>
    <x v="6"/>
    <x v="3"/>
    <n v="1108333"/>
  </r>
  <r>
    <x v="3"/>
    <x v="0"/>
    <x v="4"/>
    <x v="0"/>
    <x v="0"/>
    <x v="0"/>
    <x v="4"/>
    <x v="7"/>
    <x v="2"/>
    <m/>
  </r>
  <r>
    <x v="3"/>
    <x v="0"/>
    <x v="4"/>
    <x v="0"/>
    <x v="0"/>
    <x v="0"/>
    <x v="4"/>
    <x v="7"/>
    <x v="3"/>
    <n v="74209"/>
  </r>
  <r>
    <x v="3"/>
    <x v="0"/>
    <x v="4"/>
    <x v="0"/>
    <x v="0"/>
    <x v="0"/>
    <x v="4"/>
    <x v="8"/>
    <x v="2"/>
    <n v="460000"/>
  </r>
  <r>
    <x v="3"/>
    <x v="0"/>
    <x v="4"/>
    <x v="0"/>
    <x v="0"/>
    <x v="0"/>
    <x v="4"/>
    <x v="8"/>
    <x v="3"/>
    <n v="152017"/>
  </r>
  <r>
    <x v="3"/>
    <x v="0"/>
    <x v="4"/>
    <x v="0"/>
    <x v="0"/>
    <x v="0"/>
    <x v="4"/>
    <x v="9"/>
    <x v="2"/>
    <n v="55200"/>
  </r>
  <r>
    <x v="3"/>
    <x v="0"/>
    <x v="4"/>
    <x v="0"/>
    <x v="0"/>
    <x v="0"/>
    <x v="4"/>
    <x v="9"/>
    <x v="3"/>
    <n v="18242"/>
  </r>
  <r>
    <x v="3"/>
    <x v="0"/>
    <x v="4"/>
    <x v="0"/>
    <x v="0"/>
    <x v="0"/>
    <x v="4"/>
    <x v="10"/>
    <x v="2"/>
    <n v="460000"/>
  </r>
  <r>
    <x v="3"/>
    <x v="0"/>
    <x v="4"/>
    <x v="0"/>
    <x v="0"/>
    <x v="0"/>
    <x v="4"/>
    <x v="10"/>
    <x v="3"/>
    <n v="152017"/>
  </r>
  <r>
    <x v="3"/>
    <x v="0"/>
    <x v="4"/>
    <x v="0"/>
    <x v="0"/>
    <x v="0"/>
    <x v="4"/>
    <x v="11"/>
    <x v="2"/>
    <n v="230000"/>
  </r>
  <r>
    <x v="3"/>
    <x v="0"/>
    <x v="4"/>
    <x v="0"/>
    <x v="0"/>
    <x v="0"/>
    <x v="4"/>
    <x v="11"/>
    <x v="3"/>
    <n v="72916"/>
  </r>
  <r>
    <x v="3"/>
    <x v="0"/>
    <x v="4"/>
    <x v="0"/>
    <x v="0"/>
    <x v="0"/>
    <x v="4"/>
    <x v="12"/>
    <x v="2"/>
    <n v="3680000"/>
  </r>
  <r>
    <x v="3"/>
    <x v="0"/>
    <x v="4"/>
    <x v="0"/>
    <x v="0"/>
    <x v="0"/>
    <x v="4"/>
    <x v="134"/>
    <x v="0"/>
    <m/>
  </r>
  <r>
    <x v="3"/>
    <x v="0"/>
    <x v="4"/>
    <x v="0"/>
    <x v="0"/>
    <x v="0"/>
    <x v="4"/>
    <x v="142"/>
    <x v="71"/>
    <m/>
  </r>
  <r>
    <x v="3"/>
    <x v="0"/>
    <x v="4"/>
    <x v="0"/>
    <x v="0"/>
    <x v="0"/>
    <x v="4"/>
    <x v="56"/>
    <x v="4"/>
    <m/>
  </r>
  <r>
    <x v="3"/>
    <x v="0"/>
    <x v="4"/>
    <x v="0"/>
    <x v="0"/>
    <x v="0"/>
    <x v="4"/>
    <x v="13"/>
    <x v="5"/>
    <n v="46649"/>
  </r>
  <r>
    <x v="3"/>
    <x v="0"/>
    <x v="4"/>
    <x v="0"/>
    <x v="0"/>
    <x v="0"/>
    <x v="4"/>
    <x v="146"/>
    <x v="130"/>
    <m/>
  </r>
  <r>
    <x v="3"/>
    <x v="0"/>
    <x v="4"/>
    <x v="0"/>
    <x v="0"/>
    <x v="0"/>
    <x v="4"/>
    <x v="14"/>
    <x v="6"/>
    <n v="662400"/>
  </r>
  <r>
    <x v="3"/>
    <x v="0"/>
    <x v="4"/>
    <x v="0"/>
    <x v="0"/>
    <x v="0"/>
    <x v="4"/>
    <x v="14"/>
    <x v="7"/>
    <n v="210000"/>
  </r>
  <r>
    <x v="3"/>
    <x v="0"/>
    <x v="4"/>
    <x v="0"/>
    <x v="0"/>
    <x v="0"/>
    <x v="4"/>
    <x v="15"/>
    <x v="8"/>
    <n v="290800"/>
  </r>
  <r>
    <x v="3"/>
    <x v="0"/>
    <x v="4"/>
    <x v="0"/>
    <x v="0"/>
    <x v="0"/>
    <x v="4"/>
    <x v="113"/>
    <x v="0"/>
    <m/>
  </r>
  <r>
    <x v="3"/>
    <x v="0"/>
    <x v="4"/>
    <x v="0"/>
    <x v="0"/>
    <x v="0"/>
    <x v="9"/>
    <x v="114"/>
    <x v="9"/>
    <n v="600000"/>
  </r>
  <r>
    <x v="3"/>
    <x v="0"/>
    <x v="4"/>
    <x v="0"/>
    <x v="0"/>
    <x v="0"/>
    <x v="9"/>
    <x v="30"/>
    <x v="10"/>
    <n v="998000"/>
  </r>
  <r>
    <x v="3"/>
    <x v="0"/>
    <x v="4"/>
    <x v="0"/>
    <x v="0"/>
    <x v="0"/>
    <x v="9"/>
    <x v="110"/>
    <x v="0"/>
    <m/>
  </r>
  <r>
    <x v="3"/>
    <x v="0"/>
    <x v="4"/>
    <x v="0"/>
    <x v="0"/>
    <x v="0"/>
    <x v="5"/>
    <x v="70"/>
    <x v="11"/>
    <m/>
  </r>
  <r>
    <x v="3"/>
    <x v="0"/>
    <x v="4"/>
    <x v="0"/>
    <x v="0"/>
    <x v="0"/>
    <x v="5"/>
    <x v="70"/>
    <x v="99"/>
    <m/>
  </r>
  <r>
    <x v="3"/>
    <x v="0"/>
    <x v="4"/>
    <x v="0"/>
    <x v="0"/>
    <x v="0"/>
    <x v="5"/>
    <x v="102"/>
    <x v="0"/>
    <m/>
  </r>
  <r>
    <x v="3"/>
    <x v="0"/>
    <x v="4"/>
    <x v="0"/>
    <x v="0"/>
    <x v="0"/>
    <x v="5"/>
    <x v="71"/>
    <x v="45"/>
    <n v="72305"/>
  </r>
  <r>
    <x v="3"/>
    <x v="0"/>
    <x v="4"/>
    <x v="0"/>
    <x v="0"/>
    <x v="0"/>
    <x v="5"/>
    <x v="78"/>
    <x v="0"/>
    <m/>
  </r>
  <r>
    <x v="3"/>
    <x v="0"/>
    <x v="4"/>
    <x v="0"/>
    <x v="0"/>
    <x v="0"/>
    <x v="6"/>
    <x v="17"/>
    <x v="12"/>
    <n v="800000"/>
  </r>
  <r>
    <x v="3"/>
    <x v="0"/>
    <x v="4"/>
    <x v="0"/>
    <x v="0"/>
    <x v="0"/>
    <x v="6"/>
    <x v="17"/>
    <x v="133"/>
    <n v="378375"/>
  </r>
  <r>
    <x v="3"/>
    <x v="0"/>
    <x v="4"/>
    <x v="0"/>
    <x v="0"/>
    <x v="0"/>
    <x v="6"/>
    <x v="143"/>
    <x v="72"/>
    <m/>
  </r>
  <r>
    <x v="3"/>
    <x v="0"/>
    <x v="4"/>
    <x v="0"/>
    <x v="0"/>
    <x v="0"/>
    <x v="0"/>
    <x v="79"/>
    <x v="0"/>
    <m/>
  </r>
  <r>
    <x v="3"/>
    <x v="0"/>
    <x v="4"/>
    <x v="0"/>
    <x v="0"/>
    <x v="0"/>
    <x v="0"/>
    <x v="80"/>
    <x v="13"/>
    <n v="941669"/>
  </r>
  <r>
    <x v="3"/>
    <x v="0"/>
    <x v="4"/>
    <x v="0"/>
    <x v="0"/>
    <x v="0"/>
    <x v="0"/>
    <x v="80"/>
    <x v="14"/>
    <n v="303846"/>
  </r>
  <r>
    <x v="3"/>
    <x v="0"/>
    <x v="4"/>
    <x v="0"/>
    <x v="0"/>
    <x v="0"/>
    <x v="0"/>
    <x v="80"/>
    <x v="15"/>
    <n v="1000000"/>
  </r>
  <r>
    <x v="3"/>
    <x v="0"/>
    <x v="4"/>
    <x v="0"/>
    <x v="0"/>
    <x v="0"/>
    <x v="0"/>
    <x v="80"/>
    <x v="16"/>
    <n v="365608"/>
  </r>
  <r>
    <x v="3"/>
    <x v="0"/>
    <x v="4"/>
    <x v="0"/>
    <x v="0"/>
    <x v="0"/>
    <x v="0"/>
    <x v="80"/>
    <x v="21"/>
    <n v="360044"/>
  </r>
  <r>
    <x v="3"/>
    <x v="0"/>
    <x v="4"/>
    <x v="0"/>
    <x v="0"/>
    <x v="0"/>
    <x v="0"/>
    <x v="80"/>
    <x v="73"/>
    <m/>
  </r>
  <r>
    <x v="3"/>
    <x v="0"/>
    <x v="4"/>
    <x v="0"/>
    <x v="0"/>
    <x v="0"/>
    <x v="0"/>
    <x v="80"/>
    <x v="84"/>
    <m/>
  </r>
  <r>
    <x v="3"/>
    <x v="0"/>
    <x v="4"/>
    <x v="0"/>
    <x v="0"/>
    <x v="0"/>
    <x v="0"/>
    <x v="80"/>
    <x v="85"/>
    <n v="300000"/>
  </r>
  <r>
    <x v="3"/>
    <x v="0"/>
    <x v="4"/>
    <x v="0"/>
    <x v="0"/>
    <x v="0"/>
    <x v="0"/>
    <x v="80"/>
    <x v="86"/>
    <m/>
  </r>
  <r>
    <x v="3"/>
    <x v="0"/>
    <x v="4"/>
    <x v="0"/>
    <x v="0"/>
    <x v="0"/>
    <x v="0"/>
    <x v="84"/>
    <x v="20"/>
    <m/>
  </r>
  <r>
    <x v="3"/>
    <x v="0"/>
    <x v="4"/>
    <x v="0"/>
    <x v="0"/>
    <x v="0"/>
    <x v="0"/>
    <x v="107"/>
    <x v="17"/>
    <n v="350000"/>
  </r>
  <r>
    <x v="3"/>
    <x v="0"/>
    <x v="4"/>
    <x v="0"/>
    <x v="0"/>
    <x v="0"/>
    <x v="0"/>
    <x v="115"/>
    <x v="0"/>
    <m/>
  </r>
  <r>
    <x v="3"/>
    <x v="0"/>
    <x v="4"/>
    <x v="0"/>
    <x v="0"/>
    <x v="0"/>
    <x v="0"/>
    <x v="138"/>
    <x v="11"/>
    <n v="134058"/>
  </r>
  <r>
    <x v="3"/>
    <x v="0"/>
    <x v="4"/>
    <x v="0"/>
    <x v="0"/>
    <x v="0"/>
    <x v="0"/>
    <x v="108"/>
    <x v="0"/>
    <m/>
  </r>
  <r>
    <x v="3"/>
    <x v="0"/>
    <x v="4"/>
    <x v="0"/>
    <x v="0"/>
    <x v="0"/>
    <x v="0"/>
    <x v="109"/>
    <x v="0"/>
    <m/>
  </r>
  <r>
    <x v="3"/>
    <x v="0"/>
    <x v="4"/>
    <x v="0"/>
    <x v="0"/>
    <x v="0"/>
    <x v="0"/>
    <x v="116"/>
    <x v="0"/>
    <m/>
  </r>
  <r>
    <x v="3"/>
    <x v="0"/>
    <x v="4"/>
    <x v="0"/>
    <x v="0"/>
    <x v="0"/>
    <x v="0"/>
    <x v="79"/>
    <x v="40"/>
    <m/>
  </r>
  <r>
    <x v="3"/>
    <x v="0"/>
    <x v="4"/>
    <x v="0"/>
    <x v="0"/>
    <x v="0"/>
    <x v="12"/>
    <x v="81"/>
    <x v="0"/>
    <m/>
  </r>
  <r>
    <x v="3"/>
    <x v="0"/>
    <x v="4"/>
    <x v="0"/>
    <x v="0"/>
    <x v="0"/>
    <x v="12"/>
    <x v="82"/>
    <x v="47"/>
    <m/>
  </r>
  <r>
    <x v="3"/>
    <x v="0"/>
    <x v="4"/>
    <x v="0"/>
    <x v="0"/>
    <x v="0"/>
    <x v="12"/>
    <x v="83"/>
    <x v="127"/>
    <m/>
  </r>
  <r>
    <x v="3"/>
    <x v="0"/>
    <x v="4"/>
    <x v="0"/>
    <x v="0"/>
    <x v="0"/>
    <x v="12"/>
    <x v="84"/>
    <x v="47"/>
    <m/>
  </r>
  <r>
    <x v="3"/>
    <x v="0"/>
    <x v="4"/>
    <x v="0"/>
    <x v="0"/>
    <x v="0"/>
    <x v="19"/>
    <x v="100"/>
    <x v="55"/>
    <m/>
  </r>
  <r>
    <x v="3"/>
    <x v="0"/>
    <x v="4"/>
    <x v="0"/>
    <x v="0"/>
    <x v="0"/>
    <x v="19"/>
    <x v="100"/>
    <x v="19"/>
    <m/>
  </r>
  <r>
    <x v="3"/>
    <x v="0"/>
    <x v="4"/>
    <x v="0"/>
    <x v="0"/>
    <x v="0"/>
    <x v="19"/>
    <x v="139"/>
    <x v="0"/>
    <m/>
  </r>
  <r>
    <x v="3"/>
    <x v="0"/>
    <x v="4"/>
    <x v="0"/>
    <x v="0"/>
    <x v="0"/>
    <x v="19"/>
    <x v="140"/>
    <x v="20"/>
    <m/>
  </r>
  <r>
    <x v="3"/>
    <x v="0"/>
    <x v="4"/>
    <x v="0"/>
    <x v="0"/>
    <x v="0"/>
    <x v="16"/>
    <x v="86"/>
    <x v="45"/>
    <n v="1012700"/>
  </r>
  <r>
    <x v="3"/>
    <x v="0"/>
    <x v="4"/>
    <x v="0"/>
    <x v="0"/>
    <x v="0"/>
    <x v="16"/>
    <x v="117"/>
    <x v="56"/>
    <m/>
  </r>
  <r>
    <x v="3"/>
    <x v="0"/>
    <x v="4"/>
    <x v="0"/>
    <x v="0"/>
    <x v="0"/>
    <x v="16"/>
    <x v="117"/>
    <x v="134"/>
    <n v="444000"/>
  </r>
  <r>
    <x v="3"/>
    <x v="0"/>
    <x v="4"/>
    <x v="0"/>
    <x v="0"/>
    <x v="0"/>
    <x v="22"/>
    <x v="105"/>
    <x v="46"/>
    <m/>
  </r>
  <r>
    <x v="3"/>
    <x v="0"/>
    <x v="4"/>
    <x v="0"/>
    <x v="0"/>
    <x v="0"/>
    <x v="2"/>
    <x v="87"/>
    <x v="21"/>
    <m/>
  </r>
  <r>
    <x v="3"/>
    <x v="0"/>
    <x v="4"/>
    <x v="0"/>
    <x v="0"/>
    <x v="0"/>
    <x v="2"/>
    <x v="87"/>
    <x v="87"/>
    <n v="60709"/>
  </r>
  <r>
    <x v="3"/>
    <x v="0"/>
    <x v="4"/>
    <x v="0"/>
    <x v="0"/>
    <x v="0"/>
    <x v="2"/>
    <x v="87"/>
    <x v="14"/>
    <n v="109759"/>
  </r>
  <r>
    <x v="3"/>
    <x v="0"/>
    <x v="4"/>
    <x v="0"/>
    <x v="0"/>
    <x v="0"/>
    <x v="2"/>
    <x v="87"/>
    <x v="100"/>
    <m/>
  </r>
  <r>
    <x v="3"/>
    <x v="0"/>
    <x v="4"/>
    <x v="0"/>
    <x v="0"/>
    <x v="0"/>
    <x v="2"/>
    <x v="88"/>
    <x v="128"/>
    <n v="146667"/>
  </r>
  <r>
    <x v="3"/>
    <x v="0"/>
    <x v="4"/>
    <x v="0"/>
    <x v="0"/>
    <x v="0"/>
    <x v="2"/>
    <x v="88"/>
    <x v="101"/>
    <m/>
  </r>
  <r>
    <x v="3"/>
    <x v="0"/>
    <x v="4"/>
    <x v="0"/>
    <x v="0"/>
    <x v="0"/>
    <x v="2"/>
    <x v="89"/>
    <x v="102"/>
    <m/>
  </r>
  <r>
    <x v="3"/>
    <x v="0"/>
    <x v="4"/>
    <x v="0"/>
    <x v="0"/>
    <x v="0"/>
    <x v="2"/>
    <x v="89"/>
    <x v="32"/>
    <n v="53109"/>
  </r>
  <r>
    <x v="3"/>
    <x v="0"/>
    <x v="4"/>
    <x v="0"/>
    <x v="0"/>
    <x v="0"/>
    <x v="2"/>
    <x v="89"/>
    <x v="135"/>
    <n v="209160"/>
  </r>
  <r>
    <x v="3"/>
    <x v="0"/>
    <x v="4"/>
    <x v="0"/>
    <x v="0"/>
    <x v="0"/>
    <x v="2"/>
    <x v="90"/>
    <x v="28"/>
    <m/>
  </r>
  <r>
    <x v="3"/>
    <x v="0"/>
    <x v="4"/>
    <x v="0"/>
    <x v="0"/>
    <x v="0"/>
    <x v="2"/>
    <x v="90"/>
    <x v="94"/>
    <n v="262327"/>
  </r>
  <r>
    <x v="3"/>
    <x v="0"/>
    <x v="4"/>
    <x v="0"/>
    <x v="0"/>
    <x v="0"/>
    <x v="2"/>
    <x v="90"/>
    <x v="106"/>
    <m/>
  </r>
  <r>
    <x v="3"/>
    <x v="0"/>
    <x v="4"/>
    <x v="0"/>
    <x v="0"/>
    <x v="0"/>
    <x v="2"/>
    <x v="90"/>
    <x v="107"/>
    <m/>
  </r>
  <r>
    <x v="3"/>
    <x v="0"/>
    <x v="4"/>
    <x v="0"/>
    <x v="0"/>
    <x v="0"/>
    <x v="2"/>
    <x v="90"/>
    <x v="108"/>
    <m/>
  </r>
  <r>
    <x v="3"/>
    <x v="0"/>
    <x v="4"/>
    <x v="0"/>
    <x v="0"/>
    <x v="0"/>
    <x v="2"/>
    <x v="90"/>
    <x v="109"/>
    <m/>
  </r>
  <r>
    <x v="3"/>
    <x v="0"/>
    <x v="4"/>
    <x v="0"/>
    <x v="0"/>
    <x v="0"/>
    <x v="2"/>
    <x v="91"/>
    <x v="28"/>
    <n v="137500"/>
  </r>
  <r>
    <x v="3"/>
    <x v="0"/>
    <x v="4"/>
    <x v="0"/>
    <x v="0"/>
    <x v="0"/>
    <x v="2"/>
    <x v="91"/>
    <x v="99"/>
    <m/>
  </r>
  <r>
    <x v="3"/>
    <x v="0"/>
    <x v="4"/>
    <x v="0"/>
    <x v="0"/>
    <x v="0"/>
    <x v="2"/>
    <x v="91"/>
    <x v="110"/>
    <m/>
  </r>
  <r>
    <x v="3"/>
    <x v="0"/>
    <x v="4"/>
    <x v="0"/>
    <x v="0"/>
    <x v="0"/>
    <x v="2"/>
    <x v="91"/>
    <x v="111"/>
    <m/>
  </r>
  <r>
    <x v="3"/>
    <x v="0"/>
    <x v="4"/>
    <x v="0"/>
    <x v="0"/>
    <x v="0"/>
    <x v="2"/>
    <x v="92"/>
    <x v="112"/>
    <m/>
  </r>
  <r>
    <x v="3"/>
    <x v="0"/>
    <x v="4"/>
    <x v="0"/>
    <x v="0"/>
    <x v="0"/>
    <x v="2"/>
    <x v="136"/>
    <x v="136"/>
    <n v="546000"/>
  </r>
  <r>
    <x v="3"/>
    <x v="0"/>
    <x v="4"/>
    <x v="0"/>
    <x v="0"/>
    <x v="0"/>
    <x v="2"/>
    <x v="136"/>
    <x v="60"/>
    <n v="56000"/>
  </r>
  <r>
    <x v="3"/>
    <x v="0"/>
    <x v="4"/>
    <x v="0"/>
    <x v="0"/>
    <x v="0"/>
    <x v="2"/>
    <x v="141"/>
    <x v="114"/>
    <m/>
  </r>
  <r>
    <x v="3"/>
    <x v="0"/>
    <x v="4"/>
    <x v="0"/>
    <x v="0"/>
    <x v="0"/>
    <x v="2"/>
    <x v="141"/>
    <x v="115"/>
    <m/>
  </r>
  <r>
    <x v="3"/>
    <x v="0"/>
    <x v="4"/>
    <x v="0"/>
    <x v="0"/>
    <x v="0"/>
    <x v="2"/>
    <x v="141"/>
    <x v="116"/>
    <m/>
  </r>
  <r>
    <x v="3"/>
    <x v="0"/>
    <x v="4"/>
    <x v="0"/>
    <x v="0"/>
    <x v="0"/>
    <x v="2"/>
    <x v="93"/>
    <x v="0"/>
    <m/>
  </r>
  <r>
    <x v="3"/>
    <x v="0"/>
    <x v="4"/>
    <x v="0"/>
    <x v="0"/>
    <x v="0"/>
    <x v="2"/>
    <x v="84"/>
    <x v="123"/>
    <n v="10052.9"/>
  </r>
  <r>
    <x v="3"/>
    <x v="0"/>
    <x v="4"/>
    <x v="0"/>
    <x v="0"/>
    <x v="0"/>
    <x v="2"/>
    <x v="84"/>
    <x v="31"/>
    <n v="469.36"/>
  </r>
  <r>
    <x v="3"/>
    <x v="0"/>
    <x v="4"/>
    <x v="0"/>
    <x v="0"/>
    <x v="0"/>
    <x v="2"/>
    <x v="84"/>
    <x v="137"/>
    <n v="0.52"/>
  </r>
  <r>
    <x v="3"/>
    <x v="0"/>
    <x v="4"/>
    <x v="0"/>
    <x v="0"/>
    <x v="0"/>
    <x v="2"/>
    <x v="84"/>
    <x v="75"/>
    <n v="1.52"/>
  </r>
  <r>
    <x v="3"/>
    <x v="0"/>
    <x v="4"/>
    <x v="0"/>
    <x v="0"/>
    <x v="0"/>
    <x v="2"/>
    <x v="84"/>
    <x v="25"/>
    <n v="141.58000000000001"/>
  </r>
  <r>
    <x v="3"/>
    <x v="0"/>
    <x v="4"/>
    <x v="0"/>
    <x v="0"/>
    <x v="0"/>
    <x v="2"/>
    <x v="84"/>
    <x v="63"/>
    <n v="250.76"/>
  </r>
  <r>
    <x v="3"/>
    <x v="0"/>
    <x v="4"/>
    <x v="0"/>
    <x v="0"/>
    <x v="0"/>
    <x v="2"/>
    <x v="84"/>
    <x v="26"/>
    <n v="250.47"/>
  </r>
  <r>
    <x v="3"/>
    <x v="0"/>
    <x v="4"/>
    <x v="0"/>
    <x v="0"/>
    <x v="0"/>
    <x v="2"/>
    <x v="84"/>
    <x v="65"/>
    <n v="125.02"/>
  </r>
  <r>
    <x v="3"/>
    <x v="0"/>
    <x v="4"/>
    <x v="0"/>
    <x v="0"/>
    <x v="0"/>
    <x v="2"/>
    <x v="84"/>
    <x v="31"/>
    <m/>
  </r>
  <r>
    <x v="3"/>
    <x v="0"/>
    <x v="4"/>
    <x v="0"/>
    <x v="0"/>
    <x v="0"/>
    <x v="2"/>
    <x v="84"/>
    <x v="132"/>
    <m/>
  </r>
  <r>
    <x v="3"/>
    <x v="0"/>
    <x v="4"/>
    <x v="0"/>
    <x v="0"/>
    <x v="7"/>
    <x v="4"/>
    <x v="119"/>
    <x v="28"/>
    <n v="2000000"/>
  </r>
  <r>
    <x v="3"/>
    <x v="0"/>
    <x v="4"/>
    <x v="0"/>
    <x v="0"/>
    <x v="7"/>
    <x v="4"/>
    <x v="120"/>
    <x v="28"/>
    <m/>
  </r>
  <r>
    <x v="3"/>
    <x v="0"/>
    <x v="4"/>
    <x v="0"/>
    <x v="0"/>
    <x v="7"/>
    <x v="4"/>
    <x v="121"/>
    <x v="28"/>
    <n v="250000"/>
  </r>
  <r>
    <x v="3"/>
    <x v="0"/>
    <x v="4"/>
    <x v="0"/>
    <x v="0"/>
    <x v="7"/>
    <x v="4"/>
    <x v="122"/>
    <x v="28"/>
    <n v="30000"/>
  </r>
  <r>
    <x v="3"/>
    <x v="0"/>
    <x v="4"/>
    <x v="0"/>
    <x v="0"/>
    <x v="7"/>
    <x v="4"/>
    <x v="123"/>
    <x v="28"/>
    <n v="250000"/>
  </r>
  <r>
    <x v="3"/>
    <x v="0"/>
    <x v="4"/>
    <x v="0"/>
    <x v="0"/>
    <x v="7"/>
    <x v="4"/>
    <x v="124"/>
    <x v="28"/>
    <n v="125000"/>
  </r>
  <r>
    <x v="3"/>
    <x v="0"/>
    <x v="4"/>
    <x v="0"/>
    <x v="0"/>
    <x v="7"/>
    <x v="4"/>
    <x v="135"/>
    <x v="0"/>
    <m/>
  </r>
  <r>
    <x v="3"/>
    <x v="0"/>
    <x v="4"/>
    <x v="0"/>
    <x v="0"/>
    <x v="7"/>
    <x v="4"/>
    <x v="125"/>
    <x v="28"/>
    <n v="1000000"/>
  </r>
  <r>
    <x v="3"/>
    <x v="0"/>
    <x v="4"/>
    <x v="0"/>
    <x v="0"/>
    <x v="7"/>
    <x v="4"/>
    <x v="144"/>
    <x v="28"/>
    <n v="1000000"/>
  </r>
  <r>
    <x v="3"/>
    <x v="0"/>
    <x v="4"/>
    <x v="0"/>
    <x v="0"/>
    <x v="7"/>
    <x v="4"/>
    <x v="126"/>
    <x v="0"/>
    <m/>
  </r>
  <r>
    <x v="3"/>
    <x v="0"/>
    <x v="4"/>
    <x v="0"/>
    <x v="0"/>
    <x v="7"/>
    <x v="4"/>
    <x v="127"/>
    <x v="5"/>
    <n v="16582"/>
  </r>
  <r>
    <x v="3"/>
    <x v="0"/>
    <x v="4"/>
    <x v="0"/>
    <x v="0"/>
    <x v="7"/>
    <x v="4"/>
    <x v="128"/>
    <x v="6"/>
    <n v="394500"/>
  </r>
  <r>
    <x v="3"/>
    <x v="0"/>
    <x v="4"/>
    <x v="0"/>
    <x v="0"/>
    <x v="7"/>
    <x v="4"/>
    <x v="129"/>
    <x v="77"/>
    <n v="120000"/>
  </r>
  <r>
    <x v="3"/>
    <x v="0"/>
    <x v="4"/>
    <x v="0"/>
    <x v="0"/>
    <x v="7"/>
    <x v="4"/>
    <x v="130"/>
    <x v="0"/>
    <m/>
  </r>
  <r>
    <x v="3"/>
    <x v="0"/>
    <x v="4"/>
    <x v="0"/>
    <x v="0"/>
    <x v="7"/>
    <x v="2"/>
    <x v="131"/>
    <x v="0"/>
    <m/>
  </r>
  <r>
    <x v="3"/>
    <x v="0"/>
    <x v="4"/>
    <x v="0"/>
    <x v="0"/>
    <x v="1"/>
    <x v="7"/>
    <x v="34"/>
    <x v="29"/>
    <n v="82190"/>
  </r>
  <r>
    <x v="3"/>
    <x v="0"/>
    <x v="4"/>
    <x v="0"/>
    <x v="0"/>
    <x v="1"/>
    <x v="7"/>
    <x v="20"/>
    <x v="30"/>
    <m/>
  </r>
  <r>
    <x v="3"/>
    <x v="0"/>
    <x v="4"/>
    <x v="0"/>
    <x v="0"/>
    <x v="1"/>
    <x v="7"/>
    <x v="20"/>
    <x v="29"/>
    <n v="105082.47"/>
  </r>
  <r>
    <x v="3"/>
    <x v="0"/>
    <x v="4"/>
    <x v="0"/>
    <x v="0"/>
    <x v="1"/>
    <x v="7"/>
    <x v="101"/>
    <x v="138"/>
    <n v="6800"/>
  </r>
  <r>
    <x v="3"/>
    <x v="0"/>
    <x v="4"/>
    <x v="0"/>
    <x v="0"/>
    <x v="1"/>
    <x v="7"/>
    <x v="55"/>
    <x v="22"/>
    <m/>
  </r>
  <r>
    <x v="3"/>
    <x v="0"/>
    <x v="4"/>
    <x v="0"/>
    <x v="0"/>
    <x v="1"/>
    <x v="7"/>
    <x v="55"/>
    <x v="90"/>
    <m/>
  </r>
  <r>
    <x v="3"/>
    <x v="0"/>
    <x v="4"/>
    <x v="0"/>
    <x v="0"/>
    <x v="1"/>
    <x v="8"/>
    <x v="22"/>
    <x v="29"/>
    <n v="236449.35"/>
  </r>
  <r>
    <x v="3"/>
    <x v="0"/>
    <x v="4"/>
    <x v="0"/>
    <x v="0"/>
    <x v="1"/>
    <x v="8"/>
    <x v="94"/>
    <x v="85"/>
    <m/>
  </r>
  <r>
    <x v="3"/>
    <x v="0"/>
    <x v="4"/>
    <x v="0"/>
    <x v="0"/>
    <x v="1"/>
    <x v="8"/>
    <x v="95"/>
    <x v="0"/>
    <m/>
  </r>
  <r>
    <x v="3"/>
    <x v="0"/>
    <x v="4"/>
    <x v="0"/>
    <x v="0"/>
    <x v="1"/>
    <x v="8"/>
    <x v="77"/>
    <x v="50"/>
    <m/>
  </r>
  <r>
    <x v="3"/>
    <x v="0"/>
    <x v="4"/>
    <x v="0"/>
    <x v="0"/>
    <x v="1"/>
    <x v="8"/>
    <x v="4"/>
    <x v="2"/>
    <n v="149340"/>
  </r>
  <r>
    <x v="3"/>
    <x v="0"/>
    <x v="4"/>
    <x v="0"/>
    <x v="0"/>
    <x v="1"/>
    <x v="8"/>
    <x v="4"/>
    <x v="122"/>
    <n v="7388"/>
  </r>
  <r>
    <x v="3"/>
    <x v="0"/>
    <x v="4"/>
    <x v="0"/>
    <x v="0"/>
    <x v="1"/>
    <x v="8"/>
    <x v="4"/>
    <x v="91"/>
    <m/>
  </r>
  <r>
    <x v="3"/>
    <x v="0"/>
    <x v="4"/>
    <x v="0"/>
    <x v="0"/>
    <x v="1"/>
    <x v="8"/>
    <x v="4"/>
    <x v="85"/>
    <m/>
  </r>
  <r>
    <x v="3"/>
    <x v="0"/>
    <x v="4"/>
    <x v="0"/>
    <x v="0"/>
    <x v="1"/>
    <x v="8"/>
    <x v="4"/>
    <x v="17"/>
    <m/>
  </r>
  <r>
    <x v="3"/>
    <x v="0"/>
    <x v="4"/>
    <x v="0"/>
    <x v="0"/>
    <x v="1"/>
    <x v="8"/>
    <x v="4"/>
    <x v="118"/>
    <m/>
  </r>
  <r>
    <x v="3"/>
    <x v="0"/>
    <x v="4"/>
    <x v="0"/>
    <x v="0"/>
    <x v="1"/>
    <x v="8"/>
    <x v="4"/>
    <x v="119"/>
    <m/>
  </r>
  <r>
    <x v="3"/>
    <x v="0"/>
    <x v="4"/>
    <x v="0"/>
    <x v="0"/>
    <x v="1"/>
    <x v="8"/>
    <x v="4"/>
    <x v="120"/>
    <m/>
  </r>
  <r>
    <x v="3"/>
    <x v="0"/>
    <x v="4"/>
    <x v="0"/>
    <x v="0"/>
    <x v="1"/>
    <x v="8"/>
    <x v="4"/>
    <x v="121"/>
    <m/>
  </r>
  <r>
    <x v="3"/>
    <x v="0"/>
    <x v="4"/>
    <x v="0"/>
    <x v="0"/>
    <x v="1"/>
    <x v="8"/>
    <x v="4"/>
    <x v="28"/>
    <m/>
  </r>
  <r>
    <x v="3"/>
    <x v="0"/>
    <x v="4"/>
    <x v="0"/>
    <x v="0"/>
    <x v="1"/>
    <x v="8"/>
    <x v="4"/>
    <x v="97"/>
    <m/>
  </r>
  <r>
    <x v="3"/>
    <x v="0"/>
    <x v="4"/>
    <x v="0"/>
    <x v="0"/>
    <x v="6"/>
    <x v="23"/>
    <x v="112"/>
    <x v="0"/>
    <m/>
  </r>
  <r>
    <x v="3"/>
    <x v="0"/>
    <x v="4"/>
    <x v="0"/>
    <x v="2"/>
    <x v="3"/>
    <x v="3"/>
    <x v="96"/>
    <x v="0"/>
    <m/>
  </r>
  <r>
    <x v="3"/>
    <x v="0"/>
    <x v="4"/>
    <x v="0"/>
    <x v="2"/>
    <x v="3"/>
    <x v="3"/>
    <x v="137"/>
    <x v="98"/>
    <m/>
  </r>
  <r>
    <x v="3"/>
    <x v="0"/>
    <x v="4"/>
    <x v="0"/>
    <x v="2"/>
    <x v="3"/>
    <x v="3"/>
    <x v="97"/>
    <x v="34"/>
    <n v="315168"/>
  </r>
  <r>
    <x v="3"/>
    <x v="0"/>
    <x v="4"/>
    <x v="0"/>
    <x v="2"/>
    <x v="3"/>
    <x v="3"/>
    <x v="97"/>
    <x v="35"/>
    <m/>
  </r>
  <r>
    <x v="3"/>
    <x v="0"/>
    <x v="4"/>
    <x v="0"/>
    <x v="2"/>
    <x v="3"/>
    <x v="3"/>
    <x v="97"/>
    <x v="36"/>
    <n v="2343957"/>
  </r>
  <r>
    <x v="3"/>
    <x v="0"/>
    <x v="4"/>
    <x v="0"/>
    <x v="2"/>
    <x v="3"/>
    <x v="3"/>
    <x v="97"/>
    <x v="0"/>
    <m/>
  </r>
  <r>
    <x v="3"/>
    <x v="0"/>
    <x v="4"/>
    <x v="0"/>
    <x v="2"/>
    <x v="3"/>
    <x v="3"/>
    <x v="97"/>
    <x v="0"/>
    <m/>
  </r>
  <r>
    <x v="3"/>
    <x v="0"/>
    <x v="4"/>
    <x v="0"/>
    <x v="2"/>
    <x v="3"/>
    <x v="3"/>
    <x v="97"/>
    <x v="0"/>
    <m/>
  </r>
  <r>
    <x v="3"/>
    <x v="0"/>
    <x v="4"/>
    <x v="0"/>
    <x v="2"/>
    <x v="3"/>
    <x v="3"/>
    <x v="97"/>
    <x v="0"/>
    <m/>
  </r>
  <r>
    <x v="3"/>
    <x v="0"/>
    <x v="4"/>
    <x v="0"/>
    <x v="2"/>
    <x v="3"/>
    <x v="3"/>
    <x v="98"/>
    <x v="0"/>
    <m/>
  </r>
  <r>
    <x v="3"/>
    <x v="0"/>
    <x v="4"/>
    <x v="0"/>
    <x v="2"/>
    <x v="3"/>
    <x v="3"/>
    <x v="99"/>
    <x v="37"/>
    <n v="12493252"/>
  </r>
  <r>
    <x v="3"/>
    <x v="0"/>
    <x v="4"/>
    <x v="0"/>
    <x v="2"/>
    <x v="3"/>
    <x v="3"/>
    <x v="99"/>
    <x v="38"/>
    <m/>
  </r>
  <r>
    <x v="3"/>
    <x v="0"/>
    <x v="4"/>
    <x v="0"/>
    <x v="2"/>
    <x v="3"/>
    <x v="3"/>
    <x v="99"/>
    <x v="39"/>
    <n v="2712100"/>
  </r>
  <r>
    <x v="3"/>
    <x v="0"/>
    <x v="4"/>
    <x v="0"/>
    <x v="2"/>
    <x v="3"/>
    <x v="3"/>
    <x v="99"/>
    <x v="69"/>
    <m/>
  </r>
  <r>
    <x v="3"/>
    <x v="0"/>
    <x v="4"/>
    <x v="0"/>
    <x v="2"/>
    <x v="3"/>
    <x v="3"/>
    <x v="99"/>
    <x v="122"/>
    <n v="959420"/>
  </r>
  <r>
    <x v="3"/>
    <x v="0"/>
    <x v="4"/>
    <x v="0"/>
    <x v="2"/>
    <x v="3"/>
    <x v="3"/>
    <x v="99"/>
    <x v="68"/>
    <n v="0"/>
  </r>
  <r>
    <x v="3"/>
    <x v="0"/>
    <x v="4"/>
    <x v="0"/>
    <x v="2"/>
    <x v="3"/>
    <x v="3"/>
    <x v="99"/>
    <x v="41"/>
    <m/>
  </r>
  <r>
    <x v="3"/>
    <x v="0"/>
    <x v="4"/>
    <x v="0"/>
    <x v="2"/>
    <x v="3"/>
    <x v="26"/>
    <x v="137"/>
    <x v="0"/>
    <m/>
  </r>
  <r>
    <x v="3"/>
    <x v="0"/>
    <x v="4"/>
    <x v="0"/>
    <x v="2"/>
    <x v="3"/>
    <x v="20"/>
    <x v="49"/>
    <x v="40"/>
    <m/>
  </r>
  <r>
    <x v="3"/>
    <x v="0"/>
    <x v="4"/>
    <x v="0"/>
    <x v="2"/>
    <x v="3"/>
    <x v="20"/>
    <x v="49"/>
    <x v="41"/>
    <n v="942700"/>
  </r>
  <r>
    <x v="3"/>
    <x v="0"/>
    <x v="4"/>
    <x v="0"/>
    <x v="2"/>
    <x v="3"/>
    <x v="20"/>
    <x v="49"/>
    <x v="42"/>
    <m/>
  </r>
  <r>
    <x v="3"/>
    <x v="0"/>
    <x v="4"/>
    <x v="0"/>
    <x v="2"/>
    <x v="3"/>
    <x v="20"/>
    <x v="49"/>
    <x v="83"/>
    <m/>
  </r>
  <r>
    <x v="3"/>
    <x v="0"/>
    <x v="4"/>
    <x v="0"/>
    <x v="2"/>
    <x v="3"/>
    <x v="20"/>
    <x v="49"/>
    <x v="68"/>
    <n v="360000"/>
  </r>
  <r>
    <x v="3"/>
    <x v="0"/>
    <x v="4"/>
    <x v="0"/>
    <x v="2"/>
    <x v="3"/>
    <x v="20"/>
    <x v="49"/>
    <x v="124"/>
    <n v="919700"/>
  </r>
  <r>
    <x v="3"/>
    <x v="0"/>
    <x v="4"/>
    <x v="0"/>
    <x v="2"/>
    <x v="3"/>
    <x v="20"/>
    <x v="111"/>
    <x v="42"/>
    <m/>
  </r>
  <r>
    <x v="3"/>
    <x v="0"/>
    <x v="4"/>
    <x v="0"/>
    <x v="2"/>
    <x v="3"/>
    <x v="20"/>
    <x v="111"/>
    <x v="83"/>
    <m/>
  </r>
  <r>
    <x v="3"/>
    <x v="0"/>
    <x v="4"/>
    <x v="0"/>
    <x v="2"/>
    <x v="3"/>
    <x v="20"/>
    <x v="111"/>
    <x v="43"/>
    <m/>
  </r>
  <r>
    <x v="3"/>
    <x v="0"/>
    <x v="4"/>
    <x v="0"/>
    <x v="2"/>
    <x v="3"/>
    <x v="20"/>
    <x v="111"/>
    <x v="124"/>
    <n v="383600"/>
  </r>
  <r>
    <x v="3"/>
    <x v="0"/>
    <x v="4"/>
    <x v="0"/>
    <x v="2"/>
    <x v="3"/>
    <x v="21"/>
    <x v="50"/>
    <x v="0"/>
    <m/>
  </r>
  <r>
    <x v="3"/>
    <x v="0"/>
    <x v="4"/>
    <x v="0"/>
    <x v="2"/>
    <x v="3"/>
    <x v="21"/>
    <x v="132"/>
    <x v="44"/>
    <m/>
  </r>
  <r>
    <x v="4"/>
    <x v="0"/>
    <x v="4"/>
    <x v="0"/>
    <x v="1"/>
    <x v="2"/>
    <x v="24"/>
    <x v="63"/>
    <x v="1"/>
    <n v="59964489.710000001"/>
  </r>
  <r>
    <x v="4"/>
    <x v="0"/>
    <x v="4"/>
    <x v="0"/>
    <x v="1"/>
    <x v="5"/>
    <x v="11"/>
    <x v="64"/>
    <x v="0"/>
    <n v="160.81"/>
  </r>
  <r>
    <x v="4"/>
    <x v="0"/>
    <x v="4"/>
    <x v="0"/>
    <x v="1"/>
    <x v="5"/>
    <x v="14"/>
    <x v="66"/>
    <x v="0"/>
    <m/>
  </r>
  <r>
    <x v="4"/>
    <x v="0"/>
    <x v="4"/>
    <x v="0"/>
    <x v="1"/>
    <x v="5"/>
    <x v="15"/>
    <x v="69"/>
    <x v="0"/>
    <n v="1650.16"/>
  </r>
  <r>
    <x v="4"/>
    <x v="0"/>
    <x v="4"/>
    <x v="0"/>
    <x v="1"/>
    <x v="2"/>
    <x v="25"/>
    <x v="74"/>
    <x v="0"/>
    <n v="-3717032.92"/>
  </r>
  <r>
    <x v="4"/>
    <x v="0"/>
    <x v="4"/>
    <x v="0"/>
    <x v="1"/>
    <x v="2"/>
    <x v="25"/>
    <x v="118"/>
    <x v="0"/>
    <n v="-20000"/>
  </r>
  <r>
    <x v="4"/>
    <x v="0"/>
    <x v="4"/>
    <x v="0"/>
    <x v="1"/>
    <x v="2"/>
    <x v="0"/>
    <x v="103"/>
    <x v="0"/>
    <m/>
  </r>
  <r>
    <x v="4"/>
    <x v="0"/>
    <x v="4"/>
    <x v="0"/>
    <x v="1"/>
    <x v="2"/>
    <x v="0"/>
    <x v="104"/>
    <x v="0"/>
    <n v="300000"/>
  </r>
  <r>
    <x v="4"/>
    <x v="0"/>
    <x v="4"/>
    <x v="0"/>
    <x v="1"/>
    <x v="2"/>
    <x v="0"/>
    <x v="145"/>
    <x v="0"/>
    <n v="-503564.87"/>
  </r>
  <r>
    <x v="4"/>
    <x v="0"/>
    <x v="4"/>
    <x v="0"/>
    <x v="0"/>
    <x v="0"/>
    <x v="4"/>
    <x v="6"/>
    <x v="2"/>
    <n v="5520000"/>
  </r>
  <r>
    <x v="4"/>
    <x v="0"/>
    <x v="4"/>
    <x v="0"/>
    <x v="0"/>
    <x v="0"/>
    <x v="4"/>
    <x v="6"/>
    <x v="3"/>
    <n v="1108333"/>
  </r>
  <r>
    <x v="4"/>
    <x v="0"/>
    <x v="4"/>
    <x v="0"/>
    <x v="0"/>
    <x v="0"/>
    <x v="4"/>
    <x v="7"/>
    <x v="2"/>
    <m/>
  </r>
  <r>
    <x v="4"/>
    <x v="0"/>
    <x v="4"/>
    <x v="0"/>
    <x v="0"/>
    <x v="0"/>
    <x v="4"/>
    <x v="7"/>
    <x v="3"/>
    <n v="74209"/>
  </r>
  <r>
    <x v="4"/>
    <x v="0"/>
    <x v="4"/>
    <x v="0"/>
    <x v="0"/>
    <x v="0"/>
    <x v="4"/>
    <x v="8"/>
    <x v="2"/>
    <n v="460000"/>
  </r>
  <r>
    <x v="4"/>
    <x v="0"/>
    <x v="4"/>
    <x v="0"/>
    <x v="0"/>
    <x v="0"/>
    <x v="4"/>
    <x v="8"/>
    <x v="3"/>
    <n v="155598"/>
  </r>
  <r>
    <x v="4"/>
    <x v="0"/>
    <x v="4"/>
    <x v="0"/>
    <x v="0"/>
    <x v="0"/>
    <x v="4"/>
    <x v="9"/>
    <x v="2"/>
    <n v="55200"/>
  </r>
  <r>
    <x v="4"/>
    <x v="0"/>
    <x v="4"/>
    <x v="0"/>
    <x v="0"/>
    <x v="0"/>
    <x v="4"/>
    <x v="9"/>
    <x v="3"/>
    <n v="18672"/>
  </r>
  <r>
    <x v="4"/>
    <x v="0"/>
    <x v="4"/>
    <x v="0"/>
    <x v="0"/>
    <x v="0"/>
    <x v="4"/>
    <x v="10"/>
    <x v="2"/>
    <n v="460000"/>
  </r>
  <r>
    <x v="4"/>
    <x v="0"/>
    <x v="4"/>
    <x v="0"/>
    <x v="0"/>
    <x v="0"/>
    <x v="4"/>
    <x v="10"/>
    <x v="3"/>
    <n v="155598"/>
  </r>
  <r>
    <x v="4"/>
    <x v="0"/>
    <x v="4"/>
    <x v="0"/>
    <x v="0"/>
    <x v="0"/>
    <x v="4"/>
    <x v="11"/>
    <x v="2"/>
    <n v="230000"/>
  </r>
  <r>
    <x v="4"/>
    <x v="0"/>
    <x v="4"/>
    <x v="0"/>
    <x v="0"/>
    <x v="0"/>
    <x v="4"/>
    <x v="11"/>
    <x v="3"/>
    <n v="72916"/>
  </r>
  <r>
    <x v="4"/>
    <x v="0"/>
    <x v="4"/>
    <x v="0"/>
    <x v="0"/>
    <x v="0"/>
    <x v="4"/>
    <x v="12"/>
    <x v="2"/>
    <n v="3680000"/>
  </r>
  <r>
    <x v="4"/>
    <x v="0"/>
    <x v="4"/>
    <x v="0"/>
    <x v="0"/>
    <x v="0"/>
    <x v="4"/>
    <x v="134"/>
    <x v="0"/>
    <m/>
  </r>
  <r>
    <x v="4"/>
    <x v="0"/>
    <x v="4"/>
    <x v="0"/>
    <x v="0"/>
    <x v="0"/>
    <x v="4"/>
    <x v="142"/>
    <x v="71"/>
    <m/>
  </r>
  <r>
    <x v="4"/>
    <x v="0"/>
    <x v="4"/>
    <x v="0"/>
    <x v="0"/>
    <x v="0"/>
    <x v="4"/>
    <x v="56"/>
    <x v="4"/>
    <m/>
  </r>
  <r>
    <x v="4"/>
    <x v="0"/>
    <x v="4"/>
    <x v="0"/>
    <x v="0"/>
    <x v="0"/>
    <x v="4"/>
    <x v="13"/>
    <x v="5"/>
    <n v="34600"/>
  </r>
  <r>
    <x v="4"/>
    <x v="0"/>
    <x v="4"/>
    <x v="0"/>
    <x v="0"/>
    <x v="0"/>
    <x v="4"/>
    <x v="146"/>
    <x v="130"/>
    <m/>
  </r>
  <r>
    <x v="4"/>
    <x v="0"/>
    <x v="4"/>
    <x v="0"/>
    <x v="0"/>
    <x v="0"/>
    <x v="4"/>
    <x v="14"/>
    <x v="6"/>
    <n v="662400"/>
  </r>
  <r>
    <x v="4"/>
    <x v="0"/>
    <x v="4"/>
    <x v="0"/>
    <x v="0"/>
    <x v="0"/>
    <x v="4"/>
    <x v="14"/>
    <x v="7"/>
    <n v="210000"/>
  </r>
  <r>
    <x v="4"/>
    <x v="0"/>
    <x v="4"/>
    <x v="0"/>
    <x v="0"/>
    <x v="0"/>
    <x v="4"/>
    <x v="15"/>
    <x v="8"/>
    <n v="290800"/>
  </r>
  <r>
    <x v="4"/>
    <x v="0"/>
    <x v="4"/>
    <x v="0"/>
    <x v="0"/>
    <x v="0"/>
    <x v="4"/>
    <x v="147"/>
    <x v="139"/>
    <n v="441681"/>
  </r>
  <r>
    <x v="4"/>
    <x v="0"/>
    <x v="4"/>
    <x v="0"/>
    <x v="0"/>
    <x v="0"/>
    <x v="4"/>
    <x v="113"/>
    <x v="0"/>
    <m/>
  </r>
  <r>
    <x v="4"/>
    <x v="0"/>
    <x v="4"/>
    <x v="0"/>
    <x v="0"/>
    <x v="0"/>
    <x v="9"/>
    <x v="114"/>
    <x v="9"/>
    <n v="600000"/>
  </r>
  <r>
    <x v="4"/>
    <x v="0"/>
    <x v="4"/>
    <x v="0"/>
    <x v="0"/>
    <x v="0"/>
    <x v="9"/>
    <x v="30"/>
    <x v="10"/>
    <n v="998000"/>
  </r>
  <r>
    <x v="4"/>
    <x v="0"/>
    <x v="4"/>
    <x v="0"/>
    <x v="0"/>
    <x v="0"/>
    <x v="9"/>
    <x v="110"/>
    <x v="0"/>
    <m/>
  </r>
  <r>
    <x v="4"/>
    <x v="0"/>
    <x v="4"/>
    <x v="0"/>
    <x v="0"/>
    <x v="0"/>
    <x v="5"/>
    <x v="70"/>
    <x v="11"/>
    <n v="550"/>
  </r>
  <r>
    <x v="4"/>
    <x v="0"/>
    <x v="4"/>
    <x v="0"/>
    <x v="0"/>
    <x v="0"/>
    <x v="5"/>
    <x v="70"/>
    <x v="99"/>
    <m/>
  </r>
  <r>
    <x v="4"/>
    <x v="0"/>
    <x v="4"/>
    <x v="0"/>
    <x v="0"/>
    <x v="0"/>
    <x v="5"/>
    <x v="102"/>
    <x v="0"/>
    <m/>
  </r>
  <r>
    <x v="4"/>
    <x v="0"/>
    <x v="4"/>
    <x v="0"/>
    <x v="0"/>
    <x v="0"/>
    <x v="5"/>
    <x v="71"/>
    <x v="45"/>
    <m/>
  </r>
  <r>
    <x v="4"/>
    <x v="0"/>
    <x v="4"/>
    <x v="0"/>
    <x v="0"/>
    <x v="0"/>
    <x v="5"/>
    <x v="78"/>
    <x v="0"/>
    <m/>
  </r>
  <r>
    <x v="4"/>
    <x v="0"/>
    <x v="4"/>
    <x v="0"/>
    <x v="0"/>
    <x v="0"/>
    <x v="6"/>
    <x v="17"/>
    <x v="12"/>
    <n v="800000"/>
  </r>
  <r>
    <x v="4"/>
    <x v="0"/>
    <x v="4"/>
    <x v="0"/>
    <x v="0"/>
    <x v="0"/>
    <x v="6"/>
    <x v="17"/>
    <x v="133"/>
    <m/>
  </r>
  <r>
    <x v="4"/>
    <x v="0"/>
    <x v="4"/>
    <x v="0"/>
    <x v="0"/>
    <x v="0"/>
    <x v="6"/>
    <x v="143"/>
    <x v="72"/>
    <m/>
  </r>
  <r>
    <x v="4"/>
    <x v="0"/>
    <x v="4"/>
    <x v="0"/>
    <x v="0"/>
    <x v="0"/>
    <x v="0"/>
    <x v="79"/>
    <x v="0"/>
    <m/>
  </r>
  <r>
    <x v="4"/>
    <x v="0"/>
    <x v="4"/>
    <x v="0"/>
    <x v="0"/>
    <x v="0"/>
    <x v="0"/>
    <x v="80"/>
    <x v="13"/>
    <n v="157922"/>
  </r>
  <r>
    <x v="4"/>
    <x v="0"/>
    <x v="4"/>
    <x v="0"/>
    <x v="0"/>
    <x v="0"/>
    <x v="0"/>
    <x v="80"/>
    <x v="14"/>
    <n v="302463"/>
  </r>
  <r>
    <x v="4"/>
    <x v="0"/>
    <x v="4"/>
    <x v="0"/>
    <x v="0"/>
    <x v="0"/>
    <x v="0"/>
    <x v="80"/>
    <x v="15"/>
    <n v="1000000"/>
  </r>
  <r>
    <x v="4"/>
    <x v="0"/>
    <x v="4"/>
    <x v="0"/>
    <x v="0"/>
    <x v="0"/>
    <x v="0"/>
    <x v="80"/>
    <x v="16"/>
    <n v="365608"/>
  </r>
  <r>
    <x v="4"/>
    <x v="0"/>
    <x v="4"/>
    <x v="0"/>
    <x v="0"/>
    <x v="0"/>
    <x v="0"/>
    <x v="80"/>
    <x v="21"/>
    <m/>
  </r>
  <r>
    <x v="4"/>
    <x v="0"/>
    <x v="4"/>
    <x v="0"/>
    <x v="0"/>
    <x v="0"/>
    <x v="0"/>
    <x v="80"/>
    <x v="73"/>
    <m/>
  </r>
  <r>
    <x v="4"/>
    <x v="0"/>
    <x v="4"/>
    <x v="0"/>
    <x v="0"/>
    <x v="0"/>
    <x v="0"/>
    <x v="80"/>
    <x v="84"/>
    <m/>
  </r>
  <r>
    <x v="4"/>
    <x v="0"/>
    <x v="4"/>
    <x v="0"/>
    <x v="0"/>
    <x v="0"/>
    <x v="0"/>
    <x v="80"/>
    <x v="85"/>
    <n v="300000"/>
  </r>
  <r>
    <x v="4"/>
    <x v="0"/>
    <x v="4"/>
    <x v="0"/>
    <x v="0"/>
    <x v="0"/>
    <x v="0"/>
    <x v="80"/>
    <x v="86"/>
    <n v="691100"/>
  </r>
  <r>
    <x v="4"/>
    <x v="0"/>
    <x v="4"/>
    <x v="0"/>
    <x v="0"/>
    <x v="0"/>
    <x v="0"/>
    <x v="84"/>
    <x v="20"/>
    <m/>
  </r>
  <r>
    <x v="4"/>
    <x v="0"/>
    <x v="4"/>
    <x v="0"/>
    <x v="0"/>
    <x v="0"/>
    <x v="0"/>
    <x v="107"/>
    <x v="17"/>
    <n v="150000"/>
  </r>
  <r>
    <x v="4"/>
    <x v="0"/>
    <x v="4"/>
    <x v="0"/>
    <x v="0"/>
    <x v="0"/>
    <x v="0"/>
    <x v="115"/>
    <x v="0"/>
    <m/>
  </r>
  <r>
    <x v="4"/>
    <x v="0"/>
    <x v="4"/>
    <x v="0"/>
    <x v="0"/>
    <x v="0"/>
    <x v="0"/>
    <x v="138"/>
    <x v="11"/>
    <n v="134058"/>
  </r>
  <r>
    <x v="4"/>
    <x v="0"/>
    <x v="4"/>
    <x v="0"/>
    <x v="0"/>
    <x v="0"/>
    <x v="0"/>
    <x v="108"/>
    <x v="0"/>
    <m/>
  </r>
  <r>
    <x v="4"/>
    <x v="0"/>
    <x v="4"/>
    <x v="0"/>
    <x v="0"/>
    <x v="0"/>
    <x v="0"/>
    <x v="109"/>
    <x v="0"/>
    <m/>
  </r>
  <r>
    <x v="4"/>
    <x v="0"/>
    <x v="4"/>
    <x v="0"/>
    <x v="0"/>
    <x v="0"/>
    <x v="0"/>
    <x v="116"/>
    <x v="0"/>
    <m/>
  </r>
  <r>
    <x v="4"/>
    <x v="0"/>
    <x v="4"/>
    <x v="0"/>
    <x v="0"/>
    <x v="0"/>
    <x v="0"/>
    <x v="79"/>
    <x v="40"/>
    <n v="195000"/>
  </r>
  <r>
    <x v="4"/>
    <x v="0"/>
    <x v="4"/>
    <x v="0"/>
    <x v="0"/>
    <x v="0"/>
    <x v="12"/>
    <x v="81"/>
    <x v="0"/>
    <m/>
  </r>
  <r>
    <x v="4"/>
    <x v="0"/>
    <x v="4"/>
    <x v="0"/>
    <x v="0"/>
    <x v="0"/>
    <x v="12"/>
    <x v="82"/>
    <x v="47"/>
    <m/>
  </r>
  <r>
    <x v="4"/>
    <x v="0"/>
    <x v="4"/>
    <x v="0"/>
    <x v="0"/>
    <x v="0"/>
    <x v="12"/>
    <x v="83"/>
    <x v="127"/>
    <m/>
  </r>
  <r>
    <x v="4"/>
    <x v="0"/>
    <x v="4"/>
    <x v="0"/>
    <x v="0"/>
    <x v="0"/>
    <x v="12"/>
    <x v="84"/>
    <x v="47"/>
    <m/>
  </r>
  <r>
    <x v="4"/>
    <x v="0"/>
    <x v="4"/>
    <x v="0"/>
    <x v="0"/>
    <x v="0"/>
    <x v="19"/>
    <x v="100"/>
    <x v="55"/>
    <m/>
  </r>
  <r>
    <x v="4"/>
    <x v="0"/>
    <x v="4"/>
    <x v="0"/>
    <x v="0"/>
    <x v="0"/>
    <x v="19"/>
    <x v="100"/>
    <x v="19"/>
    <m/>
  </r>
  <r>
    <x v="4"/>
    <x v="0"/>
    <x v="4"/>
    <x v="0"/>
    <x v="0"/>
    <x v="0"/>
    <x v="19"/>
    <x v="139"/>
    <x v="0"/>
    <m/>
  </r>
  <r>
    <x v="4"/>
    <x v="0"/>
    <x v="4"/>
    <x v="0"/>
    <x v="0"/>
    <x v="0"/>
    <x v="27"/>
    <x v="140"/>
    <x v="140"/>
    <n v="0"/>
  </r>
  <r>
    <x v="4"/>
    <x v="0"/>
    <x v="4"/>
    <x v="0"/>
    <x v="0"/>
    <x v="0"/>
    <x v="27"/>
    <x v="148"/>
    <x v="140"/>
    <n v="463700"/>
  </r>
  <r>
    <x v="4"/>
    <x v="0"/>
    <x v="4"/>
    <x v="0"/>
    <x v="0"/>
    <x v="0"/>
    <x v="27"/>
    <x v="139"/>
    <x v="140"/>
    <n v="427000"/>
  </r>
  <r>
    <x v="4"/>
    <x v="0"/>
    <x v="4"/>
    <x v="0"/>
    <x v="0"/>
    <x v="0"/>
    <x v="27"/>
    <x v="149"/>
    <x v="140"/>
    <n v="73667"/>
  </r>
  <r>
    <x v="4"/>
    <x v="0"/>
    <x v="4"/>
    <x v="0"/>
    <x v="0"/>
    <x v="0"/>
    <x v="22"/>
    <x v="105"/>
    <x v="140"/>
    <n v="736667"/>
  </r>
  <r>
    <x v="4"/>
    <x v="0"/>
    <x v="4"/>
    <x v="0"/>
    <x v="0"/>
    <x v="0"/>
    <x v="16"/>
    <x v="86"/>
    <x v="45"/>
    <m/>
  </r>
  <r>
    <x v="4"/>
    <x v="0"/>
    <x v="4"/>
    <x v="0"/>
    <x v="0"/>
    <x v="0"/>
    <x v="16"/>
    <x v="117"/>
    <x v="56"/>
    <m/>
  </r>
  <r>
    <x v="4"/>
    <x v="0"/>
    <x v="4"/>
    <x v="0"/>
    <x v="0"/>
    <x v="0"/>
    <x v="16"/>
    <x v="117"/>
    <x v="134"/>
    <m/>
  </r>
  <r>
    <x v="4"/>
    <x v="0"/>
    <x v="4"/>
    <x v="0"/>
    <x v="0"/>
    <x v="0"/>
    <x v="22"/>
    <x v="105"/>
    <x v="46"/>
    <m/>
  </r>
  <r>
    <x v="4"/>
    <x v="0"/>
    <x v="4"/>
    <x v="0"/>
    <x v="0"/>
    <x v="0"/>
    <x v="2"/>
    <x v="87"/>
    <x v="21"/>
    <n v="342145"/>
  </r>
  <r>
    <x v="4"/>
    <x v="0"/>
    <x v="4"/>
    <x v="0"/>
    <x v="0"/>
    <x v="0"/>
    <x v="2"/>
    <x v="87"/>
    <x v="87"/>
    <m/>
  </r>
  <r>
    <x v="4"/>
    <x v="0"/>
    <x v="4"/>
    <x v="0"/>
    <x v="0"/>
    <x v="0"/>
    <x v="2"/>
    <x v="87"/>
    <x v="14"/>
    <n v="104498"/>
  </r>
  <r>
    <x v="4"/>
    <x v="0"/>
    <x v="4"/>
    <x v="0"/>
    <x v="0"/>
    <x v="0"/>
    <x v="2"/>
    <x v="87"/>
    <x v="100"/>
    <m/>
  </r>
  <r>
    <x v="4"/>
    <x v="0"/>
    <x v="4"/>
    <x v="0"/>
    <x v="0"/>
    <x v="0"/>
    <x v="2"/>
    <x v="88"/>
    <x v="128"/>
    <m/>
  </r>
  <r>
    <x v="4"/>
    <x v="0"/>
    <x v="4"/>
    <x v="0"/>
    <x v="0"/>
    <x v="0"/>
    <x v="2"/>
    <x v="88"/>
    <x v="101"/>
    <m/>
  </r>
  <r>
    <x v="4"/>
    <x v="0"/>
    <x v="4"/>
    <x v="0"/>
    <x v="0"/>
    <x v="0"/>
    <x v="2"/>
    <x v="89"/>
    <x v="102"/>
    <m/>
  </r>
  <r>
    <x v="4"/>
    <x v="0"/>
    <x v="4"/>
    <x v="0"/>
    <x v="0"/>
    <x v="0"/>
    <x v="2"/>
    <x v="89"/>
    <x v="32"/>
    <m/>
  </r>
  <r>
    <x v="4"/>
    <x v="0"/>
    <x v="4"/>
    <x v="0"/>
    <x v="0"/>
    <x v="0"/>
    <x v="2"/>
    <x v="89"/>
    <x v="135"/>
    <m/>
  </r>
  <r>
    <x v="4"/>
    <x v="0"/>
    <x v="4"/>
    <x v="0"/>
    <x v="0"/>
    <x v="0"/>
    <x v="2"/>
    <x v="90"/>
    <x v="28"/>
    <m/>
  </r>
  <r>
    <x v="4"/>
    <x v="0"/>
    <x v="4"/>
    <x v="0"/>
    <x v="0"/>
    <x v="0"/>
    <x v="2"/>
    <x v="90"/>
    <x v="94"/>
    <n v="130035"/>
  </r>
  <r>
    <x v="4"/>
    <x v="0"/>
    <x v="4"/>
    <x v="0"/>
    <x v="0"/>
    <x v="0"/>
    <x v="2"/>
    <x v="90"/>
    <x v="106"/>
    <m/>
  </r>
  <r>
    <x v="4"/>
    <x v="0"/>
    <x v="4"/>
    <x v="0"/>
    <x v="0"/>
    <x v="0"/>
    <x v="2"/>
    <x v="90"/>
    <x v="107"/>
    <m/>
  </r>
  <r>
    <x v="4"/>
    <x v="0"/>
    <x v="4"/>
    <x v="0"/>
    <x v="0"/>
    <x v="0"/>
    <x v="2"/>
    <x v="90"/>
    <x v="108"/>
    <m/>
  </r>
  <r>
    <x v="4"/>
    <x v="0"/>
    <x v="4"/>
    <x v="0"/>
    <x v="0"/>
    <x v="0"/>
    <x v="2"/>
    <x v="90"/>
    <x v="109"/>
    <m/>
  </r>
  <r>
    <x v="4"/>
    <x v="0"/>
    <x v="4"/>
    <x v="0"/>
    <x v="0"/>
    <x v="0"/>
    <x v="2"/>
    <x v="91"/>
    <x v="141"/>
    <n v="825781"/>
  </r>
  <r>
    <x v="4"/>
    <x v="0"/>
    <x v="4"/>
    <x v="0"/>
    <x v="0"/>
    <x v="0"/>
    <x v="2"/>
    <x v="91"/>
    <x v="99"/>
    <m/>
  </r>
  <r>
    <x v="4"/>
    <x v="0"/>
    <x v="4"/>
    <x v="0"/>
    <x v="0"/>
    <x v="0"/>
    <x v="2"/>
    <x v="91"/>
    <x v="110"/>
    <m/>
  </r>
  <r>
    <x v="4"/>
    <x v="0"/>
    <x v="4"/>
    <x v="0"/>
    <x v="0"/>
    <x v="0"/>
    <x v="2"/>
    <x v="91"/>
    <x v="111"/>
    <m/>
  </r>
  <r>
    <x v="4"/>
    <x v="0"/>
    <x v="4"/>
    <x v="0"/>
    <x v="0"/>
    <x v="0"/>
    <x v="2"/>
    <x v="92"/>
    <x v="112"/>
    <m/>
  </r>
  <r>
    <x v="4"/>
    <x v="0"/>
    <x v="4"/>
    <x v="0"/>
    <x v="0"/>
    <x v="0"/>
    <x v="2"/>
    <x v="136"/>
    <x v="113"/>
    <n v="270000"/>
  </r>
  <r>
    <x v="4"/>
    <x v="0"/>
    <x v="4"/>
    <x v="0"/>
    <x v="0"/>
    <x v="0"/>
    <x v="2"/>
    <x v="136"/>
    <x v="136"/>
    <n v="40000"/>
  </r>
  <r>
    <x v="4"/>
    <x v="0"/>
    <x v="4"/>
    <x v="0"/>
    <x v="0"/>
    <x v="0"/>
    <x v="2"/>
    <x v="141"/>
    <x v="114"/>
    <m/>
  </r>
  <r>
    <x v="4"/>
    <x v="0"/>
    <x v="4"/>
    <x v="0"/>
    <x v="0"/>
    <x v="0"/>
    <x v="2"/>
    <x v="141"/>
    <x v="115"/>
    <m/>
  </r>
  <r>
    <x v="4"/>
    <x v="0"/>
    <x v="4"/>
    <x v="0"/>
    <x v="0"/>
    <x v="0"/>
    <x v="2"/>
    <x v="141"/>
    <x v="116"/>
    <m/>
  </r>
  <r>
    <x v="4"/>
    <x v="0"/>
    <x v="4"/>
    <x v="0"/>
    <x v="0"/>
    <x v="0"/>
    <x v="2"/>
    <x v="93"/>
    <x v="0"/>
    <m/>
  </r>
  <r>
    <x v="4"/>
    <x v="0"/>
    <x v="4"/>
    <x v="0"/>
    <x v="0"/>
    <x v="0"/>
    <x v="2"/>
    <x v="84"/>
    <x v="138"/>
    <n v="2000"/>
  </r>
  <r>
    <x v="4"/>
    <x v="0"/>
    <x v="4"/>
    <x v="0"/>
    <x v="0"/>
    <x v="0"/>
    <x v="2"/>
    <x v="84"/>
    <x v="61"/>
    <n v="5.9"/>
  </r>
  <r>
    <x v="4"/>
    <x v="0"/>
    <x v="4"/>
    <x v="0"/>
    <x v="0"/>
    <x v="0"/>
    <x v="2"/>
    <x v="84"/>
    <x v="123"/>
    <n v="249.88"/>
  </r>
  <r>
    <x v="4"/>
    <x v="0"/>
    <x v="4"/>
    <x v="0"/>
    <x v="0"/>
    <x v="0"/>
    <x v="2"/>
    <x v="84"/>
    <x v="136"/>
    <n v="12000"/>
  </r>
  <r>
    <x v="4"/>
    <x v="0"/>
    <x v="4"/>
    <x v="0"/>
    <x v="0"/>
    <x v="0"/>
    <x v="2"/>
    <x v="84"/>
    <x v="54"/>
    <n v="1.4"/>
  </r>
  <r>
    <x v="4"/>
    <x v="0"/>
    <x v="4"/>
    <x v="0"/>
    <x v="0"/>
    <x v="0"/>
    <x v="2"/>
    <x v="84"/>
    <x v="37"/>
    <n v="0.11"/>
  </r>
  <r>
    <x v="4"/>
    <x v="0"/>
    <x v="4"/>
    <x v="0"/>
    <x v="0"/>
    <x v="0"/>
    <x v="2"/>
    <x v="84"/>
    <x v="139"/>
    <n v="53"/>
  </r>
  <r>
    <x v="4"/>
    <x v="0"/>
    <x v="4"/>
    <x v="0"/>
    <x v="0"/>
    <x v="0"/>
    <x v="2"/>
    <x v="84"/>
    <x v="137"/>
    <n v="0.52"/>
  </r>
  <r>
    <x v="4"/>
    <x v="0"/>
    <x v="4"/>
    <x v="0"/>
    <x v="0"/>
    <x v="0"/>
    <x v="2"/>
    <x v="84"/>
    <x v="75"/>
    <n v="0.52"/>
  </r>
  <r>
    <x v="4"/>
    <x v="0"/>
    <x v="4"/>
    <x v="0"/>
    <x v="0"/>
    <x v="0"/>
    <x v="2"/>
    <x v="84"/>
    <x v="62"/>
    <n v="500.53"/>
  </r>
  <r>
    <x v="4"/>
    <x v="0"/>
    <x v="4"/>
    <x v="0"/>
    <x v="0"/>
    <x v="7"/>
    <x v="4"/>
    <x v="119"/>
    <x v="28"/>
    <n v="2000000"/>
  </r>
  <r>
    <x v="4"/>
    <x v="0"/>
    <x v="4"/>
    <x v="0"/>
    <x v="0"/>
    <x v="7"/>
    <x v="4"/>
    <x v="120"/>
    <x v="28"/>
    <m/>
  </r>
  <r>
    <x v="4"/>
    <x v="0"/>
    <x v="4"/>
    <x v="0"/>
    <x v="0"/>
    <x v="7"/>
    <x v="4"/>
    <x v="121"/>
    <x v="28"/>
    <n v="250000"/>
  </r>
  <r>
    <x v="4"/>
    <x v="0"/>
    <x v="4"/>
    <x v="0"/>
    <x v="0"/>
    <x v="7"/>
    <x v="4"/>
    <x v="122"/>
    <x v="28"/>
    <n v="30000"/>
  </r>
  <r>
    <x v="4"/>
    <x v="0"/>
    <x v="4"/>
    <x v="0"/>
    <x v="0"/>
    <x v="7"/>
    <x v="4"/>
    <x v="123"/>
    <x v="28"/>
    <n v="250000"/>
  </r>
  <r>
    <x v="4"/>
    <x v="0"/>
    <x v="4"/>
    <x v="0"/>
    <x v="0"/>
    <x v="7"/>
    <x v="4"/>
    <x v="124"/>
    <x v="28"/>
    <n v="125000"/>
  </r>
  <r>
    <x v="4"/>
    <x v="0"/>
    <x v="4"/>
    <x v="0"/>
    <x v="0"/>
    <x v="7"/>
    <x v="4"/>
    <x v="135"/>
    <x v="0"/>
    <m/>
  </r>
  <r>
    <x v="4"/>
    <x v="0"/>
    <x v="4"/>
    <x v="0"/>
    <x v="0"/>
    <x v="7"/>
    <x v="4"/>
    <x v="125"/>
    <x v="28"/>
    <n v="1000000"/>
  </r>
  <r>
    <x v="4"/>
    <x v="0"/>
    <x v="4"/>
    <x v="0"/>
    <x v="0"/>
    <x v="7"/>
    <x v="4"/>
    <x v="144"/>
    <x v="28"/>
    <n v="1000000"/>
  </r>
  <r>
    <x v="4"/>
    <x v="0"/>
    <x v="4"/>
    <x v="0"/>
    <x v="0"/>
    <x v="7"/>
    <x v="4"/>
    <x v="126"/>
    <x v="0"/>
    <m/>
  </r>
  <r>
    <x v="4"/>
    <x v="0"/>
    <x v="4"/>
    <x v="0"/>
    <x v="0"/>
    <x v="7"/>
    <x v="4"/>
    <x v="127"/>
    <x v="5"/>
    <n v="16200"/>
  </r>
  <r>
    <x v="4"/>
    <x v="0"/>
    <x v="4"/>
    <x v="0"/>
    <x v="0"/>
    <x v="7"/>
    <x v="4"/>
    <x v="128"/>
    <x v="6"/>
    <n v="394500"/>
  </r>
  <r>
    <x v="4"/>
    <x v="0"/>
    <x v="4"/>
    <x v="0"/>
    <x v="0"/>
    <x v="7"/>
    <x v="4"/>
    <x v="129"/>
    <x v="77"/>
    <n v="120800"/>
  </r>
  <r>
    <x v="4"/>
    <x v="0"/>
    <x v="4"/>
    <x v="0"/>
    <x v="0"/>
    <x v="7"/>
    <x v="4"/>
    <x v="130"/>
    <x v="0"/>
    <m/>
  </r>
  <r>
    <x v="4"/>
    <x v="0"/>
    <x v="4"/>
    <x v="0"/>
    <x v="0"/>
    <x v="7"/>
    <x v="2"/>
    <x v="131"/>
    <x v="0"/>
    <m/>
  </r>
  <r>
    <x v="4"/>
    <x v="0"/>
    <x v="4"/>
    <x v="0"/>
    <x v="0"/>
    <x v="1"/>
    <x v="7"/>
    <x v="34"/>
    <x v="29"/>
    <n v="82190"/>
  </r>
  <r>
    <x v="4"/>
    <x v="0"/>
    <x v="4"/>
    <x v="0"/>
    <x v="0"/>
    <x v="1"/>
    <x v="7"/>
    <x v="20"/>
    <x v="30"/>
    <n v="529645"/>
  </r>
  <r>
    <x v="4"/>
    <x v="0"/>
    <x v="4"/>
    <x v="0"/>
    <x v="0"/>
    <x v="1"/>
    <x v="7"/>
    <x v="20"/>
    <x v="29"/>
    <n v="90098.6"/>
  </r>
  <r>
    <x v="4"/>
    <x v="0"/>
    <x v="4"/>
    <x v="0"/>
    <x v="0"/>
    <x v="1"/>
    <x v="7"/>
    <x v="101"/>
    <x v="138"/>
    <m/>
  </r>
  <r>
    <x v="4"/>
    <x v="0"/>
    <x v="4"/>
    <x v="0"/>
    <x v="0"/>
    <x v="1"/>
    <x v="7"/>
    <x v="55"/>
    <x v="26"/>
    <n v="48770.18"/>
  </r>
  <r>
    <x v="4"/>
    <x v="0"/>
    <x v="4"/>
    <x v="0"/>
    <x v="0"/>
    <x v="1"/>
    <x v="7"/>
    <x v="55"/>
    <x v="90"/>
    <m/>
  </r>
  <r>
    <x v="4"/>
    <x v="0"/>
    <x v="4"/>
    <x v="0"/>
    <x v="0"/>
    <x v="1"/>
    <x v="8"/>
    <x v="22"/>
    <x v="29"/>
    <n v="215889.94"/>
  </r>
  <r>
    <x v="4"/>
    <x v="0"/>
    <x v="4"/>
    <x v="0"/>
    <x v="0"/>
    <x v="1"/>
    <x v="8"/>
    <x v="94"/>
    <x v="85"/>
    <n v="3000"/>
  </r>
  <r>
    <x v="4"/>
    <x v="0"/>
    <x v="4"/>
    <x v="0"/>
    <x v="0"/>
    <x v="1"/>
    <x v="8"/>
    <x v="95"/>
    <x v="0"/>
    <m/>
  </r>
  <r>
    <x v="4"/>
    <x v="0"/>
    <x v="4"/>
    <x v="0"/>
    <x v="0"/>
    <x v="1"/>
    <x v="8"/>
    <x v="77"/>
    <x v="50"/>
    <m/>
  </r>
  <r>
    <x v="4"/>
    <x v="0"/>
    <x v="4"/>
    <x v="0"/>
    <x v="0"/>
    <x v="1"/>
    <x v="8"/>
    <x v="4"/>
    <x v="2"/>
    <n v="79243"/>
  </r>
  <r>
    <x v="4"/>
    <x v="0"/>
    <x v="4"/>
    <x v="0"/>
    <x v="0"/>
    <x v="1"/>
    <x v="8"/>
    <x v="4"/>
    <x v="122"/>
    <m/>
  </r>
  <r>
    <x v="4"/>
    <x v="0"/>
    <x v="4"/>
    <x v="0"/>
    <x v="0"/>
    <x v="1"/>
    <x v="8"/>
    <x v="4"/>
    <x v="91"/>
    <m/>
  </r>
  <r>
    <x v="4"/>
    <x v="0"/>
    <x v="4"/>
    <x v="0"/>
    <x v="0"/>
    <x v="1"/>
    <x v="8"/>
    <x v="4"/>
    <x v="85"/>
    <m/>
  </r>
  <r>
    <x v="4"/>
    <x v="0"/>
    <x v="4"/>
    <x v="0"/>
    <x v="0"/>
    <x v="1"/>
    <x v="8"/>
    <x v="4"/>
    <x v="17"/>
    <n v="1500"/>
  </r>
  <r>
    <x v="4"/>
    <x v="0"/>
    <x v="4"/>
    <x v="0"/>
    <x v="0"/>
    <x v="1"/>
    <x v="8"/>
    <x v="4"/>
    <x v="31"/>
    <n v="-1291880"/>
  </r>
  <r>
    <x v="4"/>
    <x v="0"/>
    <x v="4"/>
    <x v="0"/>
    <x v="0"/>
    <x v="1"/>
    <x v="8"/>
    <x v="4"/>
    <x v="136"/>
    <n v="451295"/>
  </r>
  <r>
    <x v="4"/>
    <x v="0"/>
    <x v="4"/>
    <x v="0"/>
    <x v="0"/>
    <x v="1"/>
    <x v="8"/>
    <x v="4"/>
    <x v="120"/>
    <m/>
  </r>
  <r>
    <x v="4"/>
    <x v="0"/>
    <x v="4"/>
    <x v="0"/>
    <x v="0"/>
    <x v="1"/>
    <x v="8"/>
    <x v="4"/>
    <x v="121"/>
    <m/>
  </r>
  <r>
    <x v="4"/>
    <x v="0"/>
    <x v="4"/>
    <x v="0"/>
    <x v="0"/>
    <x v="1"/>
    <x v="8"/>
    <x v="4"/>
    <x v="28"/>
    <m/>
  </r>
  <r>
    <x v="4"/>
    <x v="0"/>
    <x v="4"/>
    <x v="0"/>
    <x v="0"/>
    <x v="1"/>
    <x v="8"/>
    <x v="4"/>
    <x v="97"/>
    <m/>
  </r>
  <r>
    <x v="4"/>
    <x v="0"/>
    <x v="4"/>
    <x v="0"/>
    <x v="3"/>
    <x v="6"/>
    <x v="23"/>
    <x v="112"/>
    <x v="31"/>
    <n v="18712000"/>
  </r>
  <r>
    <x v="4"/>
    <x v="0"/>
    <x v="4"/>
    <x v="0"/>
    <x v="2"/>
    <x v="3"/>
    <x v="3"/>
    <x v="96"/>
    <x v="0"/>
    <m/>
  </r>
  <r>
    <x v="4"/>
    <x v="0"/>
    <x v="4"/>
    <x v="0"/>
    <x v="2"/>
    <x v="3"/>
    <x v="3"/>
    <x v="137"/>
    <x v="98"/>
    <m/>
  </r>
  <r>
    <x v="4"/>
    <x v="0"/>
    <x v="4"/>
    <x v="0"/>
    <x v="2"/>
    <x v="3"/>
    <x v="3"/>
    <x v="97"/>
    <x v="34"/>
    <n v="1087800"/>
  </r>
  <r>
    <x v="4"/>
    <x v="0"/>
    <x v="4"/>
    <x v="0"/>
    <x v="2"/>
    <x v="3"/>
    <x v="3"/>
    <x v="97"/>
    <x v="35"/>
    <m/>
  </r>
  <r>
    <x v="4"/>
    <x v="0"/>
    <x v="4"/>
    <x v="0"/>
    <x v="2"/>
    <x v="3"/>
    <x v="3"/>
    <x v="97"/>
    <x v="36"/>
    <n v="5767360"/>
  </r>
  <r>
    <x v="4"/>
    <x v="0"/>
    <x v="4"/>
    <x v="0"/>
    <x v="2"/>
    <x v="3"/>
    <x v="3"/>
    <x v="97"/>
    <x v="0"/>
    <m/>
  </r>
  <r>
    <x v="4"/>
    <x v="0"/>
    <x v="4"/>
    <x v="0"/>
    <x v="2"/>
    <x v="3"/>
    <x v="3"/>
    <x v="97"/>
    <x v="0"/>
    <m/>
  </r>
  <r>
    <x v="4"/>
    <x v="0"/>
    <x v="4"/>
    <x v="0"/>
    <x v="2"/>
    <x v="3"/>
    <x v="3"/>
    <x v="97"/>
    <x v="0"/>
    <m/>
  </r>
  <r>
    <x v="4"/>
    <x v="0"/>
    <x v="4"/>
    <x v="0"/>
    <x v="2"/>
    <x v="3"/>
    <x v="3"/>
    <x v="97"/>
    <x v="0"/>
    <m/>
  </r>
  <r>
    <x v="4"/>
    <x v="0"/>
    <x v="4"/>
    <x v="0"/>
    <x v="2"/>
    <x v="3"/>
    <x v="3"/>
    <x v="98"/>
    <x v="0"/>
    <m/>
  </r>
  <r>
    <x v="4"/>
    <x v="0"/>
    <x v="4"/>
    <x v="0"/>
    <x v="2"/>
    <x v="3"/>
    <x v="3"/>
    <x v="99"/>
    <x v="37"/>
    <n v="36970567"/>
  </r>
  <r>
    <x v="4"/>
    <x v="0"/>
    <x v="4"/>
    <x v="0"/>
    <x v="2"/>
    <x v="3"/>
    <x v="3"/>
    <x v="99"/>
    <x v="70"/>
    <n v="1158000"/>
  </r>
  <r>
    <x v="4"/>
    <x v="0"/>
    <x v="4"/>
    <x v="0"/>
    <x v="2"/>
    <x v="3"/>
    <x v="3"/>
    <x v="99"/>
    <x v="39"/>
    <n v="2169125"/>
  </r>
  <r>
    <x v="4"/>
    <x v="0"/>
    <x v="4"/>
    <x v="0"/>
    <x v="2"/>
    <x v="3"/>
    <x v="3"/>
    <x v="99"/>
    <x v="69"/>
    <m/>
  </r>
  <r>
    <x v="4"/>
    <x v="0"/>
    <x v="4"/>
    <x v="0"/>
    <x v="2"/>
    <x v="3"/>
    <x v="3"/>
    <x v="99"/>
    <x v="122"/>
    <m/>
  </r>
  <r>
    <x v="4"/>
    <x v="0"/>
    <x v="4"/>
    <x v="0"/>
    <x v="2"/>
    <x v="3"/>
    <x v="3"/>
    <x v="99"/>
    <x v="68"/>
    <m/>
  </r>
  <r>
    <x v="4"/>
    <x v="0"/>
    <x v="4"/>
    <x v="0"/>
    <x v="2"/>
    <x v="3"/>
    <x v="3"/>
    <x v="99"/>
    <x v="41"/>
    <m/>
  </r>
  <r>
    <x v="4"/>
    <x v="0"/>
    <x v="4"/>
    <x v="0"/>
    <x v="2"/>
    <x v="3"/>
    <x v="26"/>
    <x v="137"/>
    <x v="98"/>
    <n v="30150000"/>
  </r>
  <r>
    <x v="4"/>
    <x v="0"/>
    <x v="4"/>
    <x v="0"/>
    <x v="2"/>
    <x v="3"/>
    <x v="20"/>
    <x v="49"/>
    <x v="40"/>
    <m/>
  </r>
  <r>
    <x v="4"/>
    <x v="0"/>
    <x v="4"/>
    <x v="0"/>
    <x v="2"/>
    <x v="3"/>
    <x v="20"/>
    <x v="49"/>
    <x v="41"/>
    <n v="2629556"/>
  </r>
  <r>
    <x v="4"/>
    <x v="0"/>
    <x v="4"/>
    <x v="0"/>
    <x v="2"/>
    <x v="3"/>
    <x v="20"/>
    <x v="49"/>
    <x v="42"/>
    <n v="328500"/>
  </r>
  <r>
    <x v="4"/>
    <x v="0"/>
    <x v="4"/>
    <x v="0"/>
    <x v="2"/>
    <x v="3"/>
    <x v="20"/>
    <x v="49"/>
    <x v="83"/>
    <m/>
  </r>
  <r>
    <x v="4"/>
    <x v="0"/>
    <x v="4"/>
    <x v="0"/>
    <x v="2"/>
    <x v="3"/>
    <x v="20"/>
    <x v="49"/>
    <x v="68"/>
    <m/>
  </r>
  <r>
    <x v="4"/>
    <x v="0"/>
    <x v="4"/>
    <x v="0"/>
    <x v="2"/>
    <x v="3"/>
    <x v="20"/>
    <x v="49"/>
    <x v="124"/>
    <n v="685600"/>
  </r>
  <r>
    <x v="4"/>
    <x v="0"/>
    <x v="4"/>
    <x v="0"/>
    <x v="2"/>
    <x v="3"/>
    <x v="20"/>
    <x v="111"/>
    <x v="42"/>
    <n v="180000"/>
  </r>
  <r>
    <x v="4"/>
    <x v="0"/>
    <x v="4"/>
    <x v="0"/>
    <x v="2"/>
    <x v="3"/>
    <x v="20"/>
    <x v="111"/>
    <x v="83"/>
    <m/>
  </r>
  <r>
    <x v="4"/>
    <x v="0"/>
    <x v="4"/>
    <x v="0"/>
    <x v="2"/>
    <x v="3"/>
    <x v="20"/>
    <x v="111"/>
    <x v="43"/>
    <m/>
  </r>
  <r>
    <x v="4"/>
    <x v="0"/>
    <x v="4"/>
    <x v="0"/>
    <x v="2"/>
    <x v="3"/>
    <x v="20"/>
    <x v="111"/>
    <x v="124"/>
    <n v="315600"/>
  </r>
  <r>
    <x v="4"/>
    <x v="0"/>
    <x v="4"/>
    <x v="0"/>
    <x v="2"/>
    <x v="3"/>
    <x v="21"/>
    <x v="50"/>
    <x v="0"/>
    <m/>
  </r>
  <r>
    <x v="4"/>
    <x v="0"/>
    <x v="4"/>
    <x v="0"/>
    <x v="2"/>
    <x v="3"/>
    <x v="21"/>
    <x v="132"/>
    <x v="44"/>
    <m/>
  </r>
  <r>
    <x v="5"/>
    <x v="0"/>
    <x v="5"/>
    <x v="0"/>
    <x v="1"/>
    <x v="2"/>
    <x v="24"/>
    <x v="63"/>
    <x v="1"/>
    <n v="78119322.129999995"/>
  </r>
  <r>
    <x v="5"/>
    <x v="0"/>
    <x v="5"/>
    <x v="0"/>
    <x v="1"/>
    <x v="5"/>
    <x v="11"/>
    <x v="64"/>
    <x v="0"/>
    <n v="3.12"/>
  </r>
  <r>
    <x v="5"/>
    <x v="0"/>
    <x v="5"/>
    <x v="0"/>
    <x v="1"/>
    <x v="5"/>
    <x v="14"/>
    <x v="66"/>
    <x v="0"/>
    <m/>
  </r>
  <r>
    <x v="5"/>
    <x v="0"/>
    <x v="5"/>
    <x v="0"/>
    <x v="1"/>
    <x v="5"/>
    <x v="15"/>
    <x v="69"/>
    <x v="0"/>
    <m/>
  </r>
  <r>
    <x v="5"/>
    <x v="0"/>
    <x v="5"/>
    <x v="0"/>
    <x v="1"/>
    <x v="2"/>
    <x v="25"/>
    <x v="74"/>
    <x v="0"/>
    <n v="-6881469.3700000001"/>
  </r>
  <r>
    <x v="5"/>
    <x v="0"/>
    <x v="5"/>
    <x v="0"/>
    <x v="1"/>
    <x v="2"/>
    <x v="25"/>
    <x v="118"/>
    <x v="0"/>
    <n v="-30000"/>
  </r>
  <r>
    <x v="5"/>
    <x v="0"/>
    <x v="5"/>
    <x v="0"/>
    <x v="1"/>
    <x v="2"/>
    <x v="0"/>
    <x v="103"/>
    <x v="0"/>
    <n v="0"/>
  </r>
  <r>
    <x v="5"/>
    <x v="0"/>
    <x v="5"/>
    <x v="0"/>
    <x v="1"/>
    <x v="2"/>
    <x v="0"/>
    <x v="104"/>
    <x v="0"/>
    <n v="450000"/>
  </r>
  <r>
    <x v="5"/>
    <x v="0"/>
    <x v="5"/>
    <x v="0"/>
    <x v="1"/>
    <x v="2"/>
    <x v="0"/>
    <x v="145"/>
    <x v="0"/>
    <n v="-299042.62"/>
  </r>
  <r>
    <x v="5"/>
    <x v="0"/>
    <x v="5"/>
    <x v="0"/>
    <x v="0"/>
    <x v="0"/>
    <x v="4"/>
    <x v="6"/>
    <x v="2"/>
    <n v="6120000"/>
  </r>
  <r>
    <x v="5"/>
    <x v="0"/>
    <x v="5"/>
    <x v="0"/>
    <x v="0"/>
    <x v="0"/>
    <x v="4"/>
    <x v="6"/>
    <x v="3"/>
    <n v="2012500"/>
  </r>
  <r>
    <x v="5"/>
    <x v="0"/>
    <x v="5"/>
    <x v="0"/>
    <x v="0"/>
    <x v="0"/>
    <x v="4"/>
    <x v="7"/>
    <x v="2"/>
    <m/>
  </r>
  <r>
    <x v="5"/>
    <x v="0"/>
    <x v="5"/>
    <x v="0"/>
    <x v="0"/>
    <x v="0"/>
    <x v="4"/>
    <x v="7"/>
    <x v="3"/>
    <n v="140606"/>
  </r>
  <r>
    <x v="5"/>
    <x v="0"/>
    <x v="5"/>
    <x v="0"/>
    <x v="0"/>
    <x v="0"/>
    <x v="4"/>
    <x v="8"/>
    <x v="2"/>
    <n v="510000"/>
  </r>
  <r>
    <x v="5"/>
    <x v="0"/>
    <x v="5"/>
    <x v="0"/>
    <x v="0"/>
    <x v="0"/>
    <x v="4"/>
    <x v="8"/>
    <x v="3"/>
    <n v="179425"/>
  </r>
  <r>
    <x v="5"/>
    <x v="0"/>
    <x v="5"/>
    <x v="0"/>
    <x v="0"/>
    <x v="0"/>
    <x v="4"/>
    <x v="9"/>
    <x v="2"/>
    <n v="61200"/>
  </r>
  <r>
    <x v="5"/>
    <x v="0"/>
    <x v="5"/>
    <x v="0"/>
    <x v="0"/>
    <x v="0"/>
    <x v="4"/>
    <x v="9"/>
    <x v="3"/>
    <n v="21531"/>
  </r>
  <r>
    <x v="5"/>
    <x v="0"/>
    <x v="5"/>
    <x v="0"/>
    <x v="0"/>
    <x v="0"/>
    <x v="4"/>
    <x v="10"/>
    <x v="2"/>
    <n v="510000"/>
  </r>
  <r>
    <x v="5"/>
    <x v="0"/>
    <x v="5"/>
    <x v="0"/>
    <x v="0"/>
    <x v="0"/>
    <x v="4"/>
    <x v="10"/>
    <x v="3"/>
    <n v="179425"/>
  </r>
  <r>
    <x v="5"/>
    <x v="0"/>
    <x v="5"/>
    <x v="0"/>
    <x v="0"/>
    <x v="0"/>
    <x v="4"/>
    <x v="11"/>
    <x v="2"/>
    <n v="255000"/>
  </r>
  <r>
    <x v="5"/>
    <x v="0"/>
    <x v="5"/>
    <x v="0"/>
    <x v="0"/>
    <x v="0"/>
    <x v="4"/>
    <x v="11"/>
    <x v="3"/>
    <n v="56726"/>
  </r>
  <r>
    <x v="5"/>
    <x v="0"/>
    <x v="5"/>
    <x v="0"/>
    <x v="0"/>
    <x v="0"/>
    <x v="4"/>
    <x v="12"/>
    <x v="2"/>
    <n v="4080000"/>
  </r>
  <r>
    <x v="5"/>
    <x v="0"/>
    <x v="5"/>
    <x v="0"/>
    <x v="0"/>
    <x v="0"/>
    <x v="4"/>
    <x v="134"/>
    <x v="0"/>
    <m/>
  </r>
  <r>
    <x v="5"/>
    <x v="0"/>
    <x v="5"/>
    <x v="0"/>
    <x v="0"/>
    <x v="0"/>
    <x v="4"/>
    <x v="142"/>
    <x v="71"/>
    <m/>
  </r>
  <r>
    <x v="5"/>
    <x v="0"/>
    <x v="5"/>
    <x v="0"/>
    <x v="0"/>
    <x v="0"/>
    <x v="4"/>
    <x v="56"/>
    <x v="4"/>
    <m/>
  </r>
  <r>
    <x v="5"/>
    <x v="0"/>
    <x v="5"/>
    <x v="0"/>
    <x v="0"/>
    <x v="0"/>
    <x v="4"/>
    <x v="13"/>
    <x v="5"/>
    <n v="34600"/>
  </r>
  <r>
    <x v="5"/>
    <x v="0"/>
    <x v="5"/>
    <x v="0"/>
    <x v="0"/>
    <x v="0"/>
    <x v="4"/>
    <x v="146"/>
    <x v="130"/>
    <n v="40100"/>
  </r>
  <r>
    <x v="5"/>
    <x v="0"/>
    <x v="5"/>
    <x v="0"/>
    <x v="0"/>
    <x v="0"/>
    <x v="4"/>
    <x v="14"/>
    <x v="6"/>
    <n v="822600"/>
  </r>
  <r>
    <x v="5"/>
    <x v="0"/>
    <x v="5"/>
    <x v="0"/>
    <x v="0"/>
    <x v="0"/>
    <x v="4"/>
    <x v="14"/>
    <x v="7"/>
    <n v="210000"/>
  </r>
  <r>
    <x v="5"/>
    <x v="0"/>
    <x v="5"/>
    <x v="0"/>
    <x v="0"/>
    <x v="0"/>
    <x v="4"/>
    <x v="15"/>
    <x v="8"/>
    <n v="290800"/>
  </r>
  <r>
    <x v="5"/>
    <x v="0"/>
    <x v="5"/>
    <x v="0"/>
    <x v="0"/>
    <x v="0"/>
    <x v="4"/>
    <x v="147"/>
    <x v="139"/>
    <m/>
  </r>
  <r>
    <x v="5"/>
    <x v="0"/>
    <x v="5"/>
    <x v="0"/>
    <x v="0"/>
    <x v="0"/>
    <x v="4"/>
    <x v="113"/>
    <x v="0"/>
    <m/>
  </r>
  <r>
    <x v="5"/>
    <x v="0"/>
    <x v="5"/>
    <x v="0"/>
    <x v="0"/>
    <x v="0"/>
    <x v="9"/>
    <x v="114"/>
    <x v="9"/>
    <n v="600000"/>
  </r>
  <r>
    <x v="5"/>
    <x v="0"/>
    <x v="5"/>
    <x v="0"/>
    <x v="0"/>
    <x v="0"/>
    <x v="9"/>
    <x v="30"/>
    <x v="10"/>
    <m/>
  </r>
  <r>
    <x v="5"/>
    <x v="0"/>
    <x v="5"/>
    <x v="0"/>
    <x v="0"/>
    <x v="0"/>
    <x v="9"/>
    <x v="110"/>
    <x v="0"/>
    <m/>
  </r>
  <r>
    <x v="5"/>
    <x v="0"/>
    <x v="5"/>
    <x v="0"/>
    <x v="0"/>
    <x v="0"/>
    <x v="5"/>
    <x v="70"/>
    <x v="11"/>
    <n v="451"/>
  </r>
  <r>
    <x v="5"/>
    <x v="0"/>
    <x v="5"/>
    <x v="0"/>
    <x v="0"/>
    <x v="0"/>
    <x v="5"/>
    <x v="70"/>
    <x v="99"/>
    <m/>
  </r>
  <r>
    <x v="5"/>
    <x v="0"/>
    <x v="5"/>
    <x v="0"/>
    <x v="0"/>
    <x v="0"/>
    <x v="5"/>
    <x v="102"/>
    <x v="0"/>
    <m/>
  </r>
  <r>
    <x v="5"/>
    <x v="0"/>
    <x v="5"/>
    <x v="0"/>
    <x v="0"/>
    <x v="0"/>
    <x v="5"/>
    <x v="71"/>
    <x v="101"/>
    <n v="39"/>
  </r>
  <r>
    <x v="5"/>
    <x v="0"/>
    <x v="5"/>
    <x v="0"/>
    <x v="0"/>
    <x v="0"/>
    <x v="5"/>
    <x v="71"/>
    <x v="45"/>
    <n v="79200"/>
  </r>
  <r>
    <x v="5"/>
    <x v="0"/>
    <x v="5"/>
    <x v="0"/>
    <x v="0"/>
    <x v="0"/>
    <x v="5"/>
    <x v="78"/>
    <x v="0"/>
    <m/>
  </r>
  <r>
    <x v="5"/>
    <x v="0"/>
    <x v="5"/>
    <x v="0"/>
    <x v="0"/>
    <x v="0"/>
    <x v="6"/>
    <x v="17"/>
    <x v="12"/>
    <n v="800000"/>
  </r>
  <r>
    <x v="5"/>
    <x v="0"/>
    <x v="5"/>
    <x v="0"/>
    <x v="0"/>
    <x v="0"/>
    <x v="6"/>
    <x v="17"/>
    <x v="133"/>
    <m/>
  </r>
  <r>
    <x v="5"/>
    <x v="0"/>
    <x v="5"/>
    <x v="0"/>
    <x v="0"/>
    <x v="0"/>
    <x v="6"/>
    <x v="143"/>
    <x v="72"/>
    <m/>
  </r>
  <r>
    <x v="5"/>
    <x v="0"/>
    <x v="5"/>
    <x v="0"/>
    <x v="0"/>
    <x v="0"/>
    <x v="0"/>
    <x v="79"/>
    <x v="0"/>
    <m/>
  </r>
  <r>
    <x v="5"/>
    <x v="0"/>
    <x v="5"/>
    <x v="0"/>
    <x v="0"/>
    <x v="0"/>
    <x v="0"/>
    <x v="80"/>
    <x v="13"/>
    <n v="37020"/>
  </r>
  <r>
    <x v="5"/>
    <x v="0"/>
    <x v="5"/>
    <x v="0"/>
    <x v="0"/>
    <x v="0"/>
    <x v="0"/>
    <x v="80"/>
    <x v="14"/>
    <n v="303811"/>
  </r>
  <r>
    <x v="5"/>
    <x v="0"/>
    <x v="5"/>
    <x v="0"/>
    <x v="0"/>
    <x v="0"/>
    <x v="0"/>
    <x v="80"/>
    <x v="15"/>
    <n v="1200000"/>
  </r>
  <r>
    <x v="5"/>
    <x v="0"/>
    <x v="5"/>
    <x v="0"/>
    <x v="0"/>
    <x v="0"/>
    <x v="0"/>
    <x v="80"/>
    <x v="16"/>
    <n v="425934"/>
  </r>
  <r>
    <x v="5"/>
    <x v="0"/>
    <x v="5"/>
    <x v="0"/>
    <x v="0"/>
    <x v="0"/>
    <x v="0"/>
    <x v="80"/>
    <x v="21"/>
    <n v="948178"/>
  </r>
  <r>
    <x v="5"/>
    <x v="0"/>
    <x v="5"/>
    <x v="0"/>
    <x v="0"/>
    <x v="0"/>
    <x v="0"/>
    <x v="80"/>
    <x v="73"/>
    <m/>
  </r>
  <r>
    <x v="5"/>
    <x v="0"/>
    <x v="5"/>
    <x v="0"/>
    <x v="0"/>
    <x v="0"/>
    <x v="0"/>
    <x v="80"/>
    <x v="84"/>
    <m/>
  </r>
  <r>
    <x v="5"/>
    <x v="0"/>
    <x v="5"/>
    <x v="0"/>
    <x v="0"/>
    <x v="0"/>
    <x v="0"/>
    <x v="80"/>
    <x v="85"/>
    <n v="300000"/>
  </r>
  <r>
    <x v="5"/>
    <x v="0"/>
    <x v="5"/>
    <x v="0"/>
    <x v="0"/>
    <x v="0"/>
    <x v="0"/>
    <x v="80"/>
    <x v="86"/>
    <m/>
  </r>
  <r>
    <x v="5"/>
    <x v="0"/>
    <x v="5"/>
    <x v="0"/>
    <x v="0"/>
    <x v="0"/>
    <x v="0"/>
    <x v="84"/>
    <x v="20"/>
    <m/>
  </r>
  <r>
    <x v="5"/>
    <x v="0"/>
    <x v="5"/>
    <x v="0"/>
    <x v="0"/>
    <x v="0"/>
    <x v="0"/>
    <x v="107"/>
    <x v="17"/>
    <n v="600000"/>
  </r>
  <r>
    <x v="5"/>
    <x v="0"/>
    <x v="5"/>
    <x v="0"/>
    <x v="0"/>
    <x v="0"/>
    <x v="0"/>
    <x v="115"/>
    <x v="0"/>
    <m/>
  </r>
  <r>
    <x v="5"/>
    <x v="0"/>
    <x v="5"/>
    <x v="0"/>
    <x v="0"/>
    <x v="0"/>
    <x v="0"/>
    <x v="138"/>
    <x v="11"/>
    <n v="134058"/>
  </r>
  <r>
    <x v="5"/>
    <x v="0"/>
    <x v="5"/>
    <x v="0"/>
    <x v="0"/>
    <x v="0"/>
    <x v="0"/>
    <x v="108"/>
    <x v="0"/>
    <m/>
  </r>
  <r>
    <x v="5"/>
    <x v="0"/>
    <x v="5"/>
    <x v="0"/>
    <x v="0"/>
    <x v="0"/>
    <x v="0"/>
    <x v="109"/>
    <x v="0"/>
    <m/>
  </r>
  <r>
    <x v="5"/>
    <x v="0"/>
    <x v="5"/>
    <x v="0"/>
    <x v="0"/>
    <x v="0"/>
    <x v="0"/>
    <x v="116"/>
    <x v="0"/>
    <m/>
  </r>
  <r>
    <x v="5"/>
    <x v="0"/>
    <x v="5"/>
    <x v="0"/>
    <x v="0"/>
    <x v="0"/>
    <x v="0"/>
    <x v="79"/>
    <x v="40"/>
    <m/>
  </r>
  <r>
    <x v="5"/>
    <x v="0"/>
    <x v="5"/>
    <x v="0"/>
    <x v="0"/>
    <x v="0"/>
    <x v="12"/>
    <x v="81"/>
    <x v="0"/>
    <m/>
  </r>
  <r>
    <x v="5"/>
    <x v="0"/>
    <x v="5"/>
    <x v="0"/>
    <x v="0"/>
    <x v="0"/>
    <x v="12"/>
    <x v="82"/>
    <x v="47"/>
    <m/>
  </r>
  <r>
    <x v="5"/>
    <x v="0"/>
    <x v="5"/>
    <x v="0"/>
    <x v="0"/>
    <x v="0"/>
    <x v="12"/>
    <x v="83"/>
    <x v="127"/>
    <m/>
  </r>
  <r>
    <x v="5"/>
    <x v="0"/>
    <x v="5"/>
    <x v="0"/>
    <x v="0"/>
    <x v="0"/>
    <x v="12"/>
    <x v="84"/>
    <x v="47"/>
    <m/>
  </r>
  <r>
    <x v="5"/>
    <x v="0"/>
    <x v="5"/>
    <x v="0"/>
    <x v="0"/>
    <x v="0"/>
    <x v="19"/>
    <x v="100"/>
    <x v="55"/>
    <m/>
  </r>
  <r>
    <x v="5"/>
    <x v="0"/>
    <x v="5"/>
    <x v="0"/>
    <x v="0"/>
    <x v="0"/>
    <x v="19"/>
    <x v="100"/>
    <x v="19"/>
    <m/>
  </r>
  <r>
    <x v="5"/>
    <x v="0"/>
    <x v="5"/>
    <x v="0"/>
    <x v="0"/>
    <x v="0"/>
    <x v="19"/>
    <x v="139"/>
    <x v="0"/>
    <m/>
  </r>
  <r>
    <x v="5"/>
    <x v="0"/>
    <x v="5"/>
    <x v="0"/>
    <x v="0"/>
    <x v="0"/>
    <x v="27"/>
    <x v="140"/>
    <x v="140"/>
    <m/>
  </r>
  <r>
    <x v="5"/>
    <x v="0"/>
    <x v="5"/>
    <x v="0"/>
    <x v="0"/>
    <x v="0"/>
    <x v="27"/>
    <x v="148"/>
    <x v="140"/>
    <m/>
  </r>
  <r>
    <x v="5"/>
    <x v="0"/>
    <x v="5"/>
    <x v="0"/>
    <x v="0"/>
    <x v="0"/>
    <x v="27"/>
    <x v="139"/>
    <x v="140"/>
    <m/>
  </r>
  <r>
    <x v="5"/>
    <x v="0"/>
    <x v="5"/>
    <x v="0"/>
    <x v="0"/>
    <x v="0"/>
    <x v="27"/>
    <x v="149"/>
    <x v="140"/>
    <m/>
  </r>
  <r>
    <x v="5"/>
    <x v="0"/>
    <x v="5"/>
    <x v="0"/>
    <x v="0"/>
    <x v="0"/>
    <x v="22"/>
    <x v="105"/>
    <x v="140"/>
    <m/>
  </r>
  <r>
    <x v="5"/>
    <x v="0"/>
    <x v="5"/>
    <x v="0"/>
    <x v="0"/>
    <x v="0"/>
    <x v="16"/>
    <x v="86"/>
    <x v="45"/>
    <n v="1276718"/>
  </r>
  <r>
    <x v="5"/>
    <x v="0"/>
    <x v="5"/>
    <x v="0"/>
    <x v="0"/>
    <x v="0"/>
    <x v="16"/>
    <x v="117"/>
    <x v="56"/>
    <m/>
  </r>
  <r>
    <x v="5"/>
    <x v="0"/>
    <x v="5"/>
    <x v="0"/>
    <x v="0"/>
    <x v="0"/>
    <x v="16"/>
    <x v="117"/>
    <x v="134"/>
    <m/>
  </r>
  <r>
    <x v="5"/>
    <x v="0"/>
    <x v="5"/>
    <x v="0"/>
    <x v="0"/>
    <x v="0"/>
    <x v="22"/>
    <x v="105"/>
    <x v="46"/>
    <m/>
  </r>
  <r>
    <x v="5"/>
    <x v="0"/>
    <x v="5"/>
    <x v="0"/>
    <x v="0"/>
    <x v="0"/>
    <x v="2"/>
    <x v="87"/>
    <x v="21"/>
    <n v="224696"/>
  </r>
  <r>
    <x v="5"/>
    <x v="0"/>
    <x v="5"/>
    <x v="0"/>
    <x v="0"/>
    <x v="0"/>
    <x v="2"/>
    <x v="87"/>
    <x v="87"/>
    <m/>
  </r>
  <r>
    <x v="5"/>
    <x v="0"/>
    <x v="5"/>
    <x v="0"/>
    <x v="0"/>
    <x v="0"/>
    <x v="2"/>
    <x v="87"/>
    <x v="14"/>
    <n v="104498"/>
  </r>
  <r>
    <x v="5"/>
    <x v="0"/>
    <x v="5"/>
    <x v="0"/>
    <x v="0"/>
    <x v="0"/>
    <x v="2"/>
    <x v="87"/>
    <x v="100"/>
    <m/>
  </r>
  <r>
    <x v="5"/>
    <x v="0"/>
    <x v="5"/>
    <x v="0"/>
    <x v="0"/>
    <x v="0"/>
    <x v="2"/>
    <x v="88"/>
    <x v="128"/>
    <n v="181000"/>
  </r>
  <r>
    <x v="5"/>
    <x v="0"/>
    <x v="5"/>
    <x v="0"/>
    <x v="0"/>
    <x v="0"/>
    <x v="2"/>
    <x v="88"/>
    <x v="101"/>
    <n v="12362"/>
  </r>
  <r>
    <x v="5"/>
    <x v="0"/>
    <x v="5"/>
    <x v="0"/>
    <x v="0"/>
    <x v="0"/>
    <x v="2"/>
    <x v="89"/>
    <x v="102"/>
    <m/>
  </r>
  <r>
    <x v="5"/>
    <x v="0"/>
    <x v="5"/>
    <x v="0"/>
    <x v="0"/>
    <x v="0"/>
    <x v="2"/>
    <x v="89"/>
    <x v="32"/>
    <m/>
  </r>
  <r>
    <x v="5"/>
    <x v="0"/>
    <x v="5"/>
    <x v="0"/>
    <x v="0"/>
    <x v="0"/>
    <x v="2"/>
    <x v="89"/>
    <x v="135"/>
    <m/>
  </r>
  <r>
    <x v="5"/>
    <x v="0"/>
    <x v="5"/>
    <x v="0"/>
    <x v="0"/>
    <x v="0"/>
    <x v="2"/>
    <x v="90"/>
    <x v="28"/>
    <m/>
  </r>
  <r>
    <x v="5"/>
    <x v="0"/>
    <x v="5"/>
    <x v="0"/>
    <x v="0"/>
    <x v="0"/>
    <x v="2"/>
    <x v="90"/>
    <x v="94"/>
    <n v="136936"/>
  </r>
  <r>
    <x v="5"/>
    <x v="0"/>
    <x v="5"/>
    <x v="0"/>
    <x v="0"/>
    <x v="0"/>
    <x v="2"/>
    <x v="90"/>
    <x v="106"/>
    <m/>
  </r>
  <r>
    <x v="5"/>
    <x v="0"/>
    <x v="5"/>
    <x v="0"/>
    <x v="0"/>
    <x v="0"/>
    <x v="2"/>
    <x v="90"/>
    <x v="107"/>
    <m/>
  </r>
  <r>
    <x v="5"/>
    <x v="0"/>
    <x v="5"/>
    <x v="0"/>
    <x v="0"/>
    <x v="0"/>
    <x v="2"/>
    <x v="90"/>
    <x v="108"/>
    <m/>
  </r>
  <r>
    <x v="5"/>
    <x v="0"/>
    <x v="5"/>
    <x v="0"/>
    <x v="0"/>
    <x v="0"/>
    <x v="2"/>
    <x v="90"/>
    <x v="109"/>
    <m/>
  </r>
  <r>
    <x v="5"/>
    <x v="0"/>
    <x v="5"/>
    <x v="0"/>
    <x v="0"/>
    <x v="0"/>
    <x v="2"/>
    <x v="91"/>
    <x v="141"/>
    <m/>
  </r>
  <r>
    <x v="5"/>
    <x v="0"/>
    <x v="5"/>
    <x v="0"/>
    <x v="0"/>
    <x v="0"/>
    <x v="2"/>
    <x v="91"/>
    <x v="99"/>
    <m/>
  </r>
  <r>
    <x v="5"/>
    <x v="0"/>
    <x v="5"/>
    <x v="0"/>
    <x v="0"/>
    <x v="0"/>
    <x v="2"/>
    <x v="91"/>
    <x v="110"/>
    <m/>
  </r>
  <r>
    <x v="5"/>
    <x v="0"/>
    <x v="5"/>
    <x v="0"/>
    <x v="0"/>
    <x v="0"/>
    <x v="2"/>
    <x v="91"/>
    <x v="111"/>
    <m/>
  </r>
  <r>
    <x v="5"/>
    <x v="0"/>
    <x v="5"/>
    <x v="0"/>
    <x v="0"/>
    <x v="0"/>
    <x v="2"/>
    <x v="92"/>
    <x v="112"/>
    <m/>
  </r>
  <r>
    <x v="5"/>
    <x v="0"/>
    <x v="5"/>
    <x v="0"/>
    <x v="0"/>
    <x v="0"/>
    <x v="2"/>
    <x v="136"/>
    <x v="113"/>
    <m/>
  </r>
  <r>
    <x v="5"/>
    <x v="0"/>
    <x v="5"/>
    <x v="0"/>
    <x v="0"/>
    <x v="0"/>
    <x v="2"/>
    <x v="136"/>
    <x v="136"/>
    <m/>
  </r>
  <r>
    <x v="5"/>
    <x v="0"/>
    <x v="5"/>
    <x v="0"/>
    <x v="0"/>
    <x v="0"/>
    <x v="2"/>
    <x v="141"/>
    <x v="114"/>
    <m/>
  </r>
  <r>
    <x v="5"/>
    <x v="0"/>
    <x v="5"/>
    <x v="0"/>
    <x v="0"/>
    <x v="0"/>
    <x v="2"/>
    <x v="141"/>
    <x v="115"/>
    <m/>
  </r>
  <r>
    <x v="5"/>
    <x v="0"/>
    <x v="5"/>
    <x v="0"/>
    <x v="0"/>
    <x v="0"/>
    <x v="2"/>
    <x v="141"/>
    <x v="116"/>
    <m/>
  </r>
  <r>
    <x v="5"/>
    <x v="0"/>
    <x v="5"/>
    <x v="0"/>
    <x v="0"/>
    <x v="0"/>
    <x v="2"/>
    <x v="93"/>
    <x v="0"/>
    <m/>
  </r>
  <r>
    <x v="5"/>
    <x v="0"/>
    <x v="5"/>
    <x v="0"/>
    <x v="0"/>
    <x v="0"/>
    <x v="2"/>
    <x v="84"/>
    <x v="138"/>
    <m/>
  </r>
  <r>
    <x v="5"/>
    <x v="0"/>
    <x v="5"/>
    <x v="0"/>
    <x v="0"/>
    <x v="0"/>
    <x v="2"/>
    <x v="84"/>
    <x v="142"/>
    <n v="249.65"/>
  </r>
  <r>
    <x v="5"/>
    <x v="0"/>
    <x v="5"/>
    <x v="0"/>
    <x v="0"/>
    <x v="0"/>
    <x v="2"/>
    <x v="84"/>
    <x v="137"/>
    <n v="0.52"/>
  </r>
  <r>
    <x v="5"/>
    <x v="0"/>
    <x v="5"/>
    <x v="0"/>
    <x v="0"/>
    <x v="0"/>
    <x v="2"/>
    <x v="84"/>
    <x v="131"/>
    <n v="0.13"/>
  </r>
  <r>
    <x v="5"/>
    <x v="0"/>
    <x v="5"/>
    <x v="0"/>
    <x v="0"/>
    <x v="0"/>
    <x v="2"/>
    <x v="84"/>
    <x v="54"/>
    <n v="0.56999999999999995"/>
  </r>
  <r>
    <x v="5"/>
    <x v="0"/>
    <x v="5"/>
    <x v="0"/>
    <x v="0"/>
    <x v="0"/>
    <x v="2"/>
    <x v="84"/>
    <x v="37"/>
    <m/>
  </r>
  <r>
    <x v="5"/>
    <x v="0"/>
    <x v="5"/>
    <x v="0"/>
    <x v="0"/>
    <x v="0"/>
    <x v="2"/>
    <x v="84"/>
    <x v="123"/>
    <n v="249.06"/>
  </r>
  <r>
    <x v="5"/>
    <x v="0"/>
    <x v="5"/>
    <x v="0"/>
    <x v="0"/>
    <x v="0"/>
    <x v="2"/>
    <x v="84"/>
    <x v="64"/>
    <n v="0.18"/>
  </r>
  <r>
    <x v="5"/>
    <x v="0"/>
    <x v="5"/>
    <x v="0"/>
    <x v="0"/>
    <x v="0"/>
    <x v="2"/>
    <x v="84"/>
    <x v="75"/>
    <n v="0.52"/>
  </r>
  <r>
    <x v="5"/>
    <x v="0"/>
    <x v="5"/>
    <x v="0"/>
    <x v="0"/>
    <x v="0"/>
    <x v="2"/>
    <x v="84"/>
    <x v="25"/>
    <n v="991.1"/>
  </r>
  <r>
    <x v="5"/>
    <x v="0"/>
    <x v="5"/>
    <x v="0"/>
    <x v="0"/>
    <x v="7"/>
    <x v="4"/>
    <x v="119"/>
    <x v="28"/>
    <n v="2300000"/>
  </r>
  <r>
    <x v="5"/>
    <x v="0"/>
    <x v="5"/>
    <x v="0"/>
    <x v="0"/>
    <x v="7"/>
    <x v="4"/>
    <x v="120"/>
    <x v="28"/>
    <m/>
  </r>
  <r>
    <x v="5"/>
    <x v="0"/>
    <x v="5"/>
    <x v="0"/>
    <x v="0"/>
    <x v="7"/>
    <x v="4"/>
    <x v="121"/>
    <x v="28"/>
    <n v="472716"/>
  </r>
  <r>
    <x v="5"/>
    <x v="0"/>
    <x v="5"/>
    <x v="0"/>
    <x v="0"/>
    <x v="7"/>
    <x v="4"/>
    <x v="122"/>
    <x v="28"/>
    <n v="100452"/>
  </r>
  <r>
    <x v="5"/>
    <x v="0"/>
    <x v="5"/>
    <x v="0"/>
    <x v="0"/>
    <x v="7"/>
    <x v="4"/>
    <x v="123"/>
    <x v="28"/>
    <n v="472716"/>
  </r>
  <r>
    <x v="5"/>
    <x v="0"/>
    <x v="5"/>
    <x v="0"/>
    <x v="0"/>
    <x v="7"/>
    <x v="4"/>
    <x v="124"/>
    <x v="28"/>
    <n v="236358"/>
  </r>
  <r>
    <x v="5"/>
    <x v="0"/>
    <x v="5"/>
    <x v="0"/>
    <x v="0"/>
    <x v="7"/>
    <x v="4"/>
    <x v="135"/>
    <x v="0"/>
    <m/>
  </r>
  <r>
    <x v="5"/>
    <x v="0"/>
    <x v="5"/>
    <x v="0"/>
    <x v="0"/>
    <x v="7"/>
    <x v="4"/>
    <x v="125"/>
    <x v="28"/>
    <n v="1000000"/>
  </r>
  <r>
    <x v="5"/>
    <x v="0"/>
    <x v="5"/>
    <x v="0"/>
    <x v="0"/>
    <x v="7"/>
    <x v="4"/>
    <x v="144"/>
    <x v="28"/>
    <n v="3372601"/>
  </r>
  <r>
    <x v="5"/>
    <x v="0"/>
    <x v="5"/>
    <x v="0"/>
    <x v="0"/>
    <x v="7"/>
    <x v="4"/>
    <x v="126"/>
    <x v="0"/>
    <m/>
  </r>
  <r>
    <x v="5"/>
    <x v="0"/>
    <x v="5"/>
    <x v="0"/>
    <x v="0"/>
    <x v="7"/>
    <x v="4"/>
    <x v="127"/>
    <x v="5"/>
    <n v="21500"/>
  </r>
  <r>
    <x v="5"/>
    <x v="0"/>
    <x v="5"/>
    <x v="0"/>
    <x v="0"/>
    <x v="7"/>
    <x v="4"/>
    <x v="128"/>
    <x v="6"/>
    <n v="394500"/>
  </r>
  <r>
    <x v="5"/>
    <x v="0"/>
    <x v="5"/>
    <x v="0"/>
    <x v="0"/>
    <x v="7"/>
    <x v="4"/>
    <x v="129"/>
    <x v="77"/>
    <n v="160900"/>
  </r>
  <r>
    <x v="5"/>
    <x v="0"/>
    <x v="5"/>
    <x v="0"/>
    <x v="0"/>
    <x v="7"/>
    <x v="4"/>
    <x v="130"/>
    <x v="0"/>
    <m/>
  </r>
  <r>
    <x v="5"/>
    <x v="0"/>
    <x v="5"/>
    <x v="0"/>
    <x v="0"/>
    <x v="7"/>
    <x v="2"/>
    <x v="131"/>
    <x v="0"/>
    <m/>
  </r>
  <r>
    <x v="5"/>
    <x v="0"/>
    <x v="5"/>
    <x v="0"/>
    <x v="0"/>
    <x v="1"/>
    <x v="7"/>
    <x v="34"/>
    <x v="29"/>
    <n v="82190"/>
  </r>
  <r>
    <x v="5"/>
    <x v="0"/>
    <x v="5"/>
    <x v="0"/>
    <x v="0"/>
    <x v="1"/>
    <x v="7"/>
    <x v="20"/>
    <x v="30"/>
    <n v="133124.74"/>
  </r>
  <r>
    <x v="5"/>
    <x v="0"/>
    <x v="5"/>
    <x v="0"/>
    <x v="0"/>
    <x v="1"/>
    <x v="7"/>
    <x v="20"/>
    <x v="29"/>
    <m/>
  </r>
  <r>
    <x v="5"/>
    <x v="0"/>
    <x v="5"/>
    <x v="0"/>
    <x v="0"/>
    <x v="1"/>
    <x v="7"/>
    <x v="101"/>
    <x v="138"/>
    <m/>
  </r>
  <r>
    <x v="5"/>
    <x v="0"/>
    <x v="5"/>
    <x v="0"/>
    <x v="0"/>
    <x v="1"/>
    <x v="7"/>
    <x v="55"/>
    <x v="26"/>
    <n v="355749.98"/>
  </r>
  <r>
    <x v="5"/>
    <x v="0"/>
    <x v="5"/>
    <x v="0"/>
    <x v="0"/>
    <x v="1"/>
    <x v="7"/>
    <x v="55"/>
    <x v="90"/>
    <m/>
  </r>
  <r>
    <x v="5"/>
    <x v="0"/>
    <x v="5"/>
    <x v="0"/>
    <x v="0"/>
    <x v="1"/>
    <x v="8"/>
    <x v="22"/>
    <x v="29"/>
    <n v="380397.56"/>
  </r>
  <r>
    <x v="5"/>
    <x v="0"/>
    <x v="5"/>
    <x v="0"/>
    <x v="0"/>
    <x v="1"/>
    <x v="8"/>
    <x v="94"/>
    <x v="85"/>
    <n v="3000"/>
  </r>
  <r>
    <x v="5"/>
    <x v="0"/>
    <x v="5"/>
    <x v="0"/>
    <x v="0"/>
    <x v="1"/>
    <x v="8"/>
    <x v="94"/>
    <x v="17"/>
    <n v="6000"/>
  </r>
  <r>
    <x v="5"/>
    <x v="0"/>
    <x v="5"/>
    <x v="0"/>
    <x v="0"/>
    <x v="1"/>
    <x v="8"/>
    <x v="95"/>
    <x v="0"/>
    <m/>
  </r>
  <r>
    <x v="5"/>
    <x v="0"/>
    <x v="5"/>
    <x v="0"/>
    <x v="0"/>
    <x v="1"/>
    <x v="8"/>
    <x v="77"/>
    <x v="50"/>
    <n v="830000"/>
  </r>
  <r>
    <x v="5"/>
    <x v="0"/>
    <x v="5"/>
    <x v="0"/>
    <x v="0"/>
    <x v="1"/>
    <x v="8"/>
    <x v="4"/>
    <x v="2"/>
    <n v="207467"/>
  </r>
  <r>
    <x v="5"/>
    <x v="0"/>
    <x v="5"/>
    <x v="0"/>
    <x v="0"/>
    <x v="1"/>
    <x v="8"/>
    <x v="4"/>
    <x v="122"/>
    <m/>
  </r>
  <r>
    <x v="5"/>
    <x v="0"/>
    <x v="5"/>
    <x v="0"/>
    <x v="0"/>
    <x v="1"/>
    <x v="8"/>
    <x v="4"/>
    <x v="91"/>
    <m/>
  </r>
  <r>
    <x v="5"/>
    <x v="0"/>
    <x v="5"/>
    <x v="0"/>
    <x v="0"/>
    <x v="1"/>
    <x v="8"/>
    <x v="4"/>
    <x v="85"/>
    <m/>
  </r>
  <r>
    <x v="5"/>
    <x v="0"/>
    <x v="5"/>
    <x v="0"/>
    <x v="0"/>
    <x v="1"/>
    <x v="8"/>
    <x v="4"/>
    <x v="17"/>
    <m/>
  </r>
  <r>
    <x v="5"/>
    <x v="0"/>
    <x v="5"/>
    <x v="0"/>
    <x v="0"/>
    <x v="1"/>
    <x v="8"/>
    <x v="4"/>
    <x v="31"/>
    <m/>
  </r>
  <r>
    <x v="5"/>
    <x v="0"/>
    <x v="5"/>
    <x v="0"/>
    <x v="0"/>
    <x v="1"/>
    <x v="8"/>
    <x v="4"/>
    <x v="136"/>
    <m/>
  </r>
  <r>
    <x v="5"/>
    <x v="0"/>
    <x v="5"/>
    <x v="0"/>
    <x v="0"/>
    <x v="1"/>
    <x v="8"/>
    <x v="4"/>
    <x v="120"/>
    <m/>
  </r>
  <r>
    <x v="5"/>
    <x v="0"/>
    <x v="5"/>
    <x v="0"/>
    <x v="0"/>
    <x v="1"/>
    <x v="8"/>
    <x v="4"/>
    <x v="121"/>
    <m/>
  </r>
  <r>
    <x v="5"/>
    <x v="0"/>
    <x v="5"/>
    <x v="0"/>
    <x v="0"/>
    <x v="1"/>
    <x v="8"/>
    <x v="4"/>
    <x v="28"/>
    <m/>
  </r>
  <r>
    <x v="5"/>
    <x v="0"/>
    <x v="5"/>
    <x v="0"/>
    <x v="0"/>
    <x v="1"/>
    <x v="8"/>
    <x v="4"/>
    <x v="97"/>
    <m/>
  </r>
  <r>
    <x v="5"/>
    <x v="0"/>
    <x v="5"/>
    <x v="0"/>
    <x v="0"/>
    <x v="6"/>
    <x v="23"/>
    <x v="112"/>
    <x v="31"/>
    <m/>
  </r>
  <r>
    <x v="5"/>
    <x v="0"/>
    <x v="5"/>
    <x v="0"/>
    <x v="2"/>
    <x v="3"/>
    <x v="3"/>
    <x v="96"/>
    <x v="0"/>
    <m/>
  </r>
  <r>
    <x v="5"/>
    <x v="0"/>
    <x v="5"/>
    <x v="0"/>
    <x v="2"/>
    <x v="3"/>
    <x v="3"/>
    <x v="137"/>
    <x v="98"/>
    <m/>
  </r>
  <r>
    <x v="5"/>
    <x v="0"/>
    <x v="5"/>
    <x v="0"/>
    <x v="2"/>
    <x v="3"/>
    <x v="3"/>
    <x v="97"/>
    <x v="34"/>
    <m/>
  </r>
  <r>
    <x v="5"/>
    <x v="0"/>
    <x v="5"/>
    <x v="0"/>
    <x v="2"/>
    <x v="3"/>
    <x v="3"/>
    <x v="97"/>
    <x v="35"/>
    <m/>
  </r>
  <r>
    <x v="5"/>
    <x v="0"/>
    <x v="5"/>
    <x v="0"/>
    <x v="2"/>
    <x v="3"/>
    <x v="3"/>
    <x v="97"/>
    <x v="36"/>
    <m/>
  </r>
  <r>
    <x v="5"/>
    <x v="0"/>
    <x v="5"/>
    <x v="0"/>
    <x v="2"/>
    <x v="3"/>
    <x v="3"/>
    <x v="97"/>
    <x v="0"/>
    <m/>
  </r>
  <r>
    <x v="5"/>
    <x v="0"/>
    <x v="5"/>
    <x v="0"/>
    <x v="2"/>
    <x v="3"/>
    <x v="3"/>
    <x v="97"/>
    <x v="0"/>
    <m/>
  </r>
  <r>
    <x v="5"/>
    <x v="0"/>
    <x v="5"/>
    <x v="0"/>
    <x v="2"/>
    <x v="3"/>
    <x v="3"/>
    <x v="97"/>
    <x v="0"/>
    <m/>
  </r>
  <r>
    <x v="5"/>
    <x v="0"/>
    <x v="5"/>
    <x v="0"/>
    <x v="2"/>
    <x v="3"/>
    <x v="3"/>
    <x v="97"/>
    <x v="0"/>
    <m/>
  </r>
  <r>
    <x v="5"/>
    <x v="0"/>
    <x v="5"/>
    <x v="0"/>
    <x v="2"/>
    <x v="3"/>
    <x v="3"/>
    <x v="98"/>
    <x v="0"/>
    <m/>
  </r>
  <r>
    <x v="5"/>
    <x v="0"/>
    <x v="5"/>
    <x v="0"/>
    <x v="2"/>
    <x v="3"/>
    <x v="3"/>
    <x v="99"/>
    <x v="37"/>
    <m/>
  </r>
  <r>
    <x v="5"/>
    <x v="0"/>
    <x v="5"/>
    <x v="0"/>
    <x v="2"/>
    <x v="3"/>
    <x v="3"/>
    <x v="99"/>
    <x v="70"/>
    <n v="1266000"/>
  </r>
  <r>
    <x v="5"/>
    <x v="0"/>
    <x v="5"/>
    <x v="0"/>
    <x v="2"/>
    <x v="3"/>
    <x v="3"/>
    <x v="99"/>
    <x v="39"/>
    <m/>
  </r>
  <r>
    <x v="5"/>
    <x v="0"/>
    <x v="5"/>
    <x v="0"/>
    <x v="2"/>
    <x v="3"/>
    <x v="3"/>
    <x v="99"/>
    <x v="69"/>
    <m/>
  </r>
  <r>
    <x v="5"/>
    <x v="0"/>
    <x v="5"/>
    <x v="0"/>
    <x v="2"/>
    <x v="3"/>
    <x v="3"/>
    <x v="99"/>
    <x v="122"/>
    <n v="1124410"/>
  </r>
  <r>
    <x v="5"/>
    <x v="0"/>
    <x v="5"/>
    <x v="0"/>
    <x v="2"/>
    <x v="3"/>
    <x v="3"/>
    <x v="99"/>
    <x v="68"/>
    <m/>
  </r>
  <r>
    <x v="5"/>
    <x v="0"/>
    <x v="5"/>
    <x v="0"/>
    <x v="2"/>
    <x v="3"/>
    <x v="3"/>
    <x v="99"/>
    <x v="41"/>
    <m/>
  </r>
  <r>
    <x v="5"/>
    <x v="0"/>
    <x v="5"/>
    <x v="0"/>
    <x v="2"/>
    <x v="3"/>
    <x v="26"/>
    <x v="137"/>
    <x v="98"/>
    <m/>
  </r>
  <r>
    <x v="5"/>
    <x v="0"/>
    <x v="5"/>
    <x v="0"/>
    <x v="2"/>
    <x v="3"/>
    <x v="20"/>
    <x v="49"/>
    <x v="40"/>
    <m/>
  </r>
  <r>
    <x v="5"/>
    <x v="0"/>
    <x v="5"/>
    <x v="0"/>
    <x v="2"/>
    <x v="3"/>
    <x v="20"/>
    <x v="49"/>
    <x v="41"/>
    <n v="990330"/>
  </r>
  <r>
    <x v="5"/>
    <x v="0"/>
    <x v="5"/>
    <x v="0"/>
    <x v="2"/>
    <x v="3"/>
    <x v="20"/>
    <x v="49"/>
    <x v="42"/>
    <m/>
  </r>
  <r>
    <x v="5"/>
    <x v="0"/>
    <x v="5"/>
    <x v="0"/>
    <x v="2"/>
    <x v="3"/>
    <x v="20"/>
    <x v="49"/>
    <x v="83"/>
    <m/>
  </r>
  <r>
    <x v="5"/>
    <x v="0"/>
    <x v="5"/>
    <x v="0"/>
    <x v="2"/>
    <x v="3"/>
    <x v="20"/>
    <x v="49"/>
    <x v="68"/>
    <n v="360000"/>
  </r>
  <r>
    <x v="5"/>
    <x v="0"/>
    <x v="5"/>
    <x v="0"/>
    <x v="2"/>
    <x v="3"/>
    <x v="20"/>
    <x v="49"/>
    <x v="124"/>
    <n v="618900"/>
  </r>
  <r>
    <x v="5"/>
    <x v="0"/>
    <x v="5"/>
    <x v="0"/>
    <x v="2"/>
    <x v="3"/>
    <x v="20"/>
    <x v="111"/>
    <x v="42"/>
    <m/>
  </r>
  <r>
    <x v="5"/>
    <x v="0"/>
    <x v="5"/>
    <x v="0"/>
    <x v="2"/>
    <x v="3"/>
    <x v="20"/>
    <x v="111"/>
    <x v="83"/>
    <m/>
  </r>
  <r>
    <x v="5"/>
    <x v="0"/>
    <x v="5"/>
    <x v="0"/>
    <x v="2"/>
    <x v="3"/>
    <x v="20"/>
    <x v="111"/>
    <x v="43"/>
    <m/>
  </r>
  <r>
    <x v="5"/>
    <x v="0"/>
    <x v="5"/>
    <x v="0"/>
    <x v="2"/>
    <x v="3"/>
    <x v="20"/>
    <x v="111"/>
    <x v="124"/>
    <n v="464400"/>
  </r>
  <r>
    <x v="5"/>
    <x v="0"/>
    <x v="5"/>
    <x v="0"/>
    <x v="2"/>
    <x v="3"/>
    <x v="21"/>
    <x v="50"/>
    <x v="0"/>
    <m/>
  </r>
  <r>
    <x v="5"/>
    <x v="0"/>
    <x v="5"/>
    <x v="0"/>
    <x v="2"/>
    <x v="3"/>
    <x v="21"/>
    <x v="132"/>
    <x v="44"/>
    <m/>
  </r>
  <r>
    <x v="6"/>
    <x v="0"/>
    <x v="5"/>
    <x v="0"/>
    <x v="1"/>
    <x v="2"/>
    <x v="24"/>
    <x v="63"/>
    <x v="1"/>
    <n v="70425905.909999996"/>
  </r>
  <r>
    <x v="6"/>
    <x v="0"/>
    <x v="5"/>
    <x v="0"/>
    <x v="1"/>
    <x v="5"/>
    <x v="11"/>
    <x v="64"/>
    <x v="0"/>
    <n v="215.25"/>
  </r>
  <r>
    <x v="6"/>
    <x v="0"/>
    <x v="5"/>
    <x v="0"/>
    <x v="1"/>
    <x v="5"/>
    <x v="14"/>
    <x v="66"/>
    <x v="0"/>
    <m/>
  </r>
  <r>
    <x v="6"/>
    <x v="0"/>
    <x v="5"/>
    <x v="0"/>
    <x v="1"/>
    <x v="5"/>
    <x v="15"/>
    <x v="69"/>
    <x v="0"/>
    <m/>
  </r>
  <r>
    <x v="6"/>
    <x v="0"/>
    <x v="5"/>
    <x v="0"/>
    <x v="1"/>
    <x v="2"/>
    <x v="25"/>
    <x v="74"/>
    <x v="0"/>
    <n v="-718793.55"/>
  </r>
  <r>
    <x v="6"/>
    <x v="0"/>
    <x v="5"/>
    <x v="0"/>
    <x v="1"/>
    <x v="2"/>
    <x v="25"/>
    <x v="118"/>
    <x v="0"/>
    <m/>
  </r>
  <r>
    <x v="6"/>
    <x v="0"/>
    <x v="5"/>
    <x v="0"/>
    <x v="1"/>
    <x v="2"/>
    <x v="0"/>
    <x v="103"/>
    <x v="0"/>
    <m/>
  </r>
  <r>
    <x v="6"/>
    <x v="0"/>
    <x v="5"/>
    <x v="0"/>
    <x v="1"/>
    <x v="2"/>
    <x v="0"/>
    <x v="104"/>
    <x v="0"/>
    <n v="261050.4"/>
  </r>
  <r>
    <x v="6"/>
    <x v="0"/>
    <x v="5"/>
    <x v="0"/>
    <x v="1"/>
    <x v="2"/>
    <x v="0"/>
    <x v="145"/>
    <x v="0"/>
    <n v="-464835.32"/>
  </r>
  <r>
    <x v="6"/>
    <x v="0"/>
    <x v="5"/>
    <x v="0"/>
    <x v="0"/>
    <x v="0"/>
    <x v="4"/>
    <x v="6"/>
    <x v="2"/>
    <n v="6120000"/>
  </r>
  <r>
    <x v="6"/>
    <x v="0"/>
    <x v="5"/>
    <x v="0"/>
    <x v="0"/>
    <x v="0"/>
    <x v="4"/>
    <x v="6"/>
    <x v="3"/>
    <n v="603750"/>
  </r>
  <r>
    <x v="6"/>
    <x v="0"/>
    <x v="5"/>
    <x v="0"/>
    <x v="0"/>
    <x v="0"/>
    <x v="4"/>
    <x v="6"/>
    <x v="143"/>
    <n v="660000"/>
  </r>
  <r>
    <x v="6"/>
    <x v="0"/>
    <x v="5"/>
    <x v="0"/>
    <x v="0"/>
    <x v="0"/>
    <x v="4"/>
    <x v="7"/>
    <x v="2"/>
    <m/>
  </r>
  <r>
    <x v="6"/>
    <x v="0"/>
    <x v="5"/>
    <x v="0"/>
    <x v="0"/>
    <x v="0"/>
    <x v="4"/>
    <x v="7"/>
    <x v="3"/>
    <n v="42182"/>
  </r>
  <r>
    <x v="6"/>
    <x v="0"/>
    <x v="5"/>
    <x v="0"/>
    <x v="0"/>
    <x v="0"/>
    <x v="4"/>
    <x v="7"/>
    <x v="143"/>
    <n v="51556"/>
  </r>
  <r>
    <x v="6"/>
    <x v="0"/>
    <x v="5"/>
    <x v="0"/>
    <x v="0"/>
    <x v="0"/>
    <x v="4"/>
    <x v="8"/>
    <x v="2"/>
    <n v="510000"/>
  </r>
  <r>
    <x v="6"/>
    <x v="0"/>
    <x v="5"/>
    <x v="0"/>
    <x v="0"/>
    <x v="0"/>
    <x v="4"/>
    <x v="8"/>
    <x v="3"/>
    <n v="143540"/>
  </r>
  <r>
    <x v="6"/>
    <x v="0"/>
    <x v="5"/>
    <x v="0"/>
    <x v="0"/>
    <x v="0"/>
    <x v="4"/>
    <x v="8"/>
    <x v="143"/>
    <n v="59296"/>
  </r>
  <r>
    <x v="6"/>
    <x v="0"/>
    <x v="5"/>
    <x v="0"/>
    <x v="0"/>
    <x v="0"/>
    <x v="4"/>
    <x v="9"/>
    <x v="2"/>
    <n v="61200"/>
  </r>
  <r>
    <x v="6"/>
    <x v="0"/>
    <x v="5"/>
    <x v="0"/>
    <x v="0"/>
    <x v="0"/>
    <x v="4"/>
    <x v="9"/>
    <x v="3"/>
    <n v="17225"/>
  </r>
  <r>
    <x v="6"/>
    <x v="0"/>
    <x v="5"/>
    <x v="0"/>
    <x v="0"/>
    <x v="0"/>
    <x v="4"/>
    <x v="9"/>
    <x v="143"/>
    <n v="7116"/>
  </r>
  <r>
    <x v="6"/>
    <x v="0"/>
    <x v="5"/>
    <x v="0"/>
    <x v="0"/>
    <x v="0"/>
    <x v="4"/>
    <x v="10"/>
    <x v="2"/>
    <n v="510000"/>
  </r>
  <r>
    <x v="6"/>
    <x v="0"/>
    <x v="5"/>
    <x v="0"/>
    <x v="0"/>
    <x v="0"/>
    <x v="4"/>
    <x v="10"/>
    <x v="3"/>
    <n v="143540"/>
  </r>
  <r>
    <x v="6"/>
    <x v="0"/>
    <x v="5"/>
    <x v="0"/>
    <x v="0"/>
    <x v="0"/>
    <x v="4"/>
    <x v="10"/>
    <x v="143"/>
    <n v="59296"/>
  </r>
  <r>
    <x v="6"/>
    <x v="0"/>
    <x v="5"/>
    <x v="0"/>
    <x v="0"/>
    <x v="0"/>
    <x v="4"/>
    <x v="11"/>
    <x v="2"/>
    <n v="255000"/>
  </r>
  <r>
    <x v="6"/>
    <x v="0"/>
    <x v="5"/>
    <x v="0"/>
    <x v="0"/>
    <x v="0"/>
    <x v="4"/>
    <x v="11"/>
    <x v="3"/>
    <n v="67083"/>
  </r>
  <r>
    <x v="6"/>
    <x v="0"/>
    <x v="5"/>
    <x v="0"/>
    <x v="0"/>
    <x v="0"/>
    <x v="4"/>
    <x v="11"/>
    <x v="143"/>
    <n v="27500"/>
  </r>
  <r>
    <x v="6"/>
    <x v="0"/>
    <x v="5"/>
    <x v="0"/>
    <x v="0"/>
    <x v="0"/>
    <x v="4"/>
    <x v="12"/>
    <x v="2"/>
    <n v="4080000"/>
  </r>
  <r>
    <x v="6"/>
    <x v="0"/>
    <x v="5"/>
    <x v="0"/>
    <x v="0"/>
    <x v="0"/>
    <x v="4"/>
    <x v="134"/>
    <x v="0"/>
    <m/>
  </r>
  <r>
    <x v="6"/>
    <x v="0"/>
    <x v="5"/>
    <x v="0"/>
    <x v="0"/>
    <x v="0"/>
    <x v="4"/>
    <x v="142"/>
    <x v="71"/>
    <m/>
  </r>
  <r>
    <x v="6"/>
    <x v="0"/>
    <x v="5"/>
    <x v="0"/>
    <x v="0"/>
    <x v="0"/>
    <x v="4"/>
    <x v="56"/>
    <x v="4"/>
    <m/>
  </r>
  <r>
    <x v="6"/>
    <x v="0"/>
    <x v="5"/>
    <x v="0"/>
    <x v="0"/>
    <x v="0"/>
    <x v="4"/>
    <x v="13"/>
    <x v="5"/>
    <n v="43796"/>
  </r>
  <r>
    <x v="6"/>
    <x v="0"/>
    <x v="5"/>
    <x v="0"/>
    <x v="0"/>
    <x v="0"/>
    <x v="4"/>
    <x v="146"/>
    <x v="130"/>
    <m/>
  </r>
  <r>
    <x v="6"/>
    <x v="0"/>
    <x v="5"/>
    <x v="0"/>
    <x v="0"/>
    <x v="0"/>
    <x v="4"/>
    <x v="14"/>
    <x v="6"/>
    <n v="966600"/>
  </r>
  <r>
    <x v="6"/>
    <x v="0"/>
    <x v="5"/>
    <x v="0"/>
    <x v="0"/>
    <x v="0"/>
    <x v="4"/>
    <x v="14"/>
    <x v="7"/>
    <n v="233450"/>
  </r>
  <r>
    <x v="6"/>
    <x v="0"/>
    <x v="5"/>
    <x v="0"/>
    <x v="0"/>
    <x v="0"/>
    <x v="4"/>
    <x v="15"/>
    <x v="8"/>
    <n v="335600"/>
  </r>
  <r>
    <x v="6"/>
    <x v="0"/>
    <x v="5"/>
    <x v="0"/>
    <x v="0"/>
    <x v="0"/>
    <x v="4"/>
    <x v="147"/>
    <x v="139"/>
    <m/>
  </r>
  <r>
    <x v="6"/>
    <x v="0"/>
    <x v="5"/>
    <x v="0"/>
    <x v="0"/>
    <x v="0"/>
    <x v="4"/>
    <x v="113"/>
    <x v="0"/>
    <m/>
  </r>
  <r>
    <x v="6"/>
    <x v="0"/>
    <x v="5"/>
    <x v="0"/>
    <x v="0"/>
    <x v="0"/>
    <x v="9"/>
    <x v="114"/>
    <x v="9"/>
    <n v="600000"/>
  </r>
  <r>
    <x v="6"/>
    <x v="0"/>
    <x v="5"/>
    <x v="0"/>
    <x v="0"/>
    <x v="0"/>
    <x v="9"/>
    <x v="30"/>
    <x v="10"/>
    <m/>
  </r>
  <r>
    <x v="6"/>
    <x v="0"/>
    <x v="5"/>
    <x v="0"/>
    <x v="0"/>
    <x v="0"/>
    <x v="9"/>
    <x v="110"/>
    <x v="0"/>
    <m/>
  </r>
  <r>
    <x v="6"/>
    <x v="0"/>
    <x v="5"/>
    <x v="0"/>
    <x v="0"/>
    <x v="0"/>
    <x v="5"/>
    <x v="70"/>
    <x v="11"/>
    <n v="902"/>
  </r>
  <r>
    <x v="6"/>
    <x v="0"/>
    <x v="5"/>
    <x v="0"/>
    <x v="0"/>
    <x v="0"/>
    <x v="5"/>
    <x v="70"/>
    <x v="99"/>
    <m/>
  </r>
  <r>
    <x v="6"/>
    <x v="0"/>
    <x v="5"/>
    <x v="0"/>
    <x v="0"/>
    <x v="0"/>
    <x v="5"/>
    <x v="102"/>
    <x v="0"/>
    <m/>
  </r>
  <r>
    <x v="6"/>
    <x v="0"/>
    <x v="5"/>
    <x v="0"/>
    <x v="0"/>
    <x v="0"/>
    <x v="5"/>
    <x v="71"/>
    <x v="139"/>
    <n v="60"/>
  </r>
  <r>
    <x v="6"/>
    <x v="0"/>
    <x v="5"/>
    <x v="0"/>
    <x v="0"/>
    <x v="0"/>
    <x v="5"/>
    <x v="71"/>
    <x v="45"/>
    <n v="80602"/>
  </r>
  <r>
    <x v="6"/>
    <x v="0"/>
    <x v="5"/>
    <x v="0"/>
    <x v="0"/>
    <x v="0"/>
    <x v="5"/>
    <x v="78"/>
    <x v="0"/>
    <m/>
  </r>
  <r>
    <x v="6"/>
    <x v="0"/>
    <x v="5"/>
    <x v="0"/>
    <x v="0"/>
    <x v="0"/>
    <x v="6"/>
    <x v="17"/>
    <x v="12"/>
    <n v="800000"/>
  </r>
  <r>
    <x v="6"/>
    <x v="0"/>
    <x v="5"/>
    <x v="0"/>
    <x v="0"/>
    <x v="0"/>
    <x v="6"/>
    <x v="17"/>
    <x v="133"/>
    <m/>
  </r>
  <r>
    <x v="6"/>
    <x v="0"/>
    <x v="5"/>
    <x v="0"/>
    <x v="0"/>
    <x v="0"/>
    <x v="6"/>
    <x v="143"/>
    <x v="72"/>
    <m/>
  </r>
  <r>
    <x v="6"/>
    <x v="0"/>
    <x v="5"/>
    <x v="0"/>
    <x v="0"/>
    <x v="0"/>
    <x v="0"/>
    <x v="79"/>
    <x v="0"/>
    <m/>
  </r>
  <r>
    <x v="6"/>
    <x v="0"/>
    <x v="5"/>
    <x v="0"/>
    <x v="0"/>
    <x v="0"/>
    <x v="0"/>
    <x v="80"/>
    <x v="13"/>
    <m/>
  </r>
  <r>
    <x v="6"/>
    <x v="0"/>
    <x v="5"/>
    <x v="0"/>
    <x v="0"/>
    <x v="0"/>
    <x v="0"/>
    <x v="80"/>
    <x v="14"/>
    <n v="404584"/>
  </r>
  <r>
    <x v="6"/>
    <x v="0"/>
    <x v="5"/>
    <x v="0"/>
    <x v="0"/>
    <x v="0"/>
    <x v="0"/>
    <x v="80"/>
    <x v="15"/>
    <n v="1200000"/>
  </r>
  <r>
    <x v="6"/>
    <x v="0"/>
    <x v="5"/>
    <x v="0"/>
    <x v="0"/>
    <x v="0"/>
    <x v="0"/>
    <x v="80"/>
    <x v="16"/>
    <n v="425934"/>
  </r>
  <r>
    <x v="6"/>
    <x v="0"/>
    <x v="5"/>
    <x v="0"/>
    <x v="0"/>
    <x v="0"/>
    <x v="0"/>
    <x v="80"/>
    <x v="21"/>
    <m/>
  </r>
  <r>
    <x v="6"/>
    <x v="0"/>
    <x v="5"/>
    <x v="0"/>
    <x v="0"/>
    <x v="0"/>
    <x v="0"/>
    <x v="80"/>
    <x v="73"/>
    <m/>
  </r>
  <r>
    <x v="6"/>
    <x v="0"/>
    <x v="5"/>
    <x v="0"/>
    <x v="0"/>
    <x v="0"/>
    <x v="0"/>
    <x v="80"/>
    <x v="84"/>
    <m/>
  </r>
  <r>
    <x v="6"/>
    <x v="0"/>
    <x v="5"/>
    <x v="0"/>
    <x v="0"/>
    <x v="0"/>
    <x v="0"/>
    <x v="80"/>
    <x v="85"/>
    <m/>
  </r>
  <r>
    <x v="6"/>
    <x v="0"/>
    <x v="5"/>
    <x v="0"/>
    <x v="0"/>
    <x v="0"/>
    <x v="0"/>
    <x v="80"/>
    <x v="86"/>
    <m/>
  </r>
  <r>
    <x v="6"/>
    <x v="0"/>
    <x v="5"/>
    <x v="0"/>
    <x v="0"/>
    <x v="0"/>
    <x v="0"/>
    <x v="84"/>
    <x v="20"/>
    <m/>
  </r>
  <r>
    <x v="6"/>
    <x v="0"/>
    <x v="5"/>
    <x v="0"/>
    <x v="0"/>
    <x v="0"/>
    <x v="0"/>
    <x v="107"/>
    <x v="17"/>
    <n v="300000"/>
  </r>
  <r>
    <x v="6"/>
    <x v="0"/>
    <x v="5"/>
    <x v="0"/>
    <x v="0"/>
    <x v="0"/>
    <x v="0"/>
    <x v="115"/>
    <x v="0"/>
    <m/>
  </r>
  <r>
    <x v="6"/>
    <x v="0"/>
    <x v="5"/>
    <x v="0"/>
    <x v="0"/>
    <x v="0"/>
    <x v="0"/>
    <x v="138"/>
    <x v="11"/>
    <n v="268116"/>
  </r>
  <r>
    <x v="6"/>
    <x v="0"/>
    <x v="5"/>
    <x v="0"/>
    <x v="0"/>
    <x v="0"/>
    <x v="0"/>
    <x v="108"/>
    <x v="0"/>
    <m/>
  </r>
  <r>
    <x v="6"/>
    <x v="0"/>
    <x v="5"/>
    <x v="0"/>
    <x v="0"/>
    <x v="0"/>
    <x v="0"/>
    <x v="109"/>
    <x v="0"/>
    <m/>
  </r>
  <r>
    <x v="6"/>
    <x v="0"/>
    <x v="5"/>
    <x v="0"/>
    <x v="0"/>
    <x v="0"/>
    <x v="0"/>
    <x v="116"/>
    <x v="88"/>
    <n v="59179"/>
  </r>
  <r>
    <x v="6"/>
    <x v="0"/>
    <x v="5"/>
    <x v="0"/>
    <x v="0"/>
    <x v="0"/>
    <x v="0"/>
    <x v="116"/>
    <x v="20"/>
    <n v="130000"/>
  </r>
  <r>
    <x v="6"/>
    <x v="0"/>
    <x v="5"/>
    <x v="0"/>
    <x v="0"/>
    <x v="0"/>
    <x v="0"/>
    <x v="79"/>
    <x v="40"/>
    <m/>
  </r>
  <r>
    <x v="6"/>
    <x v="0"/>
    <x v="5"/>
    <x v="0"/>
    <x v="0"/>
    <x v="0"/>
    <x v="12"/>
    <x v="81"/>
    <x v="0"/>
    <m/>
  </r>
  <r>
    <x v="6"/>
    <x v="0"/>
    <x v="5"/>
    <x v="0"/>
    <x v="0"/>
    <x v="0"/>
    <x v="12"/>
    <x v="82"/>
    <x v="47"/>
    <m/>
  </r>
  <r>
    <x v="6"/>
    <x v="0"/>
    <x v="5"/>
    <x v="0"/>
    <x v="0"/>
    <x v="0"/>
    <x v="12"/>
    <x v="83"/>
    <x v="127"/>
    <m/>
  </r>
  <r>
    <x v="6"/>
    <x v="0"/>
    <x v="5"/>
    <x v="0"/>
    <x v="0"/>
    <x v="0"/>
    <x v="12"/>
    <x v="84"/>
    <x v="47"/>
    <m/>
  </r>
  <r>
    <x v="6"/>
    <x v="0"/>
    <x v="5"/>
    <x v="0"/>
    <x v="0"/>
    <x v="0"/>
    <x v="19"/>
    <x v="100"/>
    <x v="144"/>
    <n v="350000"/>
  </r>
  <r>
    <x v="6"/>
    <x v="0"/>
    <x v="5"/>
    <x v="0"/>
    <x v="0"/>
    <x v="0"/>
    <x v="19"/>
    <x v="100"/>
    <x v="19"/>
    <m/>
  </r>
  <r>
    <x v="6"/>
    <x v="0"/>
    <x v="5"/>
    <x v="0"/>
    <x v="0"/>
    <x v="0"/>
    <x v="19"/>
    <x v="139"/>
    <x v="139"/>
    <n v="356134"/>
  </r>
  <r>
    <x v="6"/>
    <x v="0"/>
    <x v="5"/>
    <x v="0"/>
    <x v="0"/>
    <x v="0"/>
    <x v="27"/>
    <x v="140"/>
    <x v="140"/>
    <m/>
  </r>
  <r>
    <x v="6"/>
    <x v="0"/>
    <x v="5"/>
    <x v="0"/>
    <x v="0"/>
    <x v="0"/>
    <x v="27"/>
    <x v="148"/>
    <x v="140"/>
    <m/>
  </r>
  <r>
    <x v="6"/>
    <x v="0"/>
    <x v="5"/>
    <x v="0"/>
    <x v="0"/>
    <x v="0"/>
    <x v="27"/>
    <x v="139"/>
    <x v="140"/>
    <m/>
  </r>
  <r>
    <x v="6"/>
    <x v="0"/>
    <x v="5"/>
    <x v="0"/>
    <x v="0"/>
    <x v="0"/>
    <x v="27"/>
    <x v="149"/>
    <x v="140"/>
    <m/>
  </r>
  <r>
    <x v="6"/>
    <x v="0"/>
    <x v="5"/>
    <x v="0"/>
    <x v="0"/>
    <x v="0"/>
    <x v="22"/>
    <x v="105"/>
    <x v="140"/>
    <m/>
  </r>
  <r>
    <x v="6"/>
    <x v="0"/>
    <x v="5"/>
    <x v="0"/>
    <x v="0"/>
    <x v="0"/>
    <x v="16"/>
    <x v="86"/>
    <x v="45"/>
    <n v="902720"/>
  </r>
  <r>
    <x v="6"/>
    <x v="0"/>
    <x v="5"/>
    <x v="0"/>
    <x v="0"/>
    <x v="0"/>
    <x v="16"/>
    <x v="117"/>
    <x v="57"/>
    <n v="258000"/>
  </r>
  <r>
    <x v="6"/>
    <x v="0"/>
    <x v="5"/>
    <x v="0"/>
    <x v="0"/>
    <x v="0"/>
    <x v="16"/>
    <x v="117"/>
    <x v="134"/>
    <m/>
  </r>
  <r>
    <x v="6"/>
    <x v="0"/>
    <x v="5"/>
    <x v="0"/>
    <x v="0"/>
    <x v="0"/>
    <x v="22"/>
    <x v="105"/>
    <x v="46"/>
    <m/>
  </r>
  <r>
    <x v="6"/>
    <x v="0"/>
    <x v="5"/>
    <x v="0"/>
    <x v="0"/>
    <x v="0"/>
    <x v="2"/>
    <x v="87"/>
    <x v="21"/>
    <n v="281132"/>
  </r>
  <r>
    <x v="6"/>
    <x v="0"/>
    <x v="5"/>
    <x v="0"/>
    <x v="0"/>
    <x v="0"/>
    <x v="2"/>
    <x v="87"/>
    <x v="87"/>
    <m/>
  </r>
  <r>
    <x v="6"/>
    <x v="0"/>
    <x v="5"/>
    <x v="0"/>
    <x v="0"/>
    <x v="0"/>
    <x v="2"/>
    <x v="87"/>
    <x v="14"/>
    <m/>
  </r>
  <r>
    <x v="6"/>
    <x v="0"/>
    <x v="5"/>
    <x v="0"/>
    <x v="0"/>
    <x v="0"/>
    <x v="2"/>
    <x v="87"/>
    <x v="100"/>
    <m/>
  </r>
  <r>
    <x v="6"/>
    <x v="0"/>
    <x v="5"/>
    <x v="0"/>
    <x v="0"/>
    <x v="0"/>
    <x v="2"/>
    <x v="88"/>
    <x v="128"/>
    <m/>
  </r>
  <r>
    <x v="6"/>
    <x v="0"/>
    <x v="5"/>
    <x v="0"/>
    <x v="0"/>
    <x v="0"/>
    <x v="2"/>
    <x v="88"/>
    <x v="101"/>
    <m/>
  </r>
  <r>
    <x v="6"/>
    <x v="0"/>
    <x v="5"/>
    <x v="0"/>
    <x v="0"/>
    <x v="0"/>
    <x v="2"/>
    <x v="89"/>
    <x v="102"/>
    <m/>
  </r>
  <r>
    <x v="6"/>
    <x v="0"/>
    <x v="5"/>
    <x v="0"/>
    <x v="0"/>
    <x v="0"/>
    <x v="2"/>
    <x v="89"/>
    <x v="32"/>
    <m/>
  </r>
  <r>
    <x v="6"/>
    <x v="0"/>
    <x v="5"/>
    <x v="0"/>
    <x v="0"/>
    <x v="0"/>
    <x v="2"/>
    <x v="89"/>
    <x v="59"/>
    <n v="1140000"/>
  </r>
  <r>
    <x v="6"/>
    <x v="0"/>
    <x v="5"/>
    <x v="0"/>
    <x v="0"/>
    <x v="0"/>
    <x v="2"/>
    <x v="90"/>
    <x v="28"/>
    <m/>
  </r>
  <r>
    <x v="6"/>
    <x v="0"/>
    <x v="5"/>
    <x v="0"/>
    <x v="0"/>
    <x v="0"/>
    <x v="2"/>
    <x v="90"/>
    <x v="94"/>
    <n v="380072"/>
  </r>
  <r>
    <x v="6"/>
    <x v="0"/>
    <x v="5"/>
    <x v="0"/>
    <x v="0"/>
    <x v="0"/>
    <x v="2"/>
    <x v="90"/>
    <x v="106"/>
    <m/>
  </r>
  <r>
    <x v="6"/>
    <x v="0"/>
    <x v="5"/>
    <x v="0"/>
    <x v="0"/>
    <x v="0"/>
    <x v="2"/>
    <x v="90"/>
    <x v="107"/>
    <m/>
  </r>
  <r>
    <x v="6"/>
    <x v="0"/>
    <x v="5"/>
    <x v="0"/>
    <x v="0"/>
    <x v="0"/>
    <x v="2"/>
    <x v="90"/>
    <x v="108"/>
    <m/>
  </r>
  <r>
    <x v="6"/>
    <x v="0"/>
    <x v="5"/>
    <x v="0"/>
    <x v="0"/>
    <x v="0"/>
    <x v="2"/>
    <x v="90"/>
    <x v="109"/>
    <m/>
  </r>
  <r>
    <x v="6"/>
    <x v="0"/>
    <x v="5"/>
    <x v="0"/>
    <x v="0"/>
    <x v="0"/>
    <x v="2"/>
    <x v="91"/>
    <x v="141"/>
    <m/>
  </r>
  <r>
    <x v="6"/>
    <x v="0"/>
    <x v="5"/>
    <x v="0"/>
    <x v="0"/>
    <x v="0"/>
    <x v="2"/>
    <x v="91"/>
    <x v="99"/>
    <m/>
  </r>
  <r>
    <x v="6"/>
    <x v="0"/>
    <x v="5"/>
    <x v="0"/>
    <x v="0"/>
    <x v="0"/>
    <x v="2"/>
    <x v="91"/>
    <x v="110"/>
    <m/>
  </r>
  <r>
    <x v="6"/>
    <x v="0"/>
    <x v="5"/>
    <x v="0"/>
    <x v="0"/>
    <x v="0"/>
    <x v="2"/>
    <x v="91"/>
    <x v="111"/>
    <m/>
  </r>
  <r>
    <x v="6"/>
    <x v="0"/>
    <x v="5"/>
    <x v="0"/>
    <x v="0"/>
    <x v="0"/>
    <x v="2"/>
    <x v="92"/>
    <x v="112"/>
    <m/>
  </r>
  <r>
    <x v="6"/>
    <x v="0"/>
    <x v="5"/>
    <x v="0"/>
    <x v="0"/>
    <x v="0"/>
    <x v="2"/>
    <x v="136"/>
    <x v="113"/>
    <n v="410000"/>
  </r>
  <r>
    <x v="6"/>
    <x v="0"/>
    <x v="5"/>
    <x v="0"/>
    <x v="0"/>
    <x v="0"/>
    <x v="2"/>
    <x v="136"/>
    <x v="136"/>
    <m/>
  </r>
  <r>
    <x v="6"/>
    <x v="0"/>
    <x v="5"/>
    <x v="0"/>
    <x v="0"/>
    <x v="0"/>
    <x v="2"/>
    <x v="141"/>
    <x v="114"/>
    <m/>
  </r>
  <r>
    <x v="6"/>
    <x v="0"/>
    <x v="5"/>
    <x v="0"/>
    <x v="0"/>
    <x v="0"/>
    <x v="2"/>
    <x v="141"/>
    <x v="115"/>
    <m/>
  </r>
  <r>
    <x v="6"/>
    <x v="0"/>
    <x v="5"/>
    <x v="0"/>
    <x v="0"/>
    <x v="0"/>
    <x v="2"/>
    <x v="141"/>
    <x v="116"/>
    <m/>
  </r>
  <r>
    <x v="6"/>
    <x v="0"/>
    <x v="5"/>
    <x v="0"/>
    <x v="0"/>
    <x v="0"/>
    <x v="2"/>
    <x v="93"/>
    <x v="0"/>
    <m/>
  </r>
  <r>
    <x v="6"/>
    <x v="0"/>
    <x v="5"/>
    <x v="0"/>
    <x v="0"/>
    <x v="0"/>
    <x v="2"/>
    <x v="84"/>
    <x v="138"/>
    <m/>
  </r>
  <r>
    <x v="6"/>
    <x v="0"/>
    <x v="5"/>
    <x v="0"/>
    <x v="0"/>
    <x v="0"/>
    <x v="2"/>
    <x v="84"/>
    <x v="142"/>
    <m/>
  </r>
  <r>
    <x v="6"/>
    <x v="0"/>
    <x v="5"/>
    <x v="0"/>
    <x v="0"/>
    <x v="0"/>
    <x v="2"/>
    <x v="84"/>
    <x v="137"/>
    <m/>
  </r>
  <r>
    <x v="6"/>
    <x v="0"/>
    <x v="5"/>
    <x v="0"/>
    <x v="0"/>
    <x v="0"/>
    <x v="2"/>
    <x v="84"/>
    <x v="131"/>
    <m/>
  </r>
  <r>
    <x v="6"/>
    <x v="0"/>
    <x v="5"/>
    <x v="0"/>
    <x v="0"/>
    <x v="0"/>
    <x v="2"/>
    <x v="84"/>
    <x v="54"/>
    <m/>
  </r>
  <r>
    <x v="6"/>
    <x v="0"/>
    <x v="5"/>
    <x v="0"/>
    <x v="0"/>
    <x v="0"/>
    <x v="2"/>
    <x v="84"/>
    <x v="37"/>
    <m/>
  </r>
  <r>
    <x v="6"/>
    <x v="0"/>
    <x v="5"/>
    <x v="0"/>
    <x v="0"/>
    <x v="0"/>
    <x v="2"/>
    <x v="84"/>
    <x v="123"/>
    <m/>
  </r>
  <r>
    <x v="6"/>
    <x v="0"/>
    <x v="5"/>
    <x v="0"/>
    <x v="0"/>
    <x v="0"/>
    <x v="2"/>
    <x v="84"/>
    <x v="26"/>
    <n v="249.47"/>
  </r>
  <r>
    <x v="6"/>
    <x v="0"/>
    <x v="5"/>
    <x v="0"/>
    <x v="0"/>
    <x v="0"/>
    <x v="2"/>
    <x v="84"/>
    <x v="75"/>
    <m/>
  </r>
  <r>
    <x v="6"/>
    <x v="0"/>
    <x v="5"/>
    <x v="0"/>
    <x v="0"/>
    <x v="0"/>
    <x v="2"/>
    <x v="84"/>
    <x v="25"/>
    <m/>
  </r>
  <r>
    <x v="6"/>
    <x v="0"/>
    <x v="5"/>
    <x v="0"/>
    <x v="0"/>
    <x v="7"/>
    <x v="4"/>
    <x v="119"/>
    <x v="28"/>
    <n v="2300000"/>
  </r>
  <r>
    <x v="6"/>
    <x v="0"/>
    <x v="5"/>
    <x v="0"/>
    <x v="0"/>
    <x v="7"/>
    <x v="4"/>
    <x v="120"/>
    <x v="28"/>
    <m/>
  </r>
  <r>
    <x v="6"/>
    <x v="0"/>
    <x v="5"/>
    <x v="0"/>
    <x v="0"/>
    <x v="7"/>
    <x v="4"/>
    <x v="121"/>
    <x v="28"/>
    <n v="275000"/>
  </r>
  <r>
    <x v="6"/>
    <x v="0"/>
    <x v="5"/>
    <x v="0"/>
    <x v="0"/>
    <x v="7"/>
    <x v="4"/>
    <x v="122"/>
    <x v="28"/>
    <n v="33000"/>
  </r>
  <r>
    <x v="6"/>
    <x v="0"/>
    <x v="5"/>
    <x v="0"/>
    <x v="0"/>
    <x v="7"/>
    <x v="4"/>
    <x v="123"/>
    <x v="28"/>
    <n v="275000"/>
  </r>
  <r>
    <x v="6"/>
    <x v="0"/>
    <x v="5"/>
    <x v="0"/>
    <x v="0"/>
    <x v="7"/>
    <x v="4"/>
    <x v="124"/>
    <x v="28"/>
    <n v="137500"/>
  </r>
  <r>
    <x v="6"/>
    <x v="0"/>
    <x v="5"/>
    <x v="0"/>
    <x v="0"/>
    <x v="7"/>
    <x v="4"/>
    <x v="135"/>
    <x v="0"/>
    <m/>
  </r>
  <r>
    <x v="6"/>
    <x v="0"/>
    <x v="5"/>
    <x v="0"/>
    <x v="0"/>
    <x v="7"/>
    <x v="4"/>
    <x v="125"/>
    <x v="28"/>
    <n v="1000000"/>
  </r>
  <r>
    <x v="6"/>
    <x v="0"/>
    <x v="5"/>
    <x v="0"/>
    <x v="0"/>
    <x v="7"/>
    <x v="4"/>
    <x v="144"/>
    <x v="28"/>
    <n v="1000000"/>
  </r>
  <r>
    <x v="6"/>
    <x v="0"/>
    <x v="5"/>
    <x v="0"/>
    <x v="0"/>
    <x v="7"/>
    <x v="4"/>
    <x v="126"/>
    <x v="0"/>
    <m/>
  </r>
  <r>
    <x v="6"/>
    <x v="0"/>
    <x v="5"/>
    <x v="0"/>
    <x v="0"/>
    <x v="7"/>
    <x v="4"/>
    <x v="127"/>
    <x v="5"/>
    <n v="17226"/>
  </r>
  <r>
    <x v="6"/>
    <x v="0"/>
    <x v="5"/>
    <x v="0"/>
    <x v="0"/>
    <x v="7"/>
    <x v="4"/>
    <x v="128"/>
    <x v="6"/>
    <n v="442000"/>
  </r>
  <r>
    <x v="6"/>
    <x v="0"/>
    <x v="5"/>
    <x v="0"/>
    <x v="0"/>
    <x v="7"/>
    <x v="4"/>
    <x v="129"/>
    <x v="77"/>
    <n v="132000"/>
  </r>
  <r>
    <x v="6"/>
    <x v="0"/>
    <x v="5"/>
    <x v="0"/>
    <x v="0"/>
    <x v="7"/>
    <x v="4"/>
    <x v="130"/>
    <x v="0"/>
    <m/>
  </r>
  <r>
    <x v="6"/>
    <x v="0"/>
    <x v="5"/>
    <x v="0"/>
    <x v="0"/>
    <x v="7"/>
    <x v="2"/>
    <x v="131"/>
    <x v="0"/>
    <m/>
  </r>
  <r>
    <x v="6"/>
    <x v="0"/>
    <x v="5"/>
    <x v="0"/>
    <x v="0"/>
    <x v="1"/>
    <x v="7"/>
    <x v="34"/>
    <x v="29"/>
    <n v="82190"/>
  </r>
  <r>
    <x v="6"/>
    <x v="0"/>
    <x v="5"/>
    <x v="0"/>
    <x v="0"/>
    <x v="1"/>
    <x v="7"/>
    <x v="20"/>
    <x v="30"/>
    <n v="588037"/>
  </r>
  <r>
    <x v="6"/>
    <x v="0"/>
    <x v="5"/>
    <x v="0"/>
    <x v="0"/>
    <x v="1"/>
    <x v="7"/>
    <x v="20"/>
    <x v="29"/>
    <n v="88278"/>
  </r>
  <r>
    <x v="6"/>
    <x v="0"/>
    <x v="5"/>
    <x v="0"/>
    <x v="0"/>
    <x v="1"/>
    <x v="7"/>
    <x v="101"/>
    <x v="138"/>
    <n v="13000"/>
  </r>
  <r>
    <x v="6"/>
    <x v="0"/>
    <x v="5"/>
    <x v="0"/>
    <x v="0"/>
    <x v="1"/>
    <x v="7"/>
    <x v="101"/>
    <x v="31"/>
    <n v="3000"/>
  </r>
  <r>
    <x v="6"/>
    <x v="0"/>
    <x v="5"/>
    <x v="0"/>
    <x v="0"/>
    <x v="1"/>
    <x v="7"/>
    <x v="55"/>
    <x v="26"/>
    <m/>
  </r>
  <r>
    <x v="6"/>
    <x v="0"/>
    <x v="5"/>
    <x v="0"/>
    <x v="0"/>
    <x v="1"/>
    <x v="7"/>
    <x v="55"/>
    <x v="90"/>
    <m/>
  </r>
  <r>
    <x v="6"/>
    <x v="0"/>
    <x v="5"/>
    <x v="0"/>
    <x v="0"/>
    <x v="1"/>
    <x v="8"/>
    <x v="22"/>
    <x v="29"/>
    <n v="205041"/>
  </r>
  <r>
    <x v="6"/>
    <x v="0"/>
    <x v="5"/>
    <x v="0"/>
    <x v="0"/>
    <x v="1"/>
    <x v="8"/>
    <x v="94"/>
    <x v="31"/>
    <n v="34110.25"/>
  </r>
  <r>
    <x v="6"/>
    <x v="0"/>
    <x v="5"/>
    <x v="0"/>
    <x v="0"/>
    <x v="1"/>
    <x v="8"/>
    <x v="94"/>
    <x v="17"/>
    <n v="3000"/>
  </r>
  <r>
    <x v="6"/>
    <x v="0"/>
    <x v="5"/>
    <x v="0"/>
    <x v="0"/>
    <x v="1"/>
    <x v="8"/>
    <x v="95"/>
    <x v="0"/>
    <m/>
  </r>
  <r>
    <x v="6"/>
    <x v="0"/>
    <x v="5"/>
    <x v="0"/>
    <x v="0"/>
    <x v="1"/>
    <x v="8"/>
    <x v="77"/>
    <x v="50"/>
    <m/>
  </r>
  <r>
    <x v="6"/>
    <x v="0"/>
    <x v="5"/>
    <x v="0"/>
    <x v="0"/>
    <x v="1"/>
    <x v="8"/>
    <x v="4"/>
    <x v="2"/>
    <m/>
  </r>
  <r>
    <x v="6"/>
    <x v="0"/>
    <x v="5"/>
    <x v="0"/>
    <x v="0"/>
    <x v="1"/>
    <x v="8"/>
    <x v="4"/>
    <x v="122"/>
    <m/>
  </r>
  <r>
    <x v="6"/>
    <x v="0"/>
    <x v="5"/>
    <x v="0"/>
    <x v="0"/>
    <x v="1"/>
    <x v="8"/>
    <x v="4"/>
    <x v="91"/>
    <m/>
  </r>
  <r>
    <x v="6"/>
    <x v="0"/>
    <x v="5"/>
    <x v="0"/>
    <x v="0"/>
    <x v="1"/>
    <x v="8"/>
    <x v="4"/>
    <x v="85"/>
    <m/>
  </r>
  <r>
    <x v="6"/>
    <x v="0"/>
    <x v="5"/>
    <x v="0"/>
    <x v="0"/>
    <x v="1"/>
    <x v="8"/>
    <x v="4"/>
    <x v="17"/>
    <m/>
  </r>
  <r>
    <x v="6"/>
    <x v="0"/>
    <x v="5"/>
    <x v="0"/>
    <x v="0"/>
    <x v="1"/>
    <x v="8"/>
    <x v="4"/>
    <x v="31"/>
    <m/>
  </r>
  <r>
    <x v="6"/>
    <x v="0"/>
    <x v="5"/>
    <x v="0"/>
    <x v="0"/>
    <x v="1"/>
    <x v="8"/>
    <x v="4"/>
    <x v="13"/>
    <n v="484064"/>
  </r>
  <r>
    <x v="6"/>
    <x v="0"/>
    <x v="5"/>
    <x v="0"/>
    <x v="0"/>
    <x v="1"/>
    <x v="8"/>
    <x v="4"/>
    <x v="120"/>
    <m/>
  </r>
  <r>
    <x v="6"/>
    <x v="0"/>
    <x v="5"/>
    <x v="0"/>
    <x v="0"/>
    <x v="1"/>
    <x v="8"/>
    <x v="4"/>
    <x v="121"/>
    <m/>
  </r>
  <r>
    <x v="6"/>
    <x v="0"/>
    <x v="5"/>
    <x v="0"/>
    <x v="0"/>
    <x v="1"/>
    <x v="8"/>
    <x v="4"/>
    <x v="28"/>
    <m/>
  </r>
  <r>
    <x v="6"/>
    <x v="0"/>
    <x v="5"/>
    <x v="0"/>
    <x v="0"/>
    <x v="1"/>
    <x v="8"/>
    <x v="4"/>
    <x v="97"/>
    <m/>
  </r>
  <r>
    <x v="6"/>
    <x v="0"/>
    <x v="5"/>
    <x v="0"/>
    <x v="0"/>
    <x v="6"/>
    <x v="23"/>
    <x v="112"/>
    <x v="31"/>
    <m/>
  </r>
  <r>
    <x v="6"/>
    <x v="0"/>
    <x v="5"/>
    <x v="0"/>
    <x v="2"/>
    <x v="3"/>
    <x v="3"/>
    <x v="96"/>
    <x v="0"/>
    <m/>
  </r>
  <r>
    <x v="6"/>
    <x v="0"/>
    <x v="5"/>
    <x v="0"/>
    <x v="2"/>
    <x v="3"/>
    <x v="3"/>
    <x v="137"/>
    <x v="98"/>
    <m/>
  </r>
  <r>
    <x v="6"/>
    <x v="0"/>
    <x v="5"/>
    <x v="0"/>
    <x v="2"/>
    <x v="3"/>
    <x v="3"/>
    <x v="97"/>
    <x v="34"/>
    <n v="349776"/>
  </r>
  <r>
    <x v="6"/>
    <x v="0"/>
    <x v="5"/>
    <x v="0"/>
    <x v="2"/>
    <x v="3"/>
    <x v="3"/>
    <x v="97"/>
    <x v="35"/>
    <m/>
  </r>
  <r>
    <x v="6"/>
    <x v="0"/>
    <x v="5"/>
    <x v="0"/>
    <x v="2"/>
    <x v="3"/>
    <x v="3"/>
    <x v="97"/>
    <x v="36"/>
    <n v="2161993"/>
  </r>
  <r>
    <x v="6"/>
    <x v="0"/>
    <x v="5"/>
    <x v="0"/>
    <x v="2"/>
    <x v="3"/>
    <x v="3"/>
    <x v="97"/>
    <x v="0"/>
    <m/>
  </r>
  <r>
    <x v="6"/>
    <x v="0"/>
    <x v="5"/>
    <x v="0"/>
    <x v="2"/>
    <x v="3"/>
    <x v="3"/>
    <x v="97"/>
    <x v="0"/>
    <m/>
  </r>
  <r>
    <x v="6"/>
    <x v="0"/>
    <x v="5"/>
    <x v="0"/>
    <x v="2"/>
    <x v="3"/>
    <x v="3"/>
    <x v="97"/>
    <x v="0"/>
    <m/>
  </r>
  <r>
    <x v="6"/>
    <x v="0"/>
    <x v="5"/>
    <x v="0"/>
    <x v="2"/>
    <x v="3"/>
    <x v="3"/>
    <x v="97"/>
    <x v="0"/>
    <m/>
  </r>
  <r>
    <x v="6"/>
    <x v="0"/>
    <x v="5"/>
    <x v="0"/>
    <x v="2"/>
    <x v="3"/>
    <x v="3"/>
    <x v="98"/>
    <x v="0"/>
    <m/>
  </r>
  <r>
    <x v="6"/>
    <x v="0"/>
    <x v="5"/>
    <x v="0"/>
    <x v="2"/>
    <x v="3"/>
    <x v="3"/>
    <x v="99"/>
    <x v="37"/>
    <n v="9370396"/>
  </r>
  <r>
    <x v="6"/>
    <x v="0"/>
    <x v="5"/>
    <x v="0"/>
    <x v="2"/>
    <x v="3"/>
    <x v="3"/>
    <x v="99"/>
    <x v="70"/>
    <m/>
  </r>
  <r>
    <x v="6"/>
    <x v="0"/>
    <x v="5"/>
    <x v="0"/>
    <x v="2"/>
    <x v="3"/>
    <x v="3"/>
    <x v="99"/>
    <x v="39"/>
    <n v="2518775"/>
  </r>
  <r>
    <x v="6"/>
    <x v="0"/>
    <x v="5"/>
    <x v="0"/>
    <x v="2"/>
    <x v="3"/>
    <x v="3"/>
    <x v="99"/>
    <x v="69"/>
    <m/>
  </r>
  <r>
    <x v="6"/>
    <x v="0"/>
    <x v="5"/>
    <x v="0"/>
    <x v="2"/>
    <x v="3"/>
    <x v="3"/>
    <x v="99"/>
    <x v="122"/>
    <m/>
  </r>
  <r>
    <x v="6"/>
    <x v="0"/>
    <x v="5"/>
    <x v="0"/>
    <x v="2"/>
    <x v="3"/>
    <x v="3"/>
    <x v="99"/>
    <x v="68"/>
    <m/>
  </r>
  <r>
    <x v="6"/>
    <x v="0"/>
    <x v="5"/>
    <x v="0"/>
    <x v="2"/>
    <x v="3"/>
    <x v="3"/>
    <x v="99"/>
    <x v="41"/>
    <m/>
  </r>
  <r>
    <x v="6"/>
    <x v="0"/>
    <x v="5"/>
    <x v="0"/>
    <x v="2"/>
    <x v="3"/>
    <x v="26"/>
    <x v="137"/>
    <x v="98"/>
    <m/>
  </r>
  <r>
    <x v="6"/>
    <x v="0"/>
    <x v="5"/>
    <x v="0"/>
    <x v="2"/>
    <x v="3"/>
    <x v="20"/>
    <x v="49"/>
    <x v="40"/>
    <m/>
  </r>
  <r>
    <x v="6"/>
    <x v="0"/>
    <x v="5"/>
    <x v="0"/>
    <x v="2"/>
    <x v="3"/>
    <x v="20"/>
    <x v="49"/>
    <x v="41"/>
    <n v="1842200"/>
  </r>
  <r>
    <x v="6"/>
    <x v="0"/>
    <x v="5"/>
    <x v="0"/>
    <x v="2"/>
    <x v="3"/>
    <x v="20"/>
    <x v="49"/>
    <x v="42"/>
    <n v="722400"/>
  </r>
  <r>
    <x v="6"/>
    <x v="0"/>
    <x v="5"/>
    <x v="0"/>
    <x v="2"/>
    <x v="3"/>
    <x v="20"/>
    <x v="49"/>
    <x v="83"/>
    <m/>
  </r>
  <r>
    <x v="6"/>
    <x v="0"/>
    <x v="5"/>
    <x v="0"/>
    <x v="2"/>
    <x v="3"/>
    <x v="20"/>
    <x v="49"/>
    <x v="68"/>
    <m/>
  </r>
  <r>
    <x v="6"/>
    <x v="0"/>
    <x v="5"/>
    <x v="0"/>
    <x v="2"/>
    <x v="3"/>
    <x v="20"/>
    <x v="49"/>
    <x v="124"/>
    <n v="380600"/>
  </r>
  <r>
    <x v="6"/>
    <x v="0"/>
    <x v="5"/>
    <x v="0"/>
    <x v="2"/>
    <x v="3"/>
    <x v="20"/>
    <x v="111"/>
    <x v="42"/>
    <n v="407100"/>
  </r>
  <r>
    <x v="6"/>
    <x v="0"/>
    <x v="5"/>
    <x v="0"/>
    <x v="2"/>
    <x v="3"/>
    <x v="20"/>
    <x v="111"/>
    <x v="83"/>
    <m/>
  </r>
  <r>
    <x v="6"/>
    <x v="0"/>
    <x v="5"/>
    <x v="0"/>
    <x v="2"/>
    <x v="3"/>
    <x v="20"/>
    <x v="111"/>
    <x v="43"/>
    <m/>
  </r>
  <r>
    <x v="6"/>
    <x v="0"/>
    <x v="5"/>
    <x v="0"/>
    <x v="2"/>
    <x v="3"/>
    <x v="20"/>
    <x v="111"/>
    <x v="124"/>
    <n v="801100"/>
  </r>
  <r>
    <x v="6"/>
    <x v="0"/>
    <x v="5"/>
    <x v="0"/>
    <x v="2"/>
    <x v="3"/>
    <x v="21"/>
    <x v="50"/>
    <x v="0"/>
    <m/>
  </r>
  <r>
    <x v="6"/>
    <x v="0"/>
    <x v="5"/>
    <x v="0"/>
    <x v="2"/>
    <x v="3"/>
    <x v="21"/>
    <x v="132"/>
    <x v="44"/>
    <m/>
  </r>
  <r>
    <x v="7"/>
    <x v="0"/>
    <x v="5"/>
    <x v="0"/>
    <x v="1"/>
    <x v="2"/>
    <x v="24"/>
    <x v="63"/>
    <x v="1"/>
    <n v="65280325.810000002"/>
  </r>
  <r>
    <x v="7"/>
    <x v="0"/>
    <x v="5"/>
    <x v="0"/>
    <x v="1"/>
    <x v="5"/>
    <x v="11"/>
    <x v="64"/>
    <x v="0"/>
    <n v="2860"/>
  </r>
  <r>
    <x v="7"/>
    <x v="0"/>
    <x v="5"/>
    <x v="0"/>
    <x v="1"/>
    <x v="5"/>
    <x v="14"/>
    <x v="66"/>
    <x v="0"/>
    <m/>
  </r>
  <r>
    <x v="7"/>
    <x v="0"/>
    <x v="5"/>
    <x v="0"/>
    <x v="1"/>
    <x v="5"/>
    <x v="15"/>
    <x v="69"/>
    <x v="0"/>
    <m/>
  </r>
  <r>
    <x v="7"/>
    <x v="0"/>
    <x v="5"/>
    <x v="0"/>
    <x v="1"/>
    <x v="2"/>
    <x v="25"/>
    <x v="74"/>
    <x v="0"/>
    <n v="-9301949.5800000001"/>
  </r>
  <r>
    <x v="7"/>
    <x v="0"/>
    <x v="5"/>
    <x v="0"/>
    <x v="1"/>
    <x v="2"/>
    <x v="25"/>
    <x v="118"/>
    <x v="0"/>
    <m/>
  </r>
  <r>
    <x v="7"/>
    <x v="0"/>
    <x v="5"/>
    <x v="0"/>
    <x v="1"/>
    <x v="2"/>
    <x v="0"/>
    <x v="103"/>
    <x v="0"/>
    <m/>
  </r>
  <r>
    <x v="7"/>
    <x v="0"/>
    <x v="5"/>
    <x v="0"/>
    <x v="1"/>
    <x v="2"/>
    <x v="0"/>
    <x v="104"/>
    <x v="0"/>
    <n v="352941.12"/>
  </r>
  <r>
    <x v="7"/>
    <x v="0"/>
    <x v="5"/>
    <x v="0"/>
    <x v="1"/>
    <x v="2"/>
    <x v="0"/>
    <x v="145"/>
    <x v="0"/>
    <n v="-237294.46"/>
  </r>
  <r>
    <x v="7"/>
    <x v="0"/>
    <x v="5"/>
    <x v="0"/>
    <x v="0"/>
    <x v="0"/>
    <x v="4"/>
    <x v="6"/>
    <x v="2"/>
    <n v="6120000"/>
  </r>
  <r>
    <x v="7"/>
    <x v="0"/>
    <x v="5"/>
    <x v="0"/>
    <x v="0"/>
    <x v="0"/>
    <x v="4"/>
    <x v="6"/>
    <x v="3"/>
    <n v="0"/>
  </r>
  <r>
    <x v="7"/>
    <x v="0"/>
    <x v="5"/>
    <x v="0"/>
    <x v="0"/>
    <x v="0"/>
    <x v="4"/>
    <x v="6"/>
    <x v="143"/>
    <n v="1800000"/>
  </r>
  <r>
    <x v="7"/>
    <x v="0"/>
    <x v="5"/>
    <x v="0"/>
    <x v="0"/>
    <x v="0"/>
    <x v="4"/>
    <x v="7"/>
    <x v="2"/>
    <m/>
  </r>
  <r>
    <x v="7"/>
    <x v="0"/>
    <x v="5"/>
    <x v="0"/>
    <x v="0"/>
    <x v="0"/>
    <x v="4"/>
    <x v="7"/>
    <x v="3"/>
    <m/>
  </r>
  <r>
    <x v="7"/>
    <x v="0"/>
    <x v="5"/>
    <x v="0"/>
    <x v="0"/>
    <x v="0"/>
    <x v="4"/>
    <x v="7"/>
    <x v="143"/>
    <n v="140606"/>
  </r>
  <r>
    <x v="7"/>
    <x v="0"/>
    <x v="5"/>
    <x v="0"/>
    <x v="0"/>
    <x v="0"/>
    <x v="4"/>
    <x v="8"/>
    <x v="2"/>
    <n v="510000"/>
  </r>
  <r>
    <x v="7"/>
    <x v="0"/>
    <x v="5"/>
    <x v="0"/>
    <x v="0"/>
    <x v="0"/>
    <x v="4"/>
    <x v="8"/>
    <x v="3"/>
    <m/>
  </r>
  <r>
    <x v="7"/>
    <x v="0"/>
    <x v="5"/>
    <x v="0"/>
    <x v="0"/>
    <x v="0"/>
    <x v="4"/>
    <x v="8"/>
    <x v="143"/>
    <n v="155859"/>
  </r>
  <r>
    <x v="7"/>
    <x v="0"/>
    <x v="5"/>
    <x v="0"/>
    <x v="0"/>
    <x v="0"/>
    <x v="4"/>
    <x v="9"/>
    <x v="2"/>
    <n v="61200"/>
  </r>
  <r>
    <x v="7"/>
    <x v="0"/>
    <x v="5"/>
    <x v="0"/>
    <x v="0"/>
    <x v="0"/>
    <x v="4"/>
    <x v="9"/>
    <x v="3"/>
    <m/>
  </r>
  <r>
    <x v="7"/>
    <x v="0"/>
    <x v="5"/>
    <x v="0"/>
    <x v="0"/>
    <x v="0"/>
    <x v="4"/>
    <x v="9"/>
    <x v="143"/>
    <n v="18703"/>
  </r>
  <r>
    <x v="7"/>
    <x v="0"/>
    <x v="5"/>
    <x v="0"/>
    <x v="0"/>
    <x v="0"/>
    <x v="4"/>
    <x v="10"/>
    <x v="2"/>
    <n v="510000"/>
  </r>
  <r>
    <x v="7"/>
    <x v="0"/>
    <x v="5"/>
    <x v="0"/>
    <x v="0"/>
    <x v="0"/>
    <x v="4"/>
    <x v="10"/>
    <x v="3"/>
    <m/>
  </r>
  <r>
    <x v="7"/>
    <x v="0"/>
    <x v="5"/>
    <x v="0"/>
    <x v="0"/>
    <x v="0"/>
    <x v="4"/>
    <x v="10"/>
    <x v="143"/>
    <n v="155859"/>
  </r>
  <r>
    <x v="7"/>
    <x v="0"/>
    <x v="5"/>
    <x v="0"/>
    <x v="0"/>
    <x v="0"/>
    <x v="4"/>
    <x v="11"/>
    <x v="2"/>
    <n v="255000"/>
  </r>
  <r>
    <x v="7"/>
    <x v="0"/>
    <x v="5"/>
    <x v="0"/>
    <x v="0"/>
    <x v="0"/>
    <x v="4"/>
    <x v="11"/>
    <x v="3"/>
    <m/>
  </r>
  <r>
    <x v="7"/>
    <x v="0"/>
    <x v="5"/>
    <x v="0"/>
    <x v="0"/>
    <x v="0"/>
    <x v="4"/>
    <x v="11"/>
    <x v="143"/>
    <n v="75000"/>
  </r>
  <r>
    <x v="7"/>
    <x v="0"/>
    <x v="5"/>
    <x v="0"/>
    <x v="0"/>
    <x v="0"/>
    <x v="4"/>
    <x v="12"/>
    <x v="2"/>
    <n v="4080000"/>
  </r>
  <r>
    <x v="7"/>
    <x v="0"/>
    <x v="5"/>
    <x v="0"/>
    <x v="0"/>
    <x v="0"/>
    <x v="4"/>
    <x v="134"/>
    <x v="0"/>
    <m/>
  </r>
  <r>
    <x v="7"/>
    <x v="0"/>
    <x v="5"/>
    <x v="0"/>
    <x v="0"/>
    <x v="0"/>
    <x v="4"/>
    <x v="142"/>
    <x v="71"/>
    <m/>
  </r>
  <r>
    <x v="7"/>
    <x v="0"/>
    <x v="5"/>
    <x v="0"/>
    <x v="0"/>
    <x v="0"/>
    <x v="4"/>
    <x v="56"/>
    <x v="4"/>
    <m/>
  </r>
  <r>
    <x v="7"/>
    <x v="0"/>
    <x v="5"/>
    <x v="0"/>
    <x v="0"/>
    <x v="0"/>
    <x v="4"/>
    <x v="13"/>
    <x v="5"/>
    <n v="41342"/>
  </r>
  <r>
    <x v="7"/>
    <x v="0"/>
    <x v="5"/>
    <x v="0"/>
    <x v="0"/>
    <x v="0"/>
    <x v="4"/>
    <x v="146"/>
    <x v="130"/>
    <m/>
  </r>
  <r>
    <x v="7"/>
    <x v="0"/>
    <x v="5"/>
    <x v="0"/>
    <x v="0"/>
    <x v="0"/>
    <x v="4"/>
    <x v="14"/>
    <x v="6"/>
    <n v="1139400"/>
  </r>
  <r>
    <x v="7"/>
    <x v="0"/>
    <x v="5"/>
    <x v="0"/>
    <x v="0"/>
    <x v="0"/>
    <x v="4"/>
    <x v="14"/>
    <x v="7"/>
    <m/>
  </r>
  <r>
    <x v="7"/>
    <x v="0"/>
    <x v="5"/>
    <x v="0"/>
    <x v="0"/>
    <x v="0"/>
    <x v="4"/>
    <x v="15"/>
    <x v="8"/>
    <n v="316800"/>
  </r>
  <r>
    <x v="7"/>
    <x v="0"/>
    <x v="5"/>
    <x v="0"/>
    <x v="0"/>
    <x v="0"/>
    <x v="4"/>
    <x v="147"/>
    <x v="139"/>
    <m/>
  </r>
  <r>
    <x v="7"/>
    <x v="0"/>
    <x v="5"/>
    <x v="0"/>
    <x v="0"/>
    <x v="0"/>
    <x v="4"/>
    <x v="113"/>
    <x v="0"/>
    <m/>
  </r>
  <r>
    <x v="7"/>
    <x v="0"/>
    <x v="5"/>
    <x v="0"/>
    <x v="0"/>
    <x v="0"/>
    <x v="9"/>
    <x v="114"/>
    <x v="9"/>
    <n v="600000"/>
  </r>
  <r>
    <x v="7"/>
    <x v="0"/>
    <x v="5"/>
    <x v="0"/>
    <x v="0"/>
    <x v="0"/>
    <x v="9"/>
    <x v="30"/>
    <x v="10"/>
    <m/>
  </r>
  <r>
    <x v="7"/>
    <x v="0"/>
    <x v="5"/>
    <x v="0"/>
    <x v="0"/>
    <x v="0"/>
    <x v="9"/>
    <x v="110"/>
    <x v="0"/>
    <m/>
  </r>
  <r>
    <x v="7"/>
    <x v="0"/>
    <x v="5"/>
    <x v="0"/>
    <x v="0"/>
    <x v="0"/>
    <x v="5"/>
    <x v="70"/>
    <x v="11"/>
    <n v="672"/>
  </r>
  <r>
    <x v="7"/>
    <x v="0"/>
    <x v="5"/>
    <x v="0"/>
    <x v="0"/>
    <x v="0"/>
    <x v="5"/>
    <x v="70"/>
    <x v="134"/>
    <n v="3185"/>
  </r>
  <r>
    <x v="7"/>
    <x v="0"/>
    <x v="5"/>
    <x v="0"/>
    <x v="0"/>
    <x v="0"/>
    <x v="5"/>
    <x v="102"/>
    <x v="0"/>
    <m/>
  </r>
  <r>
    <x v="7"/>
    <x v="0"/>
    <x v="5"/>
    <x v="0"/>
    <x v="0"/>
    <x v="0"/>
    <x v="5"/>
    <x v="71"/>
    <x v="139"/>
    <m/>
  </r>
  <r>
    <x v="7"/>
    <x v="0"/>
    <x v="5"/>
    <x v="0"/>
    <x v="0"/>
    <x v="0"/>
    <x v="5"/>
    <x v="71"/>
    <x v="45"/>
    <m/>
  </r>
  <r>
    <x v="7"/>
    <x v="0"/>
    <x v="5"/>
    <x v="0"/>
    <x v="0"/>
    <x v="0"/>
    <x v="5"/>
    <x v="78"/>
    <x v="0"/>
    <m/>
  </r>
  <r>
    <x v="7"/>
    <x v="0"/>
    <x v="5"/>
    <x v="0"/>
    <x v="0"/>
    <x v="0"/>
    <x v="6"/>
    <x v="17"/>
    <x v="12"/>
    <n v="800000"/>
  </r>
  <r>
    <x v="7"/>
    <x v="0"/>
    <x v="5"/>
    <x v="0"/>
    <x v="0"/>
    <x v="0"/>
    <x v="6"/>
    <x v="17"/>
    <x v="133"/>
    <m/>
  </r>
  <r>
    <x v="7"/>
    <x v="0"/>
    <x v="5"/>
    <x v="0"/>
    <x v="0"/>
    <x v="0"/>
    <x v="6"/>
    <x v="143"/>
    <x v="72"/>
    <m/>
  </r>
  <r>
    <x v="7"/>
    <x v="0"/>
    <x v="5"/>
    <x v="0"/>
    <x v="0"/>
    <x v="0"/>
    <x v="0"/>
    <x v="79"/>
    <x v="0"/>
    <m/>
  </r>
  <r>
    <x v="7"/>
    <x v="0"/>
    <x v="5"/>
    <x v="0"/>
    <x v="0"/>
    <x v="0"/>
    <x v="0"/>
    <x v="80"/>
    <x v="13"/>
    <n v="174049"/>
  </r>
  <r>
    <x v="7"/>
    <x v="0"/>
    <x v="5"/>
    <x v="0"/>
    <x v="0"/>
    <x v="0"/>
    <x v="0"/>
    <x v="80"/>
    <x v="14"/>
    <n v="416888"/>
  </r>
  <r>
    <x v="7"/>
    <x v="0"/>
    <x v="5"/>
    <x v="0"/>
    <x v="0"/>
    <x v="0"/>
    <x v="0"/>
    <x v="80"/>
    <x v="15"/>
    <n v="1200000"/>
  </r>
  <r>
    <x v="7"/>
    <x v="0"/>
    <x v="5"/>
    <x v="0"/>
    <x v="0"/>
    <x v="0"/>
    <x v="0"/>
    <x v="80"/>
    <x v="16"/>
    <n v="425934"/>
  </r>
  <r>
    <x v="7"/>
    <x v="0"/>
    <x v="5"/>
    <x v="0"/>
    <x v="0"/>
    <x v="0"/>
    <x v="0"/>
    <x v="80"/>
    <x v="21"/>
    <m/>
  </r>
  <r>
    <x v="7"/>
    <x v="0"/>
    <x v="5"/>
    <x v="0"/>
    <x v="0"/>
    <x v="0"/>
    <x v="0"/>
    <x v="80"/>
    <x v="44"/>
    <n v="1700000"/>
  </r>
  <r>
    <x v="7"/>
    <x v="0"/>
    <x v="5"/>
    <x v="0"/>
    <x v="0"/>
    <x v="0"/>
    <x v="0"/>
    <x v="80"/>
    <x v="84"/>
    <m/>
  </r>
  <r>
    <x v="7"/>
    <x v="0"/>
    <x v="5"/>
    <x v="0"/>
    <x v="0"/>
    <x v="0"/>
    <x v="0"/>
    <x v="80"/>
    <x v="85"/>
    <m/>
  </r>
  <r>
    <x v="7"/>
    <x v="0"/>
    <x v="5"/>
    <x v="0"/>
    <x v="0"/>
    <x v="0"/>
    <x v="0"/>
    <x v="80"/>
    <x v="86"/>
    <m/>
  </r>
  <r>
    <x v="7"/>
    <x v="0"/>
    <x v="5"/>
    <x v="0"/>
    <x v="0"/>
    <x v="0"/>
    <x v="0"/>
    <x v="84"/>
    <x v="60"/>
    <n v="36000"/>
  </r>
  <r>
    <x v="7"/>
    <x v="0"/>
    <x v="5"/>
    <x v="0"/>
    <x v="0"/>
    <x v="0"/>
    <x v="0"/>
    <x v="107"/>
    <x v="17"/>
    <n v="400000"/>
  </r>
  <r>
    <x v="7"/>
    <x v="0"/>
    <x v="5"/>
    <x v="0"/>
    <x v="0"/>
    <x v="0"/>
    <x v="0"/>
    <x v="115"/>
    <x v="0"/>
    <m/>
  </r>
  <r>
    <x v="7"/>
    <x v="0"/>
    <x v="5"/>
    <x v="0"/>
    <x v="0"/>
    <x v="0"/>
    <x v="0"/>
    <x v="138"/>
    <x v="11"/>
    <n v="184284"/>
  </r>
  <r>
    <x v="7"/>
    <x v="0"/>
    <x v="5"/>
    <x v="0"/>
    <x v="0"/>
    <x v="0"/>
    <x v="0"/>
    <x v="108"/>
    <x v="0"/>
    <m/>
  </r>
  <r>
    <x v="7"/>
    <x v="0"/>
    <x v="5"/>
    <x v="0"/>
    <x v="0"/>
    <x v="0"/>
    <x v="0"/>
    <x v="109"/>
    <x v="0"/>
    <m/>
  </r>
  <r>
    <x v="7"/>
    <x v="0"/>
    <x v="5"/>
    <x v="0"/>
    <x v="0"/>
    <x v="0"/>
    <x v="0"/>
    <x v="116"/>
    <x v="127"/>
    <n v="223900"/>
  </r>
  <r>
    <x v="7"/>
    <x v="0"/>
    <x v="5"/>
    <x v="0"/>
    <x v="0"/>
    <x v="0"/>
    <x v="0"/>
    <x v="116"/>
    <x v="20"/>
    <m/>
  </r>
  <r>
    <x v="7"/>
    <x v="0"/>
    <x v="5"/>
    <x v="0"/>
    <x v="0"/>
    <x v="0"/>
    <x v="0"/>
    <x v="79"/>
    <x v="35"/>
    <n v="19000"/>
  </r>
  <r>
    <x v="7"/>
    <x v="0"/>
    <x v="5"/>
    <x v="0"/>
    <x v="0"/>
    <x v="0"/>
    <x v="12"/>
    <x v="81"/>
    <x v="0"/>
    <m/>
  </r>
  <r>
    <x v="7"/>
    <x v="0"/>
    <x v="5"/>
    <x v="0"/>
    <x v="0"/>
    <x v="0"/>
    <x v="12"/>
    <x v="82"/>
    <x v="47"/>
    <n v="752000"/>
  </r>
  <r>
    <x v="7"/>
    <x v="0"/>
    <x v="5"/>
    <x v="0"/>
    <x v="0"/>
    <x v="0"/>
    <x v="12"/>
    <x v="83"/>
    <x v="127"/>
    <m/>
  </r>
  <r>
    <x v="7"/>
    <x v="0"/>
    <x v="5"/>
    <x v="0"/>
    <x v="0"/>
    <x v="0"/>
    <x v="12"/>
    <x v="84"/>
    <x v="47"/>
    <n v="7200"/>
  </r>
  <r>
    <x v="7"/>
    <x v="0"/>
    <x v="5"/>
    <x v="0"/>
    <x v="0"/>
    <x v="0"/>
    <x v="19"/>
    <x v="100"/>
    <x v="144"/>
    <m/>
  </r>
  <r>
    <x v="7"/>
    <x v="0"/>
    <x v="5"/>
    <x v="0"/>
    <x v="0"/>
    <x v="0"/>
    <x v="19"/>
    <x v="100"/>
    <x v="19"/>
    <m/>
  </r>
  <r>
    <x v="7"/>
    <x v="0"/>
    <x v="5"/>
    <x v="0"/>
    <x v="0"/>
    <x v="0"/>
    <x v="19"/>
    <x v="139"/>
    <x v="145"/>
    <n v="196218"/>
  </r>
  <r>
    <x v="7"/>
    <x v="0"/>
    <x v="5"/>
    <x v="0"/>
    <x v="0"/>
    <x v="0"/>
    <x v="28"/>
    <x v="150"/>
    <x v="146"/>
    <n v="179974.79"/>
  </r>
  <r>
    <x v="7"/>
    <x v="0"/>
    <x v="5"/>
    <x v="0"/>
    <x v="0"/>
    <x v="0"/>
    <x v="27"/>
    <x v="140"/>
    <x v="140"/>
    <m/>
  </r>
  <r>
    <x v="7"/>
    <x v="0"/>
    <x v="5"/>
    <x v="0"/>
    <x v="0"/>
    <x v="0"/>
    <x v="27"/>
    <x v="148"/>
    <x v="140"/>
    <m/>
  </r>
  <r>
    <x v="7"/>
    <x v="0"/>
    <x v="5"/>
    <x v="0"/>
    <x v="0"/>
    <x v="0"/>
    <x v="27"/>
    <x v="139"/>
    <x v="140"/>
    <m/>
  </r>
  <r>
    <x v="7"/>
    <x v="0"/>
    <x v="5"/>
    <x v="0"/>
    <x v="0"/>
    <x v="0"/>
    <x v="27"/>
    <x v="149"/>
    <x v="140"/>
    <m/>
  </r>
  <r>
    <x v="7"/>
    <x v="0"/>
    <x v="5"/>
    <x v="0"/>
    <x v="0"/>
    <x v="0"/>
    <x v="22"/>
    <x v="105"/>
    <x v="140"/>
    <m/>
  </r>
  <r>
    <x v="7"/>
    <x v="0"/>
    <x v="5"/>
    <x v="0"/>
    <x v="0"/>
    <x v="0"/>
    <x v="16"/>
    <x v="86"/>
    <x v="45"/>
    <m/>
  </r>
  <r>
    <x v="7"/>
    <x v="0"/>
    <x v="5"/>
    <x v="0"/>
    <x v="0"/>
    <x v="0"/>
    <x v="16"/>
    <x v="117"/>
    <x v="57"/>
    <m/>
  </r>
  <r>
    <x v="7"/>
    <x v="0"/>
    <x v="5"/>
    <x v="0"/>
    <x v="0"/>
    <x v="0"/>
    <x v="16"/>
    <x v="117"/>
    <x v="134"/>
    <n v="495000"/>
  </r>
  <r>
    <x v="7"/>
    <x v="0"/>
    <x v="5"/>
    <x v="0"/>
    <x v="0"/>
    <x v="0"/>
    <x v="22"/>
    <x v="105"/>
    <x v="46"/>
    <m/>
  </r>
  <r>
    <x v="7"/>
    <x v="0"/>
    <x v="5"/>
    <x v="0"/>
    <x v="0"/>
    <x v="0"/>
    <x v="2"/>
    <x v="87"/>
    <x v="21"/>
    <n v="241044"/>
  </r>
  <r>
    <x v="7"/>
    <x v="0"/>
    <x v="5"/>
    <x v="0"/>
    <x v="0"/>
    <x v="0"/>
    <x v="2"/>
    <x v="87"/>
    <x v="87"/>
    <m/>
  </r>
  <r>
    <x v="7"/>
    <x v="0"/>
    <x v="5"/>
    <x v="0"/>
    <x v="0"/>
    <x v="0"/>
    <x v="2"/>
    <x v="87"/>
    <x v="14"/>
    <m/>
  </r>
  <r>
    <x v="7"/>
    <x v="0"/>
    <x v="5"/>
    <x v="0"/>
    <x v="0"/>
    <x v="0"/>
    <x v="2"/>
    <x v="87"/>
    <x v="100"/>
    <n v="148000"/>
  </r>
  <r>
    <x v="7"/>
    <x v="0"/>
    <x v="5"/>
    <x v="0"/>
    <x v="0"/>
    <x v="0"/>
    <x v="2"/>
    <x v="88"/>
    <x v="128"/>
    <m/>
  </r>
  <r>
    <x v="7"/>
    <x v="0"/>
    <x v="5"/>
    <x v="0"/>
    <x v="0"/>
    <x v="0"/>
    <x v="2"/>
    <x v="88"/>
    <x v="101"/>
    <n v="20606"/>
  </r>
  <r>
    <x v="7"/>
    <x v="0"/>
    <x v="5"/>
    <x v="0"/>
    <x v="0"/>
    <x v="0"/>
    <x v="2"/>
    <x v="89"/>
    <x v="102"/>
    <m/>
  </r>
  <r>
    <x v="7"/>
    <x v="0"/>
    <x v="5"/>
    <x v="0"/>
    <x v="0"/>
    <x v="0"/>
    <x v="2"/>
    <x v="89"/>
    <x v="32"/>
    <m/>
  </r>
  <r>
    <x v="7"/>
    <x v="0"/>
    <x v="5"/>
    <x v="0"/>
    <x v="0"/>
    <x v="0"/>
    <x v="2"/>
    <x v="89"/>
    <x v="59"/>
    <m/>
  </r>
  <r>
    <x v="7"/>
    <x v="0"/>
    <x v="5"/>
    <x v="0"/>
    <x v="0"/>
    <x v="0"/>
    <x v="2"/>
    <x v="90"/>
    <x v="28"/>
    <m/>
  </r>
  <r>
    <x v="7"/>
    <x v="0"/>
    <x v="5"/>
    <x v="0"/>
    <x v="0"/>
    <x v="0"/>
    <x v="2"/>
    <x v="90"/>
    <x v="94"/>
    <n v="442596"/>
  </r>
  <r>
    <x v="7"/>
    <x v="0"/>
    <x v="5"/>
    <x v="0"/>
    <x v="0"/>
    <x v="0"/>
    <x v="2"/>
    <x v="90"/>
    <x v="106"/>
    <m/>
  </r>
  <r>
    <x v="7"/>
    <x v="0"/>
    <x v="5"/>
    <x v="0"/>
    <x v="0"/>
    <x v="0"/>
    <x v="2"/>
    <x v="90"/>
    <x v="107"/>
    <m/>
  </r>
  <r>
    <x v="7"/>
    <x v="0"/>
    <x v="5"/>
    <x v="0"/>
    <x v="0"/>
    <x v="0"/>
    <x v="2"/>
    <x v="90"/>
    <x v="108"/>
    <m/>
  </r>
  <r>
    <x v="7"/>
    <x v="0"/>
    <x v="5"/>
    <x v="0"/>
    <x v="0"/>
    <x v="0"/>
    <x v="2"/>
    <x v="90"/>
    <x v="109"/>
    <m/>
  </r>
  <r>
    <x v="7"/>
    <x v="0"/>
    <x v="5"/>
    <x v="0"/>
    <x v="0"/>
    <x v="0"/>
    <x v="2"/>
    <x v="91"/>
    <x v="147"/>
    <n v="72000"/>
  </r>
  <r>
    <x v="7"/>
    <x v="0"/>
    <x v="5"/>
    <x v="0"/>
    <x v="0"/>
    <x v="0"/>
    <x v="2"/>
    <x v="91"/>
    <x v="134"/>
    <n v="48219"/>
  </r>
  <r>
    <x v="7"/>
    <x v="0"/>
    <x v="5"/>
    <x v="0"/>
    <x v="0"/>
    <x v="0"/>
    <x v="2"/>
    <x v="91"/>
    <x v="110"/>
    <m/>
  </r>
  <r>
    <x v="7"/>
    <x v="0"/>
    <x v="5"/>
    <x v="0"/>
    <x v="0"/>
    <x v="0"/>
    <x v="2"/>
    <x v="91"/>
    <x v="111"/>
    <m/>
  </r>
  <r>
    <x v="7"/>
    <x v="0"/>
    <x v="5"/>
    <x v="0"/>
    <x v="0"/>
    <x v="0"/>
    <x v="2"/>
    <x v="92"/>
    <x v="112"/>
    <m/>
  </r>
  <r>
    <x v="7"/>
    <x v="0"/>
    <x v="5"/>
    <x v="0"/>
    <x v="0"/>
    <x v="0"/>
    <x v="2"/>
    <x v="136"/>
    <x v="113"/>
    <m/>
  </r>
  <r>
    <x v="7"/>
    <x v="0"/>
    <x v="5"/>
    <x v="0"/>
    <x v="0"/>
    <x v="0"/>
    <x v="2"/>
    <x v="136"/>
    <x v="143"/>
    <n v="20000"/>
  </r>
  <r>
    <x v="7"/>
    <x v="0"/>
    <x v="5"/>
    <x v="0"/>
    <x v="0"/>
    <x v="0"/>
    <x v="2"/>
    <x v="141"/>
    <x v="114"/>
    <m/>
  </r>
  <r>
    <x v="7"/>
    <x v="0"/>
    <x v="5"/>
    <x v="0"/>
    <x v="0"/>
    <x v="0"/>
    <x v="2"/>
    <x v="141"/>
    <x v="148"/>
    <n v="44800"/>
  </r>
  <r>
    <x v="7"/>
    <x v="0"/>
    <x v="5"/>
    <x v="0"/>
    <x v="0"/>
    <x v="0"/>
    <x v="2"/>
    <x v="141"/>
    <x v="116"/>
    <n v="66600"/>
  </r>
  <r>
    <x v="7"/>
    <x v="0"/>
    <x v="5"/>
    <x v="0"/>
    <x v="0"/>
    <x v="0"/>
    <x v="2"/>
    <x v="93"/>
    <x v="0"/>
    <m/>
  </r>
  <r>
    <x v="7"/>
    <x v="0"/>
    <x v="5"/>
    <x v="0"/>
    <x v="0"/>
    <x v="0"/>
    <x v="2"/>
    <x v="84"/>
    <x v="138"/>
    <m/>
  </r>
  <r>
    <x v="7"/>
    <x v="0"/>
    <x v="5"/>
    <x v="0"/>
    <x v="0"/>
    <x v="0"/>
    <x v="2"/>
    <x v="84"/>
    <x v="142"/>
    <m/>
  </r>
  <r>
    <x v="7"/>
    <x v="0"/>
    <x v="5"/>
    <x v="0"/>
    <x v="0"/>
    <x v="0"/>
    <x v="2"/>
    <x v="84"/>
    <x v="137"/>
    <m/>
  </r>
  <r>
    <x v="7"/>
    <x v="0"/>
    <x v="5"/>
    <x v="0"/>
    <x v="0"/>
    <x v="0"/>
    <x v="2"/>
    <x v="84"/>
    <x v="131"/>
    <m/>
  </r>
  <r>
    <x v="7"/>
    <x v="0"/>
    <x v="5"/>
    <x v="0"/>
    <x v="0"/>
    <x v="0"/>
    <x v="2"/>
    <x v="84"/>
    <x v="54"/>
    <m/>
  </r>
  <r>
    <x v="7"/>
    <x v="0"/>
    <x v="5"/>
    <x v="0"/>
    <x v="0"/>
    <x v="0"/>
    <x v="2"/>
    <x v="84"/>
    <x v="37"/>
    <m/>
  </r>
  <r>
    <x v="7"/>
    <x v="0"/>
    <x v="5"/>
    <x v="0"/>
    <x v="0"/>
    <x v="0"/>
    <x v="2"/>
    <x v="84"/>
    <x v="123"/>
    <m/>
  </r>
  <r>
    <x v="7"/>
    <x v="0"/>
    <x v="5"/>
    <x v="0"/>
    <x v="0"/>
    <x v="0"/>
    <x v="2"/>
    <x v="84"/>
    <x v="26"/>
    <m/>
  </r>
  <r>
    <x v="7"/>
    <x v="0"/>
    <x v="5"/>
    <x v="0"/>
    <x v="0"/>
    <x v="0"/>
    <x v="2"/>
    <x v="84"/>
    <x v="75"/>
    <m/>
  </r>
  <r>
    <x v="7"/>
    <x v="0"/>
    <x v="5"/>
    <x v="0"/>
    <x v="0"/>
    <x v="0"/>
    <x v="2"/>
    <x v="84"/>
    <x v="25"/>
    <m/>
  </r>
  <r>
    <x v="7"/>
    <x v="0"/>
    <x v="5"/>
    <x v="0"/>
    <x v="0"/>
    <x v="7"/>
    <x v="4"/>
    <x v="119"/>
    <x v="28"/>
    <n v="2300000"/>
  </r>
  <r>
    <x v="7"/>
    <x v="0"/>
    <x v="5"/>
    <x v="0"/>
    <x v="0"/>
    <x v="7"/>
    <x v="4"/>
    <x v="120"/>
    <x v="28"/>
    <m/>
  </r>
  <r>
    <x v="7"/>
    <x v="0"/>
    <x v="5"/>
    <x v="0"/>
    <x v="0"/>
    <x v="7"/>
    <x v="4"/>
    <x v="121"/>
    <x v="28"/>
    <n v="275000"/>
  </r>
  <r>
    <x v="7"/>
    <x v="0"/>
    <x v="5"/>
    <x v="0"/>
    <x v="0"/>
    <x v="7"/>
    <x v="4"/>
    <x v="122"/>
    <x v="28"/>
    <n v="33000"/>
  </r>
  <r>
    <x v="7"/>
    <x v="0"/>
    <x v="5"/>
    <x v="0"/>
    <x v="0"/>
    <x v="7"/>
    <x v="4"/>
    <x v="123"/>
    <x v="28"/>
    <n v="275000"/>
  </r>
  <r>
    <x v="7"/>
    <x v="0"/>
    <x v="5"/>
    <x v="0"/>
    <x v="0"/>
    <x v="7"/>
    <x v="4"/>
    <x v="124"/>
    <x v="28"/>
    <n v="137500"/>
  </r>
  <r>
    <x v="7"/>
    <x v="0"/>
    <x v="5"/>
    <x v="0"/>
    <x v="0"/>
    <x v="7"/>
    <x v="4"/>
    <x v="135"/>
    <x v="0"/>
    <m/>
  </r>
  <r>
    <x v="7"/>
    <x v="0"/>
    <x v="5"/>
    <x v="0"/>
    <x v="0"/>
    <x v="7"/>
    <x v="4"/>
    <x v="125"/>
    <x v="28"/>
    <n v="1000000"/>
  </r>
  <r>
    <x v="7"/>
    <x v="0"/>
    <x v="5"/>
    <x v="0"/>
    <x v="0"/>
    <x v="7"/>
    <x v="4"/>
    <x v="144"/>
    <x v="28"/>
    <n v="1000000"/>
  </r>
  <r>
    <x v="7"/>
    <x v="0"/>
    <x v="5"/>
    <x v="0"/>
    <x v="0"/>
    <x v="7"/>
    <x v="4"/>
    <x v="126"/>
    <x v="0"/>
    <m/>
  </r>
  <r>
    <x v="7"/>
    <x v="0"/>
    <x v="5"/>
    <x v="0"/>
    <x v="0"/>
    <x v="7"/>
    <x v="4"/>
    <x v="127"/>
    <x v="5"/>
    <n v="17226"/>
  </r>
  <r>
    <x v="7"/>
    <x v="0"/>
    <x v="5"/>
    <x v="0"/>
    <x v="0"/>
    <x v="7"/>
    <x v="4"/>
    <x v="128"/>
    <x v="6"/>
    <n v="442000"/>
  </r>
  <r>
    <x v="7"/>
    <x v="0"/>
    <x v="5"/>
    <x v="0"/>
    <x v="0"/>
    <x v="7"/>
    <x v="4"/>
    <x v="129"/>
    <x v="77"/>
    <n v="132000"/>
  </r>
  <r>
    <x v="7"/>
    <x v="0"/>
    <x v="5"/>
    <x v="0"/>
    <x v="0"/>
    <x v="7"/>
    <x v="4"/>
    <x v="130"/>
    <x v="0"/>
    <m/>
  </r>
  <r>
    <x v="7"/>
    <x v="0"/>
    <x v="5"/>
    <x v="0"/>
    <x v="0"/>
    <x v="7"/>
    <x v="2"/>
    <x v="131"/>
    <x v="0"/>
    <m/>
  </r>
  <r>
    <x v="7"/>
    <x v="0"/>
    <x v="5"/>
    <x v="0"/>
    <x v="0"/>
    <x v="1"/>
    <x v="7"/>
    <x v="34"/>
    <x v="29"/>
    <n v="82190"/>
  </r>
  <r>
    <x v="7"/>
    <x v="0"/>
    <x v="5"/>
    <x v="0"/>
    <x v="0"/>
    <x v="1"/>
    <x v="7"/>
    <x v="20"/>
    <x v="30"/>
    <n v="509970.34"/>
  </r>
  <r>
    <x v="7"/>
    <x v="0"/>
    <x v="5"/>
    <x v="0"/>
    <x v="0"/>
    <x v="1"/>
    <x v="7"/>
    <x v="20"/>
    <x v="29"/>
    <n v="159362"/>
  </r>
  <r>
    <x v="7"/>
    <x v="0"/>
    <x v="5"/>
    <x v="0"/>
    <x v="0"/>
    <x v="1"/>
    <x v="7"/>
    <x v="101"/>
    <x v="138"/>
    <m/>
  </r>
  <r>
    <x v="7"/>
    <x v="0"/>
    <x v="5"/>
    <x v="0"/>
    <x v="0"/>
    <x v="1"/>
    <x v="7"/>
    <x v="101"/>
    <x v="31"/>
    <m/>
  </r>
  <r>
    <x v="7"/>
    <x v="0"/>
    <x v="5"/>
    <x v="0"/>
    <x v="0"/>
    <x v="1"/>
    <x v="7"/>
    <x v="55"/>
    <x v="26"/>
    <m/>
  </r>
  <r>
    <x v="7"/>
    <x v="0"/>
    <x v="5"/>
    <x v="0"/>
    <x v="0"/>
    <x v="1"/>
    <x v="7"/>
    <x v="55"/>
    <x v="90"/>
    <m/>
  </r>
  <r>
    <x v="7"/>
    <x v="0"/>
    <x v="5"/>
    <x v="0"/>
    <x v="0"/>
    <x v="1"/>
    <x v="8"/>
    <x v="22"/>
    <x v="29"/>
    <n v="353161"/>
  </r>
  <r>
    <x v="7"/>
    <x v="0"/>
    <x v="5"/>
    <x v="0"/>
    <x v="0"/>
    <x v="1"/>
    <x v="8"/>
    <x v="94"/>
    <x v="144"/>
    <n v="16695"/>
  </r>
  <r>
    <x v="7"/>
    <x v="0"/>
    <x v="5"/>
    <x v="0"/>
    <x v="0"/>
    <x v="1"/>
    <x v="8"/>
    <x v="94"/>
    <x v="44"/>
    <n v="17000"/>
  </r>
  <r>
    <x v="7"/>
    <x v="0"/>
    <x v="5"/>
    <x v="0"/>
    <x v="0"/>
    <x v="1"/>
    <x v="8"/>
    <x v="94"/>
    <x v="134"/>
    <n v="17325"/>
  </r>
  <r>
    <x v="7"/>
    <x v="0"/>
    <x v="5"/>
    <x v="0"/>
    <x v="0"/>
    <x v="1"/>
    <x v="8"/>
    <x v="94"/>
    <x v="1"/>
    <n v="2475"/>
  </r>
  <r>
    <x v="7"/>
    <x v="0"/>
    <x v="5"/>
    <x v="0"/>
    <x v="0"/>
    <x v="1"/>
    <x v="8"/>
    <x v="95"/>
    <x v="0"/>
    <m/>
  </r>
  <r>
    <x v="7"/>
    <x v="0"/>
    <x v="5"/>
    <x v="0"/>
    <x v="0"/>
    <x v="1"/>
    <x v="8"/>
    <x v="77"/>
    <x v="50"/>
    <m/>
  </r>
  <r>
    <x v="7"/>
    <x v="0"/>
    <x v="5"/>
    <x v="0"/>
    <x v="0"/>
    <x v="1"/>
    <x v="8"/>
    <x v="4"/>
    <x v="149"/>
    <n v="20400"/>
  </r>
  <r>
    <x v="7"/>
    <x v="0"/>
    <x v="5"/>
    <x v="0"/>
    <x v="0"/>
    <x v="1"/>
    <x v="8"/>
    <x v="4"/>
    <x v="150"/>
    <n v="10700"/>
  </r>
  <r>
    <x v="7"/>
    <x v="0"/>
    <x v="5"/>
    <x v="0"/>
    <x v="0"/>
    <x v="1"/>
    <x v="8"/>
    <x v="4"/>
    <x v="140"/>
    <n v="26800"/>
  </r>
  <r>
    <x v="7"/>
    <x v="0"/>
    <x v="5"/>
    <x v="0"/>
    <x v="0"/>
    <x v="1"/>
    <x v="8"/>
    <x v="4"/>
    <x v="32"/>
    <n v="12000"/>
  </r>
  <r>
    <x v="7"/>
    <x v="0"/>
    <x v="5"/>
    <x v="0"/>
    <x v="0"/>
    <x v="1"/>
    <x v="8"/>
    <x v="4"/>
    <x v="88"/>
    <n v="62990"/>
  </r>
  <r>
    <x v="7"/>
    <x v="0"/>
    <x v="5"/>
    <x v="0"/>
    <x v="0"/>
    <x v="1"/>
    <x v="8"/>
    <x v="4"/>
    <x v="101"/>
    <n v="61500"/>
  </r>
  <r>
    <x v="7"/>
    <x v="0"/>
    <x v="5"/>
    <x v="0"/>
    <x v="0"/>
    <x v="1"/>
    <x v="8"/>
    <x v="4"/>
    <x v="151"/>
    <n v="24900"/>
  </r>
  <r>
    <x v="7"/>
    <x v="0"/>
    <x v="5"/>
    <x v="0"/>
    <x v="0"/>
    <x v="1"/>
    <x v="8"/>
    <x v="4"/>
    <x v="16"/>
    <n v="6389"/>
  </r>
  <r>
    <x v="7"/>
    <x v="0"/>
    <x v="5"/>
    <x v="0"/>
    <x v="0"/>
    <x v="1"/>
    <x v="8"/>
    <x v="4"/>
    <x v="152"/>
    <n v="20900"/>
  </r>
  <r>
    <x v="7"/>
    <x v="0"/>
    <x v="5"/>
    <x v="0"/>
    <x v="0"/>
    <x v="1"/>
    <x v="8"/>
    <x v="4"/>
    <x v="153"/>
    <n v="71600"/>
  </r>
  <r>
    <x v="7"/>
    <x v="0"/>
    <x v="5"/>
    <x v="0"/>
    <x v="0"/>
    <x v="1"/>
    <x v="8"/>
    <x v="4"/>
    <x v="154"/>
    <n v="18900"/>
  </r>
  <r>
    <x v="7"/>
    <x v="0"/>
    <x v="5"/>
    <x v="0"/>
    <x v="0"/>
    <x v="1"/>
    <x v="8"/>
    <x v="4"/>
    <x v="155"/>
    <n v="15000"/>
  </r>
  <r>
    <x v="7"/>
    <x v="0"/>
    <x v="5"/>
    <x v="0"/>
    <x v="0"/>
    <x v="1"/>
    <x v="8"/>
    <x v="4"/>
    <x v="120"/>
    <n v="58500"/>
  </r>
  <r>
    <x v="7"/>
    <x v="0"/>
    <x v="5"/>
    <x v="0"/>
    <x v="0"/>
    <x v="1"/>
    <x v="8"/>
    <x v="4"/>
    <x v="136"/>
    <n v="638000"/>
  </r>
  <r>
    <x v="7"/>
    <x v="0"/>
    <x v="5"/>
    <x v="0"/>
    <x v="0"/>
    <x v="1"/>
    <x v="8"/>
    <x v="4"/>
    <x v="0"/>
    <m/>
  </r>
  <r>
    <x v="7"/>
    <x v="0"/>
    <x v="5"/>
    <x v="0"/>
    <x v="0"/>
    <x v="6"/>
    <x v="23"/>
    <x v="112"/>
    <x v="31"/>
    <m/>
  </r>
  <r>
    <x v="7"/>
    <x v="0"/>
    <x v="5"/>
    <x v="0"/>
    <x v="2"/>
    <x v="3"/>
    <x v="3"/>
    <x v="96"/>
    <x v="0"/>
    <m/>
  </r>
  <r>
    <x v="7"/>
    <x v="0"/>
    <x v="5"/>
    <x v="0"/>
    <x v="2"/>
    <x v="3"/>
    <x v="3"/>
    <x v="137"/>
    <x v="98"/>
    <m/>
  </r>
  <r>
    <x v="7"/>
    <x v="0"/>
    <x v="5"/>
    <x v="0"/>
    <x v="2"/>
    <x v="3"/>
    <x v="3"/>
    <x v="97"/>
    <x v="34"/>
    <n v="256032"/>
  </r>
  <r>
    <x v="7"/>
    <x v="0"/>
    <x v="5"/>
    <x v="0"/>
    <x v="2"/>
    <x v="3"/>
    <x v="3"/>
    <x v="97"/>
    <x v="35"/>
    <n v="850000"/>
  </r>
  <r>
    <x v="7"/>
    <x v="0"/>
    <x v="5"/>
    <x v="0"/>
    <x v="2"/>
    <x v="3"/>
    <x v="3"/>
    <x v="97"/>
    <x v="36"/>
    <n v="1697325"/>
  </r>
  <r>
    <x v="7"/>
    <x v="0"/>
    <x v="5"/>
    <x v="0"/>
    <x v="2"/>
    <x v="3"/>
    <x v="3"/>
    <x v="97"/>
    <x v="0"/>
    <m/>
  </r>
  <r>
    <x v="7"/>
    <x v="0"/>
    <x v="5"/>
    <x v="0"/>
    <x v="2"/>
    <x v="3"/>
    <x v="3"/>
    <x v="97"/>
    <x v="0"/>
    <m/>
  </r>
  <r>
    <x v="7"/>
    <x v="0"/>
    <x v="5"/>
    <x v="0"/>
    <x v="2"/>
    <x v="3"/>
    <x v="3"/>
    <x v="97"/>
    <x v="0"/>
    <m/>
  </r>
  <r>
    <x v="7"/>
    <x v="0"/>
    <x v="5"/>
    <x v="0"/>
    <x v="2"/>
    <x v="3"/>
    <x v="3"/>
    <x v="97"/>
    <x v="0"/>
    <m/>
  </r>
  <r>
    <x v="7"/>
    <x v="0"/>
    <x v="5"/>
    <x v="0"/>
    <x v="2"/>
    <x v="3"/>
    <x v="3"/>
    <x v="98"/>
    <x v="0"/>
    <m/>
  </r>
  <r>
    <x v="7"/>
    <x v="0"/>
    <x v="5"/>
    <x v="0"/>
    <x v="2"/>
    <x v="3"/>
    <x v="3"/>
    <x v="99"/>
    <x v="37"/>
    <n v="9832684"/>
  </r>
  <r>
    <x v="7"/>
    <x v="0"/>
    <x v="5"/>
    <x v="0"/>
    <x v="2"/>
    <x v="3"/>
    <x v="3"/>
    <x v="99"/>
    <x v="70"/>
    <m/>
  </r>
  <r>
    <x v="7"/>
    <x v="0"/>
    <x v="5"/>
    <x v="0"/>
    <x v="2"/>
    <x v="3"/>
    <x v="3"/>
    <x v="99"/>
    <x v="39"/>
    <n v="1891889"/>
  </r>
  <r>
    <x v="7"/>
    <x v="0"/>
    <x v="5"/>
    <x v="0"/>
    <x v="2"/>
    <x v="3"/>
    <x v="3"/>
    <x v="99"/>
    <x v="156"/>
    <n v="50420"/>
  </r>
  <r>
    <x v="7"/>
    <x v="0"/>
    <x v="5"/>
    <x v="0"/>
    <x v="2"/>
    <x v="3"/>
    <x v="3"/>
    <x v="99"/>
    <x v="122"/>
    <n v="283500"/>
  </r>
  <r>
    <x v="7"/>
    <x v="0"/>
    <x v="5"/>
    <x v="0"/>
    <x v="2"/>
    <x v="3"/>
    <x v="3"/>
    <x v="99"/>
    <x v="68"/>
    <m/>
  </r>
  <r>
    <x v="7"/>
    <x v="0"/>
    <x v="5"/>
    <x v="0"/>
    <x v="2"/>
    <x v="3"/>
    <x v="3"/>
    <x v="99"/>
    <x v="41"/>
    <m/>
  </r>
  <r>
    <x v="7"/>
    <x v="0"/>
    <x v="5"/>
    <x v="0"/>
    <x v="2"/>
    <x v="3"/>
    <x v="26"/>
    <x v="137"/>
    <x v="98"/>
    <m/>
  </r>
  <r>
    <x v="7"/>
    <x v="0"/>
    <x v="5"/>
    <x v="0"/>
    <x v="2"/>
    <x v="3"/>
    <x v="20"/>
    <x v="49"/>
    <x v="40"/>
    <m/>
  </r>
  <r>
    <x v="7"/>
    <x v="0"/>
    <x v="5"/>
    <x v="0"/>
    <x v="2"/>
    <x v="3"/>
    <x v="20"/>
    <x v="49"/>
    <x v="41"/>
    <n v="1458410"/>
  </r>
  <r>
    <x v="7"/>
    <x v="0"/>
    <x v="5"/>
    <x v="0"/>
    <x v="2"/>
    <x v="3"/>
    <x v="20"/>
    <x v="49"/>
    <x v="42"/>
    <n v="381600"/>
  </r>
  <r>
    <x v="7"/>
    <x v="0"/>
    <x v="5"/>
    <x v="0"/>
    <x v="2"/>
    <x v="3"/>
    <x v="20"/>
    <x v="49"/>
    <x v="83"/>
    <m/>
  </r>
  <r>
    <x v="7"/>
    <x v="0"/>
    <x v="5"/>
    <x v="0"/>
    <x v="2"/>
    <x v="3"/>
    <x v="20"/>
    <x v="49"/>
    <x v="68"/>
    <n v="360000"/>
  </r>
  <r>
    <x v="7"/>
    <x v="0"/>
    <x v="5"/>
    <x v="0"/>
    <x v="2"/>
    <x v="3"/>
    <x v="20"/>
    <x v="49"/>
    <x v="124"/>
    <m/>
  </r>
  <r>
    <x v="7"/>
    <x v="0"/>
    <x v="5"/>
    <x v="0"/>
    <x v="2"/>
    <x v="3"/>
    <x v="20"/>
    <x v="151"/>
    <x v="124"/>
    <n v="935000"/>
  </r>
  <r>
    <x v="7"/>
    <x v="0"/>
    <x v="5"/>
    <x v="0"/>
    <x v="2"/>
    <x v="3"/>
    <x v="20"/>
    <x v="111"/>
    <x v="42"/>
    <n v="393900"/>
  </r>
  <r>
    <x v="7"/>
    <x v="0"/>
    <x v="5"/>
    <x v="0"/>
    <x v="2"/>
    <x v="3"/>
    <x v="20"/>
    <x v="111"/>
    <x v="83"/>
    <m/>
  </r>
  <r>
    <x v="7"/>
    <x v="0"/>
    <x v="5"/>
    <x v="0"/>
    <x v="2"/>
    <x v="3"/>
    <x v="20"/>
    <x v="111"/>
    <x v="43"/>
    <m/>
  </r>
  <r>
    <x v="7"/>
    <x v="0"/>
    <x v="5"/>
    <x v="0"/>
    <x v="2"/>
    <x v="3"/>
    <x v="20"/>
    <x v="111"/>
    <x v="124"/>
    <n v="445001"/>
  </r>
  <r>
    <x v="7"/>
    <x v="0"/>
    <x v="5"/>
    <x v="0"/>
    <x v="2"/>
    <x v="3"/>
    <x v="21"/>
    <x v="50"/>
    <x v="0"/>
    <m/>
  </r>
  <r>
    <x v="7"/>
    <x v="0"/>
    <x v="5"/>
    <x v="0"/>
    <x v="2"/>
    <x v="3"/>
    <x v="21"/>
    <x v="132"/>
    <x v="44"/>
    <m/>
  </r>
  <r>
    <x v="5"/>
    <x v="1"/>
    <x v="5"/>
    <x v="0"/>
    <x v="1"/>
    <x v="2"/>
    <x v="24"/>
    <x v="63"/>
    <x v="1"/>
    <n v="64094833.550000004"/>
  </r>
  <r>
    <x v="5"/>
    <x v="1"/>
    <x v="5"/>
    <x v="0"/>
    <x v="0"/>
    <x v="0"/>
    <x v="17"/>
    <x v="133"/>
    <x v="0"/>
    <n v="34370822.003317371"/>
  </r>
  <r>
    <x v="5"/>
    <x v="1"/>
    <x v="5"/>
    <x v="0"/>
    <x v="2"/>
    <x v="3"/>
    <x v="3"/>
    <x v="133"/>
    <x v="0"/>
    <n v="20214869.342"/>
  </r>
  <r>
    <x v="6"/>
    <x v="1"/>
    <x v="5"/>
    <x v="0"/>
    <x v="1"/>
    <x v="2"/>
    <x v="24"/>
    <x v="63"/>
    <x v="1"/>
    <n v="65794050.985000007"/>
  </r>
  <r>
    <x v="6"/>
    <x v="1"/>
    <x v="5"/>
    <x v="0"/>
    <x v="0"/>
    <x v="0"/>
    <x v="17"/>
    <x v="133"/>
    <x v="0"/>
    <n v="42127992.364853337"/>
  </r>
  <r>
    <x v="6"/>
    <x v="1"/>
    <x v="5"/>
    <x v="0"/>
    <x v="2"/>
    <x v="3"/>
    <x v="3"/>
    <x v="133"/>
    <x v="0"/>
    <n v="33663500.239399999"/>
  </r>
  <r>
    <x v="7"/>
    <x v="1"/>
    <x v="5"/>
    <x v="0"/>
    <x v="1"/>
    <x v="2"/>
    <x v="24"/>
    <x v="63"/>
    <x v="1"/>
    <n v="90340213.222250015"/>
  </r>
  <r>
    <x v="7"/>
    <x v="1"/>
    <x v="5"/>
    <x v="0"/>
    <x v="0"/>
    <x v="0"/>
    <x v="17"/>
    <x v="133"/>
    <x v="0"/>
    <n v="46063469.55644533"/>
  </r>
  <r>
    <x v="7"/>
    <x v="1"/>
    <x v="5"/>
    <x v="0"/>
    <x v="2"/>
    <x v="3"/>
    <x v="3"/>
    <x v="133"/>
    <x v="0"/>
    <n v="22244798.928889997"/>
  </r>
  <r>
    <x v="8"/>
    <x v="1"/>
    <x v="5"/>
    <x v="0"/>
    <x v="1"/>
    <x v="2"/>
    <x v="24"/>
    <x v="63"/>
    <x v="1"/>
    <n v="80845053.15700002"/>
  </r>
  <r>
    <x v="8"/>
    <x v="1"/>
    <x v="5"/>
    <x v="0"/>
    <x v="0"/>
    <x v="0"/>
    <x v="17"/>
    <x v="133"/>
    <x v="0"/>
    <n v="40609624.43435733"/>
  </r>
  <r>
    <x v="8"/>
    <x v="1"/>
    <x v="5"/>
    <x v="0"/>
    <x v="2"/>
    <x v="3"/>
    <x v="3"/>
    <x v="133"/>
    <x v="0"/>
    <n v="37790273.326280005"/>
  </r>
  <r>
    <x v="9"/>
    <x v="1"/>
    <x v="5"/>
    <x v="0"/>
    <x v="1"/>
    <x v="2"/>
    <x v="24"/>
    <x v="63"/>
    <x v="1"/>
    <n v="91446174.562050015"/>
  </r>
  <r>
    <x v="9"/>
    <x v="1"/>
    <x v="5"/>
    <x v="0"/>
    <x v="0"/>
    <x v="0"/>
    <x v="17"/>
    <x v="133"/>
    <x v="0"/>
    <n v="41248860.319318935"/>
  </r>
  <r>
    <x v="9"/>
    <x v="1"/>
    <x v="5"/>
    <x v="0"/>
    <x v="2"/>
    <x v="3"/>
    <x v="3"/>
    <x v="133"/>
    <x v="0"/>
    <n v="35107317.382482"/>
  </r>
  <r>
    <x v="10"/>
    <x v="1"/>
    <x v="5"/>
    <x v="0"/>
    <x v="1"/>
    <x v="2"/>
    <x v="24"/>
    <x v="63"/>
    <x v="1"/>
    <n v="95641374.125"/>
  </r>
  <r>
    <x v="10"/>
    <x v="1"/>
    <x v="5"/>
    <x v="0"/>
    <x v="0"/>
    <x v="0"/>
    <x v="17"/>
    <x v="133"/>
    <x v="0"/>
    <n v="45333106.705333337"/>
  </r>
  <r>
    <x v="10"/>
    <x v="1"/>
    <x v="5"/>
    <x v="0"/>
    <x v="2"/>
    <x v="3"/>
    <x v="3"/>
    <x v="133"/>
    <x v="0"/>
    <n v="37167774.164999999"/>
  </r>
  <r>
    <x v="11"/>
    <x v="1"/>
    <x v="5"/>
    <x v="0"/>
    <x v="1"/>
    <x v="2"/>
    <x v="24"/>
    <x v="63"/>
    <x v="1"/>
    <n v="102284933.531"/>
  </r>
  <r>
    <x v="11"/>
    <x v="1"/>
    <x v="5"/>
    <x v="0"/>
    <x v="0"/>
    <x v="0"/>
    <x v="17"/>
    <x v="133"/>
    <x v="0"/>
    <n v="46895700.606325336"/>
  </r>
  <r>
    <x v="11"/>
    <x v="1"/>
    <x v="5"/>
    <x v="0"/>
    <x v="2"/>
    <x v="3"/>
    <x v="3"/>
    <x v="133"/>
    <x v="0"/>
    <n v="35060314.141240001"/>
  </r>
  <r>
    <x v="0"/>
    <x v="1"/>
    <x v="5"/>
    <x v="0"/>
    <x v="1"/>
    <x v="2"/>
    <x v="24"/>
    <x v="63"/>
    <x v="1"/>
    <n v="103473952.15300001"/>
  </r>
  <r>
    <x v="0"/>
    <x v="1"/>
    <x v="5"/>
    <x v="0"/>
    <x v="0"/>
    <x v="0"/>
    <x v="17"/>
    <x v="133"/>
    <x v="0"/>
    <n v="40533749.202229336"/>
  </r>
  <r>
    <x v="0"/>
    <x v="1"/>
    <x v="5"/>
    <x v="0"/>
    <x v="2"/>
    <x v="3"/>
    <x v="3"/>
    <x v="133"/>
    <x v="0"/>
    <n v="48379573.286120005"/>
  </r>
  <r>
    <x v="1"/>
    <x v="1"/>
    <x v="5"/>
    <x v="0"/>
    <x v="1"/>
    <x v="2"/>
    <x v="24"/>
    <x v="63"/>
    <x v="1"/>
    <n v="110818096.80204998"/>
  </r>
  <r>
    <x v="1"/>
    <x v="1"/>
    <x v="5"/>
    <x v="0"/>
    <x v="0"/>
    <x v="0"/>
    <x v="17"/>
    <x v="133"/>
    <x v="0"/>
    <n v="51418761.830998935"/>
  </r>
  <r>
    <x v="1"/>
    <x v="1"/>
    <x v="5"/>
    <x v="0"/>
    <x v="2"/>
    <x v="3"/>
    <x v="3"/>
    <x v="133"/>
    <x v="0"/>
    <n v="32234327.072081998"/>
  </r>
  <r>
    <x v="2"/>
    <x v="1"/>
    <x v="5"/>
    <x v="0"/>
    <x v="1"/>
    <x v="2"/>
    <x v="24"/>
    <x v="63"/>
    <x v="1"/>
    <n v="108187620.14500001"/>
  </r>
  <r>
    <x v="2"/>
    <x v="1"/>
    <x v="5"/>
    <x v="0"/>
    <x v="0"/>
    <x v="0"/>
    <x v="17"/>
    <x v="133"/>
    <x v="0"/>
    <n v="41684586.577973336"/>
  </r>
  <r>
    <x v="2"/>
    <x v="1"/>
    <x v="5"/>
    <x v="0"/>
    <x v="2"/>
    <x v="3"/>
    <x v="3"/>
    <x v="133"/>
    <x v="0"/>
    <n v="46751171.205799997"/>
  </r>
  <r>
    <x v="3"/>
    <x v="1"/>
    <x v="5"/>
    <x v="0"/>
    <x v="1"/>
    <x v="2"/>
    <x v="24"/>
    <x v="63"/>
    <x v="1"/>
    <n v="122556762.33405004"/>
  </r>
  <r>
    <x v="3"/>
    <x v="1"/>
    <x v="5"/>
    <x v="0"/>
    <x v="0"/>
    <x v="0"/>
    <x v="17"/>
    <x v="133"/>
    <x v="0"/>
    <n v="42244399.128022939"/>
  </r>
  <r>
    <x v="3"/>
    <x v="1"/>
    <x v="5"/>
    <x v="0"/>
    <x v="2"/>
    <x v="3"/>
    <x v="3"/>
    <x v="133"/>
    <x v="0"/>
    <n v="37376879.293362007"/>
  </r>
  <r>
    <x v="4"/>
    <x v="1"/>
    <x v="5"/>
    <x v="0"/>
    <x v="1"/>
    <x v="2"/>
    <x v="24"/>
    <x v="63"/>
    <x v="1"/>
    <n v="98524122.823500037"/>
  </r>
  <r>
    <x v="4"/>
    <x v="1"/>
    <x v="5"/>
    <x v="0"/>
    <x v="0"/>
    <x v="0"/>
    <x v="17"/>
    <x v="133"/>
    <x v="0"/>
    <n v="48525354.663685337"/>
  </r>
  <r>
    <x v="4"/>
    <x v="1"/>
    <x v="5"/>
    <x v="0"/>
    <x v="2"/>
    <x v="3"/>
    <x v="3"/>
    <x v="133"/>
    <x v="0"/>
    <n v="33981712.112939999"/>
  </r>
  <r>
    <x v="8"/>
    <x v="0"/>
    <x v="5"/>
    <x v="0"/>
    <x v="1"/>
    <x v="2"/>
    <x v="24"/>
    <x v="63"/>
    <x v="1"/>
    <n v="83996668.060000002"/>
  </r>
  <r>
    <x v="8"/>
    <x v="0"/>
    <x v="5"/>
    <x v="0"/>
    <x v="1"/>
    <x v="5"/>
    <x v="11"/>
    <x v="64"/>
    <x v="0"/>
    <m/>
  </r>
  <r>
    <x v="8"/>
    <x v="0"/>
    <x v="5"/>
    <x v="0"/>
    <x v="1"/>
    <x v="5"/>
    <x v="14"/>
    <x v="66"/>
    <x v="0"/>
    <m/>
  </r>
  <r>
    <x v="8"/>
    <x v="0"/>
    <x v="5"/>
    <x v="0"/>
    <x v="1"/>
    <x v="5"/>
    <x v="15"/>
    <x v="69"/>
    <x v="0"/>
    <m/>
  </r>
  <r>
    <x v="8"/>
    <x v="0"/>
    <x v="5"/>
    <x v="0"/>
    <x v="1"/>
    <x v="2"/>
    <x v="25"/>
    <x v="74"/>
    <x v="0"/>
    <n v="-305672.27"/>
  </r>
  <r>
    <x v="8"/>
    <x v="0"/>
    <x v="5"/>
    <x v="0"/>
    <x v="1"/>
    <x v="2"/>
    <x v="25"/>
    <x v="118"/>
    <x v="0"/>
    <m/>
  </r>
  <r>
    <x v="8"/>
    <x v="0"/>
    <x v="5"/>
    <x v="0"/>
    <x v="1"/>
    <x v="2"/>
    <x v="0"/>
    <x v="103"/>
    <x v="0"/>
    <m/>
  </r>
  <r>
    <x v="8"/>
    <x v="0"/>
    <x v="5"/>
    <x v="0"/>
    <x v="1"/>
    <x v="2"/>
    <x v="0"/>
    <x v="104"/>
    <x v="0"/>
    <n v="306722.64"/>
  </r>
  <r>
    <x v="8"/>
    <x v="0"/>
    <x v="5"/>
    <x v="0"/>
    <x v="1"/>
    <x v="2"/>
    <x v="0"/>
    <x v="145"/>
    <x v="0"/>
    <n v="-637930.06000000006"/>
  </r>
  <r>
    <x v="8"/>
    <x v="0"/>
    <x v="5"/>
    <x v="0"/>
    <x v="0"/>
    <x v="0"/>
    <x v="4"/>
    <x v="6"/>
    <x v="2"/>
    <n v="6120000"/>
  </r>
  <r>
    <x v="8"/>
    <x v="0"/>
    <x v="5"/>
    <x v="0"/>
    <x v="0"/>
    <x v="0"/>
    <x v="4"/>
    <x v="6"/>
    <x v="157"/>
    <n v="1800000"/>
  </r>
  <r>
    <x v="8"/>
    <x v="0"/>
    <x v="5"/>
    <x v="0"/>
    <x v="0"/>
    <x v="0"/>
    <x v="4"/>
    <x v="6"/>
    <x v="158"/>
    <n v="580000"/>
  </r>
  <r>
    <x v="8"/>
    <x v="0"/>
    <x v="5"/>
    <x v="0"/>
    <x v="0"/>
    <x v="0"/>
    <x v="4"/>
    <x v="7"/>
    <x v="158"/>
    <n v="70303"/>
  </r>
  <r>
    <x v="8"/>
    <x v="0"/>
    <x v="5"/>
    <x v="0"/>
    <x v="0"/>
    <x v="0"/>
    <x v="4"/>
    <x v="7"/>
    <x v="157"/>
    <n v="140606"/>
  </r>
  <r>
    <x v="8"/>
    <x v="0"/>
    <x v="5"/>
    <x v="0"/>
    <x v="0"/>
    <x v="0"/>
    <x v="4"/>
    <x v="7"/>
    <x v="0"/>
    <m/>
  </r>
  <r>
    <x v="8"/>
    <x v="0"/>
    <x v="5"/>
    <x v="0"/>
    <x v="0"/>
    <x v="0"/>
    <x v="4"/>
    <x v="8"/>
    <x v="2"/>
    <n v="510000"/>
  </r>
  <r>
    <x v="8"/>
    <x v="0"/>
    <x v="5"/>
    <x v="0"/>
    <x v="0"/>
    <x v="0"/>
    <x v="4"/>
    <x v="8"/>
    <x v="157"/>
    <n v="161717"/>
  </r>
  <r>
    <x v="8"/>
    <x v="0"/>
    <x v="5"/>
    <x v="0"/>
    <x v="0"/>
    <x v="0"/>
    <x v="4"/>
    <x v="8"/>
    <x v="158"/>
    <n v="54192"/>
  </r>
  <r>
    <x v="8"/>
    <x v="0"/>
    <x v="5"/>
    <x v="0"/>
    <x v="0"/>
    <x v="0"/>
    <x v="4"/>
    <x v="9"/>
    <x v="2"/>
    <n v="61200"/>
  </r>
  <r>
    <x v="8"/>
    <x v="0"/>
    <x v="5"/>
    <x v="0"/>
    <x v="0"/>
    <x v="0"/>
    <x v="4"/>
    <x v="9"/>
    <x v="158"/>
    <n v="6503"/>
  </r>
  <r>
    <x v="8"/>
    <x v="0"/>
    <x v="5"/>
    <x v="0"/>
    <x v="0"/>
    <x v="0"/>
    <x v="4"/>
    <x v="9"/>
    <x v="157"/>
    <n v="19406"/>
  </r>
  <r>
    <x v="8"/>
    <x v="0"/>
    <x v="5"/>
    <x v="0"/>
    <x v="0"/>
    <x v="0"/>
    <x v="4"/>
    <x v="10"/>
    <x v="2"/>
    <n v="510000"/>
  </r>
  <r>
    <x v="8"/>
    <x v="0"/>
    <x v="5"/>
    <x v="0"/>
    <x v="0"/>
    <x v="0"/>
    <x v="4"/>
    <x v="10"/>
    <x v="157"/>
    <n v="161717"/>
  </r>
  <r>
    <x v="8"/>
    <x v="0"/>
    <x v="5"/>
    <x v="0"/>
    <x v="0"/>
    <x v="0"/>
    <x v="4"/>
    <x v="10"/>
    <x v="158"/>
    <n v="54192"/>
  </r>
  <r>
    <x v="8"/>
    <x v="0"/>
    <x v="5"/>
    <x v="0"/>
    <x v="0"/>
    <x v="0"/>
    <x v="4"/>
    <x v="11"/>
    <x v="2"/>
    <n v="255000"/>
  </r>
  <r>
    <x v="8"/>
    <x v="0"/>
    <x v="5"/>
    <x v="0"/>
    <x v="0"/>
    <x v="0"/>
    <x v="4"/>
    <x v="11"/>
    <x v="158"/>
    <n v="24167"/>
  </r>
  <r>
    <x v="8"/>
    <x v="0"/>
    <x v="5"/>
    <x v="0"/>
    <x v="0"/>
    <x v="0"/>
    <x v="4"/>
    <x v="11"/>
    <x v="157"/>
    <n v="75000"/>
  </r>
  <r>
    <x v="8"/>
    <x v="0"/>
    <x v="5"/>
    <x v="0"/>
    <x v="0"/>
    <x v="0"/>
    <x v="4"/>
    <x v="12"/>
    <x v="2"/>
    <n v="4080000"/>
  </r>
  <r>
    <x v="8"/>
    <x v="0"/>
    <x v="5"/>
    <x v="0"/>
    <x v="0"/>
    <x v="0"/>
    <x v="4"/>
    <x v="134"/>
    <x v="0"/>
    <m/>
  </r>
  <r>
    <x v="8"/>
    <x v="0"/>
    <x v="5"/>
    <x v="0"/>
    <x v="0"/>
    <x v="0"/>
    <x v="4"/>
    <x v="142"/>
    <x v="159"/>
    <n v="500000"/>
  </r>
  <r>
    <x v="8"/>
    <x v="0"/>
    <x v="5"/>
    <x v="0"/>
    <x v="0"/>
    <x v="0"/>
    <x v="4"/>
    <x v="56"/>
    <x v="0"/>
    <m/>
  </r>
  <r>
    <x v="8"/>
    <x v="0"/>
    <x v="5"/>
    <x v="0"/>
    <x v="0"/>
    <x v="0"/>
    <x v="4"/>
    <x v="13"/>
    <x v="5"/>
    <n v="44370"/>
  </r>
  <r>
    <x v="8"/>
    <x v="0"/>
    <x v="5"/>
    <x v="0"/>
    <x v="0"/>
    <x v="0"/>
    <x v="4"/>
    <x v="146"/>
    <x v="0"/>
    <m/>
  </r>
  <r>
    <x v="8"/>
    <x v="0"/>
    <x v="5"/>
    <x v="0"/>
    <x v="0"/>
    <x v="0"/>
    <x v="4"/>
    <x v="14"/>
    <x v="6"/>
    <n v="950400"/>
  </r>
  <r>
    <x v="8"/>
    <x v="0"/>
    <x v="5"/>
    <x v="0"/>
    <x v="0"/>
    <x v="0"/>
    <x v="4"/>
    <x v="14"/>
    <x v="160"/>
    <n v="162400"/>
  </r>
  <r>
    <x v="8"/>
    <x v="0"/>
    <x v="5"/>
    <x v="0"/>
    <x v="0"/>
    <x v="0"/>
    <x v="4"/>
    <x v="15"/>
    <x v="8"/>
    <n v="340000"/>
  </r>
  <r>
    <x v="8"/>
    <x v="0"/>
    <x v="5"/>
    <x v="0"/>
    <x v="0"/>
    <x v="0"/>
    <x v="4"/>
    <x v="147"/>
    <x v="0"/>
    <m/>
  </r>
  <r>
    <x v="8"/>
    <x v="0"/>
    <x v="5"/>
    <x v="0"/>
    <x v="0"/>
    <x v="0"/>
    <x v="4"/>
    <x v="113"/>
    <x v="0"/>
    <m/>
  </r>
  <r>
    <x v="8"/>
    <x v="0"/>
    <x v="5"/>
    <x v="0"/>
    <x v="0"/>
    <x v="0"/>
    <x v="9"/>
    <x v="114"/>
    <x v="9"/>
    <n v="1200000"/>
  </r>
  <r>
    <x v="8"/>
    <x v="0"/>
    <x v="5"/>
    <x v="0"/>
    <x v="0"/>
    <x v="0"/>
    <x v="9"/>
    <x v="30"/>
    <x v="0"/>
    <m/>
  </r>
  <r>
    <x v="8"/>
    <x v="0"/>
    <x v="5"/>
    <x v="0"/>
    <x v="0"/>
    <x v="0"/>
    <x v="9"/>
    <x v="110"/>
    <x v="0"/>
    <m/>
  </r>
  <r>
    <x v="8"/>
    <x v="0"/>
    <x v="5"/>
    <x v="0"/>
    <x v="0"/>
    <x v="0"/>
    <x v="5"/>
    <x v="70"/>
    <x v="161"/>
    <n v="5555"/>
  </r>
  <r>
    <x v="8"/>
    <x v="0"/>
    <x v="5"/>
    <x v="0"/>
    <x v="0"/>
    <x v="0"/>
    <x v="5"/>
    <x v="70"/>
    <x v="0"/>
    <m/>
  </r>
  <r>
    <x v="8"/>
    <x v="0"/>
    <x v="5"/>
    <x v="0"/>
    <x v="0"/>
    <x v="0"/>
    <x v="5"/>
    <x v="102"/>
    <x v="0"/>
    <m/>
  </r>
  <r>
    <x v="8"/>
    <x v="0"/>
    <x v="5"/>
    <x v="0"/>
    <x v="0"/>
    <x v="0"/>
    <x v="5"/>
    <x v="71"/>
    <x v="88"/>
    <n v="672"/>
  </r>
  <r>
    <x v="8"/>
    <x v="0"/>
    <x v="5"/>
    <x v="0"/>
    <x v="0"/>
    <x v="0"/>
    <x v="5"/>
    <x v="71"/>
    <x v="0"/>
    <m/>
  </r>
  <r>
    <x v="8"/>
    <x v="0"/>
    <x v="5"/>
    <x v="0"/>
    <x v="0"/>
    <x v="0"/>
    <x v="5"/>
    <x v="78"/>
    <x v="0"/>
    <m/>
  </r>
  <r>
    <x v="8"/>
    <x v="0"/>
    <x v="5"/>
    <x v="0"/>
    <x v="0"/>
    <x v="0"/>
    <x v="6"/>
    <x v="17"/>
    <x v="12"/>
    <n v="800000"/>
  </r>
  <r>
    <x v="8"/>
    <x v="0"/>
    <x v="5"/>
    <x v="0"/>
    <x v="0"/>
    <x v="0"/>
    <x v="6"/>
    <x v="17"/>
    <x v="0"/>
    <m/>
  </r>
  <r>
    <x v="8"/>
    <x v="0"/>
    <x v="5"/>
    <x v="0"/>
    <x v="0"/>
    <x v="0"/>
    <x v="6"/>
    <x v="143"/>
    <x v="0"/>
    <m/>
  </r>
  <r>
    <x v="8"/>
    <x v="0"/>
    <x v="5"/>
    <x v="0"/>
    <x v="0"/>
    <x v="0"/>
    <x v="0"/>
    <x v="79"/>
    <x v="0"/>
    <m/>
  </r>
  <r>
    <x v="8"/>
    <x v="0"/>
    <x v="5"/>
    <x v="0"/>
    <x v="0"/>
    <x v="0"/>
    <x v="0"/>
    <x v="80"/>
    <x v="16"/>
    <n v="425934"/>
  </r>
  <r>
    <x v="8"/>
    <x v="0"/>
    <x v="5"/>
    <x v="0"/>
    <x v="0"/>
    <x v="0"/>
    <x v="0"/>
    <x v="80"/>
    <x v="44"/>
    <n v="0"/>
  </r>
  <r>
    <x v="8"/>
    <x v="0"/>
    <x v="5"/>
    <x v="0"/>
    <x v="0"/>
    <x v="0"/>
    <x v="0"/>
    <x v="80"/>
    <x v="162"/>
    <n v="1200000"/>
  </r>
  <r>
    <x v="8"/>
    <x v="0"/>
    <x v="5"/>
    <x v="0"/>
    <x v="0"/>
    <x v="0"/>
    <x v="0"/>
    <x v="80"/>
    <x v="0"/>
    <m/>
  </r>
  <r>
    <x v="8"/>
    <x v="0"/>
    <x v="5"/>
    <x v="0"/>
    <x v="0"/>
    <x v="0"/>
    <x v="0"/>
    <x v="80"/>
    <x v="0"/>
    <m/>
  </r>
  <r>
    <x v="8"/>
    <x v="0"/>
    <x v="5"/>
    <x v="0"/>
    <x v="0"/>
    <x v="0"/>
    <x v="0"/>
    <x v="80"/>
    <x v="0"/>
    <m/>
  </r>
  <r>
    <x v="8"/>
    <x v="0"/>
    <x v="5"/>
    <x v="0"/>
    <x v="0"/>
    <x v="0"/>
    <x v="0"/>
    <x v="80"/>
    <x v="0"/>
    <m/>
  </r>
  <r>
    <x v="8"/>
    <x v="0"/>
    <x v="5"/>
    <x v="0"/>
    <x v="0"/>
    <x v="0"/>
    <x v="0"/>
    <x v="80"/>
    <x v="0"/>
    <m/>
  </r>
  <r>
    <x v="8"/>
    <x v="0"/>
    <x v="5"/>
    <x v="0"/>
    <x v="0"/>
    <x v="0"/>
    <x v="0"/>
    <x v="80"/>
    <x v="0"/>
    <m/>
  </r>
  <r>
    <x v="8"/>
    <x v="0"/>
    <x v="5"/>
    <x v="0"/>
    <x v="0"/>
    <x v="0"/>
    <x v="0"/>
    <x v="84"/>
    <x v="163"/>
    <n v="290000"/>
  </r>
  <r>
    <x v="8"/>
    <x v="0"/>
    <x v="5"/>
    <x v="0"/>
    <x v="0"/>
    <x v="0"/>
    <x v="0"/>
    <x v="107"/>
    <x v="17"/>
    <n v="200000"/>
  </r>
  <r>
    <x v="8"/>
    <x v="0"/>
    <x v="5"/>
    <x v="0"/>
    <x v="0"/>
    <x v="0"/>
    <x v="0"/>
    <x v="115"/>
    <x v="0"/>
    <m/>
  </r>
  <r>
    <x v="8"/>
    <x v="0"/>
    <x v="5"/>
    <x v="0"/>
    <x v="0"/>
    <x v="0"/>
    <x v="0"/>
    <x v="138"/>
    <x v="88"/>
    <n v="184284"/>
  </r>
  <r>
    <x v="8"/>
    <x v="0"/>
    <x v="5"/>
    <x v="0"/>
    <x v="0"/>
    <x v="0"/>
    <x v="0"/>
    <x v="108"/>
    <x v="0"/>
    <m/>
  </r>
  <r>
    <x v="8"/>
    <x v="0"/>
    <x v="5"/>
    <x v="0"/>
    <x v="0"/>
    <x v="0"/>
    <x v="0"/>
    <x v="109"/>
    <x v="0"/>
    <m/>
  </r>
  <r>
    <x v="8"/>
    <x v="0"/>
    <x v="5"/>
    <x v="0"/>
    <x v="0"/>
    <x v="0"/>
    <x v="0"/>
    <x v="116"/>
    <x v="0"/>
    <m/>
  </r>
  <r>
    <x v="8"/>
    <x v="0"/>
    <x v="5"/>
    <x v="0"/>
    <x v="0"/>
    <x v="0"/>
    <x v="0"/>
    <x v="116"/>
    <x v="0"/>
    <m/>
  </r>
  <r>
    <x v="8"/>
    <x v="0"/>
    <x v="5"/>
    <x v="0"/>
    <x v="0"/>
    <x v="0"/>
    <x v="0"/>
    <x v="79"/>
    <x v="0"/>
    <m/>
  </r>
  <r>
    <x v="8"/>
    <x v="0"/>
    <x v="5"/>
    <x v="0"/>
    <x v="0"/>
    <x v="0"/>
    <x v="12"/>
    <x v="81"/>
    <x v="0"/>
    <m/>
  </r>
  <r>
    <x v="8"/>
    <x v="0"/>
    <x v="5"/>
    <x v="0"/>
    <x v="0"/>
    <x v="0"/>
    <x v="12"/>
    <x v="82"/>
    <x v="0"/>
    <m/>
  </r>
  <r>
    <x v="8"/>
    <x v="0"/>
    <x v="5"/>
    <x v="0"/>
    <x v="0"/>
    <x v="0"/>
    <x v="12"/>
    <x v="83"/>
    <x v="0"/>
    <m/>
  </r>
  <r>
    <x v="8"/>
    <x v="0"/>
    <x v="5"/>
    <x v="0"/>
    <x v="0"/>
    <x v="0"/>
    <x v="12"/>
    <x v="84"/>
    <x v="0"/>
    <m/>
  </r>
  <r>
    <x v="8"/>
    <x v="0"/>
    <x v="5"/>
    <x v="0"/>
    <x v="0"/>
    <x v="0"/>
    <x v="19"/>
    <x v="100"/>
    <x v="164"/>
    <n v="703000"/>
  </r>
  <r>
    <x v="8"/>
    <x v="0"/>
    <x v="5"/>
    <x v="0"/>
    <x v="0"/>
    <x v="0"/>
    <x v="19"/>
    <x v="100"/>
    <x v="0"/>
    <m/>
  </r>
  <r>
    <x v="8"/>
    <x v="0"/>
    <x v="5"/>
    <x v="0"/>
    <x v="0"/>
    <x v="0"/>
    <x v="19"/>
    <x v="139"/>
    <x v="135"/>
    <n v="159668"/>
  </r>
  <r>
    <x v="8"/>
    <x v="0"/>
    <x v="5"/>
    <x v="0"/>
    <x v="0"/>
    <x v="0"/>
    <x v="28"/>
    <x v="150"/>
    <x v="0"/>
    <m/>
  </r>
  <r>
    <x v="8"/>
    <x v="0"/>
    <x v="5"/>
    <x v="0"/>
    <x v="0"/>
    <x v="0"/>
    <x v="27"/>
    <x v="140"/>
    <x v="0"/>
    <m/>
  </r>
  <r>
    <x v="8"/>
    <x v="0"/>
    <x v="5"/>
    <x v="0"/>
    <x v="0"/>
    <x v="0"/>
    <x v="27"/>
    <x v="148"/>
    <x v="0"/>
    <m/>
  </r>
  <r>
    <x v="8"/>
    <x v="0"/>
    <x v="5"/>
    <x v="0"/>
    <x v="0"/>
    <x v="0"/>
    <x v="27"/>
    <x v="139"/>
    <x v="0"/>
    <m/>
  </r>
  <r>
    <x v="8"/>
    <x v="0"/>
    <x v="5"/>
    <x v="0"/>
    <x v="0"/>
    <x v="0"/>
    <x v="27"/>
    <x v="149"/>
    <x v="0"/>
    <m/>
  </r>
  <r>
    <x v="8"/>
    <x v="0"/>
    <x v="5"/>
    <x v="0"/>
    <x v="0"/>
    <x v="0"/>
    <x v="22"/>
    <x v="105"/>
    <x v="0"/>
    <m/>
  </r>
  <r>
    <x v="8"/>
    <x v="0"/>
    <x v="5"/>
    <x v="0"/>
    <x v="0"/>
    <x v="0"/>
    <x v="16"/>
    <x v="86"/>
    <x v="0"/>
    <m/>
  </r>
  <r>
    <x v="8"/>
    <x v="0"/>
    <x v="5"/>
    <x v="0"/>
    <x v="0"/>
    <x v="0"/>
    <x v="16"/>
    <x v="117"/>
    <x v="0"/>
    <m/>
  </r>
  <r>
    <x v="8"/>
    <x v="0"/>
    <x v="5"/>
    <x v="0"/>
    <x v="0"/>
    <x v="0"/>
    <x v="16"/>
    <x v="117"/>
    <x v="0"/>
    <m/>
  </r>
  <r>
    <x v="8"/>
    <x v="0"/>
    <x v="5"/>
    <x v="0"/>
    <x v="0"/>
    <x v="0"/>
    <x v="22"/>
    <x v="105"/>
    <x v="0"/>
    <m/>
  </r>
  <r>
    <x v="8"/>
    <x v="0"/>
    <x v="5"/>
    <x v="0"/>
    <x v="0"/>
    <x v="0"/>
    <x v="2"/>
    <x v="87"/>
    <x v="165"/>
    <n v="377916"/>
  </r>
  <r>
    <x v="8"/>
    <x v="0"/>
    <x v="5"/>
    <x v="0"/>
    <x v="0"/>
    <x v="0"/>
    <x v="2"/>
    <x v="87"/>
    <x v="0"/>
    <m/>
  </r>
  <r>
    <x v="8"/>
    <x v="0"/>
    <x v="5"/>
    <x v="0"/>
    <x v="0"/>
    <x v="0"/>
    <x v="2"/>
    <x v="87"/>
    <x v="0"/>
    <m/>
  </r>
  <r>
    <x v="8"/>
    <x v="0"/>
    <x v="5"/>
    <x v="0"/>
    <x v="0"/>
    <x v="0"/>
    <x v="2"/>
    <x v="87"/>
    <x v="0"/>
    <m/>
  </r>
  <r>
    <x v="8"/>
    <x v="0"/>
    <x v="5"/>
    <x v="0"/>
    <x v="0"/>
    <x v="0"/>
    <x v="2"/>
    <x v="88"/>
    <x v="0"/>
    <m/>
  </r>
  <r>
    <x v="8"/>
    <x v="0"/>
    <x v="5"/>
    <x v="0"/>
    <x v="0"/>
    <x v="0"/>
    <x v="2"/>
    <x v="88"/>
    <x v="0"/>
    <m/>
  </r>
  <r>
    <x v="8"/>
    <x v="0"/>
    <x v="5"/>
    <x v="0"/>
    <x v="0"/>
    <x v="0"/>
    <x v="2"/>
    <x v="89"/>
    <x v="32"/>
    <n v="64118"/>
  </r>
  <r>
    <x v="8"/>
    <x v="0"/>
    <x v="5"/>
    <x v="0"/>
    <x v="0"/>
    <x v="0"/>
    <x v="2"/>
    <x v="89"/>
    <x v="0"/>
    <m/>
  </r>
  <r>
    <x v="8"/>
    <x v="0"/>
    <x v="5"/>
    <x v="0"/>
    <x v="0"/>
    <x v="0"/>
    <x v="2"/>
    <x v="89"/>
    <x v="0"/>
    <m/>
  </r>
  <r>
    <x v="8"/>
    <x v="0"/>
    <x v="5"/>
    <x v="0"/>
    <x v="0"/>
    <x v="0"/>
    <x v="2"/>
    <x v="90"/>
    <x v="94"/>
    <n v="141339"/>
  </r>
  <r>
    <x v="8"/>
    <x v="0"/>
    <x v="5"/>
    <x v="0"/>
    <x v="0"/>
    <x v="0"/>
    <x v="2"/>
    <x v="90"/>
    <x v="0"/>
    <m/>
  </r>
  <r>
    <x v="8"/>
    <x v="0"/>
    <x v="5"/>
    <x v="0"/>
    <x v="0"/>
    <x v="0"/>
    <x v="2"/>
    <x v="90"/>
    <x v="0"/>
    <m/>
  </r>
  <r>
    <x v="8"/>
    <x v="0"/>
    <x v="5"/>
    <x v="0"/>
    <x v="0"/>
    <x v="0"/>
    <x v="2"/>
    <x v="90"/>
    <x v="0"/>
    <m/>
  </r>
  <r>
    <x v="8"/>
    <x v="0"/>
    <x v="5"/>
    <x v="0"/>
    <x v="0"/>
    <x v="0"/>
    <x v="2"/>
    <x v="90"/>
    <x v="0"/>
    <m/>
  </r>
  <r>
    <x v="8"/>
    <x v="0"/>
    <x v="5"/>
    <x v="0"/>
    <x v="0"/>
    <x v="0"/>
    <x v="2"/>
    <x v="90"/>
    <x v="0"/>
    <m/>
  </r>
  <r>
    <x v="8"/>
    <x v="0"/>
    <x v="5"/>
    <x v="0"/>
    <x v="0"/>
    <x v="0"/>
    <x v="2"/>
    <x v="91"/>
    <x v="161"/>
    <n v="79530"/>
  </r>
  <r>
    <x v="8"/>
    <x v="0"/>
    <x v="5"/>
    <x v="0"/>
    <x v="0"/>
    <x v="0"/>
    <x v="2"/>
    <x v="91"/>
    <x v="0"/>
    <m/>
  </r>
  <r>
    <x v="8"/>
    <x v="0"/>
    <x v="5"/>
    <x v="0"/>
    <x v="0"/>
    <x v="0"/>
    <x v="2"/>
    <x v="91"/>
    <x v="0"/>
    <m/>
  </r>
  <r>
    <x v="8"/>
    <x v="0"/>
    <x v="5"/>
    <x v="0"/>
    <x v="0"/>
    <x v="0"/>
    <x v="2"/>
    <x v="91"/>
    <x v="0"/>
    <m/>
  </r>
  <r>
    <x v="8"/>
    <x v="0"/>
    <x v="5"/>
    <x v="0"/>
    <x v="0"/>
    <x v="0"/>
    <x v="2"/>
    <x v="92"/>
    <x v="0"/>
    <m/>
  </r>
  <r>
    <x v="8"/>
    <x v="0"/>
    <x v="5"/>
    <x v="0"/>
    <x v="0"/>
    <x v="0"/>
    <x v="2"/>
    <x v="136"/>
    <x v="166"/>
    <n v="150000"/>
  </r>
  <r>
    <x v="8"/>
    <x v="0"/>
    <x v="5"/>
    <x v="0"/>
    <x v="0"/>
    <x v="0"/>
    <x v="2"/>
    <x v="136"/>
    <x v="0"/>
    <m/>
  </r>
  <r>
    <x v="8"/>
    <x v="0"/>
    <x v="5"/>
    <x v="0"/>
    <x v="0"/>
    <x v="0"/>
    <x v="2"/>
    <x v="141"/>
    <x v="0"/>
    <m/>
  </r>
  <r>
    <x v="8"/>
    <x v="0"/>
    <x v="5"/>
    <x v="0"/>
    <x v="0"/>
    <x v="0"/>
    <x v="2"/>
    <x v="141"/>
    <x v="0"/>
    <m/>
  </r>
  <r>
    <x v="8"/>
    <x v="0"/>
    <x v="5"/>
    <x v="0"/>
    <x v="0"/>
    <x v="0"/>
    <x v="2"/>
    <x v="141"/>
    <x v="0"/>
    <m/>
  </r>
  <r>
    <x v="8"/>
    <x v="0"/>
    <x v="5"/>
    <x v="0"/>
    <x v="0"/>
    <x v="0"/>
    <x v="2"/>
    <x v="93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7"/>
    <x v="4"/>
    <x v="119"/>
    <x v="136"/>
    <n v="2300000"/>
  </r>
  <r>
    <x v="8"/>
    <x v="0"/>
    <x v="5"/>
    <x v="0"/>
    <x v="0"/>
    <x v="7"/>
    <x v="4"/>
    <x v="120"/>
    <x v="0"/>
    <m/>
  </r>
  <r>
    <x v="8"/>
    <x v="0"/>
    <x v="5"/>
    <x v="0"/>
    <x v="0"/>
    <x v="7"/>
    <x v="4"/>
    <x v="121"/>
    <x v="136"/>
    <n v="275000"/>
  </r>
  <r>
    <x v="8"/>
    <x v="0"/>
    <x v="5"/>
    <x v="0"/>
    <x v="0"/>
    <x v="7"/>
    <x v="4"/>
    <x v="122"/>
    <x v="136"/>
    <n v="33000"/>
  </r>
  <r>
    <x v="8"/>
    <x v="0"/>
    <x v="5"/>
    <x v="0"/>
    <x v="0"/>
    <x v="7"/>
    <x v="4"/>
    <x v="123"/>
    <x v="136"/>
    <n v="275000"/>
  </r>
  <r>
    <x v="8"/>
    <x v="0"/>
    <x v="5"/>
    <x v="0"/>
    <x v="0"/>
    <x v="7"/>
    <x v="4"/>
    <x v="124"/>
    <x v="136"/>
    <n v="137500"/>
  </r>
  <r>
    <x v="8"/>
    <x v="0"/>
    <x v="5"/>
    <x v="0"/>
    <x v="0"/>
    <x v="7"/>
    <x v="4"/>
    <x v="135"/>
    <x v="0"/>
    <m/>
  </r>
  <r>
    <x v="8"/>
    <x v="0"/>
    <x v="5"/>
    <x v="0"/>
    <x v="0"/>
    <x v="7"/>
    <x v="4"/>
    <x v="125"/>
    <x v="136"/>
    <n v="1000000"/>
  </r>
  <r>
    <x v="8"/>
    <x v="0"/>
    <x v="5"/>
    <x v="0"/>
    <x v="0"/>
    <x v="7"/>
    <x v="4"/>
    <x v="144"/>
    <x v="136"/>
    <n v="1000000"/>
  </r>
  <r>
    <x v="8"/>
    <x v="0"/>
    <x v="5"/>
    <x v="0"/>
    <x v="0"/>
    <x v="7"/>
    <x v="4"/>
    <x v="126"/>
    <x v="0"/>
    <m/>
  </r>
  <r>
    <x v="8"/>
    <x v="0"/>
    <x v="5"/>
    <x v="0"/>
    <x v="0"/>
    <x v="7"/>
    <x v="4"/>
    <x v="127"/>
    <x v="5"/>
    <n v="17226"/>
  </r>
  <r>
    <x v="8"/>
    <x v="0"/>
    <x v="5"/>
    <x v="0"/>
    <x v="0"/>
    <x v="7"/>
    <x v="4"/>
    <x v="128"/>
    <x v="6"/>
    <n v="396000"/>
  </r>
  <r>
    <x v="8"/>
    <x v="0"/>
    <x v="5"/>
    <x v="0"/>
    <x v="0"/>
    <x v="7"/>
    <x v="4"/>
    <x v="129"/>
    <x v="77"/>
    <n v="132000"/>
  </r>
  <r>
    <x v="8"/>
    <x v="0"/>
    <x v="5"/>
    <x v="0"/>
    <x v="0"/>
    <x v="7"/>
    <x v="4"/>
    <x v="130"/>
    <x v="0"/>
    <m/>
  </r>
  <r>
    <x v="8"/>
    <x v="0"/>
    <x v="5"/>
    <x v="0"/>
    <x v="0"/>
    <x v="7"/>
    <x v="2"/>
    <x v="131"/>
    <x v="0"/>
    <m/>
  </r>
  <r>
    <x v="8"/>
    <x v="0"/>
    <x v="5"/>
    <x v="0"/>
    <x v="0"/>
    <x v="1"/>
    <x v="7"/>
    <x v="34"/>
    <x v="29"/>
    <n v="82190"/>
  </r>
  <r>
    <x v="8"/>
    <x v="0"/>
    <x v="5"/>
    <x v="0"/>
    <x v="0"/>
    <x v="1"/>
    <x v="7"/>
    <x v="20"/>
    <x v="29"/>
    <n v="133125"/>
  </r>
  <r>
    <x v="8"/>
    <x v="0"/>
    <x v="5"/>
    <x v="0"/>
    <x v="0"/>
    <x v="1"/>
    <x v="7"/>
    <x v="20"/>
    <x v="30"/>
    <n v="440770"/>
  </r>
  <r>
    <x v="8"/>
    <x v="0"/>
    <x v="5"/>
    <x v="0"/>
    <x v="0"/>
    <x v="1"/>
    <x v="7"/>
    <x v="101"/>
    <x v="0"/>
    <m/>
  </r>
  <r>
    <x v="8"/>
    <x v="0"/>
    <x v="5"/>
    <x v="0"/>
    <x v="0"/>
    <x v="1"/>
    <x v="7"/>
    <x v="101"/>
    <x v="0"/>
    <m/>
  </r>
  <r>
    <x v="8"/>
    <x v="0"/>
    <x v="5"/>
    <x v="0"/>
    <x v="0"/>
    <x v="1"/>
    <x v="7"/>
    <x v="55"/>
    <x v="0"/>
    <m/>
  </r>
  <r>
    <x v="8"/>
    <x v="0"/>
    <x v="5"/>
    <x v="0"/>
    <x v="0"/>
    <x v="1"/>
    <x v="7"/>
    <x v="55"/>
    <x v="0"/>
    <m/>
  </r>
  <r>
    <x v="8"/>
    <x v="0"/>
    <x v="5"/>
    <x v="0"/>
    <x v="0"/>
    <x v="1"/>
    <x v="8"/>
    <x v="22"/>
    <x v="29"/>
    <n v="264718"/>
  </r>
  <r>
    <x v="8"/>
    <x v="0"/>
    <x v="5"/>
    <x v="0"/>
    <x v="0"/>
    <x v="1"/>
    <x v="8"/>
    <x v="94"/>
    <x v="0"/>
    <m/>
  </r>
  <r>
    <x v="8"/>
    <x v="0"/>
    <x v="5"/>
    <x v="0"/>
    <x v="0"/>
    <x v="1"/>
    <x v="8"/>
    <x v="94"/>
    <x v="0"/>
    <m/>
  </r>
  <r>
    <x v="8"/>
    <x v="0"/>
    <x v="5"/>
    <x v="0"/>
    <x v="0"/>
    <x v="1"/>
    <x v="8"/>
    <x v="94"/>
    <x v="0"/>
    <m/>
  </r>
  <r>
    <x v="8"/>
    <x v="0"/>
    <x v="5"/>
    <x v="0"/>
    <x v="0"/>
    <x v="1"/>
    <x v="8"/>
    <x v="94"/>
    <x v="0"/>
    <m/>
  </r>
  <r>
    <x v="8"/>
    <x v="0"/>
    <x v="5"/>
    <x v="0"/>
    <x v="0"/>
    <x v="1"/>
    <x v="8"/>
    <x v="95"/>
    <x v="0"/>
    <m/>
  </r>
  <r>
    <x v="8"/>
    <x v="0"/>
    <x v="5"/>
    <x v="0"/>
    <x v="0"/>
    <x v="1"/>
    <x v="8"/>
    <x v="77"/>
    <x v="0"/>
    <m/>
  </r>
  <r>
    <x v="8"/>
    <x v="0"/>
    <x v="5"/>
    <x v="0"/>
    <x v="0"/>
    <x v="1"/>
    <x v="8"/>
    <x v="4"/>
    <x v="31"/>
    <n v="4391"/>
  </r>
  <r>
    <x v="8"/>
    <x v="0"/>
    <x v="5"/>
    <x v="0"/>
    <x v="0"/>
    <x v="1"/>
    <x v="8"/>
    <x v="4"/>
    <x v="100"/>
    <n v="14400"/>
  </r>
  <r>
    <x v="8"/>
    <x v="0"/>
    <x v="5"/>
    <x v="0"/>
    <x v="0"/>
    <x v="1"/>
    <x v="8"/>
    <x v="4"/>
    <x v="36"/>
    <n v="25740"/>
  </r>
  <r>
    <x v="8"/>
    <x v="0"/>
    <x v="5"/>
    <x v="0"/>
    <x v="0"/>
    <x v="1"/>
    <x v="8"/>
    <x v="4"/>
    <x v="5"/>
    <n v="532"/>
  </r>
  <r>
    <x v="8"/>
    <x v="0"/>
    <x v="5"/>
    <x v="0"/>
    <x v="0"/>
    <x v="1"/>
    <x v="8"/>
    <x v="4"/>
    <x v="167"/>
    <n v="271837"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6"/>
    <x v="23"/>
    <x v="112"/>
    <x v="0"/>
    <m/>
  </r>
  <r>
    <x v="8"/>
    <x v="0"/>
    <x v="5"/>
    <x v="0"/>
    <x v="2"/>
    <x v="3"/>
    <x v="3"/>
    <x v="96"/>
    <x v="0"/>
    <m/>
  </r>
  <r>
    <x v="8"/>
    <x v="0"/>
    <x v="5"/>
    <x v="0"/>
    <x v="2"/>
    <x v="3"/>
    <x v="3"/>
    <x v="137"/>
    <x v="0"/>
    <m/>
  </r>
  <r>
    <x v="8"/>
    <x v="0"/>
    <x v="5"/>
    <x v="0"/>
    <x v="2"/>
    <x v="3"/>
    <x v="3"/>
    <x v="97"/>
    <x v="34"/>
    <n v="390432"/>
  </r>
  <r>
    <x v="8"/>
    <x v="0"/>
    <x v="5"/>
    <x v="0"/>
    <x v="2"/>
    <x v="3"/>
    <x v="3"/>
    <x v="97"/>
    <x v="36"/>
    <n v="2579745"/>
  </r>
  <r>
    <x v="8"/>
    <x v="0"/>
    <x v="5"/>
    <x v="0"/>
    <x v="2"/>
    <x v="3"/>
    <x v="3"/>
    <x v="97"/>
    <x v="0"/>
    <m/>
  </r>
  <r>
    <x v="8"/>
    <x v="0"/>
    <x v="5"/>
    <x v="0"/>
    <x v="2"/>
    <x v="3"/>
    <x v="3"/>
    <x v="97"/>
    <x v="0"/>
    <m/>
  </r>
  <r>
    <x v="8"/>
    <x v="0"/>
    <x v="5"/>
    <x v="0"/>
    <x v="2"/>
    <x v="3"/>
    <x v="3"/>
    <x v="97"/>
    <x v="0"/>
    <m/>
  </r>
  <r>
    <x v="8"/>
    <x v="0"/>
    <x v="5"/>
    <x v="0"/>
    <x v="2"/>
    <x v="3"/>
    <x v="3"/>
    <x v="97"/>
    <x v="0"/>
    <m/>
  </r>
  <r>
    <x v="8"/>
    <x v="0"/>
    <x v="5"/>
    <x v="0"/>
    <x v="2"/>
    <x v="3"/>
    <x v="3"/>
    <x v="97"/>
    <x v="0"/>
    <m/>
  </r>
  <r>
    <x v="8"/>
    <x v="0"/>
    <x v="5"/>
    <x v="0"/>
    <x v="2"/>
    <x v="3"/>
    <x v="3"/>
    <x v="98"/>
    <x v="0"/>
    <m/>
  </r>
  <r>
    <x v="8"/>
    <x v="0"/>
    <x v="5"/>
    <x v="0"/>
    <x v="2"/>
    <x v="3"/>
    <x v="3"/>
    <x v="99"/>
    <x v="37"/>
    <n v="14423059"/>
  </r>
  <r>
    <x v="8"/>
    <x v="0"/>
    <x v="5"/>
    <x v="0"/>
    <x v="2"/>
    <x v="3"/>
    <x v="3"/>
    <x v="99"/>
    <x v="70"/>
    <n v="2786000"/>
  </r>
  <r>
    <x v="8"/>
    <x v="0"/>
    <x v="5"/>
    <x v="0"/>
    <x v="2"/>
    <x v="3"/>
    <x v="3"/>
    <x v="99"/>
    <x v="39"/>
    <n v="2751840"/>
  </r>
  <r>
    <x v="8"/>
    <x v="0"/>
    <x v="5"/>
    <x v="0"/>
    <x v="2"/>
    <x v="3"/>
    <x v="3"/>
    <x v="99"/>
    <x v="122"/>
    <n v="1233960"/>
  </r>
  <r>
    <x v="8"/>
    <x v="0"/>
    <x v="5"/>
    <x v="0"/>
    <x v="2"/>
    <x v="3"/>
    <x v="3"/>
    <x v="99"/>
    <x v="0"/>
    <m/>
  </r>
  <r>
    <x v="8"/>
    <x v="0"/>
    <x v="5"/>
    <x v="0"/>
    <x v="2"/>
    <x v="3"/>
    <x v="3"/>
    <x v="99"/>
    <x v="0"/>
    <m/>
  </r>
  <r>
    <x v="8"/>
    <x v="0"/>
    <x v="5"/>
    <x v="0"/>
    <x v="2"/>
    <x v="3"/>
    <x v="3"/>
    <x v="99"/>
    <x v="0"/>
    <m/>
  </r>
  <r>
    <x v="8"/>
    <x v="0"/>
    <x v="5"/>
    <x v="0"/>
    <x v="2"/>
    <x v="3"/>
    <x v="26"/>
    <x v="137"/>
    <x v="0"/>
    <m/>
  </r>
  <r>
    <x v="8"/>
    <x v="0"/>
    <x v="5"/>
    <x v="0"/>
    <x v="2"/>
    <x v="3"/>
    <x v="20"/>
    <x v="49"/>
    <x v="60"/>
    <n v="12000"/>
  </r>
  <r>
    <x v="8"/>
    <x v="0"/>
    <x v="5"/>
    <x v="0"/>
    <x v="2"/>
    <x v="3"/>
    <x v="20"/>
    <x v="49"/>
    <x v="42"/>
    <n v="364800"/>
  </r>
  <r>
    <x v="8"/>
    <x v="0"/>
    <x v="5"/>
    <x v="0"/>
    <x v="2"/>
    <x v="3"/>
    <x v="20"/>
    <x v="49"/>
    <x v="41"/>
    <n v="1099240"/>
  </r>
  <r>
    <x v="8"/>
    <x v="0"/>
    <x v="5"/>
    <x v="0"/>
    <x v="2"/>
    <x v="3"/>
    <x v="20"/>
    <x v="49"/>
    <x v="124"/>
    <n v="1086150"/>
  </r>
  <r>
    <x v="8"/>
    <x v="0"/>
    <x v="5"/>
    <x v="0"/>
    <x v="2"/>
    <x v="3"/>
    <x v="20"/>
    <x v="49"/>
    <x v="68"/>
    <n v="360000"/>
  </r>
  <r>
    <x v="8"/>
    <x v="0"/>
    <x v="5"/>
    <x v="0"/>
    <x v="2"/>
    <x v="3"/>
    <x v="20"/>
    <x v="49"/>
    <x v="0"/>
    <m/>
  </r>
  <r>
    <x v="8"/>
    <x v="0"/>
    <x v="5"/>
    <x v="0"/>
    <x v="2"/>
    <x v="3"/>
    <x v="20"/>
    <x v="151"/>
    <x v="0"/>
    <m/>
  </r>
  <r>
    <x v="8"/>
    <x v="0"/>
    <x v="5"/>
    <x v="0"/>
    <x v="2"/>
    <x v="3"/>
    <x v="20"/>
    <x v="111"/>
    <x v="42"/>
    <n v="292100"/>
  </r>
  <r>
    <x v="8"/>
    <x v="0"/>
    <x v="5"/>
    <x v="0"/>
    <x v="2"/>
    <x v="3"/>
    <x v="20"/>
    <x v="111"/>
    <x v="124"/>
    <n v="531489"/>
  </r>
  <r>
    <x v="8"/>
    <x v="0"/>
    <x v="5"/>
    <x v="0"/>
    <x v="2"/>
    <x v="3"/>
    <x v="20"/>
    <x v="111"/>
    <x v="0"/>
    <m/>
  </r>
  <r>
    <x v="8"/>
    <x v="0"/>
    <x v="5"/>
    <x v="0"/>
    <x v="2"/>
    <x v="3"/>
    <x v="20"/>
    <x v="111"/>
    <x v="0"/>
    <m/>
  </r>
  <r>
    <x v="8"/>
    <x v="0"/>
    <x v="5"/>
    <x v="0"/>
    <x v="2"/>
    <x v="3"/>
    <x v="20"/>
    <x v="111"/>
    <x v="0"/>
    <m/>
  </r>
  <r>
    <x v="8"/>
    <x v="0"/>
    <x v="5"/>
    <x v="0"/>
    <x v="2"/>
    <x v="3"/>
    <x v="21"/>
    <x v="50"/>
    <x v="0"/>
    <m/>
  </r>
  <r>
    <x v="8"/>
    <x v="0"/>
    <x v="5"/>
    <x v="0"/>
    <x v="2"/>
    <x v="3"/>
    <x v="21"/>
    <x v="132"/>
    <x v="0"/>
    <m/>
  </r>
  <r>
    <x v="9"/>
    <x v="0"/>
    <x v="5"/>
    <x v="0"/>
    <x v="1"/>
    <x v="2"/>
    <x v="24"/>
    <x v="63"/>
    <x v="1"/>
    <n v="91546425.099999994"/>
  </r>
  <r>
    <x v="9"/>
    <x v="0"/>
    <x v="5"/>
    <x v="0"/>
    <x v="1"/>
    <x v="5"/>
    <x v="11"/>
    <x v="64"/>
    <x v="0"/>
    <n v="304"/>
  </r>
  <r>
    <x v="9"/>
    <x v="0"/>
    <x v="5"/>
    <x v="0"/>
    <x v="1"/>
    <x v="5"/>
    <x v="14"/>
    <x v="66"/>
    <x v="0"/>
    <m/>
  </r>
  <r>
    <x v="9"/>
    <x v="0"/>
    <x v="5"/>
    <x v="0"/>
    <x v="1"/>
    <x v="5"/>
    <x v="15"/>
    <x v="69"/>
    <x v="0"/>
    <m/>
  </r>
  <r>
    <x v="9"/>
    <x v="0"/>
    <x v="5"/>
    <x v="0"/>
    <x v="1"/>
    <x v="2"/>
    <x v="25"/>
    <x v="74"/>
    <x v="0"/>
    <n v="-2167865.5499999998"/>
  </r>
  <r>
    <x v="9"/>
    <x v="0"/>
    <x v="5"/>
    <x v="0"/>
    <x v="1"/>
    <x v="2"/>
    <x v="25"/>
    <x v="118"/>
    <x v="0"/>
    <m/>
  </r>
  <r>
    <x v="9"/>
    <x v="0"/>
    <x v="5"/>
    <x v="0"/>
    <x v="1"/>
    <x v="2"/>
    <x v="0"/>
    <x v="103"/>
    <x v="0"/>
    <m/>
  </r>
  <r>
    <x v="9"/>
    <x v="0"/>
    <x v="5"/>
    <x v="0"/>
    <x v="1"/>
    <x v="2"/>
    <x v="0"/>
    <x v="104"/>
    <x v="0"/>
    <n v="415966.32"/>
  </r>
  <r>
    <x v="9"/>
    <x v="0"/>
    <x v="5"/>
    <x v="0"/>
    <x v="1"/>
    <x v="2"/>
    <x v="0"/>
    <x v="145"/>
    <x v="0"/>
    <n v="-1075536.43"/>
  </r>
  <r>
    <x v="9"/>
    <x v="0"/>
    <x v="5"/>
    <x v="0"/>
    <x v="0"/>
    <x v="0"/>
    <x v="4"/>
    <x v="6"/>
    <x v="2"/>
    <n v="6120000"/>
  </r>
  <r>
    <x v="9"/>
    <x v="0"/>
    <x v="5"/>
    <x v="0"/>
    <x v="0"/>
    <x v="0"/>
    <x v="4"/>
    <x v="6"/>
    <x v="157"/>
    <n v="1800000"/>
  </r>
  <r>
    <x v="9"/>
    <x v="0"/>
    <x v="5"/>
    <x v="0"/>
    <x v="0"/>
    <x v="0"/>
    <x v="4"/>
    <x v="6"/>
    <x v="158"/>
    <n v="580000"/>
  </r>
  <r>
    <x v="9"/>
    <x v="0"/>
    <x v="5"/>
    <x v="0"/>
    <x v="0"/>
    <x v="0"/>
    <x v="4"/>
    <x v="7"/>
    <x v="157"/>
    <n v="140606"/>
  </r>
  <r>
    <x v="9"/>
    <x v="0"/>
    <x v="5"/>
    <x v="0"/>
    <x v="0"/>
    <x v="0"/>
    <x v="4"/>
    <x v="7"/>
    <x v="158"/>
    <n v="65616"/>
  </r>
  <r>
    <x v="9"/>
    <x v="0"/>
    <x v="5"/>
    <x v="0"/>
    <x v="0"/>
    <x v="0"/>
    <x v="4"/>
    <x v="7"/>
    <x v="0"/>
    <m/>
  </r>
  <r>
    <x v="9"/>
    <x v="0"/>
    <x v="5"/>
    <x v="0"/>
    <x v="0"/>
    <x v="0"/>
    <x v="4"/>
    <x v="8"/>
    <x v="2"/>
    <n v="510000"/>
  </r>
  <r>
    <x v="9"/>
    <x v="0"/>
    <x v="5"/>
    <x v="0"/>
    <x v="0"/>
    <x v="0"/>
    <x v="4"/>
    <x v="8"/>
    <x v="158"/>
    <n v="53801"/>
  </r>
  <r>
    <x v="9"/>
    <x v="0"/>
    <x v="5"/>
    <x v="0"/>
    <x v="0"/>
    <x v="0"/>
    <x v="4"/>
    <x v="8"/>
    <x v="157"/>
    <n v="161717"/>
  </r>
  <r>
    <x v="9"/>
    <x v="0"/>
    <x v="5"/>
    <x v="0"/>
    <x v="0"/>
    <x v="0"/>
    <x v="4"/>
    <x v="9"/>
    <x v="2"/>
    <n v="61200"/>
  </r>
  <r>
    <x v="9"/>
    <x v="0"/>
    <x v="5"/>
    <x v="0"/>
    <x v="0"/>
    <x v="0"/>
    <x v="4"/>
    <x v="9"/>
    <x v="157"/>
    <n v="19406"/>
  </r>
  <r>
    <x v="9"/>
    <x v="0"/>
    <x v="5"/>
    <x v="0"/>
    <x v="0"/>
    <x v="0"/>
    <x v="4"/>
    <x v="9"/>
    <x v="158"/>
    <n v="6456"/>
  </r>
  <r>
    <x v="9"/>
    <x v="0"/>
    <x v="5"/>
    <x v="0"/>
    <x v="0"/>
    <x v="0"/>
    <x v="4"/>
    <x v="10"/>
    <x v="2"/>
    <n v="510000"/>
  </r>
  <r>
    <x v="9"/>
    <x v="0"/>
    <x v="5"/>
    <x v="0"/>
    <x v="0"/>
    <x v="0"/>
    <x v="4"/>
    <x v="10"/>
    <x v="158"/>
    <n v="53801"/>
  </r>
  <r>
    <x v="9"/>
    <x v="0"/>
    <x v="5"/>
    <x v="0"/>
    <x v="0"/>
    <x v="0"/>
    <x v="4"/>
    <x v="10"/>
    <x v="157"/>
    <n v="161717"/>
  </r>
  <r>
    <x v="9"/>
    <x v="0"/>
    <x v="5"/>
    <x v="0"/>
    <x v="0"/>
    <x v="0"/>
    <x v="4"/>
    <x v="11"/>
    <x v="2"/>
    <n v="255000"/>
  </r>
  <r>
    <x v="9"/>
    <x v="0"/>
    <x v="5"/>
    <x v="0"/>
    <x v="0"/>
    <x v="0"/>
    <x v="4"/>
    <x v="11"/>
    <x v="157"/>
    <n v="75000"/>
  </r>
  <r>
    <x v="9"/>
    <x v="0"/>
    <x v="5"/>
    <x v="0"/>
    <x v="0"/>
    <x v="0"/>
    <x v="4"/>
    <x v="11"/>
    <x v="158"/>
    <n v="24167"/>
  </r>
  <r>
    <x v="9"/>
    <x v="0"/>
    <x v="5"/>
    <x v="0"/>
    <x v="0"/>
    <x v="0"/>
    <x v="4"/>
    <x v="12"/>
    <x v="2"/>
    <n v="4080000"/>
  </r>
  <r>
    <x v="9"/>
    <x v="0"/>
    <x v="5"/>
    <x v="0"/>
    <x v="0"/>
    <x v="0"/>
    <x v="4"/>
    <x v="134"/>
    <x v="0"/>
    <m/>
  </r>
  <r>
    <x v="9"/>
    <x v="0"/>
    <x v="5"/>
    <x v="0"/>
    <x v="0"/>
    <x v="0"/>
    <x v="4"/>
    <x v="142"/>
    <x v="0"/>
    <m/>
  </r>
  <r>
    <x v="9"/>
    <x v="0"/>
    <x v="5"/>
    <x v="0"/>
    <x v="0"/>
    <x v="0"/>
    <x v="4"/>
    <x v="56"/>
    <x v="0"/>
    <m/>
  </r>
  <r>
    <x v="9"/>
    <x v="0"/>
    <x v="5"/>
    <x v="0"/>
    <x v="0"/>
    <x v="0"/>
    <x v="4"/>
    <x v="13"/>
    <x v="5"/>
    <n v="30325"/>
  </r>
  <r>
    <x v="9"/>
    <x v="0"/>
    <x v="5"/>
    <x v="0"/>
    <x v="0"/>
    <x v="0"/>
    <x v="4"/>
    <x v="146"/>
    <x v="0"/>
    <m/>
  </r>
  <r>
    <x v="9"/>
    <x v="0"/>
    <x v="5"/>
    <x v="0"/>
    <x v="0"/>
    <x v="0"/>
    <x v="4"/>
    <x v="14"/>
    <x v="6"/>
    <n v="950400"/>
  </r>
  <r>
    <x v="9"/>
    <x v="0"/>
    <x v="5"/>
    <x v="0"/>
    <x v="0"/>
    <x v="0"/>
    <x v="4"/>
    <x v="14"/>
    <x v="160"/>
    <n v="162400"/>
  </r>
  <r>
    <x v="9"/>
    <x v="0"/>
    <x v="5"/>
    <x v="0"/>
    <x v="0"/>
    <x v="0"/>
    <x v="4"/>
    <x v="15"/>
    <x v="8"/>
    <n v="340000"/>
  </r>
  <r>
    <x v="9"/>
    <x v="0"/>
    <x v="5"/>
    <x v="0"/>
    <x v="0"/>
    <x v="0"/>
    <x v="4"/>
    <x v="147"/>
    <x v="0"/>
    <m/>
  </r>
  <r>
    <x v="9"/>
    <x v="0"/>
    <x v="5"/>
    <x v="0"/>
    <x v="0"/>
    <x v="0"/>
    <x v="4"/>
    <x v="113"/>
    <x v="0"/>
    <m/>
  </r>
  <r>
    <x v="9"/>
    <x v="0"/>
    <x v="5"/>
    <x v="0"/>
    <x v="0"/>
    <x v="0"/>
    <x v="9"/>
    <x v="114"/>
    <x v="9"/>
    <n v="2400000"/>
  </r>
  <r>
    <x v="9"/>
    <x v="0"/>
    <x v="5"/>
    <x v="0"/>
    <x v="0"/>
    <x v="0"/>
    <x v="9"/>
    <x v="30"/>
    <x v="0"/>
    <m/>
  </r>
  <r>
    <x v="9"/>
    <x v="0"/>
    <x v="5"/>
    <x v="0"/>
    <x v="0"/>
    <x v="0"/>
    <x v="9"/>
    <x v="110"/>
    <x v="0"/>
    <m/>
  </r>
  <r>
    <x v="9"/>
    <x v="0"/>
    <x v="5"/>
    <x v="0"/>
    <x v="0"/>
    <x v="0"/>
    <x v="5"/>
    <x v="70"/>
    <x v="0"/>
    <m/>
  </r>
  <r>
    <x v="9"/>
    <x v="0"/>
    <x v="5"/>
    <x v="0"/>
    <x v="0"/>
    <x v="0"/>
    <x v="5"/>
    <x v="70"/>
    <x v="0"/>
    <m/>
  </r>
  <r>
    <x v="9"/>
    <x v="0"/>
    <x v="5"/>
    <x v="0"/>
    <x v="0"/>
    <x v="0"/>
    <x v="5"/>
    <x v="102"/>
    <x v="0"/>
    <m/>
  </r>
  <r>
    <x v="9"/>
    <x v="0"/>
    <x v="5"/>
    <x v="0"/>
    <x v="0"/>
    <x v="0"/>
    <x v="5"/>
    <x v="71"/>
    <x v="88"/>
    <n v="672"/>
  </r>
  <r>
    <x v="9"/>
    <x v="0"/>
    <x v="5"/>
    <x v="0"/>
    <x v="0"/>
    <x v="0"/>
    <x v="5"/>
    <x v="71"/>
    <x v="45"/>
    <n v="39600"/>
  </r>
  <r>
    <x v="9"/>
    <x v="0"/>
    <x v="5"/>
    <x v="0"/>
    <x v="0"/>
    <x v="0"/>
    <x v="5"/>
    <x v="78"/>
    <x v="0"/>
    <m/>
  </r>
  <r>
    <x v="9"/>
    <x v="0"/>
    <x v="5"/>
    <x v="0"/>
    <x v="0"/>
    <x v="0"/>
    <x v="6"/>
    <x v="17"/>
    <x v="12"/>
    <n v="800000"/>
  </r>
  <r>
    <x v="9"/>
    <x v="0"/>
    <x v="5"/>
    <x v="0"/>
    <x v="0"/>
    <x v="0"/>
    <x v="6"/>
    <x v="17"/>
    <x v="0"/>
    <m/>
  </r>
  <r>
    <x v="9"/>
    <x v="0"/>
    <x v="5"/>
    <x v="0"/>
    <x v="0"/>
    <x v="0"/>
    <x v="6"/>
    <x v="143"/>
    <x v="0"/>
    <m/>
  </r>
  <r>
    <x v="9"/>
    <x v="0"/>
    <x v="5"/>
    <x v="0"/>
    <x v="0"/>
    <x v="0"/>
    <x v="0"/>
    <x v="79"/>
    <x v="0"/>
    <m/>
  </r>
  <r>
    <x v="9"/>
    <x v="0"/>
    <x v="5"/>
    <x v="0"/>
    <x v="0"/>
    <x v="0"/>
    <x v="0"/>
    <x v="80"/>
    <x v="14"/>
    <n v="430197"/>
  </r>
  <r>
    <x v="9"/>
    <x v="0"/>
    <x v="5"/>
    <x v="0"/>
    <x v="0"/>
    <x v="0"/>
    <x v="0"/>
    <x v="80"/>
    <x v="16"/>
    <n v="425934"/>
  </r>
  <r>
    <x v="9"/>
    <x v="0"/>
    <x v="5"/>
    <x v="0"/>
    <x v="0"/>
    <x v="0"/>
    <x v="0"/>
    <x v="80"/>
    <x v="59"/>
    <n v="570000"/>
  </r>
  <r>
    <x v="9"/>
    <x v="0"/>
    <x v="5"/>
    <x v="0"/>
    <x v="0"/>
    <x v="0"/>
    <x v="0"/>
    <x v="80"/>
    <x v="162"/>
    <n v="1280000"/>
  </r>
  <r>
    <x v="9"/>
    <x v="0"/>
    <x v="5"/>
    <x v="0"/>
    <x v="0"/>
    <x v="0"/>
    <x v="0"/>
    <x v="80"/>
    <x v="87"/>
    <n v="90864"/>
  </r>
  <r>
    <x v="9"/>
    <x v="0"/>
    <x v="5"/>
    <x v="0"/>
    <x v="0"/>
    <x v="0"/>
    <x v="0"/>
    <x v="80"/>
    <x v="0"/>
    <m/>
  </r>
  <r>
    <x v="9"/>
    <x v="0"/>
    <x v="5"/>
    <x v="0"/>
    <x v="0"/>
    <x v="0"/>
    <x v="0"/>
    <x v="80"/>
    <x v="0"/>
    <m/>
  </r>
  <r>
    <x v="9"/>
    <x v="0"/>
    <x v="5"/>
    <x v="0"/>
    <x v="0"/>
    <x v="0"/>
    <x v="0"/>
    <x v="80"/>
    <x v="0"/>
    <m/>
  </r>
  <r>
    <x v="9"/>
    <x v="0"/>
    <x v="5"/>
    <x v="0"/>
    <x v="0"/>
    <x v="0"/>
    <x v="0"/>
    <x v="80"/>
    <x v="0"/>
    <m/>
  </r>
  <r>
    <x v="9"/>
    <x v="0"/>
    <x v="5"/>
    <x v="0"/>
    <x v="0"/>
    <x v="0"/>
    <x v="0"/>
    <x v="84"/>
    <x v="0"/>
    <m/>
  </r>
  <r>
    <x v="9"/>
    <x v="0"/>
    <x v="5"/>
    <x v="0"/>
    <x v="0"/>
    <x v="0"/>
    <x v="0"/>
    <x v="107"/>
    <x v="0"/>
    <m/>
  </r>
  <r>
    <x v="9"/>
    <x v="0"/>
    <x v="5"/>
    <x v="0"/>
    <x v="0"/>
    <x v="0"/>
    <x v="0"/>
    <x v="115"/>
    <x v="0"/>
    <m/>
  </r>
  <r>
    <x v="9"/>
    <x v="0"/>
    <x v="5"/>
    <x v="0"/>
    <x v="0"/>
    <x v="0"/>
    <x v="0"/>
    <x v="138"/>
    <x v="88"/>
    <n v="192689"/>
  </r>
  <r>
    <x v="9"/>
    <x v="0"/>
    <x v="5"/>
    <x v="0"/>
    <x v="0"/>
    <x v="0"/>
    <x v="0"/>
    <x v="108"/>
    <x v="0"/>
    <m/>
  </r>
  <r>
    <x v="9"/>
    <x v="0"/>
    <x v="5"/>
    <x v="0"/>
    <x v="0"/>
    <x v="0"/>
    <x v="0"/>
    <x v="109"/>
    <x v="0"/>
    <m/>
  </r>
  <r>
    <x v="9"/>
    <x v="0"/>
    <x v="5"/>
    <x v="0"/>
    <x v="0"/>
    <x v="0"/>
    <x v="0"/>
    <x v="116"/>
    <x v="0"/>
    <m/>
  </r>
  <r>
    <x v="9"/>
    <x v="0"/>
    <x v="5"/>
    <x v="0"/>
    <x v="0"/>
    <x v="0"/>
    <x v="0"/>
    <x v="116"/>
    <x v="0"/>
    <m/>
  </r>
  <r>
    <x v="9"/>
    <x v="0"/>
    <x v="5"/>
    <x v="0"/>
    <x v="0"/>
    <x v="0"/>
    <x v="0"/>
    <x v="79"/>
    <x v="0"/>
    <m/>
  </r>
  <r>
    <x v="9"/>
    <x v="0"/>
    <x v="5"/>
    <x v="0"/>
    <x v="0"/>
    <x v="0"/>
    <x v="12"/>
    <x v="81"/>
    <x v="0"/>
    <m/>
  </r>
  <r>
    <x v="9"/>
    <x v="0"/>
    <x v="5"/>
    <x v="0"/>
    <x v="0"/>
    <x v="0"/>
    <x v="12"/>
    <x v="82"/>
    <x v="0"/>
    <m/>
  </r>
  <r>
    <x v="9"/>
    <x v="0"/>
    <x v="5"/>
    <x v="0"/>
    <x v="0"/>
    <x v="0"/>
    <x v="12"/>
    <x v="83"/>
    <x v="0"/>
    <m/>
  </r>
  <r>
    <x v="9"/>
    <x v="0"/>
    <x v="5"/>
    <x v="0"/>
    <x v="0"/>
    <x v="0"/>
    <x v="12"/>
    <x v="84"/>
    <x v="0"/>
    <m/>
  </r>
  <r>
    <x v="9"/>
    <x v="0"/>
    <x v="5"/>
    <x v="0"/>
    <x v="0"/>
    <x v="0"/>
    <x v="19"/>
    <x v="100"/>
    <x v="0"/>
    <m/>
  </r>
  <r>
    <x v="9"/>
    <x v="0"/>
    <x v="5"/>
    <x v="0"/>
    <x v="0"/>
    <x v="0"/>
    <x v="19"/>
    <x v="100"/>
    <x v="0"/>
    <m/>
  </r>
  <r>
    <x v="9"/>
    <x v="0"/>
    <x v="5"/>
    <x v="0"/>
    <x v="0"/>
    <x v="0"/>
    <x v="19"/>
    <x v="139"/>
    <x v="0"/>
    <m/>
  </r>
  <r>
    <x v="9"/>
    <x v="0"/>
    <x v="5"/>
    <x v="0"/>
    <x v="0"/>
    <x v="0"/>
    <x v="28"/>
    <x v="150"/>
    <x v="0"/>
    <m/>
  </r>
  <r>
    <x v="9"/>
    <x v="0"/>
    <x v="5"/>
    <x v="0"/>
    <x v="0"/>
    <x v="0"/>
    <x v="27"/>
    <x v="140"/>
    <x v="0"/>
    <m/>
  </r>
  <r>
    <x v="9"/>
    <x v="0"/>
    <x v="5"/>
    <x v="0"/>
    <x v="0"/>
    <x v="0"/>
    <x v="27"/>
    <x v="148"/>
    <x v="0"/>
    <m/>
  </r>
  <r>
    <x v="9"/>
    <x v="0"/>
    <x v="5"/>
    <x v="0"/>
    <x v="0"/>
    <x v="0"/>
    <x v="27"/>
    <x v="139"/>
    <x v="0"/>
    <m/>
  </r>
  <r>
    <x v="9"/>
    <x v="0"/>
    <x v="5"/>
    <x v="0"/>
    <x v="0"/>
    <x v="0"/>
    <x v="27"/>
    <x v="149"/>
    <x v="0"/>
    <m/>
  </r>
  <r>
    <x v="9"/>
    <x v="0"/>
    <x v="5"/>
    <x v="0"/>
    <x v="0"/>
    <x v="0"/>
    <x v="22"/>
    <x v="105"/>
    <x v="0"/>
    <m/>
  </r>
  <r>
    <x v="9"/>
    <x v="0"/>
    <x v="5"/>
    <x v="0"/>
    <x v="0"/>
    <x v="0"/>
    <x v="16"/>
    <x v="86"/>
    <x v="45"/>
    <n v="533800"/>
  </r>
  <r>
    <x v="9"/>
    <x v="0"/>
    <x v="5"/>
    <x v="0"/>
    <x v="0"/>
    <x v="0"/>
    <x v="16"/>
    <x v="117"/>
    <x v="57"/>
    <n v="258000"/>
  </r>
  <r>
    <x v="9"/>
    <x v="0"/>
    <x v="5"/>
    <x v="0"/>
    <x v="0"/>
    <x v="0"/>
    <x v="16"/>
    <x v="117"/>
    <x v="0"/>
    <m/>
  </r>
  <r>
    <x v="9"/>
    <x v="0"/>
    <x v="5"/>
    <x v="0"/>
    <x v="0"/>
    <x v="0"/>
    <x v="22"/>
    <x v="105"/>
    <x v="0"/>
    <m/>
  </r>
  <r>
    <x v="9"/>
    <x v="0"/>
    <x v="5"/>
    <x v="0"/>
    <x v="0"/>
    <x v="0"/>
    <x v="2"/>
    <x v="87"/>
    <x v="165"/>
    <n v="357040.48"/>
  </r>
  <r>
    <x v="9"/>
    <x v="0"/>
    <x v="5"/>
    <x v="0"/>
    <x v="0"/>
    <x v="0"/>
    <x v="2"/>
    <x v="87"/>
    <x v="0"/>
    <m/>
  </r>
  <r>
    <x v="9"/>
    <x v="0"/>
    <x v="5"/>
    <x v="0"/>
    <x v="0"/>
    <x v="0"/>
    <x v="2"/>
    <x v="87"/>
    <x v="0"/>
    <m/>
  </r>
  <r>
    <x v="9"/>
    <x v="0"/>
    <x v="5"/>
    <x v="0"/>
    <x v="0"/>
    <x v="0"/>
    <x v="2"/>
    <x v="87"/>
    <x v="0"/>
    <m/>
  </r>
  <r>
    <x v="9"/>
    <x v="0"/>
    <x v="5"/>
    <x v="0"/>
    <x v="0"/>
    <x v="0"/>
    <x v="2"/>
    <x v="88"/>
    <x v="128"/>
    <n v="172381"/>
  </r>
  <r>
    <x v="9"/>
    <x v="0"/>
    <x v="5"/>
    <x v="0"/>
    <x v="0"/>
    <x v="0"/>
    <x v="2"/>
    <x v="88"/>
    <x v="0"/>
    <m/>
  </r>
  <r>
    <x v="9"/>
    <x v="0"/>
    <x v="5"/>
    <x v="0"/>
    <x v="0"/>
    <x v="0"/>
    <x v="2"/>
    <x v="89"/>
    <x v="0"/>
    <m/>
  </r>
  <r>
    <x v="9"/>
    <x v="0"/>
    <x v="5"/>
    <x v="0"/>
    <x v="0"/>
    <x v="0"/>
    <x v="2"/>
    <x v="89"/>
    <x v="0"/>
    <m/>
  </r>
  <r>
    <x v="9"/>
    <x v="0"/>
    <x v="5"/>
    <x v="0"/>
    <x v="0"/>
    <x v="0"/>
    <x v="2"/>
    <x v="89"/>
    <x v="0"/>
    <m/>
  </r>
  <r>
    <x v="9"/>
    <x v="0"/>
    <x v="5"/>
    <x v="0"/>
    <x v="0"/>
    <x v="0"/>
    <x v="2"/>
    <x v="90"/>
    <x v="0"/>
    <m/>
  </r>
  <r>
    <x v="9"/>
    <x v="0"/>
    <x v="5"/>
    <x v="0"/>
    <x v="0"/>
    <x v="0"/>
    <x v="2"/>
    <x v="90"/>
    <x v="0"/>
    <m/>
  </r>
  <r>
    <x v="9"/>
    <x v="0"/>
    <x v="5"/>
    <x v="0"/>
    <x v="0"/>
    <x v="0"/>
    <x v="2"/>
    <x v="90"/>
    <x v="0"/>
    <m/>
  </r>
  <r>
    <x v="9"/>
    <x v="0"/>
    <x v="5"/>
    <x v="0"/>
    <x v="0"/>
    <x v="0"/>
    <x v="2"/>
    <x v="90"/>
    <x v="0"/>
    <m/>
  </r>
  <r>
    <x v="9"/>
    <x v="0"/>
    <x v="5"/>
    <x v="0"/>
    <x v="0"/>
    <x v="0"/>
    <x v="2"/>
    <x v="90"/>
    <x v="0"/>
    <m/>
  </r>
  <r>
    <x v="9"/>
    <x v="0"/>
    <x v="5"/>
    <x v="0"/>
    <x v="0"/>
    <x v="0"/>
    <x v="2"/>
    <x v="90"/>
    <x v="0"/>
    <m/>
  </r>
  <r>
    <x v="9"/>
    <x v="0"/>
    <x v="5"/>
    <x v="0"/>
    <x v="0"/>
    <x v="0"/>
    <x v="2"/>
    <x v="91"/>
    <x v="168"/>
    <n v="31900"/>
  </r>
  <r>
    <x v="9"/>
    <x v="0"/>
    <x v="5"/>
    <x v="0"/>
    <x v="0"/>
    <x v="0"/>
    <x v="2"/>
    <x v="91"/>
    <x v="0"/>
    <m/>
  </r>
  <r>
    <x v="9"/>
    <x v="0"/>
    <x v="5"/>
    <x v="0"/>
    <x v="0"/>
    <x v="0"/>
    <x v="2"/>
    <x v="91"/>
    <x v="0"/>
    <m/>
  </r>
  <r>
    <x v="9"/>
    <x v="0"/>
    <x v="5"/>
    <x v="0"/>
    <x v="0"/>
    <x v="0"/>
    <x v="2"/>
    <x v="91"/>
    <x v="0"/>
    <m/>
  </r>
  <r>
    <x v="9"/>
    <x v="0"/>
    <x v="5"/>
    <x v="0"/>
    <x v="0"/>
    <x v="0"/>
    <x v="2"/>
    <x v="92"/>
    <x v="0"/>
    <m/>
  </r>
  <r>
    <x v="9"/>
    <x v="0"/>
    <x v="5"/>
    <x v="0"/>
    <x v="0"/>
    <x v="0"/>
    <x v="2"/>
    <x v="136"/>
    <x v="157"/>
    <n v="65600"/>
  </r>
  <r>
    <x v="9"/>
    <x v="0"/>
    <x v="5"/>
    <x v="0"/>
    <x v="0"/>
    <x v="0"/>
    <x v="2"/>
    <x v="136"/>
    <x v="0"/>
    <m/>
  </r>
  <r>
    <x v="9"/>
    <x v="0"/>
    <x v="5"/>
    <x v="0"/>
    <x v="0"/>
    <x v="0"/>
    <x v="2"/>
    <x v="141"/>
    <x v="0"/>
    <m/>
  </r>
  <r>
    <x v="9"/>
    <x v="0"/>
    <x v="5"/>
    <x v="0"/>
    <x v="0"/>
    <x v="0"/>
    <x v="2"/>
    <x v="141"/>
    <x v="0"/>
    <m/>
  </r>
  <r>
    <x v="9"/>
    <x v="0"/>
    <x v="5"/>
    <x v="0"/>
    <x v="0"/>
    <x v="0"/>
    <x v="2"/>
    <x v="141"/>
    <x v="0"/>
    <m/>
  </r>
  <r>
    <x v="9"/>
    <x v="0"/>
    <x v="5"/>
    <x v="0"/>
    <x v="0"/>
    <x v="0"/>
    <x v="2"/>
    <x v="93"/>
    <x v="0"/>
    <m/>
  </r>
  <r>
    <x v="9"/>
    <x v="0"/>
    <x v="5"/>
    <x v="0"/>
    <x v="0"/>
    <x v="0"/>
    <x v="2"/>
    <x v="84"/>
    <x v="9"/>
    <n v="65720"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7"/>
    <x v="4"/>
    <x v="119"/>
    <x v="136"/>
    <n v="2300000"/>
  </r>
  <r>
    <x v="9"/>
    <x v="0"/>
    <x v="5"/>
    <x v="0"/>
    <x v="0"/>
    <x v="7"/>
    <x v="4"/>
    <x v="120"/>
    <x v="136"/>
    <n v="140606"/>
  </r>
  <r>
    <x v="9"/>
    <x v="0"/>
    <x v="5"/>
    <x v="0"/>
    <x v="0"/>
    <x v="7"/>
    <x v="4"/>
    <x v="121"/>
    <x v="136"/>
    <n v="203384"/>
  </r>
  <r>
    <x v="9"/>
    <x v="0"/>
    <x v="5"/>
    <x v="0"/>
    <x v="0"/>
    <x v="7"/>
    <x v="4"/>
    <x v="122"/>
    <x v="136"/>
    <n v="24406"/>
  </r>
  <r>
    <x v="9"/>
    <x v="0"/>
    <x v="5"/>
    <x v="0"/>
    <x v="0"/>
    <x v="7"/>
    <x v="4"/>
    <x v="123"/>
    <x v="136"/>
    <n v="203384"/>
  </r>
  <r>
    <x v="9"/>
    <x v="0"/>
    <x v="5"/>
    <x v="0"/>
    <x v="0"/>
    <x v="7"/>
    <x v="4"/>
    <x v="124"/>
    <x v="136"/>
    <n v="95833"/>
  </r>
  <r>
    <x v="9"/>
    <x v="0"/>
    <x v="5"/>
    <x v="0"/>
    <x v="0"/>
    <x v="7"/>
    <x v="4"/>
    <x v="135"/>
    <x v="0"/>
    <m/>
  </r>
  <r>
    <x v="9"/>
    <x v="0"/>
    <x v="5"/>
    <x v="0"/>
    <x v="0"/>
    <x v="7"/>
    <x v="4"/>
    <x v="125"/>
    <x v="136"/>
    <n v="1000000"/>
  </r>
  <r>
    <x v="9"/>
    <x v="0"/>
    <x v="5"/>
    <x v="0"/>
    <x v="0"/>
    <x v="7"/>
    <x v="4"/>
    <x v="144"/>
    <x v="0"/>
    <m/>
  </r>
  <r>
    <x v="9"/>
    <x v="0"/>
    <x v="5"/>
    <x v="0"/>
    <x v="0"/>
    <x v="7"/>
    <x v="4"/>
    <x v="126"/>
    <x v="0"/>
    <m/>
  </r>
  <r>
    <x v="9"/>
    <x v="0"/>
    <x v="5"/>
    <x v="0"/>
    <x v="0"/>
    <x v="7"/>
    <x v="4"/>
    <x v="127"/>
    <x v="5"/>
    <n v="12006"/>
  </r>
  <r>
    <x v="9"/>
    <x v="0"/>
    <x v="5"/>
    <x v="0"/>
    <x v="0"/>
    <x v="7"/>
    <x v="4"/>
    <x v="128"/>
    <x v="6"/>
    <n v="276000"/>
  </r>
  <r>
    <x v="9"/>
    <x v="0"/>
    <x v="5"/>
    <x v="0"/>
    <x v="0"/>
    <x v="7"/>
    <x v="4"/>
    <x v="129"/>
    <x v="77"/>
    <n v="92000"/>
  </r>
  <r>
    <x v="9"/>
    <x v="0"/>
    <x v="5"/>
    <x v="0"/>
    <x v="0"/>
    <x v="7"/>
    <x v="4"/>
    <x v="130"/>
    <x v="0"/>
    <m/>
  </r>
  <r>
    <x v="9"/>
    <x v="0"/>
    <x v="5"/>
    <x v="0"/>
    <x v="0"/>
    <x v="7"/>
    <x v="2"/>
    <x v="131"/>
    <x v="0"/>
    <m/>
  </r>
  <r>
    <x v="9"/>
    <x v="0"/>
    <x v="5"/>
    <x v="0"/>
    <x v="0"/>
    <x v="1"/>
    <x v="7"/>
    <x v="34"/>
    <x v="29"/>
    <n v="82190"/>
  </r>
  <r>
    <x v="9"/>
    <x v="0"/>
    <x v="5"/>
    <x v="0"/>
    <x v="0"/>
    <x v="1"/>
    <x v="7"/>
    <x v="20"/>
    <x v="29"/>
    <n v="178093"/>
  </r>
  <r>
    <x v="9"/>
    <x v="0"/>
    <x v="5"/>
    <x v="0"/>
    <x v="0"/>
    <x v="1"/>
    <x v="7"/>
    <x v="20"/>
    <x v="169"/>
    <n v="867447.16"/>
  </r>
  <r>
    <x v="9"/>
    <x v="0"/>
    <x v="5"/>
    <x v="0"/>
    <x v="0"/>
    <x v="1"/>
    <x v="7"/>
    <x v="101"/>
    <x v="138"/>
    <n v="152"/>
  </r>
  <r>
    <x v="9"/>
    <x v="0"/>
    <x v="5"/>
    <x v="0"/>
    <x v="0"/>
    <x v="1"/>
    <x v="7"/>
    <x v="101"/>
    <x v="0"/>
    <m/>
  </r>
  <r>
    <x v="9"/>
    <x v="0"/>
    <x v="5"/>
    <x v="0"/>
    <x v="0"/>
    <x v="1"/>
    <x v="7"/>
    <x v="55"/>
    <x v="0"/>
    <m/>
  </r>
  <r>
    <x v="9"/>
    <x v="0"/>
    <x v="5"/>
    <x v="0"/>
    <x v="0"/>
    <x v="1"/>
    <x v="7"/>
    <x v="55"/>
    <x v="0"/>
    <m/>
  </r>
  <r>
    <x v="9"/>
    <x v="0"/>
    <x v="5"/>
    <x v="0"/>
    <x v="0"/>
    <x v="1"/>
    <x v="8"/>
    <x v="22"/>
    <x v="29"/>
    <n v="480767"/>
  </r>
  <r>
    <x v="9"/>
    <x v="0"/>
    <x v="5"/>
    <x v="0"/>
    <x v="0"/>
    <x v="1"/>
    <x v="8"/>
    <x v="94"/>
    <x v="0"/>
    <m/>
  </r>
  <r>
    <x v="9"/>
    <x v="0"/>
    <x v="5"/>
    <x v="0"/>
    <x v="0"/>
    <x v="1"/>
    <x v="8"/>
    <x v="94"/>
    <x v="0"/>
    <m/>
  </r>
  <r>
    <x v="9"/>
    <x v="0"/>
    <x v="5"/>
    <x v="0"/>
    <x v="0"/>
    <x v="1"/>
    <x v="8"/>
    <x v="94"/>
    <x v="0"/>
    <m/>
  </r>
  <r>
    <x v="9"/>
    <x v="0"/>
    <x v="5"/>
    <x v="0"/>
    <x v="0"/>
    <x v="1"/>
    <x v="8"/>
    <x v="94"/>
    <x v="0"/>
    <m/>
  </r>
  <r>
    <x v="9"/>
    <x v="0"/>
    <x v="5"/>
    <x v="0"/>
    <x v="0"/>
    <x v="1"/>
    <x v="8"/>
    <x v="95"/>
    <x v="0"/>
    <m/>
  </r>
  <r>
    <x v="9"/>
    <x v="0"/>
    <x v="5"/>
    <x v="0"/>
    <x v="0"/>
    <x v="1"/>
    <x v="8"/>
    <x v="77"/>
    <x v="0"/>
    <m/>
  </r>
  <r>
    <x v="9"/>
    <x v="0"/>
    <x v="5"/>
    <x v="0"/>
    <x v="0"/>
    <x v="1"/>
    <x v="8"/>
    <x v="4"/>
    <x v="80"/>
    <n v="8200"/>
  </r>
  <r>
    <x v="9"/>
    <x v="0"/>
    <x v="5"/>
    <x v="0"/>
    <x v="0"/>
    <x v="1"/>
    <x v="8"/>
    <x v="4"/>
    <x v="170"/>
    <n v="15200"/>
  </r>
  <r>
    <x v="9"/>
    <x v="0"/>
    <x v="5"/>
    <x v="0"/>
    <x v="0"/>
    <x v="1"/>
    <x v="8"/>
    <x v="4"/>
    <x v="101"/>
    <n v="74220"/>
  </r>
  <r>
    <x v="9"/>
    <x v="0"/>
    <x v="5"/>
    <x v="0"/>
    <x v="0"/>
    <x v="1"/>
    <x v="8"/>
    <x v="4"/>
    <x v="59"/>
    <n v="4389"/>
  </r>
  <r>
    <x v="9"/>
    <x v="0"/>
    <x v="5"/>
    <x v="0"/>
    <x v="0"/>
    <x v="1"/>
    <x v="8"/>
    <x v="4"/>
    <x v="53"/>
    <n v="45000"/>
  </r>
  <r>
    <x v="9"/>
    <x v="0"/>
    <x v="5"/>
    <x v="0"/>
    <x v="0"/>
    <x v="1"/>
    <x v="8"/>
    <x v="4"/>
    <x v="136"/>
    <n v="450900"/>
  </r>
  <r>
    <x v="9"/>
    <x v="0"/>
    <x v="5"/>
    <x v="0"/>
    <x v="0"/>
    <x v="1"/>
    <x v="8"/>
    <x v="4"/>
    <x v="153"/>
    <n v="122330"/>
  </r>
  <r>
    <x v="9"/>
    <x v="0"/>
    <x v="5"/>
    <x v="0"/>
    <x v="0"/>
    <x v="1"/>
    <x v="8"/>
    <x v="4"/>
    <x v="171"/>
    <n v="14000"/>
  </r>
  <r>
    <x v="9"/>
    <x v="0"/>
    <x v="5"/>
    <x v="0"/>
    <x v="0"/>
    <x v="1"/>
    <x v="8"/>
    <x v="4"/>
    <x v="172"/>
    <n v="13000"/>
  </r>
  <r>
    <x v="9"/>
    <x v="0"/>
    <x v="5"/>
    <x v="0"/>
    <x v="0"/>
    <x v="1"/>
    <x v="8"/>
    <x v="4"/>
    <x v="173"/>
    <n v="27000"/>
  </r>
  <r>
    <x v="9"/>
    <x v="0"/>
    <x v="5"/>
    <x v="0"/>
    <x v="0"/>
    <x v="1"/>
    <x v="8"/>
    <x v="4"/>
    <x v="174"/>
    <n v="28000"/>
  </r>
  <r>
    <x v="9"/>
    <x v="0"/>
    <x v="5"/>
    <x v="0"/>
    <x v="0"/>
    <x v="1"/>
    <x v="8"/>
    <x v="4"/>
    <x v="166"/>
    <n v="495"/>
  </r>
  <r>
    <x v="9"/>
    <x v="0"/>
    <x v="5"/>
    <x v="0"/>
    <x v="0"/>
    <x v="1"/>
    <x v="8"/>
    <x v="4"/>
    <x v="0"/>
    <m/>
  </r>
  <r>
    <x v="9"/>
    <x v="0"/>
    <x v="5"/>
    <x v="0"/>
    <x v="0"/>
    <x v="1"/>
    <x v="8"/>
    <x v="4"/>
    <x v="0"/>
    <m/>
  </r>
  <r>
    <x v="9"/>
    <x v="0"/>
    <x v="5"/>
    <x v="0"/>
    <x v="0"/>
    <x v="1"/>
    <x v="8"/>
    <x v="4"/>
    <x v="0"/>
    <m/>
  </r>
  <r>
    <x v="9"/>
    <x v="0"/>
    <x v="5"/>
    <x v="0"/>
    <x v="0"/>
    <x v="6"/>
    <x v="23"/>
    <x v="112"/>
    <x v="0"/>
    <m/>
  </r>
  <r>
    <x v="9"/>
    <x v="0"/>
    <x v="5"/>
    <x v="0"/>
    <x v="2"/>
    <x v="3"/>
    <x v="3"/>
    <x v="96"/>
    <x v="0"/>
    <m/>
  </r>
  <r>
    <x v="9"/>
    <x v="0"/>
    <x v="5"/>
    <x v="0"/>
    <x v="2"/>
    <x v="3"/>
    <x v="3"/>
    <x v="137"/>
    <x v="0"/>
    <m/>
  </r>
  <r>
    <x v="9"/>
    <x v="0"/>
    <x v="5"/>
    <x v="0"/>
    <x v="2"/>
    <x v="3"/>
    <x v="3"/>
    <x v="97"/>
    <x v="34"/>
    <n v="491232"/>
  </r>
  <r>
    <x v="9"/>
    <x v="0"/>
    <x v="5"/>
    <x v="0"/>
    <x v="2"/>
    <x v="3"/>
    <x v="3"/>
    <x v="97"/>
    <x v="36"/>
    <n v="2462733"/>
  </r>
  <r>
    <x v="9"/>
    <x v="0"/>
    <x v="5"/>
    <x v="0"/>
    <x v="2"/>
    <x v="3"/>
    <x v="3"/>
    <x v="97"/>
    <x v="0"/>
    <m/>
  </r>
  <r>
    <x v="9"/>
    <x v="0"/>
    <x v="5"/>
    <x v="0"/>
    <x v="2"/>
    <x v="3"/>
    <x v="3"/>
    <x v="97"/>
    <x v="0"/>
    <m/>
  </r>
  <r>
    <x v="9"/>
    <x v="0"/>
    <x v="5"/>
    <x v="0"/>
    <x v="2"/>
    <x v="3"/>
    <x v="3"/>
    <x v="97"/>
    <x v="0"/>
    <m/>
  </r>
  <r>
    <x v="9"/>
    <x v="0"/>
    <x v="5"/>
    <x v="0"/>
    <x v="2"/>
    <x v="3"/>
    <x v="3"/>
    <x v="97"/>
    <x v="0"/>
    <m/>
  </r>
  <r>
    <x v="9"/>
    <x v="0"/>
    <x v="5"/>
    <x v="0"/>
    <x v="2"/>
    <x v="3"/>
    <x v="3"/>
    <x v="97"/>
    <x v="0"/>
    <m/>
  </r>
  <r>
    <x v="9"/>
    <x v="0"/>
    <x v="5"/>
    <x v="0"/>
    <x v="2"/>
    <x v="3"/>
    <x v="3"/>
    <x v="98"/>
    <x v="0"/>
    <m/>
  </r>
  <r>
    <x v="9"/>
    <x v="0"/>
    <x v="5"/>
    <x v="0"/>
    <x v="2"/>
    <x v="3"/>
    <x v="3"/>
    <x v="99"/>
    <x v="37"/>
    <n v="15900987"/>
  </r>
  <r>
    <x v="9"/>
    <x v="0"/>
    <x v="5"/>
    <x v="0"/>
    <x v="2"/>
    <x v="3"/>
    <x v="3"/>
    <x v="99"/>
    <x v="39"/>
    <n v="2952949"/>
  </r>
  <r>
    <x v="9"/>
    <x v="0"/>
    <x v="5"/>
    <x v="0"/>
    <x v="2"/>
    <x v="3"/>
    <x v="3"/>
    <x v="99"/>
    <x v="0"/>
    <m/>
  </r>
  <r>
    <x v="9"/>
    <x v="0"/>
    <x v="5"/>
    <x v="0"/>
    <x v="2"/>
    <x v="3"/>
    <x v="3"/>
    <x v="99"/>
    <x v="0"/>
    <m/>
  </r>
  <r>
    <x v="9"/>
    <x v="0"/>
    <x v="5"/>
    <x v="0"/>
    <x v="2"/>
    <x v="3"/>
    <x v="3"/>
    <x v="99"/>
    <x v="0"/>
    <m/>
  </r>
  <r>
    <x v="9"/>
    <x v="0"/>
    <x v="5"/>
    <x v="0"/>
    <x v="2"/>
    <x v="3"/>
    <x v="3"/>
    <x v="99"/>
    <x v="0"/>
    <m/>
  </r>
  <r>
    <x v="9"/>
    <x v="0"/>
    <x v="5"/>
    <x v="0"/>
    <x v="2"/>
    <x v="3"/>
    <x v="3"/>
    <x v="99"/>
    <x v="0"/>
    <m/>
  </r>
  <r>
    <x v="9"/>
    <x v="0"/>
    <x v="5"/>
    <x v="0"/>
    <x v="2"/>
    <x v="3"/>
    <x v="26"/>
    <x v="137"/>
    <x v="0"/>
    <m/>
  </r>
  <r>
    <x v="9"/>
    <x v="0"/>
    <x v="5"/>
    <x v="0"/>
    <x v="2"/>
    <x v="3"/>
    <x v="20"/>
    <x v="49"/>
    <x v="124"/>
    <n v="1291401"/>
  </r>
  <r>
    <x v="9"/>
    <x v="0"/>
    <x v="5"/>
    <x v="0"/>
    <x v="2"/>
    <x v="3"/>
    <x v="20"/>
    <x v="49"/>
    <x v="157"/>
    <n v="227020.2"/>
  </r>
  <r>
    <x v="9"/>
    <x v="0"/>
    <x v="5"/>
    <x v="0"/>
    <x v="2"/>
    <x v="3"/>
    <x v="20"/>
    <x v="49"/>
    <x v="42"/>
    <n v="384000"/>
  </r>
  <r>
    <x v="9"/>
    <x v="0"/>
    <x v="5"/>
    <x v="0"/>
    <x v="2"/>
    <x v="3"/>
    <x v="20"/>
    <x v="49"/>
    <x v="41"/>
    <n v="1776790"/>
  </r>
  <r>
    <x v="9"/>
    <x v="0"/>
    <x v="5"/>
    <x v="0"/>
    <x v="2"/>
    <x v="3"/>
    <x v="20"/>
    <x v="49"/>
    <x v="166"/>
    <n v="150000"/>
  </r>
  <r>
    <x v="9"/>
    <x v="0"/>
    <x v="5"/>
    <x v="0"/>
    <x v="2"/>
    <x v="3"/>
    <x v="20"/>
    <x v="49"/>
    <x v="0"/>
    <m/>
  </r>
  <r>
    <x v="9"/>
    <x v="0"/>
    <x v="5"/>
    <x v="0"/>
    <x v="2"/>
    <x v="3"/>
    <x v="20"/>
    <x v="151"/>
    <x v="0"/>
    <m/>
  </r>
  <r>
    <x v="9"/>
    <x v="0"/>
    <x v="5"/>
    <x v="0"/>
    <x v="2"/>
    <x v="3"/>
    <x v="20"/>
    <x v="111"/>
    <x v="42"/>
    <n v="496800"/>
  </r>
  <r>
    <x v="9"/>
    <x v="0"/>
    <x v="5"/>
    <x v="0"/>
    <x v="2"/>
    <x v="3"/>
    <x v="20"/>
    <x v="111"/>
    <x v="124"/>
    <n v="593100"/>
  </r>
  <r>
    <x v="9"/>
    <x v="0"/>
    <x v="5"/>
    <x v="0"/>
    <x v="2"/>
    <x v="3"/>
    <x v="20"/>
    <x v="111"/>
    <x v="0"/>
    <m/>
  </r>
  <r>
    <x v="9"/>
    <x v="0"/>
    <x v="5"/>
    <x v="0"/>
    <x v="2"/>
    <x v="3"/>
    <x v="20"/>
    <x v="111"/>
    <x v="0"/>
    <m/>
  </r>
  <r>
    <x v="9"/>
    <x v="0"/>
    <x v="5"/>
    <x v="0"/>
    <x v="2"/>
    <x v="3"/>
    <x v="20"/>
    <x v="111"/>
    <x v="0"/>
    <m/>
  </r>
  <r>
    <x v="9"/>
    <x v="0"/>
    <x v="5"/>
    <x v="0"/>
    <x v="2"/>
    <x v="3"/>
    <x v="21"/>
    <x v="50"/>
    <x v="0"/>
    <m/>
  </r>
  <r>
    <x v="9"/>
    <x v="0"/>
    <x v="5"/>
    <x v="0"/>
    <x v="2"/>
    <x v="3"/>
    <x v="21"/>
    <x v="132"/>
    <x v="0"/>
    <m/>
  </r>
  <r>
    <x v="10"/>
    <x v="0"/>
    <x v="5"/>
    <x v="0"/>
    <x v="1"/>
    <x v="2"/>
    <x v="24"/>
    <x v="63"/>
    <x v="1"/>
    <n v="76180713.120000005"/>
  </r>
  <r>
    <x v="10"/>
    <x v="0"/>
    <x v="5"/>
    <x v="0"/>
    <x v="1"/>
    <x v="5"/>
    <x v="11"/>
    <x v="64"/>
    <x v="0"/>
    <m/>
  </r>
  <r>
    <x v="10"/>
    <x v="0"/>
    <x v="5"/>
    <x v="0"/>
    <x v="1"/>
    <x v="5"/>
    <x v="14"/>
    <x v="66"/>
    <x v="0"/>
    <m/>
  </r>
  <r>
    <x v="10"/>
    <x v="0"/>
    <x v="5"/>
    <x v="0"/>
    <x v="1"/>
    <x v="5"/>
    <x v="15"/>
    <x v="69"/>
    <x v="0"/>
    <m/>
  </r>
  <r>
    <x v="10"/>
    <x v="0"/>
    <x v="5"/>
    <x v="0"/>
    <x v="1"/>
    <x v="2"/>
    <x v="25"/>
    <x v="74"/>
    <x v="0"/>
    <n v="-2279410.41"/>
  </r>
  <r>
    <x v="10"/>
    <x v="0"/>
    <x v="5"/>
    <x v="0"/>
    <x v="1"/>
    <x v="2"/>
    <x v="25"/>
    <x v="118"/>
    <x v="0"/>
    <m/>
  </r>
  <r>
    <x v="10"/>
    <x v="0"/>
    <x v="5"/>
    <x v="0"/>
    <x v="1"/>
    <x v="2"/>
    <x v="0"/>
    <x v="103"/>
    <x v="0"/>
    <m/>
  </r>
  <r>
    <x v="10"/>
    <x v="0"/>
    <x v="5"/>
    <x v="0"/>
    <x v="1"/>
    <x v="2"/>
    <x v="0"/>
    <x v="104"/>
    <x v="0"/>
    <n v="226890.72"/>
  </r>
  <r>
    <x v="10"/>
    <x v="0"/>
    <x v="5"/>
    <x v="0"/>
    <x v="1"/>
    <x v="2"/>
    <x v="0"/>
    <x v="145"/>
    <x v="0"/>
    <n v="-733576.61"/>
  </r>
  <r>
    <x v="10"/>
    <x v="0"/>
    <x v="5"/>
    <x v="0"/>
    <x v="0"/>
    <x v="0"/>
    <x v="4"/>
    <x v="6"/>
    <x v="2"/>
    <n v="6120000"/>
  </r>
  <r>
    <x v="10"/>
    <x v="0"/>
    <x v="5"/>
    <x v="0"/>
    <x v="0"/>
    <x v="0"/>
    <x v="4"/>
    <x v="6"/>
    <x v="157"/>
    <n v="1800000"/>
  </r>
  <r>
    <x v="10"/>
    <x v="0"/>
    <x v="5"/>
    <x v="0"/>
    <x v="0"/>
    <x v="0"/>
    <x v="4"/>
    <x v="6"/>
    <x v="158"/>
    <n v="580000"/>
  </r>
  <r>
    <x v="10"/>
    <x v="0"/>
    <x v="5"/>
    <x v="0"/>
    <x v="0"/>
    <x v="0"/>
    <x v="4"/>
    <x v="7"/>
    <x v="157"/>
    <n v="140606"/>
  </r>
  <r>
    <x v="10"/>
    <x v="0"/>
    <x v="5"/>
    <x v="0"/>
    <x v="0"/>
    <x v="0"/>
    <x v="4"/>
    <x v="7"/>
    <x v="158"/>
    <n v="70303"/>
  </r>
  <r>
    <x v="10"/>
    <x v="0"/>
    <x v="5"/>
    <x v="0"/>
    <x v="0"/>
    <x v="0"/>
    <x v="4"/>
    <x v="7"/>
    <x v="0"/>
    <m/>
  </r>
  <r>
    <x v="10"/>
    <x v="0"/>
    <x v="5"/>
    <x v="0"/>
    <x v="0"/>
    <x v="0"/>
    <x v="4"/>
    <x v="8"/>
    <x v="2"/>
    <n v="510000"/>
  </r>
  <r>
    <x v="10"/>
    <x v="0"/>
    <x v="5"/>
    <x v="0"/>
    <x v="0"/>
    <x v="0"/>
    <x v="4"/>
    <x v="8"/>
    <x v="157"/>
    <n v="161717"/>
  </r>
  <r>
    <x v="10"/>
    <x v="0"/>
    <x v="5"/>
    <x v="0"/>
    <x v="0"/>
    <x v="0"/>
    <x v="4"/>
    <x v="8"/>
    <x v="158"/>
    <n v="54192"/>
  </r>
  <r>
    <x v="10"/>
    <x v="0"/>
    <x v="5"/>
    <x v="0"/>
    <x v="0"/>
    <x v="0"/>
    <x v="4"/>
    <x v="9"/>
    <x v="2"/>
    <n v="61200"/>
  </r>
  <r>
    <x v="10"/>
    <x v="0"/>
    <x v="5"/>
    <x v="0"/>
    <x v="0"/>
    <x v="0"/>
    <x v="4"/>
    <x v="9"/>
    <x v="158"/>
    <n v="6503"/>
  </r>
  <r>
    <x v="10"/>
    <x v="0"/>
    <x v="5"/>
    <x v="0"/>
    <x v="0"/>
    <x v="0"/>
    <x v="4"/>
    <x v="9"/>
    <x v="157"/>
    <n v="19406"/>
  </r>
  <r>
    <x v="10"/>
    <x v="0"/>
    <x v="5"/>
    <x v="0"/>
    <x v="0"/>
    <x v="0"/>
    <x v="4"/>
    <x v="10"/>
    <x v="2"/>
    <n v="510000"/>
  </r>
  <r>
    <x v="10"/>
    <x v="0"/>
    <x v="5"/>
    <x v="0"/>
    <x v="0"/>
    <x v="0"/>
    <x v="4"/>
    <x v="10"/>
    <x v="157"/>
    <n v="167576"/>
  </r>
  <r>
    <x v="10"/>
    <x v="0"/>
    <x v="5"/>
    <x v="0"/>
    <x v="0"/>
    <x v="0"/>
    <x v="4"/>
    <x v="10"/>
    <x v="158"/>
    <n v="60441"/>
  </r>
  <r>
    <x v="10"/>
    <x v="0"/>
    <x v="5"/>
    <x v="0"/>
    <x v="0"/>
    <x v="0"/>
    <x v="4"/>
    <x v="11"/>
    <x v="2"/>
    <n v="255000"/>
  </r>
  <r>
    <x v="10"/>
    <x v="0"/>
    <x v="5"/>
    <x v="0"/>
    <x v="0"/>
    <x v="0"/>
    <x v="4"/>
    <x v="11"/>
    <x v="158"/>
    <n v="24167"/>
  </r>
  <r>
    <x v="10"/>
    <x v="0"/>
    <x v="5"/>
    <x v="0"/>
    <x v="0"/>
    <x v="0"/>
    <x v="4"/>
    <x v="11"/>
    <x v="157"/>
    <n v="75000"/>
  </r>
  <r>
    <x v="10"/>
    <x v="0"/>
    <x v="5"/>
    <x v="0"/>
    <x v="0"/>
    <x v="0"/>
    <x v="4"/>
    <x v="12"/>
    <x v="2"/>
    <n v="4080000"/>
  </r>
  <r>
    <x v="10"/>
    <x v="0"/>
    <x v="5"/>
    <x v="0"/>
    <x v="0"/>
    <x v="0"/>
    <x v="4"/>
    <x v="134"/>
    <x v="0"/>
    <m/>
  </r>
  <r>
    <x v="10"/>
    <x v="0"/>
    <x v="5"/>
    <x v="0"/>
    <x v="0"/>
    <x v="0"/>
    <x v="4"/>
    <x v="142"/>
    <x v="0"/>
    <m/>
  </r>
  <r>
    <x v="10"/>
    <x v="0"/>
    <x v="5"/>
    <x v="0"/>
    <x v="0"/>
    <x v="0"/>
    <x v="4"/>
    <x v="56"/>
    <x v="0"/>
    <m/>
  </r>
  <r>
    <x v="10"/>
    <x v="0"/>
    <x v="5"/>
    <x v="0"/>
    <x v="0"/>
    <x v="0"/>
    <x v="4"/>
    <x v="13"/>
    <x v="5"/>
    <n v="44370"/>
  </r>
  <r>
    <x v="10"/>
    <x v="0"/>
    <x v="5"/>
    <x v="0"/>
    <x v="0"/>
    <x v="0"/>
    <x v="4"/>
    <x v="146"/>
    <x v="0"/>
    <m/>
  </r>
  <r>
    <x v="10"/>
    <x v="0"/>
    <x v="5"/>
    <x v="0"/>
    <x v="0"/>
    <x v="0"/>
    <x v="4"/>
    <x v="14"/>
    <x v="6"/>
    <n v="950400"/>
  </r>
  <r>
    <x v="10"/>
    <x v="0"/>
    <x v="5"/>
    <x v="0"/>
    <x v="0"/>
    <x v="0"/>
    <x v="4"/>
    <x v="14"/>
    <x v="160"/>
    <n v="162400"/>
  </r>
  <r>
    <x v="10"/>
    <x v="0"/>
    <x v="5"/>
    <x v="0"/>
    <x v="0"/>
    <x v="0"/>
    <x v="4"/>
    <x v="15"/>
    <x v="8"/>
    <n v="340000"/>
  </r>
  <r>
    <x v="10"/>
    <x v="0"/>
    <x v="5"/>
    <x v="0"/>
    <x v="0"/>
    <x v="0"/>
    <x v="4"/>
    <x v="147"/>
    <x v="0"/>
    <m/>
  </r>
  <r>
    <x v="10"/>
    <x v="0"/>
    <x v="5"/>
    <x v="0"/>
    <x v="0"/>
    <x v="0"/>
    <x v="4"/>
    <x v="113"/>
    <x v="175"/>
    <n v="1320000"/>
  </r>
  <r>
    <x v="10"/>
    <x v="0"/>
    <x v="5"/>
    <x v="0"/>
    <x v="0"/>
    <x v="0"/>
    <x v="9"/>
    <x v="114"/>
    <x v="9"/>
    <n v="1200000"/>
  </r>
  <r>
    <x v="10"/>
    <x v="0"/>
    <x v="5"/>
    <x v="0"/>
    <x v="0"/>
    <x v="0"/>
    <x v="9"/>
    <x v="30"/>
    <x v="0"/>
    <m/>
  </r>
  <r>
    <x v="10"/>
    <x v="0"/>
    <x v="5"/>
    <x v="0"/>
    <x v="0"/>
    <x v="0"/>
    <x v="9"/>
    <x v="110"/>
    <x v="0"/>
    <m/>
  </r>
  <r>
    <x v="10"/>
    <x v="0"/>
    <x v="5"/>
    <x v="0"/>
    <x v="0"/>
    <x v="0"/>
    <x v="5"/>
    <x v="70"/>
    <x v="0"/>
    <m/>
  </r>
  <r>
    <x v="10"/>
    <x v="0"/>
    <x v="5"/>
    <x v="0"/>
    <x v="0"/>
    <x v="0"/>
    <x v="5"/>
    <x v="70"/>
    <x v="0"/>
    <m/>
  </r>
  <r>
    <x v="10"/>
    <x v="0"/>
    <x v="5"/>
    <x v="0"/>
    <x v="0"/>
    <x v="0"/>
    <x v="5"/>
    <x v="102"/>
    <x v="0"/>
    <m/>
  </r>
  <r>
    <x v="10"/>
    <x v="0"/>
    <x v="5"/>
    <x v="0"/>
    <x v="0"/>
    <x v="0"/>
    <x v="5"/>
    <x v="71"/>
    <x v="88"/>
    <n v="672"/>
  </r>
  <r>
    <x v="10"/>
    <x v="0"/>
    <x v="5"/>
    <x v="0"/>
    <x v="0"/>
    <x v="0"/>
    <x v="5"/>
    <x v="71"/>
    <x v="45"/>
    <n v="40300"/>
  </r>
  <r>
    <x v="10"/>
    <x v="0"/>
    <x v="5"/>
    <x v="0"/>
    <x v="0"/>
    <x v="0"/>
    <x v="5"/>
    <x v="78"/>
    <x v="0"/>
    <m/>
  </r>
  <r>
    <x v="10"/>
    <x v="0"/>
    <x v="5"/>
    <x v="0"/>
    <x v="0"/>
    <x v="0"/>
    <x v="6"/>
    <x v="17"/>
    <x v="12"/>
    <n v="800000"/>
  </r>
  <r>
    <x v="10"/>
    <x v="0"/>
    <x v="5"/>
    <x v="0"/>
    <x v="0"/>
    <x v="0"/>
    <x v="6"/>
    <x v="17"/>
    <x v="0"/>
    <m/>
  </r>
  <r>
    <x v="10"/>
    <x v="0"/>
    <x v="5"/>
    <x v="0"/>
    <x v="0"/>
    <x v="0"/>
    <x v="6"/>
    <x v="143"/>
    <x v="0"/>
    <m/>
  </r>
  <r>
    <x v="10"/>
    <x v="0"/>
    <x v="5"/>
    <x v="0"/>
    <x v="0"/>
    <x v="0"/>
    <x v="0"/>
    <x v="79"/>
    <x v="0"/>
    <m/>
  </r>
  <r>
    <x v="10"/>
    <x v="0"/>
    <x v="5"/>
    <x v="0"/>
    <x v="0"/>
    <x v="0"/>
    <x v="0"/>
    <x v="80"/>
    <x v="14"/>
    <n v="422148"/>
  </r>
  <r>
    <x v="10"/>
    <x v="0"/>
    <x v="5"/>
    <x v="0"/>
    <x v="0"/>
    <x v="0"/>
    <x v="0"/>
    <x v="80"/>
    <x v="16"/>
    <n v="425934"/>
  </r>
  <r>
    <x v="10"/>
    <x v="0"/>
    <x v="5"/>
    <x v="0"/>
    <x v="0"/>
    <x v="0"/>
    <x v="0"/>
    <x v="80"/>
    <x v="176"/>
    <n v="975293.84"/>
  </r>
  <r>
    <x v="10"/>
    <x v="0"/>
    <x v="5"/>
    <x v="0"/>
    <x v="0"/>
    <x v="0"/>
    <x v="0"/>
    <x v="80"/>
    <x v="162"/>
    <n v="1450000"/>
  </r>
  <r>
    <x v="10"/>
    <x v="0"/>
    <x v="5"/>
    <x v="0"/>
    <x v="0"/>
    <x v="0"/>
    <x v="0"/>
    <x v="80"/>
    <x v="0"/>
    <m/>
  </r>
  <r>
    <x v="10"/>
    <x v="0"/>
    <x v="5"/>
    <x v="0"/>
    <x v="0"/>
    <x v="0"/>
    <x v="0"/>
    <x v="80"/>
    <x v="0"/>
    <m/>
  </r>
  <r>
    <x v="10"/>
    <x v="0"/>
    <x v="5"/>
    <x v="0"/>
    <x v="0"/>
    <x v="0"/>
    <x v="0"/>
    <x v="80"/>
    <x v="0"/>
    <m/>
  </r>
  <r>
    <x v="10"/>
    <x v="0"/>
    <x v="5"/>
    <x v="0"/>
    <x v="0"/>
    <x v="0"/>
    <x v="0"/>
    <x v="80"/>
    <x v="0"/>
    <m/>
  </r>
  <r>
    <x v="10"/>
    <x v="0"/>
    <x v="5"/>
    <x v="0"/>
    <x v="0"/>
    <x v="0"/>
    <x v="0"/>
    <x v="80"/>
    <x v="0"/>
    <m/>
  </r>
  <r>
    <x v="10"/>
    <x v="0"/>
    <x v="5"/>
    <x v="0"/>
    <x v="0"/>
    <x v="0"/>
    <x v="0"/>
    <x v="84"/>
    <x v="0"/>
    <m/>
  </r>
  <r>
    <x v="10"/>
    <x v="0"/>
    <x v="5"/>
    <x v="0"/>
    <x v="0"/>
    <x v="0"/>
    <x v="0"/>
    <x v="107"/>
    <x v="0"/>
    <m/>
  </r>
  <r>
    <x v="10"/>
    <x v="0"/>
    <x v="5"/>
    <x v="0"/>
    <x v="0"/>
    <x v="0"/>
    <x v="0"/>
    <x v="115"/>
    <x v="0"/>
    <m/>
  </r>
  <r>
    <x v="10"/>
    <x v="0"/>
    <x v="5"/>
    <x v="0"/>
    <x v="0"/>
    <x v="0"/>
    <x v="0"/>
    <x v="138"/>
    <x v="88"/>
    <n v="192689"/>
  </r>
  <r>
    <x v="10"/>
    <x v="0"/>
    <x v="5"/>
    <x v="0"/>
    <x v="0"/>
    <x v="0"/>
    <x v="0"/>
    <x v="108"/>
    <x v="0"/>
    <m/>
  </r>
  <r>
    <x v="10"/>
    <x v="0"/>
    <x v="5"/>
    <x v="0"/>
    <x v="0"/>
    <x v="0"/>
    <x v="0"/>
    <x v="109"/>
    <x v="0"/>
    <m/>
  </r>
  <r>
    <x v="10"/>
    <x v="0"/>
    <x v="5"/>
    <x v="0"/>
    <x v="0"/>
    <x v="0"/>
    <x v="0"/>
    <x v="116"/>
    <x v="0"/>
    <m/>
  </r>
  <r>
    <x v="10"/>
    <x v="0"/>
    <x v="5"/>
    <x v="0"/>
    <x v="0"/>
    <x v="0"/>
    <x v="0"/>
    <x v="116"/>
    <x v="0"/>
    <m/>
  </r>
  <r>
    <x v="10"/>
    <x v="0"/>
    <x v="5"/>
    <x v="0"/>
    <x v="0"/>
    <x v="0"/>
    <x v="0"/>
    <x v="79"/>
    <x v="0"/>
    <m/>
  </r>
  <r>
    <x v="10"/>
    <x v="0"/>
    <x v="5"/>
    <x v="0"/>
    <x v="0"/>
    <x v="0"/>
    <x v="12"/>
    <x v="81"/>
    <x v="0"/>
    <m/>
  </r>
  <r>
    <x v="10"/>
    <x v="0"/>
    <x v="5"/>
    <x v="0"/>
    <x v="0"/>
    <x v="0"/>
    <x v="12"/>
    <x v="82"/>
    <x v="0"/>
    <m/>
  </r>
  <r>
    <x v="10"/>
    <x v="0"/>
    <x v="5"/>
    <x v="0"/>
    <x v="0"/>
    <x v="0"/>
    <x v="12"/>
    <x v="83"/>
    <x v="0"/>
    <m/>
  </r>
  <r>
    <x v="10"/>
    <x v="0"/>
    <x v="5"/>
    <x v="0"/>
    <x v="0"/>
    <x v="0"/>
    <x v="12"/>
    <x v="84"/>
    <x v="0"/>
    <m/>
  </r>
  <r>
    <x v="10"/>
    <x v="0"/>
    <x v="5"/>
    <x v="0"/>
    <x v="0"/>
    <x v="0"/>
    <x v="19"/>
    <x v="100"/>
    <x v="177"/>
    <n v="105100"/>
  </r>
  <r>
    <x v="10"/>
    <x v="0"/>
    <x v="5"/>
    <x v="0"/>
    <x v="0"/>
    <x v="0"/>
    <x v="19"/>
    <x v="100"/>
    <x v="178"/>
    <n v="120000"/>
  </r>
  <r>
    <x v="10"/>
    <x v="0"/>
    <x v="5"/>
    <x v="0"/>
    <x v="0"/>
    <x v="0"/>
    <x v="19"/>
    <x v="139"/>
    <x v="0"/>
    <m/>
  </r>
  <r>
    <x v="10"/>
    <x v="0"/>
    <x v="5"/>
    <x v="0"/>
    <x v="0"/>
    <x v="0"/>
    <x v="28"/>
    <x v="150"/>
    <x v="0"/>
    <m/>
  </r>
  <r>
    <x v="10"/>
    <x v="0"/>
    <x v="5"/>
    <x v="0"/>
    <x v="0"/>
    <x v="0"/>
    <x v="27"/>
    <x v="140"/>
    <x v="0"/>
    <m/>
  </r>
  <r>
    <x v="10"/>
    <x v="0"/>
    <x v="5"/>
    <x v="0"/>
    <x v="0"/>
    <x v="0"/>
    <x v="27"/>
    <x v="148"/>
    <x v="0"/>
    <m/>
  </r>
  <r>
    <x v="10"/>
    <x v="0"/>
    <x v="5"/>
    <x v="0"/>
    <x v="0"/>
    <x v="0"/>
    <x v="27"/>
    <x v="139"/>
    <x v="0"/>
    <m/>
  </r>
  <r>
    <x v="10"/>
    <x v="0"/>
    <x v="5"/>
    <x v="0"/>
    <x v="0"/>
    <x v="0"/>
    <x v="27"/>
    <x v="149"/>
    <x v="0"/>
    <m/>
  </r>
  <r>
    <x v="10"/>
    <x v="0"/>
    <x v="5"/>
    <x v="0"/>
    <x v="0"/>
    <x v="0"/>
    <x v="22"/>
    <x v="105"/>
    <x v="0"/>
    <m/>
  </r>
  <r>
    <x v="10"/>
    <x v="0"/>
    <x v="5"/>
    <x v="0"/>
    <x v="0"/>
    <x v="0"/>
    <x v="16"/>
    <x v="86"/>
    <x v="45"/>
    <n v="432600"/>
  </r>
  <r>
    <x v="10"/>
    <x v="0"/>
    <x v="5"/>
    <x v="0"/>
    <x v="0"/>
    <x v="0"/>
    <x v="16"/>
    <x v="117"/>
    <x v="134"/>
    <n v="444000"/>
  </r>
  <r>
    <x v="10"/>
    <x v="0"/>
    <x v="5"/>
    <x v="0"/>
    <x v="0"/>
    <x v="0"/>
    <x v="16"/>
    <x v="117"/>
    <x v="0"/>
    <m/>
  </r>
  <r>
    <x v="10"/>
    <x v="0"/>
    <x v="5"/>
    <x v="0"/>
    <x v="0"/>
    <x v="0"/>
    <x v="22"/>
    <x v="105"/>
    <x v="0"/>
    <m/>
  </r>
  <r>
    <x v="10"/>
    <x v="0"/>
    <x v="5"/>
    <x v="0"/>
    <x v="0"/>
    <x v="0"/>
    <x v="2"/>
    <x v="87"/>
    <x v="165"/>
    <n v="292708"/>
  </r>
  <r>
    <x v="10"/>
    <x v="0"/>
    <x v="5"/>
    <x v="0"/>
    <x v="0"/>
    <x v="0"/>
    <x v="2"/>
    <x v="87"/>
    <x v="0"/>
    <m/>
  </r>
  <r>
    <x v="10"/>
    <x v="0"/>
    <x v="5"/>
    <x v="0"/>
    <x v="0"/>
    <x v="0"/>
    <x v="2"/>
    <x v="87"/>
    <x v="0"/>
    <m/>
  </r>
  <r>
    <x v="10"/>
    <x v="0"/>
    <x v="5"/>
    <x v="0"/>
    <x v="0"/>
    <x v="0"/>
    <x v="2"/>
    <x v="87"/>
    <x v="0"/>
    <m/>
  </r>
  <r>
    <x v="10"/>
    <x v="0"/>
    <x v="5"/>
    <x v="0"/>
    <x v="0"/>
    <x v="0"/>
    <x v="2"/>
    <x v="88"/>
    <x v="0"/>
    <m/>
  </r>
  <r>
    <x v="10"/>
    <x v="0"/>
    <x v="5"/>
    <x v="0"/>
    <x v="0"/>
    <x v="0"/>
    <x v="2"/>
    <x v="88"/>
    <x v="0"/>
    <m/>
  </r>
  <r>
    <x v="10"/>
    <x v="0"/>
    <x v="5"/>
    <x v="0"/>
    <x v="0"/>
    <x v="0"/>
    <x v="2"/>
    <x v="89"/>
    <x v="0"/>
    <m/>
  </r>
  <r>
    <x v="10"/>
    <x v="0"/>
    <x v="5"/>
    <x v="0"/>
    <x v="0"/>
    <x v="0"/>
    <x v="2"/>
    <x v="89"/>
    <x v="0"/>
    <m/>
  </r>
  <r>
    <x v="10"/>
    <x v="0"/>
    <x v="5"/>
    <x v="0"/>
    <x v="0"/>
    <x v="0"/>
    <x v="2"/>
    <x v="89"/>
    <x v="0"/>
    <m/>
  </r>
  <r>
    <x v="10"/>
    <x v="0"/>
    <x v="5"/>
    <x v="0"/>
    <x v="0"/>
    <x v="0"/>
    <x v="2"/>
    <x v="90"/>
    <x v="94"/>
    <n v="153365"/>
  </r>
  <r>
    <x v="10"/>
    <x v="0"/>
    <x v="5"/>
    <x v="0"/>
    <x v="0"/>
    <x v="0"/>
    <x v="2"/>
    <x v="90"/>
    <x v="0"/>
    <m/>
  </r>
  <r>
    <x v="10"/>
    <x v="0"/>
    <x v="5"/>
    <x v="0"/>
    <x v="0"/>
    <x v="0"/>
    <x v="2"/>
    <x v="90"/>
    <x v="0"/>
    <m/>
  </r>
  <r>
    <x v="10"/>
    <x v="0"/>
    <x v="5"/>
    <x v="0"/>
    <x v="0"/>
    <x v="0"/>
    <x v="2"/>
    <x v="90"/>
    <x v="0"/>
    <m/>
  </r>
  <r>
    <x v="10"/>
    <x v="0"/>
    <x v="5"/>
    <x v="0"/>
    <x v="0"/>
    <x v="0"/>
    <x v="2"/>
    <x v="90"/>
    <x v="0"/>
    <m/>
  </r>
  <r>
    <x v="10"/>
    <x v="0"/>
    <x v="5"/>
    <x v="0"/>
    <x v="0"/>
    <x v="0"/>
    <x v="2"/>
    <x v="90"/>
    <x v="0"/>
    <m/>
  </r>
  <r>
    <x v="10"/>
    <x v="0"/>
    <x v="5"/>
    <x v="0"/>
    <x v="0"/>
    <x v="0"/>
    <x v="2"/>
    <x v="91"/>
    <x v="179"/>
    <n v="16500"/>
  </r>
  <r>
    <x v="10"/>
    <x v="0"/>
    <x v="5"/>
    <x v="0"/>
    <x v="0"/>
    <x v="0"/>
    <x v="2"/>
    <x v="91"/>
    <x v="180"/>
    <n v="19900"/>
  </r>
  <r>
    <x v="10"/>
    <x v="0"/>
    <x v="5"/>
    <x v="0"/>
    <x v="0"/>
    <x v="0"/>
    <x v="2"/>
    <x v="91"/>
    <x v="0"/>
    <m/>
  </r>
  <r>
    <x v="10"/>
    <x v="0"/>
    <x v="5"/>
    <x v="0"/>
    <x v="0"/>
    <x v="0"/>
    <x v="2"/>
    <x v="91"/>
    <x v="0"/>
    <m/>
  </r>
  <r>
    <x v="10"/>
    <x v="0"/>
    <x v="5"/>
    <x v="0"/>
    <x v="0"/>
    <x v="0"/>
    <x v="2"/>
    <x v="92"/>
    <x v="0"/>
    <m/>
  </r>
  <r>
    <x v="10"/>
    <x v="0"/>
    <x v="5"/>
    <x v="0"/>
    <x v="0"/>
    <x v="0"/>
    <x v="2"/>
    <x v="136"/>
    <x v="60"/>
    <n v="12000"/>
  </r>
  <r>
    <x v="10"/>
    <x v="0"/>
    <x v="5"/>
    <x v="0"/>
    <x v="0"/>
    <x v="0"/>
    <x v="2"/>
    <x v="136"/>
    <x v="157"/>
    <n v="134888.89000000001"/>
  </r>
  <r>
    <x v="10"/>
    <x v="0"/>
    <x v="5"/>
    <x v="0"/>
    <x v="0"/>
    <x v="0"/>
    <x v="2"/>
    <x v="141"/>
    <x v="116"/>
    <n v="9500"/>
  </r>
  <r>
    <x v="10"/>
    <x v="0"/>
    <x v="5"/>
    <x v="0"/>
    <x v="0"/>
    <x v="0"/>
    <x v="2"/>
    <x v="141"/>
    <x v="0"/>
    <m/>
  </r>
  <r>
    <x v="10"/>
    <x v="0"/>
    <x v="5"/>
    <x v="0"/>
    <x v="0"/>
    <x v="0"/>
    <x v="2"/>
    <x v="141"/>
    <x v="0"/>
    <m/>
  </r>
  <r>
    <x v="10"/>
    <x v="0"/>
    <x v="5"/>
    <x v="0"/>
    <x v="0"/>
    <x v="0"/>
    <x v="2"/>
    <x v="93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7"/>
    <x v="4"/>
    <x v="119"/>
    <x v="136"/>
    <n v="2300000"/>
  </r>
  <r>
    <x v="10"/>
    <x v="0"/>
    <x v="5"/>
    <x v="0"/>
    <x v="0"/>
    <x v="7"/>
    <x v="4"/>
    <x v="120"/>
    <x v="0"/>
    <m/>
  </r>
  <r>
    <x v="10"/>
    <x v="0"/>
    <x v="5"/>
    <x v="0"/>
    <x v="0"/>
    <x v="7"/>
    <x v="4"/>
    <x v="121"/>
    <x v="136"/>
    <n v="250000"/>
  </r>
  <r>
    <x v="10"/>
    <x v="0"/>
    <x v="5"/>
    <x v="0"/>
    <x v="0"/>
    <x v="7"/>
    <x v="4"/>
    <x v="122"/>
    <x v="136"/>
    <n v="30000"/>
  </r>
  <r>
    <x v="10"/>
    <x v="0"/>
    <x v="5"/>
    <x v="0"/>
    <x v="0"/>
    <x v="7"/>
    <x v="4"/>
    <x v="123"/>
    <x v="136"/>
    <n v="250000"/>
  </r>
  <r>
    <x v="10"/>
    <x v="0"/>
    <x v="5"/>
    <x v="0"/>
    <x v="0"/>
    <x v="7"/>
    <x v="4"/>
    <x v="124"/>
    <x v="136"/>
    <n v="125000"/>
  </r>
  <r>
    <x v="10"/>
    <x v="0"/>
    <x v="5"/>
    <x v="0"/>
    <x v="0"/>
    <x v="7"/>
    <x v="4"/>
    <x v="135"/>
    <x v="0"/>
    <m/>
  </r>
  <r>
    <x v="10"/>
    <x v="0"/>
    <x v="5"/>
    <x v="0"/>
    <x v="0"/>
    <x v="7"/>
    <x v="4"/>
    <x v="125"/>
    <x v="136"/>
    <n v="1140606"/>
  </r>
  <r>
    <x v="10"/>
    <x v="0"/>
    <x v="5"/>
    <x v="0"/>
    <x v="0"/>
    <x v="7"/>
    <x v="4"/>
    <x v="144"/>
    <x v="136"/>
    <n v="700000"/>
  </r>
  <r>
    <x v="10"/>
    <x v="0"/>
    <x v="5"/>
    <x v="0"/>
    <x v="0"/>
    <x v="7"/>
    <x v="4"/>
    <x v="126"/>
    <x v="0"/>
    <m/>
  </r>
  <r>
    <x v="10"/>
    <x v="0"/>
    <x v="5"/>
    <x v="0"/>
    <x v="0"/>
    <x v="7"/>
    <x v="4"/>
    <x v="127"/>
    <x v="5"/>
    <n v="15660"/>
  </r>
  <r>
    <x v="10"/>
    <x v="0"/>
    <x v="5"/>
    <x v="0"/>
    <x v="0"/>
    <x v="7"/>
    <x v="4"/>
    <x v="128"/>
    <x v="6"/>
    <n v="360000"/>
  </r>
  <r>
    <x v="10"/>
    <x v="0"/>
    <x v="5"/>
    <x v="0"/>
    <x v="0"/>
    <x v="7"/>
    <x v="4"/>
    <x v="129"/>
    <x v="77"/>
    <n v="120000"/>
  </r>
  <r>
    <x v="10"/>
    <x v="0"/>
    <x v="5"/>
    <x v="0"/>
    <x v="0"/>
    <x v="7"/>
    <x v="4"/>
    <x v="130"/>
    <x v="0"/>
    <m/>
  </r>
  <r>
    <x v="10"/>
    <x v="0"/>
    <x v="5"/>
    <x v="0"/>
    <x v="0"/>
    <x v="7"/>
    <x v="2"/>
    <x v="131"/>
    <x v="0"/>
    <m/>
  </r>
  <r>
    <x v="10"/>
    <x v="0"/>
    <x v="5"/>
    <x v="0"/>
    <x v="0"/>
    <x v="1"/>
    <x v="7"/>
    <x v="34"/>
    <x v="29"/>
    <n v="82190"/>
  </r>
  <r>
    <x v="10"/>
    <x v="0"/>
    <x v="5"/>
    <x v="0"/>
    <x v="0"/>
    <x v="1"/>
    <x v="7"/>
    <x v="20"/>
    <x v="29"/>
    <n v="143231"/>
  </r>
  <r>
    <x v="10"/>
    <x v="0"/>
    <x v="5"/>
    <x v="0"/>
    <x v="0"/>
    <x v="1"/>
    <x v="7"/>
    <x v="20"/>
    <x v="169"/>
    <n v="713014"/>
  </r>
  <r>
    <x v="10"/>
    <x v="0"/>
    <x v="5"/>
    <x v="0"/>
    <x v="0"/>
    <x v="1"/>
    <x v="7"/>
    <x v="101"/>
    <x v="6"/>
    <n v="4400"/>
  </r>
  <r>
    <x v="10"/>
    <x v="0"/>
    <x v="5"/>
    <x v="0"/>
    <x v="0"/>
    <x v="1"/>
    <x v="7"/>
    <x v="101"/>
    <x v="77"/>
    <n v="300"/>
  </r>
  <r>
    <x v="10"/>
    <x v="0"/>
    <x v="5"/>
    <x v="0"/>
    <x v="0"/>
    <x v="1"/>
    <x v="7"/>
    <x v="101"/>
    <x v="8"/>
    <n v="1000"/>
  </r>
  <r>
    <x v="10"/>
    <x v="0"/>
    <x v="5"/>
    <x v="0"/>
    <x v="0"/>
    <x v="1"/>
    <x v="7"/>
    <x v="101"/>
    <x v="130"/>
    <n v="300"/>
  </r>
  <r>
    <x v="10"/>
    <x v="0"/>
    <x v="5"/>
    <x v="0"/>
    <x v="0"/>
    <x v="1"/>
    <x v="7"/>
    <x v="101"/>
    <x v="181"/>
    <n v="1000"/>
  </r>
  <r>
    <x v="10"/>
    <x v="0"/>
    <x v="5"/>
    <x v="0"/>
    <x v="0"/>
    <x v="1"/>
    <x v="7"/>
    <x v="101"/>
    <x v="160"/>
    <n v="600"/>
  </r>
  <r>
    <x v="10"/>
    <x v="0"/>
    <x v="5"/>
    <x v="0"/>
    <x v="0"/>
    <x v="1"/>
    <x v="7"/>
    <x v="101"/>
    <x v="5"/>
    <n v="369"/>
  </r>
  <r>
    <x v="10"/>
    <x v="0"/>
    <x v="5"/>
    <x v="0"/>
    <x v="0"/>
    <x v="1"/>
    <x v="7"/>
    <x v="55"/>
    <x v="0"/>
    <m/>
  </r>
  <r>
    <x v="10"/>
    <x v="0"/>
    <x v="5"/>
    <x v="0"/>
    <x v="0"/>
    <x v="1"/>
    <x v="7"/>
    <x v="55"/>
    <x v="0"/>
    <m/>
  </r>
  <r>
    <x v="10"/>
    <x v="0"/>
    <x v="5"/>
    <x v="0"/>
    <x v="0"/>
    <x v="1"/>
    <x v="8"/>
    <x v="22"/>
    <x v="29"/>
    <n v="261053"/>
  </r>
  <r>
    <x v="10"/>
    <x v="0"/>
    <x v="5"/>
    <x v="0"/>
    <x v="0"/>
    <x v="1"/>
    <x v="8"/>
    <x v="94"/>
    <x v="178"/>
    <n v="1200"/>
  </r>
  <r>
    <x v="10"/>
    <x v="0"/>
    <x v="5"/>
    <x v="0"/>
    <x v="0"/>
    <x v="1"/>
    <x v="8"/>
    <x v="94"/>
    <x v="0"/>
    <m/>
  </r>
  <r>
    <x v="10"/>
    <x v="0"/>
    <x v="5"/>
    <x v="0"/>
    <x v="0"/>
    <x v="1"/>
    <x v="8"/>
    <x v="94"/>
    <x v="0"/>
    <m/>
  </r>
  <r>
    <x v="10"/>
    <x v="0"/>
    <x v="5"/>
    <x v="0"/>
    <x v="0"/>
    <x v="1"/>
    <x v="8"/>
    <x v="94"/>
    <x v="0"/>
    <m/>
  </r>
  <r>
    <x v="10"/>
    <x v="0"/>
    <x v="5"/>
    <x v="0"/>
    <x v="0"/>
    <x v="1"/>
    <x v="8"/>
    <x v="95"/>
    <x v="0"/>
    <m/>
  </r>
  <r>
    <x v="10"/>
    <x v="0"/>
    <x v="5"/>
    <x v="0"/>
    <x v="0"/>
    <x v="1"/>
    <x v="8"/>
    <x v="77"/>
    <x v="0"/>
    <m/>
  </r>
  <r>
    <x v="10"/>
    <x v="0"/>
    <x v="5"/>
    <x v="0"/>
    <x v="0"/>
    <x v="1"/>
    <x v="8"/>
    <x v="4"/>
    <x v="42"/>
    <n v="0.2"/>
  </r>
  <r>
    <x v="10"/>
    <x v="0"/>
    <x v="5"/>
    <x v="0"/>
    <x v="0"/>
    <x v="1"/>
    <x v="8"/>
    <x v="4"/>
    <x v="136"/>
    <n v="479200"/>
  </r>
  <r>
    <x v="10"/>
    <x v="0"/>
    <x v="5"/>
    <x v="0"/>
    <x v="0"/>
    <x v="1"/>
    <x v="8"/>
    <x v="4"/>
    <x v="182"/>
    <n v="84400"/>
  </r>
  <r>
    <x v="10"/>
    <x v="0"/>
    <x v="5"/>
    <x v="0"/>
    <x v="0"/>
    <x v="1"/>
    <x v="8"/>
    <x v="4"/>
    <x v="134"/>
    <n v="20000"/>
  </r>
  <r>
    <x v="10"/>
    <x v="0"/>
    <x v="5"/>
    <x v="0"/>
    <x v="0"/>
    <x v="1"/>
    <x v="8"/>
    <x v="4"/>
    <x v="153"/>
    <n v="52800"/>
  </r>
  <r>
    <x v="10"/>
    <x v="0"/>
    <x v="5"/>
    <x v="0"/>
    <x v="0"/>
    <x v="1"/>
    <x v="8"/>
    <x v="4"/>
    <x v="36"/>
    <n v="100372.2"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6"/>
    <x v="23"/>
    <x v="112"/>
    <x v="0"/>
    <m/>
  </r>
  <r>
    <x v="10"/>
    <x v="0"/>
    <x v="5"/>
    <x v="0"/>
    <x v="2"/>
    <x v="3"/>
    <x v="3"/>
    <x v="96"/>
    <x v="0"/>
    <m/>
  </r>
  <r>
    <x v="10"/>
    <x v="0"/>
    <x v="5"/>
    <x v="0"/>
    <x v="2"/>
    <x v="3"/>
    <x v="3"/>
    <x v="137"/>
    <x v="98"/>
    <n v="29240000"/>
  </r>
  <r>
    <x v="10"/>
    <x v="0"/>
    <x v="5"/>
    <x v="0"/>
    <x v="2"/>
    <x v="3"/>
    <x v="3"/>
    <x v="97"/>
    <x v="34"/>
    <n v="401520"/>
  </r>
  <r>
    <x v="10"/>
    <x v="0"/>
    <x v="5"/>
    <x v="0"/>
    <x v="2"/>
    <x v="3"/>
    <x v="3"/>
    <x v="97"/>
    <x v="36"/>
    <n v="1967343"/>
  </r>
  <r>
    <x v="10"/>
    <x v="0"/>
    <x v="5"/>
    <x v="0"/>
    <x v="2"/>
    <x v="3"/>
    <x v="3"/>
    <x v="97"/>
    <x v="0"/>
    <m/>
  </r>
  <r>
    <x v="10"/>
    <x v="0"/>
    <x v="5"/>
    <x v="0"/>
    <x v="2"/>
    <x v="3"/>
    <x v="3"/>
    <x v="97"/>
    <x v="0"/>
    <m/>
  </r>
  <r>
    <x v="10"/>
    <x v="0"/>
    <x v="5"/>
    <x v="0"/>
    <x v="2"/>
    <x v="3"/>
    <x v="3"/>
    <x v="97"/>
    <x v="0"/>
    <m/>
  </r>
  <r>
    <x v="10"/>
    <x v="0"/>
    <x v="5"/>
    <x v="0"/>
    <x v="2"/>
    <x v="3"/>
    <x v="3"/>
    <x v="97"/>
    <x v="0"/>
    <m/>
  </r>
  <r>
    <x v="10"/>
    <x v="0"/>
    <x v="5"/>
    <x v="0"/>
    <x v="2"/>
    <x v="3"/>
    <x v="3"/>
    <x v="97"/>
    <x v="0"/>
    <m/>
  </r>
  <r>
    <x v="10"/>
    <x v="0"/>
    <x v="5"/>
    <x v="0"/>
    <x v="2"/>
    <x v="3"/>
    <x v="3"/>
    <x v="98"/>
    <x v="0"/>
    <m/>
  </r>
  <r>
    <x v="10"/>
    <x v="0"/>
    <x v="5"/>
    <x v="0"/>
    <x v="2"/>
    <x v="3"/>
    <x v="3"/>
    <x v="99"/>
    <x v="37"/>
    <n v="13024599"/>
  </r>
  <r>
    <x v="10"/>
    <x v="0"/>
    <x v="5"/>
    <x v="0"/>
    <x v="2"/>
    <x v="3"/>
    <x v="3"/>
    <x v="99"/>
    <x v="122"/>
    <n v="934739.46"/>
  </r>
  <r>
    <x v="10"/>
    <x v="0"/>
    <x v="5"/>
    <x v="0"/>
    <x v="2"/>
    <x v="3"/>
    <x v="3"/>
    <x v="99"/>
    <x v="39"/>
    <n v="2418779"/>
  </r>
  <r>
    <x v="10"/>
    <x v="0"/>
    <x v="5"/>
    <x v="0"/>
    <x v="2"/>
    <x v="3"/>
    <x v="3"/>
    <x v="99"/>
    <x v="0"/>
    <m/>
  </r>
  <r>
    <x v="10"/>
    <x v="0"/>
    <x v="5"/>
    <x v="0"/>
    <x v="2"/>
    <x v="3"/>
    <x v="3"/>
    <x v="99"/>
    <x v="0"/>
    <m/>
  </r>
  <r>
    <x v="10"/>
    <x v="0"/>
    <x v="5"/>
    <x v="0"/>
    <x v="2"/>
    <x v="3"/>
    <x v="3"/>
    <x v="99"/>
    <x v="0"/>
    <m/>
  </r>
  <r>
    <x v="10"/>
    <x v="0"/>
    <x v="5"/>
    <x v="0"/>
    <x v="2"/>
    <x v="3"/>
    <x v="3"/>
    <x v="99"/>
    <x v="0"/>
    <m/>
  </r>
  <r>
    <x v="10"/>
    <x v="0"/>
    <x v="5"/>
    <x v="0"/>
    <x v="2"/>
    <x v="3"/>
    <x v="26"/>
    <x v="137"/>
    <x v="0"/>
    <m/>
  </r>
  <r>
    <x v="10"/>
    <x v="0"/>
    <x v="5"/>
    <x v="0"/>
    <x v="2"/>
    <x v="3"/>
    <x v="20"/>
    <x v="49"/>
    <x v="68"/>
    <n v="360000"/>
  </r>
  <r>
    <x v="10"/>
    <x v="0"/>
    <x v="5"/>
    <x v="0"/>
    <x v="2"/>
    <x v="3"/>
    <x v="20"/>
    <x v="49"/>
    <x v="124"/>
    <n v="1267503.01"/>
  </r>
  <r>
    <x v="10"/>
    <x v="0"/>
    <x v="5"/>
    <x v="0"/>
    <x v="2"/>
    <x v="3"/>
    <x v="20"/>
    <x v="49"/>
    <x v="41"/>
    <n v="1982960"/>
  </r>
  <r>
    <x v="10"/>
    <x v="0"/>
    <x v="5"/>
    <x v="0"/>
    <x v="2"/>
    <x v="3"/>
    <x v="20"/>
    <x v="49"/>
    <x v="42"/>
    <n v="348000"/>
  </r>
  <r>
    <x v="10"/>
    <x v="0"/>
    <x v="5"/>
    <x v="0"/>
    <x v="2"/>
    <x v="3"/>
    <x v="20"/>
    <x v="49"/>
    <x v="0"/>
    <m/>
  </r>
  <r>
    <x v="10"/>
    <x v="0"/>
    <x v="5"/>
    <x v="0"/>
    <x v="2"/>
    <x v="3"/>
    <x v="20"/>
    <x v="49"/>
    <x v="0"/>
    <m/>
  </r>
  <r>
    <x v="10"/>
    <x v="0"/>
    <x v="5"/>
    <x v="0"/>
    <x v="2"/>
    <x v="3"/>
    <x v="20"/>
    <x v="151"/>
    <x v="0"/>
    <m/>
  </r>
  <r>
    <x v="10"/>
    <x v="0"/>
    <x v="5"/>
    <x v="0"/>
    <x v="2"/>
    <x v="3"/>
    <x v="20"/>
    <x v="111"/>
    <x v="42"/>
    <n v="483000"/>
  </r>
  <r>
    <x v="10"/>
    <x v="0"/>
    <x v="5"/>
    <x v="0"/>
    <x v="2"/>
    <x v="3"/>
    <x v="20"/>
    <x v="111"/>
    <x v="124"/>
    <n v="628550"/>
  </r>
  <r>
    <x v="10"/>
    <x v="0"/>
    <x v="5"/>
    <x v="0"/>
    <x v="2"/>
    <x v="3"/>
    <x v="20"/>
    <x v="111"/>
    <x v="0"/>
    <m/>
  </r>
  <r>
    <x v="10"/>
    <x v="0"/>
    <x v="5"/>
    <x v="0"/>
    <x v="2"/>
    <x v="3"/>
    <x v="20"/>
    <x v="111"/>
    <x v="0"/>
    <m/>
  </r>
  <r>
    <x v="10"/>
    <x v="0"/>
    <x v="5"/>
    <x v="0"/>
    <x v="2"/>
    <x v="3"/>
    <x v="20"/>
    <x v="111"/>
    <x v="0"/>
    <m/>
  </r>
  <r>
    <x v="10"/>
    <x v="0"/>
    <x v="5"/>
    <x v="0"/>
    <x v="2"/>
    <x v="3"/>
    <x v="21"/>
    <x v="50"/>
    <x v="0"/>
    <m/>
  </r>
  <r>
    <x v="10"/>
    <x v="0"/>
    <x v="5"/>
    <x v="0"/>
    <x v="2"/>
    <x v="3"/>
    <x v="21"/>
    <x v="132"/>
    <x v="0"/>
    <m/>
  </r>
  <r>
    <x v="11"/>
    <x v="0"/>
    <x v="5"/>
    <x v="0"/>
    <x v="1"/>
    <x v="2"/>
    <x v="24"/>
    <x v="63"/>
    <x v="1"/>
    <n v="82665813.519999996"/>
  </r>
  <r>
    <x v="11"/>
    <x v="0"/>
    <x v="5"/>
    <x v="0"/>
    <x v="1"/>
    <x v="5"/>
    <x v="11"/>
    <x v="64"/>
    <x v="0"/>
    <n v="14967.13"/>
  </r>
  <r>
    <x v="11"/>
    <x v="0"/>
    <x v="5"/>
    <x v="0"/>
    <x v="1"/>
    <x v="5"/>
    <x v="14"/>
    <x v="66"/>
    <x v="0"/>
    <m/>
  </r>
  <r>
    <x v="11"/>
    <x v="0"/>
    <x v="5"/>
    <x v="0"/>
    <x v="1"/>
    <x v="5"/>
    <x v="15"/>
    <x v="69"/>
    <x v="0"/>
    <m/>
  </r>
  <r>
    <x v="11"/>
    <x v="0"/>
    <x v="5"/>
    <x v="0"/>
    <x v="1"/>
    <x v="2"/>
    <x v="25"/>
    <x v="74"/>
    <x v="0"/>
    <n v="-100000.01"/>
  </r>
  <r>
    <x v="11"/>
    <x v="0"/>
    <x v="5"/>
    <x v="0"/>
    <x v="1"/>
    <x v="2"/>
    <x v="25"/>
    <x v="118"/>
    <x v="0"/>
    <m/>
  </r>
  <r>
    <x v="11"/>
    <x v="0"/>
    <x v="5"/>
    <x v="0"/>
    <x v="1"/>
    <x v="2"/>
    <x v="0"/>
    <x v="103"/>
    <x v="0"/>
    <m/>
  </r>
  <r>
    <x v="11"/>
    <x v="0"/>
    <x v="5"/>
    <x v="0"/>
    <x v="1"/>
    <x v="2"/>
    <x v="0"/>
    <x v="104"/>
    <x v="0"/>
    <n v="357142.8"/>
  </r>
  <r>
    <x v="11"/>
    <x v="0"/>
    <x v="5"/>
    <x v="0"/>
    <x v="1"/>
    <x v="2"/>
    <x v="0"/>
    <x v="145"/>
    <x v="0"/>
    <n v="-574547.53"/>
  </r>
  <r>
    <x v="11"/>
    <x v="0"/>
    <x v="5"/>
    <x v="0"/>
    <x v="0"/>
    <x v="0"/>
    <x v="4"/>
    <x v="6"/>
    <x v="2"/>
    <n v="6120000"/>
  </r>
  <r>
    <x v="11"/>
    <x v="0"/>
    <x v="5"/>
    <x v="0"/>
    <x v="0"/>
    <x v="0"/>
    <x v="4"/>
    <x v="6"/>
    <x v="157"/>
    <n v="1800000"/>
  </r>
  <r>
    <x v="11"/>
    <x v="0"/>
    <x v="5"/>
    <x v="0"/>
    <x v="0"/>
    <x v="0"/>
    <x v="4"/>
    <x v="6"/>
    <x v="158"/>
    <n v="580000"/>
  </r>
  <r>
    <x v="11"/>
    <x v="0"/>
    <x v="5"/>
    <x v="0"/>
    <x v="0"/>
    <x v="0"/>
    <x v="4"/>
    <x v="7"/>
    <x v="157"/>
    <n v="140606"/>
  </r>
  <r>
    <x v="11"/>
    <x v="0"/>
    <x v="5"/>
    <x v="0"/>
    <x v="0"/>
    <x v="0"/>
    <x v="4"/>
    <x v="7"/>
    <x v="158"/>
    <n v="70303"/>
  </r>
  <r>
    <x v="11"/>
    <x v="0"/>
    <x v="5"/>
    <x v="0"/>
    <x v="0"/>
    <x v="0"/>
    <x v="4"/>
    <x v="7"/>
    <x v="0"/>
    <m/>
  </r>
  <r>
    <x v="11"/>
    <x v="0"/>
    <x v="5"/>
    <x v="0"/>
    <x v="0"/>
    <x v="0"/>
    <x v="4"/>
    <x v="8"/>
    <x v="2"/>
    <n v="510000"/>
  </r>
  <r>
    <x v="11"/>
    <x v="0"/>
    <x v="5"/>
    <x v="0"/>
    <x v="0"/>
    <x v="0"/>
    <x v="4"/>
    <x v="8"/>
    <x v="157"/>
    <n v="161717"/>
  </r>
  <r>
    <x v="11"/>
    <x v="0"/>
    <x v="5"/>
    <x v="0"/>
    <x v="0"/>
    <x v="0"/>
    <x v="4"/>
    <x v="8"/>
    <x v="158"/>
    <n v="54192"/>
  </r>
  <r>
    <x v="11"/>
    <x v="0"/>
    <x v="5"/>
    <x v="0"/>
    <x v="0"/>
    <x v="0"/>
    <x v="4"/>
    <x v="9"/>
    <x v="2"/>
    <n v="61200"/>
  </r>
  <r>
    <x v="11"/>
    <x v="0"/>
    <x v="5"/>
    <x v="0"/>
    <x v="0"/>
    <x v="0"/>
    <x v="4"/>
    <x v="9"/>
    <x v="158"/>
    <n v="19406"/>
  </r>
  <r>
    <x v="11"/>
    <x v="0"/>
    <x v="5"/>
    <x v="0"/>
    <x v="0"/>
    <x v="0"/>
    <x v="4"/>
    <x v="9"/>
    <x v="157"/>
    <n v="6503"/>
  </r>
  <r>
    <x v="11"/>
    <x v="0"/>
    <x v="5"/>
    <x v="0"/>
    <x v="0"/>
    <x v="0"/>
    <x v="4"/>
    <x v="10"/>
    <x v="2"/>
    <n v="510000"/>
  </r>
  <r>
    <x v="11"/>
    <x v="0"/>
    <x v="5"/>
    <x v="0"/>
    <x v="0"/>
    <x v="0"/>
    <x v="4"/>
    <x v="10"/>
    <x v="157"/>
    <n v="161717"/>
  </r>
  <r>
    <x v="11"/>
    <x v="0"/>
    <x v="5"/>
    <x v="0"/>
    <x v="0"/>
    <x v="0"/>
    <x v="4"/>
    <x v="10"/>
    <x v="158"/>
    <n v="54192"/>
  </r>
  <r>
    <x v="11"/>
    <x v="0"/>
    <x v="5"/>
    <x v="0"/>
    <x v="0"/>
    <x v="0"/>
    <x v="4"/>
    <x v="11"/>
    <x v="2"/>
    <n v="255000"/>
  </r>
  <r>
    <x v="11"/>
    <x v="0"/>
    <x v="5"/>
    <x v="0"/>
    <x v="0"/>
    <x v="0"/>
    <x v="4"/>
    <x v="11"/>
    <x v="158"/>
    <n v="75000"/>
  </r>
  <r>
    <x v="11"/>
    <x v="0"/>
    <x v="5"/>
    <x v="0"/>
    <x v="0"/>
    <x v="0"/>
    <x v="4"/>
    <x v="11"/>
    <x v="157"/>
    <n v="24167"/>
  </r>
  <r>
    <x v="11"/>
    <x v="0"/>
    <x v="5"/>
    <x v="0"/>
    <x v="0"/>
    <x v="0"/>
    <x v="4"/>
    <x v="12"/>
    <x v="2"/>
    <n v="4080000"/>
  </r>
  <r>
    <x v="11"/>
    <x v="0"/>
    <x v="5"/>
    <x v="0"/>
    <x v="0"/>
    <x v="0"/>
    <x v="4"/>
    <x v="134"/>
    <x v="0"/>
    <m/>
  </r>
  <r>
    <x v="11"/>
    <x v="0"/>
    <x v="5"/>
    <x v="0"/>
    <x v="0"/>
    <x v="0"/>
    <x v="4"/>
    <x v="142"/>
    <x v="0"/>
    <m/>
  </r>
  <r>
    <x v="11"/>
    <x v="0"/>
    <x v="5"/>
    <x v="0"/>
    <x v="0"/>
    <x v="0"/>
    <x v="4"/>
    <x v="56"/>
    <x v="0"/>
    <m/>
  </r>
  <r>
    <x v="11"/>
    <x v="0"/>
    <x v="5"/>
    <x v="0"/>
    <x v="0"/>
    <x v="0"/>
    <x v="4"/>
    <x v="13"/>
    <x v="5"/>
    <n v="44370"/>
  </r>
  <r>
    <x v="11"/>
    <x v="0"/>
    <x v="5"/>
    <x v="0"/>
    <x v="0"/>
    <x v="0"/>
    <x v="4"/>
    <x v="146"/>
    <x v="0"/>
    <m/>
  </r>
  <r>
    <x v="11"/>
    <x v="0"/>
    <x v="5"/>
    <x v="0"/>
    <x v="0"/>
    <x v="0"/>
    <x v="4"/>
    <x v="14"/>
    <x v="6"/>
    <n v="1112800"/>
  </r>
  <r>
    <x v="11"/>
    <x v="0"/>
    <x v="5"/>
    <x v="0"/>
    <x v="0"/>
    <x v="0"/>
    <x v="4"/>
    <x v="14"/>
    <x v="160"/>
    <n v="162400"/>
  </r>
  <r>
    <x v="11"/>
    <x v="0"/>
    <x v="5"/>
    <x v="0"/>
    <x v="0"/>
    <x v="0"/>
    <x v="4"/>
    <x v="15"/>
    <x v="8"/>
    <n v="441017"/>
  </r>
  <r>
    <x v="11"/>
    <x v="0"/>
    <x v="5"/>
    <x v="0"/>
    <x v="0"/>
    <x v="0"/>
    <x v="4"/>
    <x v="147"/>
    <x v="0"/>
    <m/>
  </r>
  <r>
    <x v="11"/>
    <x v="0"/>
    <x v="5"/>
    <x v="0"/>
    <x v="0"/>
    <x v="0"/>
    <x v="4"/>
    <x v="113"/>
    <x v="175"/>
    <m/>
  </r>
  <r>
    <x v="11"/>
    <x v="0"/>
    <x v="5"/>
    <x v="0"/>
    <x v="0"/>
    <x v="0"/>
    <x v="9"/>
    <x v="114"/>
    <x v="9"/>
    <n v="1200000"/>
  </r>
  <r>
    <x v="11"/>
    <x v="0"/>
    <x v="5"/>
    <x v="0"/>
    <x v="0"/>
    <x v="0"/>
    <x v="9"/>
    <x v="30"/>
    <x v="0"/>
    <m/>
  </r>
  <r>
    <x v="11"/>
    <x v="0"/>
    <x v="5"/>
    <x v="0"/>
    <x v="0"/>
    <x v="0"/>
    <x v="9"/>
    <x v="110"/>
    <x v="0"/>
    <m/>
  </r>
  <r>
    <x v="11"/>
    <x v="0"/>
    <x v="5"/>
    <x v="0"/>
    <x v="0"/>
    <x v="0"/>
    <x v="5"/>
    <x v="70"/>
    <x v="0"/>
    <m/>
  </r>
  <r>
    <x v="11"/>
    <x v="0"/>
    <x v="5"/>
    <x v="0"/>
    <x v="0"/>
    <x v="0"/>
    <x v="5"/>
    <x v="70"/>
    <x v="0"/>
    <m/>
  </r>
  <r>
    <x v="11"/>
    <x v="0"/>
    <x v="5"/>
    <x v="0"/>
    <x v="0"/>
    <x v="0"/>
    <x v="5"/>
    <x v="102"/>
    <x v="0"/>
    <m/>
  </r>
  <r>
    <x v="11"/>
    <x v="0"/>
    <x v="5"/>
    <x v="0"/>
    <x v="0"/>
    <x v="0"/>
    <x v="5"/>
    <x v="71"/>
    <x v="88"/>
    <n v="73545"/>
  </r>
  <r>
    <x v="11"/>
    <x v="0"/>
    <x v="5"/>
    <x v="0"/>
    <x v="0"/>
    <x v="0"/>
    <x v="5"/>
    <x v="71"/>
    <x v="45"/>
    <n v="39600"/>
  </r>
  <r>
    <x v="11"/>
    <x v="0"/>
    <x v="5"/>
    <x v="0"/>
    <x v="0"/>
    <x v="0"/>
    <x v="5"/>
    <x v="78"/>
    <x v="0"/>
    <m/>
  </r>
  <r>
    <x v="11"/>
    <x v="0"/>
    <x v="5"/>
    <x v="0"/>
    <x v="0"/>
    <x v="0"/>
    <x v="6"/>
    <x v="17"/>
    <x v="12"/>
    <n v="800000"/>
  </r>
  <r>
    <x v="11"/>
    <x v="0"/>
    <x v="5"/>
    <x v="0"/>
    <x v="0"/>
    <x v="0"/>
    <x v="6"/>
    <x v="17"/>
    <x v="0"/>
    <m/>
  </r>
  <r>
    <x v="11"/>
    <x v="0"/>
    <x v="5"/>
    <x v="0"/>
    <x v="0"/>
    <x v="0"/>
    <x v="6"/>
    <x v="143"/>
    <x v="0"/>
    <m/>
  </r>
  <r>
    <x v="11"/>
    <x v="0"/>
    <x v="5"/>
    <x v="0"/>
    <x v="0"/>
    <x v="0"/>
    <x v="0"/>
    <x v="79"/>
    <x v="0"/>
    <m/>
  </r>
  <r>
    <x v="11"/>
    <x v="0"/>
    <x v="5"/>
    <x v="0"/>
    <x v="0"/>
    <x v="0"/>
    <x v="0"/>
    <x v="80"/>
    <x v="14"/>
    <n v="420972"/>
  </r>
  <r>
    <x v="11"/>
    <x v="0"/>
    <x v="5"/>
    <x v="0"/>
    <x v="0"/>
    <x v="0"/>
    <x v="0"/>
    <x v="80"/>
    <x v="16"/>
    <n v="425934"/>
  </r>
  <r>
    <x v="11"/>
    <x v="0"/>
    <x v="5"/>
    <x v="0"/>
    <x v="0"/>
    <x v="0"/>
    <x v="0"/>
    <x v="80"/>
    <x v="176"/>
    <n v="211916"/>
  </r>
  <r>
    <x v="11"/>
    <x v="0"/>
    <x v="5"/>
    <x v="0"/>
    <x v="0"/>
    <x v="0"/>
    <x v="0"/>
    <x v="80"/>
    <x v="162"/>
    <m/>
  </r>
  <r>
    <x v="11"/>
    <x v="0"/>
    <x v="5"/>
    <x v="0"/>
    <x v="0"/>
    <x v="0"/>
    <x v="0"/>
    <x v="80"/>
    <x v="183"/>
    <n v="464472"/>
  </r>
  <r>
    <x v="11"/>
    <x v="0"/>
    <x v="5"/>
    <x v="0"/>
    <x v="0"/>
    <x v="0"/>
    <x v="0"/>
    <x v="80"/>
    <x v="70"/>
    <n v="1824000"/>
  </r>
  <r>
    <x v="11"/>
    <x v="0"/>
    <x v="5"/>
    <x v="0"/>
    <x v="0"/>
    <x v="0"/>
    <x v="0"/>
    <x v="80"/>
    <x v="0"/>
    <m/>
  </r>
  <r>
    <x v="11"/>
    <x v="0"/>
    <x v="5"/>
    <x v="0"/>
    <x v="0"/>
    <x v="0"/>
    <x v="0"/>
    <x v="80"/>
    <x v="0"/>
    <m/>
  </r>
  <r>
    <x v="11"/>
    <x v="0"/>
    <x v="5"/>
    <x v="0"/>
    <x v="0"/>
    <x v="0"/>
    <x v="0"/>
    <x v="80"/>
    <x v="0"/>
    <m/>
  </r>
  <r>
    <x v="11"/>
    <x v="0"/>
    <x v="5"/>
    <x v="0"/>
    <x v="0"/>
    <x v="0"/>
    <x v="0"/>
    <x v="84"/>
    <x v="0"/>
    <m/>
  </r>
  <r>
    <x v="11"/>
    <x v="0"/>
    <x v="5"/>
    <x v="0"/>
    <x v="0"/>
    <x v="0"/>
    <x v="0"/>
    <x v="107"/>
    <x v="0"/>
    <m/>
  </r>
  <r>
    <x v="11"/>
    <x v="0"/>
    <x v="5"/>
    <x v="0"/>
    <x v="0"/>
    <x v="0"/>
    <x v="0"/>
    <x v="115"/>
    <x v="0"/>
    <m/>
  </r>
  <r>
    <x v="11"/>
    <x v="0"/>
    <x v="5"/>
    <x v="0"/>
    <x v="0"/>
    <x v="0"/>
    <x v="0"/>
    <x v="138"/>
    <x v="88"/>
    <n v="192787"/>
  </r>
  <r>
    <x v="11"/>
    <x v="0"/>
    <x v="5"/>
    <x v="0"/>
    <x v="0"/>
    <x v="0"/>
    <x v="0"/>
    <x v="108"/>
    <x v="0"/>
    <m/>
  </r>
  <r>
    <x v="11"/>
    <x v="0"/>
    <x v="5"/>
    <x v="0"/>
    <x v="0"/>
    <x v="0"/>
    <x v="0"/>
    <x v="109"/>
    <x v="0"/>
    <m/>
  </r>
  <r>
    <x v="11"/>
    <x v="0"/>
    <x v="5"/>
    <x v="0"/>
    <x v="0"/>
    <x v="0"/>
    <x v="0"/>
    <x v="116"/>
    <x v="20"/>
    <n v="90000"/>
  </r>
  <r>
    <x v="11"/>
    <x v="0"/>
    <x v="5"/>
    <x v="0"/>
    <x v="0"/>
    <x v="0"/>
    <x v="0"/>
    <x v="116"/>
    <x v="0"/>
    <m/>
  </r>
  <r>
    <x v="11"/>
    <x v="0"/>
    <x v="5"/>
    <x v="0"/>
    <x v="0"/>
    <x v="0"/>
    <x v="0"/>
    <x v="79"/>
    <x v="0"/>
    <m/>
  </r>
  <r>
    <x v="11"/>
    <x v="0"/>
    <x v="5"/>
    <x v="0"/>
    <x v="0"/>
    <x v="0"/>
    <x v="12"/>
    <x v="81"/>
    <x v="0"/>
    <m/>
  </r>
  <r>
    <x v="11"/>
    <x v="0"/>
    <x v="5"/>
    <x v="0"/>
    <x v="0"/>
    <x v="0"/>
    <x v="12"/>
    <x v="82"/>
    <x v="0"/>
    <m/>
  </r>
  <r>
    <x v="11"/>
    <x v="0"/>
    <x v="5"/>
    <x v="0"/>
    <x v="0"/>
    <x v="0"/>
    <x v="12"/>
    <x v="83"/>
    <x v="0"/>
    <m/>
  </r>
  <r>
    <x v="11"/>
    <x v="0"/>
    <x v="5"/>
    <x v="0"/>
    <x v="0"/>
    <x v="0"/>
    <x v="12"/>
    <x v="84"/>
    <x v="0"/>
    <m/>
  </r>
  <r>
    <x v="11"/>
    <x v="0"/>
    <x v="5"/>
    <x v="0"/>
    <x v="0"/>
    <x v="0"/>
    <x v="19"/>
    <x v="100"/>
    <x v="177"/>
    <n v="128400"/>
  </r>
  <r>
    <x v="11"/>
    <x v="0"/>
    <x v="5"/>
    <x v="0"/>
    <x v="0"/>
    <x v="0"/>
    <x v="19"/>
    <x v="100"/>
    <x v="178"/>
    <m/>
  </r>
  <r>
    <x v="11"/>
    <x v="0"/>
    <x v="5"/>
    <x v="0"/>
    <x v="0"/>
    <x v="0"/>
    <x v="19"/>
    <x v="139"/>
    <x v="0"/>
    <m/>
  </r>
  <r>
    <x v="11"/>
    <x v="0"/>
    <x v="5"/>
    <x v="0"/>
    <x v="0"/>
    <x v="0"/>
    <x v="28"/>
    <x v="150"/>
    <x v="0"/>
    <m/>
  </r>
  <r>
    <x v="11"/>
    <x v="0"/>
    <x v="5"/>
    <x v="0"/>
    <x v="0"/>
    <x v="0"/>
    <x v="27"/>
    <x v="140"/>
    <x v="0"/>
    <m/>
  </r>
  <r>
    <x v="11"/>
    <x v="0"/>
    <x v="5"/>
    <x v="0"/>
    <x v="0"/>
    <x v="0"/>
    <x v="27"/>
    <x v="148"/>
    <x v="0"/>
    <m/>
  </r>
  <r>
    <x v="11"/>
    <x v="0"/>
    <x v="5"/>
    <x v="0"/>
    <x v="0"/>
    <x v="0"/>
    <x v="27"/>
    <x v="139"/>
    <x v="0"/>
    <m/>
  </r>
  <r>
    <x v="11"/>
    <x v="0"/>
    <x v="5"/>
    <x v="0"/>
    <x v="0"/>
    <x v="0"/>
    <x v="27"/>
    <x v="149"/>
    <x v="0"/>
    <m/>
  </r>
  <r>
    <x v="11"/>
    <x v="0"/>
    <x v="5"/>
    <x v="0"/>
    <x v="0"/>
    <x v="0"/>
    <x v="22"/>
    <x v="105"/>
    <x v="0"/>
    <m/>
  </r>
  <r>
    <x v="11"/>
    <x v="0"/>
    <x v="5"/>
    <x v="0"/>
    <x v="0"/>
    <x v="0"/>
    <x v="16"/>
    <x v="86"/>
    <x v="45"/>
    <n v="401200"/>
  </r>
  <r>
    <x v="11"/>
    <x v="0"/>
    <x v="5"/>
    <x v="0"/>
    <x v="0"/>
    <x v="0"/>
    <x v="16"/>
    <x v="117"/>
    <x v="134"/>
    <m/>
  </r>
  <r>
    <x v="11"/>
    <x v="0"/>
    <x v="5"/>
    <x v="0"/>
    <x v="0"/>
    <x v="0"/>
    <x v="16"/>
    <x v="117"/>
    <x v="0"/>
    <m/>
  </r>
  <r>
    <x v="11"/>
    <x v="0"/>
    <x v="5"/>
    <x v="0"/>
    <x v="0"/>
    <x v="0"/>
    <x v="22"/>
    <x v="105"/>
    <x v="0"/>
    <m/>
  </r>
  <r>
    <x v="11"/>
    <x v="0"/>
    <x v="5"/>
    <x v="0"/>
    <x v="0"/>
    <x v="0"/>
    <x v="2"/>
    <x v="87"/>
    <x v="165"/>
    <n v="289122"/>
  </r>
  <r>
    <x v="11"/>
    <x v="0"/>
    <x v="5"/>
    <x v="0"/>
    <x v="0"/>
    <x v="0"/>
    <x v="2"/>
    <x v="87"/>
    <x v="0"/>
    <m/>
  </r>
  <r>
    <x v="11"/>
    <x v="0"/>
    <x v="5"/>
    <x v="0"/>
    <x v="0"/>
    <x v="0"/>
    <x v="2"/>
    <x v="87"/>
    <x v="0"/>
    <m/>
  </r>
  <r>
    <x v="11"/>
    <x v="0"/>
    <x v="5"/>
    <x v="0"/>
    <x v="0"/>
    <x v="0"/>
    <x v="2"/>
    <x v="87"/>
    <x v="0"/>
    <m/>
  </r>
  <r>
    <x v="11"/>
    <x v="0"/>
    <x v="5"/>
    <x v="0"/>
    <x v="0"/>
    <x v="0"/>
    <x v="2"/>
    <x v="88"/>
    <x v="0"/>
    <m/>
  </r>
  <r>
    <x v="11"/>
    <x v="0"/>
    <x v="5"/>
    <x v="0"/>
    <x v="0"/>
    <x v="0"/>
    <x v="2"/>
    <x v="88"/>
    <x v="0"/>
    <m/>
  </r>
  <r>
    <x v="11"/>
    <x v="0"/>
    <x v="5"/>
    <x v="0"/>
    <x v="0"/>
    <x v="0"/>
    <x v="2"/>
    <x v="89"/>
    <x v="184"/>
    <n v="18000"/>
  </r>
  <r>
    <x v="11"/>
    <x v="0"/>
    <x v="5"/>
    <x v="0"/>
    <x v="0"/>
    <x v="0"/>
    <x v="2"/>
    <x v="89"/>
    <x v="0"/>
    <m/>
  </r>
  <r>
    <x v="11"/>
    <x v="0"/>
    <x v="5"/>
    <x v="0"/>
    <x v="0"/>
    <x v="0"/>
    <x v="2"/>
    <x v="89"/>
    <x v="0"/>
    <m/>
  </r>
  <r>
    <x v="11"/>
    <x v="0"/>
    <x v="5"/>
    <x v="0"/>
    <x v="0"/>
    <x v="0"/>
    <x v="2"/>
    <x v="90"/>
    <x v="94"/>
    <n v="174070"/>
  </r>
  <r>
    <x v="11"/>
    <x v="0"/>
    <x v="5"/>
    <x v="0"/>
    <x v="0"/>
    <x v="0"/>
    <x v="2"/>
    <x v="90"/>
    <x v="0"/>
    <m/>
  </r>
  <r>
    <x v="11"/>
    <x v="0"/>
    <x v="5"/>
    <x v="0"/>
    <x v="0"/>
    <x v="0"/>
    <x v="2"/>
    <x v="90"/>
    <x v="0"/>
    <m/>
  </r>
  <r>
    <x v="11"/>
    <x v="0"/>
    <x v="5"/>
    <x v="0"/>
    <x v="0"/>
    <x v="0"/>
    <x v="2"/>
    <x v="90"/>
    <x v="0"/>
    <m/>
  </r>
  <r>
    <x v="11"/>
    <x v="0"/>
    <x v="5"/>
    <x v="0"/>
    <x v="0"/>
    <x v="0"/>
    <x v="2"/>
    <x v="90"/>
    <x v="0"/>
    <m/>
  </r>
  <r>
    <x v="11"/>
    <x v="0"/>
    <x v="5"/>
    <x v="0"/>
    <x v="0"/>
    <x v="0"/>
    <x v="2"/>
    <x v="90"/>
    <x v="0"/>
    <m/>
  </r>
  <r>
    <x v="11"/>
    <x v="0"/>
    <x v="5"/>
    <x v="0"/>
    <x v="0"/>
    <x v="0"/>
    <x v="2"/>
    <x v="91"/>
    <x v="179"/>
    <m/>
  </r>
  <r>
    <x v="11"/>
    <x v="0"/>
    <x v="5"/>
    <x v="0"/>
    <x v="0"/>
    <x v="0"/>
    <x v="2"/>
    <x v="91"/>
    <x v="180"/>
    <m/>
  </r>
  <r>
    <x v="11"/>
    <x v="0"/>
    <x v="5"/>
    <x v="0"/>
    <x v="0"/>
    <x v="0"/>
    <x v="2"/>
    <x v="91"/>
    <x v="0"/>
    <m/>
  </r>
  <r>
    <x v="11"/>
    <x v="0"/>
    <x v="5"/>
    <x v="0"/>
    <x v="0"/>
    <x v="0"/>
    <x v="2"/>
    <x v="91"/>
    <x v="0"/>
    <m/>
  </r>
  <r>
    <x v="11"/>
    <x v="0"/>
    <x v="5"/>
    <x v="0"/>
    <x v="0"/>
    <x v="0"/>
    <x v="2"/>
    <x v="92"/>
    <x v="0"/>
    <m/>
  </r>
  <r>
    <x v="11"/>
    <x v="0"/>
    <x v="5"/>
    <x v="0"/>
    <x v="0"/>
    <x v="0"/>
    <x v="2"/>
    <x v="136"/>
    <x v="185"/>
    <n v="9500"/>
  </r>
  <r>
    <x v="11"/>
    <x v="0"/>
    <x v="5"/>
    <x v="0"/>
    <x v="0"/>
    <x v="0"/>
    <x v="2"/>
    <x v="136"/>
    <x v="157"/>
    <m/>
  </r>
  <r>
    <x v="11"/>
    <x v="0"/>
    <x v="5"/>
    <x v="0"/>
    <x v="0"/>
    <x v="0"/>
    <x v="2"/>
    <x v="141"/>
    <x v="185"/>
    <m/>
  </r>
  <r>
    <x v="11"/>
    <x v="0"/>
    <x v="5"/>
    <x v="0"/>
    <x v="0"/>
    <x v="0"/>
    <x v="2"/>
    <x v="141"/>
    <x v="0"/>
    <m/>
  </r>
  <r>
    <x v="11"/>
    <x v="0"/>
    <x v="5"/>
    <x v="0"/>
    <x v="0"/>
    <x v="0"/>
    <x v="2"/>
    <x v="141"/>
    <x v="0"/>
    <m/>
  </r>
  <r>
    <x v="11"/>
    <x v="0"/>
    <x v="5"/>
    <x v="0"/>
    <x v="0"/>
    <x v="0"/>
    <x v="2"/>
    <x v="93"/>
    <x v="0"/>
    <m/>
  </r>
  <r>
    <x v="11"/>
    <x v="0"/>
    <x v="5"/>
    <x v="0"/>
    <x v="0"/>
    <x v="0"/>
    <x v="2"/>
    <x v="84"/>
    <x v="60"/>
    <n v="10000"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7"/>
    <x v="4"/>
    <x v="119"/>
    <x v="136"/>
    <n v="1993333"/>
  </r>
  <r>
    <x v="11"/>
    <x v="0"/>
    <x v="5"/>
    <x v="0"/>
    <x v="0"/>
    <x v="7"/>
    <x v="4"/>
    <x v="119"/>
    <x v="186"/>
    <n v="4950000"/>
  </r>
  <r>
    <x v="11"/>
    <x v="0"/>
    <x v="5"/>
    <x v="0"/>
    <x v="0"/>
    <x v="7"/>
    <x v="4"/>
    <x v="120"/>
    <x v="136"/>
    <n v="121859"/>
  </r>
  <r>
    <x v="11"/>
    <x v="0"/>
    <x v="5"/>
    <x v="0"/>
    <x v="0"/>
    <x v="7"/>
    <x v="4"/>
    <x v="121"/>
    <x v="136"/>
    <n v="201822"/>
  </r>
  <r>
    <x v="11"/>
    <x v="0"/>
    <x v="5"/>
    <x v="0"/>
    <x v="0"/>
    <x v="7"/>
    <x v="4"/>
    <x v="121"/>
    <x v="186"/>
    <n v="412500"/>
  </r>
  <r>
    <x v="11"/>
    <x v="0"/>
    <x v="5"/>
    <x v="0"/>
    <x v="0"/>
    <x v="7"/>
    <x v="4"/>
    <x v="122"/>
    <x v="186"/>
    <n v="49500"/>
  </r>
  <r>
    <x v="11"/>
    <x v="0"/>
    <x v="5"/>
    <x v="0"/>
    <x v="0"/>
    <x v="7"/>
    <x v="4"/>
    <x v="122"/>
    <x v="136"/>
    <n v="24219"/>
  </r>
  <r>
    <x v="11"/>
    <x v="0"/>
    <x v="5"/>
    <x v="0"/>
    <x v="0"/>
    <x v="7"/>
    <x v="4"/>
    <x v="123"/>
    <x v="186"/>
    <n v="412500"/>
  </r>
  <r>
    <x v="11"/>
    <x v="0"/>
    <x v="5"/>
    <x v="0"/>
    <x v="0"/>
    <x v="7"/>
    <x v="4"/>
    <x v="123"/>
    <x v="136"/>
    <n v="201822"/>
  </r>
  <r>
    <x v="11"/>
    <x v="0"/>
    <x v="5"/>
    <x v="0"/>
    <x v="0"/>
    <x v="7"/>
    <x v="4"/>
    <x v="124"/>
    <x v="186"/>
    <n v="206250"/>
  </r>
  <r>
    <x v="11"/>
    <x v="0"/>
    <x v="5"/>
    <x v="0"/>
    <x v="0"/>
    <x v="7"/>
    <x v="4"/>
    <x v="124"/>
    <x v="136"/>
    <n v="519668"/>
  </r>
  <r>
    <x v="11"/>
    <x v="0"/>
    <x v="5"/>
    <x v="0"/>
    <x v="0"/>
    <x v="7"/>
    <x v="4"/>
    <x v="135"/>
    <x v="0"/>
    <m/>
  </r>
  <r>
    <x v="11"/>
    <x v="0"/>
    <x v="5"/>
    <x v="0"/>
    <x v="0"/>
    <x v="7"/>
    <x v="4"/>
    <x v="125"/>
    <x v="136"/>
    <n v="1000000"/>
  </r>
  <r>
    <x v="11"/>
    <x v="0"/>
    <x v="5"/>
    <x v="0"/>
    <x v="0"/>
    <x v="7"/>
    <x v="4"/>
    <x v="144"/>
    <x v="136"/>
    <m/>
  </r>
  <r>
    <x v="11"/>
    <x v="0"/>
    <x v="5"/>
    <x v="0"/>
    <x v="0"/>
    <x v="7"/>
    <x v="4"/>
    <x v="126"/>
    <x v="0"/>
    <m/>
  </r>
  <r>
    <x v="11"/>
    <x v="0"/>
    <x v="5"/>
    <x v="0"/>
    <x v="0"/>
    <x v="7"/>
    <x v="4"/>
    <x v="127"/>
    <x v="5"/>
    <n v="38130"/>
  </r>
  <r>
    <x v="11"/>
    <x v="0"/>
    <x v="5"/>
    <x v="0"/>
    <x v="0"/>
    <x v="7"/>
    <x v="4"/>
    <x v="152"/>
    <x v="130"/>
    <n v="35860"/>
  </r>
  <r>
    <x v="11"/>
    <x v="0"/>
    <x v="5"/>
    <x v="0"/>
    <x v="0"/>
    <x v="7"/>
    <x v="4"/>
    <x v="128"/>
    <x v="6"/>
    <n v="719967"/>
  </r>
  <r>
    <x v="11"/>
    <x v="0"/>
    <x v="5"/>
    <x v="0"/>
    <x v="0"/>
    <x v="7"/>
    <x v="4"/>
    <x v="129"/>
    <x v="77"/>
    <n v="92000"/>
  </r>
  <r>
    <x v="11"/>
    <x v="0"/>
    <x v="5"/>
    <x v="0"/>
    <x v="0"/>
    <x v="7"/>
    <x v="4"/>
    <x v="129"/>
    <x v="187"/>
    <n v="198000"/>
  </r>
  <r>
    <x v="11"/>
    <x v="0"/>
    <x v="5"/>
    <x v="0"/>
    <x v="0"/>
    <x v="7"/>
    <x v="4"/>
    <x v="130"/>
    <x v="0"/>
    <m/>
  </r>
  <r>
    <x v="11"/>
    <x v="0"/>
    <x v="5"/>
    <x v="0"/>
    <x v="0"/>
    <x v="7"/>
    <x v="2"/>
    <x v="131"/>
    <x v="0"/>
    <m/>
  </r>
  <r>
    <x v="11"/>
    <x v="0"/>
    <x v="5"/>
    <x v="0"/>
    <x v="0"/>
    <x v="1"/>
    <x v="7"/>
    <x v="34"/>
    <x v="29"/>
    <n v="82190"/>
  </r>
  <r>
    <x v="11"/>
    <x v="0"/>
    <x v="5"/>
    <x v="0"/>
    <x v="0"/>
    <x v="1"/>
    <x v="7"/>
    <x v="20"/>
    <x v="29"/>
    <n v="111503"/>
  </r>
  <r>
    <x v="11"/>
    <x v="0"/>
    <x v="5"/>
    <x v="0"/>
    <x v="0"/>
    <x v="1"/>
    <x v="7"/>
    <x v="20"/>
    <x v="169"/>
    <n v="707570.54"/>
  </r>
  <r>
    <x v="11"/>
    <x v="0"/>
    <x v="5"/>
    <x v="0"/>
    <x v="0"/>
    <x v="1"/>
    <x v="7"/>
    <x v="101"/>
    <x v="6"/>
    <m/>
  </r>
  <r>
    <x v="11"/>
    <x v="0"/>
    <x v="5"/>
    <x v="0"/>
    <x v="0"/>
    <x v="1"/>
    <x v="7"/>
    <x v="101"/>
    <x v="77"/>
    <m/>
  </r>
  <r>
    <x v="11"/>
    <x v="0"/>
    <x v="5"/>
    <x v="0"/>
    <x v="0"/>
    <x v="1"/>
    <x v="7"/>
    <x v="101"/>
    <x v="8"/>
    <m/>
  </r>
  <r>
    <x v="11"/>
    <x v="0"/>
    <x v="5"/>
    <x v="0"/>
    <x v="0"/>
    <x v="1"/>
    <x v="7"/>
    <x v="101"/>
    <x v="130"/>
    <m/>
  </r>
  <r>
    <x v="11"/>
    <x v="0"/>
    <x v="5"/>
    <x v="0"/>
    <x v="0"/>
    <x v="1"/>
    <x v="7"/>
    <x v="101"/>
    <x v="181"/>
    <m/>
  </r>
  <r>
    <x v="11"/>
    <x v="0"/>
    <x v="5"/>
    <x v="0"/>
    <x v="0"/>
    <x v="1"/>
    <x v="7"/>
    <x v="101"/>
    <x v="160"/>
    <m/>
  </r>
  <r>
    <x v="11"/>
    <x v="0"/>
    <x v="5"/>
    <x v="0"/>
    <x v="0"/>
    <x v="1"/>
    <x v="7"/>
    <x v="101"/>
    <x v="5"/>
    <m/>
  </r>
  <r>
    <x v="11"/>
    <x v="0"/>
    <x v="5"/>
    <x v="0"/>
    <x v="0"/>
    <x v="1"/>
    <x v="7"/>
    <x v="55"/>
    <x v="0"/>
    <m/>
  </r>
  <r>
    <x v="11"/>
    <x v="0"/>
    <x v="5"/>
    <x v="0"/>
    <x v="0"/>
    <x v="1"/>
    <x v="7"/>
    <x v="55"/>
    <x v="0"/>
    <m/>
  </r>
  <r>
    <x v="11"/>
    <x v="0"/>
    <x v="5"/>
    <x v="0"/>
    <x v="0"/>
    <x v="1"/>
    <x v="8"/>
    <x v="22"/>
    <x v="29"/>
    <n v="310160"/>
  </r>
  <r>
    <x v="11"/>
    <x v="0"/>
    <x v="5"/>
    <x v="0"/>
    <x v="0"/>
    <x v="1"/>
    <x v="8"/>
    <x v="94"/>
    <x v="178"/>
    <m/>
  </r>
  <r>
    <x v="11"/>
    <x v="0"/>
    <x v="5"/>
    <x v="0"/>
    <x v="0"/>
    <x v="1"/>
    <x v="8"/>
    <x v="94"/>
    <x v="80"/>
    <n v="109962.25"/>
  </r>
  <r>
    <x v="11"/>
    <x v="0"/>
    <x v="5"/>
    <x v="0"/>
    <x v="0"/>
    <x v="1"/>
    <x v="8"/>
    <x v="94"/>
    <x v="0"/>
    <m/>
  </r>
  <r>
    <x v="11"/>
    <x v="0"/>
    <x v="5"/>
    <x v="0"/>
    <x v="0"/>
    <x v="1"/>
    <x v="8"/>
    <x v="94"/>
    <x v="0"/>
    <m/>
  </r>
  <r>
    <x v="11"/>
    <x v="0"/>
    <x v="5"/>
    <x v="0"/>
    <x v="0"/>
    <x v="1"/>
    <x v="8"/>
    <x v="95"/>
    <x v="0"/>
    <m/>
  </r>
  <r>
    <x v="11"/>
    <x v="0"/>
    <x v="5"/>
    <x v="0"/>
    <x v="0"/>
    <x v="1"/>
    <x v="8"/>
    <x v="77"/>
    <x v="50"/>
    <n v="150000"/>
  </r>
  <r>
    <x v="11"/>
    <x v="0"/>
    <x v="5"/>
    <x v="0"/>
    <x v="0"/>
    <x v="1"/>
    <x v="8"/>
    <x v="4"/>
    <x v="42"/>
    <m/>
  </r>
  <r>
    <x v="11"/>
    <x v="0"/>
    <x v="5"/>
    <x v="0"/>
    <x v="0"/>
    <x v="1"/>
    <x v="8"/>
    <x v="4"/>
    <x v="136"/>
    <m/>
  </r>
  <r>
    <x v="11"/>
    <x v="0"/>
    <x v="5"/>
    <x v="0"/>
    <x v="0"/>
    <x v="1"/>
    <x v="8"/>
    <x v="4"/>
    <x v="182"/>
    <m/>
  </r>
  <r>
    <x v="11"/>
    <x v="0"/>
    <x v="5"/>
    <x v="0"/>
    <x v="0"/>
    <x v="1"/>
    <x v="8"/>
    <x v="4"/>
    <x v="134"/>
    <m/>
  </r>
  <r>
    <x v="11"/>
    <x v="0"/>
    <x v="5"/>
    <x v="0"/>
    <x v="0"/>
    <x v="1"/>
    <x v="8"/>
    <x v="4"/>
    <x v="153"/>
    <n v="43200"/>
  </r>
  <r>
    <x v="11"/>
    <x v="0"/>
    <x v="5"/>
    <x v="0"/>
    <x v="0"/>
    <x v="1"/>
    <x v="8"/>
    <x v="4"/>
    <x v="36"/>
    <m/>
  </r>
  <r>
    <x v="11"/>
    <x v="0"/>
    <x v="5"/>
    <x v="0"/>
    <x v="0"/>
    <x v="1"/>
    <x v="8"/>
    <x v="4"/>
    <x v="188"/>
    <n v="74500"/>
  </r>
  <r>
    <x v="11"/>
    <x v="0"/>
    <x v="5"/>
    <x v="0"/>
    <x v="0"/>
    <x v="1"/>
    <x v="8"/>
    <x v="4"/>
    <x v="189"/>
    <n v="194150"/>
  </r>
  <r>
    <x v="11"/>
    <x v="0"/>
    <x v="5"/>
    <x v="0"/>
    <x v="0"/>
    <x v="1"/>
    <x v="8"/>
    <x v="4"/>
    <x v="122"/>
    <n v="6548.85"/>
  </r>
  <r>
    <x v="11"/>
    <x v="0"/>
    <x v="5"/>
    <x v="0"/>
    <x v="0"/>
    <x v="1"/>
    <x v="8"/>
    <x v="4"/>
    <x v="190"/>
    <n v="126000"/>
  </r>
  <r>
    <x v="11"/>
    <x v="0"/>
    <x v="5"/>
    <x v="0"/>
    <x v="0"/>
    <x v="1"/>
    <x v="8"/>
    <x v="4"/>
    <x v="191"/>
    <n v="457.54"/>
  </r>
  <r>
    <x v="11"/>
    <x v="0"/>
    <x v="5"/>
    <x v="0"/>
    <x v="0"/>
    <x v="1"/>
    <x v="8"/>
    <x v="4"/>
    <x v="16"/>
    <n v="8518.68"/>
  </r>
  <r>
    <x v="11"/>
    <x v="0"/>
    <x v="5"/>
    <x v="0"/>
    <x v="0"/>
    <x v="1"/>
    <x v="8"/>
    <x v="4"/>
    <x v="143"/>
    <n v="2866"/>
  </r>
  <r>
    <x v="11"/>
    <x v="0"/>
    <x v="5"/>
    <x v="0"/>
    <x v="0"/>
    <x v="1"/>
    <x v="8"/>
    <x v="4"/>
    <x v="0"/>
    <m/>
  </r>
  <r>
    <x v="11"/>
    <x v="0"/>
    <x v="5"/>
    <x v="0"/>
    <x v="0"/>
    <x v="1"/>
    <x v="8"/>
    <x v="4"/>
    <x v="0"/>
    <m/>
  </r>
  <r>
    <x v="11"/>
    <x v="0"/>
    <x v="5"/>
    <x v="0"/>
    <x v="0"/>
    <x v="6"/>
    <x v="23"/>
    <x v="112"/>
    <x v="0"/>
    <m/>
  </r>
  <r>
    <x v="11"/>
    <x v="0"/>
    <x v="5"/>
    <x v="0"/>
    <x v="2"/>
    <x v="3"/>
    <x v="3"/>
    <x v="96"/>
    <x v="0"/>
    <m/>
  </r>
  <r>
    <x v="11"/>
    <x v="0"/>
    <x v="5"/>
    <x v="0"/>
    <x v="2"/>
    <x v="3"/>
    <x v="3"/>
    <x v="137"/>
    <x v="98"/>
    <m/>
  </r>
  <r>
    <x v="11"/>
    <x v="0"/>
    <x v="5"/>
    <x v="0"/>
    <x v="2"/>
    <x v="3"/>
    <x v="3"/>
    <x v="97"/>
    <x v="34"/>
    <n v="376992"/>
  </r>
  <r>
    <x v="11"/>
    <x v="0"/>
    <x v="5"/>
    <x v="0"/>
    <x v="2"/>
    <x v="3"/>
    <x v="3"/>
    <x v="97"/>
    <x v="36"/>
    <n v="2540276"/>
  </r>
  <r>
    <x v="11"/>
    <x v="0"/>
    <x v="5"/>
    <x v="0"/>
    <x v="2"/>
    <x v="3"/>
    <x v="3"/>
    <x v="97"/>
    <x v="48"/>
    <n v="1927152"/>
  </r>
  <r>
    <x v="11"/>
    <x v="0"/>
    <x v="5"/>
    <x v="0"/>
    <x v="2"/>
    <x v="3"/>
    <x v="3"/>
    <x v="97"/>
    <x v="0"/>
    <m/>
  </r>
  <r>
    <x v="11"/>
    <x v="0"/>
    <x v="5"/>
    <x v="0"/>
    <x v="2"/>
    <x v="3"/>
    <x v="3"/>
    <x v="97"/>
    <x v="0"/>
    <m/>
  </r>
  <r>
    <x v="11"/>
    <x v="0"/>
    <x v="5"/>
    <x v="0"/>
    <x v="2"/>
    <x v="3"/>
    <x v="3"/>
    <x v="97"/>
    <x v="0"/>
    <m/>
  </r>
  <r>
    <x v="11"/>
    <x v="0"/>
    <x v="5"/>
    <x v="0"/>
    <x v="2"/>
    <x v="3"/>
    <x v="3"/>
    <x v="97"/>
    <x v="0"/>
    <m/>
  </r>
  <r>
    <x v="11"/>
    <x v="0"/>
    <x v="5"/>
    <x v="0"/>
    <x v="2"/>
    <x v="3"/>
    <x v="3"/>
    <x v="98"/>
    <x v="0"/>
    <m/>
  </r>
  <r>
    <x v="11"/>
    <x v="0"/>
    <x v="5"/>
    <x v="0"/>
    <x v="2"/>
    <x v="3"/>
    <x v="3"/>
    <x v="99"/>
    <x v="37"/>
    <n v="14612247"/>
  </r>
  <r>
    <x v="11"/>
    <x v="0"/>
    <x v="5"/>
    <x v="0"/>
    <x v="2"/>
    <x v="3"/>
    <x v="3"/>
    <x v="99"/>
    <x v="122"/>
    <n v="850500"/>
  </r>
  <r>
    <x v="11"/>
    <x v="0"/>
    <x v="5"/>
    <x v="0"/>
    <x v="2"/>
    <x v="3"/>
    <x v="3"/>
    <x v="99"/>
    <x v="39"/>
    <n v="2713620"/>
  </r>
  <r>
    <x v="11"/>
    <x v="0"/>
    <x v="5"/>
    <x v="0"/>
    <x v="2"/>
    <x v="3"/>
    <x v="3"/>
    <x v="99"/>
    <x v="0"/>
    <m/>
  </r>
  <r>
    <x v="11"/>
    <x v="0"/>
    <x v="5"/>
    <x v="0"/>
    <x v="2"/>
    <x v="3"/>
    <x v="3"/>
    <x v="99"/>
    <x v="0"/>
    <m/>
  </r>
  <r>
    <x v="11"/>
    <x v="0"/>
    <x v="5"/>
    <x v="0"/>
    <x v="2"/>
    <x v="3"/>
    <x v="3"/>
    <x v="99"/>
    <x v="0"/>
    <m/>
  </r>
  <r>
    <x v="11"/>
    <x v="0"/>
    <x v="5"/>
    <x v="0"/>
    <x v="2"/>
    <x v="3"/>
    <x v="3"/>
    <x v="99"/>
    <x v="0"/>
    <m/>
  </r>
  <r>
    <x v="11"/>
    <x v="0"/>
    <x v="5"/>
    <x v="0"/>
    <x v="2"/>
    <x v="3"/>
    <x v="26"/>
    <x v="137"/>
    <x v="0"/>
    <m/>
  </r>
  <r>
    <x v="11"/>
    <x v="0"/>
    <x v="5"/>
    <x v="0"/>
    <x v="2"/>
    <x v="3"/>
    <x v="20"/>
    <x v="49"/>
    <x v="68"/>
    <m/>
  </r>
  <r>
    <x v="11"/>
    <x v="0"/>
    <x v="5"/>
    <x v="0"/>
    <x v="2"/>
    <x v="3"/>
    <x v="20"/>
    <x v="49"/>
    <x v="124"/>
    <n v="1237700"/>
  </r>
  <r>
    <x v="11"/>
    <x v="0"/>
    <x v="5"/>
    <x v="0"/>
    <x v="2"/>
    <x v="3"/>
    <x v="20"/>
    <x v="49"/>
    <x v="41"/>
    <n v="1884820"/>
  </r>
  <r>
    <x v="11"/>
    <x v="0"/>
    <x v="5"/>
    <x v="0"/>
    <x v="2"/>
    <x v="3"/>
    <x v="20"/>
    <x v="49"/>
    <x v="42"/>
    <n v="224000"/>
  </r>
  <r>
    <x v="11"/>
    <x v="0"/>
    <x v="5"/>
    <x v="0"/>
    <x v="2"/>
    <x v="3"/>
    <x v="20"/>
    <x v="49"/>
    <x v="0"/>
    <m/>
  </r>
  <r>
    <x v="11"/>
    <x v="0"/>
    <x v="5"/>
    <x v="0"/>
    <x v="2"/>
    <x v="3"/>
    <x v="20"/>
    <x v="49"/>
    <x v="0"/>
    <m/>
  </r>
  <r>
    <x v="11"/>
    <x v="0"/>
    <x v="5"/>
    <x v="0"/>
    <x v="2"/>
    <x v="3"/>
    <x v="20"/>
    <x v="151"/>
    <x v="0"/>
    <m/>
  </r>
  <r>
    <x v="11"/>
    <x v="0"/>
    <x v="5"/>
    <x v="0"/>
    <x v="2"/>
    <x v="3"/>
    <x v="20"/>
    <x v="111"/>
    <x v="42"/>
    <n v="460000"/>
  </r>
  <r>
    <x v="11"/>
    <x v="0"/>
    <x v="5"/>
    <x v="0"/>
    <x v="2"/>
    <x v="3"/>
    <x v="20"/>
    <x v="111"/>
    <x v="124"/>
    <n v="645550"/>
  </r>
  <r>
    <x v="11"/>
    <x v="0"/>
    <x v="5"/>
    <x v="0"/>
    <x v="2"/>
    <x v="3"/>
    <x v="20"/>
    <x v="111"/>
    <x v="0"/>
    <m/>
  </r>
  <r>
    <x v="11"/>
    <x v="0"/>
    <x v="5"/>
    <x v="0"/>
    <x v="2"/>
    <x v="3"/>
    <x v="20"/>
    <x v="111"/>
    <x v="0"/>
    <m/>
  </r>
  <r>
    <x v="11"/>
    <x v="0"/>
    <x v="5"/>
    <x v="0"/>
    <x v="2"/>
    <x v="3"/>
    <x v="20"/>
    <x v="111"/>
    <x v="0"/>
    <m/>
  </r>
  <r>
    <x v="11"/>
    <x v="0"/>
    <x v="5"/>
    <x v="0"/>
    <x v="2"/>
    <x v="3"/>
    <x v="21"/>
    <x v="50"/>
    <x v="0"/>
    <m/>
  </r>
  <r>
    <x v="11"/>
    <x v="0"/>
    <x v="5"/>
    <x v="0"/>
    <x v="2"/>
    <x v="3"/>
    <x v="21"/>
    <x v="132"/>
    <x v="0"/>
    <m/>
  </r>
  <r>
    <x v="0"/>
    <x v="0"/>
    <x v="5"/>
    <x v="0"/>
    <x v="1"/>
    <x v="2"/>
    <x v="24"/>
    <x v="63"/>
    <x v="1"/>
    <n v="95919441.530000001"/>
  </r>
  <r>
    <x v="0"/>
    <x v="0"/>
    <x v="5"/>
    <x v="0"/>
    <x v="1"/>
    <x v="5"/>
    <x v="11"/>
    <x v="64"/>
    <x v="0"/>
    <n v="196"/>
  </r>
  <r>
    <x v="0"/>
    <x v="0"/>
    <x v="5"/>
    <x v="0"/>
    <x v="1"/>
    <x v="5"/>
    <x v="14"/>
    <x v="66"/>
    <x v="0"/>
    <m/>
  </r>
  <r>
    <x v="0"/>
    <x v="0"/>
    <x v="5"/>
    <x v="0"/>
    <x v="1"/>
    <x v="5"/>
    <x v="15"/>
    <x v="69"/>
    <x v="0"/>
    <m/>
  </r>
  <r>
    <x v="0"/>
    <x v="0"/>
    <x v="5"/>
    <x v="0"/>
    <x v="1"/>
    <x v="2"/>
    <x v="25"/>
    <x v="74"/>
    <x v="0"/>
    <n v="-1012920.17"/>
  </r>
  <r>
    <x v="0"/>
    <x v="0"/>
    <x v="5"/>
    <x v="0"/>
    <x v="1"/>
    <x v="2"/>
    <x v="25"/>
    <x v="118"/>
    <x v="0"/>
    <m/>
  </r>
  <r>
    <x v="0"/>
    <x v="0"/>
    <x v="5"/>
    <x v="0"/>
    <x v="1"/>
    <x v="2"/>
    <x v="0"/>
    <x v="103"/>
    <x v="0"/>
    <m/>
  </r>
  <r>
    <x v="0"/>
    <x v="0"/>
    <x v="5"/>
    <x v="0"/>
    <x v="1"/>
    <x v="2"/>
    <x v="0"/>
    <x v="104"/>
    <x v="0"/>
    <n v="436974.72"/>
  </r>
  <r>
    <x v="0"/>
    <x v="0"/>
    <x v="5"/>
    <x v="0"/>
    <x v="1"/>
    <x v="2"/>
    <x v="0"/>
    <x v="145"/>
    <x v="0"/>
    <n v="-723195.63"/>
  </r>
  <r>
    <x v="0"/>
    <x v="0"/>
    <x v="5"/>
    <x v="0"/>
    <x v="0"/>
    <x v="0"/>
    <x v="4"/>
    <x v="6"/>
    <x v="2"/>
    <n v="6120000"/>
  </r>
  <r>
    <x v="0"/>
    <x v="0"/>
    <x v="5"/>
    <x v="0"/>
    <x v="0"/>
    <x v="0"/>
    <x v="4"/>
    <x v="6"/>
    <x v="157"/>
    <n v="1800000"/>
  </r>
  <r>
    <x v="0"/>
    <x v="0"/>
    <x v="5"/>
    <x v="0"/>
    <x v="0"/>
    <x v="0"/>
    <x v="4"/>
    <x v="6"/>
    <x v="158"/>
    <n v="580000"/>
  </r>
  <r>
    <x v="0"/>
    <x v="0"/>
    <x v="5"/>
    <x v="0"/>
    <x v="0"/>
    <x v="0"/>
    <x v="4"/>
    <x v="7"/>
    <x v="157"/>
    <n v="140606"/>
  </r>
  <r>
    <x v="0"/>
    <x v="0"/>
    <x v="5"/>
    <x v="0"/>
    <x v="0"/>
    <x v="0"/>
    <x v="4"/>
    <x v="7"/>
    <x v="158"/>
    <n v="70303"/>
  </r>
  <r>
    <x v="0"/>
    <x v="0"/>
    <x v="5"/>
    <x v="0"/>
    <x v="0"/>
    <x v="0"/>
    <x v="4"/>
    <x v="7"/>
    <x v="0"/>
    <m/>
  </r>
  <r>
    <x v="0"/>
    <x v="0"/>
    <x v="5"/>
    <x v="0"/>
    <x v="0"/>
    <x v="0"/>
    <x v="4"/>
    <x v="8"/>
    <x v="2"/>
    <n v="510000"/>
  </r>
  <r>
    <x v="0"/>
    <x v="0"/>
    <x v="5"/>
    <x v="0"/>
    <x v="0"/>
    <x v="0"/>
    <x v="4"/>
    <x v="8"/>
    <x v="157"/>
    <n v="161717"/>
  </r>
  <r>
    <x v="0"/>
    <x v="0"/>
    <x v="5"/>
    <x v="0"/>
    <x v="0"/>
    <x v="0"/>
    <x v="4"/>
    <x v="8"/>
    <x v="158"/>
    <n v="54192"/>
  </r>
  <r>
    <x v="0"/>
    <x v="0"/>
    <x v="5"/>
    <x v="0"/>
    <x v="0"/>
    <x v="0"/>
    <x v="4"/>
    <x v="9"/>
    <x v="2"/>
    <n v="61200"/>
  </r>
  <r>
    <x v="0"/>
    <x v="0"/>
    <x v="5"/>
    <x v="0"/>
    <x v="0"/>
    <x v="0"/>
    <x v="4"/>
    <x v="9"/>
    <x v="158"/>
    <n v="19406"/>
  </r>
  <r>
    <x v="0"/>
    <x v="0"/>
    <x v="5"/>
    <x v="0"/>
    <x v="0"/>
    <x v="0"/>
    <x v="4"/>
    <x v="9"/>
    <x v="157"/>
    <n v="6503"/>
  </r>
  <r>
    <x v="0"/>
    <x v="0"/>
    <x v="5"/>
    <x v="0"/>
    <x v="0"/>
    <x v="0"/>
    <x v="4"/>
    <x v="10"/>
    <x v="2"/>
    <n v="510000"/>
  </r>
  <r>
    <x v="0"/>
    <x v="0"/>
    <x v="5"/>
    <x v="0"/>
    <x v="0"/>
    <x v="0"/>
    <x v="4"/>
    <x v="10"/>
    <x v="157"/>
    <n v="161717"/>
  </r>
  <r>
    <x v="0"/>
    <x v="0"/>
    <x v="5"/>
    <x v="0"/>
    <x v="0"/>
    <x v="0"/>
    <x v="4"/>
    <x v="10"/>
    <x v="158"/>
    <n v="54192"/>
  </r>
  <r>
    <x v="0"/>
    <x v="0"/>
    <x v="5"/>
    <x v="0"/>
    <x v="0"/>
    <x v="0"/>
    <x v="4"/>
    <x v="11"/>
    <x v="2"/>
    <n v="255000"/>
  </r>
  <r>
    <x v="0"/>
    <x v="0"/>
    <x v="5"/>
    <x v="0"/>
    <x v="0"/>
    <x v="0"/>
    <x v="4"/>
    <x v="11"/>
    <x v="158"/>
    <n v="75000"/>
  </r>
  <r>
    <x v="0"/>
    <x v="0"/>
    <x v="5"/>
    <x v="0"/>
    <x v="0"/>
    <x v="0"/>
    <x v="4"/>
    <x v="11"/>
    <x v="157"/>
    <n v="24167"/>
  </r>
  <r>
    <x v="0"/>
    <x v="0"/>
    <x v="5"/>
    <x v="0"/>
    <x v="0"/>
    <x v="0"/>
    <x v="4"/>
    <x v="12"/>
    <x v="2"/>
    <n v="4080000"/>
  </r>
  <r>
    <x v="0"/>
    <x v="0"/>
    <x v="5"/>
    <x v="0"/>
    <x v="0"/>
    <x v="0"/>
    <x v="4"/>
    <x v="134"/>
    <x v="0"/>
    <m/>
  </r>
  <r>
    <x v="0"/>
    <x v="0"/>
    <x v="5"/>
    <x v="0"/>
    <x v="0"/>
    <x v="0"/>
    <x v="4"/>
    <x v="142"/>
    <x v="0"/>
    <m/>
  </r>
  <r>
    <x v="0"/>
    <x v="0"/>
    <x v="5"/>
    <x v="0"/>
    <x v="0"/>
    <x v="0"/>
    <x v="4"/>
    <x v="56"/>
    <x v="0"/>
    <m/>
  </r>
  <r>
    <x v="0"/>
    <x v="0"/>
    <x v="5"/>
    <x v="0"/>
    <x v="0"/>
    <x v="0"/>
    <x v="4"/>
    <x v="13"/>
    <x v="5"/>
    <n v="44370"/>
  </r>
  <r>
    <x v="0"/>
    <x v="0"/>
    <x v="5"/>
    <x v="0"/>
    <x v="0"/>
    <x v="0"/>
    <x v="4"/>
    <x v="146"/>
    <x v="0"/>
    <m/>
  </r>
  <r>
    <x v="0"/>
    <x v="0"/>
    <x v="5"/>
    <x v="0"/>
    <x v="0"/>
    <x v="0"/>
    <x v="4"/>
    <x v="14"/>
    <x v="6"/>
    <n v="950400"/>
  </r>
  <r>
    <x v="0"/>
    <x v="0"/>
    <x v="5"/>
    <x v="0"/>
    <x v="0"/>
    <x v="0"/>
    <x v="4"/>
    <x v="14"/>
    <x v="160"/>
    <n v="162400"/>
  </r>
  <r>
    <x v="0"/>
    <x v="0"/>
    <x v="5"/>
    <x v="0"/>
    <x v="0"/>
    <x v="0"/>
    <x v="4"/>
    <x v="15"/>
    <x v="8"/>
    <n v="340000"/>
  </r>
  <r>
    <x v="0"/>
    <x v="0"/>
    <x v="5"/>
    <x v="0"/>
    <x v="0"/>
    <x v="0"/>
    <x v="4"/>
    <x v="147"/>
    <x v="0"/>
    <m/>
  </r>
  <r>
    <x v="0"/>
    <x v="0"/>
    <x v="5"/>
    <x v="0"/>
    <x v="0"/>
    <x v="0"/>
    <x v="4"/>
    <x v="113"/>
    <x v="175"/>
    <m/>
  </r>
  <r>
    <x v="0"/>
    <x v="0"/>
    <x v="5"/>
    <x v="0"/>
    <x v="0"/>
    <x v="0"/>
    <x v="9"/>
    <x v="114"/>
    <x v="9"/>
    <n v="1432000"/>
  </r>
  <r>
    <x v="0"/>
    <x v="0"/>
    <x v="5"/>
    <x v="0"/>
    <x v="0"/>
    <x v="0"/>
    <x v="9"/>
    <x v="30"/>
    <x v="0"/>
    <m/>
  </r>
  <r>
    <x v="0"/>
    <x v="0"/>
    <x v="5"/>
    <x v="0"/>
    <x v="0"/>
    <x v="0"/>
    <x v="9"/>
    <x v="110"/>
    <x v="0"/>
    <m/>
  </r>
  <r>
    <x v="0"/>
    <x v="0"/>
    <x v="5"/>
    <x v="0"/>
    <x v="0"/>
    <x v="0"/>
    <x v="5"/>
    <x v="70"/>
    <x v="0"/>
    <m/>
  </r>
  <r>
    <x v="0"/>
    <x v="0"/>
    <x v="5"/>
    <x v="0"/>
    <x v="0"/>
    <x v="0"/>
    <x v="5"/>
    <x v="70"/>
    <x v="0"/>
    <m/>
  </r>
  <r>
    <x v="0"/>
    <x v="0"/>
    <x v="5"/>
    <x v="0"/>
    <x v="0"/>
    <x v="0"/>
    <x v="5"/>
    <x v="102"/>
    <x v="0"/>
    <m/>
  </r>
  <r>
    <x v="0"/>
    <x v="0"/>
    <x v="5"/>
    <x v="0"/>
    <x v="0"/>
    <x v="0"/>
    <x v="5"/>
    <x v="71"/>
    <x v="88"/>
    <n v="738.07"/>
  </r>
  <r>
    <x v="0"/>
    <x v="0"/>
    <x v="5"/>
    <x v="0"/>
    <x v="0"/>
    <x v="0"/>
    <x v="5"/>
    <x v="71"/>
    <x v="45"/>
    <n v="40300"/>
  </r>
  <r>
    <x v="0"/>
    <x v="0"/>
    <x v="5"/>
    <x v="0"/>
    <x v="0"/>
    <x v="0"/>
    <x v="5"/>
    <x v="78"/>
    <x v="0"/>
    <m/>
  </r>
  <r>
    <x v="0"/>
    <x v="0"/>
    <x v="5"/>
    <x v="0"/>
    <x v="0"/>
    <x v="0"/>
    <x v="6"/>
    <x v="17"/>
    <x v="12"/>
    <m/>
  </r>
  <r>
    <x v="0"/>
    <x v="0"/>
    <x v="5"/>
    <x v="0"/>
    <x v="0"/>
    <x v="0"/>
    <x v="6"/>
    <x v="17"/>
    <x v="0"/>
    <m/>
  </r>
  <r>
    <x v="0"/>
    <x v="0"/>
    <x v="5"/>
    <x v="0"/>
    <x v="0"/>
    <x v="0"/>
    <x v="6"/>
    <x v="143"/>
    <x v="0"/>
    <m/>
  </r>
  <r>
    <x v="0"/>
    <x v="0"/>
    <x v="5"/>
    <x v="0"/>
    <x v="0"/>
    <x v="0"/>
    <x v="0"/>
    <x v="79"/>
    <x v="0"/>
    <m/>
  </r>
  <r>
    <x v="0"/>
    <x v="0"/>
    <x v="5"/>
    <x v="0"/>
    <x v="0"/>
    <x v="0"/>
    <x v="0"/>
    <x v="80"/>
    <x v="14"/>
    <n v="421242"/>
  </r>
  <r>
    <x v="0"/>
    <x v="0"/>
    <x v="5"/>
    <x v="0"/>
    <x v="0"/>
    <x v="0"/>
    <x v="0"/>
    <x v="80"/>
    <x v="16"/>
    <n v="425934"/>
  </r>
  <r>
    <x v="0"/>
    <x v="0"/>
    <x v="5"/>
    <x v="0"/>
    <x v="0"/>
    <x v="0"/>
    <x v="0"/>
    <x v="80"/>
    <x v="176"/>
    <n v="595666"/>
  </r>
  <r>
    <x v="0"/>
    <x v="0"/>
    <x v="5"/>
    <x v="0"/>
    <x v="0"/>
    <x v="0"/>
    <x v="0"/>
    <x v="80"/>
    <x v="162"/>
    <n v="1700000"/>
  </r>
  <r>
    <x v="0"/>
    <x v="0"/>
    <x v="5"/>
    <x v="0"/>
    <x v="0"/>
    <x v="0"/>
    <x v="0"/>
    <x v="80"/>
    <x v="183"/>
    <m/>
  </r>
  <r>
    <x v="0"/>
    <x v="0"/>
    <x v="5"/>
    <x v="0"/>
    <x v="0"/>
    <x v="0"/>
    <x v="0"/>
    <x v="80"/>
    <x v="70"/>
    <m/>
  </r>
  <r>
    <x v="0"/>
    <x v="0"/>
    <x v="5"/>
    <x v="0"/>
    <x v="0"/>
    <x v="0"/>
    <x v="0"/>
    <x v="80"/>
    <x v="0"/>
    <m/>
  </r>
  <r>
    <x v="0"/>
    <x v="0"/>
    <x v="5"/>
    <x v="0"/>
    <x v="0"/>
    <x v="0"/>
    <x v="0"/>
    <x v="80"/>
    <x v="0"/>
    <m/>
  </r>
  <r>
    <x v="0"/>
    <x v="0"/>
    <x v="5"/>
    <x v="0"/>
    <x v="0"/>
    <x v="0"/>
    <x v="0"/>
    <x v="80"/>
    <x v="0"/>
    <m/>
  </r>
  <r>
    <x v="0"/>
    <x v="0"/>
    <x v="5"/>
    <x v="0"/>
    <x v="0"/>
    <x v="0"/>
    <x v="0"/>
    <x v="84"/>
    <x v="0"/>
    <m/>
  </r>
  <r>
    <x v="0"/>
    <x v="0"/>
    <x v="5"/>
    <x v="0"/>
    <x v="0"/>
    <x v="0"/>
    <x v="0"/>
    <x v="107"/>
    <x v="0"/>
    <m/>
  </r>
  <r>
    <x v="0"/>
    <x v="0"/>
    <x v="5"/>
    <x v="0"/>
    <x v="0"/>
    <x v="0"/>
    <x v="0"/>
    <x v="115"/>
    <x v="0"/>
    <m/>
  </r>
  <r>
    <x v="0"/>
    <x v="0"/>
    <x v="5"/>
    <x v="0"/>
    <x v="0"/>
    <x v="0"/>
    <x v="0"/>
    <x v="138"/>
    <x v="88"/>
    <n v="251447"/>
  </r>
  <r>
    <x v="0"/>
    <x v="0"/>
    <x v="5"/>
    <x v="0"/>
    <x v="0"/>
    <x v="0"/>
    <x v="0"/>
    <x v="108"/>
    <x v="0"/>
    <m/>
  </r>
  <r>
    <x v="0"/>
    <x v="0"/>
    <x v="5"/>
    <x v="0"/>
    <x v="0"/>
    <x v="0"/>
    <x v="0"/>
    <x v="109"/>
    <x v="0"/>
    <m/>
  </r>
  <r>
    <x v="0"/>
    <x v="0"/>
    <x v="5"/>
    <x v="0"/>
    <x v="0"/>
    <x v="0"/>
    <x v="0"/>
    <x v="116"/>
    <x v="20"/>
    <m/>
  </r>
  <r>
    <x v="0"/>
    <x v="0"/>
    <x v="5"/>
    <x v="0"/>
    <x v="0"/>
    <x v="0"/>
    <x v="0"/>
    <x v="116"/>
    <x v="0"/>
    <m/>
  </r>
  <r>
    <x v="0"/>
    <x v="0"/>
    <x v="5"/>
    <x v="0"/>
    <x v="0"/>
    <x v="0"/>
    <x v="0"/>
    <x v="79"/>
    <x v="0"/>
    <m/>
  </r>
  <r>
    <x v="0"/>
    <x v="0"/>
    <x v="5"/>
    <x v="0"/>
    <x v="0"/>
    <x v="0"/>
    <x v="12"/>
    <x v="81"/>
    <x v="0"/>
    <m/>
  </r>
  <r>
    <x v="0"/>
    <x v="0"/>
    <x v="5"/>
    <x v="0"/>
    <x v="0"/>
    <x v="0"/>
    <x v="12"/>
    <x v="82"/>
    <x v="0"/>
    <m/>
  </r>
  <r>
    <x v="0"/>
    <x v="0"/>
    <x v="5"/>
    <x v="0"/>
    <x v="0"/>
    <x v="0"/>
    <x v="12"/>
    <x v="83"/>
    <x v="0"/>
    <m/>
  </r>
  <r>
    <x v="0"/>
    <x v="0"/>
    <x v="5"/>
    <x v="0"/>
    <x v="0"/>
    <x v="0"/>
    <x v="12"/>
    <x v="84"/>
    <x v="0"/>
    <m/>
  </r>
  <r>
    <x v="0"/>
    <x v="0"/>
    <x v="5"/>
    <x v="0"/>
    <x v="0"/>
    <x v="0"/>
    <x v="19"/>
    <x v="100"/>
    <x v="177"/>
    <m/>
  </r>
  <r>
    <x v="0"/>
    <x v="0"/>
    <x v="5"/>
    <x v="0"/>
    <x v="0"/>
    <x v="0"/>
    <x v="19"/>
    <x v="100"/>
    <x v="178"/>
    <m/>
  </r>
  <r>
    <x v="0"/>
    <x v="0"/>
    <x v="5"/>
    <x v="0"/>
    <x v="0"/>
    <x v="0"/>
    <x v="19"/>
    <x v="139"/>
    <x v="0"/>
    <m/>
  </r>
  <r>
    <x v="0"/>
    <x v="0"/>
    <x v="5"/>
    <x v="0"/>
    <x v="0"/>
    <x v="0"/>
    <x v="28"/>
    <x v="150"/>
    <x v="0"/>
    <m/>
  </r>
  <r>
    <x v="0"/>
    <x v="0"/>
    <x v="5"/>
    <x v="0"/>
    <x v="0"/>
    <x v="0"/>
    <x v="27"/>
    <x v="140"/>
    <x v="0"/>
    <m/>
  </r>
  <r>
    <x v="0"/>
    <x v="0"/>
    <x v="5"/>
    <x v="0"/>
    <x v="0"/>
    <x v="0"/>
    <x v="27"/>
    <x v="148"/>
    <x v="0"/>
    <m/>
  </r>
  <r>
    <x v="0"/>
    <x v="0"/>
    <x v="5"/>
    <x v="0"/>
    <x v="0"/>
    <x v="0"/>
    <x v="27"/>
    <x v="139"/>
    <x v="0"/>
    <m/>
  </r>
  <r>
    <x v="0"/>
    <x v="0"/>
    <x v="5"/>
    <x v="0"/>
    <x v="0"/>
    <x v="0"/>
    <x v="27"/>
    <x v="149"/>
    <x v="0"/>
    <m/>
  </r>
  <r>
    <x v="0"/>
    <x v="0"/>
    <x v="5"/>
    <x v="0"/>
    <x v="0"/>
    <x v="0"/>
    <x v="22"/>
    <x v="105"/>
    <x v="0"/>
    <m/>
  </r>
  <r>
    <x v="0"/>
    <x v="0"/>
    <x v="5"/>
    <x v="0"/>
    <x v="0"/>
    <x v="0"/>
    <x v="16"/>
    <x v="86"/>
    <x v="45"/>
    <n v="476600"/>
  </r>
  <r>
    <x v="0"/>
    <x v="0"/>
    <x v="5"/>
    <x v="0"/>
    <x v="0"/>
    <x v="0"/>
    <x v="16"/>
    <x v="117"/>
    <x v="134"/>
    <n v="888000"/>
  </r>
  <r>
    <x v="0"/>
    <x v="0"/>
    <x v="5"/>
    <x v="0"/>
    <x v="0"/>
    <x v="0"/>
    <x v="16"/>
    <x v="117"/>
    <x v="57"/>
    <n v="330000"/>
  </r>
  <r>
    <x v="0"/>
    <x v="0"/>
    <x v="5"/>
    <x v="0"/>
    <x v="0"/>
    <x v="0"/>
    <x v="22"/>
    <x v="105"/>
    <x v="0"/>
    <m/>
  </r>
  <r>
    <x v="0"/>
    <x v="0"/>
    <x v="5"/>
    <x v="0"/>
    <x v="0"/>
    <x v="0"/>
    <x v="2"/>
    <x v="87"/>
    <x v="165"/>
    <n v="328763"/>
  </r>
  <r>
    <x v="0"/>
    <x v="0"/>
    <x v="5"/>
    <x v="0"/>
    <x v="0"/>
    <x v="0"/>
    <x v="2"/>
    <x v="87"/>
    <x v="0"/>
    <m/>
  </r>
  <r>
    <x v="0"/>
    <x v="0"/>
    <x v="5"/>
    <x v="0"/>
    <x v="0"/>
    <x v="0"/>
    <x v="2"/>
    <x v="87"/>
    <x v="0"/>
    <m/>
  </r>
  <r>
    <x v="0"/>
    <x v="0"/>
    <x v="5"/>
    <x v="0"/>
    <x v="0"/>
    <x v="0"/>
    <x v="2"/>
    <x v="87"/>
    <x v="0"/>
    <m/>
  </r>
  <r>
    <x v="0"/>
    <x v="0"/>
    <x v="5"/>
    <x v="0"/>
    <x v="0"/>
    <x v="0"/>
    <x v="2"/>
    <x v="88"/>
    <x v="0"/>
    <m/>
  </r>
  <r>
    <x v="0"/>
    <x v="0"/>
    <x v="5"/>
    <x v="0"/>
    <x v="0"/>
    <x v="0"/>
    <x v="2"/>
    <x v="88"/>
    <x v="128"/>
    <n v="238095"/>
  </r>
  <r>
    <x v="0"/>
    <x v="0"/>
    <x v="5"/>
    <x v="0"/>
    <x v="0"/>
    <x v="0"/>
    <x v="2"/>
    <x v="89"/>
    <x v="184"/>
    <m/>
  </r>
  <r>
    <x v="0"/>
    <x v="0"/>
    <x v="5"/>
    <x v="0"/>
    <x v="0"/>
    <x v="0"/>
    <x v="2"/>
    <x v="89"/>
    <x v="139"/>
    <n v="67059"/>
  </r>
  <r>
    <x v="0"/>
    <x v="0"/>
    <x v="5"/>
    <x v="0"/>
    <x v="0"/>
    <x v="0"/>
    <x v="2"/>
    <x v="89"/>
    <x v="0"/>
    <m/>
  </r>
  <r>
    <x v="0"/>
    <x v="0"/>
    <x v="5"/>
    <x v="0"/>
    <x v="0"/>
    <x v="0"/>
    <x v="2"/>
    <x v="90"/>
    <x v="94"/>
    <m/>
  </r>
  <r>
    <x v="0"/>
    <x v="0"/>
    <x v="5"/>
    <x v="0"/>
    <x v="0"/>
    <x v="0"/>
    <x v="2"/>
    <x v="90"/>
    <x v="0"/>
    <m/>
  </r>
  <r>
    <x v="0"/>
    <x v="0"/>
    <x v="5"/>
    <x v="0"/>
    <x v="0"/>
    <x v="0"/>
    <x v="2"/>
    <x v="90"/>
    <x v="0"/>
    <m/>
  </r>
  <r>
    <x v="0"/>
    <x v="0"/>
    <x v="5"/>
    <x v="0"/>
    <x v="0"/>
    <x v="0"/>
    <x v="2"/>
    <x v="90"/>
    <x v="0"/>
    <m/>
  </r>
  <r>
    <x v="0"/>
    <x v="0"/>
    <x v="5"/>
    <x v="0"/>
    <x v="0"/>
    <x v="0"/>
    <x v="2"/>
    <x v="90"/>
    <x v="0"/>
    <m/>
  </r>
  <r>
    <x v="0"/>
    <x v="0"/>
    <x v="5"/>
    <x v="0"/>
    <x v="0"/>
    <x v="0"/>
    <x v="2"/>
    <x v="90"/>
    <x v="0"/>
    <m/>
  </r>
  <r>
    <x v="0"/>
    <x v="0"/>
    <x v="5"/>
    <x v="0"/>
    <x v="0"/>
    <x v="0"/>
    <x v="2"/>
    <x v="91"/>
    <x v="179"/>
    <m/>
  </r>
  <r>
    <x v="0"/>
    <x v="0"/>
    <x v="5"/>
    <x v="0"/>
    <x v="0"/>
    <x v="0"/>
    <x v="2"/>
    <x v="91"/>
    <x v="180"/>
    <m/>
  </r>
  <r>
    <x v="0"/>
    <x v="0"/>
    <x v="5"/>
    <x v="0"/>
    <x v="0"/>
    <x v="0"/>
    <x v="2"/>
    <x v="91"/>
    <x v="0"/>
    <m/>
  </r>
  <r>
    <x v="0"/>
    <x v="0"/>
    <x v="5"/>
    <x v="0"/>
    <x v="0"/>
    <x v="0"/>
    <x v="2"/>
    <x v="91"/>
    <x v="0"/>
    <m/>
  </r>
  <r>
    <x v="0"/>
    <x v="0"/>
    <x v="5"/>
    <x v="0"/>
    <x v="0"/>
    <x v="0"/>
    <x v="2"/>
    <x v="92"/>
    <x v="0"/>
    <m/>
  </r>
  <r>
    <x v="0"/>
    <x v="0"/>
    <x v="5"/>
    <x v="0"/>
    <x v="0"/>
    <x v="0"/>
    <x v="2"/>
    <x v="136"/>
    <x v="185"/>
    <m/>
  </r>
  <r>
    <x v="0"/>
    <x v="0"/>
    <x v="5"/>
    <x v="0"/>
    <x v="0"/>
    <x v="0"/>
    <x v="2"/>
    <x v="136"/>
    <x v="157"/>
    <n v="53500"/>
  </r>
  <r>
    <x v="0"/>
    <x v="0"/>
    <x v="5"/>
    <x v="0"/>
    <x v="0"/>
    <x v="0"/>
    <x v="2"/>
    <x v="141"/>
    <x v="185"/>
    <m/>
  </r>
  <r>
    <x v="0"/>
    <x v="0"/>
    <x v="5"/>
    <x v="0"/>
    <x v="0"/>
    <x v="0"/>
    <x v="2"/>
    <x v="141"/>
    <x v="0"/>
    <m/>
  </r>
  <r>
    <x v="0"/>
    <x v="0"/>
    <x v="5"/>
    <x v="0"/>
    <x v="0"/>
    <x v="0"/>
    <x v="2"/>
    <x v="141"/>
    <x v="0"/>
    <m/>
  </r>
  <r>
    <x v="0"/>
    <x v="0"/>
    <x v="5"/>
    <x v="0"/>
    <x v="0"/>
    <x v="0"/>
    <x v="2"/>
    <x v="93"/>
    <x v="0"/>
    <m/>
  </r>
  <r>
    <x v="0"/>
    <x v="0"/>
    <x v="5"/>
    <x v="0"/>
    <x v="0"/>
    <x v="0"/>
    <x v="2"/>
    <x v="84"/>
    <x v="6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7"/>
    <x v="4"/>
    <x v="119"/>
    <x v="136"/>
    <n v="2300000"/>
  </r>
  <r>
    <x v="0"/>
    <x v="0"/>
    <x v="5"/>
    <x v="0"/>
    <x v="0"/>
    <x v="7"/>
    <x v="4"/>
    <x v="119"/>
    <x v="186"/>
    <n v="5500000"/>
  </r>
  <r>
    <x v="0"/>
    <x v="0"/>
    <x v="5"/>
    <x v="0"/>
    <x v="0"/>
    <x v="7"/>
    <x v="4"/>
    <x v="120"/>
    <x v="136"/>
    <n v="140606"/>
  </r>
  <r>
    <x v="0"/>
    <x v="0"/>
    <x v="5"/>
    <x v="0"/>
    <x v="0"/>
    <x v="7"/>
    <x v="4"/>
    <x v="121"/>
    <x v="136"/>
    <n v="203384"/>
  </r>
  <r>
    <x v="0"/>
    <x v="0"/>
    <x v="5"/>
    <x v="0"/>
    <x v="0"/>
    <x v="7"/>
    <x v="4"/>
    <x v="121"/>
    <x v="186"/>
    <n v="458333"/>
  </r>
  <r>
    <x v="0"/>
    <x v="0"/>
    <x v="5"/>
    <x v="0"/>
    <x v="0"/>
    <x v="7"/>
    <x v="4"/>
    <x v="122"/>
    <x v="186"/>
    <n v="55000"/>
  </r>
  <r>
    <x v="0"/>
    <x v="0"/>
    <x v="5"/>
    <x v="0"/>
    <x v="0"/>
    <x v="7"/>
    <x v="4"/>
    <x v="122"/>
    <x v="136"/>
    <n v="24406"/>
  </r>
  <r>
    <x v="0"/>
    <x v="0"/>
    <x v="5"/>
    <x v="0"/>
    <x v="0"/>
    <x v="7"/>
    <x v="4"/>
    <x v="123"/>
    <x v="186"/>
    <n v="458333"/>
  </r>
  <r>
    <x v="0"/>
    <x v="0"/>
    <x v="5"/>
    <x v="0"/>
    <x v="0"/>
    <x v="7"/>
    <x v="4"/>
    <x v="123"/>
    <x v="136"/>
    <n v="203384"/>
  </r>
  <r>
    <x v="0"/>
    <x v="0"/>
    <x v="5"/>
    <x v="0"/>
    <x v="0"/>
    <x v="7"/>
    <x v="4"/>
    <x v="124"/>
    <x v="186"/>
    <n v="229167"/>
  </r>
  <r>
    <x v="0"/>
    <x v="0"/>
    <x v="5"/>
    <x v="0"/>
    <x v="0"/>
    <x v="7"/>
    <x v="4"/>
    <x v="124"/>
    <x v="136"/>
    <n v="95833"/>
  </r>
  <r>
    <x v="0"/>
    <x v="0"/>
    <x v="5"/>
    <x v="0"/>
    <x v="0"/>
    <x v="7"/>
    <x v="4"/>
    <x v="135"/>
    <x v="0"/>
    <m/>
  </r>
  <r>
    <x v="0"/>
    <x v="0"/>
    <x v="5"/>
    <x v="0"/>
    <x v="0"/>
    <x v="7"/>
    <x v="4"/>
    <x v="125"/>
    <x v="136"/>
    <n v="1000000"/>
  </r>
  <r>
    <x v="0"/>
    <x v="0"/>
    <x v="5"/>
    <x v="0"/>
    <x v="0"/>
    <x v="7"/>
    <x v="4"/>
    <x v="144"/>
    <x v="136"/>
    <m/>
  </r>
  <r>
    <x v="0"/>
    <x v="0"/>
    <x v="5"/>
    <x v="0"/>
    <x v="0"/>
    <x v="7"/>
    <x v="4"/>
    <x v="126"/>
    <x v="0"/>
    <m/>
  </r>
  <r>
    <x v="0"/>
    <x v="0"/>
    <x v="5"/>
    <x v="0"/>
    <x v="0"/>
    <x v="7"/>
    <x v="4"/>
    <x v="127"/>
    <x v="5"/>
    <n v="41030"/>
  </r>
  <r>
    <x v="0"/>
    <x v="0"/>
    <x v="5"/>
    <x v="0"/>
    <x v="0"/>
    <x v="7"/>
    <x v="4"/>
    <x v="152"/>
    <x v="130"/>
    <m/>
  </r>
  <r>
    <x v="0"/>
    <x v="0"/>
    <x v="5"/>
    <x v="0"/>
    <x v="0"/>
    <x v="7"/>
    <x v="4"/>
    <x v="128"/>
    <x v="6"/>
    <n v="936000"/>
  </r>
  <r>
    <x v="0"/>
    <x v="0"/>
    <x v="5"/>
    <x v="0"/>
    <x v="0"/>
    <x v="7"/>
    <x v="4"/>
    <x v="129"/>
    <x v="77"/>
    <n v="92000"/>
  </r>
  <r>
    <x v="0"/>
    <x v="0"/>
    <x v="5"/>
    <x v="0"/>
    <x v="0"/>
    <x v="7"/>
    <x v="4"/>
    <x v="129"/>
    <x v="187"/>
    <n v="220000"/>
  </r>
  <r>
    <x v="0"/>
    <x v="0"/>
    <x v="5"/>
    <x v="0"/>
    <x v="0"/>
    <x v="7"/>
    <x v="4"/>
    <x v="130"/>
    <x v="0"/>
    <m/>
  </r>
  <r>
    <x v="0"/>
    <x v="0"/>
    <x v="5"/>
    <x v="0"/>
    <x v="0"/>
    <x v="7"/>
    <x v="2"/>
    <x v="131"/>
    <x v="0"/>
    <m/>
  </r>
  <r>
    <x v="0"/>
    <x v="0"/>
    <x v="5"/>
    <x v="0"/>
    <x v="0"/>
    <x v="1"/>
    <x v="7"/>
    <x v="34"/>
    <x v="29"/>
    <n v="82190"/>
  </r>
  <r>
    <x v="0"/>
    <x v="0"/>
    <x v="5"/>
    <x v="0"/>
    <x v="0"/>
    <x v="1"/>
    <x v="7"/>
    <x v="20"/>
    <x v="29"/>
    <n v="177986"/>
  </r>
  <r>
    <x v="0"/>
    <x v="0"/>
    <x v="5"/>
    <x v="0"/>
    <x v="0"/>
    <x v="1"/>
    <x v="7"/>
    <x v="20"/>
    <x v="169"/>
    <n v="723586.21"/>
  </r>
  <r>
    <x v="0"/>
    <x v="0"/>
    <x v="5"/>
    <x v="0"/>
    <x v="0"/>
    <x v="1"/>
    <x v="7"/>
    <x v="101"/>
    <x v="6"/>
    <m/>
  </r>
  <r>
    <x v="0"/>
    <x v="0"/>
    <x v="5"/>
    <x v="0"/>
    <x v="0"/>
    <x v="1"/>
    <x v="7"/>
    <x v="101"/>
    <x v="77"/>
    <m/>
  </r>
  <r>
    <x v="0"/>
    <x v="0"/>
    <x v="5"/>
    <x v="0"/>
    <x v="0"/>
    <x v="1"/>
    <x v="7"/>
    <x v="101"/>
    <x v="8"/>
    <m/>
  </r>
  <r>
    <x v="0"/>
    <x v="0"/>
    <x v="5"/>
    <x v="0"/>
    <x v="0"/>
    <x v="1"/>
    <x v="7"/>
    <x v="101"/>
    <x v="130"/>
    <m/>
  </r>
  <r>
    <x v="0"/>
    <x v="0"/>
    <x v="5"/>
    <x v="0"/>
    <x v="0"/>
    <x v="1"/>
    <x v="7"/>
    <x v="101"/>
    <x v="181"/>
    <m/>
  </r>
  <r>
    <x v="0"/>
    <x v="0"/>
    <x v="5"/>
    <x v="0"/>
    <x v="0"/>
    <x v="1"/>
    <x v="7"/>
    <x v="101"/>
    <x v="160"/>
    <m/>
  </r>
  <r>
    <x v="0"/>
    <x v="0"/>
    <x v="5"/>
    <x v="0"/>
    <x v="0"/>
    <x v="1"/>
    <x v="7"/>
    <x v="101"/>
    <x v="5"/>
    <m/>
  </r>
  <r>
    <x v="0"/>
    <x v="0"/>
    <x v="5"/>
    <x v="0"/>
    <x v="0"/>
    <x v="1"/>
    <x v="7"/>
    <x v="55"/>
    <x v="0"/>
    <m/>
  </r>
  <r>
    <x v="0"/>
    <x v="0"/>
    <x v="5"/>
    <x v="0"/>
    <x v="0"/>
    <x v="1"/>
    <x v="7"/>
    <x v="55"/>
    <x v="0"/>
    <m/>
  </r>
  <r>
    <x v="0"/>
    <x v="0"/>
    <x v="5"/>
    <x v="0"/>
    <x v="0"/>
    <x v="1"/>
    <x v="8"/>
    <x v="22"/>
    <x v="29"/>
    <n v="342020"/>
  </r>
  <r>
    <x v="0"/>
    <x v="0"/>
    <x v="5"/>
    <x v="0"/>
    <x v="0"/>
    <x v="1"/>
    <x v="8"/>
    <x v="94"/>
    <x v="178"/>
    <m/>
  </r>
  <r>
    <x v="0"/>
    <x v="0"/>
    <x v="5"/>
    <x v="0"/>
    <x v="0"/>
    <x v="1"/>
    <x v="8"/>
    <x v="94"/>
    <x v="80"/>
    <m/>
  </r>
  <r>
    <x v="0"/>
    <x v="0"/>
    <x v="5"/>
    <x v="0"/>
    <x v="0"/>
    <x v="1"/>
    <x v="8"/>
    <x v="94"/>
    <x v="0"/>
    <m/>
  </r>
  <r>
    <x v="0"/>
    <x v="0"/>
    <x v="5"/>
    <x v="0"/>
    <x v="0"/>
    <x v="1"/>
    <x v="8"/>
    <x v="94"/>
    <x v="0"/>
    <m/>
  </r>
  <r>
    <x v="0"/>
    <x v="0"/>
    <x v="5"/>
    <x v="0"/>
    <x v="0"/>
    <x v="1"/>
    <x v="8"/>
    <x v="95"/>
    <x v="0"/>
    <m/>
  </r>
  <r>
    <x v="0"/>
    <x v="0"/>
    <x v="5"/>
    <x v="0"/>
    <x v="0"/>
    <x v="1"/>
    <x v="8"/>
    <x v="77"/>
    <x v="50"/>
    <m/>
  </r>
  <r>
    <x v="0"/>
    <x v="0"/>
    <x v="5"/>
    <x v="0"/>
    <x v="0"/>
    <x v="1"/>
    <x v="8"/>
    <x v="4"/>
    <x v="42"/>
    <m/>
  </r>
  <r>
    <x v="0"/>
    <x v="0"/>
    <x v="5"/>
    <x v="0"/>
    <x v="0"/>
    <x v="1"/>
    <x v="8"/>
    <x v="4"/>
    <x v="136"/>
    <n v="1017500"/>
  </r>
  <r>
    <x v="0"/>
    <x v="0"/>
    <x v="5"/>
    <x v="0"/>
    <x v="0"/>
    <x v="1"/>
    <x v="8"/>
    <x v="4"/>
    <x v="182"/>
    <n v="23400"/>
  </r>
  <r>
    <x v="0"/>
    <x v="0"/>
    <x v="5"/>
    <x v="0"/>
    <x v="0"/>
    <x v="1"/>
    <x v="8"/>
    <x v="4"/>
    <x v="192"/>
    <n v="23000"/>
  </r>
  <r>
    <x v="0"/>
    <x v="0"/>
    <x v="5"/>
    <x v="0"/>
    <x v="0"/>
    <x v="1"/>
    <x v="8"/>
    <x v="4"/>
    <x v="153"/>
    <n v="113700"/>
  </r>
  <r>
    <x v="0"/>
    <x v="0"/>
    <x v="5"/>
    <x v="0"/>
    <x v="0"/>
    <x v="1"/>
    <x v="8"/>
    <x v="4"/>
    <x v="193"/>
    <n v="20000"/>
  </r>
  <r>
    <x v="0"/>
    <x v="0"/>
    <x v="5"/>
    <x v="0"/>
    <x v="0"/>
    <x v="1"/>
    <x v="8"/>
    <x v="4"/>
    <x v="194"/>
    <n v="22900"/>
  </r>
  <r>
    <x v="0"/>
    <x v="0"/>
    <x v="5"/>
    <x v="0"/>
    <x v="0"/>
    <x v="1"/>
    <x v="8"/>
    <x v="4"/>
    <x v="180"/>
    <n v="70500"/>
  </r>
  <r>
    <x v="0"/>
    <x v="0"/>
    <x v="5"/>
    <x v="0"/>
    <x v="0"/>
    <x v="1"/>
    <x v="8"/>
    <x v="4"/>
    <x v="195"/>
    <n v="21200"/>
  </r>
  <r>
    <x v="0"/>
    <x v="0"/>
    <x v="5"/>
    <x v="0"/>
    <x v="0"/>
    <x v="1"/>
    <x v="8"/>
    <x v="4"/>
    <x v="196"/>
    <n v="18000"/>
  </r>
  <r>
    <x v="0"/>
    <x v="0"/>
    <x v="5"/>
    <x v="0"/>
    <x v="0"/>
    <x v="1"/>
    <x v="8"/>
    <x v="4"/>
    <x v="197"/>
    <n v="11900"/>
  </r>
  <r>
    <x v="0"/>
    <x v="0"/>
    <x v="5"/>
    <x v="0"/>
    <x v="0"/>
    <x v="1"/>
    <x v="8"/>
    <x v="4"/>
    <x v="134"/>
    <n v="31080"/>
  </r>
  <r>
    <x v="0"/>
    <x v="0"/>
    <x v="5"/>
    <x v="0"/>
    <x v="0"/>
    <x v="1"/>
    <x v="8"/>
    <x v="4"/>
    <x v="190"/>
    <n v="32040"/>
  </r>
  <r>
    <x v="0"/>
    <x v="0"/>
    <x v="5"/>
    <x v="0"/>
    <x v="0"/>
    <x v="1"/>
    <x v="8"/>
    <x v="4"/>
    <x v="2"/>
    <n v="740504"/>
  </r>
  <r>
    <x v="0"/>
    <x v="0"/>
    <x v="5"/>
    <x v="0"/>
    <x v="0"/>
    <x v="1"/>
    <x v="8"/>
    <x v="4"/>
    <x v="198"/>
    <n v="22900"/>
  </r>
  <r>
    <x v="0"/>
    <x v="0"/>
    <x v="5"/>
    <x v="0"/>
    <x v="0"/>
    <x v="1"/>
    <x v="8"/>
    <x v="4"/>
    <x v="199"/>
    <n v="29400"/>
  </r>
  <r>
    <x v="0"/>
    <x v="0"/>
    <x v="5"/>
    <x v="0"/>
    <x v="0"/>
    <x v="1"/>
    <x v="8"/>
    <x v="4"/>
    <x v="53"/>
    <n v="20000"/>
  </r>
  <r>
    <x v="0"/>
    <x v="0"/>
    <x v="5"/>
    <x v="0"/>
    <x v="0"/>
    <x v="1"/>
    <x v="8"/>
    <x v="4"/>
    <x v="16"/>
    <n v="17038"/>
  </r>
  <r>
    <x v="0"/>
    <x v="0"/>
    <x v="5"/>
    <x v="0"/>
    <x v="0"/>
    <x v="1"/>
    <x v="8"/>
    <x v="4"/>
    <x v="57"/>
    <n v="11550"/>
  </r>
  <r>
    <x v="0"/>
    <x v="0"/>
    <x v="5"/>
    <x v="0"/>
    <x v="0"/>
    <x v="1"/>
    <x v="8"/>
    <x v="4"/>
    <x v="200"/>
    <n v="18900"/>
  </r>
  <r>
    <x v="0"/>
    <x v="0"/>
    <x v="5"/>
    <x v="0"/>
    <x v="0"/>
    <x v="1"/>
    <x v="8"/>
    <x v="4"/>
    <x v="0"/>
    <m/>
  </r>
  <r>
    <x v="0"/>
    <x v="0"/>
    <x v="5"/>
    <x v="0"/>
    <x v="0"/>
    <x v="1"/>
    <x v="8"/>
    <x v="4"/>
    <x v="0"/>
    <m/>
  </r>
  <r>
    <x v="0"/>
    <x v="0"/>
    <x v="5"/>
    <x v="0"/>
    <x v="0"/>
    <x v="1"/>
    <x v="8"/>
    <x v="4"/>
    <x v="0"/>
    <m/>
  </r>
  <r>
    <x v="0"/>
    <x v="0"/>
    <x v="5"/>
    <x v="0"/>
    <x v="0"/>
    <x v="1"/>
    <x v="8"/>
    <x v="4"/>
    <x v="0"/>
    <m/>
  </r>
  <r>
    <x v="0"/>
    <x v="0"/>
    <x v="5"/>
    <x v="0"/>
    <x v="0"/>
    <x v="1"/>
    <x v="8"/>
    <x v="4"/>
    <x v="0"/>
    <m/>
  </r>
  <r>
    <x v="0"/>
    <x v="0"/>
    <x v="5"/>
    <x v="0"/>
    <x v="0"/>
    <x v="1"/>
    <x v="8"/>
    <x v="4"/>
    <x v="0"/>
    <m/>
  </r>
  <r>
    <x v="0"/>
    <x v="0"/>
    <x v="5"/>
    <x v="0"/>
    <x v="0"/>
    <x v="1"/>
    <x v="8"/>
    <x v="4"/>
    <x v="0"/>
    <m/>
  </r>
  <r>
    <x v="0"/>
    <x v="0"/>
    <x v="5"/>
    <x v="0"/>
    <x v="0"/>
    <x v="6"/>
    <x v="23"/>
    <x v="112"/>
    <x v="0"/>
    <m/>
  </r>
  <r>
    <x v="0"/>
    <x v="0"/>
    <x v="5"/>
    <x v="0"/>
    <x v="2"/>
    <x v="3"/>
    <x v="3"/>
    <x v="96"/>
    <x v="0"/>
    <m/>
  </r>
  <r>
    <x v="0"/>
    <x v="0"/>
    <x v="5"/>
    <x v="0"/>
    <x v="2"/>
    <x v="3"/>
    <x v="3"/>
    <x v="137"/>
    <x v="98"/>
    <m/>
  </r>
  <r>
    <x v="0"/>
    <x v="0"/>
    <x v="5"/>
    <x v="0"/>
    <x v="2"/>
    <x v="3"/>
    <x v="3"/>
    <x v="97"/>
    <x v="34"/>
    <n v="501648"/>
  </r>
  <r>
    <x v="0"/>
    <x v="0"/>
    <x v="5"/>
    <x v="0"/>
    <x v="2"/>
    <x v="3"/>
    <x v="3"/>
    <x v="97"/>
    <x v="36"/>
    <n v="2541683"/>
  </r>
  <r>
    <x v="0"/>
    <x v="0"/>
    <x v="5"/>
    <x v="0"/>
    <x v="2"/>
    <x v="3"/>
    <x v="3"/>
    <x v="97"/>
    <x v="48"/>
    <m/>
  </r>
  <r>
    <x v="0"/>
    <x v="0"/>
    <x v="5"/>
    <x v="0"/>
    <x v="2"/>
    <x v="3"/>
    <x v="3"/>
    <x v="97"/>
    <x v="0"/>
    <m/>
  </r>
  <r>
    <x v="0"/>
    <x v="0"/>
    <x v="5"/>
    <x v="0"/>
    <x v="2"/>
    <x v="3"/>
    <x v="3"/>
    <x v="97"/>
    <x v="0"/>
    <m/>
  </r>
  <r>
    <x v="0"/>
    <x v="0"/>
    <x v="5"/>
    <x v="0"/>
    <x v="2"/>
    <x v="3"/>
    <x v="3"/>
    <x v="97"/>
    <x v="0"/>
    <m/>
  </r>
  <r>
    <x v="0"/>
    <x v="0"/>
    <x v="5"/>
    <x v="0"/>
    <x v="2"/>
    <x v="3"/>
    <x v="3"/>
    <x v="97"/>
    <x v="0"/>
    <m/>
  </r>
  <r>
    <x v="0"/>
    <x v="0"/>
    <x v="5"/>
    <x v="0"/>
    <x v="2"/>
    <x v="3"/>
    <x v="3"/>
    <x v="98"/>
    <x v="0"/>
    <m/>
  </r>
  <r>
    <x v="0"/>
    <x v="0"/>
    <x v="5"/>
    <x v="0"/>
    <x v="2"/>
    <x v="3"/>
    <x v="3"/>
    <x v="99"/>
    <x v="37"/>
    <n v="16974120"/>
  </r>
  <r>
    <x v="0"/>
    <x v="0"/>
    <x v="5"/>
    <x v="0"/>
    <x v="2"/>
    <x v="3"/>
    <x v="3"/>
    <x v="99"/>
    <x v="122"/>
    <n v="2605400"/>
  </r>
  <r>
    <x v="0"/>
    <x v="0"/>
    <x v="5"/>
    <x v="0"/>
    <x v="2"/>
    <x v="3"/>
    <x v="3"/>
    <x v="99"/>
    <x v="39"/>
    <n v="3020608"/>
  </r>
  <r>
    <x v="0"/>
    <x v="0"/>
    <x v="5"/>
    <x v="0"/>
    <x v="2"/>
    <x v="3"/>
    <x v="3"/>
    <x v="99"/>
    <x v="0"/>
    <m/>
  </r>
  <r>
    <x v="0"/>
    <x v="0"/>
    <x v="5"/>
    <x v="0"/>
    <x v="2"/>
    <x v="3"/>
    <x v="3"/>
    <x v="99"/>
    <x v="0"/>
    <m/>
  </r>
  <r>
    <x v="0"/>
    <x v="0"/>
    <x v="5"/>
    <x v="0"/>
    <x v="2"/>
    <x v="3"/>
    <x v="3"/>
    <x v="99"/>
    <x v="0"/>
    <m/>
  </r>
  <r>
    <x v="0"/>
    <x v="0"/>
    <x v="5"/>
    <x v="0"/>
    <x v="2"/>
    <x v="3"/>
    <x v="3"/>
    <x v="99"/>
    <x v="0"/>
    <m/>
  </r>
  <r>
    <x v="0"/>
    <x v="0"/>
    <x v="5"/>
    <x v="0"/>
    <x v="2"/>
    <x v="3"/>
    <x v="26"/>
    <x v="137"/>
    <x v="0"/>
    <m/>
  </r>
  <r>
    <x v="0"/>
    <x v="0"/>
    <x v="5"/>
    <x v="0"/>
    <x v="2"/>
    <x v="3"/>
    <x v="20"/>
    <x v="49"/>
    <x v="68"/>
    <n v="105000"/>
  </r>
  <r>
    <x v="0"/>
    <x v="0"/>
    <x v="5"/>
    <x v="0"/>
    <x v="2"/>
    <x v="3"/>
    <x v="20"/>
    <x v="49"/>
    <x v="124"/>
    <n v="1176400"/>
  </r>
  <r>
    <x v="0"/>
    <x v="0"/>
    <x v="5"/>
    <x v="0"/>
    <x v="2"/>
    <x v="3"/>
    <x v="20"/>
    <x v="49"/>
    <x v="41"/>
    <n v="2001050"/>
  </r>
  <r>
    <x v="0"/>
    <x v="0"/>
    <x v="5"/>
    <x v="0"/>
    <x v="2"/>
    <x v="3"/>
    <x v="20"/>
    <x v="49"/>
    <x v="42"/>
    <n v="643200"/>
  </r>
  <r>
    <x v="0"/>
    <x v="0"/>
    <x v="5"/>
    <x v="0"/>
    <x v="2"/>
    <x v="3"/>
    <x v="20"/>
    <x v="49"/>
    <x v="0"/>
    <m/>
  </r>
  <r>
    <x v="0"/>
    <x v="0"/>
    <x v="5"/>
    <x v="0"/>
    <x v="2"/>
    <x v="3"/>
    <x v="20"/>
    <x v="49"/>
    <x v="0"/>
    <m/>
  </r>
  <r>
    <x v="0"/>
    <x v="0"/>
    <x v="5"/>
    <x v="0"/>
    <x v="2"/>
    <x v="3"/>
    <x v="20"/>
    <x v="151"/>
    <x v="0"/>
    <m/>
  </r>
  <r>
    <x v="0"/>
    <x v="0"/>
    <x v="5"/>
    <x v="0"/>
    <x v="2"/>
    <x v="3"/>
    <x v="20"/>
    <x v="111"/>
    <x v="42"/>
    <n v="347300"/>
  </r>
  <r>
    <x v="0"/>
    <x v="0"/>
    <x v="5"/>
    <x v="0"/>
    <x v="2"/>
    <x v="3"/>
    <x v="20"/>
    <x v="111"/>
    <x v="124"/>
    <n v="688550"/>
  </r>
  <r>
    <x v="0"/>
    <x v="0"/>
    <x v="5"/>
    <x v="0"/>
    <x v="2"/>
    <x v="3"/>
    <x v="20"/>
    <x v="111"/>
    <x v="0"/>
    <m/>
  </r>
  <r>
    <x v="0"/>
    <x v="0"/>
    <x v="5"/>
    <x v="0"/>
    <x v="2"/>
    <x v="3"/>
    <x v="20"/>
    <x v="111"/>
    <x v="0"/>
    <m/>
  </r>
  <r>
    <x v="0"/>
    <x v="0"/>
    <x v="5"/>
    <x v="0"/>
    <x v="2"/>
    <x v="3"/>
    <x v="20"/>
    <x v="111"/>
    <x v="0"/>
    <m/>
  </r>
  <r>
    <x v="0"/>
    <x v="0"/>
    <x v="5"/>
    <x v="0"/>
    <x v="2"/>
    <x v="3"/>
    <x v="21"/>
    <x v="50"/>
    <x v="0"/>
    <m/>
  </r>
  <r>
    <x v="0"/>
    <x v="0"/>
    <x v="5"/>
    <x v="0"/>
    <x v="2"/>
    <x v="3"/>
    <x v="21"/>
    <x v="132"/>
    <x v="0"/>
    <m/>
  </r>
  <r>
    <x v="1"/>
    <x v="0"/>
    <x v="5"/>
    <x v="0"/>
    <x v="1"/>
    <x v="2"/>
    <x v="24"/>
    <x v="63"/>
    <x v="1"/>
    <n v="118637127.08"/>
  </r>
  <r>
    <x v="1"/>
    <x v="0"/>
    <x v="5"/>
    <x v="0"/>
    <x v="1"/>
    <x v="5"/>
    <x v="11"/>
    <x v="64"/>
    <x v="0"/>
    <n v="600"/>
  </r>
  <r>
    <x v="1"/>
    <x v="0"/>
    <x v="5"/>
    <x v="0"/>
    <x v="1"/>
    <x v="5"/>
    <x v="14"/>
    <x v="66"/>
    <x v="0"/>
    <m/>
  </r>
  <r>
    <x v="1"/>
    <x v="0"/>
    <x v="5"/>
    <x v="0"/>
    <x v="1"/>
    <x v="5"/>
    <x v="15"/>
    <x v="69"/>
    <x v="0"/>
    <n v="1"/>
  </r>
  <r>
    <x v="1"/>
    <x v="0"/>
    <x v="5"/>
    <x v="0"/>
    <x v="1"/>
    <x v="2"/>
    <x v="25"/>
    <x v="74"/>
    <x v="0"/>
    <n v="-5083413.5199999996"/>
  </r>
  <r>
    <x v="1"/>
    <x v="0"/>
    <x v="5"/>
    <x v="0"/>
    <x v="1"/>
    <x v="2"/>
    <x v="25"/>
    <x v="118"/>
    <x v="0"/>
    <n v="-8403.36"/>
  </r>
  <r>
    <x v="1"/>
    <x v="0"/>
    <x v="5"/>
    <x v="0"/>
    <x v="1"/>
    <x v="2"/>
    <x v="0"/>
    <x v="103"/>
    <x v="0"/>
    <m/>
  </r>
  <r>
    <x v="1"/>
    <x v="0"/>
    <x v="5"/>
    <x v="0"/>
    <x v="1"/>
    <x v="2"/>
    <x v="0"/>
    <x v="104"/>
    <x v="0"/>
    <n v="315126"/>
  </r>
  <r>
    <x v="1"/>
    <x v="0"/>
    <x v="5"/>
    <x v="0"/>
    <x v="1"/>
    <x v="2"/>
    <x v="0"/>
    <x v="145"/>
    <x v="0"/>
    <n v="-1256248.0900000001"/>
  </r>
  <r>
    <x v="1"/>
    <x v="0"/>
    <x v="5"/>
    <x v="0"/>
    <x v="1"/>
    <x v="5"/>
    <x v="7"/>
    <x v="153"/>
    <x v="0"/>
    <n v="640089.57999999996"/>
  </r>
  <r>
    <x v="1"/>
    <x v="0"/>
    <x v="5"/>
    <x v="0"/>
    <x v="0"/>
    <x v="0"/>
    <x v="4"/>
    <x v="6"/>
    <x v="2"/>
    <n v="6120000"/>
  </r>
  <r>
    <x v="1"/>
    <x v="0"/>
    <x v="5"/>
    <x v="0"/>
    <x v="0"/>
    <x v="0"/>
    <x v="4"/>
    <x v="6"/>
    <x v="157"/>
    <n v="1800000"/>
  </r>
  <r>
    <x v="1"/>
    <x v="0"/>
    <x v="5"/>
    <x v="0"/>
    <x v="0"/>
    <x v="0"/>
    <x v="4"/>
    <x v="6"/>
    <x v="158"/>
    <m/>
  </r>
  <r>
    <x v="1"/>
    <x v="0"/>
    <x v="5"/>
    <x v="0"/>
    <x v="0"/>
    <x v="0"/>
    <x v="4"/>
    <x v="7"/>
    <x v="157"/>
    <n v="140606"/>
  </r>
  <r>
    <x v="1"/>
    <x v="0"/>
    <x v="5"/>
    <x v="0"/>
    <x v="0"/>
    <x v="0"/>
    <x v="4"/>
    <x v="7"/>
    <x v="158"/>
    <m/>
  </r>
  <r>
    <x v="1"/>
    <x v="0"/>
    <x v="5"/>
    <x v="0"/>
    <x v="0"/>
    <x v="0"/>
    <x v="4"/>
    <x v="7"/>
    <x v="0"/>
    <m/>
  </r>
  <r>
    <x v="1"/>
    <x v="0"/>
    <x v="5"/>
    <x v="0"/>
    <x v="0"/>
    <x v="0"/>
    <x v="4"/>
    <x v="8"/>
    <x v="2"/>
    <n v="510000"/>
  </r>
  <r>
    <x v="1"/>
    <x v="0"/>
    <x v="5"/>
    <x v="0"/>
    <x v="0"/>
    <x v="0"/>
    <x v="4"/>
    <x v="8"/>
    <x v="157"/>
    <n v="161717"/>
  </r>
  <r>
    <x v="1"/>
    <x v="0"/>
    <x v="5"/>
    <x v="0"/>
    <x v="0"/>
    <x v="0"/>
    <x v="4"/>
    <x v="8"/>
    <x v="158"/>
    <m/>
  </r>
  <r>
    <x v="1"/>
    <x v="0"/>
    <x v="5"/>
    <x v="0"/>
    <x v="0"/>
    <x v="0"/>
    <x v="4"/>
    <x v="9"/>
    <x v="2"/>
    <n v="61200"/>
  </r>
  <r>
    <x v="1"/>
    <x v="0"/>
    <x v="5"/>
    <x v="0"/>
    <x v="0"/>
    <x v="0"/>
    <x v="4"/>
    <x v="9"/>
    <x v="158"/>
    <m/>
  </r>
  <r>
    <x v="1"/>
    <x v="0"/>
    <x v="5"/>
    <x v="0"/>
    <x v="0"/>
    <x v="0"/>
    <x v="4"/>
    <x v="9"/>
    <x v="157"/>
    <n v="19406"/>
  </r>
  <r>
    <x v="1"/>
    <x v="0"/>
    <x v="5"/>
    <x v="0"/>
    <x v="0"/>
    <x v="0"/>
    <x v="4"/>
    <x v="10"/>
    <x v="2"/>
    <n v="510000"/>
  </r>
  <r>
    <x v="1"/>
    <x v="0"/>
    <x v="5"/>
    <x v="0"/>
    <x v="0"/>
    <x v="0"/>
    <x v="4"/>
    <x v="10"/>
    <x v="157"/>
    <n v="161717"/>
  </r>
  <r>
    <x v="1"/>
    <x v="0"/>
    <x v="5"/>
    <x v="0"/>
    <x v="0"/>
    <x v="0"/>
    <x v="4"/>
    <x v="10"/>
    <x v="158"/>
    <m/>
  </r>
  <r>
    <x v="1"/>
    <x v="0"/>
    <x v="5"/>
    <x v="0"/>
    <x v="0"/>
    <x v="0"/>
    <x v="4"/>
    <x v="11"/>
    <x v="2"/>
    <n v="255000"/>
  </r>
  <r>
    <x v="1"/>
    <x v="0"/>
    <x v="5"/>
    <x v="0"/>
    <x v="0"/>
    <x v="0"/>
    <x v="4"/>
    <x v="11"/>
    <x v="158"/>
    <m/>
  </r>
  <r>
    <x v="1"/>
    <x v="0"/>
    <x v="5"/>
    <x v="0"/>
    <x v="0"/>
    <x v="0"/>
    <x v="4"/>
    <x v="11"/>
    <x v="157"/>
    <n v="75000"/>
  </r>
  <r>
    <x v="1"/>
    <x v="0"/>
    <x v="5"/>
    <x v="0"/>
    <x v="0"/>
    <x v="0"/>
    <x v="4"/>
    <x v="12"/>
    <x v="2"/>
    <n v="4080000"/>
  </r>
  <r>
    <x v="1"/>
    <x v="0"/>
    <x v="5"/>
    <x v="0"/>
    <x v="0"/>
    <x v="0"/>
    <x v="4"/>
    <x v="134"/>
    <x v="0"/>
    <m/>
  </r>
  <r>
    <x v="1"/>
    <x v="0"/>
    <x v="5"/>
    <x v="0"/>
    <x v="0"/>
    <x v="0"/>
    <x v="4"/>
    <x v="142"/>
    <x v="0"/>
    <m/>
  </r>
  <r>
    <x v="1"/>
    <x v="0"/>
    <x v="5"/>
    <x v="0"/>
    <x v="0"/>
    <x v="0"/>
    <x v="4"/>
    <x v="56"/>
    <x v="0"/>
    <m/>
  </r>
  <r>
    <x v="1"/>
    <x v="0"/>
    <x v="5"/>
    <x v="0"/>
    <x v="0"/>
    <x v="0"/>
    <x v="4"/>
    <x v="13"/>
    <x v="5"/>
    <n v="41342"/>
  </r>
  <r>
    <x v="1"/>
    <x v="0"/>
    <x v="5"/>
    <x v="0"/>
    <x v="0"/>
    <x v="0"/>
    <x v="4"/>
    <x v="146"/>
    <x v="0"/>
    <m/>
  </r>
  <r>
    <x v="1"/>
    <x v="0"/>
    <x v="5"/>
    <x v="0"/>
    <x v="0"/>
    <x v="0"/>
    <x v="4"/>
    <x v="14"/>
    <x v="6"/>
    <n v="950400"/>
  </r>
  <r>
    <x v="1"/>
    <x v="0"/>
    <x v="5"/>
    <x v="0"/>
    <x v="0"/>
    <x v="0"/>
    <x v="4"/>
    <x v="14"/>
    <x v="160"/>
    <m/>
  </r>
  <r>
    <x v="1"/>
    <x v="0"/>
    <x v="5"/>
    <x v="0"/>
    <x v="0"/>
    <x v="0"/>
    <x v="4"/>
    <x v="15"/>
    <x v="8"/>
    <n v="316800"/>
  </r>
  <r>
    <x v="1"/>
    <x v="0"/>
    <x v="5"/>
    <x v="0"/>
    <x v="0"/>
    <x v="0"/>
    <x v="4"/>
    <x v="147"/>
    <x v="0"/>
    <m/>
  </r>
  <r>
    <x v="1"/>
    <x v="0"/>
    <x v="5"/>
    <x v="0"/>
    <x v="0"/>
    <x v="0"/>
    <x v="4"/>
    <x v="113"/>
    <x v="175"/>
    <m/>
  </r>
  <r>
    <x v="1"/>
    <x v="0"/>
    <x v="5"/>
    <x v="0"/>
    <x v="0"/>
    <x v="0"/>
    <x v="9"/>
    <x v="114"/>
    <x v="9"/>
    <n v="1200000"/>
  </r>
  <r>
    <x v="1"/>
    <x v="0"/>
    <x v="5"/>
    <x v="0"/>
    <x v="0"/>
    <x v="0"/>
    <x v="9"/>
    <x v="30"/>
    <x v="0"/>
    <m/>
  </r>
  <r>
    <x v="1"/>
    <x v="0"/>
    <x v="5"/>
    <x v="0"/>
    <x v="0"/>
    <x v="0"/>
    <x v="9"/>
    <x v="110"/>
    <x v="0"/>
    <m/>
  </r>
  <r>
    <x v="1"/>
    <x v="0"/>
    <x v="5"/>
    <x v="0"/>
    <x v="0"/>
    <x v="0"/>
    <x v="5"/>
    <x v="70"/>
    <x v="201"/>
    <n v="2689"/>
  </r>
  <r>
    <x v="1"/>
    <x v="0"/>
    <x v="5"/>
    <x v="0"/>
    <x v="0"/>
    <x v="0"/>
    <x v="5"/>
    <x v="70"/>
    <x v="202"/>
    <n v="49798"/>
  </r>
  <r>
    <x v="1"/>
    <x v="0"/>
    <x v="5"/>
    <x v="0"/>
    <x v="0"/>
    <x v="0"/>
    <x v="5"/>
    <x v="102"/>
    <x v="0"/>
    <m/>
  </r>
  <r>
    <x v="1"/>
    <x v="0"/>
    <x v="5"/>
    <x v="0"/>
    <x v="0"/>
    <x v="0"/>
    <x v="5"/>
    <x v="71"/>
    <x v="88"/>
    <n v="740.07"/>
  </r>
  <r>
    <x v="1"/>
    <x v="0"/>
    <x v="5"/>
    <x v="0"/>
    <x v="0"/>
    <x v="0"/>
    <x v="5"/>
    <x v="71"/>
    <x v="45"/>
    <n v="99911"/>
  </r>
  <r>
    <x v="1"/>
    <x v="0"/>
    <x v="5"/>
    <x v="0"/>
    <x v="0"/>
    <x v="0"/>
    <x v="5"/>
    <x v="78"/>
    <x v="0"/>
    <m/>
  </r>
  <r>
    <x v="1"/>
    <x v="0"/>
    <x v="5"/>
    <x v="0"/>
    <x v="0"/>
    <x v="0"/>
    <x v="6"/>
    <x v="17"/>
    <x v="12"/>
    <n v="1600000"/>
  </r>
  <r>
    <x v="1"/>
    <x v="0"/>
    <x v="5"/>
    <x v="0"/>
    <x v="0"/>
    <x v="0"/>
    <x v="6"/>
    <x v="17"/>
    <x v="0"/>
    <m/>
  </r>
  <r>
    <x v="1"/>
    <x v="0"/>
    <x v="5"/>
    <x v="0"/>
    <x v="0"/>
    <x v="0"/>
    <x v="6"/>
    <x v="143"/>
    <x v="0"/>
    <m/>
  </r>
  <r>
    <x v="1"/>
    <x v="0"/>
    <x v="5"/>
    <x v="0"/>
    <x v="0"/>
    <x v="0"/>
    <x v="29"/>
    <x v="154"/>
    <x v="203"/>
    <n v="43930"/>
  </r>
  <r>
    <x v="1"/>
    <x v="0"/>
    <x v="5"/>
    <x v="0"/>
    <x v="0"/>
    <x v="0"/>
    <x v="0"/>
    <x v="79"/>
    <x v="0"/>
    <m/>
  </r>
  <r>
    <x v="1"/>
    <x v="0"/>
    <x v="5"/>
    <x v="0"/>
    <x v="0"/>
    <x v="0"/>
    <x v="0"/>
    <x v="80"/>
    <x v="14"/>
    <n v="427538"/>
  </r>
  <r>
    <x v="1"/>
    <x v="0"/>
    <x v="5"/>
    <x v="0"/>
    <x v="0"/>
    <x v="0"/>
    <x v="0"/>
    <x v="80"/>
    <x v="16"/>
    <n v="425934"/>
  </r>
  <r>
    <x v="1"/>
    <x v="0"/>
    <x v="5"/>
    <x v="0"/>
    <x v="0"/>
    <x v="0"/>
    <x v="0"/>
    <x v="80"/>
    <x v="176"/>
    <n v="243644"/>
  </r>
  <r>
    <x v="1"/>
    <x v="0"/>
    <x v="5"/>
    <x v="0"/>
    <x v="0"/>
    <x v="0"/>
    <x v="0"/>
    <x v="80"/>
    <x v="162"/>
    <n v="3203903"/>
  </r>
  <r>
    <x v="1"/>
    <x v="0"/>
    <x v="5"/>
    <x v="0"/>
    <x v="0"/>
    <x v="0"/>
    <x v="0"/>
    <x v="80"/>
    <x v="183"/>
    <m/>
  </r>
  <r>
    <x v="1"/>
    <x v="0"/>
    <x v="5"/>
    <x v="0"/>
    <x v="0"/>
    <x v="0"/>
    <x v="0"/>
    <x v="80"/>
    <x v="70"/>
    <m/>
  </r>
  <r>
    <x v="1"/>
    <x v="0"/>
    <x v="5"/>
    <x v="0"/>
    <x v="0"/>
    <x v="0"/>
    <x v="0"/>
    <x v="80"/>
    <x v="59"/>
    <n v="950000"/>
  </r>
  <r>
    <x v="1"/>
    <x v="0"/>
    <x v="5"/>
    <x v="0"/>
    <x v="0"/>
    <x v="0"/>
    <x v="0"/>
    <x v="80"/>
    <x v="0"/>
    <m/>
  </r>
  <r>
    <x v="1"/>
    <x v="0"/>
    <x v="5"/>
    <x v="0"/>
    <x v="0"/>
    <x v="0"/>
    <x v="0"/>
    <x v="80"/>
    <x v="0"/>
    <m/>
  </r>
  <r>
    <x v="1"/>
    <x v="0"/>
    <x v="5"/>
    <x v="0"/>
    <x v="0"/>
    <x v="0"/>
    <x v="0"/>
    <x v="84"/>
    <x v="0"/>
    <m/>
  </r>
  <r>
    <x v="1"/>
    <x v="0"/>
    <x v="5"/>
    <x v="0"/>
    <x v="0"/>
    <x v="0"/>
    <x v="0"/>
    <x v="107"/>
    <x v="0"/>
    <m/>
  </r>
  <r>
    <x v="1"/>
    <x v="0"/>
    <x v="5"/>
    <x v="0"/>
    <x v="0"/>
    <x v="0"/>
    <x v="0"/>
    <x v="115"/>
    <x v="0"/>
    <m/>
  </r>
  <r>
    <x v="1"/>
    <x v="0"/>
    <x v="5"/>
    <x v="0"/>
    <x v="0"/>
    <x v="0"/>
    <x v="0"/>
    <x v="138"/>
    <x v="88"/>
    <n v="251447"/>
  </r>
  <r>
    <x v="1"/>
    <x v="0"/>
    <x v="5"/>
    <x v="0"/>
    <x v="0"/>
    <x v="0"/>
    <x v="0"/>
    <x v="108"/>
    <x v="0"/>
    <m/>
  </r>
  <r>
    <x v="1"/>
    <x v="0"/>
    <x v="5"/>
    <x v="0"/>
    <x v="0"/>
    <x v="0"/>
    <x v="0"/>
    <x v="109"/>
    <x v="0"/>
    <m/>
  </r>
  <r>
    <x v="1"/>
    <x v="0"/>
    <x v="5"/>
    <x v="0"/>
    <x v="0"/>
    <x v="0"/>
    <x v="0"/>
    <x v="116"/>
    <x v="20"/>
    <m/>
  </r>
  <r>
    <x v="1"/>
    <x v="0"/>
    <x v="5"/>
    <x v="0"/>
    <x v="0"/>
    <x v="0"/>
    <x v="0"/>
    <x v="116"/>
    <x v="46"/>
    <n v="2425800"/>
  </r>
  <r>
    <x v="1"/>
    <x v="0"/>
    <x v="5"/>
    <x v="0"/>
    <x v="0"/>
    <x v="0"/>
    <x v="0"/>
    <x v="79"/>
    <x v="0"/>
    <m/>
  </r>
  <r>
    <x v="1"/>
    <x v="0"/>
    <x v="5"/>
    <x v="0"/>
    <x v="0"/>
    <x v="0"/>
    <x v="12"/>
    <x v="81"/>
    <x v="0"/>
    <m/>
  </r>
  <r>
    <x v="1"/>
    <x v="0"/>
    <x v="5"/>
    <x v="0"/>
    <x v="0"/>
    <x v="0"/>
    <x v="12"/>
    <x v="82"/>
    <x v="0"/>
    <m/>
  </r>
  <r>
    <x v="1"/>
    <x v="0"/>
    <x v="5"/>
    <x v="0"/>
    <x v="0"/>
    <x v="0"/>
    <x v="12"/>
    <x v="83"/>
    <x v="0"/>
    <m/>
  </r>
  <r>
    <x v="1"/>
    <x v="0"/>
    <x v="5"/>
    <x v="0"/>
    <x v="0"/>
    <x v="0"/>
    <x v="12"/>
    <x v="84"/>
    <x v="0"/>
    <m/>
  </r>
  <r>
    <x v="1"/>
    <x v="0"/>
    <x v="5"/>
    <x v="0"/>
    <x v="0"/>
    <x v="0"/>
    <x v="19"/>
    <x v="100"/>
    <x v="177"/>
    <m/>
  </r>
  <r>
    <x v="1"/>
    <x v="0"/>
    <x v="5"/>
    <x v="0"/>
    <x v="0"/>
    <x v="0"/>
    <x v="19"/>
    <x v="100"/>
    <x v="178"/>
    <m/>
  </r>
  <r>
    <x v="1"/>
    <x v="0"/>
    <x v="5"/>
    <x v="0"/>
    <x v="0"/>
    <x v="0"/>
    <x v="19"/>
    <x v="139"/>
    <x v="0"/>
    <m/>
  </r>
  <r>
    <x v="1"/>
    <x v="0"/>
    <x v="5"/>
    <x v="0"/>
    <x v="0"/>
    <x v="0"/>
    <x v="28"/>
    <x v="150"/>
    <x v="0"/>
    <m/>
  </r>
  <r>
    <x v="1"/>
    <x v="0"/>
    <x v="5"/>
    <x v="0"/>
    <x v="0"/>
    <x v="0"/>
    <x v="27"/>
    <x v="140"/>
    <x v="20"/>
    <n v="370000"/>
  </r>
  <r>
    <x v="1"/>
    <x v="0"/>
    <x v="5"/>
    <x v="0"/>
    <x v="0"/>
    <x v="0"/>
    <x v="27"/>
    <x v="148"/>
    <x v="0"/>
    <m/>
  </r>
  <r>
    <x v="1"/>
    <x v="0"/>
    <x v="5"/>
    <x v="0"/>
    <x v="0"/>
    <x v="0"/>
    <x v="27"/>
    <x v="139"/>
    <x v="0"/>
    <m/>
  </r>
  <r>
    <x v="1"/>
    <x v="0"/>
    <x v="5"/>
    <x v="0"/>
    <x v="0"/>
    <x v="0"/>
    <x v="27"/>
    <x v="149"/>
    <x v="0"/>
    <m/>
  </r>
  <r>
    <x v="1"/>
    <x v="0"/>
    <x v="5"/>
    <x v="0"/>
    <x v="0"/>
    <x v="0"/>
    <x v="22"/>
    <x v="105"/>
    <x v="0"/>
    <m/>
  </r>
  <r>
    <x v="1"/>
    <x v="0"/>
    <x v="5"/>
    <x v="0"/>
    <x v="0"/>
    <x v="0"/>
    <x v="16"/>
    <x v="86"/>
    <x v="45"/>
    <n v="1090100"/>
  </r>
  <r>
    <x v="1"/>
    <x v="0"/>
    <x v="5"/>
    <x v="0"/>
    <x v="0"/>
    <x v="0"/>
    <x v="16"/>
    <x v="86"/>
    <x v="204"/>
    <n v="208815"/>
  </r>
  <r>
    <x v="1"/>
    <x v="0"/>
    <x v="5"/>
    <x v="0"/>
    <x v="0"/>
    <x v="0"/>
    <x v="16"/>
    <x v="117"/>
    <x v="134"/>
    <n v="296134"/>
  </r>
  <r>
    <x v="1"/>
    <x v="0"/>
    <x v="5"/>
    <x v="0"/>
    <x v="0"/>
    <x v="0"/>
    <x v="16"/>
    <x v="117"/>
    <x v="57"/>
    <m/>
  </r>
  <r>
    <x v="1"/>
    <x v="0"/>
    <x v="5"/>
    <x v="0"/>
    <x v="0"/>
    <x v="0"/>
    <x v="22"/>
    <x v="105"/>
    <x v="0"/>
    <m/>
  </r>
  <r>
    <x v="1"/>
    <x v="0"/>
    <x v="5"/>
    <x v="0"/>
    <x v="0"/>
    <x v="0"/>
    <x v="2"/>
    <x v="87"/>
    <x v="165"/>
    <n v="315657"/>
  </r>
  <r>
    <x v="1"/>
    <x v="0"/>
    <x v="5"/>
    <x v="0"/>
    <x v="0"/>
    <x v="0"/>
    <x v="2"/>
    <x v="87"/>
    <x v="205"/>
    <n v="766988"/>
  </r>
  <r>
    <x v="1"/>
    <x v="0"/>
    <x v="5"/>
    <x v="0"/>
    <x v="0"/>
    <x v="0"/>
    <x v="2"/>
    <x v="87"/>
    <x v="0"/>
    <m/>
  </r>
  <r>
    <x v="1"/>
    <x v="0"/>
    <x v="5"/>
    <x v="0"/>
    <x v="0"/>
    <x v="0"/>
    <x v="2"/>
    <x v="87"/>
    <x v="0"/>
    <m/>
  </r>
  <r>
    <x v="1"/>
    <x v="0"/>
    <x v="5"/>
    <x v="0"/>
    <x v="0"/>
    <x v="0"/>
    <x v="2"/>
    <x v="88"/>
    <x v="0"/>
    <m/>
  </r>
  <r>
    <x v="1"/>
    <x v="0"/>
    <x v="5"/>
    <x v="0"/>
    <x v="0"/>
    <x v="0"/>
    <x v="2"/>
    <x v="88"/>
    <x v="206"/>
    <n v="231533"/>
  </r>
  <r>
    <x v="1"/>
    <x v="0"/>
    <x v="5"/>
    <x v="0"/>
    <x v="0"/>
    <x v="0"/>
    <x v="2"/>
    <x v="89"/>
    <x v="184"/>
    <m/>
  </r>
  <r>
    <x v="1"/>
    <x v="0"/>
    <x v="5"/>
    <x v="0"/>
    <x v="0"/>
    <x v="0"/>
    <x v="2"/>
    <x v="89"/>
    <x v="139"/>
    <m/>
  </r>
  <r>
    <x v="1"/>
    <x v="0"/>
    <x v="5"/>
    <x v="0"/>
    <x v="0"/>
    <x v="0"/>
    <x v="2"/>
    <x v="89"/>
    <x v="0"/>
    <m/>
  </r>
  <r>
    <x v="1"/>
    <x v="0"/>
    <x v="5"/>
    <x v="0"/>
    <x v="0"/>
    <x v="0"/>
    <x v="2"/>
    <x v="90"/>
    <x v="94"/>
    <n v="184782"/>
  </r>
  <r>
    <x v="1"/>
    <x v="0"/>
    <x v="5"/>
    <x v="0"/>
    <x v="0"/>
    <x v="0"/>
    <x v="2"/>
    <x v="90"/>
    <x v="0"/>
    <m/>
  </r>
  <r>
    <x v="1"/>
    <x v="0"/>
    <x v="5"/>
    <x v="0"/>
    <x v="0"/>
    <x v="0"/>
    <x v="2"/>
    <x v="90"/>
    <x v="0"/>
    <m/>
  </r>
  <r>
    <x v="1"/>
    <x v="0"/>
    <x v="5"/>
    <x v="0"/>
    <x v="0"/>
    <x v="0"/>
    <x v="2"/>
    <x v="90"/>
    <x v="0"/>
    <m/>
  </r>
  <r>
    <x v="1"/>
    <x v="0"/>
    <x v="5"/>
    <x v="0"/>
    <x v="0"/>
    <x v="0"/>
    <x v="2"/>
    <x v="90"/>
    <x v="0"/>
    <m/>
  </r>
  <r>
    <x v="1"/>
    <x v="0"/>
    <x v="5"/>
    <x v="0"/>
    <x v="0"/>
    <x v="0"/>
    <x v="2"/>
    <x v="90"/>
    <x v="0"/>
    <m/>
  </r>
  <r>
    <x v="1"/>
    <x v="0"/>
    <x v="5"/>
    <x v="0"/>
    <x v="0"/>
    <x v="0"/>
    <x v="2"/>
    <x v="91"/>
    <x v="207"/>
    <n v="267479"/>
  </r>
  <r>
    <x v="1"/>
    <x v="0"/>
    <x v="5"/>
    <x v="0"/>
    <x v="0"/>
    <x v="0"/>
    <x v="2"/>
    <x v="91"/>
    <x v="161"/>
    <n v="45378"/>
  </r>
  <r>
    <x v="1"/>
    <x v="0"/>
    <x v="5"/>
    <x v="0"/>
    <x v="0"/>
    <x v="0"/>
    <x v="2"/>
    <x v="91"/>
    <x v="201"/>
    <n v="36911"/>
  </r>
  <r>
    <x v="1"/>
    <x v="0"/>
    <x v="5"/>
    <x v="0"/>
    <x v="0"/>
    <x v="0"/>
    <x v="2"/>
    <x v="91"/>
    <x v="202"/>
    <n v="684424"/>
  </r>
  <r>
    <x v="1"/>
    <x v="0"/>
    <x v="5"/>
    <x v="0"/>
    <x v="0"/>
    <x v="0"/>
    <x v="2"/>
    <x v="92"/>
    <x v="0"/>
    <m/>
  </r>
  <r>
    <x v="1"/>
    <x v="0"/>
    <x v="5"/>
    <x v="0"/>
    <x v="0"/>
    <x v="0"/>
    <x v="2"/>
    <x v="136"/>
    <x v="2"/>
    <n v="50000"/>
  </r>
  <r>
    <x v="1"/>
    <x v="0"/>
    <x v="5"/>
    <x v="0"/>
    <x v="0"/>
    <x v="0"/>
    <x v="2"/>
    <x v="136"/>
    <x v="157"/>
    <n v="44000"/>
  </r>
  <r>
    <x v="1"/>
    <x v="0"/>
    <x v="5"/>
    <x v="0"/>
    <x v="0"/>
    <x v="0"/>
    <x v="2"/>
    <x v="136"/>
    <x v="208"/>
    <n v="376000"/>
  </r>
  <r>
    <x v="1"/>
    <x v="0"/>
    <x v="5"/>
    <x v="0"/>
    <x v="0"/>
    <x v="0"/>
    <x v="2"/>
    <x v="136"/>
    <x v="60"/>
    <n v="10000"/>
  </r>
  <r>
    <x v="1"/>
    <x v="0"/>
    <x v="5"/>
    <x v="0"/>
    <x v="0"/>
    <x v="0"/>
    <x v="2"/>
    <x v="136"/>
    <x v="0"/>
    <m/>
  </r>
  <r>
    <x v="1"/>
    <x v="0"/>
    <x v="5"/>
    <x v="0"/>
    <x v="0"/>
    <x v="0"/>
    <x v="2"/>
    <x v="141"/>
    <x v="185"/>
    <m/>
  </r>
  <r>
    <x v="1"/>
    <x v="0"/>
    <x v="5"/>
    <x v="0"/>
    <x v="0"/>
    <x v="0"/>
    <x v="2"/>
    <x v="141"/>
    <x v="0"/>
    <m/>
  </r>
  <r>
    <x v="1"/>
    <x v="0"/>
    <x v="5"/>
    <x v="0"/>
    <x v="0"/>
    <x v="0"/>
    <x v="2"/>
    <x v="141"/>
    <x v="0"/>
    <m/>
  </r>
  <r>
    <x v="1"/>
    <x v="0"/>
    <x v="5"/>
    <x v="0"/>
    <x v="0"/>
    <x v="0"/>
    <x v="2"/>
    <x v="93"/>
    <x v="0"/>
    <m/>
  </r>
  <r>
    <x v="1"/>
    <x v="0"/>
    <x v="5"/>
    <x v="0"/>
    <x v="0"/>
    <x v="0"/>
    <x v="2"/>
    <x v="84"/>
    <x v="6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7"/>
    <x v="4"/>
    <x v="119"/>
    <x v="136"/>
    <n v="2300000"/>
  </r>
  <r>
    <x v="1"/>
    <x v="0"/>
    <x v="5"/>
    <x v="0"/>
    <x v="0"/>
    <x v="7"/>
    <x v="4"/>
    <x v="119"/>
    <x v="186"/>
    <n v="5500000"/>
  </r>
  <r>
    <x v="1"/>
    <x v="0"/>
    <x v="5"/>
    <x v="0"/>
    <x v="0"/>
    <x v="7"/>
    <x v="4"/>
    <x v="120"/>
    <x v="136"/>
    <n v="140606"/>
  </r>
  <r>
    <x v="1"/>
    <x v="0"/>
    <x v="5"/>
    <x v="0"/>
    <x v="0"/>
    <x v="7"/>
    <x v="4"/>
    <x v="121"/>
    <x v="136"/>
    <n v="203384"/>
  </r>
  <r>
    <x v="1"/>
    <x v="0"/>
    <x v="5"/>
    <x v="0"/>
    <x v="0"/>
    <x v="7"/>
    <x v="4"/>
    <x v="121"/>
    <x v="186"/>
    <n v="458333"/>
  </r>
  <r>
    <x v="1"/>
    <x v="0"/>
    <x v="5"/>
    <x v="0"/>
    <x v="0"/>
    <x v="7"/>
    <x v="4"/>
    <x v="122"/>
    <x v="186"/>
    <n v="55000"/>
  </r>
  <r>
    <x v="1"/>
    <x v="0"/>
    <x v="5"/>
    <x v="0"/>
    <x v="0"/>
    <x v="7"/>
    <x v="4"/>
    <x v="122"/>
    <x v="136"/>
    <n v="24406"/>
  </r>
  <r>
    <x v="1"/>
    <x v="0"/>
    <x v="5"/>
    <x v="0"/>
    <x v="0"/>
    <x v="7"/>
    <x v="4"/>
    <x v="123"/>
    <x v="186"/>
    <n v="458333"/>
  </r>
  <r>
    <x v="1"/>
    <x v="0"/>
    <x v="5"/>
    <x v="0"/>
    <x v="0"/>
    <x v="7"/>
    <x v="4"/>
    <x v="123"/>
    <x v="136"/>
    <n v="203384"/>
  </r>
  <r>
    <x v="1"/>
    <x v="0"/>
    <x v="5"/>
    <x v="0"/>
    <x v="0"/>
    <x v="7"/>
    <x v="4"/>
    <x v="124"/>
    <x v="186"/>
    <n v="229167"/>
  </r>
  <r>
    <x v="1"/>
    <x v="0"/>
    <x v="5"/>
    <x v="0"/>
    <x v="0"/>
    <x v="7"/>
    <x v="4"/>
    <x v="124"/>
    <x v="136"/>
    <n v="95833"/>
  </r>
  <r>
    <x v="1"/>
    <x v="0"/>
    <x v="5"/>
    <x v="0"/>
    <x v="0"/>
    <x v="7"/>
    <x v="4"/>
    <x v="135"/>
    <x v="0"/>
    <m/>
  </r>
  <r>
    <x v="1"/>
    <x v="0"/>
    <x v="5"/>
    <x v="0"/>
    <x v="0"/>
    <x v="7"/>
    <x v="4"/>
    <x v="125"/>
    <x v="136"/>
    <n v="1000000"/>
  </r>
  <r>
    <x v="1"/>
    <x v="0"/>
    <x v="5"/>
    <x v="0"/>
    <x v="0"/>
    <x v="7"/>
    <x v="4"/>
    <x v="144"/>
    <x v="136"/>
    <m/>
  </r>
  <r>
    <x v="1"/>
    <x v="0"/>
    <x v="5"/>
    <x v="0"/>
    <x v="0"/>
    <x v="7"/>
    <x v="4"/>
    <x v="126"/>
    <x v="0"/>
    <m/>
  </r>
  <r>
    <x v="1"/>
    <x v="0"/>
    <x v="5"/>
    <x v="0"/>
    <x v="0"/>
    <x v="7"/>
    <x v="4"/>
    <x v="127"/>
    <x v="5"/>
    <n v="40958"/>
  </r>
  <r>
    <x v="1"/>
    <x v="0"/>
    <x v="5"/>
    <x v="0"/>
    <x v="0"/>
    <x v="7"/>
    <x v="4"/>
    <x v="152"/>
    <x v="130"/>
    <m/>
  </r>
  <r>
    <x v="1"/>
    <x v="0"/>
    <x v="5"/>
    <x v="0"/>
    <x v="0"/>
    <x v="7"/>
    <x v="4"/>
    <x v="128"/>
    <x v="6"/>
    <n v="936000"/>
  </r>
  <r>
    <x v="1"/>
    <x v="0"/>
    <x v="5"/>
    <x v="0"/>
    <x v="0"/>
    <x v="7"/>
    <x v="4"/>
    <x v="129"/>
    <x v="77"/>
    <n v="92000"/>
  </r>
  <r>
    <x v="1"/>
    <x v="0"/>
    <x v="5"/>
    <x v="0"/>
    <x v="0"/>
    <x v="7"/>
    <x v="4"/>
    <x v="129"/>
    <x v="187"/>
    <n v="220000"/>
  </r>
  <r>
    <x v="1"/>
    <x v="0"/>
    <x v="5"/>
    <x v="0"/>
    <x v="0"/>
    <x v="7"/>
    <x v="4"/>
    <x v="130"/>
    <x v="0"/>
    <m/>
  </r>
  <r>
    <x v="1"/>
    <x v="0"/>
    <x v="5"/>
    <x v="0"/>
    <x v="0"/>
    <x v="7"/>
    <x v="2"/>
    <x v="131"/>
    <x v="0"/>
    <m/>
  </r>
  <r>
    <x v="1"/>
    <x v="0"/>
    <x v="5"/>
    <x v="0"/>
    <x v="0"/>
    <x v="1"/>
    <x v="7"/>
    <x v="34"/>
    <x v="29"/>
    <n v="82190"/>
  </r>
  <r>
    <x v="1"/>
    <x v="0"/>
    <x v="5"/>
    <x v="0"/>
    <x v="0"/>
    <x v="1"/>
    <x v="7"/>
    <x v="20"/>
    <x v="29"/>
    <n v="144061"/>
  </r>
  <r>
    <x v="1"/>
    <x v="0"/>
    <x v="5"/>
    <x v="0"/>
    <x v="0"/>
    <x v="1"/>
    <x v="7"/>
    <x v="20"/>
    <x v="169"/>
    <n v="678359.67"/>
  </r>
  <r>
    <x v="1"/>
    <x v="0"/>
    <x v="5"/>
    <x v="0"/>
    <x v="0"/>
    <x v="1"/>
    <x v="7"/>
    <x v="101"/>
    <x v="6"/>
    <m/>
  </r>
  <r>
    <x v="1"/>
    <x v="0"/>
    <x v="5"/>
    <x v="0"/>
    <x v="0"/>
    <x v="1"/>
    <x v="7"/>
    <x v="101"/>
    <x v="77"/>
    <m/>
  </r>
  <r>
    <x v="1"/>
    <x v="0"/>
    <x v="5"/>
    <x v="0"/>
    <x v="0"/>
    <x v="1"/>
    <x v="7"/>
    <x v="101"/>
    <x v="8"/>
    <m/>
  </r>
  <r>
    <x v="1"/>
    <x v="0"/>
    <x v="5"/>
    <x v="0"/>
    <x v="0"/>
    <x v="1"/>
    <x v="7"/>
    <x v="101"/>
    <x v="130"/>
    <m/>
  </r>
  <r>
    <x v="1"/>
    <x v="0"/>
    <x v="5"/>
    <x v="0"/>
    <x v="0"/>
    <x v="1"/>
    <x v="7"/>
    <x v="101"/>
    <x v="181"/>
    <m/>
  </r>
  <r>
    <x v="1"/>
    <x v="0"/>
    <x v="5"/>
    <x v="0"/>
    <x v="0"/>
    <x v="1"/>
    <x v="7"/>
    <x v="101"/>
    <x v="160"/>
    <m/>
  </r>
  <r>
    <x v="1"/>
    <x v="0"/>
    <x v="5"/>
    <x v="0"/>
    <x v="0"/>
    <x v="1"/>
    <x v="7"/>
    <x v="101"/>
    <x v="5"/>
    <m/>
  </r>
  <r>
    <x v="1"/>
    <x v="0"/>
    <x v="5"/>
    <x v="0"/>
    <x v="0"/>
    <x v="1"/>
    <x v="7"/>
    <x v="55"/>
    <x v="54"/>
    <n v="5793"/>
  </r>
  <r>
    <x v="1"/>
    <x v="0"/>
    <x v="5"/>
    <x v="0"/>
    <x v="0"/>
    <x v="1"/>
    <x v="7"/>
    <x v="55"/>
    <x v="0"/>
    <m/>
  </r>
  <r>
    <x v="1"/>
    <x v="0"/>
    <x v="5"/>
    <x v="0"/>
    <x v="0"/>
    <x v="1"/>
    <x v="8"/>
    <x v="22"/>
    <x v="29"/>
    <n v="532957"/>
  </r>
  <r>
    <x v="1"/>
    <x v="0"/>
    <x v="5"/>
    <x v="0"/>
    <x v="0"/>
    <x v="1"/>
    <x v="8"/>
    <x v="94"/>
    <x v="208"/>
    <n v="662.19"/>
  </r>
  <r>
    <x v="1"/>
    <x v="0"/>
    <x v="5"/>
    <x v="0"/>
    <x v="0"/>
    <x v="1"/>
    <x v="8"/>
    <x v="94"/>
    <x v="31"/>
    <n v="-257387.07"/>
  </r>
  <r>
    <x v="1"/>
    <x v="0"/>
    <x v="5"/>
    <x v="0"/>
    <x v="0"/>
    <x v="1"/>
    <x v="8"/>
    <x v="94"/>
    <x v="54"/>
    <n v="12.04"/>
  </r>
  <r>
    <x v="1"/>
    <x v="0"/>
    <x v="5"/>
    <x v="0"/>
    <x v="0"/>
    <x v="1"/>
    <x v="8"/>
    <x v="94"/>
    <x v="80"/>
    <n v="1930.76"/>
  </r>
  <r>
    <x v="1"/>
    <x v="0"/>
    <x v="5"/>
    <x v="0"/>
    <x v="0"/>
    <x v="1"/>
    <x v="8"/>
    <x v="94"/>
    <x v="26"/>
    <n v="6810"/>
  </r>
  <r>
    <x v="1"/>
    <x v="0"/>
    <x v="5"/>
    <x v="0"/>
    <x v="0"/>
    <x v="1"/>
    <x v="8"/>
    <x v="94"/>
    <x v="0"/>
    <m/>
  </r>
  <r>
    <x v="1"/>
    <x v="0"/>
    <x v="5"/>
    <x v="0"/>
    <x v="0"/>
    <x v="1"/>
    <x v="8"/>
    <x v="94"/>
    <x v="0"/>
    <m/>
  </r>
  <r>
    <x v="1"/>
    <x v="0"/>
    <x v="5"/>
    <x v="0"/>
    <x v="0"/>
    <x v="1"/>
    <x v="8"/>
    <x v="94"/>
    <x v="0"/>
    <m/>
  </r>
  <r>
    <x v="1"/>
    <x v="0"/>
    <x v="5"/>
    <x v="0"/>
    <x v="0"/>
    <x v="1"/>
    <x v="8"/>
    <x v="94"/>
    <x v="0"/>
    <m/>
  </r>
  <r>
    <x v="1"/>
    <x v="0"/>
    <x v="5"/>
    <x v="0"/>
    <x v="0"/>
    <x v="1"/>
    <x v="8"/>
    <x v="95"/>
    <x v="0"/>
    <m/>
  </r>
  <r>
    <x v="1"/>
    <x v="0"/>
    <x v="5"/>
    <x v="0"/>
    <x v="0"/>
    <x v="1"/>
    <x v="8"/>
    <x v="77"/>
    <x v="50"/>
    <m/>
  </r>
  <r>
    <x v="1"/>
    <x v="0"/>
    <x v="5"/>
    <x v="0"/>
    <x v="0"/>
    <x v="1"/>
    <x v="8"/>
    <x v="4"/>
    <x v="42"/>
    <m/>
  </r>
  <r>
    <x v="1"/>
    <x v="0"/>
    <x v="5"/>
    <x v="0"/>
    <x v="0"/>
    <x v="1"/>
    <x v="8"/>
    <x v="4"/>
    <x v="136"/>
    <m/>
  </r>
  <r>
    <x v="1"/>
    <x v="0"/>
    <x v="5"/>
    <x v="0"/>
    <x v="0"/>
    <x v="1"/>
    <x v="8"/>
    <x v="4"/>
    <x v="182"/>
    <m/>
  </r>
  <r>
    <x v="1"/>
    <x v="0"/>
    <x v="5"/>
    <x v="0"/>
    <x v="0"/>
    <x v="1"/>
    <x v="8"/>
    <x v="4"/>
    <x v="65"/>
    <n v="0.01"/>
  </r>
  <r>
    <x v="1"/>
    <x v="0"/>
    <x v="5"/>
    <x v="0"/>
    <x v="0"/>
    <x v="1"/>
    <x v="8"/>
    <x v="4"/>
    <x v="190"/>
    <n v="48000"/>
  </r>
  <r>
    <x v="1"/>
    <x v="0"/>
    <x v="5"/>
    <x v="0"/>
    <x v="0"/>
    <x v="1"/>
    <x v="8"/>
    <x v="4"/>
    <x v="62"/>
    <n v="249.5"/>
  </r>
  <r>
    <x v="1"/>
    <x v="0"/>
    <x v="5"/>
    <x v="0"/>
    <x v="0"/>
    <x v="1"/>
    <x v="8"/>
    <x v="4"/>
    <x v="75"/>
    <n v="94"/>
  </r>
  <r>
    <x v="1"/>
    <x v="0"/>
    <x v="5"/>
    <x v="0"/>
    <x v="0"/>
    <x v="1"/>
    <x v="8"/>
    <x v="4"/>
    <x v="24"/>
    <n v="988"/>
  </r>
  <r>
    <x v="1"/>
    <x v="0"/>
    <x v="5"/>
    <x v="0"/>
    <x v="0"/>
    <x v="1"/>
    <x v="8"/>
    <x v="4"/>
    <x v="89"/>
    <n v="31700"/>
  </r>
  <r>
    <x v="1"/>
    <x v="0"/>
    <x v="5"/>
    <x v="0"/>
    <x v="0"/>
    <x v="1"/>
    <x v="8"/>
    <x v="4"/>
    <x v="131"/>
    <n v="40"/>
  </r>
  <r>
    <x v="1"/>
    <x v="0"/>
    <x v="5"/>
    <x v="0"/>
    <x v="0"/>
    <x v="1"/>
    <x v="8"/>
    <x v="4"/>
    <x v="137"/>
    <n v="10"/>
  </r>
  <r>
    <x v="1"/>
    <x v="0"/>
    <x v="5"/>
    <x v="0"/>
    <x v="0"/>
    <x v="1"/>
    <x v="8"/>
    <x v="4"/>
    <x v="153"/>
    <n v="40800"/>
  </r>
  <r>
    <x v="1"/>
    <x v="0"/>
    <x v="5"/>
    <x v="0"/>
    <x v="0"/>
    <x v="1"/>
    <x v="8"/>
    <x v="4"/>
    <x v="118"/>
    <n v="120328"/>
  </r>
  <r>
    <x v="1"/>
    <x v="0"/>
    <x v="5"/>
    <x v="0"/>
    <x v="0"/>
    <x v="1"/>
    <x v="8"/>
    <x v="4"/>
    <x v="2"/>
    <n v="657344"/>
  </r>
  <r>
    <x v="1"/>
    <x v="0"/>
    <x v="5"/>
    <x v="0"/>
    <x v="0"/>
    <x v="1"/>
    <x v="8"/>
    <x v="4"/>
    <x v="123"/>
    <n v="250"/>
  </r>
  <r>
    <x v="1"/>
    <x v="0"/>
    <x v="5"/>
    <x v="0"/>
    <x v="0"/>
    <x v="1"/>
    <x v="8"/>
    <x v="4"/>
    <x v="201"/>
    <n v="42800"/>
  </r>
  <r>
    <x v="1"/>
    <x v="0"/>
    <x v="5"/>
    <x v="0"/>
    <x v="0"/>
    <x v="1"/>
    <x v="8"/>
    <x v="4"/>
    <x v="209"/>
    <n v="0.31"/>
  </r>
  <r>
    <x v="1"/>
    <x v="0"/>
    <x v="5"/>
    <x v="0"/>
    <x v="0"/>
    <x v="1"/>
    <x v="8"/>
    <x v="4"/>
    <x v="31"/>
    <n v="787.92"/>
  </r>
  <r>
    <x v="1"/>
    <x v="0"/>
    <x v="5"/>
    <x v="0"/>
    <x v="0"/>
    <x v="1"/>
    <x v="8"/>
    <x v="4"/>
    <x v="54"/>
    <n v="0.24"/>
  </r>
  <r>
    <x v="1"/>
    <x v="0"/>
    <x v="5"/>
    <x v="0"/>
    <x v="0"/>
    <x v="1"/>
    <x v="8"/>
    <x v="4"/>
    <x v="200"/>
    <m/>
  </r>
  <r>
    <x v="1"/>
    <x v="0"/>
    <x v="5"/>
    <x v="0"/>
    <x v="0"/>
    <x v="1"/>
    <x v="8"/>
    <x v="4"/>
    <x v="210"/>
    <n v="4"/>
  </r>
  <r>
    <x v="1"/>
    <x v="0"/>
    <x v="5"/>
    <x v="0"/>
    <x v="0"/>
    <x v="1"/>
    <x v="8"/>
    <x v="4"/>
    <x v="0"/>
    <m/>
  </r>
  <r>
    <x v="1"/>
    <x v="0"/>
    <x v="5"/>
    <x v="0"/>
    <x v="0"/>
    <x v="1"/>
    <x v="8"/>
    <x v="4"/>
    <x v="0"/>
    <m/>
  </r>
  <r>
    <x v="1"/>
    <x v="0"/>
    <x v="5"/>
    <x v="0"/>
    <x v="0"/>
    <x v="1"/>
    <x v="8"/>
    <x v="4"/>
    <x v="0"/>
    <m/>
  </r>
  <r>
    <x v="1"/>
    <x v="0"/>
    <x v="5"/>
    <x v="0"/>
    <x v="0"/>
    <x v="1"/>
    <x v="8"/>
    <x v="4"/>
    <x v="0"/>
    <m/>
  </r>
  <r>
    <x v="1"/>
    <x v="0"/>
    <x v="5"/>
    <x v="0"/>
    <x v="0"/>
    <x v="1"/>
    <x v="8"/>
    <x v="4"/>
    <x v="0"/>
    <m/>
  </r>
  <r>
    <x v="1"/>
    <x v="0"/>
    <x v="5"/>
    <x v="0"/>
    <x v="0"/>
    <x v="1"/>
    <x v="8"/>
    <x v="4"/>
    <x v="0"/>
    <m/>
  </r>
  <r>
    <x v="1"/>
    <x v="0"/>
    <x v="5"/>
    <x v="0"/>
    <x v="0"/>
    <x v="6"/>
    <x v="23"/>
    <x v="112"/>
    <x v="0"/>
    <m/>
  </r>
  <r>
    <x v="1"/>
    <x v="0"/>
    <x v="5"/>
    <x v="0"/>
    <x v="2"/>
    <x v="3"/>
    <x v="3"/>
    <x v="96"/>
    <x v="0"/>
    <m/>
  </r>
  <r>
    <x v="1"/>
    <x v="0"/>
    <x v="5"/>
    <x v="0"/>
    <x v="2"/>
    <x v="3"/>
    <x v="3"/>
    <x v="137"/>
    <x v="98"/>
    <m/>
  </r>
  <r>
    <x v="1"/>
    <x v="0"/>
    <x v="5"/>
    <x v="0"/>
    <x v="2"/>
    <x v="3"/>
    <x v="3"/>
    <x v="97"/>
    <x v="34"/>
    <n v="636048"/>
  </r>
  <r>
    <x v="1"/>
    <x v="0"/>
    <x v="5"/>
    <x v="0"/>
    <x v="2"/>
    <x v="3"/>
    <x v="3"/>
    <x v="97"/>
    <x v="36"/>
    <n v="2660154"/>
  </r>
  <r>
    <x v="1"/>
    <x v="0"/>
    <x v="5"/>
    <x v="0"/>
    <x v="2"/>
    <x v="3"/>
    <x v="3"/>
    <x v="97"/>
    <x v="48"/>
    <m/>
  </r>
  <r>
    <x v="1"/>
    <x v="0"/>
    <x v="5"/>
    <x v="0"/>
    <x v="2"/>
    <x v="3"/>
    <x v="3"/>
    <x v="97"/>
    <x v="0"/>
    <m/>
  </r>
  <r>
    <x v="1"/>
    <x v="0"/>
    <x v="5"/>
    <x v="0"/>
    <x v="2"/>
    <x v="3"/>
    <x v="3"/>
    <x v="97"/>
    <x v="0"/>
    <m/>
  </r>
  <r>
    <x v="1"/>
    <x v="0"/>
    <x v="5"/>
    <x v="0"/>
    <x v="2"/>
    <x v="3"/>
    <x v="3"/>
    <x v="97"/>
    <x v="0"/>
    <m/>
  </r>
  <r>
    <x v="1"/>
    <x v="0"/>
    <x v="5"/>
    <x v="0"/>
    <x v="2"/>
    <x v="3"/>
    <x v="3"/>
    <x v="97"/>
    <x v="0"/>
    <m/>
  </r>
  <r>
    <x v="1"/>
    <x v="0"/>
    <x v="5"/>
    <x v="0"/>
    <x v="2"/>
    <x v="3"/>
    <x v="3"/>
    <x v="98"/>
    <x v="0"/>
    <m/>
  </r>
  <r>
    <x v="1"/>
    <x v="0"/>
    <x v="5"/>
    <x v="0"/>
    <x v="2"/>
    <x v="3"/>
    <x v="3"/>
    <x v="99"/>
    <x v="37"/>
    <n v="19257590"/>
  </r>
  <r>
    <x v="1"/>
    <x v="0"/>
    <x v="5"/>
    <x v="0"/>
    <x v="2"/>
    <x v="3"/>
    <x v="3"/>
    <x v="99"/>
    <x v="122"/>
    <m/>
  </r>
  <r>
    <x v="1"/>
    <x v="0"/>
    <x v="5"/>
    <x v="0"/>
    <x v="2"/>
    <x v="3"/>
    <x v="3"/>
    <x v="99"/>
    <x v="39"/>
    <n v="3426959"/>
  </r>
  <r>
    <x v="1"/>
    <x v="0"/>
    <x v="5"/>
    <x v="0"/>
    <x v="2"/>
    <x v="3"/>
    <x v="3"/>
    <x v="99"/>
    <x v="70"/>
    <n v="3102000"/>
  </r>
  <r>
    <x v="1"/>
    <x v="0"/>
    <x v="5"/>
    <x v="0"/>
    <x v="2"/>
    <x v="3"/>
    <x v="3"/>
    <x v="99"/>
    <x v="0"/>
    <m/>
  </r>
  <r>
    <x v="1"/>
    <x v="0"/>
    <x v="5"/>
    <x v="0"/>
    <x v="2"/>
    <x v="3"/>
    <x v="3"/>
    <x v="99"/>
    <x v="0"/>
    <m/>
  </r>
  <r>
    <x v="1"/>
    <x v="0"/>
    <x v="5"/>
    <x v="0"/>
    <x v="2"/>
    <x v="3"/>
    <x v="3"/>
    <x v="99"/>
    <x v="0"/>
    <m/>
  </r>
  <r>
    <x v="1"/>
    <x v="0"/>
    <x v="5"/>
    <x v="0"/>
    <x v="2"/>
    <x v="3"/>
    <x v="26"/>
    <x v="137"/>
    <x v="0"/>
    <m/>
  </r>
  <r>
    <x v="1"/>
    <x v="0"/>
    <x v="5"/>
    <x v="0"/>
    <x v="2"/>
    <x v="3"/>
    <x v="20"/>
    <x v="49"/>
    <x v="68"/>
    <n v="1080000"/>
  </r>
  <r>
    <x v="1"/>
    <x v="0"/>
    <x v="5"/>
    <x v="0"/>
    <x v="2"/>
    <x v="3"/>
    <x v="20"/>
    <x v="49"/>
    <x v="124"/>
    <n v="1366500"/>
  </r>
  <r>
    <x v="1"/>
    <x v="0"/>
    <x v="5"/>
    <x v="0"/>
    <x v="2"/>
    <x v="3"/>
    <x v="20"/>
    <x v="49"/>
    <x v="41"/>
    <n v="2850520"/>
  </r>
  <r>
    <x v="1"/>
    <x v="0"/>
    <x v="5"/>
    <x v="0"/>
    <x v="2"/>
    <x v="3"/>
    <x v="20"/>
    <x v="49"/>
    <x v="42"/>
    <n v="452000"/>
  </r>
  <r>
    <x v="1"/>
    <x v="0"/>
    <x v="5"/>
    <x v="0"/>
    <x v="2"/>
    <x v="3"/>
    <x v="20"/>
    <x v="49"/>
    <x v="166"/>
    <n v="80000"/>
  </r>
  <r>
    <x v="1"/>
    <x v="0"/>
    <x v="5"/>
    <x v="0"/>
    <x v="2"/>
    <x v="3"/>
    <x v="20"/>
    <x v="49"/>
    <x v="0"/>
    <m/>
  </r>
  <r>
    <x v="1"/>
    <x v="0"/>
    <x v="5"/>
    <x v="0"/>
    <x v="2"/>
    <x v="3"/>
    <x v="20"/>
    <x v="151"/>
    <x v="0"/>
    <m/>
  </r>
  <r>
    <x v="1"/>
    <x v="0"/>
    <x v="5"/>
    <x v="0"/>
    <x v="2"/>
    <x v="3"/>
    <x v="20"/>
    <x v="111"/>
    <x v="42"/>
    <n v="515200"/>
  </r>
  <r>
    <x v="1"/>
    <x v="0"/>
    <x v="5"/>
    <x v="0"/>
    <x v="2"/>
    <x v="3"/>
    <x v="20"/>
    <x v="111"/>
    <x v="124"/>
    <n v="890921"/>
  </r>
  <r>
    <x v="1"/>
    <x v="0"/>
    <x v="5"/>
    <x v="0"/>
    <x v="2"/>
    <x v="3"/>
    <x v="20"/>
    <x v="111"/>
    <x v="0"/>
    <m/>
  </r>
  <r>
    <x v="1"/>
    <x v="0"/>
    <x v="5"/>
    <x v="0"/>
    <x v="2"/>
    <x v="3"/>
    <x v="20"/>
    <x v="111"/>
    <x v="0"/>
    <m/>
  </r>
  <r>
    <x v="1"/>
    <x v="0"/>
    <x v="5"/>
    <x v="0"/>
    <x v="2"/>
    <x v="3"/>
    <x v="20"/>
    <x v="111"/>
    <x v="0"/>
    <m/>
  </r>
  <r>
    <x v="1"/>
    <x v="0"/>
    <x v="5"/>
    <x v="0"/>
    <x v="2"/>
    <x v="3"/>
    <x v="21"/>
    <x v="50"/>
    <x v="0"/>
    <m/>
  </r>
  <r>
    <x v="1"/>
    <x v="0"/>
    <x v="5"/>
    <x v="0"/>
    <x v="2"/>
    <x v="3"/>
    <x v="21"/>
    <x v="132"/>
    <x v="0"/>
    <m/>
  </r>
  <r>
    <x v="2"/>
    <x v="0"/>
    <x v="5"/>
    <x v="0"/>
    <x v="1"/>
    <x v="2"/>
    <x v="24"/>
    <x v="63"/>
    <x v="1"/>
    <n v="96620445.819999993"/>
  </r>
  <r>
    <x v="2"/>
    <x v="0"/>
    <x v="5"/>
    <x v="0"/>
    <x v="1"/>
    <x v="5"/>
    <x v="11"/>
    <x v="64"/>
    <x v="0"/>
    <n v="0.19"/>
  </r>
  <r>
    <x v="2"/>
    <x v="0"/>
    <x v="5"/>
    <x v="0"/>
    <x v="1"/>
    <x v="5"/>
    <x v="14"/>
    <x v="66"/>
    <x v="0"/>
    <m/>
  </r>
  <r>
    <x v="2"/>
    <x v="0"/>
    <x v="5"/>
    <x v="0"/>
    <x v="1"/>
    <x v="5"/>
    <x v="15"/>
    <x v="69"/>
    <x v="0"/>
    <n v="5000"/>
  </r>
  <r>
    <x v="2"/>
    <x v="0"/>
    <x v="5"/>
    <x v="0"/>
    <x v="1"/>
    <x v="2"/>
    <x v="25"/>
    <x v="74"/>
    <x v="0"/>
    <n v="-2216912"/>
  </r>
  <r>
    <x v="2"/>
    <x v="0"/>
    <x v="5"/>
    <x v="0"/>
    <x v="1"/>
    <x v="2"/>
    <x v="25"/>
    <x v="118"/>
    <x v="0"/>
    <m/>
  </r>
  <r>
    <x v="2"/>
    <x v="0"/>
    <x v="5"/>
    <x v="0"/>
    <x v="1"/>
    <x v="2"/>
    <x v="0"/>
    <x v="103"/>
    <x v="0"/>
    <m/>
  </r>
  <r>
    <x v="2"/>
    <x v="0"/>
    <x v="5"/>
    <x v="0"/>
    <x v="1"/>
    <x v="2"/>
    <x v="0"/>
    <x v="104"/>
    <x v="0"/>
    <n v="289915.92"/>
  </r>
  <r>
    <x v="2"/>
    <x v="0"/>
    <x v="5"/>
    <x v="0"/>
    <x v="1"/>
    <x v="2"/>
    <x v="0"/>
    <x v="145"/>
    <x v="0"/>
    <n v="-851030.35"/>
  </r>
  <r>
    <x v="2"/>
    <x v="0"/>
    <x v="5"/>
    <x v="0"/>
    <x v="1"/>
    <x v="5"/>
    <x v="7"/>
    <x v="153"/>
    <x v="0"/>
    <m/>
  </r>
  <r>
    <x v="2"/>
    <x v="0"/>
    <x v="5"/>
    <x v="0"/>
    <x v="0"/>
    <x v="0"/>
    <x v="4"/>
    <x v="6"/>
    <x v="2"/>
    <n v="6120000"/>
  </r>
  <r>
    <x v="2"/>
    <x v="0"/>
    <x v="5"/>
    <x v="0"/>
    <x v="0"/>
    <x v="0"/>
    <x v="4"/>
    <x v="6"/>
    <x v="157"/>
    <n v="1800000"/>
  </r>
  <r>
    <x v="2"/>
    <x v="0"/>
    <x v="5"/>
    <x v="0"/>
    <x v="0"/>
    <x v="0"/>
    <x v="4"/>
    <x v="6"/>
    <x v="158"/>
    <m/>
  </r>
  <r>
    <x v="2"/>
    <x v="0"/>
    <x v="5"/>
    <x v="0"/>
    <x v="0"/>
    <x v="0"/>
    <x v="4"/>
    <x v="7"/>
    <x v="157"/>
    <n v="140606"/>
  </r>
  <r>
    <x v="2"/>
    <x v="0"/>
    <x v="5"/>
    <x v="0"/>
    <x v="0"/>
    <x v="0"/>
    <x v="4"/>
    <x v="7"/>
    <x v="158"/>
    <m/>
  </r>
  <r>
    <x v="2"/>
    <x v="0"/>
    <x v="5"/>
    <x v="0"/>
    <x v="0"/>
    <x v="0"/>
    <x v="4"/>
    <x v="7"/>
    <x v="0"/>
    <m/>
  </r>
  <r>
    <x v="2"/>
    <x v="0"/>
    <x v="5"/>
    <x v="0"/>
    <x v="0"/>
    <x v="0"/>
    <x v="4"/>
    <x v="8"/>
    <x v="2"/>
    <n v="510000"/>
  </r>
  <r>
    <x v="2"/>
    <x v="0"/>
    <x v="5"/>
    <x v="0"/>
    <x v="0"/>
    <x v="0"/>
    <x v="4"/>
    <x v="8"/>
    <x v="157"/>
    <n v="161717"/>
  </r>
  <r>
    <x v="2"/>
    <x v="0"/>
    <x v="5"/>
    <x v="0"/>
    <x v="0"/>
    <x v="0"/>
    <x v="4"/>
    <x v="8"/>
    <x v="158"/>
    <m/>
  </r>
  <r>
    <x v="2"/>
    <x v="0"/>
    <x v="5"/>
    <x v="0"/>
    <x v="0"/>
    <x v="0"/>
    <x v="4"/>
    <x v="9"/>
    <x v="2"/>
    <n v="61200"/>
  </r>
  <r>
    <x v="2"/>
    <x v="0"/>
    <x v="5"/>
    <x v="0"/>
    <x v="0"/>
    <x v="0"/>
    <x v="4"/>
    <x v="9"/>
    <x v="158"/>
    <m/>
  </r>
  <r>
    <x v="2"/>
    <x v="0"/>
    <x v="5"/>
    <x v="0"/>
    <x v="0"/>
    <x v="0"/>
    <x v="4"/>
    <x v="9"/>
    <x v="157"/>
    <n v="19406"/>
  </r>
  <r>
    <x v="2"/>
    <x v="0"/>
    <x v="5"/>
    <x v="0"/>
    <x v="0"/>
    <x v="0"/>
    <x v="4"/>
    <x v="10"/>
    <x v="2"/>
    <n v="510000"/>
  </r>
  <r>
    <x v="2"/>
    <x v="0"/>
    <x v="5"/>
    <x v="0"/>
    <x v="0"/>
    <x v="0"/>
    <x v="4"/>
    <x v="10"/>
    <x v="157"/>
    <n v="161717"/>
  </r>
  <r>
    <x v="2"/>
    <x v="0"/>
    <x v="5"/>
    <x v="0"/>
    <x v="0"/>
    <x v="0"/>
    <x v="4"/>
    <x v="10"/>
    <x v="158"/>
    <m/>
  </r>
  <r>
    <x v="2"/>
    <x v="0"/>
    <x v="5"/>
    <x v="0"/>
    <x v="0"/>
    <x v="0"/>
    <x v="4"/>
    <x v="11"/>
    <x v="2"/>
    <n v="255000"/>
  </r>
  <r>
    <x v="2"/>
    <x v="0"/>
    <x v="5"/>
    <x v="0"/>
    <x v="0"/>
    <x v="0"/>
    <x v="4"/>
    <x v="11"/>
    <x v="158"/>
    <m/>
  </r>
  <r>
    <x v="2"/>
    <x v="0"/>
    <x v="5"/>
    <x v="0"/>
    <x v="0"/>
    <x v="0"/>
    <x v="4"/>
    <x v="11"/>
    <x v="157"/>
    <n v="75000"/>
  </r>
  <r>
    <x v="2"/>
    <x v="0"/>
    <x v="5"/>
    <x v="0"/>
    <x v="0"/>
    <x v="0"/>
    <x v="4"/>
    <x v="12"/>
    <x v="2"/>
    <n v="4080000"/>
  </r>
  <r>
    <x v="2"/>
    <x v="0"/>
    <x v="5"/>
    <x v="0"/>
    <x v="0"/>
    <x v="0"/>
    <x v="4"/>
    <x v="134"/>
    <x v="0"/>
    <m/>
  </r>
  <r>
    <x v="2"/>
    <x v="0"/>
    <x v="5"/>
    <x v="0"/>
    <x v="0"/>
    <x v="0"/>
    <x v="4"/>
    <x v="142"/>
    <x v="0"/>
    <m/>
  </r>
  <r>
    <x v="2"/>
    <x v="0"/>
    <x v="5"/>
    <x v="0"/>
    <x v="0"/>
    <x v="0"/>
    <x v="4"/>
    <x v="56"/>
    <x v="211"/>
    <n v="379578"/>
  </r>
  <r>
    <x v="2"/>
    <x v="0"/>
    <x v="5"/>
    <x v="0"/>
    <x v="0"/>
    <x v="0"/>
    <x v="4"/>
    <x v="13"/>
    <x v="5"/>
    <n v="41342"/>
  </r>
  <r>
    <x v="2"/>
    <x v="0"/>
    <x v="5"/>
    <x v="0"/>
    <x v="0"/>
    <x v="0"/>
    <x v="4"/>
    <x v="146"/>
    <x v="0"/>
    <m/>
  </r>
  <r>
    <x v="2"/>
    <x v="0"/>
    <x v="5"/>
    <x v="0"/>
    <x v="0"/>
    <x v="0"/>
    <x v="4"/>
    <x v="14"/>
    <x v="6"/>
    <n v="950400"/>
  </r>
  <r>
    <x v="2"/>
    <x v="0"/>
    <x v="5"/>
    <x v="0"/>
    <x v="0"/>
    <x v="0"/>
    <x v="4"/>
    <x v="14"/>
    <x v="160"/>
    <m/>
  </r>
  <r>
    <x v="2"/>
    <x v="0"/>
    <x v="5"/>
    <x v="0"/>
    <x v="0"/>
    <x v="0"/>
    <x v="4"/>
    <x v="15"/>
    <x v="8"/>
    <n v="316800"/>
  </r>
  <r>
    <x v="2"/>
    <x v="0"/>
    <x v="5"/>
    <x v="0"/>
    <x v="0"/>
    <x v="0"/>
    <x v="4"/>
    <x v="147"/>
    <x v="0"/>
    <m/>
  </r>
  <r>
    <x v="2"/>
    <x v="0"/>
    <x v="5"/>
    <x v="0"/>
    <x v="0"/>
    <x v="0"/>
    <x v="4"/>
    <x v="113"/>
    <x v="175"/>
    <m/>
  </r>
  <r>
    <x v="2"/>
    <x v="0"/>
    <x v="5"/>
    <x v="0"/>
    <x v="0"/>
    <x v="0"/>
    <x v="9"/>
    <x v="114"/>
    <x v="9"/>
    <n v="1200000"/>
  </r>
  <r>
    <x v="2"/>
    <x v="0"/>
    <x v="5"/>
    <x v="0"/>
    <x v="0"/>
    <x v="0"/>
    <x v="9"/>
    <x v="30"/>
    <x v="212"/>
    <n v="250000"/>
  </r>
  <r>
    <x v="2"/>
    <x v="0"/>
    <x v="5"/>
    <x v="0"/>
    <x v="0"/>
    <x v="0"/>
    <x v="9"/>
    <x v="110"/>
    <x v="0"/>
    <m/>
  </r>
  <r>
    <x v="2"/>
    <x v="0"/>
    <x v="5"/>
    <x v="0"/>
    <x v="0"/>
    <x v="0"/>
    <x v="5"/>
    <x v="70"/>
    <x v="134"/>
    <n v="3556"/>
  </r>
  <r>
    <x v="2"/>
    <x v="0"/>
    <x v="5"/>
    <x v="0"/>
    <x v="0"/>
    <x v="0"/>
    <x v="5"/>
    <x v="70"/>
    <x v="213"/>
    <n v="33333"/>
  </r>
  <r>
    <x v="2"/>
    <x v="0"/>
    <x v="5"/>
    <x v="0"/>
    <x v="0"/>
    <x v="0"/>
    <x v="5"/>
    <x v="102"/>
    <x v="0"/>
    <m/>
  </r>
  <r>
    <x v="2"/>
    <x v="0"/>
    <x v="5"/>
    <x v="0"/>
    <x v="0"/>
    <x v="0"/>
    <x v="5"/>
    <x v="71"/>
    <x v="88"/>
    <n v="740"/>
  </r>
  <r>
    <x v="2"/>
    <x v="0"/>
    <x v="5"/>
    <x v="0"/>
    <x v="0"/>
    <x v="0"/>
    <x v="5"/>
    <x v="71"/>
    <x v="45"/>
    <m/>
  </r>
  <r>
    <x v="2"/>
    <x v="0"/>
    <x v="5"/>
    <x v="0"/>
    <x v="0"/>
    <x v="0"/>
    <x v="5"/>
    <x v="78"/>
    <x v="0"/>
    <m/>
  </r>
  <r>
    <x v="2"/>
    <x v="0"/>
    <x v="5"/>
    <x v="0"/>
    <x v="0"/>
    <x v="0"/>
    <x v="6"/>
    <x v="17"/>
    <x v="12"/>
    <n v="800000"/>
  </r>
  <r>
    <x v="2"/>
    <x v="0"/>
    <x v="5"/>
    <x v="0"/>
    <x v="0"/>
    <x v="0"/>
    <x v="6"/>
    <x v="17"/>
    <x v="0"/>
    <m/>
  </r>
  <r>
    <x v="2"/>
    <x v="0"/>
    <x v="5"/>
    <x v="0"/>
    <x v="0"/>
    <x v="0"/>
    <x v="6"/>
    <x v="143"/>
    <x v="0"/>
    <m/>
  </r>
  <r>
    <x v="2"/>
    <x v="0"/>
    <x v="5"/>
    <x v="0"/>
    <x v="0"/>
    <x v="0"/>
    <x v="29"/>
    <x v="154"/>
    <x v="203"/>
    <m/>
  </r>
  <r>
    <x v="2"/>
    <x v="0"/>
    <x v="5"/>
    <x v="0"/>
    <x v="0"/>
    <x v="0"/>
    <x v="0"/>
    <x v="79"/>
    <x v="0"/>
    <m/>
  </r>
  <r>
    <x v="2"/>
    <x v="0"/>
    <x v="5"/>
    <x v="0"/>
    <x v="0"/>
    <x v="0"/>
    <x v="0"/>
    <x v="80"/>
    <x v="14"/>
    <n v="420610.07"/>
  </r>
  <r>
    <x v="2"/>
    <x v="0"/>
    <x v="5"/>
    <x v="0"/>
    <x v="0"/>
    <x v="0"/>
    <x v="0"/>
    <x v="80"/>
    <x v="16"/>
    <n v="425934"/>
  </r>
  <r>
    <x v="2"/>
    <x v="0"/>
    <x v="5"/>
    <x v="0"/>
    <x v="0"/>
    <x v="0"/>
    <x v="0"/>
    <x v="80"/>
    <x v="176"/>
    <m/>
  </r>
  <r>
    <x v="2"/>
    <x v="0"/>
    <x v="5"/>
    <x v="0"/>
    <x v="0"/>
    <x v="0"/>
    <x v="0"/>
    <x v="80"/>
    <x v="162"/>
    <n v="2398725"/>
  </r>
  <r>
    <x v="2"/>
    <x v="0"/>
    <x v="5"/>
    <x v="0"/>
    <x v="0"/>
    <x v="0"/>
    <x v="0"/>
    <x v="80"/>
    <x v="183"/>
    <m/>
  </r>
  <r>
    <x v="2"/>
    <x v="0"/>
    <x v="5"/>
    <x v="0"/>
    <x v="0"/>
    <x v="0"/>
    <x v="0"/>
    <x v="80"/>
    <x v="70"/>
    <m/>
  </r>
  <r>
    <x v="2"/>
    <x v="0"/>
    <x v="5"/>
    <x v="0"/>
    <x v="0"/>
    <x v="0"/>
    <x v="0"/>
    <x v="80"/>
    <x v="59"/>
    <m/>
  </r>
  <r>
    <x v="2"/>
    <x v="0"/>
    <x v="5"/>
    <x v="0"/>
    <x v="0"/>
    <x v="0"/>
    <x v="0"/>
    <x v="80"/>
    <x v="0"/>
    <m/>
  </r>
  <r>
    <x v="2"/>
    <x v="0"/>
    <x v="5"/>
    <x v="0"/>
    <x v="0"/>
    <x v="0"/>
    <x v="0"/>
    <x v="80"/>
    <x v="0"/>
    <m/>
  </r>
  <r>
    <x v="2"/>
    <x v="0"/>
    <x v="5"/>
    <x v="0"/>
    <x v="0"/>
    <x v="0"/>
    <x v="0"/>
    <x v="84"/>
    <x v="88"/>
    <n v="18500"/>
  </r>
  <r>
    <x v="2"/>
    <x v="0"/>
    <x v="5"/>
    <x v="0"/>
    <x v="0"/>
    <x v="0"/>
    <x v="0"/>
    <x v="84"/>
    <x v="214"/>
    <n v="150000"/>
  </r>
  <r>
    <x v="2"/>
    <x v="0"/>
    <x v="5"/>
    <x v="0"/>
    <x v="0"/>
    <x v="0"/>
    <x v="0"/>
    <x v="107"/>
    <x v="0"/>
    <m/>
  </r>
  <r>
    <x v="2"/>
    <x v="0"/>
    <x v="5"/>
    <x v="0"/>
    <x v="0"/>
    <x v="0"/>
    <x v="0"/>
    <x v="115"/>
    <x v="0"/>
    <m/>
  </r>
  <r>
    <x v="2"/>
    <x v="0"/>
    <x v="5"/>
    <x v="0"/>
    <x v="0"/>
    <x v="0"/>
    <x v="0"/>
    <x v="138"/>
    <x v="88"/>
    <n v="263143"/>
  </r>
  <r>
    <x v="2"/>
    <x v="0"/>
    <x v="5"/>
    <x v="0"/>
    <x v="0"/>
    <x v="0"/>
    <x v="0"/>
    <x v="108"/>
    <x v="0"/>
    <m/>
  </r>
  <r>
    <x v="2"/>
    <x v="0"/>
    <x v="5"/>
    <x v="0"/>
    <x v="0"/>
    <x v="0"/>
    <x v="0"/>
    <x v="109"/>
    <x v="0"/>
    <m/>
  </r>
  <r>
    <x v="2"/>
    <x v="0"/>
    <x v="5"/>
    <x v="0"/>
    <x v="0"/>
    <x v="0"/>
    <x v="0"/>
    <x v="116"/>
    <x v="20"/>
    <m/>
  </r>
  <r>
    <x v="2"/>
    <x v="0"/>
    <x v="5"/>
    <x v="0"/>
    <x v="0"/>
    <x v="0"/>
    <x v="0"/>
    <x v="116"/>
    <x v="46"/>
    <m/>
  </r>
  <r>
    <x v="2"/>
    <x v="0"/>
    <x v="5"/>
    <x v="0"/>
    <x v="0"/>
    <x v="0"/>
    <x v="0"/>
    <x v="79"/>
    <x v="0"/>
    <m/>
  </r>
  <r>
    <x v="2"/>
    <x v="0"/>
    <x v="5"/>
    <x v="0"/>
    <x v="0"/>
    <x v="0"/>
    <x v="12"/>
    <x v="81"/>
    <x v="0"/>
    <m/>
  </r>
  <r>
    <x v="2"/>
    <x v="0"/>
    <x v="5"/>
    <x v="0"/>
    <x v="0"/>
    <x v="0"/>
    <x v="12"/>
    <x v="82"/>
    <x v="0"/>
    <m/>
  </r>
  <r>
    <x v="2"/>
    <x v="0"/>
    <x v="5"/>
    <x v="0"/>
    <x v="0"/>
    <x v="0"/>
    <x v="12"/>
    <x v="83"/>
    <x v="0"/>
    <m/>
  </r>
  <r>
    <x v="2"/>
    <x v="0"/>
    <x v="5"/>
    <x v="0"/>
    <x v="0"/>
    <x v="0"/>
    <x v="12"/>
    <x v="84"/>
    <x v="0"/>
    <m/>
  </r>
  <r>
    <x v="2"/>
    <x v="0"/>
    <x v="5"/>
    <x v="0"/>
    <x v="0"/>
    <x v="0"/>
    <x v="19"/>
    <x v="100"/>
    <x v="177"/>
    <m/>
  </r>
  <r>
    <x v="2"/>
    <x v="0"/>
    <x v="5"/>
    <x v="0"/>
    <x v="0"/>
    <x v="0"/>
    <x v="19"/>
    <x v="100"/>
    <x v="178"/>
    <m/>
  </r>
  <r>
    <x v="2"/>
    <x v="0"/>
    <x v="5"/>
    <x v="0"/>
    <x v="0"/>
    <x v="0"/>
    <x v="19"/>
    <x v="139"/>
    <x v="215"/>
    <n v="1310000"/>
  </r>
  <r>
    <x v="2"/>
    <x v="0"/>
    <x v="5"/>
    <x v="0"/>
    <x v="0"/>
    <x v="0"/>
    <x v="28"/>
    <x v="150"/>
    <x v="0"/>
    <m/>
  </r>
  <r>
    <x v="2"/>
    <x v="0"/>
    <x v="5"/>
    <x v="0"/>
    <x v="0"/>
    <x v="0"/>
    <x v="27"/>
    <x v="140"/>
    <x v="20"/>
    <m/>
  </r>
  <r>
    <x v="2"/>
    <x v="0"/>
    <x v="5"/>
    <x v="0"/>
    <x v="0"/>
    <x v="0"/>
    <x v="27"/>
    <x v="148"/>
    <x v="0"/>
    <m/>
  </r>
  <r>
    <x v="2"/>
    <x v="0"/>
    <x v="5"/>
    <x v="0"/>
    <x v="0"/>
    <x v="0"/>
    <x v="27"/>
    <x v="139"/>
    <x v="0"/>
    <m/>
  </r>
  <r>
    <x v="2"/>
    <x v="0"/>
    <x v="5"/>
    <x v="0"/>
    <x v="0"/>
    <x v="0"/>
    <x v="27"/>
    <x v="149"/>
    <x v="0"/>
    <m/>
  </r>
  <r>
    <x v="2"/>
    <x v="0"/>
    <x v="5"/>
    <x v="0"/>
    <x v="0"/>
    <x v="0"/>
    <x v="22"/>
    <x v="105"/>
    <x v="0"/>
    <m/>
  </r>
  <r>
    <x v="2"/>
    <x v="0"/>
    <x v="5"/>
    <x v="0"/>
    <x v="0"/>
    <x v="0"/>
    <x v="16"/>
    <x v="86"/>
    <x v="45"/>
    <n v="465004"/>
  </r>
  <r>
    <x v="2"/>
    <x v="0"/>
    <x v="5"/>
    <x v="0"/>
    <x v="0"/>
    <x v="0"/>
    <x v="16"/>
    <x v="86"/>
    <x v="204"/>
    <n v="445700"/>
  </r>
  <r>
    <x v="2"/>
    <x v="0"/>
    <x v="5"/>
    <x v="0"/>
    <x v="0"/>
    <x v="0"/>
    <x v="16"/>
    <x v="117"/>
    <x v="134"/>
    <n v="642444"/>
  </r>
  <r>
    <x v="2"/>
    <x v="0"/>
    <x v="5"/>
    <x v="0"/>
    <x v="0"/>
    <x v="0"/>
    <x v="16"/>
    <x v="117"/>
    <x v="213"/>
    <n v="461667"/>
  </r>
  <r>
    <x v="2"/>
    <x v="0"/>
    <x v="5"/>
    <x v="0"/>
    <x v="0"/>
    <x v="0"/>
    <x v="16"/>
    <x v="117"/>
    <x v="216"/>
    <n v="134936"/>
  </r>
  <r>
    <x v="2"/>
    <x v="0"/>
    <x v="5"/>
    <x v="0"/>
    <x v="0"/>
    <x v="0"/>
    <x v="22"/>
    <x v="105"/>
    <x v="0"/>
    <m/>
  </r>
  <r>
    <x v="2"/>
    <x v="0"/>
    <x v="5"/>
    <x v="0"/>
    <x v="0"/>
    <x v="0"/>
    <x v="2"/>
    <x v="87"/>
    <x v="165"/>
    <n v="354541.03"/>
  </r>
  <r>
    <x v="2"/>
    <x v="0"/>
    <x v="5"/>
    <x v="0"/>
    <x v="0"/>
    <x v="0"/>
    <x v="2"/>
    <x v="87"/>
    <x v="205"/>
    <n v="807438"/>
  </r>
  <r>
    <x v="2"/>
    <x v="0"/>
    <x v="5"/>
    <x v="0"/>
    <x v="0"/>
    <x v="0"/>
    <x v="2"/>
    <x v="87"/>
    <x v="0"/>
    <m/>
  </r>
  <r>
    <x v="2"/>
    <x v="0"/>
    <x v="5"/>
    <x v="0"/>
    <x v="0"/>
    <x v="0"/>
    <x v="2"/>
    <x v="87"/>
    <x v="0"/>
    <m/>
  </r>
  <r>
    <x v="2"/>
    <x v="0"/>
    <x v="5"/>
    <x v="0"/>
    <x v="0"/>
    <x v="0"/>
    <x v="2"/>
    <x v="88"/>
    <x v="0"/>
    <m/>
  </r>
  <r>
    <x v="2"/>
    <x v="0"/>
    <x v="5"/>
    <x v="0"/>
    <x v="0"/>
    <x v="0"/>
    <x v="2"/>
    <x v="88"/>
    <x v="206"/>
    <m/>
  </r>
  <r>
    <x v="2"/>
    <x v="0"/>
    <x v="5"/>
    <x v="0"/>
    <x v="0"/>
    <x v="0"/>
    <x v="2"/>
    <x v="89"/>
    <x v="184"/>
    <m/>
  </r>
  <r>
    <x v="2"/>
    <x v="0"/>
    <x v="5"/>
    <x v="0"/>
    <x v="0"/>
    <x v="0"/>
    <x v="2"/>
    <x v="89"/>
    <x v="139"/>
    <m/>
  </r>
  <r>
    <x v="2"/>
    <x v="0"/>
    <x v="5"/>
    <x v="0"/>
    <x v="0"/>
    <x v="0"/>
    <x v="2"/>
    <x v="89"/>
    <x v="32"/>
    <n v="78822"/>
  </r>
  <r>
    <x v="2"/>
    <x v="0"/>
    <x v="5"/>
    <x v="0"/>
    <x v="0"/>
    <x v="0"/>
    <x v="2"/>
    <x v="90"/>
    <x v="94"/>
    <n v="175026"/>
  </r>
  <r>
    <x v="2"/>
    <x v="0"/>
    <x v="5"/>
    <x v="0"/>
    <x v="0"/>
    <x v="0"/>
    <x v="2"/>
    <x v="90"/>
    <x v="0"/>
    <m/>
  </r>
  <r>
    <x v="2"/>
    <x v="0"/>
    <x v="5"/>
    <x v="0"/>
    <x v="0"/>
    <x v="0"/>
    <x v="2"/>
    <x v="90"/>
    <x v="0"/>
    <m/>
  </r>
  <r>
    <x v="2"/>
    <x v="0"/>
    <x v="5"/>
    <x v="0"/>
    <x v="0"/>
    <x v="0"/>
    <x v="2"/>
    <x v="90"/>
    <x v="0"/>
    <m/>
  </r>
  <r>
    <x v="2"/>
    <x v="0"/>
    <x v="5"/>
    <x v="0"/>
    <x v="0"/>
    <x v="0"/>
    <x v="2"/>
    <x v="90"/>
    <x v="0"/>
    <m/>
  </r>
  <r>
    <x v="2"/>
    <x v="0"/>
    <x v="5"/>
    <x v="0"/>
    <x v="0"/>
    <x v="0"/>
    <x v="2"/>
    <x v="90"/>
    <x v="0"/>
    <m/>
  </r>
  <r>
    <x v="2"/>
    <x v="0"/>
    <x v="5"/>
    <x v="0"/>
    <x v="0"/>
    <x v="0"/>
    <x v="2"/>
    <x v="91"/>
    <x v="207"/>
    <m/>
  </r>
  <r>
    <x v="2"/>
    <x v="0"/>
    <x v="5"/>
    <x v="0"/>
    <x v="0"/>
    <x v="0"/>
    <x v="2"/>
    <x v="91"/>
    <x v="161"/>
    <m/>
  </r>
  <r>
    <x v="2"/>
    <x v="0"/>
    <x v="5"/>
    <x v="0"/>
    <x v="0"/>
    <x v="0"/>
    <x v="2"/>
    <x v="91"/>
    <x v="201"/>
    <m/>
  </r>
  <r>
    <x v="2"/>
    <x v="0"/>
    <x v="5"/>
    <x v="0"/>
    <x v="0"/>
    <x v="0"/>
    <x v="2"/>
    <x v="91"/>
    <x v="202"/>
    <m/>
  </r>
  <r>
    <x v="2"/>
    <x v="0"/>
    <x v="5"/>
    <x v="0"/>
    <x v="0"/>
    <x v="0"/>
    <x v="2"/>
    <x v="92"/>
    <x v="0"/>
    <m/>
  </r>
  <r>
    <x v="2"/>
    <x v="0"/>
    <x v="5"/>
    <x v="0"/>
    <x v="0"/>
    <x v="0"/>
    <x v="2"/>
    <x v="136"/>
    <x v="2"/>
    <m/>
  </r>
  <r>
    <x v="2"/>
    <x v="0"/>
    <x v="5"/>
    <x v="0"/>
    <x v="0"/>
    <x v="0"/>
    <x v="2"/>
    <x v="136"/>
    <x v="157"/>
    <n v="20000"/>
  </r>
  <r>
    <x v="2"/>
    <x v="0"/>
    <x v="5"/>
    <x v="0"/>
    <x v="0"/>
    <x v="0"/>
    <x v="2"/>
    <x v="136"/>
    <x v="217"/>
    <n v="18000"/>
  </r>
  <r>
    <x v="2"/>
    <x v="0"/>
    <x v="5"/>
    <x v="0"/>
    <x v="0"/>
    <x v="0"/>
    <x v="2"/>
    <x v="136"/>
    <x v="60"/>
    <n v="10000"/>
  </r>
  <r>
    <x v="2"/>
    <x v="0"/>
    <x v="5"/>
    <x v="0"/>
    <x v="0"/>
    <x v="0"/>
    <x v="2"/>
    <x v="136"/>
    <x v="136"/>
    <n v="680300"/>
  </r>
  <r>
    <x v="2"/>
    <x v="0"/>
    <x v="5"/>
    <x v="0"/>
    <x v="0"/>
    <x v="0"/>
    <x v="2"/>
    <x v="136"/>
    <x v="218"/>
    <n v="8000"/>
  </r>
  <r>
    <x v="2"/>
    <x v="0"/>
    <x v="5"/>
    <x v="0"/>
    <x v="0"/>
    <x v="0"/>
    <x v="2"/>
    <x v="136"/>
    <x v="185"/>
    <n v="32000"/>
  </r>
  <r>
    <x v="2"/>
    <x v="0"/>
    <x v="5"/>
    <x v="0"/>
    <x v="0"/>
    <x v="0"/>
    <x v="2"/>
    <x v="136"/>
    <x v="0"/>
    <m/>
  </r>
  <r>
    <x v="2"/>
    <x v="0"/>
    <x v="5"/>
    <x v="0"/>
    <x v="0"/>
    <x v="0"/>
    <x v="2"/>
    <x v="141"/>
    <x v="185"/>
    <m/>
  </r>
  <r>
    <x v="2"/>
    <x v="0"/>
    <x v="5"/>
    <x v="0"/>
    <x v="0"/>
    <x v="0"/>
    <x v="2"/>
    <x v="141"/>
    <x v="0"/>
    <m/>
  </r>
  <r>
    <x v="2"/>
    <x v="0"/>
    <x v="5"/>
    <x v="0"/>
    <x v="0"/>
    <x v="0"/>
    <x v="2"/>
    <x v="141"/>
    <x v="0"/>
    <m/>
  </r>
  <r>
    <x v="2"/>
    <x v="0"/>
    <x v="5"/>
    <x v="0"/>
    <x v="0"/>
    <x v="0"/>
    <x v="2"/>
    <x v="93"/>
    <x v="0"/>
    <m/>
  </r>
  <r>
    <x v="2"/>
    <x v="0"/>
    <x v="5"/>
    <x v="0"/>
    <x v="0"/>
    <x v="0"/>
    <x v="2"/>
    <x v="84"/>
    <x v="6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7"/>
    <x v="4"/>
    <x v="119"/>
    <x v="136"/>
    <n v="2300000"/>
  </r>
  <r>
    <x v="2"/>
    <x v="0"/>
    <x v="5"/>
    <x v="0"/>
    <x v="0"/>
    <x v="7"/>
    <x v="4"/>
    <x v="119"/>
    <x v="186"/>
    <n v="5500000"/>
  </r>
  <r>
    <x v="2"/>
    <x v="0"/>
    <x v="5"/>
    <x v="0"/>
    <x v="0"/>
    <x v="7"/>
    <x v="4"/>
    <x v="120"/>
    <x v="136"/>
    <m/>
  </r>
  <r>
    <x v="2"/>
    <x v="0"/>
    <x v="5"/>
    <x v="0"/>
    <x v="0"/>
    <x v="7"/>
    <x v="4"/>
    <x v="121"/>
    <x v="136"/>
    <n v="311717"/>
  </r>
  <r>
    <x v="2"/>
    <x v="0"/>
    <x v="5"/>
    <x v="0"/>
    <x v="0"/>
    <x v="7"/>
    <x v="4"/>
    <x v="121"/>
    <x v="186"/>
    <n v="458333"/>
  </r>
  <r>
    <x v="2"/>
    <x v="0"/>
    <x v="5"/>
    <x v="0"/>
    <x v="0"/>
    <x v="7"/>
    <x v="4"/>
    <x v="122"/>
    <x v="186"/>
    <n v="37406"/>
  </r>
  <r>
    <x v="2"/>
    <x v="0"/>
    <x v="5"/>
    <x v="0"/>
    <x v="0"/>
    <x v="7"/>
    <x v="4"/>
    <x v="122"/>
    <x v="136"/>
    <n v="55000"/>
  </r>
  <r>
    <x v="2"/>
    <x v="0"/>
    <x v="5"/>
    <x v="0"/>
    <x v="0"/>
    <x v="7"/>
    <x v="4"/>
    <x v="123"/>
    <x v="186"/>
    <n v="311717"/>
  </r>
  <r>
    <x v="2"/>
    <x v="0"/>
    <x v="5"/>
    <x v="0"/>
    <x v="0"/>
    <x v="7"/>
    <x v="4"/>
    <x v="123"/>
    <x v="136"/>
    <n v="458333"/>
  </r>
  <r>
    <x v="2"/>
    <x v="0"/>
    <x v="5"/>
    <x v="0"/>
    <x v="0"/>
    <x v="7"/>
    <x v="4"/>
    <x v="124"/>
    <x v="186"/>
    <n v="150000"/>
  </r>
  <r>
    <x v="2"/>
    <x v="0"/>
    <x v="5"/>
    <x v="0"/>
    <x v="0"/>
    <x v="7"/>
    <x v="4"/>
    <x v="124"/>
    <x v="136"/>
    <n v="229167"/>
  </r>
  <r>
    <x v="2"/>
    <x v="0"/>
    <x v="5"/>
    <x v="0"/>
    <x v="0"/>
    <x v="7"/>
    <x v="4"/>
    <x v="135"/>
    <x v="0"/>
    <m/>
  </r>
  <r>
    <x v="2"/>
    <x v="0"/>
    <x v="5"/>
    <x v="0"/>
    <x v="0"/>
    <x v="7"/>
    <x v="4"/>
    <x v="125"/>
    <x v="136"/>
    <n v="1000000"/>
  </r>
  <r>
    <x v="2"/>
    <x v="0"/>
    <x v="5"/>
    <x v="0"/>
    <x v="0"/>
    <x v="7"/>
    <x v="4"/>
    <x v="144"/>
    <x v="136"/>
    <n v="1300000"/>
  </r>
  <r>
    <x v="2"/>
    <x v="0"/>
    <x v="5"/>
    <x v="0"/>
    <x v="0"/>
    <x v="7"/>
    <x v="4"/>
    <x v="126"/>
    <x v="0"/>
    <m/>
  </r>
  <r>
    <x v="2"/>
    <x v="0"/>
    <x v="5"/>
    <x v="0"/>
    <x v="0"/>
    <x v="7"/>
    <x v="4"/>
    <x v="127"/>
    <x v="5"/>
    <n v="47658"/>
  </r>
  <r>
    <x v="2"/>
    <x v="0"/>
    <x v="5"/>
    <x v="0"/>
    <x v="0"/>
    <x v="7"/>
    <x v="4"/>
    <x v="152"/>
    <x v="130"/>
    <m/>
  </r>
  <r>
    <x v="2"/>
    <x v="0"/>
    <x v="5"/>
    <x v="0"/>
    <x v="0"/>
    <x v="7"/>
    <x v="4"/>
    <x v="128"/>
    <x v="6"/>
    <n v="1092000"/>
  </r>
  <r>
    <x v="2"/>
    <x v="0"/>
    <x v="5"/>
    <x v="0"/>
    <x v="0"/>
    <x v="7"/>
    <x v="4"/>
    <x v="129"/>
    <x v="77"/>
    <n v="144000"/>
  </r>
  <r>
    <x v="2"/>
    <x v="0"/>
    <x v="5"/>
    <x v="0"/>
    <x v="0"/>
    <x v="7"/>
    <x v="4"/>
    <x v="129"/>
    <x v="187"/>
    <n v="220000"/>
  </r>
  <r>
    <x v="2"/>
    <x v="0"/>
    <x v="5"/>
    <x v="0"/>
    <x v="0"/>
    <x v="7"/>
    <x v="4"/>
    <x v="130"/>
    <x v="0"/>
    <m/>
  </r>
  <r>
    <x v="2"/>
    <x v="0"/>
    <x v="5"/>
    <x v="0"/>
    <x v="0"/>
    <x v="7"/>
    <x v="2"/>
    <x v="131"/>
    <x v="0"/>
    <m/>
  </r>
  <r>
    <x v="2"/>
    <x v="0"/>
    <x v="5"/>
    <x v="0"/>
    <x v="0"/>
    <x v="1"/>
    <x v="7"/>
    <x v="34"/>
    <x v="29"/>
    <n v="176034"/>
  </r>
  <r>
    <x v="2"/>
    <x v="0"/>
    <x v="5"/>
    <x v="0"/>
    <x v="0"/>
    <x v="1"/>
    <x v="7"/>
    <x v="20"/>
    <x v="29"/>
    <n v="159868.46"/>
  </r>
  <r>
    <x v="2"/>
    <x v="0"/>
    <x v="5"/>
    <x v="0"/>
    <x v="0"/>
    <x v="1"/>
    <x v="7"/>
    <x v="20"/>
    <x v="169"/>
    <n v="741405.31"/>
  </r>
  <r>
    <x v="2"/>
    <x v="0"/>
    <x v="5"/>
    <x v="0"/>
    <x v="0"/>
    <x v="1"/>
    <x v="7"/>
    <x v="101"/>
    <x v="6"/>
    <m/>
  </r>
  <r>
    <x v="2"/>
    <x v="0"/>
    <x v="5"/>
    <x v="0"/>
    <x v="0"/>
    <x v="1"/>
    <x v="7"/>
    <x v="101"/>
    <x v="77"/>
    <m/>
  </r>
  <r>
    <x v="2"/>
    <x v="0"/>
    <x v="5"/>
    <x v="0"/>
    <x v="0"/>
    <x v="1"/>
    <x v="7"/>
    <x v="101"/>
    <x v="8"/>
    <m/>
  </r>
  <r>
    <x v="2"/>
    <x v="0"/>
    <x v="5"/>
    <x v="0"/>
    <x v="0"/>
    <x v="1"/>
    <x v="7"/>
    <x v="101"/>
    <x v="130"/>
    <m/>
  </r>
  <r>
    <x v="2"/>
    <x v="0"/>
    <x v="5"/>
    <x v="0"/>
    <x v="0"/>
    <x v="1"/>
    <x v="7"/>
    <x v="101"/>
    <x v="181"/>
    <m/>
  </r>
  <r>
    <x v="2"/>
    <x v="0"/>
    <x v="5"/>
    <x v="0"/>
    <x v="0"/>
    <x v="1"/>
    <x v="7"/>
    <x v="101"/>
    <x v="160"/>
    <m/>
  </r>
  <r>
    <x v="2"/>
    <x v="0"/>
    <x v="5"/>
    <x v="0"/>
    <x v="0"/>
    <x v="1"/>
    <x v="7"/>
    <x v="101"/>
    <x v="5"/>
    <m/>
  </r>
  <r>
    <x v="2"/>
    <x v="0"/>
    <x v="5"/>
    <x v="0"/>
    <x v="0"/>
    <x v="1"/>
    <x v="7"/>
    <x v="55"/>
    <x v="54"/>
    <m/>
  </r>
  <r>
    <x v="2"/>
    <x v="0"/>
    <x v="5"/>
    <x v="0"/>
    <x v="0"/>
    <x v="1"/>
    <x v="7"/>
    <x v="55"/>
    <x v="0"/>
    <m/>
  </r>
  <r>
    <x v="2"/>
    <x v="0"/>
    <x v="5"/>
    <x v="0"/>
    <x v="0"/>
    <x v="1"/>
    <x v="8"/>
    <x v="22"/>
    <x v="29"/>
    <n v="457415.12"/>
  </r>
  <r>
    <x v="2"/>
    <x v="0"/>
    <x v="5"/>
    <x v="0"/>
    <x v="0"/>
    <x v="1"/>
    <x v="8"/>
    <x v="94"/>
    <x v="213"/>
    <n v="18958.5"/>
  </r>
  <r>
    <x v="2"/>
    <x v="0"/>
    <x v="5"/>
    <x v="0"/>
    <x v="0"/>
    <x v="1"/>
    <x v="8"/>
    <x v="94"/>
    <x v="31"/>
    <m/>
  </r>
  <r>
    <x v="2"/>
    <x v="0"/>
    <x v="5"/>
    <x v="0"/>
    <x v="0"/>
    <x v="1"/>
    <x v="8"/>
    <x v="94"/>
    <x v="212"/>
    <n v="37500"/>
  </r>
  <r>
    <x v="2"/>
    <x v="0"/>
    <x v="5"/>
    <x v="0"/>
    <x v="0"/>
    <x v="1"/>
    <x v="8"/>
    <x v="94"/>
    <x v="80"/>
    <m/>
  </r>
  <r>
    <x v="2"/>
    <x v="0"/>
    <x v="5"/>
    <x v="0"/>
    <x v="0"/>
    <x v="1"/>
    <x v="8"/>
    <x v="94"/>
    <x v="26"/>
    <m/>
  </r>
  <r>
    <x v="2"/>
    <x v="0"/>
    <x v="5"/>
    <x v="0"/>
    <x v="0"/>
    <x v="1"/>
    <x v="8"/>
    <x v="94"/>
    <x v="16"/>
    <n v="17038"/>
  </r>
  <r>
    <x v="2"/>
    <x v="0"/>
    <x v="5"/>
    <x v="0"/>
    <x v="0"/>
    <x v="1"/>
    <x v="8"/>
    <x v="94"/>
    <x v="134"/>
    <n v="23680"/>
  </r>
  <r>
    <x v="2"/>
    <x v="0"/>
    <x v="5"/>
    <x v="0"/>
    <x v="0"/>
    <x v="1"/>
    <x v="8"/>
    <x v="94"/>
    <x v="215"/>
    <n v="13100"/>
  </r>
  <r>
    <x v="2"/>
    <x v="0"/>
    <x v="5"/>
    <x v="0"/>
    <x v="0"/>
    <x v="1"/>
    <x v="8"/>
    <x v="94"/>
    <x v="169"/>
    <n v="82000"/>
  </r>
  <r>
    <x v="2"/>
    <x v="0"/>
    <x v="5"/>
    <x v="0"/>
    <x v="0"/>
    <x v="1"/>
    <x v="8"/>
    <x v="95"/>
    <x v="0"/>
    <m/>
  </r>
  <r>
    <x v="2"/>
    <x v="0"/>
    <x v="5"/>
    <x v="0"/>
    <x v="0"/>
    <x v="1"/>
    <x v="8"/>
    <x v="77"/>
    <x v="50"/>
    <m/>
  </r>
  <r>
    <x v="2"/>
    <x v="0"/>
    <x v="5"/>
    <x v="0"/>
    <x v="0"/>
    <x v="1"/>
    <x v="8"/>
    <x v="4"/>
    <x v="40"/>
    <n v="50000"/>
  </r>
  <r>
    <x v="2"/>
    <x v="0"/>
    <x v="5"/>
    <x v="0"/>
    <x v="0"/>
    <x v="1"/>
    <x v="8"/>
    <x v="4"/>
    <x v="153"/>
    <n v="11000"/>
  </r>
  <r>
    <x v="2"/>
    <x v="0"/>
    <x v="5"/>
    <x v="0"/>
    <x v="0"/>
    <x v="1"/>
    <x v="8"/>
    <x v="4"/>
    <x v="204"/>
    <n v="4"/>
  </r>
  <r>
    <x v="2"/>
    <x v="0"/>
    <x v="5"/>
    <x v="0"/>
    <x v="0"/>
    <x v="1"/>
    <x v="8"/>
    <x v="4"/>
    <x v="157"/>
    <n v="12800"/>
  </r>
  <r>
    <x v="2"/>
    <x v="0"/>
    <x v="5"/>
    <x v="0"/>
    <x v="0"/>
    <x v="1"/>
    <x v="8"/>
    <x v="4"/>
    <x v="136"/>
    <n v="410654"/>
  </r>
  <r>
    <x v="2"/>
    <x v="0"/>
    <x v="5"/>
    <x v="0"/>
    <x v="0"/>
    <x v="1"/>
    <x v="8"/>
    <x v="4"/>
    <x v="35"/>
    <n v="21000"/>
  </r>
  <r>
    <x v="2"/>
    <x v="0"/>
    <x v="5"/>
    <x v="0"/>
    <x v="0"/>
    <x v="1"/>
    <x v="8"/>
    <x v="4"/>
    <x v="87"/>
    <n v="65988"/>
  </r>
  <r>
    <x v="2"/>
    <x v="0"/>
    <x v="5"/>
    <x v="0"/>
    <x v="0"/>
    <x v="1"/>
    <x v="8"/>
    <x v="4"/>
    <x v="219"/>
    <n v="1411400"/>
  </r>
  <r>
    <x v="2"/>
    <x v="0"/>
    <x v="5"/>
    <x v="0"/>
    <x v="0"/>
    <x v="1"/>
    <x v="8"/>
    <x v="4"/>
    <x v="220"/>
    <n v="439800"/>
  </r>
  <r>
    <x v="2"/>
    <x v="0"/>
    <x v="5"/>
    <x v="0"/>
    <x v="0"/>
    <x v="1"/>
    <x v="8"/>
    <x v="4"/>
    <x v="221"/>
    <n v="803308.22"/>
  </r>
  <r>
    <x v="2"/>
    <x v="0"/>
    <x v="5"/>
    <x v="0"/>
    <x v="0"/>
    <x v="1"/>
    <x v="8"/>
    <x v="4"/>
    <x v="205"/>
    <n v="40450"/>
  </r>
  <r>
    <x v="2"/>
    <x v="0"/>
    <x v="5"/>
    <x v="0"/>
    <x v="0"/>
    <x v="1"/>
    <x v="8"/>
    <x v="4"/>
    <x v="153"/>
    <m/>
  </r>
  <r>
    <x v="2"/>
    <x v="0"/>
    <x v="5"/>
    <x v="0"/>
    <x v="0"/>
    <x v="1"/>
    <x v="8"/>
    <x v="4"/>
    <x v="118"/>
    <m/>
  </r>
  <r>
    <x v="2"/>
    <x v="0"/>
    <x v="5"/>
    <x v="0"/>
    <x v="0"/>
    <x v="1"/>
    <x v="8"/>
    <x v="4"/>
    <x v="2"/>
    <m/>
  </r>
  <r>
    <x v="2"/>
    <x v="0"/>
    <x v="5"/>
    <x v="0"/>
    <x v="0"/>
    <x v="1"/>
    <x v="8"/>
    <x v="4"/>
    <x v="123"/>
    <m/>
  </r>
  <r>
    <x v="2"/>
    <x v="0"/>
    <x v="5"/>
    <x v="0"/>
    <x v="0"/>
    <x v="1"/>
    <x v="8"/>
    <x v="4"/>
    <x v="201"/>
    <m/>
  </r>
  <r>
    <x v="2"/>
    <x v="0"/>
    <x v="5"/>
    <x v="0"/>
    <x v="0"/>
    <x v="1"/>
    <x v="8"/>
    <x v="4"/>
    <x v="209"/>
    <m/>
  </r>
  <r>
    <x v="2"/>
    <x v="0"/>
    <x v="5"/>
    <x v="0"/>
    <x v="0"/>
    <x v="1"/>
    <x v="8"/>
    <x v="4"/>
    <x v="31"/>
    <m/>
  </r>
  <r>
    <x v="2"/>
    <x v="0"/>
    <x v="5"/>
    <x v="0"/>
    <x v="0"/>
    <x v="1"/>
    <x v="8"/>
    <x v="4"/>
    <x v="54"/>
    <m/>
  </r>
  <r>
    <x v="2"/>
    <x v="0"/>
    <x v="5"/>
    <x v="0"/>
    <x v="0"/>
    <x v="1"/>
    <x v="8"/>
    <x v="4"/>
    <x v="200"/>
    <m/>
  </r>
  <r>
    <x v="2"/>
    <x v="0"/>
    <x v="5"/>
    <x v="0"/>
    <x v="0"/>
    <x v="1"/>
    <x v="8"/>
    <x v="4"/>
    <x v="210"/>
    <m/>
  </r>
  <r>
    <x v="2"/>
    <x v="0"/>
    <x v="5"/>
    <x v="0"/>
    <x v="0"/>
    <x v="1"/>
    <x v="8"/>
    <x v="4"/>
    <x v="0"/>
    <m/>
  </r>
  <r>
    <x v="2"/>
    <x v="0"/>
    <x v="5"/>
    <x v="0"/>
    <x v="0"/>
    <x v="1"/>
    <x v="8"/>
    <x v="4"/>
    <x v="0"/>
    <m/>
  </r>
  <r>
    <x v="2"/>
    <x v="0"/>
    <x v="5"/>
    <x v="0"/>
    <x v="0"/>
    <x v="1"/>
    <x v="8"/>
    <x v="4"/>
    <x v="0"/>
    <m/>
  </r>
  <r>
    <x v="2"/>
    <x v="0"/>
    <x v="5"/>
    <x v="0"/>
    <x v="0"/>
    <x v="1"/>
    <x v="8"/>
    <x v="4"/>
    <x v="0"/>
    <m/>
  </r>
  <r>
    <x v="2"/>
    <x v="0"/>
    <x v="5"/>
    <x v="0"/>
    <x v="0"/>
    <x v="1"/>
    <x v="8"/>
    <x v="4"/>
    <x v="0"/>
    <m/>
  </r>
  <r>
    <x v="2"/>
    <x v="0"/>
    <x v="5"/>
    <x v="0"/>
    <x v="0"/>
    <x v="1"/>
    <x v="8"/>
    <x v="4"/>
    <x v="0"/>
    <m/>
  </r>
  <r>
    <x v="2"/>
    <x v="0"/>
    <x v="5"/>
    <x v="0"/>
    <x v="0"/>
    <x v="6"/>
    <x v="23"/>
    <x v="112"/>
    <x v="0"/>
    <m/>
  </r>
  <r>
    <x v="2"/>
    <x v="0"/>
    <x v="5"/>
    <x v="0"/>
    <x v="2"/>
    <x v="3"/>
    <x v="3"/>
    <x v="96"/>
    <x v="0"/>
    <m/>
  </r>
  <r>
    <x v="2"/>
    <x v="0"/>
    <x v="5"/>
    <x v="0"/>
    <x v="2"/>
    <x v="3"/>
    <x v="3"/>
    <x v="137"/>
    <x v="98"/>
    <m/>
  </r>
  <r>
    <x v="2"/>
    <x v="0"/>
    <x v="5"/>
    <x v="0"/>
    <x v="2"/>
    <x v="3"/>
    <x v="3"/>
    <x v="97"/>
    <x v="34"/>
    <n v="439824"/>
  </r>
  <r>
    <x v="2"/>
    <x v="0"/>
    <x v="5"/>
    <x v="0"/>
    <x v="2"/>
    <x v="3"/>
    <x v="3"/>
    <x v="97"/>
    <x v="36"/>
    <n v="2702700"/>
  </r>
  <r>
    <x v="2"/>
    <x v="0"/>
    <x v="5"/>
    <x v="0"/>
    <x v="2"/>
    <x v="3"/>
    <x v="3"/>
    <x v="97"/>
    <x v="48"/>
    <m/>
  </r>
  <r>
    <x v="2"/>
    <x v="0"/>
    <x v="5"/>
    <x v="0"/>
    <x v="2"/>
    <x v="3"/>
    <x v="3"/>
    <x v="97"/>
    <x v="35"/>
    <n v="238000"/>
  </r>
  <r>
    <x v="2"/>
    <x v="0"/>
    <x v="5"/>
    <x v="0"/>
    <x v="2"/>
    <x v="3"/>
    <x v="3"/>
    <x v="97"/>
    <x v="0"/>
    <m/>
  </r>
  <r>
    <x v="2"/>
    <x v="0"/>
    <x v="5"/>
    <x v="0"/>
    <x v="2"/>
    <x v="3"/>
    <x v="3"/>
    <x v="97"/>
    <x v="0"/>
    <m/>
  </r>
  <r>
    <x v="2"/>
    <x v="0"/>
    <x v="5"/>
    <x v="0"/>
    <x v="2"/>
    <x v="3"/>
    <x v="3"/>
    <x v="97"/>
    <x v="0"/>
    <m/>
  </r>
  <r>
    <x v="2"/>
    <x v="0"/>
    <x v="5"/>
    <x v="0"/>
    <x v="2"/>
    <x v="3"/>
    <x v="3"/>
    <x v="98"/>
    <x v="0"/>
    <m/>
  </r>
  <r>
    <x v="2"/>
    <x v="0"/>
    <x v="5"/>
    <x v="0"/>
    <x v="2"/>
    <x v="3"/>
    <x v="3"/>
    <x v="99"/>
    <x v="37"/>
    <n v="16949619"/>
  </r>
  <r>
    <x v="2"/>
    <x v="0"/>
    <x v="5"/>
    <x v="0"/>
    <x v="2"/>
    <x v="3"/>
    <x v="3"/>
    <x v="99"/>
    <x v="122"/>
    <m/>
  </r>
  <r>
    <x v="2"/>
    <x v="0"/>
    <x v="5"/>
    <x v="0"/>
    <x v="2"/>
    <x v="3"/>
    <x v="3"/>
    <x v="99"/>
    <x v="39"/>
    <n v="3016248"/>
  </r>
  <r>
    <x v="2"/>
    <x v="0"/>
    <x v="5"/>
    <x v="0"/>
    <x v="2"/>
    <x v="3"/>
    <x v="3"/>
    <x v="99"/>
    <x v="70"/>
    <m/>
  </r>
  <r>
    <x v="2"/>
    <x v="0"/>
    <x v="5"/>
    <x v="0"/>
    <x v="2"/>
    <x v="3"/>
    <x v="3"/>
    <x v="99"/>
    <x v="0"/>
    <m/>
  </r>
  <r>
    <x v="2"/>
    <x v="0"/>
    <x v="5"/>
    <x v="0"/>
    <x v="2"/>
    <x v="3"/>
    <x v="3"/>
    <x v="99"/>
    <x v="0"/>
    <m/>
  </r>
  <r>
    <x v="2"/>
    <x v="0"/>
    <x v="5"/>
    <x v="0"/>
    <x v="2"/>
    <x v="3"/>
    <x v="3"/>
    <x v="99"/>
    <x v="0"/>
    <m/>
  </r>
  <r>
    <x v="2"/>
    <x v="0"/>
    <x v="5"/>
    <x v="0"/>
    <x v="2"/>
    <x v="3"/>
    <x v="26"/>
    <x v="137"/>
    <x v="0"/>
    <m/>
  </r>
  <r>
    <x v="2"/>
    <x v="0"/>
    <x v="5"/>
    <x v="0"/>
    <x v="2"/>
    <x v="3"/>
    <x v="20"/>
    <x v="49"/>
    <x v="68"/>
    <m/>
  </r>
  <r>
    <x v="2"/>
    <x v="0"/>
    <x v="5"/>
    <x v="0"/>
    <x v="2"/>
    <x v="3"/>
    <x v="20"/>
    <x v="49"/>
    <x v="124"/>
    <m/>
  </r>
  <r>
    <x v="2"/>
    <x v="0"/>
    <x v="5"/>
    <x v="0"/>
    <x v="2"/>
    <x v="3"/>
    <x v="20"/>
    <x v="49"/>
    <x v="41"/>
    <n v="2337300"/>
  </r>
  <r>
    <x v="2"/>
    <x v="0"/>
    <x v="5"/>
    <x v="0"/>
    <x v="2"/>
    <x v="3"/>
    <x v="20"/>
    <x v="49"/>
    <x v="42"/>
    <n v="866400"/>
  </r>
  <r>
    <x v="2"/>
    <x v="0"/>
    <x v="5"/>
    <x v="0"/>
    <x v="2"/>
    <x v="3"/>
    <x v="20"/>
    <x v="49"/>
    <x v="166"/>
    <m/>
  </r>
  <r>
    <x v="2"/>
    <x v="0"/>
    <x v="5"/>
    <x v="0"/>
    <x v="2"/>
    <x v="3"/>
    <x v="20"/>
    <x v="49"/>
    <x v="0"/>
    <m/>
  </r>
  <r>
    <x v="2"/>
    <x v="0"/>
    <x v="5"/>
    <x v="0"/>
    <x v="2"/>
    <x v="3"/>
    <x v="20"/>
    <x v="151"/>
    <x v="0"/>
    <m/>
  </r>
  <r>
    <x v="2"/>
    <x v="0"/>
    <x v="5"/>
    <x v="0"/>
    <x v="2"/>
    <x v="3"/>
    <x v="20"/>
    <x v="111"/>
    <x v="42"/>
    <n v="457700"/>
  </r>
  <r>
    <x v="2"/>
    <x v="0"/>
    <x v="5"/>
    <x v="0"/>
    <x v="2"/>
    <x v="3"/>
    <x v="20"/>
    <x v="111"/>
    <x v="124"/>
    <n v="709045"/>
  </r>
  <r>
    <x v="2"/>
    <x v="0"/>
    <x v="5"/>
    <x v="0"/>
    <x v="2"/>
    <x v="3"/>
    <x v="20"/>
    <x v="111"/>
    <x v="0"/>
    <m/>
  </r>
  <r>
    <x v="2"/>
    <x v="0"/>
    <x v="5"/>
    <x v="0"/>
    <x v="2"/>
    <x v="3"/>
    <x v="20"/>
    <x v="111"/>
    <x v="0"/>
    <m/>
  </r>
  <r>
    <x v="2"/>
    <x v="0"/>
    <x v="5"/>
    <x v="0"/>
    <x v="2"/>
    <x v="3"/>
    <x v="20"/>
    <x v="111"/>
    <x v="0"/>
    <m/>
  </r>
  <r>
    <x v="2"/>
    <x v="0"/>
    <x v="5"/>
    <x v="0"/>
    <x v="2"/>
    <x v="3"/>
    <x v="30"/>
    <x v="151"/>
    <x v="124"/>
    <n v="1155400"/>
  </r>
  <r>
    <x v="2"/>
    <x v="0"/>
    <x v="5"/>
    <x v="0"/>
    <x v="2"/>
    <x v="3"/>
    <x v="21"/>
    <x v="50"/>
    <x v="0"/>
    <m/>
  </r>
  <r>
    <x v="2"/>
    <x v="0"/>
    <x v="5"/>
    <x v="0"/>
    <x v="2"/>
    <x v="3"/>
    <x v="21"/>
    <x v="132"/>
    <x v="0"/>
    <m/>
  </r>
  <r>
    <x v="3"/>
    <x v="0"/>
    <x v="5"/>
    <x v="0"/>
    <x v="1"/>
    <x v="2"/>
    <x v="24"/>
    <x v="63"/>
    <x v="1"/>
    <n v="105384806.22"/>
  </r>
  <r>
    <x v="3"/>
    <x v="0"/>
    <x v="5"/>
    <x v="0"/>
    <x v="1"/>
    <x v="5"/>
    <x v="11"/>
    <x v="64"/>
    <x v="0"/>
    <m/>
  </r>
  <r>
    <x v="3"/>
    <x v="0"/>
    <x v="5"/>
    <x v="0"/>
    <x v="1"/>
    <x v="5"/>
    <x v="14"/>
    <x v="66"/>
    <x v="0"/>
    <m/>
  </r>
  <r>
    <x v="3"/>
    <x v="0"/>
    <x v="5"/>
    <x v="0"/>
    <x v="1"/>
    <x v="5"/>
    <x v="15"/>
    <x v="69"/>
    <x v="0"/>
    <m/>
  </r>
  <r>
    <x v="3"/>
    <x v="0"/>
    <x v="5"/>
    <x v="0"/>
    <x v="1"/>
    <x v="2"/>
    <x v="25"/>
    <x v="74"/>
    <x v="0"/>
    <n v="-866604.39"/>
  </r>
  <r>
    <x v="3"/>
    <x v="0"/>
    <x v="5"/>
    <x v="0"/>
    <x v="1"/>
    <x v="2"/>
    <x v="25"/>
    <x v="118"/>
    <x v="0"/>
    <m/>
  </r>
  <r>
    <x v="3"/>
    <x v="0"/>
    <x v="5"/>
    <x v="0"/>
    <x v="1"/>
    <x v="2"/>
    <x v="0"/>
    <x v="103"/>
    <x v="0"/>
    <m/>
  </r>
  <r>
    <x v="3"/>
    <x v="0"/>
    <x v="5"/>
    <x v="0"/>
    <x v="1"/>
    <x v="2"/>
    <x v="0"/>
    <x v="104"/>
    <x v="0"/>
    <n v="361344.48"/>
  </r>
  <r>
    <x v="3"/>
    <x v="0"/>
    <x v="5"/>
    <x v="0"/>
    <x v="1"/>
    <x v="2"/>
    <x v="0"/>
    <x v="145"/>
    <x v="0"/>
    <n v="-1569453.85"/>
  </r>
  <r>
    <x v="3"/>
    <x v="0"/>
    <x v="5"/>
    <x v="0"/>
    <x v="1"/>
    <x v="5"/>
    <x v="7"/>
    <x v="153"/>
    <x v="0"/>
    <m/>
  </r>
  <r>
    <x v="3"/>
    <x v="0"/>
    <x v="5"/>
    <x v="0"/>
    <x v="0"/>
    <x v="0"/>
    <x v="4"/>
    <x v="6"/>
    <x v="2"/>
    <n v="4692000"/>
  </r>
  <r>
    <x v="3"/>
    <x v="0"/>
    <x v="5"/>
    <x v="0"/>
    <x v="0"/>
    <x v="0"/>
    <x v="4"/>
    <x v="6"/>
    <x v="157"/>
    <n v="1800000"/>
  </r>
  <r>
    <x v="3"/>
    <x v="0"/>
    <x v="5"/>
    <x v="0"/>
    <x v="0"/>
    <x v="0"/>
    <x v="4"/>
    <x v="6"/>
    <x v="158"/>
    <m/>
  </r>
  <r>
    <x v="3"/>
    <x v="0"/>
    <x v="5"/>
    <x v="0"/>
    <x v="0"/>
    <x v="0"/>
    <x v="4"/>
    <x v="7"/>
    <x v="157"/>
    <n v="140606"/>
  </r>
  <r>
    <x v="3"/>
    <x v="0"/>
    <x v="5"/>
    <x v="0"/>
    <x v="0"/>
    <x v="0"/>
    <x v="4"/>
    <x v="7"/>
    <x v="158"/>
    <m/>
  </r>
  <r>
    <x v="3"/>
    <x v="0"/>
    <x v="5"/>
    <x v="0"/>
    <x v="0"/>
    <x v="0"/>
    <x v="4"/>
    <x v="7"/>
    <x v="0"/>
    <m/>
  </r>
  <r>
    <x v="3"/>
    <x v="0"/>
    <x v="5"/>
    <x v="0"/>
    <x v="0"/>
    <x v="0"/>
    <x v="4"/>
    <x v="8"/>
    <x v="2"/>
    <n v="510000"/>
  </r>
  <r>
    <x v="3"/>
    <x v="0"/>
    <x v="5"/>
    <x v="0"/>
    <x v="0"/>
    <x v="0"/>
    <x v="4"/>
    <x v="8"/>
    <x v="157"/>
    <n v="161717"/>
  </r>
  <r>
    <x v="3"/>
    <x v="0"/>
    <x v="5"/>
    <x v="0"/>
    <x v="0"/>
    <x v="0"/>
    <x v="4"/>
    <x v="8"/>
    <x v="158"/>
    <m/>
  </r>
  <r>
    <x v="3"/>
    <x v="0"/>
    <x v="5"/>
    <x v="0"/>
    <x v="0"/>
    <x v="0"/>
    <x v="4"/>
    <x v="9"/>
    <x v="2"/>
    <n v="61200"/>
  </r>
  <r>
    <x v="3"/>
    <x v="0"/>
    <x v="5"/>
    <x v="0"/>
    <x v="0"/>
    <x v="0"/>
    <x v="4"/>
    <x v="9"/>
    <x v="158"/>
    <m/>
  </r>
  <r>
    <x v="3"/>
    <x v="0"/>
    <x v="5"/>
    <x v="0"/>
    <x v="0"/>
    <x v="0"/>
    <x v="4"/>
    <x v="9"/>
    <x v="157"/>
    <n v="19406"/>
  </r>
  <r>
    <x v="3"/>
    <x v="0"/>
    <x v="5"/>
    <x v="0"/>
    <x v="0"/>
    <x v="0"/>
    <x v="4"/>
    <x v="10"/>
    <x v="2"/>
    <n v="510000"/>
  </r>
  <r>
    <x v="3"/>
    <x v="0"/>
    <x v="5"/>
    <x v="0"/>
    <x v="0"/>
    <x v="0"/>
    <x v="4"/>
    <x v="10"/>
    <x v="157"/>
    <n v="161717"/>
  </r>
  <r>
    <x v="3"/>
    <x v="0"/>
    <x v="5"/>
    <x v="0"/>
    <x v="0"/>
    <x v="0"/>
    <x v="4"/>
    <x v="10"/>
    <x v="158"/>
    <m/>
  </r>
  <r>
    <x v="3"/>
    <x v="0"/>
    <x v="5"/>
    <x v="0"/>
    <x v="0"/>
    <x v="0"/>
    <x v="4"/>
    <x v="11"/>
    <x v="2"/>
    <n v="255000"/>
  </r>
  <r>
    <x v="3"/>
    <x v="0"/>
    <x v="5"/>
    <x v="0"/>
    <x v="0"/>
    <x v="0"/>
    <x v="4"/>
    <x v="11"/>
    <x v="158"/>
    <m/>
  </r>
  <r>
    <x v="3"/>
    <x v="0"/>
    <x v="5"/>
    <x v="0"/>
    <x v="0"/>
    <x v="0"/>
    <x v="4"/>
    <x v="11"/>
    <x v="157"/>
    <n v="75000"/>
  </r>
  <r>
    <x v="3"/>
    <x v="0"/>
    <x v="5"/>
    <x v="0"/>
    <x v="0"/>
    <x v="0"/>
    <x v="4"/>
    <x v="12"/>
    <x v="2"/>
    <n v="4080000"/>
  </r>
  <r>
    <x v="3"/>
    <x v="0"/>
    <x v="5"/>
    <x v="0"/>
    <x v="0"/>
    <x v="0"/>
    <x v="4"/>
    <x v="134"/>
    <x v="0"/>
    <m/>
  </r>
  <r>
    <x v="3"/>
    <x v="0"/>
    <x v="5"/>
    <x v="0"/>
    <x v="0"/>
    <x v="0"/>
    <x v="4"/>
    <x v="142"/>
    <x v="0"/>
    <m/>
  </r>
  <r>
    <x v="3"/>
    <x v="0"/>
    <x v="5"/>
    <x v="0"/>
    <x v="0"/>
    <x v="0"/>
    <x v="4"/>
    <x v="56"/>
    <x v="211"/>
    <m/>
  </r>
  <r>
    <x v="3"/>
    <x v="0"/>
    <x v="5"/>
    <x v="0"/>
    <x v="0"/>
    <x v="0"/>
    <x v="4"/>
    <x v="13"/>
    <x v="5"/>
    <n v="41342"/>
  </r>
  <r>
    <x v="3"/>
    <x v="0"/>
    <x v="5"/>
    <x v="0"/>
    <x v="0"/>
    <x v="0"/>
    <x v="4"/>
    <x v="146"/>
    <x v="0"/>
    <m/>
  </r>
  <r>
    <x v="3"/>
    <x v="0"/>
    <x v="5"/>
    <x v="0"/>
    <x v="0"/>
    <x v="0"/>
    <x v="4"/>
    <x v="14"/>
    <x v="6"/>
    <n v="950400"/>
  </r>
  <r>
    <x v="3"/>
    <x v="0"/>
    <x v="5"/>
    <x v="0"/>
    <x v="0"/>
    <x v="0"/>
    <x v="4"/>
    <x v="14"/>
    <x v="160"/>
    <m/>
  </r>
  <r>
    <x v="3"/>
    <x v="0"/>
    <x v="5"/>
    <x v="0"/>
    <x v="0"/>
    <x v="0"/>
    <x v="4"/>
    <x v="15"/>
    <x v="8"/>
    <n v="316800"/>
  </r>
  <r>
    <x v="3"/>
    <x v="0"/>
    <x v="5"/>
    <x v="0"/>
    <x v="0"/>
    <x v="0"/>
    <x v="4"/>
    <x v="147"/>
    <x v="0"/>
    <m/>
  </r>
  <r>
    <x v="3"/>
    <x v="0"/>
    <x v="5"/>
    <x v="0"/>
    <x v="0"/>
    <x v="0"/>
    <x v="4"/>
    <x v="113"/>
    <x v="175"/>
    <m/>
  </r>
  <r>
    <x v="3"/>
    <x v="0"/>
    <x v="5"/>
    <x v="0"/>
    <x v="0"/>
    <x v="0"/>
    <x v="9"/>
    <x v="114"/>
    <x v="9"/>
    <n v="1200000"/>
  </r>
  <r>
    <x v="3"/>
    <x v="0"/>
    <x v="5"/>
    <x v="0"/>
    <x v="0"/>
    <x v="0"/>
    <x v="9"/>
    <x v="30"/>
    <x v="212"/>
    <m/>
  </r>
  <r>
    <x v="3"/>
    <x v="0"/>
    <x v="5"/>
    <x v="0"/>
    <x v="0"/>
    <x v="0"/>
    <x v="9"/>
    <x v="110"/>
    <x v="0"/>
    <m/>
  </r>
  <r>
    <x v="3"/>
    <x v="0"/>
    <x v="5"/>
    <x v="0"/>
    <x v="0"/>
    <x v="0"/>
    <x v="5"/>
    <x v="70"/>
    <x v="222"/>
    <n v="57525.919999999998"/>
  </r>
  <r>
    <x v="3"/>
    <x v="0"/>
    <x v="5"/>
    <x v="0"/>
    <x v="0"/>
    <x v="0"/>
    <x v="5"/>
    <x v="70"/>
    <x v="223"/>
    <n v="14400"/>
  </r>
  <r>
    <x v="3"/>
    <x v="0"/>
    <x v="5"/>
    <x v="0"/>
    <x v="0"/>
    <x v="0"/>
    <x v="5"/>
    <x v="102"/>
    <x v="0"/>
    <m/>
  </r>
  <r>
    <x v="3"/>
    <x v="0"/>
    <x v="5"/>
    <x v="0"/>
    <x v="0"/>
    <x v="0"/>
    <x v="5"/>
    <x v="71"/>
    <x v="88"/>
    <n v="740"/>
  </r>
  <r>
    <x v="3"/>
    <x v="0"/>
    <x v="5"/>
    <x v="0"/>
    <x v="0"/>
    <x v="0"/>
    <x v="5"/>
    <x v="71"/>
    <x v="45"/>
    <n v="19800"/>
  </r>
  <r>
    <x v="3"/>
    <x v="0"/>
    <x v="5"/>
    <x v="0"/>
    <x v="0"/>
    <x v="0"/>
    <x v="5"/>
    <x v="71"/>
    <x v="204"/>
    <n v="39600"/>
  </r>
  <r>
    <x v="3"/>
    <x v="0"/>
    <x v="5"/>
    <x v="0"/>
    <x v="0"/>
    <x v="0"/>
    <x v="5"/>
    <x v="71"/>
    <x v="224"/>
    <n v="77656.899999999994"/>
  </r>
  <r>
    <x v="3"/>
    <x v="0"/>
    <x v="5"/>
    <x v="0"/>
    <x v="0"/>
    <x v="0"/>
    <x v="5"/>
    <x v="78"/>
    <x v="0"/>
    <m/>
  </r>
  <r>
    <x v="3"/>
    <x v="0"/>
    <x v="5"/>
    <x v="0"/>
    <x v="0"/>
    <x v="0"/>
    <x v="6"/>
    <x v="17"/>
    <x v="12"/>
    <n v="800000"/>
  </r>
  <r>
    <x v="3"/>
    <x v="0"/>
    <x v="5"/>
    <x v="0"/>
    <x v="0"/>
    <x v="0"/>
    <x v="6"/>
    <x v="17"/>
    <x v="0"/>
    <m/>
  </r>
  <r>
    <x v="3"/>
    <x v="0"/>
    <x v="5"/>
    <x v="0"/>
    <x v="0"/>
    <x v="0"/>
    <x v="6"/>
    <x v="143"/>
    <x v="0"/>
    <m/>
  </r>
  <r>
    <x v="3"/>
    <x v="0"/>
    <x v="5"/>
    <x v="0"/>
    <x v="0"/>
    <x v="0"/>
    <x v="29"/>
    <x v="154"/>
    <x v="203"/>
    <n v="43930"/>
  </r>
  <r>
    <x v="3"/>
    <x v="0"/>
    <x v="5"/>
    <x v="0"/>
    <x v="0"/>
    <x v="0"/>
    <x v="0"/>
    <x v="79"/>
    <x v="0"/>
    <m/>
  </r>
  <r>
    <x v="3"/>
    <x v="0"/>
    <x v="5"/>
    <x v="0"/>
    <x v="0"/>
    <x v="0"/>
    <x v="0"/>
    <x v="80"/>
    <x v="14"/>
    <n v="427961"/>
  </r>
  <r>
    <x v="3"/>
    <x v="0"/>
    <x v="5"/>
    <x v="0"/>
    <x v="0"/>
    <x v="0"/>
    <x v="0"/>
    <x v="80"/>
    <x v="16"/>
    <n v="425934"/>
  </r>
  <r>
    <x v="3"/>
    <x v="0"/>
    <x v="5"/>
    <x v="0"/>
    <x v="0"/>
    <x v="0"/>
    <x v="0"/>
    <x v="80"/>
    <x v="176"/>
    <n v="576065.26"/>
  </r>
  <r>
    <x v="3"/>
    <x v="0"/>
    <x v="5"/>
    <x v="0"/>
    <x v="0"/>
    <x v="0"/>
    <x v="0"/>
    <x v="80"/>
    <x v="162"/>
    <n v="2283000"/>
  </r>
  <r>
    <x v="3"/>
    <x v="0"/>
    <x v="5"/>
    <x v="0"/>
    <x v="0"/>
    <x v="0"/>
    <x v="0"/>
    <x v="80"/>
    <x v="183"/>
    <n v="65988"/>
  </r>
  <r>
    <x v="3"/>
    <x v="0"/>
    <x v="5"/>
    <x v="0"/>
    <x v="0"/>
    <x v="0"/>
    <x v="0"/>
    <x v="80"/>
    <x v="70"/>
    <m/>
  </r>
  <r>
    <x v="3"/>
    <x v="0"/>
    <x v="5"/>
    <x v="0"/>
    <x v="0"/>
    <x v="0"/>
    <x v="0"/>
    <x v="80"/>
    <x v="59"/>
    <m/>
  </r>
  <r>
    <x v="3"/>
    <x v="0"/>
    <x v="5"/>
    <x v="0"/>
    <x v="0"/>
    <x v="0"/>
    <x v="0"/>
    <x v="80"/>
    <x v="44"/>
    <n v="720000"/>
  </r>
  <r>
    <x v="3"/>
    <x v="0"/>
    <x v="5"/>
    <x v="0"/>
    <x v="0"/>
    <x v="0"/>
    <x v="0"/>
    <x v="80"/>
    <x v="0"/>
    <m/>
  </r>
  <r>
    <x v="3"/>
    <x v="0"/>
    <x v="5"/>
    <x v="0"/>
    <x v="0"/>
    <x v="0"/>
    <x v="0"/>
    <x v="84"/>
    <x v="88"/>
    <m/>
  </r>
  <r>
    <x v="3"/>
    <x v="0"/>
    <x v="5"/>
    <x v="0"/>
    <x v="0"/>
    <x v="0"/>
    <x v="0"/>
    <x v="84"/>
    <x v="117"/>
    <n v="45000"/>
  </r>
  <r>
    <x v="3"/>
    <x v="0"/>
    <x v="5"/>
    <x v="0"/>
    <x v="0"/>
    <x v="0"/>
    <x v="0"/>
    <x v="107"/>
    <x v="17"/>
    <n v="60000"/>
  </r>
  <r>
    <x v="3"/>
    <x v="0"/>
    <x v="5"/>
    <x v="0"/>
    <x v="0"/>
    <x v="0"/>
    <x v="0"/>
    <x v="115"/>
    <x v="0"/>
    <m/>
  </r>
  <r>
    <x v="3"/>
    <x v="0"/>
    <x v="5"/>
    <x v="0"/>
    <x v="0"/>
    <x v="0"/>
    <x v="0"/>
    <x v="138"/>
    <x v="88"/>
    <n v="264048.83"/>
  </r>
  <r>
    <x v="3"/>
    <x v="0"/>
    <x v="5"/>
    <x v="0"/>
    <x v="0"/>
    <x v="0"/>
    <x v="0"/>
    <x v="108"/>
    <x v="0"/>
    <m/>
  </r>
  <r>
    <x v="3"/>
    <x v="0"/>
    <x v="5"/>
    <x v="0"/>
    <x v="0"/>
    <x v="0"/>
    <x v="0"/>
    <x v="109"/>
    <x v="0"/>
    <m/>
  </r>
  <r>
    <x v="3"/>
    <x v="0"/>
    <x v="5"/>
    <x v="0"/>
    <x v="0"/>
    <x v="0"/>
    <x v="0"/>
    <x v="116"/>
    <x v="20"/>
    <m/>
  </r>
  <r>
    <x v="3"/>
    <x v="0"/>
    <x v="5"/>
    <x v="0"/>
    <x v="0"/>
    <x v="0"/>
    <x v="0"/>
    <x v="116"/>
    <x v="46"/>
    <m/>
  </r>
  <r>
    <x v="3"/>
    <x v="0"/>
    <x v="5"/>
    <x v="0"/>
    <x v="0"/>
    <x v="0"/>
    <x v="0"/>
    <x v="79"/>
    <x v="0"/>
    <m/>
  </r>
  <r>
    <x v="3"/>
    <x v="0"/>
    <x v="5"/>
    <x v="0"/>
    <x v="0"/>
    <x v="0"/>
    <x v="12"/>
    <x v="81"/>
    <x v="0"/>
    <m/>
  </r>
  <r>
    <x v="3"/>
    <x v="0"/>
    <x v="5"/>
    <x v="0"/>
    <x v="0"/>
    <x v="0"/>
    <x v="12"/>
    <x v="82"/>
    <x v="0"/>
    <m/>
  </r>
  <r>
    <x v="3"/>
    <x v="0"/>
    <x v="5"/>
    <x v="0"/>
    <x v="0"/>
    <x v="0"/>
    <x v="12"/>
    <x v="83"/>
    <x v="0"/>
    <m/>
  </r>
  <r>
    <x v="3"/>
    <x v="0"/>
    <x v="5"/>
    <x v="0"/>
    <x v="0"/>
    <x v="0"/>
    <x v="12"/>
    <x v="84"/>
    <x v="0"/>
    <m/>
  </r>
  <r>
    <x v="3"/>
    <x v="0"/>
    <x v="5"/>
    <x v="0"/>
    <x v="0"/>
    <x v="0"/>
    <x v="19"/>
    <x v="100"/>
    <x v="177"/>
    <m/>
  </r>
  <r>
    <x v="3"/>
    <x v="0"/>
    <x v="5"/>
    <x v="0"/>
    <x v="0"/>
    <x v="0"/>
    <x v="19"/>
    <x v="100"/>
    <x v="178"/>
    <m/>
  </r>
  <r>
    <x v="3"/>
    <x v="0"/>
    <x v="5"/>
    <x v="0"/>
    <x v="0"/>
    <x v="0"/>
    <x v="19"/>
    <x v="139"/>
    <x v="215"/>
    <m/>
  </r>
  <r>
    <x v="3"/>
    <x v="0"/>
    <x v="5"/>
    <x v="0"/>
    <x v="0"/>
    <x v="0"/>
    <x v="28"/>
    <x v="150"/>
    <x v="0"/>
    <m/>
  </r>
  <r>
    <x v="3"/>
    <x v="0"/>
    <x v="5"/>
    <x v="0"/>
    <x v="0"/>
    <x v="0"/>
    <x v="27"/>
    <x v="140"/>
    <x v="20"/>
    <m/>
  </r>
  <r>
    <x v="3"/>
    <x v="0"/>
    <x v="5"/>
    <x v="0"/>
    <x v="0"/>
    <x v="0"/>
    <x v="27"/>
    <x v="148"/>
    <x v="0"/>
    <m/>
  </r>
  <r>
    <x v="3"/>
    <x v="0"/>
    <x v="5"/>
    <x v="0"/>
    <x v="0"/>
    <x v="0"/>
    <x v="27"/>
    <x v="139"/>
    <x v="0"/>
    <m/>
  </r>
  <r>
    <x v="3"/>
    <x v="0"/>
    <x v="5"/>
    <x v="0"/>
    <x v="0"/>
    <x v="0"/>
    <x v="27"/>
    <x v="149"/>
    <x v="0"/>
    <m/>
  </r>
  <r>
    <x v="3"/>
    <x v="0"/>
    <x v="5"/>
    <x v="0"/>
    <x v="0"/>
    <x v="0"/>
    <x v="22"/>
    <x v="105"/>
    <x v="0"/>
    <m/>
  </r>
  <r>
    <x v="3"/>
    <x v="0"/>
    <x v="5"/>
    <x v="0"/>
    <x v="0"/>
    <x v="0"/>
    <x v="16"/>
    <x v="86"/>
    <x v="45"/>
    <n v="221600"/>
  </r>
  <r>
    <x v="3"/>
    <x v="0"/>
    <x v="5"/>
    <x v="0"/>
    <x v="0"/>
    <x v="0"/>
    <x v="16"/>
    <x v="86"/>
    <x v="204"/>
    <n v="292000"/>
  </r>
  <r>
    <x v="3"/>
    <x v="0"/>
    <x v="5"/>
    <x v="0"/>
    <x v="0"/>
    <x v="0"/>
    <x v="16"/>
    <x v="86"/>
    <x v="224"/>
    <n v="66990"/>
  </r>
  <r>
    <x v="3"/>
    <x v="0"/>
    <x v="5"/>
    <x v="0"/>
    <x v="0"/>
    <x v="0"/>
    <x v="16"/>
    <x v="117"/>
    <x v="134"/>
    <m/>
  </r>
  <r>
    <x v="3"/>
    <x v="0"/>
    <x v="5"/>
    <x v="0"/>
    <x v="0"/>
    <x v="0"/>
    <x v="16"/>
    <x v="117"/>
    <x v="57"/>
    <n v="277311"/>
  </r>
  <r>
    <x v="3"/>
    <x v="0"/>
    <x v="5"/>
    <x v="0"/>
    <x v="0"/>
    <x v="0"/>
    <x v="16"/>
    <x v="117"/>
    <x v="223"/>
    <n v="480000"/>
  </r>
  <r>
    <x v="3"/>
    <x v="0"/>
    <x v="5"/>
    <x v="0"/>
    <x v="0"/>
    <x v="0"/>
    <x v="22"/>
    <x v="105"/>
    <x v="0"/>
    <m/>
  </r>
  <r>
    <x v="3"/>
    <x v="0"/>
    <x v="5"/>
    <x v="0"/>
    <x v="0"/>
    <x v="0"/>
    <x v="2"/>
    <x v="87"/>
    <x v="165"/>
    <n v="293416.51"/>
  </r>
  <r>
    <x v="3"/>
    <x v="0"/>
    <x v="5"/>
    <x v="0"/>
    <x v="0"/>
    <x v="0"/>
    <x v="2"/>
    <x v="87"/>
    <x v="205"/>
    <n v="766988"/>
  </r>
  <r>
    <x v="3"/>
    <x v="0"/>
    <x v="5"/>
    <x v="0"/>
    <x v="0"/>
    <x v="0"/>
    <x v="2"/>
    <x v="87"/>
    <x v="0"/>
    <m/>
  </r>
  <r>
    <x v="3"/>
    <x v="0"/>
    <x v="5"/>
    <x v="0"/>
    <x v="0"/>
    <x v="0"/>
    <x v="2"/>
    <x v="87"/>
    <x v="0"/>
    <m/>
  </r>
  <r>
    <x v="3"/>
    <x v="0"/>
    <x v="5"/>
    <x v="0"/>
    <x v="0"/>
    <x v="0"/>
    <x v="2"/>
    <x v="155"/>
    <x v="222"/>
    <n v="807474.16"/>
  </r>
  <r>
    <x v="3"/>
    <x v="0"/>
    <x v="5"/>
    <x v="0"/>
    <x v="0"/>
    <x v="0"/>
    <x v="2"/>
    <x v="155"/>
    <x v="225"/>
    <n v="504021.68"/>
  </r>
  <r>
    <x v="3"/>
    <x v="0"/>
    <x v="5"/>
    <x v="0"/>
    <x v="0"/>
    <x v="0"/>
    <x v="2"/>
    <x v="155"/>
    <x v="0"/>
    <m/>
  </r>
  <r>
    <x v="3"/>
    <x v="0"/>
    <x v="5"/>
    <x v="0"/>
    <x v="0"/>
    <x v="0"/>
    <x v="2"/>
    <x v="88"/>
    <x v="128"/>
    <n v="172666.6"/>
  </r>
  <r>
    <x v="3"/>
    <x v="0"/>
    <x v="5"/>
    <x v="0"/>
    <x v="0"/>
    <x v="0"/>
    <x v="2"/>
    <x v="88"/>
    <x v="206"/>
    <m/>
  </r>
  <r>
    <x v="3"/>
    <x v="0"/>
    <x v="5"/>
    <x v="0"/>
    <x v="0"/>
    <x v="0"/>
    <x v="2"/>
    <x v="89"/>
    <x v="184"/>
    <m/>
  </r>
  <r>
    <x v="3"/>
    <x v="0"/>
    <x v="5"/>
    <x v="0"/>
    <x v="0"/>
    <x v="0"/>
    <x v="2"/>
    <x v="89"/>
    <x v="139"/>
    <m/>
  </r>
  <r>
    <x v="3"/>
    <x v="0"/>
    <x v="5"/>
    <x v="0"/>
    <x v="0"/>
    <x v="0"/>
    <x v="2"/>
    <x v="89"/>
    <x v="32"/>
    <m/>
  </r>
  <r>
    <x v="3"/>
    <x v="0"/>
    <x v="5"/>
    <x v="0"/>
    <x v="0"/>
    <x v="0"/>
    <x v="2"/>
    <x v="90"/>
    <x v="94"/>
    <n v="373635"/>
  </r>
  <r>
    <x v="3"/>
    <x v="0"/>
    <x v="5"/>
    <x v="0"/>
    <x v="0"/>
    <x v="0"/>
    <x v="2"/>
    <x v="90"/>
    <x v="0"/>
    <m/>
  </r>
  <r>
    <x v="3"/>
    <x v="0"/>
    <x v="5"/>
    <x v="0"/>
    <x v="0"/>
    <x v="0"/>
    <x v="2"/>
    <x v="90"/>
    <x v="0"/>
    <m/>
  </r>
  <r>
    <x v="3"/>
    <x v="0"/>
    <x v="5"/>
    <x v="0"/>
    <x v="0"/>
    <x v="0"/>
    <x v="2"/>
    <x v="90"/>
    <x v="0"/>
    <m/>
  </r>
  <r>
    <x v="3"/>
    <x v="0"/>
    <x v="5"/>
    <x v="0"/>
    <x v="0"/>
    <x v="0"/>
    <x v="2"/>
    <x v="90"/>
    <x v="0"/>
    <m/>
  </r>
  <r>
    <x v="3"/>
    <x v="0"/>
    <x v="5"/>
    <x v="0"/>
    <x v="0"/>
    <x v="0"/>
    <x v="2"/>
    <x v="90"/>
    <x v="0"/>
    <m/>
  </r>
  <r>
    <x v="3"/>
    <x v="0"/>
    <x v="5"/>
    <x v="0"/>
    <x v="0"/>
    <x v="0"/>
    <x v="2"/>
    <x v="91"/>
    <x v="207"/>
    <m/>
  </r>
  <r>
    <x v="3"/>
    <x v="0"/>
    <x v="5"/>
    <x v="0"/>
    <x v="0"/>
    <x v="0"/>
    <x v="2"/>
    <x v="91"/>
    <x v="161"/>
    <m/>
  </r>
  <r>
    <x v="3"/>
    <x v="0"/>
    <x v="5"/>
    <x v="0"/>
    <x v="0"/>
    <x v="0"/>
    <x v="2"/>
    <x v="91"/>
    <x v="201"/>
    <m/>
  </r>
  <r>
    <x v="3"/>
    <x v="0"/>
    <x v="5"/>
    <x v="0"/>
    <x v="0"/>
    <x v="0"/>
    <x v="2"/>
    <x v="91"/>
    <x v="202"/>
    <m/>
  </r>
  <r>
    <x v="3"/>
    <x v="0"/>
    <x v="5"/>
    <x v="0"/>
    <x v="0"/>
    <x v="0"/>
    <x v="2"/>
    <x v="92"/>
    <x v="0"/>
    <m/>
  </r>
  <r>
    <x v="3"/>
    <x v="0"/>
    <x v="5"/>
    <x v="0"/>
    <x v="0"/>
    <x v="0"/>
    <x v="2"/>
    <x v="136"/>
    <x v="153"/>
    <n v="8000"/>
  </r>
  <r>
    <x v="3"/>
    <x v="0"/>
    <x v="5"/>
    <x v="0"/>
    <x v="0"/>
    <x v="0"/>
    <x v="2"/>
    <x v="136"/>
    <x v="185"/>
    <n v="100000"/>
  </r>
  <r>
    <x v="3"/>
    <x v="0"/>
    <x v="5"/>
    <x v="0"/>
    <x v="0"/>
    <x v="0"/>
    <x v="2"/>
    <x v="136"/>
    <x v="218"/>
    <n v="46000"/>
  </r>
  <r>
    <x v="3"/>
    <x v="0"/>
    <x v="5"/>
    <x v="0"/>
    <x v="0"/>
    <x v="0"/>
    <x v="2"/>
    <x v="136"/>
    <x v="60"/>
    <m/>
  </r>
  <r>
    <x v="3"/>
    <x v="0"/>
    <x v="5"/>
    <x v="0"/>
    <x v="0"/>
    <x v="0"/>
    <x v="2"/>
    <x v="136"/>
    <x v="136"/>
    <m/>
  </r>
  <r>
    <x v="3"/>
    <x v="0"/>
    <x v="5"/>
    <x v="0"/>
    <x v="0"/>
    <x v="0"/>
    <x v="2"/>
    <x v="136"/>
    <x v="218"/>
    <m/>
  </r>
  <r>
    <x v="3"/>
    <x v="0"/>
    <x v="5"/>
    <x v="0"/>
    <x v="0"/>
    <x v="0"/>
    <x v="2"/>
    <x v="136"/>
    <x v="185"/>
    <m/>
  </r>
  <r>
    <x v="3"/>
    <x v="0"/>
    <x v="5"/>
    <x v="0"/>
    <x v="0"/>
    <x v="0"/>
    <x v="2"/>
    <x v="136"/>
    <x v="0"/>
    <m/>
  </r>
  <r>
    <x v="3"/>
    <x v="0"/>
    <x v="5"/>
    <x v="0"/>
    <x v="0"/>
    <x v="0"/>
    <x v="2"/>
    <x v="141"/>
    <x v="185"/>
    <m/>
  </r>
  <r>
    <x v="3"/>
    <x v="0"/>
    <x v="5"/>
    <x v="0"/>
    <x v="0"/>
    <x v="0"/>
    <x v="2"/>
    <x v="141"/>
    <x v="0"/>
    <m/>
  </r>
  <r>
    <x v="3"/>
    <x v="0"/>
    <x v="5"/>
    <x v="0"/>
    <x v="0"/>
    <x v="0"/>
    <x v="2"/>
    <x v="141"/>
    <x v="0"/>
    <m/>
  </r>
  <r>
    <x v="3"/>
    <x v="0"/>
    <x v="5"/>
    <x v="0"/>
    <x v="0"/>
    <x v="0"/>
    <x v="2"/>
    <x v="93"/>
    <x v="0"/>
    <m/>
  </r>
  <r>
    <x v="3"/>
    <x v="0"/>
    <x v="5"/>
    <x v="0"/>
    <x v="0"/>
    <x v="0"/>
    <x v="2"/>
    <x v="84"/>
    <x v="6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7"/>
    <x v="4"/>
    <x v="119"/>
    <x v="136"/>
    <n v="2300000"/>
  </r>
  <r>
    <x v="3"/>
    <x v="0"/>
    <x v="5"/>
    <x v="0"/>
    <x v="0"/>
    <x v="7"/>
    <x v="4"/>
    <x v="119"/>
    <x v="186"/>
    <n v="5500000"/>
  </r>
  <r>
    <x v="3"/>
    <x v="0"/>
    <x v="5"/>
    <x v="0"/>
    <x v="0"/>
    <x v="7"/>
    <x v="4"/>
    <x v="120"/>
    <x v="136"/>
    <n v="140606"/>
  </r>
  <r>
    <x v="3"/>
    <x v="0"/>
    <x v="5"/>
    <x v="0"/>
    <x v="0"/>
    <x v="7"/>
    <x v="4"/>
    <x v="121"/>
    <x v="136"/>
    <n v="203384"/>
  </r>
  <r>
    <x v="3"/>
    <x v="0"/>
    <x v="5"/>
    <x v="0"/>
    <x v="0"/>
    <x v="7"/>
    <x v="4"/>
    <x v="121"/>
    <x v="186"/>
    <n v="458333"/>
  </r>
  <r>
    <x v="3"/>
    <x v="0"/>
    <x v="5"/>
    <x v="0"/>
    <x v="0"/>
    <x v="7"/>
    <x v="4"/>
    <x v="122"/>
    <x v="186"/>
    <n v="24406"/>
  </r>
  <r>
    <x v="3"/>
    <x v="0"/>
    <x v="5"/>
    <x v="0"/>
    <x v="0"/>
    <x v="7"/>
    <x v="4"/>
    <x v="122"/>
    <x v="136"/>
    <n v="55000"/>
  </r>
  <r>
    <x v="3"/>
    <x v="0"/>
    <x v="5"/>
    <x v="0"/>
    <x v="0"/>
    <x v="7"/>
    <x v="4"/>
    <x v="123"/>
    <x v="186"/>
    <n v="203384"/>
  </r>
  <r>
    <x v="3"/>
    <x v="0"/>
    <x v="5"/>
    <x v="0"/>
    <x v="0"/>
    <x v="7"/>
    <x v="4"/>
    <x v="123"/>
    <x v="136"/>
    <n v="458333"/>
  </r>
  <r>
    <x v="3"/>
    <x v="0"/>
    <x v="5"/>
    <x v="0"/>
    <x v="0"/>
    <x v="7"/>
    <x v="4"/>
    <x v="124"/>
    <x v="186"/>
    <n v="95833"/>
  </r>
  <r>
    <x v="3"/>
    <x v="0"/>
    <x v="5"/>
    <x v="0"/>
    <x v="0"/>
    <x v="7"/>
    <x v="4"/>
    <x v="124"/>
    <x v="136"/>
    <n v="229167"/>
  </r>
  <r>
    <x v="3"/>
    <x v="0"/>
    <x v="5"/>
    <x v="0"/>
    <x v="0"/>
    <x v="7"/>
    <x v="4"/>
    <x v="135"/>
    <x v="0"/>
    <m/>
  </r>
  <r>
    <x v="3"/>
    <x v="0"/>
    <x v="5"/>
    <x v="0"/>
    <x v="0"/>
    <x v="7"/>
    <x v="4"/>
    <x v="125"/>
    <x v="136"/>
    <n v="1000000"/>
  </r>
  <r>
    <x v="3"/>
    <x v="0"/>
    <x v="5"/>
    <x v="0"/>
    <x v="0"/>
    <x v="7"/>
    <x v="4"/>
    <x v="144"/>
    <x v="136"/>
    <m/>
  </r>
  <r>
    <x v="3"/>
    <x v="0"/>
    <x v="5"/>
    <x v="0"/>
    <x v="0"/>
    <x v="7"/>
    <x v="4"/>
    <x v="126"/>
    <x v="0"/>
    <m/>
  </r>
  <r>
    <x v="3"/>
    <x v="0"/>
    <x v="5"/>
    <x v="0"/>
    <x v="0"/>
    <x v="7"/>
    <x v="4"/>
    <x v="127"/>
    <x v="5"/>
    <n v="40958"/>
  </r>
  <r>
    <x v="3"/>
    <x v="0"/>
    <x v="5"/>
    <x v="0"/>
    <x v="0"/>
    <x v="7"/>
    <x v="4"/>
    <x v="152"/>
    <x v="130"/>
    <m/>
  </r>
  <r>
    <x v="3"/>
    <x v="0"/>
    <x v="5"/>
    <x v="0"/>
    <x v="0"/>
    <x v="7"/>
    <x v="4"/>
    <x v="128"/>
    <x v="6"/>
    <n v="936000"/>
  </r>
  <r>
    <x v="3"/>
    <x v="0"/>
    <x v="5"/>
    <x v="0"/>
    <x v="0"/>
    <x v="7"/>
    <x v="4"/>
    <x v="129"/>
    <x v="77"/>
    <n v="92000"/>
  </r>
  <r>
    <x v="3"/>
    <x v="0"/>
    <x v="5"/>
    <x v="0"/>
    <x v="0"/>
    <x v="7"/>
    <x v="4"/>
    <x v="129"/>
    <x v="187"/>
    <n v="220000"/>
  </r>
  <r>
    <x v="3"/>
    <x v="0"/>
    <x v="5"/>
    <x v="0"/>
    <x v="0"/>
    <x v="7"/>
    <x v="4"/>
    <x v="130"/>
    <x v="0"/>
    <m/>
  </r>
  <r>
    <x v="3"/>
    <x v="0"/>
    <x v="5"/>
    <x v="0"/>
    <x v="0"/>
    <x v="7"/>
    <x v="2"/>
    <x v="131"/>
    <x v="0"/>
    <m/>
  </r>
  <r>
    <x v="3"/>
    <x v="0"/>
    <x v="5"/>
    <x v="0"/>
    <x v="0"/>
    <x v="1"/>
    <x v="7"/>
    <x v="34"/>
    <x v="29"/>
    <n v="123668"/>
  </r>
  <r>
    <x v="3"/>
    <x v="0"/>
    <x v="5"/>
    <x v="0"/>
    <x v="0"/>
    <x v="1"/>
    <x v="7"/>
    <x v="20"/>
    <x v="29"/>
    <n v="131713.03"/>
  </r>
  <r>
    <x v="3"/>
    <x v="0"/>
    <x v="5"/>
    <x v="0"/>
    <x v="0"/>
    <x v="1"/>
    <x v="7"/>
    <x v="20"/>
    <x v="169"/>
    <n v="909860"/>
  </r>
  <r>
    <x v="3"/>
    <x v="0"/>
    <x v="5"/>
    <x v="0"/>
    <x v="0"/>
    <x v="1"/>
    <x v="7"/>
    <x v="101"/>
    <x v="6"/>
    <m/>
  </r>
  <r>
    <x v="3"/>
    <x v="0"/>
    <x v="5"/>
    <x v="0"/>
    <x v="0"/>
    <x v="1"/>
    <x v="7"/>
    <x v="101"/>
    <x v="77"/>
    <m/>
  </r>
  <r>
    <x v="3"/>
    <x v="0"/>
    <x v="5"/>
    <x v="0"/>
    <x v="0"/>
    <x v="1"/>
    <x v="7"/>
    <x v="101"/>
    <x v="8"/>
    <m/>
  </r>
  <r>
    <x v="3"/>
    <x v="0"/>
    <x v="5"/>
    <x v="0"/>
    <x v="0"/>
    <x v="1"/>
    <x v="7"/>
    <x v="101"/>
    <x v="130"/>
    <m/>
  </r>
  <r>
    <x v="3"/>
    <x v="0"/>
    <x v="5"/>
    <x v="0"/>
    <x v="0"/>
    <x v="1"/>
    <x v="7"/>
    <x v="101"/>
    <x v="181"/>
    <m/>
  </r>
  <r>
    <x v="3"/>
    <x v="0"/>
    <x v="5"/>
    <x v="0"/>
    <x v="0"/>
    <x v="1"/>
    <x v="7"/>
    <x v="101"/>
    <x v="160"/>
    <m/>
  </r>
  <r>
    <x v="3"/>
    <x v="0"/>
    <x v="5"/>
    <x v="0"/>
    <x v="0"/>
    <x v="1"/>
    <x v="7"/>
    <x v="101"/>
    <x v="5"/>
    <m/>
  </r>
  <r>
    <x v="3"/>
    <x v="0"/>
    <x v="5"/>
    <x v="0"/>
    <x v="0"/>
    <x v="1"/>
    <x v="7"/>
    <x v="55"/>
    <x v="54"/>
    <m/>
  </r>
  <r>
    <x v="3"/>
    <x v="0"/>
    <x v="5"/>
    <x v="0"/>
    <x v="0"/>
    <x v="1"/>
    <x v="7"/>
    <x v="55"/>
    <x v="24"/>
    <n v="78616"/>
  </r>
  <r>
    <x v="3"/>
    <x v="0"/>
    <x v="5"/>
    <x v="0"/>
    <x v="0"/>
    <x v="1"/>
    <x v="8"/>
    <x v="22"/>
    <x v="29"/>
    <n v="346691.5"/>
  </r>
  <r>
    <x v="3"/>
    <x v="0"/>
    <x v="5"/>
    <x v="0"/>
    <x v="0"/>
    <x v="1"/>
    <x v="8"/>
    <x v="94"/>
    <x v="140"/>
    <n v="104000"/>
  </r>
  <r>
    <x v="3"/>
    <x v="0"/>
    <x v="5"/>
    <x v="0"/>
    <x v="0"/>
    <x v="1"/>
    <x v="8"/>
    <x v="94"/>
    <x v="31"/>
    <m/>
  </r>
  <r>
    <x v="3"/>
    <x v="0"/>
    <x v="5"/>
    <x v="0"/>
    <x v="0"/>
    <x v="1"/>
    <x v="8"/>
    <x v="94"/>
    <x v="212"/>
    <m/>
  </r>
  <r>
    <x v="3"/>
    <x v="0"/>
    <x v="5"/>
    <x v="0"/>
    <x v="0"/>
    <x v="1"/>
    <x v="8"/>
    <x v="94"/>
    <x v="80"/>
    <m/>
  </r>
  <r>
    <x v="3"/>
    <x v="0"/>
    <x v="5"/>
    <x v="0"/>
    <x v="0"/>
    <x v="1"/>
    <x v="8"/>
    <x v="94"/>
    <x v="222"/>
    <n v="34672"/>
  </r>
  <r>
    <x v="3"/>
    <x v="0"/>
    <x v="5"/>
    <x v="0"/>
    <x v="0"/>
    <x v="1"/>
    <x v="8"/>
    <x v="94"/>
    <x v="16"/>
    <n v="17038"/>
  </r>
  <r>
    <x v="3"/>
    <x v="0"/>
    <x v="5"/>
    <x v="0"/>
    <x v="0"/>
    <x v="1"/>
    <x v="8"/>
    <x v="94"/>
    <x v="44"/>
    <n v="7200"/>
  </r>
  <r>
    <x v="3"/>
    <x v="0"/>
    <x v="5"/>
    <x v="0"/>
    <x v="0"/>
    <x v="1"/>
    <x v="8"/>
    <x v="94"/>
    <x v="57"/>
    <n v="12146"/>
  </r>
  <r>
    <x v="3"/>
    <x v="0"/>
    <x v="5"/>
    <x v="0"/>
    <x v="0"/>
    <x v="1"/>
    <x v="8"/>
    <x v="94"/>
    <x v="223"/>
    <n v="21655"/>
  </r>
  <r>
    <x v="3"/>
    <x v="0"/>
    <x v="5"/>
    <x v="0"/>
    <x v="0"/>
    <x v="1"/>
    <x v="8"/>
    <x v="95"/>
    <x v="0"/>
    <m/>
  </r>
  <r>
    <x v="3"/>
    <x v="0"/>
    <x v="5"/>
    <x v="0"/>
    <x v="0"/>
    <x v="1"/>
    <x v="8"/>
    <x v="77"/>
    <x v="50"/>
    <m/>
  </r>
  <r>
    <x v="3"/>
    <x v="0"/>
    <x v="5"/>
    <x v="0"/>
    <x v="0"/>
    <x v="1"/>
    <x v="8"/>
    <x v="4"/>
    <x v="40"/>
    <n v="59800"/>
  </r>
  <r>
    <x v="3"/>
    <x v="0"/>
    <x v="5"/>
    <x v="0"/>
    <x v="0"/>
    <x v="1"/>
    <x v="8"/>
    <x v="4"/>
    <x v="190"/>
    <n v="124000"/>
  </r>
  <r>
    <x v="3"/>
    <x v="0"/>
    <x v="5"/>
    <x v="0"/>
    <x v="0"/>
    <x v="1"/>
    <x v="8"/>
    <x v="4"/>
    <x v="53"/>
    <n v="74800"/>
  </r>
  <r>
    <x v="3"/>
    <x v="0"/>
    <x v="5"/>
    <x v="0"/>
    <x v="0"/>
    <x v="1"/>
    <x v="8"/>
    <x v="4"/>
    <x v="153"/>
    <n v="139800"/>
  </r>
  <r>
    <x v="3"/>
    <x v="0"/>
    <x v="5"/>
    <x v="0"/>
    <x v="0"/>
    <x v="1"/>
    <x v="8"/>
    <x v="4"/>
    <x v="101"/>
    <n v="5700"/>
  </r>
  <r>
    <x v="3"/>
    <x v="0"/>
    <x v="5"/>
    <x v="0"/>
    <x v="0"/>
    <x v="1"/>
    <x v="8"/>
    <x v="4"/>
    <x v="37"/>
    <n v="38839.31"/>
  </r>
  <r>
    <x v="3"/>
    <x v="0"/>
    <x v="5"/>
    <x v="0"/>
    <x v="0"/>
    <x v="1"/>
    <x v="8"/>
    <x v="4"/>
    <x v="87"/>
    <m/>
  </r>
  <r>
    <x v="3"/>
    <x v="0"/>
    <x v="5"/>
    <x v="0"/>
    <x v="0"/>
    <x v="1"/>
    <x v="8"/>
    <x v="4"/>
    <x v="219"/>
    <m/>
  </r>
  <r>
    <x v="3"/>
    <x v="0"/>
    <x v="5"/>
    <x v="0"/>
    <x v="0"/>
    <x v="1"/>
    <x v="8"/>
    <x v="4"/>
    <x v="220"/>
    <m/>
  </r>
  <r>
    <x v="3"/>
    <x v="0"/>
    <x v="5"/>
    <x v="0"/>
    <x v="0"/>
    <x v="1"/>
    <x v="8"/>
    <x v="4"/>
    <x v="221"/>
    <m/>
  </r>
  <r>
    <x v="3"/>
    <x v="0"/>
    <x v="5"/>
    <x v="0"/>
    <x v="0"/>
    <x v="1"/>
    <x v="8"/>
    <x v="4"/>
    <x v="205"/>
    <m/>
  </r>
  <r>
    <x v="3"/>
    <x v="0"/>
    <x v="5"/>
    <x v="0"/>
    <x v="0"/>
    <x v="1"/>
    <x v="8"/>
    <x v="4"/>
    <x v="153"/>
    <m/>
  </r>
  <r>
    <x v="3"/>
    <x v="0"/>
    <x v="5"/>
    <x v="0"/>
    <x v="0"/>
    <x v="1"/>
    <x v="8"/>
    <x v="4"/>
    <x v="118"/>
    <m/>
  </r>
  <r>
    <x v="3"/>
    <x v="0"/>
    <x v="5"/>
    <x v="0"/>
    <x v="0"/>
    <x v="1"/>
    <x v="8"/>
    <x v="4"/>
    <x v="2"/>
    <m/>
  </r>
  <r>
    <x v="3"/>
    <x v="0"/>
    <x v="5"/>
    <x v="0"/>
    <x v="0"/>
    <x v="1"/>
    <x v="8"/>
    <x v="4"/>
    <x v="123"/>
    <m/>
  </r>
  <r>
    <x v="3"/>
    <x v="0"/>
    <x v="5"/>
    <x v="0"/>
    <x v="0"/>
    <x v="1"/>
    <x v="8"/>
    <x v="4"/>
    <x v="201"/>
    <m/>
  </r>
  <r>
    <x v="3"/>
    <x v="0"/>
    <x v="5"/>
    <x v="0"/>
    <x v="0"/>
    <x v="1"/>
    <x v="8"/>
    <x v="4"/>
    <x v="209"/>
    <m/>
  </r>
  <r>
    <x v="3"/>
    <x v="0"/>
    <x v="5"/>
    <x v="0"/>
    <x v="0"/>
    <x v="1"/>
    <x v="8"/>
    <x v="4"/>
    <x v="31"/>
    <m/>
  </r>
  <r>
    <x v="3"/>
    <x v="0"/>
    <x v="5"/>
    <x v="0"/>
    <x v="0"/>
    <x v="1"/>
    <x v="8"/>
    <x v="4"/>
    <x v="54"/>
    <m/>
  </r>
  <r>
    <x v="3"/>
    <x v="0"/>
    <x v="5"/>
    <x v="0"/>
    <x v="0"/>
    <x v="1"/>
    <x v="8"/>
    <x v="4"/>
    <x v="200"/>
    <m/>
  </r>
  <r>
    <x v="3"/>
    <x v="0"/>
    <x v="5"/>
    <x v="0"/>
    <x v="0"/>
    <x v="1"/>
    <x v="8"/>
    <x v="4"/>
    <x v="210"/>
    <m/>
  </r>
  <r>
    <x v="3"/>
    <x v="0"/>
    <x v="5"/>
    <x v="0"/>
    <x v="0"/>
    <x v="1"/>
    <x v="8"/>
    <x v="4"/>
    <x v="0"/>
    <m/>
  </r>
  <r>
    <x v="3"/>
    <x v="0"/>
    <x v="5"/>
    <x v="0"/>
    <x v="0"/>
    <x v="1"/>
    <x v="8"/>
    <x v="4"/>
    <x v="0"/>
    <m/>
  </r>
  <r>
    <x v="3"/>
    <x v="0"/>
    <x v="5"/>
    <x v="0"/>
    <x v="0"/>
    <x v="1"/>
    <x v="8"/>
    <x v="4"/>
    <x v="0"/>
    <m/>
  </r>
  <r>
    <x v="3"/>
    <x v="0"/>
    <x v="5"/>
    <x v="0"/>
    <x v="0"/>
    <x v="1"/>
    <x v="8"/>
    <x v="4"/>
    <x v="0"/>
    <m/>
  </r>
  <r>
    <x v="3"/>
    <x v="0"/>
    <x v="5"/>
    <x v="0"/>
    <x v="0"/>
    <x v="1"/>
    <x v="8"/>
    <x v="4"/>
    <x v="0"/>
    <m/>
  </r>
  <r>
    <x v="3"/>
    <x v="0"/>
    <x v="5"/>
    <x v="0"/>
    <x v="0"/>
    <x v="1"/>
    <x v="8"/>
    <x v="4"/>
    <x v="0"/>
    <m/>
  </r>
  <r>
    <x v="3"/>
    <x v="0"/>
    <x v="5"/>
    <x v="0"/>
    <x v="0"/>
    <x v="6"/>
    <x v="23"/>
    <x v="112"/>
    <x v="0"/>
    <m/>
  </r>
  <r>
    <x v="3"/>
    <x v="0"/>
    <x v="5"/>
    <x v="0"/>
    <x v="2"/>
    <x v="3"/>
    <x v="3"/>
    <x v="96"/>
    <x v="0"/>
    <m/>
  </r>
  <r>
    <x v="3"/>
    <x v="0"/>
    <x v="5"/>
    <x v="0"/>
    <x v="2"/>
    <x v="3"/>
    <x v="3"/>
    <x v="137"/>
    <x v="98"/>
    <n v="29750000"/>
  </r>
  <r>
    <x v="3"/>
    <x v="0"/>
    <x v="5"/>
    <x v="0"/>
    <x v="2"/>
    <x v="3"/>
    <x v="3"/>
    <x v="97"/>
    <x v="34"/>
    <n v="2585312"/>
  </r>
  <r>
    <x v="3"/>
    <x v="0"/>
    <x v="5"/>
    <x v="0"/>
    <x v="2"/>
    <x v="3"/>
    <x v="3"/>
    <x v="97"/>
    <x v="36"/>
    <n v="3003733"/>
  </r>
  <r>
    <x v="3"/>
    <x v="0"/>
    <x v="5"/>
    <x v="0"/>
    <x v="2"/>
    <x v="3"/>
    <x v="3"/>
    <x v="97"/>
    <x v="48"/>
    <m/>
  </r>
  <r>
    <x v="3"/>
    <x v="0"/>
    <x v="5"/>
    <x v="0"/>
    <x v="2"/>
    <x v="3"/>
    <x v="3"/>
    <x v="97"/>
    <x v="35"/>
    <m/>
  </r>
  <r>
    <x v="3"/>
    <x v="0"/>
    <x v="5"/>
    <x v="0"/>
    <x v="2"/>
    <x v="3"/>
    <x v="3"/>
    <x v="97"/>
    <x v="0"/>
    <m/>
  </r>
  <r>
    <x v="3"/>
    <x v="0"/>
    <x v="5"/>
    <x v="0"/>
    <x v="2"/>
    <x v="3"/>
    <x v="3"/>
    <x v="97"/>
    <x v="0"/>
    <m/>
  </r>
  <r>
    <x v="3"/>
    <x v="0"/>
    <x v="5"/>
    <x v="0"/>
    <x v="2"/>
    <x v="3"/>
    <x v="3"/>
    <x v="97"/>
    <x v="0"/>
    <m/>
  </r>
  <r>
    <x v="3"/>
    <x v="0"/>
    <x v="5"/>
    <x v="0"/>
    <x v="2"/>
    <x v="3"/>
    <x v="3"/>
    <x v="98"/>
    <x v="0"/>
    <m/>
  </r>
  <r>
    <x v="3"/>
    <x v="0"/>
    <x v="5"/>
    <x v="0"/>
    <x v="2"/>
    <x v="3"/>
    <x v="3"/>
    <x v="99"/>
    <x v="37"/>
    <n v="18635270"/>
  </r>
  <r>
    <x v="3"/>
    <x v="0"/>
    <x v="5"/>
    <x v="0"/>
    <x v="2"/>
    <x v="3"/>
    <x v="3"/>
    <x v="99"/>
    <x v="122"/>
    <n v="170160"/>
  </r>
  <r>
    <x v="3"/>
    <x v="0"/>
    <x v="5"/>
    <x v="0"/>
    <x v="2"/>
    <x v="3"/>
    <x v="3"/>
    <x v="99"/>
    <x v="39"/>
    <n v="3316215"/>
  </r>
  <r>
    <x v="3"/>
    <x v="0"/>
    <x v="5"/>
    <x v="0"/>
    <x v="2"/>
    <x v="3"/>
    <x v="3"/>
    <x v="99"/>
    <x v="70"/>
    <n v="3544000"/>
  </r>
  <r>
    <x v="3"/>
    <x v="0"/>
    <x v="5"/>
    <x v="0"/>
    <x v="2"/>
    <x v="3"/>
    <x v="3"/>
    <x v="99"/>
    <x v="226"/>
    <n v="1600000"/>
  </r>
  <r>
    <x v="3"/>
    <x v="0"/>
    <x v="5"/>
    <x v="0"/>
    <x v="2"/>
    <x v="3"/>
    <x v="3"/>
    <x v="99"/>
    <x v="0"/>
    <m/>
  </r>
  <r>
    <x v="3"/>
    <x v="0"/>
    <x v="5"/>
    <x v="0"/>
    <x v="2"/>
    <x v="3"/>
    <x v="3"/>
    <x v="99"/>
    <x v="0"/>
    <m/>
  </r>
  <r>
    <x v="3"/>
    <x v="0"/>
    <x v="5"/>
    <x v="0"/>
    <x v="2"/>
    <x v="3"/>
    <x v="26"/>
    <x v="137"/>
    <x v="0"/>
    <m/>
  </r>
  <r>
    <x v="3"/>
    <x v="0"/>
    <x v="5"/>
    <x v="0"/>
    <x v="2"/>
    <x v="3"/>
    <x v="20"/>
    <x v="49"/>
    <x v="68"/>
    <n v="360000"/>
  </r>
  <r>
    <x v="3"/>
    <x v="0"/>
    <x v="5"/>
    <x v="0"/>
    <x v="2"/>
    <x v="3"/>
    <x v="20"/>
    <x v="49"/>
    <x v="124"/>
    <m/>
  </r>
  <r>
    <x v="3"/>
    <x v="0"/>
    <x v="5"/>
    <x v="0"/>
    <x v="2"/>
    <x v="3"/>
    <x v="20"/>
    <x v="49"/>
    <x v="41"/>
    <n v="1929180"/>
  </r>
  <r>
    <x v="3"/>
    <x v="0"/>
    <x v="5"/>
    <x v="0"/>
    <x v="2"/>
    <x v="3"/>
    <x v="20"/>
    <x v="49"/>
    <x v="42"/>
    <n v="1384000"/>
  </r>
  <r>
    <x v="3"/>
    <x v="0"/>
    <x v="5"/>
    <x v="0"/>
    <x v="2"/>
    <x v="3"/>
    <x v="20"/>
    <x v="49"/>
    <x v="166"/>
    <m/>
  </r>
  <r>
    <x v="3"/>
    <x v="0"/>
    <x v="5"/>
    <x v="0"/>
    <x v="2"/>
    <x v="3"/>
    <x v="20"/>
    <x v="49"/>
    <x v="122"/>
    <n v="15000"/>
  </r>
  <r>
    <x v="3"/>
    <x v="0"/>
    <x v="5"/>
    <x v="0"/>
    <x v="2"/>
    <x v="3"/>
    <x v="20"/>
    <x v="151"/>
    <x v="0"/>
    <m/>
  </r>
  <r>
    <x v="3"/>
    <x v="0"/>
    <x v="5"/>
    <x v="0"/>
    <x v="2"/>
    <x v="3"/>
    <x v="20"/>
    <x v="111"/>
    <x v="42"/>
    <n v="602600"/>
  </r>
  <r>
    <x v="3"/>
    <x v="0"/>
    <x v="5"/>
    <x v="0"/>
    <x v="2"/>
    <x v="3"/>
    <x v="20"/>
    <x v="111"/>
    <x v="124"/>
    <n v="711224.42"/>
  </r>
  <r>
    <x v="3"/>
    <x v="0"/>
    <x v="5"/>
    <x v="0"/>
    <x v="2"/>
    <x v="3"/>
    <x v="20"/>
    <x v="111"/>
    <x v="0"/>
    <m/>
  </r>
  <r>
    <x v="3"/>
    <x v="0"/>
    <x v="5"/>
    <x v="0"/>
    <x v="2"/>
    <x v="3"/>
    <x v="20"/>
    <x v="111"/>
    <x v="0"/>
    <m/>
  </r>
  <r>
    <x v="3"/>
    <x v="0"/>
    <x v="5"/>
    <x v="0"/>
    <x v="2"/>
    <x v="3"/>
    <x v="20"/>
    <x v="111"/>
    <x v="0"/>
    <m/>
  </r>
  <r>
    <x v="3"/>
    <x v="0"/>
    <x v="5"/>
    <x v="0"/>
    <x v="2"/>
    <x v="3"/>
    <x v="30"/>
    <x v="151"/>
    <x v="124"/>
    <n v="1342203"/>
  </r>
  <r>
    <x v="3"/>
    <x v="0"/>
    <x v="5"/>
    <x v="0"/>
    <x v="2"/>
    <x v="3"/>
    <x v="21"/>
    <x v="50"/>
    <x v="0"/>
    <m/>
  </r>
  <r>
    <x v="3"/>
    <x v="0"/>
    <x v="5"/>
    <x v="0"/>
    <x v="2"/>
    <x v="3"/>
    <x v="21"/>
    <x v="132"/>
    <x v="0"/>
    <m/>
  </r>
  <r>
    <x v="4"/>
    <x v="0"/>
    <x v="5"/>
    <x v="0"/>
    <x v="1"/>
    <x v="2"/>
    <x v="24"/>
    <x v="63"/>
    <x v="1"/>
    <n v="184560926.28"/>
  </r>
  <r>
    <x v="4"/>
    <x v="0"/>
    <x v="5"/>
    <x v="0"/>
    <x v="1"/>
    <x v="5"/>
    <x v="11"/>
    <x v="64"/>
    <x v="0"/>
    <n v="1550.2"/>
  </r>
  <r>
    <x v="4"/>
    <x v="0"/>
    <x v="5"/>
    <x v="0"/>
    <x v="1"/>
    <x v="5"/>
    <x v="14"/>
    <x v="66"/>
    <x v="0"/>
    <m/>
  </r>
  <r>
    <x v="4"/>
    <x v="0"/>
    <x v="5"/>
    <x v="0"/>
    <x v="1"/>
    <x v="5"/>
    <x v="15"/>
    <x v="69"/>
    <x v="0"/>
    <m/>
  </r>
  <r>
    <x v="4"/>
    <x v="0"/>
    <x v="5"/>
    <x v="0"/>
    <x v="1"/>
    <x v="2"/>
    <x v="25"/>
    <x v="74"/>
    <x v="0"/>
    <n v="-6444307.4000000004"/>
  </r>
  <r>
    <x v="4"/>
    <x v="0"/>
    <x v="5"/>
    <x v="0"/>
    <x v="1"/>
    <x v="2"/>
    <x v="25"/>
    <x v="118"/>
    <x v="0"/>
    <m/>
  </r>
  <r>
    <x v="4"/>
    <x v="0"/>
    <x v="5"/>
    <x v="0"/>
    <x v="1"/>
    <x v="2"/>
    <x v="0"/>
    <x v="103"/>
    <x v="0"/>
    <m/>
  </r>
  <r>
    <x v="4"/>
    <x v="0"/>
    <x v="5"/>
    <x v="0"/>
    <x v="1"/>
    <x v="2"/>
    <x v="0"/>
    <x v="104"/>
    <x v="0"/>
    <n v="182268.88"/>
  </r>
  <r>
    <x v="4"/>
    <x v="0"/>
    <x v="5"/>
    <x v="0"/>
    <x v="1"/>
    <x v="2"/>
    <x v="0"/>
    <x v="145"/>
    <x v="0"/>
    <n v="-2719554.47"/>
  </r>
  <r>
    <x v="4"/>
    <x v="0"/>
    <x v="5"/>
    <x v="0"/>
    <x v="1"/>
    <x v="5"/>
    <x v="7"/>
    <x v="153"/>
    <x v="0"/>
    <m/>
  </r>
  <r>
    <x v="4"/>
    <x v="0"/>
    <x v="5"/>
    <x v="0"/>
    <x v="0"/>
    <x v="0"/>
    <x v="4"/>
    <x v="6"/>
    <x v="2"/>
    <n v="6120000"/>
  </r>
  <r>
    <x v="4"/>
    <x v="0"/>
    <x v="5"/>
    <x v="0"/>
    <x v="0"/>
    <x v="0"/>
    <x v="4"/>
    <x v="6"/>
    <x v="157"/>
    <n v="1800000"/>
  </r>
  <r>
    <x v="4"/>
    <x v="0"/>
    <x v="5"/>
    <x v="0"/>
    <x v="0"/>
    <x v="0"/>
    <x v="4"/>
    <x v="6"/>
    <x v="158"/>
    <m/>
  </r>
  <r>
    <x v="4"/>
    <x v="0"/>
    <x v="5"/>
    <x v="0"/>
    <x v="0"/>
    <x v="0"/>
    <x v="4"/>
    <x v="7"/>
    <x v="157"/>
    <n v="140606"/>
  </r>
  <r>
    <x v="4"/>
    <x v="0"/>
    <x v="5"/>
    <x v="0"/>
    <x v="0"/>
    <x v="0"/>
    <x v="4"/>
    <x v="7"/>
    <x v="158"/>
    <m/>
  </r>
  <r>
    <x v="4"/>
    <x v="0"/>
    <x v="5"/>
    <x v="0"/>
    <x v="0"/>
    <x v="0"/>
    <x v="4"/>
    <x v="7"/>
    <x v="0"/>
    <m/>
  </r>
  <r>
    <x v="4"/>
    <x v="0"/>
    <x v="5"/>
    <x v="0"/>
    <x v="0"/>
    <x v="0"/>
    <x v="4"/>
    <x v="8"/>
    <x v="2"/>
    <n v="510000"/>
  </r>
  <r>
    <x v="4"/>
    <x v="0"/>
    <x v="5"/>
    <x v="0"/>
    <x v="0"/>
    <x v="0"/>
    <x v="4"/>
    <x v="8"/>
    <x v="157"/>
    <n v="167577"/>
  </r>
  <r>
    <x v="4"/>
    <x v="0"/>
    <x v="5"/>
    <x v="0"/>
    <x v="0"/>
    <x v="0"/>
    <x v="4"/>
    <x v="8"/>
    <x v="158"/>
    <m/>
  </r>
  <r>
    <x v="4"/>
    <x v="0"/>
    <x v="5"/>
    <x v="0"/>
    <x v="0"/>
    <x v="0"/>
    <x v="4"/>
    <x v="9"/>
    <x v="2"/>
    <n v="-561524"/>
  </r>
  <r>
    <x v="4"/>
    <x v="0"/>
    <x v="5"/>
    <x v="0"/>
    <x v="0"/>
    <x v="0"/>
    <x v="4"/>
    <x v="9"/>
    <x v="158"/>
    <n v="-18920"/>
  </r>
  <r>
    <x v="4"/>
    <x v="0"/>
    <x v="5"/>
    <x v="0"/>
    <x v="0"/>
    <x v="0"/>
    <x v="4"/>
    <x v="9"/>
    <x v="227"/>
    <n v="-246578"/>
  </r>
  <r>
    <x v="4"/>
    <x v="0"/>
    <x v="5"/>
    <x v="0"/>
    <x v="0"/>
    <x v="0"/>
    <x v="4"/>
    <x v="9"/>
    <x v="157"/>
    <n v="20109"/>
  </r>
  <r>
    <x v="4"/>
    <x v="0"/>
    <x v="5"/>
    <x v="0"/>
    <x v="0"/>
    <x v="0"/>
    <x v="4"/>
    <x v="10"/>
    <x v="2"/>
    <n v="510000"/>
  </r>
  <r>
    <x v="4"/>
    <x v="0"/>
    <x v="5"/>
    <x v="0"/>
    <x v="0"/>
    <x v="0"/>
    <x v="4"/>
    <x v="10"/>
    <x v="157"/>
    <n v="161718"/>
  </r>
  <r>
    <x v="4"/>
    <x v="0"/>
    <x v="5"/>
    <x v="0"/>
    <x v="0"/>
    <x v="0"/>
    <x v="4"/>
    <x v="10"/>
    <x v="158"/>
    <m/>
  </r>
  <r>
    <x v="4"/>
    <x v="0"/>
    <x v="5"/>
    <x v="0"/>
    <x v="0"/>
    <x v="0"/>
    <x v="4"/>
    <x v="11"/>
    <x v="2"/>
    <n v="255000"/>
  </r>
  <r>
    <x v="4"/>
    <x v="0"/>
    <x v="5"/>
    <x v="0"/>
    <x v="0"/>
    <x v="0"/>
    <x v="4"/>
    <x v="11"/>
    <x v="158"/>
    <m/>
  </r>
  <r>
    <x v="4"/>
    <x v="0"/>
    <x v="5"/>
    <x v="0"/>
    <x v="0"/>
    <x v="0"/>
    <x v="4"/>
    <x v="11"/>
    <x v="157"/>
    <n v="75000"/>
  </r>
  <r>
    <x v="4"/>
    <x v="0"/>
    <x v="5"/>
    <x v="0"/>
    <x v="0"/>
    <x v="0"/>
    <x v="4"/>
    <x v="12"/>
    <x v="2"/>
    <n v="4080000"/>
  </r>
  <r>
    <x v="4"/>
    <x v="0"/>
    <x v="5"/>
    <x v="0"/>
    <x v="0"/>
    <x v="0"/>
    <x v="4"/>
    <x v="134"/>
    <x v="0"/>
    <m/>
  </r>
  <r>
    <x v="4"/>
    <x v="0"/>
    <x v="5"/>
    <x v="0"/>
    <x v="0"/>
    <x v="0"/>
    <x v="4"/>
    <x v="142"/>
    <x v="0"/>
    <m/>
  </r>
  <r>
    <x v="4"/>
    <x v="0"/>
    <x v="5"/>
    <x v="0"/>
    <x v="0"/>
    <x v="0"/>
    <x v="4"/>
    <x v="56"/>
    <x v="211"/>
    <m/>
  </r>
  <r>
    <x v="4"/>
    <x v="0"/>
    <x v="5"/>
    <x v="0"/>
    <x v="0"/>
    <x v="0"/>
    <x v="4"/>
    <x v="13"/>
    <x v="5"/>
    <n v="75442"/>
  </r>
  <r>
    <x v="4"/>
    <x v="0"/>
    <x v="5"/>
    <x v="0"/>
    <x v="0"/>
    <x v="0"/>
    <x v="4"/>
    <x v="146"/>
    <x v="181"/>
    <n v="33820"/>
  </r>
  <r>
    <x v="4"/>
    <x v="0"/>
    <x v="5"/>
    <x v="0"/>
    <x v="0"/>
    <x v="0"/>
    <x v="4"/>
    <x v="14"/>
    <x v="6"/>
    <n v="1016400"/>
  </r>
  <r>
    <x v="4"/>
    <x v="0"/>
    <x v="5"/>
    <x v="0"/>
    <x v="0"/>
    <x v="0"/>
    <x v="4"/>
    <x v="14"/>
    <x v="7"/>
    <n v="33500"/>
  </r>
  <r>
    <x v="4"/>
    <x v="0"/>
    <x v="5"/>
    <x v="0"/>
    <x v="0"/>
    <x v="0"/>
    <x v="4"/>
    <x v="15"/>
    <x v="8"/>
    <n v="170000"/>
  </r>
  <r>
    <x v="4"/>
    <x v="0"/>
    <x v="5"/>
    <x v="0"/>
    <x v="0"/>
    <x v="0"/>
    <x v="4"/>
    <x v="147"/>
    <x v="0"/>
    <m/>
  </r>
  <r>
    <x v="4"/>
    <x v="0"/>
    <x v="5"/>
    <x v="0"/>
    <x v="0"/>
    <x v="0"/>
    <x v="4"/>
    <x v="113"/>
    <x v="175"/>
    <m/>
  </r>
  <r>
    <x v="4"/>
    <x v="0"/>
    <x v="5"/>
    <x v="0"/>
    <x v="0"/>
    <x v="0"/>
    <x v="9"/>
    <x v="114"/>
    <x v="9"/>
    <n v="1200000"/>
  </r>
  <r>
    <x v="4"/>
    <x v="0"/>
    <x v="5"/>
    <x v="0"/>
    <x v="0"/>
    <x v="0"/>
    <x v="9"/>
    <x v="30"/>
    <x v="212"/>
    <m/>
  </r>
  <r>
    <x v="4"/>
    <x v="0"/>
    <x v="5"/>
    <x v="0"/>
    <x v="0"/>
    <x v="0"/>
    <x v="9"/>
    <x v="110"/>
    <x v="0"/>
    <m/>
  </r>
  <r>
    <x v="4"/>
    <x v="0"/>
    <x v="5"/>
    <x v="0"/>
    <x v="0"/>
    <x v="0"/>
    <x v="5"/>
    <x v="70"/>
    <x v="53"/>
    <n v="3252"/>
  </r>
  <r>
    <x v="4"/>
    <x v="0"/>
    <x v="5"/>
    <x v="0"/>
    <x v="0"/>
    <x v="0"/>
    <x v="5"/>
    <x v="70"/>
    <x v="223"/>
    <m/>
  </r>
  <r>
    <x v="4"/>
    <x v="0"/>
    <x v="5"/>
    <x v="0"/>
    <x v="0"/>
    <x v="0"/>
    <x v="5"/>
    <x v="102"/>
    <x v="0"/>
    <m/>
  </r>
  <r>
    <x v="4"/>
    <x v="0"/>
    <x v="5"/>
    <x v="0"/>
    <x v="0"/>
    <x v="0"/>
    <x v="5"/>
    <x v="71"/>
    <x v="88"/>
    <n v="741"/>
  </r>
  <r>
    <x v="4"/>
    <x v="0"/>
    <x v="5"/>
    <x v="0"/>
    <x v="0"/>
    <x v="0"/>
    <x v="5"/>
    <x v="71"/>
    <x v="53"/>
    <n v="0"/>
  </r>
  <r>
    <x v="4"/>
    <x v="0"/>
    <x v="5"/>
    <x v="0"/>
    <x v="0"/>
    <x v="0"/>
    <x v="5"/>
    <x v="71"/>
    <x v="190"/>
    <n v="120"/>
  </r>
  <r>
    <x v="4"/>
    <x v="0"/>
    <x v="5"/>
    <x v="0"/>
    <x v="0"/>
    <x v="0"/>
    <x v="5"/>
    <x v="71"/>
    <x v="224"/>
    <m/>
  </r>
  <r>
    <x v="4"/>
    <x v="0"/>
    <x v="5"/>
    <x v="0"/>
    <x v="0"/>
    <x v="0"/>
    <x v="5"/>
    <x v="78"/>
    <x v="0"/>
    <m/>
  </r>
  <r>
    <x v="4"/>
    <x v="0"/>
    <x v="5"/>
    <x v="0"/>
    <x v="0"/>
    <x v="0"/>
    <x v="6"/>
    <x v="17"/>
    <x v="12"/>
    <n v="800000"/>
  </r>
  <r>
    <x v="4"/>
    <x v="0"/>
    <x v="5"/>
    <x v="0"/>
    <x v="0"/>
    <x v="0"/>
    <x v="6"/>
    <x v="17"/>
    <x v="0"/>
    <m/>
  </r>
  <r>
    <x v="4"/>
    <x v="0"/>
    <x v="5"/>
    <x v="0"/>
    <x v="0"/>
    <x v="0"/>
    <x v="6"/>
    <x v="143"/>
    <x v="0"/>
    <m/>
  </r>
  <r>
    <x v="4"/>
    <x v="0"/>
    <x v="5"/>
    <x v="0"/>
    <x v="0"/>
    <x v="0"/>
    <x v="29"/>
    <x v="154"/>
    <x v="203"/>
    <n v="43930"/>
  </r>
  <r>
    <x v="4"/>
    <x v="0"/>
    <x v="5"/>
    <x v="0"/>
    <x v="0"/>
    <x v="0"/>
    <x v="0"/>
    <x v="79"/>
    <x v="0"/>
    <m/>
  </r>
  <r>
    <x v="4"/>
    <x v="0"/>
    <x v="5"/>
    <x v="0"/>
    <x v="0"/>
    <x v="0"/>
    <x v="0"/>
    <x v="80"/>
    <x v="14"/>
    <n v="425921.93"/>
  </r>
  <r>
    <x v="4"/>
    <x v="0"/>
    <x v="5"/>
    <x v="0"/>
    <x v="0"/>
    <x v="0"/>
    <x v="0"/>
    <x v="80"/>
    <x v="16"/>
    <n v="425934"/>
  </r>
  <r>
    <x v="4"/>
    <x v="0"/>
    <x v="5"/>
    <x v="0"/>
    <x v="0"/>
    <x v="0"/>
    <x v="0"/>
    <x v="80"/>
    <x v="176"/>
    <n v="458011.78"/>
  </r>
  <r>
    <x v="4"/>
    <x v="0"/>
    <x v="5"/>
    <x v="0"/>
    <x v="0"/>
    <x v="0"/>
    <x v="0"/>
    <x v="80"/>
    <x v="162"/>
    <m/>
  </r>
  <r>
    <x v="4"/>
    <x v="0"/>
    <x v="5"/>
    <x v="0"/>
    <x v="0"/>
    <x v="0"/>
    <x v="0"/>
    <x v="80"/>
    <x v="183"/>
    <m/>
  </r>
  <r>
    <x v="4"/>
    <x v="0"/>
    <x v="5"/>
    <x v="0"/>
    <x v="0"/>
    <x v="0"/>
    <x v="0"/>
    <x v="80"/>
    <x v="70"/>
    <m/>
  </r>
  <r>
    <x v="4"/>
    <x v="0"/>
    <x v="5"/>
    <x v="0"/>
    <x v="0"/>
    <x v="0"/>
    <x v="0"/>
    <x v="80"/>
    <x v="59"/>
    <m/>
  </r>
  <r>
    <x v="4"/>
    <x v="0"/>
    <x v="5"/>
    <x v="0"/>
    <x v="0"/>
    <x v="0"/>
    <x v="0"/>
    <x v="80"/>
    <x v="44"/>
    <m/>
  </r>
  <r>
    <x v="4"/>
    <x v="0"/>
    <x v="5"/>
    <x v="0"/>
    <x v="0"/>
    <x v="0"/>
    <x v="0"/>
    <x v="80"/>
    <x v="0"/>
    <m/>
  </r>
  <r>
    <x v="4"/>
    <x v="0"/>
    <x v="5"/>
    <x v="0"/>
    <x v="0"/>
    <x v="0"/>
    <x v="0"/>
    <x v="84"/>
    <x v="88"/>
    <m/>
  </r>
  <r>
    <x v="4"/>
    <x v="0"/>
    <x v="5"/>
    <x v="0"/>
    <x v="0"/>
    <x v="0"/>
    <x v="0"/>
    <x v="84"/>
    <x v="117"/>
    <m/>
  </r>
  <r>
    <x v="4"/>
    <x v="0"/>
    <x v="5"/>
    <x v="0"/>
    <x v="0"/>
    <x v="0"/>
    <x v="0"/>
    <x v="107"/>
    <x v="190"/>
    <n v="179058.82"/>
  </r>
  <r>
    <x v="4"/>
    <x v="0"/>
    <x v="5"/>
    <x v="0"/>
    <x v="0"/>
    <x v="0"/>
    <x v="0"/>
    <x v="115"/>
    <x v="0"/>
    <m/>
  </r>
  <r>
    <x v="4"/>
    <x v="0"/>
    <x v="5"/>
    <x v="0"/>
    <x v="0"/>
    <x v="0"/>
    <x v="0"/>
    <x v="138"/>
    <x v="88"/>
    <n v="264048.83"/>
  </r>
  <r>
    <x v="4"/>
    <x v="0"/>
    <x v="5"/>
    <x v="0"/>
    <x v="0"/>
    <x v="0"/>
    <x v="0"/>
    <x v="108"/>
    <x v="0"/>
    <m/>
  </r>
  <r>
    <x v="4"/>
    <x v="0"/>
    <x v="5"/>
    <x v="0"/>
    <x v="0"/>
    <x v="0"/>
    <x v="0"/>
    <x v="109"/>
    <x v="0"/>
    <m/>
  </r>
  <r>
    <x v="4"/>
    <x v="0"/>
    <x v="5"/>
    <x v="0"/>
    <x v="0"/>
    <x v="0"/>
    <x v="0"/>
    <x v="116"/>
    <x v="20"/>
    <m/>
  </r>
  <r>
    <x v="4"/>
    <x v="0"/>
    <x v="5"/>
    <x v="0"/>
    <x v="0"/>
    <x v="0"/>
    <x v="0"/>
    <x v="116"/>
    <x v="46"/>
    <m/>
  </r>
  <r>
    <x v="4"/>
    <x v="0"/>
    <x v="5"/>
    <x v="0"/>
    <x v="0"/>
    <x v="0"/>
    <x v="0"/>
    <x v="79"/>
    <x v="0"/>
    <m/>
  </r>
  <r>
    <x v="4"/>
    <x v="0"/>
    <x v="5"/>
    <x v="0"/>
    <x v="0"/>
    <x v="0"/>
    <x v="12"/>
    <x v="81"/>
    <x v="0"/>
    <m/>
  </r>
  <r>
    <x v="4"/>
    <x v="0"/>
    <x v="5"/>
    <x v="0"/>
    <x v="0"/>
    <x v="0"/>
    <x v="12"/>
    <x v="82"/>
    <x v="0"/>
    <m/>
  </r>
  <r>
    <x v="4"/>
    <x v="0"/>
    <x v="5"/>
    <x v="0"/>
    <x v="0"/>
    <x v="0"/>
    <x v="12"/>
    <x v="83"/>
    <x v="0"/>
    <m/>
  </r>
  <r>
    <x v="4"/>
    <x v="0"/>
    <x v="5"/>
    <x v="0"/>
    <x v="0"/>
    <x v="0"/>
    <x v="12"/>
    <x v="84"/>
    <x v="0"/>
    <m/>
  </r>
  <r>
    <x v="4"/>
    <x v="0"/>
    <x v="5"/>
    <x v="0"/>
    <x v="0"/>
    <x v="0"/>
    <x v="19"/>
    <x v="100"/>
    <x v="177"/>
    <m/>
  </r>
  <r>
    <x v="4"/>
    <x v="0"/>
    <x v="5"/>
    <x v="0"/>
    <x v="0"/>
    <x v="0"/>
    <x v="19"/>
    <x v="100"/>
    <x v="178"/>
    <m/>
  </r>
  <r>
    <x v="4"/>
    <x v="0"/>
    <x v="5"/>
    <x v="0"/>
    <x v="0"/>
    <x v="0"/>
    <x v="19"/>
    <x v="139"/>
    <x v="215"/>
    <m/>
  </r>
  <r>
    <x v="4"/>
    <x v="0"/>
    <x v="5"/>
    <x v="0"/>
    <x v="0"/>
    <x v="0"/>
    <x v="28"/>
    <x v="150"/>
    <x v="0"/>
    <m/>
  </r>
  <r>
    <x v="4"/>
    <x v="0"/>
    <x v="5"/>
    <x v="0"/>
    <x v="0"/>
    <x v="0"/>
    <x v="31"/>
    <x v="85"/>
    <x v="82"/>
    <n v="565798.31999999995"/>
  </r>
  <r>
    <x v="4"/>
    <x v="0"/>
    <x v="5"/>
    <x v="0"/>
    <x v="0"/>
    <x v="0"/>
    <x v="27"/>
    <x v="140"/>
    <x v="20"/>
    <m/>
  </r>
  <r>
    <x v="4"/>
    <x v="0"/>
    <x v="5"/>
    <x v="0"/>
    <x v="0"/>
    <x v="0"/>
    <x v="27"/>
    <x v="148"/>
    <x v="140"/>
    <n v="436700"/>
  </r>
  <r>
    <x v="4"/>
    <x v="0"/>
    <x v="5"/>
    <x v="0"/>
    <x v="0"/>
    <x v="0"/>
    <x v="27"/>
    <x v="139"/>
    <x v="140"/>
    <n v="442001"/>
  </r>
  <r>
    <x v="4"/>
    <x v="0"/>
    <x v="5"/>
    <x v="0"/>
    <x v="0"/>
    <x v="0"/>
    <x v="27"/>
    <x v="149"/>
    <x v="140"/>
    <n v="895300"/>
  </r>
  <r>
    <x v="4"/>
    <x v="0"/>
    <x v="5"/>
    <x v="0"/>
    <x v="0"/>
    <x v="0"/>
    <x v="22"/>
    <x v="105"/>
    <x v="140"/>
    <n v="1258333"/>
  </r>
  <r>
    <x v="4"/>
    <x v="0"/>
    <x v="5"/>
    <x v="0"/>
    <x v="0"/>
    <x v="0"/>
    <x v="16"/>
    <x v="86"/>
    <x v="45"/>
    <m/>
  </r>
  <r>
    <x v="4"/>
    <x v="0"/>
    <x v="5"/>
    <x v="0"/>
    <x v="0"/>
    <x v="0"/>
    <x v="16"/>
    <x v="86"/>
    <x v="204"/>
    <m/>
  </r>
  <r>
    <x v="4"/>
    <x v="0"/>
    <x v="5"/>
    <x v="0"/>
    <x v="0"/>
    <x v="0"/>
    <x v="16"/>
    <x v="86"/>
    <x v="224"/>
    <m/>
  </r>
  <r>
    <x v="4"/>
    <x v="0"/>
    <x v="5"/>
    <x v="0"/>
    <x v="0"/>
    <x v="0"/>
    <x v="16"/>
    <x v="117"/>
    <x v="57"/>
    <n v="115000"/>
  </r>
  <r>
    <x v="4"/>
    <x v="0"/>
    <x v="5"/>
    <x v="0"/>
    <x v="0"/>
    <x v="0"/>
    <x v="16"/>
    <x v="117"/>
    <x v="57"/>
    <m/>
  </r>
  <r>
    <x v="4"/>
    <x v="0"/>
    <x v="5"/>
    <x v="0"/>
    <x v="0"/>
    <x v="0"/>
    <x v="16"/>
    <x v="117"/>
    <x v="223"/>
    <m/>
  </r>
  <r>
    <x v="4"/>
    <x v="0"/>
    <x v="5"/>
    <x v="0"/>
    <x v="0"/>
    <x v="0"/>
    <x v="22"/>
    <x v="105"/>
    <x v="0"/>
    <m/>
  </r>
  <r>
    <x v="4"/>
    <x v="0"/>
    <x v="5"/>
    <x v="0"/>
    <x v="0"/>
    <x v="0"/>
    <x v="2"/>
    <x v="87"/>
    <x v="165"/>
    <n v="1164823.6299999999"/>
  </r>
  <r>
    <x v="4"/>
    <x v="0"/>
    <x v="5"/>
    <x v="0"/>
    <x v="0"/>
    <x v="0"/>
    <x v="2"/>
    <x v="87"/>
    <x v="205"/>
    <n v="766988"/>
  </r>
  <r>
    <x v="4"/>
    <x v="0"/>
    <x v="5"/>
    <x v="0"/>
    <x v="0"/>
    <x v="0"/>
    <x v="2"/>
    <x v="87"/>
    <x v="0"/>
    <m/>
  </r>
  <r>
    <x v="4"/>
    <x v="0"/>
    <x v="5"/>
    <x v="0"/>
    <x v="0"/>
    <x v="0"/>
    <x v="2"/>
    <x v="87"/>
    <x v="0"/>
    <m/>
  </r>
  <r>
    <x v="4"/>
    <x v="0"/>
    <x v="5"/>
    <x v="0"/>
    <x v="0"/>
    <x v="0"/>
    <x v="2"/>
    <x v="155"/>
    <x v="222"/>
    <m/>
  </r>
  <r>
    <x v="4"/>
    <x v="0"/>
    <x v="5"/>
    <x v="0"/>
    <x v="0"/>
    <x v="0"/>
    <x v="2"/>
    <x v="155"/>
    <x v="225"/>
    <n v="-504021.68"/>
  </r>
  <r>
    <x v="4"/>
    <x v="0"/>
    <x v="5"/>
    <x v="0"/>
    <x v="0"/>
    <x v="0"/>
    <x v="2"/>
    <x v="155"/>
    <x v="0"/>
    <m/>
  </r>
  <r>
    <x v="4"/>
    <x v="0"/>
    <x v="5"/>
    <x v="0"/>
    <x v="0"/>
    <x v="0"/>
    <x v="2"/>
    <x v="88"/>
    <x v="128"/>
    <m/>
  </r>
  <r>
    <x v="4"/>
    <x v="0"/>
    <x v="5"/>
    <x v="0"/>
    <x v="0"/>
    <x v="0"/>
    <x v="2"/>
    <x v="88"/>
    <x v="206"/>
    <m/>
  </r>
  <r>
    <x v="4"/>
    <x v="0"/>
    <x v="5"/>
    <x v="0"/>
    <x v="0"/>
    <x v="0"/>
    <x v="2"/>
    <x v="89"/>
    <x v="184"/>
    <m/>
  </r>
  <r>
    <x v="4"/>
    <x v="0"/>
    <x v="5"/>
    <x v="0"/>
    <x v="0"/>
    <x v="0"/>
    <x v="2"/>
    <x v="89"/>
    <x v="139"/>
    <m/>
  </r>
  <r>
    <x v="4"/>
    <x v="0"/>
    <x v="5"/>
    <x v="0"/>
    <x v="0"/>
    <x v="0"/>
    <x v="2"/>
    <x v="89"/>
    <x v="32"/>
    <n v="70740"/>
  </r>
  <r>
    <x v="4"/>
    <x v="0"/>
    <x v="5"/>
    <x v="0"/>
    <x v="0"/>
    <x v="0"/>
    <x v="2"/>
    <x v="90"/>
    <x v="94"/>
    <n v="362353"/>
  </r>
  <r>
    <x v="4"/>
    <x v="0"/>
    <x v="5"/>
    <x v="0"/>
    <x v="0"/>
    <x v="0"/>
    <x v="2"/>
    <x v="90"/>
    <x v="0"/>
    <m/>
  </r>
  <r>
    <x v="4"/>
    <x v="0"/>
    <x v="5"/>
    <x v="0"/>
    <x v="0"/>
    <x v="0"/>
    <x v="2"/>
    <x v="90"/>
    <x v="0"/>
    <m/>
  </r>
  <r>
    <x v="4"/>
    <x v="0"/>
    <x v="5"/>
    <x v="0"/>
    <x v="0"/>
    <x v="0"/>
    <x v="2"/>
    <x v="90"/>
    <x v="0"/>
    <m/>
  </r>
  <r>
    <x v="4"/>
    <x v="0"/>
    <x v="5"/>
    <x v="0"/>
    <x v="0"/>
    <x v="0"/>
    <x v="2"/>
    <x v="90"/>
    <x v="0"/>
    <m/>
  </r>
  <r>
    <x v="4"/>
    <x v="0"/>
    <x v="5"/>
    <x v="0"/>
    <x v="0"/>
    <x v="0"/>
    <x v="2"/>
    <x v="90"/>
    <x v="0"/>
    <m/>
  </r>
  <r>
    <x v="4"/>
    <x v="0"/>
    <x v="5"/>
    <x v="0"/>
    <x v="0"/>
    <x v="0"/>
    <x v="2"/>
    <x v="91"/>
    <x v="53"/>
    <n v="44713"/>
  </r>
  <r>
    <x v="4"/>
    <x v="0"/>
    <x v="5"/>
    <x v="0"/>
    <x v="0"/>
    <x v="0"/>
    <x v="2"/>
    <x v="91"/>
    <x v="161"/>
    <m/>
  </r>
  <r>
    <x v="4"/>
    <x v="0"/>
    <x v="5"/>
    <x v="0"/>
    <x v="0"/>
    <x v="0"/>
    <x v="2"/>
    <x v="91"/>
    <x v="201"/>
    <m/>
  </r>
  <r>
    <x v="4"/>
    <x v="0"/>
    <x v="5"/>
    <x v="0"/>
    <x v="0"/>
    <x v="0"/>
    <x v="2"/>
    <x v="91"/>
    <x v="202"/>
    <m/>
  </r>
  <r>
    <x v="4"/>
    <x v="0"/>
    <x v="5"/>
    <x v="0"/>
    <x v="0"/>
    <x v="0"/>
    <x v="2"/>
    <x v="92"/>
    <x v="0"/>
    <m/>
  </r>
  <r>
    <x v="4"/>
    <x v="0"/>
    <x v="5"/>
    <x v="0"/>
    <x v="0"/>
    <x v="0"/>
    <x v="2"/>
    <x v="136"/>
    <x v="2"/>
    <n v="8000"/>
  </r>
  <r>
    <x v="4"/>
    <x v="0"/>
    <x v="5"/>
    <x v="0"/>
    <x v="0"/>
    <x v="0"/>
    <x v="2"/>
    <x v="136"/>
    <x v="208"/>
    <n v="264000"/>
  </r>
  <r>
    <x v="4"/>
    <x v="0"/>
    <x v="5"/>
    <x v="0"/>
    <x v="0"/>
    <x v="0"/>
    <x v="2"/>
    <x v="136"/>
    <x v="185"/>
    <n v="12000"/>
  </r>
  <r>
    <x v="4"/>
    <x v="0"/>
    <x v="5"/>
    <x v="0"/>
    <x v="0"/>
    <x v="0"/>
    <x v="2"/>
    <x v="136"/>
    <x v="228"/>
    <n v="110000"/>
  </r>
  <r>
    <x v="4"/>
    <x v="0"/>
    <x v="5"/>
    <x v="0"/>
    <x v="0"/>
    <x v="0"/>
    <x v="2"/>
    <x v="136"/>
    <x v="218"/>
    <n v="20000"/>
  </r>
  <r>
    <x v="4"/>
    <x v="0"/>
    <x v="5"/>
    <x v="0"/>
    <x v="0"/>
    <x v="0"/>
    <x v="2"/>
    <x v="136"/>
    <x v="218"/>
    <m/>
  </r>
  <r>
    <x v="4"/>
    <x v="0"/>
    <x v="5"/>
    <x v="0"/>
    <x v="0"/>
    <x v="0"/>
    <x v="2"/>
    <x v="136"/>
    <x v="185"/>
    <m/>
  </r>
  <r>
    <x v="4"/>
    <x v="0"/>
    <x v="5"/>
    <x v="0"/>
    <x v="0"/>
    <x v="0"/>
    <x v="2"/>
    <x v="136"/>
    <x v="0"/>
    <m/>
  </r>
  <r>
    <x v="4"/>
    <x v="0"/>
    <x v="5"/>
    <x v="0"/>
    <x v="0"/>
    <x v="0"/>
    <x v="2"/>
    <x v="141"/>
    <x v="185"/>
    <m/>
  </r>
  <r>
    <x v="4"/>
    <x v="0"/>
    <x v="5"/>
    <x v="0"/>
    <x v="0"/>
    <x v="0"/>
    <x v="2"/>
    <x v="141"/>
    <x v="0"/>
    <m/>
  </r>
  <r>
    <x v="4"/>
    <x v="0"/>
    <x v="5"/>
    <x v="0"/>
    <x v="0"/>
    <x v="0"/>
    <x v="2"/>
    <x v="141"/>
    <x v="0"/>
    <m/>
  </r>
  <r>
    <x v="4"/>
    <x v="0"/>
    <x v="5"/>
    <x v="0"/>
    <x v="0"/>
    <x v="0"/>
    <x v="2"/>
    <x v="93"/>
    <x v="0"/>
    <m/>
  </r>
  <r>
    <x v="4"/>
    <x v="0"/>
    <x v="5"/>
    <x v="0"/>
    <x v="0"/>
    <x v="0"/>
    <x v="2"/>
    <x v="84"/>
    <x v="6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7"/>
    <x v="4"/>
    <x v="119"/>
    <x v="136"/>
    <n v="2300000"/>
  </r>
  <r>
    <x v="4"/>
    <x v="0"/>
    <x v="5"/>
    <x v="0"/>
    <x v="0"/>
    <x v="7"/>
    <x v="4"/>
    <x v="119"/>
    <x v="186"/>
    <n v="4950000"/>
  </r>
  <r>
    <x v="4"/>
    <x v="0"/>
    <x v="5"/>
    <x v="0"/>
    <x v="0"/>
    <x v="7"/>
    <x v="4"/>
    <x v="120"/>
    <x v="136"/>
    <n v="140606"/>
  </r>
  <r>
    <x v="4"/>
    <x v="0"/>
    <x v="5"/>
    <x v="0"/>
    <x v="0"/>
    <x v="7"/>
    <x v="4"/>
    <x v="121"/>
    <x v="136"/>
    <n v="-373371"/>
  </r>
  <r>
    <x v="4"/>
    <x v="0"/>
    <x v="5"/>
    <x v="0"/>
    <x v="0"/>
    <x v="7"/>
    <x v="4"/>
    <x v="121"/>
    <x v="186"/>
    <n v="458333"/>
  </r>
  <r>
    <x v="4"/>
    <x v="0"/>
    <x v="5"/>
    <x v="0"/>
    <x v="0"/>
    <x v="7"/>
    <x v="4"/>
    <x v="122"/>
    <x v="186"/>
    <n v="24406"/>
  </r>
  <r>
    <x v="4"/>
    <x v="0"/>
    <x v="5"/>
    <x v="0"/>
    <x v="0"/>
    <x v="7"/>
    <x v="4"/>
    <x v="122"/>
    <x v="136"/>
    <n v="55000"/>
  </r>
  <r>
    <x v="4"/>
    <x v="0"/>
    <x v="5"/>
    <x v="0"/>
    <x v="0"/>
    <x v="7"/>
    <x v="4"/>
    <x v="123"/>
    <x v="186"/>
    <n v="458335"/>
  </r>
  <r>
    <x v="4"/>
    <x v="0"/>
    <x v="5"/>
    <x v="0"/>
    <x v="0"/>
    <x v="7"/>
    <x v="4"/>
    <x v="123"/>
    <x v="136"/>
    <n v="-124282"/>
  </r>
  <r>
    <x v="4"/>
    <x v="0"/>
    <x v="5"/>
    <x v="0"/>
    <x v="0"/>
    <x v="7"/>
    <x v="4"/>
    <x v="124"/>
    <x v="186"/>
    <n v="95833"/>
  </r>
  <r>
    <x v="4"/>
    <x v="0"/>
    <x v="5"/>
    <x v="0"/>
    <x v="0"/>
    <x v="7"/>
    <x v="4"/>
    <x v="124"/>
    <x v="136"/>
    <n v="229167"/>
  </r>
  <r>
    <x v="4"/>
    <x v="0"/>
    <x v="5"/>
    <x v="0"/>
    <x v="0"/>
    <x v="7"/>
    <x v="4"/>
    <x v="135"/>
    <x v="0"/>
    <m/>
  </r>
  <r>
    <x v="4"/>
    <x v="0"/>
    <x v="5"/>
    <x v="0"/>
    <x v="0"/>
    <x v="7"/>
    <x v="4"/>
    <x v="125"/>
    <x v="136"/>
    <n v="1000000"/>
  </r>
  <r>
    <x v="4"/>
    <x v="0"/>
    <x v="5"/>
    <x v="0"/>
    <x v="0"/>
    <x v="7"/>
    <x v="4"/>
    <x v="144"/>
    <x v="136"/>
    <m/>
  </r>
  <r>
    <x v="4"/>
    <x v="0"/>
    <x v="5"/>
    <x v="0"/>
    <x v="0"/>
    <x v="7"/>
    <x v="4"/>
    <x v="126"/>
    <x v="0"/>
    <m/>
  </r>
  <r>
    <x v="4"/>
    <x v="0"/>
    <x v="5"/>
    <x v="0"/>
    <x v="0"/>
    <x v="7"/>
    <x v="4"/>
    <x v="127"/>
    <x v="5"/>
    <n v="40958"/>
  </r>
  <r>
    <x v="4"/>
    <x v="0"/>
    <x v="5"/>
    <x v="0"/>
    <x v="0"/>
    <x v="7"/>
    <x v="4"/>
    <x v="152"/>
    <x v="130"/>
    <m/>
  </r>
  <r>
    <x v="4"/>
    <x v="0"/>
    <x v="5"/>
    <x v="0"/>
    <x v="0"/>
    <x v="7"/>
    <x v="4"/>
    <x v="128"/>
    <x v="6"/>
    <n v="936000"/>
  </r>
  <r>
    <x v="4"/>
    <x v="0"/>
    <x v="5"/>
    <x v="0"/>
    <x v="0"/>
    <x v="7"/>
    <x v="4"/>
    <x v="129"/>
    <x v="77"/>
    <n v="239000"/>
  </r>
  <r>
    <x v="4"/>
    <x v="0"/>
    <x v="5"/>
    <x v="0"/>
    <x v="0"/>
    <x v="7"/>
    <x v="4"/>
    <x v="129"/>
    <x v="187"/>
    <n v="220000"/>
  </r>
  <r>
    <x v="4"/>
    <x v="0"/>
    <x v="5"/>
    <x v="0"/>
    <x v="0"/>
    <x v="7"/>
    <x v="4"/>
    <x v="130"/>
    <x v="0"/>
    <m/>
  </r>
  <r>
    <x v="4"/>
    <x v="0"/>
    <x v="5"/>
    <x v="0"/>
    <x v="0"/>
    <x v="7"/>
    <x v="2"/>
    <x v="131"/>
    <x v="0"/>
    <m/>
  </r>
  <r>
    <x v="4"/>
    <x v="0"/>
    <x v="5"/>
    <x v="0"/>
    <x v="0"/>
    <x v="1"/>
    <x v="7"/>
    <x v="34"/>
    <x v="29"/>
    <n v="124958"/>
  </r>
  <r>
    <x v="4"/>
    <x v="0"/>
    <x v="5"/>
    <x v="0"/>
    <x v="0"/>
    <x v="1"/>
    <x v="7"/>
    <x v="20"/>
    <x v="29"/>
    <n v="182062.07999999999"/>
  </r>
  <r>
    <x v="4"/>
    <x v="0"/>
    <x v="5"/>
    <x v="0"/>
    <x v="0"/>
    <x v="1"/>
    <x v="7"/>
    <x v="20"/>
    <x v="169"/>
    <n v="640817.65"/>
  </r>
  <r>
    <x v="4"/>
    <x v="0"/>
    <x v="5"/>
    <x v="0"/>
    <x v="0"/>
    <x v="1"/>
    <x v="7"/>
    <x v="101"/>
    <x v="6"/>
    <n v="2700"/>
  </r>
  <r>
    <x v="4"/>
    <x v="0"/>
    <x v="5"/>
    <x v="0"/>
    <x v="0"/>
    <x v="1"/>
    <x v="7"/>
    <x v="101"/>
    <x v="77"/>
    <n v="100"/>
  </r>
  <r>
    <x v="4"/>
    <x v="0"/>
    <x v="5"/>
    <x v="0"/>
    <x v="0"/>
    <x v="1"/>
    <x v="7"/>
    <x v="101"/>
    <x v="229"/>
    <n v="300"/>
  </r>
  <r>
    <x v="4"/>
    <x v="0"/>
    <x v="5"/>
    <x v="0"/>
    <x v="0"/>
    <x v="1"/>
    <x v="7"/>
    <x v="101"/>
    <x v="130"/>
    <n v="100"/>
  </r>
  <r>
    <x v="4"/>
    <x v="0"/>
    <x v="5"/>
    <x v="0"/>
    <x v="0"/>
    <x v="1"/>
    <x v="7"/>
    <x v="101"/>
    <x v="181"/>
    <n v="400"/>
  </r>
  <r>
    <x v="4"/>
    <x v="0"/>
    <x v="5"/>
    <x v="0"/>
    <x v="0"/>
    <x v="1"/>
    <x v="7"/>
    <x v="101"/>
    <x v="8"/>
    <n v="600"/>
  </r>
  <r>
    <x v="4"/>
    <x v="0"/>
    <x v="5"/>
    <x v="0"/>
    <x v="0"/>
    <x v="1"/>
    <x v="7"/>
    <x v="101"/>
    <x v="5"/>
    <n v="100"/>
  </r>
  <r>
    <x v="4"/>
    <x v="0"/>
    <x v="5"/>
    <x v="0"/>
    <x v="0"/>
    <x v="1"/>
    <x v="7"/>
    <x v="55"/>
    <x v="54"/>
    <m/>
  </r>
  <r>
    <x v="4"/>
    <x v="0"/>
    <x v="5"/>
    <x v="0"/>
    <x v="0"/>
    <x v="1"/>
    <x v="7"/>
    <x v="55"/>
    <x v="24"/>
    <m/>
  </r>
  <r>
    <x v="4"/>
    <x v="0"/>
    <x v="5"/>
    <x v="0"/>
    <x v="0"/>
    <x v="1"/>
    <x v="8"/>
    <x v="22"/>
    <x v="29"/>
    <n v="447985.49"/>
  </r>
  <r>
    <x v="4"/>
    <x v="0"/>
    <x v="5"/>
    <x v="0"/>
    <x v="0"/>
    <x v="1"/>
    <x v="8"/>
    <x v="94"/>
    <x v="140"/>
    <m/>
  </r>
  <r>
    <x v="4"/>
    <x v="0"/>
    <x v="5"/>
    <x v="0"/>
    <x v="0"/>
    <x v="1"/>
    <x v="8"/>
    <x v="94"/>
    <x v="31"/>
    <m/>
  </r>
  <r>
    <x v="4"/>
    <x v="0"/>
    <x v="5"/>
    <x v="0"/>
    <x v="0"/>
    <x v="1"/>
    <x v="8"/>
    <x v="94"/>
    <x v="212"/>
    <m/>
  </r>
  <r>
    <x v="4"/>
    <x v="0"/>
    <x v="5"/>
    <x v="0"/>
    <x v="0"/>
    <x v="1"/>
    <x v="8"/>
    <x v="94"/>
    <x v="80"/>
    <m/>
  </r>
  <r>
    <x v="4"/>
    <x v="0"/>
    <x v="5"/>
    <x v="0"/>
    <x v="0"/>
    <x v="1"/>
    <x v="8"/>
    <x v="94"/>
    <x v="222"/>
    <m/>
  </r>
  <r>
    <x v="4"/>
    <x v="0"/>
    <x v="5"/>
    <x v="0"/>
    <x v="0"/>
    <x v="1"/>
    <x v="8"/>
    <x v="94"/>
    <x v="16"/>
    <n v="17038"/>
  </r>
  <r>
    <x v="4"/>
    <x v="0"/>
    <x v="5"/>
    <x v="0"/>
    <x v="0"/>
    <x v="1"/>
    <x v="8"/>
    <x v="94"/>
    <x v="208"/>
    <n v="874.08"/>
  </r>
  <r>
    <x v="4"/>
    <x v="0"/>
    <x v="5"/>
    <x v="0"/>
    <x v="0"/>
    <x v="1"/>
    <x v="8"/>
    <x v="94"/>
    <x v="57"/>
    <m/>
  </r>
  <r>
    <x v="4"/>
    <x v="0"/>
    <x v="5"/>
    <x v="0"/>
    <x v="0"/>
    <x v="1"/>
    <x v="8"/>
    <x v="94"/>
    <x v="223"/>
    <m/>
  </r>
  <r>
    <x v="4"/>
    <x v="0"/>
    <x v="5"/>
    <x v="0"/>
    <x v="0"/>
    <x v="1"/>
    <x v="8"/>
    <x v="95"/>
    <x v="0"/>
    <m/>
  </r>
  <r>
    <x v="4"/>
    <x v="0"/>
    <x v="5"/>
    <x v="0"/>
    <x v="0"/>
    <x v="1"/>
    <x v="8"/>
    <x v="77"/>
    <x v="50"/>
    <m/>
  </r>
  <r>
    <x v="4"/>
    <x v="0"/>
    <x v="5"/>
    <x v="0"/>
    <x v="0"/>
    <x v="1"/>
    <x v="8"/>
    <x v="156"/>
    <x v="70"/>
    <n v="0.4"/>
  </r>
  <r>
    <x v="4"/>
    <x v="0"/>
    <x v="5"/>
    <x v="0"/>
    <x v="0"/>
    <x v="1"/>
    <x v="8"/>
    <x v="4"/>
    <x v="40"/>
    <m/>
  </r>
  <r>
    <x v="4"/>
    <x v="0"/>
    <x v="5"/>
    <x v="0"/>
    <x v="0"/>
    <x v="1"/>
    <x v="8"/>
    <x v="4"/>
    <x v="153"/>
    <n v="17300"/>
  </r>
  <r>
    <x v="4"/>
    <x v="0"/>
    <x v="5"/>
    <x v="0"/>
    <x v="0"/>
    <x v="1"/>
    <x v="8"/>
    <x v="4"/>
    <x v="53"/>
    <m/>
  </r>
  <r>
    <x v="4"/>
    <x v="0"/>
    <x v="5"/>
    <x v="0"/>
    <x v="0"/>
    <x v="1"/>
    <x v="8"/>
    <x v="4"/>
    <x v="153"/>
    <n v="390.93"/>
  </r>
  <r>
    <x v="4"/>
    <x v="0"/>
    <x v="5"/>
    <x v="0"/>
    <x v="0"/>
    <x v="1"/>
    <x v="8"/>
    <x v="4"/>
    <x v="101"/>
    <m/>
  </r>
  <r>
    <x v="4"/>
    <x v="0"/>
    <x v="5"/>
    <x v="0"/>
    <x v="0"/>
    <x v="1"/>
    <x v="8"/>
    <x v="4"/>
    <x v="37"/>
    <m/>
  </r>
  <r>
    <x v="4"/>
    <x v="0"/>
    <x v="5"/>
    <x v="0"/>
    <x v="0"/>
    <x v="1"/>
    <x v="8"/>
    <x v="4"/>
    <x v="87"/>
    <m/>
  </r>
  <r>
    <x v="4"/>
    <x v="0"/>
    <x v="5"/>
    <x v="0"/>
    <x v="0"/>
    <x v="1"/>
    <x v="8"/>
    <x v="4"/>
    <x v="219"/>
    <m/>
  </r>
  <r>
    <x v="4"/>
    <x v="0"/>
    <x v="5"/>
    <x v="0"/>
    <x v="0"/>
    <x v="1"/>
    <x v="8"/>
    <x v="4"/>
    <x v="220"/>
    <m/>
  </r>
  <r>
    <x v="4"/>
    <x v="0"/>
    <x v="5"/>
    <x v="0"/>
    <x v="0"/>
    <x v="1"/>
    <x v="8"/>
    <x v="4"/>
    <x v="221"/>
    <m/>
  </r>
  <r>
    <x v="4"/>
    <x v="0"/>
    <x v="5"/>
    <x v="0"/>
    <x v="0"/>
    <x v="1"/>
    <x v="8"/>
    <x v="4"/>
    <x v="205"/>
    <m/>
  </r>
  <r>
    <x v="4"/>
    <x v="0"/>
    <x v="5"/>
    <x v="0"/>
    <x v="0"/>
    <x v="1"/>
    <x v="8"/>
    <x v="4"/>
    <x v="153"/>
    <m/>
  </r>
  <r>
    <x v="4"/>
    <x v="0"/>
    <x v="5"/>
    <x v="0"/>
    <x v="0"/>
    <x v="1"/>
    <x v="8"/>
    <x v="4"/>
    <x v="118"/>
    <m/>
  </r>
  <r>
    <x v="4"/>
    <x v="0"/>
    <x v="5"/>
    <x v="0"/>
    <x v="0"/>
    <x v="1"/>
    <x v="8"/>
    <x v="4"/>
    <x v="2"/>
    <m/>
  </r>
  <r>
    <x v="4"/>
    <x v="0"/>
    <x v="5"/>
    <x v="0"/>
    <x v="0"/>
    <x v="1"/>
    <x v="8"/>
    <x v="4"/>
    <x v="123"/>
    <m/>
  </r>
  <r>
    <x v="4"/>
    <x v="0"/>
    <x v="5"/>
    <x v="0"/>
    <x v="0"/>
    <x v="1"/>
    <x v="8"/>
    <x v="4"/>
    <x v="201"/>
    <m/>
  </r>
  <r>
    <x v="4"/>
    <x v="0"/>
    <x v="5"/>
    <x v="0"/>
    <x v="0"/>
    <x v="1"/>
    <x v="8"/>
    <x v="4"/>
    <x v="209"/>
    <m/>
  </r>
  <r>
    <x v="4"/>
    <x v="0"/>
    <x v="5"/>
    <x v="0"/>
    <x v="0"/>
    <x v="1"/>
    <x v="8"/>
    <x v="4"/>
    <x v="31"/>
    <m/>
  </r>
  <r>
    <x v="4"/>
    <x v="0"/>
    <x v="5"/>
    <x v="0"/>
    <x v="0"/>
    <x v="1"/>
    <x v="8"/>
    <x v="4"/>
    <x v="54"/>
    <m/>
  </r>
  <r>
    <x v="4"/>
    <x v="0"/>
    <x v="5"/>
    <x v="0"/>
    <x v="0"/>
    <x v="1"/>
    <x v="8"/>
    <x v="4"/>
    <x v="200"/>
    <m/>
  </r>
  <r>
    <x v="4"/>
    <x v="0"/>
    <x v="5"/>
    <x v="0"/>
    <x v="0"/>
    <x v="1"/>
    <x v="8"/>
    <x v="4"/>
    <x v="210"/>
    <m/>
  </r>
  <r>
    <x v="4"/>
    <x v="0"/>
    <x v="5"/>
    <x v="0"/>
    <x v="0"/>
    <x v="1"/>
    <x v="8"/>
    <x v="4"/>
    <x v="0"/>
    <m/>
  </r>
  <r>
    <x v="4"/>
    <x v="0"/>
    <x v="5"/>
    <x v="0"/>
    <x v="0"/>
    <x v="1"/>
    <x v="8"/>
    <x v="4"/>
    <x v="0"/>
    <m/>
  </r>
  <r>
    <x v="4"/>
    <x v="0"/>
    <x v="5"/>
    <x v="0"/>
    <x v="0"/>
    <x v="1"/>
    <x v="8"/>
    <x v="4"/>
    <x v="0"/>
    <m/>
  </r>
  <r>
    <x v="4"/>
    <x v="0"/>
    <x v="5"/>
    <x v="0"/>
    <x v="0"/>
    <x v="1"/>
    <x v="8"/>
    <x v="4"/>
    <x v="0"/>
    <m/>
  </r>
  <r>
    <x v="4"/>
    <x v="0"/>
    <x v="5"/>
    <x v="0"/>
    <x v="0"/>
    <x v="1"/>
    <x v="8"/>
    <x v="4"/>
    <x v="0"/>
    <m/>
  </r>
  <r>
    <x v="4"/>
    <x v="0"/>
    <x v="5"/>
    <x v="0"/>
    <x v="0"/>
    <x v="1"/>
    <x v="8"/>
    <x v="4"/>
    <x v="0"/>
    <m/>
  </r>
  <r>
    <x v="4"/>
    <x v="0"/>
    <x v="5"/>
    <x v="0"/>
    <x v="3"/>
    <x v="6"/>
    <x v="23"/>
    <x v="112"/>
    <x v="31"/>
    <n v="56184190"/>
  </r>
  <r>
    <x v="4"/>
    <x v="0"/>
    <x v="5"/>
    <x v="0"/>
    <x v="2"/>
    <x v="3"/>
    <x v="3"/>
    <x v="96"/>
    <x v="0"/>
    <m/>
  </r>
  <r>
    <x v="4"/>
    <x v="0"/>
    <x v="5"/>
    <x v="0"/>
    <x v="2"/>
    <x v="3"/>
    <x v="3"/>
    <x v="137"/>
    <x v="98"/>
    <n v="30000000"/>
  </r>
  <r>
    <x v="4"/>
    <x v="0"/>
    <x v="5"/>
    <x v="0"/>
    <x v="2"/>
    <x v="3"/>
    <x v="3"/>
    <x v="97"/>
    <x v="34"/>
    <n v="2686920"/>
  </r>
  <r>
    <x v="4"/>
    <x v="0"/>
    <x v="5"/>
    <x v="0"/>
    <x v="2"/>
    <x v="3"/>
    <x v="3"/>
    <x v="97"/>
    <x v="36"/>
    <n v="29026091"/>
  </r>
  <r>
    <x v="4"/>
    <x v="0"/>
    <x v="5"/>
    <x v="0"/>
    <x v="2"/>
    <x v="3"/>
    <x v="3"/>
    <x v="97"/>
    <x v="48"/>
    <m/>
  </r>
  <r>
    <x v="4"/>
    <x v="0"/>
    <x v="5"/>
    <x v="0"/>
    <x v="2"/>
    <x v="3"/>
    <x v="3"/>
    <x v="97"/>
    <x v="35"/>
    <m/>
  </r>
  <r>
    <x v="4"/>
    <x v="0"/>
    <x v="5"/>
    <x v="0"/>
    <x v="2"/>
    <x v="3"/>
    <x v="3"/>
    <x v="97"/>
    <x v="0"/>
    <m/>
  </r>
  <r>
    <x v="4"/>
    <x v="0"/>
    <x v="5"/>
    <x v="0"/>
    <x v="2"/>
    <x v="3"/>
    <x v="3"/>
    <x v="97"/>
    <x v="0"/>
    <m/>
  </r>
  <r>
    <x v="4"/>
    <x v="0"/>
    <x v="5"/>
    <x v="0"/>
    <x v="2"/>
    <x v="3"/>
    <x v="3"/>
    <x v="97"/>
    <x v="0"/>
    <m/>
  </r>
  <r>
    <x v="4"/>
    <x v="0"/>
    <x v="5"/>
    <x v="0"/>
    <x v="2"/>
    <x v="3"/>
    <x v="3"/>
    <x v="98"/>
    <x v="0"/>
    <m/>
  </r>
  <r>
    <x v="4"/>
    <x v="0"/>
    <x v="5"/>
    <x v="0"/>
    <x v="2"/>
    <x v="3"/>
    <x v="3"/>
    <x v="99"/>
    <x v="37"/>
    <n v="63800566"/>
  </r>
  <r>
    <x v="4"/>
    <x v="0"/>
    <x v="5"/>
    <x v="0"/>
    <x v="2"/>
    <x v="3"/>
    <x v="3"/>
    <x v="99"/>
    <x v="122"/>
    <n v="554110"/>
  </r>
  <r>
    <x v="4"/>
    <x v="0"/>
    <x v="5"/>
    <x v="0"/>
    <x v="2"/>
    <x v="3"/>
    <x v="3"/>
    <x v="99"/>
    <x v="39"/>
    <n v="27447016"/>
  </r>
  <r>
    <x v="4"/>
    <x v="0"/>
    <x v="5"/>
    <x v="0"/>
    <x v="2"/>
    <x v="3"/>
    <x v="3"/>
    <x v="99"/>
    <x v="70"/>
    <m/>
  </r>
  <r>
    <x v="4"/>
    <x v="0"/>
    <x v="5"/>
    <x v="0"/>
    <x v="2"/>
    <x v="3"/>
    <x v="3"/>
    <x v="99"/>
    <x v="226"/>
    <m/>
  </r>
  <r>
    <x v="4"/>
    <x v="0"/>
    <x v="5"/>
    <x v="0"/>
    <x v="2"/>
    <x v="3"/>
    <x v="3"/>
    <x v="99"/>
    <x v="230"/>
    <n v="38793600"/>
  </r>
  <r>
    <x v="4"/>
    <x v="0"/>
    <x v="5"/>
    <x v="0"/>
    <x v="2"/>
    <x v="3"/>
    <x v="3"/>
    <x v="99"/>
    <x v="0"/>
    <m/>
  </r>
  <r>
    <x v="4"/>
    <x v="0"/>
    <x v="5"/>
    <x v="0"/>
    <x v="2"/>
    <x v="3"/>
    <x v="26"/>
    <x v="137"/>
    <x v="0"/>
    <m/>
  </r>
  <r>
    <x v="4"/>
    <x v="0"/>
    <x v="5"/>
    <x v="0"/>
    <x v="2"/>
    <x v="3"/>
    <x v="20"/>
    <x v="49"/>
    <x v="68"/>
    <n v="40000"/>
  </r>
  <r>
    <x v="4"/>
    <x v="0"/>
    <x v="5"/>
    <x v="0"/>
    <x v="2"/>
    <x v="3"/>
    <x v="20"/>
    <x v="49"/>
    <x v="124"/>
    <m/>
  </r>
  <r>
    <x v="4"/>
    <x v="0"/>
    <x v="5"/>
    <x v="0"/>
    <x v="2"/>
    <x v="3"/>
    <x v="20"/>
    <x v="49"/>
    <x v="41"/>
    <n v="2230550"/>
  </r>
  <r>
    <x v="4"/>
    <x v="0"/>
    <x v="5"/>
    <x v="0"/>
    <x v="2"/>
    <x v="3"/>
    <x v="20"/>
    <x v="49"/>
    <x v="42"/>
    <n v="2215200"/>
  </r>
  <r>
    <x v="4"/>
    <x v="0"/>
    <x v="5"/>
    <x v="0"/>
    <x v="2"/>
    <x v="3"/>
    <x v="20"/>
    <x v="49"/>
    <x v="230"/>
    <n v="30000"/>
  </r>
  <r>
    <x v="4"/>
    <x v="0"/>
    <x v="5"/>
    <x v="0"/>
    <x v="2"/>
    <x v="3"/>
    <x v="20"/>
    <x v="49"/>
    <x v="122"/>
    <n v="15000"/>
  </r>
  <r>
    <x v="4"/>
    <x v="0"/>
    <x v="5"/>
    <x v="0"/>
    <x v="2"/>
    <x v="3"/>
    <x v="20"/>
    <x v="151"/>
    <x v="0"/>
    <m/>
  </r>
  <r>
    <x v="4"/>
    <x v="0"/>
    <x v="5"/>
    <x v="0"/>
    <x v="2"/>
    <x v="3"/>
    <x v="20"/>
    <x v="111"/>
    <x v="42"/>
    <n v="722200"/>
  </r>
  <r>
    <x v="4"/>
    <x v="0"/>
    <x v="5"/>
    <x v="0"/>
    <x v="2"/>
    <x v="3"/>
    <x v="20"/>
    <x v="111"/>
    <x v="124"/>
    <n v="634889"/>
  </r>
  <r>
    <x v="4"/>
    <x v="0"/>
    <x v="5"/>
    <x v="0"/>
    <x v="2"/>
    <x v="3"/>
    <x v="20"/>
    <x v="111"/>
    <x v="0"/>
    <m/>
  </r>
  <r>
    <x v="4"/>
    <x v="0"/>
    <x v="5"/>
    <x v="0"/>
    <x v="2"/>
    <x v="3"/>
    <x v="20"/>
    <x v="111"/>
    <x v="0"/>
    <m/>
  </r>
  <r>
    <x v="4"/>
    <x v="0"/>
    <x v="5"/>
    <x v="0"/>
    <x v="2"/>
    <x v="3"/>
    <x v="20"/>
    <x v="111"/>
    <x v="0"/>
    <m/>
  </r>
  <r>
    <x v="4"/>
    <x v="0"/>
    <x v="5"/>
    <x v="0"/>
    <x v="2"/>
    <x v="3"/>
    <x v="30"/>
    <x v="151"/>
    <x v="124"/>
    <n v="1118266"/>
  </r>
  <r>
    <x v="4"/>
    <x v="0"/>
    <x v="5"/>
    <x v="0"/>
    <x v="2"/>
    <x v="3"/>
    <x v="30"/>
    <x v="151"/>
    <x v="230"/>
    <n v="8980"/>
  </r>
  <r>
    <x v="4"/>
    <x v="0"/>
    <x v="5"/>
    <x v="0"/>
    <x v="2"/>
    <x v="3"/>
    <x v="0"/>
    <x v="157"/>
    <x v="230"/>
    <n v="203000"/>
  </r>
  <r>
    <x v="4"/>
    <x v="0"/>
    <x v="5"/>
    <x v="0"/>
    <x v="2"/>
    <x v="3"/>
    <x v="21"/>
    <x v="50"/>
    <x v="0"/>
    <m/>
  </r>
  <r>
    <x v="4"/>
    <x v="0"/>
    <x v="5"/>
    <x v="0"/>
    <x v="2"/>
    <x v="3"/>
    <x v="21"/>
    <x v="132"/>
    <x v="0"/>
    <m/>
  </r>
  <r>
    <x v="5"/>
    <x v="0"/>
    <x v="6"/>
    <x v="0"/>
    <x v="1"/>
    <x v="2"/>
    <x v="24"/>
    <x v="63"/>
    <x v="1"/>
    <n v="86197267.329999998"/>
  </r>
  <r>
    <x v="5"/>
    <x v="0"/>
    <x v="6"/>
    <x v="0"/>
    <x v="1"/>
    <x v="5"/>
    <x v="11"/>
    <x v="64"/>
    <x v="0"/>
    <n v="855.5"/>
  </r>
  <r>
    <x v="5"/>
    <x v="0"/>
    <x v="6"/>
    <x v="0"/>
    <x v="1"/>
    <x v="5"/>
    <x v="14"/>
    <x v="66"/>
    <x v="0"/>
    <n v="-18320"/>
  </r>
  <r>
    <x v="5"/>
    <x v="0"/>
    <x v="6"/>
    <x v="0"/>
    <x v="1"/>
    <x v="5"/>
    <x v="15"/>
    <x v="69"/>
    <x v="0"/>
    <m/>
  </r>
  <r>
    <x v="5"/>
    <x v="0"/>
    <x v="6"/>
    <x v="0"/>
    <x v="1"/>
    <x v="2"/>
    <x v="25"/>
    <x v="74"/>
    <x v="0"/>
    <n v="-1249825"/>
  </r>
  <r>
    <x v="5"/>
    <x v="0"/>
    <x v="6"/>
    <x v="0"/>
    <x v="1"/>
    <x v="2"/>
    <x v="25"/>
    <x v="118"/>
    <x v="0"/>
    <m/>
  </r>
  <r>
    <x v="5"/>
    <x v="0"/>
    <x v="6"/>
    <x v="0"/>
    <x v="1"/>
    <x v="2"/>
    <x v="0"/>
    <x v="103"/>
    <x v="0"/>
    <m/>
  </r>
  <r>
    <x v="5"/>
    <x v="0"/>
    <x v="6"/>
    <x v="0"/>
    <x v="1"/>
    <x v="2"/>
    <x v="0"/>
    <x v="104"/>
    <x v="0"/>
    <n v="287310.88"/>
  </r>
  <r>
    <x v="5"/>
    <x v="0"/>
    <x v="6"/>
    <x v="0"/>
    <x v="1"/>
    <x v="2"/>
    <x v="0"/>
    <x v="145"/>
    <x v="0"/>
    <n v="-657678.64"/>
  </r>
  <r>
    <x v="5"/>
    <x v="0"/>
    <x v="6"/>
    <x v="0"/>
    <x v="1"/>
    <x v="5"/>
    <x v="7"/>
    <x v="153"/>
    <x v="0"/>
    <n v="1311172.81"/>
  </r>
  <r>
    <x v="5"/>
    <x v="0"/>
    <x v="6"/>
    <x v="0"/>
    <x v="0"/>
    <x v="0"/>
    <x v="4"/>
    <x v="158"/>
    <x v="2"/>
    <n v="16900000"/>
  </r>
  <r>
    <x v="5"/>
    <x v="0"/>
    <x v="6"/>
    <x v="0"/>
    <x v="0"/>
    <x v="0"/>
    <x v="4"/>
    <x v="6"/>
    <x v="157"/>
    <n v="2070000"/>
  </r>
  <r>
    <x v="5"/>
    <x v="0"/>
    <x v="6"/>
    <x v="0"/>
    <x v="0"/>
    <x v="0"/>
    <x v="4"/>
    <x v="6"/>
    <x v="158"/>
    <m/>
  </r>
  <r>
    <x v="5"/>
    <x v="0"/>
    <x v="6"/>
    <x v="0"/>
    <x v="0"/>
    <x v="0"/>
    <x v="4"/>
    <x v="7"/>
    <x v="157"/>
    <n v="162000"/>
  </r>
  <r>
    <x v="5"/>
    <x v="0"/>
    <x v="6"/>
    <x v="0"/>
    <x v="0"/>
    <x v="0"/>
    <x v="4"/>
    <x v="7"/>
    <x v="158"/>
    <m/>
  </r>
  <r>
    <x v="5"/>
    <x v="0"/>
    <x v="6"/>
    <x v="0"/>
    <x v="0"/>
    <x v="0"/>
    <x v="4"/>
    <x v="7"/>
    <x v="0"/>
    <m/>
  </r>
  <r>
    <x v="5"/>
    <x v="0"/>
    <x v="6"/>
    <x v="0"/>
    <x v="0"/>
    <x v="0"/>
    <x v="4"/>
    <x v="8"/>
    <x v="2"/>
    <m/>
  </r>
  <r>
    <x v="5"/>
    <x v="0"/>
    <x v="6"/>
    <x v="0"/>
    <x v="0"/>
    <x v="0"/>
    <x v="4"/>
    <x v="8"/>
    <x v="157"/>
    <n v="186000"/>
  </r>
  <r>
    <x v="5"/>
    <x v="0"/>
    <x v="6"/>
    <x v="0"/>
    <x v="0"/>
    <x v="0"/>
    <x v="4"/>
    <x v="8"/>
    <x v="158"/>
    <m/>
  </r>
  <r>
    <x v="5"/>
    <x v="0"/>
    <x v="6"/>
    <x v="0"/>
    <x v="0"/>
    <x v="0"/>
    <x v="4"/>
    <x v="9"/>
    <x v="2"/>
    <m/>
  </r>
  <r>
    <x v="5"/>
    <x v="0"/>
    <x v="6"/>
    <x v="0"/>
    <x v="0"/>
    <x v="0"/>
    <x v="4"/>
    <x v="9"/>
    <x v="158"/>
    <m/>
  </r>
  <r>
    <x v="5"/>
    <x v="0"/>
    <x v="6"/>
    <x v="0"/>
    <x v="0"/>
    <x v="0"/>
    <x v="4"/>
    <x v="9"/>
    <x v="227"/>
    <m/>
  </r>
  <r>
    <x v="5"/>
    <x v="0"/>
    <x v="6"/>
    <x v="0"/>
    <x v="0"/>
    <x v="0"/>
    <x v="4"/>
    <x v="9"/>
    <x v="157"/>
    <n v="22320"/>
  </r>
  <r>
    <x v="5"/>
    <x v="0"/>
    <x v="6"/>
    <x v="0"/>
    <x v="0"/>
    <x v="0"/>
    <x v="4"/>
    <x v="10"/>
    <x v="2"/>
    <m/>
  </r>
  <r>
    <x v="5"/>
    <x v="0"/>
    <x v="6"/>
    <x v="0"/>
    <x v="0"/>
    <x v="0"/>
    <x v="4"/>
    <x v="10"/>
    <x v="157"/>
    <n v="186000"/>
  </r>
  <r>
    <x v="5"/>
    <x v="0"/>
    <x v="6"/>
    <x v="0"/>
    <x v="0"/>
    <x v="0"/>
    <x v="4"/>
    <x v="10"/>
    <x v="158"/>
    <m/>
  </r>
  <r>
    <x v="5"/>
    <x v="0"/>
    <x v="6"/>
    <x v="0"/>
    <x v="0"/>
    <x v="0"/>
    <x v="4"/>
    <x v="11"/>
    <x v="2"/>
    <n v="704167"/>
  </r>
  <r>
    <x v="5"/>
    <x v="0"/>
    <x v="6"/>
    <x v="0"/>
    <x v="0"/>
    <x v="0"/>
    <x v="4"/>
    <x v="11"/>
    <x v="158"/>
    <m/>
  </r>
  <r>
    <x v="5"/>
    <x v="0"/>
    <x v="6"/>
    <x v="0"/>
    <x v="0"/>
    <x v="0"/>
    <x v="4"/>
    <x v="11"/>
    <x v="157"/>
    <n v="86250"/>
  </r>
  <r>
    <x v="5"/>
    <x v="0"/>
    <x v="6"/>
    <x v="0"/>
    <x v="0"/>
    <x v="0"/>
    <x v="4"/>
    <x v="12"/>
    <x v="2"/>
    <m/>
  </r>
  <r>
    <x v="5"/>
    <x v="0"/>
    <x v="6"/>
    <x v="0"/>
    <x v="0"/>
    <x v="0"/>
    <x v="4"/>
    <x v="134"/>
    <x v="0"/>
    <m/>
  </r>
  <r>
    <x v="5"/>
    <x v="0"/>
    <x v="6"/>
    <x v="0"/>
    <x v="0"/>
    <x v="0"/>
    <x v="4"/>
    <x v="142"/>
    <x v="0"/>
    <m/>
  </r>
  <r>
    <x v="5"/>
    <x v="0"/>
    <x v="6"/>
    <x v="0"/>
    <x v="0"/>
    <x v="0"/>
    <x v="4"/>
    <x v="56"/>
    <x v="211"/>
    <m/>
  </r>
  <r>
    <x v="5"/>
    <x v="0"/>
    <x v="6"/>
    <x v="0"/>
    <x v="0"/>
    <x v="0"/>
    <x v="4"/>
    <x v="13"/>
    <x v="5"/>
    <n v="72558"/>
  </r>
  <r>
    <x v="5"/>
    <x v="0"/>
    <x v="6"/>
    <x v="0"/>
    <x v="0"/>
    <x v="0"/>
    <x v="4"/>
    <x v="146"/>
    <x v="181"/>
    <m/>
  </r>
  <r>
    <x v="5"/>
    <x v="0"/>
    <x v="6"/>
    <x v="0"/>
    <x v="0"/>
    <x v="0"/>
    <x v="4"/>
    <x v="14"/>
    <x v="6"/>
    <n v="1660745.8733358197"/>
  </r>
  <r>
    <x v="5"/>
    <x v="0"/>
    <x v="6"/>
    <x v="0"/>
    <x v="0"/>
    <x v="0"/>
    <x v="4"/>
    <x v="14"/>
    <x v="7"/>
    <m/>
  </r>
  <r>
    <x v="5"/>
    <x v="0"/>
    <x v="6"/>
    <x v="0"/>
    <x v="0"/>
    <x v="0"/>
    <x v="4"/>
    <x v="15"/>
    <x v="8"/>
    <n v="828500"/>
  </r>
  <r>
    <x v="5"/>
    <x v="0"/>
    <x v="6"/>
    <x v="0"/>
    <x v="0"/>
    <x v="0"/>
    <x v="4"/>
    <x v="147"/>
    <x v="0"/>
    <m/>
  </r>
  <r>
    <x v="5"/>
    <x v="0"/>
    <x v="6"/>
    <x v="0"/>
    <x v="0"/>
    <x v="0"/>
    <x v="4"/>
    <x v="113"/>
    <x v="175"/>
    <m/>
  </r>
  <r>
    <x v="5"/>
    <x v="0"/>
    <x v="6"/>
    <x v="0"/>
    <x v="0"/>
    <x v="0"/>
    <x v="9"/>
    <x v="114"/>
    <x v="9"/>
    <n v="1200000"/>
  </r>
  <r>
    <x v="5"/>
    <x v="0"/>
    <x v="6"/>
    <x v="0"/>
    <x v="0"/>
    <x v="0"/>
    <x v="9"/>
    <x v="30"/>
    <x v="212"/>
    <m/>
  </r>
  <r>
    <x v="5"/>
    <x v="0"/>
    <x v="6"/>
    <x v="0"/>
    <x v="0"/>
    <x v="0"/>
    <x v="9"/>
    <x v="110"/>
    <x v="231"/>
    <n v="170000"/>
  </r>
  <r>
    <x v="5"/>
    <x v="0"/>
    <x v="6"/>
    <x v="0"/>
    <x v="0"/>
    <x v="0"/>
    <x v="5"/>
    <x v="70"/>
    <x v="53"/>
    <m/>
  </r>
  <r>
    <x v="5"/>
    <x v="0"/>
    <x v="6"/>
    <x v="0"/>
    <x v="0"/>
    <x v="0"/>
    <x v="5"/>
    <x v="70"/>
    <x v="232"/>
    <n v="20149"/>
  </r>
  <r>
    <x v="5"/>
    <x v="0"/>
    <x v="6"/>
    <x v="0"/>
    <x v="0"/>
    <x v="0"/>
    <x v="5"/>
    <x v="102"/>
    <x v="0"/>
    <m/>
  </r>
  <r>
    <x v="5"/>
    <x v="0"/>
    <x v="6"/>
    <x v="0"/>
    <x v="0"/>
    <x v="0"/>
    <x v="5"/>
    <x v="71"/>
    <x v="88"/>
    <n v="741"/>
  </r>
  <r>
    <x v="5"/>
    <x v="0"/>
    <x v="6"/>
    <x v="0"/>
    <x v="0"/>
    <x v="0"/>
    <x v="5"/>
    <x v="71"/>
    <x v="53"/>
    <m/>
  </r>
  <r>
    <x v="5"/>
    <x v="0"/>
    <x v="6"/>
    <x v="0"/>
    <x v="0"/>
    <x v="0"/>
    <x v="5"/>
    <x v="71"/>
    <x v="190"/>
    <m/>
  </r>
  <r>
    <x v="5"/>
    <x v="0"/>
    <x v="6"/>
    <x v="0"/>
    <x v="0"/>
    <x v="0"/>
    <x v="5"/>
    <x v="71"/>
    <x v="224"/>
    <m/>
  </r>
  <r>
    <x v="5"/>
    <x v="0"/>
    <x v="6"/>
    <x v="0"/>
    <x v="0"/>
    <x v="0"/>
    <x v="5"/>
    <x v="78"/>
    <x v="0"/>
    <m/>
  </r>
  <r>
    <x v="5"/>
    <x v="0"/>
    <x v="6"/>
    <x v="0"/>
    <x v="0"/>
    <x v="0"/>
    <x v="6"/>
    <x v="17"/>
    <x v="12"/>
    <n v="800000"/>
  </r>
  <r>
    <x v="5"/>
    <x v="0"/>
    <x v="6"/>
    <x v="0"/>
    <x v="0"/>
    <x v="0"/>
    <x v="6"/>
    <x v="17"/>
    <x v="0"/>
    <m/>
  </r>
  <r>
    <x v="5"/>
    <x v="0"/>
    <x v="6"/>
    <x v="0"/>
    <x v="0"/>
    <x v="0"/>
    <x v="6"/>
    <x v="143"/>
    <x v="0"/>
    <m/>
  </r>
  <r>
    <x v="5"/>
    <x v="0"/>
    <x v="6"/>
    <x v="0"/>
    <x v="0"/>
    <x v="0"/>
    <x v="29"/>
    <x v="154"/>
    <x v="203"/>
    <n v="43930"/>
  </r>
  <r>
    <x v="5"/>
    <x v="0"/>
    <x v="6"/>
    <x v="0"/>
    <x v="0"/>
    <x v="0"/>
    <x v="0"/>
    <x v="79"/>
    <x v="0"/>
    <m/>
  </r>
  <r>
    <x v="5"/>
    <x v="0"/>
    <x v="6"/>
    <x v="0"/>
    <x v="0"/>
    <x v="0"/>
    <x v="0"/>
    <x v="80"/>
    <x v="14"/>
    <n v="418432.58"/>
  </r>
  <r>
    <x v="5"/>
    <x v="0"/>
    <x v="6"/>
    <x v="0"/>
    <x v="0"/>
    <x v="0"/>
    <x v="0"/>
    <x v="80"/>
    <x v="16"/>
    <n v="506861.4"/>
  </r>
  <r>
    <x v="5"/>
    <x v="0"/>
    <x v="6"/>
    <x v="0"/>
    <x v="0"/>
    <x v="0"/>
    <x v="0"/>
    <x v="80"/>
    <x v="176"/>
    <n v="36594.94"/>
  </r>
  <r>
    <x v="5"/>
    <x v="0"/>
    <x v="6"/>
    <x v="0"/>
    <x v="0"/>
    <x v="0"/>
    <x v="0"/>
    <x v="80"/>
    <x v="162"/>
    <n v="5000000"/>
  </r>
  <r>
    <x v="5"/>
    <x v="0"/>
    <x v="6"/>
    <x v="0"/>
    <x v="0"/>
    <x v="0"/>
    <x v="0"/>
    <x v="80"/>
    <x v="183"/>
    <m/>
  </r>
  <r>
    <x v="5"/>
    <x v="0"/>
    <x v="6"/>
    <x v="0"/>
    <x v="0"/>
    <x v="0"/>
    <x v="0"/>
    <x v="80"/>
    <x v="70"/>
    <m/>
  </r>
  <r>
    <x v="5"/>
    <x v="0"/>
    <x v="6"/>
    <x v="0"/>
    <x v="0"/>
    <x v="0"/>
    <x v="0"/>
    <x v="80"/>
    <x v="59"/>
    <m/>
  </r>
  <r>
    <x v="5"/>
    <x v="0"/>
    <x v="6"/>
    <x v="0"/>
    <x v="0"/>
    <x v="0"/>
    <x v="0"/>
    <x v="80"/>
    <x v="44"/>
    <n v="580000"/>
  </r>
  <r>
    <x v="5"/>
    <x v="0"/>
    <x v="6"/>
    <x v="0"/>
    <x v="0"/>
    <x v="0"/>
    <x v="0"/>
    <x v="80"/>
    <x v="0"/>
    <m/>
  </r>
  <r>
    <x v="5"/>
    <x v="0"/>
    <x v="6"/>
    <x v="0"/>
    <x v="0"/>
    <x v="0"/>
    <x v="0"/>
    <x v="84"/>
    <x v="88"/>
    <m/>
  </r>
  <r>
    <x v="5"/>
    <x v="0"/>
    <x v="6"/>
    <x v="0"/>
    <x v="0"/>
    <x v="0"/>
    <x v="0"/>
    <x v="84"/>
    <x v="117"/>
    <m/>
  </r>
  <r>
    <x v="5"/>
    <x v="0"/>
    <x v="6"/>
    <x v="0"/>
    <x v="0"/>
    <x v="0"/>
    <x v="0"/>
    <x v="107"/>
    <x v="17"/>
    <n v="195000"/>
  </r>
  <r>
    <x v="5"/>
    <x v="0"/>
    <x v="6"/>
    <x v="0"/>
    <x v="0"/>
    <x v="0"/>
    <x v="0"/>
    <x v="115"/>
    <x v="0"/>
    <m/>
  </r>
  <r>
    <x v="5"/>
    <x v="0"/>
    <x v="6"/>
    <x v="0"/>
    <x v="0"/>
    <x v="0"/>
    <x v="0"/>
    <x v="138"/>
    <x v="88"/>
    <n v="264048.83"/>
  </r>
  <r>
    <x v="5"/>
    <x v="0"/>
    <x v="6"/>
    <x v="0"/>
    <x v="0"/>
    <x v="0"/>
    <x v="0"/>
    <x v="108"/>
    <x v="0"/>
    <m/>
  </r>
  <r>
    <x v="5"/>
    <x v="0"/>
    <x v="6"/>
    <x v="0"/>
    <x v="0"/>
    <x v="0"/>
    <x v="0"/>
    <x v="109"/>
    <x v="0"/>
    <m/>
  </r>
  <r>
    <x v="5"/>
    <x v="0"/>
    <x v="6"/>
    <x v="0"/>
    <x v="0"/>
    <x v="0"/>
    <x v="0"/>
    <x v="116"/>
    <x v="20"/>
    <m/>
  </r>
  <r>
    <x v="5"/>
    <x v="0"/>
    <x v="6"/>
    <x v="0"/>
    <x v="0"/>
    <x v="0"/>
    <x v="0"/>
    <x v="116"/>
    <x v="46"/>
    <m/>
  </r>
  <r>
    <x v="5"/>
    <x v="0"/>
    <x v="6"/>
    <x v="0"/>
    <x v="0"/>
    <x v="0"/>
    <x v="0"/>
    <x v="79"/>
    <x v="0"/>
    <m/>
  </r>
  <r>
    <x v="5"/>
    <x v="0"/>
    <x v="6"/>
    <x v="0"/>
    <x v="0"/>
    <x v="0"/>
    <x v="12"/>
    <x v="81"/>
    <x v="0"/>
    <m/>
  </r>
  <r>
    <x v="5"/>
    <x v="0"/>
    <x v="6"/>
    <x v="0"/>
    <x v="0"/>
    <x v="0"/>
    <x v="12"/>
    <x v="82"/>
    <x v="0"/>
    <m/>
  </r>
  <r>
    <x v="5"/>
    <x v="0"/>
    <x v="6"/>
    <x v="0"/>
    <x v="0"/>
    <x v="0"/>
    <x v="12"/>
    <x v="83"/>
    <x v="0"/>
    <m/>
  </r>
  <r>
    <x v="5"/>
    <x v="0"/>
    <x v="6"/>
    <x v="0"/>
    <x v="0"/>
    <x v="0"/>
    <x v="12"/>
    <x v="84"/>
    <x v="0"/>
    <m/>
  </r>
  <r>
    <x v="5"/>
    <x v="0"/>
    <x v="6"/>
    <x v="0"/>
    <x v="0"/>
    <x v="0"/>
    <x v="19"/>
    <x v="100"/>
    <x v="233"/>
    <n v="67227"/>
  </r>
  <r>
    <x v="5"/>
    <x v="0"/>
    <x v="6"/>
    <x v="0"/>
    <x v="0"/>
    <x v="0"/>
    <x v="19"/>
    <x v="100"/>
    <x v="164"/>
    <n v="1143200"/>
  </r>
  <r>
    <x v="5"/>
    <x v="0"/>
    <x v="6"/>
    <x v="0"/>
    <x v="0"/>
    <x v="0"/>
    <x v="19"/>
    <x v="139"/>
    <x v="215"/>
    <m/>
  </r>
  <r>
    <x v="5"/>
    <x v="0"/>
    <x v="6"/>
    <x v="0"/>
    <x v="0"/>
    <x v="0"/>
    <x v="28"/>
    <x v="150"/>
    <x v="0"/>
    <m/>
  </r>
  <r>
    <x v="5"/>
    <x v="0"/>
    <x v="6"/>
    <x v="0"/>
    <x v="0"/>
    <x v="0"/>
    <x v="31"/>
    <x v="85"/>
    <x v="82"/>
    <m/>
  </r>
  <r>
    <x v="5"/>
    <x v="0"/>
    <x v="6"/>
    <x v="0"/>
    <x v="0"/>
    <x v="0"/>
    <x v="27"/>
    <x v="140"/>
    <x v="20"/>
    <n v="30000"/>
  </r>
  <r>
    <x v="5"/>
    <x v="0"/>
    <x v="6"/>
    <x v="0"/>
    <x v="0"/>
    <x v="0"/>
    <x v="27"/>
    <x v="148"/>
    <x v="140"/>
    <m/>
  </r>
  <r>
    <x v="5"/>
    <x v="0"/>
    <x v="6"/>
    <x v="0"/>
    <x v="0"/>
    <x v="0"/>
    <x v="27"/>
    <x v="139"/>
    <x v="140"/>
    <m/>
  </r>
  <r>
    <x v="5"/>
    <x v="0"/>
    <x v="6"/>
    <x v="0"/>
    <x v="0"/>
    <x v="0"/>
    <x v="27"/>
    <x v="149"/>
    <x v="140"/>
    <m/>
  </r>
  <r>
    <x v="5"/>
    <x v="0"/>
    <x v="6"/>
    <x v="0"/>
    <x v="0"/>
    <x v="0"/>
    <x v="22"/>
    <x v="105"/>
    <x v="140"/>
    <m/>
  </r>
  <r>
    <x v="5"/>
    <x v="0"/>
    <x v="6"/>
    <x v="0"/>
    <x v="0"/>
    <x v="0"/>
    <x v="16"/>
    <x v="86"/>
    <x v="45"/>
    <m/>
  </r>
  <r>
    <x v="5"/>
    <x v="0"/>
    <x v="6"/>
    <x v="0"/>
    <x v="0"/>
    <x v="0"/>
    <x v="16"/>
    <x v="86"/>
    <x v="204"/>
    <m/>
  </r>
  <r>
    <x v="5"/>
    <x v="0"/>
    <x v="6"/>
    <x v="0"/>
    <x v="0"/>
    <x v="0"/>
    <x v="16"/>
    <x v="86"/>
    <x v="224"/>
    <m/>
  </r>
  <r>
    <x v="5"/>
    <x v="0"/>
    <x v="6"/>
    <x v="0"/>
    <x v="0"/>
    <x v="0"/>
    <x v="16"/>
    <x v="117"/>
    <x v="232"/>
    <n v="279051"/>
  </r>
  <r>
    <x v="5"/>
    <x v="0"/>
    <x v="6"/>
    <x v="0"/>
    <x v="0"/>
    <x v="0"/>
    <x v="16"/>
    <x v="117"/>
    <x v="57"/>
    <n v="115000"/>
  </r>
  <r>
    <x v="5"/>
    <x v="0"/>
    <x v="6"/>
    <x v="0"/>
    <x v="0"/>
    <x v="0"/>
    <x v="16"/>
    <x v="117"/>
    <x v="223"/>
    <m/>
  </r>
  <r>
    <x v="5"/>
    <x v="0"/>
    <x v="6"/>
    <x v="0"/>
    <x v="0"/>
    <x v="0"/>
    <x v="22"/>
    <x v="105"/>
    <x v="0"/>
    <m/>
  </r>
  <r>
    <x v="5"/>
    <x v="0"/>
    <x v="6"/>
    <x v="0"/>
    <x v="0"/>
    <x v="0"/>
    <x v="2"/>
    <x v="87"/>
    <x v="165"/>
    <n v="320890.2"/>
  </r>
  <r>
    <x v="5"/>
    <x v="0"/>
    <x v="6"/>
    <x v="0"/>
    <x v="0"/>
    <x v="0"/>
    <x v="2"/>
    <x v="87"/>
    <x v="205"/>
    <n v="841301"/>
  </r>
  <r>
    <x v="5"/>
    <x v="0"/>
    <x v="6"/>
    <x v="0"/>
    <x v="0"/>
    <x v="0"/>
    <x v="2"/>
    <x v="87"/>
    <x v="0"/>
    <m/>
  </r>
  <r>
    <x v="5"/>
    <x v="0"/>
    <x v="6"/>
    <x v="0"/>
    <x v="0"/>
    <x v="0"/>
    <x v="2"/>
    <x v="87"/>
    <x v="0"/>
    <m/>
  </r>
  <r>
    <x v="5"/>
    <x v="0"/>
    <x v="6"/>
    <x v="0"/>
    <x v="0"/>
    <x v="0"/>
    <x v="2"/>
    <x v="155"/>
    <x v="222"/>
    <m/>
  </r>
  <r>
    <x v="5"/>
    <x v="0"/>
    <x v="6"/>
    <x v="0"/>
    <x v="0"/>
    <x v="0"/>
    <x v="2"/>
    <x v="155"/>
    <x v="225"/>
    <m/>
  </r>
  <r>
    <x v="5"/>
    <x v="0"/>
    <x v="6"/>
    <x v="0"/>
    <x v="0"/>
    <x v="0"/>
    <x v="2"/>
    <x v="155"/>
    <x v="0"/>
    <m/>
  </r>
  <r>
    <x v="5"/>
    <x v="0"/>
    <x v="6"/>
    <x v="0"/>
    <x v="0"/>
    <x v="0"/>
    <x v="2"/>
    <x v="88"/>
    <x v="128"/>
    <m/>
  </r>
  <r>
    <x v="5"/>
    <x v="0"/>
    <x v="6"/>
    <x v="0"/>
    <x v="0"/>
    <x v="0"/>
    <x v="2"/>
    <x v="88"/>
    <x v="206"/>
    <m/>
  </r>
  <r>
    <x v="5"/>
    <x v="0"/>
    <x v="6"/>
    <x v="0"/>
    <x v="0"/>
    <x v="0"/>
    <x v="2"/>
    <x v="89"/>
    <x v="184"/>
    <m/>
  </r>
  <r>
    <x v="5"/>
    <x v="0"/>
    <x v="6"/>
    <x v="0"/>
    <x v="0"/>
    <x v="0"/>
    <x v="2"/>
    <x v="89"/>
    <x v="139"/>
    <m/>
  </r>
  <r>
    <x v="5"/>
    <x v="0"/>
    <x v="6"/>
    <x v="0"/>
    <x v="0"/>
    <x v="0"/>
    <x v="2"/>
    <x v="89"/>
    <x v="32"/>
    <m/>
  </r>
  <r>
    <x v="5"/>
    <x v="0"/>
    <x v="6"/>
    <x v="0"/>
    <x v="0"/>
    <x v="0"/>
    <x v="2"/>
    <x v="90"/>
    <x v="94"/>
    <n v="200000"/>
  </r>
  <r>
    <x v="5"/>
    <x v="0"/>
    <x v="6"/>
    <x v="0"/>
    <x v="0"/>
    <x v="0"/>
    <x v="2"/>
    <x v="90"/>
    <x v="0"/>
    <m/>
  </r>
  <r>
    <x v="5"/>
    <x v="0"/>
    <x v="6"/>
    <x v="0"/>
    <x v="0"/>
    <x v="0"/>
    <x v="2"/>
    <x v="90"/>
    <x v="0"/>
    <m/>
  </r>
  <r>
    <x v="5"/>
    <x v="0"/>
    <x v="6"/>
    <x v="0"/>
    <x v="0"/>
    <x v="0"/>
    <x v="2"/>
    <x v="90"/>
    <x v="0"/>
    <m/>
  </r>
  <r>
    <x v="5"/>
    <x v="0"/>
    <x v="6"/>
    <x v="0"/>
    <x v="0"/>
    <x v="0"/>
    <x v="2"/>
    <x v="90"/>
    <x v="0"/>
    <m/>
  </r>
  <r>
    <x v="5"/>
    <x v="0"/>
    <x v="6"/>
    <x v="0"/>
    <x v="0"/>
    <x v="0"/>
    <x v="2"/>
    <x v="90"/>
    <x v="0"/>
    <m/>
  </r>
  <r>
    <x v="5"/>
    <x v="0"/>
    <x v="6"/>
    <x v="0"/>
    <x v="0"/>
    <x v="0"/>
    <x v="2"/>
    <x v="91"/>
    <x v="53"/>
    <m/>
  </r>
  <r>
    <x v="5"/>
    <x v="0"/>
    <x v="6"/>
    <x v="0"/>
    <x v="0"/>
    <x v="0"/>
    <x v="2"/>
    <x v="91"/>
    <x v="161"/>
    <m/>
  </r>
  <r>
    <x v="5"/>
    <x v="0"/>
    <x v="6"/>
    <x v="0"/>
    <x v="0"/>
    <x v="0"/>
    <x v="2"/>
    <x v="91"/>
    <x v="201"/>
    <m/>
  </r>
  <r>
    <x v="5"/>
    <x v="0"/>
    <x v="6"/>
    <x v="0"/>
    <x v="0"/>
    <x v="0"/>
    <x v="2"/>
    <x v="91"/>
    <x v="202"/>
    <m/>
  </r>
  <r>
    <x v="5"/>
    <x v="0"/>
    <x v="6"/>
    <x v="0"/>
    <x v="0"/>
    <x v="0"/>
    <x v="2"/>
    <x v="92"/>
    <x v="0"/>
    <m/>
  </r>
  <r>
    <x v="5"/>
    <x v="0"/>
    <x v="6"/>
    <x v="0"/>
    <x v="0"/>
    <x v="0"/>
    <x v="2"/>
    <x v="136"/>
    <x v="157"/>
    <n v="20000"/>
  </r>
  <r>
    <x v="5"/>
    <x v="0"/>
    <x v="6"/>
    <x v="0"/>
    <x v="0"/>
    <x v="0"/>
    <x v="2"/>
    <x v="136"/>
    <x v="228"/>
    <n v="60000"/>
  </r>
  <r>
    <x v="5"/>
    <x v="0"/>
    <x v="6"/>
    <x v="0"/>
    <x v="0"/>
    <x v="0"/>
    <x v="2"/>
    <x v="136"/>
    <x v="217"/>
    <n v="12000"/>
  </r>
  <r>
    <x v="5"/>
    <x v="0"/>
    <x v="6"/>
    <x v="0"/>
    <x v="0"/>
    <x v="0"/>
    <x v="2"/>
    <x v="136"/>
    <x v="218"/>
    <n v="8000"/>
  </r>
  <r>
    <x v="5"/>
    <x v="0"/>
    <x v="6"/>
    <x v="0"/>
    <x v="0"/>
    <x v="0"/>
    <x v="2"/>
    <x v="136"/>
    <x v="208"/>
    <n v="84000"/>
  </r>
  <r>
    <x v="5"/>
    <x v="0"/>
    <x v="6"/>
    <x v="0"/>
    <x v="0"/>
    <x v="0"/>
    <x v="2"/>
    <x v="136"/>
    <x v="218"/>
    <m/>
  </r>
  <r>
    <x v="5"/>
    <x v="0"/>
    <x v="6"/>
    <x v="0"/>
    <x v="0"/>
    <x v="0"/>
    <x v="2"/>
    <x v="136"/>
    <x v="185"/>
    <m/>
  </r>
  <r>
    <x v="5"/>
    <x v="0"/>
    <x v="6"/>
    <x v="0"/>
    <x v="0"/>
    <x v="0"/>
    <x v="2"/>
    <x v="136"/>
    <x v="0"/>
    <m/>
  </r>
  <r>
    <x v="5"/>
    <x v="0"/>
    <x v="6"/>
    <x v="0"/>
    <x v="0"/>
    <x v="0"/>
    <x v="2"/>
    <x v="141"/>
    <x v="185"/>
    <m/>
  </r>
  <r>
    <x v="5"/>
    <x v="0"/>
    <x v="6"/>
    <x v="0"/>
    <x v="0"/>
    <x v="0"/>
    <x v="2"/>
    <x v="141"/>
    <x v="0"/>
    <m/>
  </r>
  <r>
    <x v="5"/>
    <x v="0"/>
    <x v="6"/>
    <x v="0"/>
    <x v="0"/>
    <x v="0"/>
    <x v="2"/>
    <x v="141"/>
    <x v="0"/>
    <m/>
  </r>
  <r>
    <x v="5"/>
    <x v="0"/>
    <x v="6"/>
    <x v="0"/>
    <x v="0"/>
    <x v="0"/>
    <x v="2"/>
    <x v="93"/>
    <x v="0"/>
    <m/>
  </r>
  <r>
    <x v="5"/>
    <x v="0"/>
    <x v="6"/>
    <x v="0"/>
    <x v="0"/>
    <x v="0"/>
    <x v="2"/>
    <x v="84"/>
    <x v="6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7"/>
    <x v="4"/>
    <x v="119"/>
    <x v="136"/>
    <n v="3546667"/>
  </r>
  <r>
    <x v="5"/>
    <x v="0"/>
    <x v="6"/>
    <x v="0"/>
    <x v="0"/>
    <x v="7"/>
    <x v="4"/>
    <x v="119"/>
    <x v="186"/>
    <n v="5500000"/>
  </r>
  <r>
    <x v="5"/>
    <x v="0"/>
    <x v="6"/>
    <x v="0"/>
    <x v="0"/>
    <x v="7"/>
    <x v="4"/>
    <x v="120"/>
    <x v="136"/>
    <m/>
  </r>
  <r>
    <x v="5"/>
    <x v="0"/>
    <x v="6"/>
    <x v="0"/>
    <x v="0"/>
    <x v="7"/>
    <x v="4"/>
    <x v="121"/>
    <x v="136"/>
    <n v="623750"/>
  </r>
  <r>
    <x v="5"/>
    <x v="0"/>
    <x v="6"/>
    <x v="0"/>
    <x v="0"/>
    <x v="7"/>
    <x v="4"/>
    <x v="121"/>
    <x v="186"/>
    <n v="567583"/>
  </r>
  <r>
    <x v="5"/>
    <x v="0"/>
    <x v="6"/>
    <x v="0"/>
    <x v="0"/>
    <x v="7"/>
    <x v="4"/>
    <x v="122"/>
    <x v="186"/>
    <n v="68110"/>
  </r>
  <r>
    <x v="5"/>
    <x v="0"/>
    <x v="6"/>
    <x v="0"/>
    <x v="0"/>
    <x v="7"/>
    <x v="4"/>
    <x v="122"/>
    <x v="136"/>
    <n v="74850"/>
  </r>
  <r>
    <x v="5"/>
    <x v="0"/>
    <x v="6"/>
    <x v="0"/>
    <x v="0"/>
    <x v="7"/>
    <x v="4"/>
    <x v="123"/>
    <x v="186"/>
    <n v="567583"/>
  </r>
  <r>
    <x v="5"/>
    <x v="0"/>
    <x v="6"/>
    <x v="0"/>
    <x v="0"/>
    <x v="7"/>
    <x v="4"/>
    <x v="123"/>
    <x v="136"/>
    <n v="623750"/>
  </r>
  <r>
    <x v="5"/>
    <x v="0"/>
    <x v="6"/>
    <x v="0"/>
    <x v="0"/>
    <x v="7"/>
    <x v="4"/>
    <x v="124"/>
    <x v="186"/>
    <n v="283792"/>
  </r>
  <r>
    <x v="5"/>
    <x v="0"/>
    <x v="6"/>
    <x v="0"/>
    <x v="0"/>
    <x v="7"/>
    <x v="4"/>
    <x v="124"/>
    <x v="136"/>
    <n v="565208"/>
  </r>
  <r>
    <x v="5"/>
    <x v="0"/>
    <x v="6"/>
    <x v="0"/>
    <x v="0"/>
    <x v="7"/>
    <x v="4"/>
    <x v="135"/>
    <x v="0"/>
    <m/>
  </r>
  <r>
    <x v="5"/>
    <x v="0"/>
    <x v="6"/>
    <x v="0"/>
    <x v="0"/>
    <x v="7"/>
    <x v="4"/>
    <x v="125"/>
    <x v="136"/>
    <m/>
  </r>
  <r>
    <x v="5"/>
    <x v="0"/>
    <x v="6"/>
    <x v="0"/>
    <x v="0"/>
    <x v="7"/>
    <x v="4"/>
    <x v="144"/>
    <x v="136"/>
    <n v="3685000"/>
  </r>
  <r>
    <x v="5"/>
    <x v="0"/>
    <x v="6"/>
    <x v="0"/>
    <x v="0"/>
    <x v="7"/>
    <x v="4"/>
    <x v="144"/>
    <x v="186"/>
    <n v="1311000"/>
  </r>
  <r>
    <x v="5"/>
    <x v="0"/>
    <x v="6"/>
    <x v="0"/>
    <x v="0"/>
    <x v="7"/>
    <x v="4"/>
    <x v="126"/>
    <x v="0"/>
    <m/>
  </r>
  <r>
    <x v="5"/>
    <x v="0"/>
    <x v="6"/>
    <x v="0"/>
    <x v="0"/>
    <x v="7"/>
    <x v="4"/>
    <x v="127"/>
    <x v="5"/>
    <n v="74625"/>
  </r>
  <r>
    <x v="5"/>
    <x v="0"/>
    <x v="6"/>
    <x v="0"/>
    <x v="0"/>
    <x v="7"/>
    <x v="4"/>
    <x v="152"/>
    <x v="130"/>
    <m/>
  </r>
  <r>
    <x v="5"/>
    <x v="0"/>
    <x v="6"/>
    <x v="0"/>
    <x v="0"/>
    <x v="7"/>
    <x v="4"/>
    <x v="128"/>
    <x v="6"/>
    <n v="1723154.1266641803"/>
  </r>
  <r>
    <x v="5"/>
    <x v="0"/>
    <x v="6"/>
    <x v="0"/>
    <x v="0"/>
    <x v="7"/>
    <x v="4"/>
    <x v="129"/>
    <x v="77"/>
    <n v="299400"/>
  </r>
  <r>
    <x v="5"/>
    <x v="0"/>
    <x v="6"/>
    <x v="0"/>
    <x v="0"/>
    <x v="7"/>
    <x v="4"/>
    <x v="129"/>
    <x v="187"/>
    <m/>
  </r>
  <r>
    <x v="5"/>
    <x v="0"/>
    <x v="6"/>
    <x v="0"/>
    <x v="0"/>
    <x v="7"/>
    <x v="4"/>
    <x v="130"/>
    <x v="0"/>
    <m/>
  </r>
  <r>
    <x v="5"/>
    <x v="0"/>
    <x v="6"/>
    <x v="0"/>
    <x v="0"/>
    <x v="7"/>
    <x v="2"/>
    <x v="131"/>
    <x v="0"/>
    <m/>
  </r>
  <r>
    <x v="5"/>
    <x v="0"/>
    <x v="6"/>
    <x v="0"/>
    <x v="0"/>
    <x v="1"/>
    <x v="7"/>
    <x v="34"/>
    <x v="29"/>
    <n v="151036"/>
  </r>
  <r>
    <x v="5"/>
    <x v="0"/>
    <x v="6"/>
    <x v="0"/>
    <x v="0"/>
    <x v="1"/>
    <x v="7"/>
    <x v="20"/>
    <x v="29"/>
    <n v="183760"/>
  </r>
  <r>
    <x v="5"/>
    <x v="0"/>
    <x v="6"/>
    <x v="0"/>
    <x v="0"/>
    <x v="1"/>
    <x v="7"/>
    <x v="20"/>
    <x v="169"/>
    <n v="574560.75"/>
  </r>
  <r>
    <x v="5"/>
    <x v="0"/>
    <x v="6"/>
    <x v="0"/>
    <x v="0"/>
    <x v="1"/>
    <x v="7"/>
    <x v="101"/>
    <x v="6"/>
    <m/>
  </r>
  <r>
    <x v="5"/>
    <x v="0"/>
    <x v="6"/>
    <x v="0"/>
    <x v="0"/>
    <x v="1"/>
    <x v="7"/>
    <x v="101"/>
    <x v="77"/>
    <m/>
  </r>
  <r>
    <x v="5"/>
    <x v="0"/>
    <x v="6"/>
    <x v="0"/>
    <x v="0"/>
    <x v="1"/>
    <x v="7"/>
    <x v="101"/>
    <x v="229"/>
    <m/>
  </r>
  <r>
    <x v="5"/>
    <x v="0"/>
    <x v="6"/>
    <x v="0"/>
    <x v="0"/>
    <x v="1"/>
    <x v="7"/>
    <x v="101"/>
    <x v="130"/>
    <m/>
  </r>
  <r>
    <x v="5"/>
    <x v="0"/>
    <x v="6"/>
    <x v="0"/>
    <x v="0"/>
    <x v="1"/>
    <x v="7"/>
    <x v="101"/>
    <x v="181"/>
    <m/>
  </r>
  <r>
    <x v="5"/>
    <x v="0"/>
    <x v="6"/>
    <x v="0"/>
    <x v="0"/>
    <x v="1"/>
    <x v="7"/>
    <x v="101"/>
    <x v="8"/>
    <m/>
  </r>
  <r>
    <x v="5"/>
    <x v="0"/>
    <x v="6"/>
    <x v="0"/>
    <x v="0"/>
    <x v="1"/>
    <x v="7"/>
    <x v="101"/>
    <x v="5"/>
    <m/>
  </r>
  <r>
    <x v="5"/>
    <x v="0"/>
    <x v="6"/>
    <x v="0"/>
    <x v="0"/>
    <x v="1"/>
    <x v="7"/>
    <x v="55"/>
    <x v="54"/>
    <m/>
  </r>
  <r>
    <x v="5"/>
    <x v="0"/>
    <x v="6"/>
    <x v="0"/>
    <x v="0"/>
    <x v="1"/>
    <x v="7"/>
    <x v="55"/>
    <x v="24"/>
    <m/>
  </r>
  <r>
    <x v="5"/>
    <x v="0"/>
    <x v="6"/>
    <x v="0"/>
    <x v="0"/>
    <x v="1"/>
    <x v="8"/>
    <x v="22"/>
    <x v="29"/>
    <n v="720535.34"/>
  </r>
  <r>
    <x v="5"/>
    <x v="0"/>
    <x v="6"/>
    <x v="0"/>
    <x v="0"/>
    <x v="1"/>
    <x v="8"/>
    <x v="94"/>
    <x v="140"/>
    <m/>
  </r>
  <r>
    <x v="5"/>
    <x v="0"/>
    <x v="6"/>
    <x v="0"/>
    <x v="0"/>
    <x v="1"/>
    <x v="8"/>
    <x v="94"/>
    <x v="31"/>
    <m/>
  </r>
  <r>
    <x v="5"/>
    <x v="0"/>
    <x v="6"/>
    <x v="0"/>
    <x v="0"/>
    <x v="1"/>
    <x v="8"/>
    <x v="94"/>
    <x v="212"/>
    <m/>
  </r>
  <r>
    <x v="5"/>
    <x v="0"/>
    <x v="6"/>
    <x v="0"/>
    <x v="0"/>
    <x v="1"/>
    <x v="8"/>
    <x v="94"/>
    <x v="80"/>
    <m/>
  </r>
  <r>
    <x v="5"/>
    <x v="0"/>
    <x v="6"/>
    <x v="0"/>
    <x v="0"/>
    <x v="1"/>
    <x v="8"/>
    <x v="94"/>
    <x v="222"/>
    <m/>
  </r>
  <r>
    <x v="5"/>
    <x v="0"/>
    <x v="6"/>
    <x v="0"/>
    <x v="0"/>
    <x v="1"/>
    <x v="8"/>
    <x v="94"/>
    <x v="16"/>
    <n v="20274.46"/>
  </r>
  <r>
    <x v="5"/>
    <x v="0"/>
    <x v="6"/>
    <x v="0"/>
    <x v="0"/>
    <x v="1"/>
    <x v="8"/>
    <x v="94"/>
    <x v="44"/>
    <n v="5800"/>
  </r>
  <r>
    <x v="5"/>
    <x v="0"/>
    <x v="6"/>
    <x v="0"/>
    <x v="0"/>
    <x v="1"/>
    <x v="8"/>
    <x v="94"/>
    <x v="57"/>
    <m/>
  </r>
  <r>
    <x v="5"/>
    <x v="0"/>
    <x v="6"/>
    <x v="0"/>
    <x v="0"/>
    <x v="1"/>
    <x v="8"/>
    <x v="94"/>
    <x v="223"/>
    <m/>
  </r>
  <r>
    <x v="5"/>
    <x v="0"/>
    <x v="6"/>
    <x v="0"/>
    <x v="0"/>
    <x v="1"/>
    <x v="8"/>
    <x v="95"/>
    <x v="0"/>
    <m/>
  </r>
  <r>
    <x v="5"/>
    <x v="0"/>
    <x v="6"/>
    <x v="0"/>
    <x v="0"/>
    <x v="1"/>
    <x v="8"/>
    <x v="77"/>
    <x v="50"/>
    <m/>
  </r>
  <r>
    <x v="5"/>
    <x v="0"/>
    <x v="6"/>
    <x v="0"/>
    <x v="0"/>
    <x v="1"/>
    <x v="8"/>
    <x v="156"/>
    <x v="37"/>
    <n v="1"/>
  </r>
  <r>
    <x v="5"/>
    <x v="0"/>
    <x v="6"/>
    <x v="0"/>
    <x v="0"/>
    <x v="1"/>
    <x v="8"/>
    <x v="4"/>
    <x v="101"/>
    <n v="48200"/>
  </r>
  <r>
    <x v="5"/>
    <x v="0"/>
    <x v="6"/>
    <x v="0"/>
    <x v="0"/>
    <x v="1"/>
    <x v="8"/>
    <x v="4"/>
    <x v="157"/>
    <n v="126706"/>
  </r>
  <r>
    <x v="5"/>
    <x v="0"/>
    <x v="6"/>
    <x v="0"/>
    <x v="0"/>
    <x v="1"/>
    <x v="8"/>
    <x v="4"/>
    <x v="185"/>
    <n v="14000"/>
  </r>
  <r>
    <x v="5"/>
    <x v="0"/>
    <x v="6"/>
    <x v="0"/>
    <x v="0"/>
    <x v="1"/>
    <x v="8"/>
    <x v="4"/>
    <x v="153"/>
    <n v="6400"/>
  </r>
  <r>
    <x v="5"/>
    <x v="0"/>
    <x v="6"/>
    <x v="0"/>
    <x v="0"/>
    <x v="1"/>
    <x v="8"/>
    <x v="4"/>
    <x v="101"/>
    <m/>
  </r>
  <r>
    <x v="5"/>
    <x v="0"/>
    <x v="6"/>
    <x v="0"/>
    <x v="0"/>
    <x v="1"/>
    <x v="8"/>
    <x v="4"/>
    <x v="37"/>
    <m/>
  </r>
  <r>
    <x v="5"/>
    <x v="0"/>
    <x v="6"/>
    <x v="0"/>
    <x v="0"/>
    <x v="1"/>
    <x v="8"/>
    <x v="4"/>
    <x v="87"/>
    <m/>
  </r>
  <r>
    <x v="5"/>
    <x v="0"/>
    <x v="6"/>
    <x v="0"/>
    <x v="0"/>
    <x v="1"/>
    <x v="8"/>
    <x v="4"/>
    <x v="219"/>
    <m/>
  </r>
  <r>
    <x v="5"/>
    <x v="0"/>
    <x v="6"/>
    <x v="0"/>
    <x v="0"/>
    <x v="1"/>
    <x v="8"/>
    <x v="4"/>
    <x v="220"/>
    <m/>
  </r>
  <r>
    <x v="5"/>
    <x v="0"/>
    <x v="6"/>
    <x v="0"/>
    <x v="0"/>
    <x v="1"/>
    <x v="8"/>
    <x v="4"/>
    <x v="221"/>
    <m/>
  </r>
  <r>
    <x v="5"/>
    <x v="0"/>
    <x v="6"/>
    <x v="0"/>
    <x v="0"/>
    <x v="1"/>
    <x v="8"/>
    <x v="4"/>
    <x v="205"/>
    <m/>
  </r>
  <r>
    <x v="5"/>
    <x v="0"/>
    <x v="6"/>
    <x v="0"/>
    <x v="0"/>
    <x v="1"/>
    <x v="8"/>
    <x v="4"/>
    <x v="153"/>
    <m/>
  </r>
  <r>
    <x v="5"/>
    <x v="0"/>
    <x v="6"/>
    <x v="0"/>
    <x v="0"/>
    <x v="1"/>
    <x v="8"/>
    <x v="4"/>
    <x v="118"/>
    <m/>
  </r>
  <r>
    <x v="5"/>
    <x v="0"/>
    <x v="6"/>
    <x v="0"/>
    <x v="0"/>
    <x v="1"/>
    <x v="8"/>
    <x v="4"/>
    <x v="2"/>
    <m/>
  </r>
  <r>
    <x v="5"/>
    <x v="0"/>
    <x v="6"/>
    <x v="0"/>
    <x v="0"/>
    <x v="1"/>
    <x v="8"/>
    <x v="4"/>
    <x v="123"/>
    <m/>
  </r>
  <r>
    <x v="5"/>
    <x v="0"/>
    <x v="6"/>
    <x v="0"/>
    <x v="0"/>
    <x v="1"/>
    <x v="8"/>
    <x v="4"/>
    <x v="201"/>
    <m/>
  </r>
  <r>
    <x v="5"/>
    <x v="0"/>
    <x v="6"/>
    <x v="0"/>
    <x v="0"/>
    <x v="1"/>
    <x v="8"/>
    <x v="4"/>
    <x v="209"/>
    <m/>
  </r>
  <r>
    <x v="5"/>
    <x v="0"/>
    <x v="6"/>
    <x v="0"/>
    <x v="0"/>
    <x v="1"/>
    <x v="8"/>
    <x v="4"/>
    <x v="31"/>
    <m/>
  </r>
  <r>
    <x v="5"/>
    <x v="0"/>
    <x v="6"/>
    <x v="0"/>
    <x v="0"/>
    <x v="1"/>
    <x v="8"/>
    <x v="4"/>
    <x v="54"/>
    <m/>
  </r>
  <r>
    <x v="5"/>
    <x v="0"/>
    <x v="6"/>
    <x v="0"/>
    <x v="0"/>
    <x v="1"/>
    <x v="8"/>
    <x v="4"/>
    <x v="200"/>
    <m/>
  </r>
  <r>
    <x v="5"/>
    <x v="0"/>
    <x v="6"/>
    <x v="0"/>
    <x v="0"/>
    <x v="1"/>
    <x v="8"/>
    <x v="4"/>
    <x v="210"/>
    <m/>
  </r>
  <r>
    <x v="5"/>
    <x v="0"/>
    <x v="6"/>
    <x v="0"/>
    <x v="0"/>
    <x v="1"/>
    <x v="8"/>
    <x v="4"/>
    <x v="0"/>
    <m/>
  </r>
  <r>
    <x v="5"/>
    <x v="0"/>
    <x v="6"/>
    <x v="0"/>
    <x v="0"/>
    <x v="1"/>
    <x v="8"/>
    <x v="4"/>
    <x v="0"/>
    <m/>
  </r>
  <r>
    <x v="5"/>
    <x v="0"/>
    <x v="6"/>
    <x v="0"/>
    <x v="0"/>
    <x v="1"/>
    <x v="8"/>
    <x v="4"/>
    <x v="0"/>
    <m/>
  </r>
  <r>
    <x v="5"/>
    <x v="0"/>
    <x v="6"/>
    <x v="0"/>
    <x v="0"/>
    <x v="1"/>
    <x v="8"/>
    <x v="4"/>
    <x v="0"/>
    <m/>
  </r>
  <r>
    <x v="5"/>
    <x v="0"/>
    <x v="6"/>
    <x v="0"/>
    <x v="0"/>
    <x v="1"/>
    <x v="8"/>
    <x v="4"/>
    <x v="0"/>
    <m/>
  </r>
  <r>
    <x v="5"/>
    <x v="0"/>
    <x v="6"/>
    <x v="0"/>
    <x v="0"/>
    <x v="1"/>
    <x v="8"/>
    <x v="4"/>
    <x v="0"/>
    <m/>
  </r>
  <r>
    <x v="5"/>
    <x v="0"/>
    <x v="6"/>
    <x v="0"/>
    <x v="0"/>
    <x v="6"/>
    <x v="23"/>
    <x v="112"/>
    <x v="31"/>
    <m/>
  </r>
  <r>
    <x v="5"/>
    <x v="0"/>
    <x v="6"/>
    <x v="0"/>
    <x v="2"/>
    <x v="3"/>
    <x v="3"/>
    <x v="96"/>
    <x v="0"/>
    <m/>
  </r>
  <r>
    <x v="5"/>
    <x v="0"/>
    <x v="6"/>
    <x v="0"/>
    <x v="2"/>
    <x v="3"/>
    <x v="3"/>
    <x v="137"/>
    <x v="98"/>
    <m/>
  </r>
  <r>
    <x v="5"/>
    <x v="0"/>
    <x v="6"/>
    <x v="0"/>
    <x v="2"/>
    <x v="3"/>
    <x v="3"/>
    <x v="97"/>
    <x v="34"/>
    <m/>
  </r>
  <r>
    <x v="5"/>
    <x v="0"/>
    <x v="6"/>
    <x v="0"/>
    <x v="2"/>
    <x v="3"/>
    <x v="3"/>
    <x v="97"/>
    <x v="36"/>
    <m/>
  </r>
  <r>
    <x v="5"/>
    <x v="0"/>
    <x v="6"/>
    <x v="0"/>
    <x v="2"/>
    <x v="3"/>
    <x v="3"/>
    <x v="97"/>
    <x v="48"/>
    <m/>
  </r>
  <r>
    <x v="5"/>
    <x v="0"/>
    <x v="6"/>
    <x v="0"/>
    <x v="2"/>
    <x v="3"/>
    <x v="3"/>
    <x v="97"/>
    <x v="35"/>
    <m/>
  </r>
  <r>
    <x v="5"/>
    <x v="0"/>
    <x v="6"/>
    <x v="0"/>
    <x v="2"/>
    <x v="3"/>
    <x v="3"/>
    <x v="97"/>
    <x v="0"/>
    <m/>
  </r>
  <r>
    <x v="5"/>
    <x v="0"/>
    <x v="6"/>
    <x v="0"/>
    <x v="2"/>
    <x v="3"/>
    <x v="3"/>
    <x v="97"/>
    <x v="0"/>
    <m/>
  </r>
  <r>
    <x v="5"/>
    <x v="0"/>
    <x v="6"/>
    <x v="0"/>
    <x v="2"/>
    <x v="3"/>
    <x v="3"/>
    <x v="97"/>
    <x v="0"/>
    <m/>
  </r>
  <r>
    <x v="5"/>
    <x v="0"/>
    <x v="6"/>
    <x v="0"/>
    <x v="2"/>
    <x v="3"/>
    <x v="3"/>
    <x v="98"/>
    <x v="0"/>
    <m/>
  </r>
  <r>
    <x v="5"/>
    <x v="0"/>
    <x v="6"/>
    <x v="0"/>
    <x v="2"/>
    <x v="3"/>
    <x v="3"/>
    <x v="99"/>
    <x v="37"/>
    <m/>
  </r>
  <r>
    <x v="5"/>
    <x v="0"/>
    <x v="6"/>
    <x v="0"/>
    <x v="2"/>
    <x v="3"/>
    <x v="3"/>
    <x v="99"/>
    <x v="122"/>
    <m/>
  </r>
  <r>
    <x v="5"/>
    <x v="0"/>
    <x v="6"/>
    <x v="0"/>
    <x v="2"/>
    <x v="3"/>
    <x v="3"/>
    <x v="99"/>
    <x v="39"/>
    <m/>
  </r>
  <r>
    <x v="5"/>
    <x v="0"/>
    <x v="6"/>
    <x v="0"/>
    <x v="2"/>
    <x v="3"/>
    <x v="3"/>
    <x v="99"/>
    <x v="70"/>
    <m/>
  </r>
  <r>
    <x v="5"/>
    <x v="0"/>
    <x v="6"/>
    <x v="0"/>
    <x v="2"/>
    <x v="3"/>
    <x v="3"/>
    <x v="99"/>
    <x v="226"/>
    <m/>
  </r>
  <r>
    <x v="5"/>
    <x v="0"/>
    <x v="6"/>
    <x v="0"/>
    <x v="2"/>
    <x v="3"/>
    <x v="3"/>
    <x v="99"/>
    <x v="230"/>
    <m/>
  </r>
  <r>
    <x v="5"/>
    <x v="0"/>
    <x v="6"/>
    <x v="0"/>
    <x v="2"/>
    <x v="3"/>
    <x v="3"/>
    <x v="99"/>
    <x v="0"/>
    <m/>
  </r>
  <r>
    <x v="5"/>
    <x v="0"/>
    <x v="6"/>
    <x v="0"/>
    <x v="2"/>
    <x v="3"/>
    <x v="26"/>
    <x v="137"/>
    <x v="0"/>
    <m/>
  </r>
  <r>
    <x v="5"/>
    <x v="0"/>
    <x v="6"/>
    <x v="0"/>
    <x v="2"/>
    <x v="3"/>
    <x v="20"/>
    <x v="49"/>
    <x v="68"/>
    <m/>
  </r>
  <r>
    <x v="5"/>
    <x v="0"/>
    <x v="6"/>
    <x v="0"/>
    <x v="2"/>
    <x v="3"/>
    <x v="20"/>
    <x v="49"/>
    <x v="124"/>
    <m/>
  </r>
  <r>
    <x v="5"/>
    <x v="0"/>
    <x v="6"/>
    <x v="0"/>
    <x v="2"/>
    <x v="3"/>
    <x v="20"/>
    <x v="49"/>
    <x v="41"/>
    <n v="625720"/>
  </r>
  <r>
    <x v="5"/>
    <x v="0"/>
    <x v="6"/>
    <x v="0"/>
    <x v="2"/>
    <x v="3"/>
    <x v="20"/>
    <x v="49"/>
    <x v="42"/>
    <n v="480000"/>
  </r>
  <r>
    <x v="5"/>
    <x v="0"/>
    <x v="6"/>
    <x v="0"/>
    <x v="2"/>
    <x v="3"/>
    <x v="20"/>
    <x v="49"/>
    <x v="230"/>
    <m/>
  </r>
  <r>
    <x v="5"/>
    <x v="0"/>
    <x v="6"/>
    <x v="0"/>
    <x v="2"/>
    <x v="3"/>
    <x v="20"/>
    <x v="49"/>
    <x v="122"/>
    <m/>
  </r>
  <r>
    <x v="5"/>
    <x v="0"/>
    <x v="6"/>
    <x v="0"/>
    <x v="2"/>
    <x v="3"/>
    <x v="20"/>
    <x v="151"/>
    <x v="0"/>
    <m/>
  </r>
  <r>
    <x v="5"/>
    <x v="0"/>
    <x v="6"/>
    <x v="0"/>
    <x v="2"/>
    <x v="3"/>
    <x v="20"/>
    <x v="111"/>
    <x v="42"/>
    <n v="784300"/>
  </r>
  <r>
    <x v="5"/>
    <x v="0"/>
    <x v="6"/>
    <x v="0"/>
    <x v="2"/>
    <x v="3"/>
    <x v="20"/>
    <x v="111"/>
    <x v="124"/>
    <n v="719132"/>
  </r>
  <r>
    <x v="5"/>
    <x v="0"/>
    <x v="6"/>
    <x v="0"/>
    <x v="2"/>
    <x v="3"/>
    <x v="20"/>
    <x v="111"/>
    <x v="0"/>
    <m/>
  </r>
  <r>
    <x v="5"/>
    <x v="0"/>
    <x v="6"/>
    <x v="0"/>
    <x v="2"/>
    <x v="3"/>
    <x v="20"/>
    <x v="111"/>
    <x v="0"/>
    <m/>
  </r>
  <r>
    <x v="5"/>
    <x v="0"/>
    <x v="6"/>
    <x v="0"/>
    <x v="2"/>
    <x v="3"/>
    <x v="20"/>
    <x v="111"/>
    <x v="0"/>
    <m/>
  </r>
  <r>
    <x v="5"/>
    <x v="0"/>
    <x v="6"/>
    <x v="0"/>
    <x v="2"/>
    <x v="3"/>
    <x v="30"/>
    <x v="151"/>
    <x v="124"/>
    <n v="1216440"/>
  </r>
  <r>
    <x v="5"/>
    <x v="0"/>
    <x v="6"/>
    <x v="0"/>
    <x v="2"/>
    <x v="3"/>
    <x v="30"/>
    <x v="151"/>
    <x v="230"/>
    <m/>
  </r>
  <r>
    <x v="5"/>
    <x v="0"/>
    <x v="6"/>
    <x v="0"/>
    <x v="2"/>
    <x v="3"/>
    <x v="0"/>
    <x v="157"/>
    <x v="230"/>
    <m/>
  </r>
  <r>
    <x v="5"/>
    <x v="0"/>
    <x v="6"/>
    <x v="0"/>
    <x v="2"/>
    <x v="3"/>
    <x v="21"/>
    <x v="50"/>
    <x v="0"/>
    <m/>
  </r>
  <r>
    <x v="5"/>
    <x v="0"/>
    <x v="6"/>
    <x v="0"/>
    <x v="2"/>
    <x v="3"/>
    <x v="21"/>
    <x v="132"/>
    <x v="0"/>
    <m/>
  </r>
  <r>
    <x v="6"/>
    <x v="0"/>
    <x v="6"/>
    <x v="0"/>
    <x v="1"/>
    <x v="2"/>
    <x v="24"/>
    <x v="63"/>
    <x v="1"/>
    <n v="127320691.59999999"/>
  </r>
  <r>
    <x v="6"/>
    <x v="0"/>
    <x v="6"/>
    <x v="0"/>
    <x v="1"/>
    <x v="5"/>
    <x v="11"/>
    <x v="64"/>
    <x v="0"/>
    <n v="507.73"/>
  </r>
  <r>
    <x v="6"/>
    <x v="0"/>
    <x v="6"/>
    <x v="0"/>
    <x v="1"/>
    <x v="5"/>
    <x v="14"/>
    <x v="66"/>
    <x v="0"/>
    <m/>
  </r>
  <r>
    <x v="6"/>
    <x v="0"/>
    <x v="6"/>
    <x v="0"/>
    <x v="1"/>
    <x v="5"/>
    <x v="15"/>
    <x v="69"/>
    <x v="0"/>
    <n v="39.15"/>
  </r>
  <r>
    <x v="6"/>
    <x v="0"/>
    <x v="6"/>
    <x v="0"/>
    <x v="1"/>
    <x v="2"/>
    <x v="25"/>
    <x v="74"/>
    <x v="0"/>
    <n v="-34363046.689999998"/>
  </r>
  <r>
    <x v="6"/>
    <x v="0"/>
    <x v="6"/>
    <x v="0"/>
    <x v="1"/>
    <x v="2"/>
    <x v="25"/>
    <x v="118"/>
    <x v="0"/>
    <n v="-8403.36"/>
  </r>
  <r>
    <x v="6"/>
    <x v="0"/>
    <x v="6"/>
    <x v="0"/>
    <x v="1"/>
    <x v="2"/>
    <x v="0"/>
    <x v="103"/>
    <x v="0"/>
    <m/>
  </r>
  <r>
    <x v="6"/>
    <x v="0"/>
    <x v="6"/>
    <x v="0"/>
    <x v="1"/>
    <x v="2"/>
    <x v="0"/>
    <x v="104"/>
    <x v="0"/>
    <n v="210084"/>
  </r>
  <r>
    <x v="6"/>
    <x v="0"/>
    <x v="6"/>
    <x v="0"/>
    <x v="1"/>
    <x v="2"/>
    <x v="0"/>
    <x v="145"/>
    <x v="0"/>
    <n v="-1202891.2"/>
  </r>
  <r>
    <x v="6"/>
    <x v="0"/>
    <x v="6"/>
    <x v="0"/>
    <x v="1"/>
    <x v="5"/>
    <x v="7"/>
    <x v="153"/>
    <x v="0"/>
    <m/>
  </r>
  <r>
    <x v="6"/>
    <x v="0"/>
    <x v="6"/>
    <x v="0"/>
    <x v="0"/>
    <x v="0"/>
    <x v="4"/>
    <x v="158"/>
    <x v="2"/>
    <n v="16900000"/>
  </r>
  <r>
    <x v="6"/>
    <x v="0"/>
    <x v="6"/>
    <x v="0"/>
    <x v="0"/>
    <x v="0"/>
    <x v="4"/>
    <x v="6"/>
    <x v="157"/>
    <n v="2070000"/>
  </r>
  <r>
    <x v="6"/>
    <x v="0"/>
    <x v="6"/>
    <x v="0"/>
    <x v="0"/>
    <x v="0"/>
    <x v="4"/>
    <x v="6"/>
    <x v="158"/>
    <m/>
  </r>
  <r>
    <x v="6"/>
    <x v="0"/>
    <x v="6"/>
    <x v="0"/>
    <x v="0"/>
    <x v="0"/>
    <x v="4"/>
    <x v="7"/>
    <x v="157"/>
    <n v="162000"/>
  </r>
  <r>
    <x v="6"/>
    <x v="0"/>
    <x v="6"/>
    <x v="0"/>
    <x v="0"/>
    <x v="0"/>
    <x v="4"/>
    <x v="7"/>
    <x v="158"/>
    <m/>
  </r>
  <r>
    <x v="6"/>
    <x v="0"/>
    <x v="6"/>
    <x v="0"/>
    <x v="0"/>
    <x v="0"/>
    <x v="4"/>
    <x v="7"/>
    <x v="0"/>
    <m/>
  </r>
  <r>
    <x v="6"/>
    <x v="0"/>
    <x v="6"/>
    <x v="0"/>
    <x v="0"/>
    <x v="0"/>
    <x v="4"/>
    <x v="8"/>
    <x v="2"/>
    <m/>
  </r>
  <r>
    <x v="6"/>
    <x v="0"/>
    <x v="6"/>
    <x v="0"/>
    <x v="0"/>
    <x v="0"/>
    <x v="4"/>
    <x v="8"/>
    <x v="157"/>
    <n v="186000"/>
  </r>
  <r>
    <x v="6"/>
    <x v="0"/>
    <x v="6"/>
    <x v="0"/>
    <x v="0"/>
    <x v="0"/>
    <x v="4"/>
    <x v="8"/>
    <x v="158"/>
    <m/>
  </r>
  <r>
    <x v="6"/>
    <x v="0"/>
    <x v="6"/>
    <x v="0"/>
    <x v="0"/>
    <x v="0"/>
    <x v="4"/>
    <x v="9"/>
    <x v="2"/>
    <m/>
  </r>
  <r>
    <x v="6"/>
    <x v="0"/>
    <x v="6"/>
    <x v="0"/>
    <x v="0"/>
    <x v="0"/>
    <x v="4"/>
    <x v="9"/>
    <x v="158"/>
    <m/>
  </r>
  <r>
    <x v="6"/>
    <x v="0"/>
    <x v="6"/>
    <x v="0"/>
    <x v="0"/>
    <x v="0"/>
    <x v="4"/>
    <x v="9"/>
    <x v="227"/>
    <m/>
  </r>
  <r>
    <x v="6"/>
    <x v="0"/>
    <x v="6"/>
    <x v="0"/>
    <x v="0"/>
    <x v="0"/>
    <x v="4"/>
    <x v="9"/>
    <x v="157"/>
    <n v="22320"/>
  </r>
  <r>
    <x v="6"/>
    <x v="0"/>
    <x v="6"/>
    <x v="0"/>
    <x v="0"/>
    <x v="0"/>
    <x v="4"/>
    <x v="10"/>
    <x v="2"/>
    <m/>
  </r>
  <r>
    <x v="6"/>
    <x v="0"/>
    <x v="6"/>
    <x v="0"/>
    <x v="0"/>
    <x v="0"/>
    <x v="4"/>
    <x v="10"/>
    <x v="157"/>
    <n v="186000"/>
  </r>
  <r>
    <x v="6"/>
    <x v="0"/>
    <x v="6"/>
    <x v="0"/>
    <x v="0"/>
    <x v="0"/>
    <x v="4"/>
    <x v="10"/>
    <x v="158"/>
    <m/>
  </r>
  <r>
    <x v="6"/>
    <x v="0"/>
    <x v="6"/>
    <x v="0"/>
    <x v="0"/>
    <x v="0"/>
    <x v="4"/>
    <x v="11"/>
    <x v="2"/>
    <n v="704167"/>
  </r>
  <r>
    <x v="6"/>
    <x v="0"/>
    <x v="6"/>
    <x v="0"/>
    <x v="0"/>
    <x v="0"/>
    <x v="4"/>
    <x v="11"/>
    <x v="158"/>
    <m/>
  </r>
  <r>
    <x v="6"/>
    <x v="0"/>
    <x v="6"/>
    <x v="0"/>
    <x v="0"/>
    <x v="0"/>
    <x v="4"/>
    <x v="11"/>
    <x v="157"/>
    <n v="86250"/>
  </r>
  <r>
    <x v="6"/>
    <x v="0"/>
    <x v="6"/>
    <x v="0"/>
    <x v="0"/>
    <x v="0"/>
    <x v="4"/>
    <x v="12"/>
    <x v="2"/>
    <m/>
  </r>
  <r>
    <x v="6"/>
    <x v="0"/>
    <x v="6"/>
    <x v="0"/>
    <x v="0"/>
    <x v="0"/>
    <x v="4"/>
    <x v="134"/>
    <x v="0"/>
    <m/>
  </r>
  <r>
    <x v="6"/>
    <x v="0"/>
    <x v="6"/>
    <x v="0"/>
    <x v="0"/>
    <x v="0"/>
    <x v="4"/>
    <x v="142"/>
    <x v="0"/>
    <m/>
  </r>
  <r>
    <x v="6"/>
    <x v="0"/>
    <x v="6"/>
    <x v="0"/>
    <x v="0"/>
    <x v="0"/>
    <x v="4"/>
    <x v="56"/>
    <x v="211"/>
    <m/>
  </r>
  <r>
    <x v="6"/>
    <x v="0"/>
    <x v="6"/>
    <x v="0"/>
    <x v="0"/>
    <x v="0"/>
    <x v="4"/>
    <x v="13"/>
    <x v="5"/>
    <n v="72558"/>
  </r>
  <r>
    <x v="6"/>
    <x v="0"/>
    <x v="6"/>
    <x v="0"/>
    <x v="0"/>
    <x v="0"/>
    <x v="4"/>
    <x v="146"/>
    <x v="181"/>
    <m/>
  </r>
  <r>
    <x v="6"/>
    <x v="0"/>
    <x v="6"/>
    <x v="0"/>
    <x v="0"/>
    <x v="0"/>
    <x v="4"/>
    <x v="14"/>
    <x v="6"/>
    <n v="1678428.288677837"/>
  </r>
  <r>
    <x v="6"/>
    <x v="0"/>
    <x v="6"/>
    <x v="0"/>
    <x v="0"/>
    <x v="0"/>
    <x v="4"/>
    <x v="14"/>
    <x v="7"/>
    <m/>
  </r>
  <r>
    <x v="6"/>
    <x v="0"/>
    <x v="6"/>
    <x v="0"/>
    <x v="0"/>
    <x v="0"/>
    <x v="4"/>
    <x v="15"/>
    <x v="8"/>
    <n v="776000"/>
  </r>
  <r>
    <x v="6"/>
    <x v="0"/>
    <x v="6"/>
    <x v="0"/>
    <x v="0"/>
    <x v="0"/>
    <x v="4"/>
    <x v="147"/>
    <x v="0"/>
    <m/>
  </r>
  <r>
    <x v="6"/>
    <x v="0"/>
    <x v="6"/>
    <x v="0"/>
    <x v="0"/>
    <x v="0"/>
    <x v="4"/>
    <x v="113"/>
    <x v="175"/>
    <m/>
  </r>
  <r>
    <x v="6"/>
    <x v="0"/>
    <x v="6"/>
    <x v="0"/>
    <x v="0"/>
    <x v="0"/>
    <x v="9"/>
    <x v="114"/>
    <x v="9"/>
    <n v="1200000"/>
  </r>
  <r>
    <x v="6"/>
    <x v="0"/>
    <x v="6"/>
    <x v="0"/>
    <x v="0"/>
    <x v="0"/>
    <x v="9"/>
    <x v="30"/>
    <x v="234"/>
    <n v="2700000"/>
  </r>
  <r>
    <x v="6"/>
    <x v="0"/>
    <x v="6"/>
    <x v="0"/>
    <x v="0"/>
    <x v="0"/>
    <x v="9"/>
    <x v="110"/>
    <x v="231"/>
    <m/>
  </r>
  <r>
    <x v="6"/>
    <x v="0"/>
    <x v="6"/>
    <x v="0"/>
    <x v="0"/>
    <x v="0"/>
    <x v="5"/>
    <x v="70"/>
    <x v="88"/>
    <n v="741"/>
  </r>
  <r>
    <x v="6"/>
    <x v="0"/>
    <x v="6"/>
    <x v="0"/>
    <x v="0"/>
    <x v="0"/>
    <x v="5"/>
    <x v="70"/>
    <x v="232"/>
    <m/>
  </r>
  <r>
    <x v="6"/>
    <x v="0"/>
    <x v="6"/>
    <x v="0"/>
    <x v="0"/>
    <x v="0"/>
    <x v="5"/>
    <x v="102"/>
    <x v="0"/>
    <m/>
  </r>
  <r>
    <x v="6"/>
    <x v="0"/>
    <x v="6"/>
    <x v="0"/>
    <x v="0"/>
    <x v="0"/>
    <x v="5"/>
    <x v="71"/>
    <x v="88"/>
    <m/>
  </r>
  <r>
    <x v="6"/>
    <x v="0"/>
    <x v="6"/>
    <x v="0"/>
    <x v="0"/>
    <x v="0"/>
    <x v="5"/>
    <x v="71"/>
    <x v="53"/>
    <m/>
  </r>
  <r>
    <x v="6"/>
    <x v="0"/>
    <x v="6"/>
    <x v="0"/>
    <x v="0"/>
    <x v="0"/>
    <x v="5"/>
    <x v="71"/>
    <x v="190"/>
    <m/>
  </r>
  <r>
    <x v="6"/>
    <x v="0"/>
    <x v="6"/>
    <x v="0"/>
    <x v="0"/>
    <x v="0"/>
    <x v="5"/>
    <x v="71"/>
    <x v="45"/>
    <n v="43300"/>
  </r>
  <r>
    <x v="6"/>
    <x v="0"/>
    <x v="6"/>
    <x v="0"/>
    <x v="0"/>
    <x v="0"/>
    <x v="5"/>
    <x v="78"/>
    <x v="0"/>
    <m/>
  </r>
  <r>
    <x v="6"/>
    <x v="0"/>
    <x v="6"/>
    <x v="0"/>
    <x v="0"/>
    <x v="0"/>
    <x v="6"/>
    <x v="17"/>
    <x v="12"/>
    <m/>
  </r>
  <r>
    <x v="6"/>
    <x v="0"/>
    <x v="6"/>
    <x v="0"/>
    <x v="0"/>
    <x v="0"/>
    <x v="6"/>
    <x v="17"/>
    <x v="0"/>
    <m/>
  </r>
  <r>
    <x v="6"/>
    <x v="0"/>
    <x v="6"/>
    <x v="0"/>
    <x v="0"/>
    <x v="0"/>
    <x v="6"/>
    <x v="143"/>
    <x v="0"/>
    <m/>
  </r>
  <r>
    <x v="6"/>
    <x v="0"/>
    <x v="6"/>
    <x v="0"/>
    <x v="0"/>
    <x v="0"/>
    <x v="29"/>
    <x v="154"/>
    <x v="203"/>
    <n v="43930"/>
  </r>
  <r>
    <x v="6"/>
    <x v="0"/>
    <x v="6"/>
    <x v="0"/>
    <x v="0"/>
    <x v="0"/>
    <x v="0"/>
    <x v="79"/>
    <x v="0"/>
    <m/>
  </r>
  <r>
    <x v="6"/>
    <x v="0"/>
    <x v="6"/>
    <x v="0"/>
    <x v="0"/>
    <x v="0"/>
    <x v="0"/>
    <x v="80"/>
    <x v="14"/>
    <n v="421524"/>
  </r>
  <r>
    <x v="6"/>
    <x v="0"/>
    <x v="6"/>
    <x v="0"/>
    <x v="0"/>
    <x v="0"/>
    <x v="0"/>
    <x v="80"/>
    <x v="16"/>
    <n v="506861.4"/>
  </r>
  <r>
    <x v="6"/>
    <x v="0"/>
    <x v="6"/>
    <x v="0"/>
    <x v="0"/>
    <x v="0"/>
    <x v="0"/>
    <x v="80"/>
    <x v="176"/>
    <n v="1042664"/>
  </r>
  <r>
    <x v="6"/>
    <x v="0"/>
    <x v="6"/>
    <x v="0"/>
    <x v="0"/>
    <x v="0"/>
    <x v="0"/>
    <x v="80"/>
    <x v="162"/>
    <n v="2500000"/>
  </r>
  <r>
    <x v="6"/>
    <x v="0"/>
    <x v="6"/>
    <x v="0"/>
    <x v="0"/>
    <x v="0"/>
    <x v="0"/>
    <x v="80"/>
    <x v="235"/>
    <n v="3800000"/>
  </r>
  <r>
    <x v="6"/>
    <x v="0"/>
    <x v="6"/>
    <x v="0"/>
    <x v="0"/>
    <x v="0"/>
    <x v="0"/>
    <x v="80"/>
    <x v="70"/>
    <m/>
  </r>
  <r>
    <x v="6"/>
    <x v="0"/>
    <x v="6"/>
    <x v="0"/>
    <x v="0"/>
    <x v="0"/>
    <x v="0"/>
    <x v="80"/>
    <x v="59"/>
    <m/>
  </r>
  <r>
    <x v="6"/>
    <x v="0"/>
    <x v="6"/>
    <x v="0"/>
    <x v="0"/>
    <x v="0"/>
    <x v="0"/>
    <x v="80"/>
    <x v="44"/>
    <m/>
  </r>
  <r>
    <x v="6"/>
    <x v="0"/>
    <x v="6"/>
    <x v="0"/>
    <x v="0"/>
    <x v="0"/>
    <x v="0"/>
    <x v="80"/>
    <x v="0"/>
    <m/>
  </r>
  <r>
    <x v="6"/>
    <x v="0"/>
    <x v="6"/>
    <x v="0"/>
    <x v="0"/>
    <x v="0"/>
    <x v="0"/>
    <x v="84"/>
    <x v="88"/>
    <m/>
  </r>
  <r>
    <x v="6"/>
    <x v="0"/>
    <x v="6"/>
    <x v="0"/>
    <x v="0"/>
    <x v="0"/>
    <x v="0"/>
    <x v="84"/>
    <x v="117"/>
    <m/>
  </r>
  <r>
    <x v="6"/>
    <x v="0"/>
    <x v="6"/>
    <x v="0"/>
    <x v="0"/>
    <x v="0"/>
    <x v="0"/>
    <x v="107"/>
    <x v="17"/>
    <n v="260000"/>
  </r>
  <r>
    <x v="6"/>
    <x v="0"/>
    <x v="6"/>
    <x v="0"/>
    <x v="0"/>
    <x v="0"/>
    <x v="0"/>
    <x v="115"/>
    <x v="0"/>
    <m/>
  </r>
  <r>
    <x v="6"/>
    <x v="0"/>
    <x v="6"/>
    <x v="0"/>
    <x v="0"/>
    <x v="0"/>
    <x v="0"/>
    <x v="138"/>
    <x v="88"/>
    <n v="264048.83"/>
  </r>
  <r>
    <x v="6"/>
    <x v="0"/>
    <x v="6"/>
    <x v="0"/>
    <x v="0"/>
    <x v="0"/>
    <x v="0"/>
    <x v="108"/>
    <x v="0"/>
    <m/>
  </r>
  <r>
    <x v="6"/>
    <x v="0"/>
    <x v="6"/>
    <x v="0"/>
    <x v="0"/>
    <x v="0"/>
    <x v="0"/>
    <x v="109"/>
    <x v="0"/>
    <m/>
  </r>
  <r>
    <x v="6"/>
    <x v="0"/>
    <x v="6"/>
    <x v="0"/>
    <x v="0"/>
    <x v="0"/>
    <x v="0"/>
    <x v="116"/>
    <x v="20"/>
    <m/>
  </r>
  <r>
    <x v="6"/>
    <x v="0"/>
    <x v="6"/>
    <x v="0"/>
    <x v="0"/>
    <x v="0"/>
    <x v="0"/>
    <x v="116"/>
    <x v="46"/>
    <m/>
  </r>
  <r>
    <x v="6"/>
    <x v="0"/>
    <x v="6"/>
    <x v="0"/>
    <x v="0"/>
    <x v="0"/>
    <x v="0"/>
    <x v="79"/>
    <x v="0"/>
    <m/>
  </r>
  <r>
    <x v="6"/>
    <x v="0"/>
    <x v="6"/>
    <x v="0"/>
    <x v="0"/>
    <x v="0"/>
    <x v="12"/>
    <x v="81"/>
    <x v="0"/>
    <m/>
  </r>
  <r>
    <x v="6"/>
    <x v="0"/>
    <x v="6"/>
    <x v="0"/>
    <x v="0"/>
    <x v="0"/>
    <x v="12"/>
    <x v="82"/>
    <x v="0"/>
    <m/>
  </r>
  <r>
    <x v="6"/>
    <x v="0"/>
    <x v="6"/>
    <x v="0"/>
    <x v="0"/>
    <x v="0"/>
    <x v="12"/>
    <x v="83"/>
    <x v="0"/>
    <m/>
  </r>
  <r>
    <x v="6"/>
    <x v="0"/>
    <x v="6"/>
    <x v="0"/>
    <x v="0"/>
    <x v="0"/>
    <x v="12"/>
    <x v="84"/>
    <x v="0"/>
    <m/>
  </r>
  <r>
    <x v="6"/>
    <x v="0"/>
    <x v="6"/>
    <x v="0"/>
    <x v="0"/>
    <x v="0"/>
    <x v="19"/>
    <x v="100"/>
    <x v="177"/>
    <n v="32676"/>
  </r>
  <r>
    <x v="6"/>
    <x v="0"/>
    <x v="6"/>
    <x v="0"/>
    <x v="0"/>
    <x v="0"/>
    <x v="19"/>
    <x v="100"/>
    <x v="178"/>
    <n v="80000"/>
  </r>
  <r>
    <x v="6"/>
    <x v="0"/>
    <x v="6"/>
    <x v="0"/>
    <x v="0"/>
    <x v="0"/>
    <x v="19"/>
    <x v="139"/>
    <x v="215"/>
    <m/>
  </r>
  <r>
    <x v="6"/>
    <x v="0"/>
    <x v="6"/>
    <x v="0"/>
    <x v="0"/>
    <x v="0"/>
    <x v="28"/>
    <x v="150"/>
    <x v="0"/>
    <m/>
  </r>
  <r>
    <x v="6"/>
    <x v="0"/>
    <x v="6"/>
    <x v="0"/>
    <x v="0"/>
    <x v="0"/>
    <x v="31"/>
    <x v="85"/>
    <x v="236"/>
    <n v="7300"/>
  </r>
  <r>
    <x v="6"/>
    <x v="0"/>
    <x v="6"/>
    <x v="0"/>
    <x v="0"/>
    <x v="0"/>
    <x v="31"/>
    <x v="85"/>
    <x v="237"/>
    <n v="78487.399999999994"/>
  </r>
  <r>
    <x v="6"/>
    <x v="0"/>
    <x v="6"/>
    <x v="0"/>
    <x v="0"/>
    <x v="0"/>
    <x v="27"/>
    <x v="140"/>
    <x v="20"/>
    <m/>
  </r>
  <r>
    <x v="6"/>
    <x v="0"/>
    <x v="6"/>
    <x v="0"/>
    <x v="0"/>
    <x v="0"/>
    <x v="27"/>
    <x v="148"/>
    <x v="140"/>
    <m/>
  </r>
  <r>
    <x v="6"/>
    <x v="0"/>
    <x v="6"/>
    <x v="0"/>
    <x v="0"/>
    <x v="0"/>
    <x v="27"/>
    <x v="139"/>
    <x v="140"/>
    <m/>
  </r>
  <r>
    <x v="6"/>
    <x v="0"/>
    <x v="6"/>
    <x v="0"/>
    <x v="0"/>
    <x v="0"/>
    <x v="27"/>
    <x v="149"/>
    <x v="140"/>
    <m/>
  </r>
  <r>
    <x v="6"/>
    <x v="0"/>
    <x v="6"/>
    <x v="0"/>
    <x v="0"/>
    <x v="0"/>
    <x v="22"/>
    <x v="105"/>
    <x v="140"/>
    <m/>
  </r>
  <r>
    <x v="6"/>
    <x v="0"/>
    <x v="6"/>
    <x v="0"/>
    <x v="0"/>
    <x v="0"/>
    <x v="16"/>
    <x v="86"/>
    <x v="45"/>
    <n v="332600"/>
  </r>
  <r>
    <x v="6"/>
    <x v="0"/>
    <x v="6"/>
    <x v="0"/>
    <x v="0"/>
    <x v="0"/>
    <x v="16"/>
    <x v="86"/>
    <x v="204"/>
    <m/>
  </r>
  <r>
    <x v="6"/>
    <x v="0"/>
    <x v="6"/>
    <x v="0"/>
    <x v="0"/>
    <x v="0"/>
    <x v="16"/>
    <x v="86"/>
    <x v="224"/>
    <m/>
  </r>
  <r>
    <x v="6"/>
    <x v="0"/>
    <x v="6"/>
    <x v="0"/>
    <x v="0"/>
    <x v="0"/>
    <x v="16"/>
    <x v="117"/>
    <x v="232"/>
    <m/>
  </r>
  <r>
    <x v="6"/>
    <x v="0"/>
    <x v="6"/>
    <x v="0"/>
    <x v="0"/>
    <x v="0"/>
    <x v="16"/>
    <x v="117"/>
    <x v="57"/>
    <m/>
  </r>
  <r>
    <x v="6"/>
    <x v="0"/>
    <x v="6"/>
    <x v="0"/>
    <x v="0"/>
    <x v="0"/>
    <x v="16"/>
    <x v="117"/>
    <x v="223"/>
    <m/>
  </r>
  <r>
    <x v="6"/>
    <x v="0"/>
    <x v="6"/>
    <x v="0"/>
    <x v="0"/>
    <x v="0"/>
    <x v="22"/>
    <x v="105"/>
    <x v="0"/>
    <m/>
  </r>
  <r>
    <x v="6"/>
    <x v="0"/>
    <x v="6"/>
    <x v="0"/>
    <x v="0"/>
    <x v="0"/>
    <x v="2"/>
    <x v="87"/>
    <x v="165"/>
    <n v="434017"/>
  </r>
  <r>
    <x v="6"/>
    <x v="0"/>
    <x v="6"/>
    <x v="0"/>
    <x v="0"/>
    <x v="0"/>
    <x v="2"/>
    <x v="87"/>
    <x v="205"/>
    <n v="799101"/>
  </r>
  <r>
    <x v="6"/>
    <x v="0"/>
    <x v="6"/>
    <x v="0"/>
    <x v="0"/>
    <x v="0"/>
    <x v="2"/>
    <x v="87"/>
    <x v="238"/>
    <n v="4378245.67"/>
  </r>
  <r>
    <x v="6"/>
    <x v="0"/>
    <x v="6"/>
    <x v="0"/>
    <x v="0"/>
    <x v="0"/>
    <x v="2"/>
    <x v="87"/>
    <x v="0"/>
    <m/>
  </r>
  <r>
    <x v="6"/>
    <x v="0"/>
    <x v="6"/>
    <x v="0"/>
    <x v="0"/>
    <x v="0"/>
    <x v="2"/>
    <x v="155"/>
    <x v="222"/>
    <m/>
  </r>
  <r>
    <x v="6"/>
    <x v="0"/>
    <x v="6"/>
    <x v="0"/>
    <x v="0"/>
    <x v="0"/>
    <x v="2"/>
    <x v="155"/>
    <x v="225"/>
    <m/>
  </r>
  <r>
    <x v="6"/>
    <x v="0"/>
    <x v="6"/>
    <x v="0"/>
    <x v="0"/>
    <x v="0"/>
    <x v="2"/>
    <x v="155"/>
    <x v="0"/>
    <m/>
  </r>
  <r>
    <x v="6"/>
    <x v="0"/>
    <x v="6"/>
    <x v="0"/>
    <x v="0"/>
    <x v="0"/>
    <x v="2"/>
    <x v="88"/>
    <x v="128"/>
    <m/>
  </r>
  <r>
    <x v="6"/>
    <x v="0"/>
    <x v="6"/>
    <x v="0"/>
    <x v="0"/>
    <x v="0"/>
    <x v="2"/>
    <x v="88"/>
    <x v="206"/>
    <m/>
  </r>
  <r>
    <x v="6"/>
    <x v="0"/>
    <x v="6"/>
    <x v="0"/>
    <x v="0"/>
    <x v="0"/>
    <x v="2"/>
    <x v="89"/>
    <x v="184"/>
    <m/>
  </r>
  <r>
    <x v="6"/>
    <x v="0"/>
    <x v="6"/>
    <x v="0"/>
    <x v="0"/>
    <x v="0"/>
    <x v="2"/>
    <x v="89"/>
    <x v="139"/>
    <m/>
  </r>
  <r>
    <x v="6"/>
    <x v="0"/>
    <x v="6"/>
    <x v="0"/>
    <x v="0"/>
    <x v="0"/>
    <x v="2"/>
    <x v="89"/>
    <x v="32"/>
    <m/>
  </r>
  <r>
    <x v="6"/>
    <x v="0"/>
    <x v="6"/>
    <x v="0"/>
    <x v="0"/>
    <x v="0"/>
    <x v="2"/>
    <x v="90"/>
    <x v="94"/>
    <n v="190288"/>
  </r>
  <r>
    <x v="6"/>
    <x v="0"/>
    <x v="6"/>
    <x v="0"/>
    <x v="0"/>
    <x v="0"/>
    <x v="2"/>
    <x v="90"/>
    <x v="0"/>
    <m/>
  </r>
  <r>
    <x v="6"/>
    <x v="0"/>
    <x v="6"/>
    <x v="0"/>
    <x v="0"/>
    <x v="0"/>
    <x v="2"/>
    <x v="90"/>
    <x v="0"/>
    <m/>
  </r>
  <r>
    <x v="6"/>
    <x v="0"/>
    <x v="6"/>
    <x v="0"/>
    <x v="0"/>
    <x v="0"/>
    <x v="2"/>
    <x v="90"/>
    <x v="0"/>
    <m/>
  </r>
  <r>
    <x v="6"/>
    <x v="0"/>
    <x v="6"/>
    <x v="0"/>
    <x v="0"/>
    <x v="0"/>
    <x v="2"/>
    <x v="90"/>
    <x v="0"/>
    <m/>
  </r>
  <r>
    <x v="6"/>
    <x v="0"/>
    <x v="6"/>
    <x v="0"/>
    <x v="0"/>
    <x v="0"/>
    <x v="2"/>
    <x v="90"/>
    <x v="0"/>
    <m/>
  </r>
  <r>
    <x v="6"/>
    <x v="0"/>
    <x v="6"/>
    <x v="0"/>
    <x v="0"/>
    <x v="0"/>
    <x v="2"/>
    <x v="91"/>
    <x v="53"/>
    <m/>
  </r>
  <r>
    <x v="6"/>
    <x v="0"/>
    <x v="6"/>
    <x v="0"/>
    <x v="0"/>
    <x v="0"/>
    <x v="2"/>
    <x v="91"/>
    <x v="161"/>
    <m/>
  </r>
  <r>
    <x v="6"/>
    <x v="0"/>
    <x v="6"/>
    <x v="0"/>
    <x v="0"/>
    <x v="0"/>
    <x v="2"/>
    <x v="91"/>
    <x v="201"/>
    <m/>
  </r>
  <r>
    <x v="6"/>
    <x v="0"/>
    <x v="6"/>
    <x v="0"/>
    <x v="0"/>
    <x v="0"/>
    <x v="2"/>
    <x v="91"/>
    <x v="202"/>
    <m/>
  </r>
  <r>
    <x v="6"/>
    <x v="0"/>
    <x v="6"/>
    <x v="0"/>
    <x v="0"/>
    <x v="0"/>
    <x v="2"/>
    <x v="92"/>
    <x v="0"/>
    <m/>
  </r>
  <r>
    <x v="6"/>
    <x v="0"/>
    <x v="6"/>
    <x v="0"/>
    <x v="0"/>
    <x v="0"/>
    <x v="2"/>
    <x v="136"/>
    <x v="157"/>
    <m/>
  </r>
  <r>
    <x v="6"/>
    <x v="0"/>
    <x v="6"/>
    <x v="0"/>
    <x v="0"/>
    <x v="0"/>
    <x v="2"/>
    <x v="136"/>
    <x v="228"/>
    <n v="160000"/>
  </r>
  <r>
    <x v="6"/>
    <x v="0"/>
    <x v="6"/>
    <x v="0"/>
    <x v="0"/>
    <x v="0"/>
    <x v="2"/>
    <x v="136"/>
    <x v="217"/>
    <m/>
  </r>
  <r>
    <x v="6"/>
    <x v="0"/>
    <x v="6"/>
    <x v="0"/>
    <x v="0"/>
    <x v="0"/>
    <x v="2"/>
    <x v="136"/>
    <x v="218"/>
    <n v="68000"/>
  </r>
  <r>
    <x v="6"/>
    <x v="0"/>
    <x v="6"/>
    <x v="0"/>
    <x v="0"/>
    <x v="0"/>
    <x v="2"/>
    <x v="136"/>
    <x v="208"/>
    <m/>
  </r>
  <r>
    <x v="6"/>
    <x v="0"/>
    <x v="6"/>
    <x v="0"/>
    <x v="0"/>
    <x v="0"/>
    <x v="2"/>
    <x v="136"/>
    <x v="218"/>
    <m/>
  </r>
  <r>
    <x v="6"/>
    <x v="0"/>
    <x v="6"/>
    <x v="0"/>
    <x v="0"/>
    <x v="0"/>
    <x v="2"/>
    <x v="136"/>
    <x v="185"/>
    <m/>
  </r>
  <r>
    <x v="6"/>
    <x v="0"/>
    <x v="6"/>
    <x v="0"/>
    <x v="0"/>
    <x v="0"/>
    <x v="2"/>
    <x v="136"/>
    <x v="0"/>
    <m/>
  </r>
  <r>
    <x v="6"/>
    <x v="0"/>
    <x v="6"/>
    <x v="0"/>
    <x v="0"/>
    <x v="0"/>
    <x v="2"/>
    <x v="141"/>
    <x v="185"/>
    <m/>
  </r>
  <r>
    <x v="6"/>
    <x v="0"/>
    <x v="6"/>
    <x v="0"/>
    <x v="0"/>
    <x v="0"/>
    <x v="2"/>
    <x v="141"/>
    <x v="0"/>
    <m/>
  </r>
  <r>
    <x v="6"/>
    <x v="0"/>
    <x v="6"/>
    <x v="0"/>
    <x v="0"/>
    <x v="0"/>
    <x v="2"/>
    <x v="141"/>
    <x v="0"/>
    <m/>
  </r>
  <r>
    <x v="6"/>
    <x v="0"/>
    <x v="6"/>
    <x v="0"/>
    <x v="0"/>
    <x v="0"/>
    <x v="2"/>
    <x v="93"/>
    <x v="0"/>
    <m/>
  </r>
  <r>
    <x v="6"/>
    <x v="0"/>
    <x v="6"/>
    <x v="0"/>
    <x v="0"/>
    <x v="0"/>
    <x v="2"/>
    <x v="84"/>
    <x v="6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7"/>
    <x v="4"/>
    <x v="119"/>
    <x v="136"/>
    <n v="3800000"/>
  </r>
  <r>
    <x v="6"/>
    <x v="0"/>
    <x v="6"/>
    <x v="0"/>
    <x v="0"/>
    <x v="7"/>
    <x v="4"/>
    <x v="119"/>
    <x v="186"/>
    <n v="5500000"/>
  </r>
  <r>
    <x v="6"/>
    <x v="0"/>
    <x v="6"/>
    <x v="0"/>
    <x v="0"/>
    <x v="7"/>
    <x v="4"/>
    <x v="120"/>
    <x v="136"/>
    <m/>
  </r>
  <r>
    <x v="6"/>
    <x v="0"/>
    <x v="6"/>
    <x v="0"/>
    <x v="0"/>
    <x v="7"/>
    <x v="4"/>
    <x v="121"/>
    <x v="136"/>
    <n v="316667"/>
  </r>
  <r>
    <x v="6"/>
    <x v="0"/>
    <x v="6"/>
    <x v="0"/>
    <x v="0"/>
    <x v="7"/>
    <x v="4"/>
    <x v="121"/>
    <x v="186"/>
    <n v="458333"/>
  </r>
  <r>
    <x v="6"/>
    <x v="0"/>
    <x v="6"/>
    <x v="0"/>
    <x v="0"/>
    <x v="7"/>
    <x v="4"/>
    <x v="122"/>
    <x v="136"/>
    <n v="38000"/>
  </r>
  <r>
    <x v="6"/>
    <x v="0"/>
    <x v="6"/>
    <x v="0"/>
    <x v="0"/>
    <x v="7"/>
    <x v="4"/>
    <x v="122"/>
    <x v="186"/>
    <n v="55000"/>
  </r>
  <r>
    <x v="6"/>
    <x v="0"/>
    <x v="6"/>
    <x v="0"/>
    <x v="0"/>
    <x v="7"/>
    <x v="4"/>
    <x v="123"/>
    <x v="136"/>
    <n v="316667"/>
  </r>
  <r>
    <x v="6"/>
    <x v="0"/>
    <x v="6"/>
    <x v="0"/>
    <x v="0"/>
    <x v="7"/>
    <x v="4"/>
    <x v="123"/>
    <x v="186"/>
    <n v="458333"/>
  </r>
  <r>
    <x v="6"/>
    <x v="0"/>
    <x v="6"/>
    <x v="0"/>
    <x v="0"/>
    <x v="7"/>
    <x v="4"/>
    <x v="124"/>
    <x v="136"/>
    <n v="158333"/>
  </r>
  <r>
    <x v="6"/>
    <x v="0"/>
    <x v="6"/>
    <x v="0"/>
    <x v="0"/>
    <x v="7"/>
    <x v="4"/>
    <x v="124"/>
    <x v="186"/>
    <n v="229167"/>
  </r>
  <r>
    <x v="6"/>
    <x v="0"/>
    <x v="6"/>
    <x v="0"/>
    <x v="0"/>
    <x v="7"/>
    <x v="4"/>
    <x v="135"/>
    <x v="0"/>
    <m/>
  </r>
  <r>
    <x v="6"/>
    <x v="0"/>
    <x v="6"/>
    <x v="0"/>
    <x v="0"/>
    <x v="7"/>
    <x v="4"/>
    <x v="125"/>
    <x v="136"/>
    <m/>
  </r>
  <r>
    <x v="6"/>
    <x v="0"/>
    <x v="6"/>
    <x v="0"/>
    <x v="0"/>
    <x v="7"/>
    <x v="4"/>
    <x v="144"/>
    <x v="136"/>
    <m/>
  </r>
  <r>
    <x v="6"/>
    <x v="0"/>
    <x v="6"/>
    <x v="0"/>
    <x v="0"/>
    <x v="7"/>
    <x v="4"/>
    <x v="144"/>
    <x v="186"/>
    <m/>
  </r>
  <r>
    <x v="6"/>
    <x v="0"/>
    <x v="6"/>
    <x v="0"/>
    <x v="0"/>
    <x v="7"/>
    <x v="4"/>
    <x v="126"/>
    <x v="0"/>
    <m/>
  </r>
  <r>
    <x v="6"/>
    <x v="0"/>
    <x v="6"/>
    <x v="0"/>
    <x v="0"/>
    <x v="7"/>
    <x v="4"/>
    <x v="127"/>
    <x v="5"/>
    <n v="49059"/>
  </r>
  <r>
    <x v="6"/>
    <x v="0"/>
    <x v="6"/>
    <x v="0"/>
    <x v="0"/>
    <x v="7"/>
    <x v="4"/>
    <x v="152"/>
    <x v="130"/>
    <m/>
  </r>
  <r>
    <x v="6"/>
    <x v="0"/>
    <x v="6"/>
    <x v="0"/>
    <x v="0"/>
    <x v="7"/>
    <x v="4"/>
    <x v="128"/>
    <x v="6"/>
    <n v="1105671.711322163"/>
  </r>
  <r>
    <x v="6"/>
    <x v="0"/>
    <x v="6"/>
    <x v="0"/>
    <x v="0"/>
    <x v="7"/>
    <x v="4"/>
    <x v="129"/>
    <x v="77"/>
    <n v="152000"/>
  </r>
  <r>
    <x v="6"/>
    <x v="0"/>
    <x v="6"/>
    <x v="0"/>
    <x v="0"/>
    <x v="7"/>
    <x v="4"/>
    <x v="129"/>
    <x v="187"/>
    <m/>
  </r>
  <r>
    <x v="6"/>
    <x v="0"/>
    <x v="6"/>
    <x v="0"/>
    <x v="0"/>
    <x v="7"/>
    <x v="4"/>
    <x v="130"/>
    <x v="0"/>
    <m/>
  </r>
  <r>
    <x v="6"/>
    <x v="0"/>
    <x v="6"/>
    <x v="0"/>
    <x v="0"/>
    <x v="7"/>
    <x v="2"/>
    <x v="131"/>
    <x v="0"/>
    <m/>
  </r>
  <r>
    <x v="6"/>
    <x v="0"/>
    <x v="6"/>
    <x v="0"/>
    <x v="0"/>
    <x v="1"/>
    <x v="7"/>
    <x v="34"/>
    <x v="29"/>
    <n v="128798"/>
  </r>
  <r>
    <x v="6"/>
    <x v="0"/>
    <x v="6"/>
    <x v="0"/>
    <x v="0"/>
    <x v="1"/>
    <x v="7"/>
    <x v="20"/>
    <x v="29"/>
    <n v="29150"/>
  </r>
  <r>
    <x v="6"/>
    <x v="0"/>
    <x v="6"/>
    <x v="0"/>
    <x v="0"/>
    <x v="1"/>
    <x v="7"/>
    <x v="20"/>
    <x v="169"/>
    <n v="956236.73"/>
  </r>
  <r>
    <x v="6"/>
    <x v="0"/>
    <x v="6"/>
    <x v="0"/>
    <x v="0"/>
    <x v="1"/>
    <x v="7"/>
    <x v="101"/>
    <x v="6"/>
    <m/>
  </r>
  <r>
    <x v="6"/>
    <x v="0"/>
    <x v="6"/>
    <x v="0"/>
    <x v="0"/>
    <x v="1"/>
    <x v="7"/>
    <x v="101"/>
    <x v="77"/>
    <m/>
  </r>
  <r>
    <x v="6"/>
    <x v="0"/>
    <x v="6"/>
    <x v="0"/>
    <x v="0"/>
    <x v="1"/>
    <x v="7"/>
    <x v="101"/>
    <x v="229"/>
    <m/>
  </r>
  <r>
    <x v="6"/>
    <x v="0"/>
    <x v="6"/>
    <x v="0"/>
    <x v="0"/>
    <x v="1"/>
    <x v="7"/>
    <x v="101"/>
    <x v="130"/>
    <m/>
  </r>
  <r>
    <x v="6"/>
    <x v="0"/>
    <x v="6"/>
    <x v="0"/>
    <x v="0"/>
    <x v="1"/>
    <x v="7"/>
    <x v="101"/>
    <x v="181"/>
    <m/>
  </r>
  <r>
    <x v="6"/>
    <x v="0"/>
    <x v="6"/>
    <x v="0"/>
    <x v="0"/>
    <x v="1"/>
    <x v="7"/>
    <x v="101"/>
    <x v="8"/>
    <m/>
  </r>
  <r>
    <x v="6"/>
    <x v="0"/>
    <x v="6"/>
    <x v="0"/>
    <x v="0"/>
    <x v="1"/>
    <x v="7"/>
    <x v="101"/>
    <x v="5"/>
    <m/>
  </r>
  <r>
    <x v="6"/>
    <x v="0"/>
    <x v="6"/>
    <x v="0"/>
    <x v="0"/>
    <x v="1"/>
    <x v="7"/>
    <x v="55"/>
    <x v="54"/>
    <m/>
  </r>
  <r>
    <x v="6"/>
    <x v="0"/>
    <x v="6"/>
    <x v="0"/>
    <x v="0"/>
    <x v="1"/>
    <x v="7"/>
    <x v="55"/>
    <x v="24"/>
    <m/>
  </r>
  <r>
    <x v="6"/>
    <x v="0"/>
    <x v="6"/>
    <x v="0"/>
    <x v="0"/>
    <x v="1"/>
    <x v="8"/>
    <x v="22"/>
    <x v="29"/>
    <n v="373526"/>
  </r>
  <r>
    <x v="6"/>
    <x v="0"/>
    <x v="6"/>
    <x v="0"/>
    <x v="0"/>
    <x v="1"/>
    <x v="8"/>
    <x v="94"/>
    <x v="140"/>
    <m/>
  </r>
  <r>
    <x v="6"/>
    <x v="0"/>
    <x v="6"/>
    <x v="0"/>
    <x v="0"/>
    <x v="1"/>
    <x v="8"/>
    <x v="94"/>
    <x v="31"/>
    <m/>
  </r>
  <r>
    <x v="6"/>
    <x v="0"/>
    <x v="6"/>
    <x v="0"/>
    <x v="0"/>
    <x v="1"/>
    <x v="8"/>
    <x v="94"/>
    <x v="212"/>
    <m/>
  </r>
  <r>
    <x v="6"/>
    <x v="0"/>
    <x v="6"/>
    <x v="0"/>
    <x v="0"/>
    <x v="1"/>
    <x v="8"/>
    <x v="94"/>
    <x v="80"/>
    <m/>
  </r>
  <r>
    <x v="6"/>
    <x v="0"/>
    <x v="6"/>
    <x v="0"/>
    <x v="0"/>
    <x v="1"/>
    <x v="8"/>
    <x v="94"/>
    <x v="162"/>
    <n v="-17000"/>
  </r>
  <r>
    <x v="6"/>
    <x v="0"/>
    <x v="6"/>
    <x v="0"/>
    <x v="0"/>
    <x v="1"/>
    <x v="8"/>
    <x v="94"/>
    <x v="16"/>
    <n v="20274"/>
  </r>
  <r>
    <x v="6"/>
    <x v="0"/>
    <x v="6"/>
    <x v="0"/>
    <x v="0"/>
    <x v="1"/>
    <x v="8"/>
    <x v="94"/>
    <x v="44"/>
    <n v="13400"/>
  </r>
  <r>
    <x v="6"/>
    <x v="0"/>
    <x v="6"/>
    <x v="0"/>
    <x v="0"/>
    <x v="1"/>
    <x v="8"/>
    <x v="94"/>
    <x v="57"/>
    <m/>
  </r>
  <r>
    <x v="6"/>
    <x v="0"/>
    <x v="6"/>
    <x v="0"/>
    <x v="0"/>
    <x v="1"/>
    <x v="8"/>
    <x v="94"/>
    <x v="223"/>
    <m/>
  </r>
  <r>
    <x v="6"/>
    <x v="0"/>
    <x v="6"/>
    <x v="0"/>
    <x v="0"/>
    <x v="1"/>
    <x v="8"/>
    <x v="95"/>
    <x v="0"/>
    <m/>
  </r>
  <r>
    <x v="6"/>
    <x v="0"/>
    <x v="6"/>
    <x v="0"/>
    <x v="0"/>
    <x v="1"/>
    <x v="8"/>
    <x v="77"/>
    <x v="50"/>
    <m/>
  </r>
  <r>
    <x v="6"/>
    <x v="0"/>
    <x v="6"/>
    <x v="0"/>
    <x v="0"/>
    <x v="1"/>
    <x v="8"/>
    <x v="156"/>
    <x v="37"/>
    <m/>
  </r>
  <r>
    <x v="6"/>
    <x v="0"/>
    <x v="6"/>
    <x v="0"/>
    <x v="0"/>
    <x v="1"/>
    <x v="8"/>
    <x v="156"/>
    <x v="88"/>
    <n v="-0.11"/>
  </r>
  <r>
    <x v="6"/>
    <x v="0"/>
    <x v="6"/>
    <x v="0"/>
    <x v="0"/>
    <x v="1"/>
    <x v="8"/>
    <x v="156"/>
    <x v="6"/>
    <n v="3"/>
  </r>
  <r>
    <x v="6"/>
    <x v="0"/>
    <x v="6"/>
    <x v="0"/>
    <x v="0"/>
    <x v="1"/>
    <x v="8"/>
    <x v="156"/>
    <x v="122"/>
    <n v="0.2"/>
  </r>
  <r>
    <x v="6"/>
    <x v="0"/>
    <x v="6"/>
    <x v="0"/>
    <x v="0"/>
    <x v="1"/>
    <x v="8"/>
    <x v="156"/>
    <x v="16"/>
    <n v="1.4"/>
  </r>
  <r>
    <x v="6"/>
    <x v="0"/>
    <x v="6"/>
    <x v="0"/>
    <x v="0"/>
    <x v="1"/>
    <x v="8"/>
    <x v="156"/>
    <x v="42"/>
    <n v="0.19"/>
  </r>
  <r>
    <x v="6"/>
    <x v="0"/>
    <x v="6"/>
    <x v="0"/>
    <x v="0"/>
    <x v="1"/>
    <x v="8"/>
    <x v="156"/>
    <x v="37"/>
    <n v="-1"/>
  </r>
  <r>
    <x v="6"/>
    <x v="0"/>
    <x v="6"/>
    <x v="0"/>
    <x v="0"/>
    <x v="1"/>
    <x v="8"/>
    <x v="156"/>
    <x v="45"/>
    <n v="-4"/>
  </r>
  <r>
    <x v="6"/>
    <x v="0"/>
    <x v="6"/>
    <x v="0"/>
    <x v="0"/>
    <x v="1"/>
    <x v="8"/>
    <x v="156"/>
    <x v="124"/>
    <n v="0.43"/>
  </r>
  <r>
    <x v="6"/>
    <x v="0"/>
    <x v="6"/>
    <x v="0"/>
    <x v="0"/>
    <x v="1"/>
    <x v="8"/>
    <x v="156"/>
    <x v="0"/>
    <m/>
  </r>
  <r>
    <x v="6"/>
    <x v="0"/>
    <x v="6"/>
    <x v="0"/>
    <x v="0"/>
    <x v="1"/>
    <x v="8"/>
    <x v="156"/>
    <x v="0"/>
    <m/>
  </r>
  <r>
    <x v="6"/>
    <x v="0"/>
    <x v="6"/>
    <x v="0"/>
    <x v="0"/>
    <x v="1"/>
    <x v="8"/>
    <x v="156"/>
    <x v="0"/>
    <m/>
  </r>
  <r>
    <x v="6"/>
    <x v="0"/>
    <x v="6"/>
    <x v="0"/>
    <x v="0"/>
    <x v="1"/>
    <x v="8"/>
    <x v="156"/>
    <x v="0"/>
    <m/>
  </r>
  <r>
    <x v="6"/>
    <x v="0"/>
    <x v="6"/>
    <x v="0"/>
    <x v="0"/>
    <x v="1"/>
    <x v="8"/>
    <x v="4"/>
    <x v="2"/>
    <n v="104610"/>
  </r>
  <r>
    <x v="6"/>
    <x v="0"/>
    <x v="6"/>
    <x v="0"/>
    <x v="0"/>
    <x v="1"/>
    <x v="8"/>
    <x v="4"/>
    <x v="190"/>
    <n v="49000"/>
  </r>
  <r>
    <x v="6"/>
    <x v="0"/>
    <x v="6"/>
    <x v="0"/>
    <x v="0"/>
    <x v="1"/>
    <x v="8"/>
    <x v="4"/>
    <x v="157"/>
    <n v="88800"/>
  </r>
  <r>
    <x v="6"/>
    <x v="0"/>
    <x v="6"/>
    <x v="0"/>
    <x v="0"/>
    <x v="1"/>
    <x v="8"/>
    <x v="4"/>
    <x v="153"/>
    <n v="38100"/>
  </r>
  <r>
    <x v="6"/>
    <x v="0"/>
    <x v="6"/>
    <x v="0"/>
    <x v="0"/>
    <x v="1"/>
    <x v="8"/>
    <x v="4"/>
    <x v="101"/>
    <m/>
  </r>
  <r>
    <x v="6"/>
    <x v="0"/>
    <x v="6"/>
    <x v="0"/>
    <x v="0"/>
    <x v="1"/>
    <x v="8"/>
    <x v="4"/>
    <x v="37"/>
    <m/>
  </r>
  <r>
    <x v="6"/>
    <x v="0"/>
    <x v="6"/>
    <x v="0"/>
    <x v="0"/>
    <x v="1"/>
    <x v="8"/>
    <x v="4"/>
    <x v="87"/>
    <m/>
  </r>
  <r>
    <x v="6"/>
    <x v="0"/>
    <x v="6"/>
    <x v="0"/>
    <x v="0"/>
    <x v="1"/>
    <x v="8"/>
    <x v="4"/>
    <x v="219"/>
    <m/>
  </r>
  <r>
    <x v="6"/>
    <x v="0"/>
    <x v="6"/>
    <x v="0"/>
    <x v="0"/>
    <x v="1"/>
    <x v="8"/>
    <x v="4"/>
    <x v="220"/>
    <m/>
  </r>
  <r>
    <x v="6"/>
    <x v="0"/>
    <x v="6"/>
    <x v="0"/>
    <x v="0"/>
    <x v="1"/>
    <x v="8"/>
    <x v="4"/>
    <x v="221"/>
    <m/>
  </r>
  <r>
    <x v="6"/>
    <x v="0"/>
    <x v="6"/>
    <x v="0"/>
    <x v="0"/>
    <x v="1"/>
    <x v="8"/>
    <x v="4"/>
    <x v="205"/>
    <m/>
  </r>
  <r>
    <x v="6"/>
    <x v="0"/>
    <x v="6"/>
    <x v="0"/>
    <x v="0"/>
    <x v="1"/>
    <x v="8"/>
    <x v="4"/>
    <x v="153"/>
    <m/>
  </r>
  <r>
    <x v="6"/>
    <x v="0"/>
    <x v="6"/>
    <x v="0"/>
    <x v="0"/>
    <x v="1"/>
    <x v="8"/>
    <x v="4"/>
    <x v="118"/>
    <m/>
  </r>
  <r>
    <x v="6"/>
    <x v="0"/>
    <x v="6"/>
    <x v="0"/>
    <x v="0"/>
    <x v="1"/>
    <x v="8"/>
    <x v="4"/>
    <x v="2"/>
    <m/>
  </r>
  <r>
    <x v="6"/>
    <x v="0"/>
    <x v="6"/>
    <x v="0"/>
    <x v="0"/>
    <x v="1"/>
    <x v="8"/>
    <x v="4"/>
    <x v="123"/>
    <m/>
  </r>
  <r>
    <x v="6"/>
    <x v="0"/>
    <x v="6"/>
    <x v="0"/>
    <x v="0"/>
    <x v="1"/>
    <x v="8"/>
    <x v="4"/>
    <x v="201"/>
    <m/>
  </r>
  <r>
    <x v="6"/>
    <x v="0"/>
    <x v="6"/>
    <x v="0"/>
    <x v="0"/>
    <x v="1"/>
    <x v="8"/>
    <x v="4"/>
    <x v="209"/>
    <m/>
  </r>
  <r>
    <x v="6"/>
    <x v="0"/>
    <x v="6"/>
    <x v="0"/>
    <x v="0"/>
    <x v="1"/>
    <x v="8"/>
    <x v="4"/>
    <x v="31"/>
    <m/>
  </r>
  <r>
    <x v="6"/>
    <x v="0"/>
    <x v="6"/>
    <x v="0"/>
    <x v="0"/>
    <x v="1"/>
    <x v="8"/>
    <x v="4"/>
    <x v="54"/>
    <m/>
  </r>
  <r>
    <x v="6"/>
    <x v="0"/>
    <x v="6"/>
    <x v="0"/>
    <x v="0"/>
    <x v="1"/>
    <x v="8"/>
    <x v="4"/>
    <x v="200"/>
    <m/>
  </r>
  <r>
    <x v="6"/>
    <x v="0"/>
    <x v="6"/>
    <x v="0"/>
    <x v="0"/>
    <x v="1"/>
    <x v="8"/>
    <x v="4"/>
    <x v="210"/>
    <m/>
  </r>
  <r>
    <x v="6"/>
    <x v="0"/>
    <x v="6"/>
    <x v="0"/>
    <x v="0"/>
    <x v="1"/>
    <x v="8"/>
    <x v="4"/>
    <x v="0"/>
    <m/>
  </r>
  <r>
    <x v="6"/>
    <x v="0"/>
    <x v="6"/>
    <x v="0"/>
    <x v="0"/>
    <x v="1"/>
    <x v="8"/>
    <x v="4"/>
    <x v="0"/>
    <m/>
  </r>
  <r>
    <x v="6"/>
    <x v="0"/>
    <x v="6"/>
    <x v="0"/>
    <x v="0"/>
    <x v="1"/>
    <x v="8"/>
    <x v="4"/>
    <x v="0"/>
    <m/>
  </r>
  <r>
    <x v="6"/>
    <x v="0"/>
    <x v="6"/>
    <x v="0"/>
    <x v="0"/>
    <x v="1"/>
    <x v="8"/>
    <x v="4"/>
    <x v="0"/>
    <m/>
  </r>
  <r>
    <x v="6"/>
    <x v="0"/>
    <x v="6"/>
    <x v="0"/>
    <x v="0"/>
    <x v="1"/>
    <x v="8"/>
    <x v="4"/>
    <x v="0"/>
    <m/>
  </r>
  <r>
    <x v="6"/>
    <x v="0"/>
    <x v="6"/>
    <x v="0"/>
    <x v="0"/>
    <x v="1"/>
    <x v="8"/>
    <x v="4"/>
    <x v="0"/>
    <m/>
  </r>
  <r>
    <x v="6"/>
    <x v="0"/>
    <x v="6"/>
    <x v="0"/>
    <x v="0"/>
    <x v="6"/>
    <x v="23"/>
    <x v="112"/>
    <x v="31"/>
    <m/>
  </r>
  <r>
    <x v="6"/>
    <x v="0"/>
    <x v="6"/>
    <x v="0"/>
    <x v="2"/>
    <x v="3"/>
    <x v="3"/>
    <x v="96"/>
    <x v="0"/>
    <m/>
  </r>
  <r>
    <x v="6"/>
    <x v="0"/>
    <x v="6"/>
    <x v="0"/>
    <x v="2"/>
    <x v="3"/>
    <x v="3"/>
    <x v="137"/>
    <x v="98"/>
    <m/>
  </r>
  <r>
    <x v="6"/>
    <x v="0"/>
    <x v="6"/>
    <x v="0"/>
    <x v="2"/>
    <x v="3"/>
    <x v="3"/>
    <x v="97"/>
    <x v="34"/>
    <m/>
  </r>
  <r>
    <x v="6"/>
    <x v="0"/>
    <x v="6"/>
    <x v="0"/>
    <x v="2"/>
    <x v="3"/>
    <x v="3"/>
    <x v="97"/>
    <x v="36"/>
    <m/>
  </r>
  <r>
    <x v="6"/>
    <x v="0"/>
    <x v="6"/>
    <x v="0"/>
    <x v="2"/>
    <x v="3"/>
    <x v="3"/>
    <x v="97"/>
    <x v="48"/>
    <m/>
  </r>
  <r>
    <x v="6"/>
    <x v="0"/>
    <x v="6"/>
    <x v="0"/>
    <x v="2"/>
    <x v="3"/>
    <x v="3"/>
    <x v="97"/>
    <x v="35"/>
    <m/>
  </r>
  <r>
    <x v="6"/>
    <x v="0"/>
    <x v="6"/>
    <x v="0"/>
    <x v="2"/>
    <x v="3"/>
    <x v="3"/>
    <x v="97"/>
    <x v="0"/>
    <m/>
  </r>
  <r>
    <x v="6"/>
    <x v="0"/>
    <x v="6"/>
    <x v="0"/>
    <x v="2"/>
    <x v="3"/>
    <x v="3"/>
    <x v="97"/>
    <x v="0"/>
    <m/>
  </r>
  <r>
    <x v="6"/>
    <x v="0"/>
    <x v="6"/>
    <x v="0"/>
    <x v="2"/>
    <x v="3"/>
    <x v="3"/>
    <x v="97"/>
    <x v="0"/>
    <m/>
  </r>
  <r>
    <x v="6"/>
    <x v="0"/>
    <x v="6"/>
    <x v="0"/>
    <x v="2"/>
    <x v="3"/>
    <x v="3"/>
    <x v="98"/>
    <x v="0"/>
    <m/>
  </r>
  <r>
    <x v="6"/>
    <x v="0"/>
    <x v="6"/>
    <x v="0"/>
    <x v="2"/>
    <x v="3"/>
    <x v="3"/>
    <x v="99"/>
    <x v="37"/>
    <m/>
  </r>
  <r>
    <x v="6"/>
    <x v="0"/>
    <x v="6"/>
    <x v="0"/>
    <x v="2"/>
    <x v="3"/>
    <x v="3"/>
    <x v="99"/>
    <x v="122"/>
    <n v="320720"/>
  </r>
  <r>
    <x v="6"/>
    <x v="0"/>
    <x v="6"/>
    <x v="0"/>
    <x v="2"/>
    <x v="3"/>
    <x v="3"/>
    <x v="99"/>
    <x v="39"/>
    <m/>
  </r>
  <r>
    <x v="6"/>
    <x v="0"/>
    <x v="6"/>
    <x v="0"/>
    <x v="2"/>
    <x v="3"/>
    <x v="3"/>
    <x v="99"/>
    <x v="70"/>
    <m/>
  </r>
  <r>
    <x v="6"/>
    <x v="0"/>
    <x v="6"/>
    <x v="0"/>
    <x v="2"/>
    <x v="3"/>
    <x v="3"/>
    <x v="99"/>
    <x v="226"/>
    <n v="1826400"/>
  </r>
  <r>
    <x v="6"/>
    <x v="0"/>
    <x v="6"/>
    <x v="0"/>
    <x v="2"/>
    <x v="3"/>
    <x v="3"/>
    <x v="99"/>
    <x v="230"/>
    <m/>
  </r>
  <r>
    <x v="6"/>
    <x v="0"/>
    <x v="6"/>
    <x v="0"/>
    <x v="2"/>
    <x v="3"/>
    <x v="3"/>
    <x v="99"/>
    <x v="156"/>
    <n v="56720"/>
  </r>
  <r>
    <x v="6"/>
    <x v="0"/>
    <x v="6"/>
    <x v="0"/>
    <x v="2"/>
    <x v="3"/>
    <x v="26"/>
    <x v="137"/>
    <x v="0"/>
    <m/>
  </r>
  <r>
    <x v="6"/>
    <x v="0"/>
    <x v="6"/>
    <x v="0"/>
    <x v="2"/>
    <x v="3"/>
    <x v="20"/>
    <x v="49"/>
    <x v="68"/>
    <m/>
  </r>
  <r>
    <x v="6"/>
    <x v="0"/>
    <x v="6"/>
    <x v="0"/>
    <x v="2"/>
    <x v="3"/>
    <x v="20"/>
    <x v="49"/>
    <x v="124"/>
    <m/>
  </r>
  <r>
    <x v="6"/>
    <x v="0"/>
    <x v="6"/>
    <x v="0"/>
    <x v="2"/>
    <x v="3"/>
    <x v="20"/>
    <x v="49"/>
    <x v="41"/>
    <n v="1886300"/>
  </r>
  <r>
    <x v="6"/>
    <x v="0"/>
    <x v="6"/>
    <x v="0"/>
    <x v="2"/>
    <x v="3"/>
    <x v="20"/>
    <x v="49"/>
    <x v="42"/>
    <n v="290400"/>
  </r>
  <r>
    <x v="6"/>
    <x v="0"/>
    <x v="6"/>
    <x v="0"/>
    <x v="2"/>
    <x v="3"/>
    <x v="20"/>
    <x v="49"/>
    <x v="230"/>
    <m/>
  </r>
  <r>
    <x v="6"/>
    <x v="0"/>
    <x v="6"/>
    <x v="0"/>
    <x v="2"/>
    <x v="3"/>
    <x v="20"/>
    <x v="49"/>
    <x v="122"/>
    <m/>
  </r>
  <r>
    <x v="6"/>
    <x v="0"/>
    <x v="6"/>
    <x v="0"/>
    <x v="2"/>
    <x v="3"/>
    <x v="20"/>
    <x v="151"/>
    <x v="0"/>
    <m/>
  </r>
  <r>
    <x v="6"/>
    <x v="0"/>
    <x v="6"/>
    <x v="0"/>
    <x v="2"/>
    <x v="3"/>
    <x v="20"/>
    <x v="111"/>
    <x v="42"/>
    <n v="733700"/>
  </r>
  <r>
    <x v="6"/>
    <x v="0"/>
    <x v="6"/>
    <x v="0"/>
    <x v="2"/>
    <x v="3"/>
    <x v="20"/>
    <x v="111"/>
    <x v="124"/>
    <n v="1600029"/>
  </r>
  <r>
    <x v="6"/>
    <x v="0"/>
    <x v="6"/>
    <x v="0"/>
    <x v="2"/>
    <x v="3"/>
    <x v="20"/>
    <x v="111"/>
    <x v="0"/>
    <m/>
  </r>
  <r>
    <x v="6"/>
    <x v="0"/>
    <x v="6"/>
    <x v="0"/>
    <x v="2"/>
    <x v="3"/>
    <x v="20"/>
    <x v="111"/>
    <x v="0"/>
    <m/>
  </r>
  <r>
    <x v="6"/>
    <x v="0"/>
    <x v="6"/>
    <x v="0"/>
    <x v="2"/>
    <x v="3"/>
    <x v="20"/>
    <x v="111"/>
    <x v="0"/>
    <m/>
  </r>
  <r>
    <x v="6"/>
    <x v="0"/>
    <x v="6"/>
    <x v="0"/>
    <x v="2"/>
    <x v="3"/>
    <x v="30"/>
    <x v="151"/>
    <x v="124"/>
    <n v="3168860"/>
  </r>
  <r>
    <x v="6"/>
    <x v="0"/>
    <x v="6"/>
    <x v="0"/>
    <x v="2"/>
    <x v="3"/>
    <x v="30"/>
    <x v="151"/>
    <x v="230"/>
    <m/>
  </r>
  <r>
    <x v="6"/>
    <x v="0"/>
    <x v="6"/>
    <x v="0"/>
    <x v="2"/>
    <x v="3"/>
    <x v="0"/>
    <x v="157"/>
    <x v="36"/>
    <n v="156000"/>
  </r>
  <r>
    <x v="6"/>
    <x v="0"/>
    <x v="6"/>
    <x v="0"/>
    <x v="2"/>
    <x v="3"/>
    <x v="21"/>
    <x v="50"/>
    <x v="0"/>
    <m/>
  </r>
  <r>
    <x v="6"/>
    <x v="0"/>
    <x v="6"/>
    <x v="0"/>
    <x v="2"/>
    <x v="3"/>
    <x v="21"/>
    <x v="132"/>
    <x v="0"/>
    <m/>
  </r>
  <r>
    <x v="7"/>
    <x v="0"/>
    <x v="6"/>
    <x v="0"/>
    <x v="1"/>
    <x v="2"/>
    <x v="24"/>
    <x v="63"/>
    <x v="1"/>
    <n v="92882335.290000007"/>
  </r>
  <r>
    <x v="7"/>
    <x v="0"/>
    <x v="6"/>
    <x v="0"/>
    <x v="1"/>
    <x v="5"/>
    <x v="11"/>
    <x v="64"/>
    <x v="0"/>
    <n v="242.54"/>
  </r>
  <r>
    <x v="7"/>
    <x v="0"/>
    <x v="6"/>
    <x v="0"/>
    <x v="1"/>
    <x v="5"/>
    <x v="14"/>
    <x v="66"/>
    <x v="0"/>
    <m/>
  </r>
  <r>
    <x v="7"/>
    <x v="0"/>
    <x v="6"/>
    <x v="0"/>
    <x v="1"/>
    <x v="5"/>
    <x v="15"/>
    <x v="69"/>
    <x v="0"/>
    <n v="51099"/>
  </r>
  <r>
    <x v="7"/>
    <x v="0"/>
    <x v="6"/>
    <x v="0"/>
    <x v="1"/>
    <x v="2"/>
    <x v="25"/>
    <x v="74"/>
    <x v="0"/>
    <n v="-104201.34"/>
  </r>
  <r>
    <x v="7"/>
    <x v="0"/>
    <x v="6"/>
    <x v="0"/>
    <x v="1"/>
    <x v="2"/>
    <x v="25"/>
    <x v="118"/>
    <x v="0"/>
    <m/>
  </r>
  <r>
    <x v="7"/>
    <x v="0"/>
    <x v="6"/>
    <x v="0"/>
    <x v="1"/>
    <x v="2"/>
    <x v="0"/>
    <x v="103"/>
    <x v="0"/>
    <m/>
  </r>
  <r>
    <x v="7"/>
    <x v="0"/>
    <x v="6"/>
    <x v="0"/>
    <x v="1"/>
    <x v="2"/>
    <x v="0"/>
    <x v="104"/>
    <x v="0"/>
    <n v="189075.6"/>
  </r>
  <r>
    <x v="7"/>
    <x v="0"/>
    <x v="6"/>
    <x v="0"/>
    <x v="1"/>
    <x v="2"/>
    <x v="0"/>
    <x v="145"/>
    <x v="0"/>
    <n v="-2107431.23"/>
  </r>
  <r>
    <x v="7"/>
    <x v="0"/>
    <x v="6"/>
    <x v="0"/>
    <x v="1"/>
    <x v="5"/>
    <x v="7"/>
    <x v="153"/>
    <x v="0"/>
    <m/>
  </r>
  <r>
    <x v="7"/>
    <x v="0"/>
    <x v="6"/>
    <x v="0"/>
    <x v="0"/>
    <x v="0"/>
    <x v="4"/>
    <x v="158"/>
    <x v="2"/>
    <n v="15773333"/>
  </r>
  <r>
    <x v="7"/>
    <x v="0"/>
    <x v="6"/>
    <x v="0"/>
    <x v="0"/>
    <x v="0"/>
    <x v="4"/>
    <x v="6"/>
    <x v="157"/>
    <n v="1932000"/>
  </r>
  <r>
    <x v="7"/>
    <x v="0"/>
    <x v="6"/>
    <x v="0"/>
    <x v="0"/>
    <x v="0"/>
    <x v="4"/>
    <x v="6"/>
    <x v="158"/>
    <m/>
  </r>
  <r>
    <x v="7"/>
    <x v="0"/>
    <x v="6"/>
    <x v="0"/>
    <x v="0"/>
    <x v="0"/>
    <x v="4"/>
    <x v="7"/>
    <x v="157"/>
    <n v="151200"/>
  </r>
  <r>
    <x v="7"/>
    <x v="0"/>
    <x v="6"/>
    <x v="0"/>
    <x v="0"/>
    <x v="0"/>
    <x v="4"/>
    <x v="7"/>
    <x v="158"/>
    <m/>
  </r>
  <r>
    <x v="7"/>
    <x v="0"/>
    <x v="6"/>
    <x v="0"/>
    <x v="0"/>
    <x v="0"/>
    <x v="4"/>
    <x v="7"/>
    <x v="0"/>
    <m/>
  </r>
  <r>
    <x v="7"/>
    <x v="0"/>
    <x v="6"/>
    <x v="0"/>
    <x v="0"/>
    <x v="0"/>
    <x v="4"/>
    <x v="8"/>
    <x v="2"/>
    <m/>
  </r>
  <r>
    <x v="7"/>
    <x v="0"/>
    <x v="6"/>
    <x v="0"/>
    <x v="0"/>
    <x v="0"/>
    <x v="4"/>
    <x v="8"/>
    <x v="157"/>
    <n v="185100"/>
  </r>
  <r>
    <x v="7"/>
    <x v="0"/>
    <x v="6"/>
    <x v="0"/>
    <x v="0"/>
    <x v="0"/>
    <x v="4"/>
    <x v="8"/>
    <x v="158"/>
    <m/>
  </r>
  <r>
    <x v="7"/>
    <x v="0"/>
    <x v="6"/>
    <x v="0"/>
    <x v="0"/>
    <x v="0"/>
    <x v="4"/>
    <x v="9"/>
    <x v="2"/>
    <m/>
  </r>
  <r>
    <x v="7"/>
    <x v="0"/>
    <x v="6"/>
    <x v="0"/>
    <x v="0"/>
    <x v="0"/>
    <x v="4"/>
    <x v="9"/>
    <x v="158"/>
    <m/>
  </r>
  <r>
    <x v="7"/>
    <x v="0"/>
    <x v="6"/>
    <x v="0"/>
    <x v="0"/>
    <x v="0"/>
    <x v="4"/>
    <x v="9"/>
    <x v="227"/>
    <m/>
  </r>
  <r>
    <x v="7"/>
    <x v="0"/>
    <x v="6"/>
    <x v="0"/>
    <x v="0"/>
    <x v="0"/>
    <x v="4"/>
    <x v="9"/>
    <x v="157"/>
    <n v="22212"/>
  </r>
  <r>
    <x v="7"/>
    <x v="0"/>
    <x v="6"/>
    <x v="0"/>
    <x v="0"/>
    <x v="0"/>
    <x v="4"/>
    <x v="10"/>
    <x v="2"/>
    <m/>
  </r>
  <r>
    <x v="7"/>
    <x v="0"/>
    <x v="6"/>
    <x v="0"/>
    <x v="0"/>
    <x v="0"/>
    <x v="4"/>
    <x v="10"/>
    <x v="157"/>
    <n v="185100"/>
  </r>
  <r>
    <x v="7"/>
    <x v="0"/>
    <x v="6"/>
    <x v="0"/>
    <x v="0"/>
    <x v="0"/>
    <x v="4"/>
    <x v="10"/>
    <x v="158"/>
    <m/>
  </r>
  <r>
    <x v="7"/>
    <x v="0"/>
    <x v="6"/>
    <x v="0"/>
    <x v="0"/>
    <x v="0"/>
    <x v="4"/>
    <x v="11"/>
    <x v="2"/>
    <n v="704167"/>
  </r>
  <r>
    <x v="7"/>
    <x v="0"/>
    <x v="6"/>
    <x v="0"/>
    <x v="0"/>
    <x v="0"/>
    <x v="4"/>
    <x v="11"/>
    <x v="158"/>
    <m/>
  </r>
  <r>
    <x v="7"/>
    <x v="0"/>
    <x v="6"/>
    <x v="0"/>
    <x v="0"/>
    <x v="0"/>
    <x v="4"/>
    <x v="11"/>
    <x v="157"/>
    <n v="86250"/>
  </r>
  <r>
    <x v="7"/>
    <x v="0"/>
    <x v="6"/>
    <x v="0"/>
    <x v="0"/>
    <x v="0"/>
    <x v="4"/>
    <x v="12"/>
    <x v="2"/>
    <m/>
  </r>
  <r>
    <x v="7"/>
    <x v="0"/>
    <x v="6"/>
    <x v="0"/>
    <x v="0"/>
    <x v="0"/>
    <x v="4"/>
    <x v="134"/>
    <x v="0"/>
    <m/>
  </r>
  <r>
    <x v="7"/>
    <x v="0"/>
    <x v="6"/>
    <x v="0"/>
    <x v="0"/>
    <x v="0"/>
    <x v="4"/>
    <x v="142"/>
    <x v="0"/>
    <m/>
  </r>
  <r>
    <x v="7"/>
    <x v="0"/>
    <x v="6"/>
    <x v="0"/>
    <x v="0"/>
    <x v="0"/>
    <x v="4"/>
    <x v="56"/>
    <x v="211"/>
    <m/>
  </r>
  <r>
    <x v="7"/>
    <x v="0"/>
    <x v="6"/>
    <x v="0"/>
    <x v="0"/>
    <x v="0"/>
    <x v="4"/>
    <x v="13"/>
    <x v="5"/>
    <n v="67720.800000000003"/>
  </r>
  <r>
    <x v="7"/>
    <x v="0"/>
    <x v="6"/>
    <x v="0"/>
    <x v="0"/>
    <x v="0"/>
    <x v="4"/>
    <x v="146"/>
    <x v="181"/>
    <m/>
  </r>
  <r>
    <x v="7"/>
    <x v="0"/>
    <x v="6"/>
    <x v="0"/>
    <x v="0"/>
    <x v="0"/>
    <x v="4"/>
    <x v="14"/>
    <x v="6"/>
    <n v="1678428.288677837"/>
  </r>
  <r>
    <x v="7"/>
    <x v="0"/>
    <x v="6"/>
    <x v="0"/>
    <x v="0"/>
    <x v="0"/>
    <x v="4"/>
    <x v="14"/>
    <x v="7"/>
    <m/>
  </r>
  <r>
    <x v="7"/>
    <x v="0"/>
    <x v="6"/>
    <x v="0"/>
    <x v="0"/>
    <x v="0"/>
    <x v="4"/>
    <x v="15"/>
    <x v="8"/>
    <n v="776000"/>
  </r>
  <r>
    <x v="7"/>
    <x v="0"/>
    <x v="6"/>
    <x v="0"/>
    <x v="0"/>
    <x v="0"/>
    <x v="4"/>
    <x v="147"/>
    <x v="0"/>
    <m/>
  </r>
  <r>
    <x v="7"/>
    <x v="0"/>
    <x v="6"/>
    <x v="0"/>
    <x v="0"/>
    <x v="0"/>
    <x v="4"/>
    <x v="113"/>
    <x v="175"/>
    <m/>
  </r>
  <r>
    <x v="7"/>
    <x v="0"/>
    <x v="6"/>
    <x v="0"/>
    <x v="0"/>
    <x v="0"/>
    <x v="9"/>
    <x v="114"/>
    <x v="9"/>
    <n v="1200000"/>
  </r>
  <r>
    <x v="7"/>
    <x v="0"/>
    <x v="6"/>
    <x v="0"/>
    <x v="0"/>
    <x v="0"/>
    <x v="9"/>
    <x v="30"/>
    <x v="234"/>
    <m/>
  </r>
  <r>
    <x v="7"/>
    <x v="0"/>
    <x v="6"/>
    <x v="0"/>
    <x v="0"/>
    <x v="0"/>
    <x v="9"/>
    <x v="110"/>
    <x v="231"/>
    <n v="400000"/>
  </r>
  <r>
    <x v="7"/>
    <x v="0"/>
    <x v="6"/>
    <x v="0"/>
    <x v="0"/>
    <x v="0"/>
    <x v="5"/>
    <x v="70"/>
    <x v="88"/>
    <n v="741"/>
  </r>
  <r>
    <x v="7"/>
    <x v="0"/>
    <x v="6"/>
    <x v="0"/>
    <x v="0"/>
    <x v="0"/>
    <x v="5"/>
    <x v="70"/>
    <x v="232"/>
    <m/>
  </r>
  <r>
    <x v="7"/>
    <x v="0"/>
    <x v="6"/>
    <x v="0"/>
    <x v="0"/>
    <x v="0"/>
    <x v="5"/>
    <x v="102"/>
    <x v="0"/>
    <m/>
  </r>
  <r>
    <x v="7"/>
    <x v="0"/>
    <x v="6"/>
    <x v="0"/>
    <x v="0"/>
    <x v="0"/>
    <x v="5"/>
    <x v="71"/>
    <x v="88"/>
    <m/>
  </r>
  <r>
    <x v="7"/>
    <x v="0"/>
    <x v="6"/>
    <x v="0"/>
    <x v="0"/>
    <x v="0"/>
    <x v="5"/>
    <x v="71"/>
    <x v="53"/>
    <m/>
  </r>
  <r>
    <x v="7"/>
    <x v="0"/>
    <x v="6"/>
    <x v="0"/>
    <x v="0"/>
    <x v="0"/>
    <x v="5"/>
    <x v="71"/>
    <x v="190"/>
    <m/>
  </r>
  <r>
    <x v="7"/>
    <x v="0"/>
    <x v="6"/>
    <x v="0"/>
    <x v="0"/>
    <x v="0"/>
    <x v="5"/>
    <x v="71"/>
    <x v="45"/>
    <m/>
  </r>
  <r>
    <x v="7"/>
    <x v="0"/>
    <x v="6"/>
    <x v="0"/>
    <x v="0"/>
    <x v="0"/>
    <x v="5"/>
    <x v="78"/>
    <x v="0"/>
    <m/>
  </r>
  <r>
    <x v="7"/>
    <x v="0"/>
    <x v="6"/>
    <x v="0"/>
    <x v="0"/>
    <x v="0"/>
    <x v="6"/>
    <x v="17"/>
    <x v="12"/>
    <m/>
  </r>
  <r>
    <x v="7"/>
    <x v="0"/>
    <x v="6"/>
    <x v="0"/>
    <x v="0"/>
    <x v="0"/>
    <x v="6"/>
    <x v="17"/>
    <x v="0"/>
    <m/>
  </r>
  <r>
    <x v="7"/>
    <x v="0"/>
    <x v="6"/>
    <x v="0"/>
    <x v="0"/>
    <x v="0"/>
    <x v="6"/>
    <x v="143"/>
    <x v="0"/>
    <m/>
  </r>
  <r>
    <x v="7"/>
    <x v="0"/>
    <x v="6"/>
    <x v="0"/>
    <x v="0"/>
    <x v="0"/>
    <x v="29"/>
    <x v="154"/>
    <x v="203"/>
    <n v="43930"/>
  </r>
  <r>
    <x v="7"/>
    <x v="0"/>
    <x v="6"/>
    <x v="0"/>
    <x v="0"/>
    <x v="0"/>
    <x v="0"/>
    <x v="79"/>
    <x v="0"/>
    <m/>
  </r>
  <r>
    <x v="7"/>
    <x v="0"/>
    <x v="6"/>
    <x v="0"/>
    <x v="0"/>
    <x v="0"/>
    <x v="0"/>
    <x v="80"/>
    <x v="14"/>
    <m/>
  </r>
  <r>
    <x v="7"/>
    <x v="0"/>
    <x v="6"/>
    <x v="0"/>
    <x v="0"/>
    <x v="0"/>
    <x v="0"/>
    <x v="80"/>
    <x v="16"/>
    <n v="506861.4"/>
  </r>
  <r>
    <x v="7"/>
    <x v="0"/>
    <x v="6"/>
    <x v="0"/>
    <x v="0"/>
    <x v="0"/>
    <x v="0"/>
    <x v="80"/>
    <x v="176"/>
    <m/>
  </r>
  <r>
    <x v="7"/>
    <x v="0"/>
    <x v="6"/>
    <x v="0"/>
    <x v="0"/>
    <x v="0"/>
    <x v="0"/>
    <x v="80"/>
    <x v="162"/>
    <m/>
  </r>
  <r>
    <x v="7"/>
    <x v="0"/>
    <x v="6"/>
    <x v="0"/>
    <x v="0"/>
    <x v="0"/>
    <x v="0"/>
    <x v="80"/>
    <x v="235"/>
    <m/>
  </r>
  <r>
    <x v="7"/>
    <x v="0"/>
    <x v="6"/>
    <x v="0"/>
    <x v="0"/>
    <x v="0"/>
    <x v="0"/>
    <x v="80"/>
    <x v="70"/>
    <m/>
  </r>
  <r>
    <x v="7"/>
    <x v="0"/>
    <x v="6"/>
    <x v="0"/>
    <x v="0"/>
    <x v="0"/>
    <x v="0"/>
    <x v="80"/>
    <x v="59"/>
    <m/>
  </r>
  <r>
    <x v="7"/>
    <x v="0"/>
    <x v="6"/>
    <x v="0"/>
    <x v="0"/>
    <x v="0"/>
    <x v="0"/>
    <x v="80"/>
    <x v="44"/>
    <n v="2070000"/>
  </r>
  <r>
    <x v="7"/>
    <x v="0"/>
    <x v="6"/>
    <x v="0"/>
    <x v="0"/>
    <x v="0"/>
    <x v="0"/>
    <x v="80"/>
    <x v="0"/>
    <m/>
  </r>
  <r>
    <x v="7"/>
    <x v="0"/>
    <x v="6"/>
    <x v="0"/>
    <x v="0"/>
    <x v="0"/>
    <x v="0"/>
    <x v="84"/>
    <x v="88"/>
    <m/>
  </r>
  <r>
    <x v="7"/>
    <x v="0"/>
    <x v="6"/>
    <x v="0"/>
    <x v="0"/>
    <x v="0"/>
    <x v="0"/>
    <x v="84"/>
    <x v="117"/>
    <m/>
  </r>
  <r>
    <x v="7"/>
    <x v="0"/>
    <x v="6"/>
    <x v="0"/>
    <x v="0"/>
    <x v="0"/>
    <x v="0"/>
    <x v="107"/>
    <x v="17"/>
    <n v="325000"/>
  </r>
  <r>
    <x v="7"/>
    <x v="0"/>
    <x v="6"/>
    <x v="0"/>
    <x v="0"/>
    <x v="0"/>
    <x v="0"/>
    <x v="115"/>
    <x v="0"/>
    <m/>
  </r>
  <r>
    <x v="7"/>
    <x v="0"/>
    <x v="6"/>
    <x v="0"/>
    <x v="0"/>
    <x v="0"/>
    <x v="0"/>
    <x v="138"/>
    <x v="88"/>
    <n v="264048.83"/>
  </r>
  <r>
    <x v="7"/>
    <x v="0"/>
    <x v="6"/>
    <x v="0"/>
    <x v="0"/>
    <x v="0"/>
    <x v="0"/>
    <x v="108"/>
    <x v="0"/>
    <m/>
  </r>
  <r>
    <x v="7"/>
    <x v="0"/>
    <x v="6"/>
    <x v="0"/>
    <x v="0"/>
    <x v="0"/>
    <x v="0"/>
    <x v="109"/>
    <x v="0"/>
    <m/>
  </r>
  <r>
    <x v="7"/>
    <x v="0"/>
    <x v="6"/>
    <x v="0"/>
    <x v="0"/>
    <x v="0"/>
    <x v="0"/>
    <x v="116"/>
    <x v="20"/>
    <m/>
  </r>
  <r>
    <x v="7"/>
    <x v="0"/>
    <x v="6"/>
    <x v="0"/>
    <x v="0"/>
    <x v="0"/>
    <x v="0"/>
    <x v="116"/>
    <x v="46"/>
    <n v="252900"/>
  </r>
  <r>
    <x v="7"/>
    <x v="0"/>
    <x v="6"/>
    <x v="0"/>
    <x v="0"/>
    <x v="0"/>
    <x v="0"/>
    <x v="79"/>
    <x v="0"/>
    <m/>
  </r>
  <r>
    <x v="7"/>
    <x v="0"/>
    <x v="6"/>
    <x v="0"/>
    <x v="0"/>
    <x v="0"/>
    <x v="12"/>
    <x v="81"/>
    <x v="0"/>
    <m/>
  </r>
  <r>
    <x v="7"/>
    <x v="0"/>
    <x v="6"/>
    <x v="0"/>
    <x v="0"/>
    <x v="0"/>
    <x v="12"/>
    <x v="82"/>
    <x v="100"/>
    <n v="1901900"/>
  </r>
  <r>
    <x v="7"/>
    <x v="0"/>
    <x v="6"/>
    <x v="0"/>
    <x v="0"/>
    <x v="0"/>
    <x v="12"/>
    <x v="83"/>
    <x v="0"/>
    <m/>
  </r>
  <r>
    <x v="7"/>
    <x v="0"/>
    <x v="6"/>
    <x v="0"/>
    <x v="0"/>
    <x v="0"/>
    <x v="12"/>
    <x v="84"/>
    <x v="0"/>
    <m/>
  </r>
  <r>
    <x v="7"/>
    <x v="0"/>
    <x v="6"/>
    <x v="0"/>
    <x v="0"/>
    <x v="0"/>
    <x v="19"/>
    <x v="100"/>
    <x v="177"/>
    <m/>
  </r>
  <r>
    <x v="7"/>
    <x v="0"/>
    <x v="6"/>
    <x v="0"/>
    <x v="0"/>
    <x v="0"/>
    <x v="19"/>
    <x v="100"/>
    <x v="178"/>
    <m/>
  </r>
  <r>
    <x v="7"/>
    <x v="0"/>
    <x v="6"/>
    <x v="0"/>
    <x v="0"/>
    <x v="0"/>
    <x v="19"/>
    <x v="139"/>
    <x v="215"/>
    <m/>
  </r>
  <r>
    <x v="7"/>
    <x v="0"/>
    <x v="6"/>
    <x v="0"/>
    <x v="0"/>
    <x v="0"/>
    <x v="28"/>
    <x v="150"/>
    <x v="0"/>
    <m/>
  </r>
  <r>
    <x v="7"/>
    <x v="0"/>
    <x v="6"/>
    <x v="0"/>
    <x v="0"/>
    <x v="0"/>
    <x v="31"/>
    <x v="85"/>
    <x v="236"/>
    <m/>
  </r>
  <r>
    <x v="7"/>
    <x v="0"/>
    <x v="6"/>
    <x v="0"/>
    <x v="0"/>
    <x v="0"/>
    <x v="31"/>
    <x v="85"/>
    <x v="237"/>
    <m/>
  </r>
  <r>
    <x v="7"/>
    <x v="0"/>
    <x v="6"/>
    <x v="0"/>
    <x v="0"/>
    <x v="0"/>
    <x v="27"/>
    <x v="140"/>
    <x v="20"/>
    <n v="50000"/>
  </r>
  <r>
    <x v="7"/>
    <x v="0"/>
    <x v="6"/>
    <x v="0"/>
    <x v="0"/>
    <x v="0"/>
    <x v="27"/>
    <x v="148"/>
    <x v="140"/>
    <m/>
  </r>
  <r>
    <x v="7"/>
    <x v="0"/>
    <x v="6"/>
    <x v="0"/>
    <x v="0"/>
    <x v="0"/>
    <x v="27"/>
    <x v="139"/>
    <x v="140"/>
    <m/>
  </r>
  <r>
    <x v="7"/>
    <x v="0"/>
    <x v="6"/>
    <x v="0"/>
    <x v="0"/>
    <x v="0"/>
    <x v="27"/>
    <x v="149"/>
    <x v="140"/>
    <m/>
  </r>
  <r>
    <x v="7"/>
    <x v="0"/>
    <x v="6"/>
    <x v="0"/>
    <x v="0"/>
    <x v="0"/>
    <x v="22"/>
    <x v="105"/>
    <x v="140"/>
    <m/>
  </r>
  <r>
    <x v="7"/>
    <x v="0"/>
    <x v="6"/>
    <x v="0"/>
    <x v="0"/>
    <x v="0"/>
    <x v="16"/>
    <x v="86"/>
    <x v="45"/>
    <m/>
  </r>
  <r>
    <x v="7"/>
    <x v="0"/>
    <x v="6"/>
    <x v="0"/>
    <x v="0"/>
    <x v="0"/>
    <x v="16"/>
    <x v="86"/>
    <x v="204"/>
    <m/>
  </r>
  <r>
    <x v="7"/>
    <x v="0"/>
    <x v="6"/>
    <x v="0"/>
    <x v="0"/>
    <x v="0"/>
    <x v="16"/>
    <x v="86"/>
    <x v="224"/>
    <m/>
  </r>
  <r>
    <x v="7"/>
    <x v="0"/>
    <x v="6"/>
    <x v="0"/>
    <x v="0"/>
    <x v="0"/>
    <x v="16"/>
    <x v="117"/>
    <x v="232"/>
    <m/>
  </r>
  <r>
    <x v="7"/>
    <x v="0"/>
    <x v="6"/>
    <x v="0"/>
    <x v="0"/>
    <x v="0"/>
    <x v="16"/>
    <x v="117"/>
    <x v="57"/>
    <m/>
  </r>
  <r>
    <x v="7"/>
    <x v="0"/>
    <x v="6"/>
    <x v="0"/>
    <x v="0"/>
    <x v="0"/>
    <x v="16"/>
    <x v="117"/>
    <x v="223"/>
    <m/>
  </r>
  <r>
    <x v="7"/>
    <x v="0"/>
    <x v="6"/>
    <x v="0"/>
    <x v="0"/>
    <x v="0"/>
    <x v="22"/>
    <x v="105"/>
    <x v="0"/>
    <m/>
  </r>
  <r>
    <x v="7"/>
    <x v="0"/>
    <x v="6"/>
    <x v="0"/>
    <x v="0"/>
    <x v="0"/>
    <x v="2"/>
    <x v="87"/>
    <x v="165"/>
    <m/>
  </r>
  <r>
    <x v="7"/>
    <x v="0"/>
    <x v="6"/>
    <x v="0"/>
    <x v="0"/>
    <x v="0"/>
    <x v="2"/>
    <x v="87"/>
    <x v="205"/>
    <n v="799101"/>
  </r>
  <r>
    <x v="7"/>
    <x v="0"/>
    <x v="6"/>
    <x v="0"/>
    <x v="0"/>
    <x v="0"/>
    <x v="2"/>
    <x v="87"/>
    <x v="238"/>
    <m/>
  </r>
  <r>
    <x v="7"/>
    <x v="0"/>
    <x v="6"/>
    <x v="0"/>
    <x v="0"/>
    <x v="0"/>
    <x v="2"/>
    <x v="87"/>
    <x v="0"/>
    <m/>
  </r>
  <r>
    <x v="7"/>
    <x v="0"/>
    <x v="6"/>
    <x v="0"/>
    <x v="0"/>
    <x v="0"/>
    <x v="2"/>
    <x v="155"/>
    <x v="222"/>
    <m/>
  </r>
  <r>
    <x v="7"/>
    <x v="0"/>
    <x v="6"/>
    <x v="0"/>
    <x v="0"/>
    <x v="0"/>
    <x v="2"/>
    <x v="155"/>
    <x v="225"/>
    <m/>
  </r>
  <r>
    <x v="7"/>
    <x v="0"/>
    <x v="6"/>
    <x v="0"/>
    <x v="0"/>
    <x v="0"/>
    <x v="2"/>
    <x v="155"/>
    <x v="0"/>
    <m/>
  </r>
  <r>
    <x v="7"/>
    <x v="0"/>
    <x v="6"/>
    <x v="0"/>
    <x v="0"/>
    <x v="0"/>
    <x v="2"/>
    <x v="88"/>
    <x v="128"/>
    <m/>
  </r>
  <r>
    <x v="7"/>
    <x v="0"/>
    <x v="6"/>
    <x v="0"/>
    <x v="0"/>
    <x v="0"/>
    <x v="2"/>
    <x v="88"/>
    <x v="206"/>
    <m/>
  </r>
  <r>
    <x v="7"/>
    <x v="0"/>
    <x v="6"/>
    <x v="0"/>
    <x v="0"/>
    <x v="0"/>
    <x v="2"/>
    <x v="89"/>
    <x v="184"/>
    <m/>
  </r>
  <r>
    <x v="7"/>
    <x v="0"/>
    <x v="6"/>
    <x v="0"/>
    <x v="0"/>
    <x v="0"/>
    <x v="2"/>
    <x v="89"/>
    <x v="139"/>
    <m/>
  </r>
  <r>
    <x v="7"/>
    <x v="0"/>
    <x v="6"/>
    <x v="0"/>
    <x v="0"/>
    <x v="0"/>
    <x v="2"/>
    <x v="89"/>
    <x v="32"/>
    <m/>
  </r>
  <r>
    <x v="7"/>
    <x v="0"/>
    <x v="6"/>
    <x v="0"/>
    <x v="0"/>
    <x v="0"/>
    <x v="2"/>
    <x v="90"/>
    <x v="94"/>
    <n v="200026"/>
  </r>
  <r>
    <x v="7"/>
    <x v="0"/>
    <x v="6"/>
    <x v="0"/>
    <x v="0"/>
    <x v="0"/>
    <x v="2"/>
    <x v="90"/>
    <x v="0"/>
    <m/>
  </r>
  <r>
    <x v="7"/>
    <x v="0"/>
    <x v="6"/>
    <x v="0"/>
    <x v="0"/>
    <x v="0"/>
    <x v="2"/>
    <x v="90"/>
    <x v="0"/>
    <m/>
  </r>
  <r>
    <x v="7"/>
    <x v="0"/>
    <x v="6"/>
    <x v="0"/>
    <x v="0"/>
    <x v="0"/>
    <x v="2"/>
    <x v="90"/>
    <x v="0"/>
    <m/>
  </r>
  <r>
    <x v="7"/>
    <x v="0"/>
    <x v="6"/>
    <x v="0"/>
    <x v="0"/>
    <x v="0"/>
    <x v="2"/>
    <x v="90"/>
    <x v="0"/>
    <m/>
  </r>
  <r>
    <x v="7"/>
    <x v="0"/>
    <x v="6"/>
    <x v="0"/>
    <x v="0"/>
    <x v="0"/>
    <x v="2"/>
    <x v="90"/>
    <x v="0"/>
    <m/>
  </r>
  <r>
    <x v="7"/>
    <x v="0"/>
    <x v="6"/>
    <x v="0"/>
    <x v="0"/>
    <x v="0"/>
    <x v="2"/>
    <x v="91"/>
    <x v="53"/>
    <m/>
  </r>
  <r>
    <x v="7"/>
    <x v="0"/>
    <x v="6"/>
    <x v="0"/>
    <x v="0"/>
    <x v="0"/>
    <x v="2"/>
    <x v="91"/>
    <x v="161"/>
    <m/>
  </r>
  <r>
    <x v="7"/>
    <x v="0"/>
    <x v="6"/>
    <x v="0"/>
    <x v="0"/>
    <x v="0"/>
    <x v="2"/>
    <x v="91"/>
    <x v="201"/>
    <m/>
  </r>
  <r>
    <x v="7"/>
    <x v="0"/>
    <x v="6"/>
    <x v="0"/>
    <x v="0"/>
    <x v="0"/>
    <x v="2"/>
    <x v="91"/>
    <x v="202"/>
    <m/>
  </r>
  <r>
    <x v="7"/>
    <x v="0"/>
    <x v="6"/>
    <x v="0"/>
    <x v="0"/>
    <x v="0"/>
    <x v="2"/>
    <x v="92"/>
    <x v="0"/>
    <m/>
  </r>
  <r>
    <x v="7"/>
    <x v="0"/>
    <x v="6"/>
    <x v="0"/>
    <x v="0"/>
    <x v="0"/>
    <x v="2"/>
    <x v="136"/>
    <x v="208"/>
    <n v="150000"/>
  </r>
  <r>
    <x v="7"/>
    <x v="0"/>
    <x v="6"/>
    <x v="0"/>
    <x v="0"/>
    <x v="0"/>
    <x v="2"/>
    <x v="136"/>
    <x v="228"/>
    <m/>
  </r>
  <r>
    <x v="7"/>
    <x v="0"/>
    <x v="6"/>
    <x v="0"/>
    <x v="0"/>
    <x v="0"/>
    <x v="2"/>
    <x v="136"/>
    <x v="217"/>
    <m/>
  </r>
  <r>
    <x v="7"/>
    <x v="0"/>
    <x v="6"/>
    <x v="0"/>
    <x v="0"/>
    <x v="0"/>
    <x v="2"/>
    <x v="136"/>
    <x v="218"/>
    <m/>
  </r>
  <r>
    <x v="7"/>
    <x v="0"/>
    <x v="6"/>
    <x v="0"/>
    <x v="0"/>
    <x v="0"/>
    <x v="2"/>
    <x v="136"/>
    <x v="208"/>
    <m/>
  </r>
  <r>
    <x v="7"/>
    <x v="0"/>
    <x v="6"/>
    <x v="0"/>
    <x v="0"/>
    <x v="0"/>
    <x v="2"/>
    <x v="136"/>
    <x v="218"/>
    <m/>
  </r>
  <r>
    <x v="7"/>
    <x v="0"/>
    <x v="6"/>
    <x v="0"/>
    <x v="0"/>
    <x v="0"/>
    <x v="2"/>
    <x v="136"/>
    <x v="185"/>
    <m/>
  </r>
  <r>
    <x v="7"/>
    <x v="0"/>
    <x v="6"/>
    <x v="0"/>
    <x v="0"/>
    <x v="0"/>
    <x v="2"/>
    <x v="136"/>
    <x v="0"/>
    <m/>
  </r>
  <r>
    <x v="7"/>
    <x v="0"/>
    <x v="6"/>
    <x v="0"/>
    <x v="0"/>
    <x v="0"/>
    <x v="2"/>
    <x v="141"/>
    <x v="185"/>
    <m/>
  </r>
  <r>
    <x v="7"/>
    <x v="0"/>
    <x v="6"/>
    <x v="0"/>
    <x v="0"/>
    <x v="0"/>
    <x v="2"/>
    <x v="141"/>
    <x v="0"/>
    <m/>
  </r>
  <r>
    <x v="7"/>
    <x v="0"/>
    <x v="6"/>
    <x v="0"/>
    <x v="0"/>
    <x v="0"/>
    <x v="2"/>
    <x v="141"/>
    <x v="0"/>
    <m/>
  </r>
  <r>
    <x v="7"/>
    <x v="0"/>
    <x v="6"/>
    <x v="0"/>
    <x v="0"/>
    <x v="0"/>
    <x v="2"/>
    <x v="93"/>
    <x v="0"/>
    <m/>
  </r>
  <r>
    <x v="7"/>
    <x v="0"/>
    <x v="6"/>
    <x v="0"/>
    <x v="0"/>
    <x v="0"/>
    <x v="2"/>
    <x v="84"/>
    <x v="6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7"/>
    <x v="4"/>
    <x v="119"/>
    <x v="136"/>
    <n v="3546667"/>
  </r>
  <r>
    <x v="7"/>
    <x v="0"/>
    <x v="6"/>
    <x v="0"/>
    <x v="0"/>
    <x v="7"/>
    <x v="4"/>
    <x v="119"/>
    <x v="186"/>
    <n v="5133333"/>
  </r>
  <r>
    <x v="7"/>
    <x v="0"/>
    <x v="6"/>
    <x v="0"/>
    <x v="0"/>
    <x v="7"/>
    <x v="4"/>
    <x v="120"/>
    <x v="136"/>
    <m/>
  </r>
  <r>
    <x v="7"/>
    <x v="0"/>
    <x v="6"/>
    <x v="0"/>
    <x v="0"/>
    <x v="7"/>
    <x v="4"/>
    <x v="121"/>
    <x v="136"/>
    <n v="316667"/>
  </r>
  <r>
    <x v="7"/>
    <x v="0"/>
    <x v="6"/>
    <x v="0"/>
    <x v="0"/>
    <x v="7"/>
    <x v="4"/>
    <x v="121"/>
    <x v="186"/>
    <n v="458333"/>
  </r>
  <r>
    <x v="7"/>
    <x v="0"/>
    <x v="6"/>
    <x v="0"/>
    <x v="0"/>
    <x v="7"/>
    <x v="4"/>
    <x v="122"/>
    <x v="136"/>
    <n v="38000"/>
  </r>
  <r>
    <x v="7"/>
    <x v="0"/>
    <x v="6"/>
    <x v="0"/>
    <x v="0"/>
    <x v="7"/>
    <x v="4"/>
    <x v="122"/>
    <x v="186"/>
    <n v="55000"/>
  </r>
  <r>
    <x v="7"/>
    <x v="0"/>
    <x v="6"/>
    <x v="0"/>
    <x v="0"/>
    <x v="7"/>
    <x v="4"/>
    <x v="123"/>
    <x v="136"/>
    <n v="316667"/>
  </r>
  <r>
    <x v="7"/>
    <x v="0"/>
    <x v="6"/>
    <x v="0"/>
    <x v="0"/>
    <x v="7"/>
    <x v="4"/>
    <x v="123"/>
    <x v="186"/>
    <n v="458333"/>
  </r>
  <r>
    <x v="7"/>
    <x v="0"/>
    <x v="6"/>
    <x v="0"/>
    <x v="0"/>
    <x v="7"/>
    <x v="4"/>
    <x v="124"/>
    <x v="136"/>
    <n v="158333"/>
  </r>
  <r>
    <x v="7"/>
    <x v="0"/>
    <x v="6"/>
    <x v="0"/>
    <x v="0"/>
    <x v="7"/>
    <x v="4"/>
    <x v="124"/>
    <x v="186"/>
    <n v="229167"/>
  </r>
  <r>
    <x v="7"/>
    <x v="0"/>
    <x v="6"/>
    <x v="0"/>
    <x v="0"/>
    <x v="7"/>
    <x v="4"/>
    <x v="135"/>
    <x v="0"/>
    <m/>
  </r>
  <r>
    <x v="7"/>
    <x v="0"/>
    <x v="6"/>
    <x v="0"/>
    <x v="0"/>
    <x v="7"/>
    <x v="4"/>
    <x v="125"/>
    <x v="136"/>
    <m/>
  </r>
  <r>
    <x v="7"/>
    <x v="0"/>
    <x v="6"/>
    <x v="0"/>
    <x v="0"/>
    <x v="7"/>
    <x v="4"/>
    <x v="144"/>
    <x v="136"/>
    <m/>
  </r>
  <r>
    <x v="7"/>
    <x v="0"/>
    <x v="6"/>
    <x v="0"/>
    <x v="0"/>
    <x v="7"/>
    <x v="4"/>
    <x v="144"/>
    <x v="186"/>
    <m/>
  </r>
  <r>
    <x v="7"/>
    <x v="0"/>
    <x v="6"/>
    <x v="0"/>
    <x v="0"/>
    <x v="7"/>
    <x v="4"/>
    <x v="126"/>
    <x v="0"/>
    <m/>
  </r>
  <r>
    <x v="7"/>
    <x v="0"/>
    <x v="6"/>
    <x v="0"/>
    <x v="0"/>
    <x v="7"/>
    <x v="4"/>
    <x v="127"/>
    <x v="5"/>
    <n v="45309.599999999991"/>
  </r>
  <r>
    <x v="7"/>
    <x v="0"/>
    <x v="6"/>
    <x v="0"/>
    <x v="0"/>
    <x v="7"/>
    <x v="4"/>
    <x v="152"/>
    <x v="130"/>
    <m/>
  </r>
  <r>
    <x v="7"/>
    <x v="0"/>
    <x v="6"/>
    <x v="0"/>
    <x v="0"/>
    <x v="7"/>
    <x v="4"/>
    <x v="128"/>
    <x v="6"/>
    <n v="1105671.711322163"/>
  </r>
  <r>
    <x v="7"/>
    <x v="0"/>
    <x v="6"/>
    <x v="0"/>
    <x v="0"/>
    <x v="7"/>
    <x v="4"/>
    <x v="129"/>
    <x v="77"/>
    <n v="152000"/>
  </r>
  <r>
    <x v="7"/>
    <x v="0"/>
    <x v="6"/>
    <x v="0"/>
    <x v="0"/>
    <x v="7"/>
    <x v="4"/>
    <x v="129"/>
    <x v="187"/>
    <m/>
  </r>
  <r>
    <x v="7"/>
    <x v="0"/>
    <x v="6"/>
    <x v="0"/>
    <x v="0"/>
    <x v="7"/>
    <x v="4"/>
    <x v="130"/>
    <x v="0"/>
    <m/>
  </r>
  <r>
    <x v="7"/>
    <x v="0"/>
    <x v="6"/>
    <x v="0"/>
    <x v="0"/>
    <x v="7"/>
    <x v="2"/>
    <x v="131"/>
    <x v="0"/>
    <m/>
  </r>
  <r>
    <x v="7"/>
    <x v="0"/>
    <x v="6"/>
    <x v="0"/>
    <x v="0"/>
    <x v="1"/>
    <x v="7"/>
    <x v="34"/>
    <x v="29"/>
    <n v="128798"/>
  </r>
  <r>
    <x v="7"/>
    <x v="0"/>
    <x v="6"/>
    <x v="0"/>
    <x v="0"/>
    <x v="1"/>
    <x v="7"/>
    <x v="20"/>
    <x v="29"/>
    <n v="121280"/>
  </r>
  <r>
    <x v="7"/>
    <x v="0"/>
    <x v="6"/>
    <x v="0"/>
    <x v="0"/>
    <x v="1"/>
    <x v="7"/>
    <x v="20"/>
    <x v="169"/>
    <n v="883941.05"/>
  </r>
  <r>
    <x v="7"/>
    <x v="0"/>
    <x v="6"/>
    <x v="0"/>
    <x v="0"/>
    <x v="1"/>
    <x v="7"/>
    <x v="101"/>
    <x v="6"/>
    <m/>
  </r>
  <r>
    <x v="7"/>
    <x v="0"/>
    <x v="6"/>
    <x v="0"/>
    <x v="0"/>
    <x v="1"/>
    <x v="7"/>
    <x v="101"/>
    <x v="77"/>
    <m/>
  </r>
  <r>
    <x v="7"/>
    <x v="0"/>
    <x v="6"/>
    <x v="0"/>
    <x v="0"/>
    <x v="1"/>
    <x v="7"/>
    <x v="101"/>
    <x v="229"/>
    <m/>
  </r>
  <r>
    <x v="7"/>
    <x v="0"/>
    <x v="6"/>
    <x v="0"/>
    <x v="0"/>
    <x v="1"/>
    <x v="7"/>
    <x v="101"/>
    <x v="130"/>
    <m/>
  </r>
  <r>
    <x v="7"/>
    <x v="0"/>
    <x v="6"/>
    <x v="0"/>
    <x v="0"/>
    <x v="1"/>
    <x v="7"/>
    <x v="101"/>
    <x v="181"/>
    <m/>
  </r>
  <r>
    <x v="7"/>
    <x v="0"/>
    <x v="6"/>
    <x v="0"/>
    <x v="0"/>
    <x v="1"/>
    <x v="7"/>
    <x v="101"/>
    <x v="8"/>
    <m/>
  </r>
  <r>
    <x v="7"/>
    <x v="0"/>
    <x v="6"/>
    <x v="0"/>
    <x v="0"/>
    <x v="1"/>
    <x v="7"/>
    <x v="101"/>
    <x v="5"/>
    <m/>
  </r>
  <r>
    <x v="7"/>
    <x v="0"/>
    <x v="6"/>
    <x v="0"/>
    <x v="0"/>
    <x v="1"/>
    <x v="7"/>
    <x v="159"/>
    <x v="21"/>
    <n v="4818.59"/>
  </r>
  <r>
    <x v="7"/>
    <x v="0"/>
    <x v="6"/>
    <x v="0"/>
    <x v="0"/>
    <x v="1"/>
    <x v="7"/>
    <x v="159"/>
    <x v="21"/>
    <n v="-903.06"/>
  </r>
  <r>
    <x v="7"/>
    <x v="0"/>
    <x v="6"/>
    <x v="0"/>
    <x v="0"/>
    <x v="1"/>
    <x v="7"/>
    <x v="55"/>
    <x v="54"/>
    <m/>
  </r>
  <r>
    <x v="7"/>
    <x v="0"/>
    <x v="6"/>
    <x v="0"/>
    <x v="0"/>
    <x v="1"/>
    <x v="7"/>
    <x v="55"/>
    <x v="24"/>
    <m/>
  </r>
  <r>
    <x v="7"/>
    <x v="0"/>
    <x v="6"/>
    <x v="0"/>
    <x v="0"/>
    <x v="1"/>
    <x v="8"/>
    <x v="22"/>
    <x v="29"/>
    <n v="560690.05000000005"/>
  </r>
  <r>
    <x v="7"/>
    <x v="0"/>
    <x v="6"/>
    <x v="0"/>
    <x v="0"/>
    <x v="1"/>
    <x v="8"/>
    <x v="94"/>
    <x v="140"/>
    <m/>
  </r>
  <r>
    <x v="7"/>
    <x v="0"/>
    <x v="6"/>
    <x v="0"/>
    <x v="0"/>
    <x v="1"/>
    <x v="8"/>
    <x v="94"/>
    <x v="31"/>
    <m/>
  </r>
  <r>
    <x v="7"/>
    <x v="0"/>
    <x v="6"/>
    <x v="0"/>
    <x v="0"/>
    <x v="1"/>
    <x v="8"/>
    <x v="94"/>
    <x v="212"/>
    <m/>
  </r>
  <r>
    <x v="7"/>
    <x v="0"/>
    <x v="6"/>
    <x v="0"/>
    <x v="0"/>
    <x v="1"/>
    <x v="8"/>
    <x v="94"/>
    <x v="80"/>
    <m/>
  </r>
  <r>
    <x v="7"/>
    <x v="0"/>
    <x v="6"/>
    <x v="0"/>
    <x v="0"/>
    <x v="1"/>
    <x v="8"/>
    <x v="94"/>
    <x v="162"/>
    <m/>
  </r>
  <r>
    <x v="7"/>
    <x v="0"/>
    <x v="6"/>
    <x v="0"/>
    <x v="0"/>
    <x v="1"/>
    <x v="8"/>
    <x v="94"/>
    <x v="16"/>
    <n v="10137.23"/>
  </r>
  <r>
    <x v="7"/>
    <x v="0"/>
    <x v="6"/>
    <x v="0"/>
    <x v="0"/>
    <x v="1"/>
    <x v="8"/>
    <x v="94"/>
    <x v="42"/>
    <n v="-1606.79"/>
  </r>
  <r>
    <x v="7"/>
    <x v="0"/>
    <x v="6"/>
    <x v="0"/>
    <x v="0"/>
    <x v="1"/>
    <x v="8"/>
    <x v="94"/>
    <x v="57"/>
    <m/>
  </r>
  <r>
    <x v="7"/>
    <x v="0"/>
    <x v="6"/>
    <x v="0"/>
    <x v="0"/>
    <x v="1"/>
    <x v="8"/>
    <x v="94"/>
    <x v="223"/>
    <m/>
  </r>
  <r>
    <x v="7"/>
    <x v="0"/>
    <x v="6"/>
    <x v="0"/>
    <x v="0"/>
    <x v="1"/>
    <x v="8"/>
    <x v="95"/>
    <x v="0"/>
    <m/>
  </r>
  <r>
    <x v="7"/>
    <x v="0"/>
    <x v="6"/>
    <x v="0"/>
    <x v="0"/>
    <x v="1"/>
    <x v="8"/>
    <x v="77"/>
    <x v="50"/>
    <m/>
  </r>
  <r>
    <x v="7"/>
    <x v="0"/>
    <x v="6"/>
    <x v="0"/>
    <x v="0"/>
    <x v="1"/>
    <x v="8"/>
    <x v="156"/>
    <x v="80"/>
    <n v="22.28"/>
  </r>
  <r>
    <x v="7"/>
    <x v="0"/>
    <x v="6"/>
    <x v="0"/>
    <x v="0"/>
    <x v="1"/>
    <x v="8"/>
    <x v="156"/>
    <x v="88"/>
    <m/>
  </r>
  <r>
    <x v="7"/>
    <x v="0"/>
    <x v="6"/>
    <x v="0"/>
    <x v="0"/>
    <x v="1"/>
    <x v="8"/>
    <x v="156"/>
    <x v="6"/>
    <m/>
  </r>
  <r>
    <x v="7"/>
    <x v="0"/>
    <x v="6"/>
    <x v="0"/>
    <x v="0"/>
    <x v="1"/>
    <x v="8"/>
    <x v="156"/>
    <x v="122"/>
    <m/>
  </r>
  <r>
    <x v="7"/>
    <x v="0"/>
    <x v="6"/>
    <x v="0"/>
    <x v="0"/>
    <x v="1"/>
    <x v="8"/>
    <x v="156"/>
    <x v="16"/>
    <m/>
  </r>
  <r>
    <x v="7"/>
    <x v="0"/>
    <x v="6"/>
    <x v="0"/>
    <x v="0"/>
    <x v="1"/>
    <x v="8"/>
    <x v="156"/>
    <x v="42"/>
    <m/>
  </r>
  <r>
    <x v="7"/>
    <x v="0"/>
    <x v="6"/>
    <x v="0"/>
    <x v="0"/>
    <x v="1"/>
    <x v="8"/>
    <x v="156"/>
    <x v="37"/>
    <m/>
  </r>
  <r>
    <x v="7"/>
    <x v="0"/>
    <x v="6"/>
    <x v="0"/>
    <x v="0"/>
    <x v="1"/>
    <x v="8"/>
    <x v="156"/>
    <x v="45"/>
    <m/>
  </r>
  <r>
    <x v="7"/>
    <x v="0"/>
    <x v="6"/>
    <x v="0"/>
    <x v="0"/>
    <x v="1"/>
    <x v="8"/>
    <x v="156"/>
    <x v="124"/>
    <m/>
  </r>
  <r>
    <x v="7"/>
    <x v="0"/>
    <x v="6"/>
    <x v="0"/>
    <x v="0"/>
    <x v="1"/>
    <x v="8"/>
    <x v="156"/>
    <x v="0"/>
    <m/>
  </r>
  <r>
    <x v="7"/>
    <x v="0"/>
    <x v="6"/>
    <x v="0"/>
    <x v="0"/>
    <x v="1"/>
    <x v="8"/>
    <x v="156"/>
    <x v="0"/>
    <m/>
  </r>
  <r>
    <x v="7"/>
    <x v="0"/>
    <x v="6"/>
    <x v="0"/>
    <x v="0"/>
    <x v="1"/>
    <x v="8"/>
    <x v="156"/>
    <x v="0"/>
    <m/>
  </r>
  <r>
    <x v="7"/>
    <x v="0"/>
    <x v="6"/>
    <x v="0"/>
    <x v="0"/>
    <x v="1"/>
    <x v="8"/>
    <x v="156"/>
    <x v="0"/>
    <m/>
  </r>
  <r>
    <x v="7"/>
    <x v="0"/>
    <x v="6"/>
    <x v="0"/>
    <x v="0"/>
    <x v="1"/>
    <x v="8"/>
    <x v="4"/>
    <x v="2"/>
    <n v="203441"/>
  </r>
  <r>
    <x v="7"/>
    <x v="0"/>
    <x v="6"/>
    <x v="0"/>
    <x v="0"/>
    <x v="1"/>
    <x v="8"/>
    <x v="4"/>
    <x v="190"/>
    <m/>
  </r>
  <r>
    <x v="7"/>
    <x v="0"/>
    <x v="6"/>
    <x v="0"/>
    <x v="0"/>
    <x v="1"/>
    <x v="8"/>
    <x v="4"/>
    <x v="157"/>
    <m/>
  </r>
  <r>
    <x v="7"/>
    <x v="0"/>
    <x v="6"/>
    <x v="0"/>
    <x v="0"/>
    <x v="1"/>
    <x v="8"/>
    <x v="4"/>
    <x v="153"/>
    <m/>
  </r>
  <r>
    <x v="7"/>
    <x v="0"/>
    <x v="6"/>
    <x v="0"/>
    <x v="0"/>
    <x v="1"/>
    <x v="8"/>
    <x v="4"/>
    <x v="101"/>
    <m/>
  </r>
  <r>
    <x v="7"/>
    <x v="0"/>
    <x v="6"/>
    <x v="0"/>
    <x v="0"/>
    <x v="1"/>
    <x v="8"/>
    <x v="4"/>
    <x v="37"/>
    <m/>
  </r>
  <r>
    <x v="7"/>
    <x v="0"/>
    <x v="6"/>
    <x v="0"/>
    <x v="0"/>
    <x v="1"/>
    <x v="8"/>
    <x v="4"/>
    <x v="87"/>
    <m/>
  </r>
  <r>
    <x v="7"/>
    <x v="0"/>
    <x v="6"/>
    <x v="0"/>
    <x v="0"/>
    <x v="1"/>
    <x v="8"/>
    <x v="4"/>
    <x v="219"/>
    <m/>
  </r>
  <r>
    <x v="7"/>
    <x v="0"/>
    <x v="6"/>
    <x v="0"/>
    <x v="0"/>
    <x v="1"/>
    <x v="8"/>
    <x v="4"/>
    <x v="220"/>
    <m/>
  </r>
  <r>
    <x v="7"/>
    <x v="0"/>
    <x v="6"/>
    <x v="0"/>
    <x v="0"/>
    <x v="1"/>
    <x v="8"/>
    <x v="4"/>
    <x v="221"/>
    <m/>
  </r>
  <r>
    <x v="7"/>
    <x v="0"/>
    <x v="6"/>
    <x v="0"/>
    <x v="0"/>
    <x v="1"/>
    <x v="8"/>
    <x v="4"/>
    <x v="205"/>
    <m/>
  </r>
  <r>
    <x v="7"/>
    <x v="0"/>
    <x v="6"/>
    <x v="0"/>
    <x v="0"/>
    <x v="1"/>
    <x v="8"/>
    <x v="4"/>
    <x v="153"/>
    <m/>
  </r>
  <r>
    <x v="7"/>
    <x v="0"/>
    <x v="6"/>
    <x v="0"/>
    <x v="0"/>
    <x v="1"/>
    <x v="8"/>
    <x v="4"/>
    <x v="118"/>
    <m/>
  </r>
  <r>
    <x v="7"/>
    <x v="0"/>
    <x v="6"/>
    <x v="0"/>
    <x v="0"/>
    <x v="1"/>
    <x v="8"/>
    <x v="4"/>
    <x v="2"/>
    <m/>
  </r>
  <r>
    <x v="7"/>
    <x v="0"/>
    <x v="6"/>
    <x v="0"/>
    <x v="0"/>
    <x v="1"/>
    <x v="8"/>
    <x v="4"/>
    <x v="123"/>
    <m/>
  </r>
  <r>
    <x v="7"/>
    <x v="0"/>
    <x v="6"/>
    <x v="0"/>
    <x v="0"/>
    <x v="1"/>
    <x v="8"/>
    <x v="4"/>
    <x v="201"/>
    <m/>
  </r>
  <r>
    <x v="7"/>
    <x v="0"/>
    <x v="6"/>
    <x v="0"/>
    <x v="0"/>
    <x v="1"/>
    <x v="8"/>
    <x v="4"/>
    <x v="209"/>
    <m/>
  </r>
  <r>
    <x v="7"/>
    <x v="0"/>
    <x v="6"/>
    <x v="0"/>
    <x v="0"/>
    <x v="1"/>
    <x v="8"/>
    <x v="4"/>
    <x v="31"/>
    <m/>
  </r>
  <r>
    <x v="7"/>
    <x v="0"/>
    <x v="6"/>
    <x v="0"/>
    <x v="0"/>
    <x v="1"/>
    <x v="8"/>
    <x v="4"/>
    <x v="54"/>
    <m/>
  </r>
  <r>
    <x v="7"/>
    <x v="0"/>
    <x v="6"/>
    <x v="0"/>
    <x v="0"/>
    <x v="1"/>
    <x v="8"/>
    <x v="4"/>
    <x v="200"/>
    <m/>
  </r>
  <r>
    <x v="7"/>
    <x v="0"/>
    <x v="6"/>
    <x v="0"/>
    <x v="0"/>
    <x v="1"/>
    <x v="8"/>
    <x v="4"/>
    <x v="210"/>
    <m/>
  </r>
  <r>
    <x v="7"/>
    <x v="0"/>
    <x v="6"/>
    <x v="0"/>
    <x v="0"/>
    <x v="1"/>
    <x v="8"/>
    <x v="4"/>
    <x v="0"/>
    <m/>
  </r>
  <r>
    <x v="7"/>
    <x v="0"/>
    <x v="6"/>
    <x v="0"/>
    <x v="0"/>
    <x v="1"/>
    <x v="8"/>
    <x v="4"/>
    <x v="0"/>
    <m/>
  </r>
  <r>
    <x v="7"/>
    <x v="0"/>
    <x v="6"/>
    <x v="0"/>
    <x v="0"/>
    <x v="1"/>
    <x v="8"/>
    <x v="4"/>
    <x v="0"/>
    <m/>
  </r>
  <r>
    <x v="7"/>
    <x v="0"/>
    <x v="6"/>
    <x v="0"/>
    <x v="0"/>
    <x v="1"/>
    <x v="8"/>
    <x v="4"/>
    <x v="0"/>
    <m/>
  </r>
  <r>
    <x v="7"/>
    <x v="0"/>
    <x v="6"/>
    <x v="0"/>
    <x v="0"/>
    <x v="1"/>
    <x v="8"/>
    <x v="4"/>
    <x v="0"/>
    <m/>
  </r>
  <r>
    <x v="7"/>
    <x v="0"/>
    <x v="6"/>
    <x v="0"/>
    <x v="0"/>
    <x v="1"/>
    <x v="8"/>
    <x v="4"/>
    <x v="0"/>
    <m/>
  </r>
  <r>
    <x v="7"/>
    <x v="0"/>
    <x v="6"/>
    <x v="0"/>
    <x v="0"/>
    <x v="6"/>
    <x v="23"/>
    <x v="112"/>
    <x v="31"/>
    <m/>
  </r>
  <r>
    <x v="7"/>
    <x v="0"/>
    <x v="6"/>
    <x v="0"/>
    <x v="2"/>
    <x v="3"/>
    <x v="3"/>
    <x v="96"/>
    <x v="0"/>
    <m/>
  </r>
  <r>
    <x v="7"/>
    <x v="0"/>
    <x v="6"/>
    <x v="0"/>
    <x v="2"/>
    <x v="3"/>
    <x v="3"/>
    <x v="137"/>
    <x v="98"/>
    <m/>
  </r>
  <r>
    <x v="7"/>
    <x v="0"/>
    <x v="6"/>
    <x v="0"/>
    <x v="2"/>
    <x v="3"/>
    <x v="3"/>
    <x v="97"/>
    <x v="34"/>
    <m/>
  </r>
  <r>
    <x v="7"/>
    <x v="0"/>
    <x v="6"/>
    <x v="0"/>
    <x v="2"/>
    <x v="3"/>
    <x v="3"/>
    <x v="97"/>
    <x v="36"/>
    <m/>
  </r>
  <r>
    <x v="7"/>
    <x v="0"/>
    <x v="6"/>
    <x v="0"/>
    <x v="2"/>
    <x v="3"/>
    <x v="3"/>
    <x v="97"/>
    <x v="48"/>
    <m/>
  </r>
  <r>
    <x v="7"/>
    <x v="0"/>
    <x v="6"/>
    <x v="0"/>
    <x v="2"/>
    <x v="3"/>
    <x v="3"/>
    <x v="97"/>
    <x v="35"/>
    <m/>
  </r>
  <r>
    <x v="7"/>
    <x v="0"/>
    <x v="6"/>
    <x v="0"/>
    <x v="2"/>
    <x v="3"/>
    <x v="3"/>
    <x v="97"/>
    <x v="0"/>
    <m/>
  </r>
  <r>
    <x v="7"/>
    <x v="0"/>
    <x v="6"/>
    <x v="0"/>
    <x v="2"/>
    <x v="3"/>
    <x v="3"/>
    <x v="97"/>
    <x v="0"/>
    <m/>
  </r>
  <r>
    <x v="7"/>
    <x v="0"/>
    <x v="6"/>
    <x v="0"/>
    <x v="2"/>
    <x v="3"/>
    <x v="3"/>
    <x v="97"/>
    <x v="0"/>
    <m/>
  </r>
  <r>
    <x v="7"/>
    <x v="0"/>
    <x v="6"/>
    <x v="0"/>
    <x v="2"/>
    <x v="3"/>
    <x v="3"/>
    <x v="98"/>
    <x v="0"/>
    <m/>
  </r>
  <r>
    <x v="7"/>
    <x v="0"/>
    <x v="6"/>
    <x v="0"/>
    <x v="2"/>
    <x v="3"/>
    <x v="3"/>
    <x v="99"/>
    <x v="37"/>
    <m/>
  </r>
  <r>
    <x v="7"/>
    <x v="0"/>
    <x v="6"/>
    <x v="0"/>
    <x v="2"/>
    <x v="3"/>
    <x v="3"/>
    <x v="99"/>
    <x v="122"/>
    <n v="245000"/>
  </r>
  <r>
    <x v="7"/>
    <x v="0"/>
    <x v="6"/>
    <x v="0"/>
    <x v="2"/>
    <x v="3"/>
    <x v="3"/>
    <x v="99"/>
    <x v="39"/>
    <m/>
  </r>
  <r>
    <x v="7"/>
    <x v="0"/>
    <x v="6"/>
    <x v="0"/>
    <x v="2"/>
    <x v="3"/>
    <x v="3"/>
    <x v="99"/>
    <x v="70"/>
    <n v="1328000"/>
  </r>
  <r>
    <x v="7"/>
    <x v="0"/>
    <x v="6"/>
    <x v="0"/>
    <x v="2"/>
    <x v="3"/>
    <x v="3"/>
    <x v="99"/>
    <x v="226"/>
    <m/>
  </r>
  <r>
    <x v="7"/>
    <x v="0"/>
    <x v="6"/>
    <x v="0"/>
    <x v="2"/>
    <x v="3"/>
    <x v="3"/>
    <x v="99"/>
    <x v="230"/>
    <m/>
  </r>
  <r>
    <x v="7"/>
    <x v="0"/>
    <x v="6"/>
    <x v="0"/>
    <x v="2"/>
    <x v="3"/>
    <x v="3"/>
    <x v="99"/>
    <x v="156"/>
    <m/>
  </r>
  <r>
    <x v="7"/>
    <x v="0"/>
    <x v="6"/>
    <x v="0"/>
    <x v="2"/>
    <x v="3"/>
    <x v="26"/>
    <x v="137"/>
    <x v="0"/>
    <m/>
  </r>
  <r>
    <x v="7"/>
    <x v="0"/>
    <x v="6"/>
    <x v="0"/>
    <x v="2"/>
    <x v="3"/>
    <x v="20"/>
    <x v="49"/>
    <x v="68"/>
    <m/>
  </r>
  <r>
    <x v="7"/>
    <x v="0"/>
    <x v="6"/>
    <x v="0"/>
    <x v="2"/>
    <x v="3"/>
    <x v="20"/>
    <x v="49"/>
    <x v="124"/>
    <m/>
  </r>
  <r>
    <x v="7"/>
    <x v="0"/>
    <x v="6"/>
    <x v="0"/>
    <x v="2"/>
    <x v="3"/>
    <x v="20"/>
    <x v="49"/>
    <x v="41"/>
    <n v="2479900"/>
  </r>
  <r>
    <x v="7"/>
    <x v="0"/>
    <x v="6"/>
    <x v="0"/>
    <x v="2"/>
    <x v="3"/>
    <x v="20"/>
    <x v="49"/>
    <x v="42"/>
    <n v="485760"/>
  </r>
  <r>
    <x v="7"/>
    <x v="0"/>
    <x v="6"/>
    <x v="0"/>
    <x v="2"/>
    <x v="3"/>
    <x v="20"/>
    <x v="49"/>
    <x v="230"/>
    <m/>
  </r>
  <r>
    <x v="7"/>
    <x v="0"/>
    <x v="6"/>
    <x v="0"/>
    <x v="2"/>
    <x v="3"/>
    <x v="20"/>
    <x v="49"/>
    <x v="122"/>
    <n v="15000"/>
  </r>
  <r>
    <x v="7"/>
    <x v="0"/>
    <x v="6"/>
    <x v="0"/>
    <x v="2"/>
    <x v="3"/>
    <x v="20"/>
    <x v="151"/>
    <x v="0"/>
    <m/>
  </r>
  <r>
    <x v="7"/>
    <x v="0"/>
    <x v="6"/>
    <x v="0"/>
    <x v="2"/>
    <x v="3"/>
    <x v="20"/>
    <x v="111"/>
    <x v="42"/>
    <n v="862730"/>
  </r>
  <r>
    <x v="7"/>
    <x v="0"/>
    <x v="6"/>
    <x v="0"/>
    <x v="2"/>
    <x v="3"/>
    <x v="20"/>
    <x v="111"/>
    <x v="124"/>
    <n v="910243"/>
  </r>
  <r>
    <x v="7"/>
    <x v="0"/>
    <x v="6"/>
    <x v="0"/>
    <x v="2"/>
    <x v="3"/>
    <x v="20"/>
    <x v="111"/>
    <x v="0"/>
    <m/>
  </r>
  <r>
    <x v="7"/>
    <x v="0"/>
    <x v="6"/>
    <x v="0"/>
    <x v="2"/>
    <x v="3"/>
    <x v="20"/>
    <x v="111"/>
    <x v="0"/>
    <m/>
  </r>
  <r>
    <x v="7"/>
    <x v="0"/>
    <x v="6"/>
    <x v="0"/>
    <x v="2"/>
    <x v="3"/>
    <x v="20"/>
    <x v="111"/>
    <x v="0"/>
    <m/>
  </r>
  <r>
    <x v="7"/>
    <x v="0"/>
    <x v="6"/>
    <x v="0"/>
    <x v="2"/>
    <x v="3"/>
    <x v="30"/>
    <x v="151"/>
    <x v="124"/>
    <n v="2083695"/>
  </r>
  <r>
    <x v="7"/>
    <x v="0"/>
    <x v="6"/>
    <x v="0"/>
    <x v="2"/>
    <x v="3"/>
    <x v="30"/>
    <x v="151"/>
    <x v="230"/>
    <m/>
  </r>
  <r>
    <x v="7"/>
    <x v="0"/>
    <x v="6"/>
    <x v="0"/>
    <x v="2"/>
    <x v="3"/>
    <x v="0"/>
    <x v="157"/>
    <x v="36"/>
    <m/>
  </r>
  <r>
    <x v="7"/>
    <x v="0"/>
    <x v="6"/>
    <x v="0"/>
    <x v="2"/>
    <x v="3"/>
    <x v="21"/>
    <x v="50"/>
    <x v="0"/>
    <m/>
  </r>
  <r>
    <x v="7"/>
    <x v="0"/>
    <x v="6"/>
    <x v="0"/>
    <x v="2"/>
    <x v="3"/>
    <x v="21"/>
    <x v="132"/>
    <x v="0"/>
    <m/>
  </r>
  <r>
    <x v="5"/>
    <x v="1"/>
    <x v="6"/>
    <x v="0"/>
    <x v="1"/>
    <x v="2"/>
    <x v="24"/>
    <x v="63"/>
    <x v="1"/>
    <n v="155270311"/>
  </r>
  <r>
    <x v="5"/>
    <x v="1"/>
    <x v="6"/>
    <x v="0"/>
    <x v="0"/>
    <x v="0"/>
    <x v="17"/>
    <x v="133"/>
    <x v="0"/>
    <n v="69871639.950000003"/>
  </r>
  <r>
    <x v="5"/>
    <x v="1"/>
    <x v="6"/>
    <x v="0"/>
    <x v="2"/>
    <x v="3"/>
    <x v="3"/>
    <x v="133"/>
    <x v="0"/>
    <n v="46581093.299999997"/>
  </r>
  <r>
    <x v="6"/>
    <x v="1"/>
    <x v="6"/>
    <x v="0"/>
    <x v="1"/>
    <x v="2"/>
    <x v="24"/>
    <x v="63"/>
    <x v="1"/>
    <n v="133201293"/>
  </r>
  <r>
    <x v="6"/>
    <x v="1"/>
    <x v="6"/>
    <x v="0"/>
    <x v="0"/>
    <x v="0"/>
    <x v="17"/>
    <x v="133"/>
    <x v="0"/>
    <n v="59940581.850000001"/>
  </r>
  <r>
    <x v="6"/>
    <x v="1"/>
    <x v="6"/>
    <x v="0"/>
    <x v="2"/>
    <x v="3"/>
    <x v="3"/>
    <x v="133"/>
    <x v="0"/>
    <n v="39960387.899999999"/>
  </r>
  <r>
    <x v="7"/>
    <x v="1"/>
    <x v="6"/>
    <x v="0"/>
    <x v="1"/>
    <x v="2"/>
    <x v="24"/>
    <x v="63"/>
    <x v="1"/>
    <n v="166854531"/>
  </r>
  <r>
    <x v="7"/>
    <x v="1"/>
    <x v="6"/>
    <x v="0"/>
    <x v="0"/>
    <x v="0"/>
    <x v="17"/>
    <x v="133"/>
    <x v="0"/>
    <n v="75084538.950000003"/>
  </r>
  <r>
    <x v="7"/>
    <x v="1"/>
    <x v="6"/>
    <x v="0"/>
    <x v="2"/>
    <x v="3"/>
    <x v="3"/>
    <x v="133"/>
    <x v="0"/>
    <n v="50056359.299999997"/>
  </r>
  <r>
    <x v="8"/>
    <x v="1"/>
    <x v="6"/>
    <x v="0"/>
    <x v="1"/>
    <x v="2"/>
    <x v="24"/>
    <x v="63"/>
    <x v="1"/>
    <n v="194974329"/>
  </r>
  <r>
    <x v="8"/>
    <x v="1"/>
    <x v="6"/>
    <x v="0"/>
    <x v="0"/>
    <x v="0"/>
    <x v="17"/>
    <x v="133"/>
    <x v="0"/>
    <n v="87738448.049999997"/>
  </r>
  <r>
    <x v="8"/>
    <x v="1"/>
    <x v="6"/>
    <x v="0"/>
    <x v="2"/>
    <x v="3"/>
    <x v="3"/>
    <x v="133"/>
    <x v="0"/>
    <n v="58492298.699999996"/>
  </r>
  <r>
    <x v="9"/>
    <x v="1"/>
    <x v="6"/>
    <x v="0"/>
    <x v="1"/>
    <x v="2"/>
    <x v="24"/>
    <x v="63"/>
    <x v="1"/>
    <n v="211905175"/>
  </r>
  <r>
    <x v="9"/>
    <x v="1"/>
    <x v="6"/>
    <x v="0"/>
    <x v="0"/>
    <x v="0"/>
    <x v="17"/>
    <x v="133"/>
    <x v="0"/>
    <n v="95357328.75"/>
  </r>
  <r>
    <x v="9"/>
    <x v="1"/>
    <x v="6"/>
    <x v="0"/>
    <x v="2"/>
    <x v="3"/>
    <x v="3"/>
    <x v="133"/>
    <x v="0"/>
    <n v="63571552.5"/>
  </r>
  <r>
    <x v="10"/>
    <x v="1"/>
    <x v="6"/>
    <x v="0"/>
    <x v="1"/>
    <x v="2"/>
    <x v="24"/>
    <x v="63"/>
    <x v="1"/>
    <n v="205560066"/>
  </r>
  <r>
    <x v="10"/>
    <x v="1"/>
    <x v="6"/>
    <x v="0"/>
    <x v="0"/>
    <x v="0"/>
    <x v="17"/>
    <x v="133"/>
    <x v="0"/>
    <n v="92502029.700000003"/>
  </r>
  <r>
    <x v="10"/>
    <x v="1"/>
    <x v="6"/>
    <x v="0"/>
    <x v="2"/>
    <x v="3"/>
    <x v="3"/>
    <x v="133"/>
    <x v="0"/>
    <n v="61668019.799999997"/>
  </r>
  <r>
    <x v="11"/>
    <x v="1"/>
    <x v="6"/>
    <x v="0"/>
    <x v="1"/>
    <x v="2"/>
    <x v="24"/>
    <x v="63"/>
    <x v="1"/>
    <n v="226389988"/>
  </r>
  <r>
    <x v="11"/>
    <x v="1"/>
    <x v="6"/>
    <x v="0"/>
    <x v="0"/>
    <x v="0"/>
    <x v="17"/>
    <x v="133"/>
    <x v="0"/>
    <n v="101875494.60000001"/>
  </r>
  <r>
    <x v="11"/>
    <x v="1"/>
    <x v="6"/>
    <x v="0"/>
    <x v="2"/>
    <x v="3"/>
    <x v="3"/>
    <x v="133"/>
    <x v="0"/>
    <n v="67916996.399999991"/>
  </r>
  <r>
    <x v="0"/>
    <x v="1"/>
    <x v="6"/>
    <x v="0"/>
    <x v="1"/>
    <x v="2"/>
    <x v="24"/>
    <x v="63"/>
    <x v="1"/>
    <n v="234479212"/>
  </r>
  <r>
    <x v="0"/>
    <x v="1"/>
    <x v="6"/>
    <x v="0"/>
    <x v="0"/>
    <x v="0"/>
    <x v="17"/>
    <x v="133"/>
    <x v="0"/>
    <n v="105515645.40000001"/>
  </r>
  <r>
    <x v="0"/>
    <x v="1"/>
    <x v="6"/>
    <x v="0"/>
    <x v="2"/>
    <x v="3"/>
    <x v="3"/>
    <x v="133"/>
    <x v="0"/>
    <n v="70343763.599999994"/>
  </r>
  <r>
    <x v="1"/>
    <x v="1"/>
    <x v="6"/>
    <x v="0"/>
    <x v="1"/>
    <x v="2"/>
    <x v="24"/>
    <x v="63"/>
    <x v="1"/>
    <n v="229463482"/>
  </r>
  <r>
    <x v="1"/>
    <x v="1"/>
    <x v="6"/>
    <x v="0"/>
    <x v="0"/>
    <x v="0"/>
    <x v="17"/>
    <x v="133"/>
    <x v="0"/>
    <n v="103258566.90000001"/>
  </r>
  <r>
    <x v="1"/>
    <x v="1"/>
    <x v="6"/>
    <x v="0"/>
    <x v="2"/>
    <x v="3"/>
    <x v="3"/>
    <x v="133"/>
    <x v="0"/>
    <n v="68839044.599999994"/>
  </r>
  <r>
    <x v="2"/>
    <x v="1"/>
    <x v="6"/>
    <x v="0"/>
    <x v="1"/>
    <x v="2"/>
    <x v="24"/>
    <x v="63"/>
    <x v="1"/>
    <n v="277819497"/>
  </r>
  <r>
    <x v="2"/>
    <x v="1"/>
    <x v="6"/>
    <x v="0"/>
    <x v="0"/>
    <x v="0"/>
    <x v="17"/>
    <x v="133"/>
    <x v="0"/>
    <n v="125018773.65000001"/>
  </r>
  <r>
    <x v="2"/>
    <x v="1"/>
    <x v="6"/>
    <x v="0"/>
    <x v="2"/>
    <x v="3"/>
    <x v="3"/>
    <x v="133"/>
    <x v="0"/>
    <n v="83345849.099999994"/>
  </r>
  <r>
    <x v="3"/>
    <x v="1"/>
    <x v="6"/>
    <x v="0"/>
    <x v="1"/>
    <x v="2"/>
    <x v="24"/>
    <x v="63"/>
    <x v="1"/>
    <n v="294438888"/>
  </r>
  <r>
    <x v="3"/>
    <x v="1"/>
    <x v="6"/>
    <x v="0"/>
    <x v="0"/>
    <x v="0"/>
    <x v="17"/>
    <x v="133"/>
    <x v="0"/>
    <n v="132497499.60000001"/>
  </r>
  <r>
    <x v="3"/>
    <x v="1"/>
    <x v="6"/>
    <x v="0"/>
    <x v="2"/>
    <x v="3"/>
    <x v="3"/>
    <x v="133"/>
    <x v="0"/>
    <n v="88331666.399999991"/>
  </r>
  <r>
    <x v="4"/>
    <x v="1"/>
    <x v="6"/>
    <x v="0"/>
    <x v="1"/>
    <x v="2"/>
    <x v="24"/>
    <x v="63"/>
    <x v="1"/>
    <n v="250708341"/>
  </r>
  <r>
    <x v="4"/>
    <x v="1"/>
    <x v="6"/>
    <x v="0"/>
    <x v="0"/>
    <x v="0"/>
    <x v="17"/>
    <x v="133"/>
    <x v="0"/>
    <n v="112818753.45"/>
  </r>
  <r>
    <x v="4"/>
    <x v="1"/>
    <x v="6"/>
    <x v="0"/>
    <x v="2"/>
    <x v="3"/>
    <x v="3"/>
    <x v="133"/>
    <x v="0"/>
    <n v="75212502.299999997"/>
  </r>
  <r>
    <x v="8"/>
    <x v="0"/>
    <x v="6"/>
    <x v="0"/>
    <x v="1"/>
    <x v="2"/>
    <x v="24"/>
    <x v="63"/>
    <x v="1"/>
    <n v="144047617.11000001"/>
  </r>
  <r>
    <x v="8"/>
    <x v="0"/>
    <x v="6"/>
    <x v="0"/>
    <x v="1"/>
    <x v="5"/>
    <x v="11"/>
    <x v="64"/>
    <x v="0"/>
    <m/>
  </r>
  <r>
    <x v="8"/>
    <x v="0"/>
    <x v="6"/>
    <x v="0"/>
    <x v="1"/>
    <x v="5"/>
    <x v="14"/>
    <x v="66"/>
    <x v="0"/>
    <m/>
  </r>
  <r>
    <x v="8"/>
    <x v="0"/>
    <x v="6"/>
    <x v="0"/>
    <x v="1"/>
    <x v="5"/>
    <x v="15"/>
    <x v="69"/>
    <x v="0"/>
    <m/>
  </r>
  <r>
    <x v="8"/>
    <x v="0"/>
    <x v="6"/>
    <x v="0"/>
    <x v="1"/>
    <x v="2"/>
    <x v="25"/>
    <x v="74"/>
    <x v="0"/>
    <n v="-18247855.140000001"/>
  </r>
  <r>
    <x v="8"/>
    <x v="0"/>
    <x v="6"/>
    <x v="0"/>
    <x v="1"/>
    <x v="2"/>
    <x v="25"/>
    <x v="118"/>
    <x v="0"/>
    <m/>
  </r>
  <r>
    <x v="8"/>
    <x v="0"/>
    <x v="6"/>
    <x v="0"/>
    <x v="1"/>
    <x v="2"/>
    <x v="0"/>
    <x v="103"/>
    <x v="0"/>
    <m/>
  </r>
  <r>
    <x v="8"/>
    <x v="0"/>
    <x v="6"/>
    <x v="0"/>
    <x v="1"/>
    <x v="2"/>
    <x v="0"/>
    <x v="104"/>
    <x v="0"/>
    <n v="323529.36"/>
  </r>
  <r>
    <x v="8"/>
    <x v="0"/>
    <x v="6"/>
    <x v="0"/>
    <x v="1"/>
    <x v="2"/>
    <x v="0"/>
    <x v="145"/>
    <x v="0"/>
    <n v="-1809552.17"/>
  </r>
  <r>
    <x v="8"/>
    <x v="0"/>
    <x v="6"/>
    <x v="0"/>
    <x v="1"/>
    <x v="5"/>
    <x v="7"/>
    <x v="153"/>
    <x v="0"/>
    <m/>
  </r>
  <r>
    <x v="8"/>
    <x v="0"/>
    <x v="6"/>
    <x v="0"/>
    <x v="0"/>
    <x v="0"/>
    <x v="4"/>
    <x v="158"/>
    <x v="2"/>
    <n v="16900000"/>
  </r>
  <r>
    <x v="8"/>
    <x v="0"/>
    <x v="6"/>
    <x v="0"/>
    <x v="0"/>
    <x v="0"/>
    <x v="4"/>
    <x v="6"/>
    <x v="157"/>
    <n v="2070000"/>
  </r>
  <r>
    <x v="8"/>
    <x v="0"/>
    <x v="6"/>
    <x v="0"/>
    <x v="0"/>
    <x v="0"/>
    <x v="4"/>
    <x v="6"/>
    <x v="158"/>
    <m/>
  </r>
  <r>
    <x v="8"/>
    <x v="0"/>
    <x v="6"/>
    <x v="0"/>
    <x v="0"/>
    <x v="0"/>
    <x v="4"/>
    <x v="160"/>
    <x v="2"/>
    <n v="1027656"/>
  </r>
  <r>
    <x v="8"/>
    <x v="0"/>
    <x v="6"/>
    <x v="0"/>
    <x v="0"/>
    <x v="0"/>
    <x v="4"/>
    <x v="160"/>
    <x v="136"/>
    <n v="700000"/>
  </r>
  <r>
    <x v="8"/>
    <x v="0"/>
    <x v="6"/>
    <x v="0"/>
    <x v="0"/>
    <x v="0"/>
    <x v="4"/>
    <x v="7"/>
    <x v="157"/>
    <n v="162000"/>
  </r>
  <r>
    <x v="8"/>
    <x v="0"/>
    <x v="6"/>
    <x v="0"/>
    <x v="0"/>
    <x v="0"/>
    <x v="4"/>
    <x v="7"/>
    <x v="158"/>
    <m/>
  </r>
  <r>
    <x v="8"/>
    <x v="0"/>
    <x v="6"/>
    <x v="0"/>
    <x v="0"/>
    <x v="0"/>
    <x v="4"/>
    <x v="7"/>
    <x v="0"/>
    <m/>
  </r>
  <r>
    <x v="8"/>
    <x v="0"/>
    <x v="6"/>
    <x v="0"/>
    <x v="0"/>
    <x v="0"/>
    <x v="4"/>
    <x v="8"/>
    <x v="2"/>
    <m/>
  </r>
  <r>
    <x v="8"/>
    <x v="0"/>
    <x v="6"/>
    <x v="0"/>
    <x v="0"/>
    <x v="0"/>
    <x v="4"/>
    <x v="8"/>
    <x v="157"/>
    <n v="186000"/>
  </r>
  <r>
    <x v="8"/>
    <x v="0"/>
    <x v="6"/>
    <x v="0"/>
    <x v="0"/>
    <x v="0"/>
    <x v="4"/>
    <x v="8"/>
    <x v="158"/>
    <m/>
  </r>
  <r>
    <x v="8"/>
    <x v="0"/>
    <x v="6"/>
    <x v="0"/>
    <x v="0"/>
    <x v="0"/>
    <x v="4"/>
    <x v="9"/>
    <x v="2"/>
    <m/>
  </r>
  <r>
    <x v="8"/>
    <x v="0"/>
    <x v="6"/>
    <x v="0"/>
    <x v="0"/>
    <x v="0"/>
    <x v="4"/>
    <x v="9"/>
    <x v="158"/>
    <m/>
  </r>
  <r>
    <x v="8"/>
    <x v="0"/>
    <x v="6"/>
    <x v="0"/>
    <x v="0"/>
    <x v="0"/>
    <x v="4"/>
    <x v="9"/>
    <x v="227"/>
    <m/>
  </r>
  <r>
    <x v="8"/>
    <x v="0"/>
    <x v="6"/>
    <x v="0"/>
    <x v="0"/>
    <x v="0"/>
    <x v="4"/>
    <x v="9"/>
    <x v="157"/>
    <n v="22320"/>
  </r>
  <r>
    <x v="8"/>
    <x v="0"/>
    <x v="6"/>
    <x v="0"/>
    <x v="0"/>
    <x v="0"/>
    <x v="4"/>
    <x v="10"/>
    <x v="2"/>
    <m/>
  </r>
  <r>
    <x v="8"/>
    <x v="0"/>
    <x v="6"/>
    <x v="0"/>
    <x v="0"/>
    <x v="0"/>
    <x v="4"/>
    <x v="10"/>
    <x v="157"/>
    <n v="186000"/>
  </r>
  <r>
    <x v="8"/>
    <x v="0"/>
    <x v="6"/>
    <x v="0"/>
    <x v="0"/>
    <x v="0"/>
    <x v="4"/>
    <x v="10"/>
    <x v="158"/>
    <m/>
  </r>
  <r>
    <x v="8"/>
    <x v="0"/>
    <x v="6"/>
    <x v="0"/>
    <x v="0"/>
    <x v="0"/>
    <x v="4"/>
    <x v="11"/>
    <x v="2"/>
    <n v="704167"/>
  </r>
  <r>
    <x v="8"/>
    <x v="0"/>
    <x v="6"/>
    <x v="0"/>
    <x v="0"/>
    <x v="0"/>
    <x v="4"/>
    <x v="11"/>
    <x v="158"/>
    <m/>
  </r>
  <r>
    <x v="8"/>
    <x v="0"/>
    <x v="6"/>
    <x v="0"/>
    <x v="0"/>
    <x v="0"/>
    <x v="4"/>
    <x v="11"/>
    <x v="157"/>
    <n v="86250"/>
  </r>
  <r>
    <x v="8"/>
    <x v="0"/>
    <x v="6"/>
    <x v="0"/>
    <x v="0"/>
    <x v="0"/>
    <x v="4"/>
    <x v="12"/>
    <x v="2"/>
    <m/>
  </r>
  <r>
    <x v="8"/>
    <x v="0"/>
    <x v="6"/>
    <x v="0"/>
    <x v="0"/>
    <x v="0"/>
    <x v="4"/>
    <x v="134"/>
    <x v="0"/>
    <m/>
  </r>
  <r>
    <x v="8"/>
    <x v="0"/>
    <x v="6"/>
    <x v="0"/>
    <x v="0"/>
    <x v="0"/>
    <x v="4"/>
    <x v="142"/>
    <x v="0"/>
    <m/>
  </r>
  <r>
    <x v="8"/>
    <x v="0"/>
    <x v="6"/>
    <x v="0"/>
    <x v="0"/>
    <x v="0"/>
    <x v="4"/>
    <x v="56"/>
    <x v="211"/>
    <m/>
  </r>
  <r>
    <x v="8"/>
    <x v="0"/>
    <x v="6"/>
    <x v="0"/>
    <x v="0"/>
    <x v="0"/>
    <x v="4"/>
    <x v="13"/>
    <x v="5"/>
    <n v="72558"/>
  </r>
  <r>
    <x v="8"/>
    <x v="0"/>
    <x v="6"/>
    <x v="0"/>
    <x v="0"/>
    <x v="0"/>
    <x v="4"/>
    <x v="146"/>
    <x v="181"/>
    <m/>
  </r>
  <r>
    <x v="8"/>
    <x v="0"/>
    <x v="6"/>
    <x v="0"/>
    <x v="0"/>
    <x v="0"/>
    <x v="4"/>
    <x v="14"/>
    <x v="6"/>
    <n v="1668000"/>
  </r>
  <r>
    <x v="8"/>
    <x v="0"/>
    <x v="6"/>
    <x v="0"/>
    <x v="0"/>
    <x v="0"/>
    <x v="4"/>
    <x v="14"/>
    <x v="7"/>
    <m/>
  </r>
  <r>
    <x v="8"/>
    <x v="0"/>
    <x v="6"/>
    <x v="0"/>
    <x v="0"/>
    <x v="0"/>
    <x v="4"/>
    <x v="15"/>
    <x v="8"/>
    <n v="556000"/>
  </r>
  <r>
    <x v="8"/>
    <x v="0"/>
    <x v="6"/>
    <x v="0"/>
    <x v="0"/>
    <x v="0"/>
    <x v="4"/>
    <x v="147"/>
    <x v="239"/>
    <n v="1043900"/>
  </r>
  <r>
    <x v="8"/>
    <x v="0"/>
    <x v="6"/>
    <x v="0"/>
    <x v="0"/>
    <x v="0"/>
    <x v="4"/>
    <x v="113"/>
    <x v="175"/>
    <m/>
  </r>
  <r>
    <x v="8"/>
    <x v="0"/>
    <x v="6"/>
    <x v="0"/>
    <x v="0"/>
    <x v="0"/>
    <x v="9"/>
    <x v="114"/>
    <x v="9"/>
    <n v="1344840"/>
  </r>
  <r>
    <x v="8"/>
    <x v="0"/>
    <x v="6"/>
    <x v="0"/>
    <x v="0"/>
    <x v="0"/>
    <x v="9"/>
    <x v="30"/>
    <x v="234"/>
    <n v="1300000"/>
  </r>
  <r>
    <x v="8"/>
    <x v="0"/>
    <x v="6"/>
    <x v="0"/>
    <x v="0"/>
    <x v="0"/>
    <x v="9"/>
    <x v="110"/>
    <x v="231"/>
    <m/>
  </r>
  <r>
    <x v="8"/>
    <x v="0"/>
    <x v="6"/>
    <x v="0"/>
    <x v="0"/>
    <x v="0"/>
    <x v="5"/>
    <x v="70"/>
    <x v="88"/>
    <n v="690"/>
  </r>
  <r>
    <x v="8"/>
    <x v="0"/>
    <x v="6"/>
    <x v="0"/>
    <x v="0"/>
    <x v="0"/>
    <x v="5"/>
    <x v="70"/>
    <x v="240"/>
    <n v="6666.67"/>
  </r>
  <r>
    <x v="8"/>
    <x v="0"/>
    <x v="6"/>
    <x v="0"/>
    <x v="0"/>
    <x v="0"/>
    <x v="5"/>
    <x v="70"/>
    <x v="201"/>
    <n v="5667"/>
  </r>
  <r>
    <x v="8"/>
    <x v="0"/>
    <x v="6"/>
    <x v="0"/>
    <x v="0"/>
    <x v="0"/>
    <x v="5"/>
    <x v="70"/>
    <x v="134"/>
    <n v="2962.96"/>
  </r>
  <r>
    <x v="8"/>
    <x v="0"/>
    <x v="6"/>
    <x v="0"/>
    <x v="0"/>
    <x v="0"/>
    <x v="5"/>
    <x v="102"/>
    <x v="0"/>
    <m/>
  </r>
  <r>
    <x v="8"/>
    <x v="0"/>
    <x v="6"/>
    <x v="0"/>
    <x v="0"/>
    <x v="0"/>
    <x v="5"/>
    <x v="71"/>
    <x v="88"/>
    <m/>
  </r>
  <r>
    <x v="8"/>
    <x v="0"/>
    <x v="6"/>
    <x v="0"/>
    <x v="0"/>
    <x v="0"/>
    <x v="5"/>
    <x v="71"/>
    <x v="53"/>
    <m/>
  </r>
  <r>
    <x v="8"/>
    <x v="0"/>
    <x v="6"/>
    <x v="0"/>
    <x v="0"/>
    <x v="0"/>
    <x v="5"/>
    <x v="71"/>
    <x v="190"/>
    <m/>
  </r>
  <r>
    <x v="8"/>
    <x v="0"/>
    <x v="6"/>
    <x v="0"/>
    <x v="0"/>
    <x v="0"/>
    <x v="5"/>
    <x v="71"/>
    <x v="204"/>
    <n v="87307"/>
  </r>
  <r>
    <x v="8"/>
    <x v="0"/>
    <x v="6"/>
    <x v="0"/>
    <x v="0"/>
    <x v="0"/>
    <x v="5"/>
    <x v="78"/>
    <x v="0"/>
    <m/>
  </r>
  <r>
    <x v="8"/>
    <x v="0"/>
    <x v="6"/>
    <x v="0"/>
    <x v="0"/>
    <x v="0"/>
    <x v="6"/>
    <x v="17"/>
    <x v="12"/>
    <m/>
  </r>
  <r>
    <x v="8"/>
    <x v="0"/>
    <x v="6"/>
    <x v="0"/>
    <x v="0"/>
    <x v="0"/>
    <x v="6"/>
    <x v="17"/>
    <x v="0"/>
    <m/>
  </r>
  <r>
    <x v="8"/>
    <x v="0"/>
    <x v="6"/>
    <x v="0"/>
    <x v="0"/>
    <x v="0"/>
    <x v="6"/>
    <x v="143"/>
    <x v="0"/>
    <m/>
  </r>
  <r>
    <x v="8"/>
    <x v="0"/>
    <x v="6"/>
    <x v="0"/>
    <x v="0"/>
    <x v="0"/>
    <x v="29"/>
    <x v="154"/>
    <x v="203"/>
    <n v="43930"/>
  </r>
  <r>
    <x v="8"/>
    <x v="0"/>
    <x v="6"/>
    <x v="0"/>
    <x v="0"/>
    <x v="0"/>
    <x v="0"/>
    <x v="79"/>
    <x v="0"/>
    <m/>
  </r>
  <r>
    <x v="8"/>
    <x v="0"/>
    <x v="6"/>
    <x v="0"/>
    <x v="0"/>
    <x v="0"/>
    <x v="0"/>
    <x v="80"/>
    <x v="14"/>
    <n v="832859"/>
  </r>
  <r>
    <x v="8"/>
    <x v="0"/>
    <x v="6"/>
    <x v="0"/>
    <x v="0"/>
    <x v="0"/>
    <x v="0"/>
    <x v="80"/>
    <x v="16"/>
    <n v="506861.4"/>
  </r>
  <r>
    <x v="8"/>
    <x v="0"/>
    <x v="6"/>
    <x v="0"/>
    <x v="0"/>
    <x v="0"/>
    <x v="0"/>
    <x v="80"/>
    <x v="176"/>
    <n v="1806187.69"/>
  </r>
  <r>
    <x v="8"/>
    <x v="0"/>
    <x v="6"/>
    <x v="0"/>
    <x v="0"/>
    <x v="0"/>
    <x v="0"/>
    <x v="80"/>
    <x v="162"/>
    <n v="2500000"/>
  </r>
  <r>
    <x v="8"/>
    <x v="0"/>
    <x v="6"/>
    <x v="0"/>
    <x v="0"/>
    <x v="0"/>
    <x v="0"/>
    <x v="80"/>
    <x v="235"/>
    <n v="2325998"/>
  </r>
  <r>
    <x v="8"/>
    <x v="0"/>
    <x v="6"/>
    <x v="0"/>
    <x v="0"/>
    <x v="0"/>
    <x v="0"/>
    <x v="80"/>
    <x v="70"/>
    <m/>
  </r>
  <r>
    <x v="8"/>
    <x v="0"/>
    <x v="6"/>
    <x v="0"/>
    <x v="0"/>
    <x v="0"/>
    <x v="0"/>
    <x v="80"/>
    <x v="59"/>
    <m/>
  </r>
  <r>
    <x v="8"/>
    <x v="0"/>
    <x v="6"/>
    <x v="0"/>
    <x v="0"/>
    <x v="0"/>
    <x v="0"/>
    <x v="80"/>
    <x v="44"/>
    <n v="1290000"/>
  </r>
  <r>
    <x v="8"/>
    <x v="0"/>
    <x v="6"/>
    <x v="0"/>
    <x v="0"/>
    <x v="0"/>
    <x v="0"/>
    <x v="80"/>
    <x v="241"/>
    <n v="100000"/>
  </r>
  <r>
    <x v="8"/>
    <x v="0"/>
    <x v="6"/>
    <x v="0"/>
    <x v="0"/>
    <x v="0"/>
    <x v="0"/>
    <x v="84"/>
    <x v="88"/>
    <m/>
  </r>
  <r>
    <x v="8"/>
    <x v="0"/>
    <x v="6"/>
    <x v="0"/>
    <x v="0"/>
    <x v="0"/>
    <x v="0"/>
    <x v="84"/>
    <x v="117"/>
    <m/>
  </r>
  <r>
    <x v="8"/>
    <x v="0"/>
    <x v="6"/>
    <x v="0"/>
    <x v="0"/>
    <x v="0"/>
    <x v="0"/>
    <x v="107"/>
    <x v="17"/>
    <n v="520000"/>
  </r>
  <r>
    <x v="8"/>
    <x v="0"/>
    <x v="6"/>
    <x v="0"/>
    <x v="0"/>
    <x v="0"/>
    <x v="0"/>
    <x v="115"/>
    <x v="0"/>
    <m/>
  </r>
  <r>
    <x v="8"/>
    <x v="0"/>
    <x v="6"/>
    <x v="0"/>
    <x v="0"/>
    <x v="0"/>
    <x v="0"/>
    <x v="138"/>
    <x v="88"/>
    <n v="268291.15999999997"/>
  </r>
  <r>
    <x v="8"/>
    <x v="0"/>
    <x v="6"/>
    <x v="0"/>
    <x v="0"/>
    <x v="0"/>
    <x v="0"/>
    <x v="108"/>
    <x v="0"/>
    <m/>
  </r>
  <r>
    <x v="8"/>
    <x v="0"/>
    <x v="6"/>
    <x v="0"/>
    <x v="0"/>
    <x v="0"/>
    <x v="0"/>
    <x v="109"/>
    <x v="0"/>
    <m/>
  </r>
  <r>
    <x v="8"/>
    <x v="0"/>
    <x v="6"/>
    <x v="0"/>
    <x v="0"/>
    <x v="0"/>
    <x v="0"/>
    <x v="116"/>
    <x v="20"/>
    <m/>
  </r>
  <r>
    <x v="8"/>
    <x v="0"/>
    <x v="6"/>
    <x v="0"/>
    <x v="0"/>
    <x v="0"/>
    <x v="0"/>
    <x v="116"/>
    <x v="46"/>
    <m/>
  </r>
  <r>
    <x v="8"/>
    <x v="0"/>
    <x v="6"/>
    <x v="0"/>
    <x v="0"/>
    <x v="0"/>
    <x v="0"/>
    <x v="79"/>
    <x v="0"/>
    <m/>
  </r>
  <r>
    <x v="8"/>
    <x v="0"/>
    <x v="6"/>
    <x v="0"/>
    <x v="0"/>
    <x v="0"/>
    <x v="12"/>
    <x v="81"/>
    <x v="0"/>
    <m/>
  </r>
  <r>
    <x v="8"/>
    <x v="0"/>
    <x v="6"/>
    <x v="0"/>
    <x v="0"/>
    <x v="0"/>
    <x v="12"/>
    <x v="82"/>
    <x v="100"/>
    <m/>
  </r>
  <r>
    <x v="8"/>
    <x v="0"/>
    <x v="6"/>
    <x v="0"/>
    <x v="0"/>
    <x v="0"/>
    <x v="12"/>
    <x v="83"/>
    <x v="0"/>
    <m/>
  </r>
  <r>
    <x v="8"/>
    <x v="0"/>
    <x v="6"/>
    <x v="0"/>
    <x v="0"/>
    <x v="0"/>
    <x v="12"/>
    <x v="84"/>
    <x v="0"/>
    <m/>
  </r>
  <r>
    <x v="8"/>
    <x v="0"/>
    <x v="6"/>
    <x v="0"/>
    <x v="0"/>
    <x v="0"/>
    <x v="19"/>
    <x v="100"/>
    <x v="177"/>
    <m/>
  </r>
  <r>
    <x v="8"/>
    <x v="0"/>
    <x v="6"/>
    <x v="0"/>
    <x v="0"/>
    <x v="0"/>
    <x v="19"/>
    <x v="100"/>
    <x v="178"/>
    <m/>
  </r>
  <r>
    <x v="8"/>
    <x v="0"/>
    <x v="6"/>
    <x v="0"/>
    <x v="0"/>
    <x v="0"/>
    <x v="19"/>
    <x v="139"/>
    <x v="215"/>
    <m/>
  </r>
  <r>
    <x v="8"/>
    <x v="0"/>
    <x v="6"/>
    <x v="0"/>
    <x v="0"/>
    <x v="0"/>
    <x v="28"/>
    <x v="150"/>
    <x v="0"/>
    <m/>
  </r>
  <r>
    <x v="8"/>
    <x v="0"/>
    <x v="6"/>
    <x v="0"/>
    <x v="0"/>
    <x v="0"/>
    <x v="31"/>
    <x v="85"/>
    <x v="236"/>
    <m/>
  </r>
  <r>
    <x v="8"/>
    <x v="0"/>
    <x v="6"/>
    <x v="0"/>
    <x v="0"/>
    <x v="0"/>
    <x v="31"/>
    <x v="85"/>
    <x v="237"/>
    <m/>
  </r>
  <r>
    <x v="8"/>
    <x v="0"/>
    <x v="6"/>
    <x v="0"/>
    <x v="0"/>
    <x v="0"/>
    <x v="27"/>
    <x v="140"/>
    <x v="20"/>
    <m/>
  </r>
  <r>
    <x v="8"/>
    <x v="0"/>
    <x v="6"/>
    <x v="0"/>
    <x v="0"/>
    <x v="0"/>
    <x v="27"/>
    <x v="148"/>
    <x v="140"/>
    <m/>
  </r>
  <r>
    <x v="8"/>
    <x v="0"/>
    <x v="6"/>
    <x v="0"/>
    <x v="0"/>
    <x v="0"/>
    <x v="27"/>
    <x v="139"/>
    <x v="140"/>
    <m/>
  </r>
  <r>
    <x v="8"/>
    <x v="0"/>
    <x v="6"/>
    <x v="0"/>
    <x v="0"/>
    <x v="0"/>
    <x v="27"/>
    <x v="149"/>
    <x v="140"/>
    <m/>
  </r>
  <r>
    <x v="8"/>
    <x v="0"/>
    <x v="6"/>
    <x v="0"/>
    <x v="0"/>
    <x v="0"/>
    <x v="22"/>
    <x v="105"/>
    <x v="140"/>
    <m/>
  </r>
  <r>
    <x v="8"/>
    <x v="0"/>
    <x v="6"/>
    <x v="0"/>
    <x v="0"/>
    <x v="0"/>
    <x v="16"/>
    <x v="86"/>
    <x v="45"/>
    <n v="2489800"/>
  </r>
  <r>
    <x v="8"/>
    <x v="0"/>
    <x v="6"/>
    <x v="0"/>
    <x v="0"/>
    <x v="0"/>
    <x v="16"/>
    <x v="86"/>
    <x v="204"/>
    <n v="731700"/>
  </r>
  <r>
    <x v="8"/>
    <x v="0"/>
    <x v="6"/>
    <x v="0"/>
    <x v="0"/>
    <x v="0"/>
    <x v="16"/>
    <x v="86"/>
    <x v="224"/>
    <m/>
  </r>
  <r>
    <x v="8"/>
    <x v="0"/>
    <x v="6"/>
    <x v="0"/>
    <x v="0"/>
    <x v="0"/>
    <x v="16"/>
    <x v="117"/>
    <x v="240"/>
    <n v="1256671.74"/>
  </r>
  <r>
    <x v="8"/>
    <x v="0"/>
    <x v="6"/>
    <x v="0"/>
    <x v="0"/>
    <x v="0"/>
    <x v="16"/>
    <x v="117"/>
    <x v="134"/>
    <n v="330000"/>
  </r>
  <r>
    <x v="8"/>
    <x v="0"/>
    <x v="6"/>
    <x v="0"/>
    <x v="0"/>
    <x v="0"/>
    <x v="16"/>
    <x v="117"/>
    <x v="223"/>
    <m/>
  </r>
  <r>
    <x v="8"/>
    <x v="0"/>
    <x v="6"/>
    <x v="0"/>
    <x v="0"/>
    <x v="0"/>
    <x v="22"/>
    <x v="105"/>
    <x v="0"/>
    <m/>
  </r>
  <r>
    <x v="8"/>
    <x v="0"/>
    <x v="6"/>
    <x v="0"/>
    <x v="0"/>
    <x v="0"/>
    <x v="2"/>
    <x v="87"/>
    <x v="165"/>
    <n v="449587.52"/>
  </r>
  <r>
    <x v="8"/>
    <x v="0"/>
    <x v="6"/>
    <x v="0"/>
    <x v="0"/>
    <x v="0"/>
    <x v="2"/>
    <x v="87"/>
    <x v="205"/>
    <n v="799101"/>
  </r>
  <r>
    <x v="8"/>
    <x v="0"/>
    <x v="6"/>
    <x v="0"/>
    <x v="0"/>
    <x v="0"/>
    <x v="2"/>
    <x v="87"/>
    <x v="238"/>
    <m/>
  </r>
  <r>
    <x v="8"/>
    <x v="0"/>
    <x v="6"/>
    <x v="0"/>
    <x v="0"/>
    <x v="0"/>
    <x v="2"/>
    <x v="87"/>
    <x v="242"/>
    <n v="2664600"/>
  </r>
  <r>
    <x v="8"/>
    <x v="0"/>
    <x v="6"/>
    <x v="0"/>
    <x v="0"/>
    <x v="0"/>
    <x v="2"/>
    <x v="155"/>
    <x v="222"/>
    <m/>
  </r>
  <r>
    <x v="8"/>
    <x v="0"/>
    <x v="6"/>
    <x v="0"/>
    <x v="0"/>
    <x v="0"/>
    <x v="2"/>
    <x v="155"/>
    <x v="225"/>
    <m/>
  </r>
  <r>
    <x v="8"/>
    <x v="0"/>
    <x v="6"/>
    <x v="0"/>
    <x v="0"/>
    <x v="0"/>
    <x v="2"/>
    <x v="155"/>
    <x v="0"/>
    <m/>
  </r>
  <r>
    <x v="8"/>
    <x v="0"/>
    <x v="6"/>
    <x v="0"/>
    <x v="0"/>
    <x v="0"/>
    <x v="2"/>
    <x v="88"/>
    <x v="128"/>
    <n v="166666.65"/>
  </r>
  <r>
    <x v="8"/>
    <x v="0"/>
    <x v="6"/>
    <x v="0"/>
    <x v="0"/>
    <x v="0"/>
    <x v="2"/>
    <x v="88"/>
    <x v="82"/>
    <n v="468487.41"/>
  </r>
  <r>
    <x v="8"/>
    <x v="0"/>
    <x v="6"/>
    <x v="0"/>
    <x v="0"/>
    <x v="0"/>
    <x v="2"/>
    <x v="89"/>
    <x v="157"/>
    <n v="-24000"/>
  </r>
  <r>
    <x v="8"/>
    <x v="0"/>
    <x v="6"/>
    <x v="0"/>
    <x v="0"/>
    <x v="0"/>
    <x v="2"/>
    <x v="89"/>
    <x v="139"/>
    <m/>
  </r>
  <r>
    <x v="8"/>
    <x v="0"/>
    <x v="6"/>
    <x v="0"/>
    <x v="0"/>
    <x v="0"/>
    <x v="2"/>
    <x v="89"/>
    <x v="32"/>
    <n v="233025.21"/>
  </r>
  <r>
    <x v="8"/>
    <x v="0"/>
    <x v="6"/>
    <x v="0"/>
    <x v="0"/>
    <x v="0"/>
    <x v="2"/>
    <x v="90"/>
    <x v="94"/>
    <n v="196166.01"/>
  </r>
  <r>
    <x v="8"/>
    <x v="0"/>
    <x v="6"/>
    <x v="0"/>
    <x v="0"/>
    <x v="0"/>
    <x v="2"/>
    <x v="90"/>
    <x v="0"/>
    <m/>
  </r>
  <r>
    <x v="8"/>
    <x v="0"/>
    <x v="6"/>
    <x v="0"/>
    <x v="0"/>
    <x v="0"/>
    <x v="2"/>
    <x v="90"/>
    <x v="0"/>
    <m/>
  </r>
  <r>
    <x v="8"/>
    <x v="0"/>
    <x v="6"/>
    <x v="0"/>
    <x v="0"/>
    <x v="0"/>
    <x v="2"/>
    <x v="90"/>
    <x v="0"/>
    <m/>
  </r>
  <r>
    <x v="8"/>
    <x v="0"/>
    <x v="6"/>
    <x v="0"/>
    <x v="0"/>
    <x v="0"/>
    <x v="2"/>
    <x v="90"/>
    <x v="0"/>
    <m/>
  </r>
  <r>
    <x v="8"/>
    <x v="0"/>
    <x v="6"/>
    <x v="0"/>
    <x v="0"/>
    <x v="0"/>
    <x v="2"/>
    <x v="90"/>
    <x v="0"/>
    <m/>
  </r>
  <r>
    <x v="8"/>
    <x v="0"/>
    <x v="6"/>
    <x v="0"/>
    <x v="0"/>
    <x v="0"/>
    <x v="2"/>
    <x v="91"/>
    <x v="243"/>
    <n v="148739"/>
  </r>
  <r>
    <x v="8"/>
    <x v="0"/>
    <x v="6"/>
    <x v="0"/>
    <x v="0"/>
    <x v="0"/>
    <x v="2"/>
    <x v="91"/>
    <x v="157"/>
    <n v="-91620"/>
  </r>
  <r>
    <x v="8"/>
    <x v="0"/>
    <x v="6"/>
    <x v="0"/>
    <x v="0"/>
    <x v="0"/>
    <x v="2"/>
    <x v="91"/>
    <x v="134"/>
    <n v="37037"/>
  </r>
  <r>
    <x v="8"/>
    <x v="0"/>
    <x v="6"/>
    <x v="0"/>
    <x v="0"/>
    <x v="0"/>
    <x v="2"/>
    <x v="91"/>
    <x v="201"/>
    <n v="77833"/>
  </r>
  <r>
    <x v="8"/>
    <x v="0"/>
    <x v="6"/>
    <x v="0"/>
    <x v="0"/>
    <x v="0"/>
    <x v="2"/>
    <x v="92"/>
    <x v="0"/>
    <m/>
  </r>
  <r>
    <x v="8"/>
    <x v="0"/>
    <x v="6"/>
    <x v="0"/>
    <x v="0"/>
    <x v="0"/>
    <x v="2"/>
    <x v="136"/>
    <x v="208"/>
    <m/>
  </r>
  <r>
    <x v="8"/>
    <x v="0"/>
    <x v="6"/>
    <x v="0"/>
    <x v="0"/>
    <x v="0"/>
    <x v="2"/>
    <x v="136"/>
    <x v="228"/>
    <n v="80000"/>
  </r>
  <r>
    <x v="8"/>
    <x v="0"/>
    <x v="6"/>
    <x v="0"/>
    <x v="0"/>
    <x v="0"/>
    <x v="2"/>
    <x v="136"/>
    <x v="244"/>
    <n v="651000"/>
  </r>
  <r>
    <x v="8"/>
    <x v="0"/>
    <x v="6"/>
    <x v="0"/>
    <x v="0"/>
    <x v="0"/>
    <x v="2"/>
    <x v="136"/>
    <x v="218"/>
    <n v="0"/>
  </r>
  <r>
    <x v="8"/>
    <x v="0"/>
    <x v="6"/>
    <x v="0"/>
    <x v="0"/>
    <x v="0"/>
    <x v="2"/>
    <x v="136"/>
    <x v="208"/>
    <n v="327000"/>
  </r>
  <r>
    <x v="8"/>
    <x v="0"/>
    <x v="6"/>
    <x v="0"/>
    <x v="0"/>
    <x v="0"/>
    <x v="2"/>
    <x v="136"/>
    <x v="218"/>
    <m/>
  </r>
  <r>
    <x v="8"/>
    <x v="0"/>
    <x v="6"/>
    <x v="0"/>
    <x v="0"/>
    <x v="0"/>
    <x v="2"/>
    <x v="136"/>
    <x v="185"/>
    <n v="0"/>
  </r>
  <r>
    <x v="8"/>
    <x v="0"/>
    <x v="6"/>
    <x v="0"/>
    <x v="0"/>
    <x v="0"/>
    <x v="2"/>
    <x v="136"/>
    <x v="128"/>
    <n v="8000"/>
  </r>
  <r>
    <x v="8"/>
    <x v="0"/>
    <x v="6"/>
    <x v="0"/>
    <x v="0"/>
    <x v="0"/>
    <x v="2"/>
    <x v="141"/>
    <x v="185"/>
    <m/>
  </r>
  <r>
    <x v="8"/>
    <x v="0"/>
    <x v="6"/>
    <x v="0"/>
    <x v="0"/>
    <x v="0"/>
    <x v="2"/>
    <x v="141"/>
    <x v="0"/>
    <m/>
  </r>
  <r>
    <x v="8"/>
    <x v="0"/>
    <x v="6"/>
    <x v="0"/>
    <x v="0"/>
    <x v="0"/>
    <x v="2"/>
    <x v="141"/>
    <x v="0"/>
    <m/>
  </r>
  <r>
    <x v="8"/>
    <x v="0"/>
    <x v="6"/>
    <x v="0"/>
    <x v="0"/>
    <x v="0"/>
    <x v="2"/>
    <x v="93"/>
    <x v="0"/>
    <m/>
  </r>
  <r>
    <x v="8"/>
    <x v="0"/>
    <x v="6"/>
    <x v="0"/>
    <x v="0"/>
    <x v="0"/>
    <x v="2"/>
    <x v="84"/>
    <x v="60"/>
    <m/>
  </r>
  <r>
    <x v="8"/>
    <x v="0"/>
    <x v="6"/>
    <x v="0"/>
    <x v="0"/>
    <x v="0"/>
    <x v="2"/>
    <x v="84"/>
    <x v="226"/>
    <n v="150000"/>
  </r>
  <r>
    <x v="8"/>
    <x v="0"/>
    <x v="6"/>
    <x v="0"/>
    <x v="0"/>
    <x v="0"/>
    <x v="2"/>
    <x v="84"/>
    <x v="240"/>
    <n v="560"/>
  </r>
  <r>
    <x v="8"/>
    <x v="0"/>
    <x v="6"/>
    <x v="0"/>
    <x v="0"/>
    <x v="0"/>
    <x v="2"/>
    <x v="84"/>
    <x v="0"/>
    <m/>
  </r>
  <r>
    <x v="8"/>
    <x v="0"/>
    <x v="6"/>
    <x v="0"/>
    <x v="0"/>
    <x v="0"/>
    <x v="2"/>
    <x v="84"/>
    <x v="0"/>
    <m/>
  </r>
  <r>
    <x v="8"/>
    <x v="0"/>
    <x v="6"/>
    <x v="0"/>
    <x v="0"/>
    <x v="0"/>
    <x v="2"/>
    <x v="84"/>
    <x v="0"/>
    <m/>
  </r>
  <r>
    <x v="8"/>
    <x v="0"/>
    <x v="6"/>
    <x v="0"/>
    <x v="0"/>
    <x v="0"/>
    <x v="2"/>
    <x v="84"/>
    <x v="0"/>
    <m/>
  </r>
  <r>
    <x v="8"/>
    <x v="0"/>
    <x v="6"/>
    <x v="0"/>
    <x v="0"/>
    <x v="0"/>
    <x v="2"/>
    <x v="84"/>
    <x v="0"/>
    <m/>
  </r>
  <r>
    <x v="8"/>
    <x v="0"/>
    <x v="6"/>
    <x v="0"/>
    <x v="0"/>
    <x v="0"/>
    <x v="2"/>
    <x v="84"/>
    <x v="0"/>
    <m/>
  </r>
  <r>
    <x v="8"/>
    <x v="0"/>
    <x v="6"/>
    <x v="0"/>
    <x v="0"/>
    <x v="0"/>
    <x v="2"/>
    <x v="84"/>
    <x v="0"/>
    <m/>
  </r>
  <r>
    <x v="8"/>
    <x v="0"/>
    <x v="6"/>
    <x v="0"/>
    <x v="0"/>
    <x v="7"/>
    <x v="4"/>
    <x v="119"/>
    <x v="136"/>
    <n v="3800000"/>
  </r>
  <r>
    <x v="8"/>
    <x v="0"/>
    <x v="6"/>
    <x v="0"/>
    <x v="0"/>
    <x v="7"/>
    <x v="4"/>
    <x v="119"/>
    <x v="186"/>
    <n v="5500000"/>
  </r>
  <r>
    <x v="8"/>
    <x v="0"/>
    <x v="6"/>
    <x v="0"/>
    <x v="0"/>
    <x v="7"/>
    <x v="4"/>
    <x v="120"/>
    <x v="136"/>
    <m/>
  </r>
  <r>
    <x v="8"/>
    <x v="0"/>
    <x v="6"/>
    <x v="0"/>
    <x v="0"/>
    <x v="7"/>
    <x v="4"/>
    <x v="121"/>
    <x v="136"/>
    <n v="316667"/>
  </r>
  <r>
    <x v="8"/>
    <x v="0"/>
    <x v="6"/>
    <x v="0"/>
    <x v="0"/>
    <x v="7"/>
    <x v="4"/>
    <x v="121"/>
    <x v="186"/>
    <n v="458333"/>
  </r>
  <r>
    <x v="8"/>
    <x v="0"/>
    <x v="6"/>
    <x v="0"/>
    <x v="0"/>
    <x v="7"/>
    <x v="4"/>
    <x v="122"/>
    <x v="136"/>
    <n v="38000"/>
  </r>
  <r>
    <x v="8"/>
    <x v="0"/>
    <x v="6"/>
    <x v="0"/>
    <x v="0"/>
    <x v="7"/>
    <x v="4"/>
    <x v="122"/>
    <x v="186"/>
    <n v="55000"/>
  </r>
  <r>
    <x v="8"/>
    <x v="0"/>
    <x v="6"/>
    <x v="0"/>
    <x v="0"/>
    <x v="7"/>
    <x v="4"/>
    <x v="123"/>
    <x v="136"/>
    <n v="316667"/>
  </r>
  <r>
    <x v="8"/>
    <x v="0"/>
    <x v="6"/>
    <x v="0"/>
    <x v="0"/>
    <x v="7"/>
    <x v="4"/>
    <x v="123"/>
    <x v="186"/>
    <n v="458333"/>
  </r>
  <r>
    <x v="8"/>
    <x v="0"/>
    <x v="6"/>
    <x v="0"/>
    <x v="0"/>
    <x v="7"/>
    <x v="4"/>
    <x v="124"/>
    <x v="136"/>
    <n v="158333"/>
  </r>
  <r>
    <x v="8"/>
    <x v="0"/>
    <x v="6"/>
    <x v="0"/>
    <x v="0"/>
    <x v="7"/>
    <x v="4"/>
    <x v="124"/>
    <x v="186"/>
    <n v="229167"/>
  </r>
  <r>
    <x v="8"/>
    <x v="0"/>
    <x v="6"/>
    <x v="0"/>
    <x v="0"/>
    <x v="7"/>
    <x v="4"/>
    <x v="135"/>
    <x v="0"/>
    <m/>
  </r>
  <r>
    <x v="8"/>
    <x v="0"/>
    <x v="6"/>
    <x v="0"/>
    <x v="0"/>
    <x v="7"/>
    <x v="4"/>
    <x v="125"/>
    <x v="136"/>
    <m/>
  </r>
  <r>
    <x v="8"/>
    <x v="0"/>
    <x v="6"/>
    <x v="0"/>
    <x v="0"/>
    <x v="7"/>
    <x v="4"/>
    <x v="144"/>
    <x v="136"/>
    <m/>
  </r>
  <r>
    <x v="8"/>
    <x v="0"/>
    <x v="6"/>
    <x v="0"/>
    <x v="0"/>
    <x v="7"/>
    <x v="4"/>
    <x v="144"/>
    <x v="186"/>
    <m/>
  </r>
  <r>
    <x v="8"/>
    <x v="0"/>
    <x v="6"/>
    <x v="0"/>
    <x v="0"/>
    <x v="7"/>
    <x v="4"/>
    <x v="126"/>
    <x v="0"/>
    <m/>
  </r>
  <r>
    <x v="8"/>
    <x v="0"/>
    <x v="6"/>
    <x v="0"/>
    <x v="0"/>
    <x v="7"/>
    <x v="4"/>
    <x v="127"/>
    <x v="5"/>
    <n v="48842"/>
  </r>
  <r>
    <x v="8"/>
    <x v="0"/>
    <x v="6"/>
    <x v="0"/>
    <x v="0"/>
    <x v="7"/>
    <x v="4"/>
    <x v="152"/>
    <x v="130"/>
    <m/>
  </r>
  <r>
    <x v="8"/>
    <x v="0"/>
    <x v="6"/>
    <x v="0"/>
    <x v="0"/>
    <x v="7"/>
    <x v="4"/>
    <x v="128"/>
    <x v="6"/>
    <n v="1116000"/>
  </r>
  <r>
    <x v="8"/>
    <x v="0"/>
    <x v="6"/>
    <x v="0"/>
    <x v="0"/>
    <x v="7"/>
    <x v="4"/>
    <x v="129"/>
    <x v="77"/>
    <n v="152000"/>
  </r>
  <r>
    <x v="8"/>
    <x v="0"/>
    <x v="6"/>
    <x v="0"/>
    <x v="0"/>
    <x v="7"/>
    <x v="4"/>
    <x v="129"/>
    <x v="187"/>
    <n v="220000"/>
  </r>
  <r>
    <x v="8"/>
    <x v="0"/>
    <x v="6"/>
    <x v="0"/>
    <x v="0"/>
    <x v="7"/>
    <x v="4"/>
    <x v="130"/>
    <x v="0"/>
    <m/>
  </r>
  <r>
    <x v="8"/>
    <x v="0"/>
    <x v="6"/>
    <x v="0"/>
    <x v="0"/>
    <x v="7"/>
    <x v="2"/>
    <x v="131"/>
    <x v="0"/>
    <m/>
  </r>
  <r>
    <x v="8"/>
    <x v="0"/>
    <x v="6"/>
    <x v="0"/>
    <x v="0"/>
    <x v="1"/>
    <x v="7"/>
    <x v="34"/>
    <x v="29"/>
    <n v="128798"/>
  </r>
  <r>
    <x v="8"/>
    <x v="0"/>
    <x v="6"/>
    <x v="0"/>
    <x v="0"/>
    <x v="1"/>
    <x v="7"/>
    <x v="20"/>
    <x v="29"/>
    <n v="224280"/>
  </r>
  <r>
    <x v="8"/>
    <x v="0"/>
    <x v="6"/>
    <x v="0"/>
    <x v="0"/>
    <x v="1"/>
    <x v="7"/>
    <x v="20"/>
    <x v="169"/>
    <n v="927313.5"/>
  </r>
  <r>
    <x v="8"/>
    <x v="0"/>
    <x v="6"/>
    <x v="0"/>
    <x v="0"/>
    <x v="1"/>
    <x v="7"/>
    <x v="101"/>
    <x v="6"/>
    <m/>
  </r>
  <r>
    <x v="8"/>
    <x v="0"/>
    <x v="6"/>
    <x v="0"/>
    <x v="0"/>
    <x v="1"/>
    <x v="7"/>
    <x v="101"/>
    <x v="77"/>
    <m/>
  </r>
  <r>
    <x v="8"/>
    <x v="0"/>
    <x v="6"/>
    <x v="0"/>
    <x v="0"/>
    <x v="1"/>
    <x v="7"/>
    <x v="101"/>
    <x v="229"/>
    <m/>
  </r>
  <r>
    <x v="8"/>
    <x v="0"/>
    <x v="6"/>
    <x v="0"/>
    <x v="0"/>
    <x v="1"/>
    <x v="7"/>
    <x v="101"/>
    <x v="130"/>
    <m/>
  </r>
  <r>
    <x v="8"/>
    <x v="0"/>
    <x v="6"/>
    <x v="0"/>
    <x v="0"/>
    <x v="1"/>
    <x v="7"/>
    <x v="101"/>
    <x v="181"/>
    <m/>
  </r>
  <r>
    <x v="8"/>
    <x v="0"/>
    <x v="6"/>
    <x v="0"/>
    <x v="0"/>
    <x v="1"/>
    <x v="7"/>
    <x v="101"/>
    <x v="8"/>
    <m/>
  </r>
  <r>
    <x v="8"/>
    <x v="0"/>
    <x v="6"/>
    <x v="0"/>
    <x v="0"/>
    <x v="1"/>
    <x v="7"/>
    <x v="101"/>
    <x v="5"/>
    <m/>
  </r>
  <r>
    <x v="8"/>
    <x v="0"/>
    <x v="6"/>
    <x v="0"/>
    <x v="0"/>
    <x v="1"/>
    <x v="7"/>
    <x v="159"/>
    <x v="14"/>
    <n v="-2169"/>
  </r>
  <r>
    <x v="8"/>
    <x v="0"/>
    <x v="6"/>
    <x v="0"/>
    <x v="0"/>
    <x v="1"/>
    <x v="7"/>
    <x v="159"/>
    <x v="176"/>
    <n v="5657"/>
  </r>
  <r>
    <x v="8"/>
    <x v="0"/>
    <x v="6"/>
    <x v="0"/>
    <x v="0"/>
    <x v="1"/>
    <x v="7"/>
    <x v="55"/>
    <x v="54"/>
    <m/>
  </r>
  <r>
    <x v="8"/>
    <x v="0"/>
    <x v="6"/>
    <x v="0"/>
    <x v="0"/>
    <x v="1"/>
    <x v="7"/>
    <x v="55"/>
    <x v="24"/>
    <m/>
  </r>
  <r>
    <x v="8"/>
    <x v="0"/>
    <x v="6"/>
    <x v="0"/>
    <x v="0"/>
    <x v="1"/>
    <x v="8"/>
    <x v="22"/>
    <x v="29"/>
    <n v="404462.03"/>
  </r>
  <r>
    <x v="8"/>
    <x v="0"/>
    <x v="6"/>
    <x v="0"/>
    <x v="0"/>
    <x v="1"/>
    <x v="8"/>
    <x v="94"/>
    <x v="36"/>
    <n v="27720"/>
  </r>
  <r>
    <x v="8"/>
    <x v="0"/>
    <x v="6"/>
    <x v="0"/>
    <x v="0"/>
    <x v="1"/>
    <x v="8"/>
    <x v="94"/>
    <x v="70"/>
    <n v="11959.2"/>
  </r>
  <r>
    <x v="8"/>
    <x v="0"/>
    <x v="6"/>
    <x v="0"/>
    <x v="0"/>
    <x v="1"/>
    <x v="8"/>
    <x v="94"/>
    <x v="134"/>
    <n v="11550"/>
  </r>
  <r>
    <x v="8"/>
    <x v="0"/>
    <x v="6"/>
    <x v="0"/>
    <x v="0"/>
    <x v="1"/>
    <x v="8"/>
    <x v="94"/>
    <x v="80"/>
    <m/>
  </r>
  <r>
    <x v="8"/>
    <x v="0"/>
    <x v="6"/>
    <x v="0"/>
    <x v="0"/>
    <x v="1"/>
    <x v="8"/>
    <x v="94"/>
    <x v="162"/>
    <m/>
  </r>
  <r>
    <x v="8"/>
    <x v="0"/>
    <x v="6"/>
    <x v="0"/>
    <x v="0"/>
    <x v="1"/>
    <x v="8"/>
    <x v="94"/>
    <x v="16"/>
    <n v="20275.400000000001"/>
  </r>
  <r>
    <x v="8"/>
    <x v="0"/>
    <x v="6"/>
    <x v="0"/>
    <x v="0"/>
    <x v="1"/>
    <x v="8"/>
    <x v="94"/>
    <x v="42"/>
    <m/>
  </r>
  <r>
    <x v="8"/>
    <x v="0"/>
    <x v="6"/>
    <x v="0"/>
    <x v="0"/>
    <x v="1"/>
    <x v="8"/>
    <x v="94"/>
    <x v="57"/>
    <m/>
  </r>
  <r>
    <x v="8"/>
    <x v="0"/>
    <x v="6"/>
    <x v="0"/>
    <x v="0"/>
    <x v="1"/>
    <x v="8"/>
    <x v="94"/>
    <x v="230"/>
    <n v="581987.05000000005"/>
  </r>
  <r>
    <x v="8"/>
    <x v="0"/>
    <x v="6"/>
    <x v="0"/>
    <x v="0"/>
    <x v="1"/>
    <x v="8"/>
    <x v="95"/>
    <x v="0"/>
    <m/>
  </r>
  <r>
    <x v="8"/>
    <x v="0"/>
    <x v="6"/>
    <x v="0"/>
    <x v="0"/>
    <x v="1"/>
    <x v="8"/>
    <x v="77"/>
    <x v="50"/>
    <m/>
  </r>
  <r>
    <x v="8"/>
    <x v="0"/>
    <x v="6"/>
    <x v="0"/>
    <x v="0"/>
    <x v="1"/>
    <x v="8"/>
    <x v="156"/>
    <x v="80"/>
    <m/>
  </r>
  <r>
    <x v="8"/>
    <x v="0"/>
    <x v="6"/>
    <x v="0"/>
    <x v="0"/>
    <x v="1"/>
    <x v="8"/>
    <x v="156"/>
    <x v="88"/>
    <m/>
  </r>
  <r>
    <x v="8"/>
    <x v="0"/>
    <x v="6"/>
    <x v="0"/>
    <x v="0"/>
    <x v="1"/>
    <x v="8"/>
    <x v="156"/>
    <x v="6"/>
    <m/>
  </r>
  <r>
    <x v="8"/>
    <x v="0"/>
    <x v="6"/>
    <x v="0"/>
    <x v="0"/>
    <x v="1"/>
    <x v="8"/>
    <x v="156"/>
    <x v="122"/>
    <m/>
  </r>
  <r>
    <x v="8"/>
    <x v="0"/>
    <x v="6"/>
    <x v="0"/>
    <x v="0"/>
    <x v="1"/>
    <x v="8"/>
    <x v="156"/>
    <x v="16"/>
    <m/>
  </r>
  <r>
    <x v="8"/>
    <x v="0"/>
    <x v="6"/>
    <x v="0"/>
    <x v="0"/>
    <x v="1"/>
    <x v="8"/>
    <x v="156"/>
    <x v="42"/>
    <m/>
  </r>
  <r>
    <x v="8"/>
    <x v="0"/>
    <x v="6"/>
    <x v="0"/>
    <x v="0"/>
    <x v="1"/>
    <x v="8"/>
    <x v="156"/>
    <x v="37"/>
    <m/>
  </r>
  <r>
    <x v="8"/>
    <x v="0"/>
    <x v="6"/>
    <x v="0"/>
    <x v="0"/>
    <x v="1"/>
    <x v="8"/>
    <x v="156"/>
    <x v="45"/>
    <m/>
  </r>
  <r>
    <x v="8"/>
    <x v="0"/>
    <x v="6"/>
    <x v="0"/>
    <x v="0"/>
    <x v="1"/>
    <x v="8"/>
    <x v="156"/>
    <x v="124"/>
    <m/>
  </r>
  <r>
    <x v="8"/>
    <x v="0"/>
    <x v="6"/>
    <x v="0"/>
    <x v="0"/>
    <x v="1"/>
    <x v="8"/>
    <x v="156"/>
    <x v="31"/>
    <n v="1545.38"/>
  </r>
  <r>
    <x v="8"/>
    <x v="0"/>
    <x v="6"/>
    <x v="0"/>
    <x v="0"/>
    <x v="1"/>
    <x v="8"/>
    <x v="156"/>
    <x v="42"/>
    <n v="4450.12"/>
  </r>
  <r>
    <x v="8"/>
    <x v="0"/>
    <x v="6"/>
    <x v="0"/>
    <x v="0"/>
    <x v="1"/>
    <x v="8"/>
    <x v="156"/>
    <x v="0"/>
    <m/>
  </r>
  <r>
    <x v="8"/>
    <x v="0"/>
    <x v="6"/>
    <x v="0"/>
    <x v="0"/>
    <x v="1"/>
    <x v="8"/>
    <x v="156"/>
    <x v="0"/>
    <m/>
  </r>
  <r>
    <x v="8"/>
    <x v="0"/>
    <x v="6"/>
    <x v="0"/>
    <x v="0"/>
    <x v="1"/>
    <x v="8"/>
    <x v="4"/>
    <x v="2"/>
    <m/>
  </r>
  <r>
    <x v="8"/>
    <x v="0"/>
    <x v="6"/>
    <x v="0"/>
    <x v="0"/>
    <x v="1"/>
    <x v="8"/>
    <x v="4"/>
    <x v="190"/>
    <m/>
  </r>
  <r>
    <x v="8"/>
    <x v="0"/>
    <x v="6"/>
    <x v="0"/>
    <x v="0"/>
    <x v="1"/>
    <x v="8"/>
    <x v="4"/>
    <x v="157"/>
    <m/>
  </r>
  <r>
    <x v="8"/>
    <x v="0"/>
    <x v="6"/>
    <x v="0"/>
    <x v="0"/>
    <x v="1"/>
    <x v="8"/>
    <x v="4"/>
    <x v="153"/>
    <m/>
  </r>
  <r>
    <x v="8"/>
    <x v="0"/>
    <x v="6"/>
    <x v="0"/>
    <x v="0"/>
    <x v="1"/>
    <x v="8"/>
    <x v="4"/>
    <x v="101"/>
    <m/>
  </r>
  <r>
    <x v="8"/>
    <x v="0"/>
    <x v="6"/>
    <x v="0"/>
    <x v="0"/>
    <x v="1"/>
    <x v="8"/>
    <x v="4"/>
    <x v="37"/>
    <m/>
  </r>
  <r>
    <x v="8"/>
    <x v="0"/>
    <x v="6"/>
    <x v="0"/>
    <x v="0"/>
    <x v="1"/>
    <x v="8"/>
    <x v="4"/>
    <x v="87"/>
    <m/>
  </r>
  <r>
    <x v="8"/>
    <x v="0"/>
    <x v="6"/>
    <x v="0"/>
    <x v="0"/>
    <x v="1"/>
    <x v="8"/>
    <x v="4"/>
    <x v="219"/>
    <m/>
  </r>
  <r>
    <x v="8"/>
    <x v="0"/>
    <x v="6"/>
    <x v="0"/>
    <x v="0"/>
    <x v="1"/>
    <x v="8"/>
    <x v="4"/>
    <x v="220"/>
    <m/>
  </r>
  <r>
    <x v="8"/>
    <x v="0"/>
    <x v="6"/>
    <x v="0"/>
    <x v="0"/>
    <x v="1"/>
    <x v="8"/>
    <x v="4"/>
    <x v="221"/>
    <m/>
  </r>
  <r>
    <x v="8"/>
    <x v="0"/>
    <x v="6"/>
    <x v="0"/>
    <x v="0"/>
    <x v="1"/>
    <x v="8"/>
    <x v="4"/>
    <x v="205"/>
    <m/>
  </r>
  <r>
    <x v="8"/>
    <x v="0"/>
    <x v="6"/>
    <x v="0"/>
    <x v="0"/>
    <x v="1"/>
    <x v="8"/>
    <x v="4"/>
    <x v="153"/>
    <m/>
  </r>
  <r>
    <x v="8"/>
    <x v="0"/>
    <x v="6"/>
    <x v="0"/>
    <x v="0"/>
    <x v="1"/>
    <x v="8"/>
    <x v="4"/>
    <x v="118"/>
    <m/>
  </r>
  <r>
    <x v="8"/>
    <x v="0"/>
    <x v="6"/>
    <x v="0"/>
    <x v="0"/>
    <x v="1"/>
    <x v="8"/>
    <x v="4"/>
    <x v="2"/>
    <m/>
  </r>
  <r>
    <x v="8"/>
    <x v="0"/>
    <x v="6"/>
    <x v="0"/>
    <x v="0"/>
    <x v="1"/>
    <x v="8"/>
    <x v="4"/>
    <x v="123"/>
    <m/>
  </r>
  <r>
    <x v="8"/>
    <x v="0"/>
    <x v="6"/>
    <x v="0"/>
    <x v="0"/>
    <x v="1"/>
    <x v="8"/>
    <x v="4"/>
    <x v="201"/>
    <m/>
  </r>
  <r>
    <x v="8"/>
    <x v="0"/>
    <x v="6"/>
    <x v="0"/>
    <x v="0"/>
    <x v="1"/>
    <x v="8"/>
    <x v="4"/>
    <x v="209"/>
    <m/>
  </r>
  <r>
    <x v="8"/>
    <x v="0"/>
    <x v="6"/>
    <x v="0"/>
    <x v="0"/>
    <x v="1"/>
    <x v="8"/>
    <x v="4"/>
    <x v="31"/>
    <m/>
  </r>
  <r>
    <x v="8"/>
    <x v="0"/>
    <x v="6"/>
    <x v="0"/>
    <x v="0"/>
    <x v="1"/>
    <x v="8"/>
    <x v="4"/>
    <x v="54"/>
    <m/>
  </r>
  <r>
    <x v="8"/>
    <x v="0"/>
    <x v="6"/>
    <x v="0"/>
    <x v="0"/>
    <x v="1"/>
    <x v="8"/>
    <x v="4"/>
    <x v="200"/>
    <m/>
  </r>
  <r>
    <x v="8"/>
    <x v="0"/>
    <x v="6"/>
    <x v="0"/>
    <x v="0"/>
    <x v="1"/>
    <x v="8"/>
    <x v="4"/>
    <x v="210"/>
    <m/>
  </r>
  <r>
    <x v="8"/>
    <x v="0"/>
    <x v="6"/>
    <x v="0"/>
    <x v="0"/>
    <x v="1"/>
    <x v="8"/>
    <x v="4"/>
    <x v="0"/>
    <m/>
  </r>
  <r>
    <x v="8"/>
    <x v="0"/>
    <x v="6"/>
    <x v="0"/>
    <x v="0"/>
    <x v="1"/>
    <x v="8"/>
    <x v="4"/>
    <x v="0"/>
    <m/>
  </r>
  <r>
    <x v="8"/>
    <x v="0"/>
    <x v="6"/>
    <x v="0"/>
    <x v="0"/>
    <x v="1"/>
    <x v="8"/>
    <x v="4"/>
    <x v="0"/>
    <m/>
  </r>
  <r>
    <x v="8"/>
    <x v="0"/>
    <x v="6"/>
    <x v="0"/>
    <x v="0"/>
    <x v="1"/>
    <x v="8"/>
    <x v="4"/>
    <x v="0"/>
    <m/>
  </r>
  <r>
    <x v="8"/>
    <x v="0"/>
    <x v="6"/>
    <x v="0"/>
    <x v="0"/>
    <x v="1"/>
    <x v="8"/>
    <x v="4"/>
    <x v="0"/>
    <m/>
  </r>
  <r>
    <x v="8"/>
    <x v="0"/>
    <x v="6"/>
    <x v="0"/>
    <x v="0"/>
    <x v="1"/>
    <x v="8"/>
    <x v="4"/>
    <x v="0"/>
    <m/>
  </r>
  <r>
    <x v="8"/>
    <x v="0"/>
    <x v="6"/>
    <x v="0"/>
    <x v="0"/>
    <x v="6"/>
    <x v="23"/>
    <x v="112"/>
    <x v="31"/>
    <m/>
  </r>
  <r>
    <x v="8"/>
    <x v="0"/>
    <x v="6"/>
    <x v="0"/>
    <x v="2"/>
    <x v="3"/>
    <x v="3"/>
    <x v="96"/>
    <x v="0"/>
    <m/>
  </r>
  <r>
    <x v="8"/>
    <x v="0"/>
    <x v="6"/>
    <x v="0"/>
    <x v="2"/>
    <x v="3"/>
    <x v="3"/>
    <x v="137"/>
    <x v="98"/>
    <m/>
  </r>
  <r>
    <x v="8"/>
    <x v="0"/>
    <x v="6"/>
    <x v="0"/>
    <x v="2"/>
    <x v="3"/>
    <x v="3"/>
    <x v="97"/>
    <x v="34"/>
    <m/>
  </r>
  <r>
    <x v="8"/>
    <x v="0"/>
    <x v="6"/>
    <x v="0"/>
    <x v="2"/>
    <x v="3"/>
    <x v="3"/>
    <x v="97"/>
    <x v="36"/>
    <n v="1490541"/>
  </r>
  <r>
    <x v="8"/>
    <x v="0"/>
    <x v="6"/>
    <x v="0"/>
    <x v="2"/>
    <x v="3"/>
    <x v="3"/>
    <x v="97"/>
    <x v="48"/>
    <m/>
  </r>
  <r>
    <x v="8"/>
    <x v="0"/>
    <x v="6"/>
    <x v="0"/>
    <x v="2"/>
    <x v="3"/>
    <x v="3"/>
    <x v="97"/>
    <x v="35"/>
    <m/>
  </r>
  <r>
    <x v="8"/>
    <x v="0"/>
    <x v="6"/>
    <x v="0"/>
    <x v="2"/>
    <x v="3"/>
    <x v="3"/>
    <x v="97"/>
    <x v="0"/>
    <m/>
  </r>
  <r>
    <x v="8"/>
    <x v="0"/>
    <x v="6"/>
    <x v="0"/>
    <x v="2"/>
    <x v="3"/>
    <x v="3"/>
    <x v="97"/>
    <x v="0"/>
    <m/>
  </r>
  <r>
    <x v="8"/>
    <x v="0"/>
    <x v="6"/>
    <x v="0"/>
    <x v="2"/>
    <x v="3"/>
    <x v="3"/>
    <x v="97"/>
    <x v="0"/>
    <m/>
  </r>
  <r>
    <x v="8"/>
    <x v="0"/>
    <x v="6"/>
    <x v="0"/>
    <x v="2"/>
    <x v="3"/>
    <x v="3"/>
    <x v="98"/>
    <x v="0"/>
    <m/>
  </r>
  <r>
    <x v="8"/>
    <x v="0"/>
    <x v="6"/>
    <x v="0"/>
    <x v="2"/>
    <x v="3"/>
    <x v="3"/>
    <x v="99"/>
    <x v="37"/>
    <m/>
  </r>
  <r>
    <x v="8"/>
    <x v="0"/>
    <x v="6"/>
    <x v="0"/>
    <x v="2"/>
    <x v="3"/>
    <x v="3"/>
    <x v="99"/>
    <x v="122"/>
    <m/>
  </r>
  <r>
    <x v="8"/>
    <x v="0"/>
    <x v="6"/>
    <x v="0"/>
    <x v="2"/>
    <x v="3"/>
    <x v="3"/>
    <x v="99"/>
    <x v="39"/>
    <m/>
  </r>
  <r>
    <x v="8"/>
    <x v="0"/>
    <x v="6"/>
    <x v="0"/>
    <x v="2"/>
    <x v="3"/>
    <x v="3"/>
    <x v="99"/>
    <x v="70"/>
    <n v="1812000"/>
  </r>
  <r>
    <x v="8"/>
    <x v="0"/>
    <x v="6"/>
    <x v="0"/>
    <x v="2"/>
    <x v="3"/>
    <x v="3"/>
    <x v="99"/>
    <x v="226"/>
    <n v="390600"/>
  </r>
  <r>
    <x v="8"/>
    <x v="0"/>
    <x v="6"/>
    <x v="0"/>
    <x v="2"/>
    <x v="3"/>
    <x v="3"/>
    <x v="99"/>
    <x v="230"/>
    <m/>
  </r>
  <r>
    <x v="8"/>
    <x v="0"/>
    <x v="6"/>
    <x v="0"/>
    <x v="2"/>
    <x v="3"/>
    <x v="3"/>
    <x v="99"/>
    <x v="156"/>
    <m/>
  </r>
  <r>
    <x v="8"/>
    <x v="0"/>
    <x v="6"/>
    <x v="0"/>
    <x v="2"/>
    <x v="3"/>
    <x v="26"/>
    <x v="137"/>
    <x v="0"/>
    <m/>
  </r>
  <r>
    <x v="8"/>
    <x v="0"/>
    <x v="6"/>
    <x v="0"/>
    <x v="2"/>
    <x v="3"/>
    <x v="20"/>
    <x v="49"/>
    <x v="68"/>
    <m/>
  </r>
  <r>
    <x v="8"/>
    <x v="0"/>
    <x v="6"/>
    <x v="0"/>
    <x v="2"/>
    <x v="3"/>
    <x v="20"/>
    <x v="49"/>
    <x v="124"/>
    <m/>
  </r>
  <r>
    <x v="8"/>
    <x v="0"/>
    <x v="6"/>
    <x v="0"/>
    <x v="2"/>
    <x v="3"/>
    <x v="20"/>
    <x v="49"/>
    <x v="41"/>
    <n v="1893070"/>
  </r>
  <r>
    <x v="8"/>
    <x v="0"/>
    <x v="6"/>
    <x v="0"/>
    <x v="2"/>
    <x v="3"/>
    <x v="20"/>
    <x v="49"/>
    <x v="42"/>
    <n v="546240"/>
  </r>
  <r>
    <x v="8"/>
    <x v="0"/>
    <x v="6"/>
    <x v="0"/>
    <x v="2"/>
    <x v="3"/>
    <x v="20"/>
    <x v="49"/>
    <x v="230"/>
    <m/>
  </r>
  <r>
    <x v="8"/>
    <x v="0"/>
    <x v="6"/>
    <x v="0"/>
    <x v="2"/>
    <x v="3"/>
    <x v="20"/>
    <x v="49"/>
    <x v="122"/>
    <m/>
  </r>
  <r>
    <x v="8"/>
    <x v="0"/>
    <x v="6"/>
    <x v="0"/>
    <x v="2"/>
    <x v="3"/>
    <x v="20"/>
    <x v="151"/>
    <x v="0"/>
    <m/>
  </r>
  <r>
    <x v="8"/>
    <x v="0"/>
    <x v="6"/>
    <x v="0"/>
    <x v="2"/>
    <x v="3"/>
    <x v="20"/>
    <x v="111"/>
    <x v="42"/>
    <n v="1000000"/>
  </r>
  <r>
    <x v="8"/>
    <x v="0"/>
    <x v="6"/>
    <x v="0"/>
    <x v="2"/>
    <x v="3"/>
    <x v="20"/>
    <x v="111"/>
    <x v="124"/>
    <n v="878153"/>
  </r>
  <r>
    <x v="8"/>
    <x v="0"/>
    <x v="6"/>
    <x v="0"/>
    <x v="2"/>
    <x v="3"/>
    <x v="20"/>
    <x v="111"/>
    <x v="0"/>
    <m/>
  </r>
  <r>
    <x v="8"/>
    <x v="0"/>
    <x v="6"/>
    <x v="0"/>
    <x v="2"/>
    <x v="3"/>
    <x v="20"/>
    <x v="111"/>
    <x v="0"/>
    <m/>
  </r>
  <r>
    <x v="8"/>
    <x v="0"/>
    <x v="6"/>
    <x v="0"/>
    <x v="2"/>
    <x v="3"/>
    <x v="20"/>
    <x v="111"/>
    <x v="0"/>
    <m/>
  </r>
  <r>
    <x v="8"/>
    <x v="0"/>
    <x v="6"/>
    <x v="0"/>
    <x v="2"/>
    <x v="3"/>
    <x v="30"/>
    <x v="151"/>
    <x v="124"/>
    <n v="1784775"/>
  </r>
  <r>
    <x v="8"/>
    <x v="0"/>
    <x v="6"/>
    <x v="0"/>
    <x v="2"/>
    <x v="3"/>
    <x v="30"/>
    <x v="151"/>
    <x v="230"/>
    <n v="1700000"/>
  </r>
  <r>
    <x v="8"/>
    <x v="0"/>
    <x v="6"/>
    <x v="0"/>
    <x v="2"/>
    <x v="3"/>
    <x v="0"/>
    <x v="157"/>
    <x v="36"/>
    <m/>
  </r>
  <r>
    <x v="8"/>
    <x v="0"/>
    <x v="6"/>
    <x v="0"/>
    <x v="2"/>
    <x v="3"/>
    <x v="0"/>
    <x v="157"/>
    <x v="230"/>
    <n v="120509"/>
  </r>
  <r>
    <x v="8"/>
    <x v="0"/>
    <x v="6"/>
    <x v="0"/>
    <x v="2"/>
    <x v="3"/>
    <x v="21"/>
    <x v="50"/>
    <x v="0"/>
    <m/>
  </r>
  <r>
    <x v="8"/>
    <x v="0"/>
    <x v="6"/>
    <x v="0"/>
    <x v="2"/>
    <x v="3"/>
    <x v="21"/>
    <x v="132"/>
    <x v="0"/>
    <m/>
  </r>
  <r>
    <x v="9"/>
    <x v="0"/>
    <x v="6"/>
    <x v="0"/>
    <x v="1"/>
    <x v="2"/>
    <x v="24"/>
    <x v="63"/>
    <x v="1"/>
    <n v="189960643.55000001"/>
  </r>
  <r>
    <x v="9"/>
    <x v="0"/>
    <x v="6"/>
    <x v="0"/>
    <x v="1"/>
    <x v="5"/>
    <x v="11"/>
    <x v="64"/>
    <x v="0"/>
    <m/>
  </r>
  <r>
    <x v="9"/>
    <x v="0"/>
    <x v="6"/>
    <x v="0"/>
    <x v="1"/>
    <x v="5"/>
    <x v="14"/>
    <x v="66"/>
    <x v="0"/>
    <m/>
  </r>
  <r>
    <x v="9"/>
    <x v="0"/>
    <x v="6"/>
    <x v="0"/>
    <x v="1"/>
    <x v="5"/>
    <x v="15"/>
    <x v="69"/>
    <x v="0"/>
    <m/>
  </r>
  <r>
    <x v="9"/>
    <x v="0"/>
    <x v="6"/>
    <x v="0"/>
    <x v="1"/>
    <x v="2"/>
    <x v="25"/>
    <x v="74"/>
    <x v="0"/>
    <n v="-14484986.16"/>
  </r>
  <r>
    <x v="9"/>
    <x v="0"/>
    <x v="6"/>
    <x v="0"/>
    <x v="1"/>
    <x v="2"/>
    <x v="25"/>
    <x v="118"/>
    <x v="0"/>
    <m/>
  </r>
  <r>
    <x v="9"/>
    <x v="0"/>
    <x v="6"/>
    <x v="0"/>
    <x v="1"/>
    <x v="2"/>
    <x v="0"/>
    <x v="103"/>
    <x v="0"/>
    <m/>
  </r>
  <r>
    <x v="9"/>
    <x v="0"/>
    <x v="6"/>
    <x v="0"/>
    <x v="1"/>
    <x v="2"/>
    <x v="0"/>
    <x v="104"/>
    <x v="0"/>
    <n v="243697.44"/>
  </r>
  <r>
    <x v="9"/>
    <x v="0"/>
    <x v="6"/>
    <x v="0"/>
    <x v="1"/>
    <x v="2"/>
    <x v="0"/>
    <x v="145"/>
    <x v="0"/>
    <n v="-1400158.6"/>
  </r>
  <r>
    <x v="9"/>
    <x v="0"/>
    <x v="6"/>
    <x v="0"/>
    <x v="1"/>
    <x v="5"/>
    <x v="7"/>
    <x v="153"/>
    <x v="0"/>
    <n v="498672"/>
  </r>
  <r>
    <x v="9"/>
    <x v="0"/>
    <x v="6"/>
    <x v="0"/>
    <x v="0"/>
    <x v="0"/>
    <x v="4"/>
    <x v="158"/>
    <x v="2"/>
    <n v="16900000"/>
  </r>
  <r>
    <x v="9"/>
    <x v="0"/>
    <x v="6"/>
    <x v="0"/>
    <x v="0"/>
    <x v="0"/>
    <x v="4"/>
    <x v="6"/>
    <x v="157"/>
    <n v="1587000"/>
  </r>
  <r>
    <x v="9"/>
    <x v="0"/>
    <x v="6"/>
    <x v="0"/>
    <x v="0"/>
    <x v="0"/>
    <x v="4"/>
    <x v="6"/>
    <x v="158"/>
    <m/>
  </r>
  <r>
    <x v="9"/>
    <x v="0"/>
    <x v="6"/>
    <x v="0"/>
    <x v="0"/>
    <x v="0"/>
    <x v="4"/>
    <x v="160"/>
    <x v="2"/>
    <m/>
  </r>
  <r>
    <x v="9"/>
    <x v="0"/>
    <x v="6"/>
    <x v="0"/>
    <x v="0"/>
    <x v="0"/>
    <x v="4"/>
    <x v="160"/>
    <x v="136"/>
    <n v="1660000"/>
  </r>
  <r>
    <x v="9"/>
    <x v="0"/>
    <x v="6"/>
    <x v="0"/>
    <x v="0"/>
    <x v="0"/>
    <x v="4"/>
    <x v="7"/>
    <x v="157"/>
    <n v="124200"/>
  </r>
  <r>
    <x v="9"/>
    <x v="0"/>
    <x v="6"/>
    <x v="0"/>
    <x v="0"/>
    <x v="0"/>
    <x v="4"/>
    <x v="7"/>
    <x v="158"/>
    <m/>
  </r>
  <r>
    <x v="9"/>
    <x v="0"/>
    <x v="6"/>
    <x v="0"/>
    <x v="0"/>
    <x v="0"/>
    <x v="4"/>
    <x v="7"/>
    <x v="0"/>
    <m/>
  </r>
  <r>
    <x v="9"/>
    <x v="0"/>
    <x v="6"/>
    <x v="0"/>
    <x v="0"/>
    <x v="0"/>
    <x v="4"/>
    <x v="8"/>
    <x v="2"/>
    <m/>
  </r>
  <r>
    <x v="9"/>
    <x v="0"/>
    <x v="6"/>
    <x v="0"/>
    <x v="0"/>
    <x v="0"/>
    <x v="4"/>
    <x v="8"/>
    <x v="157"/>
    <n v="182850"/>
  </r>
  <r>
    <x v="9"/>
    <x v="0"/>
    <x v="6"/>
    <x v="0"/>
    <x v="0"/>
    <x v="0"/>
    <x v="4"/>
    <x v="8"/>
    <x v="158"/>
    <m/>
  </r>
  <r>
    <x v="9"/>
    <x v="0"/>
    <x v="6"/>
    <x v="0"/>
    <x v="0"/>
    <x v="0"/>
    <x v="4"/>
    <x v="9"/>
    <x v="2"/>
    <m/>
  </r>
  <r>
    <x v="9"/>
    <x v="0"/>
    <x v="6"/>
    <x v="0"/>
    <x v="0"/>
    <x v="0"/>
    <x v="4"/>
    <x v="9"/>
    <x v="158"/>
    <m/>
  </r>
  <r>
    <x v="9"/>
    <x v="0"/>
    <x v="6"/>
    <x v="0"/>
    <x v="0"/>
    <x v="0"/>
    <x v="4"/>
    <x v="9"/>
    <x v="227"/>
    <m/>
  </r>
  <r>
    <x v="9"/>
    <x v="0"/>
    <x v="6"/>
    <x v="0"/>
    <x v="0"/>
    <x v="0"/>
    <x v="4"/>
    <x v="9"/>
    <x v="157"/>
    <n v="21942"/>
  </r>
  <r>
    <x v="9"/>
    <x v="0"/>
    <x v="6"/>
    <x v="0"/>
    <x v="0"/>
    <x v="0"/>
    <x v="4"/>
    <x v="10"/>
    <x v="2"/>
    <m/>
  </r>
  <r>
    <x v="9"/>
    <x v="0"/>
    <x v="6"/>
    <x v="0"/>
    <x v="0"/>
    <x v="0"/>
    <x v="4"/>
    <x v="10"/>
    <x v="157"/>
    <n v="182850"/>
  </r>
  <r>
    <x v="9"/>
    <x v="0"/>
    <x v="6"/>
    <x v="0"/>
    <x v="0"/>
    <x v="0"/>
    <x v="4"/>
    <x v="10"/>
    <x v="158"/>
    <m/>
  </r>
  <r>
    <x v="9"/>
    <x v="0"/>
    <x v="6"/>
    <x v="0"/>
    <x v="0"/>
    <x v="0"/>
    <x v="4"/>
    <x v="11"/>
    <x v="2"/>
    <n v="704167"/>
  </r>
  <r>
    <x v="9"/>
    <x v="0"/>
    <x v="6"/>
    <x v="0"/>
    <x v="0"/>
    <x v="0"/>
    <x v="4"/>
    <x v="11"/>
    <x v="158"/>
    <m/>
  </r>
  <r>
    <x v="9"/>
    <x v="0"/>
    <x v="6"/>
    <x v="0"/>
    <x v="0"/>
    <x v="0"/>
    <x v="4"/>
    <x v="11"/>
    <x v="157"/>
    <n v="86250"/>
  </r>
  <r>
    <x v="9"/>
    <x v="0"/>
    <x v="6"/>
    <x v="0"/>
    <x v="0"/>
    <x v="0"/>
    <x v="4"/>
    <x v="12"/>
    <x v="2"/>
    <m/>
  </r>
  <r>
    <x v="9"/>
    <x v="0"/>
    <x v="6"/>
    <x v="0"/>
    <x v="0"/>
    <x v="0"/>
    <x v="4"/>
    <x v="134"/>
    <x v="0"/>
    <m/>
  </r>
  <r>
    <x v="9"/>
    <x v="0"/>
    <x v="6"/>
    <x v="0"/>
    <x v="0"/>
    <x v="0"/>
    <x v="4"/>
    <x v="142"/>
    <x v="0"/>
    <m/>
  </r>
  <r>
    <x v="9"/>
    <x v="0"/>
    <x v="6"/>
    <x v="0"/>
    <x v="0"/>
    <x v="0"/>
    <x v="4"/>
    <x v="56"/>
    <x v="211"/>
    <m/>
  </r>
  <r>
    <x v="9"/>
    <x v="0"/>
    <x v="6"/>
    <x v="0"/>
    <x v="0"/>
    <x v="0"/>
    <x v="4"/>
    <x v="13"/>
    <x v="5"/>
    <n v="70037"/>
  </r>
  <r>
    <x v="9"/>
    <x v="0"/>
    <x v="6"/>
    <x v="0"/>
    <x v="0"/>
    <x v="0"/>
    <x v="4"/>
    <x v="146"/>
    <x v="181"/>
    <m/>
  </r>
  <r>
    <x v="9"/>
    <x v="0"/>
    <x v="6"/>
    <x v="0"/>
    <x v="0"/>
    <x v="0"/>
    <x v="4"/>
    <x v="14"/>
    <x v="6"/>
    <n v="1668000"/>
  </r>
  <r>
    <x v="9"/>
    <x v="0"/>
    <x v="6"/>
    <x v="0"/>
    <x v="0"/>
    <x v="0"/>
    <x v="4"/>
    <x v="14"/>
    <x v="7"/>
    <m/>
  </r>
  <r>
    <x v="9"/>
    <x v="0"/>
    <x v="6"/>
    <x v="0"/>
    <x v="0"/>
    <x v="0"/>
    <x v="4"/>
    <x v="15"/>
    <x v="8"/>
    <n v="556000"/>
  </r>
  <r>
    <x v="9"/>
    <x v="0"/>
    <x v="6"/>
    <x v="0"/>
    <x v="0"/>
    <x v="0"/>
    <x v="4"/>
    <x v="147"/>
    <x v="239"/>
    <n v="2110000"/>
  </r>
  <r>
    <x v="9"/>
    <x v="0"/>
    <x v="6"/>
    <x v="0"/>
    <x v="0"/>
    <x v="0"/>
    <x v="4"/>
    <x v="113"/>
    <x v="175"/>
    <m/>
  </r>
  <r>
    <x v="9"/>
    <x v="0"/>
    <x v="6"/>
    <x v="0"/>
    <x v="0"/>
    <x v="0"/>
    <x v="9"/>
    <x v="114"/>
    <x v="9"/>
    <n v="2689680"/>
  </r>
  <r>
    <x v="9"/>
    <x v="0"/>
    <x v="6"/>
    <x v="0"/>
    <x v="0"/>
    <x v="0"/>
    <x v="9"/>
    <x v="30"/>
    <x v="234"/>
    <m/>
  </r>
  <r>
    <x v="9"/>
    <x v="0"/>
    <x v="6"/>
    <x v="0"/>
    <x v="0"/>
    <x v="0"/>
    <x v="9"/>
    <x v="110"/>
    <x v="231"/>
    <m/>
  </r>
  <r>
    <x v="9"/>
    <x v="0"/>
    <x v="6"/>
    <x v="0"/>
    <x v="0"/>
    <x v="0"/>
    <x v="5"/>
    <x v="70"/>
    <x v="88"/>
    <n v="882"/>
  </r>
  <r>
    <x v="9"/>
    <x v="0"/>
    <x v="6"/>
    <x v="0"/>
    <x v="0"/>
    <x v="0"/>
    <x v="5"/>
    <x v="70"/>
    <x v="240"/>
    <m/>
  </r>
  <r>
    <x v="9"/>
    <x v="0"/>
    <x v="6"/>
    <x v="0"/>
    <x v="0"/>
    <x v="0"/>
    <x v="5"/>
    <x v="70"/>
    <x v="201"/>
    <m/>
  </r>
  <r>
    <x v="9"/>
    <x v="0"/>
    <x v="6"/>
    <x v="0"/>
    <x v="0"/>
    <x v="0"/>
    <x v="5"/>
    <x v="70"/>
    <x v="134"/>
    <m/>
  </r>
  <r>
    <x v="9"/>
    <x v="0"/>
    <x v="6"/>
    <x v="0"/>
    <x v="0"/>
    <x v="0"/>
    <x v="5"/>
    <x v="102"/>
    <x v="0"/>
    <m/>
  </r>
  <r>
    <x v="9"/>
    <x v="0"/>
    <x v="6"/>
    <x v="0"/>
    <x v="0"/>
    <x v="0"/>
    <x v="5"/>
    <x v="71"/>
    <x v="88"/>
    <m/>
  </r>
  <r>
    <x v="9"/>
    <x v="0"/>
    <x v="6"/>
    <x v="0"/>
    <x v="0"/>
    <x v="0"/>
    <x v="5"/>
    <x v="71"/>
    <x v="53"/>
    <m/>
  </r>
  <r>
    <x v="9"/>
    <x v="0"/>
    <x v="6"/>
    <x v="0"/>
    <x v="0"/>
    <x v="0"/>
    <x v="5"/>
    <x v="71"/>
    <x v="224"/>
    <n v="107994"/>
  </r>
  <r>
    <x v="9"/>
    <x v="0"/>
    <x v="6"/>
    <x v="0"/>
    <x v="0"/>
    <x v="0"/>
    <x v="5"/>
    <x v="71"/>
    <x v="45"/>
    <n v="21800"/>
  </r>
  <r>
    <x v="9"/>
    <x v="0"/>
    <x v="6"/>
    <x v="0"/>
    <x v="0"/>
    <x v="0"/>
    <x v="5"/>
    <x v="78"/>
    <x v="0"/>
    <m/>
  </r>
  <r>
    <x v="9"/>
    <x v="0"/>
    <x v="6"/>
    <x v="0"/>
    <x v="0"/>
    <x v="0"/>
    <x v="6"/>
    <x v="17"/>
    <x v="12"/>
    <m/>
  </r>
  <r>
    <x v="9"/>
    <x v="0"/>
    <x v="6"/>
    <x v="0"/>
    <x v="0"/>
    <x v="0"/>
    <x v="6"/>
    <x v="17"/>
    <x v="0"/>
    <m/>
  </r>
  <r>
    <x v="9"/>
    <x v="0"/>
    <x v="6"/>
    <x v="0"/>
    <x v="0"/>
    <x v="0"/>
    <x v="6"/>
    <x v="143"/>
    <x v="0"/>
    <m/>
  </r>
  <r>
    <x v="9"/>
    <x v="0"/>
    <x v="6"/>
    <x v="0"/>
    <x v="0"/>
    <x v="0"/>
    <x v="6"/>
    <x v="161"/>
    <x v="245"/>
    <n v="1686667"/>
  </r>
  <r>
    <x v="9"/>
    <x v="0"/>
    <x v="6"/>
    <x v="0"/>
    <x v="0"/>
    <x v="0"/>
    <x v="29"/>
    <x v="154"/>
    <x v="203"/>
    <n v="43930"/>
  </r>
  <r>
    <x v="9"/>
    <x v="0"/>
    <x v="6"/>
    <x v="0"/>
    <x v="0"/>
    <x v="0"/>
    <x v="0"/>
    <x v="79"/>
    <x v="0"/>
    <m/>
  </r>
  <r>
    <x v="9"/>
    <x v="0"/>
    <x v="6"/>
    <x v="0"/>
    <x v="0"/>
    <x v="0"/>
    <x v="0"/>
    <x v="80"/>
    <x v="14"/>
    <n v="445097.84"/>
  </r>
  <r>
    <x v="9"/>
    <x v="0"/>
    <x v="6"/>
    <x v="0"/>
    <x v="0"/>
    <x v="0"/>
    <x v="0"/>
    <x v="80"/>
    <x v="16"/>
    <n v="506861.4"/>
  </r>
  <r>
    <x v="9"/>
    <x v="0"/>
    <x v="6"/>
    <x v="0"/>
    <x v="0"/>
    <x v="0"/>
    <x v="0"/>
    <x v="80"/>
    <x v="176"/>
    <n v="151890.23000000001"/>
  </r>
  <r>
    <x v="9"/>
    <x v="0"/>
    <x v="6"/>
    <x v="0"/>
    <x v="0"/>
    <x v="0"/>
    <x v="0"/>
    <x v="80"/>
    <x v="162"/>
    <n v="2500000"/>
  </r>
  <r>
    <x v="9"/>
    <x v="0"/>
    <x v="6"/>
    <x v="0"/>
    <x v="0"/>
    <x v="0"/>
    <x v="0"/>
    <x v="80"/>
    <x v="235"/>
    <m/>
  </r>
  <r>
    <x v="9"/>
    <x v="0"/>
    <x v="6"/>
    <x v="0"/>
    <x v="0"/>
    <x v="0"/>
    <x v="0"/>
    <x v="80"/>
    <x v="70"/>
    <m/>
  </r>
  <r>
    <x v="9"/>
    <x v="0"/>
    <x v="6"/>
    <x v="0"/>
    <x v="0"/>
    <x v="0"/>
    <x v="0"/>
    <x v="80"/>
    <x v="59"/>
    <m/>
  </r>
  <r>
    <x v="9"/>
    <x v="0"/>
    <x v="6"/>
    <x v="0"/>
    <x v="0"/>
    <x v="0"/>
    <x v="0"/>
    <x v="80"/>
    <x v="44"/>
    <n v="870000"/>
  </r>
  <r>
    <x v="9"/>
    <x v="0"/>
    <x v="6"/>
    <x v="0"/>
    <x v="0"/>
    <x v="0"/>
    <x v="0"/>
    <x v="80"/>
    <x v="241"/>
    <m/>
  </r>
  <r>
    <x v="9"/>
    <x v="0"/>
    <x v="6"/>
    <x v="0"/>
    <x v="0"/>
    <x v="0"/>
    <x v="0"/>
    <x v="84"/>
    <x v="88"/>
    <m/>
  </r>
  <r>
    <x v="9"/>
    <x v="0"/>
    <x v="6"/>
    <x v="0"/>
    <x v="0"/>
    <x v="0"/>
    <x v="0"/>
    <x v="84"/>
    <x v="246"/>
    <n v="1942143"/>
  </r>
  <r>
    <x v="9"/>
    <x v="0"/>
    <x v="6"/>
    <x v="0"/>
    <x v="0"/>
    <x v="0"/>
    <x v="0"/>
    <x v="107"/>
    <x v="17"/>
    <n v="520000"/>
  </r>
  <r>
    <x v="9"/>
    <x v="0"/>
    <x v="6"/>
    <x v="0"/>
    <x v="0"/>
    <x v="0"/>
    <x v="0"/>
    <x v="115"/>
    <x v="0"/>
    <m/>
  </r>
  <r>
    <x v="9"/>
    <x v="0"/>
    <x v="6"/>
    <x v="0"/>
    <x v="0"/>
    <x v="0"/>
    <x v="0"/>
    <x v="138"/>
    <x v="88"/>
    <n v="369761.58"/>
  </r>
  <r>
    <x v="9"/>
    <x v="0"/>
    <x v="6"/>
    <x v="0"/>
    <x v="0"/>
    <x v="0"/>
    <x v="0"/>
    <x v="108"/>
    <x v="0"/>
    <m/>
  </r>
  <r>
    <x v="9"/>
    <x v="0"/>
    <x v="6"/>
    <x v="0"/>
    <x v="0"/>
    <x v="0"/>
    <x v="0"/>
    <x v="109"/>
    <x v="0"/>
    <m/>
  </r>
  <r>
    <x v="9"/>
    <x v="0"/>
    <x v="6"/>
    <x v="0"/>
    <x v="0"/>
    <x v="0"/>
    <x v="0"/>
    <x v="116"/>
    <x v="20"/>
    <m/>
  </r>
  <r>
    <x v="9"/>
    <x v="0"/>
    <x v="6"/>
    <x v="0"/>
    <x v="0"/>
    <x v="0"/>
    <x v="0"/>
    <x v="116"/>
    <x v="46"/>
    <m/>
  </r>
  <r>
    <x v="9"/>
    <x v="0"/>
    <x v="6"/>
    <x v="0"/>
    <x v="0"/>
    <x v="0"/>
    <x v="0"/>
    <x v="79"/>
    <x v="0"/>
    <m/>
  </r>
  <r>
    <x v="9"/>
    <x v="0"/>
    <x v="6"/>
    <x v="0"/>
    <x v="0"/>
    <x v="0"/>
    <x v="12"/>
    <x v="81"/>
    <x v="0"/>
    <m/>
  </r>
  <r>
    <x v="9"/>
    <x v="0"/>
    <x v="6"/>
    <x v="0"/>
    <x v="0"/>
    <x v="0"/>
    <x v="12"/>
    <x v="82"/>
    <x v="100"/>
    <m/>
  </r>
  <r>
    <x v="9"/>
    <x v="0"/>
    <x v="6"/>
    <x v="0"/>
    <x v="0"/>
    <x v="0"/>
    <x v="12"/>
    <x v="83"/>
    <x v="0"/>
    <m/>
  </r>
  <r>
    <x v="9"/>
    <x v="0"/>
    <x v="6"/>
    <x v="0"/>
    <x v="0"/>
    <x v="0"/>
    <x v="12"/>
    <x v="84"/>
    <x v="0"/>
    <m/>
  </r>
  <r>
    <x v="9"/>
    <x v="0"/>
    <x v="6"/>
    <x v="0"/>
    <x v="0"/>
    <x v="0"/>
    <x v="19"/>
    <x v="100"/>
    <x v="177"/>
    <n v="66483"/>
  </r>
  <r>
    <x v="9"/>
    <x v="0"/>
    <x v="6"/>
    <x v="0"/>
    <x v="0"/>
    <x v="0"/>
    <x v="19"/>
    <x v="100"/>
    <x v="178"/>
    <n v="140000"/>
  </r>
  <r>
    <x v="9"/>
    <x v="0"/>
    <x v="6"/>
    <x v="0"/>
    <x v="0"/>
    <x v="0"/>
    <x v="19"/>
    <x v="100"/>
    <x v="157"/>
    <n v="50000"/>
  </r>
  <r>
    <x v="9"/>
    <x v="0"/>
    <x v="6"/>
    <x v="0"/>
    <x v="0"/>
    <x v="0"/>
    <x v="28"/>
    <x v="150"/>
    <x v="0"/>
    <m/>
  </r>
  <r>
    <x v="9"/>
    <x v="0"/>
    <x v="6"/>
    <x v="0"/>
    <x v="0"/>
    <x v="0"/>
    <x v="31"/>
    <x v="85"/>
    <x v="157"/>
    <n v="50000"/>
  </r>
  <r>
    <x v="9"/>
    <x v="0"/>
    <x v="6"/>
    <x v="0"/>
    <x v="0"/>
    <x v="0"/>
    <x v="31"/>
    <x v="85"/>
    <x v="237"/>
    <m/>
  </r>
  <r>
    <x v="9"/>
    <x v="0"/>
    <x v="6"/>
    <x v="0"/>
    <x v="0"/>
    <x v="0"/>
    <x v="27"/>
    <x v="140"/>
    <x v="20"/>
    <m/>
  </r>
  <r>
    <x v="9"/>
    <x v="0"/>
    <x v="6"/>
    <x v="0"/>
    <x v="0"/>
    <x v="0"/>
    <x v="27"/>
    <x v="148"/>
    <x v="140"/>
    <m/>
  </r>
  <r>
    <x v="9"/>
    <x v="0"/>
    <x v="6"/>
    <x v="0"/>
    <x v="0"/>
    <x v="0"/>
    <x v="27"/>
    <x v="139"/>
    <x v="140"/>
    <m/>
  </r>
  <r>
    <x v="9"/>
    <x v="0"/>
    <x v="6"/>
    <x v="0"/>
    <x v="0"/>
    <x v="0"/>
    <x v="27"/>
    <x v="149"/>
    <x v="140"/>
    <m/>
  </r>
  <r>
    <x v="9"/>
    <x v="0"/>
    <x v="6"/>
    <x v="0"/>
    <x v="0"/>
    <x v="0"/>
    <x v="22"/>
    <x v="105"/>
    <x v="140"/>
    <m/>
  </r>
  <r>
    <x v="9"/>
    <x v="0"/>
    <x v="6"/>
    <x v="0"/>
    <x v="0"/>
    <x v="0"/>
    <x v="16"/>
    <x v="86"/>
    <x v="45"/>
    <n v="201700"/>
  </r>
  <r>
    <x v="9"/>
    <x v="0"/>
    <x v="6"/>
    <x v="0"/>
    <x v="0"/>
    <x v="0"/>
    <x v="16"/>
    <x v="86"/>
    <x v="204"/>
    <m/>
  </r>
  <r>
    <x v="9"/>
    <x v="0"/>
    <x v="6"/>
    <x v="0"/>
    <x v="0"/>
    <x v="0"/>
    <x v="16"/>
    <x v="86"/>
    <x v="224"/>
    <n v="375859"/>
  </r>
  <r>
    <x v="9"/>
    <x v="0"/>
    <x v="6"/>
    <x v="0"/>
    <x v="0"/>
    <x v="0"/>
    <x v="16"/>
    <x v="117"/>
    <x v="57"/>
    <n v="460000"/>
  </r>
  <r>
    <x v="9"/>
    <x v="0"/>
    <x v="6"/>
    <x v="0"/>
    <x v="0"/>
    <x v="0"/>
    <x v="16"/>
    <x v="117"/>
    <x v="134"/>
    <m/>
  </r>
  <r>
    <x v="9"/>
    <x v="0"/>
    <x v="6"/>
    <x v="0"/>
    <x v="0"/>
    <x v="0"/>
    <x v="16"/>
    <x v="117"/>
    <x v="223"/>
    <m/>
  </r>
  <r>
    <x v="9"/>
    <x v="0"/>
    <x v="6"/>
    <x v="0"/>
    <x v="0"/>
    <x v="0"/>
    <x v="22"/>
    <x v="105"/>
    <x v="0"/>
    <m/>
  </r>
  <r>
    <x v="9"/>
    <x v="0"/>
    <x v="6"/>
    <x v="0"/>
    <x v="0"/>
    <x v="0"/>
    <x v="2"/>
    <x v="87"/>
    <x v="165"/>
    <n v="373070.33"/>
  </r>
  <r>
    <x v="9"/>
    <x v="0"/>
    <x v="6"/>
    <x v="0"/>
    <x v="0"/>
    <x v="0"/>
    <x v="2"/>
    <x v="87"/>
    <x v="205"/>
    <n v="876124"/>
  </r>
  <r>
    <x v="9"/>
    <x v="0"/>
    <x v="6"/>
    <x v="0"/>
    <x v="0"/>
    <x v="0"/>
    <x v="2"/>
    <x v="87"/>
    <x v="238"/>
    <m/>
  </r>
  <r>
    <x v="9"/>
    <x v="0"/>
    <x v="6"/>
    <x v="0"/>
    <x v="0"/>
    <x v="0"/>
    <x v="2"/>
    <x v="87"/>
    <x v="242"/>
    <m/>
  </r>
  <r>
    <x v="9"/>
    <x v="0"/>
    <x v="6"/>
    <x v="0"/>
    <x v="0"/>
    <x v="0"/>
    <x v="2"/>
    <x v="155"/>
    <x v="222"/>
    <m/>
  </r>
  <r>
    <x v="9"/>
    <x v="0"/>
    <x v="6"/>
    <x v="0"/>
    <x v="0"/>
    <x v="0"/>
    <x v="2"/>
    <x v="155"/>
    <x v="225"/>
    <m/>
  </r>
  <r>
    <x v="9"/>
    <x v="0"/>
    <x v="6"/>
    <x v="0"/>
    <x v="0"/>
    <x v="0"/>
    <x v="2"/>
    <x v="155"/>
    <x v="0"/>
    <m/>
  </r>
  <r>
    <x v="9"/>
    <x v="0"/>
    <x v="6"/>
    <x v="0"/>
    <x v="0"/>
    <x v="0"/>
    <x v="2"/>
    <x v="88"/>
    <x v="128"/>
    <m/>
  </r>
  <r>
    <x v="9"/>
    <x v="0"/>
    <x v="6"/>
    <x v="0"/>
    <x v="0"/>
    <x v="0"/>
    <x v="2"/>
    <x v="88"/>
    <x v="247"/>
    <n v="89400"/>
  </r>
  <r>
    <x v="9"/>
    <x v="0"/>
    <x v="6"/>
    <x v="0"/>
    <x v="0"/>
    <x v="0"/>
    <x v="2"/>
    <x v="89"/>
    <x v="157"/>
    <n v="100000"/>
  </r>
  <r>
    <x v="9"/>
    <x v="0"/>
    <x v="6"/>
    <x v="0"/>
    <x v="0"/>
    <x v="0"/>
    <x v="2"/>
    <x v="89"/>
    <x v="190"/>
    <n v="25000"/>
  </r>
  <r>
    <x v="9"/>
    <x v="0"/>
    <x v="6"/>
    <x v="0"/>
    <x v="0"/>
    <x v="0"/>
    <x v="2"/>
    <x v="89"/>
    <x v="32"/>
    <n v="18109"/>
  </r>
  <r>
    <x v="9"/>
    <x v="0"/>
    <x v="6"/>
    <x v="0"/>
    <x v="0"/>
    <x v="0"/>
    <x v="2"/>
    <x v="90"/>
    <x v="94"/>
    <m/>
  </r>
  <r>
    <x v="9"/>
    <x v="0"/>
    <x v="6"/>
    <x v="0"/>
    <x v="0"/>
    <x v="0"/>
    <x v="2"/>
    <x v="90"/>
    <x v="0"/>
    <m/>
  </r>
  <r>
    <x v="9"/>
    <x v="0"/>
    <x v="6"/>
    <x v="0"/>
    <x v="0"/>
    <x v="0"/>
    <x v="2"/>
    <x v="90"/>
    <x v="0"/>
    <m/>
  </r>
  <r>
    <x v="9"/>
    <x v="0"/>
    <x v="6"/>
    <x v="0"/>
    <x v="0"/>
    <x v="0"/>
    <x v="2"/>
    <x v="90"/>
    <x v="0"/>
    <m/>
  </r>
  <r>
    <x v="9"/>
    <x v="0"/>
    <x v="6"/>
    <x v="0"/>
    <x v="0"/>
    <x v="0"/>
    <x v="2"/>
    <x v="90"/>
    <x v="0"/>
    <m/>
  </r>
  <r>
    <x v="9"/>
    <x v="0"/>
    <x v="6"/>
    <x v="0"/>
    <x v="0"/>
    <x v="0"/>
    <x v="2"/>
    <x v="90"/>
    <x v="0"/>
    <m/>
  </r>
  <r>
    <x v="9"/>
    <x v="0"/>
    <x v="6"/>
    <x v="0"/>
    <x v="0"/>
    <x v="0"/>
    <x v="2"/>
    <x v="91"/>
    <x v="247"/>
    <n v="136591"/>
  </r>
  <r>
    <x v="9"/>
    <x v="0"/>
    <x v="6"/>
    <x v="0"/>
    <x v="0"/>
    <x v="0"/>
    <x v="2"/>
    <x v="91"/>
    <x v="157"/>
    <n v="186600"/>
  </r>
  <r>
    <x v="9"/>
    <x v="0"/>
    <x v="6"/>
    <x v="0"/>
    <x v="0"/>
    <x v="0"/>
    <x v="2"/>
    <x v="91"/>
    <x v="134"/>
    <m/>
  </r>
  <r>
    <x v="9"/>
    <x v="0"/>
    <x v="6"/>
    <x v="0"/>
    <x v="0"/>
    <x v="0"/>
    <x v="2"/>
    <x v="91"/>
    <x v="201"/>
    <m/>
  </r>
  <r>
    <x v="9"/>
    <x v="0"/>
    <x v="6"/>
    <x v="0"/>
    <x v="0"/>
    <x v="0"/>
    <x v="2"/>
    <x v="92"/>
    <x v="0"/>
    <m/>
  </r>
  <r>
    <x v="9"/>
    <x v="0"/>
    <x v="6"/>
    <x v="0"/>
    <x v="0"/>
    <x v="0"/>
    <x v="2"/>
    <x v="136"/>
    <x v="208"/>
    <m/>
  </r>
  <r>
    <x v="9"/>
    <x v="0"/>
    <x v="6"/>
    <x v="0"/>
    <x v="0"/>
    <x v="0"/>
    <x v="2"/>
    <x v="136"/>
    <x v="228"/>
    <m/>
  </r>
  <r>
    <x v="9"/>
    <x v="0"/>
    <x v="6"/>
    <x v="0"/>
    <x v="0"/>
    <x v="0"/>
    <x v="2"/>
    <x v="136"/>
    <x v="244"/>
    <m/>
  </r>
  <r>
    <x v="9"/>
    <x v="0"/>
    <x v="6"/>
    <x v="0"/>
    <x v="0"/>
    <x v="0"/>
    <x v="2"/>
    <x v="136"/>
    <x v="218"/>
    <n v="36000"/>
  </r>
  <r>
    <x v="9"/>
    <x v="0"/>
    <x v="6"/>
    <x v="0"/>
    <x v="0"/>
    <x v="0"/>
    <x v="2"/>
    <x v="136"/>
    <x v="208"/>
    <m/>
  </r>
  <r>
    <x v="9"/>
    <x v="0"/>
    <x v="6"/>
    <x v="0"/>
    <x v="0"/>
    <x v="0"/>
    <x v="2"/>
    <x v="136"/>
    <x v="218"/>
    <m/>
  </r>
  <r>
    <x v="9"/>
    <x v="0"/>
    <x v="6"/>
    <x v="0"/>
    <x v="0"/>
    <x v="0"/>
    <x v="2"/>
    <x v="136"/>
    <x v="157"/>
    <n v="14000"/>
  </r>
  <r>
    <x v="9"/>
    <x v="0"/>
    <x v="6"/>
    <x v="0"/>
    <x v="0"/>
    <x v="0"/>
    <x v="2"/>
    <x v="136"/>
    <x v="248"/>
    <n v="14000"/>
  </r>
  <r>
    <x v="9"/>
    <x v="0"/>
    <x v="6"/>
    <x v="0"/>
    <x v="0"/>
    <x v="0"/>
    <x v="2"/>
    <x v="141"/>
    <x v="185"/>
    <m/>
  </r>
  <r>
    <x v="9"/>
    <x v="0"/>
    <x v="6"/>
    <x v="0"/>
    <x v="0"/>
    <x v="0"/>
    <x v="2"/>
    <x v="141"/>
    <x v="0"/>
    <m/>
  </r>
  <r>
    <x v="9"/>
    <x v="0"/>
    <x v="6"/>
    <x v="0"/>
    <x v="0"/>
    <x v="0"/>
    <x v="2"/>
    <x v="141"/>
    <x v="0"/>
    <m/>
  </r>
  <r>
    <x v="9"/>
    <x v="0"/>
    <x v="6"/>
    <x v="0"/>
    <x v="0"/>
    <x v="0"/>
    <x v="2"/>
    <x v="93"/>
    <x v="0"/>
    <m/>
  </r>
  <r>
    <x v="9"/>
    <x v="0"/>
    <x v="6"/>
    <x v="0"/>
    <x v="0"/>
    <x v="0"/>
    <x v="2"/>
    <x v="84"/>
    <x v="60"/>
    <m/>
  </r>
  <r>
    <x v="9"/>
    <x v="0"/>
    <x v="6"/>
    <x v="0"/>
    <x v="0"/>
    <x v="0"/>
    <x v="2"/>
    <x v="84"/>
    <x v="226"/>
    <m/>
  </r>
  <r>
    <x v="9"/>
    <x v="0"/>
    <x v="6"/>
    <x v="0"/>
    <x v="0"/>
    <x v="0"/>
    <x v="2"/>
    <x v="84"/>
    <x v="240"/>
    <m/>
  </r>
  <r>
    <x v="9"/>
    <x v="0"/>
    <x v="6"/>
    <x v="0"/>
    <x v="0"/>
    <x v="0"/>
    <x v="2"/>
    <x v="84"/>
    <x v="0"/>
    <m/>
  </r>
  <r>
    <x v="9"/>
    <x v="0"/>
    <x v="6"/>
    <x v="0"/>
    <x v="0"/>
    <x v="0"/>
    <x v="2"/>
    <x v="84"/>
    <x v="0"/>
    <m/>
  </r>
  <r>
    <x v="9"/>
    <x v="0"/>
    <x v="6"/>
    <x v="0"/>
    <x v="0"/>
    <x v="0"/>
    <x v="2"/>
    <x v="84"/>
    <x v="0"/>
    <m/>
  </r>
  <r>
    <x v="9"/>
    <x v="0"/>
    <x v="6"/>
    <x v="0"/>
    <x v="0"/>
    <x v="0"/>
    <x v="2"/>
    <x v="84"/>
    <x v="0"/>
    <m/>
  </r>
  <r>
    <x v="9"/>
    <x v="0"/>
    <x v="6"/>
    <x v="0"/>
    <x v="0"/>
    <x v="0"/>
    <x v="2"/>
    <x v="84"/>
    <x v="0"/>
    <m/>
  </r>
  <r>
    <x v="9"/>
    <x v="0"/>
    <x v="6"/>
    <x v="0"/>
    <x v="0"/>
    <x v="0"/>
    <x v="2"/>
    <x v="84"/>
    <x v="0"/>
    <m/>
  </r>
  <r>
    <x v="9"/>
    <x v="0"/>
    <x v="6"/>
    <x v="0"/>
    <x v="0"/>
    <x v="0"/>
    <x v="2"/>
    <x v="84"/>
    <x v="0"/>
    <m/>
  </r>
  <r>
    <x v="9"/>
    <x v="0"/>
    <x v="6"/>
    <x v="0"/>
    <x v="0"/>
    <x v="7"/>
    <x v="4"/>
    <x v="119"/>
    <x v="136"/>
    <n v="3800000"/>
  </r>
  <r>
    <x v="9"/>
    <x v="0"/>
    <x v="6"/>
    <x v="0"/>
    <x v="0"/>
    <x v="7"/>
    <x v="4"/>
    <x v="119"/>
    <x v="248"/>
    <n v="3550000"/>
  </r>
  <r>
    <x v="9"/>
    <x v="0"/>
    <x v="6"/>
    <x v="0"/>
    <x v="0"/>
    <x v="7"/>
    <x v="4"/>
    <x v="119"/>
    <x v="186"/>
    <n v="2933333"/>
  </r>
  <r>
    <x v="9"/>
    <x v="0"/>
    <x v="6"/>
    <x v="0"/>
    <x v="0"/>
    <x v="7"/>
    <x v="4"/>
    <x v="120"/>
    <x v="136"/>
    <m/>
  </r>
  <r>
    <x v="9"/>
    <x v="0"/>
    <x v="6"/>
    <x v="0"/>
    <x v="0"/>
    <x v="7"/>
    <x v="4"/>
    <x v="121"/>
    <x v="136"/>
    <n v="316667"/>
  </r>
  <r>
    <x v="9"/>
    <x v="0"/>
    <x v="6"/>
    <x v="0"/>
    <x v="0"/>
    <x v="7"/>
    <x v="4"/>
    <x v="121"/>
    <x v="186"/>
    <n v="244444"/>
  </r>
  <r>
    <x v="9"/>
    <x v="0"/>
    <x v="6"/>
    <x v="0"/>
    <x v="0"/>
    <x v="7"/>
    <x v="4"/>
    <x v="121"/>
    <x v="248"/>
    <n v="182850"/>
  </r>
  <r>
    <x v="9"/>
    <x v="0"/>
    <x v="6"/>
    <x v="0"/>
    <x v="0"/>
    <x v="7"/>
    <x v="4"/>
    <x v="122"/>
    <x v="136"/>
    <n v="38000"/>
  </r>
  <r>
    <x v="9"/>
    <x v="0"/>
    <x v="6"/>
    <x v="0"/>
    <x v="0"/>
    <x v="7"/>
    <x v="4"/>
    <x v="122"/>
    <x v="248"/>
    <n v="21942"/>
  </r>
  <r>
    <x v="9"/>
    <x v="0"/>
    <x v="6"/>
    <x v="0"/>
    <x v="0"/>
    <x v="7"/>
    <x v="4"/>
    <x v="122"/>
    <x v="186"/>
    <n v="29333"/>
  </r>
  <r>
    <x v="9"/>
    <x v="0"/>
    <x v="6"/>
    <x v="0"/>
    <x v="0"/>
    <x v="7"/>
    <x v="4"/>
    <x v="123"/>
    <x v="136"/>
    <n v="316667"/>
  </r>
  <r>
    <x v="9"/>
    <x v="0"/>
    <x v="6"/>
    <x v="0"/>
    <x v="0"/>
    <x v="7"/>
    <x v="4"/>
    <x v="123"/>
    <x v="186"/>
    <n v="244444"/>
  </r>
  <r>
    <x v="9"/>
    <x v="0"/>
    <x v="6"/>
    <x v="0"/>
    <x v="0"/>
    <x v="7"/>
    <x v="4"/>
    <x v="123"/>
    <x v="248"/>
    <n v="182850"/>
  </r>
  <r>
    <x v="9"/>
    <x v="0"/>
    <x v="6"/>
    <x v="0"/>
    <x v="0"/>
    <x v="7"/>
    <x v="4"/>
    <x v="124"/>
    <x v="136"/>
    <n v="158333"/>
  </r>
  <r>
    <x v="9"/>
    <x v="0"/>
    <x v="6"/>
    <x v="0"/>
    <x v="0"/>
    <x v="7"/>
    <x v="4"/>
    <x v="124"/>
    <x v="186"/>
    <n v="147917"/>
  </r>
  <r>
    <x v="9"/>
    <x v="0"/>
    <x v="6"/>
    <x v="0"/>
    <x v="0"/>
    <x v="7"/>
    <x v="4"/>
    <x v="124"/>
    <x v="248"/>
    <n v="122222"/>
  </r>
  <r>
    <x v="9"/>
    <x v="0"/>
    <x v="6"/>
    <x v="0"/>
    <x v="0"/>
    <x v="7"/>
    <x v="4"/>
    <x v="135"/>
    <x v="0"/>
    <m/>
  </r>
  <r>
    <x v="9"/>
    <x v="0"/>
    <x v="6"/>
    <x v="0"/>
    <x v="0"/>
    <x v="7"/>
    <x v="4"/>
    <x v="125"/>
    <x v="136"/>
    <m/>
  </r>
  <r>
    <x v="9"/>
    <x v="0"/>
    <x v="6"/>
    <x v="0"/>
    <x v="0"/>
    <x v="7"/>
    <x v="4"/>
    <x v="144"/>
    <x v="136"/>
    <m/>
  </r>
  <r>
    <x v="9"/>
    <x v="0"/>
    <x v="6"/>
    <x v="0"/>
    <x v="0"/>
    <x v="7"/>
    <x v="4"/>
    <x v="144"/>
    <x v="186"/>
    <m/>
  </r>
  <r>
    <x v="9"/>
    <x v="0"/>
    <x v="6"/>
    <x v="0"/>
    <x v="0"/>
    <x v="7"/>
    <x v="4"/>
    <x v="126"/>
    <x v="0"/>
    <m/>
  </r>
  <r>
    <x v="9"/>
    <x v="0"/>
    <x v="6"/>
    <x v="0"/>
    <x v="0"/>
    <x v="7"/>
    <x v="4"/>
    <x v="127"/>
    <x v="5"/>
    <n v="53963"/>
  </r>
  <r>
    <x v="9"/>
    <x v="0"/>
    <x v="6"/>
    <x v="0"/>
    <x v="0"/>
    <x v="7"/>
    <x v="4"/>
    <x v="152"/>
    <x v="130"/>
    <m/>
  </r>
  <r>
    <x v="9"/>
    <x v="0"/>
    <x v="6"/>
    <x v="0"/>
    <x v="0"/>
    <x v="7"/>
    <x v="4"/>
    <x v="128"/>
    <x v="6"/>
    <n v="1204667"/>
  </r>
  <r>
    <x v="9"/>
    <x v="0"/>
    <x v="6"/>
    <x v="0"/>
    <x v="0"/>
    <x v="7"/>
    <x v="4"/>
    <x v="129"/>
    <x v="77"/>
    <n v="152000"/>
  </r>
  <r>
    <x v="9"/>
    <x v="0"/>
    <x v="6"/>
    <x v="0"/>
    <x v="0"/>
    <x v="7"/>
    <x v="4"/>
    <x v="129"/>
    <x v="187"/>
    <n v="259500"/>
  </r>
  <r>
    <x v="9"/>
    <x v="0"/>
    <x v="6"/>
    <x v="0"/>
    <x v="0"/>
    <x v="7"/>
    <x v="4"/>
    <x v="130"/>
    <x v="0"/>
    <m/>
  </r>
  <r>
    <x v="9"/>
    <x v="0"/>
    <x v="6"/>
    <x v="0"/>
    <x v="0"/>
    <x v="7"/>
    <x v="2"/>
    <x v="131"/>
    <x v="0"/>
    <m/>
  </r>
  <r>
    <x v="9"/>
    <x v="0"/>
    <x v="6"/>
    <x v="0"/>
    <x v="0"/>
    <x v="1"/>
    <x v="7"/>
    <x v="34"/>
    <x v="29"/>
    <n v="128798"/>
  </r>
  <r>
    <x v="9"/>
    <x v="0"/>
    <x v="6"/>
    <x v="0"/>
    <x v="0"/>
    <x v="1"/>
    <x v="7"/>
    <x v="20"/>
    <x v="29"/>
    <n v="194350"/>
  </r>
  <r>
    <x v="9"/>
    <x v="0"/>
    <x v="6"/>
    <x v="0"/>
    <x v="0"/>
    <x v="1"/>
    <x v="7"/>
    <x v="20"/>
    <x v="169"/>
    <n v="765826.03"/>
  </r>
  <r>
    <x v="9"/>
    <x v="0"/>
    <x v="6"/>
    <x v="0"/>
    <x v="0"/>
    <x v="1"/>
    <x v="7"/>
    <x v="101"/>
    <x v="6"/>
    <m/>
  </r>
  <r>
    <x v="9"/>
    <x v="0"/>
    <x v="6"/>
    <x v="0"/>
    <x v="0"/>
    <x v="1"/>
    <x v="7"/>
    <x v="101"/>
    <x v="77"/>
    <m/>
  </r>
  <r>
    <x v="9"/>
    <x v="0"/>
    <x v="6"/>
    <x v="0"/>
    <x v="0"/>
    <x v="1"/>
    <x v="7"/>
    <x v="101"/>
    <x v="229"/>
    <m/>
  </r>
  <r>
    <x v="9"/>
    <x v="0"/>
    <x v="6"/>
    <x v="0"/>
    <x v="0"/>
    <x v="1"/>
    <x v="7"/>
    <x v="101"/>
    <x v="130"/>
    <m/>
  </r>
  <r>
    <x v="9"/>
    <x v="0"/>
    <x v="6"/>
    <x v="0"/>
    <x v="0"/>
    <x v="1"/>
    <x v="7"/>
    <x v="101"/>
    <x v="181"/>
    <m/>
  </r>
  <r>
    <x v="9"/>
    <x v="0"/>
    <x v="6"/>
    <x v="0"/>
    <x v="0"/>
    <x v="1"/>
    <x v="7"/>
    <x v="101"/>
    <x v="8"/>
    <m/>
  </r>
  <r>
    <x v="9"/>
    <x v="0"/>
    <x v="6"/>
    <x v="0"/>
    <x v="0"/>
    <x v="1"/>
    <x v="7"/>
    <x v="101"/>
    <x v="31"/>
    <n v="18000"/>
  </r>
  <r>
    <x v="9"/>
    <x v="0"/>
    <x v="6"/>
    <x v="0"/>
    <x v="0"/>
    <x v="1"/>
    <x v="7"/>
    <x v="159"/>
    <x v="14"/>
    <m/>
  </r>
  <r>
    <x v="9"/>
    <x v="0"/>
    <x v="6"/>
    <x v="0"/>
    <x v="0"/>
    <x v="1"/>
    <x v="7"/>
    <x v="159"/>
    <x v="176"/>
    <m/>
  </r>
  <r>
    <x v="9"/>
    <x v="0"/>
    <x v="6"/>
    <x v="0"/>
    <x v="0"/>
    <x v="1"/>
    <x v="7"/>
    <x v="55"/>
    <x v="54"/>
    <m/>
  </r>
  <r>
    <x v="9"/>
    <x v="0"/>
    <x v="6"/>
    <x v="0"/>
    <x v="0"/>
    <x v="1"/>
    <x v="7"/>
    <x v="55"/>
    <x v="24"/>
    <m/>
  </r>
  <r>
    <x v="9"/>
    <x v="0"/>
    <x v="6"/>
    <x v="0"/>
    <x v="0"/>
    <x v="1"/>
    <x v="8"/>
    <x v="22"/>
    <x v="29"/>
    <n v="899707.41"/>
  </r>
  <r>
    <x v="9"/>
    <x v="0"/>
    <x v="6"/>
    <x v="0"/>
    <x v="0"/>
    <x v="1"/>
    <x v="8"/>
    <x v="94"/>
    <x v="36"/>
    <m/>
  </r>
  <r>
    <x v="9"/>
    <x v="0"/>
    <x v="6"/>
    <x v="0"/>
    <x v="0"/>
    <x v="1"/>
    <x v="8"/>
    <x v="94"/>
    <x v="70"/>
    <n v="27783.8"/>
  </r>
  <r>
    <x v="9"/>
    <x v="0"/>
    <x v="6"/>
    <x v="0"/>
    <x v="0"/>
    <x v="1"/>
    <x v="8"/>
    <x v="94"/>
    <x v="57"/>
    <n v="20148"/>
  </r>
  <r>
    <x v="9"/>
    <x v="0"/>
    <x v="6"/>
    <x v="0"/>
    <x v="0"/>
    <x v="1"/>
    <x v="8"/>
    <x v="94"/>
    <x v="80"/>
    <m/>
  </r>
  <r>
    <x v="9"/>
    <x v="0"/>
    <x v="6"/>
    <x v="0"/>
    <x v="0"/>
    <x v="1"/>
    <x v="8"/>
    <x v="94"/>
    <x v="162"/>
    <m/>
  </r>
  <r>
    <x v="9"/>
    <x v="0"/>
    <x v="6"/>
    <x v="0"/>
    <x v="0"/>
    <x v="1"/>
    <x v="8"/>
    <x v="94"/>
    <x v="16"/>
    <m/>
  </r>
  <r>
    <x v="9"/>
    <x v="0"/>
    <x v="6"/>
    <x v="0"/>
    <x v="0"/>
    <x v="1"/>
    <x v="8"/>
    <x v="94"/>
    <x v="42"/>
    <n v="5102.99"/>
  </r>
  <r>
    <x v="9"/>
    <x v="0"/>
    <x v="6"/>
    <x v="0"/>
    <x v="0"/>
    <x v="1"/>
    <x v="8"/>
    <x v="94"/>
    <x v="57"/>
    <m/>
  </r>
  <r>
    <x v="9"/>
    <x v="0"/>
    <x v="6"/>
    <x v="0"/>
    <x v="0"/>
    <x v="1"/>
    <x v="8"/>
    <x v="94"/>
    <x v="44"/>
    <n v="8700"/>
  </r>
  <r>
    <x v="9"/>
    <x v="0"/>
    <x v="6"/>
    <x v="0"/>
    <x v="0"/>
    <x v="1"/>
    <x v="8"/>
    <x v="95"/>
    <x v="0"/>
    <m/>
  </r>
  <r>
    <x v="9"/>
    <x v="0"/>
    <x v="6"/>
    <x v="0"/>
    <x v="0"/>
    <x v="1"/>
    <x v="8"/>
    <x v="77"/>
    <x v="205"/>
    <n v="300000"/>
  </r>
  <r>
    <x v="9"/>
    <x v="0"/>
    <x v="6"/>
    <x v="0"/>
    <x v="0"/>
    <x v="1"/>
    <x v="8"/>
    <x v="156"/>
    <x v="80"/>
    <n v="1241.58"/>
  </r>
  <r>
    <x v="9"/>
    <x v="0"/>
    <x v="6"/>
    <x v="0"/>
    <x v="0"/>
    <x v="1"/>
    <x v="8"/>
    <x v="156"/>
    <x v="88"/>
    <n v="-2.27"/>
  </r>
  <r>
    <x v="9"/>
    <x v="0"/>
    <x v="6"/>
    <x v="0"/>
    <x v="0"/>
    <x v="1"/>
    <x v="8"/>
    <x v="156"/>
    <x v="6"/>
    <m/>
  </r>
  <r>
    <x v="9"/>
    <x v="0"/>
    <x v="6"/>
    <x v="0"/>
    <x v="0"/>
    <x v="1"/>
    <x v="8"/>
    <x v="156"/>
    <x v="122"/>
    <m/>
  </r>
  <r>
    <x v="9"/>
    <x v="0"/>
    <x v="6"/>
    <x v="0"/>
    <x v="0"/>
    <x v="1"/>
    <x v="8"/>
    <x v="156"/>
    <x v="16"/>
    <m/>
  </r>
  <r>
    <x v="9"/>
    <x v="0"/>
    <x v="6"/>
    <x v="0"/>
    <x v="0"/>
    <x v="1"/>
    <x v="8"/>
    <x v="156"/>
    <x v="42"/>
    <m/>
  </r>
  <r>
    <x v="9"/>
    <x v="0"/>
    <x v="6"/>
    <x v="0"/>
    <x v="0"/>
    <x v="1"/>
    <x v="8"/>
    <x v="156"/>
    <x v="37"/>
    <m/>
  </r>
  <r>
    <x v="9"/>
    <x v="0"/>
    <x v="6"/>
    <x v="0"/>
    <x v="0"/>
    <x v="1"/>
    <x v="8"/>
    <x v="156"/>
    <x v="45"/>
    <m/>
  </r>
  <r>
    <x v="9"/>
    <x v="0"/>
    <x v="6"/>
    <x v="0"/>
    <x v="0"/>
    <x v="1"/>
    <x v="8"/>
    <x v="156"/>
    <x v="124"/>
    <m/>
  </r>
  <r>
    <x v="9"/>
    <x v="0"/>
    <x v="6"/>
    <x v="0"/>
    <x v="0"/>
    <x v="1"/>
    <x v="8"/>
    <x v="156"/>
    <x v="31"/>
    <n v="-164.8"/>
  </r>
  <r>
    <x v="9"/>
    <x v="0"/>
    <x v="6"/>
    <x v="0"/>
    <x v="0"/>
    <x v="1"/>
    <x v="8"/>
    <x v="156"/>
    <x v="42"/>
    <m/>
  </r>
  <r>
    <x v="9"/>
    <x v="0"/>
    <x v="6"/>
    <x v="0"/>
    <x v="0"/>
    <x v="1"/>
    <x v="8"/>
    <x v="156"/>
    <x v="0"/>
    <m/>
  </r>
  <r>
    <x v="9"/>
    <x v="0"/>
    <x v="6"/>
    <x v="0"/>
    <x v="0"/>
    <x v="1"/>
    <x v="8"/>
    <x v="156"/>
    <x v="0"/>
    <m/>
  </r>
  <r>
    <x v="9"/>
    <x v="0"/>
    <x v="6"/>
    <x v="0"/>
    <x v="0"/>
    <x v="1"/>
    <x v="8"/>
    <x v="4"/>
    <x v="2"/>
    <m/>
  </r>
  <r>
    <x v="9"/>
    <x v="0"/>
    <x v="6"/>
    <x v="0"/>
    <x v="0"/>
    <x v="1"/>
    <x v="8"/>
    <x v="4"/>
    <x v="190"/>
    <m/>
  </r>
  <r>
    <x v="9"/>
    <x v="0"/>
    <x v="6"/>
    <x v="0"/>
    <x v="0"/>
    <x v="1"/>
    <x v="8"/>
    <x v="4"/>
    <x v="157"/>
    <n v="16500"/>
  </r>
  <r>
    <x v="9"/>
    <x v="0"/>
    <x v="6"/>
    <x v="0"/>
    <x v="0"/>
    <x v="1"/>
    <x v="8"/>
    <x v="4"/>
    <x v="247"/>
    <n v="47200"/>
  </r>
  <r>
    <x v="9"/>
    <x v="0"/>
    <x v="6"/>
    <x v="0"/>
    <x v="0"/>
    <x v="1"/>
    <x v="8"/>
    <x v="4"/>
    <x v="101"/>
    <m/>
  </r>
  <r>
    <x v="9"/>
    <x v="0"/>
    <x v="6"/>
    <x v="0"/>
    <x v="0"/>
    <x v="1"/>
    <x v="8"/>
    <x v="4"/>
    <x v="37"/>
    <m/>
  </r>
  <r>
    <x v="9"/>
    <x v="0"/>
    <x v="6"/>
    <x v="0"/>
    <x v="0"/>
    <x v="1"/>
    <x v="8"/>
    <x v="4"/>
    <x v="87"/>
    <m/>
  </r>
  <r>
    <x v="9"/>
    <x v="0"/>
    <x v="6"/>
    <x v="0"/>
    <x v="0"/>
    <x v="1"/>
    <x v="8"/>
    <x v="4"/>
    <x v="219"/>
    <m/>
  </r>
  <r>
    <x v="9"/>
    <x v="0"/>
    <x v="6"/>
    <x v="0"/>
    <x v="0"/>
    <x v="1"/>
    <x v="8"/>
    <x v="4"/>
    <x v="220"/>
    <m/>
  </r>
  <r>
    <x v="9"/>
    <x v="0"/>
    <x v="6"/>
    <x v="0"/>
    <x v="0"/>
    <x v="1"/>
    <x v="8"/>
    <x v="4"/>
    <x v="221"/>
    <m/>
  </r>
  <r>
    <x v="9"/>
    <x v="0"/>
    <x v="6"/>
    <x v="0"/>
    <x v="0"/>
    <x v="1"/>
    <x v="8"/>
    <x v="4"/>
    <x v="205"/>
    <m/>
  </r>
  <r>
    <x v="9"/>
    <x v="0"/>
    <x v="6"/>
    <x v="0"/>
    <x v="0"/>
    <x v="1"/>
    <x v="8"/>
    <x v="4"/>
    <x v="153"/>
    <m/>
  </r>
  <r>
    <x v="9"/>
    <x v="0"/>
    <x v="6"/>
    <x v="0"/>
    <x v="0"/>
    <x v="1"/>
    <x v="8"/>
    <x v="4"/>
    <x v="118"/>
    <m/>
  </r>
  <r>
    <x v="9"/>
    <x v="0"/>
    <x v="6"/>
    <x v="0"/>
    <x v="0"/>
    <x v="1"/>
    <x v="8"/>
    <x v="4"/>
    <x v="2"/>
    <m/>
  </r>
  <r>
    <x v="9"/>
    <x v="0"/>
    <x v="6"/>
    <x v="0"/>
    <x v="0"/>
    <x v="1"/>
    <x v="8"/>
    <x v="4"/>
    <x v="123"/>
    <m/>
  </r>
  <r>
    <x v="9"/>
    <x v="0"/>
    <x v="6"/>
    <x v="0"/>
    <x v="0"/>
    <x v="1"/>
    <x v="8"/>
    <x v="4"/>
    <x v="201"/>
    <m/>
  </r>
  <r>
    <x v="9"/>
    <x v="0"/>
    <x v="6"/>
    <x v="0"/>
    <x v="0"/>
    <x v="1"/>
    <x v="8"/>
    <x v="4"/>
    <x v="209"/>
    <m/>
  </r>
  <r>
    <x v="9"/>
    <x v="0"/>
    <x v="6"/>
    <x v="0"/>
    <x v="0"/>
    <x v="1"/>
    <x v="8"/>
    <x v="4"/>
    <x v="31"/>
    <m/>
  </r>
  <r>
    <x v="9"/>
    <x v="0"/>
    <x v="6"/>
    <x v="0"/>
    <x v="0"/>
    <x v="1"/>
    <x v="8"/>
    <x v="4"/>
    <x v="54"/>
    <m/>
  </r>
  <r>
    <x v="9"/>
    <x v="0"/>
    <x v="6"/>
    <x v="0"/>
    <x v="0"/>
    <x v="1"/>
    <x v="8"/>
    <x v="4"/>
    <x v="200"/>
    <m/>
  </r>
  <r>
    <x v="9"/>
    <x v="0"/>
    <x v="6"/>
    <x v="0"/>
    <x v="0"/>
    <x v="1"/>
    <x v="8"/>
    <x v="4"/>
    <x v="210"/>
    <m/>
  </r>
  <r>
    <x v="9"/>
    <x v="0"/>
    <x v="6"/>
    <x v="0"/>
    <x v="0"/>
    <x v="1"/>
    <x v="8"/>
    <x v="4"/>
    <x v="0"/>
    <m/>
  </r>
  <r>
    <x v="9"/>
    <x v="0"/>
    <x v="6"/>
    <x v="0"/>
    <x v="0"/>
    <x v="1"/>
    <x v="8"/>
    <x v="4"/>
    <x v="0"/>
    <m/>
  </r>
  <r>
    <x v="9"/>
    <x v="0"/>
    <x v="6"/>
    <x v="0"/>
    <x v="0"/>
    <x v="1"/>
    <x v="8"/>
    <x v="4"/>
    <x v="0"/>
    <m/>
  </r>
  <r>
    <x v="9"/>
    <x v="0"/>
    <x v="6"/>
    <x v="0"/>
    <x v="0"/>
    <x v="1"/>
    <x v="8"/>
    <x v="4"/>
    <x v="0"/>
    <m/>
  </r>
  <r>
    <x v="9"/>
    <x v="0"/>
    <x v="6"/>
    <x v="0"/>
    <x v="0"/>
    <x v="1"/>
    <x v="8"/>
    <x v="4"/>
    <x v="0"/>
    <m/>
  </r>
  <r>
    <x v="9"/>
    <x v="0"/>
    <x v="6"/>
    <x v="0"/>
    <x v="0"/>
    <x v="1"/>
    <x v="8"/>
    <x v="4"/>
    <x v="0"/>
    <m/>
  </r>
  <r>
    <x v="9"/>
    <x v="0"/>
    <x v="6"/>
    <x v="0"/>
    <x v="0"/>
    <x v="6"/>
    <x v="23"/>
    <x v="112"/>
    <x v="31"/>
    <m/>
  </r>
  <r>
    <x v="9"/>
    <x v="0"/>
    <x v="6"/>
    <x v="0"/>
    <x v="2"/>
    <x v="3"/>
    <x v="3"/>
    <x v="96"/>
    <x v="0"/>
    <m/>
  </r>
  <r>
    <x v="9"/>
    <x v="0"/>
    <x v="6"/>
    <x v="0"/>
    <x v="2"/>
    <x v="3"/>
    <x v="3"/>
    <x v="137"/>
    <x v="98"/>
    <m/>
  </r>
  <r>
    <x v="9"/>
    <x v="0"/>
    <x v="6"/>
    <x v="0"/>
    <x v="2"/>
    <x v="3"/>
    <x v="3"/>
    <x v="97"/>
    <x v="34"/>
    <n v="1925333"/>
  </r>
  <r>
    <x v="9"/>
    <x v="0"/>
    <x v="6"/>
    <x v="0"/>
    <x v="2"/>
    <x v="3"/>
    <x v="3"/>
    <x v="97"/>
    <x v="36"/>
    <n v="2164901"/>
  </r>
  <r>
    <x v="9"/>
    <x v="0"/>
    <x v="6"/>
    <x v="0"/>
    <x v="2"/>
    <x v="3"/>
    <x v="3"/>
    <x v="97"/>
    <x v="48"/>
    <m/>
  </r>
  <r>
    <x v="9"/>
    <x v="0"/>
    <x v="6"/>
    <x v="0"/>
    <x v="2"/>
    <x v="3"/>
    <x v="3"/>
    <x v="97"/>
    <x v="35"/>
    <m/>
  </r>
  <r>
    <x v="9"/>
    <x v="0"/>
    <x v="6"/>
    <x v="0"/>
    <x v="2"/>
    <x v="3"/>
    <x v="3"/>
    <x v="97"/>
    <x v="0"/>
    <m/>
  </r>
  <r>
    <x v="9"/>
    <x v="0"/>
    <x v="6"/>
    <x v="0"/>
    <x v="2"/>
    <x v="3"/>
    <x v="3"/>
    <x v="97"/>
    <x v="0"/>
    <m/>
  </r>
  <r>
    <x v="9"/>
    <x v="0"/>
    <x v="6"/>
    <x v="0"/>
    <x v="2"/>
    <x v="3"/>
    <x v="3"/>
    <x v="97"/>
    <x v="0"/>
    <m/>
  </r>
  <r>
    <x v="9"/>
    <x v="0"/>
    <x v="6"/>
    <x v="0"/>
    <x v="2"/>
    <x v="3"/>
    <x v="3"/>
    <x v="98"/>
    <x v="0"/>
    <m/>
  </r>
  <r>
    <x v="9"/>
    <x v="0"/>
    <x v="6"/>
    <x v="0"/>
    <x v="2"/>
    <x v="3"/>
    <x v="3"/>
    <x v="99"/>
    <x v="37"/>
    <n v="9424184"/>
  </r>
  <r>
    <x v="9"/>
    <x v="0"/>
    <x v="6"/>
    <x v="0"/>
    <x v="2"/>
    <x v="3"/>
    <x v="3"/>
    <x v="99"/>
    <x v="122"/>
    <m/>
  </r>
  <r>
    <x v="9"/>
    <x v="0"/>
    <x v="6"/>
    <x v="0"/>
    <x v="2"/>
    <x v="3"/>
    <x v="3"/>
    <x v="99"/>
    <x v="39"/>
    <n v="1648951"/>
  </r>
  <r>
    <x v="9"/>
    <x v="0"/>
    <x v="6"/>
    <x v="0"/>
    <x v="2"/>
    <x v="3"/>
    <x v="3"/>
    <x v="99"/>
    <x v="70"/>
    <n v="2470000"/>
  </r>
  <r>
    <x v="9"/>
    <x v="0"/>
    <x v="6"/>
    <x v="0"/>
    <x v="2"/>
    <x v="3"/>
    <x v="3"/>
    <x v="99"/>
    <x v="226"/>
    <n v="2647560"/>
  </r>
  <r>
    <x v="9"/>
    <x v="0"/>
    <x v="6"/>
    <x v="0"/>
    <x v="2"/>
    <x v="3"/>
    <x v="3"/>
    <x v="99"/>
    <x v="230"/>
    <n v="13934593"/>
  </r>
  <r>
    <x v="9"/>
    <x v="0"/>
    <x v="6"/>
    <x v="0"/>
    <x v="2"/>
    <x v="3"/>
    <x v="3"/>
    <x v="99"/>
    <x v="156"/>
    <m/>
  </r>
  <r>
    <x v="9"/>
    <x v="0"/>
    <x v="6"/>
    <x v="0"/>
    <x v="2"/>
    <x v="3"/>
    <x v="26"/>
    <x v="137"/>
    <x v="0"/>
    <m/>
  </r>
  <r>
    <x v="9"/>
    <x v="0"/>
    <x v="6"/>
    <x v="0"/>
    <x v="2"/>
    <x v="3"/>
    <x v="20"/>
    <x v="49"/>
    <x v="68"/>
    <m/>
  </r>
  <r>
    <x v="9"/>
    <x v="0"/>
    <x v="6"/>
    <x v="0"/>
    <x v="2"/>
    <x v="3"/>
    <x v="20"/>
    <x v="49"/>
    <x v="124"/>
    <m/>
  </r>
  <r>
    <x v="9"/>
    <x v="0"/>
    <x v="6"/>
    <x v="0"/>
    <x v="2"/>
    <x v="3"/>
    <x v="20"/>
    <x v="49"/>
    <x v="41"/>
    <n v="2092090"/>
  </r>
  <r>
    <x v="9"/>
    <x v="0"/>
    <x v="6"/>
    <x v="0"/>
    <x v="2"/>
    <x v="3"/>
    <x v="20"/>
    <x v="49"/>
    <x v="42"/>
    <n v="533280"/>
  </r>
  <r>
    <x v="9"/>
    <x v="0"/>
    <x v="6"/>
    <x v="0"/>
    <x v="2"/>
    <x v="3"/>
    <x v="20"/>
    <x v="49"/>
    <x v="230"/>
    <m/>
  </r>
  <r>
    <x v="9"/>
    <x v="0"/>
    <x v="6"/>
    <x v="0"/>
    <x v="2"/>
    <x v="3"/>
    <x v="20"/>
    <x v="49"/>
    <x v="122"/>
    <m/>
  </r>
  <r>
    <x v="9"/>
    <x v="0"/>
    <x v="6"/>
    <x v="0"/>
    <x v="2"/>
    <x v="3"/>
    <x v="20"/>
    <x v="151"/>
    <x v="0"/>
    <m/>
  </r>
  <r>
    <x v="9"/>
    <x v="0"/>
    <x v="6"/>
    <x v="0"/>
    <x v="2"/>
    <x v="3"/>
    <x v="20"/>
    <x v="111"/>
    <x v="42"/>
    <n v="1000000"/>
  </r>
  <r>
    <x v="9"/>
    <x v="0"/>
    <x v="6"/>
    <x v="0"/>
    <x v="2"/>
    <x v="3"/>
    <x v="20"/>
    <x v="111"/>
    <x v="124"/>
    <n v="857241"/>
  </r>
  <r>
    <x v="9"/>
    <x v="0"/>
    <x v="6"/>
    <x v="0"/>
    <x v="2"/>
    <x v="3"/>
    <x v="20"/>
    <x v="111"/>
    <x v="0"/>
    <m/>
  </r>
  <r>
    <x v="9"/>
    <x v="0"/>
    <x v="6"/>
    <x v="0"/>
    <x v="2"/>
    <x v="3"/>
    <x v="20"/>
    <x v="111"/>
    <x v="0"/>
    <m/>
  </r>
  <r>
    <x v="9"/>
    <x v="0"/>
    <x v="6"/>
    <x v="0"/>
    <x v="2"/>
    <x v="3"/>
    <x v="20"/>
    <x v="111"/>
    <x v="0"/>
    <m/>
  </r>
  <r>
    <x v="9"/>
    <x v="0"/>
    <x v="6"/>
    <x v="0"/>
    <x v="2"/>
    <x v="3"/>
    <x v="30"/>
    <x v="151"/>
    <x v="124"/>
    <n v="1797020"/>
  </r>
  <r>
    <x v="9"/>
    <x v="0"/>
    <x v="6"/>
    <x v="0"/>
    <x v="2"/>
    <x v="3"/>
    <x v="30"/>
    <x v="151"/>
    <x v="230"/>
    <m/>
  </r>
  <r>
    <x v="9"/>
    <x v="0"/>
    <x v="6"/>
    <x v="0"/>
    <x v="2"/>
    <x v="3"/>
    <x v="0"/>
    <x v="157"/>
    <x v="36"/>
    <m/>
  </r>
  <r>
    <x v="9"/>
    <x v="0"/>
    <x v="6"/>
    <x v="0"/>
    <x v="2"/>
    <x v="3"/>
    <x v="0"/>
    <x v="157"/>
    <x v="230"/>
    <n v="361527"/>
  </r>
  <r>
    <x v="9"/>
    <x v="0"/>
    <x v="6"/>
    <x v="0"/>
    <x v="2"/>
    <x v="3"/>
    <x v="21"/>
    <x v="50"/>
    <x v="0"/>
    <m/>
  </r>
  <r>
    <x v="9"/>
    <x v="0"/>
    <x v="6"/>
    <x v="0"/>
    <x v="2"/>
    <x v="3"/>
    <x v="21"/>
    <x v="132"/>
    <x v="0"/>
    <m/>
  </r>
  <r>
    <x v="10"/>
    <x v="0"/>
    <x v="6"/>
    <x v="0"/>
    <x v="1"/>
    <x v="2"/>
    <x v="24"/>
    <x v="63"/>
    <x v="1"/>
    <n v="132507328.84999999"/>
  </r>
  <r>
    <x v="10"/>
    <x v="0"/>
    <x v="6"/>
    <x v="0"/>
    <x v="1"/>
    <x v="5"/>
    <x v="11"/>
    <x v="64"/>
    <x v="0"/>
    <m/>
  </r>
  <r>
    <x v="10"/>
    <x v="0"/>
    <x v="6"/>
    <x v="0"/>
    <x v="1"/>
    <x v="5"/>
    <x v="14"/>
    <x v="66"/>
    <x v="0"/>
    <m/>
  </r>
  <r>
    <x v="10"/>
    <x v="0"/>
    <x v="6"/>
    <x v="0"/>
    <x v="1"/>
    <x v="5"/>
    <x v="15"/>
    <x v="69"/>
    <x v="0"/>
    <m/>
  </r>
  <r>
    <x v="10"/>
    <x v="0"/>
    <x v="6"/>
    <x v="0"/>
    <x v="1"/>
    <x v="2"/>
    <x v="25"/>
    <x v="74"/>
    <x v="0"/>
    <n v="-20358050.350000001"/>
  </r>
  <r>
    <x v="10"/>
    <x v="0"/>
    <x v="6"/>
    <x v="0"/>
    <x v="1"/>
    <x v="2"/>
    <x v="25"/>
    <x v="118"/>
    <x v="0"/>
    <m/>
  </r>
  <r>
    <x v="10"/>
    <x v="0"/>
    <x v="6"/>
    <x v="0"/>
    <x v="1"/>
    <x v="2"/>
    <x v="0"/>
    <x v="103"/>
    <x v="0"/>
    <m/>
  </r>
  <r>
    <x v="10"/>
    <x v="0"/>
    <x v="6"/>
    <x v="0"/>
    <x v="1"/>
    <x v="2"/>
    <x v="0"/>
    <x v="104"/>
    <x v="0"/>
    <n v="210084"/>
  </r>
  <r>
    <x v="10"/>
    <x v="0"/>
    <x v="6"/>
    <x v="0"/>
    <x v="1"/>
    <x v="2"/>
    <x v="0"/>
    <x v="145"/>
    <x v="0"/>
    <n v="-2221566.5699999998"/>
  </r>
  <r>
    <x v="10"/>
    <x v="0"/>
    <x v="6"/>
    <x v="0"/>
    <x v="1"/>
    <x v="5"/>
    <x v="7"/>
    <x v="153"/>
    <x v="0"/>
    <m/>
  </r>
  <r>
    <x v="10"/>
    <x v="0"/>
    <x v="6"/>
    <x v="0"/>
    <x v="0"/>
    <x v="0"/>
    <x v="4"/>
    <x v="158"/>
    <x v="2"/>
    <n v="16900000"/>
  </r>
  <r>
    <x v="10"/>
    <x v="0"/>
    <x v="6"/>
    <x v="0"/>
    <x v="0"/>
    <x v="0"/>
    <x v="4"/>
    <x v="6"/>
    <x v="157"/>
    <n v="2070000"/>
  </r>
  <r>
    <x v="10"/>
    <x v="0"/>
    <x v="6"/>
    <x v="0"/>
    <x v="0"/>
    <x v="0"/>
    <x v="4"/>
    <x v="6"/>
    <x v="158"/>
    <m/>
  </r>
  <r>
    <x v="10"/>
    <x v="0"/>
    <x v="6"/>
    <x v="0"/>
    <x v="0"/>
    <x v="0"/>
    <x v="4"/>
    <x v="160"/>
    <x v="2"/>
    <m/>
  </r>
  <r>
    <x v="10"/>
    <x v="0"/>
    <x v="6"/>
    <x v="0"/>
    <x v="0"/>
    <x v="0"/>
    <x v="4"/>
    <x v="160"/>
    <x v="136"/>
    <n v="224450"/>
  </r>
  <r>
    <x v="10"/>
    <x v="0"/>
    <x v="6"/>
    <x v="0"/>
    <x v="0"/>
    <x v="0"/>
    <x v="4"/>
    <x v="7"/>
    <x v="157"/>
    <n v="162000"/>
  </r>
  <r>
    <x v="10"/>
    <x v="0"/>
    <x v="6"/>
    <x v="0"/>
    <x v="0"/>
    <x v="0"/>
    <x v="4"/>
    <x v="7"/>
    <x v="158"/>
    <m/>
  </r>
  <r>
    <x v="10"/>
    <x v="0"/>
    <x v="6"/>
    <x v="0"/>
    <x v="0"/>
    <x v="0"/>
    <x v="4"/>
    <x v="7"/>
    <x v="0"/>
    <m/>
  </r>
  <r>
    <x v="10"/>
    <x v="0"/>
    <x v="6"/>
    <x v="0"/>
    <x v="0"/>
    <x v="0"/>
    <x v="4"/>
    <x v="8"/>
    <x v="2"/>
    <m/>
  </r>
  <r>
    <x v="10"/>
    <x v="0"/>
    <x v="6"/>
    <x v="0"/>
    <x v="0"/>
    <x v="0"/>
    <x v="4"/>
    <x v="8"/>
    <x v="157"/>
    <n v="186000"/>
  </r>
  <r>
    <x v="10"/>
    <x v="0"/>
    <x v="6"/>
    <x v="0"/>
    <x v="0"/>
    <x v="0"/>
    <x v="4"/>
    <x v="8"/>
    <x v="158"/>
    <m/>
  </r>
  <r>
    <x v="10"/>
    <x v="0"/>
    <x v="6"/>
    <x v="0"/>
    <x v="0"/>
    <x v="0"/>
    <x v="4"/>
    <x v="9"/>
    <x v="2"/>
    <m/>
  </r>
  <r>
    <x v="10"/>
    <x v="0"/>
    <x v="6"/>
    <x v="0"/>
    <x v="0"/>
    <x v="0"/>
    <x v="4"/>
    <x v="9"/>
    <x v="158"/>
    <m/>
  </r>
  <r>
    <x v="10"/>
    <x v="0"/>
    <x v="6"/>
    <x v="0"/>
    <x v="0"/>
    <x v="0"/>
    <x v="4"/>
    <x v="9"/>
    <x v="227"/>
    <m/>
  </r>
  <r>
    <x v="10"/>
    <x v="0"/>
    <x v="6"/>
    <x v="0"/>
    <x v="0"/>
    <x v="0"/>
    <x v="4"/>
    <x v="9"/>
    <x v="157"/>
    <n v="22320"/>
  </r>
  <r>
    <x v="10"/>
    <x v="0"/>
    <x v="6"/>
    <x v="0"/>
    <x v="0"/>
    <x v="0"/>
    <x v="4"/>
    <x v="10"/>
    <x v="2"/>
    <m/>
  </r>
  <r>
    <x v="10"/>
    <x v="0"/>
    <x v="6"/>
    <x v="0"/>
    <x v="0"/>
    <x v="0"/>
    <x v="4"/>
    <x v="10"/>
    <x v="157"/>
    <n v="186000"/>
  </r>
  <r>
    <x v="10"/>
    <x v="0"/>
    <x v="6"/>
    <x v="0"/>
    <x v="0"/>
    <x v="0"/>
    <x v="4"/>
    <x v="10"/>
    <x v="158"/>
    <m/>
  </r>
  <r>
    <x v="10"/>
    <x v="0"/>
    <x v="6"/>
    <x v="0"/>
    <x v="0"/>
    <x v="0"/>
    <x v="4"/>
    <x v="11"/>
    <x v="2"/>
    <n v="704167"/>
  </r>
  <r>
    <x v="10"/>
    <x v="0"/>
    <x v="6"/>
    <x v="0"/>
    <x v="0"/>
    <x v="0"/>
    <x v="4"/>
    <x v="11"/>
    <x v="158"/>
    <m/>
  </r>
  <r>
    <x v="10"/>
    <x v="0"/>
    <x v="6"/>
    <x v="0"/>
    <x v="0"/>
    <x v="0"/>
    <x v="4"/>
    <x v="11"/>
    <x v="157"/>
    <n v="86250"/>
  </r>
  <r>
    <x v="10"/>
    <x v="0"/>
    <x v="6"/>
    <x v="0"/>
    <x v="0"/>
    <x v="0"/>
    <x v="4"/>
    <x v="12"/>
    <x v="2"/>
    <m/>
  </r>
  <r>
    <x v="10"/>
    <x v="0"/>
    <x v="6"/>
    <x v="0"/>
    <x v="0"/>
    <x v="0"/>
    <x v="4"/>
    <x v="134"/>
    <x v="0"/>
    <m/>
  </r>
  <r>
    <x v="10"/>
    <x v="0"/>
    <x v="6"/>
    <x v="0"/>
    <x v="0"/>
    <x v="0"/>
    <x v="4"/>
    <x v="142"/>
    <x v="0"/>
    <m/>
  </r>
  <r>
    <x v="10"/>
    <x v="0"/>
    <x v="6"/>
    <x v="0"/>
    <x v="0"/>
    <x v="0"/>
    <x v="4"/>
    <x v="56"/>
    <x v="211"/>
    <m/>
  </r>
  <r>
    <x v="10"/>
    <x v="0"/>
    <x v="6"/>
    <x v="0"/>
    <x v="0"/>
    <x v="0"/>
    <x v="4"/>
    <x v="13"/>
    <x v="5"/>
    <n v="72558"/>
  </r>
  <r>
    <x v="10"/>
    <x v="0"/>
    <x v="6"/>
    <x v="0"/>
    <x v="0"/>
    <x v="0"/>
    <x v="4"/>
    <x v="146"/>
    <x v="181"/>
    <m/>
  </r>
  <r>
    <x v="10"/>
    <x v="0"/>
    <x v="6"/>
    <x v="0"/>
    <x v="0"/>
    <x v="0"/>
    <x v="4"/>
    <x v="14"/>
    <x v="6"/>
    <n v="1668000"/>
  </r>
  <r>
    <x v="10"/>
    <x v="0"/>
    <x v="6"/>
    <x v="0"/>
    <x v="0"/>
    <x v="0"/>
    <x v="4"/>
    <x v="14"/>
    <x v="7"/>
    <m/>
  </r>
  <r>
    <x v="10"/>
    <x v="0"/>
    <x v="6"/>
    <x v="0"/>
    <x v="0"/>
    <x v="0"/>
    <x v="4"/>
    <x v="15"/>
    <x v="8"/>
    <n v="556000"/>
  </r>
  <r>
    <x v="10"/>
    <x v="0"/>
    <x v="6"/>
    <x v="0"/>
    <x v="0"/>
    <x v="0"/>
    <x v="4"/>
    <x v="147"/>
    <x v="239"/>
    <m/>
  </r>
  <r>
    <x v="10"/>
    <x v="0"/>
    <x v="6"/>
    <x v="0"/>
    <x v="0"/>
    <x v="0"/>
    <x v="4"/>
    <x v="113"/>
    <x v="175"/>
    <m/>
  </r>
  <r>
    <x v="10"/>
    <x v="0"/>
    <x v="6"/>
    <x v="0"/>
    <x v="0"/>
    <x v="0"/>
    <x v="9"/>
    <x v="114"/>
    <x v="9"/>
    <n v="1344840"/>
  </r>
  <r>
    <x v="10"/>
    <x v="0"/>
    <x v="6"/>
    <x v="0"/>
    <x v="0"/>
    <x v="0"/>
    <x v="9"/>
    <x v="30"/>
    <x v="234"/>
    <m/>
  </r>
  <r>
    <x v="10"/>
    <x v="0"/>
    <x v="6"/>
    <x v="0"/>
    <x v="0"/>
    <x v="0"/>
    <x v="9"/>
    <x v="110"/>
    <x v="231"/>
    <m/>
  </r>
  <r>
    <x v="10"/>
    <x v="0"/>
    <x v="6"/>
    <x v="0"/>
    <x v="0"/>
    <x v="0"/>
    <x v="5"/>
    <x v="70"/>
    <x v="88"/>
    <n v="887"/>
  </r>
  <r>
    <x v="10"/>
    <x v="0"/>
    <x v="6"/>
    <x v="0"/>
    <x v="0"/>
    <x v="0"/>
    <x v="5"/>
    <x v="70"/>
    <x v="240"/>
    <m/>
  </r>
  <r>
    <x v="10"/>
    <x v="0"/>
    <x v="6"/>
    <x v="0"/>
    <x v="0"/>
    <x v="0"/>
    <x v="5"/>
    <x v="70"/>
    <x v="201"/>
    <m/>
  </r>
  <r>
    <x v="10"/>
    <x v="0"/>
    <x v="6"/>
    <x v="0"/>
    <x v="0"/>
    <x v="0"/>
    <x v="5"/>
    <x v="70"/>
    <x v="134"/>
    <m/>
  </r>
  <r>
    <x v="10"/>
    <x v="0"/>
    <x v="6"/>
    <x v="0"/>
    <x v="0"/>
    <x v="0"/>
    <x v="5"/>
    <x v="102"/>
    <x v="0"/>
    <m/>
  </r>
  <r>
    <x v="10"/>
    <x v="0"/>
    <x v="6"/>
    <x v="0"/>
    <x v="0"/>
    <x v="0"/>
    <x v="5"/>
    <x v="71"/>
    <x v="88"/>
    <m/>
  </r>
  <r>
    <x v="10"/>
    <x v="0"/>
    <x v="6"/>
    <x v="0"/>
    <x v="0"/>
    <x v="0"/>
    <x v="5"/>
    <x v="71"/>
    <x v="53"/>
    <m/>
  </r>
  <r>
    <x v="10"/>
    <x v="0"/>
    <x v="6"/>
    <x v="0"/>
    <x v="0"/>
    <x v="0"/>
    <x v="5"/>
    <x v="71"/>
    <x v="224"/>
    <m/>
  </r>
  <r>
    <x v="10"/>
    <x v="0"/>
    <x v="6"/>
    <x v="0"/>
    <x v="0"/>
    <x v="0"/>
    <x v="5"/>
    <x v="71"/>
    <x v="45"/>
    <m/>
  </r>
  <r>
    <x v="10"/>
    <x v="0"/>
    <x v="6"/>
    <x v="0"/>
    <x v="0"/>
    <x v="0"/>
    <x v="5"/>
    <x v="78"/>
    <x v="0"/>
    <m/>
  </r>
  <r>
    <x v="10"/>
    <x v="0"/>
    <x v="6"/>
    <x v="0"/>
    <x v="0"/>
    <x v="0"/>
    <x v="6"/>
    <x v="17"/>
    <x v="12"/>
    <m/>
  </r>
  <r>
    <x v="10"/>
    <x v="0"/>
    <x v="6"/>
    <x v="0"/>
    <x v="0"/>
    <x v="0"/>
    <x v="6"/>
    <x v="17"/>
    <x v="0"/>
    <m/>
  </r>
  <r>
    <x v="10"/>
    <x v="0"/>
    <x v="6"/>
    <x v="0"/>
    <x v="0"/>
    <x v="0"/>
    <x v="6"/>
    <x v="143"/>
    <x v="0"/>
    <m/>
  </r>
  <r>
    <x v="10"/>
    <x v="0"/>
    <x v="6"/>
    <x v="0"/>
    <x v="0"/>
    <x v="0"/>
    <x v="6"/>
    <x v="161"/>
    <x v="245"/>
    <m/>
  </r>
  <r>
    <x v="10"/>
    <x v="0"/>
    <x v="6"/>
    <x v="0"/>
    <x v="0"/>
    <x v="0"/>
    <x v="29"/>
    <x v="154"/>
    <x v="203"/>
    <n v="43930"/>
  </r>
  <r>
    <x v="10"/>
    <x v="0"/>
    <x v="6"/>
    <x v="0"/>
    <x v="0"/>
    <x v="0"/>
    <x v="0"/>
    <x v="79"/>
    <x v="0"/>
    <m/>
  </r>
  <r>
    <x v="10"/>
    <x v="0"/>
    <x v="6"/>
    <x v="0"/>
    <x v="0"/>
    <x v="0"/>
    <x v="0"/>
    <x v="80"/>
    <x v="14"/>
    <m/>
  </r>
  <r>
    <x v="10"/>
    <x v="0"/>
    <x v="6"/>
    <x v="0"/>
    <x v="0"/>
    <x v="0"/>
    <x v="0"/>
    <x v="80"/>
    <x v="16"/>
    <n v="253430.7"/>
  </r>
  <r>
    <x v="10"/>
    <x v="0"/>
    <x v="6"/>
    <x v="0"/>
    <x v="0"/>
    <x v="0"/>
    <x v="0"/>
    <x v="80"/>
    <x v="176"/>
    <m/>
  </r>
  <r>
    <x v="10"/>
    <x v="0"/>
    <x v="6"/>
    <x v="0"/>
    <x v="0"/>
    <x v="0"/>
    <x v="0"/>
    <x v="80"/>
    <x v="162"/>
    <n v="2500000"/>
  </r>
  <r>
    <x v="10"/>
    <x v="0"/>
    <x v="6"/>
    <x v="0"/>
    <x v="0"/>
    <x v="0"/>
    <x v="0"/>
    <x v="80"/>
    <x v="235"/>
    <n v="980000"/>
  </r>
  <r>
    <x v="10"/>
    <x v="0"/>
    <x v="6"/>
    <x v="0"/>
    <x v="0"/>
    <x v="0"/>
    <x v="0"/>
    <x v="80"/>
    <x v="70"/>
    <m/>
  </r>
  <r>
    <x v="10"/>
    <x v="0"/>
    <x v="6"/>
    <x v="0"/>
    <x v="0"/>
    <x v="0"/>
    <x v="0"/>
    <x v="80"/>
    <x v="59"/>
    <m/>
  </r>
  <r>
    <x v="10"/>
    <x v="0"/>
    <x v="6"/>
    <x v="0"/>
    <x v="0"/>
    <x v="0"/>
    <x v="0"/>
    <x v="80"/>
    <x v="44"/>
    <m/>
  </r>
  <r>
    <x v="10"/>
    <x v="0"/>
    <x v="6"/>
    <x v="0"/>
    <x v="0"/>
    <x v="0"/>
    <x v="0"/>
    <x v="80"/>
    <x v="241"/>
    <m/>
  </r>
  <r>
    <x v="10"/>
    <x v="0"/>
    <x v="6"/>
    <x v="0"/>
    <x v="0"/>
    <x v="0"/>
    <x v="0"/>
    <x v="84"/>
    <x v="88"/>
    <m/>
  </r>
  <r>
    <x v="10"/>
    <x v="0"/>
    <x v="6"/>
    <x v="0"/>
    <x v="0"/>
    <x v="0"/>
    <x v="0"/>
    <x v="84"/>
    <x v="246"/>
    <m/>
  </r>
  <r>
    <x v="10"/>
    <x v="0"/>
    <x v="6"/>
    <x v="0"/>
    <x v="0"/>
    <x v="0"/>
    <x v="0"/>
    <x v="107"/>
    <x v="17"/>
    <m/>
  </r>
  <r>
    <x v="10"/>
    <x v="0"/>
    <x v="6"/>
    <x v="0"/>
    <x v="0"/>
    <x v="0"/>
    <x v="0"/>
    <x v="115"/>
    <x v="0"/>
    <m/>
  </r>
  <r>
    <x v="10"/>
    <x v="0"/>
    <x v="6"/>
    <x v="0"/>
    <x v="0"/>
    <x v="0"/>
    <x v="0"/>
    <x v="138"/>
    <x v="88"/>
    <n v="422867.53"/>
  </r>
  <r>
    <x v="10"/>
    <x v="0"/>
    <x v="6"/>
    <x v="0"/>
    <x v="0"/>
    <x v="0"/>
    <x v="0"/>
    <x v="108"/>
    <x v="0"/>
    <m/>
  </r>
  <r>
    <x v="10"/>
    <x v="0"/>
    <x v="6"/>
    <x v="0"/>
    <x v="0"/>
    <x v="0"/>
    <x v="0"/>
    <x v="109"/>
    <x v="0"/>
    <m/>
  </r>
  <r>
    <x v="10"/>
    <x v="0"/>
    <x v="6"/>
    <x v="0"/>
    <x v="0"/>
    <x v="0"/>
    <x v="0"/>
    <x v="116"/>
    <x v="20"/>
    <m/>
  </r>
  <r>
    <x v="10"/>
    <x v="0"/>
    <x v="6"/>
    <x v="0"/>
    <x v="0"/>
    <x v="0"/>
    <x v="0"/>
    <x v="116"/>
    <x v="46"/>
    <m/>
  </r>
  <r>
    <x v="10"/>
    <x v="0"/>
    <x v="6"/>
    <x v="0"/>
    <x v="0"/>
    <x v="0"/>
    <x v="0"/>
    <x v="79"/>
    <x v="0"/>
    <m/>
  </r>
  <r>
    <x v="10"/>
    <x v="0"/>
    <x v="6"/>
    <x v="0"/>
    <x v="0"/>
    <x v="0"/>
    <x v="12"/>
    <x v="81"/>
    <x v="0"/>
    <m/>
  </r>
  <r>
    <x v="10"/>
    <x v="0"/>
    <x v="6"/>
    <x v="0"/>
    <x v="0"/>
    <x v="0"/>
    <x v="12"/>
    <x v="82"/>
    <x v="100"/>
    <m/>
  </r>
  <r>
    <x v="10"/>
    <x v="0"/>
    <x v="6"/>
    <x v="0"/>
    <x v="0"/>
    <x v="0"/>
    <x v="12"/>
    <x v="83"/>
    <x v="100"/>
    <n v="2155462.19"/>
  </r>
  <r>
    <x v="10"/>
    <x v="0"/>
    <x v="6"/>
    <x v="0"/>
    <x v="0"/>
    <x v="0"/>
    <x v="12"/>
    <x v="84"/>
    <x v="0"/>
    <m/>
  </r>
  <r>
    <x v="10"/>
    <x v="0"/>
    <x v="6"/>
    <x v="0"/>
    <x v="0"/>
    <x v="0"/>
    <x v="19"/>
    <x v="100"/>
    <x v="177"/>
    <m/>
  </r>
  <r>
    <x v="10"/>
    <x v="0"/>
    <x v="6"/>
    <x v="0"/>
    <x v="0"/>
    <x v="0"/>
    <x v="19"/>
    <x v="100"/>
    <x v="178"/>
    <m/>
  </r>
  <r>
    <x v="10"/>
    <x v="0"/>
    <x v="6"/>
    <x v="0"/>
    <x v="0"/>
    <x v="0"/>
    <x v="19"/>
    <x v="100"/>
    <x v="157"/>
    <m/>
  </r>
  <r>
    <x v="10"/>
    <x v="0"/>
    <x v="6"/>
    <x v="0"/>
    <x v="0"/>
    <x v="0"/>
    <x v="28"/>
    <x v="150"/>
    <x v="146"/>
    <n v="420168"/>
  </r>
  <r>
    <x v="10"/>
    <x v="0"/>
    <x v="6"/>
    <x v="0"/>
    <x v="0"/>
    <x v="0"/>
    <x v="31"/>
    <x v="85"/>
    <x v="157"/>
    <m/>
  </r>
  <r>
    <x v="10"/>
    <x v="0"/>
    <x v="6"/>
    <x v="0"/>
    <x v="0"/>
    <x v="0"/>
    <x v="31"/>
    <x v="85"/>
    <x v="237"/>
    <m/>
  </r>
  <r>
    <x v="10"/>
    <x v="0"/>
    <x v="6"/>
    <x v="0"/>
    <x v="0"/>
    <x v="0"/>
    <x v="27"/>
    <x v="140"/>
    <x v="20"/>
    <m/>
  </r>
  <r>
    <x v="10"/>
    <x v="0"/>
    <x v="6"/>
    <x v="0"/>
    <x v="0"/>
    <x v="0"/>
    <x v="27"/>
    <x v="148"/>
    <x v="140"/>
    <m/>
  </r>
  <r>
    <x v="10"/>
    <x v="0"/>
    <x v="6"/>
    <x v="0"/>
    <x v="0"/>
    <x v="0"/>
    <x v="27"/>
    <x v="139"/>
    <x v="140"/>
    <m/>
  </r>
  <r>
    <x v="10"/>
    <x v="0"/>
    <x v="6"/>
    <x v="0"/>
    <x v="0"/>
    <x v="0"/>
    <x v="27"/>
    <x v="149"/>
    <x v="140"/>
    <m/>
  </r>
  <r>
    <x v="10"/>
    <x v="0"/>
    <x v="6"/>
    <x v="0"/>
    <x v="0"/>
    <x v="0"/>
    <x v="22"/>
    <x v="105"/>
    <x v="140"/>
    <m/>
  </r>
  <r>
    <x v="10"/>
    <x v="0"/>
    <x v="6"/>
    <x v="0"/>
    <x v="0"/>
    <x v="0"/>
    <x v="16"/>
    <x v="86"/>
    <x v="45"/>
    <m/>
  </r>
  <r>
    <x v="10"/>
    <x v="0"/>
    <x v="6"/>
    <x v="0"/>
    <x v="0"/>
    <x v="0"/>
    <x v="16"/>
    <x v="86"/>
    <x v="204"/>
    <m/>
  </r>
  <r>
    <x v="10"/>
    <x v="0"/>
    <x v="6"/>
    <x v="0"/>
    <x v="0"/>
    <x v="0"/>
    <x v="16"/>
    <x v="86"/>
    <x v="224"/>
    <m/>
  </r>
  <r>
    <x v="10"/>
    <x v="0"/>
    <x v="6"/>
    <x v="0"/>
    <x v="0"/>
    <x v="0"/>
    <x v="16"/>
    <x v="117"/>
    <x v="57"/>
    <n v="115000"/>
  </r>
  <r>
    <x v="10"/>
    <x v="0"/>
    <x v="6"/>
    <x v="0"/>
    <x v="0"/>
    <x v="0"/>
    <x v="16"/>
    <x v="117"/>
    <x v="134"/>
    <n v="495000"/>
  </r>
  <r>
    <x v="10"/>
    <x v="0"/>
    <x v="6"/>
    <x v="0"/>
    <x v="0"/>
    <x v="0"/>
    <x v="16"/>
    <x v="117"/>
    <x v="223"/>
    <m/>
  </r>
  <r>
    <x v="10"/>
    <x v="0"/>
    <x v="6"/>
    <x v="0"/>
    <x v="0"/>
    <x v="0"/>
    <x v="22"/>
    <x v="105"/>
    <x v="0"/>
    <m/>
  </r>
  <r>
    <x v="10"/>
    <x v="0"/>
    <x v="6"/>
    <x v="0"/>
    <x v="0"/>
    <x v="0"/>
    <x v="2"/>
    <x v="87"/>
    <x v="165"/>
    <m/>
  </r>
  <r>
    <x v="10"/>
    <x v="0"/>
    <x v="6"/>
    <x v="0"/>
    <x v="0"/>
    <x v="0"/>
    <x v="2"/>
    <x v="87"/>
    <x v="205"/>
    <n v="814524"/>
  </r>
  <r>
    <x v="10"/>
    <x v="0"/>
    <x v="6"/>
    <x v="0"/>
    <x v="0"/>
    <x v="0"/>
    <x v="2"/>
    <x v="87"/>
    <x v="238"/>
    <m/>
  </r>
  <r>
    <x v="10"/>
    <x v="0"/>
    <x v="6"/>
    <x v="0"/>
    <x v="0"/>
    <x v="0"/>
    <x v="2"/>
    <x v="87"/>
    <x v="242"/>
    <m/>
  </r>
  <r>
    <x v="10"/>
    <x v="0"/>
    <x v="6"/>
    <x v="0"/>
    <x v="0"/>
    <x v="0"/>
    <x v="2"/>
    <x v="155"/>
    <x v="222"/>
    <m/>
  </r>
  <r>
    <x v="10"/>
    <x v="0"/>
    <x v="6"/>
    <x v="0"/>
    <x v="0"/>
    <x v="0"/>
    <x v="2"/>
    <x v="155"/>
    <x v="225"/>
    <m/>
  </r>
  <r>
    <x v="10"/>
    <x v="0"/>
    <x v="6"/>
    <x v="0"/>
    <x v="0"/>
    <x v="0"/>
    <x v="2"/>
    <x v="155"/>
    <x v="0"/>
    <m/>
  </r>
  <r>
    <x v="10"/>
    <x v="0"/>
    <x v="6"/>
    <x v="0"/>
    <x v="0"/>
    <x v="0"/>
    <x v="2"/>
    <x v="88"/>
    <x v="128"/>
    <m/>
  </r>
  <r>
    <x v="10"/>
    <x v="0"/>
    <x v="6"/>
    <x v="0"/>
    <x v="0"/>
    <x v="0"/>
    <x v="2"/>
    <x v="88"/>
    <x v="247"/>
    <m/>
  </r>
  <r>
    <x v="10"/>
    <x v="0"/>
    <x v="6"/>
    <x v="0"/>
    <x v="0"/>
    <x v="0"/>
    <x v="2"/>
    <x v="89"/>
    <x v="157"/>
    <n v="7500"/>
  </r>
  <r>
    <x v="10"/>
    <x v="0"/>
    <x v="6"/>
    <x v="0"/>
    <x v="0"/>
    <x v="0"/>
    <x v="2"/>
    <x v="89"/>
    <x v="190"/>
    <m/>
  </r>
  <r>
    <x v="10"/>
    <x v="0"/>
    <x v="6"/>
    <x v="0"/>
    <x v="0"/>
    <x v="0"/>
    <x v="2"/>
    <x v="89"/>
    <x v="32"/>
    <m/>
  </r>
  <r>
    <x v="10"/>
    <x v="0"/>
    <x v="6"/>
    <x v="0"/>
    <x v="0"/>
    <x v="0"/>
    <x v="2"/>
    <x v="90"/>
    <x v="94"/>
    <n v="406085"/>
  </r>
  <r>
    <x v="10"/>
    <x v="0"/>
    <x v="6"/>
    <x v="0"/>
    <x v="0"/>
    <x v="0"/>
    <x v="2"/>
    <x v="90"/>
    <x v="0"/>
    <m/>
  </r>
  <r>
    <x v="10"/>
    <x v="0"/>
    <x v="6"/>
    <x v="0"/>
    <x v="0"/>
    <x v="0"/>
    <x v="2"/>
    <x v="90"/>
    <x v="0"/>
    <m/>
  </r>
  <r>
    <x v="10"/>
    <x v="0"/>
    <x v="6"/>
    <x v="0"/>
    <x v="0"/>
    <x v="0"/>
    <x v="2"/>
    <x v="90"/>
    <x v="0"/>
    <m/>
  </r>
  <r>
    <x v="10"/>
    <x v="0"/>
    <x v="6"/>
    <x v="0"/>
    <x v="0"/>
    <x v="0"/>
    <x v="2"/>
    <x v="90"/>
    <x v="0"/>
    <m/>
  </r>
  <r>
    <x v="10"/>
    <x v="0"/>
    <x v="6"/>
    <x v="0"/>
    <x v="0"/>
    <x v="0"/>
    <x v="2"/>
    <x v="90"/>
    <x v="0"/>
    <m/>
  </r>
  <r>
    <x v="10"/>
    <x v="0"/>
    <x v="6"/>
    <x v="0"/>
    <x v="0"/>
    <x v="0"/>
    <x v="2"/>
    <x v="91"/>
    <x v="190"/>
    <n v="72200"/>
  </r>
  <r>
    <x v="10"/>
    <x v="0"/>
    <x v="6"/>
    <x v="0"/>
    <x v="0"/>
    <x v="0"/>
    <x v="2"/>
    <x v="91"/>
    <x v="247"/>
    <n v="34400"/>
  </r>
  <r>
    <x v="10"/>
    <x v="0"/>
    <x v="6"/>
    <x v="0"/>
    <x v="0"/>
    <x v="0"/>
    <x v="2"/>
    <x v="91"/>
    <x v="153"/>
    <n v="13900"/>
  </r>
  <r>
    <x v="10"/>
    <x v="0"/>
    <x v="6"/>
    <x v="0"/>
    <x v="0"/>
    <x v="0"/>
    <x v="2"/>
    <x v="91"/>
    <x v="134"/>
    <n v="15000"/>
  </r>
  <r>
    <x v="10"/>
    <x v="0"/>
    <x v="6"/>
    <x v="0"/>
    <x v="0"/>
    <x v="0"/>
    <x v="2"/>
    <x v="91"/>
    <x v="157"/>
    <n v="138900"/>
  </r>
  <r>
    <x v="10"/>
    <x v="0"/>
    <x v="6"/>
    <x v="0"/>
    <x v="0"/>
    <x v="0"/>
    <x v="2"/>
    <x v="92"/>
    <x v="0"/>
    <m/>
  </r>
  <r>
    <x v="10"/>
    <x v="0"/>
    <x v="6"/>
    <x v="0"/>
    <x v="0"/>
    <x v="0"/>
    <x v="2"/>
    <x v="136"/>
    <x v="208"/>
    <m/>
  </r>
  <r>
    <x v="10"/>
    <x v="0"/>
    <x v="6"/>
    <x v="0"/>
    <x v="0"/>
    <x v="0"/>
    <x v="2"/>
    <x v="136"/>
    <x v="228"/>
    <m/>
  </r>
  <r>
    <x v="10"/>
    <x v="0"/>
    <x v="6"/>
    <x v="0"/>
    <x v="0"/>
    <x v="0"/>
    <x v="2"/>
    <x v="136"/>
    <x v="244"/>
    <m/>
  </r>
  <r>
    <x v="10"/>
    <x v="0"/>
    <x v="6"/>
    <x v="0"/>
    <x v="0"/>
    <x v="0"/>
    <x v="2"/>
    <x v="136"/>
    <x v="218"/>
    <n v="40000"/>
  </r>
  <r>
    <x v="10"/>
    <x v="0"/>
    <x v="6"/>
    <x v="0"/>
    <x v="0"/>
    <x v="0"/>
    <x v="2"/>
    <x v="136"/>
    <x v="208"/>
    <m/>
  </r>
  <r>
    <x v="10"/>
    <x v="0"/>
    <x v="6"/>
    <x v="0"/>
    <x v="0"/>
    <x v="0"/>
    <x v="2"/>
    <x v="136"/>
    <x v="218"/>
    <m/>
  </r>
  <r>
    <x v="10"/>
    <x v="0"/>
    <x v="6"/>
    <x v="0"/>
    <x v="0"/>
    <x v="0"/>
    <x v="2"/>
    <x v="136"/>
    <x v="157"/>
    <m/>
  </r>
  <r>
    <x v="10"/>
    <x v="0"/>
    <x v="6"/>
    <x v="0"/>
    <x v="0"/>
    <x v="0"/>
    <x v="2"/>
    <x v="136"/>
    <x v="248"/>
    <m/>
  </r>
  <r>
    <x v="10"/>
    <x v="0"/>
    <x v="6"/>
    <x v="0"/>
    <x v="0"/>
    <x v="0"/>
    <x v="2"/>
    <x v="141"/>
    <x v="185"/>
    <m/>
  </r>
  <r>
    <x v="10"/>
    <x v="0"/>
    <x v="6"/>
    <x v="0"/>
    <x v="0"/>
    <x v="0"/>
    <x v="2"/>
    <x v="141"/>
    <x v="0"/>
    <m/>
  </r>
  <r>
    <x v="10"/>
    <x v="0"/>
    <x v="6"/>
    <x v="0"/>
    <x v="0"/>
    <x v="0"/>
    <x v="2"/>
    <x v="141"/>
    <x v="0"/>
    <m/>
  </r>
  <r>
    <x v="10"/>
    <x v="0"/>
    <x v="6"/>
    <x v="0"/>
    <x v="0"/>
    <x v="0"/>
    <x v="2"/>
    <x v="93"/>
    <x v="0"/>
    <m/>
  </r>
  <r>
    <x v="10"/>
    <x v="0"/>
    <x v="6"/>
    <x v="0"/>
    <x v="0"/>
    <x v="0"/>
    <x v="2"/>
    <x v="84"/>
    <x v="60"/>
    <m/>
  </r>
  <r>
    <x v="10"/>
    <x v="0"/>
    <x v="6"/>
    <x v="0"/>
    <x v="0"/>
    <x v="0"/>
    <x v="2"/>
    <x v="84"/>
    <x v="226"/>
    <m/>
  </r>
  <r>
    <x v="10"/>
    <x v="0"/>
    <x v="6"/>
    <x v="0"/>
    <x v="0"/>
    <x v="0"/>
    <x v="2"/>
    <x v="84"/>
    <x v="240"/>
    <m/>
  </r>
  <r>
    <x v="10"/>
    <x v="0"/>
    <x v="6"/>
    <x v="0"/>
    <x v="0"/>
    <x v="0"/>
    <x v="2"/>
    <x v="84"/>
    <x v="0"/>
    <m/>
  </r>
  <r>
    <x v="10"/>
    <x v="0"/>
    <x v="6"/>
    <x v="0"/>
    <x v="0"/>
    <x v="0"/>
    <x v="2"/>
    <x v="84"/>
    <x v="0"/>
    <m/>
  </r>
  <r>
    <x v="10"/>
    <x v="0"/>
    <x v="6"/>
    <x v="0"/>
    <x v="0"/>
    <x v="0"/>
    <x v="2"/>
    <x v="84"/>
    <x v="0"/>
    <m/>
  </r>
  <r>
    <x v="10"/>
    <x v="0"/>
    <x v="6"/>
    <x v="0"/>
    <x v="0"/>
    <x v="0"/>
    <x v="2"/>
    <x v="84"/>
    <x v="0"/>
    <m/>
  </r>
  <r>
    <x v="10"/>
    <x v="0"/>
    <x v="6"/>
    <x v="0"/>
    <x v="0"/>
    <x v="0"/>
    <x v="2"/>
    <x v="84"/>
    <x v="0"/>
    <m/>
  </r>
  <r>
    <x v="10"/>
    <x v="0"/>
    <x v="6"/>
    <x v="0"/>
    <x v="0"/>
    <x v="0"/>
    <x v="2"/>
    <x v="84"/>
    <x v="0"/>
    <m/>
  </r>
  <r>
    <x v="10"/>
    <x v="0"/>
    <x v="6"/>
    <x v="0"/>
    <x v="0"/>
    <x v="0"/>
    <x v="2"/>
    <x v="84"/>
    <x v="0"/>
    <m/>
  </r>
  <r>
    <x v="10"/>
    <x v="0"/>
    <x v="6"/>
    <x v="0"/>
    <x v="0"/>
    <x v="7"/>
    <x v="4"/>
    <x v="119"/>
    <x v="136"/>
    <n v="3800000"/>
  </r>
  <r>
    <x v="10"/>
    <x v="0"/>
    <x v="6"/>
    <x v="0"/>
    <x v="0"/>
    <x v="7"/>
    <x v="4"/>
    <x v="119"/>
    <x v="248"/>
    <n v="3195000"/>
  </r>
  <r>
    <x v="10"/>
    <x v="0"/>
    <x v="6"/>
    <x v="0"/>
    <x v="0"/>
    <x v="7"/>
    <x v="4"/>
    <x v="119"/>
    <x v="186"/>
    <m/>
  </r>
  <r>
    <x v="10"/>
    <x v="0"/>
    <x v="6"/>
    <x v="0"/>
    <x v="0"/>
    <x v="7"/>
    <x v="4"/>
    <x v="120"/>
    <x v="136"/>
    <m/>
  </r>
  <r>
    <x v="10"/>
    <x v="0"/>
    <x v="6"/>
    <x v="0"/>
    <x v="0"/>
    <x v="7"/>
    <x v="4"/>
    <x v="121"/>
    <x v="136"/>
    <n v="316667"/>
  </r>
  <r>
    <x v="10"/>
    <x v="0"/>
    <x v="6"/>
    <x v="0"/>
    <x v="0"/>
    <x v="7"/>
    <x v="4"/>
    <x v="121"/>
    <x v="186"/>
    <m/>
  </r>
  <r>
    <x v="10"/>
    <x v="0"/>
    <x v="6"/>
    <x v="0"/>
    <x v="0"/>
    <x v="7"/>
    <x v="4"/>
    <x v="121"/>
    <x v="248"/>
    <n v="186000"/>
  </r>
  <r>
    <x v="10"/>
    <x v="0"/>
    <x v="6"/>
    <x v="0"/>
    <x v="0"/>
    <x v="7"/>
    <x v="4"/>
    <x v="122"/>
    <x v="136"/>
    <n v="38000"/>
  </r>
  <r>
    <x v="10"/>
    <x v="0"/>
    <x v="6"/>
    <x v="0"/>
    <x v="0"/>
    <x v="7"/>
    <x v="4"/>
    <x v="122"/>
    <x v="248"/>
    <n v="22320"/>
  </r>
  <r>
    <x v="10"/>
    <x v="0"/>
    <x v="6"/>
    <x v="0"/>
    <x v="0"/>
    <x v="7"/>
    <x v="4"/>
    <x v="122"/>
    <x v="186"/>
    <m/>
  </r>
  <r>
    <x v="10"/>
    <x v="0"/>
    <x v="6"/>
    <x v="0"/>
    <x v="0"/>
    <x v="7"/>
    <x v="4"/>
    <x v="123"/>
    <x v="136"/>
    <n v="316667"/>
  </r>
  <r>
    <x v="10"/>
    <x v="0"/>
    <x v="6"/>
    <x v="0"/>
    <x v="0"/>
    <x v="7"/>
    <x v="4"/>
    <x v="123"/>
    <x v="186"/>
    <m/>
  </r>
  <r>
    <x v="10"/>
    <x v="0"/>
    <x v="6"/>
    <x v="0"/>
    <x v="0"/>
    <x v="7"/>
    <x v="4"/>
    <x v="123"/>
    <x v="248"/>
    <n v="186000"/>
  </r>
  <r>
    <x v="10"/>
    <x v="0"/>
    <x v="6"/>
    <x v="0"/>
    <x v="0"/>
    <x v="7"/>
    <x v="4"/>
    <x v="124"/>
    <x v="136"/>
    <n v="158333"/>
  </r>
  <r>
    <x v="10"/>
    <x v="0"/>
    <x v="6"/>
    <x v="0"/>
    <x v="0"/>
    <x v="7"/>
    <x v="4"/>
    <x v="124"/>
    <x v="186"/>
    <m/>
  </r>
  <r>
    <x v="10"/>
    <x v="0"/>
    <x v="6"/>
    <x v="0"/>
    <x v="0"/>
    <x v="7"/>
    <x v="4"/>
    <x v="124"/>
    <x v="248"/>
    <n v="147917"/>
  </r>
  <r>
    <x v="10"/>
    <x v="0"/>
    <x v="6"/>
    <x v="0"/>
    <x v="0"/>
    <x v="7"/>
    <x v="4"/>
    <x v="135"/>
    <x v="0"/>
    <m/>
  </r>
  <r>
    <x v="10"/>
    <x v="0"/>
    <x v="6"/>
    <x v="0"/>
    <x v="0"/>
    <x v="7"/>
    <x v="4"/>
    <x v="125"/>
    <x v="136"/>
    <m/>
  </r>
  <r>
    <x v="10"/>
    <x v="0"/>
    <x v="6"/>
    <x v="0"/>
    <x v="0"/>
    <x v="7"/>
    <x v="4"/>
    <x v="144"/>
    <x v="136"/>
    <m/>
  </r>
  <r>
    <x v="10"/>
    <x v="0"/>
    <x v="6"/>
    <x v="0"/>
    <x v="0"/>
    <x v="7"/>
    <x v="4"/>
    <x v="144"/>
    <x v="186"/>
    <m/>
  </r>
  <r>
    <x v="10"/>
    <x v="0"/>
    <x v="6"/>
    <x v="0"/>
    <x v="0"/>
    <x v="7"/>
    <x v="4"/>
    <x v="126"/>
    <x v="0"/>
    <m/>
  </r>
  <r>
    <x v="10"/>
    <x v="0"/>
    <x v="6"/>
    <x v="0"/>
    <x v="0"/>
    <x v="7"/>
    <x v="4"/>
    <x v="127"/>
    <x v="5"/>
    <n v="36742"/>
  </r>
  <r>
    <x v="10"/>
    <x v="0"/>
    <x v="6"/>
    <x v="0"/>
    <x v="0"/>
    <x v="7"/>
    <x v="4"/>
    <x v="152"/>
    <x v="130"/>
    <m/>
  </r>
  <r>
    <x v="10"/>
    <x v="0"/>
    <x v="6"/>
    <x v="0"/>
    <x v="0"/>
    <x v="7"/>
    <x v="4"/>
    <x v="128"/>
    <x v="6"/>
    <n v="882000"/>
  </r>
  <r>
    <x v="10"/>
    <x v="0"/>
    <x v="6"/>
    <x v="0"/>
    <x v="0"/>
    <x v="7"/>
    <x v="4"/>
    <x v="129"/>
    <x v="77"/>
    <n v="152000"/>
  </r>
  <r>
    <x v="10"/>
    <x v="0"/>
    <x v="6"/>
    <x v="0"/>
    <x v="0"/>
    <x v="7"/>
    <x v="4"/>
    <x v="129"/>
    <x v="187"/>
    <n v="142000"/>
  </r>
  <r>
    <x v="10"/>
    <x v="0"/>
    <x v="6"/>
    <x v="0"/>
    <x v="0"/>
    <x v="7"/>
    <x v="4"/>
    <x v="130"/>
    <x v="0"/>
    <m/>
  </r>
  <r>
    <x v="10"/>
    <x v="0"/>
    <x v="6"/>
    <x v="0"/>
    <x v="0"/>
    <x v="7"/>
    <x v="2"/>
    <x v="131"/>
    <x v="0"/>
    <m/>
  </r>
  <r>
    <x v="10"/>
    <x v="0"/>
    <x v="6"/>
    <x v="0"/>
    <x v="0"/>
    <x v="1"/>
    <x v="7"/>
    <x v="34"/>
    <x v="29"/>
    <n v="140150"/>
  </r>
  <r>
    <x v="10"/>
    <x v="0"/>
    <x v="6"/>
    <x v="0"/>
    <x v="0"/>
    <x v="1"/>
    <x v="7"/>
    <x v="20"/>
    <x v="29"/>
    <n v="250420"/>
  </r>
  <r>
    <x v="10"/>
    <x v="0"/>
    <x v="6"/>
    <x v="0"/>
    <x v="0"/>
    <x v="1"/>
    <x v="7"/>
    <x v="20"/>
    <x v="169"/>
    <n v="862032.65"/>
  </r>
  <r>
    <x v="10"/>
    <x v="0"/>
    <x v="6"/>
    <x v="0"/>
    <x v="0"/>
    <x v="1"/>
    <x v="7"/>
    <x v="101"/>
    <x v="6"/>
    <m/>
  </r>
  <r>
    <x v="10"/>
    <x v="0"/>
    <x v="6"/>
    <x v="0"/>
    <x v="0"/>
    <x v="1"/>
    <x v="7"/>
    <x v="101"/>
    <x v="77"/>
    <m/>
  </r>
  <r>
    <x v="10"/>
    <x v="0"/>
    <x v="6"/>
    <x v="0"/>
    <x v="0"/>
    <x v="1"/>
    <x v="7"/>
    <x v="101"/>
    <x v="229"/>
    <m/>
  </r>
  <r>
    <x v="10"/>
    <x v="0"/>
    <x v="6"/>
    <x v="0"/>
    <x v="0"/>
    <x v="1"/>
    <x v="7"/>
    <x v="101"/>
    <x v="130"/>
    <m/>
  </r>
  <r>
    <x v="10"/>
    <x v="0"/>
    <x v="6"/>
    <x v="0"/>
    <x v="0"/>
    <x v="1"/>
    <x v="7"/>
    <x v="101"/>
    <x v="181"/>
    <m/>
  </r>
  <r>
    <x v="10"/>
    <x v="0"/>
    <x v="6"/>
    <x v="0"/>
    <x v="0"/>
    <x v="1"/>
    <x v="7"/>
    <x v="101"/>
    <x v="8"/>
    <m/>
  </r>
  <r>
    <x v="10"/>
    <x v="0"/>
    <x v="6"/>
    <x v="0"/>
    <x v="0"/>
    <x v="1"/>
    <x v="7"/>
    <x v="101"/>
    <x v="31"/>
    <m/>
  </r>
  <r>
    <x v="10"/>
    <x v="0"/>
    <x v="6"/>
    <x v="0"/>
    <x v="0"/>
    <x v="1"/>
    <x v="7"/>
    <x v="159"/>
    <x v="14"/>
    <m/>
  </r>
  <r>
    <x v="10"/>
    <x v="0"/>
    <x v="6"/>
    <x v="0"/>
    <x v="0"/>
    <x v="1"/>
    <x v="7"/>
    <x v="159"/>
    <x v="176"/>
    <m/>
  </r>
  <r>
    <x v="10"/>
    <x v="0"/>
    <x v="6"/>
    <x v="0"/>
    <x v="0"/>
    <x v="1"/>
    <x v="7"/>
    <x v="55"/>
    <x v="246"/>
    <n v="1764285"/>
  </r>
  <r>
    <x v="10"/>
    <x v="0"/>
    <x v="6"/>
    <x v="0"/>
    <x v="0"/>
    <x v="1"/>
    <x v="7"/>
    <x v="55"/>
    <x v="24"/>
    <m/>
  </r>
  <r>
    <x v="10"/>
    <x v="0"/>
    <x v="6"/>
    <x v="0"/>
    <x v="0"/>
    <x v="1"/>
    <x v="8"/>
    <x v="22"/>
    <x v="29"/>
    <n v="626045.4"/>
  </r>
  <r>
    <x v="10"/>
    <x v="0"/>
    <x v="6"/>
    <x v="0"/>
    <x v="0"/>
    <x v="1"/>
    <x v="8"/>
    <x v="94"/>
    <x v="36"/>
    <m/>
  </r>
  <r>
    <x v="10"/>
    <x v="0"/>
    <x v="6"/>
    <x v="0"/>
    <x v="0"/>
    <x v="1"/>
    <x v="8"/>
    <x v="94"/>
    <x v="70"/>
    <m/>
  </r>
  <r>
    <x v="10"/>
    <x v="0"/>
    <x v="6"/>
    <x v="0"/>
    <x v="0"/>
    <x v="1"/>
    <x v="8"/>
    <x v="94"/>
    <x v="57"/>
    <m/>
  </r>
  <r>
    <x v="10"/>
    <x v="0"/>
    <x v="6"/>
    <x v="0"/>
    <x v="0"/>
    <x v="1"/>
    <x v="8"/>
    <x v="94"/>
    <x v="80"/>
    <m/>
  </r>
  <r>
    <x v="10"/>
    <x v="0"/>
    <x v="6"/>
    <x v="0"/>
    <x v="0"/>
    <x v="1"/>
    <x v="8"/>
    <x v="94"/>
    <x v="162"/>
    <m/>
  </r>
  <r>
    <x v="10"/>
    <x v="0"/>
    <x v="6"/>
    <x v="0"/>
    <x v="0"/>
    <x v="1"/>
    <x v="8"/>
    <x v="94"/>
    <x v="134"/>
    <n v="17325"/>
  </r>
  <r>
    <x v="10"/>
    <x v="0"/>
    <x v="6"/>
    <x v="0"/>
    <x v="0"/>
    <x v="1"/>
    <x v="8"/>
    <x v="94"/>
    <x v="235"/>
    <n v="107800"/>
  </r>
  <r>
    <x v="10"/>
    <x v="0"/>
    <x v="6"/>
    <x v="0"/>
    <x v="0"/>
    <x v="1"/>
    <x v="8"/>
    <x v="94"/>
    <x v="44"/>
    <n v="6200"/>
  </r>
  <r>
    <x v="10"/>
    <x v="0"/>
    <x v="6"/>
    <x v="0"/>
    <x v="0"/>
    <x v="1"/>
    <x v="8"/>
    <x v="94"/>
    <x v="70"/>
    <n v="10857"/>
  </r>
  <r>
    <x v="10"/>
    <x v="0"/>
    <x v="6"/>
    <x v="0"/>
    <x v="0"/>
    <x v="1"/>
    <x v="8"/>
    <x v="95"/>
    <x v="0"/>
    <m/>
  </r>
  <r>
    <x v="10"/>
    <x v="0"/>
    <x v="6"/>
    <x v="0"/>
    <x v="0"/>
    <x v="1"/>
    <x v="8"/>
    <x v="77"/>
    <x v="205"/>
    <m/>
  </r>
  <r>
    <x v="10"/>
    <x v="0"/>
    <x v="6"/>
    <x v="0"/>
    <x v="0"/>
    <x v="1"/>
    <x v="8"/>
    <x v="156"/>
    <x v="80"/>
    <m/>
  </r>
  <r>
    <x v="10"/>
    <x v="0"/>
    <x v="6"/>
    <x v="0"/>
    <x v="0"/>
    <x v="1"/>
    <x v="8"/>
    <x v="156"/>
    <x v="88"/>
    <n v="26.11"/>
  </r>
  <r>
    <x v="10"/>
    <x v="0"/>
    <x v="6"/>
    <x v="0"/>
    <x v="0"/>
    <x v="1"/>
    <x v="8"/>
    <x v="156"/>
    <x v="6"/>
    <m/>
  </r>
  <r>
    <x v="10"/>
    <x v="0"/>
    <x v="6"/>
    <x v="0"/>
    <x v="0"/>
    <x v="1"/>
    <x v="8"/>
    <x v="156"/>
    <x v="122"/>
    <m/>
  </r>
  <r>
    <x v="10"/>
    <x v="0"/>
    <x v="6"/>
    <x v="0"/>
    <x v="0"/>
    <x v="1"/>
    <x v="8"/>
    <x v="156"/>
    <x v="16"/>
    <m/>
  </r>
  <r>
    <x v="10"/>
    <x v="0"/>
    <x v="6"/>
    <x v="0"/>
    <x v="0"/>
    <x v="1"/>
    <x v="8"/>
    <x v="156"/>
    <x v="42"/>
    <m/>
  </r>
  <r>
    <x v="10"/>
    <x v="0"/>
    <x v="6"/>
    <x v="0"/>
    <x v="0"/>
    <x v="1"/>
    <x v="8"/>
    <x v="156"/>
    <x v="37"/>
    <m/>
  </r>
  <r>
    <x v="10"/>
    <x v="0"/>
    <x v="6"/>
    <x v="0"/>
    <x v="0"/>
    <x v="1"/>
    <x v="8"/>
    <x v="156"/>
    <x v="45"/>
    <m/>
  </r>
  <r>
    <x v="10"/>
    <x v="0"/>
    <x v="6"/>
    <x v="0"/>
    <x v="0"/>
    <x v="1"/>
    <x v="8"/>
    <x v="156"/>
    <x v="124"/>
    <m/>
  </r>
  <r>
    <x v="10"/>
    <x v="0"/>
    <x v="6"/>
    <x v="0"/>
    <x v="0"/>
    <x v="1"/>
    <x v="8"/>
    <x v="156"/>
    <x v="31"/>
    <n v="-360.9"/>
  </r>
  <r>
    <x v="10"/>
    <x v="0"/>
    <x v="6"/>
    <x v="0"/>
    <x v="0"/>
    <x v="1"/>
    <x v="8"/>
    <x v="156"/>
    <x v="42"/>
    <m/>
  </r>
  <r>
    <x v="10"/>
    <x v="0"/>
    <x v="6"/>
    <x v="0"/>
    <x v="0"/>
    <x v="1"/>
    <x v="8"/>
    <x v="156"/>
    <x v="0"/>
    <m/>
  </r>
  <r>
    <x v="10"/>
    <x v="0"/>
    <x v="6"/>
    <x v="0"/>
    <x v="0"/>
    <x v="1"/>
    <x v="8"/>
    <x v="156"/>
    <x v="0"/>
    <m/>
  </r>
  <r>
    <x v="10"/>
    <x v="0"/>
    <x v="6"/>
    <x v="0"/>
    <x v="0"/>
    <x v="1"/>
    <x v="8"/>
    <x v="4"/>
    <x v="2"/>
    <m/>
  </r>
  <r>
    <x v="10"/>
    <x v="0"/>
    <x v="6"/>
    <x v="0"/>
    <x v="0"/>
    <x v="1"/>
    <x v="8"/>
    <x v="4"/>
    <x v="190"/>
    <m/>
  </r>
  <r>
    <x v="10"/>
    <x v="0"/>
    <x v="6"/>
    <x v="0"/>
    <x v="0"/>
    <x v="1"/>
    <x v="8"/>
    <x v="4"/>
    <x v="157"/>
    <m/>
  </r>
  <r>
    <x v="10"/>
    <x v="0"/>
    <x v="6"/>
    <x v="0"/>
    <x v="0"/>
    <x v="1"/>
    <x v="8"/>
    <x v="4"/>
    <x v="247"/>
    <m/>
  </r>
  <r>
    <x v="10"/>
    <x v="0"/>
    <x v="6"/>
    <x v="0"/>
    <x v="0"/>
    <x v="1"/>
    <x v="8"/>
    <x v="4"/>
    <x v="101"/>
    <m/>
  </r>
  <r>
    <x v="10"/>
    <x v="0"/>
    <x v="6"/>
    <x v="0"/>
    <x v="0"/>
    <x v="1"/>
    <x v="8"/>
    <x v="4"/>
    <x v="37"/>
    <m/>
  </r>
  <r>
    <x v="10"/>
    <x v="0"/>
    <x v="6"/>
    <x v="0"/>
    <x v="0"/>
    <x v="1"/>
    <x v="8"/>
    <x v="4"/>
    <x v="87"/>
    <m/>
  </r>
  <r>
    <x v="10"/>
    <x v="0"/>
    <x v="6"/>
    <x v="0"/>
    <x v="0"/>
    <x v="1"/>
    <x v="8"/>
    <x v="4"/>
    <x v="219"/>
    <m/>
  </r>
  <r>
    <x v="10"/>
    <x v="0"/>
    <x v="6"/>
    <x v="0"/>
    <x v="0"/>
    <x v="1"/>
    <x v="8"/>
    <x v="4"/>
    <x v="220"/>
    <m/>
  </r>
  <r>
    <x v="10"/>
    <x v="0"/>
    <x v="6"/>
    <x v="0"/>
    <x v="0"/>
    <x v="1"/>
    <x v="8"/>
    <x v="4"/>
    <x v="221"/>
    <m/>
  </r>
  <r>
    <x v="10"/>
    <x v="0"/>
    <x v="6"/>
    <x v="0"/>
    <x v="0"/>
    <x v="1"/>
    <x v="8"/>
    <x v="4"/>
    <x v="205"/>
    <m/>
  </r>
  <r>
    <x v="10"/>
    <x v="0"/>
    <x v="6"/>
    <x v="0"/>
    <x v="0"/>
    <x v="1"/>
    <x v="8"/>
    <x v="4"/>
    <x v="153"/>
    <m/>
  </r>
  <r>
    <x v="10"/>
    <x v="0"/>
    <x v="6"/>
    <x v="0"/>
    <x v="0"/>
    <x v="1"/>
    <x v="8"/>
    <x v="4"/>
    <x v="118"/>
    <m/>
  </r>
  <r>
    <x v="10"/>
    <x v="0"/>
    <x v="6"/>
    <x v="0"/>
    <x v="0"/>
    <x v="1"/>
    <x v="8"/>
    <x v="4"/>
    <x v="2"/>
    <m/>
  </r>
  <r>
    <x v="10"/>
    <x v="0"/>
    <x v="6"/>
    <x v="0"/>
    <x v="0"/>
    <x v="1"/>
    <x v="8"/>
    <x v="4"/>
    <x v="123"/>
    <m/>
  </r>
  <r>
    <x v="10"/>
    <x v="0"/>
    <x v="6"/>
    <x v="0"/>
    <x v="0"/>
    <x v="1"/>
    <x v="8"/>
    <x v="4"/>
    <x v="201"/>
    <m/>
  </r>
  <r>
    <x v="10"/>
    <x v="0"/>
    <x v="6"/>
    <x v="0"/>
    <x v="0"/>
    <x v="1"/>
    <x v="8"/>
    <x v="4"/>
    <x v="209"/>
    <m/>
  </r>
  <r>
    <x v="10"/>
    <x v="0"/>
    <x v="6"/>
    <x v="0"/>
    <x v="0"/>
    <x v="1"/>
    <x v="8"/>
    <x v="4"/>
    <x v="31"/>
    <m/>
  </r>
  <r>
    <x v="10"/>
    <x v="0"/>
    <x v="6"/>
    <x v="0"/>
    <x v="0"/>
    <x v="1"/>
    <x v="8"/>
    <x v="4"/>
    <x v="54"/>
    <m/>
  </r>
  <r>
    <x v="10"/>
    <x v="0"/>
    <x v="6"/>
    <x v="0"/>
    <x v="0"/>
    <x v="1"/>
    <x v="8"/>
    <x v="4"/>
    <x v="200"/>
    <m/>
  </r>
  <r>
    <x v="10"/>
    <x v="0"/>
    <x v="6"/>
    <x v="0"/>
    <x v="0"/>
    <x v="1"/>
    <x v="8"/>
    <x v="4"/>
    <x v="210"/>
    <m/>
  </r>
  <r>
    <x v="10"/>
    <x v="0"/>
    <x v="6"/>
    <x v="0"/>
    <x v="0"/>
    <x v="1"/>
    <x v="8"/>
    <x v="4"/>
    <x v="0"/>
    <m/>
  </r>
  <r>
    <x v="10"/>
    <x v="0"/>
    <x v="6"/>
    <x v="0"/>
    <x v="0"/>
    <x v="1"/>
    <x v="8"/>
    <x v="4"/>
    <x v="0"/>
    <m/>
  </r>
  <r>
    <x v="10"/>
    <x v="0"/>
    <x v="6"/>
    <x v="0"/>
    <x v="0"/>
    <x v="1"/>
    <x v="8"/>
    <x v="4"/>
    <x v="0"/>
    <m/>
  </r>
  <r>
    <x v="10"/>
    <x v="0"/>
    <x v="6"/>
    <x v="0"/>
    <x v="0"/>
    <x v="1"/>
    <x v="8"/>
    <x v="4"/>
    <x v="0"/>
    <m/>
  </r>
  <r>
    <x v="10"/>
    <x v="0"/>
    <x v="6"/>
    <x v="0"/>
    <x v="0"/>
    <x v="1"/>
    <x v="8"/>
    <x v="4"/>
    <x v="0"/>
    <m/>
  </r>
  <r>
    <x v="10"/>
    <x v="0"/>
    <x v="6"/>
    <x v="0"/>
    <x v="0"/>
    <x v="1"/>
    <x v="8"/>
    <x v="4"/>
    <x v="0"/>
    <m/>
  </r>
  <r>
    <x v="10"/>
    <x v="0"/>
    <x v="6"/>
    <x v="0"/>
    <x v="0"/>
    <x v="6"/>
    <x v="23"/>
    <x v="112"/>
    <x v="31"/>
    <m/>
  </r>
  <r>
    <x v="10"/>
    <x v="0"/>
    <x v="6"/>
    <x v="0"/>
    <x v="2"/>
    <x v="3"/>
    <x v="3"/>
    <x v="96"/>
    <x v="0"/>
    <m/>
  </r>
  <r>
    <x v="10"/>
    <x v="0"/>
    <x v="6"/>
    <x v="0"/>
    <x v="2"/>
    <x v="3"/>
    <x v="3"/>
    <x v="137"/>
    <x v="98"/>
    <n v="32760000"/>
  </r>
  <r>
    <x v="10"/>
    <x v="0"/>
    <x v="6"/>
    <x v="0"/>
    <x v="2"/>
    <x v="3"/>
    <x v="3"/>
    <x v="97"/>
    <x v="34"/>
    <n v="737940"/>
  </r>
  <r>
    <x v="10"/>
    <x v="0"/>
    <x v="6"/>
    <x v="0"/>
    <x v="2"/>
    <x v="3"/>
    <x v="3"/>
    <x v="97"/>
    <x v="36"/>
    <n v="2127741"/>
  </r>
  <r>
    <x v="10"/>
    <x v="0"/>
    <x v="6"/>
    <x v="0"/>
    <x v="2"/>
    <x v="3"/>
    <x v="3"/>
    <x v="97"/>
    <x v="48"/>
    <m/>
  </r>
  <r>
    <x v="10"/>
    <x v="0"/>
    <x v="6"/>
    <x v="0"/>
    <x v="2"/>
    <x v="3"/>
    <x v="3"/>
    <x v="97"/>
    <x v="35"/>
    <m/>
  </r>
  <r>
    <x v="10"/>
    <x v="0"/>
    <x v="6"/>
    <x v="0"/>
    <x v="2"/>
    <x v="3"/>
    <x v="3"/>
    <x v="97"/>
    <x v="0"/>
    <m/>
  </r>
  <r>
    <x v="10"/>
    <x v="0"/>
    <x v="6"/>
    <x v="0"/>
    <x v="2"/>
    <x v="3"/>
    <x v="3"/>
    <x v="97"/>
    <x v="0"/>
    <m/>
  </r>
  <r>
    <x v="10"/>
    <x v="0"/>
    <x v="6"/>
    <x v="0"/>
    <x v="2"/>
    <x v="3"/>
    <x v="3"/>
    <x v="97"/>
    <x v="0"/>
    <m/>
  </r>
  <r>
    <x v="10"/>
    <x v="0"/>
    <x v="6"/>
    <x v="0"/>
    <x v="2"/>
    <x v="3"/>
    <x v="3"/>
    <x v="98"/>
    <x v="0"/>
    <m/>
  </r>
  <r>
    <x v="10"/>
    <x v="0"/>
    <x v="6"/>
    <x v="0"/>
    <x v="2"/>
    <x v="3"/>
    <x v="3"/>
    <x v="99"/>
    <x v="37"/>
    <n v="4930448"/>
  </r>
  <r>
    <x v="10"/>
    <x v="0"/>
    <x v="6"/>
    <x v="0"/>
    <x v="2"/>
    <x v="3"/>
    <x v="3"/>
    <x v="99"/>
    <x v="122"/>
    <m/>
  </r>
  <r>
    <x v="10"/>
    <x v="0"/>
    <x v="6"/>
    <x v="0"/>
    <x v="2"/>
    <x v="3"/>
    <x v="3"/>
    <x v="99"/>
    <x v="39"/>
    <n v="860665"/>
  </r>
  <r>
    <x v="10"/>
    <x v="0"/>
    <x v="6"/>
    <x v="0"/>
    <x v="2"/>
    <x v="3"/>
    <x v="3"/>
    <x v="99"/>
    <x v="70"/>
    <n v="1410000"/>
  </r>
  <r>
    <x v="10"/>
    <x v="0"/>
    <x v="6"/>
    <x v="0"/>
    <x v="2"/>
    <x v="3"/>
    <x v="3"/>
    <x v="99"/>
    <x v="226"/>
    <m/>
  </r>
  <r>
    <x v="10"/>
    <x v="0"/>
    <x v="6"/>
    <x v="0"/>
    <x v="2"/>
    <x v="3"/>
    <x v="3"/>
    <x v="99"/>
    <x v="230"/>
    <n v="16779209"/>
  </r>
  <r>
    <x v="10"/>
    <x v="0"/>
    <x v="6"/>
    <x v="0"/>
    <x v="2"/>
    <x v="3"/>
    <x v="3"/>
    <x v="99"/>
    <x v="249"/>
    <n v="40118400"/>
  </r>
  <r>
    <x v="10"/>
    <x v="0"/>
    <x v="6"/>
    <x v="0"/>
    <x v="2"/>
    <x v="3"/>
    <x v="3"/>
    <x v="99"/>
    <x v="156"/>
    <m/>
  </r>
  <r>
    <x v="10"/>
    <x v="0"/>
    <x v="6"/>
    <x v="0"/>
    <x v="2"/>
    <x v="3"/>
    <x v="26"/>
    <x v="137"/>
    <x v="0"/>
    <m/>
  </r>
  <r>
    <x v="10"/>
    <x v="0"/>
    <x v="6"/>
    <x v="0"/>
    <x v="2"/>
    <x v="3"/>
    <x v="20"/>
    <x v="49"/>
    <x v="226"/>
    <n v="150000"/>
  </r>
  <r>
    <x v="10"/>
    <x v="0"/>
    <x v="6"/>
    <x v="0"/>
    <x v="2"/>
    <x v="3"/>
    <x v="20"/>
    <x v="49"/>
    <x v="124"/>
    <m/>
  </r>
  <r>
    <x v="10"/>
    <x v="0"/>
    <x v="6"/>
    <x v="0"/>
    <x v="2"/>
    <x v="3"/>
    <x v="20"/>
    <x v="49"/>
    <x v="41"/>
    <n v="2121220"/>
  </r>
  <r>
    <x v="10"/>
    <x v="0"/>
    <x v="6"/>
    <x v="0"/>
    <x v="2"/>
    <x v="3"/>
    <x v="20"/>
    <x v="49"/>
    <x v="42"/>
    <n v="3365440"/>
  </r>
  <r>
    <x v="10"/>
    <x v="0"/>
    <x v="6"/>
    <x v="0"/>
    <x v="2"/>
    <x v="3"/>
    <x v="20"/>
    <x v="49"/>
    <x v="230"/>
    <m/>
  </r>
  <r>
    <x v="10"/>
    <x v="0"/>
    <x v="6"/>
    <x v="0"/>
    <x v="2"/>
    <x v="3"/>
    <x v="20"/>
    <x v="49"/>
    <x v="122"/>
    <m/>
  </r>
  <r>
    <x v="10"/>
    <x v="0"/>
    <x v="6"/>
    <x v="0"/>
    <x v="2"/>
    <x v="3"/>
    <x v="20"/>
    <x v="151"/>
    <x v="0"/>
    <m/>
  </r>
  <r>
    <x v="10"/>
    <x v="0"/>
    <x v="6"/>
    <x v="0"/>
    <x v="2"/>
    <x v="3"/>
    <x v="20"/>
    <x v="111"/>
    <x v="42"/>
    <n v="1000000"/>
  </r>
  <r>
    <x v="10"/>
    <x v="0"/>
    <x v="6"/>
    <x v="0"/>
    <x v="2"/>
    <x v="3"/>
    <x v="20"/>
    <x v="111"/>
    <x v="124"/>
    <n v="953313"/>
  </r>
  <r>
    <x v="10"/>
    <x v="0"/>
    <x v="6"/>
    <x v="0"/>
    <x v="2"/>
    <x v="3"/>
    <x v="20"/>
    <x v="111"/>
    <x v="0"/>
    <m/>
  </r>
  <r>
    <x v="10"/>
    <x v="0"/>
    <x v="6"/>
    <x v="0"/>
    <x v="2"/>
    <x v="3"/>
    <x v="20"/>
    <x v="111"/>
    <x v="0"/>
    <m/>
  </r>
  <r>
    <x v="10"/>
    <x v="0"/>
    <x v="6"/>
    <x v="0"/>
    <x v="2"/>
    <x v="3"/>
    <x v="20"/>
    <x v="111"/>
    <x v="0"/>
    <m/>
  </r>
  <r>
    <x v="10"/>
    <x v="0"/>
    <x v="6"/>
    <x v="0"/>
    <x v="2"/>
    <x v="3"/>
    <x v="30"/>
    <x v="151"/>
    <x v="124"/>
    <n v="2037325"/>
  </r>
  <r>
    <x v="10"/>
    <x v="0"/>
    <x v="6"/>
    <x v="0"/>
    <x v="2"/>
    <x v="3"/>
    <x v="30"/>
    <x v="151"/>
    <x v="230"/>
    <m/>
  </r>
  <r>
    <x v="10"/>
    <x v="0"/>
    <x v="6"/>
    <x v="0"/>
    <x v="2"/>
    <x v="3"/>
    <x v="0"/>
    <x v="157"/>
    <x v="36"/>
    <m/>
  </r>
  <r>
    <x v="10"/>
    <x v="0"/>
    <x v="6"/>
    <x v="0"/>
    <x v="2"/>
    <x v="3"/>
    <x v="0"/>
    <x v="157"/>
    <x v="230"/>
    <m/>
  </r>
  <r>
    <x v="10"/>
    <x v="0"/>
    <x v="6"/>
    <x v="0"/>
    <x v="2"/>
    <x v="3"/>
    <x v="21"/>
    <x v="50"/>
    <x v="0"/>
    <m/>
  </r>
  <r>
    <x v="10"/>
    <x v="0"/>
    <x v="6"/>
    <x v="0"/>
    <x v="2"/>
    <x v="3"/>
    <x v="21"/>
    <x v="132"/>
    <x v="0"/>
    <m/>
  </r>
  <r>
    <x v="11"/>
    <x v="0"/>
    <x v="6"/>
    <x v="0"/>
    <x v="1"/>
    <x v="2"/>
    <x v="24"/>
    <x v="63"/>
    <x v="1"/>
    <n v="198668804.90000001"/>
  </r>
  <r>
    <x v="11"/>
    <x v="0"/>
    <x v="6"/>
    <x v="0"/>
    <x v="1"/>
    <x v="5"/>
    <x v="11"/>
    <x v="64"/>
    <x v="0"/>
    <m/>
  </r>
  <r>
    <x v="11"/>
    <x v="0"/>
    <x v="6"/>
    <x v="0"/>
    <x v="1"/>
    <x v="5"/>
    <x v="14"/>
    <x v="66"/>
    <x v="0"/>
    <m/>
  </r>
  <r>
    <x v="11"/>
    <x v="0"/>
    <x v="6"/>
    <x v="0"/>
    <x v="1"/>
    <x v="5"/>
    <x v="15"/>
    <x v="69"/>
    <x v="0"/>
    <m/>
  </r>
  <r>
    <x v="11"/>
    <x v="0"/>
    <x v="6"/>
    <x v="0"/>
    <x v="1"/>
    <x v="2"/>
    <x v="25"/>
    <x v="74"/>
    <x v="0"/>
    <n v="-19900546.789999999"/>
  </r>
  <r>
    <x v="11"/>
    <x v="0"/>
    <x v="6"/>
    <x v="0"/>
    <x v="1"/>
    <x v="2"/>
    <x v="25"/>
    <x v="118"/>
    <x v="0"/>
    <m/>
  </r>
  <r>
    <x v="11"/>
    <x v="0"/>
    <x v="6"/>
    <x v="0"/>
    <x v="1"/>
    <x v="2"/>
    <x v="0"/>
    <x v="103"/>
    <x v="0"/>
    <m/>
  </r>
  <r>
    <x v="11"/>
    <x v="0"/>
    <x v="6"/>
    <x v="0"/>
    <x v="1"/>
    <x v="2"/>
    <x v="0"/>
    <x v="104"/>
    <x v="0"/>
    <n v="260504.16"/>
  </r>
  <r>
    <x v="11"/>
    <x v="0"/>
    <x v="6"/>
    <x v="0"/>
    <x v="1"/>
    <x v="2"/>
    <x v="0"/>
    <x v="145"/>
    <x v="0"/>
    <n v="-3101707.1"/>
  </r>
  <r>
    <x v="11"/>
    <x v="0"/>
    <x v="6"/>
    <x v="0"/>
    <x v="1"/>
    <x v="5"/>
    <x v="7"/>
    <x v="153"/>
    <x v="0"/>
    <m/>
  </r>
  <r>
    <x v="11"/>
    <x v="0"/>
    <x v="6"/>
    <x v="0"/>
    <x v="0"/>
    <x v="0"/>
    <x v="4"/>
    <x v="158"/>
    <x v="2"/>
    <n v="16900000"/>
  </r>
  <r>
    <x v="11"/>
    <x v="0"/>
    <x v="6"/>
    <x v="0"/>
    <x v="0"/>
    <x v="0"/>
    <x v="4"/>
    <x v="6"/>
    <x v="157"/>
    <n v="2070000"/>
  </r>
  <r>
    <x v="11"/>
    <x v="0"/>
    <x v="6"/>
    <x v="0"/>
    <x v="0"/>
    <x v="0"/>
    <x v="4"/>
    <x v="6"/>
    <x v="158"/>
    <m/>
  </r>
  <r>
    <x v="11"/>
    <x v="0"/>
    <x v="6"/>
    <x v="0"/>
    <x v="0"/>
    <x v="0"/>
    <x v="4"/>
    <x v="160"/>
    <x v="2"/>
    <m/>
  </r>
  <r>
    <x v="11"/>
    <x v="0"/>
    <x v="6"/>
    <x v="0"/>
    <x v="0"/>
    <x v="0"/>
    <x v="4"/>
    <x v="160"/>
    <x v="136"/>
    <n v="0"/>
  </r>
  <r>
    <x v="11"/>
    <x v="0"/>
    <x v="6"/>
    <x v="0"/>
    <x v="0"/>
    <x v="0"/>
    <x v="4"/>
    <x v="7"/>
    <x v="157"/>
    <n v="162000"/>
  </r>
  <r>
    <x v="11"/>
    <x v="0"/>
    <x v="6"/>
    <x v="0"/>
    <x v="0"/>
    <x v="0"/>
    <x v="4"/>
    <x v="7"/>
    <x v="158"/>
    <m/>
  </r>
  <r>
    <x v="11"/>
    <x v="0"/>
    <x v="6"/>
    <x v="0"/>
    <x v="0"/>
    <x v="0"/>
    <x v="4"/>
    <x v="7"/>
    <x v="0"/>
    <m/>
  </r>
  <r>
    <x v="11"/>
    <x v="0"/>
    <x v="6"/>
    <x v="0"/>
    <x v="0"/>
    <x v="0"/>
    <x v="4"/>
    <x v="8"/>
    <x v="2"/>
    <m/>
  </r>
  <r>
    <x v="11"/>
    <x v="0"/>
    <x v="6"/>
    <x v="0"/>
    <x v="0"/>
    <x v="0"/>
    <x v="4"/>
    <x v="8"/>
    <x v="157"/>
    <n v="186000"/>
  </r>
  <r>
    <x v="11"/>
    <x v="0"/>
    <x v="6"/>
    <x v="0"/>
    <x v="0"/>
    <x v="0"/>
    <x v="4"/>
    <x v="8"/>
    <x v="158"/>
    <m/>
  </r>
  <r>
    <x v="11"/>
    <x v="0"/>
    <x v="6"/>
    <x v="0"/>
    <x v="0"/>
    <x v="0"/>
    <x v="4"/>
    <x v="9"/>
    <x v="2"/>
    <m/>
  </r>
  <r>
    <x v="11"/>
    <x v="0"/>
    <x v="6"/>
    <x v="0"/>
    <x v="0"/>
    <x v="0"/>
    <x v="4"/>
    <x v="9"/>
    <x v="158"/>
    <m/>
  </r>
  <r>
    <x v="11"/>
    <x v="0"/>
    <x v="6"/>
    <x v="0"/>
    <x v="0"/>
    <x v="0"/>
    <x v="4"/>
    <x v="9"/>
    <x v="227"/>
    <m/>
  </r>
  <r>
    <x v="11"/>
    <x v="0"/>
    <x v="6"/>
    <x v="0"/>
    <x v="0"/>
    <x v="0"/>
    <x v="4"/>
    <x v="9"/>
    <x v="157"/>
    <n v="22320"/>
  </r>
  <r>
    <x v="11"/>
    <x v="0"/>
    <x v="6"/>
    <x v="0"/>
    <x v="0"/>
    <x v="0"/>
    <x v="4"/>
    <x v="10"/>
    <x v="2"/>
    <m/>
  </r>
  <r>
    <x v="11"/>
    <x v="0"/>
    <x v="6"/>
    <x v="0"/>
    <x v="0"/>
    <x v="0"/>
    <x v="4"/>
    <x v="10"/>
    <x v="157"/>
    <n v="186000"/>
  </r>
  <r>
    <x v="11"/>
    <x v="0"/>
    <x v="6"/>
    <x v="0"/>
    <x v="0"/>
    <x v="0"/>
    <x v="4"/>
    <x v="10"/>
    <x v="158"/>
    <m/>
  </r>
  <r>
    <x v="11"/>
    <x v="0"/>
    <x v="6"/>
    <x v="0"/>
    <x v="0"/>
    <x v="0"/>
    <x v="4"/>
    <x v="11"/>
    <x v="2"/>
    <n v="704167"/>
  </r>
  <r>
    <x v="11"/>
    <x v="0"/>
    <x v="6"/>
    <x v="0"/>
    <x v="0"/>
    <x v="0"/>
    <x v="4"/>
    <x v="11"/>
    <x v="158"/>
    <m/>
  </r>
  <r>
    <x v="11"/>
    <x v="0"/>
    <x v="6"/>
    <x v="0"/>
    <x v="0"/>
    <x v="0"/>
    <x v="4"/>
    <x v="11"/>
    <x v="157"/>
    <n v="86250"/>
  </r>
  <r>
    <x v="11"/>
    <x v="0"/>
    <x v="6"/>
    <x v="0"/>
    <x v="0"/>
    <x v="0"/>
    <x v="4"/>
    <x v="12"/>
    <x v="2"/>
    <m/>
  </r>
  <r>
    <x v="11"/>
    <x v="0"/>
    <x v="6"/>
    <x v="0"/>
    <x v="0"/>
    <x v="0"/>
    <x v="4"/>
    <x v="134"/>
    <x v="0"/>
    <m/>
  </r>
  <r>
    <x v="11"/>
    <x v="0"/>
    <x v="6"/>
    <x v="0"/>
    <x v="0"/>
    <x v="0"/>
    <x v="4"/>
    <x v="142"/>
    <x v="0"/>
    <m/>
  </r>
  <r>
    <x v="11"/>
    <x v="0"/>
    <x v="6"/>
    <x v="0"/>
    <x v="0"/>
    <x v="0"/>
    <x v="4"/>
    <x v="56"/>
    <x v="211"/>
    <m/>
  </r>
  <r>
    <x v="11"/>
    <x v="0"/>
    <x v="6"/>
    <x v="0"/>
    <x v="0"/>
    <x v="0"/>
    <x v="4"/>
    <x v="13"/>
    <x v="5"/>
    <n v="72558"/>
  </r>
  <r>
    <x v="11"/>
    <x v="0"/>
    <x v="6"/>
    <x v="0"/>
    <x v="0"/>
    <x v="0"/>
    <x v="4"/>
    <x v="146"/>
    <x v="181"/>
    <m/>
  </r>
  <r>
    <x v="11"/>
    <x v="0"/>
    <x v="6"/>
    <x v="0"/>
    <x v="0"/>
    <x v="0"/>
    <x v="4"/>
    <x v="14"/>
    <x v="6"/>
    <n v="1668000"/>
  </r>
  <r>
    <x v="11"/>
    <x v="0"/>
    <x v="6"/>
    <x v="0"/>
    <x v="0"/>
    <x v="0"/>
    <x v="4"/>
    <x v="14"/>
    <x v="7"/>
    <m/>
  </r>
  <r>
    <x v="11"/>
    <x v="0"/>
    <x v="6"/>
    <x v="0"/>
    <x v="0"/>
    <x v="0"/>
    <x v="4"/>
    <x v="15"/>
    <x v="8"/>
    <n v="556000"/>
  </r>
  <r>
    <x v="11"/>
    <x v="0"/>
    <x v="6"/>
    <x v="0"/>
    <x v="0"/>
    <x v="0"/>
    <x v="4"/>
    <x v="147"/>
    <x v="239"/>
    <m/>
  </r>
  <r>
    <x v="11"/>
    <x v="0"/>
    <x v="6"/>
    <x v="0"/>
    <x v="0"/>
    <x v="0"/>
    <x v="4"/>
    <x v="113"/>
    <x v="175"/>
    <m/>
  </r>
  <r>
    <x v="11"/>
    <x v="0"/>
    <x v="6"/>
    <x v="0"/>
    <x v="0"/>
    <x v="0"/>
    <x v="9"/>
    <x v="114"/>
    <x v="9"/>
    <n v="1344840"/>
  </r>
  <r>
    <x v="11"/>
    <x v="0"/>
    <x v="6"/>
    <x v="0"/>
    <x v="0"/>
    <x v="0"/>
    <x v="9"/>
    <x v="30"/>
    <x v="212"/>
    <n v="1300000"/>
  </r>
  <r>
    <x v="11"/>
    <x v="0"/>
    <x v="6"/>
    <x v="0"/>
    <x v="0"/>
    <x v="0"/>
    <x v="9"/>
    <x v="110"/>
    <x v="185"/>
    <n v="6032000"/>
  </r>
  <r>
    <x v="11"/>
    <x v="0"/>
    <x v="6"/>
    <x v="0"/>
    <x v="0"/>
    <x v="0"/>
    <x v="9"/>
    <x v="110"/>
    <x v="250"/>
    <n v="419355"/>
  </r>
  <r>
    <x v="11"/>
    <x v="0"/>
    <x v="6"/>
    <x v="0"/>
    <x v="0"/>
    <x v="0"/>
    <x v="5"/>
    <x v="70"/>
    <x v="88"/>
    <n v="887"/>
  </r>
  <r>
    <x v="11"/>
    <x v="0"/>
    <x v="6"/>
    <x v="0"/>
    <x v="0"/>
    <x v="0"/>
    <x v="5"/>
    <x v="70"/>
    <x v="240"/>
    <m/>
  </r>
  <r>
    <x v="11"/>
    <x v="0"/>
    <x v="6"/>
    <x v="0"/>
    <x v="0"/>
    <x v="0"/>
    <x v="5"/>
    <x v="70"/>
    <x v="201"/>
    <m/>
  </r>
  <r>
    <x v="11"/>
    <x v="0"/>
    <x v="6"/>
    <x v="0"/>
    <x v="0"/>
    <x v="0"/>
    <x v="5"/>
    <x v="70"/>
    <x v="134"/>
    <m/>
  </r>
  <r>
    <x v="11"/>
    <x v="0"/>
    <x v="6"/>
    <x v="0"/>
    <x v="0"/>
    <x v="0"/>
    <x v="5"/>
    <x v="102"/>
    <x v="0"/>
    <m/>
  </r>
  <r>
    <x v="11"/>
    <x v="0"/>
    <x v="6"/>
    <x v="0"/>
    <x v="0"/>
    <x v="0"/>
    <x v="5"/>
    <x v="71"/>
    <x v="88"/>
    <m/>
  </r>
  <r>
    <x v="11"/>
    <x v="0"/>
    <x v="6"/>
    <x v="0"/>
    <x v="0"/>
    <x v="0"/>
    <x v="5"/>
    <x v="71"/>
    <x v="53"/>
    <m/>
  </r>
  <r>
    <x v="11"/>
    <x v="0"/>
    <x v="6"/>
    <x v="0"/>
    <x v="0"/>
    <x v="0"/>
    <x v="5"/>
    <x v="71"/>
    <x v="224"/>
    <m/>
  </r>
  <r>
    <x v="11"/>
    <x v="0"/>
    <x v="6"/>
    <x v="0"/>
    <x v="0"/>
    <x v="0"/>
    <x v="5"/>
    <x v="71"/>
    <x v="45"/>
    <n v="22700"/>
  </r>
  <r>
    <x v="11"/>
    <x v="0"/>
    <x v="6"/>
    <x v="0"/>
    <x v="0"/>
    <x v="0"/>
    <x v="5"/>
    <x v="78"/>
    <x v="0"/>
    <m/>
  </r>
  <r>
    <x v="11"/>
    <x v="0"/>
    <x v="6"/>
    <x v="0"/>
    <x v="0"/>
    <x v="0"/>
    <x v="6"/>
    <x v="17"/>
    <x v="12"/>
    <m/>
  </r>
  <r>
    <x v="11"/>
    <x v="0"/>
    <x v="6"/>
    <x v="0"/>
    <x v="0"/>
    <x v="0"/>
    <x v="6"/>
    <x v="17"/>
    <x v="0"/>
    <m/>
  </r>
  <r>
    <x v="11"/>
    <x v="0"/>
    <x v="6"/>
    <x v="0"/>
    <x v="0"/>
    <x v="0"/>
    <x v="6"/>
    <x v="143"/>
    <x v="0"/>
    <m/>
  </r>
  <r>
    <x v="11"/>
    <x v="0"/>
    <x v="6"/>
    <x v="0"/>
    <x v="0"/>
    <x v="0"/>
    <x v="6"/>
    <x v="161"/>
    <x v="245"/>
    <n v="4600000"/>
  </r>
  <r>
    <x v="11"/>
    <x v="0"/>
    <x v="6"/>
    <x v="0"/>
    <x v="0"/>
    <x v="0"/>
    <x v="29"/>
    <x v="154"/>
    <x v="203"/>
    <n v="43930"/>
  </r>
  <r>
    <x v="11"/>
    <x v="0"/>
    <x v="6"/>
    <x v="0"/>
    <x v="0"/>
    <x v="0"/>
    <x v="0"/>
    <x v="79"/>
    <x v="0"/>
    <m/>
  </r>
  <r>
    <x v="11"/>
    <x v="0"/>
    <x v="6"/>
    <x v="0"/>
    <x v="0"/>
    <x v="0"/>
    <x v="0"/>
    <x v="80"/>
    <x v="14"/>
    <n v="1401266.95"/>
  </r>
  <r>
    <x v="11"/>
    <x v="0"/>
    <x v="6"/>
    <x v="0"/>
    <x v="0"/>
    <x v="0"/>
    <x v="0"/>
    <x v="80"/>
    <x v="183"/>
    <n v="518782"/>
  </r>
  <r>
    <x v="11"/>
    <x v="0"/>
    <x v="6"/>
    <x v="0"/>
    <x v="0"/>
    <x v="0"/>
    <x v="0"/>
    <x v="80"/>
    <x v="21"/>
    <m/>
  </r>
  <r>
    <x v="11"/>
    <x v="0"/>
    <x v="6"/>
    <x v="0"/>
    <x v="0"/>
    <x v="0"/>
    <x v="0"/>
    <x v="80"/>
    <x v="162"/>
    <n v="1210000"/>
  </r>
  <r>
    <x v="11"/>
    <x v="0"/>
    <x v="6"/>
    <x v="0"/>
    <x v="0"/>
    <x v="0"/>
    <x v="0"/>
    <x v="80"/>
    <x v="235"/>
    <m/>
  </r>
  <r>
    <x v="11"/>
    <x v="0"/>
    <x v="6"/>
    <x v="0"/>
    <x v="0"/>
    <x v="0"/>
    <x v="0"/>
    <x v="80"/>
    <x v="70"/>
    <m/>
  </r>
  <r>
    <x v="11"/>
    <x v="0"/>
    <x v="6"/>
    <x v="0"/>
    <x v="0"/>
    <x v="0"/>
    <x v="0"/>
    <x v="80"/>
    <x v="59"/>
    <m/>
  </r>
  <r>
    <x v="11"/>
    <x v="0"/>
    <x v="6"/>
    <x v="0"/>
    <x v="0"/>
    <x v="0"/>
    <x v="0"/>
    <x v="80"/>
    <x v="44"/>
    <m/>
  </r>
  <r>
    <x v="11"/>
    <x v="0"/>
    <x v="6"/>
    <x v="0"/>
    <x v="0"/>
    <x v="0"/>
    <x v="0"/>
    <x v="80"/>
    <x v="241"/>
    <m/>
  </r>
  <r>
    <x v="11"/>
    <x v="0"/>
    <x v="6"/>
    <x v="0"/>
    <x v="0"/>
    <x v="0"/>
    <x v="0"/>
    <x v="84"/>
    <x v="88"/>
    <m/>
  </r>
  <r>
    <x v="11"/>
    <x v="0"/>
    <x v="6"/>
    <x v="0"/>
    <x v="0"/>
    <x v="0"/>
    <x v="0"/>
    <x v="84"/>
    <x v="246"/>
    <m/>
  </r>
  <r>
    <x v="11"/>
    <x v="0"/>
    <x v="6"/>
    <x v="0"/>
    <x v="0"/>
    <x v="0"/>
    <x v="0"/>
    <x v="107"/>
    <x v="17"/>
    <n v="1040000"/>
  </r>
  <r>
    <x v="11"/>
    <x v="0"/>
    <x v="6"/>
    <x v="0"/>
    <x v="0"/>
    <x v="0"/>
    <x v="0"/>
    <x v="115"/>
    <x v="0"/>
    <m/>
  </r>
  <r>
    <x v="11"/>
    <x v="0"/>
    <x v="6"/>
    <x v="0"/>
    <x v="0"/>
    <x v="0"/>
    <x v="0"/>
    <x v="138"/>
    <x v="88"/>
    <n v="399033.16"/>
  </r>
  <r>
    <x v="11"/>
    <x v="0"/>
    <x v="6"/>
    <x v="0"/>
    <x v="0"/>
    <x v="0"/>
    <x v="0"/>
    <x v="108"/>
    <x v="0"/>
    <m/>
  </r>
  <r>
    <x v="11"/>
    <x v="0"/>
    <x v="6"/>
    <x v="0"/>
    <x v="0"/>
    <x v="0"/>
    <x v="0"/>
    <x v="109"/>
    <x v="0"/>
    <m/>
  </r>
  <r>
    <x v="11"/>
    <x v="0"/>
    <x v="6"/>
    <x v="0"/>
    <x v="0"/>
    <x v="0"/>
    <x v="0"/>
    <x v="116"/>
    <x v="20"/>
    <m/>
  </r>
  <r>
    <x v="11"/>
    <x v="0"/>
    <x v="6"/>
    <x v="0"/>
    <x v="0"/>
    <x v="0"/>
    <x v="0"/>
    <x v="116"/>
    <x v="46"/>
    <m/>
  </r>
  <r>
    <x v="11"/>
    <x v="0"/>
    <x v="6"/>
    <x v="0"/>
    <x v="0"/>
    <x v="0"/>
    <x v="0"/>
    <x v="79"/>
    <x v="0"/>
    <m/>
  </r>
  <r>
    <x v="11"/>
    <x v="0"/>
    <x v="6"/>
    <x v="0"/>
    <x v="0"/>
    <x v="0"/>
    <x v="12"/>
    <x v="81"/>
    <x v="0"/>
    <m/>
  </r>
  <r>
    <x v="11"/>
    <x v="0"/>
    <x v="6"/>
    <x v="0"/>
    <x v="0"/>
    <x v="0"/>
    <x v="12"/>
    <x v="82"/>
    <x v="100"/>
    <m/>
  </r>
  <r>
    <x v="11"/>
    <x v="0"/>
    <x v="6"/>
    <x v="0"/>
    <x v="0"/>
    <x v="0"/>
    <x v="12"/>
    <x v="83"/>
    <x v="100"/>
    <n v="2155462.19"/>
  </r>
  <r>
    <x v="11"/>
    <x v="0"/>
    <x v="6"/>
    <x v="0"/>
    <x v="0"/>
    <x v="0"/>
    <x v="12"/>
    <x v="84"/>
    <x v="0"/>
    <m/>
  </r>
  <r>
    <x v="11"/>
    <x v="0"/>
    <x v="6"/>
    <x v="0"/>
    <x v="0"/>
    <x v="0"/>
    <x v="19"/>
    <x v="100"/>
    <x v="177"/>
    <m/>
  </r>
  <r>
    <x v="11"/>
    <x v="0"/>
    <x v="6"/>
    <x v="0"/>
    <x v="0"/>
    <x v="0"/>
    <x v="19"/>
    <x v="100"/>
    <x v="251"/>
    <n v="1800000"/>
  </r>
  <r>
    <x v="11"/>
    <x v="0"/>
    <x v="6"/>
    <x v="0"/>
    <x v="0"/>
    <x v="0"/>
    <x v="19"/>
    <x v="100"/>
    <x v="157"/>
    <m/>
  </r>
  <r>
    <x v="11"/>
    <x v="0"/>
    <x v="6"/>
    <x v="0"/>
    <x v="0"/>
    <x v="0"/>
    <x v="28"/>
    <x v="150"/>
    <x v="146"/>
    <m/>
  </r>
  <r>
    <x v="11"/>
    <x v="0"/>
    <x v="6"/>
    <x v="0"/>
    <x v="0"/>
    <x v="0"/>
    <x v="31"/>
    <x v="85"/>
    <x v="157"/>
    <m/>
  </r>
  <r>
    <x v="11"/>
    <x v="0"/>
    <x v="6"/>
    <x v="0"/>
    <x v="0"/>
    <x v="0"/>
    <x v="31"/>
    <x v="85"/>
    <x v="237"/>
    <m/>
  </r>
  <r>
    <x v="11"/>
    <x v="0"/>
    <x v="6"/>
    <x v="0"/>
    <x v="0"/>
    <x v="0"/>
    <x v="27"/>
    <x v="140"/>
    <x v="20"/>
    <n v="100000"/>
  </r>
  <r>
    <x v="11"/>
    <x v="0"/>
    <x v="6"/>
    <x v="0"/>
    <x v="0"/>
    <x v="0"/>
    <x v="27"/>
    <x v="148"/>
    <x v="140"/>
    <m/>
  </r>
  <r>
    <x v="11"/>
    <x v="0"/>
    <x v="6"/>
    <x v="0"/>
    <x v="0"/>
    <x v="0"/>
    <x v="27"/>
    <x v="139"/>
    <x v="140"/>
    <m/>
  </r>
  <r>
    <x v="11"/>
    <x v="0"/>
    <x v="6"/>
    <x v="0"/>
    <x v="0"/>
    <x v="0"/>
    <x v="27"/>
    <x v="149"/>
    <x v="140"/>
    <m/>
  </r>
  <r>
    <x v="11"/>
    <x v="0"/>
    <x v="6"/>
    <x v="0"/>
    <x v="0"/>
    <x v="0"/>
    <x v="22"/>
    <x v="105"/>
    <x v="140"/>
    <m/>
  </r>
  <r>
    <x v="11"/>
    <x v="0"/>
    <x v="6"/>
    <x v="0"/>
    <x v="0"/>
    <x v="0"/>
    <x v="16"/>
    <x v="86"/>
    <x v="45"/>
    <m/>
  </r>
  <r>
    <x v="11"/>
    <x v="0"/>
    <x v="6"/>
    <x v="0"/>
    <x v="0"/>
    <x v="0"/>
    <x v="16"/>
    <x v="86"/>
    <x v="204"/>
    <n v="389101"/>
  </r>
  <r>
    <x v="11"/>
    <x v="0"/>
    <x v="6"/>
    <x v="0"/>
    <x v="0"/>
    <x v="0"/>
    <x v="16"/>
    <x v="86"/>
    <x v="224"/>
    <m/>
  </r>
  <r>
    <x v="11"/>
    <x v="0"/>
    <x v="6"/>
    <x v="0"/>
    <x v="0"/>
    <x v="0"/>
    <x v="16"/>
    <x v="117"/>
    <x v="57"/>
    <m/>
  </r>
  <r>
    <x v="11"/>
    <x v="0"/>
    <x v="6"/>
    <x v="0"/>
    <x v="0"/>
    <x v="0"/>
    <x v="16"/>
    <x v="117"/>
    <x v="134"/>
    <m/>
  </r>
  <r>
    <x v="11"/>
    <x v="0"/>
    <x v="6"/>
    <x v="0"/>
    <x v="0"/>
    <x v="0"/>
    <x v="16"/>
    <x v="117"/>
    <x v="223"/>
    <m/>
  </r>
  <r>
    <x v="11"/>
    <x v="0"/>
    <x v="6"/>
    <x v="0"/>
    <x v="0"/>
    <x v="0"/>
    <x v="22"/>
    <x v="105"/>
    <x v="0"/>
    <m/>
  </r>
  <r>
    <x v="11"/>
    <x v="0"/>
    <x v="6"/>
    <x v="0"/>
    <x v="0"/>
    <x v="0"/>
    <x v="2"/>
    <x v="87"/>
    <x v="165"/>
    <n v="1544124.85"/>
  </r>
  <r>
    <x v="11"/>
    <x v="0"/>
    <x v="6"/>
    <x v="0"/>
    <x v="0"/>
    <x v="0"/>
    <x v="2"/>
    <x v="87"/>
    <x v="205"/>
    <n v="832124"/>
  </r>
  <r>
    <x v="11"/>
    <x v="0"/>
    <x v="6"/>
    <x v="0"/>
    <x v="0"/>
    <x v="0"/>
    <x v="2"/>
    <x v="87"/>
    <x v="238"/>
    <m/>
  </r>
  <r>
    <x v="11"/>
    <x v="0"/>
    <x v="6"/>
    <x v="0"/>
    <x v="0"/>
    <x v="0"/>
    <x v="2"/>
    <x v="87"/>
    <x v="242"/>
    <m/>
  </r>
  <r>
    <x v="11"/>
    <x v="0"/>
    <x v="6"/>
    <x v="0"/>
    <x v="0"/>
    <x v="0"/>
    <x v="2"/>
    <x v="155"/>
    <x v="222"/>
    <m/>
  </r>
  <r>
    <x v="11"/>
    <x v="0"/>
    <x v="6"/>
    <x v="0"/>
    <x v="0"/>
    <x v="0"/>
    <x v="2"/>
    <x v="155"/>
    <x v="225"/>
    <m/>
  </r>
  <r>
    <x v="11"/>
    <x v="0"/>
    <x v="6"/>
    <x v="0"/>
    <x v="0"/>
    <x v="0"/>
    <x v="2"/>
    <x v="155"/>
    <x v="0"/>
    <m/>
  </r>
  <r>
    <x v="11"/>
    <x v="0"/>
    <x v="6"/>
    <x v="0"/>
    <x v="0"/>
    <x v="0"/>
    <x v="2"/>
    <x v="88"/>
    <x v="128"/>
    <n v="166666.65"/>
  </r>
  <r>
    <x v="11"/>
    <x v="0"/>
    <x v="6"/>
    <x v="0"/>
    <x v="0"/>
    <x v="0"/>
    <x v="2"/>
    <x v="88"/>
    <x v="247"/>
    <n v="34000"/>
  </r>
  <r>
    <x v="11"/>
    <x v="0"/>
    <x v="6"/>
    <x v="0"/>
    <x v="0"/>
    <x v="0"/>
    <x v="2"/>
    <x v="89"/>
    <x v="157"/>
    <m/>
  </r>
  <r>
    <x v="11"/>
    <x v="0"/>
    <x v="6"/>
    <x v="0"/>
    <x v="0"/>
    <x v="0"/>
    <x v="2"/>
    <x v="89"/>
    <x v="190"/>
    <n v="161000"/>
  </r>
  <r>
    <x v="11"/>
    <x v="0"/>
    <x v="6"/>
    <x v="0"/>
    <x v="0"/>
    <x v="0"/>
    <x v="2"/>
    <x v="89"/>
    <x v="32"/>
    <n v="56667"/>
  </r>
  <r>
    <x v="11"/>
    <x v="0"/>
    <x v="6"/>
    <x v="0"/>
    <x v="0"/>
    <x v="0"/>
    <x v="2"/>
    <x v="90"/>
    <x v="94"/>
    <n v="201350"/>
  </r>
  <r>
    <x v="11"/>
    <x v="0"/>
    <x v="6"/>
    <x v="0"/>
    <x v="0"/>
    <x v="0"/>
    <x v="2"/>
    <x v="90"/>
    <x v="0"/>
    <m/>
  </r>
  <r>
    <x v="11"/>
    <x v="0"/>
    <x v="6"/>
    <x v="0"/>
    <x v="0"/>
    <x v="0"/>
    <x v="2"/>
    <x v="90"/>
    <x v="0"/>
    <m/>
  </r>
  <r>
    <x v="11"/>
    <x v="0"/>
    <x v="6"/>
    <x v="0"/>
    <x v="0"/>
    <x v="0"/>
    <x v="2"/>
    <x v="90"/>
    <x v="0"/>
    <m/>
  </r>
  <r>
    <x v="11"/>
    <x v="0"/>
    <x v="6"/>
    <x v="0"/>
    <x v="0"/>
    <x v="0"/>
    <x v="2"/>
    <x v="90"/>
    <x v="0"/>
    <m/>
  </r>
  <r>
    <x v="11"/>
    <x v="0"/>
    <x v="6"/>
    <x v="0"/>
    <x v="0"/>
    <x v="0"/>
    <x v="2"/>
    <x v="90"/>
    <x v="0"/>
    <m/>
  </r>
  <r>
    <x v="11"/>
    <x v="0"/>
    <x v="6"/>
    <x v="0"/>
    <x v="0"/>
    <x v="0"/>
    <x v="2"/>
    <x v="91"/>
    <x v="190"/>
    <m/>
  </r>
  <r>
    <x v="11"/>
    <x v="0"/>
    <x v="6"/>
    <x v="0"/>
    <x v="0"/>
    <x v="0"/>
    <x v="2"/>
    <x v="91"/>
    <x v="192"/>
    <n v="94000"/>
  </r>
  <r>
    <x v="11"/>
    <x v="0"/>
    <x v="6"/>
    <x v="0"/>
    <x v="0"/>
    <x v="0"/>
    <x v="2"/>
    <x v="91"/>
    <x v="185"/>
    <n v="19500"/>
  </r>
  <r>
    <x v="11"/>
    <x v="0"/>
    <x v="6"/>
    <x v="0"/>
    <x v="0"/>
    <x v="0"/>
    <x v="2"/>
    <x v="91"/>
    <x v="2"/>
    <n v="180000"/>
  </r>
  <r>
    <x v="11"/>
    <x v="0"/>
    <x v="6"/>
    <x v="0"/>
    <x v="0"/>
    <x v="0"/>
    <x v="2"/>
    <x v="91"/>
    <x v="157"/>
    <n v="63700"/>
  </r>
  <r>
    <x v="11"/>
    <x v="0"/>
    <x v="6"/>
    <x v="0"/>
    <x v="0"/>
    <x v="0"/>
    <x v="2"/>
    <x v="92"/>
    <x v="0"/>
    <m/>
  </r>
  <r>
    <x v="11"/>
    <x v="0"/>
    <x v="6"/>
    <x v="0"/>
    <x v="0"/>
    <x v="0"/>
    <x v="2"/>
    <x v="136"/>
    <x v="208"/>
    <n v="160000"/>
  </r>
  <r>
    <x v="11"/>
    <x v="0"/>
    <x v="6"/>
    <x v="0"/>
    <x v="0"/>
    <x v="0"/>
    <x v="2"/>
    <x v="136"/>
    <x v="228"/>
    <n v="270000"/>
  </r>
  <r>
    <x v="11"/>
    <x v="0"/>
    <x v="6"/>
    <x v="0"/>
    <x v="0"/>
    <x v="0"/>
    <x v="2"/>
    <x v="136"/>
    <x v="244"/>
    <n v="130000"/>
  </r>
  <r>
    <x v="11"/>
    <x v="0"/>
    <x v="6"/>
    <x v="0"/>
    <x v="0"/>
    <x v="0"/>
    <x v="2"/>
    <x v="136"/>
    <x v="218"/>
    <n v="48000"/>
  </r>
  <r>
    <x v="11"/>
    <x v="0"/>
    <x v="6"/>
    <x v="0"/>
    <x v="0"/>
    <x v="0"/>
    <x v="2"/>
    <x v="136"/>
    <x v="208"/>
    <m/>
  </r>
  <r>
    <x v="11"/>
    <x v="0"/>
    <x v="6"/>
    <x v="0"/>
    <x v="0"/>
    <x v="0"/>
    <x v="2"/>
    <x v="136"/>
    <x v="252"/>
    <n v="220000"/>
  </r>
  <r>
    <x v="11"/>
    <x v="0"/>
    <x v="6"/>
    <x v="0"/>
    <x v="0"/>
    <x v="0"/>
    <x v="2"/>
    <x v="136"/>
    <x v="157"/>
    <n v="6000"/>
  </r>
  <r>
    <x v="11"/>
    <x v="0"/>
    <x v="6"/>
    <x v="0"/>
    <x v="0"/>
    <x v="0"/>
    <x v="2"/>
    <x v="136"/>
    <x v="248"/>
    <n v="10000"/>
  </r>
  <r>
    <x v="11"/>
    <x v="0"/>
    <x v="6"/>
    <x v="0"/>
    <x v="0"/>
    <x v="0"/>
    <x v="2"/>
    <x v="141"/>
    <x v="185"/>
    <m/>
  </r>
  <r>
    <x v="11"/>
    <x v="0"/>
    <x v="6"/>
    <x v="0"/>
    <x v="0"/>
    <x v="0"/>
    <x v="2"/>
    <x v="141"/>
    <x v="0"/>
    <m/>
  </r>
  <r>
    <x v="11"/>
    <x v="0"/>
    <x v="6"/>
    <x v="0"/>
    <x v="0"/>
    <x v="0"/>
    <x v="2"/>
    <x v="141"/>
    <x v="0"/>
    <m/>
  </r>
  <r>
    <x v="11"/>
    <x v="0"/>
    <x v="6"/>
    <x v="0"/>
    <x v="0"/>
    <x v="0"/>
    <x v="2"/>
    <x v="93"/>
    <x v="0"/>
    <m/>
  </r>
  <r>
    <x v="11"/>
    <x v="0"/>
    <x v="6"/>
    <x v="0"/>
    <x v="0"/>
    <x v="0"/>
    <x v="2"/>
    <x v="84"/>
    <x v="60"/>
    <m/>
  </r>
  <r>
    <x v="11"/>
    <x v="0"/>
    <x v="6"/>
    <x v="0"/>
    <x v="0"/>
    <x v="0"/>
    <x v="2"/>
    <x v="84"/>
    <x v="226"/>
    <m/>
  </r>
  <r>
    <x v="11"/>
    <x v="0"/>
    <x v="6"/>
    <x v="0"/>
    <x v="0"/>
    <x v="0"/>
    <x v="2"/>
    <x v="84"/>
    <x v="240"/>
    <m/>
  </r>
  <r>
    <x v="11"/>
    <x v="0"/>
    <x v="6"/>
    <x v="0"/>
    <x v="0"/>
    <x v="0"/>
    <x v="2"/>
    <x v="84"/>
    <x v="0"/>
    <m/>
  </r>
  <r>
    <x v="11"/>
    <x v="0"/>
    <x v="6"/>
    <x v="0"/>
    <x v="0"/>
    <x v="0"/>
    <x v="2"/>
    <x v="84"/>
    <x v="0"/>
    <m/>
  </r>
  <r>
    <x v="11"/>
    <x v="0"/>
    <x v="6"/>
    <x v="0"/>
    <x v="0"/>
    <x v="0"/>
    <x v="2"/>
    <x v="84"/>
    <x v="0"/>
    <m/>
  </r>
  <r>
    <x v="11"/>
    <x v="0"/>
    <x v="6"/>
    <x v="0"/>
    <x v="0"/>
    <x v="0"/>
    <x v="2"/>
    <x v="84"/>
    <x v="0"/>
    <m/>
  </r>
  <r>
    <x v="11"/>
    <x v="0"/>
    <x v="6"/>
    <x v="0"/>
    <x v="0"/>
    <x v="0"/>
    <x v="2"/>
    <x v="84"/>
    <x v="0"/>
    <m/>
  </r>
  <r>
    <x v="11"/>
    <x v="0"/>
    <x v="6"/>
    <x v="0"/>
    <x v="0"/>
    <x v="0"/>
    <x v="2"/>
    <x v="84"/>
    <x v="0"/>
    <m/>
  </r>
  <r>
    <x v="11"/>
    <x v="0"/>
    <x v="6"/>
    <x v="0"/>
    <x v="0"/>
    <x v="0"/>
    <x v="2"/>
    <x v="84"/>
    <x v="0"/>
    <m/>
  </r>
  <r>
    <x v="11"/>
    <x v="0"/>
    <x v="6"/>
    <x v="0"/>
    <x v="0"/>
    <x v="7"/>
    <x v="4"/>
    <x v="119"/>
    <x v="136"/>
    <n v="3800000"/>
  </r>
  <r>
    <x v="11"/>
    <x v="0"/>
    <x v="6"/>
    <x v="0"/>
    <x v="0"/>
    <x v="7"/>
    <x v="4"/>
    <x v="119"/>
    <x v="248"/>
    <n v="3550000"/>
  </r>
  <r>
    <x v="11"/>
    <x v="0"/>
    <x v="6"/>
    <x v="0"/>
    <x v="0"/>
    <x v="7"/>
    <x v="4"/>
    <x v="119"/>
    <x v="186"/>
    <m/>
  </r>
  <r>
    <x v="11"/>
    <x v="0"/>
    <x v="6"/>
    <x v="0"/>
    <x v="0"/>
    <x v="7"/>
    <x v="4"/>
    <x v="120"/>
    <x v="136"/>
    <m/>
  </r>
  <r>
    <x v="11"/>
    <x v="0"/>
    <x v="6"/>
    <x v="0"/>
    <x v="0"/>
    <x v="7"/>
    <x v="4"/>
    <x v="121"/>
    <x v="136"/>
    <n v="316667"/>
  </r>
  <r>
    <x v="11"/>
    <x v="0"/>
    <x v="6"/>
    <x v="0"/>
    <x v="0"/>
    <x v="7"/>
    <x v="4"/>
    <x v="121"/>
    <x v="186"/>
    <m/>
  </r>
  <r>
    <x v="11"/>
    <x v="0"/>
    <x v="6"/>
    <x v="0"/>
    <x v="0"/>
    <x v="7"/>
    <x v="4"/>
    <x v="121"/>
    <x v="248"/>
    <n v="186000"/>
  </r>
  <r>
    <x v="11"/>
    <x v="0"/>
    <x v="6"/>
    <x v="0"/>
    <x v="0"/>
    <x v="7"/>
    <x v="4"/>
    <x v="122"/>
    <x v="136"/>
    <n v="38000"/>
  </r>
  <r>
    <x v="11"/>
    <x v="0"/>
    <x v="6"/>
    <x v="0"/>
    <x v="0"/>
    <x v="7"/>
    <x v="4"/>
    <x v="122"/>
    <x v="248"/>
    <n v="22320"/>
  </r>
  <r>
    <x v="11"/>
    <x v="0"/>
    <x v="6"/>
    <x v="0"/>
    <x v="0"/>
    <x v="7"/>
    <x v="4"/>
    <x v="122"/>
    <x v="186"/>
    <m/>
  </r>
  <r>
    <x v="11"/>
    <x v="0"/>
    <x v="6"/>
    <x v="0"/>
    <x v="0"/>
    <x v="7"/>
    <x v="4"/>
    <x v="123"/>
    <x v="136"/>
    <n v="316667"/>
  </r>
  <r>
    <x v="11"/>
    <x v="0"/>
    <x v="6"/>
    <x v="0"/>
    <x v="0"/>
    <x v="7"/>
    <x v="4"/>
    <x v="123"/>
    <x v="186"/>
    <m/>
  </r>
  <r>
    <x v="11"/>
    <x v="0"/>
    <x v="6"/>
    <x v="0"/>
    <x v="0"/>
    <x v="7"/>
    <x v="4"/>
    <x v="123"/>
    <x v="248"/>
    <n v="186000"/>
  </r>
  <r>
    <x v="11"/>
    <x v="0"/>
    <x v="6"/>
    <x v="0"/>
    <x v="0"/>
    <x v="7"/>
    <x v="4"/>
    <x v="124"/>
    <x v="136"/>
    <n v="158333"/>
  </r>
  <r>
    <x v="11"/>
    <x v="0"/>
    <x v="6"/>
    <x v="0"/>
    <x v="0"/>
    <x v="7"/>
    <x v="4"/>
    <x v="124"/>
    <x v="186"/>
    <m/>
  </r>
  <r>
    <x v="11"/>
    <x v="0"/>
    <x v="6"/>
    <x v="0"/>
    <x v="0"/>
    <x v="7"/>
    <x v="4"/>
    <x v="124"/>
    <x v="248"/>
    <n v="147917"/>
  </r>
  <r>
    <x v="11"/>
    <x v="0"/>
    <x v="6"/>
    <x v="0"/>
    <x v="0"/>
    <x v="7"/>
    <x v="4"/>
    <x v="135"/>
    <x v="0"/>
    <m/>
  </r>
  <r>
    <x v="11"/>
    <x v="0"/>
    <x v="6"/>
    <x v="0"/>
    <x v="0"/>
    <x v="7"/>
    <x v="4"/>
    <x v="125"/>
    <x v="136"/>
    <m/>
  </r>
  <r>
    <x v="11"/>
    <x v="0"/>
    <x v="6"/>
    <x v="0"/>
    <x v="0"/>
    <x v="7"/>
    <x v="4"/>
    <x v="144"/>
    <x v="136"/>
    <m/>
  </r>
  <r>
    <x v="11"/>
    <x v="0"/>
    <x v="6"/>
    <x v="0"/>
    <x v="0"/>
    <x v="7"/>
    <x v="4"/>
    <x v="144"/>
    <x v="186"/>
    <m/>
  </r>
  <r>
    <x v="11"/>
    <x v="0"/>
    <x v="6"/>
    <x v="0"/>
    <x v="0"/>
    <x v="7"/>
    <x v="4"/>
    <x v="126"/>
    <x v="0"/>
    <m/>
  </r>
  <r>
    <x v="11"/>
    <x v="0"/>
    <x v="6"/>
    <x v="0"/>
    <x v="0"/>
    <x v="7"/>
    <x v="4"/>
    <x v="127"/>
    <x v="5"/>
    <n v="36742"/>
  </r>
  <r>
    <x v="11"/>
    <x v="0"/>
    <x v="6"/>
    <x v="0"/>
    <x v="0"/>
    <x v="7"/>
    <x v="4"/>
    <x v="152"/>
    <x v="130"/>
    <m/>
  </r>
  <r>
    <x v="11"/>
    <x v="0"/>
    <x v="6"/>
    <x v="0"/>
    <x v="0"/>
    <x v="7"/>
    <x v="4"/>
    <x v="128"/>
    <x v="6"/>
    <n v="882000"/>
  </r>
  <r>
    <x v="11"/>
    <x v="0"/>
    <x v="6"/>
    <x v="0"/>
    <x v="0"/>
    <x v="7"/>
    <x v="4"/>
    <x v="129"/>
    <x v="77"/>
    <n v="152000"/>
  </r>
  <r>
    <x v="11"/>
    <x v="0"/>
    <x v="6"/>
    <x v="0"/>
    <x v="0"/>
    <x v="7"/>
    <x v="4"/>
    <x v="129"/>
    <x v="187"/>
    <n v="142000"/>
  </r>
  <r>
    <x v="11"/>
    <x v="0"/>
    <x v="6"/>
    <x v="0"/>
    <x v="0"/>
    <x v="7"/>
    <x v="4"/>
    <x v="130"/>
    <x v="0"/>
    <m/>
  </r>
  <r>
    <x v="11"/>
    <x v="0"/>
    <x v="6"/>
    <x v="0"/>
    <x v="0"/>
    <x v="7"/>
    <x v="2"/>
    <x v="131"/>
    <x v="0"/>
    <m/>
  </r>
  <r>
    <x v="11"/>
    <x v="0"/>
    <x v="6"/>
    <x v="0"/>
    <x v="0"/>
    <x v="1"/>
    <x v="7"/>
    <x v="34"/>
    <x v="29"/>
    <n v="140150"/>
  </r>
  <r>
    <x v="11"/>
    <x v="0"/>
    <x v="6"/>
    <x v="0"/>
    <x v="0"/>
    <x v="1"/>
    <x v="7"/>
    <x v="20"/>
    <x v="29"/>
    <n v="192900"/>
  </r>
  <r>
    <x v="11"/>
    <x v="0"/>
    <x v="6"/>
    <x v="0"/>
    <x v="0"/>
    <x v="1"/>
    <x v="7"/>
    <x v="20"/>
    <x v="169"/>
    <n v="890108"/>
  </r>
  <r>
    <x v="11"/>
    <x v="0"/>
    <x v="6"/>
    <x v="0"/>
    <x v="0"/>
    <x v="1"/>
    <x v="7"/>
    <x v="101"/>
    <x v="6"/>
    <m/>
  </r>
  <r>
    <x v="11"/>
    <x v="0"/>
    <x v="6"/>
    <x v="0"/>
    <x v="0"/>
    <x v="1"/>
    <x v="7"/>
    <x v="101"/>
    <x v="77"/>
    <m/>
  </r>
  <r>
    <x v="11"/>
    <x v="0"/>
    <x v="6"/>
    <x v="0"/>
    <x v="0"/>
    <x v="1"/>
    <x v="7"/>
    <x v="101"/>
    <x v="229"/>
    <m/>
  </r>
  <r>
    <x v="11"/>
    <x v="0"/>
    <x v="6"/>
    <x v="0"/>
    <x v="0"/>
    <x v="1"/>
    <x v="7"/>
    <x v="101"/>
    <x v="130"/>
    <m/>
  </r>
  <r>
    <x v="11"/>
    <x v="0"/>
    <x v="6"/>
    <x v="0"/>
    <x v="0"/>
    <x v="1"/>
    <x v="7"/>
    <x v="101"/>
    <x v="181"/>
    <m/>
  </r>
  <r>
    <x v="11"/>
    <x v="0"/>
    <x v="6"/>
    <x v="0"/>
    <x v="0"/>
    <x v="1"/>
    <x v="7"/>
    <x v="101"/>
    <x v="8"/>
    <m/>
  </r>
  <r>
    <x v="11"/>
    <x v="0"/>
    <x v="6"/>
    <x v="0"/>
    <x v="0"/>
    <x v="1"/>
    <x v="7"/>
    <x v="101"/>
    <x v="31"/>
    <m/>
  </r>
  <r>
    <x v="11"/>
    <x v="0"/>
    <x v="6"/>
    <x v="0"/>
    <x v="0"/>
    <x v="1"/>
    <x v="7"/>
    <x v="159"/>
    <x v="14"/>
    <m/>
  </r>
  <r>
    <x v="11"/>
    <x v="0"/>
    <x v="6"/>
    <x v="0"/>
    <x v="0"/>
    <x v="1"/>
    <x v="7"/>
    <x v="159"/>
    <x v="176"/>
    <m/>
  </r>
  <r>
    <x v="11"/>
    <x v="0"/>
    <x v="6"/>
    <x v="0"/>
    <x v="0"/>
    <x v="1"/>
    <x v="7"/>
    <x v="55"/>
    <x v="246"/>
    <n v="4087919"/>
  </r>
  <r>
    <x v="11"/>
    <x v="0"/>
    <x v="6"/>
    <x v="0"/>
    <x v="0"/>
    <x v="1"/>
    <x v="7"/>
    <x v="55"/>
    <x v="24"/>
    <m/>
  </r>
  <r>
    <x v="11"/>
    <x v="0"/>
    <x v="6"/>
    <x v="0"/>
    <x v="0"/>
    <x v="1"/>
    <x v="8"/>
    <x v="22"/>
    <x v="29"/>
    <n v="588359.63"/>
  </r>
  <r>
    <x v="11"/>
    <x v="0"/>
    <x v="6"/>
    <x v="0"/>
    <x v="0"/>
    <x v="1"/>
    <x v="8"/>
    <x v="94"/>
    <x v="36"/>
    <m/>
  </r>
  <r>
    <x v="11"/>
    <x v="0"/>
    <x v="6"/>
    <x v="0"/>
    <x v="0"/>
    <x v="1"/>
    <x v="8"/>
    <x v="94"/>
    <x v="70"/>
    <m/>
  </r>
  <r>
    <x v="11"/>
    <x v="0"/>
    <x v="6"/>
    <x v="0"/>
    <x v="0"/>
    <x v="1"/>
    <x v="8"/>
    <x v="94"/>
    <x v="57"/>
    <m/>
  </r>
  <r>
    <x v="11"/>
    <x v="0"/>
    <x v="6"/>
    <x v="0"/>
    <x v="0"/>
    <x v="1"/>
    <x v="8"/>
    <x v="94"/>
    <x v="80"/>
    <m/>
  </r>
  <r>
    <x v="11"/>
    <x v="0"/>
    <x v="6"/>
    <x v="0"/>
    <x v="0"/>
    <x v="1"/>
    <x v="8"/>
    <x v="94"/>
    <x v="162"/>
    <m/>
  </r>
  <r>
    <x v="11"/>
    <x v="0"/>
    <x v="6"/>
    <x v="0"/>
    <x v="0"/>
    <x v="1"/>
    <x v="8"/>
    <x v="94"/>
    <x v="134"/>
    <m/>
  </r>
  <r>
    <x v="11"/>
    <x v="0"/>
    <x v="6"/>
    <x v="0"/>
    <x v="0"/>
    <x v="1"/>
    <x v="8"/>
    <x v="94"/>
    <x v="146"/>
    <n v="21008.48"/>
  </r>
  <r>
    <x v="11"/>
    <x v="0"/>
    <x v="6"/>
    <x v="0"/>
    <x v="0"/>
    <x v="1"/>
    <x v="8"/>
    <x v="94"/>
    <x v="44"/>
    <n v="5900"/>
  </r>
  <r>
    <x v="11"/>
    <x v="0"/>
    <x v="6"/>
    <x v="0"/>
    <x v="0"/>
    <x v="1"/>
    <x v="8"/>
    <x v="94"/>
    <x v="70"/>
    <m/>
  </r>
  <r>
    <x v="11"/>
    <x v="0"/>
    <x v="6"/>
    <x v="0"/>
    <x v="0"/>
    <x v="1"/>
    <x v="8"/>
    <x v="95"/>
    <x v="0"/>
    <m/>
  </r>
  <r>
    <x v="11"/>
    <x v="0"/>
    <x v="6"/>
    <x v="0"/>
    <x v="0"/>
    <x v="1"/>
    <x v="8"/>
    <x v="77"/>
    <x v="205"/>
    <m/>
  </r>
  <r>
    <x v="11"/>
    <x v="0"/>
    <x v="6"/>
    <x v="0"/>
    <x v="0"/>
    <x v="1"/>
    <x v="8"/>
    <x v="156"/>
    <x v="80"/>
    <m/>
  </r>
  <r>
    <x v="11"/>
    <x v="0"/>
    <x v="6"/>
    <x v="0"/>
    <x v="0"/>
    <x v="1"/>
    <x v="8"/>
    <x v="156"/>
    <x v="88"/>
    <m/>
  </r>
  <r>
    <x v="11"/>
    <x v="0"/>
    <x v="6"/>
    <x v="0"/>
    <x v="0"/>
    <x v="1"/>
    <x v="8"/>
    <x v="156"/>
    <x v="6"/>
    <m/>
  </r>
  <r>
    <x v="11"/>
    <x v="0"/>
    <x v="6"/>
    <x v="0"/>
    <x v="0"/>
    <x v="1"/>
    <x v="8"/>
    <x v="156"/>
    <x v="122"/>
    <m/>
  </r>
  <r>
    <x v="11"/>
    <x v="0"/>
    <x v="6"/>
    <x v="0"/>
    <x v="0"/>
    <x v="1"/>
    <x v="8"/>
    <x v="156"/>
    <x v="16"/>
    <m/>
  </r>
  <r>
    <x v="11"/>
    <x v="0"/>
    <x v="6"/>
    <x v="0"/>
    <x v="0"/>
    <x v="1"/>
    <x v="8"/>
    <x v="156"/>
    <x v="42"/>
    <m/>
  </r>
  <r>
    <x v="11"/>
    <x v="0"/>
    <x v="6"/>
    <x v="0"/>
    <x v="0"/>
    <x v="1"/>
    <x v="8"/>
    <x v="156"/>
    <x v="37"/>
    <m/>
  </r>
  <r>
    <x v="11"/>
    <x v="0"/>
    <x v="6"/>
    <x v="0"/>
    <x v="0"/>
    <x v="1"/>
    <x v="8"/>
    <x v="156"/>
    <x v="45"/>
    <m/>
  </r>
  <r>
    <x v="11"/>
    <x v="0"/>
    <x v="6"/>
    <x v="0"/>
    <x v="0"/>
    <x v="1"/>
    <x v="8"/>
    <x v="156"/>
    <x v="124"/>
    <m/>
  </r>
  <r>
    <x v="11"/>
    <x v="0"/>
    <x v="6"/>
    <x v="0"/>
    <x v="0"/>
    <x v="1"/>
    <x v="8"/>
    <x v="156"/>
    <x v="31"/>
    <n v="324"/>
  </r>
  <r>
    <x v="11"/>
    <x v="0"/>
    <x v="6"/>
    <x v="0"/>
    <x v="0"/>
    <x v="1"/>
    <x v="8"/>
    <x v="156"/>
    <x v="42"/>
    <m/>
  </r>
  <r>
    <x v="11"/>
    <x v="0"/>
    <x v="6"/>
    <x v="0"/>
    <x v="0"/>
    <x v="1"/>
    <x v="8"/>
    <x v="156"/>
    <x v="0"/>
    <m/>
  </r>
  <r>
    <x v="11"/>
    <x v="0"/>
    <x v="6"/>
    <x v="0"/>
    <x v="0"/>
    <x v="1"/>
    <x v="8"/>
    <x v="156"/>
    <x v="0"/>
    <m/>
  </r>
  <r>
    <x v="11"/>
    <x v="0"/>
    <x v="6"/>
    <x v="0"/>
    <x v="0"/>
    <x v="1"/>
    <x v="8"/>
    <x v="4"/>
    <x v="2"/>
    <m/>
  </r>
  <r>
    <x v="11"/>
    <x v="0"/>
    <x v="6"/>
    <x v="0"/>
    <x v="0"/>
    <x v="1"/>
    <x v="8"/>
    <x v="4"/>
    <x v="190"/>
    <m/>
  </r>
  <r>
    <x v="11"/>
    <x v="0"/>
    <x v="6"/>
    <x v="0"/>
    <x v="0"/>
    <x v="1"/>
    <x v="8"/>
    <x v="4"/>
    <x v="157"/>
    <m/>
  </r>
  <r>
    <x v="11"/>
    <x v="0"/>
    <x v="6"/>
    <x v="0"/>
    <x v="0"/>
    <x v="1"/>
    <x v="8"/>
    <x v="4"/>
    <x v="247"/>
    <m/>
  </r>
  <r>
    <x v="11"/>
    <x v="0"/>
    <x v="6"/>
    <x v="0"/>
    <x v="0"/>
    <x v="1"/>
    <x v="8"/>
    <x v="4"/>
    <x v="101"/>
    <m/>
  </r>
  <r>
    <x v="11"/>
    <x v="0"/>
    <x v="6"/>
    <x v="0"/>
    <x v="0"/>
    <x v="1"/>
    <x v="8"/>
    <x v="4"/>
    <x v="37"/>
    <m/>
  </r>
  <r>
    <x v="11"/>
    <x v="0"/>
    <x v="6"/>
    <x v="0"/>
    <x v="0"/>
    <x v="1"/>
    <x v="8"/>
    <x v="4"/>
    <x v="87"/>
    <m/>
  </r>
  <r>
    <x v="11"/>
    <x v="0"/>
    <x v="6"/>
    <x v="0"/>
    <x v="0"/>
    <x v="1"/>
    <x v="8"/>
    <x v="4"/>
    <x v="219"/>
    <m/>
  </r>
  <r>
    <x v="11"/>
    <x v="0"/>
    <x v="6"/>
    <x v="0"/>
    <x v="0"/>
    <x v="1"/>
    <x v="8"/>
    <x v="4"/>
    <x v="220"/>
    <m/>
  </r>
  <r>
    <x v="11"/>
    <x v="0"/>
    <x v="6"/>
    <x v="0"/>
    <x v="0"/>
    <x v="1"/>
    <x v="8"/>
    <x v="4"/>
    <x v="221"/>
    <m/>
  </r>
  <r>
    <x v="11"/>
    <x v="0"/>
    <x v="6"/>
    <x v="0"/>
    <x v="0"/>
    <x v="1"/>
    <x v="8"/>
    <x v="4"/>
    <x v="205"/>
    <m/>
  </r>
  <r>
    <x v="11"/>
    <x v="0"/>
    <x v="6"/>
    <x v="0"/>
    <x v="0"/>
    <x v="1"/>
    <x v="8"/>
    <x v="4"/>
    <x v="157"/>
    <n v="180000"/>
  </r>
  <r>
    <x v="11"/>
    <x v="0"/>
    <x v="6"/>
    <x v="0"/>
    <x v="0"/>
    <x v="1"/>
    <x v="8"/>
    <x v="4"/>
    <x v="253"/>
    <n v="186900"/>
  </r>
  <r>
    <x v="11"/>
    <x v="0"/>
    <x v="6"/>
    <x v="0"/>
    <x v="0"/>
    <x v="1"/>
    <x v="8"/>
    <x v="4"/>
    <x v="2"/>
    <n v="54200"/>
  </r>
  <r>
    <x v="11"/>
    <x v="0"/>
    <x v="6"/>
    <x v="0"/>
    <x v="0"/>
    <x v="1"/>
    <x v="8"/>
    <x v="4"/>
    <x v="6"/>
    <n v="407130"/>
  </r>
  <r>
    <x v="11"/>
    <x v="0"/>
    <x v="6"/>
    <x v="0"/>
    <x v="0"/>
    <x v="1"/>
    <x v="8"/>
    <x v="4"/>
    <x v="201"/>
    <m/>
  </r>
  <r>
    <x v="11"/>
    <x v="0"/>
    <x v="6"/>
    <x v="0"/>
    <x v="0"/>
    <x v="1"/>
    <x v="8"/>
    <x v="4"/>
    <x v="209"/>
    <m/>
  </r>
  <r>
    <x v="11"/>
    <x v="0"/>
    <x v="6"/>
    <x v="0"/>
    <x v="0"/>
    <x v="1"/>
    <x v="8"/>
    <x v="4"/>
    <x v="31"/>
    <n v="3641422.8299999996"/>
  </r>
  <r>
    <x v="11"/>
    <x v="0"/>
    <x v="6"/>
    <x v="0"/>
    <x v="0"/>
    <x v="1"/>
    <x v="8"/>
    <x v="4"/>
    <x v="54"/>
    <m/>
  </r>
  <r>
    <x v="11"/>
    <x v="0"/>
    <x v="6"/>
    <x v="0"/>
    <x v="0"/>
    <x v="1"/>
    <x v="8"/>
    <x v="4"/>
    <x v="200"/>
    <m/>
  </r>
  <r>
    <x v="11"/>
    <x v="0"/>
    <x v="6"/>
    <x v="0"/>
    <x v="0"/>
    <x v="1"/>
    <x v="8"/>
    <x v="4"/>
    <x v="210"/>
    <m/>
  </r>
  <r>
    <x v="11"/>
    <x v="0"/>
    <x v="6"/>
    <x v="0"/>
    <x v="0"/>
    <x v="1"/>
    <x v="8"/>
    <x v="4"/>
    <x v="0"/>
    <m/>
  </r>
  <r>
    <x v="11"/>
    <x v="0"/>
    <x v="6"/>
    <x v="0"/>
    <x v="0"/>
    <x v="1"/>
    <x v="8"/>
    <x v="4"/>
    <x v="0"/>
    <m/>
  </r>
  <r>
    <x v="11"/>
    <x v="0"/>
    <x v="6"/>
    <x v="0"/>
    <x v="0"/>
    <x v="1"/>
    <x v="8"/>
    <x v="4"/>
    <x v="0"/>
    <m/>
  </r>
  <r>
    <x v="11"/>
    <x v="0"/>
    <x v="6"/>
    <x v="0"/>
    <x v="0"/>
    <x v="1"/>
    <x v="8"/>
    <x v="4"/>
    <x v="0"/>
    <m/>
  </r>
  <r>
    <x v="11"/>
    <x v="0"/>
    <x v="6"/>
    <x v="0"/>
    <x v="0"/>
    <x v="1"/>
    <x v="8"/>
    <x v="4"/>
    <x v="0"/>
    <m/>
  </r>
  <r>
    <x v="11"/>
    <x v="0"/>
    <x v="6"/>
    <x v="0"/>
    <x v="0"/>
    <x v="1"/>
    <x v="8"/>
    <x v="4"/>
    <x v="0"/>
    <m/>
  </r>
  <r>
    <x v="11"/>
    <x v="0"/>
    <x v="6"/>
    <x v="0"/>
    <x v="0"/>
    <x v="6"/>
    <x v="23"/>
    <x v="112"/>
    <x v="31"/>
    <m/>
  </r>
  <r>
    <x v="11"/>
    <x v="0"/>
    <x v="6"/>
    <x v="0"/>
    <x v="2"/>
    <x v="3"/>
    <x v="3"/>
    <x v="96"/>
    <x v="0"/>
    <m/>
  </r>
  <r>
    <x v="11"/>
    <x v="0"/>
    <x v="6"/>
    <x v="0"/>
    <x v="2"/>
    <x v="3"/>
    <x v="3"/>
    <x v="137"/>
    <x v="98"/>
    <m/>
  </r>
  <r>
    <x v="11"/>
    <x v="0"/>
    <x v="6"/>
    <x v="0"/>
    <x v="2"/>
    <x v="3"/>
    <x v="3"/>
    <x v="97"/>
    <x v="34"/>
    <n v="1741950"/>
  </r>
  <r>
    <x v="11"/>
    <x v="0"/>
    <x v="6"/>
    <x v="0"/>
    <x v="2"/>
    <x v="3"/>
    <x v="3"/>
    <x v="97"/>
    <x v="36"/>
    <n v="2383007"/>
  </r>
  <r>
    <x v="11"/>
    <x v="0"/>
    <x v="6"/>
    <x v="0"/>
    <x v="2"/>
    <x v="3"/>
    <x v="3"/>
    <x v="97"/>
    <x v="48"/>
    <m/>
  </r>
  <r>
    <x v="11"/>
    <x v="0"/>
    <x v="6"/>
    <x v="0"/>
    <x v="2"/>
    <x v="3"/>
    <x v="3"/>
    <x v="97"/>
    <x v="35"/>
    <n v="1188000"/>
  </r>
  <r>
    <x v="11"/>
    <x v="0"/>
    <x v="6"/>
    <x v="0"/>
    <x v="2"/>
    <x v="3"/>
    <x v="3"/>
    <x v="97"/>
    <x v="0"/>
    <m/>
  </r>
  <r>
    <x v="11"/>
    <x v="0"/>
    <x v="6"/>
    <x v="0"/>
    <x v="2"/>
    <x v="3"/>
    <x v="3"/>
    <x v="97"/>
    <x v="0"/>
    <m/>
  </r>
  <r>
    <x v="11"/>
    <x v="0"/>
    <x v="6"/>
    <x v="0"/>
    <x v="2"/>
    <x v="3"/>
    <x v="3"/>
    <x v="97"/>
    <x v="0"/>
    <m/>
  </r>
  <r>
    <x v="11"/>
    <x v="0"/>
    <x v="6"/>
    <x v="0"/>
    <x v="2"/>
    <x v="3"/>
    <x v="3"/>
    <x v="98"/>
    <x v="0"/>
    <m/>
  </r>
  <r>
    <x v="11"/>
    <x v="0"/>
    <x v="6"/>
    <x v="0"/>
    <x v="2"/>
    <x v="3"/>
    <x v="3"/>
    <x v="99"/>
    <x v="37"/>
    <n v="9346585"/>
  </r>
  <r>
    <x v="11"/>
    <x v="0"/>
    <x v="6"/>
    <x v="0"/>
    <x v="2"/>
    <x v="3"/>
    <x v="3"/>
    <x v="99"/>
    <x v="39"/>
    <n v="1654184"/>
  </r>
  <r>
    <x v="11"/>
    <x v="0"/>
    <x v="6"/>
    <x v="0"/>
    <x v="2"/>
    <x v="3"/>
    <x v="3"/>
    <x v="99"/>
    <x v="226"/>
    <n v="3071800"/>
  </r>
  <r>
    <x v="11"/>
    <x v="0"/>
    <x v="6"/>
    <x v="0"/>
    <x v="2"/>
    <x v="3"/>
    <x v="3"/>
    <x v="99"/>
    <x v="70"/>
    <m/>
  </r>
  <r>
    <x v="11"/>
    <x v="0"/>
    <x v="6"/>
    <x v="0"/>
    <x v="2"/>
    <x v="3"/>
    <x v="3"/>
    <x v="99"/>
    <x v="230"/>
    <n v="1254583"/>
  </r>
  <r>
    <x v="11"/>
    <x v="0"/>
    <x v="6"/>
    <x v="0"/>
    <x v="2"/>
    <x v="3"/>
    <x v="3"/>
    <x v="98"/>
    <x v="230"/>
    <n v="20127"/>
  </r>
  <r>
    <x v="11"/>
    <x v="0"/>
    <x v="6"/>
    <x v="0"/>
    <x v="2"/>
    <x v="3"/>
    <x v="3"/>
    <x v="99"/>
    <x v="249"/>
    <n v="44470800"/>
  </r>
  <r>
    <x v="11"/>
    <x v="0"/>
    <x v="6"/>
    <x v="0"/>
    <x v="2"/>
    <x v="3"/>
    <x v="3"/>
    <x v="99"/>
    <x v="156"/>
    <m/>
  </r>
  <r>
    <x v="11"/>
    <x v="0"/>
    <x v="6"/>
    <x v="0"/>
    <x v="2"/>
    <x v="3"/>
    <x v="26"/>
    <x v="137"/>
    <x v="0"/>
    <m/>
  </r>
  <r>
    <x v="11"/>
    <x v="0"/>
    <x v="6"/>
    <x v="0"/>
    <x v="2"/>
    <x v="3"/>
    <x v="20"/>
    <x v="49"/>
    <x v="226"/>
    <m/>
  </r>
  <r>
    <x v="11"/>
    <x v="0"/>
    <x v="6"/>
    <x v="0"/>
    <x v="2"/>
    <x v="3"/>
    <x v="20"/>
    <x v="49"/>
    <x v="124"/>
    <m/>
  </r>
  <r>
    <x v="11"/>
    <x v="0"/>
    <x v="6"/>
    <x v="0"/>
    <x v="2"/>
    <x v="3"/>
    <x v="20"/>
    <x v="49"/>
    <x v="41"/>
    <n v="1749720"/>
  </r>
  <r>
    <x v="11"/>
    <x v="0"/>
    <x v="6"/>
    <x v="0"/>
    <x v="2"/>
    <x v="3"/>
    <x v="20"/>
    <x v="49"/>
    <x v="42"/>
    <n v="1440240"/>
  </r>
  <r>
    <x v="11"/>
    <x v="0"/>
    <x v="6"/>
    <x v="0"/>
    <x v="2"/>
    <x v="3"/>
    <x v="20"/>
    <x v="49"/>
    <x v="230"/>
    <m/>
  </r>
  <r>
    <x v="11"/>
    <x v="0"/>
    <x v="6"/>
    <x v="0"/>
    <x v="2"/>
    <x v="3"/>
    <x v="20"/>
    <x v="49"/>
    <x v="122"/>
    <m/>
  </r>
  <r>
    <x v="11"/>
    <x v="0"/>
    <x v="6"/>
    <x v="0"/>
    <x v="2"/>
    <x v="3"/>
    <x v="20"/>
    <x v="151"/>
    <x v="0"/>
    <m/>
  </r>
  <r>
    <x v="11"/>
    <x v="0"/>
    <x v="6"/>
    <x v="0"/>
    <x v="2"/>
    <x v="3"/>
    <x v="20"/>
    <x v="111"/>
    <x v="42"/>
    <n v="1000000"/>
  </r>
  <r>
    <x v="11"/>
    <x v="0"/>
    <x v="6"/>
    <x v="0"/>
    <x v="2"/>
    <x v="3"/>
    <x v="20"/>
    <x v="111"/>
    <x v="124"/>
    <n v="638202"/>
  </r>
  <r>
    <x v="11"/>
    <x v="0"/>
    <x v="6"/>
    <x v="0"/>
    <x v="2"/>
    <x v="3"/>
    <x v="20"/>
    <x v="111"/>
    <x v="0"/>
    <m/>
  </r>
  <r>
    <x v="11"/>
    <x v="0"/>
    <x v="6"/>
    <x v="0"/>
    <x v="2"/>
    <x v="3"/>
    <x v="20"/>
    <x v="111"/>
    <x v="0"/>
    <m/>
  </r>
  <r>
    <x v="11"/>
    <x v="0"/>
    <x v="6"/>
    <x v="0"/>
    <x v="2"/>
    <x v="3"/>
    <x v="20"/>
    <x v="111"/>
    <x v="0"/>
    <m/>
  </r>
  <r>
    <x v="11"/>
    <x v="0"/>
    <x v="6"/>
    <x v="0"/>
    <x v="2"/>
    <x v="3"/>
    <x v="30"/>
    <x v="151"/>
    <x v="124"/>
    <n v="1194380"/>
  </r>
  <r>
    <x v="11"/>
    <x v="0"/>
    <x v="6"/>
    <x v="0"/>
    <x v="2"/>
    <x v="3"/>
    <x v="30"/>
    <x v="151"/>
    <x v="230"/>
    <m/>
  </r>
  <r>
    <x v="11"/>
    <x v="0"/>
    <x v="6"/>
    <x v="0"/>
    <x v="2"/>
    <x v="3"/>
    <x v="0"/>
    <x v="157"/>
    <x v="36"/>
    <m/>
  </r>
  <r>
    <x v="11"/>
    <x v="0"/>
    <x v="6"/>
    <x v="0"/>
    <x v="2"/>
    <x v="3"/>
    <x v="0"/>
    <x v="157"/>
    <x v="230"/>
    <n v="341400"/>
  </r>
  <r>
    <x v="11"/>
    <x v="0"/>
    <x v="6"/>
    <x v="0"/>
    <x v="2"/>
    <x v="3"/>
    <x v="21"/>
    <x v="50"/>
    <x v="0"/>
    <m/>
  </r>
  <r>
    <x v="11"/>
    <x v="0"/>
    <x v="6"/>
    <x v="0"/>
    <x v="2"/>
    <x v="3"/>
    <x v="21"/>
    <x v="132"/>
    <x v="0"/>
    <m/>
  </r>
  <r>
    <x v="0"/>
    <x v="0"/>
    <x v="6"/>
    <x v="0"/>
    <x v="1"/>
    <x v="2"/>
    <x v="24"/>
    <x v="63"/>
    <x v="1"/>
    <n v="136045134.91999999"/>
  </r>
  <r>
    <x v="0"/>
    <x v="0"/>
    <x v="6"/>
    <x v="0"/>
    <x v="1"/>
    <x v="5"/>
    <x v="11"/>
    <x v="64"/>
    <x v="0"/>
    <m/>
  </r>
  <r>
    <x v="0"/>
    <x v="0"/>
    <x v="6"/>
    <x v="0"/>
    <x v="1"/>
    <x v="5"/>
    <x v="14"/>
    <x v="66"/>
    <x v="0"/>
    <m/>
  </r>
  <r>
    <x v="0"/>
    <x v="0"/>
    <x v="6"/>
    <x v="0"/>
    <x v="1"/>
    <x v="5"/>
    <x v="15"/>
    <x v="69"/>
    <x v="0"/>
    <m/>
  </r>
  <r>
    <x v="0"/>
    <x v="0"/>
    <x v="6"/>
    <x v="0"/>
    <x v="1"/>
    <x v="2"/>
    <x v="25"/>
    <x v="74"/>
    <x v="0"/>
    <n v="-3487761.85"/>
  </r>
  <r>
    <x v="0"/>
    <x v="0"/>
    <x v="6"/>
    <x v="0"/>
    <x v="1"/>
    <x v="2"/>
    <x v="25"/>
    <x v="118"/>
    <x v="0"/>
    <m/>
  </r>
  <r>
    <x v="0"/>
    <x v="0"/>
    <x v="6"/>
    <x v="0"/>
    <x v="1"/>
    <x v="2"/>
    <x v="0"/>
    <x v="103"/>
    <x v="0"/>
    <m/>
  </r>
  <r>
    <x v="0"/>
    <x v="0"/>
    <x v="6"/>
    <x v="0"/>
    <x v="1"/>
    <x v="2"/>
    <x v="0"/>
    <x v="104"/>
    <x v="0"/>
    <n v="243697.44"/>
  </r>
  <r>
    <x v="0"/>
    <x v="0"/>
    <x v="6"/>
    <x v="0"/>
    <x v="1"/>
    <x v="2"/>
    <x v="0"/>
    <x v="145"/>
    <x v="0"/>
    <n v="-1271439.1000000001"/>
  </r>
  <r>
    <x v="0"/>
    <x v="0"/>
    <x v="6"/>
    <x v="0"/>
    <x v="1"/>
    <x v="5"/>
    <x v="7"/>
    <x v="153"/>
    <x v="0"/>
    <n v="5110"/>
  </r>
  <r>
    <x v="0"/>
    <x v="0"/>
    <x v="6"/>
    <x v="0"/>
    <x v="0"/>
    <x v="0"/>
    <x v="4"/>
    <x v="158"/>
    <x v="2"/>
    <n v="16900000"/>
  </r>
  <r>
    <x v="0"/>
    <x v="0"/>
    <x v="6"/>
    <x v="0"/>
    <x v="0"/>
    <x v="0"/>
    <x v="4"/>
    <x v="6"/>
    <x v="157"/>
    <n v="2070000"/>
  </r>
  <r>
    <x v="0"/>
    <x v="0"/>
    <x v="6"/>
    <x v="0"/>
    <x v="0"/>
    <x v="0"/>
    <x v="4"/>
    <x v="6"/>
    <x v="158"/>
    <m/>
  </r>
  <r>
    <x v="0"/>
    <x v="0"/>
    <x v="6"/>
    <x v="0"/>
    <x v="0"/>
    <x v="0"/>
    <x v="4"/>
    <x v="160"/>
    <x v="2"/>
    <m/>
  </r>
  <r>
    <x v="0"/>
    <x v="0"/>
    <x v="6"/>
    <x v="0"/>
    <x v="0"/>
    <x v="0"/>
    <x v="4"/>
    <x v="160"/>
    <x v="136"/>
    <n v="0"/>
  </r>
  <r>
    <x v="0"/>
    <x v="0"/>
    <x v="6"/>
    <x v="0"/>
    <x v="0"/>
    <x v="0"/>
    <x v="4"/>
    <x v="7"/>
    <x v="157"/>
    <n v="162000"/>
  </r>
  <r>
    <x v="0"/>
    <x v="0"/>
    <x v="6"/>
    <x v="0"/>
    <x v="0"/>
    <x v="0"/>
    <x v="4"/>
    <x v="7"/>
    <x v="158"/>
    <m/>
  </r>
  <r>
    <x v="0"/>
    <x v="0"/>
    <x v="6"/>
    <x v="0"/>
    <x v="0"/>
    <x v="0"/>
    <x v="4"/>
    <x v="7"/>
    <x v="0"/>
    <m/>
  </r>
  <r>
    <x v="0"/>
    <x v="0"/>
    <x v="6"/>
    <x v="0"/>
    <x v="0"/>
    <x v="0"/>
    <x v="4"/>
    <x v="8"/>
    <x v="2"/>
    <m/>
  </r>
  <r>
    <x v="0"/>
    <x v="0"/>
    <x v="6"/>
    <x v="0"/>
    <x v="0"/>
    <x v="0"/>
    <x v="4"/>
    <x v="8"/>
    <x v="157"/>
    <n v="186000"/>
  </r>
  <r>
    <x v="0"/>
    <x v="0"/>
    <x v="6"/>
    <x v="0"/>
    <x v="0"/>
    <x v="0"/>
    <x v="4"/>
    <x v="8"/>
    <x v="158"/>
    <m/>
  </r>
  <r>
    <x v="0"/>
    <x v="0"/>
    <x v="6"/>
    <x v="0"/>
    <x v="0"/>
    <x v="0"/>
    <x v="4"/>
    <x v="9"/>
    <x v="2"/>
    <m/>
  </r>
  <r>
    <x v="0"/>
    <x v="0"/>
    <x v="6"/>
    <x v="0"/>
    <x v="0"/>
    <x v="0"/>
    <x v="4"/>
    <x v="9"/>
    <x v="158"/>
    <m/>
  </r>
  <r>
    <x v="0"/>
    <x v="0"/>
    <x v="6"/>
    <x v="0"/>
    <x v="0"/>
    <x v="0"/>
    <x v="4"/>
    <x v="9"/>
    <x v="227"/>
    <m/>
  </r>
  <r>
    <x v="0"/>
    <x v="0"/>
    <x v="6"/>
    <x v="0"/>
    <x v="0"/>
    <x v="0"/>
    <x v="4"/>
    <x v="9"/>
    <x v="157"/>
    <n v="22320"/>
  </r>
  <r>
    <x v="0"/>
    <x v="0"/>
    <x v="6"/>
    <x v="0"/>
    <x v="0"/>
    <x v="0"/>
    <x v="4"/>
    <x v="10"/>
    <x v="2"/>
    <m/>
  </r>
  <r>
    <x v="0"/>
    <x v="0"/>
    <x v="6"/>
    <x v="0"/>
    <x v="0"/>
    <x v="0"/>
    <x v="4"/>
    <x v="10"/>
    <x v="157"/>
    <n v="186000"/>
  </r>
  <r>
    <x v="0"/>
    <x v="0"/>
    <x v="6"/>
    <x v="0"/>
    <x v="0"/>
    <x v="0"/>
    <x v="4"/>
    <x v="10"/>
    <x v="158"/>
    <m/>
  </r>
  <r>
    <x v="0"/>
    <x v="0"/>
    <x v="6"/>
    <x v="0"/>
    <x v="0"/>
    <x v="0"/>
    <x v="4"/>
    <x v="11"/>
    <x v="2"/>
    <n v="704167"/>
  </r>
  <r>
    <x v="0"/>
    <x v="0"/>
    <x v="6"/>
    <x v="0"/>
    <x v="0"/>
    <x v="0"/>
    <x v="4"/>
    <x v="11"/>
    <x v="158"/>
    <m/>
  </r>
  <r>
    <x v="0"/>
    <x v="0"/>
    <x v="6"/>
    <x v="0"/>
    <x v="0"/>
    <x v="0"/>
    <x v="4"/>
    <x v="11"/>
    <x v="157"/>
    <n v="86250"/>
  </r>
  <r>
    <x v="0"/>
    <x v="0"/>
    <x v="6"/>
    <x v="0"/>
    <x v="0"/>
    <x v="0"/>
    <x v="4"/>
    <x v="12"/>
    <x v="2"/>
    <m/>
  </r>
  <r>
    <x v="0"/>
    <x v="0"/>
    <x v="6"/>
    <x v="0"/>
    <x v="0"/>
    <x v="0"/>
    <x v="4"/>
    <x v="134"/>
    <x v="0"/>
    <m/>
  </r>
  <r>
    <x v="0"/>
    <x v="0"/>
    <x v="6"/>
    <x v="0"/>
    <x v="0"/>
    <x v="0"/>
    <x v="4"/>
    <x v="142"/>
    <x v="0"/>
    <m/>
  </r>
  <r>
    <x v="0"/>
    <x v="0"/>
    <x v="6"/>
    <x v="0"/>
    <x v="0"/>
    <x v="0"/>
    <x v="4"/>
    <x v="56"/>
    <x v="211"/>
    <m/>
  </r>
  <r>
    <x v="0"/>
    <x v="0"/>
    <x v="6"/>
    <x v="0"/>
    <x v="0"/>
    <x v="0"/>
    <x v="4"/>
    <x v="13"/>
    <x v="5"/>
    <n v="72558"/>
  </r>
  <r>
    <x v="0"/>
    <x v="0"/>
    <x v="6"/>
    <x v="0"/>
    <x v="0"/>
    <x v="0"/>
    <x v="4"/>
    <x v="146"/>
    <x v="181"/>
    <m/>
  </r>
  <r>
    <x v="0"/>
    <x v="0"/>
    <x v="6"/>
    <x v="0"/>
    <x v="0"/>
    <x v="0"/>
    <x v="4"/>
    <x v="14"/>
    <x v="6"/>
    <n v="1668000"/>
  </r>
  <r>
    <x v="0"/>
    <x v="0"/>
    <x v="6"/>
    <x v="0"/>
    <x v="0"/>
    <x v="0"/>
    <x v="4"/>
    <x v="14"/>
    <x v="7"/>
    <m/>
  </r>
  <r>
    <x v="0"/>
    <x v="0"/>
    <x v="6"/>
    <x v="0"/>
    <x v="0"/>
    <x v="0"/>
    <x v="4"/>
    <x v="15"/>
    <x v="8"/>
    <n v="556000"/>
  </r>
  <r>
    <x v="0"/>
    <x v="0"/>
    <x v="6"/>
    <x v="0"/>
    <x v="0"/>
    <x v="0"/>
    <x v="4"/>
    <x v="147"/>
    <x v="239"/>
    <m/>
  </r>
  <r>
    <x v="0"/>
    <x v="0"/>
    <x v="6"/>
    <x v="0"/>
    <x v="0"/>
    <x v="0"/>
    <x v="4"/>
    <x v="113"/>
    <x v="175"/>
    <m/>
  </r>
  <r>
    <x v="0"/>
    <x v="0"/>
    <x v="6"/>
    <x v="0"/>
    <x v="0"/>
    <x v="0"/>
    <x v="9"/>
    <x v="114"/>
    <x v="9"/>
    <n v="1344840"/>
  </r>
  <r>
    <x v="0"/>
    <x v="0"/>
    <x v="6"/>
    <x v="0"/>
    <x v="0"/>
    <x v="0"/>
    <x v="9"/>
    <x v="30"/>
    <x v="212"/>
    <n v="1300000"/>
  </r>
  <r>
    <x v="0"/>
    <x v="0"/>
    <x v="6"/>
    <x v="0"/>
    <x v="0"/>
    <x v="0"/>
    <x v="9"/>
    <x v="30"/>
    <x v="234"/>
    <n v="2300000"/>
  </r>
  <r>
    <x v="0"/>
    <x v="0"/>
    <x v="6"/>
    <x v="0"/>
    <x v="0"/>
    <x v="0"/>
    <x v="9"/>
    <x v="110"/>
    <x v="185"/>
    <n v="3016500"/>
  </r>
  <r>
    <x v="0"/>
    <x v="0"/>
    <x v="6"/>
    <x v="0"/>
    <x v="0"/>
    <x v="0"/>
    <x v="9"/>
    <x v="110"/>
    <x v="250"/>
    <n v="1300000"/>
  </r>
  <r>
    <x v="0"/>
    <x v="0"/>
    <x v="6"/>
    <x v="0"/>
    <x v="0"/>
    <x v="0"/>
    <x v="5"/>
    <x v="70"/>
    <x v="88"/>
    <n v="887"/>
  </r>
  <r>
    <x v="0"/>
    <x v="0"/>
    <x v="6"/>
    <x v="0"/>
    <x v="0"/>
    <x v="0"/>
    <x v="5"/>
    <x v="70"/>
    <x v="240"/>
    <m/>
  </r>
  <r>
    <x v="0"/>
    <x v="0"/>
    <x v="6"/>
    <x v="0"/>
    <x v="0"/>
    <x v="0"/>
    <x v="5"/>
    <x v="70"/>
    <x v="202"/>
    <n v="46519"/>
  </r>
  <r>
    <x v="0"/>
    <x v="0"/>
    <x v="6"/>
    <x v="0"/>
    <x v="0"/>
    <x v="0"/>
    <x v="5"/>
    <x v="70"/>
    <x v="134"/>
    <m/>
  </r>
  <r>
    <x v="0"/>
    <x v="0"/>
    <x v="6"/>
    <x v="0"/>
    <x v="0"/>
    <x v="0"/>
    <x v="5"/>
    <x v="102"/>
    <x v="0"/>
    <m/>
  </r>
  <r>
    <x v="0"/>
    <x v="0"/>
    <x v="6"/>
    <x v="0"/>
    <x v="0"/>
    <x v="0"/>
    <x v="5"/>
    <x v="71"/>
    <x v="88"/>
    <m/>
  </r>
  <r>
    <x v="0"/>
    <x v="0"/>
    <x v="6"/>
    <x v="0"/>
    <x v="0"/>
    <x v="0"/>
    <x v="5"/>
    <x v="71"/>
    <x v="53"/>
    <m/>
  </r>
  <r>
    <x v="0"/>
    <x v="0"/>
    <x v="6"/>
    <x v="0"/>
    <x v="0"/>
    <x v="0"/>
    <x v="5"/>
    <x v="71"/>
    <x v="224"/>
    <m/>
  </r>
  <r>
    <x v="0"/>
    <x v="0"/>
    <x v="6"/>
    <x v="0"/>
    <x v="0"/>
    <x v="0"/>
    <x v="5"/>
    <x v="71"/>
    <x v="45"/>
    <m/>
  </r>
  <r>
    <x v="0"/>
    <x v="0"/>
    <x v="6"/>
    <x v="0"/>
    <x v="0"/>
    <x v="0"/>
    <x v="5"/>
    <x v="78"/>
    <x v="0"/>
    <m/>
  </r>
  <r>
    <x v="0"/>
    <x v="0"/>
    <x v="6"/>
    <x v="0"/>
    <x v="0"/>
    <x v="0"/>
    <x v="6"/>
    <x v="17"/>
    <x v="12"/>
    <m/>
  </r>
  <r>
    <x v="0"/>
    <x v="0"/>
    <x v="6"/>
    <x v="0"/>
    <x v="0"/>
    <x v="0"/>
    <x v="6"/>
    <x v="17"/>
    <x v="0"/>
    <m/>
  </r>
  <r>
    <x v="0"/>
    <x v="0"/>
    <x v="6"/>
    <x v="0"/>
    <x v="0"/>
    <x v="0"/>
    <x v="6"/>
    <x v="143"/>
    <x v="0"/>
    <m/>
  </r>
  <r>
    <x v="0"/>
    <x v="0"/>
    <x v="6"/>
    <x v="0"/>
    <x v="0"/>
    <x v="0"/>
    <x v="6"/>
    <x v="161"/>
    <x v="245"/>
    <m/>
  </r>
  <r>
    <x v="0"/>
    <x v="0"/>
    <x v="6"/>
    <x v="0"/>
    <x v="0"/>
    <x v="0"/>
    <x v="29"/>
    <x v="154"/>
    <x v="203"/>
    <n v="43930"/>
  </r>
  <r>
    <x v="0"/>
    <x v="0"/>
    <x v="6"/>
    <x v="0"/>
    <x v="0"/>
    <x v="0"/>
    <x v="0"/>
    <x v="79"/>
    <x v="0"/>
    <m/>
  </r>
  <r>
    <x v="0"/>
    <x v="0"/>
    <x v="6"/>
    <x v="0"/>
    <x v="0"/>
    <x v="0"/>
    <x v="0"/>
    <x v="107"/>
    <x v="254"/>
    <n v="173311.94"/>
  </r>
  <r>
    <x v="0"/>
    <x v="0"/>
    <x v="6"/>
    <x v="0"/>
    <x v="0"/>
    <x v="0"/>
    <x v="0"/>
    <x v="108"/>
    <x v="254"/>
    <n v="161432"/>
  </r>
  <r>
    <x v="0"/>
    <x v="0"/>
    <x v="6"/>
    <x v="0"/>
    <x v="0"/>
    <x v="0"/>
    <x v="0"/>
    <x v="109"/>
    <x v="254"/>
    <n v="690838.06"/>
  </r>
  <r>
    <x v="0"/>
    <x v="0"/>
    <x v="6"/>
    <x v="0"/>
    <x v="0"/>
    <x v="0"/>
    <x v="0"/>
    <x v="80"/>
    <x v="14"/>
    <n v="570880"/>
  </r>
  <r>
    <x v="0"/>
    <x v="0"/>
    <x v="6"/>
    <x v="0"/>
    <x v="0"/>
    <x v="0"/>
    <x v="0"/>
    <x v="80"/>
    <x v="183"/>
    <n v="95988"/>
  </r>
  <r>
    <x v="0"/>
    <x v="0"/>
    <x v="6"/>
    <x v="0"/>
    <x v="0"/>
    <x v="0"/>
    <x v="0"/>
    <x v="80"/>
    <x v="176"/>
    <n v="13953"/>
  </r>
  <r>
    <x v="0"/>
    <x v="0"/>
    <x v="6"/>
    <x v="0"/>
    <x v="0"/>
    <x v="0"/>
    <x v="0"/>
    <x v="80"/>
    <x v="162"/>
    <n v="2600000"/>
  </r>
  <r>
    <x v="0"/>
    <x v="0"/>
    <x v="6"/>
    <x v="0"/>
    <x v="0"/>
    <x v="0"/>
    <x v="0"/>
    <x v="80"/>
    <x v="235"/>
    <m/>
  </r>
  <r>
    <x v="0"/>
    <x v="0"/>
    <x v="6"/>
    <x v="0"/>
    <x v="0"/>
    <x v="0"/>
    <x v="0"/>
    <x v="80"/>
    <x v="70"/>
    <m/>
  </r>
  <r>
    <x v="0"/>
    <x v="0"/>
    <x v="6"/>
    <x v="0"/>
    <x v="0"/>
    <x v="0"/>
    <x v="0"/>
    <x v="80"/>
    <x v="59"/>
    <m/>
  </r>
  <r>
    <x v="0"/>
    <x v="0"/>
    <x v="6"/>
    <x v="0"/>
    <x v="0"/>
    <x v="0"/>
    <x v="0"/>
    <x v="80"/>
    <x v="44"/>
    <m/>
  </r>
  <r>
    <x v="0"/>
    <x v="0"/>
    <x v="6"/>
    <x v="0"/>
    <x v="0"/>
    <x v="0"/>
    <x v="0"/>
    <x v="80"/>
    <x v="241"/>
    <m/>
  </r>
  <r>
    <x v="0"/>
    <x v="0"/>
    <x v="6"/>
    <x v="0"/>
    <x v="0"/>
    <x v="0"/>
    <x v="0"/>
    <x v="84"/>
    <x v="88"/>
    <m/>
  </r>
  <r>
    <x v="0"/>
    <x v="0"/>
    <x v="6"/>
    <x v="0"/>
    <x v="0"/>
    <x v="0"/>
    <x v="0"/>
    <x v="84"/>
    <x v="246"/>
    <m/>
  </r>
  <r>
    <x v="0"/>
    <x v="0"/>
    <x v="6"/>
    <x v="0"/>
    <x v="0"/>
    <x v="0"/>
    <x v="0"/>
    <x v="107"/>
    <x v="17"/>
    <n v="455000"/>
  </r>
  <r>
    <x v="0"/>
    <x v="0"/>
    <x v="6"/>
    <x v="0"/>
    <x v="0"/>
    <x v="0"/>
    <x v="0"/>
    <x v="115"/>
    <x v="0"/>
    <m/>
  </r>
  <r>
    <x v="0"/>
    <x v="0"/>
    <x v="6"/>
    <x v="0"/>
    <x v="0"/>
    <x v="0"/>
    <x v="0"/>
    <x v="138"/>
    <x v="88"/>
    <n v="403983"/>
  </r>
  <r>
    <x v="0"/>
    <x v="0"/>
    <x v="6"/>
    <x v="0"/>
    <x v="0"/>
    <x v="0"/>
    <x v="0"/>
    <x v="108"/>
    <x v="0"/>
    <m/>
  </r>
  <r>
    <x v="0"/>
    <x v="0"/>
    <x v="6"/>
    <x v="0"/>
    <x v="0"/>
    <x v="0"/>
    <x v="0"/>
    <x v="109"/>
    <x v="0"/>
    <m/>
  </r>
  <r>
    <x v="0"/>
    <x v="0"/>
    <x v="6"/>
    <x v="0"/>
    <x v="0"/>
    <x v="0"/>
    <x v="0"/>
    <x v="116"/>
    <x v="20"/>
    <m/>
  </r>
  <r>
    <x v="0"/>
    <x v="0"/>
    <x v="6"/>
    <x v="0"/>
    <x v="0"/>
    <x v="0"/>
    <x v="0"/>
    <x v="116"/>
    <x v="46"/>
    <m/>
  </r>
  <r>
    <x v="0"/>
    <x v="0"/>
    <x v="6"/>
    <x v="0"/>
    <x v="0"/>
    <x v="0"/>
    <x v="0"/>
    <x v="79"/>
    <x v="0"/>
    <m/>
  </r>
  <r>
    <x v="0"/>
    <x v="0"/>
    <x v="6"/>
    <x v="0"/>
    <x v="0"/>
    <x v="0"/>
    <x v="12"/>
    <x v="81"/>
    <x v="0"/>
    <m/>
  </r>
  <r>
    <x v="0"/>
    <x v="0"/>
    <x v="6"/>
    <x v="0"/>
    <x v="0"/>
    <x v="0"/>
    <x v="12"/>
    <x v="82"/>
    <x v="100"/>
    <m/>
  </r>
  <r>
    <x v="0"/>
    <x v="0"/>
    <x v="6"/>
    <x v="0"/>
    <x v="0"/>
    <x v="0"/>
    <x v="12"/>
    <x v="83"/>
    <x v="100"/>
    <m/>
  </r>
  <r>
    <x v="0"/>
    <x v="0"/>
    <x v="6"/>
    <x v="0"/>
    <x v="0"/>
    <x v="0"/>
    <x v="12"/>
    <x v="84"/>
    <x v="255"/>
    <n v="150000"/>
  </r>
  <r>
    <x v="0"/>
    <x v="0"/>
    <x v="6"/>
    <x v="0"/>
    <x v="0"/>
    <x v="0"/>
    <x v="19"/>
    <x v="100"/>
    <x v="177"/>
    <m/>
  </r>
  <r>
    <x v="0"/>
    <x v="0"/>
    <x v="6"/>
    <x v="0"/>
    <x v="0"/>
    <x v="0"/>
    <x v="19"/>
    <x v="100"/>
    <x v="251"/>
    <m/>
  </r>
  <r>
    <x v="0"/>
    <x v="0"/>
    <x v="6"/>
    <x v="0"/>
    <x v="0"/>
    <x v="0"/>
    <x v="19"/>
    <x v="140"/>
    <x v="256"/>
    <n v="120000"/>
  </r>
  <r>
    <x v="0"/>
    <x v="0"/>
    <x v="6"/>
    <x v="0"/>
    <x v="0"/>
    <x v="0"/>
    <x v="28"/>
    <x v="150"/>
    <x v="146"/>
    <m/>
  </r>
  <r>
    <x v="0"/>
    <x v="0"/>
    <x v="6"/>
    <x v="0"/>
    <x v="0"/>
    <x v="0"/>
    <x v="31"/>
    <x v="85"/>
    <x v="157"/>
    <m/>
  </r>
  <r>
    <x v="0"/>
    <x v="0"/>
    <x v="6"/>
    <x v="0"/>
    <x v="0"/>
    <x v="0"/>
    <x v="31"/>
    <x v="85"/>
    <x v="237"/>
    <m/>
  </r>
  <r>
    <x v="0"/>
    <x v="0"/>
    <x v="6"/>
    <x v="0"/>
    <x v="0"/>
    <x v="0"/>
    <x v="27"/>
    <x v="140"/>
    <x v="20"/>
    <m/>
  </r>
  <r>
    <x v="0"/>
    <x v="0"/>
    <x v="6"/>
    <x v="0"/>
    <x v="0"/>
    <x v="0"/>
    <x v="27"/>
    <x v="148"/>
    <x v="140"/>
    <m/>
  </r>
  <r>
    <x v="0"/>
    <x v="0"/>
    <x v="6"/>
    <x v="0"/>
    <x v="0"/>
    <x v="0"/>
    <x v="27"/>
    <x v="139"/>
    <x v="140"/>
    <m/>
  </r>
  <r>
    <x v="0"/>
    <x v="0"/>
    <x v="6"/>
    <x v="0"/>
    <x v="0"/>
    <x v="0"/>
    <x v="27"/>
    <x v="149"/>
    <x v="140"/>
    <m/>
  </r>
  <r>
    <x v="0"/>
    <x v="0"/>
    <x v="6"/>
    <x v="0"/>
    <x v="0"/>
    <x v="0"/>
    <x v="22"/>
    <x v="105"/>
    <x v="140"/>
    <m/>
  </r>
  <r>
    <x v="0"/>
    <x v="0"/>
    <x v="6"/>
    <x v="0"/>
    <x v="0"/>
    <x v="0"/>
    <x v="16"/>
    <x v="86"/>
    <x v="45"/>
    <m/>
  </r>
  <r>
    <x v="0"/>
    <x v="0"/>
    <x v="6"/>
    <x v="0"/>
    <x v="0"/>
    <x v="0"/>
    <x v="16"/>
    <x v="86"/>
    <x v="204"/>
    <m/>
  </r>
  <r>
    <x v="0"/>
    <x v="0"/>
    <x v="6"/>
    <x v="0"/>
    <x v="0"/>
    <x v="0"/>
    <x v="16"/>
    <x v="86"/>
    <x v="224"/>
    <m/>
  </r>
  <r>
    <x v="0"/>
    <x v="0"/>
    <x v="6"/>
    <x v="0"/>
    <x v="0"/>
    <x v="0"/>
    <x v="16"/>
    <x v="117"/>
    <x v="57"/>
    <m/>
  </r>
  <r>
    <x v="0"/>
    <x v="0"/>
    <x v="6"/>
    <x v="0"/>
    <x v="0"/>
    <x v="0"/>
    <x v="16"/>
    <x v="117"/>
    <x v="134"/>
    <m/>
  </r>
  <r>
    <x v="0"/>
    <x v="0"/>
    <x v="6"/>
    <x v="0"/>
    <x v="0"/>
    <x v="0"/>
    <x v="16"/>
    <x v="117"/>
    <x v="223"/>
    <m/>
  </r>
  <r>
    <x v="0"/>
    <x v="0"/>
    <x v="6"/>
    <x v="0"/>
    <x v="0"/>
    <x v="0"/>
    <x v="22"/>
    <x v="105"/>
    <x v="0"/>
    <m/>
  </r>
  <r>
    <x v="0"/>
    <x v="0"/>
    <x v="6"/>
    <x v="0"/>
    <x v="0"/>
    <x v="0"/>
    <x v="2"/>
    <x v="87"/>
    <x v="165"/>
    <n v="273485"/>
  </r>
  <r>
    <x v="0"/>
    <x v="0"/>
    <x v="6"/>
    <x v="0"/>
    <x v="0"/>
    <x v="0"/>
    <x v="2"/>
    <x v="87"/>
    <x v="205"/>
    <n v="832124"/>
  </r>
  <r>
    <x v="0"/>
    <x v="0"/>
    <x v="6"/>
    <x v="0"/>
    <x v="0"/>
    <x v="0"/>
    <x v="2"/>
    <x v="87"/>
    <x v="238"/>
    <m/>
  </r>
  <r>
    <x v="0"/>
    <x v="0"/>
    <x v="6"/>
    <x v="0"/>
    <x v="0"/>
    <x v="0"/>
    <x v="2"/>
    <x v="87"/>
    <x v="242"/>
    <m/>
  </r>
  <r>
    <x v="0"/>
    <x v="0"/>
    <x v="6"/>
    <x v="0"/>
    <x v="0"/>
    <x v="0"/>
    <x v="2"/>
    <x v="155"/>
    <x v="222"/>
    <m/>
  </r>
  <r>
    <x v="0"/>
    <x v="0"/>
    <x v="6"/>
    <x v="0"/>
    <x v="0"/>
    <x v="0"/>
    <x v="2"/>
    <x v="155"/>
    <x v="225"/>
    <m/>
  </r>
  <r>
    <x v="0"/>
    <x v="0"/>
    <x v="6"/>
    <x v="0"/>
    <x v="0"/>
    <x v="0"/>
    <x v="2"/>
    <x v="155"/>
    <x v="0"/>
    <m/>
  </r>
  <r>
    <x v="0"/>
    <x v="0"/>
    <x v="6"/>
    <x v="0"/>
    <x v="0"/>
    <x v="0"/>
    <x v="2"/>
    <x v="88"/>
    <x v="128"/>
    <m/>
  </r>
  <r>
    <x v="0"/>
    <x v="0"/>
    <x v="6"/>
    <x v="0"/>
    <x v="0"/>
    <x v="0"/>
    <x v="2"/>
    <x v="88"/>
    <x v="247"/>
    <n v="32700"/>
  </r>
  <r>
    <x v="0"/>
    <x v="0"/>
    <x v="6"/>
    <x v="0"/>
    <x v="0"/>
    <x v="0"/>
    <x v="2"/>
    <x v="89"/>
    <x v="157"/>
    <m/>
  </r>
  <r>
    <x v="0"/>
    <x v="0"/>
    <x v="6"/>
    <x v="0"/>
    <x v="0"/>
    <x v="0"/>
    <x v="2"/>
    <x v="89"/>
    <x v="190"/>
    <m/>
  </r>
  <r>
    <x v="0"/>
    <x v="0"/>
    <x v="6"/>
    <x v="0"/>
    <x v="0"/>
    <x v="0"/>
    <x v="2"/>
    <x v="89"/>
    <x v="257"/>
    <n v="210739.5"/>
  </r>
  <r>
    <x v="0"/>
    <x v="0"/>
    <x v="6"/>
    <x v="0"/>
    <x v="0"/>
    <x v="0"/>
    <x v="2"/>
    <x v="90"/>
    <x v="94"/>
    <m/>
  </r>
  <r>
    <x v="0"/>
    <x v="0"/>
    <x v="6"/>
    <x v="0"/>
    <x v="0"/>
    <x v="0"/>
    <x v="2"/>
    <x v="90"/>
    <x v="0"/>
    <m/>
  </r>
  <r>
    <x v="0"/>
    <x v="0"/>
    <x v="6"/>
    <x v="0"/>
    <x v="0"/>
    <x v="0"/>
    <x v="2"/>
    <x v="90"/>
    <x v="0"/>
    <m/>
  </r>
  <r>
    <x v="0"/>
    <x v="0"/>
    <x v="6"/>
    <x v="0"/>
    <x v="0"/>
    <x v="0"/>
    <x v="2"/>
    <x v="90"/>
    <x v="0"/>
    <m/>
  </r>
  <r>
    <x v="0"/>
    <x v="0"/>
    <x v="6"/>
    <x v="0"/>
    <x v="0"/>
    <x v="0"/>
    <x v="2"/>
    <x v="90"/>
    <x v="0"/>
    <m/>
  </r>
  <r>
    <x v="0"/>
    <x v="0"/>
    <x v="6"/>
    <x v="0"/>
    <x v="0"/>
    <x v="0"/>
    <x v="2"/>
    <x v="90"/>
    <x v="0"/>
    <m/>
  </r>
  <r>
    <x v="0"/>
    <x v="0"/>
    <x v="6"/>
    <x v="0"/>
    <x v="0"/>
    <x v="0"/>
    <x v="2"/>
    <x v="91"/>
    <x v="190"/>
    <m/>
  </r>
  <r>
    <x v="0"/>
    <x v="0"/>
    <x v="6"/>
    <x v="0"/>
    <x v="0"/>
    <x v="0"/>
    <x v="2"/>
    <x v="91"/>
    <x v="258"/>
    <n v="172000"/>
  </r>
  <r>
    <x v="0"/>
    <x v="0"/>
    <x v="6"/>
    <x v="0"/>
    <x v="0"/>
    <x v="0"/>
    <x v="2"/>
    <x v="91"/>
    <x v="202"/>
    <n v="639629"/>
  </r>
  <r>
    <x v="0"/>
    <x v="0"/>
    <x v="6"/>
    <x v="0"/>
    <x v="0"/>
    <x v="0"/>
    <x v="2"/>
    <x v="91"/>
    <x v="2"/>
    <n v="229900"/>
  </r>
  <r>
    <x v="0"/>
    <x v="0"/>
    <x v="6"/>
    <x v="0"/>
    <x v="0"/>
    <x v="0"/>
    <x v="2"/>
    <x v="91"/>
    <x v="157"/>
    <n v="40700"/>
  </r>
  <r>
    <x v="0"/>
    <x v="0"/>
    <x v="6"/>
    <x v="0"/>
    <x v="0"/>
    <x v="0"/>
    <x v="2"/>
    <x v="92"/>
    <x v="0"/>
    <m/>
  </r>
  <r>
    <x v="0"/>
    <x v="0"/>
    <x v="6"/>
    <x v="0"/>
    <x v="0"/>
    <x v="0"/>
    <x v="2"/>
    <x v="136"/>
    <x v="208"/>
    <m/>
  </r>
  <r>
    <x v="0"/>
    <x v="0"/>
    <x v="6"/>
    <x v="0"/>
    <x v="0"/>
    <x v="0"/>
    <x v="2"/>
    <x v="136"/>
    <x v="228"/>
    <m/>
  </r>
  <r>
    <x v="0"/>
    <x v="0"/>
    <x v="6"/>
    <x v="0"/>
    <x v="0"/>
    <x v="0"/>
    <x v="2"/>
    <x v="136"/>
    <x v="244"/>
    <m/>
  </r>
  <r>
    <x v="0"/>
    <x v="0"/>
    <x v="6"/>
    <x v="0"/>
    <x v="0"/>
    <x v="0"/>
    <x v="2"/>
    <x v="136"/>
    <x v="218"/>
    <m/>
  </r>
  <r>
    <x v="0"/>
    <x v="0"/>
    <x v="6"/>
    <x v="0"/>
    <x v="0"/>
    <x v="0"/>
    <x v="2"/>
    <x v="136"/>
    <x v="208"/>
    <m/>
  </r>
  <r>
    <x v="0"/>
    <x v="0"/>
    <x v="6"/>
    <x v="0"/>
    <x v="0"/>
    <x v="0"/>
    <x v="2"/>
    <x v="136"/>
    <x v="252"/>
    <m/>
  </r>
  <r>
    <x v="0"/>
    <x v="0"/>
    <x v="6"/>
    <x v="0"/>
    <x v="0"/>
    <x v="0"/>
    <x v="2"/>
    <x v="136"/>
    <x v="157"/>
    <m/>
  </r>
  <r>
    <x v="0"/>
    <x v="0"/>
    <x v="6"/>
    <x v="0"/>
    <x v="0"/>
    <x v="0"/>
    <x v="2"/>
    <x v="136"/>
    <x v="248"/>
    <m/>
  </r>
  <r>
    <x v="0"/>
    <x v="0"/>
    <x v="6"/>
    <x v="0"/>
    <x v="0"/>
    <x v="0"/>
    <x v="2"/>
    <x v="141"/>
    <x v="185"/>
    <m/>
  </r>
  <r>
    <x v="0"/>
    <x v="0"/>
    <x v="6"/>
    <x v="0"/>
    <x v="0"/>
    <x v="0"/>
    <x v="2"/>
    <x v="141"/>
    <x v="0"/>
    <m/>
  </r>
  <r>
    <x v="0"/>
    <x v="0"/>
    <x v="6"/>
    <x v="0"/>
    <x v="0"/>
    <x v="0"/>
    <x v="2"/>
    <x v="141"/>
    <x v="0"/>
    <m/>
  </r>
  <r>
    <x v="0"/>
    <x v="0"/>
    <x v="6"/>
    <x v="0"/>
    <x v="0"/>
    <x v="0"/>
    <x v="2"/>
    <x v="93"/>
    <x v="0"/>
    <m/>
  </r>
  <r>
    <x v="0"/>
    <x v="0"/>
    <x v="6"/>
    <x v="0"/>
    <x v="0"/>
    <x v="0"/>
    <x v="2"/>
    <x v="84"/>
    <x v="60"/>
    <m/>
  </r>
  <r>
    <x v="0"/>
    <x v="0"/>
    <x v="6"/>
    <x v="0"/>
    <x v="0"/>
    <x v="0"/>
    <x v="2"/>
    <x v="84"/>
    <x v="226"/>
    <m/>
  </r>
  <r>
    <x v="0"/>
    <x v="0"/>
    <x v="6"/>
    <x v="0"/>
    <x v="0"/>
    <x v="0"/>
    <x v="2"/>
    <x v="84"/>
    <x v="248"/>
    <n v="8000"/>
  </r>
  <r>
    <x v="0"/>
    <x v="0"/>
    <x v="6"/>
    <x v="0"/>
    <x v="0"/>
    <x v="0"/>
    <x v="2"/>
    <x v="84"/>
    <x v="0"/>
    <m/>
  </r>
  <r>
    <x v="0"/>
    <x v="0"/>
    <x v="6"/>
    <x v="0"/>
    <x v="0"/>
    <x v="0"/>
    <x v="2"/>
    <x v="84"/>
    <x v="0"/>
    <m/>
  </r>
  <r>
    <x v="0"/>
    <x v="0"/>
    <x v="6"/>
    <x v="0"/>
    <x v="0"/>
    <x v="0"/>
    <x v="2"/>
    <x v="84"/>
    <x v="0"/>
    <m/>
  </r>
  <r>
    <x v="0"/>
    <x v="0"/>
    <x v="6"/>
    <x v="0"/>
    <x v="0"/>
    <x v="0"/>
    <x v="2"/>
    <x v="84"/>
    <x v="0"/>
    <m/>
  </r>
  <r>
    <x v="0"/>
    <x v="0"/>
    <x v="6"/>
    <x v="0"/>
    <x v="0"/>
    <x v="0"/>
    <x v="2"/>
    <x v="84"/>
    <x v="0"/>
    <m/>
  </r>
  <r>
    <x v="0"/>
    <x v="0"/>
    <x v="6"/>
    <x v="0"/>
    <x v="0"/>
    <x v="0"/>
    <x v="2"/>
    <x v="84"/>
    <x v="0"/>
    <m/>
  </r>
  <r>
    <x v="0"/>
    <x v="0"/>
    <x v="6"/>
    <x v="0"/>
    <x v="0"/>
    <x v="0"/>
    <x v="2"/>
    <x v="84"/>
    <x v="0"/>
    <m/>
  </r>
  <r>
    <x v="0"/>
    <x v="0"/>
    <x v="6"/>
    <x v="0"/>
    <x v="0"/>
    <x v="7"/>
    <x v="4"/>
    <x v="119"/>
    <x v="136"/>
    <n v="3800000"/>
  </r>
  <r>
    <x v="0"/>
    <x v="0"/>
    <x v="6"/>
    <x v="0"/>
    <x v="0"/>
    <x v="7"/>
    <x v="4"/>
    <x v="119"/>
    <x v="248"/>
    <n v="3550000"/>
  </r>
  <r>
    <x v="0"/>
    <x v="0"/>
    <x v="6"/>
    <x v="0"/>
    <x v="0"/>
    <x v="7"/>
    <x v="4"/>
    <x v="119"/>
    <x v="186"/>
    <m/>
  </r>
  <r>
    <x v="0"/>
    <x v="0"/>
    <x v="6"/>
    <x v="0"/>
    <x v="0"/>
    <x v="7"/>
    <x v="4"/>
    <x v="120"/>
    <x v="136"/>
    <m/>
  </r>
  <r>
    <x v="0"/>
    <x v="0"/>
    <x v="6"/>
    <x v="0"/>
    <x v="0"/>
    <x v="7"/>
    <x v="4"/>
    <x v="121"/>
    <x v="136"/>
    <n v="316667"/>
  </r>
  <r>
    <x v="0"/>
    <x v="0"/>
    <x v="6"/>
    <x v="0"/>
    <x v="0"/>
    <x v="7"/>
    <x v="4"/>
    <x v="121"/>
    <x v="186"/>
    <m/>
  </r>
  <r>
    <x v="0"/>
    <x v="0"/>
    <x v="6"/>
    <x v="0"/>
    <x v="0"/>
    <x v="7"/>
    <x v="4"/>
    <x v="121"/>
    <x v="248"/>
    <n v="186000"/>
  </r>
  <r>
    <x v="0"/>
    <x v="0"/>
    <x v="6"/>
    <x v="0"/>
    <x v="0"/>
    <x v="7"/>
    <x v="4"/>
    <x v="122"/>
    <x v="136"/>
    <n v="38000"/>
  </r>
  <r>
    <x v="0"/>
    <x v="0"/>
    <x v="6"/>
    <x v="0"/>
    <x v="0"/>
    <x v="7"/>
    <x v="4"/>
    <x v="122"/>
    <x v="248"/>
    <n v="22320"/>
  </r>
  <r>
    <x v="0"/>
    <x v="0"/>
    <x v="6"/>
    <x v="0"/>
    <x v="0"/>
    <x v="7"/>
    <x v="4"/>
    <x v="122"/>
    <x v="186"/>
    <m/>
  </r>
  <r>
    <x v="0"/>
    <x v="0"/>
    <x v="6"/>
    <x v="0"/>
    <x v="0"/>
    <x v="7"/>
    <x v="4"/>
    <x v="123"/>
    <x v="136"/>
    <n v="316667"/>
  </r>
  <r>
    <x v="0"/>
    <x v="0"/>
    <x v="6"/>
    <x v="0"/>
    <x v="0"/>
    <x v="7"/>
    <x v="4"/>
    <x v="123"/>
    <x v="186"/>
    <m/>
  </r>
  <r>
    <x v="0"/>
    <x v="0"/>
    <x v="6"/>
    <x v="0"/>
    <x v="0"/>
    <x v="7"/>
    <x v="4"/>
    <x v="123"/>
    <x v="248"/>
    <n v="186000"/>
  </r>
  <r>
    <x v="0"/>
    <x v="0"/>
    <x v="6"/>
    <x v="0"/>
    <x v="0"/>
    <x v="7"/>
    <x v="4"/>
    <x v="124"/>
    <x v="136"/>
    <n v="158333"/>
  </r>
  <r>
    <x v="0"/>
    <x v="0"/>
    <x v="6"/>
    <x v="0"/>
    <x v="0"/>
    <x v="7"/>
    <x v="4"/>
    <x v="124"/>
    <x v="186"/>
    <m/>
  </r>
  <r>
    <x v="0"/>
    <x v="0"/>
    <x v="6"/>
    <x v="0"/>
    <x v="0"/>
    <x v="7"/>
    <x v="4"/>
    <x v="124"/>
    <x v="248"/>
    <n v="147917"/>
  </r>
  <r>
    <x v="0"/>
    <x v="0"/>
    <x v="6"/>
    <x v="0"/>
    <x v="0"/>
    <x v="7"/>
    <x v="4"/>
    <x v="135"/>
    <x v="0"/>
    <m/>
  </r>
  <r>
    <x v="0"/>
    <x v="0"/>
    <x v="6"/>
    <x v="0"/>
    <x v="0"/>
    <x v="7"/>
    <x v="4"/>
    <x v="125"/>
    <x v="136"/>
    <m/>
  </r>
  <r>
    <x v="0"/>
    <x v="0"/>
    <x v="6"/>
    <x v="0"/>
    <x v="0"/>
    <x v="7"/>
    <x v="4"/>
    <x v="144"/>
    <x v="136"/>
    <m/>
  </r>
  <r>
    <x v="0"/>
    <x v="0"/>
    <x v="6"/>
    <x v="0"/>
    <x v="0"/>
    <x v="7"/>
    <x v="4"/>
    <x v="144"/>
    <x v="186"/>
    <m/>
  </r>
  <r>
    <x v="0"/>
    <x v="0"/>
    <x v="6"/>
    <x v="0"/>
    <x v="0"/>
    <x v="7"/>
    <x v="4"/>
    <x v="126"/>
    <x v="0"/>
    <m/>
  </r>
  <r>
    <x v="0"/>
    <x v="0"/>
    <x v="6"/>
    <x v="0"/>
    <x v="0"/>
    <x v="7"/>
    <x v="4"/>
    <x v="127"/>
    <x v="5"/>
    <n v="36742"/>
  </r>
  <r>
    <x v="0"/>
    <x v="0"/>
    <x v="6"/>
    <x v="0"/>
    <x v="0"/>
    <x v="7"/>
    <x v="4"/>
    <x v="152"/>
    <x v="130"/>
    <m/>
  </r>
  <r>
    <x v="0"/>
    <x v="0"/>
    <x v="6"/>
    <x v="0"/>
    <x v="0"/>
    <x v="7"/>
    <x v="4"/>
    <x v="128"/>
    <x v="6"/>
    <n v="882000"/>
  </r>
  <r>
    <x v="0"/>
    <x v="0"/>
    <x v="6"/>
    <x v="0"/>
    <x v="0"/>
    <x v="7"/>
    <x v="4"/>
    <x v="129"/>
    <x v="77"/>
    <n v="152000"/>
  </r>
  <r>
    <x v="0"/>
    <x v="0"/>
    <x v="6"/>
    <x v="0"/>
    <x v="0"/>
    <x v="7"/>
    <x v="4"/>
    <x v="129"/>
    <x v="187"/>
    <n v="142000"/>
  </r>
  <r>
    <x v="0"/>
    <x v="0"/>
    <x v="6"/>
    <x v="0"/>
    <x v="0"/>
    <x v="7"/>
    <x v="4"/>
    <x v="130"/>
    <x v="0"/>
    <m/>
  </r>
  <r>
    <x v="0"/>
    <x v="0"/>
    <x v="6"/>
    <x v="0"/>
    <x v="0"/>
    <x v="7"/>
    <x v="2"/>
    <x v="131"/>
    <x v="0"/>
    <m/>
  </r>
  <r>
    <x v="0"/>
    <x v="0"/>
    <x v="6"/>
    <x v="0"/>
    <x v="0"/>
    <x v="1"/>
    <x v="7"/>
    <x v="34"/>
    <x v="29"/>
    <n v="137784.99"/>
  </r>
  <r>
    <x v="0"/>
    <x v="0"/>
    <x v="6"/>
    <x v="0"/>
    <x v="0"/>
    <x v="1"/>
    <x v="7"/>
    <x v="20"/>
    <x v="29"/>
    <n v="182200"/>
  </r>
  <r>
    <x v="0"/>
    <x v="0"/>
    <x v="6"/>
    <x v="0"/>
    <x v="0"/>
    <x v="1"/>
    <x v="7"/>
    <x v="20"/>
    <x v="169"/>
    <n v="285988"/>
  </r>
  <r>
    <x v="0"/>
    <x v="0"/>
    <x v="6"/>
    <x v="0"/>
    <x v="0"/>
    <x v="1"/>
    <x v="7"/>
    <x v="101"/>
    <x v="6"/>
    <m/>
  </r>
  <r>
    <x v="0"/>
    <x v="0"/>
    <x v="6"/>
    <x v="0"/>
    <x v="0"/>
    <x v="1"/>
    <x v="7"/>
    <x v="101"/>
    <x v="77"/>
    <m/>
  </r>
  <r>
    <x v="0"/>
    <x v="0"/>
    <x v="6"/>
    <x v="0"/>
    <x v="0"/>
    <x v="1"/>
    <x v="7"/>
    <x v="101"/>
    <x v="229"/>
    <m/>
  </r>
  <r>
    <x v="0"/>
    <x v="0"/>
    <x v="6"/>
    <x v="0"/>
    <x v="0"/>
    <x v="1"/>
    <x v="7"/>
    <x v="101"/>
    <x v="130"/>
    <m/>
  </r>
  <r>
    <x v="0"/>
    <x v="0"/>
    <x v="6"/>
    <x v="0"/>
    <x v="0"/>
    <x v="1"/>
    <x v="7"/>
    <x v="101"/>
    <x v="181"/>
    <m/>
  </r>
  <r>
    <x v="0"/>
    <x v="0"/>
    <x v="6"/>
    <x v="0"/>
    <x v="0"/>
    <x v="1"/>
    <x v="7"/>
    <x v="101"/>
    <x v="8"/>
    <m/>
  </r>
  <r>
    <x v="0"/>
    <x v="0"/>
    <x v="6"/>
    <x v="0"/>
    <x v="0"/>
    <x v="1"/>
    <x v="7"/>
    <x v="101"/>
    <x v="31"/>
    <m/>
  </r>
  <r>
    <x v="0"/>
    <x v="0"/>
    <x v="6"/>
    <x v="0"/>
    <x v="0"/>
    <x v="1"/>
    <x v="7"/>
    <x v="159"/>
    <x v="14"/>
    <m/>
  </r>
  <r>
    <x v="0"/>
    <x v="0"/>
    <x v="6"/>
    <x v="0"/>
    <x v="0"/>
    <x v="1"/>
    <x v="7"/>
    <x v="159"/>
    <x v="176"/>
    <m/>
  </r>
  <r>
    <x v="0"/>
    <x v="0"/>
    <x v="6"/>
    <x v="0"/>
    <x v="0"/>
    <x v="1"/>
    <x v="7"/>
    <x v="55"/>
    <x v="246"/>
    <n v="5184373"/>
  </r>
  <r>
    <x v="0"/>
    <x v="0"/>
    <x v="6"/>
    <x v="0"/>
    <x v="0"/>
    <x v="1"/>
    <x v="7"/>
    <x v="55"/>
    <x v="24"/>
    <m/>
  </r>
  <r>
    <x v="0"/>
    <x v="0"/>
    <x v="6"/>
    <x v="0"/>
    <x v="0"/>
    <x v="1"/>
    <x v="8"/>
    <x v="22"/>
    <x v="29"/>
    <n v="651204.01"/>
  </r>
  <r>
    <x v="0"/>
    <x v="0"/>
    <x v="6"/>
    <x v="0"/>
    <x v="0"/>
    <x v="1"/>
    <x v="8"/>
    <x v="94"/>
    <x v="36"/>
    <m/>
  </r>
  <r>
    <x v="0"/>
    <x v="0"/>
    <x v="6"/>
    <x v="0"/>
    <x v="0"/>
    <x v="1"/>
    <x v="8"/>
    <x v="94"/>
    <x v="70"/>
    <m/>
  </r>
  <r>
    <x v="0"/>
    <x v="0"/>
    <x v="6"/>
    <x v="0"/>
    <x v="0"/>
    <x v="1"/>
    <x v="8"/>
    <x v="94"/>
    <x v="57"/>
    <m/>
  </r>
  <r>
    <x v="0"/>
    <x v="0"/>
    <x v="6"/>
    <x v="0"/>
    <x v="0"/>
    <x v="1"/>
    <x v="8"/>
    <x v="94"/>
    <x v="259"/>
    <n v="1572.12"/>
  </r>
  <r>
    <x v="0"/>
    <x v="0"/>
    <x v="6"/>
    <x v="0"/>
    <x v="0"/>
    <x v="1"/>
    <x v="8"/>
    <x v="94"/>
    <x v="252"/>
    <n v="2200"/>
  </r>
  <r>
    <x v="0"/>
    <x v="0"/>
    <x v="6"/>
    <x v="0"/>
    <x v="0"/>
    <x v="1"/>
    <x v="8"/>
    <x v="94"/>
    <x v="17"/>
    <n v="14950"/>
  </r>
  <r>
    <x v="0"/>
    <x v="0"/>
    <x v="6"/>
    <x v="0"/>
    <x v="0"/>
    <x v="1"/>
    <x v="8"/>
    <x v="94"/>
    <x v="2"/>
    <n v="1800"/>
  </r>
  <r>
    <x v="0"/>
    <x v="0"/>
    <x v="6"/>
    <x v="0"/>
    <x v="0"/>
    <x v="1"/>
    <x v="8"/>
    <x v="94"/>
    <x v="44"/>
    <m/>
  </r>
  <r>
    <x v="0"/>
    <x v="0"/>
    <x v="6"/>
    <x v="0"/>
    <x v="0"/>
    <x v="1"/>
    <x v="8"/>
    <x v="94"/>
    <x v="70"/>
    <n v="2192.52"/>
  </r>
  <r>
    <x v="0"/>
    <x v="0"/>
    <x v="6"/>
    <x v="0"/>
    <x v="0"/>
    <x v="1"/>
    <x v="8"/>
    <x v="95"/>
    <x v="0"/>
    <m/>
  </r>
  <r>
    <x v="0"/>
    <x v="0"/>
    <x v="6"/>
    <x v="0"/>
    <x v="0"/>
    <x v="1"/>
    <x v="8"/>
    <x v="77"/>
    <x v="205"/>
    <m/>
  </r>
  <r>
    <x v="0"/>
    <x v="0"/>
    <x v="6"/>
    <x v="0"/>
    <x v="0"/>
    <x v="1"/>
    <x v="8"/>
    <x v="156"/>
    <x v="80"/>
    <m/>
  </r>
  <r>
    <x v="0"/>
    <x v="0"/>
    <x v="6"/>
    <x v="0"/>
    <x v="0"/>
    <x v="1"/>
    <x v="8"/>
    <x v="156"/>
    <x v="88"/>
    <n v="26.11"/>
  </r>
  <r>
    <x v="0"/>
    <x v="0"/>
    <x v="6"/>
    <x v="0"/>
    <x v="0"/>
    <x v="1"/>
    <x v="8"/>
    <x v="156"/>
    <x v="6"/>
    <m/>
  </r>
  <r>
    <x v="0"/>
    <x v="0"/>
    <x v="6"/>
    <x v="0"/>
    <x v="0"/>
    <x v="1"/>
    <x v="8"/>
    <x v="156"/>
    <x v="122"/>
    <m/>
  </r>
  <r>
    <x v="0"/>
    <x v="0"/>
    <x v="6"/>
    <x v="0"/>
    <x v="0"/>
    <x v="1"/>
    <x v="8"/>
    <x v="156"/>
    <x v="16"/>
    <m/>
  </r>
  <r>
    <x v="0"/>
    <x v="0"/>
    <x v="6"/>
    <x v="0"/>
    <x v="0"/>
    <x v="1"/>
    <x v="8"/>
    <x v="156"/>
    <x v="42"/>
    <m/>
  </r>
  <r>
    <x v="0"/>
    <x v="0"/>
    <x v="6"/>
    <x v="0"/>
    <x v="0"/>
    <x v="1"/>
    <x v="8"/>
    <x v="156"/>
    <x v="37"/>
    <m/>
  </r>
  <r>
    <x v="0"/>
    <x v="0"/>
    <x v="6"/>
    <x v="0"/>
    <x v="0"/>
    <x v="1"/>
    <x v="8"/>
    <x v="156"/>
    <x v="45"/>
    <m/>
  </r>
  <r>
    <x v="0"/>
    <x v="0"/>
    <x v="6"/>
    <x v="0"/>
    <x v="0"/>
    <x v="1"/>
    <x v="8"/>
    <x v="156"/>
    <x v="124"/>
    <m/>
  </r>
  <r>
    <x v="0"/>
    <x v="0"/>
    <x v="6"/>
    <x v="0"/>
    <x v="0"/>
    <x v="1"/>
    <x v="8"/>
    <x v="156"/>
    <x v="31"/>
    <n v="414"/>
  </r>
  <r>
    <x v="0"/>
    <x v="0"/>
    <x v="6"/>
    <x v="0"/>
    <x v="0"/>
    <x v="1"/>
    <x v="8"/>
    <x v="156"/>
    <x v="42"/>
    <m/>
  </r>
  <r>
    <x v="0"/>
    <x v="0"/>
    <x v="6"/>
    <x v="0"/>
    <x v="0"/>
    <x v="1"/>
    <x v="8"/>
    <x v="156"/>
    <x v="0"/>
    <m/>
  </r>
  <r>
    <x v="0"/>
    <x v="0"/>
    <x v="6"/>
    <x v="0"/>
    <x v="0"/>
    <x v="1"/>
    <x v="8"/>
    <x v="156"/>
    <x v="0"/>
    <m/>
  </r>
  <r>
    <x v="0"/>
    <x v="0"/>
    <x v="6"/>
    <x v="0"/>
    <x v="0"/>
    <x v="1"/>
    <x v="8"/>
    <x v="4"/>
    <x v="2"/>
    <m/>
  </r>
  <r>
    <x v="0"/>
    <x v="0"/>
    <x v="6"/>
    <x v="0"/>
    <x v="0"/>
    <x v="1"/>
    <x v="8"/>
    <x v="4"/>
    <x v="190"/>
    <m/>
  </r>
  <r>
    <x v="0"/>
    <x v="0"/>
    <x v="6"/>
    <x v="0"/>
    <x v="0"/>
    <x v="1"/>
    <x v="8"/>
    <x v="4"/>
    <x v="157"/>
    <m/>
  </r>
  <r>
    <x v="0"/>
    <x v="0"/>
    <x v="6"/>
    <x v="0"/>
    <x v="0"/>
    <x v="1"/>
    <x v="8"/>
    <x v="4"/>
    <x v="247"/>
    <m/>
  </r>
  <r>
    <x v="0"/>
    <x v="0"/>
    <x v="6"/>
    <x v="0"/>
    <x v="0"/>
    <x v="1"/>
    <x v="8"/>
    <x v="4"/>
    <x v="101"/>
    <m/>
  </r>
  <r>
    <x v="0"/>
    <x v="0"/>
    <x v="6"/>
    <x v="0"/>
    <x v="0"/>
    <x v="1"/>
    <x v="8"/>
    <x v="4"/>
    <x v="37"/>
    <m/>
  </r>
  <r>
    <x v="0"/>
    <x v="0"/>
    <x v="6"/>
    <x v="0"/>
    <x v="0"/>
    <x v="1"/>
    <x v="8"/>
    <x v="4"/>
    <x v="87"/>
    <m/>
  </r>
  <r>
    <x v="0"/>
    <x v="0"/>
    <x v="6"/>
    <x v="0"/>
    <x v="0"/>
    <x v="1"/>
    <x v="8"/>
    <x v="4"/>
    <x v="219"/>
    <m/>
  </r>
  <r>
    <x v="0"/>
    <x v="0"/>
    <x v="6"/>
    <x v="0"/>
    <x v="0"/>
    <x v="1"/>
    <x v="8"/>
    <x v="4"/>
    <x v="220"/>
    <m/>
  </r>
  <r>
    <x v="0"/>
    <x v="0"/>
    <x v="6"/>
    <x v="0"/>
    <x v="0"/>
    <x v="1"/>
    <x v="8"/>
    <x v="4"/>
    <x v="221"/>
    <m/>
  </r>
  <r>
    <x v="0"/>
    <x v="0"/>
    <x v="6"/>
    <x v="0"/>
    <x v="0"/>
    <x v="1"/>
    <x v="8"/>
    <x v="4"/>
    <x v="205"/>
    <m/>
  </r>
  <r>
    <x v="0"/>
    <x v="0"/>
    <x v="6"/>
    <x v="0"/>
    <x v="0"/>
    <x v="1"/>
    <x v="8"/>
    <x v="4"/>
    <x v="140"/>
    <n v="221200"/>
  </r>
  <r>
    <x v="0"/>
    <x v="0"/>
    <x v="6"/>
    <x v="0"/>
    <x v="0"/>
    <x v="1"/>
    <x v="8"/>
    <x v="4"/>
    <x v="253"/>
    <m/>
  </r>
  <r>
    <x v="0"/>
    <x v="0"/>
    <x v="6"/>
    <x v="0"/>
    <x v="0"/>
    <x v="1"/>
    <x v="8"/>
    <x v="4"/>
    <x v="2"/>
    <n v="71000"/>
  </r>
  <r>
    <x v="0"/>
    <x v="0"/>
    <x v="6"/>
    <x v="0"/>
    <x v="0"/>
    <x v="1"/>
    <x v="8"/>
    <x v="4"/>
    <x v="157"/>
    <n v="54000"/>
  </r>
  <r>
    <x v="0"/>
    <x v="0"/>
    <x v="6"/>
    <x v="0"/>
    <x v="0"/>
    <x v="1"/>
    <x v="8"/>
    <x v="4"/>
    <x v="185"/>
    <n v="63000"/>
  </r>
  <r>
    <x v="0"/>
    <x v="0"/>
    <x v="6"/>
    <x v="0"/>
    <x v="0"/>
    <x v="1"/>
    <x v="8"/>
    <x v="4"/>
    <x v="209"/>
    <m/>
  </r>
  <r>
    <x v="0"/>
    <x v="0"/>
    <x v="6"/>
    <x v="0"/>
    <x v="0"/>
    <x v="1"/>
    <x v="8"/>
    <x v="4"/>
    <x v="31"/>
    <m/>
  </r>
  <r>
    <x v="0"/>
    <x v="0"/>
    <x v="6"/>
    <x v="0"/>
    <x v="0"/>
    <x v="1"/>
    <x v="8"/>
    <x v="4"/>
    <x v="54"/>
    <m/>
  </r>
  <r>
    <x v="0"/>
    <x v="0"/>
    <x v="6"/>
    <x v="0"/>
    <x v="0"/>
    <x v="1"/>
    <x v="8"/>
    <x v="4"/>
    <x v="200"/>
    <m/>
  </r>
  <r>
    <x v="0"/>
    <x v="0"/>
    <x v="6"/>
    <x v="0"/>
    <x v="0"/>
    <x v="1"/>
    <x v="8"/>
    <x v="4"/>
    <x v="210"/>
    <m/>
  </r>
  <r>
    <x v="0"/>
    <x v="0"/>
    <x v="6"/>
    <x v="0"/>
    <x v="0"/>
    <x v="1"/>
    <x v="8"/>
    <x v="4"/>
    <x v="0"/>
    <m/>
  </r>
  <r>
    <x v="0"/>
    <x v="0"/>
    <x v="6"/>
    <x v="0"/>
    <x v="0"/>
    <x v="1"/>
    <x v="8"/>
    <x v="4"/>
    <x v="0"/>
    <m/>
  </r>
  <r>
    <x v="0"/>
    <x v="0"/>
    <x v="6"/>
    <x v="0"/>
    <x v="0"/>
    <x v="1"/>
    <x v="8"/>
    <x v="4"/>
    <x v="0"/>
    <m/>
  </r>
  <r>
    <x v="0"/>
    <x v="0"/>
    <x v="6"/>
    <x v="0"/>
    <x v="0"/>
    <x v="1"/>
    <x v="8"/>
    <x v="4"/>
    <x v="0"/>
    <m/>
  </r>
  <r>
    <x v="0"/>
    <x v="0"/>
    <x v="6"/>
    <x v="0"/>
    <x v="0"/>
    <x v="1"/>
    <x v="8"/>
    <x v="4"/>
    <x v="0"/>
    <m/>
  </r>
  <r>
    <x v="0"/>
    <x v="0"/>
    <x v="6"/>
    <x v="0"/>
    <x v="0"/>
    <x v="1"/>
    <x v="8"/>
    <x v="4"/>
    <x v="0"/>
    <m/>
  </r>
  <r>
    <x v="0"/>
    <x v="0"/>
    <x v="6"/>
    <x v="0"/>
    <x v="0"/>
    <x v="6"/>
    <x v="23"/>
    <x v="112"/>
    <x v="31"/>
    <m/>
  </r>
  <r>
    <x v="0"/>
    <x v="0"/>
    <x v="6"/>
    <x v="0"/>
    <x v="2"/>
    <x v="3"/>
    <x v="3"/>
    <x v="96"/>
    <x v="0"/>
    <m/>
  </r>
  <r>
    <x v="0"/>
    <x v="0"/>
    <x v="6"/>
    <x v="0"/>
    <x v="2"/>
    <x v="3"/>
    <x v="3"/>
    <x v="137"/>
    <x v="98"/>
    <m/>
  </r>
  <r>
    <x v="0"/>
    <x v="0"/>
    <x v="6"/>
    <x v="0"/>
    <x v="2"/>
    <x v="3"/>
    <x v="3"/>
    <x v="97"/>
    <x v="34"/>
    <n v="741615"/>
  </r>
  <r>
    <x v="0"/>
    <x v="0"/>
    <x v="6"/>
    <x v="0"/>
    <x v="2"/>
    <x v="3"/>
    <x v="3"/>
    <x v="97"/>
    <x v="36"/>
    <n v="3116221.5"/>
  </r>
  <r>
    <x v="0"/>
    <x v="0"/>
    <x v="6"/>
    <x v="0"/>
    <x v="2"/>
    <x v="3"/>
    <x v="3"/>
    <x v="97"/>
    <x v="48"/>
    <m/>
  </r>
  <r>
    <x v="0"/>
    <x v="0"/>
    <x v="6"/>
    <x v="0"/>
    <x v="2"/>
    <x v="3"/>
    <x v="3"/>
    <x v="97"/>
    <x v="35"/>
    <m/>
  </r>
  <r>
    <x v="0"/>
    <x v="0"/>
    <x v="6"/>
    <x v="0"/>
    <x v="2"/>
    <x v="3"/>
    <x v="3"/>
    <x v="97"/>
    <x v="0"/>
    <m/>
  </r>
  <r>
    <x v="0"/>
    <x v="0"/>
    <x v="6"/>
    <x v="0"/>
    <x v="2"/>
    <x v="3"/>
    <x v="3"/>
    <x v="97"/>
    <x v="0"/>
    <m/>
  </r>
  <r>
    <x v="0"/>
    <x v="0"/>
    <x v="6"/>
    <x v="0"/>
    <x v="2"/>
    <x v="3"/>
    <x v="3"/>
    <x v="97"/>
    <x v="0"/>
    <m/>
  </r>
  <r>
    <x v="0"/>
    <x v="0"/>
    <x v="6"/>
    <x v="0"/>
    <x v="2"/>
    <x v="3"/>
    <x v="3"/>
    <x v="98"/>
    <x v="0"/>
    <m/>
  </r>
  <r>
    <x v="0"/>
    <x v="0"/>
    <x v="6"/>
    <x v="0"/>
    <x v="2"/>
    <x v="3"/>
    <x v="3"/>
    <x v="99"/>
    <x v="37"/>
    <n v="177004.5"/>
  </r>
  <r>
    <x v="0"/>
    <x v="0"/>
    <x v="6"/>
    <x v="0"/>
    <x v="2"/>
    <x v="3"/>
    <x v="3"/>
    <x v="99"/>
    <x v="39"/>
    <n v="26160"/>
  </r>
  <r>
    <x v="0"/>
    <x v="0"/>
    <x v="6"/>
    <x v="0"/>
    <x v="2"/>
    <x v="3"/>
    <x v="3"/>
    <x v="99"/>
    <x v="226"/>
    <m/>
  </r>
  <r>
    <x v="0"/>
    <x v="0"/>
    <x v="6"/>
    <x v="0"/>
    <x v="2"/>
    <x v="3"/>
    <x v="3"/>
    <x v="99"/>
    <x v="70"/>
    <n v="3260102"/>
  </r>
  <r>
    <x v="0"/>
    <x v="0"/>
    <x v="6"/>
    <x v="0"/>
    <x v="2"/>
    <x v="3"/>
    <x v="3"/>
    <x v="99"/>
    <x v="230"/>
    <n v="9627415"/>
  </r>
  <r>
    <x v="0"/>
    <x v="0"/>
    <x v="6"/>
    <x v="0"/>
    <x v="2"/>
    <x v="3"/>
    <x v="3"/>
    <x v="98"/>
    <x v="230"/>
    <m/>
  </r>
  <r>
    <x v="0"/>
    <x v="0"/>
    <x v="6"/>
    <x v="0"/>
    <x v="2"/>
    <x v="3"/>
    <x v="3"/>
    <x v="99"/>
    <x v="249"/>
    <n v="23477400"/>
  </r>
  <r>
    <x v="0"/>
    <x v="0"/>
    <x v="6"/>
    <x v="0"/>
    <x v="2"/>
    <x v="3"/>
    <x v="3"/>
    <x v="99"/>
    <x v="156"/>
    <m/>
  </r>
  <r>
    <x v="0"/>
    <x v="0"/>
    <x v="6"/>
    <x v="0"/>
    <x v="2"/>
    <x v="3"/>
    <x v="26"/>
    <x v="137"/>
    <x v="0"/>
    <m/>
  </r>
  <r>
    <x v="0"/>
    <x v="0"/>
    <x v="6"/>
    <x v="0"/>
    <x v="2"/>
    <x v="3"/>
    <x v="20"/>
    <x v="49"/>
    <x v="226"/>
    <m/>
  </r>
  <r>
    <x v="0"/>
    <x v="0"/>
    <x v="6"/>
    <x v="0"/>
    <x v="2"/>
    <x v="3"/>
    <x v="20"/>
    <x v="49"/>
    <x v="124"/>
    <m/>
  </r>
  <r>
    <x v="0"/>
    <x v="0"/>
    <x v="6"/>
    <x v="0"/>
    <x v="2"/>
    <x v="3"/>
    <x v="20"/>
    <x v="49"/>
    <x v="41"/>
    <n v="1948530"/>
  </r>
  <r>
    <x v="0"/>
    <x v="0"/>
    <x v="6"/>
    <x v="0"/>
    <x v="2"/>
    <x v="3"/>
    <x v="20"/>
    <x v="49"/>
    <x v="42"/>
    <m/>
  </r>
  <r>
    <x v="0"/>
    <x v="0"/>
    <x v="6"/>
    <x v="0"/>
    <x v="2"/>
    <x v="3"/>
    <x v="20"/>
    <x v="49"/>
    <x v="230"/>
    <m/>
  </r>
  <r>
    <x v="0"/>
    <x v="0"/>
    <x v="6"/>
    <x v="0"/>
    <x v="2"/>
    <x v="3"/>
    <x v="20"/>
    <x v="49"/>
    <x v="122"/>
    <m/>
  </r>
  <r>
    <x v="0"/>
    <x v="0"/>
    <x v="6"/>
    <x v="0"/>
    <x v="2"/>
    <x v="3"/>
    <x v="20"/>
    <x v="151"/>
    <x v="0"/>
    <m/>
  </r>
  <r>
    <x v="0"/>
    <x v="0"/>
    <x v="6"/>
    <x v="0"/>
    <x v="2"/>
    <x v="3"/>
    <x v="20"/>
    <x v="111"/>
    <x v="42"/>
    <m/>
  </r>
  <r>
    <x v="0"/>
    <x v="0"/>
    <x v="6"/>
    <x v="0"/>
    <x v="2"/>
    <x v="3"/>
    <x v="20"/>
    <x v="111"/>
    <x v="124"/>
    <n v="618109"/>
  </r>
  <r>
    <x v="0"/>
    <x v="0"/>
    <x v="6"/>
    <x v="0"/>
    <x v="2"/>
    <x v="3"/>
    <x v="20"/>
    <x v="111"/>
    <x v="0"/>
    <m/>
  </r>
  <r>
    <x v="0"/>
    <x v="0"/>
    <x v="6"/>
    <x v="0"/>
    <x v="2"/>
    <x v="3"/>
    <x v="20"/>
    <x v="111"/>
    <x v="0"/>
    <m/>
  </r>
  <r>
    <x v="0"/>
    <x v="0"/>
    <x v="6"/>
    <x v="0"/>
    <x v="2"/>
    <x v="3"/>
    <x v="20"/>
    <x v="111"/>
    <x v="0"/>
    <m/>
  </r>
  <r>
    <x v="0"/>
    <x v="0"/>
    <x v="6"/>
    <x v="0"/>
    <x v="2"/>
    <x v="3"/>
    <x v="30"/>
    <x v="151"/>
    <x v="124"/>
    <n v="1244825"/>
  </r>
  <r>
    <x v="0"/>
    <x v="0"/>
    <x v="6"/>
    <x v="0"/>
    <x v="2"/>
    <x v="3"/>
    <x v="30"/>
    <x v="151"/>
    <x v="230"/>
    <m/>
  </r>
  <r>
    <x v="0"/>
    <x v="0"/>
    <x v="6"/>
    <x v="0"/>
    <x v="2"/>
    <x v="3"/>
    <x v="0"/>
    <x v="157"/>
    <x v="36"/>
    <m/>
  </r>
  <r>
    <x v="0"/>
    <x v="0"/>
    <x v="6"/>
    <x v="0"/>
    <x v="2"/>
    <x v="3"/>
    <x v="0"/>
    <x v="157"/>
    <x v="259"/>
    <n v="238200"/>
  </r>
  <r>
    <x v="0"/>
    <x v="0"/>
    <x v="6"/>
    <x v="0"/>
    <x v="2"/>
    <x v="3"/>
    <x v="21"/>
    <x v="50"/>
    <x v="0"/>
    <m/>
  </r>
  <r>
    <x v="0"/>
    <x v="0"/>
    <x v="6"/>
    <x v="0"/>
    <x v="2"/>
    <x v="3"/>
    <x v="21"/>
    <x v="132"/>
    <x v="0"/>
    <m/>
  </r>
  <r>
    <x v="1"/>
    <x v="0"/>
    <x v="6"/>
    <x v="0"/>
    <x v="1"/>
    <x v="2"/>
    <x v="24"/>
    <x v="63"/>
    <x v="1"/>
    <n v="168271531.56"/>
  </r>
  <r>
    <x v="1"/>
    <x v="0"/>
    <x v="6"/>
    <x v="0"/>
    <x v="1"/>
    <x v="5"/>
    <x v="11"/>
    <x v="64"/>
    <x v="0"/>
    <m/>
  </r>
  <r>
    <x v="1"/>
    <x v="0"/>
    <x v="6"/>
    <x v="0"/>
    <x v="1"/>
    <x v="5"/>
    <x v="14"/>
    <x v="66"/>
    <x v="0"/>
    <m/>
  </r>
  <r>
    <x v="1"/>
    <x v="0"/>
    <x v="6"/>
    <x v="0"/>
    <x v="1"/>
    <x v="5"/>
    <x v="15"/>
    <x v="69"/>
    <x v="0"/>
    <m/>
  </r>
  <r>
    <x v="1"/>
    <x v="0"/>
    <x v="6"/>
    <x v="0"/>
    <x v="1"/>
    <x v="2"/>
    <x v="25"/>
    <x v="74"/>
    <x v="0"/>
    <n v="-431768.91"/>
  </r>
  <r>
    <x v="1"/>
    <x v="0"/>
    <x v="6"/>
    <x v="0"/>
    <x v="1"/>
    <x v="2"/>
    <x v="25"/>
    <x v="118"/>
    <x v="0"/>
    <m/>
  </r>
  <r>
    <x v="1"/>
    <x v="0"/>
    <x v="6"/>
    <x v="0"/>
    <x v="1"/>
    <x v="2"/>
    <x v="0"/>
    <x v="103"/>
    <x v="0"/>
    <m/>
  </r>
  <r>
    <x v="1"/>
    <x v="0"/>
    <x v="6"/>
    <x v="0"/>
    <x v="1"/>
    <x v="2"/>
    <x v="0"/>
    <x v="104"/>
    <x v="0"/>
    <n v="309564.42"/>
  </r>
  <r>
    <x v="1"/>
    <x v="0"/>
    <x v="6"/>
    <x v="0"/>
    <x v="1"/>
    <x v="2"/>
    <x v="0"/>
    <x v="145"/>
    <x v="0"/>
    <n v="-1214808.94"/>
  </r>
  <r>
    <x v="1"/>
    <x v="0"/>
    <x v="6"/>
    <x v="0"/>
    <x v="1"/>
    <x v="5"/>
    <x v="7"/>
    <x v="153"/>
    <x v="0"/>
    <m/>
  </r>
  <r>
    <x v="1"/>
    <x v="0"/>
    <x v="6"/>
    <x v="0"/>
    <x v="0"/>
    <x v="0"/>
    <x v="4"/>
    <x v="158"/>
    <x v="2"/>
    <n v="13520000"/>
  </r>
  <r>
    <x v="1"/>
    <x v="0"/>
    <x v="6"/>
    <x v="0"/>
    <x v="0"/>
    <x v="0"/>
    <x v="4"/>
    <x v="6"/>
    <x v="157"/>
    <n v="2070000"/>
  </r>
  <r>
    <x v="1"/>
    <x v="0"/>
    <x v="6"/>
    <x v="0"/>
    <x v="0"/>
    <x v="0"/>
    <x v="4"/>
    <x v="6"/>
    <x v="158"/>
    <m/>
  </r>
  <r>
    <x v="1"/>
    <x v="0"/>
    <x v="6"/>
    <x v="0"/>
    <x v="0"/>
    <x v="0"/>
    <x v="4"/>
    <x v="160"/>
    <x v="2"/>
    <m/>
  </r>
  <r>
    <x v="1"/>
    <x v="0"/>
    <x v="6"/>
    <x v="0"/>
    <x v="0"/>
    <x v="0"/>
    <x v="4"/>
    <x v="160"/>
    <x v="136"/>
    <n v="1675000"/>
  </r>
  <r>
    <x v="1"/>
    <x v="0"/>
    <x v="6"/>
    <x v="0"/>
    <x v="0"/>
    <x v="0"/>
    <x v="4"/>
    <x v="7"/>
    <x v="157"/>
    <n v="162000"/>
  </r>
  <r>
    <x v="1"/>
    <x v="0"/>
    <x v="6"/>
    <x v="0"/>
    <x v="0"/>
    <x v="0"/>
    <x v="4"/>
    <x v="7"/>
    <x v="158"/>
    <m/>
  </r>
  <r>
    <x v="1"/>
    <x v="0"/>
    <x v="6"/>
    <x v="0"/>
    <x v="0"/>
    <x v="0"/>
    <x v="4"/>
    <x v="7"/>
    <x v="0"/>
    <m/>
  </r>
  <r>
    <x v="1"/>
    <x v="0"/>
    <x v="6"/>
    <x v="0"/>
    <x v="0"/>
    <x v="0"/>
    <x v="4"/>
    <x v="8"/>
    <x v="2"/>
    <m/>
  </r>
  <r>
    <x v="1"/>
    <x v="0"/>
    <x v="6"/>
    <x v="0"/>
    <x v="0"/>
    <x v="0"/>
    <x v="4"/>
    <x v="8"/>
    <x v="157"/>
    <n v="183750"/>
  </r>
  <r>
    <x v="1"/>
    <x v="0"/>
    <x v="6"/>
    <x v="0"/>
    <x v="0"/>
    <x v="0"/>
    <x v="4"/>
    <x v="8"/>
    <x v="158"/>
    <m/>
  </r>
  <r>
    <x v="1"/>
    <x v="0"/>
    <x v="6"/>
    <x v="0"/>
    <x v="0"/>
    <x v="0"/>
    <x v="4"/>
    <x v="9"/>
    <x v="2"/>
    <m/>
  </r>
  <r>
    <x v="1"/>
    <x v="0"/>
    <x v="6"/>
    <x v="0"/>
    <x v="0"/>
    <x v="0"/>
    <x v="4"/>
    <x v="9"/>
    <x v="158"/>
    <m/>
  </r>
  <r>
    <x v="1"/>
    <x v="0"/>
    <x v="6"/>
    <x v="0"/>
    <x v="0"/>
    <x v="0"/>
    <x v="4"/>
    <x v="9"/>
    <x v="227"/>
    <m/>
  </r>
  <r>
    <x v="1"/>
    <x v="0"/>
    <x v="6"/>
    <x v="0"/>
    <x v="0"/>
    <x v="0"/>
    <x v="4"/>
    <x v="9"/>
    <x v="157"/>
    <n v="22050"/>
  </r>
  <r>
    <x v="1"/>
    <x v="0"/>
    <x v="6"/>
    <x v="0"/>
    <x v="0"/>
    <x v="0"/>
    <x v="4"/>
    <x v="10"/>
    <x v="2"/>
    <m/>
  </r>
  <r>
    <x v="1"/>
    <x v="0"/>
    <x v="6"/>
    <x v="0"/>
    <x v="0"/>
    <x v="0"/>
    <x v="4"/>
    <x v="10"/>
    <x v="157"/>
    <n v="183750"/>
  </r>
  <r>
    <x v="1"/>
    <x v="0"/>
    <x v="6"/>
    <x v="0"/>
    <x v="0"/>
    <x v="0"/>
    <x v="4"/>
    <x v="10"/>
    <x v="158"/>
    <m/>
  </r>
  <r>
    <x v="1"/>
    <x v="0"/>
    <x v="6"/>
    <x v="0"/>
    <x v="0"/>
    <x v="0"/>
    <x v="4"/>
    <x v="11"/>
    <x v="2"/>
    <n v="704167"/>
  </r>
  <r>
    <x v="1"/>
    <x v="0"/>
    <x v="6"/>
    <x v="0"/>
    <x v="0"/>
    <x v="0"/>
    <x v="4"/>
    <x v="11"/>
    <x v="158"/>
    <m/>
  </r>
  <r>
    <x v="1"/>
    <x v="0"/>
    <x v="6"/>
    <x v="0"/>
    <x v="0"/>
    <x v="0"/>
    <x v="4"/>
    <x v="11"/>
    <x v="157"/>
    <n v="86250"/>
  </r>
  <r>
    <x v="1"/>
    <x v="0"/>
    <x v="6"/>
    <x v="0"/>
    <x v="0"/>
    <x v="0"/>
    <x v="4"/>
    <x v="12"/>
    <x v="2"/>
    <m/>
  </r>
  <r>
    <x v="1"/>
    <x v="0"/>
    <x v="6"/>
    <x v="0"/>
    <x v="0"/>
    <x v="0"/>
    <x v="4"/>
    <x v="134"/>
    <x v="0"/>
    <m/>
  </r>
  <r>
    <x v="1"/>
    <x v="0"/>
    <x v="6"/>
    <x v="0"/>
    <x v="0"/>
    <x v="0"/>
    <x v="4"/>
    <x v="142"/>
    <x v="0"/>
    <m/>
  </r>
  <r>
    <x v="1"/>
    <x v="0"/>
    <x v="6"/>
    <x v="0"/>
    <x v="0"/>
    <x v="0"/>
    <x v="4"/>
    <x v="56"/>
    <x v="211"/>
    <n v="326555"/>
  </r>
  <r>
    <x v="1"/>
    <x v="0"/>
    <x v="6"/>
    <x v="0"/>
    <x v="0"/>
    <x v="0"/>
    <x v="4"/>
    <x v="13"/>
    <x v="5"/>
    <n v="72558"/>
  </r>
  <r>
    <x v="1"/>
    <x v="0"/>
    <x v="6"/>
    <x v="0"/>
    <x v="0"/>
    <x v="0"/>
    <x v="4"/>
    <x v="146"/>
    <x v="181"/>
    <m/>
  </r>
  <r>
    <x v="1"/>
    <x v="0"/>
    <x v="6"/>
    <x v="0"/>
    <x v="0"/>
    <x v="0"/>
    <x v="4"/>
    <x v="14"/>
    <x v="6"/>
    <n v="1668000"/>
  </r>
  <r>
    <x v="1"/>
    <x v="0"/>
    <x v="6"/>
    <x v="0"/>
    <x v="0"/>
    <x v="0"/>
    <x v="4"/>
    <x v="14"/>
    <x v="7"/>
    <m/>
  </r>
  <r>
    <x v="1"/>
    <x v="0"/>
    <x v="6"/>
    <x v="0"/>
    <x v="0"/>
    <x v="0"/>
    <x v="4"/>
    <x v="15"/>
    <x v="8"/>
    <n v="556000"/>
  </r>
  <r>
    <x v="1"/>
    <x v="0"/>
    <x v="6"/>
    <x v="0"/>
    <x v="0"/>
    <x v="0"/>
    <x v="4"/>
    <x v="147"/>
    <x v="239"/>
    <n v="821800"/>
  </r>
  <r>
    <x v="1"/>
    <x v="0"/>
    <x v="6"/>
    <x v="0"/>
    <x v="0"/>
    <x v="0"/>
    <x v="4"/>
    <x v="113"/>
    <x v="175"/>
    <m/>
  </r>
  <r>
    <x v="1"/>
    <x v="0"/>
    <x v="6"/>
    <x v="0"/>
    <x v="0"/>
    <x v="0"/>
    <x v="9"/>
    <x v="114"/>
    <x v="9"/>
    <n v="1344840"/>
  </r>
  <r>
    <x v="1"/>
    <x v="0"/>
    <x v="6"/>
    <x v="0"/>
    <x v="0"/>
    <x v="0"/>
    <x v="9"/>
    <x v="30"/>
    <x v="212"/>
    <m/>
  </r>
  <r>
    <x v="1"/>
    <x v="0"/>
    <x v="6"/>
    <x v="0"/>
    <x v="0"/>
    <x v="0"/>
    <x v="9"/>
    <x v="30"/>
    <x v="234"/>
    <m/>
  </r>
  <r>
    <x v="1"/>
    <x v="0"/>
    <x v="6"/>
    <x v="0"/>
    <x v="0"/>
    <x v="0"/>
    <x v="9"/>
    <x v="110"/>
    <x v="185"/>
    <m/>
  </r>
  <r>
    <x v="1"/>
    <x v="0"/>
    <x v="6"/>
    <x v="0"/>
    <x v="0"/>
    <x v="0"/>
    <x v="9"/>
    <x v="110"/>
    <x v="250"/>
    <n v="1300000"/>
  </r>
  <r>
    <x v="1"/>
    <x v="0"/>
    <x v="6"/>
    <x v="0"/>
    <x v="0"/>
    <x v="0"/>
    <x v="5"/>
    <x v="70"/>
    <x v="88"/>
    <n v="1800"/>
  </r>
  <r>
    <x v="1"/>
    <x v="0"/>
    <x v="6"/>
    <x v="0"/>
    <x v="0"/>
    <x v="0"/>
    <x v="5"/>
    <x v="70"/>
    <x v="240"/>
    <m/>
  </r>
  <r>
    <x v="1"/>
    <x v="0"/>
    <x v="6"/>
    <x v="0"/>
    <x v="0"/>
    <x v="0"/>
    <x v="5"/>
    <x v="70"/>
    <x v="202"/>
    <m/>
  </r>
  <r>
    <x v="1"/>
    <x v="0"/>
    <x v="6"/>
    <x v="0"/>
    <x v="0"/>
    <x v="0"/>
    <x v="5"/>
    <x v="70"/>
    <x v="260"/>
    <n v="22000"/>
  </r>
  <r>
    <x v="1"/>
    <x v="0"/>
    <x v="6"/>
    <x v="0"/>
    <x v="0"/>
    <x v="0"/>
    <x v="5"/>
    <x v="102"/>
    <x v="0"/>
    <m/>
  </r>
  <r>
    <x v="1"/>
    <x v="0"/>
    <x v="6"/>
    <x v="0"/>
    <x v="0"/>
    <x v="0"/>
    <x v="5"/>
    <x v="71"/>
    <x v="88"/>
    <m/>
  </r>
  <r>
    <x v="1"/>
    <x v="0"/>
    <x v="6"/>
    <x v="0"/>
    <x v="0"/>
    <x v="0"/>
    <x v="5"/>
    <x v="71"/>
    <x v="53"/>
    <m/>
  </r>
  <r>
    <x v="1"/>
    <x v="0"/>
    <x v="6"/>
    <x v="0"/>
    <x v="0"/>
    <x v="0"/>
    <x v="5"/>
    <x v="71"/>
    <x v="224"/>
    <m/>
  </r>
  <r>
    <x v="1"/>
    <x v="0"/>
    <x v="6"/>
    <x v="0"/>
    <x v="0"/>
    <x v="0"/>
    <x v="5"/>
    <x v="71"/>
    <x v="45"/>
    <n v="65700"/>
  </r>
  <r>
    <x v="1"/>
    <x v="0"/>
    <x v="6"/>
    <x v="0"/>
    <x v="0"/>
    <x v="0"/>
    <x v="5"/>
    <x v="78"/>
    <x v="0"/>
    <m/>
  </r>
  <r>
    <x v="1"/>
    <x v="0"/>
    <x v="6"/>
    <x v="0"/>
    <x v="0"/>
    <x v="0"/>
    <x v="6"/>
    <x v="17"/>
    <x v="12"/>
    <m/>
  </r>
  <r>
    <x v="1"/>
    <x v="0"/>
    <x v="6"/>
    <x v="0"/>
    <x v="0"/>
    <x v="0"/>
    <x v="6"/>
    <x v="17"/>
    <x v="0"/>
    <m/>
  </r>
  <r>
    <x v="1"/>
    <x v="0"/>
    <x v="6"/>
    <x v="0"/>
    <x v="0"/>
    <x v="0"/>
    <x v="6"/>
    <x v="162"/>
    <x v="88"/>
    <n v="414608"/>
  </r>
  <r>
    <x v="1"/>
    <x v="0"/>
    <x v="6"/>
    <x v="0"/>
    <x v="0"/>
    <x v="0"/>
    <x v="6"/>
    <x v="161"/>
    <x v="245"/>
    <n v="4600000"/>
  </r>
  <r>
    <x v="1"/>
    <x v="0"/>
    <x v="6"/>
    <x v="0"/>
    <x v="0"/>
    <x v="0"/>
    <x v="29"/>
    <x v="154"/>
    <x v="203"/>
    <n v="48006"/>
  </r>
  <r>
    <x v="1"/>
    <x v="0"/>
    <x v="6"/>
    <x v="0"/>
    <x v="0"/>
    <x v="0"/>
    <x v="0"/>
    <x v="116"/>
    <x v="127"/>
    <n v="2815704"/>
  </r>
  <r>
    <x v="1"/>
    <x v="0"/>
    <x v="6"/>
    <x v="0"/>
    <x v="0"/>
    <x v="0"/>
    <x v="0"/>
    <x v="107"/>
    <x v="17"/>
    <n v="260000"/>
  </r>
  <r>
    <x v="1"/>
    <x v="0"/>
    <x v="6"/>
    <x v="0"/>
    <x v="0"/>
    <x v="0"/>
    <x v="0"/>
    <x v="107"/>
    <x v="254"/>
    <n v="57151.94"/>
  </r>
  <r>
    <x v="1"/>
    <x v="0"/>
    <x v="6"/>
    <x v="0"/>
    <x v="0"/>
    <x v="0"/>
    <x v="0"/>
    <x v="108"/>
    <x v="254"/>
    <n v="58352"/>
  </r>
  <r>
    <x v="1"/>
    <x v="0"/>
    <x v="6"/>
    <x v="0"/>
    <x v="0"/>
    <x v="0"/>
    <x v="0"/>
    <x v="109"/>
    <x v="254"/>
    <n v="238763.06"/>
  </r>
  <r>
    <x v="1"/>
    <x v="0"/>
    <x v="6"/>
    <x v="0"/>
    <x v="0"/>
    <x v="0"/>
    <x v="0"/>
    <x v="163"/>
    <x v="40"/>
    <n v="32100"/>
  </r>
  <r>
    <x v="1"/>
    <x v="0"/>
    <x v="6"/>
    <x v="0"/>
    <x v="0"/>
    <x v="0"/>
    <x v="0"/>
    <x v="80"/>
    <x v="14"/>
    <n v="508943.72"/>
  </r>
  <r>
    <x v="1"/>
    <x v="0"/>
    <x v="6"/>
    <x v="0"/>
    <x v="0"/>
    <x v="0"/>
    <x v="0"/>
    <x v="80"/>
    <x v="21"/>
    <n v="-444168"/>
  </r>
  <r>
    <x v="1"/>
    <x v="0"/>
    <x v="6"/>
    <x v="0"/>
    <x v="0"/>
    <x v="0"/>
    <x v="0"/>
    <x v="80"/>
    <x v="176"/>
    <n v="385914.62"/>
  </r>
  <r>
    <x v="1"/>
    <x v="0"/>
    <x v="6"/>
    <x v="0"/>
    <x v="0"/>
    <x v="0"/>
    <x v="0"/>
    <x v="80"/>
    <x v="162"/>
    <m/>
  </r>
  <r>
    <x v="1"/>
    <x v="0"/>
    <x v="6"/>
    <x v="0"/>
    <x v="0"/>
    <x v="0"/>
    <x v="0"/>
    <x v="80"/>
    <x v="235"/>
    <m/>
  </r>
  <r>
    <x v="1"/>
    <x v="0"/>
    <x v="6"/>
    <x v="0"/>
    <x v="0"/>
    <x v="0"/>
    <x v="0"/>
    <x v="80"/>
    <x v="70"/>
    <m/>
  </r>
  <r>
    <x v="1"/>
    <x v="0"/>
    <x v="6"/>
    <x v="0"/>
    <x v="0"/>
    <x v="0"/>
    <x v="0"/>
    <x v="80"/>
    <x v="59"/>
    <m/>
  </r>
  <r>
    <x v="1"/>
    <x v="0"/>
    <x v="6"/>
    <x v="0"/>
    <x v="0"/>
    <x v="0"/>
    <x v="0"/>
    <x v="80"/>
    <x v="44"/>
    <n v="2870000"/>
  </r>
  <r>
    <x v="1"/>
    <x v="0"/>
    <x v="6"/>
    <x v="0"/>
    <x v="0"/>
    <x v="0"/>
    <x v="0"/>
    <x v="80"/>
    <x v="241"/>
    <m/>
  </r>
  <r>
    <x v="1"/>
    <x v="0"/>
    <x v="6"/>
    <x v="0"/>
    <x v="0"/>
    <x v="0"/>
    <x v="0"/>
    <x v="84"/>
    <x v="88"/>
    <m/>
  </r>
  <r>
    <x v="1"/>
    <x v="0"/>
    <x v="6"/>
    <x v="0"/>
    <x v="0"/>
    <x v="0"/>
    <x v="0"/>
    <x v="84"/>
    <x v="246"/>
    <m/>
  </r>
  <r>
    <x v="1"/>
    <x v="0"/>
    <x v="6"/>
    <x v="0"/>
    <x v="0"/>
    <x v="0"/>
    <x v="0"/>
    <x v="107"/>
    <x v="17"/>
    <m/>
  </r>
  <r>
    <x v="1"/>
    <x v="0"/>
    <x v="6"/>
    <x v="0"/>
    <x v="0"/>
    <x v="0"/>
    <x v="0"/>
    <x v="115"/>
    <x v="0"/>
    <m/>
  </r>
  <r>
    <x v="1"/>
    <x v="0"/>
    <x v="6"/>
    <x v="0"/>
    <x v="0"/>
    <x v="0"/>
    <x v="0"/>
    <x v="138"/>
    <x v="88"/>
    <m/>
  </r>
  <r>
    <x v="1"/>
    <x v="0"/>
    <x v="6"/>
    <x v="0"/>
    <x v="0"/>
    <x v="0"/>
    <x v="0"/>
    <x v="108"/>
    <x v="0"/>
    <m/>
  </r>
  <r>
    <x v="1"/>
    <x v="0"/>
    <x v="6"/>
    <x v="0"/>
    <x v="0"/>
    <x v="0"/>
    <x v="0"/>
    <x v="109"/>
    <x v="0"/>
    <m/>
  </r>
  <r>
    <x v="1"/>
    <x v="0"/>
    <x v="6"/>
    <x v="0"/>
    <x v="0"/>
    <x v="0"/>
    <x v="0"/>
    <x v="116"/>
    <x v="20"/>
    <m/>
  </r>
  <r>
    <x v="1"/>
    <x v="0"/>
    <x v="6"/>
    <x v="0"/>
    <x v="0"/>
    <x v="0"/>
    <x v="0"/>
    <x v="116"/>
    <x v="46"/>
    <m/>
  </r>
  <r>
    <x v="1"/>
    <x v="0"/>
    <x v="6"/>
    <x v="0"/>
    <x v="0"/>
    <x v="0"/>
    <x v="0"/>
    <x v="79"/>
    <x v="0"/>
    <m/>
  </r>
  <r>
    <x v="1"/>
    <x v="0"/>
    <x v="6"/>
    <x v="0"/>
    <x v="0"/>
    <x v="0"/>
    <x v="12"/>
    <x v="81"/>
    <x v="0"/>
    <m/>
  </r>
  <r>
    <x v="1"/>
    <x v="0"/>
    <x v="6"/>
    <x v="0"/>
    <x v="0"/>
    <x v="0"/>
    <x v="12"/>
    <x v="82"/>
    <x v="100"/>
    <m/>
  </r>
  <r>
    <x v="1"/>
    <x v="0"/>
    <x v="6"/>
    <x v="0"/>
    <x v="0"/>
    <x v="0"/>
    <x v="12"/>
    <x v="83"/>
    <x v="100"/>
    <m/>
  </r>
  <r>
    <x v="1"/>
    <x v="0"/>
    <x v="6"/>
    <x v="0"/>
    <x v="0"/>
    <x v="0"/>
    <x v="12"/>
    <x v="84"/>
    <x v="255"/>
    <m/>
  </r>
  <r>
    <x v="1"/>
    <x v="0"/>
    <x v="6"/>
    <x v="0"/>
    <x v="0"/>
    <x v="0"/>
    <x v="19"/>
    <x v="100"/>
    <x v="261"/>
    <n v="5882.35"/>
  </r>
  <r>
    <x v="1"/>
    <x v="0"/>
    <x v="6"/>
    <x v="0"/>
    <x v="0"/>
    <x v="0"/>
    <x v="19"/>
    <x v="164"/>
    <x v="262"/>
    <n v="78151.259999999995"/>
  </r>
  <r>
    <x v="1"/>
    <x v="0"/>
    <x v="6"/>
    <x v="0"/>
    <x v="0"/>
    <x v="0"/>
    <x v="19"/>
    <x v="140"/>
    <x v="20"/>
    <n v="50000"/>
  </r>
  <r>
    <x v="1"/>
    <x v="0"/>
    <x v="6"/>
    <x v="0"/>
    <x v="0"/>
    <x v="0"/>
    <x v="28"/>
    <x v="150"/>
    <x v="146"/>
    <m/>
  </r>
  <r>
    <x v="1"/>
    <x v="0"/>
    <x v="6"/>
    <x v="0"/>
    <x v="0"/>
    <x v="0"/>
    <x v="31"/>
    <x v="85"/>
    <x v="157"/>
    <m/>
  </r>
  <r>
    <x v="1"/>
    <x v="0"/>
    <x v="6"/>
    <x v="0"/>
    <x v="0"/>
    <x v="0"/>
    <x v="31"/>
    <x v="85"/>
    <x v="237"/>
    <m/>
  </r>
  <r>
    <x v="1"/>
    <x v="0"/>
    <x v="6"/>
    <x v="0"/>
    <x v="0"/>
    <x v="0"/>
    <x v="27"/>
    <x v="140"/>
    <x v="20"/>
    <m/>
  </r>
  <r>
    <x v="1"/>
    <x v="0"/>
    <x v="6"/>
    <x v="0"/>
    <x v="0"/>
    <x v="0"/>
    <x v="27"/>
    <x v="148"/>
    <x v="140"/>
    <m/>
  </r>
  <r>
    <x v="1"/>
    <x v="0"/>
    <x v="6"/>
    <x v="0"/>
    <x v="0"/>
    <x v="0"/>
    <x v="27"/>
    <x v="139"/>
    <x v="140"/>
    <m/>
  </r>
  <r>
    <x v="1"/>
    <x v="0"/>
    <x v="6"/>
    <x v="0"/>
    <x v="0"/>
    <x v="0"/>
    <x v="27"/>
    <x v="149"/>
    <x v="140"/>
    <m/>
  </r>
  <r>
    <x v="1"/>
    <x v="0"/>
    <x v="6"/>
    <x v="0"/>
    <x v="0"/>
    <x v="0"/>
    <x v="22"/>
    <x v="105"/>
    <x v="140"/>
    <m/>
  </r>
  <r>
    <x v="1"/>
    <x v="0"/>
    <x v="6"/>
    <x v="0"/>
    <x v="0"/>
    <x v="0"/>
    <x v="16"/>
    <x v="86"/>
    <x v="45"/>
    <n v="250530"/>
  </r>
  <r>
    <x v="1"/>
    <x v="0"/>
    <x v="6"/>
    <x v="0"/>
    <x v="0"/>
    <x v="0"/>
    <x v="16"/>
    <x v="86"/>
    <x v="204"/>
    <n v="619400"/>
  </r>
  <r>
    <x v="1"/>
    <x v="0"/>
    <x v="6"/>
    <x v="0"/>
    <x v="0"/>
    <x v="0"/>
    <x v="16"/>
    <x v="86"/>
    <x v="224"/>
    <m/>
  </r>
  <r>
    <x v="1"/>
    <x v="0"/>
    <x v="6"/>
    <x v="0"/>
    <x v="0"/>
    <x v="0"/>
    <x v="16"/>
    <x v="117"/>
    <x v="57"/>
    <n v="460000"/>
  </r>
  <r>
    <x v="1"/>
    <x v="0"/>
    <x v="6"/>
    <x v="0"/>
    <x v="0"/>
    <x v="0"/>
    <x v="16"/>
    <x v="117"/>
    <x v="134"/>
    <n v="660000"/>
  </r>
  <r>
    <x v="1"/>
    <x v="0"/>
    <x v="6"/>
    <x v="0"/>
    <x v="0"/>
    <x v="0"/>
    <x v="16"/>
    <x v="117"/>
    <x v="223"/>
    <m/>
  </r>
  <r>
    <x v="1"/>
    <x v="0"/>
    <x v="6"/>
    <x v="0"/>
    <x v="0"/>
    <x v="0"/>
    <x v="22"/>
    <x v="105"/>
    <x v="0"/>
    <m/>
  </r>
  <r>
    <x v="1"/>
    <x v="0"/>
    <x v="6"/>
    <x v="0"/>
    <x v="0"/>
    <x v="0"/>
    <x v="2"/>
    <x v="87"/>
    <x v="165"/>
    <n v="430914.63"/>
  </r>
  <r>
    <x v="1"/>
    <x v="0"/>
    <x v="6"/>
    <x v="0"/>
    <x v="0"/>
    <x v="0"/>
    <x v="2"/>
    <x v="87"/>
    <x v="205"/>
    <n v="814874"/>
  </r>
  <r>
    <x v="1"/>
    <x v="0"/>
    <x v="6"/>
    <x v="0"/>
    <x v="0"/>
    <x v="0"/>
    <x v="2"/>
    <x v="87"/>
    <x v="263"/>
    <n v="83825.52"/>
  </r>
  <r>
    <x v="1"/>
    <x v="0"/>
    <x v="6"/>
    <x v="0"/>
    <x v="0"/>
    <x v="0"/>
    <x v="2"/>
    <x v="87"/>
    <x v="242"/>
    <m/>
  </r>
  <r>
    <x v="1"/>
    <x v="0"/>
    <x v="6"/>
    <x v="0"/>
    <x v="0"/>
    <x v="0"/>
    <x v="2"/>
    <x v="155"/>
    <x v="222"/>
    <m/>
  </r>
  <r>
    <x v="1"/>
    <x v="0"/>
    <x v="6"/>
    <x v="0"/>
    <x v="0"/>
    <x v="0"/>
    <x v="2"/>
    <x v="155"/>
    <x v="225"/>
    <m/>
  </r>
  <r>
    <x v="1"/>
    <x v="0"/>
    <x v="6"/>
    <x v="0"/>
    <x v="0"/>
    <x v="0"/>
    <x v="2"/>
    <x v="155"/>
    <x v="0"/>
    <m/>
  </r>
  <r>
    <x v="1"/>
    <x v="0"/>
    <x v="6"/>
    <x v="0"/>
    <x v="0"/>
    <x v="0"/>
    <x v="2"/>
    <x v="88"/>
    <x v="128"/>
    <m/>
  </r>
  <r>
    <x v="1"/>
    <x v="0"/>
    <x v="6"/>
    <x v="0"/>
    <x v="0"/>
    <x v="0"/>
    <x v="2"/>
    <x v="88"/>
    <x v="247"/>
    <n v="33400"/>
  </r>
  <r>
    <x v="1"/>
    <x v="0"/>
    <x v="6"/>
    <x v="0"/>
    <x v="0"/>
    <x v="0"/>
    <x v="2"/>
    <x v="89"/>
    <x v="32"/>
    <n v="27815"/>
  </r>
  <r>
    <x v="1"/>
    <x v="0"/>
    <x v="6"/>
    <x v="0"/>
    <x v="0"/>
    <x v="0"/>
    <x v="2"/>
    <x v="88"/>
    <x v="190"/>
    <n v="165848"/>
  </r>
  <r>
    <x v="1"/>
    <x v="0"/>
    <x v="6"/>
    <x v="0"/>
    <x v="0"/>
    <x v="0"/>
    <x v="2"/>
    <x v="88"/>
    <x v="246"/>
    <n v="8500"/>
  </r>
  <r>
    <x v="1"/>
    <x v="0"/>
    <x v="6"/>
    <x v="0"/>
    <x v="0"/>
    <x v="0"/>
    <x v="2"/>
    <x v="89"/>
    <x v="190"/>
    <n v="33613.449999999997"/>
  </r>
  <r>
    <x v="1"/>
    <x v="0"/>
    <x v="6"/>
    <x v="0"/>
    <x v="0"/>
    <x v="0"/>
    <x v="2"/>
    <x v="89"/>
    <x v="102"/>
    <n v="43025"/>
  </r>
  <r>
    <x v="1"/>
    <x v="0"/>
    <x v="6"/>
    <x v="0"/>
    <x v="0"/>
    <x v="0"/>
    <x v="2"/>
    <x v="89"/>
    <x v="157"/>
    <n v="1500"/>
  </r>
  <r>
    <x v="1"/>
    <x v="0"/>
    <x v="6"/>
    <x v="0"/>
    <x v="0"/>
    <x v="0"/>
    <x v="2"/>
    <x v="89"/>
    <x v="264"/>
    <n v="109243.7"/>
  </r>
  <r>
    <x v="1"/>
    <x v="0"/>
    <x v="6"/>
    <x v="0"/>
    <x v="0"/>
    <x v="0"/>
    <x v="2"/>
    <x v="90"/>
    <x v="94"/>
    <n v="413095"/>
  </r>
  <r>
    <x v="1"/>
    <x v="0"/>
    <x v="6"/>
    <x v="0"/>
    <x v="0"/>
    <x v="0"/>
    <x v="2"/>
    <x v="90"/>
    <x v="0"/>
    <m/>
  </r>
  <r>
    <x v="1"/>
    <x v="0"/>
    <x v="6"/>
    <x v="0"/>
    <x v="0"/>
    <x v="0"/>
    <x v="2"/>
    <x v="91"/>
    <x v="190"/>
    <m/>
  </r>
  <r>
    <x v="1"/>
    <x v="0"/>
    <x v="6"/>
    <x v="0"/>
    <x v="0"/>
    <x v="0"/>
    <x v="2"/>
    <x v="91"/>
    <x v="265"/>
    <n v="1210086"/>
  </r>
  <r>
    <x v="1"/>
    <x v="0"/>
    <x v="6"/>
    <x v="0"/>
    <x v="0"/>
    <x v="0"/>
    <x v="2"/>
    <x v="91"/>
    <x v="260"/>
    <n v="275000"/>
  </r>
  <r>
    <x v="1"/>
    <x v="0"/>
    <x v="6"/>
    <x v="0"/>
    <x v="0"/>
    <x v="0"/>
    <x v="2"/>
    <x v="91"/>
    <x v="172"/>
    <n v="17000"/>
  </r>
  <r>
    <x v="1"/>
    <x v="0"/>
    <x v="6"/>
    <x v="0"/>
    <x v="0"/>
    <x v="0"/>
    <x v="2"/>
    <x v="91"/>
    <x v="157"/>
    <n v="28000"/>
  </r>
  <r>
    <x v="1"/>
    <x v="0"/>
    <x v="6"/>
    <x v="0"/>
    <x v="0"/>
    <x v="0"/>
    <x v="2"/>
    <x v="92"/>
    <x v="0"/>
    <m/>
  </r>
  <r>
    <x v="1"/>
    <x v="0"/>
    <x v="6"/>
    <x v="0"/>
    <x v="0"/>
    <x v="0"/>
    <x v="2"/>
    <x v="136"/>
    <x v="208"/>
    <m/>
  </r>
  <r>
    <x v="1"/>
    <x v="0"/>
    <x v="6"/>
    <x v="0"/>
    <x v="0"/>
    <x v="0"/>
    <x v="2"/>
    <x v="136"/>
    <x v="228"/>
    <n v="280000"/>
  </r>
  <r>
    <x v="1"/>
    <x v="0"/>
    <x v="6"/>
    <x v="0"/>
    <x v="0"/>
    <x v="0"/>
    <x v="2"/>
    <x v="136"/>
    <x v="244"/>
    <m/>
  </r>
  <r>
    <x v="1"/>
    <x v="0"/>
    <x v="6"/>
    <x v="0"/>
    <x v="0"/>
    <x v="0"/>
    <x v="2"/>
    <x v="136"/>
    <x v="218"/>
    <n v="30000"/>
  </r>
  <r>
    <x v="1"/>
    <x v="0"/>
    <x v="6"/>
    <x v="0"/>
    <x v="0"/>
    <x v="0"/>
    <x v="2"/>
    <x v="136"/>
    <x v="208"/>
    <m/>
  </r>
  <r>
    <x v="1"/>
    <x v="0"/>
    <x v="6"/>
    <x v="0"/>
    <x v="0"/>
    <x v="0"/>
    <x v="2"/>
    <x v="136"/>
    <x v="252"/>
    <m/>
  </r>
  <r>
    <x v="1"/>
    <x v="0"/>
    <x v="6"/>
    <x v="0"/>
    <x v="0"/>
    <x v="0"/>
    <x v="2"/>
    <x v="136"/>
    <x v="157"/>
    <n v="24000"/>
  </r>
  <r>
    <x v="1"/>
    <x v="0"/>
    <x v="6"/>
    <x v="0"/>
    <x v="0"/>
    <x v="0"/>
    <x v="2"/>
    <x v="136"/>
    <x v="248"/>
    <m/>
  </r>
  <r>
    <x v="1"/>
    <x v="0"/>
    <x v="6"/>
    <x v="0"/>
    <x v="0"/>
    <x v="0"/>
    <x v="2"/>
    <x v="141"/>
    <x v="185"/>
    <m/>
  </r>
  <r>
    <x v="1"/>
    <x v="0"/>
    <x v="6"/>
    <x v="0"/>
    <x v="0"/>
    <x v="0"/>
    <x v="2"/>
    <x v="141"/>
    <x v="0"/>
    <m/>
  </r>
  <r>
    <x v="1"/>
    <x v="0"/>
    <x v="6"/>
    <x v="0"/>
    <x v="0"/>
    <x v="0"/>
    <x v="2"/>
    <x v="141"/>
    <x v="0"/>
    <m/>
  </r>
  <r>
    <x v="1"/>
    <x v="0"/>
    <x v="6"/>
    <x v="0"/>
    <x v="0"/>
    <x v="0"/>
    <x v="2"/>
    <x v="93"/>
    <x v="0"/>
    <m/>
  </r>
  <r>
    <x v="1"/>
    <x v="0"/>
    <x v="6"/>
    <x v="0"/>
    <x v="0"/>
    <x v="0"/>
    <x v="2"/>
    <x v="84"/>
    <x v="60"/>
    <m/>
  </r>
  <r>
    <x v="1"/>
    <x v="0"/>
    <x v="6"/>
    <x v="0"/>
    <x v="0"/>
    <x v="0"/>
    <x v="2"/>
    <x v="84"/>
    <x v="226"/>
    <m/>
  </r>
  <r>
    <x v="1"/>
    <x v="0"/>
    <x v="6"/>
    <x v="0"/>
    <x v="0"/>
    <x v="0"/>
    <x v="2"/>
    <x v="84"/>
    <x v="248"/>
    <m/>
  </r>
  <r>
    <x v="1"/>
    <x v="0"/>
    <x v="6"/>
    <x v="0"/>
    <x v="0"/>
    <x v="0"/>
    <x v="2"/>
    <x v="84"/>
    <x v="0"/>
    <m/>
  </r>
  <r>
    <x v="1"/>
    <x v="0"/>
    <x v="6"/>
    <x v="0"/>
    <x v="0"/>
    <x v="0"/>
    <x v="2"/>
    <x v="84"/>
    <x v="0"/>
    <m/>
  </r>
  <r>
    <x v="1"/>
    <x v="0"/>
    <x v="6"/>
    <x v="0"/>
    <x v="0"/>
    <x v="0"/>
    <x v="2"/>
    <x v="84"/>
    <x v="0"/>
    <m/>
  </r>
  <r>
    <x v="1"/>
    <x v="0"/>
    <x v="6"/>
    <x v="0"/>
    <x v="0"/>
    <x v="0"/>
    <x v="2"/>
    <x v="84"/>
    <x v="0"/>
    <m/>
  </r>
  <r>
    <x v="1"/>
    <x v="0"/>
    <x v="6"/>
    <x v="0"/>
    <x v="0"/>
    <x v="0"/>
    <x v="2"/>
    <x v="84"/>
    <x v="0"/>
    <m/>
  </r>
  <r>
    <x v="1"/>
    <x v="0"/>
    <x v="6"/>
    <x v="0"/>
    <x v="0"/>
    <x v="0"/>
    <x v="2"/>
    <x v="84"/>
    <x v="0"/>
    <m/>
  </r>
  <r>
    <x v="1"/>
    <x v="0"/>
    <x v="6"/>
    <x v="0"/>
    <x v="0"/>
    <x v="0"/>
    <x v="2"/>
    <x v="84"/>
    <x v="0"/>
    <m/>
  </r>
  <r>
    <x v="1"/>
    <x v="0"/>
    <x v="6"/>
    <x v="0"/>
    <x v="0"/>
    <x v="7"/>
    <x v="4"/>
    <x v="119"/>
    <x v="136"/>
    <n v="3800000"/>
  </r>
  <r>
    <x v="1"/>
    <x v="0"/>
    <x v="6"/>
    <x v="0"/>
    <x v="0"/>
    <x v="7"/>
    <x v="4"/>
    <x v="119"/>
    <x v="248"/>
    <n v="3550000"/>
  </r>
  <r>
    <x v="1"/>
    <x v="0"/>
    <x v="6"/>
    <x v="0"/>
    <x v="0"/>
    <x v="7"/>
    <x v="4"/>
    <x v="119"/>
    <x v="186"/>
    <m/>
  </r>
  <r>
    <x v="1"/>
    <x v="0"/>
    <x v="6"/>
    <x v="0"/>
    <x v="0"/>
    <x v="7"/>
    <x v="4"/>
    <x v="120"/>
    <x v="136"/>
    <m/>
  </r>
  <r>
    <x v="1"/>
    <x v="0"/>
    <x v="6"/>
    <x v="0"/>
    <x v="0"/>
    <x v="7"/>
    <x v="4"/>
    <x v="121"/>
    <x v="136"/>
    <n v="483333"/>
  </r>
  <r>
    <x v="1"/>
    <x v="0"/>
    <x v="6"/>
    <x v="0"/>
    <x v="0"/>
    <x v="7"/>
    <x v="4"/>
    <x v="121"/>
    <x v="186"/>
    <m/>
  </r>
  <r>
    <x v="1"/>
    <x v="0"/>
    <x v="6"/>
    <x v="0"/>
    <x v="0"/>
    <x v="7"/>
    <x v="4"/>
    <x v="121"/>
    <x v="248"/>
    <n v="183750"/>
  </r>
  <r>
    <x v="1"/>
    <x v="0"/>
    <x v="6"/>
    <x v="0"/>
    <x v="0"/>
    <x v="7"/>
    <x v="4"/>
    <x v="122"/>
    <x v="136"/>
    <n v="58000"/>
  </r>
  <r>
    <x v="1"/>
    <x v="0"/>
    <x v="6"/>
    <x v="0"/>
    <x v="0"/>
    <x v="7"/>
    <x v="4"/>
    <x v="122"/>
    <x v="248"/>
    <n v="22320"/>
  </r>
  <r>
    <x v="1"/>
    <x v="0"/>
    <x v="6"/>
    <x v="0"/>
    <x v="0"/>
    <x v="7"/>
    <x v="4"/>
    <x v="122"/>
    <x v="186"/>
    <m/>
  </r>
  <r>
    <x v="1"/>
    <x v="0"/>
    <x v="6"/>
    <x v="0"/>
    <x v="0"/>
    <x v="7"/>
    <x v="4"/>
    <x v="123"/>
    <x v="136"/>
    <n v="483333"/>
  </r>
  <r>
    <x v="1"/>
    <x v="0"/>
    <x v="6"/>
    <x v="0"/>
    <x v="0"/>
    <x v="7"/>
    <x v="4"/>
    <x v="123"/>
    <x v="186"/>
    <m/>
  </r>
  <r>
    <x v="1"/>
    <x v="0"/>
    <x v="6"/>
    <x v="0"/>
    <x v="0"/>
    <x v="7"/>
    <x v="4"/>
    <x v="123"/>
    <x v="248"/>
    <n v="183750"/>
  </r>
  <r>
    <x v="1"/>
    <x v="0"/>
    <x v="6"/>
    <x v="0"/>
    <x v="0"/>
    <x v="7"/>
    <x v="4"/>
    <x v="124"/>
    <x v="136"/>
    <n v="241667"/>
  </r>
  <r>
    <x v="1"/>
    <x v="0"/>
    <x v="6"/>
    <x v="0"/>
    <x v="0"/>
    <x v="7"/>
    <x v="4"/>
    <x v="124"/>
    <x v="186"/>
    <m/>
  </r>
  <r>
    <x v="1"/>
    <x v="0"/>
    <x v="6"/>
    <x v="0"/>
    <x v="0"/>
    <x v="7"/>
    <x v="4"/>
    <x v="124"/>
    <x v="248"/>
    <n v="147917"/>
  </r>
  <r>
    <x v="1"/>
    <x v="0"/>
    <x v="6"/>
    <x v="0"/>
    <x v="0"/>
    <x v="7"/>
    <x v="4"/>
    <x v="135"/>
    <x v="0"/>
    <m/>
  </r>
  <r>
    <x v="1"/>
    <x v="0"/>
    <x v="6"/>
    <x v="0"/>
    <x v="0"/>
    <x v="7"/>
    <x v="4"/>
    <x v="125"/>
    <x v="136"/>
    <m/>
  </r>
  <r>
    <x v="1"/>
    <x v="0"/>
    <x v="6"/>
    <x v="0"/>
    <x v="0"/>
    <x v="7"/>
    <x v="4"/>
    <x v="144"/>
    <x v="136"/>
    <n v="4000000"/>
  </r>
  <r>
    <x v="1"/>
    <x v="0"/>
    <x v="6"/>
    <x v="0"/>
    <x v="0"/>
    <x v="7"/>
    <x v="4"/>
    <x v="144"/>
    <x v="186"/>
    <m/>
  </r>
  <r>
    <x v="1"/>
    <x v="0"/>
    <x v="6"/>
    <x v="0"/>
    <x v="0"/>
    <x v="7"/>
    <x v="4"/>
    <x v="126"/>
    <x v="0"/>
    <m/>
  </r>
  <r>
    <x v="1"/>
    <x v="0"/>
    <x v="6"/>
    <x v="0"/>
    <x v="0"/>
    <x v="7"/>
    <x v="4"/>
    <x v="127"/>
    <x v="5"/>
    <n v="36742"/>
  </r>
  <r>
    <x v="1"/>
    <x v="0"/>
    <x v="6"/>
    <x v="0"/>
    <x v="0"/>
    <x v="7"/>
    <x v="4"/>
    <x v="152"/>
    <x v="130"/>
    <m/>
  </r>
  <r>
    <x v="1"/>
    <x v="0"/>
    <x v="6"/>
    <x v="0"/>
    <x v="0"/>
    <x v="7"/>
    <x v="4"/>
    <x v="128"/>
    <x v="6"/>
    <n v="882000"/>
  </r>
  <r>
    <x v="1"/>
    <x v="0"/>
    <x v="6"/>
    <x v="0"/>
    <x v="0"/>
    <x v="7"/>
    <x v="4"/>
    <x v="129"/>
    <x v="77"/>
    <n v="152000"/>
  </r>
  <r>
    <x v="1"/>
    <x v="0"/>
    <x v="6"/>
    <x v="0"/>
    <x v="0"/>
    <x v="7"/>
    <x v="4"/>
    <x v="129"/>
    <x v="187"/>
    <n v="142000"/>
  </r>
  <r>
    <x v="1"/>
    <x v="0"/>
    <x v="6"/>
    <x v="0"/>
    <x v="0"/>
    <x v="7"/>
    <x v="0"/>
    <x v="165"/>
    <x v="185"/>
    <n v="3016500"/>
  </r>
  <r>
    <x v="1"/>
    <x v="0"/>
    <x v="6"/>
    <x v="0"/>
    <x v="0"/>
    <x v="7"/>
    <x v="2"/>
    <x v="131"/>
    <x v="0"/>
    <m/>
  </r>
  <r>
    <x v="1"/>
    <x v="0"/>
    <x v="6"/>
    <x v="0"/>
    <x v="0"/>
    <x v="1"/>
    <x v="7"/>
    <x v="34"/>
    <x v="29"/>
    <n v="140150"/>
  </r>
  <r>
    <x v="1"/>
    <x v="0"/>
    <x v="6"/>
    <x v="0"/>
    <x v="0"/>
    <x v="1"/>
    <x v="7"/>
    <x v="20"/>
    <x v="29"/>
    <n v="217090"/>
  </r>
  <r>
    <x v="1"/>
    <x v="0"/>
    <x v="6"/>
    <x v="0"/>
    <x v="0"/>
    <x v="1"/>
    <x v="7"/>
    <x v="20"/>
    <x v="169"/>
    <n v="785244.34"/>
  </r>
  <r>
    <x v="1"/>
    <x v="0"/>
    <x v="6"/>
    <x v="0"/>
    <x v="0"/>
    <x v="1"/>
    <x v="7"/>
    <x v="101"/>
    <x v="6"/>
    <m/>
  </r>
  <r>
    <x v="1"/>
    <x v="0"/>
    <x v="6"/>
    <x v="0"/>
    <x v="0"/>
    <x v="1"/>
    <x v="7"/>
    <x v="101"/>
    <x v="77"/>
    <m/>
  </r>
  <r>
    <x v="1"/>
    <x v="0"/>
    <x v="6"/>
    <x v="0"/>
    <x v="0"/>
    <x v="1"/>
    <x v="7"/>
    <x v="101"/>
    <x v="229"/>
    <m/>
  </r>
  <r>
    <x v="1"/>
    <x v="0"/>
    <x v="6"/>
    <x v="0"/>
    <x v="0"/>
    <x v="1"/>
    <x v="7"/>
    <x v="101"/>
    <x v="130"/>
    <m/>
  </r>
  <r>
    <x v="1"/>
    <x v="0"/>
    <x v="6"/>
    <x v="0"/>
    <x v="0"/>
    <x v="1"/>
    <x v="7"/>
    <x v="101"/>
    <x v="181"/>
    <m/>
  </r>
  <r>
    <x v="1"/>
    <x v="0"/>
    <x v="6"/>
    <x v="0"/>
    <x v="0"/>
    <x v="1"/>
    <x v="7"/>
    <x v="101"/>
    <x v="8"/>
    <m/>
  </r>
  <r>
    <x v="1"/>
    <x v="0"/>
    <x v="6"/>
    <x v="0"/>
    <x v="0"/>
    <x v="1"/>
    <x v="7"/>
    <x v="101"/>
    <x v="31"/>
    <n v="49000"/>
  </r>
  <r>
    <x v="1"/>
    <x v="0"/>
    <x v="6"/>
    <x v="0"/>
    <x v="0"/>
    <x v="1"/>
    <x v="7"/>
    <x v="159"/>
    <x v="14"/>
    <m/>
  </r>
  <r>
    <x v="1"/>
    <x v="0"/>
    <x v="6"/>
    <x v="0"/>
    <x v="0"/>
    <x v="1"/>
    <x v="7"/>
    <x v="159"/>
    <x v="176"/>
    <m/>
  </r>
  <r>
    <x v="1"/>
    <x v="0"/>
    <x v="6"/>
    <x v="0"/>
    <x v="0"/>
    <x v="1"/>
    <x v="7"/>
    <x v="55"/>
    <x v="246"/>
    <n v="1922108.32"/>
  </r>
  <r>
    <x v="1"/>
    <x v="0"/>
    <x v="6"/>
    <x v="0"/>
    <x v="0"/>
    <x v="1"/>
    <x v="7"/>
    <x v="55"/>
    <x v="24"/>
    <m/>
  </r>
  <r>
    <x v="1"/>
    <x v="0"/>
    <x v="6"/>
    <x v="0"/>
    <x v="0"/>
    <x v="1"/>
    <x v="8"/>
    <x v="22"/>
    <x v="29"/>
    <n v="965670.13"/>
  </r>
  <r>
    <x v="1"/>
    <x v="0"/>
    <x v="6"/>
    <x v="0"/>
    <x v="0"/>
    <x v="1"/>
    <x v="8"/>
    <x v="94"/>
    <x v="36"/>
    <m/>
  </r>
  <r>
    <x v="1"/>
    <x v="0"/>
    <x v="6"/>
    <x v="0"/>
    <x v="0"/>
    <x v="1"/>
    <x v="8"/>
    <x v="94"/>
    <x v="70"/>
    <n v="887.44"/>
  </r>
  <r>
    <x v="1"/>
    <x v="0"/>
    <x v="6"/>
    <x v="0"/>
    <x v="0"/>
    <x v="1"/>
    <x v="8"/>
    <x v="94"/>
    <x v="134"/>
    <n v="23100"/>
  </r>
  <r>
    <x v="1"/>
    <x v="0"/>
    <x v="6"/>
    <x v="0"/>
    <x v="0"/>
    <x v="1"/>
    <x v="8"/>
    <x v="94"/>
    <x v="57"/>
    <n v="20148"/>
  </r>
  <r>
    <x v="1"/>
    <x v="0"/>
    <x v="6"/>
    <x v="0"/>
    <x v="0"/>
    <x v="1"/>
    <x v="8"/>
    <x v="94"/>
    <x v="252"/>
    <m/>
  </r>
  <r>
    <x v="1"/>
    <x v="0"/>
    <x v="6"/>
    <x v="0"/>
    <x v="0"/>
    <x v="1"/>
    <x v="8"/>
    <x v="94"/>
    <x v="17"/>
    <m/>
  </r>
  <r>
    <x v="1"/>
    <x v="0"/>
    <x v="6"/>
    <x v="0"/>
    <x v="0"/>
    <x v="1"/>
    <x v="8"/>
    <x v="94"/>
    <x v="2"/>
    <m/>
  </r>
  <r>
    <x v="1"/>
    <x v="0"/>
    <x v="6"/>
    <x v="0"/>
    <x v="0"/>
    <x v="1"/>
    <x v="8"/>
    <x v="94"/>
    <x v="44"/>
    <n v="28430"/>
  </r>
  <r>
    <x v="1"/>
    <x v="0"/>
    <x v="6"/>
    <x v="0"/>
    <x v="0"/>
    <x v="1"/>
    <x v="8"/>
    <x v="94"/>
    <x v="70"/>
    <m/>
  </r>
  <r>
    <x v="1"/>
    <x v="0"/>
    <x v="6"/>
    <x v="0"/>
    <x v="0"/>
    <x v="1"/>
    <x v="8"/>
    <x v="95"/>
    <x v="0"/>
    <m/>
  </r>
  <r>
    <x v="1"/>
    <x v="0"/>
    <x v="6"/>
    <x v="0"/>
    <x v="0"/>
    <x v="1"/>
    <x v="8"/>
    <x v="77"/>
    <x v="205"/>
    <m/>
  </r>
  <r>
    <x v="1"/>
    <x v="0"/>
    <x v="6"/>
    <x v="0"/>
    <x v="0"/>
    <x v="1"/>
    <x v="8"/>
    <x v="156"/>
    <x v="80"/>
    <m/>
  </r>
  <r>
    <x v="1"/>
    <x v="0"/>
    <x v="6"/>
    <x v="0"/>
    <x v="0"/>
    <x v="1"/>
    <x v="8"/>
    <x v="156"/>
    <x v="88"/>
    <m/>
  </r>
  <r>
    <x v="1"/>
    <x v="0"/>
    <x v="6"/>
    <x v="0"/>
    <x v="0"/>
    <x v="1"/>
    <x v="8"/>
    <x v="156"/>
    <x v="6"/>
    <m/>
  </r>
  <r>
    <x v="1"/>
    <x v="0"/>
    <x v="6"/>
    <x v="0"/>
    <x v="0"/>
    <x v="1"/>
    <x v="8"/>
    <x v="156"/>
    <x v="122"/>
    <m/>
  </r>
  <r>
    <x v="1"/>
    <x v="0"/>
    <x v="6"/>
    <x v="0"/>
    <x v="0"/>
    <x v="1"/>
    <x v="8"/>
    <x v="156"/>
    <x v="16"/>
    <m/>
  </r>
  <r>
    <x v="1"/>
    <x v="0"/>
    <x v="6"/>
    <x v="0"/>
    <x v="0"/>
    <x v="1"/>
    <x v="8"/>
    <x v="156"/>
    <x v="42"/>
    <m/>
  </r>
  <r>
    <x v="1"/>
    <x v="0"/>
    <x v="6"/>
    <x v="0"/>
    <x v="0"/>
    <x v="1"/>
    <x v="8"/>
    <x v="156"/>
    <x v="37"/>
    <m/>
  </r>
  <r>
    <x v="1"/>
    <x v="0"/>
    <x v="6"/>
    <x v="0"/>
    <x v="0"/>
    <x v="1"/>
    <x v="8"/>
    <x v="156"/>
    <x v="45"/>
    <m/>
  </r>
  <r>
    <x v="1"/>
    <x v="0"/>
    <x v="6"/>
    <x v="0"/>
    <x v="0"/>
    <x v="1"/>
    <x v="8"/>
    <x v="156"/>
    <x v="124"/>
    <m/>
  </r>
  <r>
    <x v="1"/>
    <x v="0"/>
    <x v="6"/>
    <x v="0"/>
    <x v="0"/>
    <x v="1"/>
    <x v="8"/>
    <x v="156"/>
    <x v="31"/>
    <n v="19.549999999999955"/>
  </r>
  <r>
    <x v="1"/>
    <x v="0"/>
    <x v="6"/>
    <x v="0"/>
    <x v="0"/>
    <x v="1"/>
    <x v="8"/>
    <x v="156"/>
    <x v="42"/>
    <m/>
  </r>
  <r>
    <x v="1"/>
    <x v="0"/>
    <x v="6"/>
    <x v="0"/>
    <x v="0"/>
    <x v="1"/>
    <x v="8"/>
    <x v="156"/>
    <x v="0"/>
    <m/>
  </r>
  <r>
    <x v="1"/>
    <x v="0"/>
    <x v="6"/>
    <x v="0"/>
    <x v="0"/>
    <x v="1"/>
    <x v="8"/>
    <x v="156"/>
    <x v="0"/>
    <m/>
  </r>
  <r>
    <x v="1"/>
    <x v="0"/>
    <x v="6"/>
    <x v="0"/>
    <x v="0"/>
    <x v="1"/>
    <x v="8"/>
    <x v="4"/>
    <x v="2"/>
    <m/>
  </r>
  <r>
    <x v="1"/>
    <x v="0"/>
    <x v="6"/>
    <x v="0"/>
    <x v="0"/>
    <x v="1"/>
    <x v="8"/>
    <x v="4"/>
    <x v="266"/>
    <m/>
  </r>
  <r>
    <x v="1"/>
    <x v="0"/>
    <x v="6"/>
    <x v="0"/>
    <x v="0"/>
    <x v="1"/>
    <x v="8"/>
    <x v="4"/>
    <x v="157"/>
    <m/>
  </r>
  <r>
    <x v="1"/>
    <x v="0"/>
    <x v="6"/>
    <x v="0"/>
    <x v="0"/>
    <x v="1"/>
    <x v="8"/>
    <x v="4"/>
    <x v="247"/>
    <m/>
  </r>
  <r>
    <x v="1"/>
    <x v="0"/>
    <x v="6"/>
    <x v="0"/>
    <x v="0"/>
    <x v="1"/>
    <x v="8"/>
    <x v="4"/>
    <x v="101"/>
    <m/>
  </r>
  <r>
    <x v="1"/>
    <x v="0"/>
    <x v="6"/>
    <x v="0"/>
    <x v="0"/>
    <x v="1"/>
    <x v="8"/>
    <x v="4"/>
    <x v="37"/>
    <m/>
  </r>
  <r>
    <x v="1"/>
    <x v="0"/>
    <x v="6"/>
    <x v="0"/>
    <x v="0"/>
    <x v="1"/>
    <x v="8"/>
    <x v="4"/>
    <x v="87"/>
    <m/>
  </r>
  <r>
    <x v="1"/>
    <x v="0"/>
    <x v="6"/>
    <x v="0"/>
    <x v="0"/>
    <x v="1"/>
    <x v="8"/>
    <x v="4"/>
    <x v="219"/>
    <m/>
  </r>
  <r>
    <x v="1"/>
    <x v="0"/>
    <x v="6"/>
    <x v="0"/>
    <x v="0"/>
    <x v="1"/>
    <x v="8"/>
    <x v="4"/>
    <x v="220"/>
    <m/>
  </r>
  <r>
    <x v="1"/>
    <x v="0"/>
    <x v="6"/>
    <x v="0"/>
    <x v="0"/>
    <x v="1"/>
    <x v="8"/>
    <x v="4"/>
    <x v="221"/>
    <m/>
  </r>
  <r>
    <x v="1"/>
    <x v="0"/>
    <x v="6"/>
    <x v="0"/>
    <x v="0"/>
    <x v="1"/>
    <x v="8"/>
    <x v="4"/>
    <x v="205"/>
    <m/>
  </r>
  <r>
    <x v="1"/>
    <x v="0"/>
    <x v="6"/>
    <x v="0"/>
    <x v="0"/>
    <x v="1"/>
    <x v="8"/>
    <x v="4"/>
    <x v="140"/>
    <m/>
  </r>
  <r>
    <x v="1"/>
    <x v="0"/>
    <x v="6"/>
    <x v="0"/>
    <x v="0"/>
    <x v="1"/>
    <x v="8"/>
    <x v="4"/>
    <x v="253"/>
    <m/>
  </r>
  <r>
    <x v="1"/>
    <x v="0"/>
    <x v="6"/>
    <x v="0"/>
    <x v="0"/>
    <x v="1"/>
    <x v="8"/>
    <x v="4"/>
    <x v="2"/>
    <m/>
  </r>
  <r>
    <x v="1"/>
    <x v="0"/>
    <x v="6"/>
    <x v="0"/>
    <x v="0"/>
    <x v="1"/>
    <x v="8"/>
    <x v="4"/>
    <x v="157"/>
    <m/>
  </r>
  <r>
    <x v="1"/>
    <x v="0"/>
    <x v="6"/>
    <x v="0"/>
    <x v="0"/>
    <x v="1"/>
    <x v="8"/>
    <x v="4"/>
    <x v="185"/>
    <m/>
  </r>
  <r>
    <x v="1"/>
    <x v="0"/>
    <x v="6"/>
    <x v="0"/>
    <x v="0"/>
    <x v="1"/>
    <x v="8"/>
    <x v="4"/>
    <x v="209"/>
    <m/>
  </r>
  <r>
    <x v="1"/>
    <x v="0"/>
    <x v="6"/>
    <x v="0"/>
    <x v="0"/>
    <x v="1"/>
    <x v="8"/>
    <x v="4"/>
    <x v="31"/>
    <m/>
  </r>
  <r>
    <x v="1"/>
    <x v="0"/>
    <x v="6"/>
    <x v="0"/>
    <x v="0"/>
    <x v="1"/>
    <x v="8"/>
    <x v="4"/>
    <x v="54"/>
    <m/>
  </r>
  <r>
    <x v="1"/>
    <x v="0"/>
    <x v="6"/>
    <x v="0"/>
    <x v="0"/>
    <x v="1"/>
    <x v="8"/>
    <x v="4"/>
    <x v="200"/>
    <m/>
  </r>
  <r>
    <x v="1"/>
    <x v="0"/>
    <x v="6"/>
    <x v="0"/>
    <x v="0"/>
    <x v="1"/>
    <x v="8"/>
    <x v="4"/>
    <x v="210"/>
    <m/>
  </r>
  <r>
    <x v="1"/>
    <x v="0"/>
    <x v="6"/>
    <x v="0"/>
    <x v="0"/>
    <x v="1"/>
    <x v="8"/>
    <x v="4"/>
    <x v="0"/>
    <m/>
  </r>
  <r>
    <x v="1"/>
    <x v="0"/>
    <x v="6"/>
    <x v="0"/>
    <x v="0"/>
    <x v="1"/>
    <x v="8"/>
    <x v="4"/>
    <x v="0"/>
    <m/>
  </r>
  <r>
    <x v="1"/>
    <x v="0"/>
    <x v="6"/>
    <x v="0"/>
    <x v="0"/>
    <x v="1"/>
    <x v="8"/>
    <x v="4"/>
    <x v="0"/>
    <m/>
  </r>
  <r>
    <x v="1"/>
    <x v="0"/>
    <x v="6"/>
    <x v="0"/>
    <x v="0"/>
    <x v="1"/>
    <x v="8"/>
    <x v="4"/>
    <x v="0"/>
    <m/>
  </r>
  <r>
    <x v="1"/>
    <x v="0"/>
    <x v="6"/>
    <x v="0"/>
    <x v="0"/>
    <x v="1"/>
    <x v="8"/>
    <x v="4"/>
    <x v="0"/>
    <m/>
  </r>
  <r>
    <x v="1"/>
    <x v="0"/>
    <x v="6"/>
    <x v="0"/>
    <x v="0"/>
    <x v="1"/>
    <x v="8"/>
    <x v="4"/>
    <x v="0"/>
    <m/>
  </r>
  <r>
    <x v="1"/>
    <x v="0"/>
    <x v="6"/>
    <x v="0"/>
    <x v="0"/>
    <x v="6"/>
    <x v="23"/>
    <x v="112"/>
    <x v="31"/>
    <m/>
  </r>
  <r>
    <x v="1"/>
    <x v="0"/>
    <x v="6"/>
    <x v="0"/>
    <x v="2"/>
    <x v="3"/>
    <x v="3"/>
    <x v="96"/>
    <x v="0"/>
    <m/>
  </r>
  <r>
    <x v="1"/>
    <x v="0"/>
    <x v="6"/>
    <x v="0"/>
    <x v="2"/>
    <x v="3"/>
    <x v="3"/>
    <x v="137"/>
    <x v="98"/>
    <m/>
  </r>
  <r>
    <x v="1"/>
    <x v="0"/>
    <x v="6"/>
    <x v="0"/>
    <x v="2"/>
    <x v="3"/>
    <x v="3"/>
    <x v="97"/>
    <x v="34"/>
    <n v="904050"/>
  </r>
  <r>
    <x v="1"/>
    <x v="0"/>
    <x v="6"/>
    <x v="0"/>
    <x v="2"/>
    <x v="3"/>
    <x v="3"/>
    <x v="97"/>
    <x v="36"/>
    <n v="4594926"/>
  </r>
  <r>
    <x v="1"/>
    <x v="0"/>
    <x v="6"/>
    <x v="0"/>
    <x v="2"/>
    <x v="3"/>
    <x v="3"/>
    <x v="97"/>
    <x v="48"/>
    <m/>
  </r>
  <r>
    <x v="1"/>
    <x v="0"/>
    <x v="6"/>
    <x v="0"/>
    <x v="2"/>
    <x v="3"/>
    <x v="3"/>
    <x v="97"/>
    <x v="35"/>
    <m/>
  </r>
  <r>
    <x v="1"/>
    <x v="0"/>
    <x v="6"/>
    <x v="0"/>
    <x v="2"/>
    <x v="3"/>
    <x v="3"/>
    <x v="97"/>
    <x v="0"/>
    <m/>
  </r>
  <r>
    <x v="1"/>
    <x v="0"/>
    <x v="6"/>
    <x v="0"/>
    <x v="2"/>
    <x v="3"/>
    <x v="3"/>
    <x v="97"/>
    <x v="0"/>
    <m/>
  </r>
  <r>
    <x v="1"/>
    <x v="0"/>
    <x v="6"/>
    <x v="0"/>
    <x v="2"/>
    <x v="3"/>
    <x v="3"/>
    <x v="97"/>
    <x v="0"/>
    <m/>
  </r>
  <r>
    <x v="1"/>
    <x v="0"/>
    <x v="6"/>
    <x v="0"/>
    <x v="2"/>
    <x v="3"/>
    <x v="3"/>
    <x v="98"/>
    <x v="0"/>
    <m/>
  </r>
  <r>
    <x v="1"/>
    <x v="0"/>
    <x v="6"/>
    <x v="0"/>
    <x v="2"/>
    <x v="3"/>
    <x v="3"/>
    <x v="99"/>
    <x v="37"/>
    <n v="354009"/>
  </r>
  <r>
    <x v="1"/>
    <x v="0"/>
    <x v="6"/>
    <x v="0"/>
    <x v="2"/>
    <x v="3"/>
    <x v="3"/>
    <x v="99"/>
    <x v="39"/>
    <n v="52320"/>
  </r>
  <r>
    <x v="1"/>
    <x v="0"/>
    <x v="6"/>
    <x v="0"/>
    <x v="2"/>
    <x v="3"/>
    <x v="3"/>
    <x v="99"/>
    <x v="226"/>
    <m/>
  </r>
  <r>
    <x v="1"/>
    <x v="0"/>
    <x v="6"/>
    <x v="0"/>
    <x v="2"/>
    <x v="3"/>
    <x v="3"/>
    <x v="99"/>
    <x v="70"/>
    <m/>
  </r>
  <r>
    <x v="1"/>
    <x v="0"/>
    <x v="6"/>
    <x v="0"/>
    <x v="2"/>
    <x v="3"/>
    <x v="3"/>
    <x v="99"/>
    <x v="230"/>
    <n v="14934234"/>
  </r>
  <r>
    <x v="1"/>
    <x v="0"/>
    <x v="6"/>
    <x v="0"/>
    <x v="2"/>
    <x v="3"/>
    <x v="3"/>
    <x v="98"/>
    <x v="230"/>
    <m/>
  </r>
  <r>
    <x v="1"/>
    <x v="0"/>
    <x v="6"/>
    <x v="0"/>
    <x v="2"/>
    <x v="3"/>
    <x v="3"/>
    <x v="99"/>
    <x v="249"/>
    <n v="27505200"/>
  </r>
  <r>
    <x v="1"/>
    <x v="0"/>
    <x v="6"/>
    <x v="0"/>
    <x v="2"/>
    <x v="3"/>
    <x v="3"/>
    <x v="99"/>
    <x v="156"/>
    <m/>
  </r>
  <r>
    <x v="1"/>
    <x v="0"/>
    <x v="6"/>
    <x v="0"/>
    <x v="2"/>
    <x v="3"/>
    <x v="26"/>
    <x v="137"/>
    <x v="0"/>
    <m/>
  </r>
  <r>
    <x v="1"/>
    <x v="0"/>
    <x v="6"/>
    <x v="0"/>
    <x v="2"/>
    <x v="3"/>
    <x v="20"/>
    <x v="49"/>
    <x v="226"/>
    <m/>
  </r>
  <r>
    <x v="1"/>
    <x v="0"/>
    <x v="6"/>
    <x v="0"/>
    <x v="2"/>
    <x v="3"/>
    <x v="20"/>
    <x v="49"/>
    <x v="124"/>
    <m/>
  </r>
  <r>
    <x v="1"/>
    <x v="0"/>
    <x v="6"/>
    <x v="0"/>
    <x v="2"/>
    <x v="3"/>
    <x v="20"/>
    <x v="49"/>
    <x v="41"/>
    <n v="3156410"/>
  </r>
  <r>
    <x v="1"/>
    <x v="0"/>
    <x v="6"/>
    <x v="0"/>
    <x v="2"/>
    <x v="3"/>
    <x v="20"/>
    <x v="49"/>
    <x v="42"/>
    <n v="3606360"/>
  </r>
  <r>
    <x v="1"/>
    <x v="0"/>
    <x v="6"/>
    <x v="0"/>
    <x v="2"/>
    <x v="3"/>
    <x v="20"/>
    <x v="49"/>
    <x v="230"/>
    <m/>
  </r>
  <r>
    <x v="1"/>
    <x v="0"/>
    <x v="6"/>
    <x v="0"/>
    <x v="2"/>
    <x v="3"/>
    <x v="20"/>
    <x v="49"/>
    <x v="122"/>
    <m/>
  </r>
  <r>
    <x v="1"/>
    <x v="0"/>
    <x v="6"/>
    <x v="0"/>
    <x v="2"/>
    <x v="3"/>
    <x v="20"/>
    <x v="151"/>
    <x v="0"/>
    <m/>
  </r>
  <r>
    <x v="1"/>
    <x v="0"/>
    <x v="6"/>
    <x v="0"/>
    <x v="2"/>
    <x v="3"/>
    <x v="20"/>
    <x v="111"/>
    <x v="42"/>
    <n v="2000000"/>
  </r>
  <r>
    <x v="1"/>
    <x v="0"/>
    <x v="6"/>
    <x v="0"/>
    <x v="2"/>
    <x v="3"/>
    <x v="20"/>
    <x v="111"/>
    <x v="124"/>
    <n v="946662"/>
  </r>
  <r>
    <x v="1"/>
    <x v="0"/>
    <x v="6"/>
    <x v="0"/>
    <x v="2"/>
    <x v="3"/>
    <x v="20"/>
    <x v="111"/>
    <x v="0"/>
    <m/>
  </r>
  <r>
    <x v="1"/>
    <x v="0"/>
    <x v="6"/>
    <x v="0"/>
    <x v="2"/>
    <x v="3"/>
    <x v="20"/>
    <x v="111"/>
    <x v="0"/>
    <m/>
  </r>
  <r>
    <x v="1"/>
    <x v="0"/>
    <x v="6"/>
    <x v="0"/>
    <x v="2"/>
    <x v="3"/>
    <x v="20"/>
    <x v="111"/>
    <x v="0"/>
    <m/>
  </r>
  <r>
    <x v="1"/>
    <x v="0"/>
    <x v="6"/>
    <x v="0"/>
    <x v="2"/>
    <x v="3"/>
    <x v="30"/>
    <x v="151"/>
    <x v="124"/>
    <n v="2230710"/>
  </r>
  <r>
    <x v="1"/>
    <x v="0"/>
    <x v="6"/>
    <x v="0"/>
    <x v="2"/>
    <x v="3"/>
    <x v="30"/>
    <x v="151"/>
    <x v="230"/>
    <m/>
  </r>
  <r>
    <x v="1"/>
    <x v="0"/>
    <x v="6"/>
    <x v="0"/>
    <x v="2"/>
    <x v="3"/>
    <x v="0"/>
    <x v="157"/>
    <x v="36"/>
    <m/>
  </r>
  <r>
    <x v="1"/>
    <x v="0"/>
    <x v="6"/>
    <x v="0"/>
    <x v="2"/>
    <x v="3"/>
    <x v="0"/>
    <x v="157"/>
    <x v="259"/>
    <m/>
  </r>
  <r>
    <x v="1"/>
    <x v="0"/>
    <x v="6"/>
    <x v="0"/>
    <x v="2"/>
    <x v="3"/>
    <x v="21"/>
    <x v="50"/>
    <x v="0"/>
    <m/>
  </r>
  <r>
    <x v="1"/>
    <x v="0"/>
    <x v="6"/>
    <x v="0"/>
    <x v="2"/>
    <x v="3"/>
    <x v="21"/>
    <x v="132"/>
    <x v="0"/>
    <m/>
  </r>
  <r>
    <x v="2"/>
    <x v="0"/>
    <x v="6"/>
    <x v="0"/>
    <x v="1"/>
    <x v="2"/>
    <x v="24"/>
    <x v="63"/>
    <x v="1"/>
    <n v="300872350.79000002"/>
  </r>
  <r>
    <x v="2"/>
    <x v="0"/>
    <x v="6"/>
    <x v="0"/>
    <x v="1"/>
    <x v="5"/>
    <x v="11"/>
    <x v="64"/>
    <x v="0"/>
    <m/>
  </r>
  <r>
    <x v="2"/>
    <x v="0"/>
    <x v="6"/>
    <x v="0"/>
    <x v="1"/>
    <x v="5"/>
    <x v="14"/>
    <x v="66"/>
    <x v="0"/>
    <m/>
  </r>
  <r>
    <x v="2"/>
    <x v="0"/>
    <x v="6"/>
    <x v="0"/>
    <x v="1"/>
    <x v="5"/>
    <x v="15"/>
    <x v="69"/>
    <x v="0"/>
    <m/>
  </r>
  <r>
    <x v="2"/>
    <x v="0"/>
    <x v="6"/>
    <x v="0"/>
    <x v="1"/>
    <x v="2"/>
    <x v="25"/>
    <x v="74"/>
    <x v="0"/>
    <n v="-6752657.3300000001"/>
  </r>
  <r>
    <x v="2"/>
    <x v="0"/>
    <x v="6"/>
    <x v="0"/>
    <x v="1"/>
    <x v="2"/>
    <x v="25"/>
    <x v="118"/>
    <x v="0"/>
    <m/>
  </r>
  <r>
    <x v="2"/>
    <x v="0"/>
    <x v="6"/>
    <x v="0"/>
    <x v="1"/>
    <x v="2"/>
    <x v="0"/>
    <x v="103"/>
    <x v="0"/>
    <m/>
  </r>
  <r>
    <x v="2"/>
    <x v="0"/>
    <x v="6"/>
    <x v="0"/>
    <x v="1"/>
    <x v="2"/>
    <x v="0"/>
    <x v="104"/>
    <x v="0"/>
    <n v="288655.42"/>
  </r>
  <r>
    <x v="2"/>
    <x v="0"/>
    <x v="6"/>
    <x v="0"/>
    <x v="1"/>
    <x v="2"/>
    <x v="0"/>
    <x v="145"/>
    <x v="0"/>
    <n v="-3420387.66"/>
  </r>
  <r>
    <x v="2"/>
    <x v="0"/>
    <x v="6"/>
    <x v="0"/>
    <x v="1"/>
    <x v="5"/>
    <x v="7"/>
    <x v="153"/>
    <x v="0"/>
    <m/>
  </r>
  <r>
    <x v="2"/>
    <x v="0"/>
    <x v="6"/>
    <x v="0"/>
    <x v="0"/>
    <x v="0"/>
    <x v="4"/>
    <x v="158"/>
    <x v="2"/>
    <n v="13520000"/>
  </r>
  <r>
    <x v="2"/>
    <x v="0"/>
    <x v="6"/>
    <x v="0"/>
    <x v="0"/>
    <x v="0"/>
    <x v="4"/>
    <x v="6"/>
    <x v="157"/>
    <n v="2070000"/>
  </r>
  <r>
    <x v="2"/>
    <x v="0"/>
    <x v="6"/>
    <x v="0"/>
    <x v="0"/>
    <x v="0"/>
    <x v="4"/>
    <x v="6"/>
    <x v="158"/>
    <m/>
  </r>
  <r>
    <x v="2"/>
    <x v="0"/>
    <x v="6"/>
    <x v="0"/>
    <x v="0"/>
    <x v="0"/>
    <x v="4"/>
    <x v="160"/>
    <x v="2"/>
    <n v="1882415"/>
  </r>
  <r>
    <x v="2"/>
    <x v="0"/>
    <x v="6"/>
    <x v="0"/>
    <x v="0"/>
    <x v="0"/>
    <x v="4"/>
    <x v="160"/>
    <x v="136"/>
    <n v="1487200"/>
  </r>
  <r>
    <x v="2"/>
    <x v="0"/>
    <x v="6"/>
    <x v="0"/>
    <x v="0"/>
    <x v="0"/>
    <x v="4"/>
    <x v="7"/>
    <x v="157"/>
    <n v="162000"/>
  </r>
  <r>
    <x v="2"/>
    <x v="0"/>
    <x v="6"/>
    <x v="0"/>
    <x v="0"/>
    <x v="0"/>
    <x v="4"/>
    <x v="7"/>
    <x v="158"/>
    <m/>
  </r>
  <r>
    <x v="2"/>
    <x v="0"/>
    <x v="6"/>
    <x v="0"/>
    <x v="0"/>
    <x v="0"/>
    <x v="4"/>
    <x v="7"/>
    <x v="0"/>
    <m/>
  </r>
  <r>
    <x v="2"/>
    <x v="0"/>
    <x v="6"/>
    <x v="0"/>
    <x v="0"/>
    <x v="0"/>
    <x v="4"/>
    <x v="8"/>
    <x v="2"/>
    <m/>
  </r>
  <r>
    <x v="2"/>
    <x v="0"/>
    <x v="6"/>
    <x v="0"/>
    <x v="0"/>
    <x v="0"/>
    <x v="4"/>
    <x v="8"/>
    <x v="157"/>
    <n v="186000"/>
  </r>
  <r>
    <x v="2"/>
    <x v="0"/>
    <x v="6"/>
    <x v="0"/>
    <x v="0"/>
    <x v="0"/>
    <x v="4"/>
    <x v="8"/>
    <x v="158"/>
    <m/>
  </r>
  <r>
    <x v="2"/>
    <x v="0"/>
    <x v="6"/>
    <x v="0"/>
    <x v="0"/>
    <x v="0"/>
    <x v="4"/>
    <x v="9"/>
    <x v="2"/>
    <m/>
  </r>
  <r>
    <x v="2"/>
    <x v="0"/>
    <x v="6"/>
    <x v="0"/>
    <x v="0"/>
    <x v="0"/>
    <x v="4"/>
    <x v="9"/>
    <x v="158"/>
    <m/>
  </r>
  <r>
    <x v="2"/>
    <x v="0"/>
    <x v="6"/>
    <x v="0"/>
    <x v="0"/>
    <x v="0"/>
    <x v="4"/>
    <x v="9"/>
    <x v="227"/>
    <m/>
  </r>
  <r>
    <x v="2"/>
    <x v="0"/>
    <x v="6"/>
    <x v="0"/>
    <x v="0"/>
    <x v="0"/>
    <x v="4"/>
    <x v="9"/>
    <x v="157"/>
    <n v="22320"/>
  </r>
  <r>
    <x v="2"/>
    <x v="0"/>
    <x v="6"/>
    <x v="0"/>
    <x v="0"/>
    <x v="0"/>
    <x v="4"/>
    <x v="10"/>
    <x v="2"/>
    <m/>
  </r>
  <r>
    <x v="2"/>
    <x v="0"/>
    <x v="6"/>
    <x v="0"/>
    <x v="0"/>
    <x v="0"/>
    <x v="4"/>
    <x v="10"/>
    <x v="157"/>
    <n v="186000"/>
  </r>
  <r>
    <x v="2"/>
    <x v="0"/>
    <x v="6"/>
    <x v="0"/>
    <x v="0"/>
    <x v="0"/>
    <x v="4"/>
    <x v="10"/>
    <x v="158"/>
    <m/>
  </r>
  <r>
    <x v="2"/>
    <x v="0"/>
    <x v="6"/>
    <x v="0"/>
    <x v="0"/>
    <x v="0"/>
    <x v="4"/>
    <x v="11"/>
    <x v="2"/>
    <n v="704167"/>
  </r>
  <r>
    <x v="2"/>
    <x v="0"/>
    <x v="6"/>
    <x v="0"/>
    <x v="0"/>
    <x v="0"/>
    <x v="4"/>
    <x v="11"/>
    <x v="158"/>
    <m/>
  </r>
  <r>
    <x v="2"/>
    <x v="0"/>
    <x v="6"/>
    <x v="0"/>
    <x v="0"/>
    <x v="0"/>
    <x v="4"/>
    <x v="11"/>
    <x v="157"/>
    <n v="86250"/>
  </r>
  <r>
    <x v="2"/>
    <x v="0"/>
    <x v="6"/>
    <x v="0"/>
    <x v="0"/>
    <x v="0"/>
    <x v="4"/>
    <x v="12"/>
    <x v="2"/>
    <m/>
  </r>
  <r>
    <x v="2"/>
    <x v="0"/>
    <x v="6"/>
    <x v="0"/>
    <x v="0"/>
    <x v="0"/>
    <x v="4"/>
    <x v="134"/>
    <x v="0"/>
    <m/>
  </r>
  <r>
    <x v="2"/>
    <x v="0"/>
    <x v="6"/>
    <x v="0"/>
    <x v="0"/>
    <x v="0"/>
    <x v="4"/>
    <x v="142"/>
    <x v="0"/>
    <m/>
  </r>
  <r>
    <x v="2"/>
    <x v="0"/>
    <x v="6"/>
    <x v="0"/>
    <x v="0"/>
    <x v="0"/>
    <x v="4"/>
    <x v="56"/>
    <x v="2"/>
    <n v="381400"/>
  </r>
  <r>
    <x v="2"/>
    <x v="0"/>
    <x v="6"/>
    <x v="0"/>
    <x v="0"/>
    <x v="0"/>
    <x v="4"/>
    <x v="56"/>
    <x v="214"/>
    <m/>
  </r>
  <r>
    <x v="2"/>
    <x v="0"/>
    <x v="6"/>
    <x v="0"/>
    <x v="0"/>
    <x v="0"/>
    <x v="4"/>
    <x v="56"/>
    <x v="211"/>
    <n v="139500"/>
  </r>
  <r>
    <x v="2"/>
    <x v="0"/>
    <x v="6"/>
    <x v="0"/>
    <x v="0"/>
    <x v="0"/>
    <x v="4"/>
    <x v="142"/>
    <x v="0"/>
    <m/>
  </r>
  <r>
    <x v="2"/>
    <x v="0"/>
    <x v="6"/>
    <x v="0"/>
    <x v="0"/>
    <x v="0"/>
    <x v="4"/>
    <x v="13"/>
    <x v="5"/>
    <n v="70757"/>
  </r>
  <r>
    <x v="2"/>
    <x v="0"/>
    <x v="6"/>
    <x v="0"/>
    <x v="0"/>
    <x v="0"/>
    <x v="4"/>
    <x v="146"/>
    <x v="181"/>
    <m/>
  </r>
  <r>
    <x v="2"/>
    <x v="0"/>
    <x v="6"/>
    <x v="0"/>
    <x v="0"/>
    <x v="0"/>
    <x v="4"/>
    <x v="14"/>
    <x v="6"/>
    <n v="1707433"/>
  </r>
  <r>
    <x v="2"/>
    <x v="0"/>
    <x v="6"/>
    <x v="0"/>
    <x v="0"/>
    <x v="0"/>
    <x v="4"/>
    <x v="14"/>
    <x v="7"/>
    <m/>
  </r>
  <r>
    <x v="2"/>
    <x v="0"/>
    <x v="6"/>
    <x v="0"/>
    <x v="0"/>
    <x v="0"/>
    <x v="4"/>
    <x v="15"/>
    <x v="8"/>
    <n v="556000"/>
  </r>
  <r>
    <x v="2"/>
    <x v="0"/>
    <x v="6"/>
    <x v="0"/>
    <x v="0"/>
    <x v="0"/>
    <x v="4"/>
    <x v="147"/>
    <x v="239"/>
    <n v="1060000"/>
  </r>
  <r>
    <x v="2"/>
    <x v="0"/>
    <x v="6"/>
    <x v="0"/>
    <x v="0"/>
    <x v="0"/>
    <x v="4"/>
    <x v="113"/>
    <x v="175"/>
    <m/>
  </r>
  <r>
    <x v="2"/>
    <x v="0"/>
    <x v="6"/>
    <x v="0"/>
    <x v="0"/>
    <x v="0"/>
    <x v="9"/>
    <x v="114"/>
    <x v="9"/>
    <n v="1344840"/>
  </r>
  <r>
    <x v="2"/>
    <x v="0"/>
    <x v="6"/>
    <x v="0"/>
    <x v="0"/>
    <x v="0"/>
    <x v="9"/>
    <x v="30"/>
    <x v="212"/>
    <n v="1300000"/>
  </r>
  <r>
    <x v="2"/>
    <x v="0"/>
    <x v="6"/>
    <x v="0"/>
    <x v="0"/>
    <x v="0"/>
    <x v="9"/>
    <x v="30"/>
    <x v="234"/>
    <m/>
  </r>
  <r>
    <x v="2"/>
    <x v="0"/>
    <x v="6"/>
    <x v="0"/>
    <x v="0"/>
    <x v="0"/>
    <x v="9"/>
    <x v="110"/>
    <x v="185"/>
    <m/>
  </r>
  <r>
    <x v="2"/>
    <x v="0"/>
    <x v="6"/>
    <x v="0"/>
    <x v="0"/>
    <x v="0"/>
    <x v="9"/>
    <x v="110"/>
    <x v="250"/>
    <n v="1300000"/>
  </r>
  <r>
    <x v="2"/>
    <x v="0"/>
    <x v="6"/>
    <x v="0"/>
    <x v="0"/>
    <x v="0"/>
    <x v="5"/>
    <x v="70"/>
    <x v="88"/>
    <n v="890"/>
  </r>
  <r>
    <x v="2"/>
    <x v="0"/>
    <x v="6"/>
    <x v="0"/>
    <x v="0"/>
    <x v="0"/>
    <x v="5"/>
    <x v="70"/>
    <x v="267"/>
    <n v="10918.52"/>
  </r>
  <r>
    <x v="2"/>
    <x v="0"/>
    <x v="6"/>
    <x v="0"/>
    <x v="0"/>
    <x v="0"/>
    <x v="5"/>
    <x v="70"/>
    <x v="268"/>
    <n v="4051.85"/>
  </r>
  <r>
    <x v="2"/>
    <x v="0"/>
    <x v="6"/>
    <x v="0"/>
    <x v="0"/>
    <x v="0"/>
    <x v="5"/>
    <x v="70"/>
    <x v="269"/>
    <n v="61851.839999999997"/>
  </r>
  <r>
    <x v="2"/>
    <x v="0"/>
    <x v="6"/>
    <x v="0"/>
    <x v="0"/>
    <x v="0"/>
    <x v="5"/>
    <x v="70"/>
    <x v="260"/>
    <n v="10000"/>
  </r>
  <r>
    <x v="2"/>
    <x v="0"/>
    <x v="6"/>
    <x v="0"/>
    <x v="0"/>
    <x v="0"/>
    <x v="5"/>
    <x v="102"/>
    <x v="0"/>
    <m/>
  </r>
  <r>
    <x v="2"/>
    <x v="0"/>
    <x v="6"/>
    <x v="0"/>
    <x v="0"/>
    <x v="0"/>
    <x v="5"/>
    <x v="71"/>
    <x v="88"/>
    <m/>
  </r>
  <r>
    <x v="2"/>
    <x v="0"/>
    <x v="6"/>
    <x v="0"/>
    <x v="0"/>
    <x v="0"/>
    <x v="5"/>
    <x v="71"/>
    <x v="53"/>
    <m/>
  </r>
  <r>
    <x v="2"/>
    <x v="0"/>
    <x v="6"/>
    <x v="0"/>
    <x v="0"/>
    <x v="0"/>
    <x v="5"/>
    <x v="71"/>
    <x v="224"/>
    <m/>
  </r>
  <r>
    <x v="2"/>
    <x v="0"/>
    <x v="6"/>
    <x v="0"/>
    <x v="0"/>
    <x v="0"/>
    <x v="5"/>
    <x v="71"/>
    <x v="45"/>
    <n v="21500"/>
  </r>
  <r>
    <x v="2"/>
    <x v="0"/>
    <x v="6"/>
    <x v="0"/>
    <x v="0"/>
    <x v="0"/>
    <x v="5"/>
    <x v="78"/>
    <x v="0"/>
    <m/>
  </r>
  <r>
    <x v="2"/>
    <x v="0"/>
    <x v="6"/>
    <x v="0"/>
    <x v="0"/>
    <x v="0"/>
    <x v="6"/>
    <x v="17"/>
    <x v="12"/>
    <m/>
  </r>
  <r>
    <x v="2"/>
    <x v="0"/>
    <x v="6"/>
    <x v="0"/>
    <x v="0"/>
    <x v="0"/>
    <x v="6"/>
    <x v="17"/>
    <x v="0"/>
    <m/>
  </r>
  <r>
    <x v="2"/>
    <x v="0"/>
    <x v="6"/>
    <x v="0"/>
    <x v="0"/>
    <x v="0"/>
    <x v="6"/>
    <x v="161"/>
    <x v="245"/>
    <n v="2300000"/>
  </r>
  <r>
    <x v="2"/>
    <x v="0"/>
    <x v="6"/>
    <x v="0"/>
    <x v="0"/>
    <x v="0"/>
    <x v="29"/>
    <x v="154"/>
    <x v="203"/>
    <n v="48006"/>
  </r>
  <r>
    <x v="2"/>
    <x v="0"/>
    <x v="6"/>
    <x v="0"/>
    <x v="0"/>
    <x v="0"/>
    <x v="0"/>
    <x v="162"/>
    <x v="88"/>
    <n v="433241.84"/>
  </r>
  <r>
    <x v="2"/>
    <x v="0"/>
    <x v="6"/>
    <x v="0"/>
    <x v="0"/>
    <x v="0"/>
    <x v="0"/>
    <x v="116"/>
    <x v="270"/>
    <n v="2158315"/>
  </r>
  <r>
    <x v="2"/>
    <x v="0"/>
    <x v="6"/>
    <x v="0"/>
    <x v="0"/>
    <x v="0"/>
    <x v="0"/>
    <x v="107"/>
    <x v="17"/>
    <n v="845000"/>
  </r>
  <r>
    <x v="2"/>
    <x v="0"/>
    <x v="6"/>
    <x v="0"/>
    <x v="0"/>
    <x v="0"/>
    <x v="0"/>
    <x v="107"/>
    <x v="254"/>
    <m/>
  </r>
  <r>
    <x v="2"/>
    <x v="0"/>
    <x v="6"/>
    <x v="0"/>
    <x v="0"/>
    <x v="0"/>
    <x v="0"/>
    <x v="108"/>
    <x v="254"/>
    <n v="352212"/>
  </r>
  <r>
    <x v="2"/>
    <x v="0"/>
    <x v="6"/>
    <x v="0"/>
    <x v="0"/>
    <x v="0"/>
    <x v="0"/>
    <x v="109"/>
    <x v="254"/>
    <m/>
  </r>
  <r>
    <x v="2"/>
    <x v="0"/>
    <x v="6"/>
    <x v="0"/>
    <x v="0"/>
    <x v="0"/>
    <x v="0"/>
    <x v="163"/>
    <x v="157"/>
    <n v="110000"/>
  </r>
  <r>
    <x v="2"/>
    <x v="0"/>
    <x v="6"/>
    <x v="0"/>
    <x v="0"/>
    <x v="0"/>
    <x v="0"/>
    <x v="163"/>
    <x v="40"/>
    <n v="16050"/>
  </r>
  <r>
    <x v="2"/>
    <x v="0"/>
    <x v="6"/>
    <x v="0"/>
    <x v="0"/>
    <x v="0"/>
    <x v="0"/>
    <x v="80"/>
    <x v="14"/>
    <n v="515544"/>
  </r>
  <r>
    <x v="2"/>
    <x v="0"/>
    <x v="6"/>
    <x v="0"/>
    <x v="0"/>
    <x v="0"/>
    <x v="0"/>
    <x v="80"/>
    <x v="21"/>
    <m/>
  </r>
  <r>
    <x v="2"/>
    <x v="0"/>
    <x v="6"/>
    <x v="0"/>
    <x v="0"/>
    <x v="0"/>
    <x v="0"/>
    <x v="80"/>
    <x v="176"/>
    <n v="814462"/>
  </r>
  <r>
    <x v="2"/>
    <x v="0"/>
    <x v="6"/>
    <x v="0"/>
    <x v="0"/>
    <x v="0"/>
    <x v="0"/>
    <x v="80"/>
    <x v="183"/>
    <n v="95988"/>
  </r>
  <r>
    <x v="2"/>
    <x v="0"/>
    <x v="6"/>
    <x v="0"/>
    <x v="0"/>
    <x v="0"/>
    <x v="0"/>
    <x v="80"/>
    <x v="235"/>
    <m/>
  </r>
  <r>
    <x v="2"/>
    <x v="0"/>
    <x v="6"/>
    <x v="0"/>
    <x v="0"/>
    <x v="0"/>
    <x v="0"/>
    <x v="80"/>
    <x v="70"/>
    <m/>
  </r>
  <r>
    <x v="2"/>
    <x v="0"/>
    <x v="6"/>
    <x v="0"/>
    <x v="0"/>
    <x v="0"/>
    <x v="0"/>
    <x v="80"/>
    <x v="59"/>
    <m/>
  </r>
  <r>
    <x v="2"/>
    <x v="0"/>
    <x v="6"/>
    <x v="0"/>
    <x v="0"/>
    <x v="0"/>
    <x v="0"/>
    <x v="80"/>
    <x v="44"/>
    <m/>
  </r>
  <r>
    <x v="2"/>
    <x v="0"/>
    <x v="6"/>
    <x v="0"/>
    <x v="0"/>
    <x v="0"/>
    <x v="0"/>
    <x v="80"/>
    <x v="15"/>
    <n v="1310000"/>
  </r>
  <r>
    <x v="2"/>
    <x v="0"/>
    <x v="6"/>
    <x v="0"/>
    <x v="0"/>
    <x v="0"/>
    <x v="0"/>
    <x v="84"/>
    <x v="88"/>
    <m/>
  </r>
  <r>
    <x v="2"/>
    <x v="0"/>
    <x v="6"/>
    <x v="0"/>
    <x v="0"/>
    <x v="0"/>
    <x v="0"/>
    <x v="84"/>
    <x v="246"/>
    <m/>
  </r>
  <r>
    <x v="2"/>
    <x v="0"/>
    <x v="6"/>
    <x v="0"/>
    <x v="0"/>
    <x v="0"/>
    <x v="0"/>
    <x v="107"/>
    <x v="17"/>
    <m/>
  </r>
  <r>
    <x v="2"/>
    <x v="0"/>
    <x v="6"/>
    <x v="0"/>
    <x v="0"/>
    <x v="0"/>
    <x v="0"/>
    <x v="115"/>
    <x v="0"/>
    <m/>
  </r>
  <r>
    <x v="2"/>
    <x v="0"/>
    <x v="6"/>
    <x v="0"/>
    <x v="0"/>
    <x v="0"/>
    <x v="0"/>
    <x v="138"/>
    <x v="88"/>
    <m/>
  </r>
  <r>
    <x v="2"/>
    <x v="0"/>
    <x v="6"/>
    <x v="0"/>
    <x v="0"/>
    <x v="0"/>
    <x v="0"/>
    <x v="108"/>
    <x v="0"/>
    <m/>
  </r>
  <r>
    <x v="2"/>
    <x v="0"/>
    <x v="6"/>
    <x v="0"/>
    <x v="0"/>
    <x v="0"/>
    <x v="0"/>
    <x v="109"/>
    <x v="0"/>
    <m/>
  </r>
  <r>
    <x v="2"/>
    <x v="0"/>
    <x v="6"/>
    <x v="0"/>
    <x v="0"/>
    <x v="0"/>
    <x v="0"/>
    <x v="116"/>
    <x v="20"/>
    <m/>
  </r>
  <r>
    <x v="2"/>
    <x v="0"/>
    <x v="6"/>
    <x v="0"/>
    <x v="0"/>
    <x v="0"/>
    <x v="0"/>
    <x v="116"/>
    <x v="46"/>
    <m/>
  </r>
  <r>
    <x v="2"/>
    <x v="0"/>
    <x v="6"/>
    <x v="0"/>
    <x v="0"/>
    <x v="0"/>
    <x v="0"/>
    <x v="79"/>
    <x v="0"/>
    <m/>
  </r>
  <r>
    <x v="2"/>
    <x v="0"/>
    <x v="6"/>
    <x v="0"/>
    <x v="0"/>
    <x v="0"/>
    <x v="12"/>
    <x v="81"/>
    <x v="0"/>
    <m/>
  </r>
  <r>
    <x v="2"/>
    <x v="0"/>
    <x v="6"/>
    <x v="0"/>
    <x v="0"/>
    <x v="0"/>
    <x v="12"/>
    <x v="82"/>
    <x v="100"/>
    <m/>
  </r>
  <r>
    <x v="2"/>
    <x v="0"/>
    <x v="6"/>
    <x v="0"/>
    <x v="0"/>
    <x v="0"/>
    <x v="12"/>
    <x v="83"/>
    <x v="100"/>
    <m/>
  </r>
  <r>
    <x v="2"/>
    <x v="0"/>
    <x v="6"/>
    <x v="0"/>
    <x v="0"/>
    <x v="0"/>
    <x v="12"/>
    <x v="84"/>
    <x v="255"/>
    <m/>
  </r>
  <r>
    <x v="2"/>
    <x v="0"/>
    <x v="6"/>
    <x v="0"/>
    <x v="0"/>
    <x v="0"/>
    <x v="19"/>
    <x v="100"/>
    <x v="178"/>
    <n v="167000"/>
  </r>
  <r>
    <x v="2"/>
    <x v="0"/>
    <x v="6"/>
    <x v="0"/>
    <x v="0"/>
    <x v="0"/>
    <x v="19"/>
    <x v="164"/>
    <x v="262"/>
    <m/>
  </r>
  <r>
    <x v="2"/>
    <x v="0"/>
    <x v="6"/>
    <x v="0"/>
    <x v="0"/>
    <x v="0"/>
    <x v="19"/>
    <x v="140"/>
    <x v="20"/>
    <m/>
  </r>
  <r>
    <x v="2"/>
    <x v="0"/>
    <x v="6"/>
    <x v="0"/>
    <x v="0"/>
    <x v="0"/>
    <x v="28"/>
    <x v="150"/>
    <x v="146"/>
    <m/>
  </r>
  <r>
    <x v="2"/>
    <x v="0"/>
    <x v="6"/>
    <x v="0"/>
    <x v="0"/>
    <x v="0"/>
    <x v="31"/>
    <x v="85"/>
    <x v="157"/>
    <m/>
  </r>
  <r>
    <x v="2"/>
    <x v="0"/>
    <x v="6"/>
    <x v="0"/>
    <x v="0"/>
    <x v="0"/>
    <x v="31"/>
    <x v="85"/>
    <x v="237"/>
    <m/>
  </r>
  <r>
    <x v="2"/>
    <x v="0"/>
    <x v="6"/>
    <x v="0"/>
    <x v="0"/>
    <x v="0"/>
    <x v="27"/>
    <x v="140"/>
    <x v="20"/>
    <m/>
  </r>
  <r>
    <x v="2"/>
    <x v="0"/>
    <x v="6"/>
    <x v="0"/>
    <x v="0"/>
    <x v="0"/>
    <x v="27"/>
    <x v="148"/>
    <x v="140"/>
    <m/>
  </r>
  <r>
    <x v="2"/>
    <x v="0"/>
    <x v="6"/>
    <x v="0"/>
    <x v="0"/>
    <x v="0"/>
    <x v="27"/>
    <x v="139"/>
    <x v="140"/>
    <m/>
  </r>
  <r>
    <x v="2"/>
    <x v="0"/>
    <x v="6"/>
    <x v="0"/>
    <x v="0"/>
    <x v="0"/>
    <x v="27"/>
    <x v="149"/>
    <x v="140"/>
    <m/>
  </r>
  <r>
    <x v="2"/>
    <x v="0"/>
    <x v="6"/>
    <x v="0"/>
    <x v="0"/>
    <x v="0"/>
    <x v="22"/>
    <x v="105"/>
    <x v="140"/>
    <m/>
  </r>
  <r>
    <x v="2"/>
    <x v="0"/>
    <x v="6"/>
    <x v="0"/>
    <x v="0"/>
    <x v="0"/>
    <x v="16"/>
    <x v="86"/>
    <x v="45"/>
    <n v="671690"/>
  </r>
  <r>
    <x v="2"/>
    <x v="0"/>
    <x v="6"/>
    <x v="0"/>
    <x v="0"/>
    <x v="0"/>
    <x v="16"/>
    <x v="86"/>
    <x v="204"/>
    <n v="210600"/>
  </r>
  <r>
    <x v="2"/>
    <x v="0"/>
    <x v="6"/>
    <x v="0"/>
    <x v="0"/>
    <x v="0"/>
    <x v="16"/>
    <x v="86"/>
    <x v="224"/>
    <n v="256742"/>
  </r>
  <r>
    <x v="2"/>
    <x v="0"/>
    <x v="6"/>
    <x v="0"/>
    <x v="0"/>
    <x v="0"/>
    <x v="16"/>
    <x v="117"/>
    <x v="271"/>
    <n v="558644"/>
  </r>
  <r>
    <x v="2"/>
    <x v="0"/>
    <x v="6"/>
    <x v="0"/>
    <x v="0"/>
    <x v="0"/>
    <x v="16"/>
    <x v="117"/>
    <x v="272"/>
    <n v="420679.84"/>
  </r>
  <r>
    <x v="2"/>
    <x v="0"/>
    <x v="6"/>
    <x v="0"/>
    <x v="0"/>
    <x v="0"/>
    <x v="16"/>
    <x v="117"/>
    <x v="223"/>
    <m/>
  </r>
  <r>
    <x v="2"/>
    <x v="0"/>
    <x v="6"/>
    <x v="0"/>
    <x v="0"/>
    <x v="0"/>
    <x v="22"/>
    <x v="105"/>
    <x v="0"/>
    <m/>
  </r>
  <r>
    <x v="2"/>
    <x v="0"/>
    <x v="6"/>
    <x v="0"/>
    <x v="0"/>
    <x v="0"/>
    <x v="2"/>
    <x v="87"/>
    <x v="165"/>
    <n v="733312"/>
  </r>
  <r>
    <x v="2"/>
    <x v="0"/>
    <x v="6"/>
    <x v="0"/>
    <x v="0"/>
    <x v="0"/>
    <x v="2"/>
    <x v="87"/>
    <x v="205"/>
    <n v="876124"/>
  </r>
  <r>
    <x v="2"/>
    <x v="0"/>
    <x v="6"/>
    <x v="0"/>
    <x v="0"/>
    <x v="0"/>
    <x v="2"/>
    <x v="87"/>
    <x v="263"/>
    <n v="84332"/>
  </r>
  <r>
    <x v="2"/>
    <x v="0"/>
    <x v="6"/>
    <x v="0"/>
    <x v="0"/>
    <x v="0"/>
    <x v="2"/>
    <x v="87"/>
    <x v="242"/>
    <m/>
  </r>
  <r>
    <x v="2"/>
    <x v="0"/>
    <x v="6"/>
    <x v="0"/>
    <x v="0"/>
    <x v="0"/>
    <x v="2"/>
    <x v="155"/>
    <x v="222"/>
    <m/>
  </r>
  <r>
    <x v="2"/>
    <x v="0"/>
    <x v="6"/>
    <x v="0"/>
    <x v="0"/>
    <x v="0"/>
    <x v="2"/>
    <x v="155"/>
    <x v="225"/>
    <m/>
  </r>
  <r>
    <x v="2"/>
    <x v="0"/>
    <x v="6"/>
    <x v="0"/>
    <x v="0"/>
    <x v="0"/>
    <x v="2"/>
    <x v="155"/>
    <x v="0"/>
    <m/>
  </r>
  <r>
    <x v="2"/>
    <x v="0"/>
    <x v="6"/>
    <x v="0"/>
    <x v="0"/>
    <x v="0"/>
    <x v="2"/>
    <x v="88"/>
    <x v="128"/>
    <m/>
  </r>
  <r>
    <x v="2"/>
    <x v="0"/>
    <x v="6"/>
    <x v="0"/>
    <x v="0"/>
    <x v="0"/>
    <x v="2"/>
    <x v="88"/>
    <x v="247"/>
    <n v="34400"/>
  </r>
  <r>
    <x v="2"/>
    <x v="0"/>
    <x v="6"/>
    <x v="0"/>
    <x v="0"/>
    <x v="0"/>
    <x v="2"/>
    <x v="89"/>
    <x v="32"/>
    <n v="1134"/>
  </r>
  <r>
    <x v="2"/>
    <x v="0"/>
    <x v="6"/>
    <x v="0"/>
    <x v="0"/>
    <x v="0"/>
    <x v="2"/>
    <x v="88"/>
    <x v="190"/>
    <m/>
  </r>
  <r>
    <x v="2"/>
    <x v="0"/>
    <x v="6"/>
    <x v="0"/>
    <x v="0"/>
    <x v="0"/>
    <x v="2"/>
    <x v="88"/>
    <x v="246"/>
    <n v="8500"/>
  </r>
  <r>
    <x v="2"/>
    <x v="0"/>
    <x v="6"/>
    <x v="0"/>
    <x v="0"/>
    <x v="0"/>
    <x v="2"/>
    <x v="89"/>
    <x v="190"/>
    <m/>
  </r>
  <r>
    <x v="2"/>
    <x v="0"/>
    <x v="6"/>
    <x v="0"/>
    <x v="0"/>
    <x v="0"/>
    <x v="2"/>
    <x v="89"/>
    <x v="102"/>
    <m/>
  </r>
  <r>
    <x v="2"/>
    <x v="0"/>
    <x v="6"/>
    <x v="0"/>
    <x v="0"/>
    <x v="0"/>
    <x v="2"/>
    <x v="89"/>
    <x v="157"/>
    <n v="61500"/>
  </r>
  <r>
    <x v="2"/>
    <x v="0"/>
    <x v="6"/>
    <x v="0"/>
    <x v="0"/>
    <x v="0"/>
    <x v="2"/>
    <x v="89"/>
    <x v="264"/>
    <m/>
  </r>
  <r>
    <x v="2"/>
    <x v="0"/>
    <x v="6"/>
    <x v="0"/>
    <x v="0"/>
    <x v="0"/>
    <x v="2"/>
    <x v="90"/>
    <x v="94"/>
    <n v="514251"/>
  </r>
  <r>
    <x v="2"/>
    <x v="0"/>
    <x v="6"/>
    <x v="0"/>
    <x v="0"/>
    <x v="0"/>
    <x v="2"/>
    <x v="90"/>
    <x v="0"/>
    <m/>
  </r>
  <r>
    <x v="2"/>
    <x v="0"/>
    <x v="6"/>
    <x v="0"/>
    <x v="0"/>
    <x v="0"/>
    <x v="2"/>
    <x v="91"/>
    <x v="267"/>
    <n v="150129.48000000001"/>
  </r>
  <r>
    <x v="2"/>
    <x v="0"/>
    <x v="6"/>
    <x v="0"/>
    <x v="0"/>
    <x v="0"/>
    <x v="2"/>
    <x v="91"/>
    <x v="273"/>
    <n v="342756.63"/>
  </r>
  <r>
    <x v="2"/>
    <x v="0"/>
    <x v="6"/>
    <x v="0"/>
    <x v="0"/>
    <x v="0"/>
    <x v="2"/>
    <x v="91"/>
    <x v="268"/>
    <n v="55713.15"/>
  </r>
  <r>
    <x v="2"/>
    <x v="0"/>
    <x v="6"/>
    <x v="0"/>
    <x v="0"/>
    <x v="0"/>
    <x v="2"/>
    <x v="91"/>
    <x v="269"/>
    <n v="850461.16"/>
  </r>
  <r>
    <x v="2"/>
    <x v="0"/>
    <x v="6"/>
    <x v="0"/>
    <x v="0"/>
    <x v="0"/>
    <x v="2"/>
    <x v="91"/>
    <x v="260"/>
    <n v="125000"/>
  </r>
  <r>
    <x v="2"/>
    <x v="0"/>
    <x v="6"/>
    <x v="0"/>
    <x v="0"/>
    <x v="0"/>
    <x v="2"/>
    <x v="91"/>
    <x v="274"/>
    <n v="111738.07"/>
  </r>
  <r>
    <x v="2"/>
    <x v="0"/>
    <x v="6"/>
    <x v="0"/>
    <x v="0"/>
    <x v="0"/>
    <x v="2"/>
    <x v="136"/>
    <x v="208"/>
    <m/>
  </r>
  <r>
    <x v="2"/>
    <x v="0"/>
    <x v="6"/>
    <x v="0"/>
    <x v="0"/>
    <x v="0"/>
    <x v="2"/>
    <x v="136"/>
    <x v="228"/>
    <n v="440000"/>
  </r>
  <r>
    <x v="2"/>
    <x v="0"/>
    <x v="6"/>
    <x v="0"/>
    <x v="0"/>
    <x v="0"/>
    <x v="2"/>
    <x v="136"/>
    <x v="244"/>
    <m/>
  </r>
  <r>
    <x v="2"/>
    <x v="0"/>
    <x v="6"/>
    <x v="0"/>
    <x v="0"/>
    <x v="0"/>
    <x v="2"/>
    <x v="136"/>
    <x v="218"/>
    <m/>
  </r>
  <r>
    <x v="2"/>
    <x v="0"/>
    <x v="6"/>
    <x v="0"/>
    <x v="0"/>
    <x v="0"/>
    <x v="2"/>
    <x v="136"/>
    <x v="208"/>
    <m/>
  </r>
  <r>
    <x v="2"/>
    <x v="0"/>
    <x v="6"/>
    <x v="0"/>
    <x v="0"/>
    <x v="0"/>
    <x v="2"/>
    <x v="136"/>
    <x v="252"/>
    <m/>
  </r>
  <r>
    <x v="2"/>
    <x v="0"/>
    <x v="6"/>
    <x v="0"/>
    <x v="0"/>
    <x v="0"/>
    <x v="2"/>
    <x v="136"/>
    <x v="157"/>
    <n v="36000"/>
  </r>
  <r>
    <x v="2"/>
    <x v="0"/>
    <x v="6"/>
    <x v="0"/>
    <x v="0"/>
    <x v="0"/>
    <x v="2"/>
    <x v="136"/>
    <x v="248"/>
    <m/>
  </r>
  <r>
    <x v="2"/>
    <x v="0"/>
    <x v="6"/>
    <x v="0"/>
    <x v="0"/>
    <x v="0"/>
    <x v="2"/>
    <x v="141"/>
    <x v="185"/>
    <m/>
  </r>
  <r>
    <x v="2"/>
    <x v="0"/>
    <x v="6"/>
    <x v="0"/>
    <x v="0"/>
    <x v="0"/>
    <x v="2"/>
    <x v="141"/>
    <x v="0"/>
    <m/>
  </r>
  <r>
    <x v="2"/>
    <x v="0"/>
    <x v="6"/>
    <x v="0"/>
    <x v="0"/>
    <x v="0"/>
    <x v="2"/>
    <x v="141"/>
    <x v="0"/>
    <m/>
  </r>
  <r>
    <x v="2"/>
    <x v="0"/>
    <x v="6"/>
    <x v="0"/>
    <x v="0"/>
    <x v="0"/>
    <x v="2"/>
    <x v="93"/>
    <x v="0"/>
    <m/>
  </r>
  <r>
    <x v="2"/>
    <x v="0"/>
    <x v="6"/>
    <x v="0"/>
    <x v="0"/>
    <x v="0"/>
    <x v="2"/>
    <x v="84"/>
    <x v="60"/>
    <m/>
  </r>
  <r>
    <x v="2"/>
    <x v="0"/>
    <x v="6"/>
    <x v="0"/>
    <x v="0"/>
    <x v="0"/>
    <x v="2"/>
    <x v="84"/>
    <x v="226"/>
    <m/>
  </r>
  <r>
    <x v="2"/>
    <x v="0"/>
    <x v="6"/>
    <x v="0"/>
    <x v="0"/>
    <x v="0"/>
    <x v="2"/>
    <x v="84"/>
    <x v="248"/>
    <m/>
  </r>
  <r>
    <x v="2"/>
    <x v="0"/>
    <x v="6"/>
    <x v="0"/>
    <x v="0"/>
    <x v="0"/>
    <x v="2"/>
    <x v="84"/>
    <x v="0"/>
    <m/>
  </r>
  <r>
    <x v="2"/>
    <x v="0"/>
    <x v="6"/>
    <x v="0"/>
    <x v="0"/>
    <x v="0"/>
    <x v="2"/>
    <x v="84"/>
    <x v="0"/>
    <m/>
  </r>
  <r>
    <x v="2"/>
    <x v="0"/>
    <x v="6"/>
    <x v="0"/>
    <x v="0"/>
    <x v="0"/>
    <x v="2"/>
    <x v="84"/>
    <x v="0"/>
    <m/>
  </r>
  <r>
    <x v="2"/>
    <x v="0"/>
    <x v="6"/>
    <x v="0"/>
    <x v="0"/>
    <x v="0"/>
    <x v="2"/>
    <x v="84"/>
    <x v="0"/>
    <m/>
  </r>
  <r>
    <x v="2"/>
    <x v="0"/>
    <x v="6"/>
    <x v="0"/>
    <x v="0"/>
    <x v="0"/>
    <x v="2"/>
    <x v="84"/>
    <x v="0"/>
    <m/>
  </r>
  <r>
    <x v="2"/>
    <x v="0"/>
    <x v="6"/>
    <x v="0"/>
    <x v="0"/>
    <x v="0"/>
    <x v="2"/>
    <x v="84"/>
    <x v="0"/>
    <m/>
  </r>
  <r>
    <x v="2"/>
    <x v="0"/>
    <x v="6"/>
    <x v="0"/>
    <x v="0"/>
    <x v="0"/>
    <x v="2"/>
    <x v="84"/>
    <x v="0"/>
    <m/>
  </r>
  <r>
    <x v="2"/>
    <x v="0"/>
    <x v="6"/>
    <x v="0"/>
    <x v="0"/>
    <x v="7"/>
    <x v="4"/>
    <x v="119"/>
    <x v="136"/>
    <n v="3166667"/>
  </r>
  <r>
    <x v="2"/>
    <x v="0"/>
    <x v="6"/>
    <x v="0"/>
    <x v="0"/>
    <x v="7"/>
    <x v="4"/>
    <x v="119"/>
    <x v="248"/>
    <n v="3550000"/>
  </r>
  <r>
    <x v="2"/>
    <x v="0"/>
    <x v="6"/>
    <x v="0"/>
    <x v="0"/>
    <x v="7"/>
    <x v="4"/>
    <x v="119"/>
    <x v="186"/>
    <m/>
  </r>
  <r>
    <x v="2"/>
    <x v="0"/>
    <x v="6"/>
    <x v="0"/>
    <x v="0"/>
    <x v="7"/>
    <x v="4"/>
    <x v="120"/>
    <x v="136"/>
    <m/>
  </r>
  <r>
    <x v="2"/>
    <x v="0"/>
    <x v="6"/>
    <x v="0"/>
    <x v="0"/>
    <x v="7"/>
    <x v="4"/>
    <x v="121"/>
    <x v="136"/>
    <n v="316667"/>
  </r>
  <r>
    <x v="2"/>
    <x v="0"/>
    <x v="6"/>
    <x v="0"/>
    <x v="0"/>
    <x v="7"/>
    <x v="4"/>
    <x v="121"/>
    <x v="186"/>
    <m/>
  </r>
  <r>
    <x v="2"/>
    <x v="0"/>
    <x v="6"/>
    <x v="0"/>
    <x v="0"/>
    <x v="7"/>
    <x v="4"/>
    <x v="121"/>
    <x v="248"/>
    <n v="186000"/>
  </r>
  <r>
    <x v="2"/>
    <x v="0"/>
    <x v="6"/>
    <x v="0"/>
    <x v="0"/>
    <x v="7"/>
    <x v="4"/>
    <x v="122"/>
    <x v="136"/>
    <n v="38000"/>
  </r>
  <r>
    <x v="2"/>
    <x v="0"/>
    <x v="6"/>
    <x v="0"/>
    <x v="0"/>
    <x v="7"/>
    <x v="4"/>
    <x v="122"/>
    <x v="248"/>
    <n v="22320"/>
  </r>
  <r>
    <x v="2"/>
    <x v="0"/>
    <x v="6"/>
    <x v="0"/>
    <x v="0"/>
    <x v="7"/>
    <x v="4"/>
    <x v="122"/>
    <x v="186"/>
    <m/>
  </r>
  <r>
    <x v="2"/>
    <x v="0"/>
    <x v="6"/>
    <x v="0"/>
    <x v="0"/>
    <x v="7"/>
    <x v="4"/>
    <x v="123"/>
    <x v="136"/>
    <n v="316667"/>
  </r>
  <r>
    <x v="2"/>
    <x v="0"/>
    <x v="6"/>
    <x v="0"/>
    <x v="0"/>
    <x v="7"/>
    <x v="4"/>
    <x v="123"/>
    <x v="186"/>
    <m/>
  </r>
  <r>
    <x v="2"/>
    <x v="0"/>
    <x v="6"/>
    <x v="0"/>
    <x v="0"/>
    <x v="7"/>
    <x v="4"/>
    <x v="123"/>
    <x v="248"/>
    <n v="186000"/>
  </r>
  <r>
    <x v="2"/>
    <x v="0"/>
    <x v="6"/>
    <x v="0"/>
    <x v="0"/>
    <x v="7"/>
    <x v="4"/>
    <x v="124"/>
    <x v="136"/>
    <n v="158333"/>
  </r>
  <r>
    <x v="2"/>
    <x v="0"/>
    <x v="6"/>
    <x v="0"/>
    <x v="0"/>
    <x v="7"/>
    <x v="4"/>
    <x v="124"/>
    <x v="186"/>
    <m/>
  </r>
  <r>
    <x v="2"/>
    <x v="0"/>
    <x v="6"/>
    <x v="0"/>
    <x v="0"/>
    <x v="7"/>
    <x v="4"/>
    <x v="124"/>
    <x v="248"/>
    <n v="147917"/>
  </r>
  <r>
    <x v="2"/>
    <x v="0"/>
    <x v="6"/>
    <x v="0"/>
    <x v="0"/>
    <x v="7"/>
    <x v="4"/>
    <x v="135"/>
    <x v="0"/>
    <m/>
  </r>
  <r>
    <x v="2"/>
    <x v="0"/>
    <x v="6"/>
    <x v="0"/>
    <x v="0"/>
    <x v="7"/>
    <x v="4"/>
    <x v="125"/>
    <x v="136"/>
    <m/>
  </r>
  <r>
    <x v="2"/>
    <x v="0"/>
    <x v="6"/>
    <x v="0"/>
    <x v="0"/>
    <x v="7"/>
    <x v="4"/>
    <x v="144"/>
    <x v="136"/>
    <m/>
  </r>
  <r>
    <x v="2"/>
    <x v="0"/>
    <x v="6"/>
    <x v="0"/>
    <x v="0"/>
    <x v="7"/>
    <x v="4"/>
    <x v="144"/>
    <x v="186"/>
    <m/>
  </r>
  <r>
    <x v="2"/>
    <x v="0"/>
    <x v="6"/>
    <x v="0"/>
    <x v="0"/>
    <x v="7"/>
    <x v="4"/>
    <x v="126"/>
    <x v="0"/>
    <m/>
  </r>
  <r>
    <x v="2"/>
    <x v="0"/>
    <x v="6"/>
    <x v="0"/>
    <x v="0"/>
    <x v="7"/>
    <x v="4"/>
    <x v="127"/>
    <x v="5"/>
    <n v="38543"/>
  </r>
  <r>
    <x v="2"/>
    <x v="0"/>
    <x v="6"/>
    <x v="0"/>
    <x v="0"/>
    <x v="7"/>
    <x v="4"/>
    <x v="152"/>
    <x v="130"/>
    <m/>
  </r>
  <r>
    <x v="2"/>
    <x v="0"/>
    <x v="6"/>
    <x v="0"/>
    <x v="0"/>
    <x v="7"/>
    <x v="4"/>
    <x v="128"/>
    <x v="6"/>
    <n v="1222000"/>
  </r>
  <r>
    <x v="2"/>
    <x v="0"/>
    <x v="6"/>
    <x v="0"/>
    <x v="0"/>
    <x v="7"/>
    <x v="4"/>
    <x v="129"/>
    <x v="77"/>
    <n v="232000"/>
  </r>
  <r>
    <x v="2"/>
    <x v="0"/>
    <x v="6"/>
    <x v="0"/>
    <x v="0"/>
    <x v="7"/>
    <x v="4"/>
    <x v="129"/>
    <x v="187"/>
    <n v="142000"/>
  </r>
  <r>
    <x v="2"/>
    <x v="0"/>
    <x v="6"/>
    <x v="0"/>
    <x v="0"/>
    <x v="7"/>
    <x v="0"/>
    <x v="165"/>
    <x v="185"/>
    <n v="3016500"/>
  </r>
  <r>
    <x v="2"/>
    <x v="0"/>
    <x v="6"/>
    <x v="0"/>
    <x v="0"/>
    <x v="7"/>
    <x v="2"/>
    <x v="131"/>
    <x v="0"/>
    <m/>
  </r>
  <r>
    <x v="2"/>
    <x v="0"/>
    <x v="6"/>
    <x v="0"/>
    <x v="0"/>
    <x v="1"/>
    <x v="7"/>
    <x v="34"/>
    <x v="29"/>
    <n v="140150"/>
  </r>
  <r>
    <x v="2"/>
    <x v="0"/>
    <x v="6"/>
    <x v="0"/>
    <x v="0"/>
    <x v="1"/>
    <x v="7"/>
    <x v="20"/>
    <x v="29"/>
    <n v="197750"/>
  </r>
  <r>
    <x v="2"/>
    <x v="0"/>
    <x v="6"/>
    <x v="0"/>
    <x v="0"/>
    <x v="1"/>
    <x v="7"/>
    <x v="20"/>
    <x v="169"/>
    <n v="959035.76"/>
  </r>
  <r>
    <x v="2"/>
    <x v="0"/>
    <x v="6"/>
    <x v="0"/>
    <x v="0"/>
    <x v="1"/>
    <x v="7"/>
    <x v="101"/>
    <x v="6"/>
    <m/>
  </r>
  <r>
    <x v="2"/>
    <x v="0"/>
    <x v="6"/>
    <x v="0"/>
    <x v="0"/>
    <x v="1"/>
    <x v="7"/>
    <x v="101"/>
    <x v="77"/>
    <m/>
  </r>
  <r>
    <x v="2"/>
    <x v="0"/>
    <x v="6"/>
    <x v="0"/>
    <x v="0"/>
    <x v="1"/>
    <x v="7"/>
    <x v="101"/>
    <x v="229"/>
    <m/>
  </r>
  <r>
    <x v="2"/>
    <x v="0"/>
    <x v="6"/>
    <x v="0"/>
    <x v="0"/>
    <x v="1"/>
    <x v="7"/>
    <x v="101"/>
    <x v="130"/>
    <m/>
  </r>
  <r>
    <x v="2"/>
    <x v="0"/>
    <x v="6"/>
    <x v="0"/>
    <x v="0"/>
    <x v="1"/>
    <x v="7"/>
    <x v="101"/>
    <x v="181"/>
    <m/>
  </r>
  <r>
    <x v="2"/>
    <x v="0"/>
    <x v="6"/>
    <x v="0"/>
    <x v="0"/>
    <x v="1"/>
    <x v="7"/>
    <x v="101"/>
    <x v="8"/>
    <m/>
  </r>
  <r>
    <x v="2"/>
    <x v="0"/>
    <x v="6"/>
    <x v="0"/>
    <x v="0"/>
    <x v="1"/>
    <x v="7"/>
    <x v="101"/>
    <x v="31"/>
    <m/>
  </r>
  <r>
    <x v="2"/>
    <x v="0"/>
    <x v="6"/>
    <x v="0"/>
    <x v="0"/>
    <x v="1"/>
    <x v="7"/>
    <x v="159"/>
    <x v="14"/>
    <m/>
  </r>
  <r>
    <x v="2"/>
    <x v="0"/>
    <x v="6"/>
    <x v="0"/>
    <x v="0"/>
    <x v="1"/>
    <x v="7"/>
    <x v="159"/>
    <x v="176"/>
    <m/>
  </r>
  <r>
    <x v="2"/>
    <x v="0"/>
    <x v="6"/>
    <x v="0"/>
    <x v="0"/>
    <x v="1"/>
    <x v="7"/>
    <x v="55"/>
    <x v="246"/>
    <n v="3319866"/>
  </r>
  <r>
    <x v="2"/>
    <x v="0"/>
    <x v="6"/>
    <x v="0"/>
    <x v="0"/>
    <x v="1"/>
    <x v="7"/>
    <x v="55"/>
    <x v="24"/>
    <m/>
  </r>
  <r>
    <x v="2"/>
    <x v="0"/>
    <x v="6"/>
    <x v="0"/>
    <x v="0"/>
    <x v="1"/>
    <x v="8"/>
    <x v="22"/>
    <x v="29"/>
    <n v="554145.36"/>
  </r>
  <r>
    <x v="2"/>
    <x v="0"/>
    <x v="6"/>
    <x v="0"/>
    <x v="0"/>
    <x v="1"/>
    <x v="8"/>
    <x v="94"/>
    <x v="36"/>
    <m/>
  </r>
  <r>
    <x v="2"/>
    <x v="0"/>
    <x v="6"/>
    <x v="0"/>
    <x v="0"/>
    <x v="1"/>
    <x v="8"/>
    <x v="94"/>
    <x v="15"/>
    <n v="152746"/>
  </r>
  <r>
    <x v="2"/>
    <x v="0"/>
    <x v="6"/>
    <x v="0"/>
    <x v="0"/>
    <x v="1"/>
    <x v="8"/>
    <x v="94"/>
    <x v="134"/>
    <m/>
  </r>
  <r>
    <x v="2"/>
    <x v="0"/>
    <x v="6"/>
    <x v="0"/>
    <x v="0"/>
    <x v="1"/>
    <x v="8"/>
    <x v="94"/>
    <x v="57"/>
    <m/>
  </r>
  <r>
    <x v="2"/>
    <x v="0"/>
    <x v="6"/>
    <x v="0"/>
    <x v="0"/>
    <x v="1"/>
    <x v="8"/>
    <x v="94"/>
    <x v="252"/>
    <m/>
  </r>
  <r>
    <x v="2"/>
    <x v="0"/>
    <x v="6"/>
    <x v="0"/>
    <x v="0"/>
    <x v="1"/>
    <x v="8"/>
    <x v="94"/>
    <x v="17"/>
    <m/>
  </r>
  <r>
    <x v="2"/>
    <x v="0"/>
    <x v="6"/>
    <x v="0"/>
    <x v="0"/>
    <x v="1"/>
    <x v="8"/>
    <x v="94"/>
    <x v="2"/>
    <m/>
  </r>
  <r>
    <x v="2"/>
    <x v="0"/>
    <x v="6"/>
    <x v="0"/>
    <x v="0"/>
    <x v="1"/>
    <x v="8"/>
    <x v="94"/>
    <x v="273"/>
    <n v="3016.27"/>
  </r>
  <r>
    <x v="2"/>
    <x v="0"/>
    <x v="6"/>
    <x v="0"/>
    <x v="0"/>
    <x v="1"/>
    <x v="8"/>
    <x v="94"/>
    <x v="70"/>
    <m/>
  </r>
  <r>
    <x v="2"/>
    <x v="0"/>
    <x v="6"/>
    <x v="0"/>
    <x v="0"/>
    <x v="1"/>
    <x v="8"/>
    <x v="95"/>
    <x v="0"/>
    <m/>
  </r>
  <r>
    <x v="2"/>
    <x v="0"/>
    <x v="6"/>
    <x v="0"/>
    <x v="0"/>
    <x v="1"/>
    <x v="8"/>
    <x v="77"/>
    <x v="205"/>
    <m/>
  </r>
  <r>
    <x v="2"/>
    <x v="0"/>
    <x v="6"/>
    <x v="0"/>
    <x v="0"/>
    <x v="1"/>
    <x v="8"/>
    <x v="156"/>
    <x v="80"/>
    <m/>
  </r>
  <r>
    <x v="2"/>
    <x v="0"/>
    <x v="6"/>
    <x v="0"/>
    <x v="0"/>
    <x v="1"/>
    <x v="8"/>
    <x v="156"/>
    <x v="88"/>
    <m/>
  </r>
  <r>
    <x v="2"/>
    <x v="0"/>
    <x v="6"/>
    <x v="0"/>
    <x v="0"/>
    <x v="1"/>
    <x v="8"/>
    <x v="156"/>
    <x v="6"/>
    <m/>
  </r>
  <r>
    <x v="2"/>
    <x v="0"/>
    <x v="6"/>
    <x v="0"/>
    <x v="0"/>
    <x v="1"/>
    <x v="8"/>
    <x v="156"/>
    <x v="122"/>
    <m/>
  </r>
  <r>
    <x v="2"/>
    <x v="0"/>
    <x v="6"/>
    <x v="0"/>
    <x v="0"/>
    <x v="1"/>
    <x v="8"/>
    <x v="156"/>
    <x v="16"/>
    <m/>
  </r>
  <r>
    <x v="2"/>
    <x v="0"/>
    <x v="6"/>
    <x v="0"/>
    <x v="0"/>
    <x v="1"/>
    <x v="8"/>
    <x v="156"/>
    <x v="42"/>
    <m/>
  </r>
  <r>
    <x v="2"/>
    <x v="0"/>
    <x v="6"/>
    <x v="0"/>
    <x v="0"/>
    <x v="1"/>
    <x v="8"/>
    <x v="156"/>
    <x v="37"/>
    <m/>
  </r>
  <r>
    <x v="2"/>
    <x v="0"/>
    <x v="6"/>
    <x v="0"/>
    <x v="0"/>
    <x v="1"/>
    <x v="8"/>
    <x v="156"/>
    <x v="45"/>
    <m/>
  </r>
  <r>
    <x v="2"/>
    <x v="0"/>
    <x v="6"/>
    <x v="0"/>
    <x v="0"/>
    <x v="1"/>
    <x v="8"/>
    <x v="156"/>
    <x v="124"/>
    <m/>
  </r>
  <r>
    <x v="2"/>
    <x v="0"/>
    <x v="6"/>
    <x v="0"/>
    <x v="0"/>
    <x v="1"/>
    <x v="8"/>
    <x v="156"/>
    <x v="31"/>
    <m/>
  </r>
  <r>
    <x v="2"/>
    <x v="0"/>
    <x v="6"/>
    <x v="0"/>
    <x v="0"/>
    <x v="1"/>
    <x v="8"/>
    <x v="156"/>
    <x v="42"/>
    <m/>
  </r>
  <r>
    <x v="2"/>
    <x v="0"/>
    <x v="6"/>
    <x v="0"/>
    <x v="0"/>
    <x v="1"/>
    <x v="8"/>
    <x v="156"/>
    <x v="0"/>
    <m/>
  </r>
  <r>
    <x v="2"/>
    <x v="0"/>
    <x v="6"/>
    <x v="0"/>
    <x v="0"/>
    <x v="1"/>
    <x v="8"/>
    <x v="156"/>
    <x v="0"/>
    <m/>
  </r>
  <r>
    <x v="2"/>
    <x v="0"/>
    <x v="6"/>
    <x v="0"/>
    <x v="0"/>
    <x v="1"/>
    <x v="8"/>
    <x v="4"/>
    <x v="157"/>
    <n v="43382.94"/>
  </r>
  <r>
    <x v="2"/>
    <x v="0"/>
    <x v="6"/>
    <x v="0"/>
    <x v="0"/>
    <x v="1"/>
    <x v="8"/>
    <x v="4"/>
    <x v="266"/>
    <m/>
  </r>
  <r>
    <x v="2"/>
    <x v="0"/>
    <x v="6"/>
    <x v="0"/>
    <x v="0"/>
    <x v="1"/>
    <x v="8"/>
    <x v="4"/>
    <x v="157"/>
    <m/>
  </r>
  <r>
    <x v="2"/>
    <x v="0"/>
    <x v="6"/>
    <x v="0"/>
    <x v="0"/>
    <x v="1"/>
    <x v="8"/>
    <x v="4"/>
    <x v="247"/>
    <m/>
  </r>
  <r>
    <x v="2"/>
    <x v="0"/>
    <x v="6"/>
    <x v="0"/>
    <x v="0"/>
    <x v="1"/>
    <x v="8"/>
    <x v="4"/>
    <x v="101"/>
    <m/>
  </r>
  <r>
    <x v="2"/>
    <x v="0"/>
    <x v="6"/>
    <x v="0"/>
    <x v="0"/>
    <x v="1"/>
    <x v="8"/>
    <x v="4"/>
    <x v="37"/>
    <m/>
  </r>
  <r>
    <x v="2"/>
    <x v="0"/>
    <x v="6"/>
    <x v="0"/>
    <x v="0"/>
    <x v="1"/>
    <x v="8"/>
    <x v="4"/>
    <x v="87"/>
    <m/>
  </r>
  <r>
    <x v="2"/>
    <x v="0"/>
    <x v="6"/>
    <x v="0"/>
    <x v="0"/>
    <x v="1"/>
    <x v="8"/>
    <x v="4"/>
    <x v="219"/>
    <m/>
  </r>
  <r>
    <x v="2"/>
    <x v="0"/>
    <x v="6"/>
    <x v="0"/>
    <x v="0"/>
    <x v="1"/>
    <x v="8"/>
    <x v="4"/>
    <x v="220"/>
    <m/>
  </r>
  <r>
    <x v="2"/>
    <x v="0"/>
    <x v="6"/>
    <x v="0"/>
    <x v="0"/>
    <x v="1"/>
    <x v="8"/>
    <x v="4"/>
    <x v="221"/>
    <m/>
  </r>
  <r>
    <x v="2"/>
    <x v="0"/>
    <x v="6"/>
    <x v="0"/>
    <x v="0"/>
    <x v="1"/>
    <x v="8"/>
    <x v="4"/>
    <x v="205"/>
    <m/>
  </r>
  <r>
    <x v="2"/>
    <x v="0"/>
    <x v="6"/>
    <x v="0"/>
    <x v="0"/>
    <x v="1"/>
    <x v="8"/>
    <x v="4"/>
    <x v="140"/>
    <m/>
  </r>
  <r>
    <x v="2"/>
    <x v="0"/>
    <x v="6"/>
    <x v="0"/>
    <x v="0"/>
    <x v="1"/>
    <x v="8"/>
    <x v="4"/>
    <x v="253"/>
    <m/>
  </r>
  <r>
    <x v="2"/>
    <x v="0"/>
    <x v="6"/>
    <x v="0"/>
    <x v="0"/>
    <x v="1"/>
    <x v="8"/>
    <x v="4"/>
    <x v="2"/>
    <m/>
  </r>
  <r>
    <x v="2"/>
    <x v="0"/>
    <x v="6"/>
    <x v="0"/>
    <x v="0"/>
    <x v="1"/>
    <x v="8"/>
    <x v="4"/>
    <x v="157"/>
    <m/>
  </r>
  <r>
    <x v="2"/>
    <x v="0"/>
    <x v="6"/>
    <x v="0"/>
    <x v="0"/>
    <x v="1"/>
    <x v="8"/>
    <x v="4"/>
    <x v="185"/>
    <m/>
  </r>
  <r>
    <x v="2"/>
    <x v="0"/>
    <x v="6"/>
    <x v="0"/>
    <x v="0"/>
    <x v="1"/>
    <x v="8"/>
    <x v="4"/>
    <x v="209"/>
    <m/>
  </r>
  <r>
    <x v="2"/>
    <x v="0"/>
    <x v="6"/>
    <x v="0"/>
    <x v="0"/>
    <x v="1"/>
    <x v="8"/>
    <x v="4"/>
    <x v="31"/>
    <m/>
  </r>
  <r>
    <x v="2"/>
    <x v="0"/>
    <x v="6"/>
    <x v="0"/>
    <x v="0"/>
    <x v="1"/>
    <x v="8"/>
    <x v="4"/>
    <x v="54"/>
    <m/>
  </r>
  <r>
    <x v="2"/>
    <x v="0"/>
    <x v="6"/>
    <x v="0"/>
    <x v="0"/>
    <x v="1"/>
    <x v="8"/>
    <x v="4"/>
    <x v="200"/>
    <m/>
  </r>
  <r>
    <x v="2"/>
    <x v="0"/>
    <x v="6"/>
    <x v="0"/>
    <x v="0"/>
    <x v="1"/>
    <x v="8"/>
    <x v="4"/>
    <x v="210"/>
    <m/>
  </r>
  <r>
    <x v="2"/>
    <x v="0"/>
    <x v="6"/>
    <x v="0"/>
    <x v="0"/>
    <x v="1"/>
    <x v="8"/>
    <x v="4"/>
    <x v="0"/>
    <m/>
  </r>
  <r>
    <x v="2"/>
    <x v="0"/>
    <x v="6"/>
    <x v="0"/>
    <x v="0"/>
    <x v="1"/>
    <x v="8"/>
    <x v="4"/>
    <x v="0"/>
    <m/>
  </r>
  <r>
    <x v="2"/>
    <x v="0"/>
    <x v="6"/>
    <x v="0"/>
    <x v="0"/>
    <x v="1"/>
    <x v="8"/>
    <x v="4"/>
    <x v="0"/>
    <m/>
  </r>
  <r>
    <x v="2"/>
    <x v="0"/>
    <x v="6"/>
    <x v="0"/>
    <x v="0"/>
    <x v="1"/>
    <x v="8"/>
    <x v="4"/>
    <x v="0"/>
    <m/>
  </r>
  <r>
    <x v="2"/>
    <x v="0"/>
    <x v="6"/>
    <x v="0"/>
    <x v="0"/>
    <x v="1"/>
    <x v="8"/>
    <x v="4"/>
    <x v="0"/>
    <m/>
  </r>
  <r>
    <x v="2"/>
    <x v="0"/>
    <x v="6"/>
    <x v="0"/>
    <x v="0"/>
    <x v="1"/>
    <x v="8"/>
    <x v="4"/>
    <x v="0"/>
    <m/>
  </r>
  <r>
    <x v="2"/>
    <x v="0"/>
    <x v="6"/>
    <x v="0"/>
    <x v="0"/>
    <x v="6"/>
    <x v="23"/>
    <x v="112"/>
    <x v="31"/>
    <m/>
  </r>
  <r>
    <x v="2"/>
    <x v="0"/>
    <x v="6"/>
    <x v="0"/>
    <x v="2"/>
    <x v="3"/>
    <x v="3"/>
    <x v="96"/>
    <x v="0"/>
    <m/>
  </r>
  <r>
    <x v="2"/>
    <x v="0"/>
    <x v="6"/>
    <x v="0"/>
    <x v="2"/>
    <x v="3"/>
    <x v="3"/>
    <x v="137"/>
    <x v="98"/>
    <m/>
  </r>
  <r>
    <x v="2"/>
    <x v="0"/>
    <x v="6"/>
    <x v="0"/>
    <x v="2"/>
    <x v="3"/>
    <x v="3"/>
    <x v="97"/>
    <x v="34"/>
    <n v="1346888"/>
  </r>
  <r>
    <x v="2"/>
    <x v="0"/>
    <x v="6"/>
    <x v="0"/>
    <x v="2"/>
    <x v="3"/>
    <x v="3"/>
    <x v="97"/>
    <x v="36"/>
    <n v="7630571"/>
  </r>
  <r>
    <x v="2"/>
    <x v="0"/>
    <x v="6"/>
    <x v="0"/>
    <x v="2"/>
    <x v="3"/>
    <x v="3"/>
    <x v="97"/>
    <x v="48"/>
    <m/>
  </r>
  <r>
    <x v="2"/>
    <x v="0"/>
    <x v="6"/>
    <x v="0"/>
    <x v="2"/>
    <x v="3"/>
    <x v="3"/>
    <x v="97"/>
    <x v="35"/>
    <m/>
  </r>
  <r>
    <x v="2"/>
    <x v="0"/>
    <x v="6"/>
    <x v="0"/>
    <x v="2"/>
    <x v="3"/>
    <x v="3"/>
    <x v="97"/>
    <x v="0"/>
    <m/>
  </r>
  <r>
    <x v="2"/>
    <x v="0"/>
    <x v="6"/>
    <x v="0"/>
    <x v="2"/>
    <x v="3"/>
    <x v="3"/>
    <x v="97"/>
    <x v="0"/>
    <m/>
  </r>
  <r>
    <x v="2"/>
    <x v="0"/>
    <x v="6"/>
    <x v="0"/>
    <x v="2"/>
    <x v="3"/>
    <x v="3"/>
    <x v="97"/>
    <x v="0"/>
    <m/>
  </r>
  <r>
    <x v="2"/>
    <x v="0"/>
    <x v="6"/>
    <x v="0"/>
    <x v="2"/>
    <x v="3"/>
    <x v="3"/>
    <x v="98"/>
    <x v="0"/>
    <m/>
  </r>
  <r>
    <x v="2"/>
    <x v="0"/>
    <x v="6"/>
    <x v="0"/>
    <x v="2"/>
    <x v="3"/>
    <x v="3"/>
    <x v="99"/>
    <x v="37"/>
    <n v="495613"/>
  </r>
  <r>
    <x v="2"/>
    <x v="0"/>
    <x v="6"/>
    <x v="0"/>
    <x v="2"/>
    <x v="3"/>
    <x v="3"/>
    <x v="99"/>
    <x v="39"/>
    <n v="73248"/>
  </r>
  <r>
    <x v="2"/>
    <x v="0"/>
    <x v="6"/>
    <x v="0"/>
    <x v="2"/>
    <x v="3"/>
    <x v="3"/>
    <x v="99"/>
    <x v="188"/>
    <n v="50420"/>
  </r>
  <r>
    <x v="2"/>
    <x v="0"/>
    <x v="6"/>
    <x v="0"/>
    <x v="2"/>
    <x v="3"/>
    <x v="3"/>
    <x v="99"/>
    <x v="226"/>
    <n v="3680800"/>
  </r>
  <r>
    <x v="2"/>
    <x v="0"/>
    <x v="6"/>
    <x v="0"/>
    <x v="2"/>
    <x v="3"/>
    <x v="3"/>
    <x v="99"/>
    <x v="230"/>
    <m/>
  </r>
  <r>
    <x v="2"/>
    <x v="0"/>
    <x v="6"/>
    <x v="0"/>
    <x v="2"/>
    <x v="3"/>
    <x v="3"/>
    <x v="98"/>
    <x v="230"/>
    <m/>
  </r>
  <r>
    <x v="2"/>
    <x v="0"/>
    <x v="6"/>
    <x v="0"/>
    <x v="2"/>
    <x v="3"/>
    <x v="3"/>
    <x v="99"/>
    <x v="249"/>
    <n v="67454700"/>
  </r>
  <r>
    <x v="2"/>
    <x v="0"/>
    <x v="6"/>
    <x v="0"/>
    <x v="2"/>
    <x v="3"/>
    <x v="3"/>
    <x v="99"/>
    <x v="156"/>
    <m/>
  </r>
  <r>
    <x v="2"/>
    <x v="0"/>
    <x v="6"/>
    <x v="0"/>
    <x v="2"/>
    <x v="3"/>
    <x v="26"/>
    <x v="137"/>
    <x v="0"/>
    <m/>
  </r>
  <r>
    <x v="2"/>
    <x v="0"/>
    <x v="6"/>
    <x v="0"/>
    <x v="2"/>
    <x v="3"/>
    <x v="20"/>
    <x v="49"/>
    <x v="226"/>
    <m/>
  </r>
  <r>
    <x v="2"/>
    <x v="0"/>
    <x v="6"/>
    <x v="0"/>
    <x v="2"/>
    <x v="3"/>
    <x v="20"/>
    <x v="49"/>
    <x v="124"/>
    <m/>
  </r>
  <r>
    <x v="2"/>
    <x v="0"/>
    <x v="6"/>
    <x v="0"/>
    <x v="2"/>
    <x v="3"/>
    <x v="20"/>
    <x v="49"/>
    <x v="41"/>
    <n v="3469100"/>
  </r>
  <r>
    <x v="2"/>
    <x v="0"/>
    <x v="6"/>
    <x v="0"/>
    <x v="2"/>
    <x v="3"/>
    <x v="20"/>
    <x v="49"/>
    <x v="42"/>
    <n v="1449240"/>
  </r>
  <r>
    <x v="2"/>
    <x v="0"/>
    <x v="6"/>
    <x v="0"/>
    <x v="2"/>
    <x v="3"/>
    <x v="20"/>
    <x v="49"/>
    <x v="230"/>
    <m/>
  </r>
  <r>
    <x v="2"/>
    <x v="0"/>
    <x v="6"/>
    <x v="0"/>
    <x v="2"/>
    <x v="3"/>
    <x v="20"/>
    <x v="49"/>
    <x v="122"/>
    <m/>
  </r>
  <r>
    <x v="2"/>
    <x v="0"/>
    <x v="6"/>
    <x v="0"/>
    <x v="2"/>
    <x v="3"/>
    <x v="20"/>
    <x v="151"/>
    <x v="0"/>
    <m/>
  </r>
  <r>
    <x v="2"/>
    <x v="0"/>
    <x v="6"/>
    <x v="0"/>
    <x v="2"/>
    <x v="3"/>
    <x v="20"/>
    <x v="111"/>
    <x v="42"/>
    <n v="1360000"/>
  </r>
  <r>
    <x v="2"/>
    <x v="0"/>
    <x v="6"/>
    <x v="0"/>
    <x v="2"/>
    <x v="3"/>
    <x v="20"/>
    <x v="111"/>
    <x v="124"/>
    <n v="1094258"/>
  </r>
  <r>
    <x v="2"/>
    <x v="0"/>
    <x v="6"/>
    <x v="0"/>
    <x v="2"/>
    <x v="3"/>
    <x v="20"/>
    <x v="111"/>
    <x v="0"/>
    <m/>
  </r>
  <r>
    <x v="2"/>
    <x v="0"/>
    <x v="6"/>
    <x v="0"/>
    <x v="2"/>
    <x v="3"/>
    <x v="20"/>
    <x v="111"/>
    <x v="0"/>
    <m/>
  </r>
  <r>
    <x v="2"/>
    <x v="0"/>
    <x v="6"/>
    <x v="0"/>
    <x v="2"/>
    <x v="3"/>
    <x v="20"/>
    <x v="111"/>
    <x v="0"/>
    <m/>
  </r>
  <r>
    <x v="2"/>
    <x v="0"/>
    <x v="6"/>
    <x v="0"/>
    <x v="2"/>
    <x v="3"/>
    <x v="30"/>
    <x v="151"/>
    <x v="124"/>
    <n v="2645385"/>
  </r>
  <r>
    <x v="2"/>
    <x v="0"/>
    <x v="6"/>
    <x v="0"/>
    <x v="2"/>
    <x v="3"/>
    <x v="30"/>
    <x v="151"/>
    <x v="230"/>
    <m/>
  </r>
  <r>
    <x v="2"/>
    <x v="0"/>
    <x v="6"/>
    <x v="0"/>
    <x v="2"/>
    <x v="3"/>
    <x v="0"/>
    <x v="157"/>
    <x v="36"/>
    <m/>
  </r>
  <r>
    <x v="2"/>
    <x v="0"/>
    <x v="6"/>
    <x v="0"/>
    <x v="2"/>
    <x v="3"/>
    <x v="0"/>
    <x v="157"/>
    <x v="259"/>
    <m/>
  </r>
  <r>
    <x v="2"/>
    <x v="0"/>
    <x v="6"/>
    <x v="0"/>
    <x v="2"/>
    <x v="3"/>
    <x v="21"/>
    <x v="50"/>
    <x v="0"/>
    <m/>
  </r>
  <r>
    <x v="2"/>
    <x v="0"/>
    <x v="6"/>
    <x v="0"/>
    <x v="2"/>
    <x v="3"/>
    <x v="21"/>
    <x v="132"/>
    <x v="0"/>
    <m/>
  </r>
  <r>
    <x v="3"/>
    <x v="0"/>
    <x v="6"/>
    <x v="0"/>
    <x v="1"/>
    <x v="2"/>
    <x v="24"/>
    <x v="63"/>
    <x v="1"/>
    <n v="291544976.80000001"/>
  </r>
  <r>
    <x v="3"/>
    <x v="0"/>
    <x v="6"/>
    <x v="0"/>
    <x v="1"/>
    <x v="5"/>
    <x v="11"/>
    <x v="64"/>
    <x v="0"/>
    <m/>
  </r>
  <r>
    <x v="3"/>
    <x v="0"/>
    <x v="6"/>
    <x v="0"/>
    <x v="1"/>
    <x v="5"/>
    <x v="14"/>
    <x v="66"/>
    <x v="0"/>
    <m/>
  </r>
  <r>
    <x v="3"/>
    <x v="0"/>
    <x v="6"/>
    <x v="0"/>
    <x v="1"/>
    <x v="5"/>
    <x v="15"/>
    <x v="69"/>
    <x v="0"/>
    <m/>
  </r>
  <r>
    <x v="3"/>
    <x v="0"/>
    <x v="6"/>
    <x v="0"/>
    <x v="1"/>
    <x v="2"/>
    <x v="25"/>
    <x v="74"/>
    <x v="0"/>
    <n v="-32339034.710000001"/>
  </r>
  <r>
    <x v="3"/>
    <x v="0"/>
    <x v="6"/>
    <x v="0"/>
    <x v="1"/>
    <x v="2"/>
    <x v="25"/>
    <x v="118"/>
    <x v="0"/>
    <n v="-25210.080000000002"/>
  </r>
  <r>
    <x v="3"/>
    <x v="0"/>
    <x v="6"/>
    <x v="0"/>
    <x v="1"/>
    <x v="2"/>
    <x v="0"/>
    <x v="103"/>
    <x v="0"/>
    <m/>
  </r>
  <r>
    <x v="3"/>
    <x v="0"/>
    <x v="6"/>
    <x v="0"/>
    <x v="1"/>
    <x v="2"/>
    <x v="0"/>
    <x v="104"/>
    <x v="0"/>
    <n v="172268.88"/>
  </r>
  <r>
    <x v="3"/>
    <x v="0"/>
    <x v="6"/>
    <x v="0"/>
    <x v="1"/>
    <x v="2"/>
    <x v="0"/>
    <x v="145"/>
    <x v="0"/>
    <n v="-3606294.09"/>
  </r>
  <r>
    <x v="3"/>
    <x v="0"/>
    <x v="6"/>
    <x v="0"/>
    <x v="1"/>
    <x v="5"/>
    <x v="7"/>
    <x v="153"/>
    <x v="0"/>
    <m/>
  </r>
  <r>
    <x v="3"/>
    <x v="0"/>
    <x v="6"/>
    <x v="0"/>
    <x v="1"/>
    <x v="5"/>
    <x v="14"/>
    <x v="166"/>
    <x v="0"/>
    <m/>
  </r>
  <r>
    <x v="3"/>
    <x v="0"/>
    <x v="6"/>
    <x v="0"/>
    <x v="0"/>
    <x v="0"/>
    <x v="4"/>
    <x v="158"/>
    <x v="2"/>
    <n v="1690000"/>
  </r>
  <r>
    <x v="3"/>
    <x v="0"/>
    <x v="6"/>
    <x v="0"/>
    <x v="0"/>
    <x v="0"/>
    <x v="4"/>
    <x v="6"/>
    <x v="157"/>
    <n v="2070000"/>
  </r>
  <r>
    <x v="3"/>
    <x v="0"/>
    <x v="6"/>
    <x v="0"/>
    <x v="0"/>
    <x v="0"/>
    <x v="4"/>
    <x v="6"/>
    <x v="158"/>
    <m/>
  </r>
  <r>
    <x v="3"/>
    <x v="0"/>
    <x v="6"/>
    <x v="0"/>
    <x v="0"/>
    <x v="0"/>
    <x v="4"/>
    <x v="160"/>
    <x v="2"/>
    <n v="0"/>
  </r>
  <r>
    <x v="3"/>
    <x v="0"/>
    <x v="6"/>
    <x v="0"/>
    <x v="0"/>
    <x v="0"/>
    <x v="4"/>
    <x v="160"/>
    <x v="136"/>
    <n v="0"/>
  </r>
  <r>
    <x v="3"/>
    <x v="0"/>
    <x v="6"/>
    <x v="0"/>
    <x v="0"/>
    <x v="0"/>
    <x v="4"/>
    <x v="7"/>
    <x v="157"/>
    <n v="162000"/>
  </r>
  <r>
    <x v="3"/>
    <x v="0"/>
    <x v="6"/>
    <x v="0"/>
    <x v="0"/>
    <x v="0"/>
    <x v="4"/>
    <x v="7"/>
    <x v="158"/>
    <m/>
  </r>
  <r>
    <x v="3"/>
    <x v="0"/>
    <x v="6"/>
    <x v="0"/>
    <x v="0"/>
    <x v="0"/>
    <x v="4"/>
    <x v="7"/>
    <x v="0"/>
    <m/>
  </r>
  <r>
    <x v="3"/>
    <x v="0"/>
    <x v="6"/>
    <x v="0"/>
    <x v="0"/>
    <x v="0"/>
    <x v="4"/>
    <x v="8"/>
    <x v="2"/>
    <m/>
  </r>
  <r>
    <x v="3"/>
    <x v="0"/>
    <x v="6"/>
    <x v="0"/>
    <x v="0"/>
    <x v="0"/>
    <x v="4"/>
    <x v="8"/>
    <x v="157"/>
    <n v="186000"/>
  </r>
  <r>
    <x v="3"/>
    <x v="0"/>
    <x v="6"/>
    <x v="0"/>
    <x v="0"/>
    <x v="0"/>
    <x v="4"/>
    <x v="8"/>
    <x v="158"/>
    <m/>
  </r>
  <r>
    <x v="3"/>
    <x v="0"/>
    <x v="6"/>
    <x v="0"/>
    <x v="0"/>
    <x v="0"/>
    <x v="4"/>
    <x v="9"/>
    <x v="2"/>
    <m/>
  </r>
  <r>
    <x v="3"/>
    <x v="0"/>
    <x v="6"/>
    <x v="0"/>
    <x v="0"/>
    <x v="0"/>
    <x v="4"/>
    <x v="9"/>
    <x v="158"/>
    <m/>
  </r>
  <r>
    <x v="3"/>
    <x v="0"/>
    <x v="6"/>
    <x v="0"/>
    <x v="0"/>
    <x v="0"/>
    <x v="4"/>
    <x v="9"/>
    <x v="227"/>
    <m/>
  </r>
  <r>
    <x v="3"/>
    <x v="0"/>
    <x v="6"/>
    <x v="0"/>
    <x v="0"/>
    <x v="0"/>
    <x v="4"/>
    <x v="9"/>
    <x v="157"/>
    <n v="22320"/>
  </r>
  <r>
    <x v="3"/>
    <x v="0"/>
    <x v="6"/>
    <x v="0"/>
    <x v="0"/>
    <x v="0"/>
    <x v="4"/>
    <x v="10"/>
    <x v="2"/>
    <m/>
  </r>
  <r>
    <x v="3"/>
    <x v="0"/>
    <x v="6"/>
    <x v="0"/>
    <x v="0"/>
    <x v="0"/>
    <x v="4"/>
    <x v="10"/>
    <x v="157"/>
    <n v="186000"/>
  </r>
  <r>
    <x v="3"/>
    <x v="0"/>
    <x v="6"/>
    <x v="0"/>
    <x v="0"/>
    <x v="0"/>
    <x v="4"/>
    <x v="10"/>
    <x v="158"/>
    <m/>
  </r>
  <r>
    <x v="3"/>
    <x v="0"/>
    <x v="6"/>
    <x v="0"/>
    <x v="0"/>
    <x v="0"/>
    <x v="4"/>
    <x v="11"/>
    <x v="2"/>
    <n v="27500686"/>
  </r>
  <r>
    <x v="3"/>
    <x v="0"/>
    <x v="6"/>
    <x v="0"/>
    <x v="0"/>
    <x v="0"/>
    <x v="4"/>
    <x v="11"/>
    <x v="158"/>
    <m/>
  </r>
  <r>
    <x v="3"/>
    <x v="0"/>
    <x v="6"/>
    <x v="0"/>
    <x v="0"/>
    <x v="0"/>
    <x v="4"/>
    <x v="11"/>
    <x v="157"/>
    <n v="86250"/>
  </r>
  <r>
    <x v="3"/>
    <x v="0"/>
    <x v="6"/>
    <x v="0"/>
    <x v="0"/>
    <x v="0"/>
    <x v="4"/>
    <x v="12"/>
    <x v="2"/>
    <m/>
  </r>
  <r>
    <x v="3"/>
    <x v="0"/>
    <x v="6"/>
    <x v="0"/>
    <x v="0"/>
    <x v="0"/>
    <x v="4"/>
    <x v="134"/>
    <x v="0"/>
    <m/>
  </r>
  <r>
    <x v="3"/>
    <x v="0"/>
    <x v="6"/>
    <x v="0"/>
    <x v="0"/>
    <x v="0"/>
    <x v="4"/>
    <x v="142"/>
    <x v="0"/>
    <m/>
  </r>
  <r>
    <x v="3"/>
    <x v="0"/>
    <x v="6"/>
    <x v="0"/>
    <x v="0"/>
    <x v="0"/>
    <x v="4"/>
    <x v="56"/>
    <x v="2"/>
    <m/>
  </r>
  <r>
    <x v="3"/>
    <x v="0"/>
    <x v="6"/>
    <x v="0"/>
    <x v="0"/>
    <x v="0"/>
    <x v="4"/>
    <x v="56"/>
    <x v="214"/>
    <m/>
  </r>
  <r>
    <x v="3"/>
    <x v="0"/>
    <x v="6"/>
    <x v="0"/>
    <x v="0"/>
    <x v="0"/>
    <x v="4"/>
    <x v="56"/>
    <x v="211"/>
    <m/>
  </r>
  <r>
    <x v="3"/>
    <x v="0"/>
    <x v="6"/>
    <x v="0"/>
    <x v="0"/>
    <x v="0"/>
    <x v="4"/>
    <x v="142"/>
    <x v="0"/>
    <m/>
  </r>
  <r>
    <x v="3"/>
    <x v="0"/>
    <x v="6"/>
    <x v="0"/>
    <x v="0"/>
    <x v="0"/>
    <x v="4"/>
    <x v="13"/>
    <x v="5"/>
    <n v="72558"/>
  </r>
  <r>
    <x v="3"/>
    <x v="0"/>
    <x v="6"/>
    <x v="0"/>
    <x v="0"/>
    <x v="0"/>
    <x v="4"/>
    <x v="146"/>
    <x v="181"/>
    <m/>
  </r>
  <r>
    <x v="3"/>
    <x v="0"/>
    <x v="6"/>
    <x v="0"/>
    <x v="0"/>
    <x v="0"/>
    <x v="4"/>
    <x v="14"/>
    <x v="6"/>
    <n v="1255700"/>
  </r>
  <r>
    <x v="3"/>
    <x v="0"/>
    <x v="6"/>
    <x v="0"/>
    <x v="0"/>
    <x v="0"/>
    <x v="4"/>
    <x v="14"/>
    <x v="7"/>
    <m/>
  </r>
  <r>
    <x v="3"/>
    <x v="0"/>
    <x v="6"/>
    <x v="0"/>
    <x v="0"/>
    <x v="0"/>
    <x v="4"/>
    <x v="15"/>
    <x v="8"/>
    <n v="556000"/>
  </r>
  <r>
    <x v="3"/>
    <x v="0"/>
    <x v="6"/>
    <x v="0"/>
    <x v="0"/>
    <x v="0"/>
    <x v="4"/>
    <x v="147"/>
    <x v="239"/>
    <n v="2628750"/>
  </r>
  <r>
    <x v="3"/>
    <x v="0"/>
    <x v="6"/>
    <x v="0"/>
    <x v="0"/>
    <x v="0"/>
    <x v="4"/>
    <x v="113"/>
    <x v="175"/>
    <m/>
  </r>
  <r>
    <x v="3"/>
    <x v="0"/>
    <x v="6"/>
    <x v="0"/>
    <x v="0"/>
    <x v="0"/>
    <x v="9"/>
    <x v="114"/>
    <x v="9"/>
    <n v="1344840"/>
  </r>
  <r>
    <x v="3"/>
    <x v="0"/>
    <x v="6"/>
    <x v="0"/>
    <x v="0"/>
    <x v="0"/>
    <x v="9"/>
    <x v="30"/>
    <x v="212"/>
    <n v="1300000"/>
  </r>
  <r>
    <x v="3"/>
    <x v="0"/>
    <x v="6"/>
    <x v="0"/>
    <x v="0"/>
    <x v="0"/>
    <x v="9"/>
    <x v="30"/>
    <x v="234"/>
    <m/>
  </r>
  <r>
    <x v="3"/>
    <x v="0"/>
    <x v="6"/>
    <x v="0"/>
    <x v="0"/>
    <x v="0"/>
    <x v="9"/>
    <x v="110"/>
    <x v="185"/>
    <m/>
  </r>
  <r>
    <x v="3"/>
    <x v="0"/>
    <x v="6"/>
    <x v="0"/>
    <x v="0"/>
    <x v="0"/>
    <x v="9"/>
    <x v="110"/>
    <x v="250"/>
    <n v="1300000"/>
  </r>
  <r>
    <x v="3"/>
    <x v="0"/>
    <x v="6"/>
    <x v="0"/>
    <x v="0"/>
    <x v="0"/>
    <x v="5"/>
    <x v="70"/>
    <x v="275"/>
    <n v="12874"/>
  </r>
  <r>
    <x v="3"/>
    <x v="0"/>
    <x v="6"/>
    <x v="0"/>
    <x v="0"/>
    <x v="0"/>
    <x v="5"/>
    <x v="70"/>
    <x v="260"/>
    <n v="62296.3"/>
  </r>
  <r>
    <x v="3"/>
    <x v="0"/>
    <x v="6"/>
    <x v="0"/>
    <x v="0"/>
    <x v="0"/>
    <x v="5"/>
    <x v="70"/>
    <x v="268"/>
    <m/>
  </r>
  <r>
    <x v="3"/>
    <x v="0"/>
    <x v="6"/>
    <x v="0"/>
    <x v="0"/>
    <x v="0"/>
    <x v="5"/>
    <x v="70"/>
    <x v="269"/>
    <m/>
  </r>
  <r>
    <x v="3"/>
    <x v="0"/>
    <x v="6"/>
    <x v="0"/>
    <x v="0"/>
    <x v="0"/>
    <x v="5"/>
    <x v="70"/>
    <x v="260"/>
    <m/>
  </r>
  <r>
    <x v="3"/>
    <x v="0"/>
    <x v="6"/>
    <x v="0"/>
    <x v="0"/>
    <x v="0"/>
    <x v="5"/>
    <x v="102"/>
    <x v="0"/>
    <m/>
  </r>
  <r>
    <x v="3"/>
    <x v="0"/>
    <x v="6"/>
    <x v="0"/>
    <x v="0"/>
    <x v="0"/>
    <x v="5"/>
    <x v="71"/>
    <x v="88"/>
    <m/>
  </r>
  <r>
    <x v="3"/>
    <x v="0"/>
    <x v="6"/>
    <x v="0"/>
    <x v="0"/>
    <x v="0"/>
    <x v="5"/>
    <x v="71"/>
    <x v="53"/>
    <m/>
  </r>
  <r>
    <x v="3"/>
    <x v="0"/>
    <x v="6"/>
    <x v="0"/>
    <x v="0"/>
    <x v="0"/>
    <x v="5"/>
    <x v="71"/>
    <x v="224"/>
    <m/>
  </r>
  <r>
    <x v="3"/>
    <x v="0"/>
    <x v="6"/>
    <x v="0"/>
    <x v="0"/>
    <x v="0"/>
    <x v="5"/>
    <x v="71"/>
    <x v="45"/>
    <n v="44200"/>
  </r>
  <r>
    <x v="3"/>
    <x v="0"/>
    <x v="6"/>
    <x v="0"/>
    <x v="0"/>
    <x v="0"/>
    <x v="5"/>
    <x v="78"/>
    <x v="0"/>
    <m/>
  </r>
  <r>
    <x v="3"/>
    <x v="0"/>
    <x v="6"/>
    <x v="0"/>
    <x v="0"/>
    <x v="0"/>
    <x v="6"/>
    <x v="17"/>
    <x v="12"/>
    <m/>
  </r>
  <r>
    <x v="3"/>
    <x v="0"/>
    <x v="6"/>
    <x v="0"/>
    <x v="0"/>
    <x v="0"/>
    <x v="6"/>
    <x v="17"/>
    <x v="0"/>
    <m/>
  </r>
  <r>
    <x v="3"/>
    <x v="0"/>
    <x v="6"/>
    <x v="0"/>
    <x v="0"/>
    <x v="0"/>
    <x v="6"/>
    <x v="161"/>
    <x v="245"/>
    <n v="2300000"/>
  </r>
  <r>
    <x v="3"/>
    <x v="0"/>
    <x v="6"/>
    <x v="0"/>
    <x v="0"/>
    <x v="0"/>
    <x v="29"/>
    <x v="154"/>
    <x v="203"/>
    <n v="48006"/>
  </r>
  <r>
    <x v="3"/>
    <x v="0"/>
    <x v="6"/>
    <x v="0"/>
    <x v="0"/>
    <x v="0"/>
    <x v="0"/>
    <x v="162"/>
    <x v="88"/>
    <n v="444869.95"/>
  </r>
  <r>
    <x v="3"/>
    <x v="0"/>
    <x v="6"/>
    <x v="0"/>
    <x v="0"/>
    <x v="0"/>
    <x v="0"/>
    <x v="116"/>
    <x v="270"/>
    <m/>
  </r>
  <r>
    <x v="3"/>
    <x v="0"/>
    <x v="6"/>
    <x v="0"/>
    <x v="0"/>
    <x v="0"/>
    <x v="0"/>
    <x v="107"/>
    <x v="17"/>
    <n v="260000"/>
  </r>
  <r>
    <x v="3"/>
    <x v="0"/>
    <x v="6"/>
    <x v="0"/>
    <x v="0"/>
    <x v="0"/>
    <x v="0"/>
    <x v="107"/>
    <x v="254"/>
    <m/>
  </r>
  <r>
    <x v="3"/>
    <x v="0"/>
    <x v="6"/>
    <x v="0"/>
    <x v="0"/>
    <x v="0"/>
    <x v="0"/>
    <x v="108"/>
    <x v="254"/>
    <n v="352586"/>
  </r>
  <r>
    <x v="3"/>
    <x v="0"/>
    <x v="6"/>
    <x v="0"/>
    <x v="0"/>
    <x v="0"/>
    <x v="0"/>
    <x v="109"/>
    <x v="254"/>
    <m/>
  </r>
  <r>
    <x v="3"/>
    <x v="0"/>
    <x v="6"/>
    <x v="0"/>
    <x v="0"/>
    <x v="0"/>
    <x v="0"/>
    <x v="163"/>
    <x v="259"/>
    <n v="30000"/>
  </r>
  <r>
    <x v="3"/>
    <x v="0"/>
    <x v="6"/>
    <x v="0"/>
    <x v="0"/>
    <x v="0"/>
    <x v="0"/>
    <x v="163"/>
    <x v="40"/>
    <m/>
  </r>
  <r>
    <x v="3"/>
    <x v="0"/>
    <x v="6"/>
    <x v="0"/>
    <x v="0"/>
    <x v="0"/>
    <x v="0"/>
    <x v="80"/>
    <x v="14"/>
    <n v="435654"/>
  </r>
  <r>
    <x v="3"/>
    <x v="0"/>
    <x v="6"/>
    <x v="0"/>
    <x v="0"/>
    <x v="0"/>
    <x v="0"/>
    <x v="80"/>
    <x v="21"/>
    <m/>
  </r>
  <r>
    <x v="3"/>
    <x v="0"/>
    <x v="6"/>
    <x v="0"/>
    <x v="0"/>
    <x v="0"/>
    <x v="0"/>
    <x v="80"/>
    <x v="176"/>
    <n v="1398122"/>
  </r>
  <r>
    <x v="3"/>
    <x v="0"/>
    <x v="6"/>
    <x v="0"/>
    <x v="0"/>
    <x v="0"/>
    <x v="0"/>
    <x v="80"/>
    <x v="183"/>
    <n v="95988"/>
  </r>
  <r>
    <x v="3"/>
    <x v="0"/>
    <x v="6"/>
    <x v="0"/>
    <x v="0"/>
    <x v="0"/>
    <x v="0"/>
    <x v="80"/>
    <x v="235"/>
    <m/>
  </r>
  <r>
    <x v="3"/>
    <x v="0"/>
    <x v="6"/>
    <x v="0"/>
    <x v="0"/>
    <x v="0"/>
    <x v="0"/>
    <x v="80"/>
    <x v="70"/>
    <m/>
  </r>
  <r>
    <x v="3"/>
    <x v="0"/>
    <x v="6"/>
    <x v="0"/>
    <x v="0"/>
    <x v="0"/>
    <x v="0"/>
    <x v="80"/>
    <x v="59"/>
    <m/>
  </r>
  <r>
    <x v="3"/>
    <x v="0"/>
    <x v="6"/>
    <x v="0"/>
    <x v="0"/>
    <x v="0"/>
    <x v="0"/>
    <x v="80"/>
    <x v="44"/>
    <m/>
  </r>
  <r>
    <x v="3"/>
    <x v="0"/>
    <x v="6"/>
    <x v="0"/>
    <x v="0"/>
    <x v="0"/>
    <x v="0"/>
    <x v="80"/>
    <x v="15"/>
    <n v="1310000"/>
  </r>
  <r>
    <x v="3"/>
    <x v="0"/>
    <x v="6"/>
    <x v="0"/>
    <x v="0"/>
    <x v="0"/>
    <x v="0"/>
    <x v="84"/>
    <x v="88"/>
    <m/>
  </r>
  <r>
    <x v="3"/>
    <x v="0"/>
    <x v="6"/>
    <x v="0"/>
    <x v="0"/>
    <x v="0"/>
    <x v="0"/>
    <x v="84"/>
    <x v="246"/>
    <m/>
  </r>
  <r>
    <x v="3"/>
    <x v="0"/>
    <x v="6"/>
    <x v="0"/>
    <x v="0"/>
    <x v="0"/>
    <x v="0"/>
    <x v="107"/>
    <x v="17"/>
    <m/>
  </r>
  <r>
    <x v="3"/>
    <x v="0"/>
    <x v="6"/>
    <x v="0"/>
    <x v="0"/>
    <x v="0"/>
    <x v="0"/>
    <x v="115"/>
    <x v="0"/>
    <m/>
  </r>
  <r>
    <x v="3"/>
    <x v="0"/>
    <x v="6"/>
    <x v="0"/>
    <x v="0"/>
    <x v="0"/>
    <x v="0"/>
    <x v="138"/>
    <x v="88"/>
    <m/>
  </r>
  <r>
    <x v="3"/>
    <x v="0"/>
    <x v="6"/>
    <x v="0"/>
    <x v="0"/>
    <x v="0"/>
    <x v="0"/>
    <x v="108"/>
    <x v="0"/>
    <m/>
  </r>
  <r>
    <x v="3"/>
    <x v="0"/>
    <x v="6"/>
    <x v="0"/>
    <x v="0"/>
    <x v="0"/>
    <x v="0"/>
    <x v="109"/>
    <x v="0"/>
    <m/>
  </r>
  <r>
    <x v="3"/>
    <x v="0"/>
    <x v="6"/>
    <x v="0"/>
    <x v="0"/>
    <x v="0"/>
    <x v="0"/>
    <x v="116"/>
    <x v="20"/>
    <m/>
  </r>
  <r>
    <x v="3"/>
    <x v="0"/>
    <x v="6"/>
    <x v="0"/>
    <x v="0"/>
    <x v="0"/>
    <x v="0"/>
    <x v="116"/>
    <x v="46"/>
    <m/>
  </r>
  <r>
    <x v="3"/>
    <x v="0"/>
    <x v="6"/>
    <x v="0"/>
    <x v="0"/>
    <x v="0"/>
    <x v="0"/>
    <x v="79"/>
    <x v="0"/>
    <m/>
  </r>
  <r>
    <x v="3"/>
    <x v="0"/>
    <x v="6"/>
    <x v="0"/>
    <x v="0"/>
    <x v="0"/>
    <x v="12"/>
    <x v="81"/>
    <x v="0"/>
    <m/>
  </r>
  <r>
    <x v="3"/>
    <x v="0"/>
    <x v="6"/>
    <x v="0"/>
    <x v="0"/>
    <x v="0"/>
    <x v="12"/>
    <x v="82"/>
    <x v="100"/>
    <m/>
  </r>
  <r>
    <x v="3"/>
    <x v="0"/>
    <x v="6"/>
    <x v="0"/>
    <x v="0"/>
    <x v="0"/>
    <x v="12"/>
    <x v="83"/>
    <x v="100"/>
    <n v="1587800"/>
  </r>
  <r>
    <x v="3"/>
    <x v="0"/>
    <x v="6"/>
    <x v="0"/>
    <x v="0"/>
    <x v="0"/>
    <x v="12"/>
    <x v="84"/>
    <x v="255"/>
    <m/>
  </r>
  <r>
    <x v="3"/>
    <x v="0"/>
    <x v="6"/>
    <x v="0"/>
    <x v="0"/>
    <x v="0"/>
    <x v="19"/>
    <x v="100"/>
    <x v="178"/>
    <m/>
  </r>
  <r>
    <x v="3"/>
    <x v="0"/>
    <x v="6"/>
    <x v="0"/>
    <x v="0"/>
    <x v="0"/>
    <x v="19"/>
    <x v="164"/>
    <x v="262"/>
    <m/>
  </r>
  <r>
    <x v="3"/>
    <x v="0"/>
    <x v="6"/>
    <x v="0"/>
    <x v="0"/>
    <x v="0"/>
    <x v="19"/>
    <x v="140"/>
    <x v="20"/>
    <m/>
  </r>
  <r>
    <x v="3"/>
    <x v="0"/>
    <x v="6"/>
    <x v="0"/>
    <x v="0"/>
    <x v="0"/>
    <x v="28"/>
    <x v="150"/>
    <x v="146"/>
    <m/>
  </r>
  <r>
    <x v="3"/>
    <x v="0"/>
    <x v="6"/>
    <x v="0"/>
    <x v="0"/>
    <x v="0"/>
    <x v="31"/>
    <x v="85"/>
    <x v="157"/>
    <m/>
  </r>
  <r>
    <x v="3"/>
    <x v="0"/>
    <x v="6"/>
    <x v="0"/>
    <x v="0"/>
    <x v="0"/>
    <x v="31"/>
    <x v="85"/>
    <x v="237"/>
    <m/>
  </r>
  <r>
    <x v="3"/>
    <x v="0"/>
    <x v="6"/>
    <x v="0"/>
    <x v="0"/>
    <x v="0"/>
    <x v="27"/>
    <x v="140"/>
    <x v="20"/>
    <m/>
  </r>
  <r>
    <x v="3"/>
    <x v="0"/>
    <x v="6"/>
    <x v="0"/>
    <x v="0"/>
    <x v="0"/>
    <x v="27"/>
    <x v="148"/>
    <x v="140"/>
    <m/>
  </r>
  <r>
    <x v="3"/>
    <x v="0"/>
    <x v="6"/>
    <x v="0"/>
    <x v="0"/>
    <x v="0"/>
    <x v="27"/>
    <x v="139"/>
    <x v="140"/>
    <m/>
  </r>
  <r>
    <x v="3"/>
    <x v="0"/>
    <x v="6"/>
    <x v="0"/>
    <x v="0"/>
    <x v="0"/>
    <x v="27"/>
    <x v="149"/>
    <x v="140"/>
    <m/>
  </r>
  <r>
    <x v="3"/>
    <x v="0"/>
    <x v="6"/>
    <x v="0"/>
    <x v="0"/>
    <x v="0"/>
    <x v="22"/>
    <x v="105"/>
    <x v="140"/>
    <m/>
  </r>
  <r>
    <x v="3"/>
    <x v="0"/>
    <x v="6"/>
    <x v="0"/>
    <x v="0"/>
    <x v="0"/>
    <x v="16"/>
    <x v="86"/>
    <x v="45"/>
    <m/>
  </r>
  <r>
    <x v="3"/>
    <x v="0"/>
    <x v="6"/>
    <x v="0"/>
    <x v="0"/>
    <x v="0"/>
    <x v="16"/>
    <x v="86"/>
    <x v="204"/>
    <n v="415600"/>
  </r>
  <r>
    <x v="3"/>
    <x v="0"/>
    <x v="6"/>
    <x v="0"/>
    <x v="0"/>
    <x v="0"/>
    <x v="16"/>
    <x v="86"/>
    <x v="224"/>
    <m/>
  </r>
  <r>
    <x v="3"/>
    <x v="0"/>
    <x v="6"/>
    <x v="0"/>
    <x v="0"/>
    <x v="0"/>
    <x v="16"/>
    <x v="117"/>
    <x v="271"/>
    <m/>
  </r>
  <r>
    <x v="3"/>
    <x v="0"/>
    <x v="6"/>
    <x v="0"/>
    <x v="0"/>
    <x v="0"/>
    <x v="16"/>
    <x v="117"/>
    <x v="272"/>
    <m/>
  </r>
  <r>
    <x v="3"/>
    <x v="0"/>
    <x v="6"/>
    <x v="0"/>
    <x v="0"/>
    <x v="0"/>
    <x v="16"/>
    <x v="117"/>
    <x v="223"/>
    <m/>
  </r>
  <r>
    <x v="3"/>
    <x v="0"/>
    <x v="6"/>
    <x v="0"/>
    <x v="0"/>
    <x v="0"/>
    <x v="22"/>
    <x v="105"/>
    <x v="0"/>
    <m/>
  </r>
  <r>
    <x v="3"/>
    <x v="0"/>
    <x v="6"/>
    <x v="0"/>
    <x v="0"/>
    <x v="0"/>
    <x v="2"/>
    <x v="87"/>
    <x v="165"/>
    <n v="191844"/>
  </r>
  <r>
    <x v="3"/>
    <x v="0"/>
    <x v="6"/>
    <x v="0"/>
    <x v="0"/>
    <x v="0"/>
    <x v="2"/>
    <x v="87"/>
    <x v="205"/>
    <n v="814524"/>
  </r>
  <r>
    <x v="3"/>
    <x v="0"/>
    <x v="6"/>
    <x v="0"/>
    <x v="0"/>
    <x v="0"/>
    <x v="2"/>
    <x v="87"/>
    <x v="263"/>
    <n v="88835"/>
  </r>
  <r>
    <x v="3"/>
    <x v="0"/>
    <x v="6"/>
    <x v="0"/>
    <x v="0"/>
    <x v="0"/>
    <x v="2"/>
    <x v="87"/>
    <x v="242"/>
    <m/>
  </r>
  <r>
    <x v="3"/>
    <x v="0"/>
    <x v="6"/>
    <x v="0"/>
    <x v="0"/>
    <x v="0"/>
    <x v="2"/>
    <x v="155"/>
    <x v="205"/>
    <n v="25000"/>
  </r>
  <r>
    <x v="3"/>
    <x v="0"/>
    <x v="6"/>
    <x v="0"/>
    <x v="0"/>
    <x v="0"/>
    <x v="2"/>
    <x v="155"/>
    <x v="225"/>
    <m/>
  </r>
  <r>
    <x v="3"/>
    <x v="0"/>
    <x v="6"/>
    <x v="0"/>
    <x v="0"/>
    <x v="0"/>
    <x v="2"/>
    <x v="155"/>
    <x v="0"/>
    <m/>
  </r>
  <r>
    <x v="3"/>
    <x v="0"/>
    <x v="6"/>
    <x v="0"/>
    <x v="0"/>
    <x v="0"/>
    <x v="2"/>
    <x v="88"/>
    <x v="82"/>
    <n v="497603"/>
  </r>
  <r>
    <x v="3"/>
    <x v="0"/>
    <x v="6"/>
    <x v="0"/>
    <x v="0"/>
    <x v="0"/>
    <x v="2"/>
    <x v="88"/>
    <x v="128"/>
    <n v="166666.65"/>
  </r>
  <r>
    <x v="3"/>
    <x v="0"/>
    <x v="6"/>
    <x v="0"/>
    <x v="0"/>
    <x v="0"/>
    <x v="2"/>
    <x v="89"/>
    <x v="32"/>
    <n v="49328"/>
  </r>
  <r>
    <x v="3"/>
    <x v="0"/>
    <x v="6"/>
    <x v="0"/>
    <x v="0"/>
    <x v="0"/>
    <x v="2"/>
    <x v="88"/>
    <x v="190"/>
    <n v="267988"/>
  </r>
  <r>
    <x v="3"/>
    <x v="0"/>
    <x v="6"/>
    <x v="0"/>
    <x v="0"/>
    <x v="0"/>
    <x v="2"/>
    <x v="88"/>
    <x v="246"/>
    <n v="171356.99"/>
  </r>
  <r>
    <x v="3"/>
    <x v="0"/>
    <x v="6"/>
    <x v="0"/>
    <x v="0"/>
    <x v="0"/>
    <x v="2"/>
    <x v="89"/>
    <x v="190"/>
    <m/>
  </r>
  <r>
    <x v="3"/>
    <x v="0"/>
    <x v="6"/>
    <x v="0"/>
    <x v="0"/>
    <x v="0"/>
    <x v="2"/>
    <x v="89"/>
    <x v="102"/>
    <n v="21597"/>
  </r>
  <r>
    <x v="3"/>
    <x v="0"/>
    <x v="6"/>
    <x v="0"/>
    <x v="0"/>
    <x v="0"/>
    <x v="2"/>
    <x v="89"/>
    <x v="157"/>
    <n v="2000"/>
  </r>
  <r>
    <x v="3"/>
    <x v="0"/>
    <x v="6"/>
    <x v="0"/>
    <x v="0"/>
    <x v="0"/>
    <x v="2"/>
    <x v="89"/>
    <x v="264"/>
    <m/>
  </r>
  <r>
    <x v="3"/>
    <x v="0"/>
    <x v="6"/>
    <x v="0"/>
    <x v="0"/>
    <x v="0"/>
    <x v="2"/>
    <x v="90"/>
    <x v="94"/>
    <n v="208666"/>
  </r>
  <r>
    <x v="3"/>
    <x v="0"/>
    <x v="6"/>
    <x v="0"/>
    <x v="0"/>
    <x v="0"/>
    <x v="2"/>
    <x v="90"/>
    <x v="0"/>
    <m/>
  </r>
  <r>
    <x v="3"/>
    <x v="0"/>
    <x v="6"/>
    <x v="0"/>
    <x v="0"/>
    <x v="0"/>
    <x v="2"/>
    <x v="91"/>
    <x v="247"/>
    <n v="46000"/>
  </r>
  <r>
    <x v="3"/>
    <x v="0"/>
    <x v="6"/>
    <x v="0"/>
    <x v="0"/>
    <x v="0"/>
    <x v="2"/>
    <x v="91"/>
    <x v="273"/>
    <m/>
  </r>
  <r>
    <x v="3"/>
    <x v="0"/>
    <x v="6"/>
    <x v="0"/>
    <x v="0"/>
    <x v="0"/>
    <x v="2"/>
    <x v="91"/>
    <x v="268"/>
    <m/>
  </r>
  <r>
    <x v="3"/>
    <x v="0"/>
    <x v="6"/>
    <x v="0"/>
    <x v="0"/>
    <x v="0"/>
    <x v="2"/>
    <x v="91"/>
    <x v="269"/>
    <m/>
  </r>
  <r>
    <x v="3"/>
    <x v="0"/>
    <x v="6"/>
    <x v="0"/>
    <x v="0"/>
    <x v="0"/>
    <x v="2"/>
    <x v="91"/>
    <x v="260"/>
    <n v="778703.7"/>
  </r>
  <r>
    <x v="3"/>
    <x v="0"/>
    <x v="6"/>
    <x v="0"/>
    <x v="0"/>
    <x v="0"/>
    <x v="2"/>
    <x v="91"/>
    <x v="275"/>
    <n v="177019"/>
  </r>
  <r>
    <x v="3"/>
    <x v="0"/>
    <x v="6"/>
    <x v="0"/>
    <x v="0"/>
    <x v="0"/>
    <x v="2"/>
    <x v="136"/>
    <x v="208"/>
    <m/>
  </r>
  <r>
    <x v="3"/>
    <x v="0"/>
    <x v="6"/>
    <x v="0"/>
    <x v="0"/>
    <x v="0"/>
    <x v="2"/>
    <x v="136"/>
    <x v="228"/>
    <n v="70000"/>
  </r>
  <r>
    <x v="3"/>
    <x v="0"/>
    <x v="6"/>
    <x v="0"/>
    <x v="0"/>
    <x v="0"/>
    <x v="2"/>
    <x v="136"/>
    <x v="128"/>
    <n v="7000"/>
  </r>
  <r>
    <x v="3"/>
    <x v="0"/>
    <x v="6"/>
    <x v="0"/>
    <x v="0"/>
    <x v="0"/>
    <x v="2"/>
    <x v="136"/>
    <x v="218"/>
    <n v="40000"/>
  </r>
  <r>
    <x v="3"/>
    <x v="0"/>
    <x v="6"/>
    <x v="0"/>
    <x v="0"/>
    <x v="0"/>
    <x v="2"/>
    <x v="136"/>
    <x v="208"/>
    <m/>
  </r>
  <r>
    <x v="3"/>
    <x v="0"/>
    <x v="6"/>
    <x v="0"/>
    <x v="0"/>
    <x v="0"/>
    <x v="2"/>
    <x v="136"/>
    <x v="252"/>
    <m/>
  </r>
  <r>
    <x v="3"/>
    <x v="0"/>
    <x v="6"/>
    <x v="0"/>
    <x v="0"/>
    <x v="0"/>
    <x v="2"/>
    <x v="136"/>
    <x v="157"/>
    <m/>
  </r>
  <r>
    <x v="3"/>
    <x v="0"/>
    <x v="6"/>
    <x v="0"/>
    <x v="0"/>
    <x v="0"/>
    <x v="2"/>
    <x v="136"/>
    <x v="248"/>
    <m/>
  </r>
  <r>
    <x v="3"/>
    <x v="0"/>
    <x v="6"/>
    <x v="0"/>
    <x v="0"/>
    <x v="0"/>
    <x v="2"/>
    <x v="141"/>
    <x v="185"/>
    <m/>
  </r>
  <r>
    <x v="3"/>
    <x v="0"/>
    <x v="6"/>
    <x v="0"/>
    <x v="0"/>
    <x v="0"/>
    <x v="2"/>
    <x v="141"/>
    <x v="0"/>
    <m/>
  </r>
  <r>
    <x v="3"/>
    <x v="0"/>
    <x v="6"/>
    <x v="0"/>
    <x v="0"/>
    <x v="0"/>
    <x v="2"/>
    <x v="141"/>
    <x v="0"/>
    <m/>
  </r>
  <r>
    <x v="3"/>
    <x v="0"/>
    <x v="6"/>
    <x v="0"/>
    <x v="0"/>
    <x v="0"/>
    <x v="2"/>
    <x v="93"/>
    <x v="0"/>
    <m/>
  </r>
  <r>
    <x v="3"/>
    <x v="0"/>
    <x v="6"/>
    <x v="0"/>
    <x v="0"/>
    <x v="0"/>
    <x v="2"/>
    <x v="84"/>
    <x v="60"/>
    <m/>
  </r>
  <r>
    <x v="3"/>
    <x v="0"/>
    <x v="6"/>
    <x v="0"/>
    <x v="0"/>
    <x v="0"/>
    <x v="2"/>
    <x v="84"/>
    <x v="226"/>
    <m/>
  </r>
  <r>
    <x v="3"/>
    <x v="0"/>
    <x v="6"/>
    <x v="0"/>
    <x v="0"/>
    <x v="0"/>
    <x v="2"/>
    <x v="84"/>
    <x v="248"/>
    <m/>
  </r>
  <r>
    <x v="3"/>
    <x v="0"/>
    <x v="6"/>
    <x v="0"/>
    <x v="0"/>
    <x v="0"/>
    <x v="2"/>
    <x v="84"/>
    <x v="0"/>
    <m/>
  </r>
  <r>
    <x v="3"/>
    <x v="0"/>
    <x v="6"/>
    <x v="0"/>
    <x v="0"/>
    <x v="0"/>
    <x v="2"/>
    <x v="84"/>
    <x v="0"/>
    <m/>
  </r>
  <r>
    <x v="3"/>
    <x v="0"/>
    <x v="6"/>
    <x v="0"/>
    <x v="0"/>
    <x v="0"/>
    <x v="2"/>
    <x v="84"/>
    <x v="0"/>
    <m/>
  </r>
  <r>
    <x v="3"/>
    <x v="0"/>
    <x v="6"/>
    <x v="0"/>
    <x v="0"/>
    <x v="0"/>
    <x v="2"/>
    <x v="84"/>
    <x v="0"/>
    <m/>
  </r>
  <r>
    <x v="3"/>
    <x v="0"/>
    <x v="6"/>
    <x v="0"/>
    <x v="0"/>
    <x v="0"/>
    <x v="2"/>
    <x v="84"/>
    <x v="0"/>
    <m/>
  </r>
  <r>
    <x v="3"/>
    <x v="0"/>
    <x v="6"/>
    <x v="0"/>
    <x v="0"/>
    <x v="0"/>
    <x v="2"/>
    <x v="84"/>
    <x v="0"/>
    <m/>
  </r>
  <r>
    <x v="3"/>
    <x v="0"/>
    <x v="6"/>
    <x v="0"/>
    <x v="0"/>
    <x v="0"/>
    <x v="2"/>
    <x v="84"/>
    <x v="0"/>
    <m/>
  </r>
  <r>
    <x v="3"/>
    <x v="0"/>
    <x v="6"/>
    <x v="0"/>
    <x v="0"/>
    <x v="7"/>
    <x v="4"/>
    <x v="119"/>
    <x v="136"/>
    <n v="3800000"/>
  </r>
  <r>
    <x v="3"/>
    <x v="0"/>
    <x v="6"/>
    <x v="0"/>
    <x v="0"/>
    <x v="7"/>
    <x v="4"/>
    <x v="119"/>
    <x v="248"/>
    <n v="3550000"/>
  </r>
  <r>
    <x v="3"/>
    <x v="0"/>
    <x v="6"/>
    <x v="0"/>
    <x v="0"/>
    <x v="7"/>
    <x v="4"/>
    <x v="119"/>
    <x v="186"/>
    <m/>
  </r>
  <r>
    <x v="3"/>
    <x v="0"/>
    <x v="6"/>
    <x v="0"/>
    <x v="0"/>
    <x v="7"/>
    <x v="4"/>
    <x v="120"/>
    <x v="136"/>
    <m/>
  </r>
  <r>
    <x v="3"/>
    <x v="0"/>
    <x v="6"/>
    <x v="0"/>
    <x v="0"/>
    <x v="7"/>
    <x v="4"/>
    <x v="121"/>
    <x v="136"/>
    <n v="316667"/>
  </r>
  <r>
    <x v="3"/>
    <x v="0"/>
    <x v="6"/>
    <x v="0"/>
    <x v="0"/>
    <x v="7"/>
    <x v="4"/>
    <x v="121"/>
    <x v="186"/>
    <m/>
  </r>
  <r>
    <x v="3"/>
    <x v="0"/>
    <x v="6"/>
    <x v="0"/>
    <x v="0"/>
    <x v="7"/>
    <x v="4"/>
    <x v="121"/>
    <x v="248"/>
    <n v="186000"/>
  </r>
  <r>
    <x v="3"/>
    <x v="0"/>
    <x v="6"/>
    <x v="0"/>
    <x v="0"/>
    <x v="7"/>
    <x v="4"/>
    <x v="122"/>
    <x v="136"/>
    <n v="38000"/>
  </r>
  <r>
    <x v="3"/>
    <x v="0"/>
    <x v="6"/>
    <x v="0"/>
    <x v="0"/>
    <x v="7"/>
    <x v="4"/>
    <x v="122"/>
    <x v="248"/>
    <n v="22320"/>
  </r>
  <r>
    <x v="3"/>
    <x v="0"/>
    <x v="6"/>
    <x v="0"/>
    <x v="0"/>
    <x v="7"/>
    <x v="4"/>
    <x v="122"/>
    <x v="186"/>
    <m/>
  </r>
  <r>
    <x v="3"/>
    <x v="0"/>
    <x v="6"/>
    <x v="0"/>
    <x v="0"/>
    <x v="7"/>
    <x v="4"/>
    <x v="123"/>
    <x v="136"/>
    <n v="316667"/>
  </r>
  <r>
    <x v="3"/>
    <x v="0"/>
    <x v="6"/>
    <x v="0"/>
    <x v="0"/>
    <x v="7"/>
    <x v="4"/>
    <x v="123"/>
    <x v="186"/>
    <m/>
  </r>
  <r>
    <x v="3"/>
    <x v="0"/>
    <x v="6"/>
    <x v="0"/>
    <x v="0"/>
    <x v="7"/>
    <x v="4"/>
    <x v="123"/>
    <x v="248"/>
    <n v="186000"/>
  </r>
  <r>
    <x v="3"/>
    <x v="0"/>
    <x v="6"/>
    <x v="0"/>
    <x v="0"/>
    <x v="7"/>
    <x v="4"/>
    <x v="124"/>
    <x v="136"/>
    <n v="158333"/>
  </r>
  <r>
    <x v="3"/>
    <x v="0"/>
    <x v="6"/>
    <x v="0"/>
    <x v="0"/>
    <x v="7"/>
    <x v="4"/>
    <x v="124"/>
    <x v="186"/>
    <m/>
  </r>
  <r>
    <x v="3"/>
    <x v="0"/>
    <x v="6"/>
    <x v="0"/>
    <x v="0"/>
    <x v="7"/>
    <x v="4"/>
    <x v="124"/>
    <x v="248"/>
    <n v="147917"/>
  </r>
  <r>
    <x v="3"/>
    <x v="0"/>
    <x v="6"/>
    <x v="0"/>
    <x v="0"/>
    <x v="7"/>
    <x v="4"/>
    <x v="135"/>
    <x v="0"/>
    <m/>
  </r>
  <r>
    <x v="3"/>
    <x v="0"/>
    <x v="6"/>
    <x v="0"/>
    <x v="0"/>
    <x v="7"/>
    <x v="4"/>
    <x v="125"/>
    <x v="136"/>
    <m/>
  </r>
  <r>
    <x v="3"/>
    <x v="0"/>
    <x v="6"/>
    <x v="0"/>
    <x v="0"/>
    <x v="7"/>
    <x v="4"/>
    <x v="144"/>
    <x v="136"/>
    <m/>
  </r>
  <r>
    <x v="3"/>
    <x v="0"/>
    <x v="6"/>
    <x v="0"/>
    <x v="0"/>
    <x v="7"/>
    <x v="4"/>
    <x v="144"/>
    <x v="186"/>
    <m/>
  </r>
  <r>
    <x v="3"/>
    <x v="0"/>
    <x v="6"/>
    <x v="0"/>
    <x v="0"/>
    <x v="7"/>
    <x v="4"/>
    <x v="126"/>
    <x v="0"/>
    <m/>
  </r>
  <r>
    <x v="3"/>
    <x v="0"/>
    <x v="6"/>
    <x v="0"/>
    <x v="0"/>
    <x v="7"/>
    <x v="4"/>
    <x v="127"/>
    <x v="5"/>
    <n v="36742"/>
  </r>
  <r>
    <x v="3"/>
    <x v="0"/>
    <x v="6"/>
    <x v="0"/>
    <x v="0"/>
    <x v="7"/>
    <x v="4"/>
    <x v="152"/>
    <x v="130"/>
    <m/>
  </r>
  <r>
    <x v="3"/>
    <x v="0"/>
    <x v="6"/>
    <x v="0"/>
    <x v="0"/>
    <x v="7"/>
    <x v="4"/>
    <x v="128"/>
    <x v="6"/>
    <n v="1006900"/>
  </r>
  <r>
    <x v="3"/>
    <x v="0"/>
    <x v="6"/>
    <x v="0"/>
    <x v="0"/>
    <x v="7"/>
    <x v="4"/>
    <x v="129"/>
    <x v="77"/>
    <n v="152000"/>
  </r>
  <r>
    <x v="3"/>
    <x v="0"/>
    <x v="6"/>
    <x v="0"/>
    <x v="0"/>
    <x v="7"/>
    <x v="4"/>
    <x v="129"/>
    <x v="187"/>
    <n v="142000"/>
  </r>
  <r>
    <x v="3"/>
    <x v="0"/>
    <x v="6"/>
    <x v="0"/>
    <x v="0"/>
    <x v="7"/>
    <x v="0"/>
    <x v="165"/>
    <x v="185"/>
    <n v="3082718"/>
  </r>
  <r>
    <x v="3"/>
    <x v="0"/>
    <x v="6"/>
    <x v="0"/>
    <x v="0"/>
    <x v="7"/>
    <x v="2"/>
    <x v="131"/>
    <x v="136"/>
    <n v="2500000"/>
  </r>
  <r>
    <x v="3"/>
    <x v="0"/>
    <x v="6"/>
    <x v="0"/>
    <x v="0"/>
    <x v="1"/>
    <x v="7"/>
    <x v="34"/>
    <x v="29"/>
    <n v="140150"/>
  </r>
  <r>
    <x v="3"/>
    <x v="0"/>
    <x v="6"/>
    <x v="0"/>
    <x v="0"/>
    <x v="1"/>
    <x v="7"/>
    <x v="20"/>
    <x v="29"/>
    <n v="212130"/>
  </r>
  <r>
    <x v="3"/>
    <x v="0"/>
    <x v="6"/>
    <x v="0"/>
    <x v="0"/>
    <x v="1"/>
    <x v="7"/>
    <x v="20"/>
    <x v="169"/>
    <n v="987141.39"/>
  </r>
  <r>
    <x v="3"/>
    <x v="0"/>
    <x v="6"/>
    <x v="0"/>
    <x v="0"/>
    <x v="1"/>
    <x v="7"/>
    <x v="101"/>
    <x v="138"/>
    <n v="4200"/>
  </r>
  <r>
    <x v="3"/>
    <x v="0"/>
    <x v="6"/>
    <x v="0"/>
    <x v="0"/>
    <x v="1"/>
    <x v="7"/>
    <x v="101"/>
    <x v="77"/>
    <m/>
  </r>
  <r>
    <x v="3"/>
    <x v="0"/>
    <x v="6"/>
    <x v="0"/>
    <x v="0"/>
    <x v="1"/>
    <x v="7"/>
    <x v="101"/>
    <x v="229"/>
    <m/>
  </r>
  <r>
    <x v="3"/>
    <x v="0"/>
    <x v="6"/>
    <x v="0"/>
    <x v="0"/>
    <x v="1"/>
    <x v="7"/>
    <x v="101"/>
    <x v="130"/>
    <m/>
  </r>
  <r>
    <x v="3"/>
    <x v="0"/>
    <x v="6"/>
    <x v="0"/>
    <x v="0"/>
    <x v="1"/>
    <x v="7"/>
    <x v="101"/>
    <x v="181"/>
    <m/>
  </r>
  <r>
    <x v="3"/>
    <x v="0"/>
    <x v="6"/>
    <x v="0"/>
    <x v="0"/>
    <x v="1"/>
    <x v="7"/>
    <x v="101"/>
    <x v="8"/>
    <m/>
  </r>
  <r>
    <x v="3"/>
    <x v="0"/>
    <x v="6"/>
    <x v="0"/>
    <x v="0"/>
    <x v="1"/>
    <x v="7"/>
    <x v="101"/>
    <x v="31"/>
    <m/>
  </r>
  <r>
    <x v="3"/>
    <x v="0"/>
    <x v="6"/>
    <x v="0"/>
    <x v="0"/>
    <x v="1"/>
    <x v="7"/>
    <x v="159"/>
    <x v="14"/>
    <m/>
  </r>
  <r>
    <x v="3"/>
    <x v="0"/>
    <x v="6"/>
    <x v="0"/>
    <x v="0"/>
    <x v="1"/>
    <x v="7"/>
    <x v="159"/>
    <x v="176"/>
    <m/>
  </r>
  <r>
    <x v="3"/>
    <x v="0"/>
    <x v="6"/>
    <x v="0"/>
    <x v="0"/>
    <x v="1"/>
    <x v="7"/>
    <x v="55"/>
    <x v="246"/>
    <n v="1950931.28"/>
  </r>
  <r>
    <x v="3"/>
    <x v="0"/>
    <x v="6"/>
    <x v="0"/>
    <x v="0"/>
    <x v="1"/>
    <x v="7"/>
    <x v="55"/>
    <x v="24"/>
    <m/>
  </r>
  <r>
    <x v="3"/>
    <x v="0"/>
    <x v="6"/>
    <x v="0"/>
    <x v="0"/>
    <x v="1"/>
    <x v="8"/>
    <x v="22"/>
    <x v="29"/>
    <n v="1055809.6499999999"/>
  </r>
  <r>
    <x v="3"/>
    <x v="0"/>
    <x v="6"/>
    <x v="0"/>
    <x v="0"/>
    <x v="1"/>
    <x v="8"/>
    <x v="94"/>
    <x v="36"/>
    <m/>
  </r>
  <r>
    <x v="3"/>
    <x v="0"/>
    <x v="6"/>
    <x v="0"/>
    <x v="0"/>
    <x v="1"/>
    <x v="8"/>
    <x v="94"/>
    <x v="15"/>
    <m/>
  </r>
  <r>
    <x v="3"/>
    <x v="0"/>
    <x v="6"/>
    <x v="0"/>
    <x v="0"/>
    <x v="1"/>
    <x v="8"/>
    <x v="94"/>
    <x v="134"/>
    <m/>
  </r>
  <r>
    <x v="3"/>
    <x v="0"/>
    <x v="6"/>
    <x v="0"/>
    <x v="0"/>
    <x v="1"/>
    <x v="8"/>
    <x v="94"/>
    <x v="57"/>
    <m/>
  </r>
  <r>
    <x v="3"/>
    <x v="0"/>
    <x v="6"/>
    <x v="0"/>
    <x v="0"/>
    <x v="1"/>
    <x v="8"/>
    <x v="94"/>
    <x v="252"/>
    <m/>
  </r>
  <r>
    <x v="3"/>
    <x v="0"/>
    <x v="6"/>
    <x v="0"/>
    <x v="0"/>
    <x v="1"/>
    <x v="8"/>
    <x v="94"/>
    <x v="17"/>
    <m/>
  </r>
  <r>
    <x v="3"/>
    <x v="0"/>
    <x v="6"/>
    <x v="0"/>
    <x v="0"/>
    <x v="1"/>
    <x v="8"/>
    <x v="94"/>
    <x v="2"/>
    <m/>
  </r>
  <r>
    <x v="3"/>
    <x v="0"/>
    <x v="6"/>
    <x v="0"/>
    <x v="0"/>
    <x v="1"/>
    <x v="8"/>
    <x v="94"/>
    <x v="273"/>
    <m/>
  </r>
  <r>
    <x v="3"/>
    <x v="0"/>
    <x v="6"/>
    <x v="0"/>
    <x v="0"/>
    <x v="1"/>
    <x v="8"/>
    <x v="94"/>
    <x v="70"/>
    <n v="2093"/>
  </r>
  <r>
    <x v="3"/>
    <x v="0"/>
    <x v="6"/>
    <x v="0"/>
    <x v="0"/>
    <x v="1"/>
    <x v="8"/>
    <x v="95"/>
    <x v="0"/>
    <m/>
  </r>
  <r>
    <x v="3"/>
    <x v="0"/>
    <x v="6"/>
    <x v="0"/>
    <x v="0"/>
    <x v="1"/>
    <x v="8"/>
    <x v="94"/>
    <x v="226"/>
    <n v="-81750"/>
  </r>
  <r>
    <x v="3"/>
    <x v="0"/>
    <x v="6"/>
    <x v="0"/>
    <x v="0"/>
    <x v="1"/>
    <x v="8"/>
    <x v="156"/>
    <x v="80"/>
    <m/>
  </r>
  <r>
    <x v="3"/>
    <x v="0"/>
    <x v="6"/>
    <x v="0"/>
    <x v="0"/>
    <x v="1"/>
    <x v="8"/>
    <x v="156"/>
    <x v="88"/>
    <m/>
  </r>
  <r>
    <x v="3"/>
    <x v="0"/>
    <x v="6"/>
    <x v="0"/>
    <x v="0"/>
    <x v="1"/>
    <x v="8"/>
    <x v="156"/>
    <x v="6"/>
    <m/>
  </r>
  <r>
    <x v="3"/>
    <x v="0"/>
    <x v="6"/>
    <x v="0"/>
    <x v="0"/>
    <x v="1"/>
    <x v="8"/>
    <x v="156"/>
    <x v="122"/>
    <m/>
  </r>
  <r>
    <x v="3"/>
    <x v="0"/>
    <x v="6"/>
    <x v="0"/>
    <x v="0"/>
    <x v="1"/>
    <x v="8"/>
    <x v="156"/>
    <x v="16"/>
    <m/>
  </r>
  <r>
    <x v="3"/>
    <x v="0"/>
    <x v="6"/>
    <x v="0"/>
    <x v="0"/>
    <x v="1"/>
    <x v="8"/>
    <x v="156"/>
    <x v="42"/>
    <m/>
  </r>
  <r>
    <x v="3"/>
    <x v="0"/>
    <x v="6"/>
    <x v="0"/>
    <x v="0"/>
    <x v="1"/>
    <x v="8"/>
    <x v="156"/>
    <x v="37"/>
    <m/>
  </r>
  <r>
    <x v="3"/>
    <x v="0"/>
    <x v="6"/>
    <x v="0"/>
    <x v="0"/>
    <x v="1"/>
    <x v="8"/>
    <x v="156"/>
    <x v="45"/>
    <m/>
  </r>
  <r>
    <x v="3"/>
    <x v="0"/>
    <x v="6"/>
    <x v="0"/>
    <x v="0"/>
    <x v="1"/>
    <x v="8"/>
    <x v="156"/>
    <x v="124"/>
    <m/>
  </r>
  <r>
    <x v="3"/>
    <x v="0"/>
    <x v="6"/>
    <x v="0"/>
    <x v="0"/>
    <x v="1"/>
    <x v="8"/>
    <x v="156"/>
    <x v="31"/>
    <n v="-677.13"/>
  </r>
  <r>
    <x v="3"/>
    <x v="0"/>
    <x v="6"/>
    <x v="0"/>
    <x v="0"/>
    <x v="1"/>
    <x v="8"/>
    <x v="156"/>
    <x v="42"/>
    <m/>
  </r>
  <r>
    <x v="3"/>
    <x v="0"/>
    <x v="6"/>
    <x v="0"/>
    <x v="0"/>
    <x v="1"/>
    <x v="8"/>
    <x v="156"/>
    <x v="0"/>
    <m/>
  </r>
  <r>
    <x v="3"/>
    <x v="0"/>
    <x v="6"/>
    <x v="0"/>
    <x v="0"/>
    <x v="1"/>
    <x v="8"/>
    <x v="156"/>
    <x v="0"/>
    <m/>
  </r>
  <r>
    <x v="3"/>
    <x v="0"/>
    <x v="6"/>
    <x v="0"/>
    <x v="0"/>
    <x v="1"/>
    <x v="8"/>
    <x v="4"/>
    <x v="157"/>
    <m/>
  </r>
  <r>
    <x v="3"/>
    <x v="0"/>
    <x v="6"/>
    <x v="0"/>
    <x v="0"/>
    <x v="1"/>
    <x v="8"/>
    <x v="4"/>
    <x v="266"/>
    <m/>
  </r>
  <r>
    <x v="3"/>
    <x v="0"/>
    <x v="6"/>
    <x v="0"/>
    <x v="0"/>
    <x v="1"/>
    <x v="8"/>
    <x v="4"/>
    <x v="157"/>
    <m/>
  </r>
  <r>
    <x v="3"/>
    <x v="0"/>
    <x v="6"/>
    <x v="0"/>
    <x v="0"/>
    <x v="1"/>
    <x v="8"/>
    <x v="4"/>
    <x v="247"/>
    <m/>
  </r>
  <r>
    <x v="3"/>
    <x v="0"/>
    <x v="6"/>
    <x v="0"/>
    <x v="0"/>
    <x v="1"/>
    <x v="8"/>
    <x v="4"/>
    <x v="101"/>
    <m/>
  </r>
  <r>
    <x v="3"/>
    <x v="0"/>
    <x v="6"/>
    <x v="0"/>
    <x v="0"/>
    <x v="1"/>
    <x v="8"/>
    <x v="4"/>
    <x v="37"/>
    <m/>
  </r>
  <r>
    <x v="3"/>
    <x v="0"/>
    <x v="6"/>
    <x v="0"/>
    <x v="0"/>
    <x v="1"/>
    <x v="8"/>
    <x v="4"/>
    <x v="87"/>
    <m/>
  </r>
  <r>
    <x v="3"/>
    <x v="0"/>
    <x v="6"/>
    <x v="0"/>
    <x v="0"/>
    <x v="1"/>
    <x v="8"/>
    <x v="4"/>
    <x v="219"/>
    <m/>
  </r>
  <r>
    <x v="3"/>
    <x v="0"/>
    <x v="6"/>
    <x v="0"/>
    <x v="0"/>
    <x v="1"/>
    <x v="8"/>
    <x v="4"/>
    <x v="220"/>
    <m/>
  </r>
  <r>
    <x v="3"/>
    <x v="0"/>
    <x v="6"/>
    <x v="0"/>
    <x v="0"/>
    <x v="1"/>
    <x v="8"/>
    <x v="4"/>
    <x v="221"/>
    <m/>
  </r>
  <r>
    <x v="3"/>
    <x v="0"/>
    <x v="6"/>
    <x v="0"/>
    <x v="0"/>
    <x v="1"/>
    <x v="8"/>
    <x v="4"/>
    <x v="205"/>
    <m/>
  </r>
  <r>
    <x v="3"/>
    <x v="0"/>
    <x v="6"/>
    <x v="0"/>
    <x v="0"/>
    <x v="1"/>
    <x v="8"/>
    <x v="4"/>
    <x v="140"/>
    <m/>
  </r>
  <r>
    <x v="3"/>
    <x v="0"/>
    <x v="6"/>
    <x v="0"/>
    <x v="0"/>
    <x v="1"/>
    <x v="8"/>
    <x v="4"/>
    <x v="253"/>
    <m/>
  </r>
  <r>
    <x v="3"/>
    <x v="0"/>
    <x v="6"/>
    <x v="0"/>
    <x v="0"/>
    <x v="1"/>
    <x v="8"/>
    <x v="4"/>
    <x v="2"/>
    <m/>
  </r>
  <r>
    <x v="3"/>
    <x v="0"/>
    <x v="6"/>
    <x v="0"/>
    <x v="0"/>
    <x v="1"/>
    <x v="8"/>
    <x v="4"/>
    <x v="157"/>
    <m/>
  </r>
  <r>
    <x v="3"/>
    <x v="0"/>
    <x v="6"/>
    <x v="0"/>
    <x v="0"/>
    <x v="1"/>
    <x v="8"/>
    <x v="4"/>
    <x v="185"/>
    <m/>
  </r>
  <r>
    <x v="3"/>
    <x v="0"/>
    <x v="6"/>
    <x v="0"/>
    <x v="0"/>
    <x v="1"/>
    <x v="8"/>
    <x v="4"/>
    <x v="139"/>
    <n v="73685"/>
  </r>
  <r>
    <x v="3"/>
    <x v="0"/>
    <x v="6"/>
    <x v="0"/>
    <x v="0"/>
    <x v="1"/>
    <x v="8"/>
    <x v="4"/>
    <x v="31"/>
    <n v="8235"/>
  </r>
  <r>
    <x v="3"/>
    <x v="0"/>
    <x v="6"/>
    <x v="0"/>
    <x v="0"/>
    <x v="1"/>
    <x v="8"/>
    <x v="4"/>
    <x v="54"/>
    <m/>
  </r>
  <r>
    <x v="3"/>
    <x v="0"/>
    <x v="6"/>
    <x v="0"/>
    <x v="0"/>
    <x v="1"/>
    <x v="8"/>
    <x v="4"/>
    <x v="200"/>
    <m/>
  </r>
  <r>
    <x v="3"/>
    <x v="0"/>
    <x v="6"/>
    <x v="0"/>
    <x v="0"/>
    <x v="1"/>
    <x v="8"/>
    <x v="4"/>
    <x v="210"/>
    <m/>
  </r>
  <r>
    <x v="3"/>
    <x v="0"/>
    <x v="6"/>
    <x v="0"/>
    <x v="0"/>
    <x v="1"/>
    <x v="8"/>
    <x v="4"/>
    <x v="0"/>
    <m/>
  </r>
  <r>
    <x v="3"/>
    <x v="0"/>
    <x v="6"/>
    <x v="0"/>
    <x v="0"/>
    <x v="1"/>
    <x v="8"/>
    <x v="4"/>
    <x v="0"/>
    <m/>
  </r>
  <r>
    <x v="3"/>
    <x v="0"/>
    <x v="6"/>
    <x v="0"/>
    <x v="0"/>
    <x v="1"/>
    <x v="8"/>
    <x v="4"/>
    <x v="0"/>
    <m/>
  </r>
  <r>
    <x v="3"/>
    <x v="0"/>
    <x v="6"/>
    <x v="0"/>
    <x v="0"/>
    <x v="1"/>
    <x v="8"/>
    <x v="4"/>
    <x v="0"/>
    <m/>
  </r>
  <r>
    <x v="3"/>
    <x v="0"/>
    <x v="6"/>
    <x v="0"/>
    <x v="0"/>
    <x v="1"/>
    <x v="8"/>
    <x v="4"/>
    <x v="0"/>
    <m/>
  </r>
  <r>
    <x v="3"/>
    <x v="0"/>
    <x v="6"/>
    <x v="0"/>
    <x v="0"/>
    <x v="1"/>
    <x v="8"/>
    <x v="4"/>
    <x v="0"/>
    <m/>
  </r>
  <r>
    <x v="3"/>
    <x v="0"/>
    <x v="6"/>
    <x v="0"/>
    <x v="0"/>
    <x v="6"/>
    <x v="23"/>
    <x v="112"/>
    <x v="31"/>
    <m/>
  </r>
  <r>
    <x v="3"/>
    <x v="0"/>
    <x v="6"/>
    <x v="0"/>
    <x v="2"/>
    <x v="3"/>
    <x v="3"/>
    <x v="96"/>
    <x v="0"/>
    <m/>
  </r>
  <r>
    <x v="3"/>
    <x v="0"/>
    <x v="6"/>
    <x v="0"/>
    <x v="2"/>
    <x v="3"/>
    <x v="3"/>
    <x v="137"/>
    <x v="98"/>
    <m/>
  </r>
  <r>
    <x v="3"/>
    <x v="0"/>
    <x v="6"/>
    <x v="0"/>
    <x v="2"/>
    <x v="3"/>
    <x v="3"/>
    <x v="97"/>
    <x v="34"/>
    <n v="1199888"/>
  </r>
  <r>
    <x v="3"/>
    <x v="0"/>
    <x v="6"/>
    <x v="0"/>
    <x v="2"/>
    <x v="3"/>
    <x v="3"/>
    <x v="97"/>
    <x v="36"/>
    <n v="7806845"/>
  </r>
  <r>
    <x v="3"/>
    <x v="0"/>
    <x v="6"/>
    <x v="0"/>
    <x v="2"/>
    <x v="3"/>
    <x v="3"/>
    <x v="97"/>
    <x v="48"/>
    <m/>
  </r>
  <r>
    <x v="3"/>
    <x v="0"/>
    <x v="6"/>
    <x v="0"/>
    <x v="2"/>
    <x v="3"/>
    <x v="3"/>
    <x v="97"/>
    <x v="35"/>
    <m/>
  </r>
  <r>
    <x v="3"/>
    <x v="0"/>
    <x v="6"/>
    <x v="0"/>
    <x v="2"/>
    <x v="3"/>
    <x v="3"/>
    <x v="97"/>
    <x v="0"/>
    <m/>
  </r>
  <r>
    <x v="3"/>
    <x v="0"/>
    <x v="6"/>
    <x v="0"/>
    <x v="2"/>
    <x v="3"/>
    <x v="3"/>
    <x v="97"/>
    <x v="0"/>
    <m/>
  </r>
  <r>
    <x v="3"/>
    <x v="0"/>
    <x v="6"/>
    <x v="0"/>
    <x v="2"/>
    <x v="3"/>
    <x v="3"/>
    <x v="97"/>
    <x v="0"/>
    <m/>
  </r>
  <r>
    <x v="3"/>
    <x v="0"/>
    <x v="6"/>
    <x v="0"/>
    <x v="2"/>
    <x v="3"/>
    <x v="3"/>
    <x v="98"/>
    <x v="0"/>
    <m/>
  </r>
  <r>
    <x v="3"/>
    <x v="0"/>
    <x v="6"/>
    <x v="0"/>
    <x v="2"/>
    <x v="3"/>
    <x v="3"/>
    <x v="99"/>
    <x v="70"/>
    <n v="2991040"/>
  </r>
  <r>
    <x v="3"/>
    <x v="0"/>
    <x v="6"/>
    <x v="0"/>
    <x v="2"/>
    <x v="3"/>
    <x v="3"/>
    <x v="99"/>
    <x v="39"/>
    <m/>
  </r>
  <r>
    <x v="3"/>
    <x v="0"/>
    <x v="6"/>
    <x v="0"/>
    <x v="2"/>
    <x v="3"/>
    <x v="3"/>
    <x v="99"/>
    <x v="188"/>
    <m/>
  </r>
  <r>
    <x v="3"/>
    <x v="0"/>
    <x v="6"/>
    <x v="0"/>
    <x v="2"/>
    <x v="3"/>
    <x v="3"/>
    <x v="99"/>
    <x v="226"/>
    <m/>
  </r>
  <r>
    <x v="3"/>
    <x v="0"/>
    <x v="6"/>
    <x v="0"/>
    <x v="2"/>
    <x v="3"/>
    <x v="3"/>
    <x v="99"/>
    <x v="230"/>
    <m/>
  </r>
  <r>
    <x v="3"/>
    <x v="0"/>
    <x v="6"/>
    <x v="0"/>
    <x v="2"/>
    <x v="3"/>
    <x v="3"/>
    <x v="98"/>
    <x v="230"/>
    <m/>
  </r>
  <r>
    <x v="3"/>
    <x v="0"/>
    <x v="6"/>
    <x v="0"/>
    <x v="2"/>
    <x v="3"/>
    <x v="3"/>
    <x v="99"/>
    <x v="249"/>
    <n v="64534500"/>
  </r>
  <r>
    <x v="3"/>
    <x v="0"/>
    <x v="6"/>
    <x v="0"/>
    <x v="2"/>
    <x v="3"/>
    <x v="3"/>
    <x v="99"/>
    <x v="156"/>
    <m/>
  </r>
  <r>
    <x v="3"/>
    <x v="0"/>
    <x v="6"/>
    <x v="0"/>
    <x v="2"/>
    <x v="3"/>
    <x v="26"/>
    <x v="137"/>
    <x v="98"/>
    <n v="148650000"/>
  </r>
  <r>
    <x v="3"/>
    <x v="0"/>
    <x v="6"/>
    <x v="0"/>
    <x v="2"/>
    <x v="3"/>
    <x v="20"/>
    <x v="49"/>
    <x v="226"/>
    <m/>
  </r>
  <r>
    <x v="3"/>
    <x v="0"/>
    <x v="6"/>
    <x v="0"/>
    <x v="2"/>
    <x v="3"/>
    <x v="20"/>
    <x v="49"/>
    <x v="124"/>
    <m/>
  </r>
  <r>
    <x v="3"/>
    <x v="0"/>
    <x v="6"/>
    <x v="0"/>
    <x v="2"/>
    <x v="3"/>
    <x v="20"/>
    <x v="49"/>
    <x v="41"/>
    <n v="3482090"/>
  </r>
  <r>
    <x v="3"/>
    <x v="0"/>
    <x v="6"/>
    <x v="0"/>
    <x v="2"/>
    <x v="3"/>
    <x v="20"/>
    <x v="49"/>
    <x v="42"/>
    <n v="1137800"/>
  </r>
  <r>
    <x v="3"/>
    <x v="0"/>
    <x v="6"/>
    <x v="0"/>
    <x v="2"/>
    <x v="3"/>
    <x v="20"/>
    <x v="49"/>
    <x v="230"/>
    <m/>
  </r>
  <r>
    <x v="3"/>
    <x v="0"/>
    <x v="6"/>
    <x v="0"/>
    <x v="2"/>
    <x v="3"/>
    <x v="20"/>
    <x v="49"/>
    <x v="122"/>
    <m/>
  </r>
  <r>
    <x v="3"/>
    <x v="0"/>
    <x v="6"/>
    <x v="0"/>
    <x v="2"/>
    <x v="3"/>
    <x v="20"/>
    <x v="151"/>
    <x v="0"/>
    <m/>
  </r>
  <r>
    <x v="3"/>
    <x v="0"/>
    <x v="6"/>
    <x v="0"/>
    <x v="2"/>
    <x v="3"/>
    <x v="20"/>
    <x v="111"/>
    <x v="42"/>
    <n v="1000000"/>
  </r>
  <r>
    <x v="3"/>
    <x v="0"/>
    <x v="6"/>
    <x v="0"/>
    <x v="2"/>
    <x v="3"/>
    <x v="20"/>
    <x v="111"/>
    <x v="124"/>
    <n v="881511"/>
  </r>
  <r>
    <x v="3"/>
    <x v="0"/>
    <x v="6"/>
    <x v="0"/>
    <x v="2"/>
    <x v="3"/>
    <x v="20"/>
    <x v="111"/>
    <x v="0"/>
    <m/>
  </r>
  <r>
    <x v="3"/>
    <x v="0"/>
    <x v="6"/>
    <x v="0"/>
    <x v="2"/>
    <x v="3"/>
    <x v="20"/>
    <x v="111"/>
    <x v="0"/>
    <m/>
  </r>
  <r>
    <x v="3"/>
    <x v="0"/>
    <x v="6"/>
    <x v="0"/>
    <x v="2"/>
    <x v="3"/>
    <x v="20"/>
    <x v="111"/>
    <x v="0"/>
    <m/>
  </r>
  <r>
    <x v="3"/>
    <x v="0"/>
    <x v="6"/>
    <x v="0"/>
    <x v="2"/>
    <x v="3"/>
    <x v="30"/>
    <x v="151"/>
    <x v="124"/>
    <n v="1829570"/>
  </r>
  <r>
    <x v="3"/>
    <x v="0"/>
    <x v="6"/>
    <x v="0"/>
    <x v="2"/>
    <x v="3"/>
    <x v="30"/>
    <x v="151"/>
    <x v="230"/>
    <m/>
  </r>
  <r>
    <x v="3"/>
    <x v="0"/>
    <x v="6"/>
    <x v="0"/>
    <x v="2"/>
    <x v="3"/>
    <x v="0"/>
    <x v="157"/>
    <x v="36"/>
    <m/>
  </r>
  <r>
    <x v="3"/>
    <x v="0"/>
    <x v="6"/>
    <x v="0"/>
    <x v="2"/>
    <x v="3"/>
    <x v="0"/>
    <x v="157"/>
    <x v="259"/>
    <n v="11000"/>
  </r>
  <r>
    <x v="3"/>
    <x v="0"/>
    <x v="6"/>
    <x v="0"/>
    <x v="2"/>
    <x v="3"/>
    <x v="21"/>
    <x v="50"/>
    <x v="0"/>
    <m/>
  </r>
  <r>
    <x v="3"/>
    <x v="0"/>
    <x v="6"/>
    <x v="0"/>
    <x v="2"/>
    <x v="3"/>
    <x v="21"/>
    <x v="132"/>
    <x v="0"/>
    <m/>
  </r>
  <r>
    <x v="4"/>
    <x v="0"/>
    <x v="6"/>
    <x v="0"/>
    <x v="1"/>
    <x v="2"/>
    <x v="24"/>
    <x v="63"/>
    <x v="1"/>
    <n v="204302852.88999999"/>
  </r>
  <r>
    <x v="4"/>
    <x v="0"/>
    <x v="6"/>
    <x v="0"/>
    <x v="1"/>
    <x v="5"/>
    <x v="11"/>
    <x v="64"/>
    <x v="0"/>
    <m/>
  </r>
  <r>
    <x v="4"/>
    <x v="0"/>
    <x v="6"/>
    <x v="0"/>
    <x v="1"/>
    <x v="5"/>
    <x v="14"/>
    <x v="66"/>
    <x v="0"/>
    <m/>
  </r>
  <r>
    <x v="4"/>
    <x v="0"/>
    <x v="6"/>
    <x v="0"/>
    <x v="1"/>
    <x v="5"/>
    <x v="15"/>
    <x v="69"/>
    <x v="0"/>
    <m/>
  </r>
  <r>
    <x v="4"/>
    <x v="0"/>
    <x v="6"/>
    <x v="0"/>
    <x v="1"/>
    <x v="2"/>
    <x v="25"/>
    <x v="74"/>
    <x v="0"/>
    <n v="-4664047.13"/>
  </r>
  <r>
    <x v="4"/>
    <x v="0"/>
    <x v="6"/>
    <x v="0"/>
    <x v="1"/>
    <x v="2"/>
    <x v="25"/>
    <x v="118"/>
    <x v="0"/>
    <m/>
  </r>
  <r>
    <x v="4"/>
    <x v="0"/>
    <x v="6"/>
    <x v="0"/>
    <x v="1"/>
    <x v="2"/>
    <x v="0"/>
    <x v="103"/>
    <x v="0"/>
    <m/>
  </r>
  <r>
    <x v="4"/>
    <x v="0"/>
    <x v="6"/>
    <x v="0"/>
    <x v="1"/>
    <x v="2"/>
    <x v="0"/>
    <x v="104"/>
    <x v="0"/>
    <n v="126050.4"/>
  </r>
  <r>
    <x v="4"/>
    <x v="0"/>
    <x v="6"/>
    <x v="0"/>
    <x v="1"/>
    <x v="2"/>
    <x v="0"/>
    <x v="145"/>
    <x v="0"/>
    <n v="-4873615.6500000004"/>
  </r>
  <r>
    <x v="4"/>
    <x v="0"/>
    <x v="6"/>
    <x v="0"/>
    <x v="1"/>
    <x v="5"/>
    <x v="7"/>
    <x v="153"/>
    <x v="0"/>
    <m/>
  </r>
  <r>
    <x v="4"/>
    <x v="0"/>
    <x v="6"/>
    <x v="0"/>
    <x v="1"/>
    <x v="5"/>
    <x v="14"/>
    <x v="166"/>
    <x v="0"/>
    <m/>
  </r>
  <r>
    <x v="4"/>
    <x v="0"/>
    <x v="6"/>
    <x v="0"/>
    <x v="0"/>
    <x v="0"/>
    <x v="4"/>
    <x v="158"/>
    <x v="2"/>
    <n v="16900000"/>
  </r>
  <r>
    <x v="4"/>
    <x v="0"/>
    <x v="6"/>
    <x v="0"/>
    <x v="0"/>
    <x v="0"/>
    <x v="4"/>
    <x v="6"/>
    <x v="157"/>
    <n v="1725000"/>
  </r>
  <r>
    <x v="4"/>
    <x v="0"/>
    <x v="6"/>
    <x v="0"/>
    <x v="0"/>
    <x v="0"/>
    <x v="4"/>
    <x v="6"/>
    <x v="158"/>
    <m/>
  </r>
  <r>
    <x v="4"/>
    <x v="0"/>
    <x v="6"/>
    <x v="0"/>
    <x v="0"/>
    <x v="0"/>
    <x v="4"/>
    <x v="160"/>
    <x v="2"/>
    <n v="0"/>
  </r>
  <r>
    <x v="4"/>
    <x v="0"/>
    <x v="6"/>
    <x v="0"/>
    <x v="0"/>
    <x v="0"/>
    <x v="4"/>
    <x v="160"/>
    <x v="136"/>
    <n v="800000"/>
  </r>
  <r>
    <x v="4"/>
    <x v="0"/>
    <x v="6"/>
    <x v="0"/>
    <x v="0"/>
    <x v="0"/>
    <x v="4"/>
    <x v="7"/>
    <x v="157"/>
    <n v="135000"/>
  </r>
  <r>
    <x v="4"/>
    <x v="0"/>
    <x v="6"/>
    <x v="0"/>
    <x v="0"/>
    <x v="0"/>
    <x v="4"/>
    <x v="7"/>
    <x v="158"/>
    <m/>
  </r>
  <r>
    <x v="4"/>
    <x v="0"/>
    <x v="6"/>
    <x v="0"/>
    <x v="0"/>
    <x v="0"/>
    <x v="4"/>
    <x v="7"/>
    <x v="0"/>
    <m/>
  </r>
  <r>
    <x v="4"/>
    <x v="0"/>
    <x v="6"/>
    <x v="0"/>
    <x v="0"/>
    <x v="0"/>
    <x v="4"/>
    <x v="8"/>
    <x v="2"/>
    <m/>
  </r>
  <r>
    <x v="4"/>
    <x v="0"/>
    <x v="6"/>
    <x v="0"/>
    <x v="0"/>
    <x v="0"/>
    <x v="4"/>
    <x v="8"/>
    <x v="157"/>
    <n v="183750"/>
  </r>
  <r>
    <x v="4"/>
    <x v="0"/>
    <x v="6"/>
    <x v="0"/>
    <x v="0"/>
    <x v="0"/>
    <x v="4"/>
    <x v="8"/>
    <x v="158"/>
    <m/>
  </r>
  <r>
    <x v="4"/>
    <x v="0"/>
    <x v="6"/>
    <x v="0"/>
    <x v="0"/>
    <x v="0"/>
    <x v="4"/>
    <x v="9"/>
    <x v="2"/>
    <m/>
  </r>
  <r>
    <x v="4"/>
    <x v="0"/>
    <x v="6"/>
    <x v="0"/>
    <x v="0"/>
    <x v="0"/>
    <x v="4"/>
    <x v="9"/>
    <x v="158"/>
    <m/>
  </r>
  <r>
    <x v="4"/>
    <x v="0"/>
    <x v="6"/>
    <x v="0"/>
    <x v="0"/>
    <x v="0"/>
    <x v="4"/>
    <x v="9"/>
    <x v="227"/>
    <m/>
  </r>
  <r>
    <x v="4"/>
    <x v="0"/>
    <x v="6"/>
    <x v="0"/>
    <x v="0"/>
    <x v="0"/>
    <x v="4"/>
    <x v="9"/>
    <x v="157"/>
    <n v="22050"/>
  </r>
  <r>
    <x v="4"/>
    <x v="0"/>
    <x v="6"/>
    <x v="0"/>
    <x v="0"/>
    <x v="0"/>
    <x v="4"/>
    <x v="10"/>
    <x v="2"/>
    <m/>
  </r>
  <r>
    <x v="4"/>
    <x v="0"/>
    <x v="6"/>
    <x v="0"/>
    <x v="0"/>
    <x v="0"/>
    <x v="4"/>
    <x v="10"/>
    <x v="157"/>
    <n v="183750"/>
  </r>
  <r>
    <x v="4"/>
    <x v="0"/>
    <x v="6"/>
    <x v="0"/>
    <x v="0"/>
    <x v="0"/>
    <x v="4"/>
    <x v="10"/>
    <x v="158"/>
    <m/>
  </r>
  <r>
    <x v="4"/>
    <x v="0"/>
    <x v="6"/>
    <x v="0"/>
    <x v="0"/>
    <x v="0"/>
    <x v="4"/>
    <x v="11"/>
    <x v="2"/>
    <n v="704167"/>
  </r>
  <r>
    <x v="4"/>
    <x v="0"/>
    <x v="6"/>
    <x v="0"/>
    <x v="0"/>
    <x v="0"/>
    <x v="4"/>
    <x v="11"/>
    <x v="276"/>
    <m/>
  </r>
  <r>
    <x v="4"/>
    <x v="0"/>
    <x v="6"/>
    <x v="0"/>
    <x v="0"/>
    <x v="0"/>
    <x v="4"/>
    <x v="11"/>
    <x v="157"/>
    <n v="86250"/>
  </r>
  <r>
    <x v="4"/>
    <x v="0"/>
    <x v="6"/>
    <x v="0"/>
    <x v="0"/>
    <x v="0"/>
    <x v="4"/>
    <x v="12"/>
    <x v="2"/>
    <m/>
  </r>
  <r>
    <x v="4"/>
    <x v="0"/>
    <x v="6"/>
    <x v="0"/>
    <x v="0"/>
    <x v="0"/>
    <x v="4"/>
    <x v="134"/>
    <x v="0"/>
    <m/>
  </r>
  <r>
    <x v="4"/>
    <x v="0"/>
    <x v="6"/>
    <x v="0"/>
    <x v="0"/>
    <x v="0"/>
    <x v="4"/>
    <x v="142"/>
    <x v="0"/>
    <m/>
  </r>
  <r>
    <x v="4"/>
    <x v="0"/>
    <x v="6"/>
    <x v="0"/>
    <x v="0"/>
    <x v="0"/>
    <x v="4"/>
    <x v="56"/>
    <x v="4"/>
    <n v="570000"/>
  </r>
  <r>
    <x v="4"/>
    <x v="0"/>
    <x v="6"/>
    <x v="0"/>
    <x v="0"/>
    <x v="0"/>
    <x v="4"/>
    <x v="56"/>
    <x v="214"/>
    <n v="42000"/>
  </r>
  <r>
    <x v="4"/>
    <x v="0"/>
    <x v="6"/>
    <x v="0"/>
    <x v="0"/>
    <x v="0"/>
    <x v="4"/>
    <x v="56"/>
    <x v="211"/>
    <m/>
  </r>
  <r>
    <x v="4"/>
    <x v="0"/>
    <x v="6"/>
    <x v="0"/>
    <x v="0"/>
    <x v="0"/>
    <x v="4"/>
    <x v="142"/>
    <x v="0"/>
    <m/>
  </r>
  <r>
    <x v="4"/>
    <x v="0"/>
    <x v="6"/>
    <x v="0"/>
    <x v="0"/>
    <x v="0"/>
    <x v="4"/>
    <x v="13"/>
    <x v="5"/>
    <n v="70757"/>
  </r>
  <r>
    <x v="4"/>
    <x v="0"/>
    <x v="6"/>
    <x v="0"/>
    <x v="0"/>
    <x v="0"/>
    <x v="4"/>
    <x v="146"/>
    <x v="181"/>
    <m/>
  </r>
  <r>
    <x v="4"/>
    <x v="0"/>
    <x v="6"/>
    <x v="0"/>
    <x v="0"/>
    <x v="0"/>
    <x v="4"/>
    <x v="14"/>
    <x v="6"/>
    <n v="977140"/>
  </r>
  <r>
    <x v="4"/>
    <x v="0"/>
    <x v="6"/>
    <x v="0"/>
    <x v="0"/>
    <x v="0"/>
    <x v="4"/>
    <x v="14"/>
    <x v="7"/>
    <m/>
  </r>
  <r>
    <x v="4"/>
    <x v="0"/>
    <x v="6"/>
    <x v="0"/>
    <x v="0"/>
    <x v="0"/>
    <x v="4"/>
    <x v="15"/>
    <x v="8"/>
    <n v="556000"/>
  </r>
  <r>
    <x v="4"/>
    <x v="0"/>
    <x v="6"/>
    <x v="0"/>
    <x v="0"/>
    <x v="0"/>
    <x v="4"/>
    <x v="147"/>
    <x v="277"/>
    <n v="1505000"/>
  </r>
  <r>
    <x v="4"/>
    <x v="0"/>
    <x v="6"/>
    <x v="0"/>
    <x v="0"/>
    <x v="0"/>
    <x v="4"/>
    <x v="147"/>
    <x v="278"/>
    <n v="1150806.43"/>
  </r>
  <r>
    <x v="4"/>
    <x v="0"/>
    <x v="6"/>
    <x v="0"/>
    <x v="0"/>
    <x v="0"/>
    <x v="4"/>
    <x v="113"/>
    <x v="175"/>
    <m/>
  </r>
  <r>
    <x v="4"/>
    <x v="0"/>
    <x v="6"/>
    <x v="0"/>
    <x v="0"/>
    <x v="0"/>
    <x v="9"/>
    <x v="114"/>
    <x v="9"/>
    <n v="1344840"/>
  </r>
  <r>
    <x v="4"/>
    <x v="0"/>
    <x v="6"/>
    <x v="0"/>
    <x v="0"/>
    <x v="0"/>
    <x v="9"/>
    <x v="30"/>
    <x v="212"/>
    <n v="1300000"/>
  </r>
  <r>
    <x v="4"/>
    <x v="0"/>
    <x v="6"/>
    <x v="0"/>
    <x v="0"/>
    <x v="0"/>
    <x v="9"/>
    <x v="30"/>
    <x v="234"/>
    <m/>
  </r>
  <r>
    <x v="4"/>
    <x v="0"/>
    <x v="6"/>
    <x v="0"/>
    <x v="0"/>
    <x v="0"/>
    <x v="9"/>
    <x v="110"/>
    <x v="185"/>
    <m/>
  </r>
  <r>
    <x v="4"/>
    <x v="0"/>
    <x v="6"/>
    <x v="0"/>
    <x v="0"/>
    <x v="0"/>
    <x v="9"/>
    <x v="110"/>
    <x v="250"/>
    <n v="1300000"/>
  </r>
  <r>
    <x v="4"/>
    <x v="0"/>
    <x v="6"/>
    <x v="0"/>
    <x v="0"/>
    <x v="0"/>
    <x v="5"/>
    <x v="70"/>
    <x v="279"/>
    <n v="8906"/>
  </r>
  <r>
    <x v="4"/>
    <x v="0"/>
    <x v="6"/>
    <x v="0"/>
    <x v="0"/>
    <x v="0"/>
    <x v="5"/>
    <x v="70"/>
    <x v="278"/>
    <n v="83555.570000000007"/>
  </r>
  <r>
    <x v="4"/>
    <x v="0"/>
    <x v="6"/>
    <x v="0"/>
    <x v="0"/>
    <x v="0"/>
    <x v="5"/>
    <x v="70"/>
    <x v="268"/>
    <m/>
  </r>
  <r>
    <x v="4"/>
    <x v="0"/>
    <x v="6"/>
    <x v="0"/>
    <x v="0"/>
    <x v="0"/>
    <x v="5"/>
    <x v="70"/>
    <x v="269"/>
    <m/>
  </r>
  <r>
    <x v="4"/>
    <x v="0"/>
    <x v="6"/>
    <x v="0"/>
    <x v="0"/>
    <x v="0"/>
    <x v="5"/>
    <x v="70"/>
    <x v="260"/>
    <n v="31120"/>
  </r>
  <r>
    <x v="4"/>
    <x v="0"/>
    <x v="6"/>
    <x v="0"/>
    <x v="0"/>
    <x v="0"/>
    <x v="5"/>
    <x v="102"/>
    <x v="0"/>
    <m/>
  </r>
  <r>
    <x v="4"/>
    <x v="0"/>
    <x v="6"/>
    <x v="0"/>
    <x v="0"/>
    <x v="0"/>
    <x v="5"/>
    <x v="71"/>
    <x v="279"/>
    <n v="1770"/>
  </r>
  <r>
    <x v="4"/>
    <x v="0"/>
    <x v="6"/>
    <x v="0"/>
    <x v="0"/>
    <x v="0"/>
    <x v="5"/>
    <x v="71"/>
    <x v="139"/>
    <n v="132"/>
  </r>
  <r>
    <x v="4"/>
    <x v="0"/>
    <x v="6"/>
    <x v="0"/>
    <x v="0"/>
    <x v="0"/>
    <x v="5"/>
    <x v="71"/>
    <x v="224"/>
    <m/>
  </r>
  <r>
    <x v="4"/>
    <x v="0"/>
    <x v="6"/>
    <x v="0"/>
    <x v="0"/>
    <x v="0"/>
    <x v="5"/>
    <x v="71"/>
    <x v="45"/>
    <m/>
  </r>
  <r>
    <x v="4"/>
    <x v="0"/>
    <x v="6"/>
    <x v="0"/>
    <x v="0"/>
    <x v="0"/>
    <x v="5"/>
    <x v="78"/>
    <x v="0"/>
    <m/>
  </r>
  <r>
    <x v="4"/>
    <x v="0"/>
    <x v="6"/>
    <x v="0"/>
    <x v="0"/>
    <x v="0"/>
    <x v="6"/>
    <x v="17"/>
    <x v="12"/>
    <m/>
  </r>
  <r>
    <x v="4"/>
    <x v="0"/>
    <x v="6"/>
    <x v="0"/>
    <x v="0"/>
    <x v="0"/>
    <x v="6"/>
    <x v="17"/>
    <x v="0"/>
    <m/>
  </r>
  <r>
    <x v="4"/>
    <x v="0"/>
    <x v="6"/>
    <x v="0"/>
    <x v="0"/>
    <x v="0"/>
    <x v="6"/>
    <x v="161"/>
    <x v="245"/>
    <n v="2300000"/>
  </r>
  <r>
    <x v="4"/>
    <x v="0"/>
    <x v="6"/>
    <x v="0"/>
    <x v="0"/>
    <x v="0"/>
    <x v="29"/>
    <x v="154"/>
    <x v="203"/>
    <n v="48006"/>
  </r>
  <r>
    <x v="4"/>
    <x v="0"/>
    <x v="6"/>
    <x v="0"/>
    <x v="0"/>
    <x v="0"/>
    <x v="0"/>
    <x v="162"/>
    <x v="88"/>
    <n v="444868.95"/>
  </r>
  <r>
    <x v="4"/>
    <x v="0"/>
    <x v="6"/>
    <x v="0"/>
    <x v="0"/>
    <x v="0"/>
    <x v="0"/>
    <x v="116"/>
    <x v="270"/>
    <m/>
  </r>
  <r>
    <x v="4"/>
    <x v="0"/>
    <x v="6"/>
    <x v="0"/>
    <x v="0"/>
    <x v="0"/>
    <x v="0"/>
    <x v="107"/>
    <x v="17"/>
    <n v="650000"/>
  </r>
  <r>
    <x v="4"/>
    <x v="0"/>
    <x v="6"/>
    <x v="0"/>
    <x v="0"/>
    <x v="0"/>
    <x v="0"/>
    <x v="107"/>
    <x v="254"/>
    <m/>
  </r>
  <r>
    <x v="4"/>
    <x v="0"/>
    <x v="6"/>
    <x v="0"/>
    <x v="0"/>
    <x v="0"/>
    <x v="0"/>
    <x v="108"/>
    <x v="254"/>
    <n v="335069"/>
  </r>
  <r>
    <x v="4"/>
    <x v="0"/>
    <x v="6"/>
    <x v="0"/>
    <x v="0"/>
    <x v="0"/>
    <x v="0"/>
    <x v="109"/>
    <x v="254"/>
    <m/>
  </r>
  <r>
    <x v="4"/>
    <x v="0"/>
    <x v="6"/>
    <x v="0"/>
    <x v="0"/>
    <x v="0"/>
    <x v="0"/>
    <x v="163"/>
    <x v="259"/>
    <m/>
  </r>
  <r>
    <x v="4"/>
    <x v="0"/>
    <x v="6"/>
    <x v="0"/>
    <x v="0"/>
    <x v="0"/>
    <x v="0"/>
    <x v="163"/>
    <x v="40"/>
    <n v="276650"/>
  </r>
  <r>
    <x v="4"/>
    <x v="0"/>
    <x v="6"/>
    <x v="0"/>
    <x v="0"/>
    <x v="0"/>
    <x v="0"/>
    <x v="80"/>
    <x v="14"/>
    <n v="223083.88"/>
  </r>
  <r>
    <x v="4"/>
    <x v="0"/>
    <x v="6"/>
    <x v="0"/>
    <x v="0"/>
    <x v="0"/>
    <x v="0"/>
    <x v="80"/>
    <x v="21"/>
    <m/>
  </r>
  <r>
    <x v="4"/>
    <x v="0"/>
    <x v="6"/>
    <x v="0"/>
    <x v="0"/>
    <x v="0"/>
    <x v="0"/>
    <x v="80"/>
    <x v="176"/>
    <n v="456506"/>
  </r>
  <r>
    <x v="4"/>
    <x v="0"/>
    <x v="6"/>
    <x v="0"/>
    <x v="0"/>
    <x v="0"/>
    <x v="0"/>
    <x v="80"/>
    <x v="183"/>
    <m/>
  </r>
  <r>
    <x v="4"/>
    <x v="0"/>
    <x v="6"/>
    <x v="0"/>
    <x v="0"/>
    <x v="0"/>
    <x v="0"/>
    <x v="80"/>
    <x v="235"/>
    <m/>
  </r>
  <r>
    <x v="4"/>
    <x v="0"/>
    <x v="6"/>
    <x v="0"/>
    <x v="0"/>
    <x v="0"/>
    <x v="0"/>
    <x v="80"/>
    <x v="70"/>
    <m/>
  </r>
  <r>
    <x v="4"/>
    <x v="0"/>
    <x v="6"/>
    <x v="0"/>
    <x v="0"/>
    <x v="0"/>
    <x v="0"/>
    <x v="80"/>
    <x v="59"/>
    <m/>
  </r>
  <r>
    <x v="4"/>
    <x v="0"/>
    <x v="6"/>
    <x v="0"/>
    <x v="0"/>
    <x v="0"/>
    <x v="0"/>
    <x v="80"/>
    <x v="44"/>
    <n v="2390000"/>
  </r>
  <r>
    <x v="4"/>
    <x v="0"/>
    <x v="6"/>
    <x v="0"/>
    <x v="0"/>
    <x v="0"/>
    <x v="0"/>
    <x v="80"/>
    <x v="15"/>
    <n v="1310000"/>
  </r>
  <r>
    <x v="4"/>
    <x v="0"/>
    <x v="6"/>
    <x v="0"/>
    <x v="0"/>
    <x v="0"/>
    <x v="0"/>
    <x v="84"/>
    <x v="88"/>
    <m/>
  </r>
  <r>
    <x v="4"/>
    <x v="0"/>
    <x v="6"/>
    <x v="0"/>
    <x v="0"/>
    <x v="0"/>
    <x v="0"/>
    <x v="84"/>
    <x v="246"/>
    <m/>
  </r>
  <r>
    <x v="4"/>
    <x v="0"/>
    <x v="6"/>
    <x v="0"/>
    <x v="0"/>
    <x v="0"/>
    <x v="0"/>
    <x v="107"/>
    <x v="17"/>
    <m/>
  </r>
  <r>
    <x v="4"/>
    <x v="0"/>
    <x v="6"/>
    <x v="0"/>
    <x v="0"/>
    <x v="0"/>
    <x v="0"/>
    <x v="115"/>
    <x v="0"/>
    <m/>
  </r>
  <r>
    <x v="4"/>
    <x v="0"/>
    <x v="6"/>
    <x v="0"/>
    <x v="0"/>
    <x v="0"/>
    <x v="0"/>
    <x v="138"/>
    <x v="88"/>
    <m/>
  </r>
  <r>
    <x v="4"/>
    <x v="0"/>
    <x v="6"/>
    <x v="0"/>
    <x v="0"/>
    <x v="0"/>
    <x v="0"/>
    <x v="108"/>
    <x v="0"/>
    <m/>
  </r>
  <r>
    <x v="4"/>
    <x v="0"/>
    <x v="6"/>
    <x v="0"/>
    <x v="0"/>
    <x v="0"/>
    <x v="0"/>
    <x v="109"/>
    <x v="0"/>
    <m/>
  </r>
  <r>
    <x v="4"/>
    <x v="0"/>
    <x v="6"/>
    <x v="0"/>
    <x v="0"/>
    <x v="0"/>
    <x v="0"/>
    <x v="116"/>
    <x v="20"/>
    <m/>
  </r>
  <r>
    <x v="4"/>
    <x v="0"/>
    <x v="6"/>
    <x v="0"/>
    <x v="0"/>
    <x v="0"/>
    <x v="0"/>
    <x v="116"/>
    <x v="46"/>
    <m/>
  </r>
  <r>
    <x v="4"/>
    <x v="0"/>
    <x v="6"/>
    <x v="0"/>
    <x v="0"/>
    <x v="0"/>
    <x v="0"/>
    <x v="79"/>
    <x v="0"/>
    <m/>
  </r>
  <r>
    <x v="4"/>
    <x v="0"/>
    <x v="6"/>
    <x v="0"/>
    <x v="0"/>
    <x v="0"/>
    <x v="12"/>
    <x v="81"/>
    <x v="0"/>
    <m/>
  </r>
  <r>
    <x v="4"/>
    <x v="0"/>
    <x v="6"/>
    <x v="0"/>
    <x v="0"/>
    <x v="0"/>
    <x v="12"/>
    <x v="82"/>
    <x v="100"/>
    <m/>
  </r>
  <r>
    <x v="4"/>
    <x v="0"/>
    <x v="6"/>
    <x v="0"/>
    <x v="0"/>
    <x v="0"/>
    <x v="12"/>
    <x v="83"/>
    <x v="100"/>
    <n v="239100"/>
  </r>
  <r>
    <x v="4"/>
    <x v="0"/>
    <x v="6"/>
    <x v="0"/>
    <x v="0"/>
    <x v="0"/>
    <x v="12"/>
    <x v="84"/>
    <x v="255"/>
    <m/>
  </r>
  <r>
    <x v="4"/>
    <x v="0"/>
    <x v="6"/>
    <x v="0"/>
    <x v="0"/>
    <x v="0"/>
    <x v="19"/>
    <x v="100"/>
    <x v="82"/>
    <n v="322941.18"/>
  </r>
  <r>
    <x v="4"/>
    <x v="0"/>
    <x v="6"/>
    <x v="0"/>
    <x v="0"/>
    <x v="0"/>
    <x v="19"/>
    <x v="100"/>
    <x v="280"/>
    <n v="3050000"/>
  </r>
  <r>
    <x v="4"/>
    <x v="0"/>
    <x v="6"/>
    <x v="0"/>
    <x v="0"/>
    <x v="0"/>
    <x v="19"/>
    <x v="140"/>
    <x v="139"/>
    <n v="73781.52"/>
  </r>
  <r>
    <x v="4"/>
    <x v="0"/>
    <x v="6"/>
    <x v="0"/>
    <x v="0"/>
    <x v="0"/>
    <x v="28"/>
    <x v="150"/>
    <x v="146"/>
    <m/>
  </r>
  <r>
    <x v="4"/>
    <x v="0"/>
    <x v="6"/>
    <x v="0"/>
    <x v="0"/>
    <x v="0"/>
    <x v="31"/>
    <x v="85"/>
    <x v="157"/>
    <m/>
  </r>
  <r>
    <x v="4"/>
    <x v="0"/>
    <x v="6"/>
    <x v="0"/>
    <x v="0"/>
    <x v="0"/>
    <x v="31"/>
    <x v="85"/>
    <x v="237"/>
    <m/>
  </r>
  <r>
    <x v="4"/>
    <x v="0"/>
    <x v="6"/>
    <x v="0"/>
    <x v="0"/>
    <x v="0"/>
    <x v="27"/>
    <x v="140"/>
    <x v="20"/>
    <m/>
  </r>
  <r>
    <x v="4"/>
    <x v="0"/>
    <x v="6"/>
    <x v="0"/>
    <x v="0"/>
    <x v="0"/>
    <x v="27"/>
    <x v="148"/>
    <x v="140"/>
    <n v="463700"/>
  </r>
  <r>
    <x v="4"/>
    <x v="0"/>
    <x v="6"/>
    <x v="0"/>
    <x v="0"/>
    <x v="0"/>
    <x v="27"/>
    <x v="139"/>
    <x v="140"/>
    <m/>
  </r>
  <r>
    <x v="4"/>
    <x v="0"/>
    <x v="6"/>
    <x v="0"/>
    <x v="0"/>
    <x v="0"/>
    <x v="27"/>
    <x v="149"/>
    <x v="140"/>
    <n v="1273725.8999999999"/>
  </r>
  <r>
    <x v="4"/>
    <x v="0"/>
    <x v="6"/>
    <x v="0"/>
    <x v="0"/>
    <x v="0"/>
    <x v="22"/>
    <x v="105"/>
    <x v="140"/>
    <m/>
  </r>
  <r>
    <x v="4"/>
    <x v="0"/>
    <x v="6"/>
    <x v="0"/>
    <x v="0"/>
    <x v="0"/>
    <x v="16"/>
    <x v="86"/>
    <x v="45"/>
    <m/>
  </r>
  <r>
    <x v="4"/>
    <x v="0"/>
    <x v="6"/>
    <x v="0"/>
    <x v="0"/>
    <x v="0"/>
    <x v="16"/>
    <x v="86"/>
    <x v="204"/>
    <m/>
  </r>
  <r>
    <x v="4"/>
    <x v="0"/>
    <x v="6"/>
    <x v="0"/>
    <x v="0"/>
    <x v="0"/>
    <x v="16"/>
    <x v="86"/>
    <x v="224"/>
    <m/>
  </r>
  <r>
    <x v="4"/>
    <x v="0"/>
    <x v="6"/>
    <x v="0"/>
    <x v="0"/>
    <x v="0"/>
    <x v="16"/>
    <x v="117"/>
    <x v="271"/>
    <m/>
  </r>
  <r>
    <x v="4"/>
    <x v="0"/>
    <x v="6"/>
    <x v="0"/>
    <x v="0"/>
    <x v="0"/>
    <x v="16"/>
    <x v="117"/>
    <x v="57"/>
    <n v="460000"/>
  </r>
  <r>
    <x v="4"/>
    <x v="0"/>
    <x v="6"/>
    <x v="0"/>
    <x v="0"/>
    <x v="0"/>
    <x v="16"/>
    <x v="117"/>
    <x v="223"/>
    <m/>
  </r>
  <r>
    <x v="4"/>
    <x v="0"/>
    <x v="6"/>
    <x v="0"/>
    <x v="0"/>
    <x v="0"/>
    <x v="22"/>
    <x v="105"/>
    <x v="0"/>
    <m/>
  </r>
  <r>
    <x v="4"/>
    <x v="0"/>
    <x v="6"/>
    <x v="0"/>
    <x v="0"/>
    <x v="0"/>
    <x v="2"/>
    <x v="87"/>
    <x v="165"/>
    <n v="2886754.84"/>
  </r>
  <r>
    <x v="4"/>
    <x v="0"/>
    <x v="6"/>
    <x v="0"/>
    <x v="0"/>
    <x v="0"/>
    <x v="2"/>
    <x v="87"/>
    <x v="205"/>
    <n v="832123.99"/>
  </r>
  <r>
    <x v="4"/>
    <x v="0"/>
    <x v="6"/>
    <x v="0"/>
    <x v="0"/>
    <x v="0"/>
    <x v="2"/>
    <x v="87"/>
    <x v="263"/>
    <n v="88539.24"/>
  </r>
  <r>
    <x v="4"/>
    <x v="0"/>
    <x v="6"/>
    <x v="0"/>
    <x v="0"/>
    <x v="0"/>
    <x v="2"/>
    <x v="87"/>
    <x v="242"/>
    <m/>
  </r>
  <r>
    <x v="4"/>
    <x v="0"/>
    <x v="6"/>
    <x v="0"/>
    <x v="0"/>
    <x v="0"/>
    <x v="2"/>
    <x v="155"/>
    <x v="205"/>
    <m/>
  </r>
  <r>
    <x v="4"/>
    <x v="0"/>
    <x v="6"/>
    <x v="0"/>
    <x v="0"/>
    <x v="0"/>
    <x v="2"/>
    <x v="155"/>
    <x v="225"/>
    <m/>
  </r>
  <r>
    <x v="4"/>
    <x v="0"/>
    <x v="6"/>
    <x v="0"/>
    <x v="0"/>
    <x v="0"/>
    <x v="2"/>
    <x v="155"/>
    <x v="0"/>
    <m/>
  </r>
  <r>
    <x v="4"/>
    <x v="0"/>
    <x v="6"/>
    <x v="0"/>
    <x v="0"/>
    <x v="0"/>
    <x v="2"/>
    <x v="88"/>
    <x v="139"/>
    <n v="222941.18"/>
  </r>
  <r>
    <x v="4"/>
    <x v="0"/>
    <x v="6"/>
    <x v="0"/>
    <x v="0"/>
    <x v="0"/>
    <x v="2"/>
    <x v="88"/>
    <x v="281"/>
    <n v="12100.85"/>
  </r>
  <r>
    <x v="4"/>
    <x v="0"/>
    <x v="6"/>
    <x v="0"/>
    <x v="0"/>
    <x v="0"/>
    <x v="2"/>
    <x v="89"/>
    <x v="32"/>
    <m/>
  </r>
  <r>
    <x v="4"/>
    <x v="0"/>
    <x v="6"/>
    <x v="0"/>
    <x v="0"/>
    <x v="0"/>
    <x v="2"/>
    <x v="88"/>
    <x v="190"/>
    <n v="18487.400000000001"/>
  </r>
  <r>
    <x v="4"/>
    <x v="0"/>
    <x v="6"/>
    <x v="0"/>
    <x v="0"/>
    <x v="0"/>
    <x v="2"/>
    <x v="88"/>
    <x v="246"/>
    <m/>
  </r>
  <r>
    <x v="4"/>
    <x v="0"/>
    <x v="6"/>
    <x v="0"/>
    <x v="0"/>
    <x v="0"/>
    <x v="2"/>
    <x v="89"/>
    <x v="282"/>
    <n v="89700"/>
  </r>
  <r>
    <x v="4"/>
    <x v="0"/>
    <x v="6"/>
    <x v="0"/>
    <x v="0"/>
    <x v="0"/>
    <x v="2"/>
    <x v="89"/>
    <x v="102"/>
    <n v="64286"/>
  </r>
  <r>
    <x v="4"/>
    <x v="0"/>
    <x v="6"/>
    <x v="0"/>
    <x v="0"/>
    <x v="0"/>
    <x v="2"/>
    <x v="89"/>
    <x v="82"/>
    <n v="411428.57"/>
  </r>
  <r>
    <x v="4"/>
    <x v="0"/>
    <x v="6"/>
    <x v="0"/>
    <x v="0"/>
    <x v="0"/>
    <x v="2"/>
    <x v="89"/>
    <x v="264"/>
    <m/>
  </r>
  <r>
    <x v="4"/>
    <x v="0"/>
    <x v="6"/>
    <x v="0"/>
    <x v="0"/>
    <x v="0"/>
    <x v="2"/>
    <x v="90"/>
    <x v="94"/>
    <n v="210701"/>
  </r>
  <r>
    <x v="4"/>
    <x v="0"/>
    <x v="6"/>
    <x v="0"/>
    <x v="0"/>
    <x v="0"/>
    <x v="2"/>
    <x v="90"/>
    <x v="0"/>
    <m/>
  </r>
  <r>
    <x v="4"/>
    <x v="0"/>
    <x v="6"/>
    <x v="0"/>
    <x v="0"/>
    <x v="0"/>
    <x v="2"/>
    <x v="91"/>
    <x v="279"/>
    <n v="124924"/>
  </r>
  <r>
    <x v="4"/>
    <x v="0"/>
    <x v="6"/>
    <x v="0"/>
    <x v="0"/>
    <x v="0"/>
    <x v="2"/>
    <x v="91"/>
    <x v="157"/>
    <n v="317950"/>
  </r>
  <r>
    <x v="4"/>
    <x v="0"/>
    <x v="6"/>
    <x v="0"/>
    <x v="0"/>
    <x v="0"/>
    <x v="2"/>
    <x v="91"/>
    <x v="268"/>
    <m/>
  </r>
  <r>
    <x v="4"/>
    <x v="0"/>
    <x v="6"/>
    <x v="0"/>
    <x v="0"/>
    <x v="0"/>
    <x v="2"/>
    <x v="91"/>
    <x v="269"/>
    <m/>
  </r>
  <r>
    <x v="4"/>
    <x v="0"/>
    <x v="6"/>
    <x v="0"/>
    <x v="0"/>
    <x v="0"/>
    <x v="2"/>
    <x v="91"/>
    <x v="260"/>
    <n v="373880"/>
  </r>
  <r>
    <x v="4"/>
    <x v="0"/>
    <x v="6"/>
    <x v="0"/>
    <x v="0"/>
    <x v="0"/>
    <x v="2"/>
    <x v="91"/>
    <x v="275"/>
    <m/>
  </r>
  <r>
    <x v="4"/>
    <x v="0"/>
    <x v="6"/>
    <x v="0"/>
    <x v="0"/>
    <x v="0"/>
    <x v="2"/>
    <x v="136"/>
    <x v="208"/>
    <m/>
  </r>
  <r>
    <x v="4"/>
    <x v="0"/>
    <x v="6"/>
    <x v="0"/>
    <x v="0"/>
    <x v="0"/>
    <x v="2"/>
    <x v="136"/>
    <x v="228"/>
    <n v="170000"/>
  </r>
  <r>
    <x v="4"/>
    <x v="0"/>
    <x v="6"/>
    <x v="0"/>
    <x v="0"/>
    <x v="0"/>
    <x v="2"/>
    <x v="136"/>
    <x v="128"/>
    <m/>
  </r>
  <r>
    <x v="4"/>
    <x v="0"/>
    <x v="6"/>
    <x v="0"/>
    <x v="0"/>
    <x v="0"/>
    <x v="2"/>
    <x v="136"/>
    <x v="244"/>
    <n v="220000"/>
  </r>
  <r>
    <x v="4"/>
    <x v="0"/>
    <x v="6"/>
    <x v="0"/>
    <x v="0"/>
    <x v="0"/>
    <x v="2"/>
    <x v="136"/>
    <x v="208"/>
    <n v="230000"/>
  </r>
  <r>
    <x v="4"/>
    <x v="0"/>
    <x v="6"/>
    <x v="0"/>
    <x v="0"/>
    <x v="0"/>
    <x v="2"/>
    <x v="136"/>
    <x v="252"/>
    <m/>
  </r>
  <r>
    <x v="4"/>
    <x v="0"/>
    <x v="6"/>
    <x v="0"/>
    <x v="0"/>
    <x v="0"/>
    <x v="2"/>
    <x v="136"/>
    <x v="157"/>
    <m/>
  </r>
  <r>
    <x v="4"/>
    <x v="0"/>
    <x v="6"/>
    <x v="0"/>
    <x v="0"/>
    <x v="0"/>
    <x v="2"/>
    <x v="136"/>
    <x v="248"/>
    <m/>
  </r>
  <r>
    <x v="4"/>
    <x v="0"/>
    <x v="6"/>
    <x v="0"/>
    <x v="0"/>
    <x v="0"/>
    <x v="2"/>
    <x v="141"/>
    <x v="185"/>
    <m/>
  </r>
  <r>
    <x v="4"/>
    <x v="0"/>
    <x v="6"/>
    <x v="0"/>
    <x v="0"/>
    <x v="0"/>
    <x v="2"/>
    <x v="141"/>
    <x v="0"/>
    <m/>
  </r>
  <r>
    <x v="4"/>
    <x v="0"/>
    <x v="6"/>
    <x v="0"/>
    <x v="0"/>
    <x v="0"/>
    <x v="2"/>
    <x v="141"/>
    <x v="0"/>
    <m/>
  </r>
  <r>
    <x v="4"/>
    <x v="0"/>
    <x v="6"/>
    <x v="0"/>
    <x v="0"/>
    <x v="0"/>
    <x v="2"/>
    <x v="93"/>
    <x v="0"/>
    <m/>
  </r>
  <r>
    <x v="4"/>
    <x v="0"/>
    <x v="6"/>
    <x v="0"/>
    <x v="0"/>
    <x v="0"/>
    <x v="2"/>
    <x v="84"/>
    <x v="283"/>
    <n v="21008.400000000001"/>
  </r>
  <r>
    <x v="4"/>
    <x v="0"/>
    <x v="6"/>
    <x v="0"/>
    <x v="0"/>
    <x v="0"/>
    <x v="2"/>
    <x v="84"/>
    <x v="284"/>
    <n v="889075.63"/>
  </r>
  <r>
    <x v="4"/>
    <x v="0"/>
    <x v="6"/>
    <x v="0"/>
    <x v="0"/>
    <x v="0"/>
    <x v="2"/>
    <x v="84"/>
    <x v="190"/>
    <n v="407563.03"/>
  </r>
  <r>
    <x v="4"/>
    <x v="0"/>
    <x v="6"/>
    <x v="0"/>
    <x v="0"/>
    <x v="0"/>
    <x v="2"/>
    <x v="84"/>
    <x v="0"/>
    <m/>
  </r>
  <r>
    <x v="4"/>
    <x v="0"/>
    <x v="6"/>
    <x v="0"/>
    <x v="0"/>
    <x v="0"/>
    <x v="2"/>
    <x v="84"/>
    <x v="0"/>
    <m/>
  </r>
  <r>
    <x v="4"/>
    <x v="0"/>
    <x v="6"/>
    <x v="0"/>
    <x v="0"/>
    <x v="0"/>
    <x v="2"/>
    <x v="84"/>
    <x v="0"/>
    <m/>
  </r>
  <r>
    <x v="4"/>
    <x v="0"/>
    <x v="6"/>
    <x v="0"/>
    <x v="0"/>
    <x v="0"/>
    <x v="2"/>
    <x v="84"/>
    <x v="0"/>
    <m/>
  </r>
  <r>
    <x v="4"/>
    <x v="0"/>
    <x v="6"/>
    <x v="0"/>
    <x v="0"/>
    <x v="0"/>
    <x v="2"/>
    <x v="84"/>
    <x v="0"/>
    <m/>
  </r>
  <r>
    <x v="4"/>
    <x v="0"/>
    <x v="6"/>
    <x v="0"/>
    <x v="0"/>
    <x v="0"/>
    <x v="2"/>
    <x v="84"/>
    <x v="0"/>
    <m/>
  </r>
  <r>
    <x v="4"/>
    <x v="0"/>
    <x v="6"/>
    <x v="0"/>
    <x v="0"/>
    <x v="0"/>
    <x v="2"/>
    <x v="84"/>
    <x v="0"/>
    <m/>
  </r>
  <r>
    <x v="4"/>
    <x v="0"/>
    <x v="6"/>
    <x v="0"/>
    <x v="0"/>
    <x v="7"/>
    <x v="4"/>
    <x v="119"/>
    <x v="136"/>
    <n v="2913333"/>
  </r>
  <r>
    <x v="4"/>
    <x v="0"/>
    <x v="6"/>
    <x v="0"/>
    <x v="0"/>
    <x v="7"/>
    <x v="4"/>
    <x v="119"/>
    <x v="248"/>
    <n v="2958333"/>
  </r>
  <r>
    <x v="4"/>
    <x v="0"/>
    <x v="6"/>
    <x v="0"/>
    <x v="0"/>
    <x v="7"/>
    <x v="4"/>
    <x v="119"/>
    <x v="186"/>
    <n v="5000000"/>
  </r>
  <r>
    <x v="4"/>
    <x v="0"/>
    <x v="6"/>
    <x v="0"/>
    <x v="0"/>
    <x v="7"/>
    <x v="4"/>
    <x v="120"/>
    <x v="136"/>
    <m/>
  </r>
  <r>
    <x v="4"/>
    <x v="0"/>
    <x v="6"/>
    <x v="0"/>
    <x v="0"/>
    <x v="7"/>
    <x v="4"/>
    <x v="121"/>
    <x v="136"/>
    <n v="462500"/>
  </r>
  <r>
    <x v="4"/>
    <x v="0"/>
    <x v="6"/>
    <x v="0"/>
    <x v="0"/>
    <x v="7"/>
    <x v="4"/>
    <x v="121"/>
    <x v="186"/>
    <n v="500000"/>
  </r>
  <r>
    <x v="4"/>
    <x v="0"/>
    <x v="6"/>
    <x v="0"/>
    <x v="0"/>
    <x v="7"/>
    <x v="4"/>
    <x v="121"/>
    <x v="248"/>
    <n v="295833"/>
  </r>
  <r>
    <x v="4"/>
    <x v="0"/>
    <x v="6"/>
    <x v="0"/>
    <x v="0"/>
    <x v="7"/>
    <x v="4"/>
    <x v="122"/>
    <x v="136"/>
    <n v="55500"/>
  </r>
  <r>
    <x v="4"/>
    <x v="0"/>
    <x v="6"/>
    <x v="0"/>
    <x v="0"/>
    <x v="7"/>
    <x v="4"/>
    <x v="122"/>
    <x v="248"/>
    <n v="35500"/>
  </r>
  <r>
    <x v="4"/>
    <x v="0"/>
    <x v="6"/>
    <x v="0"/>
    <x v="0"/>
    <x v="7"/>
    <x v="4"/>
    <x v="122"/>
    <x v="186"/>
    <n v="60000"/>
  </r>
  <r>
    <x v="4"/>
    <x v="0"/>
    <x v="6"/>
    <x v="0"/>
    <x v="0"/>
    <x v="7"/>
    <x v="4"/>
    <x v="123"/>
    <x v="136"/>
    <n v="462500"/>
  </r>
  <r>
    <x v="4"/>
    <x v="0"/>
    <x v="6"/>
    <x v="0"/>
    <x v="0"/>
    <x v="7"/>
    <x v="4"/>
    <x v="123"/>
    <x v="186"/>
    <n v="500000"/>
  </r>
  <r>
    <x v="4"/>
    <x v="0"/>
    <x v="6"/>
    <x v="0"/>
    <x v="0"/>
    <x v="7"/>
    <x v="4"/>
    <x v="123"/>
    <x v="248"/>
    <n v="295833"/>
  </r>
  <r>
    <x v="4"/>
    <x v="0"/>
    <x v="6"/>
    <x v="0"/>
    <x v="0"/>
    <x v="7"/>
    <x v="4"/>
    <x v="124"/>
    <x v="136"/>
    <n v="231250"/>
  </r>
  <r>
    <x v="4"/>
    <x v="0"/>
    <x v="6"/>
    <x v="0"/>
    <x v="0"/>
    <x v="7"/>
    <x v="4"/>
    <x v="124"/>
    <x v="186"/>
    <n v="250000"/>
  </r>
  <r>
    <x v="4"/>
    <x v="0"/>
    <x v="6"/>
    <x v="0"/>
    <x v="0"/>
    <x v="7"/>
    <x v="4"/>
    <x v="124"/>
    <x v="248"/>
    <n v="899048"/>
  </r>
  <r>
    <x v="4"/>
    <x v="0"/>
    <x v="6"/>
    <x v="0"/>
    <x v="0"/>
    <x v="7"/>
    <x v="4"/>
    <x v="135"/>
    <x v="0"/>
    <m/>
  </r>
  <r>
    <x v="4"/>
    <x v="0"/>
    <x v="6"/>
    <x v="0"/>
    <x v="0"/>
    <x v="7"/>
    <x v="4"/>
    <x v="125"/>
    <x v="136"/>
    <m/>
  </r>
  <r>
    <x v="4"/>
    <x v="0"/>
    <x v="6"/>
    <x v="0"/>
    <x v="0"/>
    <x v="7"/>
    <x v="4"/>
    <x v="144"/>
    <x v="136"/>
    <n v="1750000"/>
  </r>
  <r>
    <x v="4"/>
    <x v="0"/>
    <x v="6"/>
    <x v="0"/>
    <x v="0"/>
    <x v="7"/>
    <x v="4"/>
    <x v="144"/>
    <x v="186"/>
    <m/>
  </r>
  <r>
    <x v="4"/>
    <x v="0"/>
    <x v="6"/>
    <x v="0"/>
    <x v="0"/>
    <x v="7"/>
    <x v="4"/>
    <x v="126"/>
    <x v="0"/>
    <m/>
  </r>
  <r>
    <x v="4"/>
    <x v="0"/>
    <x v="6"/>
    <x v="0"/>
    <x v="0"/>
    <x v="7"/>
    <x v="4"/>
    <x v="127"/>
    <x v="5"/>
    <n v="63754"/>
  </r>
  <r>
    <x v="4"/>
    <x v="0"/>
    <x v="6"/>
    <x v="0"/>
    <x v="0"/>
    <x v="7"/>
    <x v="4"/>
    <x v="152"/>
    <x v="130"/>
    <m/>
  </r>
  <r>
    <x v="4"/>
    <x v="0"/>
    <x v="6"/>
    <x v="0"/>
    <x v="0"/>
    <x v="7"/>
    <x v="4"/>
    <x v="128"/>
    <x v="6"/>
    <n v="1633700"/>
  </r>
  <r>
    <x v="4"/>
    <x v="0"/>
    <x v="6"/>
    <x v="0"/>
    <x v="0"/>
    <x v="7"/>
    <x v="4"/>
    <x v="129"/>
    <x v="77"/>
    <n v="222222"/>
  </r>
  <r>
    <x v="4"/>
    <x v="0"/>
    <x v="6"/>
    <x v="0"/>
    <x v="0"/>
    <x v="7"/>
    <x v="4"/>
    <x v="129"/>
    <x v="187"/>
    <n v="382000"/>
  </r>
  <r>
    <x v="4"/>
    <x v="0"/>
    <x v="6"/>
    <x v="0"/>
    <x v="0"/>
    <x v="7"/>
    <x v="0"/>
    <x v="165"/>
    <x v="185"/>
    <m/>
  </r>
  <r>
    <x v="4"/>
    <x v="0"/>
    <x v="6"/>
    <x v="0"/>
    <x v="0"/>
    <x v="7"/>
    <x v="2"/>
    <x v="131"/>
    <x v="136"/>
    <m/>
  </r>
  <r>
    <x v="4"/>
    <x v="0"/>
    <x v="6"/>
    <x v="0"/>
    <x v="0"/>
    <x v="1"/>
    <x v="7"/>
    <x v="34"/>
    <x v="29"/>
    <n v="140160"/>
  </r>
  <r>
    <x v="4"/>
    <x v="0"/>
    <x v="6"/>
    <x v="0"/>
    <x v="0"/>
    <x v="1"/>
    <x v="7"/>
    <x v="20"/>
    <x v="29"/>
    <n v="283750"/>
  </r>
  <r>
    <x v="4"/>
    <x v="0"/>
    <x v="6"/>
    <x v="0"/>
    <x v="0"/>
    <x v="1"/>
    <x v="7"/>
    <x v="20"/>
    <x v="169"/>
    <n v="1077347.8600000001"/>
  </r>
  <r>
    <x v="4"/>
    <x v="0"/>
    <x v="6"/>
    <x v="0"/>
    <x v="0"/>
    <x v="1"/>
    <x v="7"/>
    <x v="101"/>
    <x v="138"/>
    <n v="4000"/>
  </r>
  <r>
    <x v="4"/>
    <x v="0"/>
    <x v="6"/>
    <x v="0"/>
    <x v="0"/>
    <x v="1"/>
    <x v="7"/>
    <x v="101"/>
    <x v="77"/>
    <m/>
  </r>
  <r>
    <x v="4"/>
    <x v="0"/>
    <x v="6"/>
    <x v="0"/>
    <x v="0"/>
    <x v="1"/>
    <x v="7"/>
    <x v="101"/>
    <x v="229"/>
    <m/>
  </r>
  <r>
    <x v="4"/>
    <x v="0"/>
    <x v="6"/>
    <x v="0"/>
    <x v="0"/>
    <x v="1"/>
    <x v="7"/>
    <x v="101"/>
    <x v="130"/>
    <m/>
  </r>
  <r>
    <x v="4"/>
    <x v="0"/>
    <x v="6"/>
    <x v="0"/>
    <x v="0"/>
    <x v="1"/>
    <x v="7"/>
    <x v="101"/>
    <x v="181"/>
    <m/>
  </r>
  <r>
    <x v="4"/>
    <x v="0"/>
    <x v="6"/>
    <x v="0"/>
    <x v="0"/>
    <x v="1"/>
    <x v="7"/>
    <x v="101"/>
    <x v="8"/>
    <m/>
  </r>
  <r>
    <x v="4"/>
    <x v="0"/>
    <x v="6"/>
    <x v="0"/>
    <x v="0"/>
    <x v="1"/>
    <x v="7"/>
    <x v="101"/>
    <x v="31"/>
    <m/>
  </r>
  <r>
    <x v="4"/>
    <x v="0"/>
    <x v="6"/>
    <x v="0"/>
    <x v="0"/>
    <x v="1"/>
    <x v="7"/>
    <x v="159"/>
    <x v="14"/>
    <m/>
  </r>
  <r>
    <x v="4"/>
    <x v="0"/>
    <x v="6"/>
    <x v="0"/>
    <x v="0"/>
    <x v="1"/>
    <x v="7"/>
    <x v="159"/>
    <x v="176"/>
    <m/>
  </r>
  <r>
    <x v="4"/>
    <x v="0"/>
    <x v="6"/>
    <x v="0"/>
    <x v="0"/>
    <x v="1"/>
    <x v="7"/>
    <x v="55"/>
    <x v="246"/>
    <n v="1157918"/>
  </r>
  <r>
    <x v="4"/>
    <x v="0"/>
    <x v="6"/>
    <x v="0"/>
    <x v="0"/>
    <x v="1"/>
    <x v="7"/>
    <x v="55"/>
    <x v="36"/>
    <n v="-360100"/>
  </r>
  <r>
    <x v="4"/>
    <x v="0"/>
    <x v="6"/>
    <x v="0"/>
    <x v="0"/>
    <x v="1"/>
    <x v="8"/>
    <x v="22"/>
    <x v="29"/>
    <n v="831479"/>
  </r>
  <r>
    <x v="4"/>
    <x v="0"/>
    <x v="6"/>
    <x v="0"/>
    <x v="0"/>
    <x v="1"/>
    <x v="8"/>
    <x v="94"/>
    <x v="36"/>
    <m/>
  </r>
  <r>
    <x v="4"/>
    <x v="0"/>
    <x v="6"/>
    <x v="0"/>
    <x v="0"/>
    <x v="1"/>
    <x v="8"/>
    <x v="94"/>
    <x v="15"/>
    <m/>
  </r>
  <r>
    <x v="4"/>
    <x v="0"/>
    <x v="6"/>
    <x v="0"/>
    <x v="0"/>
    <x v="1"/>
    <x v="8"/>
    <x v="94"/>
    <x v="134"/>
    <m/>
  </r>
  <r>
    <x v="4"/>
    <x v="0"/>
    <x v="6"/>
    <x v="0"/>
    <x v="0"/>
    <x v="1"/>
    <x v="8"/>
    <x v="94"/>
    <x v="57"/>
    <m/>
  </r>
  <r>
    <x v="4"/>
    <x v="0"/>
    <x v="6"/>
    <x v="0"/>
    <x v="0"/>
    <x v="1"/>
    <x v="8"/>
    <x v="94"/>
    <x v="252"/>
    <m/>
  </r>
  <r>
    <x v="4"/>
    <x v="0"/>
    <x v="6"/>
    <x v="0"/>
    <x v="0"/>
    <x v="1"/>
    <x v="8"/>
    <x v="94"/>
    <x v="278"/>
    <n v="40278.230000000003"/>
  </r>
  <r>
    <x v="4"/>
    <x v="0"/>
    <x v="6"/>
    <x v="0"/>
    <x v="0"/>
    <x v="1"/>
    <x v="8"/>
    <x v="94"/>
    <x v="70"/>
    <n v="3920.83"/>
  </r>
  <r>
    <x v="4"/>
    <x v="0"/>
    <x v="6"/>
    <x v="0"/>
    <x v="0"/>
    <x v="1"/>
    <x v="8"/>
    <x v="94"/>
    <x v="57"/>
    <n v="20148"/>
  </r>
  <r>
    <x v="4"/>
    <x v="0"/>
    <x v="6"/>
    <x v="0"/>
    <x v="0"/>
    <x v="1"/>
    <x v="8"/>
    <x v="94"/>
    <x v="44"/>
    <n v="9300"/>
  </r>
  <r>
    <x v="4"/>
    <x v="0"/>
    <x v="6"/>
    <x v="0"/>
    <x v="0"/>
    <x v="1"/>
    <x v="8"/>
    <x v="95"/>
    <x v="0"/>
    <m/>
  </r>
  <r>
    <x v="4"/>
    <x v="0"/>
    <x v="6"/>
    <x v="0"/>
    <x v="0"/>
    <x v="1"/>
    <x v="8"/>
    <x v="94"/>
    <x v="226"/>
    <m/>
  </r>
  <r>
    <x v="4"/>
    <x v="0"/>
    <x v="6"/>
    <x v="0"/>
    <x v="0"/>
    <x v="1"/>
    <x v="8"/>
    <x v="156"/>
    <x v="80"/>
    <m/>
  </r>
  <r>
    <x v="4"/>
    <x v="0"/>
    <x v="6"/>
    <x v="0"/>
    <x v="0"/>
    <x v="1"/>
    <x v="8"/>
    <x v="156"/>
    <x v="88"/>
    <m/>
  </r>
  <r>
    <x v="4"/>
    <x v="0"/>
    <x v="6"/>
    <x v="0"/>
    <x v="0"/>
    <x v="1"/>
    <x v="8"/>
    <x v="156"/>
    <x v="6"/>
    <m/>
  </r>
  <r>
    <x v="4"/>
    <x v="0"/>
    <x v="6"/>
    <x v="0"/>
    <x v="0"/>
    <x v="1"/>
    <x v="8"/>
    <x v="156"/>
    <x v="122"/>
    <m/>
  </r>
  <r>
    <x v="4"/>
    <x v="0"/>
    <x v="6"/>
    <x v="0"/>
    <x v="0"/>
    <x v="1"/>
    <x v="8"/>
    <x v="156"/>
    <x v="16"/>
    <m/>
  </r>
  <r>
    <x v="4"/>
    <x v="0"/>
    <x v="6"/>
    <x v="0"/>
    <x v="0"/>
    <x v="1"/>
    <x v="8"/>
    <x v="156"/>
    <x v="42"/>
    <m/>
  </r>
  <r>
    <x v="4"/>
    <x v="0"/>
    <x v="6"/>
    <x v="0"/>
    <x v="0"/>
    <x v="1"/>
    <x v="8"/>
    <x v="156"/>
    <x v="37"/>
    <m/>
  </r>
  <r>
    <x v="4"/>
    <x v="0"/>
    <x v="6"/>
    <x v="0"/>
    <x v="0"/>
    <x v="1"/>
    <x v="8"/>
    <x v="156"/>
    <x v="45"/>
    <m/>
  </r>
  <r>
    <x v="4"/>
    <x v="0"/>
    <x v="6"/>
    <x v="0"/>
    <x v="0"/>
    <x v="1"/>
    <x v="8"/>
    <x v="156"/>
    <x v="124"/>
    <m/>
  </r>
  <r>
    <x v="4"/>
    <x v="0"/>
    <x v="6"/>
    <x v="0"/>
    <x v="0"/>
    <x v="1"/>
    <x v="8"/>
    <x v="156"/>
    <x v="31"/>
    <n v="-293.64"/>
  </r>
  <r>
    <x v="4"/>
    <x v="0"/>
    <x v="6"/>
    <x v="0"/>
    <x v="0"/>
    <x v="1"/>
    <x v="8"/>
    <x v="156"/>
    <x v="42"/>
    <m/>
  </r>
  <r>
    <x v="4"/>
    <x v="0"/>
    <x v="6"/>
    <x v="0"/>
    <x v="0"/>
    <x v="1"/>
    <x v="8"/>
    <x v="156"/>
    <x v="0"/>
    <m/>
  </r>
  <r>
    <x v="4"/>
    <x v="0"/>
    <x v="6"/>
    <x v="0"/>
    <x v="0"/>
    <x v="1"/>
    <x v="8"/>
    <x v="156"/>
    <x v="0"/>
    <m/>
  </r>
  <r>
    <x v="4"/>
    <x v="0"/>
    <x v="6"/>
    <x v="0"/>
    <x v="0"/>
    <x v="1"/>
    <x v="8"/>
    <x v="4"/>
    <x v="285"/>
    <n v="-89976.320000000007"/>
  </r>
  <r>
    <x v="4"/>
    <x v="0"/>
    <x v="6"/>
    <x v="0"/>
    <x v="0"/>
    <x v="1"/>
    <x v="8"/>
    <x v="4"/>
    <x v="139"/>
    <n v="2950156"/>
  </r>
  <r>
    <x v="4"/>
    <x v="0"/>
    <x v="6"/>
    <x v="0"/>
    <x v="0"/>
    <x v="1"/>
    <x v="8"/>
    <x v="4"/>
    <x v="241"/>
    <n v="295536.92"/>
  </r>
  <r>
    <x v="4"/>
    <x v="0"/>
    <x v="6"/>
    <x v="0"/>
    <x v="0"/>
    <x v="1"/>
    <x v="8"/>
    <x v="4"/>
    <x v="286"/>
    <n v="236840.03999999998"/>
  </r>
  <r>
    <x v="4"/>
    <x v="0"/>
    <x v="6"/>
    <x v="0"/>
    <x v="0"/>
    <x v="1"/>
    <x v="8"/>
    <x v="4"/>
    <x v="101"/>
    <m/>
  </r>
  <r>
    <x v="4"/>
    <x v="0"/>
    <x v="6"/>
    <x v="0"/>
    <x v="0"/>
    <x v="1"/>
    <x v="8"/>
    <x v="4"/>
    <x v="37"/>
    <m/>
  </r>
  <r>
    <x v="4"/>
    <x v="0"/>
    <x v="6"/>
    <x v="0"/>
    <x v="0"/>
    <x v="1"/>
    <x v="8"/>
    <x v="4"/>
    <x v="87"/>
    <m/>
  </r>
  <r>
    <x v="4"/>
    <x v="0"/>
    <x v="6"/>
    <x v="0"/>
    <x v="0"/>
    <x v="1"/>
    <x v="8"/>
    <x v="4"/>
    <x v="219"/>
    <m/>
  </r>
  <r>
    <x v="4"/>
    <x v="0"/>
    <x v="6"/>
    <x v="0"/>
    <x v="0"/>
    <x v="1"/>
    <x v="8"/>
    <x v="4"/>
    <x v="220"/>
    <m/>
  </r>
  <r>
    <x v="4"/>
    <x v="0"/>
    <x v="6"/>
    <x v="0"/>
    <x v="0"/>
    <x v="1"/>
    <x v="8"/>
    <x v="4"/>
    <x v="221"/>
    <m/>
  </r>
  <r>
    <x v="4"/>
    <x v="0"/>
    <x v="6"/>
    <x v="0"/>
    <x v="0"/>
    <x v="1"/>
    <x v="8"/>
    <x v="4"/>
    <x v="205"/>
    <m/>
  </r>
  <r>
    <x v="4"/>
    <x v="0"/>
    <x v="6"/>
    <x v="0"/>
    <x v="0"/>
    <x v="1"/>
    <x v="8"/>
    <x v="4"/>
    <x v="140"/>
    <m/>
  </r>
  <r>
    <x v="4"/>
    <x v="0"/>
    <x v="6"/>
    <x v="0"/>
    <x v="0"/>
    <x v="1"/>
    <x v="8"/>
    <x v="4"/>
    <x v="253"/>
    <m/>
  </r>
  <r>
    <x v="4"/>
    <x v="0"/>
    <x v="6"/>
    <x v="0"/>
    <x v="0"/>
    <x v="1"/>
    <x v="8"/>
    <x v="4"/>
    <x v="2"/>
    <m/>
  </r>
  <r>
    <x v="4"/>
    <x v="0"/>
    <x v="6"/>
    <x v="0"/>
    <x v="0"/>
    <x v="1"/>
    <x v="8"/>
    <x v="4"/>
    <x v="157"/>
    <m/>
  </r>
  <r>
    <x v="4"/>
    <x v="0"/>
    <x v="6"/>
    <x v="0"/>
    <x v="0"/>
    <x v="1"/>
    <x v="8"/>
    <x v="4"/>
    <x v="185"/>
    <m/>
  </r>
  <r>
    <x v="4"/>
    <x v="0"/>
    <x v="6"/>
    <x v="0"/>
    <x v="0"/>
    <x v="1"/>
    <x v="8"/>
    <x v="4"/>
    <x v="139"/>
    <m/>
  </r>
  <r>
    <x v="4"/>
    <x v="0"/>
    <x v="6"/>
    <x v="0"/>
    <x v="0"/>
    <x v="1"/>
    <x v="8"/>
    <x v="4"/>
    <x v="31"/>
    <m/>
  </r>
  <r>
    <x v="4"/>
    <x v="0"/>
    <x v="6"/>
    <x v="0"/>
    <x v="0"/>
    <x v="1"/>
    <x v="8"/>
    <x v="4"/>
    <x v="54"/>
    <m/>
  </r>
  <r>
    <x v="4"/>
    <x v="0"/>
    <x v="6"/>
    <x v="0"/>
    <x v="0"/>
    <x v="1"/>
    <x v="8"/>
    <x v="4"/>
    <x v="200"/>
    <m/>
  </r>
  <r>
    <x v="4"/>
    <x v="0"/>
    <x v="6"/>
    <x v="0"/>
    <x v="0"/>
    <x v="1"/>
    <x v="8"/>
    <x v="4"/>
    <x v="210"/>
    <m/>
  </r>
  <r>
    <x v="4"/>
    <x v="0"/>
    <x v="6"/>
    <x v="0"/>
    <x v="0"/>
    <x v="1"/>
    <x v="8"/>
    <x v="4"/>
    <x v="0"/>
    <m/>
  </r>
  <r>
    <x v="4"/>
    <x v="0"/>
    <x v="6"/>
    <x v="0"/>
    <x v="0"/>
    <x v="1"/>
    <x v="8"/>
    <x v="4"/>
    <x v="0"/>
    <m/>
  </r>
  <r>
    <x v="4"/>
    <x v="0"/>
    <x v="6"/>
    <x v="0"/>
    <x v="0"/>
    <x v="1"/>
    <x v="8"/>
    <x v="4"/>
    <x v="0"/>
    <m/>
  </r>
  <r>
    <x v="4"/>
    <x v="0"/>
    <x v="6"/>
    <x v="0"/>
    <x v="0"/>
    <x v="1"/>
    <x v="8"/>
    <x v="4"/>
    <x v="0"/>
    <m/>
  </r>
  <r>
    <x v="4"/>
    <x v="0"/>
    <x v="6"/>
    <x v="0"/>
    <x v="0"/>
    <x v="1"/>
    <x v="8"/>
    <x v="4"/>
    <x v="0"/>
    <m/>
  </r>
  <r>
    <x v="4"/>
    <x v="0"/>
    <x v="6"/>
    <x v="0"/>
    <x v="0"/>
    <x v="1"/>
    <x v="8"/>
    <x v="4"/>
    <x v="0"/>
    <m/>
  </r>
  <r>
    <x v="4"/>
    <x v="0"/>
    <x v="6"/>
    <x v="0"/>
    <x v="3"/>
    <x v="6"/>
    <x v="23"/>
    <x v="112"/>
    <x v="31"/>
    <n v="85705000"/>
  </r>
  <r>
    <x v="4"/>
    <x v="0"/>
    <x v="6"/>
    <x v="0"/>
    <x v="2"/>
    <x v="3"/>
    <x v="3"/>
    <x v="96"/>
    <x v="0"/>
    <m/>
  </r>
  <r>
    <x v="4"/>
    <x v="0"/>
    <x v="6"/>
    <x v="0"/>
    <x v="2"/>
    <x v="3"/>
    <x v="3"/>
    <x v="137"/>
    <x v="98"/>
    <n v="21525000"/>
  </r>
  <r>
    <x v="4"/>
    <x v="0"/>
    <x v="6"/>
    <x v="0"/>
    <x v="2"/>
    <x v="3"/>
    <x v="3"/>
    <x v="97"/>
    <x v="34"/>
    <m/>
  </r>
  <r>
    <x v="4"/>
    <x v="0"/>
    <x v="6"/>
    <x v="0"/>
    <x v="2"/>
    <x v="3"/>
    <x v="3"/>
    <x v="97"/>
    <x v="36"/>
    <m/>
  </r>
  <r>
    <x v="4"/>
    <x v="0"/>
    <x v="6"/>
    <x v="0"/>
    <x v="2"/>
    <x v="3"/>
    <x v="3"/>
    <x v="97"/>
    <x v="48"/>
    <m/>
  </r>
  <r>
    <x v="4"/>
    <x v="0"/>
    <x v="6"/>
    <x v="0"/>
    <x v="2"/>
    <x v="3"/>
    <x v="3"/>
    <x v="97"/>
    <x v="35"/>
    <n v="972000"/>
  </r>
  <r>
    <x v="4"/>
    <x v="0"/>
    <x v="6"/>
    <x v="0"/>
    <x v="2"/>
    <x v="3"/>
    <x v="3"/>
    <x v="97"/>
    <x v="0"/>
    <m/>
  </r>
  <r>
    <x v="4"/>
    <x v="0"/>
    <x v="6"/>
    <x v="0"/>
    <x v="2"/>
    <x v="3"/>
    <x v="3"/>
    <x v="97"/>
    <x v="0"/>
    <m/>
  </r>
  <r>
    <x v="4"/>
    <x v="0"/>
    <x v="6"/>
    <x v="0"/>
    <x v="2"/>
    <x v="3"/>
    <x v="3"/>
    <x v="97"/>
    <x v="0"/>
    <m/>
  </r>
  <r>
    <x v="4"/>
    <x v="0"/>
    <x v="6"/>
    <x v="0"/>
    <x v="2"/>
    <x v="3"/>
    <x v="3"/>
    <x v="98"/>
    <x v="0"/>
    <m/>
  </r>
  <r>
    <x v="4"/>
    <x v="0"/>
    <x v="6"/>
    <x v="0"/>
    <x v="2"/>
    <x v="3"/>
    <x v="3"/>
    <x v="99"/>
    <x v="70"/>
    <n v="3564750"/>
  </r>
  <r>
    <x v="4"/>
    <x v="0"/>
    <x v="6"/>
    <x v="0"/>
    <x v="2"/>
    <x v="3"/>
    <x v="3"/>
    <x v="99"/>
    <x v="36"/>
    <n v="30647000"/>
  </r>
  <r>
    <x v="4"/>
    <x v="0"/>
    <x v="6"/>
    <x v="0"/>
    <x v="2"/>
    <x v="3"/>
    <x v="3"/>
    <x v="99"/>
    <x v="37"/>
    <n v="542813.35"/>
  </r>
  <r>
    <x v="4"/>
    <x v="0"/>
    <x v="6"/>
    <x v="0"/>
    <x v="2"/>
    <x v="3"/>
    <x v="3"/>
    <x v="99"/>
    <x v="226"/>
    <n v="4127430"/>
  </r>
  <r>
    <x v="4"/>
    <x v="0"/>
    <x v="6"/>
    <x v="0"/>
    <x v="2"/>
    <x v="3"/>
    <x v="3"/>
    <x v="99"/>
    <x v="230"/>
    <n v="29955685"/>
  </r>
  <r>
    <x v="4"/>
    <x v="0"/>
    <x v="6"/>
    <x v="0"/>
    <x v="2"/>
    <x v="3"/>
    <x v="3"/>
    <x v="99"/>
    <x v="39"/>
    <n v="-35944"/>
  </r>
  <r>
    <x v="4"/>
    <x v="0"/>
    <x v="6"/>
    <x v="0"/>
    <x v="2"/>
    <x v="3"/>
    <x v="3"/>
    <x v="99"/>
    <x v="249"/>
    <n v="154455285"/>
  </r>
  <r>
    <x v="4"/>
    <x v="0"/>
    <x v="6"/>
    <x v="0"/>
    <x v="2"/>
    <x v="3"/>
    <x v="3"/>
    <x v="99"/>
    <x v="38"/>
    <n v="31226"/>
  </r>
  <r>
    <x v="4"/>
    <x v="0"/>
    <x v="6"/>
    <x v="0"/>
    <x v="2"/>
    <x v="3"/>
    <x v="26"/>
    <x v="137"/>
    <x v="98"/>
    <m/>
  </r>
  <r>
    <x v="4"/>
    <x v="0"/>
    <x v="6"/>
    <x v="0"/>
    <x v="2"/>
    <x v="3"/>
    <x v="20"/>
    <x v="49"/>
    <x v="226"/>
    <m/>
  </r>
  <r>
    <x v="4"/>
    <x v="0"/>
    <x v="6"/>
    <x v="0"/>
    <x v="2"/>
    <x v="3"/>
    <x v="20"/>
    <x v="49"/>
    <x v="124"/>
    <m/>
  </r>
  <r>
    <x v="4"/>
    <x v="0"/>
    <x v="6"/>
    <x v="0"/>
    <x v="2"/>
    <x v="3"/>
    <x v="20"/>
    <x v="49"/>
    <x v="41"/>
    <n v="1823150"/>
  </r>
  <r>
    <x v="4"/>
    <x v="0"/>
    <x v="6"/>
    <x v="0"/>
    <x v="2"/>
    <x v="3"/>
    <x v="20"/>
    <x v="49"/>
    <x v="42"/>
    <n v="1758200"/>
  </r>
  <r>
    <x v="4"/>
    <x v="0"/>
    <x v="6"/>
    <x v="0"/>
    <x v="2"/>
    <x v="3"/>
    <x v="20"/>
    <x v="49"/>
    <x v="230"/>
    <m/>
  </r>
  <r>
    <x v="4"/>
    <x v="0"/>
    <x v="6"/>
    <x v="0"/>
    <x v="2"/>
    <x v="3"/>
    <x v="20"/>
    <x v="49"/>
    <x v="122"/>
    <m/>
  </r>
  <r>
    <x v="4"/>
    <x v="0"/>
    <x v="6"/>
    <x v="0"/>
    <x v="2"/>
    <x v="3"/>
    <x v="20"/>
    <x v="151"/>
    <x v="0"/>
    <m/>
  </r>
  <r>
    <x v="4"/>
    <x v="0"/>
    <x v="6"/>
    <x v="0"/>
    <x v="2"/>
    <x v="3"/>
    <x v="20"/>
    <x v="111"/>
    <x v="42"/>
    <n v="1000000"/>
  </r>
  <r>
    <x v="4"/>
    <x v="0"/>
    <x v="6"/>
    <x v="0"/>
    <x v="2"/>
    <x v="3"/>
    <x v="20"/>
    <x v="111"/>
    <x v="124"/>
    <n v="1260191"/>
  </r>
  <r>
    <x v="4"/>
    <x v="0"/>
    <x v="6"/>
    <x v="0"/>
    <x v="2"/>
    <x v="3"/>
    <x v="20"/>
    <x v="111"/>
    <x v="0"/>
    <m/>
  </r>
  <r>
    <x v="4"/>
    <x v="0"/>
    <x v="6"/>
    <x v="0"/>
    <x v="2"/>
    <x v="3"/>
    <x v="20"/>
    <x v="111"/>
    <x v="0"/>
    <m/>
  </r>
  <r>
    <x v="4"/>
    <x v="0"/>
    <x v="6"/>
    <x v="0"/>
    <x v="2"/>
    <x v="3"/>
    <x v="20"/>
    <x v="111"/>
    <x v="0"/>
    <m/>
  </r>
  <r>
    <x v="4"/>
    <x v="0"/>
    <x v="6"/>
    <x v="0"/>
    <x v="2"/>
    <x v="3"/>
    <x v="30"/>
    <x v="151"/>
    <x v="124"/>
    <n v="3103500"/>
  </r>
  <r>
    <x v="4"/>
    <x v="0"/>
    <x v="6"/>
    <x v="0"/>
    <x v="2"/>
    <x v="3"/>
    <x v="30"/>
    <x v="151"/>
    <x v="230"/>
    <m/>
  </r>
  <r>
    <x v="4"/>
    <x v="0"/>
    <x v="6"/>
    <x v="0"/>
    <x v="2"/>
    <x v="3"/>
    <x v="0"/>
    <x v="157"/>
    <x v="36"/>
    <m/>
  </r>
  <r>
    <x v="4"/>
    <x v="0"/>
    <x v="6"/>
    <x v="0"/>
    <x v="2"/>
    <x v="3"/>
    <x v="0"/>
    <x v="157"/>
    <x v="259"/>
    <m/>
  </r>
  <r>
    <x v="4"/>
    <x v="0"/>
    <x v="6"/>
    <x v="0"/>
    <x v="2"/>
    <x v="3"/>
    <x v="21"/>
    <x v="50"/>
    <x v="0"/>
    <m/>
  </r>
  <r>
    <x v="4"/>
    <x v="0"/>
    <x v="6"/>
    <x v="0"/>
    <x v="2"/>
    <x v="3"/>
    <x v="21"/>
    <x v="132"/>
    <x v="0"/>
    <m/>
  </r>
  <r>
    <x v="5"/>
    <x v="0"/>
    <x v="7"/>
    <x v="0"/>
    <x v="1"/>
    <x v="2"/>
    <x v="24"/>
    <x v="63"/>
    <x v="1"/>
    <n v="328623326.68000001"/>
  </r>
  <r>
    <x v="5"/>
    <x v="0"/>
    <x v="7"/>
    <x v="0"/>
    <x v="1"/>
    <x v="5"/>
    <x v="11"/>
    <x v="64"/>
    <x v="0"/>
    <m/>
  </r>
  <r>
    <x v="5"/>
    <x v="0"/>
    <x v="7"/>
    <x v="0"/>
    <x v="1"/>
    <x v="5"/>
    <x v="14"/>
    <x v="66"/>
    <x v="0"/>
    <m/>
  </r>
  <r>
    <x v="5"/>
    <x v="0"/>
    <x v="7"/>
    <x v="0"/>
    <x v="1"/>
    <x v="5"/>
    <x v="15"/>
    <x v="69"/>
    <x v="0"/>
    <m/>
  </r>
  <r>
    <x v="5"/>
    <x v="0"/>
    <x v="7"/>
    <x v="0"/>
    <x v="1"/>
    <x v="2"/>
    <x v="25"/>
    <x v="74"/>
    <x v="0"/>
    <n v="-5224345.8600000003"/>
  </r>
  <r>
    <x v="5"/>
    <x v="0"/>
    <x v="7"/>
    <x v="0"/>
    <x v="1"/>
    <x v="2"/>
    <x v="25"/>
    <x v="118"/>
    <x v="0"/>
    <m/>
  </r>
  <r>
    <x v="5"/>
    <x v="0"/>
    <x v="7"/>
    <x v="0"/>
    <x v="1"/>
    <x v="2"/>
    <x v="0"/>
    <x v="103"/>
    <x v="0"/>
    <m/>
  </r>
  <r>
    <x v="5"/>
    <x v="0"/>
    <x v="7"/>
    <x v="0"/>
    <x v="1"/>
    <x v="2"/>
    <x v="0"/>
    <x v="104"/>
    <x v="0"/>
    <n v="373949.52"/>
  </r>
  <r>
    <x v="5"/>
    <x v="0"/>
    <x v="7"/>
    <x v="0"/>
    <x v="1"/>
    <x v="2"/>
    <x v="0"/>
    <x v="145"/>
    <x v="0"/>
    <n v="-3049577.68"/>
  </r>
  <r>
    <x v="5"/>
    <x v="0"/>
    <x v="7"/>
    <x v="0"/>
    <x v="1"/>
    <x v="5"/>
    <x v="7"/>
    <x v="153"/>
    <x v="0"/>
    <m/>
  </r>
  <r>
    <x v="5"/>
    <x v="0"/>
    <x v="7"/>
    <x v="0"/>
    <x v="1"/>
    <x v="5"/>
    <x v="14"/>
    <x v="166"/>
    <x v="0"/>
    <m/>
  </r>
  <r>
    <x v="5"/>
    <x v="0"/>
    <x v="7"/>
    <x v="0"/>
    <x v="0"/>
    <x v="0"/>
    <x v="4"/>
    <x v="158"/>
    <x v="2"/>
    <n v="20000000"/>
  </r>
  <r>
    <x v="5"/>
    <x v="0"/>
    <x v="7"/>
    <x v="0"/>
    <x v="0"/>
    <x v="0"/>
    <x v="4"/>
    <x v="6"/>
    <x v="157"/>
    <n v="2185000"/>
  </r>
  <r>
    <x v="5"/>
    <x v="0"/>
    <x v="7"/>
    <x v="0"/>
    <x v="0"/>
    <x v="0"/>
    <x v="4"/>
    <x v="6"/>
    <x v="158"/>
    <m/>
  </r>
  <r>
    <x v="5"/>
    <x v="0"/>
    <x v="7"/>
    <x v="0"/>
    <x v="0"/>
    <x v="0"/>
    <x v="4"/>
    <x v="160"/>
    <x v="2"/>
    <n v="0"/>
  </r>
  <r>
    <x v="5"/>
    <x v="0"/>
    <x v="7"/>
    <x v="0"/>
    <x v="0"/>
    <x v="0"/>
    <x v="4"/>
    <x v="160"/>
    <x v="136"/>
    <n v="53500"/>
  </r>
  <r>
    <x v="5"/>
    <x v="0"/>
    <x v="7"/>
    <x v="0"/>
    <x v="0"/>
    <x v="0"/>
    <x v="4"/>
    <x v="7"/>
    <x v="157"/>
    <n v="180000"/>
  </r>
  <r>
    <x v="5"/>
    <x v="0"/>
    <x v="7"/>
    <x v="0"/>
    <x v="0"/>
    <x v="0"/>
    <x v="4"/>
    <x v="7"/>
    <x v="158"/>
    <m/>
  </r>
  <r>
    <x v="5"/>
    <x v="0"/>
    <x v="7"/>
    <x v="0"/>
    <x v="0"/>
    <x v="0"/>
    <x v="4"/>
    <x v="7"/>
    <x v="0"/>
    <m/>
  </r>
  <r>
    <x v="5"/>
    <x v="0"/>
    <x v="7"/>
    <x v="0"/>
    <x v="0"/>
    <x v="0"/>
    <x v="4"/>
    <x v="8"/>
    <x v="2"/>
    <m/>
  </r>
  <r>
    <x v="5"/>
    <x v="0"/>
    <x v="7"/>
    <x v="0"/>
    <x v="0"/>
    <x v="0"/>
    <x v="4"/>
    <x v="8"/>
    <x v="157"/>
    <n v="206667"/>
  </r>
  <r>
    <x v="5"/>
    <x v="0"/>
    <x v="7"/>
    <x v="0"/>
    <x v="0"/>
    <x v="0"/>
    <x v="4"/>
    <x v="8"/>
    <x v="158"/>
    <m/>
  </r>
  <r>
    <x v="5"/>
    <x v="0"/>
    <x v="7"/>
    <x v="0"/>
    <x v="0"/>
    <x v="0"/>
    <x v="4"/>
    <x v="9"/>
    <x v="2"/>
    <m/>
  </r>
  <r>
    <x v="5"/>
    <x v="0"/>
    <x v="7"/>
    <x v="0"/>
    <x v="0"/>
    <x v="0"/>
    <x v="4"/>
    <x v="9"/>
    <x v="158"/>
    <m/>
  </r>
  <r>
    <x v="5"/>
    <x v="0"/>
    <x v="7"/>
    <x v="0"/>
    <x v="0"/>
    <x v="0"/>
    <x v="4"/>
    <x v="9"/>
    <x v="227"/>
    <m/>
  </r>
  <r>
    <x v="5"/>
    <x v="0"/>
    <x v="7"/>
    <x v="0"/>
    <x v="0"/>
    <x v="0"/>
    <x v="4"/>
    <x v="9"/>
    <x v="157"/>
    <n v="22050"/>
  </r>
  <r>
    <x v="5"/>
    <x v="0"/>
    <x v="7"/>
    <x v="0"/>
    <x v="0"/>
    <x v="0"/>
    <x v="4"/>
    <x v="10"/>
    <x v="2"/>
    <m/>
  </r>
  <r>
    <x v="5"/>
    <x v="0"/>
    <x v="7"/>
    <x v="0"/>
    <x v="0"/>
    <x v="0"/>
    <x v="4"/>
    <x v="10"/>
    <x v="157"/>
    <n v="206667"/>
  </r>
  <r>
    <x v="5"/>
    <x v="0"/>
    <x v="7"/>
    <x v="0"/>
    <x v="0"/>
    <x v="0"/>
    <x v="4"/>
    <x v="10"/>
    <x v="158"/>
    <m/>
  </r>
  <r>
    <x v="5"/>
    <x v="0"/>
    <x v="7"/>
    <x v="0"/>
    <x v="0"/>
    <x v="0"/>
    <x v="4"/>
    <x v="11"/>
    <x v="2"/>
    <n v="833333"/>
  </r>
  <r>
    <x v="5"/>
    <x v="0"/>
    <x v="7"/>
    <x v="0"/>
    <x v="0"/>
    <x v="0"/>
    <x v="4"/>
    <x v="11"/>
    <x v="276"/>
    <m/>
  </r>
  <r>
    <x v="5"/>
    <x v="0"/>
    <x v="7"/>
    <x v="0"/>
    <x v="0"/>
    <x v="0"/>
    <x v="4"/>
    <x v="11"/>
    <x v="157"/>
    <n v="95833"/>
  </r>
  <r>
    <x v="5"/>
    <x v="0"/>
    <x v="7"/>
    <x v="0"/>
    <x v="0"/>
    <x v="0"/>
    <x v="4"/>
    <x v="12"/>
    <x v="0"/>
    <m/>
  </r>
  <r>
    <x v="5"/>
    <x v="0"/>
    <x v="7"/>
    <x v="0"/>
    <x v="0"/>
    <x v="0"/>
    <x v="4"/>
    <x v="134"/>
    <x v="0"/>
    <m/>
  </r>
  <r>
    <x v="5"/>
    <x v="0"/>
    <x v="7"/>
    <x v="0"/>
    <x v="0"/>
    <x v="0"/>
    <x v="4"/>
    <x v="142"/>
    <x v="0"/>
    <m/>
  </r>
  <r>
    <x v="5"/>
    <x v="0"/>
    <x v="7"/>
    <x v="0"/>
    <x v="0"/>
    <x v="0"/>
    <x v="4"/>
    <x v="56"/>
    <x v="4"/>
    <m/>
  </r>
  <r>
    <x v="5"/>
    <x v="0"/>
    <x v="7"/>
    <x v="0"/>
    <x v="0"/>
    <x v="0"/>
    <x v="4"/>
    <x v="56"/>
    <x v="214"/>
    <m/>
  </r>
  <r>
    <x v="5"/>
    <x v="0"/>
    <x v="7"/>
    <x v="0"/>
    <x v="0"/>
    <x v="0"/>
    <x v="4"/>
    <x v="56"/>
    <x v="211"/>
    <m/>
  </r>
  <r>
    <x v="5"/>
    <x v="0"/>
    <x v="7"/>
    <x v="0"/>
    <x v="0"/>
    <x v="0"/>
    <x v="4"/>
    <x v="142"/>
    <x v="0"/>
    <m/>
  </r>
  <r>
    <x v="5"/>
    <x v="0"/>
    <x v="7"/>
    <x v="0"/>
    <x v="0"/>
    <x v="0"/>
    <x v="4"/>
    <x v="13"/>
    <x v="5"/>
    <n v="84000"/>
  </r>
  <r>
    <x v="5"/>
    <x v="0"/>
    <x v="7"/>
    <x v="0"/>
    <x v="0"/>
    <x v="0"/>
    <x v="4"/>
    <x v="146"/>
    <x v="181"/>
    <m/>
  </r>
  <r>
    <x v="5"/>
    <x v="0"/>
    <x v="7"/>
    <x v="0"/>
    <x v="0"/>
    <x v="0"/>
    <x v="4"/>
    <x v="14"/>
    <x v="6"/>
    <n v="1956000"/>
  </r>
  <r>
    <x v="5"/>
    <x v="0"/>
    <x v="7"/>
    <x v="0"/>
    <x v="0"/>
    <x v="0"/>
    <x v="4"/>
    <x v="14"/>
    <x v="7"/>
    <m/>
  </r>
  <r>
    <x v="5"/>
    <x v="0"/>
    <x v="7"/>
    <x v="0"/>
    <x v="0"/>
    <x v="0"/>
    <x v="4"/>
    <x v="15"/>
    <x v="8"/>
    <n v="652000"/>
  </r>
  <r>
    <x v="5"/>
    <x v="0"/>
    <x v="7"/>
    <x v="0"/>
    <x v="0"/>
    <x v="0"/>
    <x v="4"/>
    <x v="147"/>
    <x v="277"/>
    <m/>
  </r>
  <r>
    <x v="5"/>
    <x v="0"/>
    <x v="7"/>
    <x v="0"/>
    <x v="0"/>
    <x v="0"/>
    <x v="4"/>
    <x v="147"/>
    <x v="278"/>
    <m/>
  </r>
  <r>
    <x v="5"/>
    <x v="0"/>
    <x v="7"/>
    <x v="0"/>
    <x v="0"/>
    <x v="0"/>
    <x v="4"/>
    <x v="113"/>
    <x v="175"/>
    <m/>
  </r>
  <r>
    <x v="5"/>
    <x v="0"/>
    <x v="7"/>
    <x v="0"/>
    <x v="0"/>
    <x v="0"/>
    <x v="9"/>
    <x v="114"/>
    <x v="9"/>
    <n v="1344840"/>
  </r>
  <r>
    <x v="5"/>
    <x v="0"/>
    <x v="7"/>
    <x v="0"/>
    <x v="0"/>
    <x v="0"/>
    <x v="9"/>
    <x v="30"/>
    <x v="212"/>
    <n v="1423500"/>
  </r>
  <r>
    <x v="5"/>
    <x v="0"/>
    <x v="7"/>
    <x v="0"/>
    <x v="0"/>
    <x v="0"/>
    <x v="9"/>
    <x v="30"/>
    <x v="234"/>
    <m/>
  </r>
  <r>
    <x v="5"/>
    <x v="0"/>
    <x v="7"/>
    <x v="0"/>
    <x v="0"/>
    <x v="0"/>
    <x v="9"/>
    <x v="110"/>
    <x v="185"/>
    <m/>
  </r>
  <r>
    <x v="5"/>
    <x v="0"/>
    <x v="7"/>
    <x v="0"/>
    <x v="0"/>
    <x v="0"/>
    <x v="9"/>
    <x v="110"/>
    <x v="250"/>
    <m/>
  </r>
  <r>
    <x v="5"/>
    <x v="0"/>
    <x v="7"/>
    <x v="0"/>
    <x v="0"/>
    <x v="0"/>
    <x v="5"/>
    <x v="70"/>
    <x v="88"/>
    <n v="890"/>
  </r>
  <r>
    <x v="5"/>
    <x v="0"/>
    <x v="7"/>
    <x v="0"/>
    <x v="0"/>
    <x v="0"/>
    <x v="5"/>
    <x v="70"/>
    <x v="278"/>
    <m/>
  </r>
  <r>
    <x v="5"/>
    <x v="0"/>
    <x v="7"/>
    <x v="0"/>
    <x v="0"/>
    <x v="0"/>
    <x v="5"/>
    <x v="70"/>
    <x v="268"/>
    <m/>
  </r>
  <r>
    <x v="5"/>
    <x v="0"/>
    <x v="7"/>
    <x v="0"/>
    <x v="0"/>
    <x v="0"/>
    <x v="5"/>
    <x v="70"/>
    <x v="260"/>
    <n v="22926"/>
  </r>
  <r>
    <x v="5"/>
    <x v="0"/>
    <x v="7"/>
    <x v="0"/>
    <x v="0"/>
    <x v="0"/>
    <x v="5"/>
    <x v="70"/>
    <x v="287"/>
    <n v="37560"/>
  </r>
  <r>
    <x v="5"/>
    <x v="0"/>
    <x v="7"/>
    <x v="0"/>
    <x v="0"/>
    <x v="0"/>
    <x v="5"/>
    <x v="102"/>
    <x v="0"/>
    <m/>
  </r>
  <r>
    <x v="5"/>
    <x v="0"/>
    <x v="7"/>
    <x v="0"/>
    <x v="0"/>
    <x v="0"/>
    <x v="5"/>
    <x v="71"/>
    <x v="279"/>
    <m/>
  </r>
  <r>
    <x v="5"/>
    <x v="0"/>
    <x v="7"/>
    <x v="0"/>
    <x v="0"/>
    <x v="0"/>
    <x v="5"/>
    <x v="71"/>
    <x v="139"/>
    <m/>
  </r>
  <r>
    <x v="5"/>
    <x v="0"/>
    <x v="7"/>
    <x v="0"/>
    <x v="0"/>
    <x v="0"/>
    <x v="5"/>
    <x v="71"/>
    <x v="224"/>
    <m/>
  </r>
  <r>
    <x v="5"/>
    <x v="0"/>
    <x v="7"/>
    <x v="0"/>
    <x v="0"/>
    <x v="0"/>
    <x v="5"/>
    <x v="71"/>
    <x v="204"/>
    <n v="22600"/>
  </r>
  <r>
    <x v="5"/>
    <x v="0"/>
    <x v="7"/>
    <x v="0"/>
    <x v="0"/>
    <x v="0"/>
    <x v="5"/>
    <x v="78"/>
    <x v="0"/>
    <m/>
  </r>
  <r>
    <x v="5"/>
    <x v="0"/>
    <x v="7"/>
    <x v="0"/>
    <x v="0"/>
    <x v="0"/>
    <x v="6"/>
    <x v="17"/>
    <x v="205"/>
    <n v="200000"/>
  </r>
  <r>
    <x v="5"/>
    <x v="0"/>
    <x v="7"/>
    <x v="0"/>
    <x v="0"/>
    <x v="0"/>
    <x v="6"/>
    <x v="17"/>
    <x v="0"/>
    <m/>
  </r>
  <r>
    <x v="5"/>
    <x v="0"/>
    <x v="7"/>
    <x v="0"/>
    <x v="0"/>
    <x v="0"/>
    <x v="6"/>
    <x v="161"/>
    <x v="245"/>
    <n v="2300000"/>
  </r>
  <r>
    <x v="5"/>
    <x v="0"/>
    <x v="7"/>
    <x v="0"/>
    <x v="0"/>
    <x v="0"/>
    <x v="29"/>
    <x v="154"/>
    <x v="203"/>
    <n v="48006"/>
  </r>
  <r>
    <x v="5"/>
    <x v="0"/>
    <x v="7"/>
    <x v="0"/>
    <x v="0"/>
    <x v="0"/>
    <x v="0"/>
    <x v="162"/>
    <x v="88"/>
    <n v="443977.84"/>
  </r>
  <r>
    <x v="5"/>
    <x v="0"/>
    <x v="7"/>
    <x v="0"/>
    <x v="0"/>
    <x v="0"/>
    <x v="0"/>
    <x v="116"/>
    <x v="270"/>
    <m/>
  </r>
  <r>
    <x v="5"/>
    <x v="0"/>
    <x v="7"/>
    <x v="0"/>
    <x v="0"/>
    <x v="0"/>
    <x v="0"/>
    <x v="107"/>
    <x v="17"/>
    <n v="560000"/>
  </r>
  <r>
    <x v="5"/>
    <x v="0"/>
    <x v="7"/>
    <x v="0"/>
    <x v="0"/>
    <x v="0"/>
    <x v="0"/>
    <x v="107"/>
    <x v="254"/>
    <m/>
  </r>
  <r>
    <x v="5"/>
    <x v="0"/>
    <x v="7"/>
    <x v="0"/>
    <x v="0"/>
    <x v="0"/>
    <x v="0"/>
    <x v="108"/>
    <x v="254"/>
    <n v="375840"/>
  </r>
  <r>
    <x v="5"/>
    <x v="0"/>
    <x v="7"/>
    <x v="0"/>
    <x v="0"/>
    <x v="0"/>
    <x v="0"/>
    <x v="109"/>
    <x v="254"/>
    <m/>
  </r>
  <r>
    <x v="5"/>
    <x v="0"/>
    <x v="7"/>
    <x v="0"/>
    <x v="0"/>
    <x v="0"/>
    <x v="0"/>
    <x v="163"/>
    <x v="259"/>
    <m/>
  </r>
  <r>
    <x v="5"/>
    <x v="0"/>
    <x v="7"/>
    <x v="0"/>
    <x v="0"/>
    <x v="0"/>
    <x v="0"/>
    <x v="163"/>
    <x v="40"/>
    <m/>
  </r>
  <r>
    <x v="5"/>
    <x v="0"/>
    <x v="7"/>
    <x v="0"/>
    <x v="0"/>
    <x v="0"/>
    <x v="0"/>
    <x v="80"/>
    <x v="14"/>
    <n v="223235"/>
  </r>
  <r>
    <x v="5"/>
    <x v="0"/>
    <x v="7"/>
    <x v="0"/>
    <x v="0"/>
    <x v="0"/>
    <x v="0"/>
    <x v="80"/>
    <x v="21"/>
    <m/>
  </r>
  <r>
    <x v="5"/>
    <x v="0"/>
    <x v="7"/>
    <x v="0"/>
    <x v="0"/>
    <x v="0"/>
    <x v="0"/>
    <x v="80"/>
    <x v="176"/>
    <m/>
  </r>
  <r>
    <x v="5"/>
    <x v="0"/>
    <x v="7"/>
    <x v="0"/>
    <x v="0"/>
    <x v="0"/>
    <x v="0"/>
    <x v="80"/>
    <x v="183"/>
    <m/>
  </r>
  <r>
    <x v="5"/>
    <x v="0"/>
    <x v="7"/>
    <x v="0"/>
    <x v="0"/>
    <x v="0"/>
    <x v="0"/>
    <x v="80"/>
    <x v="235"/>
    <m/>
  </r>
  <r>
    <x v="5"/>
    <x v="0"/>
    <x v="7"/>
    <x v="0"/>
    <x v="0"/>
    <x v="0"/>
    <x v="0"/>
    <x v="80"/>
    <x v="70"/>
    <m/>
  </r>
  <r>
    <x v="5"/>
    <x v="0"/>
    <x v="7"/>
    <x v="0"/>
    <x v="0"/>
    <x v="0"/>
    <x v="0"/>
    <x v="80"/>
    <x v="59"/>
    <m/>
  </r>
  <r>
    <x v="5"/>
    <x v="0"/>
    <x v="7"/>
    <x v="0"/>
    <x v="0"/>
    <x v="0"/>
    <x v="0"/>
    <x v="80"/>
    <x v="44"/>
    <m/>
  </r>
  <r>
    <x v="5"/>
    <x v="0"/>
    <x v="7"/>
    <x v="0"/>
    <x v="0"/>
    <x v="0"/>
    <x v="0"/>
    <x v="80"/>
    <x v="15"/>
    <n v="1310000"/>
  </r>
  <r>
    <x v="5"/>
    <x v="0"/>
    <x v="7"/>
    <x v="0"/>
    <x v="0"/>
    <x v="0"/>
    <x v="0"/>
    <x v="84"/>
    <x v="88"/>
    <m/>
  </r>
  <r>
    <x v="5"/>
    <x v="0"/>
    <x v="7"/>
    <x v="0"/>
    <x v="0"/>
    <x v="0"/>
    <x v="0"/>
    <x v="84"/>
    <x v="246"/>
    <m/>
  </r>
  <r>
    <x v="5"/>
    <x v="0"/>
    <x v="7"/>
    <x v="0"/>
    <x v="0"/>
    <x v="0"/>
    <x v="0"/>
    <x v="107"/>
    <x v="17"/>
    <m/>
  </r>
  <r>
    <x v="5"/>
    <x v="0"/>
    <x v="7"/>
    <x v="0"/>
    <x v="0"/>
    <x v="0"/>
    <x v="0"/>
    <x v="115"/>
    <x v="0"/>
    <m/>
  </r>
  <r>
    <x v="5"/>
    <x v="0"/>
    <x v="7"/>
    <x v="0"/>
    <x v="0"/>
    <x v="0"/>
    <x v="0"/>
    <x v="138"/>
    <x v="88"/>
    <m/>
  </r>
  <r>
    <x v="5"/>
    <x v="0"/>
    <x v="7"/>
    <x v="0"/>
    <x v="0"/>
    <x v="0"/>
    <x v="0"/>
    <x v="108"/>
    <x v="0"/>
    <m/>
  </r>
  <r>
    <x v="5"/>
    <x v="0"/>
    <x v="7"/>
    <x v="0"/>
    <x v="0"/>
    <x v="0"/>
    <x v="0"/>
    <x v="109"/>
    <x v="0"/>
    <m/>
  </r>
  <r>
    <x v="5"/>
    <x v="0"/>
    <x v="7"/>
    <x v="0"/>
    <x v="0"/>
    <x v="0"/>
    <x v="0"/>
    <x v="116"/>
    <x v="20"/>
    <m/>
  </r>
  <r>
    <x v="5"/>
    <x v="0"/>
    <x v="7"/>
    <x v="0"/>
    <x v="0"/>
    <x v="0"/>
    <x v="0"/>
    <x v="116"/>
    <x v="46"/>
    <m/>
  </r>
  <r>
    <x v="5"/>
    <x v="0"/>
    <x v="7"/>
    <x v="0"/>
    <x v="0"/>
    <x v="0"/>
    <x v="0"/>
    <x v="79"/>
    <x v="0"/>
    <m/>
  </r>
  <r>
    <x v="5"/>
    <x v="0"/>
    <x v="7"/>
    <x v="0"/>
    <x v="0"/>
    <x v="0"/>
    <x v="12"/>
    <x v="81"/>
    <x v="0"/>
    <m/>
  </r>
  <r>
    <x v="5"/>
    <x v="0"/>
    <x v="7"/>
    <x v="0"/>
    <x v="0"/>
    <x v="0"/>
    <x v="12"/>
    <x v="82"/>
    <x v="100"/>
    <m/>
  </r>
  <r>
    <x v="5"/>
    <x v="0"/>
    <x v="7"/>
    <x v="0"/>
    <x v="0"/>
    <x v="0"/>
    <x v="12"/>
    <x v="83"/>
    <x v="100"/>
    <m/>
  </r>
  <r>
    <x v="5"/>
    <x v="0"/>
    <x v="7"/>
    <x v="0"/>
    <x v="0"/>
    <x v="0"/>
    <x v="12"/>
    <x v="84"/>
    <x v="255"/>
    <m/>
  </r>
  <r>
    <x v="5"/>
    <x v="0"/>
    <x v="7"/>
    <x v="0"/>
    <x v="0"/>
    <x v="0"/>
    <x v="19"/>
    <x v="100"/>
    <x v="288"/>
    <n v="2004974.77"/>
  </r>
  <r>
    <x v="5"/>
    <x v="0"/>
    <x v="7"/>
    <x v="0"/>
    <x v="0"/>
    <x v="0"/>
    <x v="19"/>
    <x v="100"/>
    <x v="280"/>
    <m/>
  </r>
  <r>
    <x v="5"/>
    <x v="0"/>
    <x v="7"/>
    <x v="0"/>
    <x v="0"/>
    <x v="0"/>
    <x v="19"/>
    <x v="140"/>
    <x v="139"/>
    <m/>
  </r>
  <r>
    <x v="5"/>
    <x v="0"/>
    <x v="7"/>
    <x v="0"/>
    <x v="0"/>
    <x v="0"/>
    <x v="28"/>
    <x v="150"/>
    <x v="146"/>
    <m/>
  </r>
  <r>
    <x v="5"/>
    <x v="0"/>
    <x v="7"/>
    <x v="0"/>
    <x v="0"/>
    <x v="0"/>
    <x v="31"/>
    <x v="85"/>
    <x v="157"/>
    <m/>
  </r>
  <r>
    <x v="5"/>
    <x v="0"/>
    <x v="7"/>
    <x v="0"/>
    <x v="0"/>
    <x v="0"/>
    <x v="31"/>
    <x v="85"/>
    <x v="237"/>
    <m/>
  </r>
  <r>
    <x v="5"/>
    <x v="0"/>
    <x v="7"/>
    <x v="0"/>
    <x v="0"/>
    <x v="0"/>
    <x v="27"/>
    <x v="140"/>
    <x v="20"/>
    <m/>
  </r>
  <r>
    <x v="5"/>
    <x v="0"/>
    <x v="7"/>
    <x v="0"/>
    <x v="0"/>
    <x v="0"/>
    <x v="27"/>
    <x v="148"/>
    <x v="140"/>
    <n v="77283"/>
  </r>
  <r>
    <x v="5"/>
    <x v="0"/>
    <x v="7"/>
    <x v="0"/>
    <x v="0"/>
    <x v="0"/>
    <x v="27"/>
    <x v="139"/>
    <x v="140"/>
    <m/>
  </r>
  <r>
    <x v="5"/>
    <x v="0"/>
    <x v="7"/>
    <x v="0"/>
    <x v="0"/>
    <x v="0"/>
    <x v="27"/>
    <x v="149"/>
    <x v="140"/>
    <n v="485083.58"/>
  </r>
  <r>
    <x v="5"/>
    <x v="0"/>
    <x v="7"/>
    <x v="0"/>
    <x v="0"/>
    <x v="0"/>
    <x v="22"/>
    <x v="105"/>
    <x v="140"/>
    <m/>
  </r>
  <r>
    <x v="5"/>
    <x v="0"/>
    <x v="7"/>
    <x v="0"/>
    <x v="0"/>
    <x v="0"/>
    <x v="16"/>
    <x v="86"/>
    <x v="45"/>
    <n v="382070"/>
  </r>
  <r>
    <x v="5"/>
    <x v="0"/>
    <x v="7"/>
    <x v="0"/>
    <x v="0"/>
    <x v="0"/>
    <x v="16"/>
    <x v="86"/>
    <x v="204"/>
    <n v="256500"/>
  </r>
  <r>
    <x v="5"/>
    <x v="0"/>
    <x v="7"/>
    <x v="0"/>
    <x v="0"/>
    <x v="0"/>
    <x v="16"/>
    <x v="86"/>
    <x v="224"/>
    <m/>
  </r>
  <r>
    <x v="5"/>
    <x v="0"/>
    <x v="7"/>
    <x v="0"/>
    <x v="0"/>
    <x v="0"/>
    <x v="16"/>
    <x v="117"/>
    <x v="271"/>
    <m/>
  </r>
  <r>
    <x v="5"/>
    <x v="0"/>
    <x v="7"/>
    <x v="0"/>
    <x v="0"/>
    <x v="0"/>
    <x v="16"/>
    <x v="117"/>
    <x v="57"/>
    <n v="460000"/>
  </r>
  <r>
    <x v="5"/>
    <x v="0"/>
    <x v="7"/>
    <x v="0"/>
    <x v="0"/>
    <x v="0"/>
    <x v="16"/>
    <x v="117"/>
    <x v="223"/>
    <m/>
  </r>
  <r>
    <x v="5"/>
    <x v="0"/>
    <x v="7"/>
    <x v="0"/>
    <x v="0"/>
    <x v="0"/>
    <x v="22"/>
    <x v="105"/>
    <x v="0"/>
    <m/>
  </r>
  <r>
    <x v="5"/>
    <x v="0"/>
    <x v="7"/>
    <x v="0"/>
    <x v="0"/>
    <x v="0"/>
    <x v="2"/>
    <x v="87"/>
    <x v="165"/>
    <n v="492972"/>
  </r>
  <r>
    <x v="5"/>
    <x v="0"/>
    <x v="7"/>
    <x v="0"/>
    <x v="0"/>
    <x v="0"/>
    <x v="2"/>
    <x v="87"/>
    <x v="205"/>
    <n v="920622"/>
  </r>
  <r>
    <x v="5"/>
    <x v="0"/>
    <x v="7"/>
    <x v="0"/>
    <x v="0"/>
    <x v="0"/>
    <x v="2"/>
    <x v="87"/>
    <x v="124"/>
    <n v="210900"/>
  </r>
  <r>
    <x v="5"/>
    <x v="0"/>
    <x v="7"/>
    <x v="0"/>
    <x v="0"/>
    <x v="0"/>
    <x v="2"/>
    <x v="87"/>
    <x v="263"/>
    <n v="88607"/>
  </r>
  <r>
    <x v="5"/>
    <x v="0"/>
    <x v="7"/>
    <x v="0"/>
    <x v="0"/>
    <x v="0"/>
    <x v="2"/>
    <x v="155"/>
    <x v="205"/>
    <m/>
  </r>
  <r>
    <x v="5"/>
    <x v="0"/>
    <x v="7"/>
    <x v="0"/>
    <x v="0"/>
    <x v="0"/>
    <x v="2"/>
    <x v="155"/>
    <x v="225"/>
    <m/>
  </r>
  <r>
    <x v="5"/>
    <x v="0"/>
    <x v="7"/>
    <x v="0"/>
    <x v="0"/>
    <x v="0"/>
    <x v="2"/>
    <x v="155"/>
    <x v="0"/>
    <m/>
  </r>
  <r>
    <x v="5"/>
    <x v="0"/>
    <x v="7"/>
    <x v="0"/>
    <x v="0"/>
    <x v="0"/>
    <x v="2"/>
    <x v="88"/>
    <x v="139"/>
    <n v="1207348"/>
  </r>
  <r>
    <x v="5"/>
    <x v="0"/>
    <x v="7"/>
    <x v="0"/>
    <x v="0"/>
    <x v="0"/>
    <x v="2"/>
    <x v="88"/>
    <x v="247"/>
    <n v="34400"/>
  </r>
  <r>
    <x v="5"/>
    <x v="0"/>
    <x v="7"/>
    <x v="0"/>
    <x v="0"/>
    <x v="0"/>
    <x v="2"/>
    <x v="89"/>
    <x v="32"/>
    <m/>
  </r>
  <r>
    <x v="5"/>
    <x v="0"/>
    <x v="7"/>
    <x v="0"/>
    <x v="0"/>
    <x v="0"/>
    <x v="2"/>
    <x v="88"/>
    <x v="190"/>
    <n v="136974.79999999999"/>
  </r>
  <r>
    <x v="5"/>
    <x v="0"/>
    <x v="7"/>
    <x v="0"/>
    <x v="0"/>
    <x v="0"/>
    <x v="2"/>
    <x v="88"/>
    <x v="101"/>
    <n v="5980"/>
  </r>
  <r>
    <x v="5"/>
    <x v="0"/>
    <x v="7"/>
    <x v="0"/>
    <x v="0"/>
    <x v="0"/>
    <x v="2"/>
    <x v="89"/>
    <x v="282"/>
    <m/>
  </r>
  <r>
    <x v="5"/>
    <x v="0"/>
    <x v="7"/>
    <x v="0"/>
    <x v="0"/>
    <x v="0"/>
    <x v="2"/>
    <x v="89"/>
    <x v="282"/>
    <n v="62100"/>
  </r>
  <r>
    <x v="5"/>
    <x v="0"/>
    <x v="7"/>
    <x v="0"/>
    <x v="0"/>
    <x v="0"/>
    <x v="2"/>
    <x v="89"/>
    <x v="82"/>
    <m/>
  </r>
  <r>
    <x v="5"/>
    <x v="0"/>
    <x v="7"/>
    <x v="0"/>
    <x v="0"/>
    <x v="0"/>
    <x v="2"/>
    <x v="89"/>
    <x v="264"/>
    <m/>
  </r>
  <r>
    <x v="5"/>
    <x v="0"/>
    <x v="7"/>
    <x v="0"/>
    <x v="0"/>
    <x v="0"/>
    <x v="2"/>
    <x v="90"/>
    <x v="94"/>
    <m/>
  </r>
  <r>
    <x v="5"/>
    <x v="0"/>
    <x v="7"/>
    <x v="0"/>
    <x v="0"/>
    <x v="0"/>
    <x v="2"/>
    <x v="90"/>
    <x v="0"/>
    <m/>
  </r>
  <r>
    <x v="5"/>
    <x v="0"/>
    <x v="7"/>
    <x v="0"/>
    <x v="0"/>
    <x v="0"/>
    <x v="2"/>
    <x v="91"/>
    <x v="218"/>
    <m/>
  </r>
  <r>
    <x v="5"/>
    <x v="0"/>
    <x v="7"/>
    <x v="0"/>
    <x v="0"/>
    <x v="0"/>
    <x v="2"/>
    <x v="91"/>
    <x v="157"/>
    <n v="127000"/>
  </r>
  <r>
    <x v="5"/>
    <x v="0"/>
    <x v="7"/>
    <x v="0"/>
    <x v="0"/>
    <x v="0"/>
    <x v="2"/>
    <x v="91"/>
    <x v="268"/>
    <m/>
  </r>
  <r>
    <x v="5"/>
    <x v="0"/>
    <x v="7"/>
    <x v="0"/>
    <x v="0"/>
    <x v="0"/>
    <x v="2"/>
    <x v="91"/>
    <x v="289"/>
    <n v="262000"/>
  </r>
  <r>
    <x v="5"/>
    <x v="0"/>
    <x v="7"/>
    <x v="0"/>
    <x v="0"/>
    <x v="0"/>
    <x v="2"/>
    <x v="91"/>
    <x v="260"/>
    <n v="286574"/>
  </r>
  <r>
    <x v="5"/>
    <x v="0"/>
    <x v="7"/>
    <x v="0"/>
    <x v="0"/>
    <x v="0"/>
    <x v="2"/>
    <x v="91"/>
    <x v="287"/>
    <n v="469500"/>
  </r>
  <r>
    <x v="5"/>
    <x v="0"/>
    <x v="7"/>
    <x v="0"/>
    <x v="0"/>
    <x v="0"/>
    <x v="2"/>
    <x v="136"/>
    <x v="218"/>
    <n v="78000"/>
  </r>
  <r>
    <x v="5"/>
    <x v="0"/>
    <x v="7"/>
    <x v="0"/>
    <x v="0"/>
    <x v="0"/>
    <x v="2"/>
    <x v="136"/>
    <x v="157"/>
    <n v="26000"/>
  </r>
  <r>
    <x v="5"/>
    <x v="0"/>
    <x v="7"/>
    <x v="0"/>
    <x v="0"/>
    <x v="0"/>
    <x v="2"/>
    <x v="136"/>
    <x v="128"/>
    <m/>
  </r>
  <r>
    <x v="5"/>
    <x v="0"/>
    <x v="7"/>
    <x v="0"/>
    <x v="0"/>
    <x v="0"/>
    <x v="2"/>
    <x v="136"/>
    <x v="244"/>
    <m/>
  </r>
  <r>
    <x v="5"/>
    <x v="0"/>
    <x v="7"/>
    <x v="0"/>
    <x v="0"/>
    <x v="0"/>
    <x v="2"/>
    <x v="136"/>
    <x v="208"/>
    <m/>
  </r>
  <r>
    <x v="5"/>
    <x v="0"/>
    <x v="7"/>
    <x v="0"/>
    <x v="0"/>
    <x v="0"/>
    <x v="2"/>
    <x v="136"/>
    <x v="252"/>
    <m/>
  </r>
  <r>
    <x v="5"/>
    <x v="0"/>
    <x v="7"/>
    <x v="0"/>
    <x v="0"/>
    <x v="0"/>
    <x v="2"/>
    <x v="136"/>
    <x v="157"/>
    <m/>
  </r>
  <r>
    <x v="5"/>
    <x v="0"/>
    <x v="7"/>
    <x v="0"/>
    <x v="0"/>
    <x v="0"/>
    <x v="2"/>
    <x v="136"/>
    <x v="248"/>
    <m/>
  </r>
  <r>
    <x v="5"/>
    <x v="0"/>
    <x v="7"/>
    <x v="0"/>
    <x v="0"/>
    <x v="0"/>
    <x v="2"/>
    <x v="141"/>
    <x v="185"/>
    <m/>
  </r>
  <r>
    <x v="5"/>
    <x v="0"/>
    <x v="7"/>
    <x v="0"/>
    <x v="0"/>
    <x v="0"/>
    <x v="2"/>
    <x v="141"/>
    <x v="0"/>
    <m/>
  </r>
  <r>
    <x v="5"/>
    <x v="0"/>
    <x v="7"/>
    <x v="0"/>
    <x v="0"/>
    <x v="0"/>
    <x v="2"/>
    <x v="141"/>
    <x v="0"/>
    <m/>
  </r>
  <r>
    <x v="5"/>
    <x v="0"/>
    <x v="7"/>
    <x v="0"/>
    <x v="0"/>
    <x v="0"/>
    <x v="2"/>
    <x v="93"/>
    <x v="0"/>
    <m/>
  </r>
  <r>
    <x v="5"/>
    <x v="0"/>
    <x v="7"/>
    <x v="0"/>
    <x v="0"/>
    <x v="0"/>
    <x v="2"/>
    <x v="84"/>
    <x v="283"/>
    <m/>
  </r>
  <r>
    <x v="5"/>
    <x v="0"/>
    <x v="7"/>
    <x v="0"/>
    <x v="0"/>
    <x v="0"/>
    <x v="2"/>
    <x v="84"/>
    <x v="284"/>
    <m/>
  </r>
  <r>
    <x v="5"/>
    <x v="0"/>
    <x v="7"/>
    <x v="0"/>
    <x v="0"/>
    <x v="0"/>
    <x v="2"/>
    <x v="84"/>
    <x v="190"/>
    <m/>
  </r>
  <r>
    <x v="5"/>
    <x v="0"/>
    <x v="7"/>
    <x v="0"/>
    <x v="0"/>
    <x v="0"/>
    <x v="2"/>
    <x v="84"/>
    <x v="0"/>
    <m/>
  </r>
  <r>
    <x v="5"/>
    <x v="0"/>
    <x v="7"/>
    <x v="0"/>
    <x v="0"/>
    <x v="0"/>
    <x v="2"/>
    <x v="84"/>
    <x v="0"/>
    <m/>
  </r>
  <r>
    <x v="5"/>
    <x v="0"/>
    <x v="7"/>
    <x v="0"/>
    <x v="0"/>
    <x v="0"/>
    <x v="2"/>
    <x v="84"/>
    <x v="0"/>
    <m/>
  </r>
  <r>
    <x v="5"/>
    <x v="0"/>
    <x v="7"/>
    <x v="0"/>
    <x v="0"/>
    <x v="0"/>
    <x v="2"/>
    <x v="84"/>
    <x v="0"/>
    <m/>
  </r>
  <r>
    <x v="5"/>
    <x v="0"/>
    <x v="7"/>
    <x v="0"/>
    <x v="0"/>
    <x v="0"/>
    <x v="2"/>
    <x v="84"/>
    <x v="0"/>
    <m/>
  </r>
  <r>
    <x v="5"/>
    <x v="0"/>
    <x v="7"/>
    <x v="0"/>
    <x v="0"/>
    <x v="0"/>
    <x v="2"/>
    <x v="84"/>
    <x v="0"/>
    <m/>
  </r>
  <r>
    <x v="5"/>
    <x v="0"/>
    <x v="7"/>
    <x v="0"/>
    <x v="0"/>
    <x v="0"/>
    <x v="2"/>
    <x v="84"/>
    <x v="0"/>
    <m/>
  </r>
  <r>
    <x v="5"/>
    <x v="0"/>
    <x v="7"/>
    <x v="0"/>
    <x v="0"/>
    <x v="7"/>
    <x v="4"/>
    <x v="119"/>
    <x v="136"/>
    <n v="3840000"/>
  </r>
  <r>
    <x v="5"/>
    <x v="0"/>
    <x v="7"/>
    <x v="0"/>
    <x v="0"/>
    <x v="7"/>
    <x v="4"/>
    <x v="119"/>
    <x v="248"/>
    <n v="3195000"/>
  </r>
  <r>
    <x v="5"/>
    <x v="0"/>
    <x v="7"/>
    <x v="0"/>
    <x v="0"/>
    <x v="7"/>
    <x v="4"/>
    <x v="119"/>
    <x v="186"/>
    <n v="5400000"/>
  </r>
  <r>
    <x v="5"/>
    <x v="0"/>
    <x v="7"/>
    <x v="0"/>
    <x v="0"/>
    <x v="7"/>
    <x v="4"/>
    <x v="119"/>
    <x v="250"/>
    <n v="480000"/>
  </r>
  <r>
    <x v="5"/>
    <x v="0"/>
    <x v="7"/>
    <x v="0"/>
    <x v="0"/>
    <x v="7"/>
    <x v="4"/>
    <x v="120"/>
    <x v="250"/>
    <n v="53333"/>
  </r>
  <r>
    <x v="5"/>
    <x v="0"/>
    <x v="7"/>
    <x v="0"/>
    <x v="0"/>
    <x v="7"/>
    <x v="4"/>
    <x v="121"/>
    <x v="136"/>
    <n v="341667"/>
  </r>
  <r>
    <x v="5"/>
    <x v="0"/>
    <x v="7"/>
    <x v="0"/>
    <x v="0"/>
    <x v="7"/>
    <x v="4"/>
    <x v="121"/>
    <x v="186"/>
    <n v="500000"/>
  </r>
  <r>
    <x v="5"/>
    <x v="0"/>
    <x v="7"/>
    <x v="0"/>
    <x v="0"/>
    <x v="7"/>
    <x v="4"/>
    <x v="121"/>
    <x v="248"/>
    <n v="295833"/>
  </r>
  <r>
    <x v="5"/>
    <x v="0"/>
    <x v="7"/>
    <x v="0"/>
    <x v="0"/>
    <x v="7"/>
    <x v="4"/>
    <x v="121"/>
    <x v="250"/>
    <n v="44444"/>
  </r>
  <r>
    <x v="5"/>
    <x v="0"/>
    <x v="7"/>
    <x v="0"/>
    <x v="0"/>
    <x v="7"/>
    <x v="4"/>
    <x v="122"/>
    <x v="136"/>
    <n v="41000"/>
  </r>
  <r>
    <x v="5"/>
    <x v="0"/>
    <x v="7"/>
    <x v="0"/>
    <x v="0"/>
    <x v="7"/>
    <x v="4"/>
    <x v="122"/>
    <x v="248"/>
    <n v="35500"/>
  </r>
  <r>
    <x v="5"/>
    <x v="0"/>
    <x v="7"/>
    <x v="0"/>
    <x v="0"/>
    <x v="7"/>
    <x v="4"/>
    <x v="122"/>
    <x v="186"/>
    <n v="60000"/>
  </r>
  <r>
    <x v="5"/>
    <x v="0"/>
    <x v="7"/>
    <x v="0"/>
    <x v="0"/>
    <x v="7"/>
    <x v="4"/>
    <x v="122"/>
    <x v="250"/>
    <n v="5333"/>
  </r>
  <r>
    <x v="5"/>
    <x v="0"/>
    <x v="7"/>
    <x v="0"/>
    <x v="0"/>
    <x v="7"/>
    <x v="4"/>
    <x v="123"/>
    <x v="136"/>
    <n v="341667"/>
  </r>
  <r>
    <x v="5"/>
    <x v="0"/>
    <x v="7"/>
    <x v="0"/>
    <x v="0"/>
    <x v="7"/>
    <x v="4"/>
    <x v="123"/>
    <x v="186"/>
    <n v="500000"/>
  </r>
  <r>
    <x v="5"/>
    <x v="0"/>
    <x v="7"/>
    <x v="0"/>
    <x v="0"/>
    <x v="7"/>
    <x v="4"/>
    <x v="123"/>
    <x v="248"/>
    <n v="295833"/>
  </r>
  <r>
    <x v="5"/>
    <x v="0"/>
    <x v="7"/>
    <x v="0"/>
    <x v="0"/>
    <x v="7"/>
    <x v="4"/>
    <x v="123"/>
    <x v="250"/>
    <n v="44444"/>
  </r>
  <r>
    <x v="5"/>
    <x v="0"/>
    <x v="7"/>
    <x v="0"/>
    <x v="0"/>
    <x v="7"/>
    <x v="4"/>
    <x v="124"/>
    <x v="136"/>
    <n v="170833"/>
  </r>
  <r>
    <x v="5"/>
    <x v="0"/>
    <x v="7"/>
    <x v="0"/>
    <x v="0"/>
    <x v="7"/>
    <x v="4"/>
    <x v="124"/>
    <x v="186"/>
    <n v="250000"/>
  </r>
  <r>
    <x v="5"/>
    <x v="0"/>
    <x v="7"/>
    <x v="0"/>
    <x v="0"/>
    <x v="7"/>
    <x v="4"/>
    <x v="124"/>
    <x v="248"/>
    <n v="147917"/>
  </r>
  <r>
    <x v="5"/>
    <x v="0"/>
    <x v="7"/>
    <x v="0"/>
    <x v="0"/>
    <x v="7"/>
    <x v="4"/>
    <x v="124"/>
    <x v="250"/>
    <n v="20000"/>
  </r>
  <r>
    <x v="5"/>
    <x v="0"/>
    <x v="7"/>
    <x v="0"/>
    <x v="0"/>
    <x v="7"/>
    <x v="4"/>
    <x v="135"/>
    <x v="0"/>
    <m/>
  </r>
  <r>
    <x v="5"/>
    <x v="0"/>
    <x v="7"/>
    <x v="0"/>
    <x v="0"/>
    <x v="7"/>
    <x v="4"/>
    <x v="125"/>
    <x v="136"/>
    <m/>
  </r>
  <r>
    <x v="5"/>
    <x v="0"/>
    <x v="7"/>
    <x v="0"/>
    <x v="0"/>
    <x v="7"/>
    <x v="4"/>
    <x v="144"/>
    <x v="136"/>
    <m/>
  </r>
  <r>
    <x v="5"/>
    <x v="0"/>
    <x v="7"/>
    <x v="0"/>
    <x v="0"/>
    <x v="7"/>
    <x v="4"/>
    <x v="144"/>
    <x v="186"/>
    <m/>
  </r>
  <r>
    <x v="5"/>
    <x v="0"/>
    <x v="7"/>
    <x v="0"/>
    <x v="0"/>
    <x v="7"/>
    <x v="4"/>
    <x v="126"/>
    <x v="0"/>
    <m/>
  </r>
  <r>
    <x v="5"/>
    <x v="0"/>
    <x v="7"/>
    <x v="0"/>
    <x v="0"/>
    <x v="7"/>
    <x v="4"/>
    <x v="127"/>
    <x v="5"/>
    <n v="66800"/>
  </r>
  <r>
    <x v="5"/>
    <x v="0"/>
    <x v="7"/>
    <x v="0"/>
    <x v="0"/>
    <x v="7"/>
    <x v="4"/>
    <x v="152"/>
    <x v="130"/>
    <m/>
  </r>
  <r>
    <x v="5"/>
    <x v="0"/>
    <x v="7"/>
    <x v="0"/>
    <x v="0"/>
    <x v="7"/>
    <x v="4"/>
    <x v="128"/>
    <x v="6"/>
    <n v="1638000"/>
  </r>
  <r>
    <x v="5"/>
    <x v="0"/>
    <x v="7"/>
    <x v="0"/>
    <x v="0"/>
    <x v="7"/>
    <x v="4"/>
    <x v="128"/>
    <x v="290"/>
    <n v="57600"/>
  </r>
  <r>
    <x v="5"/>
    <x v="0"/>
    <x v="7"/>
    <x v="0"/>
    <x v="0"/>
    <x v="7"/>
    <x v="4"/>
    <x v="129"/>
    <x v="77"/>
    <n v="164000"/>
  </r>
  <r>
    <x v="5"/>
    <x v="0"/>
    <x v="7"/>
    <x v="0"/>
    <x v="0"/>
    <x v="7"/>
    <x v="4"/>
    <x v="129"/>
    <x v="187"/>
    <n v="401200"/>
  </r>
  <r>
    <x v="5"/>
    <x v="0"/>
    <x v="7"/>
    <x v="0"/>
    <x v="0"/>
    <x v="7"/>
    <x v="0"/>
    <x v="165"/>
    <x v="185"/>
    <m/>
  </r>
  <r>
    <x v="5"/>
    <x v="0"/>
    <x v="7"/>
    <x v="0"/>
    <x v="0"/>
    <x v="7"/>
    <x v="2"/>
    <x v="131"/>
    <x v="136"/>
    <m/>
  </r>
  <r>
    <x v="5"/>
    <x v="0"/>
    <x v="7"/>
    <x v="0"/>
    <x v="0"/>
    <x v="1"/>
    <x v="7"/>
    <x v="34"/>
    <x v="29"/>
    <n v="140200"/>
  </r>
  <r>
    <x v="5"/>
    <x v="0"/>
    <x v="7"/>
    <x v="0"/>
    <x v="0"/>
    <x v="1"/>
    <x v="7"/>
    <x v="20"/>
    <x v="29"/>
    <n v="199300"/>
  </r>
  <r>
    <x v="5"/>
    <x v="0"/>
    <x v="7"/>
    <x v="0"/>
    <x v="0"/>
    <x v="1"/>
    <x v="7"/>
    <x v="20"/>
    <x v="169"/>
    <n v="968975.39"/>
  </r>
  <r>
    <x v="5"/>
    <x v="0"/>
    <x v="7"/>
    <x v="0"/>
    <x v="0"/>
    <x v="1"/>
    <x v="7"/>
    <x v="101"/>
    <x v="31"/>
    <n v="50000"/>
  </r>
  <r>
    <x v="5"/>
    <x v="0"/>
    <x v="7"/>
    <x v="0"/>
    <x v="0"/>
    <x v="1"/>
    <x v="7"/>
    <x v="101"/>
    <x v="77"/>
    <m/>
  </r>
  <r>
    <x v="5"/>
    <x v="0"/>
    <x v="7"/>
    <x v="0"/>
    <x v="0"/>
    <x v="1"/>
    <x v="7"/>
    <x v="101"/>
    <x v="229"/>
    <m/>
  </r>
  <r>
    <x v="5"/>
    <x v="0"/>
    <x v="7"/>
    <x v="0"/>
    <x v="0"/>
    <x v="1"/>
    <x v="7"/>
    <x v="101"/>
    <x v="130"/>
    <m/>
  </r>
  <r>
    <x v="5"/>
    <x v="0"/>
    <x v="7"/>
    <x v="0"/>
    <x v="0"/>
    <x v="1"/>
    <x v="7"/>
    <x v="101"/>
    <x v="181"/>
    <m/>
  </r>
  <r>
    <x v="5"/>
    <x v="0"/>
    <x v="7"/>
    <x v="0"/>
    <x v="0"/>
    <x v="1"/>
    <x v="7"/>
    <x v="101"/>
    <x v="8"/>
    <m/>
  </r>
  <r>
    <x v="5"/>
    <x v="0"/>
    <x v="7"/>
    <x v="0"/>
    <x v="0"/>
    <x v="1"/>
    <x v="7"/>
    <x v="101"/>
    <x v="31"/>
    <m/>
  </r>
  <r>
    <x v="5"/>
    <x v="0"/>
    <x v="7"/>
    <x v="0"/>
    <x v="0"/>
    <x v="1"/>
    <x v="7"/>
    <x v="159"/>
    <x v="14"/>
    <m/>
  </r>
  <r>
    <x v="5"/>
    <x v="0"/>
    <x v="7"/>
    <x v="0"/>
    <x v="0"/>
    <x v="1"/>
    <x v="7"/>
    <x v="159"/>
    <x v="176"/>
    <m/>
  </r>
  <r>
    <x v="5"/>
    <x v="0"/>
    <x v="7"/>
    <x v="0"/>
    <x v="0"/>
    <x v="1"/>
    <x v="7"/>
    <x v="55"/>
    <x v="246"/>
    <n v="1403950.44"/>
  </r>
  <r>
    <x v="5"/>
    <x v="0"/>
    <x v="7"/>
    <x v="0"/>
    <x v="0"/>
    <x v="1"/>
    <x v="7"/>
    <x v="55"/>
    <x v="36"/>
    <m/>
  </r>
  <r>
    <x v="5"/>
    <x v="0"/>
    <x v="7"/>
    <x v="0"/>
    <x v="0"/>
    <x v="1"/>
    <x v="8"/>
    <x v="22"/>
    <x v="29"/>
    <n v="1332843.19"/>
  </r>
  <r>
    <x v="5"/>
    <x v="0"/>
    <x v="7"/>
    <x v="0"/>
    <x v="0"/>
    <x v="1"/>
    <x v="8"/>
    <x v="94"/>
    <x v="36"/>
    <m/>
  </r>
  <r>
    <x v="5"/>
    <x v="0"/>
    <x v="7"/>
    <x v="0"/>
    <x v="0"/>
    <x v="1"/>
    <x v="8"/>
    <x v="94"/>
    <x v="15"/>
    <m/>
  </r>
  <r>
    <x v="5"/>
    <x v="0"/>
    <x v="7"/>
    <x v="0"/>
    <x v="0"/>
    <x v="1"/>
    <x v="8"/>
    <x v="94"/>
    <x v="134"/>
    <m/>
  </r>
  <r>
    <x v="5"/>
    <x v="0"/>
    <x v="7"/>
    <x v="0"/>
    <x v="0"/>
    <x v="1"/>
    <x v="8"/>
    <x v="94"/>
    <x v="57"/>
    <m/>
  </r>
  <r>
    <x v="5"/>
    <x v="0"/>
    <x v="7"/>
    <x v="0"/>
    <x v="0"/>
    <x v="1"/>
    <x v="8"/>
    <x v="94"/>
    <x v="252"/>
    <m/>
  </r>
  <r>
    <x v="5"/>
    <x v="0"/>
    <x v="7"/>
    <x v="0"/>
    <x v="0"/>
    <x v="1"/>
    <x v="8"/>
    <x v="94"/>
    <x v="57"/>
    <n v="40296"/>
  </r>
  <r>
    <x v="5"/>
    <x v="0"/>
    <x v="7"/>
    <x v="0"/>
    <x v="0"/>
    <x v="1"/>
    <x v="8"/>
    <x v="94"/>
    <x v="70"/>
    <n v="6283.2"/>
  </r>
  <r>
    <x v="5"/>
    <x v="0"/>
    <x v="7"/>
    <x v="0"/>
    <x v="0"/>
    <x v="1"/>
    <x v="8"/>
    <x v="94"/>
    <x v="287"/>
    <n v="16432.5"/>
  </r>
  <r>
    <x v="5"/>
    <x v="0"/>
    <x v="7"/>
    <x v="0"/>
    <x v="0"/>
    <x v="1"/>
    <x v="8"/>
    <x v="94"/>
    <x v="44"/>
    <m/>
  </r>
  <r>
    <x v="5"/>
    <x v="0"/>
    <x v="7"/>
    <x v="0"/>
    <x v="0"/>
    <x v="1"/>
    <x v="8"/>
    <x v="95"/>
    <x v="0"/>
    <m/>
  </r>
  <r>
    <x v="5"/>
    <x v="0"/>
    <x v="7"/>
    <x v="0"/>
    <x v="0"/>
    <x v="1"/>
    <x v="8"/>
    <x v="94"/>
    <x v="226"/>
    <m/>
  </r>
  <r>
    <x v="5"/>
    <x v="0"/>
    <x v="7"/>
    <x v="0"/>
    <x v="0"/>
    <x v="1"/>
    <x v="8"/>
    <x v="156"/>
    <x v="80"/>
    <m/>
  </r>
  <r>
    <x v="5"/>
    <x v="0"/>
    <x v="7"/>
    <x v="0"/>
    <x v="0"/>
    <x v="1"/>
    <x v="8"/>
    <x v="156"/>
    <x v="88"/>
    <m/>
  </r>
  <r>
    <x v="5"/>
    <x v="0"/>
    <x v="7"/>
    <x v="0"/>
    <x v="0"/>
    <x v="1"/>
    <x v="8"/>
    <x v="156"/>
    <x v="6"/>
    <m/>
  </r>
  <r>
    <x v="5"/>
    <x v="0"/>
    <x v="7"/>
    <x v="0"/>
    <x v="0"/>
    <x v="1"/>
    <x v="8"/>
    <x v="156"/>
    <x v="122"/>
    <m/>
  </r>
  <r>
    <x v="5"/>
    <x v="0"/>
    <x v="7"/>
    <x v="0"/>
    <x v="0"/>
    <x v="1"/>
    <x v="8"/>
    <x v="156"/>
    <x v="16"/>
    <m/>
  </r>
  <r>
    <x v="5"/>
    <x v="0"/>
    <x v="7"/>
    <x v="0"/>
    <x v="0"/>
    <x v="1"/>
    <x v="8"/>
    <x v="156"/>
    <x v="42"/>
    <m/>
  </r>
  <r>
    <x v="5"/>
    <x v="0"/>
    <x v="7"/>
    <x v="0"/>
    <x v="0"/>
    <x v="1"/>
    <x v="8"/>
    <x v="156"/>
    <x v="37"/>
    <m/>
  </r>
  <r>
    <x v="5"/>
    <x v="0"/>
    <x v="7"/>
    <x v="0"/>
    <x v="0"/>
    <x v="1"/>
    <x v="8"/>
    <x v="156"/>
    <x v="45"/>
    <m/>
  </r>
  <r>
    <x v="5"/>
    <x v="0"/>
    <x v="7"/>
    <x v="0"/>
    <x v="0"/>
    <x v="1"/>
    <x v="8"/>
    <x v="156"/>
    <x v="124"/>
    <m/>
  </r>
  <r>
    <x v="5"/>
    <x v="0"/>
    <x v="7"/>
    <x v="0"/>
    <x v="0"/>
    <x v="1"/>
    <x v="8"/>
    <x v="156"/>
    <x v="31"/>
    <n v="240.37"/>
  </r>
  <r>
    <x v="5"/>
    <x v="0"/>
    <x v="7"/>
    <x v="0"/>
    <x v="0"/>
    <x v="1"/>
    <x v="8"/>
    <x v="156"/>
    <x v="80"/>
    <n v="2766.78"/>
  </r>
  <r>
    <x v="5"/>
    <x v="0"/>
    <x v="7"/>
    <x v="0"/>
    <x v="0"/>
    <x v="1"/>
    <x v="8"/>
    <x v="156"/>
    <x v="0"/>
    <m/>
  </r>
  <r>
    <x v="5"/>
    <x v="0"/>
    <x v="7"/>
    <x v="0"/>
    <x v="0"/>
    <x v="1"/>
    <x v="8"/>
    <x v="156"/>
    <x v="0"/>
    <m/>
  </r>
  <r>
    <x v="5"/>
    <x v="0"/>
    <x v="7"/>
    <x v="0"/>
    <x v="0"/>
    <x v="1"/>
    <x v="8"/>
    <x v="4"/>
    <x v="157"/>
    <n v="22610"/>
  </r>
  <r>
    <x v="5"/>
    <x v="0"/>
    <x v="7"/>
    <x v="0"/>
    <x v="0"/>
    <x v="1"/>
    <x v="8"/>
    <x v="4"/>
    <x v="153"/>
    <n v="58100"/>
  </r>
  <r>
    <x v="5"/>
    <x v="0"/>
    <x v="7"/>
    <x v="0"/>
    <x v="0"/>
    <x v="1"/>
    <x v="8"/>
    <x v="4"/>
    <x v="31"/>
    <n v="761081.46"/>
  </r>
  <r>
    <x v="5"/>
    <x v="0"/>
    <x v="7"/>
    <x v="0"/>
    <x v="0"/>
    <x v="1"/>
    <x v="8"/>
    <x v="4"/>
    <x v="286"/>
    <m/>
  </r>
  <r>
    <x v="5"/>
    <x v="0"/>
    <x v="7"/>
    <x v="0"/>
    <x v="0"/>
    <x v="1"/>
    <x v="8"/>
    <x v="4"/>
    <x v="101"/>
    <m/>
  </r>
  <r>
    <x v="5"/>
    <x v="0"/>
    <x v="7"/>
    <x v="0"/>
    <x v="0"/>
    <x v="1"/>
    <x v="8"/>
    <x v="4"/>
    <x v="37"/>
    <m/>
  </r>
  <r>
    <x v="5"/>
    <x v="0"/>
    <x v="7"/>
    <x v="0"/>
    <x v="0"/>
    <x v="1"/>
    <x v="8"/>
    <x v="4"/>
    <x v="87"/>
    <m/>
  </r>
  <r>
    <x v="5"/>
    <x v="0"/>
    <x v="7"/>
    <x v="0"/>
    <x v="0"/>
    <x v="1"/>
    <x v="8"/>
    <x v="4"/>
    <x v="219"/>
    <m/>
  </r>
  <r>
    <x v="5"/>
    <x v="0"/>
    <x v="7"/>
    <x v="0"/>
    <x v="0"/>
    <x v="1"/>
    <x v="8"/>
    <x v="4"/>
    <x v="220"/>
    <m/>
  </r>
  <r>
    <x v="5"/>
    <x v="0"/>
    <x v="7"/>
    <x v="0"/>
    <x v="0"/>
    <x v="1"/>
    <x v="8"/>
    <x v="4"/>
    <x v="221"/>
    <m/>
  </r>
  <r>
    <x v="5"/>
    <x v="0"/>
    <x v="7"/>
    <x v="0"/>
    <x v="0"/>
    <x v="1"/>
    <x v="8"/>
    <x v="4"/>
    <x v="205"/>
    <m/>
  </r>
  <r>
    <x v="5"/>
    <x v="0"/>
    <x v="7"/>
    <x v="0"/>
    <x v="0"/>
    <x v="1"/>
    <x v="8"/>
    <x v="4"/>
    <x v="140"/>
    <m/>
  </r>
  <r>
    <x v="5"/>
    <x v="0"/>
    <x v="7"/>
    <x v="0"/>
    <x v="0"/>
    <x v="1"/>
    <x v="8"/>
    <x v="4"/>
    <x v="253"/>
    <m/>
  </r>
  <r>
    <x v="5"/>
    <x v="0"/>
    <x v="7"/>
    <x v="0"/>
    <x v="0"/>
    <x v="1"/>
    <x v="8"/>
    <x v="4"/>
    <x v="2"/>
    <m/>
  </r>
  <r>
    <x v="5"/>
    <x v="0"/>
    <x v="7"/>
    <x v="0"/>
    <x v="0"/>
    <x v="1"/>
    <x v="8"/>
    <x v="4"/>
    <x v="157"/>
    <m/>
  </r>
  <r>
    <x v="5"/>
    <x v="0"/>
    <x v="7"/>
    <x v="0"/>
    <x v="0"/>
    <x v="1"/>
    <x v="8"/>
    <x v="4"/>
    <x v="185"/>
    <m/>
  </r>
  <r>
    <x v="5"/>
    <x v="0"/>
    <x v="7"/>
    <x v="0"/>
    <x v="0"/>
    <x v="1"/>
    <x v="8"/>
    <x v="4"/>
    <x v="139"/>
    <m/>
  </r>
  <r>
    <x v="5"/>
    <x v="0"/>
    <x v="7"/>
    <x v="0"/>
    <x v="0"/>
    <x v="1"/>
    <x v="8"/>
    <x v="4"/>
    <x v="31"/>
    <m/>
  </r>
  <r>
    <x v="5"/>
    <x v="0"/>
    <x v="7"/>
    <x v="0"/>
    <x v="0"/>
    <x v="1"/>
    <x v="8"/>
    <x v="4"/>
    <x v="54"/>
    <m/>
  </r>
  <r>
    <x v="5"/>
    <x v="0"/>
    <x v="7"/>
    <x v="0"/>
    <x v="0"/>
    <x v="1"/>
    <x v="8"/>
    <x v="4"/>
    <x v="200"/>
    <m/>
  </r>
  <r>
    <x v="5"/>
    <x v="0"/>
    <x v="7"/>
    <x v="0"/>
    <x v="0"/>
    <x v="1"/>
    <x v="8"/>
    <x v="4"/>
    <x v="210"/>
    <m/>
  </r>
  <r>
    <x v="5"/>
    <x v="0"/>
    <x v="7"/>
    <x v="0"/>
    <x v="0"/>
    <x v="1"/>
    <x v="8"/>
    <x v="4"/>
    <x v="0"/>
    <m/>
  </r>
  <r>
    <x v="5"/>
    <x v="0"/>
    <x v="7"/>
    <x v="0"/>
    <x v="0"/>
    <x v="1"/>
    <x v="8"/>
    <x v="4"/>
    <x v="0"/>
    <m/>
  </r>
  <r>
    <x v="5"/>
    <x v="0"/>
    <x v="7"/>
    <x v="0"/>
    <x v="0"/>
    <x v="1"/>
    <x v="8"/>
    <x v="4"/>
    <x v="0"/>
    <m/>
  </r>
  <r>
    <x v="5"/>
    <x v="0"/>
    <x v="7"/>
    <x v="0"/>
    <x v="0"/>
    <x v="1"/>
    <x v="8"/>
    <x v="4"/>
    <x v="0"/>
    <m/>
  </r>
  <r>
    <x v="5"/>
    <x v="0"/>
    <x v="7"/>
    <x v="0"/>
    <x v="0"/>
    <x v="1"/>
    <x v="8"/>
    <x v="4"/>
    <x v="0"/>
    <m/>
  </r>
  <r>
    <x v="5"/>
    <x v="0"/>
    <x v="7"/>
    <x v="0"/>
    <x v="0"/>
    <x v="1"/>
    <x v="8"/>
    <x v="4"/>
    <x v="0"/>
    <m/>
  </r>
  <r>
    <x v="5"/>
    <x v="0"/>
    <x v="7"/>
    <x v="0"/>
    <x v="0"/>
    <x v="6"/>
    <x v="23"/>
    <x v="112"/>
    <x v="31"/>
    <m/>
  </r>
  <r>
    <x v="5"/>
    <x v="0"/>
    <x v="7"/>
    <x v="0"/>
    <x v="2"/>
    <x v="3"/>
    <x v="3"/>
    <x v="96"/>
    <x v="0"/>
    <m/>
  </r>
  <r>
    <x v="5"/>
    <x v="0"/>
    <x v="7"/>
    <x v="0"/>
    <x v="2"/>
    <x v="3"/>
    <x v="3"/>
    <x v="137"/>
    <x v="98"/>
    <m/>
  </r>
  <r>
    <x v="5"/>
    <x v="0"/>
    <x v="7"/>
    <x v="0"/>
    <x v="2"/>
    <x v="3"/>
    <x v="3"/>
    <x v="97"/>
    <x v="34"/>
    <m/>
  </r>
  <r>
    <x v="5"/>
    <x v="0"/>
    <x v="7"/>
    <x v="0"/>
    <x v="2"/>
    <x v="3"/>
    <x v="3"/>
    <x v="97"/>
    <x v="36"/>
    <m/>
  </r>
  <r>
    <x v="5"/>
    <x v="0"/>
    <x v="7"/>
    <x v="0"/>
    <x v="2"/>
    <x v="3"/>
    <x v="3"/>
    <x v="97"/>
    <x v="48"/>
    <m/>
  </r>
  <r>
    <x v="5"/>
    <x v="0"/>
    <x v="7"/>
    <x v="0"/>
    <x v="2"/>
    <x v="3"/>
    <x v="3"/>
    <x v="97"/>
    <x v="35"/>
    <m/>
  </r>
  <r>
    <x v="5"/>
    <x v="0"/>
    <x v="7"/>
    <x v="0"/>
    <x v="2"/>
    <x v="3"/>
    <x v="3"/>
    <x v="97"/>
    <x v="0"/>
    <m/>
  </r>
  <r>
    <x v="5"/>
    <x v="0"/>
    <x v="7"/>
    <x v="0"/>
    <x v="2"/>
    <x v="3"/>
    <x v="3"/>
    <x v="97"/>
    <x v="0"/>
    <m/>
  </r>
  <r>
    <x v="5"/>
    <x v="0"/>
    <x v="7"/>
    <x v="0"/>
    <x v="2"/>
    <x v="3"/>
    <x v="3"/>
    <x v="97"/>
    <x v="0"/>
    <m/>
  </r>
  <r>
    <x v="5"/>
    <x v="0"/>
    <x v="7"/>
    <x v="0"/>
    <x v="2"/>
    <x v="3"/>
    <x v="3"/>
    <x v="98"/>
    <x v="0"/>
    <m/>
  </r>
  <r>
    <x v="5"/>
    <x v="0"/>
    <x v="7"/>
    <x v="0"/>
    <x v="2"/>
    <x v="3"/>
    <x v="3"/>
    <x v="99"/>
    <x v="70"/>
    <n v="816000"/>
  </r>
  <r>
    <x v="5"/>
    <x v="0"/>
    <x v="7"/>
    <x v="0"/>
    <x v="2"/>
    <x v="3"/>
    <x v="3"/>
    <x v="99"/>
    <x v="36"/>
    <m/>
  </r>
  <r>
    <x v="5"/>
    <x v="0"/>
    <x v="7"/>
    <x v="0"/>
    <x v="2"/>
    <x v="3"/>
    <x v="3"/>
    <x v="99"/>
    <x v="37"/>
    <m/>
  </r>
  <r>
    <x v="5"/>
    <x v="0"/>
    <x v="7"/>
    <x v="0"/>
    <x v="2"/>
    <x v="3"/>
    <x v="3"/>
    <x v="99"/>
    <x v="226"/>
    <m/>
  </r>
  <r>
    <x v="5"/>
    <x v="0"/>
    <x v="7"/>
    <x v="0"/>
    <x v="2"/>
    <x v="3"/>
    <x v="3"/>
    <x v="99"/>
    <x v="230"/>
    <m/>
  </r>
  <r>
    <x v="5"/>
    <x v="0"/>
    <x v="7"/>
    <x v="0"/>
    <x v="2"/>
    <x v="3"/>
    <x v="3"/>
    <x v="99"/>
    <x v="39"/>
    <m/>
  </r>
  <r>
    <x v="5"/>
    <x v="0"/>
    <x v="7"/>
    <x v="0"/>
    <x v="2"/>
    <x v="3"/>
    <x v="3"/>
    <x v="99"/>
    <x v="249"/>
    <m/>
  </r>
  <r>
    <x v="5"/>
    <x v="0"/>
    <x v="7"/>
    <x v="0"/>
    <x v="2"/>
    <x v="3"/>
    <x v="3"/>
    <x v="99"/>
    <x v="38"/>
    <m/>
  </r>
  <r>
    <x v="5"/>
    <x v="0"/>
    <x v="7"/>
    <x v="0"/>
    <x v="2"/>
    <x v="3"/>
    <x v="26"/>
    <x v="137"/>
    <x v="98"/>
    <m/>
  </r>
  <r>
    <x v="5"/>
    <x v="0"/>
    <x v="7"/>
    <x v="0"/>
    <x v="2"/>
    <x v="3"/>
    <x v="20"/>
    <x v="49"/>
    <x v="226"/>
    <m/>
  </r>
  <r>
    <x v="5"/>
    <x v="0"/>
    <x v="7"/>
    <x v="0"/>
    <x v="2"/>
    <x v="3"/>
    <x v="20"/>
    <x v="49"/>
    <x v="124"/>
    <m/>
  </r>
  <r>
    <x v="5"/>
    <x v="0"/>
    <x v="7"/>
    <x v="0"/>
    <x v="2"/>
    <x v="3"/>
    <x v="20"/>
    <x v="49"/>
    <x v="41"/>
    <n v="3239790"/>
  </r>
  <r>
    <x v="5"/>
    <x v="0"/>
    <x v="7"/>
    <x v="0"/>
    <x v="2"/>
    <x v="3"/>
    <x v="20"/>
    <x v="49"/>
    <x v="42"/>
    <n v="1551600"/>
  </r>
  <r>
    <x v="5"/>
    <x v="0"/>
    <x v="7"/>
    <x v="0"/>
    <x v="2"/>
    <x v="3"/>
    <x v="20"/>
    <x v="49"/>
    <x v="230"/>
    <m/>
  </r>
  <r>
    <x v="5"/>
    <x v="0"/>
    <x v="7"/>
    <x v="0"/>
    <x v="2"/>
    <x v="3"/>
    <x v="20"/>
    <x v="49"/>
    <x v="122"/>
    <m/>
  </r>
  <r>
    <x v="5"/>
    <x v="0"/>
    <x v="7"/>
    <x v="0"/>
    <x v="2"/>
    <x v="3"/>
    <x v="20"/>
    <x v="151"/>
    <x v="0"/>
    <m/>
  </r>
  <r>
    <x v="5"/>
    <x v="0"/>
    <x v="7"/>
    <x v="0"/>
    <x v="2"/>
    <x v="3"/>
    <x v="20"/>
    <x v="111"/>
    <x v="42"/>
    <n v="1052000"/>
  </r>
  <r>
    <x v="5"/>
    <x v="0"/>
    <x v="7"/>
    <x v="0"/>
    <x v="2"/>
    <x v="3"/>
    <x v="20"/>
    <x v="111"/>
    <x v="124"/>
    <n v="1148347"/>
  </r>
  <r>
    <x v="5"/>
    <x v="0"/>
    <x v="7"/>
    <x v="0"/>
    <x v="2"/>
    <x v="3"/>
    <x v="20"/>
    <x v="111"/>
    <x v="0"/>
    <m/>
  </r>
  <r>
    <x v="5"/>
    <x v="0"/>
    <x v="7"/>
    <x v="0"/>
    <x v="2"/>
    <x v="3"/>
    <x v="20"/>
    <x v="111"/>
    <x v="0"/>
    <m/>
  </r>
  <r>
    <x v="5"/>
    <x v="0"/>
    <x v="7"/>
    <x v="0"/>
    <x v="2"/>
    <x v="3"/>
    <x v="20"/>
    <x v="111"/>
    <x v="0"/>
    <m/>
  </r>
  <r>
    <x v="5"/>
    <x v="0"/>
    <x v="7"/>
    <x v="0"/>
    <x v="2"/>
    <x v="3"/>
    <x v="30"/>
    <x v="151"/>
    <x v="124"/>
    <n v="2550718"/>
  </r>
  <r>
    <x v="5"/>
    <x v="0"/>
    <x v="7"/>
    <x v="0"/>
    <x v="2"/>
    <x v="3"/>
    <x v="30"/>
    <x v="151"/>
    <x v="230"/>
    <m/>
  </r>
  <r>
    <x v="5"/>
    <x v="0"/>
    <x v="7"/>
    <x v="0"/>
    <x v="2"/>
    <x v="3"/>
    <x v="0"/>
    <x v="157"/>
    <x v="36"/>
    <m/>
  </r>
  <r>
    <x v="5"/>
    <x v="0"/>
    <x v="7"/>
    <x v="0"/>
    <x v="2"/>
    <x v="3"/>
    <x v="0"/>
    <x v="157"/>
    <x v="259"/>
    <m/>
  </r>
  <r>
    <x v="5"/>
    <x v="0"/>
    <x v="7"/>
    <x v="0"/>
    <x v="2"/>
    <x v="3"/>
    <x v="21"/>
    <x v="50"/>
    <x v="0"/>
    <m/>
  </r>
  <r>
    <x v="5"/>
    <x v="0"/>
    <x v="7"/>
    <x v="0"/>
    <x v="2"/>
    <x v="3"/>
    <x v="21"/>
    <x v="132"/>
    <x v="0"/>
    <m/>
  </r>
  <r>
    <x v="6"/>
    <x v="0"/>
    <x v="7"/>
    <x v="0"/>
    <x v="1"/>
    <x v="2"/>
    <x v="24"/>
    <x v="63"/>
    <x v="1"/>
    <n v="330765820.31999999"/>
  </r>
  <r>
    <x v="6"/>
    <x v="0"/>
    <x v="7"/>
    <x v="0"/>
    <x v="1"/>
    <x v="5"/>
    <x v="11"/>
    <x v="64"/>
    <x v="0"/>
    <m/>
  </r>
  <r>
    <x v="6"/>
    <x v="0"/>
    <x v="7"/>
    <x v="0"/>
    <x v="1"/>
    <x v="5"/>
    <x v="14"/>
    <x v="66"/>
    <x v="0"/>
    <m/>
  </r>
  <r>
    <x v="6"/>
    <x v="0"/>
    <x v="7"/>
    <x v="0"/>
    <x v="1"/>
    <x v="5"/>
    <x v="15"/>
    <x v="69"/>
    <x v="0"/>
    <m/>
  </r>
  <r>
    <x v="6"/>
    <x v="0"/>
    <x v="7"/>
    <x v="0"/>
    <x v="1"/>
    <x v="2"/>
    <x v="25"/>
    <x v="74"/>
    <x v="0"/>
    <n v="-12340042.289999999"/>
  </r>
  <r>
    <x v="6"/>
    <x v="0"/>
    <x v="7"/>
    <x v="0"/>
    <x v="1"/>
    <x v="2"/>
    <x v="25"/>
    <x v="118"/>
    <x v="0"/>
    <m/>
  </r>
  <r>
    <x v="6"/>
    <x v="0"/>
    <x v="7"/>
    <x v="0"/>
    <x v="1"/>
    <x v="2"/>
    <x v="0"/>
    <x v="103"/>
    <x v="0"/>
    <m/>
  </r>
  <r>
    <x v="6"/>
    <x v="0"/>
    <x v="7"/>
    <x v="0"/>
    <x v="1"/>
    <x v="2"/>
    <x v="0"/>
    <x v="104"/>
    <x v="0"/>
    <n v="168067.20000000001"/>
  </r>
  <r>
    <x v="6"/>
    <x v="0"/>
    <x v="7"/>
    <x v="0"/>
    <x v="1"/>
    <x v="2"/>
    <x v="0"/>
    <x v="145"/>
    <x v="0"/>
    <n v="-1834248.55"/>
  </r>
  <r>
    <x v="6"/>
    <x v="0"/>
    <x v="7"/>
    <x v="0"/>
    <x v="1"/>
    <x v="5"/>
    <x v="7"/>
    <x v="153"/>
    <x v="0"/>
    <m/>
  </r>
  <r>
    <x v="6"/>
    <x v="0"/>
    <x v="7"/>
    <x v="0"/>
    <x v="1"/>
    <x v="5"/>
    <x v="14"/>
    <x v="166"/>
    <x v="0"/>
    <n v="210000"/>
  </r>
  <r>
    <x v="6"/>
    <x v="0"/>
    <x v="7"/>
    <x v="0"/>
    <x v="0"/>
    <x v="0"/>
    <x v="4"/>
    <x v="158"/>
    <x v="2"/>
    <n v="20000000"/>
  </r>
  <r>
    <x v="6"/>
    <x v="0"/>
    <x v="7"/>
    <x v="0"/>
    <x v="0"/>
    <x v="0"/>
    <x v="4"/>
    <x v="6"/>
    <x v="157"/>
    <n v="2300000"/>
  </r>
  <r>
    <x v="6"/>
    <x v="0"/>
    <x v="7"/>
    <x v="0"/>
    <x v="0"/>
    <x v="0"/>
    <x v="4"/>
    <x v="6"/>
    <x v="158"/>
    <m/>
  </r>
  <r>
    <x v="6"/>
    <x v="0"/>
    <x v="7"/>
    <x v="0"/>
    <x v="0"/>
    <x v="0"/>
    <x v="4"/>
    <x v="160"/>
    <x v="2"/>
    <n v="0"/>
  </r>
  <r>
    <x v="6"/>
    <x v="0"/>
    <x v="7"/>
    <x v="0"/>
    <x v="0"/>
    <x v="0"/>
    <x v="4"/>
    <x v="160"/>
    <x v="136"/>
    <n v="360000"/>
  </r>
  <r>
    <x v="6"/>
    <x v="0"/>
    <x v="7"/>
    <x v="0"/>
    <x v="0"/>
    <x v="0"/>
    <x v="4"/>
    <x v="7"/>
    <x v="157"/>
    <n v="200000"/>
  </r>
  <r>
    <x v="6"/>
    <x v="0"/>
    <x v="7"/>
    <x v="0"/>
    <x v="0"/>
    <x v="0"/>
    <x v="4"/>
    <x v="7"/>
    <x v="158"/>
    <m/>
  </r>
  <r>
    <x v="6"/>
    <x v="0"/>
    <x v="7"/>
    <x v="0"/>
    <x v="0"/>
    <x v="0"/>
    <x v="4"/>
    <x v="7"/>
    <x v="0"/>
    <m/>
  </r>
  <r>
    <x v="6"/>
    <x v="0"/>
    <x v="7"/>
    <x v="0"/>
    <x v="0"/>
    <x v="0"/>
    <x v="4"/>
    <x v="8"/>
    <x v="291"/>
    <m/>
  </r>
  <r>
    <x v="6"/>
    <x v="0"/>
    <x v="7"/>
    <x v="0"/>
    <x v="0"/>
    <x v="0"/>
    <x v="4"/>
    <x v="8"/>
    <x v="157"/>
    <n v="209233"/>
  </r>
  <r>
    <x v="6"/>
    <x v="0"/>
    <x v="7"/>
    <x v="0"/>
    <x v="0"/>
    <x v="0"/>
    <x v="4"/>
    <x v="8"/>
    <x v="185"/>
    <m/>
  </r>
  <r>
    <x v="6"/>
    <x v="0"/>
    <x v="7"/>
    <x v="0"/>
    <x v="0"/>
    <x v="0"/>
    <x v="4"/>
    <x v="8"/>
    <x v="292"/>
    <m/>
  </r>
  <r>
    <x v="6"/>
    <x v="0"/>
    <x v="7"/>
    <x v="0"/>
    <x v="0"/>
    <x v="0"/>
    <x v="4"/>
    <x v="9"/>
    <x v="2"/>
    <m/>
  </r>
  <r>
    <x v="6"/>
    <x v="0"/>
    <x v="7"/>
    <x v="0"/>
    <x v="0"/>
    <x v="0"/>
    <x v="4"/>
    <x v="9"/>
    <x v="158"/>
    <m/>
  </r>
  <r>
    <x v="6"/>
    <x v="0"/>
    <x v="7"/>
    <x v="0"/>
    <x v="0"/>
    <x v="0"/>
    <x v="4"/>
    <x v="9"/>
    <x v="227"/>
    <m/>
  </r>
  <r>
    <x v="6"/>
    <x v="0"/>
    <x v="7"/>
    <x v="0"/>
    <x v="0"/>
    <x v="0"/>
    <x v="4"/>
    <x v="9"/>
    <x v="157"/>
    <n v="25000"/>
  </r>
  <r>
    <x v="6"/>
    <x v="0"/>
    <x v="7"/>
    <x v="0"/>
    <x v="0"/>
    <x v="0"/>
    <x v="4"/>
    <x v="10"/>
    <x v="2"/>
    <m/>
  </r>
  <r>
    <x v="6"/>
    <x v="0"/>
    <x v="7"/>
    <x v="0"/>
    <x v="0"/>
    <x v="0"/>
    <x v="4"/>
    <x v="10"/>
    <x v="157"/>
    <n v="208333"/>
  </r>
  <r>
    <x v="6"/>
    <x v="0"/>
    <x v="7"/>
    <x v="0"/>
    <x v="0"/>
    <x v="0"/>
    <x v="4"/>
    <x v="10"/>
    <x v="158"/>
    <m/>
  </r>
  <r>
    <x v="6"/>
    <x v="0"/>
    <x v="7"/>
    <x v="0"/>
    <x v="0"/>
    <x v="0"/>
    <x v="4"/>
    <x v="11"/>
    <x v="2"/>
    <n v="833333"/>
  </r>
  <r>
    <x v="6"/>
    <x v="0"/>
    <x v="7"/>
    <x v="0"/>
    <x v="0"/>
    <x v="0"/>
    <x v="4"/>
    <x v="11"/>
    <x v="276"/>
    <m/>
  </r>
  <r>
    <x v="6"/>
    <x v="0"/>
    <x v="7"/>
    <x v="0"/>
    <x v="0"/>
    <x v="0"/>
    <x v="4"/>
    <x v="11"/>
    <x v="157"/>
    <n v="95833"/>
  </r>
  <r>
    <x v="6"/>
    <x v="0"/>
    <x v="7"/>
    <x v="0"/>
    <x v="0"/>
    <x v="0"/>
    <x v="4"/>
    <x v="12"/>
    <x v="250"/>
    <m/>
  </r>
  <r>
    <x v="6"/>
    <x v="0"/>
    <x v="7"/>
    <x v="0"/>
    <x v="0"/>
    <x v="0"/>
    <x v="4"/>
    <x v="134"/>
    <x v="0"/>
    <m/>
  </r>
  <r>
    <x v="6"/>
    <x v="0"/>
    <x v="7"/>
    <x v="0"/>
    <x v="0"/>
    <x v="0"/>
    <x v="4"/>
    <x v="142"/>
    <x v="0"/>
    <m/>
  </r>
  <r>
    <x v="6"/>
    <x v="0"/>
    <x v="7"/>
    <x v="0"/>
    <x v="0"/>
    <x v="0"/>
    <x v="4"/>
    <x v="56"/>
    <x v="4"/>
    <m/>
  </r>
  <r>
    <x v="6"/>
    <x v="0"/>
    <x v="7"/>
    <x v="0"/>
    <x v="0"/>
    <x v="0"/>
    <x v="4"/>
    <x v="56"/>
    <x v="214"/>
    <n v="221000"/>
  </r>
  <r>
    <x v="6"/>
    <x v="0"/>
    <x v="7"/>
    <x v="0"/>
    <x v="0"/>
    <x v="0"/>
    <x v="4"/>
    <x v="56"/>
    <x v="211"/>
    <n v="559328"/>
  </r>
  <r>
    <x v="6"/>
    <x v="0"/>
    <x v="7"/>
    <x v="0"/>
    <x v="0"/>
    <x v="0"/>
    <x v="4"/>
    <x v="142"/>
    <x v="0"/>
    <m/>
  </r>
  <r>
    <x v="6"/>
    <x v="0"/>
    <x v="7"/>
    <x v="0"/>
    <x v="0"/>
    <x v="0"/>
    <x v="4"/>
    <x v="13"/>
    <x v="5"/>
    <n v="85086"/>
  </r>
  <r>
    <x v="6"/>
    <x v="0"/>
    <x v="7"/>
    <x v="0"/>
    <x v="0"/>
    <x v="0"/>
    <x v="4"/>
    <x v="146"/>
    <x v="181"/>
    <m/>
  </r>
  <r>
    <x v="6"/>
    <x v="0"/>
    <x v="7"/>
    <x v="0"/>
    <x v="0"/>
    <x v="0"/>
    <x v="4"/>
    <x v="14"/>
    <x v="6"/>
    <n v="1956000"/>
  </r>
  <r>
    <x v="6"/>
    <x v="0"/>
    <x v="7"/>
    <x v="0"/>
    <x v="0"/>
    <x v="0"/>
    <x v="4"/>
    <x v="14"/>
    <x v="7"/>
    <m/>
  </r>
  <r>
    <x v="6"/>
    <x v="0"/>
    <x v="7"/>
    <x v="0"/>
    <x v="0"/>
    <x v="0"/>
    <x v="4"/>
    <x v="15"/>
    <x v="8"/>
    <n v="652000"/>
  </r>
  <r>
    <x v="6"/>
    <x v="0"/>
    <x v="7"/>
    <x v="0"/>
    <x v="0"/>
    <x v="0"/>
    <x v="4"/>
    <x v="147"/>
    <x v="293"/>
    <n v="1800000"/>
  </r>
  <r>
    <x v="6"/>
    <x v="0"/>
    <x v="7"/>
    <x v="0"/>
    <x v="0"/>
    <x v="0"/>
    <x v="4"/>
    <x v="147"/>
    <x v="278"/>
    <m/>
  </r>
  <r>
    <x v="6"/>
    <x v="0"/>
    <x v="7"/>
    <x v="0"/>
    <x v="0"/>
    <x v="0"/>
    <x v="4"/>
    <x v="113"/>
    <x v="175"/>
    <m/>
  </r>
  <r>
    <x v="6"/>
    <x v="0"/>
    <x v="7"/>
    <x v="0"/>
    <x v="0"/>
    <x v="0"/>
    <x v="9"/>
    <x v="114"/>
    <x v="294"/>
    <n v="1472600"/>
  </r>
  <r>
    <x v="6"/>
    <x v="0"/>
    <x v="7"/>
    <x v="0"/>
    <x v="0"/>
    <x v="0"/>
    <x v="9"/>
    <x v="30"/>
    <x v="212"/>
    <n v="1423500"/>
  </r>
  <r>
    <x v="6"/>
    <x v="0"/>
    <x v="7"/>
    <x v="0"/>
    <x v="0"/>
    <x v="0"/>
    <x v="9"/>
    <x v="30"/>
    <x v="234"/>
    <m/>
  </r>
  <r>
    <x v="6"/>
    <x v="0"/>
    <x v="7"/>
    <x v="0"/>
    <x v="0"/>
    <x v="0"/>
    <x v="9"/>
    <x v="110"/>
    <x v="185"/>
    <m/>
  </r>
  <r>
    <x v="6"/>
    <x v="0"/>
    <x v="7"/>
    <x v="0"/>
    <x v="0"/>
    <x v="0"/>
    <x v="9"/>
    <x v="110"/>
    <x v="250"/>
    <n v="953333"/>
  </r>
  <r>
    <x v="6"/>
    <x v="0"/>
    <x v="7"/>
    <x v="0"/>
    <x v="0"/>
    <x v="0"/>
    <x v="5"/>
    <x v="70"/>
    <x v="88"/>
    <m/>
  </r>
  <r>
    <x v="6"/>
    <x v="0"/>
    <x v="7"/>
    <x v="0"/>
    <x v="0"/>
    <x v="0"/>
    <x v="5"/>
    <x v="70"/>
    <x v="278"/>
    <m/>
  </r>
  <r>
    <x v="6"/>
    <x v="0"/>
    <x v="7"/>
    <x v="0"/>
    <x v="0"/>
    <x v="0"/>
    <x v="5"/>
    <x v="70"/>
    <x v="268"/>
    <m/>
  </r>
  <r>
    <x v="6"/>
    <x v="0"/>
    <x v="7"/>
    <x v="0"/>
    <x v="0"/>
    <x v="0"/>
    <x v="5"/>
    <x v="70"/>
    <x v="260"/>
    <n v="56814.82"/>
  </r>
  <r>
    <x v="6"/>
    <x v="0"/>
    <x v="7"/>
    <x v="0"/>
    <x v="0"/>
    <x v="0"/>
    <x v="5"/>
    <x v="70"/>
    <x v="287"/>
    <n v="30888.89"/>
  </r>
  <r>
    <x v="6"/>
    <x v="0"/>
    <x v="7"/>
    <x v="0"/>
    <x v="0"/>
    <x v="0"/>
    <x v="5"/>
    <x v="102"/>
    <x v="0"/>
    <m/>
  </r>
  <r>
    <x v="6"/>
    <x v="0"/>
    <x v="7"/>
    <x v="0"/>
    <x v="0"/>
    <x v="0"/>
    <x v="5"/>
    <x v="71"/>
    <x v="279"/>
    <m/>
  </r>
  <r>
    <x v="6"/>
    <x v="0"/>
    <x v="7"/>
    <x v="0"/>
    <x v="0"/>
    <x v="0"/>
    <x v="5"/>
    <x v="71"/>
    <x v="139"/>
    <m/>
  </r>
  <r>
    <x v="6"/>
    <x v="0"/>
    <x v="7"/>
    <x v="0"/>
    <x v="0"/>
    <x v="0"/>
    <x v="5"/>
    <x v="71"/>
    <x v="224"/>
    <m/>
  </r>
  <r>
    <x v="6"/>
    <x v="0"/>
    <x v="7"/>
    <x v="0"/>
    <x v="0"/>
    <x v="0"/>
    <x v="5"/>
    <x v="71"/>
    <x v="204"/>
    <n v="136500"/>
  </r>
  <r>
    <x v="6"/>
    <x v="0"/>
    <x v="7"/>
    <x v="0"/>
    <x v="0"/>
    <x v="0"/>
    <x v="5"/>
    <x v="78"/>
    <x v="0"/>
    <m/>
  </r>
  <r>
    <x v="6"/>
    <x v="0"/>
    <x v="7"/>
    <x v="0"/>
    <x v="0"/>
    <x v="0"/>
    <x v="6"/>
    <x v="17"/>
    <x v="205"/>
    <m/>
  </r>
  <r>
    <x v="6"/>
    <x v="0"/>
    <x v="7"/>
    <x v="0"/>
    <x v="0"/>
    <x v="0"/>
    <x v="6"/>
    <x v="17"/>
    <x v="0"/>
    <m/>
  </r>
  <r>
    <x v="6"/>
    <x v="0"/>
    <x v="7"/>
    <x v="0"/>
    <x v="0"/>
    <x v="0"/>
    <x v="6"/>
    <x v="161"/>
    <x v="245"/>
    <n v="2300000"/>
  </r>
  <r>
    <x v="6"/>
    <x v="0"/>
    <x v="7"/>
    <x v="0"/>
    <x v="0"/>
    <x v="0"/>
    <x v="29"/>
    <x v="154"/>
    <x v="203"/>
    <n v="48006"/>
  </r>
  <r>
    <x v="6"/>
    <x v="0"/>
    <x v="7"/>
    <x v="0"/>
    <x v="0"/>
    <x v="0"/>
    <x v="0"/>
    <x v="162"/>
    <x v="88"/>
    <n v="444868.95"/>
  </r>
  <r>
    <x v="6"/>
    <x v="0"/>
    <x v="7"/>
    <x v="0"/>
    <x v="0"/>
    <x v="0"/>
    <x v="0"/>
    <x v="116"/>
    <x v="270"/>
    <n v="249484"/>
  </r>
  <r>
    <x v="6"/>
    <x v="0"/>
    <x v="7"/>
    <x v="0"/>
    <x v="0"/>
    <x v="0"/>
    <x v="0"/>
    <x v="116"/>
    <x v="295"/>
    <n v="1000000"/>
  </r>
  <r>
    <x v="6"/>
    <x v="0"/>
    <x v="7"/>
    <x v="0"/>
    <x v="0"/>
    <x v="0"/>
    <x v="0"/>
    <x v="107"/>
    <x v="17"/>
    <n v="600000"/>
  </r>
  <r>
    <x v="6"/>
    <x v="0"/>
    <x v="7"/>
    <x v="0"/>
    <x v="0"/>
    <x v="0"/>
    <x v="0"/>
    <x v="107"/>
    <x v="254"/>
    <m/>
  </r>
  <r>
    <x v="6"/>
    <x v="0"/>
    <x v="7"/>
    <x v="0"/>
    <x v="0"/>
    <x v="0"/>
    <x v="0"/>
    <x v="108"/>
    <x v="254"/>
    <n v="370673"/>
  </r>
  <r>
    <x v="6"/>
    <x v="0"/>
    <x v="7"/>
    <x v="0"/>
    <x v="0"/>
    <x v="0"/>
    <x v="0"/>
    <x v="109"/>
    <x v="254"/>
    <m/>
  </r>
  <r>
    <x v="6"/>
    <x v="0"/>
    <x v="7"/>
    <x v="0"/>
    <x v="0"/>
    <x v="0"/>
    <x v="0"/>
    <x v="163"/>
    <x v="259"/>
    <m/>
  </r>
  <r>
    <x v="6"/>
    <x v="0"/>
    <x v="7"/>
    <x v="0"/>
    <x v="0"/>
    <x v="0"/>
    <x v="0"/>
    <x v="163"/>
    <x v="211"/>
    <n v="26800"/>
  </r>
  <r>
    <x v="6"/>
    <x v="0"/>
    <x v="7"/>
    <x v="0"/>
    <x v="0"/>
    <x v="0"/>
    <x v="0"/>
    <x v="80"/>
    <x v="14"/>
    <n v="214964"/>
  </r>
  <r>
    <x v="6"/>
    <x v="0"/>
    <x v="7"/>
    <x v="0"/>
    <x v="0"/>
    <x v="0"/>
    <x v="0"/>
    <x v="80"/>
    <x v="21"/>
    <m/>
  </r>
  <r>
    <x v="6"/>
    <x v="0"/>
    <x v="7"/>
    <x v="0"/>
    <x v="0"/>
    <x v="0"/>
    <x v="0"/>
    <x v="80"/>
    <x v="176"/>
    <m/>
  </r>
  <r>
    <x v="6"/>
    <x v="0"/>
    <x v="7"/>
    <x v="0"/>
    <x v="0"/>
    <x v="0"/>
    <x v="0"/>
    <x v="80"/>
    <x v="183"/>
    <m/>
  </r>
  <r>
    <x v="6"/>
    <x v="0"/>
    <x v="7"/>
    <x v="0"/>
    <x v="0"/>
    <x v="0"/>
    <x v="0"/>
    <x v="80"/>
    <x v="235"/>
    <m/>
  </r>
  <r>
    <x v="6"/>
    <x v="0"/>
    <x v="7"/>
    <x v="0"/>
    <x v="0"/>
    <x v="0"/>
    <x v="0"/>
    <x v="80"/>
    <x v="70"/>
    <m/>
  </r>
  <r>
    <x v="6"/>
    <x v="0"/>
    <x v="7"/>
    <x v="0"/>
    <x v="0"/>
    <x v="0"/>
    <x v="0"/>
    <x v="80"/>
    <x v="59"/>
    <m/>
  </r>
  <r>
    <x v="6"/>
    <x v="0"/>
    <x v="7"/>
    <x v="0"/>
    <x v="0"/>
    <x v="0"/>
    <x v="0"/>
    <x v="80"/>
    <x v="44"/>
    <n v="1100000"/>
  </r>
  <r>
    <x v="6"/>
    <x v="0"/>
    <x v="7"/>
    <x v="0"/>
    <x v="0"/>
    <x v="0"/>
    <x v="0"/>
    <x v="80"/>
    <x v="15"/>
    <n v="1300000"/>
  </r>
  <r>
    <x v="6"/>
    <x v="0"/>
    <x v="7"/>
    <x v="0"/>
    <x v="0"/>
    <x v="0"/>
    <x v="0"/>
    <x v="84"/>
    <x v="88"/>
    <m/>
  </r>
  <r>
    <x v="6"/>
    <x v="0"/>
    <x v="7"/>
    <x v="0"/>
    <x v="0"/>
    <x v="0"/>
    <x v="0"/>
    <x v="84"/>
    <x v="246"/>
    <m/>
  </r>
  <r>
    <x v="6"/>
    <x v="0"/>
    <x v="7"/>
    <x v="0"/>
    <x v="0"/>
    <x v="0"/>
    <x v="0"/>
    <x v="107"/>
    <x v="17"/>
    <m/>
  </r>
  <r>
    <x v="6"/>
    <x v="0"/>
    <x v="7"/>
    <x v="0"/>
    <x v="0"/>
    <x v="0"/>
    <x v="0"/>
    <x v="115"/>
    <x v="0"/>
    <m/>
  </r>
  <r>
    <x v="6"/>
    <x v="0"/>
    <x v="7"/>
    <x v="0"/>
    <x v="0"/>
    <x v="0"/>
    <x v="0"/>
    <x v="138"/>
    <x v="88"/>
    <m/>
  </r>
  <r>
    <x v="6"/>
    <x v="0"/>
    <x v="7"/>
    <x v="0"/>
    <x v="0"/>
    <x v="0"/>
    <x v="0"/>
    <x v="108"/>
    <x v="0"/>
    <m/>
  </r>
  <r>
    <x v="6"/>
    <x v="0"/>
    <x v="7"/>
    <x v="0"/>
    <x v="0"/>
    <x v="0"/>
    <x v="0"/>
    <x v="109"/>
    <x v="0"/>
    <m/>
  </r>
  <r>
    <x v="6"/>
    <x v="0"/>
    <x v="7"/>
    <x v="0"/>
    <x v="0"/>
    <x v="0"/>
    <x v="0"/>
    <x v="116"/>
    <x v="20"/>
    <m/>
  </r>
  <r>
    <x v="6"/>
    <x v="0"/>
    <x v="7"/>
    <x v="0"/>
    <x v="0"/>
    <x v="0"/>
    <x v="0"/>
    <x v="116"/>
    <x v="46"/>
    <m/>
  </r>
  <r>
    <x v="6"/>
    <x v="0"/>
    <x v="7"/>
    <x v="0"/>
    <x v="0"/>
    <x v="0"/>
    <x v="0"/>
    <x v="79"/>
    <x v="0"/>
    <m/>
  </r>
  <r>
    <x v="6"/>
    <x v="0"/>
    <x v="7"/>
    <x v="0"/>
    <x v="0"/>
    <x v="0"/>
    <x v="12"/>
    <x v="81"/>
    <x v="0"/>
    <m/>
  </r>
  <r>
    <x v="6"/>
    <x v="0"/>
    <x v="7"/>
    <x v="0"/>
    <x v="0"/>
    <x v="0"/>
    <x v="12"/>
    <x v="82"/>
    <x v="100"/>
    <m/>
  </r>
  <r>
    <x v="6"/>
    <x v="0"/>
    <x v="7"/>
    <x v="0"/>
    <x v="0"/>
    <x v="0"/>
    <x v="12"/>
    <x v="83"/>
    <x v="100"/>
    <m/>
  </r>
  <r>
    <x v="6"/>
    <x v="0"/>
    <x v="7"/>
    <x v="0"/>
    <x v="0"/>
    <x v="0"/>
    <x v="12"/>
    <x v="84"/>
    <x v="255"/>
    <m/>
  </r>
  <r>
    <x v="6"/>
    <x v="0"/>
    <x v="7"/>
    <x v="0"/>
    <x v="0"/>
    <x v="0"/>
    <x v="19"/>
    <x v="100"/>
    <x v="157"/>
    <n v="12000"/>
  </r>
  <r>
    <x v="6"/>
    <x v="0"/>
    <x v="7"/>
    <x v="0"/>
    <x v="0"/>
    <x v="0"/>
    <x v="19"/>
    <x v="100"/>
    <x v="280"/>
    <n v="800000"/>
  </r>
  <r>
    <x v="6"/>
    <x v="0"/>
    <x v="7"/>
    <x v="0"/>
    <x v="0"/>
    <x v="0"/>
    <x v="19"/>
    <x v="100"/>
    <x v="296"/>
    <n v="927000"/>
  </r>
  <r>
    <x v="6"/>
    <x v="0"/>
    <x v="7"/>
    <x v="0"/>
    <x v="0"/>
    <x v="0"/>
    <x v="19"/>
    <x v="139"/>
    <x v="139"/>
    <n v="75546.22"/>
  </r>
  <r>
    <x v="6"/>
    <x v="0"/>
    <x v="7"/>
    <x v="0"/>
    <x v="0"/>
    <x v="0"/>
    <x v="28"/>
    <x v="150"/>
    <x v="146"/>
    <m/>
  </r>
  <r>
    <x v="6"/>
    <x v="0"/>
    <x v="7"/>
    <x v="0"/>
    <x v="0"/>
    <x v="0"/>
    <x v="31"/>
    <x v="85"/>
    <x v="157"/>
    <m/>
  </r>
  <r>
    <x v="6"/>
    <x v="0"/>
    <x v="7"/>
    <x v="0"/>
    <x v="0"/>
    <x v="0"/>
    <x v="31"/>
    <x v="85"/>
    <x v="237"/>
    <m/>
  </r>
  <r>
    <x v="6"/>
    <x v="0"/>
    <x v="7"/>
    <x v="0"/>
    <x v="0"/>
    <x v="0"/>
    <x v="27"/>
    <x v="140"/>
    <x v="20"/>
    <m/>
  </r>
  <r>
    <x v="6"/>
    <x v="0"/>
    <x v="7"/>
    <x v="0"/>
    <x v="0"/>
    <x v="0"/>
    <x v="27"/>
    <x v="148"/>
    <x v="140"/>
    <n v="77283"/>
  </r>
  <r>
    <x v="6"/>
    <x v="0"/>
    <x v="7"/>
    <x v="0"/>
    <x v="0"/>
    <x v="0"/>
    <x v="27"/>
    <x v="139"/>
    <x v="140"/>
    <m/>
  </r>
  <r>
    <x v="6"/>
    <x v="0"/>
    <x v="7"/>
    <x v="0"/>
    <x v="0"/>
    <x v="0"/>
    <x v="27"/>
    <x v="149"/>
    <x v="140"/>
    <n v="485083.58"/>
  </r>
  <r>
    <x v="6"/>
    <x v="0"/>
    <x v="7"/>
    <x v="0"/>
    <x v="0"/>
    <x v="0"/>
    <x v="22"/>
    <x v="105"/>
    <x v="140"/>
    <m/>
  </r>
  <r>
    <x v="6"/>
    <x v="0"/>
    <x v="7"/>
    <x v="0"/>
    <x v="0"/>
    <x v="0"/>
    <x v="16"/>
    <x v="86"/>
    <x v="297"/>
    <n v="250000"/>
  </r>
  <r>
    <x v="6"/>
    <x v="0"/>
    <x v="7"/>
    <x v="0"/>
    <x v="0"/>
    <x v="0"/>
    <x v="16"/>
    <x v="86"/>
    <x v="204"/>
    <n v="1322800"/>
  </r>
  <r>
    <x v="6"/>
    <x v="0"/>
    <x v="7"/>
    <x v="0"/>
    <x v="0"/>
    <x v="0"/>
    <x v="16"/>
    <x v="86"/>
    <x v="224"/>
    <m/>
  </r>
  <r>
    <x v="6"/>
    <x v="0"/>
    <x v="7"/>
    <x v="0"/>
    <x v="0"/>
    <x v="0"/>
    <x v="16"/>
    <x v="117"/>
    <x v="271"/>
    <m/>
  </r>
  <r>
    <x v="6"/>
    <x v="0"/>
    <x v="7"/>
    <x v="0"/>
    <x v="0"/>
    <x v="0"/>
    <x v="16"/>
    <x v="117"/>
    <x v="57"/>
    <m/>
  </r>
  <r>
    <x v="6"/>
    <x v="0"/>
    <x v="7"/>
    <x v="0"/>
    <x v="0"/>
    <x v="0"/>
    <x v="16"/>
    <x v="117"/>
    <x v="223"/>
    <m/>
  </r>
  <r>
    <x v="6"/>
    <x v="0"/>
    <x v="7"/>
    <x v="0"/>
    <x v="0"/>
    <x v="0"/>
    <x v="22"/>
    <x v="105"/>
    <x v="0"/>
    <m/>
  </r>
  <r>
    <x v="6"/>
    <x v="0"/>
    <x v="7"/>
    <x v="0"/>
    <x v="0"/>
    <x v="0"/>
    <x v="2"/>
    <x v="87"/>
    <x v="165"/>
    <n v="1889611"/>
  </r>
  <r>
    <x v="6"/>
    <x v="0"/>
    <x v="7"/>
    <x v="0"/>
    <x v="0"/>
    <x v="0"/>
    <x v="2"/>
    <x v="87"/>
    <x v="205"/>
    <n v="920622"/>
  </r>
  <r>
    <x v="6"/>
    <x v="0"/>
    <x v="7"/>
    <x v="0"/>
    <x v="0"/>
    <x v="0"/>
    <x v="2"/>
    <x v="87"/>
    <x v="124"/>
    <n v="210900"/>
  </r>
  <r>
    <x v="6"/>
    <x v="0"/>
    <x v="7"/>
    <x v="0"/>
    <x v="0"/>
    <x v="0"/>
    <x v="2"/>
    <x v="87"/>
    <x v="263"/>
    <n v="83977"/>
  </r>
  <r>
    <x v="6"/>
    <x v="0"/>
    <x v="7"/>
    <x v="0"/>
    <x v="0"/>
    <x v="0"/>
    <x v="2"/>
    <x v="155"/>
    <x v="205"/>
    <m/>
  </r>
  <r>
    <x v="6"/>
    <x v="0"/>
    <x v="7"/>
    <x v="0"/>
    <x v="0"/>
    <x v="0"/>
    <x v="2"/>
    <x v="155"/>
    <x v="225"/>
    <m/>
  </r>
  <r>
    <x v="6"/>
    <x v="0"/>
    <x v="7"/>
    <x v="0"/>
    <x v="0"/>
    <x v="0"/>
    <x v="2"/>
    <x v="155"/>
    <x v="0"/>
    <m/>
  </r>
  <r>
    <x v="6"/>
    <x v="0"/>
    <x v="7"/>
    <x v="0"/>
    <x v="0"/>
    <x v="0"/>
    <x v="2"/>
    <x v="88"/>
    <x v="139"/>
    <m/>
  </r>
  <r>
    <x v="6"/>
    <x v="0"/>
    <x v="7"/>
    <x v="0"/>
    <x v="0"/>
    <x v="0"/>
    <x v="2"/>
    <x v="88"/>
    <x v="247"/>
    <m/>
  </r>
  <r>
    <x v="6"/>
    <x v="0"/>
    <x v="7"/>
    <x v="0"/>
    <x v="0"/>
    <x v="0"/>
    <x v="2"/>
    <x v="89"/>
    <x v="102"/>
    <n v="22521"/>
  </r>
  <r>
    <x v="6"/>
    <x v="0"/>
    <x v="7"/>
    <x v="0"/>
    <x v="0"/>
    <x v="0"/>
    <x v="2"/>
    <x v="88"/>
    <x v="190"/>
    <n v="242050.41"/>
  </r>
  <r>
    <x v="6"/>
    <x v="0"/>
    <x v="7"/>
    <x v="0"/>
    <x v="0"/>
    <x v="0"/>
    <x v="2"/>
    <x v="88"/>
    <x v="128"/>
    <n v="166666.65"/>
  </r>
  <r>
    <x v="6"/>
    <x v="0"/>
    <x v="7"/>
    <x v="0"/>
    <x v="0"/>
    <x v="0"/>
    <x v="2"/>
    <x v="88"/>
    <x v="247"/>
    <n v="34400"/>
  </r>
  <r>
    <x v="6"/>
    <x v="0"/>
    <x v="7"/>
    <x v="0"/>
    <x v="0"/>
    <x v="0"/>
    <x v="2"/>
    <x v="89"/>
    <x v="282"/>
    <n v="59800"/>
  </r>
  <r>
    <x v="6"/>
    <x v="0"/>
    <x v="7"/>
    <x v="0"/>
    <x v="0"/>
    <x v="0"/>
    <x v="2"/>
    <x v="89"/>
    <x v="298"/>
    <n v="42050"/>
  </r>
  <r>
    <x v="6"/>
    <x v="0"/>
    <x v="7"/>
    <x v="0"/>
    <x v="0"/>
    <x v="0"/>
    <x v="2"/>
    <x v="89"/>
    <x v="264"/>
    <m/>
  </r>
  <r>
    <x v="6"/>
    <x v="0"/>
    <x v="7"/>
    <x v="0"/>
    <x v="0"/>
    <x v="0"/>
    <x v="2"/>
    <x v="90"/>
    <x v="94"/>
    <m/>
  </r>
  <r>
    <x v="6"/>
    <x v="0"/>
    <x v="7"/>
    <x v="0"/>
    <x v="0"/>
    <x v="0"/>
    <x v="2"/>
    <x v="90"/>
    <x v="0"/>
    <m/>
  </r>
  <r>
    <x v="6"/>
    <x v="0"/>
    <x v="7"/>
    <x v="0"/>
    <x v="0"/>
    <x v="0"/>
    <x v="2"/>
    <x v="91"/>
    <x v="153"/>
    <n v="96877"/>
  </r>
  <r>
    <x v="6"/>
    <x v="0"/>
    <x v="7"/>
    <x v="0"/>
    <x v="0"/>
    <x v="0"/>
    <x v="2"/>
    <x v="91"/>
    <x v="201"/>
    <n v="39000"/>
  </r>
  <r>
    <x v="6"/>
    <x v="0"/>
    <x v="7"/>
    <x v="0"/>
    <x v="0"/>
    <x v="0"/>
    <x v="2"/>
    <x v="91"/>
    <x v="157"/>
    <n v="432310"/>
  </r>
  <r>
    <x v="6"/>
    <x v="0"/>
    <x v="7"/>
    <x v="0"/>
    <x v="0"/>
    <x v="0"/>
    <x v="2"/>
    <x v="91"/>
    <x v="299"/>
    <n v="439000"/>
  </r>
  <r>
    <x v="6"/>
    <x v="0"/>
    <x v="7"/>
    <x v="0"/>
    <x v="0"/>
    <x v="0"/>
    <x v="2"/>
    <x v="91"/>
    <x v="260"/>
    <n v="710185.18"/>
  </r>
  <r>
    <x v="6"/>
    <x v="0"/>
    <x v="7"/>
    <x v="0"/>
    <x v="0"/>
    <x v="0"/>
    <x v="2"/>
    <x v="91"/>
    <x v="300"/>
    <n v="266203.69"/>
  </r>
  <r>
    <x v="6"/>
    <x v="0"/>
    <x v="7"/>
    <x v="0"/>
    <x v="0"/>
    <x v="0"/>
    <x v="2"/>
    <x v="91"/>
    <x v="301"/>
    <n v="880334.29"/>
  </r>
  <r>
    <x v="6"/>
    <x v="0"/>
    <x v="7"/>
    <x v="0"/>
    <x v="0"/>
    <x v="0"/>
    <x v="2"/>
    <x v="84"/>
    <x v="102"/>
    <m/>
  </r>
  <r>
    <x v="6"/>
    <x v="0"/>
    <x v="7"/>
    <x v="0"/>
    <x v="0"/>
    <x v="0"/>
    <x v="2"/>
    <x v="136"/>
    <x v="2"/>
    <n v="50000"/>
  </r>
  <r>
    <x v="6"/>
    <x v="0"/>
    <x v="7"/>
    <x v="0"/>
    <x v="0"/>
    <x v="0"/>
    <x v="2"/>
    <x v="136"/>
    <x v="128"/>
    <n v="10000"/>
  </r>
  <r>
    <x v="6"/>
    <x v="0"/>
    <x v="7"/>
    <x v="0"/>
    <x v="0"/>
    <x v="0"/>
    <x v="2"/>
    <x v="136"/>
    <x v="208"/>
    <n v="165000"/>
  </r>
  <r>
    <x v="6"/>
    <x v="0"/>
    <x v="7"/>
    <x v="0"/>
    <x v="0"/>
    <x v="0"/>
    <x v="2"/>
    <x v="136"/>
    <x v="244"/>
    <n v="210000"/>
  </r>
  <r>
    <x v="6"/>
    <x v="0"/>
    <x v="7"/>
    <x v="0"/>
    <x v="0"/>
    <x v="0"/>
    <x v="2"/>
    <x v="136"/>
    <x v="218"/>
    <n v="30000"/>
  </r>
  <r>
    <x v="6"/>
    <x v="0"/>
    <x v="7"/>
    <x v="0"/>
    <x v="0"/>
    <x v="0"/>
    <x v="2"/>
    <x v="136"/>
    <x v="228"/>
    <n v="160000"/>
  </r>
  <r>
    <x v="6"/>
    <x v="0"/>
    <x v="7"/>
    <x v="0"/>
    <x v="0"/>
    <x v="0"/>
    <x v="2"/>
    <x v="141"/>
    <x v="185"/>
    <n v="10000"/>
  </r>
  <r>
    <x v="6"/>
    <x v="0"/>
    <x v="7"/>
    <x v="0"/>
    <x v="0"/>
    <x v="0"/>
    <x v="2"/>
    <x v="141"/>
    <x v="0"/>
    <m/>
  </r>
  <r>
    <x v="6"/>
    <x v="0"/>
    <x v="7"/>
    <x v="0"/>
    <x v="0"/>
    <x v="0"/>
    <x v="2"/>
    <x v="141"/>
    <x v="0"/>
    <m/>
  </r>
  <r>
    <x v="6"/>
    <x v="0"/>
    <x v="7"/>
    <x v="0"/>
    <x v="0"/>
    <x v="0"/>
    <x v="2"/>
    <x v="93"/>
    <x v="0"/>
    <m/>
  </r>
  <r>
    <x v="6"/>
    <x v="0"/>
    <x v="7"/>
    <x v="0"/>
    <x v="0"/>
    <x v="0"/>
    <x v="2"/>
    <x v="84"/>
    <x v="102"/>
    <n v="26800"/>
  </r>
  <r>
    <x v="6"/>
    <x v="0"/>
    <x v="7"/>
    <x v="0"/>
    <x v="0"/>
    <x v="0"/>
    <x v="2"/>
    <x v="84"/>
    <x v="284"/>
    <m/>
  </r>
  <r>
    <x v="6"/>
    <x v="0"/>
    <x v="7"/>
    <x v="0"/>
    <x v="0"/>
    <x v="0"/>
    <x v="2"/>
    <x v="84"/>
    <x v="190"/>
    <m/>
  </r>
  <r>
    <x v="6"/>
    <x v="0"/>
    <x v="7"/>
    <x v="0"/>
    <x v="0"/>
    <x v="0"/>
    <x v="2"/>
    <x v="84"/>
    <x v="0"/>
    <m/>
  </r>
  <r>
    <x v="6"/>
    <x v="0"/>
    <x v="7"/>
    <x v="0"/>
    <x v="0"/>
    <x v="0"/>
    <x v="2"/>
    <x v="84"/>
    <x v="0"/>
    <m/>
  </r>
  <r>
    <x v="6"/>
    <x v="0"/>
    <x v="7"/>
    <x v="0"/>
    <x v="0"/>
    <x v="0"/>
    <x v="2"/>
    <x v="84"/>
    <x v="0"/>
    <m/>
  </r>
  <r>
    <x v="6"/>
    <x v="0"/>
    <x v="7"/>
    <x v="0"/>
    <x v="0"/>
    <x v="0"/>
    <x v="2"/>
    <x v="84"/>
    <x v="0"/>
    <m/>
  </r>
  <r>
    <x v="6"/>
    <x v="0"/>
    <x v="7"/>
    <x v="0"/>
    <x v="0"/>
    <x v="0"/>
    <x v="2"/>
    <x v="84"/>
    <x v="0"/>
    <m/>
  </r>
  <r>
    <x v="6"/>
    <x v="0"/>
    <x v="7"/>
    <x v="0"/>
    <x v="0"/>
    <x v="0"/>
    <x v="2"/>
    <x v="84"/>
    <x v="0"/>
    <m/>
  </r>
  <r>
    <x v="6"/>
    <x v="0"/>
    <x v="7"/>
    <x v="0"/>
    <x v="0"/>
    <x v="0"/>
    <x v="2"/>
    <x v="84"/>
    <x v="0"/>
    <m/>
  </r>
  <r>
    <x v="6"/>
    <x v="0"/>
    <x v="7"/>
    <x v="0"/>
    <x v="0"/>
    <x v="7"/>
    <x v="4"/>
    <x v="119"/>
    <x v="136"/>
    <n v="4100000"/>
  </r>
  <r>
    <x v="6"/>
    <x v="0"/>
    <x v="7"/>
    <x v="0"/>
    <x v="0"/>
    <x v="7"/>
    <x v="4"/>
    <x v="119"/>
    <x v="248"/>
    <n v="3550000"/>
  </r>
  <r>
    <x v="6"/>
    <x v="0"/>
    <x v="7"/>
    <x v="0"/>
    <x v="0"/>
    <x v="7"/>
    <x v="4"/>
    <x v="119"/>
    <x v="186"/>
    <n v="6000000"/>
  </r>
  <r>
    <x v="6"/>
    <x v="0"/>
    <x v="7"/>
    <x v="0"/>
    <x v="0"/>
    <x v="7"/>
    <x v="4"/>
    <x v="119"/>
    <x v="250"/>
    <n v="1800000"/>
  </r>
  <r>
    <x v="6"/>
    <x v="0"/>
    <x v="7"/>
    <x v="0"/>
    <x v="0"/>
    <x v="7"/>
    <x v="4"/>
    <x v="119"/>
    <x v="291"/>
    <n v="6550000"/>
  </r>
  <r>
    <x v="6"/>
    <x v="0"/>
    <x v="7"/>
    <x v="0"/>
    <x v="0"/>
    <x v="7"/>
    <x v="4"/>
    <x v="120"/>
    <x v="250"/>
    <n v="200000"/>
  </r>
  <r>
    <x v="6"/>
    <x v="0"/>
    <x v="7"/>
    <x v="0"/>
    <x v="0"/>
    <x v="7"/>
    <x v="4"/>
    <x v="121"/>
    <x v="136"/>
    <n v="491667"/>
  </r>
  <r>
    <x v="6"/>
    <x v="0"/>
    <x v="7"/>
    <x v="0"/>
    <x v="0"/>
    <x v="7"/>
    <x v="4"/>
    <x v="121"/>
    <x v="186"/>
    <n v="432417"/>
  </r>
  <r>
    <x v="6"/>
    <x v="0"/>
    <x v="7"/>
    <x v="0"/>
    <x v="0"/>
    <x v="7"/>
    <x v="4"/>
    <x v="121"/>
    <x v="248"/>
    <n v="1070067"/>
  </r>
  <r>
    <x v="6"/>
    <x v="0"/>
    <x v="7"/>
    <x v="0"/>
    <x v="0"/>
    <x v="7"/>
    <x v="4"/>
    <x v="121"/>
    <x v="250"/>
    <n v="166667"/>
  </r>
  <r>
    <x v="6"/>
    <x v="0"/>
    <x v="7"/>
    <x v="0"/>
    <x v="0"/>
    <x v="7"/>
    <x v="4"/>
    <x v="121"/>
    <x v="291"/>
    <n v="545833"/>
  </r>
  <r>
    <x v="6"/>
    <x v="0"/>
    <x v="7"/>
    <x v="0"/>
    <x v="0"/>
    <x v="7"/>
    <x v="4"/>
    <x v="122"/>
    <x v="136"/>
    <n v="59000"/>
  </r>
  <r>
    <x v="6"/>
    <x v="0"/>
    <x v="7"/>
    <x v="0"/>
    <x v="0"/>
    <x v="7"/>
    <x v="4"/>
    <x v="122"/>
    <x v="248"/>
    <n v="35500"/>
  </r>
  <r>
    <x v="6"/>
    <x v="0"/>
    <x v="7"/>
    <x v="0"/>
    <x v="0"/>
    <x v="7"/>
    <x v="4"/>
    <x v="122"/>
    <x v="186"/>
    <n v="60000"/>
  </r>
  <r>
    <x v="6"/>
    <x v="0"/>
    <x v="7"/>
    <x v="0"/>
    <x v="0"/>
    <x v="7"/>
    <x v="4"/>
    <x v="122"/>
    <x v="250"/>
    <n v="20000"/>
  </r>
  <r>
    <x v="6"/>
    <x v="0"/>
    <x v="7"/>
    <x v="0"/>
    <x v="0"/>
    <x v="7"/>
    <x v="4"/>
    <x v="122"/>
    <x v="291"/>
    <n v="65500"/>
  </r>
  <r>
    <x v="6"/>
    <x v="0"/>
    <x v="7"/>
    <x v="0"/>
    <x v="0"/>
    <x v="7"/>
    <x v="4"/>
    <x v="123"/>
    <x v="136"/>
    <n v="491667"/>
  </r>
  <r>
    <x v="6"/>
    <x v="0"/>
    <x v="7"/>
    <x v="0"/>
    <x v="0"/>
    <x v="7"/>
    <x v="4"/>
    <x v="123"/>
    <x v="186"/>
    <n v="500000"/>
  </r>
  <r>
    <x v="6"/>
    <x v="0"/>
    <x v="7"/>
    <x v="0"/>
    <x v="0"/>
    <x v="7"/>
    <x v="4"/>
    <x v="123"/>
    <x v="248"/>
    <n v="295833"/>
  </r>
  <r>
    <x v="6"/>
    <x v="0"/>
    <x v="7"/>
    <x v="0"/>
    <x v="0"/>
    <x v="7"/>
    <x v="4"/>
    <x v="123"/>
    <x v="250"/>
    <n v="166667"/>
  </r>
  <r>
    <x v="6"/>
    <x v="0"/>
    <x v="7"/>
    <x v="0"/>
    <x v="0"/>
    <x v="7"/>
    <x v="4"/>
    <x v="123"/>
    <x v="291"/>
    <n v="545833"/>
  </r>
  <r>
    <x v="6"/>
    <x v="0"/>
    <x v="7"/>
    <x v="0"/>
    <x v="0"/>
    <x v="7"/>
    <x v="4"/>
    <x v="124"/>
    <x v="136"/>
    <n v="245833"/>
  </r>
  <r>
    <x v="6"/>
    <x v="0"/>
    <x v="7"/>
    <x v="0"/>
    <x v="0"/>
    <x v="7"/>
    <x v="4"/>
    <x v="124"/>
    <x v="186"/>
    <n v="250000"/>
  </r>
  <r>
    <x v="6"/>
    <x v="0"/>
    <x v="7"/>
    <x v="0"/>
    <x v="0"/>
    <x v="7"/>
    <x v="4"/>
    <x v="124"/>
    <x v="248"/>
    <n v="147917"/>
  </r>
  <r>
    <x v="6"/>
    <x v="0"/>
    <x v="7"/>
    <x v="0"/>
    <x v="0"/>
    <x v="7"/>
    <x v="4"/>
    <x v="124"/>
    <x v="250"/>
    <n v="75000"/>
  </r>
  <r>
    <x v="6"/>
    <x v="0"/>
    <x v="7"/>
    <x v="0"/>
    <x v="0"/>
    <x v="7"/>
    <x v="4"/>
    <x v="124"/>
    <x v="291"/>
    <n v="272917"/>
  </r>
  <r>
    <x v="6"/>
    <x v="0"/>
    <x v="7"/>
    <x v="0"/>
    <x v="0"/>
    <x v="7"/>
    <x v="4"/>
    <x v="135"/>
    <x v="0"/>
    <m/>
  </r>
  <r>
    <x v="6"/>
    <x v="0"/>
    <x v="7"/>
    <x v="0"/>
    <x v="0"/>
    <x v="7"/>
    <x v="4"/>
    <x v="167"/>
    <x v="291"/>
    <n v="200000"/>
  </r>
  <r>
    <x v="6"/>
    <x v="0"/>
    <x v="7"/>
    <x v="0"/>
    <x v="0"/>
    <x v="7"/>
    <x v="4"/>
    <x v="144"/>
    <x v="136"/>
    <n v="1800000"/>
  </r>
  <r>
    <x v="6"/>
    <x v="0"/>
    <x v="7"/>
    <x v="0"/>
    <x v="0"/>
    <x v="7"/>
    <x v="4"/>
    <x v="144"/>
    <x v="186"/>
    <m/>
  </r>
  <r>
    <x v="6"/>
    <x v="0"/>
    <x v="7"/>
    <x v="0"/>
    <x v="0"/>
    <x v="7"/>
    <x v="4"/>
    <x v="126"/>
    <x v="0"/>
    <m/>
  </r>
  <r>
    <x v="6"/>
    <x v="0"/>
    <x v="7"/>
    <x v="0"/>
    <x v="0"/>
    <x v="7"/>
    <x v="4"/>
    <x v="127"/>
    <x v="5"/>
    <n v="124514"/>
  </r>
  <r>
    <x v="6"/>
    <x v="0"/>
    <x v="7"/>
    <x v="0"/>
    <x v="0"/>
    <x v="7"/>
    <x v="4"/>
    <x v="152"/>
    <x v="130"/>
    <m/>
  </r>
  <r>
    <x v="6"/>
    <x v="0"/>
    <x v="7"/>
    <x v="0"/>
    <x v="0"/>
    <x v="7"/>
    <x v="4"/>
    <x v="128"/>
    <x v="6"/>
    <n v="1936000"/>
  </r>
  <r>
    <x v="6"/>
    <x v="0"/>
    <x v="7"/>
    <x v="0"/>
    <x v="0"/>
    <x v="7"/>
    <x v="4"/>
    <x v="128"/>
    <x v="290"/>
    <n v="216000"/>
  </r>
  <r>
    <x v="6"/>
    <x v="0"/>
    <x v="7"/>
    <x v="0"/>
    <x v="0"/>
    <x v="7"/>
    <x v="4"/>
    <x v="128"/>
    <x v="7"/>
    <n v="786000"/>
  </r>
  <r>
    <x v="6"/>
    <x v="0"/>
    <x v="7"/>
    <x v="0"/>
    <x v="0"/>
    <x v="7"/>
    <x v="4"/>
    <x v="129"/>
    <x v="77"/>
    <n v="236000"/>
  </r>
  <r>
    <x v="6"/>
    <x v="0"/>
    <x v="7"/>
    <x v="0"/>
    <x v="0"/>
    <x v="7"/>
    <x v="4"/>
    <x v="129"/>
    <x v="187"/>
    <n v="716000"/>
  </r>
  <r>
    <x v="6"/>
    <x v="0"/>
    <x v="7"/>
    <x v="0"/>
    <x v="0"/>
    <x v="7"/>
    <x v="0"/>
    <x v="165"/>
    <x v="185"/>
    <m/>
  </r>
  <r>
    <x v="6"/>
    <x v="0"/>
    <x v="7"/>
    <x v="0"/>
    <x v="0"/>
    <x v="7"/>
    <x v="2"/>
    <x v="131"/>
    <x v="136"/>
    <m/>
  </r>
  <r>
    <x v="6"/>
    <x v="0"/>
    <x v="7"/>
    <x v="0"/>
    <x v="0"/>
    <x v="1"/>
    <x v="7"/>
    <x v="34"/>
    <x v="29"/>
    <n v="143990"/>
  </r>
  <r>
    <x v="6"/>
    <x v="0"/>
    <x v="7"/>
    <x v="0"/>
    <x v="0"/>
    <x v="1"/>
    <x v="7"/>
    <x v="20"/>
    <x v="29"/>
    <n v="249160"/>
  </r>
  <r>
    <x v="6"/>
    <x v="0"/>
    <x v="7"/>
    <x v="0"/>
    <x v="0"/>
    <x v="1"/>
    <x v="7"/>
    <x v="20"/>
    <x v="169"/>
    <n v="1169117.8799999999"/>
  </r>
  <r>
    <x v="6"/>
    <x v="0"/>
    <x v="7"/>
    <x v="0"/>
    <x v="0"/>
    <x v="1"/>
    <x v="7"/>
    <x v="101"/>
    <x v="6"/>
    <n v="5600"/>
  </r>
  <r>
    <x v="6"/>
    <x v="0"/>
    <x v="7"/>
    <x v="0"/>
    <x v="0"/>
    <x v="1"/>
    <x v="7"/>
    <x v="101"/>
    <x v="77"/>
    <m/>
  </r>
  <r>
    <x v="6"/>
    <x v="0"/>
    <x v="7"/>
    <x v="0"/>
    <x v="0"/>
    <x v="1"/>
    <x v="7"/>
    <x v="101"/>
    <x v="229"/>
    <m/>
  </r>
  <r>
    <x v="6"/>
    <x v="0"/>
    <x v="7"/>
    <x v="0"/>
    <x v="0"/>
    <x v="1"/>
    <x v="7"/>
    <x v="101"/>
    <x v="130"/>
    <m/>
  </r>
  <r>
    <x v="6"/>
    <x v="0"/>
    <x v="7"/>
    <x v="0"/>
    <x v="0"/>
    <x v="1"/>
    <x v="7"/>
    <x v="101"/>
    <x v="181"/>
    <m/>
  </r>
  <r>
    <x v="6"/>
    <x v="0"/>
    <x v="7"/>
    <x v="0"/>
    <x v="0"/>
    <x v="1"/>
    <x v="7"/>
    <x v="101"/>
    <x v="8"/>
    <m/>
  </r>
  <r>
    <x v="6"/>
    <x v="0"/>
    <x v="7"/>
    <x v="0"/>
    <x v="0"/>
    <x v="1"/>
    <x v="7"/>
    <x v="101"/>
    <x v="31"/>
    <m/>
  </r>
  <r>
    <x v="6"/>
    <x v="0"/>
    <x v="7"/>
    <x v="0"/>
    <x v="0"/>
    <x v="1"/>
    <x v="7"/>
    <x v="159"/>
    <x v="14"/>
    <m/>
  </r>
  <r>
    <x v="6"/>
    <x v="0"/>
    <x v="7"/>
    <x v="0"/>
    <x v="0"/>
    <x v="1"/>
    <x v="7"/>
    <x v="159"/>
    <x v="176"/>
    <m/>
  </r>
  <r>
    <x v="6"/>
    <x v="0"/>
    <x v="7"/>
    <x v="0"/>
    <x v="0"/>
    <x v="1"/>
    <x v="7"/>
    <x v="55"/>
    <x v="246"/>
    <n v="2236333.12"/>
  </r>
  <r>
    <x v="6"/>
    <x v="0"/>
    <x v="7"/>
    <x v="0"/>
    <x v="0"/>
    <x v="1"/>
    <x v="7"/>
    <x v="55"/>
    <x v="36"/>
    <m/>
  </r>
  <r>
    <x v="6"/>
    <x v="0"/>
    <x v="7"/>
    <x v="0"/>
    <x v="0"/>
    <x v="1"/>
    <x v="8"/>
    <x v="22"/>
    <x v="29"/>
    <n v="807960.22"/>
  </r>
  <r>
    <x v="6"/>
    <x v="0"/>
    <x v="7"/>
    <x v="0"/>
    <x v="0"/>
    <x v="1"/>
    <x v="2"/>
    <x v="168"/>
    <x v="50"/>
    <n v="2059000"/>
  </r>
  <r>
    <x v="6"/>
    <x v="0"/>
    <x v="7"/>
    <x v="0"/>
    <x v="0"/>
    <x v="1"/>
    <x v="8"/>
    <x v="94"/>
    <x v="36"/>
    <m/>
  </r>
  <r>
    <x v="6"/>
    <x v="0"/>
    <x v="7"/>
    <x v="0"/>
    <x v="0"/>
    <x v="1"/>
    <x v="8"/>
    <x v="94"/>
    <x v="15"/>
    <n v="8834"/>
  </r>
  <r>
    <x v="6"/>
    <x v="0"/>
    <x v="7"/>
    <x v="0"/>
    <x v="0"/>
    <x v="1"/>
    <x v="8"/>
    <x v="94"/>
    <x v="134"/>
    <m/>
  </r>
  <r>
    <x v="6"/>
    <x v="0"/>
    <x v="7"/>
    <x v="0"/>
    <x v="0"/>
    <x v="1"/>
    <x v="8"/>
    <x v="94"/>
    <x v="57"/>
    <m/>
  </r>
  <r>
    <x v="6"/>
    <x v="0"/>
    <x v="7"/>
    <x v="0"/>
    <x v="0"/>
    <x v="1"/>
    <x v="8"/>
    <x v="94"/>
    <x v="252"/>
    <m/>
  </r>
  <r>
    <x v="6"/>
    <x v="0"/>
    <x v="7"/>
    <x v="0"/>
    <x v="0"/>
    <x v="1"/>
    <x v="8"/>
    <x v="94"/>
    <x v="299"/>
    <n v="3863.2"/>
  </r>
  <r>
    <x v="6"/>
    <x v="0"/>
    <x v="7"/>
    <x v="0"/>
    <x v="0"/>
    <x v="1"/>
    <x v="8"/>
    <x v="94"/>
    <x v="70"/>
    <n v="4047.65"/>
  </r>
  <r>
    <x v="6"/>
    <x v="0"/>
    <x v="7"/>
    <x v="0"/>
    <x v="0"/>
    <x v="1"/>
    <x v="8"/>
    <x v="94"/>
    <x v="300"/>
    <n v="6635"/>
  </r>
  <r>
    <x v="6"/>
    <x v="0"/>
    <x v="7"/>
    <x v="0"/>
    <x v="0"/>
    <x v="1"/>
    <x v="8"/>
    <x v="94"/>
    <x v="297"/>
    <n v="10950"/>
  </r>
  <r>
    <x v="6"/>
    <x v="0"/>
    <x v="7"/>
    <x v="0"/>
    <x v="0"/>
    <x v="1"/>
    <x v="8"/>
    <x v="95"/>
    <x v="0"/>
    <m/>
  </r>
  <r>
    <x v="6"/>
    <x v="0"/>
    <x v="7"/>
    <x v="0"/>
    <x v="0"/>
    <x v="1"/>
    <x v="8"/>
    <x v="94"/>
    <x v="226"/>
    <m/>
  </r>
  <r>
    <x v="6"/>
    <x v="0"/>
    <x v="7"/>
    <x v="0"/>
    <x v="0"/>
    <x v="1"/>
    <x v="8"/>
    <x v="156"/>
    <x v="80"/>
    <m/>
  </r>
  <r>
    <x v="6"/>
    <x v="0"/>
    <x v="7"/>
    <x v="0"/>
    <x v="0"/>
    <x v="1"/>
    <x v="8"/>
    <x v="156"/>
    <x v="88"/>
    <m/>
  </r>
  <r>
    <x v="6"/>
    <x v="0"/>
    <x v="7"/>
    <x v="0"/>
    <x v="0"/>
    <x v="1"/>
    <x v="8"/>
    <x v="156"/>
    <x v="6"/>
    <m/>
  </r>
  <r>
    <x v="6"/>
    <x v="0"/>
    <x v="7"/>
    <x v="0"/>
    <x v="0"/>
    <x v="1"/>
    <x v="8"/>
    <x v="156"/>
    <x v="122"/>
    <m/>
  </r>
  <r>
    <x v="6"/>
    <x v="0"/>
    <x v="7"/>
    <x v="0"/>
    <x v="0"/>
    <x v="1"/>
    <x v="8"/>
    <x v="156"/>
    <x v="16"/>
    <m/>
  </r>
  <r>
    <x v="6"/>
    <x v="0"/>
    <x v="7"/>
    <x v="0"/>
    <x v="0"/>
    <x v="1"/>
    <x v="8"/>
    <x v="156"/>
    <x v="42"/>
    <m/>
  </r>
  <r>
    <x v="6"/>
    <x v="0"/>
    <x v="7"/>
    <x v="0"/>
    <x v="0"/>
    <x v="1"/>
    <x v="8"/>
    <x v="156"/>
    <x v="37"/>
    <m/>
  </r>
  <r>
    <x v="6"/>
    <x v="0"/>
    <x v="7"/>
    <x v="0"/>
    <x v="0"/>
    <x v="1"/>
    <x v="8"/>
    <x v="156"/>
    <x v="45"/>
    <m/>
  </r>
  <r>
    <x v="6"/>
    <x v="0"/>
    <x v="7"/>
    <x v="0"/>
    <x v="0"/>
    <x v="1"/>
    <x v="8"/>
    <x v="156"/>
    <x v="124"/>
    <m/>
  </r>
  <r>
    <x v="6"/>
    <x v="0"/>
    <x v="7"/>
    <x v="0"/>
    <x v="0"/>
    <x v="1"/>
    <x v="8"/>
    <x v="156"/>
    <x v="31"/>
    <n v="-531.05999999999995"/>
  </r>
  <r>
    <x v="6"/>
    <x v="0"/>
    <x v="7"/>
    <x v="0"/>
    <x v="0"/>
    <x v="1"/>
    <x v="8"/>
    <x v="156"/>
    <x v="80"/>
    <m/>
  </r>
  <r>
    <x v="6"/>
    <x v="0"/>
    <x v="7"/>
    <x v="0"/>
    <x v="0"/>
    <x v="1"/>
    <x v="8"/>
    <x v="156"/>
    <x v="0"/>
    <m/>
  </r>
  <r>
    <x v="6"/>
    <x v="0"/>
    <x v="7"/>
    <x v="0"/>
    <x v="0"/>
    <x v="1"/>
    <x v="8"/>
    <x v="156"/>
    <x v="0"/>
    <m/>
  </r>
  <r>
    <x v="6"/>
    <x v="0"/>
    <x v="7"/>
    <x v="0"/>
    <x v="0"/>
    <x v="1"/>
    <x v="8"/>
    <x v="4"/>
    <x v="157"/>
    <m/>
  </r>
  <r>
    <x v="6"/>
    <x v="0"/>
    <x v="7"/>
    <x v="0"/>
    <x v="0"/>
    <x v="1"/>
    <x v="8"/>
    <x v="4"/>
    <x v="153"/>
    <m/>
  </r>
  <r>
    <x v="6"/>
    <x v="0"/>
    <x v="7"/>
    <x v="0"/>
    <x v="0"/>
    <x v="1"/>
    <x v="8"/>
    <x v="4"/>
    <x v="31"/>
    <m/>
  </r>
  <r>
    <x v="6"/>
    <x v="0"/>
    <x v="7"/>
    <x v="0"/>
    <x v="0"/>
    <x v="1"/>
    <x v="8"/>
    <x v="4"/>
    <x v="286"/>
    <m/>
  </r>
  <r>
    <x v="6"/>
    <x v="0"/>
    <x v="7"/>
    <x v="0"/>
    <x v="0"/>
    <x v="1"/>
    <x v="8"/>
    <x v="4"/>
    <x v="101"/>
    <m/>
  </r>
  <r>
    <x v="6"/>
    <x v="0"/>
    <x v="7"/>
    <x v="0"/>
    <x v="0"/>
    <x v="1"/>
    <x v="8"/>
    <x v="4"/>
    <x v="37"/>
    <m/>
  </r>
  <r>
    <x v="6"/>
    <x v="0"/>
    <x v="7"/>
    <x v="0"/>
    <x v="0"/>
    <x v="1"/>
    <x v="8"/>
    <x v="4"/>
    <x v="87"/>
    <m/>
  </r>
  <r>
    <x v="6"/>
    <x v="0"/>
    <x v="7"/>
    <x v="0"/>
    <x v="0"/>
    <x v="1"/>
    <x v="8"/>
    <x v="4"/>
    <x v="219"/>
    <m/>
  </r>
  <r>
    <x v="6"/>
    <x v="0"/>
    <x v="7"/>
    <x v="0"/>
    <x v="0"/>
    <x v="1"/>
    <x v="8"/>
    <x v="4"/>
    <x v="220"/>
    <m/>
  </r>
  <r>
    <x v="6"/>
    <x v="0"/>
    <x v="7"/>
    <x v="0"/>
    <x v="0"/>
    <x v="1"/>
    <x v="8"/>
    <x v="4"/>
    <x v="221"/>
    <m/>
  </r>
  <r>
    <x v="6"/>
    <x v="0"/>
    <x v="7"/>
    <x v="0"/>
    <x v="0"/>
    <x v="1"/>
    <x v="8"/>
    <x v="4"/>
    <x v="205"/>
    <m/>
  </r>
  <r>
    <x v="6"/>
    <x v="0"/>
    <x v="7"/>
    <x v="0"/>
    <x v="0"/>
    <x v="1"/>
    <x v="8"/>
    <x v="4"/>
    <x v="140"/>
    <m/>
  </r>
  <r>
    <x v="6"/>
    <x v="0"/>
    <x v="7"/>
    <x v="0"/>
    <x v="0"/>
    <x v="1"/>
    <x v="8"/>
    <x v="4"/>
    <x v="253"/>
    <m/>
  </r>
  <r>
    <x v="6"/>
    <x v="0"/>
    <x v="7"/>
    <x v="0"/>
    <x v="0"/>
    <x v="1"/>
    <x v="8"/>
    <x v="4"/>
    <x v="2"/>
    <m/>
  </r>
  <r>
    <x v="6"/>
    <x v="0"/>
    <x v="7"/>
    <x v="0"/>
    <x v="0"/>
    <x v="1"/>
    <x v="8"/>
    <x v="4"/>
    <x v="157"/>
    <m/>
  </r>
  <r>
    <x v="6"/>
    <x v="0"/>
    <x v="7"/>
    <x v="0"/>
    <x v="0"/>
    <x v="1"/>
    <x v="8"/>
    <x v="4"/>
    <x v="185"/>
    <m/>
  </r>
  <r>
    <x v="6"/>
    <x v="0"/>
    <x v="7"/>
    <x v="0"/>
    <x v="0"/>
    <x v="1"/>
    <x v="8"/>
    <x v="4"/>
    <x v="139"/>
    <m/>
  </r>
  <r>
    <x v="6"/>
    <x v="0"/>
    <x v="7"/>
    <x v="0"/>
    <x v="0"/>
    <x v="1"/>
    <x v="8"/>
    <x v="4"/>
    <x v="31"/>
    <m/>
  </r>
  <r>
    <x v="6"/>
    <x v="0"/>
    <x v="7"/>
    <x v="0"/>
    <x v="0"/>
    <x v="1"/>
    <x v="8"/>
    <x v="4"/>
    <x v="54"/>
    <m/>
  </r>
  <r>
    <x v="6"/>
    <x v="0"/>
    <x v="7"/>
    <x v="0"/>
    <x v="0"/>
    <x v="1"/>
    <x v="8"/>
    <x v="4"/>
    <x v="200"/>
    <m/>
  </r>
  <r>
    <x v="6"/>
    <x v="0"/>
    <x v="7"/>
    <x v="0"/>
    <x v="0"/>
    <x v="1"/>
    <x v="8"/>
    <x v="4"/>
    <x v="210"/>
    <m/>
  </r>
  <r>
    <x v="6"/>
    <x v="0"/>
    <x v="7"/>
    <x v="0"/>
    <x v="0"/>
    <x v="1"/>
    <x v="8"/>
    <x v="4"/>
    <x v="0"/>
    <m/>
  </r>
  <r>
    <x v="6"/>
    <x v="0"/>
    <x v="7"/>
    <x v="0"/>
    <x v="0"/>
    <x v="1"/>
    <x v="8"/>
    <x v="4"/>
    <x v="0"/>
    <m/>
  </r>
  <r>
    <x v="6"/>
    <x v="0"/>
    <x v="7"/>
    <x v="0"/>
    <x v="0"/>
    <x v="1"/>
    <x v="8"/>
    <x v="4"/>
    <x v="0"/>
    <m/>
  </r>
  <r>
    <x v="6"/>
    <x v="0"/>
    <x v="7"/>
    <x v="0"/>
    <x v="0"/>
    <x v="1"/>
    <x v="8"/>
    <x v="4"/>
    <x v="0"/>
    <m/>
  </r>
  <r>
    <x v="6"/>
    <x v="0"/>
    <x v="7"/>
    <x v="0"/>
    <x v="0"/>
    <x v="1"/>
    <x v="8"/>
    <x v="4"/>
    <x v="0"/>
    <m/>
  </r>
  <r>
    <x v="6"/>
    <x v="0"/>
    <x v="7"/>
    <x v="0"/>
    <x v="0"/>
    <x v="1"/>
    <x v="8"/>
    <x v="4"/>
    <x v="0"/>
    <m/>
  </r>
  <r>
    <x v="6"/>
    <x v="0"/>
    <x v="7"/>
    <x v="0"/>
    <x v="0"/>
    <x v="6"/>
    <x v="23"/>
    <x v="112"/>
    <x v="31"/>
    <m/>
  </r>
  <r>
    <x v="6"/>
    <x v="0"/>
    <x v="7"/>
    <x v="0"/>
    <x v="2"/>
    <x v="3"/>
    <x v="3"/>
    <x v="96"/>
    <x v="0"/>
    <m/>
  </r>
  <r>
    <x v="6"/>
    <x v="0"/>
    <x v="7"/>
    <x v="0"/>
    <x v="2"/>
    <x v="3"/>
    <x v="3"/>
    <x v="137"/>
    <x v="98"/>
    <m/>
  </r>
  <r>
    <x v="6"/>
    <x v="0"/>
    <x v="7"/>
    <x v="0"/>
    <x v="2"/>
    <x v="3"/>
    <x v="3"/>
    <x v="97"/>
    <x v="34"/>
    <m/>
  </r>
  <r>
    <x v="6"/>
    <x v="0"/>
    <x v="7"/>
    <x v="0"/>
    <x v="2"/>
    <x v="3"/>
    <x v="3"/>
    <x v="97"/>
    <x v="36"/>
    <m/>
  </r>
  <r>
    <x v="6"/>
    <x v="0"/>
    <x v="7"/>
    <x v="0"/>
    <x v="2"/>
    <x v="3"/>
    <x v="3"/>
    <x v="97"/>
    <x v="48"/>
    <m/>
  </r>
  <r>
    <x v="6"/>
    <x v="0"/>
    <x v="7"/>
    <x v="0"/>
    <x v="2"/>
    <x v="3"/>
    <x v="3"/>
    <x v="97"/>
    <x v="35"/>
    <m/>
  </r>
  <r>
    <x v="6"/>
    <x v="0"/>
    <x v="7"/>
    <x v="0"/>
    <x v="2"/>
    <x v="3"/>
    <x v="3"/>
    <x v="97"/>
    <x v="0"/>
    <m/>
  </r>
  <r>
    <x v="6"/>
    <x v="0"/>
    <x v="7"/>
    <x v="0"/>
    <x v="2"/>
    <x v="3"/>
    <x v="3"/>
    <x v="97"/>
    <x v="0"/>
    <m/>
  </r>
  <r>
    <x v="6"/>
    <x v="0"/>
    <x v="7"/>
    <x v="0"/>
    <x v="2"/>
    <x v="3"/>
    <x v="3"/>
    <x v="97"/>
    <x v="0"/>
    <m/>
  </r>
  <r>
    <x v="6"/>
    <x v="0"/>
    <x v="7"/>
    <x v="0"/>
    <x v="2"/>
    <x v="3"/>
    <x v="3"/>
    <x v="98"/>
    <x v="0"/>
    <m/>
  </r>
  <r>
    <x v="6"/>
    <x v="0"/>
    <x v="7"/>
    <x v="0"/>
    <x v="2"/>
    <x v="3"/>
    <x v="3"/>
    <x v="99"/>
    <x v="70"/>
    <n v="4176164"/>
  </r>
  <r>
    <x v="6"/>
    <x v="0"/>
    <x v="7"/>
    <x v="0"/>
    <x v="2"/>
    <x v="3"/>
    <x v="3"/>
    <x v="99"/>
    <x v="36"/>
    <m/>
  </r>
  <r>
    <x v="6"/>
    <x v="0"/>
    <x v="7"/>
    <x v="0"/>
    <x v="2"/>
    <x v="3"/>
    <x v="3"/>
    <x v="99"/>
    <x v="37"/>
    <n v="3306270"/>
  </r>
  <r>
    <x v="6"/>
    <x v="0"/>
    <x v="7"/>
    <x v="0"/>
    <x v="2"/>
    <x v="3"/>
    <x v="3"/>
    <x v="99"/>
    <x v="226"/>
    <m/>
  </r>
  <r>
    <x v="6"/>
    <x v="0"/>
    <x v="7"/>
    <x v="0"/>
    <x v="2"/>
    <x v="3"/>
    <x v="3"/>
    <x v="99"/>
    <x v="230"/>
    <m/>
  </r>
  <r>
    <x v="6"/>
    <x v="0"/>
    <x v="7"/>
    <x v="0"/>
    <x v="2"/>
    <x v="3"/>
    <x v="3"/>
    <x v="99"/>
    <x v="39"/>
    <m/>
  </r>
  <r>
    <x v="6"/>
    <x v="0"/>
    <x v="7"/>
    <x v="0"/>
    <x v="2"/>
    <x v="3"/>
    <x v="3"/>
    <x v="99"/>
    <x v="249"/>
    <m/>
  </r>
  <r>
    <x v="6"/>
    <x v="0"/>
    <x v="7"/>
    <x v="0"/>
    <x v="2"/>
    <x v="3"/>
    <x v="3"/>
    <x v="99"/>
    <x v="38"/>
    <m/>
  </r>
  <r>
    <x v="6"/>
    <x v="0"/>
    <x v="7"/>
    <x v="0"/>
    <x v="2"/>
    <x v="3"/>
    <x v="26"/>
    <x v="137"/>
    <x v="98"/>
    <m/>
  </r>
  <r>
    <x v="6"/>
    <x v="0"/>
    <x v="7"/>
    <x v="0"/>
    <x v="2"/>
    <x v="3"/>
    <x v="20"/>
    <x v="49"/>
    <x v="226"/>
    <m/>
  </r>
  <r>
    <x v="6"/>
    <x v="0"/>
    <x v="7"/>
    <x v="0"/>
    <x v="2"/>
    <x v="3"/>
    <x v="20"/>
    <x v="49"/>
    <x v="124"/>
    <m/>
  </r>
  <r>
    <x v="6"/>
    <x v="0"/>
    <x v="7"/>
    <x v="0"/>
    <x v="2"/>
    <x v="3"/>
    <x v="20"/>
    <x v="49"/>
    <x v="41"/>
    <n v="2481740"/>
  </r>
  <r>
    <x v="6"/>
    <x v="0"/>
    <x v="7"/>
    <x v="0"/>
    <x v="2"/>
    <x v="3"/>
    <x v="20"/>
    <x v="49"/>
    <x v="42"/>
    <n v="1579500"/>
  </r>
  <r>
    <x v="6"/>
    <x v="0"/>
    <x v="7"/>
    <x v="0"/>
    <x v="2"/>
    <x v="3"/>
    <x v="20"/>
    <x v="49"/>
    <x v="230"/>
    <m/>
  </r>
  <r>
    <x v="6"/>
    <x v="0"/>
    <x v="7"/>
    <x v="0"/>
    <x v="2"/>
    <x v="3"/>
    <x v="20"/>
    <x v="49"/>
    <x v="122"/>
    <m/>
  </r>
  <r>
    <x v="6"/>
    <x v="0"/>
    <x v="7"/>
    <x v="0"/>
    <x v="2"/>
    <x v="3"/>
    <x v="20"/>
    <x v="151"/>
    <x v="0"/>
    <m/>
  </r>
  <r>
    <x v="6"/>
    <x v="0"/>
    <x v="7"/>
    <x v="0"/>
    <x v="2"/>
    <x v="3"/>
    <x v="20"/>
    <x v="111"/>
    <x v="42"/>
    <n v="1052000"/>
  </r>
  <r>
    <x v="6"/>
    <x v="0"/>
    <x v="7"/>
    <x v="0"/>
    <x v="2"/>
    <x v="3"/>
    <x v="20"/>
    <x v="111"/>
    <x v="124"/>
    <n v="1513399"/>
  </r>
  <r>
    <x v="6"/>
    <x v="0"/>
    <x v="7"/>
    <x v="0"/>
    <x v="2"/>
    <x v="3"/>
    <x v="20"/>
    <x v="111"/>
    <x v="0"/>
    <m/>
  </r>
  <r>
    <x v="6"/>
    <x v="0"/>
    <x v="7"/>
    <x v="0"/>
    <x v="2"/>
    <x v="3"/>
    <x v="20"/>
    <x v="111"/>
    <x v="0"/>
    <m/>
  </r>
  <r>
    <x v="6"/>
    <x v="0"/>
    <x v="7"/>
    <x v="0"/>
    <x v="2"/>
    <x v="3"/>
    <x v="20"/>
    <x v="111"/>
    <x v="0"/>
    <m/>
  </r>
  <r>
    <x v="6"/>
    <x v="0"/>
    <x v="7"/>
    <x v="0"/>
    <x v="2"/>
    <x v="3"/>
    <x v="30"/>
    <x v="151"/>
    <x v="124"/>
    <n v="3416498"/>
  </r>
  <r>
    <x v="6"/>
    <x v="0"/>
    <x v="7"/>
    <x v="0"/>
    <x v="2"/>
    <x v="3"/>
    <x v="30"/>
    <x v="151"/>
    <x v="230"/>
    <m/>
  </r>
  <r>
    <x v="6"/>
    <x v="0"/>
    <x v="7"/>
    <x v="0"/>
    <x v="2"/>
    <x v="3"/>
    <x v="0"/>
    <x v="157"/>
    <x v="36"/>
    <m/>
  </r>
  <r>
    <x v="6"/>
    <x v="0"/>
    <x v="7"/>
    <x v="0"/>
    <x v="2"/>
    <x v="3"/>
    <x v="0"/>
    <x v="157"/>
    <x v="259"/>
    <m/>
  </r>
  <r>
    <x v="6"/>
    <x v="0"/>
    <x v="7"/>
    <x v="0"/>
    <x v="2"/>
    <x v="3"/>
    <x v="21"/>
    <x v="50"/>
    <x v="0"/>
    <m/>
  </r>
  <r>
    <x v="6"/>
    <x v="0"/>
    <x v="7"/>
    <x v="0"/>
    <x v="2"/>
    <x v="3"/>
    <x v="21"/>
    <x v="132"/>
    <x v="0"/>
    <m/>
  </r>
  <r>
    <x v="7"/>
    <x v="0"/>
    <x v="7"/>
    <x v="0"/>
    <x v="1"/>
    <x v="2"/>
    <x v="24"/>
    <x v="63"/>
    <x v="1"/>
    <n v="517676168.75"/>
  </r>
  <r>
    <x v="7"/>
    <x v="0"/>
    <x v="7"/>
    <x v="0"/>
    <x v="1"/>
    <x v="5"/>
    <x v="11"/>
    <x v="64"/>
    <x v="0"/>
    <m/>
  </r>
  <r>
    <x v="7"/>
    <x v="0"/>
    <x v="7"/>
    <x v="0"/>
    <x v="1"/>
    <x v="5"/>
    <x v="14"/>
    <x v="66"/>
    <x v="0"/>
    <m/>
  </r>
  <r>
    <x v="7"/>
    <x v="0"/>
    <x v="7"/>
    <x v="0"/>
    <x v="1"/>
    <x v="5"/>
    <x v="15"/>
    <x v="69"/>
    <x v="0"/>
    <m/>
  </r>
  <r>
    <x v="7"/>
    <x v="0"/>
    <x v="7"/>
    <x v="0"/>
    <x v="1"/>
    <x v="2"/>
    <x v="25"/>
    <x v="74"/>
    <x v="0"/>
    <n v="-604154.59"/>
  </r>
  <r>
    <x v="7"/>
    <x v="0"/>
    <x v="7"/>
    <x v="0"/>
    <x v="1"/>
    <x v="2"/>
    <x v="25"/>
    <x v="118"/>
    <x v="0"/>
    <m/>
  </r>
  <r>
    <x v="7"/>
    <x v="0"/>
    <x v="7"/>
    <x v="0"/>
    <x v="1"/>
    <x v="2"/>
    <x v="0"/>
    <x v="103"/>
    <x v="0"/>
    <m/>
  </r>
  <r>
    <x v="7"/>
    <x v="0"/>
    <x v="7"/>
    <x v="0"/>
    <x v="1"/>
    <x v="2"/>
    <x v="0"/>
    <x v="104"/>
    <x v="0"/>
    <n v="252100.8"/>
  </r>
  <r>
    <x v="7"/>
    <x v="0"/>
    <x v="7"/>
    <x v="0"/>
    <x v="1"/>
    <x v="2"/>
    <x v="0"/>
    <x v="145"/>
    <x v="0"/>
    <n v="-2582409.89"/>
  </r>
  <r>
    <x v="7"/>
    <x v="0"/>
    <x v="7"/>
    <x v="0"/>
    <x v="1"/>
    <x v="5"/>
    <x v="7"/>
    <x v="153"/>
    <x v="0"/>
    <m/>
  </r>
  <r>
    <x v="7"/>
    <x v="0"/>
    <x v="7"/>
    <x v="0"/>
    <x v="1"/>
    <x v="5"/>
    <x v="14"/>
    <x v="166"/>
    <x v="0"/>
    <m/>
  </r>
  <r>
    <x v="7"/>
    <x v="0"/>
    <x v="7"/>
    <x v="0"/>
    <x v="0"/>
    <x v="0"/>
    <x v="4"/>
    <x v="158"/>
    <x v="2"/>
    <n v="20000000"/>
  </r>
  <r>
    <x v="7"/>
    <x v="0"/>
    <x v="7"/>
    <x v="0"/>
    <x v="0"/>
    <x v="0"/>
    <x v="4"/>
    <x v="6"/>
    <x v="157"/>
    <n v="2300000"/>
  </r>
  <r>
    <x v="7"/>
    <x v="0"/>
    <x v="7"/>
    <x v="0"/>
    <x v="0"/>
    <x v="0"/>
    <x v="4"/>
    <x v="6"/>
    <x v="158"/>
    <m/>
  </r>
  <r>
    <x v="7"/>
    <x v="0"/>
    <x v="7"/>
    <x v="0"/>
    <x v="0"/>
    <x v="0"/>
    <x v="4"/>
    <x v="160"/>
    <x v="2"/>
    <n v="0"/>
  </r>
  <r>
    <x v="7"/>
    <x v="0"/>
    <x v="7"/>
    <x v="0"/>
    <x v="0"/>
    <x v="0"/>
    <x v="4"/>
    <x v="160"/>
    <x v="136"/>
    <n v="975000"/>
  </r>
  <r>
    <x v="7"/>
    <x v="0"/>
    <x v="7"/>
    <x v="0"/>
    <x v="0"/>
    <x v="0"/>
    <x v="4"/>
    <x v="7"/>
    <x v="157"/>
    <n v="200000"/>
  </r>
  <r>
    <x v="7"/>
    <x v="0"/>
    <x v="7"/>
    <x v="0"/>
    <x v="0"/>
    <x v="0"/>
    <x v="4"/>
    <x v="7"/>
    <x v="158"/>
    <m/>
  </r>
  <r>
    <x v="7"/>
    <x v="0"/>
    <x v="7"/>
    <x v="0"/>
    <x v="0"/>
    <x v="0"/>
    <x v="4"/>
    <x v="7"/>
    <x v="0"/>
    <m/>
  </r>
  <r>
    <x v="7"/>
    <x v="0"/>
    <x v="7"/>
    <x v="0"/>
    <x v="0"/>
    <x v="0"/>
    <x v="4"/>
    <x v="8"/>
    <x v="291"/>
    <m/>
  </r>
  <r>
    <x v="7"/>
    <x v="0"/>
    <x v="7"/>
    <x v="0"/>
    <x v="0"/>
    <x v="0"/>
    <x v="4"/>
    <x v="8"/>
    <x v="157"/>
    <n v="208333"/>
  </r>
  <r>
    <x v="7"/>
    <x v="0"/>
    <x v="7"/>
    <x v="0"/>
    <x v="0"/>
    <x v="0"/>
    <x v="4"/>
    <x v="8"/>
    <x v="185"/>
    <m/>
  </r>
  <r>
    <x v="7"/>
    <x v="0"/>
    <x v="7"/>
    <x v="0"/>
    <x v="0"/>
    <x v="0"/>
    <x v="4"/>
    <x v="8"/>
    <x v="292"/>
    <m/>
  </r>
  <r>
    <x v="7"/>
    <x v="0"/>
    <x v="7"/>
    <x v="0"/>
    <x v="0"/>
    <x v="0"/>
    <x v="4"/>
    <x v="9"/>
    <x v="2"/>
    <m/>
  </r>
  <r>
    <x v="7"/>
    <x v="0"/>
    <x v="7"/>
    <x v="0"/>
    <x v="0"/>
    <x v="0"/>
    <x v="4"/>
    <x v="9"/>
    <x v="158"/>
    <m/>
  </r>
  <r>
    <x v="7"/>
    <x v="0"/>
    <x v="7"/>
    <x v="0"/>
    <x v="0"/>
    <x v="0"/>
    <x v="4"/>
    <x v="9"/>
    <x v="227"/>
    <m/>
  </r>
  <r>
    <x v="7"/>
    <x v="0"/>
    <x v="7"/>
    <x v="0"/>
    <x v="0"/>
    <x v="0"/>
    <x v="4"/>
    <x v="9"/>
    <x v="157"/>
    <n v="25000"/>
  </r>
  <r>
    <x v="7"/>
    <x v="0"/>
    <x v="7"/>
    <x v="0"/>
    <x v="0"/>
    <x v="0"/>
    <x v="4"/>
    <x v="10"/>
    <x v="2"/>
    <m/>
  </r>
  <r>
    <x v="7"/>
    <x v="0"/>
    <x v="7"/>
    <x v="0"/>
    <x v="0"/>
    <x v="0"/>
    <x v="4"/>
    <x v="10"/>
    <x v="157"/>
    <n v="208333"/>
  </r>
  <r>
    <x v="7"/>
    <x v="0"/>
    <x v="7"/>
    <x v="0"/>
    <x v="0"/>
    <x v="0"/>
    <x v="4"/>
    <x v="10"/>
    <x v="158"/>
    <m/>
  </r>
  <r>
    <x v="7"/>
    <x v="0"/>
    <x v="7"/>
    <x v="0"/>
    <x v="0"/>
    <x v="0"/>
    <x v="4"/>
    <x v="11"/>
    <x v="2"/>
    <n v="833333"/>
  </r>
  <r>
    <x v="7"/>
    <x v="0"/>
    <x v="7"/>
    <x v="0"/>
    <x v="0"/>
    <x v="0"/>
    <x v="4"/>
    <x v="11"/>
    <x v="276"/>
    <m/>
  </r>
  <r>
    <x v="7"/>
    <x v="0"/>
    <x v="7"/>
    <x v="0"/>
    <x v="0"/>
    <x v="0"/>
    <x v="4"/>
    <x v="11"/>
    <x v="157"/>
    <n v="95833"/>
  </r>
  <r>
    <x v="7"/>
    <x v="0"/>
    <x v="7"/>
    <x v="0"/>
    <x v="0"/>
    <x v="0"/>
    <x v="4"/>
    <x v="12"/>
    <x v="250"/>
    <m/>
  </r>
  <r>
    <x v="7"/>
    <x v="0"/>
    <x v="7"/>
    <x v="0"/>
    <x v="0"/>
    <x v="0"/>
    <x v="4"/>
    <x v="134"/>
    <x v="0"/>
    <m/>
  </r>
  <r>
    <x v="7"/>
    <x v="0"/>
    <x v="7"/>
    <x v="0"/>
    <x v="0"/>
    <x v="0"/>
    <x v="4"/>
    <x v="142"/>
    <x v="0"/>
    <m/>
  </r>
  <r>
    <x v="7"/>
    <x v="0"/>
    <x v="7"/>
    <x v="0"/>
    <x v="0"/>
    <x v="0"/>
    <x v="4"/>
    <x v="56"/>
    <x v="4"/>
    <m/>
  </r>
  <r>
    <x v="7"/>
    <x v="0"/>
    <x v="7"/>
    <x v="0"/>
    <x v="0"/>
    <x v="0"/>
    <x v="4"/>
    <x v="56"/>
    <x v="214"/>
    <m/>
  </r>
  <r>
    <x v="7"/>
    <x v="0"/>
    <x v="7"/>
    <x v="0"/>
    <x v="0"/>
    <x v="0"/>
    <x v="4"/>
    <x v="56"/>
    <x v="211"/>
    <m/>
  </r>
  <r>
    <x v="7"/>
    <x v="0"/>
    <x v="7"/>
    <x v="0"/>
    <x v="0"/>
    <x v="0"/>
    <x v="4"/>
    <x v="142"/>
    <x v="0"/>
    <m/>
  </r>
  <r>
    <x v="7"/>
    <x v="0"/>
    <x v="7"/>
    <x v="0"/>
    <x v="0"/>
    <x v="0"/>
    <x v="4"/>
    <x v="13"/>
    <x v="5"/>
    <n v="85086"/>
  </r>
  <r>
    <x v="7"/>
    <x v="0"/>
    <x v="7"/>
    <x v="0"/>
    <x v="0"/>
    <x v="0"/>
    <x v="4"/>
    <x v="146"/>
    <x v="181"/>
    <m/>
  </r>
  <r>
    <x v="7"/>
    <x v="0"/>
    <x v="7"/>
    <x v="0"/>
    <x v="0"/>
    <x v="0"/>
    <x v="4"/>
    <x v="14"/>
    <x v="6"/>
    <n v="1956000"/>
  </r>
  <r>
    <x v="7"/>
    <x v="0"/>
    <x v="7"/>
    <x v="0"/>
    <x v="0"/>
    <x v="0"/>
    <x v="4"/>
    <x v="14"/>
    <x v="7"/>
    <m/>
  </r>
  <r>
    <x v="7"/>
    <x v="0"/>
    <x v="7"/>
    <x v="0"/>
    <x v="0"/>
    <x v="0"/>
    <x v="4"/>
    <x v="15"/>
    <x v="8"/>
    <n v="652000"/>
  </r>
  <r>
    <x v="7"/>
    <x v="0"/>
    <x v="7"/>
    <x v="0"/>
    <x v="0"/>
    <x v="0"/>
    <x v="4"/>
    <x v="147"/>
    <x v="293"/>
    <m/>
  </r>
  <r>
    <x v="7"/>
    <x v="0"/>
    <x v="7"/>
    <x v="0"/>
    <x v="0"/>
    <x v="0"/>
    <x v="4"/>
    <x v="147"/>
    <x v="278"/>
    <m/>
  </r>
  <r>
    <x v="7"/>
    <x v="0"/>
    <x v="7"/>
    <x v="0"/>
    <x v="0"/>
    <x v="0"/>
    <x v="4"/>
    <x v="113"/>
    <x v="175"/>
    <m/>
  </r>
  <r>
    <x v="7"/>
    <x v="0"/>
    <x v="7"/>
    <x v="0"/>
    <x v="0"/>
    <x v="0"/>
    <x v="9"/>
    <x v="114"/>
    <x v="294"/>
    <n v="1472600"/>
  </r>
  <r>
    <x v="7"/>
    <x v="0"/>
    <x v="7"/>
    <x v="0"/>
    <x v="0"/>
    <x v="0"/>
    <x v="9"/>
    <x v="30"/>
    <x v="212"/>
    <n v="1423500"/>
  </r>
  <r>
    <x v="7"/>
    <x v="0"/>
    <x v="7"/>
    <x v="0"/>
    <x v="0"/>
    <x v="0"/>
    <x v="9"/>
    <x v="30"/>
    <x v="234"/>
    <m/>
  </r>
  <r>
    <x v="7"/>
    <x v="0"/>
    <x v="7"/>
    <x v="0"/>
    <x v="0"/>
    <x v="0"/>
    <x v="9"/>
    <x v="110"/>
    <x v="185"/>
    <m/>
  </r>
  <r>
    <x v="7"/>
    <x v="0"/>
    <x v="7"/>
    <x v="0"/>
    <x v="0"/>
    <x v="0"/>
    <x v="9"/>
    <x v="110"/>
    <x v="302"/>
    <n v="750000"/>
  </r>
  <r>
    <x v="7"/>
    <x v="0"/>
    <x v="7"/>
    <x v="0"/>
    <x v="0"/>
    <x v="0"/>
    <x v="5"/>
    <x v="70"/>
    <x v="88"/>
    <n v="890"/>
  </r>
  <r>
    <x v="7"/>
    <x v="0"/>
    <x v="7"/>
    <x v="0"/>
    <x v="0"/>
    <x v="0"/>
    <x v="5"/>
    <x v="70"/>
    <x v="278"/>
    <m/>
  </r>
  <r>
    <x v="7"/>
    <x v="0"/>
    <x v="7"/>
    <x v="0"/>
    <x v="0"/>
    <x v="0"/>
    <x v="5"/>
    <x v="70"/>
    <x v="134"/>
    <n v="5556"/>
  </r>
  <r>
    <x v="7"/>
    <x v="0"/>
    <x v="7"/>
    <x v="0"/>
    <x v="0"/>
    <x v="0"/>
    <x v="5"/>
    <x v="70"/>
    <x v="260"/>
    <n v="67740.52"/>
  </r>
  <r>
    <x v="7"/>
    <x v="0"/>
    <x v="7"/>
    <x v="0"/>
    <x v="0"/>
    <x v="0"/>
    <x v="5"/>
    <x v="70"/>
    <x v="287"/>
    <m/>
  </r>
  <r>
    <x v="7"/>
    <x v="0"/>
    <x v="7"/>
    <x v="0"/>
    <x v="0"/>
    <x v="0"/>
    <x v="5"/>
    <x v="102"/>
    <x v="0"/>
    <m/>
  </r>
  <r>
    <x v="7"/>
    <x v="0"/>
    <x v="7"/>
    <x v="0"/>
    <x v="0"/>
    <x v="0"/>
    <x v="5"/>
    <x v="71"/>
    <x v="279"/>
    <m/>
  </r>
  <r>
    <x v="7"/>
    <x v="0"/>
    <x v="7"/>
    <x v="0"/>
    <x v="0"/>
    <x v="0"/>
    <x v="5"/>
    <x v="71"/>
    <x v="139"/>
    <m/>
  </r>
  <r>
    <x v="7"/>
    <x v="0"/>
    <x v="7"/>
    <x v="0"/>
    <x v="0"/>
    <x v="0"/>
    <x v="5"/>
    <x v="71"/>
    <x v="224"/>
    <m/>
  </r>
  <r>
    <x v="7"/>
    <x v="0"/>
    <x v="7"/>
    <x v="0"/>
    <x v="0"/>
    <x v="0"/>
    <x v="5"/>
    <x v="71"/>
    <x v="204"/>
    <n v="785800"/>
  </r>
  <r>
    <x v="7"/>
    <x v="0"/>
    <x v="7"/>
    <x v="0"/>
    <x v="0"/>
    <x v="0"/>
    <x v="5"/>
    <x v="78"/>
    <x v="0"/>
    <m/>
  </r>
  <r>
    <x v="7"/>
    <x v="0"/>
    <x v="7"/>
    <x v="0"/>
    <x v="0"/>
    <x v="0"/>
    <x v="6"/>
    <x v="17"/>
    <x v="205"/>
    <m/>
  </r>
  <r>
    <x v="7"/>
    <x v="0"/>
    <x v="7"/>
    <x v="0"/>
    <x v="0"/>
    <x v="0"/>
    <x v="6"/>
    <x v="17"/>
    <x v="0"/>
    <m/>
  </r>
  <r>
    <x v="7"/>
    <x v="0"/>
    <x v="7"/>
    <x v="0"/>
    <x v="0"/>
    <x v="0"/>
    <x v="6"/>
    <x v="161"/>
    <x v="245"/>
    <n v="2300000"/>
  </r>
  <r>
    <x v="7"/>
    <x v="0"/>
    <x v="7"/>
    <x v="0"/>
    <x v="0"/>
    <x v="0"/>
    <x v="29"/>
    <x v="154"/>
    <x v="203"/>
    <n v="48006"/>
  </r>
  <r>
    <x v="7"/>
    <x v="0"/>
    <x v="7"/>
    <x v="0"/>
    <x v="0"/>
    <x v="0"/>
    <x v="0"/>
    <x v="162"/>
    <x v="88"/>
    <n v="469667.79"/>
  </r>
  <r>
    <x v="7"/>
    <x v="0"/>
    <x v="7"/>
    <x v="0"/>
    <x v="0"/>
    <x v="0"/>
    <x v="0"/>
    <x v="116"/>
    <x v="270"/>
    <n v="1077697"/>
  </r>
  <r>
    <x v="7"/>
    <x v="0"/>
    <x v="7"/>
    <x v="0"/>
    <x v="0"/>
    <x v="0"/>
    <x v="0"/>
    <x v="116"/>
    <x v="127"/>
    <n v="275094"/>
  </r>
  <r>
    <x v="7"/>
    <x v="0"/>
    <x v="7"/>
    <x v="0"/>
    <x v="0"/>
    <x v="0"/>
    <x v="0"/>
    <x v="116"/>
    <x v="295"/>
    <n v="1000000"/>
  </r>
  <r>
    <x v="7"/>
    <x v="0"/>
    <x v="7"/>
    <x v="0"/>
    <x v="0"/>
    <x v="0"/>
    <x v="0"/>
    <x v="107"/>
    <x v="17"/>
    <n v="600000"/>
  </r>
  <r>
    <x v="7"/>
    <x v="0"/>
    <x v="7"/>
    <x v="0"/>
    <x v="0"/>
    <x v="0"/>
    <x v="0"/>
    <x v="107"/>
    <x v="254"/>
    <m/>
  </r>
  <r>
    <x v="7"/>
    <x v="0"/>
    <x v="7"/>
    <x v="0"/>
    <x v="0"/>
    <x v="0"/>
    <x v="0"/>
    <x v="108"/>
    <x v="254"/>
    <n v="443215"/>
  </r>
  <r>
    <x v="7"/>
    <x v="0"/>
    <x v="7"/>
    <x v="0"/>
    <x v="0"/>
    <x v="0"/>
    <x v="0"/>
    <x v="109"/>
    <x v="254"/>
    <m/>
  </r>
  <r>
    <x v="7"/>
    <x v="0"/>
    <x v="7"/>
    <x v="0"/>
    <x v="0"/>
    <x v="0"/>
    <x v="0"/>
    <x v="163"/>
    <x v="259"/>
    <m/>
  </r>
  <r>
    <x v="7"/>
    <x v="0"/>
    <x v="7"/>
    <x v="0"/>
    <x v="0"/>
    <x v="0"/>
    <x v="0"/>
    <x v="163"/>
    <x v="211"/>
    <m/>
  </r>
  <r>
    <x v="7"/>
    <x v="0"/>
    <x v="7"/>
    <x v="0"/>
    <x v="0"/>
    <x v="0"/>
    <x v="0"/>
    <x v="80"/>
    <x v="14"/>
    <n v="697454"/>
  </r>
  <r>
    <x v="7"/>
    <x v="0"/>
    <x v="7"/>
    <x v="0"/>
    <x v="0"/>
    <x v="0"/>
    <x v="0"/>
    <x v="80"/>
    <x v="21"/>
    <m/>
  </r>
  <r>
    <x v="7"/>
    <x v="0"/>
    <x v="7"/>
    <x v="0"/>
    <x v="0"/>
    <x v="0"/>
    <x v="0"/>
    <x v="80"/>
    <x v="176"/>
    <n v="1672802"/>
  </r>
  <r>
    <x v="7"/>
    <x v="0"/>
    <x v="7"/>
    <x v="0"/>
    <x v="0"/>
    <x v="0"/>
    <x v="0"/>
    <x v="80"/>
    <x v="183"/>
    <m/>
  </r>
  <r>
    <x v="7"/>
    <x v="0"/>
    <x v="7"/>
    <x v="0"/>
    <x v="0"/>
    <x v="0"/>
    <x v="0"/>
    <x v="80"/>
    <x v="235"/>
    <m/>
  </r>
  <r>
    <x v="7"/>
    <x v="0"/>
    <x v="7"/>
    <x v="0"/>
    <x v="0"/>
    <x v="0"/>
    <x v="0"/>
    <x v="80"/>
    <x v="70"/>
    <m/>
  </r>
  <r>
    <x v="7"/>
    <x v="0"/>
    <x v="7"/>
    <x v="0"/>
    <x v="0"/>
    <x v="0"/>
    <x v="0"/>
    <x v="80"/>
    <x v="59"/>
    <m/>
  </r>
  <r>
    <x v="7"/>
    <x v="0"/>
    <x v="7"/>
    <x v="0"/>
    <x v="0"/>
    <x v="0"/>
    <x v="0"/>
    <x v="80"/>
    <x v="44"/>
    <n v="1423500"/>
  </r>
  <r>
    <x v="7"/>
    <x v="0"/>
    <x v="7"/>
    <x v="0"/>
    <x v="0"/>
    <x v="0"/>
    <x v="0"/>
    <x v="80"/>
    <x v="15"/>
    <n v="1310000"/>
  </r>
  <r>
    <x v="7"/>
    <x v="0"/>
    <x v="7"/>
    <x v="0"/>
    <x v="0"/>
    <x v="0"/>
    <x v="0"/>
    <x v="84"/>
    <x v="88"/>
    <m/>
  </r>
  <r>
    <x v="7"/>
    <x v="0"/>
    <x v="7"/>
    <x v="0"/>
    <x v="0"/>
    <x v="0"/>
    <x v="0"/>
    <x v="84"/>
    <x v="246"/>
    <m/>
  </r>
  <r>
    <x v="7"/>
    <x v="0"/>
    <x v="7"/>
    <x v="0"/>
    <x v="0"/>
    <x v="0"/>
    <x v="0"/>
    <x v="107"/>
    <x v="17"/>
    <m/>
  </r>
  <r>
    <x v="7"/>
    <x v="0"/>
    <x v="7"/>
    <x v="0"/>
    <x v="0"/>
    <x v="0"/>
    <x v="0"/>
    <x v="115"/>
    <x v="0"/>
    <m/>
  </r>
  <r>
    <x v="7"/>
    <x v="0"/>
    <x v="7"/>
    <x v="0"/>
    <x v="0"/>
    <x v="0"/>
    <x v="0"/>
    <x v="138"/>
    <x v="88"/>
    <m/>
  </r>
  <r>
    <x v="7"/>
    <x v="0"/>
    <x v="7"/>
    <x v="0"/>
    <x v="0"/>
    <x v="0"/>
    <x v="0"/>
    <x v="108"/>
    <x v="0"/>
    <m/>
  </r>
  <r>
    <x v="7"/>
    <x v="0"/>
    <x v="7"/>
    <x v="0"/>
    <x v="0"/>
    <x v="0"/>
    <x v="0"/>
    <x v="109"/>
    <x v="0"/>
    <m/>
  </r>
  <r>
    <x v="7"/>
    <x v="0"/>
    <x v="7"/>
    <x v="0"/>
    <x v="0"/>
    <x v="0"/>
    <x v="0"/>
    <x v="116"/>
    <x v="20"/>
    <m/>
  </r>
  <r>
    <x v="7"/>
    <x v="0"/>
    <x v="7"/>
    <x v="0"/>
    <x v="0"/>
    <x v="0"/>
    <x v="0"/>
    <x v="116"/>
    <x v="46"/>
    <m/>
  </r>
  <r>
    <x v="7"/>
    <x v="0"/>
    <x v="7"/>
    <x v="0"/>
    <x v="0"/>
    <x v="0"/>
    <x v="0"/>
    <x v="79"/>
    <x v="0"/>
    <m/>
  </r>
  <r>
    <x v="7"/>
    <x v="0"/>
    <x v="7"/>
    <x v="0"/>
    <x v="0"/>
    <x v="0"/>
    <x v="12"/>
    <x v="81"/>
    <x v="0"/>
    <m/>
  </r>
  <r>
    <x v="7"/>
    <x v="0"/>
    <x v="7"/>
    <x v="0"/>
    <x v="0"/>
    <x v="0"/>
    <x v="12"/>
    <x v="82"/>
    <x v="100"/>
    <m/>
  </r>
  <r>
    <x v="7"/>
    <x v="0"/>
    <x v="7"/>
    <x v="0"/>
    <x v="0"/>
    <x v="0"/>
    <x v="12"/>
    <x v="83"/>
    <x v="100"/>
    <n v="2175100"/>
  </r>
  <r>
    <x v="7"/>
    <x v="0"/>
    <x v="7"/>
    <x v="0"/>
    <x v="0"/>
    <x v="0"/>
    <x v="12"/>
    <x v="84"/>
    <x v="255"/>
    <m/>
  </r>
  <r>
    <x v="7"/>
    <x v="0"/>
    <x v="7"/>
    <x v="0"/>
    <x v="0"/>
    <x v="0"/>
    <x v="19"/>
    <x v="100"/>
    <x v="157"/>
    <m/>
  </r>
  <r>
    <x v="7"/>
    <x v="0"/>
    <x v="7"/>
    <x v="0"/>
    <x v="0"/>
    <x v="0"/>
    <x v="19"/>
    <x v="100"/>
    <x v="280"/>
    <m/>
  </r>
  <r>
    <x v="7"/>
    <x v="0"/>
    <x v="7"/>
    <x v="0"/>
    <x v="0"/>
    <x v="0"/>
    <x v="19"/>
    <x v="140"/>
    <x v="20"/>
    <n v="40000"/>
  </r>
  <r>
    <x v="7"/>
    <x v="0"/>
    <x v="7"/>
    <x v="0"/>
    <x v="0"/>
    <x v="0"/>
    <x v="19"/>
    <x v="139"/>
    <x v="139"/>
    <m/>
  </r>
  <r>
    <x v="7"/>
    <x v="0"/>
    <x v="7"/>
    <x v="0"/>
    <x v="0"/>
    <x v="0"/>
    <x v="28"/>
    <x v="150"/>
    <x v="146"/>
    <m/>
  </r>
  <r>
    <x v="7"/>
    <x v="0"/>
    <x v="7"/>
    <x v="0"/>
    <x v="0"/>
    <x v="0"/>
    <x v="31"/>
    <x v="85"/>
    <x v="157"/>
    <m/>
  </r>
  <r>
    <x v="7"/>
    <x v="0"/>
    <x v="7"/>
    <x v="0"/>
    <x v="0"/>
    <x v="0"/>
    <x v="31"/>
    <x v="85"/>
    <x v="237"/>
    <m/>
  </r>
  <r>
    <x v="7"/>
    <x v="0"/>
    <x v="7"/>
    <x v="0"/>
    <x v="0"/>
    <x v="0"/>
    <x v="27"/>
    <x v="140"/>
    <x v="20"/>
    <m/>
  </r>
  <r>
    <x v="7"/>
    <x v="0"/>
    <x v="7"/>
    <x v="0"/>
    <x v="0"/>
    <x v="0"/>
    <x v="27"/>
    <x v="148"/>
    <x v="140"/>
    <n v="77283"/>
  </r>
  <r>
    <x v="7"/>
    <x v="0"/>
    <x v="7"/>
    <x v="0"/>
    <x v="0"/>
    <x v="0"/>
    <x v="27"/>
    <x v="139"/>
    <x v="140"/>
    <m/>
  </r>
  <r>
    <x v="7"/>
    <x v="0"/>
    <x v="7"/>
    <x v="0"/>
    <x v="0"/>
    <x v="0"/>
    <x v="27"/>
    <x v="149"/>
    <x v="140"/>
    <n v="485083.58"/>
  </r>
  <r>
    <x v="7"/>
    <x v="0"/>
    <x v="7"/>
    <x v="0"/>
    <x v="0"/>
    <x v="0"/>
    <x v="22"/>
    <x v="105"/>
    <x v="140"/>
    <m/>
  </r>
  <r>
    <x v="7"/>
    <x v="0"/>
    <x v="7"/>
    <x v="0"/>
    <x v="0"/>
    <x v="0"/>
    <x v="16"/>
    <x v="86"/>
    <x v="224"/>
    <n v="269057"/>
  </r>
  <r>
    <x v="7"/>
    <x v="0"/>
    <x v="7"/>
    <x v="0"/>
    <x v="0"/>
    <x v="0"/>
    <x v="16"/>
    <x v="86"/>
    <x v="204"/>
    <n v="4802940"/>
  </r>
  <r>
    <x v="7"/>
    <x v="0"/>
    <x v="7"/>
    <x v="0"/>
    <x v="0"/>
    <x v="0"/>
    <x v="16"/>
    <x v="86"/>
    <x v="45"/>
    <n v="953980"/>
  </r>
  <r>
    <x v="7"/>
    <x v="0"/>
    <x v="7"/>
    <x v="0"/>
    <x v="0"/>
    <x v="0"/>
    <x v="16"/>
    <x v="117"/>
    <x v="271"/>
    <m/>
  </r>
  <r>
    <x v="7"/>
    <x v="0"/>
    <x v="7"/>
    <x v="0"/>
    <x v="0"/>
    <x v="0"/>
    <x v="16"/>
    <x v="117"/>
    <x v="134"/>
    <n v="691900"/>
  </r>
  <r>
    <x v="7"/>
    <x v="0"/>
    <x v="7"/>
    <x v="0"/>
    <x v="0"/>
    <x v="0"/>
    <x v="16"/>
    <x v="117"/>
    <x v="223"/>
    <m/>
  </r>
  <r>
    <x v="7"/>
    <x v="0"/>
    <x v="7"/>
    <x v="0"/>
    <x v="0"/>
    <x v="0"/>
    <x v="22"/>
    <x v="105"/>
    <x v="0"/>
    <m/>
  </r>
  <r>
    <x v="7"/>
    <x v="0"/>
    <x v="7"/>
    <x v="0"/>
    <x v="0"/>
    <x v="0"/>
    <x v="2"/>
    <x v="87"/>
    <x v="165"/>
    <n v="245709"/>
  </r>
  <r>
    <x v="7"/>
    <x v="0"/>
    <x v="7"/>
    <x v="0"/>
    <x v="0"/>
    <x v="0"/>
    <x v="2"/>
    <x v="87"/>
    <x v="205"/>
    <n v="987381"/>
  </r>
  <r>
    <x v="7"/>
    <x v="0"/>
    <x v="7"/>
    <x v="0"/>
    <x v="0"/>
    <x v="0"/>
    <x v="2"/>
    <x v="87"/>
    <x v="124"/>
    <n v="210900"/>
  </r>
  <r>
    <x v="7"/>
    <x v="0"/>
    <x v="7"/>
    <x v="0"/>
    <x v="0"/>
    <x v="0"/>
    <x v="2"/>
    <x v="87"/>
    <x v="263"/>
    <n v="82884"/>
  </r>
  <r>
    <x v="7"/>
    <x v="0"/>
    <x v="7"/>
    <x v="0"/>
    <x v="0"/>
    <x v="0"/>
    <x v="2"/>
    <x v="155"/>
    <x v="205"/>
    <m/>
  </r>
  <r>
    <x v="7"/>
    <x v="0"/>
    <x v="7"/>
    <x v="0"/>
    <x v="0"/>
    <x v="0"/>
    <x v="2"/>
    <x v="155"/>
    <x v="225"/>
    <m/>
  </r>
  <r>
    <x v="7"/>
    <x v="0"/>
    <x v="7"/>
    <x v="0"/>
    <x v="0"/>
    <x v="0"/>
    <x v="2"/>
    <x v="155"/>
    <x v="0"/>
    <m/>
  </r>
  <r>
    <x v="7"/>
    <x v="0"/>
    <x v="7"/>
    <x v="0"/>
    <x v="0"/>
    <x v="0"/>
    <x v="2"/>
    <x v="88"/>
    <x v="139"/>
    <n v="464632.75"/>
  </r>
  <r>
    <x v="7"/>
    <x v="0"/>
    <x v="7"/>
    <x v="0"/>
    <x v="0"/>
    <x v="0"/>
    <x v="2"/>
    <x v="88"/>
    <x v="247"/>
    <n v="68800"/>
  </r>
  <r>
    <x v="7"/>
    <x v="0"/>
    <x v="7"/>
    <x v="0"/>
    <x v="0"/>
    <x v="0"/>
    <x v="2"/>
    <x v="89"/>
    <x v="102"/>
    <m/>
  </r>
  <r>
    <x v="7"/>
    <x v="0"/>
    <x v="7"/>
    <x v="0"/>
    <x v="0"/>
    <x v="0"/>
    <x v="2"/>
    <x v="88"/>
    <x v="156"/>
    <n v="62500"/>
  </r>
  <r>
    <x v="7"/>
    <x v="0"/>
    <x v="7"/>
    <x v="0"/>
    <x v="0"/>
    <x v="0"/>
    <x v="2"/>
    <x v="88"/>
    <x v="128"/>
    <m/>
  </r>
  <r>
    <x v="7"/>
    <x v="0"/>
    <x v="7"/>
    <x v="0"/>
    <x v="0"/>
    <x v="0"/>
    <x v="2"/>
    <x v="88"/>
    <x v="247"/>
    <m/>
  </r>
  <r>
    <x v="7"/>
    <x v="0"/>
    <x v="7"/>
    <x v="0"/>
    <x v="0"/>
    <x v="0"/>
    <x v="2"/>
    <x v="89"/>
    <x v="282"/>
    <n v="40500"/>
  </r>
  <r>
    <x v="7"/>
    <x v="0"/>
    <x v="7"/>
    <x v="0"/>
    <x v="0"/>
    <x v="0"/>
    <x v="2"/>
    <x v="89"/>
    <x v="298"/>
    <m/>
  </r>
  <r>
    <x v="7"/>
    <x v="0"/>
    <x v="7"/>
    <x v="0"/>
    <x v="0"/>
    <x v="0"/>
    <x v="2"/>
    <x v="89"/>
    <x v="264"/>
    <m/>
  </r>
  <r>
    <x v="7"/>
    <x v="0"/>
    <x v="7"/>
    <x v="0"/>
    <x v="0"/>
    <x v="0"/>
    <x v="2"/>
    <x v="90"/>
    <x v="94"/>
    <n v="210486"/>
  </r>
  <r>
    <x v="7"/>
    <x v="0"/>
    <x v="7"/>
    <x v="0"/>
    <x v="0"/>
    <x v="0"/>
    <x v="2"/>
    <x v="90"/>
    <x v="0"/>
    <m/>
  </r>
  <r>
    <x v="7"/>
    <x v="0"/>
    <x v="7"/>
    <x v="0"/>
    <x v="0"/>
    <x v="0"/>
    <x v="2"/>
    <x v="91"/>
    <x v="153"/>
    <m/>
  </r>
  <r>
    <x v="7"/>
    <x v="0"/>
    <x v="7"/>
    <x v="0"/>
    <x v="0"/>
    <x v="0"/>
    <x v="2"/>
    <x v="91"/>
    <x v="157"/>
    <n v="7500"/>
  </r>
  <r>
    <x v="7"/>
    <x v="0"/>
    <x v="7"/>
    <x v="0"/>
    <x v="0"/>
    <x v="0"/>
    <x v="2"/>
    <x v="91"/>
    <x v="134"/>
    <n v="69450"/>
  </r>
  <r>
    <x v="7"/>
    <x v="0"/>
    <x v="7"/>
    <x v="0"/>
    <x v="0"/>
    <x v="0"/>
    <x v="2"/>
    <x v="91"/>
    <x v="303"/>
    <n v="31000"/>
  </r>
  <r>
    <x v="7"/>
    <x v="0"/>
    <x v="7"/>
    <x v="0"/>
    <x v="0"/>
    <x v="0"/>
    <x v="2"/>
    <x v="91"/>
    <x v="260"/>
    <n v="846759.26"/>
  </r>
  <r>
    <x v="7"/>
    <x v="0"/>
    <x v="7"/>
    <x v="0"/>
    <x v="0"/>
    <x v="0"/>
    <x v="2"/>
    <x v="91"/>
    <x v="300"/>
    <m/>
  </r>
  <r>
    <x v="7"/>
    <x v="0"/>
    <x v="7"/>
    <x v="0"/>
    <x v="0"/>
    <x v="0"/>
    <x v="2"/>
    <x v="91"/>
    <x v="301"/>
    <m/>
  </r>
  <r>
    <x v="7"/>
    <x v="0"/>
    <x v="7"/>
    <x v="0"/>
    <x v="0"/>
    <x v="0"/>
    <x v="2"/>
    <x v="84"/>
    <x v="102"/>
    <m/>
  </r>
  <r>
    <x v="7"/>
    <x v="0"/>
    <x v="7"/>
    <x v="0"/>
    <x v="0"/>
    <x v="0"/>
    <x v="2"/>
    <x v="136"/>
    <x v="157"/>
    <n v="14000"/>
  </r>
  <r>
    <x v="7"/>
    <x v="0"/>
    <x v="7"/>
    <x v="0"/>
    <x v="0"/>
    <x v="0"/>
    <x v="2"/>
    <x v="136"/>
    <x v="128"/>
    <m/>
  </r>
  <r>
    <x v="7"/>
    <x v="0"/>
    <x v="7"/>
    <x v="0"/>
    <x v="0"/>
    <x v="0"/>
    <x v="2"/>
    <x v="136"/>
    <x v="208"/>
    <n v="170000"/>
  </r>
  <r>
    <x v="7"/>
    <x v="0"/>
    <x v="7"/>
    <x v="0"/>
    <x v="0"/>
    <x v="0"/>
    <x v="2"/>
    <x v="136"/>
    <x v="292"/>
    <n v="35000"/>
  </r>
  <r>
    <x v="7"/>
    <x v="0"/>
    <x v="7"/>
    <x v="0"/>
    <x v="0"/>
    <x v="0"/>
    <x v="2"/>
    <x v="136"/>
    <x v="218"/>
    <n v="60000"/>
  </r>
  <r>
    <x v="7"/>
    <x v="0"/>
    <x v="7"/>
    <x v="0"/>
    <x v="0"/>
    <x v="0"/>
    <x v="2"/>
    <x v="136"/>
    <x v="244"/>
    <n v="620000"/>
  </r>
  <r>
    <x v="7"/>
    <x v="0"/>
    <x v="7"/>
    <x v="0"/>
    <x v="0"/>
    <x v="0"/>
    <x v="2"/>
    <x v="141"/>
    <x v="185"/>
    <m/>
  </r>
  <r>
    <x v="7"/>
    <x v="0"/>
    <x v="7"/>
    <x v="0"/>
    <x v="0"/>
    <x v="0"/>
    <x v="2"/>
    <x v="141"/>
    <x v="0"/>
    <m/>
  </r>
  <r>
    <x v="7"/>
    <x v="0"/>
    <x v="7"/>
    <x v="0"/>
    <x v="0"/>
    <x v="0"/>
    <x v="2"/>
    <x v="141"/>
    <x v="0"/>
    <m/>
  </r>
  <r>
    <x v="7"/>
    <x v="0"/>
    <x v="7"/>
    <x v="0"/>
    <x v="0"/>
    <x v="0"/>
    <x v="2"/>
    <x v="93"/>
    <x v="0"/>
    <m/>
  </r>
  <r>
    <x v="7"/>
    <x v="0"/>
    <x v="7"/>
    <x v="0"/>
    <x v="0"/>
    <x v="0"/>
    <x v="2"/>
    <x v="84"/>
    <x v="102"/>
    <m/>
  </r>
  <r>
    <x v="7"/>
    <x v="0"/>
    <x v="7"/>
    <x v="0"/>
    <x v="0"/>
    <x v="0"/>
    <x v="2"/>
    <x v="84"/>
    <x v="284"/>
    <m/>
  </r>
  <r>
    <x v="7"/>
    <x v="0"/>
    <x v="7"/>
    <x v="0"/>
    <x v="0"/>
    <x v="0"/>
    <x v="2"/>
    <x v="84"/>
    <x v="291"/>
    <n v="6000"/>
  </r>
  <r>
    <x v="7"/>
    <x v="0"/>
    <x v="7"/>
    <x v="0"/>
    <x v="0"/>
    <x v="0"/>
    <x v="2"/>
    <x v="84"/>
    <x v="0"/>
    <m/>
  </r>
  <r>
    <x v="7"/>
    <x v="0"/>
    <x v="7"/>
    <x v="0"/>
    <x v="0"/>
    <x v="0"/>
    <x v="2"/>
    <x v="84"/>
    <x v="0"/>
    <m/>
  </r>
  <r>
    <x v="7"/>
    <x v="0"/>
    <x v="7"/>
    <x v="0"/>
    <x v="0"/>
    <x v="0"/>
    <x v="2"/>
    <x v="84"/>
    <x v="0"/>
    <m/>
  </r>
  <r>
    <x v="7"/>
    <x v="0"/>
    <x v="7"/>
    <x v="0"/>
    <x v="0"/>
    <x v="0"/>
    <x v="2"/>
    <x v="84"/>
    <x v="0"/>
    <m/>
  </r>
  <r>
    <x v="7"/>
    <x v="0"/>
    <x v="7"/>
    <x v="0"/>
    <x v="0"/>
    <x v="0"/>
    <x v="2"/>
    <x v="84"/>
    <x v="0"/>
    <m/>
  </r>
  <r>
    <x v="7"/>
    <x v="0"/>
    <x v="7"/>
    <x v="0"/>
    <x v="0"/>
    <x v="0"/>
    <x v="2"/>
    <x v="84"/>
    <x v="0"/>
    <m/>
  </r>
  <r>
    <x v="7"/>
    <x v="0"/>
    <x v="7"/>
    <x v="0"/>
    <x v="0"/>
    <x v="0"/>
    <x v="2"/>
    <x v="84"/>
    <x v="0"/>
    <m/>
  </r>
  <r>
    <x v="7"/>
    <x v="0"/>
    <x v="7"/>
    <x v="0"/>
    <x v="0"/>
    <x v="7"/>
    <x v="4"/>
    <x v="119"/>
    <x v="136"/>
    <n v="4100000"/>
  </r>
  <r>
    <x v="7"/>
    <x v="0"/>
    <x v="7"/>
    <x v="0"/>
    <x v="0"/>
    <x v="7"/>
    <x v="4"/>
    <x v="119"/>
    <x v="248"/>
    <n v="3550000"/>
  </r>
  <r>
    <x v="7"/>
    <x v="0"/>
    <x v="7"/>
    <x v="0"/>
    <x v="0"/>
    <x v="7"/>
    <x v="4"/>
    <x v="119"/>
    <x v="186"/>
    <n v="6000000"/>
  </r>
  <r>
    <x v="7"/>
    <x v="0"/>
    <x v="7"/>
    <x v="0"/>
    <x v="0"/>
    <x v="7"/>
    <x v="4"/>
    <x v="119"/>
    <x v="250"/>
    <n v="1800000"/>
  </r>
  <r>
    <x v="7"/>
    <x v="0"/>
    <x v="7"/>
    <x v="0"/>
    <x v="0"/>
    <x v="7"/>
    <x v="4"/>
    <x v="119"/>
    <x v="291"/>
    <n v="6550000"/>
  </r>
  <r>
    <x v="7"/>
    <x v="0"/>
    <x v="7"/>
    <x v="0"/>
    <x v="0"/>
    <x v="7"/>
    <x v="4"/>
    <x v="120"/>
    <x v="250"/>
    <n v="200000"/>
  </r>
  <r>
    <x v="7"/>
    <x v="0"/>
    <x v="7"/>
    <x v="0"/>
    <x v="0"/>
    <x v="7"/>
    <x v="4"/>
    <x v="121"/>
    <x v="136"/>
    <n v="491667"/>
  </r>
  <r>
    <x v="7"/>
    <x v="0"/>
    <x v="7"/>
    <x v="0"/>
    <x v="0"/>
    <x v="7"/>
    <x v="4"/>
    <x v="121"/>
    <x v="186"/>
    <n v="500000"/>
  </r>
  <r>
    <x v="7"/>
    <x v="0"/>
    <x v="7"/>
    <x v="0"/>
    <x v="0"/>
    <x v="7"/>
    <x v="4"/>
    <x v="121"/>
    <x v="248"/>
    <n v="295833"/>
  </r>
  <r>
    <x v="7"/>
    <x v="0"/>
    <x v="7"/>
    <x v="0"/>
    <x v="0"/>
    <x v="7"/>
    <x v="4"/>
    <x v="121"/>
    <x v="250"/>
    <n v="166667"/>
  </r>
  <r>
    <x v="7"/>
    <x v="0"/>
    <x v="7"/>
    <x v="0"/>
    <x v="0"/>
    <x v="7"/>
    <x v="4"/>
    <x v="121"/>
    <x v="291"/>
    <n v="545833"/>
  </r>
  <r>
    <x v="7"/>
    <x v="0"/>
    <x v="7"/>
    <x v="0"/>
    <x v="0"/>
    <x v="7"/>
    <x v="4"/>
    <x v="122"/>
    <x v="136"/>
    <n v="59000"/>
  </r>
  <r>
    <x v="7"/>
    <x v="0"/>
    <x v="7"/>
    <x v="0"/>
    <x v="0"/>
    <x v="7"/>
    <x v="4"/>
    <x v="122"/>
    <x v="248"/>
    <n v="35500"/>
  </r>
  <r>
    <x v="7"/>
    <x v="0"/>
    <x v="7"/>
    <x v="0"/>
    <x v="0"/>
    <x v="7"/>
    <x v="4"/>
    <x v="122"/>
    <x v="186"/>
    <n v="60000"/>
  </r>
  <r>
    <x v="7"/>
    <x v="0"/>
    <x v="7"/>
    <x v="0"/>
    <x v="0"/>
    <x v="7"/>
    <x v="4"/>
    <x v="122"/>
    <x v="250"/>
    <n v="20000"/>
  </r>
  <r>
    <x v="7"/>
    <x v="0"/>
    <x v="7"/>
    <x v="0"/>
    <x v="0"/>
    <x v="7"/>
    <x v="4"/>
    <x v="122"/>
    <x v="291"/>
    <n v="65500"/>
  </r>
  <r>
    <x v="7"/>
    <x v="0"/>
    <x v="7"/>
    <x v="0"/>
    <x v="0"/>
    <x v="7"/>
    <x v="4"/>
    <x v="123"/>
    <x v="136"/>
    <n v="491667"/>
  </r>
  <r>
    <x v="7"/>
    <x v="0"/>
    <x v="7"/>
    <x v="0"/>
    <x v="0"/>
    <x v="7"/>
    <x v="4"/>
    <x v="123"/>
    <x v="186"/>
    <n v="500000"/>
  </r>
  <r>
    <x v="7"/>
    <x v="0"/>
    <x v="7"/>
    <x v="0"/>
    <x v="0"/>
    <x v="7"/>
    <x v="4"/>
    <x v="123"/>
    <x v="248"/>
    <n v="295833"/>
  </r>
  <r>
    <x v="7"/>
    <x v="0"/>
    <x v="7"/>
    <x v="0"/>
    <x v="0"/>
    <x v="7"/>
    <x v="4"/>
    <x v="123"/>
    <x v="250"/>
    <n v="166667"/>
  </r>
  <r>
    <x v="7"/>
    <x v="0"/>
    <x v="7"/>
    <x v="0"/>
    <x v="0"/>
    <x v="7"/>
    <x v="4"/>
    <x v="123"/>
    <x v="291"/>
    <n v="545833"/>
  </r>
  <r>
    <x v="7"/>
    <x v="0"/>
    <x v="7"/>
    <x v="0"/>
    <x v="0"/>
    <x v="7"/>
    <x v="4"/>
    <x v="124"/>
    <x v="136"/>
    <n v="245833"/>
  </r>
  <r>
    <x v="7"/>
    <x v="0"/>
    <x v="7"/>
    <x v="0"/>
    <x v="0"/>
    <x v="7"/>
    <x v="4"/>
    <x v="124"/>
    <x v="186"/>
    <n v="250000"/>
  </r>
  <r>
    <x v="7"/>
    <x v="0"/>
    <x v="7"/>
    <x v="0"/>
    <x v="0"/>
    <x v="7"/>
    <x v="4"/>
    <x v="124"/>
    <x v="248"/>
    <n v="147917"/>
  </r>
  <r>
    <x v="7"/>
    <x v="0"/>
    <x v="7"/>
    <x v="0"/>
    <x v="0"/>
    <x v="7"/>
    <x v="4"/>
    <x v="124"/>
    <x v="250"/>
    <n v="75000"/>
  </r>
  <r>
    <x v="7"/>
    <x v="0"/>
    <x v="7"/>
    <x v="0"/>
    <x v="0"/>
    <x v="7"/>
    <x v="4"/>
    <x v="124"/>
    <x v="291"/>
    <n v="272917"/>
  </r>
  <r>
    <x v="7"/>
    <x v="0"/>
    <x v="7"/>
    <x v="0"/>
    <x v="0"/>
    <x v="7"/>
    <x v="4"/>
    <x v="135"/>
    <x v="0"/>
    <m/>
  </r>
  <r>
    <x v="7"/>
    <x v="0"/>
    <x v="7"/>
    <x v="0"/>
    <x v="0"/>
    <x v="7"/>
    <x v="4"/>
    <x v="167"/>
    <x v="291"/>
    <m/>
  </r>
  <r>
    <x v="7"/>
    <x v="0"/>
    <x v="7"/>
    <x v="0"/>
    <x v="0"/>
    <x v="7"/>
    <x v="4"/>
    <x v="144"/>
    <x v="136"/>
    <n v="1800000"/>
  </r>
  <r>
    <x v="7"/>
    <x v="0"/>
    <x v="7"/>
    <x v="0"/>
    <x v="0"/>
    <x v="7"/>
    <x v="4"/>
    <x v="144"/>
    <x v="186"/>
    <m/>
  </r>
  <r>
    <x v="7"/>
    <x v="0"/>
    <x v="7"/>
    <x v="0"/>
    <x v="0"/>
    <x v="7"/>
    <x v="4"/>
    <x v="126"/>
    <x v="0"/>
    <m/>
  </r>
  <r>
    <x v="7"/>
    <x v="0"/>
    <x v="7"/>
    <x v="0"/>
    <x v="0"/>
    <x v="7"/>
    <x v="4"/>
    <x v="127"/>
    <x v="5"/>
    <n v="124514"/>
  </r>
  <r>
    <x v="7"/>
    <x v="0"/>
    <x v="7"/>
    <x v="0"/>
    <x v="0"/>
    <x v="7"/>
    <x v="4"/>
    <x v="152"/>
    <x v="130"/>
    <m/>
  </r>
  <r>
    <x v="7"/>
    <x v="0"/>
    <x v="7"/>
    <x v="0"/>
    <x v="0"/>
    <x v="7"/>
    <x v="4"/>
    <x v="128"/>
    <x v="6"/>
    <n v="1936000"/>
  </r>
  <r>
    <x v="7"/>
    <x v="0"/>
    <x v="7"/>
    <x v="0"/>
    <x v="0"/>
    <x v="7"/>
    <x v="4"/>
    <x v="128"/>
    <x v="290"/>
    <n v="216000"/>
  </r>
  <r>
    <x v="7"/>
    <x v="0"/>
    <x v="7"/>
    <x v="0"/>
    <x v="0"/>
    <x v="7"/>
    <x v="4"/>
    <x v="128"/>
    <x v="7"/>
    <n v="786000"/>
  </r>
  <r>
    <x v="7"/>
    <x v="0"/>
    <x v="7"/>
    <x v="0"/>
    <x v="0"/>
    <x v="7"/>
    <x v="4"/>
    <x v="129"/>
    <x v="77"/>
    <n v="236000"/>
  </r>
  <r>
    <x v="7"/>
    <x v="0"/>
    <x v="7"/>
    <x v="0"/>
    <x v="0"/>
    <x v="7"/>
    <x v="4"/>
    <x v="129"/>
    <x v="187"/>
    <n v="716000"/>
  </r>
  <r>
    <x v="7"/>
    <x v="0"/>
    <x v="7"/>
    <x v="0"/>
    <x v="0"/>
    <x v="7"/>
    <x v="0"/>
    <x v="165"/>
    <x v="185"/>
    <m/>
  </r>
  <r>
    <x v="7"/>
    <x v="0"/>
    <x v="7"/>
    <x v="0"/>
    <x v="0"/>
    <x v="7"/>
    <x v="2"/>
    <x v="131"/>
    <x v="136"/>
    <m/>
  </r>
  <r>
    <x v="7"/>
    <x v="0"/>
    <x v="7"/>
    <x v="0"/>
    <x v="0"/>
    <x v="1"/>
    <x v="7"/>
    <x v="34"/>
    <x v="29"/>
    <n v="143990"/>
  </r>
  <r>
    <x v="7"/>
    <x v="0"/>
    <x v="7"/>
    <x v="0"/>
    <x v="0"/>
    <x v="1"/>
    <x v="7"/>
    <x v="20"/>
    <x v="29"/>
    <n v="207100"/>
  </r>
  <r>
    <x v="7"/>
    <x v="0"/>
    <x v="7"/>
    <x v="0"/>
    <x v="0"/>
    <x v="1"/>
    <x v="7"/>
    <x v="20"/>
    <x v="169"/>
    <n v="1142142.25"/>
  </r>
  <r>
    <x v="7"/>
    <x v="0"/>
    <x v="7"/>
    <x v="0"/>
    <x v="0"/>
    <x v="1"/>
    <x v="7"/>
    <x v="101"/>
    <x v="6"/>
    <m/>
  </r>
  <r>
    <x v="7"/>
    <x v="0"/>
    <x v="7"/>
    <x v="0"/>
    <x v="0"/>
    <x v="1"/>
    <x v="7"/>
    <x v="101"/>
    <x v="77"/>
    <m/>
  </r>
  <r>
    <x v="7"/>
    <x v="0"/>
    <x v="7"/>
    <x v="0"/>
    <x v="0"/>
    <x v="1"/>
    <x v="7"/>
    <x v="101"/>
    <x v="229"/>
    <m/>
  </r>
  <r>
    <x v="7"/>
    <x v="0"/>
    <x v="7"/>
    <x v="0"/>
    <x v="0"/>
    <x v="1"/>
    <x v="7"/>
    <x v="101"/>
    <x v="130"/>
    <m/>
  </r>
  <r>
    <x v="7"/>
    <x v="0"/>
    <x v="7"/>
    <x v="0"/>
    <x v="0"/>
    <x v="1"/>
    <x v="7"/>
    <x v="101"/>
    <x v="181"/>
    <m/>
  </r>
  <r>
    <x v="7"/>
    <x v="0"/>
    <x v="7"/>
    <x v="0"/>
    <x v="0"/>
    <x v="1"/>
    <x v="7"/>
    <x v="101"/>
    <x v="8"/>
    <m/>
  </r>
  <r>
    <x v="7"/>
    <x v="0"/>
    <x v="7"/>
    <x v="0"/>
    <x v="0"/>
    <x v="1"/>
    <x v="7"/>
    <x v="101"/>
    <x v="31"/>
    <n v="28169.040000000001"/>
  </r>
  <r>
    <x v="7"/>
    <x v="0"/>
    <x v="7"/>
    <x v="0"/>
    <x v="0"/>
    <x v="1"/>
    <x v="7"/>
    <x v="159"/>
    <x v="14"/>
    <m/>
  </r>
  <r>
    <x v="7"/>
    <x v="0"/>
    <x v="7"/>
    <x v="0"/>
    <x v="0"/>
    <x v="1"/>
    <x v="7"/>
    <x v="159"/>
    <x v="176"/>
    <m/>
  </r>
  <r>
    <x v="7"/>
    <x v="0"/>
    <x v="7"/>
    <x v="0"/>
    <x v="0"/>
    <x v="1"/>
    <x v="7"/>
    <x v="55"/>
    <x v="246"/>
    <n v="6620983.0800000001"/>
  </r>
  <r>
    <x v="7"/>
    <x v="0"/>
    <x v="7"/>
    <x v="0"/>
    <x v="0"/>
    <x v="1"/>
    <x v="7"/>
    <x v="55"/>
    <x v="36"/>
    <m/>
  </r>
  <r>
    <x v="7"/>
    <x v="0"/>
    <x v="7"/>
    <x v="0"/>
    <x v="0"/>
    <x v="1"/>
    <x v="8"/>
    <x v="22"/>
    <x v="29"/>
    <n v="808853.29"/>
  </r>
  <r>
    <x v="7"/>
    <x v="0"/>
    <x v="7"/>
    <x v="0"/>
    <x v="0"/>
    <x v="1"/>
    <x v="2"/>
    <x v="168"/>
    <x v="50"/>
    <m/>
  </r>
  <r>
    <x v="7"/>
    <x v="0"/>
    <x v="7"/>
    <x v="0"/>
    <x v="0"/>
    <x v="1"/>
    <x v="8"/>
    <x v="94"/>
    <x v="36"/>
    <m/>
  </r>
  <r>
    <x v="7"/>
    <x v="0"/>
    <x v="7"/>
    <x v="0"/>
    <x v="0"/>
    <x v="1"/>
    <x v="8"/>
    <x v="94"/>
    <x v="15"/>
    <m/>
  </r>
  <r>
    <x v="7"/>
    <x v="0"/>
    <x v="7"/>
    <x v="0"/>
    <x v="0"/>
    <x v="1"/>
    <x v="8"/>
    <x v="94"/>
    <x v="134"/>
    <n v="24216.5"/>
  </r>
  <r>
    <x v="7"/>
    <x v="0"/>
    <x v="7"/>
    <x v="0"/>
    <x v="0"/>
    <x v="1"/>
    <x v="8"/>
    <x v="94"/>
    <x v="57"/>
    <m/>
  </r>
  <r>
    <x v="7"/>
    <x v="0"/>
    <x v="7"/>
    <x v="0"/>
    <x v="0"/>
    <x v="1"/>
    <x v="8"/>
    <x v="94"/>
    <x v="244"/>
    <n v="6200"/>
  </r>
  <r>
    <x v="7"/>
    <x v="0"/>
    <x v="7"/>
    <x v="0"/>
    <x v="0"/>
    <x v="1"/>
    <x v="8"/>
    <x v="94"/>
    <x v="299"/>
    <m/>
  </r>
  <r>
    <x v="7"/>
    <x v="0"/>
    <x v="7"/>
    <x v="0"/>
    <x v="0"/>
    <x v="1"/>
    <x v="8"/>
    <x v="94"/>
    <x v="70"/>
    <m/>
  </r>
  <r>
    <x v="7"/>
    <x v="0"/>
    <x v="7"/>
    <x v="0"/>
    <x v="0"/>
    <x v="1"/>
    <x v="8"/>
    <x v="94"/>
    <x v="260"/>
    <n v="7606.08"/>
  </r>
  <r>
    <x v="7"/>
    <x v="0"/>
    <x v="7"/>
    <x v="0"/>
    <x v="0"/>
    <x v="1"/>
    <x v="8"/>
    <x v="94"/>
    <x v="297"/>
    <m/>
  </r>
  <r>
    <x v="7"/>
    <x v="0"/>
    <x v="7"/>
    <x v="0"/>
    <x v="0"/>
    <x v="1"/>
    <x v="8"/>
    <x v="95"/>
    <x v="0"/>
    <m/>
  </r>
  <r>
    <x v="7"/>
    <x v="0"/>
    <x v="7"/>
    <x v="0"/>
    <x v="0"/>
    <x v="1"/>
    <x v="8"/>
    <x v="94"/>
    <x v="226"/>
    <m/>
  </r>
  <r>
    <x v="7"/>
    <x v="0"/>
    <x v="7"/>
    <x v="0"/>
    <x v="0"/>
    <x v="1"/>
    <x v="8"/>
    <x v="156"/>
    <x v="80"/>
    <m/>
  </r>
  <r>
    <x v="7"/>
    <x v="0"/>
    <x v="7"/>
    <x v="0"/>
    <x v="0"/>
    <x v="1"/>
    <x v="8"/>
    <x v="156"/>
    <x v="88"/>
    <m/>
  </r>
  <r>
    <x v="7"/>
    <x v="0"/>
    <x v="7"/>
    <x v="0"/>
    <x v="0"/>
    <x v="1"/>
    <x v="8"/>
    <x v="156"/>
    <x v="6"/>
    <m/>
  </r>
  <r>
    <x v="7"/>
    <x v="0"/>
    <x v="7"/>
    <x v="0"/>
    <x v="0"/>
    <x v="1"/>
    <x v="8"/>
    <x v="156"/>
    <x v="122"/>
    <m/>
  </r>
  <r>
    <x v="7"/>
    <x v="0"/>
    <x v="7"/>
    <x v="0"/>
    <x v="0"/>
    <x v="1"/>
    <x v="8"/>
    <x v="156"/>
    <x v="16"/>
    <m/>
  </r>
  <r>
    <x v="7"/>
    <x v="0"/>
    <x v="7"/>
    <x v="0"/>
    <x v="0"/>
    <x v="1"/>
    <x v="8"/>
    <x v="156"/>
    <x v="42"/>
    <m/>
  </r>
  <r>
    <x v="7"/>
    <x v="0"/>
    <x v="7"/>
    <x v="0"/>
    <x v="0"/>
    <x v="1"/>
    <x v="8"/>
    <x v="156"/>
    <x v="37"/>
    <m/>
  </r>
  <r>
    <x v="7"/>
    <x v="0"/>
    <x v="7"/>
    <x v="0"/>
    <x v="0"/>
    <x v="1"/>
    <x v="8"/>
    <x v="156"/>
    <x v="45"/>
    <m/>
  </r>
  <r>
    <x v="7"/>
    <x v="0"/>
    <x v="7"/>
    <x v="0"/>
    <x v="0"/>
    <x v="1"/>
    <x v="8"/>
    <x v="156"/>
    <x v="124"/>
    <m/>
  </r>
  <r>
    <x v="7"/>
    <x v="0"/>
    <x v="7"/>
    <x v="0"/>
    <x v="0"/>
    <x v="1"/>
    <x v="8"/>
    <x v="156"/>
    <x v="31"/>
    <m/>
  </r>
  <r>
    <x v="7"/>
    <x v="0"/>
    <x v="7"/>
    <x v="0"/>
    <x v="0"/>
    <x v="1"/>
    <x v="8"/>
    <x v="156"/>
    <x v="80"/>
    <m/>
  </r>
  <r>
    <x v="7"/>
    <x v="0"/>
    <x v="7"/>
    <x v="0"/>
    <x v="0"/>
    <x v="1"/>
    <x v="8"/>
    <x v="156"/>
    <x v="0"/>
    <m/>
  </r>
  <r>
    <x v="7"/>
    <x v="0"/>
    <x v="7"/>
    <x v="0"/>
    <x v="0"/>
    <x v="1"/>
    <x v="8"/>
    <x v="156"/>
    <x v="0"/>
    <m/>
  </r>
  <r>
    <x v="7"/>
    <x v="0"/>
    <x v="7"/>
    <x v="0"/>
    <x v="0"/>
    <x v="1"/>
    <x v="8"/>
    <x v="4"/>
    <x v="157"/>
    <m/>
  </r>
  <r>
    <x v="7"/>
    <x v="0"/>
    <x v="7"/>
    <x v="0"/>
    <x v="0"/>
    <x v="1"/>
    <x v="8"/>
    <x v="4"/>
    <x v="153"/>
    <m/>
  </r>
  <r>
    <x v="7"/>
    <x v="0"/>
    <x v="7"/>
    <x v="0"/>
    <x v="0"/>
    <x v="1"/>
    <x v="8"/>
    <x v="4"/>
    <x v="31"/>
    <n v="1175058.57"/>
  </r>
  <r>
    <x v="7"/>
    <x v="0"/>
    <x v="7"/>
    <x v="0"/>
    <x v="0"/>
    <x v="1"/>
    <x v="8"/>
    <x v="4"/>
    <x v="286"/>
    <m/>
  </r>
  <r>
    <x v="7"/>
    <x v="0"/>
    <x v="7"/>
    <x v="0"/>
    <x v="0"/>
    <x v="1"/>
    <x v="8"/>
    <x v="4"/>
    <x v="101"/>
    <m/>
  </r>
  <r>
    <x v="7"/>
    <x v="0"/>
    <x v="7"/>
    <x v="0"/>
    <x v="0"/>
    <x v="1"/>
    <x v="8"/>
    <x v="4"/>
    <x v="37"/>
    <m/>
  </r>
  <r>
    <x v="7"/>
    <x v="0"/>
    <x v="7"/>
    <x v="0"/>
    <x v="0"/>
    <x v="1"/>
    <x v="8"/>
    <x v="4"/>
    <x v="87"/>
    <m/>
  </r>
  <r>
    <x v="7"/>
    <x v="0"/>
    <x v="7"/>
    <x v="0"/>
    <x v="0"/>
    <x v="1"/>
    <x v="8"/>
    <x v="4"/>
    <x v="219"/>
    <m/>
  </r>
  <r>
    <x v="7"/>
    <x v="0"/>
    <x v="7"/>
    <x v="0"/>
    <x v="0"/>
    <x v="1"/>
    <x v="8"/>
    <x v="4"/>
    <x v="220"/>
    <m/>
  </r>
  <r>
    <x v="7"/>
    <x v="0"/>
    <x v="7"/>
    <x v="0"/>
    <x v="0"/>
    <x v="1"/>
    <x v="8"/>
    <x v="4"/>
    <x v="221"/>
    <m/>
  </r>
  <r>
    <x v="7"/>
    <x v="0"/>
    <x v="7"/>
    <x v="0"/>
    <x v="0"/>
    <x v="1"/>
    <x v="8"/>
    <x v="4"/>
    <x v="205"/>
    <m/>
  </r>
  <r>
    <x v="7"/>
    <x v="0"/>
    <x v="7"/>
    <x v="0"/>
    <x v="0"/>
    <x v="1"/>
    <x v="8"/>
    <x v="4"/>
    <x v="140"/>
    <m/>
  </r>
  <r>
    <x v="7"/>
    <x v="0"/>
    <x v="7"/>
    <x v="0"/>
    <x v="0"/>
    <x v="1"/>
    <x v="8"/>
    <x v="4"/>
    <x v="253"/>
    <m/>
  </r>
  <r>
    <x v="7"/>
    <x v="0"/>
    <x v="7"/>
    <x v="0"/>
    <x v="0"/>
    <x v="1"/>
    <x v="8"/>
    <x v="4"/>
    <x v="2"/>
    <m/>
  </r>
  <r>
    <x v="7"/>
    <x v="0"/>
    <x v="7"/>
    <x v="0"/>
    <x v="0"/>
    <x v="1"/>
    <x v="8"/>
    <x v="4"/>
    <x v="157"/>
    <m/>
  </r>
  <r>
    <x v="7"/>
    <x v="0"/>
    <x v="7"/>
    <x v="0"/>
    <x v="0"/>
    <x v="1"/>
    <x v="8"/>
    <x v="4"/>
    <x v="185"/>
    <m/>
  </r>
  <r>
    <x v="7"/>
    <x v="0"/>
    <x v="7"/>
    <x v="0"/>
    <x v="0"/>
    <x v="1"/>
    <x v="8"/>
    <x v="4"/>
    <x v="139"/>
    <m/>
  </r>
  <r>
    <x v="7"/>
    <x v="0"/>
    <x v="7"/>
    <x v="0"/>
    <x v="0"/>
    <x v="1"/>
    <x v="8"/>
    <x v="4"/>
    <x v="31"/>
    <m/>
  </r>
  <r>
    <x v="7"/>
    <x v="0"/>
    <x v="7"/>
    <x v="0"/>
    <x v="0"/>
    <x v="1"/>
    <x v="8"/>
    <x v="4"/>
    <x v="54"/>
    <m/>
  </r>
  <r>
    <x v="7"/>
    <x v="0"/>
    <x v="7"/>
    <x v="0"/>
    <x v="0"/>
    <x v="1"/>
    <x v="8"/>
    <x v="4"/>
    <x v="200"/>
    <m/>
  </r>
  <r>
    <x v="7"/>
    <x v="0"/>
    <x v="7"/>
    <x v="0"/>
    <x v="0"/>
    <x v="1"/>
    <x v="8"/>
    <x v="4"/>
    <x v="210"/>
    <m/>
  </r>
  <r>
    <x v="7"/>
    <x v="0"/>
    <x v="7"/>
    <x v="0"/>
    <x v="0"/>
    <x v="1"/>
    <x v="8"/>
    <x v="4"/>
    <x v="0"/>
    <m/>
  </r>
  <r>
    <x v="7"/>
    <x v="0"/>
    <x v="7"/>
    <x v="0"/>
    <x v="0"/>
    <x v="1"/>
    <x v="8"/>
    <x v="4"/>
    <x v="0"/>
    <m/>
  </r>
  <r>
    <x v="7"/>
    <x v="0"/>
    <x v="7"/>
    <x v="0"/>
    <x v="0"/>
    <x v="1"/>
    <x v="8"/>
    <x v="4"/>
    <x v="0"/>
    <m/>
  </r>
  <r>
    <x v="7"/>
    <x v="0"/>
    <x v="7"/>
    <x v="0"/>
    <x v="0"/>
    <x v="1"/>
    <x v="8"/>
    <x v="4"/>
    <x v="0"/>
    <m/>
  </r>
  <r>
    <x v="7"/>
    <x v="0"/>
    <x v="7"/>
    <x v="0"/>
    <x v="0"/>
    <x v="1"/>
    <x v="8"/>
    <x v="4"/>
    <x v="0"/>
    <m/>
  </r>
  <r>
    <x v="7"/>
    <x v="0"/>
    <x v="7"/>
    <x v="0"/>
    <x v="0"/>
    <x v="1"/>
    <x v="8"/>
    <x v="4"/>
    <x v="0"/>
    <m/>
  </r>
  <r>
    <x v="7"/>
    <x v="0"/>
    <x v="7"/>
    <x v="0"/>
    <x v="0"/>
    <x v="6"/>
    <x v="23"/>
    <x v="112"/>
    <x v="31"/>
    <m/>
  </r>
  <r>
    <x v="7"/>
    <x v="0"/>
    <x v="7"/>
    <x v="0"/>
    <x v="2"/>
    <x v="3"/>
    <x v="3"/>
    <x v="96"/>
    <x v="0"/>
    <m/>
  </r>
  <r>
    <x v="7"/>
    <x v="0"/>
    <x v="7"/>
    <x v="0"/>
    <x v="2"/>
    <x v="3"/>
    <x v="3"/>
    <x v="137"/>
    <x v="98"/>
    <m/>
  </r>
  <r>
    <x v="7"/>
    <x v="0"/>
    <x v="7"/>
    <x v="0"/>
    <x v="2"/>
    <x v="3"/>
    <x v="3"/>
    <x v="97"/>
    <x v="34"/>
    <n v="828529"/>
  </r>
  <r>
    <x v="7"/>
    <x v="0"/>
    <x v="7"/>
    <x v="0"/>
    <x v="2"/>
    <x v="3"/>
    <x v="3"/>
    <x v="97"/>
    <x v="36"/>
    <m/>
  </r>
  <r>
    <x v="7"/>
    <x v="0"/>
    <x v="7"/>
    <x v="0"/>
    <x v="2"/>
    <x v="3"/>
    <x v="3"/>
    <x v="97"/>
    <x v="48"/>
    <m/>
  </r>
  <r>
    <x v="7"/>
    <x v="0"/>
    <x v="7"/>
    <x v="0"/>
    <x v="2"/>
    <x v="3"/>
    <x v="3"/>
    <x v="97"/>
    <x v="35"/>
    <m/>
  </r>
  <r>
    <x v="7"/>
    <x v="0"/>
    <x v="7"/>
    <x v="0"/>
    <x v="2"/>
    <x v="3"/>
    <x v="3"/>
    <x v="97"/>
    <x v="0"/>
    <m/>
  </r>
  <r>
    <x v="7"/>
    <x v="0"/>
    <x v="7"/>
    <x v="0"/>
    <x v="2"/>
    <x v="3"/>
    <x v="3"/>
    <x v="97"/>
    <x v="0"/>
    <m/>
  </r>
  <r>
    <x v="7"/>
    <x v="0"/>
    <x v="7"/>
    <x v="0"/>
    <x v="2"/>
    <x v="3"/>
    <x v="3"/>
    <x v="97"/>
    <x v="0"/>
    <m/>
  </r>
  <r>
    <x v="7"/>
    <x v="0"/>
    <x v="7"/>
    <x v="0"/>
    <x v="2"/>
    <x v="3"/>
    <x v="3"/>
    <x v="98"/>
    <x v="0"/>
    <m/>
  </r>
  <r>
    <x v="7"/>
    <x v="0"/>
    <x v="7"/>
    <x v="0"/>
    <x v="2"/>
    <x v="3"/>
    <x v="3"/>
    <x v="99"/>
    <x v="70"/>
    <n v="330000"/>
  </r>
  <r>
    <x v="7"/>
    <x v="0"/>
    <x v="7"/>
    <x v="0"/>
    <x v="2"/>
    <x v="3"/>
    <x v="3"/>
    <x v="97"/>
    <x v="36"/>
    <n v="17432174"/>
  </r>
  <r>
    <x v="7"/>
    <x v="0"/>
    <x v="7"/>
    <x v="0"/>
    <x v="2"/>
    <x v="3"/>
    <x v="3"/>
    <x v="99"/>
    <x v="37"/>
    <m/>
  </r>
  <r>
    <x v="7"/>
    <x v="0"/>
    <x v="7"/>
    <x v="0"/>
    <x v="2"/>
    <x v="3"/>
    <x v="3"/>
    <x v="99"/>
    <x v="226"/>
    <n v="144500"/>
  </r>
  <r>
    <x v="7"/>
    <x v="0"/>
    <x v="7"/>
    <x v="0"/>
    <x v="2"/>
    <x v="3"/>
    <x v="3"/>
    <x v="99"/>
    <x v="230"/>
    <m/>
  </r>
  <r>
    <x v="7"/>
    <x v="0"/>
    <x v="7"/>
    <x v="0"/>
    <x v="2"/>
    <x v="3"/>
    <x v="3"/>
    <x v="99"/>
    <x v="156"/>
    <n v="52520"/>
  </r>
  <r>
    <x v="7"/>
    <x v="0"/>
    <x v="7"/>
    <x v="0"/>
    <x v="2"/>
    <x v="3"/>
    <x v="3"/>
    <x v="99"/>
    <x v="249"/>
    <n v="97531500"/>
  </r>
  <r>
    <x v="7"/>
    <x v="0"/>
    <x v="7"/>
    <x v="0"/>
    <x v="2"/>
    <x v="3"/>
    <x v="3"/>
    <x v="99"/>
    <x v="38"/>
    <m/>
  </r>
  <r>
    <x v="7"/>
    <x v="0"/>
    <x v="7"/>
    <x v="0"/>
    <x v="2"/>
    <x v="3"/>
    <x v="26"/>
    <x v="137"/>
    <x v="98"/>
    <m/>
  </r>
  <r>
    <x v="7"/>
    <x v="0"/>
    <x v="7"/>
    <x v="0"/>
    <x v="2"/>
    <x v="3"/>
    <x v="20"/>
    <x v="49"/>
    <x v="226"/>
    <m/>
  </r>
  <r>
    <x v="7"/>
    <x v="0"/>
    <x v="7"/>
    <x v="0"/>
    <x v="2"/>
    <x v="3"/>
    <x v="20"/>
    <x v="49"/>
    <x v="124"/>
    <m/>
  </r>
  <r>
    <x v="7"/>
    <x v="0"/>
    <x v="7"/>
    <x v="0"/>
    <x v="2"/>
    <x v="3"/>
    <x v="20"/>
    <x v="49"/>
    <x v="41"/>
    <n v="2353250"/>
  </r>
  <r>
    <x v="7"/>
    <x v="0"/>
    <x v="7"/>
    <x v="0"/>
    <x v="2"/>
    <x v="3"/>
    <x v="20"/>
    <x v="49"/>
    <x v="42"/>
    <n v="928000"/>
  </r>
  <r>
    <x v="7"/>
    <x v="0"/>
    <x v="7"/>
    <x v="0"/>
    <x v="2"/>
    <x v="3"/>
    <x v="20"/>
    <x v="49"/>
    <x v="230"/>
    <m/>
  </r>
  <r>
    <x v="7"/>
    <x v="0"/>
    <x v="7"/>
    <x v="0"/>
    <x v="2"/>
    <x v="3"/>
    <x v="20"/>
    <x v="49"/>
    <x v="122"/>
    <m/>
  </r>
  <r>
    <x v="7"/>
    <x v="0"/>
    <x v="7"/>
    <x v="0"/>
    <x v="2"/>
    <x v="3"/>
    <x v="20"/>
    <x v="151"/>
    <x v="0"/>
    <m/>
  </r>
  <r>
    <x v="7"/>
    <x v="0"/>
    <x v="7"/>
    <x v="0"/>
    <x v="2"/>
    <x v="3"/>
    <x v="20"/>
    <x v="111"/>
    <x v="42"/>
    <n v="1052000"/>
  </r>
  <r>
    <x v="7"/>
    <x v="0"/>
    <x v="7"/>
    <x v="0"/>
    <x v="2"/>
    <x v="3"/>
    <x v="20"/>
    <x v="111"/>
    <x v="124"/>
    <n v="1302028"/>
  </r>
  <r>
    <x v="7"/>
    <x v="0"/>
    <x v="7"/>
    <x v="0"/>
    <x v="2"/>
    <x v="3"/>
    <x v="20"/>
    <x v="111"/>
    <x v="0"/>
    <m/>
  </r>
  <r>
    <x v="7"/>
    <x v="0"/>
    <x v="7"/>
    <x v="0"/>
    <x v="2"/>
    <x v="3"/>
    <x v="20"/>
    <x v="111"/>
    <x v="0"/>
    <m/>
  </r>
  <r>
    <x v="7"/>
    <x v="0"/>
    <x v="7"/>
    <x v="0"/>
    <x v="2"/>
    <x v="3"/>
    <x v="20"/>
    <x v="111"/>
    <x v="0"/>
    <m/>
  </r>
  <r>
    <x v="7"/>
    <x v="0"/>
    <x v="7"/>
    <x v="0"/>
    <x v="2"/>
    <x v="3"/>
    <x v="30"/>
    <x v="151"/>
    <x v="124"/>
    <n v="2139936"/>
  </r>
  <r>
    <x v="7"/>
    <x v="0"/>
    <x v="7"/>
    <x v="0"/>
    <x v="2"/>
    <x v="3"/>
    <x v="30"/>
    <x v="151"/>
    <x v="230"/>
    <m/>
  </r>
  <r>
    <x v="7"/>
    <x v="0"/>
    <x v="7"/>
    <x v="0"/>
    <x v="2"/>
    <x v="3"/>
    <x v="0"/>
    <x v="157"/>
    <x v="36"/>
    <m/>
  </r>
  <r>
    <x v="7"/>
    <x v="0"/>
    <x v="7"/>
    <x v="0"/>
    <x v="2"/>
    <x v="3"/>
    <x v="0"/>
    <x v="157"/>
    <x v="259"/>
    <m/>
  </r>
  <r>
    <x v="7"/>
    <x v="0"/>
    <x v="7"/>
    <x v="0"/>
    <x v="2"/>
    <x v="3"/>
    <x v="21"/>
    <x v="50"/>
    <x v="0"/>
    <m/>
  </r>
  <r>
    <x v="7"/>
    <x v="0"/>
    <x v="7"/>
    <x v="0"/>
    <x v="2"/>
    <x v="3"/>
    <x v="21"/>
    <x v="132"/>
    <x v="0"/>
    <m/>
  </r>
  <r>
    <x v="8"/>
    <x v="0"/>
    <x v="7"/>
    <x v="0"/>
    <x v="1"/>
    <x v="2"/>
    <x v="24"/>
    <x v="63"/>
    <x v="1"/>
    <n v="295144961.94"/>
  </r>
  <r>
    <x v="8"/>
    <x v="0"/>
    <x v="7"/>
    <x v="0"/>
    <x v="1"/>
    <x v="5"/>
    <x v="11"/>
    <x v="64"/>
    <x v="0"/>
    <m/>
  </r>
  <r>
    <x v="8"/>
    <x v="0"/>
    <x v="7"/>
    <x v="0"/>
    <x v="1"/>
    <x v="5"/>
    <x v="14"/>
    <x v="66"/>
    <x v="0"/>
    <m/>
  </r>
  <r>
    <x v="8"/>
    <x v="0"/>
    <x v="7"/>
    <x v="0"/>
    <x v="1"/>
    <x v="5"/>
    <x v="15"/>
    <x v="69"/>
    <x v="0"/>
    <m/>
  </r>
  <r>
    <x v="8"/>
    <x v="0"/>
    <x v="7"/>
    <x v="0"/>
    <x v="1"/>
    <x v="2"/>
    <x v="25"/>
    <x v="74"/>
    <x v="0"/>
    <n v="-129178893.3"/>
  </r>
  <r>
    <x v="8"/>
    <x v="0"/>
    <x v="7"/>
    <x v="0"/>
    <x v="1"/>
    <x v="2"/>
    <x v="25"/>
    <x v="118"/>
    <x v="0"/>
    <m/>
  </r>
  <r>
    <x v="8"/>
    <x v="0"/>
    <x v="7"/>
    <x v="0"/>
    <x v="1"/>
    <x v="2"/>
    <x v="0"/>
    <x v="103"/>
    <x v="0"/>
    <m/>
  </r>
  <r>
    <x v="8"/>
    <x v="0"/>
    <x v="7"/>
    <x v="0"/>
    <x v="1"/>
    <x v="2"/>
    <x v="0"/>
    <x v="104"/>
    <x v="0"/>
    <n v="294117.59999999998"/>
  </r>
  <r>
    <x v="8"/>
    <x v="0"/>
    <x v="7"/>
    <x v="0"/>
    <x v="1"/>
    <x v="2"/>
    <x v="0"/>
    <x v="145"/>
    <x v="0"/>
    <n v="-1864595.37"/>
  </r>
  <r>
    <x v="8"/>
    <x v="0"/>
    <x v="7"/>
    <x v="0"/>
    <x v="1"/>
    <x v="5"/>
    <x v="7"/>
    <x v="153"/>
    <x v="0"/>
    <m/>
  </r>
  <r>
    <x v="8"/>
    <x v="0"/>
    <x v="7"/>
    <x v="0"/>
    <x v="1"/>
    <x v="5"/>
    <x v="14"/>
    <x v="166"/>
    <x v="0"/>
    <m/>
  </r>
  <r>
    <x v="8"/>
    <x v="0"/>
    <x v="7"/>
    <x v="0"/>
    <x v="0"/>
    <x v="0"/>
    <x v="4"/>
    <x v="158"/>
    <x v="2"/>
    <n v="14000000"/>
  </r>
  <r>
    <x v="8"/>
    <x v="0"/>
    <x v="7"/>
    <x v="0"/>
    <x v="0"/>
    <x v="0"/>
    <x v="4"/>
    <x v="6"/>
    <x v="157"/>
    <n v="2300000"/>
  </r>
  <r>
    <x v="8"/>
    <x v="0"/>
    <x v="7"/>
    <x v="0"/>
    <x v="0"/>
    <x v="0"/>
    <x v="4"/>
    <x v="6"/>
    <x v="158"/>
    <m/>
  </r>
  <r>
    <x v="8"/>
    <x v="0"/>
    <x v="7"/>
    <x v="0"/>
    <x v="0"/>
    <x v="0"/>
    <x v="4"/>
    <x v="160"/>
    <x v="291"/>
    <n v="278950"/>
  </r>
  <r>
    <x v="8"/>
    <x v="0"/>
    <x v="7"/>
    <x v="0"/>
    <x v="0"/>
    <x v="0"/>
    <x v="4"/>
    <x v="160"/>
    <x v="136"/>
    <n v="976900"/>
  </r>
  <r>
    <x v="8"/>
    <x v="0"/>
    <x v="7"/>
    <x v="0"/>
    <x v="0"/>
    <x v="0"/>
    <x v="4"/>
    <x v="7"/>
    <x v="157"/>
    <n v="200000"/>
  </r>
  <r>
    <x v="8"/>
    <x v="0"/>
    <x v="7"/>
    <x v="0"/>
    <x v="0"/>
    <x v="0"/>
    <x v="4"/>
    <x v="7"/>
    <x v="158"/>
    <m/>
  </r>
  <r>
    <x v="8"/>
    <x v="0"/>
    <x v="7"/>
    <x v="0"/>
    <x v="0"/>
    <x v="0"/>
    <x v="4"/>
    <x v="7"/>
    <x v="0"/>
    <m/>
  </r>
  <r>
    <x v="8"/>
    <x v="0"/>
    <x v="7"/>
    <x v="0"/>
    <x v="0"/>
    <x v="0"/>
    <x v="4"/>
    <x v="8"/>
    <x v="291"/>
    <m/>
  </r>
  <r>
    <x v="8"/>
    <x v="0"/>
    <x v="7"/>
    <x v="0"/>
    <x v="0"/>
    <x v="0"/>
    <x v="4"/>
    <x v="8"/>
    <x v="157"/>
    <n v="208333"/>
  </r>
  <r>
    <x v="8"/>
    <x v="0"/>
    <x v="7"/>
    <x v="0"/>
    <x v="0"/>
    <x v="0"/>
    <x v="4"/>
    <x v="8"/>
    <x v="185"/>
    <m/>
  </r>
  <r>
    <x v="8"/>
    <x v="0"/>
    <x v="7"/>
    <x v="0"/>
    <x v="0"/>
    <x v="0"/>
    <x v="4"/>
    <x v="8"/>
    <x v="292"/>
    <m/>
  </r>
  <r>
    <x v="8"/>
    <x v="0"/>
    <x v="7"/>
    <x v="0"/>
    <x v="0"/>
    <x v="0"/>
    <x v="4"/>
    <x v="9"/>
    <x v="2"/>
    <m/>
  </r>
  <r>
    <x v="8"/>
    <x v="0"/>
    <x v="7"/>
    <x v="0"/>
    <x v="0"/>
    <x v="0"/>
    <x v="4"/>
    <x v="9"/>
    <x v="158"/>
    <m/>
  </r>
  <r>
    <x v="8"/>
    <x v="0"/>
    <x v="7"/>
    <x v="0"/>
    <x v="0"/>
    <x v="0"/>
    <x v="4"/>
    <x v="9"/>
    <x v="227"/>
    <m/>
  </r>
  <r>
    <x v="8"/>
    <x v="0"/>
    <x v="7"/>
    <x v="0"/>
    <x v="0"/>
    <x v="0"/>
    <x v="4"/>
    <x v="9"/>
    <x v="157"/>
    <n v="25000"/>
  </r>
  <r>
    <x v="8"/>
    <x v="0"/>
    <x v="7"/>
    <x v="0"/>
    <x v="0"/>
    <x v="0"/>
    <x v="4"/>
    <x v="10"/>
    <x v="2"/>
    <m/>
  </r>
  <r>
    <x v="8"/>
    <x v="0"/>
    <x v="7"/>
    <x v="0"/>
    <x v="0"/>
    <x v="0"/>
    <x v="4"/>
    <x v="10"/>
    <x v="157"/>
    <n v="208333"/>
  </r>
  <r>
    <x v="8"/>
    <x v="0"/>
    <x v="7"/>
    <x v="0"/>
    <x v="0"/>
    <x v="0"/>
    <x v="4"/>
    <x v="10"/>
    <x v="158"/>
    <m/>
  </r>
  <r>
    <x v="8"/>
    <x v="0"/>
    <x v="7"/>
    <x v="0"/>
    <x v="0"/>
    <x v="0"/>
    <x v="4"/>
    <x v="11"/>
    <x v="2"/>
    <n v="833333"/>
  </r>
  <r>
    <x v="8"/>
    <x v="0"/>
    <x v="7"/>
    <x v="0"/>
    <x v="0"/>
    <x v="0"/>
    <x v="4"/>
    <x v="11"/>
    <x v="276"/>
    <m/>
  </r>
  <r>
    <x v="8"/>
    <x v="0"/>
    <x v="7"/>
    <x v="0"/>
    <x v="0"/>
    <x v="0"/>
    <x v="4"/>
    <x v="11"/>
    <x v="157"/>
    <n v="95833"/>
  </r>
  <r>
    <x v="8"/>
    <x v="0"/>
    <x v="7"/>
    <x v="0"/>
    <x v="0"/>
    <x v="0"/>
    <x v="4"/>
    <x v="12"/>
    <x v="250"/>
    <m/>
  </r>
  <r>
    <x v="8"/>
    <x v="0"/>
    <x v="7"/>
    <x v="0"/>
    <x v="0"/>
    <x v="0"/>
    <x v="4"/>
    <x v="134"/>
    <x v="0"/>
    <m/>
  </r>
  <r>
    <x v="8"/>
    <x v="0"/>
    <x v="7"/>
    <x v="0"/>
    <x v="0"/>
    <x v="0"/>
    <x v="4"/>
    <x v="142"/>
    <x v="0"/>
    <m/>
  </r>
  <r>
    <x v="8"/>
    <x v="0"/>
    <x v="7"/>
    <x v="0"/>
    <x v="0"/>
    <x v="0"/>
    <x v="4"/>
    <x v="56"/>
    <x v="304"/>
    <n v="259664"/>
  </r>
  <r>
    <x v="8"/>
    <x v="0"/>
    <x v="7"/>
    <x v="0"/>
    <x v="0"/>
    <x v="0"/>
    <x v="4"/>
    <x v="56"/>
    <x v="214"/>
    <m/>
  </r>
  <r>
    <x v="8"/>
    <x v="0"/>
    <x v="7"/>
    <x v="0"/>
    <x v="0"/>
    <x v="0"/>
    <x v="4"/>
    <x v="56"/>
    <x v="211"/>
    <m/>
  </r>
  <r>
    <x v="8"/>
    <x v="0"/>
    <x v="7"/>
    <x v="0"/>
    <x v="0"/>
    <x v="0"/>
    <x v="4"/>
    <x v="142"/>
    <x v="0"/>
    <m/>
  </r>
  <r>
    <x v="8"/>
    <x v="0"/>
    <x v="7"/>
    <x v="0"/>
    <x v="0"/>
    <x v="0"/>
    <x v="4"/>
    <x v="13"/>
    <x v="5"/>
    <n v="63162"/>
  </r>
  <r>
    <x v="8"/>
    <x v="0"/>
    <x v="7"/>
    <x v="0"/>
    <x v="0"/>
    <x v="0"/>
    <x v="4"/>
    <x v="146"/>
    <x v="181"/>
    <m/>
  </r>
  <r>
    <x v="8"/>
    <x v="0"/>
    <x v="7"/>
    <x v="0"/>
    <x v="0"/>
    <x v="0"/>
    <x v="4"/>
    <x v="14"/>
    <x v="6"/>
    <n v="1956000"/>
  </r>
  <r>
    <x v="8"/>
    <x v="0"/>
    <x v="7"/>
    <x v="0"/>
    <x v="0"/>
    <x v="0"/>
    <x v="4"/>
    <x v="14"/>
    <x v="7"/>
    <m/>
  </r>
  <r>
    <x v="8"/>
    <x v="0"/>
    <x v="7"/>
    <x v="0"/>
    <x v="0"/>
    <x v="0"/>
    <x v="4"/>
    <x v="15"/>
    <x v="8"/>
    <n v="652000"/>
  </r>
  <r>
    <x v="8"/>
    <x v="0"/>
    <x v="7"/>
    <x v="0"/>
    <x v="0"/>
    <x v="0"/>
    <x v="4"/>
    <x v="147"/>
    <x v="293"/>
    <m/>
  </r>
  <r>
    <x v="8"/>
    <x v="0"/>
    <x v="7"/>
    <x v="0"/>
    <x v="0"/>
    <x v="0"/>
    <x v="4"/>
    <x v="147"/>
    <x v="278"/>
    <m/>
  </r>
  <r>
    <x v="8"/>
    <x v="0"/>
    <x v="7"/>
    <x v="0"/>
    <x v="0"/>
    <x v="0"/>
    <x v="4"/>
    <x v="113"/>
    <x v="175"/>
    <m/>
  </r>
  <r>
    <x v="8"/>
    <x v="0"/>
    <x v="7"/>
    <x v="0"/>
    <x v="0"/>
    <x v="0"/>
    <x v="9"/>
    <x v="114"/>
    <x v="294"/>
    <n v="1472600"/>
  </r>
  <r>
    <x v="8"/>
    <x v="0"/>
    <x v="7"/>
    <x v="0"/>
    <x v="0"/>
    <x v="0"/>
    <x v="9"/>
    <x v="30"/>
    <x v="212"/>
    <n v="1423500"/>
  </r>
  <r>
    <x v="8"/>
    <x v="0"/>
    <x v="7"/>
    <x v="0"/>
    <x v="0"/>
    <x v="0"/>
    <x v="9"/>
    <x v="30"/>
    <x v="305"/>
    <n v="8000000"/>
  </r>
  <r>
    <x v="8"/>
    <x v="0"/>
    <x v="7"/>
    <x v="0"/>
    <x v="0"/>
    <x v="0"/>
    <x v="9"/>
    <x v="110"/>
    <x v="185"/>
    <m/>
  </r>
  <r>
    <x v="8"/>
    <x v="0"/>
    <x v="7"/>
    <x v="0"/>
    <x v="0"/>
    <x v="0"/>
    <x v="9"/>
    <x v="110"/>
    <x v="302"/>
    <m/>
  </r>
  <r>
    <x v="8"/>
    <x v="0"/>
    <x v="7"/>
    <x v="0"/>
    <x v="0"/>
    <x v="0"/>
    <x v="5"/>
    <x v="70"/>
    <x v="88"/>
    <n v="890"/>
  </r>
  <r>
    <x v="8"/>
    <x v="0"/>
    <x v="7"/>
    <x v="0"/>
    <x v="0"/>
    <x v="0"/>
    <x v="5"/>
    <x v="70"/>
    <x v="306"/>
    <n v="5133.34"/>
  </r>
  <r>
    <x v="8"/>
    <x v="0"/>
    <x v="7"/>
    <x v="0"/>
    <x v="0"/>
    <x v="0"/>
    <x v="5"/>
    <x v="70"/>
    <x v="307"/>
    <n v="104074"/>
  </r>
  <r>
    <x v="8"/>
    <x v="0"/>
    <x v="7"/>
    <x v="0"/>
    <x v="0"/>
    <x v="0"/>
    <x v="5"/>
    <x v="70"/>
    <x v="308"/>
    <n v="3405"/>
  </r>
  <r>
    <x v="8"/>
    <x v="0"/>
    <x v="7"/>
    <x v="0"/>
    <x v="0"/>
    <x v="0"/>
    <x v="5"/>
    <x v="70"/>
    <x v="287"/>
    <m/>
  </r>
  <r>
    <x v="8"/>
    <x v="0"/>
    <x v="7"/>
    <x v="0"/>
    <x v="0"/>
    <x v="0"/>
    <x v="5"/>
    <x v="102"/>
    <x v="80"/>
    <n v="4617000"/>
  </r>
  <r>
    <x v="8"/>
    <x v="0"/>
    <x v="7"/>
    <x v="0"/>
    <x v="0"/>
    <x v="0"/>
    <x v="5"/>
    <x v="71"/>
    <x v="308"/>
    <n v="7031"/>
  </r>
  <r>
    <x v="8"/>
    <x v="0"/>
    <x v="7"/>
    <x v="0"/>
    <x v="0"/>
    <x v="0"/>
    <x v="5"/>
    <x v="71"/>
    <x v="139"/>
    <m/>
  </r>
  <r>
    <x v="8"/>
    <x v="0"/>
    <x v="7"/>
    <x v="0"/>
    <x v="0"/>
    <x v="0"/>
    <x v="5"/>
    <x v="71"/>
    <x v="224"/>
    <m/>
  </r>
  <r>
    <x v="8"/>
    <x v="0"/>
    <x v="7"/>
    <x v="0"/>
    <x v="0"/>
    <x v="0"/>
    <x v="5"/>
    <x v="71"/>
    <x v="204"/>
    <m/>
  </r>
  <r>
    <x v="8"/>
    <x v="0"/>
    <x v="7"/>
    <x v="0"/>
    <x v="0"/>
    <x v="0"/>
    <x v="5"/>
    <x v="78"/>
    <x v="0"/>
    <m/>
  </r>
  <r>
    <x v="8"/>
    <x v="0"/>
    <x v="7"/>
    <x v="0"/>
    <x v="0"/>
    <x v="0"/>
    <x v="6"/>
    <x v="17"/>
    <x v="205"/>
    <m/>
  </r>
  <r>
    <x v="8"/>
    <x v="0"/>
    <x v="7"/>
    <x v="0"/>
    <x v="0"/>
    <x v="0"/>
    <x v="6"/>
    <x v="17"/>
    <x v="0"/>
    <m/>
  </r>
  <r>
    <x v="8"/>
    <x v="0"/>
    <x v="7"/>
    <x v="0"/>
    <x v="0"/>
    <x v="0"/>
    <x v="6"/>
    <x v="161"/>
    <x v="245"/>
    <n v="2300000"/>
  </r>
  <r>
    <x v="8"/>
    <x v="0"/>
    <x v="7"/>
    <x v="0"/>
    <x v="0"/>
    <x v="0"/>
    <x v="29"/>
    <x v="154"/>
    <x v="203"/>
    <n v="48006"/>
  </r>
  <r>
    <x v="8"/>
    <x v="0"/>
    <x v="7"/>
    <x v="0"/>
    <x v="0"/>
    <x v="0"/>
    <x v="0"/>
    <x v="162"/>
    <x v="88"/>
    <n v="481723.05"/>
  </r>
  <r>
    <x v="8"/>
    <x v="0"/>
    <x v="7"/>
    <x v="0"/>
    <x v="0"/>
    <x v="0"/>
    <x v="0"/>
    <x v="116"/>
    <x v="270"/>
    <m/>
  </r>
  <r>
    <x v="8"/>
    <x v="0"/>
    <x v="7"/>
    <x v="0"/>
    <x v="0"/>
    <x v="0"/>
    <x v="0"/>
    <x v="116"/>
    <x v="127"/>
    <s v="_x000a_"/>
  </r>
  <r>
    <x v="8"/>
    <x v="0"/>
    <x v="7"/>
    <x v="0"/>
    <x v="0"/>
    <x v="0"/>
    <x v="0"/>
    <x v="116"/>
    <x v="295"/>
    <m/>
  </r>
  <r>
    <x v="8"/>
    <x v="0"/>
    <x v="7"/>
    <x v="0"/>
    <x v="0"/>
    <x v="0"/>
    <x v="0"/>
    <x v="107"/>
    <x v="17"/>
    <m/>
  </r>
  <r>
    <x v="8"/>
    <x v="0"/>
    <x v="7"/>
    <x v="0"/>
    <x v="0"/>
    <x v="0"/>
    <x v="0"/>
    <x v="107"/>
    <x v="254"/>
    <m/>
  </r>
  <r>
    <x v="8"/>
    <x v="0"/>
    <x v="7"/>
    <x v="0"/>
    <x v="0"/>
    <x v="0"/>
    <x v="0"/>
    <x v="108"/>
    <x v="254"/>
    <m/>
  </r>
  <r>
    <x v="8"/>
    <x v="0"/>
    <x v="7"/>
    <x v="0"/>
    <x v="0"/>
    <x v="0"/>
    <x v="0"/>
    <x v="109"/>
    <x v="254"/>
    <m/>
  </r>
  <r>
    <x v="8"/>
    <x v="0"/>
    <x v="7"/>
    <x v="0"/>
    <x v="0"/>
    <x v="0"/>
    <x v="0"/>
    <x v="163"/>
    <x v="309"/>
    <n v="20000"/>
  </r>
  <r>
    <x v="8"/>
    <x v="0"/>
    <x v="7"/>
    <x v="0"/>
    <x v="0"/>
    <x v="0"/>
    <x v="0"/>
    <x v="163"/>
    <x v="35"/>
    <n v="67000"/>
  </r>
  <r>
    <x v="8"/>
    <x v="0"/>
    <x v="7"/>
    <x v="0"/>
    <x v="0"/>
    <x v="0"/>
    <x v="0"/>
    <x v="80"/>
    <x v="14"/>
    <n v="303905"/>
  </r>
  <r>
    <x v="8"/>
    <x v="0"/>
    <x v="7"/>
    <x v="0"/>
    <x v="0"/>
    <x v="0"/>
    <x v="0"/>
    <x v="80"/>
    <x v="21"/>
    <m/>
  </r>
  <r>
    <x v="8"/>
    <x v="0"/>
    <x v="7"/>
    <x v="0"/>
    <x v="0"/>
    <x v="0"/>
    <x v="0"/>
    <x v="80"/>
    <x v="176"/>
    <m/>
  </r>
  <r>
    <x v="8"/>
    <x v="0"/>
    <x v="7"/>
    <x v="0"/>
    <x v="0"/>
    <x v="0"/>
    <x v="0"/>
    <x v="80"/>
    <x v="183"/>
    <m/>
  </r>
  <r>
    <x v="8"/>
    <x v="0"/>
    <x v="7"/>
    <x v="0"/>
    <x v="0"/>
    <x v="0"/>
    <x v="0"/>
    <x v="80"/>
    <x v="235"/>
    <n v="4578345"/>
  </r>
  <r>
    <x v="8"/>
    <x v="0"/>
    <x v="7"/>
    <x v="0"/>
    <x v="0"/>
    <x v="0"/>
    <x v="0"/>
    <x v="80"/>
    <x v="70"/>
    <m/>
  </r>
  <r>
    <x v="8"/>
    <x v="0"/>
    <x v="7"/>
    <x v="0"/>
    <x v="0"/>
    <x v="0"/>
    <x v="0"/>
    <x v="80"/>
    <x v="59"/>
    <m/>
  </r>
  <r>
    <x v="8"/>
    <x v="0"/>
    <x v="7"/>
    <x v="0"/>
    <x v="0"/>
    <x v="0"/>
    <x v="0"/>
    <x v="80"/>
    <x v="44"/>
    <m/>
  </r>
  <r>
    <x v="8"/>
    <x v="0"/>
    <x v="7"/>
    <x v="0"/>
    <x v="0"/>
    <x v="0"/>
    <x v="0"/>
    <x v="80"/>
    <x v="15"/>
    <n v="1300000"/>
  </r>
  <r>
    <x v="8"/>
    <x v="0"/>
    <x v="7"/>
    <x v="0"/>
    <x v="0"/>
    <x v="0"/>
    <x v="0"/>
    <x v="84"/>
    <x v="88"/>
    <m/>
  </r>
  <r>
    <x v="8"/>
    <x v="0"/>
    <x v="7"/>
    <x v="0"/>
    <x v="0"/>
    <x v="0"/>
    <x v="0"/>
    <x v="84"/>
    <x v="246"/>
    <m/>
  </r>
  <r>
    <x v="8"/>
    <x v="0"/>
    <x v="7"/>
    <x v="0"/>
    <x v="0"/>
    <x v="0"/>
    <x v="0"/>
    <x v="107"/>
    <x v="17"/>
    <n v="525000"/>
  </r>
  <r>
    <x v="8"/>
    <x v="0"/>
    <x v="7"/>
    <x v="0"/>
    <x v="0"/>
    <x v="0"/>
    <x v="0"/>
    <x v="115"/>
    <x v="0"/>
    <m/>
  </r>
  <r>
    <x v="8"/>
    <x v="0"/>
    <x v="7"/>
    <x v="0"/>
    <x v="0"/>
    <x v="0"/>
    <x v="0"/>
    <x v="138"/>
    <x v="88"/>
    <m/>
  </r>
  <r>
    <x v="8"/>
    <x v="0"/>
    <x v="7"/>
    <x v="0"/>
    <x v="0"/>
    <x v="0"/>
    <x v="0"/>
    <x v="108"/>
    <x v="0"/>
    <m/>
  </r>
  <r>
    <x v="8"/>
    <x v="0"/>
    <x v="7"/>
    <x v="0"/>
    <x v="0"/>
    <x v="0"/>
    <x v="0"/>
    <x v="109"/>
    <x v="0"/>
    <m/>
  </r>
  <r>
    <x v="8"/>
    <x v="0"/>
    <x v="7"/>
    <x v="0"/>
    <x v="0"/>
    <x v="0"/>
    <x v="0"/>
    <x v="116"/>
    <x v="20"/>
    <m/>
  </r>
  <r>
    <x v="8"/>
    <x v="0"/>
    <x v="7"/>
    <x v="0"/>
    <x v="0"/>
    <x v="0"/>
    <x v="0"/>
    <x v="116"/>
    <x v="117"/>
    <n v="19000"/>
  </r>
  <r>
    <x v="8"/>
    <x v="0"/>
    <x v="7"/>
    <x v="0"/>
    <x v="0"/>
    <x v="0"/>
    <x v="0"/>
    <x v="79"/>
    <x v="0"/>
    <m/>
  </r>
  <r>
    <x v="8"/>
    <x v="0"/>
    <x v="7"/>
    <x v="0"/>
    <x v="0"/>
    <x v="0"/>
    <x v="12"/>
    <x v="81"/>
    <x v="0"/>
    <m/>
  </r>
  <r>
    <x v="8"/>
    <x v="0"/>
    <x v="7"/>
    <x v="0"/>
    <x v="0"/>
    <x v="0"/>
    <x v="12"/>
    <x v="82"/>
    <x v="100"/>
    <m/>
  </r>
  <r>
    <x v="8"/>
    <x v="0"/>
    <x v="7"/>
    <x v="0"/>
    <x v="0"/>
    <x v="0"/>
    <x v="12"/>
    <x v="83"/>
    <x v="100"/>
    <m/>
  </r>
  <r>
    <x v="8"/>
    <x v="0"/>
    <x v="7"/>
    <x v="0"/>
    <x v="0"/>
    <x v="0"/>
    <x v="12"/>
    <x v="84"/>
    <x v="255"/>
    <m/>
  </r>
  <r>
    <x v="8"/>
    <x v="0"/>
    <x v="7"/>
    <x v="0"/>
    <x v="0"/>
    <x v="0"/>
    <x v="19"/>
    <x v="100"/>
    <x v="157"/>
    <m/>
  </r>
  <r>
    <x v="8"/>
    <x v="0"/>
    <x v="7"/>
    <x v="0"/>
    <x v="0"/>
    <x v="0"/>
    <x v="19"/>
    <x v="100"/>
    <x v="280"/>
    <m/>
  </r>
  <r>
    <x v="8"/>
    <x v="0"/>
    <x v="7"/>
    <x v="0"/>
    <x v="0"/>
    <x v="0"/>
    <x v="19"/>
    <x v="140"/>
    <x v="20"/>
    <m/>
  </r>
  <r>
    <x v="8"/>
    <x v="0"/>
    <x v="7"/>
    <x v="0"/>
    <x v="0"/>
    <x v="0"/>
    <x v="19"/>
    <x v="139"/>
    <x v="139"/>
    <m/>
  </r>
  <r>
    <x v="8"/>
    <x v="0"/>
    <x v="7"/>
    <x v="0"/>
    <x v="0"/>
    <x v="0"/>
    <x v="28"/>
    <x v="150"/>
    <x v="146"/>
    <m/>
  </r>
  <r>
    <x v="8"/>
    <x v="0"/>
    <x v="7"/>
    <x v="0"/>
    <x v="0"/>
    <x v="0"/>
    <x v="31"/>
    <x v="85"/>
    <x v="157"/>
    <m/>
  </r>
  <r>
    <x v="8"/>
    <x v="0"/>
    <x v="7"/>
    <x v="0"/>
    <x v="0"/>
    <x v="0"/>
    <x v="31"/>
    <x v="85"/>
    <x v="237"/>
    <m/>
  </r>
  <r>
    <x v="8"/>
    <x v="0"/>
    <x v="7"/>
    <x v="0"/>
    <x v="0"/>
    <x v="0"/>
    <x v="27"/>
    <x v="140"/>
    <x v="20"/>
    <m/>
  </r>
  <r>
    <x v="8"/>
    <x v="0"/>
    <x v="7"/>
    <x v="0"/>
    <x v="0"/>
    <x v="0"/>
    <x v="27"/>
    <x v="148"/>
    <x v="140"/>
    <n v="77283"/>
  </r>
  <r>
    <x v="8"/>
    <x v="0"/>
    <x v="7"/>
    <x v="0"/>
    <x v="0"/>
    <x v="0"/>
    <x v="27"/>
    <x v="139"/>
    <x v="140"/>
    <m/>
  </r>
  <r>
    <x v="8"/>
    <x v="0"/>
    <x v="7"/>
    <x v="0"/>
    <x v="0"/>
    <x v="0"/>
    <x v="27"/>
    <x v="149"/>
    <x v="140"/>
    <n v="485083.58"/>
  </r>
  <r>
    <x v="8"/>
    <x v="0"/>
    <x v="7"/>
    <x v="0"/>
    <x v="0"/>
    <x v="0"/>
    <x v="22"/>
    <x v="105"/>
    <x v="140"/>
    <m/>
  </r>
  <r>
    <x v="8"/>
    <x v="0"/>
    <x v="7"/>
    <x v="0"/>
    <x v="0"/>
    <x v="0"/>
    <x v="16"/>
    <x v="86"/>
    <x v="297"/>
    <m/>
  </r>
  <r>
    <x v="8"/>
    <x v="0"/>
    <x v="7"/>
    <x v="0"/>
    <x v="0"/>
    <x v="0"/>
    <x v="16"/>
    <x v="86"/>
    <x v="204"/>
    <m/>
  </r>
  <r>
    <x v="8"/>
    <x v="0"/>
    <x v="7"/>
    <x v="0"/>
    <x v="0"/>
    <x v="0"/>
    <x v="16"/>
    <x v="86"/>
    <x v="45"/>
    <m/>
  </r>
  <r>
    <x v="8"/>
    <x v="0"/>
    <x v="7"/>
    <x v="0"/>
    <x v="0"/>
    <x v="0"/>
    <x v="16"/>
    <x v="117"/>
    <x v="297"/>
    <n v="625000"/>
  </r>
  <r>
    <x v="8"/>
    <x v="0"/>
    <x v="7"/>
    <x v="0"/>
    <x v="0"/>
    <x v="0"/>
    <x v="16"/>
    <x v="117"/>
    <x v="134"/>
    <m/>
  </r>
  <r>
    <x v="8"/>
    <x v="0"/>
    <x v="7"/>
    <x v="0"/>
    <x v="0"/>
    <x v="0"/>
    <x v="16"/>
    <x v="117"/>
    <x v="223"/>
    <m/>
  </r>
  <r>
    <x v="8"/>
    <x v="0"/>
    <x v="7"/>
    <x v="0"/>
    <x v="0"/>
    <x v="0"/>
    <x v="22"/>
    <x v="105"/>
    <x v="0"/>
    <m/>
  </r>
  <r>
    <x v="8"/>
    <x v="0"/>
    <x v="7"/>
    <x v="0"/>
    <x v="0"/>
    <x v="0"/>
    <x v="2"/>
    <x v="87"/>
    <x v="165"/>
    <m/>
  </r>
  <r>
    <x v="8"/>
    <x v="0"/>
    <x v="7"/>
    <x v="0"/>
    <x v="0"/>
    <x v="0"/>
    <x v="2"/>
    <x v="87"/>
    <x v="205"/>
    <n v="987381"/>
  </r>
  <r>
    <x v="8"/>
    <x v="0"/>
    <x v="7"/>
    <x v="0"/>
    <x v="0"/>
    <x v="0"/>
    <x v="2"/>
    <x v="87"/>
    <x v="124"/>
    <n v="210900"/>
  </r>
  <r>
    <x v="8"/>
    <x v="0"/>
    <x v="7"/>
    <x v="0"/>
    <x v="0"/>
    <x v="0"/>
    <x v="2"/>
    <x v="87"/>
    <x v="263"/>
    <m/>
  </r>
  <r>
    <x v="8"/>
    <x v="0"/>
    <x v="7"/>
    <x v="0"/>
    <x v="0"/>
    <x v="0"/>
    <x v="2"/>
    <x v="155"/>
    <x v="205"/>
    <m/>
  </r>
  <r>
    <x v="8"/>
    <x v="0"/>
    <x v="7"/>
    <x v="0"/>
    <x v="0"/>
    <x v="0"/>
    <x v="2"/>
    <x v="155"/>
    <x v="225"/>
    <m/>
  </r>
  <r>
    <x v="8"/>
    <x v="0"/>
    <x v="7"/>
    <x v="0"/>
    <x v="0"/>
    <x v="0"/>
    <x v="2"/>
    <x v="155"/>
    <x v="0"/>
    <m/>
  </r>
  <r>
    <x v="8"/>
    <x v="0"/>
    <x v="7"/>
    <x v="0"/>
    <x v="0"/>
    <x v="0"/>
    <x v="2"/>
    <x v="88"/>
    <x v="153"/>
    <n v="61736.99"/>
  </r>
  <r>
    <x v="8"/>
    <x v="0"/>
    <x v="7"/>
    <x v="0"/>
    <x v="0"/>
    <x v="0"/>
    <x v="2"/>
    <x v="88"/>
    <x v="247"/>
    <n v="32400"/>
  </r>
  <r>
    <x v="8"/>
    <x v="0"/>
    <x v="7"/>
    <x v="0"/>
    <x v="0"/>
    <x v="0"/>
    <x v="2"/>
    <x v="89"/>
    <x v="102"/>
    <m/>
  </r>
  <r>
    <x v="8"/>
    <x v="0"/>
    <x v="7"/>
    <x v="0"/>
    <x v="0"/>
    <x v="0"/>
    <x v="2"/>
    <x v="88"/>
    <x v="156"/>
    <m/>
  </r>
  <r>
    <x v="8"/>
    <x v="0"/>
    <x v="7"/>
    <x v="0"/>
    <x v="0"/>
    <x v="0"/>
    <x v="2"/>
    <x v="88"/>
    <x v="128"/>
    <n v="166666.65"/>
  </r>
  <r>
    <x v="8"/>
    <x v="0"/>
    <x v="7"/>
    <x v="0"/>
    <x v="0"/>
    <x v="0"/>
    <x v="2"/>
    <x v="88"/>
    <x v="247"/>
    <m/>
  </r>
  <r>
    <x v="8"/>
    <x v="0"/>
    <x v="7"/>
    <x v="0"/>
    <x v="0"/>
    <x v="0"/>
    <x v="2"/>
    <x v="89"/>
    <x v="102"/>
    <n v="47647"/>
  </r>
  <r>
    <x v="8"/>
    <x v="0"/>
    <x v="7"/>
    <x v="0"/>
    <x v="0"/>
    <x v="0"/>
    <x v="2"/>
    <x v="89"/>
    <x v="282"/>
    <n v="108000"/>
  </r>
  <r>
    <x v="8"/>
    <x v="0"/>
    <x v="7"/>
    <x v="0"/>
    <x v="0"/>
    <x v="0"/>
    <x v="2"/>
    <x v="89"/>
    <x v="139"/>
    <n v="85546"/>
  </r>
  <r>
    <x v="8"/>
    <x v="0"/>
    <x v="7"/>
    <x v="0"/>
    <x v="0"/>
    <x v="0"/>
    <x v="2"/>
    <x v="90"/>
    <x v="94"/>
    <n v="519680"/>
  </r>
  <r>
    <x v="8"/>
    <x v="0"/>
    <x v="7"/>
    <x v="0"/>
    <x v="0"/>
    <x v="0"/>
    <x v="2"/>
    <x v="90"/>
    <x v="0"/>
    <m/>
  </r>
  <r>
    <x v="8"/>
    <x v="0"/>
    <x v="7"/>
    <x v="0"/>
    <x v="0"/>
    <x v="0"/>
    <x v="2"/>
    <x v="89"/>
    <x v="309"/>
    <n v="305798.32"/>
  </r>
  <r>
    <x v="8"/>
    <x v="0"/>
    <x v="7"/>
    <x v="0"/>
    <x v="0"/>
    <x v="0"/>
    <x v="2"/>
    <x v="91"/>
    <x v="157"/>
    <m/>
  </r>
  <r>
    <x v="8"/>
    <x v="0"/>
    <x v="7"/>
    <x v="0"/>
    <x v="0"/>
    <x v="0"/>
    <x v="2"/>
    <x v="91"/>
    <x v="289"/>
    <n v="32000"/>
  </r>
  <r>
    <x v="8"/>
    <x v="0"/>
    <x v="7"/>
    <x v="0"/>
    <x v="0"/>
    <x v="0"/>
    <x v="2"/>
    <x v="91"/>
    <x v="303"/>
    <n v="16500"/>
  </r>
  <r>
    <x v="8"/>
    <x v="0"/>
    <x v="7"/>
    <x v="0"/>
    <x v="0"/>
    <x v="0"/>
    <x v="2"/>
    <x v="91"/>
    <x v="308"/>
    <n v="42564"/>
  </r>
  <r>
    <x v="8"/>
    <x v="0"/>
    <x v="7"/>
    <x v="0"/>
    <x v="0"/>
    <x v="0"/>
    <x v="2"/>
    <x v="91"/>
    <x v="306"/>
    <n v="64166.66"/>
  </r>
  <r>
    <x v="8"/>
    <x v="0"/>
    <x v="7"/>
    <x v="0"/>
    <x v="0"/>
    <x v="0"/>
    <x v="2"/>
    <x v="91"/>
    <x v="307"/>
    <n v="1431018.93"/>
  </r>
  <r>
    <x v="8"/>
    <x v="0"/>
    <x v="7"/>
    <x v="0"/>
    <x v="0"/>
    <x v="0"/>
    <x v="2"/>
    <x v="84"/>
    <x v="102"/>
    <m/>
  </r>
  <r>
    <x v="8"/>
    <x v="0"/>
    <x v="7"/>
    <x v="0"/>
    <x v="0"/>
    <x v="0"/>
    <x v="2"/>
    <x v="136"/>
    <x v="157"/>
    <m/>
  </r>
  <r>
    <x v="8"/>
    <x v="0"/>
    <x v="7"/>
    <x v="0"/>
    <x v="0"/>
    <x v="0"/>
    <x v="2"/>
    <x v="136"/>
    <x v="128"/>
    <n v="8000"/>
  </r>
  <r>
    <x v="8"/>
    <x v="0"/>
    <x v="7"/>
    <x v="0"/>
    <x v="0"/>
    <x v="0"/>
    <x v="2"/>
    <x v="136"/>
    <x v="208"/>
    <m/>
  </r>
  <r>
    <x v="8"/>
    <x v="0"/>
    <x v="7"/>
    <x v="0"/>
    <x v="0"/>
    <x v="0"/>
    <x v="2"/>
    <x v="136"/>
    <x v="292"/>
    <m/>
  </r>
  <r>
    <x v="8"/>
    <x v="0"/>
    <x v="7"/>
    <x v="0"/>
    <x v="0"/>
    <x v="0"/>
    <x v="2"/>
    <x v="136"/>
    <x v="218"/>
    <n v="92200"/>
  </r>
  <r>
    <x v="8"/>
    <x v="0"/>
    <x v="7"/>
    <x v="0"/>
    <x v="0"/>
    <x v="0"/>
    <x v="2"/>
    <x v="136"/>
    <x v="185"/>
    <n v="24500"/>
  </r>
  <r>
    <x v="8"/>
    <x v="0"/>
    <x v="7"/>
    <x v="0"/>
    <x v="0"/>
    <x v="0"/>
    <x v="2"/>
    <x v="141"/>
    <x v="185"/>
    <m/>
  </r>
  <r>
    <x v="8"/>
    <x v="0"/>
    <x v="7"/>
    <x v="0"/>
    <x v="0"/>
    <x v="0"/>
    <x v="2"/>
    <x v="141"/>
    <x v="0"/>
    <m/>
  </r>
  <r>
    <x v="8"/>
    <x v="0"/>
    <x v="7"/>
    <x v="0"/>
    <x v="0"/>
    <x v="0"/>
    <x v="2"/>
    <x v="141"/>
    <x v="0"/>
    <m/>
  </r>
  <r>
    <x v="8"/>
    <x v="0"/>
    <x v="7"/>
    <x v="0"/>
    <x v="0"/>
    <x v="0"/>
    <x v="2"/>
    <x v="93"/>
    <x v="0"/>
    <m/>
  </r>
  <r>
    <x v="8"/>
    <x v="0"/>
    <x v="7"/>
    <x v="0"/>
    <x v="0"/>
    <x v="0"/>
    <x v="2"/>
    <x v="84"/>
    <x v="102"/>
    <m/>
  </r>
  <r>
    <x v="8"/>
    <x v="0"/>
    <x v="7"/>
    <x v="0"/>
    <x v="0"/>
    <x v="0"/>
    <x v="2"/>
    <x v="84"/>
    <x v="284"/>
    <m/>
  </r>
  <r>
    <x v="8"/>
    <x v="0"/>
    <x v="7"/>
    <x v="0"/>
    <x v="0"/>
    <x v="0"/>
    <x v="2"/>
    <x v="84"/>
    <x v="291"/>
    <m/>
  </r>
  <r>
    <x v="8"/>
    <x v="0"/>
    <x v="7"/>
    <x v="0"/>
    <x v="0"/>
    <x v="0"/>
    <x v="2"/>
    <x v="84"/>
    <x v="0"/>
    <m/>
  </r>
  <r>
    <x v="8"/>
    <x v="0"/>
    <x v="7"/>
    <x v="0"/>
    <x v="0"/>
    <x v="0"/>
    <x v="2"/>
    <x v="84"/>
    <x v="0"/>
    <m/>
  </r>
  <r>
    <x v="8"/>
    <x v="0"/>
    <x v="7"/>
    <x v="0"/>
    <x v="0"/>
    <x v="0"/>
    <x v="2"/>
    <x v="84"/>
    <x v="0"/>
    <m/>
  </r>
  <r>
    <x v="8"/>
    <x v="0"/>
    <x v="7"/>
    <x v="0"/>
    <x v="0"/>
    <x v="0"/>
    <x v="2"/>
    <x v="84"/>
    <x v="0"/>
    <m/>
  </r>
  <r>
    <x v="8"/>
    <x v="0"/>
    <x v="7"/>
    <x v="0"/>
    <x v="0"/>
    <x v="0"/>
    <x v="2"/>
    <x v="84"/>
    <x v="0"/>
    <m/>
  </r>
  <r>
    <x v="8"/>
    <x v="0"/>
    <x v="7"/>
    <x v="0"/>
    <x v="0"/>
    <x v="0"/>
    <x v="2"/>
    <x v="84"/>
    <x v="0"/>
    <m/>
  </r>
  <r>
    <x v="8"/>
    <x v="0"/>
    <x v="7"/>
    <x v="0"/>
    <x v="0"/>
    <x v="0"/>
    <x v="2"/>
    <x v="84"/>
    <x v="0"/>
    <m/>
  </r>
  <r>
    <x v="8"/>
    <x v="0"/>
    <x v="7"/>
    <x v="0"/>
    <x v="0"/>
    <x v="7"/>
    <x v="4"/>
    <x v="119"/>
    <x v="136"/>
    <n v="3963333"/>
  </r>
  <r>
    <x v="8"/>
    <x v="0"/>
    <x v="7"/>
    <x v="0"/>
    <x v="0"/>
    <x v="7"/>
    <x v="4"/>
    <x v="119"/>
    <x v="248"/>
    <n v="3550000"/>
  </r>
  <r>
    <x v="8"/>
    <x v="0"/>
    <x v="7"/>
    <x v="0"/>
    <x v="0"/>
    <x v="7"/>
    <x v="4"/>
    <x v="119"/>
    <x v="186"/>
    <n v="6000000"/>
  </r>
  <r>
    <x v="8"/>
    <x v="0"/>
    <x v="7"/>
    <x v="0"/>
    <x v="0"/>
    <x v="7"/>
    <x v="4"/>
    <x v="119"/>
    <x v="250"/>
    <n v="1800000"/>
  </r>
  <r>
    <x v="8"/>
    <x v="0"/>
    <x v="7"/>
    <x v="0"/>
    <x v="0"/>
    <x v="7"/>
    <x v="4"/>
    <x v="119"/>
    <x v="291"/>
    <n v="6550000"/>
  </r>
  <r>
    <x v="8"/>
    <x v="0"/>
    <x v="7"/>
    <x v="0"/>
    <x v="0"/>
    <x v="7"/>
    <x v="4"/>
    <x v="120"/>
    <x v="250"/>
    <n v="200000"/>
  </r>
  <r>
    <x v="8"/>
    <x v="0"/>
    <x v="7"/>
    <x v="0"/>
    <x v="0"/>
    <x v="7"/>
    <x v="4"/>
    <x v="121"/>
    <x v="136"/>
    <n v="1526167"/>
  </r>
  <r>
    <x v="8"/>
    <x v="0"/>
    <x v="7"/>
    <x v="0"/>
    <x v="0"/>
    <x v="7"/>
    <x v="4"/>
    <x v="121"/>
    <x v="186"/>
    <n v="1120667"/>
  </r>
  <r>
    <x v="8"/>
    <x v="0"/>
    <x v="7"/>
    <x v="0"/>
    <x v="0"/>
    <x v="7"/>
    <x v="4"/>
    <x v="121"/>
    <x v="248"/>
    <n v="295833"/>
  </r>
  <r>
    <x v="8"/>
    <x v="0"/>
    <x v="7"/>
    <x v="0"/>
    <x v="0"/>
    <x v="7"/>
    <x v="4"/>
    <x v="121"/>
    <x v="250"/>
    <n v="166667"/>
  </r>
  <r>
    <x v="8"/>
    <x v="0"/>
    <x v="7"/>
    <x v="0"/>
    <x v="0"/>
    <x v="7"/>
    <x v="4"/>
    <x v="121"/>
    <x v="291"/>
    <n v="545833"/>
  </r>
  <r>
    <x v="8"/>
    <x v="0"/>
    <x v="7"/>
    <x v="0"/>
    <x v="0"/>
    <x v="7"/>
    <x v="4"/>
    <x v="122"/>
    <x v="136"/>
    <n v="183140"/>
  </r>
  <r>
    <x v="8"/>
    <x v="0"/>
    <x v="7"/>
    <x v="0"/>
    <x v="0"/>
    <x v="7"/>
    <x v="4"/>
    <x v="122"/>
    <x v="248"/>
    <n v="35500"/>
  </r>
  <r>
    <x v="8"/>
    <x v="0"/>
    <x v="7"/>
    <x v="0"/>
    <x v="0"/>
    <x v="7"/>
    <x v="4"/>
    <x v="122"/>
    <x v="186"/>
    <n v="134480"/>
  </r>
  <r>
    <x v="8"/>
    <x v="0"/>
    <x v="7"/>
    <x v="0"/>
    <x v="0"/>
    <x v="7"/>
    <x v="4"/>
    <x v="122"/>
    <x v="250"/>
    <n v="20000"/>
  </r>
  <r>
    <x v="8"/>
    <x v="0"/>
    <x v="7"/>
    <x v="0"/>
    <x v="0"/>
    <x v="7"/>
    <x v="4"/>
    <x v="122"/>
    <x v="291"/>
    <n v="65500"/>
  </r>
  <r>
    <x v="8"/>
    <x v="0"/>
    <x v="7"/>
    <x v="0"/>
    <x v="0"/>
    <x v="7"/>
    <x v="4"/>
    <x v="123"/>
    <x v="136"/>
    <n v="1526167"/>
  </r>
  <r>
    <x v="8"/>
    <x v="0"/>
    <x v="7"/>
    <x v="0"/>
    <x v="0"/>
    <x v="7"/>
    <x v="4"/>
    <x v="123"/>
    <x v="186"/>
    <n v="1120667"/>
  </r>
  <r>
    <x v="8"/>
    <x v="0"/>
    <x v="7"/>
    <x v="0"/>
    <x v="0"/>
    <x v="7"/>
    <x v="4"/>
    <x v="123"/>
    <x v="248"/>
    <n v="295833"/>
  </r>
  <r>
    <x v="8"/>
    <x v="0"/>
    <x v="7"/>
    <x v="0"/>
    <x v="0"/>
    <x v="7"/>
    <x v="4"/>
    <x v="123"/>
    <x v="250"/>
    <n v="166667"/>
  </r>
  <r>
    <x v="8"/>
    <x v="0"/>
    <x v="7"/>
    <x v="0"/>
    <x v="0"/>
    <x v="7"/>
    <x v="4"/>
    <x v="123"/>
    <x v="291"/>
    <n v="545833"/>
  </r>
  <r>
    <x v="8"/>
    <x v="0"/>
    <x v="7"/>
    <x v="0"/>
    <x v="0"/>
    <x v="7"/>
    <x v="4"/>
    <x v="124"/>
    <x v="136"/>
    <n v="1903550"/>
  </r>
  <r>
    <x v="8"/>
    <x v="0"/>
    <x v="7"/>
    <x v="0"/>
    <x v="0"/>
    <x v="7"/>
    <x v="4"/>
    <x v="124"/>
    <x v="186"/>
    <n v="560333"/>
  </r>
  <r>
    <x v="8"/>
    <x v="0"/>
    <x v="7"/>
    <x v="0"/>
    <x v="0"/>
    <x v="7"/>
    <x v="4"/>
    <x v="124"/>
    <x v="248"/>
    <n v="147917"/>
  </r>
  <r>
    <x v="8"/>
    <x v="0"/>
    <x v="7"/>
    <x v="0"/>
    <x v="0"/>
    <x v="7"/>
    <x v="4"/>
    <x v="124"/>
    <x v="250"/>
    <n v="75000"/>
  </r>
  <r>
    <x v="8"/>
    <x v="0"/>
    <x v="7"/>
    <x v="0"/>
    <x v="0"/>
    <x v="7"/>
    <x v="4"/>
    <x v="124"/>
    <x v="291"/>
    <n v="272917"/>
  </r>
  <r>
    <x v="8"/>
    <x v="0"/>
    <x v="7"/>
    <x v="0"/>
    <x v="0"/>
    <x v="7"/>
    <x v="4"/>
    <x v="135"/>
    <x v="0"/>
    <m/>
  </r>
  <r>
    <x v="8"/>
    <x v="0"/>
    <x v="7"/>
    <x v="0"/>
    <x v="0"/>
    <x v="7"/>
    <x v="4"/>
    <x v="167"/>
    <x v="291"/>
    <m/>
  </r>
  <r>
    <x v="8"/>
    <x v="0"/>
    <x v="7"/>
    <x v="0"/>
    <x v="0"/>
    <x v="7"/>
    <x v="4"/>
    <x v="144"/>
    <x v="136"/>
    <n v="14214000"/>
  </r>
  <r>
    <x v="8"/>
    <x v="0"/>
    <x v="7"/>
    <x v="0"/>
    <x v="0"/>
    <x v="7"/>
    <x v="4"/>
    <x v="144"/>
    <x v="186"/>
    <n v="7448000"/>
  </r>
  <r>
    <x v="8"/>
    <x v="0"/>
    <x v="7"/>
    <x v="0"/>
    <x v="0"/>
    <x v="7"/>
    <x v="4"/>
    <x v="126"/>
    <x v="0"/>
    <m/>
  </r>
  <r>
    <x v="8"/>
    <x v="0"/>
    <x v="7"/>
    <x v="0"/>
    <x v="0"/>
    <x v="7"/>
    <x v="4"/>
    <x v="127"/>
    <x v="5"/>
    <n v="227438"/>
  </r>
  <r>
    <x v="8"/>
    <x v="0"/>
    <x v="7"/>
    <x v="0"/>
    <x v="0"/>
    <x v="7"/>
    <x v="4"/>
    <x v="152"/>
    <x v="130"/>
    <n v="1569402"/>
  </r>
  <r>
    <x v="8"/>
    <x v="0"/>
    <x v="7"/>
    <x v="0"/>
    <x v="0"/>
    <x v="7"/>
    <x v="4"/>
    <x v="128"/>
    <x v="6"/>
    <n v="4173677"/>
  </r>
  <r>
    <x v="8"/>
    <x v="0"/>
    <x v="7"/>
    <x v="0"/>
    <x v="0"/>
    <x v="7"/>
    <x v="4"/>
    <x v="128"/>
    <x v="290"/>
    <n v="216000"/>
  </r>
  <r>
    <x v="8"/>
    <x v="0"/>
    <x v="7"/>
    <x v="0"/>
    <x v="0"/>
    <x v="7"/>
    <x v="4"/>
    <x v="128"/>
    <x v="7"/>
    <n v="786100"/>
  </r>
  <r>
    <x v="8"/>
    <x v="0"/>
    <x v="7"/>
    <x v="0"/>
    <x v="0"/>
    <x v="7"/>
    <x v="4"/>
    <x v="129"/>
    <x v="77"/>
    <n v="738600"/>
  </r>
  <r>
    <x v="8"/>
    <x v="0"/>
    <x v="7"/>
    <x v="0"/>
    <x v="0"/>
    <x v="7"/>
    <x v="4"/>
    <x v="129"/>
    <x v="187"/>
    <n v="1014000"/>
  </r>
  <r>
    <x v="8"/>
    <x v="0"/>
    <x v="7"/>
    <x v="0"/>
    <x v="0"/>
    <x v="7"/>
    <x v="4"/>
    <x v="129"/>
    <x v="310"/>
    <n v="554000"/>
  </r>
  <r>
    <x v="8"/>
    <x v="0"/>
    <x v="7"/>
    <x v="0"/>
    <x v="0"/>
    <x v="7"/>
    <x v="4"/>
    <x v="169"/>
    <x v="311"/>
    <n v="369400"/>
  </r>
  <r>
    <x v="8"/>
    <x v="0"/>
    <x v="7"/>
    <x v="0"/>
    <x v="0"/>
    <x v="7"/>
    <x v="2"/>
    <x v="131"/>
    <x v="136"/>
    <m/>
  </r>
  <r>
    <x v="8"/>
    <x v="0"/>
    <x v="7"/>
    <x v="0"/>
    <x v="0"/>
    <x v="1"/>
    <x v="7"/>
    <x v="34"/>
    <x v="29"/>
    <n v="143990"/>
  </r>
  <r>
    <x v="8"/>
    <x v="0"/>
    <x v="7"/>
    <x v="0"/>
    <x v="0"/>
    <x v="1"/>
    <x v="7"/>
    <x v="20"/>
    <x v="29"/>
    <n v="261200"/>
  </r>
  <r>
    <x v="8"/>
    <x v="0"/>
    <x v="7"/>
    <x v="0"/>
    <x v="0"/>
    <x v="1"/>
    <x v="7"/>
    <x v="20"/>
    <x v="169"/>
    <n v="1180828"/>
  </r>
  <r>
    <x v="8"/>
    <x v="0"/>
    <x v="7"/>
    <x v="0"/>
    <x v="0"/>
    <x v="1"/>
    <x v="7"/>
    <x v="101"/>
    <x v="6"/>
    <m/>
  </r>
  <r>
    <x v="8"/>
    <x v="0"/>
    <x v="7"/>
    <x v="0"/>
    <x v="0"/>
    <x v="1"/>
    <x v="7"/>
    <x v="101"/>
    <x v="77"/>
    <m/>
  </r>
  <r>
    <x v="8"/>
    <x v="0"/>
    <x v="7"/>
    <x v="0"/>
    <x v="0"/>
    <x v="1"/>
    <x v="7"/>
    <x v="101"/>
    <x v="229"/>
    <m/>
  </r>
  <r>
    <x v="8"/>
    <x v="0"/>
    <x v="7"/>
    <x v="0"/>
    <x v="0"/>
    <x v="1"/>
    <x v="7"/>
    <x v="101"/>
    <x v="130"/>
    <m/>
  </r>
  <r>
    <x v="8"/>
    <x v="0"/>
    <x v="7"/>
    <x v="0"/>
    <x v="0"/>
    <x v="1"/>
    <x v="7"/>
    <x v="101"/>
    <x v="181"/>
    <m/>
  </r>
  <r>
    <x v="8"/>
    <x v="0"/>
    <x v="7"/>
    <x v="0"/>
    <x v="0"/>
    <x v="1"/>
    <x v="7"/>
    <x v="101"/>
    <x v="8"/>
    <m/>
  </r>
  <r>
    <x v="8"/>
    <x v="0"/>
    <x v="7"/>
    <x v="0"/>
    <x v="0"/>
    <x v="1"/>
    <x v="7"/>
    <x v="101"/>
    <x v="31"/>
    <m/>
  </r>
  <r>
    <x v="8"/>
    <x v="0"/>
    <x v="7"/>
    <x v="0"/>
    <x v="0"/>
    <x v="1"/>
    <x v="7"/>
    <x v="159"/>
    <x v="14"/>
    <m/>
  </r>
  <r>
    <x v="8"/>
    <x v="0"/>
    <x v="7"/>
    <x v="0"/>
    <x v="0"/>
    <x v="1"/>
    <x v="7"/>
    <x v="159"/>
    <x v="176"/>
    <m/>
  </r>
  <r>
    <x v="8"/>
    <x v="0"/>
    <x v="7"/>
    <x v="0"/>
    <x v="0"/>
    <x v="1"/>
    <x v="7"/>
    <x v="55"/>
    <x v="246"/>
    <n v="9989035.6199999992"/>
  </r>
  <r>
    <x v="8"/>
    <x v="0"/>
    <x v="7"/>
    <x v="0"/>
    <x v="0"/>
    <x v="1"/>
    <x v="7"/>
    <x v="55"/>
    <x v="36"/>
    <m/>
  </r>
  <r>
    <x v="8"/>
    <x v="0"/>
    <x v="7"/>
    <x v="0"/>
    <x v="0"/>
    <x v="1"/>
    <x v="8"/>
    <x v="22"/>
    <x v="29"/>
    <n v="928075.01"/>
  </r>
  <r>
    <x v="8"/>
    <x v="0"/>
    <x v="7"/>
    <x v="0"/>
    <x v="0"/>
    <x v="1"/>
    <x v="2"/>
    <x v="168"/>
    <x v="50"/>
    <m/>
  </r>
  <r>
    <x v="8"/>
    <x v="0"/>
    <x v="7"/>
    <x v="0"/>
    <x v="0"/>
    <x v="1"/>
    <x v="8"/>
    <x v="94"/>
    <x v="36"/>
    <m/>
  </r>
  <r>
    <x v="8"/>
    <x v="0"/>
    <x v="7"/>
    <x v="0"/>
    <x v="0"/>
    <x v="1"/>
    <x v="8"/>
    <x v="94"/>
    <x v="15"/>
    <m/>
  </r>
  <r>
    <x v="8"/>
    <x v="0"/>
    <x v="7"/>
    <x v="0"/>
    <x v="0"/>
    <x v="1"/>
    <x v="8"/>
    <x v="94"/>
    <x v="134"/>
    <m/>
  </r>
  <r>
    <x v="8"/>
    <x v="0"/>
    <x v="7"/>
    <x v="0"/>
    <x v="0"/>
    <x v="1"/>
    <x v="8"/>
    <x v="94"/>
    <x v="57"/>
    <m/>
  </r>
  <r>
    <x v="8"/>
    <x v="0"/>
    <x v="7"/>
    <x v="0"/>
    <x v="0"/>
    <x v="1"/>
    <x v="8"/>
    <x v="94"/>
    <x v="244"/>
    <n v="2400"/>
  </r>
  <r>
    <x v="8"/>
    <x v="0"/>
    <x v="7"/>
    <x v="0"/>
    <x v="0"/>
    <x v="1"/>
    <x v="8"/>
    <x v="94"/>
    <x v="299"/>
    <m/>
  </r>
  <r>
    <x v="8"/>
    <x v="0"/>
    <x v="7"/>
    <x v="0"/>
    <x v="0"/>
    <x v="1"/>
    <x v="8"/>
    <x v="94"/>
    <x v="70"/>
    <n v="2541"/>
  </r>
  <r>
    <x v="8"/>
    <x v="0"/>
    <x v="7"/>
    <x v="0"/>
    <x v="0"/>
    <x v="1"/>
    <x v="8"/>
    <x v="94"/>
    <x v="302"/>
    <n v="8500"/>
  </r>
  <r>
    <x v="8"/>
    <x v="0"/>
    <x v="7"/>
    <x v="0"/>
    <x v="0"/>
    <x v="1"/>
    <x v="8"/>
    <x v="94"/>
    <x v="297"/>
    <n v="27375"/>
  </r>
  <r>
    <x v="8"/>
    <x v="0"/>
    <x v="7"/>
    <x v="0"/>
    <x v="0"/>
    <x v="1"/>
    <x v="8"/>
    <x v="95"/>
    <x v="0"/>
    <m/>
  </r>
  <r>
    <x v="8"/>
    <x v="0"/>
    <x v="7"/>
    <x v="0"/>
    <x v="0"/>
    <x v="1"/>
    <x v="8"/>
    <x v="94"/>
    <x v="226"/>
    <m/>
  </r>
  <r>
    <x v="8"/>
    <x v="0"/>
    <x v="7"/>
    <x v="0"/>
    <x v="0"/>
    <x v="1"/>
    <x v="8"/>
    <x v="156"/>
    <x v="80"/>
    <m/>
  </r>
  <r>
    <x v="8"/>
    <x v="0"/>
    <x v="7"/>
    <x v="0"/>
    <x v="0"/>
    <x v="1"/>
    <x v="8"/>
    <x v="156"/>
    <x v="88"/>
    <m/>
  </r>
  <r>
    <x v="8"/>
    <x v="0"/>
    <x v="7"/>
    <x v="0"/>
    <x v="0"/>
    <x v="1"/>
    <x v="8"/>
    <x v="156"/>
    <x v="6"/>
    <m/>
  </r>
  <r>
    <x v="8"/>
    <x v="0"/>
    <x v="7"/>
    <x v="0"/>
    <x v="0"/>
    <x v="1"/>
    <x v="8"/>
    <x v="156"/>
    <x v="122"/>
    <m/>
  </r>
  <r>
    <x v="8"/>
    <x v="0"/>
    <x v="7"/>
    <x v="0"/>
    <x v="0"/>
    <x v="1"/>
    <x v="8"/>
    <x v="156"/>
    <x v="16"/>
    <m/>
  </r>
  <r>
    <x v="8"/>
    <x v="0"/>
    <x v="7"/>
    <x v="0"/>
    <x v="0"/>
    <x v="1"/>
    <x v="8"/>
    <x v="156"/>
    <x v="42"/>
    <m/>
  </r>
  <r>
    <x v="8"/>
    <x v="0"/>
    <x v="7"/>
    <x v="0"/>
    <x v="0"/>
    <x v="1"/>
    <x v="8"/>
    <x v="156"/>
    <x v="37"/>
    <m/>
  </r>
  <r>
    <x v="8"/>
    <x v="0"/>
    <x v="7"/>
    <x v="0"/>
    <x v="0"/>
    <x v="1"/>
    <x v="8"/>
    <x v="156"/>
    <x v="45"/>
    <m/>
  </r>
  <r>
    <x v="8"/>
    <x v="0"/>
    <x v="7"/>
    <x v="0"/>
    <x v="0"/>
    <x v="1"/>
    <x v="8"/>
    <x v="156"/>
    <x v="124"/>
    <m/>
  </r>
  <r>
    <x v="8"/>
    <x v="0"/>
    <x v="7"/>
    <x v="0"/>
    <x v="0"/>
    <x v="1"/>
    <x v="8"/>
    <x v="156"/>
    <x v="31"/>
    <n v="1160.52"/>
  </r>
  <r>
    <x v="8"/>
    <x v="0"/>
    <x v="7"/>
    <x v="0"/>
    <x v="0"/>
    <x v="1"/>
    <x v="8"/>
    <x v="156"/>
    <x v="80"/>
    <m/>
  </r>
  <r>
    <x v="8"/>
    <x v="0"/>
    <x v="7"/>
    <x v="0"/>
    <x v="0"/>
    <x v="1"/>
    <x v="8"/>
    <x v="156"/>
    <x v="0"/>
    <m/>
  </r>
  <r>
    <x v="8"/>
    <x v="0"/>
    <x v="7"/>
    <x v="0"/>
    <x v="0"/>
    <x v="1"/>
    <x v="8"/>
    <x v="156"/>
    <x v="0"/>
    <m/>
  </r>
  <r>
    <x v="8"/>
    <x v="0"/>
    <x v="7"/>
    <x v="0"/>
    <x v="0"/>
    <x v="1"/>
    <x v="8"/>
    <x v="4"/>
    <x v="157"/>
    <m/>
  </r>
  <r>
    <x v="8"/>
    <x v="0"/>
    <x v="7"/>
    <x v="0"/>
    <x v="0"/>
    <x v="1"/>
    <x v="8"/>
    <x v="4"/>
    <x v="153"/>
    <m/>
  </r>
  <r>
    <x v="8"/>
    <x v="0"/>
    <x v="7"/>
    <x v="0"/>
    <x v="0"/>
    <x v="1"/>
    <x v="8"/>
    <x v="4"/>
    <x v="312"/>
    <n v="36000"/>
  </r>
  <r>
    <x v="8"/>
    <x v="0"/>
    <x v="7"/>
    <x v="0"/>
    <x v="0"/>
    <x v="1"/>
    <x v="8"/>
    <x v="4"/>
    <x v="313"/>
    <n v="11800"/>
  </r>
  <r>
    <x v="8"/>
    <x v="0"/>
    <x v="7"/>
    <x v="0"/>
    <x v="0"/>
    <x v="1"/>
    <x v="8"/>
    <x v="4"/>
    <x v="101"/>
    <m/>
  </r>
  <r>
    <x v="8"/>
    <x v="0"/>
    <x v="7"/>
    <x v="0"/>
    <x v="0"/>
    <x v="1"/>
    <x v="8"/>
    <x v="4"/>
    <x v="37"/>
    <m/>
  </r>
  <r>
    <x v="8"/>
    <x v="0"/>
    <x v="7"/>
    <x v="0"/>
    <x v="0"/>
    <x v="1"/>
    <x v="8"/>
    <x v="4"/>
    <x v="87"/>
    <m/>
  </r>
  <r>
    <x v="8"/>
    <x v="0"/>
    <x v="7"/>
    <x v="0"/>
    <x v="0"/>
    <x v="1"/>
    <x v="8"/>
    <x v="4"/>
    <x v="219"/>
    <m/>
  </r>
  <r>
    <x v="8"/>
    <x v="0"/>
    <x v="7"/>
    <x v="0"/>
    <x v="0"/>
    <x v="1"/>
    <x v="8"/>
    <x v="4"/>
    <x v="220"/>
    <m/>
  </r>
  <r>
    <x v="8"/>
    <x v="0"/>
    <x v="7"/>
    <x v="0"/>
    <x v="0"/>
    <x v="1"/>
    <x v="8"/>
    <x v="4"/>
    <x v="221"/>
    <m/>
  </r>
  <r>
    <x v="8"/>
    <x v="0"/>
    <x v="7"/>
    <x v="0"/>
    <x v="0"/>
    <x v="1"/>
    <x v="8"/>
    <x v="4"/>
    <x v="205"/>
    <m/>
  </r>
  <r>
    <x v="8"/>
    <x v="0"/>
    <x v="7"/>
    <x v="0"/>
    <x v="0"/>
    <x v="1"/>
    <x v="8"/>
    <x v="4"/>
    <x v="140"/>
    <m/>
  </r>
  <r>
    <x v="8"/>
    <x v="0"/>
    <x v="7"/>
    <x v="0"/>
    <x v="0"/>
    <x v="1"/>
    <x v="8"/>
    <x v="4"/>
    <x v="253"/>
    <m/>
  </r>
  <r>
    <x v="8"/>
    <x v="0"/>
    <x v="7"/>
    <x v="0"/>
    <x v="0"/>
    <x v="1"/>
    <x v="8"/>
    <x v="4"/>
    <x v="2"/>
    <m/>
  </r>
  <r>
    <x v="8"/>
    <x v="0"/>
    <x v="7"/>
    <x v="0"/>
    <x v="0"/>
    <x v="1"/>
    <x v="8"/>
    <x v="4"/>
    <x v="157"/>
    <m/>
  </r>
  <r>
    <x v="8"/>
    <x v="0"/>
    <x v="7"/>
    <x v="0"/>
    <x v="0"/>
    <x v="1"/>
    <x v="8"/>
    <x v="4"/>
    <x v="185"/>
    <m/>
  </r>
  <r>
    <x v="8"/>
    <x v="0"/>
    <x v="7"/>
    <x v="0"/>
    <x v="0"/>
    <x v="1"/>
    <x v="8"/>
    <x v="4"/>
    <x v="139"/>
    <m/>
  </r>
  <r>
    <x v="8"/>
    <x v="0"/>
    <x v="7"/>
    <x v="0"/>
    <x v="0"/>
    <x v="1"/>
    <x v="8"/>
    <x v="4"/>
    <x v="31"/>
    <m/>
  </r>
  <r>
    <x v="8"/>
    <x v="0"/>
    <x v="7"/>
    <x v="0"/>
    <x v="0"/>
    <x v="1"/>
    <x v="8"/>
    <x v="4"/>
    <x v="54"/>
    <m/>
  </r>
  <r>
    <x v="8"/>
    <x v="0"/>
    <x v="7"/>
    <x v="0"/>
    <x v="0"/>
    <x v="1"/>
    <x v="8"/>
    <x v="4"/>
    <x v="200"/>
    <m/>
  </r>
  <r>
    <x v="8"/>
    <x v="0"/>
    <x v="7"/>
    <x v="0"/>
    <x v="0"/>
    <x v="1"/>
    <x v="8"/>
    <x v="4"/>
    <x v="210"/>
    <m/>
  </r>
  <r>
    <x v="8"/>
    <x v="0"/>
    <x v="7"/>
    <x v="0"/>
    <x v="0"/>
    <x v="1"/>
    <x v="8"/>
    <x v="4"/>
    <x v="0"/>
    <m/>
  </r>
  <r>
    <x v="8"/>
    <x v="0"/>
    <x v="7"/>
    <x v="0"/>
    <x v="0"/>
    <x v="1"/>
    <x v="8"/>
    <x v="4"/>
    <x v="0"/>
    <m/>
  </r>
  <r>
    <x v="8"/>
    <x v="0"/>
    <x v="7"/>
    <x v="0"/>
    <x v="0"/>
    <x v="1"/>
    <x v="8"/>
    <x v="4"/>
    <x v="0"/>
    <m/>
  </r>
  <r>
    <x v="8"/>
    <x v="0"/>
    <x v="7"/>
    <x v="0"/>
    <x v="0"/>
    <x v="1"/>
    <x v="8"/>
    <x v="4"/>
    <x v="0"/>
    <m/>
  </r>
  <r>
    <x v="8"/>
    <x v="0"/>
    <x v="7"/>
    <x v="0"/>
    <x v="0"/>
    <x v="1"/>
    <x v="8"/>
    <x v="4"/>
    <x v="0"/>
    <m/>
  </r>
  <r>
    <x v="8"/>
    <x v="0"/>
    <x v="7"/>
    <x v="0"/>
    <x v="0"/>
    <x v="1"/>
    <x v="8"/>
    <x v="4"/>
    <x v="0"/>
    <m/>
  </r>
  <r>
    <x v="8"/>
    <x v="0"/>
    <x v="7"/>
    <x v="0"/>
    <x v="0"/>
    <x v="6"/>
    <x v="23"/>
    <x v="112"/>
    <x v="31"/>
    <m/>
  </r>
  <r>
    <x v="8"/>
    <x v="0"/>
    <x v="7"/>
    <x v="0"/>
    <x v="2"/>
    <x v="3"/>
    <x v="3"/>
    <x v="96"/>
    <x v="0"/>
    <m/>
  </r>
  <r>
    <x v="8"/>
    <x v="0"/>
    <x v="7"/>
    <x v="0"/>
    <x v="2"/>
    <x v="3"/>
    <x v="3"/>
    <x v="137"/>
    <x v="98"/>
    <m/>
  </r>
  <r>
    <x v="8"/>
    <x v="0"/>
    <x v="7"/>
    <x v="0"/>
    <x v="2"/>
    <x v="3"/>
    <x v="3"/>
    <x v="97"/>
    <x v="34"/>
    <n v="656954"/>
  </r>
  <r>
    <x v="8"/>
    <x v="0"/>
    <x v="7"/>
    <x v="0"/>
    <x v="2"/>
    <x v="3"/>
    <x v="3"/>
    <x v="97"/>
    <x v="36"/>
    <m/>
  </r>
  <r>
    <x v="8"/>
    <x v="0"/>
    <x v="7"/>
    <x v="0"/>
    <x v="2"/>
    <x v="3"/>
    <x v="3"/>
    <x v="97"/>
    <x v="48"/>
    <m/>
  </r>
  <r>
    <x v="8"/>
    <x v="0"/>
    <x v="7"/>
    <x v="0"/>
    <x v="2"/>
    <x v="3"/>
    <x v="3"/>
    <x v="97"/>
    <x v="35"/>
    <n v="1110000"/>
  </r>
  <r>
    <x v="8"/>
    <x v="0"/>
    <x v="7"/>
    <x v="0"/>
    <x v="2"/>
    <x v="3"/>
    <x v="3"/>
    <x v="97"/>
    <x v="0"/>
    <m/>
  </r>
  <r>
    <x v="8"/>
    <x v="0"/>
    <x v="7"/>
    <x v="0"/>
    <x v="2"/>
    <x v="3"/>
    <x v="3"/>
    <x v="97"/>
    <x v="0"/>
    <m/>
  </r>
  <r>
    <x v="8"/>
    <x v="0"/>
    <x v="7"/>
    <x v="0"/>
    <x v="2"/>
    <x v="3"/>
    <x v="3"/>
    <x v="97"/>
    <x v="0"/>
    <m/>
  </r>
  <r>
    <x v="8"/>
    <x v="0"/>
    <x v="7"/>
    <x v="0"/>
    <x v="2"/>
    <x v="3"/>
    <x v="3"/>
    <x v="98"/>
    <x v="0"/>
    <m/>
  </r>
  <r>
    <x v="8"/>
    <x v="0"/>
    <x v="7"/>
    <x v="0"/>
    <x v="2"/>
    <x v="3"/>
    <x v="3"/>
    <x v="99"/>
    <x v="70"/>
    <n v="1853280"/>
  </r>
  <r>
    <x v="8"/>
    <x v="0"/>
    <x v="7"/>
    <x v="0"/>
    <x v="2"/>
    <x v="3"/>
    <x v="3"/>
    <x v="97"/>
    <x v="36"/>
    <n v="3808508"/>
  </r>
  <r>
    <x v="8"/>
    <x v="0"/>
    <x v="7"/>
    <x v="0"/>
    <x v="2"/>
    <x v="3"/>
    <x v="3"/>
    <x v="99"/>
    <x v="37"/>
    <m/>
  </r>
  <r>
    <x v="8"/>
    <x v="0"/>
    <x v="7"/>
    <x v="0"/>
    <x v="2"/>
    <x v="3"/>
    <x v="3"/>
    <x v="99"/>
    <x v="226"/>
    <n v="2913900"/>
  </r>
  <r>
    <x v="8"/>
    <x v="0"/>
    <x v="7"/>
    <x v="0"/>
    <x v="2"/>
    <x v="3"/>
    <x v="3"/>
    <x v="99"/>
    <x v="230"/>
    <m/>
  </r>
  <r>
    <x v="8"/>
    <x v="0"/>
    <x v="7"/>
    <x v="0"/>
    <x v="2"/>
    <x v="3"/>
    <x v="3"/>
    <x v="99"/>
    <x v="156"/>
    <m/>
  </r>
  <r>
    <x v="8"/>
    <x v="0"/>
    <x v="7"/>
    <x v="0"/>
    <x v="2"/>
    <x v="3"/>
    <x v="3"/>
    <x v="99"/>
    <x v="249"/>
    <n v="33310880"/>
  </r>
  <r>
    <x v="8"/>
    <x v="0"/>
    <x v="7"/>
    <x v="0"/>
    <x v="2"/>
    <x v="3"/>
    <x v="3"/>
    <x v="99"/>
    <x v="38"/>
    <m/>
  </r>
  <r>
    <x v="8"/>
    <x v="0"/>
    <x v="7"/>
    <x v="0"/>
    <x v="2"/>
    <x v="3"/>
    <x v="26"/>
    <x v="137"/>
    <x v="98"/>
    <m/>
  </r>
  <r>
    <x v="8"/>
    <x v="0"/>
    <x v="7"/>
    <x v="0"/>
    <x v="2"/>
    <x v="3"/>
    <x v="20"/>
    <x v="49"/>
    <x v="226"/>
    <m/>
  </r>
  <r>
    <x v="8"/>
    <x v="0"/>
    <x v="7"/>
    <x v="0"/>
    <x v="2"/>
    <x v="3"/>
    <x v="20"/>
    <x v="49"/>
    <x v="124"/>
    <m/>
  </r>
  <r>
    <x v="8"/>
    <x v="0"/>
    <x v="7"/>
    <x v="0"/>
    <x v="2"/>
    <x v="3"/>
    <x v="20"/>
    <x v="49"/>
    <x v="41"/>
    <n v="7465158"/>
  </r>
  <r>
    <x v="8"/>
    <x v="0"/>
    <x v="7"/>
    <x v="0"/>
    <x v="2"/>
    <x v="3"/>
    <x v="20"/>
    <x v="49"/>
    <x v="42"/>
    <n v="582000"/>
  </r>
  <r>
    <x v="8"/>
    <x v="0"/>
    <x v="7"/>
    <x v="0"/>
    <x v="2"/>
    <x v="3"/>
    <x v="20"/>
    <x v="49"/>
    <x v="230"/>
    <m/>
  </r>
  <r>
    <x v="8"/>
    <x v="0"/>
    <x v="7"/>
    <x v="0"/>
    <x v="2"/>
    <x v="3"/>
    <x v="20"/>
    <x v="49"/>
    <x v="122"/>
    <m/>
  </r>
  <r>
    <x v="8"/>
    <x v="0"/>
    <x v="7"/>
    <x v="0"/>
    <x v="2"/>
    <x v="3"/>
    <x v="20"/>
    <x v="151"/>
    <x v="0"/>
    <m/>
  </r>
  <r>
    <x v="8"/>
    <x v="0"/>
    <x v="7"/>
    <x v="0"/>
    <x v="2"/>
    <x v="3"/>
    <x v="20"/>
    <x v="111"/>
    <x v="42"/>
    <n v="1052000"/>
  </r>
  <r>
    <x v="8"/>
    <x v="0"/>
    <x v="7"/>
    <x v="0"/>
    <x v="2"/>
    <x v="3"/>
    <x v="20"/>
    <x v="111"/>
    <x v="124"/>
    <n v="1545799"/>
  </r>
  <r>
    <x v="8"/>
    <x v="0"/>
    <x v="7"/>
    <x v="0"/>
    <x v="2"/>
    <x v="3"/>
    <x v="20"/>
    <x v="111"/>
    <x v="0"/>
    <m/>
  </r>
  <r>
    <x v="8"/>
    <x v="0"/>
    <x v="7"/>
    <x v="0"/>
    <x v="2"/>
    <x v="3"/>
    <x v="20"/>
    <x v="111"/>
    <x v="0"/>
    <m/>
  </r>
  <r>
    <x v="8"/>
    <x v="0"/>
    <x v="7"/>
    <x v="0"/>
    <x v="2"/>
    <x v="3"/>
    <x v="20"/>
    <x v="111"/>
    <x v="0"/>
    <m/>
  </r>
  <r>
    <x v="8"/>
    <x v="0"/>
    <x v="7"/>
    <x v="0"/>
    <x v="2"/>
    <x v="3"/>
    <x v="30"/>
    <x v="151"/>
    <x v="124"/>
    <n v="2505073"/>
  </r>
  <r>
    <x v="8"/>
    <x v="0"/>
    <x v="7"/>
    <x v="0"/>
    <x v="2"/>
    <x v="3"/>
    <x v="30"/>
    <x v="151"/>
    <x v="230"/>
    <m/>
  </r>
  <r>
    <x v="8"/>
    <x v="0"/>
    <x v="7"/>
    <x v="0"/>
    <x v="2"/>
    <x v="3"/>
    <x v="0"/>
    <x v="157"/>
    <x v="36"/>
    <m/>
  </r>
  <r>
    <x v="8"/>
    <x v="0"/>
    <x v="7"/>
    <x v="0"/>
    <x v="2"/>
    <x v="3"/>
    <x v="0"/>
    <x v="157"/>
    <x v="259"/>
    <m/>
  </r>
  <r>
    <x v="8"/>
    <x v="0"/>
    <x v="7"/>
    <x v="0"/>
    <x v="2"/>
    <x v="3"/>
    <x v="21"/>
    <x v="50"/>
    <x v="0"/>
    <m/>
  </r>
  <r>
    <x v="8"/>
    <x v="0"/>
    <x v="7"/>
    <x v="0"/>
    <x v="2"/>
    <x v="3"/>
    <x v="21"/>
    <x v="132"/>
    <x v="0"/>
    <m/>
  </r>
  <r>
    <x v="5"/>
    <x v="1"/>
    <x v="7"/>
    <x v="0"/>
    <x v="1"/>
    <x v="2"/>
    <x v="24"/>
    <x v="63"/>
    <x v="1"/>
    <n v="282608992.92062604"/>
  </r>
  <r>
    <x v="5"/>
    <x v="1"/>
    <x v="7"/>
    <x v="0"/>
    <x v="0"/>
    <x v="0"/>
    <x v="17"/>
    <x v="133"/>
    <x v="0"/>
    <n v="63756588.802893236"/>
  </r>
  <r>
    <x v="5"/>
    <x v="1"/>
    <x v="7"/>
    <x v="0"/>
    <x v="2"/>
    <x v="3"/>
    <x v="3"/>
    <x v="133"/>
    <x v="0"/>
    <n v="96544492.251176938"/>
  </r>
  <r>
    <x v="6"/>
    <x v="1"/>
    <x v="7"/>
    <x v="0"/>
    <x v="1"/>
    <x v="2"/>
    <x v="24"/>
    <x v="63"/>
    <x v="1"/>
    <n v="250767959.97050315"/>
  </r>
  <r>
    <x v="6"/>
    <x v="1"/>
    <x v="7"/>
    <x v="0"/>
    <x v="0"/>
    <x v="0"/>
    <x v="17"/>
    <x v="133"/>
    <x v="0"/>
    <n v="56573251.769345507"/>
  </r>
  <r>
    <x v="6"/>
    <x v="1"/>
    <x v="7"/>
    <x v="0"/>
    <x v="2"/>
    <x v="3"/>
    <x v="3"/>
    <x v="133"/>
    <x v="0"/>
    <n v="73879685.89583078"/>
  </r>
  <r>
    <x v="7"/>
    <x v="1"/>
    <x v="7"/>
    <x v="0"/>
    <x v="1"/>
    <x v="2"/>
    <x v="24"/>
    <x v="63"/>
    <x v="1"/>
    <n v="370154886.33880234"/>
  </r>
  <r>
    <x v="7"/>
    <x v="1"/>
    <x v="7"/>
    <x v="0"/>
    <x v="0"/>
    <x v="0"/>
    <x v="17"/>
    <x v="133"/>
    <x v="0"/>
    <n v="83506942.358033806"/>
  </r>
  <r>
    <x v="7"/>
    <x v="1"/>
    <x v="7"/>
    <x v="0"/>
    <x v="2"/>
    <x v="3"/>
    <x v="3"/>
    <x v="133"/>
    <x v="0"/>
    <n v="113229482.69422245"/>
  </r>
  <r>
    <x v="8"/>
    <x v="1"/>
    <x v="7"/>
    <x v="0"/>
    <x v="1"/>
    <x v="2"/>
    <x v="24"/>
    <x v="63"/>
    <x v="1"/>
    <n v="291998743.32485503"/>
  </r>
  <r>
    <x v="8"/>
    <x v="1"/>
    <x v="7"/>
    <x v="0"/>
    <x v="0"/>
    <x v="0"/>
    <x v="17"/>
    <x v="133"/>
    <x v="0"/>
    <n v="65874916.494087294"/>
  </r>
  <r>
    <x v="8"/>
    <x v="1"/>
    <x v="7"/>
    <x v="0"/>
    <x v="2"/>
    <x v="3"/>
    <x v="3"/>
    <x v="133"/>
    <x v="0"/>
    <n v="86876448.208412737"/>
  </r>
  <r>
    <x v="9"/>
    <x v="1"/>
    <x v="7"/>
    <x v="0"/>
    <x v="1"/>
    <x v="2"/>
    <x v="24"/>
    <x v="63"/>
    <x v="1"/>
    <n v="295635254.84789985"/>
  </r>
  <r>
    <x v="9"/>
    <x v="1"/>
    <x v="7"/>
    <x v="0"/>
    <x v="0"/>
    <x v="0"/>
    <x v="17"/>
    <x v="133"/>
    <x v="0"/>
    <n v="66695313.493686207"/>
  </r>
  <r>
    <x v="9"/>
    <x v="1"/>
    <x v="7"/>
    <x v="0"/>
    <x v="2"/>
    <x v="3"/>
    <x v="3"/>
    <x v="133"/>
    <x v="0"/>
    <n v="88750173.299190566"/>
  </r>
  <r>
    <x v="10"/>
    <x v="1"/>
    <x v="7"/>
    <x v="0"/>
    <x v="1"/>
    <x v="2"/>
    <x v="24"/>
    <x v="63"/>
    <x v="1"/>
    <n v="292149202.12208354"/>
  </r>
  <r>
    <x v="10"/>
    <x v="1"/>
    <x v="7"/>
    <x v="0"/>
    <x v="0"/>
    <x v="0"/>
    <x v="17"/>
    <x v="133"/>
    <x v="0"/>
    <n v="65908859.998742044"/>
  </r>
  <r>
    <x v="10"/>
    <x v="1"/>
    <x v="7"/>
    <x v="0"/>
    <x v="2"/>
    <x v="3"/>
    <x v="3"/>
    <x v="133"/>
    <x v="0"/>
    <n v="88295035.739475057"/>
  </r>
  <r>
    <x v="11"/>
    <x v="1"/>
    <x v="7"/>
    <x v="0"/>
    <x v="1"/>
    <x v="2"/>
    <x v="24"/>
    <x v="63"/>
    <x v="1"/>
    <n v="351069477.82792521"/>
  </r>
  <r>
    <x v="11"/>
    <x v="1"/>
    <x v="7"/>
    <x v="0"/>
    <x v="0"/>
    <x v="0"/>
    <x v="17"/>
    <x v="133"/>
    <x v="0"/>
    <n v="79201274.197979927"/>
  </r>
  <r>
    <x v="11"/>
    <x v="1"/>
    <x v="7"/>
    <x v="0"/>
    <x v="2"/>
    <x v="3"/>
    <x v="3"/>
    <x v="133"/>
    <x v="0"/>
    <n v="106552451.00158381"/>
  </r>
  <r>
    <x v="0"/>
    <x v="1"/>
    <x v="7"/>
    <x v="0"/>
    <x v="1"/>
    <x v="2"/>
    <x v="24"/>
    <x v="63"/>
    <x v="1"/>
    <n v="311097286.90500534"/>
  </r>
  <r>
    <x v="0"/>
    <x v="1"/>
    <x v="7"/>
    <x v="0"/>
    <x v="0"/>
    <x v="0"/>
    <x v="17"/>
    <x v="133"/>
    <x v="0"/>
    <n v="70183547.925769195"/>
  </r>
  <r>
    <x v="0"/>
    <x v="1"/>
    <x v="7"/>
    <x v="0"/>
    <x v="2"/>
    <x v="3"/>
    <x v="3"/>
    <x v="133"/>
    <x v="0"/>
    <n v="93003956.277159363"/>
  </r>
  <r>
    <x v="1"/>
    <x v="1"/>
    <x v="7"/>
    <x v="0"/>
    <x v="1"/>
    <x v="2"/>
    <x v="24"/>
    <x v="63"/>
    <x v="1"/>
    <n v="334369744.77879423"/>
  </r>
  <r>
    <x v="1"/>
    <x v="1"/>
    <x v="7"/>
    <x v="0"/>
    <x v="0"/>
    <x v="0"/>
    <x v="17"/>
    <x v="133"/>
    <x v="0"/>
    <n v="75433814.422095969"/>
  </r>
  <r>
    <x v="1"/>
    <x v="1"/>
    <x v="7"/>
    <x v="0"/>
    <x v="2"/>
    <x v="3"/>
    <x v="3"/>
    <x v="133"/>
    <x v="0"/>
    <n v="101811158.83221215"/>
  </r>
  <r>
    <x v="2"/>
    <x v="1"/>
    <x v="7"/>
    <x v="0"/>
    <x v="1"/>
    <x v="2"/>
    <x v="24"/>
    <x v="63"/>
    <x v="1"/>
    <n v="325089837.96409869"/>
  </r>
  <r>
    <x v="2"/>
    <x v="1"/>
    <x v="7"/>
    <x v="0"/>
    <x v="0"/>
    <x v="0"/>
    <x v="17"/>
    <x v="133"/>
    <x v="0"/>
    <n v="73340267.444700658"/>
  </r>
  <r>
    <x v="2"/>
    <x v="1"/>
    <x v="7"/>
    <x v="0"/>
    <x v="2"/>
    <x v="3"/>
    <x v="3"/>
    <x v="133"/>
    <x v="0"/>
    <n v="98581957.908576801"/>
  </r>
  <r>
    <x v="3"/>
    <x v="1"/>
    <x v="7"/>
    <x v="0"/>
    <x v="1"/>
    <x v="2"/>
    <x v="24"/>
    <x v="63"/>
    <x v="1"/>
    <n v="319669038.25965154"/>
  </r>
  <r>
    <x v="3"/>
    <x v="1"/>
    <x v="7"/>
    <x v="0"/>
    <x v="0"/>
    <x v="0"/>
    <x v="17"/>
    <x v="133"/>
    <x v="0"/>
    <n v="72117335.03137739"/>
  </r>
  <r>
    <x v="3"/>
    <x v="1"/>
    <x v="7"/>
    <x v="0"/>
    <x v="2"/>
    <x v="3"/>
    <x v="3"/>
    <x v="133"/>
    <x v="0"/>
    <n v="96611965.486264899"/>
  </r>
  <r>
    <x v="4"/>
    <x v="1"/>
    <x v="7"/>
    <x v="0"/>
    <x v="1"/>
    <x v="2"/>
    <x v="24"/>
    <x v="63"/>
    <x v="1"/>
    <n v="319801997.60357195"/>
  </r>
  <r>
    <x v="4"/>
    <x v="1"/>
    <x v="7"/>
    <x v="0"/>
    <x v="0"/>
    <x v="0"/>
    <x v="17"/>
    <x v="133"/>
    <x v="0"/>
    <n v="72147330.659365833"/>
  </r>
  <r>
    <x v="4"/>
    <x v="1"/>
    <x v="7"/>
    <x v="0"/>
    <x v="2"/>
    <x v="3"/>
    <x v="3"/>
    <x v="133"/>
    <x v="0"/>
    <n v="95444269.188772246"/>
  </r>
  <r>
    <x v="9"/>
    <x v="0"/>
    <x v="7"/>
    <x v="0"/>
    <x v="1"/>
    <x v="2"/>
    <x v="24"/>
    <x v="63"/>
    <x v="1"/>
    <n v="349590293.58999997"/>
  </r>
  <r>
    <x v="9"/>
    <x v="0"/>
    <x v="7"/>
    <x v="0"/>
    <x v="1"/>
    <x v="5"/>
    <x v="11"/>
    <x v="64"/>
    <x v="0"/>
    <m/>
  </r>
  <r>
    <x v="9"/>
    <x v="0"/>
    <x v="7"/>
    <x v="0"/>
    <x v="1"/>
    <x v="5"/>
    <x v="14"/>
    <x v="66"/>
    <x v="0"/>
    <m/>
  </r>
  <r>
    <x v="9"/>
    <x v="0"/>
    <x v="7"/>
    <x v="0"/>
    <x v="1"/>
    <x v="5"/>
    <x v="15"/>
    <x v="69"/>
    <x v="0"/>
    <m/>
  </r>
  <r>
    <x v="9"/>
    <x v="0"/>
    <x v="7"/>
    <x v="0"/>
    <x v="1"/>
    <x v="2"/>
    <x v="25"/>
    <x v="74"/>
    <x v="0"/>
    <n v="-107472846.02"/>
  </r>
  <r>
    <x v="9"/>
    <x v="0"/>
    <x v="7"/>
    <x v="0"/>
    <x v="1"/>
    <x v="2"/>
    <x v="25"/>
    <x v="118"/>
    <x v="0"/>
    <m/>
  </r>
  <r>
    <x v="9"/>
    <x v="0"/>
    <x v="7"/>
    <x v="0"/>
    <x v="1"/>
    <x v="2"/>
    <x v="0"/>
    <x v="103"/>
    <x v="0"/>
    <m/>
  </r>
  <r>
    <x v="9"/>
    <x v="0"/>
    <x v="7"/>
    <x v="0"/>
    <x v="1"/>
    <x v="2"/>
    <x v="0"/>
    <x v="104"/>
    <x v="0"/>
    <n v="306722.64"/>
  </r>
  <r>
    <x v="9"/>
    <x v="0"/>
    <x v="7"/>
    <x v="0"/>
    <x v="1"/>
    <x v="2"/>
    <x v="0"/>
    <x v="145"/>
    <x v="0"/>
    <n v="-5087655.71"/>
  </r>
  <r>
    <x v="9"/>
    <x v="0"/>
    <x v="7"/>
    <x v="0"/>
    <x v="1"/>
    <x v="5"/>
    <x v="7"/>
    <x v="153"/>
    <x v="0"/>
    <m/>
  </r>
  <r>
    <x v="9"/>
    <x v="0"/>
    <x v="7"/>
    <x v="0"/>
    <x v="1"/>
    <x v="5"/>
    <x v="14"/>
    <x v="166"/>
    <x v="0"/>
    <m/>
  </r>
  <r>
    <x v="9"/>
    <x v="0"/>
    <x v="7"/>
    <x v="0"/>
    <x v="0"/>
    <x v="0"/>
    <x v="4"/>
    <x v="158"/>
    <x v="2"/>
    <n v="20000000"/>
  </r>
  <r>
    <x v="9"/>
    <x v="0"/>
    <x v="7"/>
    <x v="0"/>
    <x v="0"/>
    <x v="0"/>
    <x v="4"/>
    <x v="6"/>
    <x v="157"/>
    <n v="2146667"/>
  </r>
  <r>
    <x v="9"/>
    <x v="0"/>
    <x v="7"/>
    <x v="0"/>
    <x v="0"/>
    <x v="0"/>
    <x v="4"/>
    <x v="6"/>
    <x v="158"/>
    <m/>
  </r>
  <r>
    <x v="9"/>
    <x v="0"/>
    <x v="7"/>
    <x v="0"/>
    <x v="0"/>
    <x v="0"/>
    <x v="4"/>
    <x v="160"/>
    <x v="291"/>
    <n v="430000"/>
  </r>
  <r>
    <x v="9"/>
    <x v="0"/>
    <x v="7"/>
    <x v="0"/>
    <x v="0"/>
    <x v="0"/>
    <x v="4"/>
    <x v="160"/>
    <x v="136"/>
    <n v="1875000"/>
  </r>
  <r>
    <x v="9"/>
    <x v="0"/>
    <x v="7"/>
    <x v="0"/>
    <x v="0"/>
    <x v="0"/>
    <x v="4"/>
    <x v="7"/>
    <x v="157"/>
    <n v="186667"/>
  </r>
  <r>
    <x v="9"/>
    <x v="0"/>
    <x v="7"/>
    <x v="0"/>
    <x v="0"/>
    <x v="0"/>
    <x v="4"/>
    <x v="7"/>
    <x v="158"/>
    <m/>
  </r>
  <r>
    <x v="9"/>
    <x v="0"/>
    <x v="7"/>
    <x v="0"/>
    <x v="0"/>
    <x v="0"/>
    <x v="4"/>
    <x v="7"/>
    <x v="0"/>
    <m/>
  </r>
  <r>
    <x v="9"/>
    <x v="0"/>
    <x v="7"/>
    <x v="0"/>
    <x v="0"/>
    <x v="0"/>
    <x v="4"/>
    <x v="8"/>
    <x v="291"/>
    <m/>
  </r>
  <r>
    <x v="9"/>
    <x v="0"/>
    <x v="7"/>
    <x v="0"/>
    <x v="0"/>
    <x v="0"/>
    <x v="4"/>
    <x v="8"/>
    <x v="157"/>
    <n v="207222"/>
  </r>
  <r>
    <x v="9"/>
    <x v="0"/>
    <x v="7"/>
    <x v="0"/>
    <x v="0"/>
    <x v="0"/>
    <x v="4"/>
    <x v="8"/>
    <x v="185"/>
    <m/>
  </r>
  <r>
    <x v="9"/>
    <x v="0"/>
    <x v="7"/>
    <x v="0"/>
    <x v="0"/>
    <x v="0"/>
    <x v="4"/>
    <x v="8"/>
    <x v="292"/>
    <m/>
  </r>
  <r>
    <x v="9"/>
    <x v="0"/>
    <x v="7"/>
    <x v="0"/>
    <x v="0"/>
    <x v="0"/>
    <x v="4"/>
    <x v="9"/>
    <x v="2"/>
    <m/>
  </r>
  <r>
    <x v="9"/>
    <x v="0"/>
    <x v="7"/>
    <x v="0"/>
    <x v="0"/>
    <x v="0"/>
    <x v="4"/>
    <x v="9"/>
    <x v="158"/>
    <m/>
  </r>
  <r>
    <x v="9"/>
    <x v="0"/>
    <x v="7"/>
    <x v="0"/>
    <x v="0"/>
    <x v="0"/>
    <x v="4"/>
    <x v="9"/>
    <x v="227"/>
    <m/>
  </r>
  <r>
    <x v="9"/>
    <x v="0"/>
    <x v="7"/>
    <x v="0"/>
    <x v="0"/>
    <x v="0"/>
    <x v="4"/>
    <x v="9"/>
    <x v="157"/>
    <n v="25000"/>
  </r>
  <r>
    <x v="9"/>
    <x v="0"/>
    <x v="7"/>
    <x v="0"/>
    <x v="0"/>
    <x v="0"/>
    <x v="4"/>
    <x v="10"/>
    <x v="2"/>
    <m/>
  </r>
  <r>
    <x v="9"/>
    <x v="0"/>
    <x v="7"/>
    <x v="0"/>
    <x v="0"/>
    <x v="0"/>
    <x v="4"/>
    <x v="10"/>
    <x v="157"/>
    <n v="207222"/>
  </r>
  <r>
    <x v="9"/>
    <x v="0"/>
    <x v="7"/>
    <x v="0"/>
    <x v="0"/>
    <x v="0"/>
    <x v="4"/>
    <x v="10"/>
    <x v="158"/>
    <m/>
  </r>
  <r>
    <x v="9"/>
    <x v="0"/>
    <x v="7"/>
    <x v="0"/>
    <x v="0"/>
    <x v="0"/>
    <x v="4"/>
    <x v="11"/>
    <x v="2"/>
    <n v="833333"/>
  </r>
  <r>
    <x v="9"/>
    <x v="0"/>
    <x v="7"/>
    <x v="0"/>
    <x v="0"/>
    <x v="0"/>
    <x v="4"/>
    <x v="11"/>
    <x v="276"/>
    <m/>
  </r>
  <r>
    <x v="9"/>
    <x v="0"/>
    <x v="7"/>
    <x v="0"/>
    <x v="0"/>
    <x v="0"/>
    <x v="4"/>
    <x v="11"/>
    <x v="157"/>
    <n v="95833"/>
  </r>
  <r>
    <x v="9"/>
    <x v="0"/>
    <x v="7"/>
    <x v="0"/>
    <x v="0"/>
    <x v="0"/>
    <x v="4"/>
    <x v="12"/>
    <x v="250"/>
    <m/>
  </r>
  <r>
    <x v="9"/>
    <x v="0"/>
    <x v="7"/>
    <x v="0"/>
    <x v="0"/>
    <x v="0"/>
    <x v="4"/>
    <x v="134"/>
    <x v="0"/>
    <m/>
  </r>
  <r>
    <x v="9"/>
    <x v="0"/>
    <x v="7"/>
    <x v="0"/>
    <x v="0"/>
    <x v="0"/>
    <x v="4"/>
    <x v="142"/>
    <x v="0"/>
    <m/>
  </r>
  <r>
    <x v="9"/>
    <x v="0"/>
    <x v="7"/>
    <x v="0"/>
    <x v="0"/>
    <x v="0"/>
    <x v="4"/>
    <x v="56"/>
    <x v="304"/>
    <m/>
  </r>
  <r>
    <x v="9"/>
    <x v="0"/>
    <x v="7"/>
    <x v="0"/>
    <x v="0"/>
    <x v="0"/>
    <x v="4"/>
    <x v="56"/>
    <x v="214"/>
    <m/>
  </r>
  <r>
    <x v="9"/>
    <x v="0"/>
    <x v="7"/>
    <x v="0"/>
    <x v="0"/>
    <x v="0"/>
    <x v="4"/>
    <x v="56"/>
    <x v="211"/>
    <m/>
  </r>
  <r>
    <x v="9"/>
    <x v="0"/>
    <x v="7"/>
    <x v="0"/>
    <x v="0"/>
    <x v="0"/>
    <x v="4"/>
    <x v="142"/>
    <x v="0"/>
    <m/>
  </r>
  <r>
    <x v="9"/>
    <x v="0"/>
    <x v="7"/>
    <x v="0"/>
    <x v="0"/>
    <x v="0"/>
    <x v="4"/>
    <x v="13"/>
    <x v="5"/>
    <n v="84286"/>
  </r>
  <r>
    <x v="9"/>
    <x v="0"/>
    <x v="7"/>
    <x v="0"/>
    <x v="0"/>
    <x v="0"/>
    <x v="4"/>
    <x v="146"/>
    <x v="181"/>
    <m/>
  </r>
  <r>
    <x v="9"/>
    <x v="0"/>
    <x v="7"/>
    <x v="0"/>
    <x v="0"/>
    <x v="0"/>
    <x v="4"/>
    <x v="14"/>
    <x v="6"/>
    <n v="1956000"/>
  </r>
  <r>
    <x v="9"/>
    <x v="0"/>
    <x v="7"/>
    <x v="0"/>
    <x v="0"/>
    <x v="0"/>
    <x v="4"/>
    <x v="14"/>
    <x v="7"/>
    <m/>
  </r>
  <r>
    <x v="9"/>
    <x v="0"/>
    <x v="7"/>
    <x v="0"/>
    <x v="0"/>
    <x v="0"/>
    <x v="4"/>
    <x v="15"/>
    <x v="8"/>
    <n v="652000"/>
  </r>
  <r>
    <x v="9"/>
    <x v="0"/>
    <x v="7"/>
    <x v="0"/>
    <x v="0"/>
    <x v="0"/>
    <x v="4"/>
    <x v="147"/>
    <x v="239"/>
    <n v="3160000"/>
  </r>
  <r>
    <x v="9"/>
    <x v="0"/>
    <x v="7"/>
    <x v="0"/>
    <x v="0"/>
    <x v="0"/>
    <x v="4"/>
    <x v="147"/>
    <x v="278"/>
    <m/>
  </r>
  <r>
    <x v="9"/>
    <x v="0"/>
    <x v="7"/>
    <x v="0"/>
    <x v="0"/>
    <x v="0"/>
    <x v="4"/>
    <x v="113"/>
    <x v="175"/>
    <m/>
  </r>
  <r>
    <x v="9"/>
    <x v="0"/>
    <x v="7"/>
    <x v="0"/>
    <x v="0"/>
    <x v="0"/>
    <x v="9"/>
    <x v="114"/>
    <x v="294"/>
    <n v="1472600"/>
  </r>
  <r>
    <x v="9"/>
    <x v="0"/>
    <x v="7"/>
    <x v="0"/>
    <x v="0"/>
    <x v="0"/>
    <x v="9"/>
    <x v="30"/>
    <x v="212"/>
    <n v="1423500"/>
  </r>
  <r>
    <x v="9"/>
    <x v="0"/>
    <x v="7"/>
    <x v="0"/>
    <x v="0"/>
    <x v="0"/>
    <x v="9"/>
    <x v="30"/>
    <x v="305"/>
    <s v=" "/>
  </r>
  <r>
    <x v="9"/>
    <x v="0"/>
    <x v="7"/>
    <x v="0"/>
    <x v="0"/>
    <x v="0"/>
    <x v="9"/>
    <x v="170"/>
    <x v="314"/>
    <n v="1530000"/>
  </r>
  <r>
    <x v="9"/>
    <x v="0"/>
    <x v="7"/>
    <x v="0"/>
    <x v="0"/>
    <x v="0"/>
    <x v="9"/>
    <x v="170"/>
    <x v="185"/>
    <n v="131000"/>
  </r>
  <r>
    <x v="9"/>
    <x v="0"/>
    <x v="7"/>
    <x v="0"/>
    <x v="0"/>
    <x v="0"/>
    <x v="9"/>
    <x v="170"/>
    <x v="302"/>
    <n v="850000"/>
  </r>
  <r>
    <x v="9"/>
    <x v="0"/>
    <x v="7"/>
    <x v="0"/>
    <x v="0"/>
    <x v="0"/>
    <x v="9"/>
    <x v="110"/>
    <x v="185"/>
    <m/>
  </r>
  <r>
    <x v="9"/>
    <x v="0"/>
    <x v="7"/>
    <x v="0"/>
    <x v="0"/>
    <x v="0"/>
    <x v="9"/>
    <x v="110"/>
    <x v="302"/>
    <m/>
  </r>
  <r>
    <x v="9"/>
    <x v="0"/>
    <x v="7"/>
    <x v="0"/>
    <x v="0"/>
    <x v="0"/>
    <x v="5"/>
    <x v="70"/>
    <x v="88"/>
    <n v="890"/>
  </r>
  <r>
    <x v="9"/>
    <x v="0"/>
    <x v="7"/>
    <x v="0"/>
    <x v="0"/>
    <x v="0"/>
    <x v="5"/>
    <x v="70"/>
    <x v="260"/>
    <n v="87407.42"/>
  </r>
  <r>
    <x v="9"/>
    <x v="0"/>
    <x v="7"/>
    <x v="0"/>
    <x v="0"/>
    <x v="0"/>
    <x v="5"/>
    <x v="70"/>
    <x v="315"/>
    <n v="7799.99"/>
  </r>
  <r>
    <x v="9"/>
    <x v="0"/>
    <x v="7"/>
    <x v="0"/>
    <x v="0"/>
    <x v="0"/>
    <x v="5"/>
    <x v="70"/>
    <x v="308"/>
    <m/>
  </r>
  <r>
    <x v="9"/>
    <x v="0"/>
    <x v="7"/>
    <x v="0"/>
    <x v="0"/>
    <x v="0"/>
    <x v="5"/>
    <x v="70"/>
    <x v="287"/>
    <m/>
  </r>
  <r>
    <x v="9"/>
    <x v="0"/>
    <x v="7"/>
    <x v="0"/>
    <x v="0"/>
    <x v="0"/>
    <x v="5"/>
    <x v="102"/>
    <x v="80"/>
    <m/>
  </r>
  <r>
    <x v="9"/>
    <x v="0"/>
    <x v="7"/>
    <x v="0"/>
    <x v="0"/>
    <x v="0"/>
    <x v="5"/>
    <x v="71"/>
    <x v="308"/>
    <m/>
  </r>
  <r>
    <x v="9"/>
    <x v="0"/>
    <x v="7"/>
    <x v="0"/>
    <x v="0"/>
    <x v="0"/>
    <x v="5"/>
    <x v="71"/>
    <x v="139"/>
    <m/>
  </r>
  <r>
    <x v="9"/>
    <x v="0"/>
    <x v="7"/>
    <x v="0"/>
    <x v="0"/>
    <x v="0"/>
    <x v="5"/>
    <x v="71"/>
    <x v="224"/>
    <m/>
  </r>
  <r>
    <x v="9"/>
    <x v="0"/>
    <x v="7"/>
    <x v="0"/>
    <x v="0"/>
    <x v="0"/>
    <x v="5"/>
    <x v="71"/>
    <x v="204"/>
    <m/>
  </r>
  <r>
    <x v="9"/>
    <x v="0"/>
    <x v="7"/>
    <x v="0"/>
    <x v="0"/>
    <x v="0"/>
    <x v="5"/>
    <x v="78"/>
    <x v="0"/>
    <m/>
  </r>
  <r>
    <x v="9"/>
    <x v="0"/>
    <x v="7"/>
    <x v="0"/>
    <x v="0"/>
    <x v="0"/>
    <x v="6"/>
    <x v="17"/>
    <x v="205"/>
    <m/>
  </r>
  <r>
    <x v="9"/>
    <x v="0"/>
    <x v="7"/>
    <x v="0"/>
    <x v="0"/>
    <x v="0"/>
    <x v="6"/>
    <x v="17"/>
    <x v="0"/>
    <m/>
  </r>
  <r>
    <x v="9"/>
    <x v="0"/>
    <x v="7"/>
    <x v="0"/>
    <x v="0"/>
    <x v="0"/>
    <x v="6"/>
    <x v="161"/>
    <x v="245"/>
    <n v="2300000"/>
  </r>
  <r>
    <x v="9"/>
    <x v="0"/>
    <x v="7"/>
    <x v="0"/>
    <x v="0"/>
    <x v="0"/>
    <x v="29"/>
    <x v="154"/>
    <x v="203"/>
    <n v="48006"/>
  </r>
  <r>
    <x v="9"/>
    <x v="0"/>
    <x v="7"/>
    <x v="0"/>
    <x v="0"/>
    <x v="0"/>
    <x v="0"/>
    <x v="162"/>
    <x v="88"/>
    <n v="516956.15999999997"/>
  </r>
  <r>
    <x v="9"/>
    <x v="0"/>
    <x v="7"/>
    <x v="0"/>
    <x v="0"/>
    <x v="0"/>
    <x v="0"/>
    <x v="116"/>
    <x v="270"/>
    <m/>
  </r>
  <r>
    <x v="9"/>
    <x v="0"/>
    <x v="7"/>
    <x v="0"/>
    <x v="0"/>
    <x v="0"/>
    <x v="0"/>
    <x v="116"/>
    <x v="127"/>
    <s v="_x000a_"/>
  </r>
  <r>
    <x v="9"/>
    <x v="0"/>
    <x v="7"/>
    <x v="0"/>
    <x v="0"/>
    <x v="0"/>
    <x v="0"/>
    <x v="116"/>
    <x v="295"/>
    <m/>
  </r>
  <r>
    <x v="9"/>
    <x v="0"/>
    <x v="7"/>
    <x v="0"/>
    <x v="0"/>
    <x v="0"/>
    <x v="0"/>
    <x v="107"/>
    <x v="17"/>
    <m/>
  </r>
  <r>
    <x v="9"/>
    <x v="0"/>
    <x v="7"/>
    <x v="0"/>
    <x v="0"/>
    <x v="0"/>
    <x v="0"/>
    <x v="107"/>
    <x v="254"/>
    <m/>
  </r>
  <r>
    <x v="9"/>
    <x v="0"/>
    <x v="7"/>
    <x v="0"/>
    <x v="0"/>
    <x v="0"/>
    <x v="0"/>
    <x v="108"/>
    <x v="254"/>
    <n v="375254"/>
  </r>
  <r>
    <x v="9"/>
    <x v="0"/>
    <x v="7"/>
    <x v="0"/>
    <x v="0"/>
    <x v="0"/>
    <x v="0"/>
    <x v="109"/>
    <x v="254"/>
    <m/>
  </r>
  <r>
    <x v="9"/>
    <x v="0"/>
    <x v="7"/>
    <x v="0"/>
    <x v="0"/>
    <x v="0"/>
    <x v="0"/>
    <x v="163"/>
    <x v="92"/>
    <n v="16000"/>
  </r>
  <r>
    <x v="9"/>
    <x v="0"/>
    <x v="7"/>
    <x v="0"/>
    <x v="0"/>
    <x v="0"/>
    <x v="0"/>
    <x v="163"/>
    <x v="35"/>
    <m/>
  </r>
  <r>
    <x v="9"/>
    <x v="0"/>
    <x v="7"/>
    <x v="0"/>
    <x v="0"/>
    <x v="0"/>
    <x v="0"/>
    <x v="80"/>
    <x v="14"/>
    <n v="532608.54"/>
  </r>
  <r>
    <x v="9"/>
    <x v="0"/>
    <x v="7"/>
    <x v="0"/>
    <x v="0"/>
    <x v="0"/>
    <x v="0"/>
    <x v="80"/>
    <x v="21"/>
    <m/>
  </r>
  <r>
    <x v="9"/>
    <x v="0"/>
    <x v="7"/>
    <x v="0"/>
    <x v="0"/>
    <x v="0"/>
    <x v="0"/>
    <x v="80"/>
    <x v="176"/>
    <n v="1650000"/>
  </r>
  <r>
    <x v="9"/>
    <x v="0"/>
    <x v="7"/>
    <x v="0"/>
    <x v="0"/>
    <x v="0"/>
    <x v="0"/>
    <x v="80"/>
    <x v="183"/>
    <n v="83640"/>
  </r>
  <r>
    <x v="9"/>
    <x v="0"/>
    <x v="7"/>
    <x v="0"/>
    <x v="0"/>
    <x v="0"/>
    <x v="0"/>
    <x v="80"/>
    <x v="235"/>
    <m/>
  </r>
  <r>
    <x v="9"/>
    <x v="0"/>
    <x v="7"/>
    <x v="0"/>
    <x v="0"/>
    <x v="0"/>
    <x v="0"/>
    <x v="80"/>
    <x v="316"/>
    <n v="5620000"/>
  </r>
  <r>
    <x v="9"/>
    <x v="0"/>
    <x v="7"/>
    <x v="0"/>
    <x v="0"/>
    <x v="0"/>
    <x v="0"/>
    <x v="80"/>
    <x v="59"/>
    <m/>
  </r>
  <r>
    <x v="9"/>
    <x v="0"/>
    <x v="7"/>
    <x v="0"/>
    <x v="0"/>
    <x v="0"/>
    <x v="0"/>
    <x v="80"/>
    <x v="44"/>
    <n v="6336500"/>
  </r>
  <r>
    <x v="9"/>
    <x v="0"/>
    <x v="7"/>
    <x v="0"/>
    <x v="0"/>
    <x v="0"/>
    <x v="0"/>
    <x v="80"/>
    <x v="15"/>
    <m/>
  </r>
  <r>
    <x v="9"/>
    <x v="0"/>
    <x v="7"/>
    <x v="0"/>
    <x v="0"/>
    <x v="0"/>
    <x v="0"/>
    <x v="84"/>
    <x v="88"/>
    <m/>
  </r>
  <r>
    <x v="9"/>
    <x v="0"/>
    <x v="7"/>
    <x v="0"/>
    <x v="0"/>
    <x v="0"/>
    <x v="0"/>
    <x v="84"/>
    <x v="246"/>
    <m/>
  </r>
  <r>
    <x v="9"/>
    <x v="0"/>
    <x v="7"/>
    <x v="0"/>
    <x v="0"/>
    <x v="0"/>
    <x v="0"/>
    <x v="107"/>
    <x v="17"/>
    <n v="600000"/>
  </r>
  <r>
    <x v="9"/>
    <x v="0"/>
    <x v="7"/>
    <x v="0"/>
    <x v="0"/>
    <x v="0"/>
    <x v="0"/>
    <x v="115"/>
    <x v="0"/>
    <m/>
  </r>
  <r>
    <x v="9"/>
    <x v="0"/>
    <x v="7"/>
    <x v="0"/>
    <x v="0"/>
    <x v="0"/>
    <x v="0"/>
    <x v="138"/>
    <x v="88"/>
    <m/>
  </r>
  <r>
    <x v="9"/>
    <x v="0"/>
    <x v="7"/>
    <x v="0"/>
    <x v="0"/>
    <x v="0"/>
    <x v="0"/>
    <x v="108"/>
    <x v="0"/>
    <m/>
  </r>
  <r>
    <x v="9"/>
    <x v="0"/>
    <x v="7"/>
    <x v="0"/>
    <x v="0"/>
    <x v="0"/>
    <x v="0"/>
    <x v="109"/>
    <x v="0"/>
    <m/>
  </r>
  <r>
    <x v="9"/>
    <x v="0"/>
    <x v="7"/>
    <x v="0"/>
    <x v="0"/>
    <x v="0"/>
    <x v="0"/>
    <x v="116"/>
    <x v="20"/>
    <m/>
  </r>
  <r>
    <x v="9"/>
    <x v="0"/>
    <x v="7"/>
    <x v="0"/>
    <x v="0"/>
    <x v="0"/>
    <x v="0"/>
    <x v="116"/>
    <x v="117"/>
    <m/>
  </r>
  <r>
    <x v="9"/>
    <x v="0"/>
    <x v="7"/>
    <x v="0"/>
    <x v="0"/>
    <x v="0"/>
    <x v="0"/>
    <x v="79"/>
    <x v="0"/>
    <m/>
  </r>
  <r>
    <x v="9"/>
    <x v="0"/>
    <x v="7"/>
    <x v="0"/>
    <x v="0"/>
    <x v="0"/>
    <x v="12"/>
    <x v="81"/>
    <x v="0"/>
    <m/>
  </r>
  <r>
    <x v="9"/>
    <x v="0"/>
    <x v="7"/>
    <x v="0"/>
    <x v="0"/>
    <x v="0"/>
    <x v="12"/>
    <x v="82"/>
    <x v="100"/>
    <m/>
  </r>
  <r>
    <x v="9"/>
    <x v="0"/>
    <x v="7"/>
    <x v="0"/>
    <x v="0"/>
    <x v="0"/>
    <x v="12"/>
    <x v="83"/>
    <x v="100"/>
    <m/>
  </r>
  <r>
    <x v="9"/>
    <x v="0"/>
    <x v="7"/>
    <x v="0"/>
    <x v="0"/>
    <x v="0"/>
    <x v="12"/>
    <x v="84"/>
    <x v="255"/>
    <m/>
  </r>
  <r>
    <x v="9"/>
    <x v="0"/>
    <x v="7"/>
    <x v="0"/>
    <x v="0"/>
    <x v="0"/>
    <x v="19"/>
    <x v="100"/>
    <x v="177"/>
    <n v="361950"/>
  </r>
  <r>
    <x v="9"/>
    <x v="0"/>
    <x v="7"/>
    <x v="0"/>
    <x v="0"/>
    <x v="0"/>
    <x v="19"/>
    <x v="100"/>
    <x v="280"/>
    <m/>
  </r>
  <r>
    <x v="9"/>
    <x v="0"/>
    <x v="7"/>
    <x v="0"/>
    <x v="0"/>
    <x v="0"/>
    <x v="19"/>
    <x v="139"/>
    <x v="317"/>
    <n v="150000"/>
  </r>
  <r>
    <x v="9"/>
    <x v="0"/>
    <x v="7"/>
    <x v="0"/>
    <x v="0"/>
    <x v="0"/>
    <x v="19"/>
    <x v="139"/>
    <x v="139"/>
    <n v="165294"/>
  </r>
  <r>
    <x v="9"/>
    <x v="0"/>
    <x v="7"/>
    <x v="0"/>
    <x v="0"/>
    <x v="0"/>
    <x v="28"/>
    <x v="150"/>
    <x v="318"/>
    <n v="120000"/>
  </r>
  <r>
    <x v="9"/>
    <x v="0"/>
    <x v="7"/>
    <x v="0"/>
    <x v="0"/>
    <x v="0"/>
    <x v="31"/>
    <x v="85"/>
    <x v="157"/>
    <m/>
  </r>
  <r>
    <x v="9"/>
    <x v="0"/>
    <x v="7"/>
    <x v="0"/>
    <x v="0"/>
    <x v="0"/>
    <x v="31"/>
    <x v="85"/>
    <x v="237"/>
    <m/>
  </r>
  <r>
    <x v="9"/>
    <x v="0"/>
    <x v="7"/>
    <x v="0"/>
    <x v="0"/>
    <x v="0"/>
    <x v="27"/>
    <x v="140"/>
    <x v="20"/>
    <m/>
  </r>
  <r>
    <x v="9"/>
    <x v="0"/>
    <x v="7"/>
    <x v="0"/>
    <x v="0"/>
    <x v="0"/>
    <x v="27"/>
    <x v="148"/>
    <x v="140"/>
    <n v="77283"/>
  </r>
  <r>
    <x v="9"/>
    <x v="0"/>
    <x v="7"/>
    <x v="0"/>
    <x v="0"/>
    <x v="0"/>
    <x v="27"/>
    <x v="139"/>
    <x v="140"/>
    <m/>
  </r>
  <r>
    <x v="9"/>
    <x v="0"/>
    <x v="7"/>
    <x v="0"/>
    <x v="0"/>
    <x v="0"/>
    <x v="27"/>
    <x v="149"/>
    <x v="140"/>
    <n v="485083.58"/>
  </r>
  <r>
    <x v="9"/>
    <x v="0"/>
    <x v="7"/>
    <x v="0"/>
    <x v="0"/>
    <x v="0"/>
    <x v="22"/>
    <x v="105"/>
    <x v="140"/>
    <m/>
  </r>
  <r>
    <x v="9"/>
    <x v="0"/>
    <x v="7"/>
    <x v="0"/>
    <x v="0"/>
    <x v="0"/>
    <x v="16"/>
    <x v="86"/>
    <x v="297"/>
    <m/>
  </r>
  <r>
    <x v="9"/>
    <x v="0"/>
    <x v="7"/>
    <x v="0"/>
    <x v="0"/>
    <x v="0"/>
    <x v="16"/>
    <x v="86"/>
    <x v="204"/>
    <m/>
  </r>
  <r>
    <x v="9"/>
    <x v="0"/>
    <x v="7"/>
    <x v="0"/>
    <x v="0"/>
    <x v="0"/>
    <x v="16"/>
    <x v="86"/>
    <x v="45"/>
    <m/>
  </r>
  <r>
    <x v="9"/>
    <x v="0"/>
    <x v="7"/>
    <x v="0"/>
    <x v="0"/>
    <x v="0"/>
    <x v="16"/>
    <x v="117"/>
    <x v="297"/>
    <n v="500000"/>
  </r>
  <r>
    <x v="9"/>
    <x v="0"/>
    <x v="7"/>
    <x v="0"/>
    <x v="0"/>
    <x v="0"/>
    <x v="16"/>
    <x v="117"/>
    <x v="134"/>
    <n v="691900"/>
  </r>
  <r>
    <x v="9"/>
    <x v="0"/>
    <x v="7"/>
    <x v="0"/>
    <x v="0"/>
    <x v="0"/>
    <x v="16"/>
    <x v="117"/>
    <x v="223"/>
    <m/>
  </r>
  <r>
    <x v="9"/>
    <x v="0"/>
    <x v="7"/>
    <x v="0"/>
    <x v="0"/>
    <x v="0"/>
    <x v="22"/>
    <x v="105"/>
    <x v="0"/>
    <m/>
  </r>
  <r>
    <x v="9"/>
    <x v="0"/>
    <x v="7"/>
    <x v="0"/>
    <x v="0"/>
    <x v="0"/>
    <x v="2"/>
    <x v="87"/>
    <x v="165"/>
    <n v="646397.80000000005"/>
  </r>
  <r>
    <x v="9"/>
    <x v="0"/>
    <x v="7"/>
    <x v="0"/>
    <x v="0"/>
    <x v="0"/>
    <x v="2"/>
    <x v="87"/>
    <x v="205"/>
    <n v="987381"/>
  </r>
  <r>
    <x v="9"/>
    <x v="0"/>
    <x v="7"/>
    <x v="0"/>
    <x v="0"/>
    <x v="0"/>
    <x v="2"/>
    <x v="87"/>
    <x v="124"/>
    <n v="210900"/>
  </r>
  <r>
    <x v="9"/>
    <x v="0"/>
    <x v="7"/>
    <x v="0"/>
    <x v="0"/>
    <x v="0"/>
    <x v="2"/>
    <x v="87"/>
    <x v="242"/>
    <n v="2816000"/>
  </r>
  <r>
    <x v="9"/>
    <x v="0"/>
    <x v="7"/>
    <x v="0"/>
    <x v="0"/>
    <x v="0"/>
    <x v="2"/>
    <x v="155"/>
    <x v="205"/>
    <m/>
  </r>
  <r>
    <x v="9"/>
    <x v="0"/>
    <x v="7"/>
    <x v="0"/>
    <x v="0"/>
    <x v="0"/>
    <x v="2"/>
    <x v="155"/>
    <x v="225"/>
    <m/>
  </r>
  <r>
    <x v="9"/>
    <x v="0"/>
    <x v="7"/>
    <x v="0"/>
    <x v="0"/>
    <x v="0"/>
    <x v="2"/>
    <x v="155"/>
    <x v="0"/>
    <m/>
  </r>
  <r>
    <x v="9"/>
    <x v="0"/>
    <x v="7"/>
    <x v="0"/>
    <x v="0"/>
    <x v="0"/>
    <x v="2"/>
    <x v="88"/>
    <x v="190"/>
    <n v="188235.29"/>
  </r>
  <r>
    <x v="9"/>
    <x v="0"/>
    <x v="7"/>
    <x v="0"/>
    <x v="0"/>
    <x v="0"/>
    <x v="2"/>
    <x v="88"/>
    <x v="312"/>
    <n v="13000"/>
  </r>
  <r>
    <x v="9"/>
    <x v="0"/>
    <x v="7"/>
    <x v="0"/>
    <x v="0"/>
    <x v="0"/>
    <x v="2"/>
    <x v="88"/>
    <x v="153"/>
    <n v="99616.24"/>
  </r>
  <r>
    <x v="9"/>
    <x v="0"/>
    <x v="7"/>
    <x v="0"/>
    <x v="0"/>
    <x v="0"/>
    <x v="2"/>
    <x v="88"/>
    <x v="247"/>
    <n v="105400"/>
  </r>
  <r>
    <x v="9"/>
    <x v="0"/>
    <x v="7"/>
    <x v="0"/>
    <x v="0"/>
    <x v="0"/>
    <x v="2"/>
    <x v="88"/>
    <x v="128"/>
    <m/>
  </r>
  <r>
    <x v="9"/>
    <x v="0"/>
    <x v="7"/>
    <x v="0"/>
    <x v="0"/>
    <x v="0"/>
    <x v="2"/>
    <x v="88"/>
    <x v="247"/>
    <m/>
  </r>
  <r>
    <x v="9"/>
    <x v="0"/>
    <x v="7"/>
    <x v="0"/>
    <x v="0"/>
    <x v="0"/>
    <x v="2"/>
    <x v="89"/>
    <x v="102"/>
    <n v="4370"/>
  </r>
  <r>
    <x v="9"/>
    <x v="0"/>
    <x v="7"/>
    <x v="0"/>
    <x v="0"/>
    <x v="0"/>
    <x v="2"/>
    <x v="89"/>
    <x v="59"/>
    <n v="500000"/>
  </r>
  <r>
    <x v="9"/>
    <x v="0"/>
    <x v="7"/>
    <x v="0"/>
    <x v="0"/>
    <x v="0"/>
    <x v="2"/>
    <x v="89"/>
    <x v="139"/>
    <m/>
  </r>
  <r>
    <x v="9"/>
    <x v="0"/>
    <x v="7"/>
    <x v="0"/>
    <x v="0"/>
    <x v="0"/>
    <x v="2"/>
    <x v="90"/>
    <x v="94"/>
    <n v="260776"/>
  </r>
  <r>
    <x v="9"/>
    <x v="0"/>
    <x v="7"/>
    <x v="0"/>
    <x v="0"/>
    <x v="0"/>
    <x v="2"/>
    <x v="90"/>
    <x v="0"/>
    <m/>
  </r>
  <r>
    <x v="9"/>
    <x v="0"/>
    <x v="7"/>
    <x v="0"/>
    <x v="0"/>
    <x v="0"/>
    <x v="2"/>
    <x v="91"/>
    <x v="273"/>
    <n v="372890.59"/>
  </r>
  <r>
    <x v="9"/>
    <x v="0"/>
    <x v="7"/>
    <x v="0"/>
    <x v="0"/>
    <x v="0"/>
    <x v="2"/>
    <x v="91"/>
    <x v="319"/>
    <n v="55000"/>
  </r>
  <r>
    <x v="9"/>
    <x v="0"/>
    <x v="7"/>
    <x v="0"/>
    <x v="0"/>
    <x v="0"/>
    <x v="2"/>
    <x v="91"/>
    <x v="299"/>
    <n v="370000"/>
  </r>
  <r>
    <x v="9"/>
    <x v="0"/>
    <x v="7"/>
    <x v="0"/>
    <x v="0"/>
    <x v="0"/>
    <x v="2"/>
    <x v="91"/>
    <x v="303"/>
    <n v="94500"/>
  </r>
  <r>
    <x v="9"/>
    <x v="0"/>
    <x v="7"/>
    <x v="0"/>
    <x v="0"/>
    <x v="0"/>
    <x v="2"/>
    <x v="91"/>
    <x v="157"/>
    <n v="5000"/>
  </r>
  <r>
    <x v="9"/>
    <x v="0"/>
    <x v="7"/>
    <x v="0"/>
    <x v="0"/>
    <x v="0"/>
    <x v="2"/>
    <x v="91"/>
    <x v="134"/>
    <n v="172975"/>
  </r>
  <r>
    <x v="9"/>
    <x v="0"/>
    <x v="7"/>
    <x v="0"/>
    <x v="0"/>
    <x v="0"/>
    <x v="2"/>
    <x v="91"/>
    <x v="250"/>
    <n v="62000"/>
  </r>
  <r>
    <x v="9"/>
    <x v="0"/>
    <x v="7"/>
    <x v="0"/>
    <x v="0"/>
    <x v="0"/>
    <x v="2"/>
    <x v="91"/>
    <x v="260"/>
    <n v="1092592.58"/>
  </r>
  <r>
    <x v="9"/>
    <x v="0"/>
    <x v="7"/>
    <x v="0"/>
    <x v="0"/>
    <x v="0"/>
    <x v="2"/>
    <x v="91"/>
    <x v="315"/>
    <n v="97500.01"/>
  </r>
  <r>
    <x v="9"/>
    <x v="0"/>
    <x v="7"/>
    <x v="0"/>
    <x v="0"/>
    <x v="0"/>
    <x v="2"/>
    <x v="136"/>
    <x v="157"/>
    <n v="16000"/>
  </r>
  <r>
    <x v="9"/>
    <x v="0"/>
    <x v="7"/>
    <x v="0"/>
    <x v="0"/>
    <x v="0"/>
    <x v="2"/>
    <x v="136"/>
    <x v="320"/>
    <n v="70000"/>
  </r>
  <r>
    <x v="9"/>
    <x v="0"/>
    <x v="7"/>
    <x v="0"/>
    <x v="0"/>
    <x v="0"/>
    <x v="2"/>
    <x v="136"/>
    <x v="312"/>
    <n v="17000"/>
  </r>
  <r>
    <x v="9"/>
    <x v="0"/>
    <x v="7"/>
    <x v="0"/>
    <x v="0"/>
    <x v="0"/>
    <x v="2"/>
    <x v="136"/>
    <x v="208"/>
    <n v="17000"/>
  </r>
  <r>
    <x v="9"/>
    <x v="0"/>
    <x v="7"/>
    <x v="0"/>
    <x v="0"/>
    <x v="0"/>
    <x v="2"/>
    <x v="136"/>
    <x v="185"/>
    <n v="89000"/>
  </r>
  <r>
    <x v="9"/>
    <x v="0"/>
    <x v="7"/>
    <x v="0"/>
    <x v="0"/>
    <x v="0"/>
    <x v="2"/>
    <x v="136"/>
    <x v="250"/>
    <n v="25000"/>
  </r>
  <r>
    <x v="9"/>
    <x v="0"/>
    <x v="7"/>
    <x v="0"/>
    <x v="0"/>
    <x v="0"/>
    <x v="2"/>
    <x v="136"/>
    <x v="218"/>
    <n v="106000"/>
  </r>
  <r>
    <x v="9"/>
    <x v="0"/>
    <x v="7"/>
    <x v="0"/>
    <x v="0"/>
    <x v="0"/>
    <x v="2"/>
    <x v="136"/>
    <x v="244"/>
    <n v="240000"/>
  </r>
  <r>
    <x v="9"/>
    <x v="0"/>
    <x v="7"/>
    <x v="0"/>
    <x v="0"/>
    <x v="0"/>
    <x v="2"/>
    <x v="141"/>
    <x v="0"/>
    <m/>
  </r>
  <r>
    <x v="9"/>
    <x v="0"/>
    <x v="7"/>
    <x v="0"/>
    <x v="0"/>
    <x v="0"/>
    <x v="2"/>
    <x v="93"/>
    <x v="0"/>
    <m/>
  </r>
  <r>
    <x v="9"/>
    <x v="0"/>
    <x v="7"/>
    <x v="0"/>
    <x v="0"/>
    <x v="0"/>
    <x v="2"/>
    <x v="84"/>
    <x v="102"/>
    <m/>
  </r>
  <r>
    <x v="9"/>
    <x v="0"/>
    <x v="7"/>
    <x v="0"/>
    <x v="0"/>
    <x v="0"/>
    <x v="2"/>
    <x v="84"/>
    <x v="284"/>
    <m/>
  </r>
  <r>
    <x v="9"/>
    <x v="0"/>
    <x v="7"/>
    <x v="0"/>
    <x v="0"/>
    <x v="0"/>
    <x v="2"/>
    <x v="84"/>
    <x v="291"/>
    <m/>
  </r>
  <r>
    <x v="9"/>
    <x v="0"/>
    <x v="7"/>
    <x v="0"/>
    <x v="0"/>
    <x v="0"/>
    <x v="2"/>
    <x v="84"/>
    <x v="0"/>
    <m/>
  </r>
  <r>
    <x v="9"/>
    <x v="0"/>
    <x v="7"/>
    <x v="0"/>
    <x v="0"/>
    <x v="0"/>
    <x v="2"/>
    <x v="84"/>
    <x v="0"/>
    <m/>
  </r>
  <r>
    <x v="9"/>
    <x v="0"/>
    <x v="7"/>
    <x v="0"/>
    <x v="0"/>
    <x v="0"/>
    <x v="2"/>
    <x v="84"/>
    <x v="0"/>
    <m/>
  </r>
  <r>
    <x v="9"/>
    <x v="0"/>
    <x v="7"/>
    <x v="0"/>
    <x v="0"/>
    <x v="0"/>
    <x v="2"/>
    <x v="84"/>
    <x v="0"/>
    <m/>
  </r>
  <r>
    <x v="9"/>
    <x v="0"/>
    <x v="7"/>
    <x v="0"/>
    <x v="0"/>
    <x v="0"/>
    <x v="2"/>
    <x v="84"/>
    <x v="0"/>
    <m/>
  </r>
  <r>
    <x v="9"/>
    <x v="0"/>
    <x v="7"/>
    <x v="0"/>
    <x v="0"/>
    <x v="0"/>
    <x v="2"/>
    <x v="84"/>
    <x v="0"/>
    <m/>
  </r>
  <r>
    <x v="9"/>
    <x v="0"/>
    <x v="7"/>
    <x v="0"/>
    <x v="0"/>
    <x v="0"/>
    <x v="2"/>
    <x v="84"/>
    <x v="0"/>
    <m/>
  </r>
  <r>
    <x v="9"/>
    <x v="0"/>
    <x v="7"/>
    <x v="0"/>
    <x v="0"/>
    <x v="7"/>
    <x v="4"/>
    <x v="119"/>
    <x v="136"/>
    <n v="4100000"/>
  </r>
  <r>
    <x v="9"/>
    <x v="0"/>
    <x v="7"/>
    <x v="0"/>
    <x v="0"/>
    <x v="7"/>
    <x v="4"/>
    <x v="119"/>
    <x v="248"/>
    <n v="3076667"/>
  </r>
  <r>
    <x v="9"/>
    <x v="0"/>
    <x v="7"/>
    <x v="0"/>
    <x v="0"/>
    <x v="7"/>
    <x v="4"/>
    <x v="119"/>
    <x v="186"/>
    <n v="6000000"/>
  </r>
  <r>
    <x v="9"/>
    <x v="0"/>
    <x v="7"/>
    <x v="0"/>
    <x v="0"/>
    <x v="7"/>
    <x v="4"/>
    <x v="119"/>
    <x v="250"/>
    <n v="1800000"/>
  </r>
  <r>
    <x v="9"/>
    <x v="0"/>
    <x v="7"/>
    <x v="0"/>
    <x v="0"/>
    <x v="7"/>
    <x v="4"/>
    <x v="119"/>
    <x v="291"/>
    <n v="6550000"/>
  </r>
  <r>
    <x v="9"/>
    <x v="0"/>
    <x v="7"/>
    <x v="0"/>
    <x v="0"/>
    <x v="7"/>
    <x v="4"/>
    <x v="120"/>
    <x v="250"/>
    <n v="200000"/>
  </r>
  <r>
    <x v="9"/>
    <x v="0"/>
    <x v="7"/>
    <x v="0"/>
    <x v="0"/>
    <x v="7"/>
    <x v="4"/>
    <x v="121"/>
    <x v="136"/>
    <n v="341667"/>
  </r>
  <r>
    <x v="9"/>
    <x v="0"/>
    <x v="7"/>
    <x v="0"/>
    <x v="0"/>
    <x v="7"/>
    <x v="4"/>
    <x v="121"/>
    <x v="186"/>
    <n v="500000"/>
  </r>
  <r>
    <x v="9"/>
    <x v="0"/>
    <x v="7"/>
    <x v="0"/>
    <x v="0"/>
    <x v="7"/>
    <x v="4"/>
    <x v="121"/>
    <x v="248"/>
    <n v="295833"/>
  </r>
  <r>
    <x v="9"/>
    <x v="0"/>
    <x v="7"/>
    <x v="0"/>
    <x v="0"/>
    <x v="7"/>
    <x v="4"/>
    <x v="121"/>
    <x v="250"/>
    <n v="166667"/>
  </r>
  <r>
    <x v="9"/>
    <x v="0"/>
    <x v="7"/>
    <x v="0"/>
    <x v="0"/>
    <x v="7"/>
    <x v="4"/>
    <x v="121"/>
    <x v="291"/>
    <n v="545833"/>
  </r>
  <r>
    <x v="9"/>
    <x v="0"/>
    <x v="7"/>
    <x v="0"/>
    <x v="0"/>
    <x v="7"/>
    <x v="4"/>
    <x v="122"/>
    <x v="136"/>
    <n v="183140"/>
  </r>
  <r>
    <x v="9"/>
    <x v="0"/>
    <x v="7"/>
    <x v="0"/>
    <x v="0"/>
    <x v="7"/>
    <x v="4"/>
    <x v="122"/>
    <x v="248"/>
    <n v="35500"/>
  </r>
  <r>
    <x v="9"/>
    <x v="0"/>
    <x v="7"/>
    <x v="0"/>
    <x v="0"/>
    <x v="7"/>
    <x v="4"/>
    <x v="122"/>
    <x v="186"/>
    <n v="60000"/>
  </r>
  <r>
    <x v="9"/>
    <x v="0"/>
    <x v="7"/>
    <x v="0"/>
    <x v="0"/>
    <x v="7"/>
    <x v="4"/>
    <x v="122"/>
    <x v="250"/>
    <n v="20000"/>
  </r>
  <r>
    <x v="9"/>
    <x v="0"/>
    <x v="7"/>
    <x v="0"/>
    <x v="0"/>
    <x v="7"/>
    <x v="4"/>
    <x v="122"/>
    <x v="291"/>
    <n v="65500"/>
  </r>
  <r>
    <x v="9"/>
    <x v="0"/>
    <x v="7"/>
    <x v="0"/>
    <x v="0"/>
    <x v="7"/>
    <x v="4"/>
    <x v="123"/>
    <x v="136"/>
    <n v="341667"/>
  </r>
  <r>
    <x v="9"/>
    <x v="0"/>
    <x v="7"/>
    <x v="0"/>
    <x v="0"/>
    <x v="7"/>
    <x v="4"/>
    <x v="123"/>
    <x v="186"/>
    <n v="500000"/>
  </r>
  <r>
    <x v="9"/>
    <x v="0"/>
    <x v="7"/>
    <x v="0"/>
    <x v="0"/>
    <x v="7"/>
    <x v="4"/>
    <x v="123"/>
    <x v="248"/>
    <n v="295833"/>
  </r>
  <r>
    <x v="9"/>
    <x v="0"/>
    <x v="7"/>
    <x v="0"/>
    <x v="0"/>
    <x v="7"/>
    <x v="4"/>
    <x v="123"/>
    <x v="250"/>
    <n v="166667"/>
  </r>
  <r>
    <x v="9"/>
    <x v="0"/>
    <x v="7"/>
    <x v="0"/>
    <x v="0"/>
    <x v="7"/>
    <x v="4"/>
    <x v="123"/>
    <x v="291"/>
    <n v="545833"/>
  </r>
  <r>
    <x v="9"/>
    <x v="0"/>
    <x v="7"/>
    <x v="0"/>
    <x v="0"/>
    <x v="7"/>
    <x v="4"/>
    <x v="124"/>
    <x v="136"/>
    <n v="170833"/>
  </r>
  <r>
    <x v="9"/>
    <x v="0"/>
    <x v="7"/>
    <x v="0"/>
    <x v="0"/>
    <x v="7"/>
    <x v="4"/>
    <x v="124"/>
    <x v="186"/>
    <n v="250000"/>
  </r>
  <r>
    <x v="9"/>
    <x v="0"/>
    <x v="7"/>
    <x v="0"/>
    <x v="0"/>
    <x v="7"/>
    <x v="4"/>
    <x v="124"/>
    <x v="248"/>
    <n v="147917"/>
  </r>
  <r>
    <x v="9"/>
    <x v="0"/>
    <x v="7"/>
    <x v="0"/>
    <x v="0"/>
    <x v="7"/>
    <x v="4"/>
    <x v="124"/>
    <x v="250"/>
    <n v="75000"/>
  </r>
  <r>
    <x v="9"/>
    <x v="0"/>
    <x v="7"/>
    <x v="0"/>
    <x v="0"/>
    <x v="7"/>
    <x v="4"/>
    <x v="124"/>
    <x v="291"/>
    <n v="272917"/>
  </r>
  <r>
    <x v="9"/>
    <x v="0"/>
    <x v="7"/>
    <x v="0"/>
    <x v="0"/>
    <x v="7"/>
    <x v="4"/>
    <x v="135"/>
    <x v="0"/>
    <m/>
  </r>
  <r>
    <x v="9"/>
    <x v="0"/>
    <x v="7"/>
    <x v="0"/>
    <x v="0"/>
    <x v="7"/>
    <x v="4"/>
    <x v="167"/>
    <x v="291"/>
    <m/>
  </r>
  <r>
    <x v="9"/>
    <x v="0"/>
    <x v="7"/>
    <x v="0"/>
    <x v="0"/>
    <x v="7"/>
    <x v="4"/>
    <x v="144"/>
    <x v="136"/>
    <m/>
  </r>
  <r>
    <x v="9"/>
    <x v="0"/>
    <x v="7"/>
    <x v="0"/>
    <x v="0"/>
    <x v="7"/>
    <x v="4"/>
    <x v="144"/>
    <x v="186"/>
    <m/>
  </r>
  <r>
    <x v="9"/>
    <x v="0"/>
    <x v="7"/>
    <x v="0"/>
    <x v="0"/>
    <x v="7"/>
    <x v="4"/>
    <x v="126"/>
    <x v="0"/>
    <m/>
  </r>
  <r>
    <x v="9"/>
    <x v="0"/>
    <x v="7"/>
    <x v="0"/>
    <x v="0"/>
    <x v="7"/>
    <x v="4"/>
    <x v="127"/>
    <x v="5"/>
    <n v="112369"/>
  </r>
  <r>
    <x v="9"/>
    <x v="0"/>
    <x v="7"/>
    <x v="0"/>
    <x v="0"/>
    <x v="7"/>
    <x v="4"/>
    <x v="152"/>
    <x v="130"/>
    <m/>
  </r>
  <r>
    <x v="9"/>
    <x v="0"/>
    <x v="7"/>
    <x v="0"/>
    <x v="0"/>
    <x v="7"/>
    <x v="4"/>
    <x v="128"/>
    <x v="6"/>
    <n v="1638000"/>
  </r>
  <r>
    <x v="9"/>
    <x v="0"/>
    <x v="7"/>
    <x v="0"/>
    <x v="0"/>
    <x v="7"/>
    <x v="4"/>
    <x v="128"/>
    <x v="290"/>
    <n v="216000"/>
  </r>
  <r>
    <x v="9"/>
    <x v="0"/>
    <x v="7"/>
    <x v="0"/>
    <x v="0"/>
    <x v="7"/>
    <x v="4"/>
    <x v="128"/>
    <x v="7"/>
    <n v="786100"/>
  </r>
  <r>
    <x v="9"/>
    <x v="0"/>
    <x v="7"/>
    <x v="0"/>
    <x v="0"/>
    <x v="7"/>
    <x v="4"/>
    <x v="129"/>
    <x v="77"/>
    <n v="164000"/>
  </r>
  <r>
    <x v="9"/>
    <x v="0"/>
    <x v="7"/>
    <x v="0"/>
    <x v="0"/>
    <x v="7"/>
    <x v="4"/>
    <x v="129"/>
    <x v="187"/>
    <n v="716000"/>
  </r>
  <r>
    <x v="9"/>
    <x v="0"/>
    <x v="7"/>
    <x v="0"/>
    <x v="0"/>
    <x v="7"/>
    <x v="4"/>
    <x v="129"/>
    <x v="310"/>
    <m/>
  </r>
  <r>
    <x v="9"/>
    <x v="0"/>
    <x v="7"/>
    <x v="0"/>
    <x v="0"/>
    <x v="7"/>
    <x v="4"/>
    <x v="169"/>
    <x v="311"/>
    <m/>
  </r>
  <r>
    <x v="9"/>
    <x v="0"/>
    <x v="7"/>
    <x v="0"/>
    <x v="0"/>
    <x v="7"/>
    <x v="2"/>
    <x v="131"/>
    <x v="136"/>
    <m/>
  </r>
  <r>
    <x v="9"/>
    <x v="0"/>
    <x v="7"/>
    <x v="0"/>
    <x v="0"/>
    <x v="1"/>
    <x v="7"/>
    <x v="34"/>
    <x v="29"/>
    <n v="143990"/>
  </r>
  <r>
    <x v="9"/>
    <x v="0"/>
    <x v="7"/>
    <x v="0"/>
    <x v="0"/>
    <x v="1"/>
    <x v="7"/>
    <x v="34"/>
    <x v="294"/>
    <n v="19616"/>
  </r>
  <r>
    <x v="9"/>
    <x v="0"/>
    <x v="7"/>
    <x v="0"/>
    <x v="0"/>
    <x v="1"/>
    <x v="7"/>
    <x v="20"/>
    <x v="29"/>
    <n v="227600"/>
  </r>
  <r>
    <x v="9"/>
    <x v="0"/>
    <x v="7"/>
    <x v="0"/>
    <x v="0"/>
    <x v="1"/>
    <x v="7"/>
    <x v="20"/>
    <x v="321"/>
    <n v="81000"/>
  </r>
  <r>
    <x v="9"/>
    <x v="0"/>
    <x v="7"/>
    <x v="0"/>
    <x v="0"/>
    <x v="1"/>
    <x v="7"/>
    <x v="20"/>
    <x v="169"/>
    <n v="1212329"/>
  </r>
  <r>
    <x v="9"/>
    <x v="0"/>
    <x v="7"/>
    <x v="0"/>
    <x v="0"/>
    <x v="1"/>
    <x v="7"/>
    <x v="101"/>
    <x v="6"/>
    <m/>
  </r>
  <r>
    <x v="9"/>
    <x v="0"/>
    <x v="7"/>
    <x v="0"/>
    <x v="0"/>
    <x v="1"/>
    <x v="7"/>
    <x v="101"/>
    <x v="77"/>
    <m/>
  </r>
  <r>
    <x v="9"/>
    <x v="0"/>
    <x v="7"/>
    <x v="0"/>
    <x v="0"/>
    <x v="1"/>
    <x v="7"/>
    <x v="101"/>
    <x v="229"/>
    <m/>
  </r>
  <r>
    <x v="9"/>
    <x v="0"/>
    <x v="7"/>
    <x v="0"/>
    <x v="0"/>
    <x v="1"/>
    <x v="7"/>
    <x v="101"/>
    <x v="130"/>
    <m/>
  </r>
  <r>
    <x v="9"/>
    <x v="0"/>
    <x v="7"/>
    <x v="0"/>
    <x v="0"/>
    <x v="1"/>
    <x v="7"/>
    <x v="101"/>
    <x v="181"/>
    <m/>
  </r>
  <r>
    <x v="9"/>
    <x v="0"/>
    <x v="7"/>
    <x v="0"/>
    <x v="0"/>
    <x v="1"/>
    <x v="7"/>
    <x v="101"/>
    <x v="8"/>
    <m/>
  </r>
  <r>
    <x v="9"/>
    <x v="0"/>
    <x v="7"/>
    <x v="0"/>
    <x v="0"/>
    <x v="1"/>
    <x v="7"/>
    <x v="101"/>
    <x v="31"/>
    <m/>
  </r>
  <r>
    <x v="9"/>
    <x v="0"/>
    <x v="7"/>
    <x v="0"/>
    <x v="0"/>
    <x v="1"/>
    <x v="7"/>
    <x v="159"/>
    <x v="14"/>
    <m/>
  </r>
  <r>
    <x v="9"/>
    <x v="0"/>
    <x v="7"/>
    <x v="0"/>
    <x v="0"/>
    <x v="1"/>
    <x v="7"/>
    <x v="159"/>
    <x v="176"/>
    <m/>
  </r>
  <r>
    <x v="9"/>
    <x v="0"/>
    <x v="7"/>
    <x v="0"/>
    <x v="0"/>
    <x v="1"/>
    <x v="7"/>
    <x v="55"/>
    <x v="246"/>
    <m/>
  </r>
  <r>
    <x v="9"/>
    <x v="0"/>
    <x v="7"/>
    <x v="0"/>
    <x v="0"/>
    <x v="1"/>
    <x v="7"/>
    <x v="55"/>
    <x v="36"/>
    <m/>
  </r>
  <r>
    <x v="9"/>
    <x v="0"/>
    <x v="7"/>
    <x v="0"/>
    <x v="0"/>
    <x v="1"/>
    <x v="8"/>
    <x v="22"/>
    <x v="321"/>
    <n v="88977"/>
  </r>
  <r>
    <x v="9"/>
    <x v="0"/>
    <x v="7"/>
    <x v="0"/>
    <x v="0"/>
    <x v="1"/>
    <x v="8"/>
    <x v="22"/>
    <x v="29"/>
    <n v="1928545.08"/>
  </r>
  <r>
    <x v="9"/>
    <x v="0"/>
    <x v="7"/>
    <x v="0"/>
    <x v="0"/>
    <x v="1"/>
    <x v="2"/>
    <x v="168"/>
    <x v="50"/>
    <m/>
  </r>
  <r>
    <x v="9"/>
    <x v="0"/>
    <x v="7"/>
    <x v="0"/>
    <x v="0"/>
    <x v="1"/>
    <x v="8"/>
    <x v="94"/>
    <x v="36"/>
    <m/>
  </r>
  <r>
    <x v="9"/>
    <x v="0"/>
    <x v="7"/>
    <x v="0"/>
    <x v="0"/>
    <x v="1"/>
    <x v="8"/>
    <x v="94"/>
    <x v="15"/>
    <m/>
  </r>
  <r>
    <x v="9"/>
    <x v="0"/>
    <x v="7"/>
    <x v="0"/>
    <x v="0"/>
    <x v="1"/>
    <x v="8"/>
    <x v="94"/>
    <x v="235"/>
    <n v="533835.48"/>
  </r>
  <r>
    <x v="9"/>
    <x v="0"/>
    <x v="7"/>
    <x v="0"/>
    <x v="0"/>
    <x v="1"/>
    <x v="8"/>
    <x v="94"/>
    <x v="314"/>
    <n v="153000"/>
  </r>
  <r>
    <x v="9"/>
    <x v="0"/>
    <x v="7"/>
    <x v="0"/>
    <x v="0"/>
    <x v="1"/>
    <x v="8"/>
    <x v="94"/>
    <x v="244"/>
    <m/>
  </r>
  <r>
    <x v="9"/>
    <x v="0"/>
    <x v="7"/>
    <x v="0"/>
    <x v="0"/>
    <x v="1"/>
    <x v="8"/>
    <x v="94"/>
    <x v="299"/>
    <n v="12950"/>
  </r>
  <r>
    <x v="9"/>
    <x v="0"/>
    <x v="7"/>
    <x v="0"/>
    <x v="0"/>
    <x v="1"/>
    <x v="8"/>
    <x v="94"/>
    <x v="70"/>
    <n v="2039.06"/>
  </r>
  <r>
    <x v="9"/>
    <x v="0"/>
    <x v="7"/>
    <x v="0"/>
    <x v="0"/>
    <x v="1"/>
    <x v="8"/>
    <x v="94"/>
    <x v="302"/>
    <m/>
  </r>
  <r>
    <x v="9"/>
    <x v="0"/>
    <x v="7"/>
    <x v="0"/>
    <x v="0"/>
    <x v="1"/>
    <x v="8"/>
    <x v="94"/>
    <x v="297"/>
    <n v="21900"/>
  </r>
  <r>
    <x v="9"/>
    <x v="0"/>
    <x v="7"/>
    <x v="0"/>
    <x v="0"/>
    <x v="1"/>
    <x v="8"/>
    <x v="95"/>
    <x v="0"/>
    <m/>
  </r>
  <r>
    <x v="9"/>
    <x v="0"/>
    <x v="7"/>
    <x v="0"/>
    <x v="0"/>
    <x v="1"/>
    <x v="8"/>
    <x v="94"/>
    <x v="226"/>
    <m/>
  </r>
  <r>
    <x v="9"/>
    <x v="0"/>
    <x v="7"/>
    <x v="0"/>
    <x v="0"/>
    <x v="1"/>
    <x v="8"/>
    <x v="156"/>
    <x v="80"/>
    <m/>
  </r>
  <r>
    <x v="9"/>
    <x v="0"/>
    <x v="7"/>
    <x v="0"/>
    <x v="0"/>
    <x v="1"/>
    <x v="8"/>
    <x v="156"/>
    <x v="88"/>
    <m/>
  </r>
  <r>
    <x v="9"/>
    <x v="0"/>
    <x v="7"/>
    <x v="0"/>
    <x v="0"/>
    <x v="1"/>
    <x v="8"/>
    <x v="156"/>
    <x v="6"/>
    <m/>
  </r>
  <r>
    <x v="9"/>
    <x v="0"/>
    <x v="7"/>
    <x v="0"/>
    <x v="0"/>
    <x v="1"/>
    <x v="8"/>
    <x v="156"/>
    <x v="122"/>
    <m/>
  </r>
  <r>
    <x v="9"/>
    <x v="0"/>
    <x v="7"/>
    <x v="0"/>
    <x v="0"/>
    <x v="1"/>
    <x v="8"/>
    <x v="156"/>
    <x v="16"/>
    <m/>
  </r>
  <r>
    <x v="9"/>
    <x v="0"/>
    <x v="7"/>
    <x v="0"/>
    <x v="0"/>
    <x v="1"/>
    <x v="8"/>
    <x v="156"/>
    <x v="42"/>
    <m/>
  </r>
  <r>
    <x v="9"/>
    <x v="0"/>
    <x v="7"/>
    <x v="0"/>
    <x v="0"/>
    <x v="1"/>
    <x v="8"/>
    <x v="156"/>
    <x v="37"/>
    <m/>
  </r>
  <r>
    <x v="9"/>
    <x v="0"/>
    <x v="7"/>
    <x v="0"/>
    <x v="0"/>
    <x v="1"/>
    <x v="8"/>
    <x v="156"/>
    <x v="45"/>
    <m/>
  </r>
  <r>
    <x v="9"/>
    <x v="0"/>
    <x v="7"/>
    <x v="0"/>
    <x v="0"/>
    <x v="1"/>
    <x v="8"/>
    <x v="156"/>
    <x v="124"/>
    <m/>
  </r>
  <r>
    <x v="9"/>
    <x v="0"/>
    <x v="7"/>
    <x v="0"/>
    <x v="0"/>
    <x v="1"/>
    <x v="8"/>
    <x v="156"/>
    <x v="31"/>
    <n v="1395"/>
  </r>
  <r>
    <x v="9"/>
    <x v="0"/>
    <x v="7"/>
    <x v="0"/>
    <x v="0"/>
    <x v="1"/>
    <x v="8"/>
    <x v="156"/>
    <x v="80"/>
    <n v="102.24"/>
  </r>
  <r>
    <x v="9"/>
    <x v="0"/>
    <x v="7"/>
    <x v="0"/>
    <x v="0"/>
    <x v="1"/>
    <x v="8"/>
    <x v="156"/>
    <x v="0"/>
    <m/>
  </r>
  <r>
    <x v="9"/>
    <x v="0"/>
    <x v="7"/>
    <x v="0"/>
    <x v="0"/>
    <x v="1"/>
    <x v="8"/>
    <x v="156"/>
    <x v="0"/>
    <m/>
  </r>
  <r>
    <x v="9"/>
    <x v="0"/>
    <x v="7"/>
    <x v="0"/>
    <x v="0"/>
    <x v="1"/>
    <x v="8"/>
    <x v="4"/>
    <x v="157"/>
    <m/>
  </r>
  <r>
    <x v="9"/>
    <x v="0"/>
    <x v="7"/>
    <x v="0"/>
    <x v="0"/>
    <x v="1"/>
    <x v="8"/>
    <x v="4"/>
    <x v="153"/>
    <m/>
  </r>
  <r>
    <x v="9"/>
    <x v="0"/>
    <x v="7"/>
    <x v="0"/>
    <x v="0"/>
    <x v="1"/>
    <x v="8"/>
    <x v="4"/>
    <x v="312"/>
    <m/>
  </r>
  <r>
    <x v="9"/>
    <x v="0"/>
    <x v="7"/>
    <x v="0"/>
    <x v="0"/>
    <x v="1"/>
    <x v="8"/>
    <x v="4"/>
    <x v="313"/>
    <m/>
  </r>
  <r>
    <x v="9"/>
    <x v="0"/>
    <x v="7"/>
    <x v="0"/>
    <x v="0"/>
    <x v="1"/>
    <x v="8"/>
    <x v="4"/>
    <x v="101"/>
    <m/>
  </r>
  <r>
    <x v="9"/>
    <x v="0"/>
    <x v="7"/>
    <x v="0"/>
    <x v="0"/>
    <x v="1"/>
    <x v="8"/>
    <x v="4"/>
    <x v="37"/>
    <m/>
  </r>
  <r>
    <x v="9"/>
    <x v="0"/>
    <x v="7"/>
    <x v="0"/>
    <x v="0"/>
    <x v="1"/>
    <x v="8"/>
    <x v="4"/>
    <x v="87"/>
    <m/>
  </r>
  <r>
    <x v="9"/>
    <x v="0"/>
    <x v="7"/>
    <x v="0"/>
    <x v="0"/>
    <x v="1"/>
    <x v="8"/>
    <x v="4"/>
    <x v="219"/>
    <m/>
  </r>
  <r>
    <x v="9"/>
    <x v="0"/>
    <x v="7"/>
    <x v="0"/>
    <x v="0"/>
    <x v="1"/>
    <x v="8"/>
    <x v="4"/>
    <x v="220"/>
    <m/>
  </r>
  <r>
    <x v="9"/>
    <x v="0"/>
    <x v="7"/>
    <x v="0"/>
    <x v="0"/>
    <x v="1"/>
    <x v="8"/>
    <x v="4"/>
    <x v="221"/>
    <m/>
  </r>
  <r>
    <x v="9"/>
    <x v="0"/>
    <x v="7"/>
    <x v="0"/>
    <x v="0"/>
    <x v="1"/>
    <x v="8"/>
    <x v="4"/>
    <x v="205"/>
    <m/>
  </r>
  <r>
    <x v="9"/>
    <x v="0"/>
    <x v="7"/>
    <x v="0"/>
    <x v="0"/>
    <x v="1"/>
    <x v="8"/>
    <x v="4"/>
    <x v="140"/>
    <m/>
  </r>
  <r>
    <x v="9"/>
    <x v="0"/>
    <x v="7"/>
    <x v="0"/>
    <x v="0"/>
    <x v="1"/>
    <x v="8"/>
    <x v="4"/>
    <x v="253"/>
    <m/>
  </r>
  <r>
    <x v="9"/>
    <x v="0"/>
    <x v="7"/>
    <x v="0"/>
    <x v="0"/>
    <x v="1"/>
    <x v="8"/>
    <x v="4"/>
    <x v="2"/>
    <m/>
  </r>
  <r>
    <x v="9"/>
    <x v="0"/>
    <x v="7"/>
    <x v="0"/>
    <x v="0"/>
    <x v="1"/>
    <x v="8"/>
    <x v="4"/>
    <x v="157"/>
    <m/>
  </r>
  <r>
    <x v="9"/>
    <x v="0"/>
    <x v="7"/>
    <x v="0"/>
    <x v="0"/>
    <x v="1"/>
    <x v="8"/>
    <x v="4"/>
    <x v="185"/>
    <m/>
  </r>
  <r>
    <x v="9"/>
    <x v="0"/>
    <x v="7"/>
    <x v="0"/>
    <x v="0"/>
    <x v="1"/>
    <x v="8"/>
    <x v="4"/>
    <x v="139"/>
    <m/>
  </r>
  <r>
    <x v="9"/>
    <x v="0"/>
    <x v="7"/>
    <x v="0"/>
    <x v="0"/>
    <x v="1"/>
    <x v="8"/>
    <x v="4"/>
    <x v="31"/>
    <m/>
  </r>
  <r>
    <x v="9"/>
    <x v="0"/>
    <x v="7"/>
    <x v="0"/>
    <x v="0"/>
    <x v="1"/>
    <x v="8"/>
    <x v="4"/>
    <x v="54"/>
    <m/>
  </r>
  <r>
    <x v="9"/>
    <x v="0"/>
    <x v="7"/>
    <x v="0"/>
    <x v="0"/>
    <x v="1"/>
    <x v="8"/>
    <x v="4"/>
    <x v="200"/>
    <m/>
  </r>
  <r>
    <x v="9"/>
    <x v="0"/>
    <x v="7"/>
    <x v="0"/>
    <x v="0"/>
    <x v="1"/>
    <x v="8"/>
    <x v="4"/>
    <x v="210"/>
    <m/>
  </r>
  <r>
    <x v="9"/>
    <x v="0"/>
    <x v="7"/>
    <x v="0"/>
    <x v="0"/>
    <x v="1"/>
    <x v="8"/>
    <x v="4"/>
    <x v="0"/>
    <m/>
  </r>
  <r>
    <x v="9"/>
    <x v="0"/>
    <x v="7"/>
    <x v="0"/>
    <x v="0"/>
    <x v="1"/>
    <x v="8"/>
    <x v="4"/>
    <x v="0"/>
    <m/>
  </r>
  <r>
    <x v="9"/>
    <x v="0"/>
    <x v="7"/>
    <x v="0"/>
    <x v="0"/>
    <x v="1"/>
    <x v="8"/>
    <x v="4"/>
    <x v="0"/>
    <m/>
  </r>
  <r>
    <x v="9"/>
    <x v="0"/>
    <x v="7"/>
    <x v="0"/>
    <x v="0"/>
    <x v="1"/>
    <x v="8"/>
    <x v="4"/>
    <x v="0"/>
    <m/>
  </r>
  <r>
    <x v="9"/>
    <x v="0"/>
    <x v="7"/>
    <x v="0"/>
    <x v="0"/>
    <x v="1"/>
    <x v="8"/>
    <x v="4"/>
    <x v="0"/>
    <m/>
  </r>
  <r>
    <x v="9"/>
    <x v="0"/>
    <x v="7"/>
    <x v="0"/>
    <x v="0"/>
    <x v="1"/>
    <x v="8"/>
    <x v="4"/>
    <x v="0"/>
    <m/>
  </r>
  <r>
    <x v="9"/>
    <x v="0"/>
    <x v="7"/>
    <x v="0"/>
    <x v="0"/>
    <x v="6"/>
    <x v="23"/>
    <x v="112"/>
    <x v="31"/>
    <m/>
  </r>
  <r>
    <x v="9"/>
    <x v="0"/>
    <x v="7"/>
    <x v="0"/>
    <x v="2"/>
    <x v="3"/>
    <x v="3"/>
    <x v="96"/>
    <x v="0"/>
    <m/>
  </r>
  <r>
    <x v="9"/>
    <x v="0"/>
    <x v="7"/>
    <x v="0"/>
    <x v="2"/>
    <x v="3"/>
    <x v="3"/>
    <x v="137"/>
    <x v="98"/>
    <m/>
  </r>
  <r>
    <x v="9"/>
    <x v="0"/>
    <x v="7"/>
    <x v="0"/>
    <x v="2"/>
    <x v="3"/>
    <x v="3"/>
    <x v="97"/>
    <x v="34"/>
    <n v="189220"/>
  </r>
  <r>
    <x v="9"/>
    <x v="0"/>
    <x v="7"/>
    <x v="0"/>
    <x v="2"/>
    <x v="3"/>
    <x v="3"/>
    <x v="97"/>
    <x v="36"/>
    <m/>
  </r>
  <r>
    <x v="9"/>
    <x v="0"/>
    <x v="7"/>
    <x v="0"/>
    <x v="2"/>
    <x v="3"/>
    <x v="3"/>
    <x v="97"/>
    <x v="48"/>
    <m/>
  </r>
  <r>
    <x v="9"/>
    <x v="0"/>
    <x v="7"/>
    <x v="0"/>
    <x v="2"/>
    <x v="3"/>
    <x v="3"/>
    <x v="97"/>
    <x v="35"/>
    <m/>
  </r>
  <r>
    <x v="9"/>
    <x v="0"/>
    <x v="7"/>
    <x v="0"/>
    <x v="2"/>
    <x v="3"/>
    <x v="3"/>
    <x v="97"/>
    <x v="322"/>
    <n v="45000"/>
  </r>
  <r>
    <x v="9"/>
    <x v="0"/>
    <x v="7"/>
    <x v="0"/>
    <x v="2"/>
    <x v="3"/>
    <x v="3"/>
    <x v="97"/>
    <x v="0"/>
    <m/>
  </r>
  <r>
    <x v="9"/>
    <x v="0"/>
    <x v="7"/>
    <x v="0"/>
    <x v="2"/>
    <x v="3"/>
    <x v="3"/>
    <x v="97"/>
    <x v="0"/>
    <m/>
  </r>
  <r>
    <x v="9"/>
    <x v="0"/>
    <x v="7"/>
    <x v="0"/>
    <x v="2"/>
    <x v="3"/>
    <x v="3"/>
    <x v="98"/>
    <x v="0"/>
    <m/>
  </r>
  <r>
    <x v="9"/>
    <x v="0"/>
    <x v="7"/>
    <x v="0"/>
    <x v="2"/>
    <x v="3"/>
    <x v="3"/>
    <x v="99"/>
    <x v="70"/>
    <m/>
  </r>
  <r>
    <x v="9"/>
    <x v="0"/>
    <x v="7"/>
    <x v="0"/>
    <x v="2"/>
    <x v="3"/>
    <x v="3"/>
    <x v="97"/>
    <x v="36"/>
    <n v="10547746"/>
  </r>
  <r>
    <x v="9"/>
    <x v="0"/>
    <x v="7"/>
    <x v="0"/>
    <x v="2"/>
    <x v="3"/>
    <x v="3"/>
    <x v="99"/>
    <x v="37"/>
    <m/>
  </r>
  <r>
    <x v="9"/>
    <x v="0"/>
    <x v="7"/>
    <x v="0"/>
    <x v="2"/>
    <x v="3"/>
    <x v="3"/>
    <x v="99"/>
    <x v="226"/>
    <m/>
  </r>
  <r>
    <x v="9"/>
    <x v="0"/>
    <x v="7"/>
    <x v="0"/>
    <x v="2"/>
    <x v="3"/>
    <x v="3"/>
    <x v="99"/>
    <x v="230"/>
    <m/>
  </r>
  <r>
    <x v="9"/>
    <x v="0"/>
    <x v="7"/>
    <x v="0"/>
    <x v="2"/>
    <x v="3"/>
    <x v="3"/>
    <x v="99"/>
    <x v="156"/>
    <m/>
  </r>
  <r>
    <x v="9"/>
    <x v="0"/>
    <x v="7"/>
    <x v="0"/>
    <x v="2"/>
    <x v="3"/>
    <x v="3"/>
    <x v="99"/>
    <x v="249"/>
    <n v="80094300"/>
  </r>
  <r>
    <x v="9"/>
    <x v="0"/>
    <x v="7"/>
    <x v="0"/>
    <x v="2"/>
    <x v="3"/>
    <x v="3"/>
    <x v="99"/>
    <x v="38"/>
    <m/>
  </r>
  <r>
    <x v="9"/>
    <x v="0"/>
    <x v="7"/>
    <x v="0"/>
    <x v="2"/>
    <x v="3"/>
    <x v="26"/>
    <x v="137"/>
    <x v="98"/>
    <m/>
  </r>
  <r>
    <x v="9"/>
    <x v="0"/>
    <x v="7"/>
    <x v="0"/>
    <x v="2"/>
    <x v="3"/>
    <x v="20"/>
    <x v="49"/>
    <x v="226"/>
    <m/>
  </r>
  <r>
    <x v="9"/>
    <x v="0"/>
    <x v="7"/>
    <x v="0"/>
    <x v="2"/>
    <x v="3"/>
    <x v="20"/>
    <x v="49"/>
    <x v="124"/>
    <m/>
  </r>
  <r>
    <x v="9"/>
    <x v="0"/>
    <x v="7"/>
    <x v="0"/>
    <x v="2"/>
    <x v="3"/>
    <x v="20"/>
    <x v="49"/>
    <x v="41"/>
    <n v="2848589"/>
  </r>
  <r>
    <x v="9"/>
    <x v="0"/>
    <x v="7"/>
    <x v="0"/>
    <x v="2"/>
    <x v="3"/>
    <x v="20"/>
    <x v="49"/>
    <x v="42"/>
    <n v="562000"/>
  </r>
  <r>
    <x v="9"/>
    <x v="0"/>
    <x v="7"/>
    <x v="0"/>
    <x v="2"/>
    <x v="3"/>
    <x v="20"/>
    <x v="49"/>
    <x v="230"/>
    <m/>
  </r>
  <r>
    <x v="9"/>
    <x v="0"/>
    <x v="7"/>
    <x v="0"/>
    <x v="2"/>
    <x v="3"/>
    <x v="20"/>
    <x v="49"/>
    <x v="122"/>
    <m/>
  </r>
  <r>
    <x v="9"/>
    <x v="0"/>
    <x v="7"/>
    <x v="0"/>
    <x v="2"/>
    <x v="3"/>
    <x v="20"/>
    <x v="151"/>
    <x v="0"/>
    <m/>
  </r>
  <r>
    <x v="9"/>
    <x v="0"/>
    <x v="7"/>
    <x v="0"/>
    <x v="2"/>
    <x v="3"/>
    <x v="20"/>
    <x v="111"/>
    <x v="42"/>
    <n v="1052000"/>
  </r>
  <r>
    <x v="9"/>
    <x v="0"/>
    <x v="7"/>
    <x v="0"/>
    <x v="2"/>
    <x v="3"/>
    <x v="20"/>
    <x v="111"/>
    <x v="124"/>
    <n v="1830994"/>
  </r>
  <r>
    <x v="9"/>
    <x v="0"/>
    <x v="7"/>
    <x v="0"/>
    <x v="2"/>
    <x v="3"/>
    <x v="20"/>
    <x v="111"/>
    <x v="0"/>
    <m/>
  </r>
  <r>
    <x v="9"/>
    <x v="0"/>
    <x v="7"/>
    <x v="0"/>
    <x v="2"/>
    <x v="3"/>
    <x v="20"/>
    <x v="111"/>
    <x v="0"/>
    <m/>
  </r>
  <r>
    <x v="9"/>
    <x v="0"/>
    <x v="7"/>
    <x v="0"/>
    <x v="2"/>
    <x v="3"/>
    <x v="20"/>
    <x v="111"/>
    <x v="0"/>
    <m/>
  </r>
  <r>
    <x v="9"/>
    <x v="0"/>
    <x v="7"/>
    <x v="0"/>
    <x v="2"/>
    <x v="3"/>
    <x v="30"/>
    <x v="151"/>
    <x v="124"/>
    <n v="2954493"/>
  </r>
  <r>
    <x v="9"/>
    <x v="0"/>
    <x v="7"/>
    <x v="0"/>
    <x v="2"/>
    <x v="3"/>
    <x v="30"/>
    <x v="151"/>
    <x v="230"/>
    <m/>
  </r>
  <r>
    <x v="9"/>
    <x v="0"/>
    <x v="7"/>
    <x v="0"/>
    <x v="2"/>
    <x v="3"/>
    <x v="0"/>
    <x v="157"/>
    <x v="36"/>
    <m/>
  </r>
  <r>
    <x v="9"/>
    <x v="0"/>
    <x v="7"/>
    <x v="0"/>
    <x v="2"/>
    <x v="3"/>
    <x v="0"/>
    <x v="157"/>
    <x v="259"/>
    <m/>
  </r>
  <r>
    <x v="9"/>
    <x v="0"/>
    <x v="7"/>
    <x v="0"/>
    <x v="2"/>
    <x v="3"/>
    <x v="21"/>
    <x v="50"/>
    <x v="0"/>
    <m/>
  </r>
  <r>
    <x v="9"/>
    <x v="0"/>
    <x v="7"/>
    <x v="0"/>
    <x v="2"/>
    <x v="3"/>
    <x v="21"/>
    <x v="132"/>
    <x v="0"/>
    <m/>
  </r>
  <r>
    <x v="10"/>
    <x v="0"/>
    <x v="7"/>
    <x v="0"/>
    <x v="1"/>
    <x v="2"/>
    <x v="24"/>
    <x v="63"/>
    <x v="1"/>
    <n v="252938962"/>
  </r>
  <r>
    <x v="10"/>
    <x v="0"/>
    <x v="7"/>
    <x v="0"/>
    <x v="1"/>
    <x v="5"/>
    <x v="11"/>
    <x v="64"/>
    <x v="0"/>
    <m/>
  </r>
  <r>
    <x v="10"/>
    <x v="0"/>
    <x v="7"/>
    <x v="0"/>
    <x v="1"/>
    <x v="5"/>
    <x v="14"/>
    <x v="66"/>
    <x v="0"/>
    <m/>
  </r>
  <r>
    <x v="10"/>
    <x v="0"/>
    <x v="7"/>
    <x v="0"/>
    <x v="1"/>
    <x v="5"/>
    <x v="15"/>
    <x v="69"/>
    <x v="0"/>
    <m/>
  </r>
  <r>
    <x v="10"/>
    <x v="0"/>
    <x v="7"/>
    <x v="0"/>
    <x v="1"/>
    <x v="2"/>
    <x v="25"/>
    <x v="74"/>
    <x v="0"/>
    <n v="-9097217.1799999997"/>
  </r>
  <r>
    <x v="10"/>
    <x v="0"/>
    <x v="7"/>
    <x v="0"/>
    <x v="1"/>
    <x v="2"/>
    <x v="25"/>
    <x v="118"/>
    <x v="0"/>
    <m/>
  </r>
  <r>
    <x v="10"/>
    <x v="0"/>
    <x v="7"/>
    <x v="0"/>
    <x v="1"/>
    <x v="2"/>
    <x v="0"/>
    <x v="103"/>
    <x v="0"/>
    <m/>
  </r>
  <r>
    <x v="10"/>
    <x v="0"/>
    <x v="7"/>
    <x v="0"/>
    <x v="1"/>
    <x v="2"/>
    <x v="0"/>
    <x v="104"/>
    <x v="0"/>
    <n v="273109.2"/>
  </r>
  <r>
    <x v="10"/>
    <x v="0"/>
    <x v="7"/>
    <x v="0"/>
    <x v="1"/>
    <x v="2"/>
    <x v="0"/>
    <x v="145"/>
    <x v="0"/>
    <n v="-4639667.32"/>
  </r>
  <r>
    <x v="10"/>
    <x v="0"/>
    <x v="7"/>
    <x v="0"/>
    <x v="1"/>
    <x v="5"/>
    <x v="7"/>
    <x v="153"/>
    <x v="0"/>
    <m/>
  </r>
  <r>
    <x v="10"/>
    <x v="0"/>
    <x v="7"/>
    <x v="0"/>
    <x v="1"/>
    <x v="5"/>
    <x v="14"/>
    <x v="166"/>
    <x v="0"/>
    <m/>
  </r>
  <r>
    <x v="10"/>
    <x v="0"/>
    <x v="7"/>
    <x v="0"/>
    <x v="0"/>
    <x v="0"/>
    <x v="4"/>
    <x v="158"/>
    <x v="2"/>
    <n v="20000000"/>
  </r>
  <r>
    <x v="10"/>
    <x v="0"/>
    <x v="7"/>
    <x v="0"/>
    <x v="0"/>
    <x v="0"/>
    <x v="4"/>
    <x v="6"/>
    <x v="157"/>
    <n v="2300000"/>
  </r>
  <r>
    <x v="10"/>
    <x v="0"/>
    <x v="7"/>
    <x v="0"/>
    <x v="0"/>
    <x v="0"/>
    <x v="4"/>
    <x v="6"/>
    <x v="158"/>
    <m/>
  </r>
  <r>
    <x v="10"/>
    <x v="0"/>
    <x v="7"/>
    <x v="0"/>
    <x v="0"/>
    <x v="0"/>
    <x v="4"/>
    <x v="160"/>
    <x v="291"/>
    <m/>
  </r>
  <r>
    <x v="10"/>
    <x v="0"/>
    <x v="7"/>
    <x v="0"/>
    <x v="0"/>
    <x v="0"/>
    <x v="4"/>
    <x v="160"/>
    <x v="136"/>
    <n v="1118917"/>
  </r>
  <r>
    <x v="10"/>
    <x v="0"/>
    <x v="7"/>
    <x v="0"/>
    <x v="0"/>
    <x v="0"/>
    <x v="4"/>
    <x v="7"/>
    <x v="157"/>
    <n v="200000"/>
  </r>
  <r>
    <x v="10"/>
    <x v="0"/>
    <x v="7"/>
    <x v="0"/>
    <x v="0"/>
    <x v="0"/>
    <x v="4"/>
    <x v="7"/>
    <x v="158"/>
    <m/>
  </r>
  <r>
    <x v="10"/>
    <x v="0"/>
    <x v="7"/>
    <x v="0"/>
    <x v="0"/>
    <x v="0"/>
    <x v="4"/>
    <x v="7"/>
    <x v="0"/>
    <m/>
  </r>
  <r>
    <x v="10"/>
    <x v="0"/>
    <x v="7"/>
    <x v="0"/>
    <x v="0"/>
    <x v="0"/>
    <x v="4"/>
    <x v="8"/>
    <x v="291"/>
    <m/>
  </r>
  <r>
    <x v="10"/>
    <x v="0"/>
    <x v="7"/>
    <x v="0"/>
    <x v="0"/>
    <x v="0"/>
    <x v="4"/>
    <x v="8"/>
    <x v="157"/>
    <n v="208333"/>
  </r>
  <r>
    <x v="10"/>
    <x v="0"/>
    <x v="7"/>
    <x v="0"/>
    <x v="0"/>
    <x v="0"/>
    <x v="4"/>
    <x v="8"/>
    <x v="185"/>
    <m/>
  </r>
  <r>
    <x v="10"/>
    <x v="0"/>
    <x v="7"/>
    <x v="0"/>
    <x v="0"/>
    <x v="0"/>
    <x v="4"/>
    <x v="8"/>
    <x v="292"/>
    <m/>
  </r>
  <r>
    <x v="10"/>
    <x v="0"/>
    <x v="7"/>
    <x v="0"/>
    <x v="0"/>
    <x v="0"/>
    <x v="4"/>
    <x v="9"/>
    <x v="2"/>
    <m/>
  </r>
  <r>
    <x v="10"/>
    <x v="0"/>
    <x v="7"/>
    <x v="0"/>
    <x v="0"/>
    <x v="0"/>
    <x v="4"/>
    <x v="9"/>
    <x v="158"/>
    <m/>
  </r>
  <r>
    <x v="10"/>
    <x v="0"/>
    <x v="7"/>
    <x v="0"/>
    <x v="0"/>
    <x v="0"/>
    <x v="4"/>
    <x v="9"/>
    <x v="227"/>
    <m/>
  </r>
  <r>
    <x v="10"/>
    <x v="0"/>
    <x v="7"/>
    <x v="0"/>
    <x v="0"/>
    <x v="0"/>
    <x v="4"/>
    <x v="9"/>
    <x v="157"/>
    <n v="25000"/>
  </r>
  <r>
    <x v="10"/>
    <x v="0"/>
    <x v="7"/>
    <x v="0"/>
    <x v="0"/>
    <x v="0"/>
    <x v="4"/>
    <x v="10"/>
    <x v="2"/>
    <m/>
  </r>
  <r>
    <x v="10"/>
    <x v="0"/>
    <x v="7"/>
    <x v="0"/>
    <x v="0"/>
    <x v="0"/>
    <x v="4"/>
    <x v="10"/>
    <x v="157"/>
    <n v="208333"/>
  </r>
  <r>
    <x v="10"/>
    <x v="0"/>
    <x v="7"/>
    <x v="0"/>
    <x v="0"/>
    <x v="0"/>
    <x v="4"/>
    <x v="10"/>
    <x v="158"/>
    <m/>
  </r>
  <r>
    <x v="10"/>
    <x v="0"/>
    <x v="7"/>
    <x v="0"/>
    <x v="0"/>
    <x v="0"/>
    <x v="4"/>
    <x v="11"/>
    <x v="2"/>
    <n v="833333"/>
  </r>
  <r>
    <x v="10"/>
    <x v="0"/>
    <x v="7"/>
    <x v="0"/>
    <x v="0"/>
    <x v="0"/>
    <x v="4"/>
    <x v="11"/>
    <x v="276"/>
    <m/>
  </r>
  <r>
    <x v="10"/>
    <x v="0"/>
    <x v="7"/>
    <x v="0"/>
    <x v="0"/>
    <x v="0"/>
    <x v="4"/>
    <x v="11"/>
    <x v="157"/>
    <n v="95833"/>
  </r>
  <r>
    <x v="10"/>
    <x v="0"/>
    <x v="7"/>
    <x v="0"/>
    <x v="0"/>
    <x v="0"/>
    <x v="4"/>
    <x v="12"/>
    <x v="250"/>
    <m/>
  </r>
  <r>
    <x v="10"/>
    <x v="0"/>
    <x v="7"/>
    <x v="0"/>
    <x v="0"/>
    <x v="0"/>
    <x v="4"/>
    <x v="134"/>
    <x v="0"/>
    <m/>
  </r>
  <r>
    <x v="10"/>
    <x v="0"/>
    <x v="7"/>
    <x v="0"/>
    <x v="0"/>
    <x v="0"/>
    <x v="4"/>
    <x v="142"/>
    <x v="0"/>
    <m/>
  </r>
  <r>
    <x v="10"/>
    <x v="0"/>
    <x v="7"/>
    <x v="0"/>
    <x v="0"/>
    <x v="0"/>
    <x v="4"/>
    <x v="56"/>
    <x v="304"/>
    <m/>
  </r>
  <r>
    <x v="10"/>
    <x v="0"/>
    <x v="7"/>
    <x v="0"/>
    <x v="0"/>
    <x v="0"/>
    <x v="4"/>
    <x v="56"/>
    <x v="214"/>
    <m/>
  </r>
  <r>
    <x v="10"/>
    <x v="0"/>
    <x v="7"/>
    <x v="0"/>
    <x v="0"/>
    <x v="0"/>
    <x v="4"/>
    <x v="56"/>
    <x v="211"/>
    <m/>
  </r>
  <r>
    <x v="10"/>
    <x v="0"/>
    <x v="7"/>
    <x v="0"/>
    <x v="0"/>
    <x v="0"/>
    <x v="4"/>
    <x v="142"/>
    <x v="0"/>
    <m/>
  </r>
  <r>
    <x v="10"/>
    <x v="0"/>
    <x v="7"/>
    <x v="0"/>
    <x v="0"/>
    <x v="0"/>
    <x v="4"/>
    <x v="13"/>
    <x v="5"/>
    <n v="85086"/>
  </r>
  <r>
    <x v="10"/>
    <x v="0"/>
    <x v="7"/>
    <x v="0"/>
    <x v="0"/>
    <x v="0"/>
    <x v="4"/>
    <x v="146"/>
    <x v="181"/>
    <m/>
  </r>
  <r>
    <x v="10"/>
    <x v="0"/>
    <x v="7"/>
    <x v="0"/>
    <x v="0"/>
    <x v="0"/>
    <x v="4"/>
    <x v="14"/>
    <x v="6"/>
    <n v="1956000"/>
  </r>
  <r>
    <x v="10"/>
    <x v="0"/>
    <x v="7"/>
    <x v="0"/>
    <x v="0"/>
    <x v="0"/>
    <x v="4"/>
    <x v="14"/>
    <x v="7"/>
    <m/>
  </r>
  <r>
    <x v="10"/>
    <x v="0"/>
    <x v="7"/>
    <x v="0"/>
    <x v="0"/>
    <x v="0"/>
    <x v="4"/>
    <x v="15"/>
    <x v="8"/>
    <n v="652000"/>
  </r>
  <r>
    <x v="10"/>
    <x v="0"/>
    <x v="7"/>
    <x v="0"/>
    <x v="0"/>
    <x v="0"/>
    <x v="4"/>
    <x v="147"/>
    <x v="239"/>
    <m/>
  </r>
  <r>
    <x v="10"/>
    <x v="0"/>
    <x v="7"/>
    <x v="0"/>
    <x v="0"/>
    <x v="0"/>
    <x v="4"/>
    <x v="147"/>
    <x v="278"/>
    <m/>
  </r>
  <r>
    <x v="10"/>
    <x v="0"/>
    <x v="7"/>
    <x v="0"/>
    <x v="0"/>
    <x v="0"/>
    <x v="4"/>
    <x v="113"/>
    <x v="175"/>
    <m/>
  </r>
  <r>
    <x v="10"/>
    <x v="0"/>
    <x v="7"/>
    <x v="0"/>
    <x v="0"/>
    <x v="0"/>
    <x v="9"/>
    <x v="114"/>
    <x v="294"/>
    <n v="2945200"/>
  </r>
  <r>
    <x v="10"/>
    <x v="0"/>
    <x v="7"/>
    <x v="0"/>
    <x v="0"/>
    <x v="0"/>
    <x v="9"/>
    <x v="30"/>
    <x v="212"/>
    <n v="1423500"/>
  </r>
  <r>
    <x v="10"/>
    <x v="0"/>
    <x v="7"/>
    <x v="0"/>
    <x v="0"/>
    <x v="0"/>
    <x v="9"/>
    <x v="30"/>
    <x v="305"/>
    <s v=" "/>
  </r>
  <r>
    <x v="10"/>
    <x v="0"/>
    <x v="7"/>
    <x v="0"/>
    <x v="0"/>
    <x v="0"/>
    <x v="9"/>
    <x v="170"/>
    <x v="314"/>
    <m/>
  </r>
  <r>
    <x v="10"/>
    <x v="0"/>
    <x v="7"/>
    <x v="0"/>
    <x v="0"/>
    <x v="0"/>
    <x v="9"/>
    <x v="170"/>
    <x v="323"/>
    <n v="2000000"/>
  </r>
  <r>
    <x v="10"/>
    <x v="0"/>
    <x v="7"/>
    <x v="0"/>
    <x v="0"/>
    <x v="0"/>
    <x v="9"/>
    <x v="170"/>
    <x v="302"/>
    <m/>
  </r>
  <r>
    <x v="10"/>
    <x v="0"/>
    <x v="7"/>
    <x v="0"/>
    <x v="0"/>
    <x v="0"/>
    <x v="9"/>
    <x v="110"/>
    <x v="185"/>
    <m/>
  </r>
  <r>
    <x v="10"/>
    <x v="0"/>
    <x v="7"/>
    <x v="0"/>
    <x v="0"/>
    <x v="0"/>
    <x v="9"/>
    <x v="110"/>
    <x v="302"/>
    <m/>
  </r>
  <r>
    <x v="10"/>
    <x v="0"/>
    <x v="7"/>
    <x v="0"/>
    <x v="0"/>
    <x v="0"/>
    <x v="5"/>
    <x v="70"/>
    <x v="88"/>
    <n v="890"/>
  </r>
  <r>
    <x v="10"/>
    <x v="0"/>
    <x v="7"/>
    <x v="0"/>
    <x v="0"/>
    <x v="0"/>
    <x v="5"/>
    <x v="70"/>
    <x v="279"/>
    <n v="2644"/>
  </r>
  <r>
    <x v="10"/>
    <x v="0"/>
    <x v="7"/>
    <x v="0"/>
    <x v="0"/>
    <x v="0"/>
    <x v="5"/>
    <x v="70"/>
    <x v="161"/>
    <n v="7333.33"/>
  </r>
  <r>
    <x v="10"/>
    <x v="0"/>
    <x v="7"/>
    <x v="0"/>
    <x v="0"/>
    <x v="0"/>
    <x v="5"/>
    <x v="70"/>
    <x v="167"/>
    <n v="35882"/>
  </r>
  <r>
    <x v="10"/>
    <x v="0"/>
    <x v="7"/>
    <x v="0"/>
    <x v="0"/>
    <x v="0"/>
    <x v="5"/>
    <x v="70"/>
    <x v="201"/>
    <n v="2815.85"/>
  </r>
  <r>
    <x v="10"/>
    <x v="0"/>
    <x v="7"/>
    <x v="0"/>
    <x v="0"/>
    <x v="0"/>
    <x v="5"/>
    <x v="70"/>
    <x v="324"/>
    <n v="11030"/>
  </r>
  <r>
    <x v="10"/>
    <x v="0"/>
    <x v="7"/>
    <x v="0"/>
    <x v="0"/>
    <x v="0"/>
    <x v="5"/>
    <x v="70"/>
    <x v="325"/>
    <n v="11600"/>
  </r>
  <r>
    <x v="10"/>
    <x v="0"/>
    <x v="7"/>
    <x v="0"/>
    <x v="0"/>
    <x v="0"/>
    <x v="5"/>
    <x v="70"/>
    <x v="326"/>
    <n v="2555.56"/>
  </r>
  <r>
    <x v="10"/>
    <x v="0"/>
    <x v="7"/>
    <x v="0"/>
    <x v="0"/>
    <x v="0"/>
    <x v="5"/>
    <x v="102"/>
    <x v="80"/>
    <m/>
  </r>
  <r>
    <x v="10"/>
    <x v="0"/>
    <x v="7"/>
    <x v="0"/>
    <x v="0"/>
    <x v="0"/>
    <x v="5"/>
    <x v="71"/>
    <x v="308"/>
    <m/>
  </r>
  <r>
    <x v="10"/>
    <x v="0"/>
    <x v="7"/>
    <x v="0"/>
    <x v="0"/>
    <x v="0"/>
    <x v="5"/>
    <x v="71"/>
    <x v="139"/>
    <m/>
  </r>
  <r>
    <x v="10"/>
    <x v="0"/>
    <x v="7"/>
    <x v="0"/>
    <x v="0"/>
    <x v="0"/>
    <x v="5"/>
    <x v="71"/>
    <x v="224"/>
    <m/>
  </r>
  <r>
    <x v="10"/>
    <x v="0"/>
    <x v="7"/>
    <x v="0"/>
    <x v="0"/>
    <x v="0"/>
    <x v="5"/>
    <x v="71"/>
    <x v="204"/>
    <m/>
  </r>
  <r>
    <x v="10"/>
    <x v="0"/>
    <x v="7"/>
    <x v="0"/>
    <x v="0"/>
    <x v="0"/>
    <x v="5"/>
    <x v="78"/>
    <x v="0"/>
    <m/>
  </r>
  <r>
    <x v="10"/>
    <x v="0"/>
    <x v="7"/>
    <x v="0"/>
    <x v="0"/>
    <x v="0"/>
    <x v="6"/>
    <x v="17"/>
    <x v="205"/>
    <m/>
  </r>
  <r>
    <x v="10"/>
    <x v="0"/>
    <x v="7"/>
    <x v="0"/>
    <x v="0"/>
    <x v="0"/>
    <x v="6"/>
    <x v="17"/>
    <x v="0"/>
    <m/>
  </r>
  <r>
    <x v="10"/>
    <x v="0"/>
    <x v="7"/>
    <x v="0"/>
    <x v="0"/>
    <x v="0"/>
    <x v="6"/>
    <x v="161"/>
    <x v="245"/>
    <n v="2300000"/>
  </r>
  <r>
    <x v="10"/>
    <x v="0"/>
    <x v="7"/>
    <x v="0"/>
    <x v="0"/>
    <x v="0"/>
    <x v="29"/>
    <x v="154"/>
    <x v="203"/>
    <n v="48006"/>
  </r>
  <r>
    <x v="10"/>
    <x v="0"/>
    <x v="7"/>
    <x v="0"/>
    <x v="0"/>
    <x v="0"/>
    <x v="0"/>
    <x v="162"/>
    <x v="88"/>
    <n v="514317"/>
  </r>
  <r>
    <x v="10"/>
    <x v="0"/>
    <x v="7"/>
    <x v="0"/>
    <x v="0"/>
    <x v="0"/>
    <x v="0"/>
    <x v="116"/>
    <x v="270"/>
    <m/>
  </r>
  <r>
    <x v="10"/>
    <x v="0"/>
    <x v="7"/>
    <x v="0"/>
    <x v="0"/>
    <x v="0"/>
    <x v="0"/>
    <x v="116"/>
    <x v="127"/>
    <s v="_x000a_"/>
  </r>
  <r>
    <x v="10"/>
    <x v="0"/>
    <x v="7"/>
    <x v="0"/>
    <x v="0"/>
    <x v="0"/>
    <x v="0"/>
    <x v="116"/>
    <x v="295"/>
    <m/>
  </r>
  <r>
    <x v="10"/>
    <x v="0"/>
    <x v="7"/>
    <x v="0"/>
    <x v="0"/>
    <x v="0"/>
    <x v="0"/>
    <x v="107"/>
    <x v="17"/>
    <m/>
  </r>
  <r>
    <x v="10"/>
    <x v="0"/>
    <x v="7"/>
    <x v="0"/>
    <x v="0"/>
    <x v="0"/>
    <x v="0"/>
    <x v="107"/>
    <x v="254"/>
    <m/>
  </r>
  <r>
    <x v="10"/>
    <x v="0"/>
    <x v="7"/>
    <x v="0"/>
    <x v="0"/>
    <x v="0"/>
    <x v="0"/>
    <x v="108"/>
    <x v="254"/>
    <n v="695148"/>
  </r>
  <r>
    <x v="10"/>
    <x v="0"/>
    <x v="7"/>
    <x v="0"/>
    <x v="0"/>
    <x v="0"/>
    <x v="0"/>
    <x v="109"/>
    <x v="254"/>
    <m/>
  </r>
  <r>
    <x v="10"/>
    <x v="0"/>
    <x v="7"/>
    <x v="0"/>
    <x v="0"/>
    <x v="0"/>
    <x v="0"/>
    <x v="163"/>
    <x v="40"/>
    <n v="272100"/>
  </r>
  <r>
    <x v="10"/>
    <x v="0"/>
    <x v="7"/>
    <x v="0"/>
    <x v="0"/>
    <x v="0"/>
    <x v="0"/>
    <x v="163"/>
    <x v="161"/>
    <n v="12605.04"/>
  </r>
  <r>
    <x v="10"/>
    <x v="0"/>
    <x v="7"/>
    <x v="0"/>
    <x v="0"/>
    <x v="0"/>
    <x v="0"/>
    <x v="80"/>
    <x v="14"/>
    <n v="300822.36"/>
  </r>
  <r>
    <x v="10"/>
    <x v="0"/>
    <x v="7"/>
    <x v="0"/>
    <x v="0"/>
    <x v="0"/>
    <x v="0"/>
    <x v="80"/>
    <x v="21"/>
    <m/>
  </r>
  <r>
    <x v="10"/>
    <x v="0"/>
    <x v="7"/>
    <x v="0"/>
    <x v="0"/>
    <x v="0"/>
    <x v="0"/>
    <x v="80"/>
    <x v="176"/>
    <n v="1098075"/>
  </r>
  <r>
    <x v="10"/>
    <x v="0"/>
    <x v="7"/>
    <x v="0"/>
    <x v="0"/>
    <x v="0"/>
    <x v="0"/>
    <x v="80"/>
    <x v="183"/>
    <m/>
  </r>
  <r>
    <x v="10"/>
    <x v="0"/>
    <x v="7"/>
    <x v="0"/>
    <x v="0"/>
    <x v="0"/>
    <x v="0"/>
    <x v="80"/>
    <x v="241"/>
    <n v="1850000"/>
  </r>
  <r>
    <x v="10"/>
    <x v="0"/>
    <x v="7"/>
    <x v="0"/>
    <x v="0"/>
    <x v="0"/>
    <x v="0"/>
    <x v="80"/>
    <x v="316"/>
    <n v="500000"/>
  </r>
  <r>
    <x v="10"/>
    <x v="0"/>
    <x v="7"/>
    <x v="0"/>
    <x v="0"/>
    <x v="0"/>
    <x v="0"/>
    <x v="80"/>
    <x v="59"/>
    <m/>
  </r>
  <r>
    <x v="10"/>
    <x v="0"/>
    <x v="7"/>
    <x v="0"/>
    <x v="0"/>
    <x v="0"/>
    <x v="0"/>
    <x v="80"/>
    <x v="44"/>
    <n v="2580000"/>
  </r>
  <r>
    <x v="10"/>
    <x v="0"/>
    <x v="7"/>
    <x v="0"/>
    <x v="0"/>
    <x v="0"/>
    <x v="0"/>
    <x v="80"/>
    <x v="15"/>
    <n v="1300000"/>
  </r>
  <r>
    <x v="10"/>
    <x v="0"/>
    <x v="7"/>
    <x v="0"/>
    <x v="0"/>
    <x v="0"/>
    <x v="0"/>
    <x v="84"/>
    <x v="88"/>
    <m/>
  </r>
  <r>
    <x v="10"/>
    <x v="0"/>
    <x v="7"/>
    <x v="0"/>
    <x v="0"/>
    <x v="0"/>
    <x v="0"/>
    <x v="84"/>
    <x v="246"/>
    <m/>
  </r>
  <r>
    <x v="10"/>
    <x v="0"/>
    <x v="7"/>
    <x v="0"/>
    <x v="0"/>
    <x v="0"/>
    <x v="0"/>
    <x v="107"/>
    <x v="17"/>
    <n v="450000"/>
  </r>
  <r>
    <x v="10"/>
    <x v="0"/>
    <x v="7"/>
    <x v="0"/>
    <x v="0"/>
    <x v="0"/>
    <x v="0"/>
    <x v="115"/>
    <x v="0"/>
    <m/>
  </r>
  <r>
    <x v="10"/>
    <x v="0"/>
    <x v="7"/>
    <x v="0"/>
    <x v="0"/>
    <x v="0"/>
    <x v="0"/>
    <x v="138"/>
    <x v="88"/>
    <m/>
  </r>
  <r>
    <x v="10"/>
    <x v="0"/>
    <x v="7"/>
    <x v="0"/>
    <x v="0"/>
    <x v="0"/>
    <x v="0"/>
    <x v="108"/>
    <x v="0"/>
    <m/>
  </r>
  <r>
    <x v="10"/>
    <x v="0"/>
    <x v="7"/>
    <x v="0"/>
    <x v="0"/>
    <x v="0"/>
    <x v="0"/>
    <x v="109"/>
    <x v="0"/>
    <m/>
  </r>
  <r>
    <x v="10"/>
    <x v="0"/>
    <x v="7"/>
    <x v="0"/>
    <x v="0"/>
    <x v="0"/>
    <x v="0"/>
    <x v="116"/>
    <x v="20"/>
    <m/>
  </r>
  <r>
    <x v="10"/>
    <x v="0"/>
    <x v="7"/>
    <x v="0"/>
    <x v="0"/>
    <x v="0"/>
    <x v="0"/>
    <x v="116"/>
    <x v="117"/>
    <m/>
  </r>
  <r>
    <x v="10"/>
    <x v="0"/>
    <x v="7"/>
    <x v="0"/>
    <x v="0"/>
    <x v="0"/>
    <x v="0"/>
    <x v="79"/>
    <x v="0"/>
    <m/>
  </r>
  <r>
    <x v="10"/>
    <x v="0"/>
    <x v="7"/>
    <x v="0"/>
    <x v="0"/>
    <x v="0"/>
    <x v="12"/>
    <x v="81"/>
    <x v="0"/>
    <m/>
  </r>
  <r>
    <x v="10"/>
    <x v="0"/>
    <x v="7"/>
    <x v="0"/>
    <x v="0"/>
    <x v="0"/>
    <x v="12"/>
    <x v="82"/>
    <x v="100"/>
    <m/>
  </r>
  <r>
    <x v="10"/>
    <x v="0"/>
    <x v="7"/>
    <x v="0"/>
    <x v="0"/>
    <x v="0"/>
    <x v="12"/>
    <x v="83"/>
    <x v="100"/>
    <m/>
  </r>
  <r>
    <x v="10"/>
    <x v="0"/>
    <x v="7"/>
    <x v="0"/>
    <x v="0"/>
    <x v="0"/>
    <x v="12"/>
    <x v="84"/>
    <x v="255"/>
    <m/>
  </r>
  <r>
    <x v="10"/>
    <x v="0"/>
    <x v="7"/>
    <x v="0"/>
    <x v="0"/>
    <x v="0"/>
    <x v="19"/>
    <x v="100"/>
    <x v="178"/>
    <n v="120000"/>
  </r>
  <r>
    <x v="10"/>
    <x v="0"/>
    <x v="7"/>
    <x v="0"/>
    <x v="0"/>
    <x v="0"/>
    <x v="19"/>
    <x v="100"/>
    <x v="280"/>
    <m/>
  </r>
  <r>
    <x v="10"/>
    <x v="0"/>
    <x v="7"/>
    <x v="0"/>
    <x v="0"/>
    <x v="0"/>
    <x v="19"/>
    <x v="139"/>
    <x v="317"/>
    <m/>
  </r>
  <r>
    <x v="10"/>
    <x v="0"/>
    <x v="7"/>
    <x v="0"/>
    <x v="0"/>
    <x v="0"/>
    <x v="19"/>
    <x v="139"/>
    <x v="139"/>
    <n v="54537.81"/>
  </r>
  <r>
    <x v="10"/>
    <x v="0"/>
    <x v="7"/>
    <x v="0"/>
    <x v="0"/>
    <x v="0"/>
    <x v="28"/>
    <x v="150"/>
    <x v="318"/>
    <n v="80000"/>
  </r>
  <r>
    <x v="10"/>
    <x v="0"/>
    <x v="7"/>
    <x v="0"/>
    <x v="0"/>
    <x v="0"/>
    <x v="31"/>
    <x v="85"/>
    <x v="157"/>
    <m/>
  </r>
  <r>
    <x v="10"/>
    <x v="0"/>
    <x v="7"/>
    <x v="0"/>
    <x v="0"/>
    <x v="0"/>
    <x v="31"/>
    <x v="85"/>
    <x v="237"/>
    <m/>
  </r>
  <r>
    <x v="10"/>
    <x v="0"/>
    <x v="7"/>
    <x v="0"/>
    <x v="0"/>
    <x v="0"/>
    <x v="27"/>
    <x v="140"/>
    <x v="20"/>
    <m/>
  </r>
  <r>
    <x v="10"/>
    <x v="0"/>
    <x v="7"/>
    <x v="0"/>
    <x v="0"/>
    <x v="0"/>
    <x v="27"/>
    <x v="148"/>
    <x v="140"/>
    <n v="77283"/>
  </r>
  <r>
    <x v="10"/>
    <x v="0"/>
    <x v="7"/>
    <x v="0"/>
    <x v="0"/>
    <x v="0"/>
    <x v="27"/>
    <x v="139"/>
    <x v="140"/>
    <m/>
  </r>
  <r>
    <x v="10"/>
    <x v="0"/>
    <x v="7"/>
    <x v="0"/>
    <x v="0"/>
    <x v="0"/>
    <x v="27"/>
    <x v="149"/>
    <x v="140"/>
    <n v="485083.58"/>
  </r>
  <r>
    <x v="10"/>
    <x v="0"/>
    <x v="7"/>
    <x v="0"/>
    <x v="0"/>
    <x v="0"/>
    <x v="22"/>
    <x v="105"/>
    <x v="140"/>
    <m/>
  </r>
  <r>
    <x v="10"/>
    <x v="0"/>
    <x v="7"/>
    <x v="0"/>
    <x v="0"/>
    <x v="0"/>
    <x v="16"/>
    <x v="86"/>
    <x v="297"/>
    <m/>
  </r>
  <r>
    <x v="10"/>
    <x v="0"/>
    <x v="7"/>
    <x v="0"/>
    <x v="0"/>
    <x v="0"/>
    <x v="16"/>
    <x v="86"/>
    <x v="204"/>
    <m/>
  </r>
  <r>
    <x v="10"/>
    <x v="0"/>
    <x v="7"/>
    <x v="0"/>
    <x v="0"/>
    <x v="0"/>
    <x v="16"/>
    <x v="86"/>
    <x v="45"/>
    <m/>
  </r>
  <r>
    <x v="10"/>
    <x v="0"/>
    <x v="7"/>
    <x v="0"/>
    <x v="0"/>
    <x v="0"/>
    <x v="16"/>
    <x v="117"/>
    <x v="327"/>
    <n v="301210.08"/>
  </r>
  <r>
    <x v="10"/>
    <x v="0"/>
    <x v="7"/>
    <x v="0"/>
    <x v="0"/>
    <x v="0"/>
    <x v="16"/>
    <x v="117"/>
    <x v="328"/>
    <n v="243698"/>
  </r>
  <r>
    <x v="10"/>
    <x v="0"/>
    <x v="7"/>
    <x v="0"/>
    <x v="0"/>
    <x v="0"/>
    <x v="16"/>
    <x v="117"/>
    <x v="223"/>
    <m/>
  </r>
  <r>
    <x v="10"/>
    <x v="0"/>
    <x v="7"/>
    <x v="0"/>
    <x v="0"/>
    <x v="0"/>
    <x v="22"/>
    <x v="105"/>
    <x v="0"/>
    <m/>
  </r>
  <r>
    <x v="10"/>
    <x v="0"/>
    <x v="7"/>
    <x v="0"/>
    <x v="0"/>
    <x v="0"/>
    <x v="2"/>
    <x v="87"/>
    <x v="165"/>
    <n v="343887.16"/>
  </r>
  <r>
    <x v="10"/>
    <x v="0"/>
    <x v="7"/>
    <x v="0"/>
    <x v="0"/>
    <x v="0"/>
    <x v="2"/>
    <x v="87"/>
    <x v="205"/>
    <m/>
  </r>
  <r>
    <x v="10"/>
    <x v="0"/>
    <x v="7"/>
    <x v="0"/>
    <x v="0"/>
    <x v="0"/>
    <x v="2"/>
    <x v="87"/>
    <x v="124"/>
    <n v="210900"/>
  </r>
  <r>
    <x v="10"/>
    <x v="0"/>
    <x v="7"/>
    <x v="0"/>
    <x v="0"/>
    <x v="0"/>
    <x v="2"/>
    <x v="87"/>
    <x v="242"/>
    <m/>
  </r>
  <r>
    <x v="10"/>
    <x v="0"/>
    <x v="7"/>
    <x v="0"/>
    <x v="0"/>
    <x v="0"/>
    <x v="2"/>
    <x v="155"/>
    <x v="205"/>
    <m/>
  </r>
  <r>
    <x v="10"/>
    <x v="0"/>
    <x v="7"/>
    <x v="0"/>
    <x v="0"/>
    <x v="0"/>
    <x v="2"/>
    <x v="155"/>
    <x v="329"/>
    <n v="700000"/>
  </r>
  <r>
    <x v="10"/>
    <x v="0"/>
    <x v="7"/>
    <x v="0"/>
    <x v="0"/>
    <x v="0"/>
    <x v="2"/>
    <x v="155"/>
    <x v="0"/>
    <m/>
  </r>
  <r>
    <x v="10"/>
    <x v="0"/>
    <x v="7"/>
    <x v="0"/>
    <x v="0"/>
    <x v="0"/>
    <x v="2"/>
    <x v="88"/>
    <x v="190"/>
    <n v="114319.3"/>
  </r>
  <r>
    <x v="10"/>
    <x v="0"/>
    <x v="7"/>
    <x v="0"/>
    <x v="0"/>
    <x v="0"/>
    <x v="2"/>
    <x v="88"/>
    <x v="312"/>
    <m/>
  </r>
  <r>
    <x v="10"/>
    <x v="0"/>
    <x v="7"/>
    <x v="0"/>
    <x v="0"/>
    <x v="0"/>
    <x v="2"/>
    <x v="88"/>
    <x v="153"/>
    <m/>
  </r>
  <r>
    <x v="10"/>
    <x v="0"/>
    <x v="7"/>
    <x v="0"/>
    <x v="0"/>
    <x v="0"/>
    <x v="2"/>
    <x v="88"/>
    <x v="247"/>
    <n v="68800"/>
  </r>
  <r>
    <x v="10"/>
    <x v="0"/>
    <x v="7"/>
    <x v="0"/>
    <x v="0"/>
    <x v="0"/>
    <x v="2"/>
    <x v="88"/>
    <x v="128"/>
    <n v="166666.65"/>
  </r>
  <r>
    <x v="10"/>
    <x v="0"/>
    <x v="7"/>
    <x v="0"/>
    <x v="0"/>
    <x v="0"/>
    <x v="2"/>
    <x v="88"/>
    <x v="139"/>
    <n v="313155.51"/>
  </r>
  <r>
    <x v="10"/>
    <x v="0"/>
    <x v="7"/>
    <x v="0"/>
    <x v="0"/>
    <x v="0"/>
    <x v="2"/>
    <x v="89"/>
    <x v="298"/>
    <n v="32941.18"/>
  </r>
  <r>
    <x v="10"/>
    <x v="0"/>
    <x v="7"/>
    <x v="0"/>
    <x v="0"/>
    <x v="0"/>
    <x v="2"/>
    <x v="89"/>
    <x v="59"/>
    <n v="500000"/>
  </r>
  <r>
    <x v="10"/>
    <x v="0"/>
    <x v="7"/>
    <x v="0"/>
    <x v="0"/>
    <x v="0"/>
    <x v="2"/>
    <x v="89"/>
    <x v="102"/>
    <n v="21008"/>
  </r>
  <r>
    <x v="10"/>
    <x v="0"/>
    <x v="7"/>
    <x v="0"/>
    <x v="0"/>
    <x v="0"/>
    <x v="2"/>
    <x v="89"/>
    <x v="282"/>
    <n v="50600"/>
  </r>
  <r>
    <x v="10"/>
    <x v="0"/>
    <x v="7"/>
    <x v="0"/>
    <x v="0"/>
    <x v="0"/>
    <x v="2"/>
    <x v="90"/>
    <x v="94"/>
    <n v="533477"/>
  </r>
  <r>
    <x v="10"/>
    <x v="0"/>
    <x v="7"/>
    <x v="0"/>
    <x v="0"/>
    <x v="0"/>
    <x v="2"/>
    <x v="90"/>
    <x v="0"/>
    <m/>
  </r>
  <r>
    <x v="10"/>
    <x v="0"/>
    <x v="7"/>
    <x v="0"/>
    <x v="0"/>
    <x v="0"/>
    <x v="2"/>
    <x v="91"/>
    <x v="279"/>
    <n v="59656"/>
  </r>
  <r>
    <x v="10"/>
    <x v="0"/>
    <x v="7"/>
    <x v="0"/>
    <x v="0"/>
    <x v="0"/>
    <x v="2"/>
    <x v="91"/>
    <x v="167"/>
    <n v="491740"/>
  </r>
  <r>
    <x v="10"/>
    <x v="0"/>
    <x v="7"/>
    <x v="0"/>
    <x v="0"/>
    <x v="0"/>
    <x v="2"/>
    <x v="91"/>
    <x v="161"/>
    <n v="91666.67"/>
  </r>
  <r>
    <x v="10"/>
    <x v="0"/>
    <x v="7"/>
    <x v="0"/>
    <x v="0"/>
    <x v="0"/>
    <x v="2"/>
    <x v="91"/>
    <x v="201"/>
    <n v="39148.15"/>
  </r>
  <r>
    <x v="10"/>
    <x v="0"/>
    <x v="7"/>
    <x v="0"/>
    <x v="0"/>
    <x v="0"/>
    <x v="2"/>
    <x v="91"/>
    <x v="324"/>
    <n v="137870"/>
  </r>
  <r>
    <x v="10"/>
    <x v="0"/>
    <x v="7"/>
    <x v="0"/>
    <x v="0"/>
    <x v="0"/>
    <x v="2"/>
    <x v="91"/>
    <x v="326"/>
    <n v="38944.44"/>
  </r>
  <r>
    <x v="10"/>
    <x v="0"/>
    <x v="7"/>
    <x v="0"/>
    <x v="0"/>
    <x v="0"/>
    <x v="2"/>
    <x v="91"/>
    <x v="330"/>
    <n v="18403.36"/>
  </r>
  <r>
    <x v="10"/>
    <x v="0"/>
    <x v="7"/>
    <x v="0"/>
    <x v="0"/>
    <x v="0"/>
    <x v="2"/>
    <x v="91"/>
    <x v="325"/>
    <n v="159500"/>
  </r>
  <r>
    <x v="10"/>
    <x v="0"/>
    <x v="7"/>
    <x v="0"/>
    <x v="0"/>
    <x v="0"/>
    <x v="2"/>
    <x v="91"/>
    <x v="331"/>
    <n v="365000"/>
  </r>
  <r>
    <x v="10"/>
    <x v="0"/>
    <x v="7"/>
    <x v="0"/>
    <x v="0"/>
    <x v="0"/>
    <x v="2"/>
    <x v="136"/>
    <x v="157"/>
    <m/>
  </r>
  <r>
    <x v="10"/>
    <x v="0"/>
    <x v="7"/>
    <x v="0"/>
    <x v="0"/>
    <x v="0"/>
    <x v="2"/>
    <x v="91"/>
    <x v="328"/>
    <n v="12000"/>
  </r>
  <r>
    <x v="10"/>
    <x v="0"/>
    <x v="7"/>
    <x v="0"/>
    <x v="0"/>
    <x v="0"/>
    <x v="2"/>
    <x v="91"/>
    <x v="332"/>
    <n v="20924.37"/>
  </r>
  <r>
    <x v="10"/>
    <x v="0"/>
    <x v="7"/>
    <x v="0"/>
    <x v="0"/>
    <x v="0"/>
    <x v="2"/>
    <x v="136"/>
    <x v="320"/>
    <n v="20000"/>
  </r>
  <r>
    <x v="10"/>
    <x v="0"/>
    <x v="7"/>
    <x v="0"/>
    <x v="0"/>
    <x v="0"/>
    <x v="2"/>
    <x v="136"/>
    <x v="128"/>
    <n v="8000"/>
  </r>
  <r>
    <x v="10"/>
    <x v="0"/>
    <x v="7"/>
    <x v="0"/>
    <x v="0"/>
    <x v="0"/>
    <x v="2"/>
    <x v="136"/>
    <x v="250"/>
    <n v="14000"/>
  </r>
  <r>
    <x v="10"/>
    <x v="0"/>
    <x v="7"/>
    <x v="0"/>
    <x v="0"/>
    <x v="0"/>
    <x v="2"/>
    <x v="136"/>
    <x v="228"/>
    <n v="140000"/>
  </r>
  <r>
    <x v="10"/>
    <x v="0"/>
    <x v="7"/>
    <x v="0"/>
    <x v="0"/>
    <x v="0"/>
    <x v="2"/>
    <x v="136"/>
    <x v="218"/>
    <n v="50000"/>
  </r>
  <r>
    <x v="10"/>
    <x v="0"/>
    <x v="7"/>
    <x v="0"/>
    <x v="0"/>
    <x v="0"/>
    <x v="2"/>
    <x v="141"/>
    <x v="0"/>
    <m/>
  </r>
  <r>
    <x v="10"/>
    <x v="0"/>
    <x v="7"/>
    <x v="0"/>
    <x v="0"/>
    <x v="0"/>
    <x v="2"/>
    <x v="93"/>
    <x v="0"/>
    <m/>
  </r>
  <r>
    <x v="10"/>
    <x v="0"/>
    <x v="7"/>
    <x v="0"/>
    <x v="0"/>
    <x v="0"/>
    <x v="2"/>
    <x v="84"/>
    <x v="102"/>
    <m/>
  </r>
  <r>
    <x v="10"/>
    <x v="0"/>
    <x v="7"/>
    <x v="0"/>
    <x v="0"/>
    <x v="0"/>
    <x v="2"/>
    <x v="84"/>
    <x v="284"/>
    <m/>
  </r>
  <r>
    <x v="10"/>
    <x v="0"/>
    <x v="7"/>
    <x v="0"/>
    <x v="0"/>
    <x v="0"/>
    <x v="2"/>
    <x v="84"/>
    <x v="291"/>
    <m/>
  </r>
  <r>
    <x v="10"/>
    <x v="0"/>
    <x v="7"/>
    <x v="0"/>
    <x v="0"/>
    <x v="0"/>
    <x v="2"/>
    <x v="84"/>
    <x v="0"/>
    <m/>
  </r>
  <r>
    <x v="10"/>
    <x v="0"/>
    <x v="7"/>
    <x v="0"/>
    <x v="0"/>
    <x v="0"/>
    <x v="2"/>
    <x v="84"/>
    <x v="0"/>
    <m/>
  </r>
  <r>
    <x v="10"/>
    <x v="0"/>
    <x v="7"/>
    <x v="0"/>
    <x v="0"/>
    <x v="0"/>
    <x v="2"/>
    <x v="171"/>
    <x v="333"/>
    <n v="1460000"/>
  </r>
  <r>
    <x v="10"/>
    <x v="0"/>
    <x v="7"/>
    <x v="0"/>
    <x v="0"/>
    <x v="0"/>
    <x v="2"/>
    <x v="171"/>
    <x v="334"/>
    <n v="2000000"/>
  </r>
  <r>
    <x v="10"/>
    <x v="0"/>
    <x v="7"/>
    <x v="0"/>
    <x v="0"/>
    <x v="0"/>
    <x v="2"/>
    <x v="84"/>
    <x v="0"/>
    <m/>
  </r>
  <r>
    <x v="10"/>
    <x v="0"/>
    <x v="7"/>
    <x v="0"/>
    <x v="0"/>
    <x v="0"/>
    <x v="2"/>
    <x v="84"/>
    <x v="0"/>
    <m/>
  </r>
  <r>
    <x v="10"/>
    <x v="0"/>
    <x v="7"/>
    <x v="0"/>
    <x v="0"/>
    <x v="0"/>
    <x v="2"/>
    <x v="84"/>
    <x v="0"/>
    <m/>
  </r>
  <r>
    <x v="10"/>
    <x v="0"/>
    <x v="7"/>
    <x v="0"/>
    <x v="0"/>
    <x v="7"/>
    <x v="4"/>
    <x v="119"/>
    <x v="136"/>
    <n v="4100000"/>
  </r>
  <r>
    <x v="10"/>
    <x v="0"/>
    <x v="7"/>
    <x v="0"/>
    <x v="0"/>
    <x v="7"/>
    <x v="4"/>
    <x v="119"/>
    <x v="248"/>
    <n v="4450000"/>
  </r>
  <r>
    <x v="10"/>
    <x v="0"/>
    <x v="7"/>
    <x v="0"/>
    <x v="0"/>
    <x v="7"/>
    <x v="4"/>
    <x v="119"/>
    <x v="186"/>
    <n v="6000000"/>
  </r>
  <r>
    <x v="10"/>
    <x v="0"/>
    <x v="7"/>
    <x v="0"/>
    <x v="0"/>
    <x v="7"/>
    <x v="4"/>
    <x v="119"/>
    <x v="250"/>
    <n v="1800000"/>
  </r>
  <r>
    <x v="10"/>
    <x v="0"/>
    <x v="7"/>
    <x v="0"/>
    <x v="0"/>
    <x v="7"/>
    <x v="4"/>
    <x v="119"/>
    <x v="291"/>
    <n v="6550000"/>
  </r>
  <r>
    <x v="10"/>
    <x v="0"/>
    <x v="7"/>
    <x v="0"/>
    <x v="0"/>
    <x v="7"/>
    <x v="4"/>
    <x v="120"/>
    <x v="250"/>
    <n v="200000"/>
  </r>
  <r>
    <x v="10"/>
    <x v="0"/>
    <x v="7"/>
    <x v="0"/>
    <x v="0"/>
    <x v="7"/>
    <x v="4"/>
    <x v="121"/>
    <x v="136"/>
    <n v="341667"/>
  </r>
  <r>
    <x v="10"/>
    <x v="0"/>
    <x v="7"/>
    <x v="0"/>
    <x v="0"/>
    <x v="7"/>
    <x v="4"/>
    <x v="121"/>
    <x v="186"/>
    <n v="500000"/>
  </r>
  <r>
    <x v="10"/>
    <x v="0"/>
    <x v="7"/>
    <x v="0"/>
    <x v="0"/>
    <x v="7"/>
    <x v="4"/>
    <x v="121"/>
    <x v="248"/>
    <n v="370833"/>
  </r>
  <r>
    <x v="10"/>
    <x v="0"/>
    <x v="7"/>
    <x v="0"/>
    <x v="0"/>
    <x v="7"/>
    <x v="4"/>
    <x v="121"/>
    <x v="250"/>
    <n v="166667"/>
  </r>
  <r>
    <x v="10"/>
    <x v="0"/>
    <x v="7"/>
    <x v="0"/>
    <x v="0"/>
    <x v="7"/>
    <x v="4"/>
    <x v="121"/>
    <x v="291"/>
    <n v="545833"/>
  </r>
  <r>
    <x v="10"/>
    <x v="0"/>
    <x v="7"/>
    <x v="0"/>
    <x v="0"/>
    <x v="7"/>
    <x v="4"/>
    <x v="122"/>
    <x v="136"/>
    <n v="41000"/>
  </r>
  <r>
    <x v="10"/>
    <x v="0"/>
    <x v="7"/>
    <x v="0"/>
    <x v="0"/>
    <x v="7"/>
    <x v="4"/>
    <x v="122"/>
    <x v="248"/>
    <n v="44500"/>
  </r>
  <r>
    <x v="10"/>
    <x v="0"/>
    <x v="7"/>
    <x v="0"/>
    <x v="0"/>
    <x v="7"/>
    <x v="4"/>
    <x v="122"/>
    <x v="186"/>
    <n v="60000"/>
  </r>
  <r>
    <x v="10"/>
    <x v="0"/>
    <x v="7"/>
    <x v="0"/>
    <x v="0"/>
    <x v="7"/>
    <x v="4"/>
    <x v="122"/>
    <x v="250"/>
    <n v="20000"/>
  </r>
  <r>
    <x v="10"/>
    <x v="0"/>
    <x v="7"/>
    <x v="0"/>
    <x v="0"/>
    <x v="7"/>
    <x v="4"/>
    <x v="122"/>
    <x v="291"/>
    <n v="65500"/>
  </r>
  <r>
    <x v="10"/>
    <x v="0"/>
    <x v="7"/>
    <x v="0"/>
    <x v="0"/>
    <x v="7"/>
    <x v="4"/>
    <x v="123"/>
    <x v="136"/>
    <n v="341667"/>
  </r>
  <r>
    <x v="10"/>
    <x v="0"/>
    <x v="7"/>
    <x v="0"/>
    <x v="0"/>
    <x v="7"/>
    <x v="4"/>
    <x v="123"/>
    <x v="186"/>
    <n v="500000"/>
  </r>
  <r>
    <x v="10"/>
    <x v="0"/>
    <x v="7"/>
    <x v="0"/>
    <x v="0"/>
    <x v="7"/>
    <x v="4"/>
    <x v="123"/>
    <x v="248"/>
    <n v="370833"/>
  </r>
  <r>
    <x v="10"/>
    <x v="0"/>
    <x v="7"/>
    <x v="0"/>
    <x v="0"/>
    <x v="7"/>
    <x v="4"/>
    <x v="123"/>
    <x v="250"/>
    <n v="166667"/>
  </r>
  <r>
    <x v="10"/>
    <x v="0"/>
    <x v="7"/>
    <x v="0"/>
    <x v="0"/>
    <x v="7"/>
    <x v="4"/>
    <x v="123"/>
    <x v="291"/>
    <n v="545833"/>
  </r>
  <r>
    <x v="10"/>
    <x v="0"/>
    <x v="7"/>
    <x v="0"/>
    <x v="0"/>
    <x v="7"/>
    <x v="4"/>
    <x v="124"/>
    <x v="136"/>
    <n v="170833"/>
  </r>
  <r>
    <x v="10"/>
    <x v="0"/>
    <x v="7"/>
    <x v="0"/>
    <x v="0"/>
    <x v="7"/>
    <x v="4"/>
    <x v="124"/>
    <x v="186"/>
    <n v="250000"/>
  </r>
  <r>
    <x v="10"/>
    <x v="0"/>
    <x v="7"/>
    <x v="0"/>
    <x v="0"/>
    <x v="7"/>
    <x v="4"/>
    <x v="124"/>
    <x v="248"/>
    <n v="185417"/>
  </r>
  <r>
    <x v="10"/>
    <x v="0"/>
    <x v="7"/>
    <x v="0"/>
    <x v="0"/>
    <x v="7"/>
    <x v="4"/>
    <x v="124"/>
    <x v="250"/>
    <n v="75000"/>
  </r>
  <r>
    <x v="10"/>
    <x v="0"/>
    <x v="7"/>
    <x v="0"/>
    <x v="0"/>
    <x v="7"/>
    <x v="4"/>
    <x v="124"/>
    <x v="291"/>
    <n v="272917"/>
  </r>
  <r>
    <x v="10"/>
    <x v="0"/>
    <x v="7"/>
    <x v="0"/>
    <x v="0"/>
    <x v="7"/>
    <x v="4"/>
    <x v="135"/>
    <x v="0"/>
    <m/>
  </r>
  <r>
    <x v="10"/>
    <x v="0"/>
    <x v="7"/>
    <x v="0"/>
    <x v="0"/>
    <x v="7"/>
    <x v="4"/>
    <x v="167"/>
    <x v="250"/>
    <n v="200000"/>
  </r>
  <r>
    <x v="10"/>
    <x v="0"/>
    <x v="7"/>
    <x v="0"/>
    <x v="0"/>
    <x v="7"/>
    <x v="4"/>
    <x v="167"/>
    <x v="291"/>
    <n v="800000"/>
  </r>
  <r>
    <x v="10"/>
    <x v="0"/>
    <x v="7"/>
    <x v="0"/>
    <x v="0"/>
    <x v="7"/>
    <x v="4"/>
    <x v="144"/>
    <x v="136"/>
    <m/>
  </r>
  <r>
    <x v="10"/>
    <x v="0"/>
    <x v="7"/>
    <x v="0"/>
    <x v="0"/>
    <x v="7"/>
    <x v="4"/>
    <x v="144"/>
    <x v="186"/>
    <m/>
  </r>
  <r>
    <x v="10"/>
    <x v="0"/>
    <x v="7"/>
    <x v="0"/>
    <x v="0"/>
    <x v="7"/>
    <x v="4"/>
    <x v="126"/>
    <x v="0"/>
    <m/>
  </r>
  <r>
    <x v="10"/>
    <x v="0"/>
    <x v="7"/>
    <x v="0"/>
    <x v="0"/>
    <x v="7"/>
    <x v="4"/>
    <x v="127"/>
    <x v="5"/>
    <n v="119914"/>
  </r>
  <r>
    <x v="10"/>
    <x v="0"/>
    <x v="7"/>
    <x v="0"/>
    <x v="0"/>
    <x v="7"/>
    <x v="4"/>
    <x v="152"/>
    <x v="130"/>
    <m/>
  </r>
  <r>
    <x v="10"/>
    <x v="0"/>
    <x v="7"/>
    <x v="0"/>
    <x v="0"/>
    <x v="7"/>
    <x v="4"/>
    <x v="128"/>
    <x v="6"/>
    <n v="1746000"/>
  </r>
  <r>
    <x v="10"/>
    <x v="0"/>
    <x v="7"/>
    <x v="0"/>
    <x v="0"/>
    <x v="7"/>
    <x v="4"/>
    <x v="128"/>
    <x v="290"/>
    <n v="216000"/>
  </r>
  <r>
    <x v="10"/>
    <x v="0"/>
    <x v="7"/>
    <x v="0"/>
    <x v="0"/>
    <x v="7"/>
    <x v="4"/>
    <x v="128"/>
    <x v="7"/>
    <n v="786100"/>
  </r>
  <r>
    <x v="10"/>
    <x v="0"/>
    <x v="7"/>
    <x v="0"/>
    <x v="0"/>
    <x v="7"/>
    <x v="4"/>
    <x v="129"/>
    <x v="77"/>
    <n v="164000"/>
  </r>
  <r>
    <x v="10"/>
    <x v="0"/>
    <x v="7"/>
    <x v="0"/>
    <x v="0"/>
    <x v="7"/>
    <x v="4"/>
    <x v="129"/>
    <x v="187"/>
    <n v="752000"/>
  </r>
  <r>
    <x v="10"/>
    <x v="0"/>
    <x v="7"/>
    <x v="0"/>
    <x v="0"/>
    <x v="7"/>
    <x v="4"/>
    <x v="129"/>
    <x v="310"/>
    <m/>
  </r>
  <r>
    <x v="10"/>
    <x v="0"/>
    <x v="7"/>
    <x v="0"/>
    <x v="0"/>
    <x v="7"/>
    <x v="4"/>
    <x v="169"/>
    <x v="311"/>
    <m/>
  </r>
  <r>
    <x v="10"/>
    <x v="0"/>
    <x v="7"/>
    <x v="0"/>
    <x v="0"/>
    <x v="7"/>
    <x v="2"/>
    <x v="131"/>
    <x v="136"/>
    <m/>
  </r>
  <r>
    <x v="10"/>
    <x v="0"/>
    <x v="7"/>
    <x v="0"/>
    <x v="0"/>
    <x v="1"/>
    <x v="7"/>
    <x v="34"/>
    <x v="29"/>
    <n v="143990"/>
  </r>
  <r>
    <x v="10"/>
    <x v="0"/>
    <x v="7"/>
    <x v="0"/>
    <x v="0"/>
    <x v="1"/>
    <x v="7"/>
    <x v="34"/>
    <x v="294"/>
    <m/>
  </r>
  <r>
    <x v="10"/>
    <x v="0"/>
    <x v="7"/>
    <x v="0"/>
    <x v="0"/>
    <x v="1"/>
    <x v="7"/>
    <x v="20"/>
    <x v="29"/>
    <n v="258800"/>
  </r>
  <r>
    <x v="10"/>
    <x v="0"/>
    <x v="7"/>
    <x v="0"/>
    <x v="0"/>
    <x v="1"/>
    <x v="7"/>
    <x v="20"/>
    <x v="321"/>
    <n v="81000"/>
  </r>
  <r>
    <x v="10"/>
    <x v="0"/>
    <x v="7"/>
    <x v="0"/>
    <x v="0"/>
    <x v="1"/>
    <x v="7"/>
    <x v="20"/>
    <x v="169"/>
    <n v="1130683"/>
  </r>
  <r>
    <x v="10"/>
    <x v="0"/>
    <x v="7"/>
    <x v="0"/>
    <x v="0"/>
    <x v="1"/>
    <x v="7"/>
    <x v="101"/>
    <x v="6"/>
    <m/>
  </r>
  <r>
    <x v="10"/>
    <x v="0"/>
    <x v="7"/>
    <x v="0"/>
    <x v="0"/>
    <x v="1"/>
    <x v="7"/>
    <x v="101"/>
    <x v="77"/>
    <m/>
  </r>
  <r>
    <x v="10"/>
    <x v="0"/>
    <x v="7"/>
    <x v="0"/>
    <x v="0"/>
    <x v="1"/>
    <x v="7"/>
    <x v="101"/>
    <x v="229"/>
    <m/>
  </r>
  <r>
    <x v="10"/>
    <x v="0"/>
    <x v="7"/>
    <x v="0"/>
    <x v="0"/>
    <x v="1"/>
    <x v="7"/>
    <x v="101"/>
    <x v="130"/>
    <m/>
  </r>
  <r>
    <x v="10"/>
    <x v="0"/>
    <x v="7"/>
    <x v="0"/>
    <x v="0"/>
    <x v="1"/>
    <x v="7"/>
    <x v="101"/>
    <x v="321"/>
    <n v="8692"/>
  </r>
  <r>
    <x v="10"/>
    <x v="0"/>
    <x v="7"/>
    <x v="0"/>
    <x v="0"/>
    <x v="1"/>
    <x v="7"/>
    <x v="101"/>
    <x v="8"/>
    <m/>
  </r>
  <r>
    <x v="10"/>
    <x v="0"/>
    <x v="7"/>
    <x v="0"/>
    <x v="0"/>
    <x v="1"/>
    <x v="7"/>
    <x v="101"/>
    <x v="31"/>
    <m/>
  </r>
  <r>
    <x v="10"/>
    <x v="0"/>
    <x v="7"/>
    <x v="0"/>
    <x v="0"/>
    <x v="1"/>
    <x v="7"/>
    <x v="159"/>
    <x v="14"/>
    <m/>
  </r>
  <r>
    <x v="10"/>
    <x v="0"/>
    <x v="7"/>
    <x v="0"/>
    <x v="0"/>
    <x v="1"/>
    <x v="7"/>
    <x v="159"/>
    <x v="176"/>
    <m/>
  </r>
  <r>
    <x v="10"/>
    <x v="0"/>
    <x v="7"/>
    <x v="0"/>
    <x v="0"/>
    <x v="1"/>
    <x v="7"/>
    <x v="55"/>
    <x v="246"/>
    <m/>
  </r>
  <r>
    <x v="10"/>
    <x v="0"/>
    <x v="7"/>
    <x v="0"/>
    <x v="0"/>
    <x v="1"/>
    <x v="7"/>
    <x v="55"/>
    <x v="36"/>
    <m/>
  </r>
  <r>
    <x v="10"/>
    <x v="0"/>
    <x v="7"/>
    <x v="0"/>
    <x v="0"/>
    <x v="1"/>
    <x v="8"/>
    <x v="22"/>
    <x v="321"/>
    <n v="62255"/>
  </r>
  <r>
    <x v="10"/>
    <x v="0"/>
    <x v="7"/>
    <x v="0"/>
    <x v="0"/>
    <x v="1"/>
    <x v="8"/>
    <x v="22"/>
    <x v="29"/>
    <n v="797419.52000000002"/>
  </r>
  <r>
    <x v="10"/>
    <x v="0"/>
    <x v="7"/>
    <x v="0"/>
    <x v="0"/>
    <x v="1"/>
    <x v="2"/>
    <x v="168"/>
    <x v="50"/>
    <m/>
  </r>
  <r>
    <x v="10"/>
    <x v="0"/>
    <x v="7"/>
    <x v="0"/>
    <x v="0"/>
    <x v="1"/>
    <x v="8"/>
    <x v="94"/>
    <x v="36"/>
    <m/>
  </r>
  <r>
    <x v="10"/>
    <x v="0"/>
    <x v="7"/>
    <x v="0"/>
    <x v="0"/>
    <x v="1"/>
    <x v="8"/>
    <x v="94"/>
    <x v="15"/>
    <m/>
  </r>
  <r>
    <x v="10"/>
    <x v="0"/>
    <x v="7"/>
    <x v="0"/>
    <x v="0"/>
    <x v="1"/>
    <x v="8"/>
    <x v="94"/>
    <x v="167"/>
    <n v="4636"/>
  </r>
  <r>
    <x v="10"/>
    <x v="0"/>
    <x v="7"/>
    <x v="0"/>
    <x v="0"/>
    <x v="1"/>
    <x v="8"/>
    <x v="94"/>
    <x v="327"/>
    <n v="10542"/>
  </r>
  <r>
    <x v="10"/>
    <x v="0"/>
    <x v="7"/>
    <x v="0"/>
    <x v="0"/>
    <x v="1"/>
    <x v="8"/>
    <x v="94"/>
    <x v="333"/>
    <n v="14400"/>
  </r>
  <r>
    <x v="10"/>
    <x v="0"/>
    <x v="7"/>
    <x v="0"/>
    <x v="0"/>
    <x v="1"/>
    <x v="8"/>
    <x v="94"/>
    <x v="328"/>
    <n v="8529"/>
  </r>
  <r>
    <x v="10"/>
    <x v="0"/>
    <x v="7"/>
    <x v="0"/>
    <x v="0"/>
    <x v="1"/>
    <x v="8"/>
    <x v="94"/>
    <x v="324"/>
    <n v="6135.77"/>
  </r>
  <r>
    <x v="10"/>
    <x v="0"/>
    <x v="7"/>
    <x v="0"/>
    <x v="0"/>
    <x v="1"/>
    <x v="8"/>
    <x v="94"/>
    <x v="325"/>
    <n v="5075"/>
  </r>
  <r>
    <x v="10"/>
    <x v="0"/>
    <x v="7"/>
    <x v="0"/>
    <x v="0"/>
    <x v="1"/>
    <x v="8"/>
    <x v="94"/>
    <x v="297"/>
    <m/>
  </r>
  <r>
    <x v="10"/>
    <x v="0"/>
    <x v="7"/>
    <x v="0"/>
    <x v="0"/>
    <x v="1"/>
    <x v="8"/>
    <x v="95"/>
    <x v="0"/>
    <m/>
  </r>
  <r>
    <x v="10"/>
    <x v="0"/>
    <x v="7"/>
    <x v="0"/>
    <x v="0"/>
    <x v="1"/>
    <x v="8"/>
    <x v="94"/>
    <x v="226"/>
    <m/>
  </r>
  <r>
    <x v="10"/>
    <x v="0"/>
    <x v="7"/>
    <x v="0"/>
    <x v="0"/>
    <x v="1"/>
    <x v="8"/>
    <x v="156"/>
    <x v="80"/>
    <m/>
  </r>
  <r>
    <x v="10"/>
    <x v="0"/>
    <x v="7"/>
    <x v="0"/>
    <x v="0"/>
    <x v="1"/>
    <x v="8"/>
    <x v="156"/>
    <x v="88"/>
    <m/>
  </r>
  <r>
    <x v="10"/>
    <x v="0"/>
    <x v="7"/>
    <x v="0"/>
    <x v="0"/>
    <x v="1"/>
    <x v="8"/>
    <x v="156"/>
    <x v="6"/>
    <m/>
  </r>
  <r>
    <x v="10"/>
    <x v="0"/>
    <x v="7"/>
    <x v="0"/>
    <x v="0"/>
    <x v="1"/>
    <x v="8"/>
    <x v="156"/>
    <x v="122"/>
    <m/>
  </r>
  <r>
    <x v="10"/>
    <x v="0"/>
    <x v="7"/>
    <x v="0"/>
    <x v="0"/>
    <x v="1"/>
    <x v="8"/>
    <x v="156"/>
    <x v="16"/>
    <m/>
  </r>
  <r>
    <x v="10"/>
    <x v="0"/>
    <x v="7"/>
    <x v="0"/>
    <x v="0"/>
    <x v="1"/>
    <x v="8"/>
    <x v="156"/>
    <x v="42"/>
    <m/>
  </r>
  <r>
    <x v="10"/>
    <x v="0"/>
    <x v="7"/>
    <x v="0"/>
    <x v="0"/>
    <x v="1"/>
    <x v="8"/>
    <x v="156"/>
    <x v="37"/>
    <m/>
  </r>
  <r>
    <x v="10"/>
    <x v="0"/>
    <x v="7"/>
    <x v="0"/>
    <x v="0"/>
    <x v="1"/>
    <x v="8"/>
    <x v="156"/>
    <x v="45"/>
    <m/>
  </r>
  <r>
    <x v="10"/>
    <x v="0"/>
    <x v="7"/>
    <x v="0"/>
    <x v="0"/>
    <x v="1"/>
    <x v="8"/>
    <x v="156"/>
    <x v="124"/>
    <m/>
  </r>
  <r>
    <x v="10"/>
    <x v="0"/>
    <x v="7"/>
    <x v="0"/>
    <x v="0"/>
    <x v="1"/>
    <x v="8"/>
    <x v="156"/>
    <x v="31"/>
    <m/>
  </r>
  <r>
    <x v="10"/>
    <x v="0"/>
    <x v="7"/>
    <x v="0"/>
    <x v="0"/>
    <x v="1"/>
    <x v="8"/>
    <x v="156"/>
    <x v="80"/>
    <m/>
  </r>
  <r>
    <x v="10"/>
    <x v="0"/>
    <x v="7"/>
    <x v="0"/>
    <x v="0"/>
    <x v="1"/>
    <x v="8"/>
    <x v="156"/>
    <x v="0"/>
    <m/>
  </r>
  <r>
    <x v="10"/>
    <x v="0"/>
    <x v="7"/>
    <x v="0"/>
    <x v="0"/>
    <x v="1"/>
    <x v="8"/>
    <x v="156"/>
    <x v="0"/>
    <m/>
  </r>
  <r>
    <x v="10"/>
    <x v="0"/>
    <x v="7"/>
    <x v="0"/>
    <x v="0"/>
    <x v="1"/>
    <x v="8"/>
    <x v="4"/>
    <x v="2"/>
    <n v="1974740"/>
  </r>
  <r>
    <x v="10"/>
    <x v="0"/>
    <x v="7"/>
    <x v="0"/>
    <x v="0"/>
    <x v="1"/>
    <x v="8"/>
    <x v="4"/>
    <x v="45"/>
    <n v="1117760"/>
  </r>
  <r>
    <x v="10"/>
    <x v="0"/>
    <x v="7"/>
    <x v="0"/>
    <x v="0"/>
    <x v="1"/>
    <x v="8"/>
    <x v="4"/>
    <x v="312"/>
    <n v="832955"/>
  </r>
  <r>
    <x v="10"/>
    <x v="0"/>
    <x v="7"/>
    <x v="0"/>
    <x v="0"/>
    <x v="1"/>
    <x v="8"/>
    <x v="4"/>
    <x v="224"/>
    <n v="521209"/>
  </r>
  <r>
    <x v="10"/>
    <x v="0"/>
    <x v="7"/>
    <x v="0"/>
    <x v="0"/>
    <x v="1"/>
    <x v="8"/>
    <x v="4"/>
    <x v="101"/>
    <m/>
  </r>
  <r>
    <x v="10"/>
    <x v="0"/>
    <x v="7"/>
    <x v="0"/>
    <x v="0"/>
    <x v="1"/>
    <x v="8"/>
    <x v="4"/>
    <x v="37"/>
    <m/>
  </r>
  <r>
    <x v="10"/>
    <x v="0"/>
    <x v="7"/>
    <x v="0"/>
    <x v="0"/>
    <x v="1"/>
    <x v="8"/>
    <x v="4"/>
    <x v="87"/>
    <m/>
  </r>
  <r>
    <x v="10"/>
    <x v="0"/>
    <x v="7"/>
    <x v="0"/>
    <x v="0"/>
    <x v="1"/>
    <x v="8"/>
    <x v="4"/>
    <x v="219"/>
    <m/>
  </r>
  <r>
    <x v="10"/>
    <x v="0"/>
    <x v="7"/>
    <x v="0"/>
    <x v="0"/>
    <x v="1"/>
    <x v="8"/>
    <x v="4"/>
    <x v="220"/>
    <m/>
  </r>
  <r>
    <x v="10"/>
    <x v="0"/>
    <x v="7"/>
    <x v="0"/>
    <x v="0"/>
    <x v="1"/>
    <x v="8"/>
    <x v="4"/>
    <x v="221"/>
    <m/>
  </r>
  <r>
    <x v="10"/>
    <x v="0"/>
    <x v="7"/>
    <x v="0"/>
    <x v="0"/>
    <x v="1"/>
    <x v="8"/>
    <x v="4"/>
    <x v="205"/>
    <m/>
  </r>
  <r>
    <x v="10"/>
    <x v="0"/>
    <x v="7"/>
    <x v="0"/>
    <x v="0"/>
    <x v="1"/>
    <x v="8"/>
    <x v="4"/>
    <x v="140"/>
    <m/>
  </r>
  <r>
    <x v="10"/>
    <x v="0"/>
    <x v="7"/>
    <x v="0"/>
    <x v="0"/>
    <x v="1"/>
    <x v="8"/>
    <x v="4"/>
    <x v="253"/>
    <m/>
  </r>
  <r>
    <x v="10"/>
    <x v="0"/>
    <x v="7"/>
    <x v="0"/>
    <x v="0"/>
    <x v="1"/>
    <x v="8"/>
    <x v="4"/>
    <x v="2"/>
    <m/>
  </r>
  <r>
    <x v="10"/>
    <x v="0"/>
    <x v="7"/>
    <x v="0"/>
    <x v="0"/>
    <x v="1"/>
    <x v="8"/>
    <x v="4"/>
    <x v="157"/>
    <m/>
  </r>
  <r>
    <x v="10"/>
    <x v="0"/>
    <x v="7"/>
    <x v="0"/>
    <x v="0"/>
    <x v="1"/>
    <x v="8"/>
    <x v="4"/>
    <x v="185"/>
    <m/>
  </r>
  <r>
    <x v="10"/>
    <x v="0"/>
    <x v="7"/>
    <x v="0"/>
    <x v="0"/>
    <x v="1"/>
    <x v="8"/>
    <x v="4"/>
    <x v="139"/>
    <m/>
  </r>
  <r>
    <x v="10"/>
    <x v="0"/>
    <x v="7"/>
    <x v="0"/>
    <x v="0"/>
    <x v="1"/>
    <x v="8"/>
    <x v="4"/>
    <x v="31"/>
    <m/>
  </r>
  <r>
    <x v="10"/>
    <x v="0"/>
    <x v="7"/>
    <x v="0"/>
    <x v="0"/>
    <x v="1"/>
    <x v="8"/>
    <x v="4"/>
    <x v="54"/>
    <m/>
  </r>
  <r>
    <x v="10"/>
    <x v="0"/>
    <x v="7"/>
    <x v="0"/>
    <x v="0"/>
    <x v="1"/>
    <x v="8"/>
    <x v="4"/>
    <x v="200"/>
    <m/>
  </r>
  <r>
    <x v="10"/>
    <x v="0"/>
    <x v="7"/>
    <x v="0"/>
    <x v="0"/>
    <x v="1"/>
    <x v="8"/>
    <x v="4"/>
    <x v="210"/>
    <m/>
  </r>
  <r>
    <x v="10"/>
    <x v="0"/>
    <x v="7"/>
    <x v="0"/>
    <x v="0"/>
    <x v="1"/>
    <x v="8"/>
    <x v="4"/>
    <x v="0"/>
    <m/>
  </r>
  <r>
    <x v="10"/>
    <x v="0"/>
    <x v="7"/>
    <x v="0"/>
    <x v="0"/>
    <x v="1"/>
    <x v="8"/>
    <x v="4"/>
    <x v="0"/>
    <m/>
  </r>
  <r>
    <x v="10"/>
    <x v="0"/>
    <x v="7"/>
    <x v="0"/>
    <x v="0"/>
    <x v="1"/>
    <x v="8"/>
    <x v="4"/>
    <x v="0"/>
    <m/>
  </r>
  <r>
    <x v="10"/>
    <x v="0"/>
    <x v="7"/>
    <x v="0"/>
    <x v="0"/>
    <x v="1"/>
    <x v="8"/>
    <x v="4"/>
    <x v="0"/>
    <m/>
  </r>
  <r>
    <x v="10"/>
    <x v="0"/>
    <x v="7"/>
    <x v="0"/>
    <x v="0"/>
    <x v="1"/>
    <x v="8"/>
    <x v="4"/>
    <x v="0"/>
    <m/>
  </r>
  <r>
    <x v="10"/>
    <x v="0"/>
    <x v="7"/>
    <x v="0"/>
    <x v="0"/>
    <x v="1"/>
    <x v="8"/>
    <x v="4"/>
    <x v="0"/>
    <m/>
  </r>
  <r>
    <x v="10"/>
    <x v="0"/>
    <x v="7"/>
    <x v="0"/>
    <x v="0"/>
    <x v="6"/>
    <x v="23"/>
    <x v="112"/>
    <x v="31"/>
    <m/>
  </r>
  <r>
    <x v="10"/>
    <x v="0"/>
    <x v="7"/>
    <x v="0"/>
    <x v="2"/>
    <x v="3"/>
    <x v="3"/>
    <x v="96"/>
    <x v="0"/>
    <m/>
  </r>
  <r>
    <x v="10"/>
    <x v="0"/>
    <x v="7"/>
    <x v="0"/>
    <x v="2"/>
    <x v="3"/>
    <x v="3"/>
    <x v="137"/>
    <x v="98"/>
    <m/>
  </r>
  <r>
    <x v="10"/>
    <x v="0"/>
    <x v="7"/>
    <x v="0"/>
    <x v="2"/>
    <x v="3"/>
    <x v="3"/>
    <x v="97"/>
    <x v="34"/>
    <n v="847676"/>
  </r>
  <r>
    <x v="10"/>
    <x v="0"/>
    <x v="7"/>
    <x v="0"/>
    <x v="2"/>
    <x v="3"/>
    <x v="3"/>
    <x v="97"/>
    <x v="36"/>
    <m/>
  </r>
  <r>
    <x v="10"/>
    <x v="0"/>
    <x v="7"/>
    <x v="0"/>
    <x v="2"/>
    <x v="3"/>
    <x v="3"/>
    <x v="97"/>
    <x v="48"/>
    <m/>
  </r>
  <r>
    <x v="10"/>
    <x v="0"/>
    <x v="7"/>
    <x v="0"/>
    <x v="2"/>
    <x v="3"/>
    <x v="3"/>
    <x v="97"/>
    <x v="35"/>
    <m/>
  </r>
  <r>
    <x v="10"/>
    <x v="0"/>
    <x v="7"/>
    <x v="0"/>
    <x v="2"/>
    <x v="3"/>
    <x v="3"/>
    <x v="97"/>
    <x v="322"/>
    <m/>
  </r>
  <r>
    <x v="10"/>
    <x v="0"/>
    <x v="7"/>
    <x v="0"/>
    <x v="2"/>
    <x v="3"/>
    <x v="3"/>
    <x v="97"/>
    <x v="0"/>
    <m/>
  </r>
  <r>
    <x v="10"/>
    <x v="0"/>
    <x v="7"/>
    <x v="0"/>
    <x v="2"/>
    <x v="3"/>
    <x v="3"/>
    <x v="97"/>
    <x v="0"/>
    <m/>
  </r>
  <r>
    <x v="10"/>
    <x v="0"/>
    <x v="7"/>
    <x v="0"/>
    <x v="2"/>
    <x v="3"/>
    <x v="3"/>
    <x v="98"/>
    <x v="0"/>
    <m/>
  </r>
  <r>
    <x v="10"/>
    <x v="0"/>
    <x v="7"/>
    <x v="0"/>
    <x v="2"/>
    <x v="3"/>
    <x v="3"/>
    <x v="99"/>
    <x v="70"/>
    <n v="5472492"/>
  </r>
  <r>
    <x v="10"/>
    <x v="0"/>
    <x v="7"/>
    <x v="0"/>
    <x v="2"/>
    <x v="3"/>
    <x v="3"/>
    <x v="97"/>
    <x v="36"/>
    <n v="7552868"/>
  </r>
  <r>
    <x v="10"/>
    <x v="0"/>
    <x v="7"/>
    <x v="0"/>
    <x v="2"/>
    <x v="3"/>
    <x v="3"/>
    <x v="99"/>
    <x v="37"/>
    <m/>
  </r>
  <r>
    <x v="10"/>
    <x v="0"/>
    <x v="7"/>
    <x v="0"/>
    <x v="2"/>
    <x v="3"/>
    <x v="3"/>
    <x v="99"/>
    <x v="226"/>
    <m/>
  </r>
  <r>
    <x v="10"/>
    <x v="0"/>
    <x v="7"/>
    <x v="0"/>
    <x v="2"/>
    <x v="3"/>
    <x v="3"/>
    <x v="99"/>
    <x v="230"/>
    <m/>
  </r>
  <r>
    <x v="10"/>
    <x v="0"/>
    <x v="7"/>
    <x v="0"/>
    <x v="2"/>
    <x v="3"/>
    <x v="3"/>
    <x v="99"/>
    <x v="156"/>
    <m/>
  </r>
  <r>
    <x v="10"/>
    <x v="0"/>
    <x v="7"/>
    <x v="0"/>
    <x v="2"/>
    <x v="3"/>
    <x v="3"/>
    <x v="99"/>
    <x v="249"/>
    <n v="58567940"/>
  </r>
  <r>
    <x v="10"/>
    <x v="0"/>
    <x v="7"/>
    <x v="0"/>
    <x v="2"/>
    <x v="3"/>
    <x v="3"/>
    <x v="99"/>
    <x v="38"/>
    <m/>
  </r>
  <r>
    <x v="10"/>
    <x v="0"/>
    <x v="7"/>
    <x v="0"/>
    <x v="2"/>
    <x v="3"/>
    <x v="26"/>
    <x v="137"/>
    <x v="98"/>
    <m/>
  </r>
  <r>
    <x v="10"/>
    <x v="0"/>
    <x v="7"/>
    <x v="0"/>
    <x v="2"/>
    <x v="3"/>
    <x v="20"/>
    <x v="49"/>
    <x v="226"/>
    <m/>
  </r>
  <r>
    <x v="10"/>
    <x v="0"/>
    <x v="7"/>
    <x v="0"/>
    <x v="2"/>
    <x v="3"/>
    <x v="20"/>
    <x v="49"/>
    <x v="124"/>
    <m/>
  </r>
  <r>
    <x v="10"/>
    <x v="0"/>
    <x v="7"/>
    <x v="0"/>
    <x v="2"/>
    <x v="3"/>
    <x v="20"/>
    <x v="49"/>
    <x v="41"/>
    <n v="3211980"/>
  </r>
  <r>
    <x v="10"/>
    <x v="0"/>
    <x v="7"/>
    <x v="0"/>
    <x v="2"/>
    <x v="3"/>
    <x v="20"/>
    <x v="49"/>
    <x v="42"/>
    <n v="990000"/>
  </r>
  <r>
    <x v="10"/>
    <x v="0"/>
    <x v="7"/>
    <x v="0"/>
    <x v="2"/>
    <x v="3"/>
    <x v="20"/>
    <x v="49"/>
    <x v="230"/>
    <m/>
  </r>
  <r>
    <x v="10"/>
    <x v="0"/>
    <x v="7"/>
    <x v="0"/>
    <x v="2"/>
    <x v="3"/>
    <x v="20"/>
    <x v="49"/>
    <x v="122"/>
    <m/>
  </r>
  <r>
    <x v="10"/>
    <x v="0"/>
    <x v="7"/>
    <x v="0"/>
    <x v="2"/>
    <x v="3"/>
    <x v="20"/>
    <x v="151"/>
    <x v="0"/>
    <m/>
  </r>
  <r>
    <x v="10"/>
    <x v="0"/>
    <x v="7"/>
    <x v="0"/>
    <x v="2"/>
    <x v="3"/>
    <x v="20"/>
    <x v="111"/>
    <x v="42"/>
    <n v="1052000"/>
  </r>
  <r>
    <x v="10"/>
    <x v="0"/>
    <x v="7"/>
    <x v="0"/>
    <x v="2"/>
    <x v="3"/>
    <x v="20"/>
    <x v="111"/>
    <x v="124"/>
    <n v="1687395"/>
  </r>
  <r>
    <x v="10"/>
    <x v="0"/>
    <x v="7"/>
    <x v="0"/>
    <x v="2"/>
    <x v="3"/>
    <x v="20"/>
    <x v="111"/>
    <x v="0"/>
    <m/>
  </r>
  <r>
    <x v="10"/>
    <x v="0"/>
    <x v="7"/>
    <x v="0"/>
    <x v="2"/>
    <x v="3"/>
    <x v="20"/>
    <x v="111"/>
    <x v="0"/>
    <m/>
  </r>
  <r>
    <x v="10"/>
    <x v="0"/>
    <x v="7"/>
    <x v="0"/>
    <x v="2"/>
    <x v="3"/>
    <x v="20"/>
    <x v="111"/>
    <x v="0"/>
    <m/>
  </r>
  <r>
    <x v="10"/>
    <x v="0"/>
    <x v="7"/>
    <x v="0"/>
    <x v="2"/>
    <x v="3"/>
    <x v="30"/>
    <x v="151"/>
    <x v="124"/>
    <n v="2571024"/>
  </r>
  <r>
    <x v="10"/>
    <x v="0"/>
    <x v="7"/>
    <x v="0"/>
    <x v="2"/>
    <x v="3"/>
    <x v="30"/>
    <x v="151"/>
    <x v="230"/>
    <m/>
  </r>
  <r>
    <x v="10"/>
    <x v="0"/>
    <x v="7"/>
    <x v="0"/>
    <x v="2"/>
    <x v="3"/>
    <x v="0"/>
    <x v="157"/>
    <x v="36"/>
    <m/>
  </r>
  <r>
    <x v="10"/>
    <x v="0"/>
    <x v="7"/>
    <x v="0"/>
    <x v="2"/>
    <x v="3"/>
    <x v="0"/>
    <x v="157"/>
    <x v="259"/>
    <m/>
  </r>
  <r>
    <x v="10"/>
    <x v="0"/>
    <x v="7"/>
    <x v="0"/>
    <x v="2"/>
    <x v="3"/>
    <x v="21"/>
    <x v="50"/>
    <x v="0"/>
    <m/>
  </r>
  <r>
    <x v="10"/>
    <x v="0"/>
    <x v="7"/>
    <x v="0"/>
    <x v="2"/>
    <x v="3"/>
    <x v="21"/>
    <x v="132"/>
    <x v="0"/>
    <m/>
  </r>
  <r>
    <x v="11"/>
    <x v="0"/>
    <x v="7"/>
    <x v="0"/>
    <x v="1"/>
    <x v="2"/>
    <x v="24"/>
    <x v="63"/>
    <x v="1"/>
    <n v="257702031.16999999"/>
  </r>
  <r>
    <x v="11"/>
    <x v="0"/>
    <x v="7"/>
    <x v="0"/>
    <x v="1"/>
    <x v="5"/>
    <x v="11"/>
    <x v="64"/>
    <x v="0"/>
    <m/>
  </r>
  <r>
    <x v="11"/>
    <x v="0"/>
    <x v="7"/>
    <x v="0"/>
    <x v="1"/>
    <x v="5"/>
    <x v="14"/>
    <x v="66"/>
    <x v="0"/>
    <m/>
  </r>
  <r>
    <x v="11"/>
    <x v="0"/>
    <x v="7"/>
    <x v="0"/>
    <x v="1"/>
    <x v="5"/>
    <x v="15"/>
    <x v="69"/>
    <x v="0"/>
    <m/>
  </r>
  <r>
    <x v="11"/>
    <x v="0"/>
    <x v="7"/>
    <x v="0"/>
    <x v="1"/>
    <x v="2"/>
    <x v="25"/>
    <x v="74"/>
    <x v="0"/>
    <n v="-6960232.7400000002"/>
  </r>
  <r>
    <x v="11"/>
    <x v="0"/>
    <x v="7"/>
    <x v="0"/>
    <x v="1"/>
    <x v="2"/>
    <x v="25"/>
    <x v="118"/>
    <x v="0"/>
    <m/>
  </r>
  <r>
    <x v="11"/>
    <x v="0"/>
    <x v="7"/>
    <x v="0"/>
    <x v="1"/>
    <x v="2"/>
    <x v="0"/>
    <x v="103"/>
    <x v="0"/>
    <m/>
  </r>
  <r>
    <x v="11"/>
    <x v="0"/>
    <x v="7"/>
    <x v="0"/>
    <x v="1"/>
    <x v="2"/>
    <x v="0"/>
    <x v="104"/>
    <x v="0"/>
    <n v="268907.52000000002"/>
  </r>
  <r>
    <x v="11"/>
    <x v="0"/>
    <x v="7"/>
    <x v="0"/>
    <x v="1"/>
    <x v="2"/>
    <x v="0"/>
    <x v="145"/>
    <x v="0"/>
    <n v="-2099424.7000000002"/>
  </r>
  <r>
    <x v="11"/>
    <x v="0"/>
    <x v="7"/>
    <x v="0"/>
    <x v="1"/>
    <x v="5"/>
    <x v="7"/>
    <x v="153"/>
    <x v="0"/>
    <m/>
  </r>
  <r>
    <x v="11"/>
    <x v="0"/>
    <x v="7"/>
    <x v="0"/>
    <x v="1"/>
    <x v="5"/>
    <x v="14"/>
    <x v="166"/>
    <x v="0"/>
    <m/>
  </r>
  <r>
    <x v="11"/>
    <x v="0"/>
    <x v="7"/>
    <x v="0"/>
    <x v="0"/>
    <x v="0"/>
    <x v="4"/>
    <x v="158"/>
    <x v="2"/>
    <n v="20000000"/>
  </r>
  <r>
    <x v="11"/>
    <x v="0"/>
    <x v="7"/>
    <x v="0"/>
    <x v="0"/>
    <x v="0"/>
    <x v="4"/>
    <x v="6"/>
    <x v="157"/>
    <n v="2800000"/>
  </r>
  <r>
    <x v="11"/>
    <x v="0"/>
    <x v="7"/>
    <x v="0"/>
    <x v="0"/>
    <x v="0"/>
    <x v="4"/>
    <x v="6"/>
    <x v="158"/>
    <m/>
  </r>
  <r>
    <x v="11"/>
    <x v="0"/>
    <x v="7"/>
    <x v="0"/>
    <x v="0"/>
    <x v="0"/>
    <x v="4"/>
    <x v="160"/>
    <x v="291"/>
    <m/>
  </r>
  <r>
    <x v="11"/>
    <x v="0"/>
    <x v="7"/>
    <x v="0"/>
    <x v="0"/>
    <x v="0"/>
    <x v="4"/>
    <x v="160"/>
    <x v="136"/>
    <n v="900000"/>
  </r>
  <r>
    <x v="11"/>
    <x v="0"/>
    <x v="7"/>
    <x v="0"/>
    <x v="0"/>
    <x v="0"/>
    <x v="4"/>
    <x v="7"/>
    <x v="157"/>
    <n v="200000"/>
  </r>
  <r>
    <x v="11"/>
    <x v="0"/>
    <x v="7"/>
    <x v="0"/>
    <x v="0"/>
    <x v="0"/>
    <x v="4"/>
    <x v="7"/>
    <x v="158"/>
    <m/>
  </r>
  <r>
    <x v="11"/>
    <x v="0"/>
    <x v="7"/>
    <x v="0"/>
    <x v="0"/>
    <x v="0"/>
    <x v="4"/>
    <x v="7"/>
    <x v="0"/>
    <m/>
  </r>
  <r>
    <x v="11"/>
    <x v="0"/>
    <x v="7"/>
    <x v="0"/>
    <x v="0"/>
    <x v="0"/>
    <x v="4"/>
    <x v="8"/>
    <x v="291"/>
    <m/>
  </r>
  <r>
    <x v="11"/>
    <x v="0"/>
    <x v="7"/>
    <x v="0"/>
    <x v="0"/>
    <x v="0"/>
    <x v="4"/>
    <x v="8"/>
    <x v="157"/>
    <n v="250000"/>
  </r>
  <r>
    <x v="11"/>
    <x v="0"/>
    <x v="7"/>
    <x v="0"/>
    <x v="0"/>
    <x v="0"/>
    <x v="4"/>
    <x v="8"/>
    <x v="185"/>
    <m/>
  </r>
  <r>
    <x v="11"/>
    <x v="0"/>
    <x v="7"/>
    <x v="0"/>
    <x v="0"/>
    <x v="0"/>
    <x v="4"/>
    <x v="8"/>
    <x v="292"/>
    <m/>
  </r>
  <r>
    <x v="11"/>
    <x v="0"/>
    <x v="7"/>
    <x v="0"/>
    <x v="0"/>
    <x v="0"/>
    <x v="4"/>
    <x v="9"/>
    <x v="2"/>
    <m/>
  </r>
  <r>
    <x v="11"/>
    <x v="0"/>
    <x v="7"/>
    <x v="0"/>
    <x v="0"/>
    <x v="0"/>
    <x v="4"/>
    <x v="9"/>
    <x v="158"/>
    <m/>
  </r>
  <r>
    <x v="11"/>
    <x v="0"/>
    <x v="7"/>
    <x v="0"/>
    <x v="0"/>
    <x v="0"/>
    <x v="4"/>
    <x v="9"/>
    <x v="227"/>
    <m/>
  </r>
  <r>
    <x v="11"/>
    <x v="0"/>
    <x v="7"/>
    <x v="0"/>
    <x v="0"/>
    <x v="0"/>
    <x v="4"/>
    <x v="9"/>
    <x v="157"/>
    <n v="30000"/>
  </r>
  <r>
    <x v="11"/>
    <x v="0"/>
    <x v="7"/>
    <x v="0"/>
    <x v="0"/>
    <x v="0"/>
    <x v="4"/>
    <x v="10"/>
    <x v="2"/>
    <m/>
  </r>
  <r>
    <x v="11"/>
    <x v="0"/>
    <x v="7"/>
    <x v="0"/>
    <x v="0"/>
    <x v="0"/>
    <x v="4"/>
    <x v="10"/>
    <x v="157"/>
    <n v="250000"/>
  </r>
  <r>
    <x v="11"/>
    <x v="0"/>
    <x v="7"/>
    <x v="0"/>
    <x v="0"/>
    <x v="0"/>
    <x v="4"/>
    <x v="10"/>
    <x v="158"/>
    <m/>
  </r>
  <r>
    <x v="11"/>
    <x v="0"/>
    <x v="7"/>
    <x v="0"/>
    <x v="0"/>
    <x v="0"/>
    <x v="4"/>
    <x v="11"/>
    <x v="2"/>
    <n v="833333"/>
  </r>
  <r>
    <x v="11"/>
    <x v="0"/>
    <x v="7"/>
    <x v="0"/>
    <x v="0"/>
    <x v="0"/>
    <x v="4"/>
    <x v="11"/>
    <x v="276"/>
    <m/>
  </r>
  <r>
    <x v="11"/>
    <x v="0"/>
    <x v="7"/>
    <x v="0"/>
    <x v="0"/>
    <x v="0"/>
    <x v="4"/>
    <x v="11"/>
    <x v="157"/>
    <n v="116667"/>
  </r>
  <r>
    <x v="11"/>
    <x v="0"/>
    <x v="7"/>
    <x v="0"/>
    <x v="0"/>
    <x v="0"/>
    <x v="4"/>
    <x v="12"/>
    <x v="250"/>
    <m/>
  </r>
  <r>
    <x v="11"/>
    <x v="0"/>
    <x v="7"/>
    <x v="0"/>
    <x v="0"/>
    <x v="0"/>
    <x v="4"/>
    <x v="134"/>
    <x v="0"/>
    <m/>
  </r>
  <r>
    <x v="11"/>
    <x v="0"/>
    <x v="7"/>
    <x v="0"/>
    <x v="0"/>
    <x v="0"/>
    <x v="4"/>
    <x v="142"/>
    <x v="0"/>
    <m/>
  </r>
  <r>
    <x v="11"/>
    <x v="0"/>
    <x v="7"/>
    <x v="0"/>
    <x v="0"/>
    <x v="0"/>
    <x v="4"/>
    <x v="56"/>
    <x v="304"/>
    <m/>
  </r>
  <r>
    <x v="11"/>
    <x v="0"/>
    <x v="7"/>
    <x v="0"/>
    <x v="0"/>
    <x v="0"/>
    <x v="4"/>
    <x v="56"/>
    <x v="335"/>
    <n v="1333613"/>
  </r>
  <r>
    <x v="11"/>
    <x v="0"/>
    <x v="7"/>
    <x v="0"/>
    <x v="0"/>
    <x v="0"/>
    <x v="4"/>
    <x v="56"/>
    <x v="211"/>
    <m/>
  </r>
  <r>
    <x v="11"/>
    <x v="0"/>
    <x v="7"/>
    <x v="0"/>
    <x v="0"/>
    <x v="0"/>
    <x v="4"/>
    <x v="142"/>
    <x v="0"/>
    <m/>
  </r>
  <r>
    <x v="11"/>
    <x v="0"/>
    <x v="7"/>
    <x v="0"/>
    <x v="0"/>
    <x v="0"/>
    <x v="4"/>
    <x v="13"/>
    <x v="5"/>
    <n v="85831"/>
  </r>
  <r>
    <x v="11"/>
    <x v="0"/>
    <x v="7"/>
    <x v="0"/>
    <x v="0"/>
    <x v="0"/>
    <x v="4"/>
    <x v="146"/>
    <x v="181"/>
    <m/>
  </r>
  <r>
    <x v="11"/>
    <x v="0"/>
    <x v="7"/>
    <x v="0"/>
    <x v="0"/>
    <x v="0"/>
    <x v="4"/>
    <x v="14"/>
    <x v="6"/>
    <n v="1962000"/>
  </r>
  <r>
    <x v="11"/>
    <x v="0"/>
    <x v="7"/>
    <x v="0"/>
    <x v="0"/>
    <x v="0"/>
    <x v="4"/>
    <x v="14"/>
    <x v="7"/>
    <m/>
  </r>
  <r>
    <x v="11"/>
    <x v="0"/>
    <x v="7"/>
    <x v="0"/>
    <x v="0"/>
    <x v="0"/>
    <x v="4"/>
    <x v="15"/>
    <x v="8"/>
    <n v="652000"/>
  </r>
  <r>
    <x v="11"/>
    <x v="0"/>
    <x v="7"/>
    <x v="0"/>
    <x v="0"/>
    <x v="0"/>
    <x v="4"/>
    <x v="147"/>
    <x v="239"/>
    <m/>
  </r>
  <r>
    <x v="11"/>
    <x v="0"/>
    <x v="7"/>
    <x v="0"/>
    <x v="0"/>
    <x v="0"/>
    <x v="4"/>
    <x v="147"/>
    <x v="278"/>
    <m/>
  </r>
  <r>
    <x v="11"/>
    <x v="0"/>
    <x v="7"/>
    <x v="0"/>
    <x v="0"/>
    <x v="0"/>
    <x v="4"/>
    <x v="113"/>
    <x v="175"/>
    <m/>
  </r>
  <r>
    <x v="11"/>
    <x v="0"/>
    <x v="7"/>
    <x v="0"/>
    <x v="0"/>
    <x v="0"/>
    <x v="9"/>
    <x v="114"/>
    <x v="294"/>
    <n v="1472600"/>
  </r>
  <r>
    <x v="11"/>
    <x v="0"/>
    <x v="7"/>
    <x v="0"/>
    <x v="0"/>
    <x v="0"/>
    <x v="9"/>
    <x v="30"/>
    <x v="212"/>
    <n v="1423500"/>
  </r>
  <r>
    <x v="11"/>
    <x v="0"/>
    <x v="7"/>
    <x v="0"/>
    <x v="0"/>
    <x v="0"/>
    <x v="9"/>
    <x v="30"/>
    <x v="305"/>
    <s v=" "/>
  </r>
  <r>
    <x v="11"/>
    <x v="0"/>
    <x v="7"/>
    <x v="0"/>
    <x v="0"/>
    <x v="0"/>
    <x v="9"/>
    <x v="170"/>
    <x v="314"/>
    <n v="1790000"/>
  </r>
  <r>
    <x v="11"/>
    <x v="0"/>
    <x v="7"/>
    <x v="0"/>
    <x v="0"/>
    <x v="0"/>
    <x v="9"/>
    <x v="170"/>
    <x v="336"/>
    <n v="2000000"/>
  </r>
  <r>
    <x v="11"/>
    <x v="0"/>
    <x v="7"/>
    <x v="0"/>
    <x v="0"/>
    <x v="0"/>
    <x v="9"/>
    <x v="170"/>
    <x v="185"/>
    <n v="20000"/>
  </r>
  <r>
    <x v="11"/>
    <x v="0"/>
    <x v="7"/>
    <x v="0"/>
    <x v="0"/>
    <x v="0"/>
    <x v="9"/>
    <x v="170"/>
    <x v="337"/>
    <n v="462184.84"/>
  </r>
  <r>
    <x v="11"/>
    <x v="0"/>
    <x v="7"/>
    <x v="0"/>
    <x v="0"/>
    <x v="0"/>
    <x v="9"/>
    <x v="110"/>
    <x v="185"/>
    <m/>
  </r>
  <r>
    <x v="11"/>
    <x v="0"/>
    <x v="7"/>
    <x v="0"/>
    <x v="0"/>
    <x v="0"/>
    <x v="9"/>
    <x v="110"/>
    <x v="302"/>
    <m/>
  </r>
  <r>
    <x v="11"/>
    <x v="0"/>
    <x v="7"/>
    <x v="0"/>
    <x v="0"/>
    <x v="0"/>
    <x v="5"/>
    <x v="70"/>
    <x v="88"/>
    <n v="1234"/>
  </r>
  <r>
    <x v="11"/>
    <x v="0"/>
    <x v="7"/>
    <x v="0"/>
    <x v="0"/>
    <x v="0"/>
    <x v="5"/>
    <x v="70"/>
    <x v="192"/>
    <n v="1488.89"/>
  </r>
  <r>
    <x v="11"/>
    <x v="0"/>
    <x v="7"/>
    <x v="0"/>
    <x v="0"/>
    <x v="0"/>
    <x v="5"/>
    <x v="70"/>
    <x v="161"/>
    <m/>
  </r>
  <r>
    <x v="11"/>
    <x v="0"/>
    <x v="7"/>
    <x v="0"/>
    <x v="0"/>
    <x v="0"/>
    <x v="5"/>
    <x v="70"/>
    <x v="167"/>
    <n v="20370"/>
  </r>
  <r>
    <x v="11"/>
    <x v="0"/>
    <x v="7"/>
    <x v="0"/>
    <x v="0"/>
    <x v="0"/>
    <x v="5"/>
    <x v="70"/>
    <x v="338"/>
    <n v="48718.54"/>
  </r>
  <r>
    <x v="11"/>
    <x v="0"/>
    <x v="7"/>
    <x v="0"/>
    <x v="0"/>
    <x v="0"/>
    <x v="5"/>
    <x v="70"/>
    <x v="339"/>
    <n v="31666.67"/>
  </r>
  <r>
    <x v="11"/>
    <x v="0"/>
    <x v="7"/>
    <x v="0"/>
    <x v="0"/>
    <x v="0"/>
    <x v="5"/>
    <x v="70"/>
    <x v="340"/>
    <n v="22740.74"/>
  </r>
  <r>
    <x v="11"/>
    <x v="0"/>
    <x v="7"/>
    <x v="0"/>
    <x v="0"/>
    <x v="0"/>
    <x v="5"/>
    <x v="70"/>
    <x v="324"/>
    <n v="13074"/>
  </r>
  <r>
    <x v="11"/>
    <x v="0"/>
    <x v="7"/>
    <x v="0"/>
    <x v="0"/>
    <x v="0"/>
    <x v="5"/>
    <x v="102"/>
    <x v="80"/>
    <m/>
  </r>
  <r>
    <x v="11"/>
    <x v="0"/>
    <x v="7"/>
    <x v="0"/>
    <x v="0"/>
    <x v="0"/>
    <x v="5"/>
    <x v="71"/>
    <x v="308"/>
    <m/>
  </r>
  <r>
    <x v="11"/>
    <x v="0"/>
    <x v="7"/>
    <x v="0"/>
    <x v="0"/>
    <x v="0"/>
    <x v="5"/>
    <x v="71"/>
    <x v="139"/>
    <m/>
  </r>
  <r>
    <x v="11"/>
    <x v="0"/>
    <x v="7"/>
    <x v="0"/>
    <x v="0"/>
    <x v="0"/>
    <x v="5"/>
    <x v="71"/>
    <x v="224"/>
    <m/>
  </r>
  <r>
    <x v="11"/>
    <x v="0"/>
    <x v="7"/>
    <x v="0"/>
    <x v="0"/>
    <x v="0"/>
    <x v="5"/>
    <x v="71"/>
    <x v="204"/>
    <n v="136500"/>
  </r>
  <r>
    <x v="11"/>
    <x v="0"/>
    <x v="7"/>
    <x v="0"/>
    <x v="0"/>
    <x v="0"/>
    <x v="5"/>
    <x v="78"/>
    <x v="0"/>
    <m/>
  </r>
  <r>
    <x v="11"/>
    <x v="0"/>
    <x v="7"/>
    <x v="0"/>
    <x v="0"/>
    <x v="0"/>
    <x v="6"/>
    <x v="17"/>
    <x v="205"/>
    <m/>
  </r>
  <r>
    <x v="11"/>
    <x v="0"/>
    <x v="7"/>
    <x v="0"/>
    <x v="0"/>
    <x v="0"/>
    <x v="6"/>
    <x v="172"/>
    <x v="341"/>
    <n v="1527000"/>
  </r>
  <r>
    <x v="11"/>
    <x v="0"/>
    <x v="7"/>
    <x v="0"/>
    <x v="0"/>
    <x v="0"/>
    <x v="6"/>
    <x v="161"/>
    <x v="245"/>
    <n v="2300000"/>
  </r>
  <r>
    <x v="11"/>
    <x v="0"/>
    <x v="7"/>
    <x v="0"/>
    <x v="0"/>
    <x v="0"/>
    <x v="29"/>
    <x v="154"/>
    <x v="203"/>
    <n v="48006"/>
  </r>
  <r>
    <x v="11"/>
    <x v="0"/>
    <x v="7"/>
    <x v="0"/>
    <x v="0"/>
    <x v="0"/>
    <x v="0"/>
    <x v="162"/>
    <x v="88"/>
    <n v="496366.95"/>
  </r>
  <r>
    <x v="11"/>
    <x v="0"/>
    <x v="7"/>
    <x v="0"/>
    <x v="0"/>
    <x v="0"/>
    <x v="0"/>
    <x v="116"/>
    <x v="342"/>
    <n v="1500000"/>
  </r>
  <r>
    <x v="11"/>
    <x v="0"/>
    <x v="7"/>
    <x v="0"/>
    <x v="0"/>
    <x v="0"/>
    <x v="0"/>
    <x v="116"/>
    <x v="127"/>
    <s v="_x000a_"/>
  </r>
  <r>
    <x v="11"/>
    <x v="0"/>
    <x v="7"/>
    <x v="0"/>
    <x v="0"/>
    <x v="0"/>
    <x v="0"/>
    <x v="116"/>
    <x v="295"/>
    <m/>
  </r>
  <r>
    <x v="11"/>
    <x v="0"/>
    <x v="7"/>
    <x v="0"/>
    <x v="0"/>
    <x v="0"/>
    <x v="0"/>
    <x v="107"/>
    <x v="17"/>
    <m/>
  </r>
  <r>
    <x v="11"/>
    <x v="0"/>
    <x v="7"/>
    <x v="0"/>
    <x v="0"/>
    <x v="0"/>
    <x v="0"/>
    <x v="107"/>
    <x v="254"/>
    <m/>
  </r>
  <r>
    <x v="11"/>
    <x v="0"/>
    <x v="7"/>
    <x v="0"/>
    <x v="0"/>
    <x v="0"/>
    <x v="0"/>
    <x v="108"/>
    <x v="254"/>
    <n v="320456"/>
  </r>
  <r>
    <x v="11"/>
    <x v="0"/>
    <x v="7"/>
    <x v="0"/>
    <x v="0"/>
    <x v="0"/>
    <x v="0"/>
    <x v="109"/>
    <x v="254"/>
    <m/>
  </r>
  <r>
    <x v="11"/>
    <x v="0"/>
    <x v="7"/>
    <x v="0"/>
    <x v="0"/>
    <x v="0"/>
    <x v="0"/>
    <x v="163"/>
    <x v="40"/>
    <n v="139550"/>
  </r>
  <r>
    <x v="11"/>
    <x v="0"/>
    <x v="7"/>
    <x v="0"/>
    <x v="0"/>
    <x v="0"/>
    <x v="0"/>
    <x v="163"/>
    <x v="157"/>
    <n v="13000"/>
  </r>
  <r>
    <x v="11"/>
    <x v="0"/>
    <x v="7"/>
    <x v="0"/>
    <x v="0"/>
    <x v="0"/>
    <x v="0"/>
    <x v="163"/>
    <x v="320"/>
    <n v="15000"/>
  </r>
  <r>
    <x v="11"/>
    <x v="0"/>
    <x v="7"/>
    <x v="0"/>
    <x v="0"/>
    <x v="0"/>
    <x v="0"/>
    <x v="163"/>
    <x v="185"/>
    <n v="15000"/>
  </r>
  <r>
    <x v="11"/>
    <x v="0"/>
    <x v="7"/>
    <x v="0"/>
    <x v="0"/>
    <x v="0"/>
    <x v="0"/>
    <x v="80"/>
    <x v="14"/>
    <n v="552965.94999999995"/>
  </r>
  <r>
    <x v="11"/>
    <x v="0"/>
    <x v="7"/>
    <x v="0"/>
    <x v="0"/>
    <x v="0"/>
    <x v="0"/>
    <x v="80"/>
    <x v="44"/>
    <n v="2460000"/>
  </r>
  <r>
    <x v="11"/>
    <x v="0"/>
    <x v="7"/>
    <x v="0"/>
    <x v="0"/>
    <x v="0"/>
    <x v="0"/>
    <x v="80"/>
    <x v="176"/>
    <n v="5018068"/>
  </r>
  <r>
    <x v="11"/>
    <x v="0"/>
    <x v="7"/>
    <x v="0"/>
    <x v="0"/>
    <x v="0"/>
    <x v="0"/>
    <x v="80"/>
    <x v="183"/>
    <n v="495984"/>
  </r>
  <r>
    <x v="11"/>
    <x v="0"/>
    <x v="7"/>
    <x v="0"/>
    <x v="0"/>
    <x v="0"/>
    <x v="0"/>
    <x v="80"/>
    <x v="241"/>
    <m/>
  </r>
  <r>
    <x v="11"/>
    <x v="0"/>
    <x v="7"/>
    <x v="0"/>
    <x v="0"/>
    <x v="0"/>
    <x v="0"/>
    <x v="80"/>
    <x v="316"/>
    <m/>
  </r>
  <r>
    <x v="11"/>
    <x v="0"/>
    <x v="7"/>
    <x v="0"/>
    <x v="0"/>
    <x v="0"/>
    <x v="0"/>
    <x v="80"/>
    <x v="59"/>
    <m/>
  </r>
  <r>
    <x v="11"/>
    <x v="0"/>
    <x v="7"/>
    <x v="0"/>
    <x v="0"/>
    <x v="0"/>
    <x v="0"/>
    <x v="80"/>
    <x v="44"/>
    <m/>
  </r>
  <r>
    <x v="11"/>
    <x v="0"/>
    <x v="7"/>
    <x v="0"/>
    <x v="0"/>
    <x v="0"/>
    <x v="0"/>
    <x v="80"/>
    <x v="15"/>
    <n v="1300000"/>
  </r>
  <r>
    <x v="11"/>
    <x v="0"/>
    <x v="7"/>
    <x v="0"/>
    <x v="0"/>
    <x v="0"/>
    <x v="0"/>
    <x v="84"/>
    <x v="88"/>
    <m/>
  </r>
  <r>
    <x v="11"/>
    <x v="0"/>
    <x v="7"/>
    <x v="0"/>
    <x v="0"/>
    <x v="0"/>
    <x v="0"/>
    <x v="84"/>
    <x v="246"/>
    <m/>
  </r>
  <r>
    <x v="11"/>
    <x v="0"/>
    <x v="7"/>
    <x v="0"/>
    <x v="0"/>
    <x v="0"/>
    <x v="0"/>
    <x v="107"/>
    <x v="17"/>
    <n v="600000"/>
  </r>
  <r>
    <x v="11"/>
    <x v="0"/>
    <x v="7"/>
    <x v="0"/>
    <x v="0"/>
    <x v="0"/>
    <x v="0"/>
    <x v="115"/>
    <x v="0"/>
    <m/>
  </r>
  <r>
    <x v="11"/>
    <x v="0"/>
    <x v="7"/>
    <x v="0"/>
    <x v="0"/>
    <x v="0"/>
    <x v="0"/>
    <x v="138"/>
    <x v="88"/>
    <m/>
  </r>
  <r>
    <x v="11"/>
    <x v="0"/>
    <x v="7"/>
    <x v="0"/>
    <x v="0"/>
    <x v="0"/>
    <x v="0"/>
    <x v="108"/>
    <x v="0"/>
    <m/>
  </r>
  <r>
    <x v="11"/>
    <x v="0"/>
    <x v="7"/>
    <x v="0"/>
    <x v="0"/>
    <x v="0"/>
    <x v="0"/>
    <x v="109"/>
    <x v="0"/>
    <m/>
  </r>
  <r>
    <x v="11"/>
    <x v="0"/>
    <x v="7"/>
    <x v="0"/>
    <x v="0"/>
    <x v="0"/>
    <x v="0"/>
    <x v="116"/>
    <x v="20"/>
    <m/>
  </r>
  <r>
    <x v="11"/>
    <x v="0"/>
    <x v="7"/>
    <x v="0"/>
    <x v="0"/>
    <x v="0"/>
    <x v="0"/>
    <x v="116"/>
    <x v="117"/>
    <m/>
  </r>
  <r>
    <x v="11"/>
    <x v="0"/>
    <x v="7"/>
    <x v="0"/>
    <x v="0"/>
    <x v="0"/>
    <x v="0"/>
    <x v="79"/>
    <x v="0"/>
    <m/>
  </r>
  <r>
    <x v="11"/>
    <x v="0"/>
    <x v="7"/>
    <x v="0"/>
    <x v="0"/>
    <x v="0"/>
    <x v="12"/>
    <x v="81"/>
    <x v="0"/>
    <m/>
  </r>
  <r>
    <x v="11"/>
    <x v="0"/>
    <x v="7"/>
    <x v="0"/>
    <x v="0"/>
    <x v="0"/>
    <x v="12"/>
    <x v="82"/>
    <x v="100"/>
    <m/>
  </r>
  <r>
    <x v="11"/>
    <x v="0"/>
    <x v="7"/>
    <x v="0"/>
    <x v="0"/>
    <x v="0"/>
    <x v="12"/>
    <x v="83"/>
    <x v="100"/>
    <m/>
  </r>
  <r>
    <x v="11"/>
    <x v="0"/>
    <x v="7"/>
    <x v="0"/>
    <x v="0"/>
    <x v="0"/>
    <x v="12"/>
    <x v="84"/>
    <x v="255"/>
    <m/>
  </r>
  <r>
    <x v="11"/>
    <x v="0"/>
    <x v="7"/>
    <x v="0"/>
    <x v="0"/>
    <x v="0"/>
    <x v="19"/>
    <x v="100"/>
    <x v="178"/>
    <m/>
  </r>
  <r>
    <x v="11"/>
    <x v="0"/>
    <x v="7"/>
    <x v="0"/>
    <x v="0"/>
    <x v="0"/>
    <x v="19"/>
    <x v="100"/>
    <x v="280"/>
    <m/>
  </r>
  <r>
    <x v="11"/>
    <x v="0"/>
    <x v="7"/>
    <x v="0"/>
    <x v="0"/>
    <x v="0"/>
    <x v="19"/>
    <x v="139"/>
    <x v="317"/>
    <m/>
  </r>
  <r>
    <x v="11"/>
    <x v="0"/>
    <x v="7"/>
    <x v="0"/>
    <x v="0"/>
    <x v="0"/>
    <x v="19"/>
    <x v="139"/>
    <x v="139"/>
    <n v="2831764.71"/>
  </r>
  <r>
    <x v="11"/>
    <x v="0"/>
    <x v="7"/>
    <x v="0"/>
    <x v="0"/>
    <x v="0"/>
    <x v="28"/>
    <x v="150"/>
    <x v="318"/>
    <m/>
  </r>
  <r>
    <x v="11"/>
    <x v="0"/>
    <x v="7"/>
    <x v="0"/>
    <x v="0"/>
    <x v="0"/>
    <x v="31"/>
    <x v="85"/>
    <x v="157"/>
    <m/>
  </r>
  <r>
    <x v="11"/>
    <x v="0"/>
    <x v="7"/>
    <x v="0"/>
    <x v="0"/>
    <x v="0"/>
    <x v="31"/>
    <x v="85"/>
    <x v="237"/>
    <m/>
  </r>
  <r>
    <x v="11"/>
    <x v="0"/>
    <x v="7"/>
    <x v="0"/>
    <x v="0"/>
    <x v="0"/>
    <x v="27"/>
    <x v="140"/>
    <x v="20"/>
    <m/>
  </r>
  <r>
    <x v="11"/>
    <x v="0"/>
    <x v="7"/>
    <x v="0"/>
    <x v="0"/>
    <x v="0"/>
    <x v="27"/>
    <x v="148"/>
    <x v="140"/>
    <n v="77283"/>
  </r>
  <r>
    <x v="11"/>
    <x v="0"/>
    <x v="7"/>
    <x v="0"/>
    <x v="0"/>
    <x v="0"/>
    <x v="27"/>
    <x v="139"/>
    <x v="140"/>
    <m/>
  </r>
  <r>
    <x v="11"/>
    <x v="0"/>
    <x v="7"/>
    <x v="0"/>
    <x v="0"/>
    <x v="0"/>
    <x v="27"/>
    <x v="149"/>
    <x v="140"/>
    <n v="485083.58"/>
  </r>
  <r>
    <x v="11"/>
    <x v="0"/>
    <x v="7"/>
    <x v="0"/>
    <x v="0"/>
    <x v="0"/>
    <x v="22"/>
    <x v="105"/>
    <x v="140"/>
    <m/>
  </r>
  <r>
    <x v="11"/>
    <x v="0"/>
    <x v="7"/>
    <x v="0"/>
    <x v="0"/>
    <x v="0"/>
    <x v="16"/>
    <x v="86"/>
    <x v="297"/>
    <m/>
  </r>
  <r>
    <x v="11"/>
    <x v="0"/>
    <x v="7"/>
    <x v="0"/>
    <x v="0"/>
    <x v="0"/>
    <x v="16"/>
    <x v="86"/>
    <x v="204"/>
    <n v="1010300"/>
  </r>
  <r>
    <x v="11"/>
    <x v="0"/>
    <x v="7"/>
    <x v="0"/>
    <x v="0"/>
    <x v="0"/>
    <x v="16"/>
    <x v="86"/>
    <x v="45"/>
    <m/>
  </r>
  <r>
    <x v="11"/>
    <x v="0"/>
    <x v="7"/>
    <x v="0"/>
    <x v="0"/>
    <x v="0"/>
    <x v="16"/>
    <x v="117"/>
    <x v="297"/>
    <n v="500000"/>
  </r>
  <r>
    <x v="11"/>
    <x v="0"/>
    <x v="7"/>
    <x v="0"/>
    <x v="0"/>
    <x v="0"/>
    <x v="16"/>
    <x v="117"/>
    <x v="328"/>
    <m/>
  </r>
  <r>
    <x v="11"/>
    <x v="0"/>
    <x v="7"/>
    <x v="0"/>
    <x v="0"/>
    <x v="0"/>
    <x v="16"/>
    <x v="117"/>
    <x v="223"/>
    <m/>
  </r>
  <r>
    <x v="11"/>
    <x v="0"/>
    <x v="7"/>
    <x v="0"/>
    <x v="0"/>
    <x v="0"/>
    <x v="22"/>
    <x v="105"/>
    <x v="0"/>
    <m/>
  </r>
  <r>
    <x v="11"/>
    <x v="0"/>
    <x v="7"/>
    <x v="0"/>
    <x v="0"/>
    <x v="0"/>
    <x v="2"/>
    <x v="87"/>
    <x v="165"/>
    <n v="723170"/>
  </r>
  <r>
    <x v="11"/>
    <x v="0"/>
    <x v="7"/>
    <x v="0"/>
    <x v="0"/>
    <x v="0"/>
    <x v="2"/>
    <x v="87"/>
    <x v="205"/>
    <m/>
  </r>
  <r>
    <x v="11"/>
    <x v="0"/>
    <x v="7"/>
    <x v="0"/>
    <x v="0"/>
    <x v="0"/>
    <x v="2"/>
    <x v="87"/>
    <x v="124"/>
    <n v="210900"/>
  </r>
  <r>
    <x v="11"/>
    <x v="0"/>
    <x v="7"/>
    <x v="0"/>
    <x v="0"/>
    <x v="0"/>
    <x v="2"/>
    <x v="87"/>
    <x v="343"/>
    <n v="3250000"/>
  </r>
  <r>
    <x v="11"/>
    <x v="0"/>
    <x v="7"/>
    <x v="0"/>
    <x v="0"/>
    <x v="0"/>
    <x v="2"/>
    <x v="155"/>
    <x v="205"/>
    <n v="1984521"/>
  </r>
  <r>
    <x v="11"/>
    <x v="0"/>
    <x v="7"/>
    <x v="0"/>
    <x v="0"/>
    <x v="0"/>
    <x v="2"/>
    <x v="155"/>
    <x v="329"/>
    <m/>
  </r>
  <r>
    <x v="11"/>
    <x v="0"/>
    <x v="7"/>
    <x v="0"/>
    <x v="0"/>
    <x v="0"/>
    <x v="2"/>
    <x v="155"/>
    <x v="0"/>
    <m/>
  </r>
  <r>
    <x v="11"/>
    <x v="0"/>
    <x v="7"/>
    <x v="0"/>
    <x v="0"/>
    <x v="0"/>
    <x v="2"/>
    <x v="88"/>
    <x v="190"/>
    <n v="54983.18"/>
  </r>
  <r>
    <x v="11"/>
    <x v="0"/>
    <x v="7"/>
    <x v="0"/>
    <x v="0"/>
    <x v="0"/>
    <x v="2"/>
    <x v="88"/>
    <x v="312"/>
    <m/>
  </r>
  <r>
    <x v="11"/>
    <x v="0"/>
    <x v="7"/>
    <x v="0"/>
    <x v="0"/>
    <x v="0"/>
    <x v="2"/>
    <x v="88"/>
    <x v="153"/>
    <m/>
  </r>
  <r>
    <x v="11"/>
    <x v="0"/>
    <x v="7"/>
    <x v="0"/>
    <x v="0"/>
    <x v="0"/>
    <x v="2"/>
    <x v="88"/>
    <x v="247"/>
    <n v="94000"/>
  </r>
  <r>
    <x v="11"/>
    <x v="0"/>
    <x v="7"/>
    <x v="0"/>
    <x v="0"/>
    <x v="0"/>
    <x v="2"/>
    <x v="88"/>
    <x v="128"/>
    <m/>
  </r>
  <r>
    <x v="11"/>
    <x v="0"/>
    <x v="7"/>
    <x v="0"/>
    <x v="0"/>
    <x v="0"/>
    <x v="2"/>
    <x v="88"/>
    <x v="139"/>
    <n v="358139.27"/>
  </r>
  <r>
    <x v="11"/>
    <x v="0"/>
    <x v="7"/>
    <x v="0"/>
    <x v="0"/>
    <x v="0"/>
    <x v="2"/>
    <x v="89"/>
    <x v="298"/>
    <m/>
  </r>
  <r>
    <x v="11"/>
    <x v="0"/>
    <x v="7"/>
    <x v="0"/>
    <x v="0"/>
    <x v="0"/>
    <x v="2"/>
    <x v="89"/>
    <x v="59"/>
    <n v="2100000"/>
  </r>
  <r>
    <x v="11"/>
    <x v="0"/>
    <x v="7"/>
    <x v="0"/>
    <x v="0"/>
    <x v="0"/>
    <x v="2"/>
    <x v="89"/>
    <x v="102"/>
    <n v="1228950"/>
  </r>
  <r>
    <x v="11"/>
    <x v="0"/>
    <x v="7"/>
    <x v="0"/>
    <x v="0"/>
    <x v="0"/>
    <x v="2"/>
    <x v="89"/>
    <x v="282"/>
    <m/>
  </r>
  <r>
    <x v="11"/>
    <x v="0"/>
    <x v="7"/>
    <x v="0"/>
    <x v="0"/>
    <x v="0"/>
    <x v="2"/>
    <x v="90"/>
    <x v="94"/>
    <n v="266995"/>
  </r>
  <r>
    <x v="11"/>
    <x v="0"/>
    <x v="7"/>
    <x v="0"/>
    <x v="0"/>
    <x v="0"/>
    <x v="2"/>
    <x v="90"/>
    <x v="344"/>
    <n v="240892"/>
  </r>
  <r>
    <x v="11"/>
    <x v="0"/>
    <x v="7"/>
    <x v="0"/>
    <x v="0"/>
    <x v="0"/>
    <x v="2"/>
    <x v="91"/>
    <x v="279"/>
    <m/>
  </r>
  <r>
    <x v="11"/>
    <x v="0"/>
    <x v="7"/>
    <x v="0"/>
    <x v="0"/>
    <x v="0"/>
    <x v="2"/>
    <x v="91"/>
    <x v="167"/>
    <n v="278630"/>
  </r>
  <r>
    <x v="11"/>
    <x v="0"/>
    <x v="7"/>
    <x v="0"/>
    <x v="0"/>
    <x v="0"/>
    <x v="2"/>
    <x v="91"/>
    <x v="250"/>
    <n v="63800"/>
  </r>
  <r>
    <x v="11"/>
    <x v="0"/>
    <x v="7"/>
    <x v="0"/>
    <x v="0"/>
    <x v="0"/>
    <x v="2"/>
    <x v="91"/>
    <x v="201"/>
    <m/>
  </r>
  <r>
    <x v="11"/>
    <x v="0"/>
    <x v="7"/>
    <x v="0"/>
    <x v="0"/>
    <x v="0"/>
    <x v="2"/>
    <x v="91"/>
    <x v="312"/>
    <n v="46000"/>
  </r>
  <r>
    <x v="11"/>
    <x v="0"/>
    <x v="7"/>
    <x v="0"/>
    <x v="0"/>
    <x v="0"/>
    <x v="2"/>
    <x v="91"/>
    <x v="128"/>
    <n v="67522"/>
  </r>
  <r>
    <x v="11"/>
    <x v="0"/>
    <x v="7"/>
    <x v="0"/>
    <x v="0"/>
    <x v="0"/>
    <x v="2"/>
    <x v="91"/>
    <x v="192"/>
    <n v="18611.11"/>
  </r>
  <r>
    <x v="11"/>
    <x v="0"/>
    <x v="7"/>
    <x v="0"/>
    <x v="0"/>
    <x v="0"/>
    <x v="2"/>
    <x v="91"/>
    <x v="299"/>
    <n v="346000"/>
  </r>
  <r>
    <x v="11"/>
    <x v="0"/>
    <x v="7"/>
    <x v="0"/>
    <x v="0"/>
    <x v="0"/>
    <x v="2"/>
    <x v="91"/>
    <x v="345"/>
    <n v="1195690"/>
  </r>
  <r>
    <x v="11"/>
    <x v="0"/>
    <x v="7"/>
    <x v="0"/>
    <x v="0"/>
    <x v="0"/>
    <x v="2"/>
    <x v="91"/>
    <x v="339"/>
    <n v="395833.33"/>
  </r>
  <r>
    <x v="11"/>
    <x v="0"/>
    <x v="7"/>
    <x v="0"/>
    <x v="0"/>
    <x v="0"/>
    <x v="2"/>
    <x v="91"/>
    <x v="324"/>
    <n v="164426"/>
  </r>
  <r>
    <x v="11"/>
    <x v="0"/>
    <x v="7"/>
    <x v="0"/>
    <x v="0"/>
    <x v="0"/>
    <x v="2"/>
    <x v="91"/>
    <x v="340"/>
    <n v="312685.19"/>
  </r>
  <r>
    <x v="11"/>
    <x v="0"/>
    <x v="7"/>
    <x v="0"/>
    <x v="0"/>
    <x v="0"/>
    <x v="2"/>
    <x v="91"/>
    <x v="339"/>
    <m/>
  </r>
  <r>
    <x v="11"/>
    <x v="0"/>
    <x v="7"/>
    <x v="0"/>
    <x v="0"/>
    <x v="0"/>
    <x v="2"/>
    <x v="91"/>
    <x v="320"/>
    <n v="48000"/>
  </r>
  <r>
    <x v="11"/>
    <x v="0"/>
    <x v="7"/>
    <x v="0"/>
    <x v="0"/>
    <x v="0"/>
    <x v="2"/>
    <x v="91"/>
    <x v="338"/>
    <n v="669879.46"/>
  </r>
  <r>
    <x v="11"/>
    <x v="0"/>
    <x v="7"/>
    <x v="0"/>
    <x v="0"/>
    <x v="0"/>
    <x v="2"/>
    <x v="136"/>
    <x v="208"/>
    <n v="200000"/>
  </r>
  <r>
    <x v="11"/>
    <x v="0"/>
    <x v="7"/>
    <x v="0"/>
    <x v="0"/>
    <x v="0"/>
    <x v="2"/>
    <x v="136"/>
    <x v="346"/>
    <n v="266772"/>
  </r>
  <r>
    <x v="11"/>
    <x v="0"/>
    <x v="7"/>
    <x v="0"/>
    <x v="0"/>
    <x v="0"/>
    <x v="2"/>
    <x v="136"/>
    <x v="157"/>
    <n v="10000"/>
  </r>
  <r>
    <x v="11"/>
    <x v="0"/>
    <x v="7"/>
    <x v="0"/>
    <x v="0"/>
    <x v="0"/>
    <x v="2"/>
    <x v="136"/>
    <x v="244"/>
    <n v="140000"/>
  </r>
  <r>
    <x v="11"/>
    <x v="0"/>
    <x v="7"/>
    <x v="0"/>
    <x v="0"/>
    <x v="0"/>
    <x v="2"/>
    <x v="136"/>
    <x v="218"/>
    <n v="196000"/>
  </r>
  <r>
    <x v="11"/>
    <x v="0"/>
    <x v="7"/>
    <x v="0"/>
    <x v="0"/>
    <x v="0"/>
    <x v="2"/>
    <x v="141"/>
    <x v="0"/>
    <m/>
  </r>
  <r>
    <x v="11"/>
    <x v="0"/>
    <x v="7"/>
    <x v="0"/>
    <x v="0"/>
    <x v="0"/>
    <x v="2"/>
    <x v="93"/>
    <x v="0"/>
    <m/>
  </r>
  <r>
    <x v="11"/>
    <x v="0"/>
    <x v="7"/>
    <x v="0"/>
    <x v="0"/>
    <x v="0"/>
    <x v="2"/>
    <x v="84"/>
    <x v="102"/>
    <m/>
  </r>
  <r>
    <x v="11"/>
    <x v="0"/>
    <x v="7"/>
    <x v="0"/>
    <x v="0"/>
    <x v="0"/>
    <x v="2"/>
    <x v="84"/>
    <x v="284"/>
    <m/>
  </r>
  <r>
    <x v="11"/>
    <x v="0"/>
    <x v="7"/>
    <x v="0"/>
    <x v="0"/>
    <x v="0"/>
    <x v="2"/>
    <x v="84"/>
    <x v="291"/>
    <m/>
  </r>
  <r>
    <x v="11"/>
    <x v="0"/>
    <x v="7"/>
    <x v="0"/>
    <x v="0"/>
    <x v="0"/>
    <x v="2"/>
    <x v="84"/>
    <x v="0"/>
    <m/>
  </r>
  <r>
    <x v="11"/>
    <x v="0"/>
    <x v="7"/>
    <x v="0"/>
    <x v="0"/>
    <x v="0"/>
    <x v="2"/>
    <x v="84"/>
    <x v="0"/>
    <m/>
  </r>
  <r>
    <x v="11"/>
    <x v="0"/>
    <x v="7"/>
    <x v="0"/>
    <x v="0"/>
    <x v="0"/>
    <x v="2"/>
    <x v="171"/>
    <x v="333"/>
    <m/>
  </r>
  <r>
    <x v="11"/>
    <x v="0"/>
    <x v="7"/>
    <x v="0"/>
    <x v="0"/>
    <x v="0"/>
    <x v="2"/>
    <x v="171"/>
    <x v="334"/>
    <m/>
  </r>
  <r>
    <x v="11"/>
    <x v="0"/>
    <x v="7"/>
    <x v="0"/>
    <x v="0"/>
    <x v="0"/>
    <x v="2"/>
    <x v="84"/>
    <x v="0"/>
    <m/>
  </r>
  <r>
    <x v="11"/>
    <x v="0"/>
    <x v="7"/>
    <x v="0"/>
    <x v="0"/>
    <x v="0"/>
    <x v="2"/>
    <x v="84"/>
    <x v="0"/>
    <m/>
  </r>
  <r>
    <x v="11"/>
    <x v="0"/>
    <x v="7"/>
    <x v="0"/>
    <x v="0"/>
    <x v="0"/>
    <x v="2"/>
    <x v="84"/>
    <x v="0"/>
    <m/>
  </r>
  <r>
    <x v="11"/>
    <x v="0"/>
    <x v="7"/>
    <x v="0"/>
    <x v="0"/>
    <x v="7"/>
    <x v="4"/>
    <x v="119"/>
    <x v="136"/>
    <n v="4100000"/>
  </r>
  <r>
    <x v="11"/>
    <x v="0"/>
    <x v="7"/>
    <x v="0"/>
    <x v="0"/>
    <x v="7"/>
    <x v="4"/>
    <x v="119"/>
    <x v="248"/>
    <n v="4000000"/>
  </r>
  <r>
    <x v="11"/>
    <x v="0"/>
    <x v="7"/>
    <x v="0"/>
    <x v="0"/>
    <x v="7"/>
    <x v="4"/>
    <x v="119"/>
    <x v="186"/>
    <n v="6000000"/>
  </r>
  <r>
    <x v="11"/>
    <x v="0"/>
    <x v="7"/>
    <x v="0"/>
    <x v="0"/>
    <x v="7"/>
    <x v="4"/>
    <x v="119"/>
    <x v="250"/>
    <n v="1800000"/>
  </r>
  <r>
    <x v="11"/>
    <x v="0"/>
    <x v="7"/>
    <x v="0"/>
    <x v="0"/>
    <x v="7"/>
    <x v="4"/>
    <x v="119"/>
    <x v="291"/>
    <n v="6550000"/>
  </r>
  <r>
    <x v="11"/>
    <x v="0"/>
    <x v="7"/>
    <x v="0"/>
    <x v="0"/>
    <x v="7"/>
    <x v="4"/>
    <x v="120"/>
    <x v="250"/>
    <n v="200000"/>
  </r>
  <r>
    <x v="11"/>
    <x v="0"/>
    <x v="7"/>
    <x v="0"/>
    <x v="0"/>
    <x v="7"/>
    <x v="4"/>
    <x v="121"/>
    <x v="136"/>
    <n v="341667"/>
  </r>
  <r>
    <x v="11"/>
    <x v="0"/>
    <x v="7"/>
    <x v="0"/>
    <x v="0"/>
    <x v="7"/>
    <x v="4"/>
    <x v="121"/>
    <x v="186"/>
    <n v="500000"/>
  </r>
  <r>
    <x v="11"/>
    <x v="0"/>
    <x v="7"/>
    <x v="0"/>
    <x v="0"/>
    <x v="7"/>
    <x v="4"/>
    <x v="121"/>
    <x v="248"/>
    <n v="370833"/>
  </r>
  <r>
    <x v="11"/>
    <x v="0"/>
    <x v="7"/>
    <x v="0"/>
    <x v="0"/>
    <x v="7"/>
    <x v="4"/>
    <x v="121"/>
    <x v="250"/>
    <n v="166667"/>
  </r>
  <r>
    <x v="11"/>
    <x v="0"/>
    <x v="7"/>
    <x v="0"/>
    <x v="0"/>
    <x v="7"/>
    <x v="4"/>
    <x v="121"/>
    <x v="291"/>
    <n v="545833"/>
  </r>
  <r>
    <x v="11"/>
    <x v="0"/>
    <x v="7"/>
    <x v="0"/>
    <x v="0"/>
    <x v="7"/>
    <x v="4"/>
    <x v="122"/>
    <x v="136"/>
    <n v="41000"/>
  </r>
  <r>
    <x v="11"/>
    <x v="0"/>
    <x v="7"/>
    <x v="0"/>
    <x v="0"/>
    <x v="7"/>
    <x v="4"/>
    <x v="122"/>
    <x v="248"/>
    <n v="44500"/>
  </r>
  <r>
    <x v="11"/>
    <x v="0"/>
    <x v="7"/>
    <x v="0"/>
    <x v="0"/>
    <x v="7"/>
    <x v="4"/>
    <x v="122"/>
    <x v="186"/>
    <n v="60000"/>
  </r>
  <r>
    <x v="11"/>
    <x v="0"/>
    <x v="7"/>
    <x v="0"/>
    <x v="0"/>
    <x v="7"/>
    <x v="4"/>
    <x v="122"/>
    <x v="250"/>
    <n v="20000"/>
  </r>
  <r>
    <x v="11"/>
    <x v="0"/>
    <x v="7"/>
    <x v="0"/>
    <x v="0"/>
    <x v="7"/>
    <x v="4"/>
    <x v="122"/>
    <x v="291"/>
    <n v="65500"/>
  </r>
  <r>
    <x v="11"/>
    <x v="0"/>
    <x v="7"/>
    <x v="0"/>
    <x v="0"/>
    <x v="7"/>
    <x v="4"/>
    <x v="123"/>
    <x v="136"/>
    <n v="341667"/>
  </r>
  <r>
    <x v="11"/>
    <x v="0"/>
    <x v="7"/>
    <x v="0"/>
    <x v="0"/>
    <x v="7"/>
    <x v="4"/>
    <x v="123"/>
    <x v="186"/>
    <n v="500000"/>
  </r>
  <r>
    <x v="11"/>
    <x v="0"/>
    <x v="7"/>
    <x v="0"/>
    <x v="0"/>
    <x v="7"/>
    <x v="4"/>
    <x v="123"/>
    <x v="248"/>
    <n v="370833"/>
  </r>
  <r>
    <x v="11"/>
    <x v="0"/>
    <x v="7"/>
    <x v="0"/>
    <x v="0"/>
    <x v="7"/>
    <x v="4"/>
    <x v="123"/>
    <x v="250"/>
    <n v="166667"/>
  </r>
  <r>
    <x v="11"/>
    <x v="0"/>
    <x v="7"/>
    <x v="0"/>
    <x v="0"/>
    <x v="7"/>
    <x v="4"/>
    <x v="123"/>
    <x v="291"/>
    <n v="545833"/>
  </r>
  <r>
    <x v="11"/>
    <x v="0"/>
    <x v="7"/>
    <x v="0"/>
    <x v="0"/>
    <x v="7"/>
    <x v="4"/>
    <x v="124"/>
    <x v="136"/>
    <n v="170833"/>
  </r>
  <r>
    <x v="11"/>
    <x v="0"/>
    <x v="7"/>
    <x v="0"/>
    <x v="0"/>
    <x v="7"/>
    <x v="4"/>
    <x v="124"/>
    <x v="186"/>
    <n v="250000"/>
  </r>
  <r>
    <x v="11"/>
    <x v="0"/>
    <x v="7"/>
    <x v="0"/>
    <x v="0"/>
    <x v="7"/>
    <x v="4"/>
    <x v="124"/>
    <x v="248"/>
    <n v="185417"/>
  </r>
  <r>
    <x v="11"/>
    <x v="0"/>
    <x v="7"/>
    <x v="0"/>
    <x v="0"/>
    <x v="7"/>
    <x v="4"/>
    <x v="124"/>
    <x v="250"/>
    <n v="75000"/>
  </r>
  <r>
    <x v="11"/>
    <x v="0"/>
    <x v="7"/>
    <x v="0"/>
    <x v="0"/>
    <x v="7"/>
    <x v="4"/>
    <x v="124"/>
    <x v="291"/>
    <n v="272917"/>
  </r>
  <r>
    <x v="11"/>
    <x v="0"/>
    <x v="7"/>
    <x v="0"/>
    <x v="0"/>
    <x v="7"/>
    <x v="4"/>
    <x v="135"/>
    <x v="0"/>
    <m/>
  </r>
  <r>
    <x v="11"/>
    <x v="0"/>
    <x v="7"/>
    <x v="0"/>
    <x v="0"/>
    <x v="7"/>
    <x v="4"/>
    <x v="167"/>
    <x v="250"/>
    <n v="200000"/>
  </r>
  <r>
    <x v="11"/>
    <x v="0"/>
    <x v="7"/>
    <x v="0"/>
    <x v="0"/>
    <x v="7"/>
    <x v="4"/>
    <x v="167"/>
    <x v="291"/>
    <n v="200000"/>
  </r>
  <r>
    <x v="11"/>
    <x v="0"/>
    <x v="7"/>
    <x v="0"/>
    <x v="0"/>
    <x v="7"/>
    <x v="4"/>
    <x v="144"/>
    <x v="136"/>
    <m/>
  </r>
  <r>
    <x v="11"/>
    <x v="0"/>
    <x v="7"/>
    <x v="0"/>
    <x v="0"/>
    <x v="7"/>
    <x v="4"/>
    <x v="144"/>
    <x v="186"/>
    <m/>
  </r>
  <r>
    <x v="11"/>
    <x v="0"/>
    <x v="7"/>
    <x v="0"/>
    <x v="0"/>
    <x v="7"/>
    <x v="4"/>
    <x v="126"/>
    <x v="0"/>
    <m/>
  </r>
  <r>
    <x v="11"/>
    <x v="0"/>
    <x v="7"/>
    <x v="0"/>
    <x v="0"/>
    <x v="7"/>
    <x v="4"/>
    <x v="127"/>
    <x v="5"/>
    <n v="119914"/>
  </r>
  <r>
    <x v="11"/>
    <x v="0"/>
    <x v="7"/>
    <x v="0"/>
    <x v="0"/>
    <x v="7"/>
    <x v="4"/>
    <x v="152"/>
    <x v="130"/>
    <m/>
  </r>
  <r>
    <x v="11"/>
    <x v="0"/>
    <x v="7"/>
    <x v="0"/>
    <x v="0"/>
    <x v="7"/>
    <x v="4"/>
    <x v="128"/>
    <x v="6"/>
    <n v="1746000"/>
  </r>
  <r>
    <x v="11"/>
    <x v="0"/>
    <x v="7"/>
    <x v="0"/>
    <x v="0"/>
    <x v="7"/>
    <x v="4"/>
    <x v="128"/>
    <x v="290"/>
    <n v="216000"/>
  </r>
  <r>
    <x v="11"/>
    <x v="0"/>
    <x v="7"/>
    <x v="0"/>
    <x v="0"/>
    <x v="7"/>
    <x v="4"/>
    <x v="128"/>
    <x v="7"/>
    <n v="786100"/>
  </r>
  <r>
    <x v="11"/>
    <x v="0"/>
    <x v="7"/>
    <x v="0"/>
    <x v="0"/>
    <x v="7"/>
    <x v="4"/>
    <x v="129"/>
    <x v="77"/>
    <n v="164000"/>
  </r>
  <r>
    <x v="11"/>
    <x v="0"/>
    <x v="7"/>
    <x v="0"/>
    <x v="0"/>
    <x v="7"/>
    <x v="4"/>
    <x v="129"/>
    <x v="187"/>
    <n v="752000"/>
  </r>
  <r>
    <x v="11"/>
    <x v="0"/>
    <x v="7"/>
    <x v="0"/>
    <x v="0"/>
    <x v="7"/>
    <x v="4"/>
    <x v="129"/>
    <x v="310"/>
    <m/>
  </r>
  <r>
    <x v="11"/>
    <x v="0"/>
    <x v="7"/>
    <x v="0"/>
    <x v="0"/>
    <x v="7"/>
    <x v="4"/>
    <x v="169"/>
    <x v="311"/>
    <m/>
  </r>
  <r>
    <x v="11"/>
    <x v="0"/>
    <x v="7"/>
    <x v="0"/>
    <x v="0"/>
    <x v="7"/>
    <x v="2"/>
    <x v="131"/>
    <x v="136"/>
    <m/>
  </r>
  <r>
    <x v="11"/>
    <x v="0"/>
    <x v="7"/>
    <x v="0"/>
    <x v="0"/>
    <x v="1"/>
    <x v="7"/>
    <x v="34"/>
    <x v="29"/>
    <n v="143990"/>
  </r>
  <r>
    <x v="11"/>
    <x v="0"/>
    <x v="7"/>
    <x v="0"/>
    <x v="0"/>
    <x v="1"/>
    <x v="7"/>
    <x v="34"/>
    <x v="294"/>
    <m/>
  </r>
  <r>
    <x v="11"/>
    <x v="0"/>
    <x v="7"/>
    <x v="0"/>
    <x v="0"/>
    <x v="1"/>
    <x v="7"/>
    <x v="20"/>
    <x v="29"/>
    <n v="215900"/>
  </r>
  <r>
    <x v="11"/>
    <x v="0"/>
    <x v="7"/>
    <x v="0"/>
    <x v="0"/>
    <x v="1"/>
    <x v="7"/>
    <x v="20"/>
    <x v="321"/>
    <n v="81000"/>
  </r>
  <r>
    <x v="11"/>
    <x v="0"/>
    <x v="7"/>
    <x v="0"/>
    <x v="0"/>
    <x v="1"/>
    <x v="7"/>
    <x v="20"/>
    <x v="169"/>
    <n v="1261440"/>
  </r>
  <r>
    <x v="11"/>
    <x v="0"/>
    <x v="7"/>
    <x v="0"/>
    <x v="0"/>
    <x v="1"/>
    <x v="7"/>
    <x v="101"/>
    <x v="6"/>
    <m/>
  </r>
  <r>
    <x v="11"/>
    <x v="0"/>
    <x v="7"/>
    <x v="0"/>
    <x v="0"/>
    <x v="1"/>
    <x v="7"/>
    <x v="101"/>
    <x v="77"/>
    <m/>
  </r>
  <r>
    <x v="11"/>
    <x v="0"/>
    <x v="7"/>
    <x v="0"/>
    <x v="0"/>
    <x v="1"/>
    <x v="7"/>
    <x v="101"/>
    <x v="229"/>
    <m/>
  </r>
  <r>
    <x v="11"/>
    <x v="0"/>
    <x v="7"/>
    <x v="0"/>
    <x v="0"/>
    <x v="1"/>
    <x v="7"/>
    <x v="101"/>
    <x v="130"/>
    <m/>
  </r>
  <r>
    <x v="11"/>
    <x v="0"/>
    <x v="7"/>
    <x v="0"/>
    <x v="0"/>
    <x v="1"/>
    <x v="7"/>
    <x v="173"/>
    <x v="321"/>
    <n v="60662"/>
  </r>
  <r>
    <x v="11"/>
    <x v="0"/>
    <x v="7"/>
    <x v="0"/>
    <x v="0"/>
    <x v="1"/>
    <x v="7"/>
    <x v="101"/>
    <x v="8"/>
    <m/>
  </r>
  <r>
    <x v="11"/>
    <x v="0"/>
    <x v="7"/>
    <x v="0"/>
    <x v="0"/>
    <x v="1"/>
    <x v="7"/>
    <x v="101"/>
    <x v="31"/>
    <m/>
  </r>
  <r>
    <x v="11"/>
    <x v="0"/>
    <x v="7"/>
    <x v="0"/>
    <x v="0"/>
    <x v="1"/>
    <x v="7"/>
    <x v="159"/>
    <x v="14"/>
    <m/>
  </r>
  <r>
    <x v="11"/>
    <x v="0"/>
    <x v="7"/>
    <x v="0"/>
    <x v="0"/>
    <x v="1"/>
    <x v="7"/>
    <x v="159"/>
    <x v="176"/>
    <m/>
  </r>
  <r>
    <x v="11"/>
    <x v="0"/>
    <x v="7"/>
    <x v="0"/>
    <x v="0"/>
    <x v="1"/>
    <x v="7"/>
    <x v="55"/>
    <x v="246"/>
    <m/>
  </r>
  <r>
    <x v="11"/>
    <x v="0"/>
    <x v="7"/>
    <x v="0"/>
    <x v="0"/>
    <x v="1"/>
    <x v="7"/>
    <x v="55"/>
    <x v="36"/>
    <m/>
  </r>
  <r>
    <x v="11"/>
    <x v="0"/>
    <x v="7"/>
    <x v="0"/>
    <x v="0"/>
    <x v="1"/>
    <x v="8"/>
    <x v="22"/>
    <x v="321"/>
    <n v="33873"/>
  </r>
  <r>
    <x v="11"/>
    <x v="0"/>
    <x v="7"/>
    <x v="0"/>
    <x v="0"/>
    <x v="1"/>
    <x v="8"/>
    <x v="22"/>
    <x v="29"/>
    <n v="803412.01"/>
  </r>
  <r>
    <x v="11"/>
    <x v="0"/>
    <x v="7"/>
    <x v="0"/>
    <x v="0"/>
    <x v="1"/>
    <x v="2"/>
    <x v="168"/>
    <x v="50"/>
    <m/>
  </r>
  <r>
    <x v="11"/>
    <x v="0"/>
    <x v="7"/>
    <x v="0"/>
    <x v="0"/>
    <x v="1"/>
    <x v="8"/>
    <x v="94"/>
    <x v="342"/>
    <n v="75000"/>
  </r>
  <r>
    <x v="11"/>
    <x v="0"/>
    <x v="7"/>
    <x v="0"/>
    <x v="0"/>
    <x v="1"/>
    <x v="8"/>
    <x v="94"/>
    <x v="338"/>
    <n v="7317.59"/>
  </r>
  <r>
    <x v="11"/>
    <x v="0"/>
    <x v="7"/>
    <x v="0"/>
    <x v="0"/>
    <x v="1"/>
    <x v="8"/>
    <x v="94"/>
    <x v="59"/>
    <n v="68670"/>
  </r>
  <r>
    <x v="11"/>
    <x v="0"/>
    <x v="7"/>
    <x v="0"/>
    <x v="0"/>
    <x v="1"/>
    <x v="8"/>
    <x v="94"/>
    <x v="70"/>
    <n v="6020.01"/>
  </r>
  <r>
    <x v="11"/>
    <x v="0"/>
    <x v="7"/>
    <x v="0"/>
    <x v="0"/>
    <x v="1"/>
    <x v="8"/>
    <x v="94"/>
    <x v="167"/>
    <n v="6016"/>
  </r>
  <r>
    <x v="11"/>
    <x v="0"/>
    <x v="7"/>
    <x v="0"/>
    <x v="0"/>
    <x v="1"/>
    <x v="8"/>
    <x v="94"/>
    <x v="299"/>
    <n v="12110"/>
  </r>
  <r>
    <x v="11"/>
    <x v="0"/>
    <x v="7"/>
    <x v="0"/>
    <x v="0"/>
    <x v="1"/>
    <x v="8"/>
    <x v="94"/>
    <x v="335"/>
    <n v="10270"/>
  </r>
  <r>
    <x v="11"/>
    <x v="0"/>
    <x v="7"/>
    <x v="0"/>
    <x v="0"/>
    <x v="1"/>
    <x v="8"/>
    <x v="94"/>
    <x v="337"/>
    <n v="53890.79"/>
  </r>
  <r>
    <x v="11"/>
    <x v="0"/>
    <x v="7"/>
    <x v="0"/>
    <x v="0"/>
    <x v="1"/>
    <x v="8"/>
    <x v="94"/>
    <x v="297"/>
    <n v="21900"/>
  </r>
  <r>
    <x v="11"/>
    <x v="0"/>
    <x v="7"/>
    <x v="0"/>
    <x v="0"/>
    <x v="1"/>
    <x v="8"/>
    <x v="95"/>
    <x v="0"/>
    <m/>
  </r>
  <r>
    <x v="11"/>
    <x v="0"/>
    <x v="7"/>
    <x v="0"/>
    <x v="0"/>
    <x v="1"/>
    <x v="8"/>
    <x v="94"/>
    <x v="226"/>
    <m/>
  </r>
  <r>
    <x v="11"/>
    <x v="0"/>
    <x v="7"/>
    <x v="0"/>
    <x v="0"/>
    <x v="1"/>
    <x v="8"/>
    <x v="156"/>
    <x v="80"/>
    <m/>
  </r>
  <r>
    <x v="11"/>
    <x v="0"/>
    <x v="7"/>
    <x v="0"/>
    <x v="0"/>
    <x v="1"/>
    <x v="8"/>
    <x v="156"/>
    <x v="88"/>
    <m/>
  </r>
  <r>
    <x v="11"/>
    <x v="0"/>
    <x v="7"/>
    <x v="0"/>
    <x v="0"/>
    <x v="1"/>
    <x v="8"/>
    <x v="156"/>
    <x v="6"/>
    <m/>
  </r>
  <r>
    <x v="11"/>
    <x v="0"/>
    <x v="7"/>
    <x v="0"/>
    <x v="0"/>
    <x v="1"/>
    <x v="8"/>
    <x v="156"/>
    <x v="122"/>
    <m/>
  </r>
  <r>
    <x v="11"/>
    <x v="0"/>
    <x v="7"/>
    <x v="0"/>
    <x v="0"/>
    <x v="1"/>
    <x v="8"/>
    <x v="156"/>
    <x v="16"/>
    <m/>
  </r>
  <r>
    <x v="11"/>
    <x v="0"/>
    <x v="7"/>
    <x v="0"/>
    <x v="0"/>
    <x v="1"/>
    <x v="8"/>
    <x v="156"/>
    <x v="42"/>
    <m/>
  </r>
  <r>
    <x v="11"/>
    <x v="0"/>
    <x v="7"/>
    <x v="0"/>
    <x v="0"/>
    <x v="1"/>
    <x v="8"/>
    <x v="156"/>
    <x v="37"/>
    <m/>
  </r>
  <r>
    <x v="11"/>
    <x v="0"/>
    <x v="7"/>
    <x v="0"/>
    <x v="0"/>
    <x v="1"/>
    <x v="8"/>
    <x v="156"/>
    <x v="45"/>
    <m/>
  </r>
  <r>
    <x v="11"/>
    <x v="0"/>
    <x v="7"/>
    <x v="0"/>
    <x v="0"/>
    <x v="1"/>
    <x v="8"/>
    <x v="156"/>
    <x v="124"/>
    <m/>
  </r>
  <r>
    <x v="11"/>
    <x v="0"/>
    <x v="7"/>
    <x v="0"/>
    <x v="0"/>
    <x v="1"/>
    <x v="8"/>
    <x v="156"/>
    <x v="31"/>
    <n v="2466.3599999999997"/>
  </r>
  <r>
    <x v="11"/>
    <x v="0"/>
    <x v="7"/>
    <x v="0"/>
    <x v="0"/>
    <x v="1"/>
    <x v="8"/>
    <x v="156"/>
    <x v="80"/>
    <m/>
  </r>
  <r>
    <x v="11"/>
    <x v="0"/>
    <x v="7"/>
    <x v="0"/>
    <x v="0"/>
    <x v="1"/>
    <x v="8"/>
    <x v="156"/>
    <x v="0"/>
    <m/>
  </r>
  <r>
    <x v="11"/>
    <x v="0"/>
    <x v="7"/>
    <x v="0"/>
    <x v="0"/>
    <x v="1"/>
    <x v="8"/>
    <x v="156"/>
    <x v="0"/>
    <m/>
  </r>
  <r>
    <x v="11"/>
    <x v="0"/>
    <x v="7"/>
    <x v="0"/>
    <x v="0"/>
    <x v="1"/>
    <x v="8"/>
    <x v="4"/>
    <x v="2"/>
    <m/>
  </r>
  <r>
    <x v="11"/>
    <x v="0"/>
    <x v="7"/>
    <x v="0"/>
    <x v="0"/>
    <x v="1"/>
    <x v="8"/>
    <x v="4"/>
    <x v="45"/>
    <m/>
  </r>
  <r>
    <x v="11"/>
    <x v="0"/>
    <x v="7"/>
    <x v="0"/>
    <x v="0"/>
    <x v="1"/>
    <x v="8"/>
    <x v="4"/>
    <x v="312"/>
    <m/>
  </r>
  <r>
    <x v="11"/>
    <x v="0"/>
    <x v="7"/>
    <x v="0"/>
    <x v="0"/>
    <x v="1"/>
    <x v="8"/>
    <x v="4"/>
    <x v="224"/>
    <m/>
  </r>
  <r>
    <x v="11"/>
    <x v="0"/>
    <x v="7"/>
    <x v="0"/>
    <x v="0"/>
    <x v="1"/>
    <x v="8"/>
    <x v="4"/>
    <x v="101"/>
    <m/>
  </r>
  <r>
    <x v="11"/>
    <x v="0"/>
    <x v="7"/>
    <x v="0"/>
    <x v="0"/>
    <x v="1"/>
    <x v="8"/>
    <x v="4"/>
    <x v="37"/>
    <m/>
  </r>
  <r>
    <x v="11"/>
    <x v="0"/>
    <x v="7"/>
    <x v="0"/>
    <x v="0"/>
    <x v="1"/>
    <x v="8"/>
    <x v="4"/>
    <x v="87"/>
    <m/>
  </r>
  <r>
    <x v="11"/>
    <x v="0"/>
    <x v="7"/>
    <x v="0"/>
    <x v="0"/>
    <x v="1"/>
    <x v="8"/>
    <x v="4"/>
    <x v="219"/>
    <m/>
  </r>
  <r>
    <x v="11"/>
    <x v="0"/>
    <x v="7"/>
    <x v="0"/>
    <x v="0"/>
    <x v="1"/>
    <x v="8"/>
    <x v="4"/>
    <x v="220"/>
    <m/>
  </r>
  <r>
    <x v="11"/>
    <x v="0"/>
    <x v="7"/>
    <x v="0"/>
    <x v="0"/>
    <x v="1"/>
    <x v="8"/>
    <x v="4"/>
    <x v="221"/>
    <m/>
  </r>
  <r>
    <x v="11"/>
    <x v="0"/>
    <x v="7"/>
    <x v="0"/>
    <x v="0"/>
    <x v="1"/>
    <x v="8"/>
    <x v="4"/>
    <x v="205"/>
    <m/>
  </r>
  <r>
    <x v="11"/>
    <x v="0"/>
    <x v="7"/>
    <x v="0"/>
    <x v="0"/>
    <x v="1"/>
    <x v="8"/>
    <x v="4"/>
    <x v="140"/>
    <m/>
  </r>
  <r>
    <x v="11"/>
    <x v="0"/>
    <x v="7"/>
    <x v="0"/>
    <x v="0"/>
    <x v="1"/>
    <x v="8"/>
    <x v="4"/>
    <x v="253"/>
    <m/>
  </r>
  <r>
    <x v="11"/>
    <x v="0"/>
    <x v="7"/>
    <x v="0"/>
    <x v="0"/>
    <x v="1"/>
    <x v="8"/>
    <x v="4"/>
    <x v="2"/>
    <m/>
  </r>
  <r>
    <x v="11"/>
    <x v="0"/>
    <x v="7"/>
    <x v="0"/>
    <x v="0"/>
    <x v="1"/>
    <x v="8"/>
    <x v="4"/>
    <x v="157"/>
    <m/>
  </r>
  <r>
    <x v="11"/>
    <x v="0"/>
    <x v="7"/>
    <x v="0"/>
    <x v="0"/>
    <x v="1"/>
    <x v="8"/>
    <x v="4"/>
    <x v="185"/>
    <m/>
  </r>
  <r>
    <x v="11"/>
    <x v="0"/>
    <x v="7"/>
    <x v="0"/>
    <x v="0"/>
    <x v="1"/>
    <x v="8"/>
    <x v="4"/>
    <x v="139"/>
    <m/>
  </r>
  <r>
    <x v="11"/>
    <x v="0"/>
    <x v="7"/>
    <x v="0"/>
    <x v="0"/>
    <x v="1"/>
    <x v="8"/>
    <x v="4"/>
    <x v="31"/>
    <m/>
  </r>
  <r>
    <x v="11"/>
    <x v="0"/>
    <x v="7"/>
    <x v="0"/>
    <x v="0"/>
    <x v="1"/>
    <x v="8"/>
    <x v="4"/>
    <x v="54"/>
    <m/>
  </r>
  <r>
    <x v="11"/>
    <x v="0"/>
    <x v="7"/>
    <x v="0"/>
    <x v="0"/>
    <x v="1"/>
    <x v="8"/>
    <x v="4"/>
    <x v="200"/>
    <m/>
  </r>
  <r>
    <x v="11"/>
    <x v="0"/>
    <x v="7"/>
    <x v="0"/>
    <x v="0"/>
    <x v="1"/>
    <x v="8"/>
    <x v="4"/>
    <x v="210"/>
    <m/>
  </r>
  <r>
    <x v="11"/>
    <x v="0"/>
    <x v="7"/>
    <x v="0"/>
    <x v="0"/>
    <x v="1"/>
    <x v="8"/>
    <x v="4"/>
    <x v="0"/>
    <m/>
  </r>
  <r>
    <x v="11"/>
    <x v="0"/>
    <x v="7"/>
    <x v="0"/>
    <x v="0"/>
    <x v="1"/>
    <x v="8"/>
    <x v="4"/>
    <x v="0"/>
    <m/>
  </r>
  <r>
    <x v="11"/>
    <x v="0"/>
    <x v="7"/>
    <x v="0"/>
    <x v="0"/>
    <x v="1"/>
    <x v="8"/>
    <x v="4"/>
    <x v="0"/>
    <m/>
  </r>
  <r>
    <x v="11"/>
    <x v="0"/>
    <x v="7"/>
    <x v="0"/>
    <x v="0"/>
    <x v="1"/>
    <x v="8"/>
    <x v="4"/>
    <x v="0"/>
    <m/>
  </r>
  <r>
    <x v="11"/>
    <x v="0"/>
    <x v="7"/>
    <x v="0"/>
    <x v="0"/>
    <x v="1"/>
    <x v="8"/>
    <x v="4"/>
    <x v="0"/>
    <m/>
  </r>
  <r>
    <x v="11"/>
    <x v="0"/>
    <x v="7"/>
    <x v="0"/>
    <x v="0"/>
    <x v="1"/>
    <x v="8"/>
    <x v="4"/>
    <x v="0"/>
    <m/>
  </r>
  <r>
    <x v="11"/>
    <x v="0"/>
    <x v="7"/>
    <x v="0"/>
    <x v="0"/>
    <x v="6"/>
    <x v="23"/>
    <x v="112"/>
    <x v="31"/>
    <m/>
  </r>
  <r>
    <x v="11"/>
    <x v="0"/>
    <x v="7"/>
    <x v="0"/>
    <x v="2"/>
    <x v="3"/>
    <x v="3"/>
    <x v="96"/>
    <x v="0"/>
    <m/>
  </r>
  <r>
    <x v="11"/>
    <x v="0"/>
    <x v="7"/>
    <x v="0"/>
    <x v="2"/>
    <x v="3"/>
    <x v="3"/>
    <x v="137"/>
    <x v="98"/>
    <m/>
  </r>
  <r>
    <x v="11"/>
    <x v="0"/>
    <x v="7"/>
    <x v="0"/>
    <x v="2"/>
    <x v="3"/>
    <x v="3"/>
    <x v="97"/>
    <x v="34"/>
    <n v="680295"/>
  </r>
  <r>
    <x v="11"/>
    <x v="0"/>
    <x v="7"/>
    <x v="0"/>
    <x v="2"/>
    <x v="3"/>
    <x v="3"/>
    <x v="97"/>
    <x v="36"/>
    <m/>
  </r>
  <r>
    <x v="11"/>
    <x v="0"/>
    <x v="7"/>
    <x v="0"/>
    <x v="2"/>
    <x v="3"/>
    <x v="3"/>
    <x v="97"/>
    <x v="48"/>
    <m/>
  </r>
  <r>
    <x v="11"/>
    <x v="0"/>
    <x v="7"/>
    <x v="0"/>
    <x v="2"/>
    <x v="3"/>
    <x v="3"/>
    <x v="97"/>
    <x v="35"/>
    <m/>
  </r>
  <r>
    <x v="11"/>
    <x v="0"/>
    <x v="7"/>
    <x v="0"/>
    <x v="2"/>
    <x v="3"/>
    <x v="3"/>
    <x v="97"/>
    <x v="322"/>
    <n v="225000"/>
  </r>
  <r>
    <x v="11"/>
    <x v="0"/>
    <x v="7"/>
    <x v="0"/>
    <x v="2"/>
    <x v="3"/>
    <x v="3"/>
    <x v="97"/>
    <x v="0"/>
    <m/>
  </r>
  <r>
    <x v="11"/>
    <x v="0"/>
    <x v="7"/>
    <x v="0"/>
    <x v="2"/>
    <x v="3"/>
    <x v="3"/>
    <x v="97"/>
    <x v="0"/>
    <m/>
  </r>
  <r>
    <x v="11"/>
    <x v="0"/>
    <x v="7"/>
    <x v="0"/>
    <x v="2"/>
    <x v="3"/>
    <x v="3"/>
    <x v="98"/>
    <x v="0"/>
    <m/>
  </r>
  <r>
    <x v="11"/>
    <x v="0"/>
    <x v="7"/>
    <x v="0"/>
    <x v="2"/>
    <x v="3"/>
    <x v="3"/>
    <x v="99"/>
    <x v="70"/>
    <m/>
  </r>
  <r>
    <x v="11"/>
    <x v="0"/>
    <x v="7"/>
    <x v="0"/>
    <x v="2"/>
    <x v="3"/>
    <x v="3"/>
    <x v="97"/>
    <x v="36"/>
    <n v="8649419"/>
  </r>
  <r>
    <x v="11"/>
    <x v="0"/>
    <x v="7"/>
    <x v="0"/>
    <x v="2"/>
    <x v="3"/>
    <x v="3"/>
    <x v="99"/>
    <x v="37"/>
    <m/>
  </r>
  <r>
    <x v="11"/>
    <x v="0"/>
    <x v="7"/>
    <x v="0"/>
    <x v="2"/>
    <x v="3"/>
    <x v="3"/>
    <x v="99"/>
    <x v="226"/>
    <n v="1661220"/>
  </r>
  <r>
    <x v="11"/>
    <x v="0"/>
    <x v="7"/>
    <x v="0"/>
    <x v="2"/>
    <x v="3"/>
    <x v="3"/>
    <x v="99"/>
    <x v="230"/>
    <m/>
  </r>
  <r>
    <x v="11"/>
    <x v="0"/>
    <x v="7"/>
    <x v="0"/>
    <x v="2"/>
    <x v="3"/>
    <x v="3"/>
    <x v="99"/>
    <x v="156"/>
    <m/>
  </r>
  <r>
    <x v="11"/>
    <x v="0"/>
    <x v="7"/>
    <x v="0"/>
    <x v="2"/>
    <x v="3"/>
    <x v="3"/>
    <x v="99"/>
    <x v="249"/>
    <n v="58758040"/>
  </r>
  <r>
    <x v="11"/>
    <x v="0"/>
    <x v="7"/>
    <x v="0"/>
    <x v="2"/>
    <x v="3"/>
    <x v="3"/>
    <x v="99"/>
    <x v="347"/>
    <n v="460000"/>
  </r>
  <r>
    <x v="11"/>
    <x v="0"/>
    <x v="7"/>
    <x v="0"/>
    <x v="2"/>
    <x v="3"/>
    <x v="26"/>
    <x v="137"/>
    <x v="98"/>
    <m/>
  </r>
  <r>
    <x v="11"/>
    <x v="0"/>
    <x v="7"/>
    <x v="0"/>
    <x v="2"/>
    <x v="3"/>
    <x v="20"/>
    <x v="49"/>
    <x v="226"/>
    <m/>
  </r>
  <r>
    <x v="11"/>
    <x v="0"/>
    <x v="7"/>
    <x v="0"/>
    <x v="2"/>
    <x v="3"/>
    <x v="20"/>
    <x v="49"/>
    <x v="124"/>
    <m/>
  </r>
  <r>
    <x v="11"/>
    <x v="0"/>
    <x v="7"/>
    <x v="0"/>
    <x v="2"/>
    <x v="3"/>
    <x v="20"/>
    <x v="49"/>
    <x v="41"/>
    <n v="2321360"/>
  </r>
  <r>
    <x v="11"/>
    <x v="0"/>
    <x v="7"/>
    <x v="0"/>
    <x v="2"/>
    <x v="3"/>
    <x v="20"/>
    <x v="49"/>
    <x v="42"/>
    <n v="570000"/>
  </r>
  <r>
    <x v="11"/>
    <x v="0"/>
    <x v="7"/>
    <x v="0"/>
    <x v="2"/>
    <x v="3"/>
    <x v="20"/>
    <x v="49"/>
    <x v="230"/>
    <m/>
  </r>
  <r>
    <x v="11"/>
    <x v="0"/>
    <x v="7"/>
    <x v="0"/>
    <x v="2"/>
    <x v="3"/>
    <x v="20"/>
    <x v="49"/>
    <x v="122"/>
    <m/>
  </r>
  <r>
    <x v="11"/>
    <x v="0"/>
    <x v="7"/>
    <x v="0"/>
    <x v="2"/>
    <x v="3"/>
    <x v="20"/>
    <x v="151"/>
    <x v="0"/>
    <m/>
  </r>
  <r>
    <x v="11"/>
    <x v="0"/>
    <x v="7"/>
    <x v="0"/>
    <x v="2"/>
    <x v="3"/>
    <x v="20"/>
    <x v="111"/>
    <x v="42"/>
    <n v="1052000"/>
  </r>
  <r>
    <x v="11"/>
    <x v="0"/>
    <x v="7"/>
    <x v="0"/>
    <x v="2"/>
    <x v="3"/>
    <x v="20"/>
    <x v="111"/>
    <x v="124"/>
    <n v="1742010"/>
  </r>
  <r>
    <x v="11"/>
    <x v="0"/>
    <x v="7"/>
    <x v="0"/>
    <x v="2"/>
    <x v="3"/>
    <x v="20"/>
    <x v="111"/>
    <x v="0"/>
    <m/>
  </r>
  <r>
    <x v="11"/>
    <x v="0"/>
    <x v="7"/>
    <x v="0"/>
    <x v="2"/>
    <x v="3"/>
    <x v="20"/>
    <x v="111"/>
    <x v="0"/>
    <m/>
  </r>
  <r>
    <x v="11"/>
    <x v="0"/>
    <x v="7"/>
    <x v="0"/>
    <x v="2"/>
    <x v="3"/>
    <x v="20"/>
    <x v="111"/>
    <x v="0"/>
    <m/>
  </r>
  <r>
    <x v="11"/>
    <x v="0"/>
    <x v="7"/>
    <x v="0"/>
    <x v="2"/>
    <x v="3"/>
    <x v="30"/>
    <x v="151"/>
    <x v="124"/>
    <n v="2597963"/>
  </r>
  <r>
    <x v="11"/>
    <x v="0"/>
    <x v="7"/>
    <x v="0"/>
    <x v="2"/>
    <x v="3"/>
    <x v="30"/>
    <x v="151"/>
    <x v="230"/>
    <m/>
  </r>
  <r>
    <x v="11"/>
    <x v="0"/>
    <x v="7"/>
    <x v="0"/>
    <x v="2"/>
    <x v="3"/>
    <x v="0"/>
    <x v="157"/>
    <x v="36"/>
    <m/>
  </r>
  <r>
    <x v="11"/>
    <x v="0"/>
    <x v="7"/>
    <x v="0"/>
    <x v="2"/>
    <x v="3"/>
    <x v="0"/>
    <x v="157"/>
    <x v="259"/>
    <m/>
  </r>
  <r>
    <x v="11"/>
    <x v="0"/>
    <x v="7"/>
    <x v="0"/>
    <x v="2"/>
    <x v="3"/>
    <x v="21"/>
    <x v="50"/>
    <x v="0"/>
    <m/>
  </r>
  <r>
    <x v="11"/>
    <x v="0"/>
    <x v="7"/>
    <x v="0"/>
    <x v="2"/>
    <x v="3"/>
    <x v="21"/>
    <x v="132"/>
    <x v="0"/>
    <m/>
  </r>
  <r>
    <x v="0"/>
    <x v="0"/>
    <x v="7"/>
    <x v="0"/>
    <x v="1"/>
    <x v="2"/>
    <x v="24"/>
    <x v="63"/>
    <x v="1"/>
    <n v="239027019.66"/>
  </r>
  <r>
    <x v="0"/>
    <x v="0"/>
    <x v="7"/>
    <x v="0"/>
    <x v="1"/>
    <x v="5"/>
    <x v="11"/>
    <x v="64"/>
    <x v="0"/>
    <m/>
  </r>
  <r>
    <x v="0"/>
    <x v="0"/>
    <x v="7"/>
    <x v="0"/>
    <x v="1"/>
    <x v="5"/>
    <x v="14"/>
    <x v="66"/>
    <x v="0"/>
    <m/>
  </r>
  <r>
    <x v="0"/>
    <x v="0"/>
    <x v="7"/>
    <x v="0"/>
    <x v="1"/>
    <x v="5"/>
    <x v="15"/>
    <x v="69"/>
    <x v="0"/>
    <m/>
  </r>
  <r>
    <x v="0"/>
    <x v="0"/>
    <x v="7"/>
    <x v="0"/>
    <x v="1"/>
    <x v="2"/>
    <x v="25"/>
    <x v="74"/>
    <x v="0"/>
    <n v="-8823395.6799999997"/>
  </r>
  <r>
    <x v="0"/>
    <x v="0"/>
    <x v="7"/>
    <x v="0"/>
    <x v="1"/>
    <x v="2"/>
    <x v="25"/>
    <x v="118"/>
    <x v="0"/>
    <m/>
  </r>
  <r>
    <x v="0"/>
    <x v="0"/>
    <x v="7"/>
    <x v="0"/>
    <x v="1"/>
    <x v="2"/>
    <x v="0"/>
    <x v="103"/>
    <x v="0"/>
    <m/>
  </r>
  <r>
    <x v="0"/>
    <x v="0"/>
    <x v="7"/>
    <x v="0"/>
    <x v="1"/>
    <x v="2"/>
    <x v="0"/>
    <x v="104"/>
    <x v="0"/>
    <n v="268907.52000000002"/>
  </r>
  <r>
    <x v="0"/>
    <x v="0"/>
    <x v="7"/>
    <x v="0"/>
    <x v="1"/>
    <x v="2"/>
    <x v="0"/>
    <x v="145"/>
    <x v="0"/>
    <n v="-2067696.07"/>
  </r>
  <r>
    <x v="0"/>
    <x v="0"/>
    <x v="7"/>
    <x v="0"/>
    <x v="1"/>
    <x v="5"/>
    <x v="7"/>
    <x v="153"/>
    <x v="0"/>
    <m/>
  </r>
  <r>
    <x v="0"/>
    <x v="0"/>
    <x v="7"/>
    <x v="0"/>
    <x v="1"/>
    <x v="5"/>
    <x v="14"/>
    <x v="166"/>
    <x v="0"/>
    <m/>
  </r>
  <r>
    <x v="0"/>
    <x v="0"/>
    <x v="7"/>
    <x v="0"/>
    <x v="0"/>
    <x v="0"/>
    <x v="4"/>
    <x v="158"/>
    <x v="2"/>
    <n v="20000000"/>
  </r>
  <r>
    <x v="0"/>
    <x v="0"/>
    <x v="7"/>
    <x v="0"/>
    <x v="0"/>
    <x v="0"/>
    <x v="4"/>
    <x v="6"/>
    <x v="157"/>
    <n v="2800000"/>
  </r>
  <r>
    <x v="0"/>
    <x v="0"/>
    <x v="7"/>
    <x v="0"/>
    <x v="0"/>
    <x v="0"/>
    <x v="4"/>
    <x v="6"/>
    <x v="158"/>
    <m/>
  </r>
  <r>
    <x v="0"/>
    <x v="0"/>
    <x v="7"/>
    <x v="0"/>
    <x v="0"/>
    <x v="0"/>
    <x v="4"/>
    <x v="160"/>
    <x v="291"/>
    <m/>
  </r>
  <r>
    <x v="0"/>
    <x v="0"/>
    <x v="7"/>
    <x v="0"/>
    <x v="0"/>
    <x v="0"/>
    <x v="4"/>
    <x v="160"/>
    <x v="2"/>
    <n v="1000000"/>
  </r>
  <r>
    <x v="0"/>
    <x v="0"/>
    <x v="7"/>
    <x v="0"/>
    <x v="0"/>
    <x v="0"/>
    <x v="4"/>
    <x v="160"/>
    <x v="136"/>
    <n v="644326"/>
  </r>
  <r>
    <x v="0"/>
    <x v="0"/>
    <x v="7"/>
    <x v="0"/>
    <x v="0"/>
    <x v="0"/>
    <x v="4"/>
    <x v="160"/>
    <x v="320"/>
    <n v="540000"/>
  </r>
  <r>
    <x v="0"/>
    <x v="0"/>
    <x v="7"/>
    <x v="0"/>
    <x v="0"/>
    <x v="0"/>
    <x v="4"/>
    <x v="7"/>
    <x v="157"/>
    <n v="200000"/>
  </r>
  <r>
    <x v="0"/>
    <x v="0"/>
    <x v="7"/>
    <x v="0"/>
    <x v="0"/>
    <x v="0"/>
    <x v="4"/>
    <x v="7"/>
    <x v="158"/>
    <m/>
  </r>
  <r>
    <x v="0"/>
    <x v="0"/>
    <x v="7"/>
    <x v="0"/>
    <x v="0"/>
    <x v="0"/>
    <x v="4"/>
    <x v="7"/>
    <x v="0"/>
    <m/>
  </r>
  <r>
    <x v="0"/>
    <x v="0"/>
    <x v="7"/>
    <x v="0"/>
    <x v="0"/>
    <x v="0"/>
    <x v="4"/>
    <x v="8"/>
    <x v="291"/>
    <m/>
  </r>
  <r>
    <x v="0"/>
    <x v="0"/>
    <x v="7"/>
    <x v="0"/>
    <x v="0"/>
    <x v="0"/>
    <x v="4"/>
    <x v="8"/>
    <x v="157"/>
    <n v="250000"/>
  </r>
  <r>
    <x v="0"/>
    <x v="0"/>
    <x v="7"/>
    <x v="0"/>
    <x v="0"/>
    <x v="0"/>
    <x v="4"/>
    <x v="8"/>
    <x v="185"/>
    <m/>
  </r>
  <r>
    <x v="0"/>
    <x v="0"/>
    <x v="7"/>
    <x v="0"/>
    <x v="0"/>
    <x v="0"/>
    <x v="4"/>
    <x v="8"/>
    <x v="292"/>
    <m/>
  </r>
  <r>
    <x v="0"/>
    <x v="0"/>
    <x v="7"/>
    <x v="0"/>
    <x v="0"/>
    <x v="0"/>
    <x v="4"/>
    <x v="9"/>
    <x v="2"/>
    <m/>
  </r>
  <r>
    <x v="0"/>
    <x v="0"/>
    <x v="7"/>
    <x v="0"/>
    <x v="0"/>
    <x v="0"/>
    <x v="4"/>
    <x v="9"/>
    <x v="158"/>
    <m/>
  </r>
  <r>
    <x v="0"/>
    <x v="0"/>
    <x v="7"/>
    <x v="0"/>
    <x v="0"/>
    <x v="0"/>
    <x v="4"/>
    <x v="9"/>
    <x v="227"/>
    <m/>
  </r>
  <r>
    <x v="0"/>
    <x v="0"/>
    <x v="7"/>
    <x v="0"/>
    <x v="0"/>
    <x v="0"/>
    <x v="4"/>
    <x v="9"/>
    <x v="157"/>
    <n v="30000"/>
  </r>
  <r>
    <x v="0"/>
    <x v="0"/>
    <x v="7"/>
    <x v="0"/>
    <x v="0"/>
    <x v="0"/>
    <x v="4"/>
    <x v="10"/>
    <x v="2"/>
    <m/>
  </r>
  <r>
    <x v="0"/>
    <x v="0"/>
    <x v="7"/>
    <x v="0"/>
    <x v="0"/>
    <x v="0"/>
    <x v="4"/>
    <x v="10"/>
    <x v="157"/>
    <n v="250000"/>
  </r>
  <r>
    <x v="0"/>
    <x v="0"/>
    <x v="7"/>
    <x v="0"/>
    <x v="0"/>
    <x v="0"/>
    <x v="4"/>
    <x v="10"/>
    <x v="158"/>
    <m/>
  </r>
  <r>
    <x v="0"/>
    <x v="0"/>
    <x v="7"/>
    <x v="0"/>
    <x v="0"/>
    <x v="0"/>
    <x v="4"/>
    <x v="11"/>
    <x v="2"/>
    <n v="833333"/>
  </r>
  <r>
    <x v="0"/>
    <x v="0"/>
    <x v="7"/>
    <x v="0"/>
    <x v="0"/>
    <x v="0"/>
    <x v="4"/>
    <x v="11"/>
    <x v="276"/>
    <m/>
  </r>
  <r>
    <x v="0"/>
    <x v="0"/>
    <x v="7"/>
    <x v="0"/>
    <x v="0"/>
    <x v="0"/>
    <x v="4"/>
    <x v="11"/>
    <x v="157"/>
    <n v="116667"/>
  </r>
  <r>
    <x v="0"/>
    <x v="0"/>
    <x v="7"/>
    <x v="0"/>
    <x v="0"/>
    <x v="0"/>
    <x v="4"/>
    <x v="12"/>
    <x v="250"/>
    <m/>
  </r>
  <r>
    <x v="0"/>
    <x v="0"/>
    <x v="7"/>
    <x v="0"/>
    <x v="0"/>
    <x v="0"/>
    <x v="4"/>
    <x v="134"/>
    <x v="0"/>
    <m/>
  </r>
  <r>
    <x v="0"/>
    <x v="0"/>
    <x v="7"/>
    <x v="0"/>
    <x v="0"/>
    <x v="0"/>
    <x v="4"/>
    <x v="142"/>
    <x v="0"/>
    <m/>
  </r>
  <r>
    <x v="0"/>
    <x v="0"/>
    <x v="7"/>
    <x v="0"/>
    <x v="0"/>
    <x v="0"/>
    <x v="4"/>
    <x v="56"/>
    <x v="304"/>
    <m/>
  </r>
  <r>
    <x v="0"/>
    <x v="0"/>
    <x v="7"/>
    <x v="0"/>
    <x v="0"/>
    <x v="0"/>
    <x v="4"/>
    <x v="56"/>
    <x v="214"/>
    <n v="150000"/>
  </r>
  <r>
    <x v="0"/>
    <x v="0"/>
    <x v="7"/>
    <x v="0"/>
    <x v="0"/>
    <x v="0"/>
    <x v="4"/>
    <x v="56"/>
    <x v="211"/>
    <n v="477059"/>
  </r>
  <r>
    <x v="0"/>
    <x v="0"/>
    <x v="7"/>
    <x v="0"/>
    <x v="0"/>
    <x v="0"/>
    <x v="4"/>
    <x v="142"/>
    <x v="0"/>
    <m/>
  </r>
  <r>
    <x v="0"/>
    <x v="0"/>
    <x v="7"/>
    <x v="0"/>
    <x v="0"/>
    <x v="0"/>
    <x v="4"/>
    <x v="13"/>
    <x v="5"/>
    <n v="85831"/>
  </r>
  <r>
    <x v="0"/>
    <x v="0"/>
    <x v="7"/>
    <x v="0"/>
    <x v="0"/>
    <x v="0"/>
    <x v="4"/>
    <x v="146"/>
    <x v="181"/>
    <m/>
  </r>
  <r>
    <x v="0"/>
    <x v="0"/>
    <x v="7"/>
    <x v="0"/>
    <x v="0"/>
    <x v="0"/>
    <x v="4"/>
    <x v="14"/>
    <x v="6"/>
    <n v="1962000"/>
  </r>
  <r>
    <x v="0"/>
    <x v="0"/>
    <x v="7"/>
    <x v="0"/>
    <x v="0"/>
    <x v="0"/>
    <x v="4"/>
    <x v="14"/>
    <x v="7"/>
    <m/>
  </r>
  <r>
    <x v="0"/>
    <x v="0"/>
    <x v="7"/>
    <x v="0"/>
    <x v="0"/>
    <x v="0"/>
    <x v="4"/>
    <x v="15"/>
    <x v="8"/>
    <n v="652000"/>
  </r>
  <r>
    <x v="0"/>
    <x v="0"/>
    <x v="7"/>
    <x v="0"/>
    <x v="0"/>
    <x v="0"/>
    <x v="4"/>
    <x v="147"/>
    <x v="348"/>
    <n v="2375000"/>
  </r>
  <r>
    <x v="0"/>
    <x v="0"/>
    <x v="7"/>
    <x v="0"/>
    <x v="0"/>
    <x v="0"/>
    <x v="4"/>
    <x v="147"/>
    <x v="239"/>
    <n v="1515216"/>
  </r>
  <r>
    <x v="0"/>
    <x v="0"/>
    <x v="7"/>
    <x v="0"/>
    <x v="0"/>
    <x v="0"/>
    <x v="4"/>
    <x v="113"/>
    <x v="175"/>
    <m/>
  </r>
  <r>
    <x v="0"/>
    <x v="0"/>
    <x v="7"/>
    <x v="0"/>
    <x v="0"/>
    <x v="0"/>
    <x v="9"/>
    <x v="114"/>
    <x v="294"/>
    <n v="1472600"/>
  </r>
  <r>
    <x v="0"/>
    <x v="0"/>
    <x v="7"/>
    <x v="0"/>
    <x v="0"/>
    <x v="0"/>
    <x v="9"/>
    <x v="30"/>
    <x v="212"/>
    <n v="1423500"/>
  </r>
  <r>
    <x v="0"/>
    <x v="0"/>
    <x v="7"/>
    <x v="0"/>
    <x v="0"/>
    <x v="0"/>
    <x v="9"/>
    <x v="30"/>
    <x v="305"/>
    <s v=" "/>
  </r>
  <r>
    <x v="0"/>
    <x v="0"/>
    <x v="7"/>
    <x v="0"/>
    <x v="0"/>
    <x v="0"/>
    <x v="9"/>
    <x v="170"/>
    <x v="323"/>
    <n v="3000000"/>
  </r>
  <r>
    <x v="0"/>
    <x v="0"/>
    <x v="7"/>
    <x v="0"/>
    <x v="0"/>
    <x v="0"/>
    <x v="9"/>
    <x v="170"/>
    <x v="336"/>
    <m/>
  </r>
  <r>
    <x v="0"/>
    <x v="0"/>
    <x v="7"/>
    <x v="0"/>
    <x v="0"/>
    <x v="0"/>
    <x v="9"/>
    <x v="170"/>
    <x v="185"/>
    <m/>
  </r>
  <r>
    <x v="0"/>
    <x v="0"/>
    <x v="7"/>
    <x v="0"/>
    <x v="0"/>
    <x v="0"/>
    <x v="9"/>
    <x v="170"/>
    <x v="337"/>
    <m/>
  </r>
  <r>
    <x v="0"/>
    <x v="0"/>
    <x v="7"/>
    <x v="0"/>
    <x v="0"/>
    <x v="0"/>
    <x v="9"/>
    <x v="110"/>
    <x v="185"/>
    <m/>
  </r>
  <r>
    <x v="0"/>
    <x v="0"/>
    <x v="7"/>
    <x v="0"/>
    <x v="0"/>
    <x v="0"/>
    <x v="9"/>
    <x v="110"/>
    <x v="302"/>
    <m/>
  </r>
  <r>
    <x v="0"/>
    <x v="0"/>
    <x v="7"/>
    <x v="0"/>
    <x v="0"/>
    <x v="0"/>
    <x v="5"/>
    <x v="70"/>
    <x v="88"/>
    <n v="890"/>
  </r>
  <r>
    <x v="0"/>
    <x v="0"/>
    <x v="7"/>
    <x v="0"/>
    <x v="0"/>
    <x v="0"/>
    <x v="5"/>
    <x v="70"/>
    <x v="260"/>
    <n v="22963"/>
  </r>
  <r>
    <x v="0"/>
    <x v="0"/>
    <x v="7"/>
    <x v="0"/>
    <x v="0"/>
    <x v="0"/>
    <x v="5"/>
    <x v="70"/>
    <x v="349"/>
    <n v="10549"/>
  </r>
  <r>
    <x v="0"/>
    <x v="0"/>
    <x v="7"/>
    <x v="0"/>
    <x v="0"/>
    <x v="0"/>
    <x v="5"/>
    <x v="70"/>
    <x v="167"/>
    <n v="34823"/>
  </r>
  <r>
    <x v="0"/>
    <x v="0"/>
    <x v="7"/>
    <x v="0"/>
    <x v="0"/>
    <x v="0"/>
    <x v="5"/>
    <x v="70"/>
    <x v="350"/>
    <n v="46888.86"/>
  </r>
  <r>
    <x v="0"/>
    <x v="0"/>
    <x v="7"/>
    <x v="0"/>
    <x v="0"/>
    <x v="0"/>
    <x v="5"/>
    <x v="70"/>
    <x v="339"/>
    <m/>
  </r>
  <r>
    <x v="0"/>
    <x v="0"/>
    <x v="7"/>
    <x v="0"/>
    <x v="0"/>
    <x v="0"/>
    <x v="5"/>
    <x v="70"/>
    <x v="340"/>
    <m/>
  </r>
  <r>
    <x v="0"/>
    <x v="0"/>
    <x v="7"/>
    <x v="0"/>
    <x v="0"/>
    <x v="0"/>
    <x v="5"/>
    <x v="70"/>
    <x v="324"/>
    <m/>
  </r>
  <r>
    <x v="0"/>
    <x v="0"/>
    <x v="7"/>
    <x v="0"/>
    <x v="0"/>
    <x v="0"/>
    <x v="5"/>
    <x v="102"/>
    <x v="80"/>
    <m/>
  </r>
  <r>
    <x v="0"/>
    <x v="0"/>
    <x v="7"/>
    <x v="0"/>
    <x v="0"/>
    <x v="0"/>
    <x v="5"/>
    <x v="71"/>
    <x v="308"/>
    <m/>
  </r>
  <r>
    <x v="0"/>
    <x v="0"/>
    <x v="7"/>
    <x v="0"/>
    <x v="0"/>
    <x v="0"/>
    <x v="5"/>
    <x v="71"/>
    <x v="139"/>
    <m/>
  </r>
  <r>
    <x v="0"/>
    <x v="0"/>
    <x v="7"/>
    <x v="0"/>
    <x v="0"/>
    <x v="0"/>
    <x v="5"/>
    <x v="71"/>
    <x v="224"/>
    <m/>
  </r>
  <r>
    <x v="0"/>
    <x v="0"/>
    <x v="7"/>
    <x v="0"/>
    <x v="0"/>
    <x v="0"/>
    <x v="5"/>
    <x v="71"/>
    <x v="204"/>
    <n v="91900"/>
  </r>
  <r>
    <x v="0"/>
    <x v="0"/>
    <x v="7"/>
    <x v="0"/>
    <x v="0"/>
    <x v="0"/>
    <x v="5"/>
    <x v="78"/>
    <x v="0"/>
    <m/>
  </r>
  <r>
    <x v="0"/>
    <x v="0"/>
    <x v="7"/>
    <x v="0"/>
    <x v="0"/>
    <x v="0"/>
    <x v="6"/>
    <x v="17"/>
    <x v="205"/>
    <m/>
  </r>
  <r>
    <x v="0"/>
    <x v="0"/>
    <x v="7"/>
    <x v="0"/>
    <x v="0"/>
    <x v="0"/>
    <x v="6"/>
    <x v="172"/>
    <x v="341"/>
    <m/>
  </r>
  <r>
    <x v="0"/>
    <x v="0"/>
    <x v="7"/>
    <x v="0"/>
    <x v="0"/>
    <x v="0"/>
    <x v="6"/>
    <x v="161"/>
    <x v="245"/>
    <n v="2300000"/>
  </r>
  <r>
    <x v="0"/>
    <x v="0"/>
    <x v="7"/>
    <x v="0"/>
    <x v="0"/>
    <x v="0"/>
    <x v="29"/>
    <x v="154"/>
    <x v="203"/>
    <n v="48006"/>
  </r>
  <r>
    <x v="0"/>
    <x v="0"/>
    <x v="7"/>
    <x v="0"/>
    <x v="0"/>
    <x v="0"/>
    <x v="0"/>
    <x v="162"/>
    <x v="88"/>
    <n v="480882.79"/>
  </r>
  <r>
    <x v="0"/>
    <x v="0"/>
    <x v="7"/>
    <x v="0"/>
    <x v="0"/>
    <x v="0"/>
    <x v="0"/>
    <x v="116"/>
    <x v="342"/>
    <m/>
  </r>
  <r>
    <x v="0"/>
    <x v="0"/>
    <x v="7"/>
    <x v="0"/>
    <x v="0"/>
    <x v="0"/>
    <x v="0"/>
    <x v="116"/>
    <x v="127"/>
    <s v="_x000a_"/>
  </r>
  <r>
    <x v="0"/>
    <x v="0"/>
    <x v="7"/>
    <x v="0"/>
    <x v="0"/>
    <x v="0"/>
    <x v="0"/>
    <x v="116"/>
    <x v="295"/>
    <n v="315789"/>
  </r>
  <r>
    <x v="0"/>
    <x v="0"/>
    <x v="7"/>
    <x v="0"/>
    <x v="0"/>
    <x v="0"/>
    <x v="0"/>
    <x v="107"/>
    <x v="17"/>
    <m/>
  </r>
  <r>
    <x v="0"/>
    <x v="0"/>
    <x v="7"/>
    <x v="0"/>
    <x v="0"/>
    <x v="0"/>
    <x v="0"/>
    <x v="107"/>
    <x v="254"/>
    <m/>
  </r>
  <r>
    <x v="0"/>
    <x v="0"/>
    <x v="7"/>
    <x v="0"/>
    <x v="0"/>
    <x v="0"/>
    <x v="0"/>
    <x v="108"/>
    <x v="254"/>
    <n v="389832"/>
  </r>
  <r>
    <x v="0"/>
    <x v="0"/>
    <x v="7"/>
    <x v="0"/>
    <x v="0"/>
    <x v="0"/>
    <x v="0"/>
    <x v="109"/>
    <x v="254"/>
    <m/>
  </r>
  <r>
    <x v="0"/>
    <x v="0"/>
    <x v="7"/>
    <x v="0"/>
    <x v="0"/>
    <x v="0"/>
    <x v="0"/>
    <x v="163"/>
    <x v="40"/>
    <n v="21800"/>
  </r>
  <r>
    <x v="0"/>
    <x v="0"/>
    <x v="7"/>
    <x v="0"/>
    <x v="0"/>
    <x v="0"/>
    <x v="0"/>
    <x v="163"/>
    <x v="92"/>
    <n v="14300"/>
  </r>
  <r>
    <x v="0"/>
    <x v="0"/>
    <x v="7"/>
    <x v="0"/>
    <x v="0"/>
    <x v="0"/>
    <x v="0"/>
    <x v="163"/>
    <x v="157"/>
    <n v="13000"/>
  </r>
  <r>
    <x v="0"/>
    <x v="0"/>
    <x v="7"/>
    <x v="0"/>
    <x v="0"/>
    <x v="0"/>
    <x v="0"/>
    <x v="163"/>
    <x v="185"/>
    <n v="7000"/>
  </r>
  <r>
    <x v="0"/>
    <x v="0"/>
    <x v="7"/>
    <x v="0"/>
    <x v="0"/>
    <x v="0"/>
    <x v="0"/>
    <x v="163"/>
    <x v="320"/>
    <n v="32000"/>
  </r>
  <r>
    <x v="0"/>
    <x v="0"/>
    <x v="7"/>
    <x v="0"/>
    <x v="0"/>
    <x v="0"/>
    <x v="0"/>
    <x v="80"/>
    <x v="14"/>
    <n v="1286950.8899999999"/>
  </r>
  <r>
    <x v="0"/>
    <x v="0"/>
    <x v="7"/>
    <x v="0"/>
    <x v="0"/>
    <x v="0"/>
    <x v="0"/>
    <x v="80"/>
    <x v="44"/>
    <n v="2670000"/>
  </r>
  <r>
    <x v="0"/>
    <x v="0"/>
    <x v="7"/>
    <x v="0"/>
    <x v="0"/>
    <x v="0"/>
    <x v="0"/>
    <x v="80"/>
    <x v="176"/>
    <n v="3417157"/>
  </r>
  <r>
    <x v="0"/>
    <x v="0"/>
    <x v="7"/>
    <x v="0"/>
    <x v="0"/>
    <x v="0"/>
    <x v="0"/>
    <x v="80"/>
    <x v="183"/>
    <n v="95988"/>
  </r>
  <r>
    <x v="0"/>
    <x v="0"/>
    <x v="7"/>
    <x v="0"/>
    <x v="0"/>
    <x v="0"/>
    <x v="0"/>
    <x v="80"/>
    <x v="241"/>
    <n v="1680000"/>
  </r>
  <r>
    <x v="0"/>
    <x v="0"/>
    <x v="7"/>
    <x v="0"/>
    <x v="0"/>
    <x v="0"/>
    <x v="0"/>
    <x v="80"/>
    <x v="316"/>
    <m/>
  </r>
  <r>
    <x v="0"/>
    <x v="0"/>
    <x v="7"/>
    <x v="0"/>
    <x v="0"/>
    <x v="0"/>
    <x v="0"/>
    <x v="80"/>
    <x v="59"/>
    <m/>
  </r>
  <r>
    <x v="0"/>
    <x v="0"/>
    <x v="7"/>
    <x v="0"/>
    <x v="0"/>
    <x v="0"/>
    <x v="0"/>
    <x v="80"/>
    <x v="44"/>
    <m/>
  </r>
  <r>
    <x v="0"/>
    <x v="0"/>
    <x v="7"/>
    <x v="0"/>
    <x v="0"/>
    <x v="0"/>
    <x v="0"/>
    <x v="80"/>
    <x v="15"/>
    <n v="1300000"/>
  </r>
  <r>
    <x v="0"/>
    <x v="0"/>
    <x v="7"/>
    <x v="0"/>
    <x v="0"/>
    <x v="0"/>
    <x v="0"/>
    <x v="84"/>
    <x v="88"/>
    <m/>
  </r>
  <r>
    <x v="0"/>
    <x v="0"/>
    <x v="7"/>
    <x v="0"/>
    <x v="0"/>
    <x v="0"/>
    <x v="0"/>
    <x v="84"/>
    <x v="246"/>
    <m/>
  </r>
  <r>
    <x v="0"/>
    <x v="0"/>
    <x v="7"/>
    <x v="0"/>
    <x v="0"/>
    <x v="0"/>
    <x v="0"/>
    <x v="107"/>
    <x v="17"/>
    <n v="600000"/>
  </r>
  <r>
    <x v="0"/>
    <x v="0"/>
    <x v="7"/>
    <x v="0"/>
    <x v="0"/>
    <x v="0"/>
    <x v="0"/>
    <x v="115"/>
    <x v="0"/>
    <m/>
  </r>
  <r>
    <x v="0"/>
    <x v="0"/>
    <x v="7"/>
    <x v="0"/>
    <x v="0"/>
    <x v="0"/>
    <x v="0"/>
    <x v="138"/>
    <x v="88"/>
    <m/>
  </r>
  <r>
    <x v="0"/>
    <x v="0"/>
    <x v="7"/>
    <x v="0"/>
    <x v="0"/>
    <x v="0"/>
    <x v="0"/>
    <x v="108"/>
    <x v="0"/>
    <m/>
  </r>
  <r>
    <x v="0"/>
    <x v="0"/>
    <x v="7"/>
    <x v="0"/>
    <x v="0"/>
    <x v="0"/>
    <x v="0"/>
    <x v="109"/>
    <x v="0"/>
    <m/>
  </r>
  <r>
    <x v="0"/>
    <x v="0"/>
    <x v="7"/>
    <x v="0"/>
    <x v="0"/>
    <x v="0"/>
    <x v="0"/>
    <x v="116"/>
    <x v="20"/>
    <m/>
  </r>
  <r>
    <x v="0"/>
    <x v="0"/>
    <x v="7"/>
    <x v="0"/>
    <x v="0"/>
    <x v="0"/>
    <x v="0"/>
    <x v="116"/>
    <x v="117"/>
    <m/>
  </r>
  <r>
    <x v="0"/>
    <x v="0"/>
    <x v="7"/>
    <x v="0"/>
    <x v="0"/>
    <x v="0"/>
    <x v="0"/>
    <x v="79"/>
    <x v="0"/>
    <m/>
  </r>
  <r>
    <x v="0"/>
    <x v="0"/>
    <x v="7"/>
    <x v="0"/>
    <x v="0"/>
    <x v="0"/>
    <x v="12"/>
    <x v="81"/>
    <x v="0"/>
    <m/>
  </r>
  <r>
    <x v="0"/>
    <x v="0"/>
    <x v="7"/>
    <x v="0"/>
    <x v="0"/>
    <x v="0"/>
    <x v="12"/>
    <x v="82"/>
    <x v="100"/>
    <m/>
  </r>
  <r>
    <x v="0"/>
    <x v="0"/>
    <x v="7"/>
    <x v="0"/>
    <x v="0"/>
    <x v="0"/>
    <x v="12"/>
    <x v="83"/>
    <x v="100"/>
    <m/>
  </r>
  <r>
    <x v="0"/>
    <x v="0"/>
    <x v="7"/>
    <x v="0"/>
    <x v="0"/>
    <x v="0"/>
    <x v="12"/>
    <x v="84"/>
    <x v="255"/>
    <m/>
  </r>
  <r>
    <x v="0"/>
    <x v="0"/>
    <x v="7"/>
    <x v="0"/>
    <x v="0"/>
    <x v="0"/>
    <x v="19"/>
    <x v="100"/>
    <x v="178"/>
    <m/>
  </r>
  <r>
    <x v="0"/>
    <x v="0"/>
    <x v="7"/>
    <x v="0"/>
    <x v="0"/>
    <x v="0"/>
    <x v="19"/>
    <x v="100"/>
    <x v="280"/>
    <m/>
  </r>
  <r>
    <x v="0"/>
    <x v="0"/>
    <x v="7"/>
    <x v="0"/>
    <x v="0"/>
    <x v="0"/>
    <x v="19"/>
    <x v="139"/>
    <x v="317"/>
    <m/>
  </r>
  <r>
    <x v="0"/>
    <x v="0"/>
    <x v="7"/>
    <x v="0"/>
    <x v="0"/>
    <x v="0"/>
    <x v="19"/>
    <x v="139"/>
    <x v="139"/>
    <m/>
  </r>
  <r>
    <x v="0"/>
    <x v="0"/>
    <x v="7"/>
    <x v="0"/>
    <x v="0"/>
    <x v="0"/>
    <x v="28"/>
    <x v="150"/>
    <x v="318"/>
    <m/>
  </r>
  <r>
    <x v="0"/>
    <x v="0"/>
    <x v="7"/>
    <x v="0"/>
    <x v="0"/>
    <x v="0"/>
    <x v="31"/>
    <x v="85"/>
    <x v="157"/>
    <m/>
  </r>
  <r>
    <x v="0"/>
    <x v="0"/>
    <x v="7"/>
    <x v="0"/>
    <x v="0"/>
    <x v="0"/>
    <x v="31"/>
    <x v="85"/>
    <x v="237"/>
    <m/>
  </r>
  <r>
    <x v="0"/>
    <x v="0"/>
    <x v="7"/>
    <x v="0"/>
    <x v="0"/>
    <x v="0"/>
    <x v="27"/>
    <x v="140"/>
    <x v="2"/>
    <n v="90000"/>
  </r>
  <r>
    <x v="0"/>
    <x v="0"/>
    <x v="7"/>
    <x v="0"/>
    <x v="0"/>
    <x v="0"/>
    <x v="27"/>
    <x v="148"/>
    <x v="140"/>
    <n v="77283"/>
  </r>
  <r>
    <x v="0"/>
    <x v="0"/>
    <x v="7"/>
    <x v="0"/>
    <x v="0"/>
    <x v="0"/>
    <x v="27"/>
    <x v="139"/>
    <x v="140"/>
    <m/>
  </r>
  <r>
    <x v="0"/>
    <x v="0"/>
    <x v="7"/>
    <x v="0"/>
    <x v="0"/>
    <x v="0"/>
    <x v="27"/>
    <x v="149"/>
    <x v="140"/>
    <n v="485083.58"/>
  </r>
  <r>
    <x v="0"/>
    <x v="0"/>
    <x v="7"/>
    <x v="0"/>
    <x v="0"/>
    <x v="0"/>
    <x v="22"/>
    <x v="105"/>
    <x v="140"/>
    <m/>
  </r>
  <r>
    <x v="0"/>
    <x v="0"/>
    <x v="7"/>
    <x v="0"/>
    <x v="0"/>
    <x v="0"/>
    <x v="16"/>
    <x v="86"/>
    <x v="297"/>
    <m/>
  </r>
  <r>
    <x v="0"/>
    <x v="0"/>
    <x v="7"/>
    <x v="0"/>
    <x v="0"/>
    <x v="0"/>
    <x v="16"/>
    <x v="86"/>
    <x v="204"/>
    <n v="1429460"/>
  </r>
  <r>
    <x v="0"/>
    <x v="0"/>
    <x v="7"/>
    <x v="0"/>
    <x v="0"/>
    <x v="0"/>
    <x v="16"/>
    <x v="86"/>
    <x v="45"/>
    <m/>
  </r>
  <r>
    <x v="0"/>
    <x v="0"/>
    <x v="7"/>
    <x v="0"/>
    <x v="0"/>
    <x v="0"/>
    <x v="16"/>
    <x v="117"/>
    <x v="297"/>
    <n v="260000"/>
  </r>
  <r>
    <x v="0"/>
    <x v="0"/>
    <x v="7"/>
    <x v="0"/>
    <x v="0"/>
    <x v="0"/>
    <x v="16"/>
    <x v="117"/>
    <x v="328"/>
    <m/>
  </r>
  <r>
    <x v="0"/>
    <x v="0"/>
    <x v="7"/>
    <x v="0"/>
    <x v="0"/>
    <x v="0"/>
    <x v="16"/>
    <x v="117"/>
    <x v="223"/>
    <m/>
  </r>
  <r>
    <x v="0"/>
    <x v="0"/>
    <x v="7"/>
    <x v="0"/>
    <x v="0"/>
    <x v="0"/>
    <x v="22"/>
    <x v="105"/>
    <x v="0"/>
    <m/>
  </r>
  <r>
    <x v="0"/>
    <x v="0"/>
    <x v="7"/>
    <x v="0"/>
    <x v="0"/>
    <x v="0"/>
    <x v="2"/>
    <x v="87"/>
    <x v="165"/>
    <n v="335656"/>
  </r>
  <r>
    <x v="0"/>
    <x v="0"/>
    <x v="7"/>
    <x v="0"/>
    <x v="0"/>
    <x v="0"/>
    <x v="2"/>
    <x v="87"/>
    <x v="205"/>
    <m/>
  </r>
  <r>
    <x v="0"/>
    <x v="0"/>
    <x v="7"/>
    <x v="0"/>
    <x v="0"/>
    <x v="0"/>
    <x v="2"/>
    <x v="87"/>
    <x v="124"/>
    <n v="210900"/>
  </r>
  <r>
    <x v="0"/>
    <x v="0"/>
    <x v="7"/>
    <x v="0"/>
    <x v="0"/>
    <x v="0"/>
    <x v="2"/>
    <x v="87"/>
    <x v="343"/>
    <m/>
  </r>
  <r>
    <x v="0"/>
    <x v="0"/>
    <x v="7"/>
    <x v="0"/>
    <x v="0"/>
    <x v="0"/>
    <x v="2"/>
    <x v="155"/>
    <x v="205"/>
    <n v="950611"/>
  </r>
  <r>
    <x v="0"/>
    <x v="0"/>
    <x v="7"/>
    <x v="0"/>
    <x v="0"/>
    <x v="0"/>
    <x v="2"/>
    <x v="155"/>
    <x v="242"/>
    <n v="1600000"/>
  </r>
  <r>
    <x v="0"/>
    <x v="0"/>
    <x v="7"/>
    <x v="0"/>
    <x v="0"/>
    <x v="0"/>
    <x v="2"/>
    <x v="155"/>
    <x v="0"/>
    <m/>
  </r>
  <r>
    <x v="0"/>
    <x v="0"/>
    <x v="7"/>
    <x v="0"/>
    <x v="0"/>
    <x v="0"/>
    <x v="2"/>
    <x v="88"/>
    <x v="82"/>
    <n v="673278"/>
  </r>
  <r>
    <x v="0"/>
    <x v="0"/>
    <x v="7"/>
    <x v="0"/>
    <x v="0"/>
    <x v="0"/>
    <x v="2"/>
    <x v="88"/>
    <x v="351"/>
    <n v="553759.03"/>
  </r>
  <r>
    <x v="0"/>
    <x v="0"/>
    <x v="7"/>
    <x v="0"/>
    <x v="0"/>
    <x v="0"/>
    <x v="2"/>
    <x v="88"/>
    <x v="153"/>
    <m/>
  </r>
  <r>
    <x v="0"/>
    <x v="0"/>
    <x v="7"/>
    <x v="0"/>
    <x v="0"/>
    <x v="0"/>
    <x v="2"/>
    <x v="88"/>
    <x v="247"/>
    <m/>
  </r>
  <r>
    <x v="0"/>
    <x v="0"/>
    <x v="7"/>
    <x v="0"/>
    <x v="0"/>
    <x v="0"/>
    <x v="2"/>
    <x v="88"/>
    <x v="128"/>
    <m/>
  </r>
  <r>
    <x v="0"/>
    <x v="0"/>
    <x v="7"/>
    <x v="0"/>
    <x v="0"/>
    <x v="0"/>
    <x v="2"/>
    <x v="88"/>
    <x v="139"/>
    <n v="424289"/>
  </r>
  <r>
    <x v="0"/>
    <x v="0"/>
    <x v="7"/>
    <x v="0"/>
    <x v="0"/>
    <x v="0"/>
    <x v="2"/>
    <x v="89"/>
    <x v="298"/>
    <m/>
  </r>
  <r>
    <x v="0"/>
    <x v="0"/>
    <x v="7"/>
    <x v="0"/>
    <x v="0"/>
    <x v="0"/>
    <x v="2"/>
    <x v="89"/>
    <x v="59"/>
    <m/>
  </r>
  <r>
    <x v="0"/>
    <x v="0"/>
    <x v="7"/>
    <x v="0"/>
    <x v="0"/>
    <x v="0"/>
    <x v="2"/>
    <x v="89"/>
    <x v="102"/>
    <n v="114580"/>
  </r>
  <r>
    <x v="0"/>
    <x v="0"/>
    <x v="7"/>
    <x v="0"/>
    <x v="0"/>
    <x v="0"/>
    <x v="2"/>
    <x v="89"/>
    <x v="257"/>
    <n v="2293823.6"/>
  </r>
  <r>
    <x v="0"/>
    <x v="0"/>
    <x v="7"/>
    <x v="0"/>
    <x v="0"/>
    <x v="0"/>
    <x v="2"/>
    <x v="90"/>
    <x v="94"/>
    <m/>
  </r>
  <r>
    <x v="0"/>
    <x v="0"/>
    <x v="7"/>
    <x v="0"/>
    <x v="0"/>
    <x v="0"/>
    <x v="2"/>
    <x v="90"/>
    <x v="344"/>
    <n v="518060"/>
  </r>
  <r>
    <x v="0"/>
    <x v="0"/>
    <x v="7"/>
    <x v="0"/>
    <x v="0"/>
    <x v="0"/>
    <x v="2"/>
    <x v="91"/>
    <x v="279"/>
    <m/>
  </r>
  <r>
    <x v="0"/>
    <x v="0"/>
    <x v="7"/>
    <x v="0"/>
    <x v="0"/>
    <x v="0"/>
    <x v="2"/>
    <x v="91"/>
    <x v="167"/>
    <n v="481474"/>
  </r>
  <r>
    <x v="0"/>
    <x v="0"/>
    <x v="7"/>
    <x v="0"/>
    <x v="0"/>
    <x v="0"/>
    <x v="2"/>
    <x v="91"/>
    <x v="260"/>
    <n v="287037"/>
  </r>
  <r>
    <x v="0"/>
    <x v="0"/>
    <x v="7"/>
    <x v="0"/>
    <x v="0"/>
    <x v="0"/>
    <x v="2"/>
    <x v="91"/>
    <x v="273"/>
    <n v="281378.32"/>
  </r>
  <r>
    <x v="0"/>
    <x v="0"/>
    <x v="7"/>
    <x v="0"/>
    <x v="0"/>
    <x v="0"/>
    <x v="2"/>
    <x v="91"/>
    <x v="350"/>
    <n v="586111.12"/>
  </r>
  <r>
    <x v="0"/>
    <x v="0"/>
    <x v="7"/>
    <x v="0"/>
    <x v="0"/>
    <x v="0"/>
    <x v="2"/>
    <x v="91"/>
    <x v="349"/>
    <n v="131851"/>
  </r>
  <r>
    <x v="0"/>
    <x v="0"/>
    <x v="7"/>
    <x v="0"/>
    <x v="0"/>
    <x v="0"/>
    <x v="2"/>
    <x v="91"/>
    <x v="192"/>
    <m/>
  </r>
  <r>
    <x v="0"/>
    <x v="0"/>
    <x v="7"/>
    <x v="0"/>
    <x v="0"/>
    <x v="0"/>
    <x v="2"/>
    <x v="91"/>
    <x v="299"/>
    <m/>
  </r>
  <r>
    <x v="0"/>
    <x v="0"/>
    <x v="7"/>
    <x v="0"/>
    <x v="0"/>
    <x v="0"/>
    <x v="2"/>
    <x v="91"/>
    <x v="345"/>
    <m/>
  </r>
  <r>
    <x v="0"/>
    <x v="0"/>
    <x v="7"/>
    <x v="0"/>
    <x v="0"/>
    <x v="0"/>
    <x v="2"/>
    <x v="91"/>
    <x v="339"/>
    <m/>
  </r>
  <r>
    <x v="0"/>
    <x v="0"/>
    <x v="7"/>
    <x v="0"/>
    <x v="0"/>
    <x v="0"/>
    <x v="2"/>
    <x v="91"/>
    <x v="324"/>
    <m/>
  </r>
  <r>
    <x v="0"/>
    <x v="0"/>
    <x v="7"/>
    <x v="0"/>
    <x v="0"/>
    <x v="0"/>
    <x v="2"/>
    <x v="91"/>
    <x v="340"/>
    <m/>
  </r>
  <r>
    <x v="0"/>
    <x v="0"/>
    <x v="7"/>
    <x v="0"/>
    <x v="0"/>
    <x v="0"/>
    <x v="2"/>
    <x v="91"/>
    <x v="339"/>
    <m/>
  </r>
  <r>
    <x v="0"/>
    <x v="0"/>
    <x v="7"/>
    <x v="0"/>
    <x v="0"/>
    <x v="0"/>
    <x v="2"/>
    <x v="91"/>
    <x v="320"/>
    <m/>
  </r>
  <r>
    <x v="0"/>
    <x v="0"/>
    <x v="7"/>
    <x v="0"/>
    <x v="0"/>
    <x v="0"/>
    <x v="2"/>
    <x v="91"/>
    <x v="338"/>
    <m/>
  </r>
  <r>
    <x v="0"/>
    <x v="0"/>
    <x v="7"/>
    <x v="0"/>
    <x v="0"/>
    <x v="0"/>
    <x v="2"/>
    <x v="136"/>
    <x v="208"/>
    <n v="30000"/>
  </r>
  <r>
    <x v="0"/>
    <x v="0"/>
    <x v="7"/>
    <x v="0"/>
    <x v="0"/>
    <x v="0"/>
    <x v="2"/>
    <x v="136"/>
    <x v="228"/>
    <n v="170000"/>
  </r>
  <r>
    <x v="0"/>
    <x v="0"/>
    <x v="7"/>
    <x v="0"/>
    <x v="0"/>
    <x v="0"/>
    <x v="2"/>
    <x v="136"/>
    <x v="157"/>
    <m/>
  </r>
  <r>
    <x v="0"/>
    <x v="0"/>
    <x v="7"/>
    <x v="0"/>
    <x v="0"/>
    <x v="0"/>
    <x v="2"/>
    <x v="136"/>
    <x v="244"/>
    <m/>
  </r>
  <r>
    <x v="0"/>
    <x v="0"/>
    <x v="7"/>
    <x v="0"/>
    <x v="0"/>
    <x v="0"/>
    <x v="2"/>
    <x v="136"/>
    <x v="218"/>
    <n v="192500"/>
  </r>
  <r>
    <x v="0"/>
    <x v="0"/>
    <x v="7"/>
    <x v="0"/>
    <x v="0"/>
    <x v="0"/>
    <x v="2"/>
    <x v="141"/>
    <x v="0"/>
    <m/>
  </r>
  <r>
    <x v="0"/>
    <x v="0"/>
    <x v="7"/>
    <x v="0"/>
    <x v="0"/>
    <x v="0"/>
    <x v="2"/>
    <x v="93"/>
    <x v="0"/>
    <m/>
  </r>
  <r>
    <x v="0"/>
    <x v="0"/>
    <x v="7"/>
    <x v="0"/>
    <x v="0"/>
    <x v="0"/>
    <x v="2"/>
    <x v="84"/>
    <x v="102"/>
    <m/>
  </r>
  <r>
    <x v="0"/>
    <x v="0"/>
    <x v="7"/>
    <x v="0"/>
    <x v="0"/>
    <x v="0"/>
    <x v="2"/>
    <x v="84"/>
    <x v="284"/>
    <m/>
  </r>
  <r>
    <x v="0"/>
    <x v="0"/>
    <x v="7"/>
    <x v="0"/>
    <x v="0"/>
    <x v="0"/>
    <x v="2"/>
    <x v="84"/>
    <x v="291"/>
    <m/>
  </r>
  <r>
    <x v="0"/>
    <x v="0"/>
    <x v="7"/>
    <x v="0"/>
    <x v="0"/>
    <x v="0"/>
    <x v="2"/>
    <x v="84"/>
    <x v="0"/>
    <m/>
  </r>
  <r>
    <x v="0"/>
    <x v="0"/>
    <x v="7"/>
    <x v="0"/>
    <x v="0"/>
    <x v="0"/>
    <x v="2"/>
    <x v="84"/>
    <x v="0"/>
    <m/>
  </r>
  <r>
    <x v="0"/>
    <x v="0"/>
    <x v="7"/>
    <x v="0"/>
    <x v="0"/>
    <x v="0"/>
    <x v="2"/>
    <x v="171"/>
    <x v="333"/>
    <m/>
  </r>
  <r>
    <x v="0"/>
    <x v="0"/>
    <x v="7"/>
    <x v="0"/>
    <x v="0"/>
    <x v="0"/>
    <x v="2"/>
    <x v="171"/>
    <x v="334"/>
    <m/>
  </r>
  <r>
    <x v="0"/>
    <x v="0"/>
    <x v="7"/>
    <x v="0"/>
    <x v="0"/>
    <x v="0"/>
    <x v="2"/>
    <x v="84"/>
    <x v="0"/>
    <m/>
  </r>
  <r>
    <x v="0"/>
    <x v="0"/>
    <x v="7"/>
    <x v="0"/>
    <x v="0"/>
    <x v="0"/>
    <x v="2"/>
    <x v="84"/>
    <x v="0"/>
    <m/>
  </r>
  <r>
    <x v="0"/>
    <x v="0"/>
    <x v="7"/>
    <x v="0"/>
    <x v="0"/>
    <x v="0"/>
    <x v="2"/>
    <x v="84"/>
    <x v="0"/>
    <m/>
  </r>
  <r>
    <x v="0"/>
    <x v="0"/>
    <x v="7"/>
    <x v="0"/>
    <x v="0"/>
    <x v="7"/>
    <x v="4"/>
    <x v="119"/>
    <x v="136"/>
    <n v="3553333"/>
  </r>
  <r>
    <x v="0"/>
    <x v="0"/>
    <x v="7"/>
    <x v="0"/>
    <x v="0"/>
    <x v="7"/>
    <x v="4"/>
    <x v="119"/>
    <x v="248"/>
    <n v="4000000"/>
  </r>
  <r>
    <x v="0"/>
    <x v="0"/>
    <x v="7"/>
    <x v="0"/>
    <x v="0"/>
    <x v="7"/>
    <x v="4"/>
    <x v="119"/>
    <x v="186"/>
    <n v="6000000"/>
  </r>
  <r>
    <x v="0"/>
    <x v="0"/>
    <x v="7"/>
    <x v="0"/>
    <x v="0"/>
    <x v="7"/>
    <x v="4"/>
    <x v="119"/>
    <x v="250"/>
    <n v="1800000"/>
  </r>
  <r>
    <x v="0"/>
    <x v="0"/>
    <x v="7"/>
    <x v="0"/>
    <x v="0"/>
    <x v="7"/>
    <x v="4"/>
    <x v="119"/>
    <x v="291"/>
    <n v="6550000"/>
  </r>
  <r>
    <x v="0"/>
    <x v="0"/>
    <x v="7"/>
    <x v="0"/>
    <x v="0"/>
    <x v="7"/>
    <x v="4"/>
    <x v="120"/>
    <x v="250"/>
    <n v="200000"/>
  </r>
  <r>
    <x v="0"/>
    <x v="0"/>
    <x v="7"/>
    <x v="0"/>
    <x v="0"/>
    <x v="7"/>
    <x v="4"/>
    <x v="121"/>
    <x v="136"/>
    <n v="369943"/>
  </r>
  <r>
    <x v="0"/>
    <x v="0"/>
    <x v="7"/>
    <x v="0"/>
    <x v="0"/>
    <x v="7"/>
    <x v="4"/>
    <x v="121"/>
    <x v="186"/>
    <n v="500000"/>
  </r>
  <r>
    <x v="0"/>
    <x v="0"/>
    <x v="7"/>
    <x v="0"/>
    <x v="0"/>
    <x v="7"/>
    <x v="4"/>
    <x v="121"/>
    <x v="248"/>
    <n v="333333"/>
  </r>
  <r>
    <x v="0"/>
    <x v="0"/>
    <x v="7"/>
    <x v="0"/>
    <x v="0"/>
    <x v="7"/>
    <x v="4"/>
    <x v="121"/>
    <x v="250"/>
    <n v="166667"/>
  </r>
  <r>
    <x v="0"/>
    <x v="0"/>
    <x v="7"/>
    <x v="0"/>
    <x v="0"/>
    <x v="7"/>
    <x v="4"/>
    <x v="121"/>
    <x v="291"/>
    <n v="545833"/>
  </r>
  <r>
    <x v="0"/>
    <x v="0"/>
    <x v="7"/>
    <x v="0"/>
    <x v="0"/>
    <x v="7"/>
    <x v="4"/>
    <x v="122"/>
    <x v="136"/>
    <n v="44393"/>
  </r>
  <r>
    <x v="0"/>
    <x v="0"/>
    <x v="7"/>
    <x v="0"/>
    <x v="0"/>
    <x v="7"/>
    <x v="4"/>
    <x v="122"/>
    <x v="248"/>
    <n v="40000"/>
  </r>
  <r>
    <x v="0"/>
    <x v="0"/>
    <x v="7"/>
    <x v="0"/>
    <x v="0"/>
    <x v="7"/>
    <x v="4"/>
    <x v="122"/>
    <x v="186"/>
    <n v="60000"/>
  </r>
  <r>
    <x v="0"/>
    <x v="0"/>
    <x v="7"/>
    <x v="0"/>
    <x v="0"/>
    <x v="7"/>
    <x v="4"/>
    <x v="122"/>
    <x v="250"/>
    <n v="20000"/>
  </r>
  <r>
    <x v="0"/>
    <x v="0"/>
    <x v="7"/>
    <x v="0"/>
    <x v="0"/>
    <x v="7"/>
    <x v="4"/>
    <x v="122"/>
    <x v="291"/>
    <n v="65500"/>
  </r>
  <r>
    <x v="0"/>
    <x v="0"/>
    <x v="7"/>
    <x v="0"/>
    <x v="0"/>
    <x v="7"/>
    <x v="4"/>
    <x v="123"/>
    <x v="136"/>
    <n v="369943"/>
  </r>
  <r>
    <x v="0"/>
    <x v="0"/>
    <x v="7"/>
    <x v="0"/>
    <x v="0"/>
    <x v="7"/>
    <x v="4"/>
    <x v="123"/>
    <x v="186"/>
    <n v="500000"/>
  </r>
  <r>
    <x v="0"/>
    <x v="0"/>
    <x v="7"/>
    <x v="0"/>
    <x v="0"/>
    <x v="7"/>
    <x v="4"/>
    <x v="123"/>
    <x v="248"/>
    <n v="333333"/>
  </r>
  <r>
    <x v="0"/>
    <x v="0"/>
    <x v="7"/>
    <x v="0"/>
    <x v="0"/>
    <x v="7"/>
    <x v="4"/>
    <x v="123"/>
    <x v="250"/>
    <n v="166667"/>
  </r>
  <r>
    <x v="0"/>
    <x v="0"/>
    <x v="7"/>
    <x v="0"/>
    <x v="0"/>
    <x v="7"/>
    <x v="4"/>
    <x v="123"/>
    <x v="291"/>
    <n v="545833"/>
  </r>
  <r>
    <x v="0"/>
    <x v="0"/>
    <x v="7"/>
    <x v="0"/>
    <x v="0"/>
    <x v="7"/>
    <x v="4"/>
    <x v="124"/>
    <x v="136"/>
    <n v="184971"/>
  </r>
  <r>
    <x v="0"/>
    <x v="0"/>
    <x v="7"/>
    <x v="0"/>
    <x v="0"/>
    <x v="7"/>
    <x v="4"/>
    <x v="124"/>
    <x v="186"/>
    <n v="250000"/>
  </r>
  <r>
    <x v="0"/>
    <x v="0"/>
    <x v="7"/>
    <x v="0"/>
    <x v="0"/>
    <x v="7"/>
    <x v="4"/>
    <x v="124"/>
    <x v="248"/>
    <n v="166667"/>
  </r>
  <r>
    <x v="0"/>
    <x v="0"/>
    <x v="7"/>
    <x v="0"/>
    <x v="0"/>
    <x v="7"/>
    <x v="4"/>
    <x v="124"/>
    <x v="250"/>
    <n v="75000"/>
  </r>
  <r>
    <x v="0"/>
    <x v="0"/>
    <x v="7"/>
    <x v="0"/>
    <x v="0"/>
    <x v="7"/>
    <x v="4"/>
    <x v="124"/>
    <x v="291"/>
    <n v="272917"/>
  </r>
  <r>
    <x v="0"/>
    <x v="0"/>
    <x v="7"/>
    <x v="0"/>
    <x v="0"/>
    <x v="7"/>
    <x v="4"/>
    <x v="135"/>
    <x v="0"/>
    <m/>
  </r>
  <r>
    <x v="0"/>
    <x v="0"/>
    <x v="7"/>
    <x v="0"/>
    <x v="0"/>
    <x v="7"/>
    <x v="4"/>
    <x v="167"/>
    <x v="250"/>
    <n v="200000"/>
  </r>
  <r>
    <x v="0"/>
    <x v="0"/>
    <x v="7"/>
    <x v="0"/>
    <x v="0"/>
    <x v="7"/>
    <x v="4"/>
    <x v="167"/>
    <x v="291"/>
    <n v="200000"/>
  </r>
  <r>
    <x v="0"/>
    <x v="0"/>
    <x v="7"/>
    <x v="0"/>
    <x v="0"/>
    <x v="7"/>
    <x v="4"/>
    <x v="144"/>
    <x v="136"/>
    <m/>
  </r>
  <r>
    <x v="0"/>
    <x v="0"/>
    <x v="7"/>
    <x v="0"/>
    <x v="0"/>
    <x v="7"/>
    <x v="4"/>
    <x v="144"/>
    <x v="186"/>
    <m/>
  </r>
  <r>
    <x v="0"/>
    <x v="0"/>
    <x v="7"/>
    <x v="0"/>
    <x v="0"/>
    <x v="7"/>
    <x v="4"/>
    <x v="126"/>
    <x v="0"/>
    <m/>
  </r>
  <r>
    <x v="0"/>
    <x v="0"/>
    <x v="7"/>
    <x v="0"/>
    <x v="0"/>
    <x v="7"/>
    <x v="4"/>
    <x v="127"/>
    <x v="5"/>
    <n v="116469"/>
  </r>
  <r>
    <x v="0"/>
    <x v="0"/>
    <x v="7"/>
    <x v="0"/>
    <x v="0"/>
    <x v="7"/>
    <x v="4"/>
    <x v="152"/>
    <x v="130"/>
    <m/>
  </r>
  <r>
    <x v="0"/>
    <x v="0"/>
    <x v="7"/>
    <x v="0"/>
    <x v="0"/>
    <x v="7"/>
    <x v="4"/>
    <x v="128"/>
    <x v="6"/>
    <n v="1777968"/>
  </r>
  <r>
    <x v="0"/>
    <x v="0"/>
    <x v="7"/>
    <x v="0"/>
    <x v="0"/>
    <x v="7"/>
    <x v="4"/>
    <x v="128"/>
    <x v="290"/>
    <n v="216000"/>
  </r>
  <r>
    <x v="0"/>
    <x v="0"/>
    <x v="7"/>
    <x v="0"/>
    <x v="0"/>
    <x v="7"/>
    <x v="4"/>
    <x v="128"/>
    <x v="7"/>
    <n v="786100"/>
  </r>
  <r>
    <x v="0"/>
    <x v="0"/>
    <x v="7"/>
    <x v="0"/>
    <x v="0"/>
    <x v="7"/>
    <x v="4"/>
    <x v="129"/>
    <x v="77"/>
    <n v="177700"/>
  </r>
  <r>
    <x v="0"/>
    <x v="0"/>
    <x v="7"/>
    <x v="0"/>
    <x v="0"/>
    <x v="7"/>
    <x v="4"/>
    <x v="129"/>
    <x v="187"/>
    <n v="754000"/>
  </r>
  <r>
    <x v="0"/>
    <x v="0"/>
    <x v="7"/>
    <x v="0"/>
    <x v="0"/>
    <x v="7"/>
    <x v="4"/>
    <x v="129"/>
    <x v="310"/>
    <m/>
  </r>
  <r>
    <x v="0"/>
    <x v="0"/>
    <x v="7"/>
    <x v="0"/>
    <x v="0"/>
    <x v="7"/>
    <x v="4"/>
    <x v="169"/>
    <x v="311"/>
    <m/>
  </r>
  <r>
    <x v="0"/>
    <x v="0"/>
    <x v="7"/>
    <x v="0"/>
    <x v="0"/>
    <x v="7"/>
    <x v="2"/>
    <x v="131"/>
    <x v="136"/>
    <m/>
  </r>
  <r>
    <x v="0"/>
    <x v="0"/>
    <x v="7"/>
    <x v="0"/>
    <x v="0"/>
    <x v="1"/>
    <x v="7"/>
    <x v="34"/>
    <x v="29"/>
    <n v="143990"/>
  </r>
  <r>
    <x v="0"/>
    <x v="0"/>
    <x v="7"/>
    <x v="0"/>
    <x v="0"/>
    <x v="1"/>
    <x v="7"/>
    <x v="34"/>
    <x v="294"/>
    <m/>
  </r>
  <r>
    <x v="0"/>
    <x v="0"/>
    <x v="7"/>
    <x v="0"/>
    <x v="0"/>
    <x v="1"/>
    <x v="7"/>
    <x v="20"/>
    <x v="29"/>
    <n v="231000"/>
  </r>
  <r>
    <x v="0"/>
    <x v="0"/>
    <x v="7"/>
    <x v="0"/>
    <x v="0"/>
    <x v="1"/>
    <x v="7"/>
    <x v="20"/>
    <x v="321"/>
    <n v="81000"/>
  </r>
  <r>
    <x v="0"/>
    <x v="0"/>
    <x v="7"/>
    <x v="0"/>
    <x v="0"/>
    <x v="1"/>
    <x v="7"/>
    <x v="20"/>
    <x v="169"/>
    <n v="1105638"/>
  </r>
  <r>
    <x v="0"/>
    <x v="0"/>
    <x v="7"/>
    <x v="0"/>
    <x v="0"/>
    <x v="1"/>
    <x v="7"/>
    <x v="101"/>
    <x v="7"/>
    <n v="13300"/>
  </r>
  <r>
    <x v="0"/>
    <x v="0"/>
    <x v="7"/>
    <x v="0"/>
    <x v="0"/>
    <x v="1"/>
    <x v="7"/>
    <x v="101"/>
    <x v="77"/>
    <m/>
  </r>
  <r>
    <x v="0"/>
    <x v="0"/>
    <x v="7"/>
    <x v="0"/>
    <x v="0"/>
    <x v="1"/>
    <x v="7"/>
    <x v="101"/>
    <x v="229"/>
    <m/>
  </r>
  <r>
    <x v="0"/>
    <x v="0"/>
    <x v="7"/>
    <x v="0"/>
    <x v="0"/>
    <x v="1"/>
    <x v="7"/>
    <x v="101"/>
    <x v="130"/>
    <m/>
  </r>
  <r>
    <x v="0"/>
    <x v="0"/>
    <x v="7"/>
    <x v="0"/>
    <x v="0"/>
    <x v="1"/>
    <x v="7"/>
    <x v="173"/>
    <x v="321"/>
    <m/>
  </r>
  <r>
    <x v="0"/>
    <x v="0"/>
    <x v="7"/>
    <x v="0"/>
    <x v="0"/>
    <x v="1"/>
    <x v="7"/>
    <x v="101"/>
    <x v="8"/>
    <m/>
  </r>
  <r>
    <x v="0"/>
    <x v="0"/>
    <x v="7"/>
    <x v="0"/>
    <x v="0"/>
    <x v="1"/>
    <x v="7"/>
    <x v="101"/>
    <x v="31"/>
    <m/>
  </r>
  <r>
    <x v="0"/>
    <x v="0"/>
    <x v="7"/>
    <x v="0"/>
    <x v="0"/>
    <x v="1"/>
    <x v="7"/>
    <x v="159"/>
    <x v="14"/>
    <m/>
  </r>
  <r>
    <x v="0"/>
    <x v="0"/>
    <x v="7"/>
    <x v="0"/>
    <x v="0"/>
    <x v="1"/>
    <x v="7"/>
    <x v="159"/>
    <x v="176"/>
    <m/>
  </r>
  <r>
    <x v="0"/>
    <x v="0"/>
    <x v="7"/>
    <x v="0"/>
    <x v="0"/>
    <x v="1"/>
    <x v="7"/>
    <x v="55"/>
    <x v="246"/>
    <m/>
  </r>
  <r>
    <x v="0"/>
    <x v="0"/>
    <x v="7"/>
    <x v="0"/>
    <x v="0"/>
    <x v="1"/>
    <x v="7"/>
    <x v="55"/>
    <x v="36"/>
    <m/>
  </r>
  <r>
    <x v="0"/>
    <x v="0"/>
    <x v="7"/>
    <x v="0"/>
    <x v="0"/>
    <x v="1"/>
    <x v="8"/>
    <x v="22"/>
    <x v="321"/>
    <n v="99324"/>
  </r>
  <r>
    <x v="0"/>
    <x v="0"/>
    <x v="7"/>
    <x v="0"/>
    <x v="0"/>
    <x v="1"/>
    <x v="8"/>
    <x v="22"/>
    <x v="29"/>
    <n v="654230.71"/>
  </r>
  <r>
    <x v="0"/>
    <x v="0"/>
    <x v="7"/>
    <x v="0"/>
    <x v="0"/>
    <x v="1"/>
    <x v="2"/>
    <x v="168"/>
    <x v="50"/>
    <m/>
  </r>
  <r>
    <x v="0"/>
    <x v="0"/>
    <x v="7"/>
    <x v="0"/>
    <x v="0"/>
    <x v="1"/>
    <x v="8"/>
    <x v="94"/>
    <x v="342"/>
    <m/>
  </r>
  <r>
    <x v="0"/>
    <x v="0"/>
    <x v="7"/>
    <x v="0"/>
    <x v="0"/>
    <x v="1"/>
    <x v="8"/>
    <x v="94"/>
    <x v="297"/>
    <n v="11388"/>
  </r>
  <r>
    <x v="0"/>
    <x v="0"/>
    <x v="7"/>
    <x v="0"/>
    <x v="0"/>
    <x v="1"/>
    <x v="8"/>
    <x v="94"/>
    <x v="341"/>
    <n v="61080"/>
  </r>
  <r>
    <x v="0"/>
    <x v="0"/>
    <x v="7"/>
    <x v="0"/>
    <x v="0"/>
    <x v="1"/>
    <x v="8"/>
    <x v="94"/>
    <x v="343"/>
    <n v="130000"/>
  </r>
  <r>
    <x v="0"/>
    <x v="0"/>
    <x v="7"/>
    <x v="0"/>
    <x v="0"/>
    <x v="1"/>
    <x v="8"/>
    <x v="94"/>
    <x v="350"/>
    <n v="79124.89"/>
  </r>
  <r>
    <x v="0"/>
    <x v="0"/>
    <x v="7"/>
    <x v="0"/>
    <x v="0"/>
    <x v="1"/>
    <x v="8"/>
    <x v="94"/>
    <x v="299"/>
    <m/>
  </r>
  <r>
    <x v="0"/>
    <x v="0"/>
    <x v="7"/>
    <x v="0"/>
    <x v="0"/>
    <x v="1"/>
    <x v="8"/>
    <x v="94"/>
    <x v="335"/>
    <m/>
  </r>
  <r>
    <x v="0"/>
    <x v="0"/>
    <x v="7"/>
    <x v="0"/>
    <x v="0"/>
    <x v="1"/>
    <x v="8"/>
    <x v="94"/>
    <x v="337"/>
    <m/>
  </r>
  <r>
    <x v="0"/>
    <x v="0"/>
    <x v="7"/>
    <x v="0"/>
    <x v="0"/>
    <x v="1"/>
    <x v="8"/>
    <x v="94"/>
    <x v="297"/>
    <m/>
  </r>
  <r>
    <x v="0"/>
    <x v="0"/>
    <x v="7"/>
    <x v="0"/>
    <x v="0"/>
    <x v="1"/>
    <x v="8"/>
    <x v="95"/>
    <x v="0"/>
    <m/>
  </r>
  <r>
    <x v="0"/>
    <x v="0"/>
    <x v="7"/>
    <x v="0"/>
    <x v="0"/>
    <x v="1"/>
    <x v="8"/>
    <x v="94"/>
    <x v="226"/>
    <m/>
  </r>
  <r>
    <x v="0"/>
    <x v="0"/>
    <x v="7"/>
    <x v="0"/>
    <x v="0"/>
    <x v="1"/>
    <x v="8"/>
    <x v="156"/>
    <x v="80"/>
    <m/>
  </r>
  <r>
    <x v="0"/>
    <x v="0"/>
    <x v="7"/>
    <x v="0"/>
    <x v="0"/>
    <x v="1"/>
    <x v="8"/>
    <x v="156"/>
    <x v="88"/>
    <m/>
  </r>
  <r>
    <x v="0"/>
    <x v="0"/>
    <x v="7"/>
    <x v="0"/>
    <x v="0"/>
    <x v="1"/>
    <x v="8"/>
    <x v="156"/>
    <x v="6"/>
    <m/>
  </r>
  <r>
    <x v="0"/>
    <x v="0"/>
    <x v="7"/>
    <x v="0"/>
    <x v="0"/>
    <x v="1"/>
    <x v="8"/>
    <x v="156"/>
    <x v="122"/>
    <m/>
  </r>
  <r>
    <x v="0"/>
    <x v="0"/>
    <x v="7"/>
    <x v="0"/>
    <x v="0"/>
    <x v="1"/>
    <x v="8"/>
    <x v="156"/>
    <x v="16"/>
    <m/>
  </r>
  <r>
    <x v="0"/>
    <x v="0"/>
    <x v="7"/>
    <x v="0"/>
    <x v="0"/>
    <x v="1"/>
    <x v="8"/>
    <x v="156"/>
    <x v="42"/>
    <m/>
  </r>
  <r>
    <x v="0"/>
    <x v="0"/>
    <x v="7"/>
    <x v="0"/>
    <x v="0"/>
    <x v="1"/>
    <x v="8"/>
    <x v="156"/>
    <x v="37"/>
    <m/>
  </r>
  <r>
    <x v="0"/>
    <x v="0"/>
    <x v="7"/>
    <x v="0"/>
    <x v="0"/>
    <x v="1"/>
    <x v="8"/>
    <x v="156"/>
    <x v="45"/>
    <m/>
  </r>
  <r>
    <x v="0"/>
    <x v="0"/>
    <x v="7"/>
    <x v="0"/>
    <x v="0"/>
    <x v="1"/>
    <x v="8"/>
    <x v="156"/>
    <x v="124"/>
    <m/>
  </r>
  <r>
    <x v="0"/>
    <x v="0"/>
    <x v="7"/>
    <x v="0"/>
    <x v="0"/>
    <x v="1"/>
    <x v="8"/>
    <x v="156"/>
    <x v="31"/>
    <n v="2890.98"/>
  </r>
  <r>
    <x v="0"/>
    <x v="0"/>
    <x v="7"/>
    <x v="0"/>
    <x v="0"/>
    <x v="1"/>
    <x v="8"/>
    <x v="156"/>
    <x v="80"/>
    <m/>
  </r>
  <r>
    <x v="0"/>
    <x v="0"/>
    <x v="7"/>
    <x v="0"/>
    <x v="0"/>
    <x v="1"/>
    <x v="8"/>
    <x v="156"/>
    <x v="0"/>
    <m/>
  </r>
  <r>
    <x v="0"/>
    <x v="0"/>
    <x v="7"/>
    <x v="0"/>
    <x v="0"/>
    <x v="1"/>
    <x v="8"/>
    <x v="156"/>
    <x v="0"/>
    <m/>
  </r>
  <r>
    <x v="0"/>
    <x v="0"/>
    <x v="7"/>
    <x v="0"/>
    <x v="0"/>
    <x v="1"/>
    <x v="8"/>
    <x v="4"/>
    <x v="2"/>
    <m/>
  </r>
  <r>
    <x v="0"/>
    <x v="0"/>
    <x v="7"/>
    <x v="0"/>
    <x v="0"/>
    <x v="1"/>
    <x v="8"/>
    <x v="4"/>
    <x v="45"/>
    <m/>
  </r>
  <r>
    <x v="0"/>
    <x v="0"/>
    <x v="7"/>
    <x v="0"/>
    <x v="0"/>
    <x v="1"/>
    <x v="8"/>
    <x v="4"/>
    <x v="312"/>
    <m/>
  </r>
  <r>
    <x v="0"/>
    <x v="0"/>
    <x v="7"/>
    <x v="0"/>
    <x v="0"/>
    <x v="1"/>
    <x v="8"/>
    <x v="4"/>
    <x v="224"/>
    <m/>
  </r>
  <r>
    <x v="0"/>
    <x v="0"/>
    <x v="7"/>
    <x v="0"/>
    <x v="0"/>
    <x v="1"/>
    <x v="8"/>
    <x v="4"/>
    <x v="82"/>
    <n v="90000"/>
  </r>
  <r>
    <x v="0"/>
    <x v="0"/>
    <x v="7"/>
    <x v="0"/>
    <x v="0"/>
    <x v="1"/>
    <x v="8"/>
    <x v="4"/>
    <x v="40"/>
    <n v="21800"/>
  </r>
  <r>
    <x v="0"/>
    <x v="0"/>
    <x v="7"/>
    <x v="0"/>
    <x v="0"/>
    <x v="1"/>
    <x v="8"/>
    <x v="4"/>
    <x v="41"/>
    <n v="278400"/>
  </r>
  <r>
    <x v="0"/>
    <x v="0"/>
    <x v="7"/>
    <x v="0"/>
    <x v="0"/>
    <x v="1"/>
    <x v="8"/>
    <x v="4"/>
    <x v="219"/>
    <m/>
  </r>
  <r>
    <x v="0"/>
    <x v="0"/>
    <x v="7"/>
    <x v="0"/>
    <x v="0"/>
    <x v="1"/>
    <x v="8"/>
    <x v="4"/>
    <x v="220"/>
    <m/>
  </r>
  <r>
    <x v="0"/>
    <x v="0"/>
    <x v="7"/>
    <x v="0"/>
    <x v="0"/>
    <x v="1"/>
    <x v="8"/>
    <x v="4"/>
    <x v="221"/>
    <m/>
  </r>
  <r>
    <x v="0"/>
    <x v="0"/>
    <x v="7"/>
    <x v="0"/>
    <x v="0"/>
    <x v="1"/>
    <x v="8"/>
    <x v="4"/>
    <x v="205"/>
    <m/>
  </r>
  <r>
    <x v="0"/>
    <x v="0"/>
    <x v="7"/>
    <x v="0"/>
    <x v="0"/>
    <x v="1"/>
    <x v="8"/>
    <x v="4"/>
    <x v="140"/>
    <m/>
  </r>
  <r>
    <x v="0"/>
    <x v="0"/>
    <x v="7"/>
    <x v="0"/>
    <x v="0"/>
    <x v="1"/>
    <x v="8"/>
    <x v="4"/>
    <x v="253"/>
    <m/>
  </r>
  <r>
    <x v="0"/>
    <x v="0"/>
    <x v="7"/>
    <x v="0"/>
    <x v="0"/>
    <x v="1"/>
    <x v="8"/>
    <x v="4"/>
    <x v="2"/>
    <m/>
  </r>
  <r>
    <x v="0"/>
    <x v="0"/>
    <x v="7"/>
    <x v="0"/>
    <x v="0"/>
    <x v="1"/>
    <x v="8"/>
    <x v="4"/>
    <x v="157"/>
    <m/>
  </r>
  <r>
    <x v="0"/>
    <x v="0"/>
    <x v="7"/>
    <x v="0"/>
    <x v="0"/>
    <x v="1"/>
    <x v="8"/>
    <x v="4"/>
    <x v="185"/>
    <m/>
  </r>
  <r>
    <x v="0"/>
    <x v="0"/>
    <x v="7"/>
    <x v="0"/>
    <x v="0"/>
    <x v="1"/>
    <x v="8"/>
    <x v="4"/>
    <x v="139"/>
    <m/>
  </r>
  <r>
    <x v="0"/>
    <x v="0"/>
    <x v="7"/>
    <x v="0"/>
    <x v="0"/>
    <x v="1"/>
    <x v="8"/>
    <x v="4"/>
    <x v="31"/>
    <m/>
  </r>
  <r>
    <x v="0"/>
    <x v="0"/>
    <x v="7"/>
    <x v="0"/>
    <x v="0"/>
    <x v="1"/>
    <x v="8"/>
    <x v="4"/>
    <x v="54"/>
    <m/>
  </r>
  <r>
    <x v="0"/>
    <x v="0"/>
    <x v="7"/>
    <x v="0"/>
    <x v="0"/>
    <x v="1"/>
    <x v="8"/>
    <x v="4"/>
    <x v="200"/>
    <m/>
  </r>
  <r>
    <x v="0"/>
    <x v="0"/>
    <x v="7"/>
    <x v="0"/>
    <x v="0"/>
    <x v="1"/>
    <x v="8"/>
    <x v="4"/>
    <x v="210"/>
    <m/>
  </r>
  <r>
    <x v="0"/>
    <x v="0"/>
    <x v="7"/>
    <x v="0"/>
    <x v="0"/>
    <x v="1"/>
    <x v="8"/>
    <x v="4"/>
    <x v="0"/>
    <m/>
  </r>
  <r>
    <x v="0"/>
    <x v="0"/>
    <x v="7"/>
    <x v="0"/>
    <x v="0"/>
    <x v="1"/>
    <x v="8"/>
    <x v="4"/>
    <x v="0"/>
    <m/>
  </r>
  <r>
    <x v="0"/>
    <x v="0"/>
    <x v="7"/>
    <x v="0"/>
    <x v="0"/>
    <x v="1"/>
    <x v="8"/>
    <x v="4"/>
    <x v="0"/>
    <m/>
  </r>
  <r>
    <x v="0"/>
    <x v="0"/>
    <x v="7"/>
    <x v="0"/>
    <x v="0"/>
    <x v="1"/>
    <x v="8"/>
    <x v="4"/>
    <x v="0"/>
    <m/>
  </r>
  <r>
    <x v="0"/>
    <x v="0"/>
    <x v="7"/>
    <x v="0"/>
    <x v="0"/>
    <x v="1"/>
    <x v="8"/>
    <x v="4"/>
    <x v="0"/>
    <m/>
  </r>
  <r>
    <x v="0"/>
    <x v="0"/>
    <x v="7"/>
    <x v="0"/>
    <x v="0"/>
    <x v="1"/>
    <x v="8"/>
    <x v="4"/>
    <x v="0"/>
    <m/>
  </r>
  <r>
    <x v="0"/>
    <x v="0"/>
    <x v="7"/>
    <x v="0"/>
    <x v="0"/>
    <x v="6"/>
    <x v="23"/>
    <x v="112"/>
    <x v="31"/>
    <m/>
  </r>
  <r>
    <x v="0"/>
    <x v="0"/>
    <x v="7"/>
    <x v="0"/>
    <x v="2"/>
    <x v="3"/>
    <x v="3"/>
    <x v="96"/>
    <x v="0"/>
    <m/>
  </r>
  <r>
    <x v="0"/>
    <x v="0"/>
    <x v="7"/>
    <x v="0"/>
    <x v="2"/>
    <x v="3"/>
    <x v="3"/>
    <x v="137"/>
    <x v="98"/>
    <n v="115000000"/>
  </r>
  <r>
    <x v="0"/>
    <x v="0"/>
    <x v="7"/>
    <x v="0"/>
    <x v="2"/>
    <x v="3"/>
    <x v="3"/>
    <x v="97"/>
    <x v="34"/>
    <n v="785232"/>
  </r>
  <r>
    <x v="0"/>
    <x v="0"/>
    <x v="7"/>
    <x v="0"/>
    <x v="2"/>
    <x v="3"/>
    <x v="3"/>
    <x v="97"/>
    <x v="36"/>
    <m/>
  </r>
  <r>
    <x v="0"/>
    <x v="0"/>
    <x v="7"/>
    <x v="0"/>
    <x v="2"/>
    <x v="3"/>
    <x v="3"/>
    <x v="97"/>
    <x v="48"/>
    <m/>
  </r>
  <r>
    <x v="0"/>
    <x v="0"/>
    <x v="7"/>
    <x v="0"/>
    <x v="2"/>
    <x v="3"/>
    <x v="3"/>
    <x v="97"/>
    <x v="35"/>
    <m/>
  </r>
  <r>
    <x v="0"/>
    <x v="0"/>
    <x v="7"/>
    <x v="0"/>
    <x v="2"/>
    <x v="3"/>
    <x v="3"/>
    <x v="97"/>
    <x v="322"/>
    <m/>
  </r>
  <r>
    <x v="0"/>
    <x v="0"/>
    <x v="7"/>
    <x v="0"/>
    <x v="2"/>
    <x v="3"/>
    <x v="3"/>
    <x v="97"/>
    <x v="0"/>
    <m/>
  </r>
  <r>
    <x v="0"/>
    <x v="0"/>
    <x v="7"/>
    <x v="0"/>
    <x v="2"/>
    <x v="3"/>
    <x v="3"/>
    <x v="97"/>
    <x v="0"/>
    <m/>
  </r>
  <r>
    <x v="0"/>
    <x v="0"/>
    <x v="7"/>
    <x v="0"/>
    <x v="2"/>
    <x v="3"/>
    <x v="3"/>
    <x v="98"/>
    <x v="0"/>
    <m/>
  </r>
  <r>
    <x v="0"/>
    <x v="0"/>
    <x v="7"/>
    <x v="0"/>
    <x v="2"/>
    <x v="3"/>
    <x v="3"/>
    <x v="99"/>
    <x v="70"/>
    <n v="1208200"/>
  </r>
  <r>
    <x v="0"/>
    <x v="0"/>
    <x v="7"/>
    <x v="0"/>
    <x v="2"/>
    <x v="3"/>
    <x v="3"/>
    <x v="97"/>
    <x v="36"/>
    <n v="7912603"/>
  </r>
  <r>
    <x v="0"/>
    <x v="0"/>
    <x v="7"/>
    <x v="0"/>
    <x v="2"/>
    <x v="3"/>
    <x v="3"/>
    <x v="99"/>
    <x v="37"/>
    <m/>
  </r>
  <r>
    <x v="0"/>
    <x v="0"/>
    <x v="7"/>
    <x v="0"/>
    <x v="2"/>
    <x v="3"/>
    <x v="3"/>
    <x v="99"/>
    <x v="226"/>
    <m/>
  </r>
  <r>
    <x v="0"/>
    <x v="0"/>
    <x v="7"/>
    <x v="0"/>
    <x v="2"/>
    <x v="3"/>
    <x v="3"/>
    <x v="99"/>
    <x v="230"/>
    <m/>
  </r>
  <r>
    <x v="0"/>
    <x v="0"/>
    <x v="7"/>
    <x v="0"/>
    <x v="2"/>
    <x v="3"/>
    <x v="3"/>
    <x v="99"/>
    <x v="156"/>
    <m/>
  </r>
  <r>
    <x v="0"/>
    <x v="0"/>
    <x v="7"/>
    <x v="0"/>
    <x v="2"/>
    <x v="3"/>
    <x v="3"/>
    <x v="99"/>
    <x v="249"/>
    <n v="53953480"/>
  </r>
  <r>
    <x v="0"/>
    <x v="0"/>
    <x v="7"/>
    <x v="0"/>
    <x v="2"/>
    <x v="3"/>
    <x v="3"/>
    <x v="99"/>
    <x v="347"/>
    <m/>
  </r>
  <r>
    <x v="0"/>
    <x v="0"/>
    <x v="7"/>
    <x v="0"/>
    <x v="2"/>
    <x v="3"/>
    <x v="26"/>
    <x v="137"/>
    <x v="98"/>
    <m/>
  </r>
  <r>
    <x v="0"/>
    <x v="0"/>
    <x v="7"/>
    <x v="0"/>
    <x v="2"/>
    <x v="3"/>
    <x v="20"/>
    <x v="49"/>
    <x v="226"/>
    <m/>
  </r>
  <r>
    <x v="0"/>
    <x v="0"/>
    <x v="7"/>
    <x v="0"/>
    <x v="2"/>
    <x v="3"/>
    <x v="20"/>
    <x v="49"/>
    <x v="124"/>
    <m/>
  </r>
  <r>
    <x v="0"/>
    <x v="0"/>
    <x v="7"/>
    <x v="0"/>
    <x v="2"/>
    <x v="3"/>
    <x v="20"/>
    <x v="49"/>
    <x v="41"/>
    <n v="2561520"/>
  </r>
  <r>
    <x v="0"/>
    <x v="0"/>
    <x v="7"/>
    <x v="0"/>
    <x v="2"/>
    <x v="3"/>
    <x v="20"/>
    <x v="49"/>
    <x v="42"/>
    <n v="742000"/>
  </r>
  <r>
    <x v="0"/>
    <x v="0"/>
    <x v="7"/>
    <x v="0"/>
    <x v="2"/>
    <x v="3"/>
    <x v="20"/>
    <x v="49"/>
    <x v="230"/>
    <m/>
  </r>
  <r>
    <x v="0"/>
    <x v="0"/>
    <x v="7"/>
    <x v="0"/>
    <x v="2"/>
    <x v="3"/>
    <x v="20"/>
    <x v="49"/>
    <x v="122"/>
    <m/>
  </r>
  <r>
    <x v="0"/>
    <x v="0"/>
    <x v="7"/>
    <x v="0"/>
    <x v="2"/>
    <x v="3"/>
    <x v="20"/>
    <x v="151"/>
    <x v="0"/>
    <m/>
  </r>
  <r>
    <x v="0"/>
    <x v="0"/>
    <x v="7"/>
    <x v="0"/>
    <x v="2"/>
    <x v="3"/>
    <x v="20"/>
    <x v="111"/>
    <x v="42"/>
    <n v="1052000"/>
  </r>
  <r>
    <x v="0"/>
    <x v="0"/>
    <x v="7"/>
    <x v="0"/>
    <x v="2"/>
    <x v="3"/>
    <x v="20"/>
    <x v="111"/>
    <x v="124"/>
    <n v="1715844"/>
  </r>
  <r>
    <x v="0"/>
    <x v="0"/>
    <x v="7"/>
    <x v="0"/>
    <x v="2"/>
    <x v="3"/>
    <x v="20"/>
    <x v="111"/>
    <x v="0"/>
    <m/>
  </r>
  <r>
    <x v="0"/>
    <x v="0"/>
    <x v="7"/>
    <x v="0"/>
    <x v="2"/>
    <x v="3"/>
    <x v="20"/>
    <x v="111"/>
    <x v="0"/>
    <m/>
  </r>
  <r>
    <x v="0"/>
    <x v="0"/>
    <x v="7"/>
    <x v="0"/>
    <x v="2"/>
    <x v="3"/>
    <x v="20"/>
    <x v="111"/>
    <x v="0"/>
    <m/>
  </r>
  <r>
    <x v="0"/>
    <x v="0"/>
    <x v="7"/>
    <x v="0"/>
    <x v="2"/>
    <x v="3"/>
    <x v="30"/>
    <x v="151"/>
    <x v="124"/>
    <n v="2334352"/>
  </r>
  <r>
    <x v="0"/>
    <x v="0"/>
    <x v="7"/>
    <x v="0"/>
    <x v="2"/>
    <x v="3"/>
    <x v="30"/>
    <x v="151"/>
    <x v="230"/>
    <m/>
  </r>
  <r>
    <x v="0"/>
    <x v="0"/>
    <x v="7"/>
    <x v="0"/>
    <x v="2"/>
    <x v="3"/>
    <x v="0"/>
    <x v="157"/>
    <x v="352"/>
    <n v="91000"/>
  </r>
  <r>
    <x v="0"/>
    <x v="0"/>
    <x v="7"/>
    <x v="0"/>
    <x v="2"/>
    <x v="3"/>
    <x v="0"/>
    <x v="157"/>
    <x v="353"/>
    <n v="5430356"/>
  </r>
  <r>
    <x v="0"/>
    <x v="0"/>
    <x v="7"/>
    <x v="0"/>
    <x v="2"/>
    <x v="3"/>
    <x v="21"/>
    <x v="50"/>
    <x v="0"/>
    <m/>
  </r>
  <r>
    <x v="0"/>
    <x v="0"/>
    <x v="7"/>
    <x v="0"/>
    <x v="2"/>
    <x v="3"/>
    <x v="21"/>
    <x v="132"/>
    <x v="0"/>
    <m/>
  </r>
  <r>
    <x v="1"/>
    <x v="0"/>
    <x v="7"/>
    <x v="0"/>
    <x v="1"/>
    <x v="2"/>
    <x v="24"/>
    <x v="63"/>
    <x v="1"/>
    <n v="271965046.19"/>
  </r>
  <r>
    <x v="1"/>
    <x v="0"/>
    <x v="7"/>
    <x v="0"/>
    <x v="1"/>
    <x v="5"/>
    <x v="11"/>
    <x v="64"/>
    <x v="0"/>
    <m/>
  </r>
  <r>
    <x v="1"/>
    <x v="0"/>
    <x v="7"/>
    <x v="0"/>
    <x v="1"/>
    <x v="5"/>
    <x v="14"/>
    <x v="66"/>
    <x v="0"/>
    <m/>
  </r>
  <r>
    <x v="1"/>
    <x v="0"/>
    <x v="7"/>
    <x v="0"/>
    <x v="1"/>
    <x v="5"/>
    <x v="15"/>
    <x v="69"/>
    <x v="0"/>
    <m/>
  </r>
  <r>
    <x v="1"/>
    <x v="0"/>
    <x v="7"/>
    <x v="0"/>
    <x v="1"/>
    <x v="2"/>
    <x v="25"/>
    <x v="74"/>
    <x v="0"/>
    <n v="-3448683.05"/>
  </r>
  <r>
    <x v="1"/>
    <x v="0"/>
    <x v="7"/>
    <x v="0"/>
    <x v="1"/>
    <x v="2"/>
    <x v="25"/>
    <x v="118"/>
    <x v="0"/>
    <m/>
  </r>
  <r>
    <x v="1"/>
    <x v="0"/>
    <x v="7"/>
    <x v="0"/>
    <x v="1"/>
    <x v="2"/>
    <x v="0"/>
    <x v="103"/>
    <x v="0"/>
    <m/>
  </r>
  <r>
    <x v="1"/>
    <x v="0"/>
    <x v="7"/>
    <x v="0"/>
    <x v="1"/>
    <x v="2"/>
    <x v="0"/>
    <x v="104"/>
    <x v="0"/>
    <n v="159663.84"/>
  </r>
  <r>
    <x v="1"/>
    <x v="0"/>
    <x v="7"/>
    <x v="0"/>
    <x v="1"/>
    <x v="2"/>
    <x v="0"/>
    <x v="145"/>
    <x v="0"/>
    <n v="-2835696.17"/>
  </r>
  <r>
    <x v="1"/>
    <x v="0"/>
    <x v="7"/>
    <x v="0"/>
    <x v="1"/>
    <x v="5"/>
    <x v="7"/>
    <x v="153"/>
    <x v="0"/>
    <n v="3756000"/>
  </r>
  <r>
    <x v="1"/>
    <x v="0"/>
    <x v="7"/>
    <x v="0"/>
    <x v="1"/>
    <x v="5"/>
    <x v="14"/>
    <x v="166"/>
    <x v="0"/>
    <m/>
  </r>
  <r>
    <x v="1"/>
    <x v="0"/>
    <x v="7"/>
    <x v="0"/>
    <x v="0"/>
    <x v="0"/>
    <x v="4"/>
    <x v="158"/>
    <x v="2"/>
    <n v="20000000"/>
  </r>
  <r>
    <x v="1"/>
    <x v="0"/>
    <x v="7"/>
    <x v="0"/>
    <x v="0"/>
    <x v="0"/>
    <x v="4"/>
    <x v="6"/>
    <x v="157"/>
    <n v="2800000"/>
  </r>
  <r>
    <x v="1"/>
    <x v="0"/>
    <x v="7"/>
    <x v="0"/>
    <x v="0"/>
    <x v="0"/>
    <x v="4"/>
    <x v="6"/>
    <x v="158"/>
    <m/>
  </r>
  <r>
    <x v="1"/>
    <x v="0"/>
    <x v="7"/>
    <x v="0"/>
    <x v="0"/>
    <x v="0"/>
    <x v="4"/>
    <x v="160"/>
    <x v="291"/>
    <m/>
  </r>
  <r>
    <x v="1"/>
    <x v="0"/>
    <x v="7"/>
    <x v="0"/>
    <x v="0"/>
    <x v="0"/>
    <x v="4"/>
    <x v="160"/>
    <x v="2"/>
    <n v="200000"/>
  </r>
  <r>
    <x v="1"/>
    <x v="0"/>
    <x v="7"/>
    <x v="0"/>
    <x v="0"/>
    <x v="0"/>
    <x v="4"/>
    <x v="160"/>
    <x v="136"/>
    <n v="820900"/>
  </r>
  <r>
    <x v="1"/>
    <x v="0"/>
    <x v="7"/>
    <x v="0"/>
    <x v="0"/>
    <x v="0"/>
    <x v="4"/>
    <x v="160"/>
    <x v="185"/>
    <n v="412000"/>
  </r>
  <r>
    <x v="1"/>
    <x v="0"/>
    <x v="7"/>
    <x v="0"/>
    <x v="0"/>
    <x v="0"/>
    <x v="4"/>
    <x v="7"/>
    <x v="157"/>
    <n v="200000"/>
  </r>
  <r>
    <x v="1"/>
    <x v="0"/>
    <x v="7"/>
    <x v="0"/>
    <x v="0"/>
    <x v="0"/>
    <x v="4"/>
    <x v="7"/>
    <x v="158"/>
    <m/>
  </r>
  <r>
    <x v="1"/>
    <x v="0"/>
    <x v="7"/>
    <x v="0"/>
    <x v="0"/>
    <x v="0"/>
    <x v="4"/>
    <x v="7"/>
    <x v="0"/>
    <m/>
  </r>
  <r>
    <x v="1"/>
    <x v="0"/>
    <x v="7"/>
    <x v="0"/>
    <x v="0"/>
    <x v="0"/>
    <x v="4"/>
    <x v="8"/>
    <x v="291"/>
    <m/>
  </r>
  <r>
    <x v="1"/>
    <x v="0"/>
    <x v="7"/>
    <x v="0"/>
    <x v="0"/>
    <x v="0"/>
    <x v="4"/>
    <x v="8"/>
    <x v="157"/>
    <n v="250000"/>
  </r>
  <r>
    <x v="1"/>
    <x v="0"/>
    <x v="7"/>
    <x v="0"/>
    <x v="0"/>
    <x v="0"/>
    <x v="4"/>
    <x v="8"/>
    <x v="185"/>
    <m/>
  </r>
  <r>
    <x v="1"/>
    <x v="0"/>
    <x v="7"/>
    <x v="0"/>
    <x v="0"/>
    <x v="0"/>
    <x v="4"/>
    <x v="8"/>
    <x v="292"/>
    <m/>
  </r>
  <r>
    <x v="1"/>
    <x v="0"/>
    <x v="7"/>
    <x v="0"/>
    <x v="0"/>
    <x v="0"/>
    <x v="4"/>
    <x v="9"/>
    <x v="2"/>
    <m/>
  </r>
  <r>
    <x v="1"/>
    <x v="0"/>
    <x v="7"/>
    <x v="0"/>
    <x v="0"/>
    <x v="0"/>
    <x v="4"/>
    <x v="9"/>
    <x v="158"/>
    <m/>
  </r>
  <r>
    <x v="1"/>
    <x v="0"/>
    <x v="7"/>
    <x v="0"/>
    <x v="0"/>
    <x v="0"/>
    <x v="4"/>
    <x v="9"/>
    <x v="227"/>
    <m/>
  </r>
  <r>
    <x v="1"/>
    <x v="0"/>
    <x v="7"/>
    <x v="0"/>
    <x v="0"/>
    <x v="0"/>
    <x v="4"/>
    <x v="9"/>
    <x v="157"/>
    <n v="30000"/>
  </r>
  <r>
    <x v="1"/>
    <x v="0"/>
    <x v="7"/>
    <x v="0"/>
    <x v="0"/>
    <x v="0"/>
    <x v="4"/>
    <x v="10"/>
    <x v="2"/>
    <m/>
  </r>
  <r>
    <x v="1"/>
    <x v="0"/>
    <x v="7"/>
    <x v="0"/>
    <x v="0"/>
    <x v="0"/>
    <x v="4"/>
    <x v="10"/>
    <x v="157"/>
    <n v="250000"/>
  </r>
  <r>
    <x v="1"/>
    <x v="0"/>
    <x v="7"/>
    <x v="0"/>
    <x v="0"/>
    <x v="0"/>
    <x v="4"/>
    <x v="10"/>
    <x v="158"/>
    <m/>
  </r>
  <r>
    <x v="1"/>
    <x v="0"/>
    <x v="7"/>
    <x v="0"/>
    <x v="0"/>
    <x v="0"/>
    <x v="4"/>
    <x v="11"/>
    <x v="2"/>
    <n v="833333"/>
  </r>
  <r>
    <x v="1"/>
    <x v="0"/>
    <x v="7"/>
    <x v="0"/>
    <x v="0"/>
    <x v="0"/>
    <x v="4"/>
    <x v="11"/>
    <x v="276"/>
    <m/>
  </r>
  <r>
    <x v="1"/>
    <x v="0"/>
    <x v="7"/>
    <x v="0"/>
    <x v="0"/>
    <x v="0"/>
    <x v="4"/>
    <x v="11"/>
    <x v="157"/>
    <n v="116667"/>
  </r>
  <r>
    <x v="1"/>
    <x v="0"/>
    <x v="7"/>
    <x v="0"/>
    <x v="0"/>
    <x v="0"/>
    <x v="4"/>
    <x v="12"/>
    <x v="250"/>
    <m/>
  </r>
  <r>
    <x v="1"/>
    <x v="0"/>
    <x v="7"/>
    <x v="0"/>
    <x v="0"/>
    <x v="0"/>
    <x v="4"/>
    <x v="134"/>
    <x v="0"/>
    <m/>
  </r>
  <r>
    <x v="1"/>
    <x v="0"/>
    <x v="7"/>
    <x v="0"/>
    <x v="0"/>
    <x v="0"/>
    <x v="4"/>
    <x v="142"/>
    <x v="0"/>
    <m/>
  </r>
  <r>
    <x v="1"/>
    <x v="0"/>
    <x v="7"/>
    <x v="0"/>
    <x v="0"/>
    <x v="0"/>
    <x v="4"/>
    <x v="56"/>
    <x v="304"/>
    <m/>
  </r>
  <r>
    <x v="1"/>
    <x v="0"/>
    <x v="7"/>
    <x v="0"/>
    <x v="0"/>
    <x v="0"/>
    <x v="4"/>
    <x v="56"/>
    <x v="214"/>
    <n v="208000"/>
  </r>
  <r>
    <x v="1"/>
    <x v="0"/>
    <x v="7"/>
    <x v="0"/>
    <x v="0"/>
    <x v="0"/>
    <x v="4"/>
    <x v="56"/>
    <x v="211"/>
    <m/>
  </r>
  <r>
    <x v="1"/>
    <x v="0"/>
    <x v="7"/>
    <x v="0"/>
    <x v="0"/>
    <x v="0"/>
    <x v="4"/>
    <x v="142"/>
    <x v="0"/>
    <m/>
  </r>
  <r>
    <x v="1"/>
    <x v="0"/>
    <x v="7"/>
    <x v="0"/>
    <x v="0"/>
    <x v="0"/>
    <x v="4"/>
    <x v="13"/>
    <x v="5"/>
    <n v="85831"/>
  </r>
  <r>
    <x v="1"/>
    <x v="0"/>
    <x v="7"/>
    <x v="0"/>
    <x v="0"/>
    <x v="0"/>
    <x v="4"/>
    <x v="146"/>
    <x v="181"/>
    <m/>
  </r>
  <r>
    <x v="1"/>
    <x v="0"/>
    <x v="7"/>
    <x v="0"/>
    <x v="0"/>
    <x v="0"/>
    <x v="4"/>
    <x v="14"/>
    <x v="6"/>
    <n v="1962000"/>
  </r>
  <r>
    <x v="1"/>
    <x v="0"/>
    <x v="7"/>
    <x v="0"/>
    <x v="0"/>
    <x v="0"/>
    <x v="4"/>
    <x v="14"/>
    <x v="7"/>
    <m/>
  </r>
  <r>
    <x v="1"/>
    <x v="0"/>
    <x v="7"/>
    <x v="0"/>
    <x v="0"/>
    <x v="0"/>
    <x v="4"/>
    <x v="15"/>
    <x v="8"/>
    <n v="652000"/>
  </r>
  <r>
    <x v="1"/>
    <x v="0"/>
    <x v="7"/>
    <x v="0"/>
    <x v="0"/>
    <x v="0"/>
    <x v="4"/>
    <x v="147"/>
    <x v="348"/>
    <m/>
  </r>
  <r>
    <x v="1"/>
    <x v="0"/>
    <x v="7"/>
    <x v="0"/>
    <x v="0"/>
    <x v="0"/>
    <x v="4"/>
    <x v="147"/>
    <x v="239"/>
    <n v="1115230"/>
  </r>
  <r>
    <x v="1"/>
    <x v="0"/>
    <x v="7"/>
    <x v="0"/>
    <x v="0"/>
    <x v="0"/>
    <x v="4"/>
    <x v="113"/>
    <x v="314"/>
    <n v="250000"/>
  </r>
  <r>
    <x v="1"/>
    <x v="0"/>
    <x v="7"/>
    <x v="0"/>
    <x v="0"/>
    <x v="0"/>
    <x v="4"/>
    <x v="113"/>
    <x v="354"/>
    <n v="668248"/>
  </r>
  <r>
    <x v="1"/>
    <x v="0"/>
    <x v="7"/>
    <x v="0"/>
    <x v="0"/>
    <x v="0"/>
    <x v="9"/>
    <x v="114"/>
    <x v="294"/>
    <n v="2135250"/>
  </r>
  <r>
    <x v="1"/>
    <x v="0"/>
    <x v="7"/>
    <x v="0"/>
    <x v="0"/>
    <x v="0"/>
    <x v="9"/>
    <x v="30"/>
    <x v="212"/>
    <n v="1423500"/>
  </r>
  <r>
    <x v="1"/>
    <x v="0"/>
    <x v="7"/>
    <x v="0"/>
    <x v="0"/>
    <x v="0"/>
    <x v="9"/>
    <x v="30"/>
    <x v="355"/>
    <n v="1245189"/>
  </r>
  <r>
    <x v="1"/>
    <x v="0"/>
    <x v="7"/>
    <x v="0"/>
    <x v="0"/>
    <x v="0"/>
    <x v="9"/>
    <x v="170"/>
    <x v="323"/>
    <m/>
  </r>
  <r>
    <x v="1"/>
    <x v="0"/>
    <x v="7"/>
    <x v="0"/>
    <x v="0"/>
    <x v="0"/>
    <x v="9"/>
    <x v="170"/>
    <x v="336"/>
    <m/>
  </r>
  <r>
    <x v="1"/>
    <x v="0"/>
    <x v="7"/>
    <x v="0"/>
    <x v="0"/>
    <x v="0"/>
    <x v="9"/>
    <x v="170"/>
    <x v="356"/>
    <n v="3100000"/>
  </r>
  <r>
    <x v="1"/>
    <x v="0"/>
    <x v="7"/>
    <x v="0"/>
    <x v="0"/>
    <x v="0"/>
    <x v="9"/>
    <x v="170"/>
    <x v="337"/>
    <m/>
  </r>
  <r>
    <x v="1"/>
    <x v="0"/>
    <x v="7"/>
    <x v="0"/>
    <x v="0"/>
    <x v="0"/>
    <x v="9"/>
    <x v="110"/>
    <x v="185"/>
    <m/>
  </r>
  <r>
    <x v="1"/>
    <x v="0"/>
    <x v="7"/>
    <x v="0"/>
    <x v="0"/>
    <x v="0"/>
    <x v="9"/>
    <x v="110"/>
    <x v="302"/>
    <m/>
  </r>
  <r>
    <x v="1"/>
    <x v="0"/>
    <x v="7"/>
    <x v="0"/>
    <x v="0"/>
    <x v="0"/>
    <x v="5"/>
    <x v="70"/>
    <x v="88"/>
    <n v="900"/>
  </r>
  <r>
    <x v="1"/>
    <x v="0"/>
    <x v="7"/>
    <x v="0"/>
    <x v="0"/>
    <x v="0"/>
    <x v="5"/>
    <x v="70"/>
    <x v="152"/>
    <n v="18992.59"/>
  </r>
  <r>
    <x v="1"/>
    <x v="0"/>
    <x v="7"/>
    <x v="0"/>
    <x v="0"/>
    <x v="0"/>
    <x v="5"/>
    <x v="70"/>
    <x v="279"/>
    <n v="5037"/>
  </r>
  <r>
    <x v="1"/>
    <x v="0"/>
    <x v="7"/>
    <x v="0"/>
    <x v="0"/>
    <x v="0"/>
    <x v="5"/>
    <x v="70"/>
    <x v="153"/>
    <n v="370.37"/>
  </r>
  <r>
    <x v="1"/>
    <x v="0"/>
    <x v="7"/>
    <x v="0"/>
    <x v="0"/>
    <x v="0"/>
    <x v="5"/>
    <x v="70"/>
    <x v="201"/>
    <n v="10207.4"/>
  </r>
  <r>
    <x v="1"/>
    <x v="0"/>
    <x v="7"/>
    <x v="0"/>
    <x v="0"/>
    <x v="0"/>
    <x v="5"/>
    <x v="70"/>
    <x v="199"/>
    <n v="1762.96"/>
  </r>
  <r>
    <x v="1"/>
    <x v="0"/>
    <x v="7"/>
    <x v="0"/>
    <x v="0"/>
    <x v="0"/>
    <x v="5"/>
    <x v="70"/>
    <x v="180"/>
    <n v="3496.64"/>
  </r>
  <r>
    <x v="1"/>
    <x v="0"/>
    <x v="7"/>
    <x v="0"/>
    <x v="0"/>
    <x v="0"/>
    <x v="5"/>
    <x v="70"/>
    <x v="134"/>
    <n v="1481.44"/>
  </r>
  <r>
    <x v="1"/>
    <x v="0"/>
    <x v="7"/>
    <x v="0"/>
    <x v="0"/>
    <x v="0"/>
    <x v="5"/>
    <x v="70"/>
    <x v="260"/>
    <n v="41518.53"/>
  </r>
  <r>
    <x v="1"/>
    <x v="0"/>
    <x v="7"/>
    <x v="0"/>
    <x v="0"/>
    <x v="0"/>
    <x v="5"/>
    <x v="70"/>
    <x v="340"/>
    <n v="15155.54"/>
  </r>
  <r>
    <x v="1"/>
    <x v="0"/>
    <x v="7"/>
    <x v="0"/>
    <x v="0"/>
    <x v="0"/>
    <x v="5"/>
    <x v="70"/>
    <x v="357"/>
    <n v="23422.25"/>
  </r>
  <r>
    <x v="1"/>
    <x v="0"/>
    <x v="7"/>
    <x v="0"/>
    <x v="0"/>
    <x v="0"/>
    <x v="5"/>
    <x v="70"/>
    <x v="358"/>
    <n v="26466.67"/>
  </r>
  <r>
    <x v="1"/>
    <x v="0"/>
    <x v="7"/>
    <x v="0"/>
    <x v="0"/>
    <x v="0"/>
    <x v="5"/>
    <x v="70"/>
    <x v="359"/>
    <n v="5318.52"/>
  </r>
  <r>
    <x v="1"/>
    <x v="0"/>
    <x v="7"/>
    <x v="0"/>
    <x v="0"/>
    <x v="0"/>
    <x v="5"/>
    <x v="70"/>
    <x v="360"/>
    <n v="3244"/>
  </r>
  <r>
    <x v="1"/>
    <x v="0"/>
    <x v="7"/>
    <x v="0"/>
    <x v="0"/>
    <x v="0"/>
    <x v="5"/>
    <x v="70"/>
    <x v="361"/>
    <n v="7407.41"/>
  </r>
  <r>
    <x v="1"/>
    <x v="0"/>
    <x v="7"/>
    <x v="0"/>
    <x v="0"/>
    <x v="0"/>
    <x v="5"/>
    <x v="71"/>
    <x v="308"/>
    <m/>
  </r>
  <r>
    <x v="1"/>
    <x v="0"/>
    <x v="7"/>
    <x v="0"/>
    <x v="0"/>
    <x v="0"/>
    <x v="5"/>
    <x v="71"/>
    <x v="139"/>
    <m/>
  </r>
  <r>
    <x v="1"/>
    <x v="0"/>
    <x v="7"/>
    <x v="0"/>
    <x v="0"/>
    <x v="0"/>
    <x v="5"/>
    <x v="71"/>
    <x v="224"/>
    <m/>
  </r>
  <r>
    <x v="1"/>
    <x v="0"/>
    <x v="7"/>
    <x v="0"/>
    <x v="0"/>
    <x v="0"/>
    <x v="5"/>
    <x v="71"/>
    <x v="204"/>
    <n v="654900"/>
  </r>
  <r>
    <x v="1"/>
    <x v="0"/>
    <x v="7"/>
    <x v="0"/>
    <x v="0"/>
    <x v="0"/>
    <x v="5"/>
    <x v="78"/>
    <x v="0"/>
    <m/>
  </r>
  <r>
    <x v="1"/>
    <x v="0"/>
    <x v="7"/>
    <x v="0"/>
    <x v="0"/>
    <x v="0"/>
    <x v="6"/>
    <x v="17"/>
    <x v="205"/>
    <m/>
  </r>
  <r>
    <x v="1"/>
    <x v="0"/>
    <x v="7"/>
    <x v="0"/>
    <x v="0"/>
    <x v="0"/>
    <x v="6"/>
    <x v="172"/>
    <x v="341"/>
    <m/>
  </r>
  <r>
    <x v="1"/>
    <x v="0"/>
    <x v="7"/>
    <x v="0"/>
    <x v="0"/>
    <x v="0"/>
    <x v="6"/>
    <x v="161"/>
    <x v="245"/>
    <n v="2300000"/>
  </r>
  <r>
    <x v="1"/>
    <x v="0"/>
    <x v="7"/>
    <x v="0"/>
    <x v="0"/>
    <x v="0"/>
    <x v="29"/>
    <x v="154"/>
    <x v="203"/>
    <n v="50485"/>
  </r>
  <r>
    <x v="1"/>
    <x v="0"/>
    <x v="7"/>
    <x v="0"/>
    <x v="0"/>
    <x v="0"/>
    <x v="0"/>
    <x v="162"/>
    <x v="88"/>
    <m/>
  </r>
  <r>
    <x v="1"/>
    <x v="0"/>
    <x v="7"/>
    <x v="0"/>
    <x v="0"/>
    <x v="0"/>
    <x v="0"/>
    <x v="116"/>
    <x v="342"/>
    <m/>
  </r>
  <r>
    <x v="1"/>
    <x v="0"/>
    <x v="7"/>
    <x v="0"/>
    <x v="0"/>
    <x v="0"/>
    <x v="0"/>
    <x v="116"/>
    <x v="127"/>
    <m/>
  </r>
  <r>
    <x v="1"/>
    <x v="0"/>
    <x v="7"/>
    <x v="0"/>
    <x v="0"/>
    <x v="0"/>
    <x v="0"/>
    <x v="116"/>
    <x v="295"/>
    <m/>
  </r>
  <r>
    <x v="1"/>
    <x v="0"/>
    <x v="7"/>
    <x v="0"/>
    <x v="0"/>
    <x v="0"/>
    <x v="0"/>
    <x v="107"/>
    <x v="17"/>
    <m/>
  </r>
  <r>
    <x v="1"/>
    <x v="0"/>
    <x v="7"/>
    <x v="0"/>
    <x v="0"/>
    <x v="0"/>
    <x v="0"/>
    <x v="107"/>
    <x v="254"/>
    <m/>
  </r>
  <r>
    <x v="1"/>
    <x v="0"/>
    <x v="7"/>
    <x v="0"/>
    <x v="0"/>
    <x v="0"/>
    <x v="0"/>
    <x v="108"/>
    <x v="254"/>
    <m/>
  </r>
  <r>
    <x v="1"/>
    <x v="0"/>
    <x v="7"/>
    <x v="0"/>
    <x v="0"/>
    <x v="0"/>
    <x v="0"/>
    <x v="109"/>
    <x v="254"/>
    <m/>
  </r>
  <r>
    <x v="1"/>
    <x v="0"/>
    <x v="7"/>
    <x v="0"/>
    <x v="0"/>
    <x v="0"/>
    <x v="0"/>
    <x v="163"/>
    <x v="40"/>
    <n v="21800"/>
  </r>
  <r>
    <x v="1"/>
    <x v="0"/>
    <x v="7"/>
    <x v="0"/>
    <x v="0"/>
    <x v="0"/>
    <x v="0"/>
    <x v="163"/>
    <x v="92"/>
    <n v="49275"/>
  </r>
  <r>
    <x v="1"/>
    <x v="0"/>
    <x v="7"/>
    <x v="0"/>
    <x v="0"/>
    <x v="0"/>
    <x v="0"/>
    <x v="163"/>
    <x v="157"/>
    <m/>
  </r>
  <r>
    <x v="1"/>
    <x v="0"/>
    <x v="7"/>
    <x v="0"/>
    <x v="0"/>
    <x v="0"/>
    <x v="0"/>
    <x v="163"/>
    <x v="185"/>
    <m/>
  </r>
  <r>
    <x v="1"/>
    <x v="0"/>
    <x v="7"/>
    <x v="0"/>
    <x v="0"/>
    <x v="0"/>
    <x v="0"/>
    <x v="163"/>
    <x v="320"/>
    <m/>
  </r>
  <r>
    <x v="1"/>
    <x v="0"/>
    <x v="7"/>
    <x v="0"/>
    <x v="0"/>
    <x v="0"/>
    <x v="0"/>
    <x v="80"/>
    <x v="14"/>
    <n v="848018.11"/>
  </r>
  <r>
    <x v="1"/>
    <x v="0"/>
    <x v="7"/>
    <x v="0"/>
    <x v="0"/>
    <x v="0"/>
    <x v="0"/>
    <x v="80"/>
    <x v="44"/>
    <n v="4580000"/>
  </r>
  <r>
    <x v="1"/>
    <x v="0"/>
    <x v="7"/>
    <x v="0"/>
    <x v="0"/>
    <x v="0"/>
    <x v="0"/>
    <x v="80"/>
    <x v="176"/>
    <n v="1705887"/>
  </r>
  <r>
    <x v="1"/>
    <x v="0"/>
    <x v="7"/>
    <x v="0"/>
    <x v="0"/>
    <x v="0"/>
    <x v="0"/>
    <x v="80"/>
    <x v="183"/>
    <m/>
  </r>
  <r>
    <x v="1"/>
    <x v="0"/>
    <x v="7"/>
    <x v="0"/>
    <x v="0"/>
    <x v="0"/>
    <x v="0"/>
    <x v="80"/>
    <x v="241"/>
    <n v="500000"/>
  </r>
  <r>
    <x v="1"/>
    <x v="0"/>
    <x v="7"/>
    <x v="0"/>
    <x v="0"/>
    <x v="0"/>
    <x v="0"/>
    <x v="80"/>
    <x v="316"/>
    <m/>
  </r>
  <r>
    <x v="1"/>
    <x v="0"/>
    <x v="7"/>
    <x v="0"/>
    <x v="0"/>
    <x v="0"/>
    <x v="0"/>
    <x v="80"/>
    <x v="59"/>
    <m/>
  </r>
  <r>
    <x v="1"/>
    <x v="0"/>
    <x v="7"/>
    <x v="0"/>
    <x v="0"/>
    <x v="0"/>
    <x v="0"/>
    <x v="80"/>
    <x v="44"/>
    <m/>
  </r>
  <r>
    <x v="1"/>
    <x v="0"/>
    <x v="7"/>
    <x v="0"/>
    <x v="0"/>
    <x v="0"/>
    <x v="0"/>
    <x v="80"/>
    <x v="15"/>
    <n v="2600000"/>
  </r>
  <r>
    <x v="1"/>
    <x v="0"/>
    <x v="7"/>
    <x v="0"/>
    <x v="0"/>
    <x v="0"/>
    <x v="0"/>
    <x v="84"/>
    <x v="88"/>
    <m/>
  </r>
  <r>
    <x v="1"/>
    <x v="0"/>
    <x v="7"/>
    <x v="0"/>
    <x v="0"/>
    <x v="0"/>
    <x v="0"/>
    <x v="84"/>
    <x v="246"/>
    <m/>
  </r>
  <r>
    <x v="1"/>
    <x v="0"/>
    <x v="7"/>
    <x v="0"/>
    <x v="0"/>
    <x v="0"/>
    <x v="0"/>
    <x v="107"/>
    <x v="17"/>
    <n v="675000"/>
  </r>
  <r>
    <x v="1"/>
    <x v="0"/>
    <x v="7"/>
    <x v="0"/>
    <x v="0"/>
    <x v="0"/>
    <x v="0"/>
    <x v="115"/>
    <x v="0"/>
    <m/>
  </r>
  <r>
    <x v="1"/>
    <x v="0"/>
    <x v="7"/>
    <x v="0"/>
    <x v="0"/>
    <x v="0"/>
    <x v="0"/>
    <x v="138"/>
    <x v="88"/>
    <n v="487660.79"/>
  </r>
  <r>
    <x v="1"/>
    <x v="0"/>
    <x v="7"/>
    <x v="0"/>
    <x v="0"/>
    <x v="0"/>
    <x v="0"/>
    <x v="108"/>
    <x v="254"/>
    <n v="394998"/>
  </r>
  <r>
    <x v="1"/>
    <x v="0"/>
    <x v="7"/>
    <x v="0"/>
    <x v="0"/>
    <x v="0"/>
    <x v="0"/>
    <x v="109"/>
    <x v="0"/>
    <m/>
  </r>
  <r>
    <x v="1"/>
    <x v="0"/>
    <x v="7"/>
    <x v="0"/>
    <x v="0"/>
    <x v="0"/>
    <x v="0"/>
    <x v="116"/>
    <x v="127"/>
    <n v="3095472"/>
  </r>
  <r>
    <x v="1"/>
    <x v="0"/>
    <x v="7"/>
    <x v="0"/>
    <x v="0"/>
    <x v="0"/>
    <x v="0"/>
    <x v="116"/>
    <x v="295"/>
    <n v="1102500"/>
  </r>
  <r>
    <x v="1"/>
    <x v="0"/>
    <x v="7"/>
    <x v="0"/>
    <x v="0"/>
    <x v="0"/>
    <x v="0"/>
    <x v="79"/>
    <x v="0"/>
    <m/>
  </r>
  <r>
    <x v="1"/>
    <x v="0"/>
    <x v="7"/>
    <x v="0"/>
    <x v="0"/>
    <x v="0"/>
    <x v="12"/>
    <x v="81"/>
    <x v="0"/>
    <m/>
  </r>
  <r>
    <x v="1"/>
    <x v="0"/>
    <x v="7"/>
    <x v="0"/>
    <x v="0"/>
    <x v="0"/>
    <x v="12"/>
    <x v="82"/>
    <x v="100"/>
    <m/>
  </r>
  <r>
    <x v="1"/>
    <x v="0"/>
    <x v="7"/>
    <x v="0"/>
    <x v="0"/>
    <x v="0"/>
    <x v="12"/>
    <x v="83"/>
    <x v="362"/>
    <n v="3300469"/>
  </r>
  <r>
    <x v="1"/>
    <x v="0"/>
    <x v="7"/>
    <x v="0"/>
    <x v="0"/>
    <x v="0"/>
    <x v="12"/>
    <x v="84"/>
    <x v="255"/>
    <m/>
  </r>
  <r>
    <x v="1"/>
    <x v="0"/>
    <x v="7"/>
    <x v="0"/>
    <x v="0"/>
    <x v="0"/>
    <x v="19"/>
    <x v="100"/>
    <x v="363"/>
    <n v="2200000"/>
  </r>
  <r>
    <x v="1"/>
    <x v="0"/>
    <x v="7"/>
    <x v="0"/>
    <x v="0"/>
    <x v="0"/>
    <x v="19"/>
    <x v="100"/>
    <x v="280"/>
    <m/>
  </r>
  <r>
    <x v="1"/>
    <x v="0"/>
    <x v="7"/>
    <x v="0"/>
    <x v="0"/>
    <x v="0"/>
    <x v="19"/>
    <x v="139"/>
    <x v="317"/>
    <m/>
  </r>
  <r>
    <x v="1"/>
    <x v="0"/>
    <x v="7"/>
    <x v="0"/>
    <x v="0"/>
    <x v="0"/>
    <x v="19"/>
    <x v="139"/>
    <x v="139"/>
    <m/>
  </r>
  <r>
    <x v="1"/>
    <x v="0"/>
    <x v="7"/>
    <x v="0"/>
    <x v="0"/>
    <x v="0"/>
    <x v="28"/>
    <x v="150"/>
    <x v="318"/>
    <m/>
  </r>
  <r>
    <x v="1"/>
    <x v="0"/>
    <x v="7"/>
    <x v="0"/>
    <x v="0"/>
    <x v="0"/>
    <x v="31"/>
    <x v="85"/>
    <x v="157"/>
    <m/>
  </r>
  <r>
    <x v="1"/>
    <x v="0"/>
    <x v="7"/>
    <x v="0"/>
    <x v="0"/>
    <x v="0"/>
    <x v="31"/>
    <x v="85"/>
    <x v="237"/>
    <m/>
  </r>
  <r>
    <x v="1"/>
    <x v="0"/>
    <x v="7"/>
    <x v="0"/>
    <x v="0"/>
    <x v="0"/>
    <x v="27"/>
    <x v="140"/>
    <x v="2"/>
    <m/>
  </r>
  <r>
    <x v="1"/>
    <x v="0"/>
    <x v="7"/>
    <x v="0"/>
    <x v="0"/>
    <x v="0"/>
    <x v="27"/>
    <x v="148"/>
    <x v="140"/>
    <n v="77283"/>
  </r>
  <r>
    <x v="1"/>
    <x v="0"/>
    <x v="7"/>
    <x v="0"/>
    <x v="0"/>
    <x v="0"/>
    <x v="27"/>
    <x v="139"/>
    <x v="140"/>
    <m/>
  </r>
  <r>
    <x v="1"/>
    <x v="0"/>
    <x v="7"/>
    <x v="0"/>
    <x v="0"/>
    <x v="0"/>
    <x v="27"/>
    <x v="149"/>
    <x v="140"/>
    <n v="485083.58"/>
  </r>
  <r>
    <x v="1"/>
    <x v="0"/>
    <x v="7"/>
    <x v="0"/>
    <x v="0"/>
    <x v="0"/>
    <x v="22"/>
    <x v="105"/>
    <x v="140"/>
    <m/>
  </r>
  <r>
    <x v="1"/>
    <x v="0"/>
    <x v="7"/>
    <x v="0"/>
    <x v="0"/>
    <x v="0"/>
    <x v="16"/>
    <x v="86"/>
    <x v="297"/>
    <m/>
  </r>
  <r>
    <x v="1"/>
    <x v="0"/>
    <x v="7"/>
    <x v="0"/>
    <x v="0"/>
    <x v="0"/>
    <x v="16"/>
    <x v="86"/>
    <x v="204"/>
    <n v="2297899"/>
  </r>
  <r>
    <x v="1"/>
    <x v="0"/>
    <x v="7"/>
    <x v="0"/>
    <x v="0"/>
    <x v="0"/>
    <x v="16"/>
    <x v="86"/>
    <x v="45"/>
    <m/>
  </r>
  <r>
    <x v="1"/>
    <x v="0"/>
    <x v="7"/>
    <x v="0"/>
    <x v="0"/>
    <x v="0"/>
    <x v="16"/>
    <x v="117"/>
    <x v="297"/>
    <n v="720000"/>
  </r>
  <r>
    <x v="1"/>
    <x v="0"/>
    <x v="7"/>
    <x v="0"/>
    <x v="0"/>
    <x v="0"/>
    <x v="16"/>
    <x v="117"/>
    <x v="328"/>
    <m/>
  </r>
  <r>
    <x v="1"/>
    <x v="0"/>
    <x v="7"/>
    <x v="0"/>
    <x v="0"/>
    <x v="0"/>
    <x v="16"/>
    <x v="117"/>
    <x v="223"/>
    <m/>
  </r>
  <r>
    <x v="1"/>
    <x v="0"/>
    <x v="7"/>
    <x v="0"/>
    <x v="0"/>
    <x v="0"/>
    <x v="22"/>
    <x v="105"/>
    <x v="0"/>
    <m/>
  </r>
  <r>
    <x v="1"/>
    <x v="0"/>
    <x v="7"/>
    <x v="0"/>
    <x v="0"/>
    <x v="0"/>
    <x v="2"/>
    <x v="87"/>
    <x v="165"/>
    <n v="351745"/>
  </r>
  <r>
    <x v="1"/>
    <x v="0"/>
    <x v="7"/>
    <x v="0"/>
    <x v="0"/>
    <x v="0"/>
    <x v="2"/>
    <x v="87"/>
    <x v="343"/>
    <n v="3250000"/>
  </r>
  <r>
    <x v="1"/>
    <x v="0"/>
    <x v="7"/>
    <x v="0"/>
    <x v="0"/>
    <x v="0"/>
    <x v="2"/>
    <x v="87"/>
    <x v="124"/>
    <n v="210900"/>
  </r>
  <r>
    <x v="1"/>
    <x v="0"/>
    <x v="7"/>
    <x v="0"/>
    <x v="0"/>
    <x v="0"/>
    <x v="2"/>
    <x v="87"/>
    <x v="263"/>
    <n v="80313"/>
  </r>
  <r>
    <x v="1"/>
    <x v="0"/>
    <x v="7"/>
    <x v="0"/>
    <x v="0"/>
    <x v="0"/>
    <x v="2"/>
    <x v="87"/>
    <x v="205"/>
    <n v="894281"/>
  </r>
  <r>
    <x v="1"/>
    <x v="0"/>
    <x v="7"/>
    <x v="0"/>
    <x v="0"/>
    <x v="0"/>
    <x v="2"/>
    <x v="155"/>
    <x v="242"/>
    <m/>
  </r>
  <r>
    <x v="1"/>
    <x v="0"/>
    <x v="7"/>
    <x v="0"/>
    <x v="0"/>
    <x v="0"/>
    <x v="2"/>
    <x v="155"/>
    <x v="0"/>
    <m/>
  </r>
  <r>
    <x v="1"/>
    <x v="0"/>
    <x v="7"/>
    <x v="0"/>
    <x v="0"/>
    <x v="0"/>
    <x v="2"/>
    <x v="88"/>
    <x v="82"/>
    <n v="92437"/>
  </r>
  <r>
    <x v="1"/>
    <x v="0"/>
    <x v="7"/>
    <x v="0"/>
    <x v="0"/>
    <x v="0"/>
    <x v="2"/>
    <x v="88"/>
    <x v="351"/>
    <m/>
  </r>
  <r>
    <x v="1"/>
    <x v="0"/>
    <x v="7"/>
    <x v="0"/>
    <x v="0"/>
    <x v="0"/>
    <x v="2"/>
    <x v="88"/>
    <x v="153"/>
    <n v="53327.11"/>
  </r>
  <r>
    <x v="1"/>
    <x v="0"/>
    <x v="7"/>
    <x v="0"/>
    <x v="0"/>
    <x v="0"/>
    <x v="2"/>
    <x v="88"/>
    <x v="247"/>
    <m/>
  </r>
  <r>
    <x v="1"/>
    <x v="0"/>
    <x v="7"/>
    <x v="0"/>
    <x v="0"/>
    <x v="0"/>
    <x v="2"/>
    <x v="88"/>
    <x v="128"/>
    <n v="166666.65"/>
  </r>
  <r>
    <x v="1"/>
    <x v="0"/>
    <x v="7"/>
    <x v="0"/>
    <x v="0"/>
    <x v="0"/>
    <x v="2"/>
    <x v="88"/>
    <x v="139"/>
    <m/>
  </r>
  <r>
    <x v="1"/>
    <x v="0"/>
    <x v="7"/>
    <x v="0"/>
    <x v="0"/>
    <x v="0"/>
    <x v="2"/>
    <x v="89"/>
    <x v="298"/>
    <m/>
  </r>
  <r>
    <x v="1"/>
    <x v="0"/>
    <x v="7"/>
    <x v="0"/>
    <x v="0"/>
    <x v="0"/>
    <x v="2"/>
    <x v="89"/>
    <x v="59"/>
    <m/>
  </r>
  <r>
    <x v="1"/>
    <x v="0"/>
    <x v="7"/>
    <x v="0"/>
    <x v="0"/>
    <x v="0"/>
    <x v="2"/>
    <x v="89"/>
    <x v="102"/>
    <n v="53614"/>
  </r>
  <r>
    <x v="1"/>
    <x v="0"/>
    <x v="7"/>
    <x v="0"/>
    <x v="0"/>
    <x v="0"/>
    <x v="2"/>
    <x v="89"/>
    <x v="298"/>
    <n v="35294.120000000003"/>
  </r>
  <r>
    <x v="1"/>
    <x v="0"/>
    <x v="7"/>
    <x v="0"/>
    <x v="0"/>
    <x v="0"/>
    <x v="2"/>
    <x v="90"/>
    <x v="94"/>
    <n v="536550"/>
  </r>
  <r>
    <x v="1"/>
    <x v="0"/>
    <x v="7"/>
    <x v="0"/>
    <x v="0"/>
    <x v="0"/>
    <x v="2"/>
    <x v="90"/>
    <x v="344"/>
    <m/>
  </r>
  <r>
    <x v="1"/>
    <x v="0"/>
    <x v="7"/>
    <x v="0"/>
    <x v="0"/>
    <x v="0"/>
    <x v="2"/>
    <x v="91"/>
    <x v="279"/>
    <n v="77763"/>
  </r>
  <r>
    <x v="1"/>
    <x v="0"/>
    <x v="7"/>
    <x v="0"/>
    <x v="0"/>
    <x v="0"/>
    <x v="2"/>
    <x v="91"/>
    <x v="151"/>
    <n v="16723"/>
  </r>
  <r>
    <x v="1"/>
    <x v="0"/>
    <x v="7"/>
    <x v="0"/>
    <x v="0"/>
    <x v="0"/>
    <x v="2"/>
    <x v="91"/>
    <x v="152"/>
    <n v="237407.38"/>
  </r>
  <r>
    <x v="1"/>
    <x v="0"/>
    <x v="7"/>
    <x v="0"/>
    <x v="0"/>
    <x v="0"/>
    <x v="2"/>
    <x v="91"/>
    <x v="136"/>
    <n v="80500"/>
  </r>
  <r>
    <x v="1"/>
    <x v="0"/>
    <x v="7"/>
    <x v="0"/>
    <x v="0"/>
    <x v="0"/>
    <x v="2"/>
    <x v="91"/>
    <x v="134"/>
    <n v="18518"/>
  </r>
  <r>
    <x v="1"/>
    <x v="0"/>
    <x v="7"/>
    <x v="0"/>
    <x v="0"/>
    <x v="0"/>
    <x v="2"/>
    <x v="91"/>
    <x v="110"/>
    <n v="21764.71"/>
  </r>
  <r>
    <x v="1"/>
    <x v="0"/>
    <x v="7"/>
    <x v="0"/>
    <x v="0"/>
    <x v="0"/>
    <x v="2"/>
    <x v="91"/>
    <x v="201"/>
    <n v="135192.6"/>
  </r>
  <r>
    <x v="1"/>
    <x v="0"/>
    <x v="7"/>
    <x v="0"/>
    <x v="0"/>
    <x v="0"/>
    <x v="2"/>
    <x v="91"/>
    <x v="199"/>
    <n v="23587.040000000001"/>
  </r>
  <r>
    <x v="1"/>
    <x v="0"/>
    <x v="7"/>
    <x v="0"/>
    <x v="0"/>
    <x v="0"/>
    <x v="2"/>
    <x v="91"/>
    <x v="180"/>
    <n v="18403.36"/>
  </r>
  <r>
    <x v="1"/>
    <x v="0"/>
    <x v="7"/>
    <x v="0"/>
    <x v="0"/>
    <x v="0"/>
    <x v="2"/>
    <x v="91"/>
    <x v="250"/>
    <n v="57000"/>
  </r>
  <r>
    <x v="1"/>
    <x v="0"/>
    <x v="7"/>
    <x v="0"/>
    <x v="0"/>
    <x v="0"/>
    <x v="2"/>
    <x v="91"/>
    <x v="260"/>
    <n v="573611.1"/>
  </r>
  <r>
    <x v="1"/>
    <x v="0"/>
    <x v="7"/>
    <x v="0"/>
    <x v="0"/>
    <x v="0"/>
    <x v="2"/>
    <x v="91"/>
    <x v="340"/>
    <n v="188066.45"/>
  </r>
  <r>
    <x v="1"/>
    <x v="0"/>
    <x v="7"/>
    <x v="0"/>
    <x v="0"/>
    <x v="0"/>
    <x v="2"/>
    <x v="91"/>
    <x v="361"/>
    <n v="101592.59"/>
  </r>
  <r>
    <x v="1"/>
    <x v="0"/>
    <x v="7"/>
    <x v="0"/>
    <x v="0"/>
    <x v="0"/>
    <x v="2"/>
    <x v="91"/>
    <x v="360"/>
    <n v="46756"/>
  </r>
  <r>
    <x v="1"/>
    <x v="0"/>
    <x v="7"/>
    <x v="0"/>
    <x v="0"/>
    <x v="0"/>
    <x v="2"/>
    <x v="91"/>
    <x v="359"/>
    <n v="66481.48"/>
  </r>
  <r>
    <x v="1"/>
    <x v="0"/>
    <x v="7"/>
    <x v="0"/>
    <x v="0"/>
    <x v="0"/>
    <x v="2"/>
    <x v="91"/>
    <x v="358"/>
    <n v="363933.33"/>
  </r>
  <r>
    <x v="1"/>
    <x v="0"/>
    <x v="7"/>
    <x v="0"/>
    <x v="0"/>
    <x v="0"/>
    <x v="2"/>
    <x v="91"/>
    <x v="357"/>
    <n v="321977.75"/>
  </r>
  <r>
    <x v="1"/>
    <x v="0"/>
    <x v="7"/>
    <x v="0"/>
    <x v="0"/>
    <x v="0"/>
    <x v="2"/>
    <x v="91"/>
    <x v="364"/>
    <n v="188651"/>
  </r>
  <r>
    <x v="1"/>
    <x v="0"/>
    <x v="7"/>
    <x v="0"/>
    <x v="0"/>
    <x v="0"/>
    <x v="2"/>
    <x v="91"/>
    <x v="365"/>
    <n v="169540"/>
  </r>
  <r>
    <x v="1"/>
    <x v="0"/>
    <x v="7"/>
    <x v="0"/>
    <x v="0"/>
    <x v="0"/>
    <x v="2"/>
    <x v="136"/>
    <x v="128"/>
    <n v="8000"/>
  </r>
  <r>
    <x v="1"/>
    <x v="0"/>
    <x v="7"/>
    <x v="0"/>
    <x v="0"/>
    <x v="0"/>
    <x v="2"/>
    <x v="136"/>
    <x v="228"/>
    <n v="760000"/>
  </r>
  <r>
    <x v="1"/>
    <x v="0"/>
    <x v="7"/>
    <x v="0"/>
    <x v="0"/>
    <x v="0"/>
    <x v="2"/>
    <x v="136"/>
    <x v="157"/>
    <n v="16000"/>
  </r>
  <r>
    <x v="1"/>
    <x v="0"/>
    <x v="7"/>
    <x v="0"/>
    <x v="0"/>
    <x v="0"/>
    <x v="2"/>
    <x v="136"/>
    <x v="244"/>
    <m/>
  </r>
  <r>
    <x v="1"/>
    <x v="0"/>
    <x v="7"/>
    <x v="0"/>
    <x v="0"/>
    <x v="0"/>
    <x v="2"/>
    <x v="136"/>
    <x v="218"/>
    <n v="603700"/>
  </r>
  <r>
    <x v="1"/>
    <x v="0"/>
    <x v="7"/>
    <x v="0"/>
    <x v="0"/>
    <x v="0"/>
    <x v="2"/>
    <x v="141"/>
    <x v="0"/>
    <m/>
  </r>
  <r>
    <x v="1"/>
    <x v="0"/>
    <x v="7"/>
    <x v="0"/>
    <x v="0"/>
    <x v="0"/>
    <x v="2"/>
    <x v="93"/>
    <x v="0"/>
    <m/>
  </r>
  <r>
    <x v="1"/>
    <x v="0"/>
    <x v="7"/>
    <x v="0"/>
    <x v="0"/>
    <x v="0"/>
    <x v="2"/>
    <x v="84"/>
    <x v="2"/>
    <n v="585000"/>
  </r>
  <r>
    <x v="1"/>
    <x v="0"/>
    <x v="7"/>
    <x v="0"/>
    <x v="0"/>
    <x v="0"/>
    <x v="2"/>
    <x v="84"/>
    <x v="284"/>
    <m/>
  </r>
  <r>
    <x v="1"/>
    <x v="0"/>
    <x v="7"/>
    <x v="0"/>
    <x v="0"/>
    <x v="0"/>
    <x v="2"/>
    <x v="84"/>
    <x v="291"/>
    <m/>
  </r>
  <r>
    <x v="1"/>
    <x v="0"/>
    <x v="7"/>
    <x v="0"/>
    <x v="0"/>
    <x v="0"/>
    <x v="2"/>
    <x v="84"/>
    <x v="0"/>
    <m/>
  </r>
  <r>
    <x v="1"/>
    <x v="0"/>
    <x v="7"/>
    <x v="0"/>
    <x v="0"/>
    <x v="0"/>
    <x v="2"/>
    <x v="84"/>
    <x v="0"/>
    <m/>
  </r>
  <r>
    <x v="1"/>
    <x v="0"/>
    <x v="7"/>
    <x v="0"/>
    <x v="0"/>
    <x v="0"/>
    <x v="2"/>
    <x v="171"/>
    <x v="333"/>
    <m/>
  </r>
  <r>
    <x v="1"/>
    <x v="0"/>
    <x v="7"/>
    <x v="0"/>
    <x v="0"/>
    <x v="0"/>
    <x v="2"/>
    <x v="171"/>
    <x v="334"/>
    <m/>
  </r>
  <r>
    <x v="1"/>
    <x v="0"/>
    <x v="7"/>
    <x v="0"/>
    <x v="0"/>
    <x v="0"/>
    <x v="2"/>
    <x v="84"/>
    <x v="0"/>
    <m/>
  </r>
  <r>
    <x v="1"/>
    <x v="0"/>
    <x v="7"/>
    <x v="0"/>
    <x v="0"/>
    <x v="0"/>
    <x v="2"/>
    <x v="84"/>
    <x v="0"/>
    <m/>
  </r>
  <r>
    <x v="1"/>
    <x v="0"/>
    <x v="7"/>
    <x v="0"/>
    <x v="0"/>
    <x v="0"/>
    <x v="2"/>
    <x v="84"/>
    <x v="0"/>
    <m/>
  </r>
  <r>
    <x v="1"/>
    <x v="0"/>
    <x v="7"/>
    <x v="0"/>
    <x v="0"/>
    <x v="7"/>
    <x v="4"/>
    <x v="119"/>
    <x v="136"/>
    <n v="3416667"/>
  </r>
  <r>
    <x v="1"/>
    <x v="0"/>
    <x v="7"/>
    <x v="0"/>
    <x v="0"/>
    <x v="7"/>
    <x v="4"/>
    <x v="119"/>
    <x v="248"/>
    <n v="4000000"/>
  </r>
  <r>
    <x v="1"/>
    <x v="0"/>
    <x v="7"/>
    <x v="0"/>
    <x v="0"/>
    <x v="7"/>
    <x v="4"/>
    <x v="119"/>
    <x v="186"/>
    <n v="5800000"/>
  </r>
  <r>
    <x v="1"/>
    <x v="0"/>
    <x v="7"/>
    <x v="0"/>
    <x v="0"/>
    <x v="7"/>
    <x v="4"/>
    <x v="119"/>
    <x v="250"/>
    <n v="1800000"/>
  </r>
  <r>
    <x v="1"/>
    <x v="0"/>
    <x v="7"/>
    <x v="0"/>
    <x v="0"/>
    <x v="7"/>
    <x v="4"/>
    <x v="119"/>
    <x v="291"/>
    <n v="6550000"/>
  </r>
  <r>
    <x v="1"/>
    <x v="0"/>
    <x v="7"/>
    <x v="0"/>
    <x v="0"/>
    <x v="7"/>
    <x v="4"/>
    <x v="120"/>
    <x v="250"/>
    <n v="200000"/>
  </r>
  <r>
    <x v="1"/>
    <x v="0"/>
    <x v="7"/>
    <x v="0"/>
    <x v="0"/>
    <x v="7"/>
    <x v="4"/>
    <x v="121"/>
    <x v="136"/>
    <n v="341667"/>
  </r>
  <r>
    <x v="1"/>
    <x v="0"/>
    <x v="7"/>
    <x v="0"/>
    <x v="0"/>
    <x v="7"/>
    <x v="4"/>
    <x v="121"/>
    <x v="186"/>
    <n v="500000"/>
  </r>
  <r>
    <x v="1"/>
    <x v="0"/>
    <x v="7"/>
    <x v="0"/>
    <x v="0"/>
    <x v="7"/>
    <x v="4"/>
    <x v="121"/>
    <x v="248"/>
    <n v="333333"/>
  </r>
  <r>
    <x v="1"/>
    <x v="0"/>
    <x v="7"/>
    <x v="0"/>
    <x v="0"/>
    <x v="7"/>
    <x v="4"/>
    <x v="121"/>
    <x v="250"/>
    <n v="166667"/>
  </r>
  <r>
    <x v="1"/>
    <x v="0"/>
    <x v="7"/>
    <x v="0"/>
    <x v="0"/>
    <x v="7"/>
    <x v="4"/>
    <x v="121"/>
    <x v="291"/>
    <n v="545833"/>
  </r>
  <r>
    <x v="1"/>
    <x v="0"/>
    <x v="7"/>
    <x v="0"/>
    <x v="0"/>
    <x v="7"/>
    <x v="4"/>
    <x v="122"/>
    <x v="136"/>
    <n v="41000"/>
  </r>
  <r>
    <x v="1"/>
    <x v="0"/>
    <x v="7"/>
    <x v="0"/>
    <x v="0"/>
    <x v="7"/>
    <x v="4"/>
    <x v="122"/>
    <x v="248"/>
    <n v="40000"/>
  </r>
  <r>
    <x v="1"/>
    <x v="0"/>
    <x v="7"/>
    <x v="0"/>
    <x v="0"/>
    <x v="7"/>
    <x v="4"/>
    <x v="122"/>
    <x v="186"/>
    <n v="60000"/>
  </r>
  <r>
    <x v="1"/>
    <x v="0"/>
    <x v="7"/>
    <x v="0"/>
    <x v="0"/>
    <x v="7"/>
    <x v="4"/>
    <x v="122"/>
    <x v="250"/>
    <n v="20000"/>
  </r>
  <r>
    <x v="1"/>
    <x v="0"/>
    <x v="7"/>
    <x v="0"/>
    <x v="0"/>
    <x v="7"/>
    <x v="4"/>
    <x v="122"/>
    <x v="291"/>
    <n v="65500"/>
  </r>
  <r>
    <x v="1"/>
    <x v="0"/>
    <x v="7"/>
    <x v="0"/>
    <x v="0"/>
    <x v="7"/>
    <x v="4"/>
    <x v="123"/>
    <x v="136"/>
    <n v="341667"/>
  </r>
  <r>
    <x v="1"/>
    <x v="0"/>
    <x v="7"/>
    <x v="0"/>
    <x v="0"/>
    <x v="7"/>
    <x v="4"/>
    <x v="123"/>
    <x v="186"/>
    <n v="500000"/>
  </r>
  <r>
    <x v="1"/>
    <x v="0"/>
    <x v="7"/>
    <x v="0"/>
    <x v="0"/>
    <x v="7"/>
    <x v="4"/>
    <x v="123"/>
    <x v="248"/>
    <n v="333333"/>
  </r>
  <r>
    <x v="1"/>
    <x v="0"/>
    <x v="7"/>
    <x v="0"/>
    <x v="0"/>
    <x v="7"/>
    <x v="4"/>
    <x v="123"/>
    <x v="250"/>
    <n v="166667"/>
  </r>
  <r>
    <x v="1"/>
    <x v="0"/>
    <x v="7"/>
    <x v="0"/>
    <x v="0"/>
    <x v="7"/>
    <x v="4"/>
    <x v="123"/>
    <x v="291"/>
    <n v="545833"/>
  </r>
  <r>
    <x v="1"/>
    <x v="0"/>
    <x v="7"/>
    <x v="0"/>
    <x v="0"/>
    <x v="7"/>
    <x v="4"/>
    <x v="124"/>
    <x v="136"/>
    <n v="170833"/>
  </r>
  <r>
    <x v="1"/>
    <x v="0"/>
    <x v="7"/>
    <x v="0"/>
    <x v="0"/>
    <x v="7"/>
    <x v="4"/>
    <x v="124"/>
    <x v="186"/>
    <n v="250000"/>
  </r>
  <r>
    <x v="1"/>
    <x v="0"/>
    <x v="7"/>
    <x v="0"/>
    <x v="0"/>
    <x v="7"/>
    <x v="4"/>
    <x v="124"/>
    <x v="248"/>
    <n v="166667"/>
  </r>
  <r>
    <x v="1"/>
    <x v="0"/>
    <x v="7"/>
    <x v="0"/>
    <x v="0"/>
    <x v="7"/>
    <x v="4"/>
    <x v="124"/>
    <x v="250"/>
    <n v="75000"/>
  </r>
  <r>
    <x v="1"/>
    <x v="0"/>
    <x v="7"/>
    <x v="0"/>
    <x v="0"/>
    <x v="7"/>
    <x v="4"/>
    <x v="124"/>
    <x v="291"/>
    <n v="272917"/>
  </r>
  <r>
    <x v="1"/>
    <x v="0"/>
    <x v="7"/>
    <x v="0"/>
    <x v="0"/>
    <x v="7"/>
    <x v="4"/>
    <x v="135"/>
    <x v="0"/>
    <m/>
  </r>
  <r>
    <x v="1"/>
    <x v="0"/>
    <x v="7"/>
    <x v="0"/>
    <x v="0"/>
    <x v="7"/>
    <x v="4"/>
    <x v="167"/>
    <x v="250"/>
    <n v="200000"/>
  </r>
  <r>
    <x v="1"/>
    <x v="0"/>
    <x v="7"/>
    <x v="0"/>
    <x v="0"/>
    <x v="7"/>
    <x v="4"/>
    <x v="167"/>
    <x v="291"/>
    <n v="200000"/>
  </r>
  <r>
    <x v="1"/>
    <x v="0"/>
    <x v="7"/>
    <x v="0"/>
    <x v="0"/>
    <x v="7"/>
    <x v="4"/>
    <x v="144"/>
    <x v="136"/>
    <m/>
  </r>
  <r>
    <x v="1"/>
    <x v="0"/>
    <x v="7"/>
    <x v="0"/>
    <x v="0"/>
    <x v="7"/>
    <x v="4"/>
    <x v="144"/>
    <x v="186"/>
    <m/>
  </r>
  <r>
    <x v="1"/>
    <x v="0"/>
    <x v="7"/>
    <x v="0"/>
    <x v="0"/>
    <x v="7"/>
    <x v="4"/>
    <x v="126"/>
    <x v="0"/>
    <m/>
  </r>
  <r>
    <x v="1"/>
    <x v="0"/>
    <x v="7"/>
    <x v="0"/>
    <x v="0"/>
    <x v="7"/>
    <x v="4"/>
    <x v="127"/>
    <x v="5"/>
    <n v="114669"/>
  </r>
  <r>
    <x v="1"/>
    <x v="0"/>
    <x v="7"/>
    <x v="0"/>
    <x v="0"/>
    <x v="7"/>
    <x v="4"/>
    <x v="152"/>
    <x v="130"/>
    <m/>
  </r>
  <r>
    <x v="1"/>
    <x v="0"/>
    <x v="7"/>
    <x v="0"/>
    <x v="0"/>
    <x v="7"/>
    <x v="4"/>
    <x v="128"/>
    <x v="6"/>
    <n v="1730440"/>
  </r>
  <r>
    <x v="1"/>
    <x v="0"/>
    <x v="7"/>
    <x v="0"/>
    <x v="0"/>
    <x v="7"/>
    <x v="4"/>
    <x v="128"/>
    <x v="290"/>
    <n v="216000"/>
  </r>
  <r>
    <x v="1"/>
    <x v="0"/>
    <x v="7"/>
    <x v="0"/>
    <x v="0"/>
    <x v="7"/>
    <x v="4"/>
    <x v="128"/>
    <x v="7"/>
    <n v="786100"/>
  </r>
  <r>
    <x v="1"/>
    <x v="0"/>
    <x v="7"/>
    <x v="0"/>
    <x v="0"/>
    <x v="7"/>
    <x v="4"/>
    <x v="129"/>
    <x v="77"/>
    <n v="164100"/>
  </r>
  <r>
    <x v="1"/>
    <x v="0"/>
    <x v="7"/>
    <x v="0"/>
    <x v="0"/>
    <x v="7"/>
    <x v="4"/>
    <x v="129"/>
    <x v="187"/>
    <n v="754000"/>
  </r>
  <r>
    <x v="1"/>
    <x v="0"/>
    <x v="7"/>
    <x v="0"/>
    <x v="0"/>
    <x v="7"/>
    <x v="4"/>
    <x v="129"/>
    <x v="310"/>
    <m/>
  </r>
  <r>
    <x v="1"/>
    <x v="0"/>
    <x v="7"/>
    <x v="0"/>
    <x v="0"/>
    <x v="7"/>
    <x v="4"/>
    <x v="169"/>
    <x v="311"/>
    <m/>
  </r>
  <r>
    <x v="1"/>
    <x v="0"/>
    <x v="7"/>
    <x v="0"/>
    <x v="0"/>
    <x v="7"/>
    <x v="2"/>
    <x v="131"/>
    <x v="136"/>
    <m/>
  </r>
  <r>
    <x v="1"/>
    <x v="0"/>
    <x v="7"/>
    <x v="0"/>
    <x v="0"/>
    <x v="1"/>
    <x v="7"/>
    <x v="34"/>
    <x v="29"/>
    <n v="143990"/>
  </r>
  <r>
    <x v="1"/>
    <x v="0"/>
    <x v="7"/>
    <x v="0"/>
    <x v="0"/>
    <x v="1"/>
    <x v="7"/>
    <x v="34"/>
    <x v="294"/>
    <m/>
  </r>
  <r>
    <x v="1"/>
    <x v="0"/>
    <x v="7"/>
    <x v="0"/>
    <x v="0"/>
    <x v="1"/>
    <x v="7"/>
    <x v="20"/>
    <x v="29"/>
    <n v="268500"/>
  </r>
  <r>
    <x v="1"/>
    <x v="0"/>
    <x v="7"/>
    <x v="0"/>
    <x v="0"/>
    <x v="1"/>
    <x v="7"/>
    <x v="20"/>
    <x v="321"/>
    <n v="81000"/>
  </r>
  <r>
    <x v="1"/>
    <x v="0"/>
    <x v="7"/>
    <x v="0"/>
    <x v="0"/>
    <x v="1"/>
    <x v="7"/>
    <x v="20"/>
    <x v="169"/>
    <n v="1003829"/>
  </r>
  <r>
    <x v="1"/>
    <x v="0"/>
    <x v="7"/>
    <x v="0"/>
    <x v="0"/>
    <x v="1"/>
    <x v="7"/>
    <x v="101"/>
    <x v="7"/>
    <m/>
  </r>
  <r>
    <x v="1"/>
    <x v="0"/>
    <x v="7"/>
    <x v="0"/>
    <x v="0"/>
    <x v="1"/>
    <x v="7"/>
    <x v="101"/>
    <x v="77"/>
    <m/>
  </r>
  <r>
    <x v="1"/>
    <x v="0"/>
    <x v="7"/>
    <x v="0"/>
    <x v="0"/>
    <x v="1"/>
    <x v="7"/>
    <x v="101"/>
    <x v="229"/>
    <m/>
  </r>
  <r>
    <x v="1"/>
    <x v="0"/>
    <x v="7"/>
    <x v="0"/>
    <x v="0"/>
    <x v="1"/>
    <x v="7"/>
    <x v="101"/>
    <x v="130"/>
    <m/>
  </r>
  <r>
    <x v="1"/>
    <x v="0"/>
    <x v="7"/>
    <x v="0"/>
    <x v="0"/>
    <x v="1"/>
    <x v="7"/>
    <x v="173"/>
    <x v="321"/>
    <m/>
  </r>
  <r>
    <x v="1"/>
    <x v="0"/>
    <x v="7"/>
    <x v="0"/>
    <x v="0"/>
    <x v="1"/>
    <x v="7"/>
    <x v="101"/>
    <x v="8"/>
    <m/>
  </r>
  <r>
    <x v="1"/>
    <x v="0"/>
    <x v="7"/>
    <x v="0"/>
    <x v="0"/>
    <x v="1"/>
    <x v="7"/>
    <x v="101"/>
    <x v="31"/>
    <m/>
  </r>
  <r>
    <x v="1"/>
    <x v="0"/>
    <x v="7"/>
    <x v="0"/>
    <x v="0"/>
    <x v="1"/>
    <x v="7"/>
    <x v="159"/>
    <x v="14"/>
    <m/>
  </r>
  <r>
    <x v="1"/>
    <x v="0"/>
    <x v="7"/>
    <x v="0"/>
    <x v="0"/>
    <x v="1"/>
    <x v="7"/>
    <x v="159"/>
    <x v="176"/>
    <m/>
  </r>
  <r>
    <x v="1"/>
    <x v="0"/>
    <x v="7"/>
    <x v="0"/>
    <x v="0"/>
    <x v="1"/>
    <x v="7"/>
    <x v="55"/>
    <x v="246"/>
    <m/>
  </r>
  <r>
    <x v="1"/>
    <x v="0"/>
    <x v="7"/>
    <x v="0"/>
    <x v="0"/>
    <x v="1"/>
    <x v="7"/>
    <x v="55"/>
    <x v="36"/>
    <m/>
  </r>
  <r>
    <x v="1"/>
    <x v="0"/>
    <x v="7"/>
    <x v="0"/>
    <x v="0"/>
    <x v="1"/>
    <x v="8"/>
    <x v="22"/>
    <x v="321"/>
    <n v="216240"/>
  </r>
  <r>
    <x v="1"/>
    <x v="0"/>
    <x v="7"/>
    <x v="0"/>
    <x v="0"/>
    <x v="1"/>
    <x v="8"/>
    <x v="22"/>
    <x v="29"/>
    <n v="1306697.6399999999"/>
  </r>
  <r>
    <x v="1"/>
    <x v="0"/>
    <x v="7"/>
    <x v="0"/>
    <x v="0"/>
    <x v="1"/>
    <x v="2"/>
    <x v="168"/>
    <x v="50"/>
    <m/>
  </r>
  <r>
    <x v="1"/>
    <x v="0"/>
    <x v="7"/>
    <x v="0"/>
    <x v="0"/>
    <x v="1"/>
    <x v="8"/>
    <x v="94"/>
    <x v="357"/>
    <n v="13286.74"/>
  </r>
  <r>
    <x v="1"/>
    <x v="0"/>
    <x v="7"/>
    <x v="0"/>
    <x v="0"/>
    <x v="1"/>
    <x v="8"/>
    <x v="94"/>
    <x v="354"/>
    <n v="69223"/>
  </r>
  <r>
    <x v="1"/>
    <x v="0"/>
    <x v="7"/>
    <x v="0"/>
    <x v="0"/>
    <x v="1"/>
    <x v="8"/>
    <x v="94"/>
    <x v="341"/>
    <m/>
  </r>
  <r>
    <x v="1"/>
    <x v="0"/>
    <x v="7"/>
    <x v="0"/>
    <x v="0"/>
    <x v="1"/>
    <x v="8"/>
    <x v="94"/>
    <x v="343"/>
    <m/>
  </r>
  <r>
    <x v="1"/>
    <x v="0"/>
    <x v="7"/>
    <x v="0"/>
    <x v="0"/>
    <x v="1"/>
    <x v="8"/>
    <x v="94"/>
    <x v="350"/>
    <m/>
  </r>
  <r>
    <x v="1"/>
    <x v="0"/>
    <x v="7"/>
    <x v="0"/>
    <x v="0"/>
    <x v="1"/>
    <x v="8"/>
    <x v="94"/>
    <x v="299"/>
    <m/>
  </r>
  <r>
    <x v="1"/>
    <x v="0"/>
    <x v="7"/>
    <x v="0"/>
    <x v="0"/>
    <x v="1"/>
    <x v="8"/>
    <x v="94"/>
    <x v="335"/>
    <m/>
  </r>
  <r>
    <x v="1"/>
    <x v="0"/>
    <x v="7"/>
    <x v="0"/>
    <x v="0"/>
    <x v="1"/>
    <x v="8"/>
    <x v="94"/>
    <x v="337"/>
    <m/>
  </r>
  <r>
    <x v="1"/>
    <x v="0"/>
    <x v="7"/>
    <x v="0"/>
    <x v="0"/>
    <x v="1"/>
    <x v="8"/>
    <x v="94"/>
    <x v="297"/>
    <m/>
  </r>
  <r>
    <x v="1"/>
    <x v="0"/>
    <x v="7"/>
    <x v="0"/>
    <x v="0"/>
    <x v="1"/>
    <x v="8"/>
    <x v="95"/>
    <x v="0"/>
    <m/>
  </r>
  <r>
    <x v="1"/>
    <x v="0"/>
    <x v="7"/>
    <x v="0"/>
    <x v="0"/>
    <x v="1"/>
    <x v="8"/>
    <x v="94"/>
    <x v="226"/>
    <m/>
  </r>
  <r>
    <x v="1"/>
    <x v="0"/>
    <x v="7"/>
    <x v="0"/>
    <x v="0"/>
    <x v="1"/>
    <x v="8"/>
    <x v="156"/>
    <x v="31"/>
    <n v="3045.61"/>
  </r>
  <r>
    <x v="1"/>
    <x v="0"/>
    <x v="7"/>
    <x v="0"/>
    <x v="0"/>
    <x v="1"/>
    <x v="8"/>
    <x v="156"/>
    <x v="88"/>
    <m/>
  </r>
  <r>
    <x v="1"/>
    <x v="0"/>
    <x v="7"/>
    <x v="0"/>
    <x v="0"/>
    <x v="1"/>
    <x v="8"/>
    <x v="156"/>
    <x v="6"/>
    <m/>
  </r>
  <r>
    <x v="1"/>
    <x v="0"/>
    <x v="7"/>
    <x v="0"/>
    <x v="0"/>
    <x v="1"/>
    <x v="8"/>
    <x v="156"/>
    <x v="122"/>
    <m/>
  </r>
  <r>
    <x v="1"/>
    <x v="0"/>
    <x v="7"/>
    <x v="0"/>
    <x v="0"/>
    <x v="1"/>
    <x v="8"/>
    <x v="156"/>
    <x v="16"/>
    <m/>
  </r>
  <r>
    <x v="1"/>
    <x v="0"/>
    <x v="7"/>
    <x v="0"/>
    <x v="0"/>
    <x v="1"/>
    <x v="8"/>
    <x v="156"/>
    <x v="42"/>
    <m/>
  </r>
  <r>
    <x v="1"/>
    <x v="0"/>
    <x v="7"/>
    <x v="0"/>
    <x v="0"/>
    <x v="1"/>
    <x v="8"/>
    <x v="156"/>
    <x v="37"/>
    <m/>
  </r>
  <r>
    <x v="1"/>
    <x v="0"/>
    <x v="7"/>
    <x v="0"/>
    <x v="0"/>
    <x v="1"/>
    <x v="8"/>
    <x v="156"/>
    <x v="45"/>
    <m/>
  </r>
  <r>
    <x v="1"/>
    <x v="0"/>
    <x v="7"/>
    <x v="0"/>
    <x v="0"/>
    <x v="1"/>
    <x v="8"/>
    <x v="156"/>
    <x v="124"/>
    <m/>
  </r>
  <r>
    <x v="1"/>
    <x v="0"/>
    <x v="7"/>
    <x v="0"/>
    <x v="0"/>
    <x v="1"/>
    <x v="8"/>
    <x v="156"/>
    <x v="31"/>
    <m/>
  </r>
  <r>
    <x v="1"/>
    <x v="0"/>
    <x v="7"/>
    <x v="0"/>
    <x v="0"/>
    <x v="1"/>
    <x v="8"/>
    <x v="156"/>
    <x v="80"/>
    <m/>
  </r>
  <r>
    <x v="1"/>
    <x v="0"/>
    <x v="7"/>
    <x v="0"/>
    <x v="0"/>
    <x v="1"/>
    <x v="8"/>
    <x v="156"/>
    <x v="0"/>
    <m/>
  </r>
  <r>
    <x v="1"/>
    <x v="0"/>
    <x v="7"/>
    <x v="0"/>
    <x v="0"/>
    <x v="1"/>
    <x v="8"/>
    <x v="156"/>
    <x v="0"/>
    <m/>
  </r>
  <r>
    <x v="1"/>
    <x v="0"/>
    <x v="7"/>
    <x v="0"/>
    <x v="0"/>
    <x v="1"/>
    <x v="8"/>
    <x v="4"/>
    <x v="2"/>
    <m/>
  </r>
  <r>
    <x v="1"/>
    <x v="0"/>
    <x v="7"/>
    <x v="0"/>
    <x v="0"/>
    <x v="1"/>
    <x v="8"/>
    <x v="4"/>
    <x v="45"/>
    <m/>
  </r>
  <r>
    <x v="1"/>
    <x v="0"/>
    <x v="7"/>
    <x v="0"/>
    <x v="0"/>
    <x v="1"/>
    <x v="8"/>
    <x v="4"/>
    <x v="312"/>
    <m/>
  </r>
  <r>
    <x v="1"/>
    <x v="0"/>
    <x v="7"/>
    <x v="0"/>
    <x v="0"/>
    <x v="1"/>
    <x v="8"/>
    <x v="4"/>
    <x v="224"/>
    <m/>
  </r>
  <r>
    <x v="1"/>
    <x v="0"/>
    <x v="7"/>
    <x v="0"/>
    <x v="0"/>
    <x v="1"/>
    <x v="8"/>
    <x v="4"/>
    <x v="82"/>
    <m/>
  </r>
  <r>
    <x v="1"/>
    <x v="0"/>
    <x v="7"/>
    <x v="0"/>
    <x v="0"/>
    <x v="1"/>
    <x v="8"/>
    <x v="4"/>
    <x v="40"/>
    <m/>
  </r>
  <r>
    <x v="1"/>
    <x v="0"/>
    <x v="7"/>
    <x v="0"/>
    <x v="0"/>
    <x v="1"/>
    <x v="8"/>
    <x v="4"/>
    <x v="153"/>
    <n v="110150"/>
  </r>
  <r>
    <x v="1"/>
    <x v="0"/>
    <x v="7"/>
    <x v="0"/>
    <x v="0"/>
    <x v="1"/>
    <x v="8"/>
    <x v="4"/>
    <x v="219"/>
    <m/>
  </r>
  <r>
    <x v="1"/>
    <x v="0"/>
    <x v="7"/>
    <x v="0"/>
    <x v="0"/>
    <x v="1"/>
    <x v="8"/>
    <x v="4"/>
    <x v="220"/>
    <m/>
  </r>
  <r>
    <x v="1"/>
    <x v="0"/>
    <x v="7"/>
    <x v="0"/>
    <x v="0"/>
    <x v="1"/>
    <x v="8"/>
    <x v="4"/>
    <x v="221"/>
    <m/>
  </r>
  <r>
    <x v="1"/>
    <x v="0"/>
    <x v="7"/>
    <x v="0"/>
    <x v="0"/>
    <x v="1"/>
    <x v="8"/>
    <x v="4"/>
    <x v="205"/>
    <m/>
  </r>
  <r>
    <x v="1"/>
    <x v="0"/>
    <x v="7"/>
    <x v="0"/>
    <x v="0"/>
    <x v="1"/>
    <x v="8"/>
    <x v="4"/>
    <x v="140"/>
    <m/>
  </r>
  <r>
    <x v="1"/>
    <x v="0"/>
    <x v="7"/>
    <x v="0"/>
    <x v="0"/>
    <x v="1"/>
    <x v="8"/>
    <x v="4"/>
    <x v="253"/>
    <m/>
  </r>
  <r>
    <x v="1"/>
    <x v="0"/>
    <x v="7"/>
    <x v="0"/>
    <x v="0"/>
    <x v="1"/>
    <x v="8"/>
    <x v="4"/>
    <x v="2"/>
    <m/>
  </r>
  <r>
    <x v="1"/>
    <x v="0"/>
    <x v="7"/>
    <x v="0"/>
    <x v="0"/>
    <x v="1"/>
    <x v="8"/>
    <x v="4"/>
    <x v="157"/>
    <m/>
  </r>
  <r>
    <x v="1"/>
    <x v="0"/>
    <x v="7"/>
    <x v="0"/>
    <x v="0"/>
    <x v="1"/>
    <x v="8"/>
    <x v="4"/>
    <x v="185"/>
    <m/>
  </r>
  <r>
    <x v="1"/>
    <x v="0"/>
    <x v="7"/>
    <x v="0"/>
    <x v="0"/>
    <x v="1"/>
    <x v="8"/>
    <x v="4"/>
    <x v="139"/>
    <m/>
  </r>
  <r>
    <x v="1"/>
    <x v="0"/>
    <x v="7"/>
    <x v="0"/>
    <x v="0"/>
    <x v="1"/>
    <x v="8"/>
    <x v="4"/>
    <x v="31"/>
    <m/>
  </r>
  <r>
    <x v="1"/>
    <x v="0"/>
    <x v="7"/>
    <x v="0"/>
    <x v="0"/>
    <x v="1"/>
    <x v="8"/>
    <x v="4"/>
    <x v="54"/>
    <m/>
  </r>
  <r>
    <x v="1"/>
    <x v="0"/>
    <x v="7"/>
    <x v="0"/>
    <x v="0"/>
    <x v="1"/>
    <x v="8"/>
    <x v="4"/>
    <x v="200"/>
    <m/>
  </r>
  <r>
    <x v="1"/>
    <x v="0"/>
    <x v="7"/>
    <x v="0"/>
    <x v="0"/>
    <x v="1"/>
    <x v="8"/>
    <x v="4"/>
    <x v="210"/>
    <m/>
  </r>
  <r>
    <x v="1"/>
    <x v="0"/>
    <x v="7"/>
    <x v="0"/>
    <x v="0"/>
    <x v="1"/>
    <x v="8"/>
    <x v="4"/>
    <x v="0"/>
    <m/>
  </r>
  <r>
    <x v="1"/>
    <x v="0"/>
    <x v="7"/>
    <x v="0"/>
    <x v="0"/>
    <x v="1"/>
    <x v="8"/>
    <x v="4"/>
    <x v="0"/>
    <m/>
  </r>
  <r>
    <x v="1"/>
    <x v="0"/>
    <x v="7"/>
    <x v="0"/>
    <x v="0"/>
    <x v="1"/>
    <x v="8"/>
    <x v="4"/>
    <x v="0"/>
    <m/>
  </r>
  <r>
    <x v="1"/>
    <x v="0"/>
    <x v="7"/>
    <x v="0"/>
    <x v="0"/>
    <x v="1"/>
    <x v="8"/>
    <x v="4"/>
    <x v="0"/>
    <m/>
  </r>
  <r>
    <x v="1"/>
    <x v="0"/>
    <x v="7"/>
    <x v="0"/>
    <x v="0"/>
    <x v="1"/>
    <x v="8"/>
    <x v="4"/>
    <x v="0"/>
    <m/>
  </r>
  <r>
    <x v="1"/>
    <x v="0"/>
    <x v="7"/>
    <x v="0"/>
    <x v="0"/>
    <x v="1"/>
    <x v="8"/>
    <x v="4"/>
    <x v="0"/>
    <m/>
  </r>
  <r>
    <x v="1"/>
    <x v="0"/>
    <x v="7"/>
    <x v="0"/>
    <x v="0"/>
    <x v="6"/>
    <x v="23"/>
    <x v="112"/>
    <x v="31"/>
    <m/>
  </r>
  <r>
    <x v="1"/>
    <x v="0"/>
    <x v="7"/>
    <x v="0"/>
    <x v="2"/>
    <x v="3"/>
    <x v="3"/>
    <x v="96"/>
    <x v="0"/>
    <m/>
  </r>
  <r>
    <x v="1"/>
    <x v="0"/>
    <x v="7"/>
    <x v="0"/>
    <x v="2"/>
    <x v="3"/>
    <x v="3"/>
    <x v="137"/>
    <x v="98"/>
    <n v="104400000"/>
  </r>
  <r>
    <x v="1"/>
    <x v="0"/>
    <x v="7"/>
    <x v="0"/>
    <x v="2"/>
    <x v="3"/>
    <x v="3"/>
    <x v="97"/>
    <x v="34"/>
    <n v="912314"/>
  </r>
  <r>
    <x v="1"/>
    <x v="0"/>
    <x v="7"/>
    <x v="0"/>
    <x v="2"/>
    <x v="3"/>
    <x v="3"/>
    <x v="97"/>
    <x v="36"/>
    <m/>
  </r>
  <r>
    <x v="1"/>
    <x v="0"/>
    <x v="7"/>
    <x v="0"/>
    <x v="2"/>
    <x v="3"/>
    <x v="3"/>
    <x v="97"/>
    <x v="48"/>
    <m/>
  </r>
  <r>
    <x v="1"/>
    <x v="0"/>
    <x v="7"/>
    <x v="0"/>
    <x v="2"/>
    <x v="3"/>
    <x v="3"/>
    <x v="97"/>
    <x v="35"/>
    <m/>
  </r>
  <r>
    <x v="1"/>
    <x v="0"/>
    <x v="7"/>
    <x v="0"/>
    <x v="2"/>
    <x v="3"/>
    <x v="3"/>
    <x v="97"/>
    <x v="322"/>
    <n v="1395000"/>
  </r>
  <r>
    <x v="1"/>
    <x v="0"/>
    <x v="7"/>
    <x v="0"/>
    <x v="2"/>
    <x v="3"/>
    <x v="3"/>
    <x v="97"/>
    <x v="0"/>
    <m/>
  </r>
  <r>
    <x v="1"/>
    <x v="0"/>
    <x v="7"/>
    <x v="0"/>
    <x v="2"/>
    <x v="3"/>
    <x v="3"/>
    <x v="97"/>
    <x v="0"/>
    <m/>
  </r>
  <r>
    <x v="1"/>
    <x v="0"/>
    <x v="7"/>
    <x v="0"/>
    <x v="2"/>
    <x v="3"/>
    <x v="3"/>
    <x v="98"/>
    <x v="0"/>
    <m/>
  </r>
  <r>
    <x v="1"/>
    <x v="0"/>
    <x v="7"/>
    <x v="0"/>
    <x v="2"/>
    <x v="3"/>
    <x v="3"/>
    <x v="99"/>
    <x v="70"/>
    <n v="1705000"/>
  </r>
  <r>
    <x v="1"/>
    <x v="0"/>
    <x v="7"/>
    <x v="0"/>
    <x v="2"/>
    <x v="3"/>
    <x v="3"/>
    <x v="97"/>
    <x v="36"/>
    <n v="8733778"/>
  </r>
  <r>
    <x v="1"/>
    <x v="0"/>
    <x v="7"/>
    <x v="0"/>
    <x v="2"/>
    <x v="3"/>
    <x v="3"/>
    <x v="99"/>
    <x v="37"/>
    <m/>
  </r>
  <r>
    <x v="1"/>
    <x v="0"/>
    <x v="7"/>
    <x v="0"/>
    <x v="2"/>
    <x v="3"/>
    <x v="3"/>
    <x v="99"/>
    <x v="366"/>
    <n v="180581"/>
  </r>
  <r>
    <x v="1"/>
    <x v="0"/>
    <x v="7"/>
    <x v="0"/>
    <x v="2"/>
    <x v="3"/>
    <x v="3"/>
    <x v="99"/>
    <x v="230"/>
    <m/>
  </r>
  <r>
    <x v="1"/>
    <x v="0"/>
    <x v="7"/>
    <x v="0"/>
    <x v="2"/>
    <x v="3"/>
    <x v="3"/>
    <x v="99"/>
    <x v="156"/>
    <m/>
  </r>
  <r>
    <x v="1"/>
    <x v="0"/>
    <x v="7"/>
    <x v="0"/>
    <x v="2"/>
    <x v="3"/>
    <x v="3"/>
    <x v="99"/>
    <x v="249"/>
    <n v="63296700"/>
  </r>
  <r>
    <x v="1"/>
    <x v="0"/>
    <x v="7"/>
    <x v="0"/>
    <x v="2"/>
    <x v="3"/>
    <x v="3"/>
    <x v="99"/>
    <x v="347"/>
    <n v="184800"/>
  </r>
  <r>
    <x v="1"/>
    <x v="0"/>
    <x v="7"/>
    <x v="0"/>
    <x v="2"/>
    <x v="3"/>
    <x v="26"/>
    <x v="137"/>
    <x v="98"/>
    <m/>
  </r>
  <r>
    <x v="1"/>
    <x v="0"/>
    <x v="7"/>
    <x v="0"/>
    <x v="2"/>
    <x v="3"/>
    <x v="20"/>
    <x v="49"/>
    <x v="226"/>
    <m/>
  </r>
  <r>
    <x v="1"/>
    <x v="0"/>
    <x v="7"/>
    <x v="0"/>
    <x v="2"/>
    <x v="3"/>
    <x v="20"/>
    <x v="49"/>
    <x v="124"/>
    <m/>
  </r>
  <r>
    <x v="1"/>
    <x v="0"/>
    <x v="7"/>
    <x v="0"/>
    <x v="2"/>
    <x v="3"/>
    <x v="20"/>
    <x v="49"/>
    <x v="41"/>
    <n v="2134060"/>
  </r>
  <r>
    <x v="1"/>
    <x v="0"/>
    <x v="7"/>
    <x v="0"/>
    <x v="2"/>
    <x v="3"/>
    <x v="20"/>
    <x v="49"/>
    <x v="42"/>
    <n v="704000"/>
  </r>
  <r>
    <x v="1"/>
    <x v="0"/>
    <x v="7"/>
    <x v="0"/>
    <x v="2"/>
    <x v="3"/>
    <x v="20"/>
    <x v="49"/>
    <x v="230"/>
    <m/>
  </r>
  <r>
    <x v="1"/>
    <x v="0"/>
    <x v="7"/>
    <x v="0"/>
    <x v="2"/>
    <x v="3"/>
    <x v="20"/>
    <x v="49"/>
    <x v="122"/>
    <m/>
  </r>
  <r>
    <x v="1"/>
    <x v="0"/>
    <x v="7"/>
    <x v="0"/>
    <x v="2"/>
    <x v="3"/>
    <x v="20"/>
    <x v="151"/>
    <x v="0"/>
    <m/>
  </r>
  <r>
    <x v="1"/>
    <x v="0"/>
    <x v="7"/>
    <x v="0"/>
    <x v="2"/>
    <x v="3"/>
    <x v="20"/>
    <x v="111"/>
    <x v="42"/>
    <n v="1052000"/>
  </r>
  <r>
    <x v="1"/>
    <x v="0"/>
    <x v="7"/>
    <x v="0"/>
    <x v="2"/>
    <x v="3"/>
    <x v="20"/>
    <x v="111"/>
    <x v="124"/>
    <n v="1840358"/>
  </r>
  <r>
    <x v="1"/>
    <x v="0"/>
    <x v="7"/>
    <x v="0"/>
    <x v="2"/>
    <x v="3"/>
    <x v="20"/>
    <x v="111"/>
    <x v="0"/>
    <m/>
  </r>
  <r>
    <x v="1"/>
    <x v="0"/>
    <x v="7"/>
    <x v="0"/>
    <x v="2"/>
    <x v="3"/>
    <x v="20"/>
    <x v="111"/>
    <x v="0"/>
    <m/>
  </r>
  <r>
    <x v="1"/>
    <x v="0"/>
    <x v="7"/>
    <x v="0"/>
    <x v="2"/>
    <x v="3"/>
    <x v="20"/>
    <x v="111"/>
    <x v="0"/>
    <m/>
  </r>
  <r>
    <x v="1"/>
    <x v="0"/>
    <x v="7"/>
    <x v="0"/>
    <x v="2"/>
    <x v="3"/>
    <x v="30"/>
    <x v="151"/>
    <x v="124"/>
    <n v="2461420"/>
  </r>
  <r>
    <x v="1"/>
    <x v="0"/>
    <x v="7"/>
    <x v="0"/>
    <x v="2"/>
    <x v="3"/>
    <x v="30"/>
    <x v="151"/>
    <x v="230"/>
    <m/>
  </r>
  <r>
    <x v="1"/>
    <x v="0"/>
    <x v="7"/>
    <x v="0"/>
    <x v="2"/>
    <x v="3"/>
    <x v="0"/>
    <x v="157"/>
    <x v="352"/>
    <m/>
  </r>
  <r>
    <x v="1"/>
    <x v="0"/>
    <x v="7"/>
    <x v="0"/>
    <x v="2"/>
    <x v="3"/>
    <x v="0"/>
    <x v="157"/>
    <x v="353"/>
    <m/>
  </r>
  <r>
    <x v="1"/>
    <x v="0"/>
    <x v="7"/>
    <x v="0"/>
    <x v="2"/>
    <x v="3"/>
    <x v="21"/>
    <x v="50"/>
    <x v="0"/>
    <m/>
  </r>
  <r>
    <x v="1"/>
    <x v="0"/>
    <x v="7"/>
    <x v="0"/>
    <x v="2"/>
    <x v="3"/>
    <x v="21"/>
    <x v="132"/>
    <x v="0"/>
    <m/>
  </r>
  <r>
    <x v="2"/>
    <x v="0"/>
    <x v="7"/>
    <x v="0"/>
    <x v="1"/>
    <x v="2"/>
    <x v="24"/>
    <x v="63"/>
    <x v="1"/>
    <n v="198809152.44"/>
  </r>
  <r>
    <x v="2"/>
    <x v="0"/>
    <x v="7"/>
    <x v="0"/>
    <x v="1"/>
    <x v="5"/>
    <x v="11"/>
    <x v="64"/>
    <x v="0"/>
    <m/>
  </r>
  <r>
    <x v="2"/>
    <x v="0"/>
    <x v="7"/>
    <x v="0"/>
    <x v="1"/>
    <x v="5"/>
    <x v="14"/>
    <x v="66"/>
    <x v="0"/>
    <m/>
  </r>
  <r>
    <x v="2"/>
    <x v="0"/>
    <x v="7"/>
    <x v="0"/>
    <x v="1"/>
    <x v="5"/>
    <x v="15"/>
    <x v="69"/>
    <x v="0"/>
    <m/>
  </r>
  <r>
    <x v="2"/>
    <x v="0"/>
    <x v="7"/>
    <x v="0"/>
    <x v="1"/>
    <x v="2"/>
    <x v="25"/>
    <x v="74"/>
    <x v="0"/>
    <n v="-3609031.06"/>
  </r>
  <r>
    <x v="2"/>
    <x v="0"/>
    <x v="7"/>
    <x v="0"/>
    <x v="1"/>
    <x v="2"/>
    <x v="25"/>
    <x v="118"/>
    <x v="0"/>
    <m/>
  </r>
  <r>
    <x v="2"/>
    <x v="0"/>
    <x v="7"/>
    <x v="0"/>
    <x v="1"/>
    <x v="2"/>
    <x v="0"/>
    <x v="103"/>
    <x v="0"/>
    <m/>
  </r>
  <r>
    <x v="2"/>
    <x v="0"/>
    <x v="7"/>
    <x v="0"/>
    <x v="1"/>
    <x v="2"/>
    <x v="0"/>
    <x v="104"/>
    <x v="0"/>
    <n v="226890.72"/>
  </r>
  <r>
    <x v="2"/>
    <x v="0"/>
    <x v="7"/>
    <x v="0"/>
    <x v="1"/>
    <x v="2"/>
    <x v="0"/>
    <x v="145"/>
    <x v="0"/>
    <n v="-1219422.9099999999"/>
  </r>
  <r>
    <x v="2"/>
    <x v="0"/>
    <x v="7"/>
    <x v="0"/>
    <x v="1"/>
    <x v="5"/>
    <x v="7"/>
    <x v="153"/>
    <x v="0"/>
    <m/>
  </r>
  <r>
    <x v="2"/>
    <x v="0"/>
    <x v="7"/>
    <x v="0"/>
    <x v="0"/>
    <x v="0"/>
    <x v="4"/>
    <x v="158"/>
    <x v="2"/>
    <n v="20000000"/>
  </r>
  <r>
    <x v="2"/>
    <x v="0"/>
    <x v="7"/>
    <x v="0"/>
    <x v="0"/>
    <x v="0"/>
    <x v="4"/>
    <x v="6"/>
    <x v="157"/>
    <n v="2333333"/>
  </r>
  <r>
    <x v="2"/>
    <x v="0"/>
    <x v="7"/>
    <x v="0"/>
    <x v="0"/>
    <x v="0"/>
    <x v="4"/>
    <x v="6"/>
    <x v="323"/>
    <n v="3500000"/>
  </r>
  <r>
    <x v="2"/>
    <x v="0"/>
    <x v="7"/>
    <x v="0"/>
    <x v="0"/>
    <x v="0"/>
    <x v="4"/>
    <x v="160"/>
    <x v="291"/>
    <n v="487500"/>
  </r>
  <r>
    <x v="2"/>
    <x v="0"/>
    <x v="7"/>
    <x v="0"/>
    <x v="0"/>
    <x v="0"/>
    <x v="4"/>
    <x v="12"/>
    <x v="157"/>
    <n v="166667"/>
  </r>
  <r>
    <x v="2"/>
    <x v="0"/>
    <x v="7"/>
    <x v="0"/>
    <x v="0"/>
    <x v="0"/>
    <x v="4"/>
    <x v="8"/>
    <x v="157"/>
    <n v="247222"/>
  </r>
  <r>
    <x v="2"/>
    <x v="0"/>
    <x v="7"/>
    <x v="0"/>
    <x v="0"/>
    <x v="0"/>
    <x v="4"/>
    <x v="8"/>
    <x v="323"/>
    <n v="291667"/>
  </r>
  <r>
    <x v="2"/>
    <x v="0"/>
    <x v="7"/>
    <x v="0"/>
    <x v="0"/>
    <x v="0"/>
    <x v="4"/>
    <x v="9"/>
    <x v="157"/>
    <n v="29667"/>
  </r>
  <r>
    <x v="2"/>
    <x v="0"/>
    <x v="7"/>
    <x v="0"/>
    <x v="0"/>
    <x v="0"/>
    <x v="4"/>
    <x v="9"/>
    <x v="323"/>
    <n v="35000"/>
  </r>
  <r>
    <x v="2"/>
    <x v="0"/>
    <x v="7"/>
    <x v="0"/>
    <x v="0"/>
    <x v="0"/>
    <x v="4"/>
    <x v="10"/>
    <x v="157"/>
    <n v="247222"/>
  </r>
  <r>
    <x v="2"/>
    <x v="0"/>
    <x v="7"/>
    <x v="0"/>
    <x v="0"/>
    <x v="0"/>
    <x v="4"/>
    <x v="10"/>
    <x v="323"/>
    <n v="291667"/>
  </r>
  <r>
    <x v="2"/>
    <x v="0"/>
    <x v="7"/>
    <x v="0"/>
    <x v="0"/>
    <x v="0"/>
    <x v="4"/>
    <x v="11"/>
    <x v="2"/>
    <n v="833333"/>
  </r>
  <r>
    <x v="2"/>
    <x v="0"/>
    <x v="7"/>
    <x v="0"/>
    <x v="0"/>
    <x v="0"/>
    <x v="4"/>
    <x v="11"/>
    <x v="157"/>
    <n v="116667"/>
  </r>
  <r>
    <x v="2"/>
    <x v="0"/>
    <x v="7"/>
    <x v="0"/>
    <x v="0"/>
    <x v="0"/>
    <x v="4"/>
    <x v="11"/>
    <x v="323"/>
    <n v="145833"/>
  </r>
  <r>
    <x v="2"/>
    <x v="0"/>
    <x v="7"/>
    <x v="0"/>
    <x v="0"/>
    <x v="0"/>
    <x v="4"/>
    <x v="174"/>
    <x v="323"/>
    <n v="17500"/>
  </r>
  <r>
    <x v="2"/>
    <x v="0"/>
    <x v="7"/>
    <x v="0"/>
    <x v="0"/>
    <x v="0"/>
    <x v="4"/>
    <x v="174"/>
    <x v="2"/>
    <n v="10000000"/>
  </r>
  <r>
    <x v="2"/>
    <x v="0"/>
    <x v="7"/>
    <x v="0"/>
    <x v="0"/>
    <x v="0"/>
    <x v="4"/>
    <x v="13"/>
    <x v="5"/>
    <n v="85831"/>
  </r>
  <r>
    <x v="2"/>
    <x v="0"/>
    <x v="7"/>
    <x v="0"/>
    <x v="0"/>
    <x v="0"/>
    <x v="4"/>
    <x v="175"/>
    <x v="229"/>
    <n v="16080"/>
  </r>
  <r>
    <x v="2"/>
    <x v="0"/>
    <x v="7"/>
    <x v="0"/>
    <x v="0"/>
    <x v="0"/>
    <x v="4"/>
    <x v="175"/>
    <x v="130"/>
    <n v="-27714"/>
  </r>
  <r>
    <x v="2"/>
    <x v="0"/>
    <x v="7"/>
    <x v="0"/>
    <x v="0"/>
    <x v="0"/>
    <x v="4"/>
    <x v="175"/>
    <x v="181"/>
    <n v="-8600"/>
  </r>
  <r>
    <x v="2"/>
    <x v="0"/>
    <x v="7"/>
    <x v="0"/>
    <x v="0"/>
    <x v="0"/>
    <x v="4"/>
    <x v="14"/>
    <x v="6"/>
    <n v="1875802"/>
  </r>
  <r>
    <x v="2"/>
    <x v="0"/>
    <x v="7"/>
    <x v="0"/>
    <x v="0"/>
    <x v="0"/>
    <x v="4"/>
    <x v="15"/>
    <x v="8"/>
    <n v="652000"/>
  </r>
  <r>
    <x v="2"/>
    <x v="0"/>
    <x v="7"/>
    <x v="0"/>
    <x v="0"/>
    <x v="0"/>
    <x v="4"/>
    <x v="113"/>
    <x v="314"/>
    <n v="850000"/>
  </r>
  <r>
    <x v="2"/>
    <x v="0"/>
    <x v="7"/>
    <x v="0"/>
    <x v="0"/>
    <x v="0"/>
    <x v="4"/>
    <x v="113"/>
    <x v="354"/>
    <n v="719200"/>
  </r>
  <r>
    <x v="2"/>
    <x v="0"/>
    <x v="7"/>
    <x v="0"/>
    <x v="0"/>
    <x v="0"/>
    <x v="9"/>
    <x v="114"/>
    <x v="294"/>
    <n v="2135250"/>
  </r>
  <r>
    <x v="2"/>
    <x v="0"/>
    <x v="7"/>
    <x v="0"/>
    <x v="0"/>
    <x v="0"/>
    <x v="9"/>
    <x v="30"/>
    <x v="212"/>
    <n v="1423500"/>
  </r>
  <r>
    <x v="2"/>
    <x v="0"/>
    <x v="7"/>
    <x v="0"/>
    <x v="0"/>
    <x v="0"/>
    <x v="9"/>
    <x v="170"/>
    <x v="356"/>
    <n v="420150"/>
  </r>
  <r>
    <x v="2"/>
    <x v="0"/>
    <x v="7"/>
    <x v="0"/>
    <x v="0"/>
    <x v="0"/>
    <x v="5"/>
    <x v="70"/>
    <x v="88"/>
    <n v="900"/>
  </r>
  <r>
    <x v="2"/>
    <x v="0"/>
    <x v="7"/>
    <x v="0"/>
    <x v="0"/>
    <x v="0"/>
    <x v="5"/>
    <x v="70"/>
    <x v="367"/>
    <n v="19762.96"/>
  </r>
  <r>
    <x v="2"/>
    <x v="0"/>
    <x v="7"/>
    <x v="0"/>
    <x v="0"/>
    <x v="0"/>
    <x v="5"/>
    <x v="70"/>
    <x v="180"/>
    <n v="4454.62"/>
  </r>
  <r>
    <x v="2"/>
    <x v="0"/>
    <x v="7"/>
    <x v="0"/>
    <x v="0"/>
    <x v="0"/>
    <x v="5"/>
    <x v="70"/>
    <x v="134"/>
    <n v="2592.56"/>
  </r>
  <r>
    <x v="2"/>
    <x v="0"/>
    <x v="7"/>
    <x v="0"/>
    <x v="0"/>
    <x v="0"/>
    <x v="5"/>
    <x v="70"/>
    <x v="275"/>
    <n v="30461"/>
  </r>
  <r>
    <x v="2"/>
    <x v="0"/>
    <x v="7"/>
    <x v="0"/>
    <x v="0"/>
    <x v="0"/>
    <x v="5"/>
    <x v="70"/>
    <x v="260"/>
    <n v="15296.3"/>
  </r>
  <r>
    <x v="2"/>
    <x v="0"/>
    <x v="7"/>
    <x v="0"/>
    <x v="0"/>
    <x v="0"/>
    <x v="5"/>
    <x v="70"/>
    <x v="358"/>
    <n v="14155.55"/>
  </r>
  <r>
    <x v="2"/>
    <x v="0"/>
    <x v="7"/>
    <x v="0"/>
    <x v="0"/>
    <x v="0"/>
    <x v="5"/>
    <x v="70"/>
    <x v="360"/>
    <n v="2140"/>
  </r>
  <r>
    <x v="2"/>
    <x v="0"/>
    <x v="7"/>
    <x v="0"/>
    <x v="0"/>
    <x v="0"/>
    <x v="5"/>
    <x v="70"/>
    <x v="368"/>
    <n v="21697.84"/>
  </r>
  <r>
    <x v="2"/>
    <x v="0"/>
    <x v="7"/>
    <x v="0"/>
    <x v="0"/>
    <x v="0"/>
    <x v="5"/>
    <x v="70"/>
    <x v="369"/>
    <n v="7355.56"/>
  </r>
  <r>
    <x v="2"/>
    <x v="0"/>
    <x v="7"/>
    <x v="0"/>
    <x v="0"/>
    <x v="0"/>
    <x v="5"/>
    <x v="70"/>
    <x v="370"/>
    <n v="11281.48"/>
  </r>
  <r>
    <x v="2"/>
    <x v="0"/>
    <x v="7"/>
    <x v="0"/>
    <x v="0"/>
    <x v="0"/>
    <x v="5"/>
    <x v="70"/>
    <x v="371"/>
    <n v="23214.81"/>
  </r>
  <r>
    <x v="2"/>
    <x v="0"/>
    <x v="7"/>
    <x v="0"/>
    <x v="0"/>
    <x v="0"/>
    <x v="5"/>
    <x v="70"/>
    <x v="372"/>
    <n v="6700"/>
  </r>
  <r>
    <x v="2"/>
    <x v="0"/>
    <x v="7"/>
    <x v="0"/>
    <x v="0"/>
    <x v="0"/>
    <x v="5"/>
    <x v="70"/>
    <x v="373"/>
    <n v="20962.98"/>
  </r>
  <r>
    <x v="2"/>
    <x v="0"/>
    <x v="7"/>
    <x v="0"/>
    <x v="0"/>
    <x v="0"/>
    <x v="5"/>
    <x v="70"/>
    <x v="374"/>
    <n v="1851.85"/>
  </r>
  <r>
    <x v="2"/>
    <x v="0"/>
    <x v="7"/>
    <x v="0"/>
    <x v="0"/>
    <x v="0"/>
    <x v="5"/>
    <x v="70"/>
    <x v="375"/>
    <n v="1548.15"/>
  </r>
  <r>
    <x v="2"/>
    <x v="0"/>
    <x v="7"/>
    <x v="0"/>
    <x v="0"/>
    <x v="0"/>
    <x v="5"/>
    <x v="70"/>
    <x v="324"/>
    <n v="6896"/>
  </r>
  <r>
    <x v="2"/>
    <x v="0"/>
    <x v="7"/>
    <x v="0"/>
    <x v="0"/>
    <x v="0"/>
    <x v="5"/>
    <x v="71"/>
    <x v="204"/>
    <n v="345700"/>
  </r>
  <r>
    <x v="2"/>
    <x v="0"/>
    <x v="7"/>
    <x v="0"/>
    <x v="0"/>
    <x v="0"/>
    <x v="5"/>
    <x v="71"/>
    <x v="372"/>
    <n v="16750"/>
  </r>
  <r>
    <x v="2"/>
    <x v="0"/>
    <x v="7"/>
    <x v="0"/>
    <x v="0"/>
    <x v="0"/>
    <x v="6"/>
    <x v="172"/>
    <x v="341"/>
    <n v="2215000"/>
  </r>
  <r>
    <x v="2"/>
    <x v="0"/>
    <x v="7"/>
    <x v="0"/>
    <x v="0"/>
    <x v="0"/>
    <x v="6"/>
    <x v="161"/>
    <x v="245"/>
    <n v="2442600"/>
  </r>
  <r>
    <x v="2"/>
    <x v="0"/>
    <x v="7"/>
    <x v="0"/>
    <x v="0"/>
    <x v="0"/>
    <x v="29"/>
    <x v="154"/>
    <x v="203"/>
    <n v="50485"/>
  </r>
  <r>
    <x v="2"/>
    <x v="0"/>
    <x v="7"/>
    <x v="0"/>
    <x v="0"/>
    <x v="0"/>
    <x v="0"/>
    <x v="176"/>
    <x v="17"/>
    <n v="600000"/>
  </r>
  <r>
    <x v="2"/>
    <x v="0"/>
    <x v="7"/>
    <x v="0"/>
    <x v="0"/>
    <x v="0"/>
    <x v="0"/>
    <x v="177"/>
    <x v="270"/>
    <n v="4483739.75"/>
  </r>
  <r>
    <x v="2"/>
    <x v="0"/>
    <x v="7"/>
    <x v="0"/>
    <x v="0"/>
    <x v="0"/>
    <x v="0"/>
    <x v="177"/>
    <x v="342"/>
    <n v="560000"/>
  </r>
  <r>
    <x v="2"/>
    <x v="0"/>
    <x v="7"/>
    <x v="0"/>
    <x v="0"/>
    <x v="0"/>
    <x v="0"/>
    <x v="178"/>
    <x v="254"/>
    <n v="418343"/>
  </r>
  <r>
    <x v="2"/>
    <x v="0"/>
    <x v="7"/>
    <x v="0"/>
    <x v="0"/>
    <x v="0"/>
    <x v="0"/>
    <x v="179"/>
    <x v="88"/>
    <n v="480882.79"/>
  </r>
  <r>
    <x v="2"/>
    <x v="0"/>
    <x v="7"/>
    <x v="0"/>
    <x v="0"/>
    <x v="0"/>
    <x v="0"/>
    <x v="180"/>
    <x v="92"/>
    <n v="84850"/>
  </r>
  <r>
    <x v="2"/>
    <x v="0"/>
    <x v="7"/>
    <x v="0"/>
    <x v="0"/>
    <x v="0"/>
    <x v="0"/>
    <x v="181"/>
    <x v="376"/>
    <n v="300000"/>
  </r>
  <r>
    <x v="2"/>
    <x v="0"/>
    <x v="7"/>
    <x v="0"/>
    <x v="0"/>
    <x v="0"/>
    <x v="0"/>
    <x v="181"/>
    <x v="14"/>
    <n v="1190007.4099999999"/>
  </r>
  <r>
    <x v="2"/>
    <x v="0"/>
    <x v="7"/>
    <x v="0"/>
    <x v="0"/>
    <x v="0"/>
    <x v="0"/>
    <x v="181"/>
    <x v="44"/>
    <n v="2140000"/>
  </r>
  <r>
    <x v="2"/>
    <x v="0"/>
    <x v="7"/>
    <x v="0"/>
    <x v="0"/>
    <x v="0"/>
    <x v="0"/>
    <x v="181"/>
    <x v="183"/>
    <n v="95988"/>
  </r>
  <r>
    <x v="2"/>
    <x v="0"/>
    <x v="7"/>
    <x v="0"/>
    <x v="0"/>
    <x v="0"/>
    <x v="0"/>
    <x v="181"/>
    <x v="235"/>
    <n v="792357"/>
  </r>
  <r>
    <x v="2"/>
    <x v="0"/>
    <x v="7"/>
    <x v="0"/>
    <x v="0"/>
    <x v="0"/>
    <x v="0"/>
    <x v="181"/>
    <x v="162"/>
    <n v="3800000"/>
  </r>
  <r>
    <x v="2"/>
    <x v="0"/>
    <x v="7"/>
    <x v="0"/>
    <x v="0"/>
    <x v="0"/>
    <x v="0"/>
    <x v="181"/>
    <x v="176"/>
    <n v="1847519"/>
  </r>
  <r>
    <x v="2"/>
    <x v="0"/>
    <x v="7"/>
    <x v="0"/>
    <x v="0"/>
    <x v="0"/>
    <x v="19"/>
    <x v="100"/>
    <x v="377"/>
    <n v="64000"/>
  </r>
  <r>
    <x v="2"/>
    <x v="0"/>
    <x v="7"/>
    <x v="0"/>
    <x v="0"/>
    <x v="0"/>
    <x v="19"/>
    <x v="100"/>
    <x v="296"/>
    <n v="1212121"/>
  </r>
  <r>
    <x v="2"/>
    <x v="0"/>
    <x v="7"/>
    <x v="0"/>
    <x v="0"/>
    <x v="0"/>
    <x v="19"/>
    <x v="100"/>
    <x v="280"/>
    <n v="2200000"/>
  </r>
  <r>
    <x v="2"/>
    <x v="0"/>
    <x v="7"/>
    <x v="0"/>
    <x v="0"/>
    <x v="0"/>
    <x v="16"/>
    <x v="117"/>
    <x v="134"/>
    <n v="940000"/>
  </r>
  <r>
    <x v="2"/>
    <x v="0"/>
    <x v="7"/>
    <x v="0"/>
    <x v="0"/>
    <x v="0"/>
    <x v="16"/>
    <x v="117"/>
    <x v="327"/>
    <n v="160000"/>
  </r>
  <r>
    <x v="2"/>
    <x v="0"/>
    <x v="7"/>
    <x v="0"/>
    <x v="0"/>
    <x v="0"/>
    <x v="16"/>
    <x v="117"/>
    <x v="328"/>
    <n v="243698"/>
  </r>
  <r>
    <x v="2"/>
    <x v="0"/>
    <x v="7"/>
    <x v="0"/>
    <x v="0"/>
    <x v="0"/>
    <x v="16"/>
    <x v="86"/>
    <x v="204"/>
    <n v="3326800"/>
  </r>
  <r>
    <x v="2"/>
    <x v="0"/>
    <x v="7"/>
    <x v="0"/>
    <x v="0"/>
    <x v="0"/>
    <x v="27"/>
    <x v="148"/>
    <x v="140"/>
    <n v="77283"/>
  </r>
  <r>
    <x v="2"/>
    <x v="0"/>
    <x v="7"/>
    <x v="0"/>
    <x v="0"/>
    <x v="0"/>
    <x v="27"/>
    <x v="149"/>
    <x v="140"/>
    <n v="485083.58"/>
  </r>
  <r>
    <x v="2"/>
    <x v="0"/>
    <x v="7"/>
    <x v="0"/>
    <x v="0"/>
    <x v="0"/>
    <x v="2"/>
    <x v="87"/>
    <x v="21"/>
    <n v="261047"/>
  </r>
  <r>
    <x v="2"/>
    <x v="0"/>
    <x v="7"/>
    <x v="0"/>
    <x v="0"/>
    <x v="0"/>
    <x v="2"/>
    <x v="87"/>
    <x v="124"/>
    <n v="210900"/>
  </r>
  <r>
    <x v="2"/>
    <x v="0"/>
    <x v="7"/>
    <x v="0"/>
    <x v="0"/>
    <x v="0"/>
    <x v="2"/>
    <x v="87"/>
    <x v="205"/>
    <n v="987380"/>
  </r>
  <r>
    <x v="2"/>
    <x v="0"/>
    <x v="7"/>
    <x v="0"/>
    <x v="0"/>
    <x v="0"/>
    <x v="2"/>
    <x v="87"/>
    <x v="263"/>
    <n v="80869"/>
  </r>
  <r>
    <x v="2"/>
    <x v="0"/>
    <x v="7"/>
    <x v="0"/>
    <x v="0"/>
    <x v="0"/>
    <x v="2"/>
    <x v="88"/>
    <x v="139"/>
    <n v="1029389.15"/>
  </r>
  <r>
    <x v="2"/>
    <x v="0"/>
    <x v="7"/>
    <x v="0"/>
    <x v="0"/>
    <x v="0"/>
    <x v="2"/>
    <x v="88"/>
    <x v="247"/>
    <n v="71600"/>
  </r>
  <r>
    <x v="2"/>
    <x v="0"/>
    <x v="7"/>
    <x v="0"/>
    <x v="0"/>
    <x v="0"/>
    <x v="2"/>
    <x v="89"/>
    <x v="32"/>
    <n v="37899"/>
  </r>
  <r>
    <x v="2"/>
    <x v="0"/>
    <x v="7"/>
    <x v="0"/>
    <x v="0"/>
    <x v="0"/>
    <x v="2"/>
    <x v="89"/>
    <x v="102"/>
    <n v="56597"/>
  </r>
  <r>
    <x v="2"/>
    <x v="0"/>
    <x v="7"/>
    <x v="0"/>
    <x v="0"/>
    <x v="0"/>
    <x v="2"/>
    <x v="89"/>
    <x v="378"/>
    <n v="105269"/>
  </r>
  <r>
    <x v="2"/>
    <x v="0"/>
    <x v="7"/>
    <x v="0"/>
    <x v="0"/>
    <x v="0"/>
    <x v="2"/>
    <x v="90"/>
    <x v="94"/>
    <n v="269979"/>
  </r>
  <r>
    <x v="2"/>
    <x v="0"/>
    <x v="7"/>
    <x v="0"/>
    <x v="0"/>
    <x v="0"/>
    <x v="2"/>
    <x v="136"/>
    <x v="208"/>
    <n v="154000"/>
  </r>
  <r>
    <x v="2"/>
    <x v="0"/>
    <x v="7"/>
    <x v="0"/>
    <x v="0"/>
    <x v="0"/>
    <x v="2"/>
    <x v="136"/>
    <x v="244"/>
    <n v="120000"/>
  </r>
  <r>
    <x v="2"/>
    <x v="0"/>
    <x v="7"/>
    <x v="0"/>
    <x v="0"/>
    <x v="0"/>
    <x v="2"/>
    <x v="136"/>
    <x v="218"/>
    <n v="100000"/>
  </r>
  <r>
    <x v="2"/>
    <x v="0"/>
    <x v="7"/>
    <x v="0"/>
    <x v="0"/>
    <x v="0"/>
    <x v="2"/>
    <x v="136"/>
    <x v="228"/>
    <n v="700000"/>
  </r>
  <r>
    <x v="2"/>
    <x v="0"/>
    <x v="7"/>
    <x v="0"/>
    <x v="0"/>
    <x v="0"/>
    <x v="2"/>
    <x v="91"/>
    <x v="367"/>
    <n v="247037.04"/>
  </r>
  <r>
    <x v="2"/>
    <x v="0"/>
    <x v="7"/>
    <x v="0"/>
    <x v="0"/>
    <x v="0"/>
    <x v="2"/>
    <x v="91"/>
    <x v="134"/>
    <n v="37029"/>
  </r>
  <r>
    <x v="2"/>
    <x v="0"/>
    <x v="7"/>
    <x v="0"/>
    <x v="0"/>
    <x v="0"/>
    <x v="2"/>
    <x v="91"/>
    <x v="180"/>
    <n v="25745.38"/>
  </r>
  <r>
    <x v="2"/>
    <x v="0"/>
    <x v="7"/>
    <x v="0"/>
    <x v="0"/>
    <x v="0"/>
    <x v="2"/>
    <x v="91"/>
    <x v="250"/>
    <n v="20000"/>
  </r>
  <r>
    <x v="2"/>
    <x v="0"/>
    <x v="7"/>
    <x v="0"/>
    <x v="0"/>
    <x v="0"/>
    <x v="2"/>
    <x v="91"/>
    <x v="275"/>
    <n v="418835"/>
  </r>
  <r>
    <x v="2"/>
    <x v="0"/>
    <x v="7"/>
    <x v="0"/>
    <x v="0"/>
    <x v="0"/>
    <x v="2"/>
    <x v="91"/>
    <x v="260"/>
    <n v="191203.7"/>
  </r>
  <r>
    <x v="2"/>
    <x v="0"/>
    <x v="7"/>
    <x v="0"/>
    <x v="0"/>
    <x v="0"/>
    <x v="2"/>
    <x v="91"/>
    <x v="331"/>
    <n v="537500"/>
  </r>
  <r>
    <x v="2"/>
    <x v="0"/>
    <x v="7"/>
    <x v="0"/>
    <x v="0"/>
    <x v="0"/>
    <x v="2"/>
    <x v="91"/>
    <x v="324"/>
    <n v="86204"/>
  </r>
  <r>
    <x v="2"/>
    <x v="0"/>
    <x v="7"/>
    <x v="0"/>
    <x v="0"/>
    <x v="0"/>
    <x v="2"/>
    <x v="91"/>
    <x v="330"/>
    <n v="25294.12"/>
  </r>
  <r>
    <x v="2"/>
    <x v="0"/>
    <x v="7"/>
    <x v="0"/>
    <x v="0"/>
    <x v="0"/>
    <x v="2"/>
    <x v="91"/>
    <x v="368"/>
    <n v="108489.21"/>
  </r>
  <r>
    <x v="2"/>
    <x v="0"/>
    <x v="7"/>
    <x v="0"/>
    <x v="0"/>
    <x v="0"/>
    <x v="2"/>
    <x v="91"/>
    <x v="372"/>
    <n v="83750"/>
  </r>
  <r>
    <x v="2"/>
    <x v="0"/>
    <x v="7"/>
    <x v="0"/>
    <x v="0"/>
    <x v="0"/>
    <x v="2"/>
    <x v="91"/>
    <x v="379"/>
    <n v="12437"/>
  </r>
  <r>
    <x v="2"/>
    <x v="0"/>
    <x v="7"/>
    <x v="0"/>
    <x v="0"/>
    <x v="0"/>
    <x v="2"/>
    <x v="91"/>
    <x v="373"/>
    <n v="262037.02"/>
  </r>
  <r>
    <x v="2"/>
    <x v="0"/>
    <x v="7"/>
    <x v="0"/>
    <x v="0"/>
    <x v="0"/>
    <x v="2"/>
    <x v="91"/>
    <x v="371"/>
    <n v="319204.19"/>
  </r>
  <r>
    <x v="2"/>
    <x v="0"/>
    <x v="7"/>
    <x v="0"/>
    <x v="0"/>
    <x v="0"/>
    <x v="2"/>
    <x v="91"/>
    <x v="380"/>
    <n v="28319.33"/>
  </r>
  <r>
    <x v="2"/>
    <x v="0"/>
    <x v="7"/>
    <x v="0"/>
    <x v="0"/>
    <x v="0"/>
    <x v="2"/>
    <x v="91"/>
    <x v="370"/>
    <n v="180118.52"/>
  </r>
  <r>
    <x v="2"/>
    <x v="0"/>
    <x v="7"/>
    <x v="0"/>
    <x v="0"/>
    <x v="0"/>
    <x v="2"/>
    <x v="91"/>
    <x v="381"/>
    <n v="76722"/>
  </r>
  <r>
    <x v="2"/>
    <x v="0"/>
    <x v="7"/>
    <x v="0"/>
    <x v="0"/>
    <x v="0"/>
    <x v="2"/>
    <x v="91"/>
    <x v="369"/>
    <n v="101138.44"/>
  </r>
  <r>
    <x v="2"/>
    <x v="0"/>
    <x v="7"/>
    <x v="0"/>
    <x v="0"/>
    <x v="0"/>
    <x v="2"/>
    <x v="91"/>
    <x v="382"/>
    <n v="25714.29"/>
  </r>
  <r>
    <x v="2"/>
    <x v="0"/>
    <x v="7"/>
    <x v="0"/>
    <x v="0"/>
    <x v="0"/>
    <x v="2"/>
    <x v="91"/>
    <x v="374"/>
    <n v="25648.15"/>
  </r>
  <r>
    <x v="2"/>
    <x v="0"/>
    <x v="7"/>
    <x v="0"/>
    <x v="0"/>
    <x v="0"/>
    <x v="2"/>
    <x v="91"/>
    <x v="383"/>
    <n v="23949.58"/>
  </r>
  <r>
    <x v="2"/>
    <x v="0"/>
    <x v="7"/>
    <x v="0"/>
    <x v="0"/>
    <x v="0"/>
    <x v="2"/>
    <x v="91"/>
    <x v="375"/>
    <n v="19351.849999999999"/>
  </r>
  <r>
    <x v="2"/>
    <x v="0"/>
    <x v="7"/>
    <x v="0"/>
    <x v="0"/>
    <x v="0"/>
    <x v="2"/>
    <x v="91"/>
    <x v="360"/>
    <n v="26760"/>
  </r>
  <r>
    <x v="2"/>
    <x v="0"/>
    <x v="7"/>
    <x v="0"/>
    <x v="0"/>
    <x v="0"/>
    <x v="2"/>
    <x v="91"/>
    <x v="358"/>
    <n v="194744.45"/>
  </r>
  <r>
    <x v="2"/>
    <x v="0"/>
    <x v="7"/>
    <x v="0"/>
    <x v="0"/>
    <x v="0"/>
    <x v="2"/>
    <x v="171"/>
    <x v="334"/>
    <n v="4000000"/>
  </r>
  <r>
    <x v="2"/>
    <x v="0"/>
    <x v="7"/>
    <x v="0"/>
    <x v="0"/>
    <x v="7"/>
    <x v="4"/>
    <x v="119"/>
    <x v="136"/>
    <n v="3416667"/>
  </r>
  <r>
    <x v="2"/>
    <x v="0"/>
    <x v="7"/>
    <x v="0"/>
    <x v="0"/>
    <x v="7"/>
    <x v="4"/>
    <x v="119"/>
    <x v="185"/>
    <n v="6000000"/>
  </r>
  <r>
    <x v="2"/>
    <x v="0"/>
    <x v="7"/>
    <x v="0"/>
    <x v="0"/>
    <x v="7"/>
    <x v="4"/>
    <x v="119"/>
    <x v="291"/>
    <n v="6550000"/>
  </r>
  <r>
    <x v="2"/>
    <x v="0"/>
    <x v="7"/>
    <x v="0"/>
    <x v="0"/>
    <x v="7"/>
    <x v="4"/>
    <x v="119"/>
    <x v="250"/>
    <n v="1800000"/>
  </r>
  <r>
    <x v="2"/>
    <x v="0"/>
    <x v="7"/>
    <x v="0"/>
    <x v="0"/>
    <x v="7"/>
    <x v="4"/>
    <x v="119"/>
    <x v="320"/>
    <n v="4000000"/>
  </r>
  <r>
    <x v="2"/>
    <x v="0"/>
    <x v="7"/>
    <x v="0"/>
    <x v="0"/>
    <x v="7"/>
    <x v="4"/>
    <x v="120"/>
    <x v="250"/>
    <n v="180000"/>
  </r>
  <r>
    <x v="2"/>
    <x v="0"/>
    <x v="7"/>
    <x v="0"/>
    <x v="0"/>
    <x v="7"/>
    <x v="4"/>
    <x v="121"/>
    <x v="136"/>
    <n v="341667"/>
  </r>
  <r>
    <x v="2"/>
    <x v="0"/>
    <x v="7"/>
    <x v="0"/>
    <x v="0"/>
    <x v="7"/>
    <x v="4"/>
    <x v="121"/>
    <x v="185"/>
    <n v="500000"/>
  </r>
  <r>
    <x v="2"/>
    <x v="0"/>
    <x v="7"/>
    <x v="0"/>
    <x v="0"/>
    <x v="7"/>
    <x v="4"/>
    <x v="121"/>
    <x v="250"/>
    <n v="165000"/>
  </r>
  <r>
    <x v="2"/>
    <x v="0"/>
    <x v="7"/>
    <x v="0"/>
    <x v="0"/>
    <x v="7"/>
    <x v="4"/>
    <x v="121"/>
    <x v="320"/>
    <n v="333333"/>
  </r>
  <r>
    <x v="2"/>
    <x v="0"/>
    <x v="7"/>
    <x v="0"/>
    <x v="0"/>
    <x v="7"/>
    <x v="4"/>
    <x v="121"/>
    <x v="291"/>
    <n v="545833"/>
  </r>
  <r>
    <x v="2"/>
    <x v="0"/>
    <x v="7"/>
    <x v="0"/>
    <x v="0"/>
    <x v="7"/>
    <x v="4"/>
    <x v="122"/>
    <x v="136"/>
    <n v="41000"/>
  </r>
  <r>
    <x v="2"/>
    <x v="0"/>
    <x v="7"/>
    <x v="0"/>
    <x v="0"/>
    <x v="7"/>
    <x v="4"/>
    <x v="122"/>
    <x v="185"/>
    <n v="60000"/>
  </r>
  <r>
    <x v="2"/>
    <x v="0"/>
    <x v="7"/>
    <x v="0"/>
    <x v="0"/>
    <x v="7"/>
    <x v="4"/>
    <x v="122"/>
    <x v="291"/>
    <n v="65500"/>
  </r>
  <r>
    <x v="2"/>
    <x v="0"/>
    <x v="7"/>
    <x v="0"/>
    <x v="0"/>
    <x v="7"/>
    <x v="4"/>
    <x v="122"/>
    <x v="320"/>
    <n v="40000"/>
  </r>
  <r>
    <x v="2"/>
    <x v="0"/>
    <x v="7"/>
    <x v="0"/>
    <x v="0"/>
    <x v="7"/>
    <x v="4"/>
    <x v="122"/>
    <x v="250"/>
    <n v="19800"/>
  </r>
  <r>
    <x v="2"/>
    <x v="0"/>
    <x v="7"/>
    <x v="0"/>
    <x v="0"/>
    <x v="7"/>
    <x v="4"/>
    <x v="123"/>
    <x v="136"/>
    <n v="341667"/>
  </r>
  <r>
    <x v="2"/>
    <x v="0"/>
    <x v="7"/>
    <x v="0"/>
    <x v="0"/>
    <x v="7"/>
    <x v="4"/>
    <x v="123"/>
    <x v="185"/>
    <n v="500000"/>
  </r>
  <r>
    <x v="2"/>
    <x v="0"/>
    <x v="7"/>
    <x v="0"/>
    <x v="0"/>
    <x v="7"/>
    <x v="4"/>
    <x v="123"/>
    <x v="250"/>
    <n v="166667"/>
  </r>
  <r>
    <x v="2"/>
    <x v="0"/>
    <x v="7"/>
    <x v="0"/>
    <x v="0"/>
    <x v="7"/>
    <x v="4"/>
    <x v="123"/>
    <x v="320"/>
    <n v="333333"/>
  </r>
  <r>
    <x v="2"/>
    <x v="0"/>
    <x v="7"/>
    <x v="0"/>
    <x v="0"/>
    <x v="7"/>
    <x v="4"/>
    <x v="123"/>
    <x v="291"/>
    <n v="545833"/>
  </r>
  <r>
    <x v="2"/>
    <x v="0"/>
    <x v="7"/>
    <x v="0"/>
    <x v="0"/>
    <x v="7"/>
    <x v="4"/>
    <x v="124"/>
    <x v="136"/>
    <n v="170833"/>
  </r>
  <r>
    <x v="2"/>
    <x v="0"/>
    <x v="7"/>
    <x v="0"/>
    <x v="0"/>
    <x v="7"/>
    <x v="4"/>
    <x v="124"/>
    <x v="185"/>
    <n v="250000"/>
  </r>
  <r>
    <x v="2"/>
    <x v="0"/>
    <x v="7"/>
    <x v="0"/>
    <x v="0"/>
    <x v="7"/>
    <x v="4"/>
    <x v="124"/>
    <x v="291"/>
    <n v="272917"/>
  </r>
  <r>
    <x v="2"/>
    <x v="0"/>
    <x v="7"/>
    <x v="0"/>
    <x v="0"/>
    <x v="7"/>
    <x v="4"/>
    <x v="124"/>
    <x v="320"/>
    <n v="166667"/>
  </r>
  <r>
    <x v="2"/>
    <x v="0"/>
    <x v="7"/>
    <x v="0"/>
    <x v="0"/>
    <x v="7"/>
    <x v="4"/>
    <x v="124"/>
    <x v="250"/>
    <n v="75000"/>
  </r>
  <r>
    <x v="2"/>
    <x v="0"/>
    <x v="7"/>
    <x v="0"/>
    <x v="0"/>
    <x v="7"/>
    <x v="4"/>
    <x v="167"/>
    <x v="250"/>
    <n v="200000"/>
  </r>
  <r>
    <x v="2"/>
    <x v="0"/>
    <x v="7"/>
    <x v="0"/>
    <x v="0"/>
    <x v="7"/>
    <x v="4"/>
    <x v="167"/>
    <x v="291"/>
    <n v="200000"/>
  </r>
  <r>
    <x v="2"/>
    <x v="0"/>
    <x v="7"/>
    <x v="0"/>
    <x v="0"/>
    <x v="7"/>
    <x v="4"/>
    <x v="127"/>
    <x v="5"/>
    <n v="110969"/>
  </r>
  <r>
    <x v="2"/>
    <x v="0"/>
    <x v="7"/>
    <x v="0"/>
    <x v="0"/>
    <x v="7"/>
    <x v="4"/>
    <x v="128"/>
    <x v="6"/>
    <n v="1730440"/>
  </r>
  <r>
    <x v="2"/>
    <x v="0"/>
    <x v="7"/>
    <x v="0"/>
    <x v="0"/>
    <x v="7"/>
    <x v="4"/>
    <x v="128"/>
    <x v="160"/>
    <n v="216000"/>
  </r>
  <r>
    <x v="2"/>
    <x v="0"/>
    <x v="7"/>
    <x v="0"/>
    <x v="0"/>
    <x v="7"/>
    <x v="4"/>
    <x v="128"/>
    <x v="7"/>
    <n v="786300"/>
  </r>
  <r>
    <x v="2"/>
    <x v="0"/>
    <x v="7"/>
    <x v="0"/>
    <x v="0"/>
    <x v="7"/>
    <x v="4"/>
    <x v="129"/>
    <x v="8"/>
    <n v="891800"/>
  </r>
  <r>
    <x v="2"/>
    <x v="0"/>
    <x v="7"/>
    <x v="0"/>
    <x v="0"/>
    <x v="7"/>
    <x v="4"/>
    <x v="129"/>
    <x v="367"/>
    <n v="164100"/>
  </r>
  <r>
    <x v="2"/>
    <x v="0"/>
    <x v="7"/>
    <x v="0"/>
    <x v="0"/>
    <x v="1"/>
    <x v="7"/>
    <x v="34"/>
    <x v="29"/>
    <n v="71000"/>
  </r>
  <r>
    <x v="2"/>
    <x v="0"/>
    <x v="7"/>
    <x v="0"/>
    <x v="0"/>
    <x v="1"/>
    <x v="7"/>
    <x v="34"/>
    <x v="321"/>
    <n v="25990"/>
  </r>
  <r>
    <x v="2"/>
    <x v="0"/>
    <x v="7"/>
    <x v="0"/>
    <x v="0"/>
    <x v="1"/>
    <x v="7"/>
    <x v="34"/>
    <x v="294"/>
    <n v="47648"/>
  </r>
  <r>
    <x v="2"/>
    <x v="0"/>
    <x v="7"/>
    <x v="0"/>
    <x v="0"/>
    <x v="1"/>
    <x v="7"/>
    <x v="20"/>
    <x v="29"/>
    <n v="362000"/>
  </r>
  <r>
    <x v="2"/>
    <x v="0"/>
    <x v="7"/>
    <x v="0"/>
    <x v="0"/>
    <x v="1"/>
    <x v="7"/>
    <x v="20"/>
    <x v="321"/>
    <n v="81000"/>
  </r>
  <r>
    <x v="2"/>
    <x v="0"/>
    <x v="7"/>
    <x v="0"/>
    <x v="0"/>
    <x v="1"/>
    <x v="7"/>
    <x v="20"/>
    <x v="169"/>
    <n v="1029992"/>
  </r>
  <r>
    <x v="2"/>
    <x v="0"/>
    <x v="7"/>
    <x v="0"/>
    <x v="0"/>
    <x v="1"/>
    <x v="7"/>
    <x v="55"/>
    <x v="246"/>
    <n v="1641030"/>
  </r>
  <r>
    <x v="2"/>
    <x v="0"/>
    <x v="7"/>
    <x v="0"/>
    <x v="0"/>
    <x v="1"/>
    <x v="8"/>
    <x v="22"/>
    <x v="321"/>
    <n v="75174"/>
  </r>
  <r>
    <x v="2"/>
    <x v="0"/>
    <x v="7"/>
    <x v="0"/>
    <x v="0"/>
    <x v="1"/>
    <x v="8"/>
    <x v="22"/>
    <x v="29"/>
    <n v="982966.18"/>
  </r>
  <r>
    <x v="2"/>
    <x v="0"/>
    <x v="7"/>
    <x v="0"/>
    <x v="0"/>
    <x v="1"/>
    <x v="8"/>
    <x v="94"/>
    <x v="235"/>
    <n v="92389"/>
  </r>
  <r>
    <x v="2"/>
    <x v="0"/>
    <x v="7"/>
    <x v="0"/>
    <x v="0"/>
    <x v="1"/>
    <x v="8"/>
    <x v="94"/>
    <x v="327"/>
    <n v="5200"/>
  </r>
  <r>
    <x v="2"/>
    <x v="0"/>
    <x v="7"/>
    <x v="0"/>
    <x v="0"/>
    <x v="1"/>
    <x v="8"/>
    <x v="94"/>
    <x v="328"/>
    <n v="8529"/>
  </r>
  <r>
    <x v="2"/>
    <x v="0"/>
    <x v="7"/>
    <x v="0"/>
    <x v="0"/>
    <x v="1"/>
    <x v="8"/>
    <x v="94"/>
    <x v="331"/>
    <n v="23438"/>
  </r>
  <r>
    <x v="2"/>
    <x v="0"/>
    <x v="7"/>
    <x v="0"/>
    <x v="0"/>
    <x v="1"/>
    <x v="8"/>
    <x v="94"/>
    <x v="342"/>
    <n v="28000"/>
  </r>
  <r>
    <x v="2"/>
    <x v="0"/>
    <x v="7"/>
    <x v="0"/>
    <x v="0"/>
    <x v="1"/>
    <x v="8"/>
    <x v="94"/>
    <x v="322"/>
    <n v="34875"/>
  </r>
  <r>
    <x v="2"/>
    <x v="0"/>
    <x v="7"/>
    <x v="0"/>
    <x v="0"/>
    <x v="1"/>
    <x v="8"/>
    <x v="94"/>
    <x v="356"/>
    <n v="16807"/>
  </r>
  <r>
    <x v="2"/>
    <x v="0"/>
    <x v="7"/>
    <x v="0"/>
    <x v="0"/>
    <x v="1"/>
    <x v="8"/>
    <x v="94"/>
    <x v="354"/>
    <n v="88143.28"/>
  </r>
  <r>
    <x v="2"/>
    <x v="0"/>
    <x v="7"/>
    <x v="0"/>
    <x v="0"/>
    <x v="1"/>
    <x v="8"/>
    <x v="94"/>
    <x v="368"/>
    <n v="3797"/>
  </r>
  <r>
    <x v="2"/>
    <x v="0"/>
    <x v="7"/>
    <x v="0"/>
    <x v="0"/>
    <x v="1"/>
    <x v="8"/>
    <x v="94"/>
    <x v="343"/>
    <n v="130000"/>
  </r>
  <r>
    <x v="2"/>
    <x v="0"/>
    <x v="7"/>
    <x v="0"/>
    <x v="0"/>
    <x v="1"/>
    <x v="8"/>
    <x v="94"/>
    <x v="341"/>
    <n v="88600"/>
  </r>
  <r>
    <x v="2"/>
    <x v="0"/>
    <x v="7"/>
    <x v="0"/>
    <x v="0"/>
    <x v="1"/>
    <x v="8"/>
    <x v="156"/>
    <x v="31"/>
    <n v="159.21"/>
  </r>
  <r>
    <x v="2"/>
    <x v="0"/>
    <x v="7"/>
    <x v="0"/>
    <x v="2"/>
    <x v="3"/>
    <x v="3"/>
    <x v="96"/>
    <x v="0"/>
    <m/>
  </r>
  <r>
    <x v="2"/>
    <x v="0"/>
    <x v="7"/>
    <x v="0"/>
    <x v="2"/>
    <x v="3"/>
    <x v="3"/>
    <x v="137"/>
    <x v="98"/>
    <n v="60250000"/>
  </r>
  <r>
    <x v="2"/>
    <x v="0"/>
    <x v="7"/>
    <x v="0"/>
    <x v="2"/>
    <x v="3"/>
    <x v="3"/>
    <x v="97"/>
    <x v="34"/>
    <n v="834309"/>
  </r>
  <r>
    <x v="2"/>
    <x v="0"/>
    <x v="7"/>
    <x v="0"/>
    <x v="2"/>
    <x v="3"/>
    <x v="3"/>
    <x v="97"/>
    <x v="36"/>
    <m/>
  </r>
  <r>
    <x v="2"/>
    <x v="0"/>
    <x v="7"/>
    <x v="0"/>
    <x v="2"/>
    <x v="3"/>
    <x v="3"/>
    <x v="97"/>
    <x v="48"/>
    <m/>
  </r>
  <r>
    <x v="2"/>
    <x v="0"/>
    <x v="7"/>
    <x v="0"/>
    <x v="2"/>
    <x v="3"/>
    <x v="3"/>
    <x v="97"/>
    <x v="384"/>
    <n v="450000"/>
  </r>
  <r>
    <x v="2"/>
    <x v="0"/>
    <x v="7"/>
    <x v="0"/>
    <x v="2"/>
    <x v="3"/>
    <x v="3"/>
    <x v="97"/>
    <x v="385"/>
    <n v="92403.36"/>
  </r>
  <r>
    <x v="2"/>
    <x v="0"/>
    <x v="7"/>
    <x v="0"/>
    <x v="2"/>
    <x v="3"/>
    <x v="3"/>
    <x v="97"/>
    <x v="0"/>
    <m/>
  </r>
  <r>
    <x v="2"/>
    <x v="0"/>
    <x v="7"/>
    <x v="0"/>
    <x v="2"/>
    <x v="3"/>
    <x v="3"/>
    <x v="97"/>
    <x v="0"/>
    <m/>
  </r>
  <r>
    <x v="2"/>
    <x v="0"/>
    <x v="7"/>
    <x v="0"/>
    <x v="2"/>
    <x v="3"/>
    <x v="3"/>
    <x v="98"/>
    <x v="0"/>
    <m/>
  </r>
  <r>
    <x v="2"/>
    <x v="0"/>
    <x v="7"/>
    <x v="0"/>
    <x v="2"/>
    <x v="3"/>
    <x v="3"/>
    <x v="99"/>
    <x v="70"/>
    <n v="989920"/>
  </r>
  <r>
    <x v="2"/>
    <x v="0"/>
    <x v="7"/>
    <x v="0"/>
    <x v="2"/>
    <x v="3"/>
    <x v="3"/>
    <x v="97"/>
    <x v="36"/>
    <n v="5540741"/>
  </r>
  <r>
    <x v="2"/>
    <x v="0"/>
    <x v="7"/>
    <x v="0"/>
    <x v="2"/>
    <x v="3"/>
    <x v="3"/>
    <x v="99"/>
    <x v="366"/>
    <n v="285895"/>
  </r>
  <r>
    <x v="2"/>
    <x v="0"/>
    <x v="7"/>
    <x v="0"/>
    <x v="2"/>
    <x v="3"/>
    <x v="3"/>
    <x v="99"/>
    <x v="226"/>
    <n v="1782000"/>
  </r>
  <r>
    <x v="2"/>
    <x v="0"/>
    <x v="7"/>
    <x v="0"/>
    <x v="2"/>
    <x v="3"/>
    <x v="3"/>
    <x v="99"/>
    <x v="230"/>
    <m/>
  </r>
  <r>
    <x v="2"/>
    <x v="0"/>
    <x v="7"/>
    <x v="0"/>
    <x v="2"/>
    <x v="3"/>
    <x v="3"/>
    <x v="99"/>
    <x v="156"/>
    <m/>
  </r>
  <r>
    <x v="2"/>
    <x v="0"/>
    <x v="7"/>
    <x v="0"/>
    <x v="2"/>
    <x v="3"/>
    <x v="3"/>
    <x v="99"/>
    <x v="249"/>
    <n v="47741560"/>
  </r>
  <r>
    <x v="2"/>
    <x v="0"/>
    <x v="7"/>
    <x v="0"/>
    <x v="2"/>
    <x v="3"/>
    <x v="3"/>
    <x v="99"/>
    <x v="347"/>
    <m/>
  </r>
  <r>
    <x v="2"/>
    <x v="0"/>
    <x v="7"/>
    <x v="0"/>
    <x v="2"/>
    <x v="3"/>
    <x v="26"/>
    <x v="137"/>
    <x v="98"/>
    <m/>
  </r>
  <r>
    <x v="2"/>
    <x v="0"/>
    <x v="7"/>
    <x v="0"/>
    <x v="2"/>
    <x v="3"/>
    <x v="20"/>
    <x v="99"/>
    <x v="226"/>
    <m/>
  </r>
  <r>
    <x v="2"/>
    <x v="0"/>
    <x v="7"/>
    <x v="0"/>
    <x v="2"/>
    <x v="3"/>
    <x v="20"/>
    <x v="49"/>
    <x v="124"/>
    <m/>
  </r>
  <r>
    <x v="2"/>
    <x v="0"/>
    <x v="7"/>
    <x v="0"/>
    <x v="2"/>
    <x v="3"/>
    <x v="20"/>
    <x v="49"/>
    <x v="41"/>
    <n v="2124510"/>
  </r>
  <r>
    <x v="2"/>
    <x v="0"/>
    <x v="7"/>
    <x v="0"/>
    <x v="2"/>
    <x v="3"/>
    <x v="20"/>
    <x v="49"/>
    <x v="42"/>
    <n v="454000"/>
  </r>
  <r>
    <x v="2"/>
    <x v="0"/>
    <x v="7"/>
    <x v="0"/>
    <x v="2"/>
    <x v="3"/>
    <x v="20"/>
    <x v="49"/>
    <x v="230"/>
    <m/>
  </r>
  <r>
    <x v="2"/>
    <x v="0"/>
    <x v="7"/>
    <x v="0"/>
    <x v="2"/>
    <x v="3"/>
    <x v="20"/>
    <x v="49"/>
    <x v="122"/>
    <m/>
  </r>
  <r>
    <x v="2"/>
    <x v="0"/>
    <x v="7"/>
    <x v="0"/>
    <x v="2"/>
    <x v="3"/>
    <x v="20"/>
    <x v="151"/>
    <x v="0"/>
    <m/>
  </r>
  <r>
    <x v="2"/>
    <x v="0"/>
    <x v="7"/>
    <x v="0"/>
    <x v="2"/>
    <x v="3"/>
    <x v="20"/>
    <x v="111"/>
    <x v="42"/>
    <n v="1052000"/>
  </r>
  <r>
    <x v="2"/>
    <x v="0"/>
    <x v="7"/>
    <x v="0"/>
    <x v="2"/>
    <x v="3"/>
    <x v="20"/>
    <x v="111"/>
    <x v="124"/>
    <n v="1381579"/>
  </r>
  <r>
    <x v="2"/>
    <x v="0"/>
    <x v="7"/>
    <x v="0"/>
    <x v="2"/>
    <x v="3"/>
    <x v="20"/>
    <x v="111"/>
    <x v="0"/>
    <m/>
  </r>
  <r>
    <x v="2"/>
    <x v="0"/>
    <x v="7"/>
    <x v="0"/>
    <x v="2"/>
    <x v="3"/>
    <x v="20"/>
    <x v="111"/>
    <x v="0"/>
    <m/>
  </r>
  <r>
    <x v="2"/>
    <x v="0"/>
    <x v="7"/>
    <x v="0"/>
    <x v="2"/>
    <x v="3"/>
    <x v="20"/>
    <x v="111"/>
    <x v="0"/>
    <m/>
  </r>
  <r>
    <x v="2"/>
    <x v="0"/>
    <x v="7"/>
    <x v="0"/>
    <x v="2"/>
    <x v="3"/>
    <x v="30"/>
    <x v="151"/>
    <x v="124"/>
    <n v="1662159"/>
  </r>
  <r>
    <x v="2"/>
    <x v="0"/>
    <x v="7"/>
    <x v="0"/>
    <x v="2"/>
    <x v="3"/>
    <x v="30"/>
    <x v="151"/>
    <x v="230"/>
    <m/>
  </r>
  <r>
    <x v="2"/>
    <x v="0"/>
    <x v="7"/>
    <x v="0"/>
    <x v="2"/>
    <x v="3"/>
    <x v="0"/>
    <x v="157"/>
    <x v="352"/>
    <n v="71000"/>
  </r>
  <r>
    <x v="2"/>
    <x v="0"/>
    <x v="7"/>
    <x v="0"/>
    <x v="2"/>
    <x v="3"/>
    <x v="0"/>
    <x v="157"/>
    <x v="353"/>
    <m/>
  </r>
  <r>
    <x v="2"/>
    <x v="0"/>
    <x v="7"/>
    <x v="0"/>
    <x v="2"/>
    <x v="3"/>
    <x v="21"/>
    <x v="50"/>
    <x v="0"/>
    <m/>
  </r>
  <r>
    <x v="2"/>
    <x v="0"/>
    <x v="7"/>
    <x v="0"/>
    <x v="2"/>
    <x v="3"/>
    <x v="21"/>
    <x v="132"/>
    <x v="0"/>
    <m/>
  </r>
  <r>
    <x v="3"/>
    <x v="0"/>
    <x v="7"/>
    <x v="0"/>
    <x v="1"/>
    <x v="2"/>
    <x v="24"/>
    <x v="63"/>
    <x v="1"/>
    <n v="219248413.61000001"/>
  </r>
  <r>
    <x v="3"/>
    <x v="0"/>
    <x v="7"/>
    <x v="0"/>
    <x v="1"/>
    <x v="5"/>
    <x v="11"/>
    <x v="64"/>
    <x v="0"/>
    <m/>
  </r>
  <r>
    <x v="3"/>
    <x v="0"/>
    <x v="7"/>
    <x v="0"/>
    <x v="1"/>
    <x v="5"/>
    <x v="14"/>
    <x v="66"/>
    <x v="0"/>
    <m/>
  </r>
  <r>
    <x v="3"/>
    <x v="0"/>
    <x v="7"/>
    <x v="0"/>
    <x v="1"/>
    <x v="5"/>
    <x v="15"/>
    <x v="69"/>
    <x v="0"/>
    <m/>
  </r>
  <r>
    <x v="3"/>
    <x v="0"/>
    <x v="7"/>
    <x v="0"/>
    <x v="1"/>
    <x v="2"/>
    <x v="25"/>
    <x v="74"/>
    <x v="0"/>
    <n v="-1313099.08"/>
  </r>
  <r>
    <x v="3"/>
    <x v="0"/>
    <x v="7"/>
    <x v="0"/>
    <x v="1"/>
    <x v="2"/>
    <x v="25"/>
    <x v="118"/>
    <x v="0"/>
    <m/>
  </r>
  <r>
    <x v="3"/>
    <x v="0"/>
    <x v="7"/>
    <x v="0"/>
    <x v="1"/>
    <x v="2"/>
    <x v="0"/>
    <x v="103"/>
    <x v="0"/>
    <m/>
  </r>
  <r>
    <x v="3"/>
    <x v="0"/>
    <x v="7"/>
    <x v="0"/>
    <x v="1"/>
    <x v="2"/>
    <x v="0"/>
    <x v="104"/>
    <x v="0"/>
    <n v="147058.79999999999"/>
  </r>
  <r>
    <x v="3"/>
    <x v="0"/>
    <x v="7"/>
    <x v="0"/>
    <x v="1"/>
    <x v="2"/>
    <x v="0"/>
    <x v="145"/>
    <x v="0"/>
    <n v="-5120691.16"/>
  </r>
  <r>
    <x v="3"/>
    <x v="0"/>
    <x v="7"/>
    <x v="0"/>
    <x v="1"/>
    <x v="5"/>
    <x v="7"/>
    <x v="182"/>
    <x v="36"/>
    <n v="3749986"/>
  </r>
  <r>
    <x v="3"/>
    <x v="0"/>
    <x v="7"/>
    <x v="0"/>
    <x v="0"/>
    <x v="0"/>
    <x v="4"/>
    <x v="158"/>
    <x v="2"/>
    <n v="20000000"/>
  </r>
  <r>
    <x v="3"/>
    <x v="0"/>
    <x v="7"/>
    <x v="0"/>
    <x v="0"/>
    <x v="0"/>
    <x v="4"/>
    <x v="6"/>
    <x v="157"/>
    <n v="2800000"/>
  </r>
  <r>
    <x v="3"/>
    <x v="0"/>
    <x v="7"/>
    <x v="0"/>
    <x v="0"/>
    <x v="0"/>
    <x v="4"/>
    <x v="6"/>
    <x v="323"/>
    <n v="3500000"/>
  </r>
  <r>
    <x v="3"/>
    <x v="0"/>
    <x v="7"/>
    <x v="0"/>
    <x v="0"/>
    <x v="0"/>
    <x v="4"/>
    <x v="160"/>
    <x v="291"/>
    <n v="495200"/>
  </r>
  <r>
    <x v="3"/>
    <x v="0"/>
    <x v="7"/>
    <x v="0"/>
    <x v="0"/>
    <x v="0"/>
    <x v="4"/>
    <x v="160"/>
    <x v="185"/>
    <n v="216245.18"/>
  </r>
  <r>
    <x v="3"/>
    <x v="0"/>
    <x v="7"/>
    <x v="0"/>
    <x v="0"/>
    <x v="0"/>
    <x v="4"/>
    <x v="12"/>
    <x v="157"/>
    <n v="200000"/>
  </r>
  <r>
    <x v="3"/>
    <x v="0"/>
    <x v="7"/>
    <x v="0"/>
    <x v="0"/>
    <x v="0"/>
    <x v="4"/>
    <x v="8"/>
    <x v="157"/>
    <n v="250000"/>
  </r>
  <r>
    <x v="3"/>
    <x v="0"/>
    <x v="7"/>
    <x v="0"/>
    <x v="0"/>
    <x v="0"/>
    <x v="4"/>
    <x v="8"/>
    <x v="323"/>
    <n v="291667"/>
  </r>
  <r>
    <x v="3"/>
    <x v="0"/>
    <x v="7"/>
    <x v="0"/>
    <x v="0"/>
    <x v="0"/>
    <x v="4"/>
    <x v="9"/>
    <x v="157"/>
    <n v="30000"/>
  </r>
  <r>
    <x v="3"/>
    <x v="0"/>
    <x v="7"/>
    <x v="0"/>
    <x v="0"/>
    <x v="0"/>
    <x v="4"/>
    <x v="9"/>
    <x v="323"/>
    <n v="35000"/>
  </r>
  <r>
    <x v="3"/>
    <x v="0"/>
    <x v="7"/>
    <x v="0"/>
    <x v="0"/>
    <x v="0"/>
    <x v="4"/>
    <x v="10"/>
    <x v="157"/>
    <n v="250000"/>
  </r>
  <r>
    <x v="3"/>
    <x v="0"/>
    <x v="7"/>
    <x v="0"/>
    <x v="0"/>
    <x v="0"/>
    <x v="4"/>
    <x v="10"/>
    <x v="323"/>
    <n v="291667"/>
  </r>
  <r>
    <x v="3"/>
    <x v="0"/>
    <x v="7"/>
    <x v="0"/>
    <x v="0"/>
    <x v="0"/>
    <x v="4"/>
    <x v="11"/>
    <x v="2"/>
    <n v="833333"/>
  </r>
  <r>
    <x v="3"/>
    <x v="0"/>
    <x v="7"/>
    <x v="0"/>
    <x v="0"/>
    <x v="0"/>
    <x v="4"/>
    <x v="11"/>
    <x v="157"/>
    <n v="116667"/>
  </r>
  <r>
    <x v="3"/>
    <x v="0"/>
    <x v="7"/>
    <x v="0"/>
    <x v="0"/>
    <x v="0"/>
    <x v="4"/>
    <x v="11"/>
    <x v="323"/>
    <n v="145833"/>
  </r>
  <r>
    <x v="3"/>
    <x v="0"/>
    <x v="7"/>
    <x v="0"/>
    <x v="0"/>
    <x v="0"/>
    <x v="4"/>
    <x v="174"/>
    <x v="323"/>
    <m/>
  </r>
  <r>
    <x v="3"/>
    <x v="0"/>
    <x v="7"/>
    <x v="0"/>
    <x v="0"/>
    <x v="0"/>
    <x v="4"/>
    <x v="174"/>
    <x v="2"/>
    <n v="10000000"/>
  </r>
  <r>
    <x v="3"/>
    <x v="0"/>
    <x v="7"/>
    <x v="0"/>
    <x v="0"/>
    <x v="0"/>
    <x v="4"/>
    <x v="13"/>
    <x v="5"/>
    <n v="87696"/>
  </r>
  <r>
    <x v="3"/>
    <x v="0"/>
    <x v="7"/>
    <x v="0"/>
    <x v="0"/>
    <x v="0"/>
    <x v="4"/>
    <x v="175"/>
    <x v="229"/>
    <m/>
  </r>
  <r>
    <x v="3"/>
    <x v="0"/>
    <x v="7"/>
    <x v="0"/>
    <x v="0"/>
    <x v="0"/>
    <x v="4"/>
    <x v="175"/>
    <x v="130"/>
    <m/>
  </r>
  <r>
    <x v="3"/>
    <x v="0"/>
    <x v="7"/>
    <x v="0"/>
    <x v="0"/>
    <x v="0"/>
    <x v="4"/>
    <x v="175"/>
    <x v="181"/>
    <m/>
  </r>
  <r>
    <x v="3"/>
    <x v="0"/>
    <x v="7"/>
    <x v="0"/>
    <x v="0"/>
    <x v="0"/>
    <x v="4"/>
    <x v="14"/>
    <x v="6"/>
    <n v="2016000"/>
  </r>
  <r>
    <x v="3"/>
    <x v="0"/>
    <x v="7"/>
    <x v="0"/>
    <x v="0"/>
    <x v="0"/>
    <x v="4"/>
    <x v="15"/>
    <x v="8"/>
    <n v="672000"/>
  </r>
  <r>
    <x v="3"/>
    <x v="0"/>
    <x v="7"/>
    <x v="0"/>
    <x v="0"/>
    <x v="0"/>
    <x v="4"/>
    <x v="113"/>
    <x v="314"/>
    <m/>
  </r>
  <r>
    <x v="3"/>
    <x v="0"/>
    <x v="7"/>
    <x v="0"/>
    <x v="0"/>
    <x v="0"/>
    <x v="4"/>
    <x v="113"/>
    <x v="354"/>
    <n v="719200"/>
  </r>
  <r>
    <x v="3"/>
    <x v="0"/>
    <x v="7"/>
    <x v="0"/>
    <x v="0"/>
    <x v="0"/>
    <x v="4"/>
    <x v="113"/>
    <x v="354"/>
    <m/>
  </r>
  <r>
    <x v="3"/>
    <x v="0"/>
    <x v="7"/>
    <x v="0"/>
    <x v="0"/>
    <x v="0"/>
    <x v="4"/>
    <x v="147"/>
    <x v="239"/>
    <n v="6042448"/>
  </r>
  <r>
    <x v="3"/>
    <x v="0"/>
    <x v="7"/>
    <x v="0"/>
    <x v="0"/>
    <x v="0"/>
    <x v="9"/>
    <x v="114"/>
    <x v="294"/>
    <n v="2135250"/>
  </r>
  <r>
    <x v="3"/>
    <x v="0"/>
    <x v="7"/>
    <x v="0"/>
    <x v="0"/>
    <x v="0"/>
    <x v="9"/>
    <x v="30"/>
    <x v="212"/>
    <n v="3558750"/>
  </r>
  <r>
    <x v="3"/>
    <x v="0"/>
    <x v="7"/>
    <x v="0"/>
    <x v="0"/>
    <x v="0"/>
    <x v="9"/>
    <x v="170"/>
    <x v="356"/>
    <n v="420150"/>
  </r>
  <r>
    <x v="3"/>
    <x v="0"/>
    <x v="7"/>
    <x v="0"/>
    <x v="0"/>
    <x v="0"/>
    <x v="9"/>
    <x v="170"/>
    <x v="337"/>
    <n v="210084.03"/>
  </r>
  <r>
    <x v="3"/>
    <x v="0"/>
    <x v="7"/>
    <x v="0"/>
    <x v="0"/>
    <x v="0"/>
    <x v="5"/>
    <x v="70"/>
    <x v="88"/>
    <n v="890"/>
  </r>
  <r>
    <x v="3"/>
    <x v="0"/>
    <x v="7"/>
    <x v="0"/>
    <x v="0"/>
    <x v="0"/>
    <x v="5"/>
    <x v="70"/>
    <x v="386"/>
    <n v="51814.81"/>
  </r>
  <r>
    <x v="3"/>
    <x v="0"/>
    <x v="7"/>
    <x v="0"/>
    <x v="0"/>
    <x v="0"/>
    <x v="5"/>
    <x v="70"/>
    <x v="192"/>
    <n v="2111.11"/>
  </r>
  <r>
    <x v="3"/>
    <x v="0"/>
    <x v="7"/>
    <x v="0"/>
    <x v="0"/>
    <x v="0"/>
    <x v="5"/>
    <x v="70"/>
    <x v="260"/>
    <n v="21851.86"/>
  </r>
  <r>
    <x v="3"/>
    <x v="0"/>
    <x v="7"/>
    <x v="0"/>
    <x v="0"/>
    <x v="0"/>
    <x v="5"/>
    <x v="70"/>
    <x v="339"/>
    <n v="2948.14"/>
  </r>
  <r>
    <x v="3"/>
    <x v="0"/>
    <x v="7"/>
    <x v="0"/>
    <x v="0"/>
    <x v="0"/>
    <x v="5"/>
    <x v="70"/>
    <x v="379"/>
    <n v="807"/>
  </r>
  <r>
    <x v="3"/>
    <x v="0"/>
    <x v="7"/>
    <x v="0"/>
    <x v="0"/>
    <x v="0"/>
    <x v="5"/>
    <x v="70"/>
    <x v="387"/>
    <n v="2207.42"/>
  </r>
  <r>
    <x v="3"/>
    <x v="0"/>
    <x v="7"/>
    <x v="0"/>
    <x v="0"/>
    <x v="0"/>
    <x v="5"/>
    <x v="70"/>
    <x v="388"/>
    <n v="23748.15"/>
  </r>
  <r>
    <x v="3"/>
    <x v="0"/>
    <x v="7"/>
    <x v="0"/>
    <x v="0"/>
    <x v="0"/>
    <x v="5"/>
    <x v="70"/>
    <x v="389"/>
    <n v="1629.63"/>
  </r>
  <r>
    <x v="3"/>
    <x v="0"/>
    <x v="7"/>
    <x v="0"/>
    <x v="0"/>
    <x v="0"/>
    <x v="5"/>
    <x v="70"/>
    <x v="390"/>
    <n v="5007.41"/>
  </r>
  <r>
    <x v="3"/>
    <x v="0"/>
    <x v="7"/>
    <x v="0"/>
    <x v="0"/>
    <x v="0"/>
    <x v="5"/>
    <x v="70"/>
    <x v="391"/>
    <n v="4430"/>
  </r>
  <r>
    <x v="3"/>
    <x v="0"/>
    <x v="7"/>
    <x v="0"/>
    <x v="0"/>
    <x v="0"/>
    <x v="5"/>
    <x v="70"/>
    <x v="324"/>
    <n v="11778"/>
  </r>
  <r>
    <x v="3"/>
    <x v="0"/>
    <x v="7"/>
    <x v="0"/>
    <x v="0"/>
    <x v="0"/>
    <x v="5"/>
    <x v="70"/>
    <x v="372"/>
    <m/>
  </r>
  <r>
    <x v="3"/>
    <x v="0"/>
    <x v="7"/>
    <x v="0"/>
    <x v="0"/>
    <x v="0"/>
    <x v="5"/>
    <x v="70"/>
    <x v="373"/>
    <m/>
  </r>
  <r>
    <x v="3"/>
    <x v="0"/>
    <x v="7"/>
    <x v="0"/>
    <x v="0"/>
    <x v="0"/>
    <x v="5"/>
    <x v="70"/>
    <x v="374"/>
    <m/>
  </r>
  <r>
    <x v="3"/>
    <x v="0"/>
    <x v="7"/>
    <x v="0"/>
    <x v="0"/>
    <x v="0"/>
    <x v="5"/>
    <x v="70"/>
    <x v="375"/>
    <m/>
  </r>
  <r>
    <x v="3"/>
    <x v="0"/>
    <x v="7"/>
    <x v="0"/>
    <x v="0"/>
    <x v="0"/>
    <x v="5"/>
    <x v="70"/>
    <x v="324"/>
    <m/>
  </r>
  <r>
    <x v="3"/>
    <x v="0"/>
    <x v="7"/>
    <x v="0"/>
    <x v="0"/>
    <x v="0"/>
    <x v="5"/>
    <x v="71"/>
    <x v="204"/>
    <n v="91000"/>
  </r>
  <r>
    <x v="3"/>
    <x v="0"/>
    <x v="7"/>
    <x v="0"/>
    <x v="0"/>
    <x v="0"/>
    <x v="5"/>
    <x v="71"/>
    <x v="139"/>
    <n v="140"/>
  </r>
  <r>
    <x v="3"/>
    <x v="0"/>
    <x v="7"/>
    <x v="0"/>
    <x v="0"/>
    <x v="0"/>
    <x v="6"/>
    <x v="71"/>
    <x v="368"/>
    <n v="2589.9"/>
  </r>
  <r>
    <x v="3"/>
    <x v="0"/>
    <x v="7"/>
    <x v="0"/>
    <x v="0"/>
    <x v="0"/>
    <x v="6"/>
    <x v="161"/>
    <x v="245"/>
    <n v="2442600"/>
  </r>
  <r>
    <x v="3"/>
    <x v="0"/>
    <x v="7"/>
    <x v="0"/>
    <x v="0"/>
    <x v="0"/>
    <x v="29"/>
    <x v="154"/>
    <x v="203"/>
    <n v="50485"/>
  </r>
  <r>
    <x v="3"/>
    <x v="0"/>
    <x v="7"/>
    <x v="0"/>
    <x v="0"/>
    <x v="0"/>
    <x v="0"/>
    <x v="176"/>
    <x v="17"/>
    <n v="600000"/>
  </r>
  <r>
    <x v="3"/>
    <x v="0"/>
    <x v="7"/>
    <x v="0"/>
    <x v="0"/>
    <x v="0"/>
    <x v="0"/>
    <x v="177"/>
    <x v="270"/>
    <n v="484530.24"/>
  </r>
  <r>
    <x v="3"/>
    <x v="0"/>
    <x v="7"/>
    <x v="0"/>
    <x v="0"/>
    <x v="0"/>
    <x v="0"/>
    <x v="177"/>
    <x v="295"/>
    <n v="1160000"/>
  </r>
  <r>
    <x v="3"/>
    <x v="0"/>
    <x v="7"/>
    <x v="0"/>
    <x v="0"/>
    <x v="0"/>
    <x v="0"/>
    <x v="178"/>
    <x v="254"/>
    <n v="451092"/>
  </r>
  <r>
    <x v="3"/>
    <x v="0"/>
    <x v="7"/>
    <x v="0"/>
    <x v="0"/>
    <x v="0"/>
    <x v="0"/>
    <x v="179"/>
    <x v="88"/>
    <n v="480890.5"/>
  </r>
  <r>
    <x v="3"/>
    <x v="0"/>
    <x v="7"/>
    <x v="0"/>
    <x v="0"/>
    <x v="0"/>
    <x v="0"/>
    <x v="180"/>
    <x v="40"/>
    <n v="39350"/>
  </r>
  <r>
    <x v="3"/>
    <x v="0"/>
    <x v="7"/>
    <x v="0"/>
    <x v="0"/>
    <x v="0"/>
    <x v="0"/>
    <x v="180"/>
    <x v="392"/>
    <n v="192000"/>
  </r>
  <r>
    <x v="3"/>
    <x v="0"/>
    <x v="7"/>
    <x v="0"/>
    <x v="0"/>
    <x v="0"/>
    <x v="0"/>
    <x v="181"/>
    <x v="376"/>
    <n v="300000"/>
  </r>
  <r>
    <x v="3"/>
    <x v="0"/>
    <x v="7"/>
    <x v="0"/>
    <x v="0"/>
    <x v="0"/>
    <x v="0"/>
    <x v="181"/>
    <x v="14"/>
    <n v="1057465.95"/>
  </r>
  <r>
    <x v="3"/>
    <x v="0"/>
    <x v="7"/>
    <x v="0"/>
    <x v="0"/>
    <x v="0"/>
    <x v="0"/>
    <x v="181"/>
    <x v="44"/>
    <n v="4010000"/>
  </r>
  <r>
    <x v="3"/>
    <x v="0"/>
    <x v="7"/>
    <x v="0"/>
    <x v="0"/>
    <x v="0"/>
    <x v="0"/>
    <x v="181"/>
    <x v="393"/>
    <n v="800000"/>
  </r>
  <r>
    <x v="3"/>
    <x v="0"/>
    <x v="7"/>
    <x v="0"/>
    <x v="0"/>
    <x v="0"/>
    <x v="0"/>
    <x v="181"/>
    <x v="394"/>
    <n v="1950000"/>
  </r>
  <r>
    <x v="3"/>
    <x v="0"/>
    <x v="7"/>
    <x v="0"/>
    <x v="0"/>
    <x v="0"/>
    <x v="0"/>
    <x v="181"/>
    <x v="316"/>
    <n v="4000000"/>
  </r>
  <r>
    <x v="3"/>
    <x v="0"/>
    <x v="7"/>
    <x v="0"/>
    <x v="0"/>
    <x v="0"/>
    <x v="0"/>
    <x v="181"/>
    <x v="235"/>
    <m/>
  </r>
  <r>
    <x v="3"/>
    <x v="0"/>
    <x v="7"/>
    <x v="0"/>
    <x v="0"/>
    <x v="0"/>
    <x v="0"/>
    <x v="181"/>
    <x v="162"/>
    <m/>
  </r>
  <r>
    <x v="3"/>
    <x v="0"/>
    <x v="7"/>
    <x v="0"/>
    <x v="0"/>
    <x v="0"/>
    <x v="0"/>
    <x v="181"/>
    <x v="176"/>
    <n v="3069257"/>
  </r>
  <r>
    <x v="3"/>
    <x v="0"/>
    <x v="7"/>
    <x v="0"/>
    <x v="0"/>
    <x v="0"/>
    <x v="19"/>
    <x v="100"/>
    <x v="291"/>
    <n v="280000"/>
  </r>
  <r>
    <x v="3"/>
    <x v="0"/>
    <x v="7"/>
    <x v="0"/>
    <x v="0"/>
    <x v="0"/>
    <x v="19"/>
    <x v="100"/>
    <x v="296"/>
    <m/>
  </r>
  <r>
    <x v="3"/>
    <x v="0"/>
    <x v="7"/>
    <x v="0"/>
    <x v="0"/>
    <x v="0"/>
    <x v="19"/>
    <x v="100"/>
    <x v="280"/>
    <m/>
  </r>
  <r>
    <x v="3"/>
    <x v="0"/>
    <x v="7"/>
    <x v="0"/>
    <x v="0"/>
    <x v="0"/>
    <x v="16"/>
    <x v="117"/>
    <x v="389"/>
    <n v="272000"/>
  </r>
  <r>
    <x v="3"/>
    <x v="0"/>
    <x v="7"/>
    <x v="0"/>
    <x v="0"/>
    <x v="0"/>
    <x v="16"/>
    <x v="117"/>
    <x v="395"/>
    <n v="773108"/>
  </r>
  <r>
    <x v="3"/>
    <x v="0"/>
    <x v="7"/>
    <x v="0"/>
    <x v="0"/>
    <x v="0"/>
    <x v="16"/>
    <x v="117"/>
    <x v="328"/>
    <m/>
  </r>
  <r>
    <x v="3"/>
    <x v="0"/>
    <x v="7"/>
    <x v="0"/>
    <x v="0"/>
    <x v="0"/>
    <x v="16"/>
    <x v="86"/>
    <x v="204"/>
    <n v="901797"/>
  </r>
  <r>
    <x v="3"/>
    <x v="0"/>
    <x v="7"/>
    <x v="0"/>
    <x v="0"/>
    <x v="0"/>
    <x v="27"/>
    <x v="148"/>
    <x v="140"/>
    <n v="77283"/>
  </r>
  <r>
    <x v="3"/>
    <x v="0"/>
    <x v="7"/>
    <x v="0"/>
    <x v="0"/>
    <x v="0"/>
    <x v="27"/>
    <x v="149"/>
    <x v="140"/>
    <n v="485083.58"/>
  </r>
  <r>
    <x v="3"/>
    <x v="0"/>
    <x v="7"/>
    <x v="0"/>
    <x v="0"/>
    <x v="0"/>
    <x v="2"/>
    <x v="87"/>
    <x v="21"/>
    <n v="261047"/>
  </r>
  <r>
    <x v="3"/>
    <x v="0"/>
    <x v="7"/>
    <x v="0"/>
    <x v="0"/>
    <x v="0"/>
    <x v="2"/>
    <x v="87"/>
    <x v="124"/>
    <n v="210900"/>
  </r>
  <r>
    <x v="3"/>
    <x v="0"/>
    <x v="7"/>
    <x v="0"/>
    <x v="0"/>
    <x v="0"/>
    <x v="2"/>
    <x v="87"/>
    <x v="205"/>
    <n v="936430"/>
  </r>
  <r>
    <x v="3"/>
    <x v="0"/>
    <x v="7"/>
    <x v="0"/>
    <x v="0"/>
    <x v="0"/>
    <x v="2"/>
    <x v="87"/>
    <x v="263"/>
    <n v="157345"/>
  </r>
  <r>
    <x v="3"/>
    <x v="0"/>
    <x v="7"/>
    <x v="0"/>
    <x v="0"/>
    <x v="0"/>
    <x v="2"/>
    <x v="155"/>
    <x v="70"/>
    <n v="1543140"/>
  </r>
  <r>
    <x v="3"/>
    <x v="0"/>
    <x v="7"/>
    <x v="0"/>
    <x v="0"/>
    <x v="0"/>
    <x v="2"/>
    <x v="88"/>
    <x v="139"/>
    <n v="402613.91"/>
  </r>
  <r>
    <x v="3"/>
    <x v="0"/>
    <x v="7"/>
    <x v="0"/>
    <x v="0"/>
    <x v="0"/>
    <x v="2"/>
    <x v="88"/>
    <x v="128"/>
    <n v="174666.65"/>
  </r>
  <r>
    <x v="3"/>
    <x v="0"/>
    <x v="7"/>
    <x v="0"/>
    <x v="0"/>
    <x v="0"/>
    <x v="2"/>
    <x v="89"/>
    <x v="32"/>
    <m/>
  </r>
  <r>
    <x v="3"/>
    <x v="0"/>
    <x v="7"/>
    <x v="0"/>
    <x v="0"/>
    <x v="0"/>
    <x v="2"/>
    <x v="89"/>
    <x v="102"/>
    <n v="12941"/>
  </r>
  <r>
    <x v="3"/>
    <x v="0"/>
    <x v="7"/>
    <x v="0"/>
    <x v="0"/>
    <x v="0"/>
    <x v="2"/>
    <x v="89"/>
    <x v="378"/>
    <m/>
  </r>
  <r>
    <x v="3"/>
    <x v="0"/>
    <x v="7"/>
    <x v="0"/>
    <x v="0"/>
    <x v="0"/>
    <x v="2"/>
    <x v="90"/>
    <x v="94"/>
    <n v="265157"/>
  </r>
  <r>
    <x v="3"/>
    <x v="0"/>
    <x v="7"/>
    <x v="0"/>
    <x v="0"/>
    <x v="0"/>
    <x v="2"/>
    <x v="136"/>
    <x v="208"/>
    <n v="170000"/>
  </r>
  <r>
    <x v="3"/>
    <x v="0"/>
    <x v="7"/>
    <x v="0"/>
    <x v="0"/>
    <x v="0"/>
    <x v="2"/>
    <x v="136"/>
    <x v="396"/>
    <n v="48000"/>
  </r>
  <r>
    <x v="3"/>
    <x v="0"/>
    <x v="7"/>
    <x v="0"/>
    <x v="0"/>
    <x v="0"/>
    <x v="2"/>
    <x v="136"/>
    <x v="320"/>
    <n v="28000"/>
  </r>
  <r>
    <x v="3"/>
    <x v="0"/>
    <x v="7"/>
    <x v="0"/>
    <x v="0"/>
    <x v="0"/>
    <x v="2"/>
    <x v="136"/>
    <x v="228"/>
    <n v="180000"/>
  </r>
  <r>
    <x v="3"/>
    <x v="0"/>
    <x v="7"/>
    <x v="0"/>
    <x v="0"/>
    <x v="0"/>
    <x v="2"/>
    <x v="91"/>
    <x v="367"/>
    <m/>
  </r>
  <r>
    <x v="3"/>
    <x v="0"/>
    <x v="7"/>
    <x v="0"/>
    <x v="0"/>
    <x v="0"/>
    <x v="2"/>
    <x v="91"/>
    <x v="397"/>
    <n v="24873.95"/>
  </r>
  <r>
    <x v="3"/>
    <x v="0"/>
    <x v="7"/>
    <x v="0"/>
    <x v="0"/>
    <x v="0"/>
    <x v="2"/>
    <x v="91"/>
    <x v="386"/>
    <n v="698185"/>
  </r>
  <r>
    <x v="3"/>
    <x v="0"/>
    <x v="7"/>
    <x v="0"/>
    <x v="0"/>
    <x v="0"/>
    <x v="2"/>
    <x v="91"/>
    <x v="192"/>
    <n v="26388.89"/>
  </r>
  <r>
    <x v="3"/>
    <x v="0"/>
    <x v="7"/>
    <x v="0"/>
    <x v="0"/>
    <x v="0"/>
    <x v="2"/>
    <x v="91"/>
    <x v="275"/>
    <m/>
  </r>
  <r>
    <x v="3"/>
    <x v="0"/>
    <x v="7"/>
    <x v="0"/>
    <x v="0"/>
    <x v="0"/>
    <x v="2"/>
    <x v="91"/>
    <x v="260"/>
    <n v="273148.14"/>
  </r>
  <r>
    <x v="3"/>
    <x v="0"/>
    <x v="7"/>
    <x v="0"/>
    <x v="0"/>
    <x v="0"/>
    <x v="2"/>
    <x v="91"/>
    <x v="331"/>
    <m/>
  </r>
  <r>
    <x v="3"/>
    <x v="0"/>
    <x v="7"/>
    <x v="0"/>
    <x v="0"/>
    <x v="0"/>
    <x v="2"/>
    <x v="91"/>
    <x v="324"/>
    <n v="147222"/>
  </r>
  <r>
    <x v="3"/>
    <x v="0"/>
    <x v="7"/>
    <x v="0"/>
    <x v="0"/>
    <x v="0"/>
    <x v="2"/>
    <x v="91"/>
    <x v="387"/>
    <n v="32592.84"/>
  </r>
  <r>
    <x v="3"/>
    <x v="0"/>
    <x v="7"/>
    <x v="0"/>
    <x v="0"/>
    <x v="0"/>
    <x v="2"/>
    <x v="91"/>
    <x v="398"/>
    <n v="172700"/>
  </r>
  <r>
    <x v="3"/>
    <x v="0"/>
    <x v="7"/>
    <x v="0"/>
    <x v="0"/>
    <x v="0"/>
    <x v="2"/>
    <x v="91"/>
    <x v="390"/>
    <n v="69352.600000000006"/>
  </r>
  <r>
    <x v="3"/>
    <x v="0"/>
    <x v="7"/>
    <x v="0"/>
    <x v="0"/>
    <x v="0"/>
    <x v="2"/>
    <x v="91"/>
    <x v="389"/>
    <n v="40118.26"/>
  </r>
  <r>
    <x v="3"/>
    <x v="0"/>
    <x v="7"/>
    <x v="0"/>
    <x v="0"/>
    <x v="0"/>
    <x v="2"/>
    <x v="91"/>
    <x v="388"/>
    <n v="326536.84999999998"/>
  </r>
  <r>
    <x v="3"/>
    <x v="0"/>
    <x v="7"/>
    <x v="0"/>
    <x v="0"/>
    <x v="0"/>
    <x v="2"/>
    <x v="91"/>
    <x v="391"/>
    <n v="60870"/>
  </r>
  <r>
    <x v="3"/>
    <x v="0"/>
    <x v="7"/>
    <x v="0"/>
    <x v="0"/>
    <x v="0"/>
    <x v="2"/>
    <x v="91"/>
    <x v="339"/>
    <n v="36851.86"/>
  </r>
  <r>
    <x v="3"/>
    <x v="0"/>
    <x v="7"/>
    <x v="0"/>
    <x v="0"/>
    <x v="0"/>
    <x v="2"/>
    <x v="91"/>
    <x v="368"/>
    <n v="57487.48"/>
  </r>
  <r>
    <x v="3"/>
    <x v="0"/>
    <x v="7"/>
    <x v="0"/>
    <x v="0"/>
    <x v="0"/>
    <x v="2"/>
    <x v="91"/>
    <x v="379"/>
    <n v="15891"/>
  </r>
  <r>
    <x v="3"/>
    <x v="0"/>
    <x v="7"/>
    <x v="0"/>
    <x v="0"/>
    <x v="0"/>
    <x v="2"/>
    <x v="91"/>
    <x v="369"/>
    <m/>
  </r>
  <r>
    <x v="3"/>
    <x v="0"/>
    <x v="7"/>
    <x v="0"/>
    <x v="0"/>
    <x v="0"/>
    <x v="2"/>
    <x v="91"/>
    <x v="382"/>
    <m/>
  </r>
  <r>
    <x v="3"/>
    <x v="0"/>
    <x v="7"/>
    <x v="0"/>
    <x v="0"/>
    <x v="0"/>
    <x v="2"/>
    <x v="91"/>
    <x v="374"/>
    <m/>
  </r>
  <r>
    <x v="3"/>
    <x v="0"/>
    <x v="7"/>
    <x v="0"/>
    <x v="0"/>
    <x v="0"/>
    <x v="2"/>
    <x v="91"/>
    <x v="383"/>
    <m/>
  </r>
  <r>
    <x v="3"/>
    <x v="0"/>
    <x v="7"/>
    <x v="0"/>
    <x v="0"/>
    <x v="0"/>
    <x v="2"/>
    <x v="91"/>
    <x v="375"/>
    <m/>
  </r>
  <r>
    <x v="3"/>
    <x v="0"/>
    <x v="7"/>
    <x v="0"/>
    <x v="0"/>
    <x v="0"/>
    <x v="2"/>
    <x v="91"/>
    <x v="360"/>
    <m/>
  </r>
  <r>
    <x v="3"/>
    <x v="0"/>
    <x v="7"/>
    <x v="0"/>
    <x v="0"/>
    <x v="0"/>
    <x v="2"/>
    <x v="91"/>
    <x v="358"/>
    <m/>
  </r>
  <r>
    <x v="3"/>
    <x v="0"/>
    <x v="7"/>
    <x v="0"/>
    <x v="0"/>
    <x v="0"/>
    <x v="2"/>
    <x v="92"/>
    <x v="399"/>
    <n v="58823.53"/>
  </r>
  <r>
    <x v="3"/>
    <x v="0"/>
    <x v="7"/>
    <x v="0"/>
    <x v="0"/>
    <x v="0"/>
    <x v="2"/>
    <x v="171"/>
    <x v="334"/>
    <m/>
  </r>
  <r>
    <x v="3"/>
    <x v="0"/>
    <x v="7"/>
    <x v="0"/>
    <x v="0"/>
    <x v="7"/>
    <x v="4"/>
    <x v="119"/>
    <x v="136"/>
    <n v="4100000"/>
  </r>
  <r>
    <x v="3"/>
    <x v="0"/>
    <x v="7"/>
    <x v="0"/>
    <x v="0"/>
    <x v="7"/>
    <x v="4"/>
    <x v="119"/>
    <x v="185"/>
    <n v="7000000"/>
  </r>
  <r>
    <x v="3"/>
    <x v="0"/>
    <x v="7"/>
    <x v="0"/>
    <x v="0"/>
    <x v="7"/>
    <x v="4"/>
    <x v="119"/>
    <x v="291"/>
    <n v="6550000"/>
  </r>
  <r>
    <x v="3"/>
    <x v="0"/>
    <x v="7"/>
    <x v="0"/>
    <x v="0"/>
    <x v="7"/>
    <x v="4"/>
    <x v="119"/>
    <x v="250"/>
    <n v="1800000"/>
  </r>
  <r>
    <x v="3"/>
    <x v="0"/>
    <x v="7"/>
    <x v="0"/>
    <x v="0"/>
    <x v="7"/>
    <x v="4"/>
    <x v="119"/>
    <x v="320"/>
    <n v="4000000"/>
  </r>
  <r>
    <x v="3"/>
    <x v="0"/>
    <x v="7"/>
    <x v="0"/>
    <x v="0"/>
    <x v="7"/>
    <x v="4"/>
    <x v="119"/>
    <x v="319"/>
    <n v="1423500"/>
  </r>
  <r>
    <x v="3"/>
    <x v="0"/>
    <x v="7"/>
    <x v="0"/>
    <x v="0"/>
    <x v="7"/>
    <x v="4"/>
    <x v="119"/>
    <x v="295"/>
    <n v="770000"/>
  </r>
  <r>
    <x v="3"/>
    <x v="0"/>
    <x v="7"/>
    <x v="0"/>
    <x v="0"/>
    <x v="7"/>
    <x v="4"/>
    <x v="120"/>
    <x v="250"/>
    <n v="200000"/>
  </r>
  <r>
    <x v="3"/>
    <x v="0"/>
    <x v="7"/>
    <x v="0"/>
    <x v="0"/>
    <x v="7"/>
    <x v="4"/>
    <x v="120"/>
    <x v="319"/>
    <n v="200000"/>
  </r>
  <r>
    <x v="3"/>
    <x v="0"/>
    <x v="7"/>
    <x v="0"/>
    <x v="0"/>
    <x v="7"/>
    <x v="4"/>
    <x v="121"/>
    <x v="136"/>
    <n v="341667"/>
  </r>
  <r>
    <x v="3"/>
    <x v="0"/>
    <x v="7"/>
    <x v="0"/>
    <x v="0"/>
    <x v="7"/>
    <x v="4"/>
    <x v="121"/>
    <x v="185"/>
    <n v="583333"/>
  </r>
  <r>
    <x v="3"/>
    <x v="0"/>
    <x v="7"/>
    <x v="0"/>
    <x v="0"/>
    <x v="7"/>
    <x v="4"/>
    <x v="121"/>
    <x v="250"/>
    <n v="166667"/>
  </r>
  <r>
    <x v="3"/>
    <x v="0"/>
    <x v="7"/>
    <x v="0"/>
    <x v="0"/>
    <x v="7"/>
    <x v="4"/>
    <x v="121"/>
    <x v="320"/>
    <n v="333333"/>
  </r>
  <r>
    <x v="3"/>
    <x v="0"/>
    <x v="7"/>
    <x v="0"/>
    <x v="0"/>
    <x v="7"/>
    <x v="4"/>
    <x v="121"/>
    <x v="291"/>
    <n v="545833"/>
  </r>
  <r>
    <x v="3"/>
    <x v="0"/>
    <x v="7"/>
    <x v="0"/>
    <x v="0"/>
    <x v="7"/>
    <x v="4"/>
    <x v="121"/>
    <x v="319"/>
    <n v="135292"/>
  </r>
  <r>
    <x v="3"/>
    <x v="0"/>
    <x v="7"/>
    <x v="0"/>
    <x v="0"/>
    <x v="7"/>
    <x v="4"/>
    <x v="121"/>
    <x v="295"/>
    <n v="64167"/>
  </r>
  <r>
    <x v="3"/>
    <x v="0"/>
    <x v="7"/>
    <x v="0"/>
    <x v="0"/>
    <x v="7"/>
    <x v="4"/>
    <x v="122"/>
    <x v="136"/>
    <n v="41000"/>
  </r>
  <r>
    <x v="3"/>
    <x v="0"/>
    <x v="7"/>
    <x v="0"/>
    <x v="0"/>
    <x v="7"/>
    <x v="4"/>
    <x v="122"/>
    <x v="185"/>
    <n v="70000"/>
  </r>
  <r>
    <x v="3"/>
    <x v="0"/>
    <x v="7"/>
    <x v="0"/>
    <x v="0"/>
    <x v="7"/>
    <x v="4"/>
    <x v="122"/>
    <x v="291"/>
    <n v="65500"/>
  </r>
  <r>
    <x v="3"/>
    <x v="0"/>
    <x v="7"/>
    <x v="0"/>
    <x v="0"/>
    <x v="7"/>
    <x v="4"/>
    <x v="122"/>
    <x v="320"/>
    <n v="40000"/>
  </r>
  <r>
    <x v="3"/>
    <x v="0"/>
    <x v="7"/>
    <x v="0"/>
    <x v="0"/>
    <x v="7"/>
    <x v="4"/>
    <x v="122"/>
    <x v="250"/>
    <n v="20000"/>
  </r>
  <r>
    <x v="3"/>
    <x v="0"/>
    <x v="7"/>
    <x v="0"/>
    <x v="0"/>
    <x v="7"/>
    <x v="4"/>
    <x v="122"/>
    <x v="319"/>
    <n v="16235"/>
  </r>
  <r>
    <x v="3"/>
    <x v="0"/>
    <x v="7"/>
    <x v="0"/>
    <x v="0"/>
    <x v="7"/>
    <x v="4"/>
    <x v="122"/>
    <x v="295"/>
    <n v="7700"/>
  </r>
  <r>
    <x v="3"/>
    <x v="0"/>
    <x v="7"/>
    <x v="0"/>
    <x v="0"/>
    <x v="7"/>
    <x v="4"/>
    <x v="123"/>
    <x v="136"/>
    <n v="341667"/>
  </r>
  <r>
    <x v="3"/>
    <x v="0"/>
    <x v="7"/>
    <x v="0"/>
    <x v="0"/>
    <x v="7"/>
    <x v="4"/>
    <x v="123"/>
    <x v="185"/>
    <n v="583333"/>
  </r>
  <r>
    <x v="3"/>
    <x v="0"/>
    <x v="7"/>
    <x v="0"/>
    <x v="0"/>
    <x v="7"/>
    <x v="4"/>
    <x v="123"/>
    <x v="250"/>
    <n v="166667"/>
  </r>
  <r>
    <x v="3"/>
    <x v="0"/>
    <x v="7"/>
    <x v="0"/>
    <x v="0"/>
    <x v="7"/>
    <x v="4"/>
    <x v="123"/>
    <x v="320"/>
    <n v="333333"/>
  </r>
  <r>
    <x v="3"/>
    <x v="0"/>
    <x v="7"/>
    <x v="0"/>
    <x v="0"/>
    <x v="7"/>
    <x v="4"/>
    <x v="123"/>
    <x v="291"/>
    <n v="545833"/>
  </r>
  <r>
    <x v="3"/>
    <x v="0"/>
    <x v="7"/>
    <x v="0"/>
    <x v="0"/>
    <x v="7"/>
    <x v="4"/>
    <x v="123"/>
    <x v="319"/>
    <n v="135292"/>
  </r>
  <r>
    <x v="3"/>
    <x v="0"/>
    <x v="7"/>
    <x v="0"/>
    <x v="0"/>
    <x v="7"/>
    <x v="4"/>
    <x v="123"/>
    <x v="295"/>
    <n v="64167"/>
  </r>
  <r>
    <x v="3"/>
    <x v="0"/>
    <x v="7"/>
    <x v="0"/>
    <x v="0"/>
    <x v="7"/>
    <x v="4"/>
    <x v="124"/>
    <x v="136"/>
    <n v="170833"/>
  </r>
  <r>
    <x v="3"/>
    <x v="0"/>
    <x v="7"/>
    <x v="0"/>
    <x v="0"/>
    <x v="7"/>
    <x v="4"/>
    <x v="124"/>
    <x v="185"/>
    <n v="291667"/>
  </r>
  <r>
    <x v="3"/>
    <x v="0"/>
    <x v="7"/>
    <x v="0"/>
    <x v="0"/>
    <x v="7"/>
    <x v="4"/>
    <x v="124"/>
    <x v="291"/>
    <n v="272917"/>
  </r>
  <r>
    <x v="3"/>
    <x v="0"/>
    <x v="7"/>
    <x v="0"/>
    <x v="0"/>
    <x v="7"/>
    <x v="4"/>
    <x v="124"/>
    <x v="320"/>
    <n v="166667"/>
  </r>
  <r>
    <x v="3"/>
    <x v="0"/>
    <x v="7"/>
    <x v="0"/>
    <x v="0"/>
    <x v="7"/>
    <x v="4"/>
    <x v="124"/>
    <x v="250"/>
    <n v="75000"/>
  </r>
  <r>
    <x v="3"/>
    <x v="0"/>
    <x v="7"/>
    <x v="0"/>
    <x v="0"/>
    <x v="7"/>
    <x v="4"/>
    <x v="124"/>
    <x v="319"/>
    <n v="59313"/>
  </r>
  <r>
    <x v="3"/>
    <x v="0"/>
    <x v="7"/>
    <x v="0"/>
    <x v="0"/>
    <x v="7"/>
    <x v="4"/>
    <x v="124"/>
    <x v="295"/>
    <n v="32083"/>
  </r>
  <r>
    <x v="3"/>
    <x v="0"/>
    <x v="7"/>
    <x v="0"/>
    <x v="0"/>
    <x v="7"/>
    <x v="4"/>
    <x v="167"/>
    <x v="250"/>
    <n v="200000"/>
  </r>
  <r>
    <x v="3"/>
    <x v="0"/>
    <x v="7"/>
    <x v="0"/>
    <x v="0"/>
    <x v="7"/>
    <x v="4"/>
    <x v="167"/>
    <x v="291"/>
    <n v="200000"/>
  </r>
  <r>
    <x v="3"/>
    <x v="0"/>
    <x v="7"/>
    <x v="0"/>
    <x v="0"/>
    <x v="7"/>
    <x v="4"/>
    <x v="167"/>
    <x v="295"/>
    <n v="46667"/>
  </r>
  <r>
    <x v="3"/>
    <x v="0"/>
    <x v="7"/>
    <x v="0"/>
    <x v="0"/>
    <x v="7"/>
    <x v="4"/>
    <x v="127"/>
    <x v="5"/>
    <n v="152604"/>
  </r>
  <r>
    <x v="3"/>
    <x v="0"/>
    <x v="7"/>
    <x v="0"/>
    <x v="0"/>
    <x v="7"/>
    <x v="4"/>
    <x v="128"/>
    <x v="6"/>
    <n v="1982820"/>
  </r>
  <r>
    <x v="3"/>
    <x v="0"/>
    <x v="7"/>
    <x v="0"/>
    <x v="0"/>
    <x v="7"/>
    <x v="4"/>
    <x v="128"/>
    <x v="160"/>
    <n v="308400"/>
  </r>
  <r>
    <x v="3"/>
    <x v="0"/>
    <x v="7"/>
    <x v="0"/>
    <x v="0"/>
    <x v="7"/>
    <x v="4"/>
    <x v="128"/>
    <x v="7"/>
    <n v="786000"/>
  </r>
  <r>
    <x v="3"/>
    <x v="0"/>
    <x v="7"/>
    <x v="0"/>
    <x v="0"/>
    <x v="7"/>
    <x v="4"/>
    <x v="129"/>
    <x v="8"/>
    <n v="1001800"/>
  </r>
  <r>
    <x v="3"/>
    <x v="0"/>
    <x v="7"/>
    <x v="0"/>
    <x v="0"/>
    <x v="7"/>
    <x v="4"/>
    <x v="129"/>
    <x v="367"/>
    <n v="164100"/>
  </r>
  <r>
    <x v="3"/>
    <x v="0"/>
    <x v="7"/>
    <x v="0"/>
    <x v="0"/>
    <x v="1"/>
    <x v="7"/>
    <x v="34"/>
    <x v="29"/>
    <n v="71000"/>
  </r>
  <r>
    <x v="3"/>
    <x v="0"/>
    <x v="7"/>
    <x v="0"/>
    <x v="0"/>
    <x v="1"/>
    <x v="7"/>
    <x v="34"/>
    <x v="321"/>
    <n v="25990"/>
  </r>
  <r>
    <x v="3"/>
    <x v="0"/>
    <x v="7"/>
    <x v="0"/>
    <x v="0"/>
    <x v="1"/>
    <x v="7"/>
    <x v="34"/>
    <x v="294"/>
    <m/>
  </r>
  <r>
    <x v="3"/>
    <x v="0"/>
    <x v="7"/>
    <x v="0"/>
    <x v="0"/>
    <x v="1"/>
    <x v="7"/>
    <x v="20"/>
    <x v="29"/>
    <n v="307000"/>
  </r>
  <r>
    <x v="3"/>
    <x v="0"/>
    <x v="7"/>
    <x v="0"/>
    <x v="0"/>
    <x v="1"/>
    <x v="7"/>
    <x v="20"/>
    <x v="321"/>
    <n v="84000"/>
  </r>
  <r>
    <x v="3"/>
    <x v="0"/>
    <x v="7"/>
    <x v="0"/>
    <x v="0"/>
    <x v="1"/>
    <x v="7"/>
    <x v="20"/>
    <x v="169"/>
    <n v="709826.08"/>
  </r>
  <r>
    <x v="3"/>
    <x v="0"/>
    <x v="7"/>
    <x v="0"/>
    <x v="0"/>
    <x v="1"/>
    <x v="7"/>
    <x v="55"/>
    <x v="246"/>
    <n v="754198.16"/>
  </r>
  <r>
    <x v="3"/>
    <x v="0"/>
    <x v="7"/>
    <x v="0"/>
    <x v="0"/>
    <x v="1"/>
    <x v="8"/>
    <x v="22"/>
    <x v="321"/>
    <n v="64433"/>
  </r>
  <r>
    <x v="3"/>
    <x v="0"/>
    <x v="7"/>
    <x v="0"/>
    <x v="0"/>
    <x v="1"/>
    <x v="8"/>
    <x v="22"/>
    <x v="29"/>
    <n v="979197.71"/>
  </r>
  <r>
    <x v="3"/>
    <x v="0"/>
    <x v="7"/>
    <x v="0"/>
    <x v="0"/>
    <x v="1"/>
    <x v="8"/>
    <x v="94"/>
    <x v="235"/>
    <m/>
  </r>
  <r>
    <x v="3"/>
    <x v="0"/>
    <x v="7"/>
    <x v="0"/>
    <x v="0"/>
    <x v="1"/>
    <x v="8"/>
    <x v="94"/>
    <x v="36"/>
    <n v="37617"/>
  </r>
  <r>
    <x v="3"/>
    <x v="0"/>
    <x v="7"/>
    <x v="0"/>
    <x v="0"/>
    <x v="1"/>
    <x v="8"/>
    <x v="94"/>
    <x v="386"/>
    <n v="28331.67"/>
  </r>
  <r>
    <x v="3"/>
    <x v="0"/>
    <x v="7"/>
    <x v="0"/>
    <x v="0"/>
    <x v="1"/>
    <x v="8"/>
    <x v="94"/>
    <x v="70"/>
    <n v="24747.200000000001"/>
  </r>
  <r>
    <x v="3"/>
    <x v="0"/>
    <x v="7"/>
    <x v="0"/>
    <x v="0"/>
    <x v="1"/>
    <x v="8"/>
    <x v="94"/>
    <x v="295"/>
    <n v="58000"/>
  </r>
  <r>
    <x v="3"/>
    <x v="0"/>
    <x v="7"/>
    <x v="0"/>
    <x v="0"/>
    <x v="1"/>
    <x v="8"/>
    <x v="94"/>
    <x v="260"/>
    <n v="4780.09"/>
  </r>
  <r>
    <x v="3"/>
    <x v="0"/>
    <x v="7"/>
    <x v="0"/>
    <x v="0"/>
    <x v="1"/>
    <x v="8"/>
    <x v="94"/>
    <x v="389"/>
    <n v="9520"/>
  </r>
  <r>
    <x v="3"/>
    <x v="0"/>
    <x v="7"/>
    <x v="0"/>
    <x v="0"/>
    <x v="1"/>
    <x v="8"/>
    <x v="94"/>
    <x v="395"/>
    <n v="27059.26"/>
  </r>
  <r>
    <x v="3"/>
    <x v="0"/>
    <x v="7"/>
    <x v="0"/>
    <x v="0"/>
    <x v="1"/>
    <x v="8"/>
    <x v="94"/>
    <x v="398"/>
    <n v="5495"/>
  </r>
  <r>
    <x v="3"/>
    <x v="0"/>
    <x v="7"/>
    <x v="0"/>
    <x v="0"/>
    <x v="1"/>
    <x v="8"/>
    <x v="94"/>
    <x v="354"/>
    <n v="83858.720000000001"/>
  </r>
  <r>
    <x v="3"/>
    <x v="0"/>
    <x v="7"/>
    <x v="0"/>
    <x v="0"/>
    <x v="1"/>
    <x v="8"/>
    <x v="94"/>
    <x v="341"/>
    <m/>
  </r>
  <r>
    <x v="3"/>
    <x v="0"/>
    <x v="7"/>
    <x v="0"/>
    <x v="0"/>
    <x v="1"/>
    <x v="8"/>
    <x v="156"/>
    <x v="31"/>
    <n v="-1006.22"/>
  </r>
  <r>
    <x v="3"/>
    <x v="0"/>
    <x v="7"/>
    <x v="0"/>
    <x v="2"/>
    <x v="3"/>
    <x v="3"/>
    <x v="96"/>
    <x v="0"/>
    <m/>
  </r>
  <r>
    <x v="3"/>
    <x v="0"/>
    <x v="7"/>
    <x v="0"/>
    <x v="2"/>
    <x v="3"/>
    <x v="3"/>
    <x v="137"/>
    <x v="98"/>
    <m/>
  </r>
  <r>
    <x v="3"/>
    <x v="0"/>
    <x v="7"/>
    <x v="0"/>
    <x v="2"/>
    <x v="3"/>
    <x v="3"/>
    <x v="97"/>
    <x v="34"/>
    <n v="805182"/>
  </r>
  <r>
    <x v="3"/>
    <x v="0"/>
    <x v="7"/>
    <x v="0"/>
    <x v="2"/>
    <x v="3"/>
    <x v="3"/>
    <x v="97"/>
    <x v="36"/>
    <m/>
  </r>
  <r>
    <x v="3"/>
    <x v="0"/>
    <x v="7"/>
    <x v="0"/>
    <x v="2"/>
    <x v="3"/>
    <x v="3"/>
    <x v="97"/>
    <x v="48"/>
    <m/>
  </r>
  <r>
    <x v="3"/>
    <x v="0"/>
    <x v="7"/>
    <x v="0"/>
    <x v="2"/>
    <x v="3"/>
    <x v="3"/>
    <x v="97"/>
    <x v="384"/>
    <m/>
  </r>
  <r>
    <x v="3"/>
    <x v="0"/>
    <x v="7"/>
    <x v="0"/>
    <x v="2"/>
    <x v="3"/>
    <x v="3"/>
    <x v="97"/>
    <x v="385"/>
    <m/>
  </r>
  <r>
    <x v="3"/>
    <x v="0"/>
    <x v="7"/>
    <x v="0"/>
    <x v="2"/>
    <x v="3"/>
    <x v="3"/>
    <x v="97"/>
    <x v="0"/>
    <m/>
  </r>
  <r>
    <x v="3"/>
    <x v="0"/>
    <x v="7"/>
    <x v="0"/>
    <x v="2"/>
    <x v="3"/>
    <x v="3"/>
    <x v="97"/>
    <x v="0"/>
    <m/>
  </r>
  <r>
    <x v="3"/>
    <x v="0"/>
    <x v="7"/>
    <x v="0"/>
    <x v="2"/>
    <x v="3"/>
    <x v="3"/>
    <x v="98"/>
    <x v="0"/>
    <m/>
  </r>
  <r>
    <x v="3"/>
    <x v="0"/>
    <x v="7"/>
    <x v="0"/>
    <x v="2"/>
    <x v="3"/>
    <x v="3"/>
    <x v="99"/>
    <x v="70"/>
    <n v="4607823"/>
  </r>
  <r>
    <x v="3"/>
    <x v="0"/>
    <x v="7"/>
    <x v="0"/>
    <x v="2"/>
    <x v="3"/>
    <x v="3"/>
    <x v="97"/>
    <x v="36"/>
    <n v="6961198"/>
  </r>
  <r>
    <x v="3"/>
    <x v="0"/>
    <x v="7"/>
    <x v="0"/>
    <x v="2"/>
    <x v="3"/>
    <x v="3"/>
    <x v="99"/>
    <x v="366"/>
    <m/>
  </r>
  <r>
    <x v="3"/>
    <x v="0"/>
    <x v="7"/>
    <x v="0"/>
    <x v="2"/>
    <x v="3"/>
    <x v="3"/>
    <x v="99"/>
    <x v="226"/>
    <m/>
  </r>
  <r>
    <x v="3"/>
    <x v="0"/>
    <x v="7"/>
    <x v="0"/>
    <x v="2"/>
    <x v="3"/>
    <x v="3"/>
    <x v="99"/>
    <x v="230"/>
    <m/>
  </r>
  <r>
    <x v="3"/>
    <x v="0"/>
    <x v="7"/>
    <x v="0"/>
    <x v="2"/>
    <x v="3"/>
    <x v="3"/>
    <x v="99"/>
    <x v="156"/>
    <m/>
  </r>
  <r>
    <x v="3"/>
    <x v="0"/>
    <x v="7"/>
    <x v="0"/>
    <x v="2"/>
    <x v="3"/>
    <x v="3"/>
    <x v="99"/>
    <x v="249"/>
    <n v="50772040"/>
  </r>
  <r>
    <x v="3"/>
    <x v="0"/>
    <x v="7"/>
    <x v="0"/>
    <x v="2"/>
    <x v="3"/>
    <x v="3"/>
    <x v="99"/>
    <x v="347"/>
    <m/>
  </r>
  <r>
    <x v="3"/>
    <x v="0"/>
    <x v="7"/>
    <x v="0"/>
    <x v="2"/>
    <x v="3"/>
    <x v="26"/>
    <x v="137"/>
    <x v="98"/>
    <m/>
  </r>
  <r>
    <x v="3"/>
    <x v="0"/>
    <x v="7"/>
    <x v="0"/>
    <x v="2"/>
    <x v="3"/>
    <x v="20"/>
    <x v="99"/>
    <x v="226"/>
    <m/>
  </r>
  <r>
    <x v="3"/>
    <x v="0"/>
    <x v="7"/>
    <x v="0"/>
    <x v="2"/>
    <x v="3"/>
    <x v="20"/>
    <x v="49"/>
    <x v="124"/>
    <m/>
  </r>
  <r>
    <x v="3"/>
    <x v="0"/>
    <x v="7"/>
    <x v="0"/>
    <x v="2"/>
    <x v="3"/>
    <x v="20"/>
    <x v="49"/>
    <x v="41"/>
    <n v="2504970"/>
  </r>
  <r>
    <x v="3"/>
    <x v="0"/>
    <x v="7"/>
    <x v="0"/>
    <x v="2"/>
    <x v="3"/>
    <x v="20"/>
    <x v="49"/>
    <x v="42"/>
    <n v="690000"/>
  </r>
  <r>
    <x v="3"/>
    <x v="0"/>
    <x v="7"/>
    <x v="0"/>
    <x v="2"/>
    <x v="3"/>
    <x v="20"/>
    <x v="49"/>
    <x v="400"/>
    <n v="250000"/>
  </r>
  <r>
    <x v="3"/>
    <x v="0"/>
    <x v="7"/>
    <x v="0"/>
    <x v="2"/>
    <x v="3"/>
    <x v="20"/>
    <x v="49"/>
    <x v="122"/>
    <m/>
  </r>
  <r>
    <x v="3"/>
    <x v="0"/>
    <x v="7"/>
    <x v="0"/>
    <x v="2"/>
    <x v="3"/>
    <x v="20"/>
    <x v="151"/>
    <x v="0"/>
    <m/>
  </r>
  <r>
    <x v="3"/>
    <x v="0"/>
    <x v="7"/>
    <x v="0"/>
    <x v="2"/>
    <x v="3"/>
    <x v="20"/>
    <x v="111"/>
    <x v="42"/>
    <n v="1052000"/>
  </r>
  <r>
    <x v="3"/>
    <x v="0"/>
    <x v="7"/>
    <x v="0"/>
    <x v="2"/>
    <x v="3"/>
    <x v="20"/>
    <x v="111"/>
    <x v="124"/>
    <n v="1489608"/>
  </r>
  <r>
    <x v="3"/>
    <x v="0"/>
    <x v="7"/>
    <x v="0"/>
    <x v="2"/>
    <x v="3"/>
    <x v="20"/>
    <x v="111"/>
    <x v="0"/>
    <m/>
  </r>
  <r>
    <x v="3"/>
    <x v="0"/>
    <x v="7"/>
    <x v="0"/>
    <x v="2"/>
    <x v="3"/>
    <x v="20"/>
    <x v="111"/>
    <x v="0"/>
    <m/>
  </r>
  <r>
    <x v="3"/>
    <x v="0"/>
    <x v="7"/>
    <x v="0"/>
    <x v="2"/>
    <x v="3"/>
    <x v="20"/>
    <x v="111"/>
    <x v="0"/>
    <m/>
  </r>
  <r>
    <x v="3"/>
    <x v="0"/>
    <x v="7"/>
    <x v="0"/>
    <x v="2"/>
    <x v="3"/>
    <x v="30"/>
    <x v="151"/>
    <x v="124"/>
    <n v="1364283"/>
  </r>
  <r>
    <x v="3"/>
    <x v="0"/>
    <x v="7"/>
    <x v="0"/>
    <x v="2"/>
    <x v="3"/>
    <x v="30"/>
    <x v="151"/>
    <x v="230"/>
    <m/>
  </r>
  <r>
    <x v="3"/>
    <x v="0"/>
    <x v="7"/>
    <x v="0"/>
    <x v="2"/>
    <x v="3"/>
    <x v="0"/>
    <x v="157"/>
    <x v="352"/>
    <m/>
  </r>
  <r>
    <x v="3"/>
    <x v="0"/>
    <x v="7"/>
    <x v="0"/>
    <x v="2"/>
    <x v="3"/>
    <x v="0"/>
    <x v="157"/>
    <x v="353"/>
    <m/>
  </r>
  <r>
    <x v="3"/>
    <x v="0"/>
    <x v="7"/>
    <x v="0"/>
    <x v="2"/>
    <x v="3"/>
    <x v="21"/>
    <x v="50"/>
    <x v="0"/>
    <m/>
  </r>
  <r>
    <x v="3"/>
    <x v="0"/>
    <x v="7"/>
    <x v="0"/>
    <x v="2"/>
    <x v="3"/>
    <x v="21"/>
    <x v="132"/>
    <x v="0"/>
    <m/>
  </r>
  <r>
    <x v="4"/>
    <x v="0"/>
    <x v="7"/>
    <x v="0"/>
    <x v="1"/>
    <x v="2"/>
    <x v="24"/>
    <x v="63"/>
    <x v="1"/>
    <n v="353432716.97000003"/>
  </r>
  <r>
    <x v="4"/>
    <x v="0"/>
    <x v="7"/>
    <x v="0"/>
    <x v="1"/>
    <x v="5"/>
    <x v="11"/>
    <x v="64"/>
    <x v="0"/>
    <m/>
  </r>
  <r>
    <x v="4"/>
    <x v="0"/>
    <x v="7"/>
    <x v="0"/>
    <x v="1"/>
    <x v="5"/>
    <x v="14"/>
    <x v="66"/>
    <x v="0"/>
    <m/>
  </r>
  <r>
    <x v="4"/>
    <x v="0"/>
    <x v="7"/>
    <x v="0"/>
    <x v="1"/>
    <x v="5"/>
    <x v="15"/>
    <x v="69"/>
    <x v="0"/>
    <m/>
  </r>
  <r>
    <x v="4"/>
    <x v="0"/>
    <x v="7"/>
    <x v="0"/>
    <x v="1"/>
    <x v="2"/>
    <x v="25"/>
    <x v="74"/>
    <x v="0"/>
    <n v="-9679178.9499999993"/>
  </r>
  <r>
    <x v="4"/>
    <x v="0"/>
    <x v="7"/>
    <x v="0"/>
    <x v="1"/>
    <x v="2"/>
    <x v="25"/>
    <x v="118"/>
    <x v="0"/>
    <m/>
  </r>
  <r>
    <x v="4"/>
    <x v="0"/>
    <x v="7"/>
    <x v="0"/>
    <x v="1"/>
    <x v="2"/>
    <x v="0"/>
    <x v="103"/>
    <x v="0"/>
    <m/>
  </r>
  <r>
    <x v="4"/>
    <x v="0"/>
    <x v="7"/>
    <x v="0"/>
    <x v="1"/>
    <x v="2"/>
    <x v="0"/>
    <x v="104"/>
    <x v="0"/>
    <n v="134453.76000000001"/>
  </r>
  <r>
    <x v="4"/>
    <x v="0"/>
    <x v="7"/>
    <x v="0"/>
    <x v="1"/>
    <x v="2"/>
    <x v="0"/>
    <x v="145"/>
    <x v="0"/>
    <n v="-3926296.43"/>
  </r>
  <r>
    <x v="4"/>
    <x v="0"/>
    <x v="7"/>
    <x v="0"/>
    <x v="1"/>
    <x v="5"/>
    <x v="7"/>
    <x v="182"/>
    <x v="36"/>
    <m/>
  </r>
  <r>
    <x v="4"/>
    <x v="0"/>
    <x v="7"/>
    <x v="0"/>
    <x v="0"/>
    <x v="0"/>
    <x v="4"/>
    <x v="158"/>
    <x v="2"/>
    <n v="16666667"/>
  </r>
  <r>
    <x v="4"/>
    <x v="0"/>
    <x v="7"/>
    <x v="0"/>
    <x v="0"/>
    <x v="0"/>
    <x v="4"/>
    <x v="6"/>
    <x v="157"/>
    <n v="2333333"/>
  </r>
  <r>
    <x v="4"/>
    <x v="0"/>
    <x v="7"/>
    <x v="0"/>
    <x v="0"/>
    <x v="0"/>
    <x v="4"/>
    <x v="6"/>
    <x v="323"/>
    <n v="2746667"/>
  </r>
  <r>
    <x v="4"/>
    <x v="0"/>
    <x v="7"/>
    <x v="0"/>
    <x v="0"/>
    <x v="0"/>
    <x v="4"/>
    <x v="160"/>
    <x v="291"/>
    <n v="0"/>
  </r>
  <r>
    <x v="4"/>
    <x v="0"/>
    <x v="7"/>
    <x v="0"/>
    <x v="0"/>
    <x v="0"/>
    <x v="4"/>
    <x v="160"/>
    <x v="185"/>
    <n v="0"/>
  </r>
  <r>
    <x v="4"/>
    <x v="0"/>
    <x v="7"/>
    <x v="0"/>
    <x v="0"/>
    <x v="0"/>
    <x v="4"/>
    <x v="12"/>
    <x v="157"/>
    <n v="166667"/>
  </r>
  <r>
    <x v="4"/>
    <x v="0"/>
    <x v="7"/>
    <x v="0"/>
    <x v="0"/>
    <x v="0"/>
    <x v="4"/>
    <x v="12"/>
    <x v="319"/>
    <m/>
  </r>
  <r>
    <x v="4"/>
    <x v="0"/>
    <x v="7"/>
    <x v="0"/>
    <x v="0"/>
    <x v="0"/>
    <x v="4"/>
    <x v="8"/>
    <x v="157"/>
    <n v="244444"/>
  </r>
  <r>
    <x v="4"/>
    <x v="0"/>
    <x v="7"/>
    <x v="0"/>
    <x v="0"/>
    <x v="0"/>
    <x v="4"/>
    <x v="8"/>
    <x v="323"/>
    <n v="291667"/>
  </r>
  <r>
    <x v="4"/>
    <x v="0"/>
    <x v="7"/>
    <x v="0"/>
    <x v="0"/>
    <x v="0"/>
    <x v="4"/>
    <x v="9"/>
    <x v="157"/>
    <n v="31949"/>
  </r>
  <r>
    <x v="4"/>
    <x v="0"/>
    <x v="7"/>
    <x v="0"/>
    <x v="0"/>
    <x v="0"/>
    <x v="4"/>
    <x v="9"/>
    <x v="323"/>
    <n v="35000"/>
  </r>
  <r>
    <x v="4"/>
    <x v="0"/>
    <x v="7"/>
    <x v="0"/>
    <x v="0"/>
    <x v="0"/>
    <x v="4"/>
    <x v="10"/>
    <x v="157"/>
    <n v="-215556"/>
  </r>
  <r>
    <x v="4"/>
    <x v="0"/>
    <x v="7"/>
    <x v="0"/>
    <x v="0"/>
    <x v="0"/>
    <x v="4"/>
    <x v="10"/>
    <x v="323"/>
    <n v="291667"/>
  </r>
  <r>
    <x v="4"/>
    <x v="0"/>
    <x v="7"/>
    <x v="0"/>
    <x v="0"/>
    <x v="0"/>
    <x v="4"/>
    <x v="11"/>
    <x v="2"/>
    <n v="833333"/>
  </r>
  <r>
    <x v="4"/>
    <x v="0"/>
    <x v="7"/>
    <x v="0"/>
    <x v="0"/>
    <x v="0"/>
    <x v="4"/>
    <x v="11"/>
    <x v="157"/>
    <n v="116667"/>
  </r>
  <r>
    <x v="4"/>
    <x v="0"/>
    <x v="7"/>
    <x v="0"/>
    <x v="0"/>
    <x v="0"/>
    <x v="4"/>
    <x v="11"/>
    <x v="323"/>
    <n v="145833"/>
  </r>
  <r>
    <x v="4"/>
    <x v="0"/>
    <x v="7"/>
    <x v="0"/>
    <x v="0"/>
    <x v="0"/>
    <x v="4"/>
    <x v="174"/>
    <x v="323"/>
    <m/>
  </r>
  <r>
    <x v="4"/>
    <x v="0"/>
    <x v="7"/>
    <x v="0"/>
    <x v="0"/>
    <x v="0"/>
    <x v="4"/>
    <x v="174"/>
    <x v="2"/>
    <n v="10000000"/>
  </r>
  <r>
    <x v="4"/>
    <x v="0"/>
    <x v="7"/>
    <x v="0"/>
    <x v="0"/>
    <x v="0"/>
    <x v="4"/>
    <x v="174"/>
    <x v="157"/>
    <n v="166667"/>
  </r>
  <r>
    <x v="4"/>
    <x v="0"/>
    <x v="7"/>
    <x v="0"/>
    <x v="0"/>
    <x v="0"/>
    <x v="4"/>
    <x v="13"/>
    <x v="5"/>
    <n v="58396"/>
  </r>
  <r>
    <x v="4"/>
    <x v="0"/>
    <x v="7"/>
    <x v="0"/>
    <x v="0"/>
    <x v="0"/>
    <x v="4"/>
    <x v="175"/>
    <x v="229"/>
    <n v="-16080"/>
  </r>
  <r>
    <x v="4"/>
    <x v="0"/>
    <x v="7"/>
    <x v="0"/>
    <x v="0"/>
    <x v="0"/>
    <x v="4"/>
    <x v="175"/>
    <x v="130"/>
    <n v="-12386"/>
  </r>
  <r>
    <x v="4"/>
    <x v="0"/>
    <x v="7"/>
    <x v="0"/>
    <x v="0"/>
    <x v="0"/>
    <x v="4"/>
    <x v="175"/>
    <x v="181"/>
    <n v="-25220"/>
  </r>
  <r>
    <x v="4"/>
    <x v="0"/>
    <x v="7"/>
    <x v="0"/>
    <x v="0"/>
    <x v="0"/>
    <x v="4"/>
    <x v="14"/>
    <x v="6"/>
    <n v="1900261"/>
  </r>
  <r>
    <x v="4"/>
    <x v="0"/>
    <x v="7"/>
    <x v="0"/>
    <x v="0"/>
    <x v="0"/>
    <x v="4"/>
    <x v="183"/>
    <x v="6"/>
    <n v="100000000"/>
  </r>
  <r>
    <x v="4"/>
    <x v="0"/>
    <x v="7"/>
    <x v="0"/>
    <x v="0"/>
    <x v="0"/>
    <x v="4"/>
    <x v="15"/>
    <x v="8"/>
    <n v="672000"/>
  </r>
  <r>
    <x v="4"/>
    <x v="0"/>
    <x v="7"/>
    <x v="0"/>
    <x v="0"/>
    <x v="0"/>
    <x v="4"/>
    <x v="113"/>
    <x v="314"/>
    <n v="660000"/>
  </r>
  <r>
    <x v="4"/>
    <x v="0"/>
    <x v="7"/>
    <x v="0"/>
    <x v="0"/>
    <x v="0"/>
    <x v="4"/>
    <x v="113"/>
    <x v="354"/>
    <n v="719200"/>
  </r>
  <r>
    <x v="4"/>
    <x v="0"/>
    <x v="7"/>
    <x v="0"/>
    <x v="0"/>
    <x v="0"/>
    <x v="4"/>
    <x v="113"/>
    <x v="354"/>
    <m/>
  </r>
  <r>
    <x v="4"/>
    <x v="0"/>
    <x v="7"/>
    <x v="0"/>
    <x v="0"/>
    <x v="0"/>
    <x v="4"/>
    <x v="147"/>
    <x v="239"/>
    <m/>
  </r>
  <r>
    <x v="4"/>
    <x v="0"/>
    <x v="7"/>
    <x v="0"/>
    <x v="0"/>
    <x v="0"/>
    <x v="9"/>
    <x v="114"/>
    <x v="294"/>
    <n v="2135250"/>
  </r>
  <r>
    <x v="4"/>
    <x v="0"/>
    <x v="7"/>
    <x v="0"/>
    <x v="0"/>
    <x v="0"/>
    <x v="9"/>
    <x v="30"/>
    <x v="212"/>
    <n v="3558750"/>
  </r>
  <r>
    <x v="4"/>
    <x v="0"/>
    <x v="7"/>
    <x v="0"/>
    <x v="0"/>
    <x v="0"/>
    <x v="9"/>
    <x v="170"/>
    <x v="356"/>
    <n v="600000"/>
  </r>
  <r>
    <x v="4"/>
    <x v="0"/>
    <x v="7"/>
    <x v="0"/>
    <x v="0"/>
    <x v="0"/>
    <x v="9"/>
    <x v="170"/>
    <x v="337"/>
    <m/>
  </r>
  <r>
    <x v="4"/>
    <x v="0"/>
    <x v="7"/>
    <x v="0"/>
    <x v="0"/>
    <x v="0"/>
    <x v="5"/>
    <x v="70"/>
    <x v="88"/>
    <n v="890"/>
  </r>
  <r>
    <x v="4"/>
    <x v="0"/>
    <x v="7"/>
    <x v="0"/>
    <x v="0"/>
    <x v="0"/>
    <x v="5"/>
    <x v="70"/>
    <x v="386"/>
    <m/>
  </r>
  <r>
    <x v="4"/>
    <x v="0"/>
    <x v="7"/>
    <x v="0"/>
    <x v="0"/>
    <x v="0"/>
    <x v="5"/>
    <x v="70"/>
    <x v="192"/>
    <m/>
  </r>
  <r>
    <x v="4"/>
    <x v="0"/>
    <x v="7"/>
    <x v="0"/>
    <x v="0"/>
    <x v="0"/>
    <x v="5"/>
    <x v="70"/>
    <x v="260"/>
    <n v="13111"/>
  </r>
  <r>
    <x v="4"/>
    <x v="0"/>
    <x v="7"/>
    <x v="0"/>
    <x v="0"/>
    <x v="0"/>
    <x v="5"/>
    <x v="70"/>
    <x v="53"/>
    <n v="9888.9"/>
  </r>
  <r>
    <x v="4"/>
    <x v="0"/>
    <x v="7"/>
    <x v="0"/>
    <x v="0"/>
    <x v="0"/>
    <x v="5"/>
    <x v="70"/>
    <x v="401"/>
    <n v="23925.94"/>
  </r>
  <r>
    <x v="4"/>
    <x v="0"/>
    <x v="7"/>
    <x v="0"/>
    <x v="0"/>
    <x v="0"/>
    <x v="5"/>
    <x v="70"/>
    <x v="402"/>
    <n v="8488"/>
  </r>
  <r>
    <x v="4"/>
    <x v="0"/>
    <x v="7"/>
    <x v="0"/>
    <x v="0"/>
    <x v="0"/>
    <x v="5"/>
    <x v="70"/>
    <x v="403"/>
    <n v="5518"/>
  </r>
  <r>
    <x v="4"/>
    <x v="0"/>
    <x v="7"/>
    <x v="0"/>
    <x v="0"/>
    <x v="0"/>
    <x v="5"/>
    <x v="70"/>
    <x v="404"/>
    <n v="37588.410000000003"/>
  </r>
  <r>
    <x v="4"/>
    <x v="0"/>
    <x v="7"/>
    <x v="0"/>
    <x v="0"/>
    <x v="0"/>
    <x v="5"/>
    <x v="70"/>
    <x v="405"/>
    <n v="14962.96"/>
  </r>
  <r>
    <x v="4"/>
    <x v="0"/>
    <x v="7"/>
    <x v="0"/>
    <x v="0"/>
    <x v="0"/>
    <x v="5"/>
    <x v="70"/>
    <x v="391"/>
    <m/>
  </r>
  <r>
    <x v="4"/>
    <x v="0"/>
    <x v="7"/>
    <x v="0"/>
    <x v="0"/>
    <x v="0"/>
    <x v="5"/>
    <x v="70"/>
    <x v="324"/>
    <n v="13889"/>
  </r>
  <r>
    <x v="4"/>
    <x v="0"/>
    <x v="7"/>
    <x v="0"/>
    <x v="0"/>
    <x v="0"/>
    <x v="5"/>
    <x v="70"/>
    <x v="372"/>
    <m/>
  </r>
  <r>
    <x v="4"/>
    <x v="0"/>
    <x v="7"/>
    <x v="0"/>
    <x v="0"/>
    <x v="0"/>
    <x v="5"/>
    <x v="70"/>
    <x v="373"/>
    <m/>
  </r>
  <r>
    <x v="4"/>
    <x v="0"/>
    <x v="7"/>
    <x v="0"/>
    <x v="0"/>
    <x v="0"/>
    <x v="5"/>
    <x v="70"/>
    <x v="374"/>
    <m/>
  </r>
  <r>
    <x v="4"/>
    <x v="0"/>
    <x v="7"/>
    <x v="0"/>
    <x v="0"/>
    <x v="0"/>
    <x v="5"/>
    <x v="70"/>
    <x v="375"/>
    <m/>
  </r>
  <r>
    <x v="4"/>
    <x v="0"/>
    <x v="7"/>
    <x v="0"/>
    <x v="0"/>
    <x v="0"/>
    <x v="5"/>
    <x v="70"/>
    <x v="324"/>
    <m/>
  </r>
  <r>
    <x v="4"/>
    <x v="0"/>
    <x v="7"/>
    <x v="0"/>
    <x v="0"/>
    <x v="0"/>
    <x v="5"/>
    <x v="71"/>
    <x v="204"/>
    <n v="182000"/>
  </r>
  <r>
    <x v="4"/>
    <x v="0"/>
    <x v="7"/>
    <x v="0"/>
    <x v="0"/>
    <x v="0"/>
    <x v="5"/>
    <x v="71"/>
    <x v="404"/>
    <n v="129629.57"/>
  </r>
  <r>
    <x v="4"/>
    <x v="0"/>
    <x v="7"/>
    <x v="0"/>
    <x v="0"/>
    <x v="0"/>
    <x v="6"/>
    <x v="71"/>
    <x v="368"/>
    <m/>
  </r>
  <r>
    <x v="4"/>
    <x v="0"/>
    <x v="7"/>
    <x v="0"/>
    <x v="0"/>
    <x v="0"/>
    <x v="6"/>
    <x v="184"/>
    <x v="2"/>
    <n v="2500000"/>
  </r>
  <r>
    <x v="4"/>
    <x v="0"/>
    <x v="7"/>
    <x v="0"/>
    <x v="0"/>
    <x v="0"/>
    <x v="29"/>
    <x v="154"/>
    <x v="203"/>
    <n v="50485"/>
  </r>
  <r>
    <x v="4"/>
    <x v="0"/>
    <x v="7"/>
    <x v="0"/>
    <x v="0"/>
    <x v="0"/>
    <x v="0"/>
    <x v="176"/>
    <x v="17"/>
    <n v="350000"/>
  </r>
  <r>
    <x v="4"/>
    <x v="0"/>
    <x v="7"/>
    <x v="0"/>
    <x v="0"/>
    <x v="0"/>
    <x v="0"/>
    <x v="177"/>
    <x v="270"/>
    <m/>
  </r>
  <r>
    <x v="4"/>
    <x v="0"/>
    <x v="7"/>
    <x v="0"/>
    <x v="0"/>
    <x v="0"/>
    <x v="0"/>
    <x v="177"/>
    <x v="342"/>
    <n v="350000"/>
  </r>
  <r>
    <x v="4"/>
    <x v="0"/>
    <x v="7"/>
    <x v="0"/>
    <x v="0"/>
    <x v="0"/>
    <x v="0"/>
    <x v="178"/>
    <x v="254"/>
    <n v="434313"/>
  </r>
  <r>
    <x v="4"/>
    <x v="0"/>
    <x v="7"/>
    <x v="0"/>
    <x v="0"/>
    <x v="0"/>
    <x v="0"/>
    <x v="179"/>
    <x v="88"/>
    <n v="487660.79"/>
  </r>
  <r>
    <x v="4"/>
    <x v="0"/>
    <x v="7"/>
    <x v="0"/>
    <x v="0"/>
    <x v="0"/>
    <x v="0"/>
    <x v="180"/>
    <x v="406"/>
    <n v="700000"/>
  </r>
  <r>
    <x v="4"/>
    <x v="0"/>
    <x v="7"/>
    <x v="0"/>
    <x v="0"/>
    <x v="0"/>
    <x v="0"/>
    <x v="180"/>
    <x v="407"/>
    <n v="700000"/>
  </r>
  <r>
    <x v="4"/>
    <x v="0"/>
    <x v="7"/>
    <x v="0"/>
    <x v="0"/>
    <x v="0"/>
    <x v="0"/>
    <x v="180"/>
    <x v="92"/>
    <n v="288975"/>
  </r>
  <r>
    <x v="4"/>
    <x v="0"/>
    <x v="7"/>
    <x v="0"/>
    <x v="0"/>
    <x v="0"/>
    <x v="0"/>
    <x v="180"/>
    <x v="218"/>
    <n v="200000"/>
  </r>
  <r>
    <x v="4"/>
    <x v="0"/>
    <x v="7"/>
    <x v="0"/>
    <x v="0"/>
    <x v="0"/>
    <x v="0"/>
    <x v="181"/>
    <x v="393"/>
    <n v="800000"/>
  </r>
  <r>
    <x v="4"/>
    <x v="0"/>
    <x v="7"/>
    <x v="0"/>
    <x v="0"/>
    <x v="0"/>
    <x v="0"/>
    <x v="181"/>
    <x v="14"/>
    <n v="1161667.98"/>
  </r>
  <r>
    <x v="4"/>
    <x v="0"/>
    <x v="7"/>
    <x v="0"/>
    <x v="0"/>
    <x v="0"/>
    <x v="0"/>
    <x v="181"/>
    <x v="44"/>
    <n v="3800000"/>
  </r>
  <r>
    <x v="4"/>
    <x v="0"/>
    <x v="7"/>
    <x v="0"/>
    <x v="0"/>
    <x v="0"/>
    <x v="0"/>
    <x v="181"/>
    <x v="316"/>
    <n v="4750000"/>
  </r>
  <r>
    <x v="4"/>
    <x v="0"/>
    <x v="7"/>
    <x v="0"/>
    <x v="0"/>
    <x v="0"/>
    <x v="0"/>
    <x v="181"/>
    <x v="394"/>
    <n v="600000"/>
  </r>
  <r>
    <x v="4"/>
    <x v="0"/>
    <x v="7"/>
    <x v="0"/>
    <x v="0"/>
    <x v="0"/>
    <x v="0"/>
    <x v="181"/>
    <x v="241"/>
    <n v="1638655"/>
  </r>
  <r>
    <x v="4"/>
    <x v="0"/>
    <x v="7"/>
    <x v="0"/>
    <x v="0"/>
    <x v="0"/>
    <x v="0"/>
    <x v="181"/>
    <x v="235"/>
    <n v="450719"/>
  </r>
  <r>
    <x v="4"/>
    <x v="0"/>
    <x v="7"/>
    <x v="0"/>
    <x v="0"/>
    <x v="0"/>
    <x v="0"/>
    <x v="181"/>
    <x v="162"/>
    <n v="1900000"/>
  </r>
  <r>
    <x v="4"/>
    <x v="0"/>
    <x v="7"/>
    <x v="0"/>
    <x v="0"/>
    <x v="0"/>
    <x v="0"/>
    <x v="181"/>
    <x v="176"/>
    <n v="3303073"/>
  </r>
  <r>
    <x v="4"/>
    <x v="0"/>
    <x v="7"/>
    <x v="0"/>
    <x v="0"/>
    <x v="0"/>
    <x v="19"/>
    <x v="100"/>
    <x v="377"/>
    <n v="257143"/>
  </r>
  <r>
    <x v="4"/>
    <x v="0"/>
    <x v="7"/>
    <x v="0"/>
    <x v="0"/>
    <x v="0"/>
    <x v="19"/>
    <x v="100"/>
    <x v="408"/>
    <n v="85000"/>
  </r>
  <r>
    <x v="4"/>
    <x v="0"/>
    <x v="7"/>
    <x v="0"/>
    <x v="0"/>
    <x v="0"/>
    <x v="19"/>
    <x v="100"/>
    <x v="218"/>
    <n v="800000"/>
  </r>
  <r>
    <x v="4"/>
    <x v="0"/>
    <x v="7"/>
    <x v="0"/>
    <x v="0"/>
    <x v="0"/>
    <x v="19"/>
    <x v="164"/>
    <x v="288"/>
    <n v="2478944"/>
  </r>
  <r>
    <x v="4"/>
    <x v="0"/>
    <x v="7"/>
    <x v="0"/>
    <x v="0"/>
    <x v="0"/>
    <x v="19"/>
    <x v="164"/>
    <x v="407"/>
    <n v="3100000"/>
  </r>
  <r>
    <x v="4"/>
    <x v="0"/>
    <x v="7"/>
    <x v="0"/>
    <x v="0"/>
    <x v="0"/>
    <x v="16"/>
    <x v="117"/>
    <x v="389"/>
    <m/>
  </r>
  <r>
    <x v="4"/>
    <x v="0"/>
    <x v="7"/>
    <x v="0"/>
    <x v="0"/>
    <x v="0"/>
    <x v="16"/>
    <x v="117"/>
    <x v="395"/>
    <n v="184874"/>
  </r>
  <r>
    <x v="4"/>
    <x v="0"/>
    <x v="7"/>
    <x v="0"/>
    <x v="0"/>
    <x v="0"/>
    <x v="16"/>
    <x v="117"/>
    <x v="328"/>
    <m/>
  </r>
  <r>
    <x v="4"/>
    <x v="0"/>
    <x v="7"/>
    <x v="0"/>
    <x v="0"/>
    <x v="0"/>
    <x v="16"/>
    <x v="86"/>
    <x v="204"/>
    <n v="2155688"/>
  </r>
  <r>
    <x v="4"/>
    <x v="0"/>
    <x v="7"/>
    <x v="0"/>
    <x v="0"/>
    <x v="0"/>
    <x v="27"/>
    <x v="148"/>
    <x v="140"/>
    <n v="77283"/>
  </r>
  <r>
    <x v="4"/>
    <x v="0"/>
    <x v="7"/>
    <x v="0"/>
    <x v="0"/>
    <x v="0"/>
    <x v="27"/>
    <x v="149"/>
    <x v="140"/>
    <n v="485083.58"/>
  </r>
  <r>
    <x v="4"/>
    <x v="0"/>
    <x v="7"/>
    <x v="0"/>
    <x v="0"/>
    <x v="0"/>
    <x v="2"/>
    <x v="87"/>
    <x v="21"/>
    <n v="2811022"/>
  </r>
  <r>
    <x v="4"/>
    <x v="0"/>
    <x v="7"/>
    <x v="0"/>
    <x v="0"/>
    <x v="0"/>
    <x v="2"/>
    <x v="87"/>
    <x v="124"/>
    <n v="210900"/>
  </r>
  <r>
    <x v="4"/>
    <x v="0"/>
    <x v="7"/>
    <x v="0"/>
    <x v="0"/>
    <x v="0"/>
    <x v="2"/>
    <x v="87"/>
    <x v="205"/>
    <n v="987379.58"/>
  </r>
  <r>
    <x v="4"/>
    <x v="0"/>
    <x v="7"/>
    <x v="0"/>
    <x v="0"/>
    <x v="0"/>
    <x v="2"/>
    <x v="87"/>
    <x v="263"/>
    <n v="77893"/>
  </r>
  <r>
    <x v="4"/>
    <x v="0"/>
    <x v="7"/>
    <x v="0"/>
    <x v="0"/>
    <x v="0"/>
    <x v="2"/>
    <x v="155"/>
    <x v="404"/>
    <n v="2255017.8199999998"/>
  </r>
  <r>
    <x v="4"/>
    <x v="0"/>
    <x v="7"/>
    <x v="0"/>
    <x v="0"/>
    <x v="0"/>
    <x v="2"/>
    <x v="155"/>
    <x v="409"/>
    <n v="212476.2"/>
  </r>
  <r>
    <x v="4"/>
    <x v="0"/>
    <x v="7"/>
    <x v="0"/>
    <x v="0"/>
    <x v="0"/>
    <x v="2"/>
    <x v="88"/>
    <x v="153"/>
    <n v="195458.42"/>
  </r>
  <r>
    <x v="4"/>
    <x v="0"/>
    <x v="7"/>
    <x v="0"/>
    <x v="0"/>
    <x v="0"/>
    <x v="2"/>
    <x v="88"/>
    <x v="128"/>
    <m/>
  </r>
  <r>
    <x v="4"/>
    <x v="0"/>
    <x v="7"/>
    <x v="0"/>
    <x v="0"/>
    <x v="0"/>
    <x v="2"/>
    <x v="89"/>
    <x v="32"/>
    <n v="7563"/>
  </r>
  <r>
    <x v="4"/>
    <x v="0"/>
    <x v="7"/>
    <x v="0"/>
    <x v="0"/>
    <x v="0"/>
    <x v="2"/>
    <x v="89"/>
    <x v="409"/>
    <n v="8403"/>
  </r>
  <r>
    <x v="4"/>
    <x v="0"/>
    <x v="7"/>
    <x v="0"/>
    <x v="0"/>
    <x v="0"/>
    <x v="2"/>
    <x v="89"/>
    <x v="410"/>
    <n v="42000"/>
  </r>
  <r>
    <x v="4"/>
    <x v="0"/>
    <x v="7"/>
    <x v="0"/>
    <x v="0"/>
    <x v="0"/>
    <x v="2"/>
    <x v="90"/>
    <x v="94"/>
    <m/>
  </r>
  <r>
    <x v="4"/>
    <x v="0"/>
    <x v="7"/>
    <x v="0"/>
    <x v="0"/>
    <x v="0"/>
    <x v="2"/>
    <x v="136"/>
    <x v="208"/>
    <n v="100000"/>
  </r>
  <r>
    <x v="4"/>
    <x v="0"/>
    <x v="7"/>
    <x v="0"/>
    <x v="0"/>
    <x v="0"/>
    <x v="2"/>
    <x v="136"/>
    <x v="396"/>
    <m/>
  </r>
  <r>
    <x v="4"/>
    <x v="0"/>
    <x v="7"/>
    <x v="0"/>
    <x v="0"/>
    <x v="0"/>
    <x v="2"/>
    <x v="136"/>
    <x v="320"/>
    <m/>
  </r>
  <r>
    <x v="4"/>
    <x v="0"/>
    <x v="7"/>
    <x v="0"/>
    <x v="0"/>
    <x v="0"/>
    <x v="2"/>
    <x v="136"/>
    <x v="228"/>
    <n v="660000"/>
  </r>
  <r>
    <x v="4"/>
    <x v="0"/>
    <x v="7"/>
    <x v="0"/>
    <x v="0"/>
    <x v="0"/>
    <x v="2"/>
    <x v="91"/>
    <x v="367"/>
    <m/>
  </r>
  <r>
    <x v="4"/>
    <x v="0"/>
    <x v="7"/>
    <x v="0"/>
    <x v="0"/>
    <x v="0"/>
    <x v="2"/>
    <x v="91"/>
    <x v="53"/>
    <n v="123611"/>
  </r>
  <r>
    <x v="4"/>
    <x v="0"/>
    <x v="7"/>
    <x v="0"/>
    <x v="0"/>
    <x v="0"/>
    <x v="2"/>
    <x v="91"/>
    <x v="289"/>
    <n v="110000"/>
  </r>
  <r>
    <x v="4"/>
    <x v="0"/>
    <x v="7"/>
    <x v="0"/>
    <x v="0"/>
    <x v="0"/>
    <x v="2"/>
    <x v="91"/>
    <x v="192"/>
    <m/>
  </r>
  <r>
    <x v="4"/>
    <x v="0"/>
    <x v="7"/>
    <x v="0"/>
    <x v="0"/>
    <x v="0"/>
    <x v="2"/>
    <x v="91"/>
    <x v="275"/>
    <m/>
  </r>
  <r>
    <x v="4"/>
    <x v="0"/>
    <x v="7"/>
    <x v="0"/>
    <x v="0"/>
    <x v="0"/>
    <x v="2"/>
    <x v="91"/>
    <x v="260"/>
    <n v="163888.89000000001"/>
  </r>
  <r>
    <x v="4"/>
    <x v="0"/>
    <x v="7"/>
    <x v="0"/>
    <x v="0"/>
    <x v="0"/>
    <x v="2"/>
    <x v="91"/>
    <x v="331"/>
    <m/>
  </r>
  <r>
    <x v="4"/>
    <x v="0"/>
    <x v="7"/>
    <x v="0"/>
    <x v="0"/>
    <x v="0"/>
    <x v="2"/>
    <x v="91"/>
    <x v="324"/>
    <n v="173611"/>
  </r>
  <r>
    <x v="4"/>
    <x v="0"/>
    <x v="7"/>
    <x v="0"/>
    <x v="0"/>
    <x v="0"/>
    <x v="2"/>
    <x v="91"/>
    <x v="368"/>
    <n v="26050.42"/>
  </r>
  <r>
    <x v="4"/>
    <x v="0"/>
    <x v="7"/>
    <x v="0"/>
    <x v="0"/>
    <x v="0"/>
    <x v="2"/>
    <x v="91"/>
    <x v="411"/>
    <n v="3300000"/>
  </r>
  <r>
    <x v="4"/>
    <x v="0"/>
    <x v="7"/>
    <x v="0"/>
    <x v="0"/>
    <x v="0"/>
    <x v="2"/>
    <x v="91"/>
    <x v="402"/>
    <n v="116711"/>
  </r>
  <r>
    <x v="4"/>
    <x v="0"/>
    <x v="7"/>
    <x v="0"/>
    <x v="0"/>
    <x v="0"/>
    <x v="2"/>
    <x v="91"/>
    <x v="403"/>
    <n v="68982"/>
  </r>
  <r>
    <x v="4"/>
    <x v="0"/>
    <x v="7"/>
    <x v="0"/>
    <x v="0"/>
    <x v="0"/>
    <x v="2"/>
    <x v="91"/>
    <x v="401"/>
    <n v="328981.06"/>
  </r>
  <r>
    <x v="4"/>
    <x v="0"/>
    <x v="7"/>
    <x v="0"/>
    <x v="0"/>
    <x v="0"/>
    <x v="2"/>
    <x v="91"/>
    <x v="412"/>
    <n v="314790.75"/>
  </r>
  <r>
    <x v="4"/>
    <x v="0"/>
    <x v="7"/>
    <x v="0"/>
    <x v="0"/>
    <x v="0"/>
    <x v="2"/>
    <x v="91"/>
    <x v="405"/>
    <n v="187037.04"/>
  </r>
  <r>
    <x v="4"/>
    <x v="0"/>
    <x v="7"/>
    <x v="0"/>
    <x v="0"/>
    <x v="0"/>
    <x v="2"/>
    <x v="91"/>
    <x v="368"/>
    <m/>
  </r>
  <r>
    <x v="4"/>
    <x v="0"/>
    <x v="7"/>
    <x v="0"/>
    <x v="0"/>
    <x v="0"/>
    <x v="2"/>
    <x v="91"/>
    <x v="379"/>
    <m/>
  </r>
  <r>
    <x v="4"/>
    <x v="0"/>
    <x v="7"/>
    <x v="0"/>
    <x v="0"/>
    <x v="0"/>
    <x v="2"/>
    <x v="91"/>
    <x v="369"/>
    <m/>
  </r>
  <r>
    <x v="4"/>
    <x v="0"/>
    <x v="7"/>
    <x v="0"/>
    <x v="0"/>
    <x v="0"/>
    <x v="2"/>
    <x v="91"/>
    <x v="382"/>
    <m/>
  </r>
  <r>
    <x v="4"/>
    <x v="0"/>
    <x v="7"/>
    <x v="0"/>
    <x v="0"/>
    <x v="0"/>
    <x v="2"/>
    <x v="91"/>
    <x v="374"/>
    <m/>
  </r>
  <r>
    <x v="4"/>
    <x v="0"/>
    <x v="7"/>
    <x v="0"/>
    <x v="0"/>
    <x v="0"/>
    <x v="2"/>
    <x v="91"/>
    <x v="383"/>
    <m/>
  </r>
  <r>
    <x v="4"/>
    <x v="0"/>
    <x v="7"/>
    <x v="0"/>
    <x v="0"/>
    <x v="0"/>
    <x v="2"/>
    <x v="91"/>
    <x v="375"/>
    <m/>
  </r>
  <r>
    <x v="4"/>
    <x v="0"/>
    <x v="7"/>
    <x v="0"/>
    <x v="0"/>
    <x v="0"/>
    <x v="2"/>
    <x v="91"/>
    <x v="360"/>
    <m/>
  </r>
  <r>
    <x v="4"/>
    <x v="0"/>
    <x v="7"/>
    <x v="0"/>
    <x v="0"/>
    <x v="0"/>
    <x v="2"/>
    <x v="91"/>
    <x v="358"/>
    <m/>
  </r>
  <r>
    <x v="4"/>
    <x v="0"/>
    <x v="7"/>
    <x v="0"/>
    <x v="0"/>
    <x v="0"/>
    <x v="2"/>
    <x v="92"/>
    <x v="399"/>
    <m/>
  </r>
  <r>
    <x v="4"/>
    <x v="0"/>
    <x v="7"/>
    <x v="0"/>
    <x v="0"/>
    <x v="0"/>
    <x v="2"/>
    <x v="171"/>
    <x v="334"/>
    <m/>
  </r>
  <r>
    <x v="4"/>
    <x v="0"/>
    <x v="7"/>
    <x v="0"/>
    <x v="0"/>
    <x v="7"/>
    <x v="4"/>
    <x v="119"/>
    <x v="136"/>
    <n v="3416667"/>
  </r>
  <r>
    <x v="4"/>
    <x v="0"/>
    <x v="7"/>
    <x v="0"/>
    <x v="0"/>
    <x v="7"/>
    <x v="4"/>
    <x v="119"/>
    <x v="185"/>
    <n v="5833583"/>
  </r>
  <r>
    <x v="4"/>
    <x v="0"/>
    <x v="7"/>
    <x v="0"/>
    <x v="0"/>
    <x v="7"/>
    <x v="4"/>
    <x v="119"/>
    <x v="291"/>
    <n v="5458333"/>
  </r>
  <r>
    <x v="4"/>
    <x v="0"/>
    <x v="7"/>
    <x v="0"/>
    <x v="0"/>
    <x v="7"/>
    <x v="4"/>
    <x v="119"/>
    <x v="250"/>
    <n v="1500000"/>
  </r>
  <r>
    <x v="4"/>
    <x v="0"/>
    <x v="7"/>
    <x v="0"/>
    <x v="0"/>
    <x v="7"/>
    <x v="4"/>
    <x v="119"/>
    <x v="320"/>
    <n v="3333333"/>
  </r>
  <r>
    <x v="4"/>
    <x v="0"/>
    <x v="7"/>
    <x v="0"/>
    <x v="0"/>
    <x v="7"/>
    <x v="4"/>
    <x v="119"/>
    <x v="319"/>
    <n v="1186250"/>
  </r>
  <r>
    <x v="4"/>
    <x v="0"/>
    <x v="7"/>
    <x v="0"/>
    <x v="0"/>
    <x v="7"/>
    <x v="4"/>
    <x v="119"/>
    <x v="295"/>
    <n v="2750000"/>
  </r>
  <r>
    <x v="4"/>
    <x v="0"/>
    <x v="7"/>
    <x v="0"/>
    <x v="0"/>
    <x v="7"/>
    <x v="4"/>
    <x v="119"/>
    <x v="0"/>
    <m/>
  </r>
  <r>
    <x v="4"/>
    <x v="0"/>
    <x v="7"/>
    <x v="0"/>
    <x v="0"/>
    <x v="7"/>
    <x v="4"/>
    <x v="120"/>
    <x v="250"/>
    <n v="166667"/>
  </r>
  <r>
    <x v="4"/>
    <x v="0"/>
    <x v="7"/>
    <x v="0"/>
    <x v="0"/>
    <x v="7"/>
    <x v="4"/>
    <x v="120"/>
    <x v="319"/>
    <n v="166667"/>
  </r>
  <r>
    <x v="4"/>
    <x v="0"/>
    <x v="7"/>
    <x v="0"/>
    <x v="0"/>
    <x v="7"/>
    <x v="4"/>
    <x v="121"/>
    <x v="136"/>
    <n v="313391"/>
  </r>
  <r>
    <x v="4"/>
    <x v="0"/>
    <x v="7"/>
    <x v="0"/>
    <x v="0"/>
    <x v="7"/>
    <x v="4"/>
    <x v="121"/>
    <x v="185"/>
    <n v="583333"/>
  </r>
  <r>
    <x v="4"/>
    <x v="0"/>
    <x v="7"/>
    <x v="0"/>
    <x v="0"/>
    <x v="7"/>
    <x v="4"/>
    <x v="121"/>
    <x v="250"/>
    <n v="161111"/>
  </r>
  <r>
    <x v="4"/>
    <x v="0"/>
    <x v="7"/>
    <x v="0"/>
    <x v="0"/>
    <x v="7"/>
    <x v="4"/>
    <x v="121"/>
    <x v="320"/>
    <n v="290500"/>
  </r>
  <r>
    <x v="4"/>
    <x v="0"/>
    <x v="7"/>
    <x v="0"/>
    <x v="0"/>
    <x v="7"/>
    <x v="4"/>
    <x v="121"/>
    <x v="291"/>
    <n v="545833"/>
  </r>
  <r>
    <x v="4"/>
    <x v="0"/>
    <x v="7"/>
    <x v="0"/>
    <x v="0"/>
    <x v="7"/>
    <x v="4"/>
    <x v="121"/>
    <x v="319"/>
    <n v="129736"/>
  </r>
  <r>
    <x v="4"/>
    <x v="0"/>
    <x v="7"/>
    <x v="0"/>
    <x v="0"/>
    <x v="7"/>
    <x v="4"/>
    <x v="121"/>
    <x v="295"/>
    <n v="275000"/>
  </r>
  <r>
    <x v="4"/>
    <x v="0"/>
    <x v="7"/>
    <x v="0"/>
    <x v="0"/>
    <x v="7"/>
    <x v="4"/>
    <x v="122"/>
    <x v="136"/>
    <n v="-104533"/>
  </r>
  <r>
    <x v="4"/>
    <x v="0"/>
    <x v="7"/>
    <x v="0"/>
    <x v="0"/>
    <x v="7"/>
    <x v="4"/>
    <x v="122"/>
    <x v="185"/>
    <n v="70000"/>
  </r>
  <r>
    <x v="4"/>
    <x v="0"/>
    <x v="7"/>
    <x v="0"/>
    <x v="0"/>
    <x v="7"/>
    <x v="4"/>
    <x v="122"/>
    <x v="291"/>
    <n v="65500"/>
  </r>
  <r>
    <x v="4"/>
    <x v="0"/>
    <x v="7"/>
    <x v="0"/>
    <x v="0"/>
    <x v="7"/>
    <x v="4"/>
    <x v="122"/>
    <x v="320"/>
    <n v="35500"/>
  </r>
  <r>
    <x v="4"/>
    <x v="0"/>
    <x v="7"/>
    <x v="0"/>
    <x v="0"/>
    <x v="7"/>
    <x v="4"/>
    <x v="122"/>
    <x v="250"/>
    <n v="13999"/>
  </r>
  <r>
    <x v="4"/>
    <x v="0"/>
    <x v="7"/>
    <x v="0"/>
    <x v="0"/>
    <x v="7"/>
    <x v="4"/>
    <x v="122"/>
    <x v="319"/>
    <n v="15568"/>
  </r>
  <r>
    <x v="4"/>
    <x v="0"/>
    <x v="7"/>
    <x v="0"/>
    <x v="0"/>
    <x v="7"/>
    <x v="4"/>
    <x v="122"/>
    <x v="295"/>
    <n v="33000"/>
  </r>
  <r>
    <x v="4"/>
    <x v="0"/>
    <x v="7"/>
    <x v="0"/>
    <x v="0"/>
    <x v="7"/>
    <x v="4"/>
    <x v="123"/>
    <x v="136"/>
    <n v="-86609"/>
  </r>
  <r>
    <x v="4"/>
    <x v="0"/>
    <x v="7"/>
    <x v="0"/>
    <x v="0"/>
    <x v="7"/>
    <x v="4"/>
    <x v="123"/>
    <x v="185"/>
    <n v="583333"/>
  </r>
  <r>
    <x v="4"/>
    <x v="0"/>
    <x v="7"/>
    <x v="0"/>
    <x v="0"/>
    <x v="7"/>
    <x v="4"/>
    <x v="123"/>
    <x v="250"/>
    <n v="161111"/>
  </r>
  <r>
    <x v="4"/>
    <x v="0"/>
    <x v="7"/>
    <x v="0"/>
    <x v="0"/>
    <x v="7"/>
    <x v="4"/>
    <x v="123"/>
    <x v="320"/>
    <n v="294166"/>
  </r>
  <r>
    <x v="4"/>
    <x v="0"/>
    <x v="7"/>
    <x v="0"/>
    <x v="0"/>
    <x v="7"/>
    <x v="4"/>
    <x v="123"/>
    <x v="291"/>
    <n v="545833"/>
  </r>
  <r>
    <x v="4"/>
    <x v="0"/>
    <x v="7"/>
    <x v="0"/>
    <x v="0"/>
    <x v="7"/>
    <x v="4"/>
    <x v="123"/>
    <x v="319"/>
    <n v="129736"/>
  </r>
  <r>
    <x v="4"/>
    <x v="0"/>
    <x v="7"/>
    <x v="0"/>
    <x v="0"/>
    <x v="7"/>
    <x v="4"/>
    <x v="123"/>
    <x v="295"/>
    <n v="275000"/>
  </r>
  <r>
    <x v="4"/>
    <x v="0"/>
    <x v="7"/>
    <x v="0"/>
    <x v="0"/>
    <x v="7"/>
    <x v="4"/>
    <x v="124"/>
    <x v="136"/>
    <n v="170833"/>
  </r>
  <r>
    <x v="4"/>
    <x v="0"/>
    <x v="7"/>
    <x v="0"/>
    <x v="0"/>
    <x v="7"/>
    <x v="4"/>
    <x v="124"/>
    <x v="185"/>
    <n v="291667"/>
  </r>
  <r>
    <x v="4"/>
    <x v="0"/>
    <x v="7"/>
    <x v="0"/>
    <x v="0"/>
    <x v="7"/>
    <x v="4"/>
    <x v="124"/>
    <x v="291"/>
    <n v="272917"/>
  </r>
  <r>
    <x v="4"/>
    <x v="0"/>
    <x v="7"/>
    <x v="0"/>
    <x v="0"/>
    <x v="7"/>
    <x v="4"/>
    <x v="124"/>
    <x v="320"/>
    <n v="166667"/>
  </r>
  <r>
    <x v="4"/>
    <x v="0"/>
    <x v="7"/>
    <x v="0"/>
    <x v="0"/>
    <x v="7"/>
    <x v="4"/>
    <x v="124"/>
    <x v="250"/>
    <n v="75000"/>
  </r>
  <r>
    <x v="4"/>
    <x v="0"/>
    <x v="7"/>
    <x v="0"/>
    <x v="0"/>
    <x v="7"/>
    <x v="4"/>
    <x v="124"/>
    <x v="319"/>
    <n v="59313"/>
  </r>
  <r>
    <x v="4"/>
    <x v="0"/>
    <x v="7"/>
    <x v="0"/>
    <x v="0"/>
    <x v="7"/>
    <x v="4"/>
    <x v="124"/>
    <x v="295"/>
    <n v="137500"/>
  </r>
  <r>
    <x v="4"/>
    <x v="0"/>
    <x v="7"/>
    <x v="0"/>
    <x v="0"/>
    <x v="7"/>
    <x v="4"/>
    <x v="167"/>
    <x v="250"/>
    <n v="166667"/>
  </r>
  <r>
    <x v="4"/>
    <x v="0"/>
    <x v="7"/>
    <x v="0"/>
    <x v="0"/>
    <x v="7"/>
    <x v="4"/>
    <x v="167"/>
    <x v="291"/>
    <n v="166667"/>
  </r>
  <r>
    <x v="4"/>
    <x v="0"/>
    <x v="7"/>
    <x v="0"/>
    <x v="0"/>
    <x v="7"/>
    <x v="4"/>
    <x v="167"/>
    <x v="295"/>
    <n v="166667"/>
  </r>
  <r>
    <x v="4"/>
    <x v="0"/>
    <x v="7"/>
    <x v="0"/>
    <x v="0"/>
    <x v="7"/>
    <x v="4"/>
    <x v="185"/>
    <x v="130"/>
    <n v="-46613"/>
  </r>
  <r>
    <x v="4"/>
    <x v="0"/>
    <x v="7"/>
    <x v="0"/>
    <x v="0"/>
    <x v="7"/>
    <x v="4"/>
    <x v="127"/>
    <x v="5"/>
    <n v="152604"/>
  </r>
  <r>
    <x v="4"/>
    <x v="0"/>
    <x v="7"/>
    <x v="0"/>
    <x v="0"/>
    <x v="7"/>
    <x v="4"/>
    <x v="128"/>
    <x v="6"/>
    <n v="1982820"/>
  </r>
  <r>
    <x v="4"/>
    <x v="0"/>
    <x v="7"/>
    <x v="0"/>
    <x v="0"/>
    <x v="7"/>
    <x v="4"/>
    <x v="128"/>
    <x v="160"/>
    <n v="190000"/>
  </r>
  <r>
    <x v="4"/>
    <x v="0"/>
    <x v="7"/>
    <x v="0"/>
    <x v="0"/>
    <x v="7"/>
    <x v="4"/>
    <x v="128"/>
    <x v="7"/>
    <n v="764667"/>
  </r>
  <r>
    <x v="4"/>
    <x v="0"/>
    <x v="7"/>
    <x v="0"/>
    <x v="0"/>
    <x v="7"/>
    <x v="4"/>
    <x v="129"/>
    <x v="8"/>
    <n v="895200"/>
  </r>
  <r>
    <x v="4"/>
    <x v="0"/>
    <x v="7"/>
    <x v="0"/>
    <x v="0"/>
    <x v="7"/>
    <x v="4"/>
    <x v="129"/>
    <x v="367"/>
    <n v="164100"/>
  </r>
  <r>
    <x v="4"/>
    <x v="0"/>
    <x v="7"/>
    <x v="0"/>
    <x v="0"/>
    <x v="1"/>
    <x v="7"/>
    <x v="34"/>
    <x v="29"/>
    <n v="144209.35"/>
  </r>
  <r>
    <x v="4"/>
    <x v="0"/>
    <x v="7"/>
    <x v="0"/>
    <x v="0"/>
    <x v="1"/>
    <x v="7"/>
    <x v="34"/>
    <x v="321"/>
    <n v="25990"/>
  </r>
  <r>
    <x v="4"/>
    <x v="0"/>
    <x v="7"/>
    <x v="0"/>
    <x v="0"/>
    <x v="1"/>
    <x v="7"/>
    <x v="34"/>
    <x v="294"/>
    <m/>
  </r>
  <r>
    <x v="4"/>
    <x v="0"/>
    <x v="7"/>
    <x v="0"/>
    <x v="0"/>
    <x v="1"/>
    <x v="7"/>
    <x v="20"/>
    <x v="29"/>
    <n v="154700"/>
  </r>
  <r>
    <x v="4"/>
    <x v="0"/>
    <x v="7"/>
    <x v="0"/>
    <x v="0"/>
    <x v="1"/>
    <x v="7"/>
    <x v="20"/>
    <x v="321"/>
    <n v="84000"/>
  </r>
  <r>
    <x v="4"/>
    <x v="0"/>
    <x v="7"/>
    <x v="0"/>
    <x v="0"/>
    <x v="1"/>
    <x v="7"/>
    <x v="20"/>
    <x v="169"/>
    <n v="1143054"/>
  </r>
  <r>
    <x v="4"/>
    <x v="0"/>
    <x v="7"/>
    <x v="0"/>
    <x v="0"/>
    <x v="1"/>
    <x v="7"/>
    <x v="55"/>
    <x v="246"/>
    <n v="479838"/>
  </r>
  <r>
    <x v="4"/>
    <x v="0"/>
    <x v="7"/>
    <x v="0"/>
    <x v="0"/>
    <x v="1"/>
    <x v="8"/>
    <x v="22"/>
    <x v="321"/>
    <n v="168337"/>
  </r>
  <r>
    <x v="4"/>
    <x v="0"/>
    <x v="7"/>
    <x v="0"/>
    <x v="0"/>
    <x v="1"/>
    <x v="8"/>
    <x v="22"/>
    <x v="29"/>
    <n v="1926248.18"/>
  </r>
  <r>
    <x v="4"/>
    <x v="0"/>
    <x v="7"/>
    <x v="0"/>
    <x v="0"/>
    <x v="1"/>
    <x v="8"/>
    <x v="94"/>
    <x v="2"/>
    <n v="112500"/>
  </r>
  <r>
    <x v="4"/>
    <x v="0"/>
    <x v="7"/>
    <x v="0"/>
    <x v="0"/>
    <x v="1"/>
    <x v="8"/>
    <x v="94"/>
    <x v="235"/>
    <n v="46761"/>
  </r>
  <r>
    <x v="4"/>
    <x v="0"/>
    <x v="7"/>
    <x v="0"/>
    <x v="0"/>
    <x v="1"/>
    <x v="8"/>
    <x v="94"/>
    <x v="386"/>
    <n v="-11380"/>
  </r>
  <r>
    <x v="4"/>
    <x v="0"/>
    <x v="7"/>
    <x v="0"/>
    <x v="0"/>
    <x v="1"/>
    <x v="8"/>
    <x v="94"/>
    <x v="17"/>
    <n v="-339999.52"/>
  </r>
  <r>
    <x v="4"/>
    <x v="0"/>
    <x v="7"/>
    <x v="0"/>
    <x v="0"/>
    <x v="1"/>
    <x v="8"/>
    <x v="94"/>
    <x v="218"/>
    <n v="-33362"/>
  </r>
  <r>
    <x v="4"/>
    <x v="0"/>
    <x v="7"/>
    <x v="0"/>
    <x v="0"/>
    <x v="1"/>
    <x v="8"/>
    <x v="94"/>
    <x v="228"/>
    <n v="-36841"/>
  </r>
  <r>
    <x v="4"/>
    <x v="0"/>
    <x v="7"/>
    <x v="0"/>
    <x v="0"/>
    <x v="1"/>
    <x v="8"/>
    <x v="94"/>
    <x v="288"/>
    <n v="33057"/>
  </r>
  <r>
    <x v="4"/>
    <x v="0"/>
    <x v="7"/>
    <x v="0"/>
    <x v="0"/>
    <x v="1"/>
    <x v="8"/>
    <x v="94"/>
    <x v="395"/>
    <n v="6471"/>
  </r>
  <r>
    <x v="4"/>
    <x v="0"/>
    <x v="7"/>
    <x v="0"/>
    <x v="0"/>
    <x v="1"/>
    <x v="8"/>
    <x v="94"/>
    <x v="394"/>
    <n v="30000"/>
  </r>
  <r>
    <x v="4"/>
    <x v="0"/>
    <x v="7"/>
    <x v="0"/>
    <x v="0"/>
    <x v="1"/>
    <x v="8"/>
    <x v="94"/>
    <x v="401"/>
    <n v="10468"/>
  </r>
  <r>
    <x v="4"/>
    <x v="0"/>
    <x v="7"/>
    <x v="0"/>
    <x v="0"/>
    <x v="1"/>
    <x v="8"/>
    <x v="94"/>
    <x v="407"/>
    <n v="36000"/>
  </r>
  <r>
    <x v="4"/>
    <x v="0"/>
    <x v="7"/>
    <x v="0"/>
    <x v="0"/>
    <x v="1"/>
    <x v="8"/>
    <x v="94"/>
    <x v="412"/>
    <n v="31479"/>
  </r>
  <r>
    <x v="4"/>
    <x v="0"/>
    <x v="7"/>
    <x v="0"/>
    <x v="0"/>
    <x v="1"/>
    <x v="8"/>
    <x v="94"/>
    <x v="406"/>
    <n v="9310"/>
  </r>
  <r>
    <x v="4"/>
    <x v="0"/>
    <x v="7"/>
    <x v="0"/>
    <x v="0"/>
    <x v="1"/>
    <x v="8"/>
    <x v="94"/>
    <x v="411"/>
    <n v="115500"/>
  </r>
  <r>
    <x v="4"/>
    <x v="0"/>
    <x v="7"/>
    <x v="0"/>
    <x v="0"/>
    <x v="1"/>
    <x v="8"/>
    <x v="94"/>
    <x v="337"/>
    <n v="24495.79"/>
  </r>
  <r>
    <x v="4"/>
    <x v="0"/>
    <x v="7"/>
    <x v="0"/>
    <x v="0"/>
    <x v="1"/>
    <x v="8"/>
    <x v="94"/>
    <x v="342"/>
    <n v="17500"/>
  </r>
  <r>
    <x v="4"/>
    <x v="0"/>
    <x v="7"/>
    <x v="0"/>
    <x v="0"/>
    <x v="1"/>
    <x v="8"/>
    <x v="156"/>
    <x v="31"/>
    <n v="-817"/>
  </r>
  <r>
    <x v="4"/>
    <x v="0"/>
    <x v="7"/>
    <x v="0"/>
    <x v="3"/>
    <x v="6"/>
    <x v="32"/>
    <x v="186"/>
    <x v="31"/>
    <n v="147955554.08550006"/>
  </r>
  <r>
    <x v="4"/>
    <x v="0"/>
    <x v="7"/>
    <x v="0"/>
    <x v="2"/>
    <x v="3"/>
    <x v="3"/>
    <x v="96"/>
    <x v="0"/>
    <m/>
  </r>
  <r>
    <x v="4"/>
    <x v="0"/>
    <x v="7"/>
    <x v="0"/>
    <x v="2"/>
    <x v="3"/>
    <x v="3"/>
    <x v="137"/>
    <x v="98"/>
    <n v="31050000"/>
  </r>
  <r>
    <x v="4"/>
    <x v="0"/>
    <x v="7"/>
    <x v="0"/>
    <x v="2"/>
    <x v="3"/>
    <x v="3"/>
    <x v="137"/>
    <x v="413"/>
    <n v="52650000"/>
  </r>
  <r>
    <x v="4"/>
    <x v="0"/>
    <x v="7"/>
    <x v="0"/>
    <x v="2"/>
    <x v="3"/>
    <x v="3"/>
    <x v="97"/>
    <x v="34"/>
    <n v="12358018"/>
  </r>
  <r>
    <x v="4"/>
    <x v="0"/>
    <x v="7"/>
    <x v="0"/>
    <x v="2"/>
    <x v="3"/>
    <x v="3"/>
    <x v="97"/>
    <x v="36"/>
    <n v="101427056"/>
  </r>
  <r>
    <x v="4"/>
    <x v="0"/>
    <x v="7"/>
    <x v="0"/>
    <x v="2"/>
    <x v="3"/>
    <x v="3"/>
    <x v="97"/>
    <x v="48"/>
    <m/>
  </r>
  <r>
    <x v="4"/>
    <x v="0"/>
    <x v="7"/>
    <x v="0"/>
    <x v="2"/>
    <x v="3"/>
    <x v="3"/>
    <x v="97"/>
    <x v="384"/>
    <m/>
  </r>
  <r>
    <x v="4"/>
    <x v="0"/>
    <x v="7"/>
    <x v="0"/>
    <x v="2"/>
    <x v="3"/>
    <x v="3"/>
    <x v="97"/>
    <x v="385"/>
    <m/>
  </r>
  <r>
    <x v="4"/>
    <x v="0"/>
    <x v="7"/>
    <x v="0"/>
    <x v="2"/>
    <x v="3"/>
    <x v="3"/>
    <x v="97"/>
    <x v="0"/>
    <m/>
  </r>
  <r>
    <x v="4"/>
    <x v="0"/>
    <x v="7"/>
    <x v="0"/>
    <x v="2"/>
    <x v="3"/>
    <x v="3"/>
    <x v="97"/>
    <x v="0"/>
    <m/>
  </r>
  <r>
    <x v="4"/>
    <x v="0"/>
    <x v="7"/>
    <x v="0"/>
    <x v="2"/>
    <x v="3"/>
    <x v="3"/>
    <x v="98"/>
    <x v="0"/>
    <m/>
  </r>
  <r>
    <x v="4"/>
    <x v="0"/>
    <x v="7"/>
    <x v="0"/>
    <x v="2"/>
    <x v="3"/>
    <x v="3"/>
    <x v="99"/>
    <x v="70"/>
    <n v="535800"/>
  </r>
  <r>
    <x v="4"/>
    <x v="0"/>
    <x v="7"/>
    <x v="0"/>
    <x v="2"/>
    <x v="3"/>
    <x v="3"/>
    <x v="97"/>
    <x v="36"/>
    <n v="10173458"/>
  </r>
  <r>
    <x v="4"/>
    <x v="0"/>
    <x v="7"/>
    <x v="0"/>
    <x v="2"/>
    <x v="3"/>
    <x v="3"/>
    <x v="99"/>
    <x v="366"/>
    <m/>
  </r>
  <r>
    <x v="4"/>
    <x v="0"/>
    <x v="7"/>
    <x v="0"/>
    <x v="2"/>
    <x v="3"/>
    <x v="3"/>
    <x v="99"/>
    <x v="226"/>
    <n v="1287000"/>
  </r>
  <r>
    <x v="4"/>
    <x v="0"/>
    <x v="7"/>
    <x v="0"/>
    <x v="2"/>
    <x v="3"/>
    <x v="3"/>
    <x v="99"/>
    <x v="249"/>
    <n v="129444055"/>
  </r>
  <r>
    <x v="4"/>
    <x v="0"/>
    <x v="7"/>
    <x v="0"/>
    <x v="2"/>
    <x v="3"/>
    <x v="3"/>
    <x v="99"/>
    <x v="156"/>
    <m/>
  </r>
  <r>
    <x v="4"/>
    <x v="0"/>
    <x v="7"/>
    <x v="0"/>
    <x v="2"/>
    <x v="3"/>
    <x v="3"/>
    <x v="99"/>
    <x v="414"/>
    <n v="80000"/>
  </r>
  <r>
    <x v="4"/>
    <x v="0"/>
    <x v="7"/>
    <x v="0"/>
    <x v="2"/>
    <x v="3"/>
    <x v="3"/>
    <x v="99"/>
    <x v="347"/>
    <n v="399000"/>
  </r>
  <r>
    <x v="4"/>
    <x v="0"/>
    <x v="7"/>
    <x v="0"/>
    <x v="2"/>
    <x v="3"/>
    <x v="3"/>
    <x v="99"/>
    <x v="415"/>
    <n v="105162866"/>
  </r>
  <r>
    <x v="4"/>
    <x v="0"/>
    <x v="7"/>
    <x v="0"/>
    <x v="2"/>
    <x v="3"/>
    <x v="26"/>
    <x v="137"/>
    <x v="98"/>
    <m/>
  </r>
  <r>
    <x v="4"/>
    <x v="0"/>
    <x v="7"/>
    <x v="0"/>
    <x v="2"/>
    <x v="3"/>
    <x v="20"/>
    <x v="99"/>
    <x v="226"/>
    <m/>
  </r>
  <r>
    <x v="4"/>
    <x v="0"/>
    <x v="7"/>
    <x v="0"/>
    <x v="2"/>
    <x v="3"/>
    <x v="20"/>
    <x v="49"/>
    <x v="124"/>
    <m/>
  </r>
  <r>
    <x v="4"/>
    <x v="0"/>
    <x v="7"/>
    <x v="0"/>
    <x v="2"/>
    <x v="3"/>
    <x v="20"/>
    <x v="49"/>
    <x v="41"/>
    <n v="2903430"/>
  </r>
  <r>
    <x v="4"/>
    <x v="0"/>
    <x v="7"/>
    <x v="0"/>
    <x v="2"/>
    <x v="3"/>
    <x v="20"/>
    <x v="49"/>
    <x v="42"/>
    <n v="804000"/>
  </r>
  <r>
    <x v="4"/>
    <x v="0"/>
    <x v="7"/>
    <x v="0"/>
    <x v="2"/>
    <x v="3"/>
    <x v="20"/>
    <x v="49"/>
    <x v="400"/>
    <m/>
  </r>
  <r>
    <x v="4"/>
    <x v="0"/>
    <x v="7"/>
    <x v="0"/>
    <x v="2"/>
    <x v="3"/>
    <x v="20"/>
    <x v="49"/>
    <x v="122"/>
    <m/>
  </r>
  <r>
    <x v="4"/>
    <x v="0"/>
    <x v="7"/>
    <x v="0"/>
    <x v="2"/>
    <x v="3"/>
    <x v="20"/>
    <x v="151"/>
    <x v="0"/>
    <m/>
  </r>
  <r>
    <x v="4"/>
    <x v="0"/>
    <x v="7"/>
    <x v="0"/>
    <x v="2"/>
    <x v="3"/>
    <x v="20"/>
    <x v="111"/>
    <x v="42"/>
    <n v="1052000"/>
  </r>
  <r>
    <x v="4"/>
    <x v="0"/>
    <x v="7"/>
    <x v="0"/>
    <x v="2"/>
    <x v="3"/>
    <x v="20"/>
    <x v="111"/>
    <x v="124"/>
    <n v="1973012"/>
  </r>
  <r>
    <x v="4"/>
    <x v="0"/>
    <x v="7"/>
    <x v="0"/>
    <x v="2"/>
    <x v="3"/>
    <x v="20"/>
    <x v="111"/>
    <x v="0"/>
    <m/>
  </r>
  <r>
    <x v="4"/>
    <x v="0"/>
    <x v="7"/>
    <x v="0"/>
    <x v="2"/>
    <x v="3"/>
    <x v="20"/>
    <x v="111"/>
    <x v="0"/>
    <m/>
  </r>
  <r>
    <x v="4"/>
    <x v="0"/>
    <x v="7"/>
    <x v="0"/>
    <x v="2"/>
    <x v="3"/>
    <x v="20"/>
    <x v="111"/>
    <x v="0"/>
    <m/>
  </r>
  <r>
    <x v="4"/>
    <x v="0"/>
    <x v="7"/>
    <x v="0"/>
    <x v="2"/>
    <x v="3"/>
    <x v="30"/>
    <x v="151"/>
    <x v="124"/>
    <n v="2331911"/>
  </r>
  <r>
    <x v="4"/>
    <x v="0"/>
    <x v="7"/>
    <x v="0"/>
    <x v="2"/>
    <x v="3"/>
    <x v="30"/>
    <x v="151"/>
    <x v="230"/>
    <m/>
  </r>
  <r>
    <x v="4"/>
    <x v="0"/>
    <x v="7"/>
    <x v="0"/>
    <x v="2"/>
    <x v="3"/>
    <x v="0"/>
    <x v="157"/>
    <x v="352"/>
    <m/>
  </r>
  <r>
    <x v="4"/>
    <x v="0"/>
    <x v="7"/>
    <x v="0"/>
    <x v="2"/>
    <x v="3"/>
    <x v="0"/>
    <x v="157"/>
    <x v="353"/>
    <m/>
  </r>
  <r>
    <x v="4"/>
    <x v="0"/>
    <x v="7"/>
    <x v="0"/>
    <x v="2"/>
    <x v="3"/>
    <x v="21"/>
    <x v="50"/>
    <x v="0"/>
    <m/>
  </r>
  <r>
    <x v="4"/>
    <x v="0"/>
    <x v="7"/>
    <x v="0"/>
    <x v="2"/>
    <x v="3"/>
    <x v="21"/>
    <x v="132"/>
    <x v="0"/>
    <m/>
  </r>
  <r>
    <x v="5"/>
    <x v="1"/>
    <x v="8"/>
    <x v="0"/>
    <x v="1"/>
    <x v="2"/>
    <x v="24"/>
    <x v="63"/>
    <x v="1"/>
    <m/>
  </r>
  <r>
    <x v="5"/>
    <x v="1"/>
    <x v="8"/>
    <x v="0"/>
    <x v="0"/>
    <x v="0"/>
    <x v="17"/>
    <x v="133"/>
    <x v="0"/>
    <m/>
  </r>
  <r>
    <x v="5"/>
    <x v="1"/>
    <x v="8"/>
    <x v="0"/>
    <x v="2"/>
    <x v="3"/>
    <x v="3"/>
    <x v="133"/>
    <x v="0"/>
    <m/>
  </r>
  <r>
    <x v="6"/>
    <x v="1"/>
    <x v="8"/>
    <x v="0"/>
    <x v="1"/>
    <x v="2"/>
    <x v="24"/>
    <x v="63"/>
    <x v="1"/>
    <m/>
  </r>
  <r>
    <x v="6"/>
    <x v="1"/>
    <x v="8"/>
    <x v="0"/>
    <x v="0"/>
    <x v="0"/>
    <x v="17"/>
    <x v="133"/>
    <x v="0"/>
    <m/>
  </r>
  <r>
    <x v="6"/>
    <x v="1"/>
    <x v="8"/>
    <x v="0"/>
    <x v="2"/>
    <x v="3"/>
    <x v="3"/>
    <x v="133"/>
    <x v="0"/>
    <m/>
  </r>
  <r>
    <x v="7"/>
    <x v="1"/>
    <x v="8"/>
    <x v="0"/>
    <x v="1"/>
    <x v="2"/>
    <x v="24"/>
    <x v="63"/>
    <x v="1"/>
    <m/>
  </r>
  <r>
    <x v="7"/>
    <x v="1"/>
    <x v="8"/>
    <x v="0"/>
    <x v="0"/>
    <x v="0"/>
    <x v="17"/>
    <x v="133"/>
    <x v="0"/>
    <m/>
  </r>
  <r>
    <x v="7"/>
    <x v="1"/>
    <x v="8"/>
    <x v="0"/>
    <x v="2"/>
    <x v="3"/>
    <x v="3"/>
    <x v="133"/>
    <x v="0"/>
    <m/>
  </r>
  <r>
    <x v="8"/>
    <x v="1"/>
    <x v="8"/>
    <x v="0"/>
    <x v="1"/>
    <x v="2"/>
    <x v="24"/>
    <x v="63"/>
    <x v="1"/>
    <m/>
  </r>
  <r>
    <x v="8"/>
    <x v="1"/>
    <x v="8"/>
    <x v="0"/>
    <x v="0"/>
    <x v="0"/>
    <x v="17"/>
    <x v="133"/>
    <x v="0"/>
    <m/>
  </r>
  <r>
    <x v="8"/>
    <x v="1"/>
    <x v="8"/>
    <x v="0"/>
    <x v="2"/>
    <x v="3"/>
    <x v="3"/>
    <x v="133"/>
    <x v="0"/>
    <m/>
  </r>
  <r>
    <x v="9"/>
    <x v="1"/>
    <x v="8"/>
    <x v="0"/>
    <x v="1"/>
    <x v="2"/>
    <x v="24"/>
    <x v="63"/>
    <x v="1"/>
    <m/>
  </r>
  <r>
    <x v="9"/>
    <x v="1"/>
    <x v="8"/>
    <x v="0"/>
    <x v="0"/>
    <x v="0"/>
    <x v="17"/>
    <x v="133"/>
    <x v="0"/>
    <m/>
  </r>
  <r>
    <x v="9"/>
    <x v="1"/>
    <x v="8"/>
    <x v="0"/>
    <x v="2"/>
    <x v="3"/>
    <x v="3"/>
    <x v="133"/>
    <x v="0"/>
    <m/>
  </r>
  <r>
    <x v="10"/>
    <x v="1"/>
    <x v="8"/>
    <x v="0"/>
    <x v="1"/>
    <x v="2"/>
    <x v="24"/>
    <x v="63"/>
    <x v="1"/>
    <m/>
  </r>
  <r>
    <x v="10"/>
    <x v="1"/>
    <x v="8"/>
    <x v="0"/>
    <x v="0"/>
    <x v="0"/>
    <x v="17"/>
    <x v="133"/>
    <x v="0"/>
    <m/>
  </r>
  <r>
    <x v="10"/>
    <x v="1"/>
    <x v="8"/>
    <x v="0"/>
    <x v="2"/>
    <x v="3"/>
    <x v="3"/>
    <x v="133"/>
    <x v="0"/>
    <m/>
  </r>
  <r>
    <x v="11"/>
    <x v="1"/>
    <x v="8"/>
    <x v="0"/>
    <x v="1"/>
    <x v="2"/>
    <x v="24"/>
    <x v="63"/>
    <x v="1"/>
    <m/>
  </r>
  <r>
    <x v="11"/>
    <x v="1"/>
    <x v="8"/>
    <x v="0"/>
    <x v="0"/>
    <x v="0"/>
    <x v="17"/>
    <x v="133"/>
    <x v="0"/>
    <m/>
  </r>
  <r>
    <x v="11"/>
    <x v="1"/>
    <x v="8"/>
    <x v="0"/>
    <x v="2"/>
    <x v="3"/>
    <x v="3"/>
    <x v="133"/>
    <x v="0"/>
    <m/>
  </r>
  <r>
    <x v="0"/>
    <x v="1"/>
    <x v="8"/>
    <x v="0"/>
    <x v="1"/>
    <x v="2"/>
    <x v="24"/>
    <x v="63"/>
    <x v="1"/>
    <m/>
  </r>
  <r>
    <x v="0"/>
    <x v="1"/>
    <x v="8"/>
    <x v="0"/>
    <x v="0"/>
    <x v="0"/>
    <x v="17"/>
    <x v="133"/>
    <x v="0"/>
    <m/>
  </r>
  <r>
    <x v="0"/>
    <x v="1"/>
    <x v="8"/>
    <x v="0"/>
    <x v="2"/>
    <x v="3"/>
    <x v="3"/>
    <x v="133"/>
    <x v="0"/>
    <m/>
  </r>
  <r>
    <x v="1"/>
    <x v="1"/>
    <x v="8"/>
    <x v="0"/>
    <x v="1"/>
    <x v="2"/>
    <x v="24"/>
    <x v="63"/>
    <x v="1"/>
    <m/>
  </r>
  <r>
    <x v="1"/>
    <x v="1"/>
    <x v="8"/>
    <x v="0"/>
    <x v="0"/>
    <x v="0"/>
    <x v="17"/>
    <x v="133"/>
    <x v="0"/>
    <m/>
  </r>
  <r>
    <x v="1"/>
    <x v="1"/>
    <x v="8"/>
    <x v="0"/>
    <x v="2"/>
    <x v="3"/>
    <x v="3"/>
    <x v="133"/>
    <x v="0"/>
    <m/>
  </r>
  <r>
    <x v="2"/>
    <x v="1"/>
    <x v="8"/>
    <x v="0"/>
    <x v="1"/>
    <x v="2"/>
    <x v="24"/>
    <x v="63"/>
    <x v="1"/>
    <m/>
  </r>
  <r>
    <x v="2"/>
    <x v="1"/>
    <x v="8"/>
    <x v="0"/>
    <x v="0"/>
    <x v="0"/>
    <x v="17"/>
    <x v="133"/>
    <x v="0"/>
    <m/>
  </r>
  <r>
    <x v="2"/>
    <x v="1"/>
    <x v="8"/>
    <x v="0"/>
    <x v="2"/>
    <x v="3"/>
    <x v="3"/>
    <x v="133"/>
    <x v="0"/>
    <m/>
  </r>
  <r>
    <x v="3"/>
    <x v="1"/>
    <x v="8"/>
    <x v="0"/>
    <x v="1"/>
    <x v="2"/>
    <x v="24"/>
    <x v="63"/>
    <x v="1"/>
    <m/>
  </r>
  <r>
    <x v="3"/>
    <x v="1"/>
    <x v="8"/>
    <x v="0"/>
    <x v="0"/>
    <x v="0"/>
    <x v="17"/>
    <x v="133"/>
    <x v="0"/>
    <m/>
  </r>
  <r>
    <x v="3"/>
    <x v="1"/>
    <x v="8"/>
    <x v="0"/>
    <x v="2"/>
    <x v="3"/>
    <x v="3"/>
    <x v="133"/>
    <x v="0"/>
    <m/>
  </r>
  <r>
    <x v="4"/>
    <x v="1"/>
    <x v="8"/>
    <x v="0"/>
    <x v="1"/>
    <x v="2"/>
    <x v="24"/>
    <x v="63"/>
    <x v="1"/>
    <m/>
  </r>
  <r>
    <x v="4"/>
    <x v="1"/>
    <x v="8"/>
    <x v="0"/>
    <x v="0"/>
    <x v="0"/>
    <x v="17"/>
    <x v="133"/>
    <x v="0"/>
    <m/>
  </r>
  <r>
    <x v="4"/>
    <x v="1"/>
    <x v="8"/>
    <x v="0"/>
    <x v="2"/>
    <x v="3"/>
    <x v="3"/>
    <x v="133"/>
    <x v="0"/>
    <m/>
  </r>
  <r>
    <x v="5"/>
    <x v="0"/>
    <x v="8"/>
    <x v="1"/>
    <x v="4"/>
    <x v="8"/>
    <x v="24"/>
    <x v="187"/>
    <x v="416"/>
    <n v="849112.54"/>
  </r>
  <r>
    <x v="5"/>
    <x v="0"/>
    <x v="8"/>
    <x v="1"/>
    <x v="4"/>
    <x v="8"/>
    <x v="24"/>
    <x v="187"/>
    <x v="417"/>
    <n v="15804741.970000001"/>
  </r>
  <r>
    <x v="5"/>
    <x v="0"/>
    <x v="8"/>
    <x v="1"/>
    <x v="4"/>
    <x v="8"/>
    <x v="24"/>
    <x v="187"/>
    <x v="241"/>
    <n v="35647310.920000002"/>
  </r>
  <r>
    <x v="5"/>
    <x v="0"/>
    <x v="8"/>
    <x v="1"/>
    <x v="4"/>
    <x v="8"/>
    <x v="24"/>
    <x v="187"/>
    <x v="314"/>
    <n v="1440918.25"/>
  </r>
  <r>
    <x v="5"/>
    <x v="0"/>
    <x v="8"/>
    <x v="1"/>
    <x v="4"/>
    <x v="8"/>
    <x v="24"/>
    <x v="187"/>
    <x v="418"/>
    <n v="2277165.4900000002"/>
  </r>
  <r>
    <x v="5"/>
    <x v="0"/>
    <x v="8"/>
    <x v="1"/>
    <x v="4"/>
    <x v="8"/>
    <x v="24"/>
    <x v="187"/>
    <x v="61"/>
    <n v="1273668.81"/>
  </r>
  <r>
    <x v="5"/>
    <x v="0"/>
    <x v="8"/>
    <x v="1"/>
    <x v="4"/>
    <x v="8"/>
    <x v="24"/>
    <x v="187"/>
    <x v="316"/>
    <n v="60691643.710000001"/>
  </r>
  <r>
    <x v="5"/>
    <x v="0"/>
    <x v="8"/>
    <x v="1"/>
    <x v="4"/>
    <x v="8"/>
    <x v="24"/>
    <x v="187"/>
    <x v="246"/>
    <n v="25878473.949999999"/>
  </r>
  <r>
    <x v="5"/>
    <x v="0"/>
    <x v="8"/>
    <x v="1"/>
    <x v="4"/>
    <x v="8"/>
    <x v="24"/>
    <x v="187"/>
    <x v="235"/>
    <n v="25972931.09"/>
  </r>
  <r>
    <x v="5"/>
    <x v="0"/>
    <x v="8"/>
    <x v="1"/>
    <x v="4"/>
    <x v="8"/>
    <x v="24"/>
    <x v="187"/>
    <x v="125"/>
    <n v="849112.54"/>
  </r>
  <r>
    <x v="5"/>
    <x v="0"/>
    <x v="8"/>
    <x v="1"/>
    <x v="4"/>
    <x v="8"/>
    <x v="24"/>
    <x v="187"/>
    <x v="132"/>
    <n v="837862.34"/>
  </r>
  <r>
    <x v="5"/>
    <x v="0"/>
    <x v="8"/>
    <x v="1"/>
    <x v="4"/>
    <x v="8"/>
    <x v="24"/>
    <x v="187"/>
    <x v="419"/>
    <n v="2609009.65"/>
  </r>
  <r>
    <x v="5"/>
    <x v="0"/>
    <x v="8"/>
    <x v="1"/>
    <x v="4"/>
    <x v="8"/>
    <x v="24"/>
    <x v="187"/>
    <x v="420"/>
    <n v="1132150.0900000001"/>
  </r>
  <r>
    <x v="5"/>
    <x v="0"/>
    <x v="8"/>
    <x v="1"/>
    <x v="4"/>
    <x v="8"/>
    <x v="24"/>
    <x v="187"/>
    <x v="26"/>
    <n v="1836497.55"/>
  </r>
  <r>
    <x v="5"/>
    <x v="0"/>
    <x v="8"/>
    <x v="1"/>
    <x v="4"/>
    <x v="8"/>
    <x v="24"/>
    <x v="187"/>
    <x v="64"/>
    <n v="1132150.0900000001"/>
  </r>
  <r>
    <x v="5"/>
    <x v="0"/>
    <x v="8"/>
    <x v="1"/>
    <x v="4"/>
    <x v="8"/>
    <x v="24"/>
    <x v="187"/>
    <x v="75"/>
    <n v="6535593.5"/>
  </r>
  <r>
    <x v="5"/>
    <x v="0"/>
    <x v="8"/>
    <x v="1"/>
    <x v="4"/>
    <x v="8"/>
    <x v="24"/>
    <x v="187"/>
    <x v="421"/>
    <n v="2592486.96"/>
  </r>
  <r>
    <x v="5"/>
    <x v="0"/>
    <x v="8"/>
    <x v="1"/>
    <x v="4"/>
    <x v="8"/>
    <x v="24"/>
    <x v="187"/>
    <x v="422"/>
    <n v="2122781.34"/>
  </r>
  <r>
    <x v="5"/>
    <x v="0"/>
    <x v="8"/>
    <x v="1"/>
    <x v="4"/>
    <x v="8"/>
    <x v="24"/>
    <x v="187"/>
    <x v="123"/>
    <n v="9484673.9399999995"/>
  </r>
  <r>
    <x v="5"/>
    <x v="0"/>
    <x v="8"/>
    <x v="1"/>
    <x v="4"/>
    <x v="8"/>
    <x v="24"/>
    <x v="187"/>
    <x v="423"/>
    <n v="1400688.1"/>
  </r>
  <r>
    <x v="5"/>
    <x v="0"/>
    <x v="8"/>
    <x v="1"/>
    <x v="4"/>
    <x v="8"/>
    <x v="24"/>
    <x v="187"/>
    <x v="424"/>
    <n v="106218.49"/>
  </r>
  <r>
    <x v="5"/>
    <x v="0"/>
    <x v="8"/>
    <x v="1"/>
    <x v="4"/>
    <x v="8"/>
    <x v="24"/>
    <x v="187"/>
    <x v="425"/>
    <n v="53109.24"/>
  </r>
  <r>
    <x v="5"/>
    <x v="0"/>
    <x v="8"/>
    <x v="1"/>
    <x v="4"/>
    <x v="8"/>
    <x v="24"/>
    <x v="187"/>
    <x v="426"/>
    <n v="112605.04"/>
  </r>
  <r>
    <x v="5"/>
    <x v="0"/>
    <x v="8"/>
    <x v="1"/>
    <x v="4"/>
    <x v="8"/>
    <x v="24"/>
    <x v="187"/>
    <x v="427"/>
    <n v="167226.89000000001"/>
  </r>
  <r>
    <x v="5"/>
    <x v="0"/>
    <x v="8"/>
    <x v="1"/>
    <x v="4"/>
    <x v="8"/>
    <x v="24"/>
    <x v="187"/>
    <x v="428"/>
    <n v="39915.97"/>
  </r>
  <r>
    <x v="5"/>
    <x v="0"/>
    <x v="8"/>
    <x v="1"/>
    <x v="4"/>
    <x v="8"/>
    <x v="24"/>
    <x v="187"/>
    <x v="429"/>
    <n v="137815.13"/>
  </r>
  <r>
    <x v="5"/>
    <x v="0"/>
    <x v="8"/>
    <x v="1"/>
    <x v="4"/>
    <x v="8"/>
    <x v="24"/>
    <x v="187"/>
    <x v="430"/>
    <n v="33613.449999999997"/>
  </r>
  <r>
    <x v="5"/>
    <x v="0"/>
    <x v="8"/>
    <x v="1"/>
    <x v="4"/>
    <x v="8"/>
    <x v="24"/>
    <x v="187"/>
    <x v="431"/>
    <n v="53109.24"/>
  </r>
  <r>
    <x v="5"/>
    <x v="0"/>
    <x v="8"/>
    <x v="1"/>
    <x v="4"/>
    <x v="8"/>
    <x v="24"/>
    <x v="187"/>
    <x v="432"/>
    <n v="212436.97"/>
  </r>
  <r>
    <x v="5"/>
    <x v="0"/>
    <x v="8"/>
    <x v="1"/>
    <x v="4"/>
    <x v="8"/>
    <x v="24"/>
    <x v="187"/>
    <x v="433"/>
    <n v="53109.24"/>
  </r>
  <r>
    <x v="5"/>
    <x v="0"/>
    <x v="8"/>
    <x v="1"/>
    <x v="4"/>
    <x v="8"/>
    <x v="24"/>
    <x v="187"/>
    <x v="434"/>
    <n v="72605.039999999994"/>
  </r>
  <r>
    <x v="5"/>
    <x v="0"/>
    <x v="8"/>
    <x v="1"/>
    <x v="4"/>
    <x v="8"/>
    <x v="24"/>
    <x v="187"/>
    <x v="435"/>
    <n v="30084.03"/>
  </r>
  <r>
    <x v="5"/>
    <x v="0"/>
    <x v="8"/>
    <x v="1"/>
    <x v="4"/>
    <x v="8"/>
    <x v="24"/>
    <x v="187"/>
    <x v="436"/>
    <n v="106218.49"/>
  </r>
  <r>
    <x v="5"/>
    <x v="0"/>
    <x v="8"/>
    <x v="1"/>
    <x v="4"/>
    <x v="8"/>
    <x v="24"/>
    <x v="187"/>
    <x v="437"/>
    <n v="39915.97"/>
  </r>
  <r>
    <x v="5"/>
    <x v="0"/>
    <x v="8"/>
    <x v="1"/>
    <x v="4"/>
    <x v="8"/>
    <x v="24"/>
    <x v="187"/>
    <x v="438"/>
    <n v="73445.38"/>
  </r>
  <r>
    <x v="5"/>
    <x v="0"/>
    <x v="8"/>
    <x v="1"/>
    <x v="4"/>
    <x v="8"/>
    <x v="24"/>
    <x v="187"/>
    <x v="439"/>
    <n v="53109.24"/>
  </r>
  <r>
    <x v="5"/>
    <x v="0"/>
    <x v="8"/>
    <x v="1"/>
    <x v="4"/>
    <x v="8"/>
    <x v="24"/>
    <x v="187"/>
    <x v="440"/>
    <n v="79831.929999999993"/>
  </r>
  <r>
    <x v="5"/>
    <x v="0"/>
    <x v="8"/>
    <x v="1"/>
    <x v="4"/>
    <x v="8"/>
    <x v="24"/>
    <x v="187"/>
    <x v="441"/>
    <n v="90252.1"/>
  </r>
  <r>
    <x v="5"/>
    <x v="0"/>
    <x v="8"/>
    <x v="1"/>
    <x v="4"/>
    <x v="8"/>
    <x v="24"/>
    <x v="187"/>
    <x v="442"/>
    <n v="212268.91"/>
  </r>
  <r>
    <x v="5"/>
    <x v="0"/>
    <x v="8"/>
    <x v="1"/>
    <x v="4"/>
    <x v="8"/>
    <x v="24"/>
    <x v="187"/>
    <x v="443"/>
    <n v="90252.1"/>
  </r>
  <r>
    <x v="5"/>
    <x v="0"/>
    <x v="8"/>
    <x v="1"/>
    <x v="4"/>
    <x v="8"/>
    <x v="24"/>
    <x v="187"/>
    <x v="444"/>
    <n v="106218.49"/>
  </r>
  <r>
    <x v="5"/>
    <x v="0"/>
    <x v="8"/>
    <x v="1"/>
    <x v="4"/>
    <x v="8"/>
    <x v="24"/>
    <x v="187"/>
    <x v="445"/>
    <n v="53109.24"/>
  </r>
  <r>
    <x v="5"/>
    <x v="0"/>
    <x v="8"/>
    <x v="1"/>
    <x v="4"/>
    <x v="8"/>
    <x v="24"/>
    <x v="187"/>
    <x v="446"/>
    <n v="111428.57"/>
  </r>
  <r>
    <x v="5"/>
    <x v="0"/>
    <x v="8"/>
    <x v="1"/>
    <x v="4"/>
    <x v="8"/>
    <x v="24"/>
    <x v="187"/>
    <x v="447"/>
    <n v="37142.86"/>
  </r>
  <r>
    <x v="5"/>
    <x v="0"/>
    <x v="8"/>
    <x v="1"/>
    <x v="4"/>
    <x v="8"/>
    <x v="24"/>
    <x v="187"/>
    <x v="448"/>
    <n v="498991.61"/>
  </r>
  <r>
    <x v="5"/>
    <x v="0"/>
    <x v="8"/>
    <x v="1"/>
    <x v="4"/>
    <x v="8"/>
    <x v="24"/>
    <x v="187"/>
    <x v="449"/>
    <n v="106218.49"/>
  </r>
  <r>
    <x v="5"/>
    <x v="0"/>
    <x v="8"/>
    <x v="1"/>
    <x v="4"/>
    <x v="8"/>
    <x v="24"/>
    <x v="187"/>
    <x v="450"/>
    <n v="50336.13"/>
  </r>
  <r>
    <x v="5"/>
    <x v="0"/>
    <x v="8"/>
    <x v="1"/>
    <x v="4"/>
    <x v="8"/>
    <x v="24"/>
    <x v="187"/>
    <x v="451"/>
    <n v="159327.73000000001"/>
  </r>
  <r>
    <x v="5"/>
    <x v="0"/>
    <x v="8"/>
    <x v="1"/>
    <x v="4"/>
    <x v="8"/>
    <x v="24"/>
    <x v="187"/>
    <x v="452"/>
    <n v="53109.24"/>
  </r>
  <r>
    <x v="5"/>
    <x v="0"/>
    <x v="8"/>
    <x v="1"/>
    <x v="4"/>
    <x v="8"/>
    <x v="24"/>
    <x v="187"/>
    <x v="453"/>
    <n v="89411.76"/>
  </r>
  <r>
    <x v="5"/>
    <x v="0"/>
    <x v="8"/>
    <x v="1"/>
    <x v="4"/>
    <x v="8"/>
    <x v="24"/>
    <x v="187"/>
    <x v="454"/>
    <n v="53109.24"/>
  </r>
  <r>
    <x v="5"/>
    <x v="0"/>
    <x v="8"/>
    <x v="1"/>
    <x v="4"/>
    <x v="8"/>
    <x v="24"/>
    <x v="187"/>
    <x v="455"/>
    <n v="67226.89"/>
  </r>
  <r>
    <x v="5"/>
    <x v="0"/>
    <x v="8"/>
    <x v="1"/>
    <x v="4"/>
    <x v="8"/>
    <x v="24"/>
    <x v="187"/>
    <x v="456"/>
    <n v="53109.24"/>
  </r>
  <r>
    <x v="5"/>
    <x v="0"/>
    <x v="8"/>
    <x v="1"/>
    <x v="4"/>
    <x v="8"/>
    <x v="24"/>
    <x v="187"/>
    <x v="457"/>
    <n v="36302.519999999997"/>
  </r>
  <r>
    <x v="5"/>
    <x v="0"/>
    <x v="8"/>
    <x v="1"/>
    <x v="4"/>
    <x v="8"/>
    <x v="24"/>
    <x v="187"/>
    <x v="458"/>
    <n v="100840.34"/>
  </r>
  <r>
    <x v="5"/>
    <x v="0"/>
    <x v="8"/>
    <x v="1"/>
    <x v="4"/>
    <x v="8"/>
    <x v="24"/>
    <x v="187"/>
    <x v="459"/>
    <n v="111428.57"/>
  </r>
  <r>
    <x v="5"/>
    <x v="0"/>
    <x v="8"/>
    <x v="1"/>
    <x v="4"/>
    <x v="8"/>
    <x v="24"/>
    <x v="187"/>
    <x v="460"/>
    <n v="148571.43"/>
  </r>
  <r>
    <x v="5"/>
    <x v="0"/>
    <x v="8"/>
    <x v="1"/>
    <x v="4"/>
    <x v="8"/>
    <x v="24"/>
    <x v="187"/>
    <x v="461"/>
    <n v="156554.62"/>
  </r>
  <r>
    <x v="5"/>
    <x v="0"/>
    <x v="8"/>
    <x v="1"/>
    <x v="4"/>
    <x v="8"/>
    <x v="24"/>
    <x v="187"/>
    <x v="462"/>
    <n v="53109.24"/>
  </r>
  <r>
    <x v="5"/>
    <x v="0"/>
    <x v="8"/>
    <x v="1"/>
    <x v="4"/>
    <x v="8"/>
    <x v="24"/>
    <x v="187"/>
    <x v="463"/>
    <n v="106218.49"/>
  </r>
  <r>
    <x v="5"/>
    <x v="0"/>
    <x v="8"/>
    <x v="1"/>
    <x v="4"/>
    <x v="8"/>
    <x v="24"/>
    <x v="187"/>
    <x v="464"/>
    <n v="53109.24"/>
  </r>
  <r>
    <x v="5"/>
    <x v="0"/>
    <x v="8"/>
    <x v="1"/>
    <x v="4"/>
    <x v="8"/>
    <x v="24"/>
    <x v="187"/>
    <x v="465"/>
    <n v="159327.73000000001"/>
  </r>
  <r>
    <x v="5"/>
    <x v="0"/>
    <x v="8"/>
    <x v="1"/>
    <x v="4"/>
    <x v="8"/>
    <x v="24"/>
    <x v="187"/>
    <x v="466"/>
    <n v="240672.27"/>
  </r>
  <r>
    <x v="5"/>
    <x v="0"/>
    <x v="8"/>
    <x v="1"/>
    <x v="4"/>
    <x v="8"/>
    <x v="24"/>
    <x v="187"/>
    <x v="467"/>
    <n v="174453.78"/>
  </r>
  <r>
    <x v="5"/>
    <x v="0"/>
    <x v="8"/>
    <x v="1"/>
    <x v="4"/>
    <x v="8"/>
    <x v="24"/>
    <x v="187"/>
    <x v="468"/>
    <n v="106218.49"/>
  </r>
  <r>
    <x v="5"/>
    <x v="0"/>
    <x v="8"/>
    <x v="1"/>
    <x v="4"/>
    <x v="8"/>
    <x v="24"/>
    <x v="187"/>
    <x v="469"/>
    <n v="151008.4"/>
  </r>
  <r>
    <x v="5"/>
    <x v="0"/>
    <x v="8"/>
    <x v="1"/>
    <x v="4"/>
    <x v="8"/>
    <x v="24"/>
    <x v="187"/>
    <x v="470"/>
    <n v="53109.24"/>
  </r>
  <r>
    <x v="5"/>
    <x v="0"/>
    <x v="8"/>
    <x v="1"/>
    <x v="4"/>
    <x v="8"/>
    <x v="24"/>
    <x v="187"/>
    <x v="471"/>
    <n v="53109.24"/>
  </r>
  <r>
    <x v="5"/>
    <x v="0"/>
    <x v="8"/>
    <x v="1"/>
    <x v="4"/>
    <x v="8"/>
    <x v="24"/>
    <x v="187"/>
    <x v="472"/>
    <n v="53109.24"/>
  </r>
  <r>
    <x v="5"/>
    <x v="0"/>
    <x v="8"/>
    <x v="1"/>
    <x v="4"/>
    <x v="8"/>
    <x v="24"/>
    <x v="187"/>
    <x v="473"/>
    <n v="53109.24"/>
  </r>
  <r>
    <x v="5"/>
    <x v="0"/>
    <x v="8"/>
    <x v="1"/>
    <x v="4"/>
    <x v="8"/>
    <x v="24"/>
    <x v="187"/>
    <x v="474"/>
    <n v="116974.79"/>
  </r>
  <r>
    <x v="5"/>
    <x v="0"/>
    <x v="8"/>
    <x v="1"/>
    <x v="4"/>
    <x v="8"/>
    <x v="24"/>
    <x v="187"/>
    <x v="475"/>
    <n v="146890.75"/>
  </r>
  <r>
    <x v="5"/>
    <x v="0"/>
    <x v="8"/>
    <x v="1"/>
    <x v="4"/>
    <x v="8"/>
    <x v="24"/>
    <x v="187"/>
    <x v="476"/>
    <n v="122184.87"/>
  </r>
  <r>
    <x v="5"/>
    <x v="0"/>
    <x v="8"/>
    <x v="1"/>
    <x v="4"/>
    <x v="8"/>
    <x v="24"/>
    <x v="187"/>
    <x v="477"/>
    <n v="167226.89000000001"/>
  </r>
  <r>
    <x v="5"/>
    <x v="0"/>
    <x v="8"/>
    <x v="1"/>
    <x v="4"/>
    <x v="8"/>
    <x v="24"/>
    <x v="187"/>
    <x v="478"/>
    <n v="153949.57999999999"/>
  </r>
  <r>
    <x v="5"/>
    <x v="0"/>
    <x v="8"/>
    <x v="1"/>
    <x v="4"/>
    <x v="8"/>
    <x v="24"/>
    <x v="187"/>
    <x v="479"/>
    <n v="67226.89"/>
  </r>
  <r>
    <x v="5"/>
    <x v="0"/>
    <x v="8"/>
    <x v="1"/>
    <x v="4"/>
    <x v="8"/>
    <x v="24"/>
    <x v="187"/>
    <x v="480"/>
    <n v="114201.68"/>
  </r>
  <r>
    <x v="5"/>
    <x v="0"/>
    <x v="8"/>
    <x v="1"/>
    <x v="4"/>
    <x v="8"/>
    <x v="24"/>
    <x v="187"/>
    <x v="481"/>
    <n v="167226.89000000001"/>
  </r>
  <r>
    <x v="5"/>
    <x v="0"/>
    <x v="8"/>
    <x v="1"/>
    <x v="4"/>
    <x v="8"/>
    <x v="24"/>
    <x v="187"/>
    <x v="482"/>
    <n v="119747.9"/>
  </r>
  <r>
    <x v="5"/>
    <x v="0"/>
    <x v="8"/>
    <x v="1"/>
    <x v="4"/>
    <x v="8"/>
    <x v="24"/>
    <x v="187"/>
    <x v="483"/>
    <n v="53109.24"/>
  </r>
  <r>
    <x v="5"/>
    <x v="0"/>
    <x v="8"/>
    <x v="1"/>
    <x v="4"/>
    <x v="8"/>
    <x v="24"/>
    <x v="187"/>
    <x v="484"/>
    <n v="142521.01"/>
  </r>
  <r>
    <x v="5"/>
    <x v="0"/>
    <x v="8"/>
    <x v="1"/>
    <x v="4"/>
    <x v="8"/>
    <x v="24"/>
    <x v="187"/>
    <x v="485"/>
    <n v="329411.76"/>
  </r>
  <r>
    <x v="5"/>
    <x v="0"/>
    <x v="8"/>
    <x v="1"/>
    <x v="4"/>
    <x v="8"/>
    <x v="24"/>
    <x v="187"/>
    <x v="486"/>
    <n v="106218.49"/>
  </r>
  <r>
    <x v="5"/>
    <x v="0"/>
    <x v="8"/>
    <x v="1"/>
    <x v="4"/>
    <x v="8"/>
    <x v="24"/>
    <x v="187"/>
    <x v="487"/>
    <n v="53109.24"/>
  </r>
  <r>
    <x v="5"/>
    <x v="0"/>
    <x v="8"/>
    <x v="1"/>
    <x v="4"/>
    <x v="8"/>
    <x v="24"/>
    <x v="187"/>
    <x v="488"/>
    <n v="212268.91"/>
  </r>
  <r>
    <x v="5"/>
    <x v="0"/>
    <x v="8"/>
    <x v="1"/>
    <x v="4"/>
    <x v="8"/>
    <x v="24"/>
    <x v="187"/>
    <x v="489"/>
    <n v="104369.75"/>
  </r>
  <r>
    <x v="5"/>
    <x v="0"/>
    <x v="8"/>
    <x v="1"/>
    <x v="4"/>
    <x v="8"/>
    <x v="24"/>
    <x v="187"/>
    <x v="490"/>
    <n v="53109.24"/>
  </r>
  <r>
    <x v="5"/>
    <x v="0"/>
    <x v="8"/>
    <x v="1"/>
    <x v="4"/>
    <x v="8"/>
    <x v="24"/>
    <x v="187"/>
    <x v="491"/>
    <n v="112605.04"/>
  </r>
  <r>
    <x v="5"/>
    <x v="0"/>
    <x v="8"/>
    <x v="1"/>
    <x v="4"/>
    <x v="8"/>
    <x v="24"/>
    <x v="187"/>
    <x v="492"/>
    <n v="152521.01"/>
  </r>
  <r>
    <x v="5"/>
    <x v="0"/>
    <x v="8"/>
    <x v="1"/>
    <x v="4"/>
    <x v="8"/>
    <x v="24"/>
    <x v="187"/>
    <x v="493"/>
    <n v="39915.97"/>
  </r>
  <r>
    <x v="5"/>
    <x v="0"/>
    <x v="8"/>
    <x v="1"/>
    <x v="4"/>
    <x v="8"/>
    <x v="24"/>
    <x v="187"/>
    <x v="494"/>
    <n v="33613.449999999997"/>
  </r>
  <r>
    <x v="5"/>
    <x v="0"/>
    <x v="8"/>
    <x v="1"/>
    <x v="4"/>
    <x v="8"/>
    <x v="24"/>
    <x v="187"/>
    <x v="495"/>
    <n v="225210.08"/>
  </r>
  <r>
    <x v="5"/>
    <x v="0"/>
    <x v="8"/>
    <x v="1"/>
    <x v="4"/>
    <x v="8"/>
    <x v="24"/>
    <x v="187"/>
    <x v="496"/>
    <n v="113109.24"/>
  </r>
  <r>
    <x v="5"/>
    <x v="0"/>
    <x v="8"/>
    <x v="1"/>
    <x v="4"/>
    <x v="8"/>
    <x v="24"/>
    <x v="187"/>
    <x v="497"/>
    <n v="112605.04"/>
  </r>
  <r>
    <x v="5"/>
    <x v="0"/>
    <x v="8"/>
    <x v="1"/>
    <x v="4"/>
    <x v="8"/>
    <x v="24"/>
    <x v="187"/>
    <x v="498"/>
    <n v="53109.24"/>
  </r>
  <r>
    <x v="5"/>
    <x v="0"/>
    <x v="8"/>
    <x v="1"/>
    <x v="4"/>
    <x v="8"/>
    <x v="24"/>
    <x v="187"/>
    <x v="499"/>
    <n v="53109.24"/>
  </r>
  <r>
    <x v="5"/>
    <x v="0"/>
    <x v="8"/>
    <x v="1"/>
    <x v="4"/>
    <x v="8"/>
    <x v="24"/>
    <x v="187"/>
    <x v="500"/>
    <n v="53109.24"/>
  </r>
  <r>
    <x v="5"/>
    <x v="0"/>
    <x v="8"/>
    <x v="1"/>
    <x v="4"/>
    <x v="8"/>
    <x v="24"/>
    <x v="187"/>
    <x v="501"/>
    <n v="50336.13"/>
  </r>
  <r>
    <x v="5"/>
    <x v="0"/>
    <x v="8"/>
    <x v="1"/>
    <x v="4"/>
    <x v="8"/>
    <x v="24"/>
    <x v="187"/>
    <x v="502"/>
    <n v="74285.710000000006"/>
  </r>
  <r>
    <x v="5"/>
    <x v="0"/>
    <x v="8"/>
    <x v="1"/>
    <x v="4"/>
    <x v="8"/>
    <x v="24"/>
    <x v="187"/>
    <x v="503"/>
    <n v="53109.24"/>
  </r>
  <r>
    <x v="5"/>
    <x v="0"/>
    <x v="8"/>
    <x v="1"/>
    <x v="4"/>
    <x v="8"/>
    <x v="24"/>
    <x v="187"/>
    <x v="504"/>
    <n v="126554.62"/>
  </r>
  <r>
    <x v="5"/>
    <x v="0"/>
    <x v="8"/>
    <x v="1"/>
    <x v="4"/>
    <x v="8"/>
    <x v="24"/>
    <x v="187"/>
    <x v="505"/>
    <n v="53109.24"/>
  </r>
  <r>
    <x v="5"/>
    <x v="0"/>
    <x v="8"/>
    <x v="1"/>
    <x v="4"/>
    <x v="8"/>
    <x v="24"/>
    <x v="187"/>
    <x v="506"/>
    <n v="76218.490000000005"/>
  </r>
  <r>
    <x v="5"/>
    <x v="0"/>
    <x v="8"/>
    <x v="1"/>
    <x v="4"/>
    <x v="8"/>
    <x v="24"/>
    <x v="187"/>
    <x v="507"/>
    <n v="249495.79"/>
  </r>
  <r>
    <x v="5"/>
    <x v="0"/>
    <x v="8"/>
    <x v="1"/>
    <x v="4"/>
    <x v="8"/>
    <x v="24"/>
    <x v="187"/>
    <x v="508"/>
    <n v="74285.710000000006"/>
  </r>
  <r>
    <x v="5"/>
    <x v="0"/>
    <x v="8"/>
    <x v="1"/>
    <x v="4"/>
    <x v="8"/>
    <x v="24"/>
    <x v="187"/>
    <x v="509"/>
    <n v="67226.89"/>
  </r>
  <r>
    <x v="5"/>
    <x v="0"/>
    <x v="8"/>
    <x v="1"/>
    <x v="4"/>
    <x v="8"/>
    <x v="24"/>
    <x v="187"/>
    <x v="510"/>
    <n v="95798.31"/>
  </r>
  <r>
    <x v="5"/>
    <x v="0"/>
    <x v="8"/>
    <x v="1"/>
    <x v="4"/>
    <x v="8"/>
    <x v="24"/>
    <x v="187"/>
    <x v="511"/>
    <n v="103529.41"/>
  </r>
  <r>
    <x v="5"/>
    <x v="0"/>
    <x v="8"/>
    <x v="1"/>
    <x v="4"/>
    <x v="8"/>
    <x v="24"/>
    <x v="187"/>
    <x v="512"/>
    <n v="206890.76"/>
  </r>
  <r>
    <x v="5"/>
    <x v="0"/>
    <x v="8"/>
    <x v="1"/>
    <x v="4"/>
    <x v="8"/>
    <x v="24"/>
    <x v="187"/>
    <x v="513"/>
    <n v="127394.96"/>
  </r>
  <r>
    <x v="5"/>
    <x v="0"/>
    <x v="8"/>
    <x v="1"/>
    <x v="4"/>
    <x v="8"/>
    <x v="24"/>
    <x v="187"/>
    <x v="514"/>
    <n v="123025.21"/>
  </r>
  <r>
    <x v="5"/>
    <x v="0"/>
    <x v="8"/>
    <x v="1"/>
    <x v="4"/>
    <x v="8"/>
    <x v="24"/>
    <x v="187"/>
    <x v="515"/>
    <n v="53109.24"/>
  </r>
  <r>
    <x v="5"/>
    <x v="0"/>
    <x v="8"/>
    <x v="1"/>
    <x v="4"/>
    <x v="8"/>
    <x v="24"/>
    <x v="187"/>
    <x v="516"/>
    <n v="144537.81"/>
  </r>
  <r>
    <x v="5"/>
    <x v="0"/>
    <x v="8"/>
    <x v="1"/>
    <x v="4"/>
    <x v="8"/>
    <x v="24"/>
    <x v="187"/>
    <x v="517"/>
    <n v="53109.24"/>
  </r>
  <r>
    <x v="5"/>
    <x v="0"/>
    <x v="8"/>
    <x v="1"/>
    <x v="4"/>
    <x v="8"/>
    <x v="24"/>
    <x v="187"/>
    <x v="518"/>
    <n v="158235.29"/>
  </r>
  <r>
    <x v="5"/>
    <x v="0"/>
    <x v="8"/>
    <x v="1"/>
    <x v="4"/>
    <x v="8"/>
    <x v="24"/>
    <x v="187"/>
    <x v="519"/>
    <n v="159327.73000000001"/>
  </r>
  <r>
    <x v="5"/>
    <x v="0"/>
    <x v="8"/>
    <x v="1"/>
    <x v="4"/>
    <x v="8"/>
    <x v="24"/>
    <x v="187"/>
    <x v="520"/>
    <n v="33613.449999999997"/>
  </r>
  <r>
    <x v="5"/>
    <x v="0"/>
    <x v="8"/>
    <x v="1"/>
    <x v="4"/>
    <x v="8"/>
    <x v="24"/>
    <x v="187"/>
    <x v="521"/>
    <n v="53109.24"/>
  </r>
  <r>
    <x v="5"/>
    <x v="0"/>
    <x v="8"/>
    <x v="1"/>
    <x v="4"/>
    <x v="8"/>
    <x v="24"/>
    <x v="187"/>
    <x v="522"/>
    <n v="53109.24"/>
  </r>
  <r>
    <x v="5"/>
    <x v="0"/>
    <x v="8"/>
    <x v="1"/>
    <x v="4"/>
    <x v="8"/>
    <x v="24"/>
    <x v="187"/>
    <x v="523"/>
    <n v="53109.24"/>
  </r>
  <r>
    <x v="5"/>
    <x v="0"/>
    <x v="8"/>
    <x v="1"/>
    <x v="4"/>
    <x v="8"/>
    <x v="24"/>
    <x v="187"/>
    <x v="524"/>
    <n v="53109.24"/>
  </r>
  <r>
    <x v="5"/>
    <x v="0"/>
    <x v="8"/>
    <x v="1"/>
    <x v="4"/>
    <x v="8"/>
    <x v="24"/>
    <x v="187"/>
    <x v="525"/>
    <n v="53109.24"/>
  </r>
  <r>
    <x v="5"/>
    <x v="0"/>
    <x v="8"/>
    <x v="1"/>
    <x v="4"/>
    <x v="8"/>
    <x v="24"/>
    <x v="187"/>
    <x v="526"/>
    <n v="225210.08"/>
  </r>
  <r>
    <x v="5"/>
    <x v="0"/>
    <x v="8"/>
    <x v="1"/>
    <x v="4"/>
    <x v="8"/>
    <x v="24"/>
    <x v="187"/>
    <x v="527"/>
    <n v="37142.86"/>
  </r>
  <r>
    <x v="5"/>
    <x v="0"/>
    <x v="8"/>
    <x v="1"/>
    <x v="4"/>
    <x v="8"/>
    <x v="24"/>
    <x v="187"/>
    <x v="528"/>
    <n v="147731.09"/>
  </r>
  <r>
    <x v="5"/>
    <x v="0"/>
    <x v="8"/>
    <x v="1"/>
    <x v="4"/>
    <x v="8"/>
    <x v="24"/>
    <x v="187"/>
    <x v="529"/>
    <n v="90252.1"/>
  </r>
  <r>
    <x v="5"/>
    <x v="0"/>
    <x v="8"/>
    <x v="1"/>
    <x v="4"/>
    <x v="8"/>
    <x v="24"/>
    <x v="187"/>
    <x v="530"/>
    <n v="74285.710000000006"/>
  </r>
  <r>
    <x v="5"/>
    <x v="0"/>
    <x v="8"/>
    <x v="1"/>
    <x v="4"/>
    <x v="8"/>
    <x v="24"/>
    <x v="187"/>
    <x v="531"/>
    <n v="159327.73000000001"/>
  </r>
  <r>
    <x v="5"/>
    <x v="0"/>
    <x v="8"/>
    <x v="1"/>
    <x v="4"/>
    <x v="8"/>
    <x v="24"/>
    <x v="187"/>
    <x v="532"/>
    <n v="67226.89"/>
  </r>
  <r>
    <x v="5"/>
    <x v="0"/>
    <x v="8"/>
    <x v="1"/>
    <x v="4"/>
    <x v="8"/>
    <x v="24"/>
    <x v="187"/>
    <x v="533"/>
    <n v="68235.289999999994"/>
  </r>
  <r>
    <x v="5"/>
    <x v="0"/>
    <x v="8"/>
    <x v="1"/>
    <x v="4"/>
    <x v="8"/>
    <x v="24"/>
    <x v="187"/>
    <x v="534"/>
    <n v="85042.01"/>
  </r>
  <r>
    <x v="5"/>
    <x v="0"/>
    <x v="8"/>
    <x v="1"/>
    <x v="4"/>
    <x v="8"/>
    <x v="24"/>
    <x v="187"/>
    <x v="535"/>
    <n v="225210.08"/>
  </r>
  <r>
    <x v="5"/>
    <x v="0"/>
    <x v="8"/>
    <x v="1"/>
    <x v="4"/>
    <x v="8"/>
    <x v="24"/>
    <x v="187"/>
    <x v="536"/>
    <n v="143361.35"/>
  </r>
  <r>
    <x v="5"/>
    <x v="0"/>
    <x v="8"/>
    <x v="1"/>
    <x v="4"/>
    <x v="8"/>
    <x v="24"/>
    <x v="187"/>
    <x v="537"/>
    <n v="86722.69"/>
  </r>
  <r>
    <x v="5"/>
    <x v="0"/>
    <x v="8"/>
    <x v="1"/>
    <x v="4"/>
    <x v="8"/>
    <x v="24"/>
    <x v="187"/>
    <x v="538"/>
    <n v="212436.97"/>
  </r>
  <r>
    <x v="5"/>
    <x v="0"/>
    <x v="8"/>
    <x v="1"/>
    <x v="4"/>
    <x v="8"/>
    <x v="24"/>
    <x v="187"/>
    <x v="539"/>
    <n v="53109.24"/>
  </r>
  <r>
    <x v="5"/>
    <x v="0"/>
    <x v="8"/>
    <x v="1"/>
    <x v="4"/>
    <x v="8"/>
    <x v="24"/>
    <x v="187"/>
    <x v="540"/>
    <n v="106218.49"/>
  </r>
  <r>
    <x v="5"/>
    <x v="0"/>
    <x v="8"/>
    <x v="1"/>
    <x v="4"/>
    <x v="8"/>
    <x v="24"/>
    <x v="187"/>
    <x v="541"/>
    <n v="67226.89"/>
  </r>
  <r>
    <x v="5"/>
    <x v="0"/>
    <x v="8"/>
    <x v="1"/>
    <x v="4"/>
    <x v="8"/>
    <x v="24"/>
    <x v="187"/>
    <x v="542"/>
    <n v="53109.24"/>
  </r>
  <r>
    <x v="5"/>
    <x v="0"/>
    <x v="8"/>
    <x v="1"/>
    <x v="4"/>
    <x v="8"/>
    <x v="24"/>
    <x v="187"/>
    <x v="543"/>
    <n v="53109.24"/>
  </r>
  <r>
    <x v="5"/>
    <x v="0"/>
    <x v="8"/>
    <x v="1"/>
    <x v="4"/>
    <x v="8"/>
    <x v="24"/>
    <x v="187"/>
    <x v="544"/>
    <n v="53109.24"/>
  </r>
  <r>
    <x v="5"/>
    <x v="0"/>
    <x v="8"/>
    <x v="1"/>
    <x v="4"/>
    <x v="8"/>
    <x v="24"/>
    <x v="187"/>
    <x v="545"/>
    <n v="53109.24"/>
  </r>
  <r>
    <x v="5"/>
    <x v="0"/>
    <x v="8"/>
    <x v="1"/>
    <x v="4"/>
    <x v="8"/>
    <x v="24"/>
    <x v="187"/>
    <x v="546"/>
    <n v="145210.07999999999"/>
  </r>
  <r>
    <x v="5"/>
    <x v="0"/>
    <x v="8"/>
    <x v="1"/>
    <x v="4"/>
    <x v="8"/>
    <x v="24"/>
    <x v="187"/>
    <x v="547"/>
    <n v="53109.24"/>
  </r>
  <r>
    <x v="5"/>
    <x v="0"/>
    <x v="8"/>
    <x v="1"/>
    <x v="4"/>
    <x v="8"/>
    <x v="24"/>
    <x v="187"/>
    <x v="548"/>
    <n v="89411.76"/>
  </r>
  <r>
    <x v="5"/>
    <x v="0"/>
    <x v="8"/>
    <x v="1"/>
    <x v="4"/>
    <x v="8"/>
    <x v="24"/>
    <x v="187"/>
    <x v="549"/>
    <n v="53109.24"/>
  </r>
  <r>
    <x v="5"/>
    <x v="0"/>
    <x v="8"/>
    <x v="1"/>
    <x v="4"/>
    <x v="8"/>
    <x v="24"/>
    <x v="187"/>
    <x v="550"/>
    <n v="126554.62"/>
  </r>
  <r>
    <x v="5"/>
    <x v="0"/>
    <x v="8"/>
    <x v="1"/>
    <x v="4"/>
    <x v="8"/>
    <x v="24"/>
    <x v="187"/>
    <x v="551"/>
    <n v="174201.68"/>
  </r>
  <r>
    <x v="5"/>
    <x v="0"/>
    <x v="8"/>
    <x v="1"/>
    <x v="4"/>
    <x v="8"/>
    <x v="24"/>
    <x v="187"/>
    <x v="552"/>
    <n v="106218.49"/>
  </r>
  <r>
    <x v="5"/>
    <x v="0"/>
    <x v="8"/>
    <x v="1"/>
    <x v="4"/>
    <x v="8"/>
    <x v="24"/>
    <x v="187"/>
    <x v="553"/>
    <n v="79831.929999999993"/>
  </r>
  <r>
    <x v="5"/>
    <x v="0"/>
    <x v="8"/>
    <x v="1"/>
    <x v="4"/>
    <x v="8"/>
    <x v="24"/>
    <x v="187"/>
    <x v="554"/>
    <n v="74285.710000000006"/>
  </r>
  <r>
    <x v="5"/>
    <x v="0"/>
    <x v="8"/>
    <x v="1"/>
    <x v="4"/>
    <x v="8"/>
    <x v="24"/>
    <x v="187"/>
    <x v="555"/>
    <n v="53109.24"/>
  </r>
  <r>
    <x v="5"/>
    <x v="0"/>
    <x v="8"/>
    <x v="1"/>
    <x v="4"/>
    <x v="8"/>
    <x v="24"/>
    <x v="187"/>
    <x v="556"/>
    <n v="36302.519999999997"/>
  </r>
  <r>
    <x v="5"/>
    <x v="0"/>
    <x v="8"/>
    <x v="1"/>
    <x v="4"/>
    <x v="8"/>
    <x v="24"/>
    <x v="187"/>
    <x v="557"/>
    <n v="53109.24"/>
  </r>
  <r>
    <x v="5"/>
    <x v="0"/>
    <x v="8"/>
    <x v="1"/>
    <x v="4"/>
    <x v="8"/>
    <x v="24"/>
    <x v="187"/>
    <x v="558"/>
    <n v="53109.24"/>
  </r>
  <r>
    <x v="5"/>
    <x v="0"/>
    <x v="8"/>
    <x v="1"/>
    <x v="4"/>
    <x v="8"/>
    <x v="24"/>
    <x v="187"/>
    <x v="559"/>
    <n v="36302.519999999997"/>
  </r>
  <r>
    <x v="5"/>
    <x v="0"/>
    <x v="8"/>
    <x v="1"/>
    <x v="4"/>
    <x v="8"/>
    <x v="24"/>
    <x v="187"/>
    <x v="560"/>
    <n v="106218.49"/>
  </r>
  <r>
    <x v="5"/>
    <x v="0"/>
    <x v="8"/>
    <x v="1"/>
    <x v="4"/>
    <x v="8"/>
    <x v="24"/>
    <x v="187"/>
    <x v="561"/>
    <n v="112605.04"/>
  </r>
  <r>
    <x v="5"/>
    <x v="0"/>
    <x v="8"/>
    <x v="1"/>
    <x v="4"/>
    <x v="8"/>
    <x v="24"/>
    <x v="187"/>
    <x v="562"/>
    <n v="33613.449999999997"/>
  </r>
  <r>
    <x v="5"/>
    <x v="0"/>
    <x v="8"/>
    <x v="1"/>
    <x v="4"/>
    <x v="8"/>
    <x v="24"/>
    <x v="187"/>
    <x v="563"/>
    <n v="53109.24"/>
  </r>
  <r>
    <x v="5"/>
    <x v="0"/>
    <x v="8"/>
    <x v="1"/>
    <x v="4"/>
    <x v="8"/>
    <x v="24"/>
    <x v="187"/>
    <x v="564"/>
    <n v="53109.24"/>
  </r>
  <r>
    <x v="5"/>
    <x v="0"/>
    <x v="8"/>
    <x v="1"/>
    <x v="4"/>
    <x v="8"/>
    <x v="24"/>
    <x v="187"/>
    <x v="565"/>
    <n v="180504.2"/>
  </r>
  <r>
    <x v="5"/>
    <x v="0"/>
    <x v="8"/>
    <x v="1"/>
    <x v="4"/>
    <x v="8"/>
    <x v="24"/>
    <x v="187"/>
    <x v="566"/>
    <n v="115126.04"/>
  </r>
  <r>
    <x v="5"/>
    <x v="0"/>
    <x v="8"/>
    <x v="1"/>
    <x v="4"/>
    <x v="8"/>
    <x v="24"/>
    <x v="187"/>
    <x v="567"/>
    <n v="53109.24"/>
  </r>
  <r>
    <x v="5"/>
    <x v="0"/>
    <x v="8"/>
    <x v="1"/>
    <x v="4"/>
    <x v="8"/>
    <x v="24"/>
    <x v="187"/>
    <x v="568"/>
    <n v="37142.86"/>
  </r>
  <r>
    <x v="5"/>
    <x v="0"/>
    <x v="8"/>
    <x v="1"/>
    <x v="4"/>
    <x v="8"/>
    <x v="24"/>
    <x v="187"/>
    <x v="569"/>
    <n v="106218.49"/>
  </r>
  <r>
    <x v="5"/>
    <x v="0"/>
    <x v="8"/>
    <x v="1"/>
    <x v="4"/>
    <x v="8"/>
    <x v="24"/>
    <x v="187"/>
    <x v="570"/>
    <n v="74285.710000000006"/>
  </r>
  <r>
    <x v="5"/>
    <x v="0"/>
    <x v="8"/>
    <x v="1"/>
    <x v="4"/>
    <x v="8"/>
    <x v="24"/>
    <x v="187"/>
    <x v="571"/>
    <n v="106218.49"/>
  </r>
  <r>
    <x v="5"/>
    <x v="0"/>
    <x v="8"/>
    <x v="1"/>
    <x v="4"/>
    <x v="8"/>
    <x v="24"/>
    <x v="187"/>
    <x v="572"/>
    <n v="106218.48"/>
  </r>
  <r>
    <x v="5"/>
    <x v="0"/>
    <x v="8"/>
    <x v="1"/>
    <x v="4"/>
    <x v="8"/>
    <x v="24"/>
    <x v="187"/>
    <x v="573"/>
    <n v="112605.04"/>
  </r>
  <r>
    <x v="5"/>
    <x v="0"/>
    <x v="8"/>
    <x v="1"/>
    <x v="4"/>
    <x v="8"/>
    <x v="24"/>
    <x v="187"/>
    <x v="574"/>
    <n v="36302.519999999997"/>
  </r>
  <r>
    <x v="5"/>
    <x v="0"/>
    <x v="8"/>
    <x v="1"/>
    <x v="4"/>
    <x v="8"/>
    <x v="24"/>
    <x v="187"/>
    <x v="575"/>
    <n v="112605.04"/>
  </r>
  <r>
    <x v="5"/>
    <x v="0"/>
    <x v="8"/>
    <x v="1"/>
    <x v="4"/>
    <x v="8"/>
    <x v="24"/>
    <x v="187"/>
    <x v="576"/>
    <n v="253109.24"/>
  </r>
  <r>
    <x v="5"/>
    <x v="0"/>
    <x v="8"/>
    <x v="1"/>
    <x v="4"/>
    <x v="8"/>
    <x v="24"/>
    <x v="187"/>
    <x v="577"/>
    <n v="33613.449999999997"/>
  </r>
  <r>
    <x v="5"/>
    <x v="0"/>
    <x v="8"/>
    <x v="1"/>
    <x v="4"/>
    <x v="8"/>
    <x v="24"/>
    <x v="187"/>
    <x v="578"/>
    <n v="123865.55"/>
  </r>
  <r>
    <x v="5"/>
    <x v="0"/>
    <x v="8"/>
    <x v="1"/>
    <x v="4"/>
    <x v="8"/>
    <x v="24"/>
    <x v="187"/>
    <x v="579"/>
    <n v="159327.73000000001"/>
  </r>
  <r>
    <x v="5"/>
    <x v="0"/>
    <x v="8"/>
    <x v="1"/>
    <x v="4"/>
    <x v="8"/>
    <x v="24"/>
    <x v="187"/>
    <x v="580"/>
    <n v="112605.04"/>
  </r>
  <r>
    <x v="5"/>
    <x v="0"/>
    <x v="8"/>
    <x v="1"/>
    <x v="4"/>
    <x v="8"/>
    <x v="24"/>
    <x v="187"/>
    <x v="581"/>
    <n v="37142.86"/>
  </r>
  <r>
    <x v="5"/>
    <x v="0"/>
    <x v="8"/>
    <x v="1"/>
    <x v="4"/>
    <x v="8"/>
    <x v="24"/>
    <x v="187"/>
    <x v="582"/>
    <n v="112605.04"/>
  </r>
  <r>
    <x v="5"/>
    <x v="0"/>
    <x v="8"/>
    <x v="1"/>
    <x v="4"/>
    <x v="8"/>
    <x v="24"/>
    <x v="187"/>
    <x v="583"/>
    <n v="106218.49"/>
  </r>
  <r>
    <x v="5"/>
    <x v="0"/>
    <x v="8"/>
    <x v="1"/>
    <x v="4"/>
    <x v="8"/>
    <x v="24"/>
    <x v="187"/>
    <x v="584"/>
    <n v="74285.710000000006"/>
  </r>
  <r>
    <x v="5"/>
    <x v="0"/>
    <x v="8"/>
    <x v="1"/>
    <x v="4"/>
    <x v="8"/>
    <x v="24"/>
    <x v="187"/>
    <x v="585"/>
    <n v="76218.490000000005"/>
  </r>
  <r>
    <x v="5"/>
    <x v="0"/>
    <x v="8"/>
    <x v="1"/>
    <x v="4"/>
    <x v="8"/>
    <x v="24"/>
    <x v="187"/>
    <x v="586"/>
    <n v="181512.6"/>
  </r>
  <r>
    <x v="5"/>
    <x v="0"/>
    <x v="8"/>
    <x v="1"/>
    <x v="4"/>
    <x v="8"/>
    <x v="24"/>
    <x v="187"/>
    <x v="587"/>
    <n v="90252.1"/>
  </r>
  <r>
    <x v="5"/>
    <x v="0"/>
    <x v="8"/>
    <x v="1"/>
    <x v="4"/>
    <x v="8"/>
    <x v="24"/>
    <x v="187"/>
    <x v="588"/>
    <n v="111428.57"/>
  </r>
  <r>
    <x v="5"/>
    <x v="0"/>
    <x v="8"/>
    <x v="1"/>
    <x v="4"/>
    <x v="8"/>
    <x v="24"/>
    <x v="187"/>
    <x v="589"/>
    <n v="89411.76"/>
  </r>
  <r>
    <x v="5"/>
    <x v="0"/>
    <x v="8"/>
    <x v="1"/>
    <x v="4"/>
    <x v="8"/>
    <x v="24"/>
    <x v="187"/>
    <x v="590"/>
    <n v="53109.24"/>
  </r>
  <r>
    <x v="5"/>
    <x v="0"/>
    <x v="8"/>
    <x v="1"/>
    <x v="4"/>
    <x v="8"/>
    <x v="24"/>
    <x v="187"/>
    <x v="591"/>
    <n v="53109.24"/>
  </r>
  <r>
    <x v="5"/>
    <x v="0"/>
    <x v="8"/>
    <x v="1"/>
    <x v="4"/>
    <x v="8"/>
    <x v="24"/>
    <x v="187"/>
    <x v="592"/>
    <n v="79831.929999999993"/>
  </r>
  <r>
    <x v="5"/>
    <x v="0"/>
    <x v="8"/>
    <x v="1"/>
    <x v="4"/>
    <x v="8"/>
    <x v="24"/>
    <x v="187"/>
    <x v="593"/>
    <n v="53109.24"/>
  </r>
  <r>
    <x v="5"/>
    <x v="0"/>
    <x v="8"/>
    <x v="1"/>
    <x v="4"/>
    <x v="8"/>
    <x v="24"/>
    <x v="187"/>
    <x v="594"/>
    <n v="112605.04"/>
  </r>
  <r>
    <x v="5"/>
    <x v="0"/>
    <x v="8"/>
    <x v="1"/>
    <x v="4"/>
    <x v="8"/>
    <x v="24"/>
    <x v="187"/>
    <x v="595"/>
    <n v="108907.56"/>
  </r>
  <r>
    <x v="5"/>
    <x v="0"/>
    <x v="8"/>
    <x v="1"/>
    <x v="4"/>
    <x v="8"/>
    <x v="24"/>
    <x v="187"/>
    <x v="596"/>
    <n v="33613.449999999997"/>
  </r>
  <r>
    <x v="5"/>
    <x v="0"/>
    <x v="8"/>
    <x v="1"/>
    <x v="4"/>
    <x v="8"/>
    <x v="24"/>
    <x v="187"/>
    <x v="597"/>
    <n v="1736821.11"/>
  </r>
  <r>
    <x v="5"/>
    <x v="0"/>
    <x v="8"/>
    <x v="1"/>
    <x v="4"/>
    <x v="8"/>
    <x v="24"/>
    <x v="187"/>
    <x v="598"/>
    <n v="720459.13"/>
  </r>
  <r>
    <x v="5"/>
    <x v="0"/>
    <x v="8"/>
    <x v="1"/>
    <x v="4"/>
    <x v="8"/>
    <x v="33"/>
    <x v="188"/>
    <x v="417"/>
    <n v="-1623832.73"/>
  </r>
  <r>
    <x v="5"/>
    <x v="0"/>
    <x v="8"/>
    <x v="1"/>
    <x v="4"/>
    <x v="8"/>
    <x v="33"/>
    <x v="188"/>
    <x v="241"/>
    <n v="-575022"/>
  </r>
  <r>
    <x v="5"/>
    <x v="0"/>
    <x v="8"/>
    <x v="1"/>
    <x v="4"/>
    <x v="8"/>
    <x v="33"/>
    <x v="188"/>
    <x v="367"/>
    <n v="-342930.84"/>
  </r>
  <r>
    <x v="5"/>
    <x v="0"/>
    <x v="8"/>
    <x v="1"/>
    <x v="4"/>
    <x v="8"/>
    <x v="33"/>
    <x v="188"/>
    <x v="418"/>
    <n v="-1145015.3999999999"/>
  </r>
  <r>
    <x v="5"/>
    <x v="0"/>
    <x v="8"/>
    <x v="1"/>
    <x v="4"/>
    <x v="8"/>
    <x v="33"/>
    <x v="188"/>
    <x v="316"/>
    <n v="-20805105.219999999"/>
  </r>
  <r>
    <x v="5"/>
    <x v="0"/>
    <x v="8"/>
    <x v="1"/>
    <x v="4"/>
    <x v="8"/>
    <x v="33"/>
    <x v="188"/>
    <x v="599"/>
    <n v="-13160"/>
  </r>
  <r>
    <x v="5"/>
    <x v="0"/>
    <x v="8"/>
    <x v="1"/>
    <x v="4"/>
    <x v="8"/>
    <x v="33"/>
    <x v="188"/>
    <x v="26"/>
    <n v="-1708806.07"/>
  </r>
  <r>
    <x v="5"/>
    <x v="0"/>
    <x v="8"/>
    <x v="1"/>
    <x v="4"/>
    <x v="8"/>
    <x v="33"/>
    <x v="189"/>
    <x v="418"/>
    <n v="-8403.36"/>
  </r>
  <r>
    <x v="5"/>
    <x v="0"/>
    <x v="8"/>
    <x v="1"/>
    <x v="4"/>
    <x v="8"/>
    <x v="0"/>
    <x v="190"/>
    <x v="416"/>
    <n v="8403.36"/>
  </r>
  <r>
    <x v="5"/>
    <x v="0"/>
    <x v="8"/>
    <x v="1"/>
    <x v="4"/>
    <x v="8"/>
    <x v="0"/>
    <x v="190"/>
    <x v="314"/>
    <n v="8403.36"/>
  </r>
  <r>
    <x v="5"/>
    <x v="0"/>
    <x v="8"/>
    <x v="1"/>
    <x v="4"/>
    <x v="8"/>
    <x v="0"/>
    <x v="190"/>
    <x v="418"/>
    <n v="16806.72"/>
  </r>
  <r>
    <x v="5"/>
    <x v="0"/>
    <x v="8"/>
    <x v="1"/>
    <x v="4"/>
    <x v="8"/>
    <x v="0"/>
    <x v="190"/>
    <x v="61"/>
    <n v="8403.36"/>
  </r>
  <r>
    <x v="5"/>
    <x v="0"/>
    <x v="8"/>
    <x v="1"/>
    <x v="4"/>
    <x v="8"/>
    <x v="0"/>
    <x v="190"/>
    <x v="125"/>
    <n v="8403.36"/>
  </r>
  <r>
    <x v="5"/>
    <x v="0"/>
    <x v="8"/>
    <x v="1"/>
    <x v="4"/>
    <x v="8"/>
    <x v="0"/>
    <x v="190"/>
    <x v="132"/>
    <n v="8403.36"/>
  </r>
  <r>
    <x v="5"/>
    <x v="0"/>
    <x v="8"/>
    <x v="1"/>
    <x v="4"/>
    <x v="8"/>
    <x v="0"/>
    <x v="190"/>
    <x v="419"/>
    <n v="16806.72"/>
  </r>
  <r>
    <x v="5"/>
    <x v="0"/>
    <x v="8"/>
    <x v="1"/>
    <x v="4"/>
    <x v="8"/>
    <x v="0"/>
    <x v="190"/>
    <x v="420"/>
    <n v="8403.36"/>
  </r>
  <r>
    <x v="5"/>
    <x v="0"/>
    <x v="8"/>
    <x v="1"/>
    <x v="4"/>
    <x v="8"/>
    <x v="0"/>
    <x v="190"/>
    <x v="26"/>
    <n v="8403.36"/>
  </r>
  <r>
    <x v="5"/>
    <x v="0"/>
    <x v="8"/>
    <x v="1"/>
    <x v="4"/>
    <x v="8"/>
    <x v="0"/>
    <x v="190"/>
    <x v="64"/>
    <n v="8403.36"/>
  </r>
  <r>
    <x v="5"/>
    <x v="0"/>
    <x v="8"/>
    <x v="1"/>
    <x v="4"/>
    <x v="8"/>
    <x v="0"/>
    <x v="190"/>
    <x v="75"/>
    <n v="58823.519999999997"/>
  </r>
  <r>
    <x v="5"/>
    <x v="0"/>
    <x v="8"/>
    <x v="1"/>
    <x v="4"/>
    <x v="8"/>
    <x v="0"/>
    <x v="190"/>
    <x v="421"/>
    <n v="8403.36"/>
  </r>
  <r>
    <x v="5"/>
    <x v="0"/>
    <x v="8"/>
    <x v="1"/>
    <x v="4"/>
    <x v="8"/>
    <x v="0"/>
    <x v="190"/>
    <x v="422"/>
    <n v="8403.36"/>
  </r>
  <r>
    <x v="5"/>
    <x v="0"/>
    <x v="8"/>
    <x v="1"/>
    <x v="4"/>
    <x v="8"/>
    <x v="0"/>
    <x v="190"/>
    <x v="423"/>
    <n v="8403.36"/>
  </r>
  <r>
    <x v="5"/>
    <x v="0"/>
    <x v="8"/>
    <x v="1"/>
    <x v="4"/>
    <x v="8"/>
    <x v="0"/>
    <x v="190"/>
    <x v="597"/>
    <n v="8403.36"/>
  </r>
  <r>
    <x v="5"/>
    <x v="0"/>
    <x v="8"/>
    <x v="1"/>
    <x v="4"/>
    <x v="8"/>
    <x v="0"/>
    <x v="190"/>
    <x v="598"/>
    <n v="8403.36"/>
  </r>
  <r>
    <x v="5"/>
    <x v="0"/>
    <x v="8"/>
    <x v="1"/>
    <x v="4"/>
    <x v="8"/>
    <x v="34"/>
    <x v="191"/>
    <x v="123"/>
    <n v="-189693.47"/>
  </r>
  <r>
    <x v="5"/>
    <x v="0"/>
    <x v="8"/>
    <x v="1"/>
    <x v="4"/>
    <x v="8"/>
    <x v="34"/>
    <x v="191"/>
    <x v="427"/>
    <n v="-16722.689999999999"/>
  </r>
  <r>
    <x v="5"/>
    <x v="0"/>
    <x v="8"/>
    <x v="1"/>
    <x v="4"/>
    <x v="8"/>
    <x v="34"/>
    <x v="191"/>
    <x v="429"/>
    <n v="-20672.27"/>
  </r>
  <r>
    <x v="5"/>
    <x v="0"/>
    <x v="8"/>
    <x v="1"/>
    <x v="4"/>
    <x v="8"/>
    <x v="34"/>
    <x v="191"/>
    <x v="431"/>
    <n v="-5310.92"/>
  </r>
  <r>
    <x v="5"/>
    <x v="0"/>
    <x v="8"/>
    <x v="1"/>
    <x v="4"/>
    <x v="8"/>
    <x v="34"/>
    <x v="191"/>
    <x v="436"/>
    <n v="-10621.85"/>
  </r>
  <r>
    <x v="5"/>
    <x v="0"/>
    <x v="8"/>
    <x v="1"/>
    <x v="4"/>
    <x v="8"/>
    <x v="34"/>
    <x v="191"/>
    <x v="437"/>
    <n v="-5987.39"/>
  </r>
  <r>
    <x v="5"/>
    <x v="0"/>
    <x v="8"/>
    <x v="1"/>
    <x v="4"/>
    <x v="8"/>
    <x v="34"/>
    <x v="191"/>
    <x v="442"/>
    <n v="-31840.34"/>
  </r>
  <r>
    <x v="5"/>
    <x v="0"/>
    <x v="8"/>
    <x v="1"/>
    <x v="4"/>
    <x v="8"/>
    <x v="34"/>
    <x v="191"/>
    <x v="446"/>
    <n v="-11142.86"/>
  </r>
  <r>
    <x v="5"/>
    <x v="0"/>
    <x v="8"/>
    <x v="1"/>
    <x v="4"/>
    <x v="8"/>
    <x v="34"/>
    <x v="191"/>
    <x v="448"/>
    <n v="-24949.58"/>
  </r>
  <r>
    <x v="5"/>
    <x v="0"/>
    <x v="8"/>
    <x v="1"/>
    <x v="4"/>
    <x v="8"/>
    <x v="34"/>
    <x v="191"/>
    <x v="451"/>
    <n v="-23899.16"/>
  </r>
  <r>
    <x v="5"/>
    <x v="0"/>
    <x v="8"/>
    <x v="1"/>
    <x v="4"/>
    <x v="8"/>
    <x v="34"/>
    <x v="191"/>
    <x v="458"/>
    <n v="-15126.05"/>
  </r>
  <r>
    <x v="5"/>
    <x v="0"/>
    <x v="8"/>
    <x v="1"/>
    <x v="4"/>
    <x v="8"/>
    <x v="34"/>
    <x v="191"/>
    <x v="459"/>
    <n v="-11142.86"/>
  </r>
  <r>
    <x v="5"/>
    <x v="0"/>
    <x v="8"/>
    <x v="1"/>
    <x v="4"/>
    <x v="8"/>
    <x v="34"/>
    <x v="191"/>
    <x v="460"/>
    <n v="-14857.14"/>
  </r>
  <r>
    <x v="5"/>
    <x v="0"/>
    <x v="8"/>
    <x v="1"/>
    <x v="4"/>
    <x v="8"/>
    <x v="34"/>
    <x v="191"/>
    <x v="463"/>
    <n v="-10621.85"/>
  </r>
  <r>
    <x v="5"/>
    <x v="0"/>
    <x v="8"/>
    <x v="1"/>
    <x v="4"/>
    <x v="8"/>
    <x v="34"/>
    <x v="191"/>
    <x v="465"/>
    <n v="-23899.16"/>
  </r>
  <r>
    <x v="5"/>
    <x v="0"/>
    <x v="8"/>
    <x v="1"/>
    <x v="4"/>
    <x v="8"/>
    <x v="34"/>
    <x v="191"/>
    <x v="467"/>
    <n v="-17445.38"/>
  </r>
  <r>
    <x v="5"/>
    <x v="0"/>
    <x v="8"/>
    <x v="1"/>
    <x v="4"/>
    <x v="8"/>
    <x v="34"/>
    <x v="191"/>
    <x v="475"/>
    <n v="-14689.07"/>
  </r>
  <r>
    <x v="5"/>
    <x v="0"/>
    <x v="8"/>
    <x v="1"/>
    <x v="4"/>
    <x v="8"/>
    <x v="34"/>
    <x v="191"/>
    <x v="477"/>
    <n v="-16722.689999999999"/>
  </r>
  <r>
    <x v="5"/>
    <x v="0"/>
    <x v="8"/>
    <x v="1"/>
    <x v="4"/>
    <x v="8"/>
    <x v="34"/>
    <x v="191"/>
    <x v="478"/>
    <n v="-23092.44"/>
  </r>
  <r>
    <x v="5"/>
    <x v="0"/>
    <x v="8"/>
    <x v="1"/>
    <x v="4"/>
    <x v="8"/>
    <x v="34"/>
    <x v="191"/>
    <x v="482"/>
    <n v="-11974.79"/>
  </r>
  <r>
    <x v="5"/>
    <x v="0"/>
    <x v="8"/>
    <x v="1"/>
    <x v="4"/>
    <x v="8"/>
    <x v="34"/>
    <x v="191"/>
    <x v="484"/>
    <n v="-71260.5"/>
  </r>
  <r>
    <x v="5"/>
    <x v="0"/>
    <x v="8"/>
    <x v="1"/>
    <x v="4"/>
    <x v="8"/>
    <x v="34"/>
    <x v="191"/>
    <x v="485"/>
    <n v="-11142.86"/>
  </r>
  <r>
    <x v="5"/>
    <x v="0"/>
    <x v="8"/>
    <x v="1"/>
    <x v="4"/>
    <x v="8"/>
    <x v="34"/>
    <x v="191"/>
    <x v="488"/>
    <n v="-21226.89"/>
  </r>
  <r>
    <x v="5"/>
    <x v="0"/>
    <x v="8"/>
    <x v="1"/>
    <x v="4"/>
    <x v="8"/>
    <x v="34"/>
    <x v="191"/>
    <x v="489"/>
    <n v="-15655.46"/>
  </r>
  <r>
    <x v="5"/>
    <x v="0"/>
    <x v="8"/>
    <x v="1"/>
    <x v="4"/>
    <x v="8"/>
    <x v="34"/>
    <x v="191"/>
    <x v="491"/>
    <n v="-11260.5"/>
  </r>
  <r>
    <x v="5"/>
    <x v="0"/>
    <x v="8"/>
    <x v="1"/>
    <x v="4"/>
    <x v="8"/>
    <x v="34"/>
    <x v="191"/>
    <x v="492"/>
    <n v="-15252.1"/>
  </r>
  <r>
    <x v="5"/>
    <x v="0"/>
    <x v="8"/>
    <x v="1"/>
    <x v="4"/>
    <x v="8"/>
    <x v="34"/>
    <x v="191"/>
    <x v="497"/>
    <n v="-11260.5"/>
  </r>
  <r>
    <x v="5"/>
    <x v="0"/>
    <x v="8"/>
    <x v="1"/>
    <x v="4"/>
    <x v="8"/>
    <x v="34"/>
    <x v="191"/>
    <x v="499"/>
    <n v="-5310.92"/>
  </r>
  <r>
    <x v="5"/>
    <x v="0"/>
    <x v="8"/>
    <x v="1"/>
    <x v="4"/>
    <x v="8"/>
    <x v="34"/>
    <x v="191"/>
    <x v="500"/>
    <n v="-5310.92"/>
  </r>
  <r>
    <x v="5"/>
    <x v="0"/>
    <x v="8"/>
    <x v="1"/>
    <x v="4"/>
    <x v="8"/>
    <x v="34"/>
    <x v="191"/>
    <x v="502"/>
    <n v="-7428.57"/>
  </r>
  <r>
    <x v="5"/>
    <x v="0"/>
    <x v="8"/>
    <x v="1"/>
    <x v="4"/>
    <x v="8"/>
    <x v="34"/>
    <x v="191"/>
    <x v="504"/>
    <n v="-12655.46"/>
  </r>
  <r>
    <x v="5"/>
    <x v="0"/>
    <x v="8"/>
    <x v="1"/>
    <x v="4"/>
    <x v="8"/>
    <x v="34"/>
    <x v="191"/>
    <x v="507"/>
    <n v="-37424.379999999997"/>
  </r>
  <r>
    <x v="5"/>
    <x v="0"/>
    <x v="8"/>
    <x v="1"/>
    <x v="4"/>
    <x v="8"/>
    <x v="34"/>
    <x v="191"/>
    <x v="508"/>
    <n v="-7428.57"/>
  </r>
  <r>
    <x v="5"/>
    <x v="0"/>
    <x v="8"/>
    <x v="1"/>
    <x v="4"/>
    <x v="8"/>
    <x v="34"/>
    <x v="191"/>
    <x v="511"/>
    <n v="-15529.42"/>
  </r>
  <r>
    <x v="5"/>
    <x v="0"/>
    <x v="8"/>
    <x v="1"/>
    <x v="4"/>
    <x v="8"/>
    <x v="34"/>
    <x v="191"/>
    <x v="512"/>
    <n v="-20689.080000000002"/>
  </r>
  <r>
    <x v="5"/>
    <x v="0"/>
    <x v="8"/>
    <x v="1"/>
    <x v="4"/>
    <x v="8"/>
    <x v="34"/>
    <x v="191"/>
    <x v="513"/>
    <n v="-12739.5"/>
  </r>
  <r>
    <x v="5"/>
    <x v="0"/>
    <x v="8"/>
    <x v="1"/>
    <x v="4"/>
    <x v="8"/>
    <x v="34"/>
    <x v="191"/>
    <x v="514"/>
    <n v="-18453.79"/>
  </r>
  <r>
    <x v="5"/>
    <x v="0"/>
    <x v="8"/>
    <x v="1"/>
    <x v="4"/>
    <x v="8"/>
    <x v="34"/>
    <x v="191"/>
    <x v="517"/>
    <n v="-5310.92"/>
  </r>
  <r>
    <x v="5"/>
    <x v="0"/>
    <x v="8"/>
    <x v="1"/>
    <x v="4"/>
    <x v="8"/>
    <x v="34"/>
    <x v="191"/>
    <x v="518"/>
    <n v="-23735.3"/>
  </r>
  <r>
    <x v="5"/>
    <x v="0"/>
    <x v="8"/>
    <x v="1"/>
    <x v="4"/>
    <x v="8"/>
    <x v="34"/>
    <x v="191"/>
    <x v="519"/>
    <n v="-15932.77"/>
  </r>
  <r>
    <x v="5"/>
    <x v="0"/>
    <x v="8"/>
    <x v="1"/>
    <x v="4"/>
    <x v="8"/>
    <x v="34"/>
    <x v="191"/>
    <x v="522"/>
    <n v="-5310.92"/>
  </r>
  <r>
    <x v="5"/>
    <x v="0"/>
    <x v="8"/>
    <x v="1"/>
    <x v="4"/>
    <x v="8"/>
    <x v="34"/>
    <x v="191"/>
    <x v="527"/>
    <n v="-3714.29"/>
  </r>
  <r>
    <x v="5"/>
    <x v="0"/>
    <x v="8"/>
    <x v="1"/>
    <x v="4"/>
    <x v="8"/>
    <x v="34"/>
    <x v="191"/>
    <x v="528"/>
    <n v="-11142.86"/>
  </r>
  <r>
    <x v="5"/>
    <x v="0"/>
    <x v="8"/>
    <x v="1"/>
    <x v="4"/>
    <x v="8"/>
    <x v="34"/>
    <x v="191"/>
    <x v="529"/>
    <n v="-9025.2099999999991"/>
  </r>
  <r>
    <x v="5"/>
    <x v="0"/>
    <x v="8"/>
    <x v="1"/>
    <x v="4"/>
    <x v="8"/>
    <x v="34"/>
    <x v="191"/>
    <x v="531"/>
    <n v="-15932.77"/>
  </r>
  <r>
    <x v="5"/>
    <x v="0"/>
    <x v="8"/>
    <x v="1"/>
    <x v="4"/>
    <x v="8"/>
    <x v="34"/>
    <x v="191"/>
    <x v="556"/>
    <n v="-3630.25"/>
  </r>
  <r>
    <x v="5"/>
    <x v="0"/>
    <x v="8"/>
    <x v="1"/>
    <x v="4"/>
    <x v="8"/>
    <x v="34"/>
    <x v="191"/>
    <x v="558"/>
    <n v="-7966.39"/>
  </r>
  <r>
    <x v="5"/>
    <x v="0"/>
    <x v="8"/>
    <x v="1"/>
    <x v="4"/>
    <x v="8"/>
    <x v="34"/>
    <x v="191"/>
    <x v="567"/>
    <n v="-5310.92"/>
  </r>
  <r>
    <x v="5"/>
    <x v="0"/>
    <x v="8"/>
    <x v="1"/>
    <x v="4"/>
    <x v="8"/>
    <x v="34"/>
    <x v="191"/>
    <x v="569"/>
    <n v="-10621.85"/>
  </r>
  <r>
    <x v="5"/>
    <x v="0"/>
    <x v="8"/>
    <x v="1"/>
    <x v="4"/>
    <x v="8"/>
    <x v="34"/>
    <x v="191"/>
    <x v="571"/>
    <n v="-10621.85"/>
  </r>
  <r>
    <x v="5"/>
    <x v="0"/>
    <x v="8"/>
    <x v="1"/>
    <x v="4"/>
    <x v="8"/>
    <x v="34"/>
    <x v="191"/>
    <x v="576"/>
    <n v="-25310.92"/>
  </r>
  <r>
    <x v="5"/>
    <x v="0"/>
    <x v="8"/>
    <x v="1"/>
    <x v="4"/>
    <x v="8"/>
    <x v="34"/>
    <x v="191"/>
    <x v="579"/>
    <n v="-23899.16"/>
  </r>
  <r>
    <x v="5"/>
    <x v="0"/>
    <x v="8"/>
    <x v="1"/>
    <x v="4"/>
    <x v="8"/>
    <x v="34"/>
    <x v="191"/>
    <x v="580"/>
    <n v="-11260.5"/>
  </r>
  <r>
    <x v="5"/>
    <x v="0"/>
    <x v="8"/>
    <x v="1"/>
    <x v="4"/>
    <x v="8"/>
    <x v="34"/>
    <x v="191"/>
    <x v="588"/>
    <n v="-11142.86"/>
  </r>
  <r>
    <x v="5"/>
    <x v="0"/>
    <x v="8"/>
    <x v="1"/>
    <x v="4"/>
    <x v="8"/>
    <x v="34"/>
    <x v="191"/>
    <x v="590"/>
    <n v="-5310.92"/>
  </r>
  <r>
    <x v="5"/>
    <x v="0"/>
    <x v="8"/>
    <x v="1"/>
    <x v="5"/>
    <x v="9"/>
    <x v="4"/>
    <x v="192"/>
    <x v="2"/>
    <n v="18666667"/>
  </r>
  <r>
    <x v="5"/>
    <x v="0"/>
    <x v="8"/>
    <x v="1"/>
    <x v="5"/>
    <x v="9"/>
    <x v="4"/>
    <x v="193"/>
    <x v="291"/>
    <n v="0"/>
  </r>
  <r>
    <x v="5"/>
    <x v="0"/>
    <x v="8"/>
    <x v="1"/>
    <x v="5"/>
    <x v="9"/>
    <x v="4"/>
    <x v="193"/>
    <x v="323"/>
    <n v="3266667"/>
  </r>
  <r>
    <x v="5"/>
    <x v="0"/>
    <x v="8"/>
    <x v="1"/>
    <x v="5"/>
    <x v="9"/>
    <x v="4"/>
    <x v="193"/>
    <x v="17"/>
    <n v="3190086"/>
  </r>
  <r>
    <x v="5"/>
    <x v="0"/>
    <x v="8"/>
    <x v="1"/>
    <x v="5"/>
    <x v="9"/>
    <x v="4"/>
    <x v="193"/>
    <x v="157"/>
    <n v="2053333"/>
  </r>
  <r>
    <x v="5"/>
    <x v="0"/>
    <x v="8"/>
    <x v="1"/>
    <x v="5"/>
    <x v="9"/>
    <x v="4"/>
    <x v="193"/>
    <x v="185"/>
    <n v="29834"/>
  </r>
  <r>
    <x v="5"/>
    <x v="0"/>
    <x v="8"/>
    <x v="1"/>
    <x v="5"/>
    <x v="9"/>
    <x v="4"/>
    <x v="194"/>
    <x v="323"/>
    <n v="232489"/>
  </r>
  <r>
    <x v="5"/>
    <x v="0"/>
    <x v="8"/>
    <x v="1"/>
    <x v="5"/>
    <x v="9"/>
    <x v="4"/>
    <x v="194"/>
    <x v="157"/>
    <n v="182669"/>
  </r>
  <r>
    <x v="5"/>
    <x v="0"/>
    <x v="8"/>
    <x v="1"/>
    <x v="5"/>
    <x v="9"/>
    <x v="4"/>
    <x v="195"/>
    <x v="323"/>
    <n v="311041"/>
  </r>
  <r>
    <x v="5"/>
    <x v="0"/>
    <x v="8"/>
    <x v="1"/>
    <x v="5"/>
    <x v="9"/>
    <x v="4"/>
    <x v="195"/>
    <x v="157"/>
    <n v="248556"/>
  </r>
  <r>
    <x v="5"/>
    <x v="0"/>
    <x v="8"/>
    <x v="1"/>
    <x v="5"/>
    <x v="9"/>
    <x v="4"/>
    <x v="196"/>
    <x v="323"/>
    <n v="37325"/>
  </r>
  <r>
    <x v="5"/>
    <x v="0"/>
    <x v="8"/>
    <x v="1"/>
    <x v="5"/>
    <x v="9"/>
    <x v="4"/>
    <x v="196"/>
    <x v="157"/>
    <n v="29827"/>
  </r>
  <r>
    <x v="5"/>
    <x v="0"/>
    <x v="8"/>
    <x v="1"/>
    <x v="5"/>
    <x v="9"/>
    <x v="4"/>
    <x v="196"/>
    <x v="17"/>
    <n v="35325"/>
  </r>
  <r>
    <x v="5"/>
    <x v="0"/>
    <x v="8"/>
    <x v="1"/>
    <x v="5"/>
    <x v="9"/>
    <x v="4"/>
    <x v="197"/>
    <x v="323"/>
    <n v="311041"/>
  </r>
  <r>
    <x v="5"/>
    <x v="0"/>
    <x v="8"/>
    <x v="1"/>
    <x v="5"/>
    <x v="9"/>
    <x v="4"/>
    <x v="197"/>
    <x v="17"/>
    <n v="294374"/>
  </r>
  <r>
    <x v="5"/>
    <x v="0"/>
    <x v="8"/>
    <x v="1"/>
    <x v="5"/>
    <x v="9"/>
    <x v="4"/>
    <x v="197"/>
    <x v="157"/>
    <n v="248556"/>
  </r>
  <r>
    <x v="5"/>
    <x v="0"/>
    <x v="8"/>
    <x v="1"/>
    <x v="5"/>
    <x v="9"/>
    <x v="4"/>
    <x v="198"/>
    <x v="323"/>
    <n v="145833"/>
  </r>
  <r>
    <x v="5"/>
    <x v="0"/>
    <x v="8"/>
    <x v="1"/>
    <x v="5"/>
    <x v="9"/>
    <x v="4"/>
    <x v="198"/>
    <x v="17"/>
    <n v="63227"/>
  </r>
  <r>
    <x v="5"/>
    <x v="0"/>
    <x v="8"/>
    <x v="1"/>
    <x v="5"/>
    <x v="9"/>
    <x v="4"/>
    <x v="198"/>
    <x v="157"/>
    <n v="116667"/>
  </r>
  <r>
    <x v="5"/>
    <x v="0"/>
    <x v="8"/>
    <x v="1"/>
    <x v="5"/>
    <x v="9"/>
    <x v="4"/>
    <x v="198"/>
    <x v="2"/>
    <n v="833333"/>
  </r>
  <r>
    <x v="5"/>
    <x v="0"/>
    <x v="8"/>
    <x v="1"/>
    <x v="5"/>
    <x v="9"/>
    <x v="4"/>
    <x v="199"/>
    <x v="17"/>
    <n v="215882"/>
  </r>
  <r>
    <x v="5"/>
    <x v="0"/>
    <x v="8"/>
    <x v="1"/>
    <x v="5"/>
    <x v="9"/>
    <x v="4"/>
    <x v="200"/>
    <x v="157"/>
    <n v="146667"/>
  </r>
  <r>
    <x v="5"/>
    <x v="0"/>
    <x v="8"/>
    <x v="1"/>
    <x v="5"/>
    <x v="9"/>
    <x v="4"/>
    <x v="200"/>
    <x v="2"/>
    <n v="10000000"/>
  </r>
  <r>
    <x v="5"/>
    <x v="0"/>
    <x v="8"/>
    <x v="1"/>
    <x v="5"/>
    <x v="9"/>
    <x v="4"/>
    <x v="56"/>
    <x v="600"/>
    <n v="71428.5"/>
  </r>
  <r>
    <x v="5"/>
    <x v="0"/>
    <x v="8"/>
    <x v="1"/>
    <x v="5"/>
    <x v="9"/>
    <x v="4"/>
    <x v="201"/>
    <x v="5"/>
    <n v="100196"/>
  </r>
  <r>
    <x v="5"/>
    <x v="0"/>
    <x v="8"/>
    <x v="1"/>
    <x v="5"/>
    <x v="9"/>
    <x v="4"/>
    <x v="146"/>
    <x v="181"/>
    <n v="169927"/>
  </r>
  <r>
    <x v="5"/>
    <x v="0"/>
    <x v="8"/>
    <x v="1"/>
    <x v="5"/>
    <x v="9"/>
    <x v="4"/>
    <x v="146"/>
    <x v="130"/>
    <n v="11133"/>
  </r>
  <r>
    <x v="5"/>
    <x v="0"/>
    <x v="8"/>
    <x v="1"/>
    <x v="5"/>
    <x v="9"/>
    <x v="4"/>
    <x v="146"/>
    <x v="229"/>
    <n v="70067"/>
  </r>
  <r>
    <x v="5"/>
    <x v="0"/>
    <x v="8"/>
    <x v="1"/>
    <x v="5"/>
    <x v="9"/>
    <x v="4"/>
    <x v="202"/>
    <x v="6"/>
    <n v="2016000"/>
  </r>
  <r>
    <x v="5"/>
    <x v="0"/>
    <x v="8"/>
    <x v="1"/>
    <x v="5"/>
    <x v="9"/>
    <x v="4"/>
    <x v="203"/>
    <x v="8"/>
    <n v="952200"/>
  </r>
  <r>
    <x v="5"/>
    <x v="0"/>
    <x v="8"/>
    <x v="1"/>
    <x v="5"/>
    <x v="9"/>
    <x v="4"/>
    <x v="113"/>
    <x v="354"/>
    <n v="899000"/>
  </r>
  <r>
    <x v="5"/>
    <x v="0"/>
    <x v="8"/>
    <x v="1"/>
    <x v="5"/>
    <x v="9"/>
    <x v="4"/>
    <x v="147"/>
    <x v="601"/>
    <n v="1145833"/>
  </r>
  <r>
    <x v="5"/>
    <x v="0"/>
    <x v="8"/>
    <x v="1"/>
    <x v="5"/>
    <x v="9"/>
    <x v="9"/>
    <x v="114"/>
    <x v="294"/>
    <n v="2135250"/>
  </r>
  <r>
    <x v="5"/>
    <x v="0"/>
    <x v="8"/>
    <x v="1"/>
    <x v="5"/>
    <x v="9"/>
    <x v="9"/>
    <x v="204"/>
    <x v="212"/>
    <n v="3558750"/>
  </r>
  <r>
    <x v="5"/>
    <x v="0"/>
    <x v="8"/>
    <x v="1"/>
    <x v="5"/>
    <x v="9"/>
    <x v="5"/>
    <x v="61"/>
    <x v="88"/>
    <n v="891.5"/>
  </r>
  <r>
    <x v="5"/>
    <x v="0"/>
    <x v="8"/>
    <x v="1"/>
    <x v="5"/>
    <x v="9"/>
    <x v="5"/>
    <x v="61"/>
    <x v="253"/>
    <n v="28474"/>
  </r>
  <r>
    <x v="5"/>
    <x v="0"/>
    <x v="8"/>
    <x v="1"/>
    <x v="5"/>
    <x v="9"/>
    <x v="5"/>
    <x v="61"/>
    <x v="602"/>
    <n v="6859.26"/>
  </r>
  <r>
    <x v="5"/>
    <x v="0"/>
    <x v="8"/>
    <x v="1"/>
    <x v="5"/>
    <x v="9"/>
    <x v="5"/>
    <x v="61"/>
    <x v="603"/>
    <n v="2325.92"/>
  </r>
  <r>
    <x v="5"/>
    <x v="0"/>
    <x v="8"/>
    <x v="1"/>
    <x v="5"/>
    <x v="9"/>
    <x v="5"/>
    <x v="61"/>
    <x v="604"/>
    <n v="128985.18"/>
  </r>
  <r>
    <x v="5"/>
    <x v="0"/>
    <x v="8"/>
    <x v="1"/>
    <x v="5"/>
    <x v="9"/>
    <x v="5"/>
    <x v="61"/>
    <x v="167"/>
    <n v="17941"/>
  </r>
  <r>
    <x v="5"/>
    <x v="0"/>
    <x v="8"/>
    <x v="1"/>
    <x v="5"/>
    <x v="9"/>
    <x v="5"/>
    <x v="61"/>
    <x v="180"/>
    <n v="4135.29"/>
  </r>
  <r>
    <x v="5"/>
    <x v="0"/>
    <x v="8"/>
    <x v="1"/>
    <x v="5"/>
    <x v="9"/>
    <x v="5"/>
    <x v="61"/>
    <x v="53"/>
    <n v="19336.57"/>
  </r>
  <r>
    <x v="5"/>
    <x v="0"/>
    <x v="8"/>
    <x v="1"/>
    <x v="5"/>
    <x v="9"/>
    <x v="5"/>
    <x v="61"/>
    <x v="134"/>
    <n v="1481.52"/>
  </r>
  <r>
    <x v="5"/>
    <x v="0"/>
    <x v="8"/>
    <x v="1"/>
    <x v="5"/>
    <x v="9"/>
    <x v="5"/>
    <x v="61"/>
    <x v="605"/>
    <n v="1641.88"/>
  </r>
  <r>
    <x v="5"/>
    <x v="0"/>
    <x v="8"/>
    <x v="1"/>
    <x v="5"/>
    <x v="9"/>
    <x v="5"/>
    <x v="61"/>
    <x v="391"/>
    <n v="9584"/>
  </r>
  <r>
    <x v="5"/>
    <x v="0"/>
    <x v="8"/>
    <x v="1"/>
    <x v="5"/>
    <x v="9"/>
    <x v="5"/>
    <x v="61"/>
    <x v="325"/>
    <n v="18392.580000000002"/>
  </r>
  <r>
    <x v="5"/>
    <x v="0"/>
    <x v="8"/>
    <x v="1"/>
    <x v="5"/>
    <x v="9"/>
    <x v="5"/>
    <x v="61"/>
    <x v="404"/>
    <n v="3400.32"/>
  </r>
  <r>
    <x v="5"/>
    <x v="0"/>
    <x v="8"/>
    <x v="1"/>
    <x v="5"/>
    <x v="9"/>
    <x v="5"/>
    <x v="61"/>
    <x v="360"/>
    <n v="1015"/>
  </r>
  <r>
    <x v="5"/>
    <x v="0"/>
    <x v="8"/>
    <x v="1"/>
    <x v="5"/>
    <x v="9"/>
    <x v="5"/>
    <x v="61"/>
    <x v="199"/>
    <n v="2170.37"/>
  </r>
  <r>
    <x v="5"/>
    <x v="0"/>
    <x v="8"/>
    <x v="1"/>
    <x v="5"/>
    <x v="9"/>
    <x v="5"/>
    <x v="61"/>
    <x v="606"/>
    <n v="1844.44"/>
  </r>
  <r>
    <x v="5"/>
    <x v="0"/>
    <x v="8"/>
    <x v="1"/>
    <x v="5"/>
    <x v="9"/>
    <x v="5"/>
    <x v="26"/>
    <x v="204"/>
    <n v="233500"/>
  </r>
  <r>
    <x v="5"/>
    <x v="0"/>
    <x v="8"/>
    <x v="1"/>
    <x v="5"/>
    <x v="9"/>
    <x v="5"/>
    <x v="26"/>
    <x v="53"/>
    <n v="1656.26"/>
  </r>
  <r>
    <x v="5"/>
    <x v="0"/>
    <x v="8"/>
    <x v="1"/>
    <x v="5"/>
    <x v="9"/>
    <x v="5"/>
    <x v="26"/>
    <x v="607"/>
    <n v="9725"/>
  </r>
  <r>
    <x v="5"/>
    <x v="0"/>
    <x v="8"/>
    <x v="1"/>
    <x v="5"/>
    <x v="9"/>
    <x v="5"/>
    <x v="26"/>
    <x v="404"/>
    <n v="27675.200000000001"/>
  </r>
  <r>
    <x v="5"/>
    <x v="0"/>
    <x v="8"/>
    <x v="1"/>
    <x v="5"/>
    <x v="9"/>
    <x v="6"/>
    <x v="205"/>
    <x v="205"/>
    <n v="150000"/>
  </r>
  <r>
    <x v="5"/>
    <x v="0"/>
    <x v="8"/>
    <x v="1"/>
    <x v="5"/>
    <x v="9"/>
    <x v="6"/>
    <x v="206"/>
    <x v="245"/>
    <n v="1221300"/>
  </r>
  <r>
    <x v="5"/>
    <x v="0"/>
    <x v="8"/>
    <x v="1"/>
    <x v="5"/>
    <x v="9"/>
    <x v="29"/>
    <x v="154"/>
    <x v="203"/>
    <n v="50485"/>
  </r>
  <r>
    <x v="5"/>
    <x v="0"/>
    <x v="8"/>
    <x v="1"/>
    <x v="5"/>
    <x v="9"/>
    <x v="0"/>
    <x v="207"/>
    <x v="254"/>
    <n v="2243715"/>
  </r>
  <r>
    <x v="5"/>
    <x v="0"/>
    <x v="8"/>
    <x v="1"/>
    <x v="5"/>
    <x v="9"/>
    <x v="0"/>
    <x v="208"/>
    <x v="88"/>
    <n v="377202"/>
  </r>
  <r>
    <x v="5"/>
    <x v="0"/>
    <x v="8"/>
    <x v="1"/>
    <x v="5"/>
    <x v="9"/>
    <x v="0"/>
    <x v="209"/>
    <x v="291"/>
    <n v="217532"/>
  </r>
  <r>
    <x v="5"/>
    <x v="0"/>
    <x v="8"/>
    <x v="1"/>
    <x v="5"/>
    <x v="9"/>
    <x v="0"/>
    <x v="209"/>
    <x v="92"/>
    <n v="28500"/>
  </r>
  <r>
    <x v="5"/>
    <x v="0"/>
    <x v="8"/>
    <x v="1"/>
    <x v="5"/>
    <x v="9"/>
    <x v="0"/>
    <x v="209"/>
    <x v="228"/>
    <n v="110000"/>
  </r>
  <r>
    <x v="5"/>
    <x v="0"/>
    <x v="8"/>
    <x v="1"/>
    <x v="5"/>
    <x v="9"/>
    <x v="0"/>
    <x v="209"/>
    <x v="218"/>
    <n v="425000"/>
  </r>
  <r>
    <x v="5"/>
    <x v="0"/>
    <x v="8"/>
    <x v="1"/>
    <x v="5"/>
    <x v="9"/>
    <x v="0"/>
    <x v="209"/>
    <x v="157"/>
    <n v="14000"/>
  </r>
  <r>
    <x v="5"/>
    <x v="0"/>
    <x v="8"/>
    <x v="1"/>
    <x v="5"/>
    <x v="9"/>
    <x v="0"/>
    <x v="209"/>
    <x v="40"/>
    <n v="17550"/>
  </r>
  <r>
    <x v="5"/>
    <x v="0"/>
    <x v="8"/>
    <x v="1"/>
    <x v="5"/>
    <x v="9"/>
    <x v="0"/>
    <x v="51"/>
    <x v="393"/>
    <n v="500000"/>
  </r>
  <r>
    <x v="5"/>
    <x v="0"/>
    <x v="8"/>
    <x v="1"/>
    <x v="5"/>
    <x v="9"/>
    <x v="0"/>
    <x v="51"/>
    <x v="316"/>
    <n v="7757000"/>
  </r>
  <r>
    <x v="5"/>
    <x v="0"/>
    <x v="8"/>
    <x v="1"/>
    <x v="5"/>
    <x v="9"/>
    <x v="0"/>
    <x v="51"/>
    <x v="13"/>
    <n v="2120535"/>
  </r>
  <r>
    <x v="5"/>
    <x v="0"/>
    <x v="8"/>
    <x v="1"/>
    <x v="5"/>
    <x v="9"/>
    <x v="0"/>
    <x v="51"/>
    <x v="14"/>
    <n v="1978751.89"/>
  </r>
  <r>
    <x v="5"/>
    <x v="0"/>
    <x v="8"/>
    <x v="1"/>
    <x v="5"/>
    <x v="9"/>
    <x v="0"/>
    <x v="51"/>
    <x v="608"/>
    <n v="3480000"/>
  </r>
  <r>
    <x v="5"/>
    <x v="0"/>
    <x v="8"/>
    <x v="1"/>
    <x v="5"/>
    <x v="9"/>
    <x v="1"/>
    <x v="210"/>
    <x v="100"/>
    <n v="12100"/>
  </r>
  <r>
    <x v="5"/>
    <x v="0"/>
    <x v="8"/>
    <x v="1"/>
    <x v="5"/>
    <x v="9"/>
    <x v="19"/>
    <x v="211"/>
    <x v="377"/>
    <n v="18907.5"/>
  </r>
  <r>
    <x v="5"/>
    <x v="0"/>
    <x v="8"/>
    <x v="1"/>
    <x v="5"/>
    <x v="9"/>
    <x v="19"/>
    <x v="211"/>
    <x v="609"/>
    <n v="179831.94"/>
  </r>
  <r>
    <x v="5"/>
    <x v="0"/>
    <x v="8"/>
    <x v="1"/>
    <x v="5"/>
    <x v="9"/>
    <x v="19"/>
    <x v="211"/>
    <x v="218"/>
    <n v="631000"/>
  </r>
  <r>
    <x v="5"/>
    <x v="0"/>
    <x v="8"/>
    <x v="1"/>
    <x v="5"/>
    <x v="9"/>
    <x v="35"/>
    <x v="212"/>
    <x v="610"/>
    <n v="205000"/>
  </r>
  <r>
    <x v="5"/>
    <x v="0"/>
    <x v="8"/>
    <x v="1"/>
    <x v="5"/>
    <x v="9"/>
    <x v="35"/>
    <x v="212"/>
    <x v="611"/>
    <n v="420000"/>
  </r>
  <r>
    <x v="5"/>
    <x v="0"/>
    <x v="8"/>
    <x v="1"/>
    <x v="5"/>
    <x v="9"/>
    <x v="35"/>
    <x v="212"/>
    <x v="134"/>
    <n v="1194000"/>
  </r>
  <r>
    <x v="5"/>
    <x v="0"/>
    <x v="8"/>
    <x v="1"/>
    <x v="5"/>
    <x v="9"/>
    <x v="35"/>
    <x v="213"/>
    <x v="204"/>
    <n v="2727700"/>
  </r>
  <r>
    <x v="5"/>
    <x v="0"/>
    <x v="8"/>
    <x v="1"/>
    <x v="5"/>
    <x v="9"/>
    <x v="27"/>
    <x v="214"/>
    <x v="140"/>
    <n v="57058.400000000001"/>
  </r>
  <r>
    <x v="5"/>
    <x v="0"/>
    <x v="8"/>
    <x v="1"/>
    <x v="5"/>
    <x v="9"/>
    <x v="27"/>
    <x v="215"/>
    <x v="140"/>
    <n v="254166.68"/>
  </r>
  <r>
    <x v="5"/>
    <x v="0"/>
    <x v="8"/>
    <x v="1"/>
    <x v="5"/>
    <x v="9"/>
    <x v="27"/>
    <x v="216"/>
    <x v="140"/>
    <n v="34613"/>
  </r>
  <r>
    <x v="5"/>
    <x v="0"/>
    <x v="8"/>
    <x v="1"/>
    <x v="5"/>
    <x v="9"/>
    <x v="2"/>
    <x v="217"/>
    <x v="205"/>
    <n v="1035768.05"/>
  </r>
  <r>
    <x v="5"/>
    <x v="0"/>
    <x v="8"/>
    <x v="1"/>
    <x v="5"/>
    <x v="9"/>
    <x v="2"/>
    <x v="217"/>
    <x v="124"/>
    <n v="387170"/>
  </r>
  <r>
    <x v="5"/>
    <x v="0"/>
    <x v="8"/>
    <x v="1"/>
    <x v="5"/>
    <x v="9"/>
    <x v="2"/>
    <x v="217"/>
    <x v="263"/>
    <n v="75151"/>
  </r>
  <r>
    <x v="5"/>
    <x v="0"/>
    <x v="8"/>
    <x v="1"/>
    <x v="5"/>
    <x v="9"/>
    <x v="2"/>
    <x v="217"/>
    <x v="21"/>
    <n v="238037"/>
  </r>
  <r>
    <x v="5"/>
    <x v="0"/>
    <x v="8"/>
    <x v="1"/>
    <x v="5"/>
    <x v="9"/>
    <x v="2"/>
    <x v="218"/>
    <x v="612"/>
    <n v="600000"/>
  </r>
  <r>
    <x v="5"/>
    <x v="0"/>
    <x v="8"/>
    <x v="1"/>
    <x v="5"/>
    <x v="9"/>
    <x v="2"/>
    <x v="218"/>
    <x v="404"/>
    <n v="181833"/>
  </r>
  <r>
    <x v="5"/>
    <x v="0"/>
    <x v="8"/>
    <x v="1"/>
    <x v="5"/>
    <x v="9"/>
    <x v="2"/>
    <x v="219"/>
    <x v="153"/>
    <n v="33711.49"/>
  </r>
  <r>
    <x v="5"/>
    <x v="0"/>
    <x v="8"/>
    <x v="1"/>
    <x v="5"/>
    <x v="9"/>
    <x v="2"/>
    <x v="220"/>
    <x v="208"/>
    <n v="120000"/>
  </r>
  <r>
    <x v="5"/>
    <x v="0"/>
    <x v="8"/>
    <x v="1"/>
    <x v="5"/>
    <x v="9"/>
    <x v="2"/>
    <x v="220"/>
    <x v="218"/>
    <n v="40000"/>
  </r>
  <r>
    <x v="5"/>
    <x v="0"/>
    <x v="8"/>
    <x v="1"/>
    <x v="5"/>
    <x v="9"/>
    <x v="2"/>
    <x v="221"/>
    <x v="253"/>
    <n v="394526"/>
  </r>
  <r>
    <x v="5"/>
    <x v="0"/>
    <x v="8"/>
    <x v="1"/>
    <x v="5"/>
    <x v="9"/>
    <x v="2"/>
    <x v="221"/>
    <x v="602"/>
    <n v="85740.74"/>
  </r>
  <r>
    <x v="5"/>
    <x v="0"/>
    <x v="8"/>
    <x v="1"/>
    <x v="5"/>
    <x v="9"/>
    <x v="2"/>
    <x v="221"/>
    <x v="603"/>
    <n v="29074.080000000002"/>
  </r>
  <r>
    <x v="5"/>
    <x v="0"/>
    <x v="8"/>
    <x v="1"/>
    <x v="5"/>
    <x v="9"/>
    <x v="2"/>
    <x v="221"/>
    <x v="604"/>
    <n v="1860092.6"/>
  </r>
  <r>
    <x v="5"/>
    <x v="0"/>
    <x v="8"/>
    <x v="1"/>
    <x v="5"/>
    <x v="9"/>
    <x v="2"/>
    <x v="221"/>
    <x v="289"/>
    <n v="146000"/>
  </r>
  <r>
    <x v="5"/>
    <x v="0"/>
    <x v="8"/>
    <x v="1"/>
    <x v="5"/>
    <x v="9"/>
    <x v="2"/>
    <x v="221"/>
    <x v="613"/>
    <n v="255000"/>
  </r>
  <r>
    <x v="5"/>
    <x v="0"/>
    <x v="8"/>
    <x v="1"/>
    <x v="5"/>
    <x v="9"/>
    <x v="2"/>
    <x v="221"/>
    <x v="167"/>
    <n v="287275"/>
  </r>
  <r>
    <x v="5"/>
    <x v="0"/>
    <x v="8"/>
    <x v="1"/>
    <x v="5"/>
    <x v="9"/>
    <x v="2"/>
    <x v="221"/>
    <x v="180"/>
    <n v="23914.71"/>
  </r>
  <r>
    <x v="5"/>
    <x v="0"/>
    <x v="8"/>
    <x v="1"/>
    <x v="5"/>
    <x v="9"/>
    <x v="2"/>
    <x v="221"/>
    <x v="53"/>
    <n v="264174"/>
  </r>
  <r>
    <x v="5"/>
    <x v="0"/>
    <x v="8"/>
    <x v="1"/>
    <x v="5"/>
    <x v="9"/>
    <x v="2"/>
    <x v="221"/>
    <x v="134"/>
    <n v="18519"/>
  </r>
  <r>
    <x v="5"/>
    <x v="0"/>
    <x v="8"/>
    <x v="1"/>
    <x v="5"/>
    <x v="9"/>
    <x v="2"/>
    <x v="221"/>
    <x v="607"/>
    <n v="121575"/>
  </r>
  <r>
    <x v="5"/>
    <x v="0"/>
    <x v="8"/>
    <x v="1"/>
    <x v="5"/>
    <x v="9"/>
    <x v="2"/>
    <x v="221"/>
    <x v="605"/>
    <n v="40247.379999999997"/>
  </r>
  <r>
    <x v="5"/>
    <x v="0"/>
    <x v="8"/>
    <x v="1"/>
    <x v="5"/>
    <x v="9"/>
    <x v="2"/>
    <x v="221"/>
    <x v="391"/>
    <n v="131616"/>
  </r>
  <r>
    <x v="5"/>
    <x v="0"/>
    <x v="8"/>
    <x v="1"/>
    <x v="5"/>
    <x v="9"/>
    <x v="2"/>
    <x v="221"/>
    <x v="325"/>
    <n v="252607.42"/>
  </r>
  <r>
    <x v="5"/>
    <x v="0"/>
    <x v="8"/>
    <x v="1"/>
    <x v="5"/>
    <x v="9"/>
    <x v="2"/>
    <x v="221"/>
    <x v="614"/>
    <n v="85577.72"/>
  </r>
  <r>
    <x v="5"/>
    <x v="0"/>
    <x v="8"/>
    <x v="1"/>
    <x v="5"/>
    <x v="9"/>
    <x v="2"/>
    <x v="221"/>
    <x v="360"/>
    <n v="12685"/>
  </r>
  <r>
    <x v="5"/>
    <x v="0"/>
    <x v="8"/>
    <x v="1"/>
    <x v="5"/>
    <x v="9"/>
    <x v="2"/>
    <x v="221"/>
    <x v="199"/>
    <n v="27129.63"/>
  </r>
  <r>
    <x v="5"/>
    <x v="0"/>
    <x v="8"/>
    <x v="1"/>
    <x v="5"/>
    <x v="9"/>
    <x v="2"/>
    <x v="221"/>
    <x v="615"/>
    <n v="18487.400000000001"/>
  </r>
  <r>
    <x v="5"/>
    <x v="0"/>
    <x v="8"/>
    <x v="1"/>
    <x v="5"/>
    <x v="9"/>
    <x v="2"/>
    <x v="221"/>
    <x v="606"/>
    <n v="23055.56"/>
  </r>
  <r>
    <x v="5"/>
    <x v="0"/>
    <x v="8"/>
    <x v="1"/>
    <x v="5"/>
    <x v="10"/>
    <x v="4"/>
    <x v="222"/>
    <x v="291"/>
    <n v="6141717"/>
  </r>
  <r>
    <x v="5"/>
    <x v="0"/>
    <x v="8"/>
    <x v="1"/>
    <x v="5"/>
    <x v="10"/>
    <x v="4"/>
    <x v="222"/>
    <x v="136"/>
    <n v="3826667"/>
  </r>
  <r>
    <x v="5"/>
    <x v="0"/>
    <x v="8"/>
    <x v="1"/>
    <x v="5"/>
    <x v="10"/>
    <x v="4"/>
    <x v="222"/>
    <x v="250"/>
    <n v="1270000"/>
  </r>
  <r>
    <x v="5"/>
    <x v="0"/>
    <x v="8"/>
    <x v="1"/>
    <x v="5"/>
    <x v="10"/>
    <x v="4"/>
    <x v="222"/>
    <x v="320"/>
    <n v="3733333"/>
  </r>
  <r>
    <x v="5"/>
    <x v="0"/>
    <x v="8"/>
    <x v="1"/>
    <x v="5"/>
    <x v="10"/>
    <x v="4"/>
    <x v="222"/>
    <x v="319"/>
    <n v="1656006"/>
  </r>
  <r>
    <x v="5"/>
    <x v="0"/>
    <x v="8"/>
    <x v="1"/>
    <x v="5"/>
    <x v="10"/>
    <x v="4"/>
    <x v="222"/>
    <x v="616"/>
    <n v="3080000"/>
  </r>
  <r>
    <x v="5"/>
    <x v="0"/>
    <x v="8"/>
    <x v="1"/>
    <x v="5"/>
    <x v="10"/>
    <x v="4"/>
    <x v="222"/>
    <x v="185"/>
    <n v="6533333"/>
  </r>
  <r>
    <x v="5"/>
    <x v="0"/>
    <x v="8"/>
    <x v="1"/>
    <x v="5"/>
    <x v="10"/>
    <x v="4"/>
    <x v="223"/>
    <x v="250"/>
    <n v="144789"/>
  </r>
  <r>
    <x v="5"/>
    <x v="0"/>
    <x v="8"/>
    <x v="1"/>
    <x v="5"/>
    <x v="10"/>
    <x v="4"/>
    <x v="223"/>
    <x v="319"/>
    <n v="232489"/>
  </r>
  <r>
    <x v="5"/>
    <x v="0"/>
    <x v="8"/>
    <x v="1"/>
    <x v="5"/>
    <x v="10"/>
    <x v="4"/>
    <x v="223"/>
    <x v="616"/>
    <n v="232488"/>
  </r>
  <r>
    <x v="5"/>
    <x v="0"/>
    <x v="8"/>
    <x v="1"/>
    <x v="5"/>
    <x v="10"/>
    <x v="4"/>
    <x v="224"/>
    <x v="291"/>
    <n v="545833"/>
  </r>
  <r>
    <x v="5"/>
    <x v="0"/>
    <x v="8"/>
    <x v="1"/>
    <x v="5"/>
    <x v="10"/>
    <x v="4"/>
    <x v="224"/>
    <x v="136"/>
    <n v="550000"/>
  </r>
  <r>
    <x v="5"/>
    <x v="0"/>
    <x v="8"/>
    <x v="1"/>
    <x v="5"/>
    <x v="10"/>
    <x v="4"/>
    <x v="224"/>
    <x v="250"/>
    <n v="169672"/>
  </r>
  <r>
    <x v="5"/>
    <x v="0"/>
    <x v="8"/>
    <x v="1"/>
    <x v="5"/>
    <x v="10"/>
    <x v="4"/>
    <x v="224"/>
    <x v="17"/>
    <n v="294374"/>
  </r>
  <r>
    <x v="5"/>
    <x v="0"/>
    <x v="8"/>
    <x v="1"/>
    <x v="5"/>
    <x v="10"/>
    <x v="4"/>
    <x v="224"/>
    <x v="320"/>
    <n v="333333"/>
  </r>
  <r>
    <x v="5"/>
    <x v="0"/>
    <x v="8"/>
    <x v="1"/>
    <x v="5"/>
    <x v="10"/>
    <x v="4"/>
    <x v="224"/>
    <x v="319"/>
    <n v="165283"/>
  </r>
  <r>
    <x v="5"/>
    <x v="0"/>
    <x v="8"/>
    <x v="1"/>
    <x v="5"/>
    <x v="10"/>
    <x v="4"/>
    <x v="224"/>
    <x v="616"/>
    <n v="294374"/>
  </r>
  <r>
    <x v="5"/>
    <x v="0"/>
    <x v="8"/>
    <x v="1"/>
    <x v="5"/>
    <x v="10"/>
    <x v="4"/>
    <x v="224"/>
    <x v="185"/>
    <n v="583333"/>
  </r>
  <r>
    <x v="5"/>
    <x v="0"/>
    <x v="8"/>
    <x v="1"/>
    <x v="5"/>
    <x v="10"/>
    <x v="4"/>
    <x v="225"/>
    <x v="291"/>
    <n v="65500"/>
  </r>
  <r>
    <x v="5"/>
    <x v="0"/>
    <x v="8"/>
    <x v="1"/>
    <x v="5"/>
    <x v="10"/>
    <x v="4"/>
    <x v="225"/>
    <x v="136"/>
    <n v="66000"/>
  </r>
  <r>
    <x v="5"/>
    <x v="0"/>
    <x v="8"/>
    <x v="1"/>
    <x v="5"/>
    <x v="10"/>
    <x v="4"/>
    <x v="225"/>
    <x v="250"/>
    <n v="20361"/>
  </r>
  <r>
    <x v="5"/>
    <x v="0"/>
    <x v="8"/>
    <x v="1"/>
    <x v="5"/>
    <x v="10"/>
    <x v="4"/>
    <x v="225"/>
    <x v="320"/>
    <n v="40000"/>
  </r>
  <r>
    <x v="5"/>
    <x v="0"/>
    <x v="8"/>
    <x v="1"/>
    <x v="5"/>
    <x v="10"/>
    <x v="4"/>
    <x v="225"/>
    <x v="319"/>
    <n v="19834"/>
  </r>
  <r>
    <x v="5"/>
    <x v="0"/>
    <x v="8"/>
    <x v="1"/>
    <x v="5"/>
    <x v="10"/>
    <x v="4"/>
    <x v="225"/>
    <x v="616"/>
    <n v="35325"/>
  </r>
  <r>
    <x v="5"/>
    <x v="0"/>
    <x v="8"/>
    <x v="1"/>
    <x v="5"/>
    <x v="10"/>
    <x v="4"/>
    <x v="225"/>
    <x v="185"/>
    <n v="70000"/>
  </r>
  <r>
    <x v="5"/>
    <x v="0"/>
    <x v="8"/>
    <x v="1"/>
    <x v="5"/>
    <x v="10"/>
    <x v="4"/>
    <x v="226"/>
    <x v="291"/>
    <n v="545833"/>
  </r>
  <r>
    <x v="5"/>
    <x v="0"/>
    <x v="8"/>
    <x v="1"/>
    <x v="5"/>
    <x v="10"/>
    <x v="4"/>
    <x v="226"/>
    <x v="136"/>
    <n v="550000"/>
  </r>
  <r>
    <x v="5"/>
    <x v="0"/>
    <x v="8"/>
    <x v="1"/>
    <x v="5"/>
    <x v="10"/>
    <x v="4"/>
    <x v="226"/>
    <x v="250"/>
    <n v="169672"/>
  </r>
  <r>
    <x v="5"/>
    <x v="0"/>
    <x v="8"/>
    <x v="1"/>
    <x v="5"/>
    <x v="10"/>
    <x v="4"/>
    <x v="226"/>
    <x v="320"/>
    <n v="333333"/>
  </r>
  <r>
    <x v="5"/>
    <x v="0"/>
    <x v="8"/>
    <x v="1"/>
    <x v="5"/>
    <x v="10"/>
    <x v="4"/>
    <x v="226"/>
    <x v="319"/>
    <n v="165283"/>
  </r>
  <r>
    <x v="5"/>
    <x v="0"/>
    <x v="8"/>
    <x v="1"/>
    <x v="5"/>
    <x v="10"/>
    <x v="4"/>
    <x v="226"/>
    <x v="616"/>
    <n v="294374"/>
  </r>
  <r>
    <x v="5"/>
    <x v="0"/>
    <x v="8"/>
    <x v="1"/>
    <x v="5"/>
    <x v="10"/>
    <x v="4"/>
    <x v="226"/>
    <x v="185"/>
    <n v="583333"/>
  </r>
  <r>
    <x v="5"/>
    <x v="0"/>
    <x v="8"/>
    <x v="1"/>
    <x v="5"/>
    <x v="10"/>
    <x v="4"/>
    <x v="227"/>
    <x v="291"/>
    <n v="272917"/>
  </r>
  <r>
    <x v="5"/>
    <x v="0"/>
    <x v="8"/>
    <x v="1"/>
    <x v="5"/>
    <x v="10"/>
    <x v="4"/>
    <x v="227"/>
    <x v="136"/>
    <n v="275000"/>
  </r>
  <r>
    <x v="5"/>
    <x v="0"/>
    <x v="8"/>
    <x v="1"/>
    <x v="5"/>
    <x v="10"/>
    <x v="4"/>
    <x v="227"/>
    <x v="250"/>
    <n v="77917"/>
  </r>
  <r>
    <x v="5"/>
    <x v="0"/>
    <x v="8"/>
    <x v="1"/>
    <x v="5"/>
    <x v="10"/>
    <x v="4"/>
    <x v="227"/>
    <x v="320"/>
    <n v="166667"/>
  </r>
  <r>
    <x v="5"/>
    <x v="0"/>
    <x v="8"/>
    <x v="1"/>
    <x v="5"/>
    <x v="10"/>
    <x v="4"/>
    <x v="227"/>
    <x v="319"/>
    <n v="72954"/>
  </r>
  <r>
    <x v="5"/>
    <x v="0"/>
    <x v="8"/>
    <x v="1"/>
    <x v="5"/>
    <x v="10"/>
    <x v="4"/>
    <x v="227"/>
    <x v="616"/>
    <n v="137500"/>
  </r>
  <r>
    <x v="5"/>
    <x v="0"/>
    <x v="8"/>
    <x v="1"/>
    <x v="5"/>
    <x v="10"/>
    <x v="4"/>
    <x v="227"/>
    <x v="185"/>
    <n v="291667"/>
  </r>
  <r>
    <x v="5"/>
    <x v="0"/>
    <x v="8"/>
    <x v="1"/>
    <x v="5"/>
    <x v="10"/>
    <x v="4"/>
    <x v="228"/>
    <x v="291"/>
    <n v="186667"/>
  </r>
  <r>
    <x v="5"/>
    <x v="0"/>
    <x v="8"/>
    <x v="1"/>
    <x v="5"/>
    <x v="10"/>
    <x v="4"/>
    <x v="228"/>
    <x v="250"/>
    <n v="86667"/>
  </r>
  <r>
    <x v="5"/>
    <x v="0"/>
    <x v="8"/>
    <x v="1"/>
    <x v="5"/>
    <x v="10"/>
    <x v="4"/>
    <x v="228"/>
    <x v="616"/>
    <n v="186667"/>
  </r>
  <r>
    <x v="5"/>
    <x v="0"/>
    <x v="8"/>
    <x v="1"/>
    <x v="5"/>
    <x v="10"/>
    <x v="4"/>
    <x v="229"/>
    <x v="5"/>
    <n v="127604"/>
  </r>
  <r>
    <x v="5"/>
    <x v="0"/>
    <x v="8"/>
    <x v="1"/>
    <x v="5"/>
    <x v="10"/>
    <x v="4"/>
    <x v="230"/>
    <x v="7"/>
    <n v="943983"/>
  </r>
  <r>
    <x v="5"/>
    <x v="0"/>
    <x v="8"/>
    <x v="1"/>
    <x v="5"/>
    <x v="10"/>
    <x v="4"/>
    <x v="230"/>
    <x v="160"/>
    <n v="1012400"/>
  </r>
  <r>
    <x v="5"/>
    <x v="0"/>
    <x v="8"/>
    <x v="1"/>
    <x v="5"/>
    <x v="10"/>
    <x v="4"/>
    <x v="230"/>
    <x v="6"/>
    <n v="2390927"/>
  </r>
  <r>
    <x v="5"/>
    <x v="0"/>
    <x v="8"/>
    <x v="1"/>
    <x v="5"/>
    <x v="10"/>
    <x v="4"/>
    <x v="231"/>
    <x v="367"/>
    <n v="264100"/>
  </r>
  <r>
    <x v="5"/>
    <x v="0"/>
    <x v="8"/>
    <x v="1"/>
    <x v="5"/>
    <x v="10"/>
    <x v="4"/>
    <x v="231"/>
    <x v="8"/>
    <n v="1001800"/>
  </r>
  <r>
    <x v="5"/>
    <x v="0"/>
    <x v="8"/>
    <x v="1"/>
    <x v="5"/>
    <x v="10"/>
    <x v="4"/>
    <x v="131"/>
    <x v="136"/>
    <n v="2500000"/>
  </r>
  <r>
    <x v="5"/>
    <x v="0"/>
    <x v="8"/>
    <x v="1"/>
    <x v="5"/>
    <x v="1"/>
    <x v="7"/>
    <x v="232"/>
    <x v="29"/>
    <n v="147490"/>
  </r>
  <r>
    <x v="5"/>
    <x v="0"/>
    <x v="8"/>
    <x v="1"/>
    <x v="5"/>
    <x v="1"/>
    <x v="7"/>
    <x v="233"/>
    <x v="321"/>
    <n v="84000"/>
  </r>
  <r>
    <x v="5"/>
    <x v="0"/>
    <x v="8"/>
    <x v="1"/>
    <x v="5"/>
    <x v="1"/>
    <x v="7"/>
    <x v="233"/>
    <x v="29"/>
    <n v="264210"/>
  </r>
  <r>
    <x v="5"/>
    <x v="0"/>
    <x v="8"/>
    <x v="1"/>
    <x v="5"/>
    <x v="1"/>
    <x v="7"/>
    <x v="233"/>
    <x v="169"/>
    <n v="657872.44999999995"/>
  </r>
  <r>
    <x v="5"/>
    <x v="0"/>
    <x v="8"/>
    <x v="1"/>
    <x v="5"/>
    <x v="1"/>
    <x v="7"/>
    <x v="55"/>
    <x v="246"/>
    <n v="1789669.44"/>
  </r>
  <r>
    <x v="5"/>
    <x v="0"/>
    <x v="8"/>
    <x v="1"/>
    <x v="5"/>
    <x v="1"/>
    <x v="8"/>
    <x v="234"/>
    <x v="321"/>
    <n v="83813"/>
  </r>
  <r>
    <x v="5"/>
    <x v="0"/>
    <x v="8"/>
    <x v="1"/>
    <x v="5"/>
    <x v="1"/>
    <x v="8"/>
    <x v="234"/>
    <x v="29"/>
    <n v="1207025.5"/>
  </r>
  <r>
    <x v="5"/>
    <x v="0"/>
    <x v="8"/>
    <x v="1"/>
    <x v="5"/>
    <x v="1"/>
    <x v="8"/>
    <x v="235"/>
    <x v="610"/>
    <n v="7175"/>
  </r>
  <r>
    <x v="5"/>
    <x v="0"/>
    <x v="8"/>
    <x v="1"/>
    <x v="5"/>
    <x v="1"/>
    <x v="8"/>
    <x v="235"/>
    <x v="611"/>
    <n v="18396"/>
  </r>
  <r>
    <x v="5"/>
    <x v="0"/>
    <x v="8"/>
    <x v="1"/>
    <x v="5"/>
    <x v="1"/>
    <x v="8"/>
    <x v="235"/>
    <x v="354"/>
    <n v="83858.720000000001"/>
  </r>
  <r>
    <x v="5"/>
    <x v="0"/>
    <x v="8"/>
    <x v="1"/>
    <x v="5"/>
    <x v="1"/>
    <x v="2"/>
    <x v="236"/>
    <x v="80"/>
    <n v="403.04"/>
  </r>
  <r>
    <x v="5"/>
    <x v="0"/>
    <x v="8"/>
    <x v="1"/>
    <x v="5"/>
    <x v="1"/>
    <x v="2"/>
    <x v="237"/>
    <x v="139"/>
    <n v="600853"/>
  </r>
  <r>
    <x v="5"/>
    <x v="0"/>
    <x v="8"/>
    <x v="1"/>
    <x v="5"/>
    <x v="1"/>
    <x v="2"/>
    <x v="237"/>
    <x v="31"/>
    <n v="-270"/>
  </r>
  <r>
    <x v="5"/>
    <x v="0"/>
    <x v="8"/>
    <x v="1"/>
    <x v="6"/>
    <x v="11"/>
    <x v="36"/>
    <x v="62"/>
    <x v="70"/>
    <n v="2189500"/>
  </r>
  <r>
    <x v="5"/>
    <x v="0"/>
    <x v="8"/>
    <x v="1"/>
    <x v="6"/>
    <x v="11"/>
    <x v="36"/>
    <x v="62"/>
    <x v="617"/>
    <n v="588235.30000000005"/>
  </r>
  <r>
    <x v="5"/>
    <x v="0"/>
    <x v="8"/>
    <x v="1"/>
    <x v="6"/>
    <x v="11"/>
    <x v="37"/>
    <x v="62"/>
    <x v="34"/>
    <n v="0"/>
  </r>
  <r>
    <x v="5"/>
    <x v="0"/>
    <x v="8"/>
    <x v="1"/>
    <x v="6"/>
    <x v="12"/>
    <x v="36"/>
    <x v="238"/>
    <x v="42"/>
    <n v="264000"/>
  </r>
  <r>
    <x v="5"/>
    <x v="0"/>
    <x v="8"/>
    <x v="1"/>
    <x v="6"/>
    <x v="12"/>
    <x v="36"/>
    <x v="238"/>
    <x v="41"/>
    <n v="1487100"/>
  </r>
  <r>
    <x v="5"/>
    <x v="0"/>
    <x v="8"/>
    <x v="1"/>
    <x v="6"/>
    <x v="13"/>
    <x v="36"/>
    <x v="239"/>
    <x v="42"/>
    <n v="1150000"/>
  </r>
  <r>
    <x v="5"/>
    <x v="0"/>
    <x v="8"/>
    <x v="1"/>
    <x v="6"/>
    <x v="13"/>
    <x v="36"/>
    <x v="239"/>
    <x v="124"/>
    <n v="1495071"/>
  </r>
  <r>
    <x v="5"/>
    <x v="0"/>
    <x v="8"/>
    <x v="1"/>
    <x v="6"/>
    <x v="14"/>
    <x v="36"/>
    <x v="240"/>
    <x v="367"/>
    <n v="1103627"/>
  </r>
  <r>
    <x v="5"/>
    <x v="0"/>
    <x v="8"/>
    <x v="1"/>
    <x v="6"/>
    <x v="14"/>
    <x v="36"/>
    <x v="240"/>
    <x v="124"/>
    <n v="1730383"/>
  </r>
  <r>
    <x v="6"/>
    <x v="2"/>
    <x v="8"/>
    <x v="0"/>
    <x v="4"/>
    <x v="2"/>
    <x v="24"/>
    <x v="187"/>
    <x v="417"/>
    <n v="8253539.5"/>
  </r>
  <r>
    <x v="6"/>
    <x v="2"/>
    <x v="8"/>
    <x v="0"/>
    <x v="4"/>
    <x v="2"/>
    <x v="24"/>
    <x v="187"/>
    <x v="241"/>
    <n v="11765092.4399999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7">
  <r>
    <x v="0"/>
    <x v="0"/>
    <x v="0"/>
    <x v="0"/>
    <x v="0"/>
    <x v="0"/>
    <x v="0"/>
    <x v="0"/>
    <x v="0"/>
    <n v="178235"/>
  </r>
  <r>
    <x v="0"/>
    <x v="0"/>
    <x v="0"/>
    <x v="0"/>
    <x v="0"/>
    <x v="0"/>
    <x v="0"/>
    <x v="1"/>
    <x v="0"/>
    <n v="450000"/>
  </r>
  <r>
    <x v="0"/>
    <x v="0"/>
    <x v="0"/>
    <x v="0"/>
    <x v="0"/>
    <x v="0"/>
    <x v="1"/>
    <x v="2"/>
    <x v="0"/>
    <n v="1622610"/>
  </r>
  <r>
    <x v="0"/>
    <x v="0"/>
    <x v="0"/>
    <x v="0"/>
    <x v="0"/>
    <x v="0"/>
    <x v="2"/>
    <x v="3"/>
    <x v="0"/>
    <n v="105067"/>
  </r>
  <r>
    <x v="0"/>
    <x v="0"/>
    <x v="0"/>
    <x v="0"/>
    <x v="0"/>
    <x v="1"/>
    <x v="2"/>
    <x v="4"/>
    <x v="0"/>
    <n v="1314850"/>
  </r>
  <r>
    <x v="1"/>
    <x v="0"/>
    <x v="0"/>
    <x v="0"/>
    <x v="1"/>
    <x v="2"/>
    <x v="3"/>
    <x v="5"/>
    <x v="0"/>
    <n v="0"/>
  </r>
  <r>
    <x v="1"/>
    <x v="0"/>
    <x v="0"/>
    <x v="0"/>
    <x v="0"/>
    <x v="0"/>
    <x v="4"/>
    <x v="6"/>
    <x v="0"/>
    <n v="1400000"/>
  </r>
  <r>
    <x v="1"/>
    <x v="0"/>
    <x v="0"/>
    <x v="0"/>
    <x v="0"/>
    <x v="0"/>
    <x v="4"/>
    <x v="7"/>
    <x v="0"/>
    <n v="88211"/>
  </r>
  <r>
    <x v="1"/>
    <x v="0"/>
    <x v="0"/>
    <x v="0"/>
    <x v="0"/>
    <x v="0"/>
    <x v="4"/>
    <x v="8"/>
    <x v="0"/>
    <n v="123968"/>
  </r>
  <r>
    <x v="1"/>
    <x v="0"/>
    <x v="0"/>
    <x v="0"/>
    <x v="0"/>
    <x v="0"/>
    <x v="4"/>
    <x v="9"/>
    <x v="0"/>
    <n v="14876"/>
  </r>
  <r>
    <x v="1"/>
    <x v="0"/>
    <x v="0"/>
    <x v="0"/>
    <x v="0"/>
    <x v="0"/>
    <x v="4"/>
    <x v="10"/>
    <x v="0"/>
    <n v="123968"/>
  </r>
  <r>
    <x v="1"/>
    <x v="0"/>
    <x v="0"/>
    <x v="0"/>
    <x v="0"/>
    <x v="0"/>
    <x v="4"/>
    <x v="11"/>
    <x v="0"/>
    <n v="58380"/>
  </r>
  <r>
    <x v="1"/>
    <x v="0"/>
    <x v="0"/>
    <x v="0"/>
    <x v="0"/>
    <x v="0"/>
    <x v="4"/>
    <x v="12"/>
    <x v="0"/>
    <n v="912000"/>
  </r>
  <r>
    <x v="1"/>
    <x v="0"/>
    <x v="0"/>
    <x v="0"/>
    <x v="0"/>
    <x v="0"/>
    <x v="4"/>
    <x v="13"/>
    <x v="0"/>
    <n v="7308"/>
  </r>
  <r>
    <x v="1"/>
    <x v="0"/>
    <x v="0"/>
    <x v="0"/>
    <x v="0"/>
    <x v="0"/>
    <x v="4"/>
    <x v="14"/>
    <x v="0"/>
    <n v="168000"/>
  </r>
  <r>
    <x v="1"/>
    <x v="0"/>
    <x v="0"/>
    <x v="0"/>
    <x v="0"/>
    <x v="0"/>
    <x v="4"/>
    <x v="15"/>
    <x v="0"/>
    <n v="56000"/>
  </r>
  <r>
    <x v="1"/>
    <x v="0"/>
    <x v="0"/>
    <x v="0"/>
    <x v="0"/>
    <x v="0"/>
    <x v="5"/>
    <x v="16"/>
    <x v="0"/>
    <n v="30"/>
  </r>
  <r>
    <x v="1"/>
    <x v="0"/>
    <x v="0"/>
    <x v="0"/>
    <x v="0"/>
    <x v="0"/>
    <x v="6"/>
    <x v="17"/>
    <x v="0"/>
    <n v="800000"/>
  </r>
  <r>
    <x v="1"/>
    <x v="0"/>
    <x v="0"/>
    <x v="0"/>
    <x v="0"/>
    <x v="0"/>
    <x v="0"/>
    <x v="0"/>
    <x v="0"/>
    <n v="0"/>
  </r>
  <r>
    <x v="1"/>
    <x v="0"/>
    <x v="0"/>
    <x v="0"/>
    <x v="0"/>
    <x v="0"/>
    <x v="0"/>
    <x v="1"/>
    <x v="0"/>
    <n v="0"/>
  </r>
  <r>
    <x v="1"/>
    <x v="0"/>
    <x v="0"/>
    <x v="0"/>
    <x v="0"/>
    <x v="0"/>
    <x v="1"/>
    <x v="2"/>
    <x v="0"/>
    <n v="0"/>
  </r>
  <r>
    <x v="1"/>
    <x v="0"/>
    <x v="0"/>
    <x v="0"/>
    <x v="0"/>
    <x v="0"/>
    <x v="2"/>
    <x v="18"/>
    <x v="0"/>
    <n v="88074"/>
  </r>
  <r>
    <x v="1"/>
    <x v="0"/>
    <x v="0"/>
    <x v="0"/>
    <x v="0"/>
    <x v="0"/>
    <x v="2"/>
    <x v="3"/>
    <x v="0"/>
    <n v="143848"/>
  </r>
  <r>
    <x v="1"/>
    <x v="0"/>
    <x v="0"/>
    <x v="0"/>
    <x v="0"/>
    <x v="0"/>
    <x v="2"/>
    <x v="19"/>
    <x v="0"/>
    <n v="4202"/>
  </r>
  <r>
    <x v="1"/>
    <x v="0"/>
    <x v="0"/>
    <x v="0"/>
    <x v="0"/>
    <x v="1"/>
    <x v="7"/>
    <x v="20"/>
    <x v="0"/>
    <n v="14400"/>
  </r>
  <r>
    <x v="1"/>
    <x v="0"/>
    <x v="0"/>
    <x v="0"/>
    <x v="0"/>
    <x v="1"/>
    <x v="7"/>
    <x v="21"/>
    <x v="0"/>
    <n v="0"/>
  </r>
  <r>
    <x v="1"/>
    <x v="0"/>
    <x v="0"/>
    <x v="0"/>
    <x v="0"/>
    <x v="1"/>
    <x v="2"/>
    <x v="4"/>
    <x v="0"/>
    <n v="119929"/>
  </r>
  <r>
    <x v="1"/>
    <x v="0"/>
    <x v="0"/>
    <x v="0"/>
    <x v="0"/>
    <x v="1"/>
    <x v="8"/>
    <x v="22"/>
    <x v="0"/>
    <n v="15096"/>
  </r>
  <r>
    <x v="1"/>
    <x v="0"/>
    <x v="0"/>
    <x v="0"/>
    <x v="0"/>
    <x v="1"/>
    <x v="8"/>
    <x v="23"/>
    <x v="0"/>
    <n v="28000"/>
  </r>
  <r>
    <x v="0"/>
    <x v="1"/>
    <x v="0"/>
    <x v="0"/>
    <x v="1"/>
    <x v="2"/>
    <x v="3"/>
    <x v="5"/>
    <x v="0"/>
    <m/>
  </r>
  <r>
    <x v="0"/>
    <x v="1"/>
    <x v="0"/>
    <x v="0"/>
    <x v="2"/>
    <x v="3"/>
    <x v="3"/>
    <x v="24"/>
    <x v="0"/>
    <n v="3381600"/>
  </r>
  <r>
    <x v="0"/>
    <x v="1"/>
    <x v="0"/>
    <x v="0"/>
    <x v="2"/>
    <x v="3"/>
    <x v="3"/>
    <x v="25"/>
    <x v="0"/>
    <m/>
  </r>
  <r>
    <x v="0"/>
    <x v="1"/>
    <x v="0"/>
    <x v="0"/>
    <x v="0"/>
    <x v="0"/>
    <x v="4"/>
    <x v="6"/>
    <x v="0"/>
    <m/>
  </r>
  <r>
    <x v="0"/>
    <x v="1"/>
    <x v="0"/>
    <x v="0"/>
    <x v="0"/>
    <x v="0"/>
    <x v="4"/>
    <x v="7"/>
    <x v="0"/>
    <m/>
  </r>
  <r>
    <x v="0"/>
    <x v="1"/>
    <x v="0"/>
    <x v="0"/>
    <x v="0"/>
    <x v="0"/>
    <x v="4"/>
    <x v="8"/>
    <x v="0"/>
    <m/>
  </r>
  <r>
    <x v="0"/>
    <x v="1"/>
    <x v="0"/>
    <x v="0"/>
    <x v="0"/>
    <x v="0"/>
    <x v="4"/>
    <x v="9"/>
    <x v="0"/>
    <m/>
  </r>
  <r>
    <x v="0"/>
    <x v="1"/>
    <x v="0"/>
    <x v="0"/>
    <x v="0"/>
    <x v="0"/>
    <x v="4"/>
    <x v="10"/>
    <x v="0"/>
    <m/>
  </r>
  <r>
    <x v="0"/>
    <x v="1"/>
    <x v="0"/>
    <x v="0"/>
    <x v="0"/>
    <x v="0"/>
    <x v="4"/>
    <x v="11"/>
    <x v="0"/>
    <m/>
  </r>
  <r>
    <x v="0"/>
    <x v="1"/>
    <x v="0"/>
    <x v="0"/>
    <x v="0"/>
    <x v="0"/>
    <x v="4"/>
    <x v="12"/>
    <x v="0"/>
    <m/>
  </r>
  <r>
    <x v="0"/>
    <x v="1"/>
    <x v="0"/>
    <x v="0"/>
    <x v="0"/>
    <x v="0"/>
    <x v="4"/>
    <x v="13"/>
    <x v="0"/>
    <m/>
  </r>
  <r>
    <x v="0"/>
    <x v="1"/>
    <x v="0"/>
    <x v="0"/>
    <x v="0"/>
    <x v="0"/>
    <x v="4"/>
    <x v="14"/>
    <x v="0"/>
    <m/>
  </r>
  <r>
    <x v="0"/>
    <x v="1"/>
    <x v="0"/>
    <x v="0"/>
    <x v="0"/>
    <x v="0"/>
    <x v="4"/>
    <x v="15"/>
    <x v="0"/>
    <m/>
  </r>
  <r>
    <x v="0"/>
    <x v="1"/>
    <x v="0"/>
    <x v="0"/>
    <x v="0"/>
    <x v="0"/>
    <x v="5"/>
    <x v="26"/>
    <x v="0"/>
    <m/>
  </r>
  <r>
    <x v="0"/>
    <x v="1"/>
    <x v="0"/>
    <x v="0"/>
    <x v="0"/>
    <x v="0"/>
    <x v="6"/>
    <x v="17"/>
    <x v="0"/>
    <m/>
  </r>
  <r>
    <x v="0"/>
    <x v="1"/>
    <x v="0"/>
    <x v="0"/>
    <x v="0"/>
    <x v="0"/>
    <x v="0"/>
    <x v="0"/>
    <x v="0"/>
    <m/>
  </r>
  <r>
    <x v="0"/>
    <x v="1"/>
    <x v="0"/>
    <x v="0"/>
    <x v="0"/>
    <x v="0"/>
    <x v="0"/>
    <x v="1"/>
    <x v="0"/>
    <n v="7000000"/>
  </r>
  <r>
    <x v="0"/>
    <x v="1"/>
    <x v="0"/>
    <x v="0"/>
    <x v="0"/>
    <x v="0"/>
    <x v="1"/>
    <x v="2"/>
    <x v="0"/>
    <n v="12800000"/>
  </r>
  <r>
    <x v="0"/>
    <x v="1"/>
    <x v="0"/>
    <x v="0"/>
    <x v="0"/>
    <x v="0"/>
    <x v="1"/>
    <x v="27"/>
    <x v="0"/>
    <n v="1000000"/>
  </r>
  <r>
    <x v="0"/>
    <x v="1"/>
    <x v="0"/>
    <x v="0"/>
    <x v="0"/>
    <x v="0"/>
    <x v="2"/>
    <x v="18"/>
    <x v="0"/>
    <m/>
  </r>
  <r>
    <x v="0"/>
    <x v="1"/>
    <x v="0"/>
    <x v="0"/>
    <x v="0"/>
    <x v="0"/>
    <x v="2"/>
    <x v="3"/>
    <x v="0"/>
    <n v="350000"/>
  </r>
  <r>
    <x v="0"/>
    <x v="1"/>
    <x v="0"/>
    <x v="0"/>
    <x v="0"/>
    <x v="0"/>
    <x v="2"/>
    <x v="19"/>
    <x v="0"/>
    <m/>
  </r>
  <r>
    <x v="0"/>
    <x v="1"/>
    <x v="0"/>
    <x v="0"/>
    <x v="0"/>
    <x v="1"/>
    <x v="7"/>
    <x v="20"/>
    <x v="0"/>
    <m/>
  </r>
  <r>
    <x v="0"/>
    <x v="1"/>
    <x v="0"/>
    <x v="0"/>
    <x v="0"/>
    <x v="1"/>
    <x v="7"/>
    <x v="21"/>
    <x v="0"/>
    <m/>
  </r>
  <r>
    <x v="0"/>
    <x v="1"/>
    <x v="0"/>
    <x v="0"/>
    <x v="0"/>
    <x v="1"/>
    <x v="2"/>
    <x v="4"/>
    <x v="0"/>
    <m/>
  </r>
  <r>
    <x v="0"/>
    <x v="1"/>
    <x v="0"/>
    <x v="0"/>
    <x v="0"/>
    <x v="1"/>
    <x v="8"/>
    <x v="22"/>
    <x v="0"/>
    <m/>
  </r>
  <r>
    <x v="0"/>
    <x v="1"/>
    <x v="0"/>
    <x v="0"/>
    <x v="0"/>
    <x v="1"/>
    <x v="8"/>
    <x v="23"/>
    <x v="0"/>
    <m/>
  </r>
  <r>
    <x v="0"/>
    <x v="1"/>
    <x v="0"/>
    <x v="0"/>
    <x v="0"/>
    <x v="4"/>
    <x v="2"/>
    <x v="28"/>
    <x v="0"/>
    <m/>
  </r>
  <r>
    <x v="1"/>
    <x v="1"/>
    <x v="0"/>
    <x v="0"/>
    <x v="1"/>
    <x v="2"/>
    <x v="3"/>
    <x v="5"/>
    <x v="0"/>
    <n v="2900000"/>
  </r>
  <r>
    <x v="1"/>
    <x v="1"/>
    <x v="0"/>
    <x v="1"/>
    <x v="1"/>
    <x v="2"/>
    <x v="3"/>
    <x v="5"/>
    <x v="0"/>
    <n v="500000"/>
  </r>
  <r>
    <x v="1"/>
    <x v="1"/>
    <x v="0"/>
    <x v="0"/>
    <x v="2"/>
    <x v="3"/>
    <x v="3"/>
    <x v="24"/>
    <x v="0"/>
    <m/>
  </r>
  <r>
    <x v="1"/>
    <x v="1"/>
    <x v="0"/>
    <x v="0"/>
    <x v="2"/>
    <x v="3"/>
    <x v="3"/>
    <x v="25"/>
    <x v="0"/>
    <m/>
  </r>
  <r>
    <x v="1"/>
    <x v="1"/>
    <x v="0"/>
    <x v="0"/>
    <x v="2"/>
    <x v="3"/>
    <x v="3"/>
    <x v="29"/>
    <x v="0"/>
    <n v="1000000"/>
  </r>
  <r>
    <x v="1"/>
    <x v="1"/>
    <x v="0"/>
    <x v="0"/>
    <x v="0"/>
    <x v="0"/>
    <x v="4"/>
    <x v="6"/>
    <x v="0"/>
    <n v="1400000"/>
  </r>
  <r>
    <x v="1"/>
    <x v="1"/>
    <x v="0"/>
    <x v="0"/>
    <x v="0"/>
    <x v="0"/>
    <x v="4"/>
    <x v="7"/>
    <x v="0"/>
    <n v="88211"/>
  </r>
  <r>
    <x v="1"/>
    <x v="1"/>
    <x v="0"/>
    <x v="0"/>
    <x v="0"/>
    <x v="0"/>
    <x v="4"/>
    <x v="8"/>
    <x v="0"/>
    <n v="124017.58333333334"/>
  </r>
  <r>
    <x v="1"/>
    <x v="1"/>
    <x v="0"/>
    <x v="0"/>
    <x v="0"/>
    <x v="0"/>
    <x v="4"/>
    <x v="9"/>
    <x v="0"/>
    <n v="14882.11"/>
  </r>
  <r>
    <x v="1"/>
    <x v="1"/>
    <x v="0"/>
    <x v="0"/>
    <x v="0"/>
    <x v="0"/>
    <x v="4"/>
    <x v="10"/>
    <x v="0"/>
    <n v="124017.58333333334"/>
  </r>
  <r>
    <x v="1"/>
    <x v="1"/>
    <x v="0"/>
    <x v="0"/>
    <x v="0"/>
    <x v="0"/>
    <x v="4"/>
    <x v="11"/>
    <x v="0"/>
    <n v="58333.333333333328"/>
  </r>
  <r>
    <x v="1"/>
    <x v="1"/>
    <x v="0"/>
    <x v="0"/>
    <x v="0"/>
    <x v="0"/>
    <x v="4"/>
    <x v="12"/>
    <x v="0"/>
    <n v="88211"/>
  </r>
  <r>
    <x v="1"/>
    <x v="1"/>
    <x v="0"/>
    <x v="0"/>
    <x v="0"/>
    <x v="0"/>
    <x v="4"/>
    <x v="13"/>
    <x v="0"/>
    <n v="7308"/>
  </r>
  <r>
    <x v="1"/>
    <x v="1"/>
    <x v="0"/>
    <x v="0"/>
    <x v="0"/>
    <x v="0"/>
    <x v="4"/>
    <x v="14"/>
    <x v="0"/>
    <n v="168000"/>
  </r>
  <r>
    <x v="1"/>
    <x v="1"/>
    <x v="0"/>
    <x v="0"/>
    <x v="0"/>
    <x v="0"/>
    <x v="4"/>
    <x v="15"/>
    <x v="0"/>
    <n v="56000"/>
  </r>
  <r>
    <x v="1"/>
    <x v="1"/>
    <x v="0"/>
    <x v="0"/>
    <x v="0"/>
    <x v="0"/>
    <x v="4"/>
    <x v="15"/>
    <x v="0"/>
    <n v="56000"/>
  </r>
  <r>
    <x v="1"/>
    <x v="1"/>
    <x v="0"/>
    <x v="0"/>
    <x v="0"/>
    <x v="0"/>
    <x v="9"/>
    <x v="30"/>
    <x v="0"/>
    <n v="390621"/>
  </r>
  <r>
    <x v="1"/>
    <x v="1"/>
    <x v="0"/>
    <x v="0"/>
    <x v="0"/>
    <x v="0"/>
    <x v="5"/>
    <x v="26"/>
    <x v="0"/>
    <m/>
  </r>
  <r>
    <x v="1"/>
    <x v="1"/>
    <x v="0"/>
    <x v="0"/>
    <x v="0"/>
    <x v="0"/>
    <x v="6"/>
    <x v="17"/>
    <x v="0"/>
    <m/>
  </r>
  <r>
    <x v="1"/>
    <x v="1"/>
    <x v="0"/>
    <x v="0"/>
    <x v="0"/>
    <x v="0"/>
    <x v="0"/>
    <x v="0"/>
    <x v="0"/>
    <m/>
  </r>
  <r>
    <x v="1"/>
    <x v="1"/>
    <x v="0"/>
    <x v="0"/>
    <x v="0"/>
    <x v="0"/>
    <x v="0"/>
    <x v="1"/>
    <x v="0"/>
    <m/>
  </r>
  <r>
    <x v="1"/>
    <x v="1"/>
    <x v="0"/>
    <x v="0"/>
    <x v="0"/>
    <x v="0"/>
    <x v="1"/>
    <x v="2"/>
    <x v="0"/>
    <m/>
  </r>
  <r>
    <x v="1"/>
    <x v="1"/>
    <x v="0"/>
    <x v="0"/>
    <x v="0"/>
    <x v="0"/>
    <x v="2"/>
    <x v="18"/>
    <x v="0"/>
    <m/>
  </r>
  <r>
    <x v="1"/>
    <x v="1"/>
    <x v="0"/>
    <x v="0"/>
    <x v="0"/>
    <x v="0"/>
    <x v="2"/>
    <x v="3"/>
    <x v="0"/>
    <n v="30000"/>
  </r>
  <r>
    <x v="1"/>
    <x v="1"/>
    <x v="0"/>
    <x v="0"/>
    <x v="0"/>
    <x v="0"/>
    <x v="2"/>
    <x v="19"/>
    <x v="0"/>
    <m/>
  </r>
  <r>
    <x v="1"/>
    <x v="1"/>
    <x v="0"/>
    <x v="0"/>
    <x v="0"/>
    <x v="1"/>
    <x v="7"/>
    <x v="20"/>
    <x v="0"/>
    <m/>
  </r>
  <r>
    <x v="1"/>
    <x v="1"/>
    <x v="0"/>
    <x v="0"/>
    <x v="0"/>
    <x v="1"/>
    <x v="7"/>
    <x v="21"/>
    <x v="0"/>
    <m/>
  </r>
  <r>
    <x v="1"/>
    <x v="1"/>
    <x v="0"/>
    <x v="0"/>
    <x v="0"/>
    <x v="1"/>
    <x v="2"/>
    <x v="4"/>
    <x v="0"/>
    <m/>
  </r>
  <r>
    <x v="1"/>
    <x v="1"/>
    <x v="0"/>
    <x v="0"/>
    <x v="0"/>
    <x v="1"/>
    <x v="8"/>
    <x v="22"/>
    <x v="0"/>
    <m/>
  </r>
  <r>
    <x v="1"/>
    <x v="1"/>
    <x v="0"/>
    <x v="0"/>
    <x v="0"/>
    <x v="1"/>
    <x v="8"/>
    <x v="23"/>
    <x v="0"/>
    <m/>
  </r>
  <r>
    <x v="1"/>
    <x v="1"/>
    <x v="0"/>
    <x v="0"/>
    <x v="0"/>
    <x v="4"/>
    <x v="2"/>
    <x v="28"/>
    <x v="0"/>
    <m/>
  </r>
  <r>
    <x v="2"/>
    <x v="1"/>
    <x v="0"/>
    <x v="0"/>
    <x v="1"/>
    <x v="2"/>
    <x v="3"/>
    <x v="5"/>
    <x v="0"/>
    <n v="3125000"/>
  </r>
  <r>
    <x v="2"/>
    <x v="1"/>
    <x v="0"/>
    <x v="1"/>
    <x v="1"/>
    <x v="2"/>
    <x v="3"/>
    <x v="5"/>
    <x v="0"/>
    <n v="500000"/>
  </r>
  <r>
    <x v="2"/>
    <x v="1"/>
    <x v="0"/>
    <x v="0"/>
    <x v="2"/>
    <x v="3"/>
    <x v="3"/>
    <x v="24"/>
    <x v="0"/>
    <m/>
  </r>
  <r>
    <x v="2"/>
    <x v="1"/>
    <x v="0"/>
    <x v="0"/>
    <x v="2"/>
    <x v="3"/>
    <x v="3"/>
    <x v="25"/>
    <x v="0"/>
    <m/>
  </r>
  <r>
    <x v="2"/>
    <x v="1"/>
    <x v="0"/>
    <x v="0"/>
    <x v="2"/>
    <x v="3"/>
    <x v="3"/>
    <x v="29"/>
    <x v="0"/>
    <n v="1000000"/>
  </r>
  <r>
    <x v="2"/>
    <x v="1"/>
    <x v="0"/>
    <x v="0"/>
    <x v="0"/>
    <x v="0"/>
    <x v="4"/>
    <x v="6"/>
    <x v="0"/>
    <n v="1400000"/>
  </r>
  <r>
    <x v="2"/>
    <x v="1"/>
    <x v="0"/>
    <x v="0"/>
    <x v="0"/>
    <x v="0"/>
    <x v="4"/>
    <x v="7"/>
    <x v="0"/>
    <n v="88211"/>
  </r>
  <r>
    <x v="2"/>
    <x v="1"/>
    <x v="0"/>
    <x v="0"/>
    <x v="0"/>
    <x v="0"/>
    <x v="4"/>
    <x v="8"/>
    <x v="0"/>
    <n v="124017.58333333334"/>
  </r>
  <r>
    <x v="2"/>
    <x v="1"/>
    <x v="0"/>
    <x v="0"/>
    <x v="0"/>
    <x v="0"/>
    <x v="4"/>
    <x v="9"/>
    <x v="0"/>
    <n v="14882.11"/>
  </r>
  <r>
    <x v="2"/>
    <x v="1"/>
    <x v="0"/>
    <x v="0"/>
    <x v="0"/>
    <x v="0"/>
    <x v="4"/>
    <x v="10"/>
    <x v="0"/>
    <n v="124017.58333333334"/>
  </r>
  <r>
    <x v="2"/>
    <x v="1"/>
    <x v="0"/>
    <x v="0"/>
    <x v="0"/>
    <x v="0"/>
    <x v="4"/>
    <x v="11"/>
    <x v="0"/>
    <n v="58333.333333333328"/>
  </r>
  <r>
    <x v="2"/>
    <x v="1"/>
    <x v="0"/>
    <x v="0"/>
    <x v="0"/>
    <x v="0"/>
    <x v="4"/>
    <x v="12"/>
    <x v="0"/>
    <n v="88211"/>
  </r>
  <r>
    <x v="2"/>
    <x v="1"/>
    <x v="0"/>
    <x v="0"/>
    <x v="0"/>
    <x v="0"/>
    <x v="4"/>
    <x v="13"/>
    <x v="0"/>
    <n v="7308"/>
  </r>
  <r>
    <x v="2"/>
    <x v="1"/>
    <x v="0"/>
    <x v="0"/>
    <x v="0"/>
    <x v="0"/>
    <x v="4"/>
    <x v="14"/>
    <x v="0"/>
    <n v="168000"/>
  </r>
  <r>
    <x v="2"/>
    <x v="1"/>
    <x v="0"/>
    <x v="0"/>
    <x v="0"/>
    <x v="0"/>
    <x v="4"/>
    <x v="15"/>
    <x v="0"/>
    <n v="56000"/>
  </r>
  <r>
    <x v="2"/>
    <x v="1"/>
    <x v="0"/>
    <x v="0"/>
    <x v="0"/>
    <x v="0"/>
    <x v="4"/>
    <x v="15"/>
    <x v="0"/>
    <n v="56000"/>
  </r>
  <r>
    <x v="2"/>
    <x v="1"/>
    <x v="0"/>
    <x v="0"/>
    <x v="0"/>
    <x v="0"/>
    <x v="9"/>
    <x v="30"/>
    <x v="0"/>
    <n v="390621"/>
  </r>
  <r>
    <x v="2"/>
    <x v="1"/>
    <x v="0"/>
    <x v="0"/>
    <x v="0"/>
    <x v="0"/>
    <x v="5"/>
    <x v="26"/>
    <x v="0"/>
    <m/>
  </r>
  <r>
    <x v="2"/>
    <x v="1"/>
    <x v="0"/>
    <x v="0"/>
    <x v="0"/>
    <x v="0"/>
    <x v="6"/>
    <x v="17"/>
    <x v="0"/>
    <m/>
  </r>
  <r>
    <x v="2"/>
    <x v="1"/>
    <x v="0"/>
    <x v="0"/>
    <x v="0"/>
    <x v="0"/>
    <x v="0"/>
    <x v="0"/>
    <x v="0"/>
    <m/>
  </r>
  <r>
    <x v="2"/>
    <x v="1"/>
    <x v="0"/>
    <x v="0"/>
    <x v="0"/>
    <x v="0"/>
    <x v="0"/>
    <x v="1"/>
    <x v="0"/>
    <m/>
  </r>
  <r>
    <x v="2"/>
    <x v="1"/>
    <x v="0"/>
    <x v="0"/>
    <x v="0"/>
    <x v="0"/>
    <x v="1"/>
    <x v="2"/>
    <x v="0"/>
    <m/>
  </r>
  <r>
    <x v="2"/>
    <x v="1"/>
    <x v="0"/>
    <x v="0"/>
    <x v="0"/>
    <x v="0"/>
    <x v="2"/>
    <x v="18"/>
    <x v="0"/>
    <m/>
  </r>
  <r>
    <x v="2"/>
    <x v="1"/>
    <x v="0"/>
    <x v="0"/>
    <x v="0"/>
    <x v="0"/>
    <x v="2"/>
    <x v="3"/>
    <x v="0"/>
    <n v="30000"/>
  </r>
  <r>
    <x v="2"/>
    <x v="1"/>
    <x v="0"/>
    <x v="0"/>
    <x v="0"/>
    <x v="0"/>
    <x v="2"/>
    <x v="19"/>
    <x v="0"/>
    <m/>
  </r>
  <r>
    <x v="2"/>
    <x v="1"/>
    <x v="0"/>
    <x v="0"/>
    <x v="0"/>
    <x v="1"/>
    <x v="7"/>
    <x v="20"/>
    <x v="0"/>
    <m/>
  </r>
  <r>
    <x v="2"/>
    <x v="1"/>
    <x v="0"/>
    <x v="0"/>
    <x v="0"/>
    <x v="1"/>
    <x v="7"/>
    <x v="21"/>
    <x v="0"/>
    <m/>
  </r>
  <r>
    <x v="2"/>
    <x v="1"/>
    <x v="0"/>
    <x v="0"/>
    <x v="0"/>
    <x v="1"/>
    <x v="2"/>
    <x v="4"/>
    <x v="0"/>
    <m/>
  </r>
  <r>
    <x v="2"/>
    <x v="1"/>
    <x v="0"/>
    <x v="0"/>
    <x v="0"/>
    <x v="1"/>
    <x v="8"/>
    <x v="22"/>
    <x v="0"/>
    <m/>
  </r>
  <r>
    <x v="2"/>
    <x v="1"/>
    <x v="0"/>
    <x v="0"/>
    <x v="0"/>
    <x v="1"/>
    <x v="8"/>
    <x v="23"/>
    <x v="0"/>
    <m/>
  </r>
  <r>
    <x v="2"/>
    <x v="1"/>
    <x v="0"/>
    <x v="0"/>
    <x v="0"/>
    <x v="4"/>
    <x v="2"/>
    <x v="28"/>
    <x v="0"/>
    <m/>
  </r>
  <r>
    <x v="3"/>
    <x v="1"/>
    <x v="0"/>
    <x v="0"/>
    <x v="1"/>
    <x v="2"/>
    <x v="3"/>
    <x v="5"/>
    <x v="0"/>
    <n v="3125000"/>
  </r>
  <r>
    <x v="3"/>
    <x v="1"/>
    <x v="0"/>
    <x v="1"/>
    <x v="1"/>
    <x v="2"/>
    <x v="3"/>
    <x v="5"/>
    <x v="0"/>
    <n v="500000"/>
  </r>
  <r>
    <x v="3"/>
    <x v="1"/>
    <x v="0"/>
    <x v="0"/>
    <x v="2"/>
    <x v="3"/>
    <x v="3"/>
    <x v="24"/>
    <x v="0"/>
    <m/>
  </r>
  <r>
    <x v="3"/>
    <x v="1"/>
    <x v="0"/>
    <x v="0"/>
    <x v="2"/>
    <x v="3"/>
    <x v="3"/>
    <x v="25"/>
    <x v="0"/>
    <m/>
  </r>
  <r>
    <x v="3"/>
    <x v="1"/>
    <x v="0"/>
    <x v="0"/>
    <x v="2"/>
    <x v="3"/>
    <x v="3"/>
    <x v="29"/>
    <x v="0"/>
    <n v="1000000"/>
  </r>
  <r>
    <x v="3"/>
    <x v="1"/>
    <x v="0"/>
    <x v="0"/>
    <x v="0"/>
    <x v="0"/>
    <x v="4"/>
    <x v="6"/>
    <x v="0"/>
    <n v="1400000"/>
  </r>
  <r>
    <x v="3"/>
    <x v="1"/>
    <x v="0"/>
    <x v="0"/>
    <x v="0"/>
    <x v="0"/>
    <x v="4"/>
    <x v="7"/>
    <x v="0"/>
    <n v="88211"/>
  </r>
  <r>
    <x v="3"/>
    <x v="1"/>
    <x v="0"/>
    <x v="0"/>
    <x v="0"/>
    <x v="0"/>
    <x v="4"/>
    <x v="8"/>
    <x v="0"/>
    <n v="124017.58333333334"/>
  </r>
  <r>
    <x v="3"/>
    <x v="1"/>
    <x v="0"/>
    <x v="0"/>
    <x v="0"/>
    <x v="0"/>
    <x v="4"/>
    <x v="9"/>
    <x v="0"/>
    <n v="14882.11"/>
  </r>
  <r>
    <x v="3"/>
    <x v="1"/>
    <x v="0"/>
    <x v="0"/>
    <x v="0"/>
    <x v="0"/>
    <x v="4"/>
    <x v="10"/>
    <x v="0"/>
    <n v="124017.58333333334"/>
  </r>
  <r>
    <x v="3"/>
    <x v="1"/>
    <x v="0"/>
    <x v="0"/>
    <x v="0"/>
    <x v="0"/>
    <x v="4"/>
    <x v="11"/>
    <x v="0"/>
    <n v="58333.333333333328"/>
  </r>
  <r>
    <x v="3"/>
    <x v="1"/>
    <x v="0"/>
    <x v="0"/>
    <x v="0"/>
    <x v="0"/>
    <x v="4"/>
    <x v="12"/>
    <x v="0"/>
    <n v="88211"/>
  </r>
  <r>
    <x v="3"/>
    <x v="1"/>
    <x v="0"/>
    <x v="0"/>
    <x v="0"/>
    <x v="0"/>
    <x v="4"/>
    <x v="13"/>
    <x v="0"/>
    <n v="7308"/>
  </r>
  <r>
    <x v="3"/>
    <x v="1"/>
    <x v="0"/>
    <x v="0"/>
    <x v="0"/>
    <x v="0"/>
    <x v="4"/>
    <x v="14"/>
    <x v="0"/>
    <n v="168000"/>
  </r>
  <r>
    <x v="3"/>
    <x v="1"/>
    <x v="0"/>
    <x v="0"/>
    <x v="0"/>
    <x v="0"/>
    <x v="4"/>
    <x v="15"/>
    <x v="0"/>
    <n v="56000"/>
  </r>
  <r>
    <x v="3"/>
    <x v="1"/>
    <x v="0"/>
    <x v="0"/>
    <x v="0"/>
    <x v="0"/>
    <x v="4"/>
    <x v="15"/>
    <x v="0"/>
    <n v="56000"/>
  </r>
  <r>
    <x v="3"/>
    <x v="1"/>
    <x v="0"/>
    <x v="0"/>
    <x v="0"/>
    <x v="0"/>
    <x v="9"/>
    <x v="30"/>
    <x v="0"/>
    <n v="390621"/>
  </r>
  <r>
    <x v="3"/>
    <x v="1"/>
    <x v="0"/>
    <x v="0"/>
    <x v="0"/>
    <x v="0"/>
    <x v="5"/>
    <x v="26"/>
    <x v="0"/>
    <m/>
  </r>
  <r>
    <x v="3"/>
    <x v="1"/>
    <x v="0"/>
    <x v="0"/>
    <x v="0"/>
    <x v="0"/>
    <x v="6"/>
    <x v="17"/>
    <x v="0"/>
    <m/>
  </r>
  <r>
    <x v="3"/>
    <x v="1"/>
    <x v="0"/>
    <x v="0"/>
    <x v="0"/>
    <x v="0"/>
    <x v="0"/>
    <x v="0"/>
    <x v="0"/>
    <m/>
  </r>
  <r>
    <x v="3"/>
    <x v="1"/>
    <x v="0"/>
    <x v="0"/>
    <x v="0"/>
    <x v="0"/>
    <x v="0"/>
    <x v="1"/>
    <x v="0"/>
    <m/>
  </r>
  <r>
    <x v="3"/>
    <x v="1"/>
    <x v="0"/>
    <x v="0"/>
    <x v="0"/>
    <x v="0"/>
    <x v="1"/>
    <x v="2"/>
    <x v="0"/>
    <m/>
  </r>
  <r>
    <x v="3"/>
    <x v="1"/>
    <x v="0"/>
    <x v="0"/>
    <x v="0"/>
    <x v="0"/>
    <x v="2"/>
    <x v="18"/>
    <x v="0"/>
    <m/>
  </r>
  <r>
    <x v="3"/>
    <x v="1"/>
    <x v="0"/>
    <x v="0"/>
    <x v="0"/>
    <x v="0"/>
    <x v="2"/>
    <x v="3"/>
    <x v="0"/>
    <n v="30000"/>
  </r>
  <r>
    <x v="3"/>
    <x v="1"/>
    <x v="0"/>
    <x v="0"/>
    <x v="0"/>
    <x v="0"/>
    <x v="2"/>
    <x v="19"/>
    <x v="0"/>
    <m/>
  </r>
  <r>
    <x v="3"/>
    <x v="1"/>
    <x v="0"/>
    <x v="0"/>
    <x v="0"/>
    <x v="1"/>
    <x v="7"/>
    <x v="20"/>
    <x v="0"/>
    <m/>
  </r>
  <r>
    <x v="3"/>
    <x v="1"/>
    <x v="0"/>
    <x v="0"/>
    <x v="0"/>
    <x v="1"/>
    <x v="7"/>
    <x v="21"/>
    <x v="0"/>
    <m/>
  </r>
  <r>
    <x v="3"/>
    <x v="1"/>
    <x v="0"/>
    <x v="0"/>
    <x v="0"/>
    <x v="1"/>
    <x v="2"/>
    <x v="4"/>
    <x v="0"/>
    <m/>
  </r>
  <r>
    <x v="3"/>
    <x v="1"/>
    <x v="0"/>
    <x v="0"/>
    <x v="0"/>
    <x v="1"/>
    <x v="8"/>
    <x v="22"/>
    <x v="0"/>
    <m/>
  </r>
  <r>
    <x v="3"/>
    <x v="1"/>
    <x v="0"/>
    <x v="0"/>
    <x v="0"/>
    <x v="1"/>
    <x v="8"/>
    <x v="23"/>
    <x v="0"/>
    <m/>
  </r>
  <r>
    <x v="3"/>
    <x v="1"/>
    <x v="0"/>
    <x v="0"/>
    <x v="0"/>
    <x v="4"/>
    <x v="2"/>
    <x v="28"/>
    <x v="0"/>
    <m/>
  </r>
  <r>
    <x v="4"/>
    <x v="1"/>
    <x v="0"/>
    <x v="0"/>
    <x v="1"/>
    <x v="2"/>
    <x v="3"/>
    <x v="5"/>
    <x v="0"/>
    <n v="3250000"/>
  </r>
  <r>
    <x v="4"/>
    <x v="1"/>
    <x v="0"/>
    <x v="1"/>
    <x v="1"/>
    <x v="2"/>
    <x v="3"/>
    <x v="5"/>
    <x v="0"/>
    <n v="500000"/>
  </r>
  <r>
    <x v="4"/>
    <x v="1"/>
    <x v="0"/>
    <x v="0"/>
    <x v="2"/>
    <x v="3"/>
    <x v="3"/>
    <x v="24"/>
    <x v="0"/>
    <m/>
  </r>
  <r>
    <x v="4"/>
    <x v="1"/>
    <x v="0"/>
    <x v="0"/>
    <x v="2"/>
    <x v="3"/>
    <x v="3"/>
    <x v="25"/>
    <x v="0"/>
    <m/>
  </r>
  <r>
    <x v="4"/>
    <x v="1"/>
    <x v="0"/>
    <x v="0"/>
    <x v="2"/>
    <x v="3"/>
    <x v="3"/>
    <x v="29"/>
    <x v="0"/>
    <n v="1000000"/>
  </r>
  <r>
    <x v="4"/>
    <x v="1"/>
    <x v="0"/>
    <x v="0"/>
    <x v="0"/>
    <x v="0"/>
    <x v="4"/>
    <x v="6"/>
    <x v="0"/>
    <n v="1400000"/>
  </r>
  <r>
    <x v="4"/>
    <x v="1"/>
    <x v="0"/>
    <x v="0"/>
    <x v="0"/>
    <x v="0"/>
    <x v="4"/>
    <x v="7"/>
    <x v="0"/>
    <n v="88211"/>
  </r>
  <r>
    <x v="4"/>
    <x v="1"/>
    <x v="0"/>
    <x v="0"/>
    <x v="0"/>
    <x v="0"/>
    <x v="4"/>
    <x v="8"/>
    <x v="0"/>
    <n v="124017.58333333334"/>
  </r>
  <r>
    <x v="4"/>
    <x v="1"/>
    <x v="0"/>
    <x v="0"/>
    <x v="0"/>
    <x v="0"/>
    <x v="4"/>
    <x v="9"/>
    <x v="0"/>
    <n v="14882.11"/>
  </r>
  <r>
    <x v="4"/>
    <x v="1"/>
    <x v="0"/>
    <x v="0"/>
    <x v="0"/>
    <x v="0"/>
    <x v="4"/>
    <x v="10"/>
    <x v="0"/>
    <n v="124017.58333333334"/>
  </r>
  <r>
    <x v="4"/>
    <x v="1"/>
    <x v="0"/>
    <x v="0"/>
    <x v="0"/>
    <x v="0"/>
    <x v="4"/>
    <x v="11"/>
    <x v="0"/>
    <n v="58333.333333333328"/>
  </r>
  <r>
    <x v="4"/>
    <x v="1"/>
    <x v="0"/>
    <x v="0"/>
    <x v="0"/>
    <x v="0"/>
    <x v="4"/>
    <x v="12"/>
    <x v="0"/>
    <n v="88211"/>
  </r>
  <r>
    <x v="4"/>
    <x v="1"/>
    <x v="0"/>
    <x v="0"/>
    <x v="0"/>
    <x v="0"/>
    <x v="4"/>
    <x v="13"/>
    <x v="0"/>
    <n v="7308"/>
  </r>
  <r>
    <x v="4"/>
    <x v="1"/>
    <x v="0"/>
    <x v="0"/>
    <x v="0"/>
    <x v="0"/>
    <x v="4"/>
    <x v="14"/>
    <x v="0"/>
    <n v="168000"/>
  </r>
  <r>
    <x v="4"/>
    <x v="1"/>
    <x v="0"/>
    <x v="0"/>
    <x v="0"/>
    <x v="0"/>
    <x v="4"/>
    <x v="15"/>
    <x v="0"/>
    <n v="56000"/>
  </r>
  <r>
    <x v="4"/>
    <x v="1"/>
    <x v="0"/>
    <x v="0"/>
    <x v="0"/>
    <x v="0"/>
    <x v="4"/>
    <x v="15"/>
    <x v="0"/>
    <n v="56000"/>
  </r>
  <r>
    <x v="4"/>
    <x v="1"/>
    <x v="0"/>
    <x v="0"/>
    <x v="0"/>
    <x v="0"/>
    <x v="9"/>
    <x v="30"/>
    <x v="0"/>
    <n v="390621"/>
  </r>
  <r>
    <x v="4"/>
    <x v="1"/>
    <x v="0"/>
    <x v="0"/>
    <x v="0"/>
    <x v="0"/>
    <x v="5"/>
    <x v="26"/>
    <x v="0"/>
    <m/>
  </r>
  <r>
    <x v="4"/>
    <x v="1"/>
    <x v="0"/>
    <x v="0"/>
    <x v="0"/>
    <x v="0"/>
    <x v="6"/>
    <x v="17"/>
    <x v="0"/>
    <m/>
  </r>
  <r>
    <x v="4"/>
    <x v="1"/>
    <x v="0"/>
    <x v="0"/>
    <x v="0"/>
    <x v="0"/>
    <x v="0"/>
    <x v="0"/>
    <x v="0"/>
    <m/>
  </r>
  <r>
    <x v="4"/>
    <x v="1"/>
    <x v="0"/>
    <x v="0"/>
    <x v="0"/>
    <x v="0"/>
    <x v="0"/>
    <x v="1"/>
    <x v="0"/>
    <m/>
  </r>
  <r>
    <x v="4"/>
    <x v="1"/>
    <x v="0"/>
    <x v="0"/>
    <x v="0"/>
    <x v="0"/>
    <x v="1"/>
    <x v="2"/>
    <x v="0"/>
    <m/>
  </r>
  <r>
    <x v="4"/>
    <x v="1"/>
    <x v="0"/>
    <x v="0"/>
    <x v="0"/>
    <x v="0"/>
    <x v="2"/>
    <x v="18"/>
    <x v="0"/>
    <m/>
  </r>
  <r>
    <x v="4"/>
    <x v="1"/>
    <x v="0"/>
    <x v="0"/>
    <x v="0"/>
    <x v="0"/>
    <x v="2"/>
    <x v="3"/>
    <x v="0"/>
    <n v="30000"/>
  </r>
  <r>
    <x v="4"/>
    <x v="1"/>
    <x v="0"/>
    <x v="0"/>
    <x v="0"/>
    <x v="0"/>
    <x v="2"/>
    <x v="19"/>
    <x v="0"/>
    <m/>
  </r>
  <r>
    <x v="4"/>
    <x v="1"/>
    <x v="0"/>
    <x v="0"/>
    <x v="0"/>
    <x v="1"/>
    <x v="7"/>
    <x v="20"/>
    <x v="0"/>
    <m/>
  </r>
  <r>
    <x v="4"/>
    <x v="1"/>
    <x v="0"/>
    <x v="0"/>
    <x v="0"/>
    <x v="1"/>
    <x v="7"/>
    <x v="21"/>
    <x v="0"/>
    <m/>
  </r>
  <r>
    <x v="4"/>
    <x v="1"/>
    <x v="0"/>
    <x v="0"/>
    <x v="0"/>
    <x v="1"/>
    <x v="2"/>
    <x v="4"/>
    <x v="0"/>
    <m/>
  </r>
  <r>
    <x v="4"/>
    <x v="1"/>
    <x v="0"/>
    <x v="0"/>
    <x v="0"/>
    <x v="1"/>
    <x v="8"/>
    <x v="22"/>
    <x v="0"/>
    <m/>
  </r>
  <r>
    <x v="4"/>
    <x v="1"/>
    <x v="0"/>
    <x v="0"/>
    <x v="0"/>
    <x v="1"/>
    <x v="8"/>
    <x v="23"/>
    <x v="0"/>
    <m/>
  </r>
  <r>
    <x v="4"/>
    <x v="1"/>
    <x v="0"/>
    <x v="0"/>
    <x v="0"/>
    <x v="4"/>
    <x v="2"/>
    <x v="28"/>
    <x v="0"/>
    <m/>
  </r>
  <r>
    <x v="5"/>
    <x v="1"/>
    <x v="1"/>
    <x v="0"/>
    <x v="1"/>
    <x v="2"/>
    <x v="3"/>
    <x v="5"/>
    <x v="0"/>
    <n v="985000"/>
  </r>
  <r>
    <x v="5"/>
    <x v="1"/>
    <x v="1"/>
    <x v="1"/>
    <x v="1"/>
    <x v="2"/>
    <x v="3"/>
    <x v="5"/>
    <x v="0"/>
    <n v="1312200"/>
  </r>
  <r>
    <x v="5"/>
    <x v="1"/>
    <x v="1"/>
    <x v="0"/>
    <x v="2"/>
    <x v="3"/>
    <x v="3"/>
    <x v="24"/>
    <x v="0"/>
    <m/>
  </r>
  <r>
    <x v="5"/>
    <x v="1"/>
    <x v="1"/>
    <x v="0"/>
    <x v="2"/>
    <x v="3"/>
    <x v="3"/>
    <x v="31"/>
    <x v="0"/>
    <n v="200000"/>
  </r>
  <r>
    <x v="5"/>
    <x v="1"/>
    <x v="1"/>
    <x v="0"/>
    <x v="2"/>
    <x v="3"/>
    <x v="3"/>
    <x v="25"/>
    <x v="0"/>
    <n v="45000"/>
  </r>
  <r>
    <x v="5"/>
    <x v="1"/>
    <x v="1"/>
    <x v="0"/>
    <x v="2"/>
    <x v="3"/>
    <x v="3"/>
    <x v="29"/>
    <x v="0"/>
    <n v="150000"/>
  </r>
  <r>
    <x v="5"/>
    <x v="1"/>
    <x v="1"/>
    <x v="0"/>
    <x v="0"/>
    <x v="0"/>
    <x v="4"/>
    <x v="6"/>
    <x v="0"/>
    <n v="1400000"/>
  </r>
  <r>
    <x v="5"/>
    <x v="1"/>
    <x v="1"/>
    <x v="0"/>
    <x v="0"/>
    <x v="0"/>
    <x v="4"/>
    <x v="7"/>
    <x v="0"/>
    <n v="88211"/>
  </r>
  <r>
    <x v="5"/>
    <x v="1"/>
    <x v="1"/>
    <x v="0"/>
    <x v="0"/>
    <x v="0"/>
    <x v="4"/>
    <x v="8"/>
    <x v="0"/>
    <n v="124017.58333333334"/>
  </r>
  <r>
    <x v="5"/>
    <x v="1"/>
    <x v="1"/>
    <x v="0"/>
    <x v="0"/>
    <x v="0"/>
    <x v="4"/>
    <x v="9"/>
    <x v="0"/>
    <n v="14882.11"/>
  </r>
  <r>
    <x v="5"/>
    <x v="1"/>
    <x v="1"/>
    <x v="0"/>
    <x v="0"/>
    <x v="0"/>
    <x v="4"/>
    <x v="10"/>
    <x v="0"/>
    <n v="124017.58333333334"/>
  </r>
  <r>
    <x v="5"/>
    <x v="1"/>
    <x v="1"/>
    <x v="0"/>
    <x v="0"/>
    <x v="0"/>
    <x v="4"/>
    <x v="11"/>
    <x v="0"/>
    <n v="58333.333333333328"/>
  </r>
  <r>
    <x v="5"/>
    <x v="1"/>
    <x v="1"/>
    <x v="0"/>
    <x v="0"/>
    <x v="0"/>
    <x v="4"/>
    <x v="12"/>
    <x v="0"/>
    <n v="88211"/>
  </r>
  <r>
    <x v="5"/>
    <x v="1"/>
    <x v="1"/>
    <x v="0"/>
    <x v="0"/>
    <x v="0"/>
    <x v="4"/>
    <x v="13"/>
    <x v="0"/>
    <n v="7308"/>
  </r>
  <r>
    <x v="5"/>
    <x v="1"/>
    <x v="1"/>
    <x v="0"/>
    <x v="0"/>
    <x v="0"/>
    <x v="4"/>
    <x v="14"/>
    <x v="0"/>
    <n v="168000"/>
  </r>
  <r>
    <x v="5"/>
    <x v="1"/>
    <x v="1"/>
    <x v="0"/>
    <x v="0"/>
    <x v="0"/>
    <x v="4"/>
    <x v="15"/>
    <x v="0"/>
    <n v="56000"/>
  </r>
  <r>
    <x v="5"/>
    <x v="1"/>
    <x v="1"/>
    <x v="0"/>
    <x v="0"/>
    <x v="0"/>
    <x v="4"/>
    <x v="15"/>
    <x v="0"/>
    <n v="56000"/>
  </r>
  <r>
    <x v="5"/>
    <x v="1"/>
    <x v="1"/>
    <x v="0"/>
    <x v="0"/>
    <x v="0"/>
    <x v="9"/>
    <x v="30"/>
    <x v="0"/>
    <n v="390621"/>
  </r>
  <r>
    <x v="5"/>
    <x v="1"/>
    <x v="1"/>
    <x v="0"/>
    <x v="0"/>
    <x v="0"/>
    <x v="5"/>
    <x v="26"/>
    <x v="0"/>
    <m/>
  </r>
  <r>
    <x v="5"/>
    <x v="1"/>
    <x v="1"/>
    <x v="0"/>
    <x v="0"/>
    <x v="0"/>
    <x v="6"/>
    <x v="17"/>
    <x v="0"/>
    <m/>
  </r>
  <r>
    <x v="5"/>
    <x v="1"/>
    <x v="1"/>
    <x v="0"/>
    <x v="0"/>
    <x v="0"/>
    <x v="0"/>
    <x v="0"/>
    <x v="0"/>
    <m/>
  </r>
  <r>
    <x v="5"/>
    <x v="1"/>
    <x v="1"/>
    <x v="0"/>
    <x v="0"/>
    <x v="0"/>
    <x v="0"/>
    <x v="1"/>
    <x v="0"/>
    <n v="150000"/>
  </r>
  <r>
    <x v="5"/>
    <x v="1"/>
    <x v="1"/>
    <x v="0"/>
    <x v="0"/>
    <x v="0"/>
    <x v="1"/>
    <x v="2"/>
    <x v="0"/>
    <m/>
  </r>
  <r>
    <x v="5"/>
    <x v="1"/>
    <x v="1"/>
    <x v="0"/>
    <x v="0"/>
    <x v="0"/>
    <x v="2"/>
    <x v="18"/>
    <x v="0"/>
    <m/>
  </r>
  <r>
    <x v="5"/>
    <x v="1"/>
    <x v="1"/>
    <x v="0"/>
    <x v="0"/>
    <x v="0"/>
    <x v="2"/>
    <x v="3"/>
    <x v="0"/>
    <n v="30000"/>
  </r>
  <r>
    <x v="5"/>
    <x v="1"/>
    <x v="1"/>
    <x v="0"/>
    <x v="0"/>
    <x v="0"/>
    <x v="2"/>
    <x v="19"/>
    <x v="0"/>
    <m/>
  </r>
  <r>
    <x v="5"/>
    <x v="1"/>
    <x v="1"/>
    <x v="0"/>
    <x v="0"/>
    <x v="1"/>
    <x v="7"/>
    <x v="20"/>
    <x v="0"/>
    <m/>
  </r>
  <r>
    <x v="5"/>
    <x v="1"/>
    <x v="1"/>
    <x v="0"/>
    <x v="0"/>
    <x v="1"/>
    <x v="7"/>
    <x v="21"/>
    <x v="0"/>
    <m/>
  </r>
  <r>
    <x v="5"/>
    <x v="1"/>
    <x v="1"/>
    <x v="0"/>
    <x v="0"/>
    <x v="1"/>
    <x v="2"/>
    <x v="4"/>
    <x v="0"/>
    <m/>
  </r>
  <r>
    <x v="5"/>
    <x v="1"/>
    <x v="1"/>
    <x v="0"/>
    <x v="0"/>
    <x v="1"/>
    <x v="8"/>
    <x v="22"/>
    <x v="0"/>
    <m/>
  </r>
  <r>
    <x v="5"/>
    <x v="1"/>
    <x v="1"/>
    <x v="0"/>
    <x v="0"/>
    <x v="1"/>
    <x v="8"/>
    <x v="23"/>
    <x v="0"/>
    <m/>
  </r>
  <r>
    <x v="5"/>
    <x v="1"/>
    <x v="1"/>
    <x v="0"/>
    <x v="0"/>
    <x v="4"/>
    <x v="2"/>
    <x v="28"/>
    <x v="0"/>
    <m/>
  </r>
  <r>
    <x v="6"/>
    <x v="1"/>
    <x v="1"/>
    <x v="0"/>
    <x v="1"/>
    <x v="2"/>
    <x v="3"/>
    <x v="5"/>
    <x v="0"/>
    <n v="1836800"/>
  </r>
  <r>
    <x v="6"/>
    <x v="1"/>
    <x v="1"/>
    <x v="1"/>
    <x v="1"/>
    <x v="2"/>
    <x v="3"/>
    <x v="5"/>
    <x v="0"/>
    <n v="2175600"/>
  </r>
  <r>
    <x v="6"/>
    <x v="1"/>
    <x v="1"/>
    <x v="0"/>
    <x v="2"/>
    <x v="3"/>
    <x v="3"/>
    <x v="24"/>
    <x v="0"/>
    <m/>
  </r>
  <r>
    <x v="6"/>
    <x v="1"/>
    <x v="1"/>
    <x v="0"/>
    <x v="2"/>
    <x v="3"/>
    <x v="3"/>
    <x v="25"/>
    <x v="0"/>
    <n v="300000"/>
  </r>
  <r>
    <x v="6"/>
    <x v="1"/>
    <x v="1"/>
    <x v="0"/>
    <x v="2"/>
    <x v="3"/>
    <x v="3"/>
    <x v="29"/>
    <x v="0"/>
    <n v="150000"/>
  </r>
  <r>
    <x v="6"/>
    <x v="1"/>
    <x v="1"/>
    <x v="0"/>
    <x v="2"/>
    <x v="3"/>
    <x v="3"/>
    <x v="31"/>
    <x v="0"/>
    <n v="200000"/>
  </r>
  <r>
    <x v="6"/>
    <x v="1"/>
    <x v="1"/>
    <x v="0"/>
    <x v="0"/>
    <x v="0"/>
    <x v="4"/>
    <x v="6"/>
    <x v="0"/>
    <n v="1400000"/>
  </r>
  <r>
    <x v="6"/>
    <x v="1"/>
    <x v="1"/>
    <x v="0"/>
    <x v="0"/>
    <x v="0"/>
    <x v="4"/>
    <x v="7"/>
    <x v="0"/>
    <n v="88211"/>
  </r>
  <r>
    <x v="6"/>
    <x v="1"/>
    <x v="1"/>
    <x v="0"/>
    <x v="0"/>
    <x v="0"/>
    <x v="4"/>
    <x v="8"/>
    <x v="0"/>
    <n v="124017.58333333334"/>
  </r>
  <r>
    <x v="6"/>
    <x v="1"/>
    <x v="1"/>
    <x v="0"/>
    <x v="0"/>
    <x v="0"/>
    <x v="4"/>
    <x v="9"/>
    <x v="0"/>
    <n v="14882.11"/>
  </r>
  <r>
    <x v="6"/>
    <x v="1"/>
    <x v="1"/>
    <x v="0"/>
    <x v="0"/>
    <x v="0"/>
    <x v="4"/>
    <x v="10"/>
    <x v="0"/>
    <n v="124017.58333333334"/>
  </r>
  <r>
    <x v="6"/>
    <x v="1"/>
    <x v="1"/>
    <x v="0"/>
    <x v="0"/>
    <x v="0"/>
    <x v="4"/>
    <x v="11"/>
    <x v="0"/>
    <n v="58333.333333333328"/>
  </r>
  <r>
    <x v="6"/>
    <x v="1"/>
    <x v="1"/>
    <x v="0"/>
    <x v="0"/>
    <x v="0"/>
    <x v="4"/>
    <x v="12"/>
    <x v="0"/>
    <n v="88211"/>
  </r>
  <r>
    <x v="6"/>
    <x v="1"/>
    <x v="1"/>
    <x v="0"/>
    <x v="0"/>
    <x v="0"/>
    <x v="4"/>
    <x v="13"/>
    <x v="0"/>
    <n v="7308"/>
  </r>
  <r>
    <x v="6"/>
    <x v="1"/>
    <x v="1"/>
    <x v="0"/>
    <x v="0"/>
    <x v="0"/>
    <x v="4"/>
    <x v="14"/>
    <x v="0"/>
    <n v="168000"/>
  </r>
  <r>
    <x v="6"/>
    <x v="1"/>
    <x v="1"/>
    <x v="0"/>
    <x v="0"/>
    <x v="0"/>
    <x v="4"/>
    <x v="15"/>
    <x v="0"/>
    <n v="56000"/>
  </r>
  <r>
    <x v="6"/>
    <x v="1"/>
    <x v="1"/>
    <x v="0"/>
    <x v="0"/>
    <x v="0"/>
    <x v="4"/>
    <x v="15"/>
    <x v="0"/>
    <n v="56000"/>
  </r>
  <r>
    <x v="6"/>
    <x v="1"/>
    <x v="1"/>
    <x v="0"/>
    <x v="0"/>
    <x v="0"/>
    <x v="9"/>
    <x v="30"/>
    <x v="0"/>
    <n v="390621"/>
  </r>
  <r>
    <x v="6"/>
    <x v="1"/>
    <x v="1"/>
    <x v="0"/>
    <x v="0"/>
    <x v="0"/>
    <x v="5"/>
    <x v="26"/>
    <x v="0"/>
    <m/>
  </r>
  <r>
    <x v="6"/>
    <x v="1"/>
    <x v="1"/>
    <x v="0"/>
    <x v="0"/>
    <x v="0"/>
    <x v="6"/>
    <x v="17"/>
    <x v="0"/>
    <m/>
  </r>
  <r>
    <x v="6"/>
    <x v="1"/>
    <x v="1"/>
    <x v="0"/>
    <x v="0"/>
    <x v="0"/>
    <x v="0"/>
    <x v="0"/>
    <x v="0"/>
    <m/>
  </r>
  <r>
    <x v="6"/>
    <x v="1"/>
    <x v="1"/>
    <x v="0"/>
    <x v="0"/>
    <x v="0"/>
    <x v="0"/>
    <x v="1"/>
    <x v="0"/>
    <n v="150000"/>
  </r>
  <r>
    <x v="6"/>
    <x v="1"/>
    <x v="1"/>
    <x v="0"/>
    <x v="0"/>
    <x v="0"/>
    <x v="1"/>
    <x v="2"/>
    <x v="0"/>
    <m/>
  </r>
  <r>
    <x v="6"/>
    <x v="1"/>
    <x v="1"/>
    <x v="0"/>
    <x v="0"/>
    <x v="0"/>
    <x v="2"/>
    <x v="18"/>
    <x v="0"/>
    <m/>
  </r>
  <r>
    <x v="6"/>
    <x v="1"/>
    <x v="1"/>
    <x v="0"/>
    <x v="0"/>
    <x v="0"/>
    <x v="2"/>
    <x v="3"/>
    <x v="0"/>
    <n v="30000"/>
  </r>
  <r>
    <x v="6"/>
    <x v="1"/>
    <x v="1"/>
    <x v="0"/>
    <x v="0"/>
    <x v="0"/>
    <x v="2"/>
    <x v="19"/>
    <x v="0"/>
    <m/>
  </r>
  <r>
    <x v="6"/>
    <x v="1"/>
    <x v="1"/>
    <x v="0"/>
    <x v="0"/>
    <x v="1"/>
    <x v="7"/>
    <x v="20"/>
    <x v="0"/>
    <m/>
  </r>
  <r>
    <x v="6"/>
    <x v="1"/>
    <x v="1"/>
    <x v="0"/>
    <x v="0"/>
    <x v="1"/>
    <x v="7"/>
    <x v="21"/>
    <x v="0"/>
    <m/>
  </r>
  <r>
    <x v="6"/>
    <x v="1"/>
    <x v="1"/>
    <x v="0"/>
    <x v="0"/>
    <x v="1"/>
    <x v="2"/>
    <x v="4"/>
    <x v="0"/>
    <m/>
  </r>
  <r>
    <x v="6"/>
    <x v="1"/>
    <x v="1"/>
    <x v="0"/>
    <x v="0"/>
    <x v="1"/>
    <x v="8"/>
    <x v="22"/>
    <x v="0"/>
    <m/>
  </r>
  <r>
    <x v="6"/>
    <x v="1"/>
    <x v="1"/>
    <x v="0"/>
    <x v="0"/>
    <x v="1"/>
    <x v="8"/>
    <x v="23"/>
    <x v="0"/>
    <m/>
  </r>
  <r>
    <x v="6"/>
    <x v="1"/>
    <x v="1"/>
    <x v="0"/>
    <x v="0"/>
    <x v="4"/>
    <x v="2"/>
    <x v="28"/>
    <x v="0"/>
    <m/>
  </r>
  <r>
    <x v="7"/>
    <x v="1"/>
    <x v="1"/>
    <x v="0"/>
    <x v="1"/>
    <x v="2"/>
    <x v="3"/>
    <x v="5"/>
    <x v="0"/>
    <n v="991900"/>
  </r>
  <r>
    <x v="7"/>
    <x v="1"/>
    <x v="1"/>
    <x v="1"/>
    <x v="1"/>
    <x v="2"/>
    <x v="3"/>
    <x v="5"/>
    <x v="0"/>
    <n v="2704440"/>
  </r>
  <r>
    <x v="7"/>
    <x v="1"/>
    <x v="1"/>
    <x v="0"/>
    <x v="2"/>
    <x v="3"/>
    <x v="3"/>
    <x v="24"/>
    <x v="0"/>
    <m/>
  </r>
  <r>
    <x v="7"/>
    <x v="1"/>
    <x v="1"/>
    <x v="0"/>
    <x v="2"/>
    <x v="3"/>
    <x v="3"/>
    <x v="25"/>
    <x v="0"/>
    <n v="0"/>
  </r>
  <r>
    <x v="7"/>
    <x v="1"/>
    <x v="1"/>
    <x v="0"/>
    <x v="2"/>
    <x v="3"/>
    <x v="3"/>
    <x v="29"/>
    <x v="0"/>
    <n v="150000"/>
  </r>
  <r>
    <x v="7"/>
    <x v="1"/>
    <x v="1"/>
    <x v="0"/>
    <x v="2"/>
    <x v="3"/>
    <x v="3"/>
    <x v="31"/>
    <x v="0"/>
    <n v="200000"/>
  </r>
  <r>
    <x v="7"/>
    <x v="1"/>
    <x v="1"/>
    <x v="0"/>
    <x v="0"/>
    <x v="0"/>
    <x v="4"/>
    <x v="6"/>
    <x v="0"/>
    <n v="1400000"/>
  </r>
  <r>
    <x v="7"/>
    <x v="1"/>
    <x v="1"/>
    <x v="0"/>
    <x v="0"/>
    <x v="0"/>
    <x v="4"/>
    <x v="7"/>
    <x v="0"/>
    <n v="88211"/>
  </r>
  <r>
    <x v="7"/>
    <x v="1"/>
    <x v="1"/>
    <x v="0"/>
    <x v="0"/>
    <x v="0"/>
    <x v="4"/>
    <x v="8"/>
    <x v="0"/>
    <n v="124017.58333333334"/>
  </r>
  <r>
    <x v="7"/>
    <x v="1"/>
    <x v="1"/>
    <x v="0"/>
    <x v="0"/>
    <x v="0"/>
    <x v="4"/>
    <x v="9"/>
    <x v="0"/>
    <n v="14882.11"/>
  </r>
  <r>
    <x v="7"/>
    <x v="1"/>
    <x v="1"/>
    <x v="0"/>
    <x v="0"/>
    <x v="0"/>
    <x v="4"/>
    <x v="10"/>
    <x v="0"/>
    <n v="124017.58333333334"/>
  </r>
  <r>
    <x v="7"/>
    <x v="1"/>
    <x v="1"/>
    <x v="0"/>
    <x v="0"/>
    <x v="0"/>
    <x v="4"/>
    <x v="11"/>
    <x v="0"/>
    <n v="58333.333333333328"/>
  </r>
  <r>
    <x v="7"/>
    <x v="1"/>
    <x v="1"/>
    <x v="0"/>
    <x v="0"/>
    <x v="0"/>
    <x v="4"/>
    <x v="12"/>
    <x v="0"/>
    <n v="88211"/>
  </r>
  <r>
    <x v="7"/>
    <x v="1"/>
    <x v="1"/>
    <x v="0"/>
    <x v="0"/>
    <x v="0"/>
    <x v="4"/>
    <x v="13"/>
    <x v="0"/>
    <n v="7308"/>
  </r>
  <r>
    <x v="7"/>
    <x v="1"/>
    <x v="1"/>
    <x v="0"/>
    <x v="0"/>
    <x v="0"/>
    <x v="4"/>
    <x v="14"/>
    <x v="0"/>
    <n v="168000"/>
  </r>
  <r>
    <x v="7"/>
    <x v="1"/>
    <x v="1"/>
    <x v="0"/>
    <x v="0"/>
    <x v="0"/>
    <x v="4"/>
    <x v="15"/>
    <x v="0"/>
    <n v="56000"/>
  </r>
  <r>
    <x v="7"/>
    <x v="1"/>
    <x v="1"/>
    <x v="0"/>
    <x v="0"/>
    <x v="0"/>
    <x v="4"/>
    <x v="15"/>
    <x v="0"/>
    <n v="56000"/>
  </r>
  <r>
    <x v="7"/>
    <x v="1"/>
    <x v="1"/>
    <x v="0"/>
    <x v="0"/>
    <x v="0"/>
    <x v="9"/>
    <x v="30"/>
    <x v="0"/>
    <n v="390621"/>
  </r>
  <r>
    <x v="7"/>
    <x v="1"/>
    <x v="1"/>
    <x v="0"/>
    <x v="0"/>
    <x v="0"/>
    <x v="5"/>
    <x v="26"/>
    <x v="0"/>
    <m/>
  </r>
  <r>
    <x v="7"/>
    <x v="1"/>
    <x v="1"/>
    <x v="0"/>
    <x v="0"/>
    <x v="0"/>
    <x v="6"/>
    <x v="17"/>
    <x v="0"/>
    <m/>
  </r>
  <r>
    <x v="7"/>
    <x v="1"/>
    <x v="1"/>
    <x v="0"/>
    <x v="0"/>
    <x v="0"/>
    <x v="0"/>
    <x v="0"/>
    <x v="0"/>
    <m/>
  </r>
  <r>
    <x v="7"/>
    <x v="1"/>
    <x v="1"/>
    <x v="0"/>
    <x v="0"/>
    <x v="0"/>
    <x v="0"/>
    <x v="1"/>
    <x v="0"/>
    <n v="150000"/>
  </r>
  <r>
    <x v="7"/>
    <x v="1"/>
    <x v="1"/>
    <x v="0"/>
    <x v="0"/>
    <x v="0"/>
    <x v="1"/>
    <x v="2"/>
    <x v="0"/>
    <m/>
  </r>
  <r>
    <x v="7"/>
    <x v="1"/>
    <x v="1"/>
    <x v="0"/>
    <x v="0"/>
    <x v="0"/>
    <x v="2"/>
    <x v="18"/>
    <x v="0"/>
    <m/>
  </r>
  <r>
    <x v="7"/>
    <x v="1"/>
    <x v="1"/>
    <x v="0"/>
    <x v="0"/>
    <x v="0"/>
    <x v="2"/>
    <x v="3"/>
    <x v="0"/>
    <n v="30000"/>
  </r>
  <r>
    <x v="7"/>
    <x v="1"/>
    <x v="1"/>
    <x v="0"/>
    <x v="0"/>
    <x v="0"/>
    <x v="2"/>
    <x v="19"/>
    <x v="0"/>
    <m/>
  </r>
  <r>
    <x v="7"/>
    <x v="1"/>
    <x v="1"/>
    <x v="0"/>
    <x v="0"/>
    <x v="1"/>
    <x v="7"/>
    <x v="20"/>
    <x v="0"/>
    <m/>
  </r>
  <r>
    <x v="7"/>
    <x v="1"/>
    <x v="1"/>
    <x v="0"/>
    <x v="0"/>
    <x v="1"/>
    <x v="7"/>
    <x v="21"/>
    <x v="0"/>
    <m/>
  </r>
  <r>
    <x v="7"/>
    <x v="1"/>
    <x v="1"/>
    <x v="0"/>
    <x v="0"/>
    <x v="1"/>
    <x v="2"/>
    <x v="4"/>
    <x v="0"/>
    <m/>
  </r>
  <r>
    <x v="7"/>
    <x v="1"/>
    <x v="1"/>
    <x v="0"/>
    <x v="0"/>
    <x v="1"/>
    <x v="8"/>
    <x v="22"/>
    <x v="0"/>
    <m/>
  </r>
  <r>
    <x v="7"/>
    <x v="1"/>
    <x v="1"/>
    <x v="0"/>
    <x v="0"/>
    <x v="1"/>
    <x v="8"/>
    <x v="23"/>
    <x v="0"/>
    <m/>
  </r>
  <r>
    <x v="7"/>
    <x v="1"/>
    <x v="1"/>
    <x v="0"/>
    <x v="0"/>
    <x v="4"/>
    <x v="2"/>
    <x v="28"/>
    <x v="0"/>
    <m/>
  </r>
  <r>
    <x v="8"/>
    <x v="1"/>
    <x v="1"/>
    <x v="0"/>
    <x v="1"/>
    <x v="2"/>
    <x v="3"/>
    <x v="5"/>
    <x v="0"/>
    <n v="1032300.0000000001"/>
  </r>
  <r>
    <x v="8"/>
    <x v="1"/>
    <x v="1"/>
    <x v="1"/>
    <x v="1"/>
    <x v="2"/>
    <x v="3"/>
    <x v="5"/>
    <x v="0"/>
    <n v="1365300.0000000002"/>
  </r>
  <r>
    <x v="8"/>
    <x v="1"/>
    <x v="1"/>
    <x v="0"/>
    <x v="2"/>
    <x v="3"/>
    <x v="3"/>
    <x v="24"/>
    <x v="0"/>
    <n v="0"/>
  </r>
  <r>
    <x v="8"/>
    <x v="1"/>
    <x v="1"/>
    <x v="0"/>
    <x v="2"/>
    <x v="3"/>
    <x v="3"/>
    <x v="25"/>
    <x v="0"/>
    <n v="250000"/>
  </r>
  <r>
    <x v="8"/>
    <x v="1"/>
    <x v="1"/>
    <x v="0"/>
    <x v="2"/>
    <x v="3"/>
    <x v="3"/>
    <x v="29"/>
    <x v="0"/>
    <n v="150000"/>
  </r>
  <r>
    <x v="8"/>
    <x v="1"/>
    <x v="1"/>
    <x v="0"/>
    <x v="2"/>
    <x v="3"/>
    <x v="3"/>
    <x v="31"/>
    <x v="0"/>
    <n v="200000"/>
  </r>
  <r>
    <x v="8"/>
    <x v="1"/>
    <x v="1"/>
    <x v="0"/>
    <x v="0"/>
    <x v="0"/>
    <x v="4"/>
    <x v="6"/>
    <x v="0"/>
    <n v="1400000"/>
  </r>
  <r>
    <x v="8"/>
    <x v="1"/>
    <x v="1"/>
    <x v="0"/>
    <x v="0"/>
    <x v="0"/>
    <x v="4"/>
    <x v="7"/>
    <x v="0"/>
    <n v="88211"/>
  </r>
  <r>
    <x v="8"/>
    <x v="1"/>
    <x v="1"/>
    <x v="0"/>
    <x v="0"/>
    <x v="0"/>
    <x v="4"/>
    <x v="8"/>
    <x v="0"/>
    <n v="124017.58333333334"/>
  </r>
  <r>
    <x v="8"/>
    <x v="1"/>
    <x v="1"/>
    <x v="0"/>
    <x v="0"/>
    <x v="0"/>
    <x v="4"/>
    <x v="9"/>
    <x v="0"/>
    <n v="14882.11"/>
  </r>
  <r>
    <x v="8"/>
    <x v="1"/>
    <x v="1"/>
    <x v="0"/>
    <x v="0"/>
    <x v="0"/>
    <x v="4"/>
    <x v="10"/>
    <x v="0"/>
    <n v="124017.58333333334"/>
  </r>
  <r>
    <x v="8"/>
    <x v="1"/>
    <x v="1"/>
    <x v="0"/>
    <x v="0"/>
    <x v="0"/>
    <x v="4"/>
    <x v="11"/>
    <x v="0"/>
    <n v="58333.333333333328"/>
  </r>
  <r>
    <x v="8"/>
    <x v="1"/>
    <x v="1"/>
    <x v="0"/>
    <x v="0"/>
    <x v="0"/>
    <x v="4"/>
    <x v="12"/>
    <x v="0"/>
    <n v="88211"/>
  </r>
  <r>
    <x v="8"/>
    <x v="1"/>
    <x v="1"/>
    <x v="0"/>
    <x v="0"/>
    <x v="0"/>
    <x v="4"/>
    <x v="13"/>
    <x v="0"/>
    <n v="7308"/>
  </r>
  <r>
    <x v="8"/>
    <x v="1"/>
    <x v="1"/>
    <x v="0"/>
    <x v="0"/>
    <x v="0"/>
    <x v="4"/>
    <x v="14"/>
    <x v="0"/>
    <n v="168000"/>
  </r>
  <r>
    <x v="8"/>
    <x v="1"/>
    <x v="1"/>
    <x v="0"/>
    <x v="0"/>
    <x v="0"/>
    <x v="4"/>
    <x v="15"/>
    <x v="0"/>
    <n v="56000"/>
  </r>
  <r>
    <x v="8"/>
    <x v="1"/>
    <x v="1"/>
    <x v="0"/>
    <x v="0"/>
    <x v="0"/>
    <x v="4"/>
    <x v="15"/>
    <x v="0"/>
    <n v="56000"/>
  </r>
  <r>
    <x v="8"/>
    <x v="1"/>
    <x v="1"/>
    <x v="0"/>
    <x v="0"/>
    <x v="0"/>
    <x v="9"/>
    <x v="30"/>
    <x v="0"/>
    <n v="390621"/>
  </r>
  <r>
    <x v="8"/>
    <x v="1"/>
    <x v="1"/>
    <x v="0"/>
    <x v="0"/>
    <x v="0"/>
    <x v="5"/>
    <x v="26"/>
    <x v="0"/>
    <m/>
  </r>
  <r>
    <x v="8"/>
    <x v="1"/>
    <x v="1"/>
    <x v="0"/>
    <x v="0"/>
    <x v="0"/>
    <x v="6"/>
    <x v="17"/>
    <x v="0"/>
    <m/>
  </r>
  <r>
    <x v="8"/>
    <x v="1"/>
    <x v="1"/>
    <x v="0"/>
    <x v="0"/>
    <x v="0"/>
    <x v="0"/>
    <x v="0"/>
    <x v="0"/>
    <m/>
  </r>
  <r>
    <x v="8"/>
    <x v="1"/>
    <x v="1"/>
    <x v="0"/>
    <x v="0"/>
    <x v="0"/>
    <x v="0"/>
    <x v="1"/>
    <x v="0"/>
    <n v="150000"/>
  </r>
  <r>
    <x v="8"/>
    <x v="1"/>
    <x v="1"/>
    <x v="0"/>
    <x v="0"/>
    <x v="0"/>
    <x v="1"/>
    <x v="2"/>
    <x v="0"/>
    <m/>
  </r>
  <r>
    <x v="8"/>
    <x v="1"/>
    <x v="1"/>
    <x v="0"/>
    <x v="0"/>
    <x v="0"/>
    <x v="2"/>
    <x v="18"/>
    <x v="0"/>
    <m/>
  </r>
  <r>
    <x v="8"/>
    <x v="1"/>
    <x v="1"/>
    <x v="0"/>
    <x v="0"/>
    <x v="0"/>
    <x v="2"/>
    <x v="3"/>
    <x v="0"/>
    <n v="30000"/>
  </r>
  <r>
    <x v="8"/>
    <x v="1"/>
    <x v="1"/>
    <x v="0"/>
    <x v="0"/>
    <x v="0"/>
    <x v="2"/>
    <x v="19"/>
    <x v="0"/>
    <m/>
  </r>
  <r>
    <x v="8"/>
    <x v="1"/>
    <x v="1"/>
    <x v="0"/>
    <x v="0"/>
    <x v="1"/>
    <x v="7"/>
    <x v="20"/>
    <x v="0"/>
    <m/>
  </r>
  <r>
    <x v="8"/>
    <x v="1"/>
    <x v="1"/>
    <x v="0"/>
    <x v="0"/>
    <x v="1"/>
    <x v="7"/>
    <x v="21"/>
    <x v="0"/>
    <m/>
  </r>
  <r>
    <x v="8"/>
    <x v="1"/>
    <x v="1"/>
    <x v="0"/>
    <x v="0"/>
    <x v="1"/>
    <x v="2"/>
    <x v="4"/>
    <x v="0"/>
    <m/>
  </r>
  <r>
    <x v="8"/>
    <x v="1"/>
    <x v="1"/>
    <x v="0"/>
    <x v="0"/>
    <x v="1"/>
    <x v="8"/>
    <x v="22"/>
    <x v="0"/>
    <m/>
  </r>
  <r>
    <x v="8"/>
    <x v="1"/>
    <x v="1"/>
    <x v="0"/>
    <x v="0"/>
    <x v="1"/>
    <x v="8"/>
    <x v="23"/>
    <x v="0"/>
    <m/>
  </r>
  <r>
    <x v="8"/>
    <x v="1"/>
    <x v="1"/>
    <x v="0"/>
    <x v="0"/>
    <x v="4"/>
    <x v="2"/>
    <x v="28"/>
    <x v="0"/>
    <m/>
  </r>
  <r>
    <x v="9"/>
    <x v="1"/>
    <x v="1"/>
    <x v="0"/>
    <x v="1"/>
    <x v="2"/>
    <x v="3"/>
    <x v="5"/>
    <x v="0"/>
    <n v="1500000"/>
  </r>
  <r>
    <x v="9"/>
    <x v="1"/>
    <x v="1"/>
    <x v="1"/>
    <x v="1"/>
    <x v="2"/>
    <x v="3"/>
    <x v="5"/>
    <x v="0"/>
    <n v="2800000"/>
  </r>
  <r>
    <x v="9"/>
    <x v="1"/>
    <x v="1"/>
    <x v="0"/>
    <x v="2"/>
    <x v="3"/>
    <x v="3"/>
    <x v="24"/>
    <x v="0"/>
    <n v="0"/>
  </r>
  <r>
    <x v="9"/>
    <x v="1"/>
    <x v="1"/>
    <x v="0"/>
    <x v="2"/>
    <x v="3"/>
    <x v="3"/>
    <x v="25"/>
    <x v="0"/>
    <n v="3200000"/>
  </r>
  <r>
    <x v="9"/>
    <x v="1"/>
    <x v="1"/>
    <x v="0"/>
    <x v="2"/>
    <x v="3"/>
    <x v="3"/>
    <x v="29"/>
    <x v="0"/>
    <n v="150000"/>
  </r>
  <r>
    <x v="9"/>
    <x v="1"/>
    <x v="1"/>
    <x v="0"/>
    <x v="2"/>
    <x v="3"/>
    <x v="3"/>
    <x v="31"/>
    <x v="0"/>
    <n v="200000"/>
  </r>
  <r>
    <x v="9"/>
    <x v="1"/>
    <x v="1"/>
    <x v="0"/>
    <x v="0"/>
    <x v="0"/>
    <x v="4"/>
    <x v="6"/>
    <x v="0"/>
    <n v="1400000"/>
  </r>
  <r>
    <x v="9"/>
    <x v="1"/>
    <x v="1"/>
    <x v="0"/>
    <x v="0"/>
    <x v="0"/>
    <x v="4"/>
    <x v="7"/>
    <x v="0"/>
    <n v="88211"/>
  </r>
  <r>
    <x v="9"/>
    <x v="1"/>
    <x v="1"/>
    <x v="0"/>
    <x v="0"/>
    <x v="0"/>
    <x v="4"/>
    <x v="8"/>
    <x v="0"/>
    <n v="124017.58333333334"/>
  </r>
  <r>
    <x v="9"/>
    <x v="1"/>
    <x v="1"/>
    <x v="0"/>
    <x v="0"/>
    <x v="0"/>
    <x v="4"/>
    <x v="9"/>
    <x v="0"/>
    <n v="14882.11"/>
  </r>
  <r>
    <x v="9"/>
    <x v="1"/>
    <x v="1"/>
    <x v="0"/>
    <x v="0"/>
    <x v="0"/>
    <x v="4"/>
    <x v="10"/>
    <x v="0"/>
    <n v="124017.58333333334"/>
  </r>
  <r>
    <x v="9"/>
    <x v="1"/>
    <x v="1"/>
    <x v="0"/>
    <x v="0"/>
    <x v="0"/>
    <x v="4"/>
    <x v="11"/>
    <x v="0"/>
    <n v="58333.333333333328"/>
  </r>
  <r>
    <x v="9"/>
    <x v="1"/>
    <x v="1"/>
    <x v="0"/>
    <x v="0"/>
    <x v="0"/>
    <x v="4"/>
    <x v="12"/>
    <x v="0"/>
    <n v="88211"/>
  </r>
  <r>
    <x v="9"/>
    <x v="1"/>
    <x v="1"/>
    <x v="0"/>
    <x v="0"/>
    <x v="0"/>
    <x v="4"/>
    <x v="13"/>
    <x v="0"/>
    <n v="7308"/>
  </r>
  <r>
    <x v="9"/>
    <x v="1"/>
    <x v="1"/>
    <x v="0"/>
    <x v="0"/>
    <x v="0"/>
    <x v="4"/>
    <x v="14"/>
    <x v="0"/>
    <n v="168000"/>
  </r>
  <r>
    <x v="9"/>
    <x v="1"/>
    <x v="1"/>
    <x v="0"/>
    <x v="0"/>
    <x v="0"/>
    <x v="4"/>
    <x v="15"/>
    <x v="0"/>
    <n v="56000"/>
  </r>
  <r>
    <x v="9"/>
    <x v="1"/>
    <x v="1"/>
    <x v="0"/>
    <x v="0"/>
    <x v="0"/>
    <x v="4"/>
    <x v="15"/>
    <x v="0"/>
    <n v="56000"/>
  </r>
  <r>
    <x v="9"/>
    <x v="1"/>
    <x v="1"/>
    <x v="0"/>
    <x v="0"/>
    <x v="0"/>
    <x v="9"/>
    <x v="30"/>
    <x v="0"/>
    <n v="390621"/>
  </r>
  <r>
    <x v="9"/>
    <x v="1"/>
    <x v="1"/>
    <x v="0"/>
    <x v="0"/>
    <x v="0"/>
    <x v="5"/>
    <x v="26"/>
    <x v="0"/>
    <m/>
  </r>
  <r>
    <x v="9"/>
    <x v="1"/>
    <x v="1"/>
    <x v="0"/>
    <x v="0"/>
    <x v="0"/>
    <x v="6"/>
    <x v="17"/>
    <x v="0"/>
    <m/>
  </r>
  <r>
    <x v="9"/>
    <x v="1"/>
    <x v="1"/>
    <x v="0"/>
    <x v="0"/>
    <x v="0"/>
    <x v="0"/>
    <x v="0"/>
    <x v="0"/>
    <m/>
  </r>
  <r>
    <x v="9"/>
    <x v="1"/>
    <x v="1"/>
    <x v="0"/>
    <x v="0"/>
    <x v="0"/>
    <x v="0"/>
    <x v="1"/>
    <x v="0"/>
    <n v="150000"/>
  </r>
  <r>
    <x v="9"/>
    <x v="1"/>
    <x v="1"/>
    <x v="0"/>
    <x v="0"/>
    <x v="0"/>
    <x v="1"/>
    <x v="2"/>
    <x v="0"/>
    <m/>
  </r>
  <r>
    <x v="9"/>
    <x v="1"/>
    <x v="1"/>
    <x v="0"/>
    <x v="0"/>
    <x v="0"/>
    <x v="2"/>
    <x v="18"/>
    <x v="0"/>
    <m/>
  </r>
  <r>
    <x v="9"/>
    <x v="1"/>
    <x v="1"/>
    <x v="0"/>
    <x v="0"/>
    <x v="0"/>
    <x v="2"/>
    <x v="3"/>
    <x v="0"/>
    <n v="30000"/>
  </r>
  <r>
    <x v="9"/>
    <x v="1"/>
    <x v="1"/>
    <x v="0"/>
    <x v="0"/>
    <x v="0"/>
    <x v="2"/>
    <x v="19"/>
    <x v="0"/>
    <m/>
  </r>
  <r>
    <x v="9"/>
    <x v="1"/>
    <x v="1"/>
    <x v="0"/>
    <x v="0"/>
    <x v="1"/>
    <x v="7"/>
    <x v="20"/>
    <x v="0"/>
    <m/>
  </r>
  <r>
    <x v="9"/>
    <x v="1"/>
    <x v="1"/>
    <x v="0"/>
    <x v="0"/>
    <x v="1"/>
    <x v="7"/>
    <x v="21"/>
    <x v="0"/>
    <m/>
  </r>
  <r>
    <x v="9"/>
    <x v="1"/>
    <x v="1"/>
    <x v="0"/>
    <x v="0"/>
    <x v="1"/>
    <x v="2"/>
    <x v="4"/>
    <x v="0"/>
    <m/>
  </r>
  <r>
    <x v="9"/>
    <x v="1"/>
    <x v="1"/>
    <x v="0"/>
    <x v="0"/>
    <x v="1"/>
    <x v="8"/>
    <x v="22"/>
    <x v="0"/>
    <m/>
  </r>
  <r>
    <x v="9"/>
    <x v="1"/>
    <x v="1"/>
    <x v="0"/>
    <x v="0"/>
    <x v="1"/>
    <x v="8"/>
    <x v="23"/>
    <x v="0"/>
    <m/>
  </r>
  <r>
    <x v="9"/>
    <x v="1"/>
    <x v="1"/>
    <x v="0"/>
    <x v="0"/>
    <x v="4"/>
    <x v="2"/>
    <x v="28"/>
    <x v="0"/>
    <m/>
  </r>
  <r>
    <x v="10"/>
    <x v="1"/>
    <x v="1"/>
    <x v="0"/>
    <x v="1"/>
    <x v="2"/>
    <x v="3"/>
    <x v="5"/>
    <x v="0"/>
    <n v="2400000"/>
  </r>
  <r>
    <x v="10"/>
    <x v="1"/>
    <x v="1"/>
    <x v="1"/>
    <x v="1"/>
    <x v="2"/>
    <x v="3"/>
    <x v="5"/>
    <x v="0"/>
    <n v="2800000"/>
  </r>
  <r>
    <x v="10"/>
    <x v="1"/>
    <x v="1"/>
    <x v="0"/>
    <x v="2"/>
    <x v="3"/>
    <x v="3"/>
    <x v="24"/>
    <x v="0"/>
    <n v="0"/>
  </r>
  <r>
    <x v="10"/>
    <x v="1"/>
    <x v="1"/>
    <x v="0"/>
    <x v="2"/>
    <x v="3"/>
    <x v="3"/>
    <x v="25"/>
    <x v="0"/>
    <n v="350000"/>
  </r>
  <r>
    <x v="10"/>
    <x v="1"/>
    <x v="1"/>
    <x v="0"/>
    <x v="2"/>
    <x v="3"/>
    <x v="3"/>
    <x v="29"/>
    <x v="0"/>
    <n v="150000"/>
  </r>
  <r>
    <x v="10"/>
    <x v="1"/>
    <x v="1"/>
    <x v="0"/>
    <x v="2"/>
    <x v="3"/>
    <x v="3"/>
    <x v="31"/>
    <x v="0"/>
    <n v="200000"/>
  </r>
  <r>
    <x v="10"/>
    <x v="1"/>
    <x v="1"/>
    <x v="0"/>
    <x v="0"/>
    <x v="0"/>
    <x v="4"/>
    <x v="6"/>
    <x v="0"/>
    <n v="1400000"/>
  </r>
  <r>
    <x v="10"/>
    <x v="1"/>
    <x v="1"/>
    <x v="0"/>
    <x v="0"/>
    <x v="0"/>
    <x v="4"/>
    <x v="7"/>
    <x v="0"/>
    <n v="88211"/>
  </r>
  <r>
    <x v="10"/>
    <x v="1"/>
    <x v="1"/>
    <x v="0"/>
    <x v="0"/>
    <x v="0"/>
    <x v="4"/>
    <x v="8"/>
    <x v="0"/>
    <n v="124017.58333333334"/>
  </r>
  <r>
    <x v="10"/>
    <x v="1"/>
    <x v="1"/>
    <x v="0"/>
    <x v="0"/>
    <x v="0"/>
    <x v="4"/>
    <x v="9"/>
    <x v="0"/>
    <n v="14882.11"/>
  </r>
  <r>
    <x v="10"/>
    <x v="1"/>
    <x v="1"/>
    <x v="0"/>
    <x v="0"/>
    <x v="0"/>
    <x v="4"/>
    <x v="10"/>
    <x v="0"/>
    <n v="124017.58333333334"/>
  </r>
  <r>
    <x v="10"/>
    <x v="1"/>
    <x v="1"/>
    <x v="0"/>
    <x v="0"/>
    <x v="0"/>
    <x v="4"/>
    <x v="11"/>
    <x v="0"/>
    <n v="58333.333333333328"/>
  </r>
  <r>
    <x v="10"/>
    <x v="1"/>
    <x v="1"/>
    <x v="0"/>
    <x v="0"/>
    <x v="0"/>
    <x v="4"/>
    <x v="12"/>
    <x v="0"/>
    <n v="88211"/>
  </r>
  <r>
    <x v="10"/>
    <x v="1"/>
    <x v="1"/>
    <x v="0"/>
    <x v="0"/>
    <x v="0"/>
    <x v="4"/>
    <x v="13"/>
    <x v="0"/>
    <n v="7308"/>
  </r>
  <r>
    <x v="10"/>
    <x v="1"/>
    <x v="1"/>
    <x v="0"/>
    <x v="0"/>
    <x v="0"/>
    <x v="4"/>
    <x v="14"/>
    <x v="0"/>
    <n v="168000"/>
  </r>
  <r>
    <x v="10"/>
    <x v="1"/>
    <x v="1"/>
    <x v="0"/>
    <x v="0"/>
    <x v="0"/>
    <x v="4"/>
    <x v="15"/>
    <x v="0"/>
    <n v="56000"/>
  </r>
  <r>
    <x v="10"/>
    <x v="1"/>
    <x v="1"/>
    <x v="0"/>
    <x v="0"/>
    <x v="0"/>
    <x v="4"/>
    <x v="15"/>
    <x v="0"/>
    <n v="56000"/>
  </r>
  <r>
    <x v="10"/>
    <x v="1"/>
    <x v="1"/>
    <x v="0"/>
    <x v="0"/>
    <x v="0"/>
    <x v="9"/>
    <x v="30"/>
    <x v="0"/>
    <n v="390621"/>
  </r>
  <r>
    <x v="10"/>
    <x v="1"/>
    <x v="1"/>
    <x v="0"/>
    <x v="0"/>
    <x v="0"/>
    <x v="5"/>
    <x v="26"/>
    <x v="0"/>
    <m/>
  </r>
  <r>
    <x v="10"/>
    <x v="1"/>
    <x v="1"/>
    <x v="0"/>
    <x v="0"/>
    <x v="0"/>
    <x v="6"/>
    <x v="17"/>
    <x v="0"/>
    <m/>
  </r>
  <r>
    <x v="10"/>
    <x v="1"/>
    <x v="1"/>
    <x v="0"/>
    <x v="0"/>
    <x v="0"/>
    <x v="0"/>
    <x v="0"/>
    <x v="0"/>
    <m/>
  </r>
  <r>
    <x v="10"/>
    <x v="1"/>
    <x v="1"/>
    <x v="0"/>
    <x v="0"/>
    <x v="0"/>
    <x v="0"/>
    <x v="1"/>
    <x v="0"/>
    <n v="150000"/>
  </r>
  <r>
    <x v="10"/>
    <x v="1"/>
    <x v="1"/>
    <x v="0"/>
    <x v="0"/>
    <x v="0"/>
    <x v="1"/>
    <x v="2"/>
    <x v="0"/>
    <m/>
  </r>
  <r>
    <x v="10"/>
    <x v="1"/>
    <x v="1"/>
    <x v="0"/>
    <x v="0"/>
    <x v="0"/>
    <x v="2"/>
    <x v="18"/>
    <x v="0"/>
    <m/>
  </r>
  <r>
    <x v="10"/>
    <x v="1"/>
    <x v="1"/>
    <x v="0"/>
    <x v="0"/>
    <x v="0"/>
    <x v="2"/>
    <x v="3"/>
    <x v="0"/>
    <n v="30000"/>
  </r>
  <r>
    <x v="10"/>
    <x v="1"/>
    <x v="1"/>
    <x v="0"/>
    <x v="0"/>
    <x v="0"/>
    <x v="2"/>
    <x v="19"/>
    <x v="0"/>
    <m/>
  </r>
  <r>
    <x v="10"/>
    <x v="1"/>
    <x v="1"/>
    <x v="0"/>
    <x v="0"/>
    <x v="1"/>
    <x v="7"/>
    <x v="20"/>
    <x v="0"/>
    <m/>
  </r>
  <r>
    <x v="10"/>
    <x v="1"/>
    <x v="1"/>
    <x v="0"/>
    <x v="0"/>
    <x v="1"/>
    <x v="7"/>
    <x v="21"/>
    <x v="0"/>
    <m/>
  </r>
  <r>
    <x v="10"/>
    <x v="1"/>
    <x v="1"/>
    <x v="0"/>
    <x v="0"/>
    <x v="1"/>
    <x v="2"/>
    <x v="4"/>
    <x v="0"/>
    <m/>
  </r>
  <r>
    <x v="10"/>
    <x v="1"/>
    <x v="1"/>
    <x v="0"/>
    <x v="0"/>
    <x v="1"/>
    <x v="8"/>
    <x v="22"/>
    <x v="0"/>
    <m/>
  </r>
  <r>
    <x v="10"/>
    <x v="1"/>
    <x v="1"/>
    <x v="0"/>
    <x v="0"/>
    <x v="1"/>
    <x v="8"/>
    <x v="23"/>
    <x v="0"/>
    <m/>
  </r>
  <r>
    <x v="10"/>
    <x v="1"/>
    <x v="1"/>
    <x v="0"/>
    <x v="0"/>
    <x v="4"/>
    <x v="2"/>
    <x v="28"/>
    <x v="0"/>
    <m/>
  </r>
  <r>
    <x v="11"/>
    <x v="1"/>
    <x v="1"/>
    <x v="0"/>
    <x v="1"/>
    <x v="2"/>
    <x v="3"/>
    <x v="5"/>
    <x v="0"/>
    <n v="1800000"/>
  </r>
  <r>
    <x v="11"/>
    <x v="1"/>
    <x v="1"/>
    <x v="1"/>
    <x v="1"/>
    <x v="2"/>
    <x v="3"/>
    <x v="5"/>
    <x v="0"/>
    <n v="2800000"/>
  </r>
  <r>
    <x v="11"/>
    <x v="1"/>
    <x v="1"/>
    <x v="0"/>
    <x v="2"/>
    <x v="3"/>
    <x v="3"/>
    <x v="24"/>
    <x v="0"/>
    <n v="2500000"/>
  </r>
  <r>
    <x v="11"/>
    <x v="1"/>
    <x v="1"/>
    <x v="0"/>
    <x v="2"/>
    <x v="3"/>
    <x v="3"/>
    <x v="25"/>
    <x v="0"/>
    <m/>
  </r>
  <r>
    <x v="11"/>
    <x v="1"/>
    <x v="1"/>
    <x v="0"/>
    <x v="2"/>
    <x v="3"/>
    <x v="3"/>
    <x v="29"/>
    <x v="0"/>
    <n v="150000"/>
  </r>
  <r>
    <x v="11"/>
    <x v="1"/>
    <x v="1"/>
    <x v="0"/>
    <x v="2"/>
    <x v="3"/>
    <x v="3"/>
    <x v="31"/>
    <x v="0"/>
    <n v="200000"/>
  </r>
  <r>
    <x v="11"/>
    <x v="1"/>
    <x v="1"/>
    <x v="0"/>
    <x v="0"/>
    <x v="0"/>
    <x v="4"/>
    <x v="6"/>
    <x v="0"/>
    <n v="1400000"/>
  </r>
  <r>
    <x v="11"/>
    <x v="1"/>
    <x v="1"/>
    <x v="0"/>
    <x v="0"/>
    <x v="0"/>
    <x v="4"/>
    <x v="7"/>
    <x v="0"/>
    <n v="88211"/>
  </r>
  <r>
    <x v="11"/>
    <x v="1"/>
    <x v="1"/>
    <x v="0"/>
    <x v="0"/>
    <x v="0"/>
    <x v="4"/>
    <x v="8"/>
    <x v="0"/>
    <n v="124017.58333333334"/>
  </r>
  <r>
    <x v="11"/>
    <x v="1"/>
    <x v="1"/>
    <x v="0"/>
    <x v="0"/>
    <x v="0"/>
    <x v="4"/>
    <x v="9"/>
    <x v="0"/>
    <n v="14882.11"/>
  </r>
  <r>
    <x v="11"/>
    <x v="1"/>
    <x v="1"/>
    <x v="0"/>
    <x v="0"/>
    <x v="0"/>
    <x v="4"/>
    <x v="10"/>
    <x v="0"/>
    <n v="124017.58333333334"/>
  </r>
  <r>
    <x v="11"/>
    <x v="1"/>
    <x v="1"/>
    <x v="0"/>
    <x v="0"/>
    <x v="0"/>
    <x v="4"/>
    <x v="11"/>
    <x v="0"/>
    <n v="58333.333333333328"/>
  </r>
  <r>
    <x v="11"/>
    <x v="1"/>
    <x v="1"/>
    <x v="0"/>
    <x v="0"/>
    <x v="0"/>
    <x v="4"/>
    <x v="12"/>
    <x v="0"/>
    <n v="88211"/>
  </r>
  <r>
    <x v="11"/>
    <x v="1"/>
    <x v="1"/>
    <x v="0"/>
    <x v="0"/>
    <x v="0"/>
    <x v="4"/>
    <x v="13"/>
    <x v="0"/>
    <n v="7308"/>
  </r>
  <r>
    <x v="11"/>
    <x v="1"/>
    <x v="1"/>
    <x v="0"/>
    <x v="0"/>
    <x v="0"/>
    <x v="4"/>
    <x v="14"/>
    <x v="0"/>
    <n v="168000"/>
  </r>
  <r>
    <x v="11"/>
    <x v="1"/>
    <x v="1"/>
    <x v="0"/>
    <x v="0"/>
    <x v="0"/>
    <x v="4"/>
    <x v="15"/>
    <x v="0"/>
    <n v="56000"/>
  </r>
  <r>
    <x v="11"/>
    <x v="1"/>
    <x v="1"/>
    <x v="0"/>
    <x v="0"/>
    <x v="0"/>
    <x v="4"/>
    <x v="15"/>
    <x v="0"/>
    <n v="56000"/>
  </r>
  <r>
    <x v="11"/>
    <x v="1"/>
    <x v="1"/>
    <x v="0"/>
    <x v="0"/>
    <x v="0"/>
    <x v="9"/>
    <x v="30"/>
    <x v="0"/>
    <n v="390621"/>
  </r>
  <r>
    <x v="11"/>
    <x v="1"/>
    <x v="1"/>
    <x v="0"/>
    <x v="0"/>
    <x v="0"/>
    <x v="5"/>
    <x v="26"/>
    <x v="0"/>
    <m/>
  </r>
  <r>
    <x v="11"/>
    <x v="1"/>
    <x v="1"/>
    <x v="0"/>
    <x v="0"/>
    <x v="0"/>
    <x v="6"/>
    <x v="17"/>
    <x v="0"/>
    <m/>
  </r>
  <r>
    <x v="11"/>
    <x v="1"/>
    <x v="1"/>
    <x v="0"/>
    <x v="0"/>
    <x v="0"/>
    <x v="0"/>
    <x v="0"/>
    <x v="0"/>
    <m/>
  </r>
  <r>
    <x v="11"/>
    <x v="1"/>
    <x v="1"/>
    <x v="0"/>
    <x v="0"/>
    <x v="0"/>
    <x v="0"/>
    <x v="1"/>
    <x v="0"/>
    <n v="150000"/>
  </r>
  <r>
    <x v="11"/>
    <x v="1"/>
    <x v="1"/>
    <x v="0"/>
    <x v="0"/>
    <x v="0"/>
    <x v="1"/>
    <x v="2"/>
    <x v="0"/>
    <m/>
  </r>
  <r>
    <x v="11"/>
    <x v="1"/>
    <x v="1"/>
    <x v="0"/>
    <x v="0"/>
    <x v="0"/>
    <x v="2"/>
    <x v="18"/>
    <x v="0"/>
    <m/>
  </r>
  <r>
    <x v="11"/>
    <x v="1"/>
    <x v="1"/>
    <x v="0"/>
    <x v="0"/>
    <x v="0"/>
    <x v="2"/>
    <x v="3"/>
    <x v="0"/>
    <n v="30000"/>
  </r>
  <r>
    <x v="11"/>
    <x v="1"/>
    <x v="1"/>
    <x v="0"/>
    <x v="0"/>
    <x v="0"/>
    <x v="2"/>
    <x v="19"/>
    <x v="0"/>
    <m/>
  </r>
  <r>
    <x v="11"/>
    <x v="1"/>
    <x v="1"/>
    <x v="0"/>
    <x v="0"/>
    <x v="1"/>
    <x v="7"/>
    <x v="20"/>
    <x v="0"/>
    <m/>
  </r>
  <r>
    <x v="11"/>
    <x v="1"/>
    <x v="1"/>
    <x v="0"/>
    <x v="0"/>
    <x v="1"/>
    <x v="7"/>
    <x v="21"/>
    <x v="0"/>
    <m/>
  </r>
  <r>
    <x v="11"/>
    <x v="1"/>
    <x v="1"/>
    <x v="0"/>
    <x v="0"/>
    <x v="1"/>
    <x v="2"/>
    <x v="4"/>
    <x v="0"/>
    <m/>
  </r>
  <r>
    <x v="11"/>
    <x v="1"/>
    <x v="1"/>
    <x v="0"/>
    <x v="0"/>
    <x v="1"/>
    <x v="8"/>
    <x v="22"/>
    <x v="0"/>
    <m/>
  </r>
  <r>
    <x v="11"/>
    <x v="1"/>
    <x v="1"/>
    <x v="0"/>
    <x v="0"/>
    <x v="1"/>
    <x v="8"/>
    <x v="23"/>
    <x v="0"/>
    <m/>
  </r>
  <r>
    <x v="11"/>
    <x v="1"/>
    <x v="1"/>
    <x v="0"/>
    <x v="0"/>
    <x v="4"/>
    <x v="2"/>
    <x v="28"/>
    <x v="0"/>
    <m/>
  </r>
  <r>
    <x v="0"/>
    <x v="1"/>
    <x v="1"/>
    <x v="0"/>
    <x v="1"/>
    <x v="2"/>
    <x v="3"/>
    <x v="5"/>
    <x v="0"/>
    <n v="2100000"/>
  </r>
  <r>
    <x v="0"/>
    <x v="1"/>
    <x v="1"/>
    <x v="1"/>
    <x v="1"/>
    <x v="2"/>
    <x v="3"/>
    <x v="5"/>
    <x v="0"/>
    <n v="2800000"/>
  </r>
  <r>
    <x v="0"/>
    <x v="1"/>
    <x v="1"/>
    <x v="0"/>
    <x v="2"/>
    <x v="3"/>
    <x v="3"/>
    <x v="24"/>
    <x v="0"/>
    <m/>
  </r>
  <r>
    <x v="0"/>
    <x v="1"/>
    <x v="1"/>
    <x v="0"/>
    <x v="2"/>
    <x v="3"/>
    <x v="3"/>
    <x v="25"/>
    <x v="0"/>
    <m/>
  </r>
  <r>
    <x v="0"/>
    <x v="1"/>
    <x v="1"/>
    <x v="0"/>
    <x v="2"/>
    <x v="3"/>
    <x v="3"/>
    <x v="29"/>
    <x v="0"/>
    <n v="150000"/>
  </r>
  <r>
    <x v="0"/>
    <x v="1"/>
    <x v="1"/>
    <x v="0"/>
    <x v="2"/>
    <x v="3"/>
    <x v="3"/>
    <x v="31"/>
    <x v="0"/>
    <n v="200000"/>
  </r>
  <r>
    <x v="0"/>
    <x v="1"/>
    <x v="1"/>
    <x v="0"/>
    <x v="0"/>
    <x v="0"/>
    <x v="4"/>
    <x v="6"/>
    <x v="0"/>
    <n v="1400000"/>
  </r>
  <r>
    <x v="0"/>
    <x v="1"/>
    <x v="1"/>
    <x v="0"/>
    <x v="0"/>
    <x v="0"/>
    <x v="4"/>
    <x v="7"/>
    <x v="0"/>
    <n v="88211"/>
  </r>
  <r>
    <x v="0"/>
    <x v="1"/>
    <x v="1"/>
    <x v="0"/>
    <x v="0"/>
    <x v="0"/>
    <x v="4"/>
    <x v="8"/>
    <x v="0"/>
    <n v="124017.58333333334"/>
  </r>
  <r>
    <x v="0"/>
    <x v="1"/>
    <x v="1"/>
    <x v="0"/>
    <x v="0"/>
    <x v="0"/>
    <x v="4"/>
    <x v="9"/>
    <x v="0"/>
    <n v="14882.11"/>
  </r>
  <r>
    <x v="0"/>
    <x v="1"/>
    <x v="1"/>
    <x v="0"/>
    <x v="0"/>
    <x v="0"/>
    <x v="4"/>
    <x v="10"/>
    <x v="0"/>
    <n v="124017.58333333334"/>
  </r>
  <r>
    <x v="0"/>
    <x v="1"/>
    <x v="1"/>
    <x v="0"/>
    <x v="0"/>
    <x v="0"/>
    <x v="4"/>
    <x v="11"/>
    <x v="0"/>
    <n v="58333.333333333328"/>
  </r>
  <r>
    <x v="0"/>
    <x v="1"/>
    <x v="1"/>
    <x v="0"/>
    <x v="0"/>
    <x v="0"/>
    <x v="4"/>
    <x v="12"/>
    <x v="0"/>
    <n v="88211"/>
  </r>
  <r>
    <x v="0"/>
    <x v="1"/>
    <x v="1"/>
    <x v="0"/>
    <x v="0"/>
    <x v="0"/>
    <x v="4"/>
    <x v="13"/>
    <x v="0"/>
    <n v="7308"/>
  </r>
  <r>
    <x v="0"/>
    <x v="1"/>
    <x v="1"/>
    <x v="0"/>
    <x v="0"/>
    <x v="0"/>
    <x v="4"/>
    <x v="14"/>
    <x v="0"/>
    <n v="168000"/>
  </r>
  <r>
    <x v="0"/>
    <x v="1"/>
    <x v="1"/>
    <x v="0"/>
    <x v="0"/>
    <x v="0"/>
    <x v="4"/>
    <x v="15"/>
    <x v="0"/>
    <n v="56000"/>
  </r>
  <r>
    <x v="0"/>
    <x v="1"/>
    <x v="1"/>
    <x v="0"/>
    <x v="0"/>
    <x v="0"/>
    <x v="4"/>
    <x v="15"/>
    <x v="0"/>
    <n v="56000"/>
  </r>
  <r>
    <x v="0"/>
    <x v="1"/>
    <x v="1"/>
    <x v="0"/>
    <x v="0"/>
    <x v="0"/>
    <x v="9"/>
    <x v="30"/>
    <x v="0"/>
    <n v="390621"/>
  </r>
  <r>
    <x v="0"/>
    <x v="1"/>
    <x v="1"/>
    <x v="0"/>
    <x v="0"/>
    <x v="0"/>
    <x v="5"/>
    <x v="26"/>
    <x v="0"/>
    <m/>
  </r>
  <r>
    <x v="0"/>
    <x v="1"/>
    <x v="1"/>
    <x v="0"/>
    <x v="0"/>
    <x v="0"/>
    <x v="6"/>
    <x v="17"/>
    <x v="0"/>
    <m/>
  </r>
  <r>
    <x v="0"/>
    <x v="1"/>
    <x v="1"/>
    <x v="0"/>
    <x v="0"/>
    <x v="0"/>
    <x v="0"/>
    <x v="0"/>
    <x v="0"/>
    <m/>
  </r>
  <r>
    <x v="0"/>
    <x v="1"/>
    <x v="1"/>
    <x v="0"/>
    <x v="0"/>
    <x v="0"/>
    <x v="0"/>
    <x v="1"/>
    <x v="0"/>
    <n v="150000"/>
  </r>
  <r>
    <x v="0"/>
    <x v="1"/>
    <x v="1"/>
    <x v="0"/>
    <x v="0"/>
    <x v="0"/>
    <x v="1"/>
    <x v="2"/>
    <x v="0"/>
    <m/>
  </r>
  <r>
    <x v="0"/>
    <x v="1"/>
    <x v="1"/>
    <x v="0"/>
    <x v="0"/>
    <x v="0"/>
    <x v="2"/>
    <x v="18"/>
    <x v="0"/>
    <m/>
  </r>
  <r>
    <x v="0"/>
    <x v="1"/>
    <x v="1"/>
    <x v="0"/>
    <x v="0"/>
    <x v="0"/>
    <x v="2"/>
    <x v="3"/>
    <x v="0"/>
    <n v="30000"/>
  </r>
  <r>
    <x v="0"/>
    <x v="1"/>
    <x v="1"/>
    <x v="0"/>
    <x v="0"/>
    <x v="0"/>
    <x v="2"/>
    <x v="19"/>
    <x v="0"/>
    <m/>
  </r>
  <r>
    <x v="0"/>
    <x v="1"/>
    <x v="1"/>
    <x v="0"/>
    <x v="0"/>
    <x v="1"/>
    <x v="7"/>
    <x v="20"/>
    <x v="0"/>
    <m/>
  </r>
  <r>
    <x v="0"/>
    <x v="1"/>
    <x v="1"/>
    <x v="0"/>
    <x v="0"/>
    <x v="1"/>
    <x v="7"/>
    <x v="21"/>
    <x v="0"/>
    <m/>
  </r>
  <r>
    <x v="0"/>
    <x v="1"/>
    <x v="1"/>
    <x v="0"/>
    <x v="0"/>
    <x v="1"/>
    <x v="2"/>
    <x v="4"/>
    <x v="0"/>
    <m/>
  </r>
  <r>
    <x v="0"/>
    <x v="1"/>
    <x v="1"/>
    <x v="0"/>
    <x v="0"/>
    <x v="1"/>
    <x v="8"/>
    <x v="22"/>
    <x v="0"/>
    <m/>
  </r>
  <r>
    <x v="0"/>
    <x v="1"/>
    <x v="1"/>
    <x v="0"/>
    <x v="0"/>
    <x v="1"/>
    <x v="8"/>
    <x v="23"/>
    <x v="0"/>
    <m/>
  </r>
  <r>
    <x v="0"/>
    <x v="1"/>
    <x v="1"/>
    <x v="0"/>
    <x v="0"/>
    <x v="4"/>
    <x v="2"/>
    <x v="28"/>
    <x v="0"/>
    <m/>
  </r>
  <r>
    <x v="2"/>
    <x v="0"/>
    <x v="0"/>
    <x v="0"/>
    <x v="0"/>
    <x v="0"/>
    <x v="4"/>
    <x v="6"/>
    <x v="0"/>
    <n v="1400000"/>
  </r>
  <r>
    <x v="2"/>
    <x v="0"/>
    <x v="0"/>
    <x v="0"/>
    <x v="0"/>
    <x v="0"/>
    <x v="4"/>
    <x v="7"/>
    <x v="0"/>
    <n v="88211"/>
  </r>
  <r>
    <x v="2"/>
    <x v="0"/>
    <x v="0"/>
    <x v="0"/>
    <x v="0"/>
    <x v="0"/>
    <x v="4"/>
    <x v="8"/>
    <x v="0"/>
    <n v="123968"/>
  </r>
  <r>
    <x v="2"/>
    <x v="0"/>
    <x v="0"/>
    <x v="0"/>
    <x v="0"/>
    <x v="0"/>
    <x v="4"/>
    <x v="9"/>
    <x v="0"/>
    <n v="14876"/>
  </r>
  <r>
    <x v="2"/>
    <x v="0"/>
    <x v="0"/>
    <x v="0"/>
    <x v="0"/>
    <x v="0"/>
    <x v="4"/>
    <x v="10"/>
    <x v="0"/>
    <n v="123968"/>
  </r>
  <r>
    <x v="2"/>
    <x v="0"/>
    <x v="0"/>
    <x v="0"/>
    <x v="0"/>
    <x v="0"/>
    <x v="4"/>
    <x v="11"/>
    <x v="0"/>
    <n v="58380"/>
  </r>
  <r>
    <x v="2"/>
    <x v="0"/>
    <x v="0"/>
    <x v="0"/>
    <x v="0"/>
    <x v="0"/>
    <x v="4"/>
    <x v="12"/>
    <x v="0"/>
    <n v="912000"/>
  </r>
  <r>
    <x v="2"/>
    <x v="0"/>
    <x v="0"/>
    <x v="0"/>
    <x v="0"/>
    <x v="0"/>
    <x v="4"/>
    <x v="13"/>
    <x v="0"/>
    <n v="7308"/>
  </r>
  <r>
    <x v="2"/>
    <x v="0"/>
    <x v="0"/>
    <x v="0"/>
    <x v="0"/>
    <x v="0"/>
    <x v="4"/>
    <x v="14"/>
    <x v="0"/>
    <n v="168000"/>
  </r>
  <r>
    <x v="2"/>
    <x v="0"/>
    <x v="0"/>
    <x v="0"/>
    <x v="0"/>
    <x v="0"/>
    <x v="4"/>
    <x v="15"/>
    <x v="0"/>
    <n v="56000"/>
  </r>
  <r>
    <x v="2"/>
    <x v="0"/>
    <x v="0"/>
    <x v="0"/>
    <x v="0"/>
    <x v="0"/>
    <x v="9"/>
    <x v="30"/>
    <x v="0"/>
    <n v="390621"/>
  </r>
  <r>
    <x v="2"/>
    <x v="0"/>
    <x v="0"/>
    <x v="0"/>
    <x v="0"/>
    <x v="0"/>
    <x v="6"/>
    <x v="17"/>
    <x v="0"/>
    <n v="800000"/>
  </r>
  <r>
    <x v="2"/>
    <x v="0"/>
    <x v="0"/>
    <x v="0"/>
    <x v="0"/>
    <x v="0"/>
    <x v="0"/>
    <x v="0"/>
    <x v="0"/>
    <n v="0"/>
  </r>
  <r>
    <x v="2"/>
    <x v="0"/>
    <x v="0"/>
    <x v="0"/>
    <x v="0"/>
    <x v="0"/>
    <x v="0"/>
    <x v="1"/>
    <x v="0"/>
    <n v="0"/>
  </r>
  <r>
    <x v="2"/>
    <x v="0"/>
    <x v="0"/>
    <x v="0"/>
    <x v="0"/>
    <x v="0"/>
    <x v="0"/>
    <x v="32"/>
    <x v="0"/>
    <n v="300000"/>
  </r>
  <r>
    <x v="2"/>
    <x v="0"/>
    <x v="0"/>
    <x v="0"/>
    <x v="0"/>
    <x v="0"/>
    <x v="1"/>
    <x v="2"/>
    <x v="0"/>
    <n v="0"/>
  </r>
  <r>
    <x v="2"/>
    <x v="0"/>
    <x v="0"/>
    <x v="0"/>
    <x v="0"/>
    <x v="0"/>
    <x v="1"/>
    <x v="33"/>
    <x v="0"/>
    <n v="2798099"/>
  </r>
  <r>
    <x v="2"/>
    <x v="0"/>
    <x v="0"/>
    <x v="0"/>
    <x v="0"/>
    <x v="0"/>
    <x v="2"/>
    <x v="18"/>
    <x v="0"/>
    <n v="0"/>
  </r>
  <r>
    <x v="2"/>
    <x v="0"/>
    <x v="0"/>
    <x v="0"/>
    <x v="0"/>
    <x v="0"/>
    <x v="2"/>
    <x v="3"/>
    <x v="0"/>
    <n v="0"/>
  </r>
  <r>
    <x v="2"/>
    <x v="0"/>
    <x v="0"/>
    <x v="0"/>
    <x v="0"/>
    <x v="0"/>
    <x v="2"/>
    <x v="19"/>
    <x v="0"/>
    <n v="0"/>
  </r>
  <r>
    <x v="2"/>
    <x v="0"/>
    <x v="0"/>
    <x v="0"/>
    <x v="0"/>
    <x v="1"/>
    <x v="7"/>
    <x v="34"/>
    <x v="0"/>
    <n v="11300"/>
  </r>
  <r>
    <x v="2"/>
    <x v="0"/>
    <x v="0"/>
    <x v="0"/>
    <x v="0"/>
    <x v="1"/>
    <x v="7"/>
    <x v="20"/>
    <x v="0"/>
    <n v="102800"/>
  </r>
  <r>
    <x v="2"/>
    <x v="0"/>
    <x v="0"/>
    <x v="0"/>
    <x v="0"/>
    <x v="1"/>
    <x v="8"/>
    <x v="22"/>
    <x v="0"/>
    <n v="36500"/>
  </r>
  <r>
    <x v="2"/>
    <x v="0"/>
    <x v="0"/>
    <x v="0"/>
    <x v="0"/>
    <x v="1"/>
    <x v="8"/>
    <x v="23"/>
    <x v="0"/>
    <n v="23030"/>
  </r>
  <r>
    <x v="2"/>
    <x v="0"/>
    <x v="0"/>
    <x v="0"/>
    <x v="0"/>
    <x v="1"/>
    <x v="2"/>
    <x v="35"/>
    <x v="0"/>
    <n v="200000"/>
  </r>
  <r>
    <x v="2"/>
    <x v="0"/>
    <x v="0"/>
    <x v="0"/>
    <x v="0"/>
    <x v="1"/>
    <x v="2"/>
    <x v="4"/>
    <x v="0"/>
    <n v="0"/>
  </r>
  <r>
    <x v="2"/>
    <x v="0"/>
    <x v="0"/>
    <x v="0"/>
    <x v="0"/>
    <x v="0"/>
    <x v="5"/>
    <x v="16"/>
    <x v="0"/>
    <n v="0"/>
  </r>
  <r>
    <x v="3"/>
    <x v="0"/>
    <x v="0"/>
    <x v="0"/>
    <x v="1"/>
    <x v="2"/>
    <x v="10"/>
    <x v="5"/>
    <x v="0"/>
    <n v="1328566"/>
  </r>
  <r>
    <x v="3"/>
    <x v="0"/>
    <x v="0"/>
    <x v="0"/>
    <x v="1"/>
    <x v="5"/>
    <x v="11"/>
    <x v="36"/>
    <x v="0"/>
    <n v="-32"/>
  </r>
  <r>
    <x v="3"/>
    <x v="0"/>
    <x v="0"/>
    <x v="0"/>
    <x v="0"/>
    <x v="0"/>
    <x v="4"/>
    <x v="6"/>
    <x v="0"/>
    <n v="1400000"/>
  </r>
  <r>
    <x v="3"/>
    <x v="0"/>
    <x v="0"/>
    <x v="0"/>
    <x v="0"/>
    <x v="0"/>
    <x v="4"/>
    <x v="7"/>
    <x v="0"/>
    <n v="88211"/>
  </r>
  <r>
    <x v="3"/>
    <x v="0"/>
    <x v="0"/>
    <x v="0"/>
    <x v="0"/>
    <x v="0"/>
    <x v="4"/>
    <x v="8"/>
    <x v="0"/>
    <n v="123968"/>
  </r>
  <r>
    <x v="3"/>
    <x v="0"/>
    <x v="0"/>
    <x v="0"/>
    <x v="0"/>
    <x v="0"/>
    <x v="4"/>
    <x v="9"/>
    <x v="0"/>
    <n v="14876"/>
  </r>
  <r>
    <x v="3"/>
    <x v="0"/>
    <x v="0"/>
    <x v="0"/>
    <x v="0"/>
    <x v="0"/>
    <x v="4"/>
    <x v="10"/>
    <x v="0"/>
    <n v="123968"/>
  </r>
  <r>
    <x v="3"/>
    <x v="0"/>
    <x v="0"/>
    <x v="0"/>
    <x v="0"/>
    <x v="0"/>
    <x v="4"/>
    <x v="11"/>
    <x v="0"/>
    <n v="58380"/>
  </r>
  <r>
    <x v="3"/>
    <x v="0"/>
    <x v="0"/>
    <x v="0"/>
    <x v="0"/>
    <x v="0"/>
    <x v="4"/>
    <x v="12"/>
    <x v="0"/>
    <n v="912000"/>
  </r>
  <r>
    <x v="3"/>
    <x v="0"/>
    <x v="0"/>
    <x v="0"/>
    <x v="0"/>
    <x v="0"/>
    <x v="4"/>
    <x v="13"/>
    <x v="0"/>
    <n v="7308"/>
  </r>
  <r>
    <x v="3"/>
    <x v="0"/>
    <x v="0"/>
    <x v="0"/>
    <x v="0"/>
    <x v="0"/>
    <x v="4"/>
    <x v="14"/>
    <x v="0"/>
    <n v="168000"/>
  </r>
  <r>
    <x v="3"/>
    <x v="0"/>
    <x v="0"/>
    <x v="0"/>
    <x v="0"/>
    <x v="0"/>
    <x v="4"/>
    <x v="15"/>
    <x v="0"/>
    <n v="56000"/>
  </r>
  <r>
    <x v="3"/>
    <x v="0"/>
    <x v="0"/>
    <x v="0"/>
    <x v="0"/>
    <x v="0"/>
    <x v="9"/>
    <x v="30"/>
    <x v="0"/>
    <n v="740621"/>
  </r>
  <r>
    <x v="3"/>
    <x v="0"/>
    <x v="0"/>
    <x v="0"/>
    <x v="0"/>
    <x v="0"/>
    <x v="6"/>
    <x v="17"/>
    <x v="0"/>
    <n v="800000"/>
  </r>
  <r>
    <x v="3"/>
    <x v="0"/>
    <x v="0"/>
    <x v="0"/>
    <x v="0"/>
    <x v="0"/>
    <x v="0"/>
    <x v="1"/>
    <x v="0"/>
    <n v="550000"/>
  </r>
  <r>
    <x v="3"/>
    <x v="0"/>
    <x v="0"/>
    <x v="0"/>
    <x v="0"/>
    <x v="1"/>
    <x v="7"/>
    <x v="34"/>
    <x v="0"/>
    <n v="71900"/>
  </r>
  <r>
    <x v="3"/>
    <x v="0"/>
    <x v="0"/>
    <x v="0"/>
    <x v="0"/>
    <x v="1"/>
    <x v="7"/>
    <x v="20"/>
    <x v="0"/>
    <n v="40200"/>
  </r>
  <r>
    <x v="3"/>
    <x v="0"/>
    <x v="0"/>
    <x v="0"/>
    <x v="0"/>
    <x v="1"/>
    <x v="7"/>
    <x v="22"/>
    <x v="0"/>
    <n v="45513"/>
  </r>
  <r>
    <x v="3"/>
    <x v="0"/>
    <x v="0"/>
    <x v="0"/>
    <x v="0"/>
    <x v="1"/>
    <x v="2"/>
    <x v="4"/>
    <x v="0"/>
    <n v="152692"/>
  </r>
  <r>
    <x v="3"/>
    <x v="0"/>
    <x v="0"/>
    <x v="0"/>
    <x v="2"/>
    <x v="3"/>
    <x v="3"/>
    <x v="37"/>
    <x v="0"/>
    <n v="9695724"/>
  </r>
  <r>
    <x v="4"/>
    <x v="0"/>
    <x v="0"/>
    <x v="0"/>
    <x v="1"/>
    <x v="2"/>
    <x v="10"/>
    <x v="5"/>
    <x v="0"/>
    <n v="2271700"/>
  </r>
  <r>
    <x v="4"/>
    <x v="0"/>
    <x v="0"/>
    <x v="0"/>
    <x v="0"/>
    <x v="0"/>
    <x v="4"/>
    <x v="6"/>
    <x v="0"/>
    <n v="1400000"/>
  </r>
  <r>
    <x v="4"/>
    <x v="0"/>
    <x v="0"/>
    <x v="0"/>
    <x v="0"/>
    <x v="0"/>
    <x v="4"/>
    <x v="7"/>
    <x v="0"/>
    <n v="88211"/>
  </r>
  <r>
    <x v="4"/>
    <x v="0"/>
    <x v="0"/>
    <x v="0"/>
    <x v="0"/>
    <x v="0"/>
    <x v="4"/>
    <x v="8"/>
    <x v="0"/>
    <n v="123968"/>
  </r>
  <r>
    <x v="4"/>
    <x v="0"/>
    <x v="0"/>
    <x v="0"/>
    <x v="0"/>
    <x v="0"/>
    <x v="4"/>
    <x v="9"/>
    <x v="0"/>
    <n v="14876"/>
  </r>
  <r>
    <x v="4"/>
    <x v="0"/>
    <x v="0"/>
    <x v="0"/>
    <x v="0"/>
    <x v="0"/>
    <x v="4"/>
    <x v="10"/>
    <x v="0"/>
    <n v="123968"/>
  </r>
  <r>
    <x v="4"/>
    <x v="0"/>
    <x v="0"/>
    <x v="0"/>
    <x v="0"/>
    <x v="0"/>
    <x v="4"/>
    <x v="11"/>
    <x v="0"/>
    <n v="58380"/>
  </r>
  <r>
    <x v="4"/>
    <x v="0"/>
    <x v="0"/>
    <x v="0"/>
    <x v="0"/>
    <x v="0"/>
    <x v="4"/>
    <x v="12"/>
    <x v="0"/>
    <n v="912000"/>
  </r>
  <r>
    <x v="4"/>
    <x v="0"/>
    <x v="0"/>
    <x v="0"/>
    <x v="0"/>
    <x v="0"/>
    <x v="4"/>
    <x v="13"/>
    <x v="0"/>
    <n v="7308"/>
  </r>
  <r>
    <x v="4"/>
    <x v="0"/>
    <x v="0"/>
    <x v="0"/>
    <x v="0"/>
    <x v="0"/>
    <x v="4"/>
    <x v="14"/>
    <x v="0"/>
    <n v="168000"/>
  </r>
  <r>
    <x v="4"/>
    <x v="0"/>
    <x v="0"/>
    <x v="0"/>
    <x v="0"/>
    <x v="0"/>
    <x v="4"/>
    <x v="15"/>
    <x v="0"/>
    <n v="56000"/>
  </r>
  <r>
    <x v="4"/>
    <x v="0"/>
    <x v="0"/>
    <x v="0"/>
    <x v="0"/>
    <x v="0"/>
    <x v="9"/>
    <x v="30"/>
    <x v="0"/>
    <n v="740621"/>
  </r>
  <r>
    <x v="4"/>
    <x v="0"/>
    <x v="0"/>
    <x v="0"/>
    <x v="0"/>
    <x v="0"/>
    <x v="6"/>
    <x v="17"/>
    <x v="0"/>
    <n v="800000"/>
  </r>
  <r>
    <x v="4"/>
    <x v="0"/>
    <x v="0"/>
    <x v="0"/>
    <x v="0"/>
    <x v="0"/>
    <x v="0"/>
    <x v="38"/>
    <x v="0"/>
    <n v="204750"/>
  </r>
  <r>
    <x v="4"/>
    <x v="0"/>
    <x v="0"/>
    <x v="0"/>
    <x v="0"/>
    <x v="0"/>
    <x v="2"/>
    <x v="3"/>
    <x v="0"/>
    <n v="16974.79"/>
  </r>
  <r>
    <x v="4"/>
    <x v="0"/>
    <x v="0"/>
    <x v="0"/>
    <x v="0"/>
    <x v="1"/>
    <x v="7"/>
    <x v="34"/>
    <x v="0"/>
    <n v="66300"/>
  </r>
  <r>
    <x v="4"/>
    <x v="0"/>
    <x v="0"/>
    <x v="0"/>
    <x v="0"/>
    <x v="1"/>
    <x v="7"/>
    <x v="20"/>
    <x v="0"/>
    <n v="62200"/>
  </r>
  <r>
    <x v="4"/>
    <x v="0"/>
    <x v="0"/>
    <x v="0"/>
    <x v="0"/>
    <x v="1"/>
    <x v="7"/>
    <x v="22"/>
    <x v="0"/>
    <n v="42328"/>
  </r>
  <r>
    <x v="4"/>
    <x v="0"/>
    <x v="0"/>
    <x v="0"/>
    <x v="0"/>
    <x v="1"/>
    <x v="2"/>
    <x v="4"/>
    <x v="0"/>
    <n v="253311.2"/>
  </r>
  <r>
    <x v="4"/>
    <x v="0"/>
    <x v="0"/>
    <x v="0"/>
    <x v="2"/>
    <x v="3"/>
    <x v="3"/>
    <x v="37"/>
    <x v="0"/>
    <n v="2180000"/>
  </r>
  <r>
    <x v="5"/>
    <x v="0"/>
    <x v="1"/>
    <x v="0"/>
    <x v="1"/>
    <x v="2"/>
    <x v="10"/>
    <x v="39"/>
    <x v="0"/>
    <n v="25210"/>
  </r>
  <r>
    <x v="5"/>
    <x v="0"/>
    <x v="1"/>
    <x v="0"/>
    <x v="1"/>
    <x v="2"/>
    <x v="10"/>
    <x v="5"/>
    <x v="0"/>
    <n v="2301703"/>
  </r>
  <r>
    <x v="5"/>
    <x v="0"/>
    <x v="1"/>
    <x v="0"/>
    <x v="1"/>
    <x v="2"/>
    <x v="10"/>
    <x v="40"/>
    <x v="0"/>
    <n v="15000"/>
  </r>
  <r>
    <x v="5"/>
    <x v="0"/>
    <x v="1"/>
    <x v="0"/>
    <x v="1"/>
    <x v="5"/>
    <x v="11"/>
    <x v="36"/>
    <x v="0"/>
    <n v="1217.81"/>
  </r>
  <r>
    <x v="5"/>
    <x v="0"/>
    <x v="1"/>
    <x v="0"/>
    <x v="0"/>
    <x v="0"/>
    <x v="4"/>
    <x v="6"/>
    <x v="0"/>
    <n v="1400000"/>
  </r>
  <r>
    <x v="5"/>
    <x v="0"/>
    <x v="1"/>
    <x v="0"/>
    <x v="0"/>
    <x v="0"/>
    <x v="4"/>
    <x v="7"/>
    <x v="0"/>
    <n v="97032"/>
  </r>
  <r>
    <x v="5"/>
    <x v="0"/>
    <x v="1"/>
    <x v="0"/>
    <x v="0"/>
    <x v="0"/>
    <x v="4"/>
    <x v="8"/>
    <x v="0"/>
    <n v="124703"/>
  </r>
  <r>
    <x v="5"/>
    <x v="0"/>
    <x v="1"/>
    <x v="0"/>
    <x v="0"/>
    <x v="0"/>
    <x v="4"/>
    <x v="9"/>
    <x v="0"/>
    <n v="14964"/>
  </r>
  <r>
    <x v="5"/>
    <x v="0"/>
    <x v="1"/>
    <x v="0"/>
    <x v="0"/>
    <x v="0"/>
    <x v="4"/>
    <x v="10"/>
    <x v="0"/>
    <n v="124703"/>
  </r>
  <r>
    <x v="5"/>
    <x v="0"/>
    <x v="1"/>
    <x v="0"/>
    <x v="0"/>
    <x v="0"/>
    <x v="4"/>
    <x v="11"/>
    <x v="0"/>
    <n v="58380"/>
  </r>
  <r>
    <x v="5"/>
    <x v="0"/>
    <x v="1"/>
    <x v="0"/>
    <x v="0"/>
    <x v="0"/>
    <x v="4"/>
    <x v="12"/>
    <x v="0"/>
    <n v="912000"/>
  </r>
  <r>
    <x v="5"/>
    <x v="0"/>
    <x v="1"/>
    <x v="0"/>
    <x v="0"/>
    <x v="0"/>
    <x v="4"/>
    <x v="13"/>
    <x v="0"/>
    <n v="7308"/>
  </r>
  <r>
    <x v="5"/>
    <x v="0"/>
    <x v="1"/>
    <x v="0"/>
    <x v="0"/>
    <x v="0"/>
    <x v="4"/>
    <x v="14"/>
    <x v="0"/>
    <n v="168000"/>
  </r>
  <r>
    <x v="5"/>
    <x v="0"/>
    <x v="1"/>
    <x v="0"/>
    <x v="0"/>
    <x v="0"/>
    <x v="4"/>
    <x v="15"/>
    <x v="0"/>
    <n v="56000"/>
  </r>
  <r>
    <x v="5"/>
    <x v="0"/>
    <x v="1"/>
    <x v="0"/>
    <x v="0"/>
    <x v="0"/>
    <x v="9"/>
    <x v="30"/>
    <x v="0"/>
    <n v="40621"/>
  </r>
  <r>
    <x v="5"/>
    <x v="0"/>
    <x v="1"/>
    <x v="0"/>
    <x v="0"/>
    <x v="0"/>
    <x v="6"/>
    <x v="17"/>
    <x v="0"/>
    <n v="800000"/>
  </r>
  <r>
    <x v="5"/>
    <x v="0"/>
    <x v="1"/>
    <x v="0"/>
    <x v="0"/>
    <x v="0"/>
    <x v="0"/>
    <x v="38"/>
    <x v="0"/>
    <n v="102800"/>
  </r>
  <r>
    <x v="5"/>
    <x v="0"/>
    <x v="1"/>
    <x v="0"/>
    <x v="0"/>
    <x v="0"/>
    <x v="2"/>
    <x v="3"/>
    <x v="0"/>
    <n v="147200"/>
  </r>
  <r>
    <x v="5"/>
    <x v="0"/>
    <x v="1"/>
    <x v="0"/>
    <x v="0"/>
    <x v="1"/>
    <x v="7"/>
    <x v="34"/>
    <x v="0"/>
    <n v="66700"/>
  </r>
  <r>
    <x v="5"/>
    <x v="0"/>
    <x v="1"/>
    <x v="0"/>
    <x v="0"/>
    <x v="1"/>
    <x v="7"/>
    <x v="20"/>
    <x v="0"/>
    <n v="24100"/>
  </r>
  <r>
    <x v="5"/>
    <x v="0"/>
    <x v="1"/>
    <x v="0"/>
    <x v="0"/>
    <x v="1"/>
    <x v="7"/>
    <x v="22"/>
    <x v="0"/>
    <n v="18269"/>
  </r>
  <r>
    <x v="5"/>
    <x v="0"/>
    <x v="1"/>
    <x v="0"/>
    <x v="0"/>
    <x v="1"/>
    <x v="2"/>
    <x v="4"/>
    <x v="0"/>
    <n v="315332"/>
  </r>
  <r>
    <x v="5"/>
    <x v="0"/>
    <x v="1"/>
    <x v="0"/>
    <x v="2"/>
    <x v="3"/>
    <x v="3"/>
    <x v="41"/>
    <x v="0"/>
    <n v="761530"/>
  </r>
  <r>
    <x v="6"/>
    <x v="0"/>
    <x v="1"/>
    <x v="0"/>
    <x v="1"/>
    <x v="2"/>
    <x v="10"/>
    <x v="5"/>
    <x v="0"/>
    <n v="4178151"/>
  </r>
  <r>
    <x v="6"/>
    <x v="0"/>
    <x v="1"/>
    <x v="0"/>
    <x v="0"/>
    <x v="0"/>
    <x v="4"/>
    <x v="6"/>
    <x v="0"/>
    <n v="1400000"/>
  </r>
  <r>
    <x v="6"/>
    <x v="0"/>
    <x v="1"/>
    <x v="0"/>
    <x v="0"/>
    <x v="0"/>
    <x v="4"/>
    <x v="7"/>
    <x v="0"/>
    <n v="97032"/>
  </r>
  <r>
    <x v="6"/>
    <x v="0"/>
    <x v="1"/>
    <x v="0"/>
    <x v="0"/>
    <x v="0"/>
    <x v="4"/>
    <x v="8"/>
    <x v="0"/>
    <n v="124703"/>
  </r>
  <r>
    <x v="6"/>
    <x v="0"/>
    <x v="1"/>
    <x v="0"/>
    <x v="0"/>
    <x v="0"/>
    <x v="4"/>
    <x v="9"/>
    <x v="0"/>
    <n v="14964"/>
  </r>
  <r>
    <x v="6"/>
    <x v="0"/>
    <x v="1"/>
    <x v="0"/>
    <x v="0"/>
    <x v="0"/>
    <x v="4"/>
    <x v="10"/>
    <x v="0"/>
    <n v="124703"/>
  </r>
  <r>
    <x v="6"/>
    <x v="0"/>
    <x v="1"/>
    <x v="0"/>
    <x v="0"/>
    <x v="0"/>
    <x v="4"/>
    <x v="11"/>
    <x v="0"/>
    <n v="58380"/>
  </r>
  <r>
    <x v="6"/>
    <x v="0"/>
    <x v="1"/>
    <x v="0"/>
    <x v="0"/>
    <x v="0"/>
    <x v="4"/>
    <x v="12"/>
    <x v="0"/>
    <n v="912000"/>
  </r>
  <r>
    <x v="6"/>
    <x v="0"/>
    <x v="1"/>
    <x v="0"/>
    <x v="0"/>
    <x v="0"/>
    <x v="4"/>
    <x v="13"/>
    <x v="0"/>
    <n v="7308"/>
  </r>
  <r>
    <x v="6"/>
    <x v="0"/>
    <x v="1"/>
    <x v="0"/>
    <x v="0"/>
    <x v="0"/>
    <x v="4"/>
    <x v="14"/>
    <x v="0"/>
    <n v="168000"/>
  </r>
  <r>
    <x v="6"/>
    <x v="0"/>
    <x v="1"/>
    <x v="0"/>
    <x v="0"/>
    <x v="0"/>
    <x v="4"/>
    <x v="15"/>
    <x v="0"/>
    <n v="56000"/>
  </r>
  <r>
    <x v="6"/>
    <x v="0"/>
    <x v="1"/>
    <x v="0"/>
    <x v="0"/>
    <x v="0"/>
    <x v="9"/>
    <x v="30"/>
    <x v="0"/>
    <n v="390621"/>
  </r>
  <r>
    <x v="6"/>
    <x v="0"/>
    <x v="1"/>
    <x v="0"/>
    <x v="0"/>
    <x v="0"/>
    <x v="6"/>
    <x v="17"/>
    <x v="0"/>
    <n v="800000"/>
  </r>
  <r>
    <x v="6"/>
    <x v="0"/>
    <x v="1"/>
    <x v="0"/>
    <x v="0"/>
    <x v="0"/>
    <x v="0"/>
    <x v="1"/>
    <x v="0"/>
    <n v="248000"/>
  </r>
  <r>
    <x v="6"/>
    <x v="0"/>
    <x v="1"/>
    <x v="0"/>
    <x v="0"/>
    <x v="1"/>
    <x v="7"/>
    <x v="34"/>
    <x v="0"/>
    <n v="11792"/>
  </r>
  <r>
    <x v="6"/>
    <x v="0"/>
    <x v="1"/>
    <x v="0"/>
    <x v="0"/>
    <x v="1"/>
    <x v="7"/>
    <x v="20"/>
    <x v="0"/>
    <n v="79100"/>
  </r>
  <r>
    <x v="6"/>
    <x v="0"/>
    <x v="1"/>
    <x v="0"/>
    <x v="0"/>
    <x v="1"/>
    <x v="7"/>
    <x v="21"/>
    <x v="0"/>
    <n v="163869"/>
  </r>
  <r>
    <x v="6"/>
    <x v="0"/>
    <x v="1"/>
    <x v="0"/>
    <x v="0"/>
    <x v="1"/>
    <x v="7"/>
    <x v="22"/>
    <x v="0"/>
    <n v="20435"/>
  </r>
  <r>
    <x v="6"/>
    <x v="0"/>
    <x v="1"/>
    <x v="0"/>
    <x v="0"/>
    <x v="1"/>
    <x v="2"/>
    <x v="4"/>
    <x v="0"/>
    <n v="229.69"/>
  </r>
  <r>
    <x v="6"/>
    <x v="0"/>
    <x v="1"/>
    <x v="0"/>
    <x v="2"/>
    <x v="3"/>
    <x v="3"/>
    <x v="41"/>
    <x v="0"/>
    <n v="761530"/>
  </r>
  <r>
    <x v="1"/>
    <x v="1"/>
    <x v="1"/>
    <x v="0"/>
    <x v="1"/>
    <x v="2"/>
    <x v="3"/>
    <x v="5"/>
    <x v="0"/>
    <n v="2400000"/>
  </r>
  <r>
    <x v="1"/>
    <x v="1"/>
    <x v="1"/>
    <x v="1"/>
    <x v="1"/>
    <x v="2"/>
    <x v="3"/>
    <x v="5"/>
    <x v="0"/>
    <n v="2800000"/>
  </r>
  <r>
    <x v="1"/>
    <x v="1"/>
    <x v="1"/>
    <x v="0"/>
    <x v="2"/>
    <x v="3"/>
    <x v="3"/>
    <x v="24"/>
    <x v="0"/>
    <n v="0"/>
  </r>
  <r>
    <x v="1"/>
    <x v="1"/>
    <x v="1"/>
    <x v="0"/>
    <x v="2"/>
    <x v="3"/>
    <x v="3"/>
    <x v="25"/>
    <x v="0"/>
    <n v="300000"/>
  </r>
  <r>
    <x v="1"/>
    <x v="1"/>
    <x v="1"/>
    <x v="0"/>
    <x v="2"/>
    <x v="3"/>
    <x v="3"/>
    <x v="29"/>
    <x v="0"/>
    <n v="150000"/>
  </r>
  <r>
    <x v="1"/>
    <x v="1"/>
    <x v="1"/>
    <x v="0"/>
    <x v="2"/>
    <x v="3"/>
    <x v="3"/>
    <x v="31"/>
    <x v="0"/>
    <n v="200000"/>
  </r>
  <r>
    <x v="1"/>
    <x v="1"/>
    <x v="1"/>
    <x v="0"/>
    <x v="0"/>
    <x v="0"/>
    <x v="4"/>
    <x v="6"/>
    <x v="0"/>
    <n v="1400000"/>
  </r>
  <r>
    <x v="1"/>
    <x v="1"/>
    <x v="1"/>
    <x v="0"/>
    <x v="0"/>
    <x v="0"/>
    <x v="4"/>
    <x v="7"/>
    <x v="0"/>
    <n v="88211"/>
  </r>
  <r>
    <x v="1"/>
    <x v="1"/>
    <x v="1"/>
    <x v="0"/>
    <x v="0"/>
    <x v="0"/>
    <x v="4"/>
    <x v="8"/>
    <x v="0"/>
    <n v="124017.58333333334"/>
  </r>
  <r>
    <x v="1"/>
    <x v="1"/>
    <x v="1"/>
    <x v="0"/>
    <x v="0"/>
    <x v="0"/>
    <x v="4"/>
    <x v="9"/>
    <x v="0"/>
    <n v="14882.11"/>
  </r>
  <r>
    <x v="1"/>
    <x v="1"/>
    <x v="1"/>
    <x v="0"/>
    <x v="0"/>
    <x v="0"/>
    <x v="4"/>
    <x v="10"/>
    <x v="0"/>
    <n v="124017.58333333334"/>
  </r>
  <r>
    <x v="1"/>
    <x v="1"/>
    <x v="1"/>
    <x v="0"/>
    <x v="0"/>
    <x v="0"/>
    <x v="4"/>
    <x v="11"/>
    <x v="0"/>
    <n v="58333.333333333328"/>
  </r>
  <r>
    <x v="1"/>
    <x v="1"/>
    <x v="1"/>
    <x v="0"/>
    <x v="0"/>
    <x v="0"/>
    <x v="4"/>
    <x v="12"/>
    <x v="0"/>
    <n v="88211"/>
  </r>
  <r>
    <x v="1"/>
    <x v="1"/>
    <x v="1"/>
    <x v="0"/>
    <x v="0"/>
    <x v="0"/>
    <x v="4"/>
    <x v="13"/>
    <x v="0"/>
    <n v="7308"/>
  </r>
  <r>
    <x v="1"/>
    <x v="1"/>
    <x v="1"/>
    <x v="0"/>
    <x v="0"/>
    <x v="0"/>
    <x v="4"/>
    <x v="14"/>
    <x v="0"/>
    <n v="168000"/>
  </r>
  <r>
    <x v="1"/>
    <x v="1"/>
    <x v="1"/>
    <x v="0"/>
    <x v="0"/>
    <x v="0"/>
    <x v="4"/>
    <x v="15"/>
    <x v="0"/>
    <n v="56000"/>
  </r>
  <r>
    <x v="1"/>
    <x v="1"/>
    <x v="1"/>
    <x v="0"/>
    <x v="0"/>
    <x v="0"/>
    <x v="4"/>
    <x v="15"/>
    <x v="0"/>
    <n v="56000"/>
  </r>
  <r>
    <x v="1"/>
    <x v="1"/>
    <x v="1"/>
    <x v="0"/>
    <x v="0"/>
    <x v="0"/>
    <x v="9"/>
    <x v="30"/>
    <x v="0"/>
    <n v="390621"/>
  </r>
  <r>
    <x v="1"/>
    <x v="1"/>
    <x v="1"/>
    <x v="0"/>
    <x v="0"/>
    <x v="0"/>
    <x v="5"/>
    <x v="26"/>
    <x v="0"/>
    <m/>
  </r>
  <r>
    <x v="1"/>
    <x v="1"/>
    <x v="1"/>
    <x v="0"/>
    <x v="0"/>
    <x v="0"/>
    <x v="6"/>
    <x v="17"/>
    <x v="0"/>
    <m/>
  </r>
  <r>
    <x v="1"/>
    <x v="1"/>
    <x v="1"/>
    <x v="0"/>
    <x v="0"/>
    <x v="0"/>
    <x v="0"/>
    <x v="0"/>
    <x v="0"/>
    <m/>
  </r>
  <r>
    <x v="1"/>
    <x v="1"/>
    <x v="1"/>
    <x v="0"/>
    <x v="0"/>
    <x v="0"/>
    <x v="0"/>
    <x v="1"/>
    <x v="0"/>
    <n v="150000"/>
  </r>
  <r>
    <x v="1"/>
    <x v="1"/>
    <x v="1"/>
    <x v="0"/>
    <x v="0"/>
    <x v="0"/>
    <x v="1"/>
    <x v="2"/>
    <x v="0"/>
    <m/>
  </r>
  <r>
    <x v="1"/>
    <x v="1"/>
    <x v="1"/>
    <x v="0"/>
    <x v="0"/>
    <x v="0"/>
    <x v="2"/>
    <x v="18"/>
    <x v="0"/>
    <m/>
  </r>
  <r>
    <x v="1"/>
    <x v="1"/>
    <x v="1"/>
    <x v="0"/>
    <x v="0"/>
    <x v="0"/>
    <x v="2"/>
    <x v="3"/>
    <x v="0"/>
    <n v="30000"/>
  </r>
  <r>
    <x v="1"/>
    <x v="1"/>
    <x v="1"/>
    <x v="0"/>
    <x v="0"/>
    <x v="0"/>
    <x v="2"/>
    <x v="19"/>
    <x v="0"/>
    <m/>
  </r>
  <r>
    <x v="1"/>
    <x v="1"/>
    <x v="1"/>
    <x v="0"/>
    <x v="0"/>
    <x v="1"/>
    <x v="7"/>
    <x v="20"/>
    <x v="0"/>
    <m/>
  </r>
  <r>
    <x v="1"/>
    <x v="1"/>
    <x v="1"/>
    <x v="0"/>
    <x v="0"/>
    <x v="1"/>
    <x v="7"/>
    <x v="21"/>
    <x v="0"/>
    <m/>
  </r>
  <r>
    <x v="1"/>
    <x v="1"/>
    <x v="1"/>
    <x v="0"/>
    <x v="0"/>
    <x v="1"/>
    <x v="2"/>
    <x v="4"/>
    <x v="0"/>
    <m/>
  </r>
  <r>
    <x v="1"/>
    <x v="1"/>
    <x v="1"/>
    <x v="0"/>
    <x v="0"/>
    <x v="1"/>
    <x v="8"/>
    <x v="22"/>
    <x v="0"/>
    <m/>
  </r>
  <r>
    <x v="1"/>
    <x v="1"/>
    <x v="1"/>
    <x v="0"/>
    <x v="0"/>
    <x v="1"/>
    <x v="8"/>
    <x v="23"/>
    <x v="0"/>
    <m/>
  </r>
  <r>
    <x v="1"/>
    <x v="1"/>
    <x v="1"/>
    <x v="0"/>
    <x v="0"/>
    <x v="4"/>
    <x v="2"/>
    <x v="28"/>
    <x v="0"/>
    <m/>
  </r>
  <r>
    <x v="2"/>
    <x v="1"/>
    <x v="1"/>
    <x v="0"/>
    <x v="1"/>
    <x v="2"/>
    <x v="3"/>
    <x v="5"/>
    <x v="0"/>
    <n v="1800000"/>
  </r>
  <r>
    <x v="2"/>
    <x v="1"/>
    <x v="1"/>
    <x v="1"/>
    <x v="1"/>
    <x v="2"/>
    <x v="3"/>
    <x v="5"/>
    <x v="0"/>
    <n v="2800000"/>
  </r>
  <r>
    <x v="2"/>
    <x v="1"/>
    <x v="1"/>
    <x v="0"/>
    <x v="2"/>
    <x v="3"/>
    <x v="3"/>
    <x v="24"/>
    <x v="0"/>
    <m/>
  </r>
  <r>
    <x v="2"/>
    <x v="1"/>
    <x v="1"/>
    <x v="0"/>
    <x v="2"/>
    <x v="3"/>
    <x v="3"/>
    <x v="25"/>
    <x v="0"/>
    <m/>
  </r>
  <r>
    <x v="2"/>
    <x v="1"/>
    <x v="1"/>
    <x v="0"/>
    <x v="2"/>
    <x v="3"/>
    <x v="3"/>
    <x v="29"/>
    <x v="0"/>
    <n v="150000"/>
  </r>
  <r>
    <x v="2"/>
    <x v="1"/>
    <x v="1"/>
    <x v="0"/>
    <x v="2"/>
    <x v="3"/>
    <x v="3"/>
    <x v="31"/>
    <x v="0"/>
    <n v="200000"/>
  </r>
  <r>
    <x v="2"/>
    <x v="1"/>
    <x v="1"/>
    <x v="0"/>
    <x v="0"/>
    <x v="0"/>
    <x v="4"/>
    <x v="6"/>
    <x v="0"/>
    <n v="1400000"/>
  </r>
  <r>
    <x v="2"/>
    <x v="1"/>
    <x v="1"/>
    <x v="0"/>
    <x v="0"/>
    <x v="0"/>
    <x v="4"/>
    <x v="7"/>
    <x v="0"/>
    <n v="88211"/>
  </r>
  <r>
    <x v="2"/>
    <x v="1"/>
    <x v="1"/>
    <x v="0"/>
    <x v="0"/>
    <x v="0"/>
    <x v="4"/>
    <x v="8"/>
    <x v="0"/>
    <n v="124017.58333333334"/>
  </r>
  <r>
    <x v="2"/>
    <x v="1"/>
    <x v="1"/>
    <x v="0"/>
    <x v="0"/>
    <x v="0"/>
    <x v="4"/>
    <x v="9"/>
    <x v="0"/>
    <n v="14882.11"/>
  </r>
  <r>
    <x v="2"/>
    <x v="1"/>
    <x v="1"/>
    <x v="0"/>
    <x v="0"/>
    <x v="0"/>
    <x v="4"/>
    <x v="10"/>
    <x v="0"/>
    <n v="124017.58333333334"/>
  </r>
  <r>
    <x v="2"/>
    <x v="1"/>
    <x v="1"/>
    <x v="0"/>
    <x v="0"/>
    <x v="0"/>
    <x v="4"/>
    <x v="11"/>
    <x v="0"/>
    <n v="58333.333333333328"/>
  </r>
  <r>
    <x v="2"/>
    <x v="1"/>
    <x v="1"/>
    <x v="0"/>
    <x v="0"/>
    <x v="0"/>
    <x v="4"/>
    <x v="12"/>
    <x v="0"/>
    <n v="88211"/>
  </r>
  <r>
    <x v="2"/>
    <x v="1"/>
    <x v="1"/>
    <x v="0"/>
    <x v="0"/>
    <x v="0"/>
    <x v="4"/>
    <x v="13"/>
    <x v="0"/>
    <n v="7308"/>
  </r>
  <r>
    <x v="2"/>
    <x v="1"/>
    <x v="1"/>
    <x v="0"/>
    <x v="0"/>
    <x v="0"/>
    <x v="4"/>
    <x v="14"/>
    <x v="0"/>
    <n v="168000"/>
  </r>
  <r>
    <x v="2"/>
    <x v="1"/>
    <x v="1"/>
    <x v="0"/>
    <x v="0"/>
    <x v="0"/>
    <x v="4"/>
    <x v="15"/>
    <x v="0"/>
    <n v="56000"/>
  </r>
  <r>
    <x v="2"/>
    <x v="1"/>
    <x v="1"/>
    <x v="0"/>
    <x v="0"/>
    <x v="0"/>
    <x v="4"/>
    <x v="15"/>
    <x v="0"/>
    <n v="56000"/>
  </r>
  <r>
    <x v="2"/>
    <x v="1"/>
    <x v="1"/>
    <x v="0"/>
    <x v="0"/>
    <x v="0"/>
    <x v="9"/>
    <x v="30"/>
    <x v="0"/>
    <n v="390621"/>
  </r>
  <r>
    <x v="2"/>
    <x v="1"/>
    <x v="1"/>
    <x v="0"/>
    <x v="0"/>
    <x v="0"/>
    <x v="5"/>
    <x v="26"/>
    <x v="0"/>
    <m/>
  </r>
  <r>
    <x v="2"/>
    <x v="1"/>
    <x v="1"/>
    <x v="0"/>
    <x v="0"/>
    <x v="0"/>
    <x v="6"/>
    <x v="17"/>
    <x v="0"/>
    <m/>
  </r>
  <r>
    <x v="2"/>
    <x v="1"/>
    <x v="1"/>
    <x v="0"/>
    <x v="0"/>
    <x v="0"/>
    <x v="0"/>
    <x v="0"/>
    <x v="0"/>
    <m/>
  </r>
  <r>
    <x v="2"/>
    <x v="1"/>
    <x v="1"/>
    <x v="0"/>
    <x v="0"/>
    <x v="0"/>
    <x v="0"/>
    <x v="1"/>
    <x v="0"/>
    <n v="150000"/>
  </r>
  <r>
    <x v="2"/>
    <x v="1"/>
    <x v="1"/>
    <x v="0"/>
    <x v="0"/>
    <x v="0"/>
    <x v="1"/>
    <x v="2"/>
    <x v="0"/>
    <m/>
  </r>
  <r>
    <x v="2"/>
    <x v="1"/>
    <x v="1"/>
    <x v="0"/>
    <x v="0"/>
    <x v="0"/>
    <x v="2"/>
    <x v="18"/>
    <x v="0"/>
    <m/>
  </r>
  <r>
    <x v="2"/>
    <x v="1"/>
    <x v="1"/>
    <x v="0"/>
    <x v="0"/>
    <x v="0"/>
    <x v="2"/>
    <x v="3"/>
    <x v="0"/>
    <n v="30000"/>
  </r>
  <r>
    <x v="2"/>
    <x v="1"/>
    <x v="1"/>
    <x v="0"/>
    <x v="0"/>
    <x v="0"/>
    <x v="2"/>
    <x v="19"/>
    <x v="0"/>
    <m/>
  </r>
  <r>
    <x v="2"/>
    <x v="1"/>
    <x v="1"/>
    <x v="0"/>
    <x v="0"/>
    <x v="1"/>
    <x v="7"/>
    <x v="20"/>
    <x v="0"/>
    <m/>
  </r>
  <r>
    <x v="2"/>
    <x v="1"/>
    <x v="1"/>
    <x v="0"/>
    <x v="0"/>
    <x v="1"/>
    <x v="7"/>
    <x v="21"/>
    <x v="0"/>
    <m/>
  </r>
  <r>
    <x v="2"/>
    <x v="1"/>
    <x v="1"/>
    <x v="0"/>
    <x v="0"/>
    <x v="1"/>
    <x v="2"/>
    <x v="4"/>
    <x v="0"/>
    <m/>
  </r>
  <r>
    <x v="2"/>
    <x v="1"/>
    <x v="1"/>
    <x v="0"/>
    <x v="0"/>
    <x v="1"/>
    <x v="8"/>
    <x v="22"/>
    <x v="0"/>
    <m/>
  </r>
  <r>
    <x v="2"/>
    <x v="1"/>
    <x v="1"/>
    <x v="0"/>
    <x v="0"/>
    <x v="1"/>
    <x v="8"/>
    <x v="23"/>
    <x v="0"/>
    <m/>
  </r>
  <r>
    <x v="2"/>
    <x v="1"/>
    <x v="1"/>
    <x v="0"/>
    <x v="0"/>
    <x v="4"/>
    <x v="2"/>
    <x v="28"/>
    <x v="0"/>
    <m/>
  </r>
  <r>
    <x v="3"/>
    <x v="1"/>
    <x v="1"/>
    <x v="0"/>
    <x v="1"/>
    <x v="2"/>
    <x v="3"/>
    <x v="5"/>
    <x v="0"/>
    <n v="2100000"/>
  </r>
  <r>
    <x v="3"/>
    <x v="1"/>
    <x v="1"/>
    <x v="1"/>
    <x v="1"/>
    <x v="2"/>
    <x v="3"/>
    <x v="5"/>
    <x v="0"/>
    <n v="2800000"/>
  </r>
  <r>
    <x v="3"/>
    <x v="1"/>
    <x v="1"/>
    <x v="0"/>
    <x v="2"/>
    <x v="3"/>
    <x v="3"/>
    <x v="24"/>
    <x v="0"/>
    <n v="2500000"/>
  </r>
  <r>
    <x v="3"/>
    <x v="1"/>
    <x v="1"/>
    <x v="0"/>
    <x v="2"/>
    <x v="3"/>
    <x v="3"/>
    <x v="25"/>
    <x v="0"/>
    <m/>
  </r>
  <r>
    <x v="3"/>
    <x v="1"/>
    <x v="1"/>
    <x v="0"/>
    <x v="2"/>
    <x v="3"/>
    <x v="3"/>
    <x v="29"/>
    <x v="0"/>
    <n v="150000"/>
  </r>
  <r>
    <x v="3"/>
    <x v="1"/>
    <x v="1"/>
    <x v="0"/>
    <x v="2"/>
    <x v="3"/>
    <x v="3"/>
    <x v="31"/>
    <x v="0"/>
    <n v="200000"/>
  </r>
  <r>
    <x v="3"/>
    <x v="1"/>
    <x v="1"/>
    <x v="0"/>
    <x v="0"/>
    <x v="0"/>
    <x v="4"/>
    <x v="6"/>
    <x v="0"/>
    <n v="1400000"/>
  </r>
  <r>
    <x v="3"/>
    <x v="1"/>
    <x v="1"/>
    <x v="0"/>
    <x v="0"/>
    <x v="0"/>
    <x v="4"/>
    <x v="7"/>
    <x v="0"/>
    <n v="88211"/>
  </r>
  <r>
    <x v="3"/>
    <x v="1"/>
    <x v="1"/>
    <x v="0"/>
    <x v="0"/>
    <x v="0"/>
    <x v="4"/>
    <x v="8"/>
    <x v="0"/>
    <n v="124017.58333333334"/>
  </r>
  <r>
    <x v="3"/>
    <x v="1"/>
    <x v="1"/>
    <x v="0"/>
    <x v="0"/>
    <x v="0"/>
    <x v="4"/>
    <x v="9"/>
    <x v="0"/>
    <n v="14882.11"/>
  </r>
  <r>
    <x v="3"/>
    <x v="1"/>
    <x v="1"/>
    <x v="0"/>
    <x v="0"/>
    <x v="0"/>
    <x v="4"/>
    <x v="10"/>
    <x v="0"/>
    <n v="124017.58333333334"/>
  </r>
  <r>
    <x v="3"/>
    <x v="1"/>
    <x v="1"/>
    <x v="0"/>
    <x v="0"/>
    <x v="0"/>
    <x v="4"/>
    <x v="11"/>
    <x v="0"/>
    <n v="58333.333333333328"/>
  </r>
  <r>
    <x v="3"/>
    <x v="1"/>
    <x v="1"/>
    <x v="0"/>
    <x v="0"/>
    <x v="0"/>
    <x v="4"/>
    <x v="12"/>
    <x v="0"/>
    <n v="88211"/>
  </r>
  <r>
    <x v="3"/>
    <x v="1"/>
    <x v="1"/>
    <x v="0"/>
    <x v="0"/>
    <x v="0"/>
    <x v="4"/>
    <x v="13"/>
    <x v="0"/>
    <n v="7308"/>
  </r>
  <r>
    <x v="3"/>
    <x v="1"/>
    <x v="1"/>
    <x v="0"/>
    <x v="0"/>
    <x v="0"/>
    <x v="4"/>
    <x v="14"/>
    <x v="0"/>
    <n v="168000"/>
  </r>
  <r>
    <x v="3"/>
    <x v="1"/>
    <x v="1"/>
    <x v="0"/>
    <x v="0"/>
    <x v="0"/>
    <x v="4"/>
    <x v="15"/>
    <x v="0"/>
    <n v="56000"/>
  </r>
  <r>
    <x v="3"/>
    <x v="1"/>
    <x v="1"/>
    <x v="0"/>
    <x v="0"/>
    <x v="0"/>
    <x v="4"/>
    <x v="15"/>
    <x v="0"/>
    <n v="56000"/>
  </r>
  <r>
    <x v="3"/>
    <x v="1"/>
    <x v="1"/>
    <x v="0"/>
    <x v="0"/>
    <x v="0"/>
    <x v="9"/>
    <x v="30"/>
    <x v="0"/>
    <n v="390621"/>
  </r>
  <r>
    <x v="3"/>
    <x v="1"/>
    <x v="1"/>
    <x v="0"/>
    <x v="0"/>
    <x v="0"/>
    <x v="5"/>
    <x v="26"/>
    <x v="0"/>
    <m/>
  </r>
  <r>
    <x v="3"/>
    <x v="1"/>
    <x v="1"/>
    <x v="0"/>
    <x v="0"/>
    <x v="0"/>
    <x v="6"/>
    <x v="17"/>
    <x v="0"/>
    <m/>
  </r>
  <r>
    <x v="3"/>
    <x v="1"/>
    <x v="1"/>
    <x v="0"/>
    <x v="0"/>
    <x v="0"/>
    <x v="0"/>
    <x v="0"/>
    <x v="0"/>
    <m/>
  </r>
  <r>
    <x v="3"/>
    <x v="1"/>
    <x v="1"/>
    <x v="0"/>
    <x v="0"/>
    <x v="0"/>
    <x v="0"/>
    <x v="1"/>
    <x v="0"/>
    <n v="150000"/>
  </r>
  <r>
    <x v="3"/>
    <x v="1"/>
    <x v="1"/>
    <x v="0"/>
    <x v="0"/>
    <x v="0"/>
    <x v="1"/>
    <x v="2"/>
    <x v="0"/>
    <m/>
  </r>
  <r>
    <x v="3"/>
    <x v="1"/>
    <x v="1"/>
    <x v="0"/>
    <x v="0"/>
    <x v="0"/>
    <x v="2"/>
    <x v="18"/>
    <x v="0"/>
    <m/>
  </r>
  <r>
    <x v="3"/>
    <x v="1"/>
    <x v="1"/>
    <x v="0"/>
    <x v="0"/>
    <x v="0"/>
    <x v="2"/>
    <x v="3"/>
    <x v="0"/>
    <n v="30000"/>
  </r>
  <r>
    <x v="3"/>
    <x v="1"/>
    <x v="1"/>
    <x v="0"/>
    <x v="0"/>
    <x v="0"/>
    <x v="2"/>
    <x v="19"/>
    <x v="0"/>
    <m/>
  </r>
  <r>
    <x v="3"/>
    <x v="1"/>
    <x v="1"/>
    <x v="0"/>
    <x v="0"/>
    <x v="1"/>
    <x v="7"/>
    <x v="20"/>
    <x v="0"/>
    <m/>
  </r>
  <r>
    <x v="3"/>
    <x v="1"/>
    <x v="1"/>
    <x v="0"/>
    <x v="0"/>
    <x v="1"/>
    <x v="7"/>
    <x v="21"/>
    <x v="0"/>
    <m/>
  </r>
  <r>
    <x v="3"/>
    <x v="1"/>
    <x v="1"/>
    <x v="0"/>
    <x v="0"/>
    <x v="1"/>
    <x v="2"/>
    <x v="4"/>
    <x v="0"/>
    <m/>
  </r>
  <r>
    <x v="3"/>
    <x v="1"/>
    <x v="1"/>
    <x v="0"/>
    <x v="0"/>
    <x v="1"/>
    <x v="8"/>
    <x v="22"/>
    <x v="0"/>
    <m/>
  </r>
  <r>
    <x v="3"/>
    <x v="1"/>
    <x v="1"/>
    <x v="0"/>
    <x v="0"/>
    <x v="1"/>
    <x v="8"/>
    <x v="23"/>
    <x v="0"/>
    <m/>
  </r>
  <r>
    <x v="3"/>
    <x v="1"/>
    <x v="1"/>
    <x v="0"/>
    <x v="0"/>
    <x v="4"/>
    <x v="2"/>
    <x v="28"/>
    <x v="0"/>
    <m/>
  </r>
  <r>
    <x v="4"/>
    <x v="1"/>
    <x v="1"/>
    <x v="0"/>
    <x v="1"/>
    <x v="2"/>
    <x v="3"/>
    <x v="5"/>
    <x v="0"/>
    <n v="2400000"/>
  </r>
  <r>
    <x v="4"/>
    <x v="1"/>
    <x v="1"/>
    <x v="1"/>
    <x v="1"/>
    <x v="2"/>
    <x v="3"/>
    <x v="5"/>
    <x v="0"/>
    <n v="2800000"/>
  </r>
  <r>
    <x v="4"/>
    <x v="1"/>
    <x v="1"/>
    <x v="0"/>
    <x v="2"/>
    <x v="3"/>
    <x v="3"/>
    <x v="24"/>
    <x v="0"/>
    <m/>
  </r>
  <r>
    <x v="4"/>
    <x v="1"/>
    <x v="1"/>
    <x v="0"/>
    <x v="2"/>
    <x v="3"/>
    <x v="3"/>
    <x v="25"/>
    <x v="0"/>
    <n v="0"/>
  </r>
  <r>
    <x v="4"/>
    <x v="1"/>
    <x v="1"/>
    <x v="0"/>
    <x v="2"/>
    <x v="3"/>
    <x v="3"/>
    <x v="29"/>
    <x v="0"/>
    <n v="150000"/>
  </r>
  <r>
    <x v="4"/>
    <x v="1"/>
    <x v="1"/>
    <x v="0"/>
    <x v="2"/>
    <x v="3"/>
    <x v="3"/>
    <x v="31"/>
    <x v="0"/>
    <n v="200000"/>
  </r>
  <r>
    <x v="4"/>
    <x v="1"/>
    <x v="1"/>
    <x v="0"/>
    <x v="0"/>
    <x v="0"/>
    <x v="4"/>
    <x v="6"/>
    <x v="0"/>
    <n v="1400000"/>
  </r>
  <r>
    <x v="4"/>
    <x v="1"/>
    <x v="1"/>
    <x v="0"/>
    <x v="0"/>
    <x v="0"/>
    <x v="4"/>
    <x v="7"/>
    <x v="0"/>
    <n v="88211"/>
  </r>
  <r>
    <x v="4"/>
    <x v="1"/>
    <x v="1"/>
    <x v="0"/>
    <x v="0"/>
    <x v="0"/>
    <x v="4"/>
    <x v="8"/>
    <x v="0"/>
    <n v="124017.58333333334"/>
  </r>
  <r>
    <x v="4"/>
    <x v="1"/>
    <x v="1"/>
    <x v="0"/>
    <x v="0"/>
    <x v="0"/>
    <x v="4"/>
    <x v="9"/>
    <x v="0"/>
    <n v="14882.11"/>
  </r>
  <r>
    <x v="4"/>
    <x v="1"/>
    <x v="1"/>
    <x v="0"/>
    <x v="0"/>
    <x v="0"/>
    <x v="4"/>
    <x v="10"/>
    <x v="0"/>
    <n v="124017.58333333334"/>
  </r>
  <r>
    <x v="4"/>
    <x v="1"/>
    <x v="1"/>
    <x v="0"/>
    <x v="0"/>
    <x v="0"/>
    <x v="4"/>
    <x v="11"/>
    <x v="0"/>
    <n v="58333.333333333328"/>
  </r>
  <r>
    <x v="4"/>
    <x v="1"/>
    <x v="1"/>
    <x v="0"/>
    <x v="0"/>
    <x v="0"/>
    <x v="4"/>
    <x v="12"/>
    <x v="0"/>
    <n v="88211"/>
  </r>
  <r>
    <x v="4"/>
    <x v="1"/>
    <x v="1"/>
    <x v="0"/>
    <x v="0"/>
    <x v="0"/>
    <x v="4"/>
    <x v="13"/>
    <x v="0"/>
    <n v="7308"/>
  </r>
  <r>
    <x v="4"/>
    <x v="1"/>
    <x v="1"/>
    <x v="0"/>
    <x v="0"/>
    <x v="0"/>
    <x v="4"/>
    <x v="14"/>
    <x v="0"/>
    <n v="168000"/>
  </r>
  <r>
    <x v="4"/>
    <x v="1"/>
    <x v="1"/>
    <x v="0"/>
    <x v="0"/>
    <x v="0"/>
    <x v="4"/>
    <x v="15"/>
    <x v="0"/>
    <n v="56000"/>
  </r>
  <r>
    <x v="4"/>
    <x v="1"/>
    <x v="1"/>
    <x v="0"/>
    <x v="0"/>
    <x v="0"/>
    <x v="4"/>
    <x v="15"/>
    <x v="0"/>
    <n v="56000"/>
  </r>
  <r>
    <x v="4"/>
    <x v="1"/>
    <x v="1"/>
    <x v="0"/>
    <x v="0"/>
    <x v="0"/>
    <x v="9"/>
    <x v="30"/>
    <x v="0"/>
    <n v="390621"/>
  </r>
  <r>
    <x v="4"/>
    <x v="1"/>
    <x v="1"/>
    <x v="0"/>
    <x v="0"/>
    <x v="0"/>
    <x v="5"/>
    <x v="26"/>
    <x v="0"/>
    <m/>
  </r>
  <r>
    <x v="4"/>
    <x v="1"/>
    <x v="1"/>
    <x v="0"/>
    <x v="0"/>
    <x v="0"/>
    <x v="6"/>
    <x v="17"/>
    <x v="0"/>
    <m/>
  </r>
  <r>
    <x v="4"/>
    <x v="1"/>
    <x v="1"/>
    <x v="0"/>
    <x v="0"/>
    <x v="0"/>
    <x v="0"/>
    <x v="0"/>
    <x v="0"/>
    <m/>
  </r>
  <r>
    <x v="4"/>
    <x v="1"/>
    <x v="1"/>
    <x v="0"/>
    <x v="0"/>
    <x v="0"/>
    <x v="0"/>
    <x v="1"/>
    <x v="0"/>
    <n v="150000"/>
  </r>
  <r>
    <x v="4"/>
    <x v="1"/>
    <x v="1"/>
    <x v="0"/>
    <x v="0"/>
    <x v="0"/>
    <x v="1"/>
    <x v="2"/>
    <x v="0"/>
    <m/>
  </r>
  <r>
    <x v="4"/>
    <x v="1"/>
    <x v="1"/>
    <x v="0"/>
    <x v="0"/>
    <x v="0"/>
    <x v="2"/>
    <x v="18"/>
    <x v="0"/>
    <m/>
  </r>
  <r>
    <x v="4"/>
    <x v="1"/>
    <x v="1"/>
    <x v="0"/>
    <x v="0"/>
    <x v="0"/>
    <x v="2"/>
    <x v="3"/>
    <x v="0"/>
    <n v="30000"/>
  </r>
  <r>
    <x v="4"/>
    <x v="1"/>
    <x v="1"/>
    <x v="0"/>
    <x v="0"/>
    <x v="0"/>
    <x v="2"/>
    <x v="19"/>
    <x v="0"/>
    <m/>
  </r>
  <r>
    <x v="4"/>
    <x v="1"/>
    <x v="1"/>
    <x v="0"/>
    <x v="0"/>
    <x v="1"/>
    <x v="7"/>
    <x v="20"/>
    <x v="0"/>
    <m/>
  </r>
  <r>
    <x v="4"/>
    <x v="1"/>
    <x v="1"/>
    <x v="0"/>
    <x v="0"/>
    <x v="1"/>
    <x v="7"/>
    <x v="21"/>
    <x v="0"/>
    <m/>
  </r>
  <r>
    <x v="4"/>
    <x v="1"/>
    <x v="1"/>
    <x v="0"/>
    <x v="0"/>
    <x v="1"/>
    <x v="2"/>
    <x v="4"/>
    <x v="0"/>
    <m/>
  </r>
  <r>
    <x v="4"/>
    <x v="1"/>
    <x v="1"/>
    <x v="0"/>
    <x v="0"/>
    <x v="1"/>
    <x v="8"/>
    <x v="22"/>
    <x v="0"/>
    <m/>
  </r>
  <r>
    <x v="4"/>
    <x v="1"/>
    <x v="1"/>
    <x v="0"/>
    <x v="0"/>
    <x v="1"/>
    <x v="8"/>
    <x v="23"/>
    <x v="0"/>
    <m/>
  </r>
  <r>
    <x v="4"/>
    <x v="1"/>
    <x v="1"/>
    <x v="0"/>
    <x v="0"/>
    <x v="4"/>
    <x v="2"/>
    <x v="28"/>
    <x v="0"/>
    <m/>
  </r>
  <r>
    <x v="7"/>
    <x v="0"/>
    <x v="1"/>
    <x v="0"/>
    <x v="1"/>
    <x v="2"/>
    <x v="10"/>
    <x v="5"/>
    <x v="0"/>
    <n v="3299244"/>
  </r>
  <r>
    <x v="7"/>
    <x v="0"/>
    <x v="1"/>
    <x v="0"/>
    <x v="1"/>
    <x v="5"/>
    <x v="11"/>
    <x v="42"/>
    <x v="0"/>
    <n v="357401"/>
  </r>
  <r>
    <x v="7"/>
    <x v="0"/>
    <x v="1"/>
    <x v="0"/>
    <x v="1"/>
    <x v="5"/>
    <x v="11"/>
    <x v="36"/>
    <x v="0"/>
    <n v="156"/>
  </r>
  <r>
    <x v="7"/>
    <x v="0"/>
    <x v="1"/>
    <x v="0"/>
    <x v="0"/>
    <x v="0"/>
    <x v="4"/>
    <x v="6"/>
    <x v="0"/>
    <n v="1400000"/>
  </r>
  <r>
    <x v="7"/>
    <x v="0"/>
    <x v="1"/>
    <x v="0"/>
    <x v="0"/>
    <x v="0"/>
    <x v="4"/>
    <x v="7"/>
    <x v="0"/>
    <n v="97032"/>
  </r>
  <r>
    <x v="7"/>
    <x v="0"/>
    <x v="1"/>
    <x v="0"/>
    <x v="0"/>
    <x v="0"/>
    <x v="4"/>
    <x v="8"/>
    <x v="0"/>
    <n v="124703"/>
  </r>
  <r>
    <x v="7"/>
    <x v="0"/>
    <x v="1"/>
    <x v="0"/>
    <x v="0"/>
    <x v="0"/>
    <x v="4"/>
    <x v="9"/>
    <x v="0"/>
    <n v="14964"/>
  </r>
  <r>
    <x v="7"/>
    <x v="0"/>
    <x v="1"/>
    <x v="0"/>
    <x v="0"/>
    <x v="0"/>
    <x v="4"/>
    <x v="10"/>
    <x v="0"/>
    <n v="124703"/>
  </r>
  <r>
    <x v="7"/>
    <x v="0"/>
    <x v="1"/>
    <x v="0"/>
    <x v="0"/>
    <x v="0"/>
    <x v="4"/>
    <x v="11"/>
    <x v="0"/>
    <n v="58380"/>
  </r>
  <r>
    <x v="7"/>
    <x v="0"/>
    <x v="1"/>
    <x v="0"/>
    <x v="0"/>
    <x v="0"/>
    <x v="4"/>
    <x v="12"/>
    <x v="0"/>
    <n v="912000"/>
  </r>
  <r>
    <x v="7"/>
    <x v="0"/>
    <x v="1"/>
    <x v="0"/>
    <x v="0"/>
    <x v="0"/>
    <x v="4"/>
    <x v="13"/>
    <x v="0"/>
    <n v="7308"/>
  </r>
  <r>
    <x v="7"/>
    <x v="0"/>
    <x v="1"/>
    <x v="0"/>
    <x v="0"/>
    <x v="0"/>
    <x v="4"/>
    <x v="14"/>
    <x v="0"/>
    <n v="169896"/>
  </r>
  <r>
    <x v="7"/>
    <x v="0"/>
    <x v="1"/>
    <x v="0"/>
    <x v="0"/>
    <x v="0"/>
    <x v="4"/>
    <x v="15"/>
    <x v="0"/>
    <n v="57896"/>
  </r>
  <r>
    <x v="7"/>
    <x v="0"/>
    <x v="1"/>
    <x v="0"/>
    <x v="0"/>
    <x v="0"/>
    <x v="9"/>
    <x v="30"/>
    <x v="0"/>
    <n v="390621"/>
  </r>
  <r>
    <x v="7"/>
    <x v="0"/>
    <x v="1"/>
    <x v="0"/>
    <x v="0"/>
    <x v="0"/>
    <x v="6"/>
    <x v="17"/>
    <x v="0"/>
    <n v="800000"/>
  </r>
  <r>
    <x v="7"/>
    <x v="0"/>
    <x v="1"/>
    <x v="0"/>
    <x v="0"/>
    <x v="0"/>
    <x v="12"/>
    <x v="43"/>
    <x v="0"/>
    <n v="15479"/>
  </r>
  <r>
    <x v="7"/>
    <x v="0"/>
    <x v="1"/>
    <x v="0"/>
    <x v="0"/>
    <x v="0"/>
    <x v="12"/>
    <x v="44"/>
    <x v="0"/>
    <n v="5800"/>
  </r>
  <r>
    <x v="7"/>
    <x v="0"/>
    <x v="1"/>
    <x v="0"/>
    <x v="0"/>
    <x v="0"/>
    <x v="2"/>
    <x v="45"/>
    <x v="0"/>
    <n v="63855.7"/>
  </r>
  <r>
    <x v="7"/>
    <x v="0"/>
    <x v="1"/>
    <x v="0"/>
    <x v="0"/>
    <x v="0"/>
    <x v="2"/>
    <x v="3"/>
    <x v="0"/>
    <n v="37815"/>
  </r>
  <r>
    <x v="7"/>
    <x v="0"/>
    <x v="1"/>
    <x v="0"/>
    <x v="0"/>
    <x v="0"/>
    <x v="2"/>
    <x v="46"/>
    <x v="0"/>
    <n v="17400"/>
  </r>
  <r>
    <x v="7"/>
    <x v="0"/>
    <x v="1"/>
    <x v="0"/>
    <x v="0"/>
    <x v="1"/>
    <x v="7"/>
    <x v="34"/>
    <x v="0"/>
    <n v="11700"/>
  </r>
  <r>
    <x v="7"/>
    <x v="0"/>
    <x v="1"/>
    <x v="0"/>
    <x v="0"/>
    <x v="1"/>
    <x v="7"/>
    <x v="20"/>
    <x v="0"/>
    <n v="94910"/>
  </r>
  <r>
    <x v="7"/>
    <x v="0"/>
    <x v="1"/>
    <x v="0"/>
    <x v="0"/>
    <x v="1"/>
    <x v="8"/>
    <x v="22"/>
    <x v="0"/>
    <n v="19518"/>
  </r>
  <r>
    <x v="7"/>
    <x v="0"/>
    <x v="1"/>
    <x v="0"/>
    <x v="0"/>
    <x v="1"/>
    <x v="8"/>
    <x v="47"/>
    <x v="0"/>
    <n v="343000"/>
  </r>
  <r>
    <x v="7"/>
    <x v="0"/>
    <x v="1"/>
    <x v="0"/>
    <x v="0"/>
    <x v="1"/>
    <x v="8"/>
    <x v="4"/>
    <x v="0"/>
    <n v="573224.31000000006"/>
  </r>
  <r>
    <x v="7"/>
    <x v="0"/>
    <x v="1"/>
    <x v="0"/>
    <x v="2"/>
    <x v="3"/>
    <x v="3"/>
    <x v="48"/>
    <x v="0"/>
    <n v="10420"/>
  </r>
  <r>
    <x v="7"/>
    <x v="0"/>
    <x v="1"/>
    <x v="0"/>
    <x v="2"/>
    <x v="3"/>
    <x v="3"/>
    <x v="49"/>
    <x v="0"/>
    <n v="127800"/>
  </r>
  <r>
    <x v="7"/>
    <x v="0"/>
    <x v="1"/>
    <x v="0"/>
    <x v="2"/>
    <x v="3"/>
    <x v="3"/>
    <x v="50"/>
    <x v="0"/>
    <n v="94789"/>
  </r>
  <r>
    <x v="8"/>
    <x v="0"/>
    <x v="1"/>
    <x v="0"/>
    <x v="1"/>
    <x v="2"/>
    <x v="10"/>
    <x v="5"/>
    <x v="0"/>
    <n v="2428550"/>
  </r>
  <r>
    <x v="8"/>
    <x v="0"/>
    <x v="1"/>
    <x v="0"/>
    <x v="1"/>
    <x v="5"/>
    <x v="11"/>
    <x v="42"/>
    <x v="0"/>
    <n v="0"/>
  </r>
  <r>
    <x v="8"/>
    <x v="0"/>
    <x v="1"/>
    <x v="0"/>
    <x v="1"/>
    <x v="5"/>
    <x v="11"/>
    <x v="36"/>
    <x v="0"/>
    <n v="260"/>
  </r>
  <r>
    <x v="8"/>
    <x v="0"/>
    <x v="1"/>
    <x v="0"/>
    <x v="0"/>
    <x v="0"/>
    <x v="4"/>
    <x v="6"/>
    <x v="0"/>
    <n v="1400000"/>
  </r>
  <r>
    <x v="8"/>
    <x v="0"/>
    <x v="1"/>
    <x v="0"/>
    <x v="0"/>
    <x v="0"/>
    <x v="4"/>
    <x v="7"/>
    <x v="0"/>
    <n v="97032"/>
  </r>
  <r>
    <x v="8"/>
    <x v="0"/>
    <x v="1"/>
    <x v="0"/>
    <x v="0"/>
    <x v="0"/>
    <x v="4"/>
    <x v="8"/>
    <x v="0"/>
    <n v="124703"/>
  </r>
  <r>
    <x v="8"/>
    <x v="0"/>
    <x v="1"/>
    <x v="0"/>
    <x v="0"/>
    <x v="0"/>
    <x v="4"/>
    <x v="9"/>
    <x v="0"/>
    <n v="14964"/>
  </r>
  <r>
    <x v="8"/>
    <x v="0"/>
    <x v="1"/>
    <x v="0"/>
    <x v="0"/>
    <x v="0"/>
    <x v="4"/>
    <x v="10"/>
    <x v="0"/>
    <n v="124703"/>
  </r>
  <r>
    <x v="8"/>
    <x v="0"/>
    <x v="1"/>
    <x v="0"/>
    <x v="0"/>
    <x v="0"/>
    <x v="4"/>
    <x v="11"/>
    <x v="0"/>
    <n v="58380"/>
  </r>
  <r>
    <x v="8"/>
    <x v="0"/>
    <x v="1"/>
    <x v="0"/>
    <x v="0"/>
    <x v="0"/>
    <x v="4"/>
    <x v="12"/>
    <x v="0"/>
    <n v="912000"/>
  </r>
  <r>
    <x v="8"/>
    <x v="0"/>
    <x v="1"/>
    <x v="0"/>
    <x v="0"/>
    <x v="0"/>
    <x v="4"/>
    <x v="13"/>
    <x v="0"/>
    <n v="7308"/>
  </r>
  <r>
    <x v="8"/>
    <x v="0"/>
    <x v="1"/>
    <x v="0"/>
    <x v="0"/>
    <x v="0"/>
    <x v="4"/>
    <x v="14"/>
    <x v="0"/>
    <n v="168000"/>
  </r>
  <r>
    <x v="8"/>
    <x v="0"/>
    <x v="1"/>
    <x v="0"/>
    <x v="0"/>
    <x v="0"/>
    <x v="4"/>
    <x v="15"/>
    <x v="0"/>
    <n v="56000"/>
  </r>
  <r>
    <x v="8"/>
    <x v="0"/>
    <x v="1"/>
    <x v="0"/>
    <x v="0"/>
    <x v="0"/>
    <x v="9"/>
    <x v="30"/>
    <x v="0"/>
    <n v="390621"/>
  </r>
  <r>
    <x v="8"/>
    <x v="0"/>
    <x v="1"/>
    <x v="0"/>
    <x v="0"/>
    <x v="0"/>
    <x v="5"/>
    <x v="26"/>
    <x v="0"/>
    <n v="7244"/>
  </r>
  <r>
    <x v="8"/>
    <x v="0"/>
    <x v="1"/>
    <x v="0"/>
    <x v="0"/>
    <x v="0"/>
    <x v="6"/>
    <x v="17"/>
    <x v="0"/>
    <n v="800000"/>
  </r>
  <r>
    <x v="8"/>
    <x v="0"/>
    <x v="1"/>
    <x v="0"/>
    <x v="0"/>
    <x v="0"/>
    <x v="0"/>
    <x v="51"/>
    <x v="0"/>
    <n v="248000"/>
  </r>
  <r>
    <x v="8"/>
    <x v="0"/>
    <x v="1"/>
    <x v="0"/>
    <x v="0"/>
    <x v="0"/>
    <x v="12"/>
    <x v="43"/>
    <x v="0"/>
    <m/>
  </r>
  <r>
    <x v="8"/>
    <x v="0"/>
    <x v="1"/>
    <x v="0"/>
    <x v="0"/>
    <x v="0"/>
    <x v="12"/>
    <x v="44"/>
    <x v="0"/>
    <m/>
  </r>
  <r>
    <x v="8"/>
    <x v="0"/>
    <x v="1"/>
    <x v="0"/>
    <x v="0"/>
    <x v="0"/>
    <x v="12"/>
    <x v="52"/>
    <x v="0"/>
    <n v="34800"/>
  </r>
  <r>
    <x v="8"/>
    <x v="0"/>
    <x v="1"/>
    <x v="0"/>
    <x v="0"/>
    <x v="0"/>
    <x v="2"/>
    <x v="45"/>
    <x v="0"/>
    <n v="27038"/>
  </r>
  <r>
    <x v="8"/>
    <x v="0"/>
    <x v="1"/>
    <x v="0"/>
    <x v="0"/>
    <x v="0"/>
    <x v="2"/>
    <x v="3"/>
    <x v="0"/>
    <n v="19244"/>
  </r>
  <r>
    <x v="8"/>
    <x v="0"/>
    <x v="1"/>
    <x v="0"/>
    <x v="0"/>
    <x v="0"/>
    <x v="2"/>
    <x v="53"/>
    <x v="0"/>
    <n v="70718"/>
  </r>
  <r>
    <x v="8"/>
    <x v="0"/>
    <x v="1"/>
    <x v="0"/>
    <x v="0"/>
    <x v="0"/>
    <x v="2"/>
    <x v="46"/>
    <x v="0"/>
    <n v="171589.35"/>
  </r>
  <r>
    <x v="8"/>
    <x v="0"/>
    <x v="1"/>
    <x v="0"/>
    <x v="0"/>
    <x v="0"/>
    <x v="2"/>
    <x v="54"/>
    <x v="0"/>
    <n v="21849"/>
  </r>
  <r>
    <x v="8"/>
    <x v="0"/>
    <x v="1"/>
    <x v="0"/>
    <x v="0"/>
    <x v="1"/>
    <x v="7"/>
    <x v="34"/>
    <x v="0"/>
    <n v="15100"/>
  </r>
  <r>
    <x v="8"/>
    <x v="0"/>
    <x v="1"/>
    <x v="0"/>
    <x v="0"/>
    <x v="1"/>
    <x v="7"/>
    <x v="20"/>
    <x v="0"/>
    <n v="86400"/>
  </r>
  <r>
    <x v="8"/>
    <x v="0"/>
    <x v="1"/>
    <x v="0"/>
    <x v="0"/>
    <x v="1"/>
    <x v="7"/>
    <x v="55"/>
    <x v="0"/>
    <n v="34103"/>
  </r>
  <r>
    <x v="8"/>
    <x v="0"/>
    <x v="1"/>
    <x v="0"/>
    <x v="0"/>
    <x v="1"/>
    <x v="8"/>
    <x v="22"/>
    <x v="0"/>
    <n v="20218"/>
  </r>
  <r>
    <x v="8"/>
    <x v="0"/>
    <x v="1"/>
    <x v="0"/>
    <x v="0"/>
    <x v="1"/>
    <x v="8"/>
    <x v="47"/>
    <x v="0"/>
    <m/>
  </r>
  <r>
    <x v="8"/>
    <x v="0"/>
    <x v="1"/>
    <x v="0"/>
    <x v="0"/>
    <x v="1"/>
    <x v="8"/>
    <x v="4"/>
    <x v="0"/>
    <n v="275654"/>
  </r>
  <r>
    <x v="8"/>
    <x v="0"/>
    <x v="1"/>
    <x v="0"/>
    <x v="2"/>
    <x v="3"/>
    <x v="3"/>
    <x v="41"/>
    <x v="0"/>
    <n v="71011"/>
  </r>
  <r>
    <x v="8"/>
    <x v="0"/>
    <x v="1"/>
    <x v="0"/>
    <x v="2"/>
    <x v="3"/>
    <x v="3"/>
    <x v="48"/>
    <x v="0"/>
    <m/>
  </r>
  <r>
    <x v="8"/>
    <x v="0"/>
    <x v="1"/>
    <x v="0"/>
    <x v="2"/>
    <x v="3"/>
    <x v="3"/>
    <x v="49"/>
    <x v="0"/>
    <n v="82000"/>
  </r>
  <r>
    <x v="8"/>
    <x v="0"/>
    <x v="1"/>
    <x v="0"/>
    <x v="2"/>
    <x v="3"/>
    <x v="3"/>
    <x v="50"/>
    <x v="0"/>
    <m/>
  </r>
  <r>
    <x v="9"/>
    <x v="0"/>
    <x v="1"/>
    <x v="0"/>
    <x v="1"/>
    <x v="2"/>
    <x v="10"/>
    <x v="5"/>
    <x v="0"/>
    <n v="3816230"/>
  </r>
  <r>
    <x v="9"/>
    <x v="0"/>
    <x v="1"/>
    <x v="0"/>
    <x v="1"/>
    <x v="5"/>
    <x v="11"/>
    <x v="42"/>
    <x v="0"/>
    <m/>
  </r>
  <r>
    <x v="9"/>
    <x v="0"/>
    <x v="1"/>
    <x v="0"/>
    <x v="1"/>
    <x v="5"/>
    <x v="11"/>
    <x v="36"/>
    <x v="0"/>
    <m/>
  </r>
  <r>
    <x v="9"/>
    <x v="0"/>
    <x v="1"/>
    <x v="0"/>
    <x v="0"/>
    <x v="0"/>
    <x v="4"/>
    <x v="6"/>
    <x v="0"/>
    <n v="1400000"/>
  </r>
  <r>
    <x v="9"/>
    <x v="0"/>
    <x v="1"/>
    <x v="0"/>
    <x v="0"/>
    <x v="0"/>
    <x v="4"/>
    <x v="7"/>
    <x v="0"/>
    <n v="97032"/>
  </r>
  <r>
    <x v="9"/>
    <x v="0"/>
    <x v="1"/>
    <x v="0"/>
    <x v="0"/>
    <x v="0"/>
    <x v="4"/>
    <x v="8"/>
    <x v="0"/>
    <n v="124703"/>
  </r>
  <r>
    <x v="9"/>
    <x v="0"/>
    <x v="1"/>
    <x v="0"/>
    <x v="0"/>
    <x v="0"/>
    <x v="4"/>
    <x v="9"/>
    <x v="0"/>
    <n v="14964"/>
  </r>
  <r>
    <x v="9"/>
    <x v="0"/>
    <x v="1"/>
    <x v="0"/>
    <x v="0"/>
    <x v="0"/>
    <x v="4"/>
    <x v="10"/>
    <x v="0"/>
    <n v="124703"/>
  </r>
  <r>
    <x v="9"/>
    <x v="0"/>
    <x v="1"/>
    <x v="0"/>
    <x v="0"/>
    <x v="0"/>
    <x v="4"/>
    <x v="11"/>
    <x v="0"/>
    <n v="58380"/>
  </r>
  <r>
    <x v="9"/>
    <x v="0"/>
    <x v="1"/>
    <x v="0"/>
    <x v="0"/>
    <x v="0"/>
    <x v="4"/>
    <x v="12"/>
    <x v="0"/>
    <n v="912000"/>
  </r>
  <r>
    <x v="9"/>
    <x v="0"/>
    <x v="1"/>
    <x v="0"/>
    <x v="0"/>
    <x v="0"/>
    <x v="4"/>
    <x v="56"/>
    <x v="0"/>
    <n v="125882"/>
  </r>
  <r>
    <x v="9"/>
    <x v="0"/>
    <x v="1"/>
    <x v="0"/>
    <x v="0"/>
    <x v="0"/>
    <x v="4"/>
    <x v="13"/>
    <x v="0"/>
    <n v="7308"/>
  </r>
  <r>
    <x v="9"/>
    <x v="0"/>
    <x v="1"/>
    <x v="0"/>
    <x v="0"/>
    <x v="0"/>
    <x v="4"/>
    <x v="14"/>
    <x v="0"/>
    <n v="168000"/>
  </r>
  <r>
    <x v="9"/>
    <x v="0"/>
    <x v="1"/>
    <x v="0"/>
    <x v="0"/>
    <x v="0"/>
    <x v="4"/>
    <x v="15"/>
    <x v="0"/>
    <n v="56000"/>
  </r>
  <r>
    <x v="9"/>
    <x v="0"/>
    <x v="1"/>
    <x v="0"/>
    <x v="0"/>
    <x v="0"/>
    <x v="9"/>
    <x v="30"/>
    <x v="0"/>
    <n v="390621"/>
  </r>
  <r>
    <x v="9"/>
    <x v="0"/>
    <x v="1"/>
    <x v="0"/>
    <x v="0"/>
    <x v="0"/>
    <x v="5"/>
    <x v="26"/>
    <x v="0"/>
    <m/>
  </r>
  <r>
    <x v="9"/>
    <x v="0"/>
    <x v="1"/>
    <x v="0"/>
    <x v="0"/>
    <x v="0"/>
    <x v="6"/>
    <x v="17"/>
    <x v="0"/>
    <n v="800000"/>
  </r>
  <r>
    <x v="9"/>
    <x v="0"/>
    <x v="1"/>
    <x v="0"/>
    <x v="0"/>
    <x v="0"/>
    <x v="0"/>
    <x v="51"/>
    <x v="0"/>
    <m/>
  </r>
  <r>
    <x v="9"/>
    <x v="0"/>
    <x v="1"/>
    <x v="0"/>
    <x v="0"/>
    <x v="0"/>
    <x v="12"/>
    <x v="43"/>
    <x v="0"/>
    <m/>
  </r>
  <r>
    <x v="9"/>
    <x v="0"/>
    <x v="1"/>
    <x v="0"/>
    <x v="0"/>
    <x v="0"/>
    <x v="12"/>
    <x v="44"/>
    <x v="0"/>
    <m/>
  </r>
  <r>
    <x v="9"/>
    <x v="0"/>
    <x v="1"/>
    <x v="0"/>
    <x v="0"/>
    <x v="0"/>
    <x v="12"/>
    <x v="57"/>
    <x v="0"/>
    <n v="185600"/>
  </r>
  <r>
    <x v="9"/>
    <x v="0"/>
    <x v="1"/>
    <x v="0"/>
    <x v="0"/>
    <x v="0"/>
    <x v="12"/>
    <x v="52"/>
    <x v="0"/>
    <m/>
  </r>
  <r>
    <x v="9"/>
    <x v="0"/>
    <x v="1"/>
    <x v="0"/>
    <x v="0"/>
    <x v="0"/>
    <x v="2"/>
    <x v="45"/>
    <x v="0"/>
    <n v="10084"/>
  </r>
  <r>
    <x v="9"/>
    <x v="0"/>
    <x v="1"/>
    <x v="0"/>
    <x v="0"/>
    <x v="0"/>
    <x v="2"/>
    <x v="3"/>
    <x v="0"/>
    <m/>
  </r>
  <r>
    <x v="9"/>
    <x v="0"/>
    <x v="1"/>
    <x v="0"/>
    <x v="0"/>
    <x v="0"/>
    <x v="2"/>
    <x v="53"/>
    <x v="0"/>
    <m/>
  </r>
  <r>
    <x v="9"/>
    <x v="0"/>
    <x v="1"/>
    <x v="0"/>
    <x v="0"/>
    <x v="0"/>
    <x v="2"/>
    <x v="46"/>
    <x v="0"/>
    <m/>
  </r>
  <r>
    <x v="9"/>
    <x v="0"/>
    <x v="1"/>
    <x v="0"/>
    <x v="0"/>
    <x v="0"/>
    <x v="2"/>
    <x v="58"/>
    <x v="0"/>
    <n v="2185"/>
  </r>
  <r>
    <x v="9"/>
    <x v="0"/>
    <x v="1"/>
    <x v="0"/>
    <x v="0"/>
    <x v="0"/>
    <x v="2"/>
    <x v="54"/>
    <x v="0"/>
    <m/>
  </r>
  <r>
    <x v="9"/>
    <x v="0"/>
    <x v="1"/>
    <x v="0"/>
    <x v="0"/>
    <x v="1"/>
    <x v="7"/>
    <x v="34"/>
    <x v="0"/>
    <n v="66700"/>
  </r>
  <r>
    <x v="9"/>
    <x v="0"/>
    <x v="1"/>
    <x v="0"/>
    <x v="0"/>
    <x v="1"/>
    <x v="7"/>
    <x v="20"/>
    <x v="0"/>
    <n v="29200"/>
  </r>
  <r>
    <x v="9"/>
    <x v="0"/>
    <x v="1"/>
    <x v="0"/>
    <x v="0"/>
    <x v="1"/>
    <x v="7"/>
    <x v="55"/>
    <x v="0"/>
    <m/>
  </r>
  <r>
    <x v="9"/>
    <x v="0"/>
    <x v="1"/>
    <x v="0"/>
    <x v="0"/>
    <x v="1"/>
    <x v="8"/>
    <x v="22"/>
    <x v="0"/>
    <n v="36602"/>
  </r>
  <r>
    <x v="9"/>
    <x v="0"/>
    <x v="1"/>
    <x v="0"/>
    <x v="0"/>
    <x v="1"/>
    <x v="8"/>
    <x v="47"/>
    <x v="0"/>
    <m/>
  </r>
  <r>
    <x v="9"/>
    <x v="0"/>
    <x v="1"/>
    <x v="0"/>
    <x v="0"/>
    <x v="1"/>
    <x v="8"/>
    <x v="4"/>
    <x v="0"/>
    <n v="114394"/>
  </r>
  <r>
    <x v="9"/>
    <x v="0"/>
    <x v="1"/>
    <x v="0"/>
    <x v="2"/>
    <x v="3"/>
    <x v="3"/>
    <x v="41"/>
    <x v="0"/>
    <m/>
  </r>
  <r>
    <x v="9"/>
    <x v="0"/>
    <x v="1"/>
    <x v="0"/>
    <x v="2"/>
    <x v="3"/>
    <x v="3"/>
    <x v="59"/>
    <x v="0"/>
    <n v="124399"/>
  </r>
  <r>
    <x v="9"/>
    <x v="0"/>
    <x v="1"/>
    <x v="0"/>
    <x v="2"/>
    <x v="3"/>
    <x v="3"/>
    <x v="48"/>
    <x v="0"/>
    <m/>
  </r>
  <r>
    <x v="9"/>
    <x v="0"/>
    <x v="1"/>
    <x v="0"/>
    <x v="2"/>
    <x v="3"/>
    <x v="3"/>
    <x v="49"/>
    <x v="0"/>
    <n v="115900"/>
  </r>
  <r>
    <x v="9"/>
    <x v="0"/>
    <x v="1"/>
    <x v="0"/>
    <x v="2"/>
    <x v="3"/>
    <x v="3"/>
    <x v="50"/>
    <x v="0"/>
    <m/>
  </r>
  <r>
    <x v="10"/>
    <x v="0"/>
    <x v="1"/>
    <x v="0"/>
    <x v="1"/>
    <x v="2"/>
    <x v="13"/>
    <x v="5"/>
    <x v="0"/>
    <n v="3436121"/>
  </r>
  <r>
    <x v="10"/>
    <x v="0"/>
    <x v="1"/>
    <x v="0"/>
    <x v="1"/>
    <x v="5"/>
    <x v="11"/>
    <x v="42"/>
    <x v="0"/>
    <m/>
  </r>
  <r>
    <x v="10"/>
    <x v="0"/>
    <x v="1"/>
    <x v="0"/>
    <x v="1"/>
    <x v="5"/>
    <x v="11"/>
    <x v="60"/>
    <x v="0"/>
    <n v="249"/>
  </r>
  <r>
    <x v="10"/>
    <x v="0"/>
    <x v="1"/>
    <x v="0"/>
    <x v="1"/>
    <x v="5"/>
    <x v="11"/>
    <x v="36"/>
    <x v="0"/>
    <m/>
  </r>
  <r>
    <x v="10"/>
    <x v="0"/>
    <x v="1"/>
    <x v="0"/>
    <x v="0"/>
    <x v="0"/>
    <x v="4"/>
    <x v="6"/>
    <x v="0"/>
    <n v="1400000"/>
  </r>
  <r>
    <x v="10"/>
    <x v="0"/>
    <x v="1"/>
    <x v="0"/>
    <x v="0"/>
    <x v="0"/>
    <x v="4"/>
    <x v="7"/>
    <x v="0"/>
    <n v="97032"/>
  </r>
  <r>
    <x v="10"/>
    <x v="0"/>
    <x v="1"/>
    <x v="0"/>
    <x v="0"/>
    <x v="0"/>
    <x v="4"/>
    <x v="8"/>
    <x v="0"/>
    <n v="124703"/>
  </r>
  <r>
    <x v="10"/>
    <x v="0"/>
    <x v="1"/>
    <x v="0"/>
    <x v="0"/>
    <x v="0"/>
    <x v="4"/>
    <x v="9"/>
    <x v="0"/>
    <n v="14964"/>
  </r>
  <r>
    <x v="10"/>
    <x v="0"/>
    <x v="1"/>
    <x v="0"/>
    <x v="0"/>
    <x v="0"/>
    <x v="4"/>
    <x v="10"/>
    <x v="0"/>
    <n v="124703"/>
  </r>
  <r>
    <x v="10"/>
    <x v="0"/>
    <x v="1"/>
    <x v="0"/>
    <x v="0"/>
    <x v="0"/>
    <x v="4"/>
    <x v="11"/>
    <x v="0"/>
    <n v="58380"/>
  </r>
  <r>
    <x v="10"/>
    <x v="0"/>
    <x v="1"/>
    <x v="0"/>
    <x v="0"/>
    <x v="0"/>
    <x v="4"/>
    <x v="12"/>
    <x v="0"/>
    <n v="912000"/>
  </r>
  <r>
    <x v="10"/>
    <x v="0"/>
    <x v="1"/>
    <x v="0"/>
    <x v="0"/>
    <x v="0"/>
    <x v="4"/>
    <x v="56"/>
    <x v="0"/>
    <m/>
  </r>
  <r>
    <x v="10"/>
    <x v="0"/>
    <x v="1"/>
    <x v="0"/>
    <x v="0"/>
    <x v="0"/>
    <x v="4"/>
    <x v="13"/>
    <x v="0"/>
    <n v="7308"/>
  </r>
  <r>
    <x v="10"/>
    <x v="0"/>
    <x v="1"/>
    <x v="0"/>
    <x v="0"/>
    <x v="0"/>
    <x v="4"/>
    <x v="14"/>
    <x v="0"/>
    <n v="168000"/>
  </r>
  <r>
    <x v="10"/>
    <x v="0"/>
    <x v="1"/>
    <x v="0"/>
    <x v="0"/>
    <x v="0"/>
    <x v="4"/>
    <x v="15"/>
    <x v="0"/>
    <n v="56000"/>
  </r>
  <r>
    <x v="10"/>
    <x v="0"/>
    <x v="1"/>
    <x v="0"/>
    <x v="0"/>
    <x v="0"/>
    <x v="9"/>
    <x v="30"/>
    <x v="0"/>
    <n v="781242"/>
  </r>
  <r>
    <x v="10"/>
    <x v="0"/>
    <x v="1"/>
    <x v="0"/>
    <x v="0"/>
    <x v="0"/>
    <x v="5"/>
    <x v="26"/>
    <x v="0"/>
    <m/>
  </r>
  <r>
    <x v="10"/>
    <x v="0"/>
    <x v="1"/>
    <x v="0"/>
    <x v="0"/>
    <x v="0"/>
    <x v="5"/>
    <x v="61"/>
    <x v="0"/>
    <n v="5037"/>
  </r>
  <r>
    <x v="10"/>
    <x v="0"/>
    <x v="1"/>
    <x v="0"/>
    <x v="0"/>
    <x v="0"/>
    <x v="6"/>
    <x v="17"/>
    <x v="0"/>
    <n v="800000"/>
  </r>
  <r>
    <x v="10"/>
    <x v="0"/>
    <x v="1"/>
    <x v="0"/>
    <x v="0"/>
    <x v="0"/>
    <x v="0"/>
    <x v="51"/>
    <x v="0"/>
    <m/>
  </r>
  <r>
    <x v="10"/>
    <x v="0"/>
    <x v="1"/>
    <x v="0"/>
    <x v="0"/>
    <x v="0"/>
    <x v="12"/>
    <x v="43"/>
    <x v="0"/>
    <m/>
  </r>
  <r>
    <x v="10"/>
    <x v="0"/>
    <x v="1"/>
    <x v="0"/>
    <x v="0"/>
    <x v="0"/>
    <x v="12"/>
    <x v="44"/>
    <x v="0"/>
    <m/>
  </r>
  <r>
    <x v="10"/>
    <x v="0"/>
    <x v="1"/>
    <x v="0"/>
    <x v="0"/>
    <x v="0"/>
    <x v="12"/>
    <x v="57"/>
    <x v="0"/>
    <m/>
  </r>
  <r>
    <x v="10"/>
    <x v="0"/>
    <x v="1"/>
    <x v="0"/>
    <x v="0"/>
    <x v="0"/>
    <x v="12"/>
    <x v="52"/>
    <x v="0"/>
    <m/>
  </r>
  <r>
    <x v="10"/>
    <x v="0"/>
    <x v="1"/>
    <x v="0"/>
    <x v="0"/>
    <x v="0"/>
    <x v="2"/>
    <x v="45"/>
    <x v="0"/>
    <m/>
  </r>
  <r>
    <x v="10"/>
    <x v="0"/>
    <x v="1"/>
    <x v="0"/>
    <x v="0"/>
    <x v="0"/>
    <x v="2"/>
    <x v="3"/>
    <x v="0"/>
    <m/>
  </r>
  <r>
    <x v="10"/>
    <x v="0"/>
    <x v="1"/>
    <x v="0"/>
    <x v="0"/>
    <x v="0"/>
    <x v="2"/>
    <x v="53"/>
    <x v="0"/>
    <n v="528528"/>
  </r>
  <r>
    <x v="10"/>
    <x v="0"/>
    <x v="1"/>
    <x v="0"/>
    <x v="0"/>
    <x v="0"/>
    <x v="2"/>
    <x v="46"/>
    <x v="0"/>
    <n v="91809"/>
  </r>
  <r>
    <x v="10"/>
    <x v="0"/>
    <x v="1"/>
    <x v="0"/>
    <x v="0"/>
    <x v="0"/>
    <x v="2"/>
    <x v="58"/>
    <x v="0"/>
    <m/>
  </r>
  <r>
    <x v="10"/>
    <x v="0"/>
    <x v="1"/>
    <x v="0"/>
    <x v="0"/>
    <x v="0"/>
    <x v="2"/>
    <x v="54"/>
    <x v="0"/>
    <m/>
  </r>
  <r>
    <x v="10"/>
    <x v="0"/>
    <x v="1"/>
    <x v="0"/>
    <x v="0"/>
    <x v="1"/>
    <x v="7"/>
    <x v="34"/>
    <x v="0"/>
    <n v="11700"/>
  </r>
  <r>
    <x v="10"/>
    <x v="0"/>
    <x v="1"/>
    <x v="0"/>
    <x v="0"/>
    <x v="1"/>
    <x v="7"/>
    <x v="20"/>
    <x v="0"/>
    <n v="100500"/>
  </r>
  <r>
    <x v="10"/>
    <x v="0"/>
    <x v="1"/>
    <x v="0"/>
    <x v="0"/>
    <x v="1"/>
    <x v="7"/>
    <x v="55"/>
    <x v="0"/>
    <n v="37563"/>
  </r>
  <r>
    <x v="10"/>
    <x v="0"/>
    <x v="1"/>
    <x v="0"/>
    <x v="0"/>
    <x v="1"/>
    <x v="8"/>
    <x v="22"/>
    <x v="0"/>
    <n v="23563"/>
  </r>
  <r>
    <x v="10"/>
    <x v="0"/>
    <x v="1"/>
    <x v="0"/>
    <x v="0"/>
    <x v="1"/>
    <x v="8"/>
    <x v="47"/>
    <x v="0"/>
    <m/>
  </r>
  <r>
    <x v="10"/>
    <x v="0"/>
    <x v="1"/>
    <x v="0"/>
    <x v="0"/>
    <x v="1"/>
    <x v="8"/>
    <x v="4"/>
    <x v="0"/>
    <n v="40364"/>
  </r>
  <r>
    <x v="10"/>
    <x v="0"/>
    <x v="1"/>
    <x v="0"/>
    <x v="2"/>
    <x v="3"/>
    <x v="3"/>
    <x v="41"/>
    <x v="0"/>
    <n v="761530"/>
  </r>
  <r>
    <x v="10"/>
    <x v="0"/>
    <x v="1"/>
    <x v="0"/>
    <x v="2"/>
    <x v="3"/>
    <x v="3"/>
    <x v="59"/>
    <x v="0"/>
    <m/>
  </r>
  <r>
    <x v="10"/>
    <x v="0"/>
    <x v="1"/>
    <x v="0"/>
    <x v="2"/>
    <x v="3"/>
    <x v="3"/>
    <x v="48"/>
    <x v="0"/>
    <m/>
  </r>
  <r>
    <x v="10"/>
    <x v="0"/>
    <x v="1"/>
    <x v="0"/>
    <x v="2"/>
    <x v="3"/>
    <x v="3"/>
    <x v="62"/>
    <x v="0"/>
    <n v="28300"/>
  </r>
  <r>
    <x v="10"/>
    <x v="0"/>
    <x v="1"/>
    <x v="0"/>
    <x v="2"/>
    <x v="3"/>
    <x v="3"/>
    <x v="49"/>
    <x v="0"/>
    <n v="177200"/>
  </r>
  <r>
    <x v="10"/>
    <x v="0"/>
    <x v="1"/>
    <x v="0"/>
    <x v="2"/>
    <x v="3"/>
    <x v="3"/>
    <x v="50"/>
    <x v="0"/>
    <m/>
  </r>
  <r>
    <x v="11"/>
    <x v="0"/>
    <x v="1"/>
    <x v="0"/>
    <x v="1"/>
    <x v="2"/>
    <x v="13"/>
    <x v="63"/>
    <x v="0"/>
    <n v="5230402"/>
  </r>
  <r>
    <x v="11"/>
    <x v="0"/>
    <x v="1"/>
    <x v="0"/>
    <x v="1"/>
    <x v="5"/>
    <x v="11"/>
    <x v="64"/>
    <x v="0"/>
    <n v="290"/>
  </r>
  <r>
    <x v="11"/>
    <x v="0"/>
    <x v="1"/>
    <x v="0"/>
    <x v="0"/>
    <x v="0"/>
    <x v="4"/>
    <x v="6"/>
    <x v="0"/>
    <n v="1400000"/>
  </r>
  <r>
    <x v="11"/>
    <x v="0"/>
    <x v="1"/>
    <x v="0"/>
    <x v="0"/>
    <x v="0"/>
    <x v="4"/>
    <x v="7"/>
    <x v="0"/>
    <n v="97032"/>
  </r>
  <r>
    <x v="11"/>
    <x v="0"/>
    <x v="1"/>
    <x v="0"/>
    <x v="0"/>
    <x v="0"/>
    <x v="4"/>
    <x v="8"/>
    <x v="0"/>
    <n v="124703"/>
  </r>
  <r>
    <x v="11"/>
    <x v="0"/>
    <x v="1"/>
    <x v="0"/>
    <x v="0"/>
    <x v="0"/>
    <x v="4"/>
    <x v="9"/>
    <x v="0"/>
    <n v="14964"/>
  </r>
  <r>
    <x v="11"/>
    <x v="0"/>
    <x v="1"/>
    <x v="0"/>
    <x v="0"/>
    <x v="0"/>
    <x v="4"/>
    <x v="10"/>
    <x v="0"/>
    <n v="124703"/>
  </r>
  <r>
    <x v="11"/>
    <x v="0"/>
    <x v="1"/>
    <x v="0"/>
    <x v="0"/>
    <x v="0"/>
    <x v="4"/>
    <x v="11"/>
    <x v="0"/>
    <n v="58380"/>
  </r>
  <r>
    <x v="11"/>
    <x v="0"/>
    <x v="1"/>
    <x v="0"/>
    <x v="0"/>
    <x v="0"/>
    <x v="4"/>
    <x v="12"/>
    <x v="0"/>
    <n v="532000"/>
  </r>
  <r>
    <x v="11"/>
    <x v="0"/>
    <x v="1"/>
    <x v="0"/>
    <x v="0"/>
    <x v="0"/>
    <x v="4"/>
    <x v="56"/>
    <x v="0"/>
    <n v="56303"/>
  </r>
  <r>
    <x v="11"/>
    <x v="0"/>
    <x v="1"/>
    <x v="0"/>
    <x v="0"/>
    <x v="0"/>
    <x v="4"/>
    <x v="13"/>
    <x v="0"/>
    <n v="7308"/>
  </r>
  <r>
    <x v="11"/>
    <x v="0"/>
    <x v="1"/>
    <x v="0"/>
    <x v="0"/>
    <x v="0"/>
    <x v="4"/>
    <x v="14"/>
    <x v="0"/>
    <n v="168000"/>
  </r>
  <r>
    <x v="11"/>
    <x v="0"/>
    <x v="1"/>
    <x v="0"/>
    <x v="0"/>
    <x v="0"/>
    <x v="4"/>
    <x v="15"/>
    <x v="0"/>
    <n v="56000"/>
  </r>
  <r>
    <x v="11"/>
    <x v="0"/>
    <x v="1"/>
    <x v="0"/>
    <x v="0"/>
    <x v="0"/>
    <x v="9"/>
    <x v="30"/>
    <x v="0"/>
    <n v="390621"/>
  </r>
  <r>
    <x v="11"/>
    <x v="0"/>
    <x v="1"/>
    <x v="0"/>
    <x v="0"/>
    <x v="0"/>
    <x v="6"/>
    <x v="17"/>
    <x v="0"/>
    <n v="800000"/>
  </r>
  <r>
    <x v="11"/>
    <x v="0"/>
    <x v="1"/>
    <x v="0"/>
    <x v="0"/>
    <x v="0"/>
    <x v="2"/>
    <x v="65"/>
    <x v="0"/>
    <n v="55188"/>
  </r>
  <r>
    <x v="11"/>
    <x v="0"/>
    <x v="1"/>
    <x v="0"/>
    <x v="0"/>
    <x v="0"/>
    <x v="2"/>
    <x v="53"/>
    <x v="0"/>
    <n v="185000"/>
  </r>
  <r>
    <x v="11"/>
    <x v="0"/>
    <x v="1"/>
    <x v="0"/>
    <x v="0"/>
    <x v="1"/>
    <x v="7"/>
    <x v="34"/>
    <x v="0"/>
    <n v="11700"/>
  </r>
  <r>
    <x v="11"/>
    <x v="0"/>
    <x v="1"/>
    <x v="0"/>
    <x v="0"/>
    <x v="1"/>
    <x v="7"/>
    <x v="20"/>
    <x v="0"/>
    <n v="101400"/>
  </r>
  <r>
    <x v="11"/>
    <x v="0"/>
    <x v="1"/>
    <x v="0"/>
    <x v="0"/>
    <x v="1"/>
    <x v="7"/>
    <x v="55"/>
    <x v="0"/>
    <n v="57961"/>
  </r>
  <r>
    <x v="11"/>
    <x v="0"/>
    <x v="1"/>
    <x v="0"/>
    <x v="0"/>
    <x v="1"/>
    <x v="8"/>
    <x v="22"/>
    <x v="0"/>
    <n v="21339"/>
  </r>
  <r>
    <x v="11"/>
    <x v="0"/>
    <x v="1"/>
    <x v="0"/>
    <x v="0"/>
    <x v="1"/>
    <x v="8"/>
    <x v="4"/>
    <x v="0"/>
    <n v="369363.38"/>
  </r>
  <r>
    <x v="11"/>
    <x v="0"/>
    <x v="1"/>
    <x v="0"/>
    <x v="2"/>
    <x v="3"/>
    <x v="3"/>
    <x v="41"/>
    <x v="0"/>
    <n v="250000"/>
  </r>
  <r>
    <x v="11"/>
    <x v="0"/>
    <x v="1"/>
    <x v="0"/>
    <x v="2"/>
    <x v="3"/>
    <x v="3"/>
    <x v="59"/>
    <x v="0"/>
    <m/>
  </r>
  <r>
    <x v="11"/>
    <x v="0"/>
    <x v="1"/>
    <x v="0"/>
    <x v="2"/>
    <x v="3"/>
    <x v="3"/>
    <x v="48"/>
    <x v="0"/>
    <m/>
  </r>
  <r>
    <x v="11"/>
    <x v="0"/>
    <x v="1"/>
    <x v="0"/>
    <x v="2"/>
    <x v="3"/>
    <x v="3"/>
    <x v="62"/>
    <x v="0"/>
    <m/>
  </r>
  <r>
    <x v="11"/>
    <x v="0"/>
    <x v="1"/>
    <x v="0"/>
    <x v="2"/>
    <x v="3"/>
    <x v="3"/>
    <x v="49"/>
    <x v="0"/>
    <n v="156400"/>
  </r>
  <r>
    <x v="11"/>
    <x v="0"/>
    <x v="1"/>
    <x v="0"/>
    <x v="2"/>
    <x v="3"/>
    <x v="3"/>
    <x v="50"/>
    <x v="0"/>
    <m/>
  </r>
  <r>
    <x v="0"/>
    <x v="0"/>
    <x v="1"/>
    <x v="0"/>
    <x v="1"/>
    <x v="2"/>
    <x v="13"/>
    <x v="63"/>
    <x v="0"/>
    <n v="3699144"/>
  </r>
  <r>
    <x v="0"/>
    <x v="0"/>
    <x v="1"/>
    <x v="0"/>
    <x v="1"/>
    <x v="5"/>
    <x v="11"/>
    <x v="64"/>
    <x v="0"/>
    <m/>
  </r>
  <r>
    <x v="0"/>
    <x v="0"/>
    <x v="1"/>
    <x v="0"/>
    <x v="1"/>
    <x v="5"/>
    <x v="14"/>
    <x v="66"/>
    <x v="0"/>
    <n v="15000"/>
  </r>
  <r>
    <x v="0"/>
    <x v="0"/>
    <x v="1"/>
    <x v="0"/>
    <x v="0"/>
    <x v="0"/>
    <x v="4"/>
    <x v="6"/>
    <x v="0"/>
    <n v="1400000"/>
  </r>
  <r>
    <x v="0"/>
    <x v="0"/>
    <x v="1"/>
    <x v="0"/>
    <x v="0"/>
    <x v="0"/>
    <x v="4"/>
    <x v="7"/>
    <x v="0"/>
    <n v="97032"/>
  </r>
  <r>
    <x v="0"/>
    <x v="0"/>
    <x v="1"/>
    <x v="0"/>
    <x v="0"/>
    <x v="0"/>
    <x v="4"/>
    <x v="8"/>
    <x v="0"/>
    <n v="124703"/>
  </r>
  <r>
    <x v="0"/>
    <x v="0"/>
    <x v="1"/>
    <x v="0"/>
    <x v="0"/>
    <x v="0"/>
    <x v="4"/>
    <x v="9"/>
    <x v="0"/>
    <n v="14964"/>
  </r>
  <r>
    <x v="0"/>
    <x v="0"/>
    <x v="1"/>
    <x v="0"/>
    <x v="0"/>
    <x v="0"/>
    <x v="4"/>
    <x v="10"/>
    <x v="0"/>
    <n v="124703"/>
  </r>
  <r>
    <x v="0"/>
    <x v="0"/>
    <x v="1"/>
    <x v="0"/>
    <x v="0"/>
    <x v="0"/>
    <x v="4"/>
    <x v="11"/>
    <x v="0"/>
    <n v="58380"/>
  </r>
  <r>
    <x v="0"/>
    <x v="0"/>
    <x v="1"/>
    <x v="0"/>
    <x v="0"/>
    <x v="0"/>
    <x v="4"/>
    <x v="12"/>
    <x v="0"/>
    <n v="532000"/>
  </r>
  <r>
    <x v="0"/>
    <x v="0"/>
    <x v="1"/>
    <x v="0"/>
    <x v="0"/>
    <x v="0"/>
    <x v="4"/>
    <x v="56"/>
    <x v="0"/>
    <m/>
  </r>
  <r>
    <x v="0"/>
    <x v="0"/>
    <x v="1"/>
    <x v="0"/>
    <x v="0"/>
    <x v="0"/>
    <x v="4"/>
    <x v="13"/>
    <x v="0"/>
    <n v="7308"/>
  </r>
  <r>
    <x v="0"/>
    <x v="0"/>
    <x v="1"/>
    <x v="0"/>
    <x v="0"/>
    <x v="0"/>
    <x v="4"/>
    <x v="14"/>
    <x v="0"/>
    <n v="168000"/>
  </r>
  <r>
    <x v="0"/>
    <x v="0"/>
    <x v="1"/>
    <x v="0"/>
    <x v="0"/>
    <x v="0"/>
    <x v="4"/>
    <x v="15"/>
    <x v="0"/>
    <n v="56000"/>
  </r>
  <r>
    <x v="0"/>
    <x v="0"/>
    <x v="1"/>
    <x v="0"/>
    <x v="0"/>
    <x v="0"/>
    <x v="9"/>
    <x v="30"/>
    <x v="0"/>
    <n v="390621"/>
  </r>
  <r>
    <x v="0"/>
    <x v="0"/>
    <x v="1"/>
    <x v="0"/>
    <x v="0"/>
    <x v="0"/>
    <x v="6"/>
    <x v="17"/>
    <x v="0"/>
    <n v="800000"/>
  </r>
  <r>
    <x v="0"/>
    <x v="0"/>
    <x v="1"/>
    <x v="0"/>
    <x v="0"/>
    <x v="0"/>
    <x v="2"/>
    <x v="65"/>
    <x v="0"/>
    <m/>
  </r>
  <r>
    <x v="0"/>
    <x v="0"/>
    <x v="1"/>
    <x v="0"/>
    <x v="0"/>
    <x v="0"/>
    <x v="0"/>
    <x v="67"/>
    <x v="0"/>
    <n v="211600"/>
  </r>
  <r>
    <x v="0"/>
    <x v="0"/>
    <x v="1"/>
    <x v="0"/>
    <x v="0"/>
    <x v="0"/>
    <x v="2"/>
    <x v="53"/>
    <x v="0"/>
    <m/>
  </r>
  <r>
    <x v="0"/>
    <x v="0"/>
    <x v="1"/>
    <x v="0"/>
    <x v="0"/>
    <x v="1"/>
    <x v="7"/>
    <x v="34"/>
    <x v="0"/>
    <n v="57200"/>
  </r>
  <r>
    <x v="0"/>
    <x v="0"/>
    <x v="1"/>
    <x v="0"/>
    <x v="0"/>
    <x v="1"/>
    <x v="7"/>
    <x v="20"/>
    <x v="0"/>
    <n v="118266.14"/>
  </r>
  <r>
    <x v="0"/>
    <x v="0"/>
    <x v="1"/>
    <x v="0"/>
    <x v="0"/>
    <x v="1"/>
    <x v="7"/>
    <x v="55"/>
    <x v="0"/>
    <m/>
  </r>
  <r>
    <x v="0"/>
    <x v="0"/>
    <x v="1"/>
    <x v="0"/>
    <x v="0"/>
    <x v="1"/>
    <x v="8"/>
    <x v="22"/>
    <x v="0"/>
    <n v="33914.79"/>
  </r>
  <r>
    <x v="0"/>
    <x v="0"/>
    <x v="1"/>
    <x v="0"/>
    <x v="0"/>
    <x v="1"/>
    <x v="8"/>
    <x v="68"/>
    <x v="0"/>
    <n v="54600"/>
  </r>
  <r>
    <x v="0"/>
    <x v="0"/>
    <x v="1"/>
    <x v="0"/>
    <x v="0"/>
    <x v="1"/>
    <x v="8"/>
    <x v="4"/>
    <x v="0"/>
    <n v="77480"/>
  </r>
  <r>
    <x v="0"/>
    <x v="0"/>
    <x v="1"/>
    <x v="0"/>
    <x v="2"/>
    <x v="3"/>
    <x v="3"/>
    <x v="41"/>
    <x v="0"/>
    <n v="381405"/>
  </r>
  <r>
    <x v="0"/>
    <x v="0"/>
    <x v="1"/>
    <x v="0"/>
    <x v="2"/>
    <x v="3"/>
    <x v="3"/>
    <x v="59"/>
    <x v="0"/>
    <m/>
  </r>
  <r>
    <x v="0"/>
    <x v="0"/>
    <x v="1"/>
    <x v="0"/>
    <x v="2"/>
    <x v="3"/>
    <x v="3"/>
    <x v="48"/>
    <x v="0"/>
    <m/>
  </r>
  <r>
    <x v="0"/>
    <x v="0"/>
    <x v="1"/>
    <x v="0"/>
    <x v="2"/>
    <x v="3"/>
    <x v="3"/>
    <x v="62"/>
    <x v="0"/>
    <n v="579180"/>
  </r>
  <r>
    <x v="0"/>
    <x v="0"/>
    <x v="1"/>
    <x v="0"/>
    <x v="2"/>
    <x v="3"/>
    <x v="3"/>
    <x v="49"/>
    <x v="0"/>
    <n v="68500"/>
  </r>
  <r>
    <x v="0"/>
    <x v="0"/>
    <x v="1"/>
    <x v="0"/>
    <x v="2"/>
    <x v="3"/>
    <x v="3"/>
    <x v="50"/>
    <x v="0"/>
    <m/>
  </r>
  <r>
    <x v="1"/>
    <x v="0"/>
    <x v="1"/>
    <x v="0"/>
    <x v="1"/>
    <x v="2"/>
    <x v="13"/>
    <x v="63"/>
    <x v="0"/>
    <n v="7195131"/>
  </r>
  <r>
    <x v="1"/>
    <x v="0"/>
    <x v="1"/>
    <x v="0"/>
    <x v="1"/>
    <x v="5"/>
    <x v="11"/>
    <x v="64"/>
    <x v="0"/>
    <n v="1093.83"/>
  </r>
  <r>
    <x v="1"/>
    <x v="0"/>
    <x v="1"/>
    <x v="0"/>
    <x v="1"/>
    <x v="5"/>
    <x v="14"/>
    <x v="66"/>
    <x v="0"/>
    <m/>
  </r>
  <r>
    <x v="1"/>
    <x v="0"/>
    <x v="1"/>
    <x v="0"/>
    <x v="1"/>
    <x v="5"/>
    <x v="15"/>
    <x v="69"/>
    <x v="0"/>
    <n v="63200"/>
  </r>
  <r>
    <x v="1"/>
    <x v="0"/>
    <x v="1"/>
    <x v="0"/>
    <x v="0"/>
    <x v="0"/>
    <x v="4"/>
    <x v="6"/>
    <x v="0"/>
    <n v="1400000"/>
  </r>
  <r>
    <x v="1"/>
    <x v="0"/>
    <x v="1"/>
    <x v="0"/>
    <x v="0"/>
    <x v="0"/>
    <x v="4"/>
    <x v="7"/>
    <x v="0"/>
    <n v="97032"/>
  </r>
  <r>
    <x v="1"/>
    <x v="0"/>
    <x v="1"/>
    <x v="0"/>
    <x v="0"/>
    <x v="0"/>
    <x v="4"/>
    <x v="8"/>
    <x v="0"/>
    <n v="124703"/>
  </r>
  <r>
    <x v="1"/>
    <x v="0"/>
    <x v="1"/>
    <x v="0"/>
    <x v="0"/>
    <x v="0"/>
    <x v="4"/>
    <x v="9"/>
    <x v="0"/>
    <n v="14964"/>
  </r>
  <r>
    <x v="1"/>
    <x v="0"/>
    <x v="1"/>
    <x v="0"/>
    <x v="0"/>
    <x v="0"/>
    <x v="4"/>
    <x v="10"/>
    <x v="0"/>
    <n v="124703"/>
  </r>
  <r>
    <x v="1"/>
    <x v="0"/>
    <x v="1"/>
    <x v="0"/>
    <x v="0"/>
    <x v="0"/>
    <x v="4"/>
    <x v="11"/>
    <x v="0"/>
    <n v="58380"/>
  </r>
  <r>
    <x v="1"/>
    <x v="0"/>
    <x v="1"/>
    <x v="0"/>
    <x v="0"/>
    <x v="0"/>
    <x v="4"/>
    <x v="12"/>
    <x v="0"/>
    <n v="532000"/>
  </r>
  <r>
    <x v="1"/>
    <x v="0"/>
    <x v="1"/>
    <x v="0"/>
    <x v="0"/>
    <x v="0"/>
    <x v="4"/>
    <x v="56"/>
    <x v="0"/>
    <m/>
  </r>
  <r>
    <x v="1"/>
    <x v="0"/>
    <x v="1"/>
    <x v="0"/>
    <x v="0"/>
    <x v="0"/>
    <x v="4"/>
    <x v="13"/>
    <x v="0"/>
    <n v="7308"/>
  </r>
  <r>
    <x v="1"/>
    <x v="0"/>
    <x v="1"/>
    <x v="0"/>
    <x v="0"/>
    <x v="0"/>
    <x v="4"/>
    <x v="14"/>
    <x v="0"/>
    <n v="168000"/>
  </r>
  <r>
    <x v="1"/>
    <x v="0"/>
    <x v="1"/>
    <x v="0"/>
    <x v="0"/>
    <x v="0"/>
    <x v="4"/>
    <x v="15"/>
    <x v="0"/>
    <n v="56000"/>
  </r>
  <r>
    <x v="1"/>
    <x v="0"/>
    <x v="1"/>
    <x v="0"/>
    <x v="0"/>
    <x v="0"/>
    <x v="9"/>
    <x v="30"/>
    <x v="0"/>
    <n v="390621"/>
  </r>
  <r>
    <x v="1"/>
    <x v="0"/>
    <x v="1"/>
    <x v="0"/>
    <x v="0"/>
    <x v="0"/>
    <x v="5"/>
    <x v="70"/>
    <x v="0"/>
    <n v="6977.78"/>
  </r>
  <r>
    <x v="1"/>
    <x v="0"/>
    <x v="1"/>
    <x v="0"/>
    <x v="0"/>
    <x v="0"/>
    <x v="5"/>
    <x v="71"/>
    <x v="0"/>
    <n v="64402"/>
  </r>
  <r>
    <x v="1"/>
    <x v="0"/>
    <x v="1"/>
    <x v="0"/>
    <x v="0"/>
    <x v="0"/>
    <x v="6"/>
    <x v="17"/>
    <x v="0"/>
    <n v="800000"/>
  </r>
  <r>
    <x v="1"/>
    <x v="0"/>
    <x v="1"/>
    <x v="0"/>
    <x v="0"/>
    <x v="0"/>
    <x v="2"/>
    <x v="65"/>
    <x v="0"/>
    <m/>
  </r>
  <r>
    <x v="1"/>
    <x v="0"/>
    <x v="1"/>
    <x v="0"/>
    <x v="0"/>
    <x v="0"/>
    <x v="0"/>
    <x v="67"/>
    <x v="0"/>
    <n v="2022478"/>
  </r>
  <r>
    <x v="1"/>
    <x v="0"/>
    <x v="1"/>
    <x v="0"/>
    <x v="0"/>
    <x v="0"/>
    <x v="16"/>
    <x v="72"/>
    <x v="0"/>
    <n v="380200"/>
  </r>
  <r>
    <x v="1"/>
    <x v="0"/>
    <x v="1"/>
    <x v="0"/>
    <x v="0"/>
    <x v="0"/>
    <x v="2"/>
    <x v="53"/>
    <x v="0"/>
    <m/>
  </r>
  <r>
    <x v="1"/>
    <x v="0"/>
    <x v="1"/>
    <x v="0"/>
    <x v="0"/>
    <x v="0"/>
    <x v="2"/>
    <x v="73"/>
    <x v="0"/>
    <n v="95944.45"/>
  </r>
  <r>
    <x v="1"/>
    <x v="0"/>
    <x v="1"/>
    <x v="0"/>
    <x v="0"/>
    <x v="1"/>
    <x v="7"/>
    <x v="34"/>
    <x v="0"/>
    <n v="45500"/>
  </r>
  <r>
    <x v="1"/>
    <x v="0"/>
    <x v="1"/>
    <x v="0"/>
    <x v="0"/>
    <x v="1"/>
    <x v="7"/>
    <x v="20"/>
    <x v="0"/>
    <n v="68886.42"/>
  </r>
  <r>
    <x v="1"/>
    <x v="0"/>
    <x v="1"/>
    <x v="0"/>
    <x v="0"/>
    <x v="1"/>
    <x v="7"/>
    <x v="55"/>
    <x v="0"/>
    <n v="38700"/>
  </r>
  <r>
    <x v="1"/>
    <x v="0"/>
    <x v="1"/>
    <x v="0"/>
    <x v="0"/>
    <x v="1"/>
    <x v="8"/>
    <x v="22"/>
    <x v="0"/>
    <n v="27944.63"/>
  </r>
  <r>
    <x v="1"/>
    <x v="0"/>
    <x v="1"/>
    <x v="0"/>
    <x v="0"/>
    <x v="1"/>
    <x v="8"/>
    <x v="68"/>
    <x v="0"/>
    <m/>
  </r>
  <r>
    <x v="1"/>
    <x v="0"/>
    <x v="1"/>
    <x v="0"/>
    <x v="0"/>
    <x v="1"/>
    <x v="8"/>
    <x v="4"/>
    <x v="0"/>
    <n v="219591"/>
  </r>
  <r>
    <x v="1"/>
    <x v="0"/>
    <x v="1"/>
    <x v="0"/>
    <x v="2"/>
    <x v="3"/>
    <x v="3"/>
    <x v="41"/>
    <x v="0"/>
    <n v="1234100"/>
  </r>
  <r>
    <x v="1"/>
    <x v="0"/>
    <x v="1"/>
    <x v="0"/>
    <x v="2"/>
    <x v="3"/>
    <x v="3"/>
    <x v="59"/>
    <x v="0"/>
    <m/>
  </r>
  <r>
    <x v="1"/>
    <x v="0"/>
    <x v="1"/>
    <x v="0"/>
    <x v="2"/>
    <x v="3"/>
    <x v="3"/>
    <x v="48"/>
    <x v="0"/>
    <m/>
  </r>
  <r>
    <x v="1"/>
    <x v="0"/>
    <x v="1"/>
    <x v="0"/>
    <x v="2"/>
    <x v="3"/>
    <x v="3"/>
    <x v="62"/>
    <x v="0"/>
    <m/>
  </r>
  <r>
    <x v="1"/>
    <x v="0"/>
    <x v="1"/>
    <x v="0"/>
    <x v="2"/>
    <x v="3"/>
    <x v="3"/>
    <x v="49"/>
    <x v="0"/>
    <m/>
  </r>
  <r>
    <x v="1"/>
    <x v="0"/>
    <x v="1"/>
    <x v="0"/>
    <x v="2"/>
    <x v="3"/>
    <x v="3"/>
    <x v="50"/>
    <x v="0"/>
    <m/>
  </r>
  <r>
    <x v="2"/>
    <x v="0"/>
    <x v="1"/>
    <x v="0"/>
    <x v="1"/>
    <x v="2"/>
    <x v="13"/>
    <x v="63"/>
    <x v="0"/>
    <n v="4441471"/>
  </r>
  <r>
    <x v="2"/>
    <x v="0"/>
    <x v="1"/>
    <x v="0"/>
    <x v="1"/>
    <x v="5"/>
    <x v="11"/>
    <x v="64"/>
    <x v="0"/>
    <n v="787.07"/>
  </r>
  <r>
    <x v="2"/>
    <x v="0"/>
    <x v="1"/>
    <x v="0"/>
    <x v="1"/>
    <x v="5"/>
    <x v="14"/>
    <x v="66"/>
    <x v="0"/>
    <m/>
  </r>
  <r>
    <x v="2"/>
    <x v="0"/>
    <x v="1"/>
    <x v="0"/>
    <x v="1"/>
    <x v="5"/>
    <x v="15"/>
    <x v="69"/>
    <x v="0"/>
    <n v="53000"/>
  </r>
  <r>
    <x v="2"/>
    <x v="0"/>
    <x v="1"/>
    <x v="0"/>
    <x v="1"/>
    <x v="2"/>
    <x v="17"/>
    <x v="74"/>
    <x v="0"/>
    <n v="-34622"/>
  </r>
  <r>
    <x v="2"/>
    <x v="0"/>
    <x v="1"/>
    <x v="0"/>
    <x v="0"/>
    <x v="0"/>
    <x v="4"/>
    <x v="6"/>
    <x v="0"/>
    <n v="1400000"/>
  </r>
  <r>
    <x v="2"/>
    <x v="0"/>
    <x v="1"/>
    <x v="0"/>
    <x v="0"/>
    <x v="0"/>
    <x v="4"/>
    <x v="7"/>
    <x v="0"/>
    <n v="97032"/>
  </r>
  <r>
    <x v="2"/>
    <x v="0"/>
    <x v="1"/>
    <x v="0"/>
    <x v="0"/>
    <x v="0"/>
    <x v="4"/>
    <x v="8"/>
    <x v="0"/>
    <n v="124703"/>
  </r>
  <r>
    <x v="2"/>
    <x v="0"/>
    <x v="1"/>
    <x v="0"/>
    <x v="0"/>
    <x v="0"/>
    <x v="4"/>
    <x v="9"/>
    <x v="0"/>
    <n v="14964"/>
  </r>
  <r>
    <x v="2"/>
    <x v="0"/>
    <x v="1"/>
    <x v="0"/>
    <x v="0"/>
    <x v="0"/>
    <x v="4"/>
    <x v="10"/>
    <x v="0"/>
    <n v="124703"/>
  </r>
  <r>
    <x v="2"/>
    <x v="0"/>
    <x v="1"/>
    <x v="0"/>
    <x v="0"/>
    <x v="0"/>
    <x v="4"/>
    <x v="11"/>
    <x v="0"/>
    <n v="58380"/>
  </r>
  <r>
    <x v="2"/>
    <x v="0"/>
    <x v="1"/>
    <x v="0"/>
    <x v="0"/>
    <x v="0"/>
    <x v="4"/>
    <x v="12"/>
    <x v="0"/>
    <n v="532000"/>
  </r>
  <r>
    <x v="2"/>
    <x v="0"/>
    <x v="1"/>
    <x v="0"/>
    <x v="0"/>
    <x v="0"/>
    <x v="4"/>
    <x v="56"/>
    <x v="0"/>
    <m/>
  </r>
  <r>
    <x v="2"/>
    <x v="0"/>
    <x v="1"/>
    <x v="0"/>
    <x v="0"/>
    <x v="0"/>
    <x v="4"/>
    <x v="13"/>
    <x v="0"/>
    <n v="7308"/>
  </r>
  <r>
    <x v="2"/>
    <x v="0"/>
    <x v="1"/>
    <x v="0"/>
    <x v="0"/>
    <x v="0"/>
    <x v="4"/>
    <x v="14"/>
    <x v="0"/>
    <n v="168000"/>
  </r>
  <r>
    <x v="2"/>
    <x v="0"/>
    <x v="1"/>
    <x v="0"/>
    <x v="0"/>
    <x v="0"/>
    <x v="4"/>
    <x v="15"/>
    <x v="0"/>
    <n v="56000"/>
  </r>
  <r>
    <x v="2"/>
    <x v="0"/>
    <x v="1"/>
    <x v="0"/>
    <x v="0"/>
    <x v="0"/>
    <x v="9"/>
    <x v="30"/>
    <x v="0"/>
    <n v="414058"/>
  </r>
  <r>
    <x v="2"/>
    <x v="0"/>
    <x v="1"/>
    <x v="0"/>
    <x v="0"/>
    <x v="0"/>
    <x v="5"/>
    <x v="70"/>
    <x v="0"/>
    <m/>
  </r>
  <r>
    <x v="2"/>
    <x v="0"/>
    <x v="1"/>
    <x v="0"/>
    <x v="0"/>
    <x v="0"/>
    <x v="5"/>
    <x v="71"/>
    <x v="0"/>
    <m/>
  </r>
  <r>
    <x v="2"/>
    <x v="0"/>
    <x v="1"/>
    <x v="0"/>
    <x v="0"/>
    <x v="0"/>
    <x v="6"/>
    <x v="17"/>
    <x v="0"/>
    <n v="800000"/>
  </r>
  <r>
    <x v="2"/>
    <x v="0"/>
    <x v="1"/>
    <x v="0"/>
    <x v="0"/>
    <x v="0"/>
    <x v="18"/>
    <x v="75"/>
    <x v="0"/>
    <n v="58739"/>
  </r>
  <r>
    <x v="2"/>
    <x v="0"/>
    <x v="1"/>
    <x v="0"/>
    <x v="0"/>
    <x v="0"/>
    <x v="2"/>
    <x v="65"/>
    <x v="0"/>
    <m/>
  </r>
  <r>
    <x v="2"/>
    <x v="0"/>
    <x v="1"/>
    <x v="0"/>
    <x v="0"/>
    <x v="0"/>
    <x v="0"/>
    <x v="67"/>
    <x v="0"/>
    <m/>
  </r>
  <r>
    <x v="2"/>
    <x v="0"/>
    <x v="1"/>
    <x v="0"/>
    <x v="0"/>
    <x v="0"/>
    <x v="16"/>
    <x v="72"/>
    <x v="0"/>
    <m/>
  </r>
  <r>
    <x v="2"/>
    <x v="0"/>
    <x v="1"/>
    <x v="0"/>
    <x v="0"/>
    <x v="0"/>
    <x v="2"/>
    <x v="53"/>
    <x v="0"/>
    <m/>
  </r>
  <r>
    <x v="2"/>
    <x v="0"/>
    <x v="1"/>
    <x v="0"/>
    <x v="0"/>
    <x v="0"/>
    <x v="2"/>
    <x v="73"/>
    <x v="0"/>
    <m/>
  </r>
  <r>
    <x v="2"/>
    <x v="0"/>
    <x v="1"/>
    <x v="0"/>
    <x v="0"/>
    <x v="1"/>
    <x v="7"/>
    <x v="34"/>
    <x v="0"/>
    <n v="123900"/>
  </r>
  <r>
    <x v="2"/>
    <x v="0"/>
    <x v="1"/>
    <x v="0"/>
    <x v="0"/>
    <x v="1"/>
    <x v="7"/>
    <x v="20"/>
    <x v="0"/>
    <n v="44922.84"/>
  </r>
  <r>
    <x v="2"/>
    <x v="0"/>
    <x v="1"/>
    <x v="0"/>
    <x v="0"/>
    <x v="1"/>
    <x v="7"/>
    <x v="55"/>
    <x v="0"/>
    <n v="29468"/>
  </r>
  <r>
    <x v="2"/>
    <x v="0"/>
    <x v="1"/>
    <x v="0"/>
    <x v="0"/>
    <x v="1"/>
    <x v="8"/>
    <x v="22"/>
    <x v="0"/>
    <n v="24772.68"/>
  </r>
  <r>
    <x v="2"/>
    <x v="0"/>
    <x v="1"/>
    <x v="0"/>
    <x v="0"/>
    <x v="1"/>
    <x v="8"/>
    <x v="68"/>
    <x v="0"/>
    <m/>
  </r>
  <r>
    <x v="2"/>
    <x v="0"/>
    <x v="1"/>
    <x v="0"/>
    <x v="0"/>
    <x v="1"/>
    <x v="8"/>
    <x v="4"/>
    <x v="0"/>
    <n v="214299"/>
  </r>
  <r>
    <x v="2"/>
    <x v="0"/>
    <x v="1"/>
    <x v="0"/>
    <x v="2"/>
    <x v="3"/>
    <x v="3"/>
    <x v="41"/>
    <x v="0"/>
    <n v="758307"/>
  </r>
  <r>
    <x v="2"/>
    <x v="0"/>
    <x v="1"/>
    <x v="0"/>
    <x v="2"/>
    <x v="3"/>
    <x v="3"/>
    <x v="59"/>
    <x v="0"/>
    <m/>
  </r>
  <r>
    <x v="2"/>
    <x v="0"/>
    <x v="1"/>
    <x v="0"/>
    <x v="2"/>
    <x v="3"/>
    <x v="3"/>
    <x v="48"/>
    <x v="0"/>
    <m/>
  </r>
  <r>
    <x v="2"/>
    <x v="0"/>
    <x v="1"/>
    <x v="0"/>
    <x v="2"/>
    <x v="3"/>
    <x v="3"/>
    <x v="62"/>
    <x v="0"/>
    <m/>
  </r>
  <r>
    <x v="2"/>
    <x v="0"/>
    <x v="1"/>
    <x v="0"/>
    <x v="2"/>
    <x v="3"/>
    <x v="3"/>
    <x v="49"/>
    <x v="0"/>
    <n v="161800"/>
  </r>
  <r>
    <x v="2"/>
    <x v="0"/>
    <x v="1"/>
    <x v="0"/>
    <x v="2"/>
    <x v="3"/>
    <x v="3"/>
    <x v="50"/>
    <x v="0"/>
    <m/>
  </r>
  <r>
    <x v="3"/>
    <x v="0"/>
    <x v="1"/>
    <x v="0"/>
    <x v="1"/>
    <x v="2"/>
    <x v="13"/>
    <x v="63"/>
    <x v="0"/>
    <n v="5281376"/>
  </r>
  <r>
    <x v="3"/>
    <x v="0"/>
    <x v="1"/>
    <x v="0"/>
    <x v="1"/>
    <x v="5"/>
    <x v="11"/>
    <x v="64"/>
    <x v="0"/>
    <m/>
  </r>
  <r>
    <x v="3"/>
    <x v="0"/>
    <x v="1"/>
    <x v="0"/>
    <x v="1"/>
    <x v="5"/>
    <x v="14"/>
    <x v="66"/>
    <x v="0"/>
    <m/>
  </r>
  <r>
    <x v="3"/>
    <x v="0"/>
    <x v="1"/>
    <x v="0"/>
    <x v="1"/>
    <x v="5"/>
    <x v="15"/>
    <x v="69"/>
    <x v="0"/>
    <n v="107200"/>
  </r>
  <r>
    <x v="3"/>
    <x v="0"/>
    <x v="1"/>
    <x v="0"/>
    <x v="1"/>
    <x v="2"/>
    <x v="17"/>
    <x v="74"/>
    <x v="0"/>
    <m/>
  </r>
  <r>
    <x v="3"/>
    <x v="0"/>
    <x v="1"/>
    <x v="0"/>
    <x v="0"/>
    <x v="0"/>
    <x v="4"/>
    <x v="6"/>
    <x v="0"/>
    <n v="1400000"/>
  </r>
  <r>
    <x v="3"/>
    <x v="0"/>
    <x v="1"/>
    <x v="0"/>
    <x v="0"/>
    <x v="0"/>
    <x v="4"/>
    <x v="7"/>
    <x v="0"/>
    <n v="97032"/>
  </r>
  <r>
    <x v="3"/>
    <x v="0"/>
    <x v="1"/>
    <x v="0"/>
    <x v="0"/>
    <x v="0"/>
    <x v="4"/>
    <x v="8"/>
    <x v="0"/>
    <n v="124703"/>
  </r>
  <r>
    <x v="3"/>
    <x v="0"/>
    <x v="1"/>
    <x v="0"/>
    <x v="0"/>
    <x v="0"/>
    <x v="4"/>
    <x v="9"/>
    <x v="0"/>
    <n v="14964"/>
  </r>
  <r>
    <x v="3"/>
    <x v="0"/>
    <x v="1"/>
    <x v="0"/>
    <x v="0"/>
    <x v="0"/>
    <x v="4"/>
    <x v="10"/>
    <x v="0"/>
    <n v="124703"/>
  </r>
  <r>
    <x v="3"/>
    <x v="0"/>
    <x v="1"/>
    <x v="0"/>
    <x v="0"/>
    <x v="0"/>
    <x v="4"/>
    <x v="11"/>
    <x v="0"/>
    <n v="58380"/>
  </r>
  <r>
    <x v="3"/>
    <x v="0"/>
    <x v="1"/>
    <x v="0"/>
    <x v="0"/>
    <x v="0"/>
    <x v="4"/>
    <x v="12"/>
    <x v="0"/>
    <n v="532000"/>
  </r>
  <r>
    <x v="3"/>
    <x v="0"/>
    <x v="1"/>
    <x v="0"/>
    <x v="0"/>
    <x v="0"/>
    <x v="4"/>
    <x v="56"/>
    <x v="0"/>
    <m/>
  </r>
  <r>
    <x v="3"/>
    <x v="0"/>
    <x v="1"/>
    <x v="0"/>
    <x v="0"/>
    <x v="0"/>
    <x v="4"/>
    <x v="13"/>
    <x v="0"/>
    <n v="7308"/>
  </r>
  <r>
    <x v="3"/>
    <x v="0"/>
    <x v="1"/>
    <x v="0"/>
    <x v="0"/>
    <x v="0"/>
    <x v="4"/>
    <x v="14"/>
    <x v="0"/>
    <n v="168000"/>
  </r>
  <r>
    <x v="3"/>
    <x v="0"/>
    <x v="1"/>
    <x v="0"/>
    <x v="0"/>
    <x v="0"/>
    <x v="4"/>
    <x v="15"/>
    <x v="0"/>
    <n v="56000"/>
  </r>
  <r>
    <x v="3"/>
    <x v="0"/>
    <x v="1"/>
    <x v="0"/>
    <x v="0"/>
    <x v="0"/>
    <x v="9"/>
    <x v="30"/>
    <x v="0"/>
    <n v="414058"/>
  </r>
  <r>
    <x v="3"/>
    <x v="0"/>
    <x v="1"/>
    <x v="0"/>
    <x v="0"/>
    <x v="0"/>
    <x v="5"/>
    <x v="70"/>
    <x v="0"/>
    <m/>
  </r>
  <r>
    <x v="3"/>
    <x v="0"/>
    <x v="1"/>
    <x v="0"/>
    <x v="0"/>
    <x v="0"/>
    <x v="5"/>
    <x v="71"/>
    <x v="0"/>
    <m/>
  </r>
  <r>
    <x v="3"/>
    <x v="0"/>
    <x v="1"/>
    <x v="0"/>
    <x v="0"/>
    <x v="0"/>
    <x v="6"/>
    <x v="17"/>
    <x v="0"/>
    <n v="800000"/>
  </r>
  <r>
    <x v="3"/>
    <x v="0"/>
    <x v="1"/>
    <x v="0"/>
    <x v="0"/>
    <x v="0"/>
    <x v="18"/>
    <x v="75"/>
    <x v="0"/>
    <m/>
  </r>
  <r>
    <x v="3"/>
    <x v="0"/>
    <x v="1"/>
    <x v="0"/>
    <x v="0"/>
    <x v="0"/>
    <x v="2"/>
    <x v="65"/>
    <x v="0"/>
    <m/>
  </r>
  <r>
    <x v="3"/>
    <x v="0"/>
    <x v="1"/>
    <x v="0"/>
    <x v="0"/>
    <x v="0"/>
    <x v="0"/>
    <x v="67"/>
    <x v="0"/>
    <m/>
  </r>
  <r>
    <x v="3"/>
    <x v="0"/>
    <x v="1"/>
    <x v="0"/>
    <x v="0"/>
    <x v="0"/>
    <x v="16"/>
    <x v="72"/>
    <x v="0"/>
    <m/>
  </r>
  <r>
    <x v="3"/>
    <x v="0"/>
    <x v="1"/>
    <x v="0"/>
    <x v="0"/>
    <x v="0"/>
    <x v="2"/>
    <x v="53"/>
    <x v="0"/>
    <n v="272227"/>
  </r>
  <r>
    <x v="3"/>
    <x v="0"/>
    <x v="1"/>
    <x v="0"/>
    <x v="0"/>
    <x v="0"/>
    <x v="2"/>
    <x v="73"/>
    <x v="0"/>
    <n v="54340"/>
  </r>
  <r>
    <x v="3"/>
    <x v="0"/>
    <x v="1"/>
    <x v="0"/>
    <x v="0"/>
    <x v="0"/>
    <x v="2"/>
    <x v="76"/>
    <x v="0"/>
    <n v="10505"/>
  </r>
  <r>
    <x v="3"/>
    <x v="0"/>
    <x v="1"/>
    <x v="0"/>
    <x v="0"/>
    <x v="1"/>
    <x v="7"/>
    <x v="34"/>
    <x v="0"/>
    <n v="112200"/>
  </r>
  <r>
    <x v="3"/>
    <x v="0"/>
    <x v="1"/>
    <x v="0"/>
    <x v="0"/>
    <x v="1"/>
    <x v="7"/>
    <x v="20"/>
    <x v="0"/>
    <n v="22522.84"/>
  </r>
  <r>
    <x v="3"/>
    <x v="0"/>
    <x v="1"/>
    <x v="0"/>
    <x v="0"/>
    <x v="1"/>
    <x v="7"/>
    <x v="55"/>
    <x v="0"/>
    <n v="31599"/>
  </r>
  <r>
    <x v="3"/>
    <x v="0"/>
    <x v="1"/>
    <x v="0"/>
    <x v="0"/>
    <x v="1"/>
    <x v="8"/>
    <x v="22"/>
    <x v="0"/>
    <n v="26491.65"/>
  </r>
  <r>
    <x v="3"/>
    <x v="0"/>
    <x v="1"/>
    <x v="0"/>
    <x v="0"/>
    <x v="1"/>
    <x v="8"/>
    <x v="68"/>
    <x v="0"/>
    <m/>
  </r>
  <r>
    <x v="3"/>
    <x v="0"/>
    <x v="1"/>
    <x v="0"/>
    <x v="0"/>
    <x v="1"/>
    <x v="8"/>
    <x v="77"/>
    <x v="0"/>
    <n v="200000"/>
  </r>
  <r>
    <x v="3"/>
    <x v="0"/>
    <x v="1"/>
    <x v="0"/>
    <x v="0"/>
    <x v="1"/>
    <x v="8"/>
    <x v="4"/>
    <x v="0"/>
    <n v="155702.39999999999"/>
  </r>
  <r>
    <x v="3"/>
    <x v="0"/>
    <x v="1"/>
    <x v="0"/>
    <x v="2"/>
    <x v="3"/>
    <x v="3"/>
    <x v="41"/>
    <x v="0"/>
    <n v="1320345"/>
  </r>
  <r>
    <x v="3"/>
    <x v="0"/>
    <x v="1"/>
    <x v="0"/>
    <x v="2"/>
    <x v="3"/>
    <x v="3"/>
    <x v="59"/>
    <x v="0"/>
    <m/>
  </r>
  <r>
    <x v="3"/>
    <x v="0"/>
    <x v="1"/>
    <x v="0"/>
    <x v="2"/>
    <x v="3"/>
    <x v="3"/>
    <x v="48"/>
    <x v="0"/>
    <m/>
  </r>
  <r>
    <x v="3"/>
    <x v="0"/>
    <x v="1"/>
    <x v="0"/>
    <x v="2"/>
    <x v="3"/>
    <x v="3"/>
    <x v="62"/>
    <x v="0"/>
    <m/>
  </r>
  <r>
    <x v="3"/>
    <x v="0"/>
    <x v="1"/>
    <x v="0"/>
    <x v="2"/>
    <x v="3"/>
    <x v="3"/>
    <x v="49"/>
    <x v="0"/>
    <n v="182000"/>
  </r>
  <r>
    <x v="3"/>
    <x v="0"/>
    <x v="1"/>
    <x v="0"/>
    <x v="2"/>
    <x v="3"/>
    <x v="3"/>
    <x v="50"/>
    <x v="0"/>
    <m/>
  </r>
  <r>
    <x v="4"/>
    <x v="0"/>
    <x v="1"/>
    <x v="0"/>
    <x v="1"/>
    <x v="2"/>
    <x v="13"/>
    <x v="63"/>
    <x v="0"/>
    <n v="4011069"/>
  </r>
  <r>
    <x v="4"/>
    <x v="0"/>
    <x v="1"/>
    <x v="0"/>
    <x v="1"/>
    <x v="5"/>
    <x v="11"/>
    <x v="64"/>
    <x v="0"/>
    <m/>
  </r>
  <r>
    <x v="4"/>
    <x v="0"/>
    <x v="1"/>
    <x v="0"/>
    <x v="1"/>
    <x v="5"/>
    <x v="14"/>
    <x v="66"/>
    <x v="0"/>
    <m/>
  </r>
  <r>
    <x v="4"/>
    <x v="0"/>
    <x v="1"/>
    <x v="0"/>
    <x v="1"/>
    <x v="5"/>
    <x v="15"/>
    <x v="69"/>
    <x v="0"/>
    <n v="59000"/>
  </r>
  <r>
    <x v="4"/>
    <x v="0"/>
    <x v="1"/>
    <x v="0"/>
    <x v="1"/>
    <x v="2"/>
    <x v="17"/>
    <x v="74"/>
    <x v="0"/>
    <n v="59000"/>
  </r>
  <r>
    <x v="4"/>
    <x v="0"/>
    <x v="1"/>
    <x v="0"/>
    <x v="0"/>
    <x v="0"/>
    <x v="4"/>
    <x v="6"/>
    <x v="0"/>
    <n v="1400000"/>
  </r>
  <r>
    <x v="4"/>
    <x v="0"/>
    <x v="1"/>
    <x v="0"/>
    <x v="0"/>
    <x v="0"/>
    <x v="4"/>
    <x v="7"/>
    <x v="0"/>
    <n v="97032"/>
  </r>
  <r>
    <x v="4"/>
    <x v="0"/>
    <x v="1"/>
    <x v="0"/>
    <x v="0"/>
    <x v="0"/>
    <x v="4"/>
    <x v="8"/>
    <x v="0"/>
    <n v="124703"/>
  </r>
  <r>
    <x v="4"/>
    <x v="0"/>
    <x v="1"/>
    <x v="0"/>
    <x v="0"/>
    <x v="0"/>
    <x v="4"/>
    <x v="9"/>
    <x v="0"/>
    <n v="14964"/>
  </r>
  <r>
    <x v="4"/>
    <x v="0"/>
    <x v="1"/>
    <x v="0"/>
    <x v="0"/>
    <x v="0"/>
    <x v="4"/>
    <x v="10"/>
    <x v="0"/>
    <n v="124703"/>
  </r>
  <r>
    <x v="4"/>
    <x v="0"/>
    <x v="1"/>
    <x v="0"/>
    <x v="0"/>
    <x v="0"/>
    <x v="4"/>
    <x v="11"/>
    <x v="0"/>
    <n v="58380"/>
  </r>
  <r>
    <x v="4"/>
    <x v="0"/>
    <x v="1"/>
    <x v="0"/>
    <x v="0"/>
    <x v="0"/>
    <x v="4"/>
    <x v="12"/>
    <x v="0"/>
    <n v="532000"/>
  </r>
  <r>
    <x v="4"/>
    <x v="0"/>
    <x v="1"/>
    <x v="0"/>
    <x v="0"/>
    <x v="0"/>
    <x v="4"/>
    <x v="56"/>
    <x v="0"/>
    <m/>
  </r>
  <r>
    <x v="4"/>
    <x v="0"/>
    <x v="1"/>
    <x v="0"/>
    <x v="0"/>
    <x v="0"/>
    <x v="4"/>
    <x v="13"/>
    <x v="0"/>
    <n v="7308"/>
  </r>
  <r>
    <x v="4"/>
    <x v="0"/>
    <x v="1"/>
    <x v="0"/>
    <x v="0"/>
    <x v="0"/>
    <x v="4"/>
    <x v="14"/>
    <x v="0"/>
    <n v="168000"/>
  </r>
  <r>
    <x v="4"/>
    <x v="0"/>
    <x v="1"/>
    <x v="0"/>
    <x v="0"/>
    <x v="0"/>
    <x v="4"/>
    <x v="15"/>
    <x v="0"/>
    <n v="56000"/>
  </r>
  <r>
    <x v="4"/>
    <x v="0"/>
    <x v="1"/>
    <x v="0"/>
    <x v="0"/>
    <x v="0"/>
    <x v="9"/>
    <x v="30"/>
    <x v="0"/>
    <n v="414058"/>
  </r>
  <r>
    <x v="4"/>
    <x v="0"/>
    <x v="1"/>
    <x v="0"/>
    <x v="0"/>
    <x v="0"/>
    <x v="5"/>
    <x v="70"/>
    <x v="0"/>
    <m/>
  </r>
  <r>
    <x v="4"/>
    <x v="0"/>
    <x v="1"/>
    <x v="0"/>
    <x v="0"/>
    <x v="0"/>
    <x v="5"/>
    <x v="71"/>
    <x v="0"/>
    <m/>
  </r>
  <r>
    <x v="4"/>
    <x v="0"/>
    <x v="1"/>
    <x v="0"/>
    <x v="0"/>
    <x v="0"/>
    <x v="5"/>
    <x v="78"/>
    <x v="0"/>
    <n v="388085.80726701766"/>
  </r>
  <r>
    <x v="4"/>
    <x v="0"/>
    <x v="1"/>
    <x v="0"/>
    <x v="0"/>
    <x v="0"/>
    <x v="6"/>
    <x v="17"/>
    <x v="0"/>
    <n v="800000"/>
  </r>
  <r>
    <x v="4"/>
    <x v="0"/>
    <x v="1"/>
    <x v="0"/>
    <x v="0"/>
    <x v="0"/>
    <x v="0"/>
    <x v="79"/>
    <x v="0"/>
    <m/>
  </r>
  <r>
    <x v="4"/>
    <x v="0"/>
    <x v="1"/>
    <x v="0"/>
    <x v="0"/>
    <x v="0"/>
    <x v="0"/>
    <x v="80"/>
    <x v="0"/>
    <m/>
  </r>
  <r>
    <x v="4"/>
    <x v="0"/>
    <x v="1"/>
    <x v="0"/>
    <x v="0"/>
    <x v="0"/>
    <x v="12"/>
    <x v="81"/>
    <x v="0"/>
    <m/>
  </r>
  <r>
    <x v="4"/>
    <x v="0"/>
    <x v="1"/>
    <x v="0"/>
    <x v="0"/>
    <x v="0"/>
    <x v="12"/>
    <x v="82"/>
    <x v="0"/>
    <m/>
  </r>
  <r>
    <x v="4"/>
    <x v="0"/>
    <x v="1"/>
    <x v="0"/>
    <x v="0"/>
    <x v="0"/>
    <x v="12"/>
    <x v="83"/>
    <x v="0"/>
    <m/>
  </r>
  <r>
    <x v="4"/>
    <x v="0"/>
    <x v="1"/>
    <x v="0"/>
    <x v="0"/>
    <x v="0"/>
    <x v="12"/>
    <x v="84"/>
    <x v="0"/>
    <m/>
  </r>
  <r>
    <x v="4"/>
    <x v="0"/>
    <x v="1"/>
    <x v="0"/>
    <x v="0"/>
    <x v="0"/>
    <x v="19"/>
    <x v="85"/>
    <x v="0"/>
    <m/>
  </r>
  <r>
    <x v="4"/>
    <x v="0"/>
    <x v="1"/>
    <x v="0"/>
    <x v="0"/>
    <x v="0"/>
    <x v="16"/>
    <x v="86"/>
    <x v="0"/>
    <m/>
  </r>
  <r>
    <x v="4"/>
    <x v="0"/>
    <x v="1"/>
    <x v="0"/>
    <x v="0"/>
    <x v="0"/>
    <x v="2"/>
    <x v="87"/>
    <x v="0"/>
    <m/>
  </r>
  <r>
    <x v="4"/>
    <x v="0"/>
    <x v="1"/>
    <x v="0"/>
    <x v="0"/>
    <x v="0"/>
    <x v="2"/>
    <x v="88"/>
    <x v="0"/>
    <m/>
  </r>
  <r>
    <x v="4"/>
    <x v="0"/>
    <x v="1"/>
    <x v="0"/>
    <x v="0"/>
    <x v="0"/>
    <x v="2"/>
    <x v="89"/>
    <x v="0"/>
    <m/>
  </r>
  <r>
    <x v="4"/>
    <x v="0"/>
    <x v="1"/>
    <x v="0"/>
    <x v="0"/>
    <x v="0"/>
    <x v="2"/>
    <x v="90"/>
    <x v="0"/>
    <m/>
  </r>
  <r>
    <x v="4"/>
    <x v="0"/>
    <x v="1"/>
    <x v="0"/>
    <x v="0"/>
    <x v="0"/>
    <x v="2"/>
    <x v="91"/>
    <x v="0"/>
    <m/>
  </r>
  <r>
    <x v="4"/>
    <x v="0"/>
    <x v="1"/>
    <x v="0"/>
    <x v="0"/>
    <x v="0"/>
    <x v="2"/>
    <x v="92"/>
    <x v="0"/>
    <m/>
  </r>
  <r>
    <x v="4"/>
    <x v="0"/>
    <x v="1"/>
    <x v="0"/>
    <x v="0"/>
    <x v="0"/>
    <x v="2"/>
    <x v="93"/>
    <x v="0"/>
    <m/>
  </r>
  <r>
    <x v="4"/>
    <x v="0"/>
    <x v="1"/>
    <x v="0"/>
    <x v="0"/>
    <x v="1"/>
    <x v="7"/>
    <x v="34"/>
    <x v="0"/>
    <n v="57950"/>
  </r>
  <r>
    <x v="4"/>
    <x v="0"/>
    <x v="1"/>
    <x v="0"/>
    <x v="0"/>
    <x v="1"/>
    <x v="7"/>
    <x v="20"/>
    <x v="0"/>
    <n v="25785.84"/>
  </r>
  <r>
    <x v="4"/>
    <x v="0"/>
    <x v="1"/>
    <x v="0"/>
    <x v="0"/>
    <x v="1"/>
    <x v="7"/>
    <x v="55"/>
    <x v="0"/>
    <n v="21303"/>
  </r>
  <r>
    <x v="4"/>
    <x v="0"/>
    <x v="1"/>
    <x v="0"/>
    <x v="0"/>
    <x v="1"/>
    <x v="8"/>
    <x v="22"/>
    <x v="0"/>
    <n v="27628.52"/>
  </r>
  <r>
    <x v="4"/>
    <x v="0"/>
    <x v="1"/>
    <x v="0"/>
    <x v="0"/>
    <x v="1"/>
    <x v="8"/>
    <x v="94"/>
    <x v="0"/>
    <m/>
  </r>
  <r>
    <x v="4"/>
    <x v="0"/>
    <x v="1"/>
    <x v="0"/>
    <x v="0"/>
    <x v="1"/>
    <x v="8"/>
    <x v="95"/>
    <x v="0"/>
    <m/>
  </r>
  <r>
    <x v="4"/>
    <x v="0"/>
    <x v="1"/>
    <x v="0"/>
    <x v="0"/>
    <x v="1"/>
    <x v="8"/>
    <x v="77"/>
    <x v="0"/>
    <m/>
  </r>
  <r>
    <x v="4"/>
    <x v="0"/>
    <x v="1"/>
    <x v="0"/>
    <x v="0"/>
    <x v="1"/>
    <x v="8"/>
    <x v="4"/>
    <x v="0"/>
    <n v="150057.72"/>
  </r>
  <r>
    <x v="4"/>
    <x v="0"/>
    <x v="1"/>
    <x v="0"/>
    <x v="2"/>
    <x v="3"/>
    <x v="3"/>
    <x v="96"/>
    <x v="0"/>
    <m/>
  </r>
  <r>
    <x v="4"/>
    <x v="0"/>
    <x v="1"/>
    <x v="0"/>
    <x v="2"/>
    <x v="3"/>
    <x v="3"/>
    <x v="97"/>
    <x v="0"/>
    <m/>
  </r>
  <r>
    <x v="4"/>
    <x v="0"/>
    <x v="1"/>
    <x v="0"/>
    <x v="2"/>
    <x v="3"/>
    <x v="3"/>
    <x v="98"/>
    <x v="0"/>
    <m/>
  </r>
  <r>
    <x v="4"/>
    <x v="0"/>
    <x v="1"/>
    <x v="0"/>
    <x v="2"/>
    <x v="3"/>
    <x v="3"/>
    <x v="99"/>
    <x v="0"/>
    <m/>
  </r>
  <r>
    <x v="4"/>
    <x v="0"/>
    <x v="1"/>
    <x v="0"/>
    <x v="2"/>
    <x v="3"/>
    <x v="3"/>
    <x v="49"/>
    <x v="0"/>
    <m/>
  </r>
  <r>
    <x v="4"/>
    <x v="0"/>
    <x v="1"/>
    <x v="0"/>
    <x v="2"/>
    <x v="3"/>
    <x v="3"/>
    <x v="50"/>
    <x v="0"/>
    <m/>
  </r>
  <r>
    <x v="5"/>
    <x v="0"/>
    <x v="2"/>
    <x v="0"/>
    <x v="1"/>
    <x v="2"/>
    <x v="13"/>
    <x v="63"/>
    <x v="0"/>
    <n v="5965744"/>
  </r>
  <r>
    <x v="5"/>
    <x v="0"/>
    <x v="2"/>
    <x v="0"/>
    <x v="1"/>
    <x v="5"/>
    <x v="11"/>
    <x v="64"/>
    <x v="0"/>
    <n v="433.18"/>
  </r>
  <r>
    <x v="5"/>
    <x v="0"/>
    <x v="2"/>
    <x v="0"/>
    <x v="1"/>
    <x v="5"/>
    <x v="14"/>
    <x v="66"/>
    <x v="0"/>
    <m/>
  </r>
  <r>
    <x v="5"/>
    <x v="0"/>
    <x v="2"/>
    <x v="0"/>
    <x v="1"/>
    <x v="5"/>
    <x v="15"/>
    <x v="69"/>
    <x v="0"/>
    <n v="65000"/>
  </r>
  <r>
    <x v="5"/>
    <x v="0"/>
    <x v="2"/>
    <x v="0"/>
    <x v="1"/>
    <x v="2"/>
    <x v="17"/>
    <x v="74"/>
    <x v="0"/>
    <m/>
  </r>
  <r>
    <x v="5"/>
    <x v="0"/>
    <x v="2"/>
    <x v="0"/>
    <x v="0"/>
    <x v="0"/>
    <x v="4"/>
    <x v="6"/>
    <x v="0"/>
    <n v="1400000"/>
  </r>
  <r>
    <x v="5"/>
    <x v="0"/>
    <x v="2"/>
    <x v="0"/>
    <x v="0"/>
    <x v="0"/>
    <x v="4"/>
    <x v="7"/>
    <x v="0"/>
    <n v="102854"/>
  </r>
  <r>
    <x v="5"/>
    <x v="0"/>
    <x v="2"/>
    <x v="0"/>
    <x v="0"/>
    <x v="0"/>
    <x v="4"/>
    <x v="8"/>
    <x v="0"/>
    <n v="125188"/>
  </r>
  <r>
    <x v="5"/>
    <x v="0"/>
    <x v="2"/>
    <x v="0"/>
    <x v="0"/>
    <x v="0"/>
    <x v="4"/>
    <x v="9"/>
    <x v="0"/>
    <n v="15023"/>
  </r>
  <r>
    <x v="5"/>
    <x v="0"/>
    <x v="2"/>
    <x v="0"/>
    <x v="0"/>
    <x v="0"/>
    <x v="4"/>
    <x v="10"/>
    <x v="0"/>
    <n v="125188"/>
  </r>
  <r>
    <x v="5"/>
    <x v="0"/>
    <x v="2"/>
    <x v="0"/>
    <x v="0"/>
    <x v="0"/>
    <x v="4"/>
    <x v="11"/>
    <x v="0"/>
    <n v="58380"/>
  </r>
  <r>
    <x v="5"/>
    <x v="0"/>
    <x v="2"/>
    <x v="0"/>
    <x v="0"/>
    <x v="0"/>
    <x v="4"/>
    <x v="12"/>
    <x v="0"/>
    <n v="532000"/>
  </r>
  <r>
    <x v="5"/>
    <x v="0"/>
    <x v="2"/>
    <x v="0"/>
    <x v="0"/>
    <x v="0"/>
    <x v="4"/>
    <x v="56"/>
    <x v="0"/>
    <m/>
  </r>
  <r>
    <x v="5"/>
    <x v="0"/>
    <x v="2"/>
    <x v="0"/>
    <x v="0"/>
    <x v="0"/>
    <x v="4"/>
    <x v="13"/>
    <x v="0"/>
    <n v="7308"/>
  </r>
  <r>
    <x v="5"/>
    <x v="0"/>
    <x v="2"/>
    <x v="0"/>
    <x v="0"/>
    <x v="0"/>
    <x v="4"/>
    <x v="14"/>
    <x v="0"/>
    <n v="168000"/>
  </r>
  <r>
    <x v="5"/>
    <x v="0"/>
    <x v="2"/>
    <x v="0"/>
    <x v="0"/>
    <x v="0"/>
    <x v="4"/>
    <x v="15"/>
    <x v="0"/>
    <n v="56000"/>
  </r>
  <r>
    <x v="5"/>
    <x v="0"/>
    <x v="2"/>
    <x v="0"/>
    <x v="0"/>
    <x v="0"/>
    <x v="9"/>
    <x v="30"/>
    <x v="0"/>
    <n v="414058"/>
  </r>
  <r>
    <x v="5"/>
    <x v="0"/>
    <x v="2"/>
    <x v="0"/>
    <x v="0"/>
    <x v="0"/>
    <x v="5"/>
    <x v="70"/>
    <x v="0"/>
    <m/>
  </r>
  <r>
    <x v="5"/>
    <x v="0"/>
    <x v="2"/>
    <x v="0"/>
    <x v="0"/>
    <x v="0"/>
    <x v="5"/>
    <x v="71"/>
    <x v="0"/>
    <m/>
  </r>
  <r>
    <x v="5"/>
    <x v="0"/>
    <x v="2"/>
    <x v="0"/>
    <x v="0"/>
    <x v="0"/>
    <x v="5"/>
    <x v="78"/>
    <x v="0"/>
    <m/>
  </r>
  <r>
    <x v="5"/>
    <x v="0"/>
    <x v="2"/>
    <x v="0"/>
    <x v="0"/>
    <x v="0"/>
    <x v="6"/>
    <x v="17"/>
    <x v="0"/>
    <n v="800000"/>
  </r>
  <r>
    <x v="5"/>
    <x v="0"/>
    <x v="2"/>
    <x v="0"/>
    <x v="0"/>
    <x v="0"/>
    <x v="0"/>
    <x v="79"/>
    <x v="0"/>
    <m/>
  </r>
  <r>
    <x v="5"/>
    <x v="0"/>
    <x v="2"/>
    <x v="0"/>
    <x v="0"/>
    <x v="0"/>
    <x v="0"/>
    <x v="80"/>
    <x v="0"/>
    <n v="117326"/>
  </r>
  <r>
    <x v="5"/>
    <x v="0"/>
    <x v="2"/>
    <x v="0"/>
    <x v="0"/>
    <x v="0"/>
    <x v="12"/>
    <x v="81"/>
    <x v="0"/>
    <m/>
  </r>
  <r>
    <x v="5"/>
    <x v="0"/>
    <x v="2"/>
    <x v="0"/>
    <x v="0"/>
    <x v="0"/>
    <x v="12"/>
    <x v="82"/>
    <x v="0"/>
    <m/>
  </r>
  <r>
    <x v="5"/>
    <x v="0"/>
    <x v="2"/>
    <x v="0"/>
    <x v="0"/>
    <x v="0"/>
    <x v="12"/>
    <x v="83"/>
    <x v="0"/>
    <m/>
  </r>
  <r>
    <x v="5"/>
    <x v="0"/>
    <x v="2"/>
    <x v="0"/>
    <x v="0"/>
    <x v="0"/>
    <x v="12"/>
    <x v="84"/>
    <x v="0"/>
    <m/>
  </r>
  <r>
    <x v="5"/>
    <x v="0"/>
    <x v="2"/>
    <x v="0"/>
    <x v="0"/>
    <x v="0"/>
    <x v="19"/>
    <x v="85"/>
    <x v="0"/>
    <m/>
  </r>
  <r>
    <x v="5"/>
    <x v="0"/>
    <x v="2"/>
    <x v="0"/>
    <x v="0"/>
    <x v="0"/>
    <x v="16"/>
    <x v="86"/>
    <x v="0"/>
    <m/>
  </r>
  <r>
    <x v="5"/>
    <x v="0"/>
    <x v="2"/>
    <x v="0"/>
    <x v="0"/>
    <x v="0"/>
    <x v="2"/>
    <x v="87"/>
    <x v="0"/>
    <m/>
  </r>
  <r>
    <x v="5"/>
    <x v="0"/>
    <x v="2"/>
    <x v="0"/>
    <x v="0"/>
    <x v="0"/>
    <x v="2"/>
    <x v="88"/>
    <x v="0"/>
    <m/>
  </r>
  <r>
    <x v="5"/>
    <x v="0"/>
    <x v="2"/>
    <x v="0"/>
    <x v="0"/>
    <x v="0"/>
    <x v="2"/>
    <x v="89"/>
    <x v="0"/>
    <n v="11555"/>
  </r>
  <r>
    <x v="5"/>
    <x v="0"/>
    <x v="2"/>
    <x v="0"/>
    <x v="0"/>
    <x v="0"/>
    <x v="2"/>
    <x v="90"/>
    <x v="0"/>
    <n v="175012"/>
  </r>
  <r>
    <x v="5"/>
    <x v="0"/>
    <x v="2"/>
    <x v="0"/>
    <x v="0"/>
    <x v="0"/>
    <x v="2"/>
    <x v="91"/>
    <x v="0"/>
    <m/>
  </r>
  <r>
    <x v="5"/>
    <x v="0"/>
    <x v="2"/>
    <x v="0"/>
    <x v="0"/>
    <x v="0"/>
    <x v="2"/>
    <x v="92"/>
    <x v="0"/>
    <m/>
  </r>
  <r>
    <x v="5"/>
    <x v="0"/>
    <x v="2"/>
    <x v="0"/>
    <x v="0"/>
    <x v="0"/>
    <x v="2"/>
    <x v="93"/>
    <x v="0"/>
    <m/>
  </r>
  <r>
    <x v="5"/>
    <x v="0"/>
    <x v="2"/>
    <x v="0"/>
    <x v="0"/>
    <x v="1"/>
    <x v="7"/>
    <x v="34"/>
    <x v="0"/>
    <n v="48440"/>
  </r>
  <r>
    <x v="5"/>
    <x v="0"/>
    <x v="2"/>
    <x v="0"/>
    <x v="0"/>
    <x v="1"/>
    <x v="7"/>
    <x v="20"/>
    <x v="0"/>
    <n v="121911.28"/>
  </r>
  <r>
    <x v="5"/>
    <x v="0"/>
    <x v="2"/>
    <x v="0"/>
    <x v="0"/>
    <x v="1"/>
    <x v="7"/>
    <x v="55"/>
    <x v="0"/>
    <n v="41540"/>
  </r>
  <r>
    <x v="5"/>
    <x v="0"/>
    <x v="2"/>
    <x v="0"/>
    <x v="0"/>
    <x v="1"/>
    <x v="8"/>
    <x v="22"/>
    <x v="0"/>
    <n v="20035.04"/>
  </r>
  <r>
    <x v="5"/>
    <x v="0"/>
    <x v="2"/>
    <x v="0"/>
    <x v="0"/>
    <x v="1"/>
    <x v="8"/>
    <x v="94"/>
    <x v="0"/>
    <m/>
  </r>
  <r>
    <x v="5"/>
    <x v="0"/>
    <x v="2"/>
    <x v="0"/>
    <x v="0"/>
    <x v="1"/>
    <x v="8"/>
    <x v="95"/>
    <x v="0"/>
    <m/>
  </r>
  <r>
    <x v="5"/>
    <x v="0"/>
    <x v="2"/>
    <x v="0"/>
    <x v="0"/>
    <x v="1"/>
    <x v="8"/>
    <x v="77"/>
    <x v="0"/>
    <m/>
  </r>
  <r>
    <x v="5"/>
    <x v="0"/>
    <x v="2"/>
    <x v="0"/>
    <x v="0"/>
    <x v="1"/>
    <x v="8"/>
    <x v="4"/>
    <x v="0"/>
    <n v="574.04"/>
  </r>
  <r>
    <x v="5"/>
    <x v="0"/>
    <x v="2"/>
    <x v="0"/>
    <x v="2"/>
    <x v="3"/>
    <x v="3"/>
    <x v="96"/>
    <x v="0"/>
    <m/>
  </r>
  <r>
    <x v="5"/>
    <x v="0"/>
    <x v="2"/>
    <x v="0"/>
    <x v="2"/>
    <x v="3"/>
    <x v="3"/>
    <x v="97"/>
    <x v="0"/>
    <n v="1720570"/>
  </r>
  <r>
    <x v="5"/>
    <x v="0"/>
    <x v="2"/>
    <x v="0"/>
    <x v="2"/>
    <x v="3"/>
    <x v="3"/>
    <x v="98"/>
    <x v="0"/>
    <m/>
  </r>
  <r>
    <x v="5"/>
    <x v="0"/>
    <x v="2"/>
    <x v="0"/>
    <x v="2"/>
    <x v="3"/>
    <x v="3"/>
    <x v="99"/>
    <x v="0"/>
    <m/>
  </r>
  <r>
    <x v="5"/>
    <x v="0"/>
    <x v="2"/>
    <x v="0"/>
    <x v="2"/>
    <x v="3"/>
    <x v="20"/>
    <x v="49"/>
    <x v="0"/>
    <m/>
  </r>
  <r>
    <x v="5"/>
    <x v="0"/>
    <x v="2"/>
    <x v="0"/>
    <x v="2"/>
    <x v="3"/>
    <x v="21"/>
    <x v="50"/>
    <x v="0"/>
    <m/>
  </r>
  <r>
    <x v="5"/>
    <x v="1"/>
    <x v="2"/>
    <x v="0"/>
    <x v="1"/>
    <x v="2"/>
    <x v="13"/>
    <x v="63"/>
    <x v="0"/>
    <n v="5924204"/>
  </r>
  <r>
    <x v="5"/>
    <x v="1"/>
    <x v="2"/>
    <x v="0"/>
    <x v="1"/>
    <x v="5"/>
    <x v="11"/>
    <x v="64"/>
    <x v="0"/>
    <n v="0"/>
  </r>
  <r>
    <x v="5"/>
    <x v="1"/>
    <x v="2"/>
    <x v="0"/>
    <x v="1"/>
    <x v="5"/>
    <x v="14"/>
    <x v="66"/>
    <x v="0"/>
    <m/>
  </r>
  <r>
    <x v="5"/>
    <x v="1"/>
    <x v="2"/>
    <x v="0"/>
    <x v="1"/>
    <x v="5"/>
    <x v="15"/>
    <x v="69"/>
    <x v="0"/>
    <n v="0"/>
  </r>
  <r>
    <x v="5"/>
    <x v="1"/>
    <x v="2"/>
    <x v="0"/>
    <x v="1"/>
    <x v="2"/>
    <x v="17"/>
    <x v="74"/>
    <x v="0"/>
    <m/>
  </r>
  <r>
    <x v="5"/>
    <x v="1"/>
    <x v="2"/>
    <x v="0"/>
    <x v="0"/>
    <x v="0"/>
    <x v="4"/>
    <x v="6"/>
    <x v="0"/>
    <n v="1400000"/>
  </r>
  <r>
    <x v="5"/>
    <x v="1"/>
    <x v="2"/>
    <x v="0"/>
    <x v="0"/>
    <x v="0"/>
    <x v="4"/>
    <x v="7"/>
    <x v="0"/>
    <n v="102854"/>
  </r>
  <r>
    <x v="5"/>
    <x v="1"/>
    <x v="2"/>
    <x v="0"/>
    <x v="0"/>
    <x v="0"/>
    <x v="4"/>
    <x v="8"/>
    <x v="0"/>
    <n v="125188"/>
  </r>
  <r>
    <x v="5"/>
    <x v="1"/>
    <x v="2"/>
    <x v="0"/>
    <x v="0"/>
    <x v="0"/>
    <x v="4"/>
    <x v="9"/>
    <x v="0"/>
    <n v="15023"/>
  </r>
  <r>
    <x v="5"/>
    <x v="1"/>
    <x v="2"/>
    <x v="0"/>
    <x v="0"/>
    <x v="0"/>
    <x v="4"/>
    <x v="10"/>
    <x v="0"/>
    <n v="125188"/>
  </r>
  <r>
    <x v="5"/>
    <x v="1"/>
    <x v="2"/>
    <x v="0"/>
    <x v="0"/>
    <x v="0"/>
    <x v="4"/>
    <x v="11"/>
    <x v="0"/>
    <n v="58380"/>
  </r>
  <r>
    <x v="5"/>
    <x v="1"/>
    <x v="2"/>
    <x v="0"/>
    <x v="0"/>
    <x v="0"/>
    <x v="4"/>
    <x v="12"/>
    <x v="0"/>
    <n v="532000"/>
  </r>
  <r>
    <x v="5"/>
    <x v="1"/>
    <x v="2"/>
    <x v="0"/>
    <x v="0"/>
    <x v="0"/>
    <x v="4"/>
    <x v="56"/>
    <x v="0"/>
    <m/>
  </r>
  <r>
    <x v="5"/>
    <x v="1"/>
    <x v="2"/>
    <x v="0"/>
    <x v="0"/>
    <x v="0"/>
    <x v="4"/>
    <x v="13"/>
    <x v="0"/>
    <n v="7308"/>
  </r>
  <r>
    <x v="5"/>
    <x v="1"/>
    <x v="2"/>
    <x v="0"/>
    <x v="0"/>
    <x v="0"/>
    <x v="4"/>
    <x v="14"/>
    <x v="0"/>
    <n v="168000"/>
  </r>
  <r>
    <x v="5"/>
    <x v="1"/>
    <x v="2"/>
    <x v="0"/>
    <x v="0"/>
    <x v="0"/>
    <x v="4"/>
    <x v="15"/>
    <x v="0"/>
    <n v="56000"/>
  </r>
  <r>
    <x v="5"/>
    <x v="1"/>
    <x v="2"/>
    <x v="0"/>
    <x v="0"/>
    <x v="0"/>
    <x v="9"/>
    <x v="30"/>
    <x v="0"/>
    <n v="414058"/>
  </r>
  <r>
    <x v="5"/>
    <x v="1"/>
    <x v="2"/>
    <x v="0"/>
    <x v="0"/>
    <x v="0"/>
    <x v="5"/>
    <x v="70"/>
    <x v="0"/>
    <m/>
  </r>
  <r>
    <x v="5"/>
    <x v="1"/>
    <x v="2"/>
    <x v="0"/>
    <x v="0"/>
    <x v="0"/>
    <x v="5"/>
    <x v="71"/>
    <x v="0"/>
    <m/>
  </r>
  <r>
    <x v="5"/>
    <x v="1"/>
    <x v="2"/>
    <x v="0"/>
    <x v="0"/>
    <x v="0"/>
    <x v="5"/>
    <x v="78"/>
    <x v="0"/>
    <m/>
  </r>
  <r>
    <x v="5"/>
    <x v="1"/>
    <x v="2"/>
    <x v="0"/>
    <x v="0"/>
    <x v="0"/>
    <x v="6"/>
    <x v="17"/>
    <x v="0"/>
    <n v="800000"/>
  </r>
  <r>
    <x v="5"/>
    <x v="1"/>
    <x v="2"/>
    <x v="0"/>
    <x v="0"/>
    <x v="0"/>
    <x v="0"/>
    <x v="79"/>
    <x v="0"/>
    <m/>
  </r>
  <r>
    <x v="5"/>
    <x v="1"/>
    <x v="2"/>
    <x v="0"/>
    <x v="0"/>
    <x v="0"/>
    <x v="0"/>
    <x v="80"/>
    <x v="0"/>
    <n v="117326"/>
  </r>
  <r>
    <x v="5"/>
    <x v="1"/>
    <x v="2"/>
    <x v="0"/>
    <x v="0"/>
    <x v="0"/>
    <x v="12"/>
    <x v="81"/>
    <x v="0"/>
    <m/>
  </r>
  <r>
    <x v="5"/>
    <x v="1"/>
    <x v="2"/>
    <x v="0"/>
    <x v="0"/>
    <x v="0"/>
    <x v="12"/>
    <x v="82"/>
    <x v="0"/>
    <m/>
  </r>
  <r>
    <x v="5"/>
    <x v="1"/>
    <x v="2"/>
    <x v="0"/>
    <x v="0"/>
    <x v="0"/>
    <x v="12"/>
    <x v="83"/>
    <x v="0"/>
    <m/>
  </r>
  <r>
    <x v="5"/>
    <x v="1"/>
    <x v="2"/>
    <x v="0"/>
    <x v="0"/>
    <x v="0"/>
    <x v="12"/>
    <x v="84"/>
    <x v="0"/>
    <m/>
  </r>
  <r>
    <x v="5"/>
    <x v="1"/>
    <x v="2"/>
    <x v="0"/>
    <x v="0"/>
    <x v="0"/>
    <x v="19"/>
    <x v="85"/>
    <x v="0"/>
    <m/>
  </r>
  <r>
    <x v="5"/>
    <x v="1"/>
    <x v="2"/>
    <x v="0"/>
    <x v="0"/>
    <x v="0"/>
    <x v="16"/>
    <x v="86"/>
    <x v="0"/>
    <m/>
  </r>
  <r>
    <x v="5"/>
    <x v="1"/>
    <x v="2"/>
    <x v="0"/>
    <x v="0"/>
    <x v="0"/>
    <x v="2"/>
    <x v="87"/>
    <x v="0"/>
    <m/>
  </r>
  <r>
    <x v="5"/>
    <x v="1"/>
    <x v="2"/>
    <x v="0"/>
    <x v="0"/>
    <x v="0"/>
    <x v="2"/>
    <x v="88"/>
    <x v="0"/>
    <m/>
  </r>
  <r>
    <x v="5"/>
    <x v="1"/>
    <x v="2"/>
    <x v="0"/>
    <x v="0"/>
    <x v="0"/>
    <x v="2"/>
    <x v="89"/>
    <x v="0"/>
    <n v="11555"/>
  </r>
  <r>
    <x v="5"/>
    <x v="1"/>
    <x v="2"/>
    <x v="0"/>
    <x v="0"/>
    <x v="0"/>
    <x v="2"/>
    <x v="90"/>
    <x v="0"/>
    <n v="175012"/>
  </r>
  <r>
    <x v="5"/>
    <x v="1"/>
    <x v="2"/>
    <x v="0"/>
    <x v="0"/>
    <x v="0"/>
    <x v="2"/>
    <x v="91"/>
    <x v="0"/>
    <m/>
  </r>
  <r>
    <x v="5"/>
    <x v="1"/>
    <x v="2"/>
    <x v="0"/>
    <x v="0"/>
    <x v="0"/>
    <x v="2"/>
    <x v="92"/>
    <x v="0"/>
    <m/>
  </r>
  <r>
    <x v="5"/>
    <x v="1"/>
    <x v="2"/>
    <x v="0"/>
    <x v="0"/>
    <x v="0"/>
    <x v="2"/>
    <x v="93"/>
    <x v="0"/>
    <m/>
  </r>
  <r>
    <x v="5"/>
    <x v="1"/>
    <x v="2"/>
    <x v="0"/>
    <x v="0"/>
    <x v="1"/>
    <x v="7"/>
    <x v="34"/>
    <x v="0"/>
    <n v="48440"/>
  </r>
  <r>
    <x v="5"/>
    <x v="1"/>
    <x v="2"/>
    <x v="0"/>
    <x v="0"/>
    <x v="1"/>
    <x v="7"/>
    <x v="20"/>
    <x v="0"/>
    <n v="121911.28"/>
  </r>
  <r>
    <x v="5"/>
    <x v="1"/>
    <x v="2"/>
    <x v="0"/>
    <x v="0"/>
    <x v="1"/>
    <x v="7"/>
    <x v="55"/>
    <x v="0"/>
    <n v="41540"/>
  </r>
  <r>
    <x v="5"/>
    <x v="1"/>
    <x v="2"/>
    <x v="0"/>
    <x v="0"/>
    <x v="1"/>
    <x v="8"/>
    <x v="22"/>
    <x v="0"/>
    <n v="20035.04"/>
  </r>
  <r>
    <x v="5"/>
    <x v="1"/>
    <x v="2"/>
    <x v="0"/>
    <x v="0"/>
    <x v="1"/>
    <x v="8"/>
    <x v="94"/>
    <x v="0"/>
    <m/>
  </r>
  <r>
    <x v="5"/>
    <x v="1"/>
    <x v="2"/>
    <x v="0"/>
    <x v="0"/>
    <x v="1"/>
    <x v="8"/>
    <x v="95"/>
    <x v="0"/>
    <m/>
  </r>
  <r>
    <x v="5"/>
    <x v="1"/>
    <x v="2"/>
    <x v="0"/>
    <x v="0"/>
    <x v="1"/>
    <x v="8"/>
    <x v="77"/>
    <x v="0"/>
    <m/>
  </r>
  <r>
    <x v="5"/>
    <x v="1"/>
    <x v="2"/>
    <x v="0"/>
    <x v="0"/>
    <x v="1"/>
    <x v="8"/>
    <x v="4"/>
    <x v="0"/>
    <n v="574.04"/>
  </r>
  <r>
    <x v="5"/>
    <x v="1"/>
    <x v="2"/>
    <x v="0"/>
    <x v="2"/>
    <x v="3"/>
    <x v="3"/>
    <x v="96"/>
    <x v="0"/>
    <m/>
  </r>
  <r>
    <x v="5"/>
    <x v="1"/>
    <x v="2"/>
    <x v="0"/>
    <x v="2"/>
    <x v="3"/>
    <x v="3"/>
    <x v="97"/>
    <x v="0"/>
    <n v="1007114.68"/>
  </r>
  <r>
    <x v="5"/>
    <x v="1"/>
    <x v="2"/>
    <x v="0"/>
    <x v="2"/>
    <x v="3"/>
    <x v="3"/>
    <x v="98"/>
    <x v="0"/>
    <m/>
  </r>
  <r>
    <x v="5"/>
    <x v="1"/>
    <x v="2"/>
    <x v="0"/>
    <x v="2"/>
    <x v="3"/>
    <x v="3"/>
    <x v="99"/>
    <x v="0"/>
    <m/>
  </r>
  <r>
    <x v="5"/>
    <x v="1"/>
    <x v="2"/>
    <x v="0"/>
    <x v="2"/>
    <x v="3"/>
    <x v="3"/>
    <x v="49"/>
    <x v="0"/>
    <m/>
  </r>
  <r>
    <x v="5"/>
    <x v="1"/>
    <x v="2"/>
    <x v="0"/>
    <x v="2"/>
    <x v="3"/>
    <x v="3"/>
    <x v="50"/>
    <x v="0"/>
    <m/>
  </r>
  <r>
    <x v="6"/>
    <x v="0"/>
    <x v="2"/>
    <x v="0"/>
    <x v="1"/>
    <x v="2"/>
    <x v="13"/>
    <x v="63"/>
    <x v="0"/>
    <n v="4232271"/>
  </r>
  <r>
    <x v="6"/>
    <x v="0"/>
    <x v="2"/>
    <x v="0"/>
    <x v="1"/>
    <x v="5"/>
    <x v="11"/>
    <x v="64"/>
    <x v="0"/>
    <m/>
  </r>
  <r>
    <x v="6"/>
    <x v="0"/>
    <x v="2"/>
    <x v="0"/>
    <x v="1"/>
    <x v="5"/>
    <x v="14"/>
    <x v="66"/>
    <x v="0"/>
    <m/>
  </r>
  <r>
    <x v="6"/>
    <x v="0"/>
    <x v="2"/>
    <x v="0"/>
    <x v="1"/>
    <x v="5"/>
    <x v="15"/>
    <x v="69"/>
    <x v="0"/>
    <n v="67001"/>
  </r>
  <r>
    <x v="6"/>
    <x v="0"/>
    <x v="2"/>
    <x v="0"/>
    <x v="1"/>
    <x v="2"/>
    <x v="17"/>
    <x v="74"/>
    <x v="0"/>
    <m/>
  </r>
  <r>
    <x v="6"/>
    <x v="0"/>
    <x v="2"/>
    <x v="0"/>
    <x v="0"/>
    <x v="0"/>
    <x v="4"/>
    <x v="6"/>
    <x v="0"/>
    <n v="1400000"/>
  </r>
  <r>
    <x v="6"/>
    <x v="0"/>
    <x v="2"/>
    <x v="0"/>
    <x v="0"/>
    <x v="0"/>
    <x v="4"/>
    <x v="7"/>
    <x v="0"/>
    <n v="102854"/>
  </r>
  <r>
    <x v="6"/>
    <x v="0"/>
    <x v="2"/>
    <x v="0"/>
    <x v="0"/>
    <x v="0"/>
    <x v="4"/>
    <x v="8"/>
    <x v="0"/>
    <n v="125188"/>
  </r>
  <r>
    <x v="6"/>
    <x v="0"/>
    <x v="2"/>
    <x v="0"/>
    <x v="0"/>
    <x v="0"/>
    <x v="4"/>
    <x v="9"/>
    <x v="0"/>
    <n v="15023"/>
  </r>
  <r>
    <x v="6"/>
    <x v="0"/>
    <x v="2"/>
    <x v="0"/>
    <x v="0"/>
    <x v="0"/>
    <x v="4"/>
    <x v="10"/>
    <x v="0"/>
    <n v="125188"/>
  </r>
  <r>
    <x v="6"/>
    <x v="0"/>
    <x v="2"/>
    <x v="0"/>
    <x v="0"/>
    <x v="0"/>
    <x v="4"/>
    <x v="11"/>
    <x v="0"/>
    <n v="58380"/>
  </r>
  <r>
    <x v="6"/>
    <x v="0"/>
    <x v="2"/>
    <x v="0"/>
    <x v="0"/>
    <x v="0"/>
    <x v="4"/>
    <x v="12"/>
    <x v="0"/>
    <n v="532000"/>
  </r>
  <r>
    <x v="6"/>
    <x v="0"/>
    <x v="2"/>
    <x v="0"/>
    <x v="0"/>
    <x v="0"/>
    <x v="4"/>
    <x v="56"/>
    <x v="0"/>
    <m/>
  </r>
  <r>
    <x v="6"/>
    <x v="0"/>
    <x v="2"/>
    <x v="0"/>
    <x v="0"/>
    <x v="0"/>
    <x v="4"/>
    <x v="13"/>
    <x v="0"/>
    <n v="7308"/>
  </r>
  <r>
    <x v="6"/>
    <x v="0"/>
    <x v="2"/>
    <x v="0"/>
    <x v="0"/>
    <x v="0"/>
    <x v="4"/>
    <x v="14"/>
    <x v="0"/>
    <n v="168000"/>
  </r>
  <r>
    <x v="6"/>
    <x v="0"/>
    <x v="2"/>
    <x v="0"/>
    <x v="0"/>
    <x v="0"/>
    <x v="4"/>
    <x v="15"/>
    <x v="0"/>
    <n v="56000"/>
  </r>
  <r>
    <x v="6"/>
    <x v="0"/>
    <x v="2"/>
    <x v="0"/>
    <x v="0"/>
    <x v="0"/>
    <x v="9"/>
    <x v="30"/>
    <x v="0"/>
    <n v="414058"/>
  </r>
  <r>
    <x v="6"/>
    <x v="0"/>
    <x v="2"/>
    <x v="0"/>
    <x v="0"/>
    <x v="0"/>
    <x v="5"/>
    <x v="70"/>
    <x v="0"/>
    <m/>
  </r>
  <r>
    <x v="6"/>
    <x v="0"/>
    <x v="2"/>
    <x v="0"/>
    <x v="0"/>
    <x v="0"/>
    <x v="5"/>
    <x v="71"/>
    <x v="0"/>
    <m/>
  </r>
  <r>
    <x v="6"/>
    <x v="0"/>
    <x v="2"/>
    <x v="0"/>
    <x v="0"/>
    <x v="0"/>
    <x v="5"/>
    <x v="78"/>
    <x v="0"/>
    <m/>
  </r>
  <r>
    <x v="6"/>
    <x v="0"/>
    <x v="2"/>
    <x v="0"/>
    <x v="0"/>
    <x v="0"/>
    <x v="6"/>
    <x v="17"/>
    <x v="0"/>
    <n v="800000"/>
  </r>
  <r>
    <x v="6"/>
    <x v="0"/>
    <x v="2"/>
    <x v="0"/>
    <x v="0"/>
    <x v="0"/>
    <x v="0"/>
    <x v="79"/>
    <x v="0"/>
    <m/>
  </r>
  <r>
    <x v="6"/>
    <x v="0"/>
    <x v="2"/>
    <x v="0"/>
    <x v="0"/>
    <x v="0"/>
    <x v="0"/>
    <x v="80"/>
    <x v="0"/>
    <n v="159990"/>
  </r>
  <r>
    <x v="6"/>
    <x v="0"/>
    <x v="2"/>
    <x v="0"/>
    <x v="0"/>
    <x v="0"/>
    <x v="12"/>
    <x v="81"/>
    <x v="0"/>
    <m/>
  </r>
  <r>
    <x v="6"/>
    <x v="0"/>
    <x v="2"/>
    <x v="0"/>
    <x v="0"/>
    <x v="0"/>
    <x v="12"/>
    <x v="82"/>
    <x v="0"/>
    <m/>
  </r>
  <r>
    <x v="6"/>
    <x v="0"/>
    <x v="2"/>
    <x v="0"/>
    <x v="0"/>
    <x v="0"/>
    <x v="12"/>
    <x v="83"/>
    <x v="0"/>
    <m/>
  </r>
  <r>
    <x v="6"/>
    <x v="0"/>
    <x v="2"/>
    <x v="0"/>
    <x v="0"/>
    <x v="0"/>
    <x v="12"/>
    <x v="84"/>
    <x v="0"/>
    <m/>
  </r>
  <r>
    <x v="6"/>
    <x v="0"/>
    <x v="2"/>
    <x v="0"/>
    <x v="0"/>
    <x v="0"/>
    <x v="19"/>
    <x v="85"/>
    <x v="0"/>
    <m/>
  </r>
  <r>
    <x v="6"/>
    <x v="0"/>
    <x v="2"/>
    <x v="0"/>
    <x v="0"/>
    <x v="0"/>
    <x v="16"/>
    <x v="86"/>
    <x v="0"/>
    <m/>
  </r>
  <r>
    <x v="6"/>
    <x v="0"/>
    <x v="2"/>
    <x v="0"/>
    <x v="0"/>
    <x v="0"/>
    <x v="2"/>
    <x v="87"/>
    <x v="0"/>
    <m/>
  </r>
  <r>
    <x v="6"/>
    <x v="0"/>
    <x v="2"/>
    <x v="0"/>
    <x v="0"/>
    <x v="0"/>
    <x v="2"/>
    <x v="88"/>
    <x v="0"/>
    <m/>
  </r>
  <r>
    <x v="6"/>
    <x v="0"/>
    <x v="2"/>
    <x v="0"/>
    <x v="0"/>
    <x v="0"/>
    <x v="2"/>
    <x v="89"/>
    <x v="0"/>
    <m/>
  </r>
  <r>
    <x v="6"/>
    <x v="0"/>
    <x v="2"/>
    <x v="0"/>
    <x v="0"/>
    <x v="0"/>
    <x v="2"/>
    <x v="90"/>
    <x v="0"/>
    <m/>
  </r>
  <r>
    <x v="6"/>
    <x v="0"/>
    <x v="2"/>
    <x v="0"/>
    <x v="0"/>
    <x v="0"/>
    <x v="2"/>
    <x v="91"/>
    <x v="0"/>
    <m/>
  </r>
  <r>
    <x v="6"/>
    <x v="0"/>
    <x v="2"/>
    <x v="0"/>
    <x v="0"/>
    <x v="0"/>
    <x v="2"/>
    <x v="92"/>
    <x v="0"/>
    <m/>
  </r>
  <r>
    <x v="6"/>
    <x v="0"/>
    <x v="2"/>
    <x v="0"/>
    <x v="0"/>
    <x v="0"/>
    <x v="2"/>
    <x v="93"/>
    <x v="0"/>
    <m/>
  </r>
  <r>
    <x v="6"/>
    <x v="0"/>
    <x v="2"/>
    <x v="0"/>
    <x v="0"/>
    <x v="1"/>
    <x v="7"/>
    <x v="34"/>
    <x v="0"/>
    <n v="76516"/>
  </r>
  <r>
    <x v="6"/>
    <x v="0"/>
    <x v="2"/>
    <x v="0"/>
    <x v="0"/>
    <x v="1"/>
    <x v="7"/>
    <x v="20"/>
    <x v="0"/>
    <n v="29093.200000000001"/>
  </r>
  <r>
    <x v="6"/>
    <x v="0"/>
    <x v="2"/>
    <x v="0"/>
    <x v="0"/>
    <x v="1"/>
    <x v="7"/>
    <x v="55"/>
    <x v="0"/>
    <n v="64078"/>
  </r>
  <r>
    <x v="6"/>
    <x v="0"/>
    <x v="2"/>
    <x v="0"/>
    <x v="0"/>
    <x v="1"/>
    <x v="8"/>
    <x v="22"/>
    <x v="0"/>
    <n v="39702.68"/>
  </r>
  <r>
    <x v="6"/>
    <x v="0"/>
    <x v="2"/>
    <x v="0"/>
    <x v="0"/>
    <x v="1"/>
    <x v="8"/>
    <x v="94"/>
    <x v="0"/>
    <n v="6410"/>
  </r>
  <r>
    <x v="6"/>
    <x v="0"/>
    <x v="2"/>
    <x v="0"/>
    <x v="0"/>
    <x v="1"/>
    <x v="8"/>
    <x v="95"/>
    <x v="0"/>
    <m/>
  </r>
  <r>
    <x v="6"/>
    <x v="0"/>
    <x v="2"/>
    <x v="0"/>
    <x v="0"/>
    <x v="1"/>
    <x v="8"/>
    <x v="77"/>
    <x v="0"/>
    <m/>
  </r>
  <r>
    <x v="6"/>
    <x v="0"/>
    <x v="2"/>
    <x v="0"/>
    <x v="0"/>
    <x v="1"/>
    <x v="8"/>
    <x v="4"/>
    <x v="0"/>
    <n v="6438.35"/>
  </r>
  <r>
    <x v="6"/>
    <x v="0"/>
    <x v="2"/>
    <x v="0"/>
    <x v="2"/>
    <x v="3"/>
    <x v="3"/>
    <x v="96"/>
    <x v="0"/>
    <m/>
  </r>
  <r>
    <x v="6"/>
    <x v="0"/>
    <x v="2"/>
    <x v="0"/>
    <x v="2"/>
    <x v="3"/>
    <x v="3"/>
    <x v="97"/>
    <x v="0"/>
    <n v="1051464"/>
  </r>
  <r>
    <x v="6"/>
    <x v="0"/>
    <x v="2"/>
    <x v="0"/>
    <x v="2"/>
    <x v="3"/>
    <x v="3"/>
    <x v="98"/>
    <x v="0"/>
    <m/>
  </r>
  <r>
    <x v="6"/>
    <x v="0"/>
    <x v="2"/>
    <x v="0"/>
    <x v="2"/>
    <x v="3"/>
    <x v="3"/>
    <x v="99"/>
    <x v="0"/>
    <n v="27227"/>
  </r>
  <r>
    <x v="6"/>
    <x v="0"/>
    <x v="2"/>
    <x v="0"/>
    <x v="2"/>
    <x v="3"/>
    <x v="20"/>
    <x v="49"/>
    <x v="0"/>
    <n v="307050"/>
  </r>
  <r>
    <x v="6"/>
    <x v="0"/>
    <x v="2"/>
    <x v="0"/>
    <x v="2"/>
    <x v="3"/>
    <x v="21"/>
    <x v="50"/>
    <x v="0"/>
    <m/>
  </r>
  <r>
    <x v="6"/>
    <x v="1"/>
    <x v="2"/>
    <x v="0"/>
    <x v="1"/>
    <x v="2"/>
    <x v="13"/>
    <x v="63"/>
    <x v="0"/>
    <n v="4168193"/>
  </r>
  <r>
    <x v="6"/>
    <x v="1"/>
    <x v="2"/>
    <x v="0"/>
    <x v="1"/>
    <x v="5"/>
    <x v="11"/>
    <x v="64"/>
    <x v="0"/>
    <m/>
  </r>
  <r>
    <x v="6"/>
    <x v="1"/>
    <x v="2"/>
    <x v="0"/>
    <x v="1"/>
    <x v="5"/>
    <x v="14"/>
    <x v="66"/>
    <x v="0"/>
    <m/>
  </r>
  <r>
    <x v="6"/>
    <x v="1"/>
    <x v="2"/>
    <x v="0"/>
    <x v="1"/>
    <x v="5"/>
    <x v="15"/>
    <x v="69"/>
    <x v="0"/>
    <n v="0"/>
  </r>
  <r>
    <x v="6"/>
    <x v="1"/>
    <x v="2"/>
    <x v="0"/>
    <x v="1"/>
    <x v="2"/>
    <x v="17"/>
    <x v="74"/>
    <x v="0"/>
    <m/>
  </r>
  <r>
    <x v="6"/>
    <x v="1"/>
    <x v="2"/>
    <x v="0"/>
    <x v="0"/>
    <x v="0"/>
    <x v="4"/>
    <x v="6"/>
    <x v="0"/>
    <n v="1400000"/>
  </r>
  <r>
    <x v="6"/>
    <x v="1"/>
    <x v="2"/>
    <x v="0"/>
    <x v="0"/>
    <x v="0"/>
    <x v="4"/>
    <x v="7"/>
    <x v="0"/>
    <n v="102854"/>
  </r>
  <r>
    <x v="6"/>
    <x v="1"/>
    <x v="2"/>
    <x v="0"/>
    <x v="0"/>
    <x v="0"/>
    <x v="4"/>
    <x v="8"/>
    <x v="0"/>
    <n v="125188"/>
  </r>
  <r>
    <x v="6"/>
    <x v="1"/>
    <x v="2"/>
    <x v="0"/>
    <x v="0"/>
    <x v="0"/>
    <x v="4"/>
    <x v="9"/>
    <x v="0"/>
    <n v="15023"/>
  </r>
  <r>
    <x v="6"/>
    <x v="1"/>
    <x v="2"/>
    <x v="0"/>
    <x v="0"/>
    <x v="0"/>
    <x v="4"/>
    <x v="10"/>
    <x v="0"/>
    <n v="125188"/>
  </r>
  <r>
    <x v="6"/>
    <x v="1"/>
    <x v="2"/>
    <x v="0"/>
    <x v="0"/>
    <x v="0"/>
    <x v="4"/>
    <x v="11"/>
    <x v="0"/>
    <n v="58380"/>
  </r>
  <r>
    <x v="6"/>
    <x v="1"/>
    <x v="2"/>
    <x v="0"/>
    <x v="0"/>
    <x v="0"/>
    <x v="4"/>
    <x v="12"/>
    <x v="0"/>
    <n v="532000"/>
  </r>
  <r>
    <x v="6"/>
    <x v="1"/>
    <x v="2"/>
    <x v="0"/>
    <x v="0"/>
    <x v="0"/>
    <x v="4"/>
    <x v="56"/>
    <x v="0"/>
    <m/>
  </r>
  <r>
    <x v="6"/>
    <x v="1"/>
    <x v="2"/>
    <x v="0"/>
    <x v="0"/>
    <x v="0"/>
    <x v="4"/>
    <x v="13"/>
    <x v="0"/>
    <n v="7308"/>
  </r>
  <r>
    <x v="6"/>
    <x v="1"/>
    <x v="2"/>
    <x v="0"/>
    <x v="0"/>
    <x v="0"/>
    <x v="4"/>
    <x v="14"/>
    <x v="0"/>
    <n v="168000"/>
  </r>
  <r>
    <x v="6"/>
    <x v="1"/>
    <x v="2"/>
    <x v="0"/>
    <x v="0"/>
    <x v="0"/>
    <x v="4"/>
    <x v="15"/>
    <x v="0"/>
    <n v="56000"/>
  </r>
  <r>
    <x v="6"/>
    <x v="1"/>
    <x v="2"/>
    <x v="0"/>
    <x v="0"/>
    <x v="0"/>
    <x v="9"/>
    <x v="30"/>
    <x v="0"/>
    <n v="414058"/>
  </r>
  <r>
    <x v="6"/>
    <x v="1"/>
    <x v="2"/>
    <x v="0"/>
    <x v="0"/>
    <x v="0"/>
    <x v="5"/>
    <x v="70"/>
    <x v="0"/>
    <m/>
  </r>
  <r>
    <x v="6"/>
    <x v="1"/>
    <x v="2"/>
    <x v="0"/>
    <x v="0"/>
    <x v="0"/>
    <x v="5"/>
    <x v="71"/>
    <x v="0"/>
    <m/>
  </r>
  <r>
    <x v="6"/>
    <x v="1"/>
    <x v="2"/>
    <x v="0"/>
    <x v="0"/>
    <x v="0"/>
    <x v="5"/>
    <x v="78"/>
    <x v="0"/>
    <m/>
  </r>
  <r>
    <x v="6"/>
    <x v="1"/>
    <x v="2"/>
    <x v="0"/>
    <x v="0"/>
    <x v="0"/>
    <x v="6"/>
    <x v="17"/>
    <x v="0"/>
    <n v="800000"/>
  </r>
  <r>
    <x v="6"/>
    <x v="1"/>
    <x v="2"/>
    <x v="0"/>
    <x v="0"/>
    <x v="0"/>
    <x v="0"/>
    <x v="79"/>
    <x v="0"/>
    <m/>
  </r>
  <r>
    <x v="6"/>
    <x v="1"/>
    <x v="2"/>
    <x v="0"/>
    <x v="0"/>
    <x v="0"/>
    <x v="0"/>
    <x v="80"/>
    <x v="0"/>
    <n v="159990"/>
  </r>
  <r>
    <x v="6"/>
    <x v="1"/>
    <x v="2"/>
    <x v="0"/>
    <x v="0"/>
    <x v="0"/>
    <x v="12"/>
    <x v="81"/>
    <x v="0"/>
    <m/>
  </r>
  <r>
    <x v="6"/>
    <x v="1"/>
    <x v="2"/>
    <x v="0"/>
    <x v="0"/>
    <x v="0"/>
    <x v="12"/>
    <x v="82"/>
    <x v="0"/>
    <m/>
  </r>
  <r>
    <x v="6"/>
    <x v="1"/>
    <x v="2"/>
    <x v="0"/>
    <x v="0"/>
    <x v="0"/>
    <x v="12"/>
    <x v="83"/>
    <x v="0"/>
    <m/>
  </r>
  <r>
    <x v="6"/>
    <x v="1"/>
    <x v="2"/>
    <x v="0"/>
    <x v="0"/>
    <x v="0"/>
    <x v="12"/>
    <x v="84"/>
    <x v="0"/>
    <m/>
  </r>
  <r>
    <x v="6"/>
    <x v="1"/>
    <x v="2"/>
    <x v="0"/>
    <x v="0"/>
    <x v="0"/>
    <x v="19"/>
    <x v="85"/>
    <x v="0"/>
    <m/>
  </r>
  <r>
    <x v="6"/>
    <x v="1"/>
    <x v="2"/>
    <x v="0"/>
    <x v="0"/>
    <x v="0"/>
    <x v="16"/>
    <x v="86"/>
    <x v="0"/>
    <m/>
  </r>
  <r>
    <x v="6"/>
    <x v="1"/>
    <x v="2"/>
    <x v="0"/>
    <x v="0"/>
    <x v="0"/>
    <x v="2"/>
    <x v="87"/>
    <x v="0"/>
    <m/>
  </r>
  <r>
    <x v="6"/>
    <x v="1"/>
    <x v="2"/>
    <x v="0"/>
    <x v="0"/>
    <x v="0"/>
    <x v="2"/>
    <x v="88"/>
    <x v="0"/>
    <m/>
  </r>
  <r>
    <x v="6"/>
    <x v="1"/>
    <x v="2"/>
    <x v="0"/>
    <x v="0"/>
    <x v="0"/>
    <x v="2"/>
    <x v="89"/>
    <x v="0"/>
    <m/>
  </r>
  <r>
    <x v="6"/>
    <x v="1"/>
    <x v="2"/>
    <x v="0"/>
    <x v="0"/>
    <x v="0"/>
    <x v="2"/>
    <x v="90"/>
    <x v="0"/>
    <m/>
  </r>
  <r>
    <x v="6"/>
    <x v="1"/>
    <x v="2"/>
    <x v="0"/>
    <x v="0"/>
    <x v="0"/>
    <x v="2"/>
    <x v="91"/>
    <x v="0"/>
    <m/>
  </r>
  <r>
    <x v="6"/>
    <x v="1"/>
    <x v="2"/>
    <x v="0"/>
    <x v="0"/>
    <x v="0"/>
    <x v="2"/>
    <x v="92"/>
    <x v="0"/>
    <m/>
  </r>
  <r>
    <x v="6"/>
    <x v="1"/>
    <x v="2"/>
    <x v="0"/>
    <x v="0"/>
    <x v="0"/>
    <x v="2"/>
    <x v="93"/>
    <x v="0"/>
    <m/>
  </r>
  <r>
    <x v="6"/>
    <x v="1"/>
    <x v="2"/>
    <x v="0"/>
    <x v="0"/>
    <x v="1"/>
    <x v="7"/>
    <x v="34"/>
    <x v="0"/>
    <n v="76516"/>
  </r>
  <r>
    <x v="6"/>
    <x v="1"/>
    <x v="2"/>
    <x v="0"/>
    <x v="0"/>
    <x v="1"/>
    <x v="7"/>
    <x v="20"/>
    <x v="0"/>
    <n v="29093.200000000001"/>
  </r>
  <r>
    <x v="6"/>
    <x v="1"/>
    <x v="2"/>
    <x v="0"/>
    <x v="0"/>
    <x v="1"/>
    <x v="7"/>
    <x v="55"/>
    <x v="0"/>
    <n v="86126"/>
  </r>
  <r>
    <x v="6"/>
    <x v="1"/>
    <x v="2"/>
    <x v="0"/>
    <x v="0"/>
    <x v="1"/>
    <x v="8"/>
    <x v="22"/>
    <x v="0"/>
    <n v="39702.68"/>
  </r>
  <r>
    <x v="6"/>
    <x v="1"/>
    <x v="2"/>
    <x v="0"/>
    <x v="0"/>
    <x v="1"/>
    <x v="8"/>
    <x v="94"/>
    <x v="0"/>
    <n v="6410"/>
  </r>
  <r>
    <x v="6"/>
    <x v="1"/>
    <x v="2"/>
    <x v="0"/>
    <x v="0"/>
    <x v="1"/>
    <x v="8"/>
    <x v="95"/>
    <x v="0"/>
    <m/>
  </r>
  <r>
    <x v="6"/>
    <x v="1"/>
    <x v="2"/>
    <x v="0"/>
    <x v="0"/>
    <x v="1"/>
    <x v="8"/>
    <x v="77"/>
    <x v="0"/>
    <m/>
  </r>
  <r>
    <x v="6"/>
    <x v="1"/>
    <x v="2"/>
    <x v="0"/>
    <x v="0"/>
    <x v="1"/>
    <x v="8"/>
    <x v="4"/>
    <x v="0"/>
    <n v="6438.35"/>
  </r>
  <r>
    <x v="6"/>
    <x v="1"/>
    <x v="2"/>
    <x v="0"/>
    <x v="2"/>
    <x v="3"/>
    <x v="3"/>
    <x v="96"/>
    <x v="0"/>
    <m/>
  </r>
  <r>
    <x v="6"/>
    <x v="1"/>
    <x v="2"/>
    <x v="0"/>
    <x v="2"/>
    <x v="3"/>
    <x v="3"/>
    <x v="97"/>
    <x v="0"/>
    <n v="708592.81"/>
  </r>
  <r>
    <x v="6"/>
    <x v="1"/>
    <x v="2"/>
    <x v="0"/>
    <x v="2"/>
    <x v="3"/>
    <x v="3"/>
    <x v="98"/>
    <x v="0"/>
    <m/>
  </r>
  <r>
    <x v="6"/>
    <x v="1"/>
    <x v="2"/>
    <x v="0"/>
    <x v="2"/>
    <x v="3"/>
    <x v="3"/>
    <x v="99"/>
    <x v="0"/>
    <n v="0"/>
  </r>
  <r>
    <x v="6"/>
    <x v="1"/>
    <x v="2"/>
    <x v="0"/>
    <x v="2"/>
    <x v="3"/>
    <x v="3"/>
    <x v="49"/>
    <x v="0"/>
    <n v="0"/>
  </r>
  <r>
    <x v="6"/>
    <x v="1"/>
    <x v="2"/>
    <x v="0"/>
    <x v="2"/>
    <x v="3"/>
    <x v="3"/>
    <x v="50"/>
    <x v="0"/>
    <m/>
  </r>
  <r>
    <x v="7"/>
    <x v="0"/>
    <x v="2"/>
    <x v="0"/>
    <x v="1"/>
    <x v="2"/>
    <x v="13"/>
    <x v="63"/>
    <x v="0"/>
    <n v="11974135"/>
  </r>
  <r>
    <x v="7"/>
    <x v="0"/>
    <x v="2"/>
    <x v="0"/>
    <x v="1"/>
    <x v="5"/>
    <x v="11"/>
    <x v="64"/>
    <x v="0"/>
    <m/>
  </r>
  <r>
    <x v="7"/>
    <x v="0"/>
    <x v="2"/>
    <x v="0"/>
    <x v="1"/>
    <x v="5"/>
    <x v="14"/>
    <x v="66"/>
    <x v="0"/>
    <m/>
  </r>
  <r>
    <x v="7"/>
    <x v="0"/>
    <x v="2"/>
    <x v="0"/>
    <x v="1"/>
    <x v="5"/>
    <x v="15"/>
    <x v="69"/>
    <x v="0"/>
    <n v="115982"/>
  </r>
  <r>
    <x v="7"/>
    <x v="0"/>
    <x v="2"/>
    <x v="0"/>
    <x v="1"/>
    <x v="2"/>
    <x v="17"/>
    <x v="74"/>
    <x v="0"/>
    <m/>
  </r>
  <r>
    <x v="7"/>
    <x v="0"/>
    <x v="2"/>
    <x v="0"/>
    <x v="0"/>
    <x v="0"/>
    <x v="4"/>
    <x v="6"/>
    <x v="0"/>
    <n v="880000"/>
  </r>
  <r>
    <x v="7"/>
    <x v="0"/>
    <x v="2"/>
    <x v="0"/>
    <x v="0"/>
    <x v="0"/>
    <x v="4"/>
    <x v="7"/>
    <x v="0"/>
    <n v="102854"/>
  </r>
  <r>
    <x v="7"/>
    <x v="0"/>
    <x v="2"/>
    <x v="0"/>
    <x v="0"/>
    <x v="0"/>
    <x v="4"/>
    <x v="8"/>
    <x v="0"/>
    <n v="81872"/>
  </r>
  <r>
    <x v="7"/>
    <x v="0"/>
    <x v="2"/>
    <x v="0"/>
    <x v="0"/>
    <x v="0"/>
    <x v="4"/>
    <x v="9"/>
    <x v="0"/>
    <n v="9825"/>
  </r>
  <r>
    <x v="7"/>
    <x v="0"/>
    <x v="2"/>
    <x v="0"/>
    <x v="0"/>
    <x v="0"/>
    <x v="4"/>
    <x v="10"/>
    <x v="0"/>
    <n v="81872"/>
  </r>
  <r>
    <x v="7"/>
    <x v="0"/>
    <x v="2"/>
    <x v="0"/>
    <x v="0"/>
    <x v="0"/>
    <x v="4"/>
    <x v="11"/>
    <x v="0"/>
    <n v="36696"/>
  </r>
  <r>
    <x v="7"/>
    <x v="0"/>
    <x v="2"/>
    <x v="0"/>
    <x v="0"/>
    <x v="0"/>
    <x v="4"/>
    <x v="12"/>
    <x v="0"/>
    <n v="584000"/>
  </r>
  <r>
    <x v="7"/>
    <x v="0"/>
    <x v="2"/>
    <x v="0"/>
    <x v="0"/>
    <x v="0"/>
    <x v="4"/>
    <x v="56"/>
    <x v="0"/>
    <m/>
  </r>
  <r>
    <x v="7"/>
    <x v="0"/>
    <x v="2"/>
    <x v="0"/>
    <x v="0"/>
    <x v="0"/>
    <x v="4"/>
    <x v="13"/>
    <x v="0"/>
    <n v="4594"/>
  </r>
  <r>
    <x v="7"/>
    <x v="0"/>
    <x v="2"/>
    <x v="0"/>
    <x v="0"/>
    <x v="0"/>
    <x v="4"/>
    <x v="14"/>
    <x v="0"/>
    <n v="105600"/>
  </r>
  <r>
    <x v="7"/>
    <x v="0"/>
    <x v="2"/>
    <x v="0"/>
    <x v="0"/>
    <x v="0"/>
    <x v="4"/>
    <x v="15"/>
    <x v="0"/>
    <n v="35200"/>
  </r>
  <r>
    <x v="7"/>
    <x v="0"/>
    <x v="2"/>
    <x v="0"/>
    <x v="0"/>
    <x v="0"/>
    <x v="9"/>
    <x v="30"/>
    <x v="0"/>
    <n v="414058"/>
  </r>
  <r>
    <x v="7"/>
    <x v="0"/>
    <x v="2"/>
    <x v="0"/>
    <x v="0"/>
    <x v="0"/>
    <x v="5"/>
    <x v="70"/>
    <x v="0"/>
    <m/>
  </r>
  <r>
    <x v="7"/>
    <x v="0"/>
    <x v="2"/>
    <x v="0"/>
    <x v="0"/>
    <x v="0"/>
    <x v="5"/>
    <x v="71"/>
    <x v="0"/>
    <m/>
  </r>
  <r>
    <x v="7"/>
    <x v="0"/>
    <x v="2"/>
    <x v="0"/>
    <x v="0"/>
    <x v="0"/>
    <x v="5"/>
    <x v="78"/>
    <x v="0"/>
    <m/>
  </r>
  <r>
    <x v="7"/>
    <x v="0"/>
    <x v="2"/>
    <x v="0"/>
    <x v="0"/>
    <x v="0"/>
    <x v="6"/>
    <x v="17"/>
    <x v="0"/>
    <n v="800000"/>
  </r>
  <r>
    <x v="7"/>
    <x v="0"/>
    <x v="2"/>
    <x v="0"/>
    <x v="0"/>
    <x v="0"/>
    <x v="0"/>
    <x v="79"/>
    <x v="0"/>
    <m/>
  </r>
  <r>
    <x v="7"/>
    <x v="0"/>
    <x v="2"/>
    <x v="0"/>
    <x v="0"/>
    <x v="0"/>
    <x v="0"/>
    <x v="80"/>
    <x v="0"/>
    <n v="446602"/>
  </r>
  <r>
    <x v="7"/>
    <x v="0"/>
    <x v="2"/>
    <x v="0"/>
    <x v="0"/>
    <x v="0"/>
    <x v="12"/>
    <x v="81"/>
    <x v="0"/>
    <m/>
  </r>
  <r>
    <x v="7"/>
    <x v="0"/>
    <x v="2"/>
    <x v="0"/>
    <x v="0"/>
    <x v="0"/>
    <x v="12"/>
    <x v="82"/>
    <x v="0"/>
    <m/>
  </r>
  <r>
    <x v="7"/>
    <x v="0"/>
    <x v="2"/>
    <x v="0"/>
    <x v="0"/>
    <x v="0"/>
    <x v="12"/>
    <x v="83"/>
    <x v="0"/>
    <m/>
  </r>
  <r>
    <x v="7"/>
    <x v="0"/>
    <x v="2"/>
    <x v="0"/>
    <x v="0"/>
    <x v="0"/>
    <x v="12"/>
    <x v="84"/>
    <x v="0"/>
    <m/>
  </r>
  <r>
    <x v="7"/>
    <x v="0"/>
    <x v="2"/>
    <x v="0"/>
    <x v="0"/>
    <x v="0"/>
    <x v="19"/>
    <x v="85"/>
    <x v="0"/>
    <m/>
  </r>
  <r>
    <x v="7"/>
    <x v="0"/>
    <x v="2"/>
    <x v="0"/>
    <x v="0"/>
    <x v="0"/>
    <x v="16"/>
    <x v="86"/>
    <x v="0"/>
    <m/>
  </r>
  <r>
    <x v="7"/>
    <x v="0"/>
    <x v="2"/>
    <x v="0"/>
    <x v="0"/>
    <x v="0"/>
    <x v="2"/>
    <x v="87"/>
    <x v="0"/>
    <m/>
  </r>
  <r>
    <x v="7"/>
    <x v="0"/>
    <x v="2"/>
    <x v="0"/>
    <x v="0"/>
    <x v="0"/>
    <x v="2"/>
    <x v="88"/>
    <x v="0"/>
    <m/>
  </r>
  <r>
    <x v="7"/>
    <x v="0"/>
    <x v="2"/>
    <x v="0"/>
    <x v="0"/>
    <x v="0"/>
    <x v="2"/>
    <x v="89"/>
    <x v="0"/>
    <m/>
  </r>
  <r>
    <x v="7"/>
    <x v="0"/>
    <x v="2"/>
    <x v="0"/>
    <x v="0"/>
    <x v="0"/>
    <x v="2"/>
    <x v="90"/>
    <x v="0"/>
    <m/>
  </r>
  <r>
    <x v="7"/>
    <x v="0"/>
    <x v="2"/>
    <x v="0"/>
    <x v="0"/>
    <x v="0"/>
    <x v="2"/>
    <x v="91"/>
    <x v="0"/>
    <m/>
  </r>
  <r>
    <x v="7"/>
    <x v="0"/>
    <x v="2"/>
    <x v="0"/>
    <x v="0"/>
    <x v="0"/>
    <x v="2"/>
    <x v="92"/>
    <x v="0"/>
    <m/>
  </r>
  <r>
    <x v="7"/>
    <x v="0"/>
    <x v="2"/>
    <x v="0"/>
    <x v="0"/>
    <x v="0"/>
    <x v="2"/>
    <x v="93"/>
    <x v="0"/>
    <m/>
  </r>
  <r>
    <x v="7"/>
    <x v="0"/>
    <x v="2"/>
    <x v="0"/>
    <x v="0"/>
    <x v="1"/>
    <x v="7"/>
    <x v="34"/>
    <x v="0"/>
    <n v="48440"/>
  </r>
  <r>
    <x v="7"/>
    <x v="0"/>
    <x v="2"/>
    <x v="0"/>
    <x v="0"/>
    <x v="1"/>
    <x v="7"/>
    <x v="20"/>
    <x v="0"/>
    <n v="51737.8"/>
  </r>
  <r>
    <x v="7"/>
    <x v="0"/>
    <x v="2"/>
    <x v="0"/>
    <x v="0"/>
    <x v="1"/>
    <x v="7"/>
    <x v="55"/>
    <x v="0"/>
    <n v="209866"/>
  </r>
  <r>
    <x v="7"/>
    <x v="0"/>
    <x v="2"/>
    <x v="0"/>
    <x v="0"/>
    <x v="1"/>
    <x v="8"/>
    <x v="22"/>
    <x v="0"/>
    <n v="31254.03"/>
  </r>
  <r>
    <x v="7"/>
    <x v="0"/>
    <x v="2"/>
    <x v="0"/>
    <x v="0"/>
    <x v="1"/>
    <x v="8"/>
    <x v="94"/>
    <x v="0"/>
    <n v="12348"/>
  </r>
  <r>
    <x v="7"/>
    <x v="0"/>
    <x v="2"/>
    <x v="0"/>
    <x v="0"/>
    <x v="1"/>
    <x v="8"/>
    <x v="95"/>
    <x v="0"/>
    <m/>
  </r>
  <r>
    <x v="7"/>
    <x v="0"/>
    <x v="2"/>
    <x v="0"/>
    <x v="0"/>
    <x v="1"/>
    <x v="8"/>
    <x v="77"/>
    <x v="0"/>
    <m/>
  </r>
  <r>
    <x v="7"/>
    <x v="0"/>
    <x v="2"/>
    <x v="0"/>
    <x v="0"/>
    <x v="1"/>
    <x v="8"/>
    <x v="4"/>
    <x v="0"/>
    <n v="92658"/>
  </r>
  <r>
    <x v="7"/>
    <x v="0"/>
    <x v="2"/>
    <x v="0"/>
    <x v="2"/>
    <x v="3"/>
    <x v="3"/>
    <x v="96"/>
    <x v="0"/>
    <m/>
  </r>
  <r>
    <x v="7"/>
    <x v="0"/>
    <x v="2"/>
    <x v="0"/>
    <x v="2"/>
    <x v="3"/>
    <x v="3"/>
    <x v="97"/>
    <x v="0"/>
    <n v="2241361"/>
  </r>
  <r>
    <x v="7"/>
    <x v="0"/>
    <x v="2"/>
    <x v="0"/>
    <x v="2"/>
    <x v="3"/>
    <x v="3"/>
    <x v="98"/>
    <x v="0"/>
    <m/>
  </r>
  <r>
    <x v="7"/>
    <x v="0"/>
    <x v="2"/>
    <x v="0"/>
    <x v="2"/>
    <x v="3"/>
    <x v="3"/>
    <x v="99"/>
    <x v="0"/>
    <n v="0"/>
  </r>
  <r>
    <x v="7"/>
    <x v="0"/>
    <x v="2"/>
    <x v="0"/>
    <x v="2"/>
    <x v="3"/>
    <x v="20"/>
    <x v="49"/>
    <x v="0"/>
    <n v="406500"/>
  </r>
  <r>
    <x v="7"/>
    <x v="0"/>
    <x v="2"/>
    <x v="0"/>
    <x v="2"/>
    <x v="3"/>
    <x v="21"/>
    <x v="50"/>
    <x v="0"/>
    <m/>
  </r>
  <r>
    <x v="7"/>
    <x v="1"/>
    <x v="2"/>
    <x v="0"/>
    <x v="1"/>
    <x v="2"/>
    <x v="13"/>
    <x v="63"/>
    <x v="0"/>
    <n v="11764269"/>
  </r>
  <r>
    <x v="7"/>
    <x v="1"/>
    <x v="2"/>
    <x v="0"/>
    <x v="1"/>
    <x v="5"/>
    <x v="11"/>
    <x v="64"/>
    <x v="0"/>
    <m/>
  </r>
  <r>
    <x v="7"/>
    <x v="1"/>
    <x v="2"/>
    <x v="0"/>
    <x v="1"/>
    <x v="5"/>
    <x v="14"/>
    <x v="66"/>
    <x v="0"/>
    <m/>
  </r>
  <r>
    <x v="7"/>
    <x v="1"/>
    <x v="2"/>
    <x v="0"/>
    <x v="1"/>
    <x v="5"/>
    <x v="15"/>
    <x v="69"/>
    <x v="0"/>
    <n v="0"/>
  </r>
  <r>
    <x v="7"/>
    <x v="1"/>
    <x v="2"/>
    <x v="0"/>
    <x v="1"/>
    <x v="2"/>
    <x v="17"/>
    <x v="74"/>
    <x v="0"/>
    <m/>
  </r>
  <r>
    <x v="7"/>
    <x v="1"/>
    <x v="2"/>
    <x v="0"/>
    <x v="0"/>
    <x v="0"/>
    <x v="4"/>
    <x v="6"/>
    <x v="0"/>
    <n v="880000"/>
  </r>
  <r>
    <x v="7"/>
    <x v="1"/>
    <x v="2"/>
    <x v="0"/>
    <x v="0"/>
    <x v="0"/>
    <x v="4"/>
    <x v="7"/>
    <x v="0"/>
    <n v="102854"/>
  </r>
  <r>
    <x v="7"/>
    <x v="1"/>
    <x v="2"/>
    <x v="0"/>
    <x v="0"/>
    <x v="0"/>
    <x v="4"/>
    <x v="8"/>
    <x v="0"/>
    <n v="81872"/>
  </r>
  <r>
    <x v="7"/>
    <x v="1"/>
    <x v="2"/>
    <x v="0"/>
    <x v="0"/>
    <x v="0"/>
    <x v="4"/>
    <x v="9"/>
    <x v="0"/>
    <n v="9825"/>
  </r>
  <r>
    <x v="7"/>
    <x v="1"/>
    <x v="2"/>
    <x v="0"/>
    <x v="0"/>
    <x v="0"/>
    <x v="4"/>
    <x v="10"/>
    <x v="0"/>
    <n v="81872"/>
  </r>
  <r>
    <x v="7"/>
    <x v="1"/>
    <x v="2"/>
    <x v="0"/>
    <x v="0"/>
    <x v="0"/>
    <x v="4"/>
    <x v="11"/>
    <x v="0"/>
    <n v="36696"/>
  </r>
  <r>
    <x v="7"/>
    <x v="1"/>
    <x v="2"/>
    <x v="0"/>
    <x v="0"/>
    <x v="0"/>
    <x v="4"/>
    <x v="12"/>
    <x v="0"/>
    <n v="584000"/>
  </r>
  <r>
    <x v="7"/>
    <x v="1"/>
    <x v="2"/>
    <x v="0"/>
    <x v="0"/>
    <x v="0"/>
    <x v="4"/>
    <x v="56"/>
    <x v="0"/>
    <m/>
  </r>
  <r>
    <x v="7"/>
    <x v="1"/>
    <x v="2"/>
    <x v="0"/>
    <x v="0"/>
    <x v="0"/>
    <x v="4"/>
    <x v="13"/>
    <x v="0"/>
    <n v="4594"/>
  </r>
  <r>
    <x v="7"/>
    <x v="1"/>
    <x v="2"/>
    <x v="0"/>
    <x v="0"/>
    <x v="0"/>
    <x v="4"/>
    <x v="14"/>
    <x v="0"/>
    <n v="105600"/>
  </r>
  <r>
    <x v="7"/>
    <x v="1"/>
    <x v="2"/>
    <x v="0"/>
    <x v="0"/>
    <x v="0"/>
    <x v="4"/>
    <x v="15"/>
    <x v="0"/>
    <n v="35200"/>
  </r>
  <r>
    <x v="7"/>
    <x v="1"/>
    <x v="2"/>
    <x v="0"/>
    <x v="0"/>
    <x v="0"/>
    <x v="9"/>
    <x v="30"/>
    <x v="0"/>
    <n v="414058"/>
  </r>
  <r>
    <x v="7"/>
    <x v="1"/>
    <x v="2"/>
    <x v="0"/>
    <x v="0"/>
    <x v="0"/>
    <x v="5"/>
    <x v="70"/>
    <x v="0"/>
    <m/>
  </r>
  <r>
    <x v="7"/>
    <x v="1"/>
    <x v="2"/>
    <x v="0"/>
    <x v="0"/>
    <x v="0"/>
    <x v="5"/>
    <x v="71"/>
    <x v="0"/>
    <m/>
  </r>
  <r>
    <x v="7"/>
    <x v="1"/>
    <x v="2"/>
    <x v="0"/>
    <x v="0"/>
    <x v="0"/>
    <x v="5"/>
    <x v="78"/>
    <x v="0"/>
    <m/>
  </r>
  <r>
    <x v="7"/>
    <x v="1"/>
    <x v="2"/>
    <x v="0"/>
    <x v="0"/>
    <x v="0"/>
    <x v="6"/>
    <x v="17"/>
    <x v="0"/>
    <n v="800000"/>
  </r>
  <r>
    <x v="7"/>
    <x v="1"/>
    <x v="2"/>
    <x v="0"/>
    <x v="0"/>
    <x v="0"/>
    <x v="0"/>
    <x v="79"/>
    <x v="0"/>
    <m/>
  </r>
  <r>
    <x v="7"/>
    <x v="1"/>
    <x v="2"/>
    <x v="0"/>
    <x v="0"/>
    <x v="0"/>
    <x v="0"/>
    <x v="80"/>
    <x v="0"/>
    <n v="446602"/>
  </r>
  <r>
    <x v="7"/>
    <x v="1"/>
    <x v="2"/>
    <x v="0"/>
    <x v="0"/>
    <x v="0"/>
    <x v="12"/>
    <x v="81"/>
    <x v="0"/>
    <m/>
  </r>
  <r>
    <x v="7"/>
    <x v="1"/>
    <x v="2"/>
    <x v="0"/>
    <x v="0"/>
    <x v="0"/>
    <x v="12"/>
    <x v="82"/>
    <x v="0"/>
    <m/>
  </r>
  <r>
    <x v="7"/>
    <x v="1"/>
    <x v="2"/>
    <x v="0"/>
    <x v="0"/>
    <x v="0"/>
    <x v="12"/>
    <x v="83"/>
    <x v="0"/>
    <m/>
  </r>
  <r>
    <x v="7"/>
    <x v="1"/>
    <x v="2"/>
    <x v="0"/>
    <x v="0"/>
    <x v="0"/>
    <x v="12"/>
    <x v="84"/>
    <x v="0"/>
    <m/>
  </r>
  <r>
    <x v="7"/>
    <x v="1"/>
    <x v="2"/>
    <x v="0"/>
    <x v="0"/>
    <x v="0"/>
    <x v="19"/>
    <x v="85"/>
    <x v="0"/>
    <m/>
  </r>
  <r>
    <x v="7"/>
    <x v="1"/>
    <x v="2"/>
    <x v="0"/>
    <x v="0"/>
    <x v="0"/>
    <x v="16"/>
    <x v="86"/>
    <x v="0"/>
    <m/>
  </r>
  <r>
    <x v="7"/>
    <x v="1"/>
    <x v="2"/>
    <x v="0"/>
    <x v="0"/>
    <x v="0"/>
    <x v="2"/>
    <x v="87"/>
    <x v="0"/>
    <m/>
  </r>
  <r>
    <x v="7"/>
    <x v="1"/>
    <x v="2"/>
    <x v="0"/>
    <x v="0"/>
    <x v="0"/>
    <x v="2"/>
    <x v="88"/>
    <x v="0"/>
    <m/>
  </r>
  <r>
    <x v="7"/>
    <x v="1"/>
    <x v="2"/>
    <x v="0"/>
    <x v="0"/>
    <x v="0"/>
    <x v="2"/>
    <x v="89"/>
    <x v="0"/>
    <m/>
  </r>
  <r>
    <x v="7"/>
    <x v="1"/>
    <x v="2"/>
    <x v="0"/>
    <x v="0"/>
    <x v="0"/>
    <x v="2"/>
    <x v="90"/>
    <x v="0"/>
    <m/>
  </r>
  <r>
    <x v="7"/>
    <x v="1"/>
    <x v="2"/>
    <x v="0"/>
    <x v="0"/>
    <x v="0"/>
    <x v="2"/>
    <x v="91"/>
    <x v="0"/>
    <m/>
  </r>
  <r>
    <x v="7"/>
    <x v="1"/>
    <x v="2"/>
    <x v="0"/>
    <x v="0"/>
    <x v="0"/>
    <x v="2"/>
    <x v="92"/>
    <x v="0"/>
    <m/>
  </r>
  <r>
    <x v="7"/>
    <x v="1"/>
    <x v="2"/>
    <x v="0"/>
    <x v="0"/>
    <x v="0"/>
    <x v="2"/>
    <x v="93"/>
    <x v="0"/>
    <m/>
  </r>
  <r>
    <x v="7"/>
    <x v="1"/>
    <x v="2"/>
    <x v="0"/>
    <x v="0"/>
    <x v="1"/>
    <x v="7"/>
    <x v="34"/>
    <x v="0"/>
    <n v="48440"/>
  </r>
  <r>
    <x v="7"/>
    <x v="1"/>
    <x v="2"/>
    <x v="0"/>
    <x v="0"/>
    <x v="1"/>
    <x v="7"/>
    <x v="20"/>
    <x v="0"/>
    <n v="51737.8"/>
  </r>
  <r>
    <x v="7"/>
    <x v="1"/>
    <x v="2"/>
    <x v="0"/>
    <x v="0"/>
    <x v="1"/>
    <x v="7"/>
    <x v="55"/>
    <x v="0"/>
    <n v="209866"/>
  </r>
  <r>
    <x v="7"/>
    <x v="1"/>
    <x v="2"/>
    <x v="0"/>
    <x v="0"/>
    <x v="1"/>
    <x v="8"/>
    <x v="22"/>
    <x v="0"/>
    <n v="31254.03"/>
  </r>
  <r>
    <x v="7"/>
    <x v="1"/>
    <x v="2"/>
    <x v="0"/>
    <x v="0"/>
    <x v="1"/>
    <x v="8"/>
    <x v="94"/>
    <x v="0"/>
    <n v="12348"/>
  </r>
  <r>
    <x v="7"/>
    <x v="1"/>
    <x v="2"/>
    <x v="0"/>
    <x v="0"/>
    <x v="1"/>
    <x v="8"/>
    <x v="95"/>
    <x v="0"/>
    <m/>
  </r>
  <r>
    <x v="7"/>
    <x v="1"/>
    <x v="2"/>
    <x v="0"/>
    <x v="0"/>
    <x v="1"/>
    <x v="8"/>
    <x v="77"/>
    <x v="0"/>
    <m/>
  </r>
  <r>
    <x v="7"/>
    <x v="1"/>
    <x v="2"/>
    <x v="0"/>
    <x v="0"/>
    <x v="1"/>
    <x v="8"/>
    <x v="4"/>
    <x v="0"/>
    <n v="92658"/>
  </r>
  <r>
    <x v="7"/>
    <x v="1"/>
    <x v="2"/>
    <x v="0"/>
    <x v="2"/>
    <x v="3"/>
    <x v="3"/>
    <x v="96"/>
    <x v="0"/>
    <m/>
  </r>
  <r>
    <x v="7"/>
    <x v="1"/>
    <x v="2"/>
    <x v="0"/>
    <x v="2"/>
    <x v="3"/>
    <x v="3"/>
    <x v="97"/>
    <x v="0"/>
    <n v="1999925.7300000002"/>
  </r>
  <r>
    <x v="7"/>
    <x v="1"/>
    <x v="2"/>
    <x v="0"/>
    <x v="2"/>
    <x v="3"/>
    <x v="3"/>
    <x v="98"/>
    <x v="0"/>
    <m/>
  </r>
  <r>
    <x v="7"/>
    <x v="1"/>
    <x v="2"/>
    <x v="0"/>
    <x v="2"/>
    <x v="3"/>
    <x v="3"/>
    <x v="99"/>
    <x v="0"/>
    <n v="0"/>
  </r>
  <r>
    <x v="7"/>
    <x v="1"/>
    <x v="2"/>
    <x v="0"/>
    <x v="2"/>
    <x v="3"/>
    <x v="3"/>
    <x v="49"/>
    <x v="0"/>
    <n v="0"/>
  </r>
  <r>
    <x v="7"/>
    <x v="1"/>
    <x v="2"/>
    <x v="0"/>
    <x v="2"/>
    <x v="3"/>
    <x v="3"/>
    <x v="50"/>
    <x v="0"/>
    <m/>
  </r>
  <r>
    <x v="8"/>
    <x v="0"/>
    <x v="2"/>
    <x v="0"/>
    <x v="1"/>
    <x v="2"/>
    <x v="13"/>
    <x v="63"/>
    <x v="0"/>
    <n v="8677786"/>
  </r>
  <r>
    <x v="8"/>
    <x v="0"/>
    <x v="2"/>
    <x v="0"/>
    <x v="1"/>
    <x v="5"/>
    <x v="11"/>
    <x v="64"/>
    <x v="0"/>
    <n v="480"/>
  </r>
  <r>
    <x v="8"/>
    <x v="0"/>
    <x v="2"/>
    <x v="0"/>
    <x v="1"/>
    <x v="5"/>
    <x v="14"/>
    <x v="66"/>
    <x v="0"/>
    <m/>
  </r>
  <r>
    <x v="8"/>
    <x v="0"/>
    <x v="2"/>
    <x v="0"/>
    <x v="1"/>
    <x v="5"/>
    <x v="15"/>
    <x v="69"/>
    <x v="0"/>
    <m/>
  </r>
  <r>
    <x v="8"/>
    <x v="0"/>
    <x v="2"/>
    <x v="0"/>
    <x v="1"/>
    <x v="2"/>
    <x v="17"/>
    <x v="74"/>
    <x v="0"/>
    <n v="-183726"/>
  </r>
  <r>
    <x v="8"/>
    <x v="0"/>
    <x v="2"/>
    <x v="0"/>
    <x v="0"/>
    <x v="0"/>
    <x v="4"/>
    <x v="6"/>
    <x v="0"/>
    <n v="880000"/>
  </r>
  <r>
    <x v="8"/>
    <x v="0"/>
    <x v="2"/>
    <x v="0"/>
    <x v="0"/>
    <x v="0"/>
    <x v="4"/>
    <x v="7"/>
    <x v="0"/>
    <n v="102854"/>
  </r>
  <r>
    <x v="8"/>
    <x v="0"/>
    <x v="2"/>
    <x v="0"/>
    <x v="0"/>
    <x v="0"/>
    <x v="4"/>
    <x v="8"/>
    <x v="0"/>
    <n v="81872"/>
  </r>
  <r>
    <x v="8"/>
    <x v="0"/>
    <x v="2"/>
    <x v="0"/>
    <x v="0"/>
    <x v="0"/>
    <x v="4"/>
    <x v="9"/>
    <x v="0"/>
    <n v="9825"/>
  </r>
  <r>
    <x v="8"/>
    <x v="0"/>
    <x v="2"/>
    <x v="0"/>
    <x v="0"/>
    <x v="0"/>
    <x v="4"/>
    <x v="10"/>
    <x v="0"/>
    <n v="81872"/>
  </r>
  <r>
    <x v="8"/>
    <x v="0"/>
    <x v="2"/>
    <x v="0"/>
    <x v="0"/>
    <x v="0"/>
    <x v="4"/>
    <x v="11"/>
    <x v="0"/>
    <n v="36696"/>
  </r>
  <r>
    <x v="8"/>
    <x v="0"/>
    <x v="2"/>
    <x v="0"/>
    <x v="0"/>
    <x v="0"/>
    <x v="4"/>
    <x v="12"/>
    <x v="0"/>
    <n v="584000"/>
  </r>
  <r>
    <x v="8"/>
    <x v="0"/>
    <x v="2"/>
    <x v="0"/>
    <x v="0"/>
    <x v="0"/>
    <x v="4"/>
    <x v="56"/>
    <x v="0"/>
    <m/>
  </r>
  <r>
    <x v="8"/>
    <x v="0"/>
    <x v="2"/>
    <x v="0"/>
    <x v="0"/>
    <x v="0"/>
    <x v="4"/>
    <x v="13"/>
    <x v="0"/>
    <n v="4594"/>
  </r>
  <r>
    <x v="8"/>
    <x v="0"/>
    <x v="2"/>
    <x v="0"/>
    <x v="0"/>
    <x v="0"/>
    <x v="4"/>
    <x v="14"/>
    <x v="0"/>
    <n v="137500"/>
  </r>
  <r>
    <x v="8"/>
    <x v="0"/>
    <x v="2"/>
    <x v="0"/>
    <x v="0"/>
    <x v="0"/>
    <x v="4"/>
    <x v="15"/>
    <x v="0"/>
    <n v="35200"/>
  </r>
  <r>
    <x v="8"/>
    <x v="0"/>
    <x v="2"/>
    <x v="0"/>
    <x v="0"/>
    <x v="0"/>
    <x v="9"/>
    <x v="30"/>
    <x v="0"/>
    <n v="414058"/>
  </r>
  <r>
    <x v="8"/>
    <x v="0"/>
    <x v="2"/>
    <x v="0"/>
    <x v="0"/>
    <x v="0"/>
    <x v="5"/>
    <x v="70"/>
    <x v="0"/>
    <m/>
  </r>
  <r>
    <x v="8"/>
    <x v="0"/>
    <x v="2"/>
    <x v="0"/>
    <x v="0"/>
    <x v="0"/>
    <x v="5"/>
    <x v="71"/>
    <x v="0"/>
    <m/>
  </r>
  <r>
    <x v="8"/>
    <x v="0"/>
    <x v="2"/>
    <x v="0"/>
    <x v="0"/>
    <x v="0"/>
    <x v="5"/>
    <x v="78"/>
    <x v="0"/>
    <m/>
  </r>
  <r>
    <x v="8"/>
    <x v="0"/>
    <x v="2"/>
    <x v="0"/>
    <x v="0"/>
    <x v="0"/>
    <x v="6"/>
    <x v="17"/>
    <x v="0"/>
    <n v="829016"/>
  </r>
  <r>
    <x v="8"/>
    <x v="0"/>
    <x v="2"/>
    <x v="0"/>
    <x v="0"/>
    <x v="0"/>
    <x v="0"/>
    <x v="79"/>
    <x v="0"/>
    <m/>
  </r>
  <r>
    <x v="8"/>
    <x v="0"/>
    <x v="2"/>
    <x v="0"/>
    <x v="0"/>
    <x v="0"/>
    <x v="0"/>
    <x v="80"/>
    <x v="0"/>
    <n v="159990"/>
  </r>
  <r>
    <x v="8"/>
    <x v="0"/>
    <x v="2"/>
    <x v="0"/>
    <x v="0"/>
    <x v="0"/>
    <x v="12"/>
    <x v="81"/>
    <x v="0"/>
    <m/>
  </r>
  <r>
    <x v="8"/>
    <x v="0"/>
    <x v="2"/>
    <x v="0"/>
    <x v="0"/>
    <x v="0"/>
    <x v="12"/>
    <x v="82"/>
    <x v="0"/>
    <m/>
  </r>
  <r>
    <x v="8"/>
    <x v="0"/>
    <x v="2"/>
    <x v="0"/>
    <x v="0"/>
    <x v="0"/>
    <x v="12"/>
    <x v="83"/>
    <x v="0"/>
    <m/>
  </r>
  <r>
    <x v="8"/>
    <x v="0"/>
    <x v="2"/>
    <x v="0"/>
    <x v="0"/>
    <x v="0"/>
    <x v="12"/>
    <x v="84"/>
    <x v="0"/>
    <m/>
  </r>
  <r>
    <x v="8"/>
    <x v="0"/>
    <x v="2"/>
    <x v="0"/>
    <x v="0"/>
    <x v="0"/>
    <x v="19"/>
    <x v="100"/>
    <x v="0"/>
    <n v="21008"/>
  </r>
  <r>
    <x v="8"/>
    <x v="0"/>
    <x v="2"/>
    <x v="0"/>
    <x v="0"/>
    <x v="0"/>
    <x v="16"/>
    <x v="86"/>
    <x v="0"/>
    <m/>
  </r>
  <r>
    <x v="8"/>
    <x v="0"/>
    <x v="2"/>
    <x v="0"/>
    <x v="0"/>
    <x v="0"/>
    <x v="2"/>
    <x v="87"/>
    <x v="0"/>
    <m/>
  </r>
  <r>
    <x v="8"/>
    <x v="0"/>
    <x v="2"/>
    <x v="0"/>
    <x v="0"/>
    <x v="0"/>
    <x v="2"/>
    <x v="88"/>
    <x v="0"/>
    <n v="61039"/>
  </r>
  <r>
    <x v="8"/>
    <x v="0"/>
    <x v="2"/>
    <x v="0"/>
    <x v="0"/>
    <x v="0"/>
    <x v="2"/>
    <x v="89"/>
    <x v="0"/>
    <m/>
  </r>
  <r>
    <x v="8"/>
    <x v="0"/>
    <x v="2"/>
    <x v="0"/>
    <x v="0"/>
    <x v="0"/>
    <x v="2"/>
    <x v="90"/>
    <x v="0"/>
    <n v="163224"/>
  </r>
  <r>
    <x v="8"/>
    <x v="0"/>
    <x v="2"/>
    <x v="0"/>
    <x v="0"/>
    <x v="0"/>
    <x v="2"/>
    <x v="91"/>
    <x v="0"/>
    <n v="642500"/>
  </r>
  <r>
    <x v="8"/>
    <x v="0"/>
    <x v="2"/>
    <x v="0"/>
    <x v="0"/>
    <x v="0"/>
    <x v="2"/>
    <x v="92"/>
    <x v="0"/>
    <m/>
  </r>
  <r>
    <x v="8"/>
    <x v="0"/>
    <x v="2"/>
    <x v="0"/>
    <x v="0"/>
    <x v="0"/>
    <x v="2"/>
    <x v="93"/>
    <x v="0"/>
    <n v="37815"/>
  </r>
  <r>
    <x v="8"/>
    <x v="0"/>
    <x v="2"/>
    <x v="0"/>
    <x v="0"/>
    <x v="1"/>
    <x v="7"/>
    <x v="34"/>
    <x v="0"/>
    <n v="48440"/>
  </r>
  <r>
    <x v="8"/>
    <x v="0"/>
    <x v="2"/>
    <x v="0"/>
    <x v="0"/>
    <x v="1"/>
    <x v="7"/>
    <x v="20"/>
    <x v="0"/>
    <n v="44060"/>
  </r>
  <r>
    <x v="8"/>
    <x v="0"/>
    <x v="2"/>
    <x v="0"/>
    <x v="0"/>
    <x v="1"/>
    <x v="7"/>
    <x v="101"/>
    <x v="0"/>
    <n v="1306"/>
  </r>
  <r>
    <x v="8"/>
    <x v="0"/>
    <x v="2"/>
    <x v="0"/>
    <x v="0"/>
    <x v="1"/>
    <x v="7"/>
    <x v="55"/>
    <x v="0"/>
    <n v="4412"/>
  </r>
  <r>
    <x v="8"/>
    <x v="0"/>
    <x v="2"/>
    <x v="0"/>
    <x v="0"/>
    <x v="1"/>
    <x v="8"/>
    <x v="22"/>
    <x v="0"/>
    <n v="24330"/>
  </r>
  <r>
    <x v="8"/>
    <x v="0"/>
    <x v="2"/>
    <x v="0"/>
    <x v="0"/>
    <x v="1"/>
    <x v="8"/>
    <x v="94"/>
    <x v="0"/>
    <n v="6401"/>
  </r>
  <r>
    <x v="8"/>
    <x v="0"/>
    <x v="2"/>
    <x v="0"/>
    <x v="0"/>
    <x v="1"/>
    <x v="8"/>
    <x v="95"/>
    <x v="0"/>
    <m/>
  </r>
  <r>
    <x v="8"/>
    <x v="0"/>
    <x v="2"/>
    <x v="0"/>
    <x v="0"/>
    <x v="1"/>
    <x v="8"/>
    <x v="77"/>
    <x v="0"/>
    <m/>
  </r>
  <r>
    <x v="8"/>
    <x v="0"/>
    <x v="2"/>
    <x v="0"/>
    <x v="0"/>
    <x v="1"/>
    <x v="8"/>
    <x v="4"/>
    <x v="0"/>
    <n v="559704"/>
  </r>
  <r>
    <x v="8"/>
    <x v="0"/>
    <x v="2"/>
    <x v="0"/>
    <x v="2"/>
    <x v="3"/>
    <x v="3"/>
    <x v="96"/>
    <x v="0"/>
    <m/>
  </r>
  <r>
    <x v="8"/>
    <x v="0"/>
    <x v="2"/>
    <x v="0"/>
    <x v="2"/>
    <x v="3"/>
    <x v="3"/>
    <x v="97"/>
    <x v="0"/>
    <n v="1721773"/>
  </r>
  <r>
    <x v="8"/>
    <x v="0"/>
    <x v="2"/>
    <x v="0"/>
    <x v="2"/>
    <x v="3"/>
    <x v="3"/>
    <x v="98"/>
    <x v="0"/>
    <m/>
  </r>
  <r>
    <x v="8"/>
    <x v="0"/>
    <x v="2"/>
    <x v="0"/>
    <x v="2"/>
    <x v="3"/>
    <x v="3"/>
    <x v="99"/>
    <x v="0"/>
    <m/>
  </r>
  <r>
    <x v="8"/>
    <x v="0"/>
    <x v="2"/>
    <x v="0"/>
    <x v="2"/>
    <x v="3"/>
    <x v="20"/>
    <x v="49"/>
    <x v="0"/>
    <n v="465100"/>
  </r>
  <r>
    <x v="8"/>
    <x v="0"/>
    <x v="2"/>
    <x v="0"/>
    <x v="2"/>
    <x v="3"/>
    <x v="21"/>
    <x v="50"/>
    <x v="0"/>
    <m/>
  </r>
  <r>
    <x v="8"/>
    <x v="1"/>
    <x v="2"/>
    <x v="0"/>
    <x v="1"/>
    <x v="2"/>
    <x v="13"/>
    <x v="63"/>
    <x v="0"/>
    <n v="8673374"/>
  </r>
  <r>
    <x v="8"/>
    <x v="1"/>
    <x v="2"/>
    <x v="0"/>
    <x v="1"/>
    <x v="5"/>
    <x v="11"/>
    <x v="64"/>
    <x v="0"/>
    <m/>
  </r>
  <r>
    <x v="8"/>
    <x v="1"/>
    <x v="2"/>
    <x v="0"/>
    <x v="1"/>
    <x v="5"/>
    <x v="14"/>
    <x v="66"/>
    <x v="0"/>
    <m/>
  </r>
  <r>
    <x v="8"/>
    <x v="1"/>
    <x v="2"/>
    <x v="0"/>
    <x v="1"/>
    <x v="5"/>
    <x v="15"/>
    <x v="69"/>
    <x v="0"/>
    <n v="0"/>
  </r>
  <r>
    <x v="8"/>
    <x v="1"/>
    <x v="2"/>
    <x v="0"/>
    <x v="1"/>
    <x v="2"/>
    <x v="17"/>
    <x v="74"/>
    <x v="0"/>
    <m/>
  </r>
  <r>
    <x v="8"/>
    <x v="1"/>
    <x v="2"/>
    <x v="0"/>
    <x v="0"/>
    <x v="0"/>
    <x v="4"/>
    <x v="6"/>
    <x v="0"/>
    <n v="880000"/>
  </r>
  <r>
    <x v="8"/>
    <x v="1"/>
    <x v="2"/>
    <x v="0"/>
    <x v="0"/>
    <x v="0"/>
    <x v="4"/>
    <x v="7"/>
    <x v="0"/>
    <n v="102854"/>
  </r>
  <r>
    <x v="8"/>
    <x v="1"/>
    <x v="2"/>
    <x v="0"/>
    <x v="0"/>
    <x v="0"/>
    <x v="4"/>
    <x v="8"/>
    <x v="0"/>
    <n v="81872"/>
  </r>
  <r>
    <x v="8"/>
    <x v="1"/>
    <x v="2"/>
    <x v="0"/>
    <x v="0"/>
    <x v="0"/>
    <x v="4"/>
    <x v="9"/>
    <x v="0"/>
    <n v="9825"/>
  </r>
  <r>
    <x v="8"/>
    <x v="1"/>
    <x v="2"/>
    <x v="0"/>
    <x v="0"/>
    <x v="0"/>
    <x v="4"/>
    <x v="10"/>
    <x v="0"/>
    <n v="81872"/>
  </r>
  <r>
    <x v="8"/>
    <x v="1"/>
    <x v="2"/>
    <x v="0"/>
    <x v="0"/>
    <x v="0"/>
    <x v="4"/>
    <x v="11"/>
    <x v="0"/>
    <n v="36696"/>
  </r>
  <r>
    <x v="8"/>
    <x v="1"/>
    <x v="2"/>
    <x v="0"/>
    <x v="0"/>
    <x v="0"/>
    <x v="4"/>
    <x v="12"/>
    <x v="0"/>
    <n v="584000"/>
  </r>
  <r>
    <x v="8"/>
    <x v="1"/>
    <x v="2"/>
    <x v="0"/>
    <x v="0"/>
    <x v="0"/>
    <x v="4"/>
    <x v="56"/>
    <x v="0"/>
    <m/>
  </r>
  <r>
    <x v="8"/>
    <x v="1"/>
    <x v="2"/>
    <x v="0"/>
    <x v="0"/>
    <x v="0"/>
    <x v="4"/>
    <x v="13"/>
    <x v="0"/>
    <n v="4594"/>
  </r>
  <r>
    <x v="8"/>
    <x v="1"/>
    <x v="2"/>
    <x v="0"/>
    <x v="0"/>
    <x v="0"/>
    <x v="4"/>
    <x v="14"/>
    <x v="0"/>
    <n v="105600"/>
  </r>
  <r>
    <x v="8"/>
    <x v="1"/>
    <x v="2"/>
    <x v="0"/>
    <x v="0"/>
    <x v="0"/>
    <x v="4"/>
    <x v="15"/>
    <x v="0"/>
    <n v="35200"/>
  </r>
  <r>
    <x v="8"/>
    <x v="1"/>
    <x v="2"/>
    <x v="0"/>
    <x v="0"/>
    <x v="0"/>
    <x v="9"/>
    <x v="30"/>
    <x v="0"/>
    <n v="414058"/>
  </r>
  <r>
    <x v="8"/>
    <x v="1"/>
    <x v="2"/>
    <x v="0"/>
    <x v="0"/>
    <x v="0"/>
    <x v="5"/>
    <x v="70"/>
    <x v="0"/>
    <m/>
  </r>
  <r>
    <x v="8"/>
    <x v="1"/>
    <x v="2"/>
    <x v="0"/>
    <x v="0"/>
    <x v="0"/>
    <x v="5"/>
    <x v="71"/>
    <x v="0"/>
    <m/>
  </r>
  <r>
    <x v="8"/>
    <x v="1"/>
    <x v="2"/>
    <x v="0"/>
    <x v="0"/>
    <x v="0"/>
    <x v="5"/>
    <x v="78"/>
    <x v="0"/>
    <m/>
  </r>
  <r>
    <x v="8"/>
    <x v="1"/>
    <x v="2"/>
    <x v="0"/>
    <x v="0"/>
    <x v="0"/>
    <x v="6"/>
    <x v="17"/>
    <x v="0"/>
    <n v="800000"/>
  </r>
  <r>
    <x v="8"/>
    <x v="1"/>
    <x v="2"/>
    <x v="0"/>
    <x v="0"/>
    <x v="0"/>
    <x v="0"/>
    <x v="79"/>
    <x v="0"/>
    <m/>
  </r>
  <r>
    <x v="8"/>
    <x v="1"/>
    <x v="2"/>
    <x v="0"/>
    <x v="0"/>
    <x v="0"/>
    <x v="0"/>
    <x v="80"/>
    <x v="0"/>
    <n v="446602"/>
  </r>
  <r>
    <x v="8"/>
    <x v="1"/>
    <x v="2"/>
    <x v="0"/>
    <x v="0"/>
    <x v="0"/>
    <x v="12"/>
    <x v="81"/>
    <x v="0"/>
    <m/>
  </r>
  <r>
    <x v="8"/>
    <x v="1"/>
    <x v="2"/>
    <x v="0"/>
    <x v="0"/>
    <x v="0"/>
    <x v="12"/>
    <x v="82"/>
    <x v="0"/>
    <m/>
  </r>
  <r>
    <x v="8"/>
    <x v="1"/>
    <x v="2"/>
    <x v="0"/>
    <x v="0"/>
    <x v="0"/>
    <x v="12"/>
    <x v="83"/>
    <x v="0"/>
    <m/>
  </r>
  <r>
    <x v="8"/>
    <x v="1"/>
    <x v="2"/>
    <x v="0"/>
    <x v="0"/>
    <x v="0"/>
    <x v="12"/>
    <x v="84"/>
    <x v="0"/>
    <m/>
  </r>
  <r>
    <x v="8"/>
    <x v="1"/>
    <x v="2"/>
    <x v="0"/>
    <x v="0"/>
    <x v="0"/>
    <x v="19"/>
    <x v="85"/>
    <x v="0"/>
    <m/>
  </r>
  <r>
    <x v="8"/>
    <x v="1"/>
    <x v="2"/>
    <x v="0"/>
    <x v="0"/>
    <x v="0"/>
    <x v="16"/>
    <x v="86"/>
    <x v="0"/>
    <m/>
  </r>
  <r>
    <x v="8"/>
    <x v="1"/>
    <x v="2"/>
    <x v="0"/>
    <x v="0"/>
    <x v="0"/>
    <x v="2"/>
    <x v="87"/>
    <x v="0"/>
    <m/>
  </r>
  <r>
    <x v="8"/>
    <x v="1"/>
    <x v="2"/>
    <x v="0"/>
    <x v="0"/>
    <x v="0"/>
    <x v="2"/>
    <x v="88"/>
    <x v="0"/>
    <m/>
  </r>
  <r>
    <x v="8"/>
    <x v="1"/>
    <x v="2"/>
    <x v="0"/>
    <x v="0"/>
    <x v="0"/>
    <x v="2"/>
    <x v="89"/>
    <x v="0"/>
    <m/>
  </r>
  <r>
    <x v="8"/>
    <x v="1"/>
    <x v="2"/>
    <x v="0"/>
    <x v="0"/>
    <x v="0"/>
    <x v="2"/>
    <x v="90"/>
    <x v="0"/>
    <m/>
  </r>
  <r>
    <x v="8"/>
    <x v="1"/>
    <x v="2"/>
    <x v="0"/>
    <x v="0"/>
    <x v="0"/>
    <x v="2"/>
    <x v="91"/>
    <x v="0"/>
    <m/>
  </r>
  <r>
    <x v="8"/>
    <x v="1"/>
    <x v="2"/>
    <x v="0"/>
    <x v="0"/>
    <x v="0"/>
    <x v="2"/>
    <x v="92"/>
    <x v="0"/>
    <m/>
  </r>
  <r>
    <x v="8"/>
    <x v="1"/>
    <x v="2"/>
    <x v="0"/>
    <x v="0"/>
    <x v="0"/>
    <x v="2"/>
    <x v="93"/>
    <x v="0"/>
    <m/>
  </r>
  <r>
    <x v="8"/>
    <x v="1"/>
    <x v="2"/>
    <x v="0"/>
    <x v="0"/>
    <x v="1"/>
    <x v="7"/>
    <x v="34"/>
    <x v="0"/>
    <n v="48440"/>
  </r>
  <r>
    <x v="8"/>
    <x v="1"/>
    <x v="2"/>
    <x v="0"/>
    <x v="0"/>
    <x v="1"/>
    <x v="7"/>
    <x v="20"/>
    <x v="0"/>
    <n v="51737.8"/>
  </r>
  <r>
    <x v="8"/>
    <x v="1"/>
    <x v="2"/>
    <x v="0"/>
    <x v="0"/>
    <x v="1"/>
    <x v="7"/>
    <x v="55"/>
    <x v="0"/>
    <n v="209866"/>
  </r>
  <r>
    <x v="8"/>
    <x v="1"/>
    <x v="2"/>
    <x v="0"/>
    <x v="0"/>
    <x v="1"/>
    <x v="8"/>
    <x v="22"/>
    <x v="0"/>
    <n v="31254.03"/>
  </r>
  <r>
    <x v="8"/>
    <x v="1"/>
    <x v="2"/>
    <x v="0"/>
    <x v="0"/>
    <x v="1"/>
    <x v="8"/>
    <x v="94"/>
    <x v="0"/>
    <n v="12348"/>
  </r>
  <r>
    <x v="8"/>
    <x v="1"/>
    <x v="2"/>
    <x v="0"/>
    <x v="0"/>
    <x v="1"/>
    <x v="8"/>
    <x v="95"/>
    <x v="0"/>
    <m/>
  </r>
  <r>
    <x v="8"/>
    <x v="1"/>
    <x v="2"/>
    <x v="0"/>
    <x v="0"/>
    <x v="1"/>
    <x v="8"/>
    <x v="77"/>
    <x v="0"/>
    <m/>
  </r>
  <r>
    <x v="8"/>
    <x v="1"/>
    <x v="2"/>
    <x v="0"/>
    <x v="0"/>
    <x v="1"/>
    <x v="8"/>
    <x v="4"/>
    <x v="0"/>
    <n v="92658"/>
  </r>
  <r>
    <x v="8"/>
    <x v="1"/>
    <x v="2"/>
    <x v="0"/>
    <x v="2"/>
    <x v="3"/>
    <x v="3"/>
    <x v="96"/>
    <x v="0"/>
    <m/>
  </r>
  <r>
    <x v="8"/>
    <x v="1"/>
    <x v="2"/>
    <x v="0"/>
    <x v="2"/>
    <x v="3"/>
    <x v="3"/>
    <x v="97"/>
    <x v="0"/>
    <n v="1474473.58"/>
  </r>
  <r>
    <x v="8"/>
    <x v="1"/>
    <x v="2"/>
    <x v="0"/>
    <x v="2"/>
    <x v="3"/>
    <x v="3"/>
    <x v="98"/>
    <x v="0"/>
    <m/>
  </r>
  <r>
    <x v="8"/>
    <x v="1"/>
    <x v="2"/>
    <x v="0"/>
    <x v="2"/>
    <x v="3"/>
    <x v="3"/>
    <x v="99"/>
    <x v="0"/>
    <n v="0"/>
  </r>
  <r>
    <x v="8"/>
    <x v="1"/>
    <x v="2"/>
    <x v="0"/>
    <x v="2"/>
    <x v="3"/>
    <x v="3"/>
    <x v="49"/>
    <x v="0"/>
    <n v="0"/>
  </r>
  <r>
    <x v="8"/>
    <x v="1"/>
    <x v="2"/>
    <x v="0"/>
    <x v="2"/>
    <x v="3"/>
    <x v="3"/>
    <x v="50"/>
    <x v="0"/>
    <m/>
  </r>
  <r>
    <x v="9"/>
    <x v="0"/>
    <x v="2"/>
    <x v="0"/>
    <x v="1"/>
    <x v="2"/>
    <x v="13"/>
    <x v="63"/>
    <x v="0"/>
    <n v="7437042"/>
  </r>
  <r>
    <x v="9"/>
    <x v="0"/>
    <x v="2"/>
    <x v="0"/>
    <x v="1"/>
    <x v="5"/>
    <x v="11"/>
    <x v="64"/>
    <x v="0"/>
    <n v="538.47"/>
  </r>
  <r>
    <x v="9"/>
    <x v="0"/>
    <x v="2"/>
    <x v="0"/>
    <x v="1"/>
    <x v="5"/>
    <x v="14"/>
    <x v="66"/>
    <x v="0"/>
    <m/>
  </r>
  <r>
    <x v="9"/>
    <x v="0"/>
    <x v="2"/>
    <x v="0"/>
    <x v="1"/>
    <x v="5"/>
    <x v="15"/>
    <x v="69"/>
    <x v="0"/>
    <m/>
  </r>
  <r>
    <x v="9"/>
    <x v="0"/>
    <x v="2"/>
    <x v="0"/>
    <x v="1"/>
    <x v="2"/>
    <x v="17"/>
    <x v="74"/>
    <x v="0"/>
    <m/>
  </r>
  <r>
    <x v="9"/>
    <x v="0"/>
    <x v="2"/>
    <x v="0"/>
    <x v="0"/>
    <x v="0"/>
    <x v="4"/>
    <x v="6"/>
    <x v="0"/>
    <n v="880000"/>
  </r>
  <r>
    <x v="9"/>
    <x v="0"/>
    <x v="2"/>
    <x v="0"/>
    <x v="0"/>
    <x v="0"/>
    <x v="4"/>
    <x v="7"/>
    <x v="0"/>
    <n v="102854"/>
  </r>
  <r>
    <x v="9"/>
    <x v="0"/>
    <x v="2"/>
    <x v="0"/>
    <x v="0"/>
    <x v="0"/>
    <x v="4"/>
    <x v="8"/>
    <x v="0"/>
    <n v="81872"/>
  </r>
  <r>
    <x v="9"/>
    <x v="0"/>
    <x v="2"/>
    <x v="0"/>
    <x v="0"/>
    <x v="0"/>
    <x v="4"/>
    <x v="9"/>
    <x v="0"/>
    <n v="9825"/>
  </r>
  <r>
    <x v="9"/>
    <x v="0"/>
    <x v="2"/>
    <x v="0"/>
    <x v="0"/>
    <x v="0"/>
    <x v="4"/>
    <x v="10"/>
    <x v="0"/>
    <n v="81872"/>
  </r>
  <r>
    <x v="9"/>
    <x v="0"/>
    <x v="2"/>
    <x v="0"/>
    <x v="0"/>
    <x v="0"/>
    <x v="4"/>
    <x v="11"/>
    <x v="0"/>
    <n v="36696"/>
  </r>
  <r>
    <x v="9"/>
    <x v="0"/>
    <x v="2"/>
    <x v="0"/>
    <x v="0"/>
    <x v="0"/>
    <x v="4"/>
    <x v="12"/>
    <x v="0"/>
    <n v="584000"/>
  </r>
  <r>
    <x v="9"/>
    <x v="0"/>
    <x v="2"/>
    <x v="0"/>
    <x v="0"/>
    <x v="0"/>
    <x v="4"/>
    <x v="56"/>
    <x v="0"/>
    <m/>
  </r>
  <r>
    <x v="9"/>
    <x v="0"/>
    <x v="2"/>
    <x v="0"/>
    <x v="0"/>
    <x v="0"/>
    <x v="4"/>
    <x v="13"/>
    <x v="0"/>
    <n v="4594"/>
  </r>
  <r>
    <x v="9"/>
    <x v="0"/>
    <x v="2"/>
    <x v="0"/>
    <x v="0"/>
    <x v="0"/>
    <x v="4"/>
    <x v="14"/>
    <x v="0"/>
    <n v="19806"/>
  </r>
  <r>
    <x v="9"/>
    <x v="0"/>
    <x v="2"/>
    <x v="0"/>
    <x v="0"/>
    <x v="0"/>
    <x v="4"/>
    <x v="15"/>
    <x v="0"/>
    <n v="35200"/>
  </r>
  <r>
    <x v="9"/>
    <x v="0"/>
    <x v="2"/>
    <x v="0"/>
    <x v="0"/>
    <x v="0"/>
    <x v="9"/>
    <x v="30"/>
    <x v="0"/>
    <n v="414058"/>
  </r>
  <r>
    <x v="9"/>
    <x v="0"/>
    <x v="2"/>
    <x v="0"/>
    <x v="0"/>
    <x v="0"/>
    <x v="5"/>
    <x v="70"/>
    <x v="0"/>
    <m/>
  </r>
  <r>
    <x v="9"/>
    <x v="0"/>
    <x v="2"/>
    <x v="0"/>
    <x v="0"/>
    <x v="0"/>
    <x v="5"/>
    <x v="102"/>
    <x v="0"/>
    <n v="0"/>
  </r>
  <r>
    <x v="9"/>
    <x v="0"/>
    <x v="2"/>
    <x v="0"/>
    <x v="0"/>
    <x v="0"/>
    <x v="5"/>
    <x v="71"/>
    <x v="0"/>
    <m/>
  </r>
  <r>
    <x v="9"/>
    <x v="0"/>
    <x v="2"/>
    <x v="0"/>
    <x v="0"/>
    <x v="0"/>
    <x v="5"/>
    <x v="78"/>
    <x v="0"/>
    <m/>
  </r>
  <r>
    <x v="9"/>
    <x v="0"/>
    <x v="2"/>
    <x v="0"/>
    <x v="0"/>
    <x v="0"/>
    <x v="6"/>
    <x v="17"/>
    <x v="0"/>
    <n v="829000"/>
  </r>
  <r>
    <x v="9"/>
    <x v="0"/>
    <x v="2"/>
    <x v="0"/>
    <x v="0"/>
    <x v="0"/>
    <x v="0"/>
    <x v="79"/>
    <x v="0"/>
    <m/>
  </r>
  <r>
    <x v="9"/>
    <x v="0"/>
    <x v="2"/>
    <x v="0"/>
    <x v="0"/>
    <x v="0"/>
    <x v="0"/>
    <x v="80"/>
    <x v="0"/>
    <n v="319980"/>
  </r>
  <r>
    <x v="9"/>
    <x v="0"/>
    <x v="2"/>
    <x v="0"/>
    <x v="0"/>
    <x v="0"/>
    <x v="12"/>
    <x v="81"/>
    <x v="0"/>
    <m/>
  </r>
  <r>
    <x v="9"/>
    <x v="0"/>
    <x v="2"/>
    <x v="0"/>
    <x v="0"/>
    <x v="0"/>
    <x v="12"/>
    <x v="82"/>
    <x v="0"/>
    <m/>
  </r>
  <r>
    <x v="9"/>
    <x v="0"/>
    <x v="2"/>
    <x v="0"/>
    <x v="0"/>
    <x v="0"/>
    <x v="12"/>
    <x v="83"/>
    <x v="0"/>
    <m/>
  </r>
  <r>
    <x v="9"/>
    <x v="0"/>
    <x v="2"/>
    <x v="0"/>
    <x v="0"/>
    <x v="0"/>
    <x v="12"/>
    <x v="84"/>
    <x v="0"/>
    <m/>
  </r>
  <r>
    <x v="9"/>
    <x v="0"/>
    <x v="2"/>
    <x v="0"/>
    <x v="0"/>
    <x v="0"/>
    <x v="19"/>
    <x v="100"/>
    <x v="0"/>
    <m/>
  </r>
  <r>
    <x v="9"/>
    <x v="0"/>
    <x v="2"/>
    <x v="0"/>
    <x v="0"/>
    <x v="0"/>
    <x v="16"/>
    <x v="86"/>
    <x v="0"/>
    <m/>
  </r>
  <r>
    <x v="9"/>
    <x v="0"/>
    <x v="2"/>
    <x v="0"/>
    <x v="0"/>
    <x v="0"/>
    <x v="2"/>
    <x v="87"/>
    <x v="0"/>
    <m/>
  </r>
  <r>
    <x v="9"/>
    <x v="0"/>
    <x v="2"/>
    <x v="0"/>
    <x v="0"/>
    <x v="0"/>
    <x v="2"/>
    <x v="88"/>
    <x v="0"/>
    <m/>
  </r>
  <r>
    <x v="9"/>
    <x v="0"/>
    <x v="2"/>
    <x v="0"/>
    <x v="0"/>
    <x v="0"/>
    <x v="2"/>
    <x v="89"/>
    <x v="0"/>
    <n v="48823"/>
  </r>
  <r>
    <x v="9"/>
    <x v="0"/>
    <x v="2"/>
    <x v="0"/>
    <x v="0"/>
    <x v="0"/>
    <x v="2"/>
    <x v="90"/>
    <x v="0"/>
    <m/>
  </r>
  <r>
    <x v="9"/>
    <x v="0"/>
    <x v="2"/>
    <x v="0"/>
    <x v="0"/>
    <x v="0"/>
    <x v="2"/>
    <x v="91"/>
    <x v="0"/>
    <m/>
  </r>
  <r>
    <x v="9"/>
    <x v="0"/>
    <x v="2"/>
    <x v="0"/>
    <x v="0"/>
    <x v="0"/>
    <x v="2"/>
    <x v="92"/>
    <x v="0"/>
    <m/>
  </r>
  <r>
    <x v="9"/>
    <x v="0"/>
    <x v="2"/>
    <x v="0"/>
    <x v="0"/>
    <x v="0"/>
    <x v="2"/>
    <x v="93"/>
    <x v="0"/>
    <m/>
  </r>
  <r>
    <x v="9"/>
    <x v="0"/>
    <x v="2"/>
    <x v="0"/>
    <x v="0"/>
    <x v="1"/>
    <x v="7"/>
    <x v="34"/>
    <x v="0"/>
    <n v="274251"/>
  </r>
  <r>
    <x v="9"/>
    <x v="0"/>
    <x v="2"/>
    <x v="0"/>
    <x v="0"/>
    <x v="1"/>
    <x v="7"/>
    <x v="20"/>
    <x v="0"/>
    <n v="55128.55"/>
  </r>
  <r>
    <x v="9"/>
    <x v="0"/>
    <x v="2"/>
    <x v="0"/>
    <x v="0"/>
    <x v="1"/>
    <x v="7"/>
    <x v="101"/>
    <x v="0"/>
    <m/>
  </r>
  <r>
    <x v="9"/>
    <x v="0"/>
    <x v="2"/>
    <x v="0"/>
    <x v="0"/>
    <x v="1"/>
    <x v="7"/>
    <x v="55"/>
    <x v="0"/>
    <m/>
  </r>
  <r>
    <x v="9"/>
    <x v="0"/>
    <x v="2"/>
    <x v="0"/>
    <x v="0"/>
    <x v="1"/>
    <x v="8"/>
    <x v="22"/>
    <x v="0"/>
    <n v="52207.56"/>
  </r>
  <r>
    <x v="9"/>
    <x v="0"/>
    <x v="2"/>
    <x v="0"/>
    <x v="0"/>
    <x v="1"/>
    <x v="8"/>
    <x v="94"/>
    <x v="0"/>
    <n v="12800"/>
  </r>
  <r>
    <x v="9"/>
    <x v="0"/>
    <x v="2"/>
    <x v="0"/>
    <x v="0"/>
    <x v="1"/>
    <x v="8"/>
    <x v="95"/>
    <x v="0"/>
    <m/>
  </r>
  <r>
    <x v="9"/>
    <x v="0"/>
    <x v="2"/>
    <x v="0"/>
    <x v="0"/>
    <x v="1"/>
    <x v="8"/>
    <x v="77"/>
    <x v="0"/>
    <m/>
  </r>
  <r>
    <x v="9"/>
    <x v="0"/>
    <x v="2"/>
    <x v="0"/>
    <x v="0"/>
    <x v="1"/>
    <x v="8"/>
    <x v="4"/>
    <x v="0"/>
    <n v="602861"/>
  </r>
  <r>
    <x v="9"/>
    <x v="0"/>
    <x v="2"/>
    <x v="0"/>
    <x v="2"/>
    <x v="3"/>
    <x v="3"/>
    <x v="96"/>
    <x v="0"/>
    <m/>
  </r>
  <r>
    <x v="9"/>
    <x v="0"/>
    <x v="2"/>
    <x v="0"/>
    <x v="2"/>
    <x v="3"/>
    <x v="3"/>
    <x v="97"/>
    <x v="0"/>
    <n v="1579418"/>
  </r>
  <r>
    <x v="9"/>
    <x v="0"/>
    <x v="2"/>
    <x v="0"/>
    <x v="2"/>
    <x v="3"/>
    <x v="3"/>
    <x v="98"/>
    <x v="0"/>
    <n v="156940"/>
  </r>
  <r>
    <x v="9"/>
    <x v="0"/>
    <x v="2"/>
    <x v="0"/>
    <x v="2"/>
    <x v="3"/>
    <x v="3"/>
    <x v="99"/>
    <x v="0"/>
    <m/>
  </r>
  <r>
    <x v="9"/>
    <x v="0"/>
    <x v="2"/>
    <x v="0"/>
    <x v="2"/>
    <x v="3"/>
    <x v="20"/>
    <x v="49"/>
    <x v="0"/>
    <n v="335400"/>
  </r>
  <r>
    <x v="9"/>
    <x v="0"/>
    <x v="2"/>
    <x v="0"/>
    <x v="2"/>
    <x v="3"/>
    <x v="21"/>
    <x v="50"/>
    <x v="0"/>
    <m/>
  </r>
  <r>
    <x v="9"/>
    <x v="1"/>
    <x v="2"/>
    <x v="0"/>
    <x v="1"/>
    <x v="2"/>
    <x v="13"/>
    <x v="63"/>
    <x v="0"/>
    <n v="7437042"/>
  </r>
  <r>
    <x v="9"/>
    <x v="1"/>
    <x v="2"/>
    <x v="0"/>
    <x v="1"/>
    <x v="5"/>
    <x v="11"/>
    <x v="64"/>
    <x v="0"/>
    <n v="538.47"/>
  </r>
  <r>
    <x v="9"/>
    <x v="1"/>
    <x v="2"/>
    <x v="0"/>
    <x v="1"/>
    <x v="5"/>
    <x v="14"/>
    <x v="66"/>
    <x v="0"/>
    <m/>
  </r>
  <r>
    <x v="9"/>
    <x v="1"/>
    <x v="2"/>
    <x v="0"/>
    <x v="1"/>
    <x v="5"/>
    <x v="15"/>
    <x v="69"/>
    <x v="0"/>
    <m/>
  </r>
  <r>
    <x v="9"/>
    <x v="1"/>
    <x v="2"/>
    <x v="0"/>
    <x v="1"/>
    <x v="2"/>
    <x v="17"/>
    <x v="74"/>
    <x v="0"/>
    <m/>
  </r>
  <r>
    <x v="9"/>
    <x v="1"/>
    <x v="2"/>
    <x v="0"/>
    <x v="0"/>
    <x v="0"/>
    <x v="4"/>
    <x v="6"/>
    <x v="0"/>
    <n v="880000"/>
  </r>
  <r>
    <x v="9"/>
    <x v="1"/>
    <x v="2"/>
    <x v="0"/>
    <x v="0"/>
    <x v="0"/>
    <x v="4"/>
    <x v="7"/>
    <x v="0"/>
    <n v="102854"/>
  </r>
  <r>
    <x v="9"/>
    <x v="1"/>
    <x v="2"/>
    <x v="0"/>
    <x v="0"/>
    <x v="0"/>
    <x v="4"/>
    <x v="8"/>
    <x v="0"/>
    <n v="81872"/>
  </r>
  <r>
    <x v="9"/>
    <x v="1"/>
    <x v="2"/>
    <x v="0"/>
    <x v="0"/>
    <x v="0"/>
    <x v="4"/>
    <x v="9"/>
    <x v="0"/>
    <n v="9825"/>
  </r>
  <r>
    <x v="9"/>
    <x v="1"/>
    <x v="2"/>
    <x v="0"/>
    <x v="0"/>
    <x v="0"/>
    <x v="4"/>
    <x v="10"/>
    <x v="0"/>
    <n v="81872"/>
  </r>
  <r>
    <x v="9"/>
    <x v="1"/>
    <x v="2"/>
    <x v="0"/>
    <x v="0"/>
    <x v="0"/>
    <x v="4"/>
    <x v="11"/>
    <x v="0"/>
    <n v="36696"/>
  </r>
  <r>
    <x v="9"/>
    <x v="1"/>
    <x v="2"/>
    <x v="0"/>
    <x v="0"/>
    <x v="0"/>
    <x v="4"/>
    <x v="12"/>
    <x v="0"/>
    <n v="584000"/>
  </r>
  <r>
    <x v="9"/>
    <x v="1"/>
    <x v="2"/>
    <x v="0"/>
    <x v="0"/>
    <x v="0"/>
    <x v="4"/>
    <x v="56"/>
    <x v="0"/>
    <m/>
  </r>
  <r>
    <x v="9"/>
    <x v="1"/>
    <x v="2"/>
    <x v="0"/>
    <x v="0"/>
    <x v="0"/>
    <x v="4"/>
    <x v="13"/>
    <x v="0"/>
    <n v="4594"/>
  </r>
  <r>
    <x v="9"/>
    <x v="1"/>
    <x v="2"/>
    <x v="0"/>
    <x v="0"/>
    <x v="0"/>
    <x v="4"/>
    <x v="14"/>
    <x v="0"/>
    <n v="19806"/>
  </r>
  <r>
    <x v="9"/>
    <x v="1"/>
    <x v="2"/>
    <x v="0"/>
    <x v="0"/>
    <x v="0"/>
    <x v="4"/>
    <x v="15"/>
    <x v="0"/>
    <n v="35200"/>
  </r>
  <r>
    <x v="9"/>
    <x v="1"/>
    <x v="2"/>
    <x v="0"/>
    <x v="0"/>
    <x v="0"/>
    <x v="9"/>
    <x v="30"/>
    <x v="0"/>
    <n v="414058"/>
  </r>
  <r>
    <x v="9"/>
    <x v="1"/>
    <x v="2"/>
    <x v="0"/>
    <x v="0"/>
    <x v="0"/>
    <x v="5"/>
    <x v="70"/>
    <x v="0"/>
    <m/>
  </r>
  <r>
    <x v="9"/>
    <x v="1"/>
    <x v="2"/>
    <x v="0"/>
    <x v="0"/>
    <x v="0"/>
    <x v="5"/>
    <x v="102"/>
    <x v="0"/>
    <n v="170000"/>
  </r>
  <r>
    <x v="9"/>
    <x v="1"/>
    <x v="2"/>
    <x v="0"/>
    <x v="0"/>
    <x v="0"/>
    <x v="5"/>
    <x v="71"/>
    <x v="0"/>
    <m/>
  </r>
  <r>
    <x v="9"/>
    <x v="1"/>
    <x v="2"/>
    <x v="0"/>
    <x v="0"/>
    <x v="0"/>
    <x v="5"/>
    <x v="78"/>
    <x v="0"/>
    <m/>
  </r>
  <r>
    <x v="9"/>
    <x v="1"/>
    <x v="2"/>
    <x v="0"/>
    <x v="0"/>
    <x v="0"/>
    <x v="6"/>
    <x v="17"/>
    <x v="0"/>
    <n v="829000"/>
  </r>
  <r>
    <x v="9"/>
    <x v="1"/>
    <x v="2"/>
    <x v="0"/>
    <x v="0"/>
    <x v="0"/>
    <x v="0"/>
    <x v="79"/>
    <x v="0"/>
    <m/>
  </r>
  <r>
    <x v="9"/>
    <x v="1"/>
    <x v="2"/>
    <x v="0"/>
    <x v="0"/>
    <x v="0"/>
    <x v="0"/>
    <x v="80"/>
    <x v="0"/>
    <n v="319980"/>
  </r>
  <r>
    <x v="9"/>
    <x v="1"/>
    <x v="2"/>
    <x v="0"/>
    <x v="0"/>
    <x v="0"/>
    <x v="12"/>
    <x v="81"/>
    <x v="0"/>
    <m/>
  </r>
  <r>
    <x v="9"/>
    <x v="1"/>
    <x v="2"/>
    <x v="0"/>
    <x v="0"/>
    <x v="0"/>
    <x v="12"/>
    <x v="82"/>
    <x v="0"/>
    <m/>
  </r>
  <r>
    <x v="9"/>
    <x v="1"/>
    <x v="2"/>
    <x v="0"/>
    <x v="0"/>
    <x v="0"/>
    <x v="12"/>
    <x v="83"/>
    <x v="0"/>
    <m/>
  </r>
  <r>
    <x v="9"/>
    <x v="1"/>
    <x v="2"/>
    <x v="0"/>
    <x v="0"/>
    <x v="0"/>
    <x v="12"/>
    <x v="84"/>
    <x v="0"/>
    <m/>
  </r>
  <r>
    <x v="9"/>
    <x v="1"/>
    <x v="2"/>
    <x v="0"/>
    <x v="0"/>
    <x v="0"/>
    <x v="19"/>
    <x v="100"/>
    <x v="0"/>
    <m/>
  </r>
  <r>
    <x v="9"/>
    <x v="1"/>
    <x v="2"/>
    <x v="0"/>
    <x v="0"/>
    <x v="0"/>
    <x v="16"/>
    <x v="86"/>
    <x v="0"/>
    <m/>
  </r>
  <r>
    <x v="9"/>
    <x v="1"/>
    <x v="2"/>
    <x v="0"/>
    <x v="0"/>
    <x v="0"/>
    <x v="2"/>
    <x v="87"/>
    <x v="0"/>
    <m/>
  </r>
  <r>
    <x v="9"/>
    <x v="1"/>
    <x v="2"/>
    <x v="0"/>
    <x v="0"/>
    <x v="0"/>
    <x v="2"/>
    <x v="88"/>
    <x v="0"/>
    <m/>
  </r>
  <r>
    <x v="9"/>
    <x v="1"/>
    <x v="2"/>
    <x v="0"/>
    <x v="0"/>
    <x v="0"/>
    <x v="2"/>
    <x v="89"/>
    <x v="0"/>
    <n v="48823"/>
  </r>
  <r>
    <x v="9"/>
    <x v="1"/>
    <x v="2"/>
    <x v="0"/>
    <x v="0"/>
    <x v="0"/>
    <x v="2"/>
    <x v="90"/>
    <x v="0"/>
    <m/>
  </r>
  <r>
    <x v="9"/>
    <x v="1"/>
    <x v="2"/>
    <x v="0"/>
    <x v="0"/>
    <x v="0"/>
    <x v="2"/>
    <x v="91"/>
    <x v="0"/>
    <m/>
  </r>
  <r>
    <x v="9"/>
    <x v="1"/>
    <x v="2"/>
    <x v="0"/>
    <x v="0"/>
    <x v="0"/>
    <x v="2"/>
    <x v="92"/>
    <x v="0"/>
    <m/>
  </r>
  <r>
    <x v="9"/>
    <x v="1"/>
    <x v="2"/>
    <x v="0"/>
    <x v="0"/>
    <x v="0"/>
    <x v="2"/>
    <x v="93"/>
    <x v="0"/>
    <m/>
  </r>
  <r>
    <x v="9"/>
    <x v="1"/>
    <x v="2"/>
    <x v="0"/>
    <x v="0"/>
    <x v="1"/>
    <x v="7"/>
    <x v="34"/>
    <x v="0"/>
    <n v="274251"/>
  </r>
  <r>
    <x v="9"/>
    <x v="1"/>
    <x v="2"/>
    <x v="0"/>
    <x v="0"/>
    <x v="1"/>
    <x v="7"/>
    <x v="20"/>
    <x v="0"/>
    <n v="55128.55"/>
  </r>
  <r>
    <x v="9"/>
    <x v="1"/>
    <x v="2"/>
    <x v="0"/>
    <x v="0"/>
    <x v="1"/>
    <x v="7"/>
    <x v="101"/>
    <x v="0"/>
    <m/>
  </r>
  <r>
    <x v="9"/>
    <x v="1"/>
    <x v="2"/>
    <x v="0"/>
    <x v="0"/>
    <x v="1"/>
    <x v="7"/>
    <x v="55"/>
    <x v="0"/>
    <m/>
  </r>
  <r>
    <x v="9"/>
    <x v="1"/>
    <x v="2"/>
    <x v="0"/>
    <x v="0"/>
    <x v="1"/>
    <x v="8"/>
    <x v="22"/>
    <x v="0"/>
    <n v="52207.56"/>
  </r>
  <r>
    <x v="9"/>
    <x v="1"/>
    <x v="2"/>
    <x v="0"/>
    <x v="0"/>
    <x v="1"/>
    <x v="8"/>
    <x v="94"/>
    <x v="0"/>
    <n v="12800"/>
  </r>
  <r>
    <x v="9"/>
    <x v="1"/>
    <x v="2"/>
    <x v="0"/>
    <x v="0"/>
    <x v="1"/>
    <x v="8"/>
    <x v="95"/>
    <x v="0"/>
    <m/>
  </r>
  <r>
    <x v="9"/>
    <x v="1"/>
    <x v="2"/>
    <x v="0"/>
    <x v="0"/>
    <x v="1"/>
    <x v="8"/>
    <x v="77"/>
    <x v="0"/>
    <m/>
  </r>
  <r>
    <x v="9"/>
    <x v="1"/>
    <x v="2"/>
    <x v="0"/>
    <x v="0"/>
    <x v="1"/>
    <x v="8"/>
    <x v="4"/>
    <x v="0"/>
    <n v="602861"/>
  </r>
  <r>
    <x v="9"/>
    <x v="1"/>
    <x v="2"/>
    <x v="0"/>
    <x v="2"/>
    <x v="3"/>
    <x v="3"/>
    <x v="96"/>
    <x v="0"/>
    <m/>
  </r>
  <r>
    <x v="9"/>
    <x v="1"/>
    <x v="2"/>
    <x v="0"/>
    <x v="2"/>
    <x v="3"/>
    <x v="3"/>
    <x v="97"/>
    <x v="0"/>
    <n v="1264297.1400000001"/>
  </r>
  <r>
    <x v="9"/>
    <x v="1"/>
    <x v="2"/>
    <x v="0"/>
    <x v="2"/>
    <x v="3"/>
    <x v="3"/>
    <x v="98"/>
    <x v="0"/>
    <n v="156940"/>
  </r>
  <r>
    <x v="9"/>
    <x v="1"/>
    <x v="2"/>
    <x v="0"/>
    <x v="2"/>
    <x v="3"/>
    <x v="3"/>
    <x v="99"/>
    <x v="0"/>
    <m/>
  </r>
  <r>
    <x v="9"/>
    <x v="1"/>
    <x v="2"/>
    <x v="0"/>
    <x v="2"/>
    <x v="3"/>
    <x v="3"/>
    <x v="49"/>
    <x v="0"/>
    <n v="335400"/>
  </r>
  <r>
    <x v="9"/>
    <x v="1"/>
    <x v="2"/>
    <x v="0"/>
    <x v="2"/>
    <x v="3"/>
    <x v="3"/>
    <x v="50"/>
    <x v="0"/>
    <m/>
  </r>
  <r>
    <x v="10"/>
    <x v="0"/>
    <x v="2"/>
    <x v="0"/>
    <x v="1"/>
    <x v="2"/>
    <x v="13"/>
    <x v="63"/>
    <x v="0"/>
    <n v="5728837"/>
  </r>
  <r>
    <x v="10"/>
    <x v="0"/>
    <x v="2"/>
    <x v="0"/>
    <x v="1"/>
    <x v="5"/>
    <x v="11"/>
    <x v="64"/>
    <x v="0"/>
    <m/>
  </r>
  <r>
    <x v="10"/>
    <x v="0"/>
    <x v="2"/>
    <x v="0"/>
    <x v="1"/>
    <x v="5"/>
    <x v="14"/>
    <x v="66"/>
    <x v="0"/>
    <m/>
  </r>
  <r>
    <x v="10"/>
    <x v="0"/>
    <x v="2"/>
    <x v="0"/>
    <x v="1"/>
    <x v="5"/>
    <x v="15"/>
    <x v="69"/>
    <x v="0"/>
    <m/>
  </r>
  <r>
    <x v="10"/>
    <x v="0"/>
    <x v="2"/>
    <x v="0"/>
    <x v="1"/>
    <x v="2"/>
    <x v="17"/>
    <x v="74"/>
    <x v="0"/>
    <m/>
  </r>
  <r>
    <x v="10"/>
    <x v="0"/>
    <x v="2"/>
    <x v="0"/>
    <x v="0"/>
    <x v="0"/>
    <x v="4"/>
    <x v="6"/>
    <x v="0"/>
    <n v="880000"/>
  </r>
  <r>
    <x v="10"/>
    <x v="0"/>
    <x v="2"/>
    <x v="0"/>
    <x v="0"/>
    <x v="0"/>
    <x v="4"/>
    <x v="7"/>
    <x v="0"/>
    <n v="102854"/>
  </r>
  <r>
    <x v="10"/>
    <x v="0"/>
    <x v="2"/>
    <x v="0"/>
    <x v="0"/>
    <x v="0"/>
    <x v="4"/>
    <x v="8"/>
    <x v="0"/>
    <n v="81872"/>
  </r>
  <r>
    <x v="10"/>
    <x v="0"/>
    <x v="2"/>
    <x v="0"/>
    <x v="0"/>
    <x v="0"/>
    <x v="4"/>
    <x v="9"/>
    <x v="0"/>
    <n v="9825"/>
  </r>
  <r>
    <x v="10"/>
    <x v="0"/>
    <x v="2"/>
    <x v="0"/>
    <x v="0"/>
    <x v="0"/>
    <x v="4"/>
    <x v="10"/>
    <x v="0"/>
    <n v="81872"/>
  </r>
  <r>
    <x v="10"/>
    <x v="0"/>
    <x v="2"/>
    <x v="0"/>
    <x v="0"/>
    <x v="0"/>
    <x v="4"/>
    <x v="11"/>
    <x v="0"/>
    <n v="36696"/>
  </r>
  <r>
    <x v="10"/>
    <x v="0"/>
    <x v="2"/>
    <x v="0"/>
    <x v="0"/>
    <x v="0"/>
    <x v="4"/>
    <x v="12"/>
    <x v="0"/>
    <n v="584000"/>
  </r>
  <r>
    <x v="10"/>
    <x v="0"/>
    <x v="2"/>
    <x v="0"/>
    <x v="0"/>
    <x v="0"/>
    <x v="4"/>
    <x v="56"/>
    <x v="0"/>
    <m/>
  </r>
  <r>
    <x v="10"/>
    <x v="0"/>
    <x v="2"/>
    <x v="0"/>
    <x v="0"/>
    <x v="0"/>
    <x v="4"/>
    <x v="13"/>
    <x v="0"/>
    <n v="4594"/>
  </r>
  <r>
    <x v="10"/>
    <x v="0"/>
    <x v="2"/>
    <x v="0"/>
    <x v="0"/>
    <x v="0"/>
    <x v="4"/>
    <x v="14"/>
    <x v="0"/>
    <n v="-8794"/>
  </r>
  <r>
    <x v="10"/>
    <x v="0"/>
    <x v="2"/>
    <x v="0"/>
    <x v="0"/>
    <x v="0"/>
    <x v="4"/>
    <x v="15"/>
    <x v="0"/>
    <n v="35200"/>
  </r>
  <r>
    <x v="10"/>
    <x v="0"/>
    <x v="2"/>
    <x v="0"/>
    <x v="0"/>
    <x v="0"/>
    <x v="9"/>
    <x v="30"/>
    <x v="0"/>
    <n v="414058"/>
  </r>
  <r>
    <x v="10"/>
    <x v="0"/>
    <x v="2"/>
    <x v="0"/>
    <x v="0"/>
    <x v="0"/>
    <x v="5"/>
    <x v="70"/>
    <x v="0"/>
    <m/>
  </r>
  <r>
    <x v="10"/>
    <x v="0"/>
    <x v="2"/>
    <x v="0"/>
    <x v="0"/>
    <x v="0"/>
    <x v="5"/>
    <x v="102"/>
    <x v="0"/>
    <m/>
  </r>
  <r>
    <x v="10"/>
    <x v="0"/>
    <x v="2"/>
    <x v="0"/>
    <x v="0"/>
    <x v="0"/>
    <x v="5"/>
    <x v="71"/>
    <x v="0"/>
    <n v="50"/>
  </r>
  <r>
    <x v="10"/>
    <x v="0"/>
    <x v="2"/>
    <x v="0"/>
    <x v="0"/>
    <x v="0"/>
    <x v="5"/>
    <x v="78"/>
    <x v="0"/>
    <m/>
  </r>
  <r>
    <x v="10"/>
    <x v="0"/>
    <x v="2"/>
    <x v="0"/>
    <x v="0"/>
    <x v="0"/>
    <x v="6"/>
    <x v="17"/>
    <x v="0"/>
    <n v="829016"/>
  </r>
  <r>
    <x v="10"/>
    <x v="0"/>
    <x v="2"/>
    <x v="0"/>
    <x v="0"/>
    <x v="0"/>
    <x v="0"/>
    <x v="79"/>
    <x v="0"/>
    <m/>
  </r>
  <r>
    <x v="10"/>
    <x v="0"/>
    <x v="2"/>
    <x v="0"/>
    <x v="0"/>
    <x v="0"/>
    <x v="0"/>
    <x v="80"/>
    <x v="0"/>
    <n v="330332.94"/>
  </r>
  <r>
    <x v="10"/>
    <x v="0"/>
    <x v="2"/>
    <x v="0"/>
    <x v="0"/>
    <x v="0"/>
    <x v="12"/>
    <x v="81"/>
    <x v="0"/>
    <m/>
  </r>
  <r>
    <x v="10"/>
    <x v="0"/>
    <x v="2"/>
    <x v="0"/>
    <x v="0"/>
    <x v="0"/>
    <x v="12"/>
    <x v="82"/>
    <x v="0"/>
    <n v="403200"/>
  </r>
  <r>
    <x v="10"/>
    <x v="0"/>
    <x v="2"/>
    <x v="0"/>
    <x v="0"/>
    <x v="0"/>
    <x v="12"/>
    <x v="83"/>
    <x v="0"/>
    <m/>
  </r>
  <r>
    <x v="10"/>
    <x v="0"/>
    <x v="2"/>
    <x v="0"/>
    <x v="0"/>
    <x v="0"/>
    <x v="12"/>
    <x v="84"/>
    <x v="0"/>
    <m/>
  </r>
  <r>
    <x v="10"/>
    <x v="0"/>
    <x v="2"/>
    <x v="0"/>
    <x v="0"/>
    <x v="0"/>
    <x v="19"/>
    <x v="100"/>
    <x v="0"/>
    <m/>
  </r>
  <r>
    <x v="10"/>
    <x v="0"/>
    <x v="2"/>
    <x v="0"/>
    <x v="0"/>
    <x v="0"/>
    <x v="16"/>
    <x v="86"/>
    <x v="0"/>
    <m/>
  </r>
  <r>
    <x v="10"/>
    <x v="0"/>
    <x v="2"/>
    <x v="0"/>
    <x v="0"/>
    <x v="0"/>
    <x v="2"/>
    <x v="87"/>
    <x v="0"/>
    <m/>
  </r>
  <r>
    <x v="10"/>
    <x v="0"/>
    <x v="2"/>
    <x v="0"/>
    <x v="0"/>
    <x v="0"/>
    <x v="2"/>
    <x v="88"/>
    <x v="0"/>
    <m/>
  </r>
  <r>
    <x v="10"/>
    <x v="0"/>
    <x v="2"/>
    <x v="0"/>
    <x v="0"/>
    <x v="0"/>
    <x v="2"/>
    <x v="89"/>
    <x v="0"/>
    <n v="22689.08"/>
  </r>
  <r>
    <x v="10"/>
    <x v="0"/>
    <x v="2"/>
    <x v="0"/>
    <x v="0"/>
    <x v="0"/>
    <x v="2"/>
    <x v="90"/>
    <x v="0"/>
    <n v="464996"/>
  </r>
  <r>
    <x v="10"/>
    <x v="0"/>
    <x v="2"/>
    <x v="0"/>
    <x v="0"/>
    <x v="0"/>
    <x v="2"/>
    <x v="91"/>
    <x v="0"/>
    <n v="27400"/>
  </r>
  <r>
    <x v="10"/>
    <x v="0"/>
    <x v="2"/>
    <x v="0"/>
    <x v="0"/>
    <x v="0"/>
    <x v="2"/>
    <x v="92"/>
    <x v="0"/>
    <m/>
  </r>
  <r>
    <x v="10"/>
    <x v="0"/>
    <x v="2"/>
    <x v="0"/>
    <x v="0"/>
    <x v="0"/>
    <x v="2"/>
    <x v="93"/>
    <x v="0"/>
    <m/>
  </r>
  <r>
    <x v="10"/>
    <x v="0"/>
    <x v="2"/>
    <x v="0"/>
    <x v="0"/>
    <x v="1"/>
    <x v="7"/>
    <x v="34"/>
    <x v="0"/>
    <n v="120809.9"/>
  </r>
  <r>
    <x v="10"/>
    <x v="0"/>
    <x v="2"/>
    <x v="0"/>
    <x v="0"/>
    <x v="1"/>
    <x v="7"/>
    <x v="20"/>
    <x v="0"/>
    <n v="72841.149999999994"/>
  </r>
  <r>
    <x v="10"/>
    <x v="0"/>
    <x v="2"/>
    <x v="0"/>
    <x v="0"/>
    <x v="1"/>
    <x v="7"/>
    <x v="101"/>
    <x v="0"/>
    <m/>
  </r>
  <r>
    <x v="10"/>
    <x v="0"/>
    <x v="2"/>
    <x v="0"/>
    <x v="0"/>
    <x v="1"/>
    <x v="7"/>
    <x v="55"/>
    <x v="0"/>
    <m/>
  </r>
  <r>
    <x v="10"/>
    <x v="0"/>
    <x v="2"/>
    <x v="0"/>
    <x v="0"/>
    <x v="1"/>
    <x v="8"/>
    <x v="22"/>
    <x v="0"/>
    <n v="38442.76"/>
  </r>
  <r>
    <x v="10"/>
    <x v="0"/>
    <x v="2"/>
    <x v="0"/>
    <x v="0"/>
    <x v="1"/>
    <x v="8"/>
    <x v="94"/>
    <x v="0"/>
    <n v="12800"/>
  </r>
  <r>
    <x v="10"/>
    <x v="0"/>
    <x v="2"/>
    <x v="0"/>
    <x v="0"/>
    <x v="1"/>
    <x v="8"/>
    <x v="95"/>
    <x v="0"/>
    <m/>
  </r>
  <r>
    <x v="10"/>
    <x v="0"/>
    <x v="2"/>
    <x v="0"/>
    <x v="0"/>
    <x v="1"/>
    <x v="8"/>
    <x v="77"/>
    <x v="0"/>
    <m/>
  </r>
  <r>
    <x v="10"/>
    <x v="0"/>
    <x v="2"/>
    <x v="0"/>
    <x v="0"/>
    <x v="1"/>
    <x v="8"/>
    <x v="4"/>
    <x v="0"/>
    <n v="292462.27"/>
  </r>
  <r>
    <x v="10"/>
    <x v="0"/>
    <x v="2"/>
    <x v="0"/>
    <x v="2"/>
    <x v="3"/>
    <x v="3"/>
    <x v="96"/>
    <x v="0"/>
    <m/>
  </r>
  <r>
    <x v="10"/>
    <x v="0"/>
    <x v="2"/>
    <x v="0"/>
    <x v="2"/>
    <x v="3"/>
    <x v="3"/>
    <x v="97"/>
    <x v="0"/>
    <n v="1295611"/>
  </r>
  <r>
    <x v="10"/>
    <x v="0"/>
    <x v="2"/>
    <x v="0"/>
    <x v="2"/>
    <x v="3"/>
    <x v="3"/>
    <x v="98"/>
    <x v="0"/>
    <m/>
  </r>
  <r>
    <x v="10"/>
    <x v="0"/>
    <x v="2"/>
    <x v="0"/>
    <x v="2"/>
    <x v="3"/>
    <x v="3"/>
    <x v="99"/>
    <x v="0"/>
    <m/>
  </r>
  <r>
    <x v="10"/>
    <x v="0"/>
    <x v="2"/>
    <x v="0"/>
    <x v="2"/>
    <x v="3"/>
    <x v="20"/>
    <x v="49"/>
    <x v="0"/>
    <n v="423400"/>
  </r>
  <r>
    <x v="10"/>
    <x v="0"/>
    <x v="2"/>
    <x v="0"/>
    <x v="2"/>
    <x v="3"/>
    <x v="21"/>
    <x v="50"/>
    <x v="0"/>
    <m/>
  </r>
  <r>
    <x v="10"/>
    <x v="1"/>
    <x v="2"/>
    <x v="0"/>
    <x v="1"/>
    <x v="2"/>
    <x v="13"/>
    <x v="63"/>
    <x v="0"/>
    <n v="8469772"/>
  </r>
  <r>
    <x v="10"/>
    <x v="1"/>
    <x v="2"/>
    <x v="0"/>
    <x v="1"/>
    <x v="5"/>
    <x v="11"/>
    <x v="64"/>
    <x v="0"/>
    <m/>
  </r>
  <r>
    <x v="10"/>
    <x v="1"/>
    <x v="2"/>
    <x v="0"/>
    <x v="1"/>
    <x v="5"/>
    <x v="14"/>
    <x v="66"/>
    <x v="0"/>
    <m/>
  </r>
  <r>
    <x v="10"/>
    <x v="1"/>
    <x v="2"/>
    <x v="0"/>
    <x v="1"/>
    <x v="5"/>
    <x v="15"/>
    <x v="69"/>
    <x v="0"/>
    <m/>
  </r>
  <r>
    <x v="10"/>
    <x v="1"/>
    <x v="2"/>
    <x v="0"/>
    <x v="1"/>
    <x v="2"/>
    <x v="17"/>
    <x v="74"/>
    <x v="0"/>
    <m/>
  </r>
  <r>
    <x v="10"/>
    <x v="1"/>
    <x v="2"/>
    <x v="0"/>
    <x v="0"/>
    <x v="0"/>
    <x v="4"/>
    <x v="6"/>
    <x v="0"/>
    <n v="880000"/>
  </r>
  <r>
    <x v="10"/>
    <x v="1"/>
    <x v="2"/>
    <x v="0"/>
    <x v="0"/>
    <x v="0"/>
    <x v="4"/>
    <x v="7"/>
    <x v="0"/>
    <n v="102854"/>
  </r>
  <r>
    <x v="10"/>
    <x v="1"/>
    <x v="2"/>
    <x v="0"/>
    <x v="0"/>
    <x v="0"/>
    <x v="4"/>
    <x v="8"/>
    <x v="0"/>
    <n v="81872"/>
  </r>
  <r>
    <x v="10"/>
    <x v="1"/>
    <x v="2"/>
    <x v="0"/>
    <x v="0"/>
    <x v="0"/>
    <x v="4"/>
    <x v="9"/>
    <x v="0"/>
    <n v="9825"/>
  </r>
  <r>
    <x v="10"/>
    <x v="1"/>
    <x v="2"/>
    <x v="0"/>
    <x v="0"/>
    <x v="0"/>
    <x v="4"/>
    <x v="10"/>
    <x v="0"/>
    <n v="81872"/>
  </r>
  <r>
    <x v="10"/>
    <x v="1"/>
    <x v="2"/>
    <x v="0"/>
    <x v="0"/>
    <x v="0"/>
    <x v="4"/>
    <x v="11"/>
    <x v="0"/>
    <n v="36696"/>
  </r>
  <r>
    <x v="10"/>
    <x v="1"/>
    <x v="2"/>
    <x v="0"/>
    <x v="0"/>
    <x v="0"/>
    <x v="4"/>
    <x v="12"/>
    <x v="0"/>
    <n v="584000"/>
  </r>
  <r>
    <x v="10"/>
    <x v="1"/>
    <x v="2"/>
    <x v="0"/>
    <x v="0"/>
    <x v="0"/>
    <x v="4"/>
    <x v="56"/>
    <x v="0"/>
    <m/>
  </r>
  <r>
    <x v="10"/>
    <x v="1"/>
    <x v="2"/>
    <x v="0"/>
    <x v="0"/>
    <x v="0"/>
    <x v="4"/>
    <x v="13"/>
    <x v="0"/>
    <n v="4594"/>
  </r>
  <r>
    <x v="10"/>
    <x v="1"/>
    <x v="2"/>
    <x v="0"/>
    <x v="0"/>
    <x v="0"/>
    <x v="4"/>
    <x v="14"/>
    <x v="0"/>
    <n v="-8794"/>
  </r>
  <r>
    <x v="10"/>
    <x v="1"/>
    <x v="2"/>
    <x v="0"/>
    <x v="0"/>
    <x v="0"/>
    <x v="4"/>
    <x v="15"/>
    <x v="0"/>
    <n v="35200"/>
  </r>
  <r>
    <x v="10"/>
    <x v="1"/>
    <x v="2"/>
    <x v="0"/>
    <x v="0"/>
    <x v="0"/>
    <x v="9"/>
    <x v="30"/>
    <x v="0"/>
    <n v="414058"/>
  </r>
  <r>
    <x v="10"/>
    <x v="1"/>
    <x v="2"/>
    <x v="0"/>
    <x v="0"/>
    <x v="0"/>
    <x v="5"/>
    <x v="70"/>
    <x v="0"/>
    <m/>
  </r>
  <r>
    <x v="10"/>
    <x v="1"/>
    <x v="2"/>
    <x v="0"/>
    <x v="0"/>
    <x v="0"/>
    <x v="5"/>
    <x v="102"/>
    <x v="0"/>
    <m/>
  </r>
  <r>
    <x v="10"/>
    <x v="1"/>
    <x v="2"/>
    <x v="0"/>
    <x v="0"/>
    <x v="0"/>
    <x v="5"/>
    <x v="71"/>
    <x v="0"/>
    <n v="50"/>
  </r>
  <r>
    <x v="10"/>
    <x v="1"/>
    <x v="2"/>
    <x v="0"/>
    <x v="0"/>
    <x v="0"/>
    <x v="5"/>
    <x v="78"/>
    <x v="0"/>
    <m/>
  </r>
  <r>
    <x v="10"/>
    <x v="1"/>
    <x v="2"/>
    <x v="0"/>
    <x v="0"/>
    <x v="0"/>
    <x v="6"/>
    <x v="17"/>
    <x v="0"/>
    <n v="829016"/>
  </r>
  <r>
    <x v="10"/>
    <x v="1"/>
    <x v="2"/>
    <x v="0"/>
    <x v="0"/>
    <x v="0"/>
    <x v="0"/>
    <x v="79"/>
    <x v="0"/>
    <m/>
  </r>
  <r>
    <x v="10"/>
    <x v="1"/>
    <x v="2"/>
    <x v="0"/>
    <x v="0"/>
    <x v="0"/>
    <x v="0"/>
    <x v="80"/>
    <x v="0"/>
    <n v="330332.94"/>
  </r>
  <r>
    <x v="10"/>
    <x v="1"/>
    <x v="2"/>
    <x v="0"/>
    <x v="0"/>
    <x v="0"/>
    <x v="12"/>
    <x v="81"/>
    <x v="0"/>
    <m/>
  </r>
  <r>
    <x v="10"/>
    <x v="1"/>
    <x v="2"/>
    <x v="0"/>
    <x v="0"/>
    <x v="0"/>
    <x v="12"/>
    <x v="82"/>
    <x v="0"/>
    <n v="403200"/>
  </r>
  <r>
    <x v="10"/>
    <x v="1"/>
    <x v="2"/>
    <x v="0"/>
    <x v="0"/>
    <x v="0"/>
    <x v="12"/>
    <x v="83"/>
    <x v="0"/>
    <m/>
  </r>
  <r>
    <x v="10"/>
    <x v="1"/>
    <x v="2"/>
    <x v="0"/>
    <x v="0"/>
    <x v="0"/>
    <x v="12"/>
    <x v="84"/>
    <x v="0"/>
    <m/>
  </r>
  <r>
    <x v="10"/>
    <x v="1"/>
    <x v="2"/>
    <x v="0"/>
    <x v="0"/>
    <x v="0"/>
    <x v="19"/>
    <x v="100"/>
    <x v="0"/>
    <m/>
  </r>
  <r>
    <x v="10"/>
    <x v="1"/>
    <x v="2"/>
    <x v="0"/>
    <x v="0"/>
    <x v="0"/>
    <x v="16"/>
    <x v="86"/>
    <x v="0"/>
    <m/>
  </r>
  <r>
    <x v="10"/>
    <x v="1"/>
    <x v="2"/>
    <x v="0"/>
    <x v="0"/>
    <x v="0"/>
    <x v="2"/>
    <x v="87"/>
    <x v="0"/>
    <m/>
  </r>
  <r>
    <x v="10"/>
    <x v="1"/>
    <x v="2"/>
    <x v="0"/>
    <x v="0"/>
    <x v="0"/>
    <x v="2"/>
    <x v="88"/>
    <x v="0"/>
    <m/>
  </r>
  <r>
    <x v="10"/>
    <x v="1"/>
    <x v="2"/>
    <x v="0"/>
    <x v="0"/>
    <x v="0"/>
    <x v="2"/>
    <x v="89"/>
    <x v="0"/>
    <n v="22689.08"/>
  </r>
  <r>
    <x v="10"/>
    <x v="1"/>
    <x v="2"/>
    <x v="0"/>
    <x v="0"/>
    <x v="0"/>
    <x v="2"/>
    <x v="90"/>
    <x v="0"/>
    <n v="464996"/>
  </r>
  <r>
    <x v="10"/>
    <x v="1"/>
    <x v="2"/>
    <x v="0"/>
    <x v="0"/>
    <x v="0"/>
    <x v="2"/>
    <x v="91"/>
    <x v="0"/>
    <n v="27400"/>
  </r>
  <r>
    <x v="10"/>
    <x v="1"/>
    <x v="2"/>
    <x v="0"/>
    <x v="0"/>
    <x v="0"/>
    <x v="2"/>
    <x v="92"/>
    <x v="0"/>
    <m/>
  </r>
  <r>
    <x v="10"/>
    <x v="1"/>
    <x v="2"/>
    <x v="0"/>
    <x v="0"/>
    <x v="0"/>
    <x v="2"/>
    <x v="93"/>
    <x v="0"/>
    <m/>
  </r>
  <r>
    <x v="10"/>
    <x v="1"/>
    <x v="2"/>
    <x v="0"/>
    <x v="0"/>
    <x v="1"/>
    <x v="7"/>
    <x v="34"/>
    <x v="0"/>
    <n v="120809.9"/>
  </r>
  <r>
    <x v="10"/>
    <x v="1"/>
    <x v="2"/>
    <x v="0"/>
    <x v="0"/>
    <x v="1"/>
    <x v="7"/>
    <x v="20"/>
    <x v="0"/>
    <n v="72841.149999999994"/>
  </r>
  <r>
    <x v="10"/>
    <x v="1"/>
    <x v="2"/>
    <x v="0"/>
    <x v="0"/>
    <x v="1"/>
    <x v="7"/>
    <x v="101"/>
    <x v="0"/>
    <m/>
  </r>
  <r>
    <x v="10"/>
    <x v="1"/>
    <x v="2"/>
    <x v="0"/>
    <x v="0"/>
    <x v="1"/>
    <x v="7"/>
    <x v="55"/>
    <x v="0"/>
    <m/>
  </r>
  <r>
    <x v="10"/>
    <x v="1"/>
    <x v="2"/>
    <x v="0"/>
    <x v="0"/>
    <x v="1"/>
    <x v="8"/>
    <x v="22"/>
    <x v="0"/>
    <n v="38442.76"/>
  </r>
  <r>
    <x v="10"/>
    <x v="1"/>
    <x v="2"/>
    <x v="0"/>
    <x v="0"/>
    <x v="1"/>
    <x v="8"/>
    <x v="94"/>
    <x v="0"/>
    <n v="12800"/>
  </r>
  <r>
    <x v="10"/>
    <x v="1"/>
    <x v="2"/>
    <x v="0"/>
    <x v="0"/>
    <x v="1"/>
    <x v="8"/>
    <x v="95"/>
    <x v="0"/>
    <m/>
  </r>
  <r>
    <x v="10"/>
    <x v="1"/>
    <x v="2"/>
    <x v="0"/>
    <x v="0"/>
    <x v="1"/>
    <x v="8"/>
    <x v="77"/>
    <x v="0"/>
    <m/>
  </r>
  <r>
    <x v="10"/>
    <x v="1"/>
    <x v="2"/>
    <x v="0"/>
    <x v="0"/>
    <x v="1"/>
    <x v="8"/>
    <x v="4"/>
    <x v="0"/>
    <n v="292462.27"/>
  </r>
  <r>
    <x v="10"/>
    <x v="1"/>
    <x v="2"/>
    <x v="0"/>
    <x v="2"/>
    <x v="3"/>
    <x v="3"/>
    <x v="96"/>
    <x v="0"/>
    <m/>
  </r>
  <r>
    <x v="10"/>
    <x v="1"/>
    <x v="2"/>
    <x v="0"/>
    <x v="2"/>
    <x v="3"/>
    <x v="3"/>
    <x v="97"/>
    <x v="0"/>
    <n v="1439861.24"/>
  </r>
  <r>
    <x v="10"/>
    <x v="1"/>
    <x v="2"/>
    <x v="0"/>
    <x v="2"/>
    <x v="3"/>
    <x v="3"/>
    <x v="98"/>
    <x v="0"/>
    <m/>
  </r>
  <r>
    <x v="10"/>
    <x v="1"/>
    <x v="2"/>
    <x v="0"/>
    <x v="2"/>
    <x v="3"/>
    <x v="3"/>
    <x v="99"/>
    <x v="0"/>
    <m/>
  </r>
  <r>
    <x v="10"/>
    <x v="1"/>
    <x v="2"/>
    <x v="0"/>
    <x v="2"/>
    <x v="3"/>
    <x v="3"/>
    <x v="49"/>
    <x v="0"/>
    <n v="423400"/>
  </r>
  <r>
    <x v="10"/>
    <x v="1"/>
    <x v="2"/>
    <x v="0"/>
    <x v="2"/>
    <x v="3"/>
    <x v="3"/>
    <x v="50"/>
    <x v="0"/>
    <m/>
  </r>
  <r>
    <x v="11"/>
    <x v="0"/>
    <x v="2"/>
    <x v="0"/>
    <x v="1"/>
    <x v="2"/>
    <x v="13"/>
    <x v="63"/>
    <x v="0"/>
    <n v="13965020"/>
  </r>
  <r>
    <x v="11"/>
    <x v="0"/>
    <x v="2"/>
    <x v="0"/>
    <x v="1"/>
    <x v="5"/>
    <x v="11"/>
    <x v="64"/>
    <x v="0"/>
    <n v="42"/>
  </r>
  <r>
    <x v="11"/>
    <x v="0"/>
    <x v="2"/>
    <x v="0"/>
    <x v="1"/>
    <x v="5"/>
    <x v="14"/>
    <x v="66"/>
    <x v="0"/>
    <m/>
  </r>
  <r>
    <x v="11"/>
    <x v="0"/>
    <x v="2"/>
    <x v="0"/>
    <x v="1"/>
    <x v="5"/>
    <x v="15"/>
    <x v="69"/>
    <x v="0"/>
    <m/>
  </r>
  <r>
    <x v="11"/>
    <x v="0"/>
    <x v="2"/>
    <x v="0"/>
    <x v="1"/>
    <x v="2"/>
    <x v="17"/>
    <x v="74"/>
    <x v="0"/>
    <m/>
  </r>
  <r>
    <x v="11"/>
    <x v="0"/>
    <x v="2"/>
    <x v="0"/>
    <x v="1"/>
    <x v="2"/>
    <x v="17"/>
    <x v="103"/>
    <x v="0"/>
    <n v="-209039"/>
  </r>
  <r>
    <x v="11"/>
    <x v="0"/>
    <x v="2"/>
    <x v="0"/>
    <x v="0"/>
    <x v="0"/>
    <x v="4"/>
    <x v="6"/>
    <x v="0"/>
    <n v="880000"/>
  </r>
  <r>
    <x v="11"/>
    <x v="0"/>
    <x v="2"/>
    <x v="0"/>
    <x v="0"/>
    <x v="0"/>
    <x v="4"/>
    <x v="7"/>
    <x v="0"/>
    <n v="102854"/>
  </r>
  <r>
    <x v="11"/>
    <x v="0"/>
    <x v="2"/>
    <x v="0"/>
    <x v="0"/>
    <x v="0"/>
    <x v="4"/>
    <x v="8"/>
    <x v="0"/>
    <n v="81872"/>
  </r>
  <r>
    <x v="11"/>
    <x v="0"/>
    <x v="2"/>
    <x v="0"/>
    <x v="0"/>
    <x v="0"/>
    <x v="4"/>
    <x v="9"/>
    <x v="0"/>
    <n v="9825"/>
  </r>
  <r>
    <x v="11"/>
    <x v="0"/>
    <x v="2"/>
    <x v="0"/>
    <x v="0"/>
    <x v="0"/>
    <x v="4"/>
    <x v="10"/>
    <x v="0"/>
    <n v="81872"/>
  </r>
  <r>
    <x v="11"/>
    <x v="0"/>
    <x v="2"/>
    <x v="0"/>
    <x v="0"/>
    <x v="0"/>
    <x v="4"/>
    <x v="11"/>
    <x v="0"/>
    <n v="36696"/>
  </r>
  <r>
    <x v="11"/>
    <x v="0"/>
    <x v="2"/>
    <x v="0"/>
    <x v="0"/>
    <x v="0"/>
    <x v="4"/>
    <x v="12"/>
    <x v="0"/>
    <n v="584000"/>
  </r>
  <r>
    <x v="11"/>
    <x v="0"/>
    <x v="2"/>
    <x v="0"/>
    <x v="0"/>
    <x v="0"/>
    <x v="4"/>
    <x v="56"/>
    <x v="0"/>
    <m/>
  </r>
  <r>
    <x v="11"/>
    <x v="0"/>
    <x v="2"/>
    <x v="0"/>
    <x v="0"/>
    <x v="0"/>
    <x v="4"/>
    <x v="13"/>
    <x v="0"/>
    <n v="4594"/>
  </r>
  <r>
    <x v="11"/>
    <x v="0"/>
    <x v="2"/>
    <x v="0"/>
    <x v="0"/>
    <x v="0"/>
    <x v="4"/>
    <x v="14"/>
    <x v="0"/>
    <n v="105600"/>
  </r>
  <r>
    <x v="11"/>
    <x v="0"/>
    <x v="2"/>
    <x v="0"/>
    <x v="0"/>
    <x v="0"/>
    <x v="4"/>
    <x v="15"/>
    <x v="0"/>
    <n v="35200"/>
  </r>
  <r>
    <x v="11"/>
    <x v="0"/>
    <x v="2"/>
    <x v="0"/>
    <x v="0"/>
    <x v="0"/>
    <x v="9"/>
    <x v="30"/>
    <x v="0"/>
    <n v="828116"/>
  </r>
  <r>
    <x v="11"/>
    <x v="0"/>
    <x v="2"/>
    <x v="0"/>
    <x v="0"/>
    <x v="0"/>
    <x v="5"/>
    <x v="70"/>
    <x v="0"/>
    <m/>
  </r>
  <r>
    <x v="11"/>
    <x v="0"/>
    <x v="2"/>
    <x v="0"/>
    <x v="0"/>
    <x v="0"/>
    <x v="5"/>
    <x v="102"/>
    <x v="0"/>
    <m/>
  </r>
  <r>
    <x v="11"/>
    <x v="0"/>
    <x v="2"/>
    <x v="0"/>
    <x v="0"/>
    <x v="0"/>
    <x v="5"/>
    <x v="71"/>
    <x v="0"/>
    <m/>
  </r>
  <r>
    <x v="11"/>
    <x v="0"/>
    <x v="2"/>
    <x v="0"/>
    <x v="0"/>
    <x v="0"/>
    <x v="5"/>
    <x v="78"/>
    <x v="0"/>
    <m/>
  </r>
  <r>
    <x v="11"/>
    <x v="0"/>
    <x v="2"/>
    <x v="0"/>
    <x v="0"/>
    <x v="0"/>
    <x v="6"/>
    <x v="17"/>
    <x v="0"/>
    <n v="829016"/>
  </r>
  <r>
    <x v="11"/>
    <x v="0"/>
    <x v="2"/>
    <x v="0"/>
    <x v="0"/>
    <x v="0"/>
    <x v="0"/>
    <x v="79"/>
    <x v="0"/>
    <m/>
  </r>
  <r>
    <x v="11"/>
    <x v="0"/>
    <x v="2"/>
    <x v="0"/>
    <x v="0"/>
    <x v="0"/>
    <x v="0"/>
    <x v="80"/>
    <x v="0"/>
    <n v="569980"/>
  </r>
  <r>
    <x v="11"/>
    <x v="0"/>
    <x v="2"/>
    <x v="0"/>
    <x v="0"/>
    <x v="0"/>
    <x v="12"/>
    <x v="81"/>
    <x v="0"/>
    <m/>
  </r>
  <r>
    <x v="11"/>
    <x v="0"/>
    <x v="2"/>
    <x v="0"/>
    <x v="0"/>
    <x v="0"/>
    <x v="12"/>
    <x v="82"/>
    <x v="0"/>
    <m/>
  </r>
  <r>
    <x v="11"/>
    <x v="0"/>
    <x v="2"/>
    <x v="0"/>
    <x v="0"/>
    <x v="0"/>
    <x v="12"/>
    <x v="83"/>
    <x v="0"/>
    <m/>
  </r>
  <r>
    <x v="11"/>
    <x v="0"/>
    <x v="2"/>
    <x v="0"/>
    <x v="0"/>
    <x v="0"/>
    <x v="12"/>
    <x v="84"/>
    <x v="0"/>
    <m/>
  </r>
  <r>
    <x v="11"/>
    <x v="0"/>
    <x v="2"/>
    <x v="0"/>
    <x v="0"/>
    <x v="0"/>
    <x v="19"/>
    <x v="100"/>
    <x v="0"/>
    <m/>
  </r>
  <r>
    <x v="11"/>
    <x v="0"/>
    <x v="2"/>
    <x v="0"/>
    <x v="0"/>
    <x v="0"/>
    <x v="16"/>
    <x v="86"/>
    <x v="0"/>
    <m/>
  </r>
  <r>
    <x v="11"/>
    <x v="0"/>
    <x v="2"/>
    <x v="0"/>
    <x v="0"/>
    <x v="0"/>
    <x v="2"/>
    <x v="87"/>
    <x v="0"/>
    <n v="304724"/>
  </r>
  <r>
    <x v="11"/>
    <x v="0"/>
    <x v="2"/>
    <x v="0"/>
    <x v="0"/>
    <x v="0"/>
    <x v="2"/>
    <x v="88"/>
    <x v="0"/>
    <m/>
  </r>
  <r>
    <x v="11"/>
    <x v="0"/>
    <x v="2"/>
    <x v="0"/>
    <x v="0"/>
    <x v="0"/>
    <x v="2"/>
    <x v="89"/>
    <x v="0"/>
    <m/>
  </r>
  <r>
    <x v="11"/>
    <x v="0"/>
    <x v="2"/>
    <x v="0"/>
    <x v="0"/>
    <x v="0"/>
    <x v="2"/>
    <x v="90"/>
    <x v="0"/>
    <m/>
  </r>
  <r>
    <x v="11"/>
    <x v="0"/>
    <x v="2"/>
    <x v="0"/>
    <x v="0"/>
    <x v="0"/>
    <x v="2"/>
    <x v="91"/>
    <x v="0"/>
    <m/>
  </r>
  <r>
    <x v="11"/>
    <x v="0"/>
    <x v="2"/>
    <x v="0"/>
    <x v="0"/>
    <x v="0"/>
    <x v="2"/>
    <x v="92"/>
    <x v="0"/>
    <m/>
  </r>
  <r>
    <x v="11"/>
    <x v="0"/>
    <x v="2"/>
    <x v="0"/>
    <x v="0"/>
    <x v="0"/>
    <x v="2"/>
    <x v="93"/>
    <x v="0"/>
    <m/>
  </r>
  <r>
    <x v="11"/>
    <x v="0"/>
    <x v="2"/>
    <x v="0"/>
    <x v="0"/>
    <x v="1"/>
    <x v="7"/>
    <x v="34"/>
    <x v="0"/>
    <n v="48440"/>
  </r>
  <r>
    <x v="11"/>
    <x v="0"/>
    <x v="2"/>
    <x v="0"/>
    <x v="0"/>
    <x v="1"/>
    <x v="7"/>
    <x v="20"/>
    <x v="0"/>
    <n v="127097.8"/>
  </r>
  <r>
    <x v="11"/>
    <x v="0"/>
    <x v="2"/>
    <x v="0"/>
    <x v="0"/>
    <x v="1"/>
    <x v="7"/>
    <x v="101"/>
    <x v="0"/>
    <n v="1000"/>
  </r>
  <r>
    <x v="11"/>
    <x v="0"/>
    <x v="2"/>
    <x v="0"/>
    <x v="0"/>
    <x v="1"/>
    <x v="7"/>
    <x v="55"/>
    <x v="0"/>
    <m/>
  </r>
  <r>
    <x v="11"/>
    <x v="0"/>
    <x v="2"/>
    <x v="0"/>
    <x v="0"/>
    <x v="1"/>
    <x v="8"/>
    <x v="22"/>
    <x v="0"/>
    <n v="33767.22"/>
  </r>
  <r>
    <x v="11"/>
    <x v="0"/>
    <x v="2"/>
    <x v="0"/>
    <x v="0"/>
    <x v="1"/>
    <x v="8"/>
    <x v="94"/>
    <x v="0"/>
    <n v="12800"/>
  </r>
  <r>
    <x v="11"/>
    <x v="0"/>
    <x v="2"/>
    <x v="0"/>
    <x v="0"/>
    <x v="1"/>
    <x v="8"/>
    <x v="95"/>
    <x v="0"/>
    <m/>
  </r>
  <r>
    <x v="11"/>
    <x v="0"/>
    <x v="2"/>
    <x v="0"/>
    <x v="0"/>
    <x v="1"/>
    <x v="8"/>
    <x v="77"/>
    <x v="0"/>
    <m/>
  </r>
  <r>
    <x v="11"/>
    <x v="0"/>
    <x v="2"/>
    <x v="0"/>
    <x v="0"/>
    <x v="1"/>
    <x v="8"/>
    <x v="4"/>
    <x v="0"/>
    <n v="1143"/>
  </r>
  <r>
    <x v="11"/>
    <x v="0"/>
    <x v="2"/>
    <x v="0"/>
    <x v="2"/>
    <x v="3"/>
    <x v="3"/>
    <x v="96"/>
    <x v="0"/>
    <m/>
  </r>
  <r>
    <x v="11"/>
    <x v="0"/>
    <x v="2"/>
    <x v="0"/>
    <x v="2"/>
    <x v="3"/>
    <x v="3"/>
    <x v="97"/>
    <x v="0"/>
    <n v="2987622"/>
  </r>
  <r>
    <x v="11"/>
    <x v="0"/>
    <x v="2"/>
    <x v="0"/>
    <x v="2"/>
    <x v="3"/>
    <x v="3"/>
    <x v="98"/>
    <x v="0"/>
    <m/>
  </r>
  <r>
    <x v="11"/>
    <x v="0"/>
    <x v="2"/>
    <x v="0"/>
    <x v="2"/>
    <x v="3"/>
    <x v="3"/>
    <x v="99"/>
    <x v="0"/>
    <n v="667170"/>
  </r>
  <r>
    <x v="11"/>
    <x v="0"/>
    <x v="2"/>
    <x v="0"/>
    <x v="2"/>
    <x v="3"/>
    <x v="20"/>
    <x v="49"/>
    <x v="0"/>
    <n v="545221.01"/>
  </r>
  <r>
    <x v="11"/>
    <x v="0"/>
    <x v="2"/>
    <x v="0"/>
    <x v="2"/>
    <x v="3"/>
    <x v="21"/>
    <x v="50"/>
    <x v="0"/>
    <m/>
  </r>
  <r>
    <x v="11"/>
    <x v="1"/>
    <x v="2"/>
    <x v="0"/>
    <x v="1"/>
    <x v="2"/>
    <x v="13"/>
    <x v="63"/>
    <x v="0"/>
    <n v="11015046"/>
  </r>
  <r>
    <x v="11"/>
    <x v="1"/>
    <x v="2"/>
    <x v="0"/>
    <x v="1"/>
    <x v="5"/>
    <x v="11"/>
    <x v="64"/>
    <x v="0"/>
    <n v="0"/>
  </r>
  <r>
    <x v="11"/>
    <x v="1"/>
    <x v="2"/>
    <x v="0"/>
    <x v="1"/>
    <x v="5"/>
    <x v="14"/>
    <x v="66"/>
    <x v="0"/>
    <m/>
  </r>
  <r>
    <x v="11"/>
    <x v="1"/>
    <x v="2"/>
    <x v="0"/>
    <x v="1"/>
    <x v="5"/>
    <x v="15"/>
    <x v="69"/>
    <x v="0"/>
    <m/>
  </r>
  <r>
    <x v="11"/>
    <x v="1"/>
    <x v="2"/>
    <x v="0"/>
    <x v="1"/>
    <x v="2"/>
    <x v="17"/>
    <x v="74"/>
    <x v="0"/>
    <m/>
  </r>
  <r>
    <x v="11"/>
    <x v="1"/>
    <x v="2"/>
    <x v="0"/>
    <x v="1"/>
    <x v="2"/>
    <x v="17"/>
    <x v="103"/>
    <x v="0"/>
    <n v="0"/>
  </r>
  <r>
    <x v="11"/>
    <x v="1"/>
    <x v="2"/>
    <x v="0"/>
    <x v="0"/>
    <x v="0"/>
    <x v="4"/>
    <x v="6"/>
    <x v="0"/>
    <n v="880000"/>
  </r>
  <r>
    <x v="11"/>
    <x v="1"/>
    <x v="2"/>
    <x v="0"/>
    <x v="0"/>
    <x v="0"/>
    <x v="4"/>
    <x v="7"/>
    <x v="0"/>
    <n v="102854"/>
  </r>
  <r>
    <x v="11"/>
    <x v="1"/>
    <x v="2"/>
    <x v="0"/>
    <x v="0"/>
    <x v="0"/>
    <x v="4"/>
    <x v="8"/>
    <x v="0"/>
    <n v="81872"/>
  </r>
  <r>
    <x v="11"/>
    <x v="1"/>
    <x v="2"/>
    <x v="0"/>
    <x v="0"/>
    <x v="0"/>
    <x v="4"/>
    <x v="9"/>
    <x v="0"/>
    <n v="9825"/>
  </r>
  <r>
    <x v="11"/>
    <x v="1"/>
    <x v="2"/>
    <x v="0"/>
    <x v="0"/>
    <x v="0"/>
    <x v="4"/>
    <x v="10"/>
    <x v="0"/>
    <n v="81872"/>
  </r>
  <r>
    <x v="11"/>
    <x v="1"/>
    <x v="2"/>
    <x v="0"/>
    <x v="0"/>
    <x v="0"/>
    <x v="4"/>
    <x v="11"/>
    <x v="0"/>
    <n v="36696"/>
  </r>
  <r>
    <x v="11"/>
    <x v="1"/>
    <x v="2"/>
    <x v="0"/>
    <x v="0"/>
    <x v="0"/>
    <x v="4"/>
    <x v="12"/>
    <x v="0"/>
    <n v="584000"/>
  </r>
  <r>
    <x v="11"/>
    <x v="1"/>
    <x v="2"/>
    <x v="0"/>
    <x v="0"/>
    <x v="0"/>
    <x v="4"/>
    <x v="56"/>
    <x v="0"/>
    <m/>
  </r>
  <r>
    <x v="11"/>
    <x v="1"/>
    <x v="2"/>
    <x v="0"/>
    <x v="0"/>
    <x v="0"/>
    <x v="4"/>
    <x v="13"/>
    <x v="0"/>
    <n v="4594"/>
  </r>
  <r>
    <x v="11"/>
    <x v="1"/>
    <x v="2"/>
    <x v="0"/>
    <x v="0"/>
    <x v="0"/>
    <x v="4"/>
    <x v="14"/>
    <x v="0"/>
    <n v="105600"/>
  </r>
  <r>
    <x v="11"/>
    <x v="1"/>
    <x v="2"/>
    <x v="0"/>
    <x v="0"/>
    <x v="0"/>
    <x v="4"/>
    <x v="15"/>
    <x v="0"/>
    <n v="35200"/>
  </r>
  <r>
    <x v="11"/>
    <x v="1"/>
    <x v="2"/>
    <x v="0"/>
    <x v="0"/>
    <x v="0"/>
    <x v="9"/>
    <x v="30"/>
    <x v="0"/>
    <n v="828116"/>
  </r>
  <r>
    <x v="11"/>
    <x v="1"/>
    <x v="2"/>
    <x v="0"/>
    <x v="0"/>
    <x v="0"/>
    <x v="5"/>
    <x v="70"/>
    <x v="0"/>
    <m/>
  </r>
  <r>
    <x v="11"/>
    <x v="1"/>
    <x v="2"/>
    <x v="0"/>
    <x v="0"/>
    <x v="0"/>
    <x v="5"/>
    <x v="102"/>
    <x v="0"/>
    <m/>
  </r>
  <r>
    <x v="11"/>
    <x v="1"/>
    <x v="2"/>
    <x v="0"/>
    <x v="0"/>
    <x v="0"/>
    <x v="5"/>
    <x v="71"/>
    <x v="0"/>
    <m/>
  </r>
  <r>
    <x v="11"/>
    <x v="1"/>
    <x v="2"/>
    <x v="0"/>
    <x v="0"/>
    <x v="0"/>
    <x v="5"/>
    <x v="78"/>
    <x v="0"/>
    <m/>
  </r>
  <r>
    <x v="11"/>
    <x v="1"/>
    <x v="2"/>
    <x v="0"/>
    <x v="0"/>
    <x v="0"/>
    <x v="6"/>
    <x v="17"/>
    <x v="0"/>
    <n v="829016"/>
  </r>
  <r>
    <x v="11"/>
    <x v="1"/>
    <x v="2"/>
    <x v="0"/>
    <x v="0"/>
    <x v="0"/>
    <x v="0"/>
    <x v="79"/>
    <x v="0"/>
    <m/>
  </r>
  <r>
    <x v="11"/>
    <x v="1"/>
    <x v="2"/>
    <x v="0"/>
    <x v="0"/>
    <x v="0"/>
    <x v="0"/>
    <x v="80"/>
    <x v="0"/>
    <n v="569980"/>
  </r>
  <r>
    <x v="11"/>
    <x v="1"/>
    <x v="2"/>
    <x v="0"/>
    <x v="0"/>
    <x v="0"/>
    <x v="12"/>
    <x v="81"/>
    <x v="0"/>
    <m/>
  </r>
  <r>
    <x v="11"/>
    <x v="1"/>
    <x v="2"/>
    <x v="0"/>
    <x v="0"/>
    <x v="0"/>
    <x v="12"/>
    <x v="82"/>
    <x v="0"/>
    <m/>
  </r>
  <r>
    <x v="11"/>
    <x v="1"/>
    <x v="2"/>
    <x v="0"/>
    <x v="0"/>
    <x v="0"/>
    <x v="12"/>
    <x v="83"/>
    <x v="0"/>
    <m/>
  </r>
  <r>
    <x v="11"/>
    <x v="1"/>
    <x v="2"/>
    <x v="0"/>
    <x v="0"/>
    <x v="0"/>
    <x v="12"/>
    <x v="84"/>
    <x v="0"/>
    <m/>
  </r>
  <r>
    <x v="11"/>
    <x v="1"/>
    <x v="2"/>
    <x v="0"/>
    <x v="0"/>
    <x v="0"/>
    <x v="19"/>
    <x v="100"/>
    <x v="0"/>
    <m/>
  </r>
  <r>
    <x v="11"/>
    <x v="1"/>
    <x v="2"/>
    <x v="0"/>
    <x v="0"/>
    <x v="0"/>
    <x v="16"/>
    <x v="86"/>
    <x v="0"/>
    <m/>
  </r>
  <r>
    <x v="11"/>
    <x v="1"/>
    <x v="2"/>
    <x v="0"/>
    <x v="0"/>
    <x v="0"/>
    <x v="2"/>
    <x v="87"/>
    <x v="0"/>
    <n v="304724"/>
  </r>
  <r>
    <x v="11"/>
    <x v="1"/>
    <x v="2"/>
    <x v="0"/>
    <x v="0"/>
    <x v="0"/>
    <x v="2"/>
    <x v="88"/>
    <x v="0"/>
    <m/>
  </r>
  <r>
    <x v="11"/>
    <x v="1"/>
    <x v="2"/>
    <x v="0"/>
    <x v="0"/>
    <x v="0"/>
    <x v="2"/>
    <x v="89"/>
    <x v="0"/>
    <m/>
  </r>
  <r>
    <x v="11"/>
    <x v="1"/>
    <x v="2"/>
    <x v="0"/>
    <x v="0"/>
    <x v="0"/>
    <x v="2"/>
    <x v="90"/>
    <x v="0"/>
    <m/>
  </r>
  <r>
    <x v="11"/>
    <x v="1"/>
    <x v="2"/>
    <x v="0"/>
    <x v="0"/>
    <x v="0"/>
    <x v="2"/>
    <x v="91"/>
    <x v="0"/>
    <m/>
  </r>
  <r>
    <x v="11"/>
    <x v="1"/>
    <x v="2"/>
    <x v="0"/>
    <x v="0"/>
    <x v="0"/>
    <x v="2"/>
    <x v="92"/>
    <x v="0"/>
    <m/>
  </r>
  <r>
    <x v="11"/>
    <x v="1"/>
    <x v="2"/>
    <x v="0"/>
    <x v="0"/>
    <x v="0"/>
    <x v="2"/>
    <x v="93"/>
    <x v="0"/>
    <m/>
  </r>
  <r>
    <x v="11"/>
    <x v="1"/>
    <x v="2"/>
    <x v="0"/>
    <x v="0"/>
    <x v="1"/>
    <x v="7"/>
    <x v="34"/>
    <x v="0"/>
    <n v="48440"/>
  </r>
  <r>
    <x v="11"/>
    <x v="1"/>
    <x v="2"/>
    <x v="0"/>
    <x v="0"/>
    <x v="1"/>
    <x v="7"/>
    <x v="20"/>
    <x v="0"/>
    <n v="127097.8"/>
  </r>
  <r>
    <x v="11"/>
    <x v="1"/>
    <x v="2"/>
    <x v="0"/>
    <x v="0"/>
    <x v="1"/>
    <x v="7"/>
    <x v="101"/>
    <x v="0"/>
    <n v="1000"/>
  </r>
  <r>
    <x v="11"/>
    <x v="1"/>
    <x v="2"/>
    <x v="0"/>
    <x v="0"/>
    <x v="1"/>
    <x v="7"/>
    <x v="55"/>
    <x v="0"/>
    <m/>
  </r>
  <r>
    <x v="11"/>
    <x v="1"/>
    <x v="2"/>
    <x v="0"/>
    <x v="0"/>
    <x v="1"/>
    <x v="8"/>
    <x v="22"/>
    <x v="0"/>
    <n v="33767.22"/>
  </r>
  <r>
    <x v="11"/>
    <x v="1"/>
    <x v="2"/>
    <x v="0"/>
    <x v="0"/>
    <x v="1"/>
    <x v="8"/>
    <x v="94"/>
    <x v="0"/>
    <n v="12800"/>
  </r>
  <r>
    <x v="11"/>
    <x v="1"/>
    <x v="2"/>
    <x v="0"/>
    <x v="0"/>
    <x v="1"/>
    <x v="8"/>
    <x v="95"/>
    <x v="0"/>
    <m/>
  </r>
  <r>
    <x v="11"/>
    <x v="1"/>
    <x v="2"/>
    <x v="0"/>
    <x v="0"/>
    <x v="1"/>
    <x v="8"/>
    <x v="77"/>
    <x v="0"/>
    <m/>
  </r>
  <r>
    <x v="11"/>
    <x v="1"/>
    <x v="2"/>
    <x v="0"/>
    <x v="0"/>
    <x v="1"/>
    <x v="8"/>
    <x v="4"/>
    <x v="0"/>
    <n v="1143"/>
  </r>
  <r>
    <x v="11"/>
    <x v="1"/>
    <x v="2"/>
    <x v="0"/>
    <x v="2"/>
    <x v="3"/>
    <x v="3"/>
    <x v="96"/>
    <x v="0"/>
    <n v="1872557.82"/>
  </r>
  <r>
    <x v="11"/>
    <x v="1"/>
    <x v="2"/>
    <x v="0"/>
    <x v="2"/>
    <x v="3"/>
    <x v="3"/>
    <x v="97"/>
    <x v="0"/>
    <m/>
  </r>
  <r>
    <x v="11"/>
    <x v="1"/>
    <x v="2"/>
    <x v="0"/>
    <x v="2"/>
    <x v="3"/>
    <x v="3"/>
    <x v="98"/>
    <x v="0"/>
    <m/>
  </r>
  <r>
    <x v="11"/>
    <x v="1"/>
    <x v="2"/>
    <x v="0"/>
    <x v="2"/>
    <x v="3"/>
    <x v="3"/>
    <x v="99"/>
    <x v="0"/>
    <m/>
  </r>
  <r>
    <x v="11"/>
    <x v="1"/>
    <x v="2"/>
    <x v="0"/>
    <x v="2"/>
    <x v="3"/>
    <x v="3"/>
    <x v="49"/>
    <x v="0"/>
    <m/>
  </r>
  <r>
    <x v="11"/>
    <x v="1"/>
    <x v="2"/>
    <x v="0"/>
    <x v="2"/>
    <x v="3"/>
    <x v="3"/>
    <x v="50"/>
    <x v="0"/>
    <m/>
  </r>
  <r>
    <x v="0"/>
    <x v="0"/>
    <x v="2"/>
    <x v="0"/>
    <x v="1"/>
    <x v="2"/>
    <x v="13"/>
    <x v="63"/>
    <x v="0"/>
    <n v="19077077"/>
  </r>
  <r>
    <x v="0"/>
    <x v="0"/>
    <x v="2"/>
    <x v="0"/>
    <x v="1"/>
    <x v="5"/>
    <x v="11"/>
    <x v="64"/>
    <x v="0"/>
    <m/>
  </r>
  <r>
    <x v="0"/>
    <x v="0"/>
    <x v="2"/>
    <x v="0"/>
    <x v="1"/>
    <x v="5"/>
    <x v="14"/>
    <x v="66"/>
    <x v="0"/>
    <m/>
  </r>
  <r>
    <x v="0"/>
    <x v="0"/>
    <x v="2"/>
    <x v="0"/>
    <x v="1"/>
    <x v="5"/>
    <x v="15"/>
    <x v="69"/>
    <x v="0"/>
    <m/>
  </r>
  <r>
    <x v="0"/>
    <x v="0"/>
    <x v="2"/>
    <x v="0"/>
    <x v="1"/>
    <x v="2"/>
    <x v="17"/>
    <x v="74"/>
    <x v="0"/>
    <m/>
  </r>
  <r>
    <x v="0"/>
    <x v="0"/>
    <x v="2"/>
    <x v="0"/>
    <x v="1"/>
    <x v="2"/>
    <x v="17"/>
    <x v="103"/>
    <x v="0"/>
    <n v="-80885"/>
  </r>
  <r>
    <x v="0"/>
    <x v="0"/>
    <x v="2"/>
    <x v="0"/>
    <x v="1"/>
    <x v="2"/>
    <x v="0"/>
    <x v="104"/>
    <x v="0"/>
    <n v="10000"/>
  </r>
  <r>
    <x v="0"/>
    <x v="0"/>
    <x v="2"/>
    <x v="0"/>
    <x v="0"/>
    <x v="0"/>
    <x v="4"/>
    <x v="6"/>
    <x v="0"/>
    <n v="880000"/>
  </r>
  <r>
    <x v="0"/>
    <x v="0"/>
    <x v="2"/>
    <x v="0"/>
    <x v="0"/>
    <x v="0"/>
    <x v="4"/>
    <x v="7"/>
    <x v="0"/>
    <n v="102854"/>
  </r>
  <r>
    <x v="0"/>
    <x v="0"/>
    <x v="2"/>
    <x v="0"/>
    <x v="0"/>
    <x v="0"/>
    <x v="4"/>
    <x v="8"/>
    <x v="0"/>
    <n v="81872"/>
  </r>
  <r>
    <x v="0"/>
    <x v="0"/>
    <x v="2"/>
    <x v="0"/>
    <x v="0"/>
    <x v="0"/>
    <x v="4"/>
    <x v="9"/>
    <x v="0"/>
    <n v="9825"/>
  </r>
  <r>
    <x v="0"/>
    <x v="0"/>
    <x v="2"/>
    <x v="0"/>
    <x v="0"/>
    <x v="0"/>
    <x v="4"/>
    <x v="10"/>
    <x v="0"/>
    <n v="81872"/>
  </r>
  <r>
    <x v="0"/>
    <x v="0"/>
    <x v="2"/>
    <x v="0"/>
    <x v="0"/>
    <x v="0"/>
    <x v="4"/>
    <x v="11"/>
    <x v="0"/>
    <n v="36696"/>
  </r>
  <r>
    <x v="0"/>
    <x v="0"/>
    <x v="2"/>
    <x v="0"/>
    <x v="0"/>
    <x v="0"/>
    <x v="4"/>
    <x v="12"/>
    <x v="0"/>
    <n v="584000"/>
  </r>
  <r>
    <x v="0"/>
    <x v="0"/>
    <x v="2"/>
    <x v="0"/>
    <x v="0"/>
    <x v="0"/>
    <x v="4"/>
    <x v="56"/>
    <x v="0"/>
    <m/>
  </r>
  <r>
    <x v="0"/>
    <x v="0"/>
    <x v="2"/>
    <x v="0"/>
    <x v="0"/>
    <x v="0"/>
    <x v="4"/>
    <x v="13"/>
    <x v="0"/>
    <n v="4594"/>
  </r>
  <r>
    <x v="0"/>
    <x v="0"/>
    <x v="2"/>
    <x v="0"/>
    <x v="0"/>
    <x v="0"/>
    <x v="4"/>
    <x v="14"/>
    <x v="0"/>
    <n v="105600"/>
  </r>
  <r>
    <x v="0"/>
    <x v="0"/>
    <x v="2"/>
    <x v="0"/>
    <x v="0"/>
    <x v="0"/>
    <x v="4"/>
    <x v="15"/>
    <x v="0"/>
    <n v="35200"/>
  </r>
  <r>
    <x v="0"/>
    <x v="0"/>
    <x v="2"/>
    <x v="0"/>
    <x v="0"/>
    <x v="0"/>
    <x v="9"/>
    <x v="30"/>
    <x v="0"/>
    <n v="414058"/>
  </r>
  <r>
    <x v="0"/>
    <x v="0"/>
    <x v="2"/>
    <x v="0"/>
    <x v="0"/>
    <x v="0"/>
    <x v="5"/>
    <x v="70"/>
    <x v="0"/>
    <m/>
  </r>
  <r>
    <x v="0"/>
    <x v="0"/>
    <x v="2"/>
    <x v="0"/>
    <x v="0"/>
    <x v="0"/>
    <x v="5"/>
    <x v="102"/>
    <x v="0"/>
    <m/>
  </r>
  <r>
    <x v="0"/>
    <x v="0"/>
    <x v="2"/>
    <x v="0"/>
    <x v="0"/>
    <x v="0"/>
    <x v="5"/>
    <x v="71"/>
    <x v="0"/>
    <n v="100"/>
  </r>
  <r>
    <x v="0"/>
    <x v="0"/>
    <x v="2"/>
    <x v="0"/>
    <x v="0"/>
    <x v="0"/>
    <x v="5"/>
    <x v="78"/>
    <x v="0"/>
    <m/>
  </r>
  <r>
    <x v="0"/>
    <x v="0"/>
    <x v="2"/>
    <x v="0"/>
    <x v="0"/>
    <x v="0"/>
    <x v="6"/>
    <x v="17"/>
    <x v="0"/>
    <n v="829016"/>
  </r>
  <r>
    <x v="0"/>
    <x v="0"/>
    <x v="2"/>
    <x v="0"/>
    <x v="0"/>
    <x v="0"/>
    <x v="0"/>
    <x v="79"/>
    <x v="0"/>
    <m/>
  </r>
  <r>
    <x v="0"/>
    <x v="0"/>
    <x v="2"/>
    <x v="0"/>
    <x v="0"/>
    <x v="0"/>
    <x v="0"/>
    <x v="80"/>
    <x v="0"/>
    <n v="319980"/>
  </r>
  <r>
    <x v="0"/>
    <x v="0"/>
    <x v="2"/>
    <x v="0"/>
    <x v="0"/>
    <x v="0"/>
    <x v="0"/>
    <x v="84"/>
    <x v="0"/>
    <n v="150283"/>
  </r>
  <r>
    <x v="0"/>
    <x v="0"/>
    <x v="2"/>
    <x v="0"/>
    <x v="0"/>
    <x v="0"/>
    <x v="12"/>
    <x v="81"/>
    <x v="0"/>
    <m/>
  </r>
  <r>
    <x v="0"/>
    <x v="0"/>
    <x v="2"/>
    <x v="0"/>
    <x v="0"/>
    <x v="0"/>
    <x v="12"/>
    <x v="82"/>
    <x v="0"/>
    <m/>
  </r>
  <r>
    <x v="0"/>
    <x v="0"/>
    <x v="2"/>
    <x v="0"/>
    <x v="0"/>
    <x v="0"/>
    <x v="12"/>
    <x v="83"/>
    <x v="0"/>
    <m/>
  </r>
  <r>
    <x v="0"/>
    <x v="0"/>
    <x v="2"/>
    <x v="0"/>
    <x v="0"/>
    <x v="0"/>
    <x v="12"/>
    <x v="84"/>
    <x v="0"/>
    <m/>
  </r>
  <r>
    <x v="0"/>
    <x v="0"/>
    <x v="2"/>
    <x v="0"/>
    <x v="0"/>
    <x v="0"/>
    <x v="19"/>
    <x v="100"/>
    <x v="0"/>
    <m/>
  </r>
  <r>
    <x v="0"/>
    <x v="0"/>
    <x v="2"/>
    <x v="0"/>
    <x v="0"/>
    <x v="0"/>
    <x v="16"/>
    <x v="86"/>
    <x v="0"/>
    <m/>
  </r>
  <r>
    <x v="0"/>
    <x v="0"/>
    <x v="2"/>
    <x v="0"/>
    <x v="0"/>
    <x v="0"/>
    <x v="22"/>
    <x v="105"/>
    <x v="0"/>
    <n v="1560000"/>
  </r>
  <r>
    <x v="0"/>
    <x v="0"/>
    <x v="2"/>
    <x v="0"/>
    <x v="0"/>
    <x v="0"/>
    <x v="2"/>
    <x v="87"/>
    <x v="0"/>
    <n v="238000"/>
  </r>
  <r>
    <x v="0"/>
    <x v="0"/>
    <x v="2"/>
    <x v="0"/>
    <x v="0"/>
    <x v="0"/>
    <x v="2"/>
    <x v="88"/>
    <x v="0"/>
    <n v="45933.33"/>
  </r>
  <r>
    <x v="0"/>
    <x v="0"/>
    <x v="2"/>
    <x v="0"/>
    <x v="0"/>
    <x v="0"/>
    <x v="2"/>
    <x v="89"/>
    <x v="0"/>
    <m/>
  </r>
  <r>
    <x v="0"/>
    <x v="0"/>
    <x v="2"/>
    <x v="0"/>
    <x v="0"/>
    <x v="0"/>
    <x v="2"/>
    <x v="90"/>
    <x v="0"/>
    <m/>
  </r>
  <r>
    <x v="0"/>
    <x v="0"/>
    <x v="2"/>
    <x v="0"/>
    <x v="0"/>
    <x v="0"/>
    <x v="2"/>
    <x v="91"/>
    <x v="0"/>
    <n v="25600"/>
  </r>
  <r>
    <x v="0"/>
    <x v="0"/>
    <x v="2"/>
    <x v="0"/>
    <x v="0"/>
    <x v="0"/>
    <x v="2"/>
    <x v="92"/>
    <x v="0"/>
    <m/>
  </r>
  <r>
    <x v="0"/>
    <x v="0"/>
    <x v="2"/>
    <x v="0"/>
    <x v="0"/>
    <x v="0"/>
    <x v="2"/>
    <x v="93"/>
    <x v="0"/>
    <m/>
  </r>
  <r>
    <x v="0"/>
    <x v="0"/>
    <x v="2"/>
    <x v="0"/>
    <x v="0"/>
    <x v="1"/>
    <x v="7"/>
    <x v="34"/>
    <x v="0"/>
    <n v="67040"/>
  </r>
  <r>
    <x v="0"/>
    <x v="0"/>
    <x v="2"/>
    <x v="0"/>
    <x v="0"/>
    <x v="1"/>
    <x v="7"/>
    <x v="20"/>
    <x v="0"/>
    <n v="77197.45"/>
  </r>
  <r>
    <x v="0"/>
    <x v="0"/>
    <x v="2"/>
    <x v="0"/>
    <x v="0"/>
    <x v="1"/>
    <x v="7"/>
    <x v="101"/>
    <x v="0"/>
    <m/>
  </r>
  <r>
    <x v="0"/>
    <x v="0"/>
    <x v="2"/>
    <x v="0"/>
    <x v="0"/>
    <x v="1"/>
    <x v="7"/>
    <x v="55"/>
    <x v="0"/>
    <m/>
  </r>
  <r>
    <x v="0"/>
    <x v="0"/>
    <x v="2"/>
    <x v="0"/>
    <x v="0"/>
    <x v="1"/>
    <x v="8"/>
    <x v="22"/>
    <x v="0"/>
    <n v="63356.08"/>
  </r>
  <r>
    <x v="0"/>
    <x v="0"/>
    <x v="2"/>
    <x v="0"/>
    <x v="0"/>
    <x v="1"/>
    <x v="8"/>
    <x v="94"/>
    <x v="0"/>
    <n v="6401"/>
  </r>
  <r>
    <x v="0"/>
    <x v="0"/>
    <x v="2"/>
    <x v="0"/>
    <x v="0"/>
    <x v="1"/>
    <x v="8"/>
    <x v="95"/>
    <x v="0"/>
    <m/>
  </r>
  <r>
    <x v="0"/>
    <x v="0"/>
    <x v="2"/>
    <x v="0"/>
    <x v="0"/>
    <x v="1"/>
    <x v="8"/>
    <x v="77"/>
    <x v="0"/>
    <m/>
  </r>
  <r>
    <x v="0"/>
    <x v="0"/>
    <x v="2"/>
    <x v="0"/>
    <x v="0"/>
    <x v="1"/>
    <x v="8"/>
    <x v="4"/>
    <x v="0"/>
    <n v="812980.44"/>
  </r>
  <r>
    <x v="0"/>
    <x v="0"/>
    <x v="2"/>
    <x v="0"/>
    <x v="2"/>
    <x v="3"/>
    <x v="3"/>
    <x v="96"/>
    <x v="0"/>
    <m/>
  </r>
  <r>
    <x v="0"/>
    <x v="0"/>
    <x v="2"/>
    <x v="0"/>
    <x v="2"/>
    <x v="3"/>
    <x v="3"/>
    <x v="97"/>
    <x v="0"/>
    <n v="3987581"/>
  </r>
  <r>
    <x v="0"/>
    <x v="0"/>
    <x v="2"/>
    <x v="0"/>
    <x v="2"/>
    <x v="3"/>
    <x v="3"/>
    <x v="98"/>
    <x v="0"/>
    <m/>
  </r>
  <r>
    <x v="0"/>
    <x v="0"/>
    <x v="2"/>
    <x v="0"/>
    <x v="2"/>
    <x v="3"/>
    <x v="3"/>
    <x v="99"/>
    <x v="0"/>
    <n v="280000"/>
  </r>
  <r>
    <x v="0"/>
    <x v="0"/>
    <x v="2"/>
    <x v="0"/>
    <x v="2"/>
    <x v="3"/>
    <x v="20"/>
    <x v="49"/>
    <x v="0"/>
    <n v="178600"/>
  </r>
  <r>
    <x v="0"/>
    <x v="0"/>
    <x v="2"/>
    <x v="0"/>
    <x v="2"/>
    <x v="3"/>
    <x v="21"/>
    <x v="50"/>
    <x v="0"/>
    <m/>
  </r>
  <r>
    <x v="0"/>
    <x v="1"/>
    <x v="2"/>
    <x v="0"/>
    <x v="1"/>
    <x v="2"/>
    <x v="13"/>
    <x v="63"/>
    <x v="0"/>
    <n v="18996192"/>
  </r>
  <r>
    <x v="0"/>
    <x v="1"/>
    <x v="2"/>
    <x v="0"/>
    <x v="1"/>
    <x v="5"/>
    <x v="11"/>
    <x v="64"/>
    <x v="0"/>
    <m/>
  </r>
  <r>
    <x v="0"/>
    <x v="1"/>
    <x v="2"/>
    <x v="0"/>
    <x v="1"/>
    <x v="5"/>
    <x v="14"/>
    <x v="66"/>
    <x v="0"/>
    <m/>
  </r>
  <r>
    <x v="0"/>
    <x v="1"/>
    <x v="2"/>
    <x v="0"/>
    <x v="1"/>
    <x v="5"/>
    <x v="15"/>
    <x v="69"/>
    <x v="0"/>
    <m/>
  </r>
  <r>
    <x v="0"/>
    <x v="1"/>
    <x v="2"/>
    <x v="0"/>
    <x v="1"/>
    <x v="2"/>
    <x v="17"/>
    <x v="74"/>
    <x v="0"/>
    <m/>
  </r>
  <r>
    <x v="0"/>
    <x v="1"/>
    <x v="2"/>
    <x v="0"/>
    <x v="1"/>
    <x v="2"/>
    <x v="17"/>
    <x v="103"/>
    <x v="0"/>
    <m/>
  </r>
  <r>
    <x v="0"/>
    <x v="1"/>
    <x v="2"/>
    <x v="0"/>
    <x v="1"/>
    <x v="5"/>
    <x v="0"/>
    <x v="104"/>
    <x v="0"/>
    <m/>
  </r>
  <r>
    <x v="0"/>
    <x v="1"/>
    <x v="2"/>
    <x v="0"/>
    <x v="0"/>
    <x v="0"/>
    <x v="4"/>
    <x v="6"/>
    <x v="0"/>
    <n v="880000"/>
  </r>
  <r>
    <x v="0"/>
    <x v="1"/>
    <x v="2"/>
    <x v="0"/>
    <x v="0"/>
    <x v="0"/>
    <x v="4"/>
    <x v="7"/>
    <x v="0"/>
    <n v="102854"/>
  </r>
  <r>
    <x v="0"/>
    <x v="1"/>
    <x v="2"/>
    <x v="0"/>
    <x v="0"/>
    <x v="0"/>
    <x v="4"/>
    <x v="8"/>
    <x v="0"/>
    <n v="81872"/>
  </r>
  <r>
    <x v="0"/>
    <x v="1"/>
    <x v="2"/>
    <x v="0"/>
    <x v="0"/>
    <x v="0"/>
    <x v="4"/>
    <x v="9"/>
    <x v="0"/>
    <n v="9825"/>
  </r>
  <r>
    <x v="0"/>
    <x v="1"/>
    <x v="2"/>
    <x v="0"/>
    <x v="0"/>
    <x v="0"/>
    <x v="4"/>
    <x v="10"/>
    <x v="0"/>
    <n v="81872"/>
  </r>
  <r>
    <x v="0"/>
    <x v="1"/>
    <x v="2"/>
    <x v="0"/>
    <x v="0"/>
    <x v="0"/>
    <x v="4"/>
    <x v="11"/>
    <x v="0"/>
    <n v="36696"/>
  </r>
  <r>
    <x v="0"/>
    <x v="1"/>
    <x v="2"/>
    <x v="0"/>
    <x v="0"/>
    <x v="0"/>
    <x v="4"/>
    <x v="12"/>
    <x v="0"/>
    <n v="584000"/>
  </r>
  <r>
    <x v="0"/>
    <x v="1"/>
    <x v="2"/>
    <x v="0"/>
    <x v="0"/>
    <x v="0"/>
    <x v="4"/>
    <x v="56"/>
    <x v="0"/>
    <m/>
  </r>
  <r>
    <x v="0"/>
    <x v="1"/>
    <x v="2"/>
    <x v="0"/>
    <x v="0"/>
    <x v="0"/>
    <x v="4"/>
    <x v="13"/>
    <x v="0"/>
    <n v="4594"/>
  </r>
  <r>
    <x v="0"/>
    <x v="1"/>
    <x v="2"/>
    <x v="0"/>
    <x v="0"/>
    <x v="0"/>
    <x v="4"/>
    <x v="14"/>
    <x v="0"/>
    <n v="105600"/>
  </r>
  <r>
    <x v="0"/>
    <x v="1"/>
    <x v="2"/>
    <x v="0"/>
    <x v="0"/>
    <x v="0"/>
    <x v="4"/>
    <x v="15"/>
    <x v="0"/>
    <n v="35200"/>
  </r>
  <r>
    <x v="0"/>
    <x v="1"/>
    <x v="2"/>
    <x v="0"/>
    <x v="0"/>
    <x v="0"/>
    <x v="9"/>
    <x v="30"/>
    <x v="0"/>
    <n v="414058"/>
  </r>
  <r>
    <x v="0"/>
    <x v="1"/>
    <x v="2"/>
    <x v="0"/>
    <x v="0"/>
    <x v="0"/>
    <x v="5"/>
    <x v="70"/>
    <x v="0"/>
    <m/>
  </r>
  <r>
    <x v="0"/>
    <x v="1"/>
    <x v="2"/>
    <x v="0"/>
    <x v="0"/>
    <x v="0"/>
    <x v="5"/>
    <x v="102"/>
    <x v="0"/>
    <m/>
  </r>
  <r>
    <x v="0"/>
    <x v="1"/>
    <x v="2"/>
    <x v="0"/>
    <x v="0"/>
    <x v="0"/>
    <x v="5"/>
    <x v="71"/>
    <x v="0"/>
    <n v="100"/>
  </r>
  <r>
    <x v="0"/>
    <x v="1"/>
    <x v="2"/>
    <x v="0"/>
    <x v="0"/>
    <x v="0"/>
    <x v="5"/>
    <x v="78"/>
    <x v="0"/>
    <m/>
  </r>
  <r>
    <x v="0"/>
    <x v="1"/>
    <x v="2"/>
    <x v="0"/>
    <x v="0"/>
    <x v="0"/>
    <x v="6"/>
    <x v="17"/>
    <x v="0"/>
    <n v="829016"/>
  </r>
  <r>
    <x v="0"/>
    <x v="1"/>
    <x v="2"/>
    <x v="0"/>
    <x v="0"/>
    <x v="0"/>
    <x v="0"/>
    <x v="79"/>
    <x v="0"/>
    <m/>
  </r>
  <r>
    <x v="0"/>
    <x v="1"/>
    <x v="2"/>
    <x v="0"/>
    <x v="0"/>
    <x v="0"/>
    <x v="0"/>
    <x v="80"/>
    <x v="0"/>
    <n v="319980"/>
  </r>
  <r>
    <x v="0"/>
    <x v="1"/>
    <x v="2"/>
    <x v="0"/>
    <x v="0"/>
    <x v="0"/>
    <x v="0"/>
    <x v="84"/>
    <x v="0"/>
    <n v="150283"/>
  </r>
  <r>
    <x v="0"/>
    <x v="1"/>
    <x v="2"/>
    <x v="0"/>
    <x v="0"/>
    <x v="0"/>
    <x v="12"/>
    <x v="81"/>
    <x v="0"/>
    <m/>
  </r>
  <r>
    <x v="0"/>
    <x v="1"/>
    <x v="2"/>
    <x v="0"/>
    <x v="0"/>
    <x v="0"/>
    <x v="12"/>
    <x v="82"/>
    <x v="0"/>
    <m/>
  </r>
  <r>
    <x v="0"/>
    <x v="1"/>
    <x v="2"/>
    <x v="0"/>
    <x v="0"/>
    <x v="0"/>
    <x v="12"/>
    <x v="83"/>
    <x v="0"/>
    <m/>
  </r>
  <r>
    <x v="0"/>
    <x v="1"/>
    <x v="2"/>
    <x v="0"/>
    <x v="0"/>
    <x v="0"/>
    <x v="12"/>
    <x v="84"/>
    <x v="0"/>
    <m/>
  </r>
  <r>
    <x v="0"/>
    <x v="1"/>
    <x v="2"/>
    <x v="0"/>
    <x v="0"/>
    <x v="0"/>
    <x v="19"/>
    <x v="100"/>
    <x v="0"/>
    <m/>
  </r>
  <r>
    <x v="0"/>
    <x v="1"/>
    <x v="2"/>
    <x v="0"/>
    <x v="0"/>
    <x v="0"/>
    <x v="16"/>
    <x v="86"/>
    <x v="0"/>
    <m/>
  </r>
  <r>
    <x v="0"/>
    <x v="1"/>
    <x v="2"/>
    <x v="0"/>
    <x v="0"/>
    <x v="0"/>
    <x v="22"/>
    <x v="105"/>
    <x v="0"/>
    <n v="0"/>
  </r>
  <r>
    <x v="0"/>
    <x v="1"/>
    <x v="2"/>
    <x v="0"/>
    <x v="0"/>
    <x v="0"/>
    <x v="2"/>
    <x v="87"/>
    <x v="0"/>
    <n v="238000"/>
  </r>
  <r>
    <x v="0"/>
    <x v="1"/>
    <x v="2"/>
    <x v="0"/>
    <x v="0"/>
    <x v="0"/>
    <x v="2"/>
    <x v="88"/>
    <x v="0"/>
    <n v="45933.33"/>
  </r>
  <r>
    <x v="0"/>
    <x v="1"/>
    <x v="2"/>
    <x v="0"/>
    <x v="0"/>
    <x v="0"/>
    <x v="2"/>
    <x v="89"/>
    <x v="0"/>
    <m/>
  </r>
  <r>
    <x v="0"/>
    <x v="1"/>
    <x v="2"/>
    <x v="0"/>
    <x v="0"/>
    <x v="0"/>
    <x v="2"/>
    <x v="90"/>
    <x v="0"/>
    <m/>
  </r>
  <r>
    <x v="0"/>
    <x v="1"/>
    <x v="2"/>
    <x v="0"/>
    <x v="0"/>
    <x v="0"/>
    <x v="2"/>
    <x v="91"/>
    <x v="0"/>
    <n v="25600"/>
  </r>
  <r>
    <x v="0"/>
    <x v="1"/>
    <x v="2"/>
    <x v="0"/>
    <x v="0"/>
    <x v="0"/>
    <x v="2"/>
    <x v="92"/>
    <x v="0"/>
    <m/>
  </r>
  <r>
    <x v="0"/>
    <x v="1"/>
    <x v="2"/>
    <x v="0"/>
    <x v="0"/>
    <x v="0"/>
    <x v="2"/>
    <x v="93"/>
    <x v="0"/>
    <m/>
  </r>
  <r>
    <x v="0"/>
    <x v="1"/>
    <x v="2"/>
    <x v="0"/>
    <x v="0"/>
    <x v="1"/>
    <x v="7"/>
    <x v="34"/>
    <x v="0"/>
    <n v="67040"/>
  </r>
  <r>
    <x v="0"/>
    <x v="1"/>
    <x v="2"/>
    <x v="0"/>
    <x v="0"/>
    <x v="1"/>
    <x v="7"/>
    <x v="20"/>
    <x v="0"/>
    <n v="77197.45"/>
  </r>
  <r>
    <x v="0"/>
    <x v="1"/>
    <x v="2"/>
    <x v="0"/>
    <x v="0"/>
    <x v="1"/>
    <x v="7"/>
    <x v="101"/>
    <x v="0"/>
    <m/>
  </r>
  <r>
    <x v="0"/>
    <x v="1"/>
    <x v="2"/>
    <x v="0"/>
    <x v="0"/>
    <x v="1"/>
    <x v="7"/>
    <x v="55"/>
    <x v="0"/>
    <m/>
  </r>
  <r>
    <x v="0"/>
    <x v="1"/>
    <x v="2"/>
    <x v="0"/>
    <x v="0"/>
    <x v="1"/>
    <x v="8"/>
    <x v="22"/>
    <x v="0"/>
    <n v="63356.08"/>
  </r>
  <r>
    <x v="0"/>
    <x v="1"/>
    <x v="2"/>
    <x v="0"/>
    <x v="0"/>
    <x v="1"/>
    <x v="8"/>
    <x v="94"/>
    <x v="0"/>
    <n v="6401"/>
  </r>
  <r>
    <x v="0"/>
    <x v="1"/>
    <x v="2"/>
    <x v="0"/>
    <x v="0"/>
    <x v="1"/>
    <x v="8"/>
    <x v="95"/>
    <x v="0"/>
    <m/>
  </r>
  <r>
    <x v="0"/>
    <x v="1"/>
    <x v="2"/>
    <x v="0"/>
    <x v="0"/>
    <x v="1"/>
    <x v="8"/>
    <x v="77"/>
    <x v="0"/>
    <m/>
  </r>
  <r>
    <x v="0"/>
    <x v="1"/>
    <x v="2"/>
    <x v="0"/>
    <x v="0"/>
    <x v="1"/>
    <x v="8"/>
    <x v="4"/>
    <x v="0"/>
    <n v="173160"/>
  </r>
  <r>
    <x v="0"/>
    <x v="1"/>
    <x v="2"/>
    <x v="0"/>
    <x v="2"/>
    <x v="3"/>
    <x v="3"/>
    <x v="96"/>
    <x v="0"/>
    <n v="3229352.64"/>
  </r>
  <r>
    <x v="0"/>
    <x v="1"/>
    <x v="2"/>
    <x v="0"/>
    <x v="2"/>
    <x v="3"/>
    <x v="3"/>
    <x v="97"/>
    <x v="0"/>
    <m/>
  </r>
  <r>
    <x v="0"/>
    <x v="1"/>
    <x v="2"/>
    <x v="0"/>
    <x v="2"/>
    <x v="3"/>
    <x v="3"/>
    <x v="98"/>
    <x v="0"/>
    <m/>
  </r>
  <r>
    <x v="0"/>
    <x v="1"/>
    <x v="2"/>
    <x v="0"/>
    <x v="2"/>
    <x v="3"/>
    <x v="3"/>
    <x v="99"/>
    <x v="0"/>
    <m/>
  </r>
  <r>
    <x v="0"/>
    <x v="1"/>
    <x v="2"/>
    <x v="0"/>
    <x v="2"/>
    <x v="3"/>
    <x v="3"/>
    <x v="49"/>
    <x v="0"/>
    <m/>
  </r>
  <r>
    <x v="0"/>
    <x v="1"/>
    <x v="2"/>
    <x v="0"/>
    <x v="2"/>
    <x v="3"/>
    <x v="3"/>
    <x v="50"/>
    <x v="0"/>
    <m/>
  </r>
  <r>
    <x v="1"/>
    <x v="0"/>
    <x v="2"/>
    <x v="0"/>
    <x v="1"/>
    <x v="2"/>
    <x v="13"/>
    <x v="63"/>
    <x v="0"/>
    <n v="20746642.510000002"/>
  </r>
  <r>
    <x v="1"/>
    <x v="0"/>
    <x v="2"/>
    <x v="0"/>
    <x v="1"/>
    <x v="5"/>
    <x v="11"/>
    <x v="64"/>
    <x v="0"/>
    <n v="-546.67999999999995"/>
  </r>
  <r>
    <x v="1"/>
    <x v="0"/>
    <x v="2"/>
    <x v="0"/>
    <x v="1"/>
    <x v="5"/>
    <x v="14"/>
    <x v="66"/>
    <x v="0"/>
    <m/>
  </r>
  <r>
    <x v="1"/>
    <x v="0"/>
    <x v="2"/>
    <x v="0"/>
    <x v="1"/>
    <x v="5"/>
    <x v="15"/>
    <x v="69"/>
    <x v="0"/>
    <m/>
  </r>
  <r>
    <x v="1"/>
    <x v="0"/>
    <x v="2"/>
    <x v="0"/>
    <x v="1"/>
    <x v="2"/>
    <x v="17"/>
    <x v="74"/>
    <x v="0"/>
    <m/>
  </r>
  <r>
    <x v="1"/>
    <x v="0"/>
    <x v="2"/>
    <x v="0"/>
    <x v="1"/>
    <x v="2"/>
    <x v="17"/>
    <x v="103"/>
    <x v="0"/>
    <m/>
  </r>
  <r>
    <x v="1"/>
    <x v="0"/>
    <x v="2"/>
    <x v="0"/>
    <x v="1"/>
    <x v="2"/>
    <x v="0"/>
    <x v="104"/>
    <x v="0"/>
    <n v="19000"/>
  </r>
  <r>
    <x v="1"/>
    <x v="0"/>
    <x v="2"/>
    <x v="0"/>
    <x v="1"/>
    <x v="5"/>
    <x v="7"/>
    <x v="106"/>
    <x v="0"/>
    <n v="-12469"/>
  </r>
  <r>
    <x v="1"/>
    <x v="0"/>
    <x v="2"/>
    <x v="0"/>
    <x v="0"/>
    <x v="0"/>
    <x v="4"/>
    <x v="6"/>
    <x v="0"/>
    <n v="1920000"/>
  </r>
  <r>
    <x v="1"/>
    <x v="0"/>
    <x v="2"/>
    <x v="0"/>
    <x v="0"/>
    <x v="0"/>
    <x v="4"/>
    <x v="7"/>
    <x v="0"/>
    <m/>
  </r>
  <r>
    <x v="1"/>
    <x v="0"/>
    <x v="2"/>
    <x v="0"/>
    <x v="0"/>
    <x v="0"/>
    <x v="4"/>
    <x v="8"/>
    <x v="0"/>
    <n v="159936"/>
  </r>
  <r>
    <x v="1"/>
    <x v="0"/>
    <x v="2"/>
    <x v="0"/>
    <x v="0"/>
    <x v="0"/>
    <x v="4"/>
    <x v="9"/>
    <x v="0"/>
    <n v="19192"/>
  </r>
  <r>
    <x v="1"/>
    <x v="0"/>
    <x v="2"/>
    <x v="0"/>
    <x v="0"/>
    <x v="0"/>
    <x v="4"/>
    <x v="10"/>
    <x v="0"/>
    <n v="159936"/>
  </r>
  <r>
    <x v="1"/>
    <x v="0"/>
    <x v="2"/>
    <x v="0"/>
    <x v="0"/>
    <x v="0"/>
    <x v="4"/>
    <x v="11"/>
    <x v="0"/>
    <n v="80064"/>
  </r>
  <r>
    <x v="1"/>
    <x v="0"/>
    <x v="2"/>
    <x v="0"/>
    <x v="0"/>
    <x v="0"/>
    <x v="4"/>
    <x v="12"/>
    <x v="0"/>
    <n v="1280000"/>
  </r>
  <r>
    <x v="1"/>
    <x v="0"/>
    <x v="2"/>
    <x v="0"/>
    <x v="0"/>
    <x v="0"/>
    <x v="4"/>
    <x v="56"/>
    <x v="0"/>
    <m/>
  </r>
  <r>
    <x v="1"/>
    <x v="0"/>
    <x v="2"/>
    <x v="0"/>
    <x v="0"/>
    <x v="0"/>
    <x v="4"/>
    <x v="13"/>
    <x v="0"/>
    <n v="10022"/>
  </r>
  <r>
    <x v="1"/>
    <x v="0"/>
    <x v="2"/>
    <x v="0"/>
    <x v="0"/>
    <x v="0"/>
    <x v="4"/>
    <x v="14"/>
    <x v="0"/>
    <n v="230400"/>
  </r>
  <r>
    <x v="1"/>
    <x v="0"/>
    <x v="2"/>
    <x v="0"/>
    <x v="0"/>
    <x v="0"/>
    <x v="4"/>
    <x v="15"/>
    <x v="0"/>
    <n v="76800"/>
  </r>
  <r>
    <x v="1"/>
    <x v="0"/>
    <x v="2"/>
    <x v="0"/>
    <x v="0"/>
    <x v="0"/>
    <x v="9"/>
    <x v="30"/>
    <x v="0"/>
    <n v="414058"/>
  </r>
  <r>
    <x v="1"/>
    <x v="0"/>
    <x v="2"/>
    <x v="0"/>
    <x v="0"/>
    <x v="0"/>
    <x v="5"/>
    <x v="70"/>
    <x v="0"/>
    <m/>
  </r>
  <r>
    <x v="1"/>
    <x v="0"/>
    <x v="2"/>
    <x v="0"/>
    <x v="0"/>
    <x v="0"/>
    <x v="5"/>
    <x v="102"/>
    <x v="0"/>
    <m/>
  </r>
  <r>
    <x v="1"/>
    <x v="0"/>
    <x v="2"/>
    <x v="0"/>
    <x v="0"/>
    <x v="0"/>
    <x v="5"/>
    <x v="71"/>
    <x v="0"/>
    <m/>
  </r>
  <r>
    <x v="1"/>
    <x v="0"/>
    <x v="2"/>
    <x v="0"/>
    <x v="0"/>
    <x v="0"/>
    <x v="5"/>
    <x v="78"/>
    <x v="0"/>
    <m/>
  </r>
  <r>
    <x v="1"/>
    <x v="0"/>
    <x v="2"/>
    <x v="0"/>
    <x v="0"/>
    <x v="0"/>
    <x v="6"/>
    <x v="17"/>
    <x v="0"/>
    <n v="829016"/>
  </r>
  <r>
    <x v="1"/>
    <x v="0"/>
    <x v="2"/>
    <x v="0"/>
    <x v="0"/>
    <x v="0"/>
    <x v="0"/>
    <x v="79"/>
    <x v="0"/>
    <m/>
  </r>
  <r>
    <x v="1"/>
    <x v="0"/>
    <x v="2"/>
    <x v="0"/>
    <x v="0"/>
    <x v="0"/>
    <x v="0"/>
    <x v="80"/>
    <x v="0"/>
    <n v="827511"/>
  </r>
  <r>
    <x v="1"/>
    <x v="0"/>
    <x v="2"/>
    <x v="0"/>
    <x v="0"/>
    <x v="0"/>
    <x v="0"/>
    <x v="84"/>
    <x v="0"/>
    <m/>
  </r>
  <r>
    <x v="1"/>
    <x v="0"/>
    <x v="2"/>
    <x v="0"/>
    <x v="0"/>
    <x v="0"/>
    <x v="12"/>
    <x v="81"/>
    <x v="0"/>
    <m/>
  </r>
  <r>
    <x v="1"/>
    <x v="0"/>
    <x v="2"/>
    <x v="0"/>
    <x v="0"/>
    <x v="0"/>
    <x v="12"/>
    <x v="82"/>
    <x v="0"/>
    <m/>
  </r>
  <r>
    <x v="1"/>
    <x v="0"/>
    <x v="2"/>
    <x v="0"/>
    <x v="0"/>
    <x v="0"/>
    <x v="12"/>
    <x v="83"/>
    <x v="0"/>
    <m/>
  </r>
  <r>
    <x v="1"/>
    <x v="0"/>
    <x v="2"/>
    <x v="0"/>
    <x v="0"/>
    <x v="0"/>
    <x v="12"/>
    <x v="84"/>
    <x v="0"/>
    <m/>
  </r>
  <r>
    <x v="1"/>
    <x v="0"/>
    <x v="2"/>
    <x v="0"/>
    <x v="0"/>
    <x v="0"/>
    <x v="19"/>
    <x v="100"/>
    <x v="0"/>
    <m/>
  </r>
  <r>
    <x v="1"/>
    <x v="0"/>
    <x v="2"/>
    <x v="0"/>
    <x v="0"/>
    <x v="0"/>
    <x v="16"/>
    <x v="86"/>
    <x v="0"/>
    <m/>
  </r>
  <r>
    <x v="1"/>
    <x v="0"/>
    <x v="2"/>
    <x v="0"/>
    <x v="0"/>
    <x v="0"/>
    <x v="22"/>
    <x v="105"/>
    <x v="0"/>
    <m/>
  </r>
  <r>
    <x v="1"/>
    <x v="0"/>
    <x v="2"/>
    <x v="0"/>
    <x v="0"/>
    <x v="0"/>
    <x v="2"/>
    <x v="87"/>
    <x v="0"/>
    <m/>
  </r>
  <r>
    <x v="1"/>
    <x v="0"/>
    <x v="2"/>
    <x v="0"/>
    <x v="0"/>
    <x v="0"/>
    <x v="2"/>
    <x v="88"/>
    <x v="0"/>
    <m/>
  </r>
  <r>
    <x v="1"/>
    <x v="0"/>
    <x v="2"/>
    <x v="0"/>
    <x v="0"/>
    <x v="0"/>
    <x v="2"/>
    <x v="89"/>
    <x v="0"/>
    <m/>
  </r>
  <r>
    <x v="1"/>
    <x v="0"/>
    <x v="2"/>
    <x v="0"/>
    <x v="0"/>
    <x v="0"/>
    <x v="2"/>
    <x v="90"/>
    <x v="0"/>
    <m/>
  </r>
  <r>
    <x v="1"/>
    <x v="0"/>
    <x v="2"/>
    <x v="0"/>
    <x v="0"/>
    <x v="0"/>
    <x v="2"/>
    <x v="91"/>
    <x v="0"/>
    <m/>
  </r>
  <r>
    <x v="1"/>
    <x v="0"/>
    <x v="2"/>
    <x v="0"/>
    <x v="0"/>
    <x v="0"/>
    <x v="2"/>
    <x v="92"/>
    <x v="0"/>
    <m/>
  </r>
  <r>
    <x v="1"/>
    <x v="0"/>
    <x v="2"/>
    <x v="0"/>
    <x v="0"/>
    <x v="0"/>
    <x v="2"/>
    <x v="93"/>
    <x v="0"/>
    <m/>
  </r>
  <r>
    <x v="1"/>
    <x v="0"/>
    <x v="2"/>
    <x v="0"/>
    <x v="0"/>
    <x v="1"/>
    <x v="7"/>
    <x v="34"/>
    <x v="0"/>
    <n v="48440"/>
  </r>
  <r>
    <x v="1"/>
    <x v="0"/>
    <x v="2"/>
    <x v="0"/>
    <x v="0"/>
    <x v="1"/>
    <x v="7"/>
    <x v="20"/>
    <x v="0"/>
    <n v="259430"/>
  </r>
  <r>
    <x v="1"/>
    <x v="0"/>
    <x v="2"/>
    <x v="0"/>
    <x v="0"/>
    <x v="1"/>
    <x v="7"/>
    <x v="101"/>
    <x v="0"/>
    <n v="52000"/>
  </r>
  <r>
    <x v="1"/>
    <x v="0"/>
    <x v="2"/>
    <x v="0"/>
    <x v="0"/>
    <x v="1"/>
    <x v="7"/>
    <x v="55"/>
    <x v="0"/>
    <n v="76264.639999999999"/>
  </r>
  <r>
    <x v="1"/>
    <x v="0"/>
    <x v="2"/>
    <x v="0"/>
    <x v="0"/>
    <x v="1"/>
    <x v="8"/>
    <x v="22"/>
    <x v="0"/>
    <n v="89669.16"/>
  </r>
  <r>
    <x v="1"/>
    <x v="0"/>
    <x v="2"/>
    <x v="0"/>
    <x v="0"/>
    <x v="1"/>
    <x v="8"/>
    <x v="94"/>
    <x v="0"/>
    <n v="19202"/>
  </r>
  <r>
    <x v="1"/>
    <x v="0"/>
    <x v="2"/>
    <x v="0"/>
    <x v="0"/>
    <x v="1"/>
    <x v="8"/>
    <x v="95"/>
    <x v="0"/>
    <m/>
  </r>
  <r>
    <x v="1"/>
    <x v="0"/>
    <x v="2"/>
    <x v="0"/>
    <x v="0"/>
    <x v="1"/>
    <x v="8"/>
    <x v="77"/>
    <x v="0"/>
    <m/>
  </r>
  <r>
    <x v="1"/>
    <x v="0"/>
    <x v="2"/>
    <x v="0"/>
    <x v="0"/>
    <x v="1"/>
    <x v="8"/>
    <x v="4"/>
    <x v="0"/>
    <n v="449"/>
  </r>
  <r>
    <x v="1"/>
    <x v="0"/>
    <x v="2"/>
    <x v="0"/>
    <x v="2"/>
    <x v="3"/>
    <x v="3"/>
    <x v="96"/>
    <x v="0"/>
    <m/>
  </r>
  <r>
    <x v="1"/>
    <x v="0"/>
    <x v="2"/>
    <x v="0"/>
    <x v="2"/>
    <x v="3"/>
    <x v="3"/>
    <x v="97"/>
    <x v="0"/>
    <n v="5920260"/>
  </r>
  <r>
    <x v="1"/>
    <x v="0"/>
    <x v="2"/>
    <x v="0"/>
    <x v="2"/>
    <x v="3"/>
    <x v="3"/>
    <x v="98"/>
    <x v="0"/>
    <m/>
  </r>
  <r>
    <x v="1"/>
    <x v="0"/>
    <x v="2"/>
    <x v="0"/>
    <x v="2"/>
    <x v="3"/>
    <x v="3"/>
    <x v="99"/>
    <x v="0"/>
    <n v="492148"/>
  </r>
  <r>
    <x v="1"/>
    <x v="0"/>
    <x v="2"/>
    <x v="0"/>
    <x v="2"/>
    <x v="3"/>
    <x v="20"/>
    <x v="49"/>
    <x v="0"/>
    <n v="991100"/>
  </r>
  <r>
    <x v="1"/>
    <x v="0"/>
    <x v="2"/>
    <x v="0"/>
    <x v="2"/>
    <x v="3"/>
    <x v="21"/>
    <x v="50"/>
    <x v="0"/>
    <m/>
  </r>
  <r>
    <x v="1"/>
    <x v="1"/>
    <x v="2"/>
    <x v="0"/>
    <x v="1"/>
    <x v="2"/>
    <x v="13"/>
    <x v="63"/>
    <x v="0"/>
    <n v="20670377.870000001"/>
  </r>
  <r>
    <x v="1"/>
    <x v="1"/>
    <x v="2"/>
    <x v="0"/>
    <x v="1"/>
    <x v="5"/>
    <x v="11"/>
    <x v="64"/>
    <x v="0"/>
    <m/>
  </r>
  <r>
    <x v="1"/>
    <x v="1"/>
    <x v="2"/>
    <x v="0"/>
    <x v="1"/>
    <x v="5"/>
    <x v="14"/>
    <x v="66"/>
    <x v="0"/>
    <m/>
  </r>
  <r>
    <x v="1"/>
    <x v="1"/>
    <x v="2"/>
    <x v="0"/>
    <x v="1"/>
    <x v="5"/>
    <x v="15"/>
    <x v="69"/>
    <x v="0"/>
    <m/>
  </r>
  <r>
    <x v="1"/>
    <x v="1"/>
    <x v="2"/>
    <x v="0"/>
    <x v="1"/>
    <x v="2"/>
    <x v="17"/>
    <x v="74"/>
    <x v="0"/>
    <m/>
  </r>
  <r>
    <x v="1"/>
    <x v="1"/>
    <x v="2"/>
    <x v="0"/>
    <x v="1"/>
    <x v="2"/>
    <x v="17"/>
    <x v="103"/>
    <x v="0"/>
    <m/>
  </r>
  <r>
    <x v="1"/>
    <x v="1"/>
    <x v="2"/>
    <x v="0"/>
    <x v="1"/>
    <x v="5"/>
    <x v="0"/>
    <x v="104"/>
    <x v="0"/>
    <m/>
  </r>
  <r>
    <x v="1"/>
    <x v="1"/>
    <x v="2"/>
    <x v="0"/>
    <x v="0"/>
    <x v="0"/>
    <x v="4"/>
    <x v="6"/>
    <x v="0"/>
    <n v="1920000"/>
  </r>
  <r>
    <x v="1"/>
    <x v="1"/>
    <x v="2"/>
    <x v="0"/>
    <x v="0"/>
    <x v="0"/>
    <x v="4"/>
    <x v="7"/>
    <x v="0"/>
    <m/>
  </r>
  <r>
    <x v="1"/>
    <x v="1"/>
    <x v="2"/>
    <x v="0"/>
    <x v="0"/>
    <x v="0"/>
    <x v="4"/>
    <x v="8"/>
    <x v="0"/>
    <n v="159936"/>
  </r>
  <r>
    <x v="1"/>
    <x v="1"/>
    <x v="2"/>
    <x v="0"/>
    <x v="0"/>
    <x v="0"/>
    <x v="4"/>
    <x v="9"/>
    <x v="0"/>
    <n v="19192"/>
  </r>
  <r>
    <x v="1"/>
    <x v="1"/>
    <x v="2"/>
    <x v="0"/>
    <x v="0"/>
    <x v="0"/>
    <x v="4"/>
    <x v="10"/>
    <x v="0"/>
    <n v="159936"/>
  </r>
  <r>
    <x v="1"/>
    <x v="1"/>
    <x v="2"/>
    <x v="0"/>
    <x v="0"/>
    <x v="0"/>
    <x v="4"/>
    <x v="11"/>
    <x v="0"/>
    <n v="80064"/>
  </r>
  <r>
    <x v="1"/>
    <x v="1"/>
    <x v="2"/>
    <x v="0"/>
    <x v="0"/>
    <x v="0"/>
    <x v="4"/>
    <x v="12"/>
    <x v="0"/>
    <n v="1280000"/>
  </r>
  <r>
    <x v="1"/>
    <x v="1"/>
    <x v="2"/>
    <x v="0"/>
    <x v="0"/>
    <x v="0"/>
    <x v="4"/>
    <x v="56"/>
    <x v="0"/>
    <m/>
  </r>
  <r>
    <x v="1"/>
    <x v="1"/>
    <x v="2"/>
    <x v="0"/>
    <x v="0"/>
    <x v="0"/>
    <x v="4"/>
    <x v="13"/>
    <x v="0"/>
    <n v="10022"/>
  </r>
  <r>
    <x v="1"/>
    <x v="1"/>
    <x v="2"/>
    <x v="0"/>
    <x v="0"/>
    <x v="0"/>
    <x v="4"/>
    <x v="14"/>
    <x v="0"/>
    <n v="230400"/>
  </r>
  <r>
    <x v="1"/>
    <x v="1"/>
    <x v="2"/>
    <x v="0"/>
    <x v="0"/>
    <x v="0"/>
    <x v="4"/>
    <x v="15"/>
    <x v="0"/>
    <n v="76800"/>
  </r>
  <r>
    <x v="1"/>
    <x v="1"/>
    <x v="2"/>
    <x v="0"/>
    <x v="0"/>
    <x v="0"/>
    <x v="9"/>
    <x v="30"/>
    <x v="0"/>
    <n v="414058"/>
  </r>
  <r>
    <x v="1"/>
    <x v="1"/>
    <x v="2"/>
    <x v="0"/>
    <x v="0"/>
    <x v="0"/>
    <x v="5"/>
    <x v="70"/>
    <x v="0"/>
    <m/>
  </r>
  <r>
    <x v="1"/>
    <x v="1"/>
    <x v="2"/>
    <x v="0"/>
    <x v="0"/>
    <x v="0"/>
    <x v="5"/>
    <x v="102"/>
    <x v="0"/>
    <m/>
  </r>
  <r>
    <x v="1"/>
    <x v="1"/>
    <x v="2"/>
    <x v="0"/>
    <x v="0"/>
    <x v="0"/>
    <x v="5"/>
    <x v="71"/>
    <x v="0"/>
    <m/>
  </r>
  <r>
    <x v="1"/>
    <x v="1"/>
    <x v="2"/>
    <x v="0"/>
    <x v="0"/>
    <x v="0"/>
    <x v="5"/>
    <x v="78"/>
    <x v="0"/>
    <m/>
  </r>
  <r>
    <x v="1"/>
    <x v="1"/>
    <x v="2"/>
    <x v="0"/>
    <x v="0"/>
    <x v="0"/>
    <x v="6"/>
    <x v="17"/>
    <x v="0"/>
    <n v="829016"/>
  </r>
  <r>
    <x v="1"/>
    <x v="1"/>
    <x v="2"/>
    <x v="0"/>
    <x v="0"/>
    <x v="0"/>
    <x v="0"/>
    <x v="79"/>
    <x v="0"/>
    <m/>
  </r>
  <r>
    <x v="1"/>
    <x v="1"/>
    <x v="2"/>
    <x v="0"/>
    <x v="0"/>
    <x v="0"/>
    <x v="0"/>
    <x v="80"/>
    <x v="0"/>
    <n v="827511"/>
  </r>
  <r>
    <x v="1"/>
    <x v="1"/>
    <x v="2"/>
    <x v="0"/>
    <x v="0"/>
    <x v="0"/>
    <x v="0"/>
    <x v="84"/>
    <x v="0"/>
    <m/>
  </r>
  <r>
    <x v="1"/>
    <x v="1"/>
    <x v="2"/>
    <x v="0"/>
    <x v="0"/>
    <x v="0"/>
    <x v="12"/>
    <x v="81"/>
    <x v="0"/>
    <m/>
  </r>
  <r>
    <x v="1"/>
    <x v="1"/>
    <x v="2"/>
    <x v="0"/>
    <x v="0"/>
    <x v="0"/>
    <x v="12"/>
    <x v="82"/>
    <x v="0"/>
    <m/>
  </r>
  <r>
    <x v="1"/>
    <x v="1"/>
    <x v="2"/>
    <x v="0"/>
    <x v="0"/>
    <x v="0"/>
    <x v="12"/>
    <x v="83"/>
    <x v="0"/>
    <m/>
  </r>
  <r>
    <x v="1"/>
    <x v="1"/>
    <x v="2"/>
    <x v="0"/>
    <x v="0"/>
    <x v="0"/>
    <x v="12"/>
    <x v="84"/>
    <x v="0"/>
    <m/>
  </r>
  <r>
    <x v="1"/>
    <x v="1"/>
    <x v="2"/>
    <x v="0"/>
    <x v="0"/>
    <x v="0"/>
    <x v="19"/>
    <x v="100"/>
    <x v="0"/>
    <m/>
  </r>
  <r>
    <x v="1"/>
    <x v="1"/>
    <x v="2"/>
    <x v="0"/>
    <x v="0"/>
    <x v="0"/>
    <x v="16"/>
    <x v="86"/>
    <x v="0"/>
    <m/>
  </r>
  <r>
    <x v="1"/>
    <x v="1"/>
    <x v="2"/>
    <x v="0"/>
    <x v="0"/>
    <x v="0"/>
    <x v="22"/>
    <x v="105"/>
    <x v="0"/>
    <m/>
  </r>
  <r>
    <x v="1"/>
    <x v="1"/>
    <x v="2"/>
    <x v="0"/>
    <x v="0"/>
    <x v="0"/>
    <x v="2"/>
    <x v="87"/>
    <x v="0"/>
    <m/>
  </r>
  <r>
    <x v="1"/>
    <x v="1"/>
    <x v="2"/>
    <x v="0"/>
    <x v="0"/>
    <x v="0"/>
    <x v="2"/>
    <x v="88"/>
    <x v="0"/>
    <m/>
  </r>
  <r>
    <x v="1"/>
    <x v="1"/>
    <x v="2"/>
    <x v="0"/>
    <x v="0"/>
    <x v="0"/>
    <x v="2"/>
    <x v="89"/>
    <x v="0"/>
    <m/>
  </r>
  <r>
    <x v="1"/>
    <x v="1"/>
    <x v="2"/>
    <x v="0"/>
    <x v="0"/>
    <x v="0"/>
    <x v="2"/>
    <x v="90"/>
    <x v="0"/>
    <m/>
  </r>
  <r>
    <x v="1"/>
    <x v="1"/>
    <x v="2"/>
    <x v="0"/>
    <x v="0"/>
    <x v="0"/>
    <x v="2"/>
    <x v="91"/>
    <x v="0"/>
    <m/>
  </r>
  <r>
    <x v="1"/>
    <x v="1"/>
    <x v="2"/>
    <x v="0"/>
    <x v="0"/>
    <x v="0"/>
    <x v="2"/>
    <x v="92"/>
    <x v="0"/>
    <m/>
  </r>
  <r>
    <x v="1"/>
    <x v="1"/>
    <x v="2"/>
    <x v="0"/>
    <x v="0"/>
    <x v="0"/>
    <x v="2"/>
    <x v="93"/>
    <x v="0"/>
    <m/>
  </r>
  <r>
    <x v="1"/>
    <x v="1"/>
    <x v="2"/>
    <x v="0"/>
    <x v="0"/>
    <x v="1"/>
    <x v="7"/>
    <x v="34"/>
    <x v="0"/>
    <n v="48440"/>
  </r>
  <r>
    <x v="1"/>
    <x v="1"/>
    <x v="2"/>
    <x v="0"/>
    <x v="0"/>
    <x v="1"/>
    <x v="7"/>
    <x v="20"/>
    <x v="0"/>
    <n v="259430"/>
  </r>
  <r>
    <x v="1"/>
    <x v="1"/>
    <x v="2"/>
    <x v="0"/>
    <x v="0"/>
    <x v="1"/>
    <x v="7"/>
    <x v="101"/>
    <x v="0"/>
    <n v="52000"/>
  </r>
  <r>
    <x v="1"/>
    <x v="1"/>
    <x v="2"/>
    <x v="0"/>
    <x v="0"/>
    <x v="1"/>
    <x v="7"/>
    <x v="55"/>
    <x v="0"/>
    <n v="76264.639999999999"/>
  </r>
  <r>
    <x v="1"/>
    <x v="1"/>
    <x v="2"/>
    <x v="0"/>
    <x v="0"/>
    <x v="1"/>
    <x v="8"/>
    <x v="22"/>
    <x v="0"/>
    <n v="89669.16"/>
  </r>
  <r>
    <x v="1"/>
    <x v="1"/>
    <x v="2"/>
    <x v="0"/>
    <x v="0"/>
    <x v="1"/>
    <x v="8"/>
    <x v="94"/>
    <x v="0"/>
    <n v="19202"/>
  </r>
  <r>
    <x v="1"/>
    <x v="1"/>
    <x v="2"/>
    <x v="0"/>
    <x v="0"/>
    <x v="1"/>
    <x v="8"/>
    <x v="95"/>
    <x v="0"/>
    <m/>
  </r>
  <r>
    <x v="1"/>
    <x v="1"/>
    <x v="2"/>
    <x v="0"/>
    <x v="0"/>
    <x v="1"/>
    <x v="8"/>
    <x v="77"/>
    <x v="0"/>
    <m/>
  </r>
  <r>
    <x v="1"/>
    <x v="1"/>
    <x v="2"/>
    <x v="0"/>
    <x v="0"/>
    <x v="1"/>
    <x v="8"/>
    <x v="4"/>
    <x v="0"/>
    <n v="0"/>
  </r>
  <r>
    <x v="1"/>
    <x v="1"/>
    <x v="2"/>
    <x v="0"/>
    <x v="2"/>
    <x v="3"/>
    <x v="3"/>
    <x v="96"/>
    <x v="0"/>
    <m/>
  </r>
  <r>
    <x v="1"/>
    <x v="1"/>
    <x v="2"/>
    <x v="0"/>
    <x v="2"/>
    <x v="3"/>
    <x v="3"/>
    <x v="97"/>
    <x v="0"/>
    <n v="5920260"/>
  </r>
  <r>
    <x v="1"/>
    <x v="1"/>
    <x v="2"/>
    <x v="0"/>
    <x v="2"/>
    <x v="3"/>
    <x v="3"/>
    <x v="98"/>
    <x v="0"/>
    <m/>
  </r>
  <r>
    <x v="1"/>
    <x v="1"/>
    <x v="2"/>
    <x v="0"/>
    <x v="2"/>
    <x v="3"/>
    <x v="3"/>
    <x v="99"/>
    <x v="0"/>
    <n v="492148"/>
  </r>
  <r>
    <x v="1"/>
    <x v="1"/>
    <x v="2"/>
    <x v="0"/>
    <x v="2"/>
    <x v="3"/>
    <x v="3"/>
    <x v="49"/>
    <x v="0"/>
    <n v="991100"/>
  </r>
  <r>
    <x v="1"/>
    <x v="1"/>
    <x v="2"/>
    <x v="0"/>
    <x v="2"/>
    <x v="3"/>
    <x v="3"/>
    <x v="50"/>
    <x v="0"/>
    <m/>
  </r>
  <r>
    <x v="2"/>
    <x v="0"/>
    <x v="2"/>
    <x v="0"/>
    <x v="1"/>
    <x v="2"/>
    <x v="13"/>
    <x v="63"/>
    <x v="0"/>
    <n v="25505024.129999999"/>
  </r>
  <r>
    <x v="2"/>
    <x v="0"/>
    <x v="2"/>
    <x v="0"/>
    <x v="1"/>
    <x v="5"/>
    <x v="11"/>
    <x v="64"/>
    <x v="0"/>
    <m/>
  </r>
  <r>
    <x v="2"/>
    <x v="0"/>
    <x v="2"/>
    <x v="0"/>
    <x v="1"/>
    <x v="5"/>
    <x v="14"/>
    <x v="66"/>
    <x v="0"/>
    <m/>
  </r>
  <r>
    <x v="2"/>
    <x v="0"/>
    <x v="2"/>
    <x v="0"/>
    <x v="1"/>
    <x v="5"/>
    <x v="15"/>
    <x v="69"/>
    <x v="0"/>
    <m/>
  </r>
  <r>
    <x v="2"/>
    <x v="0"/>
    <x v="2"/>
    <x v="0"/>
    <x v="1"/>
    <x v="2"/>
    <x v="17"/>
    <x v="74"/>
    <x v="0"/>
    <n v="-19411.759999999998"/>
  </r>
  <r>
    <x v="2"/>
    <x v="0"/>
    <x v="2"/>
    <x v="0"/>
    <x v="1"/>
    <x v="2"/>
    <x v="17"/>
    <x v="103"/>
    <x v="0"/>
    <m/>
  </r>
  <r>
    <x v="2"/>
    <x v="0"/>
    <x v="2"/>
    <x v="0"/>
    <x v="1"/>
    <x v="2"/>
    <x v="0"/>
    <x v="104"/>
    <x v="0"/>
    <n v="70000"/>
  </r>
  <r>
    <x v="2"/>
    <x v="0"/>
    <x v="2"/>
    <x v="0"/>
    <x v="0"/>
    <x v="0"/>
    <x v="4"/>
    <x v="6"/>
    <x v="0"/>
    <n v="1920000"/>
  </r>
  <r>
    <x v="2"/>
    <x v="0"/>
    <x v="2"/>
    <x v="0"/>
    <x v="0"/>
    <x v="0"/>
    <x v="4"/>
    <x v="7"/>
    <x v="0"/>
    <m/>
  </r>
  <r>
    <x v="2"/>
    <x v="0"/>
    <x v="2"/>
    <x v="0"/>
    <x v="0"/>
    <x v="0"/>
    <x v="4"/>
    <x v="8"/>
    <x v="0"/>
    <n v="159936"/>
  </r>
  <r>
    <x v="2"/>
    <x v="0"/>
    <x v="2"/>
    <x v="0"/>
    <x v="0"/>
    <x v="0"/>
    <x v="4"/>
    <x v="9"/>
    <x v="0"/>
    <n v="19192"/>
  </r>
  <r>
    <x v="2"/>
    <x v="0"/>
    <x v="2"/>
    <x v="0"/>
    <x v="0"/>
    <x v="0"/>
    <x v="4"/>
    <x v="10"/>
    <x v="0"/>
    <n v="159936"/>
  </r>
  <r>
    <x v="2"/>
    <x v="0"/>
    <x v="2"/>
    <x v="0"/>
    <x v="0"/>
    <x v="0"/>
    <x v="4"/>
    <x v="11"/>
    <x v="0"/>
    <n v="80064"/>
  </r>
  <r>
    <x v="2"/>
    <x v="0"/>
    <x v="2"/>
    <x v="0"/>
    <x v="0"/>
    <x v="0"/>
    <x v="4"/>
    <x v="12"/>
    <x v="0"/>
    <n v="1280000"/>
  </r>
  <r>
    <x v="2"/>
    <x v="0"/>
    <x v="2"/>
    <x v="0"/>
    <x v="0"/>
    <x v="0"/>
    <x v="4"/>
    <x v="56"/>
    <x v="0"/>
    <m/>
  </r>
  <r>
    <x v="2"/>
    <x v="0"/>
    <x v="2"/>
    <x v="0"/>
    <x v="0"/>
    <x v="0"/>
    <x v="4"/>
    <x v="13"/>
    <x v="0"/>
    <n v="10022"/>
  </r>
  <r>
    <x v="2"/>
    <x v="0"/>
    <x v="2"/>
    <x v="0"/>
    <x v="0"/>
    <x v="0"/>
    <x v="4"/>
    <x v="14"/>
    <x v="0"/>
    <n v="230400"/>
  </r>
  <r>
    <x v="2"/>
    <x v="0"/>
    <x v="2"/>
    <x v="0"/>
    <x v="0"/>
    <x v="0"/>
    <x v="4"/>
    <x v="15"/>
    <x v="0"/>
    <n v="76800"/>
  </r>
  <r>
    <x v="2"/>
    <x v="0"/>
    <x v="2"/>
    <x v="0"/>
    <x v="0"/>
    <x v="0"/>
    <x v="9"/>
    <x v="30"/>
    <x v="0"/>
    <n v="438902"/>
  </r>
  <r>
    <x v="2"/>
    <x v="0"/>
    <x v="2"/>
    <x v="0"/>
    <x v="0"/>
    <x v="0"/>
    <x v="5"/>
    <x v="70"/>
    <x v="0"/>
    <m/>
  </r>
  <r>
    <x v="2"/>
    <x v="0"/>
    <x v="2"/>
    <x v="0"/>
    <x v="0"/>
    <x v="0"/>
    <x v="5"/>
    <x v="102"/>
    <x v="0"/>
    <m/>
  </r>
  <r>
    <x v="2"/>
    <x v="0"/>
    <x v="2"/>
    <x v="0"/>
    <x v="0"/>
    <x v="0"/>
    <x v="5"/>
    <x v="71"/>
    <x v="0"/>
    <m/>
  </r>
  <r>
    <x v="2"/>
    <x v="0"/>
    <x v="2"/>
    <x v="0"/>
    <x v="0"/>
    <x v="0"/>
    <x v="5"/>
    <x v="78"/>
    <x v="0"/>
    <m/>
  </r>
  <r>
    <x v="2"/>
    <x v="0"/>
    <x v="2"/>
    <x v="0"/>
    <x v="0"/>
    <x v="0"/>
    <x v="6"/>
    <x v="17"/>
    <x v="0"/>
    <n v="829016"/>
  </r>
  <r>
    <x v="2"/>
    <x v="0"/>
    <x v="2"/>
    <x v="0"/>
    <x v="0"/>
    <x v="0"/>
    <x v="0"/>
    <x v="79"/>
    <x v="0"/>
    <m/>
  </r>
  <r>
    <x v="2"/>
    <x v="0"/>
    <x v="2"/>
    <x v="0"/>
    <x v="0"/>
    <x v="0"/>
    <x v="0"/>
    <x v="80"/>
    <x v="0"/>
    <n v="1541234"/>
  </r>
  <r>
    <x v="2"/>
    <x v="0"/>
    <x v="2"/>
    <x v="0"/>
    <x v="0"/>
    <x v="0"/>
    <x v="0"/>
    <x v="84"/>
    <x v="0"/>
    <m/>
  </r>
  <r>
    <x v="2"/>
    <x v="0"/>
    <x v="2"/>
    <x v="0"/>
    <x v="0"/>
    <x v="0"/>
    <x v="0"/>
    <x v="107"/>
    <x v="0"/>
    <n v="26059"/>
  </r>
  <r>
    <x v="2"/>
    <x v="0"/>
    <x v="2"/>
    <x v="0"/>
    <x v="0"/>
    <x v="0"/>
    <x v="0"/>
    <x v="108"/>
    <x v="0"/>
    <n v="78629"/>
  </r>
  <r>
    <x v="2"/>
    <x v="0"/>
    <x v="2"/>
    <x v="0"/>
    <x v="0"/>
    <x v="0"/>
    <x v="0"/>
    <x v="109"/>
    <x v="0"/>
    <n v="138953"/>
  </r>
  <r>
    <x v="2"/>
    <x v="0"/>
    <x v="2"/>
    <x v="0"/>
    <x v="0"/>
    <x v="0"/>
    <x v="12"/>
    <x v="81"/>
    <x v="0"/>
    <m/>
  </r>
  <r>
    <x v="2"/>
    <x v="0"/>
    <x v="2"/>
    <x v="0"/>
    <x v="0"/>
    <x v="0"/>
    <x v="12"/>
    <x v="82"/>
    <x v="0"/>
    <m/>
  </r>
  <r>
    <x v="2"/>
    <x v="0"/>
    <x v="2"/>
    <x v="0"/>
    <x v="0"/>
    <x v="0"/>
    <x v="12"/>
    <x v="83"/>
    <x v="0"/>
    <m/>
  </r>
  <r>
    <x v="2"/>
    <x v="0"/>
    <x v="2"/>
    <x v="0"/>
    <x v="0"/>
    <x v="0"/>
    <x v="12"/>
    <x v="84"/>
    <x v="0"/>
    <m/>
  </r>
  <r>
    <x v="2"/>
    <x v="0"/>
    <x v="2"/>
    <x v="0"/>
    <x v="0"/>
    <x v="0"/>
    <x v="19"/>
    <x v="100"/>
    <x v="0"/>
    <m/>
  </r>
  <r>
    <x v="2"/>
    <x v="0"/>
    <x v="2"/>
    <x v="0"/>
    <x v="0"/>
    <x v="0"/>
    <x v="16"/>
    <x v="86"/>
    <x v="0"/>
    <m/>
  </r>
  <r>
    <x v="2"/>
    <x v="0"/>
    <x v="2"/>
    <x v="0"/>
    <x v="0"/>
    <x v="0"/>
    <x v="22"/>
    <x v="105"/>
    <x v="0"/>
    <m/>
  </r>
  <r>
    <x v="2"/>
    <x v="0"/>
    <x v="2"/>
    <x v="0"/>
    <x v="0"/>
    <x v="0"/>
    <x v="2"/>
    <x v="87"/>
    <x v="0"/>
    <m/>
  </r>
  <r>
    <x v="2"/>
    <x v="0"/>
    <x v="2"/>
    <x v="0"/>
    <x v="0"/>
    <x v="0"/>
    <x v="2"/>
    <x v="88"/>
    <x v="0"/>
    <m/>
  </r>
  <r>
    <x v="2"/>
    <x v="0"/>
    <x v="2"/>
    <x v="0"/>
    <x v="0"/>
    <x v="0"/>
    <x v="2"/>
    <x v="89"/>
    <x v="0"/>
    <m/>
  </r>
  <r>
    <x v="2"/>
    <x v="0"/>
    <x v="2"/>
    <x v="0"/>
    <x v="0"/>
    <x v="0"/>
    <x v="2"/>
    <x v="90"/>
    <x v="0"/>
    <m/>
  </r>
  <r>
    <x v="2"/>
    <x v="0"/>
    <x v="2"/>
    <x v="0"/>
    <x v="0"/>
    <x v="0"/>
    <x v="2"/>
    <x v="91"/>
    <x v="0"/>
    <m/>
  </r>
  <r>
    <x v="2"/>
    <x v="0"/>
    <x v="2"/>
    <x v="0"/>
    <x v="0"/>
    <x v="0"/>
    <x v="2"/>
    <x v="92"/>
    <x v="0"/>
    <m/>
  </r>
  <r>
    <x v="2"/>
    <x v="0"/>
    <x v="2"/>
    <x v="0"/>
    <x v="0"/>
    <x v="0"/>
    <x v="2"/>
    <x v="93"/>
    <x v="0"/>
    <m/>
  </r>
  <r>
    <x v="2"/>
    <x v="0"/>
    <x v="2"/>
    <x v="0"/>
    <x v="0"/>
    <x v="1"/>
    <x v="7"/>
    <x v="34"/>
    <x v="0"/>
    <n v="48440"/>
  </r>
  <r>
    <x v="2"/>
    <x v="0"/>
    <x v="2"/>
    <x v="0"/>
    <x v="0"/>
    <x v="1"/>
    <x v="7"/>
    <x v="20"/>
    <x v="0"/>
    <n v="352522.4"/>
  </r>
  <r>
    <x v="2"/>
    <x v="0"/>
    <x v="2"/>
    <x v="0"/>
    <x v="0"/>
    <x v="1"/>
    <x v="7"/>
    <x v="101"/>
    <x v="0"/>
    <m/>
  </r>
  <r>
    <x v="2"/>
    <x v="0"/>
    <x v="2"/>
    <x v="0"/>
    <x v="0"/>
    <x v="1"/>
    <x v="7"/>
    <x v="55"/>
    <x v="0"/>
    <n v="66982.13"/>
  </r>
  <r>
    <x v="2"/>
    <x v="0"/>
    <x v="2"/>
    <x v="0"/>
    <x v="0"/>
    <x v="1"/>
    <x v="8"/>
    <x v="22"/>
    <x v="0"/>
    <n v="67656.679999999993"/>
  </r>
  <r>
    <x v="2"/>
    <x v="0"/>
    <x v="2"/>
    <x v="0"/>
    <x v="0"/>
    <x v="1"/>
    <x v="8"/>
    <x v="94"/>
    <x v="0"/>
    <n v="6401"/>
  </r>
  <r>
    <x v="2"/>
    <x v="0"/>
    <x v="2"/>
    <x v="0"/>
    <x v="0"/>
    <x v="1"/>
    <x v="8"/>
    <x v="95"/>
    <x v="0"/>
    <m/>
  </r>
  <r>
    <x v="2"/>
    <x v="0"/>
    <x v="2"/>
    <x v="0"/>
    <x v="0"/>
    <x v="1"/>
    <x v="8"/>
    <x v="77"/>
    <x v="0"/>
    <m/>
  </r>
  <r>
    <x v="2"/>
    <x v="0"/>
    <x v="2"/>
    <x v="0"/>
    <x v="0"/>
    <x v="1"/>
    <x v="8"/>
    <x v="4"/>
    <x v="0"/>
    <n v="15854.08"/>
  </r>
  <r>
    <x v="2"/>
    <x v="0"/>
    <x v="2"/>
    <x v="0"/>
    <x v="2"/>
    <x v="3"/>
    <x v="3"/>
    <x v="96"/>
    <x v="0"/>
    <m/>
  </r>
  <r>
    <x v="2"/>
    <x v="0"/>
    <x v="2"/>
    <x v="0"/>
    <x v="2"/>
    <x v="3"/>
    <x v="3"/>
    <x v="97"/>
    <x v="0"/>
    <n v="5703923"/>
  </r>
  <r>
    <x v="2"/>
    <x v="0"/>
    <x v="2"/>
    <x v="0"/>
    <x v="2"/>
    <x v="3"/>
    <x v="3"/>
    <x v="98"/>
    <x v="0"/>
    <m/>
  </r>
  <r>
    <x v="2"/>
    <x v="0"/>
    <x v="2"/>
    <x v="0"/>
    <x v="2"/>
    <x v="3"/>
    <x v="3"/>
    <x v="99"/>
    <x v="0"/>
    <n v="69141"/>
  </r>
  <r>
    <x v="2"/>
    <x v="0"/>
    <x v="2"/>
    <x v="0"/>
    <x v="2"/>
    <x v="3"/>
    <x v="20"/>
    <x v="49"/>
    <x v="0"/>
    <n v="1169400"/>
  </r>
  <r>
    <x v="2"/>
    <x v="0"/>
    <x v="2"/>
    <x v="0"/>
    <x v="2"/>
    <x v="3"/>
    <x v="21"/>
    <x v="50"/>
    <x v="0"/>
    <m/>
  </r>
  <r>
    <x v="2"/>
    <x v="1"/>
    <x v="2"/>
    <x v="0"/>
    <x v="1"/>
    <x v="2"/>
    <x v="13"/>
    <x v="63"/>
    <x v="0"/>
    <n v="18897874.999999996"/>
  </r>
  <r>
    <x v="2"/>
    <x v="1"/>
    <x v="2"/>
    <x v="0"/>
    <x v="1"/>
    <x v="5"/>
    <x v="11"/>
    <x v="64"/>
    <x v="0"/>
    <m/>
  </r>
  <r>
    <x v="2"/>
    <x v="1"/>
    <x v="2"/>
    <x v="0"/>
    <x v="1"/>
    <x v="5"/>
    <x v="14"/>
    <x v="66"/>
    <x v="0"/>
    <m/>
  </r>
  <r>
    <x v="2"/>
    <x v="1"/>
    <x v="2"/>
    <x v="0"/>
    <x v="1"/>
    <x v="5"/>
    <x v="15"/>
    <x v="69"/>
    <x v="0"/>
    <m/>
  </r>
  <r>
    <x v="2"/>
    <x v="1"/>
    <x v="2"/>
    <x v="0"/>
    <x v="1"/>
    <x v="2"/>
    <x v="17"/>
    <x v="74"/>
    <x v="0"/>
    <n v="0"/>
  </r>
  <r>
    <x v="2"/>
    <x v="1"/>
    <x v="2"/>
    <x v="0"/>
    <x v="1"/>
    <x v="2"/>
    <x v="17"/>
    <x v="103"/>
    <x v="0"/>
    <m/>
  </r>
  <r>
    <x v="2"/>
    <x v="1"/>
    <x v="2"/>
    <x v="0"/>
    <x v="1"/>
    <x v="5"/>
    <x v="0"/>
    <x v="104"/>
    <x v="0"/>
    <n v="0"/>
  </r>
  <r>
    <x v="2"/>
    <x v="1"/>
    <x v="2"/>
    <x v="0"/>
    <x v="0"/>
    <x v="0"/>
    <x v="4"/>
    <x v="6"/>
    <x v="0"/>
    <n v="1920000"/>
  </r>
  <r>
    <x v="2"/>
    <x v="1"/>
    <x v="2"/>
    <x v="0"/>
    <x v="0"/>
    <x v="0"/>
    <x v="4"/>
    <x v="7"/>
    <x v="0"/>
    <m/>
  </r>
  <r>
    <x v="2"/>
    <x v="1"/>
    <x v="2"/>
    <x v="0"/>
    <x v="0"/>
    <x v="0"/>
    <x v="4"/>
    <x v="8"/>
    <x v="0"/>
    <n v="159936"/>
  </r>
  <r>
    <x v="2"/>
    <x v="1"/>
    <x v="2"/>
    <x v="0"/>
    <x v="0"/>
    <x v="0"/>
    <x v="4"/>
    <x v="9"/>
    <x v="0"/>
    <n v="19192"/>
  </r>
  <r>
    <x v="2"/>
    <x v="1"/>
    <x v="2"/>
    <x v="0"/>
    <x v="0"/>
    <x v="0"/>
    <x v="4"/>
    <x v="10"/>
    <x v="0"/>
    <n v="159936"/>
  </r>
  <r>
    <x v="2"/>
    <x v="1"/>
    <x v="2"/>
    <x v="0"/>
    <x v="0"/>
    <x v="0"/>
    <x v="4"/>
    <x v="11"/>
    <x v="0"/>
    <n v="80064"/>
  </r>
  <r>
    <x v="2"/>
    <x v="1"/>
    <x v="2"/>
    <x v="0"/>
    <x v="0"/>
    <x v="0"/>
    <x v="4"/>
    <x v="12"/>
    <x v="0"/>
    <n v="1280000"/>
  </r>
  <r>
    <x v="2"/>
    <x v="1"/>
    <x v="2"/>
    <x v="0"/>
    <x v="0"/>
    <x v="0"/>
    <x v="4"/>
    <x v="56"/>
    <x v="0"/>
    <m/>
  </r>
  <r>
    <x v="2"/>
    <x v="1"/>
    <x v="2"/>
    <x v="0"/>
    <x v="0"/>
    <x v="0"/>
    <x v="4"/>
    <x v="13"/>
    <x v="0"/>
    <n v="10022"/>
  </r>
  <r>
    <x v="2"/>
    <x v="1"/>
    <x v="2"/>
    <x v="0"/>
    <x v="0"/>
    <x v="0"/>
    <x v="4"/>
    <x v="14"/>
    <x v="0"/>
    <n v="230400"/>
  </r>
  <r>
    <x v="2"/>
    <x v="1"/>
    <x v="2"/>
    <x v="0"/>
    <x v="0"/>
    <x v="0"/>
    <x v="4"/>
    <x v="15"/>
    <x v="0"/>
    <n v="76800"/>
  </r>
  <r>
    <x v="2"/>
    <x v="1"/>
    <x v="2"/>
    <x v="0"/>
    <x v="0"/>
    <x v="0"/>
    <x v="9"/>
    <x v="30"/>
    <x v="0"/>
    <n v="438902"/>
  </r>
  <r>
    <x v="2"/>
    <x v="1"/>
    <x v="2"/>
    <x v="0"/>
    <x v="0"/>
    <x v="0"/>
    <x v="5"/>
    <x v="70"/>
    <x v="0"/>
    <m/>
  </r>
  <r>
    <x v="2"/>
    <x v="1"/>
    <x v="2"/>
    <x v="0"/>
    <x v="0"/>
    <x v="0"/>
    <x v="5"/>
    <x v="102"/>
    <x v="0"/>
    <m/>
  </r>
  <r>
    <x v="2"/>
    <x v="1"/>
    <x v="2"/>
    <x v="0"/>
    <x v="0"/>
    <x v="0"/>
    <x v="5"/>
    <x v="71"/>
    <x v="0"/>
    <m/>
  </r>
  <r>
    <x v="2"/>
    <x v="1"/>
    <x v="2"/>
    <x v="0"/>
    <x v="0"/>
    <x v="0"/>
    <x v="5"/>
    <x v="78"/>
    <x v="0"/>
    <m/>
  </r>
  <r>
    <x v="2"/>
    <x v="1"/>
    <x v="2"/>
    <x v="0"/>
    <x v="0"/>
    <x v="0"/>
    <x v="6"/>
    <x v="17"/>
    <x v="0"/>
    <n v="829016"/>
  </r>
  <r>
    <x v="2"/>
    <x v="1"/>
    <x v="2"/>
    <x v="0"/>
    <x v="0"/>
    <x v="0"/>
    <x v="0"/>
    <x v="79"/>
    <x v="0"/>
    <m/>
  </r>
  <r>
    <x v="2"/>
    <x v="1"/>
    <x v="2"/>
    <x v="0"/>
    <x v="0"/>
    <x v="0"/>
    <x v="0"/>
    <x v="80"/>
    <x v="0"/>
    <n v="1541234"/>
  </r>
  <r>
    <x v="2"/>
    <x v="1"/>
    <x v="2"/>
    <x v="0"/>
    <x v="0"/>
    <x v="0"/>
    <x v="0"/>
    <x v="84"/>
    <x v="0"/>
    <m/>
  </r>
  <r>
    <x v="2"/>
    <x v="1"/>
    <x v="2"/>
    <x v="0"/>
    <x v="0"/>
    <x v="0"/>
    <x v="0"/>
    <x v="107"/>
    <x v="0"/>
    <n v="26059"/>
  </r>
  <r>
    <x v="2"/>
    <x v="1"/>
    <x v="2"/>
    <x v="0"/>
    <x v="0"/>
    <x v="0"/>
    <x v="0"/>
    <x v="108"/>
    <x v="0"/>
    <n v="78629"/>
  </r>
  <r>
    <x v="2"/>
    <x v="1"/>
    <x v="2"/>
    <x v="0"/>
    <x v="0"/>
    <x v="0"/>
    <x v="0"/>
    <x v="109"/>
    <x v="0"/>
    <n v="138953"/>
  </r>
  <r>
    <x v="2"/>
    <x v="1"/>
    <x v="2"/>
    <x v="0"/>
    <x v="0"/>
    <x v="0"/>
    <x v="12"/>
    <x v="81"/>
    <x v="0"/>
    <m/>
  </r>
  <r>
    <x v="2"/>
    <x v="1"/>
    <x v="2"/>
    <x v="0"/>
    <x v="0"/>
    <x v="0"/>
    <x v="12"/>
    <x v="82"/>
    <x v="0"/>
    <m/>
  </r>
  <r>
    <x v="2"/>
    <x v="1"/>
    <x v="2"/>
    <x v="0"/>
    <x v="0"/>
    <x v="0"/>
    <x v="12"/>
    <x v="83"/>
    <x v="0"/>
    <m/>
  </r>
  <r>
    <x v="2"/>
    <x v="1"/>
    <x v="2"/>
    <x v="0"/>
    <x v="0"/>
    <x v="0"/>
    <x v="12"/>
    <x v="84"/>
    <x v="0"/>
    <m/>
  </r>
  <r>
    <x v="2"/>
    <x v="1"/>
    <x v="2"/>
    <x v="0"/>
    <x v="0"/>
    <x v="0"/>
    <x v="19"/>
    <x v="100"/>
    <x v="0"/>
    <m/>
  </r>
  <r>
    <x v="2"/>
    <x v="1"/>
    <x v="2"/>
    <x v="0"/>
    <x v="0"/>
    <x v="0"/>
    <x v="16"/>
    <x v="86"/>
    <x v="0"/>
    <m/>
  </r>
  <r>
    <x v="2"/>
    <x v="1"/>
    <x v="2"/>
    <x v="0"/>
    <x v="0"/>
    <x v="0"/>
    <x v="22"/>
    <x v="105"/>
    <x v="0"/>
    <m/>
  </r>
  <r>
    <x v="2"/>
    <x v="1"/>
    <x v="2"/>
    <x v="0"/>
    <x v="0"/>
    <x v="0"/>
    <x v="2"/>
    <x v="87"/>
    <x v="0"/>
    <m/>
  </r>
  <r>
    <x v="2"/>
    <x v="1"/>
    <x v="2"/>
    <x v="0"/>
    <x v="0"/>
    <x v="0"/>
    <x v="2"/>
    <x v="88"/>
    <x v="0"/>
    <m/>
  </r>
  <r>
    <x v="2"/>
    <x v="1"/>
    <x v="2"/>
    <x v="0"/>
    <x v="0"/>
    <x v="0"/>
    <x v="2"/>
    <x v="89"/>
    <x v="0"/>
    <m/>
  </r>
  <r>
    <x v="2"/>
    <x v="1"/>
    <x v="2"/>
    <x v="0"/>
    <x v="0"/>
    <x v="0"/>
    <x v="2"/>
    <x v="90"/>
    <x v="0"/>
    <m/>
  </r>
  <r>
    <x v="2"/>
    <x v="1"/>
    <x v="2"/>
    <x v="0"/>
    <x v="0"/>
    <x v="0"/>
    <x v="2"/>
    <x v="91"/>
    <x v="0"/>
    <m/>
  </r>
  <r>
    <x v="2"/>
    <x v="1"/>
    <x v="2"/>
    <x v="0"/>
    <x v="0"/>
    <x v="0"/>
    <x v="2"/>
    <x v="92"/>
    <x v="0"/>
    <m/>
  </r>
  <r>
    <x v="2"/>
    <x v="1"/>
    <x v="2"/>
    <x v="0"/>
    <x v="0"/>
    <x v="0"/>
    <x v="2"/>
    <x v="93"/>
    <x v="0"/>
    <m/>
  </r>
  <r>
    <x v="2"/>
    <x v="1"/>
    <x v="2"/>
    <x v="0"/>
    <x v="0"/>
    <x v="1"/>
    <x v="7"/>
    <x v="34"/>
    <x v="0"/>
    <n v="48440"/>
  </r>
  <r>
    <x v="2"/>
    <x v="1"/>
    <x v="2"/>
    <x v="0"/>
    <x v="0"/>
    <x v="1"/>
    <x v="7"/>
    <x v="20"/>
    <x v="0"/>
    <n v="352522.4"/>
  </r>
  <r>
    <x v="2"/>
    <x v="1"/>
    <x v="2"/>
    <x v="0"/>
    <x v="0"/>
    <x v="1"/>
    <x v="7"/>
    <x v="101"/>
    <x v="0"/>
    <m/>
  </r>
  <r>
    <x v="2"/>
    <x v="1"/>
    <x v="2"/>
    <x v="0"/>
    <x v="0"/>
    <x v="1"/>
    <x v="7"/>
    <x v="55"/>
    <x v="0"/>
    <n v="66982.13"/>
  </r>
  <r>
    <x v="2"/>
    <x v="1"/>
    <x v="2"/>
    <x v="0"/>
    <x v="0"/>
    <x v="1"/>
    <x v="8"/>
    <x v="22"/>
    <x v="0"/>
    <n v="67656.679999999993"/>
  </r>
  <r>
    <x v="2"/>
    <x v="1"/>
    <x v="2"/>
    <x v="0"/>
    <x v="0"/>
    <x v="1"/>
    <x v="8"/>
    <x v="94"/>
    <x v="0"/>
    <n v="0"/>
  </r>
  <r>
    <x v="2"/>
    <x v="1"/>
    <x v="2"/>
    <x v="0"/>
    <x v="0"/>
    <x v="1"/>
    <x v="8"/>
    <x v="95"/>
    <x v="0"/>
    <m/>
  </r>
  <r>
    <x v="2"/>
    <x v="1"/>
    <x v="2"/>
    <x v="0"/>
    <x v="0"/>
    <x v="1"/>
    <x v="8"/>
    <x v="77"/>
    <x v="0"/>
    <m/>
  </r>
  <r>
    <x v="2"/>
    <x v="1"/>
    <x v="2"/>
    <x v="0"/>
    <x v="0"/>
    <x v="1"/>
    <x v="8"/>
    <x v="4"/>
    <x v="0"/>
    <n v="0"/>
  </r>
  <r>
    <x v="2"/>
    <x v="1"/>
    <x v="2"/>
    <x v="0"/>
    <x v="2"/>
    <x v="3"/>
    <x v="3"/>
    <x v="96"/>
    <x v="0"/>
    <m/>
  </r>
  <r>
    <x v="2"/>
    <x v="1"/>
    <x v="2"/>
    <x v="0"/>
    <x v="2"/>
    <x v="3"/>
    <x v="3"/>
    <x v="97"/>
    <x v="0"/>
    <n v="5703923"/>
  </r>
  <r>
    <x v="2"/>
    <x v="1"/>
    <x v="2"/>
    <x v="0"/>
    <x v="2"/>
    <x v="3"/>
    <x v="3"/>
    <x v="98"/>
    <x v="0"/>
    <m/>
  </r>
  <r>
    <x v="2"/>
    <x v="1"/>
    <x v="2"/>
    <x v="0"/>
    <x v="2"/>
    <x v="3"/>
    <x v="3"/>
    <x v="99"/>
    <x v="0"/>
    <n v="69141"/>
  </r>
  <r>
    <x v="2"/>
    <x v="1"/>
    <x v="2"/>
    <x v="0"/>
    <x v="2"/>
    <x v="3"/>
    <x v="3"/>
    <x v="49"/>
    <x v="0"/>
    <n v="1169400"/>
  </r>
  <r>
    <x v="2"/>
    <x v="1"/>
    <x v="2"/>
    <x v="0"/>
    <x v="2"/>
    <x v="3"/>
    <x v="3"/>
    <x v="50"/>
    <x v="0"/>
    <m/>
  </r>
  <r>
    <x v="3"/>
    <x v="0"/>
    <x v="2"/>
    <x v="0"/>
    <x v="1"/>
    <x v="2"/>
    <x v="13"/>
    <x v="63"/>
    <x v="0"/>
    <n v="16472021.17"/>
  </r>
  <r>
    <x v="3"/>
    <x v="0"/>
    <x v="2"/>
    <x v="0"/>
    <x v="1"/>
    <x v="5"/>
    <x v="11"/>
    <x v="64"/>
    <x v="0"/>
    <n v="837"/>
  </r>
  <r>
    <x v="3"/>
    <x v="0"/>
    <x v="2"/>
    <x v="0"/>
    <x v="1"/>
    <x v="5"/>
    <x v="14"/>
    <x v="66"/>
    <x v="0"/>
    <m/>
  </r>
  <r>
    <x v="3"/>
    <x v="0"/>
    <x v="2"/>
    <x v="0"/>
    <x v="1"/>
    <x v="5"/>
    <x v="15"/>
    <x v="69"/>
    <x v="0"/>
    <m/>
  </r>
  <r>
    <x v="3"/>
    <x v="0"/>
    <x v="2"/>
    <x v="0"/>
    <x v="1"/>
    <x v="2"/>
    <x v="17"/>
    <x v="74"/>
    <x v="0"/>
    <n v="-32212.76"/>
  </r>
  <r>
    <x v="3"/>
    <x v="0"/>
    <x v="2"/>
    <x v="0"/>
    <x v="1"/>
    <x v="2"/>
    <x v="17"/>
    <x v="103"/>
    <x v="0"/>
    <m/>
  </r>
  <r>
    <x v="3"/>
    <x v="0"/>
    <x v="2"/>
    <x v="0"/>
    <x v="1"/>
    <x v="2"/>
    <x v="0"/>
    <x v="104"/>
    <x v="0"/>
    <n v="60000"/>
  </r>
  <r>
    <x v="3"/>
    <x v="0"/>
    <x v="2"/>
    <x v="0"/>
    <x v="0"/>
    <x v="0"/>
    <x v="4"/>
    <x v="6"/>
    <x v="0"/>
    <n v="1920000"/>
  </r>
  <r>
    <x v="3"/>
    <x v="0"/>
    <x v="2"/>
    <x v="0"/>
    <x v="0"/>
    <x v="0"/>
    <x v="4"/>
    <x v="7"/>
    <x v="0"/>
    <m/>
  </r>
  <r>
    <x v="3"/>
    <x v="0"/>
    <x v="2"/>
    <x v="0"/>
    <x v="0"/>
    <x v="0"/>
    <x v="4"/>
    <x v="8"/>
    <x v="0"/>
    <n v="159936"/>
  </r>
  <r>
    <x v="3"/>
    <x v="0"/>
    <x v="2"/>
    <x v="0"/>
    <x v="0"/>
    <x v="0"/>
    <x v="4"/>
    <x v="9"/>
    <x v="0"/>
    <n v="19192"/>
  </r>
  <r>
    <x v="3"/>
    <x v="0"/>
    <x v="2"/>
    <x v="0"/>
    <x v="0"/>
    <x v="0"/>
    <x v="4"/>
    <x v="10"/>
    <x v="0"/>
    <n v="159936"/>
  </r>
  <r>
    <x v="3"/>
    <x v="0"/>
    <x v="2"/>
    <x v="0"/>
    <x v="0"/>
    <x v="0"/>
    <x v="4"/>
    <x v="11"/>
    <x v="0"/>
    <n v="80064"/>
  </r>
  <r>
    <x v="3"/>
    <x v="0"/>
    <x v="2"/>
    <x v="0"/>
    <x v="0"/>
    <x v="0"/>
    <x v="4"/>
    <x v="12"/>
    <x v="0"/>
    <n v="1280000"/>
  </r>
  <r>
    <x v="3"/>
    <x v="0"/>
    <x v="2"/>
    <x v="0"/>
    <x v="0"/>
    <x v="0"/>
    <x v="4"/>
    <x v="56"/>
    <x v="0"/>
    <m/>
  </r>
  <r>
    <x v="3"/>
    <x v="0"/>
    <x v="2"/>
    <x v="0"/>
    <x v="0"/>
    <x v="0"/>
    <x v="4"/>
    <x v="13"/>
    <x v="0"/>
    <n v="10022"/>
  </r>
  <r>
    <x v="3"/>
    <x v="0"/>
    <x v="2"/>
    <x v="0"/>
    <x v="0"/>
    <x v="0"/>
    <x v="4"/>
    <x v="14"/>
    <x v="0"/>
    <n v="230400"/>
  </r>
  <r>
    <x v="3"/>
    <x v="0"/>
    <x v="2"/>
    <x v="0"/>
    <x v="0"/>
    <x v="0"/>
    <x v="4"/>
    <x v="15"/>
    <x v="0"/>
    <n v="76800"/>
  </r>
  <r>
    <x v="3"/>
    <x v="0"/>
    <x v="2"/>
    <x v="0"/>
    <x v="0"/>
    <x v="0"/>
    <x v="9"/>
    <x v="30"/>
    <x v="0"/>
    <n v="438902"/>
  </r>
  <r>
    <x v="3"/>
    <x v="0"/>
    <x v="2"/>
    <x v="0"/>
    <x v="0"/>
    <x v="0"/>
    <x v="9"/>
    <x v="110"/>
    <x v="0"/>
    <n v="440000"/>
  </r>
  <r>
    <x v="3"/>
    <x v="0"/>
    <x v="2"/>
    <x v="0"/>
    <x v="0"/>
    <x v="0"/>
    <x v="5"/>
    <x v="70"/>
    <x v="0"/>
    <m/>
  </r>
  <r>
    <x v="3"/>
    <x v="0"/>
    <x v="2"/>
    <x v="0"/>
    <x v="0"/>
    <x v="0"/>
    <x v="5"/>
    <x v="102"/>
    <x v="0"/>
    <m/>
  </r>
  <r>
    <x v="3"/>
    <x v="0"/>
    <x v="2"/>
    <x v="0"/>
    <x v="0"/>
    <x v="0"/>
    <x v="5"/>
    <x v="71"/>
    <x v="0"/>
    <m/>
  </r>
  <r>
    <x v="3"/>
    <x v="0"/>
    <x v="2"/>
    <x v="0"/>
    <x v="0"/>
    <x v="0"/>
    <x v="5"/>
    <x v="78"/>
    <x v="0"/>
    <m/>
  </r>
  <r>
    <x v="3"/>
    <x v="0"/>
    <x v="2"/>
    <x v="0"/>
    <x v="0"/>
    <x v="0"/>
    <x v="6"/>
    <x v="17"/>
    <x v="0"/>
    <n v="829016"/>
  </r>
  <r>
    <x v="3"/>
    <x v="0"/>
    <x v="2"/>
    <x v="0"/>
    <x v="0"/>
    <x v="0"/>
    <x v="0"/>
    <x v="79"/>
    <x v="0"/>
    <m/>
  </r>
  <r>
    <x v="3"/>
    <x v="0"/>
    <x v="2"/>
    <x v="0"/>
    <x v="0"/>
    <x v="0"/>
    <x v="0"/>
    <x v="80"/>
    <x v="0"/>
    <n v="1493544"/>
  </r>
  <r>
    <x v="3"/>
    <x v="0"/>
    <x v="2"/>
    <x v="0"/>
    <x v="0"/>
    <x v="0"/>
    <x v="0"/>
    <x v="84"/>
    <x v="0"/>
    <m/>
  </r>
  <r>
    <x v="3"/>
    <x v="0"/>
    <x v="2"/>
    <x v="0"/>
    <x v="0"/>
    <x v="0"/>
    <x v="0"/>
    <x v="107"/>
    <x v="0"/>
    <m/>
  </r>
  <r>
    <x v="3"/>
    <x v="0"/>
    <x v="2"/>
    <x v="0"/>
    <x v="0"/>
    <x v="0"/>
    <x v="0"/>
    <x v="108"/>
    <x v="0"/>
    <m/>
  </r>
  <r>
    <x v="3"/>
    <x v="0"/>
    <x v="2"/>
    <x v="0"/>
    <x v="0"/>
    <x v="0"/>
    <x v="0"/>
    <x v="109"/>
    <x v="0"/>
    <m/>
  </r>
  <r>
    <x v="3"/>
    <x v="0"/>
    <x v="2"/>
    <x v="0"/>
    <x v="0"/>
    <x v="0"/>
    <x v="12"/>
    <x v="81"/>
    <x v="0"/>
    <m/>
  </r>
  <r>
    <x v="3"/>
    <x v="0"/>
    <x v="2"/>
    <x v="0"/>
    <x v="0"/>
    <x v="0"/>
    <x v="12"/>
    <x v="82"/>
    <x v="0"/>
    <m/>
  </r>
  <r>
    <x v="3"/>
    <x v="0"/>
    <x v="2"/>
    <x v="0"/>
    <x v="0"/>
    <x v="0"/>
    <x v="12"/>
    <x v="83"/>
    <x v="0"/>
    <m/>
  </r>
  <r>
    <x v="3"/>
    <x v="0"/>
    <x v="2"/>
    <x v="0"/>
    <x v="0"/>
    <x v="0"/>
    <x v="12"/>
    <x v="84"/>
    <x v="0"/>
    <m/>
  </r>
  <r>
    <x v="3"/>
    <x v="0"/>
    <x v="2"/>
    <x v="0"/>
    <x v="0"/>
    <x v="0"/>
    <x v="19"/>
    <x v="100"/>
    <x v="0"/>
    <m/>
  </r>
  <r>
    <x v="3"/>
    <x v="0"/>
    <x v="2"/>
    <x v="0"/>
    <x v="0"/>
    <x v="0"/>
    <x v="16"/>
    <x v="86"/>
    <x v="0"/>
    <m/>
  </r>
  <r>
    <x v="3"/>
    <x v="0"/>
    <x v="2"/>
    <x v="0"/>
    <x v="0"/>
    <x v="0"/>
    <x v="22"/>
    <x v="105"/>
    <x v="0"/>
    <m/>
  </r>
  <r>
    <x v="3"/>
    <x v="0"/>
    <x v="2"/>
    <x v="0"/>
    <x v="0"/>
    <x v="0"/>
    <x v="2"/>
    <x v="87"/>
    <x v="0"/>
    <m/>
  </r>
  <r>
    <x v="3"/>
    <x v="0"/>
    <x v="2"/>
    <x v="0"/>
    <x v="0"/>
    <x v="0"/>
    <x v="2"/>
    <x v="88"/>
    <x v="0"/>
    <m/>
  </r>
  <r>
    <x v="3"/>
    <x v="0"/>
    <x v="2"/>
    <x v="0"/>
    <x v="0"/>
    <x v="0"/>
    <x v="2"/>
    <x v="89"/>
    <x v="0"/>
    <m/>
  </r>
  <r>
    <x v="3"/>
    <x v="0"/>
    <x v="2"/>
    <x v="0"/>
    <x v="0"/>
    <x v="0"/>
    <x v="2"/>
    <x v="90"/>
    <x v="0"/>
    <m/>
  </r>
  <r>
    <x v="3"/>
    <x v="0"/>
    <x v="2"/>
    <x v="0"/>
    <x v="0"/>
    <x v="0"/>
    <x v="2"/>
    <x v="91"/>
    <x v="0"/>
    <m/>
  </r>
  <r>
    <x v="3"/>
    <x v="0"/>
    <x v="2"/>
    <x v="0"/>
    <x v="0"/>
    <x v="0"/>
    <x v="2"/>
    <x v="92"/>
    <x v="0"/>
    <m/>
  </r>
  <r>
    <x v="3"/>
    <x v="0"/>
    <x v="2"/>
    <x v="0"/>
    <x v="0"/>
    <x v="0"/>
    <x v="2"/>
    <x v="93"/>
    <x v="0"/>
    <m/>
  </r>
  <r>
    <x v="3"/>
    <x v="0"/>
    <x v="2"/>
    <x v="0"/>
    <x v="0"/>
    <x v="1"/>
    <x v="7"/>
    <x v="34"/>
    <x v="0"/>
    <n v="48440"/>
  </r>
  <r>
    <x v="3"/>
    <x v="0"/>
    <x v="2"/>
    <x v="0"/>
    <x v="0"/>
    <x v="1"/>
    <x v="7"/>
    <x v="20"/>
    <x v="0"/>
    <n v="73745"/>
  </r>
  <r>
    <x v="3"/>
    <x v="0"/>
    <x v="2"/>
    <x v="0"/>
    <x v="0"/>
    <x v="1"/>
    <x v="7"/>
    <x v="101"/>
    <x v="0"/>
    <m/>
  </r>
  <r>
    <x v="3"/>
    <x v="0"/>
    <x v="2"/>
    <x v="0"/>
    <x v="0"/>
    <x v="1"/>
    <x v="7"/>
    <x v="55"/>
    <x v="0"/>
    <n v="57978.96"/>
  </r>
  <r>
    <x v="3"/>
    <x v="0"/>
    <x v="2"/>
    <x v="0"/>
    <x v="0"/>
    <x v="1"/>
    <x v="8"/>
    <x v="22"/>
    <x v="0"/>
    <n v="76807.710000000006"/>
  </r>
  <r>
    <x v="3"/>
    <x v="0"/>
    <x v="2"/>
    <x v="0"/>
    <x v="0"/>
    <x v="1"/>
    <x v="8"/>
    <x v="94"/>
    <x v="0"/>
    <n v="37127"/>
  </r>
  <r>
    <x v="3"/>
    <x v="0"/>
    <x v="2"/>
    <x v="0"/>
    <x v="0"/>
    <x v="1"/>
    <x v="8"/>
    <x v="95"/>
    <x v="0"/>
    <m/>
  </r>
  <r>
    <x v="3"/>
    <x v="0"/>
    <x v="2"/>
    <x v="0"/>
    <x v="0"/>
    <x v="1"/>
    <x v="8"/>
    <x v="77"/>
    <x v="0"/>
    <m/>
  </r>
  <r>
    <x v="3"/>
    <x v="0"/>
    <x v="2"/>
    <x v="0"/>
    <x v="0"/>
    <x v="1"/>
    <x v="8"/>
    <x v="4"/>
    <x v="0"/>
    <n v="43567"/>
  </r>
  <r>
    <x v="3"/>
    <x v="0"/>
    <x v="2"/>
    <x v="0"/>
    <x v="2"/>
    <x v="3"/>
    <x v="3"/>
    <x v="96"/>
    <x v="0"/>
    <m/>
  </r>
  <r>
    <x v="3"/>
    <x v="0"/>
    <x v="2"/>
    <x v="0"/>
    <x v="2"/>
    <x v="3"/>
    <x v="3"/>
    <x v="97"/>
    <x v="0"/>
    <n v="4410949"/>
  </r>
  <r>
    <x v="3"/>
    <x v="0"/>
    <x v="2"/>
    <x v="0"/>
    <x v="2"/>
    <x v="3"/>
    <x v="3"/>
    <x v="98"/>
    <x v="0"/>
    <m/>
  </r>
  <r>
    <x v="3"/>
    <x v="0"/>
    <x v="2"/>
    <x v="0"/>
    <x v="2"/>
    <x v="3"/>
    <x v="3"/>
    <x v="99"/>
    <x v="0"/>
    <n v="319330"/>
  </r>
  <r>
    <x v="3"/>
    <x v="0"/>
    <x v="2"/>
    <x v="0"/>
    <x v="2"/>
    <x v="3"/>
    <x v="20"/>
    <x v="49"/>
    <x v="0"/>
    <n v="1241700"/>
  </r>
  <r>
    <x v="3"/>
    <x v="0"/>
    <x v="2"/>
    <x v="0"/>
    <x v="2"/>
    <x v="3"/>
    <x v="20"/>
    <x v="111"/>
    <x v="0"/>
    <n v="45000"/>
  </r>
  <r>
    <x v="3"/>
    <x v="0"/>
    <x v="2"/>
    <x v="0"/>
    <x v="2"/>
    <x v="3"/>
    <x v="21"/>
    <x v="50"/>
    <x v="0"/>
    <m/>
  </r>
  <r>
    <x v="3"/>
    <x v="1"/>
    <x v="2"/>
    <x v="0"/>
    <x v="1"/>
    <x v="2"/>
    <x v="13"/>
    <x v="63"/>
    <x v="0"/>
    <n v="20811330"/>
  </r>
  <r>
    <x v="3"/>
    <x v="1"/>
    <x v="2"/>
    <x v="0"/>
    <x v="1"/>
    <x v="5"/>
    <x v="11"/>
    <x v="64"/>
    <x v="0"/>
    <n v="0"/>
  </r>
  <r>
    <x v="3"/>
    <x v="1"/>
    <x v="2"/>
    <x v="0"/>
    <x v="1"/>
    <x v="5"/>
    <x v="14"/>
    <x v="66"/>
    <x v="0"/>
    <m/>
  </r>
  <r>
    <x v="3"/>
    <x v="1"/>
    <x v="2"/>
    <x v="0"/>
    <x v="1"/>
    <x v="5"/>
    <x v="15"/>
    <x v="69"/>
    <x v="0"/>
    <m/>
  </r>
  <r>
    <x v="3"/>
    <x v="1"/>
    <x v="2"/>
    <x v="0"/>
    <x v="1"/>
    <x v="2"/>
    <x v="17"/>
    <x v="74"/>
    <x v="0"/>
    <n v="0"/>
  </r>
  <r>
    <x v="3"/>
    <x v="1"/>
    <x v="2"/>
    <x v="0"/>
    <x v="1"/>
    <x v="2"/>
    <x v="17"/>
    <x v="103"/>
    <x v="0"/>
    <m/>
  </r>
  <r>
    <x v="3"/>
    <x v="1"/>
    <x v="2"/>
    <x v="0"/>
    <x v="1"/>
    <x v="5"/>
    <x v="0"/>
    <x v="104"/>
    <x v="0"/>
    <n v="0"/>
  </r>
  <r>
    <x v="3"/>
    <x v="1"/>
    <x v="2"/>
    <x v="0"/>
    <x v="0"/>
    <x v="0"/>
    <x v="4"/>
    <x v="6"/>
    <x v="0"/>
    <n v="1920000"/>
  </r>
  <r>
    <x v="3"/>
    <x v="1"/>
    <x v="2"/>
    <x v="0"/>
    <x v="0"/>
    <x v="0"/>
    <x v="4"/>
    <x v="7"/>
    <x v="0"/>
    <m/>
  </r>
  <r>
    <x v="3"/>
    <x v="1"/>
    <x v="2"/>
    <x v="0"/>
    <x v="0"/>
    <x v="0"/>
    <x v="4"/>
    <x v="8"/>
    <x v="0"/>
    <n v="159936"/>
  </r>
  <r>
    <x v="3"/>
    <x v="1"/>
    <x v="2"/>
    <x v="0"/>
    <x v="0"/>
    <x v="0"/>
    <x v="4"/>
    <x v="9"/>
    <x v="0"/>
    <n v="19192"/>
  </r>
  <r>
    <x v="3"/>
    <x v="1"/>
    <x v="2"/>
    <x v="0"/>
    <x v="0"/>
    <x v="0"/>
    <x v="4"/>
    <x v="10"/>
    <x v="0"/>
    <n v="159936"/>
  </r>
  <r>
    <x v="3"/>
    <x v="1"/>
    <x v="2"/>
    <x v="0"/>
    <x v="0"/>
    <x v="0"/>
    <x v="4"/>
    <x v="11"/>
    <x v="0"/>
    <n v="80064"/>
  </r>
  <r>
    <x v="3"/>
    <x v="1"/>
    <x v="2"/>
    <x v="0"/>
    <x v="0"/>
    <x v="0"/>
    <x v="4"/>
    <x v="12"/>
    <x v="0"/>
    <n v="1280000"/>
  </r>
  <r>
    <x v="3"/>
    <x v="1"/>
    <x v="2"/>
    <x v="0"/>
    <x v="0"/>
    <x v="0"/>
    <x v="4"/>
    <x v="56"/>
    <x v="0"/>
    <m/>
  </r>
  <r>
    <x v="3"/>
    <x v="1"/>
    <x v="2"/>
    <x v="0"/>
    <x v="0"/>
    <x v="0"/>
    <x v="4"/>
    <x v="13"/>
    <x v="0"/>
    <n v="10022"/>
  </r>
  <r>
    <x v="3"/>
    <x v="1"/>
    <x v="2"/>
    <x v="0"/>
    <x v="0"/>
    <x v="0"/>
    <x v="4"/>
    <x v="14"/>
    <x v="0"/>
    <n v="230400"/>
  </r>
  <r>
    <x v="3"/>
    <x v="1"/>
    <x v="2"/>
    <x v="0"/>
    <x v="0"/>
    <x v="0"/>
    <x v="4"/>
    <x v="15"/>
    <x v="0"/>
    <n v="76800"/>
  </r>
  <r>
    <x v="3"/>
    <x v="1"/>
    <x v="2"/>
    <x v="0"/>
    <x v="0"/>
    <x v="0"/>
    <x v="9"/>
    <x v="30"/>
    <x v="0"/>
    <n v="438902"/>
  </r>
  <r>
    <x v="3"/>
    <x v="1"/>
    <x v="2"/>
    <x v="0"/>
    <x v="0"/>
    <x v="0"/>
    <x v="5"/>
    <x v="70"/>
    <x v="0"/>
    <m/>
  </r>
  <r>
    <x v="3"/>
    <x v="1"/>
    <x v="2"/>
    <x v="0"/>
    <x v="0"/>
    <x v="0"/>
    <x v="5"/>
    <x v="102"/>
    <x v="0"/>
    <m/>
  </r>
  <r>
    <x v="3"/>
    <x v="1"/>
    <x v="2"/>
    <x v="0"/>
    <x v="0"/>
    <x v="0"/>
    <x v="5"/>
    <x v="71"/>
    <x v="0"/>
    <m/>
  </r>
  <r>
    <x v="3"/>
    <x v="1"/>
    <x v="2"/>
    <x v="0"/>
    <x v="0"/>
    <x v="0"/>
    <x v="5"/>
    <x v="78"/>
    <x v="0"/>
    <m/>
  </r>
  <r>
    <x v="3"/>
    <x v="1"/>
    <x v="2"/>
    <x v="0"/>
    <x v="0"/>
    <x v="0"/>
    <x v="6"/>
    <x v="17"/>
    <x v="0"/>
    <n v="829016"/>
  </r>
  <r>
    <x v="3"/>
    <x v="1"/>
    <x v="2"/>
    <x v="0"/>
    <x v="0"/>
    <x v="0"/>
    <x v="0"/>
    <x v="79"/>
    <x v="0"/>
    <m/>
  </r>
  <r>
    <x v="3"/>
    <x v="1"/>
    <x v="2"/>
    <x v="0"/>
    <x v="0"/>
    <x v="0"/>
    <x v="0"/>
    <x v="80"/>
    <x v="0"/>
    <n v="1493544"/>
  </r>
  <r>
    <x v="3"/>
    <x v="1"/>
    <x v="2"/>
    <x v="0"/>
    <x v="0"/>
    <x v="0"/>
    <x v="0"/>
    <x v="84"/>
    <x v="0"/>
    <m/>
  </r>
  <r>
    <x v="3"/>
    <x v="1"/>
    <x v="2"/>
    <x v="0"/>
    <x v="0"/>
    <x v="0"/>
    <x v="0"/>
    <x v="107"/>
    <x v="0"/>
    <m/>
  </r>
  <r>
    <x v="3"/>
    <x v="1"/>
    <x v="2"/>
    <x v="0"/>
    <x v="0"/>
    <x v="0"/>
    <x v="0"/>
    <x v="108"/>
    <x v="0"/>
    <m/>
  </r>
  <r>
    <x v="3"/>
    <x v="1"/>
    <x v="2"/>
    <x v="0"/>
    <x v="0"/>
    <x v="0"/>
    <x v="0"/>
    <x v="109"/>
    <x v="0"/>
    <m/>
  </r>
  <r>
    <x v="3"/>
    <x v="1"/>
    <x v="2"/>
    <x v="0"/>
    <x v="0"/>
    <x v="0"/>
    <x v="12"/>
    <x v="81"/>
    <x v="0"/>
    <m/>
  </r>
  <r>
    <x v="3"/>
    <x v="1"/>
    <x v="2"/>
    <x v="0"/>
    <x v="0"/>
    <x v="0"/>
    <x v="12"/>
    <x v="82"/>
    <x v="0"/>
    <m/>
  </r>
  <r>
    <x v="3"/>
    <x v="1"/>
    <x v="2"/>
    <x v="0"/>
    <x v="0"/>
    <x v="0"/>
    <x v="12"/>
    <x v="83"/>
    <x v="0"/>
    <m/>
  </r>
  <r>
    <x v="3"/>
    <x v="1"/>
    <x v="2"/>
    <x v="0"/>
    <x v="0"/>
    <x v="0"/>
    <x v="12"/>
    <x v="84"/>
    <x v="0"/>
    <m/>
  </r>
  <r>
    <x v="3"/>
    <x v="1"/>
    <x v="2"/>
    <x v="0"/>
    <x v="0"/>
    <x v="0"/>
    <x v="19"/>
    <x v="100"/>
    <x v="0"/>
    <m/>
  </r>
  <r>
    <x v="3"/>
    <x v="1"/>
    <x v="2"/>
    <x v="0"/>
    <x v="0"/>
    <x v="0"/>
    <x v="16"/>
    <x v="86"/>
    <x v="0"/>
    <m/>
  </r>
  <r>
    <x v="3"/>
    <x v="1"/>
    <x v="2"/>
    <x v="0"/>
    <x v="0"/>
    <x v="0"/>
    <x v="22"/>
    <x v="105"/>
    <x v="0"/>
    <m/>
  </r>
  <r>
    <x v="3"/>
    <x v="1"/>
    <x v="2"/>
    <x v="0"/>
    <x v="0"/>
    <x v="0"/>
    <x v="2"/>
    <x v="87"/>
    <x v="0"/>
    <m/>
  </r>
  <r>
    <x v="3"/>
    <x v="1"/>
    <x v="2"/>
    <x v="0"/>
    <x v="0"/>
    <x v="0"/>
    <x v="2"/>
    <x v="88"/>
    <x v="0"/>
    <m/>
  </r>
  <r>
    <x v="3"/>
    <x v="1"/>
    <x v="2"/>
    <x v="0"/>
    <x v="0"/>
    <x v="0"/>
    <x v="2"/>
    <x v="89"/>
    <x v="0"/>
    <m/>
  </r>
  <r>
    <x v="3"/>
    <x v="1"/>
    <x v="2"/>
    <x v="0"/>
    <x v="0"/>
    <x v="0"/>
    <x v="2"/>
    <x v="90"/>
    <x v="0"/>
    <m/>
  </r>
  <r>
    <x v="3"/>
    <x v="1"/>
    <x v="2"/>
    <x v="0"/>
    <x v="0"/>
    <x v="0"/>
    <x v="2"/>
    <x v="91"/>
    <x v="0"/>
    <m/>
  </r>
  <r>
    <x v="3"/>
    <x v="1"/>
    <x v="2"/>
    <x v="0"/>
    <x v="0"/>
    <x v="0"/>
    <x v="2"/>
    <x v="92"/>
    <x v="0"/>
    <m/>
  </r>
  <r>
    <x v="3"/>
    <x v="1"/>
    <x v="2"/>
    <x v="0"/>
    <x v="0"/>
    <x v="0"/>
    <x v="2"/>
    <x v="93"/>
    <x v="0"/>
    <m/>
  </r>
  <r>
    <x v="3"/>
    <x v="1"/>
    <x v="2"/>
    <x v="0"/>
    <x v="0"/>
    <x v="1"/>
    <x v="7"/>
    <x v="34"/>
    <x v="0"/>
    <n v="48440"/>
  </r>
  <r>
    <x v="3"/>
    <x v="1"/>
    <x v="2"/>
    <x v="0"/>
    <x v="0"/>
    <x v="1"/>
    <x v="7"/>
    <x v="20"/>
    <x v="0"/>
    <n v="73745"/>
  </r>
  <r>
    <x v="3"/>
    <x v="1"/>
    <x v="2"/>
    <x v="0"/>
    <x v="0"/>
    <x v="1"/>
    <x v="7"/>
    <x v="101"/>
    <x v="0"/>
    <m/>
  </r>
  <r>
    <x v="3"/>
    <x v="1"/>
    <x v="2"/>
    <x v="0"/>
    <x v="0"/>
    <x v="1"/>
    <x v="7"/>
    <x v="55"/>
    <x v="0"/>
    <n v="57978.96"/>
  </r>
  <r>
    <x v="3"/>
    <x v="1"/>
    <x v="2"/>
    <x v="0"/>
    <x v="0"/>
    <x v="1"/>
    <x v="8"/>
    <x v="22"/>
    <x v="0"/>
    <n v="76807.710000000006"/>
  </r>
  <r>
    <x v="3"/>
    <x v="1"/>
    <x v="2"/>
    <x v="0"/>
    <x v="0"/>
    <x v="1"/>
    <x v="8"/>
    <x v="94"/>
    <x v="0"/>
    <n v="0"/>
  </r>
  <r>
    <x v="3"/>
    <x v="1"/>
    <x v="2"/>
    <x v="0"/>
    <x v="0"/>
    <x v="1"/>
    <x v="8"/>
    <x v="95"/>
    <x v="0"/>
    <m/>
  </r>
  <r>
    <x v="3"/>
    <x v="1"/>
    <x v="2"/>
    <x v="0"/>
    <x v="0"/>
    <x v="1"/>
    <x v="8"/>
    <x v="77"/>
    <x v="0"/>
    <m/>
  </r>
  <r>
    <x v="3"/>
    <x v="1"/>
    <x v="2"/>
    <x v="0"/>
    <x v="0"/>
    <x v="1"/>
    <x v="8"/>
    <x v="4"/>
    <x v="0"/>
    <n v="0"/>
  </r>
  <r>
    <x v="3"/>
    <x v="1"/>
    <x v="2"/>
    <x v="0"/>
    <x v="2"/>
    <x v="3"/>
    <x v="3"/>
    <x v="96"/>
    <x v="0"/>
    <m/>
  </r>
  <r>
    <x v="3"/>
    <x v="1"/>
    <x v="2"/>
    <x v="0"/>
    <x v="2"/>
    <x v="3"/>
    <x v="3"/>
    <x v="97"/>
    <x v="0"/>
    <n v="4410949"/>
  </r>
  <r>
    <x v="3"/>
    <x v="1"/>
    <x v="2"/>
    <x v="0"/>
    <x v="2"/>
    <x v="3"/>
    <x v="3"/>
    <x v="98"/>
    <x v="0"/>
    <m/>
  </r>
  <r>
    <x v="3"/>
    <x v="1"/>
    <x v="2"/>
    <x v="0"/>
    <x v="2"/>
    <x v="3"/>
    <x v="3"/>
    <x v="99"/>
    <x v="0"/>
    <n v="319330"/>
  </r>
  <r>
    <x v="3"/>
    <x v="1"/>
    <x v="2"/>
    <x v="0"/>
    <x v="2"/>
    <x v="3"/>
    <x v="3"/>
    <x v="49"/>
    <x v="0"/>
    <n v="1241700"/>
  </r>
  <r>
    <x v="3"/>
    <x v="1"/>
    <x v="2"/>
    <x v="0"/>
    <x v="2"/>
    <x v="3"/>
    <x v="3"/>
    <x v="111"/>
    <x v="0"/>
    <n v="45000"/>
  </r>
  <r>
    <x v="3"/>
    <x v="1"/>
    <x v="2"/>
    <x v="0"/>
    <x v="2"/>
    <x v="3"/>
    <x v="3"/>
    <x v="50"/>
    <x v="0"/>
    <m/>
  </r>
  <r>
    <x v="4"/>
    <x v="0"/>
    <x v="2"/>
    <x v="0"/>
    <x v="1"/>
    <x v="2"/>
    <x v="13"/>
    <x v="63"/>
    <x v="0"/>
    <n v="18462004.43"/>
  </r>
  <r>
    <x v="4"/>
    <x v="0"/>
    <x v="2"/>
    <x v="0"/>
    <x v="1"/>
    <x v="5"/>
    <x v="11"/>
    <x v="64"/>
    <x v="0"/>
    <n v="262.38"/>
  </r>
  <r>
    <x v="4"/>
    <x v="0"/>
    <x v="2"/>
    <x v="0"/>
    <x v="1"/>
    <x v="5"/>
    <x v="14"/>
    <x v="66"/>
    <x v="0"/>
    <m/>
  </r>
  <r>
    <x v="4"/>
    <x v="0"/>
    <x v="2"/>
    <x v="0"/>
    <x v="1"/>
    <x v="5"/>
    <x v="15"/>
    <x v="69"/>
    <x v="0"/>
    <n v="240676.34"/>
  </r>
  <r>
    <x v="4"/>
    <x v="0"/>
    <x v="2"/>
    <x v="0"/>
    <x v="1"/>
    <x v="2"/>
    <x v="17"/>
    <x v="74"/>
    <x v="0"/>
    <n v="-281059.06"/>
  </r>
  <r>
    <x v="4"/>
    <x v="0"/>
    <x v="2"/>
    <x v="0"/>
    <x v="1"/>
    <x v="2"/>
    <x v="17"/>
    <x v="103"/>
    <x v="0"/>
    <m/>
  </r>
  <r>
    <x v="4"/>
    <x v="0"/>
    <x v="2"/>
    <x v="0"/>
    <x v="1"/>
    <x v="2"/>
    <x v="0"/>
    <x v="104"/>
    <x v="0"/>
    <n v="140000"/>
  </r>
  <r>
    <x v="4"/>
    <x v="0"/>
    <x v="2"/>
    <x v="0"/>
    <x v="0"/>
    <x v="0"/>
    <x v="4"/>
    <x v="6"/>
    <x v="0"/>
    <n v="2520000"/>
  </r>
  <r>
    <x v="4"/>
    <x v="0"/>
    <x v="2"/>
    <x v="0"/>
    <x v="0"/>
    <x v="0"/>
    <x v="4"/>
    <x v="7"/>
    <x v="0"/>
    <m/>
  </r>
  <r>
    <x v="4"/>
    <x v="0"/>
    <x v="2"/>
    <x v="0"/>
    <x v="0"/>
    <x v="0"/>
    <x v="4"/>
    <x v="8"/>
    <x v="0"/>
    <n v="209916"/>
  </r>
  <r>
    <x v="4"/>
    <x v="0"/>
    <x v="2"/>
    <x v="0"/>
    <x v="0"/>
    <x v="0"/>
    <x v="4"/>
    <x v="9"/>
    <x v="0"/>
    <n v="25190"/>
  </r>
  <r>
    <x v="4"/>
    <x v="0"/>
    <x v="2"/>
    <x v="0"/>
    <x v="0"/>
    <x v="0"/>
    <x v="4"/>
    <x v="10"/>
    <x v="0"/>
    <n v="209916"/>
  </r>
  <r>
    <x v="4"/>
    <x v="0"/>
    <x v="2"/>
    <x v="0"/>
    <x v="0"/>
    <x v="0"/>
    <x v="4"/>
    <x v="11"/>
    <x v="0"/>
    <n v="105084"/>
  </r>
  <r>
    <x v="4"/>
    <x v="0"/>
    <x v="2"/>
    <x v="0"/>
    <x v="0"/>
    <x v="0"/>
    <x v="4"/>
    <x v="12"/>
    <x v="0"/>
    <n v="1680000"/>
  </r>
  <r>
    <x v="4"/>
    <x v="0"/>
    <x v="2"/>
    <x v="0"/>
    <x v="0"/>
    <x v="0"/>
    <x v="4"/>
    <x v="56"/>
    <x v="0"/>
    <m/>
  </r>
  <r>
    <x v="4"/>
    <x v="0"/>
    <x v="2"/>
    <x v="0"/>
    <x v="0"/>
    <x v="0"/>
    <x v="4"/>
    <x v="13"/>
    <x v="0"/>
    <n v="13154"/>
  </r>
  <r>
    <x v="4"/>
    <x v="0"/>
    <x v="2"/>
    <x v="0"/>
    <x v="0"/>
    <x v="0"/>
    <x v="4"/>
    <x v="14"/>
    <x v="0"/>
    <n v="302400"/>
  </r>
  <r>
    <x v="4"/>
    <x v="0"/>
    <x v="2"/>
    <x v="0"/>
    <x v="0"/>
    <x v="0"/>
    <x v="4"/>
    <x v="15"/>
    <x v="0"/>
    <n v="100800"/>
  </r>
  <r>
    <x v="4"/>
    <x v="0"/>
    <x v="2"/>
    <x v="0"/>
    <x v="0"/>
    <x v="0"/>
    <x v="9"/>
    <x v="30"/>
    <x v="0"/>
    <n v="438902"/>
  </r>
  <r>
    <x v="4"/>
    <x v="0"/>
    <x v="2"/>
    <x v="0"/>
    <x v="0"/>
    <x v="0"/>
    <x v="9"/>
    <x v="110"/>
    <x v="0"/>
    <n v="440423"/>
  </r>
  <r>
    <x v="4"/>
    <x v="0"/>
    <x v="2"/>
    <x v="0"/>
    <x v="0"/>
    <x v="0"/>
    <x v="5"/>
    <x v="70"/>
    <x v="0"/>
    <m/>
  </r>
  <r>
    <x v="4"/>
    <x v="0"/>
    <x v="2"/>
    <x v="0"/>
    <x v="0"/>
    <x v="0"/>
    <x v="5"/>
    <x v="102"/>
    <x v="0"/>
    <n v="522000"/>
  </r>
  <r>
    <x v="4"/>
    <x v="0"/>
    <x v="2"/>
    <x v="0"/>
    <x v="0"/>
    <x v="0"/>
    <x v="5"/>
    <x v="71"/>
    <x v="0"/>
    <n v="3578.29"/>
  </r>
  <r>
    <x v="4"/>
    <x v="0"/>
    <x v="2"/>
    <x v="0"/>
    <x v="0"/>
    <x v="0"/>
    <x v="5"/>
    <x v="78"/>
    <x v="0"/>
    <m/>
  </r>
  <r>
    <x v="4"/>
    <x v="0"/>
    <x v="2"/>
    <x v="0"/>
    <x v="0"/>
    <x v="0"/>
    <x v="6"/>
    <x v="17"/>
    <x v="0"/>
    <n v="829016"/>
  </r>
  <r>
    <x v="4"/>
    <x v="0"/>
    <x v="2"/>
    <x v="0"/>
    <x v="0"/>
    <x v="0"/>
    <x v="0"/>
    <x v="79"/>
    <x v="0"/>
    <m/>
  </r>
  <r>
    <x v="4"/>
    <x v="0"/>
    <x v="2"/>
    <x v="0"/>
    <x v="0"/>
    <x v="0"/>
    <x v="0"/>
    <x v="80"/>
    <x v="0"/>
    <n v="1164717"/>
  </r>
  <r>
    <x v="4"/>
    <x v="0"/>
    <x v="2"/>
    <x v="0"/>
    <x v="0"/>
    <x v="0"/>
    <x v="0"/>
    <x v="84"/>
    <x v="0"/>
    <m/>
  </r>
  <r>
    <x v="4"/>
    <x v="0"/>
    <x v="2"/>
    <x v="0"/>
    <x v="0"/>
    <x v="0"/>
    <x v="0"/>
    <x v="107"/>
    <x v="0"/>
    <n v="49660"/>
  </r>
  <r>
    <x v="4"/>
    <x v="0"/>
    <x v="2"/>
    <x v="0"/>
    <x v="0"/>
    <x v="0"/>
    <x v="0"/>
    <x v="108"/>
    <x v="0"/>
    <n v="137773"/>
  </r>
  <r>
    <x v="4"/>
    <x v="0"/>
    <x v="2"/>
    <x v="0"/>
    <x v="0"/>
    <x v="0"/>
    <x v="0"/>
    <x v="109"/>
    <x v="0"/>
    <n v="239074.71"/>
  </r>
  <r>
    <x v="4"/>
    <x v="0"/>
    <x v="2"/>
    <x v="0"/>
    <x v="0"/>
    <x v="0"/>
    <x v="12"/>
    <x v="81"/>
    <x v="0"/>
    <m/>
  </r>
  <r>
    <x v="4"/>
    <x v="0"/>
    <x v="2"/>
    <x v="0"/>
    <x v="0"/>
    <x v="0"/>
    <x v="12"/>
    <x v="82"/>
    <x v="0"/>
    <m/>
  </r>
  <r>
    <x v="4"/>
    <x v="0"/>
    <x v="2"/>
    <x v="0"/>
    <x v="0"/>
    <x v="0"/>
    <x v="12"/>
    <x v="83"/>
    <x v="0"/>
    <m/>
  </r>
  <r>
    <x v="4"/>
    <x v="0"/>
    <x v="2"/>
    <x v="0"/>
    <x v="0"/>
    <x v="0"/>
    <x v="12"/>
    <x v="84"/>
    <x v="0"/>
    <m/>
  </r>
  <r>
    <x v="4"/>
    <x v="0"/>
    <x v="2"/>
    <x v="0"/>
    <x v="0"/>
    <x v="0"/>
    <x v="19"/>
    <x v="100"/>
    <x v="0"/>
    <m/>
  </r>
  <r>
    <x v="4"/>
    <x v="0"/>
    <x v="2"/>
    <x v="0"/>
    <x v="0"/>
    <x v="0"/>
    <x v="16"/>
    <x v="86"/>
    <x v="0"/>
    <m/>
  </r>
  <r>
    <x v="4"/>
    <x v="0"/>
    <x v="2"/>
    <x v="0"/>
    <x v="0"/>
    <x v="0"/>
    <x v="22"/>
    <x v="105"/>
    <x v="0"/>
    <m/>
  </r>
  <r>
    <x v="4"/>
    <x v="0"/>
    <x v="2"/>
    <x v="0"/>
    <x v="0"/>
    <x v="0"/>
    <x v="2"/>
    <x v="87"/>
    <x v="0"/>
    <m/>
  </r>
  <r>
    <x v="4"/>
    <x v="0"/>
    <x v="2"/>
    <x v="0"/>
    <x v="0"/>
    <x v="0"/>
    <x v="2"/>
    <x v="88"/>
    <x v="0"/>
    <m/>
  </r>
  <r>
    <x v="4"/>
    <x v="0"/>
    <x v="2"/>
    <x v="0"/>
    <x v="0"/>
    <x v="0"/>
    <x v="2"/>
    <x v="89"/>
    <x v="0"/>
    <m/>
  </r>
  <r>
    <x v="4"/>
    <x v="0"/>
    <x v="2"/>
    <x v="0"/>
    <x v="0"/>
    <x v="0"/>
    <x v="2"/>
    <x v="90"/>
    <x v="0"/>
    <m/>
  </r>
  <r>
    <x v="4"/>
    <x v="0"/>
    <x v="2"/>
    <x v="0"/>
    <x v="0"/>
    <x v="0"/>
    <x v="2"/>
    <x v="91"/>
    <x v="0"/>
    <m/>
  </r>
  <r>
    <x v="4"/>
    <x v="0"/>
    <x v="2"/>
    <x v="0"/>
    <x v="0"/>
    <x v="0"/>
    <x v="2"/>
    <x v="92"/>
    <x v="0"/>
    <m/>
  </r>
  <r>
    <x v="4"/>
    <x v="0"/>
    <x v="2"/>
    <x v="0"/>
    <x v="0"/>
    <x v="0"/>
    <x v="2"/>
    <x v="93"/>
    <x v="0"/>
    <m/>
  </r>
  <r>
    <x v="4"/>
    <x v="0"/>
    <x v="2"/>
    <x v="0"/>
    <x v="0"/>
    <x v="1"/>
    <x v="7"/>
    <x v="34"/>
    <x v="0"/>
    <n v="48440"/>
  </r>
  <r>
    <x v="4"/>
    <x v="0"/>
    <x v="2"/>
    <x v="0"/>
    <x v="0"/>
    <x v="1"/>
    <x v="7"/>
    <x v="20"/>
    <x v="0"/>
    <n v="58894.1"/>
  </r>
  <r>
    <x v="4"/>
    <x v="0"/>
    <x v="2"/>
    <x v="0"/>
    <x v="0"/>
    <x v="1"/>
    <x v="7"/>
    <x v="101"/>
    <x v="0"/>
    <m/>
  </r>
  <r>
    <x v="4"/>
    <x v="0"/>
    <x v="2"/>
    <x v="0"/>
    <x v="0"/>
    <x v="1"/>
    <x v="7"/>
    <x v="55"/>
    <x v="0"/>
    <n v="60837.08"/>
  </r>
  <r>
    <x v="4"/>
    <x v="0"/>
    <x v="2"/>
    <x v="0"/>
    <x v="0"/>
    <x v="1"/>
    <x v="8"/>
    <x v="22"/>
    <x v="0"/>
    <n v="68920.070000000007"/>
  </r>
  <r>
    <x v="4"/>
    <x v="0"/>
    <x v="2"/>
    <x v="0"/>
    <x v="0"/>
    <x v="1"/>
    <x v="8"/>
    <x v="94"/>
    <x v="0"/>
    <n v="3576"/>
  </r>
  <r>
    <x v="4"/>
    <x v="0"/>
    <x v="2"/>
    <x v="0"/>
    <x v="0"/>
    <x v="1"/>
    <x v="8"/>
    <x v="95"/>
    <x v="0"/>
    <m/>
  </r>
  <r>
    <x v="4"/>
    <x v="0"/>
    <x v="2"/>
    <x v="0"/>
    <x v="0"/>
    <x v="1"/>
    <x v="8"/>
    <x v="77"/>
    <x v="0"/>
    <m/>
  </r>
  <r>
    <x v="4"/>
    <x v="0"/>
    <x v="2"/>
    <x v="0"/>
    <x v="0"/>
    <x v="1"/>
    <x v="8"/>
    <x v="4"/>
    <x v="0"/>
    <n v="-547081.87"/>
  </r>
  <r>
    <x v="4"/>
    <x v="0"/>
    <x v="2"/>
    <x v="0"/>
    <x v="3"/>
    <x v="6"/>
    <x v="23"/>
    <x v="112"/>
    <x v="0"/>
    <n v="3691000"/>
  </r>
  <r>
    <x v="4"/>
    <x v="0"/>
    <x v="2"/>
    <x v="0"/>
    <x v="2"/>
    <x v="3"/>
    <x v="3"/>
    <x v="96"/>
    <x v="0"/>
    <m/>
  </r>
  <r>
    <x v="4"/>
    <x v="0"/>
    <x v="2"/>
    <x v="0"/>
    <x v="2"/>
    <x v="3"/>
    <x v="3"/>
    <x v="97"/>
    <x v="0"/>
    <n v="4541812"/>
  </r>
  <r>
    <x v="4"/>
    <x v="0"/>
    <x v="2"/>
    <x v="0"/>
    <x v="2"/>
    <x v="3"/>
    <x v="3"/>
    <x v="98"/>
    <x v="0"/>
    <m/>
  </r>
  <r>
    <x v="4"/>
    <x v="0"/>
    <x v="2"/>
    <x v="0"/>
    <x v="2"/>
    <x v="3"/>
    <x v="3"/>
    <x v="99"/>
    <x v="0"/>
    <n v="54847"/>
  </r>
  <r>
    <x v="4"/>
    <x v="0"/>
    <x v="2"/>
    <x v="0"/>
    <x v="2"/>
    <x v="3"/>
    <x v="20"/>
    <x v="49"/>
    <x v="0"/>
    <n v="1637400"/>
  </r>
  <r>
    <x v="4"/>
    <x v="0"/>
    <x v="2"/>
    <x v="0"/>
    <x v="2"/>
    <x v="3"/>
    <x v="20"/>
    <x v="111"/>
    <x v="0"/>
    <n v="45000"/>
  </r>
  <r>
    <x v="4"/>
    <x v="0"/>
    <x v="2"/>
    <x v="0"/>
    <x v="2"/>
    <x v="3"/>
    <x v="21"/>
    <x v="50"/>
    <x v="0"/>
    <m/>
  </r>
  <r>
    <x v="4"/>
    <x v="1"/>
    <x v="2"/>
    <x v="0"/>
    <x v="1"/>
    <x v="2"/>
    <x v="13"/>
    <x v="63"/>
    <x v="0"/>
    <n v="19269750"/>
  </r>
  <r>
    <x v="4"/>
    <x v="1"/>
    <x v="2"/>
    <x v="0"/>
    <x v="1"/>
    <x v="5"/>
    <x v="11"/>
    <x v="64"/>
    <x v="0"/>
    <n v="0"/>
  </r>
  <r>
    <x v="4"/>
    <x v="1"/>
    <x v="2"/>
    <x v="0"/>
    <x v="1"/>
    <x v="5"/>
    <x v="14"/>
    <x v="66"/>
    <x v="0"/>
    <m/>
  </r>
  <r>
    <x v="4"/>
    <x v="1"/>
    <x v="2"/>
    <x v="0"/>
    <x v="1"/>
    <x v="5"/>
    <x v="15"/>
    <x v="69"/>
    <x v="0"/>
    <n v="0"/>
  </r>
  <r>
    <x v="4"/>
    <x v="1"/>
    <x v="2"/>
    <x v="0"/>
    <x v="1"/>
    <x v="2"/>
    <x v="17"/>
    <x v="74"/>
    <x v="0"/>
    <n v="0"/>
  </r>
  <r>
    <x v="4"/>
    <x v="1"/>
    <x v="2"/>
    <x v="0"/>
    <x v="1"/>
    <x v="2"/>
    <x v="17"/>
    <x v="103"/>
    <x v="0"/>
    <m/>
  </r>
  <r>
    <x v="4"/>
    <x v="1"/>
    <x v="2"/>
    <x v="0"/>
    <x v="1"/>
    <x v="2"/>
    <x v="0"/>
    <x v="104"/>
    <x v="0"/>
    <n v="0"/>
  </r>
  <r>
    <x v="4"/>
    <x v="1"/>
    <x v="2"/>
    <x v="0"/>
    <x v="0"/>
    <x v="0"/>
    <x v="4"/>
    <x v="6"/>
    <x v="0"/>
    <n v="2520000"/>
  </r>
  <r>
    <x v="4"/>
    <x v="1"/>
    <x v="2"/>
    <x v="0"/>
    <x v="0"/>
    <x v="0"/>
    <x v="4"/>
    <x v="7"/>
    <x v="0"/>
    <m/>
  </r>
  <r>
    <x v="4"/>
    <x v="1"/>
    <x v="2"/>
    <x v="0"/>
    <x v="0"/>
    <x v="0"/>
    <x v="4"/>
    <x v="8"/>
    <x v="0"/>
    <n v="209916"/>
  </r>
  <r>
    <x v="4"/>
    <x v="1"/>
    <x v="2"/>
    <x v="0"/>
    <x v="0"/>
    <x v="0"/>
    <x v="4"/>
    <x v="9"/>
    <x v="0"/>
    <n v="25190"/>
  </r>
  <r>
    <x v="4"/>
    <x v="1"/>
    <x v="2"/>
    <x v="0"/>
    <x v="0"/>
    <x v="0"/>
    <x v="4"/>
    <x v="10"/>
    <x v="0"/>
    <n v="209916"/>
  </r>
  <r>
    <x v="4"/>
    <x v="1"/>
    <x v="2"/>
    <x v="0"/>
    <x v="0"/>
    <x v="0"/>
    <x v="4"/>
    <x v="11"/>
    <x v="0"/>
    <n v="105084"/>
  </r>
  <r>
    <x v="4"/>
    <x v="1"/>
    <x v="2"/>
    <x v="0"/>
    <x v="0"/>
    <x v="0"/>
    <x v="4"/>
    <x v="12"/>
    <x v="0"/>
    <n v="1680000"/>
  </r>
  <r>
    <x v="4"/>
    <x v="1"/>
    <x v="2"/>
    <x v="0"/>
    <x v="0"/>
    <x v="0"/>
    <x v="4"/>
    <x v="56"/>
    <x v="0"/>
    <m/>
  </r>
  <r>
    <x v="4"/>
    <x v="1"/>
    <x v="2"/>
    <x v="0"/>
    <x v="0"/>
    <x v="0"/>
    <x v="4"/>
    <x v="13"/>
    <x v="0"/>
    <n v="13154"/>
  </r>
  <r>
    <x v="4"/>
    <x v="1"/>
    <x v="2"/>
    <x v="0"/>
    <x v="0"/>
    <x v="0"/>
    <x v="4"/>
    <x v="14"/>
    <x v="0"/>
    <n v="302400"/>
  </r>
  <r>
    <x v="4"/>
    <x v="1"/>
    <x v="2"/>
    <x v="0"/>
    <x v="0"/>
    <x v="0"/>
    <x v="4"/>
    <x v="15"/>
    <x v="0"/>
    <n v="100800"/>
  </r>
  <r>
    <x v="4"/>
    <x v="1"/>
    <x v="2"/>
    <x v="0"/>
    <x v="0"/>
    <x v="0"/>
    <x v="9"/>
    <x v="30"/>
    <x v="0"/>
    <n v="438902"/>
  </r>
  <r>
    <x v="4"/>
    <x v="1"/>
    <x v="2"/>
    <x v="0"/>
    <x v="0"/>
    <x v="0"/>
    <x v="9"/>
    <x v="110"/>
    <x v="0"/>
    <n v="440423"/>
  </r>
  <r>
    <x v="4"/>
    <x v="1"/>
    <x v="2"/>
    <x v="0"/>
    <x v="0"/>
    <x v="0"/>
    <x v="5"/>
    <x v="70"/>
    <x v="0"/>
    <m/>
  </r>
  <r>
    <x v="4"/>
    <x v="1"/>
    <x v="2"/>
    <x v="0"/>
    <x v="0"/>
    <x v="0"/>
    <x v="5"/>
    <x v="102"/>
    <x v="0"/>
    <m/>
  </r>
  <r>
    <x v="4"/>
    <x v="1"/>
    <x v="2"/>
    <x v="0"/>
    <x v="0"/>
    <x v="0"/>
    <x v="5"/>
    <x v="71"/>
    <x v="0"/>
    <n v="3578.29"/>
  </r>
  <r>
    <x v="4"/>
    <x v="1"/>
    <x v="2"/>
    <x v="0"/>
    <x v="0"/>
    <x v="0"/>
    <x v="5"/>
    <x v="78"/>
    <x v="0"/>
    <m/>
  </r>
  <r>
    <x v="4"/>
    <x v="1"/>
    <x v="2"/>
    <x v="0"/>
    <x v="0"/>
    <x v="0"/>
    <x v="6"/>
    <x v="17"/>
    <x v="0"/>
    <n v="829016"/>
  </r>
  <r>
    <x v="4"/>
    <x v="1"/>
    <x v="2"/>
    <x v="0"/>
    <x v="0"/>
    <x v="0"/>
    <x v="0"/>
    <x v="79"/>
    <x v="0"/>
    <m/>
  </r>
  <r>
    <x v="4"/>
    <x v="1"/>
    <x v="2"/>
    <x v="0"/>
    <x v="0"/>
    <x v="0"/>
    <x v="0"/>
    <x v="80"/>
    <x v="0"/>
    <n v="1164717"/>
  </r>
  <r>
    <x v="4"/>
    <x v="1"/>
    <x v="2"/>
    <x v="0"/>
    <x v="0"/>
    <x v="0"/>
    <x v="0"/>
    <x v="84"/>
    <x v="0"/>
    <m/>
  </r>
  <r>
    <x v="4"/>
    <x v="1"/>
    <x v="2"/>
    <x v="0"/>
    <x v="0"/>
    <x v="0"/>
    <x v="0"/>
    <x v="107"/>
    <x v="0"/>
    <n v="49660"/>
  </r>
  <r>
    <x v="4"/>
    <x v="1"/>
    <x v="2"/>
    <x v="0"/>
    <x v="0"/>
    <x v="0"/>
    <x v="0"/>
    <x v="108"/>
    <x v="0"/>
    <n v="137773"/>
  </r>
  <r>
    <x v="4"/>
    <x v="1"/>
    <x v="2"/>
    <x v="0"/>
    <x v="0"/>
    <x v="0"/>
    <x v="0"/>
    <x v="109"/>
    <x v="0"/>
    <n v="239074.71"/>
  </r>
  <r>
    <x v="4"/>
    <x v="1"/>
    <x v="2"/>
    <x v="0"/>
    <x v="0"/>
    <x v="0"/>
    <x v="12"/>
    <x v="81"/>
    <x v="0"/>
    <m/>
  </r>
  <r>
    <x v="4"/>
    <x v="1"/>
    <x v="2"/>
    <x v="0"/>
    <x v="0"/>
    <x v="0"/>
    <x v="12"/>
    <x v="82"/>
    <x v="0"/>
    <m/>
  </r>
  <r>
    <x v="4"/>
    <x v="1"/>
    <x v="2"/>
    <x v="0"/>
    <x v="0"/>
    <x v="0"/>
    <x v="12"/>
    <x v="83"/>
    <x v="0"/>
    <m/>
  </r>
  <r>
    <x v="4"/>
    <x v="1"/>
    <x v="2"/>
    <x v="0"/>
    <x v="0"/>
    <x v="0"/>
    <x v="12"/>
    <x v="84"/>
    <x v="0"/>
    <m/>
  </r>
  <r>
    <x v="4"/>
    <x v="1"/>
    <x v="2"/>
    <x v="0"/>
    <x v="0"/>
    <x v="0"/>
    <x v="19"/>
    <x v="100"/>
    <x v="0"/>
    <m/>
  </r>
  <r>
    <x v="4"/>
    <x v="1"/>
    <x v="2"/>
    <x v="0"/>
    <x v="0"/>
    <x v="0"/>
    <x v="16"/>
    <x v="86"/>
    <x v="0"/>
    <m/>
  </r>
  <r>
    <x v="4"/>
    <x v="1"/>
    <x v="2"/>
    <x v="0"/>
    <x v="0"/>
    <x v="0"/>
    <x v="22"/>
    <x v="105"/>
    <x v="0"/>
    <m/>
  </r>
  <r>
    <x v="4"/>
    <x v="1"/>
    <x v="2"/>
    <x v="0"/>
    <x v="0"/>
    <x v="0"/>
    <x v="2"/>
    <x v="87"/>
    <x v="0"/>
    <m/>
  </r>
  <r>
    <x v="4"/>
    <x v="1"/>
    <x v="2"/>
    <x v="0"/>
    <x v="0"/>
    <x v="0"/>
    <x v="2"/>
    <x v="88"/>
    <x v="0"/>
    <m/>
  </r>
  <r>
    <x v="4"/>
    <x v="1"/>
    <x v="2"/>
    <x v="0"/>
    <x v="0"/>
    <x v="0"/>
    <x v="2"/>
    <x v="89"/>
    <x v="0"/>
    <m/>
  </r>
  <r>
    <x v="4"/>
    <x v="1"/>
    <x v="2"/>
    <x v="0"/>
    <x v="0"/>
    <x v="0"/>
    <x v="2"/>
    <x v="90"/>
    <x v="0"/>
    <m/>
  </r>
  <r>
    <x v="4"/>
    <x v="1"/>
    <x v="2"/>
    <x v="0"/>
    <x v="0"/>
    <x v="0"/>
    <x v="2"/>
    <x v="91"/>
    <x v="0"/>
    <m/>
  </r>
  <r>
    <x v="4"/>
    <x v="1"/>
    <x v="2"/>
    <x v="0"/>
    <x v="0"/>
    <x v="0"/>
    <x v="2"/>
    <x v="92"/>
    <x v="0"/>
    <m/>
  </r>
  <r>
    <x v="4"/>
    <x v="1"/>
    <x v="2"/>
    <x v="0"/>
    <x v="0"/>
    <x v="0"/>
    <x v="2"/>
    <x v="93"/>
    <x v="0"/>
    <m/>
  </r>
  <r>
    <x v="4"/>
    <x v="1"/>
    <x v="2"/>
    <x v="0"/>
    <x v="0"/>
    <x v="1"/>
    <x v="7"/>
    <x v="34"/>
    <x v="0"/>
    <n v="48440"/>
  </r>
  <r>
    <x v="4"/>
    <x v="1"/>
    <x v="2"/>
    <x v="0"/>
    <x v="0"/>
    <x v="1"/>
    <x v="7"/>
    <x v="20"/>
    <x v="0"/>
    <n v="58894.1"/>
  </r>
  <r>
    <x v="4"/>
    <x v="1"/>
    <x v="2"/>
    <x v="0"/>
    <x v="0"/>
    <x v="1"/>
    <x v="7"/>
    <x v="101"/>
    <x v="0"/>
    <m/>
  </r>
  <r>
    <x v="4"/>
    <x v="1"/>
    <x v="2"/>
    <x v="0"/>
    <x v="0"/>
    <x v="1"/>
    <x v="7"/>
    <x v="55"/>
    <x v="0"/>
    <n v="60837.08"/>
  </r>
  <r>
    <x v="4"/>
    <x v="1"/>
    <x v="2"/>
    <x v="0"/>
    <x v="0"/>
    <x v="1"/>
    <x v="8"/>
    <x v="22"/>
    <x v="0"/>
    <n v="68920.070000000007"/>
  </r>
  <r>
    <x v="4"/>
    <x v="1"/>
    <x v="2"/>
    <x v="0"/>
    <x v="0"/>
    <x v="1"/>
    <x v="8"/>
    <x v="94"/>
    <x v="0"/>
    <n v="3576"/>
  </r>
  <r>
    <x v="4"/>
    <x v="1"/>
    <x v="2"/>
    <x v="0"/>
    <x v="0"/>
    <x v="1"/>
    <x v="8"/>
    <x v="95"/>
    <x v="0"/>
    <m/>
  </r>
  <r>
    <x v="4"/>
    <x v="1"/>
    <x v="2"/>
    <x v="0"/>
    <x v="0"/>
    <x v="1"/>
    <x v="8"/>
    <x v="77"/>
    <x v="0"/>
    <m/>
  </r>
  <r>
    <x v="4"/>
    <x v="1"/>
    <x v="2"/>
    <x v="0"/>
    <x v="0"/>
    <x v="1"/>
    <x v="8"/>
    <x v="4"/>
    <x v="0"/>
    <n v="-547081.87"/>
  </r>
  <r>
    <x v="4"/>
    <x v="1"/>
    <x v="2"/>
    <x v="0"/>
    <x v="2"/>
    <x v="3"/>
    <x v="3"/>
    <x v="96"/>
    <x v="0"/>
    <m/>
  </r>
  <r>
    <x v="4"/>
    <x v="1"/>
    <x v="2"/>
    <x v="0"/>
    <x v="2"/>
    <x v="3"/>
    <x v="3"/>
    <x v="97"/>
    <x v="0"/>
    <n v="4541812"/>
  </r>
  <r>
    <x v="4"/>
    <x v="1"/>
    <x v="2"/>
    <x v="0"/>
    <x v="2"/>
    <x v="3"/>
    <x v="3"/>
    <x v="98"/>
    <x v="0"/>
    <m/>
  </r>
  <r>
    <x v="4"/>
    <x v="1"/>
    <x v="2"/>
    <x v="0"/>
    <x v="2"/>
    <x v="3"/>
    <x v="3"/>
    <x v="99"/>
    <x v="0"/>
    <n v="54847"/>
  </r>
  <r>
    <x v="4"/>
    <x v="1"/>
    <x v="2"/>
    <x v="0"/>
    <x v="2"/>
    <x v="3"/>
    <x v="3"/>
    <x v="49"/>
    <x v="0"/>
    <n v="1637400"/>
  </r>
  <r>
    <x v="4"/>
    <x v="1"/>
    <x v="2"/>
    <x v="0"/>
    <x v="2"/>
    <x v="3"/>
    <x v="3"/>
    <x v="111"/>
    <x v="0"/>
    <n v="45000"/>
  </r>
  <r>
    <x v="4"/>
    <x v="1"/>
    <x v="2"/>
    <x v="0"/>
    <x v="2"/>
    <x v="3"/>
    <x v="3"/>
    <x v="50"/>
    <x v="0"/>
    <m/>
  </r>
  <r>
    <x v="5"/>
    <x v="0"/>
    <x v="3"/>
    <x v="0"/>
    <x v="1"/>
    <x v="2"/>
    <x v="24"/>
    <x v="63"/>
    <x v="0"/>
    <n v="23455828.670000002"/>
  </r>
  <r>
    <x v="5"/>
    <x v="0"/>
    <x v="3"/>
    <x v="0"/>
    <x v="1"/>
    <x v="5"/>
    <x v="11"/>
    <x v="64"/>
    <x v="0"/>
    <n v="866"/>
  </r>
  <r>
    <x v="5"/>
    <x v="0"/>
    <x v="3"/>
    <x v="0"/>
    <x v="1"/>
    <x v="5"/>
    <x v="14"/>
    <x v="66"/>
    <x v="0"/>
    <m/>
  </r>
  <r>
    <x v="5"/>
    <x v="0"/>
    <x v="3"/>
    <x v="0"/>
    <x v="1"/>
    <x v="5"/>
    <x v="15"/>
    <x v="69"/>
    <x v="0"/>
    <m/>
  </r>
  <r>
    <x v="5"/>
    <x v="0"/>
    <x v="3"/>
    <x v="0"/>
    <x v="1"/>
    <x v="2"/>
    <x v="25"/>
    <x v="74"/>
    <x v="0"/>
    <m/>
  </r>
  <r>
    <x v="5"/>
    <x v="0"/>
    <x v="3"/>
    <x v="0"/>
    <x v="1"/>
    <x v="2"/>
    <x v="17"/>
    <x v="103"/>
    <x v="0"/>
    <m/>
  </r>
  <r>
    <x v="5"/>
    <x v="0"/>
    <x v="3"/>
    <x v="0"/>
    <x v="1"/>
    <x v="2"/>
    <x v="0"/>
    <x v="104"/>
    <x v="0"/>
    <n v="110000"/>
  </r>
  <r>
    <x v="5"/>
    <x v="0"/>
    <x v="3"/>
    <x v="0"/>
    <x v="0"/>
    <x v="0"/>
    <x v="4"/>
    <x v="6"/>
    <x v="0"/>
    <n v="2520000"/>
  </r>
  <r>
    <x v="5"/>
    <x v="0"/>
    <x v="3"/>
    <x v="0"/>
    <x v="0"/>
    <x v="0"/>
    <x v="4"/>
    <x v="7"/>
    <x v="0"/>
    <m/>
  </r>
  <r>
    <x v="5"/>
    <x v="0"/>
    <x v="3"/>
    <x v="0"/>
    <x v="0"/>
    <x v="0"/>
    <x v="4"/>
    <x v="8"/>
    <x v="0"/>
    <n v="210000"/>
  </r>
  <r>
    <x v="5"/>
    <x v="0"/>
    <x v="3"/>
    <x v="0"/>
    <x v="0"/>
    <x v="0"/>
    <x v="4"/>
    <x v="9"/>
    <x v="0"/>
    <n v="25200"/>
  </r>
  <r>
    <x v="5"/>
    <x v="0"/>
    <x v="3"/>
    <x v="0"/>
    <x v="0"/>
    <x v="0"/>
    <x v="4"/>
    <x v="10"/>
    <x v="0"/>
    <n v="210000"/>
  </r>
  <r>
    <x v="5"/>
    <x v="0"/>
    <x v="3"/>
    <x v="0"/>
    <x v="0"/>
    <x v="0"/>
    <x v="4"/>
    <x v="11"/>
    <x v="0"/>
    <n v="105000"/>
  </r>
  <r>
    <x v="5"/>
    <x v="0"/>
    <x v="3"/>
    <x v="0"/>
    <x v="0"/>
    <x v="0"/>
    <x v="4"/>
    <x v="12"/>
    <x v="0"/>
    <n v="1680000"/>
  </r>
  <r>
    <x v="5"/>
    <x v="0"/>
    <x v="3"/>
    <x v="0"/>
    <x v="0"/>
    <x v="0"/>
    <x v="4"/>
    <x v="56"/>
    <x v="0"/>
    <m/>
  </r>
  <r>
    <x v="5"/>
    <x v="0"/>
    <x v="3"/>
    <x v="0"/>
    <x v="0"/>
    <x v="0"/>
    <x v="4"/>
    <x v="13"/>
    <x v="0"/>
    <n v="13154"/>
  </r>
  <r>
    <x v="5"/>
    <x v="0"/>
    <x v="3"/>
    <x v="0"/>
    <x v="0"/>
    <x v="0"/>
    <x v="4"/>
    <x v="14"/>
    <x v="0"/>
    <n v="302400"/>
  </r>
  <r>
    <x v="5"/>
    <x v="0"/>
    <x v="3"/>
    <x v="0"/>
    <x v="0"/>
    <x v="0"/>
    <x v="4"/>
    <x v="15"/>
    <x v="0"/>
    <n v="100800"/>
  </r>
  <r>
    <x v="5"/>
    <x v="0"/>
    <x v="3"/>
    <x v="0"/>
    <x v="0"/>
    <x v="0"/>
    <x v="4"/>
    <x v="113"/>
    <x v="0"/>
    <n v="8000"/>
  </r>
  <r>
    <x v="5"/>
    <x v="0"/>
    <x v="3"/>
    <x v="0"/>
    <x v="0"/>
    <x v="0"/>
    <x v="9"/>
    <x v="114"/>
    <x v="0"/>
    <n v="438902"/>
  </r>
  <r>
    <x v="5"/>
    <x v="0"/>
    <x v="3"/>
    <x v="0"/>
    <x v="0"/>
    <x v="0"/>
    <x v="9"/>
    <x v="30"/>
    <x v="0"/>
    <m/>
  </r>
  <r>
    <x v="5"/>
    <x v="0"/>
    <x v="3"/>
    <x v="0"/>
    <x v="0"/>
    <x v="0"/>
    <x v="9"/>
    <x v="110"/>
    <x v="0"/>
    <m/>
  </r>
  <r>
    <x v="5"/>
    <x v="0"/>
    <x v="3"/>
    <x v="0"/>
    <x v="0"/>
    <x v="0"/>
    <x v="5"/>
    <x v="70"/>
    <x v="0"/>
    <m/>
  </r>
  <r>
    <x v="5"/>
    <x v="0"/>
    <x v="3"/>
    <x v="0"/>
    <x v="0"/>
    <x v="0"/>
    <x v="5"/>
    <x v="102"/>
    <x v="0"/>
    <m/>
  </r>
  <r>
    <x v="5"/>
    <x v="0"/>
    <x v="3"/>
    <x v="0"/>
    <x v="0"/>
    <x v="0"/>
    <x v="5"/>
    <x v="71"/>
    <x v="0"/>
    <m/>
  </r>
  <r>
    <x v="5"/>
    <x v="0"/>
    <x v="3"/>
    <x v="0"/>
    <x v="0"/>
    <x v="0"/>
    <x v="5"/>
    <x v="78"/>
    <x v="0"/>
    <m/>
  </r>
  <r>
    <x v="5"/>
    <x v="0"/>
    <x v="3"/>
    <x v="0"/>
    <x v="0"/>
    <x v="0"/>
    <x v="6"/>
    <x v="17"/>
    <x v="0"/>
    <n v="800000"/>
  </r>
  <r>
    <x v="5"/>
    <x v="0"/>
    <x v="3"/>
    <x v="0"/>
    <x v="0"/>
    <x v="0"/>
    <x v="0"/>
    <x v="79"/>
    <x v="0"/>
    <m/>
  </r>
  <r>
    <x v="5"/>
    <x v="0"/>
    <x v="3"/>
    <x v="0"/>
    <x v="0"/>
    <x v="0"/>
    <x v="0"/>
    <x v="80"/>
    <x v="0"/>
    <n v="1291248"/>
  </r>
  <r>
    <x v="5"/>
    <x v="0"/>
    <x v="3"/>
    <x v="0"/>
    <x v="0"/>
    <x v="0"/>
    <x v="0"/>
    <x v="84"/>
    <x v="0"/>
    <m/>
  </r>
  <r>
    <x v="5"/>
    <x v="0"/>
    <x v="3"/>
    <x v="0"/>
    <x v="0"/>
    <x v="0"/>
    <x v="0"/>
    <x v="107"/>
    <x v="0"/>
    <m/>
  </r>
  <r>
    <x v="5"/>
    <x v="0"/>
    <x v="3"/>
    <x v="0"/>
    <x v="0"/>
    <x v="0"/>
    <x v="0"/>
    <x v="108"/>
    <x v="0"/>
    <m/>
  </r>
  <r>
    <x v="5"/>
    <x v="0"/>
    <x v="3"/>
    <x v="0"/>
    <x v="0"/>
    <x v="0"/>
    <x v="0"/>
    <x v="109"/>
    <x v="0"/>
    <m/>
  </r>
  <r>
    <x v="5"/>
    <x v="0"/>
    <x v="3"/>
    <x v="0"/>
    <x v="0"/>
    <x v="0"/>
    <x v="12"/>
    <x v="81"/>
    <x v="0"/>
    <m/>
  </r>
  <r>
    <x v="5"/>
    <x v="0"/>
    <x v="3"/>
    <x v="0"/>
    <x v="0"/>
    <x v="0"/>
    <x v="12"/>
    <x v="82"/>
    <x v="0"/>
    <m/>
  </r>
  <r>
    <x v="5"/>
    <x v="0"/>
    <x v="3"/>
    <x v="0"/>
    <x v="0"/>
    <x v="0"/>
    <x v="12"/>
    <x v="83"/>
    <x v="0"/>
    <m/>
  </r>
  <r>
    <x v="5"/>
    <x v="0"/>
    <x v="3"/>
    <x v="0"/>
    <x v="0"/>
    <x v="0"/>
    <x v="12"/>
    <x v="84"/>
    <x v="0"/>
    <m/>
  </r>
  <r>
    <x v="5"/>
    <x v="0"/>
    <x v="3"/>
    <x v="0"/>
    <x v="0"/>
    <x v="0"/>
    <x v="19"/>
    <x v="100"/>
    <x v="0"/>
    <m/>
  </r>
  <r>
    <x v="5"/>
    <x v="0"/>
    <x v="3"/>
    <x v="0"/>
    <x v="0"/>
    <x v="0"/>
    <x v="16"/>
    <x v="86"/>
    <x v="0"/>
    <m/>
  </r>
  <r>
    <x v="5"/>
    <x v="0"/>
    <x v="3"/>
    <x v="0"/>
    <x v="0"/>
    <x v="0"/>
    <x v="22"/>
    <x v="105"/>
    <x v="0"/>
    <m/>
  </r>
  <r>
    <x v="5"/>
    <x v="0"/>
    <x v="3"/>
    <x v="0"/>
    <x v="0"/>
    <x v="0"/>
    <x v="2"/>
    <x v="87"/>
    <x v="0"/>
    <m/>
  </r>
  <r>
    <x v="5"/>
    <x v="0"/>
    <x v="3"/>
    <x v="0"/>
    <x v="0"/>
    <x v="0"/>
    <x v="2"/>
    <x v="88"/>
    <x v="0"/>
    <n v="18000"/>
  </r>
  <r>
    <x v="5"/>
    <x v="0"/>
    <x v="3"/>
    <x v="0"/>
    <x v="0"/>
    <x v="0"/>
    <x v="2"/>
    <x v="89"/>
    <x v="0"/>
    <n v="33600"/>
  </r>
  <r>
    <x v="5"/>
    <x v="0"/>
    <x v="3"/>
    <x v="0"/>
    <x v="0"/>
    <x v="0"/>
    <x v="2"/>
    <x v="90"/>
    <x v="0"/>
    <m/>
  </r>
  <r>
    <x v="5"/>
    <x v="0"/>
    <x v="3"/>
    <x v="0"/>
    <x v="0"/>
    <x v="0"/>
    <x v="2"/>
    <x v="91"/>
    <x v="0"/>
    <m/>
  </r>
  <r>
    <x v="5"/>
    <x v="0"/>
    <x v="3"/>
    <x v="0"/>
    <x v="0"/>
    <x v="0"/>
    <x v="2"/>
    <x v="92"/>
    <x v="0"/>
    <m/>
  </r>
  <r>
    <x v="5"/>
    <x v="0"/>
    <x v="3"/>
    <x v="0"/>
    <x v="0"/>
    <x v="0"/>
    <x v="2"/>
    <x v="93"/>
    <x v="0"/>
    <m/>
  </r>
  <r>
    <x v="5"/>
    <x v="0"/>
    <x v="3"/>
    <x v="0"/>
    <x v="0"/>
    <x v="1"/>
    <x v="7"/>
    <x v="34"/>
    <x v="0"/>
    <n v="48440"/>
  </r>
  <r>
    <x v="5"/>
    <x v="0"/>
    <x v="3"/>
    <x v="0"/>
    <x v="0"/>
    <x v="1"/>
    <x v="7"/>
    <x v="20"/>
    <x v="0"/>
    <n v="79785.86"/>
  </r>
  <r>
    <x v="5"/>
    <x v="0"/>
    <x v="3"/>
    <x v="0"/>
    <x v="0"/>
    <x v="1"/>
    <x v="7"/>
    <x v="101"/>
    <x v="0"/>
    <m/>
  </r>
  <r>
    <x v="5"/>
    <x v="0"/>
    <x v="3"/>
    <x v="0"/>
    <x v="0"/>
    <x v="1"/>
    <x v="7"/>
    <x v="55"/>
    <x v="0"/>
    <n v="104795.14"/>
  </r>
  <r>
    <x v="5"/>
    <x v="0"/>
    <x v="3"/>
    <x v="0"/>
    <x v="0"/>
    <x v="1"/>
    <x v="8"/>
    <x v="22"/>
    <x v="0"/>
    <n v="109716.83"/>
  </r>
  <r>
    <x v="5"/>
    <x v="0"/>
    <x v="3"/>
    <x v="0"/>
    <x v="0"/>
    <x v="1"/>
    <x v="8"/>
    <x v="94"/>
    <x v="0"/>
    <m/>
  </r>
  <r>
    <x v="5"/>
    <x v="0"/>
    <x v="3"/>
    <x v="0"/>
    <x v="0"/>
    <x v="1"/>
    <x v="8"/>
    <x v="95"/>
    <x v="0"/>
    <m/>
  </r>
  <r>
    <x v="5"/>
    <x v="0"/>
    <x v="3"/>
    <x v="0"/>
    <x v="0"/>
    <x v="1"/>
    <x v="8"/>
    <x v="77"/>
    <x v="0"/>
    <m/>
  </r>
  <r>
    <x v="5"/>
    <x v="0"/>
    <x v="3"/>
    <x v="0"/>
    <x v="0"/>
    <x v="1"/>
    <x v="8"/>
    <x v="4"/>
    <x v="0"/>
    <n v="847248.87"/>
  </r>
  <r>
    <x v="5"/>
    <x v="0"/>
    <x v="3"/>
    <x v="0"/>
    <x v="0"/>
    <x v="6"/>
    <x v="23"/>
    <x v="112"/>
    <x v="0"/>
    <m/>
  </r>
  <r>
    <x v="5"/>
    <x v="0"/>
    <x v="3"/>
    <x v="0"/>
    <x v="2"/>
    <x v="3"/>
    <x v="3"/>
    <x v="96"/>
    <x v="0"/>
    <m/>
  </r>
  <r>
    <x v="5"/>
    <x v="0"/>
    <x v="3"/>
    <x v="0"/>
    <x v="2"/>
    <x v="3"/>
    <x v="3"/>
    <x v="97"/>
    <x v="0"/>
    <n v="1172709"/>
  </r>
  <r>
    <x v="5"/>
    <x v="0"/>
    <x v="3"/>
    <x v="0"/>
    <x v="2"/>
    <x v="3"/>
    <x v="3"/>
    <x v="98"/>
    <x v="0"/>
    <n v="74000"/>
  </r>
  <r>
    <x v="5"/>
    <x v="0"/>
    <x v="3"/>
    <x v="0"/>
    <x v="2"/>
    <x v="3"/>
    <x v="3"/>
    <x v="99"/>
    <x v="0"/>
    <n v="4749429"/>
  </r>
  <r>
    <x v="5"/>
    <x v="0"/>
    <x v="3"/>
    <x v="0"/>
    <x v="2"/>
    <x v="3"/>
    <x v="20"/>
    <x v="49"/>
    <x v="0"/>
    <n v="1333000"/>
  </r>
  <r>
    <x v="5"/>
    <x v="0"/>
    <x v="3"/>
    <x v="0"/>
    <x v="2"/>
    <x v="3"/>
    <x v="20"/>
    <x v="111"/>
    <x v="0"/>
    <m/>
  </r>
  <r>
    <x v="5"/>
    <x v="0"/>
    <x v="3"/>
    <x v="0"/>
    <x v="2"/>
    <x v="3"/>
    <x v="21"/>
    <x v="50"/>
    <x v="0"/>
    <m/>
  </r>
  <r>
    <x v="6"/>
    <x v="0"/>
    <x v="3"/>
    <x v="0"/>
    <x v="1"/>
    <x v="2"/>
    <x v="24"/>
    <x v="63"/>
    <x v="0"/>
    <n v="24247157.23"/>
  </r>
  <r>
    <x v="6"/>
    <x v="0"/>
    <x v="3"/>
    <x v="0"/>
    <x v="1"/>
    <x v="5"/>
    <x v="11"/>
    <x v="64"/>
    <x v="0"/>
    <m/>
  </r>
  <r>
    <x v="6"/>
    <x v="0"/>
    <x v="3"/>
    <x v="0"/>
    <x v="1"/>
    <x v="5"/>
    <x v="14"/>
    <x v="66"/>
    <x v="0"/>
    <m/>
  </r>
  <r>
    <x v="6"/>
    <x v="0"/>
    <x v="3"/>
    <x v="0"/>
    <x v="1"/>
    <x v="5"/>
    <x v="15"/>
    <x v="69"/>
    <x v="0"/>
    <m/>
  </r>
  <r>
    <x v="6"/>
    <x v="0"/>
    <x v="3"/>
    <x v="0"/>
    <x v="1"/>
    <x v="2"/>
    <x v="25"/>
    <x v="74"/>
    <x v="0"/>
    <n v="-24327.73"/>
  </r>
  <r>
    <x v="6"/>
    <x v="0"/>
    <x v="3"/>
    <x v="0"/>
    <x v="1"/>
    <x v="2"/>
    <x v="17"/>
    <x v="103"/>
    <x v="0"/>
    <m/>
  </r>
  <r>
    <x v="6"/>
    <x v="0"/>
    <x v="3"/>
    <x v="0"/>
    <x v="1"/>
    <x v="2"/>
    <x v="0"/>
    <x v="104"/>
    <x v="0"/>
    <n v="145000"/>
  </r>
  <r>
    <x v="6"/>
    <x v="0"/>
    <x v="3"/>
    <x v="0"/>
    <x v="0"/>
    <x v="0"/>
    <x v="4"/>
    <x v="6"/>
    <x v="0"/>
    <n v="2520000"/>
  </r>
  <r>
    <x v="6"/>
    <x v="0"/>
    <x v="3"/>
    <x v="0"/>
    <x v="0"/>
    <x v="0"/>
    <x v="4"/>
    <x v="7"/>
    <x v="0"/>
    <m/>
  </r>
  <r>
    <x v="6"/>
    <x v="0"/>
    <x v="3"/>
    <x v="0"/>
    <x v="0"/>
    <x v="0"/>
    <x v="4"/>
    <x v="8"/>
    <x v="0"/>
    <n v="210000"/>
  </r>
  <r>
    <x v="6"/>
    <x v="0"/>
    <x v="3"/>
    <x v="0"/>
    <x v="0"/>
    <x v="0"/>
    <x v="4"/>
    <x v="9"/>
    <x v="0"/>
    <n v="25200"/>
  </r>
  <r>
    <x v="6"/>
    <x v="0"/>
    <x v="3"/>
    <x v="0"/>
    <x v="0"/>
    <x v="0"/>
    <x v="4"/>
    <x v="10"/>
    <x v="0"/>
    <n v="210000"/>
  </r>
  <r>
    <x v="6"/>
    <x v="0"/>
    <x v="3"/>
    <x v="0"/>
    <x v="0"/>
    <x v="0"/>
    <x v="4"/>
    <x v="11"/>
    <x v="0"/>
    <n v="105000"/>
  </r>
  <r>
    <x v="6"/>
    <x v="0"/>
    <x v="3"/>
    <x v="0"/>
    <x v="0"/>
    <x v="0"/>
    <x v="4"/>
    <x v="12"/>
    <x v="0"/>
    <n v="1680000"/>
  </r>
  <r>
    <x v="6"/>
    <x v="0"/>
    <x v="3"/>
    <x v="0"/>
    <x v="0"/>
    <x v="0"/>
    <x v="4"/>
    <x v="56"/>
    <x v="0"/>
    <m/>
  </r>
  <r>
    <x v="6"/>
    <x v="0"/>
    <x v="3"/>
    <x v="0"/>
    <x v="0"/>
    <x v="0"/>
    <x v="4"/>
    <x v="13"/>
    <x v="0"/>
    <n v="13154"/>
  </r>
  <r>
    <x v="6"/>
    <x v="0"/>
    <x v="3"/>
    <x v="0"/>
    <x v="0"/>
    <x v="0"/>
    <x v="4"/>
    <x v="14"/>
    <x v="0"/>
    <n v="302400"/>
  </r>
  <r>
    <x v="6"/>
    <x v="0"/>
    <x v="3"/>
    <x v="0"/>
    <x v="0"/>
    <x v="0"/>
    <x v="4"/>
    <x v="15"/>
    <x v="0"/>
    <n v="100800"/>
  </r>
  <r>
    <x v="6"/>
    <x v="0"/>
    <x v="3"/>
    <x v="0"/>
    <x v="0"/>
    <x v="0"/>
    <x v="4"/>
    <x v="113"/>
    <x v="0"/>
    <n v="160000"/>
  </r>
  <r>
    <x v="6"/>
    <x v="0"/>
    <x v="3"/>
    <x v="0"/>
    <x v="0"/>
    <x v="0"/>
    <x v="9"/>
    <x v="114"/>
    <x v="0"/>
    <n v="438902"/>
  </r>
  <r>
    <x v="6"/>
    <x v="0"/>
    <x v="3"/>
    <x v="0"/>
    <x v="0"/>
    <x v="0"/>
    <x v="9"/>
    <x v="30"/>
    <x v="0"/>
    <m/>
  </r>
  <r>
    <x v="6"/>
    <x v="0"/>
    <x v="3"/>
    <x v="0"/>
    <x v="0"/>
    <x v="0"/>
    <x v="9"/>
    <x v="110"/>
    <x v="0"/>
    <m/>
  </r>
  <r>
    <x v="6"/>
    <x v="0"/>
    <x v="3"/>
    <x v="0"/>
    <x v="0"/>
    <x v="0"/>
    <x v="5"/>
    <x v="70"/>
    <x v="0"/>
    <m/>
  </r>
  <r>
    <x v="6"/>
    <x v="0"/>
    <x v="3"/>
    <x v="0"/>
    <x v="0"/>
    <x v="0"/>
    <x v="5"/>
    <x v="102"/>
    <x v="0"/>
    <m/>
  </r>
  <r>
    <x v="6"/>
    <x v="0"/>
    <x v="3"/>
    <x v="0"/>
    <x v="0"/>
    <x v="0"/>
    <x v="5"/>
    <x v="71"/>
    <x v="0"/>
    <m/>
  </r>
  <r>
    <x v="6"/>
    <x v="0"/>
    <x v="3"/>
    <x v="0"/>
    <x v="0"/>
    <x v="0"/>
    <x v="5"/>
    <x v="78"/>
    <x v="0"/>
    <m/>
  </r>
  <r>
    <x v="6"/>
    <x v="0"/>
    <x v="3"/>
    <x v="0"/>
    <x v="0"/>
    <x v="0"/>
    <x v="6"/>
    <x v="17"/>
    <x v="0"/>
    <n v="800000"/>
  </r>
  <r>
    <x v="6"/>
    <x v="0"/>
    <x v="3"/>
    <x v="0"/>
    <x v="0"/>
    <x v="0"/>
    <x v="0"/>
    <x v="79"/>
    <x v="0"/>
    <m/>
  </r>
  <r>
    <x v="6"/>
    <x v="0"/>
    <x v="3"/>
    <x v="0"/>
    <x v="0"/>
    <x v="0"/>
    <x v="0"/>
    <x v="80"/>
    <x v="0"/>
    <n v="1669141"/>
  </r>
  <r>
    <x v="6"/>
    <x v="0"/>
    <x v="3"/>
    <x v="0"/>
    <x v="0"/>
    <x v="0"/>
    <x v="0"/>
    <x v="84"/>
    <x v="0"/>
    <n v="31071"/>
  </r>
  <r>
    <x v="6"/>
    <x v="0"/>
    <x v="3"/>
    <x v="0"/>
    <x v="0"/>
    <x v="0"/>
    <x v="0"/>
    <x v="107"/>
    <x v="0"/>
    <m/>
  </r>
  <r>
    <x v="6"/>
    <x v="0"/>
    <x v="3"/>
    <x v="0"/>
    <x v="0"/>
    <x v="0"/>
    <x v="0"/>
    <x v="115"/>
    <x v="0"/>
    <n v="23656"/>
  </r>
  <r>
    <x v="6"/>
    <x v="0"/>
    <x v="3"/>
    <x v="0"/>
    <x v="0"/>
    <x v="0"/>
    <x v="0"/>
    <x v="108"/>
    <x v="0"/>
    <m/>
  </r>
  <r>
    <x v="6"/>
    <x v="0"/>
    <x v="3"/>
    <x v="0"/>
    <x v="0"/>
    <x v="0"/>
    <x v="0"/>
    <x v="109"/>
    <x v="0"/>
    <m/>
  </r>
  <r>
    <x v="6"/>
    <x v="0"/>
    <x v="3"/>
    <x v="0"/>
    <x v="0"/>
    <x v="0"/>
    <x v="12"/>
    <x v="81"/>
    <x v="0"/>
    <m/>
  </r>
  <r>
    <x v="6"/>
    <x v="0"/>
    <x v="3"/>
    <x v="0"/>
    <x v="0"/>
    <x v="0"/>
    <x v="12"/>
    <x v="82"/>
    <x v="0"/>
    <m/>
  </r>
  <r>
    <x v="6"/>
    <x v="0"/>
    <x v="3"/>
    <x v="0"/>
    <x v="0"/>
    <x v="0"/>
    <x v="12"/>
    <x v="83"/>
    <x v="0"/>
    <m/>
  </r>
  <r>
    <x v="6"/>
    <x v="0"/>
    <x v="3"/>
    <x v="0"/>
    <x v="0"/>
    <x v="0"/>
    <x v="12"/>
    <x v="84"/>
    <x v="0"/>
    <n v="6200"/>
  </r>
  <r>
    <x v="6"/>
    <x v="0"/>
    <x v="3"/>
    <x v="0"/>
    <x v="0"/>
    <x v="0"/>
    <x v="19"/>
    <x v="100"/>
    <x v="0"/>
    <m/>
  </r>
  <r>
    <x v="6"/>
    <x v="0"/>
    <x v="3"/>
    <x v="0"/>
    <x v="0"/>
    <x v="0"/>
    <x v="16"/>
    <x v="86"/>
    <x v="0"/>
    <m/>
  </r>
  <r>
    <x v="6"/>
    <x v="0"/>
    <x v="3"/>
    <x v="0"/>
    <x v="0"/>
    <x v="0"/>
    <x v="22"/>
    <x v="105"/>
    <x v="0"/>
    <m/>
  </r>
  <r>
    <x v="6"/>
    <x v="0"/>
    <x v="3"/>
    <x v="0"/>
    <x v="0"/>
    <x v="0"/>
    <x v="2"/>
    <x v="87"/>
    <x v="0"/>
    <n v="156000"/>
  </r>
  <r>
    <x v="6"/>
    <x v="0"/>
    <x v="3"/>
    <x v="0"/>
    <x v="0"/>
    <x v="0"/>
    <x v="2"/>
    <x v="88"/>
    <x v="0"/>
    <m/>
  </r>
  <r>
    <x v="6"/>
    <x v="0"/>
    <x v="3"/>
    <x v="0"/>
    <x v="0"/>
    <x v="0"/>
    <x v="2"/>
    <x v="89"/>
    <x v="0"/>
    <m/>
  </r>
  <r>
    <x v="6"/>
    <x v="0"/>
    <x v="3"/>
    <x v="0"/>
    <x v="0"/>
    <x v="0"/>
    <x v="2"/>
    <x v="90"/>
    <x v="0"/>
    <m/>
  </r>
  <r>
    <x v="6"/>
    <x v="0"/>
    <x v="3"/>
    <x v="0"/>
    <x v="0"/>
    <x v="0"/>
    <x v="2"/>
    <x v="91"/>
    <x v="0"/>
    <m/>
  </r>
  <r>
    <x v="6"/>
    <x v="0"/>
    <x v="3"/>
    <x v="0"/>
    <x v="0"/>
    <x v="0"/>
    <x v="2"/>
    <x v="92"/>
    <x v="0"/>
    <m/>
  </r>
  <r>
    <x v="6"/>
    <x v="0"/>
    <x v="3"/>
    <x v="0"/>
    <x v="0"/>
    <x v="0"/>
    <x v="2"/>
    <x v="93"/>
    <x v="0"/>
    <m/>
  </r>
  <r>
    <x v="6"/>
    <x v="0"/>
    <x v="3"/>
    <x v="0"/>
    <x v="0"/>
    <x v="1"/>
    <x v="7"/>
    <x v="34"/>
    <x v="0"/>
    <n v="48440"/>
  </r>
  <r>
    <x v="6"/>
    <x v="0"/>
    <x v="3"/>
    <x v="0"/>
    <x v="0"/>
    <x v="1"/>
    <x v="7"/>
    <x v="20"/>
    <x v="0"/>
    <n v="538636.73"/>
  </r>
  <r>
    <x v="6"/>
    <x v="0"/>
    <x v="3"/>
    <x v="0"/>
    <x v="0"/>
    <x v="1"/>
    <x v="7"/>
    <x v="101"/>
    <x v="0"/>
    <m/>
  </r>
  <r>
    <x v="6"/>
    <x v="0"/>
    <x v="3"/>
    <x v="0"/>
    <x v="0"/>
    <x v="1"/>
    <x v="7"/>
    <x v="55"/>
    <x v="0"/>
    <n v="85294.76"/>
  </r>
  <r>
    <x v="6"/>
    <x v="0"/>
    <x v="3"/>
    <x v="0"/>
    <x v="0"/>
    <x v="1"/>
    <x v="8"/>
    <x v="22"/>
    <x v="0"/>
    <n v="107997.55"/>
  </r>
  <r>
    <x v="6"/>
    <x v="0"/>
    <x v="3"/>
    <x v="0"/>
    <x v="0"/>
    <x v="1"/>
    <x v="8"/>
    <x v="94"/>
    <x v="0"/>
    <n v="15060"/>
  </r>
  <r>
    <x v="6"/>
    <x v="0"/>
    <x v="3"/>
    <x v="0"/>
    <x v="0"/>
    <x v="1"/>
    <x v="8"/>
    <x v="95"/>
    <x v="0"/>
    <m/>
  </r>
  <r>
    <x v="6"/>
    <x v="0"/>
    <x v="3"/>
    <x v="0"/>
    <x v="0"/>
    <x v="1"/>
    <x v="8"/>
    <x v="77"/>
    <x v="0"/>
    <m/>
  </r>
  <r>
    <x v="6"/>
    <x v="0"/>
    <x v="3"/>
    <x v="0"/>
    <x v="0"/>
    <x v="1"/>
    <x v="8"/>
    <x v="4"/>
    <x v="0"/>
    <n v="22923.22"/>
  </r>
  <r>
    <x v="6"/>
    <x v="0"/>
    <x v="3"/>
    <x v="0"/>
    <x v="0"/>
    <x v="6"/>
    <x v="23"/>
    <x v="112"/>
    <x v="0"/>
    <m/>
  </r>
  <r>
    <x v="6"/>
    <x v="0"/>
    <x v="3"/>
    <x v="0"/>
    <x v="2"/>
    <x v="3"/>
    <x v="3"/>
    <x v="96"/>
    <x v="0"/>
    <m/>
  </r>
  <r>
    <x v="6"/>
    <x v="0"/>
    <x v="3"/>
    <x v="0"/>
    <x v="2"/>
    <x v="3"/>
    <x v="3"/>
    <x v="97"/>
    <x v="0"/>
    <n v="6350386"/>
  </r>
  <r>
    <x v="6"/>
    <x v="0"/>
    <x v="3"/>
    <x v="0"/>
    <x v="2"/>
    <x v="3"/>
    <x v="3"/>
    <x v="98"/>
    <x v="0"/>
    <m/>
  </r>
  <r>
    <x v="6"/>
    <x v="0"/>
    <x v="3"/>
    <x v="0"/>
    <x v="2"/>
    <x v="3"/>
    <x v="3"/>
    <x v="99"/>
    <x v="0"/>
    <n v="150000"/>
  </r>
  <r>
    <x v="6"/>
    <x v="0"/>
    <x v="3"/>
    <x v="0"/>
    <x v="2"/>
    <x v="3"/>
    <x v="20"/>
    <x v="49"/>
    <x v="0"/>
    <n v="1947640"/>
  </r>
  <r>
    <x v="6"/>
    <x v="0"/>
    <x v="3"/>
    <x v="0"/>
    <x v="2"/>
    <x v="3"/>
    <x v="20"/>
    <x v="111"/>
    <x v="0"/>
    <n v="90000"/>
  </r>
  <r>
    <x v="6"/>
    <x v="0"/>
    <x v="3"/>
    <x v="0"/>
    <x v="2"/>
    <x v="3"/>
    <x v="21"/>
    <x v="50"/>
    <x v="0"/>
    <m/>
  </r>
  <r>
    <x v="7"/>
    <x v="0"/>
    <x v="3"/>
    <x v="0"/>
    <x v="1"/>
    <x v="2"/>
    <x v="24"/>
    <x v="63"/>
    <x v="0"/>
    <n v="33500272.16"/>
  </r>
  <r>
    <x v="7"/>
    <x v="0"/>
    <x v="3"/>
    <x v="0"/>
    <x v="1"/>
    <x v="5"/>
    <x v="11"/>
    <x v="64"/>
    <x v="0"/>
    <n v="504.44"/>
  </r>
  <r>
    <x v="7"/>
    <x v="0"/>
    <x v="3"/>
    <x v="0"/>
    <x v="1"/>
    <x v="5"/>
    <x v="14"/>
    <x v="66"/>
    <x v="0"/>
    <m/>
  </r>
  <r>
    <x v="7"/>
    <x v="0"/>
    <x v="3"/>
    <x v="0"/>
    <x v="1"/>
    <x v="5"/>
    <x v="15"/>
    <x v="69"/>
    <x v="0"/>
    <m/>
  </r>
  <r>
    <x v="7"/>
    <x v="0"/>
    <x v="3"/>
    <x v="0"/>
    <x v="1"/>
    <x v="2"/>
    <x v="25"/>
    <x v="74"/>
    <x v="0"/>
    <n v="-3547109.24"/>
  </r>
  <r>
    <x v="7"/>
    <x v="0"/>
    <x v="3"/>
    <x v="0"/>
    <x v="1"/>
    <x v="2"/>
    <x v="17"/>
    <x v="103"/>
    <x v="0"/>
    <m/>
  </r>
  <r>
    <x v="7"/>
    <x v="0"/>
    <x v="3"/>
    <x v="0"/>
    <x v="1"/>
    <x v="2"/>
    <x v="0"/>
    <x v="104"/>
    <x v="0"/>
    <n v="159000"/>
  </r>
  <r>
    <x v="7"/>
    <x v="0"/>
    <x v="3"/>
    <x v="0"/>
    <x v="0"/>
    <x v="0"/>
    <x v="4"/>
    <x v="6"/>
    <x v="0"/>
    <n v="2520000"/>
  </r>
  <r>
    <x v="7"/>
    <x v="0"/>
    <x v="3"/>
    <x v="0"/>
    <x v="0"/>
    <x v="0"/>
    <x v="4"/>
    <x v="7"/>
    <x v="0"/>
    <m/>
  </r>
  <r>
    <x v="7"/>
    <x v="0"/>
    <x v="3"/>
    <x v="0"/>
    <x v="0"/>
    <x v="0"/>
    <x v="4"/>
    <x v="8"/>
    <x v="0"/>
    <n v="210000"/>
  </r>
  <r>
    <x v="7"/>
    <x v="0"/>
    <x v="3"/>
    <x v="0"/>
    <x v="0"/>
    <x v="0"/>
    <x v="4"/>
    <x v="9"/>
    <x v="0"/>
    <n v="25200"/>
  </r>
  <r>
    <x v="7"/>
    <x v="0"/>
    <x v="3"/>
    <x v="0"/>
    <x v="0"/>
    <x v="0"/>
    <x v="4"/>
    <x v="10"/>
    <x v="0"/>
    <n v="210000"/>
  </r>
  <r>
    <x v="7"/>
    <x v="0"/>
    <x v="3"/>
    <x v="0"/>
    <x v="0"/>
    <x v="0"/>
    <x v="4"/>
    <x v="11"/>
    <x v="0"/>
    <n v="105000"/>
  </r>
  <r>
    <x v="7"/>
    <x v="0"/>
    <x v="3"/>
    <x v="0"/>
    <x v="0"/>
    <x v="0"/>
    <x v="4"/>
    <x v="12"/>
    <x v="0"/>
    <n v="1680000"/>
  </r>
  <r>
    <x v="7"/>
    <x v="0"/>
    <x v="3"/>
    <x v="0"/>
    <x v="0"/>
    <x v="0"/>
    <x v="4"/>
    <x v="56"/>
    <x v="0"/>
    <m/>
  </r>
  <r>
    <x v="7"/>
    <x v="0"/>
    <x v="3"/>
    <x v="0"/>
    <x v="0"/>
    <x v="0"/>
    <x v="4"/>
    <x v="13"/>
    <x v="0"/>
    <n v="13154"/>
  </r>
  <r>
    <x v="7"/>
    <x v="0"/>
    <x v="3"/>
    <x v="0"/>
    <x v="0"/>
    <x v="0"/>
    <x v="4"/>
    <x v="14"/>
    <x v="0"/>
    <n v="302400"/>
  </r>
  <r>
    <x v="7"/>
    <x v="0"/>
    <x v="3"/>
    <x v="0"/>
    <x v="0"/>
    <x v="0"/>
    <x v="4"/>
    <x v="15"/>
    <x v="0"/>
    <n v="100800"/>
  </r>
  <r>
    <x v="7"/>
    <x v="0"/>
    <x v="3"/>
    <x v="0"/>
    <x v="0"/>
    <x v="0"/>
    <x v="4"/>
    <x v="113"/>
    <x v="0"/>
    <m/>
  </r>
  <r>
    <x v="7"/>
    <x v="0"/>
    <x v="3"/>
    <x v="0"/>
    <x v="0"/>
    <x v="0"/>
    <x v="9"/>
    <x v="114"/>
    <x v="0"/>
    <n v="438902"/>
  </r>
  <r>
    <x v="7"/>
    <x v="0"/>
    <x v="3"/>
    <x v="0"/>
    <x v="0"/>
    <x v="0"/>
    <x v="9"/>
    <x v="30"/>
    <x v="0"/>
    <m/>
  </r>
  <r>
    <x v="7"/>
    <x v="0"/>
    <x v="3"/>
    <x v="0"/>
    <x v="0"/>
    <x v="0"/>
    <x v="9"/>
    <x v="110"/>
    <x v="0"/>
    <m/>
  </r>
  <r>
    <x v="7"/>
    <x v="0"/>
    <x v="3"/>
    <x v="0"/>
    <x v="0"/>
    <x v="0"/>
    <x v="5"/>
    <x v="70"/>
    <x v="0"/>
    <m/>
  </r>
  <r>
    <x v="7"/>
    <x v="0"/>
    <x v="3"/>
    <x v="0"/>
    <x v="0"/>
    <x v="0"/>
    <x v="5"/>
    <x v="102"/>
    <x v="0"/>
    <m/>
  </r>
  <r>
    <x v="7"/>
    <x v="0"/>
    <x v="3"/>
    <x v="0"/>
    <x v="0"/>
    <x v="0"/>
    <x v="5"/>
    <x v="71"/>
    <x v="0"/>
    <n v="33900"/>
  </r>
  <r>
    <x v="7"/>
    <x v="0"/>
    <x v="3"/>
    <x v="0"/>
    <x v="0"/>
    <x v="0"/>
    <x v="5"/>
    <x v="78"/>
    <x v="0"/>
    <m/>
  </r>
  <r>
    <x v="7"/>
    <x v="0"/>
    <x v="3"/>
    <x v="0"/>
    <x v="0"/>
    <x v="0"/>
    <x v="6"/>
    <x v="17"/>
    <x v="0"/>
    <n v="800000"/>
  </r>
  <r>
    <x v="7"/>
    <x v="0"/>
    <x v="3"/>
    <x v="0"/>
    <x v="0"/>
    <x v="0"/>
    <x v="0"/>
    <x v="79"/>
    <x v="0"/>
    <m/>
  </r>
  <r>
    <x v="7"/>
    <x v="0"/>
    <x v="3"/>
    <x v="0"/>
    <x v="0"/>
    <x v="0"/>
    <x v="0"/>
    <x v="80"/>
    <x v="0"/>
    <n v="1173746"/>
  </r>
  <r>
    <x v="7"/>
    <x v="0"/>
    <x v="3"/>
    <x v="0"/>
    <x v="0"/>
    <x v="0"/>
    <x v="0"/>
    <x v="84"/>
    <x v="0"/>
    <m/>
  </r>
  <r>
    <x v="7"/>
    <x v="0"/>
    <x v="3"/>
    <x v="0"/>
    <x v="0"/>
    <x v="0"/>
    <x v="0"/>
    <x v="107"/>
    <x v="0"/>
    <m/>
  </r>
  <r>
    <x v="7"/>
    <x v="0"/>
    <x v="3"/>
    <x v="0"/>
    <x v="0"/>
    <x v="0"/>
    <x v="0"/>
    <x v="115"/>
    <x v="0"/>
    <m/>
  </r>
  <r>
    <x v="7"/>
    <x v="0"/>
    <x v="3"/>
    <x v="0"/>
    <x v="0"/>
    <x v="0"/>
    <x v="0"/>
    <x v="108"/>
    <x v="0"/>
    <m/>
  </r>
  <r>
    <x v="7"/>
    <x v="0"/>
    <x v="3"/>
    <x v="0"/>
    <x v="0"/>
    <x v="0"/>
    <x v="0"/>
    <x v="109"/>
    <x v="0"/>
    <m/>
  </r>
  <r>
    <x v="7"/>
    <x v="0"/>
    <x v="3"/>
    <x v="0"/>
    <x v="0"/>
    <x v="0"/>
    <x v="0"/>
    <x v="116"/>
    <x v="0"/>
    <n v="375000"/>
  </r>
  <r>
    <x v="7"/>
    <x v="0"/>
    <x v="3"/>
    <x v="0"/>
    <x v="0"/>
    <x v="0"/>
    <x v="12"/>
    <x v="81"/>
    <x v="0"/>
    <m/>
  </r>
  <r>
    <x v="7"/>
    <x v="0"/>
    <x v="3"/>
    <x v="0"/>
    <x v="0"/>
    <x v="0"/>
    <x v="12"/>
    <x v="82"/>
    <x v="0"/>
    <n v="546000"/>
  </r>
  <r>
    <x v="7"/>
    <x v="0"/>
    <x v="3"/>
    <x v="0"/>
    <x v="0"/>
    <x v="0"/>
    <x v="12"/>
    <x v="83"/>
    <x v="0"/>
    <m/>
  </r>
  <r>
    <x v="7"/>
    <x v="0"/>
    <x v="3"/>
    <x v="0"/>
    <x v="0"/>
    <x v="0"/>
    <x v="12"/>
    <x v="84"/>
    <x v="0"/>
    <m/>
  </r>
  <r>
    <x v="7"/>
    <x v="0"/>
    <x v="3"/>
    <x v="0"/>
    <x v="0"/>
    <x v="0"/>
    <x v="19"/>
    <x v="100"/>
    <x v="0"/>
    <m/>
  </r>
  <r>
    <x v="7"/>
    <x v="0"/>
    <x v="3"/>
    <x v="0"/>
    <x v="0"/>
    <x v="0"/>
    <x v="16"/>
    <x v="86"/>
    <x v="0"/>
    <n v="214171"/>
  </r>
  <r>
    <x v="7"/>
    <x v="0"/>
    <x v="3"/>
    <x v="0"/>
    <x v="0"/>
    <x v="0"/>
    <x v="16"/>
    <x v="117"/>
    <x v="0"/>
    <n v="102951"/>
  </r>
  <r>
    <x v="7"/>
    <x v="0"/>
    <x v="3"/>
    <x v="0"/>
    <x v="0"/>
    <x v="0"/>
    <x v="22"/>
    <x v="105"/>
    <x v="0"/>
    <m/>
  </r>
  <r>
    <x v="7"/>
    <x v="0"/>
    <x v="3"/>
    <x v="0"/>
    <x v="0"/>
    <x v="0"/>
    <x v="2"/>
    <x v="87"/>
    <x v="0"/>
    <n v="300000"/>
  </r>
  <r>
    <x v="7"/>
    <x v="0"/>
    <x v="3"/>
    <x v="0"/>
    <x v="0"/>
    <x v="0"/>
    <x v="2"/>
    <x v="88"/>
    <x v="0"/>
    <m/>
  </r>
  <r>
    <x v="7"/>
    <x v="0"/>
    <x v="3"/>
    <x v="0"/>
    <x v="0"/>
    <x v="0"/>
    <x v="2"/>
    <x v="89"/>
    <x v="0"/>
    <m/>
  </r>
  <r>
    <x v="7"/>
    <x v="0"/>
    <x v="3"/>
    <x v="0"/>
    <x v="0"/>
    <x v="0"/>
    <x v="2"/>
    <x v="90"/>
    <x v="0"/>
    <m/>
  </r>
  <r>
    <x v="7"/>
    <x v="0"/>
    <x v="3"/>
    <x v="0"/>
    <x v="0"/>
    <x v="0"/>
    <x v="2"/>
    <x v="91"/>
    <x v="0"/>
    <n v="72600"/>
  </r>
  <r>
    <x v="7"/>
    <x v="0"/>
    <x v="3"/>
    <x v="0"/>
    <x v="0"/>
    <x v="0"/>
    <x v="2"/>
    <x v="92"/>
    <x v="0"/>
    <n v="43445"/>
  </r>
  <r>
    <x v="7"/>
    <x v="0"/>
    <x v="3"/>
    <x v="0"/>
    <x v="0"/>
    <x v="0"/>
    <x v="2"/>
    <x v="93"/>
    <x v="0"/>
    <m/>
  </r>
  <r>
    <x v="7"/>
    <x v="0"/>
    <x v="3"/>
    <x v="0"/>
    <x v="0"/>
    <x v="0"/>
    <x v="2"/>
    <x v="84"/>
    <x v="0"/>
    <n v="64680"/>
  </r>
  <r>
    <x v="7"/>
    <x v="0"/>
    <x v="3"/>
    <x v="0"/>
    <x v="0"/>
    <x v="1"/>
    <x v="7"/>
    <x v="34"/>
    <x v="0"/>
    <n v="48440"/>
  </r>
  <r>
    <x v="7"/>
    <x v="0"/>
    <x v="3"/>
    <x v="0"/>
    <x v="0"/>
    <x v="1"/>
    <x v="7"/>
    <x v="20"/>
    <x v="0"/>
    <n v="316463.13"/>
  </r>
  <r>
    <x v="7"/>
    <x v="0"/>
    <x v="3"/>
    <x v="0"/>
    <x v="0"/>
    <x v="1"/>
    <x v="7"/>
    <x v="101"/>
    <x v="0"/>
    <m/>
  </r>
  <r>
    <x v="7"/>
    <x v="0"/>
    <x v="3"/>
    <x v="0"/>
    <x v="0"/>
    <x v="1"/>
    <x v="7"/>
    <x v="55"/>
    <x v="0"/>
    <n v="172526.24"/>
  </r>
  <r>
    <x v="7"/>
    <x v="0"/>
    <x v="3"/>
    <x v="0"/>
    <x v="0"/>
    <x v="1"/>
    <x v="8"/>
    <x v="22"/>
    <x v="0"/>
    <n v="94588.91"/>
  </r>
  <r>
    <x v="7"/>
    <x v="0"/>
    <x v="3"/>
    <x v="0"/>
    <x v="0"/>
    <x v="1"/>
    <x v="8"/>
    <x v="94"/>
    <x v="0"/>
    <n v="12705"/>
  </r>
  <r>
    <x v="7"/>
    <x v="0"/>
    <x v="3"/>
    <x v="0"/>
    <x v="0"/>
    <x v="1"/>
    <x v="8"/>
    <x v="95"/>
    <x v="0"/>
    <m/>
  </r>
  <r>
    <x v="7"/>
    <x v="0"/>
    <x v="3"/>
    <x v="0"/>
    <x v="0"/>
    <x v="1"/>
    <x v="8"/>
    <x v="77"/>
    <x v="0"/>
    <m/>
  </r>
  <r>
    <x v="7"/>
    <x v="0"/>
    <x v="3"/>
    <x v="0"/>
    <x v="0"/>
    <x v="1"/>
    <x v="8"/>
    <x v="4"/>
    <x v="0"/>
    <n v="868257.42"/>
  </r>
  <r>
    <x v="7"/>
    <x v="0"/>
    <x v="3"/>
    <x v="0"/>
    <x v="0"/>
    <x v="6"/>
    <x v="23"/>
    <x v="112"/>
    <x v="0"/>
    <m/>
  </r>
  <r>
    <x v="7"/>
    <x v="0"/>
    <x v="3"/>
    <x v="0"/>
    <x v="2"/>
    <x v="3"/>
    <x v="3"/>
    <x v="96"/>
    <x v="0"/>
    <m/>
  </r>
  <r>
    <x v="7"/>
    <x v="0"/>
    <x v="3"/>
    <x v="0"/>
    <x v="2"/>
    <x v="3"/>
    <x v="3"/>
    <x v="97"/>
    <x v="0"/>
    <n v="7363279"/>
  </r>
  <r>
    <x v="7"/>
    <x v="0"/>
    <x v="3"/>
    <x v="0"/>
    <x v="2"/>
    <x v="3"/>
    <x v="3"/>
    <x v="98"/>
    <x v="0"/>
    <m/>
  </r>
  <r>
    <x v="7"/>
    <x v="0"/>
    <x v="3"/>
    <x v="0"/>
    <x v="2"/>
    <x v="3"/>
    <x v="3"/>
    <x v="99"/>
    <x v="0"/>
    <n v="176021"/>
  </r>
  <r>
    <x v="7"/>
    <x v="0"/>
    <x v="3"/>
    <x v="0"/>
    <x v="2"/>
    <x v="3"/>
    <x v="20"/>
    <x v="49"/>
    <x v="0"/>
    <n v="1190020"/>
  </r>
  <r>
    <x v="7"/>
    <x v="0"/>
    <x v="3"/>
    <x v="0"/>
    <x v="2"/>
    <x v="3"/>
    <x v="20"/>
    <x v="111"/>
    <x v="0"/>
    <n v="45000"/>
  </r>
  <r>
    <x v="7"/>
    <x v="0"/>
    <x v="3"/>
    <x v="0"/>
    <x v="2"/>
    <x v="3"/>
    <x v="21"/>
    <x v="50"/>
    <x v="0"/>
    <m/>
  </r>
  <r>
    <x v="8"/>
    <x v="0"/>
    <x v="3"/>
    <x v="0"/>
    <x v="1"/>
    <x v="2"/>
    <x v="24"/>
    <x v="63"/>
    <x v="0"/>
    <n v="26878600.25"/>
  </r>
  <r>
    <x v="8"/>
    <x v="0"/>
    <x v="3"/>
    <x v="0"/>
    <x v="1"/>
    <x v="5"/>
    <x v="11"/>
    <x v="64"/>
    <x v="0"/>
    <n v="1188"/>
  </r>
  <r>
    <x v="8"/>
    <x v="0"/>
    <x v="3"/>
    <x v="0"/>
    <x v="1"/>
    <x v="5"/>
    <x v="14"/>
    <x v="66"/>
    <x v="0"/>
    <m/>
  </r>
  <r>
    <x v="8"/>
    <x v="0"/>
    <x v="3"/>
    <x v="0"/>
    <x v="1"/>
    <x v="5"/>
    <x v="15"/>
    <x v="69"/>
    <x v="0"/>
    <m/>
  </r>
  <r>
    <x v="8"/>
    <x v="0"/>
    <x v="3"/>
    <x v="0"/>
    <x v="1"/>
    <x v="2"/>
    <x v="25"/>
    <x v="74"/>
    <x v="0"/>
    <n v="-1291036.1200000001"/>
  </r>
  <r>
    <x v="8"/>
    <x v="0"/>
    <x v="3"/>
    <x v="0"/>
    <x v="1"/>
    <x v="2"/>
    <x v="25"/>
    <x v="118"/>
    <x v="0"/>
    <n v="-15000"/>
  </r>
  <r>
    <x v="8"/>
    <x v="0"/>
    <x v="3"/>
    <x v="0"/>
    <x v="1"/>
    <x v="2"/>
    <x v="17"/>
    <x v="103"/>
    <x v="0"/>
    <m/>
  </r>
  <r>
    <x v="8"/>
    <x v="0"/>
    <x v="3"/>
    <x v="0"/>
    <x v="1"/>
    <x v="2"/>
    <x v="0"/>
    <x v="104"/>
    <x v="0"/>
    <n v="145000"/>
  </r>
  <r>
    <x v="8"/>
    <x v="0"/>
    <x v="3"/>
    <x v="0"/>
    <x v="0"/>
    <x v="0"/>
    <x v="4"/>
    <x v="6"/>
    <x v="0"/>
    <n v="2520000"/>
  </r>
  <r>
    <x v="8"/>
    <x v="0"/>
    <x v="3"/>
    <x v="0"/>
    <x v="0"/>
    <x v="0"/>
    <x v="4"/>
    <x v="7"/>
    <x v="0"/>
    <m/>
  </r>
  <r>
    <x v="8"/>
    <x v="0"/>
    <x v="3"/>
    <x v="0"/>
    <x v="0"/>
    <x v="0"/>
    <x v="4"/>
    <x v="8"/>
    <x v="0"/>
    <n v="210000"/>
  </r>
  <r>
    <x v="8"/>
    <x v="0"/>
    <x v="3"/>
    <x v="0"/>
    <x v="0"/>
    <x v="0"/>
    <x v="4"/>
    <x v="9"/>
    <x v="0"/>
    <n v="25200"/>
  </r>
  <r>
    <x v="8"/>
    <x v="0"/>
    <x v="3"/>
    <x v="0"/>
    <x v="0"/>
    <x v="0"/>
    <x v="4"/>
    <x v="10"/>
    <x v="0"/>
    <n v="210000"/>
  </r>
  <r>
    <x v="8"/>
    <x v="0"/>
    <x v="3"/>
    <x v="0"/>
    <x v="0"/>
    <x v="0"/>
    <x v="4"/>
    <x v="11"/>
    <x v="0"/>
    <n v="105000"/>
  </r>
  <r>
    <x v="8"/>
    <x v="0"/>
    <x v="3"/>
    <x v="0"/>
    <x v="0"/>
    <x v="0"/>
    <x v="4"/>
    <x v="12"/>
    <x v="0"/>
    <n v="1680000"/>
  </r>
  <r>
    <x v="8"/>
    <x v="0"/>
    <x v="3"/>
    <x v="0"/>
    <x v="0"/>
    <x v="0"/>
    <x v="4"/>
    <x v="56"/>
    <x v="0"/>
    <m/>
  </r>
  <r>
    <x v="8"/>
    <x v="0"/>
    <x v="3"/>
    <x v="0"/>
    <x v="0"/>
    <x v="0"/>
    <x v="4"/>
    <x v="13"/>
    <x v="0"/>
    <n v="13154"/>
  </r>
  <r>
    <x v="8"/>
    <x v="0"/>
    <x v="3"/>
    <x v="0"/>
    <x v="0"/>
    <x v="0"/>
    <x v="4"/>
    <x v="14"/>
    <x v="0"/>
    <n v="302400"/>
  </r>
  <r>
    <x v="8"/>
    <x v="0"/>
    <x v="3"/>
    <x v="0"/>
    <x v="0"/>
    <x v="0"/>
    <x v="4"/>
    <x v="15"/>
    <x v="0"/>
    <n v="100800"/>
  </r>
  <r>
    <x v="8"/>
    <x v="0"/>
    <x v="3"/>
    <x v="0"/>
    <x v="0"/>
    <x v="0"/>
    <x v="4"/>
    <x v="113"/>
    <x v="0"/>
    <m/>
  </r>
  <r>
    <x v="8"/>
    <x v="0"/>
    <x v="3"/>
    <x v="0"/>
    <x v="0"/>
    <x v="0"/>
    <x v="9"/>
    <x v="114"/>
    <x v="0"/>
    <n v="438902"/>
  </r>
  <r>
    <x v="8"/>
    <x v="0"/>
    <x v="3"/>
    <x v="0"/>
    <x v="0"/>
    <x v="0"/>
    <x v="9"/>
    <x v="30"/>
    <x v="0"/>
    <m/>
  </r>
  <r>
    <x v="8"/>
    <x v="0"/>
    <x v="3"/>
    <x v="0"/>
    <x v="0"/>
    <x v="0"/>
    <x v="9"/>
    <x v="110"/>
    <x v="0"/>
    <m/>
  </r>
  <r>
    <x v="8"/>
    <x v="0"/>
    <x v="3"/>
    <x v="0"/>
    <x v="0"/>
    <x v="0"/>
    <x v="5"/>
    <x v="70"/>
    <x v="0"/>
    <m/>
  </r>
  <r>
    <x v="8"/>
    <x v="0"/>
    <x v="3"/>
    <x v="0"/>
    <x v="0"/>
    <x v="0"/>
    <x v="5"/>
    <x v="102"/>
    <x v="0"/>
    <m/>
  </r>
  <r>
    <x v="8"/>
    <x v="0"/>
    <x v="3"/>
    <x v="0"/>
    <x v="0"/>
    <x v="0"/>
    <x v="5"/>
    <x v="71"/>
    <x v="0"/>
    <m/>
  </r>
  <r>
    <x v="8"/>
    <x v="0"/>
    <x v="3"/>
    <x v="0"/>
    <x v="0"/>
    <x v="0"/>
    <x v="5"/>
    <x v="78"/>
    <x v="0"/>
    <m/>
  </r>
  <r>
    <x v="8"/>
    <x v="0"/>
    <x v="3"/>
    <x v="0"/>
    <x v="0"/>
    <x v="0"/>
    <x v="6"/>
    <x v="17"/>
    <x v="0"/>
    <n v="800000"/>
  </r>
  <r>
    <x v="8"/>
    <x v="0"/>
    <x v="3"/>
    <x v="0"/>
    <x v="0"/>
    <x v="0"/>
    <x v="0"/>
    <x v="79"/>
    <x v="0"/>
    <m/>
  </r>
  <r>
    <x v="8"/>
    <x v="0"/>
    <x v="3"/>
    <x v="0"/>
    <x v="0"/>
    <x v="0"/>
    <x v="0"/>
    <x v="80"/>
    <x v="0"/>
    <n v="932160"/>
  </r>
  <r>
    <x v="8"/>
    <x v="0"/>
    <x v="3"/>
    <x v="0"/>
    <x v="0"/>
    <x v="0"/>
    <x v="0"/>
    <x v="84"/>
    <x v="0"/>
    <m/>
  </r>
  <r>
    <x v="8"/>
    <x v="0"/>
    <x v="3"/>
    <x v="0"/>
    <x v="0"/>
    <x v="0"/>
    <x v="0"/>
    <x v="107"/>
    <x v="0"/>
    <m/>
  </r>
  <r>
    <x v="8"/>
    <x v="0"/>
    <x v="3"/>
    <x v="0"/>
    <x v="0"/>
    <x v="0"/>
    <x v="0"/>
    <x v="115"/>
    <x v="0"/>
    <m/>
  </r>
  <r>
    <x v="8"/>
    <x v="0"/>
    <x v="3"/>
    <x v="0"/>
    <x v="0"/>
    <x v="0"/>
    <x v="0"/>
    <x v="108"/>
    <x v="0"/>
    <m/>
  </r>
  <r>
    <x v="8"/>
    <x v="0"/>
    <x v="3"/>
    <x v="0"/>
    <x v="0"/>
    <x v="0"/>
    <x v="0"/>
    <x v="109"/>
    <x v="0"/>
    <m/>
  </r>
  <r>
    <x v="8"/>
    <x v="0"/>
    <x v="3"/>
    <x v="0"/>
    <x v="0"/>
    <x v="0"/>
    <x v="0"/>
    <x v="116"/>
    <x v="0"/>
    <m/>
  </r>
  <r>
    <x v="8"/>
    <x v="0"/>
    <x v="3"/>
    <x v="0"/>
    <x v="0"/>
    <x v="0"/>
    <x v="12"/>
    <x v="81"/>
    <x v="0"/>
    <m/>
  </r>
  <r>
    <x v="8"/>
    <x v="0"/>
    <x v="3"/>
    <x v="0"/>
    <x v="0"/>
    <x v="0"/>
    <x v="12"/>
    <x v="82"/>
    <x v="0"/>
    <m/>
  </r>
  <r>
    <x v="8"/>
    <x v="0"/>
    <x v="3"/>
    <x v="0"/>
    <x v="0"/>
    <x v="0"/>
    <x v="12"/>
    <x v="83"/>
    <x v="0"/>
    <m/>
  </r>
  <r>
    <x v="8"/>
    <x v="0"/>
    <x v="3"/>
    <x v="0"/>
    <x v="0"/>
    <x v="0"/>
    <x v="12"/>
    <x v="84"/>
    <x v="0"/>
    <m/>
  </r>
  <r>
    <x v="8"/>
    <x v="0"/>
    <x v="3"/>
    <x v="0"/>
    <x v="0"/>
    <x v="0"/>
    <x v="19"/>
    <x v="100"/>
    <x v="0"/>
    <m/>
  </r>
  <r>
    <x v="8"/>
    <x v="0"/>
    <x v="3"/>
    <x v="0"/>
    <x v="0"/>
    <x v="0"/>
    <x v="16"/>
    <x v="86"/>
    <x v="0"/>
    <m/>
  </r>
  <r>
    <x v="8"/>
    <x v="0"/>
    <x v="3"/>
    <x v="0"/>
    <x v="0"/>
    <x v="0"/>
    <x v="16"/>
    <x v="117"/>
    <x v="0"/>
    <m/>
  </r>
  <r>
    <x v="8"/>
    <x v="0"/>
    <x v="3"/>
    <x v="0"/>
    <x v="0"/>
    <x v="0"/>
    <x v="22"/>
    <x v="105"/>
    <x v="0"/>
    <m/>
  </r>
  <r>
    <x v="8"/>
    <x v="0"/>
    <x v="3"/>
    <x v="0"/>
    <x v="0"/>
    <x v="0"/>
    <x v="2"/>
    <x v="87"/>
    <x v="0"/>
    <m/>
  </r>
  <r>
    <x v="8"/>
    <x v="0"/>
    <x v="3"/>
    <x v="0"/>
    <x v="0"/>
    <x v="0"/>
    <x v="2"/>
    <x v="88"/>
    <x v="0"/>
    <m/>
  </r>
  <r>
    <x v="8"/>
    <x v="0"/>
    <x v="3"/>
    <x v="0"/>
    <x v="0"/>
    <x v="0"/>
    <x v="2"/>
    <x v="89"/>
    <x v="0"/>
    <m/>
  </r>
  <r>
    <x v="8"/>
    <x v="0"/>
    <x v="3"/>
    <x v="0"/>
    <x v="0"/>
    <x v="0"/>
    <x v="2"/>
    <x v="90"/>
    <x v="0"/>
    <n v="161820"/>
  </r>
  <r>
    <x v="8"/>
    <x v="0"/>
    <x v="3"/>
    <x v="0"/>
    <x v="0"/>
    <x v="0"/>
    <x v="2"/>
    <x v="91"/>
    <x v="0"/>
    <m/>
  </r>
  <r>
    <x v="8"/>
    <x v="0"/>
    <x v="3"/>
    <x v="0"/>
    <x v="0"/>
    <x v="0"/>
    <x v="2"/>
    <x v="92"/>
    <x v="0"/>
    <m/>
  </r>
  <r>
    <x v="8"/>
    <x v="0"/>
    <x v="3"/>
    <x v="0"/>
    <x v="0"/>
    <x v="0"/>
    <x v="2"/>
    <x v="93"/>
    <x v="0"/>
    <m/>
  </r>
  <r>
    <x v="8"/>
    <x v="0"/>
    <x v="3"/>
    <x v="0"/>
    <x v="0"/>
    <x v="0"/>
    <x v="2"/>
    <x v="84"/>
    <x v="0"/>
    <m/>
  </r>
  <r>
    <x v="8"/>
    <x v="0"/>
    <x v="3"/>
    <x v="0"/>
    <x v="0"/>
    <x v="7"/>
    <x v="4"/>
    <x v="119"/>
    <x v="0"/>
    <n v="1500000"/>
  </r>
  <r>
    <x v="8"/>
    <x v="0"/>
    <x v="3"/>
    <x v="0"/>
    <x v="0"/>
    <x v="7"/>
    <x v="4"/>
    <x v="120"/>
    <x v="0"/>
    <n v="106454"/>
  </r>
  <r>
    <x v="8"/>
    <x v="0"/>
    <x v="3"/>
    <x v="0"/>
    <x v="0"/>
    <x v="7"/>
    <x v="4"/>
    <x v="121"/>
    <x v="0"/>
    <n v="133871"/>
  </r>
  <r>
    <x v="8"/>
    <x v="0"/>
    <x v="3"/>
    <x v="0"/>
    <x v="0"/>
    <x v="7"/>
    <x v="4"/>
    <x v="122"/>
    <x v="0"/>
    <n v="16065"/>
  </r>
  <r>
    <x v="8"/>
    <x v="0"/>
    <x v="3"/>
    <x v="0"/>
    <x v="0"/>
    <x v="7"/>
    <x v="4"/>
    <x v="123"/>
    <x v="0"/>
    <n v="133871"/>
  </r>
  <r>
    <x v="8"/>
    <x v="0"/>
    <x v="3"/>
    <x v="0"/>
    <x v="0"/>
    <x v="7"/>
    <x v="4"/>
    <x v="124"/>
    <x v="0"/>
    <n v="62500"/>
  </r>
  <r>
    <x v="8"/>
    <x v="0"/>
    <x v="3"/>
    <x v="0"/>
    <x v="0"/>
    <x v="7"/>
    <x v="4"/>
    <x v="125"/>
    <x v="0"/>
    <m/>
  </r>
  <r>
    <x v="8"/>
    <x v="0"/>
    <x v="3"/>
    <x v="0"/>
    <x v="0"/>
    <x v="7"/>
    <x v="4"/>
    <x v="126"/>
    <x v="0"/>
    <m/>
  </r>
  <r>
    <x v="8"/>
    <x v="0"/>
    <x v="3"/>
    <x v="0"/>
    <x v="0"/>
    <x v="7"/>
    <x v="4"/>
    <x v="127"/>
    <x v="0"/>
    <n v="7830"/>
  </r>
  <r>
    <x v="8"/>
    <x v="0"/>
    <x v="3"/>
    <x v="0"/>
    <x v="0"/>
    <x v="7"/>
    <x v="4"/>
    <x v="128"/>
    <x v="0"/>
    <n v="180000"/>
  </r>
  <r>
    <x v="8"/>
    <x v="0"/>
    <x v="3"/>
    <x v="0"/>
    <x v="0"/>
    <x v="7"/>
    <x v="4"/>
    <x v="129"/>
    <x v="0"/>
    <n v="60000"/>
  </r>
  <r>
    <x v="8"/>
    <x v="0"/>
    <x v="3"/>
    <x v="0"/>
    <x v="0"/>
    <x v="7"/>
    <x v="4"/>
    <x v="130"/>
    <x v="0"/>
    <m/>
  </r>
  <r>
    <x v="8"/>
    <x v="0"/>
    <x v="3"/>
    <x v="0"/>
    <x v="0"/>
    <x v="1"/>
    <x v="7"/>
    <x v="34"/>
    <x v="0"/>
    <n v="48440"/>
  </r>
  <r>
    <x v="8"/>
    <x v="0"/>
    <x v="3"/>
    <x v="0"/>
    <x v="0"/>
    <x v="1"/>
    <x v="7"/>
    <x v="20"/>
    <x v="0"/>
    <n v="64817.48"/>
  </r>
  <r>
    <x v="8"/>
    <x v="0"/>
    <x v="3"/>
    <x v="0"/>
    <x v="0"/>
    <x v="1"/>
    <x v="7"/>
    <x v="101"/>
    <x v="0"/>
    <m/>
  </r>
  <r>
    <x v="8"/>
    <x v="0"/>
    <x v="3"/>
    <x v="0"/>
    <x v="0"/>
    <x v="1"/>
    <x v="7"/>
    <x v="55"/>
    <x v="0"/>
    <n v="147306.29999999999"/>
  </r>
  <r>
    <x v="8"/>
    <x v="0"/>
    <x v="3"/>
    <x v="0"/>
    <x v="0"/>
    <x v="1"/>
    <x v="8"/>
    <x v="22"/>
    <x v="0"/>
    <n v="110374.2"/>
  </r>
  <r>
    <x v="8"/>
    <x v="0"/>
    <x v="3"/>
    <x v="0"/>
    <x v="0"/>
    <x v="1"/>
    <x v="8"/>
    <x v="94"/>
    <x v="0"/>
    <n v="31791.19"/>
  </r>
  <r>
    <x v="8"/>
    <x v="0"/>
    <x v="3"/>
    <x v="0"/>
    <x v="0"/>
    <x v="1"/>
    <x v="8"/>
    <x v="95"/>
    <x v="0"/>
    <m/>
  </r>
  <r>
    <x v="8"/>
    <x v="0"/>
    <x v="3"/>
    <x v="0"/>
    <x v="0"/>
    <x v="1"/>
    <x v="8"/>
    <x v="77"/>
    <x v="0"/>
    <m/>
  </r>
  <r>
    <x v="8"/>
    <x v="0"/>
    <x v="3"/>
    <x v="0"/>
    <x v="0"/>
    <x v="1"/>
    <x v="8"/>
    <x v="4"/>
    <x v="0"/>
    <n v="393554"/>
  </r>
  <r>
    <x v="8"/>
    <x v="0"/>
    <x v="3"/>
    <x v="0"/>
    <x v="0"/>
    <x v="6"/>
    <x v="23"/>
    <x v="112"/>
    <x v="0"/>
    <m/>
  </r>
  <r>
    <x v="8"/>
    <x v="0"/>
    <x v="3"/>
    <x v="0"/>
    <x v="2"/>
    <x v="3"/>
    <x v="3"/>
    <x v="96"/>
    <x v="0"/>
    <m/>
  </r>
  <r>
    <x v="8"/>
    <x v="0"/>
    <x v="3"/>
    <x v="0"/>
    <x v="2"/>
    <x v="3"/>
    <x v="3"/>
    <x v="97"/>
    <x v="0"/>
    <n v="6070896"/>
  </r>
  <r>
    <x v="8"/>
    <x v="0"/>
    <x v="3"/>
    <x v="0"/>
    <x v="2"/>
    <x v="3"/>
    <x v="3"/>
    <x v="98"/>
    <x v="0"/>
    <m/>
  </r>
  <r>
    <x v="8"/>
    <x v="0"/>
    <x v="3"/>
    <x v="0"/>
    <x v="2"/>
    <x v="3"/>
    <x v="3"/>
    <x v="99"/>
    <x v="0"/>
    <n v="102736"/>
  </r>
  <r>
    <x v="8"/>
    <x v="0"/>
    <x v="3"/>
    <x v="0"/>
    <x v="2"/>
    <x v="3"/>
    <x v="20"/>
    <x v="49"/>
    <x v="0"/>
    <n v="1522644"/>
  </r>
  <r>
    <x v="8"/>
    <x v="0"/>
    <x v="3"/>
    <x v="0"/>
    <x v="2"/>
    <x v="3"/>
    <x v="20"/>
    <x v="111"/>
    <x v="0"/>
    <m/>
  </r>
  <r>
    <x v="8"/>
    <x v="0"/>
    <x v="3"/>
    <x v="0"/>
    <x v="2"/>
    <x v="3"/>
    <x v="21"/>
    <x v="50"/>
    <x v="0"/>
    <m/>
  </r>
  <r>
    <x v="9"/>
    <x v="0"/>
    <x v="3"/>
    <x v="0"/>
    <x v="1"/>
    <x v="2"/>
    <x v="24"/>
    <x v="63"/>
    <x v="0"/>
    <n v="33548468.260000002"/>
  </r>
  <r>
    <x v="9"/>
    <x v="0"/>
    <x v="3"/>
    <x v="0"/>
    <x v="1"/>
    <x v="5"/>
    <x v="11"/>
    <x v="64"/>
    <x v="0"/>
    <n v="767.28"/>
  </r>
  <r>
    <x v="9"/>
    <x v="0"/>
    <x v="3"/>
    <x v="0"/>
    <x v="1"/>
    <x v="5"/>
    <x v="14"/>
    <x v="66"/>
    <x v="0"/>
    <m/>
  </r>
  <r>
    <x v="9"/>
    <x v="0"/>
    <x v="3"/>
    <x v="0"/>
    <x v="1"/>
    <x v="5"/>
    <x v="15"/>
    <x v="69"/>
    <x v="0"/>
    <m/>
  </r>
  <r>
    <x v="9"/>
    <x v="0"/>
    <x v="3"/>
    <x v="0"/>
    <x v="1"/>
    <x v="2"/>
    <x v="25"/>
    <x v="74"/>
    <x v="0"/>
    <m/>
  </r>
  <r>
    <x v="9"/>
    <x v="0"/>
    <x v="3"/>
    <x v="0"/>
    <x v="1"/>
    <x v="2"/>
    <x v="25"/>
    <x v="118"/>
    <x v="0"/>
    <m/>
  </r>
  <r>
    <x v="9"/>
    <x v="0"/>
    <x v="3"/>
    <x v="0"/>
    <x v="1"/>
    <x v="2"/>
    <x v="17"/>
    <x v="103"/>
    <x v="0"/>
    <m/>
  </r>
  <r>
    <x v="9"/>
    <x v="0"/>
    <x v="3"/>
    <x v="0"/>
    <x v="1"/>
    <x v="2"/>
    <x v="0"/>
    <x v="104"/>
    <x v="0"/>
    <n v="190000"/>
  </r>
  <r>
    <x v="9"/>
    <x v="0"/>
    <x v="3"/>
    <x v="0"/>
    <x v="0"/>
    <x v="0"/>
    <x v="4"/>
    <x v="6"/>
    <x v="0"/>
    <n v="2520000"/>
  </r>
  <r>
    <x v="9"/>
    <x v="0"/>
    <x v="3"/>
    <x v="0"/>
    <x v="0"/>
    <x v="0"/>
    <x v="4"/>
    <x v="7"/>
    <x v="0"/>
    <m/>
  </r>
  <r>
    <x v="9"/>
    <x v="0"/>
    <x v="3"/>
    <x v="0"/>
    <x v="0"/>
    <x v="0"/>
    <x v="4"/>
    <x v="8"/>
    <x v="0"/>
    <n v="210000"/>
  </r>
  <r>
    <x v="9"/>
    <x v="0"/>
    <x v="3"/>
    <x v="0"/>
    <x v="0"/>
    <x v="0"/>
    <x v="4"/>
    <x v="9"/>
    <x v="0"/>
    <n v="25200"/>
  </r>
  <r>
    <x v="9"/>
    <x v="0"/>
    <x v="3"/>
    <x v="0"/>
    <x v="0"/>
    <x v="0"/>
    <x v="4"/>
    <x v="10"/>
    <x v="0"/>
    <n v="210000"/>
  </r>
  <r>
    <x v="9"/>
    <x v="0"/>
    <x v="3"/>
    <x v="0"/>
    <x v="0"/>
    <x v="0"/>
    <x v="4"/>
    <x v="11"/>
    <x v="0"/>
    <n v="105000"/>
  </r>
  <r>
    <x v="9"/>
    <x v="0"/>
    <x v="3"/>
    <x v="0"/>
    <x v="0"/>
    <x v="0"/>
    <x v="4"/>
    <x v="12"/>
    <x v="0"/>
    <n v="1680000"/>
  </r>
  <r>
    <x v="9"/>
    <x v="0"/>
    <x v="3"/>
    <x v="0"/>
    <x v="0"/>
    <x v="0"/>
    <x v="4"/>
    <x v="56"/>
    <x v="0"/>
    <m/>
  </r>
  <r>
    <x v="9"/>
    <x v="0"/>
    <x v="3"/>
    <x v="0"/>
    <x v="0"/>
    <x v="0"/>
    <x v="4"/>
    <x v="13"/>
    <x v="0"/>
    <n v="13154"/>
  </r>
  <r>
    <x v="9"/>
    <x v="0"/>
    <x v="3"/>
    <x v="0"/>
    <x v="0"/>
    <x v="0"/>
    <x v="4"/>
    <x v="14"/>
    <x v="0"/>
    <n v="302400"/>
  </r>
  <r>
    <x v="9"/>
    <x v="0"/>
    <x v="3"/>
    <x v="0"/>
    <x v="0"/>
    <x v="0"/>
    <x v="4"/>
    <x v="15"/>
    <x v="0"/>
    <n v="100800"/>
  </r>
  <r>
    <x v="9"/>
    <x v="0"/>
    <x v="3"/>
    <x v="0"/>
    <x v="0"/>
    <x v="0"/>
    <x v="4"/>
    <x v="113"/>
    <x v="0"/>
    <m/>
  </r>
  <r>
    <x v="9"/>
    <x v="0"/>
    <x v="3"/>
    <x v="0"/>
    <x v="0"/>
    <x v="0"/>
    <x v="9"/>
    <x v="114"/>
    <x v="0"/>
    <n v="438902"/>
  </r>
  <r>
    <x v="9"/>
    <x v="0"/>
    <x v="3"/>
    <x v="0"/>
    <x v="0"/>
    <x v="0"/>
    <x v="9"/>
    <x v="30"/>
    <x v="0"/>
    <m/>
  </r>
  <r>
    <x v="9"/>
    <x v="0"/>
    <x v="3"/>
    <x v="0"/>
    <x v="0"/>
    <x v="0"/>
    <x v="9"/>
    <x v="110"/>
    <x v="0"/>
    <m/>
  </r>
  <r>
    <x v="9"/>
    <x v="0"/>
    <x v="3"/>
    <x v="0"/>
    <x v="0"/>
    <x v="0"/>
    <x v="5"/>
    <x v="70"/>
    <x v="0"/>
    <m/>
  </r>
  <r>
    <x v="9"/>
    <x v="0"/>
    <x v="3"/>
    <x v="0"/>
    <x v="0"/>
    <x v="0"/>
    <x v="5"/>
    <x v="102"/>
    <x v="0"/>
    <m/>
  </r>
  <r>
    <x v="9"/>
    <x v="0"/>
    <x v="3"/>
    <x v="0"/>
    <x v="0"/>
    <x v="0"/>
    <x v="5"/>
    <x v="71"/>
    <x v="0"/>
    <m/>
  </r>
  <r>
    <x v="9"/>
    <x v="0"/>
    <x v="3"/>
    <x v="0"/>
    <x v="0"/>
    <x v="0"/>
    <x v="5"/>
    <x v="78"/>
    <x v="0"/>
    <m/>
  </r>
  <r>
    <x v="9"/>
    <x v="0"/>
    <x v="3"/>
    <x v="0"/>
    <x v="0"/>
    <x v="0"/>
    <x v="6"/>
    <x v="17"/>
    <x v="0"/>
    <n v="800000"/>
  </r>
  <r>
    <x v="9"/>
    <x v="0"/>
    <x v="3"/>
    <x v="0"/>
    <x v="0"/>
    <x v="0"/>
    <x v="0"/>
    <x v="79"/>
    <x v="0"/>
    <m/>
  </r>
  <r>
    <x v="9"/>
    <x v="0"/>
    <x v="3"/>
    <x v="0"/>
    <x v="0"/>
    <x v="0"/>
    <x v="0"/>
    <x v="80"/>
    <x v="0"/>
    <n v="1884224"/>
  </r>
  <r>
    <x v="9"/>
    <x v="0"/>
    <x v="3"/>
    <x v="0"/>
    <x v="0"/>
    <x v="0"/>
    <x v="0"/>
    <x v="84"/>
    <x v="0"/>
    <m/>
  </r>
  <r>
    <x v="9"/>
    <x v="0"/>
    <x v="3"/>
    <x v="0"/>
    <x v="0"/>
    <x v="0"/>
    <x v="0"/>
    <x v="107"/>
    <x v="0"/>
    <m/>
  </r>
  <r>
    <x v="9"/>
    <x v="0"/>
    <x v="3"/>
    <x v="0"/>
    <x v="0"/>
    <x v="0"/>
    <x v="0"/>
    <x v="115"/>
    <x v="0"/>
    <m/>
  </r>
  <r>
    <x v="9"/>
    <x v="0"/>
    <x v="3"/>
    <x v="0"/>
    <x v="0"/>
    <x v="0"/>
    <x v="0"/>
    <x v="108"/>
    <x v="0"/>
    <m/>
  </r>
  <r>
    <x v="9"/>
    <x v="0"/>
    <x v="3"/>
    <x v="0"/>
    <x v="0"/>
    <x v="0"/>
    <x v="0"/>
    <x v="109"/>
    <x v="0"/>
    <m/>
  </r>
  <r>
    <x v="9"/>
    <x v="0"/>
    <x v="3"/>
    <x v="0"/>
    <x v="0"/>
    <x v="0"/>
    <x v="0"/>
    <x v="116"/>
    <x v="0"/>
    <m/>
  </r>
  <r>
    <x v="9"/>
    <x v="0"/>
    <x v="3"/>
    <x v="0"/>
    <x v="0"/>
    <x v="0"/>
    <x v="12"/>
    <x v="81"/>
    <x v="0"/>
    <m/>
  </r>
  <r>
    <x v="9"/>
    <x v="0"/>
    <x v="3"/>
    <x v="0"/>
    <x v="0"/>
    <x v="0"/>
    <x v="12"/>
    <x v="82"/>
    <x v="0"/>
    <m/>
  </r>
  <r>
    <x v="9"/>
    <x v="0"/>
    <x v="3"/>
    <x v="0"/>
    <x v="0"/>
    <x v="0"/>
    <x v="12"/>
    <x v="83"/>
    <x v="0"/>
    <m/>
  </r>
  <r>
    <x v="9"/>
    <x v="0"/>
    <x v="3"/>
    <x v="0"/>
    <x v="0"/>
    <x v="0"/>
    <x v="12"/>
    <x v="84"/>
    <x v="0"/>
    <m/>
  </r>
  <r>
    <x v="9"/>
    <x v="0"/>
    <x v="3"/>
    <x v="0"/>
    <x v="0"/>
    <x v="0"/>
    <x v="19"/>
    <x v="100"/>
    <x v="0"/>
    <n v="4000000"/>
  </r>
  <r>
    <x v="9"/>
    <x v="0"/>
    <x v="3"/>
    <x v="0"/>
    <x v="0"/>
    <x v="0"/>
    <x v="16"/>
    <x v="86"/>
    <x v="0"/>
    <m/>
  </r>
  <r>
    <x v="9"/>
    <x v="0"/>
    <x v="3"/>
    <x v="0"/>
    <x v="0"/>
    <x v="0"/>
    <x v="16"/>
    <x v="117"/>
    <x v="0"/>
    <m/>
  </r>
  <r>
    <x v="9"/>
    <x v="0"/>
    <x v="3"/>
    <x v="0"/>
    <x v="0"/>
    <x v="0"/>
    <x v="22"/>
    <x v="105"/>
    <x v="0"/>
    <m/>
  </r>
  <r>
    <x v="9"/>
    <x v="0"/>
    <x v="3"/>
    <x v="0"/>
    <x v="0"/>
    <x v="0"/>
    <x v="2"/>
    <x v="87"/>
    <x v="0"/>
    <m/>
  </r>
  <r>
    <x v="9"/>
    <x v="0"/>
    <x v="3"/>
    <x v="0"/>
    <x v="0"/>
    <x v="0"/>
    <x v="2"/>
    <x v="88"/>
    <x v="0"/>
    <m/>
  </r>
  <r>
    <x v="9"/>
    <x v="0"/>
    <x v="3"/>
    <x v="0"/>
    <x v="0"/>
    <x v="0"/>
    <x v="2"/>
    <x v="89"/>
    <x v="0"/>
    <m/>
  </r>
  <r>
    <x v="9"/>
    <x v="0"/>
    <x v="3"/>
    <x v="0"/>
    <x v="0"/>
    <x v="0"/>
    <x v="2"/>
    <x v="90"/>
    <x v="0"/>
    <m/>
  </r>
  <r>
    <x v="9"/>
    <x v="0"/>
    <x v="3"/>
    <x v="0"/>
    <x v="0"/>
    <x v="0"/>
    <x v="2"/>
    <x v="91"/>
    <x v="0"/>
    <m/>
  </r>
  <r>
    <x v="9"/>
    <x v="0"/>
    <x v="3"/>
    <x v="0"/>
    <x v="0"/>
    <x v="0"/>
    <x v="2"/>
    <x v="92"/>
    <x v="0"/>
    <m/>
  </r>
  <r>
    <x v="9"/>
    <x v="0"/>
    <x v="3"/>
    <x v="0"/>
    <x v="0"/>
    <x v="0"/>
    <x v="2"/>
    <x v="93"/>
    <x v="0"/>
    <m/>
  </r>
  <r>
    <x v="9"/>
    <x v="0"/>
    <x v="3"/>
    <x v="0"/>
    <x v="0"/>
    <x v="0"/>
    <x v="2"/>
    <x v="84"/>
    <x v="0"/>
    <n v="4201.7"/>
  </r>
  <r>
    <x v="9"/>
    <x v="0"/>
    <x v="3"/>
    <x v="0"/>
    <x v="0"/>
    <x v="7"/>
    <x v="4"/>
    <x v="119"/>
    <x v="0"/>
    <n v="1500000"/>
  </r>
  <r>
    <x v="9"/>
    <x v="0"/>
    <x v="3"/>
    <x v="0"/>
    <x v="0"/>
    <x v="7"/>
    <x v="4"/>
    <x v="120"/>
    <x v="0"/>
    <n v="106454"/>
  </r>
  <r>
    <x v="9"/>
    <x v="0"/>
    <x v="3"/>
    <x v="0"/>
    <x v="0"/>
    <x v="7"/>
    <x v="4"/>
    <x v="121"/>
    <x v="0"/>
    <n v="133871"/>
  </r>
  <r>
    <x v="9"/>
    <x v="0"/>
    <x v="3"/>
    <x v="0"/>
    <x v="0"/>
    <x v="7"/>
    <x v="4"/>
    <x v="122"/>
    <x v="0"/>
    <n v="16065"/>
  </r>
  <r>
    <x v="9"/>
    <x v="0"/>
    <x v="3"/>
    <x v="0"/>
    <x v="0"/>
    <x v="7"/>
    <x v="4"/>
    <x v="123"/>
    <x v="0"/>
    <n v="133871"/>
  </r>
  <r>
    <x v="9"/>
    <x v="0"/>
    <x v="3"/>
    <x v="0"/>
    <x v="0"/>
    <x v="7"/>
    <x v="4"/>
    <x v="124"/>
    <x v="0"/>
    <n v="62500"/>
  </r>
  <r>
    <x v="9"/>
    <x v="0"/>
    <x v="3"/>
    <x v="0"/>
    <x v="0"/>
    <x v="7"/>
    <x v="4"/>
    <x v="125"/>
    <x v="0"/>
    <m/>
  </r>
  <r>
    <x v="9"/>
    <x v="0"/>
    <x v="3"/>
    <x v="0"/>
    <x v="0"/>
    <x v="7"/>
    <x v="4"/>
    <x v="126"/>
    <x v="0"/>
    <m/>
  </r>
  <r>
    <x v="9"/>
    <x v="0"/>
    <x v="3"/>
    <x v="0"/>
    <x v="0"/>
    <x v="7"/>
    <x v="4"/>
    <x v="127"/>
    <x v="0"/>
    <n v="7830"/>
  </r>
  <r>
    <x v="9"/>
    <x v="0"/>
    <x v="3"/>
    <x v="0"/>
    <x v="0"/>
    <x v="7"/>
    <x v="4"/>
    <x v="128"/>
    <x v="0"/>
    <n v="180000"/>
  </r>
  <r>
    <x v="9"/>
    <x v="0"/>
    <x v="3"/>
    <x v="0"/>
    <x v="0"/>
    <x v="7"/>
    <x v="4"/>
    <x v="129"/>
    <x v="0"/>
    <n v="60000"/>
  </r>
  <r>
    <x v="9"/>
    <x v="0"/>
    <x v="3"/>
    <x v="0"/>
    <x v="0"/>
    <x v="7"/>
    <x v="4"/>
    <x v="130"/>
    <x v="0"/>
    <m/>
  </r>
  <r>
    <x v="9"/>
    <x v="0"/>
    <x v="3"/>
    <x v="0"/>
    <x v="0"/>
    <x v="1"/>
    <x v="7"/>
    <x v="34"/>
    <x v="0"/>
    <n v="62940"/>
  </r>
  <r>
    <x v="9"/>
    <x v="0"/>
    <x v="3"/>
    <x v="0"/>
    <x v="0"/>
    <x v="1"/>
    <x v="7"/>
    <x v="20"/>
    <x v="0"/>
    <n v="622985.48"/>
  </r>
  <r>
    <x v="9"/>
    <x v="0"/>
    <x v="3"/>
    <x v="0"/>
    <x v="0"/>
    <x v="1"/>
    <x v="7"/>
    <x v="101"/>
    <x v="0"/>
    <m/>
  </r>
  <r>
    <x v="9"/>
    <x v="0"/>
    <x v="3"/>
    <x v="0"/>
    <x v="0"/>
    <x v="1"/>
    <x v="7"/>
    <x v="55"/>
    <x v="0"/>
    <m/>
  </r>
  <r>
    <x v="9"/>
    <x v="0"/>
    <x v="3"/>
    <x v="0"/>
    <x v="0"/>
    <x v="1"/>
    <x v="8"/>
    <x v="22"/>
    <x v="0"/>
    <n v="163254.79999999999"/>
  </r>
  <r>
    <x v="9"/>
    <x v="0"/>
    <x v="3"/>
    <x v="0"/>
    <x v="0"/>
    <x v="1"/>
    <x v="8"/>
    <x v="94"/>
    <x v="0"/>
    <m/>
  </r>
  <r>
    <x v="9"/>
    <x v="0"/>
    <x v="3"/>
    <x v="0"/>
    <x v="0"/>
    <x v="1"/>
    <x v="8"/>
    <x v="95"/>
    <x v="0"/>
    <m/>
  </r>
  <r>
    <x v="9"/>
    <x v="0"/>
    <x v="3"/>
    <x v="0"/>
    <x v="0"/>
    <x v="1"/>
    <x v="8"/>
    <x v="77"/>
    <x v="0"/>
    <m/>
  </r>
  <r>
    <x v="9"/>
    <x v="0"/>
    <x v="3"/>
    <x v="0"/>
    <x v="0"/>
    <x v="1"/>
    <x v="8"/>
    <x v="4"/>
    <x v="0"/>
    <n v="142099.29999999999"/>
  </r>
  <r>
    <x v="9"/>
    <x v="0"/>
    <x v="3"/>
    <x v="0"/>
    <x v="0"/>
    <x v="6"/>
    <x v="23"/>
    <x v="112"/>
    <x v="0"/>
    <m/>
  </r>
  <r>
    <x v="9"/>
    <x v="0"/>
    <x v="3"/>
    <x v="0"/>
    <x v="2"/>
    <x v="3"/>
    <x v="3"/>
    <x v="96"/>
    <x v="0"/>
    <m/>
  </r>
  <r>
    <x v="9"/>
    <x v="0"/>
    <x v="3"/>
    <x v="0"/>
    <x v="2"/>
    <x v="3"/>
    <x v="3"/>
    <x v="97"/>
    <x v="0"/>
    <n v="8547498"/>
  </r>
  <r>
    <x v="9"/>
    <x v="0"/>
    <x v="3"/>
    <x v="0"/>
    <x v="2"/>
    <x v="3"/>
    <x v="3"/>
    <x v="98"/>
    <x v="0"/>
    <m/>
  </r>
  <r>
    <x v="9"/>
    <x v="0"/>
    <x v="3"/>
    <x v="0"/>
    <x v="2"/>
    <x v="3"/>
    <x v="3"/>
    <x v="99"/>
    <x v="0"/>
    <n v="52042"/>
  </r>
  <r>
    <x v="9"/>
    <x v="0"/>
    <x v="3"/>
    <x v="0"/>
    <x v="2"/>
    <x v="3"/>
    <x v="20"/>
    <x v="49"/>
    <x v="0"/>
    <n v="1783020"/>
  </r>
  <r>
    <x v="9"/>
    <x v="0"/>
    <x v="3"/>
    <x v="0"/>
    <x v="2"/>
    <x v="3"/>
    <x v="20"/>
    <x v="111"/>
    <x v="0"/>
    <n v="90000"/>
  </r>
  <r>
    <x v="9"/>
    <x v="0"/>
    <x v="3"/>
    <x v="0"/>
    <x v="2"/>
    <x v="3"/>
    <x v="21"/>
    <x v="50"/>
    <x v="0"/>
    <m/>
  </r>
  <r>
    <x v="10"/>
    <x v="0"/>
    <x v="3"/>
    <x v="0"/>
    <x v="1"/>
    <x v="2"/>
    <x v="24"/>
    <x v="63"/>
    <x v="0"/>
    <n v="35399886.090000004"/>
  </r>
  <r>
    <x v="10"/>
    <x v="0"/>
    <x v="3"/>
    <x v="0"/>
    <x v="1"/>
    <x v="5"/>
    <x v="11"/>
    <x v="64"/>
    <x v="0"/>
    <n v="646"/>
  </r>
  <r>
    <x v="10"/>
    <x v="0"/>
    <x v="3"/>
    <x v="0"/>
    <x v="1"/>
    <x v="5"/>
    <x v="14"/>
    <x v="66"/>
    <x v="0"/>
    <m/>
  </r>
  <r>
    <x v="10"/>
    <x v="0"/>
    <x v="3"/>
    <x v="0"/>
    <x v="1"/>
    <x v="5"/>
    <x v="15"/>
    <x v="69"/>
    <x v="0"/>
    <m/>
  </r>
  <r>
    <x v="10"/>
    <x v="0"/>
    <x v="3"/>
    <x v="0"/>
    <x v="1"/>
    <x v="2"/>
    <x v="25"/>
    <x v="74"/>
    <x v="0"/>
    <n v="-1789912.6"/>
  </r>
  <r>
    <x v="10"/>
    <x v="0"/>
    <x v="3"/>
    <x v="0"/>
    <x v="1"/>
    <x v="2"/>
    <x v="25"/>
    <x v="118"/>
    <x v="0"/>
    <n v="-10000"/>
  </r>
  <r>
    <x v="10"/>
    <x v="0"/>
    <x v="3"/>
    <x v="0"/>
    <x v="1"/>
    <x v="2"/>
    <x v="17"/>
    <x v="103"/>
    <x v="0"/>
    <n v="-23865.54"/>
  </r>
  <r>
    <x v="10"/>
    <x v="0"/>
    <x v="3"/>
    <x v="0"/>
    <x v="1"/>
    <x v="2"/>
    <x v="0"/>
    <x v="104"/>
    <x v="0"/>
    <n v="160000"/>
  </r>
  <r>
    <x v="10"/>
    <x v="0"/>
    <x v="3"/>
    <x v="0"/>
    <x v="0"/>
    <x v="0"/>
    <x v="4"/>
    <x v="6"/>
    <x v="0"/>
    <n v="2520000"/>
  </r>
  <r>
    <x v="10"/>
    <x v="0"/>
    <x v="3"/>
    <x v="0"/>
    <x v="0"/>
    <x v="0"/>
    <x v="4"/>
    <x v="7"/>
    <x v="0"/>
    <m/>
  </r>
  <r>
    <x v="10"/>
    <x v="0"/>
    <x v="3"/>
    <x v="0"/>
    <x v="0"/>
    <x v="0"/>
    <x v="4"/>
    <x v="8"/>
    <x v="0"/>
    <n v="210000"/>
  </r>
  <r>
    <x v="10"/>
    <x v="0"/>
    <x v="3"/>
    <x v="0"/>
    <x v="0"/>
    <x v="0"/>
    <x v="4"/>
    <x v="9"/>
    <x v="0"/>
    <n v="25200"/>
  </r>
  <r>
    <x v="10"/>
    <x v="0"/>
    <x v="3"/>
    <x v="0"/>
    <x v="0"/>
    <x v="0"/>
    <x v="4"/>
    <x v="10"/>
    <x v="0"/>
    <n v="210000"/>
  </r>
  <r>
    <x v="10"/>
    <x v="0"/>
    <x v="3"/>
    <x v="0"/>
    <x v="0"/>
    <x v="0"/>
    <x v="4"/>
    <x v="11"/>
    <x v="0"/>
    <n v="105000"/>
  </r>
  <r>
    <x v="10"/>
    <x v="0"/>
    <x v="3"/>
    <x v="0"/>
    <x v="0"/>
    <x v="0"/>
    <x v="4"/>
    <x v="12"/>
    <x v="0"/>
    <n v="1680000"/>
  </r>
  <r>
    <x v="10"/>
    <x v="0"/>
    <x v="3"/>
    <x v="0"/>
    <x v="0"/>
    <x v="0"/>
    <x v="4"/>
    <x v="56"/>
    <x v="0"/>
    <m/>
  </r>
  <r>
    <x v="10"/>
    <x v="0"/>
    <x v="3"/>
    <x v="0"/>
    <x v="0"/>
    <x v="0"/>
    <x v="4"/>
    <x v="13"/>
    <x v="0"/>
    <n v="13154"/>
  </r>
  <r>
    <x v="10"/>
    <x v="0"/>
    <x v="3"/>
    <x v="0"/>
    <x v="0"/>
    <x v="0"/>
    <x v="4"/>
    <x v="14"/>
    <x v="0"/>
    <n v="302400"/>
  </r>
  <r>
    <x v="10"/>
    <x v="0"/>
    <x v="3"/>
    <x v="0"/>
    <x v="0"/>
    <x v="0"/>
    <x v="4"/>
    <x v="15"/>
    <x v="0"/>
    <n v="100800"/>
  </r>
  <r>
    <x v="10"/>
    <x v="0"/>
    <x v="3"/>
    <x v="0"/>
    <x v="0"/>
    <x v="0"/>
    <x v="4"/>
    <x v="113"/>
    <x v="0"/>
    <n v="135000"/>
  </r>
  <r>
    <x v="10"/>
    <x v="0"/>
    <x v="3"/>
    <x v="0"/>
    <x v="0"/>
    <x v="0"/>
    <x v="9"/>
    <x v="114"/>
    <x v="0"/>
    <n v="877804"/>
  </r>
  <r>
    <x v="10"/>
    <x v="0"/>
    <x v="3"/>
    <x v="0"/>
    <x v="0"/>
    <x v="0"/>
    <x v="9"/>
    <x v="30"/>
    <x v="0"/>
    <m/>
  </r>
  <r>
    <x v="10"/>
    <x v="0"/>
    <x v="3"/>
    <x v="0"/>
    <x v="0"/>
    <x v="0"/>
    <x v="9"/>
    <x v="110"/>
    <x v="0"/>
    <m/>
  </r>
  <r>
    <x v="10"/>
    <x v="0"/>
    <x v="3"/>
    <x v="0"/>
    <x v="0"/>
    <x v="0"/>
    <x v="5"/>
    <x v="70"/>
    <x v="0"/>
    <m/>
  </r>
  <r>
    <x v="10"/>
    <x v="0"/>
    <x v="3"/>
    <x v="0"/>
    <x v="0"/>
    <x v="0"/>
    <x v="5"/>
    <x v="102"/>
    <x v="0"/>
    <m/>
  </r>
  <r>
    <x v="10"/>
    <x v="0"/>
    <x v="3"/>
    <x v="0"/>
    <x v="0"/>
    <x v="0"/>
    <x v="5"/>
    <x v="71"/>
    <x v="0"/>
    <m/>
  </r>
  <r>
    <x v="10"/>
    <x v="0"/>
    <x v="3"/>
    <x v="0"/>
    <x v="0"/>
    <x v="0"/>
    <x v="5"/>
    <x v="78"/>
    <x v="0"/>
    <m/>
  </r>
  <r>
    <x v="10"/>
    <x v="0"/>
    <x v="3"/>
    <x v="0"/>
    <x v="0"/>
    <x v="0"/>
    <x v="6"/>
    <x v="17"/>
    <x v="0"/>
    <n v="800000"/>
  </r>
  <r>
    <x v="10"/>
    <x v="0"/>
    <x v="3"/>
    <x v="0"/>
    <x v="0"/>
    <x v="0"/>
    <x v="0"/>
    <x v="79"/>
    <x v="0"/>
    <m/>
  </r>
  <r>
    <x v="10"/>
    <x v="0"/>
    <x v="3"/>
    <x v="0"/>
    <x v="0"/>
    <x v="0"/>
    <x v="0"/>
    <x v="80"/>
    <x v="0"/>
    <n v="1914179"/>
  </r>
  <r>
    <x v="10"/>
    <x v="0"/>
    <x v="3"/>
    <x v="0"/>
    <x v="0"/>
    <x v="0"/>
    <x v="0"/>
    <x v="84"/>
    <x v="0"/>
    <m/>
  </r>
  <r>
    <x v="10"/>
    <x v="0"/>
    <x v="3"/>
    <x v="0"/>
    <x v="0"/>
    <x v="0"/>
    <x v="0"/>
    <x v="107"/>
    <x v="0"/>
    <m/>
  </r>
  <r>
    <x v="10"/>
    <x v="0"/>
    <x v="3"/>
    <x v="0"/>
    <x v="0"/>
    <x v="0"/>
    <x v="0"/>
    <x v="115"/>
    <x v="0"/>
    <m/>
  </r>
  <r>
    <x v="10"/>
    <x v="0"/>
    <x v="3"/>
    <x v="0"/>
    <x v="0"/>
    <x v="0"/>
    <x v="0"/>
    <x v="108"/>
    <x v="0"/>
    <m/>
  </r>
  <r>
    <x v="10"/>
    <x v="0"/>
    <x v="3"/>
    <x v="0"/>
    <x v="0"/>
    <x v="0"/>
    <x v="0"/>
    <x v="109"/>
    <x v="0"/>
    <m/>
  </r>
  <r>
    <x v="10"/>
    <x v="0"/>
    <x v="3"/>
    <x v="0"/>
    <x v="0"/>
    <x v="0"/>
    <x v="0"/>
    <x v="116"/>
    <x v="0"/>
    <m/>
  </r>
  <r>
    <x v="10"/>
    <x v="0"/>
    <x v="3"/>
    <x v="0"/>
    <x v="0"/>
    <x v="0"/>
    <x v="12"/>
    <x v="81"/>
    <x v="0"/>
    <m/>
  </r>
  <r>
    <x v="10"/>
    <x v="0"/>
    <x v="3"/>
    <x v="0"/>
    <x v="0"/>
    <x v="0"/>
    <x v="12"/>
    <x v="82"/>
    <x v="0"/>
    <m/>
  </r>
  <r>
    <x v="10"/>
    <x v="0"/>
    <x v="3"/>
    <x v="0"/>
    <x v="0"/>
    <x v="0"/>
    <x v="12"/>
    <x v="83"/>
    <x v="0"/>
    <m/>
  </r>
  <r>
    <x v="10"/>
    <x v="0"/>
    <x v="3"/>
    <x v="0"/>
    <x v="0"/>
    <x v="0"/>
    <x v="12"/>
    <x v="84"/>
    <x v="0"/>
    <m/>
  </r>
  <r>
    <x v="10"/>
    <x v="0"/>
    <x v="3"/>
    <x v="0"/>
    <x v="0"/>
    <x v="0"/>
    <x v="19"/>
    <x v="100"/>
    <x v="0"/>
    <m/>
  </r>
  <r>
    <x v="10"/>
    <x v="0"/>
    <x v="3"/>
    <x v="0"/>
    <x v="0"/>
    <x v="0"/>
    <x v="16"/>
    <x v="86"/>
    <x v="0"/>
    <m/>
  </r>
  <r>
    <x v="10"/>
    <x v="0"/>
    <x v="3"/>
    <x v="0"/>
    <x v="0"/>
    <x v="0"/>
    <x v="16"/>
    <x v="117"/>
    <x v="0"/>
    <m/>
  </r>
  <r>
    <x v="10"/>
    <x v="0"/>
    <x v="3"/>
    <x v="0"/>
    <x v="0"/>
    <x v="0"/>
    <x v="22"/>
    <x v="105"/>
    <x v="0"/>
    <m/>
  </r>
  <r>
    <x v="10"/>
    <x v="0"/>
    <x v="3"/>
    <x v="0"/>
    <x v="0"/>
    <x v="0"/>
    <x v="2"/>
    <x v="87"/>
    <x v="0"/>
    <m/>
  </r>
  <r>
    <x v="10"/>
    <x v="0"/>
    <x v="3"/>
    <x v="0"/>
    <x v="0"/>
    <x v="0"/>
    <x v="2"/>
    <x v="88"/>
    <x v="0"/>
    <m/>
  </r>
  <r>
    <x v="10"/>
    <x v="0"/>
    <x v="3"/>
    <x v="0"/>
    <x v="0"/>
    <x v="0"/>
    <x v="2"/>
    <x v="89"/>
    <x v="0"/>
    <m/>
  </r>
  <r>
    <x v="10"/>
    <x v="0"/>
    <x v="3"/>
    <x v="0"/>
    <x v="0"/>
    <x v="0"/>
    <x v="2"/>
    <x v="90"/>
    <x v="0"/>
    <n v="334606.03999999998"/>
  </r>
  <r>
    <x v="10"/>
    <x v="0"/>
    <x v="3"/>
    <x v="0"/>
    <x v="0"/>
    <x v="0"/>
    <x v="2"/>
    <x v="91"/>
    <x v="0"/>
    <m/>
  </r>
  <r>
    <x v="10"/>
    <x v="0"/>
    <x v="3"/>
    <x v="0"/>
    <x v="0"/>
    <x v="0"/>
    <x v="2"/>
    <x v="92"/>
    <x v="0"/>
    <m/>
  </r>
  <r>
    <x v="10"/>
    <x v="0"/>
    <x v="3"/>
    <x v="0"/>
    <x v="0"/>
    <x v="0"/>
    <x v="2"/>
    <x v="93"/>
    <x v="0"/>
    <m/>
  </r>
  <r>
    <x v="10"/>
    <x v="0"/>
    <x v="3"/>
    <x v="0"/>
    <x v="0"/>
    <x v="0"/>
    <x v="2"/>
    <x v="84"/>
    <x v="0"/>
    <m/>
  </r>
  <r>
    <x v="10"/>
    <x v="0"/>
    <x v="3"/>
    <x v="0"/>
    <x v="0"/>
    <x v="7"/>
    <x v="4"/>
    <x v="119"/>
    <x v="0"/>
    <n v="1500000"/>
  </r>
  <r>
    <x v="10"/>
    <x v="0"/>
    <x v="3"/>
    <x v="0"/>
    <x v="0"/>
    <x v="7"/>
    <x v="4"/>
    <x v="120"/>
    <x v="0"/>
    <n v="106454"/>
  </r>
  <r>
    <x v="10"/>
    <x v="0"/>
    <x v="3"/>
    <x v="0"/>
    <x v="0"/>
    <x v="7"/>
    <x v="4"/>
    <x v="121"/>
    <x v="0"/>
    <n v="159154"/>
  </r>
  <r>
    <x v="10"/>
    <x v="0"/>
    <x v="3"/>
    <x v="0"/>
    <x v="0"/>
    <x v="7"/>
    <x v="4"/>
    <x v="122"/>
    <x v="0"/>
    <n v="19098"/>
  </r>
  <r>
    <x v="10"/>
    <x v="0"/>
    <x v="3"/>
    <x v="0"/>
    <x v="0"/>
    <x v="7"/>
    <x v="4"/>
    <x v="123"/>
    <x v="0"/>
    <n v="159154"/>
  </r>
  <r>
    <x v="10"/>
    <x v="0"/>
    <x v="3"/>
    <x v="0"/>
    <x v="0"/>
    <x v="7"/>
    <x v="4"/>
    <x v="124"/>
    <x v="0"/>
    <n v="75142"/>
  </r>
  <r>
    <x v="10"/>
    <x v="0"/>
    <x v="3"/>
    <x v="0"/>
    <x v="0"/>
    <x v="7"/>
    <x v="4"/>
    <x v="125"/>
    <x v="0"/>
    <m/>
  </r>
  <r>
    <x v="10"/>
    <x v="0"/>
    <x v="3"/>
    <x v="0"/>
    <x v="0"/>
    <x v="7"/>
    <x v="4"/>
    <x v="126"/>
    <x v="0"/>
    <m/>
  </r>
  <r>
    <x v="10"/>
    <x v="0"/>
    <x v="3"/>
    <x v="0"/>
    <x v="0"/>
    <x v="7"/>
    <x v="4"/>
    <x v="127"/>
    <x v="0"/>
    <n v="7830"/>
  </r>
  <r>
    <x v="10"/>
    <x v="0"/>
    <x v="3"/>
    <x v="0"/>
    <x v="0"/>
    <x v="7"/>
    <x v="4"/>
    <x v="128"/>
    <x v="0"/>
    <n v="216407"/>
  </r>
  <r>
    <x v="10"/>
    <x v="0"/>
    <x v="3"/>
    <x v="0"/>
    <x v="0"/>
    <x v="7"/>
    <x v="4"/>
    <x v="129"/>
    <x v="0"/>
    <n v="72136"/>
  </r>
  <r>
    <x v="10"/>
    <x v="0"/>
    <x v="3"/>
    <x v="0"/>
    <x v="0"/>
    <x v="7"/>
    <x v="4"/>
    <x v="130"/>
    <x v="0"/>
    <m/>
  </r>
  <r>
    <x v="10"/>
    <x v="0"/>
    <x v="3"/>
    <x v="0"/>
    <x v="0"/>
    <x v="7"/>
    <x v="2"/>
    <x v="131"/>
    <x v="0"/>
    <n v="303395"/>
  </r>
  <r>
    <x v="10"/>
    <x v="0"/>
    <x v="3"/>
    <x v="0"/>
    <x v="0"/>
    <x v="1"/>
    <x v="7"/>
    <x v="34"/>
    <x v="0"/>
    <n v="62940"/>
  </r>
  <r>
    <x v="10"/>
    <x v="0"/>
    <x v="3"/>
    <x v="0"/>
    <x v="0"/>
    <x v="1"/>
    <x v="7"/>
    <x v="20"/>
    <x v="0"/>
    <n v="378278.22"/>
  </r>
  <r>
    <x v="10"/>
    <x v="0"/>
    <x v="3"/>
    <x v="0"/>
    <x v="0"/>
    <x v="1"/>
    <x v="7"/>
    <x v="101"/>
    <x v="0"/>
    <m/>
  </r>
  <r>
    <x v="10"/>
    <x v="0"/>
    <x v="3"/>
    <x v="0"/>
    <x v="0"/>
    <x v="1"/>
    <x v="7"/>
    <x v="55"/>
    <x v="0"/>
    <n v="201219.1"/>
  </r>
  <r>
    <x v="10"/>
    <x v="0"/>
    <x v="3"/>
    <x v="0"/>
    <x v="0"/>
    <x v="1"/>
    <x v="8"/>
    <x v="22"/>
    <x v="0"/>
    <n v="141379.20000000001"/>
  </r>
  <r>
    <x v="10"/>
    <x v="0"/>
    <x v="3"/>
    <x v="0"/>
    <x v="0"/>
    <x v="1"/>
    <x v="8"/>
    <x v="94"/>
    <x v="0"/>
    <m/>
  </r>
  <r>
    <x v="10"/>
    <x v="0"/>
    <x v="3"/>
    <x v="0"/>
    <x v="0"/>
    <x v="1"/>
    <x v="8"/>
    <x v="95"/>
    <x v="0"/>
    <m/>
  </r>
  <r>
    <x v="10"/>
    <x v="0"/>
    <x v="3"/>
    <x v="0"/>
    <x v="0"/>
    <x v="1"/>
    <x v="8"/>
    <x v="77"/>
    <x v="0"/>
    <m/>
  </r>
  <r>
    <x v="10"/>
    <x v="0"/>
    <x v="3"/>
    <x v="0"/>
    <x v="0"/>
    <x v="1"/>
    <x v="8"/>
    <x v="4"/>
    <x v="0"/>
    <n v="35575.43"/>
  </r>
  <r>
    <x v="10"/>
    <x v="0"/>
    <x v="3"/>
    <x v="0"/>
    <x v="0"/>
    <x v="6"/>
    <x v="23"/>
    <x v="112"/>
    <x v="0"/>
    <m/>
  </r>
  <r>
    <x v="10"/>
    <x v="0"/>
    <x v="3"/>
    <x v="0"/>
    <x v="2"/>
    <x v="3"/>
    <x v="3"/>
    <x v="96"/>
    <x v="0"/>
    <m/>
  </r>
  <r>
    <x v="10"/>
    <x v="0"/>
    <x v="3"/>
    <x v="0"/>
    <x v="2"/>
    <x v="3"/>
    <x v="3"/>
    <x v="97"/>
    <x v="0"/>
    <n v="8919044"/>
  </r>
  <r>
    <x v="10"/>
    <x v="0"/>
    <x v="3"/>
    <x v="0"/>
    <x v="2"/>
    <x v="3"/>
    <x v="3"/>
    <x v="98"/>
    <x v="0"/>
    <m/>
  </r>
  <r>
    <x v="10"/>
    <x v="0"/>
    <x v="3"/>
    <x v="0"/>
    <x v="2"/>
    <x v="3"/>
    <x v="3"/>
    <x v="99"/>
    <x v="0"/>
    <n v="77320"/>
  </r>
  <r>
    <x v="10"/>
    <x v="0"/>
    <x v="3"/>
    <x v="0"/>
    <x v="2"/>
    <x v="3"/>
    <x v="20"/>
    <x v="49"/>
    <x v="0"/>
    <n v="1967390"/>
  </r>
  <r>
    <x v="10"/>
    <x v="0"/>
    <x v="3"/>
    <x v="0"/>
    <x v="2"/>
    <x v="3"/>
    <x v="20"/>
    <x v="111"/>
    <x v="0"/>
    <n v="45000"/>
  </r>
  <r>
    <x v="10"/>
    <x v="0"/>
    <x v="3"/>
    <x v="0"/>
    <x v="2"/>
    <x v="3"/>
    <x v="21"/>
    <x v="50"/>
    <x v="0"/>
    <m/>
  </r>
  <r>
    <x v="10"/>
    <x v="0"/>
    <x v="3"/>
    <x v="0"/>
    <x v="2"/>
    <x v="3"/>
    <x v="21"/>
    <x v="132"/>
    <x v="0"/>
    <n v="300000"/>
  </r>
  <r>
    <x v="5"/>
    <x v="1"/>
    <x v="3"/>
    <x v="0"/>
    <x v="1"/>
    <x v="2"/>
    <x v="17"/>
    <x v="133"/>
    <x v="0"/>
    <n v="23351033.530000001"/>
  </r>
  <r>
    <x v="5"/>
    <x v="1"/>
    <x v="3"/>
    <x v="0"/>
    <x v="0"/>
    <x v="0"/>
    <x v="17"/>
    <x v="133"/>
    <x v="0"/>
    <n v="6168600"/>
  </r>
  <r>
    <x v="5"/>
    <x v="1"/>
    <x v="3"/>
    <x v="0"/>
    <x v="0"/>
    <x v="7"/>
    <x v="17"/>
    <x v="133"/>
    <x v="0"/>
    <n v="2429560"/>
  </r>
  <r>
    <x v="5"/>
    <x v="1"/>
    <x v="3"/>
    <x v="0"/>
    <x v="2"/>
    <x v="3"/>
    <x v="17"/>
    <x v="133"/>
    <x v="0"/>
    <n v="10289715"/>
  </r>
  <r>
    <x v="6"/>
    <x v="1"/>
    <x v="3"/>
    <x v="0"/>
    <x v="1"/>
    <x v="2"/>
    <x v="17"/>
    <x v="133"/>
    <x v="0"/>
    <n v="24142534.739999998"/>
  </r>
  <r>
    <x v="6"/>
    <x v="1"/>
    <x v="3"/>
    <x v="0"/>
    <x v="0"/>
    <x v="0"/>
    <x v="17"/>
    <x v="133"/>
    <x v="0"/>
    <n v="7600600"/>
  </r>
  <r>
    <x v="6"/>
    <x v="1"/>
    <x v="3"/>
    <x v="0"/>
    <x v="0"/>
    <x v="7"/>
    <x v="17"/>
    <x v="133"/>
    <x v="0"/>
    <n v="2663000"/>
  </r>
  <r>
    <x v="6"/>
    <x v="1"/>
    <x v="3"/>
    <x v="0"/>
    <x v="2"/>
    <x v="3"/>
    <x v="17"/>
    <x v="133"/>
    <x v="0"/>
    <n v="12441940"/>
  </r>
  <r>
    <x v="7"/>
    <x v="1"/>
    <x v="3"/>
    <x v="0"/>
    <x v="1"/>
    <x v="2"/>
    <x v="17"/>
    <x v="133"/>
    <x v="0"/>
    <n v="29780636.68"/>
  </r>
  <r>
    <x v="7"/>
    <x v="1"/>
    <x v="3"/>
    <x v="0"/>
    <x v="0"/>
    <x v="0"/>
    <x v="17"/>
    <x v="133"/>
    <x v="0"/>
    <n v="6168600"/>
  </r>
  <r>
    <x v="7"/>
    <x v="1"/>
    <x v="3"/>
    <x v="0"/>
    <x v="0"/>
    <x v="7"/>
    <x v="17"/>
    <x v="133"/>
    <x v="0"/>
    <n v="4193830"/>
  </r>
  <r>
    <x v="7"/>
    <x v="1"/>
    <x v="3"/>
    <x v="0"/>
    <x v="2"/>
    <x v="3"/>
    <x v="17"/>
    <x v="133"/>
    <x v="0"/>
    <n v="10032019.999999998"/>
  </r>
  <r>
    <x v="8"/>
    <x v="1"/>
    <x v="3"/>
    <x v="0"/>
    <x v="1"/>
    <x v="2"/>
    <x v="17"/>
    <x v="133"/>
    <x v="0"/>
    <n v="26287804.729999997"/>
  </r>
  <r>
    <x v="8"/>
    <x v="1"/>
    <x v="3"/>
    <x v="0"/>
    <x v="0"/>
    <x v="0"/>
    <x v="17"/>
    <x v="133"/>
    <x v="0"/>
    <n v="10852200"/>
  </r>
  <r>
    <x v="8"/>
    <x v="1"/>
    <x v="3"/>
    <x v="0"/>
    <x v="0"/>
    <x v="7"/>
    <x v="17"/>
    <x v="133"/>
    <x v="0"/>
    <n v="2286000"/>
  </r>
  <r>
    <x v="8"/>
    <x v="1"/>
    <x v="3"/>
    <x v="0"/>
    <x v="2"/>
    <x v="3"/>
    <x v="17"/>
    <x v="133"/>
    <x v="0"/>
    <n v="12474627.359999999"/>
  </r>
  <r>
    <x v="9"/>
    <x v="1"/>
    <x v="3"/>
    <x v="0"/>
    <x v="1"/>
    <x v="2"/>
    <x v="17"/>
    <x v="133"/>
    <x v="0"/>
    <n v="27813502.639999997"/>
  </r>
  <r>
    <x v="9"/>
    <x v="1"/>
    <x v="3"/>
    <x v="0"/>
    <x v="0"/>
    <x v="0"/>
    <x v="17"/>
    <x v="133"/>
    <x v="0"/>
    <n v="10852200"/>
  </r>
  <r>
    <x v="9"/>
    <x v="1"/>
    <x v="3"/>
    <x v="0"/>
    <x v="0"/>
    <x v="7"/>
    <x v="17"/>
    <x v="133"/>
    <x v="0"/>
    <n v="2386000"/>
  </r>
  <r>
    <x v="9"/>
    <x v="1"/>
    <x v="3"/>
    <x v="0"/>
    <x v="2"/>
    <x v="3"/>
    <x v="17"/>
    <x v="133"/>
    <x v="0"/>
    <n v="10345372.480000002"/>
  </r>
  <r>
    <x v="10"/>
    <x v="1"/>
    <x v="3"/>
    <x v="0"/>
    <x v="1"/>
    <x v="2"/>
    <x v="17"/>
    <x v="133"/>
    <x v="0"/>
    <n v="29526540.93"/>
  </r>
  <r>
    <x v="10"/>
    <x v="1"/>
    <x v="3"/>
    <x v="0"/>
    <x v="0"/>
    <x v="0"/>
    <x v="17"/>
    <x v="133"/>
    <x v="0"/>
    <n v="12902200"/>
  </r>
  <r>
    <x v="10"/>
    <x v="1"/>
    <x v="3"/>
    <x v="0"/>
    <x v="0"/>
    <x v="7"/>
    <x v="17"/>
    <x v="133"/>
    <x v="0"/>
    <n v="3886000"/>
  </r>
  <r>
    <x v="10"/>
    <x v="1"/>
    <x v="3"/>
    <x v="0"/>
    <x v="2"/>
    <x v="3"/>
    <x v="17"/>
    <x v="133"/>
    <x v="0"/>
    <n v="7892258.2000000002"/>
  </r>
  <r>
    <x v="11"/>
    <x v="1"/>
    <x v="3"/>
    <x v="0"/>
    <x v="1"/>
    <x v="2"/>
    <x v="17"/>
    <x v="133"/>
    <x v="0"/>
    <n v="27510517.512000002"/>
  </r>
  <r>
    <x v="11"/>
    <x v="1"/>
    <x v="3"/>
    <x v="0"/>
    <x v="0"/>
    <x v="0"/>
    <x v="17"/>
    <x v="133"/>
    <x v="0"/>
    <n v="10852200"/>
  </r>
  <r>
    <x v="11"/>
    <x v="1"/>
    <x v="3"/>
    <x v="0"/>
    <x v="0"/>
    <x v="7"/>
    <x v="17"/>
    <x v="133"/>
    <x v="0"/>
    <n v="2336000"/>
  </r>
  <r>
    <x v="11"/>
    <x v="1"/>
    <x v="3"/>
    <x v="0"/>
    <x v="2"/>
    <x v="3"/>
    <x v="17"/>
    <x v="133"/>
    <x v="0"/>
    <n v="9389660.879999999"/>
  </r>
  <r>
    <x v="0"/>
    <x v="1"/>
    <x v="3"/>
    <x v="0"/>
    <x v="1"/>
    <x v="2"/>
    <x v="17"/>
    <x v="133"/>
    <x v="0"/>
    <n v="29146213.036799993"/>
  </r>
  <r>
    <x v="0"/>
    <x v="1"/>
    <x v="3"/>
    <x v="0"/>
    <x v="0"/>
    <x v="0"/>
    <x v="17"/>
    <x v="133"/>
    <x v="0"/>
    <n v="10852200"/>
  </r>
  <r>
    <x v="0"/>
    <x v="1"/>
    <x v="3"/>
    <x v="0"/>
    <x v="0"/>
    <x v="7"/>
    <x v="17"/>
    <x v="133"/>
    <x v="0"/>
    <n v="2086000"/>
  </r>
  <r>
    <x v="0"/>
    <x v="1"/>
    <x v="3"/>
    <x v="0"/>
    <x v="2"/>
    <x v="3"/>
    <x v="17"/>
    <x v="133"/>
    <x v="0"/>
    <n v="7921970.0319999987"/>
  </r>
  <r>
    <x v="1"/>
    <x v="1"/>
    <x v="3"/>
    <x v="0"/>
    <x v="1"/>
    <x v="2"/>
    <x v="17"/>
    <x v="133"/>
    <x v="0"/>
    <n v="31624797.636"/>
  </r>
  <r>
    <x v="1"/>
    <x v="1"/>
    <x v="3"/>
    <x v="0"/>
    <x v="0"/>
    <x v="0"/>
    <x v="17"/>
    <x v="133"/>
    <x v="0"/>
    <n v="10852200"/>
  </r>
  <r>
    <x v="1"/>
    <x v="1"/>
    <x v="3"/>
    <x v="0"/>
    <x v="0"/>
    <x v="7"/>
    <x v="17"/>
    <x v="133"/>
    <x v="0"/>
    <n v="3336000"/>
  </r>
  <r>
    <x v="1"/>
    <x v="1"/>
    <x v="3"/>
    <x v="0"/>
    <x v="2"/>
    <x v="3"/>
    <x v="17"/>
    <x v="133"/>
    <x v="0"/>
    <n v="10807029.103999998"/>
  </r>
  <r>
    <x v="2"/>
    <x v="1"/>
    <x v="3"/>
    <x v="0"/>
    <x v="1"/>
    <x v="2"/>
    <x v="17"/>
    <x v="133"/>
    <x v="0"/>
    <n v="31242270.412799992"/>
  </r>
  <r>
    <x v="2"/>
    <x v="1"/>
    <x v="3"/>
    <x v="0"/>
    <x v="0"/>
    <x v="0"/>
    <x v="17"/>
    <x v="133"/>
    <x v="0"/>
    <n v="10852200"/>
  </r>
  <r>
    <x v="2"/>
    <x v="1"/>
    <x v="3"/>
    <x v="0"/>
    <x v="0"/>
    <x v="7"/>
    <x v="17"/>
    <x v="133"/>
    <x v="0"/>
    <n v="1836000"/>
  </r>
  <r>
    <x v="2"/>
    <x v="1"/>
    <x v="3"/>
    <x v="0"/>
    <x v="2"/>
    <x v="3"/>
    <x v="17"/>
    <x v="133"/>
    <x v="0"/>
    <n v="8551346.3391999993"/>
  </r>
  <r>
    <x v="3"/>
    <x v="1"/>
    <x v="3"/>
    <x v="0"/>
    <x v="1"/>
    <x v="2"/>
    <x v="17"/>
    <x v="133"/>
    <x v="0"/>
    <n v="31931499.063398391"/>
  </r>
  <r>
    <x v="3"/>
    <x v="1"/>
    <x v="3"/>
    <x v="0"/>
    <x v="0"/>
    <x v="0"/>
    <x v="17"/>
    <x v="133"/>
    <x v="0"/>
    <n v="10852200"/>
  </r>
  <r>
    <x v="3"/>
    <x v="1"/>
    <x v="3"/>
    <x v="0"/>
    <x v="0"/>
    <x v="7"/>
    <x v="17"/>
    <x v="133"/>
    <x v="0"/>
    <n v="1836000"/>
  </r>
  <r>
    <x v="3"/>
    <x v="1"/>
    <x v="3"/>
    <x v="0"/>
    <x v="2"/>
    <x v="3"/>
    <x v="17"/>
    <x v="133"/>
    <x v="0"/>
    <n v="10545727.551257601"/>
  </r>
  <r>
    <x v="4"/>
    <x v="1"/>
    <x v="3"/>
    <x v="0"/>
    <x v="1"/>
    <x v="2"/>
    <x v="17"/>
    <x v="133"/>
    <x v="0"/>
    <n v="32241710.284185603"/>
  </r>
  <r>
    <x v="4"/>
    <x v="1"/>
    <x v="3"/>
    <x v="0"/>
    <x v="0"/>
    <x v="0"/>
    <x v="17"/>
    <x v="133"/>
    <x v="0"/>
    <n v="12902200"/>
  </r>
  <r>
    <x v="4"/>
    <x v="1"/>
    <x v="3"/>
    <x v="0"/>
    <x v="0"/>
    <x v="7"/>
    <x v="17"/>
    <x v="133"/>
    <x v="0"/>
    <n v="3336000"/>
  </r>
  <r>
    <x v="4"/>
    <x v="1"/>
    <x v="3"/>
    <x v="0"/>
    <x v="2"/>
    <x v="3"/>
    <x v="17"/>
    <x v="133"/>
    <x v="0"/>
    <n v="8778452.5850367993"/>
  </r>
  <r>
    <x v="11"/>
    <x v="0"/>
    <x v="3"/>
    <x v="0"/>
    <x v="1"/>
    <x v="2"/>
    <x v="24"/>
    <x v="63"/>
    <x v="0"/>
    <n v="38382198.149999999"/>
  </r>
  <r>
    <x v="11"/>
    <x v="0"/>
    <x v="3"/>
    <x v="0"/>
    <x v="1"/>
    <x v="5"/>
    <x v="11"/>
    <x v="64"/>
    <x v="0"/>
    <n v="1.28"/>
  </r>
  <r>
    <x v="11"/>
    <x v="0"/>
    <x v="3"/>
    <x v="0"/>
    <x v="1"/>
    <x v="5"/>
    <x v="14"/>
    <x v="66"/>
    <x v="0"/>
    <m/>
  </r>
  <r>
    <x v="11"/>
    <x v="0"/>
    <x v="3"/>
    <x v="0"/>
    <x v="1"/>
    <x v="5"/>
    <x v="15"/>
    <x v="69"/>
    <x v="0"/>
    <m/>
  </r>
  <r>
    <x v="11"/>
    <x v="0"/>
    <x v="3"/>
    <x v="0"/>
    <x v="1"/>
    <x v="2"/>
    <x v="25"/>
    <x v="74"/>
    <x v="0"/>
    <n v="-3069425.65"/>
  </r>
  <r>
    <x v="11"/>
    <x v="0"/>
    <x v="3"/>
    <x v="0"/>
    <x v="1"/>
    <x v="2"/>
    <x v="25"/>
    <x v="118"/>
    <x v="0"/>
    <n v="-5000"/>
  </r>
  <r>
    <x v="11"/>
    <x v="0"/>
    <x v="3"/>
    <x v="0"/>
    <x v="1"/>
    <x v="2"/>
    <x v="17"/>
    <x v="103"/>
    <x v="0"/>
    <n v="-891423.86"/>
  </r>
  <r>
    <x v="11"/>
    <x v="0"/>
    <x v="3"/>
    <x v="0"/>
    <x v="1"/>
    <x v="2"/>
    <x v="0"/>
    <x v="104"/>
    <x v="0"/>
    <n v="240000"/>
  </r>
  <r>
    <x v="11"/>
    <x v="0"/>
    <x v="3"/>
    <x v="0"/>
    <x v="0"/>
    <x v="0"/>
    <x v="4"/>
    <x v="6"/>
    <x v="0"/>
    <n v="3600000"/>
  </r>
  <r>
    <x v="11"/>
    <x v="0"/>
    <x v="3"/>
    <x v="0"/>
    <x v="0"/>
    <x v="0"/>
    <x v="4"/>
    <x v="7"/>
    <x v="0"/>
    <m/>
  </r>
  <r>
    <x v="11"/>
    <x v="0"/>
    <x v="3"/>
    <x v="0"/>
    <x v="0"/>
    <x v="0"/>
    <x v="4"/>
    <x v="8"/>
    <x v="0"/>
    <n v="300000"/>
  </r>
  <r>
    <x v="11"/>
    <x v="0"/>
    <x v="3"/>
    <x v="0"/>
    <x v="0"/>
    <x v="0"/>
    <x v="4"/>
    <x v="9"/>
    <x v="0"/>
    <m/>
  </r>
  <r>
    <x v="11"/>
    <x v="0"/>
    <x v="3"/>
    <x v="0"/>
    <x v="0"/>
    <x v="0"/>
    <x v="4"/>
    <x v="10"/>
    <x v="0"/>
    <n v="300000"/>
  </r>
  <r>
    <x v="11"/>
    <x v="0"/>
    <x v="3"/>
    <x v="0"/>
    <x v="0"/>
    <x v="0"/>
    <x v="4"/>
    <x v="11"/>
    <x v="0"/>
    <n v="150000"/>
  </r>
  <r>
    <x v="11"/>
    <x v="0"/>
    <x v="3"/>
    <x v="0"/>
    <x v="0"/>
    <x v="0"/>
    <x v="4"/>
    <x v="12"/>
    <x v="0"/>
    <n v="2400000"/>
  </r>
  <r>
    <x v="11"/>
    <x v="0"/>
    <x v="3"/>
    <x v="0"/>
    <x v="0"/>
    <x v="0"/>
    <x v="4"/>
    <x v="134"/>
    <x v="0"/>
    <m/>
  </r>
  <r>
    <x v="11"/>
    <x v="0"/>
    <x v="3"/>
    <x v="0"/>
    <x v="0"/>
    <x v="0"/>
    <x v="4"/>
    <x v="56"/>
    <x v="0"/>
    <m/>
  </r>
  <r>
    <x v="11"/>
    <x v="0"/>
    <x v="3"/>
    <x v="0"/>
    <x v="0"/>
    <x v="0"/>
    <x v="4"/>
    <x v="13"/>
    <x v="0"/>
    <n v="18792"/>
  </r>
  <r>
    <x v="11"/>
    <x v="0"/>
    <x v="3"/>
    <x v="0"/>
    <x v="0"/>
    <x v="0"/>
    <x v="4"/>
    <x v="14"/>
    <x v="0"/>
    <n v="432000"/>
  </r>
  <r>
    <x v="11"/>
    <x v="0"/>
    <x v="3"/>
    <x v="0"/>
    <x v="0"/>
    <x v="0"/>
    <x v="4"/>
    <x v="15"/>
    <x v="0"/>
    <n v="144000"/>
  </r>
  <r>
    <x v="11"/>
    <x v="0"/>
    <x v="3"/>
    <x v="0"/>
    <x v="0"/>
    <x v="0"/>
    <x v="4"/>
    <x v="113"/>
    <x v="0"/>
    <m/>
  </r>
  <r>
    <x v="11"/>
    <x v="0"/>
    <x v="3"/>
    <x v="0"/>
    <x v="0"/>
    <x v="0"/>
    <x v="9"/>
    <x v="114"/>
    <x v="0"/>
    <n v="908526"/>
  </r>
  <r>
    <x v="11"/>
    <x v="0"/>
    <x v="3"/>
    <x v="0"/>
    <x v="0"/>
    <x v="0"/>
    <x v="9"/>
    <x v="30"/>
    <x v="0"/>
    <m/>
  </r>
  <r>
    <x v="11"/>
    <x v="0"/>
    <x v="3"/>
    <x v="0"/>
    <x v="0"/>
    <x v="0"/>
    <x v="9"/>
    <x v="110"/>
    <x v="0"/>
    <m/>
  </r>
  <r>
    <x v="11"/>
    <x v="0"/>
    <x v="3"/>
    <x v="0"/>
    <x v="0"/>
    <x v="0"/>
    <x v="5"/>
    <x v="70"/>
    <x v="0"/>
    <m/>
  </r>
  <r>
    <x v="11"/>
    <x v="0"/>
    <x v="3"/>
    <x v="0"/>
    <x v="0"/>
    <x v="0"/>
    <x v="5"/>
    <x v="102"/>
    <x v="0"/>
    <m/>
  </r>
  <r>
    <x v="11"/>
    <x v="0"/>
    <x v="3"/>
    <x v="0"/>
    <x v="0"/>
    <x v="0"/>
    <x v="5"/>
    <x v="71"/>
    <x v="0"/>
    <m/>
  </r>
  <r>
    <x v="11"/>
    <x v="0"/>
    <x v="3"/>
    <x v="0"/>
    <x v="0"/>
    <x v="0"/>
    <x v="5"/>
    <x v="78"/>
    <x v="0"/>
    <m/>
  </r>
  <r>
    <x v="11"/>
    <x v="0"/>
    <x v="3"/>
    <x v="0"/>
    <x v="0"/>
    <x v="0"/>
    <x v="6"/>
    <x v="17"/>
    <x v="0"/>
    <n v="800000"/>
  </r>
  <r>
    <x v="11"/>
    <x v="0"/>
    <x v="3"/>
    <x v="0"/>
    <x v="0"/>
    <x v="0"/>
    <x v="0"/>
    <x v="79"/>
    <x v="0"/>
    <m/>
  </r>
  <r>
    <x v="11"/>
    <x v="0"/>
    <x v="3"/>
    <x v="0"/>
    <x v="0"/>
    <x v="0"/>
    <x v="0"/>
    <x v="80"/>
    <x v="0"/>
    <n v="2437160"/>
  </r>
  <r>
    <x v="11"/>
    <x v="0"/>
    <x v="3"/>
    <x v="0"/>
    <x v="0"/>
    <x v="0"/>
    <x v="0"/>
    <x v="84"/>
    <x v="0"/>
    <m/>
  </r>
  <r>
    <x v="11"/>
    <x v="0"/>
    <x v="3"/>
    <x v="0"/>
    <x v="0"/>
    <x v="0"/>
    <x v="0"/>
    <x v="107"/>
    <x v="0"/>
    <n v="51129"/>
  </r>
  <r>
    <x v="11"/>
    <x v="0"/>
    <x v="3"/>
    <x v="0"/>
    <x v="0"/>
    <x v="0"/>
    <x v="0"/>
    <x v="115"/>
    <x v="0"/>
    <m/>
  </r>
  <r>
    <x v="11"/>
    <x v="0"/>
    <x v="3"/>
    <x v="0"/>
    <x v="0"/>
    <x v="0"/>
    <x v="0"/>
    <x v="108"/>
    <x v="0"/>
    <n v="195634"/>
  </r>
  <r>
    <x v="11"/>
    <x v="0"/>
    <x v="3"/>
    <x v="0"/>
    <x v="0"/>
    <x v="0"/>
    <x v="0"/>
    <x v="109"/>
    <x v="0"/>
    <n v="198149.33"/>
  </r>
  <r>
    <x v="11"/>
    <x v="0"/>
    <x v="3"/>
    <x v="0"/>
    <x v="0"/>
    <x v="0"/>
    <x v="0"/>
    <x v="116"/>
    <x v="0"/>
    <m/>
  </r>
  <r>
    <x v="11"/>
    <x v="0"/>
    <x v="3"/>
    <x v="0"/>
    <x v="0"/>
    <x v="0"/>
    <x v="12"/>
    <x v="81"/>
    <x v="0"/>
    <m/>
  </r>
  <r>
    <x v="11"/>
    <x v="0"/>
    <x v="3"/>
    <x v="0"/>
    <x v="0"/>
    <x v="0"/>
    <x v="12"/>
    <x v="82"/>
    <x v="0"/>
    <m/>
  </r>
  <r>
    <x v="11"/>
    <x v="0"/>
    <x v="3"/>
    <x v="0"/>
    <x v="0"/>
    <x v="0"/>
    <x v="12"/>
    <x v="83"/>
    <x v="0"/>
    <m/>
  </r>
  <r>
    <x v="11"/>
    <x v="0"/>
    <x v="3"/>
    <x v="0"/>
    <x v="0"/>
    <x v="0"/>
    <x v="12"/>
    <x v="84"/>
    <x v="0"/>
    <m/>
  </r>
  <r>
    <x v="11"/>
    <x v="0"/>
    <x v="3"/>
    <x v="0"/>
    <x v="0"/>
    <x v="0"/>
    <x v="19"/>
    <x v="100"/>
    <x v="0"/>
    <m/>
  </r>
  <r>
    <x v="11"/>
    <x v="0"/>
    <x v="3"/>
    <x v="0"/>
    <x v="0"/>
    <x v="0"/>
    <x v="16"/>
    <x v="86"/>
    <x v="0"/>
    <m/>
  </r>
  <r>
    <x v="11"/>
    <x v="0"/>
    <x v="3"/>
    <x v="0"/>
    <x v="0"/>
    <x v="0"/>
    <x v="16"/>
    <x v="117"/>
    <x v="0"/>
    <m/>
  </r>
  <r>
    <x v="11"/>
    <x v="0"/>
    <x v="3"/>
    <x v="0"/>
    <x v="0"/>
    <x v="0"/>
    <x v="22"/>
    <x v="105"/>
    <x v="0"/>
    <m/>
  </r>
  <r>
    <x v="11"/>
    <x v="0"/>
    <x v="3"/>
    <x v="0"/>
    <x v="0"/>
    <x v="0"/>
    <x v="2"/>
    <x v="87"/>
    <x v="0"/>
    <n v="249536"/>
  </r>
  <r>
    <x v="11"/>
    <x v="0"/>
    <x v="3"/>
    <x v="0"/>
    <x v="0"/>
    <x v="0"/>
    <x v="2"/>
    <x v="88"/>
    <x v="0"/>
    <m/>
  </r>
  <r>
    <x v="11"/>
    <x v="0"/>
    <x v="3"/>
    <x v="0"/>
    <x v="0"/>
    <x v="0"/>
    <x v="2"/>
    <x v="89"/>
    <x v="0"/>
    <n v="55500"/>
  </r>
  <r>
    <x v="11"/>
    <x v="0"/>
    <x v="3"/>
    <x v="0"/>
    <x v="0"/>
    <x v="0"/>
    <x v="2"/>
    <x v="90"/>
    <x v="0"/>
    <n v="305338"/>
  </r>
  <r>
    <x v="11"/>
    <x v="0"/>
    <x v="3"/>
    <x v="0"/>
    <x v="0"/>
    <x v="0"/>
    <x v="2"/>
    <x v="91"/>
    <x v="0"/>
    <m/>
  </r>
  <r>
    <x v="11"/>
    <x v="0"/>
    <x v="3"/>
    <x v="0"/>
    <x v="0"/>
    <x v="0"/>
    <x v="2"/>
    <x v="92"/>
    <x v="0"/>
    <m/>
  </r>
  <r>
    <x v="11"/>
    <x v="0"/>
    <x v="3"/>
    <x v="0"/>
    <x v="0"/>
    <x v="0"/>
    <x v="2"/>
    <x v="93"/>
    <x v="0"/>
    <m/>
  </r>
  <r>
    <x v="11"/>
    <x v="0"/>
    <x v="3"/>
    <x v="0"/>
    <x v="0"/>
    <x v="0"/>
    <x v="2"/>
    <x v="84"/>
    <x v="0"/>
    <n v="55188"/>
  </r>
  <r>
    <x v="11"/>
    <x v="0"/>
    <x v="3"/>
    <x v="0"/>
    <x v="0"/>
    <x v="7"/>
    <x v="4"/>
    <x v="119"/>
    <x v="0"/>
    <n v="1500000"/>
  </r>
  <r>
    <x v="11"/>
    <x v="0"/>
    <x v="3"/>
    <x v="0"/>
    <x v="0"/>
    <x v="7"/>
    <x v="4"/>
    <x v="120"/>
    <x v="0"/>
    <n v="106454"/>
  </r>
  <r>
    <x v="11"/>
    <x v="0"/>
    <x v="3"/>
    <x v="0"/>
    <x v="0"/>
    <x v="7"/>
    <x v="4"/>
    <x v="121"/>
    <x v="0"/>
    <n v="148560"/>
  </r>
  <r>
    <x v="11"/>
    <x v="0"/>
    <x v="3"/>
    <x v="0"/>
    <x v="0"/>
    <x v="7"/>
    <x v="4"/>
    <x v="122"/>
    <x v="0"/>
    <n v="53827"/>
  </r>
  <r>
    <x v="11"/>
    <x v="0"/>
    <x v="3"/>
    <x v="0"/>
    <x v="0"/>
    <x v="7"/>
    <x v="4"/>
    <x v="123"/>
    <x v="0"/>
    <n v="148160"/>
  </r>
  <r>
    <x v="11"/>
    <x v="0"/>
    <x v="3"/>
    <x v="0"/>
    <x v="0"/>
    <x v="7"/>
    <x v="4"/>
    <x v="124"/>
    <x v="0"/>
    <n v="69845"/>
  </r>
  <r>
    <x v="11"/>
    <x v="0"/>
    <x v="3"/>
    <x v="0"/>
    <x v="0"/>
    <x v="7"/>
    <x v="4"/>
    <x v="135"/>
    <x v="0"/>
    <n v="176270"/>
  </r>
  <r>
    <x v="11"/>
    <x v="0"/>
    <x v="3"/>
    <x v="0"/>
    <x v="0"/>
    <x v="7"/>
    <x v="4"/>
    <x v="125"/>
    <x v="0"/>
    <m/>
  </r>
  <r>
    <x v="11"/>
    <x v="0"/>
    <x v="3"/>
    <x v="0"/>
    <x v="0"/>
    <x v="7"/>
    <x v="4"/>
    <x v="126"/>
    <x v="0"/>
    <m/>
  </r>
  <r>
    <x v="11"/>
    <x v="0"/>
    <x v="3"/>
    <x v="0"/>
    <x v="0"/>
    <x v="7"/>
    <x v="4"/>
    <x v="127"/>
    <x v="0"/>
    <n v="8750"/>
  </r>
  <r>
    <x v="11"/>
    <x v="0"/>
    <x v="3"/>
    <x v="0"/>
    <x v="0"/>
    <x v="7"/>
    <x v="4"/>
    <x v="128"/>
    <x v="0"/>
    <n v="180000"/>
  </r>
  <r>
    <x v="11"/>
    <x v="0"/>
    <x v="3"/>
    <x v="0"/>
    <x v="0"/>
    <x v="7"/>
    <x v="4"/>
    <x v="129"/>
    <x v="0"/>
    <n v="67051"/>
  </r>
  <r>
    <x v="11"/>
    <x v="0"/>
    <x v="3"/>
    <x v="0"/>
    <x v="0"/>
    <x v="7"/>
    <x v="4"/>
    <x v="130"/>
    <x v="0"/>
    <m/>
  </r>
  <r>
    <x v="11"/>
    <x v="0"/>
    <x v="3"/>
    <x v="0"/>
    <x v="0"/>
    <x v="7"/>
    <x v="2"/>
    <x v="131"/>
    <x v="0"/>
    <m/>
  </r>
  <r>
    <x v="11"/>
    <x v="0"/>
    <x v="3"/>
    <x v="0"/>
    <x v="0"/>
    <x v="1"/>
    <x v="7"/>
    <x v="34"/>
    <x v="0"/>
    <n v="62940"/>
  </r>
  <r>
    <x v="11"/>
    <x v="0"/>
    <x v="3"/>
    <x v="0"/>
    <x v="0"/>
    <x v="1"/>
    <x v="7"/>
    <x v="20"/>
    <x v="0"/>
    <n v="80426.22"/>
  </r>
  <r>
    <x v="11"/>
    <x v="0"/>
    <x v="3"/>
    <x v="0"/>
    <x v="0"/>
    <x v="1"/>
    <x v="7"/>
    <x v="101"/>
    <x v="0"/>
    <m/>
  </r>
  <r>
    <x v="11"/>
    <x v="0"/>
    <x v="3"/>
    <x v="0"/>
    <x v="0"/>
    <x v="1"/>
    <x v="7"/>
    <x v="55"/>
    <x v="0"/>
    <m/>
  </r>
  <r>
    <x v="11"/>
    <x v="0"/>
    <x v="3"/>
    <x v="0"/>
    <x v="0"/>
    <x v="1"/>
    <x v="8"/>
    <x v="22"/>
    <x v="0"/>
    <n v="92606.97"/>
  </r>
  <r>
    <x v="11"/>
    <x v="0"/>
    <x v="3"/>
    <x v="0"/>
    <x v="0"/>
    <x v="1"/>
    <x v="8"/>
    <x v="94"/>
    <x v="0"/>
    <n v="6294"/>
  </r>
  <r>
    <x v="11"/>
    <x v="0"/>
    <x v="3"/>
    <x v="0"/>
    <x v="0"/>
    <x v="1"/>
    <x v="8"/>
    <x v="95"/>
    <x v="0"/>
    <m/>
  </r>
  <r>
    <x v="11"/>
    <x v="0"/>
    <x v="3"/>
    <x v="0"/>
    <x v="0"/>
    <x v="1"/>
    <x v="8"/>
    <x v="77"/>
    <x v="0"/>
    <m/>
  </r>
  <r>
    <x v="11"/>
    <x v="0"/>
    <x v="3"/>
    <x v="0"/>
    <x v="0"/>
    <x v="1"/>
    <x v="8"/>
    <x v="4"/>
    <x v="0"/>
    <n v="463652.6"/>
  </r>
  <r>
    <x v="11"/>
    <x v="0"/>
    <x v="3"/>
    <x v="0"/>
    <x v="0"/>
    <x v="6"/>
    <x v="23"/>
    <x v="112"/>
    <x v="0"/>
    <m/>
  </r>
  <r>
    <x v="11"/>
    <x v="0"/>
    <x v="3"/>
    <x v="0"/>
    <x v="2"/>
    <x v="3"/>
    <x v="3"/>
    <x v="96"/>
    <x v="0"/>
    <m/>
  </r>
  <r>
    <x v="11"/>
    <x v="0"/>
    <x v="3"/>
    <x v="0"/>
    <x v="2"/>
    <x v="3"/>
    <x v="3"/>
    <x v="97"/>
    <x v="0"/>
    <n v="1243118"/>
  </r>
  <r>
    <x v="11"/>
    <x v="0"/>
    <x v="3"/>
    <x v="0"/>
    <x v="2"/>
    <x v="3"/>
    <x v="3"/>
    <x v="98"/>
    <x v="0"/>
    <m/>
  </r>
  <r>
    <x v="11"/>
    <x v="0"/>
    <x v="3"/>
    <x v="0"/>
    <x v="2"/>
    <x v="3"/>
    <x v="3"/>
    <x v="99"/>
    <x v="0"/>
    <n v="7351944"/>
  </r>
  <r>
    <x v="11"/>
    <x v="0"/>
    <x v="3"/>
    <x v="0"/>
    <x v="2"/>
    <x v="3"/>
    <x v="20"/>
    <x v="49"/>
    <x v="0"/>
    <n v="2074046"/>
  </r>
  <r>
    <x v="11"/>
    <x v="0"/>
    <x v="3"/>
    <x v="0"/>
    <x v="2"/>
    <x v="3"/>
    <x v="20"/>
    <x v="111"/>
    <x v="0"/>
    <n v="45000"/>
  </r>
  <r>
    <x v="11"/>
    <x v="0"/>
    <x v="3"/>
    <x v="0"/>
    <x v="2"/>
    <x v="3"/>
    <x v="21"/>
    <x v="50"/>
    <x v="0"/>
    <m/>
  </r>
  <r>
    <x v="11"/>
    <x v="0"/>
    <x v="3"/>
    <x v="0"/>
    <x v="2"/>
    <x v="3"/>
    <x v="21"/>
    <x v="132"/>
    <x v="0"/>
    <m/>
  </r>
  <r>
    <x v="0"/>
    <x v="0"/>
    <x v="3"/>
    <x v="0"/>
    <x v="1"/>
    <x v="2"/>
    <x v="24"/>
    <x v="63"/>
    <x v="0"/>
    <n v="28389980.670000002"/>
  </r>
  <r>
    <x v="0"/>
    <x v="0"/>
    <x v="3"/>
    <x v="0"/>
    <x v="1"/>
    <x v="5"/>
    <x v="11"/>
    <x v="64"/>
    <x v="0"/>
    <n v="532.61"/>
  </r>
  <r>
    <x v="0"/>
    <x v="0"/>
    <x v="3"/>
    <x v="0"/>
    <x v="1"/>
    <x v="5"/>
    <x v="14"/>
    <x v="66"/>
    <x v="0"/>
    <m/>
  </r>
  <r>
    <x v="0"/>
    <x v="0"/>
    <x v="3"/>
    <x v="0"/>
    <x v="1"/>
    <x v="5"/>
    <x v="15"/>
    <x v="69"/>
    <x v="0"/>
    <n v="51600"/>
  </r>
  <r>
    <x v="0"/>
    <x v="0"/>
    <x v="3"/>
    <x v="0"/>
    <x v="1"/>
    <x v="2"/>
    <x v="25"/>
    <x v="74"/>
    <x v="0"/>
    <n v="-707563.03"/>
  </r>
  <r>
    <x v="0"/>
    <x v="0"/>
    <x v="3"/>
    <x v="0"/>
    <x v="1"/>
    <x v="2"/>
    <x v="25"/>
    <x v="118"/>
    <x v="0"/>
    <m/>
  </r>
  <r>
    <x v="0"/>
    <x v="0"/>
    <x v="3"/>
    <x v="0"/>
    <x v="1"/>
    <x v="2"/>
    <x v="17"/>
    <x v="103"/>
    <x v="0"/>
    <n v="-100383.98"/>
  </r>
  <r>
    <x v="0"/>
    <x v="0"/>
    <x v="3"/>
    <x v="0"/>
    <x v="1"/>
    <x v="2"/>
    <x v="0"/>
    <x v="104"/>
    <x v="0"/>
    <n v="215000"/>
  </r>
  <r>
    <x v="0"/>
    <x v="0"/>
    <x v="3"/>
    <x v="0"/>
    <x v="0"/>
    <x v="0"/>
    <x v="4"/>
    <x v="6"/>
    <x v="0"/>
    <n v="3600000"/>
  </r>
  <r>
    <x v="0"/>
    <x v="0"/>
    <x v="3"/>
    <x v="0"/>
    <x v="0"/>
    <x v="0"/>
    <x v="4"/>
    <x v="7"/>
    <x v="0"/>
    <m/>
  </r>
  <r>
    <x v="0"/>
    <x v="0"/>
    <x v="3"/>
    <x v="0"/>
    <x v="0"/>
    <x v="0"/>
    <x v="4"/>
    <x v="8"/>
    <x v="0"/>
    <n v="300000"/>
  </r>
  <r>
    <x v="0"/>
    <x v="0"/>
    <x v="3"/>
    <x v="0"/>
    <x v="0"/>
    <x v="0"/>
    <x v="4"/>
    <x v="9"/>
    <x v="0"/>
    <m/>
  </r>
  <r>
    <x v="0"/>
    <x v="0"/>
    <x v="3"/>
    <x v="0"/>
    <x v="0"/>
    <x v="0"/>
    <x v="4"/>
    <x v="10"/>
    <x v="0"/>
    <n v="300000"/>
  </r>
  <r>
    <x v="0"/>
    <x v="0"/>
    <x v="3"/>
    <x v="0"/>
    <x v="0"/>
    <x v="0"/>
    <x v="4"/>
    <x v="11"/>
    <x v="0"/>
    <n v="150000"/>
  </r>
  <r>
    <x v="0"/>
    <x v="0"/>
    <x v="3"/>
    <x v="0"/>
    <x v="0"/>
    <x v="0"/>
    <x v="4"/>
    <x v="12"/>
    <x v="0"/>
    <n v="2400000"/>
  </r>
  <r>
    <x v="0"/>
    <x v="0"/>
    <x v="3"/>
    <x v="0"/>
    <x v="0"/>
    <x v="0"/>
    <x v="4"/>
    <x v="134"/>
    <x v="0"/>
    <m/>
  </r>
  <r>
    <x v="0"/>
    <x v="0"/>
    <x v="3"/>
    <x v="0"/>
    <x v="0"/>
    <x v="0"/>
    <x v="4"/>
    <x v="56"/>
    <x v="0"/>
    <m/>
  </r>
  <r>
    <x v="0"/>
    <x v="0"/>
    <x v="3"/>
    <x v="0"/>
    <x v="0"/>
    <x v="0"/>
    <x v="4"/>
    <x v="13"/>
    <x v="0"/>
    <n v="18792"/>
  </r>
  <r>
    <x v="0"/>
    <x v="0"/>
    <x v="3"/>
    <x v="0"/>
    <x v="0"/>
    <x v="0"/>
    <x v="4"/>
    <x v="14"/>
    <x v="0"/>
    <n v="453405"/>
  </r>
  <r>
    <x v="0"/>
    <x v="0"/>
    <x v="3"/>
    <x v="0"/>
    <x v="0"/>
    <x v="0"/>
    <x v="4"/>
    <x v="15"/>
    <x v="0"/>
    <n v="144000"/>
  </r>
  <r>
    <x v="0"/>
    <x v="0"/>
    <x v="3"/>
    <x v="0"/>
    <x v="0"/>
    <x v="0"/>
    <x v="4"/>
    <x v="113"/>
    <x v="0"/>
    <m/>
  </r>
  <r>
    <x v="0"/>
    <x v="0"/>
    <x v="3"/>
    <x v="0"/>
    <x v="0"/>
    <x v="0"/>
    <x v="9"/>
    <x v="114"/>
    <x v="0"/>
    <n v="908526"/>
  </r>
  <r>
    <x v="0"/>
    <x v="0"/>
    <x v="3"/>
    <x v="0"/>
    <x v="0"/>
    <x v="0"/>
    <x v="9"/>
    <x v="30"/>
    <x v="0"/>
    <m/>
  </r>
  <r>
    <x v="0"/>
    <x v="0"/>
    <x v="3"/>
    <x v="0"/>
    <x v="0"/>
    <x v="0"/>
    <x v="9"/>
    <x v="110"/>
    <x v="0"/>
    <m/>
  </r>
  <r>
    <x v="0"/>
    <x v="0"/>
    <x v="3"/>
    <x v="0"/>
    <x v="0"/>
    <x v="0"/>
    <x v="5"/>
    <x v="70"/>
    <x v="0"/>
    <m/>
  </r>
  <r>
    <x v="0"/>
    <x v="0"/>
    <x v="3"/>
    <x v="0"/>
    <x v="0"/>
    <x v="0"/>
    <x v="5"/>
    <x v="102"/>
    <x v="0"/>
    <m/>
  </r>
  <r>
    <x v="0"/>
    <x v="0"/>
    <x v="3"/>
    <x v="0"/>
    <x v="0"/>
    <x v="0"/>
    <x v="5"/>
    <x v="71"/>
    <x v="0"/>
    <m/>
  </r>
  <r>
    <x v="0"/>
    <x v="0"/>
    <x v="3"/>
    <x v="0"/>
    <x v="0"/>
    <x v="0"/>
    <x v="5"/>
    <x v="78"/>
    <x v="0"/>
    <m/>
  </r>
  <r>
    <x v="0"/>
    <x v="0"/>
    <x v="3"/>
    <x v="0"/>
    <x v="0"/>
    <x v="0"/>
    <x v="6"/>
    <x v="17"/>
    <x v="0"/>
    <n v="800000"/>
  </r>
  <r>
    <x v="0"/>
    <x v="0"/>
    <x v="3"/>
    <x v="0"/>
    <x v="0"/>
    <x v="0"/>
    <x v="0"/>
    <x v="79"/>
    <x v="0"/>
    <m/>
  </r>
  <r>
    <x v="0"/>
    <x v="0"/>
    <x v="3"/>
    <x v="0"/>
    <x v="0"/>
    <x v="0"/>
    <x v="0"/>
    <x v="80"/>
    <x v="0"/>
    <n v="2210677"/>
  </r>
  <r>
    <x v="0"/>
    <x v="0"/>
    <x v="3"/>
    <x v="0"/>
    <x v="0"/>
    <x v="0"/>
    <x v="0"/>
    <x v="84"/>
    <x v="0"/>
    <m/>
  </r>
  <r>
    <x v="0"/>
    <x v="0"/>
    <x v="3"/>
    <x v="0"/>
    <x v="0"/>
    <x v="0"/>
    <x v="0"/>
    <x v="107"/>
    <x v="0"/>
    <m/>
  </r>
  <r>
    <x v="0"/>
    <x v="0"/>
    <x v="3"/>
    <x v="0"/>
    <x v="0"/>
    <x v="0"/>
    <x v="0"/>
    <x v="115"/>
    <x v="0"/>
    <m/>
  </r>
  <r>
    <x v="0"/>
    <x v="0"/>
    <x v="3"/>
    <x v="0"/>
    <x v="0"/>
    <x v="0"/>
    <x v="0"/>
    <x v="108"/>
    <x v="0"/>
    <m/>
  </r>
  <r>
    <x v="0"/>
    <x v="0"/>
    <x v="3"/>
    <x v="0"/>
    <x v="0"/>
    <x v="0"/>
    <x v="0"/>
    <x v="109"/>
    <x v="0"/>
    <m/>
  </r>
  <r>
    <x v="0"/>
    <x v="0"/>
    <x v="3"/>
    <x v="0"/>
    <x v="0"/>
    <x v="0"/>
    <x v="0"/>
    <x v="116"/>
    <x v="0"/>
    <n v="300000"/>
  </r>
  <r>
    <x v="0"/>
    <x v="0"/>
    <x v="3"/>
    <x v="0"/>
    <x v="0"/>
    <x v="0"/>
    <x v="12"/>
    <x v="81"/>
    <x v="0"/>
    <m/>
  </r>
  <r>
    <x v="0"/>
    <x v="0"/>
    <x v="3"/>
    <x v="0"/>
    <x v="0"/>
    <x v="0"/>
    <x v="12"/>
    <x v="82"/>
    <x v="0"/>
    <m/>
  </r>
  <r>
    <x v="0"/>
    <x v="0"/>
    <x v="3"/>
    <x v="0"/>
    <x v="0"/>
    <x v="0"/>
    <x v="12"/>
    <x v="83"/>
    <x v="0"/>
    <m/>
  </r>
  <r>
    <x v="0"/>
    <x v="0"/>
    <x v="3"/>
    <x v="0"/>
    <x v="0"/>
    <x v="0"/>
    <x v="12"/>
    <x v="84"/>
    <x v="0"/>
    <n v="250000"/>
  </r>
  <r>
    <x v="0"/>
    <x v="0"/>
    <x v="3"/>
    <x v="0"/>
    <x v="0"/>
    <x v="0"/>
    <x v="19"/>
    <x v="100"/>
    <x v="0"/>
    <m/>
  </r>
  <r>
    <x v="0"/>
    <x v="0"/>
    <x v="3"/>
    <x v="0"/>
    <x v="0"/>
    <x v="0"/>
    <x v="16"/>
    <x v="86"/>
    <x v="0"/>
    <m/>
  </r>
  <r>
    <x v="0"/>
    <x v="0"/>
    <x v="3"/>
    <x v="0"/>
    <x v="0"/>
    <x v="0"/>
    <x v="16"/>
    <x v="117"/>
    <x v="0"/>
    <m/>
  </r>
  <r>
    <x v="0"/>
    <x v="0"/>
    <x v="3"/>
    <x v="0"/>
    <x v="0"/>
    <x v="0"/>
    <x v="22"/>
    <x v="105"/>
    <x v="0"/>
    <m/>
  </r>
  <r>
    <x v="0"/>
    <x v="0"/>
    <x v="3"/>
    <x v="0"/>
    <x v="0"/>
    <x v="0"/>
    <x v="2"/>
    <x v="87"/>
    <x v="0"/>
    <m/>
  </r>
  <r>
    <x v="0"/>
    <x v="0"/>
    <x v="3"/>
    <x v="0"/>
    <x v="0"/>
    <x v="0"/>
    <x v="2"/>
    <x v="88"/>
    <x v="0"/>
    <m/>
  </r>
  <r>
    <x v="0"/>
    <x v="0"/>
    <x v="3"/>
    <x v="0"/>
    <x v="0"/>
    <x v="0"/>
    <x v="2"/>
    <x v="89"/>
    <x v="0"/>
    <m/>
  </r>
  <r>
    <x v="0"/>
    <x v="0"/>
    <x v="3"/>
    <x v="0"/>
    <x v="0"/>
    <x v="0"/>
    <x v="2"/>
    <x v="90"/>
    <x v="0"/>
    <n v="335664"/>
  </r>
  <r>
    <x v="0"/>
    <x v="0"/>
    <x v="3"/>
    <x v="0"/>
    <x v="0"/>
    <x v="0"/>
    <x v="2"/>
    <x v="91"/>
    <x v="0"/>
    <m/>
  </r>
  <r>
    <x v="0"/>
    <x v="0"/>
    <x v="3"/>
    <x v="0"/>
    <x v="0"/>
    <x v="0"/>
    <x v="2"/>
    <x v="92"/>
    <x v="0"/>
    <m/>
  </r>
  <r>
    <x v="0"/>
    <x v="0"/>
    <x v="3"/>
    <x v="0"/>
    <x v="0"/>
    <x v="0"/>
    <x v="2"/>
    <x v="93"/>
    <x v="0"/>
    <m/>
  </r>
  <r>
    <x v="0"/>
    <x v="0"/>
    <x v="3"/>
    <x v="0"/>
    <x v="0"/>
    <x v="0"/>
    <x v="2"/>
    <x v="84"/>
    <x v="0"/>
    <n v="190000"/>
  </r>
  <r>
    <x v="0"/>
    <x v="0"/>
    <x v="3"/>
    <x v="0"/>
    <x v="0"/>
    <x v="7"/>
    <x v="4"/>
    <x v="119"/>
    <x v="0"/>
    <n v="1500000"/>
  </r>
  <r>
    <x v="0"/>
    <x v="0"/>
    <x v="3"/>
    <x v="0"/>
    <x v="0"/>
    <x v="7"/>
    <x v="4"/>
    <x v="120"/>
    <x v="0"/>
    <n v="106454"/>
  </r>
  <r>
    <x v="0"/>
    <x v="0"/>
    <x v="3"/>
    <x v="0"/>
    <x v="0"/>
    <x v="7"/>
    <x v="4"/>
    <x v="121"/>
    <x v="0"/>
    <n v="162663"/>
  </r>
  <r>
    <x v="0"/>
    <x v="0"/>
    <x v="3"/>
    <x v="0"/>
    <x v="0"/>
    <x v="7"/>
    <x v="4"/>
    <x v="122"/>
    <x v="0"/>
    <n v="55520"/>
  </r>
  <r>
    <x v="0"/>
    <x v="0"/>
    <x v="3"/>
    <x v="0"/>
    <x v="0"/>
    <x v="7"/>
    <x v="4"/>
    <x v="123"/>
    <x v="0"/>
    <n v="162663"/>
  </r>
  <r>
    <x v="0"/>
    <x v="0"/>
    <x v="3"/>
    <x v="0"/>
    <x v="0"/>
    <x v="7"/>
    <x v="4"/>
    <x v="124"/>
    <x v="0"/>
    <n v="76896"/>
  </r>
  <r>
    <x v="0"/>
    <x v="0"/>
    <x v="3"/>
    <x v="0"/>
    <x v="0"/>
    <x v="7"/>
    <x v="4"/>
    <x v="135"/>
    <x v="0"/>
    <n v="345500"/>
  </r>
  <r>
    <x v="0"/>
    <x v="0"/>
    <x v="3"/>
    <x v="0"/>
    <x v="0"/>
    <x v="7"/>
    <x v="4"/>
    <x v="125"/>
    <x v="0"/>
    <m/>
  </r>
  <r>
    <x v="0"/>
    <x v="0"/>
    <x v="3"/>
    <x v="0"/>
    <x v="0"/>
    <x v="7"/>
    <x v="4"/>
    <x v="126"/>
    <x v="0"/>
    <m/>
  </r>
  <r>
    <x v="0"/>
    <x v="0"/>
    <x v="3"/>
    <x v="0"/>
    <x v="0"/>
    <x v="7"/>
    <x v="4"/>
    <x v="127"/>
    <x v="0"/>
    <n v="9634"/>
  </r>
  <r>
    <x v="0"/>
    <x v="0"/>
    <x v="3"/>
    <x v="0"/>
    <x v="0"/>
    <x v="7"/>
    <x v="4"/>
    <x v="128"/>
    <x v="0"/>
    <n v="221460"/>
  </r>
  <r>
    <x v="0"/>
    <x v="0"/>
    <x v="3"/>
    <x v="0"/>
    <x v="0"/>
    <x v="7"/>
    <x v="4"/>
    <x v="129"/>
    <x v="0"/>
    <n v="73820"/>
  </r>
  <r>
    <x v="0"/>
    <x v="0"/>
    <x v="3"/>
    <x v="0"/>
    <x v="0"/>
    <x v="7"/>
    <x v="4"/>
    <x v="130"/>
    <x v="0"/>
    <m/>
  </r>
  <r>
    <x v="0"/>
    <x v="0"/>
    <x v="3"/>
    <x v="0"/>
    <x v="0"/>
    <x v="7"/>
    <x v="2"/>
    <x v="131"/>
    <x v="0"/>
    <m/>
  </r>
  <r>
    <x v="0"/>
    <x v="0"/>
    <x v="3"/>
    <x v="0"/>
    <x v="0"/>
    <x v="1"/>
    <x v="7"/>
    <x v="34"/>
    <x v="0"/>
    <n v="62940"/>
  </r>
  <r>
    <x v="0"/>
    <x v="0"/>
    <x v="3"/>
    <x v="0"/>
    <x v="0"/>
    <x v="1"/>
    <x v="7"/>
    <x v="20"/>
    <x v="0"/>
    <n v="423075.58"/>
  </r>
  <r>
    <x v="0"/>
    <x v="0"/>
    <x v="3"/>
    <x v="0"/>
    <x v="0"/>
    <x v="1"/>
    <x v="7"/>
    <x v="101"/>
    <x v="0"/>
    <m/>
  </r>
  <r>
    <x v="0"/>
    <x v="0"/>
    <x v="3"/>
    <x v="0"/>
    <x v="0"/>
    <x v="1"/>
    <x v="7"/>
    <x v="55"/>
    <x v="0"/>
    <n v="-201219.1"/>
  </r>
  <r>
    <x v="0"/>
    <x v="0"/>
    <x v="3"/>
    <x v="0"/>
    <x v="0"/>
    <x v="1"/>
    <x v="8"/>
    <x v="22"/>
    <x v="0"/>
    <n v="157110.74"/>
  </r>
  <r>
    <x v="0"/>
    <x v="0"/>
    <x v="3"/>
    <x v="0"/>
    <x v="0"/>
    <x v="1"/>
    <x v="8"/>
    <x v="94"/>
    <x v="0"/>
    <n v="68363.5"/>
  </r>
  <r>
    <x v="0"/>
    <x v="0"/>
    <x v="3"/>
    <x v="0"/>
    <x v="0"/>
    <x v="1"/>
    <x v="8"/>
    <x v="95"/>
    <x v="0"/>
    <m/>
  </r>
  <r>
    <x v="0"/>
    <x v="0"/>
    <x v="3"/>
    <x v="0"/>
    <x v="0"/>
    <x v="1"/>
    <x v="8"/>
    <x v="77"/>
    <x v="0"/>
    <m/>
  </r>
  <r>
    <x v="0"/>
    <x v="0"/>
    <x v="3"/>
    <x v="0"/>
    <x v="0"/>
    <x v="1"/>
    <x v="8"/>
    <x v="4"/>
    <x v="0"/>
    <n v="182246"/>
  </r>
  <r>
    <x v="0"/>
    <x v="0"/>
    <x v="3"/>
    <x v="0"/>
    <x v="0"/>
    <x v="6"/>
    <x v="23"/>
    <x v="112"/>
    <x v="0"/>
    <m/>
  </r>
  <r>
    <x v="0"/>
    <x v="0"/>
    <x v="3"/>
    <x v="0"/>
    <x v="2"/>
    <x v="3"/>
    <x v="3"/>
    <x v="96"/>
    <x v="0"/>
    <m/>
  </r>
  <r>
    <x v="0"/>
    <x v="0"/>
    <x v="3"/>
    <x v="0"/>
    <x v="2"/>
    <x v="3"/>
    <x v="3"/>
    <x v="97"/>
    <x v="0"/>
    <n v="904290"/>
  </r>
  <r>
    <x v="0"/>
    <x v="0"/>
    <x v="3"/>
    <x v="0"/>
    <x v="2"/>
    <x v="3"/>
    <x v="3"/>
    <x v="98"/>
    <x v="0"/>
    <m/>
  </r>
  <r>
    <x v="0"/>
    <x v="0"/>
    <x v="3"/>
    <x v="0"/>
    <x v="2"/>
    <x v="3"/>
    <x v="3"/>
    <x v="99"/>
    <x v="0"/>
    <n v="5772520"/>
  </r>
  <r>
    <x v="0"/>
    <x v="0"/>
    <x v="3"/>
    <x v="0"/>
    <x v="2"/>
    <x v="3"/>
    <x v="20"/>
    <x v="49"/>
    <x v="0"/>
    <n v="2029030"/>
  </r>
  <r>
    <x v="0"/>
    <x v="0"/>
    <x v="3"/>
    <x v="0"/>
    <x v="2"/>
    <x v="3"/>
    <x v="20"/>
    <x v="111"/>
    <x v="0"/>
    <n v="45000"/>
  </r>
  <r>
    <x v="0"/>
    <x v="0"/>
    <x v="3"/>
    <x v="0"/>
    <x v="2"/>
    <x v="3"/>
    <x v="21"/>
    <x v="50"/>
    <x v="0"/>
    <m/>
  </r>
  <r>
    <x v="0"/>
    <x v="0"/>
    <x v="3"/>
    <x v="0"/>
    <x v="2"/>
    <x v="3"/>
    <x v="21"/>
    <x v="132"/>
    <x v="0"/>
    <m/>
  </r>
  <r>
    <x v="1"/>
    <x v="0"/>
    <x v="3"/>
    <x v="0"/>
    <x v="1"/>
    <x v="2"/>
    <x v="24"/>
    <x v="63"/>
    <x v="0"/>
    <n v="32142318.969999999"/>
  </r>
  <r>
    <x v="1"/>
    <x v="0"/>
    <x v="3"/>
    <x v="0"/>
    <x v="1"/>
    <x v="5"/>
    <x v="11"/>
    <x v="64"/>
    <x v="0"/>
    <n v="1972.25"/>
  </r>
  <r>
    <x v="1"/>
    <x v="0"/>
    <x v="3"/>
    <x v="0"/>
    <x v="1"/>
    <x v="5"/>
    <x v="14"/>
    <x v="66"/>
    <x v="0"/>
    <m/>
  </r>
  <r>
    <x v="1"/>
    <x v="0"/>
    <x v="3"/>
    <x v="0"/>
    <x v="1"/>
    <x v="5"/>
    <x v="15"/>
    <x v="69"/>
    <x v="0"/>
    <m/>
  </r>
  <r>
    <x v="1"/>
    <x v="0"/>
    <x v="3"/>
    <x v="0"/>
    <x v="1"/>
    <x v="2"/>
    <x v="25"/>
    <x v="74"/>
    <x v="0"/>
    <n v="-1090756.3"/>
  </r>
  <r>
    <x v="1"/>
    <x v="0"/>
    <x v="3"/>
    <x v="0"/>
    <x v="1"/>
    <x v="2"/>
    <x v="25"/>
    <x v="118"/>
    <x v="0"/>
    <n v="-10000"/>
  </r>
  <r>
    <x v="1"/>
    <x v="0"/>
    <x v="3"/>
    <x v="0"/>
    <x v="1"/>
    <x v="2"/>
    <x v="17"/>
    <x v="103"/>
    <x v="0"/>
    <n v="-78398.87"/>
  </r>
  <r>
    <x v="1"/>
    <x v="0"/>
    <x v="3"/>
    <x v="0"/>
    <x v="1"/>
    <x v="2"/>
    <x v="0"/>
    <x v="104"/>
    <x v="0"/>
    <n v="235000"/>
  </r>
  <r>
    <x v="1"/>
    <x v="0"/>
    <x v="3"/>
    <x v="0"/>
    <x v="0"/>
    <x v="0"/>
    <x v="4"/>
    <x v="6"/>
    <x v="0"/>
    <n v="3600000"/>
  </r>
  <r>
    <x v="1"/>
    <x v="0"/>
    <x v="3"/>
    <x v="0"/>
    <x v="0"/>
    <x v="0"/>
    <x v="4"/>
    <x v="7"/>
    <x v="0"/>
    <m/>
  </r>
  <r>
    <x v="1"/>
    <x v="0"/>
    <x v="3"/>
    <x v="0"/>
    <x v="0"/>
    <x v="0"/>
    <x v="4"/>
    <x v="8"/>
    <x v="0"/>
    <n v="300000"/>
  </r>
  <r>
    <x v="1"/>
    <x v="0"/>
    <x v="3"/>
    <x v="0"/>
    <x v="0"/>
    <x v="0"/>
    <x v="4"/>
    <x v="9"/>
    <x v="0"/>
    <n v="36000"/>
  </r>
  <r>
    <x v="1"/>
    <x v="0"/>
    <x v="3"/>
    <x v="0"/>
    <x v="0"/>
    <x v="0"/>
    <x v="4"/>
    <x v="10"/>
    <x v="0"/>
    <n v="300000"/>
  </r>
  <r>
    <x v="1"/>
    <x v="0"/>
    <x v="3"/>
    <x v="0"/>
    <x v="0"/>
    <x v="0"/>
    <x v="4"/>
    <x v="11"/>
    <x v="0"/>
    <n v="150000"/>
  </r>
  <r>
    <x v="1"/>
    <x v="0"/>
    <x v="3"/>
    <x v="0"/>
    <x v="0"/>
    <x v="0"/>
    <x v="4"/>
    <x v="12"/>
    <x v="0"/>
    <n v="2400000"/>
  </r>
  <r>
    <x v="1"/>
    <x v="0"/>
    <x v="3"/>
    <x v="0"/>
    <x v="0"/>
    <x v="0"/>
    <x v="4"/>
    <x v="134"/>
    <x v="0"/>
    <m/>
  </r>
  <r>
    <x v="1"/>
    <x v="0"/>
    <x v="3"/>
    <x v="0"/>
    <x v="0"/>
    <x v="0"/>
    <x v="4"/>
    <x v="56"/>
    <x v="0"/>
    <m/>
  </r>
  <r>
    <x v="1"/>
    <x v="0"/>
    <x v="3"/>
    <x v="0"/>
    <x v="0"/>
    <x v="0"/>
    <x v="4"/>
    <x v="13"/>
    <x v="0"/>
    <n v="18792"/>
  </r>
  <r>
    <x v="1"/>
    <x v="0"/>
    <x v="3"/>
    <x v="0"/>
    <x v="0"/>
    <x v="0"/>
    <x v="4"/>
    <x v="14"/>
    <x v="0"/>
    <n v="432000"/>
  </r>
  <r>
    <x v="1"/>
    <x v="0"/>
    <x v="3"/>
    <x v="0"/>
    <x v="0"/>
    <x v="0"/>
    <x v="4"/>
    <x v="15"/>
    <x v="0"/>
    <n v="144000"/>
  </r>
  <r>
    <x v="1"/>
    <x v="0"/>
    <x v="3"/>
    <x v="0"/>
    <x v="0"/>
    <x v="0"/>
    <x v="4"/>
    <x v="113"/>
    <x v="0"/>
    <m/>
  </r>
  <r>
    <x v="1"/>
    <x v="0"/>
    <x v="3"/>
    <x v="0"/>
    <x v="0"/>
    <x v="0"/>
    <x v="9"/>
    <x v="114"/>
    <x v="0"/>
    <n v="908526"/>
  </r>
  <r>
    <x v="1"/>
    <x v="0"/>
    <x v="3"/>
    <x v="0"/>
    <x v="0"/>
    <x v="0"/>
    <x v="9"/>
    <x v="30"/>
    <x v="0"/>
    <m/>
  </r>
  <r>
    <x v="1"/>
    <x v="0"/>
    <x v="3"/>
    <x v="0"/>
    <x v="0"/>
    <x v="0"/>
    <x v="9"/>
    <x v="110"/>
    <x v="0"/>
    <m/>
  </r>
  <r>
    <x v="1"/>
    <x v="0"/>
    <x v="3"/>
    <x v="0"/>
    <x v="0"/>
    <x v="0"/>
    <x v="5"/>
    <x v="70"/>
    <x v="0"/>
    <m/>
  </r>
  <r>
    <x v="1"/>
    <x v="0"/>
    <x v="3"/>
    <x v="0"/>
    <x v="0"/>
    <x v="0"/>
    <x v="5"/>
    <x v="102"/>
    <x v="0"/>
    <m/>
  </r>
  <r>
    <x v="1"/>
    <x v="0"/>
    <x v="3"/>
    <x v="0"/>
    <x v="0"/>
    <x v="0"/>
    <x v="5"/>
    <x v="71"/>
    <x v="0"/>
    <n v="68000"/>
  </r>
  <r>
    <x v="1"/>
    <x v="0"/>
    <x v="3"/>
    <x v="0"/>
    <x v="0"/>
    <x v="0"/>
    <x v="5"/>
    <x v="78"/>
    <x v="0"/>
    <m/>
  </r>
  <r>
    <x v="1"/>
    <x v="0"/>
    <x v="3"/>
    <x v="0"/>
    <x v="0"/>
    <x v="0"/>
    <x v="6"/>
    <x v="17"/>
    <x v="0"/>
    <n v="800000"/>
  </r>
  <r>
    <x v="1"/>
    <x v="0"/>
    <x v="3"/>
    <x v="0"/>
    <x v="0"/>
    <x v="0"/>
    <x v="0"/>
    <x v="79"/>
    <x v="0"/>
    <m/>
  </r>
  <r>
    <x v="1"/>
    <x v="0"/>
    <x v="3"/>
    <x v="0"/>
    <x v="0"/>
    <x v="0"/>
    <x v="0"/>
    <x v="80"/>
    <x v="0"/>
    <n v="3230480"/>
  </r>
  <r>
    <x v="1"/>
    <x v="0"/>
    <x v="3"/>
    <x v="0"/>
    <x v="0"/>
    <x v="0"/>
    <x v="0"/>
    <x v="84"/>
    <x v="0"/>
    <n v="1000000"/>
  </r>
  <r>
    <x v="1"/>
    <x v="0"/>
    <x v="3"/>
    <x v="0"/>
    <x v="0"/>
    <x v="0"/>
    <x v="0"/>
    <x v="107"/>
    <x v="0"/>
    <m/>
  </r>
  <r>
    <x v="1"/>
    <x v="0"/>
    <x v="3"/>
    <x v="0"/>
    <x v="0"/>
    <x v="0"/>
    <x v="0"/>
    <x v="115"/>
    <x v="0"/>
    <m/>
  </r>
  <r>
    <x v="1"/>
    <x v="0"/>
    <x v="3"/>
    <x v="0"/>
    <x v="0"/>
    <x v="0"/>
    <x v="0"/>
    <x v="108"/>
    <x v="0"/>
    <m/>
  </r>
  <r>
    <x v="1"/>
    <x v="0"/>
    <x v="3"/>
    <x v="0"/>
    <x v="0"/>
    <x v="0"/>
    <x v="0"/>
    <x v="109"/>
    <x v="0"/>
    <m/>
  </r>
  <r>
    <x v="1"/>
    <x v="0"/>
    <x v="3"/>
    <x v="0"/>
    <x v="0"/>
    <x v="0"/>
    <x v="0"/>
    <x v="116"/>
    <x v="0"/>
    <m/>
  </r>
  <r>
    <x v="1"/>
    <x v="0"/>
    <x v="3"/>
    <x v="0"/>
    <x v="0"/>
    <x v="0"/>
    <x v="12"/>
    <x v="81"/>
    <x v="0"/>
    <m/>
  </r>
  <r>
    <x v="1"/>
    <x v="0"/>
    <x v="3"/>
    <x v="0"/>
    <x v="0"/>
    <x v="0"/>
    <x v="12"/>
    <x v="82"/>
    <x v="0"/>
    <m/>
  </r>
  <r>
    <x v="1"/>
    <x v="0"/>
    <x v="3"/>
    <x v="0"/>
    <x v="0"/>
    <x v="0"/>
    <x v="12"/>
    <x v="83"/>
    <x v="0"/>
    <m/>
  </r>
  <r>
    <x v="1"/>
    <x v="0"/>
    <x v="3"/>
    <x v="0"/>
    <x v="0"/>
    <x v="0"/>
    <x v="12"/>
    <x v="84"/>
    <x v="0"/>
    <m/>
  </r>
  <r>
    <x v="1"/>
    <x v="0"/>
    <x v="3"/>
    <x v="0"/>
    <x v="0"/>
    <x v="0"/>
    <x v="19"/>
    <x v="100"/>
    <x v="0"/>
    <m/>
  </r>
  <r>
    <x v="1"/>
    <x v="0"/>
    <x v="3"/>
    <x v="0"/>
    <x v="0"/>
    <x v="0"/>
    <x v="16"/>
    <x v="86"/>
    <x v="0"/>
    <n v="420800"/>
  </r>
  <r>
    <x v="1"/>
    <x v="0"/>
    <x v="3"/>
    <x v="0"/>
    <x v="0"/>
    <x v="0"/>
    <x v="16"/>
    <x v="117"/>
    <x v="0"/>
    <n v="297000"/>
  </r>
  <r>
    <x v="1"/>
    <x v="0"/>
    <x v="3"/>
    <x v="0"/>
    <x v="0"/>
    <x v="0"/>
    <x v="22"/>
    <x v="105"/>
    <x v="0"/>
    <m/>
  </r>
  <r>
    <x v="1"/>
    <x v="0"/>
    <x v="3"/>
    <x v="0"/>
    <x v="0"/>
    <x v="0"/>
    <x v="2"/>
    <x v="87"/>
    <x v="0"/>
    <m/>
  </r>
  <r>
    <x v="1"/>
    <x v="0"/>
    <x v="3"/>
    <x v="0"/>
    <x v="0"/>
    <x v="0"/>
    <x v="2"/>
    <x v="88"/>
    <x v="0"/>
    <m/>
  </r>
  <r>
    <x v="1"/>
    <x v="0"/>
    <x v="3"/>
    <x v="0"/>
    <x v="0"/>
    <x v="0"/>
    <x v="2"/>
    <x v="89"/>
    <x v="0"/>
    <n v="910000"/>
  </r>
  <r>
    <x v="1"/>
    <x v="0"/>
    <x v="3"/>
    <x v="0"/>
    <x v="0"/>
    <x v="0"/>
    <x v="2"/>
    <x v="90"/>
    <x v="0"/>
    <n v="181459"/>
  </r>
  <r>
    <x v="1"/>
    <x v="0"/>
    <x v="3"/>
    <x v="0"/>
    <x v="0"/>
    <x v="0"/>
    <x v="2"/>
    <x v="91"/>
    <x v="0"/>
    <n v="288640"/>
  </r>
  <r>
    <x v="1"/>
    <x v="0"/>
    <x v="3"/>
    <x v="0"/>
    <x v="0"/>
    <x v="0"/>
    <x v="2"/>
    <x v="92"/>
    <x v="0"/>
    <n v="27050"/>
  </r>
  <r>
    <x v="1"/>
    <x v="0"/>
    <x v="3"/>
    <x v="0"/>
    <x v="0"/>
    <x v="0"/>
    <x v="2"/>
    <x v="136"/>
    <x v="0"/>
    <n v="569000"/>
  </r>
  <r>
    <x v="1"/>
    <x v="0"/>
    <x v="3"/>
    <x v="0"/>
    <x v="0"/>
    <x v="0"/>
    <x v="2"/>
    <x v="93"/>
    <x v="0"/>
    <m/>
  </r>
  <r>
    <x v="1"/>
    <x v="0"/>
    <x v="3"/>
    <x v="0"/>
    <x v="0"/>
    <x v="0"/>
    <x v="2"/>
    <x v="84"/>
    <x v="0"/>
    <m/>
  </r>
  <r>
    <x v="1"/>
    <x v="0"/>
    <x v="3"/>
    <x v="0"/>
    <x v="0"/>
    <x v="7"/>
    <x v="4"/>
    <x v="119"/>
    <x v="0"/>
    <n v="1500000"/>
  </r>
  <r>
    <x v="1"/>
    <x v="0"/>
    <x v="3"/>
    <x v="0"/>
    <x v="0"/>
    <x v="7"/>
    <x v="4"/>
    <x v="120"/>
    <x v="0"/>
    <n v="106454"/>
  </r>
  <r>
    <x v="1"/>
    <x v="0"/>
    <x v="3"/>
    <x v="0"/>
    <x v="0"/>
    <x v="7"/>
    <x v="4"/>
    <x v="121"/>
    <x v="0"/>
    <n v="133871"/>
  </r>
  <r>
    <x v="1"/>
    <x v="0"/>
    <x v="3"/>
    <x v="0"/>
    <x v="0"/>
    <x v="7"/>
    <x v="4"/>
    <x v="122"/>
    <x v="0"/>
    <n v="16065"/>
  </r>
  <r>
    <x v="1"/>
    <x v="0"/>
    <x v="3"/>
    <x v="0"/>
    <x v="0"/>
    <x v="7"/>
    <x v="4"/>
    <x v="123"/>
    <x v="0"/>
    <n v="133871"/>
  </r>
  <r>
    <x v="1"/>
    <x v="0"/>
    <x v="3"/>
    <x v="0"/>
    <x v="0"/>
    <x v="7"/>
    <x v="4"/>
    <x v="124"/>
    <x v="0"/>
    <n v="62500"/>
  </r>
  <r>
    <x v="1"/>
    <x v="0"/>
    <x v="3"/>
    <x v="0"/>
    <x v="0"/>
    <x v="7"/>
    <x v="4"/>
    <x v="135"/>
    <x v="0"/>
    <m/>
  </r>
  <r>
    <x v="1"/>
    <x v="0"/>
    <x v="3"/>
    <x v="0"/>
    <x v="0"/>
    <x v="7"/>
    <x v="4"/>
    <x v="125"/>
    <x v="0"/>
    <m/>
  </r>
  <r>
    <x v="1"/>
    <x v="0"/>
    <x v="3"/>
    <x v="0"/>
    <x v="0"/>
    <x v="7"/>
    <x v="4"/>
    <x v="126"/>
    <x v="0"/>
    <m/>
  </r>
  <r>
    <x v="1"/>
    <x v="0"/>
    <x v="3"/>
    <x v="0"/>
    <x v="0"/>
    <x v="7"/>
    <x v="4"/>
    <x v="127"/>
    <x v="0"/>
    <n v="7830"/>
  </r>
  <r>
    <x v="1"/>
    <x v="0"/>
    <x v="3"/>
    <x v="0"/>
    <x v="0"/>
    <x v="7"/>
    <x v="4"/>
    <x v="128"/>
    <x v="0"/>
    <n v="180000"/>
  </r>
  <r>
    <x v="1"/>
    <x v="0"/>
    <x v="3"/>
    <x v="0"/>
    <x v="0"/>
    <x v="7"/>
    <x v="4"/>
    <x v="129"/>
    <x v="0"/>
    <n v="60000"/>
  </r>
  <r>
    <x v="1"/>
    <x v="0"/>
    <x v="3"/>
    <x v="0"/>
    <x v="0"/>
    <x v="7"/>
    <x v="4"/>
    <x v="130"/>
    <x v="0"/>
    <m/>
  </r>
  <r>
    <x v="1"/>
    <x v="0"/>
    <x v="3"/>
    <x v="0"/>
    <x v="0"/>
    <x v="7"/>
    <x v="2"/>
    <x v="131"/>
    <x v="0"/>
    <m/>
  </r>
  <r>
    <x v="1"/>
    <x v="0"/>
    <x v="3"/>
    <x v="0"/>
    <x v="0"/>
    <x v="1"/>
    <x v="7"/>
    <x v="34"/>
    <x v="0"/>
    <n v="23844"/>
  </r>
  <r>
    <x v="1"/>
    <x v="0"/>
    <x v="3"/>
    <x v="0"/>
    <x v="0"/>
    <x v="1"/>
    <x v="7"/>
    <x v="20"/>
    <x v="0"/>
    <n v="278864"/>
  </r>
  <r>
    <x v="1"/>
    <x v="0"/>
    <x v="3"/>
    <x v="0"/>
    <x v="0"/>
    <x v="1"/>
    <x v="7"/>
    <x v="101"/>
    <x v="0"/>
    <m/>
  </r>
  <r>
    <x v="1"/>
    <x v="0"/>
    <x v="3"/>
    <x v="0"/>
    <x v="0"/>
    <x v="1"/>
    <x v="7"/>
    <x v="55"/>
    <x v="0"/>
    <m/>
  </r>
  <r>
    <x v="1"/>
    <x v="0"/>
    <x v="3"/>
    <x v="0"/>
    <x v="0"/>
    <x v="1"/>
    <x v="8"/>
    <x v="22"/>
    <x v="0"/>
    <n v="204780"/>
  </r>
  <r>
    <x v="1"/>
    <x v="0"/>
    <x v="3"/>
    <x v="0"/>
    <x v="0"/>
    <x v="1"/>
    <x v="8"/>
    <x v="94"/>
    <x v="0"/>
    <n v="45500"/>
  </r>
  <r>
    <x v="1"/>
    <x v="0"/>
    <x v="3"/>
    <x v="0"/>
    <x v="0"/>
    <x v="1"/>
    <x v="8"/>
    <x v="95"/>
    <x v="0"/>
    <m/>
  </r>
  <r>
    <x v="1"/>
    <x v="0"/>
    <x v="3"/>
    <x v="0"/>
    <x v="0"/>
    <x v="1"/>
    <x v="8"/>
    <x v="77"/>
    <x v="0"/>
    <m/>
  </r>
  <r>
    <x v="1"/>
    <x v="0"/>
    <x v="3"/>
    <x v="0"/>
    <x v="0"/>
    <x v="1"/>
    <x v="8"/>
    <x v="4"/>
    <x v="0"/>
    <n v="316486.06"/>
  </r>
  <r>
    <x v="1"/>
    <x v="0"/>
    <x v="3"/>
    <x v="0"/>
    <x v="0"/>
    <x v="6"/>
    <x v="23"/>
    <x v="112"/>
    <x v="0"/>
    <m/>
  </r>
  <r>
    <x v="1"/>
    <x v="0"/>
    <x v="3"/>
    <x v="0"/>
    <x v="2"/>
    <x v="3"/>
    <x v="3"/>
    <x v="96"/>
    <x v="0"/>
    <m/>
  </r>
  <r>
    <x v="1"/>
    <x v="0"/>
    <x v="3"/>
    <x v="0"/>
    <x v="2"/>
    <x v="3"/>
    <x v="3"/>
    <x v="97"/>
    <x v="0"/>
    <n v="1124572"/>
  </r>
  <r>
    <x v="1"/>
    <x v="0"/>
    <x v="3"/>
    <x v="0"/>
    <x v="2"/>
    <x v="3"/>
    <x v="3"/>
    <x v="98"/>
    <x v="0"/>
    <m/>
  </r>
  <r>
    <x v="1"/>
    <x v="0"/>
    <x v="3"/>
    <x v="0"/>
    <x v="2"/>
    <x v="3"/>
    <x v="3"/>
    <x v="99"/>
    <x v="0"/>
    <n v="6708454"/>
  </r>
  <r>
    <x v="1"/>
    <x v="0"/>
    <x v="3"/>
    <x v="0"/>
    <x v="2"/>
    <x v="3"/>
    <x v="26"/>
    <x v="137"/>
    <x v="0"/>
    <n v="16200000"/>
  </r>
  <r>
    <x v="1"/>
    <x v="0"/>
    <x v="3"/>
    <x v="0"/>
    <x v="2"/>
    <x v="3"/>
    <x v="20"/>
    <x v="49"/>
    <x v="0"/>
    <n v="2370430"/>
  </r>
  <r>
    <x v="1"/>
    <x v="0"/>
    <x v="3"/>
    <x v="0"/>
    <x v="2"/>
    <x v="3"/>
    <x v="20"/>
    <x v="111"/>
    <x v="0"/>
    <n v="45000"/>
  </r>
  <r>
    <x v="1"/>
    <x v="0"/>
    <x v="3"/>
    <x v="0"/>
    <x v="2"/>
    <x v="3"/>
    <x v="21"/>
    <x v="50"/>
    <x v="0"/>
    <m/>
  </r>
  <r>
    <x v="1"/>
    <x v="0"/>
    <x v="3"/>
    <x v="0"/>
    <x v="2"/>
    <x v="3"/>
    <x v="21"/>
    <x v="132"/>
    <x v="0"/>
    <m/>
  </r>
  <r>
    <x v="2"/>
    <x v="0"/>
    <x v="3"/>
    <x v="0"/>
    <x v="1"/>
    <x v="2"/>
    <x v="24"/>
    <x v="63"/>
    <x v="0"/>
    <n v="40925172.07"/>
  </r>
  <r>
    <x v="2"/>
    <x v="0"/>
    <x v="3"/>
    <x v="0"/>
    <x v="1"/>
    <x v="5"/>
    <x v="11"/>
    <x v="64"/>
    <x v="0"/>
    <n v="2039"/>
  </r>
  <r>
    <x v="2"/>
    <x v="0"/>
    <x v="3"/>
    <x v="0"/>
    <x v="1"/>
    <x v="5"/>
    <x v="14"/>
    <x v="66"/>
    <x v="0"/>
    <m/>
  </r>
  <r>
    <x v="2"/>
    <x v="0"/>
    <x v="3"/>
    <x v="0"/>
    <x v="1"/>
    <x v="5"/>
    <x v="15"/>
    <x v="69"/>
    <x v="0"/>
    <n v="6578"/>
  </r>
  <r>
    <x v="2"/>
    <x v="0"/>
    <x v="3"/>
    <x v="0"/>
    <x v="1"/>
    <x v="2"/>
    <x v="25"/>
    <x v="74"/>
    <x v="0"/>
    <n v="-2379550.41"/>
  </r>
  <r>
    <x v="2"/>
    <x v="0"/>
    <x v="3"/>
    <x v="0"/>
    <x v="1"/>
    <x v="2"/>
    <x v="25"/>
    <x v="118"/>
    <x v="0"/>
    <m/>
  </r>
  <r>
    <x v="2"/>
    <x v="0"/>
    <x v="3"/>
    <x v="0"/>
    <x v="1"/>
    <x v="2"/>
    <x v="17"/>
    <x v="103"/>
    <x v="0"/>
    <n v="-369289.01"/>
  </r>
  <r>
    <x v="2"/>
    <x v="0"/>
    <x v="3"/>
    <x v="0"/>
    <x v="1"/>
    <x v="2"/>
    <x v="0"/>
    <x v="104"/>
    <x v="0"/>
    <n v="220000"/>
  </r>
  <r>
    <x v="2"/>
    <x v="0"/>
    <x v="3"/>
    <x v="0"/>
    <x v="0"/>
    <x v="0"/>
    <x v="4"/>
    <x v="6"/>
    <x v="0"/>
    <n v="3600000"/>
  </r>
  <r>
    <x v="2"/>
    <x v="0"/>
    <x v="3"/>
    <x v="0"/>
    <x v="0"/>
    <x v="0"/>
    <x v="4"/>
    <x v="7"/>
    <x v="0"/>
    <m/>
  </r>
  <r>
    <x v="2"/>
    <x v="0"/>
    <x v="3"/>
    <x v="0"/>
    <x v="0"/>
    <x v="0"/>
    <x v="4"/>
    <x v="8"/>
    <x v="0"/>
    <n v="300000"/>
  </r>
  <r>
    <x v="2"/>
    <x v="0"/>
    <x v="3"/>
    <x v="0"/>
    <x v="0"/>
    <x v="0"/>
    <x v="4"/>
    <x v="9"/>
    <x v="0"/>
    <n v="36000"/>
  </r>
  <r>
    <x v="2"/>
    <x v="0"/>
    <x v="3"/>
    <x v="0"/>
    <x v="0"/>
    <x v="0"/>
    <x v="4"/>
    <x v="10"/>
    <x v="0"/>
    <n v="300000"/>
  </r>
  <r>
    <x v="2"/>
    <x v="0"/>
    <x v="3"/>
    <x v="0"/>
    <x v="0"/>
    <x v="0"/>
    <x v="4"/>
    <x v="11"/>
    <x v="0"/>
    <n v="150000"/>
  </r>
  <r>
    <x v="2"/>
    <x v="0"/>
    <x v="3"/>
    <x v="0"/>
    <x v="0"/>
    <x v="0"/>
    <x v="4"/>
    <x v="12"/>
    <x v="0"/>
    <n v="2400000"/>
  </r>
  <r>
    <x v="2"/>
    <x v="0"/>
    <x v="3"/>
    <x v="0"/>
    <x v="0"/>
    <x v="0"/>
    <x v="4"/>
    <x v="134"/>
    <x v="0"/>
    <m/>
  </r>
  <r>
    <x v="2"/>
    <x v="0"/>
    <x v="3"/>
    <x v="0"/>
    <x v="0"/>
    <x v="0"/>
    <x v="4"/>
    <x v="56"/>
    <x v="0"/>
    <m/>
  </r>
  <r>
    <x v="2"/>
    <x v="0"/>
    <x v="3"/>
    <x v="0"/>
    <x v="0"/>
    <x v="0"/>
    <x v="4"/>
    <x v="13"/>
    <x v="0"/>
    <n v="18792"/>
  </r>
  <r>
    <x v="2"/>
    <x v="0"/>
    <x v="3"/>
    <x v="0"/>
    <x v="0"/>
    <x v="0"/>
    <x v="4"/>
    <x v="14"/>
    <x v="0"/>
    <n v="432000"/>
  </r>
  <r>
    <x v="2"/>
    <x v="0"/>
    <x v="3"/>
    <x v="0"/>
    <x v="0"/>
    <x v="0"/>
    <x v="4"/>
    <x v="15"/>
    <x v="0"/>
    <n v="144000"/>
  </r>
  <r>
    <x v="2"/>
    <x v="0"/>
    <x v="3"/>
    <x v="0"/>
    <x v="0"/>
    <x v="0"/>
    <x v="4"/>
    <x v="113"/>
    <x v="0"/>
    <m/>
  </r>
  <r>
    <x v="2"/>
    <x v="0"/>
    <x v="3"/>
    <x v="0"/>
    <x v="0"/>
    <x v="0"/>
    <x v="9"/>
    <x v="114"/>
    <x v="0"/>
    <n v="2217052"/>
  </r>
  <r>
    <x v="2"/>
    <x v="0"/>
    <x v="3"/>
    <x v="0"/>
    <x v="0"/>
    <x v="0"/>
    <x v="9"/>
    <x v="30"/>
    <x v="0"/>
    <m/>
  </r>
  <r>
    <x v="2"/>
    <x v="0"/>
    <x v="3"/>
    <x v="0"/>
    <x v="0"/>
    <x v="0"/>
    <x v="9"/>
    <x v="110"/>
    <x v="0"/>
    <m/>
  </r>
  <r>
    <x v="2"/>
    <x v="0"/>
    <x v="3"/>
    <x v="0"/>
    <x v="0"/>
    <x v="0"/>
    <x v="5"/>
    <x v="70"/>
    <x v="0"/>
    <m/>
  </r>
  <r>
    <x v="2"/>
    <x v="0"/>
    <x v="3"/>
    <x v="0"/>
    <x v="0"/>
    <x v="0"/>
    <x v="5"/>
    <x v="102"/>
    <x v="0"/>
    <m/>
  </r>
  <r>
    <x v="2"/>
    <x v="0"/>
    <x v="3"/>
    <x v="0"/>
    <x v="0"/>
    <x v="0"/>
    <x v="5"/>
    <x v="71"/>
    <x v="0"/>
    <n v="91586"/>
  </r>
  <r>
    <x v="2"/>
    <x v="0"/>
    <x v="3"/>
    <x v="0"/>
    <x v="0"/>
    <x v="0"/>
    <x v="5"/>
    <x v="78"/>
    <x v="0"/>
    <m/>
  </r>
  <r>
    <x v="2"/>
    <x v="0"/>
    <x v="3"/>
    <x v="0"/>
    <x v="0"/>
    <x v="0"/>
    <x v="6"/>
    <x v="17"/>
    <x v="0"/>
    <n v="800000"/>
  </r>
  <r>
    <x v="2"/>
    <x v="0"/>
    <x v="3"/>
    <x v="0"/>
    <x v="0"/>
    <x v="0"/>
    <x v="0"/>
    <x v="79"/>
    <x v="0"/>
    <m/>
  </r>
  <r>
    <x v="2"/>
    <x v="0"/>
    <x v="3"/>
    <x v="0"/>
    <x v="0"/>
    <x v="0"/>
    <x v="0"/>
    <x v="80"/>
    <x v="0"/>
    <n v="2093097"/>
  </r>
  <r>
    <x v="2"/>
    <x v="0"/>
    <x v="3"/>
    <x v="0"/>
    <x v="0"/>
    <x v="0"/>
    <x v="0"/>
    <x v="84"/>
    <x v="0"/>
    <n v="1590000"/>
  </r>
  <r>
    <x v="2"/>
    <x v="0"/>
    <x v="3"/>
    <x v="0"/>
    <x v="0"/>
    <x v="0"/>
    <x v="0"/>
    <x v="107"/>
    <x v="0"/>
    <m/>
  </r>
  <r>
    <x v="2"/>
    <x v="0"/>
    <x v="3"/>
    <x v="0"/>
    <x v="0"/>
    <x v="0"/>
    <x v="0"/>
    <x v="115"/>
    <x v="0"/>
    <m/>
  </r>
  <r>
    <x v="2"/>
    <x v="0"/>
    <x v="3"/>
    <x v="0"/>
    <x v="0"/>
    <x v="0"/>
    <x v="0"/>
    <x v="108"/>
    <x v="0"/>
    <m/>
  </r>
  <r>
    <x v="2"/>
    <x v="0"/>
    <x v="3"/>
    <x v="0"/>
    <x v="0"/>
    <x v="0"/>
    <x v="0"/>
    <x v="109"/>
    <x v="0"/>
    <m/>
  </r>
  <r>
    <x v="2"/>
    <x v="0"/>
    <x v="3"/>
    <x v="0"/>
    <x v="0"/>
    <x v="0"/>
    <x v="0"/>
    <x v="116"/>
    <x v="0"/>
    <m/>
  </r>
  <r>
    <x v="2"/>
    <x v="0"/>
    <x v="3"/>
    <x v="0"/>
    <x v="0"/>
    <x v="0"/>
    <x v="12"/>
    <x v="81"/>
    <x v="0"/>
    <m/>
  </r>
  <r>
    <x v="2"/>
    <x v="0"/>
    <x v="3"/>
    <x v="0"/>
    <x v="0"/>
    <x v="0"/>
    <x v="12"/>
    <x v="82"/>
    <x v="0"/>
    <m/>
  </r>
  <r>
    <x v="2"/>
    <x v="0"/>
    <x v="3"/>
    <x v="0"/>
    <x v="0"/>
    <x v="0"/>
    <x v="12"/>
    <x v="83"/>
    <x v="0"/>
    <m/>
  </r>
  <r>
    <x v="2"/>
    <x v="0"/>
    <x v="3"/>
    <x v="0"/>
    <x v="0"/>
    <x v="0"/>
    <x v="12"/>
    <x v="84"/>
    <x v="0"/>
    <m/>
  </r>
  <r>
    <x v="2"/>
    <x v="0"/>
    <x v="3"/>
    <x v="0"/>
    <x v="0"/>
    <x v="0"/>
    <x v="19"/>
    <x v="100"/>
    <x v="0"/>
    <m/>
  </r>
  <r>
    <x v="2"/>
    <x v="0"/>
    <x v="3"/>
    <x v="0"/>
    <x v="0"/>
    <x v="0"/>
    <x v="16"/>
    <x v="86"/>
    <x v="0"/>
    <n v="740604"/>
  </r>
  <r>
    <x v="2"/>
    <x v="0"/>
    <x v="3"/>
    <x v="0"/>
    <x v="0"/>
    <x v="0"/>
    <x v="16"/>
    <x v="117"/>
    <x v="0"/>
    <n v="106890"/>
  </r>
  <r>
    <x v="2"/>
    <x v="0"/>
    <x v="3"/>
    <x v="0"/>
    <x v="0"/>
    <x v="0"/>
    <x v="22"/>
    <x v="105"/>
    <x v="0"/>
    <n v="1692000"/>
  </r>
  <r>
    <x v="2"/>
    <x v="0"/>
    <x v="3"/>
    <x v="0"/>
    <x v="0"/>
    <x v="0"/>
    <x v="2"/>
    <x v="87"/>
    <x v="0"/>
    <n v="164280"/>
  </r>
  <r>
    <x v="2"/>
    <x v="0"/>
    <x v="3"/>
    <x v="0"/>
    <x v="0"/>
    <x v="0"/>
    <x v="2"/>
    <x v="88"/>
    <x v="0"/>
    <m/>
  </r>
  <r>
    <x v="2"/>
    <x v="0"/>
    <x v="3"/>
    <x v="0"/>
    <x v="0"/>
    <x v="0"/>
    <x v="2"/>
    <x v="89"/>
    <x v="0"/>
    <n v="912000"/>
  </r>
  <r>
    <x v="2"/>
    <x v="0"/>
    <x v="3"/>
    <x v="0"/>
    <x v="0"/>
    <x v="0"/>
    <x v="2"/>
    <x v="90"/>
    <x v="0"/>
    <n v="343990"/>
  </r>
  <r>
    <x v="2"/>
    <x v="0"/>
    <x v="3"/>
    <x v="0"/>
    <x v="0"/>
    <x v="0"/>
    <x v="2"/>
    <x v="91"/>
    <x v="0"/>
    <n v="260000"/>
  </r>
  <r>
    <x v="2"/>
    <x v="0"/>
    <x v="3"/>
    <x v="0"/>
    <x v="0"/>
    <x v="0"/>
    <x v="2"/>
    <x v="92"/>
    <x v="0"/>
    <m/>
  </r>
  <r>
    <x v="2"/>
    <x v="0"/>
    <x v="3"/>
    <x v="0"/>
    <x v="0"/>
    <x v="0"/>
    <x v="2"/>
    <x v="136"/>
    <x v="0"/>
    <n v="247700"/>
  </r>
  <r>
    <x v="2"/>
    <x v="0"/>
    <x v="3"/>
    <x v="0"/>
    <x v="0"/>
    <x v="0"/>
    <x v="2"/>
    <x v="93"/>
    <x v="0"/>
    <m/>
  </r>
  <r>
    <x v="2"/>
    <x v="0"/>
    <x v="3"/>
    <x v="0"/>
    <x v="0"/>
    <x v="0"/>
    <x v="2"/>
    <x v="84"/>
    <x v="0"/>
    <n v="89610"/>
  </r>
  <r>
    <x v="2"/>
    <x v="0"/>
    <x v="3"/>
    <x v="0"/>
    <x v="0"/>
    <x v="7"/>
    <x v="4"/>
    <x v="119"/>
    <x v="0"/>
    <n v="1715423"/>
  </r>
  <r>
    <x v="2"/>
    <x v="0"/>
    <x v="3"/>
    <x v="0"/>
    <x v="0"/>
    <x v="7"/>
    <x v="4"/>
    <x v="120"/>
    <x v="0"/>
    <n v="24840"/>
  </r>
  <r>
    <x v="2"/>
    <x v="0"/>
    <x v="3"/>
    <x v="0"/>
    <x v="0"/>
    <x v="7"/>
    <x v="4"/>
    <x v="121"/>
    <x v="0"/>
    <n v="145023"/>
  </r>
  <r>
    <x v="2"/>
    <x v="0"/>
    <x v="3"/>
    <x v="0"/>
    <x v="0"/>
    <x v="7"/>
    <x v="4"/>
    <x v="122"/>
    <x v="0"/>
    <n v="-34839"/>
  </r>
  <r>
    <x v="2"/>
    <x v="0"/>
    <x v="3"/>
    <x v="0"/>
    <x v="0"/>
    <x v="7"/>
    <x v="4"/>
    <x v="123"/>
    <x v="0"/>
    <n v="111041"/>
  </r>
  <r>
    <x v="2"/>
    <x v="0"/>
    <x v="3"/>
    <x v="0"/>
    <x v="0"/>
    <x v="7"/>
    <x v="4"/>
    <x v="124"/>
    <x v="0"/>
    <n v="71475"/>
  </r>
  <r>
    <x v="2"/>
    <x v="0"/>
    <x v="3"/>
    <x v="0"/>
    <x v="0"/>
    <x v="7"/>
    <x v="4"/>
    <x v="135"/>
    <x v="0"/>
    <m/>
  </r>
  <r>
    <x v="2"/>
    <x v="0"/>
    <x v="3"/>
    <x v="0"/>
    <x v="0"/>
    <x v="7"/>
    <x v="4"/>
    <x v="125"/>
    <x v="0"/>
    <n v="666667"/>
  </r>
  <r>
    <x v="2"/>
    <x v="0"/>
    <x v="3"/>
    <x v="0"/>
    <x v="0"/>
    <x v="7"/>
    <x v="4"/>
    <x v="126"/>
    <x v="0"/>
    <m/>
  </r>
  <r>
    <x v="2"/>
    <x v="0"/>
    <x v="3"/>
    <x v="0"/>
    <x v="0"/>
    <x v="7"/>
    <x v="4"/>
    <x v="127"/>
    <x v="0"/>
    <n v="8787"/>
  </r>
  <r>
    <x v="2"/>
    <x v="0"/>
    <x v="3"/>
    <x v="0"/>
    <x v="0"/>
    <x v="7"/>
    <x v="4"/>
    <x v="128"/>
    <x v="0"/>
    <n v="202000"/>
  </r>
  <r>
    <x v="2"/>
    <x v="0"/>
    <x v="3"/>
    <x v="0"/>
    <x v="0"/>
    <x v="7"/>
    <x v="4"/>
    <x v="129"/>
    <x v="0"/>
    <n v="67333"/>
  </r>
  <r>
    <x v="2"/>
    <x v="0"/>
    <x v="3"/>
    <x v="0"/>
    <x v="0"/>
    <x v="7"/>
    <x v="4"/>
    <x v="130"/>
    <x v="0"/>
    <m/>
  </r>
  <r>
    <x v="2"/>
    <x v="0"/>
    <x v="3"/>
    <x v="0"/>
    <x v="0"/>
    <x v="7"/>
    <x v="2"/>
    <x v="131"/>
    <x v="0"/>
    <m/>
  </r>
  <r>
    <x v="2"/>
    <x v="0"/>
    <x v="3"/>
    <x v="0"/>
    <x v="0"/>
    <x v="1"/>
    <x v="7"/>
    <x v="34"/>
    <x v="0"/>
    <n v="62940"/>
  </r>
  <r>
    <x v="2"/>
    <x v="0"/>
    <x v="3"/>
    <x v="0"/>
    <x v="0"/>
    <x v="1"/>
    <x v="7"/>
    <x v="20"/>
    <x v="0"/>
    <n v="421798"/>
  </r>
  <r>
    <x v="2"/>
    <x v="0"/>
    <x v="3"/>
    <x v="0"/>
    <x v="0"/>
    <x v="1"/>
    <x v="7"/>
    <x v="101"/>
    <x v="0"/>
    <m/>
  </r>
  <r>
    <x v="2"/>
    <x v="0"/>
    <x v="3"/>
    <x v="0"/>
    <x v="0"/>
    <x v="1"/>
    <x v="7"/>
    <x v="55"/>
    <x v="0"/>
    <m/>
  </r>
  <r>
    <x v="2"/>
    <x v="0"/>
    <x v="3"/>
    <x v="0"/>
    <x v="0"/>
    <x v="1"/>
    <x v="8"/>
    <x v="22"/>
    <x v="0"/>
    <n v="141427"/>
  </r>
  <r>
    <x v="2"/>
    <x v="0"/>
    <x v="3"/>
    <x v="0"/>
    <x v="0"/>
    <x v="1"/>
    <x v="8"/>
    <x v="94"/>
    <x v="0"/>
    <n v="191519.29"/>
  </r>
  <r>
    <x v="2"/>
    <x v="0"/>
    <x v="3"/>
    <x v="0"/>
    <x v="0"/>
    <x v="1"/>
    <x v="8"/>
    <x v="95"/>
    <x v="0"/>
    <m/>
  </r>
  <r>
    <x v="2"/>
    <x v="0"/>
    <x v="3"/>
    <x v="0"/>
    <x v="0"/>
    <x v="1"/>
    <x v="8"/>
    <x v="77"/>
    <x v="0"/>
    <m/>
  </r>
  <r>
    <x v="2"/>
    <x v="0"/>
    <x v="3"/>
    <x v="0"/>
    <x v="0"/>
    <x v="1"/>
    <x v="8"/>
    <x v="4"/>
    <x v="0"/>
    <n v="823796.29"/>
  </r>
  <r>
    <x v="2"/>
    <x v="0"/>
    <x v="3"/>
    <x v="0"/>
    <x v="0"/>
    <x v="6"/>
    <x v="23"/>
    <x v="112"/>
    <x v="0"/>
    <m/>
  </r>
  <r>
    <x v="2"/>
    <x v="0"/>
    <x v="3"/>
    <x v="0"/>
    <x v="2"/>
    <x v="3"/>
    <x v="3"/>
    <x v="96"/>
    <x v="0"/>
    <m/>
  </r>
  <r>
    <x v="2"/>
    <x v="0"/>
    <x v="3"/>
    <x v="0"/>
    <x v="2"/>
    <x v="3"/>
    <x v="3"/>
    <x v="97"/>
    <x v="0"/>
    <n v="3184739.5"/>
  </r>
  <r>
    <x v="2"/>
    <x v="0"/>
    <x v="3"/>
    <x v="0"/>
    <x v="2"/>
    <x v="3"/>
    <x v="3"/>
    <x v="98"/>
    <x v="0"/>
    <m/>
  </r>
  <r>
    <x v="2"/>
    <x v="0"/>
    <x v="3"/>
    <x v="0"/>
    <x v="2"/>
    <x v="3"/>
    <x v="3"/>
    <x v="99"/>
    <x v="0"/>
    <n v="18281662"/>
  </r>
  <r>
    <x v="2"/>
    <x v="0"/>
    <x v="3"/>
    <x v="0"/>
    <x v="2"/>
    <x v="3"/>
    <x v="26"/>
    <x v="137"/>
    <x v="0"/>
    <m/>
  </r>
  <r>
    <x v="2"/>
    <x v="0"/>
    <x v="3"/>
    <x v="0"/>
    <x v="2"/>
    <x v="3"/>
    <x v="20"/>
    <x v="49"/>
    <x v="0"/>
    <n v="1664023"/>
  </r>
  <r>
    <x v="2"/>
    <x v="0"/>
    <x v="3"/>
    <x v="0"/>
    <x v="2"/>
    <x v="3"/>
    <x v="20"/>
    <x v="111"/>
    <x v="0"/>
    <n v="45000"/>
  </r>
  <r>
    <x v="2"/>
    <x v="0"/>
    <x v="3"/>
    <x v="0"/>
    <x v="2"/>
    <x v="3"/>
    <x v="21"/>
    <x v="50"/>
    <x v="0"/>
    <m/>
  </r>
  <r>
    <x v="2"/>
    <x v="0"/>
    <x v="3"/>
    <x v="0"/>
    <x v="2"/>
    <x v="3"/>
    <x v="21"/>
    <x v="132"/>
    <x v="0"/>
    <m/>
  </r>
  <r>
    <x v="3"/>
    <x v="0"/>
    <x v="3"/>
    <x v="0"/>
    <x v="1"/>
    <x v="2"/>
    <x v="24"/>
    <x v="63"/>
    <x v="0"/>
    <n v="36734003.490000002"/>
  </r>
  <r>
    <x v="3"/>
    <x v="0"/>
    <x v="3"/>
    <x v="0"/>
    <x v="1"/>
    <x v="5"/>
    <x v="11"/>
    <x v="64"/>
    <x v="0"/>
    <n v="-696.49"/>
  </r>
  <r>
    <x v="3"/>
    <x v="0"/>
    <x v="3"/>
    <x v="0"/>
    <x v="1"/>
    <x v="5"/>
    <x v="14"/>
    <x v="66"/>
    <x v="0"/>
    <m/>
  </r>
  <r>
    <x v="3"/>
    <x v="0"/>
    <x v="3"/>
    <x v="0"/>
    <x v="1"/>
    <x v="5"/>
    <x v="15"/>
    <x v="69"/>
    <x v="0"/>
    <n v="483143.01"/>
  </r>
  <r>
    <x v="3"/>
    <x v="0"/>
    <x v="3"/>
    <x v="0"/>
    <x v="1"/>
    <x v="2"/>
    <x v="25"/>
    <x v="74"/>
    <x v="0"/>
    <n v="-330252.09999999998"/>
  </r>
  <r>
    <x v="3"/>
    <x v="0"/>
    <x v="3"/>
    <x v="0"/>
    <x v="1"/>
    <x v="2"/>
    <x v="25"/>
    <x v="118"/>
    <x v="0"/>
    <n v="-213694.03"/>
  </r>
  <r>
    <x v="3"/>
    <x v="0"/>
    <x v="3"/>
    <x v="0"/>
    <x v="1"/>
    <x v="2"/>
    <x v="17"/>
    <x v="103"/>
    <x v="0"/>
    <m/>
  </r>
  <r>
    <x v="3"/>
    <x v="0"/>
    <x v="3"/>
    <x v="0"/>
    <x v="1"/>
    <x v="2"/>
    <x v="0"/>
    <x v="104"/>
    <x v="0"/>
    <n v="195000"/>
  </r>
  <r>
    <x v="3"/>
    <x v="0"/>
    <x v="3"/>
    <x v="0"/>
    <x v="0"/>
    <x v="0"/>
    <x v="4"/>
    <x v="6"/>
    <x v="0"/>
    <n v="5100000"/>
  </r>
  <r>
    <x v="3"/>
    <x v="0"/>
    <x v="3"/>
    <x v="0"/>
    <x v="0"/>
    <x v="0"/>
    <x v="4"/>
    <x v="7"/>
    <x v="0"/>
    <n v="106454"/>
  </r>
  <r>
    <x v="3"/>
    <x v="0"/>
    <x v="3"/>
    <x v="0"/>
    <x v="0"/>
    <x v="0"/>
    <x v="4"/>
    <x v="8"/>
    <x v="0"/>
    <n v="433871"/>
  </r>
  <r>
    <x v="3"/>
    <x v="0"/>
    <x v="3"/>
    <x v="0"/>
    <x v="0"/>
    <x v="0"/>
    <x v="4"/>
    <x v="9"/>
    <x v="0"/>
    <n v="52065"/>
  </r>
  <r>
    <x v="3"/>
    <x v="0"/>
    <x v="3"/>
    <x v="0"/>
    <x v="0"/>
    <x v="0"/>
    <x v="4"/>
    <x v="10"/>
    <x v="0"/>
    <n v="433871"/>
  </r>
  <r>
    <x v="3"/>
    <x v="0"/>
    <x v="3"/>
    <x v="0"/>
    <x v="0"/>
    <x v="0"/>
    <x v="4"/>
    <x v="11"/>
    <x v="0"/>
    <n v="212500"/>
  </r>
  <r>
    <x v="3"/>
    <x v="0"/>
    <x v="3"/>
    <x v="0"/>
    <x v="0"/>
    <x v="0"/>
    <x v="4"/>
    <x v="12"/>
    <x v="0"/>
    <n v="2400000"/>
  </r>
  <r>
    <x v="3"/>
    <x v="0"/>
    <x v="3"/>
    <x v="0"/>
    <x v="0"/>
    <x v="0"/>
    <x v="4"/>
    <x v="134"/>
    <x v="0"/>
    <m/>
  </r>
  <r>
    <x v="3"/>
    <x v="0"/>
    <x v="3"/>
    <x v="0"/>
    <x v="0"/>
    <x v="0"/>
    <x v="4"/>
    <x v="56"/>
    <x v="0"/>
    <m/>
  </r>
  <r>
    <x v="3"/>
    <x v="0"/>
    <x v="3"/>
    <x v="0"/>
    <x v="0"/>
    <x v="0"/>
    <x v="4"/>
    <x v="13"/>
    <x v="0"/>
    <n v="26622"/>
  </r>
  <r>
    <x v="3"/>
    <x v="0"/>
    <x v="3"/>
    <x v="0"/>
    <x v="0"/>
    <x v="0"/>
    <x v="4"/>
    <x v="14"/>
    <x v="0"/>
    <n v="432000"/>
  </r>
  <r>
    <x v="3"/>
    <x v="0"/>
    <x v="3"/>
    <x v="0"/>
    <x v="0"/>
    <x v="0"/>
    <x v="4"/>
    <x v="15"/>
    <x v="0"/>
    <n v="204000"/>
  </r>
  <r>
    <x v="3"/>
    <x v="0"/>
    <x v="3"/>
    <x v="0"/>
    <x v="0"/>
    <x v="0"/>
    <x v="4"/>
    <x v="113"/>
    <x v="0"/>
    <m/>
  </r>
  <r>
    <x v="3"/>
    <x v="0"/>
    <x v="3"/>
    <x v="0"/>
    <x v="0"/>
    <x v="0"/>
    <x v="9"/>
    <x v="114"/>
    <x v="0"/>
    <n v="908526"/>
  </r>
  <r>
    <x v="3"/>
    <x v="0"/>
    <x v="3"/>
    <x v="0"/>
    <x v="0"/>
    <x v="0"/>
    <x v="9"/>
    <x v="30"/>
    <x v="0"/>
    <n v="635968"/>
  </r>
  <r>
    <x v="3"/>
    <x v="0"/>
    <x v="3"/>
    <x v="0"/>
    <x v="0"/>
    <x v="0"/>
    <x v="9"/>
    <x v="110"/>
    <x v="0"/>
    <m/>
  </r>
  <r>
    <x v="3"/>
    <x v="0"/>
    <x v="3"/>
    <x v="0"/>
    <x v="0"/>
    <x v="0"/>
    <x v="5"/>
    <x v="70"/>
    <x v="0"/>
    <n v="448"/>
  </r>
  <r>
    <x v="3"/>
    <x v="0"/>
    <x v="3"/>
    <x v="0"/>
    <x v="0"/>
    <x v="0"/>
    <x v="5"/>
    <x v="102"/>
    <x v="0"/>
    <m/>
  </r>
  <r>
    <x v="3"/>
    <x v="0"/>
    <x v="3"/>
    <x v="0"/>
    <x v="0"/>
    <x v="0"/>
    <x v="5"/>
    <x v="71"/>
    <x v="0"/>
    <m/>
  </r>
  <r>
    <x v="3"/>
    <x v="0"/>
    <x v="3"/>
    <x v="0"/>
    <x v="0"/>
    <x v="0"/>
    <x v="5"/>
    <x v="78"/>
    <x v="0"/>
    <m/>
  </r>
  <r>
    <x v="3"/>
    <x v="0"/>
    <x v="3"/>
    <x v="0"/>
    <x v="0"/>
    <x v="0"/>
    <x v="6"/>
    <x v="17"/>
    <x v="0"/>
    <n v="800000"/>
  </r>
  <r>
    <x v="3"/>
    <x v="0"/>
    <x v="3"/>
    <x v="0"/>
    <x v="0"/>
    <x v="0"/>
    <x v="0"/>
    <x v="79"/>
    <x v="0"/>
    <m/>
  </r>
  <r>
    <x v="3"/>
    <x v="0"/>
    <x v="3"/>
    <x v="0"/>
    <x v="0"/>
    <x v="0"/>
    <x v="0"/>
    <x v="80"/>
    <x v="0"/>
    <n v="1602027"/>
  </r>
  <r>
    <x v="3"/>
    <x v="0"/>
    <x v="3"/>
    <x v="0"/>
    <x v="0"/>
    <x v="0"/>
    <x v="0"/>
    <x v="84"/>
    <x v="0"/>
    <n v="250000"/>
  </r>
  <r>
    <x v="3"/>
    <x v="0"/>
    <x v="3"/>
    <x v="0"/>
    <x v="0"/>
    <x v="0"/>
    <x v="0"/>
    <x v="107"/>
    <x v="0"/>
    <m/>
  </r>
  <r>
    <x v="3"/>
    <x v="0"/>
    <x v="3"/>
    <x v="0"/>
    <x v="0"/>
    <x v="0"/>
    <x v="0"/>
    <x v="115"/>
    <x v="0"/>
    <m/>
  </r>
  <r>
    <x v="3"/>
    <x v="0"/>
    <x v="3"/>
    <x v="0"/>
    <x v="0"/>
    <x v="0"/>
    <x v="0"/>
    <x v="138"/>
    <x v="0"/>
    <n v="134058"/>
  </r>
  <r>
    <x v="3"/>
    <x v="0"/>
    <x v="3"/>
    <x v="0"/>
    <x v="0"/>
    <x v="0"/>
    <x v="0"/>
    <x v="108"/>
    <x v="0"/>
    <m/>
  </r>
  <r>
    <x v="3"/>
    <x v="0"/>
    <x v="3"/>
    <x v="0"/>
    <x v="0"/>
    <x v="0"/>
    <x v="0"/>
    <x v="109"/>
    <x v="0"/>
    <m/>
  </r>
  <r>
    <x v="3"/>
    <x v="0"/>
    <x v="3"/>
    <x v="0"/>
    <x v="0"/>
    <x v="0"/>
    <x v="0"/>
    <x v="116"/>
    <x v="0"/>
    <m/>
  </r>
  <r>
    <x v="3"/>
    <x v="0"/>
    <x v="3"/>
    <x v="0"/>
    <x v="0"/>
    <x v="0"/>
    <x v="12"/>
    <x v="81"/>
    <x v="0"/>
    <m/>
  </r>
  <r>
    <x v="3"/>
    <x v="0"/>
    <x v="3"/>
    <x v="0"/>
    <x v="0"/>
    <x v="0"/>
    <x v="12"/>
    <x v="82"/>
    <x v="0"/>
    <m/>
  </r>
  <r>
    <x v="3"/>
    <x v="0"/>
    <x v="3"/>
    <x v="0"/>
    <x v="0"/>
    <x v="0"/>
    <x v="12"/>
    <x v="83"/>
    <x v="0"/>
    <m/>
  </r>
  <r>
    <x v="3"/>
    <x v="0"/>
    <x v="3"/>
    <x v="0"/>
    <x v="0"/>
    <x v="0"/>
    <x v="12"/>
    <x v="84"/>
    <x v="0"/>
    <m/>
  </r>
  <r>
    <x v="3"/>
    <x v="0"/>
    <x v="3"/>
    <x v="0"/>
    <x v="0"/>
    <x v="0"/>
    <x v="19"/>
    <x v="100"/>
    <x v="0"/>
    <m/>
  </r>
  <r>
    <x v="3"/>
    <x v="0"/>
    <x v="3"/>
    <x v="0"/>
    <x v="0"/>
    <x v="0"/>
    <x v="19"/>
    <x v="139"/>
    <x v="0"/>
    <n v="259980"/>
  </r>
  <r>
    <x v="3"/>
    <x v="0"/>
    <x v="3"/>
    <x v="0"/>
    <x v="0"/>
    <x v="0"/>
    <x v="19"/>
    <x v="140"/>
    <x v="0"/>
    <n v="459001"/>
  </r>
  <r>
    <x v="3"/>
    <x v="0"/>
    <x v="3"/>
    <x v="0"/>
    <x v="0"/>
    <x v="0"/>
    <x v="16"/>
    <x v="86"/>
    <x v="0"/>
    <m/>
  </r>
  <r>
    <x v="3"/>
    <x v="0"/>
    <x v="3"/>
    <x v="0"/>
    <x v="0"/>
    <x v="0"/>
    <x v="16"/>
    <x v="117"/>
    <x v="0"/>
    <n v="86000"/>
  </r>
  <r>
    <x v="3"/>
    <x v="0"/>
    <x v="3"/>
    <x v="0"/>
    <x v="0"/>
    <x v="0"/>
    <x v="22"/>
    <x v="105"/>
    <x v="0"/>
    <m/>
  </r>
  <r>
    <x v="3"/>
    <x v="0"/>
    <x v="3"/>
    <x v="0"/>
    <x v="0"/>
    <x v="0"/>
    <x v="2"/>
    <x v="87"/>
    <x v="0"/>
    <n v="1224646"/>
  </r>
  <r>
    <x v="3"/>
    <x v="0"/>
    <x v="3"/>
    <x v="0"/>
    <x v="0"/>
    <x v="0"/>
    <x v="2"/>
    <x v="88"/>
    <x v="0"/>
    <m/>
  </r>
  <r>
    <x v="3"/>
    <x v="0"/>
    <x v="3"/>
    <x v="0"/>
    <x v="0"/>
    <x v="0"/>
    <x v="2"/>
    <x v="89"/>
    <x v="0"/>
    <n v="1222000"/>
  </r>
  <r>
    <x v="3"/>
    <x v="0"/>
    <x v="3"/>
    <x v="0"/>
    <x v="0"/>
    <x v="0"/>
    <x v="2"/>
    <x v="90"/>
    <x v="0"/>
    <m/>
  </r>
  <r>
    <x v="3"/>
    <x v="0"/>
    <x v="3"/>
    <x v="0"/>
    <x v="0"/>
    <x v="0"/>
    <x v="2"/>
    <x v="91"/>
    <x v="0"/>
    <n v="26790"/>
  </r>
  <r>
    <x v="3"/>
    <x v="0"/>
    <x v="3"/>
    <x v="0"/>
    <x v="0"/>
    <x v="0"/>
    <x v="2"/>
    <x v="92"/>
    <x v="0"/>
    <m/>
  </r>
  <r>
    <x v="3"/>
    <x v="0"/>
    <x v="3"/>
    <x v="0"/>
    <x v="0"/>
    <x v="0"/>
    <x v="2"/>
    <x v="136"/>
    <x v="0"/>
    <n v="239800"/>
  </r>
  <r>
    <x v="3"/>
    <x v="0"/>
    <x v="3"/>
    <x v="0"/>
    <x v="0"/>
    <x v="0"/>
    <x v="2"/>
    <x v="93"/>
    <x v="0"/>
    <m/>
  </r>
  <r>
    <x v="3"/>
    <x v="0"/>
    <x v="3"/>
    <x v="0"/>
    <x v="0"/>
    <x v="0"/>
    <x v="2"/>
    <x v="84"/>
    <x v="0"/>
    <n v="16600"/>
  </r>
  <r>
    <x v="3"/>
    <x v="0"/>
    <x v="3"/>
    <x v="0"/>
    <x v="0"/>
    <x v="7"/>
    <x v="4"/>
    <x v="119"/>
    <x v="0"/>
    <n v="2000000"/>
  </r>
  <r>
    <x v="3"/>
    <x v="0"/>
    <x v="3"/>
    <x v="0"/>
    <x v="0"/>
    <x v="7"/>
    <x v="4"/>
    <x v="120"/>
    <x v="0"/>
    <m/>
  </r>
  <r>
    <x v="3"/>
    <x v="0"/>
    <x v="3"/>
    <x v="0"/>
    <x v="0"/>
    <x v="7"/>
    <x v="4"/>
    <x v="121"/>
    <x v="0"/>
    <n v="166667"/>
  </r>
  <r>
    <x v="3"/>
    <x v="0"/>
    <x v="3"/>
    <x v="0"/>
    <x v="0"/>
    <x v="7"/>
    <x v="4"/>
    <x v="122"/>
    <x v="0"/>
    <n v="20000"/>
  </r>
  <r>
    <x v="3"/>
    <x v="0"/>
    <x v="3"/>
    <x v="0"/>
    <x v="0"/>
    <x v="7"/>
    <x v="4"/>
    <x v="123"/>
    <x v="0"/>
    <n v="166667"/>
  </r>
  <r>
    <x v="3"/>
    <x v="0"/>
    <x v="3"/>
    <x v="0"/>
    <x v="0"/>
    <x v="7"/>
    <x v="4"/>
    <x v="124"/>
    <x v="0"/>
    <n v="83333"/>
  </r>
  <r>
    <x v="3"/>
    <x v="0"/>
    <x v="3"/>
    <x v="0"/>
    <x v="0"/>
    <x v="7"/>
    <x v="4"/>
    <x v="135"/>
    <x v="0"/>
    <m/>
  </r>
  <r>
    <x v="3"/>
    <x v="0"/>
    <x v="3"/>
    <x v="0"/>
    <x v="0"/>
    <x v="7"/>
    <x v="4"/>
    <x v="125"/>
    <x v="0"/>
    <n v="1000000"/>
  </r>
  <r>
    <x v="3"/>
    <x v="0"/>
    <x v="3"/>
    <x v="0"/>
    <x v="0"/>
    <x v="7"/>
    <x v="4"/>
    <x v="126"/>
    <x v="0"/>
    <m/>
  </r>
  <r>
    <x v="3"/>
    <x v="0"/>
    <x v="3"/>
    <x v="0"/>
    <x v="0"/>
    <x v="7"/>
    <x v="4"/>
    <x v="127"/>
    <x v="0"/>
    <n v="10440"/>
  </r>
  <r>
    <x v="3"/>
    <x v="0"/>
    <x v="3"/>
    <x v="0"/>
    <x v="0"/>
    <x v="7"/>
    <x v="4"/>
    <x v="128"/>
    <x v="0"/>
    <n v="420000"/>
  </r>
  <r>
    <x v="3"/>
    <x v="0"/>
    <x v="3"/>
    <x v="0"/>
    <x v="0"/>
    <x v="7"/>
    <x v="4"/>
    <x v="129"/>
    <x v="0"/>
    <n v="80000"/>
  </r>
  <r>
    <x v="3"/>
    <x v="0"/>
    <x v="3"/>
    <x v="0"/>
    <x v="0"/>
    <x v="7"/>
    <x v="4"/>
    <x v="130"/>
    <x v="0"/>
    <m/>
  </r>
  <r>
    <x v="3"/>
    <x v="0"/>
    <x v="3"/>
    <x v="0"/>
    <x v="0"/>
    <x v="7"/>
    <x v="2"/>
    <x v="131"/>
    <x v="0"/>
    <m/>
  </r>
  <r>
    <x v="3"/>
    <x v="0"/>
    <x v="3"/>
    <x v="0"/>
    <x v="0"/>
    <x v="1"/>
    <x v="7"/>
    <x v="34"/>
    <x v="0"/>
    <n v="62940"/>
  </r>
  <r>
    <x v="3"/>
    <x v="0"/>
    <x v="3"/>
    <x v="0"/>
    <x v="0"/>
    <x v="1"/>
    <x v="7"/>
    <x v="20"/>
    <x v="0"/>
    <n v="423531"/>
  </r>
  <r>
    <x v="3"/>
    <x v="0"/>
    <x v="3"/>
    <x v="0"/>
    <x v="0"/>
    <x v="1"/>
    <x v="7"/>
    <x v="101"/>
    <x v="0"/>
    <m/>
  </r>
  <r>
    <x v="3"/>
    <x v="0"/>
    <x v="3"/>
    <x v="0"/>
    <x v="0"/>
    <x v="1"/>
    <x v="7"/>
    <x v="55"/>
    <x v="0"/>
    <m/>
  </r>
  <r>
    <x v="3"/>
    <x v="0"/>
    <x v="3"/>
    <x v="0"/>
    <x v="0"/>
    <x v="1"/>
    <x v="8"/>
    <x v="22"/>
    <x v="0"/>
    <n v="139783"/>
  </r>
  <r>
    <x v="3"/>
    <x v="0"/>
    <x v="3"/>
    <x v="0"/>
    <x v="0"/>
    <x v="1"/>
    <x v="8"/>
    <x v="94"/>
    <x v="0"/>
    <n v="2851.67"/>
  </r>
  <r>
    <x v="3"/>
    <x v="0"/>
    <x v="3"/>
    <x v="0"/>
    <x v="0"/>
    <x v="1"/>
    <x v="8"/>
    <x v="95"/>
    <x v="0"/>
    <m/>
  </r>
  <r>
    <x v="3"/>
    <x v="0"/>
    <x v="3"/>
    <x v="0"/>
    <x v="0"/>
    <x v="1"/>
    <x v="8"/>
    <x v="77"/>
    <x v="0"/>
    <m/>
  </r>
  <r>
    <x v="3"/>
    <x v="0"/>
    <x v="3"/>
    <x v="0"/>
    <x v="0"/>
    <x v="1"/>
    <x v="8"/>
    <x v="4"/>
    <x v="0"/>
    <n v="94799.31"/>
  </r>
  <r>
    <x v="3"/>
    <x v="0"/>
    <x v="3"/>
    <x v="0"/>
    <x v="0"/>
    <x v="6"/>
    <x v="23"/>
    <x v="112"/>
    <x v="0"/>
    <m/>
  </r>
  <r>
    <x v="3"/>
    <x v="0"/>
    <x v="3"/>
    <x v="0"/>
    <x v="2"/>
    <x v="3"/>
    <x v="3"/>
    <x v="96"/>
    <x v="0"/>
    <m/>
  </r>
  <r>
    <x v="3"/>
    <x v="0"/>
    <x v="3"/>
    <x v="0"/>
    <x v="2"/>
    <x v="3"/>
    <x v="3"/>
    <x v="97"/>
    <x v="0"/>
    <n v="1404345"/>
  </r>
  <r>
    <x v="3"/>
    <x v="0"/>
    <x v="3"/>
    <x v="0"/>
    <x v="2"/>
    <x v="3"/>
    <x v="3"/>
    <x v="98"/>
    <x v="0"/>
    <m/>
  </r>
  <r>
    <x v="3"/>
    <x v="0"/>
    <x v="3"/>
    <x v="0"/>
    <x v="2"/>
    <x v="3"/>
    <x v="3"/>
    <x v="99"/>
    <x v="0"/>
    <n v="11336480"/>
  </r>
  <r>
    <x v="3"/>
    <x v="0"/>
    <x v="3"/>
    <x v="0"/>
    <x v="2"/>
    <x v="3"/>
    <x v="26"/>
    <x v="137"/>
    <x v="0"/>
    <m/>
  </r>
  <r>
    <x v="3"/>
    <x v="0"/>
    <x v="3"/>
    <x v="0"/>
    <x v="2"/>
    <x v="3"/>
    <x v="20"/>
    <x v="49"/>
    <x v="0"/>
    <n v="2445090"/>
  </r>
  <r>
    <x v="3"/>
    <x v="0"/>
    <x v="3"/>
    <x v="0"/>
    <x v="2"/>
    <x v="3"/>
    <x v="20"/>
    <x v="111"/>
    <x v="0"/>
    <n v="45000"/>
  </r>
  <r>
    <x v="3"/>
    <x v="0"/>
    <x v="3"/>
    <x v="0"/>
    <x v="2"/>
    <x v="3"/>
    <x v="21"/>
    <x v="50"/>
    <x v="0"/>
    <m/>
  </r>
  <r>
    <x v="3"/>
    <x v="0"/>
    <x v="3"/>
    <x v="0"/>
    <x v="2"/>
    <x v="3"/>
    <x v="21"/>
    <x v="132"/>
    <x v="0"/>
    <m/>
  </r>
  <r>
    <x v="4"/>
    <x v="0"/>
    <x v="3"/>
    <x v="0"/>
    <x v="1"/>
    <x v="2"/>
    <x v="24"/>
    <x v="63"/>
    <x v="0"/>
    <n v="31637147.16"/>
  </r>
  <r>
    <x v="4"/>
    <x v="0"/>
    <x v="3"/>
    <x v="0"/>
    <x v="1"/>
    <x v="5"/>
    <x v="11"/>
    <x v="64"/>
    <x v="0"/>
    <n v="-1"/>
  </r>
  <r>
    <x v="4"/>
    <x v="0"/>
    <x v="3"/>
    <x v="0"/>
    <x v="1"/>
    <x v="5"/>
    <x v="14"/>
    <x v="66"/>
    <x v="0"/>
    <m/>
  </r>
  <r>
    <x v="4"/>
    <x v="0"/>
    <x v="3"/>
    <x v="0"/>
    <x v="1"/>
    <x v="5"/>
    <x v="15"/>
    <x v="69"/>
    <x v="0"/>
    <n v="51288.22"/>
  </r>
  <r>
    <x v="4"/>
    <x v="0"/>
    <x v="3"/>
    <x v="0"/>
    <x v="1"/>
    <x v="2"/>
    <x v="25"/>
    <x v="74"/>
    <x v="0"/>
    <n v="-1015966.37"/>
  </r>
  <r>
    <x v="4"/>
    <x v="0"/>
    <x v="3"/>
    <x v="0"/>
    <x v="1"/>
    <x v="2"/>
    <x v="25"/>
    <x v="118"/>
    <x v="0"/>
    <n v="-5000"/>
  </r>
  <r>
    <x v="4"/>
    <x v="0"/>
    <x v="3"/>
    <x v="0"/>
    <x v="1"/>
    <x v="2"/>
    <x v="17"/>
    <x v="103"/>
    <x v="0"/>
    <n v="-212920.85"/>
  </r>
  <r>
    <x v="4"/>
    <x v="0"/>
    <x v="3"/>
    <x v="0"/>
    <x v="1"/>
    <x v="2"/>
    <x v="0"/>
    <x v="104"/>
    <x v="0"/>
    <n v="205000"/>
  </r>
  <r>
    <x v="4"/>
    <x v="0"/>
    <x v="3"/>
    <x v="0"/>
    <x v="0"/>
    <x v="0"/>
    <x v="4"/>
    <x v="6"/>
    <x v="0"/>
    <n v="5100000"/>
  </r>
  <r>
    <x v="4"/>
    <x v="0"/>
    <x v="3"/>
    <x v="0"/>
    <x v="0"/>
    <x v="0"/>
    <x v="4"/>
    <x v="7"/>
    <x v="0"/>
    <n v="106454"/>
  </r>
  <r>
    <x v="4"/>
    <x v="0"/>
    <x v="3"/>
    <x v="0"/>
    <x v="0"/>
    <x v="0"/>
    <x v="4"/>
    <x v="8"/>
    <x v="0"/>
    <n v="433871"/>
  </r>
  <r>
    <x v="4"/>
    <x v="0"/>
    <x v="3"/>
    <x v="0"/>
    <x v="0"/>
    <x v="0"/>
    <x v="4"/>
    <x v="9"/>
    <x v="0"/>
    <n v="52065"/>
  </r>
  <r>
    <x v="4"/>
    <x v="0"/>
    <x v="3"/>
    <x v="0"/>
    <x v="0"/>
    <x v="0"/>
    <x v="4"/>
    <x v="10"/>
    <x v="0"/>
    <n v="433871"/>
  </r>
  <r>
    <x v="4"/>
    <x v="0"/>
    <x v="3"/>
    <x v="0"/>
    <x v="0"/>
    <x v="0"/>
    <x v="4"/>
    <x v="11"/>
    <x v="0"/>
    <n v="212840"/>
  </r>
  <r>
    <x v="4"/>
    <x v="0"/>
    <x v="3"/>
    <x v="0"/>
    <x v="0"/>
    <x v="0"/>
    <x v="4"/>
    <x v="12"/>
    <x v="0"/>
    <n v="2400000"/>
  </r>
  <r>
    <x v="4"/>
    <x v="0"/>
    <x v="3"/>
    <x v="0"/>
    <x v="0"/>
    <x v="0"/>
    <x v="4"/>
    <x v="134"/>
    <x v="0"/>
    <m/>
  </r>
  <r>
    <x v="4"/>
    <x v="0"/>
    <x v="3"/>
    <x v="0"/>
    <x v="0"/>
    <x v="0"/>
    <x v="4"/>
    <x v="56"/>
    <x v="0"/>
    <m/>
  </r>
  <r>
    <x v="4"/>
    <x v="0"/>
    <x v="3"/>
    <x v="0"/>
    <x v="0"/>
    <x v="0"/>
    <x v="4"/>
    <x v="13"/>
    <x v="0"/>
    <n v="26622"/>
  </r>
  <r>
    <x v="4"/>
    <x v="0"/>
    <x v="3"/>
    <x v="0"/>
    <x v="0"/>
    <x v="0"/>
    <x v="4"/>
    <x v="14"/>
    <x v="0"/>
    <n v="432000"/>
  </r>
  <r>
    <x v="4"/>
    <x v="0"/>
    <x v="3"/>
    <x v="0"/>
    <x v="0"/>
    <x v="0"/>
    <x v="4"/>
    <x v="15"/>
    <x v="0"/>
    <n v="204000"/>
  </r>
  <r>
    <x v="4"/>
    <x v="0"/>
    <x v="3"/>
    <x v="0"/>
    <x v="0"/>
    <x v="0"/>
    <x v="4"/>
    <x v="113"/>
    <x v="0"/>
    <m/>
  </r>
  <r>
    <x v="4"/>
    <x v="0"/>
    <x v="3"/>
    <x v="0"/>
    <x v="0"/>
    <x v="0"/>
    <x v="9"/>
    <x v="114"/>
    <x v="0"/>
    <n v="908526"/>
  </r>
  <r>
    <x v="4"/>
    <x v="0"/>
    <x v="3"/>
    <x v="0"/>
    <x v="0"/>
    <x v="0"/>
    <x v="9"/>
    <x v="30"/>
    <x v="0"/>
    <m/>
  </r>
  <r>
    <x v="4"/>
    <x v="0"/>
    <x v="3"/>
    <x v="0"/>
    <x v="0"/>
    <x v="0"/>
    <x v="9"/>
    <x v="110"/>
    <x v="0"/>
    <m/>
  </r>
  <r>
    <x v="4"/>
    <x v="0"/>
    <x v="3"/>
    <x v="0"/>
    <x v="0"/>
    <x v="0"/>
    <x v="5"/>
    <x v="70"/>
    <x v="0"/>
    <n v="448"/>
  </r>
  <r>
    <x v="4"/>
    <x v="0"/>
    <x v="3"/>
    <x v="0"/>
    <x v="0"/>
    <x v="0"/>
    <x v="5"/>
    <x v="102"/>
    <x v="0"/>
    <m/>
  </r>
  <r>
    <x v="4"/>
    <x v="0"/>
    <x v="3"/>
    <x v="0"/>
    <x v="0"/>
    <x v="0"/>
    <x v="5"/>
    <x v="71"/>
    <x v="0"/>
    <n v="34000"/>
  </r>
  <r>
    <x v="4"/>
    <x v="0"/>
    <x v="3"/>
    <x v="0"/>
    <x v="0"/>
    <x v="0"/>
    <x v="5"/>
    <x v="78"/>
    <x v="0"/>
    <m/>
  </r>
  <r>
    <x v="4"/>
    <x v="0"/>
    <x v="3"/>
    <x v="0"/>
    <x v="0"/>
    <x v="0"/>
    <x v="6"/>
    <x v="17"/>
    <x v="0"/>
    <n v="800000"/>
  </r>
  <r>
    <x v="4"/>
    <x v="0"/>
    <x v="3"/>
    <x v="0"/>
    <x v="0"/>
    <x v="0"/>
    <x v="0"/>
    <x v="79"/>
    <x v="0"/>
    <m/>
  </r>
  <r>
    <x v="4"/>
    <x v="0"/>
    <x v="3"/>
    <x v="0"/>
    <x v="0"/>
    <x v="0"/>
    <x v="0"/>
    <x v="80"/>
    <x v="0"/>
    <n v="1626360"/>
  </r>
  <r>
    <x v="4"/>
    <x v="0"/>
    <x v="3"/>
    <x v="0"/>
    <x v="0"/>
    <x v="0"/>
    <x v="0"/>
    <x v="84"/>
    <x v="0"/>
    <n v="530000"/>
  </r>
  <r>
    <x v="4"/>
    <x v="0"/>
    <x v="3"/>
    <x v="0"/>
    <x v="0"/>
    <x v="0"/>
    <x v="0"/>
    <x v="107"/>
    <x v="0"/>
    <m/>
  </r>
  <r>
    <x v="4"/>
    <x v="0"/>
    <x v="3"/>
    <x v="0"/>
    <x v="0"/>
    <x v="0"/>
    <x v="0"/>
    <x v="115"/>
    <x v="0"/>
    <m/>
  </r>
  <r>
    <x v="4"/>
    <x v="0"/>
    <x v="3"/>
    <x v="0"/>
    <x v="0"/>
    <x v="0"/>
    <x v="0"/>
    <x v="138"/>
    <x v="0"/>
    <n v="134058"/>
  </r>
  <r>
    <x v="4"/>
    <x v="0"/>
    <x v="3"/>
    <x v="0"/>
    <x v="0"/>
    <x v="0"/>
    <x v="0"/>
    <x v="108"/>
    <x v="0"/>
    <m/>
  </r>
  <r>
    <x v="4"/>
    <x v="0"/>
    <x v="3"/>
    <x v="0"/>
    <x v="0"/>
    <x v="0"/>
    <x v="0"/>
    <x v="109"/>
    <x v="0"/>
    <m/>
  </r>
  <r>
    <x v="4"/>
    <x v="0"/>
    <x v="3"/>
    <x v="0"/>
    <x v="0"/>
    <x v="0"/>
    <x v="0"/>
    <x v="116"/>
    <x v="0"/>
    <m/>
  </r>
  <r>
    <x v="4"/>
    <x v="0"/>
    <x v="3"/>
    <x v="0"/>
    <x v="0"/>
    <x v="0"/>
    <x v="12"/>
    <x v="81"/>
    <x v="0"/>
    <m/>
  </r>
  <r>
    <x v="4"/>
    <x v="0"/>
    <x v="3"/>
    <x v="0"/>
    <x v="0"/>
    <x v="0"/>
    <x v="12"/>
    <x v="82"/>
    <x v="0"/>
    <m/>
  </r>
  <r>
    <x v="4"/>
    <x v="0"/>
    <x v="3"/>
    <x v="0"/>
    <x v="0"/>
    <x v="0"/>
    <x v="12"/>
    <x v="83"/>
    <x v="0"/>
    <m/>
  </r>
  <r>
    <x v="4"/>
    <x v="0"/>
    <x v="3"/>
    <x v="0"/>
    <x v="0"/>
    <x v="0"/>
    <x v="12"/>
    <x v="84"/>
    <x v="0"/>
    <m/>
  </r>
  <r>
    <x v="4"/>
    <x v="0"/>
    <x v="3"/>
    <x v="0"/>
    <x v="0"/>
    <x v="0"/>
    <x v="19"/>
    <x v="100"/>
    <x v="0"/>
    <n v="2129330"/>
  </r>
  <r>
    <x v="4"/>
    <x v="0"/>
    <x v="3"/>
    <x v="0"/>
    <x v="0"/>
    <x v="0"/>
    <x v="19"/>
    <x v="139"/>
    <x v="0"/>
    <m/>
  </r>
  <r>
    <x v="4"/>
    <x v="0"/>
    <x v="3"/>
    <x v="0"/>
    <x v="0"/>
    <x v="0"/>
    <x v="19"/>
    <x v="140"/>
    <x v="0"/>
    <m/>
  </r>
  <r>
    <x v="4"/>
    <x v="0"/>
    <x v="3"/>
    <x v="0"/>
    <x v="0"/>
    <x v="0"/>
    <x v="16"/>
    <x v="86"/>
    <x v="0"/>
    <n v="422600"/>
  </r>
  <r>
    <x v="4"/>
    <x v="0"/>
    <x v="3"/>
    <x v="0"/>
    <x v="0"/>
    <x v="0"/>
    <x v="16"/>
    <x v="117"/>
    <x v="0"/>
    <n v="105000"/>
  </r>
  <r>
    <x v="4"/>
    <x v="0"/>
    <x v="3"/>
    <x v="0"/>
    <x v="0"/>
    <x v="0"/>
    <x v="22"/>
    <x v="105"/>
    <x v="0"/>
    <m/>
  </r>
  <r>
    <x v="4"/>
    <x v="0"/>
    <x v="3"/>
    <x v="0"/>
    <x v="0"/>
    <x v="0"/>
    <x v="2"/>
    <x v="87"/>
    <x v="0"/>
    <n v="990164"/>
  </r>
  <r>
    <x v="4"/>
    <x v="0"/>
    <x v="3"/>
    <x v="0"/>
    <x v="0"/>
    <x v="0"/>
    <x v="2"/>
    <x v="88"/>
    <x v="0"/>
    <m/>
  </r>
  <r>
    <x v="4"/>
    <x v="0"/>
    <x v="3"/>
    <x v="0"/>
    <x v="0"/>
    <x v="0"/>
    <x v="2"/>
    <x v="89"/>
    <x v="0"/>
    <n v="952000"/>
  </r>
  <r>
    <x v="4"/>
    <x v="0"/>
    <x v="3"/>
    <x v="0"/>
    <x v="0"/>
    <x v="0"/>
    <x v="2"/>
    <x v="90"/>
    <x v="0"/>
    <n v="132025"/>
  </r>
  <r>
    <x v="4"/>
    <x v="0"/>
    <x v="3"/>
    <x v="0"/>
    <x v="0"/>
    <x v="0"/>
    <x v="2"/>
    <x v="91"/>
    <x v="0"/>
    <m/>
  </r>
  <r>
    <x v="4"/>
    <x v="0"/>
    <x v="3"/>
    <x v="0"/>
    <x v="0"/>
    <x v="0"/>
    <x v="2"/>
    <x v="92"/>
    <x v="0"/>
    <m/>
  </r>
  <r>
    <x v="4"/>
    <x v="0"/>
    <x v="3"/>
    <x v="0"/>
    <x v="0"/>
    <x v="0"/>
    <x v="2"/>
    <x v="136"/>
    <x v="0"/>
    <n v="90000"/>
  </r>
  <r>
    <x v="4"/>
    <x v="0"/>
    <x v="3"/>
    <x v="0"/>
    <x v="0"/>
    <x v="0"/>
    <x v="2"/>
    <x v="141"/>
    <x v="0"/>
    <n v="9000"/>
  </r>
  <r>
    <x v="4"/>
    <x v="0"/>
    <x v="3"/>
    <x v="0"/>
    <x v="0"/>
    <x v="0"/>
    <x v="2"/>
    <x v="93"/>
    <x v="0"/>
    <m/>
  </r>
  <r>
    <x v="4"/>
    <x v="0"/>
    <x v="3"/>
    <x v="0"/>
    <x v="0"/>
    <x v="0"/>
    <x v="2"/>
    <x v="84"/>
    <x v="0"/>
    <m/>
  </r>
  <r>
    <x v="4"/>
    <x v="0"/>
    <x v="3"/>
    <x v="0"/>
    <x v="0"/>
    <x v="7"/>
    <x v="4"/>
    <x v="119"/>
    <x v="0"/>
    <n v="2000000"/>
  </r>
  <r>
    <x v="4"/>
    <x v="0"/>
    <x v="3"/>
    <x v="0"/>
    <x v="0"/>
    <x v="7"/>
    <x v="4"/>
    <x v="120"/>
    <x v="0"/>
    <m/>
  </r>
  <r>
    <x v="4"/>
    <x v="0"/>
    <x v="3"/>
    <x v="0"/>
    <x v="0"/>
    <x v="7"/>
    <x v="4"/>
    <x v="121"/>
    <x v="0"/>
    <n v="166667"/>
  </r>
  <r>
    <x v="4"/>
    <x v="0"/>
    <x v="3"/>
    <x v="0"/>
    <x v="0"/>
    <x v="7"/>
    <x v="4"/>
    <x v="122"/>
    <x v="0"/>
    <n v="20000"/>
  </r>
  <r>
    <x v="4"/>
    <x v="0"/>
    <x v="3"/>
    <x v="0"/>
    <x v="0"/>
    <x v="7"/>
    <x v="4"/>
    <x v="123"/>
    <x v="0"/>
    <n v="166667"/>
  </r>
  <r>
    <x v="4"/>
    <x v="0"/>
    <x v="3"/>
    <x v="0"/>
    <x v="0"/>
    <x v="7"/>
    <x v="4"/>
    <x v="124"/>
    <x v="0"/>
    <n v="83333"/>
  </r>
  <r>
    <x v="4"/>
    <x v="0"/>
    <x v="3"/>
    <x v="0"/>
    <x v="0"/>
    <x v="7"/>
    <x v="4"/>
    <x v="135"/>
    <x v="0"/>
    <m/>
  </r>
  <r>
    <x v="4"/>
    <x v="0"/>
    <x v="3"/>
    <x v="0"/>
    <x v="0"/>
    <x v="7"/>
    <x v="4"/>
    <x v="125"/>
    <x v="0"/>
    <n v="1000000"/>
  </r>
  <r>
    <x v="4"/>
    <x v="0"/>
    <x v="3"/>
    <x v="0"/>
    <x v="0"/>
    <x v="7"/>
    <x v="4"/>
    <x v="126"/>
    <x v="0"/>
    <m/>
  </r>
  <r>
    <x v="4"/>
    <x v="0"/>
    <x v="3"/>
    <x v="0"/>
    <x v="0"/>
    <x v="7"/>
    <x v="4"/>
    <x v="127"/>
    <x v="0"/>
    <n v="10440"/>
  </r>
  <r>
    <x v="4"/>
    <x v="0"/>
    <x v="3"/>
    <x v="0"/>
    <x v="0"/>
    <x v="7"/>
    <x v="4"/>
    <x v="128"/>
    <x v="0"/>
    <n v="348000"/>
  </r>
  <r>
    <x v="4"/>
    <x v="0"/>
    <x v="3"/>
    <x v="0"/>
    <x v="0"/>
    <x v="7"/>
    <x v="4"/>
    <x v="129"/>
    <x v="0"/>
    <n v="80000"/>
  </r>
  <r>
    <x v="4"/>
    <x v="0"/>
    <x v="3"/>
    <x v="0"/>
    <x v="0"/>
    <x v="7"/>
    <x v="4"/>
    <x v="130"/>
    <x v="0"/>
    <m/>
  </r>
  <r>
    <x v="4"/>
    <x v="0"/>
    <x v="3"/>
    <x v="0"/>
    <x v="0"/>
    <x v="7"/>
    <x v="2"/>
    <x v="131"/>
    <x v="0"/>
    <m/>
  </r>
  <r>
    <x v="4"/>
    <x v="0"/>
    <x v="3"/>
    <x v="0"/>
    <x v="0"/>
    <x v="1"/>
    <x v="7"/>
    <x v="34"/>
    <x v="0"/>
    <n v="63430"/>
  </r>
  <r>
    <x v="4"/>
    <x v="0"/>
    <x v="3"/>
    <x v="0"/>
    <x v="0"/>
    <x v="1"/>
    <x v="7"/>
    <x v="20"/>
    <x v="0"/>
    <n v="423792"/>
  </r>
  <r>
    <x v="4"/>
    <x v="0"/>
    <x v="3"/>
    <x v="0"/>
    <x v="0"/>
    <x v="1"/>
    <x v="7"/>
    <x v="101"/>
    <x v="0"/>
    <m/>
  </r>
  <r>
    <x v="4"/>
    <x v="0"/>
    <x v="3"/>
    <x v="0"/>
    <x v="0"/>
    <x v="1"/>
    <x v="7"/>
    <x v="55"/>
    <x v="0"/>
    <m/>
  </r>
  <r>
    <x v="4"/>
    <x v="0"/>
    <x v="3"/>
    <x v="0"/>
    <x v="0"/>
    <x v="1"/>
    <x v="8"/>
    <x v="22"/>
    <x v="0"/>
    <n v="133475"/>
  </r>
  <r>
    <x v="4"/>
    <x v="0"/>
    <x v="3"/>
    <x v="0"/>
    <x v="0"/>
    <x v="1"/>
    <x v="8"/>
    <x v="94"/>
    <x v="0"/>
    <m/>
  </r>
  <r>
    <x v="4"/>
    <x v="0"/>
    <x v="3"/>
    <x v="0"/>
    <x v="0"/>
    <x v="1"/>
    <x v="8"/>
    <x v="95"/>
    <x v="0"/>
    <m/>
  </r>
  <r>
    <x v="4"/>
    <x v="0"/>
    <x v="3"/>
    <x v="0"/>
    <x v="0"/>
    <x v="1"/>
    <x v="8"/>
    <x v="77"/>
    <x v="0"/>
    <m/>
  </r>
  <r>
    <x v="4"/>
    <x v="0"/>
    <x v="3"/>
    <x v="0"/>
    <x v="0"/>
    <x v="1"/>
    <x v="8"/>
    <x v="4"/>
    <x v="0"/>
    <n v="298539.38"/>
  </r>
  <r>
    <x v="4"/>
    <x v="0"/>
    <x v="3"/>
    <x v="0"/>
    <x v="3"/>
    <x v="6"/>
    <x v="23"/>
    <x v="112"/>
    <x v="0"/>
    <n v="9038000"/>
  </r>
  <r>
    <x v="4"/>
    <x v="0"/>
    <x v="3"/>
    <x v="0"/>
    <x v="2"/>
    <x v="3"/>
    <x v="3"/>
    <x v="96"/>
    <x v="0"/>
    <m/>
  </r>
  <r>
    <x v="4"/>
    <x v="0"/>
    <x v="3"/>
    <x v="0"/>
    <x v="2"/>
    <x v="3"/>
    <x v="3"/>
    <x v="97"/>
    <x v="0"/>
    <n v="974652"/>
  </r>
  <r>
    <x v="4"/>
    <x v="0"/>
    <x v="3"/>
    <x v="0"/>
    <x v="2"/>
    <x v="3"/>
    <x v="3"/>
    <x v="98"/>
    <x v="0"/>
    <m/>
  </r>
  <r>
    <x v="4"/>
    <x v="0"/>
    <x v="3"/>
    <x v="0"/>
    <x v="2"/>
    <x v="3"/>
    <x v="3"/>
    <x v="99"/>
    <x v="0"/>
    <n v="9804964"/>
  </r>
  <r>
    <x v="4"/>
    <x v="0"/>
    <x v="3"/>
    <x v="0"/>
    <x v="2"/>
    <x v="3"/>
    <x v="26"/>
    <x v="137"/>
    <x v="0"/>
    <n v="17550000"/>
  </r>
  <r>
    <x v="4"/>
    <x v="0"/>
    <x v="3"/>
    <x v="0"/>
    <x v="2"/>
    <x v="3"/>
    <x v="20"/>
    <x v="49"/>
    <x v="0"/>
    <n v="2054910"/>
  </r>
  <r>
    <x v="4"/>
    <x v="0"/>
    <x v="3"/>
    <x v="0"/>
    <x v="2"/>
    <x v="3"/>
    <x v="20"/>
    <x v="111"/>
    <x v="0"/>
    <n v="417000"/>
  </r>
  <r>
    <x v="4"/>
    <x v="0"/>
    <x v="3"/>
    <x v="0"/>
    <x v="2"/>
    <x v="3"/>
    <x v="21"/>
    <x v="50"/>
    <x v="0"/>
    <m/>
  </r>
  <r>
    <x v="4"/>
    <x v="0"/>
    <x v="3"/>
    <x v="0"/>
    <x v="2"/>
    <x v="3"/>
    <x v="21"/>
    <x v="132"/>
    <x v="0"/>
    <m/>
  </r>
  <r>
    <x v="5"/>
    <x v="0"/>
    <x v="4"/>
    <x v="0"/>
    <x v="1"/>
    <x v="2"/>
    <x v="24"/>
    <x v="63"/>
    <x v="1"/>
    <n v="45624298.289999999"/>
  </r>
  <r>
    <x v="5"/>
    <x v="0"/>
    <x v="4"/>
    <x v="0"/>
    <x v="1"/>
    <x v="5"/>
    <x v="11"/>
    <x v="64"/>
    <x v="0"/>
    <n v="330.59"/>
  </r>
  <r>
    <x v="5"/>
    <x v="0"/>
    <x v="4"/>
    <x v="0"/>
    <x v="1"/>
    <x v="5"/>
    <x v="14"/>
    <x v="66"/>
    <x v="0"/>
    <m/>
  </r>
  <r>
    <x v="5"/>
    <x v="0"/>
    <x v="4"/>
    <x v="0"/>
    <x v="1"/>
    <x v="5"/>
    <x v="15"/>
    <x v="69"/>
    <x v="0"/>
    <n v="3032.55"/>
  </r>
  <r>
    <x v="5"/>
    <x v="0"/>
    <x v="4"/>
    <x v="0"/>
    <x v="1"/>
    <x v="2"/>
    <x v="25"/>
    <x v="74"/>
    <x v="0"/>
    <n v="-150000"/>
  </r>
  <r>
    <x v="5"/>
    <x v="0"/>
    <x v="4"/>
    <x v="0"/>
    <x v="1"/>
    <x v="2"/>
    <x v="25"/>
    <x v="118"/>
    <x v="0"/>
    <n v="-10000"/>
  </r>
  <r>
    <x v="5"/>
    <x v="0"/>
    <x v="4"/>
    <x v="0"/>
    <x v="1"/>
    <x v="2"/>
    <x v="0"/>
    <x v="103"/>
    <x v="0"/>
    <n v="-119736.39"/>
  </r>
  <r>
    <x v="5"/>
    <x v="0"/>
    <x v="4"/>
    <x v="0"/>
    <x v="1"/>
    <x v="2"/>
    <x v="0"/>
    <x v="104"/>
    <x v="0"/>
    <n v="395000"/>
  </r>
  <r>
    <x v="5"/>
    <x v="0"/>
    <x v="4"/>
    <x v="0"/>
    <x v="0"/>
    <x v="0"/>
    <x v="4"/>
    <x v="6"/>
    <x v="2"/>
    <n v="4200000"/>
  </r>
  <r>
    <x v="5"/>
    <x v="0"/>
    <x v="4"/>
    <x v="0"/>
    <x v="0"/>
    <x v="0"/>
    <x v="4"/>
    <x v="6"/>
    <x v="3"/>
    <n v="1500000"/>
  </r>
  <r>
    <x v="5"/>
    <x v="0"/>
    <x v="4"/>
    <x v="0"/>
    <x v="0"/>
    <x v="0"/>
    <x v="4"/>
    <x v="7"/>
    <x v="2"/>
    <n v="0"/>
  </r>
  <r>
    <x v="5"/>
    <x v="0"/>
    <x v="4"/>
    <x v="0"/>
    <x v="0"/>
    <x v="0"/>
    <x v="4"/>
    <x v="7"/>
    <x v="3"/>
    <n v="117172"/>
  </r>
  <r>
    <x v="5"/>
    <x v="0"/>
    <x v="4"/>
    <x v="0"/>
    <x v="0"/>
    <x v="0"/>
    <x v="4"/>
    <x v="8"/>
    <x v="2"/>
    <n v="350000"/>
  </r>
  <r>
    <x v="5"/>
    <x v="0"/>
    <x v="4"/>
    <x v="0"/>
    <x v="0"/>
    <x v="0"/>
    <x v="4"/>
    <x v="8"/>
    <x v="3"/>
    <n v="134764"/>
  </r>
  <r>
    <x v="5"/>
    <x v="0"/>
    <x v="4"/>
    <x v="0"/>
    <x v="0"/>
    <x v="0"/>
    <x v="4"/>
    <x v="9"/>
    <x v="2"/>
    <n v="42000"/>
  </r>
  <r>
    <x v="5"/>
    <x v="0"/>
    <x v="4"/>
    <x v="0"/>
    <x v="0"/>
    <x v="0"/>
    <x v="4"/>
    <x v="9"/>
    <x v="3"/>
    <n v="16172"/>
  </r>
  <r>
    <x v="5"/>
    <x v="0"/>
    <x v="4"/>
    <x v="0"/>
    <x v="0"/>
    <x v="0"/>
    <x v="4"/>
    <x v="10"/>
    <x v="2"/>
    <n v="350000"/>
  </r>
  <r>
    <x v="5"/>
    <x v="0"/>
    <x v="4"/>
    <x v="0"/>
    <x v="0"/>
    <x v="0"/>
    <x v="4"/>
    <x v="10"/>
    <x v="3"/>
    <n v="134764"/>
  </r>
  <r>
    <x v="5"/>
    <x v="0"/>
    <x v="4"/>
    <x v="0"/>
    <x v="0"/>
    <x v="0"/>
    <x v="4"/>
    <x v="11"/>
    <x v="2"/>
    <n v="175000"/>
  </r>
  <r>
    <x v="5"/>
    <x v="0"/>
    <x v="4"/>
    <x v="0"/>
    <x v="0"/>
    <x v="0"/>
    <x v="4"/>
    <x v="11"/>
    <x v="3"/>
    <n v="62500"/>
  </r>
  <r>
    <x v="5"/>
    <x v="0"/>
    <x v="4"/>
    <x v="0"/>
    <x v="0"/>
    <x v="0"/>
    <x v="4"/>
    <x v="12"/>
    <x v="2"/>
    <n v="2800000"/>
  </r>
  <r>
    <x v="5"/>
    <x v="0"/>
    <x v="4"/>
    <x v="0"/>
    <x v="0"/>
    <x v="0"/>
    <x v="4"/>
    <x v="134"/>
    <x v="0"/>
    <m/>
  </r>
  <r>
    <x v="5"/>
    <x v="0"/>
    <x v="4"/>
    <x v="0"/>
    <x v="0"/>
    <x v="0"/>
    <x v="4"/>
    <x v="56"/>
    <x v="4"/>
    <n v="444000"/>
  </r>
  <r>
    <x v="5"/>
    <x v="0"/>
    <x v="4"/>
    <x v="0"/>
    <x v="0"/>
    <x v="0"/>
    <x v="4"/>
    <x v="13"/>
    <x v="5"/>
    <n v="29754"/>
  </r>
  <r>
    <x v="5"/>
    <x v="0"/>
    <x v="4"/>
    <x v="0"/>
    <x v="0"/>
    <x v="0"/>
    <x v="4"/>
    <x v="14"/>
    <x v="6"/>
    <n v="504000"/>
  </r>
  <r>
    <x v="5"/>
    <x v="0"/>
    <x v="4"/>
    <x v="0"/>
    <x v="0"/>
    <x v="0"/>
    <x v="4"/>
    <x v="14"/>
    <x v="7"/>
    <n v="180000"/>
  </r>
  <r>
    <x v="5"/>
    <x v="0"/>
    <x v="4"/>
    <x v="0"/>
    <x v="0"/>
    <x v="0"/>
    <x v="4"/>
    <x v="15"/>
    <x v="8"/>
    <n v="228000"/>
  </r>
  <r>
    <x v="5"/>
    <x v="0"/>
    <x v="4"/>
    <x v="0"/>
    <x v="0"/>
    <x v="0"/>
    <x v="4"/>
    <x v="113"/>
    <x v="0"/>
    <m/>
  </r>
  <r>
    <x v="5"/>
    <x v="0"/>
    <x v="4"/>
    <x v="0"/>
    <x v="0"/>
    <x v="0"/>
    <x v="9"/>
    <x v="114"/>
    <x v="9"/>
    <n v="908526"/>
  </r>
  <r>
    <x v="5"/>
    <x v="0"/>
    <x v="4"/>
    <x v="0"/>
    <x v="0"/>
    <x v="0"/>
    <x v="9"/>
    <x v="30"/>
    <x v="0"/>
    <m/>
  </r>
  <r>
    <x v="5"/>
    <x v="0"/>
    <x v="4"/>
    <x v="0"/>
    <x v="0"/>
    <x v="0"/>
    <x v="9"/>
    <x v="110"/>
    <x v="10"/>
    <n v="998000"/>
  </r>
  <r>
    <x v="5"/>
    <x v="0"/>
    <x v="4"/>
    <x v="0"/>
    <x v="0"/>
    <x v="0"/>
    <x v="5"/>
    <x v="70"/>
    <x v="11"/>
    <n v="448"/>
  </r>
  <r>
    <x v="5"/>
    <x v="0"/>
    <x v="4"/>
    <x v="0"/>
    <x v="0"/>
    <x v="0"/>
    <x v="5"/>
    <x v="102"/>
    <x v="0"/>
    <m/>
  </r>
  <r>
    <x v="5"/>
    <x v="0"/>
    <x v="4"/>
    <x v="0"/>
    <x v="0"/>
    <x v="0"/>
    <x v="5"/>
    <x v="71"/>
    <x v="0"/>
    <m/>
  </r>
  <r>
    <x v="5"/>
    <x v="0"/>
    <x v="4"/>
    <x v="0"/>
    <x v="0"/>
    <x v="0"/>
    <x v="5"/>
    <x v="78"/>
    <x v="0"/>
    <m/>
  </r>
  <r>
    <x v="5"/>
    <x v="0"/>
    <x v="4"/>
    <x v="0"/>
    <x v="0"/>
    <x v="0"/>
    <x v="6"/>
    <x v="17"/>
    <x v="12"/>
    <n v="800000"/>
  </r>
  <r>
    <x v="5"/>
    <x v="0"/>
    <x v="4"/>
    <x v="0"/>
    <x v="0"/>
    <x v="0"/>
    <x v="0"/>
    <x v="79"/>
    <x v="0"/>
    <m/>
  </r>
  <r>
    <x v="5"/>
    <x v="0"/>
    <x v="4"/>
    <x v="0"/>
    <x v="0"/>
    <x v="0"/>
    <x v="0"/>
    <x v="80"/>
    <x v="13"/>
    <n v="394289"/>
  </r>
  <r>
    <x v="5"/>
    <x v="0"/>
    <x v="4"/>
    <x v="0"/>
    <x v="0"/>
    <x v="0"/>
    <x v="0"/>
    <x v="80"/>
    <x v="14"/>
    <n v="352009"/>
  </r>
  <r>
    <x v="5"/>
    <x v="0"/>
    <x v="4"/>
    <x v="0"/>
    <x v="0"/>
    <x v="0"/>
    <x v="0"/>
    <x v="80"/>
    <x v="15"/>
    <n v="600000"/>
  </r>
  <r>
    <x v="5"/>
    <x v="0"/>
    <x v="4"/>
    <x v="0"/>
    <x v="0"/>
    <x v="0"/>
    <x v="0"/>
    <x v="80"/>
    <x v="16"/>
    <n v="365608"/>
  </r>
  <r>
    <x v="5"/>
    <x v="0"/>
    <x v="4"/>
    <x v="0"/>
    <x v="0"/>
    <x v="0"/>
    <x v="0"/>
    <x v="80"/>
    <x v="0"/>
    <m/>
  </r>
  <r>
    <x v="5"/>
    <x v="0"/>
    <x v="4"/>
    <x v="0"/>
    <x v="0"/>
    <x v="0"/>
    <x v="0"/>
    <x v="80"/>
    <x v="0"/>
    <m/>
  </r>
  <r>
    <x v="5"/>
    <x v="0"/>
    <x v="4"/>
    <x v="0"/>
    <x v="0"/>
    <x v="0"/>
    <x v="0"/>
    <x v="80"/>
    <x v="0"/>
    <m/>
  </r>
  <r>
    <x v="5"/>
    <x v="0"/>
    <x v="4"/>
    <x v="0"/>
    <x v="0"/>
    <x v="0"/>
    <x v="0"/>
    <x v="80"/>
    <x v="0"/>
    <m/>
  </r>
  <r>
    <x v="5"/>
    <x v="0"/>
    <x v="4"/>
    <x v="0"/>
    <x v="0"/>
    <x v="0"/>
    <x v="0"/>
    <x v="84"/>
    <x v="0"/>
    <m/>
  </r>
  <r>
    <x v="5"/>
    <x v="0"/>
    <x v="4"/>
    <x v="0"/>
    <x v="0"/>
    <x v="0"/>
    <x v="0"/>
    <x v="107"/>
    <x v="17"/>
    <n v="50000"/>
  </r>
  <r>
    <x v="5"/>
    <x v="0"/>
    <x v="4"/>
    <x v="0"/>
    <x v="0"/>
    <x v="0"/>
    <x v="0"/>
    <x v="115"/>
    <x v="0"/>
    <m/>
  </r>
  <r>
    <x v="5"/>
    <x v="0"/>
    <x v="4"/>
    <x v="0"/>
    <x v="0"/>
    <x v="0"/>
    <x v="0"/>
    <x v="138"/>
    <x v="11"/>
    <n v="134058"/>
  </r>
  <r>
    <x v="5"/>
    <x v="0"/>
    <x v="4"/>
    <x v="0"/>
    <x v="0"/>
    <x v="0"/>
    <x v="0"/>
    <x v="108"/>
    <x v="0"/>
    <m/>
  </r>
  <r>
    <x v="5"/>
    <x v="0"/>
    <x v="4"/>
    <x v="0"/>
    <x v="0"/>
    <x v="0"/>
    <x v="0"/>
    <x v="109"/>
    <x v="0"/>
    <m/>
  </r>
  <r>
    <x v="5"/>
    <x v="0"/>
    <x v="4"/>
    <x v="0"/>
    <x v="0"/>
    <x v="0"/>
    <x v="0"/>
    <x v="116"/>
    <x v="0"/>
    <m/>
  </r>
  <r>
    <x v="5"/>
    <x v="0"/>
    <x v="4"/>
    <x v="0"/>
    <x v="0"/>
    <x v="0"/>
    <x v="12"/>
    <x v="81"/>
    <x v="0"/>
    <m/>
  </r>
  <r>
    <x v="5"/>
    <x v="0"/>
    <x v="4"/>
    <x v="0"/>
    <x v="0"/>
    <x v="0"/>
    <x v="12"/>
    <x v="82"/>
    <x v="0"/>
    <m/>
  </r>
  <r>
    <x v="5"/>
    <x v="0"/>
    <x v="4"/>
    <x v="0"/>
    <x v="0"/>
    <x v="0"/>
    <x v="12"/>
    <x v="83"/>
    <x v="0"/>
    <m/>
  </r>
  <r>
    <x v="5"/>
    <x v="0"/>
    <x v="4"/>
    <x v="0"/>
    <x v="0"/>
    <x v="0"/>
    <x v="12"/>
    <x v="84"/>
    <x v="0"/>
    <m/>
  </r>
  <r>
    <x v="5"/>
    <x v="0"/>
    <x v="4"/>
    <x v="0"/>
    <x v="0"/>
    <x v="0"/>
    <x v="19"/>
    <x v="100"/>
    <x v="18"/>
    <n v="134429"/>
  </r>
  <r>
    <x v="5"/>
    <x v="0"/>
    <x v="4"/>
    <x v="0"/>
    <x v="0"/>
    <x v="0"/>
    <x v="19"/>
    <x v="100"/>
    <x v="19"/>
    <n v="293277"/>
  </r>
  <r>
    <x v="5"/>
    <x v="0"/>
    <x v="4"/>
    <x v="0"/>
    <x v="0"/>
    <x v="0"/>
    <x v="19"/>
    <x v="139"/>
    <x v="0"/>
    <m/>
  </r>
  <r>
    <x v="5"/>
    <x v="0"/>
    <x v="4"/>
    <x v="0"/>
    <x v="0"/>
    <x v="0"/>
    <x v="19"/>
    <x v="140"/>
    <x v="20"/>
    <n v="175000"/>
  </r>
  <r>
    <x v="5"/>
    <x v="0"/>
    <x v="4"/>
    <x v="0"/>
    <x v="0"/>
    <x v="0"/>
    <x v="16"/>
    <x v="86"/>
    <x v="0"/>
    <m/>
  </r>
  <r>
    <x v="5"/>
    <x v="0"/>
    <x v="4"/>
    <x v="0"/>
    <x v="0"/>
    <x v="0"/>
    <x v="16"/>
    <x v="117"/>
    <x v="0"/>
    <m/>
  </r>
  <r>
    <x v="5"/>
    <x v="0"/>
    <x v="4"/>
    <x v="0"/>
    <x v="0"/>
    <x v="0"/>
    <x v="22"/>
    <x v="105"/>
    <x v="0"/>
    <m/>
  </r>
  <r>
    <x v="5"/>
    <x v="0"/>
    <x v="4"/>
    <x v="0"/>
    <x v="0"/>
    <x v="0"/>
    <x v="2"/>
    <x v="87"/>
    <x v="21"/>
    <n v="211559"/>
  </r>
  <r>
    <x v="5"/>
    <x v="0"/>
    <x v="4"/>
    <x v="0"/>
    <x v="0"/>
    <x v="0"/>
    <x v="2"/>
    <x v="88"/>
    <x v="0"/>
    <m/>
  </r>
  <r>
    <x v="5"/>
    <x v="0"/>
    <x v="4"/>
    <x v="0"/>
    <x v="0"/>
    <x v="0"/>
    <x v="2"/>
    <x v="89"/>
    <x v="22"/>
    <n v="50000"/>
  </r>
  <r>
    <x v="5"/>
    <x v="0"/>
    <x v="4"/>
    <x v="0"/>
    <x v="0"/>
    <x v="0"/>
    <x v="2"/>
    <x v="90"/>
    <x v="23"/>
    <n v="344937"/>
  </r>
  <r>
    <x v="5"/>
    <x v="0"/>
    <x v="4"/>
    <x v="0"/>
    <x v="0"/>
    <x v="0"/>
    <x v="2"/>
    <x v="91"/>
    <x v="0"/>
    <m/>
  </r>
  <r>
    <x v="5"/>
    <x v="0"/>
    <x v="4"/>
    <x v="0"/>
    <x v="0"/>
    <x v="0"/>
    <x v="2"/>
    <x v="92"/>
    <x v="0"/>
    <m/>
  </r>
  <r>
    <x v="5"/>
    <x v="0"/>
    <x v="4"/>
    <x v="0"/>
    <x v="0"/>
    <x v="0"/>
    <x v="2"/>
    <x v="136"/>
    <x v="19"/>
    <n v="8404"/>
  </r>
  <r>
    <x v="5"/>
    <x v="0"/>
    <x v="4"/>
    <x v="0"/>
    <x v="0"/>
    <x v="0"/>
    <x v="2"/>
    <x v="141"/>
    <x v="0"/>
    <m/>
  </r>
  <r>
    <x v="5"/>
    <x v="0"/>
    <x v="4"/>
    <x v="0"/>
    <x v="0"/>
    <x v="0"/>
    <x v="2"/>
    <x v="93"/>
    <x v="0"/>
    <m/>
  </r>
  <r>
    <x v="5"/>
    <x v="0"/>
    <x v="4"/>
    <x v="0"/>
    <x v="0"/>
    <x v="0"/>
    <x v="2"/>
    <x v="84"/>
    <x v="24"/>
    <n v="10250.32"/>
  </r>
  <r>
    <x v="5"/>
    <x v="0"/>
    <x v="4"/>
    <x v="0"/>
    <x v="0"/>
    <x v="0"/>
    <x v="2"/>
    <x v="84"/>
    <x v="25"/>
    <n v="4905.1899999999996"/>
  </r>
  <r>
    <x v="5"/>
    <x v="0"/>
    <x v="4"/>
    <x v="0"/>
    <x v="0"/>
    <x v="0"/>
    <x v="2"/>
    <x v="84"/>
    <x v="26"/>
    <n v="0.18"/>
  </r>
  <r>
    <x v="5"/>
    <x v="0"/>
    <x v="4"/>
    <x v="0"/>
    <x v="0"/>
    <x v="0"/>
    <x v="2"/>
    <x v="84"/>
    <x v="27"/>
    <n v="2208.62"/>
  </r>
  <r>
    <x v="5"/>
    <x v="0"/>
    <x v="4"/>
    <x v="0"/>
    <x v="0"/>
    <x v="0"/>
    <x v="2"/>
    <x v="84"/>
    <x v="22"/>
    <n v="6572.58"/>
  </r>
  <r>
    <x v="5"/>
    <x v="0"/>
    <x v="4"/>
    <x v="0"/>
    <x v="0"/>
    <x v="7"/>
    <x v="4"/>
    <x v="119"/>
    <x v="28"/>
    <n v="2000000"/>
  </r>
  <r>
    <x v="5"/>
    <x v="0"/>
    <x v="4"/>
    <x v="0"/>
    <x v="0"/>
    <x v="7"/>
    <x v="4"/>
    <x v="120"/>
    <x v="28"/>
    <n v="117172"/>
  </r>
  <r>
    <x v="5"/>
    <x v="0"/>
    <x v="4"/>
    <x v="0"/>
    <x v="0"/>
    <x v="7"/>
    <x v="4"/>
    <x v="121"/>
    <x v="28"/>
    <n v="176431"/>
  </r>
  <r>
    <x v="5"/>
    <x v="0"/>
    <x v="4"/>
    <x v="0"/>
    <x v="0"/>
    <x v="7"/>
    <x v="4"/>
    <x v="122"/>
    <x v="28"/>
    <n v="21172"/>
  </r>
  <r>
    <x v="5"/>
    <x v="0"/>
    <x v="4"/>
    <x v="0"/>
    <x v="0"/>
    <x v="7"/>
    <x v="4"/>
    <x v="123"/>
    <x v="28"/>
    <n v="176431"/>
  </r>
  <r>
    <x v="5"/>
    <x v="0"/>
    <x v="4"/>
    <x v="0"/>
    <x v="0"/>
    <x v="7"/>
    <x v="4"/>
    <x v="124"/>
    <x v="28"/>
    <n v="83333"/>
  </r>
  <r>
    <x v="5"/>
    <x v="0"/>
    <x v="4"/>
    <x v="0"/>
    <x v="0"/>
    <x v="7"/>
    <x v="4"/>
    <x v="135"/>
    <x v="0"/>
    <m/>
  </r>
  <r>
    <x v="5"/>
    <x v="0"/>
    <x v="4"/>
    <x v="0"/>
    <x v="0"/>
    <x v="7"/>
    <x v="4"/>
    <x v="125"/>
    <x v="28"/>
    <n v="1000000"/>
  </r>
  <r>
    <x v="5"/>
    <x v="0"/>
    <x v="4"/>
    <x v="0"/>
    <x v="0"/>
    <x v="7"/>
    <x v="4"/>
    <x v="126"/>
    <x v="0"/>
    <m/>
  </r>
  <r>
    <x v="5"/>
    <x v="0"/>
    <x v="4"/>
    <x v="0"/>
    <x v="0"/>
    <x v="7"/>
    <x v="4"/>
    <x v="127"/>
    <x v="5"/>
    <n v="10440"/>
  </r>
  <r>
    <x v="5"/>
    <x v="0"/>
    <x v="4"/>
    <x v="0"/>
    <x v="0"/>
    <x v="7"/>
    <x v="4"/>
    <x v="128"/>
    <x v="6"/>
    <n v="240000"/>
  </r>
  <r>
    <x v="5"/>
    <x v="0"/>
    <x v="4"/>
    <x v="0"/>
    <x v="0"/>
    <x v="7"/>
    <x v="4"/>
    <x v="129"/>
    <x v="8"/>
    <n v="80000"/>
  </r>
  <r>
    <x v="5"/>
    <x v="0"/>
    <x v="4"/>
    <x v="0"/>
    <x v="0"/>
    <x v="7"/>
    <x v="4"/>
    <x v="130"/>
    <x v="0"/>
    <m/>
  </r>
  <r>
    <x v="5"/>
    <x v="0"/>
    <x v="4"/>
    <x v="0"/>
    <x v="0"/>
    <x v="7"/>
    <x v="2"/>
    <x v="131"/>
    <x v="0"/>
    <m/>
  </r>
  <r>
    <x v="5"/>
    <x v="0"/>
    <x v="4"/>
    <x v="0"/>
    <x v="0"/>
    <x v="1"/>
    <x v="7"/>
    <x v="34"/>
    <x v="29"/>
    <n v="65506"/>
  </r>
  <r>
    <x v="5"/>
    <x v="0"/>
    <x v="4"/>
    <x v="0"/>
    <x v="0"/>
    <x v="1"/>
    <x v="7"/>
    <x v="20"/>
    <x v="30"/>
    <n v="224944"/>
  </r>
  <r>
    <x v="5"/>
    <x v="0"/>
    <x v="4"/>
    <x v="0"/>
    <x v="0"/>
    <x v="1"/>
    <x v="7"/>
    <x v="20"/>
    <x v="29"/>
    <n v="104986"/>
  </r>
  <r>
    <x v="5"/>
    <x v="0"/>
    <x v="4"/>
    <x v="0"/>
    <x v="0"/>
    <x v="1"/>
    <x v="7"/>
    <x v="101"/>
    <x v="31"/>
    <n v="24000"/>
  </r>
  <r>
    <x v="5"/>
    <x v="0"/>
    <x v="4"/>
    <x v="0"/>
    <x v="0"/>
    <x v="1"/>
    <x v="7"/>
    <x v="55"/>
    <x v="0"/>
    <m/>
  </r>
  <r>
    <x v="5"/>
    <x v="0"/>
    <x v="4"/>
    <x v="0"/>
    <x v="0"/>
    <x v="1"/>
    <x v="8"/>
    <x v="22"/>
    <x v="29"/>
    <n v="204969"/>
  </r>
  <r>
    <x v="5"/>
    <x v="0"/>
    <x v="4"/>
    <x v="0"/>
    <x v="0"/>
    <x v="1"/>
    <x v="8"/>
    <x v="94"/>
    <x v="0"/>
    <m/>
  </r>
  <r>
    <x v="5"/>
    <x v="0"/>
    <x v="4"/>
    <x v="0"/>
    <x v="0"/>
    <x v="1"/>
    <x v="8"/>
    <x v="95"/>
    <x v="0"/>
    <m/>
  </r>
  <r>
    <x v="5"/>
    <x v="0"/>
    <x v="4"/>
    <x v="0"/>
    <x v="0"/>
    <x v="1"/>
    <x v="8"/>
    <x v="77"/>
    <x v="0"/>
    <m/>
  </r>
  <r>
    <x v="5"/>
    <x v="0"/>
    <x v="4"/>
    <x v="0"/>
    <x v="0"/>
    <x v="1"/>
    <x v="8"/>
    <x v="4"/>
    <x v="32"/>
    <n v="23600"/>
  </r>
  <r>
    <x v="5"/>
    <x v="0"/>
    <x v="4"/>
    <x v="0"/>
    <x v="0"/>
    <x v="1"/>
    <x v="8"/>
    <x v="4"/>
    <x v="31"/>
    <n v="183341.84"/>
  </r>
  <r>
    <x v="5"/>
    <x v="0"/>
    <x v="4"/>
    <x v="0"/>
    <x v="0"/>
    <x v="1"/>
    <x v="8"/>
    <x v="4"/>
    <x v="33"/>
    <n v="164688"/>
  </r>
  <r>
    <x v="5"/>
    <x v="0"/>
    <x v="4"/>
    <x v="0"/>
    <x v="0"/>
    <x v="1"/>
    <x v="8"/>
    <x v="4"/>
    <x v="11"/>
    <n v="3"/>
  </r>
  <r>
    <x v="5"/>
    <x v="0"/>
    <x v="4"/>
    <x v="0"/>
    <x v="0"/>
    <x v="1"/>
    <x v="8"/>
    <x v="4"/>
    <x v="0"/>
    <m/>
  </r>
  <r>
    <x v="5"/>
    <x v="0"/>
    <x v="4"/>
    <x v="0"/>
    <x v="0"/>
    <x v="1"/>
    <x v="8"/>
    <x v="4"/>
    <x v="0"/>
    <m/>
  </r>
  <r>
    <x v="5"/>
    <x v="0"/>
    <x v="4"/>
    <x v="0"/>
    <x v="0"/>
    <x v="1"/>
    <x v="8"/>
    <x v="4"/>
    <x v="0"/>
    <m/>
  </r>
  <r>
    <x v="5"/>
    <x v="0"/>
    <x v="4"/>
    <x v="0"/>
    <x v="0"/>
    <x v="1"/>
    <x v="8"/>
    <x v="4"/>
    <x v="0"/>
    <m/>
  </r>
  <r>
    <x v="5"/>
    <x v="0"/>
    <x v="4"/>
    <x v="0"/>
    <x v="0"/>
    <x v="1"/>
    <x v="8"/>
    <x v="4"/>
    <x v="0"/>
    <m/>
  </r>
  <r>
    <x v="5"/>
    <x v="0"/>
    <x v="4"/>
    <x v="0"/>
    <x v="0"/>
    <x v="1"/>
    <x v="8"/>
    <x v="4"/>
    <x v="0"/>
    <m/>
  </r>
  <r>
    <x v="5"/>
    <x v="0"/>
    <x v="4"/>
    <x v="0"/>
    <x v="0"/>
    <x v="1"/>
    <x v="8"/>
    <x v="4"/>
    <x v="0"/>
    <m/>
  </r>
  <r>
    <x v="5"/>
    <x v="0"/>
    <x v="4"/>
    <x v="0"/>
    <x v="0"/>
    <x v="6"/>
    <x v="23"/>
    <x v="112"/>
    <x v="0"/>
    <m/>
  </r>
  <r>
    <x v="5"/>
    <x v="0"/>
    <x v="4"/>
    <x v="0"/>
    <x v="2"/>
    <x v="3"/>
    <x v="3"/>
    <x v="96"/>
    <x v="0"/>
    <m/>
  </r>
  <r>
    <x v="5"/>
    <x v="0"/>
    <x v="4"/>
    <x v="0"/>
    <x v="2"/>
    <x v="3"/>
    <x v="3"/>
    <x v="97"/>
    <x v="34"/>
    <n v="238736"/>
  </r>
  <r>
    <x v="5"/>
    <x v="0"/>
    <x v="4"/>
    <x v="0"/>
    <x v="2"/>
    <x v="3"/>
    <x v="3"/>
    <x v="97"/>
    <x v="35"/>
    <n v="403361"/>
  </r>
  <r>
    <x v="5"/>
    <x v="0"/>
    <x v="4"/>
    <x v="0"/>
    <x v="2"/>
    <x v="3"/>
    <x v="3"/>
    <x v="97"/>
    <x v="36"/>
    <n v="1359516"/>
  </r>
  <r>
    <x v="5"/>
    <x v="0"/>
    <x v="4"/>
    <x v="0"/>
    <x v="2"/>
    <x v="3"/>
    <x v="3"/>
    <x v="97"/>
    <x v="0"/>
    <m/>
  </r>
  <r>
    <x v="5"/>
    <x v="0"/>
    <x v="4"/>
    <x v="0"/>
    <x v="2"/>
    <x v="3"/>
    <x v="3"/>
    <x v="97"/>
    <x v="0"/>
    <m/>
  </r>
  <r>
    <x v="5"/>
    <x v="0"/>
    <x v="4"/>
    <x v="0"/>
    <x v="2"/>
    <x v="3"/>
    <x v="3"/>
    <x v="97"/>
    <x v="0"/>
    <m/>
  </r>
  <r>
    <x v="5"/>
    <x v="0"/>
    <x v="4"/>
    <x v="0"/>
    <x v="2"/>
    <x v="3"/>
    <x v="3"/>
    <x v="97"/>
    <x v="0"/>
    <m/>
  </r>
  <r>
    <x v="5"/>
    <x v="0"/>
    <x v="4"/>
    <x v="0"/>
    <x v="2"/>
    <x v="3"/>
    <x v="3"/>
    <x v="98"/>
    <x v="0"/>
    <m/>
  </r>
  <r>
    <x v="5"/>
    <x v="0"/>
    <x v="4"/>
    <x v="0"/>
    <x v="2"/>
    <x v="3"/>
    <x v="3"/>
    <x v="99"/>
    <x v="37"/>
    <n v="9383995"/>
  </r>
  <r>
    <x v="5"/>
    <x v="0"/>
    <x v="4"/>
    <x v="0"/>
    <x v="2"/>
    <x v="3"/>
    <x v="3"/>
    <x v="99"/>
    <x v="38"/>
    <n v="11895"/>
  </r>
  <r>
    <x v="5"/>
    <x v="0"/>
    <x v="4"/>
    <x v="0"/>
    <x v="2"/>
    <x v="3"/>
    <x v="3"/>
    <x v="99"/>
    <x v="39"/>
    <n v="1554225"/>
  </r>
  <r>
    <x v="5"/>
    <x v="0"/>
    <x v="4"/>
    <x v="0"/>
    <x v="2"/>
    <x v="3"/>
    <x v="3"/>
    <x v="99"/>
    <x v="0"/>
    <m/>
  </r>
  <r>
    <x v="5"/>
    <x v="0"/>
    <x v="4"/>
    <x v="0"/>
    <x v="2"/>
    <x v="3"/>
    <x v="3"/>
    <x v="99"/>
    <x v="0"/>
    <m/>
  </r>
  <r>
    <x v="5"/>
    <x v="0"/>
    <x v="4"/>
    <x v="0"/>
    <x v="2"/>
    <x v="3"/>
    <x v="3"/>
    <x v="99"/>
    <x v="0"/>
    <m/>
  </r>
  <r>
    <x v="5"/>
    <x v="0"/>
    <x v="4"/>
    <x v="0"/>
    <x v="2"/>
    <x v="3"/>
    <x v="3"/>
    <x v="99"/>
    <x v="0"/>
    <m/>
  </r>
  <r>
    <x v="5"/>
    <x v="0"/>
    <x v="4"/>
    <x v="0"/>
    <x v="2"/>
    <x v="3"/>
    <x v="26"/>
    <x v="137"/>
    <x v="0"/>
    <m/>
  </r>
  <r>
    <x v="5"/>
    <x v="0"/>
    <x v="4"/>
    <x v="0"/>
    <x v="2"/>
    <x v="3"/>
    <x v="20"/>
    <x v="49"/>
    <x v="40"/>
    <n v="83340"/>
  </r>
  <r>
    <x v="5"/>
    <x v="0"/>
    <x v="4"/>
    <x v="0"/>
    <x v="2"/>
    <x v="3"/>
    <x v="20"/>
    <x v="49"/>
    <x v="41"/>
    <n v="1490431"/>
  </r>
  <r>
    <x v="5"/>
    <x v="0"/>
    <x v="4"/>
    <x v="0"/>
    <x v="2"/>
    <x v="3"/>
    <x v="20"/>
    <x v="49"/>
    <x v="42"/>
    <n v="455800"/>
  </r>
  <r>
    <x v="5"/>
    <x v="0"/>
    <x v="4"/>
    <x v="0"/>
    <x v="2"/>
    <x v="3"/>
    <x v="20"/>
    <x v="49"/>
    <x v="0"/>
    <m/>
  </r>
  <r>
    <x v="5"/>
    <x v="0"/>
    <x v="4"/>
    <x v="0"/>
    <x v="2"/>
    <x v="3"/>
    <x v="20"/>
    <x v="49"/>
    <x v="0"/>
    <m/>
  </r>
  <r>
    <x v="5"/>
    <x v="0"/>
    <x v="4"/>
    <x v="0"/>
    <x v="2"/>
    <x v="3"/>
    <x v="20"/>
    <x v="49"/>
    <x v="0"/>
    <m/>
  </r>
  <r>
    <x v="5"/>
    <x v="0"/>
    <x v="4"/>
    <x v="0"/>
    <x v="2"/>
    <x v="3"/>
    <x v="20"/>
    <x v="111"/>
    <x v="43"/>
    <n v="186000"/>
  </r>
  <r>
    <x v="5"/>
    <x v="0"/>
    <x v="4"/>
    <x v="0"/>
    <x v="2"/>
    <x v="3"/>
    <x v="21"/>
    <x v="50"/>
    <x v="0"/>
    <m/>
  </r>
  <r>
    <x v="5"/>
    <x v="0"/>
    <x v="4"/>
    <x v="0"/>
    <x v="2"/>
    <x v="3"/>
    <x v="21"/>
    <x v="132"/>
    <x v="44"/>
    <n v="250000"/>
  </r>
  <r>
    <x v="6"/>
    <x v="0"/>
    <x v="4"/>
    <x v="0"/>
    <x v="1"/>
    <x v="2"/>
    <x v="24"/>
    <x v="63"/>
    <x v="1"/>
    <n v="47469673.509999998"/>
  </r>
  <r>
    <x v="6"/>
    <x v="0"/>
    <x v="4"/>
    <x v="0"/>
    <x v="1"/>
    <x v="5"/>
    <x v="11"/>
    <x v="64"/>
    <x v="0"/>
    <n v="2341.71"/>
  </r>
  <r>
    <x v="6"/>
    <x v="0"/>
    <x v="4"/>
    <x v="0"/>
    <x v="1"/>
    <x v="5"/>
    <x v="14"/>
    <x v="66"/>
    <x v="0"/>
    <m/>
  </r>
  <r>
    <x v="6"/>
    <x v="0"/>
    <x v="4"/>
    <x v="0"/>
    <x v="1"/>
    <x v="5"/>
    <x v="15"/>
    <x v="69"/>
    <x v="0"/>
    <n v="23669.22"/>
  </r>
  <r>
    <x v="6"/>
    <x v="0"/>
    <x v="4"/>
    <x v="0"/>
    <x v="1"/>
    <x v="2"/>
    <x v="25"/>
    <x v="74"/>
    <x v="0"/>
    <n v="-2804533.6"/>
  </r>
  <r>
    <x v="6"/>
    <x v="0"/>
    <x v="4"/>
    <x v="0"/>
    <x v="1"/>
    <x v="2"/>
    <x v="25"/>
    <x v="118"/>
    <x v="0"/>
    <n v="-25000"/>
  </r>
  <r>
    <x v="6"/>
    <x v="0"/>
    <x v="4"/>
    <x v="0"/>
    <x v="1"/>
    <x v="2"/>
    <x v="0"/>
    <x v="103"/>
    <x v="0"/>
    <n v="-260625.2"/>
  </r>
  <r>
    <x v="6"/>
    <x v="0"/>
    <x v="4"/>
    <x v="0"/>
    <x v="1"/>
    <x v="2"/>
    <x v="0"/>
    <x v="104"/>
    <x v="0"/>
    <n v="394000"/>
  </r>
  <r>
    <x v="6"/>
    <x v="0"/>
    <x v="4"/>
    <x v="0"/>
    <x v="0"/>
    <x v="0"/>
    <x v="4"/>
    <x v="6"/>
    <x v="2"/>
    <n v="4200000"/>
  </r>
  <r>
    <x v="6"/>
    <x v="0"/>
    <x v="4"/>
    <x v="0"/>
    <x v="0"/>
    <x v="0"/>
    <x v="4"/>
    <x v="6"/>
    <x v="3"/>
    <n v="1500000"/>
  </r>
  <r>
    <x v="6"/>
    <x v="0"/>
    <x v="4"/>
    <x v="0"/>
    <x v="0"/>
    <x v="0"/>
    <x v="4"/>
    <x v="7"/>
    <x v="2"/>
    <m/>
  </r>
  <r>
    <x v="6"/>
    <x v="0"/>
    <x v="4"/>
    <x v="0"/>
    <x v="0"/>
    <x v="0"/>
    <x v="4"/>
    <x v="7"/>
    <x v="3"/>
    <n v="117172"/>
  </r>
  <r>
    <x v="6"/>
    <x v="0"/>
    <x v="4"/>
    <x v="0"/>
    <x v="0"/>
    <x v="0"/>
    <x v="4"/>
    <x v="8"/>
    <x v="2"/>
    <n v="350000"/>
  </r>
  <r>
    <x v="6"/>
    <x v="0"/>
    <x v="4"/>
    <x v="0"/>
    <x v="0"/>
    <x v="0"/>
    <x v="4"/>
    <x v="8"/>
    <x v="3"/>
    <n v="134764"/>
  </r>
  <r>
    <x v="6"/>
    <x v="0"/>
    <x v="4"/>
    <x v="0"/>
    <x v="0"/>
    <x v="0"/>
    <x v="4"/>
    <x v="9"/>
    <x v="2"/>
    <n v="42000"/>
  </r>
  <r>
    <x v="6"/>
    <x v="0"/>
    <x v="4"/>
    <x v="0"/>
    <x v="0"/>
    <x v="0"/>
    <x v="4"/>
    <x v="9"/>
    <x v="3"/>
    <n v="16172"/>
  </r>
  <r>
    <x v="6"/>
    <x v="0"/>
    <x v="4"/>
    <x v="0"/>
    <x v="0"/>
    <x v="0"/>
    <x v="4"/>
    <x v="10"/>
    <x v="2"/>
    <n v="350000"/>
  </r>
  <r>
    <x v="6"/>
    <x v="0"/>
    <x v="4"/>
    <x v="0"/>
    <x v="0"/>
    <x v="0"/>
    <x v="4"/>
    <x v="10"/>
    <x v="3"/>
    <n v="134764"/>
  </r>
  <r>
    <x v="6"/>
    <x v="0"/>
    <x v="4"/>
    <x v="0"/>
    <x v="0"/>
    <x v="0"/>
    <x v="4"/>
    <x v="11"/>
    <x v="2"/>
    <n v="175000"/>
  </r>
  <r>
    <x v="6"/>
    <x v="0"/>
    <x v="4"/>
    <x v="0"/>
    <x v="0"/>
    <x v="0"/>
    <x v="4"/>
    <x v="11"/>
    <x v="3"/>
    <n v="62500"/>
  </r>
  <r>
    <x v="6"/>
    <x v="0"/>
    <x v="4"/>
    <x v="0"/>
    <x v="0"/>
    <x v="0"/>
    <x v="4"/>
    <x v="12"/>
    <x v="2"/>
    <n v="2800000"/>
  </r>
  <r>
    <x v="6"/>
    <x v="0"/>
    <x v="4"/>
    <x v="0"/>
    <x v="0"/>
    <x v="0"/>
    <x v="4"/>
    <x v="134"/>
    <x v="0"/>
    <m/>
  </r>
  <r>
    <x v="6"/>
    <x v="0"/>
    <x v="4"/>
    <x v="0"/>
    <x v="0"/>
    <x v="0"/>
    <x v="4"/>
    <x v="56"/>
    <x v="4"/>
    <m/>
  </r>
  <r>
    <x v="6"/>
    <x v="0"/>
    <x v="4"/>
    <x v="0"/>
    <x v="0"/>
    <x v="0"/>
    <x v="4"/>
    <x v="13"/>
    <x v="5"/>
    <n v="29754"/>
  </r>
  <r>
    <x v="6"/>
    <x v="0"/>
    <x v="4"/>
    <x v="0"/>
    <x v="0"/>
    <x v="0"/>
    <x v="4"/>
    <x v="14"/>
    <x v="6"/>
    <n v="504000"/>
  </r>
  <r>
    <x v="6"/>
    <x v="0"/>
    <x v="4"/>
    <x v="0"/>
    <x v="0"/>
    <x v="0"/>
    <x v="4"/>
    <x v="14"/>
    <x v="7"/>
    <n v="180000"/>
  </r>
  <r>
    <x v="6"/>
    <x v="0"/>
    <x v="4"/>
    <x v="0"/>
    <x v="0"/>
    <x v="0"/>
    <x v="4"/>
    <x v="15"/>
    <x v="8"/>
    <n v="228000"/>
  </r>
  <r>
    <x v="6"/>
    <x v="0"/>
    <x v="4"/>
    <x v="0"/>
    <x v="0"/>
    <x v="0"/>
    <x v="4"/>
    <x v="113"/>
    <x v="0"/>
    <m/>
  </r>
  <r>
    <x v="6"/>
    <x v="0"/>
    <x v="4"/>
    <x v="0"/>
    <x v="0"/>
    <x v="0"/>
    <x v="9"/>
    <x v="114"/>
    <x v="9"/>
    <n v="908526"/>
  </r>
  <r>
    <x v="6"/>
    <x v="0"/>
    <x v="4"/>
    <x v="0"/>
    <x v="0"/>
    <x v="0"/>
    <x v="9"/>
    <x v="30"/>
    <x v="0"/>
    <m/>
  </r>
  <r>
    <x v="6"/>
    <x v="0"/>
    <x v="4"/>
    <x v="0"/>
    <x v="0"/>
    <x v="0"/>
    <x v="9"/>
    <x v="110"/>
    <x v="10"/>
    <n v="998000"/>
  </r>
  <r>
    <x v="6"/>
    <x v="0"/>
    <x v="4"/>
    <x v="0"/>
    <x v="0"/>
    <x v="0"/>
    <x v="5"/>
    <x v="70"/>
    <x v="11"/>
    <n v="448"/>
  </r>
  <r>
    <x v="6"/>
    <x v="0"/>
    <x v="4"/>
    <x v="0"/>
    <x v="0"/>
    <x v="0"/>
    <x v="5"/>
    <x v="102"/>
    <x v="0"/>
    <m/>
  </r>
  <r>
    <x v="6"/>
    <x v="0"/>
    <x v="4"/>
    <x v="0"/>
    <x v="0"/>
    <x v="0"/>
    <x v="5"/>
    <x v="71"/>
    <x v="45"/>
    <n v="35200"/>
  </r>
  <r>
    <x v="6"/>
    <x v="0"/>
    <x v="4"/>
    <x v="0"/>
    <x v="0"/>
    <x v="0"/>
    <x v="5"/>
    <x v="78"/>
    <x v="0"/>
    <m/>
  </r>
  <r>
    <x v="6"/>
    <x v="0"/>
    <x v="4"/>
    <x v="0"/>
    <x v="0"/>
    <x v="0"/>
    <x v="6"/>
    <x v="17"/>
    <x v="12"/>
    <n v="800000"/>
  </r>
  <r>
    <x v="6"/>
    <x v="0"/>
    <x v="4"/>
    <x v="0"/>
    <x v="0"/>
    <x v="0"/>
    <x v="0"/>
    <x v="79"/>
    <x v="0"/>
    <m/>
  </r>
  <r>
    <x v="6"/>
    <x v="0"/>
    <x v="4"/>
    <x v="0"/>
    <x v="0"/>
    <x v="0"/>
    <x v="0"/>
    <x v="80"/>
    <x v="13"/>
    <n v="710354"/>
  </r>
  <r>
    <x v="6"/>
    <x v="0"/>
    <x v="4"/>
    <x v="0"/>
    <x v="0"/>
    <x v="0"/>
    <x v="0"/>
    <x v="80"/>
    <x v="14"/>
    <n v="371649"/>
  </r>
  <r>
    <x v="6"/>
    <x v="0"/>
    <x v="4"/>
    <x v="0"/>
    <x v="0"/>
    <x v="0"/>
    <x v="0"/>
    <x v="80"/>
    <x v="15"/>
    <n v="600000"/>
  </r>
  <r>
    <x v="6"/>
    <x v="0"/>
    <x v="4"/>
    <x v="0"/>
    <x v="0"/>
    <x v="0"/>
    <x v="0"/>
    <x v="80"/>
    <x v="16"/>
    <n v="304674"/>
  </r>
  <r>
    <x v="6"/>
    <x v="0"/>
    <x v="4"/>
    <x v="0"/>
    <x v="0"/>
    <x v="0"/>
    <x v="0"/>
    <x v="80"/>
    <x v="0"/>
    <m/>
  </r>
  <r>
    <x v="6"/>
    <x v="0"/>
    <x v="4"/>
    <x v="0"/>
    <x v="0"/>
    <x v="0"/>
    <x v="0"/>
    <x v="80"/>
    <x v="0"/>
    <m/>
  </r>
  <r>
    <x v="6"/>
    <x v="0"/>
    <x v="4"/>
    <x v="0"/>
    <x v="0"/>
    <x v="0"/>
    <x v="0"/>
    <x v="80"/>
    <x v="0"/>
    <m/>
  </r>
  <r>
    <x v="6"/>
    <x v="0"/>
    <x v="4"/>
    <x v="0"/>
    <x v="0"/>
    <x v="0"/>
    <x v="0"/>
    <x v="80"/>
    <x v="0"/>
    <m/>
  </r>
  <r>
    <x v="6"/>
    <x v="0"/>
    <x v="4"/>
    <x v="0"/>
    <x v="0"/>
    <x v="0"/>
    <x v="0"/>
    <x v="84"/>
    <x v="46"/>
    <n v="136500"/>
  </r>
  <r>
    <x v="6"/>
    <x v="0"/>
    <x v="4"/>
    <x v="0"/>
    <x v="0"/>
    <x v="0"/>
    <x v="0"/>
    <x v="107"/>
    <x v="17"/>
    <m/>
  </r>
  <r>
    <x v="6"/>
    <x v="0"/>
    <x v="4"/>
    <x v="0"/>
    <x v="0"/>
    <x v="0"/>
    <x v="0"/>
    <x v="115"/>
    <x v="0"/>
    <m/>
  </r>
  <r>
    <x v="6"/>
    <x v="0"/>
    <x v="4"/>
    <x v="0"/>
    <x v="0"/>
    <x v="0"/>
    <x v="0"/>
    <x v="138"/>
    <x v="11"/>
    <n v="134058"/>
  </r>
  <r>
    <x v="6"/>
    <x v="0"/>
    <x v="4"/>
    <x v="0"/>
    <x v="0"/>
    <x v="0"/>
    <x v="0"/>
    <x v="108"/>
    <x v="0"/>
    <m/>
  </r>
  <r>
    <x v="6"/>
    <x v="0"/>
    <x v="4"/>
    <x v="0"/>
    <x v="0"/>
    <x v="0"/>
    <x v="0"/>
    <x v="109"/>
    <x v="0"/>
    <m/>
  </r>
  <r>
    <x v="6"/>
    <x v="0"/>
    <x v="4"/>
    <x v="0"/>
    <x v="0"/>
    <x v="0"/>
    <x v="0"/>
    <x v="116"/>
    <x v="0"/>
    <m/>
  </r>
  <r>
    <x v="6"/>
    <x v="0"/>
    <x v="4"/>
    <x v="0"/>
    <x v="0"/>
    <x v="0"/>
    <x v="12"/>
    <x v="81"/>
    <x v="0"/>
    <m/>
  </r>
  <r>
    <x v="6"/>
    <x v="0"/>
    <x v="4"/>
    <x v="0"/>
    <x v="0"/>
    <x v="0"/>
    <x v="12"/>
    <x v="82"/>
    <x v="0"/>
    <m/>
  </r>
  <r>
    <x v="6"/>
    <x v="0"/>
    <x v="4"/>
    <x v="0"/>
    <x v="0"/>
    <x v="0"/>
    <x v="12"/>
    <x v="83"/>
    <x v="0"/>
    <m/>
  </r>
  <r>
    <x v="6"/>
    <x v="0"/>
    <x v="4"/>
    <x v="0"/>
    <x v="0"/>
    <x v="0"/>
    <x v="12"/>
    <x v="84"/>
    <x v="47"/>
    <n v="6500"/>
  </r>
  <r>
    <x v="6"/>
    <x v="0"/>
    <x v="4"/>
    <x v="0"/>
    <x v="0"/>
    <x v="0"/>
    <x v="19"/>
    <x v="100"/>
    <x v="18"/>
    <m/>
  </r>
  <r>
    <x v="6"/>
    <x v="0"/>
    <x v="4"/>
    <x v="0"/>
    <x v="0"/>
    <x v="0"/>
    <x v="19"/>
    <x v="100"/>
    <x v="19"/>
    <m/>
  </r>
  <r>
    <x v="6"/>
    <x v="0"/>
    <x v="4"/>
    <x v="0"/>
    <x v="0"/>
    <x v="0"/>
    <x v="19"/>
    <x v="139"/>
    <x v="0"/>
    <m/>
  </r>
  <r>
    <x v="6"/>
    <x v="0"/>
    <x v="4"/>
    <x v="0"/>
    <x v="0"/>
    <x v="0"/>
    <x v="19"/>
    <x v="140"/>
    <x v="20"/>
    <m/>
  </r>
  <r>
    <x v="6"/>
    <x v="0"/>
    <x v="4"/>
    <x v="0"/>
    <x v="0"/>
    <x v="0"/>
    <x v="16"/>
    <x v="86"/>
    <x v="45"/>
    <n v="282800"/>
  </r>
  <r>
    <x v="6"/>
    <x v="0"/>
    <x v="4"/>
    <x v="0"/>
    <x v="0"/>
    <x v="0"/>
    <x v="16"/>
    <x v="117"/>
    <x v="0"/>
    <m/>
  </r>
  <r>
    <x v="6"/>
    <x v="0"/>
    <x v="4"/>
    <x v="0"/>
    <x v="0"/>
    <x v="0"/>
    <x v="22"/>
    <x v="105"/>
    <x v="0"/>
    <m/>
  </r>
  <r>
    <x v="6"/>
    <x v="0"/>
    <x v="4"/>
    <x v="0"/>
    <x v="0"/>
    <x v="0"/>
    <x v="2"/>
    <x v="87"/>
    <x v="21"/>
    <n v="402170"/>
  </r>
  <r>
    <x v="6"/>
    <x v="0"/>
    <x v="4"/>
    <x v="0"/>
    <x v="0"/>
    <x v="0"/>
    <x v="2"/>
    <x v="88"/>
    <x v="0"/>
    <m/>
  </r>
  <r>
    <x v="6"/>
    <x v="0"/>
    <x v="4"/>
    <x v="0"/>
    <x v="0"/>
    <x v="0"/>
    <x v="2"/>
    <x v="89"/>
    <x v="22"/>
    <m/>
  </r>
  <r>
    <x v="6"/>
    <x v="0"/>
    <x v="4"/>
    <x v="0"/>
    <x v="0"/>
    <x v="0"/>
    <x v="2"/>
    <x v="90"/>
    <x v="23"/>
    <n v="178999"/>
  </r>
  <r>
    <x v="6"/>
    <x v="0"/>
    <x v="4"/>
    <x v="0"/>
    <x v="0"/>
    <x v="0"/>
    <x v="2"/>
    <x v="91"/>
    <x v="0"/>
    <m/>
  </r>
  <r>
    <x v="6"/>
    <x v="0"/>
    <x v="4"/>
    <x v="0"/>
    <x v="0"/>
    <x v="0"/>
    <x v="2"/>
    <x v="92"/>
    <x v="0"/>
    <m/>
  </r>
  <r>
    <x v="6"/>
    <x v="0"/>
    <x v="4"/>
    <x v="0"/>
    <x v="0"/>
    <x v="0"/>
    <x v="2"/>
    <x v="136"/>
    <x v="28"/>
    <n v="195000"/>
  </r>
  <r>
    <x v="6"/>
    <x v="0"/>
    <x v="4"/>
    <x v="0"/>
    <x v="0"/>
    <x v="0"/>
    <x v="2"/>
    <x v="141"/>
    <x v="0"/>
    <m/>
  </r>
  <r>
    <x v="6"/>
    <x v="0"/>
    <x v="4"/>
    <x v="0"/>
    <x v="0"/>
    <x v="0"/>
    <x v="2"/>
    <x v="93"/>
    <x v="0"/>
    <m/>
  </r>
  <r>
    <x v="6"/>
    <x v="0"/>
    <x v="4"/>
    <x v="0"/>
    <x v="0"/>
    <x v="0"/>
    <x v="2"/>
    <x v="84"/>
    <x v="48"/>
    <n v="0.54"/>
  </r>
  <r>
    <x v="6"/>
    <x v="0"/>
    <x v="4"/>
    <x v="0"/>
    <x v="0"/>
    <x v="0"/>
    <x v="2"/>
    <x v="84"/>
    <x v="25"/>
    <n v="0.24"/>
  </r>
  <r>
    <x v="6"/>
    <x v="0"/>
    <x v="4"/>
    <x v="0"/>
    <x v="0"/>
    <x v="0"/>
    <x v="2"/>
    <x v="84"/>
    <x v="26"/>
    <n v="249.81"/>
  </r>
  <r>
    <x v="6"/>
    <x v="0"/>
    <x v="4"/>
    <x v="0"/>
    <x v="0"/>
    <x v="0"/>
    <x v="2"/>
    <x v="84"/>
    <x v="49"/>
    <n v="0.08"/>
  </r>
  <r>
    <x v="6"/>
    <x v="0"/>
    <x v="4"/>
    <x v="0"/>
    <x v="0"/>
    <x v="0"/>
    <x v="2"/>
    <x v="84"/>
    <x v="22"/>
    <n v="7471.18"/>
  </r>
  <r>
    <x v="6"/>
    <x v="0"/>
    <x v="4"/>
    <x v="0"/>
    <x v="0"/>
    <x v="7"/>
    <x v="4"/>
    <x v="119"/>
    <x v="28"/>
    <n v="2000000"/>
  </r>
  <r>
    <x v="6"/>
    <x v="0"/>
    <x v="4"/>
    <x v="0"/>
    <x v="0"/>
    <x v="7"/>
    <x v="4"/>
    <x v="120"/>
    <x v="28"/>
    <n v="117172"/>
  </r>
  <r>
    <x v="6"/>
    <x v="0"/>
    <x v="4"/>
    <x v="0"/>
    <x v="0"/>
    <x v="7"/>
    <x v="4"/>
    <x v="121"/>
    <x v="28"/>
    <n v="176431"/>
  </r>
  <r>
    <x v="6"/>
    <x v="0"/>
    <x v="4"/>
    <x v="0"/>
    <x v="0"/>
    <x v="7"/>
    <x v="4"/>
    <x v="122"/>
    <x v="28"/>
    <n v="21172"/>
  </r>
  <r>
    <x v="6"/>
    <x v="0"/>
    <x v="4"/>
    <x v="0"/>
    <x v="0"/>
    <x v="7"/>
    <x v="4"/>
    <x v="123"/>
    <x v="28"/>
    <n v="176431"/>
  </r>
  <r>
    <x v="6"/>
    <x v="0"/>
    <x v="4"/>
    <x v="0"/>
    <x v="0"/>
    <x v="7"/>
    <x v="4"/>
    <x v="124"/>
    <x v="28"/>
    <n v="83333"/>
  </r>
  <r>
    <x v="6"/>
    <x v="0"/>
    <x v="4"/>
    <x v="0"/>
    <x v="0"/>
    <x v="7"/>
    <x v="4"/>
    <x v="135"/>
    <x v="0"/>
    <m/>
  </r>
  <r>
    <x v="6"/>
    <x v="0"/>
    <x v="4"/>
    <x v="0"/>
    <x v="0"/>
    <x v="7"/>
    <x v="4"/>
    <x v="125"/>
    <x v="28"/>
    <n v="1000000"/>
  </r>
  <r>
    <x v="6"/>
    <x v="0"/>
    <x v="4"/>
    <x v="0"/>
    <x v="0"/>
    <x v="7"/>
    <x v="4"/>
    <x v="126"/>
    <x v="0"/>
    <m/>
  </r>
  <r>
    <x v="6"/>
    <x v="0"/>
    <x v="4"/>
    <x v="0"/>
    <x v="0"/>
    <x v="7"/>
    <x v="4"/>
    <x v="127"/>
    <x v="5"/>
    <n v="10440"/>
  </r>
  <r>
    <x v="6"/>
    <x v="0"/>
    <x v="4"/>
    <x v="0"/>
    <x v="0"/>
    <x v="7"/>
    <x v="4"/>
    <x v="128"/>
    <x v="6"/>
    <n v="240000"/>
  </r>
  <r>
    <x v="6"/>
    <x v="0"/>
    <x v="4"/>
    <x v="0"/>
    <x v="0"/>
    <x v="7"/>
    <x v="4"/>
    <x v="129"/>
    <x v="8"/>
    <n v="80000"/>
  </r>
  <r>
    <x v="6"/>
    <x v="0"/>
    <x v="4"/>
    <x v="0"/>
    <x v="0"/>
    <x v="7"/>
    <x v="4"/>
    <x v="130"/>
    <x v="0"/>
    <m/>
  </r>
  <r>
    <x v="6"/>
    <x v="0"/>
    <x v="4"/>
    <x v="0"/>
    <x v="0"/>
    <x v="7"/>
    <x v="2"/>
    <x v="131"/>
    <x v="0"/>
    <m/>
  </r>
  <r>
    <x v="6"/>
    <x v="0"/>
    <x v="4"/>
    <x v="0"/>
    <x v="0"/>
    <x v="1"/>
    <x v="7"/>
    <x v="34"/>
    <x v="29"/>
    <n v="84190"/>
  </r>
  <r>
    <x v="6"/>
    <x v="0"/>
    <x v="4"/>
    <x v="0"/>
    <x v="0"/>
    <x v="1"/>
    <x v="7"/>
    <x v="20"/>
    <x v="30"/>
    <n v="585561"/>
  </r>
  <r>
    <x v="6"/>
    <x v="0"/>
    <x v="4"/>
    <x v="0"/>
    <x v="0"/>
    <x v="1"/>
    <x v="7"/>
    <x v="20"/>
    <x v="29"/>
    <n v="105735"/>
  </r>
  <r>
    <x v="6"/>
    <x v="0"/>
    <x v="4"/>
    <x v="0"/>
    <x v="0"/>
    <x v="1"/>
    <x v="7"/>
    <x v="101"/>
    <x v="31"/>
    <n v="5000"/>
  </r>
  <r>
    <x v="6"/>
    <x v="0"/>
    <x v="4"/>
    <x v="0"/>
    <x v="0"/>
    <x v="1"/>
    <x v="7"/>
    <x v="55"/>
    <x v="0"/>
    <m/>
  </r>
  <r>
    <x v="6"/>
    <x v="0"/>
    <x v="4"/>
    <x v="0"/>
    <x v="0"/>
    <x v="1"/>
    <x v="8"/>
    <x v="22"/>
    <x v="29"/>
    <n v="169910"/>
  </r>
  <r>
    <x v="6"/>
    <x v="0"/>
    <x v="4"/>
    <x v="0"/>
    <x v="0"/>
    <x v="1"/>
    <x v="8"/>
    <x v="94"/>
    <x v="0"/>
    <m/>
  </r>
  <r>
    <x v="6"/>
    <x v="0"/>
    <x v="4"/>
    <x v="0"/>
    <x v="0"/>
    <x v="1"/>
    <x v="8"/>
    <x v="95"/>
    <x v="0"/>
    <m/>
  </r>
  <r>
    <x v="6"/>
    <x v="0"/>
    <x v="4"/>
    <x v="0"/>
    <x v="0"/>
    <x v="1"/>
    <x v="8"/>
    <x v="77"/>
    <x v="50"/>
    <n v="518006"/>
  </r>
  <r>
    <x v="6"/>
    <x v="0"/>
    <x v="4"/>
    <x v="0"/>
    <x v="0"/>
    <x v="1"/>
    <x v="8"/>
    <x v="4"/>
    <x v="32"/>
    <m/>
  </r>
  <r>
    <x v="6"/>
    <x v="0"/>
    <x v="4"/>
    <x v="0"/>
    <x v="0"/>
    <x v="1"/>
    <x v="8"/>
    <x v="4"/>
    <x v="31"/>
    <m/>
  </r>
  <r>
    <x v="6"/>
    <x v="0"/>
    <x v="4"/>
    <x v="0"/>
    <x v="0"/>
    <x v="1"/>
    <x v="8"/>
    <x v="4"/>
    <x v="33"/>
    <m/>
  </r>
  <r>
    <x v="6"/>
    <x v="0"/>
    <x v="4"/>
    <x v="0"/>
    <x v="0"/>
    <x v="1"/>
    <x v="8"/>
    <x v="4"/>
    <x v="11"/>
    <n v="3"/>
  </r>
  <r>
    <x v="6"/>
    <x v="0"/>
    <x v="4"/>
    <x v="0"/>
    <x v="0"/>
    <x v="1"/>
    <x v="8"/>
    <x v="4"/>
    <x v="51"/>
    <n v="336000"/>
  </r>
  <r>
    <x v="6"/>
    <x v="0"/>
    <x v="4"/>
    <x v="0"/>
    <x v="0"/>
    <x v="1"/>
    <x v="8"/>
    <x v="4"/>
    <x v="37"/>
    <n v="4"/>
  </r>
  <r>
    <x v="6"/>
    <x v="0"/>
    <x v="4"/>
    <x v="0"/>
    <x v="0"/>
    <x v="1"/>
    <x v="8"/>
    <x v="4"/>
    <x v="52"/>
    <n v="24000"/>
  </r>
  <r>
    <x v="6"/>
    <x v="0"/>
    <x v="4"/>
    <x v="0"/>
    <x v="0"/>
    <x v="1"/>
    <x v="8"/>
    <x v="4"/>
    <x v="53"/>
    <n v="48000"/>
  </r>
  <r>
    <x v="6"/>
    <x v="0"/>
    <x v="4"/>
    <x v="0"/>
    <x v="0"/>
    <x v="1"/>
    <x v="8"/>
    <x v="4"/>
    <x v="0"/>
    <m/>
  </r>
  <r>
    <x v="6"/>
    <x v="0"/>
    <x v="4"/>
    <x v="0"/>
    <x v="0"/>
    <x v="1"/>
    <x v="8"/>
    <x v="4"/>
    <x v="0"/>
    <m/>
  </r>
  <r>
    <x v="6"/>
    <x v="0"/>
    <x v="4"/>
    <x v="0"/>
    <x v="0"/>
    <x v="1"/>
    <x v="8"/>
    <x v="4"/>
    <x v="0"/>
    <m/>
  </r>
  <r>
    <x v="6"/>
    <x v="0"/>
    <x v="4"/>
    <x v="0"/>
    <x v="0"/>
    <x v="6"/>
    <x v="23"/>
    <x v="112"/>
    <x v="0"/>
    <m/>
  </r>
  <r>
    <x v="6"/>
    <x v="0"/>
    <x v="4"/>
    <x v="0"/>
    <x v="2"/>
    <x v="3"/>
    <x v="3"/>
    <x v="96"/>
    <x v="0"/>
    <m/>
  </r>
  <r>
    <x v="6"/>
    <x v="0"/>
    <x v="4"/>
    <x v="0"/>
    <x v="2"/>
    <x v="3"/>
    <x v="3"/>
    <x v="97"/>
    <x v="34"/>
    <n v="279904"/>
  </r>
  <r>
    <x v="6"/>
    <x v="0"/>
    <x v="4"/>
    <x v="0"/>
    <x v="2"/>
    <x v="3"/>
    <x v="3"/>
    <x v="97"/>
    <x v="35"/>
    <m/>
  </r>
  <r>
    <x v="6"/>
    <x v="0"/>
    <x v="4"/>
    <x v="0"/>
    <x v="2"/>
    <x v="3"/>
    <x v="3"/>
    <x v="97"/>
    <x v="36"/>
    <n v="1182975"/>
  </r>
  <r>
    <x v="6"/>
    <x v="0"/>
    <x v="4"/>
    <x v="0"/>
    <x v="2"/>
    <x v="3"/>
    <x v="3"/>
    <x v="97"/>
    <x v="0"/>
    <m/>
  </r>
  <r>
    <x v="6"/>
    <x v="0"/>
    <x v="4"/>
    <x v="0"/>
    <x v="2"/>
    <x v="3"/>
    <x v="3"/>
    <x v="97"/>
    <x v="0"/>
    <m/>
  </r>
  <r>
    <x v="6"/>
    <x v="0"/>
    <x v="4"/>
    <x v="0"/>
    <x v="2"/>
    <x v="3"/>
    <x v="3"/>
    <x v="97"/>
    <x v="0"/>
    <m/>
  </r>
  <r>
    <x v="6"/>
    <x v="0"/>
    <x v="4"/>
    <x v="0"/>
    <x v="2"/>
    <x v="3"/>
    <x v="3"/>
    <x v="97"/>
    <x v="0"/>
    <m/>
  </r>
  <r>
    <x v="6"/>
    <x v="0"/>
    <x v="4"/>
    <x v="0"/>
    <x v="2"/>
    <x v="3"/>
    <x v="3"/>
    <x v="98"/>
    <x v="0"/>
    <m/>
  </r>
  <r>
    <x v="6"/>
    <x v="0"/>
    <x v="4"/>
    <x v="0"/>
    <x v="2"/>
    <x v="3"/>
    <x v="3"/>
    <x v="99"/>
    <x v="37"/>
    <n v="9708867"/>
  </r>
  <r>
    <x v="6"/>
    <x v="0"/>
    <x v="4"/>
    <x v="0"/>
    <x v="2"/>
    <x v="3"/>
    <x v="3"/>
    <x v="99"/>
    <x v="38"/>
    <n v="7435"/>
  </r>
  <r>
    <x v="6"/>
    <x v="0"/>
    <x v="4"/>
    <x v="0"/>
    <x v="2"/>
    <x v="3"/>
    <x v="3"/>
    <x v="99"/>
    <x v="39"/>
    <n v="35775"/>
  </r>
  <r>
    <x v="6"/>
    <x v="0"/>
    <x v="4"/>
    <x v="0"/>
    <x v="2"/>
    <x v="3"/>
    <x v="3"/>
    <x v="99"/>
    <x v="0"/>
    <m/>
  </r>
  <r>
    <x v="6"/>
    <x v="0"/>
    <x v="4"/>
    <x v="0"/>
    <x v="2"/>
    <x v="3"/>
    <x v="3"/>
    <x v="99"/>
    <x v="0"/>
    <m/>
  </r>
  <r>
    <x v="6"/>
    <x v="0"/>
    <x v="4"/>
    <x v="0"/>
    <x v="2"/>
    <x v="3"/>
    <x v="3"/>
    <x v="99"/>
    <x v="0"/>
    <m/>
  </r>
  <r>
    <x v="6"/>
    <x v="0"/>
    <x v="4"/>
    <x v="0"/>
    <x v="2"/>
    <x v="3"/>
    <x v="3"/>
    <x v="99"/>
    <x v="0"/>
    <m/>
  </r>
  <r>
    <x v="6"/>
    <x v="0"/>
    <x v="4"/>
    <x v="0"/>
    <x v="2"/>
    <x v="3"/>
    <x v="26"/>
    <x v="137"/>
    <x v="0"/>
    <m/>
  </r>
  <r>
    <x v="6"/>
    <x v="0"/>
    <x v="4"/>
    <x v="0"/>
    <x v="2"/>
    <x v="3"/>
    <x v="20"/>
    <x v="49"/>
    <x v="40"/>
    <m/>
  </r>
  <r>
    <x v="6"/>
    <x v="0"/>
    <x v="4"/>
    <x v="0"/>
    <x v="2"/>
    <x v="3"/>
    <x v="20"/>
    <x v="49"/>
    <x v="41"/>
    <n v="2560490"/>
  </r>
  <r>
    <x v="6"/>
    <x v="0"/>
    <x v="4"/>
    <x v="0"/>
    <x v="2"/>
    <x v="3"/>
    <x v="20"/>
    <x v="49"/>
    <x v="42"/>
    <n v="368700"/>
  </r>
  <r>
    <x v="6"/>
    <x v="0"/>
    <x v="4"/>
    <x v="0"/>
    <x v="2"/>
    <x v="3"/>
    <x v="20"/>
    <x v="49"/>
    <x v="0"/>
    <m/>
  </r>
  <r>
    <x v="6"/>
    <x v="0"/>
    <x v="4"/>
    <x v="0"/>
    <x v="2"/>
    <x v="3"/>
    <x v="20"/>
    <x v="49"/>
    <x v="0"/>
    <m/>
  </r>
  <r>
    <x v="6"/>
    <x v="0"/>
    <x v="4"/>
    <x v="0"/>
    <x v="2"/>
    <x v="3"/>
    <x v="20"/>
    <x v="49"/>
    <x v="0"/>
    <m/>
  </r>
  <r>
    <x v="6"/>
    <x v="0"/>
    <x v="4"/>
    <x v="0"/>
    <x v="2"/>
    <x v="3"/>
    <x v="20"/>
    <x v="111"/>
    <x v="42"/>
    <n v="90000"/>
  </r>
  <r>
    <x v="6"/>
    <x v="0"/>
    <x v="4"/>
    <x v="0"/>
    <x v="2"/>
    <x v="3"/>
    <x v="20"/>
    <x v="111"/>
    <x v="43"/>
    <n v="186000"/>
  </r>
  <r>
    <x v="6"/>
    <x v="0"/>
    <x v="4"/>
    <x v="0"/>
    <x v="2"/>
    <x v="3"/>
    <x v="21"/>
    <x v="50"/>
    <x v="0"/>
    <m/>
  </r>
  <r>
    <x v="6"/>
    <x v="0"/>
    <x v="4"/>
    <x v="0"/>
    <x v="2"/>
    <x v="3"/>
    <x v="21"/>
    <x v="132"/>
    <x v="44"/>
    <n v="350000"/>
  </r>
  <r>
    <x v="7"/>
    <x v="0"/>
    <x v="4"/>
    <x v="0"/>
    <x v="1"/>
    <x v="2"/>
    <x v="24"/>
    <x v="63"/>
    <x v="1"/>
    <n v="71538749.700000003"/>
  </r>
  <r>
    <x v="7"/>
    <x v="0"/>
    <x v="4"/>
    <x v="0"/>
    <x v="1"/>
    <x v="5"/>
    <x v="11"/>
    <x v="64"/>
    <x v="0"/>
    <n v="552.20000000000005"/>
  </r>
  <r>
    <x v="7"/>
    <x v="0"/>
    <x v="4"/>
    <x v="0"/>
    <x v="1"/>
    <x v="5"/>
    <x v="14"/>
    <x v="66"/>
    <x v="0"/>
    <m/>
  </r>
  <r>
    <x v="7"/>
    <x v="0"/>
    <x v="4"/>
    <x v="0"/>
    <x v="1"/>
    <x v="5"/>
    <x v="15"/>
    <x v="69"/>
    <x v="0"/>
    <n v="21980.1"/>
  </r>
  <r>
    <x v="7"/>
    <x v="0"/>
    <x v="4"/>
    <x v="0"/>
    <x v="1"/>
    <x v="2"/>
    <x v="25"/>
    <x v="74"/>
    <x v="0"/>
    <n v="-5797815.1299999999"/>
  </r>
  <r>
    <x v="7"/>
    <x v="0"/>
    <x v="4"/>
    <x v="0"/>
    <x v="1"/>
    <x v="2"/>
    <x v="25"/>
    <x v="118"/>
    <x v="0"/>
    <n v="-30000"/>
  </r>
  <r>
    <x v="7"/>
    <x v="0"/>
    <x v="4"/>
    <x v="0"/>
    <x v="1"/>
    <x v="2"/>
    <x v="0"/>
    <x v="103"/>
    <x v="0"/>
    <n v="-1182958.48"/>
  </r>
  <r>
    <x v="7"/>
    <x v="0"/>
    <x v="4"/>
    <x v="0"/>
    <x v="1"/>
    <x v="2"/>
    <x v="0"/>
    <x v="104"/>
    <x v="0"/>
    <n v="409000"/>
  </r>
  <r>
    <x v="7"/>
    <x v="0"/>
    <x v="4"/>
    <x v="0"/>
    <x v="0"/>
    <x v="0"/>
    <x v="4"/>
    <x v="6"/>
    <x v="2"/>
    <n v="4200000"/>
  </r>
  <r>
    <x v="7"/>
    <x v="0"/>
    <x v="4"/>
    <x v="0"/>
    <x v="0"/>
    <x v="0"/>
    <x v="4"/>
    <x v="6"/>
    <x v="3"/>
    <n v="1500000"/>
  </r>
  <r>
    <x v="7"/>
    <x v="0"/>
    <x v="4"/>
    <x v="0"/>
    <x v="0"/>
    <x v="0"/>
    <x v="4"/>
    <x v="7"/>
    <x v="2"/>
    <n v="0"/>
  </r>
  <r>
    <x v="7"/>
    <x v="0"/>
    <x v="4"/>
    <x v="0"/>
    <x v="0"/>
    <x v="0"/>
    <x v="4"/>
    <x v="7"/>
    <x v="3"/>
    <n v="117172"/>
  </r>
  <r>
    <x v="7"/>
    <x v="0"/>
    <x v="4"/>
    <x v="0"/>
    <x v="0"/>
    <x v="0"/>
    <x v="4"/>
    <x v="8"/>
    <x v="2"/>
    <n v="350000"/>
  </r>
  <r>
    <x v="7"/>
    <x v="0"/>
    <x v="4"/>
    <x v="0"/>
    <x v="0"/>
    <x v="0"/>
    <x v="4"/>
    <x v="8"/>
    <x v="3"/>
    <n v="134764"/>
  </r>
  <r>
    <x v="7"/>
    <x v="0"/>
    <x v="4"/>
    <x v="0"/>
    <x v="0"/>
    <x v="0"/>
    <x v="4"/>
    <x v="9"/>
    <x v="2"/>
    <n v="42000"/>
  </r>
  <r>
    <x v="7"/>
    <x v="0"/>
    <x v="4"/>
    <x v="0"/>
    <x v="0"/>
    <x v="0"/>
    <x v="4"/>
    <x v="9"/>
    <x v="3"/>
    <n v="16172"/>
  </r>
  <r>
    <x v="7"/>
    <x v="0"/>
    <x v="4"/>
    <x v="0"/>
    <x v="0"/>
    <x v="0"/>
    <x v="4"/>
    <x v="10"/>
    <x v="2"/>
    <n v="350000"/>
  </r>
  <r>
    <x v="7"/>
    <x v="0"/>
    <x v="4"/>
    <x v="0"/>
    <x v="0"/>
    <x v="0"/>
    <x v="4"/>
    <x v="10"/>
    <x v="3"/>
    <n v="134764"/>
  </r>
  <r>
    <x v="7"/>
    <x v="0"/>
    <x v="4"/>
    <x v="0"/>
    <x v="0"/>
    <x v="0"/>
    <x v="4"/>
    <x v="11"/>
    <x v="2"/>
    <n v="175000"/>
  </r>
  <r>
    <x v="7"/>
    <x v="0"/>
    <x v="4"/>
    <x v="0"/>
    <x v="0"/>
    <x v="0"/>
    <x v="4"/>
    <x v="11"/>
    <x v="3"/>
    <n v="62500"/>
  </r>
  <r>
    <x v="7"/>
    <x v="0"/>
    <x v="4"/>
    <x v="0"/>
    <x v="0"/>
    <x v="0"/>
    <x v="4"/>
    <x v="12"/>
    <x v="2"/>
    <n v="2800000"/>
  </r>
  <r>
    <x v="7"/>
    <x v="0"/>
    <x v="4"/>
    <x v="0"/>
    <x v="0"/>
    <x v="0"/>
    <x v="4"/>
    <x v="134"/>
    <x v="0"/>
    <m/>
  </r>
  <r>
    <x v="7"/>
    <x v="0"/>
    <x v="4"/>
    <x v="0"/>
    <x v="0"/>
    <x v="0"/>
    <x v="4"/>
    <x v="56"/>
    <x v="4"/>
    <m/>
  </r>
  <r>
    <x v="7"/>
    <x v="0"/>
    <x v="4"/>
    <x v="0"/>
    <x v="0"/>
    <x v="0"/>
    <x v="4"/>
    <x v="13"/>
    <x v="5"/>
    <n v="29754"/>
  </r>
  <r>
    <x v="7"/>
    <x v="0"/>
    <x v="4"/>
    <x v="0"/>
    <x v="0"/>
    <x v="0"/>
    <x v="4"/>
    <x v="14"/>
    <x v="6"/>
    <n v="504000"/>
  </r>
  <r>
    <x v="7"/>
    <x v="0"/>
    <x v="4"/>
    <x v="0"/>
    <x v="0"/>
    <x v="0"/>
    <x v="4"/>
    <x v="14"/>
    <x v="7"/>
    <n v="180000"/>
  </r>
  <r>
    <x v="7"/>
    <x v="0"/>
    <x v="4"/>
    <x v="0"/>
    <x v="0"/>
    <x v="0"/>
    <x v="4"/>
    <x v="15"/>
    <x v="8"/>
    <n v="228000"/>
  </r>
  <r>
    <x v="7"/>
    <x v="0"/>
    <x v="4"/>
    <x v="0"/>
    <x v="0"/>
    <x v="0"/>
    <x v="4"/>
    <x v="113"/>
    <x v="0"/>
    <m/>
  </r>
  <r>
    <x v="7"/>
    <x v="0"/>
    <x v="4"/>
    <x v="0"/>
    <x v="0"/>
    <x v="0"/>
    <x v="9"/>
    <x v="114"/>
    <x v="9"/>
    <n v="908526"/>
  </r>
  <r>
    <x v="7"/>
    <x v="0"/>
    <x v="4"/>
    <x v="0"/>
    <x v="0"/>
    <x v="0"/>
    <x v="9"/>
    <x v="30"/>
    <x v="0"/>
    <m/>
  </r>
  <r>
    <x v="7"/>
    <x v="0"/>
    <x v="4"/>
    <x v="0"/>
    <x v="0"/>
    <x v="0"/>
    <x v="9"/>
    <x v="110"/>
    <x v="10"/>
    <n v="998000"/>
  </r>
  <r>
    <x v="7"/>
    <x v="0"/>
    <x v="4"/>
    <x v="0"/>
    <x v="0"/>
    <x v="0"/>
    <x v="5"/>
    <x v="70"/>
    <x v="11"/>
    <n v="448"/>
  </r>
  <r>
    <x v="7"/>
    <x v="0"/>
    <x v="4"/>
    <x v="0"/>
    <x v="0"/>
    <x v="0"/>
    <x v="5"/>
    <x v="102"/>
    <x v="0"/>
    <m/>
  </r>
  <r>
    <x v="7"/>
    <x v="0"/>
    <x v="4"/>
    <x v="0"/>
    <x v="0"/>
    <x v="0"/>
    <x v="5"/>
    <x v="71"/>
    <x v="45"/>
    <n v="35800"/>
  </r>
  <r>
    <x v="7"/>
    <x v="0"/>
    <x v="4"/>
    <x v="0"/>
    <x v="0"/>
    <x v="0"/>
    <x v="5"/>
    <x v="78"/>
    <x v="0"/>
    <m/>
  </r>
  <r>
    <x v="7"/>
    <x v="0"/>
    <x v="4"/>
    <x v="0"/>
    <x v="0"/>
    <x v="0"/>
    <x v="6"/>
    <x v="17"/>
    <x v="12"/>
    <n v="800000"/>
  </r>
  <r>
    <x v="7"/>
    <x v="0"/>
    <x v="4"/>
    <x v="0"/>
    <x v="0"/>
    <x v="0"/>
    <x v="0"/>
    <x v="79"/>
    <x v="0"/>
    <m/>
  </r>
  <r>
    <x v="7"/>
    <x v="0"/>
    <x v="4"/>
    <x v="0"/>
    <x v="0"/>
    <x v="0"/>
    <x v="0"/>
    <x v="80"/>
    <x v="13"/>
    <n v="711975"/>
  </r>
  <r>
    <x v="7"/>
    <x v="0"/>
    <x v="4"/>
    <x v="0"/>
    <x v="0"/>
    <x v="0"/>
    <x v="0"/>
    <x v="80"/>
    <x v="14"/>
    <n v="236243"/>
  </r>
  <r>
    <x v="7"/>
    <x v="0"/>
    <x v="4"/>
    <x v="0"/>
    <x v="0"/>
    <x v="0"/>
    <x v="0"/>
    <x v="80"/>
    <x v="15"/>
    <n v="1000000"/>
  </r>
  <r>
    <x v="7"/>
    <x v="0"/>
    <x v="4"/>
    <x v="0"/>
    <x v="0"/>
    <x v="0"/>
    <x v="0"/>
    <x v="80"/>
    <x v="16"/>
    <n v="280300"/>
  </r>
  <r>
    <x v="7"/>
    <x v="0"/>
    <x v="4"/>
    <x v="0"/>
    <x v="0"/>
    <x v="0"/>
    <x v="0"/>
    <x v="80"/>
    <x v="54"/>
    <n v="421433"/>
  </r>
  <r>
    <x v="7"/>
    <x v="0"/>
    <x v="4"/>
    <x v="0"/>
    <x v="0"/>
    <x v="0"/>
    <x v="0"/>
    <x v="80"/>
    <x v="0"/>
    <m/>
  </r>
  <r>
    <x v="7"/>
    <x v="0"/>
    <x v="4"/>
    <x v="0"/>
    <x v="0"/>
    <x v="0"/>
    <x v="0"/>
    <x v="80"/>
    <x v="0"/>
    <m/>
  </r>
  <r>
    <x v="7"/>
    <x v="0"/>
    <x v="4"/>
    <x v="0"/>
    <x v="0"/>
    <x v="0"/>
    <x v="0"/>
    <x v="80"/>
    <x v="0"/>
    <m/>
  </r>
  <r>
    <x v="7"/>
    <x v="0"/>
    <x v="4"/>
    <x v="0"/>
    <x v="0"/>
    <x v="0"/>
    <x v="0"/>
    <x v="84"/>
    <x v="20"/>
    <n v="90000"/>
  </r>
  <r>
    <x v="7"/>
    <x v="0"/>
    <x v="4"/>
    <x v="0"/>
    <x v="0"/>
    <x v="0"/>
    <x v="0"/>
    <x v="107"/>
    <x v="17"/>
    <m/>
  </r>
  <r>
    <x v="7"/>
    <x v="0"/>
    <x v="4"/>
    <x v="0"/>
    <x v="0"/>
    <x v="0"/>
    <x v="0"/>
    <x v="115"/>
    <x v="0"/>
    <m/>
  </r>
  <r>
    <x v="7"/>
    <x v="0"/>
    <x v="4"/>
    <x v="0"/>
    <x v="0"/>
    <x v="0"/>
    <x v="0"/>
    <x v="138"/>
    <x v="11"/>
    <n v="144100"/>
  </r>
  <r>
    <x v="7"/>
    <x v="0"/>
    <x v="4"/>
    <x v="0"/>
    <x v="0"/>
    <x v="0"/>
    <x v="0"/>
    <x v="108"/>
    <x v="0"/>
    <m/>
  </r>
  <r>
    <x v="7"/>
    <x v="0"/>
    <x v="4"/>
    <x v="0"/>
    <x v="0"/>
    <x v="0"/>
    <x v="0"/>
    <x v="109"/>
    <x v="0"/>
    <m/>
  </r>
  <r>
    <x v="7"/>
    <x v="0"/>
    <x v="4"/>
    <x v="0"/>
    <x v="0"/>
    <x v="0"/>
    <x v="0"/>
    <x v="116"/>
    <x v="0"/>
    <m/>
  </r>
  <r>
    <x v="7"/>
    <x v="0"/>
    <x v="4"/>
    <x v="0"/>
    <x v="0"/>
    <x v="0"/>
    <x v="12"/>
    <x v="81"/>
    <x v="0"/>
    <m/>
  </r>
  <r>
    <x v="7"/>
    <x v="0"/>
    <x v="4"/>
    <x v="0"/>
    <x v="0"/>
    <x v="0"/>
    <x v="12"/>
    <x v="82"/>
    <x v="47"/>
    <n v="780000"/>
  </r>
  <r>
    <x v="7"/>
    <x v="0"/>
    <x v="4"/>
    <x v="0"/>
    <x v="0"/>
    <x v="0"/>
    <x v="12"/>
    <x v="83"/>
    <x v="0"/>
    <m/>
  </r>
  <r>
    <x v="7"/>
    <x v="0"/>
    <x v="4"/>
    <x v="0"/>
    <x v="0"/>
    <x v="0"/>
    <x v="12"/>
    <x v="84"/>
    <x v="47"/>
    <m/>
  </r>
  <r>
    <x v="7"/>
    <x v="0"/>
    <x v="4"/>
    <x v="0"/>
    <x v="0"/>
    <x v="0"/>
    <x v="19"/>
    <x v="100"/>
    <x v="55"/>
    <n v="280000"/>
  </r>
  <r>
    <x v="7"/>
    <x v="0"/>
    <x v="4"/>
    <x v="0"/>
    <x v="0"/>
    <x v="0"/>
    <x v="19"/>
    <x v="100"/>
    <x v="19"/>
    <m/>
  </r>
  <r>
    <x v="7"/>
    <x v="0"/>
    <x v="4"/>
    <x v="0"/>
    <x v="0"/>
    <x v="0"/>
    <x v="19"/>
    <x v="139"/>
    <x v="0"/>
    <m/>
  </r>
  <r>
    <x v="7"/>
    <x v="0"/>
    <x v="4"/>
    <x v="0"/>
    <x v="0"/>
    <x v="0"/>
    <x v="19"/>
    <x v="140"/>
    <x v="20"/>
    <m/>
  </r>
  <r>
    <x v="7"/>
    <x v="0"/>
    <x v="4"/>
    <x v="0"/>
    <x v="0"/>
    <x v="0"/>
    <x v="16"/>
    <x v="86"/>
    <x v="45"/>
    <n v="269000"/>
  </r>
  <r>
    <x v="7"/>
    <x v="0"/>
    <x v="4"/>
    <x v="0"/>
    <x v="0"/>
    <x v="0"/>
    <x v="16"/>
    <x v="117"/>
    <x v="56"/>
    <n v="285000"/>
  </r>
  <r>
    <x v="7"/>
    <x v="0"/>
    <x v="4"/>
    <x v="0"/>
    <x v="0"/>
    <x v="0"/>
    <x v="16"/>
    <x v="117"/>
    <x v="57"/>
    <n v="244000"/>
  </r>
  <r>
    <x v="7"/>
    <x v="0"/>
    <x v="4"/>
    <x v="0"/>
    <x v="0"/>
    <x v="0"/>
    <x v="22"/>
    <x v="105"/>
    <x v="0"/>
    <m/>
  </r>
  <r>
    <x v="7"/>
    <x v="0"/>
    <x v="4"/>
    <x v="0"/>
    <x v="0"/>
    <x v="0"/>
    <x v="2"/>
    <x v="87"/>
    <x v="21"/>
    <n v="302081"/>
  </r>
  <r>
    <x v="7"/>
    <x v="0"/>
    <x v="4"/>
    <x v="0"/>
    <x v="0"/>
    <x v="0"/>
    <x v="2"/>
    <x v="88"/>
    <x v="58"/>
    <n v="127500"/>
  </r>
  <r>
    <x v="7"/>
    <x v="0"/>
    <x v="4"/>
    <x v="0"/>
    <x v="0"/>
    <x v="0"/>
    <x v="2"/>
    <x v="89"/>
    <x v="59"/>
    <n v="200000"/>
  </r>
  <r>
    <x v="7"/>
    <x v="0"/>
    <x v="4"/>
    <x v="0"/>
    <x v="0"/>
    <x v="0"/>
    <x v="2"/>
    <x v="89"/>
    <x v="32"/>
    <n v="35378"/>
  </r>
  <r>
    <x v="7"/>
    <x v="0"/>
    <x v="4"/>
    <x v="0"/>
    <x v="0"/>
    <x v="0"/>
    <x v="2"/>
    <x v="90"/>
    <x v="23"/>
    <n v="178490"/>
  </r>
  <r>
    <x v="7"/>
    <x v="0"/>
    <x v="4"/>
    <x v="0"/>
    <x v="0"/>
    <x v="0"/>
    <x v="2"/>
    <x v="91"/>
    <x v="0"/>
    <m/>
  </r>
  <r>
    <x v="7"/>
    <x v="0"/>
    <x v="4"/>
    <x v="0"/>
    <x v="0"/>
    <x v="0"/>
    <x v="2"/>
    <x v="92"/>
    <x v="0"/>
    <m/>
  </r>
  <r>
    <x v="7"/>
    <x v="0"/>
    <x v="4"/>
    <x v="0"/>
    <x v="0"/>
    <x v="0"/>
    <x v="2"/>
    <x v="136"/>
    <x v="60"/>
    <n v="10000"/>
  </r>
  <r>
    <x v="7"/>
    <x v="0"/>
    <x v="4"/>
    <x v="0"/>
    <x v="0"/>
    <x v="0"/>
    <x v="2"/>
    <x v="136"/>
    <x v="28"/>
    <n v="574800"/>
  </r>
  <r>
    <x v="7"/>
    <x v="0"/>
    <x v="4"/>
    <x v="0"/>
    <x v="0"/>
    <x v="0"/>
    <x v="2"/>
    <x v="141"/>
    <x v="0"/>
    <m/>
  </r>
  <r>
    <x v="7"/>
    <x v="0"/>
    <x v="4"/>
    <x v="0"/>
    <x v="0"/>
    <x v="0"/>
    <x v="2"/>
    <x v="93"/>
    <x v="0"/>
    <m/>
  </r>
  <r>
    <x v="7"/>
    <x v="0"/>
    <x v="4"/>
    <x v="0"/>
    <x v="0"/>
    <x v="0"/>
    <x v="2"/>
    <x v="84"/>
    <x v="61"/>
    <n v="0.35"/>
  </r>
  <r>
    <x v="7"/>
    <x v="0"/>
    <x v="4"/>
    <x v="0"/>
    <x v="0"/>
    <x v="0"/>
    <x v="2"/>
    <x v="84"/>
    <x v="54"/>
    <n v="3.08"/>
  </r>
  <r>
    <x v="7"/>
    <x v="0"/>
    <x v="4"/>
    <x v="0"/>
    <x v="0"/>
    <x v="0"/>
    <x v="2"/>
    <x v="84"/>
    <x v="62"/>
    <n v="374.46"/>
  </r>
  <r>
    <x v="7"/>
    <x v="0"/>
    <x v="4"/>
    <x v="0"/>
    <x v="0"/>
    <x v="0"/>
    <x v="2"/>
    <x v="84"/>
    <x v="63"/>
    <n v="0.9"/>
  </r>
  <r>
    <x v="7"/>
    <x v="0"/>
    <x v="4"/>
    <x v="0"/>
    <x v="0"/>
    <x v="0"/>
    <x v="2"/>
    <x v="84"/>
    <x v="26"/>
    <n v="500.2"/>
  </r>
  <r>
    <x v="7"/>
    <x v="0"/>
    <x v="4"/>
    <x v="0"/>
    <x v="0"/>
    <x v="0"/>
    <x v="2"/>
    <x v="84"/>
    <x v="27"/>
    <n v="61"/>
  </r>
  <r>
    <x v="7"/>
    <x v="0"/>
    <x v="4"/>
    <x v="0"/>
    <x v="0"/>
    <x v="0"/>
    <x v="2"/>
    <x v="84"/>
    <x v="22"/>
    <n v="6924.46"/>
  </r>
  <r>
    <x v="7"/>
    <x v="0"/>
    <x v="4"/>
    <x v="0"/>
    <x v="0"/>
    <x v="0"/>
    <x v="2"/>
    <x v="84"/>
    <x v="64"/>
    <n v="0.36"/>
  </r>
  <r>
    <x v="7"/>
    <x v="0"/>
    <x v="4"/>
    <x v="0"/>
    <x v="0"/>
    <x v="0"/>
    <x v="2"/>
    <x v="84"/>
    <x v="65"/>
    <n v="0.01"/>
  </r>
  <r>
    <x v="7"/>
    <x v="0"/>
    <x v="4"/>
    <x v="0"/>
    <x v="0"/>
    <x v="7"/>
    <x v="4"/>
    <x v="119"/>
    <x v="28"/>
    <n v="2000000"/>
  </r>
  <r>
    <x v="7"/>
    <x v="0"/>
    <x v="4"/>
    <x v="0"/>
    <x v="0"/>
    <x v="7"/>
    <x v="4"/>
    <x v="120"/>
    <x v="28"/>
    <n v="117172"/>
  </r>
  <r>
    <x v="7"/>
    <x v="0"/>
    <x v="4"/>
    <x v="0"/>
    <x v="0"/>
    <x v="7"/>
    <x v="4"/>
    <x v="121"/>
    <x v="28"/>
    <n v="176431"/>
  </r>
  <r>
    <x v="7"/>
    <x v="0"/>
    <x v="4"/>
    <x v="0"/>
    <x v="0"/>
    <x v="7"/>
    <x v="4"/>
    <x v="122"/>
    <x v="28"/>
    <n v="21172"/>
  </r>
  <r>
    <x v="7"/>
    <x v="0"/>
    <x v="4"/>
    <x v="0"/>
    <x v="0"/>
    <x v="7"/>
    <x v="4"/>
    <x v="123"/>
    <x v="28"/>
    <n v="176431"/>
  </r>
  <r>
    <x v="7"/>
    <x v="0"/>
    <x v="4"/>
    <x v="0"/>
    <x v="0"/>
    <x v="7"/>
    <x v="4"/>
    <x v="124"/>
    <x v="28"/>
    <n v="83333"/>
  </r>
  <r>
    <x v="7"/>
    <x v="0"/>
    <x v="4"/>
    <x v="0"/>
    <x v="0"/>
    <x v="7"/>
    <x v="4"/>
    <x v="135"/>
    <x v="0"/>
    <m/>
  </r>
  <r>
    <x v="7"/>
    <x v="0"/>
    <x v="4"/>
    <x v="0"/>
    <x v="0"/>
    <x v="7"/>
    <x v="4"/>
    <x v="125"/>
    <x v="28"/>
    <n v="1000000"/>
  </r>
  <r>
    <x v="7"/>
    <x v="0"/>
    <x v="4"/>
    <x v="0"/>
    <x v="0"/>
    <x v="7"/>
    <x v="4"/>
    <x v="126"/>
    <x v="0"/>
    <m/>
  </r>
  <r>
    <x v="7"/>
    <x v="0"/>
    <x v="4"/>
    <x v="0"/>
    <x v="0"/>
    <x v="7"/>
    <x v="4"/>
    <x v="127"/>
    <x v="5"/>
    <n v="10440"/>
  </r>
  <r>
    <x v="7"/>
    <x v="0"/>
    <x v="4"/>
    <x v="0"/>
    <x v="0"/>
    <x v="7"/>
    <x v="4"/>
    <x v="128"/>
    <x v="6"/>
    <n v="240000"/>
  </r>
  <r>
    <x v="7"/>
    <x v="0"/>
    <x v="4"/>
    <x v="0"/>
    <x v="0"/>
    <x v="7"/>
    <x v="4"/>
    <x v="129"/>
    <x v="8"/>
    <n v="80000"/>
  </r>
  <r>
    <x v="7"/>
    <x v="0"/>
    <x v="4"/>
    <x v="0"/>
    <x v="0"/>
    <x v="7"/>
    <x v="4"/>
    <x v="130"/>
    <x v="0"/>
    <m/>
  </r>
  <r>
    <x v="7"/>
    <x v="0"/>
    <x v="4"/>
    <x v="0"/>
    <x v="0"/>
    <x v="7"/>
    <x v="2"/>
    <x v="131"/>
    <x v="0"/>
    <m/>
  </r>
  <r>
    <x v="7"/>
    <x v="0"/>
    <x v="4"/>
    <x v="0"/>
    <x v="0"/>
    <x v="1"/>
    <x v="7"/>
    <x v="34"/>
    <x v="29"/>
    <n v="84190"/>
  </r>
  <r>
    <x v="7"/>
    <x v="0"/>
    <x v="4"/>
    <x v="0"/>
    <x v="0"/>
    <x v="1"/>
    <x v="7"/>
    <x v="20"/>
    <x v="30"/>
    <n v="427253"/>
  </r>
  <r>
    <x v="7"/>
    <x v="0"/>
    <x v="4"/>
    <x v="0"/>
    <x v="0"/>
    <x v="1"/>
    <x v="7"/>
    <x v="20"/>
    <x v="29"/>
    <n v="108144"/>
  </r>
  <r>
    <x v="7"/>
    <x v="0"/>
    <x v="4"/>
    <x v="0"/>
    <x v="0"/>
    <x v="1"/>
    <x v="7"/>
    <x v="101"/>
    <x v="31"/>
    <m/>
  </r>
  <r>
    <x v="7"/>
    <x v="0"/>
    <x v="4"/>
    <x v="0"/>
    <x v="0"/>
    <x v="1"/>
    <x v="7"/>
    <x v="55"/>
    <x v="0"/>
    <m/>
  </r>
  <r>
    <x v="7"/>
    <x v="0"/>
    <x v="4"/>
    <x v="0"/>
    <x v="0"/>
    <x v="1"/>
    <x v="8"/>
    <x v="22"/>
    <x v="29"/>
    <n v="243732"/>
  </r>
  <r>
    <x v="7"/>
    <x v="0"/>
    <x v="4"/>
    <x v="0"/>
    <x v="0"/>
    <x v="1"/>
    <x v="8"/>
    <x v="94"/>
    <x v="0"/>
    <m/>
  </r>
  <r>
    <x v="7"/>
    <x v="0"/>
    <x v="4"/>
    <x v="0"/>
    <x v="0"/>
    <x v="1"/>
    <x v="8"/>
    <x v="95"/>
    <x v="0"/>
    <m/>
  </r>
  <r>
    <x v="7"/>
    <x v="0"/>
    <x v="4"/>
    <x v="0"/>
    <x v="0"/>
    <x v="1"/>
    <x v="8"/>
    <x v="77"/>
    <x v="50"/>
    <m/>
  </r>
  <r>
    <x v="7"/>
    <x v="0"/>
    <x v="4"/>
    <x v="0"/>
    <x v="0"/>
    <x v="1"/>
    <x v="8"/>
    <x v="4"/>
    <x v="66"/>
    <n v="59140"/>
  </r>
  <r>
    <x v="7"/>
    <x v="0"/>
    <x v="4"/>
    <x v="0"/>
    <x v="0"/>
    <x v="1"/>
    <x v="8"/>
    <x v="4"/>
    <x v="36"/>
    <n v="3415"/>
  </r>
  <r>
    <x v="7"/>
    <x v="0"/>
    <x v="4"/>
    <x v="0"/>
    <x v="0"/>
    <x v="1"/>
    <x v="8"/>
    <x v="4"/>
    <x v="57"/>
    <n v="54"/>
  </r>
  <r>
    <x v="7"/>
    <x v="0"/>
    <x v="4"/>
    <x v="0"/>
    <x v="0"/>
    <x v="1"/>
    <x v="8"/>
    <x v="4"/>
    <x v="11"/>
    <n v="3"/>
  </r>
  <r>
    <x v="7"/>
    <x v="0"/>
    <x v="4"/>
    <x v="0"/>
    <x v="0"/>
    <x v="1"/>
    <x v="8"/>
    <x v="4"/>
    <x v="51"/>
    <n v="185329"/>
  </r>
  <r>
    <x v="7"/>
    <x v="0"/>
    <x v="4"/>
    <x v="0"/>
    <x v="0"/>
    <x v="1"/>
    <x v="8"/>
    <x v="4"/>
    <x v="37"/>
    <m/>
  </r>
  <r>
    <x v="7"/>
    <x v="0"/>
    <x v="4"/>
    <x v="0"/>
    <x v="0"/>
    <x v="1"/>
    <x v="8"/>
    <x v="4"/>
    <x v="52"/>
    <m/>
  </r>
  <r>
    <x v="7"/>
    <x v="0"/>
    <x v="4"/>
    <x v="0"/>
    <x v="0"/>
    <x v="1"/>
    <x v="8"/>
    <x v="4"/>
    <x v="53"/>
    <m/>
  </r>
  <r>
    <x v="7"/>
    <x v="0"/>
    <x v="4"/>
    <x v="0"/>
    <x v="0"/>
    <x v="1"/>
    <x v="8"/>
    <x v="4"/>
    <x v="67"/>
    <n v="101611"/>
  </r>
  <r>
    <x v="7"/>
    <x v="0"/>
    <x v="4"/>
    <x v="0"/>
    <x v="0"/>
    <x v="1"/>
    <x v="8"/>
    <x v="4"/>
    <x v="68"/>
    <n v="240000"/>
  </r>
  <r>
    <x v="7"/>
    <x v="0"/>
    <x v="4"/>
    <x v="0"/>
    <x v="0"/>
    <x v="1"/>
    <x v="8"/>
    <x v="4"/>
    <x v="40"/>
    <n v="45500"/>
  </r>
  <r>
    <x v="7"/>
    <x v="0"/>
    <x v="4"/>
    <x v="0"/>
    <x v="0"/>
    <x v="6"/>
    <x v="23"/>
    <x v="112"/>
    <x v="0"/>
    <m/>
  </r>
  <r>
    <x v="7"/>
    <x v="0"/>
    <x v="4"/>
    <x v="0"/>
    <x v="2"/>
    <x v="3"/>
    <x v="3"/>
    <x v="96"/>
    <x v="0"/>
    <m/>
  </r>
  <r>
    <x v="7"/>
    <x v="0"/>
    <x v="4"/>
    <x v="0"/>
    <x v="2"/>
    <x v="3"/>
    <x v="3"/>
    <x v="97"/>
    <x v="34"/>
    <n v="359520"/>
  </r>
  <r>
    <x v="7"/>
    <x v="0"/>
    <x v="4"/>
    <x v="0"/>
    <x v="2"/>
    <x v="3"/>
    <x v="3"/>
    <x v="97"/>
    <x v="35"/>
    <m/>
  </r>
  <r>
    <x v="7"/>
    <x v="0"/>
    <x v="4"/>
    <x v="0"/>
    <x v="2"/>
    <x v="3"/>
    <x v="3"/>
    <x v="97"/>
    <x v="36"/>
    <n v="1968120"/>
  </r>
  <r>
    <x v="7"/>
    <x v="0"/>
    <x v="4"/>
    <x v="0"/>
    <x v="2"/>
    <x v="3"/>
    <x v="3"/>
    <x v="97"/>
    <x v="0"/>
    <m/>
  </r>
  <r>
    <x v="7"/>
    <x v="0"/>
    <x v="4"/>
    <x v="0"/>
    <x v="2"/>
    <x v="3"/>
    <x v="3"/>
    <x v="97"/>
    <x v="0"/>
    <m/>
  </r>
  <r>
    <x v="7"/>
    <x v="0"/>
    <x v="4"/>
    <x v="0"/>
    <x v="2"/>
    <x v="3"/>
    <x v="3"/>
    <x v="97"/>
    <x v="0"/>
    <m/>
  </r>
  <r>
    <x v="7"/>
    <x v="0"/>
    <x v="4"/>
    <x v="0"/>
    <x v="2"/>
    <x v="3"/>
    <x v="3"/>
    <x v="97"/>
    <x v="0"/>
    <m/>
  </r>
  <r>
    <x v="7"/>
    <x v="0"/>
    <x v="4"/>
    <x v="0"/>
    <x v="2"/>
    <x v="3"/>
    <x v="3"/>
    <x v="98"/>
    <x v="0"/>
    <m/>
  </r>
  <r>
    <x v="7"/>
    <x v="0"/>
    <x v="4"/>
    <x v="0"/>
    <x v="2"/>
    <x v="3"/>
    <x v="3"/>
    <x v="99"/>
    <x v="37"/>
    <n v="14653442"/>
  </r>
  <r>
    <x v="7"/>
    <x v="0"/>
    <x v="4"/>
    <x v="0"/>
    <x v="2"/>
    <x v="3"/>
    <x v="3"/>
    <x v="99"/>
    <x v="38"/>
    <m/>
  </r>
  <r>
    <x v="7"/>
    <x v="0"/>
    <x v="4"/>
    <x v="0"/>
    <x v="2"/>
    <x v="3"/>
    <x v="3"/>
    <x v="99"/>
    <x v="39"/>
    <m/>
  </r>
  <r>
    <x v="7"/>
    <x v="0"/>
    <x v="4"/>
    <x v="0"/>
    <x v="2"/>
    <x v="3"/>
    <x v="3"/>
    <x v="99"/>
    <x v="69"/>
    <n v="59300"/>
  </r>
  <r>
    <x v="7"/>
    <x v="0"/>
    <x v="4"/>
    <x v="0"/>
    <x v="2"/>
    <x v="3"/>
    <x v="3"/>
    <x v="99"/>
    <x v="70"/>
    <n v="1158000"/>
  </r>
  <r>
    <x v="7"/>
    <x v="0"/>
    <x v="4"/>
    <x v="0"/>
    <x v="2"/>
    <x v="3"/>
    <x v="3"/>
    <x v="99"/>
    <x v="0"/>
    <m/>
  </r>
  <r>
    <x v="7"/>
    <x v="0"/>
    <x v="4"/>
    <x v="0"/>
    <x v="2"/>
    <x v="3"/>
    <x v="3"/>
    <x v="99"/>
    <x v="0"/>
    <m/>
  </r>
  <r>
    <x v="7"/>
    <x v="0"/>
    <x v="4"/>
    <x v="0"/>
    <x v="2"/>
    <x v="3"/>
    <x v="26"/>
    <x v="137"/>
    <x v="0"/>
    <m/>
  </r>
  <r>
    <x v="7"/>
    <x v="0"/>
    <x v="4"/>
    <x v="0"/>
    <x v="2"/>
    <x v="3"/>
    <x v="20"/>
    <x v="49"/>
    <x v="40"/>
    <m/>
  </r>
  <r>
    <x v="7"/>
    <x v="0"/>
    <x v="4"/>
    <x v="0"/>
    <x v="2"/>
    <x v="3"/>
    <x v="20"/>
    <x v="49"/>
    <x v="41"/>
    <n v="2491951"/>
  </r>
  <r>
    <x v="7"/>
    <x v="0"/>
    <x v="4"/>
    <x v="0"/>
    <x v="2"/>
    <x v="3"/>
    <x v="20"/>
    <x v="49"/>
    <x v="42"/>
    <n v="496000"/>
  </r>
  <r>
    <x v="7"/>
    <x v="0"/>
    <x v="4"/>
    <x v="0"/>
    <x v="2"/>
    <x v="3"/>
    <x v="20"/>
    <x v="49"/>
    <x v="0"/>
    <m/>
  </r>
  <r>
    <x v="7"/>
    <x v="0"/>
    <x v="4"/>
    <x v="0"/>
    <x v="2"/>
    <x v="3"/>
    <x v="20"/>
    <x v="49"/>
    <x v="0"/>
    <m/>
  </r>
  <r>
    <x v="7"/>
    <x v="0"/>
    <x v="4"/>
    <x v="0"/>
    <x v="2"/>
    <x v="3"/>
    <x v="20"/>
    <x v="49"/>
    <x v="0"/>
    <m/>
  </r>
  <r>
    <x v="7"/>
    <x v="0"/>
    <x v="4"/>
    <x v="0"/>
    <x v="2"/>
    <x v="3"/>
    <x v="20"/>
    <x v="111"/>
    <x v="42"/>
    <n v="45000"/>
  </r>
  <r>
    <x v="7"/>
    <x v="0"/>
    <x v="4"/>
    <x v="0"/>
    <x v="2"/>
    <x v="3"/>
    <x v="20"/>
    <x v="111"/>
    <x v="43"/>
    <n v="186000"/>
  </r>
  <r>
    <x v="7"/>
    <x v="0"/>
    <x v="4"/>
    <x v="0"/>
    <x v="2"/>
    <x v="3"/>
    <x v="21"/>
    <x v="50"/>
    <x v="0"/>
    <m/>
  </r>
  <r>
    <x v="7"/>
    <x v="0"/>
    <x v="4"/>
    <x v="0"/>
    <x v="2"/>
    <x v="3"/>
    <x v="21"/>
    <x v="132"/>
    <x v="44"/>
    <m/>
  </r>
  <r>
    <x v="8"/>
    <x v="0"/>
    <x v="4"/>
    <x v="0"/>
    <x v="1"/>
    <x v="2"/>
    <x v="24"/>
    <x v="63"/>
    <x v="1"/>
    <n v="51579376.25"/>
  </r>
  <r>
    <x v="8"/>
    <x v="0"/>
    <x v="4"/>
    <x v="0"/>
    <x v="1"/>
    <x v="5"/>
    <x v="11"/>
    <x v="64"/>
    <x v="0"/>
    <n v="3339.35"/>
  </r>
  <r>
    <x v="8"/>
    <x v="0"/>
    <x v="4"/>
    <x v="0"/>
    <x v="1"/>
    <x v="5"/>
    <x v="14"/>
    <x v="66"/>
    <x v="0"/>
    <m/>
  </r>
  <r>
    <x v="8"/>
    <x v="0"/>
    <x v="4"/>
    <x v="0"/>
    <x v="1"/>
    <x v="5"/>
    <x v="15"/>
    <x v="69"/>
    <x v="0"/>
    <n v="278676.81"/>
  </r>
  <r>
    <x v="8"/>
    <x v="0"/>
    <x v="4"/>
    <x v="0"/>
    <x v="1"/>
    <x v="2"/>
    <x v="25"/>
    <x v="74"/>
    <x v="0"/>
    <n v="-386554.63"/>
  </r>
  <r>
    <x v="8"/>
    <x v="0"/>
    <x v="4"/>
    <x v="0"/>
    <x v="1"/>
    <x v="2"/>
    <x v="25"/>
    <x v="118"/>
    <x v="0"/>
    <m/>
  </r>
  <r>
    <x v="8"/>
    <x v="0"/>
    <x v="4"/>
    <x v="0"/>
    <x v="1"/>
    <x v="2"/>
    <x v="0"/>
    <x v="103"/>
    <x v="0"/>
    <n v="-227411.28"/>
  </r>
  <r>
    <x v="8"/>
    <x v="0"/>
    <x v="4"/>
    <x v="0"/>
    <x v="1"/>
    <x v="2"/>
    <x v="0"/>
    <x v="104"/>
    <x v="0"/>
    <n v="385000"/>
  </r>
  <r>
    <x v="8"/>
    <x v="0"/>
    <x v="4"/>
    <x v="0"/>
    <x v="0"/>
    <x v="0"/>
    <x v="4"/>
    <x v="6"/>
    <x v="2"/>
    <n v="5520000"/>
  </r>
  <r>
    <x v="8"/>
    <x v="0"/>
    <x v="4"/>
    <x v="0"/>
    <x v="0"/>
    <x v="0"/>
    <x v="4"/>
    <x v="6"/>
    <x v="3"/>
    <n v="1500000"/>
  </r>
  <r>
    <x v="8"/>
    <x v="0"/>
    <x v="4"/>
    <x v="0"/>
    <x v="0"/>
    <x v="0"/>
    <x v="4"/>
    <x v="7"/>
    <x v="2"/>
    <m/>
  </r>
  <r>
    <x v="8"/>
    <x v="0"/>
    <x v="4"/>
    <x v="0"/>
    <x v="0"/>
    <x v="0"/>
    <x v="4"/>
    <x v="7"/>
    <x v="3"/>
    <n v="117172"/>
  </r>
  <r>
    <x v="8"/>
    <x v="0"/>
    <x v="4"/>
    <x v="0"/>
    <x v="0"/>
    <x v="0"/>
    <x v="4"/>
    <x v="8"/>
    <x v="2"/>
    <n v="460000"/>
  </r>
  <r>
    <x v="8"/>
    <x v="0"/>
    <x v="4"/>
    <x v="0"/>
    <x v="0"/>
    <x v="0"/>
    <x v="4"/>
    <x v="8"/>
    <x v="3"/>
    <n v="134764"/>
  </r>
  <r>
    <x v="8"/>
    <x v="0"/>
    <x v="4"/>
    <x v="0"/>
    <x v="0"/>
    <x v="0"/>
    <x v="4"/>
    <x v="9"/>
    <x v="2"/>
    <n v="55200"/>
  </r>
  <r>
    <x v="8"/>
    <x v="0"/>
    <x v="4"/>
    <x v="0"/>
    <x v="0"/>
    <x v="0"/>
    <x v="4"/>
    <x v="9"/>
    <x v="3"/>
    <n v="16172"/>
  </r>
  <r>
    <x v="8"/>
    <x v="0"/>
    <x v="4"/>
    <x v="0"/>
    <x v="0"/>
    <x v="0"/>
    <x v="4"/>
    <x v="10"/>
    <x v="2"/>
    <n v="460000"/>
  </r>
  <r>
    <x v="8"/>
    <x v="0"/>
    <x v="4"/>
    <x v="0"/>
    <x v="0"/>
    <x v="0"/>
    <x v="4"/>
    <x v="10"/>
    <x v="3"/>
    <n v="134764"/>
  </r>
  <r>
    <x v="8"/>
    <x v="0"/>
    <x v="4"/>
    <x v="0"/>
    <x v="0"/>
    <x v="0"/>
    <x v="4"/>
    <x v="11"/>
    <x v="2"/>
    <n v="230000"/>
  </r>
  <r>
    <x v="8"/>
    <x v="0"/>
    <x v="4"/>
    <x v="0"/>
    <x v="0"/>
    <x v="0"/>
    <x v="4"/>
    <x v="11"/>
    <x v="3"/>
    <n v="62500"/>
  </r>
  <r>
    <x v="8"/>
    <x v="0"/>
    <x v="4"/>
    <x v="0"/>
    <x v="0"/>
    <x v="0"/>
    <x v="4"/>
    <x v="12"/>
    <x v="2"/>
    <n v="3680000"/>
  </r>
  <r>
    <x v="8"/>
    <x v="0"/>
    <x v="4"/>
    <x v="0"/>
    <x v="0"/>
    <x v="0"/>
    <x v="4"/>
    <x v="134"/>
    <x v="0"/>
    <m/>
  </r>
  <r>
    <x v="8"/>
    <x v="0"/>
    <x v="4"/>
    <x v="0"/>
    <x v="0"/>
    <x v="0"/>
    <x v="4"/>
    <x v="142"/>
    <x v="71"/>
    <n v="319160"/>
  </r>
  <r>
    <x v="8"/>
    <x v="0"/>
    <x v="4"/>
    <x v="0"/>
    <x v="0"/>
    <x v="0"/>
    <x v="4"/>
    <x v="56"/>
    <x v="4"/>
    <m/>
  </r>
  <r>
    <x v="8"/>
    <x v="0"/>
    <x v="4"/>
    <x v="0"/>
    <x v="0"/>
    <x v="0"/>
    <x v="4"/>
    <x v="13"/>
    <x v="5"/>
    <n v="36645"/>
  </r>
  <r>
    <x v="8"/>
    <x v="0"/>
    <x v="4"/>
    <x v="0"/>
    <x v="0"/>
    <x v="0"/>
    <x v="4"/>
    <x v="14"/>
    <x v="6"/>
    <n v="662400"/>
  </r>
  <r>
    <x v="8"/>
    <x v="0"/>
    <x v="4"/>
    <x v="0"/>
    <x v="0"/>
    <x v="0"/>
    <x v="4"/>
    <x v="14"/>
    <x v="7"/>
    <n v="180000"/>
  </r>
  <r>
    <x v="8"/>
    <x v="0"/>
    <x v="4"/>
    <x v="0"/>
    <x v="0"/>
    <x v="0"/>
    <x v="4"/>
    <x v="15"/>
    <x v="8"/>
    <n v="280800"/>
  </r>
  <r>
    <x v="8"/>
    <x v="0"/>
    <x v="4"/>
    <x v="0"/>
    <x v="0"/>
    <x v="0"/>
    <x v="4"/>
    <x v="113"/>
    <x v="0"/>
    <m/>
  </r>
  <r>
    <x v="8"/>
    <x v="0"/>
    <x v="4"/>
    <x v="0"/>
    <x v="0"/>
    <x v="0"/>
    <x v="9"/>
    <x v="114"/>
    <x v="9"/>
    <n v="908526"/>
  </r>
  <r>
    <x v="8"/>
    <x v="0"/>
    <x v="4"/>
    <x v="0"/>
    <x v="0"/>
    <x v="0"/>
    <x v="9"/>
    <x v="30"/>
    <x v="0"/>
    <m/>
  </r>
  <r>
    <x v="8"/>
    <x v="0"/>
    <x v="4"/>
    <x v="0"/>
    <x v="0"/>
    <x v="0"/>
    <x v="9"/>
    <x v="110"/>
    <x v="10"/>
    <n v="998000"/>
  </r>
  <r>
    <x v="8"/>
    <x v="0"/>
    <x v="4"/>
    <x v="0"/>
    <x v="0"/>
    <x v="0"/>
    <x v="5"/>
    <x v="70"/>
    <x v="11"/>
    <n v="326"/>
  </r>
  <r>
    <x v="8"/>
    <x v="0"/>
    <x v="4"/>
    <x v="0"/>
    <x v="0"/>
    <x v="0"/>
    <x v="5"/>
    <x v="102"/>
    <x v="0"/>
    <m/>
  </r>
  <r>
    <x v="8"/>
    <x v="0"/>
    <x v="4"/>
    <x v="0"/>
    <x v="0"/>
    <x v="0"/>
    <x v="5"/>
    <x v="71"/>
    <x v="45"/>
    <n v="70400"/>
  </r>
  <r>
    <x v="8"/>
    <x v="0"/>
    <x v="4"/>
    <x v="0"/>
    <x v="0"/>
    <x v="0"/>
    <x v="5"/>
    <x v="78"/>
    <x v="0"/>
    <m/>
  </r>
  <r>
    <x v="8"/>
    <x v="0"/>
    <x v="4"/>
    <x v="0"/>
    <x v="0"/>
    <x v="0"/>
    <x v="6"/>
    <x v="17"/>
    <x v="12"/>
    <n v="800000"/>
  </r>
  <r>
    <x v="8"/>
    <x v="0"/>
    <x v="4"/>
    <x v="0"/>
    <x v="0"/>
    <x v="0"/>
    <x v="6"/>
    <x v="143"/>
    <x v="72"/>
    <n v="3250000"/>
  </r>
  <r>
    <x v="8"/>
    <x v="0"/>
    <x v="4"/>
    <x v="0"/>
    <x v="0"/>
    <x v="0"/>
    <x v="0"/>
    <x v="79"/>
    <x v="0"/>
    <m/>
  </r>
  <r>
    <x v="8"/>
    <x v="0"/>
    <x v="4"/>
    <x v="0"/>
    <x v="0"/>
    <x v="0"/>
    <x v="0"/>
    <x v="80"/>
    <x v="13"/>
    <m/>
  </r>
  <r>
    <x v="8"/>
    <x v="0"/>
    <x v="4"/>
    <x v="0"/>
    <x v="0"/>
    <x v="0"/>
    <x v="0"/>
    <x v="80"/>
    <x v="14"/>
    <n v="326257"/>
  </r>
  <r>
    <x v="8"/>
    <x v="0"/>
    <x v="4"/>
    <x v="0"/>
    <x v="0"/>
    <x v="0"/>
    <x v="0"/>
    <x v="80"/>
    <x v="15"/>
    <n v="1000000"/>
  </r>
  <r>
    <x v="8"/>
    <x v="0"/>
    <x v="4"/>
    <x v="0"/>
    <x v="0"/>
    <x v="0"/>
    <x v="0"/>
    <x v="80"/>
    <x v="16"/>
    <n v="365608"/>
  </r>
  <r>
    <x v="8"/>
    <x v="0"/>
    <x v="4"/>
    <x v="0"/>
    <x v="0"/>
    <x v="0"/>
    <x v="0"/>
    <x v="80"/>
    <x v="54"/>
    <m/>
  </r>
  <r>
    <x v="8"/>
    <x v="0"/>
    <x v="4"/>
    <x v="0"/>
    <x v="0"/>
    <x v="0"/>
    <x v="0"/>
    <x v="80"/>
    <x v="73"/>
    <n v="2722264"/>
  </r>
  <r>
    <x v="8"/>
    <x v="0"/>
    <x v="4"/>
    <x v="0"/>
    <x v="0"/>
    <x v="0"/>
    <x v="0"/>
    <x v="80"/>
    <x v="0"/>
    <m/>
  </r>
  <r>
    <x v="8"/>
    <x v="0"/>
    <x v="4"/>
    <x v="0"/>
    <x v="0"/>
    <x v="0"/>
    <x v="0"/>
    <x v="80"/>
    <x v="0"/>
    <m/>
  </r>
  <r>
    <x v="8"/>
    <x v="0"/>
    <x v="4"/>
    <x v="0"/>
    <x v="0"/>
    <x v="0"/>
    <x v="0"/>
    <x v="84"/>
    <x v="20"/>
    <m/>
  </r>
  <r>
    <x v="8"/>
    <x v="0"/>
    <x v="4"/>
    <x v="0"/>
    <x v="0"/>
    <x v="0"/>
    <x v="0"/>
    <x v="107"/>
    <x v="17"/>
    <m/>
  </r>
  <r>
    <x v="8"/>
    <x v="0"/>
    <x v="4"/>
    <x v="0"/>
    <x v="0"/>
    <x v="0"/>
    <x v="0"/>
    <x v="115"/>
    <x v="0"/>
    <m/>
  </r>
  <r>
    <x v="8"/>
    <x v="0"/>
    <x v="4"/>
    <x v="0"/>
    <x v="0"/>
    <x v="0"/>
    <x v="0"/>
    <x v="138"/>
    <x v="11"/>
    <n v="134058"/>
  </r>
  <r>
    <x v="8"/>
    <x v="0"/>
    <x v="4"/>
    <x v="0"/>
    <x v="0"/>
    <x v="0"/>
    <x v="0"/>
    <x v="108"/>
    <x v="0"/>
    <m/>
  </r>
  <r>
    <x v="8"/>
    <x v="0"/>
    <x v="4"/>
    <x v="0"/>
    <x v="0"/>
    <x v="0"/>
    <x v="0"/>
    <x v="109"/>
    <x v="0"/>
    <m/>
  </r>
  <r>
    <x v="8"/>
    <x v="0"/>
    <x v="4"/>
    <x v="0"/>
    <x v="0"/>
    <x v="0"/>
    <x v="0"/>
    <x v="116"/>
    <x v="0"/>
    <m/>
  </r>
  <r>
    <x v="8"/>
    <x v="0"/>
    <x v="4"/>
    <x v="0"/>
    <x v="0"/>
    <x v="0"/>
    <x v="0"/>
    <x v="79"/>
    <x v="40"/>
    <n v="46800"/>
  </r>
  <r>
    <x v="8"/>
    <x v="0"/>
    <x v="4"/>
    <x v="0"/>
    <x v="0"/>
    <x v="0"/>
    <x v="12"/>
    <x v="81"/>
    <x v="0"/>
    <m/>
  </r>
  <r>
    <x v="8"/>
    <x v="0"/>
    <x v="4"/>
    <x v="0"/>
    <x v="0"/>
    <x v="0"/>
    <x v="12"/>
    <x v="82"/>
    <x v="47"/>
    <m/>
  </r>
  <r>
    <x v="8"/>
    <x v="0"/>
    <x v="4"/>
    <x v="0"/>
    <x v="0"/>
    <x v="0"/>
    <x v="12"/>
    <x v="83"/>
    <x v="0"/>
    <m/>
  </r>
  <r>
    <x v="8"/>
    <x v="0"/>
    <x v="4"/>
    <x v="0"/>
    <x v="0"/>
    <x v="0"/>
    <x v="12"/>
    <x v="84"/>
    <x v="47"/>
    <m/>
  </r>
  <r>
    <x v="8"/>
    <x v="0"/>
    <x v="4"/>
    <x v="0"/>
    <x v="0"/>
    <x v="0"/>
    <x v="19"/>
    <x v="100"/>
    <x v="55"/>
    <m/>
  </r>
  <r>
    <x v="8"/>
    <x v="0"/>
    <x v="4"/>
    <x v="0"/>
    <x v="0"/>
    <x v="0"/>
    <x v="19"/>
    <x v="100"/>
    <x v="19"/>
    <m/>
  </r>
  <r>
    <x v="8"/>
    <x v="0"/>
    <x v="4"/>
    <x v="0"/>
    <x v="0"/>
    <x v="0"/>
    <x v="19"/>
    <x v="139"/>
    <x v="0"/>
    <m/>
  </r>
  <r>
    <x v="8"/>
    <x v="0"/>
    <x v="4"/>
    <x v="0"/>
    <x v="0"/>
    <x v="0"/>
    <x v="19"/>
    <x v="140"/>
    <x v="20"/>
    <m/>
  </r>
  <r>
    <x v="8"/>
    <x v="0"/>
    <x v="4"/>
    <x v="0"/>
    <x v="0"/>
    <x v="0"/>
    <x v="16"/>
    <x v="86"/>
    <x v="45"/>
    <n v="674400"/>
  </r>
  <r>
    <x v="8"/>
    <x v="0"/>
    <x v="4"/>
    <x v="0"/>
    <x v="0"/>
    <x v="0"/>
    <x v="16"/>
    <x v="117"/>
    <x v="56"/>
    <m/>
  </r>
  <r>
    <x v="8"/>
    <x v="0"/>
    <x v="4"/>
    <x v="0"/>
    <x v="0"/>
    <x v="0"/>
    <x v="16"/>
    <x v="117"/>
    <x v="57"/>
    <m/>
  </r>
  <r>
    <x v="8"/>
    <x v="0"/>
    <x v="4"/>
    <x v="0"/>
    <x v="0"/>
    <x v="0"/>
    <x v="22"/>
    <x v="105"/>
    <x v="0"/>
    <m/>
  </r>
  <r>
    <x v="8"/>
    <x v="0"/>
    <x v="4"/>
    <x v="0"/>
    <x v="0"/>
    <x v="0"/>
    <x v="2"/>
    <x v="87"/>
    <x v="21"/>
    <n v="341987"/>
  </r>
  <r>
    <x v="8"/>
    <x v="0"/>
    <x v="4"/>
    <x v="0"/>
    <x v="0"/>
    <x v="0"/>
    <x v="2"/>
    <x v="87"/>
    <x v="14"/>
    <n v="361504"/>
  </r>
  <r>
    <x v="8"/>
    <x v="0"/>
    <x v="4"/>
    <x v="0"/>
    <x v="0"/>
    <x v="0"/>
    <x v="2"/>
    <x v="88"/>
    <x v="58"/>
    <m/>
  </r>
  <r>
    <x v="8"/>
    <x v="0"/>
    <x v="4"/>
    <x v="0"/>
    <x v="0"/>
    <x v="0"/>
    <x v="2"/>
    <x v="89"/>
    <x v="59"/>
    <n v="380000"/>
  </r>
  <r>
    <x v="8"/>
    <x v="0"/>
    <x v="4"/>
    <x v="0"/>
    <x v="0"/>
    <x v="0"/>
    <x v="2"/>
    <x v="89"/>
    <x v="32"/>
    <m/>
  </r>
  <r>
    <x v="8"/>
    <x v="0"/>
    <x v="4"/>
    <x v="0"/>
    <x v="0"/>
    <x v="0"/>
    <x v="2"/>
    <x v="90"/>
    <x v="23"/>
    <n v="355016"/>
  </r>
  <r>
    <x v="8"/>
    <x v="0"/>
    <x v="4"/>
    <x v="0"/>
    <x v="0"/>
    <x v="0"/>
    <x v="2"/>
    <x v="91"/>
    <x v="0"/>
    <m/>
  </r>
  <r>
    <x v="8"/>
    <x v="0"/>
    <x v="4"/>
    <x v="0"/>
    <x v="0"/>
    <x v="0"/>
    <x v="2"/>
    <x v="92"/>
    <x v="0"/>
    <m/>
  </r>
  <r>
    <x v="8"/>
    <x v="0"/>
    <x v="4"/>
    <x v="0"/>
    <x v="0"/>
    <x v="0"/>
    <x v="2"/>
    <x v="136"/>
    <x v="60"/>
    <m/>
  </r>
  <r>
    <x v="8"/>
    <x v="0"/>
    <x v="4"/>
    <x v="0"/>
    <x v="0"/>
    <x v="0"/>
    <x v="2"/>
    <x v="136"/>
    <x v="28"/>
    <m/>
  </r>
  <r>
    <x v="8"/>
    <x v="0"/>
    <x v="4"/>
    <x v="0"/>
    <x v="0"/>
    <x v="0"/>
    <x v="2"/>
    <x v="141"/>
    <x v="0"/>
    <m/>
  </r>
  <r>
    <x v="8"/>
    <x v="0"/>
    <x v="4"/>
    <x v="0"/>
    <x v="0"/>
    <x v="0"/>
    <x v="2"/>
    <x v="93"/>
    <x v="0"/>
    <m/>
  </r>
  <r>
    <x v="8"/>
    <x v="0"/>
    <x v="4"/>
    <x v="0"/>
    <x v="0"/>
    <x v="0"/>
    <x v="2"/>
    <x v="84"/>
    <x v="74"/>
    <n v="100"/>
  </r>
  <r>
    <x v="8"/>
    <x v="0"/>
    <x v="4"/>
    <x v="0"/>
    <x v="0"/>
    <x v="0"/>
    <x v="2"/>
    <x v="84"/>
    <x v="54"/>
    <n v="5.91"/>
  </r>
  <r>
    <x v="8"/>
    <x v="0"/>
    <x v="4"/>
    <x v="0"/>
    <x v="0"/>
    <x v="0"/>
    <x v="2"/>
    <x v="84"/>
    <x v="62"/>
    <n v="0.52"/>
  </r>
  <r>
    <x v="8"/>
    <x v="0"/>
    <x v="4"/>
    <x v="0"/>
    <x v="0"/>
    <x v="0"/>
    <x v="2"/>
    <x v="84"/>
    <x v="75"/>
    <n v="0.5"/>
  </r>
  <r>
    <x v="8"/>
    <x v="0"/>
    <x v="4"/>
    <x v="0"/>
    <x v="0"/>
    <x v="0"/>
    <x v="2"/>
    <x v="84"/>
    <x v="26"/>
    <n v="249.88"/>
  </r>
  <r>
    <x v="8"/>
    <x v="0"/>
    <x v="4"/>
    <x v="0"/>
    <x v="0"/>
    <x v="0"/>
    <x v="2"/>
    <x v="84"/>
    <x v="76"/>
    <n v="0.1"/>
  </r>
  <r>
    <x v="8"/>
    <x v="0"/>
    <x v="4"/>
    <x v="0"/>
    <x v="0"/>
    <x v="0"/>
    <x v="2"/>
    <x v="84"/>
    <x v="22"/>
    <n v="428.22"/>
  </r>
  <r>
    <x v="8"/>
    <x v="0"/>
    <x v="4"/>
    <x v="0"/>
    <x v="0"/>
    <x v="0"/>
    <x v="2"/>
    <x v="84"/>
    <x v="64"/>
    <m/>
  </r>
  <r>
    <x v="8"/>
    <x v="0"/>
    <x v="4"/>
    <x v="0"/>
    <x v="0"/>
    <x v="0"/>
    <x v="2"/>
    <x v="84"/>
    <x v="65"/>
    <n v="500.04"/>
  </r>
  <r>
    <x v="8"/>
    <x v="0"/>
    <x v="4"/>
    <x v="0"/>
    <x v="0"/>
    <x v="7"/>
    <x v="4"/>
    <x v="119"/>
    <x v="28"/>
    <n v="2000000"/>
  </r>
  <r>
    <x v="8"/>
    <x v="0"/>
    <x v="4"/>
    <x v="0"/>
    <x v="0"/>
    <x v="7"/>
    <x v="4"/>
    <x v="120"/>
    <x v="28"/>
    <m/>
  </r>
  <r>
    <x v="8"/>
    <x v="0"/>
    <x v="4"/>
    <x v="0"/>
    <x v="0"/>
    <x v="7"/>
    <x v="4"/>
    <x v="121"/>
    <x v="28"/>
    <n v="374448"/>
  </r>
  <r>
    <x v="8"/>
    <x v="0"/>
    <x v="4"/>
    <x v="0"/>
    <x v="0"/>
    <x v="7"/>
    <x v="4"/>
    <x v="122"/>
    <x v="28"/>
    <n v="44934"/>
  </r>
  <r>
    <x v="8"/>
    <x v="0"/>
    <x v="4"/>
    <x v="0"/>
    <x v="0"/>
    <x v="7"/>
    <x v="4"/>
    <x v="123"/>
    <x v="28"/>
    <n v="374448"/>
  </r>
  <r>
    <x v="8"/>
    <x v="0"/>
    <x v="4"/>
    <x v="0"/>
    <x v="0"/>
    <x v="7"/>
    <x v="4"/>
    <x v="124"/>
    <x v="28"/>
    <n v="187224"/>
  </r>
  <r>
    <x v="8"/>
    <x v="0"/>
    <x v="4"/>
    <x v="0"/>
    <x v="0"/>
    <x v="7"/>
    <x v="4"/>
    <x v="135"/>
    <x v="0"/>
    <m/>
  </r>
  <r>
    <x v="8"/>
    <x v="0"/>
    <x v="4"/>
    <x v="0"/>
    <x v="0"/>
    <x v="7"/>
    <x v="4"/>
    <x v="125"/>
    <x v="28"/>
    <n v="1000000"/>
  </r>
  <r>
    <x v="8"/>
    <x v="0"/>
    <x v="4"/>
    <x v="0"/>
    <x v="0"/>
    <x v="7"/>
    <x v="4"/>
    <x v="144"/>
    <x v="28"/>
    <n v="2493373"/>
  </r>
  <r>
    <x v="8"/>
    <x v="0"/>
    <x v="4"/>
    <x v="0"/>
    <x v="0"/>
    <x v="7"/>
    <x v="4"/>
    <x v="126"/>
    <x v="0"/>
    <m/>
  </r>
  <r>
    <x v="8"/>
    <x v="0"/>
    <x v="4"/>
    <x v="0"/>
    <x v="0"/>
    <x v="7"/>
    <x v="4"/>
    <x v="127"/>
    <x v="5"/>
    <n v="23455"/>
  </r>
  <r>
    <x v="8"/>
    <x v="0"/>
    <x v="4"/>
    <x v="0"/>
    <x v="0"/>
    <x v="7"/>
    <x v="4"/>
    <x v="128"/>
    <x v="6"/>
    <n v="539204"/>
  </r>
  <r>
    <x v="8"/>
    <x v="0"/>
    <x v="4"/>
    <x v="0"/>
    <x v="0"/>
    <x v="7"/>
    <x v="4"/>
    <x v="129"/>
    <x v="77"/>
    <n v="179735"/>
  </r>
  <r>
    <x v="8"/>
    <x v="0"/>
    <x v="4"/>
    <x v="0"/>
    <x v="0"/>
    <x v="7"/>
    <x v="4"/>
    <x v="130"/>
    <x v="0"/>
    <m/>
  </r>
  <r>
    <x v="8"/>
    <x v="0"/>
    <x v="4"/>
    <x v="0"/>
    <x v="0"/>
    <x v="7"/>
    <x v="2"/>
    <x v="131"/>
    <x v="0"/>
    <m/>
  </r>
  <r>
    <x v="8"/>
    <x v="0"/>
    <x v="4"/>
    <x v="0"/>
    <x v="0"/>
    <x v="1"/>
    <x v="7"/>
    <x v="34"/>
    <x v="29"/>
    <n v="84190"/>
  </r>
  <r>
    <x v="8"/>
    <x v="0"/>
    <x v="4"/>
    <x v="0"/>
    <x v="0"/>
    <x v="1"/>
    <x v="7"/>
    <x v="20"/>
    <x v="30"/>
    <n v="509089"/>
  </r>
  <r>
    <x v="8"/>
    <x v="0"/>
    <x v="4"/>
    <x v="0"/>
    <x v="0"/>
    <x v="1"/>
    <x v="7"/>
    <x v="20"/>
    <x v="29"/>
    <n v="105780"/>
  </r>
  <r>
    <x v="8"/>
    <x v="0"/>
    <x v="4"/>
    <x v="0"/>
    <x v="0"/>
    <x v="1"/>
    <x v="7"/>
    <x v="101"/>
    <x v="31"/>
    <m/>
  </r>
  <r>
    <x v="8"/>
    <x v="0"/>
    <x v="4"/>
    <x v="0"/>
    <x v="0"/>
    <x v="1"/>
    <x v="7"/>
    <x v="55"/>
    <x v="0"/>
    <m/>
  </r>
  <r>
    <x v="8"/>
    <x v="0"/>
    <x v="4"/>
    <x v="0"/>
    <x v="0"/>
    <x v="1"/>
    <x v="8"/>
    <x v="22"/>
    <x v="29"/>
    <n v="207200"/>
  </r>
  <r>
    <x v="8"/>
    <x v="0"/>
    <x v="4"/>
    <x v="0"/>
    <x v="0"/>
    <x v="1"/>
    <x v="8"/>
    <x v="94"/>
    <x v="0"/>
    <m/>
  </r>
  <r>
    <x v="8"/>
    <x v="0"/>
    <x v="4"/>
    <x v="0"/>
    <x v="0"/>
    <x v="1"/>
    <x v="8"/>
    <x v="95"/>
    <x v="0"/>
    <m/>
  </r>
  <r>
    <x v="8"/>
    <x v="0"/>
    <x v="4"/>
    <x v="0"/>
    <x v="0"/>
    <x v="1"/>
    <x v="8"/>
    <x v="77"/>
    <x v="50"/>
    <m/>
  </r>
  <r>
    <x v="8"/>
    <x v="0"/>
    <x v="4"/>
    <x v="0"/>
    <x v="0"/>
    <x v="1"/>
    <x v="8"/>
    <x v="4"/>
    <x v="66"/>
    <m/>
  </r>
  <r>
    <x v="8"/>
    <x v="0"/>
    <x v="4"/>
    <x v="0"/>
    <x v="0"/>
    <x v="1"/>
    <x v="8"/>
    <x v="4"/>
    <x v="36"/>
    <m/>
  </r>
  <r>
    <x v="8"/>
    <x v="0"/>
    <x v="4"/>
    <x v="0"/>
    <x v="0"/>
    <x v="1"/>
    <x v="8"/>
    <x v="4"/>
    <x v="57"/>
    <m/>
  </r>
  <r>
    <x v="8"/>
    <x v="0"/>
    <x v="4"/>
    <x v="0"/>
    <x v="0"/>
    <x v="1"/>
    <x v="8"/>
    <x v="4"/>
    <x v="11"/>
    <m/>
  </r>
  <r>
    <x v="8"/>
    <x v="0"/>
    <x v="4"/>
    <x v="0"/>
    <x v="0"/>
    <x v="1"/>
    <x v="8"/>
    <x v="4"/>
    <x v="78"/>
    <n v="323600"/>
  </r>
  <r>
    <x v="8"/>
    <x v="0"/>
    <x v="4"/>
    <x v="0"/>
    <x v="0"/>
    <x v="1"/>
    <x v="8"/>
    <x v="4"/>
    <x v="79"/>
    <n v="32300"/>
  </r>
  <r>
    <x v="8"/>
    <x v="0"/>
    <x v="4"/>
    <x v="0"/>
    <x v="0"/>
    <x v="1"/>
    <x v="8"/>
    <x v="4"/>
    <x v="80"/>
    <n v="936972.99"/>
  </r>
  <r>
    <x v="8"/>
    <x v="0"/>
    <x v="4"/>
    <x v="0"/>
    <x v="0"/>
    <x v="1"/>
    <x v="8"/>
    <x v="4"/>
    <x v="81"/>
    <n v="144870"/>
  </r>
  <r>
    <x v="8"/>
    <x v="0"/>
    <x v="4"/>
    <x v="0"/>
    <x v="0"/>
    <x v="1"/>
    <x v="8"/>
    <x v="4"/>
    <x v="82"/>
    <n v="232700"/>
  </r>
  <r>
    <x v="8"/>
    <x v="0"/>
    <x v="4"/>
    <x v="0"/>
    <x v="0"/>
    <x v="1"/>
    <x v="8"/>
    <x v="4"/>
    <x v="68"/>
    <n v="120000"/>
  </r>
  <r>
    <x v="8"/>
    <x v="0"/>
    <x v="4"/>
    <x v="0"/>
    <x v="0"/>
    <x v="1"/>
    <x v="8"/>
    <x v="4"/>
    <x v="32"/>
    <n v="21100"/>
  </r>
  <r>
    <x v="8"/>
    <x v="0"/>
    <x v="4"/>
    <x v="0"/>
    <x v="0"/>
    <x v="6"/>
    <x v="23"/>
    <x v="112"/>
    <x v="0"/>
    <m/>
  </r>
  <r>
    <x v="8"/>
    <x v="0"/>
    <x v="4"/>
    <x v="0"/>
    <x v="2"/>
    <x v="3"/>
    <x v="3"/>
    <x v="96"/>
    <x v="0"/>
    <m/>
  </r>
  <r>
    <x v="8"/>
    <x v="0"/>
    <x v="4"/>
    <x v="0"/>
    <x v="2"/>
    <x v="3"/>
    <x v="3"/>
    <x v="97"/>
    <x v="34"/>
    <n v="251456"/>
  </r>
  <r>
    <x v="8"/>
    <x v="0"/>
    <x v="4"/>
    <x v="0"/>
    <x v="2"/>
    <x v="3"/>
    <x v="3"/>
    <x v="97"/>
    <x v="35"/>
    <m/>
  </r>
  <r>
    <x v="8"/>
    <x v="0"/>
    <x v="4"/>
    <x v="0"/>
    <x v="2"/>
    <x v="3"/>
    <x v="3"/>
    <x v="97"/>
    <x v="36"/>
    <n v="1443761"/>
  </r>
  <r>
    <x v="8"/>
    <x v="0"/>
    <x v="4"/>
    <x v="0"/>
    <x v="2"/>
    <x v="3"/>
    <x v="3"/>
    <x v="97"/>
    <x v="0"/>
    <m/>
  </r>
  <r>
    <x v="8"/>
    <x v="0"/>
    <x v="4"/>
    <x v="0"/>
    <x v="2"/>
    <x v="3"/>
    <x v="3"/>
    <x v="97"/>
    <x v="0"/>
    <m/>
  </r>
  <r>
    <x v="8"/>
    <x v="0"/>
    <x v="4"/>
    <x v="0"/>
    <x v="2"/>
    <x v="3"/>
    <x v="3"/>
    <x v="97"/>
    <x v="0"/>
    <m/>
  </r>
  <r>
    <x v="8"/>
    <x v="0"/>
    <x v="4"/>
    <x v="0"/>
    <x v="2"/>
    <x v="3"/>
    <x v="3"/>
    <x v="97"/>
    <x v="0"/>
    <m/>
  </r>
  <r>
    <x v="8"/>
    <x v="0"/>
    <x v="4"/>
    <x v="0"/>
    <x v="2"/>
    <x v="3"/>
    <x v="3"/>
    <x v="98"/>
    <x v="0"/>
    <m/>
  </r>
  <r>
    <x v="8"/>
    <x v="0"/>
    <x v="4"/>
    <x v="0"/>
    <x v="2"/>
    <x v="3"/>
    <x v="3"/>
    <x v="99"/>
    <x v="37"/>
    <n v="10348992"/>
  </r>
  <r>
    <x v="8"/>
    <x v="0"/>
    <x v="4"/>
    <x v="0"/>
    <x v="2"/>
    <x v="3"/>
    <x v="3"/>
    <x v="99"/>
    <x v="38"/>
    <n v="1487"/>
  </r>
  <r>
    <x v="8"/>
    <x v="0"/>
    <x v="4"/>
    <x v="0"/>
    <x v="2"/>
    <x v="3"/>
    <x v="3"/>
    <x v="99"/>
    <x v="39"/>
    <n v="1617029"/>
  </r>
  <r>
    <x v="8"/>
    <x v="0"/>
    <x v="4"/>
    <x v="0"/>
    <x v="2"/>
    <x v="3"/>
    <x v="3"/>
    <x v="99"/>
    <x v="69"/>
    <m/>
  </r>
  <r>
    <x v="8"/>
    <x v="0"/>
    <x v="4"/>
    <x v="0"/>
    <x v="2"/>
    <x v="3"/>
    <x v="3"/>
    <x v="99"/>
    <x v="70"/>
    <m/>
  </r>
  <r>
    <x v="8"/>
    <x v="0"/>
    <x v="4"/>
    <x v="0"/>
    <x v="2"/>
    <x v="3"/>
    <x v="3"/>
    <x v="99"/>
    <x v="83"/>
    <n v="96995"/>
  </r>
  <r>
    <x v="8"/>
    <x v="0"/>
    <x v="4"/>
    <x v="0"/>
    <x v="2"/>
    <x v="3"/>
    <x v="3"/>
    <x v="99"/>
    <x v="41"/>
    <m/>
  </r>
  <r>
    <x v="8"/>
    <x v="0"/>
    <x v="4"/>
    <x v="0"/>
    <x v="2"/>
    <x v="3"/>
    <x v="26"/>
    <x v="137"/>
    <x v="0"/>
    <m/>
  </r>
  <r>
    <x v="8"/>
    <x v="0"/>
    <x v="4"/>
    <x v="0"/>
    <x v="2"/>
    <x v="3"/>
    <x v="20"/>
    <x v="49"/>
    <x v="40"/>
    <m/>
  </r>
  <r>
    <x v="8"/>
    <x v="0"/>
    <x v="4"/>
    <x v="0"/>
    <x v="2"/>
    <x v="3"/>
    <x v="20"/>
    <x v="49"/>
    <x v="41"/>
    <n v="1974164"/>
  </r>
  <r>
    <x v="8"/>
    <x v="0"/>
    <x v="4"/>
    <x v="0"/>
    <x v="2"/>
    <x v="3"/>
    <x v="20"/>
    <x v="49"/>
    <x v="42"/>
    <n v="361500"/>
  </r>
  <r>
    <x v="8"/>
    <x v="0"/>
    <x v="4"/>
    <x v="0"/>
    <x v="2"/>
    <x v="3"/>
    <x v="20"/>
    <x v="49"/>
    <x v="83"/>
    <n v="8640"/>
  </r>
  <r>
    <x v="8"/>
    <x v="0"/>
    <x v="4"/>
    <x v="0"/>
    <x v="2"/>
    <x v="3"/>
    <x v="20"/>
    <x v="49"/>
    <x v="0"/>
    <m/>
  </r>
  <r>
    <x v="8"/>
    <x v="0"/>
    <x v="4"/>
    <x v="0"/>
    <x v="2"/>
    <x v="3"/>
    <x v="20"/>
    <x v="49"/>
    <x v="0"/>
    <m/>
  </r>
  <r>
    <x v="8"/>
    <x v="0"/>
    <x v="4"/>
    <x v="0"/>
    <x v="2"/>
    <x v="3"/>
    <x v="20"/>
    <x v="111"/>
    <x v="42"/>
    <n v="45000"/>
  </r>
  <r>
    <x v="8"/>
    <x v="0"/>
    <x v="4"/>
    <x v="0"/>
    <x v="2"/>
    <x v="3"/>
    <x v="20"/>
    <x v="111"/>
    <x v="83"/>
    <n v="864"/>
  </r>
  <r>
    <x v="8"/>
    <x v="0"/>
    <x v="4"/>
    <x v="0"/>
    <x v="2"/>
    <x v="3"/>
    <x v="20"/>
    <x v="111"/>
    <x v="43"/>
    <n v="372000"/>
  </r>
  <r>
    <x v="8"/>
    <x v="0"/>
    <x v="4"/>
    <x v="0"/>
    <x v="2"/>
    <x v="3"/>
    <x v="21"/>
    <x v="50"/>
    <x v="0"/>
    <m/>
  </r>
  <r>
    <x v="8"/>
    <x v="0"/>
    <x v="4"/>
    <x v="0"/>
    <x v="2"/>
    <x v="3"/>
    <x v="21"/>
    <x v="132"/>
    <x v="44"/>
    <m/>
  </r>
  <r>
    <x v="9"/>
    <x v="0"/>
    <x v="4"/>
    <x v="0"/>
    <x v="1"/>
    <x v="2"/>
    <x v="24"/>
    <x v="63"/>
    <x v="1"/>
    <n v="50670521.829999998"/>
  </r>
  <r>
    <x v="9"/>
    <x v="0"/>
    <x v="4"/>
    <x v="0"/>
    <x v="1"/>
    <x v="5"/>
    <x v="11"/>
    <x v="64"/>
    <x v="0"/>
    <n v="3.68"/>
  </r>
  <r>
    <x v="9"/>
    <x v="0"/>
    <x v="4"/>
    <x v="0"/>
    <x v="1"/>
    <x v="5"/>
    <x v="14"/>
    <x v="66"/>
    <x v="0"/>
    <m/>
  </r>
  <r>
    <x v="9"/>
    <x v="0"/>
    <x v="4"/>
    <x v="0"/>
    <x v="1"/>
    <x v="5"/>
    <x v="15"/>
    <x v="69"/>
    <x v="0"/>
    <n v="1193"/>
  </r>
  <r>
    <x v="9"/>
    <x v="0"/>
    <x v="4"/>
    <x v="0"/>
    <x v="1"/>
    <x v="2"/>
    <x v="25"/>
    <x v="74"/>
    <x v="0"/>
    <n v="-432605.04"/>
  </r>
  <r>
    <x v="9"/>
    <x v="0"/>
    <x v="4"/>
    <x v="0"/>
    <x v="1"/>
    <x v="2"/>
    <x v="25"/>
    <x v="118"/>
    <x v="0"/>
    <n v="-10000"/>
  </r>
  <r>
    <x v="9"/>
    <x v="0"/>
    <x v="4"/>
    <x v="0"/>
    <x v="1"/>
    <x v="2"/>
    <x v="0"/>
    <x v="103"/>
    <x v="0"/>
    <n v="-209383.53"/>
  </r>
  <r>
    <x v="9"/>
    <x v="0"/>
    <x v="4"/>
    <x v="0"/>
    <x v="1"/>
    <x v="2"/>
    <x v="0"/>
    <x v="104"/>
    <x v="0"/>
    <n v="385000"/>
  </r>
  <r>
    <x v="9"/>
    <x v="0"/>
    <x v="4"/>
    <x v="0"/>
    <x v="0"/>
    <x v="0"/>
    <x v="4"/>
    <x v="6"/>
    <x v="2"/>
    <n v="5520000"/>
  </r>
  <r>
    <x v="9"/>
    <x v="0"/>
    <x v="4"/>
    <x v="0"/>
    <x v="0"/>
    <x v="0"/>
    <x v="4"/>
    <x v="6"/>
    <x v="3"/>
    <n v="1750000"/>
  </r>
  <r>
    <x v="9"/>
    <x v="0"/>
    <x v="4"/>
    <x v="0"/>
    <x v="0"/>
    <x v="0"/>
    <x v="4"/>
    <x v="7"/>
    <x v="2"/>
    <m/>
  </r>
  <r>
    <x v="9"/>
    <x v="0"/>
    <x v="4"/>
    <x v="0"/>
    <x v="0"/>
    <x v="0"/>
    <x v="4"/>
    <x v="7"/>
    <x v="3"/>
    <n v="117172"/>
  </r>
  <r>
    <x v="9"/>
    <x v="0"/>
    <x v="4"/>
    <x v="0"/>
    <x v="0"/>
    <x v="0"/>
    <x v="4"/>
    <x v="8"/>
    <x v="2"/>
    <n v="460000"/>
  </r>
  <r>
    <x v="9"/>
    <x v="0"/>
    <x v="4"/>
    <x v="0"/>
    <x v="0"/>
    <x v="0"/>
    <x v="4"/>
    <x v="8"/>
    <x v="3"/>
    <n v="155598"/>
  </r>
  <r>
    <x v="9"/>
    <x v="0"/>
    <x v="4"/>
    <x v="0"/>
    <x v="0"/>
    <x v="0"/>
    <x v="4"/>
    <x v="9"/>
    <x v="2"/>
    <n v="55200"/>
  </r>
  <r>
    <x v="9"/>
    <x v="0"/>
    <x v="4"/>
    <x v="0"/>
    <x v="0"/>
    <x v="0"/>
    <x v="4"/>
    <x v="9"/>
    <x v="3"/>
    <n v="18672"/>
  </r>
  <r>
    <x v="9"/>
    <x v="0"/>
    <x v="4"/>
    <x v="0"/>
    <x v="0"/>
    <x v="0"/>
    <x v="4"/>
    <x v="10"/>
    <x v="2"/>
    <n v="460000"/>
  </r>
  <r>
    <x v="9"/>
    <x v="0"/>
    <x v="4"/>
    <x v="0"/>
    <x v="0"/>
    <x v="0"/>
    <x v="4"/>
    <x v="10"/>
    <x v="3"/>
    <n v="155598"/>
  </r>
  <r>
    <x v="9"/>
    <x v="0"/>
    <x v="4"/>
    <x v="0"/>
    <x v="0"/>
    <x v="0"/>
    <x v="4"/>
    <x v="11"/>
    <x v="2"/>
    <n v="230000"/>
  </r>
  <r>
    <x v="9"/>
    <x v="0"/>
    <x v="4"/>
    <x v="0"/>
    <x v="0"/>
    <x v="0"/>
    <x v="4"/>
    <x v="11"/>
    <x v="3"/>
    <n v="72916"/>
  </r>
  <r>
    <x v="9"/>
    <x v="0"/>
    <x v="4"/>
    <x v="0"/>
    <x v="0"/>
    <x v="0"/>
    <x v="4"/>
    <x v="12"/>
    <x v="2"/>
    <n v="3680000"/>
  </r>
  <r>
    <x v="9"/>
    <x v="0"/>
    <x v="4"/>
    <x v="0"/>
    <x v="0"/>
    <x v="0"/>
    <x v="4"/>
    <x v="134"/>
    <x v="0"/>
    <m/>
  </r>
  <r>
    <x v="9"/>
    <x v="0"/>
    <x v="4"/>
    <x v="0"/>
    <x v="0"/>
    <x v="0"/>
    <x v="4"/>
    <x v="142"/>
    <x v="71"/>
    <m/>
  </r>
  <r>
    <x v="9"/>
    <x v="0"/>
    <x v="4"/>
    <x v="0"/>
    <x v="0"/>
    <x v="0"/>
    <x v="4"/>
    <x v="56"/>
    <x v="4"/>
    <m/>
  </r>
  <r>
    <x v="9"/>
    <x v="0"/>
    <x v="4"/>
    <x v="0"/>
    <x v="0"/>
    <x v="0"/>
    <x v="4"/>
    <x v="13"/>
    <x v="5"/>
    <n v="37949"/>
  </r>
  <r>
    <x v="9"/>
    <x v="0"/>
    <x v="4"/>
    <x v="0"/>
    <x v="0"/>
    <x v="0"/>
    <x v="4"/>
    <x v="14"/>
    <x v="6"/>
    <n v="662400"/>
  </r>
  <r>
    <x v="9"/>
    <x v="0"/>
    <x v="4"/>
    <x v="0"/>
    <x v="0"/>
    <x v="0"/>
    <x v="4"/>
    <x v="14"/>
    <x v="7"/>
    <n v="210000"/>
  </r>
  <r>
    <x v="9"/>
    <x v="0"/>
    <x v="4"/>
    <x v="0"/>
    <x v="0"/>
    <x v="0"/>
    <x v="4"/>
    <x v="15"/>
    <x v="8"/>
    <n v="290800"/>
  </r>
  <r>
    <x v="9"/>
    <x v="0"/>
    <x v="4"/>
    <x v="0"/>
    <x v="0"/>
    <x v="0"/>
    <x v="4"/>
    <x v="113"/>
    <x v="0"/>
    <m/>
  </r>
  <r>
    <x v="9"/>
    <x v="0"/>
    <x v="4"/>
    <x v="0"/>
    <x v="0"/>
    <x v="0"/>
    <x v="9"/>
    <x v="114"/>
    <x v="9"/>
    <n v="1817052"/>
  </r>
  <r>
    <x v="9"/>
    <x v="0"/>
    <x v="4"/>
    <x v="0"/>
    <x v="0"/>
    <x v="0"/>
    <x v="9"/>
    <x v="30"/>
    <x v="0"/>
    <m/>
  </r>
  <r>
    <x v="9"/>
    <x v="0"/>
    <x v="4"/>
    <x v="0"/>
    <x v="0"/>
    <x v="0"/>
    <x v="9"/>
    <x v="110"/>
    <x v="10"/>
    <n v="998000"/>
  </r>
  <r>
    <x v="9"/>
    <x v="0"/>
    <x v="4"/>
    <x v="0"/>
    <x v="0"/>
    <x v="0"/>
    <x v="5"/>
    <x v="70"/>
    <x v="11"/>
    <n v="448"/>
  </r>
  <r>
    <x v="9"/>
    <x v="0"/>
    <x v="4"/>
    <x v="0"/>
    <x v="0"/>
    <x v="0"/>
    <x v="5"/>
    <x v="102"/>
    <x v="0"/>
    <m/>
  </r>
  <r>
    <x v="9"/>
    <x v="0"/>
    <x v="4"/>
    <x v="0"/>
    <x v="0"/>
    <x v="0"/>
    <x v="5"/>
    <x v="71"/>
    <x v="45"/>
    <m/>
  </r>
  <r>
    <x v="9"/>
    <x v="0"/>
    <x v="4"/>
    <x v="0"/>
    <x v="0"/>
    <x v="0"/>
    <x v="5"/>
    <x v="78"/>
    <x v="0"/>
    <m/>
  </r>
  <r>
    <x v="9"/>
    <x v="0"/>
    <x v="4"/>
    <x v="0"/>
    <x v="0"/>
    <x v="0"/>
    <x v="6"/>
    <x v="17"/>
    <x v="12"/>
    <n v="800000"/>
  </r>
  <r>
    <x v="9"/>
    <x v="0"/>
    <x v="4"/>
    <x v="0"/>
    <x v="0"/>
    <x v="0"/>
    <x v="6"/>
    <x v="143"/>
    <x v="72"/>
    <m/>
  </r>
  <r>
    <x v="9"/>
    <x v="0"/>
    <x v="4"/>
    <x v="0"/>
    <x v="0"/>
    <x v="0"/>
    <x v="0"/>
    <x v="79"/>
    <x v="0"/>
    <m/>
  </r>
  <r>
    <x v="9"/>
    <x v="0"/>
    <x v="4"/>
    <x v="0"/>
    <x v="0"/>
    <x v="0"/>
    <x v="0"/>
    <x v="80"/>
    <x v="13"/>
    <n v="1081901"/>
  </r>
  <r>
    <x v="9"/>
    <x v="0"/>
    <x v="4"/>
    <x v="0"/>
    <x v="0"/>
    <x v="0"/>
    <x v="0"/>
    <x v="80"/>
    <x v="14"/>
    <n v="351420"/>
  </r>
  <r>
    <x v="9"/>
    <x v="0"/>
    <x v="4"/>
    <x v="0"/>
    <x v="0"/>
    <x v="0"/>
    <x v="0"/>
    <x v="80"/>
    <x v="15"/>
    <n v="1000000"/>
  </r>
  <r>
    <x v="9"/>
    <x v="0"/>
    <x v="4"/>
    <x v="0"/>
    <x v="0"/>
    <x v="0"/>
    <x v="0"/>
    <x v="80"/>
    <x v="16"/>
    <n v="182804"/>
  </r>
  <r>
    <x v="9"/>
    <x v="0"/>
    <x v="4"/>
    <x v="0"/>
    <x v="0"/>
    <x v="0"/>
    <x v="0"/>
    <x v="80"/>
    <x v="54"/>
    <m/>
  </r>
  <r>
    <x v="9"/>
    <x v="0"/>
    <x v="4"/>
    <x v="0"/>
    <x v="0"/>
    <x v="0"/>
    <x v="0"/>
    <x v="80"/>
    <x v="73"/>
    <m/>
  </r>
  <r>
    <x v="9"/>
    <x v="0"/>
    <x v="4"/>
    <x v="0"/>
    <x v="0"/>
    <x v="0"/>
    <x v="0"/>
    <x v="80"/>
    <x v="84"/>
    <n v="150000"/>
  </r>
  <r>
    <x v="9"/>
    <x v="0"/>
    <x v="4"/>
    <x v="0"/>
    <x v="0"/>
    <x v="0"/>
    <x v="0"/>
    <x v="80"/>
    <x v="85"/>
    <n v="150000"/>
  </r>
  <r>
    <x v="9"/>
    <x v="0"/>
    <x v="4"/>
    <x v="0"/>
    <x v="0"/>
    <x v="0"/>
    <x v="0"/>
    <x v="80"/>
    <x v="86"/>
    <n v="802081"/>
  </r>
  <r>
    <x v="9"/>
    <x v="0"/>
    <x v="4"/>
    <x v="0"/>
    <x v="0"/>
    <x v="0"/>
    <x v="0"/>
    <x v="84"/>
    <x v="20"/>
    <m/>
  </r>
  <r>
    <x v="9"/>
    <x v="0"/>
    <x v="4"/>
    <x v="0"/>
    <x v="0"/>
    <x v="0"/>
    <x v="0"/>
    <x v="107"/>
    <x v="17"/>
    <n v="200000"/>
  </r>
  <r>
    <x v="9"/>
    <x v="0"/>
    <x v="4"/>
    <x v="0"/>
    <x v="0"/>
    <x v="0"/>
    <x v="0"/>
    <x v="115"/>
    <x v="0"/>
    <m/>
  </r>
  <r>
    <x v="9"/>
    <x v="0"/>
    <x v="4"/>
    <x v="0"/>
    <x v="0"/>
    <x v="0"/>
    <x v="0"/>
    <x v="138"/>
    <x v="11"/>
    <n v="134058"/>
  </r>
  <r>
    <x v="9"/>
    <x v="0"/>
    <x v="4"/>
    <x v="0"/>
    <x v="0"/>
    <x v="0"/>
    <x v="0"/>
    <x v="108"/>
    <x v="0"/>
    <m/>
  </r>
  <r>
    <x v="9"/>
    <x v="0"/>
    <x v="4"/>
    <x v="0"/>
    <x v="0"/>
    <x v="0"/>
    <x v="0"/>
    <x v="109"/>
    <x v="0"/>
    <m/>
  </r>
  <r>
    <x v="9"/>
    <x v="0"/>
    <x v="4"/>
    <x v="0"/>
    <x v="0"/>
    <x v="0"/>
    <x v="0"/>
    <x v="116"/>
    <x v="0"/>
    <m/>
  </r>
  <r>
    <x v="9"/>
    <x v="0"/>
    <x v="4"/>
    <x v="0"/>
    <x v="0"/>
    <x v="0"/>
    <x v="0"/>
    <x v="79"/>
    <x v="40"/>
    <m/>
  </r>
  <r>
    <x v="9"/>
    <x v="0"/>
    <x v="4"/>
    <x v="0"/>
    <x v="0"/>
    <x v="0"/>
    <x v="12"/>
    <x v="81"/>
    <x v="0"/>
    <m/>
  </r>
  <r>
    <x v="9"/>
    <x v="0"/>
    <x v="4"/>
    <x v="0"/>
    <x v="0"/>
    <x v="0"/>
    <x v="12"/>
    <x v="82"/>
    <x v="47"/>
    <m/>
  </r>
  <r>
    <x v="9"/>
    <x v="0"/>
    <x v="4"/>
    <x v="0"/>
    <x v="0"/>
    <x v="0"/>
    <x v="12"/>
    <x v="83"/>
    <x v="0"/>
    <m/>
  </r>
  <r>
    <x v="9"/>
    <x v="0"/>
    <x v="4"/>
    <x v="0"/>
    <x v="0"/>
    <x v="0"/>
    <x v="12"/>
    <x v="84"/>
    <x v="47"/>
    <m/>
  </r>
  <r>
    <x v="9"/>
    <x v="0"/>
    <x v="4"/>
    <x v="0"/>
    <x v="0"/>
    <x v="0"/>
    <x v="19"/>
    <x v="100"/>
    <x v="55"/>
    <m/>
  </r>
  <r>
    <x v="9"/>
    <x v="0"/>
    <x v="4"/>
    <x v="0"/>
    <x v="0"/>
    <x v="0"/>
    <x v="19"/>
    <x v="100"/>
    <x v="19"/>
    <m/>
  </r>
  <r>
    <x v="9"/>
    <x v="0"/>
    <x v="4"/>
    <x v="0"/>
    <x v="0"/>
    <x v="0"/>
    <x v="19"/>
    <x v="139"/>
    <x v="0"/>
    <m/>
  </r>
  <r>
    <x v="9"/>
    <x v="0"/>
    <x v="4"/>
    <x v="0"/>
    <x v="0"/>
    <x v="0"/>
    <x v="19"/>
    <x v="140"/>
    <x v="20"/>
    <m/>
  </r>
  <r>
    <x v="9"/>
    <x v="0"/>
    <x v="4"/>
    <x v="0"/>
    <x v="0"/>
    <x v="0"/>
    <x v="16"/>
    <x v="86"/>
    <x v="45"/>
    <m/>
  </r>
  <r>
    <x v="9"/>
    <x v="0"/>
    <x v="4"/>
    <x v="0"/>
    <x v="0"/>
    <x v="0"/>
    <x v="16"/>
    <x v="117"/>
    <x v="56"/>
    <m/>
  </r>
  <r>
    <x v="9"/>
    <x v="0"/>
    <x v="4"/>
    <x v="0"/>
    <x v="0"/>
    <x v="0"/>
    <x v="16"/>
    <x v="117"/>
    <x v="57"/>
    <m/>
  </r>
  <r>
    <x v="9"/>
    <x v="0"/>
    <x v="4"/>
    <x v="0"/>
    <x v="0"/>
    <x v="0"/>
    <x v="22"/>
    <x v="105"/>
    <x v="0"/>
    <m/>
  </r>
  <r>
    <x v="9"/>
    <x v="0"/>
    <x v="4"/>
    <x v="0"/>
    <x v="0"/>
    <x v="0"/>
    <x v="2"/>
    <x v="87"/>
    <x v="21"/>
    <n v="269794"/>
  </r>
  <r>
    <x v="9"/>
    <x v="0"/>
    <x v="4"/>
    <x v="0"/>
    <x v="0"/>
    <x v="0"/>
    <x v="2"/>
    <x v="87"/>
    <x v="87"/>
    <n v="379641"/>
  </r>
  <r>
    <x v="9"/>
    <x v="0"/>
    <x v="4"/>
    <x v="0"/>
    <x v="0"/>
    <x v="0"/>
    <x v="2"/>
    <x v="87"/>
    <x v="14"/>
    <n v="172899"/>
  </r>
  <r>
    <x v="9"/>
    <x v="0"/>
    <x v="4"/>
    <x v="0"/>
    <x v="0"/>
    <x v="0"/>
    <x v="2"/>
    <x v="88"/>
    <x v="58"/>
    <m/>
  </r>
  <r>
    <x v="9"/>
    <x v="0"/>
    <x v="4"/>
    <x v="0"/>
    <x v="0"/>
    <x v="0"/>
    <x v="2"/>
    <x v="89"/>
    <x v="59"/>
    <m/>
  </r>
  <r>
    <x v="9"/>
    <x v="0"/>
    <x v="4"/>
    <x v="0"/>
    <x v="0"/>
    <x v="0"/>
    <x v="2"/>
    <x v="89"/>
    <x v="32"/>
    <n v="13866"/>
  </r>
  <r>
    <x v="9"/>
    <x v="0"/>
    <x v="4"/>
    <x v="0"/>
    <x v="0"/>
    <x v="0"/>
    <x v="2"/>
    <x v="90"/>
    <x v="23"/>
    <n v="170000"/>
  </r>
  <r>
    <x v="9"/>
    <x v="0"/>
    <x v="4"/>
    <x v="0"/>
    <x v="0"/>
    <x v="0"/>
    <x v="2"/>
    <x v="91"/>
    <x v="0"/>
    <m/>
  </r>
  <r>
    <x v="9"/>
    <x v="0"/>
    <x v="4"/>
    <x v="0"/>
    <x v="0"/>
    <x v="0"/>
    <x v="2"/>
    <x v="92"/>
    <x v="0"/>
    <m/>
  </r>
  <r>
    <x v="9"/>
    <x v="0"/>
    <x v="4"/>
    <x v="0"/>
    <x v="0"/>
    <x v="0"/>
    <x v="2"/>
    <x v="136"/>
    <x v="60"/>
    <n v="25000"/>
  </r>
  <r>
    <x v="9"/>
    <x v="0"/>
    <x v="4"/>
    <x v="0"/>
    <x v="0"/>
    <x v="0"/>
    <x v="2"/>
    <x v="136"/>
    <x v="28"/>
    <m/>
  </r>
  <r>
    <x v="9"/>
    <x v="0"/>
    <x v="4"/>
    <x v="0"/>
    <x v="0"/>
    <x v="0"/>
    <x v="2"/>
    <x v="141"/>
    <x v="0"/>
    <m/>
  </r>
  <r>
    <x v="9"/>
    <x v="0"/>
    <x v="4"/>
    <x v="0"/>
    <x v="0"/>
    <x v="0"/>
    <x v="2"/>
    <x v="93"/>
    <x v="0"/>
    <m/>
  </r>
  <r>
    <x v="9"/>
    <x v="0"/>
    <x v="4"/>
    <x v="0"/>
    <x v="0"/>
    <x v="0"/>
    <x v="2"/>
    <x v="84"/>
    <x v="74"/>
    <m/>
  </r>
  <r>
    <x v="9"/>
    <x v="0"/>
    <x v="4"/>
    <x v="0"/>
    <x v="0"/>
    <x v="0"/>
    <x v="2"/>
    <x v="84"/>
    <x v="54"/>
    <n v="6.38"/>
  </r>
  <r>
    <x v="9"/>
    <x v="0"/>
    <x v="4"/>
    <x v="0"/>
    <x v="0"/>
    <x v="0"/>
    <x v="2"/>
    <x v="84"/>
    <x v="88"/>
    <n v="3"/>
  </r>
  <r>
    <x v="9"/>
    <x v="0"/>
    <x v="4"/>
    <x v="0"/>
    <x v="0"/>
    <x v="0"/>
    <x v="2"/>
    <x v="84"/>
    <x v="80"/>
    <n v="8154.93"/>
  </r>
  <r>
    <x v="9"/>
    <x v="0"/>
    <x v="4"/>
    <x v="0"/>
    <x v="0"/>
    <x v="0"/>
    <x v="2"/>
    <x v="84"/>
    <x v="36"/>
    <n v="4186"/>
  </r>
  <r>
    <x v="9"/>
    <x v="0"/>
    <x v="4"/>
    <x v="0"/>
    <x v="0"/>
    <x v="0"/>
    <x v="2"/>
    <x v="84"/>
    <x v="25"/>
    <n v="141.06"/>
  </r>
  <r>
    <x v="9"/>
    <x v="0"/>
    <x v="4"/>
    <x v="0"/>
    <x v="0"/>
    <x v="0"/>
    <x v="2"/>
    <x v="84"/>
    <x v="26"/>
    <n v="499.29"/>
  </r>
  <r>
    <x v="9"/>
    <x v="0"/>
    <x v="4"/>
    <x v="0"/>
    <x v="0"/>
    <x v="0"/>
    <x v="2"/>
    <x v="84"/>
    <x v="31"/>
    <n v="1570"/>
  </r>
  <r>
    <x v="9"/>
    <x v="0"/>
    <x v="4"/>
    <x v="0"/>
    <x v="0"/>
    <x v="0"/>
    <x v="2"/>
    <x v="84"/>
    <x v="49"/>
    <n v="249.82"/>
  </r>
  <r>
    <x v="9"/>
    <x v="0"/>
    <x v="4"/>
    <x v="0"/>
    <x v="0"/>
    <x v="7"/>
    <x v="4"/>
    <x v="119"/>
    <x v="28"/>
    <n v="2000000"/>
  </r>
  <r>
    <x v="9"/>
    <x v="0"/>
    <x v="4"/>
    <x v="0"/>
    <x v="0"/>
    <x v="7"/>
    <x v="4"/>
    <x v="120"/>
    <x v="28"/>
    <n v="117172"/>
  </r>
  <r>
    <x v="9"/>
    <x v="0"/>
    <x v="4"/>
    <x v="0"/>
    <x v="0"/>
    <x v="7"/>
    <x v="4"/>
    <x v="121"/>
    <x v="28"/>
    <n v="176430"/>
  </r>
  <r>
    <x v="9"/>
    <x v="0"/>
    <x v="4"/>
    <x v="0"/>
    <x v="0"/>
    <x v="7"/>
    <x v="4"/>
    <x v="122"/>
    <x v="28"/>
    <n v="21172"/>
  </r>
  <r>
    <x v="9"/>
    <x v="0"/>
    <x v="4"/>
    <x v="0"/>
    <x v="0"/>
    <x v="7"/>
    <x v="4"/>
    <x v="123"/>
    <x v="28"/>
    <n v="176430"/>
  </r>
  <r>
    <x v="9"/>
    <x v="0"/>
    <x v="4"/>
    <x v="0"/>
    <x v="0"/>
    <x v="7"/>
    <x v="4"/>
    <x v="124"/>
    <x v="28"/>
    <n v="83333.34"/>
  </r>
  <r>
    <x v="9"/>
    <x v="0"/>
    <x v="4"/>
    <x v="0"/>
    <x v="0"/>
    <x v="7"/>
    <x v="4"/>
    <x v="135"/>
    <x v="0"/>
    <m/>
  </r>
  <r>
    <x v="9"/>
    <x v="0"/>
    <x v="4"/>
    <x v="0"/>
    <x v="0"/>
    <x v="7"/>
    <x v="4"/>
    <x v="125"/>
    <x v="28"/>
    <n v="1000000"/>
  </r>
  <r>
    <x v="9"/>
    <x v="0"/>
    <x v="4"/>
    <x v="0"/>
    <x v="0"/>
    <x v="7"/>
    <x v="4"/>
    <x v="144"/>
    <x v="28"/>
    <m/>
  </r>
  <r>
    <x v="9"/>
    <x v="0"/>
    <x v="4"/>
    <x v="0"/>
    <x v="0"/>
    <x v="7"/>
    <x v="4"/>
    <x v="126"/>
    <x v="0"/>
    <m/>
  </r>
  <r>
    <x v="9"/>
    <x v="0"/>
    <x v="4"/>
    <x v="0"/>
    <x v="0"/>
    <x v="7"/>
    <x v="4"/>
    <x v="127"/>
    <x v="5"/>
    <n v="10440"/>
  </r>
  <r>
    <x v="9"/>
    <x v="0"/>
    <x v="4"/>
    <x v="0"/>
    <x v="0"/>
    <x v="7"/>
    <x v="4"/>
    <x v="128"/>
    <x v="6"/>
    <n v="240000"/>
  </r>
  <r>
    <x v="9"/>
    <x v="0"/>
    <x v="4"/>
    <x v="0"/>
    <x v="0"/>
    <x v="7"/>
    <x v="4"/>
    <x v="129"/>
    <x v="77"/>
    <n v="80000"/>
  </r>
  <r>
    <x v="9"/>
    <x v="0"/>
    <x v="4"/>
    <x v="0"/>
    <x v="0"/>
    <x v="7"/>
    <x v="4"/>
    <x v="130"/>
    <x v="0"/>
    <m/>
  </r>
  <r>
    <x v="9"/>
    <x v="0"/>
    <x v="4"/>
    <x v="0"/>
    <x v="0"/>
    <x v="7"/>
    <x v="2"/>
    <x v="131"/>
    <x v="0"/>
    <m/>
  </r>
  <r>
    <x v="9"/>
    <x v="0"/>
    <x v="4"/>
    <x v="0"/>
    <x v="0"/>
    <x v="1"/>
    <x v="7"/>
    <x v="34"/>
    <x v="29"/>
    <n v="84190"/>
  </r>
  <r>
    <x v="9"/>
    <x v="0"/>
    <x v="4"/>
    <x v="0"/>
    <x v="0"/>
    <x v="1"/>
    <x v="7"/>
    <x v="20"/>
    <x v="30"/>
    <n v="307490"/>
  </r>
  <r>
    <x v="9"/>
    <x v="0"/>
    <x v="4"/>
    <x v="0"/>
    <x v="0"/>
    <x v="1"/>
    <x v="7"/>
    <x v="20"/>
    <x v="29"/>
    <n v="218783"/>
  </r>
  <r>
    <x v="9"/>
    <x v="0"/>
    <x v="4"/>
    <x v="0"/>
    <x v="0"/>
    <x v="1"/>
    <x v="7"/>
    <x v="101"/>
    <x v="31"/>
    <m/>
  </r>
  <r>
    <x v="9"/>
    <x v="0"/>
    <x v="4"/>
    <x v="0"/>
    <x v="0"/>
    <x v="1"/>
    <x v="7"/>
    <x v="55"/>
    <x v="89"/>
    <n v="34053.82"/>
  </r>
  <r>
    <x v="9"/>
    <x v="0"/>
    <x v="4"/>
    <x v="0"/>
    <x v="0"/>
    <x v="1"/>
    <x v="7"/>
    <x v="55"/>
    <x v="90"/>
    <n v="427981"/>
  </r>
  <r>
    <x v="9"/>
    <x v="0"/>
    <x v="4"/>
    <x v="0"/>
    <x v="0"/>
    <x v="1"/>
    <x v="8"/>
    <x v="22"/>
    <x v="29"/>
    <n v="308471"/>
  </r>
  <r>
    <x v="9"/>
    <x v="0"/>
    <x v="4"/>
    <x v="0"/>
    <x v="0"/>
    <x v="1"/>
    <x v="8"/>
    <x v="94"/>
    <x v="0"/>
    <m/>
  </r>
  <r>
    <x v="9"/>
    <x v="0"/>
    <x v="4"/>
    <x v="0"/>
    <x v="0"/>
    <x v="1"/>
    <x v="8"/>
    <x v="95"/>
    <x v="0"/>
    <m/>
  </r>
  <r>
    <x v="9"/>
    <x v="0"/>
    <x v="4"/>
    <x v="0"/>
    <x v="0"/>
    <x v="1"/>
    <x v="8"/>
    <x v="77"/>
    <x v="50"/>
    <m/>
  </r>
  <r>
    <x v="9"/>
    <x v="0"/>
    <x v="4"/>
    <x v="0"/>
    <x v="0"/>
    <x v="1"/>
    <x v="8"/>
    <x v="4"/>
    <x v="17"/>
    <n v="2000"/>
  </r>
  <r>
    <x v="9"/>
    <x v="0"/>
    <x v="4"/>
    <x v="0"/>
    <x v="0"/>
    <x v="1"/>
    <x v="8"/>
    <x v="4"/>
    <x v="84"/>
    <n v="1500"/>
  </r>
  <r>
    <x v="9"/>
    <x v="0"/>
    <x v="4"/>
    <x v="0"/>
    <x v="0"/>
    <x v="1"/>
    <x v="8"/>
    <x v="4"/>
    <x v="91"/>
    <n v="309076.21999999997"/>
  </r>
  <r>
    <x v="9"/>
    <x v="0"/>
    <x v="4"/>
    <x v="0"/>
    <x v="0"/>
    <x v="1"/>
    <x v="8"/>
    <x v="4"/>
    <x v="85"/>
    <n v="1500"/>
  </r>
  <r>
    <x v="9"/>
    <x v="0"/>
    <x v="4"/>
    <x v="0"/>
    <x v="0"/>
    <x v="1"/>
    <x v="8"/>
    <x v="4"/>
    <x v="92"/>
    <n v="10900"/>
  </r>
  <r>
    <x v="9"/>
    <x v="0"/>
    <x v="4"/>
    <x v="0"/>
    <x v="0"/>
    <x v="1"/>
    <x v="8"/>
    <x v="4"/>
    <x v="82"/>
    <n v="319900"/>
  </r>
  <r>
    <x v="9"/>
    <x v="0"/>
    <x v="4"/>
    <x v="0"/>
    <x v="0"/>
    <x v="1"/>
    <x v="8"/>
    <x v="4"/>
    <x v="93"/>
    <n v="70200"/>
  </r>
  <r>
    <x v="9"/>
    <x v="0"/>
    <x v="4"/>
    <x v="0"/>
    <x v="0"/>
    <x v="1"/>
    <x v="8"/>
    <x v="4"/>
    <x v="94"/>
    <n v="179074"/>
  </r>
  <r>
    <x v="9"/>
    <x v="0"/>
    <x v="4"/>
    <x v="0"/>
    <x v="0"/>
    <x v="1"/>
    <x v="8"/>
    <x v="4"/>
    <x v="95"/>
    <n v="77800"/>
  </r>
  <r>
    <x v="9"/>
    <x v="0"/>
    <x v="4"/>
    <x v="0"/>
    <x v="0"/>
    <x v="1"/>
    <x v="8"/>
    <x v="4"/>
    <x v="96"/>
    <n v="12000"/>
  </r>
  <r>
    <x v="9"/>
    <x v="0"/>
    <x v="4"/>
    <x v="0"/>
    <x v="0"/>
    <x v="1"/>
    <x v="8"/>
    <x v="4"/>
    <x v="97"/>
    <n v="50000"/>
  </r>
  <r>
    <x v="9"/>
    <x v="0"/>
    <x v="4"/>
    <x v="0"/>
    <x v="0"/>
    <x v="6"/>
    <x v="23"/>
    <x v="112"/>
    <x v="0"/>
    <m/>
  </r>
  <r>
    <x v="9"/>
    <x v="0"/>
    <x v="4"/>
    <x v="0"/>
    <x v="2"/>
    <x v="3"/>
    <x v="3"/>
    <x v="96"/>
    <x v="0"/>
    <m/>
  </r>
  <r>
    <x v="9"/>
    <x v="0"/>
    <x v="4"/>
    <x v="0"/>
    <x v="2"/>
    <x v="3"/>
    <x v="3"/>
    <x v="137"/>
    <x v="98"/>
    <n v="22000000"/>
  </r>
  <r>
    <x v="9"/>
    <x v="0"/>
    <x v="4"/>
    <x v="0"/>
    <x v="2"/>
    <x v="3"/>
    <x v="3"/>
    <x v="97"/>
    <x v="34"/>
    <n v="262416"/>
  </r>
  <r>
    <x v="9"/>
    <x v="0"/>
    <x v="4"/>
    <x v="0"/>
    <x v="2"/>
    <x v="3"/>
    <x v="3"/>
    <x v="97"/>
    <x v="35"/>
    <m/>
  </r>
  <r>
    <x v="9"/>
    <x v="0"/>
    <x v="4"/>
    <x v="0"/>
    <x v="2"/>
    <x v="3"/>
    <x v="3"/>
    <x v="97"/>
    <x v="36"/>
    <n v="1485456"/>
  </r>
  <r>
    <x v="9"/>
    <x v="0"/>
    <x v="4"/>
    <x v="0"/>
    <x v="2"/>
    <x v="3"/>
    <x v="3"/>
    <x v="97"/>
    <x v="0"/>
    <m/>
  </r>
  <r>
    <x v="9"/>
    <x v="0"/>
    <x v="4"/>
    <x v="0"/>
    <x v="2"/>
    <x v="3"/>
    <x v="3"/>
    <x v="97"/>
    <x v="0"/>
    <m/>
  </r>
  <r>
    <x v="9"/>
    <x v="0"/>
    <x v="4"/>
    <x v="0"/>
    <x v="2"/>
    <x v="3"/>
    <x v="3"/>
    <x v="97"/>
    <x v="0"/>
    <m/>
  </r>
  <r>
    <x v="9"/>
    <x v="0"/>
    <x v="4"/>
    <x v="0"/>
    <x v="2"/>
    <x v="3"/>
    <x v="3"/>
    <x v="97"/>
    <x v="0"/>
    <m/>
  </r>
  <r>
    <x v="9"/>
    <x v="0"/>
    <x v="4"/>
    <x v="0"/>
    <x v="2"/>
    <x v="3"/>
    <x v="3"/>
    <x v="98"/>
    <x v="0"/>
    <m/>
  </r>
  <r>
    <x v="9"/>
    <x v="0"/>
    <x v="4"/>
    <x v="0"/>
    <x v="2"/>
    <x v="3"/>
    <x v="3"/>
    <x v="99"/>
    <x v="37"/>
    <n v="10486368"/>
  </r>
  <r>
    <x v="9"/>
    <x v="0"/>
    <x v="4"/>
    <x v="0"/>
    <x v="2"/>
    <x v="3"/>
    <x v="3"/>
    <x v="99"/>
    <x v="38"/>
    <m/>
  </r>
  <r>
    <x v="9"/>
    <x v="0"/>
    <x v="4"/>
    <x v="0"/>
    <x v="2"/>
    <x v="3"/>
    <x v="3"/>
    <x v="99"/>
    <x v="39"/>
    <n v="1638495"/>
  </r>
  <r>
    <x v="9"/>
    <x v="0"/>
    <x v="4"/>
    <x v="0"/>
    <x v="2"/>
    <x v="3"/>
    <x v="3"/>
    <x v="99"/>
    <x v="69"/>
    <m/>
  </r>
  <r>
    <x v="9"/>
    <x v="0"/>
    <x v="4"/>
    <x v="0"/>
    <x v="2"/>
    <x v="3"/>
    <x v="3"/>
    <x v="99"/>
    <x v="70"/>
    <n v="1158000"/>
  </r>
  <r>
    <x v="9"/>
    <x v="0"/>
    <x v="4"/>
    <x v="0"/>
    <x v="2"/>
    <x v="3"/>
    <x v="3"/>
    <x v="99"/>
    <x v="83"/>
    <n v="119748"/>
  </r>
  <r>
    <x v="9"/>
    <x v="0"/>
    <x v="4"/>
    <x v="0"/>
    <x v="2"/>
    <x v="3"/>
    <x v="3"/>
    <x v="99"/>
    <x v="41"/>
    <m/>
  </r>
  <r>
    <x v="9"/>
    <x v="0"/>
    <x v="4"/>
    <x v="0"/>
    <x v="2"/>
    <x v="3"/>
    <x v="26"/>
    <x v="137"/>
    <x v="0"/>
    <m/>
  </r>
  <r>
    <x v="9"/>
    <x v="0"/>
    <x v="4"/>
    <x v="0"/>
    <x v="2"/>
    <x v="3"/>
    <x v="20"/>
    <x v="49"/>
    <x v="40"/>
    <m/>
  </r>
  <r>
    <x v="9"/>
    <x v="0"/>
    <x v="4"/>
    <x v="0"/>
    <x v="2"/>
    <x v="3"/>
    <x v="20"/>
    <x v="49"/>
    <x v="41"/>
    <n v="2153997"/>
  </r>
  <r>
    <x v="9"/>
    <x v="0"/>
    <x v="4"/>
    <x v="0"/>
    <x v="2"/>
    <x v="3"/>
    <x v="20"/>
    <x v="49"/>
    <x v="42"/>
    <n v="317200"/>
  </r>
  <r>
    <x v="9"/>
    <x v="0"/>
    <x v="4"/>
    <x v="0"/>
    <x v="2"/>
    <x v="3"/>
    <x v="20"/>
    <x v="49"/>
    <x v="83"/>
    <n v="8640"/>
  </r>
  <r>
    <x v="9"/>
    <x v="0"/>
    <x v="4"/>
    <x v="0"/>
    <x v="2"/>
    <x v="3"/>
    <x v="20"/>
    <x v="49"/>
    <x v="0"/>
    <m/>
  </r>
  <r>
    <x v="9"/>
    <x v="0"/>
    <x v="4"/>
    <x v="0"/>
    <x v="2"/>
    <x v="3"/>
    <x v="20"/>
    <x v="49"/>
    <x v="0"/>
    <m/>
  </r>
  <r>
    <x v="9"/>
    <x v="0"/>
    <x v="4"/>
    <x v="0"/>
    <x v="2"/>
    <x v="3"/>
    <x v="20"/>
    <x v="111"/>
    <x v="42"/>
    <n v="45000"/>
  </r>
  <r>
    <x v="9"/>
    <x v="0"/>
    <x v="4"/>
    <x v="0"/>
    <x v="2"/>
    <x v="3"/>
    <x v="20"/>
    <x v="111"/>
    <x v="83"/>
    <n v="864"/>
  </r>
  <r>
    <x v="9"/>
    <x v="0"/>
    <x v="4"/>
    <x v="0"/>
    <x v="2"/>
    <x v="3"/>
    <x v="20"/>
    <x v="111"/>
    <x v="43"/>
    <n v="186000"/>
  </r>
  <r>
    <x v="9"/>
    <x v="0"/>
    <x v="4"/>
    <x v="0"/>
    <x v="2"/>
    <x v="3"/>
    <x v="21"/>
    <x v="50"/>
    <x v="0"/>
    <m/>
  </r>
  <r>
    <x v="9"/>
    <x v="0"/>
    <x v="4"/>
    <x v="0"/>
    <x v="2"/>
    <x v="3"/>
    <x v="21"/>
    <x v="132"/>
    <x v="44"/>
    <m/>
  </r>
  <r>
    <x v="10"/>
    <x v="0"/>
    <x v="4"/>
    <x v="0"/>
    <x v="1"/>
    <x v="2"/>
    <x v="24"/>
    <x v="63"/>
    <x v="1"/>
    <n v="54392474.700000003"/>
  </r>
  <r>
    <x v="10"/>
    <x v="0"/>
    <x v="4"/>
    <x v="0"/>
    <x v="1"/>
    <x v="5"/>
    <x v="11"/>
    <x v="64"/>
    <x v="0"/>
    <n v="732.79"/>
  </r>
  <r>
    <x v="10"/>
    <x v="0"/>
    <x v="4"/>
    <x v="0"/>
    <x v="1"/>
    <x v="5"/>
    <x v="14"/>
    <x v="66"/>
    <x v="0"/>
    <m/>
  </r>
  <r>
    <x v="10"/>
    <x v="0"/>
    <x v="4"/>
    <x v="0"/>
    <x v="1"/>
    <x v="5"/>
    <x v="15"/>
    <x v="69"/>
    <x v="0"/>
    <n v="20223.169999999998"/>
  </r>
  <r>
    <x v="10"/>
    <x v="0"/>
    <x v="4"/>
    <x v="0"/>
    <x v="1"/>
    <x v="2"/>
    <x v="25"/>
    <x v="74"/>
    <x v="0"/>
    <n v="-1741848.74"/>
  </r>
  <r>
    <x v="10"/>
    <x v="0"/>
    <x v="4"/>
    <x v="0"/>
    <x v="1"/>
    <x v="2"/>
    <x v="25"/>
    <x v="118"/>
    <x v="0"/>
    <n v="-20000"/>
  </r>
  <r>
    <x v="10"/>
    <x v="0"/>
    <x v="4"/>
    <x v="0"/>
    <x v="1"/>
    <x v="2"/>
    <x v="0"/>
    <x v="103"/>
    <x v="0"/>
    <n v="-668043.31000000006"/>
  </r>
  <r>
    <x v="10"/>
    <x v="0"/>
    <x v="4"/>
    <x v="0"/>
    <x v="1"/>
    <x v="2"/>
    <x v="0"/>
    <x v="104"/>
    <x v="0"/>
    <n v="375000"/>
  </r>
  <r>
    <x v="10"/>
    <x v="0"/>
    <x v="4"/>
    <x v="0"/>
    <x v="0"/>
    <x v="0"/>
    <x v="4"/>
    <x v="6"/>
    <x v="2"/>
    <n v="5520000"/>
  </r>
  <r>
    <x v="10"/>
    <x v="0"/>
    <x v="4"/>
    <x v="0"/>
    <x v="0"/>
    <x v="0"/>
    <x v="4"/>
    <x v="6"/>
    <x v="3"/>
    <n v="1750000"/>
  </r>
  <r>
    <x v="10"/>
    <x v="0"/>
    <x v="4"/>
    <x v="0"/>
    <x v="0"/>
    <x v="0"/>
    <x v="4"/>
    <x v="7"/>
    <x v="2"/>
    <m/>
  </r>
  <r>
    <x v="10"/>
    <x v="0"/>
    <x v="4"/>
    <x v="0"/>
    <x v="0"/>
    <x v="0"/>
    <x v="4"/>
    <x v="7"/>
    <x v="3"/>
    <n v="117172"/>
  </r>
  <r>
    <x v="10"/>
    <x v="0"/>
    <x v="4"/>
    <x v="0"/>
    <x v="0"/>
    <x v="0"/>
    <x v="4"/>
    <x v="8"/>
    <x v="2"/>
    <n v="460000"/>
  </r>
  <r>
    <x v="10"/>
    <x v="0"/>
    <x v="4"/>
    <x v="0"/>
    <x v="0"/>
    <x v="0"/>
    <x v="4"/>
    <x v="8"/>
    <x v="3"/>
    <n v="155598"/>
  </r>
  <r>
    <x v="10"/>
    <x v="0"/>
    <x v="4"/>
    <x v="0"/>
    <x v="0"/>
    <x v="0"/>
    <x v="4"/>
    <x v="9"/>
    <x v="2"/>
    <n v="55200"/>
  </r>
  <r>
    <x v="10"/>
    <x v="0"/>
    <x v="4"/>
    <x v="0"/>
    <x v="0"/>
    <x v="0"/>
    <x v="4"/>
    <x v="9"/>
    <x v="3"/>
    <n v="18672"/>
  </r>
  <r>
    <x v="10"/>
    <x v="0"/>
    <x v="4"/>
    <x v="0"/>
    <x v="0"/>
    <x v="0"/>
    <x v="4"/>
    <x v="10"/>
    <x v="2"/>
    <n v="460000"/>
  </r>
  <r>
    <x v="10"/>
    <x v="0"/>
    <x v="4"/>
    <x v="0"/>
    <x v="0"/>
    <x v="0"/>
    <x v="4"/>
    <x v="10"/>
    <x v="3"/>
    <n v="155598"/>
  </r>
  <r>
    <x v="10"/>
    <x v="0"/>
    <x v="4"/>
    <x v="0"/>
    <x v="0"/>
    <x v="0"/>
    <x v="4"/>
    <x v="11"/>
    <x v="2"/>
    <n v="230000"/>
  </r>
  <r>
    <x v="10"/>
    <x v="0"/>
    <x v="4"/>
    <x v="0"/>
    <x v="0"/>
    <x v="0"/>
    <x v="4"/>
    <x v="11"/>
    <x v="3"/>
    <n v="72916"/>
  </r>
  <r>
    <x v="10"/>
    <x v="0"/>
    <x v="4"/>
    <x v="0"/>
    <x v="0"/>
    <x v="0"/>
    <x v="4"/>
    <x v="12"/>
    <x v="2"/>
    <n v="3680000"/>
  </r>
  <r>
    <x v="10"/>
    <x v="0"/>
    <x v="4"/>
    <x v="0"/>
    <x v="0"/>
    <x v="0"/>
    <x v="4"/>
    <x v="134"/>
    <x v="0"/>
    <m/>
  </r>
  <r>
    <x v="10"/>
    <x v="0"/>
    <x v="4"/>
    <x v="0"/>
    <x v="0"/>
    <x v="0"/>
    <x v="4"/>
    <x v="142"/>
    <x v="71"/>
    <m/>
  </r>
  <r>
    <x v="10"/>
    <x v="0"/>
    <x v="4"/>
    <x v="0"/>
    <x v="0"/>
    <x v="0"/>
    <x v="4"/>
    <x v="56"/>
    <x v="4"/>
    <m/>
  </r>
  <r>
    <x v="10"/>
    <x v="0"/>
    <x v="4"/>
    <x v="0"/>
    <x v="0"/>
    <x v="0"/>
    <x v="4"/>
    <x v="13"/>
    <x v="5"/>
    <n v="37949"/>
  </r>
  <r>
    <x v="10"/>
    <x v="0"/>
    <x v="4"/>
    <x v="0"/>
    <x v="0"/>
    <x v="0"/>
    <x v="4"/>
    <x v="14"/>
    <x v="6"/>
    <n v="662400"/>
  </r>
  <r>
    <x v="10"/>
    <x v="0"/>
    <x v="4"/>
    <x v="0"/>
    <x v="0"/>
    <x v="0"/>
    <x v="4"/>
    <x v="14"/>
    <x v="7"/>
    <n v="210000"/>
  </r>
  <r>
    <x v="10"/>
    <x v="0"/>
    <x v="4"/>
    <x v="0"/>
    <x v="0"/>
    <x v="0"/>
    <x v="4"/>
    <x v="15"/>
    <x v="8"/>
    <n v="290800"/>
  </r>
  <r>
    <x v="10"/>
    <x v="0"/>
    <x v="4"/>
    <x v="0"/>
    <x v="0"/>
    <x v="0"/>
    <x v="4"/>
    <x v="113"/>
    <x v="0"/>
    <m/>
  </r>
  <r>
    <x v="10"/>
    <x v="0"/>
    <x v="4"/>
    <x v="0"/>
    <x v="0"/>
    <x v="0"/>
    <x v="9"/>
    <x v="114"/>
    <x v="9"/>
    <n v="600000"/>
  </r>
  <r>
    <x v="10"/>
    <x v="0"/>
    <x v="4"/>
    <x v="0"/>
    <x v="0"/>
    <x v="0"/>
    <x v="9"/>
    <x v="30"/>
    <x v="0"/>
    <m/>
  </r>
  <r>
    <x v="10"/>
    <x v="0"/>
    <x v="4"/>
    <x v="0"/>
    <x v="0"/>
    <x v="0"/>
    <x v="9"/>
    <x v="110"/>
    <x v="10"/>
    <n v="998000"/>
  </r>
  <r>
    <x v="10"/>
    <x v="0"/>
    <x v="4"/>
    <x v="0"/>
    <x v="0"/>
    <x v="0"/>
    <x v="5"/>
    <x v="70"/>
    <x v="11"/>
    <n v="451"/>
  </r>
  <r>
    <x v="10"/>
    <x v="0"/>
    <x v="4"/>
    <x v="0"/>
    <x v="0"/>
    <x v="0"/>
    <x v="5"/>
    <x v="70"/>
    <x v="99"/>
    <n v="9519"/>
  </r>
  <r>
    <x v="10"/>
    <x v="0"/>
    <x v="4"/>
    <x v="0"/>
    <x v="0"/>
    <x v="0"/>
    <x v="5"/>
    <x v="102"/>
    <x v="0"/>
    <m/>
  </r>
  <r>
    <x v="10"/>
    <x v="0"/>
    <x v="4"/>
    <x v="0"/>
    <x v="0"/>
    <x v="0"/>
    <x v="5"/>
    <x v="71"/>
    <x v="45"/>
    <n v="106205"/>
  </r>
  <r>
    <x v="10"/>
    <x v="0"/>
    <x v="4"/>
    <x v="0"/>
    <x v="0"/>
    <x v="0"/>
    <x v="5"/>
    <x v="78"/>
    <x v="0"/>
    <m/>
  </r>
  <r>
    <x v="10"/>
    <x v="0"/>
    <x v="4"/>
    <x v="0"/>
    <x v="0"/>
    <x v="0"/>
    <x v="6"/>
    <x v="17"/>
    <x v="12"/>
    <n v="800000"/>
  </r>
  <r>
    <x v="10"/>
    <x v="0"/>
    <x v="4"/>
    <x v="0"/>
    <x v="0"/>
    <x v="0"/>
    <x v="6"/>
    <x v="143"/>
    <x v="72"/>
    <m/>
  </r>
  <r>
    <x v="10"/>
    <x v="0"/>
    <x v="4"/>
    <x v="0"/>
    <x v="0"/>
    <x v="0"/>
    <x v="0"/>
    <x v="79"/>
    <x v="0"/>
    <m/>
  </r>
  <r>
    <x v="10"/>
    <x v="0"/>
    <x v="4"/>
    <x v="0"/>
    <x v="0"/>
    <x v="0"/>
    <x v="0"/>
    <x v="80"/>
    <x v="13"/>
    <n v="341583"/>
  </r>
  <r>
    <x v="10"/>
    <x v="0"/>
    <x v="4"/>
    <x v="0"/>
    <x v="0"/>
    <x v="0"/>
    <x v="0"/>
    <x v="80"/>
    <x v="14"/>
    <n v="303933"/>
  </r>
  <r>
    <x v="10"/>
    <x v="0"/>
    <x v="4"/>
    <x v="0"/>
    <x v="0"/>
    <x v="0"/>
    <x v="0"/>
    <x v="80"/>
    <x v="15"/>
    <n v="1000000"/>
  </r>
  <r>
    <x v="10"/>
    <x v="0"/>
    <x v="4"/>
    <x v="0"/>
    <x v="0"/>
    <x v="0"/>
    <x v="0"/>
    <x v="80"/>
    <x v="16"/>
    <n v="365608"/>
  </r>
  <r>
    <x v="10"/>
    <x v="0"/>
    <x v="4"/>
    <x v="0"/>
    <x v="0"/>
    <x v="0"/>
    <x v="0"/>
    <x v="80"/>
    <x v="54"/>
    <m/>
  </r>
  <r>
    <x v="10"/>
    <x v="0"/>
    <x v="4"/>
    <x v="0"/>
    <x v="0"/>
    <x v="0"/>
    <x v="0"/>
    <x v="80"/>
    <x v="73"/>
    <m/>
  </r>
  <r>
    <x v="10"/>
    <x v="0"/>
    <x v="4"/>
    <x v="0"/>
    <x v="0"/>
    <x v="0"/>
    <x v="0"/>
    <x v="80"/>
    <x v="84"/>
    <m/>
  </r>
  <r>
    <x v="10"/>
    <x v="0"/>
    <x v="4"/>
    <x v="0"/>
    <x v="0"/>
    <x v="0"/>
    <x v="0"/>
    <x v="80"/>
    <x v="85"/>
    <n v="300000"/>
  </r>
  <r>
    <x v="10"/>
    <x v="0"/>
    <x v="4"/>
    <x v="0"/>
    <x v="0"/>
    <x v="0"/>
    <x v="0"/>
    <x v="80"/>
    <x v="86"/>
    <m/>
  </r>
  <r>
    <x v="10"/>
    <x v="0"/>
    <x v="4"/>
    <x v="0"/>
    <x v="0"/>
    <x v="0"/>
    <x v="0"/>
    <x v="84"/>
    <x v="20"/>
    <m/>
  </r>
  <r>
    <x v="10"/>
    <x v="0"/>
    <x v="4"/>
    <x v="0"/>
    <x v="0"/>
    <x v="0"/>
    <x v="0"/>
    <x v="107"/>
    <x v="17"/>
    <n v="580000"/>
  </r>
  <r>
    <x v="10"/>
    <x v="0"/>
    <x v="4"/>
    <x v="0"/>
    <x v="0"/>
    <x v="0"/>
    <x v="0"/>
    <x v="115"/>
    <x v="0"/>
    <m/>
  </r>
  <r>
    <x v="10"/>
    <x v="0"/>
    <x v="4"/>
    <x v="0"/>
    <x v="0"/>
    <x v="0"/>
    <x v="0"/>
    <x v="138"/>
    <x v="11"/>
    <n v="134058"/>
  </r>
  <r>
    <x v="10"/>
    <x v="0"/>
    <x v="4"/>
    <x v="0"/>
    <x v="0"/>
    <x v="0"/>
    <x v="0"/>
    <x v="108"/>
    <x v="0"/>
    <m/>
  </r>
  <r>
    <x v="10"/>
    <x v="0"/>
    <x v="4"/>
    <x v="0"/>
    <x v="0"/>
    <x v="0"/>
    <x v="0"/>
    <x v="109"/>
    <x v="0"/>
    <m/>
  </r>
  <r>
    <x v="10"/>
    <x v="0"/>
    <x v="4"/>
    <x v="0"/>
    <x v="0"/>
    <x v="0"/>
    <x v="0"/>
    <x v="116"/>
    <x v="0"/>
    <m/>
  </r>
  <r>
    <x v="10"/>
    <x v="0"/>
    <x v="4"/>
    <x v="0"/>
    <x v="0"/>
    <x v="0"/>
    <x v="0"/>
    <x v="79"/>
    <x v="40"/>
    <m/>
  </r>
  <r>
    <x v="10"/>
    <x v="0"/>
    <x v="4"/>
    <x v="0"/>
    <x v="0"/>
    <x v="0"/>
    <x v="12"/>
    <x v="81"/>
    <x v="0"/>
    <m/>
  </r>
  <r>
    <x v="10"/>
    <x v="0"/>
    <x v="4"/>
    <x v="0"/>
    <x v="0"/>
    <x v="0"/>
    <x v="12"/>
    <x v="82"/>
    <x v="47"/>
    <m/>
  </r>
  <r>
    <x v="10"/>
    <x v="0"/>
    <x v="4"/>
    <x v="0"/>
    <x v="0"/>
    <x v="0"/>
    <x v="12"/>
    <x v="83"/>
    <x v="0"/>
    <m/>
  </r>
  <r>
    <x v="10"/>
    <x v="0"/>
    <x v="4"/>
    <x v="0"/>
    <x v="0"/>
    <x v="0"/>
    <x v="12"/>
    <x v="84"/>
    <x v="47"/>
    <m/>
  </r>
  <r>
    <x v="10"/>
    <x v="0"/>
    <x v="4"/>
    <x v="0"/>
    <x v="0"/>
    <x v="0"/>
    <x v="19"/>
    <x v="100"/>
    <x v="55"/>
    <m/>
  </r>
  <r>
    <x v="10"/>
    <x v="0"/>
    <x v="4"/>
    <x v="0"/>
    <x v="0"/>
    <x v="0"/>
    <x v="19"/>
    <x v="100"/>
    <x v="19"/>
    <m/>
  </r>
  <r>
    <x v="10"/>
    <x v="0"/>
    <x v="4"/>
    <x v="0"/>
    <x v="0"/>
    <x v="0"/>
    <x v="19"/>
    <x v="139"/>
    <x v="0"/>
    <m/>
  </r>
  <r>
    <x v="10"/>
    <x v="0"/>
    <x v="4"/>
    <x v="0"/>
    <x v="0"/>
    <x v="0"/>
    <x v="19"/>
    <x v="140"/>
    <x v="20"/>
    <m/>
  </r>
  <r>
    <x v="10"/>
    <x v="0"/>
    <x v="4"/>
    <x v="0"/>
    <x v="0"/>
    <x v="0"/>
    <x v="16"/>
    <x v="86"/>
    <x v="45"/>
    <n v="1004500"/>
  </r>
  <r>
    <x v="10"/>
    <x v="0"/>
    <x v="4"/>
    <x v="0"/>
    <x v="0"/>
    <x v="0"/>
    <x v="16"/>
    <x v="117"/>
    <x v="56"/>
    <m/>
  </r>
  <r>
    <x v="10"/>
    <x v="0"/>
    <x v="4"/>
    <x v="0"/>
    <x v="0"/>
    <x v="0"/>
    <x v="16"/>
    <x v="117"/>
    <x v="57"/>
    <n v="220000"/>
  </r>
  <r>
    <x v="10"/>
    <x v="0"/>
    <x v="4"/>
    <x v="0"/>
    <x v="0"/>
    <x v="0"/>
    <x v="22"/>
    <x v="105"/>
    <x v="0"/>
    <m/>
  </r>
  <r>
    <x v="10"/>
    <x v="0"/>
    <x v="4"/>
    <x v="0"/>
    <x v="0"/>
    <x v="0"/>
    <x v="2"/>
    <x v="87"/>
    <x v="21"/>
    <n v="274181"/>
  </r>
  <r>
    <x v="10"/>
    <x v="0"/>
    <x v="4"/>
    <x v="0"/>
    <x v="0"/>
    <x v="0"/>
    <x v="2"/>
    <x v="87"/>
    <x v="87"/>
    <n v="164230"/>
  </r>
  <r>
    <x v="10"/>
    <x v="0"/>
    <x v="4"/>
    <x v="0"/>
    <x v="0"/>
    <x v="0"/>
    <x v="2"/>
    <x v="87"/>
    <x v="14"/>
    <m/>
  </r>
  <r>
    <x v="10"/>
    <x v="0"/>
    <x v="4"/>
    <x v="0"/>
    <x v="0"/>
    <x v="0"/>
    <x v="2"/>
    <x v="87"/>
    <x v="100"/>
    <n v="148000"/>
  </r>
  <r>
    <x v="10"/>
    <x v="0"/>
    <x v="4"/>
    <x v="0"/>
    <x v="0"/>
    <x v="0"/>
    <x v="2"/>
    <x v="88"/>
    <x v="17"/>
    <n v="10000"/>
  </r>
  <r>
    <x v="10"/>
    <x v="0"/>
    <x v="4"/>
    <x v="0"/>
    <x v="0"/>
    <x v="0"/>
    <x v="2"/>
    <x v="88"/>
    <x v="101"/>
    <n v="81582"/>
  </r>
  <r>
    <x v="10"/>
    <x v="0"/>
    <x v="4"/>
    <x v="0"/>
    <x v="0"/>
    <x v="0"/>
    <x v="2"/>
    <x v="89"/>
    <x v="102"/>
    <n v="35294"/>
  </r>
  <r>
    <x v="10"/>
    <x v="0"/>
    <x v="4"/>
    <x v="0"/>
    <x v="0"/>
    <x v="0"/>
    <x v="2"/>
    <x v="89"/>
    <x v="32"/>
    <n v="26387"/>
  </r>
  <r>
    <x v="10"/>
    <x v="0"/>
    <x v="4"/>
    <x v="0"/>
    <x v="0"/>
    <x v="0"/>
    <x v="2"/>
    <x v="89"/>
    <x v="82"/>
    <n v="405882"/>
  </r>
  <r>
    <x v="10"/>
    <x v="0"/>
    <x v="4"/>
    <x v="0"/>
    <x v="0"/>
    <x v="0"/>
    <x v="2"/>
    <x v="90"/>
    <x v="28"/>
    <n v="100000"/>
  </r>
  <r>
    <x v="10"/>
    <x v="0"/>
    <x v="4"/>
    <x v="0"/>
    <x v="0"/>
    <x v="0"/>
    <x v="2"/>
    <x v="90"/>
    <x v="94"/>
    <n v="150027"/>
  </r>
  <r>
    <x v="10"/>
    <x v="0"/>
    <x v="4"/>
    <x v="0"/>
    <x v="0"/>
    <x v="0"/>
    <x v="2"/>
    <x v="91"/>
    <x v="28"/>
    <n v="105400"/>
  </r>
  <r>
    <x v="10"/>
    <x v="0"/>
    <x v="4"/>
    <x v="0"/>
    <x v="0"/>
    <x v="0"/>
    <x v="2"/>
    <x v="91"/>
    <x v="99"/>
    <n v="130831"/>
  </r>
  <r>
    <x v="10"/>
    <x v="0"/>
    <x v="4"/>
    <x v="0"/>
    <x v="0"/>
    <x v="0"/>
    <x v="2"/>
    <x v="92"/>
    <x v="28"/>
    <n v="38900"/>
  </r>
  <r>
    <x v="10"/>
    <x v="0"/>
    <x v="4"/>
    <x v="0"/>
    <x v="0"/>
    <x v="0"/>
    <x v="2"/>
    <x v="136"/>
    <x v="60"/>
    <m/>
  </r>
  <r>
    <x v="10"/>
    <x v="0"/>
    <x v="4"/>
    <x v="0"/>
    <x v="0"/>
    <x v="0"/>
    <x v="2"/>
    <x v="136"/>
    <x v="28"/>
    <n v="160000"/>
  </r>
  <r>
    <x v="10"/>
    <x v="0"/>
    <x v="4"/>
    <x v="0"/>
    <x v="0"/>
    <x v="0"/>
    <x v="2"/>
    <x v="141"/>
    <x v="28"/>
    <n v="18500"/>
  </r>
  <r>
    <x v="10"/>
    <x v="0"/>
    <x v="4"/>
    <x v="0"/>
    <x v="0"/>
    <x v="0"/>
    <x v="2"/>
    <x v="93"/>
    <x v="0"/>
    <m/>
  </r>
  <r>
    <x v="10"/>
    <x v="0"/>
    <x v="4"/>
    <x v="0"/>
    <x v="0"/>
    <x v="0"/>
    <x v="2"/>
    <x v="84"/>
    <x v="103"/>
    <n v="0.52"/>
  </r>
  <r>
    <x v="10"/>
    <x v="0"/>
    <x v="4"/>
    <x v="0"/>
    <x v="0"/>
    <x v="0"/>
    <x v="2"/>
    <x v="84"/>
    <x v="104"/>
    <n v="14850"/>
  </r>
  <r>
    <x v="10"/>
    <x v="0"/>
    <x v="4"/>
    <x v="0"/>
    <x v="0"/>
    <x v="0"/>
    <x v="2"/>
    <x v="84"/>
    <x v="54"/>
    <n v="2.48"/>
  </r>
  <r>
    <x v="10"/>
    <x v="0"/>
    <x v="4"/>
    <x v="0"/>
    <x v="0"/>
    <x v="0"/>
    <x v="2"/>
    <x v="84"/>
    <x v="37"/>
    <n v="1.32"/>
  </r>
  <r>
    <x v="10"/>
    <x v="0"/>
    <x v="4"/>
    <x v="0"/>
    <x v="0"/>
    <x v="0"/>
    <x v="2"/>
    <x v="84"/>
    <x v="101"/>
    <n v="54"/>
  </r>
  <r>
    <x v="10"/>
    <x v="0"/>
    <x v="4"/>
    <x v="0"/>
    <x v="0"/>
    <x v="0"/>
    <x v="2"/>
    <x v="84"/>
    <x v="25"/>
    <n v="125.35"/>
  </r>
  <r>
    <x v="10"/>
    <x v="0"/>
    <x v="4"/>
    <x v="0"/>
    <x v="0"/>
    <x v="0"/>
    <x v="2"/>
    <x v="84"/>
    <x v="26"/>
    <n v="249.94"/>
  </r>
  <r>
    <x v="10"/>
    <x v="0"/>
    <x v="4"/>
    <x v="0"/>
    <x v="0"/>
    <x v="0"/>
    <x v="2"/>
    <x v="84"/>
    <x v="22"/>
    <n v="249.77"/>
  </r>
  <r>
    <x v="10"/>
    <x v="0"/>
    <x v="4"/>
    <x v="0"/>
    <x v="0"/>
    <x v="0"/>
    <x v="2"/>
    <x v="84"/>
    <x v="9"/>
    <n v="1"/>
  </r>
  <r>
    <x v="10"/>
    <x v="0"/>
    <x v="4"/>
    <x v="0"/>
    <x v="0"/>
    <x v="0"/>
    <x v="2"/>
    <x v="84"/>
    <x v="105"/>
    <n v="0.04"/>
  </r>
  <r>
    <x v="10"/>
    <x v="0"/>
    <x v="4"/>
    <x v="0"/>
    <x v="0"/>
    <x v="7"/>
    <x v="4"/>
    <x v="119"/>
    <x v="28"/>
    <n v="2000000"/>
  </r>
  <r>
    <x v="10"/>
    <x v="0"/>
    <x v="4"/>
    <x v="0"/>
    <x v="0"/>
    <x v="7"/>
    <x v="4"/>
    <x v="120"/>
    <x v="28"/>
    <n v="117172"/>
  </r>
  <r>
    <x v="10"/>
    <x v="0"/>
    <x v="4"/>
    <x v="0"/>
    <x v="0"/>
    <x v="7"/>
    <x v="4"/>
    <x v="121"/>
    <x v="28"/>
    <n v="176430"/>
  </r>
  <r>
    <x v="10"/>
    <x v="0"/>
    <x v="4"/>
    <x v="0"/>
    <x v="0"/>
    <x v="7"/>
    <x v="4"/>
    <x v="122"/>
    <x v="28"/>
    <n v="21172"/>
  </r>
  <r>
    <x v="10"/>
    <x v="0"/>
    <x v="4"/>
    <x v="0"/>
    <x v="0"/>
    <x v="7"/>
    <x v="4"/>
    <x v="123"/>
    <x v="28"/>
    <n v="176430"/>
  </r>
  <r>
    <x v="10"/>
    <x v="0"/>
    <x v="4"/>
    <x v="0"/>
    <x v="0"/>
    <x v="7"/>
    <x v="4"/>
    <x v="124"/>
    <x v="28"/>
    <n v="83333.34"/>
  </r>
  <r>
    <x v="10"/>
    <x v="0"/>
    <x v="4"/>
    <x v="0"/>
    <x v="0"/>
    <x v="7"/>
    <x v="4"/>
    <x v="135"/>
    <x v="0"/>
    <m/>
  </r>
  <r>
    <x v="10"/>
    <x v="0"/>
    <x v="4"/>
    <x v="0"/>
    <x v="0"/>
    <x v="7"/>
    <x v="4"/>
    <x v="125"/>
    <x v="28"/>
    <n v="1000000"/>
  </r>
  <r>
    <x v="10"/>
    <x v="0"/>
    <x v="4"/>
    <x v="0"/>
    <x v="0"/>
    <x v="7"/>
    <x v="4"/>
    <x v="144"/>
    <x v="28"/>
    <m/>
  </r>
  <r>
    <x v="10"/>
    <x v="0"/>
    <x v="4"/>
    <x v="0"/>
    <x v="0"/>
    <x v="7"/>
    <x v="4"/>
    <x v="126"/>
    <x v="0"/>
    <m/>
  </r>
  <r>
    <x v="10"/>
    <x v="0"/>
    <x v="4"/>
    <x v="0"/>
    <x v="0"/>
    <x v="7"/>
    <x v="4"/>
    <x v="127"/>
    <x v="5"/>
    <n v="10440"/>
  </r>
  <r>
    <x v="10"/>
    <x v="0"/>
    <x v="4"/>
    <x v="0"/>
    <x v="0"/>
    <x v="7"/>
    <x v="4"/>
    <x v="128"/>
    <x v="6"/>
    <n v="240000"/>
  </r>
  <r>
    <x v="10"/>
    <x v="0"/>
    <x v="4"/>
    <x v="0"/>
    <x v="0"/>
    <x v="7"/>
    <x v="4"/>
    <x v="129"/>
    <x v="77"/>
    <n v="80000"/>
  </r>
  <r>
    <x v="10"/>
    <x v="0"/>
    <x v="4"/>
    <x v="0"/>
    <x v="0"/>
    <x v="7"/>
    <x v="4"/>
    <x v="130"/>
    <x v="0"/>
    <m/>
  </r>
  <r>
    <x v="10"/>
    <x v="0"/>
    <x v="4"/>
    <x v="0"/>
    <x v="0"/>
    <x v="7"/>
    <x v="2"/>
    <x v="131"/>
    <x v="0"/>
    <m/>
  </r>
  <r>
    <x v="10"/>
    <x v="0"/>
    <x v="4"/>
    <x v="0"/>
    <x v="0"/>
    <x v="1"/>
    <x v="7"/>
    <x v="34"/>
    <x v="29"/>
    <n v="84190"/>
  </r>
  <r>
    <x v="10"/>
    <x v="0"/>
    <x v="4"/>
    <x v="0"/>
    <x v="0"/>
    <x v="1"/>
    <x v="7"/>
    <x v="20"/>
    <x v="30"/>
    <n v="378006"/>
  </r>
  <r>
    <x v="10"/>
    <x v="0"/>
    <x v="4"/>
    <x v="0"/>
    <x v="0"/>
    <x v="1"/>
    <x v="7"/>
    <x v="20"/>
    <x v="29"/>
    <n v="99610.09"/>
  </r>
  <r>
    <x v="10"/>
    <x v="0"/>
    <x v="4"/>
    <x v="0"/>
    <x v="0"/>
    <x v="1"/>
    <x v="7"/>
    <x v="101"/>
    <x v="31"/>
    <m/>
  </r>
  <r>
    <x v="10"/>
    <x v="0"/>
    <x v="4"/>
    <x v="0"/>
    <x v="0"/>
    <x v="1"/>
    <x v="7"/>
    <x v="55"/>
    <x v="89"/>
    <m/>
  </r>
  <r>
    <x v="10"/>
    <x v="0"/>
    <x v="4"/>
    <x v="0"/>
    <x v="0"/>
    <x v="1"/>
    <x v="7"/>
    <x v="55"/>
    <x v="90"/>
    <m/>
  </r>
  <r>
    <x v="10"/>
    <x v="0"/>
    <x v="4"/>
    <x v="0"/>
    <x v="0"/>
    <x v="1"/>
    <x v="8"/>
    <x v="22"/>
    <x v="29"/>
    <n v="235573.41"/>
  </r>
  <r>
    <x v="10"/>
    <x v="0"/>
    <x v="4"/>
    <x v="0"/>
    <x v="0"/>
    <x v="1"/>
    <x v="8"/>
    <x v="94"/>
    <x v="85"/>
    <n v="3000"/>
  </r>
  <r>
    <x v="10"/>
    <x v="0"/>
    <x v="4"/>
    <x v="0"/>
    <x v="0"/>
    <x v="1"/>
    <x v="8"/>
    <x v="95"/>
    <x v="0"/>
    <m/>
  </r>
  <r>
    <x v="10"/>
    <x v="0"/>
    <x v="4"/>
    <x v="0"/>
    <x v="0"/>
    <x v="1"/>
    <x v="8"/>
    <x v="77"/>
    <x v="50"/>
    <m/>
  </r>
  <r>
    <x v="10"/>
    <x v="0"/>
    <x v="4"/>
    <x v="0"/>
    <x v="0"/>
    <x v="1"/>
    <x v="8"/>
    <x v="4"/>
    <x v="2"/>
    <n v="7153.61"/>
  </r>
  <r>
    <x v="10"/>
    <x v="0"/>
    <x v="4"/>
    <x v="0"/>
    <x v="0"/>
    <x v="1"/>
    <x v="8"/>
    <x v="4"/>
    <x v="17"/>
    <n v="5800"/>
  </r>
  <r>
    <x v="10"/>
    <x v="0"/>
    <x v="4"/>
    <x v="0"/>
    <x v="0"/>
    <x v="1"/>
    <x v="8"/>
    <x v="4"/>
    <x v="91"/>
    <m/>
  </r>
  <r>
    <x v="10"/>
    <x v="0"/>
    <x v="4"/>
    <x v="0"/>
    <x v="0"/>
    <x v="1"/>
    <x v="8"/>
    <x v="4"/>
    <x v="85"/>
    <m/>
  </r>
  <r>
    <x v="10"/>
    <x v="0"/>
    <x v="4"/>
    <x v="0"/>
    <x v="0"/>
    <x v="1"/>
    <x v="8"/>
    <x v="4"/>
    <x v="92"/>
    <m/>
  </r>
  <r>
    <x v="10"/>
    <x v="0"/>
    <x v="4"/>
    <x v="0"/>
    <x v="0"/>
    <x v="1"/>
    <x v="8"/>
    <x v="4"/>
    <x v="82"/>
    <m/>
  </r>
  <r>
    <x v="10"/>
    <x v="0"/>
    <x v="4"/>
    <x v="0"/>
    <x v="0"/>
    <x v="1"/>
    <x v="8"/>
    <x v="4"/>
    <x v="93"/>
    <m/>
  </r>
  <r>
    <x v="10"/>
    <x v="0"/>
    <x v="4"/>
    <x v="0"/>
    <x v="0"/>
    <x v="1"/>
    <x v="8"/>
    <x v="4"/>
    <x v="94"/>
    <m/>
  </r>
  <r>
    <x v="10"/>
    <x v="0"/>
    <x v="4"/>
    <x v="0"/>
    <x v="0"/>
    <x v="1"/>
    <x v="8"/>
    <x v="4"/>
    <x v="95"/>
    <m/>
  </r>
  <r>
    <x v="10"/>
    <x v="0"/>
    <x v="4"/>
    <x v="0"/>
    <x v="0"/>
    <x v="1"/>
    <x v="8"/>
    <x v="4"/>
    <x v="96"/>
    <m/>
  </r>
  <r>
    <x v="10"/>
    <x v="0"/>
    <x v="4"/>
    <x v="0"/>
    <x v="0"/>
    <x v="1"/>
    <x v="8"/>
    <x v="4"/>
    <x v="97"/>
    <m/>
  </r>
  <r>
    <x v="10"/>
    <x v="0"/>
    <x v="4"/>
    <x v="0"/>
    <x v="0"/>
    <x v="6"/>
    <x v="23"/>
    <x v="112"/>
    <x v="0"/>
    <m/>
  </r>
  <r>
    <x v="10"/>
    <x v="0"/>
    <x v="4"/>
    <x v="0"/>
    <x v="2"/>
    <x v="3"/>
    <x v="3"/>
    <x v="96"/>
    <x v="0"/>
    <m/>
  </r>
  <r>
    <x v="10"/>
    <x v="0"/>
    <x v="4"/>
    <x v="0"/>
    <x v="2"/>
    <x v="3"/>
    <x v="3"/>
    <x v="137"/>
    <x v="98"/>
    <m/>
  </r>
  <r>
    <x v="10"/>
    <x v="0"/>
    <x v="4"/>
    <x v="0"/>
    <x v="2"/>
    <x v="3"/>
    <x v="3"/>
    <x v="97"/>
    <x v="34"/>
    <n v="361968"/>
  </r>
  <r>
    <x v="10"/>
    <x v="0"/>
    <x v="4"/>
    <x v="0"/>
    <x v="2"/>
    <x v="3"/>
    <x v="3"/>
    <x v="97"/>
    <x v="35"/>
    <m/>
  </r>
  <r>
    <x v="10"/>
    <x v="0"/>
    <x v="4"/>
    <x v="0"/>
    <x v="2"/>
    <x v="3"/>
    <x v="3"/>
    <x v="97"/>
    <x v="36"/>
    <n v="1506246"/>
  </r>
  <r>
    <x v="10"/>
    <x v="0"/>
    <x v="4"/>
    <x v="0"/>
    <x v="2"/>
    <x v="3"/>
    <x v="3"/>
    <x v="97"/>
    <x v="0"/>
    <m/>
  </r>
  <r>
    <x v="10"/>
    <x v="0"/>
    <x v="4"/>
    <x v="0"/>
    <x v="2"/>
    <x v="3"/>
    <x v="3"/>
    <x v="97"/>
    <x v="0"/>
    <m/>
  </r>
  <r>
    <x v="10"/>
    <x v="0"/>
    <x v="4"/>
    <x v="0"/>
    <x v="2"/>
    <x v="3"/>
    <x v="3"/>
    <x v="97"/>
    <x v="0"/>
    <m/>
  </r>
  <r>
    <x v="10"/>
    <x v="0"/>
    <x v="4"/>
    <x v="0"/>
    <x v="2"/>
    <x v="3"/>
    <x v="3"/>
    <x v="97"/>
    <x v="0"/>
    <m/>
  </r>
  <r>
    <x v="10"/>
    <x v="0"/>
    <x v="4"/>
    <x v="0"/>
    <x v="2"/>
    <x v="3"/>
    <x v="3"/>
    <x v="98"/>
    <x v="0"/>
    <m/>
  </r>
  <r>
    <x v="10"/>
    <x v="0"/>
    <x v="4"/>
    <x v="0"/>
    <x v="2"/>
    <x v="3"/>
    <x v="3"/>
    <x v="99"/>
    <x v="37"/>
    <n v="11178336"/>
  </r>
  <r>
    <x v="10"/>
    <x v="0"/>
    <x v="4"/>
    <x v="0"/>
    <x v="2"/>
    <x v="3"/>
    <x v="3"/>
    <x v="99"/>
    <x v="38"/>
    <m/>
  </r>
  <r>
    <x v="10"/>
    <x v="0"/>
    <x v="4"/>
    <x v="0"/>
    <x v="2"/>
    <x v="3"/>
    <x v="3"/>
    <x v="99"/>
    <x v="39"/>
    <n v="1746615"/>
  </r>
  <r>
    <x v="10"/>
    <x v="0"/>
    <x v="4"/>
    <x v="0"/>
    <x v="2"/>
    <x v="3"/>
    <x v="3"/>
    <x v="99"/>
    <x v="69"/>
    <m/>
  </r>
  <r>
    <x v="10"/>
    <x v="0"/>
    <x v="4"/>
    <x v="0"/>
    <x v="2"/>
    <x v="3"/>
    <x v="3"/>
    <x v="99"/>
    <x v="70"/>
    <m/>
  </r>
  <r>
    <x v="10"/>
    <x v="0"/>
    <x v="4"/>
    <x v="0"/>
    <x v="2"/>
    <x v="3"/>
    <x v="3"/>
    <x v="99"/>
    <x v="83"/>
    <m/>
  </r>
  <r>
    <x v="10"/>
    <x v="0"/>
    <x v="4"/>
    <x v="0"/>
    <x v="2"/>
    <x v="3"/>
    <x v="3"/>
    <x v="99"/>
    <x v="41"/>
    <m/>
  </r>
  <r>
    <x v="10"/>
    <x v="0"/>
    <x v="4"/>
    <x v="0"/>
    <x v="2"/>
    <x v="3"/>
    <x v="26"/>
    <x v="137"/>
    <x v="0"/>
    <m/>
  </r>
  <r>
    <x v="10"/>
    <x v="0"/>
    <x v="4"/>
    <x v="0"/>
    <x v="2"/>
    <x v="3"/>
    <x v="20"/>
    <x v="49"/>
    <x v="40"/>
    <m/>
  </r>
  <r>
    <x v="10"/>
    <x v="0"/>
    <x v="4"/>
    <x v="0"/>
    <x v="2"/>
    <x v="3"/>
    <x v="20"/>
    <x v="49"/>
    <x v="41"/>
    <n v="1859299"/>
  </r>
  <r>
    <x v="10"/>
    <x v="0"/>
    <x v="4"/>
    <x v="0"/>
    <x v="2"/>
    <x v="3"/>
    <x v="20"/>
    <x v="49"/>
    <x v="42"/>
    <n v="480300"/>
  </r>
  <r>
    <x v="10"/>
    <x v="0"/>
    <x v="4"/>
    <x v="0"/>
    <x v="2"/>
    <x v="3"/>
    <x v="20"/>
    <x v="49"/>
    <x v="83"/>
    <m/>
  </r>
  <r>
    <x v="10"/>
    <x v="0"/>
    <x v="4"/>
    <x v="0"/>
    <x v="2"/>
    <x v="3"/>
    <x v="20"/>
    <x v="49"/>
    <x v="68"/>
    <n v="240000"/>
  </r>
  <r>
    <x v="10"/>
    <x v="0"/>
    <x v="4"/>
    <x v="0"/>
    <x v="2"/>
    <x v="3"/>
    <x v="20"/>
    <x v="49"/>
    <x v="0"/>
    <m/>
  </r>
  <r>
    <x v="10"/>
    <x v="0"/>
    <x v="4"/>
    <x v="0"/>
    <x v="2"/>
    <x v="3"/>
    <x v="20"/>
    <x v="111"/>
    <x v="42"/>
    <n v="45000"/>
  </r>
  <r>
    <x v="10"/>
    <x v="0"/>
    <x v="4"/>
    <x v="0"/>
    <x v="2"/>
    <x v="3"/>
    <x v="20"/>
    <x v="111"/>
    <x v="83"/>
    <m/>
  </r>
  <r>
    <x v="10"/>
    <x v="0"/>
    <x v="4"/>
    <x v="0"/>
    <x v="2"/>
    <x v="3"/>
    <x v="20"/>
    <x v="111"/>
    <x v="43"/>
    <n v="186000"/>
  </r>
  <r>
    <x v="10"/>
    <x v="0"/>
    <x v="4"/>
    <x v="0"/>
    <x v="2"/>
    <x v="3"/>
    <x v="21"/>
    <x v="50"/>
    <x v="0"/>
    <m/>
  </r>
  <r>
    <x v="10"/>
    <x v="0"/>
    <x v="4"/>
    <x v="0"/>
    <x v="2"/>
    <x v="3"/>
    <x v="21"/>
    <x v="132"/>
    <x v="44"/>
    <m/>
  </r>
  <r>
    <x v="5"/>
    <x v="1"/>
    <x v="4"/>
    <x v="0"/>
    <x v="1"/>
    <x v="2"/>
    <x v="24"/>
    <x v="63"/>
    <x v="1"/>
    <n v="31484479.306722686"/>
  </r>
  <r>
    <x v="5"/>
    <x v="1"/>
    <x v="4"/>
    <x v="0"/>
    <x v="1"/>
    <x v="5"/>
    <x v="11"/>
    <x v="64"/>
    <x v="0"/>
    <m/>
  </r>
  <r>
    <x v="5"/>
    <x v="1"/>
    <x v="4"/>
    <x v="0"/>
    <x v="1"/>
    <x v="5"/>
    <x v="14"/>
    <x v="66"/>
    <x v="0"/>
    <m/>
  </r>
  <r>
    <x v="5"/>
    <x v="1"/>
    <x v="4"/>
    <x v="0"/>
    <x v="1"/>
    <x v="5"/>
    <x v="15"/>
    <x v="69"/>
    <x v="0"/>
    <m/>
  </r>
  <r>
    <x v="5"/>
    <x v="1"/>
    <x v="4"/>
    <x v="0"/>
    <x v="1"/>
    <x v="2"/>
    <x v="25"/>
    <x v="74"/>
    <x v="0"/>
    <m/>
  </r>
  <r>
    <x v="5"/>
    <x v="1"/>
    <x v="4"/>
    <x v="0"/>
    <x v="1"/>
    <x v="2"/>
    <x v="25"/>
    <x v="118"/>
    <x v="0"/>
    <m/>
  </r>
  <r>
    <x v="5"/>
    <x v="1"/>
    <x v="4"/>
    <x v="0"/>
    <x v="1"/>
    <x v="2"/>
    <x v="0"/>
    <x v="103"/>
    <x v="0"/>
    <m/>
  </r>
  <r>
    <x v="5"/>
    <x v="1"/>
    <x v="4"/>
    <x v="0"/>
    <x v="1"/>
    <x v="2"/>
    <x v="0"/>
    <x v="104"/>
    <x v="0"/>
    <m/>
  </r>
  <r>
    <x v="5"/>
    <x v="1"/>
    <x v="4"/>
    <x v="0"/>
    <x v="0"/>
    <x v="0"/>
    <x v="4"/>
    <x v="6"/>
    <x v="2"/>
    <n v="4200000"/>
  </r>
  <r>
    <x v="5"/>
    <x v="1"/>
    <x v="4"/>
    <x v="0"/>
    <x v="0"/>
    <x v="0"/>
    <x v="4"/>
    <x v="6"/>
    <x v="3"/>
    <n v="1500000"/>
  </r>
  <r>
    <x v="5"/>
    <x v="1"/>
    <x v="4"/>
    <x v="0"/>
    <x v="0"/>
    <x v="0"/>
    <x v="4"/>
    <x v="7"/>
    <x v="2"/>
    <n v="0"/>
  </r>
  <r>
    <x v="5"/>
    <x v="1"/>
    <x v="4"/>
    <x v="0"/>
    <x v="0"/>
    <x v="0"/>
    <x v="4"/>
    <x v="7"/>
    <x v="3"/>
    <n v="117172"/>
  </r>
  <r>
    <x v="5"/>
    <x v="1"/>
    <x v="4"/>
    <x v="0"/>
    <x v="0"/>
    <x v="0"/>
    <x v="4"/>
    <x v="8"/>
    <x v="2"/>
    <n v="350000"/>
  </r>
  <r>
    <x v="5"/>
    <x v="1"/>
    <x v="4"/>
    <x v="0"/>
    <x v="0"/>
    <x v="0"/>
    <x v="4"/>
    <x v="8"/>
    <x v="3"/>
    <n v="134764"/>
  </r>
  <r>
    <x v="5"/>
    <x v="1"/>
    <x v="4"/>
    <x v="0"/>
    <x v="0"/>
    <x v="0"/>
    <x v="4"/>
    <x v="9"/>
    <x v="2"/>
    <n v="42000"/>
  </r>
  <r>
    <x v="5"/>
    <x v="1"/>
    <x v="4"/>
    <x v="0"/>
    <x v="0"/>
    <x v="0"/>
    <x v="4"/>
    <x v="9"/>
    <x v="3"/>
    <n v="16172"/>
  </r>
  <r>
    <x v="5"/>
    <x v="1"/>
    <x v="4"/>
    <x v="0"/>
    <x v="0"/>
    <x v="0"/>
    <x v="4"/>
    <x v="10"/>
    <x v="2"/>
    <n v="350000"/>
  </r>
  <r>
    <x v="5"/>
    <x v="1"/>
    <x v="4"/>
    <x v="0"/>
    <x v="0"/>
    <x v="0"/>
    <x v="4"/>
    <x v="10"/>
    <x v="3"/>
    <n v="134764"/>
  </r>
  <r>
    <x v="5"/>
    <x v="1"/>
    <x v="4"/>
    <x v="0"/>
    <x v="0"/>
    <x v="0"/>
    <x v="4"/>
    <x v="11"/>
    <x v="2"/>
    <n v="175000"/>
  </r>
  <r>
    <x v="5"/>
    <x v="1"/>
    <x v="4"/>
    <x v="0"/>
    <x v="0"/>
    <x v="0"/>
    <x v="4"/>
    <x v="11"/>
    <x v="3"/>
    <n v="62500"/>
  </r>
  <r>
    <x v="5"/>
    <x v="1"/>
    <x v="4"/>
    <x v="0"/>
    <x v="0"/>
    <x v="0"/>
    <x v="4"/>
    <x v="12"/>
    <x v="2"/>
    <n v="2800000"/>
  </r>
  <r>
    <x v="5"/>
    <x v="1"/>
    <x v="4"/>
    <x v="0"/>
    <x v="0"/>
    <x v="0"/>
    <x v="4"/>
    <x v="134"/>
    <x v="0"/>
    <m/>
  </r>
  <r>
    <x v="5"/>
    <x v="1"/>
    <x v="4"/>
    <x v="0"/>
    <x v="0"/>
    <x v="0"/>
    <x v="4"/>
    <x v="56"/>
    <x v="4"/>
    <n v="444000"/>
  </r>
  <r>
    <x v="5"/>
    <x v="1"/>
    <x v="4"/>
    <x v="0"/>
    <x v="0"/>
    <x v="0"/>
    <x v="4"/>
    <x v="13"/>
    <x v="5"/>
    <n v="29754"/>
  </r>
  <r>
    <x v="5"/>
    <x v="1"/>
    <x v="4"/>
    <x v="0"/>
    <x v="0"/>
    <x v="0"/>
    <x v="4"/>
    <x v="14"/>
    <x v="6"/>
    <n v="504000"/>
  </r>
  <r>
    <x v="5"/>
    <x v="1"/>
    <x v="4"/>
    <x v="0"/>
    <x v="0"/>
    <x v="0"/>
    <x v="4"/>
    <x v="14"/>
    <x v="7"/>
    <n v="180000"/>
  </r>
  <r>
    <x v="5"/>
    <x v="1"/>
    <x v="4"/>
    <x v="0"/>
    <x v="0"/>
    <x v="0"/>
    <x v="4"/>
    <x v="15"/>
    <x v="8"/>
    <n v="228000"/>
  </r>
  <r>
    <x v="5"/>
    <x v="1"/>
    <x v="4"/>
    <x v="0"/>
    <x v="0"/>
    <x v="0"/>
    <x v="4"/>
    <x v="113"/>
    <x v="0"/>
    <m/>
  </r>
  <r>
    <x v="5"/>
    <x v="1"/>
    <x v="4"/>
    <x v="0"/>
    <x v="0"/>
    <x v="0"/>
    <x v="9"/>
    <x v="114"/>
    <x v="9"/>
    <n v="908526"/>
  </r>
  <r>
    <x v="5"/>
    <x v="1"/>
    <x v="4"/>
    <x v="0"/>
    <x v="0"/>
    <x v="0"/>
    <x v="9"/>
    <x v="30"/>
    <x v="0"/>
    <m/>
  </r>
  <r>
    <x v="5"/>
    <x v="1"/>
    <x v="4"/>
    <x v="0"/>
    <x v="0"/>
    <x v="0"/>
    <x v="9"/>
    <x v="110"/>
    <x v="0"/>
    <m/>
  </r>
  <r>
    <x v="5"/>
    <x v="1"/>
    <x v="4"/>
    <x v="0"/>
    <x v="0"/>
    <x v="0"/>
    <x v="5"/>
    <x v="70"/>
    <x v="11"/>
    <n v="448"/>
  </r>
  <r>
    <x v="5"/>
    <x v="1"/>
    <x v="4"/>
    <x v="0"/>
    <x v="0"/>
    <x v="0"/>
    <x v="5"/>
    <x v="102"/>
    <x v="0"/>
    <m/>
  </r>
  <r>
    <x v="5"/>
    <x v="1"/>
    <x v="4"/>
    <x v="0"/>
    <x v="0"/>
    <x v="0"/>
    <x v="5"/>
    <x v="71"/>
    <x v="0"/>
    <m/>
  </r>
  <r>
    <x v="5"/>
    <x v="1"/>
    <x v="4"/>
    <x v="0"/>
    <x v="0"/>
    <x v="0"/>
    <x v="5"/>
    <x v="78"/>
    <x v="0"/>
    <m/>
  </r>
  <r>
    <x v="5"/>
    <x v="1"/>
    <x v="4"/>
    <x v="0"/>
    <x v="0"/>
    <x v="0"/>
    <x v="6"/>
    <x v="17"/>
    <x v="12"/>
    <n v="800000"/>
  </r>
  <r>
    <x v="5"/>
    <x v="1"/>
    <x v="4"/>
    <x v="0"/>
    <x v="0"/>
    <x v="0"/>
    <x v="0"/>
    <x v="79"/>
    <x v="0"/>
    <m/>
  </r>
  <r>
    <x v="5"/>
    <x v="1"/>
    <x v="4"/>
    <x v="0"/>
    <x v="0"/>
    <x v="0"/>
    <x v="0"/>
    <x v="80"/>
    <x v="13"/>
    <n v="394289"/>
  </r>
  <r>
    <x v="5"/>
    <x v="1"/>
    <x v="4"/>
    <x v="0"/>
    <x v="0"/>
    <x v="0"/>
    <x v="0"/>
    <x v="80"/>
    <x v="14"/>
    <n v="352009"/>
  </r>
  <r>
    <x v="5"/>
    <x v="1"/>
    <x v="4"/>
    <x v="0"/>
    <x v="0"/>
    <x v="0"/>
    <x v="0"/>
    <x v="80"/>
    <x v="15"/>
    <n v="600000"/>
  </r>
  <r>
    <x v="5"/>
    <x v="1"/>
    <x v="4"/>
    <x v="0"/>
    <x v="0"/>
    <x v="0"/>
    <x v="0"/>
    <x v="80"/>
    <x v="16"/>
    <n v="365608"/>
  </r>
  <r>
    <x v="5"/>
    <x v="1"/>
    <x v="4"/>
    <x v="0"/>
    <x v="0"/>
    <x v="0"/>
    <x v="0"/>
    <x v="80"/>
    <x v="0"/>
    <m/>
  </r>
  <r>
    <x v="5"/>
    <x v="1"/>
    <x v="4"/>
    <x v="0"/>
    <x v="0"/>
    <x v="0"/>
    <x v="0"/>
    <x v="80"/>
    <x v="0"/>
    <m/>
  </r>
  <r>
    <x v="5"/>
    <x v="1"/>
    <x v="4"/>
    <x v="0"/>
    <x v="0"/>
    <x v="0"/>
    <x v="0"/>
    <x v="80"/>
    <x v="0"/>
    <m/>
  </r>
  <r>
    <x v="5"/>
    <x v="1"/>
    <x v="4"/>
    <x v="0"/>
    <x v="0"/>
    <x v="0"/>
    <x v="0"/>
    <x v="80"/>
    <x v="0"/>
    <m/>
  </r>
  <r>
    <x v="5"/>
    <x v="1"/>
    <x v="4"/>
    <x v="0"/>
    <x v="0"/>
    <x v="0"/>
    <x v="0"/>
    <x v="84"/>
    <x v="0"/>
    <m/>
  </r>
  <r>
    <x v="5"/>
    <x v="1"/>
    <x v="4"/>
    <x v="0"/>
    <x v="0"/>
    <x v="0"/>
    <x v="0"/>
    <x v="107"/>
    <x v="17"/>
    <n v="50000"/>
  </r>
  <r>
    <x v="5"/>
    <x v="1"/>
    <x v="4"/>
    <x v="0"/>
    <x v="0"/>
    <x v="0"/>
    <x v="0"/>
    <x v="115"/>
    <x v="0"/>
    <m/>
  </r>
  <r>
    <x v="5"/>
    <x v="1"/>
    <x v="4"/>
    <x v="0"/>
    <x v="0"/>
    <x v="0"/>
    <x v="0"/>
    <x v="138"/>
    <x v="11"/>
    <n v="134058"/>
  </r>
  <r>
    <x v="5"/>
    <x v="1"/>
    <x v="4"/>
    <x v="0"/>
    <x v="0"/>
    <x v="0"/>
    <x v="0"/>
    <x v="108"/>
    <x v="0"/>
    <m/>
  </r>
  <r>
    <x v="5"/>
    <x v="1"/>
    <x v="4"/>
    <x v="0"/>
    <x v="0"/>
    <x v="0"/>
    <x v="0"/>
    <x v="109"/>
    <x v="0"/>
    <m/>
  </r>
  <r>
    <x v="5"/>
    <x v="1"/>
    <x v="4"/>
    <x v="0"/>
    <x v="0"/>
    <x v="0"/>
    <x v="0"/>
    <x v="116"/>
    <x v="0"/>
    <m/>
  </r>
  <r>
    <x v="5"/>
    <x v="1"/>
    <x v="4"/>
    <x v="0"/>
    <x v="0"/>
    <x v="0"/>
    <x v="12"/>
    <x v="81"/>
    <x v="0"/>
    <m/>
  </r>
  <r>
    <x v="5"/>
    <x v="1"/>
    <x v="4"/>
    <x v="0"/>
    <x v="0"/>
    <x v="0"/>
    <x v="12"/>
    <x v="82"/>
    <x v="0"/>
    <m/>
  </r>
  <r>
    <x v="5"/>
    <x v="1"/>
    <x v="4"/>
    <x v="0"/>
    <x v="0"/>
    <x v="0"/>
    <x v="12"/>
    <x v="83"/>
    <x v="0"/>
    <m/>
  </r>
  <r>
    <x v="5"/>
    <x v="1"/>
    <x v="4"/>
    <x v="0"/>
    <x v="0"/>
    <x v="0"/>
    <x v="12"/>
    <x v="84"/>
    <x v="0"/>
    <m/>
  </r>
  <r>
    <x v="5"/>
    <x v="1"/>
    <x v="4"/>
    <x v="0"/>
    <x v="0"/>
    <x v="0"/>
    <x v="19"/>
    <x v="100"/>
    <x v="18"/>
    <n v="134429"/>
  </r>
  <r>
    <x v="5"/>
    <x v="1"/>
    <x v="4"/>
    <x v="0"/>
    <x v="0"/>
    <x v="0"/>
    <x v="19"/>
    <x v="100"/>
    <x v="19"/>
    <n v="293277"/>
  </r>
  <r>
    <x v="5"/>
    <x v="1"/>
    <x v="4"/>
    <x v="0"/>
    <x v="0"/>
    <x v="0"/>
    <x v="19"/>
    <x v="139"/>
    <x v="0"/>
    <m/>
  </r>
  <r>
    <x v="5"/>
    <x v="1"/>
    <x v="4"/>
    <x v="0"/>
    <x v="0"/>
    <x v="0"/>
    <x v="19"/>
    <x v="140"/>
    <x v="20"/>
    <n v="175000"/>
  </r>
  <r>
    <x v="5"/>
    <x v="1"/>
    <x v="4"/>
    <x v="0"/>
    <x v="0"/>
    <x v="0"/>
    <x v="16"/>
    <x v="86"/>
    <x v="0"/>
    <m/>
  </r>
  <r>
    <x v="5"/>
    <x v="1"/>
    <x v="4"/>
    <x v="0"/>
    <x v="0"/>
    <x v="0"/>
    <x v="16"/>
    <x v="117"/>
    <x v="0"/>
    <m/>
  </r>
  <r>
    <x v="5"/>
    <x v="1"/>
    <x v="4"/>
    <x v="0"/>
    <x v="0"/>
    <x v="0"/>
    <x v="22"/>
    <x v="105"/>
    <x v="0"/>
    <m/>
  </r>
  <r>
    <x v="5"/>
    <x v="1"/>
    <x v="4"/>
    <x v="0"/>
    <x v="0"/>
    <x v="0"/>
    <x v="2"/>
    <x v="87"/>
    <x v="21"/>
    <n v="211559"/>
  </r>
  <r>
    <x v="5"/>
    <x v="1"/>
    <x v="4"/>
    <x v="0"/>
    <x v="0"/>
    <x v="0"/>
    <x v="2"/>
    <x v="88"/>
    <x v="0"/>
    <m/>
  </r>
  <r>
    <x v="5"/>
    <x v="1"/>
    <x v="4"/>
    <x v="0"/>
    <x v="0"/>
    <x v="0"/>
    <x v="2"/>
    <x v="89"/>
    <x v="22"/>
    <n v="50000"/>
  </r>
  <r>
    <x v="5"/>
    <x v="1"/>
    <x v="4"/>
    <x v="0"/>
    <x v="0"/>
    <x v="0"/>
    <x v="2"/>
    <x v="90"/>
    <x v="23"/>
    <n v="344937"/>
  </r>
  <r>
    <x v="5"/>
    <x v="1"/>
    <x v="4"/>
    <x v="0"/>
    <x v="0"/>
    <x v="0"/>
    <x v="2"/>
    <x v="91"/>
    <x v="0"/>
    <m/>
  </r>
  <r>
    <x v="5"/>
    <x v="1"/>
    <x v="4"/>
    <x v="0"/>
    <x v="0"/>
    <x v="0"/>
    <x v="2"/>
    <x v="92"/>
    <x v="0"/>
    <m/>
  </r>
  <r>
    <x v="5"/>
    <x v="1"/>
    <x v="4"/>
    <x v="0"/>
    <x v="0"/>
    <x v="0"/>
    <x v="2"/>
    <x v="136"/>
    <x v="19"/>
    <n v="8404"/>
  </r>
  <r>
    <x v="5"/>
    <x v="1"/>
    <x v="4"/>
    <x v="0"/>
    <x v="0"/>
    <x v="0"/>
    <x v="2"/>
    <x v="141"/>
    <x v="0"/>
    <m/>
  </r>
  <r>
    <x v="5"/>
    <x v="1"/>
    <x v="4"/>
    <x v="0"/>
    <x v="0"/>
    <x v="0"/>
    <x v="2"/>
    <x v="93"/>
    <x v="0"/>
    <m/>
  </r>
  <r>
    <x v="5"/>
    <x v="1"/>
    <x v="4"/>
    <x v="0"/>
    <x v="0"/>
    <x v="0"/>
    <x v="2"/>
    <x v="84"/>
    <x v="24"/>
    <n v="10250.32"/>
  </r>
  <r>
    <x v="5"/>
    <x v="1"/>
    <x v="4"/>
    <x v="0"/>
    <x v="0"/>
    <x v="0"/>
    <x v="2"/>
    <x v="84"/>
    <x v="25"/>
    <n v="4905.1899999999996"/>
  </r>
  <r>
    <x v="5"/>
    <x v="1"/>
    <x v="4"/>
    <x v="0"/>
    <x v="0"/>
    <x v="0"/>
    <x v="2"/>
    <x v="84"/>
    <x v="26"/>
    <n v="0.18"/>
  </r>
  <r>
    <x v="5"/>
    <x v="1"/>
    <x v="4"/>
    <x v="0"/>
    <x v="0"/>
    <x v="0"/>
    <x v="2"/>
    <x v="84"/>
    <x v="27"/>
    <n v="2208.62"/>
  </r>
  <r>
    <x v="5"/>
    <x v="1"/>
    <x v="4"/>
    <x v="0"/>
    <x v="0"/>
    <x v="0"/>
    <x v="2"/>
    <x v="84"/>
    <x v="22"/>
    <n v="6572.58"/>
  </r>
  <r>
    <x v="5"/>
    <x v="1"/>
    <x v="4"/>
    <x v="0"/>
    <x v="0"/>
    <x v="7"/>
    <x v="4"/>
    <x v="119"/>
    <x v="28"/>
    <n v="2000000"/>
  </r>
  <r>
    <x v="5"/>
    <x v="1"/>
    <x v="4"/>
    <x v="0"/>
    <x v="0"/>
    <x v="7"/>
    <x v="4"/>
    <x v="120"/>
    <x v="28"/>
    <n v="117172"/>
  </r>
  <r>
    <x v="5"/>
    <x v="1"/>
    <x v="4"/>
    <x v="0"/>
    <x v="0"/>
    <x v="7"/>
    <x v="4"/>
    <x v="121"/>
    <x v="28"/>
    <n v="176431"/>
  </r>
  <r>
    <x v="5"/>
    <x v="1"/>
    <x v="4"/>
    <x v="0"/>
    <x v="0"/>
    <x v="7"/>
    <x v="4"/>
    <x v="122"/>
    <x v="28"/>
    <n v="21172"/>
  </r>
  <r>
    <x v="5"/>
    <x v="1"/>
    <x v="4"/>
    <x v="0"/>
    <x v="0"/>
    <x v="7"/>
    <x v="4"/>
    <x v="123"/>
    <x v="28"/>
    <n v="176431"/>
  </r>
  <r>
    <x v="5"/>
    <x v="1"/>
    <x v="4"/>
    <x v="0"/>
    <x v="0"/>
    <x v="7"/>
    <x v="4"/>
    <x v="124"/>
    <x v="28"/>
    <n v="83333"/>
  </r>
  <r>
    <x v="5"/>
    <x v="1"/>
    <x v="4"/>
    <x v="0"/>
    <x v="0"/>
    <x v="7"/>
    <x v="4"/>
    <x v="135"/>
    <x v="0"/>
    <m/>
  </r>
  <r>
    <x v="5"/>
    <x v="1"/>
    <x v="4"/>
    <x v="0"/>
    <x v="0"/>
    <x v="7"/>
    <x v="4"/>
    <x v="125"/>
    <x v="28"/>
    <n v="1000000"/>
  </r>
  <r>
    <x v="5"/>
    <x v="1"/>
    <x v="4"/>
    <x v="0"/>
    <x v="0"/>
    <x v="7"/>
    <x v="4"/>
    <x v="126"/>
    <x v="0"/>
    <m/>
  </r>
  <r>
    <x v="5"/>
    <x v="1"/>
    <x v="4"/>
    <x v="0"/>
    <x v="0"/>
    <x v="7"/>
    <x v="4"/>
    <x v="127"/>
    <x v="5"/>
    <n v="10440"/>
  </r>
  <r>
    <x v="5"/>
    <x v="1"/>
    <x v="4"/>
    <x v="0"/>
    <x v="0"/>
    <x v="7"/>
    <x v="4"/>
    <x v="128"/>
    <x v="6"/>
    <n v="240000"/>
  </r>
  <r>
    <x v="5"/>
    <x v="1"/>
    <x v="4"/>
    <x v="0"/>
    <x v="0"/>
    <x v="7"/>
    <x v="4"/>
    <x v="129"/>
    <x v="8"/>
    <n v="80000"/>
  </r>
  <r>
    <x v="5"/>
    <x v="1"/>
    <x v="4"/>
    <x v="0"/>
    <x v="0"/>
    <x v="7"/>
    <x v="4"/>
    <x v="130"/>
    <x v="0"/>
    <m/>
  </r>
  <r>
    <x v="5"/>
    <x v="1"/>
    <x v="4"/>
    <x v="0"/>
    <x v="0"/>
    <x v="7"/>
    <x v="2"/>
    <x v="131"/>
    <x v="0"/>
    <m/>
  </r>
  <r>
    <x v="5"/>
    <x v="1"/>
    <x v="4"/>
    <x v="0"/>
    <x v="0"/>
    <x v="1"/>
    <x v="7"/>
    <x v="34"/>
    <x v="29"/>
    <n v="65506"/>
  </r>
  <r>
    <x v="5"/>
    <x v="1"/>
    <x v="4"/>
    <x v="0"/>
    <x v="0"/>
    <x v="1"/>
    <x v="7"/>
    <x v="20"/>
    <x v="30"/>
    <n v="224944"/>
  </r>
  <r>
    <x v="5"/>
    <x v="1"/>
    <x v="4"/>
    <x v="0"/>
    <x v="0"/>
    <x v="1"/>
    <x v="7"/>
    <x v="20"/>
    <x v="29"/>
    <n v="104986"/>
  </r>
  <r>
    <x v="5"/>
    <x v="1"/>
    <x v="4"/>
    <x v="0"/>
    <x v="0"/>
    <x v="1"/>
    <x v="7"/>
    <x v="101"/>
    <x v="31"/>
    <n v="24000"/>
  </r>
  <r>
    <x v="5"/>
    <x v="1"/>
    <x v="4"/>
    <x v="0"/>
    <x v="0"/>
    <x v="1"/>
    <x v="7"/>
    <x v="55"/>
    <x v="0"/>
    <m/>
  </r>
  <r>
    <x v="5"/>
    <x v="1"/>
    <x v="4"/>
    <x v="0"/>
    <x v="0"/>
    <x v="1"/>
    <x v="8"/>
    <x v="22"/>
    <x v="29"/>
    <n v="204969"/>
  </r>
  <r>
    <x v="5"/>
    <x v="1"/>
    <x v="4"/>
    <x v="0"/>
    <x v="0"/>
    <x v="1"/>
    <x v="8"/>
    <x v="94"/>
    <x v="0"/>
    <m/>
  </r>
  <r>
    <x v="5"/>
    <x v="1"/>
    <x v="4"/>
    <x v="0"/>
    <x v="0"/>
    <x v="1"/>
    <x v="8"/>
    <x v="95"/>
    <x v="0"/>
    <m/>
  </r>
  <r>
    <x v="5"/>
    <x v="1"/>
    <x v="4"/>
    <x v="0"/>
    <x v="0"/>
    <x v="1"/>
    <x v="8"/>
    <x v="77"/>
    <x v="0"/>
    <m/>
  </r>
  <r>
    <x v="5"/>
    <x v="1"/>
    <x v="4"/>
    <x v="0"/>
    <x v="0"/>
    <x v="1"/>
    <x v="8"/>
    <x v="4"/>
    <x v="32"/>
    <n v="23600"/>
  </r>
  <r>
    <x v="5"/>
    <x v="1"/>
    <x v="4"/>
    <x v="0"/>
    <x v="0"/>
    <x v="1"/>
    <x v="8"/>
    <x v="4"/>
    <x v="31"/>
    <n v="183341.84"/>
  </r>
  <r>
    <x v="5"/>
    <x v="1"/>
    <x v="4"/>
    <x v="0"/>
    <x v="0"/>
    <x v="1"/>
    <x v="8"/>
    <x v="4"/>
    <x v="33"/>
    <n v="164688"/>
  </r>
  <r>
    <x v="5"/>
    <x v="1"/>
    <x v="4"/>
    <x v="0"/>
    <x v="0"/>
    <x v="1"/>
    <x v="8"/>
    <x v="4"/>
    <x v="11"/>
    <n v="3"/>
  </r>
  <r>
    <x v="5"/>
    <x v="1"/>
    <x v="4"/>
    <x v="0"/>
    <x v="0"/>
    <x v="1"/>
    <x v="8"/>
    <x v="4"/>
    <x v="0"/>
    <m/>
  </r>
  <r>
    <x v="5"/>
    <x v="1"/>
    <x v="4"/>
    <x v="0"/>
    <x v="0"/>
    <x v="1"/>
    <x v="8"/>
    <x v="4"/>
    <x v="0"/>
    <m/>
  </r>
  <r>
    <x v="5"/>
    <x v="1"/>
    <x v="4"/>
    <x v="0"/>
    <x v="0"/>
    <x v="1"/>
    <x v="8"/>
    <x v="4"/>
    <x v="0"/>
    <m/>
  </r>
  <r>
    <x v="5"/>
    <x v="1"/>
    <x v="4"/>
    <x v="0"/>
    <x v="0"/>
    <x v="1"/>
    <x v="8"/>
    <x v="4"/>
    <x v="0"/>
    <m/>
  </r>
  <r>
    <x v="5"/>
    <x v="1"/>
    <x v="4"/>
    <x v="0"/>
    <x v="0"/>
    <x v="1"/>
    <x v="8"/>
    <x v="4"/>
    <x v="0"/>
    <m/>
  </r>
  <r>
    <x v="5"/>
    <x v="1"/>
    <x v="4"/>
    <x v="0"/>
    <x v="0"/>
    <x v="1"/>
    <x v="8"/>
    <x v="4"/>
    <x v="0"/>
    <m/>
  </r>
  <r>
    <x v="5"/>
    <x v="1"/>
    <x v="4"/>
    <x v="0"/>
    <x v="0"/>
    <x v="1"/>
    <x v="8"/>
    <x v="4"/>
    <x v="0"/>
    <m/>
  </r>
  <r>
    <x v="5"/>
    <x v="1"/>
    <x v="4"/>
    <x v="0"/>
    <x v="0"/>
    <x v="6"/>
    <x v="23"/>
    <x v="112"/>
    <x v="0"/>
    <m/>
  </r>
  <r>
    <x v="5"/>
    <x v="1"/>
    <x v="4"/>
    <x v="0"/>
    <x v="2"/>
    <x v="3"/>
    <x v="3"/>
    <x v="96"/>
    <x v="0"/>
    <n v="9445343.7920168061"/>
  </r>
  <r>
    <x v="5"/>
    <x v="1"/>
    <x v="4"/>
    <x v="0"/>
    <x v="2"/>
    <x v="3"/>
    <x v="3"/>
    <x v="97"/>
    <x v="34"/>
    <m/>
  </r>
  <r>
    <x v="5"/>
    <x v="1"/>
    <x v="4"/>
    <x v="0"/>
    <x v="2"/>
    <x v="3"/>
    <x v="3"/>
    <x v="97"/>
    <x v="35"/>
    <m/>
  </r>
  <r>
    <x v="5"/>
    <x v="1"/>
    <x v="4"/>
    <x v="0"/>
    <x v="2"/>
    <x v="3"/>
    <x v="3"/>
    <x v="97"/>
    <x v="36"/>
    <m/>
  </r>
  <r>
    <x v="5"/>
    <x v="1"/>
    <x v="4"/>
    <x v="0"/>
    <x v="2"/>
    <x v="3"/>
    <x v="3"/>
    <x v="97"/>
    <x v="0"/>
    <m/>
  </r>
  <r>
    <x v="5"/>
    <x v="1"/>
    <x v="4"/>
    <x v="0"/>
    <x v="2"/>
    <x v="3"/>
    <x v="3"/>
    <x v="97"/>
    <x v="0"/>
    <m/>
  </r>
  <r>
    <x v="5"/>
    <x v="1"/>
    <x v="4"/>
    <x v="0"/>
    <x v="2"/>
    <x v="3"/>
    <x v="3"/>
    <x v="97"/>
    <x v="0"/>
    <m/>
  </r>
  <r>
    <x v="5"/>
    <x v="1"/>
    <x v="4"/>
    <x v="0"/>
    <x v="2"/>
    <x v="3"/>
    <x v="3"/>
    <x v="97"/>
    <x v="0"/>
    <m/>
  </r>
  <r>
    <x v="5"/>
    <x v="1"/>
    <x v="4"/>
    <x v="0"/>
    <x v="2"/>
    <x v="3"/>
    <x v="3"/>
    <x v="98"/>
    <x v="0"/>
    <m/>
  </r>
  <r>
    <x v="5"/>
    <x v="1"/>
    <x v="4"/>
    <x v="0"/>
    <x v="2"/>
    <x v="3"/>
    <x v="3"/>
    <x v="99"/>
    <x v="37"/>
    <m/>
  </r>
  <r>
    <x v="5"/>
    <x v="1"/>
    <x v="4"/>
    <x v="0"/>
    <x v="2"/>
    <x v="3"/>
    <x v="3"/>
    <x v="99"/>
    <x v="38"/>
    <m/>
  </r>
  <r>
    <x v="5"/>
    <x v="1"/>
    <x v="4"/>
    <x v="0"/>
    <x v="2"/>
    <x v="3"/>
    <x v="3"/>
    <x v="99"/>
    <x v="39"/>
    <m/>
  </r>
  <r>
    <x v="5"/>
    <x v="1"/>
    <x v="4"/>
    <x v="0"/>
    <x v="2"/>
    <x v="3"/>
    <x v="3"/>
    <x v="99"/>
    <x v="0"/>
    <m/>
  </r>
  <r>
    <x v="5"/>
    <x v="1"/>
    <x v="4"/>
    <x v="0"/>
    <x v="2"/>
    <x v="3"/>
    <x v="3"/>
    <x v="99"/>
    <x v="0"/>
    <m/>
  </r>
  <r>
    <x v="5"/>
    <x v="1"/>
    <x v="4"/>
    <x v="0"/>
    <x v="2"/>
    <x v="3"/>
    <x v="3"/>
    <x v="99"/>
    <x v="0"/>
    <m/>
  </r>
  <r>
    <x v="5"/>
    <x v="1"/>
    <x v="4"/>
    <x v="0"/>
    <x v="2"/>
    <x v="3"/>
    <x v="3"/>
    <x v="99"/>
    <x v="0"/>
    <m/>
  </r>
  <r>
    <x v="5"/>
    <x v="1"/>
    <x v="4"/>
    <x v="0"/>
    <x v="2"/>
    <x v="3"/>
    <x v="26"/>
    <x v="137"/>
    <x v="0"/>
    <m/>
  </r>
  <r>
    <x v="5"/>
    <x v="1"/>
    <x v="4"/>
    <x v="0"/>
    <x v="2"/>
    <x v="3"/>
    <x v="20"/>
    <x v="49"/>
    <x v="40"/>
    <m/>
  </r>
  <r>
    <x v="5"/>
    <x v="1"/>
    <x v="4"/>
    <x v="0"/>
    <x v="2"/>
    <x v="3"/>
    <x v="20"/>
    <x v="49"/>
    <x v="41"/>
    <m/>
  </r>
  <r>
    <x v="5"/>
    <x v="1"/>
    <x v="4"/>
    <x v="0"/>
    <x v="2"/>
    <x v="3"/>
    <x v="20"/>
    <x v="49"/>
    <x v="42"/>
    <m/>
  </r>
  <r>
    <x v="5"/>
    <x v="1"/>
    <x v="4"/>
    <x v="0"/>
    <x v="2"/>
    <x v="3"/>
    <x v="20"/>
    <x v="49"/>
    <x v="0"/>
    <m/>
  </r>
  <r>
    <x v="5"/>
    <x v="1"/>
    <x v="4"/>
    <x v="0"/>
    <x v="2"/>
    <x v="3"/>
    <x v="20"/>
    <x v="49"/>
    <x v="0"/>
    <m/>
  </r>
  <r>
    <x v="5"/>
    <x v="1"/>
    <x v="4"/>
    <x v="0"/>
    <x v="2"/>
    <x v="3"/>
    <x v="20"/>
    <x v="49"/>
    <x v="0"/>
    <m/>
  </r>
  <r>
    <x v="5"/>
    <x v="1"/>
    <x v="4"/>
    <x v="0"/>
    <x v="2"/>
    <x v="3"/>
    <x v="20"/>
    <x v="111"/>
    <x v="43"/>
    <m/>
  </r>
  <r>
    <x v="5"/>
    <x v="1"/>
    <x v="4"/>
    <x v="0"/>
    <x v="2"/>
    <x v="3"/>
    <x v="21"/>
    <x v="50"/>
    <x v="0"/>
    <m/>
  </r>
  <r>
    <x v="5"/>
    <x v="1"/>
    <x v="4"/>
    <x v="0"/>
    <x v="2"/>
    <x v="3"/>
    <x v="21"/>
    <x v="132"/>
    <x v="44"/>
    <m/>
  </r>
  <r>
    <x v="6"/>
    <x v="1"/>
    <x v="4"/>
    <x v="0"/>
    <x v="1"/>
    <x v="2"/>
    <x v="24"/>
    <x v="63"/>
    <x v="1"/>
    <n v="47384715.99831932"/>
  </r>
  <r>
    <x v="6"/>
    <x v="1"/>
    <x v="4"/>
    <x v="0"/>
    <x v="1"/>
    <x v="5"/>
    <x v="11"/>
    <x v="64"/>
    <x v="0"/>
    <m/>
  </r>
  <r>
    <x v="6"/>
    <x v="1"/>
    <x v="4"/>
    <x v="0"/>
    <x v="1"/>
    <x v="5"/>
    <x v="14"/>
    <x v="66"/>
    <x v="0"/>
    <m/>
  </r>
  <r>
    <x v="6"/>
    <x v="1"/>
    <x v="4"/>
    <x v="0"/>
    <x v="1"/>
    <x v="5"/>
    <x v="15"/>
    <x v="69"/>
    <x v="0"/>
    <m/>
  </r>
  <r>
    <x v="6"/>
    <x v="1"/>
    <x v="4"/>
    <x v="0"/>
    <x v="1"/>
    <x v="2"/>
    <x v="25"/>
    <x v="74"/>
    <x v="0"/>
    <m/>
  </r>
  <r>
    <x v="6"/>
    <x v="1"/>
    <x v="4"/>
    <x v="0"/>
    <x v="1"/>
    <x v="2"/>
    <x v="25"/>
    <x v="118"/>
    <x v="0"/>
    <m/>
  </r>
  <r>
    <x v="6"/>
    <x v="1"/>
    <x v="4"/>
    <x v="0"/>
    <x v="1"/>
    <x v="2"/>
    <x v="0"/>
    <x v="103"/>
    <x v="0"/>
    <m/>
  </r>
  <r>
    <x v="6"/>
    <x v="1"/>
    <x v="4"/>
    <x v="0"/>
    <x v="1"/>
    <x v="2"/>
    <x v="0"/>
    <x v="104"/>
    <x v="0"/>
    <m/>
  </r>
  <r>
    <x v="6"/>
    <x v="1"/>
    <x v="4"/>
    <x v="0"/>
    <x v="0"/>
    <x v="0"/>
    <x v="4"/>
    <x v="6"/>
    <x v="2"/>
    <n v="4200000"/>
  </r>
  <r>
    <x v="6"/>
    <x v="1"/>
    <x v="4"/>
    <x v="0"/>
    <x v="0"/>
    <x v="0"/>
    <x v="4"/>
    <x v="6"/>
    <x v="3"/>
    <n v="1500000"/>
  </r>
  <r>
    <x v="6"/>
    <x v="1"/>
    <x v="4"/>
    <x v="0"/>
    <x v="0"/>
    <x v="0"/>
    <x v="4"/>
    <x v="7"/>
    <x v="2"/>
    <m/>
  </r>
  <r>
    <x v="6"/>
    <x v="1"/>
    <x v="4"/>
    <x v="0"/>
    <x v="0"/>
    <x v="0"/>
    <x v="4"/>
    <x v="7"/>
    <x v="3"/>
    <n v="117172"/>
  </r>
  <r>
    <x v="6"/>
    <x v="1"/>
    <x v="4"/>
    <x v="0"/>
    <x v="0"/>
    <x v="0"/>
    <x v="4"/>
    <x v="8"/>
    <x v="2"/>
    <n v="350000"/>
  </r>
  <r>
    <x v="6"/>
    <x v="1"/>
    <x v="4"/>
    <x v="0"/>
    <x v="0"/>
    <x v="0"/>
    <x v="4"/>
    <x v="8"/>
    <x v="3"/>
    <n v="134764"/>
  </r>
  <r>
    <x v="6"/>
    <x v="1"/>
    <x v="4"/>
    <x v="0"/>
    <x v="0"/>
    <x v="0"/>
    <x v="4"/>
    <x v="9"/>
    <x v="2"/>
    <n v="42000"/>
  </r>
  <r>
    <x v="6"/>
    <x v="1"/>
    <x v="4"/>
    <x v="0"/>
    <x v="0"/>
    <x v="0"/>
    <x v="4"/>
    <x v="9"/>
    <x v="3"/>
    <n v="16172"/>
  </r>
  <r>
    <x v="6"/>
    <x v="1"/>
    <x v="4"/>
    <x v="0"/>
    <x v="0"/>
    <x v="0"/>
    <x v="4"/>
    <x v="10"/>
    <x v="2"/>
    <n v="350000"/>
  </r>
  <r>
    <x v="6"/>
    <x v="1"/>
    <x v="4"/>
    <x v="0"/>
    <x v="0"/>
    <x v="0"/>
    <x v="4"/>
    <x v="10"/>
    <x v="3"/>
    <n v="134764"/>
  </r>
  <r>
    <x v="6"/>
    <x v="1"/>
    <x v="4"/>
    <x v="0"/>
    <x v="0"/>
    <x v="0"/>
    <x v="4"/>
    <x v="11"/>
    <x v="2"/>
    <n v="175000"/>
  </r>
  <r>
    <x v="6"/>
    <x v="1"/>
    <x v="4"/>
    <x v="0"/>
    <x v="0"/>
    <x v="0"/>
    <x v="4"/>
    <x v="11"/>
    <x v="3"/>
    <n v="62500"/>
  </r>
  <r>
    <x v="6"/>
    <x v="1"/>
    <x v="4"/>
    <x v="0"/>
    <x v="0"/>
    <x v="0"/>
    <x v="4"/>
    <x v="12"/>
    <x v="2"/>
    <n v="2800000"/>
  </r>
  <r>
    <x v="6"/>
    <x v="1"/>
    <x v="4"/>
    <x v="0"/>
    <x v="0"/>
    <x v="0"/>
    <x v="4"/>
    <x v="134"/>
    <x v="0"/>
    <m/>
  </r>
  <r>
    <x v="6"/>
    <x v="1"/>
    <x v="4"/>
    <x v="0"/>
    <x v="0"/>
    <x v="0"/>
    <x v="4"/>
    <x v="56"/>
    <x v="4"/>
    <m/>
  </r>
  <r>
    <x v="6"/>
    <x v="1"/>
    <x v="4"/>
    <x v="0"/>
    <x v="0"/>
    <x v="0"/>
    <x v="4"/>
    <x v="13"/>
    <x v="5"/>
    <n v="29754"/>
  </r>
  <r>
    <x v="6"/>
    <x v="1"/>
    <x v="4"/>
    <x v="0"/>
    <x v="0"/>
    <x v="0"/>
    <x v="4"/>
    <x v="14"/>
    <x v="6"/>
    <n v="504000"/>
  </r>
  <r>
    <x v="6"/>
    <x v="1"/>
    <x v="4"/>
    <x v="0"/>
    <x v="0"/>
    <x v="0"/>
    <x v="4"/>
    <x v="14"/>
    <x v="7"/>
    <n v="180000"/>
  </r>
  <r>
    <x v="6"/>
    <x v="1"/>
    <x v="4"/>
    <x v="0"/>
    <x v="0"/>
    <x v="0"/>
    <x v="4"/>
    <x v="15"/>
    <x v="8"/>
    <n v="228000"/>
  </r>
  <r>
    <x v="6"/>
    <x v="1"/>
    <x v="4"/>
    <x v="0"/>
    <x v="0"/>
    <x v="0"/>
    <x v="4"/>
    <x v="113"/>
    <x v="0"/>
    <m/>
  </r>
  <r>
    <x v="6"/>
    <x v="1"/>
    <x v="4"/>
    <x v="0"/>
    <x v="0"/>
    <x v="0"/>
    <x v="9"/>
    <x v="114"/>
    <x v="9"/>
    <n v="908526"/>
  </r>
  <r>
    <x v="6"/>
    <x v="1"/>
    <x v="4"/>
    <x v="0"/>
    <x v="0"/>
    <x v="0"/>
    <x v="9"/>
    <x v="30"/>
    <x v="0"/>
    <m/>
  </r>
  <r>
    <x v="6"/>
    <x v="1"/>
    <x v="4"/>
    <x v="0"/>
    <x v="0"/>
    <x v="0"/>
    <x v="9"/>
    <x v="110"/>
    <x v="0"/>
    <m/>
  </r>
  <r>
    <x v="6"/>
    <x v="1"/>
    <x v="4"/>
    <x v="0"/>
    <x v="0"/>
    <x v="0"/>
    <x v="5"/>
    <x v="70"/>
    <x v="11"/>
    <n v="448"/>
  </r>
  <r>
    <x v="6"/>
    <x v="1"/>
    <x v="4"/>
    <x v="0"/>
    <x v="0"/>
    <x v="0"/>
    <x v="5"/>
    <x v="102"/>
    <x v="0"/>
    <m/>
  </r>
  <r>
    <x v="6"/>
    <x v="1"/>
    <x v="4"/>
    <x v="0"/>
    <x v="0"/>
    <x v="0"/>
    <x v="5"/>
    <x v="71"/>
    <x v="45"/>
    <n v="35200"/>
  </r>
  <r>
    <x v="6"/>
    <x v="1"/>
    <x v="4"/>
    <x v="0"/>
    <x v="0"/>
    <x v="0"/>
    <x v="5"/>
    <x v="78"/>
    <x v="0"/>
    <m/>
  </r>
  <r>
    <x v="6"/>
    <x v="1"/>
    <x v="4"/>
    <x v="0"/>
    <x v="0"/>
    <x v="0"/>
    <x v="6"/>
    <x v="17"/>
    <x v="12"/>
    <n v="800000"/>
  </r>
  <r>
    <x v="6"/>
    <x v="1"/>
    <x v="4"/>
    <x v="0"/>
    <x v="0"/>
    <x v="0"/>
    <x v="0"/>
    <x v="79"/>
    <x v="0"/>
    <m/>
  </r>
  <r>
    <x v="6"/>
    <x v="1"/>
    <x v="4"/>
    <x v="0"/>
    <x v="0"/>
    <x v="0"/>
    <x v="0"/>
    <x v="80"/>
    <x v="13"/>
    <n v="710354"/>
  </r>
  <r>
    <x v="6"/>
    <x v="1"/>
    <x v="4"/>
    <x v="0"/>
    <x v="0"/>
    <x v="0"/>
    <x v="0"/>
    <x v="80"/>
    <x v="14"/>
    <n v="371649"/>
  </r>
  <r>
    <x v="6"/>
    <x v="1"/>
    <x v="4"/>
    <x v="0"/>
    <x v="0"/>
    <x v="0"/>
    <x v="0"/>
    <x v="80"/>
    <x v="15"/>
    <n v="600000"/>
  </r>
  <r>
    <x v="6"/>
    <x v="1"/>
    <x v="4"/>
    <x v="0"/>
    <x v="0"/>
    <x v="0"/>
    <x v="0"/>
    <x v="80"/>
    <x v="16"/>
    <n v="304674"/>
  </r>
  <r>
    <x v="6"/>
    <x v="1"/>
    <x v="4"/>
    <x v="0"/>
    <x v="0"/>
    <x v="0"/>
    <x v="0"/>
    <x v="80"/>
    <x v="0"/>
    <m/>
  </r>
  <r>
    <x v="6"/>
    <x v="1"/>
    <x v="4"/>
    <x v="0"/>
    <x v="0"/>
    <x v="0"/>
    <x v="0"/>
    <x v="80"/>
    <x v="0"/>
    <m/>
  </r>
  <r>
    <x v="6"/>
    <x v="1"/>
    <x v="4"/>
    <x v="0"/>
    <x v="0"/>
    <x v="0"/>
    <x v="0"/>
    <x v="80"/>
    <x v="0"/>
    <m/>
  </r>
  <r>
    <x v="6"/>
    <x v="1"/>
    <x v="4"/>
    <x v="0"/>
    <x v="0"/>
    <x v="0"/>
    <x v="0"/>
    <x v="80"/>
    <x v="0"/>
    <m/>
  </r>
  <r>
    <x v="6"/>
    <x v="1"/>
    <x v="4"/>
    <x v="0"/>
    <x v="0"/>
    <x v="0"/>
    <x v="0"/>
    <x v="84"/>
    <x v="46"/>
    <n v="136500"/>
  </r>
  <r>
    <x v="6"/>
    <x v="1"/>
    <x v="4"/>
    <x v="0"/>
    <x v="0"/>
    <x v="0"/>
    <x v="0"/>
    <x v="107"/>
    <x v="17"/>
    <m/>
  </r>
  <r>
    <x v="6"/>
    <x v="1"/>
    <x v="4"/>
    <x v="0"/>
    <x v="0"/>
    <x v="0"/>
    <x v="0"/>
    <x v="115"/>
    <x v="0"/>
    <m/>
  </r>
  <r>
    <x v="6"/>
    <x v="1"/>
    <x v="4"/>
    <x v="0"/>
    <x v="0"/>
    <x v="0"/>
    <x v="0"/>
    <x v="138"/>
    <x v="11"/>
    <n v="134058"/>
  </r>
  <r>
    <x v="6"/>
    <x v="1"/>
    <x v="4"/>
    <x v="0"/>
    <x v="0"/>
    <x v="0"/>
    <x v="0"/>
    <x v="108"/>
    <x v="0"/>
    <m/>
  </r>
  <r>
    <x v="6"/>
    <x v="1"/>
    <x v="4"/>
    <x v="0"/>
    <x v="0"/>
    <x v="0"/>
    <x v="0"/>
    <x v="109"/>
    <x v="0"/>
    <m/>
  </r>
  <r>
    <x v="6"/>
    <x v="1"/>
    <x v="4"/>
    <x v="0"/>
    <x v="0"/>
    <x v="0"/>
    <x v="0"/>
    <x v="116"/>
    <x v="0"/>
    <m/>
  </r>
  <r>
    <x v="6"/>
    <x v="1"/>
    <x v="4"/>
    <x v="0"/>
    <x v="0"/>
    <x v="0"/>
    <x v="12"/>
    <x v="81"/>
    <x v="0"/>
    <m/>
  </r>
  <r>
    <x v="6"/>
    <x v="1"/>
    <x v="4"/>
    <x v="0"/>
    <x v="0"/>
    <x v="0"/>
    <x v="12"/>
    <x v="82"/>
    <x v="0"/>
    <m/>
  </r>
  <r>
    <x v="6"/>
    <x v="1"/>
    <x v="4"/>
    <x v="0"/>
    <x v="0"/>
    <x v="0"/>
    <x v="12"/>
    <x v="83"/>
    <x v="0"/>
    <m/>
  </r>
  <r>
    <x v="6"/>
    <x v="1"/>
    <x v="4"/>
    <x v="0"/>
    <x v="0"/>
    <x v="0"/>
    <x v="12"/>
    <x v="84"/>
    <x v="47"/>
    <n v="6500"/>
  </r>
  <r>
    <x v="6"/>
    <x v="1"/>
    <x v="4"/>
    <x v="0"/>
    <x v="0"/>
    <x v="0"/>
    <x v="19"/>
    <x v="100"/>
    <x v="18"/>
    <m/>
  </r>
  <r>
    <x v="6"/>
    <x v="1"/>
    <x v="4"/>
    <x v="0"/>
    <x v="0"/>
    <x v="0"/>
    <x v="19"/>
    <x v="100"/>
    <x v="19"/>
    <m/>
  </r>
  <r>
    <x v="6"/>
    <x v="1"/>
    <x v="4"/>
    <x v="0"/>
    <x v="0"/>
    <x v="0"/>
    <x v="19"/>
    <x v="139"/>
    <x v="0"/>
    <m/>
  </r>
  <r>
    <x v="6"/>
    <x v="1"/>
    <x v="4"/>
    <x v="0"/>
    <x v="0"/>
    <x v="0"/>
    <x v="19"/>
    <x v="140"/>
    <x v="20"/>
    <m/>
  </r>
  <r>
    <x v="6"/>
    <x v="1"/>
    <x v="4"/>
    <x v="0"/>
    <x v="0"/>
    <x v="0"/>
    <x v="16"/>
    <x v="86"/>
    <x v="45"/>
    <n v="282800"/>
  </r>
  <r>
    <x v="6"/>
    <x v="1"/>
    <x v="4"/>
    <x v="0"/>
    <x v="0"/>
    <x v="0"/>
    <x v="16"/>
    <x v="117"/>
    <x v="0"/>
    <m/>
  </r>
  <r>
    <x v="6"/>
    <x v="1"/>
    <x v="4"/>
    <x v="0"/>
    <x v="0"/>
    <x v="0"/>
    <x v="22"/>
    <x v="105"/>
    <x v="0"/>
    <m/>
  </r>
  <r>
    <x v="6"/>
    <x v="1"/>
    <x v="4"/>
    <x v="0"/>
    <x v="0"/>
    <x v="0"/>
    <x v="2"/>
    <x v="87"/>
    <x v="21"/>
    <n v="402170"/>
  </r>
  <r>
    <x v="6"/>
    <x v="1"/>
    <x v="4"/>
    <x v="0"/>
    <x v="0"/>
    <x v="0"/>
    <x v="2"/>
    <x v="88"/>
    <x v="0"/>
    <m/>
  </r>
  <r>
    <x v="6"/>
    <x v="1"/>
    <x v="4"/>
    <x v="0"/>
    <x v="0"/>
    <x v="0"/>
    <x v="2"/>
    <x v="89"/>
    <x v="22"/>
    <m/>
  </r>
  <r>
    <x v="6"/>
    <x v="1"/>
    <x v="4"/>
    <x v="0"/>
    <x v="0"/>
    <x v="0"/>
    <x v="2"/>
    <x v="90"/>
    <x v="23"/>
    <n v="178999"/>
  </r>
  <r>
    <x v="6"/>
    <x v="1"/>
    <x v="4"/>
    <x v="0"/>
    <x v="0"/>
    <x v="0"/>
    <x v="2"/>
    <x v="91"/>
    <x v="0"/>
    <m/>
  </r>
  <r>
    <x v="6"/>
    <x v="1"/>
    <x v="4"/>
    <x v="0"/>
    <x v="0"/>
    <x v="0"/>
    <x v="2"/>
    <x v="92"/>
    <x v="0"/>
    <m/>
  </r>
  <r>
    <x v="6"/>
    <x v="1"/>
    <x v="4"/>
    <x v="0"/>
    <x v="0"/>
    <x v="0"/>
    <x v="2"/>
    <x v="136"/>
    <x v="28"/>
    <n v="195000"/>
  </r>
  <r>
    <x v="6"/>
    <x v="1"/>
    <x v="4"/>
    <x v="0"/>
    <x v="0"/>
    <x v="0"/>
    <x v="2"/>
    <x v="141"/>
    <x v="0"/>
    <m/>
  </r>
  <r>
    <x v="6"/>
    <x v="1"/>
    <x v="4"/>
    <x v="0"/>
    <x v="0"/>
    <x v="0"/>
    <x v="2"/>
    <x v="93"/>
    <x v="0"/>
    <m/>
  </r>
  <r>
    <x v="6"/>
    <x v="1"/>
    <x v="4"/>
    <x v="0"/>
    <x v="0"/>
    <x v="0"/>
    <x v="2"/>
    <x v="84"/>
    <x v="48"/>
    <n v="0.54"/>
  </r>
  <r>
    <x v="6"/>
    <x v="1"/>
    <x v="4"/>
    <x v="0"/>
    <x v="0"/>
    <x v="0"/>
    <x v="2"/>
    <x v="84"/>
    <x v="25"/>
    <n v="0.24"/>
  </r>
  <r>
    <x v="6"/>
    <x v="1"/>
    <x v="4"/>
    <x v="0"/>
    <x v="0"/>
    <x v="0"/>
    <x v="2"/>
    <x v="84"/>
    <x v="26"/>
    <n v="249.81"/>
  </r>
  <r>
    <x v="6"/>
    <x v="1"/>
    <x v="4"/>
    <x v="0"/>
    <x v="0"/>
    <x v="0"/>
    <x v="2"/>
    <x v="84"/>
    <x v="49"/>
    <n v="0.08"/>
  </r>
  <r>
    <x v="6"/>
    <x v="1"/>
    <x v="4"/>
    <x v="0"/>
    <x v="0"/>
    <x v="0"/>
    <x v="2"/>
    <x v="84"/>
    <x v="22"/>
    <n v="7471.18"/>
  </r>
  <r>
    <x v="6"/>
    <x v="1"/>
    <x v="4"/>
    <x v="0"/>
    <x v="0"/>
    <x v="7"/>
    <x v="4"/>
    <x v="119"/>
    <x v="28"/>
    <n v="2000000"/>
  </r>
  <r>
    <x v="6"/>
    <x v="1"/>
    <x v="4"/>
    <x v="0"/>
    <x v="0"/>
    <x v="7"/>
    <x v="4"/>
    <x v="120"/>
    <x v="28"/>
    <n v="117172"/>
  </r>
  <r>
    <x v="6"/>
    <x v="1"/>
    <x v="4"/>
    <x v="0"/>
    <x v="0"/>
    <x v="7"/>
    <x v="4"/>
    <x v="121"/>
    <x v="28"/>
    <n v="176431"/>
  </r>
  <r>
    <x v="6"/>
    <x v="1"/>
    <x v="4"/>
    <x v="0"/>
    <x v="0"/>
    <x v="7"/>
    <x v="4"/>
    <x v="122"/>
    <x v="28"/>
    <n v="21172"/>
  </r>
  <r>
    <x v="6"/>
    <x v="1"/>
    <x v="4"/>
    <x v="0"/>
    <x v="0"/>
    <x v="7"/>
    <x v="4"/>
    <x v="123"/>
    <x v="28"/>
    <n v="176431"/>
  </r>
  <r>
    <x v="6"/>
    <x v="1"/>
    <x v="4"/>
    <x v="0"/>
    <x v="0"/>
    <x v="7"/>
    <x v="4"/>
    <x v="124"/>
    <x v="28"/>
    <n v="83333"/>
  </r>
  <r>
    <x v="6"/>
    <x v="1"/>
    <x v="4"/>
    <x v="0"/>
    <x v="0"/>
    <x v="7"/>
    <x v="4"/>
    <x v="135"/>
    <x v="0"/>
    <m/>
  </r>
  <r>
    <x v="6"/>
    <x v="1"/>
    <x v="4"/>
    <x v="0"/>
    <x v="0"/>
    <x v="7"/>
    <x v="4"/>
    <x v="125"/>
    <x v="28"/>
    <n v="1000000"/>
  </r>
  <r>
    <x v="6"/>
    <x v="1"/>
    <x v="4"/>
    <x v="0"/>
    <x v="0"/>
    <x v="7"/>
    <x v="4"/>
    <x v="126"/>
    <x v="0"/>
    <m/>
  </r>
  <r>
    <x v="6"/>
    <x v="1"/>
    <x v="4"/>
    <x v="0"/>
    <x v="0"/>
    <x v="7"/>
    <x v="4"/>
    <x v="127"/>
    <x v="5"/>
    <n v="10440"/>
  </r>
  <r>
    <x v="6"/>
    <x v="1"/>
    <x v="4"/>
    <x v="0"/>
    <x v="0"/>
    <x v="7"/>
    <x v="4"/>
    <x v="128"/>
    <x v="6"/>
    <n v="240000"/>
  </r>
  <r>
    <x v="6"/>
    <x v="1"/>
    <x v="4"/>
    <x v="0"/>
    <x v="0"/>
    <x v="7"/>
    <x v="4"/>
    <x v="129"/>
    <x v="8"/>
    <n v="80000"/>
  </r>
  <r>
    <x v="6"/>
    <x v="1"/>
    <x v="4"/>
    <x v="0"/>
    <x v="0"/>
    <x v="7"/>
    <x v="4"/>
    <x v="130"/>
    <x v="0"/>
    <m/>
  </r>
  <r>
    <x v="6"/>
    <x v="1"/>
    <x v="4"/>
    <x v="0"/>
    <x v="0"/>
    <x v="7"/>
    <x v="2"/>
    <x v="131"/>
    <x v="0"/>
    <m/>
  </r>
  <r>
    <x v="6"/>
    <x v="1"/>
    <x v="4"/>
    <x v="0"/>
    <x v="0"/>
    <x v="1"/>
    <x v="7"/>
    <x v="34"/>
    <x v="29"/>
    <n v="84190"/>
  </r>
  <r>
    <x v="6"/>
    <x v="1"/>
    <x v="4"/>
    <x v="0"/>
    <x v="0"/>
    <x v="1"/>
    <x v="7"/>
    <x v="20"/>
    <x v="30"/>
    <n v="585561"/>
  </r>
  <r>
    <x v="6"/>
    <x v="1"/>
    <x v="4"/>
    <x v="0"/>
    <x v="0"/>
    <x v="1"/>
    <x v="7"/>
    <x v="20"/>
    <x v="29"/>
    <n v="105735"/>
  </r>
  <r>
    <x v="6"/>
    <x v="1"/>
    <x v="4"/>
    <x v="0"/>
    <x v="0"/>
    <x v="1"/>
    <x v="7"/>
    <x v="101"/>
    <x v="31"/>
    <n v="5000"/>
  </r>
  <r>
    <x v="6"/>
    <x v="1"/>
    <x v="4"/>
    <x v="0"/>
    <x v="0"/>
    <x v="1"/>
    <x v="7"/>
    <x v="55"/>
    <x v="0"/>
    <m/>
  </r>
  <r>
    <x v="6"/>
    <x v="1"/>
    <x v="4"/>
    <x v="0"/>
    <x v="0"/>
    <x v="1"/>
    <x v="8"/>
    <x v="22"/>
    <x v="29"/>
    <n v="169910"/>
  </r>
  <r>
    <x v="6"/>
    <x v="1"/>
    <x v="4"/>
    <x v="0"/>
    <x v="0"/>
    <x v="1"/>
    <x v="8"/>
    <x v="94"/>
    <x v="0"/>
    <m/>
  </r>
  <r>
    <x v="6"/>
    <x v="1"/>
    <x v="4"/>
    <x v="0"/>
    <x v="0"/>
    <x v="1"/>
    <x v="8"/>
    <x v="95"/>
    <x v="0"/>
    <m/>
  </r>
  <r>
    <x v="6"/>
    <x v="1"/>
    <x v="4"/>
    <x v="0"/>
    <x v="0"/>
    <x v="1"/>
    <x v="8"/>
    <x v="77"/>
    <x v="50"/>
    <n v="518006"/>
  </r>
  <r>
    <x v="6"/>
    <x v="1"/>
    <x v="4"/>
    <x v="0"/>
    <x v="0"/>
    <x v="1"/>
    <x v="8"/>
    <x v="4"/>
    <x v="32"/>
    <m/>
  </r>
  <r>
    <x v="6"/>
    <x v="1"/>
    <x v="4"/>
    <x v="0"/>
    <x v="0"/>
    <x v="1"/>
    <x v="8"/>
    <x v="4"/>
    <x v="31"/>
    <m/>
  </r>
  <r>
    <x v="6"/>
    <x v="1"/>
    <x v="4"/>
    <x v="0"/>
    <x v="0"/>
    <x v="1"/>
    <x v="8"/>
    <x v="4"/>
    <x v="33"/>
    <m/>
  </r>
  <r>
    <x v="6"/>
    <x v="1"/>
    <x v="4"/>
    <x v="0"/>
    <x v="0"/>
    <x v="1"/>
    <x v="8"/>
    <x v="4"/>
    <x v="11"/>
    <n v="3"/>
  </r>
  <r>
    <x v="6"/>
    <x v="1"/>
    <x v="4"/>
    <x v="0"/>
    <x v="0"/>
    <x v="1"/>
    <x v="8"/>
    <x v="4"/>
    <x v="51"/>
    <n v="336000"/>
  </r>
  <r>
    <x v="6"/>
    <x v="1"/>
    <x v="4"/>
    <x v="0"/>
    <x v="0"/>
    <x v="1"/>
    <x v="8"/>
    <x v="4"/>
    <x v="37"/>
    <n v="4"/>
  </r>
  <r>
    <x v="6"/>
    <x v="1"/>
    <x v="4"/>
    <x v="0"/>
    <x v="0"/>
    <x v="1"/>
    <x v="8"/>
    <x v="4"/>
    <x v="52"/>
    <n v="24000"/>
  </r>
  <r>
    <x v="6"/>
    <x v="1"/>
    <x v="4"/>
    <x v="0"/>
    <x v="0"/>
    <x v="1"/>
    <x v="8"/>
    <x v="4"/>
    <x v="53"/>
    <n v="48000"/>
  </r>
  <r>
    <x v="6"/>
    <x v="1"/>
    <x v="4"/>
    <x v="0"/>
    <x v="0"/>
    <x v="1"/>
    <x v="8"/>
    <x v="4"/>
    <x v="0"/>
    <m/>
  </r>
  <r>
    <x v="6"/>
    <x v="1"/>
    <x v="4"/>
    <x v="0"/>
    <x v="0"/>
    <x v="1"/>
    <x v="8"/>
    <x v="4"/>
    <x v="0"/>
    <m/>
  </r>
  <r>
    <x v="6"/>
    <x v="1"/>
    <x v="4"/>
    <x v="0"/>
    <x v="0"/>
    <x v="1"/>
    <x v="8"/>
    <x v="4"/>
    <x v="0"/>
    <m/>
  </r>
  <r>
    <x v="6"/>
    <x v="1"/>
    <x v="4"/>
    <x v="0"/>
    <x v="0"/>
    <x v="6"/>
    <x v="23"/>
    <x v="112"/>
    <x v="0"/>
    <m/>
  </r>
  <r>
    <x v="6"/>
    <x v="1"/>
    <x v="4"/>
    <x v="0"/>
    <x v="2"/>
    <x v="3"/>
    <x v="3"/>
    <x v="96"/>
    <x v="0"/>
    <n v="14215414.799495796"/>
  </r>
  <r>
    <x v="6"/>
    <x v="1"/>
    <x v="4"/>
    <x v="0"/>
    <x v="2"/>
    <x v="3"/>
    <x v="3"/>
    <x v="97"/>
    <x v="34"/>
    <m/>
  </r>
  <r>
    <x v="6"/>
    <x v="1"/>
    <x v="4"/>
    <x v="0"/>
    <x v="2"/>
    <x v="3"/>
    <x v="3"/>
    <x v="97"/>
    <x v="35"/>
    <m/>
  </r>
  <r>
    <x v="6"/>
    <x v="1"/>
    <x v="4"/>
    <x v="0"/>
    <x v="2"/>
    <x v="3"/>
    <x v="3"/>
    <x v="97"/>
    <x v="36"/>
    <m/>
  </r>
  <r>
    <x v="6"/>
    <x v="1"/>
    <x v="4"/>
    <x v="0"/>
    <x v="2"/>
    <x v="3"/>
    <x v="3"/>
    <x v="97"/>
    <x v="0"/>
    <m/>
  </r>
  <r>
    <x v="6"/>
    <x v="1"/>
    <x v="4"/>
    <x v="0"/>
    <x v="2"/>
    <x v="3"/>
    <x v="3"/>
    <x v="97"/>
    <x v="0"/>
    <m/>
  </r>
  <r>
    <x v="6"/>
    <x v="1"/>
    <x v="4"/>
    <x v="0"/>
    <x v="2"/>
    <x v="3"/>
    <x v="3"/>
    <x v="97"/>
    <x v="0"/>
    <m/>
  </r>
  <r>
    <x v="6"/>
    <x v="1"/>
    <x v="4"/>
    <x v="0"/>
    <x v="2"/>
    <x v="3"/>
    <x v="3"/>
    <x v="97"/>
    <x v="0"/>
    <m/>
  </r>
  <r>
    <x v="6"/>
    <x v="1"/>
    <x v="4"/>
    <x v="0"/>
    <x v="2"/>
    <x v="3"/>
    <x v="3"/>
    <x v="98"/>
    <x v="0"/>
    <m/>
  </r>
  <r>
    <x v="6"/>
    <x v="1"/>
    <x v="4"/>
    <x v="0"/>
    <x v="2"/>
    <x v="3"/>
    <x v="3"/>
    <x v="99"/>
    <x v="37"/>
    <m/>
  </r>
  <r>
    <x v="6"/>
    <x v="1"/>
    <x v="4"/>
    <x v="0"/>
    <x v="2"/>
    <x v="3"/>
    <x v="3"/>
    <x v="99"/>
    <x v="38"/>
    <m/>
  </r>
  <r>
    <x v="6"/>
    <x v="1"/>
    <x v="4"/>
    <x v="0"/>
    <x v="2"/>
    <x v="3"/>
    <x v="3"/>
    <x v="99"/>
    <x v="39"/>
    <m/>
  </r>
  <r>
    <x v="6"/>
    <x v="1"/>
    <x v="4"/>
    <x v="0"/>
    <x v="2"/>
    <x v="3"/>
    <x v="3"/>
    <x v="99"/>
    <x v="0"/>
    <m/>
  </r>
  <r>
    <x v="6"/>
    <x v="1"/>
    <x v="4"/>
    <x v="0"/>
    <x v="2"/>
    <x v="3"/>
    <x v="3"/>
    <x v="99"/>
    <x v="0"/>
    <m/>
  </r>
  <r>
    <x v="6"/>
    <x v="1"/>
    <x v="4"/>
    <x v="0"/>
    <x v="2"/>
    <x v="3"/>
    <x v="3"/>
    <x v="99"/>
    <x v="0"/>
    <m/>
  </r>
  <r>
    <x v="6"/>
    <x v="1"/>
    <x v="4"/>
    <x v="0"/>
    <x v="2"/>
    <x v="3"/>
    <x v="3"/>
    <x v="99"/>
    <x v="0"/>
    <m/>
  </r>
  <r>
    <x v="6"/>
    <x v="1"/>
    <x v="4"/>
    <x v="0"/>
    <x v="2"/>
    <x v="3"/>
    <x v="26"/>
    <x v="137"/>
    <x v="0"/>
    <m/>
  </r>
  <r>
    <x v="6"/>
    <x v="1"/>
    <x v="4"/>
    <x v="0"/>
    <x v="2"/>
    <x v="3"/>
    <x v="20"/>
    <x v="49"/>
    <x v="40"/>
    <m/>
  </r>
  <r>
    <x v="6"/>
    <x v="1"/>
    <x v="4"/>
    <x v="0"/>
    <x v="2"/>
    <x v="3"/>
    <x v="20"/>
    <x v="49"/>
    <x v="41"/>
    <m/>
  </r>
  <r>
    <x v="6"/>
    <x v="1"/>
    <x v="4"/>
    <x v="0"/>
    <x v="2"/>
    <x v="3"/>
    <x v="20"/>
    <x v="49"/>
    <x v="42"/>
    <m/>
  </r>
  <r>
    <x v="6"/>
    <x v="1"/>
    <x v="4"/>
    <x v="0"/>
    <x v="2"/>
    <x v="3"/>
    <x v="20"/>
    <x v="49"/>
    <x v="0"/>
    <m/>
  </r>
  <r>
    <x v="6"/>
    <x v="1"/>
    <x v="4"/>
    <x v="0"/>
    <x v="2"/>
    <x v="3"/>
    <x v="20"/>
    <x v="49"/>
    <x v="0"/>
    <m/>
  </r>
  <r>
    <x v="6"/>
    <x v="1"/>
    <x v="4"/>
    <x v="0"/>
    <x v="2"/>
    <x v="3"/>
    <x v="20"/>
    <x v="49"/>
    <x v="0"/>
    <m/>
  </r>
  <r>
    <x v="6"/>
    <x v="1"/>
    <x v="4"/>
    <x v="0"/>
    <x v="2"/>
    <x v="3"/>
    <x v="20"/>
    <x v="111"/>
    <x v="42"/>
    <m/>
  </r>
  <r>
    <x v="6"/>
    <x v="1"/>
    <x v="4"/>
    <x v="0"/>
    <x v="2"/>
    <x v="3"/>
    <x v="20"/>
    <x v="111"/>
    <x v="43"/>
    <m/>
  </r>
  <r>
    <x v="6"/>
    <x v="1"/>
    <x v="4"/>
    <x v="0"/>
    <x v="2"/>
    <x v="3"/>
    <x v="21"/>
    <x v="50"/>
    <x v="0"/>
    <m/>
  </r>
  <r>
    <x v="6"/>
    <x v="1"/>
    <x v="4"/>
    <x v="0"/>
    <x v="2"/>
    <x v="3"/>
    <x v="21"/>
    <x v="132"/>
    <x v="44"/>
    <m/>
  </r>
  <r>
    <x v="7"/>
    <x v="1"/>
    <x v="4"/>
    <x v="0"/>
    <x v="1"/>
    <x v="2"/>
    <x v="24"/>
    <x v="63"/>
    <x v="1"/>
    <n v="45647211.916134454"/>
  </r>
  <r>
    <x v="7"/>
    <x v="1"/>
    <x v="4"/>
    <x v="0"/>
    <x v="1"/>
    <x v="5"/>
    <x v="11"/>
    <x v="64"/>
    <x v="0"/>
    <m/>
  </r>
  <r>
    <x v="7"/>
    <x v="1"/>
    <x v="4"/>
    <x v="0"/>
    <x v="1"/>
    <x v="5"/>
    <x v="14"/>
    <x v="66"/>
    <x v="0"/>
    <m/>
  </r>
  <r>
    <x v="7"/>
    <x v="1"/>
    <x v="4"/>
    <x v="0"/>
    <x v="1"/>
    <x v="5"/>
    <x v="15"/>
    <x v="69"/>
    <x v="0"/>
    <m/>
  </r>
  <r>
    <x v="7"/>
    <x v="1"/>
    <x v="4"/>
    <x v="0"/>
    <x v="1"/>
    <x v="2"/>
    <x v="25"/>
    <x v="74"/>
    <x v="0"/>
    <m/>
  </r>
  <r>
    <x v="7"/>
    <x v="1"/>
    <x v="4"/>
    <x v="0"/>
    <x v="1"/>
    <x v="2"/>
    <x v="25"/>
    <x v="118"/>
    <x v="0"/>
    <m/>
  </r>
  <r>
    <x v="7"/>
    <x v="1"/>
    <x v="4"/>
    <x v="0"/>
    <x v="1"/>
    <x v="2"/>
    <x v="0"/>
    <x v="103"/>
    <x v="0"/>
    <m/>
  </r>
  <r>
    <x v="7"/>
    <x v="1"/>
    <x v="4"/>
    <x v="0"/>
    <x v="1"/>
    <x v="2"/>
    <x v="0"/>
    <x v="104"/>
    <x v="0"/>
    <m/>
  </r>
  <r>
    <x v="7"/>
    <x v="1"/>
    <x v="4"/>
    <x v="0"/>
    <x v="0"/>
    <x v="0"/>
    <x v="4"/>
    <x v="6"/>
    <x v="2"/>
    <n v="4200000"/>
  </r>
  <r>
    <x v="7"/>
    <x v="1"/>
    <x v="4"/>
    <x v="0"/>
    <x v="0"/>
    <x v="0"/>
    <x v="4"/>
    <x v="6"/>
    <x v="3"/>
    <n v="1500000"/>
  </r>
  <r>
    <x v="7"/>
    <x v="1"/>
    <x v="4"/>
    <x v="0"/>
    <x v="0"/>
    <x v="0"/>
    <x v="4"/>
    <x v="7"/>
    <x v="2"/>
    <n v="0"/>
  </r>
  <r>
    <x v="7"/>
    <x v="1"/>
    <x v="4"/>
    <x v="0"/>
    <x v="0"/>
    <x v="0"/>
    <x v="4"/>
    <x v="7"/>
    <x v="3"/>
    <n v="117172"/>
  </r>
  <r>
    <x v="7"/>
    <x v="1"/>
    <x v="4"/>
    <x v="0"/>
    <x v="0"/>
    <x v="0"/>
    <x v="4"/>
    <x v="8"/>
    <x v="2"/>
    <n v="350000"/>
  </r>
  <r>
    <x v="7"/>
    <x v="1"/>
    <x v="4"/>
    <x v="0"/>
    <x v="0"/>
    <x v="0"/>
    <x v="4"/>
    <x v="8"/>
    <x v="3"/>
    <n v="134764"/>
  </r>
  <r>
    <x v="7"/>
    <x v="1"/>
    <x v="4"/>
    <x v="0"/>
    <x v="0"/>
    <x v="0"/>
    <x v="4"/>
    <x v="9"/>
    <x v="2"/>
    <n v="42000"/>
  </r>
  <r>
    <x v="7"/>
    <x v="1"/>
    <x v="4"/>
    <x v="0"/>
    <x v="0"/>
    <x v="0"/>
    <x v="4"/>
    <x v="9"/>
    <x v="3"/>
    <n v="16172"/>
  </r>
  <r>
    <x v="7"/>
    <x v="1"/>
    <x v="4"/>
    <x v="0"/>
    <x v="0"/>
    <x v="0"/>
    <x v="4"/>
    <x v="10"/>
    <x v="2"/>
    <n v="350000"/>
  </r>
  <r>
    <x v="7"/>
    <x v="1"/>
    <x v="4"/>
    <x v="0"/>
    <x v="0"/>
    <x v="0"/>
    <x v="4"/>
    <x v="10"/>
    <x v="3"/>
    <n v="134764"/>
  </r>
  <r>
    <x v="7"/>
    <x v="1"/>
    <x v="4"/>
    <x v="0"/>
    <x v="0"/>
    <x v="0"/>
    <x v="4"/>
    <x v="11"/>
    <x v="2"/>
    <n v="175000"/>
  </r>
  <r>
    <x v="7"/>
    <x v="1"/>
    <x v="4"/>
    <x v="0"/>
    <x v="0"/>
    <x v="0"/>
    <x v="4"/>
    <x v="11"/>
    <x v="3"/>
    <n v="62500"/>
  </r>
  <r>
    <x v="7"/>
    <x v="1"/>
    <x v="4"/>
    <x v="0"/>
    <x v="0"/>
    <x v="0"/>
    <x v="4"/>
    <x v="12"/>
    <x v="2"/>
    <n v="2800000"/>
  </r>
  <r>
    <x v="7"/>
    <x v="1"/>
    <x v="4"/>
    <x v="0"/>
    <x v="0"/>
    <x v="0"/>
    <x v="4"/>
    <x v="134"/>
    <x v="0"/>
    <m/>
  </r>
  <r>
    <x v="7"/>
    <x v="1"/>
    <x v="4"/>
    <x v="0"/>
    <x v="0"/>
    <x v="0"/>
    <x v="4"/>
    <x v="56"/>
    <x v="4"/>
    <m/>
  </r>
  <r>
    <x v="7"/>
    <x v="1"/>
    <x v="4"/>
    <x v="0"/>
    <x v="0"/>
    <x v="0"/>
    <x v="4"/>
    <x v="13"/>
    <x v="5"/>
    <n v="29754"/>
  </r>
  <r>
    <x v="7"/>
    <x v="1"/>
    <x v="4"/>
    <x v="0"/>
    <x v="0"/>
    <x v="0"/>
    <x v="4"/>
    <x v="14"/>
    <x v="6"/>
    <n v="504000"/>
  </r>
  <r>
    <x v="7"/>
    <x v="1"/>
    <x v="4"/>
    <x v="0"/>
    <x v="0"/>
    <x v="0"/>
    <x v="4"/>
    <x v="14"/>
    <x v="7"/>
    <n v="180000"/>
  </r>
  <r>
    <x v="7"/>
    <x v="1"/>
    <x v="4"/>
    <x v="0"/>
    <x v="0"/>
    <x v="0"/>
    <x v="4"/>
    <x v="15"/>
    <x v="8"/>
    <n v="228000"/>
  </r>
  <r>
    <x v="7"/>
    <x v="1"/>
    <x v="4"/>
    <x v="0"/>
    <x v="0"/>
    <x v="0"/>
    <x v="4"/>
    <x v="113"/>
    <x v="0"/>
    <m/>
  </r>
  <r>
    <x v="7"/>
    <x v="1"/>
    <x v="4"/>
    <x v="0"/>
    <x v="0"/>
    <x v="0"/>
    <x v="9"/>
    <x v="114"/>
    <x v="9"/>
    <n v="908526"/>
  </r>
  <r>
    <x v="7"/>
    <x v="1"/>
    <x v="4"/>
    <x v="0"/>
    <x v="0"/>
    <x v="0"/>
    <x v="9"/>
    <x v="30"/>
    <x v="0"/>
    <m/>
  </r>
  <r>
    <x v="7"/>
    <x v="1"/>
    <x v="4"/>
    <x v="0"/>
    <x v="0"/>
    <x v="0"/>
    <x v="9"/>
    <x v="110"/>
    <x v="0"/>
    <m/>
  </r>
  <r>
    <x v="7"/>
    <x v="1"/>
    <x v="4"/>
    <x v="0"/>
    <x v="0"/>
    <x v="0"/>
    <x v="5"/>
    <x v="70"/>
    <x v="11"/>
    <n v="448"/>
  </r>
  <r>
    <x v="7"/>
    <x v="1"/>
    <x v="4"/>
    <x v="0"/>
    <x v="0"/>
    <x v="0"/>
    <x v="5"/>
    <x v="102"/>
    <x v="0"/>
    <m/>
  </r>
  <r>
    <x v="7"/>
    <x v="1"/>
    <x v="4"/>
    <x v="0"/>
    <x v="0"/>
    <x v="0"/>
    <x v="5"/>
    <x v="71"/>
    <x v="45"/>
    <n v="35800"/>
  </r>
  <r>
    <x v="7"/>
    <x v="1"/>
    <x v="4"/>
    <x v="0"/>
    <x v="0"/>
    <x v="0"/>
    <x v="5"/>
    <x v="78"/>
    <x v="0"/>
    <m/>
  </r>
  <r>
    <x v="7"/>
    <x v="1"/>
    <x v="4"/>
    <x v="0"/>
    <x v="0"/>
    <x v="0"/>
    <x v="6"/>
    <x v="17"/>
    <x v="12"/>
    <n v="800000"/>
  </r>
  <r>
    <x v="7"/>
    <x v="1"/>
    <x v="4"/>
    <x v="0"/>
    <x v="0"/>
    <x v="0"/>
    <x v="0"/>
    <x v="79"/>
    <x v="0"/>
    <m/>
  </r>
  <r>
    <x v="7"/>
    <x v="1"/>
    <x v="4"/>
    <x v="0"/>
    <x v="0"/>
    <x v="0"/>
    <x v="0"/>
    <x v="80"/>
    <x v="13"/>
    <n v="711975"/>
  </r>
  <r>
    <x v="7"/>
    <x v="1"/>
    <x v="4"/>
    <x v="0"/>
    <x v="0"/>
    <x v="0"/>
    <x v="0"/>
    <x v="80"/>
    <x v="14"/>
    <n v="236243"/>
  </r>
  <r>
    <x v="7"/>
    <x v="1"/>
    <x v="4"/>
    <x v="0"/>
    <x v="0"/>
    <x v="0"/>
    <x v="0"/>
    <x v="80"/>
    <x v="15"/>
    <n v="1000000"/>
  </r>
  <r>
    <x v="7"/>
    <x v="1"/>
    <x v="4"/>
    <x v="0"/>
    <x v="0"/>
    <x v="0"/>
    <x v="0"/>
    <x v="80"/>
    <x v="16"/>
    <n v="280300"/>
  </r>
  <r>
    <x v="7"/>
    <x v="1"/>
    <x v="4"/>
    <x v="0"/>
    <x v="0"/>
    <x v="0"/>
    <x v="0"/>
    <x v="80"/>
    <x v="54"/>
    <n v="421433"/>
  </r>
  <r>
    <x v="7"/>
    <x v="1"/>
    <x v="4"/>
    <x v="0"/>
    <x v="0"/>
    <x v="0"/>
    <x v="0"/>
    <x v="80"/>
    <x v="0"/>
    <m/>
  </r>
  <r>
    <x v="7"/>
    <x v="1"/>
    <x v="4"/>
    <x v="0"/>
    <x v="0"/>
    <x v="0"/>
    <x v="0"/>
    <x v="80"/>
    <x v="0"/>
    <m/>
  </r>
  <r>
    <x v="7"/>
    <x v="1"/>
    <x v="4"/>
    <x v="0"/>
    <x v="0"/>
    <x v="0"/>
    <x v="0"/>
    <x v="80"/>
    <x v="0"/>
    <m/>
  </r>
  <r>
    <x v="7"/>
    <x v="1"/>
    <x v="4"/>
    <x v="0"/>
    <x v="0"/>
    <x v="0"/>
    <x v="0"/>
    <x v="84"/>
    <x v="20"/>
    <n v="90000"/>
  </r>
  <r>
    <x v="7"/>
    <x v="1"/>
    <x v="4"/>
    <x v="0"/>
    <x v="0"/>
    <x v="0"/>
    <x v="0"/>
    <x v="107"/>
    <x v="17"/>
    <m/>
  </r>
  <r>
    <x v="7"/>
    <x v="1"/>
    <x v="4"/>
    <x v="0"/>
    <x v="0"/>
    <x v="0"/>
    <x v="0"/>
    <x v="115"/>
    <x v="0"/>
    <m/>
  </r>
  <r>
    <x v="7"/>
    <x v="1"/>
    <x v="4"/>
    <x v="0"/>
    <x v="0"/>
    <x v="0"/>
    <x v="0"/>
    <x v="138"/>
    <x v="11"/>
    <n v="144100"/>
  </r>
  <r>
    <x v="7"/>
    <x v="1"/>
    <x v="4"/>
    <x v="0"/>
    <x v="0"/>
    <x v="0"/>
    <x v="0"/>
    <x v="108"/>
    <x v="0"/>
    <m/>
  </r>
  <r>
    <x v="7"/>
    <x v="1"/>
    <x v="4"/>
    <x v="0"/>
    <x v="0"/>
    <x v="0"/>
    <x v="0"/>
    <x v="109"/>
    <x v="0"/>
    <m/>
  </r>
  <r>
    <x v="7"/>
    <x v="1"/>
    <x v="4"/>
    <x v="0"/>
    <x v="0"/>
    <x v="0"/>
    <x v="0"/>
    <x v="116"/>
    <x v="0"/>
    <m/>
  </r>
  <r>
    <x v="7"/>
    <x v="1"/>
    <x v="4"/>
    <x v="0"/>
    <x v="0"/>
    <x v="0"/>
    <x v="12"/>
    <x v="81"/>
    <x v="0"/>
    <m/>
  </r>
  <r>
    <x v="7"/>
    <x v="1"/>
    <x v="4"/>
    <x v="0"/>
    <x v="0"/>
    <x v="0"/>
    <x v="12"/>
    <x v="82"/>
    <x v="47"/>
    <n v="780000"/>
  </r>
  <r>
    <x v="7"/>
    <x v="1"/>
    <x v="4"/>
    <x v="0"/>
    <x v="0"/>
    <x v="0"/>
    <x v="12"/>
    <x v="83"/>
    <x v="0"/>
    <m/>
  </r>
  <r>
    <x v="7"/>
    <x v="1"/>
    <x v="4"/>
    <x v="0"/>
    <x v="0"/>
    <x v="0"/>
    <x v="12"/>
    <x v="84"/>
    <x v="47"/>
    <m/>
  </r>
  <r>
    <x v="7"/>
    <x v="1"/>
    <x v="4"/>
    <x v="0"/>
    <x v="0"/>
    <x v="0"/>
    <x v="19"/>
    <x v="100"/>
    <x v="55"/>
    <n v="280000"/>
  </r>
  <r>
    <x v="7"/>
    <x v="1"/>
    <x v="4"/>
    <x v="0"/>
    <x v="0"/>
    <x v="0"/>
    <x v="19"/>
    <x v="100"/>
    <x v="19"/>
    <m/>
  </r>
  <r>
    <x v="7"/>
    <x v="1"/>
    <x v="4"/>
    <x v="0"/>
    <x v="0"/>
    <x v="0"/>
    <x v="19"/>
    <x v="139"/>
    <x v="0"/>
    <m/>
  </r>
  <r>
    <x v="7"/>
    <x v="1"/>
    <x v="4"/>
    <x v="0"/>
    <x v="0"/>
    <x v="0"/>
    <x v="19"/>
    <x v="140"/>
    <x v="20"/>
    <m/>
  </r>
  <r>
    <x v="7"/>
    <x v="1"/>
    <x v="4"/>
    <x v="0"/>
    <x v="0"/>
    <x v="0"/>
    <x v="16"/>
    <x v="86"/>
    <x v="45"/>
    <n v="269000"/>
  </r>
  <r>
    <x v="7"/>
    <x v="1"/>
    <x v="4"/>
    <x v="0"/>
    <x v="0"/>
    <x v="0"/>
    <x v="16"/>
    <x v="117"/>
    <x v="56"/>
    <n v="285000"/>
  </r>
  <r>
    <x v="7"/>
    <x v="1"/>
    <x v="4"/>
    <x v="0"/>
    <x v="0"/>
    <x v="0"/>
    <x v="16"/>
    <x v="117"/>
    <x v="57"/>
    <n v="244000"/>
  </r>
  <r>
    <x v="7"/>
    <x v="1"/>
    <x v="4"/>
    <x v="0"/>
    <x v="0"/>
    <x v="0"/>
    <x v="22"/>
    <x v="105"/>
    <x v="0"/>
    <m/>
  </r>
  <r>
    <x v="7"/>
    <x v="1"/>
    <x v="4"/>
    <x v="0"/>
    <x v="0"/>
    <x v="0"/>
    <x v="2"/>
    <x v="87"/>
    <x v="21"/>
    <n v="302081"/>
  </r>
  <r>
    <x v="7"/>
    <x v="1"/>
    <x v="4"/>
    <x v="0"/>
    <x v="0"/>
    <x v="0"/>
    <x v="2"/>
    <x v="88"/>
    <x v="58"/>
    <n v="127500"/>
  </r>
  <r>
    <x v="7"/>
    <x v="1"/>
    <x v="4"/>
    <x v="0"/>
    <x v="0"/>
    <x v="0"/>
    <x v="2"/>
    <x v="89"/>
    <x v="59"/>
    <n v="200000"/>
  </r>
  <r>
    <x v="7"/>
    <x v="1"/>
    <x v="4"/>
    <x v="0"/>
    <x v="0"/>
    <x v="0"/>
    <x v="2"/>
    <x v="89"/>
    <x v="32"/>
    <n v="35378"/>
  </r>
  <r>
    <x v="7"/>
    <x v="1"/>
    <x v="4"/>
    <x v="0"/>
    <x v="0"/>
    <x v="0"/>
    <x v="2"/>
    <x v="90"/>
    <x v="23"/>
    <n v="178490"/>
  </r>
  <r>
    <x v="7"/>
    <x v="1"/>
    <x v="4"/>
    <x v="0"/>
    <x v="0"/>
    <x v="0"/>
    <x v="2"/>
    <x v="91"/>
    <x v="0"/>
    <m/>
  </r>
  <r>
    <x v="7"/>
    <x v="1"/>
    <x v="4"/>
    <x v="0"/>
    <x v="0"/>
    <x v="0"/>
    <x v="2"/>
    <x v="92"/>
    <x v="0"/>
    <m/>
  </r>
  <r>
    <x v="7"/>
    <x v="1"/>
    <x v="4"/>
    <x v="0"/>
    <x v="0"/>
    <x v="0"/>
    <x v="2"/>
    <x v="136"/>
    <x v="60"/>
    <n v="10000"/>
  </r>
  <r>
    <x v="7"/>
    <x v="1"/>
    <x v="4"/>
    <x v="0"/>
    <x v="0"/>
    <x v="0"/>
    <x v="2"/>
    <x v="136"/>
    <x v="28"/>
    <n v="574800"/>
  </r>
  <r>
    <x v="7"/>
    <x v="1"/>
    <x v="4"/>
    <x v="0"/>
    <x v="0"/>
    <x v="0"/>
    <x v="2"/>
    <x v="141"/>
    <x v="0"/>
    <m/>
  </r>
  <r>
    <x v="7"/>
    <x v="1"/>
    <x v="4"/>
    <x v="0"/>
    <x v="0"/>
    <x v="0"/>
    <x v="2"/>
    <x v="93"/>
    <x v="0"/>
    <m/>
  </r>
  <r>
    <x v="7"/>
    <x v="1"/>
    <x v="4"/>
    <x v="0"/>
    <x v="0"/>
    <x v="0"/>
    <x v="2"/>
    <x v="84"/>
    <x v="61"/>
    <n v="0.35"/>
  </r>
  <r>
    <x v="7"/>
    <x v="1"/>
    <x v="4"/>
    <x v="0"/>
    <x v="0"/>
    <x v="0"/>
    <x v="2"/>
    <x v="84"/>
    <x v="54"/>
    <n v="3.08"/>
  </r>
  <r>
    <x v="7"/>
    <x v="1"/>
    <x v="4"/>
    <x v="0"/>
    <x v="0"/>
    <x v="0"/>
    <x v="2"/>
    <x v="84"/>
    <x v="62"/>
    <n v="374.46"/>
  </r>
  <r>
    <x v="7"/>
    <x v="1"/>
    <x v="4"/>
    <x v="0"/>
    <x v="0"/>
    <x v="0"/>
    <x v="2"/>
    <x v="84"/>
    <x v="63"/>
    <n v="0.9"/>
  </r>
  <r>
    <x v="7"/>
    <x v="1"/>
    <x v="4"/>
    <x v="0"/>
    <x v="0"/>
    <x v="0"/>
    <x v="2"/>
    <x v="84"/>
    <x v="26"/>
    <n v="500.2"/>
  </r>
  <r>
    <x v="7"/>
    <x v="1"/>
    <x v="4"/>
    <x v="0"/>
    <x v="0"/>
    <x v="0"/>
    <x v="2"/>
    <x v="84"/>
    <x v="27"/>
    <n v="61"/>
  </r>
  <r>
    <x v="7"/>
    <x v="1"/>
    <x v="4"/>
    <x v="0"/>
    <x v="0"/>
    <x v="0"/>
    <x v="2"/>
    <x v="84"/>
    <x v="22"/>
    <n v="6924.46"/>
  </r>
  <r>
    <x v="7"/>
    <x v="1"/>
    <x v="4"/>
    <x v="0"/>
    <x v="0"/>
    <x v="0"/>
    <x v="2"/>
    <x v="84"/>
    <x v="64"/>
    <n v="0.36"/>
  </r>
  <r>
    <x v="7"/>
    <x v="1"/>
    <x v="4"/>
    <x v="0"/>
    <x v="0"/>
    <x v="0"/>
    <x v="2"/>
    <x v="84"/>
    <x v="65"/>
    <n v="0.01"/>
  </r>
  <r>
    <x v="7"/>
    <x v="1"/>
    <x v="4"/>
    <x v="0"/>
    <x v="0"/>
    <x v="7"/>
    <x v="4"/>
    <x v="119"/>
    <x v="28"/>
    <n v="2000000"/>
  </r>
  <r>
    <x v="7"/>
    <x v="1"/>
    <x v="4"/>
    <x v="0"/>
    <x v="0"/>
    <x v="7"/>
    <x v="4"/>
    <x v="120"/>
    <x v="28"/>
    <n v="117172"/>
  </r>
  <r>
    <x v="7"/>
    <x v="1"/>
    <x v="4"/>
    <x v="0"/>
    <x v="0"/>
    <x v="7"/>
    <x v="4"/>
    <x v="121"/>
    <x v="28"/>
    <n v="176431"/>
  </r>
  <r>
    <x v="7"/>
    <x v="1"/>
    <x v="4"/>
    <x v="0"/>
    <x v="0"/>
    <x v="7"/>
    <x v="4"/>
    <x v="122"/>
    <x v="28"/>
    <n v="21172"/>
  </r>
  <r>
    <x v="7"/>
    <x v="1"/>
    <x v="4"/>
    <x v="0"/>
    <x v="0"/>
    <x v="7"/>
    <x v="4"/>
    <x v="123"/>
    <x v="28"/>
    <n v="176431"/>
  </r>
  <r>
    <x v="7"/>
    <x v="1"/>
    <x v="4"/>
    <x v="0"/>
    <x v="0"/>
    <x v="7"/>
    <x v="4"/>
    <x v="124"/>
    <x v="28"/>
    <n v="83333"/>
  </r>
  <r>
    <x v="7"/>
    <x v="1"/>
    <x v="4"/>
    <x v="0"/>
    <x v="0"/>
    <x v="7"/>
    <x v="4"/>
    <x v="135"/>
    <x v="0"/>
    <m/>
  </r>
  <r>
    <x v="7"/>
    <x v="1"/>
    <x v="4"/>
    <x v="0"/>
    <x v="0"/>
    <x v="7"/>
    <x v="4"/>
    <x v="125"/>
    <x v="28"/>
    <n v="1000000"/>
  </r>
  <r>
    <x v="7"/>
    <x v="1"/>
    <x v="4"/>
    <x v="0"/>
    <x v="0"/>
    <x v="7"/>
    <x v="4"/>
    <x v="126"/>
    <x v="0"/>
    <m/>
  </r>
  <r>
    <x v="7"/>
    <x v="1"/>
    <x v="4"/>
    <x v="0"/>
    <x v="0"/>
    <x v="7"/>
    <x v="4"/>
    <x v="127"/>
    <x v="5"/>
    <n v="10440"/>
  </r>
  <r>
    <x v="7"/>
    <x v="1"/>
    <x v="4"/>
    <x v="0"/>
    <x v="0"/>
    <x v="7"/>
    <x v="4"/>
    <x v="128"/>
    <x v="6"/>
    <n v="240000"/>
  </r>
  <r>
    <x v="7"/>
    <x v="1"/>
    <x v="4"/>
    <x v="0"/>
    <x v="0"/>
    <x v="7"/>
    <x v="4"/>
    <x v="129"/>
    <x v="8"/>
    <n v="80000"/>
  </r>
  <r>
    <x v="7"/>
    <x v="1"/>
    <x v="4"/>
    <x v="0"/>
    <x v="0"/>
    <x v="7"/>
    <x v="4"/>
    <x v="130"/>
    <x v="0"/>
    <m/>
  </r>
  <r>
    <x v="7"/>
    <x v="1"/>
    <x v="4"/>
    <x v="0"/>
    <x v="0"/>
    <x v="7"/>
    <x v="2"/>
    <x v="131"/>
    <x v="0"/>
    <m/>
  </r>
  <r>
    <x v="7"/>
    <x v="1"/>
    <x v="4"/>
    <x v="0"/>
    <x v="0"/>
    <x v="1"/>
    <x v="7"/>
    <x v="34"/>
    <x v="29"/>
    <n v="84190"/>
  </r>
  <r>
    <x v="7"/>
    <x v="1"/>
    <x v="4"/>
    <x v="0"/>
    <x v="0"/>
    <x v="1"/>
    <x v="7"/>
    <x v="20"/>
    <x v="30"/>
    <n v="427253"/>
  </r>
  <r>
    <x v="7"/>
    <x v="1"/>
    <x v="4"/>
    <x v="0"/>
    <x v="0"/>
    <x v="1"/>
    <x v="7"/>
    <x v="20"/>
    <x v="29"/>
    <n v="108144"/>
  </r>
  <r>
    <x v="7"/>
    <x v="1"/>
    <x v="4"/>
    <x v="0"/>
    <x v="0"/>
    <x v="1"/>
    <x v="7"/>
    <x v="101"/>
    <x v="31"/>
    <m/>
  </r>
  <r>
    <x v="7"/>
    <x v="1"/>
    <x v="4"/>
    <x v="0"/>
    <x v="0"/>
    <x v="1"/>
    <x v="7"/>
    <x v="55"/>
    <x v="0"/>
    <m/>
  </r>
  <r>
    <x v="7"/>
    <x v="1"/>
    <x v="4"/>
    <x v="0"/>
    <x v="0"/>
    <x v="1"/>
    <x v="8"/>
    <x v="22"/>
    <x v="29"/>
    <n v="243732"/>
  </r>
  <r>
    <x v="7"/>
    <x v="1"/>
    <x v="4"/>
    <x v="0"/>
    <x v="0"/>
    <x v="1"/>
    <x v="8"/>
    <x v="94"/>
    <x v="0"/>
    <m/>
  </r>
  <r>
    <x v="7"/>
    <x v="1"/>
    <x v="4"/>
    <x v="0"/>
    <x v="0"/>
    <x v="1"/>
    <x v="8"/>
    <x v="95"/>
    <x v="0"/>
    <m/>
  </r>
  <r>
    <x v="7"/>
    <x v="1"/>
    <x v="4"/>
    <x v="0"/>
    <x v="0"/>
    <x v="1"/>
    <x v="8"/>
    <x v="77"/>
    <x v="50"/>
    <m/>
  </r>
  <r>
    <x v="7"/>
    <x v="1"/>
    <x v="4"/>
    <x v="0"/>
    <x v="0"/>
    <x v="1"/>
    <x v="8"/>
    <x v="4"/>
    <x v="66"/>
    <n v="59140"/>
  </r>
  <r>
    <x v="7"/>
    <x v="1"/>
    <x v="4"/>
    <x v="0"/>
    <x v="0"/>
    <x v="1"/>
    <x v="8"/>
    <x v="4"/>
    <x v="36"/>
    <n v="3415"/>
  </r>
  <r>
    <x v="7"/>
    <x v="1"/>
    <x v="4"/>
    <x v="0"/>
    <x v="0"/>
    <x v="1"/>
    <x v="8"/>
    <x v="4"/>
    <x v="57"/>
    <n v="54"/>
  </r>
  <r>
    <x v="7"/>
    <x v="1"/>
    <x v="4"/>
    <x v="0"/>
    <x v="0"/>
    <x v="1"/>
    <x v="8"/>
    <x v="4"/>
    <x v="11"/>
    <n v="3"/>
  </r>
  <r>
    <x v="7"/>
    <x v="1"/>
    <x v="4"/>
    <x v="0"/>
    <x v="0"/>
    <x v="1"/>
    <x v="8"/>
    <x v="4"/>
    <x v="51"/>
    <n v="185329"/>
  </r>
  <r>
    <x v="7"/>
    <x v="1"/>
    <x v="4"/>
    <x v="0"/>
    <x v="0"/>
    <x v="1"/>
    <x v="8"/>
    <x v="4"/>
    <x v="37"/>
    <m/>
  </r>
  <r>
    <x v="7"/>
    <x v="1"/>
    <x v="4"/>
    <x v="0"/>
    <x v="0"/>
    <x v="1"/>
    <x v="8"/>
    <x v="4"/>
    <x v="52"/>
    <m/>
  </r>
  <r>
    <x v="7"/>
    <x v="1"/>
    <x v="4"/>
    <x v="0"/>
    <x v="0"/>
    <x v="1"/>
    <x v="8"/>
    <x v="4"/>
    <x v="53"/>
    <m/>
  </r>
  <r>
    <x v="7"/>
    <x v="1"/>
    <x v="4"/>
    <x v="0"/>
    <x v="0"/>
    <x v="1"/>
    <x v="8"/>
    <x v="4"/>
    <x v="67"/>
    <n v="101611"/>
  </r>
  <r>
    <x v="7"/>
    <x v="1"/>
    <x v="4"/>
    <x v="0"/>
    <x v="0"/>
    <x v="1"/>
    <x v="8"/>
    <x v="4"/>
    <x v="68"/>
    <n v="240000"/>
  </r>
  <r>
    <x v="7"/>
    <x v="1"/>
    <x v="4"/>
    <x v="0"/>
    <x v="0"/>
    <x v="1"/>
    <x v="8"/>
    <x v="4"/>
    <x v="40"/>
    <n v="45500"/>
  </r>
  <r>
    <x v="7"/>
    <x v="1"/>
    <x v="4"/>
    <x v="0"/>
    <x v="0"/>
    <x v="6"/>
    <x v="23"/>
    <x v="112"/>
    <x v="0"/>
    <m/>
  </r>
  <r>
    <x v="7"/>
    <x v="1"/>
    <x v="4"/>
    <x v="0"/>
    <x v="2"/>
    <x v="3"/>
    <x v="3"/>
    <x v="96"/>
    <x v="0"/>
    <n v="13694163.574840335"/>
  </r>
  <r>
    <x v="7"/>
    <x v="1"/>
    <x v="4"/>
    <x v="0"/>
    <x v="2"/>
    <x v="3"/>
    <x v="3"/>
    <x v="97"/>
    <x v="34"/>
    <m/>
  </r>
  <r>
    <x v="7"/>
    <x v="1"/>
    <x v="4"/>
    <x v="0"/>
    <x v="2"/>
    <x v="3"/>
    <x v="3"/>
    <x v="97"/>
    <x v="35"/>
    <m/>
  </r>
  <r>
    <x v="7"/>
    <x v="1"/>
    <x v="4"/>
    <x v="0"/>
    <x v="2"/>
    <x v="3"/>
    <x v="3"/>
    <x v="97"/>
    <x v="36"/>
    <m/>
  </r>
  <r>
    <x v="7"/>
    <x v="1"/>
    <x v="4"/>
    <x v="0"/>
    <x v="2"/>
    <x v="3"/>
    <x v="3"/>
    <x v="97"/>
    <x v="0"/>
    <m/>
  </r>
  <r>
    <x v="7"/>
    <x v="1"/>
    <x v="4"/>
    <x v="0"/>
    <x v="2"/>
    <x v="3"/>
    <x v="3"/>
    <x v="97"/>
    <x v="0"/>
    <m/>
  </r>
  <r>
    <x v="7"/>
    <x v="1"/>
    <x v="4"/>
    <x v="0"/>
    <x v="2"/>
    <x v="3"/>
    <x v="3"/>
    <x v="97"/>
    <x v="0"/>
    <m/>
  </r>
  <r>
    <x v="7"/>
    <x v="1"/>
    <x v="4"/>
    <x v="0"/>
    <x v="2"/>
    <x v="3"/>
    <x v="3"/>
    <x v="97"/>
    <x v="0"/>
    <m/>
  </r>
  <r>
    <x v="7"/>
    <x v="1"/>
    <x v="4"/>
    <x v="0"/>
    <x v="2"/>
    <x v="3"/>
    <x v="3"/>
    <x v="98"/>
    <x v="0"/>
    <m/>
  </r>
  <r>
    <x v="7"/>
    <x v="1"/>
    <x v="4"/>
    <x v="0"/>
    <x v="2"/>
    <x v="3"/>
    <x v="3"/>
    <x v="99"/>
    <x v="37"/>
    <m/>
  </r>
  <r>
    <x v="7"/>
    <x v="1"/>
    <x v="4"/>
    <x v="0"/>
    <x v="2"/>
    <x v="3"/>
    <x v="3"/>
    <x v="99"/>
    <x v="38"/>
    <m/>
  </r>
  <r>
    <x v="7"/>
    <x v="1"/>
    <x v="4"/>
    <x v="0"/>
    <x v="2"/>
    <x v="3"/>
    <x v="3"/>
    <x v="99"/>
    <x v="39"/>
    <m/>
  </r>
  <r>
    <x v="7"/>
    <x v="1"/>
    <x v="4"/>
    <x v="0"/>
    <x v="2"/>
    <x v="3"/>
    <x v="3"/>
    <x v="99"/>
    <x v="69"/>
    <m/>
  </r>
  <r>
    <x v="7"/>
    <x v="1"/>
    <x v="4"/>
    <x v="0"/>
    <x v="2"/>
    <x v="3"/>
    <x v="3"/>
    <x v="99"/>
    <x v="70"/>
    <m/>
  </r>
  <r>
    <x v="7"/>
    <x v="1"/>
    <x v="4"/>
    <x v="0"/>
    <x v="2"/>
    <x v="3"/>
    <x v="3"/>
    <x v="99"/>
    <x v="0"/>
    <m/>
  </r>
  <r>
    <x v="7"/>
    <x v="1"/>
    <x v="4"/>
    <x v="0"/>
    <x v="2"/>
    <x v="3"/>
    <x v="3"/>
    <x v="99"/>
    <x v="0"/>
    <m/>
  </r>
  <r>
    <x v="7"/>
    <x v="1"/>
    <x v="4"/>
    <x v="0"/>
    <x v="2"/>
    <x v="3"/>
    <x v="26"/>
    <x v="137"/>
    <x v="0"/>
    <m/>
  </r>
  <r>
    <x v="7"/>
    <x v="1"/>
    <x v="4"/>
    <x v="0"/>
    <x v="2"/>
    <x v="3"/>
    <x v="20"/>
    <x v="49"/>
    <x v="40"/>
    <m/>
  </r>
  <r>
    <x v="7"/>
    <x v="1"/>
    <x v="4"/>
    <x v="0"/>
    <x v="2"/>
    <x v="3"/>
    <x v="20"/>
    <x v="49"/>
    <x v="41"/>
    <m/>
  </r>
  <r>
    <x v="7"/>
    <x v="1"/>
    <x v="4"/>
    <x v="0"/>
    <x v="2"/>
    <x v="3"/>
    <x v="20"/>
    <x v="49"/>
    <x v="42"/>
    <m/>
  </r>
  <r>
    <x v="7"/>
    <x v="1"/>
    <x v="4"/>
    <x v="0"/>
    <x v="2"/>
    <x v="3"/>
    <x v="20"/>
    <x v="49"/>
    <x v="0"/>
    <m/>
  </r>
  <r>
    <x v="7"/>
    <x v="1"/>
    <x v="4"/>
    <x v="0"/>
    <x v="2"/>
    <x v="3"/>
    <x v="20"/>
    <x v="49"/>
    <x v="0"/>
    <m/>
  </r>
  <r>
    <x v="7"/>
    <x v="1"/>
    <x v="4"/>
    <x v="0"/>
    <x v="2"/>
    <x v="3"/>
    <x v="20"/>
    <x v="49"/>
    <x v="0"/>
    <m/>
  </r>
  <r>
    <x v="7"/>
    <x v="1"/>
    <x v="4"/>
    <x v="0"/>
    <x v="2"/>
    <x v="3"/>
    <x v="20"/>
    <x v="111"/>
    <x v="42"/>
    <m/>
  </r>
  <r>
    <x v="7"/>
    <x v="1"/>
    <x v="4"/>
    <x v="0"/>
    <x v="2"/>
    <x v="3"/>
    <x v="20"/>
    <x v="111"/>
    <x v="43"/>
    <m/>
  </r>
  <r>
    <x v="7"/>
    <x v="1"/>
    <x v="4"/>
    <x v="0"/>
    <x v="2"/>
    <x v="3"/>
    <x v="21"/>
    <x v="50"/>
    <x v="0"/>
    <m/>
  </r>
  <r>
    <x v="7"/>
    <x v="1"/>
    <x v="4"/>
    <x v="0"/>
    <x v="2"/>
    <x v="3"/>
    <x v="21"/>
    <x v="132"/>
    <x v="44"/>
    <m/>
  </r>
  <r>
    <x v="8"/>
    <x v="1"/>
    <x v="4"/>
    <x v="0"/>
    <x v="1"/>
    <x v="2"/>
    <x v="24"/>
    <x v="63"/>
    <x v="1"/>
    <n v="50404093.7579832"/>
  </r>
  <r>
    <x v="8"/>
    <x v="1"/>
    <x v="4"/>
    <x v="0"/>
    <x v="1"/>
    <x v="5"/>
    <x v="11"/>
    <x v="64"/>
    <x v="0"/>
    <m/>
  </r>
  <r>
    <x v="8"/>
    <x v="1"/>
    <x v="4"/>
    <x v="0"/>
    <x v="1"/>
    <x v="5"/>
    <x v="14"/>
    <x v="66"/>
    <x v="0"/>
    <m/>
  </r>
  <r>
    <x v="8"/>
    <x v="1"/>
    <x v="4"/>
    <x v="0"/>
    <x v="1"/>
    <x v="5"/>
    <x v="15"/>
    <x v="69"/>
    <x v="0"/>
    <m/>
  </r>
  <r>
    <x v="8"/>
    <x v="1"/>
    <x v="4"/>
    <x v="0"/>
    <x v="1"/>
    <x v="2"/>
    <x v="25"/>
    <x v="74"/>
    <x v="0"/>
    <m/>
  </r>
  <r>
    <x v="8"/>
    <x v="1"/>
    <x v="4"/>
    <x v="0"/>
    <x v="1"/>
    <x v="2"/>
    <x v="25"/>
    <x v="118"/>
    <x v="0"/>
    <m/>
  </r>
  <r>
    <x v="8"/>
    <x v="1"/>
    <x v="4"/>
    <x v="0"/>
    <x v="1"/>
    <x v="2"/>
    <x v="0"/>
    <x v="103"/>
    <x v="0"/>
    <m/>
  </r>
  <r>
    <x v="8"/>
    <x v="1"/>
    <x v="4"/>
    <x v="0"/>
    <x v="1"/>
    <x v="2"/>
    <x v="0"/>
    <x v="104"/>
    <x v="0"/>
    <m/>
  </r>
  <r>
    <x v="8"/>
    <x v="1"/>
    <x v="4"/>
    <x v="0"/>
    <x v="0"/>
    <x v="0"/>
    <x v="4"/>
    <x v="6"/>
    <x v="2"/>
    <n v="5520000"/>
  </r>
  <r>
    <x v="8"/>
    <x v="1"/>
    <x v="4"/>
    <x v="0"/>
    <x v="0"/>
    <x v="0"/>
    <x v="4"/>
    <x v="6"/>
    <x v="3"/>
    <n v="1500000"/>
  </r>
  <r>
    <x v="8"/>
    <x v="1"/>
    <x v="4"/>
    <x v="0"/>
    <x v="0"/>
    <x v="0"/>
    <x v="4"/>
    <x v="7"/>
    <x v="2"/>
    <m/>
  </r>
  <r>
    <x v="8"/>
    <x v="1"/>
    <x v="4"/>
    <x v="0"/>
    <x v="0"/>
    <x v="0"/>
    <x v="4"/>
    <x v="7"/>
    <x v="3"/>
    <n v="117172"/>
  </r>
  <r>
    <x v="8"/>
    <x v="1"/>
    <x v="4"/>
    <x v="0"/>
    <x v="0"/>
    <x v="0"/>
    <x v="4"/>
    <x v="8"/>
    <x v="2"/>
    <n v="460000"/>
  </r>
  <r>
    <x v="8"/>
    <x v="1"/>
    <x v="4"/>
    <x v="0"/>
    <x v="0"/>
    <x v="0"/>
    <x v="4"/>
    <x v="8"/>
    <x v="3"/>
    <n v="134764"/>
  </r>
  <r>
    <x v="8"/>
    <x v="1"/>
    <x v="4"/>
    <x v="0"/>
    <x v="0"/>
    <x v="0"/>
    <x v="4"/>
    <x v="9"/>
    <x v="2"/>
    <n v="55200"/>
  </r>
  <r>
    <x v="8"/>
    <x v="1"/>
    <x v="4"/>
    <x v="0"/>
    <x v="0"/>
    <x v="0"/>
    <x v="4"/>
    <x v="9"/>
    <x v="3"/>
    <n v="16172"/>
  </r>
  <r>
    <x v="8"/>
    <x v="1"/>
    <x v="4"/>
    <x v="0"/>
    <x v="0"/>
    <x v="0"/>
    <x v="4"/>
    <x v="10"/>
    <x v="2"/>
    <n v="460000"/>
  </r>
  <r>
    <x v="8"/>
    <x v="1"/>
    <x v="4"/>
    <x v="0"/>
    <x v="0"/>
    <x v="0"/>
    <x v="4"/>
    <x v="10"/>
    <x v="3"/>
    <n v="134764"/>
  </r>
  <r>
    <x v="8"/>
    <x v="1"/>
    <x v="4"/>
    <x v="0"/>
    <x v="0"/>
    <x v="0"/>
    <x v="4"/>
    <x v="11"/>
    <x v="2"/>
    <n v="230000"/>
  </r>
  <r>
    <x v="8"/>
    <x v="1"/>
    <x v="4"/>
    <x v="0"/>
    <x v="0"/>
    <x v="0"/>
    <x v="4"/>
    <x v="11"/>
    <x v="3"/>
    <n v="62500"/>
  </r>
  <r>
    <x v="8"/>
    <x v="1"/>
    <x v="4"/>
    <x v="0"/>
    <x v="0"/>
    <x v="0"/>
    <x v="4"/>
    <x v="12"/>
    <x v="2"/>
    <n v="3680000"/>
  </r>
  <r>
    <x v="8"/>
    <x v="1"/>
    <x v="4"/>
    <x v="0"/>
    <x v="0"/>
    <x v="0"/>
    <x v="4"/>
    <x v="134"/>
    <x v="0"/>
    <m/>
  </r>
  <r>
    <x v="8"/>
    <x v="1"/>
    <x v="4"/>
    <x v="0"/>
    <x v="0"/>
    <x v="0"/>
    <x v="4"/>
    <x v="142"/>
    <x v="71"/>
    <n v="319160"/>
  </r>
  <r>
    <x v="8"/>
    <x v="1"/>
    <x v="4"/>
    <x v="0"/>
    <x v="0"/>
    <x v="0"/>
    <x v="4"/>
    <x v="56"/>
    <x v="4"/>
    <m/>
  </r>
  <r>
    <x v="8"/>
    <x v="1"/>
    <x v="4"/>
    <x v="0"/>
    <x v="0"/>
    <x v="0"/>
    <x v="4"/>
    <x v="13"/>
    <x v="5"/>
    <n v="36645"/>
  </r>
  <r>
    <x v="8"/>
    <x v="1"/>
    <x v="4"/>
    <x v="0"/>
    <x v="0"/>
    <x v="0"/>
    <x v="4"/>
    <x v="14"/>
    <x v="6"/>
    <n v="662400"/>
  </r>
  <r>
    <x v="8"/>
    <x v="1"/>
    <x v="4"/>
    <x v="0"/>
    <x v="0"/>
    <x v="0"/>
    <x v="4"/>
    <x v="14"/>
    <x v="7"/>
    <n v="180000"/>
  </r>
  <r>
    <x v="8"/>
    <x v="1"/>
    <x v="4"/>
    <x v="0"/>
    <x v="0"/>
    <x v="0"/>
    <x v="4"/>
    <x v="15"/>
    <x v="8"/>
    <n v="280800"/>
  </r>
  <r>
    <x v="8"/>
    <x v="1"/>
    <x v="4"/>
    <x v="0"/>
    <x v="0"/>
    <x v="0"/>
    <x v="4"/>
    <x v="113"/>
    <x v="0"/>
    <m/>
  </r>
  <r>
    <x v="8"/>
    <x v="1"/>
    <x v="4"/>
    <x v="0"/>
    <x v="0"/>
    <x v="0"/>
    <x v="9"/>
    <x v="114"/>
    <x v="9"/>
    <n v="908526"/>
  </r>
  <r>
    <x v="8"/>
    <x v="1"/>
    <x v="4"/>
    <x v="0"/>
    <x v="0"/>
    <x v="0"/>
    <x v="9"/>
    <x v="30"/>
    <x v="0"/>
    <m/>
  </r>
  <r>
    <x v="8"/>
    <x v="1"/>
    <x v="4"/>
    <x v="0"/>
    <x v="0"/>
    <x v="0"/>
    <x v="9"/>
    <x v="110"/>
    <x v="0"/>
    <m/>
  </r>
  <r>
    <x v="8"/>
    <x v="1"/>
    <x v="4"/>
    <x v="0"/>
    <x v="0"/>
    <x v="0"/>
    <x v="5"/>
    <x v="70"/>
    <x v="11"/>
    <n v="326"/>
  </r>
  <r>
    <x v="8"/>
    <x v="1"/>
    <x v="4"/>
    <x v="0"/>
    <x v="0"/>
    <x v="0"/>
    <x v="5"/>
    <x v="102"/>
    <x v="0"/>
    <m/>
  </r>
  <r>
    <x v="8"/>
    <x v="1"/>
    <x v="4"/>
    <x v="0"/>
    <x v="0"/>
    <x v="0"/>
    <x v="5"/>
    <x v="71"/>
    <x v="45"/>
    <n v="70400"/>
  </r>
  <r>
    <x v="8"/>
    <x v="1"/>
    <x v="4"/>
    <x v="0"/>
    <x v="0"/>
    <x v="0"/>
    <x v="5"/>
    <x v="78"/>
    <x v="0"/>
    <m/>
  </r>
  <r>
    <x v="8"/>
    <x v="1"/>
    <x v="4"/>
    <x v="0"/>
    <x v="0"/>
    <x v="0"/>
    <x v="6"/>
    <x v="17"/>
    <x v="12"/>
    <n v="800000"/>
  </r>
  <r>
    <x v="8"/>
    <x v="1"/>
    <x v="4"/>
    <x v="0"/>
    <x v="0"/>
    <x v="0"/>
    <x v="6"/>
    <x v="143"/>
    <x v="72"/>
    <n v="3250000"/>
  </r>
  <r>
    <x v="8"/>
    <x v="1"/>
    <x v="4"/>
    <x v="0"/>
    <x v="0"/>
    <x v="0"/>
    <x v="0"/>
    <x v="79"/>
    <x v="0"/>
    <m/>
  </r>
  <r>
    <x v="8"/>
    <x v="1"/>
    <x v="4"/>
    <x v="0"/>
    <x v="0"/>
    <x v="0"/>
    <x v="0"/>
    <x v="80"/>
    <x v="13"/>
    <m/>
  </r>
  <r>
    <x v="8"/>
    <x v="1"/>
    <x v="4"/>
    <x v="0"/>
    <x v="0"/>
    <x v="0"/>
    <x v="0"/>
    <x v="80"/>
    <x v="14"/>
    <n v="326257"/>
  </r>
  <r>
    <x v="8"/>
    <x v="1"/>
    <x v="4"/>
    <x v="0"/>
    <x v="0"/>
    <x v="0"/>
    <x v="0"/>
    <x v="80"/>
    <x v="15"/>
    <n v="1000000"/>
  </r>
  <r>
    <x v="8"/>
    <x v="1"/>
    <x v="4"/>
    <x v="0"/>
    <x v="0"/>
    <x v="0"/>
    <x v="0"/>
    <x v="80"/>
    <x v="16"/>
    <n v="365608"/>
  </r>
  <r>
    <x v="8"/>
    <x v="1"/>
    <x v="4"/>
    <x v="0"/>
    <x v="0"/>
    <x v="0"/>
    <x v="0"/>
    <x v="80"/>
    <x v="54"/>
    <m/>
  </r>
  <r>
    <x v="8"/>
    <x v="1"/>
    <x v="4"/>
    <x v="0"/>
    <x v="0"/>
    <x v="0"/>
    <x v="0"/>
    <x v="80"/>
    <x v="73"/>
    <n v="2722264"/>
  </r>
  <r>
    <x v="8"/>
    <x v="1"/>
    <x v="4"/>
    <x v="0"/>
    <x v="0"/>
    <x v="0"/>
    <x v="0"/>
    <x v="80"/>
    <x v="0"/>
    <m/>
  </r>
  <r>
    <x v="8"/>
    <x v="1"/>
    <x v="4"/>
    <x v="0"/>
    <x v="0"/>
    <x v="0"/>
    <x v="0"/>
    <x v="80"/>
    <x v="0"/>
    <m/>
  </r>
  <r>
    <x v="8"/>
    <x v="1"/>
    <x v="4"/>
    <x v="0"/>
    <x v="0"/>
    <x v="0"/>
    <x v="0"/>
    <x v="84"/>
    <x v="20"/>
    <m/>
  </r>
  <r>
    <x v="8"/>
    <x v="1"/>
    <x v="4"/>
    <x v="0"/>
    <x v="0"/>
    <x v="0"/>
    <x v="0"/>
    <x v="107"/>
    <x v="17"/>
    <m/>
  </r>
  <r>
    <x v="8"/>
    <x v="1"/>
    <x v="4"/>
    <x v="0"/>
    <x v="0"/>
    <x v="0"/>
    <x v="0"/>
    <x v="115"/>
    <x v="0"/>
    <m/>
  </r>
  <r>
    <x v="8"/>
    <x v="1"/>
    <x v="4"/>
    <x v="0"/>
    <x v="0"/>
    <x v="0"/>
    <x v="0"/>
    <x v="138"/>
    <x v="11"/>
    <n v="134058"/>
  </r>
  <r>
    <x v="8"/>
    <x v="1"/>
    <x v="4"/>
    <x v="0"/>
    <x v="0"/>
    <x v="0"/>
    <x v="0"/>
    <x v="108"/>
    <x v="0"/>
    <m/>
  </r>
  <r>
    <x v="8"/>
    <x v="1"/>
    <x v="4"/>
    <x v="0"/>
    <x v="0"/>
    <x v="0"/>
    <x v="0"/>
    <x v="109"/>
    <x v="0"/>
    <m/>
  </r>
  <r>
    <x v="8"/>
    <x v="1"/>
    <x v="4"/>
    <x v="0"/>
    <x v="0"/>
    <x v="0"/>
    <x v="0"/>
    <x v="116"/>
    <x v="0"/>
    <m/>
  </r>
  <r>
    <x v="8"/>
    <x v="1"/>
    <x v="4"/>
    <x v="0"/>
    <x v="0"/>
    <x v="0"/>
    <x v="0"/>
    <x v="79"/>
    <x v="40"/>
    <n v="46800"/>
  </r>
  <r>
    <x v="8"/>
    <x v="1"/>
    <x v="4"/>
    <x v="0"/>
    <x v="0"/>
    <x v="0"/>
    <x v="12"/>
    <x v="81"/>
    <x v="0"/>
    <m/>
  </r>
  <r>
    <x v="8"/>
    <x v="1"/>
    <x v="4"/>
    <x v="0"/>
    <x v="0"/>
    <x v="0"/>
    <x v="12"/>
    <x v="82"/>
    <x v="47"/>
    <m/>
  </r>
  <r>
    <x v="8"/>
    <x v="1"/>
    <x v="4"/>
    <x v="0"/>
    <x v="0"/>
    <x v="0"/>
    <x v="12"/>
    <x v="83"/>
    <x v="0"/>
    <m/>
  </r>
  <r>
    <x v="8"/>
    <x v="1"/>
    <x v="4"/>
    <x v="0"/>
    <x v="0"/>
    <x v="0"/>
    <x v="12"/>
    <x v="84"/>
    <x v="47"/>
    <m/>
  </r>
  <r>
    <x v="8"/>
    <x v="1"/>
    <x v="4"/>
    <x v="0"/>
    <x v="0"/>
    <x v="0"/>
    <x v="19"/>
    <x v="100"/>
    <x v="55"/>
    <m/>
  </r>
  <r>
    <x v="8"/>
    <x v="1"/>
    <x v="4"/>
    <x v="0"/>
    <x v="0"/>
    <x v="0"/>
    <x v="19"/>
    <x v="100"/>
    <x v="19"/>
    <m/>
  </r>
  <r>
    <x v="8"/>
    <x v="1"/>
    <x v="4"/>
    <x v="0"/>
    <x v="0"/>
    <x v="0"/>
    <x v="19"/>
    <x v="139"/>
    <x v="0"/>
    <m/>
  </r>
  <r>
    <x v="8"/>
    <x v="1"/>
    <x v="4"/>
    <x v="0"/>
    <x v="0"/>
    <x v="0"/>
    <x v="19"/>
    <x v="140"/>
    <x v="20"/>
    <m/>
  </r>
  <r>
    <x v="8"/>
    <x v="1"/>
    <x v="4"/>
    <x v="0"/>
    <x v="0"/>
    <x v="0"/>
    <x v="16"/>
    <x v="86"/>
    <x v="45"/>
    <n v="674400"/>
  </r>
  <r>
    <x v="8"/>
    <x v="1"/>
    <x v="4"/>
    <x v="0"/>
    <x v="0"/>
    <x v="0"/>
    <x v="16"/>
    <x v="117"/>
    <x v="56"/>
    <m/>
  </r>
  <r>
    <x v="8"/>
    <x v="1"/>
    <x v="4"/>
    <x v="0"/>
    <x v="0"/>
    <x v="0"/>
    <x v="16"/>
    <x v="117"/>
    <x v="57"/>
    <m/>
  </r>
  <r>
    <x v="8"/>
    <x v="1"/>
    <x v="4"/>
    <x v="0"/>
    <x v="0"/>
    <x v="0"/>
    <x v="22"/>
    <x v="105"/>
    <x v="0"/>
    <m/>
  </r>
  <r>
    <x v="8"/>
    <x v="1"/>
    <x v="4"/>
    <x v="0"/>
    <x v="0"/>
    <x v="0"/>
    <x v="2"/>
    <x v="87"/>
    <x v="21"/>
    <n v="341987"/>
  </r>
  <r>
    <x v="8"/>
    <x v="1"/>
    <x v="4"/>
    <x v="0"/>
    <x v="0"/>
    <x v="0"/>
    <x v="2"/>
    <x v="87"/>
    <x v="14"/>
    <n v="361504"/>
  </r>
  <r>
    <x v="8"/>
    <x v="1"/>
    <x v="4"/>
    <x v="0"/>
    <x v="0"/>
    <x v="0"/>
    <x v="2"/>
    <x v="88"/>
    <x v="58"/>
    <m/>
  </r>
  <r>
    <x v="8"/>
    <x v="1"/>
    <x v="4"/>
    <x v="0"/>
    <x v="0"/>
    <x v="0"/>
    <x v="2"/>
    <x v="89"/>
    <x v="59"/>
    <n v="380000"/>
  </r>
  <r>
    <x v="8"/>
    <x v="1"/>
    <x v="4"/>
    <x v="0"/>
    <x v="0"/>
    <x v="0"/>
    <x v="2"/>
    <x v="89"/>
    <x v="32"/>
    <m/>
  </r>
  <r>
    <x v="8"/>
    <x v="1"/>
    <x v="4"/>
    <x v="0"/>
    <x v="0"/>
    <x v="0"/>
    <x v="2"/>
    <x v="90"/>
    <x v="23"/>
    <n v="355016"/>
  </r>
  <r>
    <x v="8"/>
    <x v="1"/>
    <x v="4"/>
    <x v="0"/>
    <x v="0"/>
    <x v="0"/>
    <x v="2"/>
    <x v="91"/>
    <x v="0"/>
    <m/>
  </r>
  <r>
    <x v="8"/>
    <x v="1"/>
    <x v="4"/>
    <x v="0"/>
    <x v="0"/>
    <x v="0"/>
    <x v="2"/>
    <x v="92"/>
    <x v="0"/>
    <m/>
  </r>
  <r>
    <x v="8"/>
    <x v="1"/>
    <x v="4"/>
    <x v="0"/>
    <x v="0"/>
    <x v="0"/>
    <x v="2"/>
    <x v="136"/>
    <x v="60"/>
    <m/>
  </r>
  <r>
    <x v="8"/>
    <x v="1"/>
    <x v="4"/>
    <x v="0"/>
    <x v="0"/>
    <x v="0"/>
    <x v="2"/>
    <x v="136"/>
    <x v="28"/>
    <m/>
  </r>
  <r>
    <x v="8"/>
    <x v="1"/>
    <x v="4"/>
    <x v="0"/>
    <x v="0"/>
    <x v="0"/>
    <x v="2"/>
    <x v="141"/>
    <x v="0"/>
    <m/>
  </r>
  <r>
    <x v="8"/>
    <x v="1"/>
    <x v="4"/>
    <x v="0"/>
    <x v="0"/>
    <x v="0"/>
    <x v="2"/>
    <x v="93"/>
    <x v="0"/>
    <m/>
  </r>
  <r>
    <x v="8"/>
    <x v="1"/>
    <x v="4"/>
    <x v="0"/>
    <x v="0"/>
    <x v="0"/>
    <x v="2"/>
    <x v="84"/>
    <x v="74"/>
    <n v="100"/>
  </r>
  <r>
    <x v="8"/>
    <x v="1"/>
    <x v="4"/>
    <x v="0"/>
    <x v="0"/>
    <x v="0"/>
    <x v="2"/>
    <x v="84"/>
    <x v="54"/>
    <n v="5.91"/>
  </r>
  <r>
    <x v="8"/>
    <x v="1"/>
    <x v="4"/>
    <x v="0"/>
    <x v="0"/>
    <x v="0"/>
    <x v="2"/>
    <x v="84"/>
    <x v="62"/>
    <n v="0.52"/>
  </r>
  <r>
    <x v="8"/>
    <x v="1"/>
    <x v="4"/>
    <x v="0"/>
    <x v="0"/>
    <x v="0"/>
    <x v="2"/>
    <x v="84"/>
    <x v="75"/>
    <n v="0.5"/>
  </r>
  <r>
    <x v="8"/>
    <x v="1"/>
    <x v="4"/>
    <x v="0"/>
    <x v="0"/>
    <x v="0"/>
    <x v="2"/>
    <x v="84"/>
    <x v="26"/>
    <n v="249.88"/>
  </r>
  <r>
    <x v="8"/>
    <x v="1"/>
    <x v="4"/>
    <x v="0"/>
    <x v="0"/>
    <x v="0"/>
    <x v="2"/>
    <x v="84"/>
    <x v="76"/>
    <n v="0.1"/>
  </r>
  <r>
    <x v="8"/>
    <x v="1"/>
    <x v="4"/>
    <x v="0"/>
    <x v="0"/>
    <x v="0"/>
    <x v="2"/>
    <x v="84"/>
    <x v="22"/>
    <n v="428.22"/>
  </r>
  <r>
    <x v="8"/>
    <x v="1"/>
    <x v="4"/>
    <x v="0"/>
    <x v="0"/>
    <x v="0"/>
    <x v="2"/>
    <x v="84"/>
    <x v="64"/>
    <m/>
  </r>
  <r>
    <x v="8"/>
    <x v="1"/>
    <x v="4"/>
    <x v="0"/>
    <x v="0"/>
    <x v="0"/>
    <x v="2"/>
    <x v="84"/>
    <x v="65"/>
    <n v="500.04"/>
  </r>
  <r>
    <x v="8"/>
    <x v="1"/>
    <x v="4"/>
    <x v="0"/>
    <x v="0"/>
    <x v="7"/>
    <x v="4"/>
    <x v="119"/>
    <x v="28"/>
    <n v="2000000"/>
  </r>
  <r>
    <x v="8"/>
    <x v="1"/>
    <x v="4"/>
    <x v="0"/>
    <x v="0"/>
    <x v="7"/>
    <x v="4"/>
    <x v="120"/>
    <x v="28"/>
    <m/>
  </r>
  <r>
    <x v="8"/>
    <x v="1"/>
    <x v="4"/>
    <x v="0"/>
    <x v="0"/>
    <x v="7"/>
    <x v="4"/>
    <x v="121"/>
    <x v="28"/>
    <n v="374448"/>
  </r>
  <r>
    <x v="8"/>
    <x v="1"/>
    <x v="4"/>
    <x v="0"/>
    <x v="0"/>
    <x v="7"/>
    <x v="4"/>
    <x v="122"/>
    <x v="28"/>
    <n v="44934"/>
  </r>
  <r>
    <x v="8"/>
    <x v="1"/>
    <x v="4"/>
    <x v="0"/>
    <x v="0"/>
    <x v="7"/>
    <x v="4"/>
    <x v="123"/>
    <x v="28"/>
    <n v="374448"/>
  </r>
  <r>
    <x v="8"/>
    <x v="1"/>
    <x v="4"/>
    <x v="0"/>
    <x v="0"/>
    <x v="7"/>
    <x v="4"/>
    <x v="124"/>
    <x v="28"/>
    <n v="187224"/>
  </r>
  <r>
    <x v="8"/>
    <x v="1"/>
    <x v="4"/>
    <x v="0"/>
    <x v="0"/>
    <x v="7"/>
    <x v="4"/>
    <x v="135"/>
    <x v="0"/>
    <m/>
  </r>
  <r>
    <x v="8"/>
    <x v="1"/>
    <x v="4"/>
    <x v="0"/>
    <x v="0"/>
    <x v="7"/>
    <x v="4"/>
    <x v="125"/>
    <x v="28"/>
    <n v="1000000"/>
  </r>
  <r>
    <x v="8"/>
    <x v="1"/>
    <x v="4"/>
    <x v="0"/>
    <x v="0"/>
    <x v="7"/>
    <x v="4"/>
    <x v="144"/>
    <x v="28"/>
    <n v="2493373"/>
  </r>
  <r>
    <x v="8"/>
    <x v="1"/>
    <x v="4"/>
    <x v="0"/>
    <x v="0"/>
    <x v="7"/>
    <x v="4"/>
    <x v="126"/>
    <x v="0"/>
    <m/>
  </r>
  <r>
    <x v="8"/>
    <x v="1"/>
    <x v="4"/>
    <x v="0"/>
    <x v="0"/>
    <x v="7"/>
    <x v="4"/>
    <x v="127"/>
    <x v="5"/>
    <n v="23455"/>
  </r>
  <r>
    <x v="8"/>
    <x v="1"/>
    <x v="4"/>
    <x v="0"/>
    <x v="0"/>
    <x v="7"/>
    <x v="4"/>
    <x v="128"/>
    <x v="6"/>
    <n v="539204"/>
  </r>
  <r>
    <x v="8"/>
    <x v="1"/>
    <x v="4"/>
    <x v="0"/>
    <x v="0"/>
    <x v="7"/>
    <x v="4"/>
    <x v="129"/>
    <x v="77"/>
    <n v="179735"/>
  </r>
  <r>
    <x v="8"/>
    <x v="1"/>
    <x v="4"/>
    <x v="0"/>
    <x v="0"/>
    <x v="7"/>
    <x v="4"/>
    <x v="130"/>
    <x v="0"/>
    <m/>
  </r>
  <r>
    <x v="8"/>
    <x v="1"/>
    <x v="4"/>
    <x v="0"/>
    <x v="0"/>
    <x v="7"/>
    <x v="2"/>
    <x v="131"/>
    <x v="0"/>
    <m/>
  </r>
  <r>
    <x v="8"/>
    <x v="1"/>
    <x v="4"/>
    <x v="0"/>
    <x v="0"/>
    <x v="1"/>
    <x v="7"/>
    <x v="34"/>
    <x v="29"/>
    <n v="84190"/>
  </r>
  <r>
    <x v="8"/>
    <x v="1"/>
    <x v="4"/>
    <x v="0"/>
    <x v="0"/>
    <x v="1"/>
    <x v="7"/>
    <x v="20"/>
    <x v="30"/>
    <n v="509089"/>
  </r>
  <r>
    <x v="8"/>
    <x v="1"/>
    <x v="4"/>
    <x v="0"/>
    <x v="0"/>
    <x v="1"/>
    <x v="7"/>
    <x v="20"/>
    <x v="29"/>
    <n v="105780"/>
  </r>
  <r>
    <x v="8"/>
    <x v="1"/>
    <x v="4"/>
    <x v="0"/>
    <x v="0"/>
    <x v="1"/>
    <x v="7"/>
    <x v="101"/>
    <x v="31"/>
    <m/>
  </r>
  <r>
    <x v="8"/>
    <x v="1"/>
    <x v="4"/>
    <x v="0"/>
    <x v="0"/>
    <x v="1"/>
    <x v="7"/>
    <x v="55"/>
    <x v="0"/>
    <m/>
  </r>
  <r>
    <x v="8"/>
    <x v="1"/>
    <x v="4"/>
    <x v="0"/>
    <x v="0"/>
    <x v="1"/>
    <x v="8"/>
    <x v="22"/>
    <x v="29"/>
    <n v="207200"/>
  </r>
  <r>
    <x v="8"/>
    <x v="1"/>
    <x v="4"/>
    <x v="0"/>
    <x v="0"/>
    <x v="1"/>
    <x v="8"/>
    <x v="94"/>
    <x v="0"/>
    <m/>
  </r>
  <r>
    <x v="8"/>
    <x v="1"/>
    <x v="4"/>
    <x v="0"/>
    <x v="0"/>
    <x v="1"/>
    <x v="8"/>
    <x v="95"/>
    <x v="0"/>
    <m/>
  </r>
  <r>
    <x v="8"/>
    <x v="1"/>
    <x v="4"/>
    <x v="0"/>
    <x v="0"/>
    <x v="1"/>
    <x v="8"/>
    <x v="77"/>
    <x v="50"/>
    <m/>
  </r>
  <r>
    <x v="8"/>
    <x v="1"/>
    <x v="4"/>
    <x v="0"/>
    <x v="0"/>
    <x v="1"/>
    <x v="8"/>
    <x v="4"/>
    <x v="66"/>
    <m/>
  </r>
  <r>
    <x v="8"/>
    <x v="1"/>
    <x v="4"/>
    <x v="0"/>
    <x v="0"/>
    <x v="1"/>
    <x v="8"/>
    <x v="4"/>
    <x v="36"/>
    <m/>
  </r>
  <r>
    <x v="8"/>
    <x v="1"/>
    <x v="4"/>
    <x v="0"/>
    <x v="0"/>
    <x v="1"/>
    <x v="8"/>
    <x v="4"/>
    <x v="57"/>
    <m/>
  </r>
  <r>
    <x v="8"/>
    <x v="1"/>
    <x v="4"/>
    <x v="0"/>
    <x v="0"/>
    <x v="1"/>
    <x v="8"/>
    <x v="4"/>
    <x v="11"/>
    <m/>
  </r>
  <r>
    <x v="8"/>
    <x v="1"/>
    <x v="4"/>
    <x v="0"/>
    <x v="0"/>
    <x v="1"/>
    <x v="8"/>
    <x v="4"/>
    <x v="78"/>
    <n v="323600"/>
  </r>
  <r>
    <x v="8"/>
    <x v="1"/>
    <x v="4"/>
    <x v="0"/>
    <x v="0"/>
    <x v="1"/>
    <x v="8"/>
    <x v="4"/>
    <x v="79"/>
    <n v="32300"/>
  </r>
  <r>
    <x v="8"/>
    <x v="1"/>
    <x v="4"/>
    <x v="0"/>
    <x v="0"/>
    <x v="1"/>
    <x v="8"/>
    <x v="4"/>
    <x v="80"/>
    <n v="936972.99"/>
  </r>
  <r>
    <x v="8"/>
    <x v="1"/>
    <x v="4"/>
    <x v="0"/>
    <x v="0"/>
    <x v="1"/>
    <x v="8"/>
    <x v="4"/>
    <x v="81"/>
    <n v="144870"/>
  </r>
  <r>
    <x v="8"/>
    <x v="1"/>
    <x v="4"/>
    <x v="0"/>
    <x v="0"/>
    <x v="1"/>
    <x v="8"/>
    <x v="4"/>
    <x v="82"/>
    <n v="232700"/>
  </r>
  <r>
    <x v="8"/>
    <x v="1"/>
    <x v="4"/>
    <x v="0"/>
    <x v="0"/>
    <x v="1"/>
    <x v="8"/>
    <x v="4"/>
    <x v="68"/>
    <n v="120000"/>
  </r>
  <r>
    <x v="8"/>
    <x v="1"/>
    <x v="4"/>
    <x v="0"/>
    <x v="0"/>
    <x v="1"/>
    <x v="8"/>
    <x v="4"/>
    <x v="32"/>
    <n v="21100"/>
  </r>
  <r>
    <x v="8"/>
    <x v="1"/>
    <x v="4"/>
    <x v="0"/>
    <x v="0"/>
    <x v="6"/>
    <x v="23"/>
    <x v="112"/>
    <x v="0"/>
    <m/>
  </r>
  <r>
    <x v="8"/>
    <x v="1"/>
    <x v="4"/>
    <x v="0"/>
    <x v="2"/>
    <x v="3"/>
    <x v="3"/>
    <x v="96"/>
    <x v="0"/>
    <n v="15121228.127394959"/>
  </r>
  <r>
    <x v="8"/>
    <x v="1"/>
    <x v="4"/>
    <x v="0"/>
    <x v="2"/>
    <x v="3"/>
    <x v="3"/>
    <x v="97"/>
    <x v="34"/>
    <m/>
  </r>
  <r>
    <x v="8"/>
    <x v="1"/>
    <x v="4"/>
    <x v="0"/>
    <x v="2"/>
    <x v="3"/>
    <x v="3"/>
    <x v="97"/>
    <x v="35"/>
    <m/>
  </r>
  <r>
    <x v="8"/>
    <x v="1"/>
    <x v="4"/>
    <x v="0"/>
    <x v="2"/>
    <x v="3"/>
    <x v="3"/>
    <x v="97"/>
    <x v="36"/>
    <m/>
  </r>
  <r>
    <x v="8"/>
    <x v="1"/>
    <x v="4"/>
    <x v="0"/>
    <x v="2"/>
    <x v="3"/>
    <x v="3"/>
    <x v="97"/>
    <x v="0"/>
    <m/>
  </r>
  <r>
    <x v="8"/>
    <x v="1"/>
    <x v="4"/>
    <x v="0"/>
    <x v="2"/>
    <x v="3"/>
    <x v="3"/>
    <x v="97"/>
    <x v="0"/>
    <m/>
  </r>
  <r>
    <x v="8"/>
    <x v="1"/>
    <x v="4"/>
    <x v="0"/>
    <x v="2"/>
    <x v="3"/>
    <x v="3"/>
    <x v="97"/>
    <x v="0"/>
    <m/>
  </r>
  <r>
    <x v="8"/>
    <x v="1"/>
    <x v="4"/>
    <x v="0"/>
    <x v="2"/>
    <x v="3"/>
    <x v="3"/>
    <x v="97"/>
    <x v="0"/>
    <m/>
  </r>
  <r>
    <x v="8"/>
    <x v="1"/>
    <x v="4"/>
    <x v="0"/>
    <x v="2"/>
    <x v="3"/>
    <x v="3"/>
    <x v="98"/>
    <x v="0"/>
    <m/>
  </r>
  <r>
    <x v="8"/>
    <x v="1"/>
    <x v="4"/>
    <x v="0"/>
    <x v="2"/>
    <x v="3"/>
    <x v="3"/>
    <x v="99"/>
    <x v="37"/>
    <m/>
  </r>
  <r>
    <x v="8"/>
    <x v="1"/>
    <x v="4"/>
    <x v="0"/>
    <x v="2"/>
    <x v="3"/>
    <x v="3"/>
    <x v="99"/>
    <x v="38"/>
    <m/>
  </r>
  <r>
    <x v="8"/>
    <x v="1"/>
    <x v="4"/>
    <x v="0"/>
    <x v="2"/>
    <x v="3"/>
    <x v="3"/>
    <x v="99"/>
    <x v="39"/>
    <m/>
  </r>
  <r>
    <x v="8"/>
    <x v="1"/>
    <x v="4"/>
    <x v="0"/>
    <x v="2"/>
    <x v="3"/>
    <x v="3"/>
    <x v="99"/>
    <x v="69"/>
    <m/>
  </r>
  <r>
    <x v="8"/>
    <x v="1"/>
    <x v="4"/>
    <x v="0"/>
    <x v="2"/>
    <x v="3"/>
    <x v="3"/>
    <x v="99"/>
    <x v="70"/>
    <m/>
  </r>
  <r>
    <x v="8"/>
    <x v="1"/>
    <x v="4"/>
    <x v="0"/>
    <x v="2"/>
    <x v="3"/>
    <x v="3"/>
    <x v="99"/>
    <x v="83"/>
    <m/>
  </r>
  <r>
    <x v="8"/>
    <x v="1"/>
    <x v="4"/>
    <x v="0"/>
    <x v="2"/>
    <x v="3"/>
    <x v="3"/>
    <x v="99"/>
    <x v="41"/>
    <m/>
  </r>
  <r>
    <x v="8"/>
    <x v="1"/>
    <x v="4"/>
    <x v="0"/>
    <x v="2"/>
    <x v="3"/>
    <x v="26"/>
    <x v="137"/>
    <x v="0"/>
    <m/>
  </r>
  <r>
    <x v="8"/>
    <x v="1"/>
    <x v="4"/>
    <x v="0"/>
    <x v="2"/>
    <x v="3"/>
    <x v="20"/>
    <x v="49"/>
    <x v="40"/>
    <m/>
  </r>
  <r>
    <x v="8"/>
    <x v="1"/>
    <x v="4"/>
    <x v="0"/>
    <x v="2"/>
    <x v="3"/>
    <x v="20"/>
    <x v="49"/>
    <x v="41"/>
    <m/>
  </r>
  <r>
    <x v="8"/>
    <x v="1"/>
    <x v="4"/>
    <x v="0"/>
    <x v="2"/>
    <x v="3"/>
    <x v="20"/>
    <x v="49"/>
    <x v="42"/>
    <m/>
  </r>
  <r>
    <x v="8"/>
    <x v="1"/>
    <x v="4"/>
    <x v="0"/>
    <x v="2"/>
    <x v="3"/>
    <x v="20"/>
    <x v="49"/>
    <x v="83"/>
    <m/>
  </r>
  <r>
    <x v="8"/>
    <x v="1"/>
    <x v="4"/>
    <x v="0"/>
    <x v="2"/>
    <x v="3"/>
    <x v="20"/>
    <x v="49"/>
    <x v="0"/>
    <m/>
  </r>
  <r>
    <x v="8"/>
    <x v="1"/>
    <x v="4"/>
    <x v="0"/>
    <x v="2"/>
    <x v="3"/>
    <x v="20"/>
    <x v="49"/>
    <x v="0"/>
    <m/>
  </r>
  <r>
    <x v="8"/>
    <x v="1"/>
    <x v="4"/>
    <x v="0"/>
    <x v="2"/>
    <x v="3"/>
    <x v="20"/>
    <x v="111"/>
    <x v="42"/>
    <m/>
  </r>
  <r>
    <x v="8"/>
    <x v="1"/>
    <x v="4"/>
    <x v="0"/>
    <x v="2"/>
    <x v="3"/>
    <x v="20"/>
    <x v="111"/>
    <x v="83"/>
    <m/>
  </r>
  <r>
    <x v="8"/>
    <x v="1"/>
    <x v="4"/>
    <x v="0"/>
    <x v="2"/>
    <x v="3"/>
    <x v="20"/>
    <x v="111"/>
    <x v="43"/>
    <m/>
  </r>
  <r>
    <x v="8"/>
    <x v="1"/>
    <x v="4"/>
    <x v="0"/>
    <x v="2"/>
    <x v="3"/>
    <x v="21"/>
    <x v="50"/>
    <x v="0"/>
    <m/>
  </r>
  <r>
    <x v="8"/>
    <x v="1"/>
    <x v="4"/>
    <x v="0"/>
    <x v="2"/>
    <x v="3"/>
    <x v="21"/>
    <x v="132"/>
    <x v="44"/>
    <m/>
  </r>
  <r>
    <x v="9"/>
    <x v="1"/>
    <x v="4"/>
    <x v="0"/>
    <x v="1"/>
    <x v="2"/>
    <x v="24"/>
    <x v="63"/>
    <x v="1"/>
    <n v="51974360.569075629"/>
  </r>
  <r>
    <x v="9"/>
    <x v="1"/>
    <x v="4"/>
    <x v="0"/>
    <x v="1"/>
    <x v="5"/>
    <x v="11"/>
    <x v="64"/>
    <x v="0"/>
    <m/>
  </r>
  <r>
    <x v="9"/>
    <x v="1"/>
    <x v="4"/>
    <x v="0"/>
    <x v="1"/>
    <x v="5"/>
    <x v="14"/>
    <x v="66"/>
    <x v="0"/>
    <m/>
  </r>
  <r>
    <x v="9"/>
    <x v="1"/>
    <x v="4"/>
    <x v="0"/>
    <x v="1"/>
    <x v="5"/>
    <x v="15"/>
    <x v="69"/>
    <x v="0"/>
    <m/>
  </r>
  <r>
    <x v="9"/>
    <x v="1"/>
    <x v="4"/>
    <x v="0"/>
    <x v="1"/>
    <x v="2"/>
    <x v="25"/>
    <x v="74"/>
    <x v="0"/>
    <m/>
  </r>
  <r>
    <x v="9"/>
    <x v="1"/>
    <x v="4"/>
    <x v="0"/>
    <x v="1"/>
    <x v="2"/>
    <x v="25"/>
    <x v="118"/>
    <x v="0"/>
    <m/>
  </r>
  <r>
    <x v="9"/>
    <x v="1"/>
    <x v="4"/>
    <x v="0"/>
    <x v="1"/>
    <x v="2"/>
    <x v="0"/>
    <x v="103"/>
    <x v="0"/>
    <m/>
  </r>
  <r>
    <x v="9"/>
    <x v="1"/>
    <x v="4"/>
    <x v="0"/>
    <x v="1"/>
    <x v="2"/>
    <x v="0"/>
    <x v="104"/>
    <x v="0"/>
    <m/>
  </r>
  <r>
    <x v="9"/>
    <x v="1"/>
    <x v="4"/>
    <x v="0"/>
    <x v="0"/>
    <x v="0"/>
    <x v="4"/>
    <x v="6"/>
    <x v="2"/>
    <n v="5520000"/>
  </r>
  <r>
    <x v="9"/>
    <x v="1"/>
    <x v="4"/>
    <x v="0"/>
    <x v="0"/>
    <x v="0"/>
    <x v="4"/>
    <x v="6"/>
    <x v="3"/>
    <n v="1750000"/>
  </r>
  <r>
    <x v="9"/>
    <x v="1"/>
    <x v="4"/>
    <x v="0"/>
    <x v="0"/>
    <x v="0"/>
    <x v="4"/>
    <x v="7"/>
    <x v="2"/>
    <m/>
  </r>
  <r>
    <x v="9"/>
    <x v="1"/>
    <x v="4"/>
    <x v="0"/>
    <x v="0"/>
    <x v="0"/>
    <x v="4"/>
    <x v="7"/>
    <x v="3"/>
    <n v="117172"/>
  </r>
  <r>
    <x v="9"/>
    <x v="1"/>
    <x v="4"/>
    <x v="0"/>
    <x v="0"/>
    <x v="0"/>
    <x v="4"/>
    <x v="8"/>
    <x v="2"/>
    <n v="460000"/>
  </r>
  <r>
    <x v="9"/>
    <x v="1"/>
    <x v="4"/>
    <x v="0"/>
    <x v="0"/>
    <x v="0"/>
    <x v="4"/>
    <x v="8"/>
    <x v="3"/>
    <n v="155598"/>
  </r>
  <r>
    <x v="9"/>
    <x v="1"/>
    <x v="4"/>
    <x v="0"/>
    <x v="0"/>
    <x v="0"/>
    <x v="4"/>
    <x v="9"/>
    <x v="2"/>
    <n v="55200"/>
  </r>
  <r>
    <x v="9"/>
    <x v="1"/>
    <x v="4"/>
    <x v="0"/>
    <x v="0"/>
    <x v="0"/>
    <x v="4"/>
    <x v="9"/>
    <x v="3"/>
    <n v="18672"/>
  </r>
  <r>
    <x v="9"/>
    <x v="1"/>
    <x v="4"/>
    <x v="0"/>
    <x v="0"/>
    <x v="0"/>
    <x v="4"/>
    <x v="10"/>
    <x v="2"/>
    <n v="460000"/>
  </r>
  <r>
    <x v="9"/>
    <x v="1"/>
    <x v="4"/>
    <x v="0"/>
    <x v="0"/>
    <x v="0"/>
    <x v="4"/>
    <x v="10"/>
    <x v="3"/>
    <n v="155598"/>
  </r>
  <r>
    <x v="9"/>
    <x v="1"/>
    <x v="4"/>
    <x v="0"/>
    <x v="0"/>
    <x v="0"/>
    <x v="4"/>
    <x v="11"/>
    <x v="2"/>
    <n v="230000"/>
  </r>
  <r>
    <x v="9"/>
    <x v="1"/>
    <x v="4"/>
    <x v="0"/>
    <x v="0"/>
    <x v="0"/>
    <x v="4"/>
    <x v="11"/>
    <x v="3"/>
    <n v="72916"/>
  </r>
  <r>
    <x v="9"/>
    <x v="1"/>
    <x v="4"/>
    <x v="0"/>
    <x v="0"/>
    <x v="0"/>
    <x v="4"/>
    <x v="12"/>
    <x v="2"/>
    <n v="3680000"/>
  </r>
  <r>
    <x v="9"/>
    <x v="1"/>
    <x v="4"/>
    <x v="0"/>
    <x v="0"/>
    <x v="0"/>
    <x v="4"/>
    <x v="134"/>
    <x v="0"/>
    <m/>
  </r>
  <r>
    <x v="9"/>
    <x v="1"/>
    <x v="4"/>
    <x v="0"/>
    <x v="0"/>
    <x v="0"/>
    <x v="4"/>
    <x v="142"/>
    <x v="71"/>
    <m/>
  </r>
  <r>
    <x v="9"/>
    <x v="1"/>
    <x v="4"/>
    <x v="0"/>
    <x v="0"/>
    <x v="0"/>
    <x v="4"/>
    <x v="56"/>
    <x v="4"/>
    <m/>
  </r>
  <r>
    <x v="9"/>
    <x v="1"/>
    <x v="4"/>
    <x v="0"/>
    <x v="0"/>
    <x v="0"/>
    <x v="4"/>
    <x v="13"/>
    <x v="5"/>
    <n v="37949"/>
  </r>
  <r>
    <x v="9"/>
    <x v="1"/>
    <x v="4"/>
    <x v="0"/>
    <x v="0"/>
    <x v="0"/>
    <x v="4"/>
    <x v="14"/>
    <x v="6"/>
    <n v="662400"/>
  </r>
  <r>
    <x v="9"/>
    <x v="1"/>
    <x v="4"/>
    <x v="0"/>
    <x v="0"/>
    <x v="0"/>
    <x v="4"/>
    <x v="14"/>
    <x v="7"/>
    <n v="210000"/>
  </r>
  <r>
    <x v="9"/>
    <x v="1"/>
    <x v="4"/>
    <x v="0"/>
    <x v="0"/>
    <x v="0"/>
    <x v="4"/>
    <x v="15"/>
    <x v="8"/>
    <n v="290800"/>
  </r>
  <r>
    <x v="9"/>
    <x v="1"/>
    <x v="4"/>
    <x v="0"/>
    <x v="0"/>
    <x v="0"/>
    <x v="4"/>
    <x v="113"/>
    <x v="0"/>
    <m/>
  </r>
  <r>
    <x v="9"/>
    <x v="1"/>
    <x v="4"/>
    <x v="0"/>
    <x v="0"/>
    <x v="0"/>
    <x v="9"/>
    <x v="114"/>
    <x v="9"/>
    <n v="1817052"/>
  </r>
  <r>
    <x v="9"/>
    <x v="1"/>
    <x v="4"/>
    <x v="0"/>
    <x v="0"/>
    <x v="0"/>
    <x v="9"/>
    <x v="30"/>
    <x v="0"/>
    <m/>
  </r>
  <r>
    <x v="9"/>
    <x v="1"/>
    <x v="4"/>
    <x v="0"/>
    <x v="0"/>
    <x v="0"/>
    <x v="9"/>
    <x v="110"/>
    <x v="0"/>
    <m/>
  </r>
  <r>
    <x v="9"/>
    <x v="1"/>
    <x v="4"/>
    <x v="0"/>
    <x v="0"/>
    <x v="0"/>
    <x v="5"/>
    <x v="70"/>
    <x v="11"/>
    <n v="448"/>
  </r>
  <r>
    <x v="9"/>
    <x v="1"/>
    <x v="4"/>
    <x v="0"/>
    <x v="0"/>
    <x v="0"/>
    <x v="5"/>
    <x v="102"/>
    <x v="0"/>
    <m/>
  </r>
  <r>
    <x v="9"/>
    <x v="1"/>
    <x v="4"/>
    <x v="0"/>
    <x v="0"/>
    <x v="0"/>
    <x v="5"/>
    <x v="71"/>
    <x v="45"/>
    <m/>
  </r>
  <r>
    <x v="9"/>
    <x v="1"/>
    <x v="4"/>
    <x v="0"/>
    <x v="0"/>
    <x v="0"/>
    <x v="5"/>
    <x v="78"/>
    <x v="0"/>
    <m/>
  </r>
  <r>
    <x v="9"/>
    <x v="1"/>
    <x v="4"/>
    <x v="0"/>
    <x v="0"/>
    <x v="0"/>
    <x v="6"/>
    <x v="17"/>
    <x v="12"/>
    <n v="800000"/>
  </r>
  <r>
    <x v="9"/>
    <x v="1"/>
    <x v="4"/>
    <x v="0"/>
    <x v="0"/>
    <x v="0"/>
    <x v="6"/>
    <x v="143"/>
    <x v="72"/>
    <m/>
  </r>
  <r>
    <x v="9"/>
    <x v="1"/>
    <x v="4"/>
    <x v="0"/>
    <x v="0"/>
    <x v="0"/>
    <x v="0"/>
    <x v="79"/>
    <x v="0"/>
    <m/>
  </r>
  <r>
    <x v="9"/>
    <x v="1"/>
    <x v="4"/>
    <x v="0"/>
    <x v="0"/>
    <x v="0"/>
    <x v="0"/>
    <x v="80"/>
    <x v="13"/>
    <n v="1081901"/>
  </r>
  <r>
    <x v="9"/>
    <x v="1"/>
    <x v="4"/>
    <x v="0"/>
    <x v="0"/>
    <x v="0"/>
    <x v="0"/>
    <x v="80"/>
    <x v="14"/>
    <n v="351420"/>
  </r>
  <r>
    <x v="9"/>
    <x v="1"/>
    <x v="4"/>
    <x v="0"/>
    <x v="0"/>
    <x v="0"/>
    <x v="0"/>
    <x v="80"/>
    <x v="15"/>
    <n v="1000000"/>
  </r>
  <r>
    <x v="9"/>
    <x v="1"/>
    <x v="4"/>
    <x v="0"/>
    <x v="0"/>
    <x v="0"/>
    <x v="0"/>
    <x v="80"/>
    <x v="16"/>
    <n v="182804"/>
  </r>
  <r>
    <x v="9"/>
    <x v="1"/>
    <x v="4"/>
    <x v="0"/>
    <x v="0"/>
    <x v="0"/>
    <x v="0"/>
    <x v="80"/>
    <x v="54"/>
    <m/>
  </r>
  <r>
    <x v="9"/>
    <x v="1"/>
    <x v="4"/>
    <x v="0"/>
    <x v="0"/>
    <x v="0"/>
    <x v="0"/>
    <x v="80"/>
    <x v="73"/>
    <m/>
  </r>
  <r>
    <x v="9"/>
    <x v="1"/>
    <x v="4"/>
    <x v="0"/>
    <x v="0"/>
    <x v="0"/>
    <x v="0"/>
    <x v="80"/>
    <x v="84"/>
    <n v="150000"/>
  </r>
  <r>
    <x v="9"/>
    <x v="1"/>
    <x v="4"/>
    <x v="0"/>
    <x v="0"/>
    <x v="0"/>
    <x v="0"/>
    <x v="80"/>
    <x v="85"/>
    <n v="150000"/>
  </r>
  <r>
    <x v="9"/>
    <x v="1"/>
    <x v="4"/>
    <x v="0"/>
    <x v="0"/>
    <x v="0"/>
    <x v="0"/>
    <x v="80"/>
    <x v="86"/>
    <n v="802081"/>
  </r>
  <r>
    <x v="9"/>
    <x v="1"/>
    <x v="4"/>
    <x v="0"/>
    <x v="0"/>
    <x v="0"/>
    <x v="0"/>
    <x v="84"/>
    <x v="20"/>
    <m/>
  </r>
  <r>
    <x v="9"/>
    <x v="1"/>
    <x v="4"/>
    <x v="0"/>
    <x v="0"/>
    <x v="0"/>
    <x v="0"/>
    <x v="107"/>
    <x v="17"/>
    <n v="200000"/>
  </r>
  <r>
    <x v="9"/>
    <x v="1"/>
    <x v="4"/>
    <x v="0"/>
    <x v="0"/>
    <x v="0"/>
    <x v="0"/>
    <x v="115"/>
    <x v="0"/>
    <m/>
  </r>
  <r>
    <x v="9"/>
    <x v="1"/>
    <x v="4"/>
    <x v="0"/>
    <x v="0"/>
    <x v="0"/>
    <x v="0"/>
    <x v="138"/>
    <x v="11"/>
    <n v="134058"/>
  </r>
  <r>
    <x v="9"/>
    <x v="1"/>
    <x v="4"/>
    <x v="0"/>
    <x v="0"/>
    <x v="0"/>
    <x v="0"/>
    <x v="108"/>
    <x v="0"/>
    <m/>
  </r>
  <r>
    <x v="9"/>
    <x v="1"/>
    <x v="4"/>
    <x v="0"/>
    <x v="0"/>
    <x v="0"/>
    <x v="0"/>
    <x v="109"/>
    <x v="0"/>
    <m/>
  </r>
  <r>
    <x v="9"/>
    <x v="1"/>
    <x v="4"/>
    <x v="0"/>
    <x v="0"/>
    <x v="0"/>
    <x v="0"/>
    <x v="116"/>
    <x v="0"/>
    <m/>
  </r>
  <r>
    <x v="9"/>
    <x v="1"/>
    <x v="4"/>
    <x v="0"/>
    <x v="0"/>
    <x v="0"/>
    <x v="0"/>
    <x v="79"/>
    <x v="40"/>
    <m/>
  </r>
  <r>
    <x v="9"/>
    <x v="1"/>
    <x v="4"/>
    <x v="0"/>
    <x v="0"/>
    <x v="0"/>
    <x v="12"/>
    <x v="81"/>
    <x v="0"/>
    <m/>
  </r>
  <r>
    <x v="9"/>
    <x v="1"/>
    <x v="4"/>
    <x v="0"/>
    <x v="0"/>
    <x v="0"/>
    <x v="12"/>
    <x v="82"/>
    <x v="47"/>
    <m/>
  </r>
  <r>
    <x v="9"/>
    <x v="1"/>
    <x v="4"/>
    <x v="0"/>
    <x v="0"/>
    <x v="0"/>
    <x v="12"/>
    <x v="83"/>
    <x v="0"/>
    <m/>
  </r>
  <r>
    <x v="9"/>
    <x v="1"/>
    <x v="4"/>
    <x v="0"/>
    <x v="0"/>
    <x v="0"/>
    <x v="12"/>
    <x v="84"/>
    <x v="47"/>
    <m/>
  </r>
  <r>
    <x v="9"/>
    <x v="1"/>
    <x v="4"/>
    <x v="0"/>
    <x v="0"/>
    <x v="0"/>
    <x v="19"/>
    <x v="100"/>
    <x v="55"/>
    <m/>
  </r>
  <r>
    <x v="9"/>
    <x v="1"/>
    <x v="4"/>
    <x v="0"/>
    <x v="0"/>
    <x v="0"/>
    <x v="19"/>
    <x v="100"/>
    <x v="19"/>
    <m/>
  </r>
  <r>
    <x v="9"/>
    <x v="1"/>
    <x v="4"/>
    <x v="0"/>
    <x v="0"/>
    <x v="0"/>
    <x v="19"/>
    <x v="139"/>
    <x v="0"/>
    <m/>
  </r>
  <r>
    <x v="9"/>
    <x v="1"/>
    <x v="4"/>
    <x v="0"/>
    <x v="0"/>
    <x v="0"/>
    <x v="19"/>
    <x v="140"/>
    <x v="20"/>
    <m/>
  </r>
  <r>
    <x v="9"/>
    <x v="1"/>
    <x v="4"/>
    <x v="0"/>
    <x v="0"/>
    <x v="0"/>
    <x v="16"/>
    <x v="86"/>
    <x v="45"/>
    <m/>
  </r>
  <r>
    <x v="9"/>
    <x v="1"/>
    <x v="4"/>
    <x v="0"/>
    <x v="0"/>
    <x v="0"/>
    <x v="16"/>
    <x v="117"/>
    <x v="56"/>
    <m/>
  </r>
  <r>
    <x v="9"/>
    <x v="1"/>
    <x v="4"/>
    <x v="0"/>
    <x v="0"/>
    <x v="0"/>
    <x v="16"/>
    <x v="117"/>
    <x v="57"/>
    <m/>
  </r>
  <r>
    <x v="9"/>
    <x v="1"/>
    <x v="4"/>
    <x v="0"/>
    <x v="0"/>
    <x v="0"/>
    <x v="22"/>
    <x v="105"/>
    <x v="0"/>
    <m/>
  </r>
  <r>
    <x v="9"/>
    <x v="1"/>
    <x v="4"/>
    <x v="0"/>
    <x v="0"/>
    <x v="0"/>
    <x v="2"/>
    <x v="87"/>
    <x v="21"/>
    <n v="269794"/>
  </r>
  <r>
    <x v="9"/>
    <x v="1"/>
    <x v="4"/>
    <x v="0"/>
    <x v="0"/>
    <x v="0"/>
    <x v="2"/>
    <x v="87"/>
    <x v="87"/>
    <n v="379641"/>
  </r>
  <r>
    <x v="9"/>
    <x v="1"/>
    <x v="4"/>
    <x v="0"/>
    <x v="0"/>
    <x v="0"/>
    <x v="2"/>
    <x v="87"/>
    <x v="14"/>
    <n v="172899"/>
  </r>
  <r>
    <x v="9"/>
    <x v="1"/>
    <x v="4"/>
    <x v="0"/>
    <x v="0"/>
    <x v="0"/>
    <x v="2"/>
    <x v="88"/>
    <x v="58"/>
    <m/>
  </r>
  <r>
    <x v="9"/>
    <x v="1"/>
    <x v="4"/>
    <x v="0"/>
    <x v="0"/>
    <x v="0"/>
    <x v="2"/>
    <x v="89"/>
    <x v="59"/>
    <m/>
  </r>
  <r>
    <x v="9"/>
    <x v="1"/>
    <x v="4"/>
    <x v="0"/>
    <x v="0"/>
    <x v="0"/>
    <x v="2"/>
    <x v="89"/>
    <x v="32"/>
    <n v="13866"/>
  </r>
  <r>
    <x v="9"/>
    <x v="1"/>
    <x v="4"/>
    <x v="0"/>
    <x v="0"/>
    <x v="0"/>
    <x v="2"/>
    <x v="90"/>
    <x v="23"/>
    <n v="170000"/>
  </r>
  <r>
    <x v="9"/>
    <x v="1"/>
    <x v="4"/>
    <x v="0"/>
    <x v="0"/>
    <x v="0"/>
    <x v="2"/>
    <x v="91"/>
    <x v="0"/>
    <m/>
  </r>
  <r>
    <x v="9"/>
    <x v="1"/>
    <x v="4"/>
    <x v="0"/>
    <x v="0"/>
    <x v="0"/>
    <x v="2"/>
    <x v="92"/>
    <x v="0"/>
    <m/>
  </r>
  <r>
    <x v="9"/>
    <x v="1"/>
    <x v="4"/>
    <x v="0"/>
    <x v="0"/>
    <x v="0"/>
    <x v="2"/>
    <x v="136"/>
    <x v="60"/>
    <n v="25000"/>
  </r>
  <r>
    <x v="9"/>
    <x v="1"/>
    <x v="4"/>
    <x v="0"/>
    <x v="0"/>
    <x v="0"/>
    <x v="2"/>
    <x v="136"/>
    <x v="28"/>
    <m/>
  </r>
  <r>
    <x v="9"/>
    <x v="1"/>
    <x v="4"/>
    <x v="0"/>
    <x v="0"/>
    <x v="0"/>
    <x v="2"/>
    <x v="141"/>
    <x v="0"/>
    <m/>
  </r>
  <r>
    <x v="9"/>
    <x v="1"/>
    <x v="4"/>
    <x v="0"/>
    <x v="0"/>
    <x v="0"/>
    <x v="2"/>
    <x v="93"/>
    <x v="0"/>
    <m/>
  </r>
  <r>
    <x v="9"/>
    <x v="1"/>
    <x v="4"/>
    <x v="0"/>
    <x v="0"/>
    <x v="0"/>
    <x v="2"/>
    <x v="84"/>
    <x v="74"/>
    <m/>
  </r>
  <r>
    <x v="9"/>
    <x v="1"/>
    <x v="4"/>
    <x v="0"/>
    <x v="0"/>
    <x v="0"/>
    <x v="2"/>
    <x v="84"/>
    <x v="54"/>
    <n v="6.38"/>
  </r>
  <r>
    <x v="9"/>
    <x v="1"/>
    <x v="4"/>
    <x v="0"/>
    <x v="0"/>
    <x v="0"/>
    <x v="2"/>
    <x v="84"/>
    <x v="88"/>
    <n v="3"/>
  </r>
  <r>
    <x v="9"/>
    <x v="1"/>
    <x v="4"/>
    <x v="0"/>
    <x v="0"/>
    <x v="0"/>
    <x v="2"/>
    <x v="84"/>
    <x v="80"/>
    <n v="8154.93"/>
  </r>
  <r>
    <x v="9"/>
    <x v="1"/>
    <x v="4"/>
    <x v="0"/>
    <x v="0"/>
    <x v="0"/>
    <x v="2"/>
    <x v="84"/>
    <x v="36"/>
    <n v="4186"/>
  </r>
  <r>
    <x v="9"/>
    <x v="1"/>
    <x v="4"/>
    <x v="0"/>
    <x v="0"/>
    <x v="0"/>
    <x v="2"/>
    <x v="84"/>
    <x v="25"/>
    <n v="141.06"/>
  </r>
  <r>
    <x v="9"/>
    <x v="1"/>
    <x v="4"/>
    <x v="0"/>
    <x v="0"/>
    <x v="0"/>
    <x v="2"/>
    <x v="84"/>
    <x v="26"/>
    <n v="499.29"/>
  </r>
  <r>
    <x v="9"/>
    <x v="1"/>
    <x v="4"/>
    <x v="0"/>
    <x v="0"/>
    <x v="0"/>
    <x v="2"/>
    <x v="84"/>
    <x v="31"/>
    <n v="1570"/>
  </r>
  <r>
    <x v="9"/>
    <x v="1"/>
    <x v="4"/>
    <x v="0"/>
    <x v="0"/>
    <x v="0"/>
    <x v="2"/>
    <x v="84"/>
    <x v="49"/>
    <n v="249.82"/>
  </r>
  <r>
    <x v="9"/>
    <x v="1"/>
    <x v="4"/>
    <x v="0"/>
    <x v="0"/>
    <x v="7"/>
    <x v="4"/>
    <x v="119"/>
    <x v="28"/>
    <n v="2000000"/>
  </r>
  <r>
    <x v="9"/>
    <x v="1"/>
    <x v="4"/>
    <x v="0"/>
    <x v="0"/>
    <x v="7"/>
    <x v="4"/>
    <x v="120"/>
    <x v="28"/>
    <n v="117172"/>
  </r>
  <r>
    <x v="9"/>
    <x v="1"/>
    <x v="4"/>
    <x v="0"/>
    <x v="0"/>
    <x v="7"/>
    <x v="4"/>
    <x v="121"/>
    <x v="28"/>
    <n v="176430"/>
  </r>
  <r>
    <x v="9"/>
    <x v="1"/>
    <x v="4"/>
    <x v="0"/>
    <x v="0"/>
    <x v="7"/>
    <x v="4"/>
    <x v="122"/>
    <x v="28"/>
    <n v="21172"/>
  </r>
  <r>
    <x v="9"/>
    <x v="1"/>
    <x v="4"/>
    <x v="0"/>
    <x v="0"/>
    <x v="7"/>
    <x v="4"/>
    <x v="123"/>
    <x v="28"/>
    <n v="176430"/>
  </r>
  <r>
    <x v="9"/>
    <x v="1"/>
    <x v="4"/>
    <x v="0"/>
    <x v="0"/>
    <x v="7"/>
    <x v="4"/>
    <x v="124"/>
    <x v="28"/>
    <n v="83333.34"/>
  </r>
  <r>
    <x v="9"/>
    <x v="1"/>
    <x v="4"/>
    <x v="0"/>
    <x v="0"/>
    <x v="7"/>
    <x v="4"/>
    <x v="135"/>
    <x v="0"/>
    <m/>
  </r>
  <r>
    <x v="9"/>
    <x v="1"/>
    <x v="4"/>
    <x v="0"/>
    <x v="0"/>
    <x v="7"/>
    <x v="4"/>
    <x v="125"/>
    <x v="28"/>
    <n v="1000000"/>
  </r>
  <r>
    <x v="9"/>
    <x v="1"/>
    <x v="4"/>
    <x v="0"/>
    <x v="0"/>
    <x v="7"/>
    <x v="4"/>
    <x v="144"/>
    <x v="28"/>
    <m/>
  </r>
  <r>
    <x v="9"/>
    <x v="1"/>
    <x v="4"/>
    <x v="0"/>
    <x v="0"/>
    <x v="7"/>
    <x v="4"/>
    <x v="126"/>
    <x v="0"/>
    <m/>
  </r>
  <r>
    <x v="9"/>
    <x v="1"/>
    <x v="4"/>
    <x v="0"/>
    <x v="0"/>
    <x v="7"/>
    <x v="4"/>
    <x v="127"/>
    <x v="5"/>
    <n v="10440"/>
  </r>
  <r>
    <x v="9"/>
    <x v="1"/>
    <x v="4"/>
    <x v="0"/>
    <x v="0"/>
    <x v="7"/>
    <x v="4"/>
    <x v="128"/>
    <x v="6"/>
    <n v="240000"/>
  </r>
  <r>
    <x v="9"/>
    <x v="1"/>
    <x v="4"/>
    <x v="0"/>
    <x v="0"/>
    <x v="7"/>
    <x v="4"/>
    <x v="129"/>
    <x v="77"/>
    <n v="80000"/>
  </r>
  <r>
    <x v="9"/>
    <x v="1"/>
    <x v="4"/>
    <x v="0"/>
    <x v="0"/>
    <x v="7"/>
    <x v="4"/>
    <x v="130"/>
    <x v="0"/>
    <m/>
  </r>
  <r>
    <x v="9"/>
    <x v="1"/>
    <x v="4"/>
    <x v="0"/>
    <x v="0"/>
    <x v="7"/>
    <x v="2"/>
    <x v="131"/>
    <x v="0"/>
    <m/>
  </r>
  <r>
    <x v="9"/>
    <x v="1"/>
    <x v="4"/>
    <x v="0"/>
    <x v="0"/>
    <x v="1"/>
    <x v="7"/>
    <x v="34"/>
    <x v="29"/>
    <n v="84190"/>
  </r>
  <r>
    <x v="9"/>
    <x v="1"/>
    <x v="4"/>
    <x v="0"/>
    <x v="0"/>
    <x v="1"/>
    <x v="7"/>
    <x v="20"/>
    <x v="30"/>
    <n v="307490"/>
  </r>
  <r>
    <x v="9"/>
    <x v="1"/>
    <x v="4"/>
    <x v="0"/>
    <x v="0"/>
    <x v="1"/>
    <x v="7"/>
    <x v="20"/>
    <x v="29"/>
    <n v="218783"/>
  </r>
  <r>
    <x v="9"/>
    <x v="1"/>
    <x v="4"/>
    <x v="0"/>
    <x v="0"/>
    <x v="1"/>
    <x v="7"/>
    <x v="101"/>
    <x v="31"/>
    <m/>
  </r>
  <r>
    <x v="9"/>
    <x v="1"/>
    <x v="4"/>
    <x v="0"/>
    <x v="0"/>
    <x v="1"/>
    <x v="7"/>
    <x v="55"/>
    <x v="89"/>
    <n v="34053.82"/>
  </r>
  <r>
    <x v="9"/>
    <x v="1"/>
    <x v="4"/>
    <x v="0"/>
    <x v="0"/>
    <x v="1"/>
    <x v="7"/>
    <x v="55"/>
    <x v="90"/>
    <n v="427981"/>
  </r>
  <r>
    <x v="9"/>
    <x v="1"/>
    <x v="4"/>
    <x v="0"/>
    <x v="0"/>
    <x v="1"/>
    <x v="8"/>
    <x v="22"/>
    <x v="29"/>
    <n v="308471"/>
  </r>
  <r>
    <x v="9"/>
    <x v="1"/>
    <x v="4"/>
    <x v="0"/>
    <x v="0"/>
    <x v="1"/>
    <x v="8"/>
    <x v="94"/>
    <x v="0"/>
    <m/>
  </r>
  <r>
    <x v="9"/>
    <x v="1"/>
    <x v="4"/>
    <x v="0"/>
    <x v="0"/>
    <x v="1"/>
    <x v="8"/>
    <x v="95"/>
    <x v="0"/>
    <m/>
  </r>
  <r>
    <x v="9"/>
    <x v="1"/>
    <x v="4"/>
    <x v="0"/>
    <x v="0"/>
    <x v="1"/>
    <x v="8"/>
    <x v="77"/>
    <x v="50"/>
    <m/>
  </r>
  <r>
    <x v="9"/>
    <x v="1"/>
    <x v="4"/>
    <x v="0"/>
    <x v="0"/>
    <x v="1"/>
    <x v="8"/>
    <x v="4"/>
    <x v="17"/>
    <n v="2000"/>
  </r>
  <r>
    <x v="9"/>
    <x v="1"/>
    <x v="4"/>
    <x v="0"/>
    <x v="0"/>
    <x v="1"/>
    <x v="8"/>
    <x v="4"/>
    <x v="84"/>
    <n v="1500"/>
  </r>
  <r>
    <x v="9"/>
    <x v="1"/>
    <x v="4"/>
    <x v="0"/>
    <x v="0"/>
    <x v="1"/>
    <x v="8"/>
    <x v="4"/>
    <x v="91"/>
    <n v="309076.21999999997"/>
  </r>
  <r>
    <x v="9"/>
    <x v="1"/>
    <x v="4"/>
    <x v="0"/>
    <x v="0"/>
    <x v="1"/>
    <x v="8"/>
    <x v="4"/>
    <x v="85"/>
    <n v="1500"/>
  </r>
  <r>
    <x v="9"/>
    <x v="1"/>
    <x v="4"/>
    <x v="0"/>
    <x v="0"/>
    <x v="1"/>
    <x v="8"/>
    <x v="4"/>
    <x v="92"/>
    <n v="10900"/>
  </r>
  <r>
    <x v="9"/>
    <x v="1"/>
    <x v="4"/>
    <x v="0"/>
    <x v="0"/>
    <x v="1"/>
    <x v="8"/>
    <x v="4"/>
    <x v="82"/>
    <n v="319900"/>
  </r>
  <r>
    <x v="9"/>
    <x v="1"/>
    <x v="4"/>
    <x v="0"/>
    <x v="0"/>
    <x v="1"/>
    <x v="8"/>
    <x v="4"/>
    <x v="93"/>
    <n v="70200"/>
  </r>
  <r>
    <x v="9"/>
    <x v="1"/>
    <x v="4"/>
    <x v="0"/>
    <x v="0"/>
    <x v="1"/>
    <x v="8"/>
    <x v="4"/>
    <x v="94"/>
    <n v="179074"/>
  </r>
  <r>
    <x v="9"/>
    <x v="1"/>
    <x v="4"/>
    <x v="0"/>
    <x v="0"/>
    <x v="1"/>
    <x v="8"/>
    <x v="4"/>
    <x v="95"/>
    <n v="77800"/>
  </r>
  <r>
    <x v="9"/>
    <x v="1"/>
    <x v="4"/>
    <x v="0"/>
    <x v="0"/>
    <x v="1"/>
    <x v="8"/>
    <x v="4"/>
    <x v="96"/>
    <n v="12000"/>
  </r>
  <r>
    <x v="9"/>
    <x v="1"/>
    <x v="4"/>
    <x v="0"/>
    <x v="0"/>
    <x v="1"/>
    <x v="8"/>
    <x v="4"/>
    <x v="97"/>
    <n v="50000"/>
  </r>
  <r>
    <x v="9"/>
    <x v="1"/>
    <x v="4"/>
    <x v="0"/>
    <x v="0"/>
    <x v="6"/>
    <x v="23"/>
    <x v="112"/>
    <x v="0"/>
    <m/>
  </r>
  <r>
    <x v="9"/>
    <x v="1"/>
    <x v="4"/>
    <x v="0"/>
    <x v="2"/>
    <x v="3"/>
    <x v="3"/>
    <x v="96"/>
    <x v="0"/>
    <n v="15592308.170722688"/>
  </r>
  <r>
    <x v="9"/>
    <x v="1"/>
    <x v="4"/>
    <x v="0"/>
    <x v="2"/>
    <x v="3"/>
    <x v="3"/>
    <x v="137"/>
    <x v="98"/>
    <m/>
  </r>
  <r>
    <x v="9"/>
    <x v="1"/>
    <x v="4"/>
    <x v="0"/>
    <x v="2"/>
    <x v="3"/>
    <x v="3"/>
    <x v="97"/>
    <x v="34"/>
    <m/>
  </r>
  <r>
    <x v="9"/>
    <x v="1"/>
    <x v="4"/>
    <x v="0"/>
    <x v="2"/>
    <x v="3"/>
    <x v="3"/>
    <x v="97"/>
    <x v="35"/>
    <m/>
  </r>
  <r>
    <x v="9"/>
    <x v="1"/>
    <x v="4"/>
    <x v="0"/>
    <x v="2"/>
    <x v="3"/>
    <x v="3"/>
    <x v="97"/>
    <x v="36"/>
    <m/>
  </r>
  <r>
    <x v="9"/>
    <x v="1"/>
    <x v="4"/>
    <x v="0"/>
    <x v="2"/>
    <x v="3"/>
    <x v="3"/>
    <x v="97"/>
    <x v="0"/>
    <m/>
  </r>
  <r>
    <x v="9"/>
    <x v="1"/>
    <x v="4"/>
    <x v="0"/>
    <x v="2"/>
    <x v="3"/>
    <x v="3"/>
    <x v="97"/>
    <x v="0"/>
    <m/>
  </r>
  <r>
    <x v="9"/>
    <x v="1"/>
    <x v="4"/>
    <x v="0"/>
    <x v="2"/>
    <x v="3"/>
    <x v="3"/>
    <x v="97"/>
    <x v="0"/>
    <m/>
  </r>
  <r>
    <x v="9"/>
    <x v="1"/>
    <x v="4"/>
    <x v="0"/>
    <x v="2"/>
    <x v="3"/>
    <x v="3"/>
    <x v="97"/>
    <x v="0"/>
    <m/>
  </r>
  <r>
    <x v="9"/>
    <x v="1"/>
    <x v="4"/>
    <x v="0"/>
    <x v="2"/>
    <x v="3"/>
    <x v="3"/>
    <x v="98"/>
    <x v="0"/>
    <m/>
  </r>
  <r>
    <x v="9"/>
    <x v="1"/>
    <x v="4"/>
    <x v="0"/>
    <x v="2"/>
    <x v="3"/>
    <x v="3"/>
    <x v="99"/>
    <x v="37"/>
    <m/>
  </r>
  <r>
    <x v="9"/>
    <x v="1"/>
    <x v="4"/>
    <x v="0"/>
    <x v="2"/>
    <x v="3"/>
    <x v="3"/>
    <x v="99"/>
    <x v="38"/>
    <m/>
  </r>
  <r>
    <x v="9"/>
    <x v="1"/>
    <x v="4"/>
    <x v="0"/>
    <x v="2"/>
    <x v="3"/>
    <x v="3"/>
    <x v="99"/>
    <x v="39"/>
    <m/>
  </r>
  <r>
    <x v="9"/>
    <x v="1"/>
    <x v="4"/>
    <x v="0"/>
    <x v="2"/>
    <x v="3"/>
    <x v="3"/>
    <x v="99"/>
    <x v="69"/>
    <m/>
  </r>
  <r>
    <x v="9"/>
    <x v="1"/>
    <x v="4"/>
    <x v="0"/>
    <x v="2"/>
    <x v="3"/>
    <x v="3"/>
    <x v="99"/>
    <x v="70"/>
    <m/>
  </r>
  <r>
    <x v="9"/>
    <x v="1"/>
    <x v="4"/>
    <x v="0"/>
    <x v="2"/>
    <x v="3"/>
    <x v="3"/>
    <x v="99"/>
    <x v="83"/>
    <m/>
  </r>
  <r>
    <x v="9"/>
    <x v="1"/>
    <x v="4"/>
    <x v="0"/>
    <x v="2"/>
    <x v="3"/>
    <x v="3"/>
    <x v="99"/>
    <x v="41"/>
    <m/>
  </r>
  <r>
    <x v="9"/>
    <x v="1"/>
    <x v="4"/>
    <x v="0"/>
    <x v="2"/>
    <x v="3"/>
    <x v="26"/>
    <x v="137"/>
    <x v="0"/>
    <m/>
  </r>
  <r>
    <x v="9"/>
    <x v="1"/>
    <x v="4"/>
    <x v="0"/>
    <x v="2"/>
    <x v="3"/>
    <x v="20"/>
    <x v="49"/>
    <x v="40"/>
    <m/>
  </r>
  <r>
    <x v="9"/>
    <x v="1"/>
    <x v="4"/>
    <x v="0"/>
    <x v="2"/>
    <x v="3"/>
    <x v="20"/>
    <x v="49"/>
    <x v="41"/>
    <m/>
  </r>
  <r>
    <x v="9"/>
    <x v="1"/>
    <x v="4"/>
    <x v="0"/>
    <x v="2"/>
    <x v="3"/>
    <x v="20"/>
    <x v="49"/>
    <x v="42"/>
    <m/>
  </r>
  <r>
    <x v="9"/>
    <x v="1"/>
    <x v="4"/>
    <x v="0"/>
    <x v="2"/>
    <x v="3"/>
    <x v="20"/>
    <x v="49"/>
    <x v="83"/>
    <m/>
  </r>
  <r>
    <x v="9"/>
    <x v="1"/>
    <x v="4"/>
    <x v="0"/>
    <x v="2"/>
    <x v="3"/>
    <x v="20"/>
    <x v="49"/>
    <x v="0"/>
    <m/>
  </r>
  <r>
    <x v="9"/>
    <x v="1"/>
    <x v="4"/>
    <x v="0"/>
    <x v="2"/>
    <x v="3"/>
    <x v="20"/>
    <x v="49"/>
    <x v="0"/>
    <m/>
  </r>
  <r>
    <x v="9"/>
    <x v="1"/>
    <x v="4"/>
    <x v="0"/>
    <x v="2"/>
    <x v="3"/>
    <x v="20"/>
    <x v="111"/>
    <x v="42"/>
    <m/>
  </r>
  <r>
    <x v="9"/>
    <x v="1"/>
    <x v="4"/>
    <x v="0"/>
    <x v="2"/>
    <x v="3"/>
    <x v="20"/>
    <x v="111"/>
    <x v="83"/>
    <m/>
  </r>
  <r>
    <x v="9"/>
    <x v="1"/>
    <x v="4"/>
    <x v="0"/>
    <x v="2"/>
    <x v="3"/>
    <x v="20"/>
    <x v="111"/>
    <x v="43"/>
    <m/>
  </r>
  <r>
    <x v="9"/>
    <x v="1"/>
    <x v="4"/>
    <x v="0"/>
    <x v="2"/>
    <x v="3"/>
    <x v="21"/>
    <x v="50"/>
    <x v="0"/>
    <m/>
  </r>
  <r>
    <x v="9"/>
    <x v="1"/>
    <x v="4"/>
    <x v="0"/>
    <x v="2"/>
    <x v="3"/>
    <x v="21"/>
    <x v="132"/>
    <x v="44"/>
    <m/>
  </r>
  <r>
    <x v="10"/>
    <x v="1"/>
    <x v="4"/>
    <x v="0"/>
    <x v="1"/>
    <x v="2"/>
    <x v="24"/>
    <x v="63"/>
    <x v="1"/>
    <n v="53905077.977310933"/>
  </r>
  <r>
    <x v="10"/>
    <x v="1"/>
    <x v="4"/>
    <x v="0"/>
    <x v="1"/>
    <x v="5"/>
    <x v="11"/>
    <x v="64"/>
    <x v="0"/>
    <m/>
  </r>
  <r>
    <x v="10"/>
    <x v="1"/>
    <x v="4"/>
    <x v="0"/>
    <x v="1"/>
    <x v="5"/>
    <x v="14"/>
    <x v="66"/>
    <x v="0"/>
    <m/>
  </r>
  <r>
    <x v="10"/>
    <x v="1"/>
    <x v="4"/>
    <x v="0"/>
    <x v="1"/>
    <x v="5"/>
    <x v="15"/>
    <x v="69"/>
    <x v="0"/>
    <m/>
  </r>
  <r>
    <x v="10"/>
    <x v="1"/>
    <x v="4"/>
    <x v="0"/>
    <x v="1"/>
    <x v="2"/>
    <x v="25"/>
    <x v="74"/>
    <x v="0"/>
    <m/>
  </r>
  <r>
    <x v="10"/>
    <x v="1"/>
    <x v="4"/>
    <x v="0"/>
    <x v="1"/>
    <x v="2"/>
    <x v="25"/>
    <x v="118"/>
    <x v="0"/>
    <m/>
  </r>
  <r>
    <x v="10"/>
    <x v="1"/>
    <x v="4"/>
    <x v="0"/>
    <x v="1"/>
    <x v="2"/>
    <x v="0"/>
    <x v="103"/>
    <x v="0"/>
    <m/>
  </r>
  <r>
    <x v="10"/>
    <x v="1"/>
    <x v="4"/>
    <x v="0"/>
    <x v="1"/>
    <x v="2"/>
    <x v="0"/>
    <x v="104"/>
    <x v="0"/>
    <m/>
  </r>
  <r>
    <x v="10"/>
    <x v="1"/>
    <x v="4"/>
    <x v="0"/>
    <x v="0"/>
    <x v="0"/>
    <x v="4"/>
    <x v="6"/>
    <x v="2"/>
    <n v="5520000"/>
  </r>
  <r>
    <x v="10"/>
    <x v="1"/>
    <x v="4"/>
    <x v="0"/>
    <x v="0"/>
    <x v="0"/>
    <x v="4"/>
    <x v="6"/>
    <x v="3"/>
    <n v="1750000"/>
  </r>
  <r>
    <x v="10"/>
    <x v="1"/>
    <x v="4"/>
    <x v="0"/>
    <x v="0"/>
    <x v="0"/>
    <x v="4"/>
    <x v="7"/>
    <x v="2"/>
    <m/>
  </r>
  <r>
    <x v="10"/>
    <x v="1"/>
    <x v="4"/>
    <x v="0"/>
    <x v="0"/>
    <x v="0"/>
    <x v="4"/>
    <x v="7"/>
    <x v="3"/>
    <n v="117172"/>
  </r>
  <r>
    <x v="10"/>
    <x v="1"/>
    <x v="4"/>
    <x v="0"/>
    <x v="0"/>
    <x v="0"/>
    <x v="4"/>
    <x v="8"/>
    <x v="2"/>
    <n v="460000"/>
  </r>
  <r>
    <x v="10"/>
    <x v="1"/>
    <x v="4"/>
    <x v="0"/>
    <x v="0"/>
    <x v="0"/>
    <x v="4"/>
    <x v="8"/>
    <x v="3"/>
    <n v="155598"/>
  </r>
  <r>
    <x v="10"/>
    <x v="1"/>
    <x v="4"/>
    <x v="0"/>
    <x v="0"/>
    <x v="0"/>
    <x v="4"/>
    <x v="9"/>
    <x v="2"/>
    <n v="55200"/>
  </r>
  <r>
    <x v="10"/>
    <x v="1"/>
    <x v="4"/>
    <x v="0"/>
    <x v="0"/>
    <x v="0"/>
    <x v="4"/>
    <x v="9"/>
    <x v="3"/>
    <n v="18672"/>
  </r>
  <r>
    <x v="10"/>
    <x v="1"/>
    <x v="4"/>
    <x v="0"/>
    <x v="0"/>
    <x v="0"/>
    <x v="4"/>
    <x v="10"/>
    <x v="2"/>
    <n v="460000"/>
  </r>
  <r>
    <x v="10"/>
    <x v="1"/>
    <x v="4"/>
    <x v="0"/>
    <x v="0"/>
    <x v="0"/>
    <x v="4"/>
    <x v="10"/>
    <x v="3"/>
    <n v="155598"/>
  </r>
  <r>
    <x v="10"/>
    <x v="1"/>
    <x v="4"/>
    <x v="0"/>
    <x v="0"/>
    <x v="0"/>
    <x v="4"/>
    <x v="11"/>
    <x v="2"/>
    <n v="230000"/>
  </r>
  <r>
    <x v="10"/>
    <x v="1"/>
    <x v="4"/>
    <x v="0"/>
    <x v="0"/>
    <x v="0"/>
    <x v="4"/>
    <x v="11"/>
    <x v="3"/>
    <n v="72916"/>
  </r>
  <r>
    <x v="10"/>
    <x v="1"/>
    <x v="4"/>
    <x v="0"/>
    <x v="0"/>
    <x v="0"/>
    <x v="4"/>
    <x v="12"/>
    <x v="2"/>
    <n v="3680000"/>
  </r>
  <r>
    <x v="10"/>
    <x v="1"/>
    <x v="4"/>
    <x v="0"/>
    <x v="0"/>
    <x v="0"/>
    <x v="4"/>
    <x v="134"/>
    <x v="0"/>
    <m/>
  </r>
  <r>
    <x v="10"/>
    <x v="1"/>
    <x v="4"/>
    <x v="0"/>
    <x v="0"/>
    <x v="0"/>
    <x v="4"/>
    <x v="142"/>
    <x v="71"/>
    <m/>
  </r>
  <r>
    <x v="10"/>
    <x v="1"/>
    <x v="4"/>
    <x v="0"/>
    <x v="0"/>
    <x v="0"/>
    <x v="4"/>
    <x v="56"/>
    <x v="4"/>
    <m/>
  </r>
  <r>
    <x v="10"/>
    <x v="1"/>
    <x v="4"/>
    <x v="0"/>
    <x v="0"/>
    <x v="0"/>
    <x v="4"/>
    <x v="13"/>
    <x v="5"/>
    <n v="37949"/>
  </r>
  <r>
    <x v="10"/>
    <x v="1"/>
    <x v="4"/>
    <x v="0"/>
    <x v="0"/>
    <x v="0"/>
    <x v="4"/>
    <x v="14"/>
    <x v="6"/>
    <n v="662400"/>
  </r>
  <r>
    <x v="10"/>
    <x v="1"/>
    <x v="4"/>
    <x v="0"/>
    <x v="0"/>
    <x v="0"/>
    <x v="4"/>
    <x v="14"/>
    <x v="7"/>
    <n v="210000"/>
  </r>
  <r>
    <x v="10"/>
    <x v="1"/>
    <x v="4"/>
    <x v="0"/>
    <x v="0"/>
    <x v="0"/>
    <x v="4"/>
    <x v="15"/>
    <x v="8"/>
    <n v="290800"/>
  </r>
  <r>
    <x v="10"/>
    <x v="1"/>
    <x v="4"/>
    <x v="0"/>
    <x v="0"/>
    <x v="0"/>
    <x v="4"/>
    <x v="113"/>
    <x v="0"/>
    <m/>
  </r>
  <r>
    <x v="10"/>
    <x v="1"/>
    <x v="4"/>
    <x v="0"/>
    <x v="0"/>
    <x v="0"/>
    <x v="9"/>
    <x v="114"/>
    <x v="9"/>
    <n v="600000"/>
  </r>
  <r>
    <x v="10"/>
    <x v="1"/>
    <x v="4"/>
    <x v="0"/>
    <x v="0"/>
    <x v="0"/>
    <x v="9"/>
    <x v="30"/>
    <x v="0"/>
    <m/>
  </r>
  <r>
    <x v="10"/>
    <x v="1"/>
    <x v="4"/>
    <x v="0"/>
    <x v="0"/>
    <x v="0"/>
    <x v="9"/>
    <x v="110"/>
    <x v="0"/>
    <m/>
  </r>
  <r>
    <x v="10"/>
    <x v="1"/>
    <x v="4"/>
    <x v="0"/>
    <x v="0"/>
    <x v="0"/>
    <x v="5"/>
    <x v="70"/>
    <x v="11"/>
    <n v="451"/>
  </r>
  <r>
    <x v="10"/>
    <x v="1"/>
    <x v="4"/>
    <x v="0"/>
    <x v="0"/>
    <x v="0"/>
    <x v="5"/>
    <x v="70"/>
    <x v="99"/>
    <n v="9519"/>
  </r>
  <r>
    <x v="10"/>
    <x v="1"/>
    <x v="4"/>
    <x v="0"/>
    <x v="0"/>
    <x v="0"/>
    <x v="5"/>
    <x v="102"/>
    <x v="0"/>
    <m/>
  </r>
  <r>
    <x v="10"/>
    <x v="1"/>
    <x v="4"/>
    <x v="0"/>
    <x v="0"/>
    <x v="0"/>
    <x v="5"/>
    <x v="71"/>
    <x v="45"/>
    <n v="106205"/>
  </r>
  <r>
    <x v="10"/>
    <x v="1"/>
    <x v="4"/>
    <x v="0"/>
    <x v="0"/>
    <x v="0"/>
    <x v="5"/>
    <x v="78"/>
    <x v="0"/>
    <m/>
  </r>
  <r>
    <x v="10"/>
    <x v="1"/>
    <x v="4"/>
    <x v="0"/>
    <x v="0"/>
    <x v="0"/>
    <x v="6"/>
    <x v="17"/>
    <x v="12"/>
    <n v="800000"/>
  </r>
  <r>
    <x v="10"/>
    <x v="1"/>
    <x v="4"/>
    <x v="0"/>
    <x v="0"/>
    <x v="0"/>
    <x v="6"/>
    <x v="143"/>
    <x v="72"/>
    <m/>
  </r>
  <r>
    <x v="10"/>
    <x v="1"/>
    <x v="4"/>
    <x v="0"/>
    <x v="0"/>
    <x v="0"/>
    <x v="0"/>
    <x v="79"/>
    <x v="0"/>
    <m/>
  </r>
  <r>
    <x v="10"/>
    <x v="1"/>
    <x v="4"/>
    <x v="0"/>
    <x v="0"/>
    <x v="0"/>
    <x v="0"/>
    <x v="80"/>
    <x v="13"/>
    <n v="341583"/>
  </r>
  <r>
    <x v="10"/>
    <x v="1"/>
    <x v="4"/>
    <x v="0"/>
    <x v="0"/>
    <x v="0"/>
    <x v="0"/>
    <x v="80"/>
    <x v="14"/>
    <n v="303933"/>
  </r>
  <r>
    <x v="10"/>
    <x v="1"/>
    <x v="4"/>
    <x v="0"/>
    <x v="0"/>
    <x v="0"/>
    <x v="0"/>
    <x v="80"/>
    <x v="15"/>
    <n v="1000000"/>
  </r>
  <r>
    <x v="10"/>
    <x v="1"/>
    <x v="4"/>
    <x v="0"/>
    <x v="0"/>
    <x v="0"/>
    <x v="0"/>
    <x v="80"/>
    <x v="16"/>
    <n v="365608"/>
  </r>
  <r>
    <x v="10"/>
    <x v="1"/>
    <x v="4"/>
    <x v="0"/>
    <x v="0"/>
    <x v="0"/>
    <x v="0"/>
    <x v="80"/>
    <x v="54"/>
    <m/>
  </r>
  <r>
    <x v="10"/>
    <x v="1"/>
    <x v="4"/>
    <x v="0"/>
    <x v="0"/>
    <x v="0"/>
    <x v="0"/>
    <x v="80"/>
    <x v="73"/>
    <m/>
  </r>
  <r>
    <x v="10"/>
    <x v="1"/>
    <x v="4"/>
    <x v="0"/>
    <x v="0"/>
    <x v="0"/>
    <x v="0"/>
    <x v="80"/>
    <x v="84"/>
    <m/>
  </r>
  <r>
    <x v="10"/>
    <x v="1"/>
    <x v="4"/>
    <x v="0"/>
    <x v="0"/>
    <x v="0"/>
    <x v="0"/>
    <x v="80"/>
    <x v="85"/>
    <n v="300000"/>
  </r>
  <r>
    <x v="10"/>
    <x v="1"/>
    <x v="4"/>
    <x v="0"/>
    <x v="0"/>
    <x v="0"/>
    <x v="0"/>
    <x v="80"/>
    <x v="86"/>
    <m/>
  </r>
  <r>
    <x v="10"/>
    <x v="1"/>
    <x v="4"/>
    <x v="0"/>
    <x v="0"/>
    <x v="0"/>
    <x v="0"/>
    <x v="84"/>
    <x v="20"/>
    <m/>
  </r>
  <r>
    <x v="10"/>
    <x v="1"/>
    <x v="4"/>
    <x v="0"/>
    <x v="0"/>
    <x v="0"/>
    <x v="0"/>
    <x v="107"/>
    <x v="17"/>
    <n v="580000"/>
  </r>
  <r>
    <x v="10"/>
    <x v="1"/>
    <x v="4"/>
    <x v="0"/>
    <x v="0"/>
    <x v="0"/>
    <x v="0"/>
    <x v="115"/>
    <x v="0"/>
    <m/>
  </r>
  <r>
    <x v="10"/>
    <x v="1"/>
    <x v="4"/>
    <x v="0"/>
    <x v="0"/>
    <x v="0"/>
    <x v="0"/>
    <x v="138"/>
    <x v="11"/>
    <n v="134058"/>
  </r>
  <r>
    <x v="10"/>
    <x v="1"/>
    <x v="4"/>
    <x v="0"/>
    <x v="0"/>
    <x v="0"/>
    <x v="0"/>
    <x v="108"/>
    <x v="0"/>
    <m/>
  </r>
  <r>
    <x v="10"/>
    <x v="1"/>
    <x v="4"/>
    <x v="0"/>
    <x v="0"/>
    <x v="0"/>
    <x v="0"/>
    <x v="109"/>
    <x v="0"/>
    <m/>
  </r>
  <r>
    <x v="10"/>
    <x v="1"/>
    <x v="4"/>
    <x v="0"/>
    <x v="0"/>
    <x v="0"/>
    <x v="0"/>
    <x v="116"/>
    <x v="0"/>
    <m/>
  </r>
  <r>
    <x v="10"/>
    <x v="1"/>
    <x v="4"/>
    <x v="0"/>
    <x v="0"/>
    <x v="0"/>
    <x v="0"/>
    <x v="79"/>
    <x v="40"/>
    <m/>
  </r>
  <r>
    <x v="10"/>
    <x v="1"/>
    <x v="4"/>
    <x v="0"/>
    <x v="0"/>
    <x v="0"/>
    <x v="12"/>
    <x v="81"/>
    <x v="0"/>
    <m/>
  </r>
  <r>
    <x v="10"/>
    <x v="1"/>
    <x v="4"/>
    <x v="0"/>
    <x v="0"/>
    <x v="0"/>
    <x v="12"/>
    <x v="82"/>
    <x v="47"/>
    <m/>
  </r>
  <r>
    <x v="10"/>
    <x v="1"/>
    <x v="4"/>
    <x v="0"/>
    <x v="0"/>
    <x v="0"/>
    <x v="12"/>
    <x v="83"/>
    <x v="0"/>
    <m/>
  </r>
  <r>
    <x v="10"/>
    <x v="1"/>
    <x v="4"/>
    <x v="0"/>
    <x v="0"/>
    <x v="0"/>
    <x v="12"/>
    <x v="84"/>
    <x v="47"/>
    <m/>
  </r>
  <r>
    <x v="10"/>
    <x v="1"/>
    <x v="4"/>
    <x v="0"/>
    <x v="0"/>
    <x v="0"/>
    <x v="19"/>
    <x v="100"/>
    <x v="55"/>
    <m/>
  </r>
  <r>
    <x v="10"/>
    <x v="1"/>
    <x v="4"/>
    <x v="0"/>
    <x v="0"/>
    <x v="0"/>
    <x v="19"/>
    <x v="100"/>
    <x v="19"/>
    <m/>
  </r>
  <r>
    <x v="10"/>
    <x v="1"/>
    <x v="4"/>
    <x v="0"/>
    <x v="0"/>
    <x v="0"/>
    <x v="19"/>
    <x v="139"/>
    <x v="0"/>
    <m/>
  </r>
  <r>
    <x v="10"/>
    <x v="1"/>
    <x v="4"/>
    <x v="0"/>
    <x v="0"/>
    <x v="0"/>
    <x v="19"/>
    <x v="140"/>
    <x v="20"/>
    <m/>
  </r>
  <r>
    <x v="10"/>
    <x v="1"/>
    <x v="4"/>
    <x v="0"/>
    <x v="0"/>
    <x v="0"/>
    <x v="16"/>
    <x v="86"/>
    <x v="45"/>
    <n v="1004500"/>
  </r>
  <r>
    <x v="10"/>
    <x v="1"/>
    <x v="4"/>
    <x v="0"/>
    <x v="0"/>
    <x v="0"/>
    <x v="16"/>
    <x v="117"/>
    <x v="56"/>
    <m/>
  </r>
  <r>
    <x v="10"/>
    <x v="1"/>
    <x v="4"/>
    <x v="0"/>
    <x v="0"/>
    <x v="0"/>
    <x v="16"/>
    <x v="117"/>
    <x v="57"/>
    <n v="220000"/>
  </r>
  <r>
    <x v="10"/>
    <x v="1"/>
    <x v="4"/>
    <x v="0"/>
    <x v="0"/>
    <x v="0"/>
    <x v="22"/>
    <x v="105"/>
    <x v="0"/>
    <m/>
  </r>
  <r>
    <x v="10"/>
    <x v="1"/>
    <x v="4"/>
    <x v="0"/>
    <x v="0"/>
    <x v="0"/>
    <x v="2"/>
    <x v="87"/>
    <x v="21"/>
    <n v="274181"/>
  </r>
  <r>
    <x v="10"/>
    <x v="1"/>
    <x v="4"/>
    <x v="0"/>
    <x v="0"/>
    <x v="0"/>
    <x v="2"/>
    <x v="87"/>
    <x v="87"/>
    <n v="164230"/>
  </r>
  <r>
    <x v="10"/>
    <x v="1"/>
    <x v="4"/>
    <x v="0"/>
    <x v="0"/>
    <x v="0"/>
    <x v="2"/>
    <x v="87"/>
    <x v="14"/>
    <m/>
  </r>
  <r>
    <x v="10"/>
    <x v="1"/>
    <x v="4"/>
    <x v="0"/>
    <x v="0"/>
    <x v="0"/>
    <x v="2"/>
    <x v="87"/>
    <x v="100"/>
    <n v="148000"/>
  </r>
  <r>
    <x v="10"/>
    <x v="1"/>
    <x v="4"/>
    <x v="0"/>
    <x v="0"/>
    <x v="0"/>
    <x v="2"/>
    <x v="88"/>
    <x v="17"/>
    <n v="10000"/>
  </r>
  <r>
    <x v="10"/>
    <x v="1"/>
    <x v="4"/>
    <x v="0"/>
    <x v="0"/>
    <x v="0"/>
    <x v="2"/>
    <x v="88"/>
    <x v="101"/>
    <n v="81582"/>
  </r>
  <r>
    <x v="10"/>
    <x v="1"/>
    <x v="4"/>
    <x v="0"/>
    <x v="0"/>
    <x v="0"/>
    <x v="2"/>
    <x v="89"/>
    <x v="102"/>
    <n v="35294"/>
  </r>
  <r>
    <x v="10"/>
    <x v="1"/>
    <x v="4"/>
    <x v="0"/>
    <x v="0"/>
    <x v="0"/>
    <x v="2"/>
    <x v="89"/>
    <x v="32"/>
    <n v="26387"/>
  </r>
  <r>
    <x v="10"/>
    <x v="1"/>
    <x v="4"/>
    <x v="0"/>
    <x v="0"/>
    <x v="0"/>
    <x v="2"/>
    <x v="89"/>
    <x v="82"/>
    <n v="405882"/>
  </r>
  <r>
    <x v="10"/>
    <x v="1"/>
    <x v="4"/>
    <x v="0"/>
    <x v="0"/>
    <x v="0"/>
    <x v="2"/>
    <x v="90"/>
    <x v="28"/>
    <n v="100000"/>
  </r>
  <r>
    <x v="10"/>
    <x v="1"/>
    <x v="4"/>
    <x v="0"/>
    <x v="0"/>
    <x v="0"/>
    <x v="2"/>
    <x v="90"/>
    <x v="94"/>
    <n v="150027"/>
  </r>
  <r>
    <x v="10"/>
    <x v="1"/>
    <x v="4"/>
    <x v="0"/>
    <x v="0"/>
    <x v="0"/>
    <x v="2"/>
    <x v="91"/>
    <x v="28"/>
    <n v="105400"/>
  </r>
  <r>
    <x v="10"/>
    <x v="1"/>
    <x v="4"/>
    <x v="0"/>
    <x v="0"/>
    <x v="0"/>
    <x v="2"/>
    <x v="91"/>
    <x v="99"/>
    <n v="130831"/>
  </r>
  <r>
    <x v="10"/>
    <x v="1"/>
    <x v="4"/>
    <x v="0"/>
    <x v="0"/>
    <x v="0"/>
    <x v="2"/>
    <x v="92"/>
    <x v="28"/>
    <n v="38900"/>
  </r>
  <r>
    <x v="10"/>
    <x v="1"/>
    <x v="4"/>
    <x v="0"/>
    <x v="0"/>
    <x v="0"/>
    <x v="2"/>
    <x v="136"/>
    <x v="60"/>
    <m/>
  </r>
  <r>
    <x v="10"/>
    <x v="1"/>
    <x v="4"/>
    <x v="0"/>
    <x v="0"/>
    <x v="0"/>
    <x v="2"/>
    <x v="136"/>
    <x v="28"/>
    <n v="160000"/>
  </r>
  <r>
    <x v="10"/>
    <x v="1"/>
    <x v="4"/>
    <x v="0"/>
    <x v="0"/>
    <x v="0"/>
    <x v="2"/>
    <x v="141"/>
    <x v="28"/>
    <n v="18500"/>
  </r>
  <r>
    <x v="10"/>
    <x v="1"/>
    <x v="4"/>
    <x v="0"/>
    <x v="0"/>
    <x v="0"/>
    <x v="2"/>
    <x v="93"/>
    <x v="0"/>
    <m/>
  </r>
  <r>
    <x v="10"/>
    <x v="1"/>
    <x v="4"/>
    <x v="0"/>
    <x v="0"/>
    <x v="0"/>
    <x v="2"/>
    <x v="84"/>
    <x v="103"/>
    <n v="0.52"/>
  </r>
  <r>
    <x v="10"/>
    <x v="1"/>
    <x v="4"/>
    <x v="0"/>
    <x v="0"/>
    <x v="0"/>
    <x v="2"/>
    <x v="84"/>
    <x v="104"/>
    <n v="14850"/>
  </r>
  <r>
    <x v="10"/>
    <x v="1"/>
    <x v="4"/>
    <x v="0"/>
    <x v="0"/>
    <x v="0"/>
    <x v="2"/>
    <x v="84"/>
    <x v="54"/>
    <n v="2.48"/>
  </r>
  <r>
    <x v="10"/>
    <x v="1"/>
    <x v="4"/>
    <x v="0"/>
    <x v="0"/>
    <x v="0"/>
    <x v="2"/>
    <x v="84"/>
    <x v="37"/>
    <n v="1.32"/>
  </r>
  <r>
    <x v="10"/>
    <x v="1"/>
    <x v="4"/>
    <x v="0"/>
    <x v="0"/>
    <x v="0"/>
    <x v="2"/>
    <x v="84"/>
    <x v="101"/>
    <n v="54"/>
  </r>
  <r>
    <x v="10"/>
    <x v="1"/>
    <x v="4"/>
    <x v="0"/>
    <x v="0"/>
    <x v="0"/>
    <x v="2"/>
    <x v="84"/>
    <x v="25"/>
    <n v="125.35"/>
  </r>
  <r>
    <x v="10"/>
    <x v="1"/>
    <x v="4"/>
    <x v="0"/>
    <x v="0"/>
    <x v="0"/>
    <x v="2"/>
    <x v="84"/>
    <x v="26"/>
    <n v="249.94"/>
  </r>
  <r>
    <x v="10"/>
    <x v="1"/>
    <x v="4"/>
    <x v="0"/>
    <x v="0"/>
    <x v="0"/>
    <x v="2"/>
    <x v="84"/>
    <x v="22"/>
    <n v="249.77"/>
  </r>
  <r>
    <x v="10"/>
    <x v="1"/>
    <x v="4"/>
    <x v="0"/>
    <x v="0"/>
    <x v="0"/>
    <x v="2"/>
    <x v="84"/>
    <x v="9"/>
    <n v="1"/>
  </r>
  <r>
    <x v="10"/>
    <x v="1"/>
    <x v="4"/>
    <x v="0"/>
    <x v="0"/>
    <x v="0"/>
    <x v="2"/>
    <x v="84"/>
    <x v="105"/>
    <n v="0.04"/>
  </r>
  <r>
    <x v="10"/>
    <x v="1"/>
    <x v="4"/>
    <x v="0"/>
    <x v="0"/>
    <x v="7"/>
    <x v="4"/>
    <x v="119"/>
    <x v="28"/>
    <n v="2000000"/>
  </r>
  <r>
    <x v="10"/>
    <x v="1"/>
    <x v="4"/>
    <x v="0"/>
    <x v="0"/>
    <x v="7"/>
    <x v="4"/>
    <x v="120"/>
    <x v="28"/>
    <n v="117172"/>
  </r>
  <r>
    <x v="10"/>
    <x v="1"/>
    <x v="4"/>
    <x v="0"/>
    <x v="0"/>
    <x v="7"/>
    <x v="4"/>
    <x v="121"/>
    <x v="28"/>
    <n v="176430"/>
  </r>
  <r>
    <x v="10"/>
    <x v="1"/>
    <x v="4"/>
    <x v="0"/>
    <x v="0"/>
    <x v="7"/>
    <x v="4"/>
    <x v="122"/>
    <x v="28"/>
    <n v="21172"/>
  </r>
  <r>
    <x v="10"/>
    <x v="1"/>
    <x v="4"/>
    <x v="0"/>
    <x v="0"/>
    <x v="7"/>
    <x v="4"/>
    <x v="123"/>
    <x v="28"/>
    <n v="176430"/>
  </r>
  <r>
    <x v="10"/>
    <x v="1"/>
    <x v="4"/>
    <x v="0"/>
    <x v="0"/>
    <x v="7"/>
    <x v="4"/>
    <x v="124"/>
    <x v="28"/>
    <n v="83333.34"/>
  </r>
  <r>
    <x v="10"/>
    <x v="1"/>
    <x v="4"/>
    <x v="0"/>
    <x v="0"/>
    <x v="7"/>
    <x v="4"/>
    <x v="135"/>
    <x v="0"/>
    <m/>
  </r>
  <r>
    <x v="10"/>
    <x v="1"/>
    <x v="4"/>
    <x v="0"/>
    <x v="0"/>
    <x v="7"/>
    <x v="4"/>
    <x v="125"/>
    <x v="28"/>
    <n v="1000000"/>
  </r>
  <r>
    <x v="10"/>
    <x v="1"/>
    <x v="4"/>
    <x v="0"/>
    <x v="0"/>
    <x v="7"/>
    <x v="4"/>
    <x v="144"/>
    <x v="28"/>
    <m/>
  </r>
  <r>
    <x v="10"/>
    <x v="1"/>
    <x v="4"/>
    <x v="0"/>
    <x v="0"/>
    <x v="7"/>
    <x v="4"/>
    <x v="126"/>
    <x v="0"/>
    <m/>
  </r>
  <r>
    <x v="10"/>
    <x v="1"/>
    <x v="4"/>
    <x v="0"/>
    <x v="0"/>
    <x v="7"/>
    <x v="4"/>
    <x v="127"/>
    <x v="5"/>
    <n v="10440"/>
  </r>
  <r>
    <x v="10"/>
    <x v="1"/>
    <x v="4"/>
    <x v="0"/>
    <x v="0"/>
    <x v="7"/>
    <x v="4"/>
    <x v="128"/>
    <x v="6"/>
    <n v="240000"/>
  </r>
  <r>
    <x v="10"/>
    <x v="1"/>
    <x v="4"/>
    <x v="0"/>
    <x v="0"/>
    <x v="7"/>
    <x v="4"/>
    <x v="129"/>
    <x v="77"/>
    <n v="80000"/>
  </r>
  <r>
    <x v="10"/>
    <x v="1"/>
    <x v="4"/>
    <x v="0"/>
    <x v="0"/>
    <x v="7"/>
    <x v="4"/>
    <x v="130"/>
    <x v="0"/>
    <m/>
  </r>
  <r>
    <x v="10"/>
    <x v="1"/>
    <x v="4"/>
    <x v="0"/>
    <x v="0"/>
    <x v="7"/>
    <x v="2"/>
    <x v="131"/>
    <x v="0"/>
    <m/>
  </r>
  <r>
    <x v="10"/>
    <x v="1"/>
    <x v="4"/>
    <x v="0"/>
    <x v="0"/>
    <x v="1"/>
    <x v="7"/>
    <x v="34"/>
    <x v="29"/>
    <n v="84190"/>
  </r>
  <r>
    <x v="10"/>
    <x v="1"/>
    <x v="4"/>
    <x v="0"/>
    <x v="0"/>
    <x v="1"/>
    <x v="7"/>
    <x v="20"/>
    <x v="30"/>
    <n v="378006"/>
  </r>
  <r>
    <x v="10"/>
    <x v="1"/>
    <x v="4"/>
    <x v="0"/>
    <x v="0"/>
    <x v="1"/>
    <x v="7"/>
    <x v="20"/>
    <x v="29"/>
    <n v="99610.09"/>
  </r>
  <r>
    <x v="10"/>
    <x v="1"/>
    <x v="4"/>
    <x v="0"/>
    <x v="0"/>
    <x v="1"/>
    <x v="7"/>
    <x v="101"/>
    <x v="31"/>
    <m/>
  </r>
  <r>
    <x v="10"/>
    <x v="1"/>
    <x v="4"/>
    <x v="0"/>
    <x v="0"/>
    <x v="1"/>
    <x v="7"/>
    <x v="55"/>
    <x v="89"/>
    <m/>
  </r>
  <r>
    <x v="10"/>
    <x v="1"/>
    <x v="4"/>
    <x v="0"/>
    <x v="0"/>
    <x v="1"/>
    <x v="7"/>
    <x v="55"/>
    <x v="90"/>
    <m/>
  </r>
  <r>
    <x v="10"/>
    <x v="1"/>
    <x v="4"/>
    <x v="0"/>
    <x v="0"/>
    <x v="1"/>
    <x v="8"/>
    <x v="22"/>
    <x v="29"/>
    <n v="235573.41"/>
  </r>
  <r>
    <x v="10"/>
    <x v="1"/>
    <x v="4"/>
    <x v="0"/>
    <x v="0"/>
    <x v="1"/>
    <x v="8"/>
    <x v="94"/>
    <x v="85"/>
    <n v="3000"/>
  </r>
  <r>
    <x v="10"/>
    <x v="1"/>
    <x v="4"/>
    <x v="0"/>
    <x v="0"/>
    <x v="1"/>
    <x v="8"/>
    <x v="95"/>
    <x v="0"/>
    <m/>
  </r>
  <r>
    <x v="10"/>
    <x v="1"/>
    <x v="4"/>
    <x v="0"/>
    <x v="0"/>
    <x v="1"/>
    <x v="8"/>
    <x v="77"/>
    <x v="50"/>
    <m/>
  </r>
  <r>
    <x v="10"/>
    <x v="1"/>
    <x v="4"/>
    <x v="0"/>
    <x v="0"/>
    <x v="1"/>
    <x v="8"/>
    <x v="4"/>
    <x v="2"/>
    <n v="7153.61"/>
  </r>
  <r>
    <x v="10"/>
    <x v="1"/>
    <x v="4"/>
    <x v="0"/>
    <x v="0"/>
    <x v="1"/>
    <x v="8"/>
    <x v="4"/>
    <x v="17"/>
    <n v="5800"/>
  </r>
  <r>
    <x v="10"/>
    <x v="1"/>
    <x v="4"/>
    <x v="0"/>
    <x v="0"/>
    <x v="1"/>
    <x v="8"/>
    <x v="4"/>
    <x v="91"/>
    <m/>
  </r>
  <r>
    <x v="10"/>
    <x v="1"/>
    <x v="4"/>
    <x v="0"/>
    <x v="0"/>
    <x v="1"/>
    <x v="8"/>
    <x v="4"/>
    <x v="85"/>
    <m/>
  </r>
  <r>
    <x v="10"/>
    <x v="1"/>
    <x v="4"/>
    <x v="0"/>
    <x v="0"/>
    <x v="1"/>
    <x v="8"/>
    <x v="4"/>
    <x v="92"/>
    <m/>
  </r>
  <r>
    <x v="10"/>
    <x v="1"/>
    <x v="4"/>
    <x v="0"/>
    <x v="0"/>
    <x v="1"/>
    <x v="8"/>
    <x v="4"/>
    <x v="82"/>
    <m/>
  </r>
  <r>
    <x v="10"/>
    <x v="1"/>
    <x v="4"/>
    <x v="0"/>
    <x v="0"/>
    <x v="1"/>
    <x v="8"/>
    <x v="4"/>
    <x v="93"/>
    <m/>
  </r>
  <r>
    <x v="10"/>
    <x v="1"/>
    <x v="4"/>
    <x v="0"/>
    <x v="0"/>
    <x v="1"/>
    <x v="8"/>
    <x v="4"/>
    <x v="94"/>
    <m/>
  </r>
  <r>
    <x v="10"/>
    <x v="1"/>
    <x v="4"/>
    <x v="0"/>
    <x v="0"/>
    <x v="1"/>
    <x v="8"/>
    <x v="4"/>
    <x v="95"/>
    <m/>
  </r>
  <r>
    <x v="10"/>
    <x v="1"/>
    <x v="4"/>
    <x v="0"/>
    <x v="0"/>
    <x v="1"/>
    <x v="8"/>
    <x v="4"/>
    <x v="96"/>
    <m/>
  </r>
  <r>
    <x v="10"/>
    <x v="1"/>
    <x v="4"/>
    <x v="0"/>
    <x v="0"/>
    <x v="1"/>
    <x v="8"/>
    <x v="4"/>
    <x v="97"/>
    <m/>
  </r>
  <r>
    <x v="10"/>
    <x v="1"/>
    <x v="4"/>
    <x v="0"/>
    <x v="0"/>
    <x v="6"/>
    <x v="23"/>
    <x v="112"/>
    <x v="0"/>
    <m/>
  </r>
  <r>
    <x v="10"/>
    <x v="1"/>
    <x v="4"/>
    <x v="0"/>
    <x v="2"/>
    <x v="3"/>
    <x v="3"/>
    <x v="96"/>
    <x v="0"/>
    <n v="16171523.393193278"/>
  </r>
  <r>
    <x v="10"/>
    <x v="1"/>
    <x v="4"/>
    <x v="0"/>
    <x v="2"/>
    <x v="3"/>
    <x v="3"/>
    <x v="137"/>
    <x v="98"/>
    <m/>
  </r>
  <r>
    <x v="10"/>
    <x v="1"/>
    <x v="4"/>
    <x v="0"/>
    <x v="2"/>
    <x v="3"/>
    <x v="3"/>
    <x v="97"/>
    <x v="34"/>
    <m/>
  </r>
  <r>
    <x v="10"/>
    <x v="1"/>
    <x v="4"/>
    <x v="0"/>
    <x v="2"/>
    <x v="3"/>
    <x v="3"/>
    <x v="97"/>
    <x v="35"/>
    <m/>
  </r>
  <r>
    <x v="10"/>
    <x v="1"/>
    <x v="4"/>
    <x v="0"/>
    <x v="2"/>
    <x v="3"/>
    <x v="3"/>
    <x v="97"/>
    <x v="36"/>
    <m/>
  </r>
  <r>
    <x v="10"/>
    <x v="1"/>
    <x v="4"/>
    <x v="0"/>
    <x v="2"/>
    <x v="3"/>
    <x v="3"/>
    <x v="97"/>
    <x v="0"/>
    <m/>
  </r>
  <r>
    <x v="10"/>
    <x v="1"/>
    <x v="4"/>
    <x v="0"/>
    <x v="2"/>
    <x v="3"/>
    <x v="3"/>
    <x v="97"/>
    <x v="0"/>
    <m/>
  </r>
  <r>
    <x v="10"/>
    <x v="1"/>
    <x v="4"/>
    <x v="0"/>
    <x v="2"/>
    <x v="3"/>
    <x v="3"/>
    <x v="97"/>
    <x v="0"/>
    <m/>
  </r>
  <r>
    <x v="10"/>
    <x v="1"/>
    <x v="4"/>
    <x v="0"/>
    <x v="2"/>
    <x v="3"/>
    <x v="3"/>
    <x v="97"/>
    <x v="0"/>
    <m/>
  </r>
  <r>
    <x v="10"/>
    <x v="1"/>
    <x v="4"/>
    <x v="0"/>
    <x v="2"/>
    <x v="3"/>
    <x v="3"/>
    <x v="98"/>
    <x v="0"/>
    <m/>
  </r>
  <r>
    <x v="10"/>
    <x v="1"/>
    <x v="4"/>
    <x v="0"/>
    <x v="2"/>
    <x v="3"/>
    <x v="3"/>
    <x v="99"/>
    <x v="37"/>
    <m/>
  </r>
  <r>
    <x v="10"/>
    <x v="1"/>
    <x v="4"/>
    <x v="0"/>
    <x v="2"/>
    <x v="3"/>
    <x v="3"/>
    <x v="99"/>
    <x v="38"/>
    <m/>
  </r>
  <r>
    <x v="10"/>
    <x v="1"/>
    <x v="4"/>
    <x v="0"/>
    <x v="2"/>
    <x v="3"/>
    <x v="3"/>
    <x v="99"/>
    <x v="39"/>
    <m/>
  </r>
  <r>
    <x v="10"/>
    <x v="1"/>
    <x v="4"/>
    <x v="0"/>
    <x v="2"/>
    <x v="3"/>
    <x v="3"/>
    <x v="99"/>
    <x v="69"/>
    <m/>
  </r>
  <r>
    <x v="10"/>
    <x v="1"/>
    <x v="4"/>
    <x v="0"/>
    <x v="2"/>
    <x v="3"/>
    <x v="3"/>
    <x v="99"/>
    <x v="70"/>
    <m/>
  </r>
  <r>
    <x v="10"/>
    <x v="1"/>
    <x v="4"/>
    <x v="0"/>
    <x v="2"/>
    <x v="3"/>
    <x v="3"/>
    <x v="99"/>
    <x v="83"/>
    <m/>
  </r>
  <r>
    <x v="10"/>
    <x v="1"/>
    <x v="4"/>
    <x v="0"/>
    <x v="2"/>
    <x v="3"/>
    <x v="3"/>
    <x v="99"/>
    <x v="41"/>
    <m/>
  </r>
  <r>
    <x v="10"/>
    <x v="1"/>
    <x v="4"/>
    <x v="0"/>
    <x v="2"/>
    <x v="3"/>
    <x v="26"/>
    <x v="137"/>
    <x v="0"/>
    <m/>
  </r>
  <r>
    <x v="10"/>
    <x v="1"/>
    <x v="4"/>
    <x v="0"/>
    <x v="2"/>
    <x v="3"/>
    <x v="20"/>
    <x v="49"/>
    <x v="40"/>
    <m/>
  </r>
  <r>
    <x v="10"/>
    <x v="1"/>
    <x v="4"/>
    <x v="0"/>
    <x v="2"/>
    <x v="3"/>
    <x v="20"/>
    <x v="49"/>
    <x v="41"/>
    <m/>
  </r>
  <r>
    <x v="10"/>
    <x v="1"/>
    <x v="4"/>
    <x v="0"/>
    <x v="2"/>
    <x v="3"/>
    <x v="20"/>
    <x v="49"/>
    <x v="42"/>
    <m/>
  </r>
  <r>
    <x v="10"/>
    <x v="1"/>
    <x v="4"/>
    <x v="0"/>
    <x v="2"/>
    <x v="3"/>
    <x v="20"/>
    <x v="49"/>
    <x v="83"/>
    <m/>
  </r>
  <r>
    <x v="10"/>
    <x v="1"/>
    <x v="4"/>
    <x v="0"/>
    <x v="2"/>
    <x v="3"/>
    <x v="20"/>
    <x v="49"/>
    <x v="68"/>
    <m/>
  </r>
  <r>
    <x v="10"/>
    <x v="1"/>
    <x v="4"/>
    <x v="0"/>
    <x v="2"/>
    <x v="3"/>
    <x v="20"/>
    <x v="49"/>
    <x v="0"/>
    <m/>
  </r>
  <r>
    <x v="10"/>
    <x v="1"/>
    <x v="4"/>
    <x v="0"/>
    <x v="2"/>
    <x v="3"/>
    <x v="20"/>
    <x v="111"/>
    <x v="42"/>
    <m/>
  </r>
  <r>
    <x v="10"/>
    <x v="1"/>
    <x v="4"/>
    <x v="0"/>
    <x v="2"/>
    <x v="3"/>
    <x v="20"/>
    <x v="111"/>
    <x v="83"/>
    <m/>
  </r>
  <r>
    <x v="10"/>
    <x v="1"/>
    <x v="4"/>
    <x v="0"/>
    <x v="2"/>
    <x v="3"/>
    <x v="20"/>
    <x v="111"/>
    <x v="43"/>
    <m/>
  </r>
  <r>
    <x v="10"/>
    <x v="1"/>
    <x v="4"/>
    <x v="0"/>
    <x v="2"/>
    <x v="3"/>
    <x v="21"/>
    <x v="50"/>
    <x v="0"/>
    <m/>
  </r>
  <r>
    <x v="10"/>
    <x v="1"/>
    <x v="4"/>
    <x v="0"/>
    <x v="2"/>
    <x v="3"/>
    <x v="21"/>
    <x v="132"/>
    <x v="44"/>
    <m/>
  </r>
  <r>
    <x v="11"/>
    <x v="1"/>
    <x v="4"/>
    <x v="0"/>
    <x v="1"/>
    <x v="2"/>
    <x v="24"/>
    <x v="63"/>
    <x v="1"/>
    <n v="55905904.822857141"/>
  </r>
  <r>
    <x v="11"/>
    <x v="1"/>
    <x v="4"/>
    <x v="0"/>
    <x v="1"/>
    <x v="5"/>
    <x v="11"/>
    <x v="64"/>
    <x v="0"/>
    <m/>
  </r>
  <r>
    <x v="11"/>
    <x v="1"/>
    <x v="4"/>
    <x v="0"/>
    <x v="1"/>
    <x v="5"/>
    <x v="14"/>
    <x v="66"/>
    <x v="0"/>
    <m/>
  </r>
  <r>
    <x v="11"/>
    <x v="1"/>
    <x v="4"/>
    <x v="0"/>
    <x v="1"/>
    <x v="5"/>
    <x v="15"/>
    <x v="69"/>
    <x v="0"/>
    <m/>
  </r>
  <r>
    <x v="11"/>
    <x v="1"/>
    <x v="4"/>
    <x v="0"/>
    <x v="1"/>
    <x v="2"/>
    <x v="25"/>
    <x v="74"/>
    <x v="0"/>
    <m/>
  </r>
  <r>
    <x v="11"/>
    <x v="1"/>
    <x v="4"/>
    <x v="0"/>
    <x v="1"/>
    <x v="2"/>
    <x v="25"/>
    <x v="118"/>
    <x v="0"/>
    <m/>
  </r>
  <r>
    <x v="11"/>
    <x v="1"/>
    <x v="4"/>
    <x v="0"/>
    <x v="1"/>
    <x v="2"/>
    <x v="0"/>
    <x v="103"/>
    <x v="0"/>
    <m/>
  </r>
  <r>
    <x v="11"/>
    <x v="1"/>
    <x v="4"/>
    <x v="0"/>
    <x v="1"/>
    <x v="2"/>
    <x v="0"/>
    <x v="104"/>
    <x v="0"/>
    <m/>
  </r>
  <r>
    <x v="11"/>
    <x v="1"/>
    <x v="4"/>
    <x v="0"/>
    <x v="0"/>
    <x v="0"/>
    <x v="4"/>
    <x v="6"/>
    <x v="2"/>
    <n v="5520000"/>
  </r>
  <r>
    <x v="11"/>
    <x v="1"/>
    <x v="4"/>
    <x v="0"/>
    <x v="0"/>
    <x v="0"/>
    <x v="4"/>
    <x v="6"/>
    <x v="3"/>
    <n v="1750000"/>
  </r>
  <r>
    <x v="11"/>
    <x v="1"/>
    <x v="4"/>
    <x v="0"/>
    <x v="0"/>
    <x v="0"/>
    <x v="4"/>
    <x v="7"/>
    <x v="2"/>
    <m/>
  </r>
  <r>
    <x v="11"/>
    <x v="1"/>
    <x v="4"/>
    <x v="0"/>
    <x v="0"/>
    <x v="0"/>
    <x v="4"/>
    <x v="7"/>
    <x v="3"/>
    <n v="117172"/>
  </r>
  <r>
    <x v="11"/>
    <x v="1"/>
    <x v="4"/>
    <x v="0"/>
    <x v="0"/>
    <x v="0"/>
    <x v="4"/>
    <x v="8"/>
    <x v="2"/>
    <n v="460000"/>
  </r>
  <r>
    <x v="11"/>
    <x v="1"/>
    <x v="4"/>
    <x v="0"/>
    <x v="0"/>
    <x v="0"/>
    <x v="4"/>
    <x v="8"/>
    <x v="3"/>
    <n v="155598"/>
  </r>
  <r>
    <x v="11"/>
    <x v="1"/>
    <x v="4"/>
    <x v="0"/>
    <x v="0"/>
    <x v="0"/>
    <x v="4"/>
    <x v="9"/>
    <x v="2"/>
    <n v="55200"/>
  </r>
  <r>
    <x v="11"/>
    <x v="1"/>
    <x v="4"/>
    <x v="0"/>
    <x v="0"/>
    <x v="0"/>
    <x v="4"/>
    <x v="9"/>
    <x v="3"/>
    <n v="18672"/>
  </r>
  <r>
    <x v="11"/>
    <x v="1"/>
    <x v="4"/>
    <x v="0"/>
    <x v="0"/>
    <x v="0"/>
    <x v="4"/>
    <x v="10"/>
    <x v="2"/>
    <n v="460000"/>
  </r>
  <r>
    <x v="11"/>
    <x v="1"/>
    <x v="4"/>
    <x v="0"/>
    <x v="0"/>
    <x v="0"/>
    <x v="4"/>
    <x v="10"/>
    <x v="3"/>
    <n v="155598"/>
  </r>
  <r>
    <x v="11"/>
    <x v="1"/>
    <x v="4"/>
    <x v="0"/>
    <x v="0"/>
    <x v="0"/>
    <x v="4"/>
    <x v="11"/>
    <x v="2"/>
    <n v="230000"/>
  </r>
  <r>
    <x v="11"/>
    <x v="1"/>
    <x v="4"/>
    <x v="0"/>
    <x v="0"/>
    <x v="0"/>
    <x v="4"/>
    <x v="11"/>
    <x v="3"/>
    <n v="72916"/>
  </r>
  <r>
    <x v="11"/>
    <x v="1"/>
    <x v="4"/>
    <x v="0"/>
    <x v="0"/>
    <x v="0"/>
    <x v="4"/>
    <x v="12"/>
    <x v="2"/>
    <n v="3680000"/>
  </r>
  <r>
    <x v="11"/>
    <x v="1"/>
    <x v="4"/>
    <x v="0"/>
    <x v="0"/>
    <x v="0"/>
    <x v="4"/>
    <x v="134"/>
    <x v="0"/>
    <m/>
  </r>
  <r>
    <x v="11"/>
    <x v="1"/>
    <x v="4"/>
    <x v="0"/>
    <x v="0"/>
    <x v="0"/>
    <x v="4"/>
    <x v="142"/>
    <x v="71"/>
    <m/>
  </r>
  <r>
    <x v="11"/>
    <x v="1"/>
    <x v="4"/>
    <x v="0"/>
    <x v="0"/>
    <x v="0"/>
    <x v="4"/>
    <x v="56"/>
    <x v="4"/>
    <m/>
  </r>
  <r>
    <x v="11"/>
    <x v="1"/>
    <x v="4"/>
    <x v="0"/>
    <x v="0"/>
    <x v="0"/>
    <x v="4"/>
    <x v="13"/>
    <x v="5"/>
    <n v="37949"/>
  </r>
  <r>
    <x v="11"/>
    <x v="1"/>
    <x v="4"/>
    <x v="0"/>
    <x v="0"/>
    <x v="0"/>
    <x v="4"/>
    <x v="14"/>
    <x v="6"/>
    <n v="662400"/>
  </r>
  <r>
    <x v="11"/>
    <x v="1"/>
    <x v="4"/>
    <x v="0"/>
    <x v="0"/>
    <x v="0"/>
    <x v="4"/>
    <x v="14"/>
    <x v="7"/>
    <n v="210000"/>
  </r>
  <r>
    <x v="11"/>
    <x v="1"/>
    <x v="4"/>
    <x v="0"/>
    <x v="0"/>
    <x v="0"/>
    <x v="4"/>
    <x v="15"/>
    <x v="8"/>
    <n v="290800"/>
  </r>
  <r>
    <x v="11"/>
    <x v="1"/>
    <x v="4"/>
    <x v="0"/>
    <x v="0"/>
    <x v="0"/>
    <x v="4"/>
    <x v="113"/>
    <x v="0"/>
    <m/>
  </r>
  <r>
    <x v="11"/>
    <x v="1"/>
    <x v="4"/>
    <x v="0"/>
    <x v="0"/>
    <x v="0"/>
    <x v="9"/>
    <x v="114"/>
    <x v="9"/>
    <n v="600000"/>
  </r>
  <r>
    <x v="11"/>
    <x v="1"/>
    <x v="4"/>
    <x v="0"/>
    <x v="0"/>
    <x v="0"/>
    <x v="9"/>
    <x v="30"/>
    <x v="0"/>
    <m/>
  </r>
  <r>
    <x v="11"/>
    <x v="1"/>
    <x v="4"/>
    <x v="0"/>
    <x v="0"/>
    <x v="0"/>
    <x v="9"/>
    <x v="110"/>
    <x v="0"/>
    <m/>
  </r>
  <r>
    <x v="11"/>
    <x v="1"/>
    <x v="4"/>
    <x v="0"/>
    <x v="0"/>
    <x v="0"/>
    <x v="5"/>
    <x v="70"/>
    <x v="11"/>
    <n v="451"/>
  </r>
  <r>
    <x v="11"/>
    <x v="1"/>
    <x v="4"/>
    <x v="0"/>
    <x v="0"/>
    <x v="0"/>
    <x v="5"/>
    <x v="70"/>
    <x v="99"/>
    <n v="9519"/>
  </r>
  <r>
    <x v="11"/>
    <x v="1"/>
    <x v="4"/>
    <x v="0"/>
    <x v="0"/>
    <x v="0"/>
    <x v="5"/>
    <x v="102"/>
    <x v="0"/>
    <m/>
  </r>
  <r>
    <x v="11"/>
    <x v="1"/>
    <x v="4"/>
    <x v="0"/>
    <x v="0"/>
    <x v="0"/>
    <x v="5"/>
    <x v="71"/>
    <x v="45"/>
    <n v="106205"/>
  </r>
  <r>
    <x v="11"/>
    <x v="1"/>
    <x v="4"/>
    <x v="0"/>
    <x v="0"/>
    <x v="0"/>
    <x v="5"/>
    <x v="78"/>
    <x v="0"/>
    <m/>
  </r>
  <r>
    <x v="11"/>
    <x v="1"/>
    <x v="4"/>
    <x v="0"/>
    <x v="0"/>
    <x v="0"/>
    <x v="6"/>
    <x v="17"/>
    <x v="12"/>
    <n v="800000"/>
  </r>
  <r>
    <x v="11"/>
    <x v="1"/>
    <x v="4"/>
    <x v="0"/>
    <x v="0"/>
    <x v="0"/>
    <x v="6"/>
    <x v="143"/>
    <x v="72"/>
    <m/>
  </r>
  <r>
    <x v="11"/>
    <x v="1"/>
    <x v="4"/>
    <x v="0"/>
    <x v="0"/>
    <x v="0"/>
    <x v="0"/>
    <x v="79"/>
    <x v="0"/>
    <m/>
  </r>
  <r>
    <x v="11"/>
    <x v="1"/>
    <x v="4"/>
    <x v="0"/>
    <x v="0"/>
    <x v="0"/>
    <x v="0"/>
    <x v="80"/>
    <x v="13"/>
    <n v="341583"/>
  </r>
  <r>
    <x v="11"/>
    <x v="1"/>
    <x v="4"/>
    <x v="0"/>
    <x v="0"/>
    <x v="0"/>
    <x v="0"/>
    <x v="80"/>
    <x v="14"/>
    <n v="303933"/>
  </r>
  <r>
    <x v="11"/>
    <x v="1"/>
    <x v="4"/>
    <x v="0"/>
    <x v="0"/>
    <x v="0"/>
    <x v="0"/>
    <x v="80"/>
    <x v="15"/>
    <n v="1000000"/>
  </r>
  <r>
    <x v="11"/>
    <x v="1"/>
    <x v="4"/>
    <x v="0"/>
    <x v="0"/>
    <x v="0"/>
    <x v="0"/>
    <x v="80"/>
    <x v="16"/>
    <n v="365608"/>
  </r>
  <r>
    <x v="11"/>
    <x v="1"/>
    <x v="4"/>
    <x v="0"/>
    <x v="0"/>
    <x v="0"/>
    <x v="0"/>
    <x v="80"/>
    <x v="54"/>
    <m/>
  </r>
  <r>
    <x v="11"/>
    <x v="1"/>
    <x v="4"/>
    <x v="0"/>
    <x v="0"/>
    <x v="0"/>
    <x v="0"/>
    <x v="80"/>
    <x v="73"/>
    <m/>
  </r>
  <r>
    <x v="11"/>
    <x v="1"/>
    <x v="4"/>
    <x v="0"/>
    <x v="0"/>
    <x v="0"/>
    <x v="0"/>
    <x v="80"/>
    <x v="84"/>
    <m/>
  </r>
  <r>
    <x v="11"/>
    <x v="1"/>
    <x v="4"/>
    <x v="0"/>
    <x v="0"/>
    <x v="0"/>
    <x v="0"/>
    <x v="80"/>
    <x v="85"/>
    <n v="300000"/>
  </r>
  <r>
    <x v="11"/>
    <x v="1"/>
    <x v="4"/>
    <x v="0"/>
    <x v="0"/>
    <x v="0"/>
    <x v="0"/>
    <x v="80"/>
    <x v="86"/>
    <m/>
  </r>
  <r>
    <x v="11"/>
    <x v="1"/>
    <x v="4"/>
    <x v="0"/>
    <x v="0"/>
    <x v="0"/>
    <x v="0"/>
    <x v="84"/>
    <x v="20"/>
    <m/>
  </r>
  <r>
    <x v="11"/>
    <x v="1"/>
    <x v="4"/>
    <x v="0"/>
    <x v="0"/>
    <x v="0"/>
    <x v="0"/>
    <x v="107"/>
    <x v="17"/>
    <n v="580000"/>
  </r>
  <r>
    <x v="11"/>
    <x v="1"/>
    <x v="4"/>
    <x v="0"/>
    <x v="0"/>
    <x v="0"/>
    <x v="0"/>
    <x v="115"/>
    <x v="0"/>
    <m/>
  </r>
  <r>
    <x v="11"/>
    <x v="1"/>
    <x v="4"/>
    <x v="0"/>
    <x v="0"/>
    <x v="0"/>
    <x v="0"/>
    <x v="138"/>
    <x v="11"/>
    <n v="134058"/>
  </r>
  <r>
    <x v="11"/>
    <x v="1"/>
    <x v="4"/>
    <x v="0"/>
    <x v="0"/>
    <x v="0"/>
    <x v="0"/>
    <x v="108"/>
    <x v="0"/>
    <m/>
  </r>
  <r>
    <x v="11"/>
    <x v="1"/>
    <x v="4"/>
    <x v="0"/>
    <x v="0"/>
    <x v="0"/>
    <x v="0"/>
    <x v="109"/>
    <x v="0"/>
    <m/>
  </r>
  <r>
    <x v="11"/>
    <x v="1"/>
    <x v="4"/>
    <x v="0"/>
    <x v="0"/>
    <x v="0"/>
    <x v="0"/>
    <x v="116"/>
    <x v="0"/>
    <m/>
  </r>
  <r>
    <x v="11"/>
    <x v="1"/>
    <x v="4"/>
    <x v="0"/>
    <x v="0"/>
    <x v="0"/>
    <x v="0"/>
    <x v="79"/>
    <x v="40"/>
    <m/>
  </r>
  <r>
    <x v="11"/>
    <x v="1"/>
    <x v="4"/>
    <x v="0"/>
    <x v="0"/>
    <x v="0"/>
    <x v="12"/>
    <x v="81"/>
    <x v="0"/>
    <m/>
  </r>
  <r>
    <x v="11"/>
    <x v="1"/>
    <x v="4"/>
    <x v="0"/>
    <x v="0"/>
    <x v="0"/>
    <x v="12"/>
    <x v="82"/>
    <x v="47"/>
    <m/>
  </r>
  <r>
    <x v="11"/>
    <x v="1"/>
    <x v="4"/>
    <x v="0"/>
    <x v="0"/>
    <x v="0"/>
    <x v="12"/>
    <x v="83"/>
    <x v="0"/>
    <m/>
  </r>
  <r>
    <x v="11"/>
    <x v="1"/>
    <x v="4"/>
    <x v="0"/>
    <x v="0"/>
    <x v="0"/>
    <x v="12"/>
    <x v="84"/>
    <x v="47"/>
    <m/>
  </r>
  <r>
    <x v="11"/>
    <x v="1"/>
    <x v="4"/>
    <x v="0"/>
    <x v="0"/>
    <x v="0"/>
    <x v="19"/>
    <x v="100"/>
    <x v="55"/>
    <m/>
  </r>
  <r>
    <x v="11"/>
    <x v="1"/>
    <x v="4"/>
    <x v="0"/>
    <x v="0"/>
    <x v="0"/>
    <x v="19"/>
    <x v="100"/>
    <x v="19"/>
    <m/>
  </r>
  <r>
    <x v="11"/>
    <x v="1"/>
    <x v="4"/>
    <x v="0"/>
    <x v="0"/>
    <x v="0"/>
    <x v="19"/>
    <x v="139"/>
    <x v="0"/>
    <m/>
  </r>
  <r>
    <x v="11"/>
    <x v="1"/>
    <x v="4"/>
    <x v="0"/>
    <x v="0"/>
    <x v="0"/>
    <x v="19"/>
    <x v="140"/>
    <x v="20"/>
    <m/>
  </r>
  <r>
    <x v="11"/>
    <x v="1"/>
    <x v="4"/>
    <x v="0"/>
    <x v="0"/>
    <x v="0"/>
    <x v="16"/>
    <x v="86"/>
    <x v="45"/>
    <n v="1004500"/>
  </r>
  <r>
    <x v="11"/>
    <x v="1"/>
    <x v="4"/>
    <x v="0"/>
    <x v="0"/>
    <x v="0"/>
    <x v="16"/>
    <x v="117"/>
    <x v="56"/>
    <m/>
  </r>
  <r>
    <x v="11"/>
    <x v="1"/>
    <x v="4"/>
    <x v="0"/>
    <x v="0"/>
    <x v="0"/>
    <x v="16"/>
    <x v="117"/>
    <x v="57"/>
    <n v="220000"/>
  </r>
  <r>
    <x v="11"/>
    <x v="1"/>
    <x v="4"/>
    <x v="0"/>
    <x v="0"/>
    <x v="0"/>
    <x v="22"/>
    <x v="105"/>
    <x v="0"/>
    <m/>
  </r>
  <r>
    <x v="11"/>
    <x v="1"/>
    <x v="4"/>
    <x v="0"/>
    <x v="0"/>
    <x v="0"/>
    <x v="2"/>
    <x v="87"/>
    <x v="21"/>
    <n v="274181"/>
  </r>
  <r>
    <x v="11"/>
    <x v="1"/>
    <x v="4"/>
    <x v="0"/>
    <x v="0"/>
    <x v="0"/>
    <x v="2"/>
    <x v="87"/>
    <x v="87"/>
    <n v="164230"/>
  </r>
  <r>
    <x v="11"/>
    <x v="1"/>
    <x v="4"/>
    <x v="0"/>
    <x v="0"/>
    <x v="0"/>
    <x v="2"/>
    <x v="87"/>
    <x v="14"/>
    <m/>
  </r>
  <r>
    <x v="11"/>
    <x v="1"/>
    <x v="4"/>
    <x v="0"/>
    <x v="0"/>
    <x v="0"/>
    <x v="2"/>
    <x v="87"/>
    <x v="100"/>
    <n v="148000"/>
  </r>
  <r>
    <x v="11"/>
    <x v="1"/>
    <x v="4"/>
    <x v="0"/>
    <x v="0"/>
    <x v="0"/>
    <x v="2"/>
    <x v="88"/>
    <x v="17"/>
    <n v="10000"/>
  </r>
  <r>
    <x v="11"/>
    <x v="1"/>
    <x v="4"/>
    <x v="0"/>
    <x v="0"/>
    <x v="0"/>
    <x v="2"/>
    <x v="88"/>
    <x v="101"/>
    <n v="81582"/>
  </r>
  <r>
    <x v="11"/>
    <x v="1"/>
    <x v="4"/>
    <x v="0"/>
    <x v="0"/>
    <x v="0"/>
    <x v="2"/>
    <x v="89"/>
    <x v="102"/>
    <n v="35294"/>
  </r>
  <r>
    <x v="11"/>
    <x v="1"/>
    <x v="4"/>
    <x v="0"/>
    <x v="0"/>
    <x v="0"/>
    <x v="2"/>
    <x v="89"/>
    <x v="32"/>
    <n v="26387"/>
  </r>
  <r>
    <x v="11"/>
    <x v="1"/>
    <x v="4"/>
    <x v="0"/>
    <x v="0"/>
    <x v="0"/>
    <x v="2"/>
    <x v="89"/>
    <x v="82"/>
    <n v="405882"/>
  </r>
  <r>
    <x v="11"/>
    <x v="1"/>
    <x v="4"/>
    <x v="0"/>
    <x v="0"/>
    <x v="0"/>
    <x v="2"/>
    <x v="90"/>
    <x v="28"/>
    <n v="100000"/>
  </r>
  <r>
    <x v="11"/>
    <x v="1"/>
    <x v="4"/>
    <x v="0"/>
    <x v="0"/>
    <x v="0"/>
    <x v="2"/>
    <x v="90"/>
    <x v="94"/>
    <n v="150027"/>
  </r>
  <r>
    <x v="11"/>
    <x v="1"/>
    <x v="4"/>
    <x v="0"/>
    <x v="0"/>
    <x v="0"/>
    <x v="2"/>
    <x v="91"/>
    <x v="28"/>
    <n v="105400"/>
  </r>
  <r>
    <x v="11"/>
    <x v="1"/>
    <x v="4"/>
    <x v="0"/>
    <x v="0"/>
    <x v="0"/>
    <x v="2"/>
    <x v="91"/>
    <x v="99"/>
    <n v="130831"/>
  </r>
  <r>
    <x v="11"/>
    <x v="1"/>
    <x v="4"/>
    <x v="0"/>
    <x v="0"/>
    <x v="0"/>
    <x v="2"/>
    <x v="92"/>
    <x v="28"/>
    <n v="38900"/>
  </r>
  <r>
    <x v="11"/>
    <x v="1"/>
    <x v="4"/>
    <x v="0"/>
    <x v="0"/>
    <x v="0"/>
    <x v="2"/>
    <x v="136"/>
    <x v="60"/>
    <m/>
  </r>
  <r>
    <x v="11"/>
    <x v="1"/>
    <x v="4"/>
    <x v="0"/>
    <x v="0"/>
    <x v="0"/>
    <x v="2"/>
    <x v="136"/>
    <x v="28"/>
    <n v="160000"/>
  </r>
  <r>
    <x v="11"/>
    <x v="1"/>
    <x v="4"/>
    <x v="0"/>
    <x v="0"/>
    <x v="0"/>
    <x v="2"/>
    <x v="141"/>
    <x v="28"/>
    <n v="18500"/>
  </r>
  <r>
    <x v="11"/>
    <x v="1"/>
    <x v="4"/>
    <x v="0"/>
    <x v="0"/>
    <x v="0"/>
    <x v="2"/>
    <x v="93"/>
    <x v="0"/>
    <m/>
  </r>
  <r>
    <x v="11"/>
    <x v="1"/>
    <x v="4"/>
    <x v="0"/>
    <x v="0"/>
    <x v="0"/>
    <x v="2"/>
    <x v="84"/>
    <x v="103"/>
    <n v="0.52"/>
  </r>
  <r>
    <x v="11"/>
    <x v="1"/>
    <x v="4"/>
    <x v="0"/>
    <x v="0"/>
    <x v="0"/>
    <x v="2"/>
    <x v="84"/>
    <x v="104"/>
    <n v="14850"/>
  </r>
  <r>
    <x v="11"/>
    <x v="1"/>
    <x v="4"/>
    <x v="0"/>
    <x v="0"/>
    <x v="0"/>
    <x v="2"/>
    <x v="84"/>
    <x v="54"/>
    <n v="2.48"/>
  </r>
  <r>
    <x v="11"/>
    <x v="1"/>
    <x v="4"/>
    <x v="0"/>
    <x v="0"/>
    <x v="0"/>
    <x v="2"/>
    <x v="84"/>
    <x v="37"/>
    <n v="1.32"/>
  </r>
  <r>
    <x v="11"/>
    <x v="1"/>
    <x v="4"/>
    <x v="0"/>
    <x v="0"/>
    <x v="0"/>
    <x v="2"/>
    <x v="84"/>
    <x v="101"/>
    <n v="54"/>
  </r>
  <r>
    <x v="11"/>
    <x v="1"/>
    <x v="4"/>
    <x v="0"/>
    <x v="0"/>
    <x v="0"/>
    <x v="2"/>
    <x v="84"/>
    <x v="25"/>
    <n v="125.35"/>
  </r>
  <r>
    <x v="11"/>
    <x v="1"/>
    <x v="4"/>
    <x v="0"/>
    <x v="0"/>
    <x v="0"/>
    <x v="2"/>
    <x v="84"/>
    <x v="26"/>
    <n v="249.94"/>
  </r>
  <r>
    <x v="11"/>
    <x v="1"/>
    <x v="4"/>
    <x v="0"/>
    <x v="0"/>
    <x v="0"/>
    <x v="2"/>
    <x v="84"/>
    <x v="22"/>
    <n v="249.77"/>
  </r>
  <r>
    <x v="11"/>
    <x v="1"/>
    <x v="4"/>
    <x v="0"/>
    <x v="0"/>
    <x v="0"/>
    <x v="2"/>
    <x v="84"/>
    <x v="9"/>
    <n v="1"/>
  </r>
  <r>
    <x v="11"/>
    <x v="1"/>
    <x v="4"/>
    <x v="0"/>
    <x v="0"/>
    <x v="0"/>
    <x v="2"/>
    <x v="84"/>
    <x v="105"/>
    <n v="0.04"/>
  </r>
  <r>
    <x v="11"/>
    <x v="1"/>
    <x v="4"/>
    <x v="0"/>
    <x v="0"/>
    <x v="7"/>
    <x v="4"/>
    <x v="119"/>
    <x v="28"/>
    <n v="2000000"/>
  </r>
  <r>
    <x v="11"/>
    <x v="1"/>
    <x v="4"/>
    <x v="0"/>
    <x v="0"/>
    <x v="7"/>
    <x v="4"/>
    <x v="120"/>
    <x v="28"/>
    <n v="117172"/>
  </r>
  <r>
    <x v="11"/>
    <x v="1"/>
    <x v="4"/>
    <x v="0"/>
    <x v="0"/>
    <x v="7"/>
    <x v="4"/>
    <x v="121"/>
    <x v="28"/>
    <n v="176430"/>
  </r>
  <r>
    <x v="11"/>
    <x v="1"/>
    <x v="4"/>
    <x v="0"/>
    <x v="0"/>
    <x v="7"/>
    <x v="4"/>
    <x v="122"/>
    <x v="28"/>
    <n v="21172"/>
  </r>
  <r>
    <x v="11"/>
    <x v="1"/>
    <x v="4"/>
    <x v="0"/>
    <x v="0"/>
    <x v="7"/>
    <x v="4"/>
    <x v="123"/>
    <x v="28"/>
    <n v="176430"/>
  </r>
  <r>
    <x v="11"/>
    <x v="1"/>
    <x v="4"/>
    <x v="0"/>
    <x v="0"/>
    <x v="7"/>
    <x v="4"/>
    <x v="124"/>
    <x v="28"/>
    <n v="83333.34"/>
  </r>
  <r>
    <x v="11"/>
    <x v="1"/>
    <x v="4"/>
    <x v="0"/>
    <x v="0"/>
    <x v="7"/>
    <x v="4"/>
    <x v="135"/>
    <x v="0"/>
    <m/>
  </r>
  <r>
    <x v="11"/>
    <x v="1"/>
    <x v="4"/>
    <x v="0"/>
    <x v="0"/>
    <x v="7"/>
    <x v="4"/>
    <x v="125"/>
    <x v="28"/>
    <n v="1000000"/>
  </r>
  <r>
    <x v="11"/>
    <x v="1"/>
    <x v="4"/>
    <x v="0"/>
    <x v="0"/>
    <x v="7"/>
    <x v="4"/>
    <x v="144"/>
    <x v="28"/>
    <m/>
  </r>
  <r>
    <x v="11"/>
    <x v="1"/>
    <x v="4"/>
    <x v="0"/>
    <x v="0"/>
    <x v="7"/>
    <x v="4"/>
    <x v="126"/>
    <x v="0"/>
    <m/>
  </r>
  <r>
    <x v="11"/>
    <x v="1"/>
    <x v="4"/>
    <x v="0"/>
    <x v="0"/>
    <x v="7"/>
    <x v="4"/>
    <x v="127"/>
    <x v="5"/>
    <n v="10440"/>
  </r>
  <r>
    <x v="11"/>
    <x v="1"/>
    <x v="4"/>
    <x v="0"/>
    <x v="0"/>
    <x v="7"/>
    <x v="4"/>
    <x v="128"/>
    <x v="6"/>
    <n v="240000"/>
  </r>
  <r>
    <x v="11"/>
    <x v="1"/>
    <x v="4"/>
    <x v="0"/>
    <x v="0"/>
    <x v="7"/>
    <x v="4"/>
    <x v="129"/>
    <x v="77"/>
    <n v="80000"/>
  </r>
  <r>
    <x v="11"/>
    <x v="1"/>
    <x v="4"/>
    <x v="0"/>
    <x v="0"/>
    <x v="7"/>
    <x v="4"/>
    <x v="130"/>
    <x v="0"/>
    <m/>
  </r>
  <r>
    <x v="11"/>
    <x v="1"/>
    <x v="4"/>
    <x v="0"/>
    <x v="0"/>
    <x v="7"/>
    <x v="2"/>
    <x v="131"/>
    <x v="0"/>
    <m/>
  </r>
  <r>
    <x v="11"/>
    <x v="1"/>
    <x v="4"/>
    <x v="0"/>
    <x v="0"/>
    <x v="1"/>
    <x v="7"/>
    <x v="34"/>
    <x v="29"/>
    <n v="84190"/>
  </r>
  <r>
    <x v="11"/>
    <x v="1"/>
    <x v="4"/>
    <x v="0"/>
    <x v="0"/>
    <x v="1"/>
    <x v="7"/>
    <x v="20"/>
    <x v="30"/>
    <n v="378006"/>
  </r>
  <r>
    <x v="11"/>
    <x v="1"/>
    <x v="4"/>
    <x v="0"/>
    <x v="0"/>
    <x v="1"/>
    <x v="7"/>
    <x v="20"/>
    <x v="29"/>
    <n v="99610.09"/>
  </r>
  <r>
    <x v="11"/>
    <x v="1"/>
    <x v="4"/>
    <x v="0"/>
    <x v="0"/>
    <x v="1"/>
    <x v="7"/>
    <x v="101"/>
    <x v="31"/>
    <m/>
  </r>
  <r>
    <x v="11"/>
    <x v="1"/>
    <x v="4"/>
    <x v="0"/>
    <x v="0"/>
    <x v="1"/>
    <x v="7"/>
    <x v="55"/>
    <x v="89"/>
    <m/>
  </r>
  <r>
    <x v="11"/>
    <x v="1"/>
    <x v="4"/>
    <x v="0"/>
    <x v="0"/>
    <x v="1"/>
    <x v="7"/>
    <x v="55"/>
    <x v="90"/>
    <m/>
  </r>
  <r>
    <x v="11"/>
    <x v="1"/>
    <x v="4"/>
    <x v="0"/>
    <x v="0"/>
    <x v="1"/>
    <x v="8"/>
    <x v="22"/>
    <x v="29"/>
    <n v="235573.41"/>
  </r>
  <r>
    <x v="11"/>
    <x v="1"/>
    <x v="4"/>
    <x v="0"/>
    <x v="0"/>
    <x v="1"/>
    <x v="8"/>
    <x v="94"/>
    <x v="85"/>
    <n v="3000"/>
  </r>
  <r>
    <x v="11"/>
    <x v="1"/>
    <x v="4"/>
    <x v="0"/>
    <x v="0"/>
    <x v="1"/>
    <x v="8"/>
    <x v="95"/>
    <x v="0"/>
    <m/>
  </r>
  <r>
    <x v="11"/>
    <x v="1"/>
    <x v="4"/>
    <x v="0"/>
    <x v="0"/>
    <x v="1"/>
    <x v="8"/>
    <x v="77"/>
    <x v="50"/>
    <m/>
  </r>
  <r>
    <x v="11"/>
    <x v="1"/>
    <x v="4"/>
    <x v="0"/>
    <x v="0"/>
    <x v="1"/>
    <x v="8"/>
    <x v="4"/>
    <x v="2"/>
    <n v="7153.61"/>
  </r>
  <r>
    <x v="11"/>
    <x v="1"/>
    <x v="4"/>
    <x v="0"/>
    <x v="0"/>
    <x v="1"/>
    <x v="8"/>
    <x v="4"/>
    <x v="17"/>
    <n v="5800"/>
  </r>
  <r>
    <x v="11"/>
    <x v="1"/>
    <x v="4"/>
    <x v="0"/>
    <x v="0"/>
    <x v="1"/>
    <x v="8"/>
    <x v="4"/>
    <x v="91"/>
    <m/>
  </r>
  <r>
    <x v="11"/>
    <x v="1"/>
    <x v="4"/>
    <x v="0"/>
    <x v="0"/>
    <x v="1"/>
    <x v="8"/>
    <x v="4"/>
    <x v="85"/>
    <m/>
  </r>
  <r>
    <x v="11"/>
    <x v="1"/>
    <x v="4"/>
    <x v="0"/>
    <x v="0"/>
    <x v="1"/>
    <x v="8"/>
    <x v="4"/>
    <x v="92"/>
    <m/>
  </r>
  <r>
    <x v="11"/>
    <x v="1"/>
    <x v="4"/>
    <x v="0"/>
    <x v="0"/>
    <x v="1"/>
    <x v="8"/>
    <x v="4"/>
    <x v="82"/>
    <m/>
  </r>
  <r>
    <x v="11"/>
    <x v="1"/>
    <x v="4"/>
    <x v="0"/>
    <x v="0"/>
    <x v="1"/>
    <x v="8"/>
    <x v="4"/>
    <x v="93"/>
    <m/>
  </r>
  <r>
    <x v="11"/>
    <x v="1"/>
    <x v="4"/>
    <x v="0"/>
    <x v="0"/>
    <x v="1"/>
    <x v="8"/>
    <x v="4"/>
    <x v="94"/>
    <m/>
  </r>
  <r>
    <x v="11"/>
    <x v="1"/>
    <x v="4"/>
    <x v="0"/>
    <x v="0"/>
    <x v="1"/>
    <x v="8"/>
    <x v="4"/>
    <x v="95"/>
    <m/>
  </r>
  <r>
    <x v="11"/>
    <x v="1"/>
    <x v="4"/>
    <x v="0"/>
    <x v="0"/>
    <x v="1"/>
    <x v="8"/>
    <x v="4"/>
    <x v="96"/>
    <m/>
  </r>
  <r>
    <x v="11"/>
    <x v="1"/>
    <x v="4"/>
    <x v="0"/>
    <x v="0"/>
    <x v="1"/>
    <x v="8"/>
    <x v="4"/>
    <x v="97"/>
    <m/>
  </r>
  <r>
    <x v="11"/>
    <x v="1"/>
    <x v="4"/>
    <x v="0"/>
    <x v="0"/>
    <x v="6"/>
    <x v="23"/>
    <x v="112"/>
    <x v="0"/>
    <m/>
  </r>
  <r>
    <x v="11"/>
    <x v="1"/>
    <x v="4"/>
    <x v="0"/>
    <x v="2"/>
    <x v="3"/>
    <x v="3"/>
    <x v="96"/>
    <x v="0"/>
    <n v="16771771.446857141"/>
  </r>
  <r>
    <x v="11"/>
    <x v="1"/>
    <x v="4"/>
    <x v="0"/>
    <x v="2"/>
    <x v="3"/>
    <x v="3"/>
    <x v="137"/>
    <x v="98"/>
    <m/>
  </r>
  <r>
    <x v="11"/>
    <x v="1"/>
    <x v="4"/>
    <x v="0"/>
    <x v="2"/>
    <x v="3"/>
    <x v="3"/>
    <x v="97"/>
    <x v="34"/>
    <m/>
  </r>
  <r>
    <x v="11"/>
    <x v="1"/>
    <x v="4"/>
    <x v="0"/>
    <x v="2"/>
    <x v="3"/>
    <x v="3"/>
    <x v="97"/>
    <x v="35"/>
    <m/>
  </r>
  <r>
    <x v="11"/>
    <x v="1"/>
    <x v="4"/>
    <x v="0"/>
    <x v="2"/>
    <x v="3"/>
    <x v="3"/>
    <x v="97"/>
    <x v="36"/>
    <m/>
  </r>
  <r>
    <x v="11"/>
    <x v="1"/>
    <x v="4"/>
    <x v="0"/>
    <x v="2"/>
    <x v="3"/>
    <x v="3"/>
    <x v="97"/>
    <x v="0"/>
    <m/>
  </r>
  <r>
    <x v="11"/>
    <x v="1"/>
    <x v="4"/>
    <x v="0"/>
    <x v="2"/>
    <x v="3"/>
    <x v="3"/>
    <x v="97"/>
    <x v="0"/>
    <m/>
  </r>
  <r>
    <x v="11"/>
    <x v="1"/>
    <x v="4"/>
    <x v="0"/>
    <x v="2"/>
    <x v="3"/>
    <x v="3"/>
    <x v="97"/>
    <x v="0"/>
    <m/>
  </r>
  <r>
    <x v="11"/>
    <x v="1"/>
    <x v="4"/>
    <x v="0"/>
    <x v="2"/>
    <x v="3"/>
    <x v="3"/>
    <x v="97"/>
    <x v="0"/>
    <m/>
  </r>
  <r>
    <x v="11"/>
    <x v="1"/>
    <x v="4"/>
    <x v="0"/>
    <x v="2"/>
    <x v="3"/>
    <x v="3"/>
    <x v="98"/>
    <x v="0"/>
    <m/>
  </r>
  <r>
    <x v="11"/>
    <x v="1"/>
    <x v="4"/>
    <x v="0"/>
    <x v="2"/>
    <x v="3"/>
    <x v="3"/>
    <x v="99"/>
    <x v="37"/>
    <m/>
  </r>
  <r>
    <x v="11"/>
    <x v="1"/>
    <x v="4"/>
    <x v="0"/>
    <x v="2"/>
    <x v="3"/>
    <x v="3"/>
    <x v="99"/>
    <x v="38"/>
    <m/>
  </r>
  <r>
    <x v="11"/>
    <x v="1"/>
    <x v="4"/>
    <x v="0"/>
    <x v="2"/>
    <x v="3"/>
    <x v="3"/>
    <x v="99"/>
    <x v="39"/>
    <m/>
  </r>
  <r>
    <x v="11"/>
    <x v="1"/>
    <x v="4"/>
    <x v="0"/>
    <x v="2"/>
    <x v="3"/>
    <x v="3"/>
    <x v="99"/>
    <x v="69"/>
    <m/>
  </r>
  <r>
    <x v="11"/>
    <x v="1"/>
    <x v="4"/>
    <x v="0"/>
    <x v="2"/>
    <x v="3"/>
    <x v="3"/>
    <x v="99"/>
    <x v="70"/>
    <m/>
  </r>
  <r>
    <x v="11"/>
    <x v="1"/>
    <x v="4"/>
    <x v="0"/>
    <x v="2"/>
    <x v="3"/>
    <x v="3"/>
    <x v="99"/>
    <x v="83"/>
    <m/>
  </r>
  <r>
    <x v="11"/>
    <x v="1"/>
    <x v="4"/>
    <x v="0"/>
    <x v="2"/>
    <x v="3"/>
    <x v="3"/>
    <x v="99"/>
    <x v="41"/>
    <m/>
  </r>
  <r>
    <x v="11"/>
    <x v="1"/>
    <x v="4"/>
    <x v="0"/>
    <x v="2"/>
    <x v="3"/>
    <x v="26"/>
    <x v="137"/>
    <x v="0"/>
    <m/>
  </r>
  <r>
    <x v="11"/>
    <x v="1"/>
    <x v="4"/>
    <x v="0"/>
    <x v="2"/>
    <x v="3"/>
    <x v="20"/>
    <x v="49"/>
    <x v="40"/>
    <m/>
  </r>
  <r>
    <x v="11"/>
    <x v="1"/>
    <x v="4"/>
    <x v="0"/>
    <x v="2"/>
    <x v="3"/>
    <x v="20"/>
    <x v="49"/>
    <x v="41"/>
    <m/>
  </r>
  <r>
    <x v="11"/>
    <x v="1"/>
    <x v="4"/>
    <x v="0"/>
    <x v="2"/>
    <x v="3"/>
    <x v="20"/>
    <x v="49"/>
    <x v="42"/>
    <m/>
  </r>
  <r>
    <x v="11"/>
    <x v="1"/>
    <x v="4"/>
    <x v="0"/>
    <x v="2"/>
    <x v="3"/>
    <x v="20"/>
    <x v="49"/>
    <x v="83"/>
    <m/>
  </r>
  <r>
    <x v="11"/>
    <x v="1"/>
    <x v="4"/>
    <x v="0"/>
    <x v="2"/>
    <x v="3"/>
    <x v="20"/>
    <x v="49"/>
    <x v="68"/>
    <m/>
  </r>
  <r>
    <x v="11"/>
    <x v="1"/>
    <x v="4"/>
    <x v="0"/>
    <x v="2"/>
    <x v="3"/>
    <x v="20"/>
    <x v="49"/>
    <x v="0"/>
    <m/>
  </r>
  <r>
    <x v="11"/>
    <x v="1"/>
    <x v="4"/>
    <x v="0"/>
    <x v="2"/>
    <x v="3"/>
    <x v="20"/>
    <x v="111"/>
    <x v="42"/>
    <m/>
  </r>
  <r>
    <x v="11"/>
    <x v="1"/>
    <x v="4"/>
    <x v="0"/>
    <x v="2"/>
    <x v="3"/>
    <x v="20"/>
    <x v="111"/>
    <x v="83"/>
    <m/>
  </r>
  <r>
    <x v="11"/>
    <x v="1"/>
    <x v="4"/>
    <x v="0"/>
    <x v="2"/>
    <x v="3"/>
    <x v="20"/>
    <x v="111"/>
    <x v="43"/>
    <m/>
  </r>
  <r>
    <x v="11"/>
    <x v="1"/>
    <x v="4"/>
    <x v="0"/>
    <x v="2"/>
    <x v="3"/>
    <x v="21"/>
    <x v="50"/>
    <x v="0"/>
    <m/>
  </r>
  <r>
    <x v="11"/>
    <x v="1"/>
    <x v="4"/>
    <x v="0"/>
    <x v="2"/>
    <x v="3"/>
    <x v="21"/>
    <x v="132"/>
    <x v="44"/>
    <m/>
  </r>
  <r>
    <x v="0"/>
    <x v="1"/>
    <x v="4"/>
    <x v="0"/>
    <x v="1"/>
    <x v="2"/>
    <x v="24"/>
    <x v="63"/>
    <x v="1"/>
    <n v="56400725.21344538"/>
  </r>
  <r>
    <x v="0"/>
    <x v="1"/>
    <x v="4"/>
    <x v="0"/>
    <x v="1"/>
    <x v="5"/>
    <x v="11"/>
    <x v="64"/>
    <x v="0"/>
    <m/>
  </r>
  <r>
    <x v="0"/>
    <x v="1"/>
    <x v="4"/>
    <x v="0"/>
    <x v="1"/>
    <x v="5"/>
    <x v="14"/>
    <x v="66"/>
    <x v="0"/>
    <m/>
  </r>
  <r>
    <x v="0"/>
    <x v="1"/>
    <x v="4"/>
    <x v="0"/>
    <x v="1"/>
    <x v="5"/>
    <x v="15"/>
    <x v="69"/>
    <x v="0"/>
    <m/>
  </r>
  <r>
    <x v="0"/>
    <x v="1"/>
    <x v="4"/>
    <x v="0"/>
    <x v="1"/>
    <x v="2"/>
    <x v="25"/>
    <x v="74"/>
    <x v="0"/>
    <m/>
  </r>
  <r>
    <x v="0"/>
    <x v="1"/>
    <x v="4"/>
    <x v="0"/>
    <x v="1"/>
    <x v="2"/>
    <x v="25"/>
    <x v="118"/>
    <x v="0"/>
    <m/>
  </r>
  <r>
    <x v="0"/>
    <x v="1"/>
    <x v="4"/>
    <x v="0"/>
    <x v="1"/>
    <x v="2"/>
    <x v="0"/>
    <x v="103"/>
    <x v="0"/>
    <m/>
  </r>
  <r>
    <x v="0"/>
    <x v="1"/>
    <x v="4"/>
    <x v="0"/>
    <x v="1"/>
    <x v="2"/>
    <x v="0"/>
    <x v="104"/>
    <x v="0"/>
    <m/>
  </r>
  <r>
    <x v="0"/>
    <x v="1"/>
    <x v="4"/>
    <x v="0"/>
    <x v="0"/>
    <x v="0"/>
    <x v="4"/>
    <x v="6"/>
    <x v="2"/>
    <n v="5520000"/>
  </r>
  <r>
    <x v="0"/>
    <x v="1"/>
    <x v="4"/>
    <x v="0"/>
    <x v="0"/>
    <x v="0"/>
    <x v="4"/>
    <x v="6"/>
    <x v="3"/>
    <n v="1750000"/>
  </r>
  <r>
    <x v="0"/>
    <x v="1"/>
    <x v="4"/>
    <x v="0"/>
    <x v="0"/>
    <x v="0"/>
    <x v="4"/>
    <x v="7"/>
    <x v="2"/>
    <m/>
  </r>
  <r>
    <x v="0"/>
    <x v="1"/>
    <x v="4"/>
    <x v="0"/>
    <x v="0"/>
    <x v="0"/>
    <x v="4"/>
    <x v="7"/>
    <x v="3"/>
    <n v="117172"/>
  </r>
  <r>
    <x v="0"/>
    <x v="1"/>
    <x v="4"/>
    <x v="0"/>
    <x v="0"/>
    <x v="0"/>
    <x v="4"/>
    <x v="8"/>
    <x v="2"/>
    <n v="460000"/>
  </r>
  <r>
    <x v="0"/>
    <x v="1"/>
    <x v="4"/>
    <x v="0"/>
    <x v="0"/>
    <x v="0"/>
    <x v="4"/>
    <x v="8"/>
    <x v="3"/>
    <n v="155598"/>
  </r>
  <r>
    <x v="0"/>
    <x v="1"/>
    <x v="4"/>
    <x v="0"/>
    <x v="0"/>
    <x v="0"/>
    <x v="4"/>
    <x v="9"/>
    <x v="2"/>
    <n v="55200"/>
  </r>
  <r>
    <x v="0"/>
    <x v="1"/>
    <x v="4"/>
    <x v="0"/>
    <x v="0"/>
    <x v="0"/>
    <x v="4"/>
    <x v="9"/>
    <x v="3"/>
    <n v="18672"/>
  </r>
  <r>
    <x v="0"/>
    <x v="1"/>
    <x v="4"/>
    <x v="0"/>
    <x v="0"/>
    <x v="0"/>
    <x v="4"/>
    <x v="10"/>
    <x v="2"/>
    <n v="460000"/>
  </r>
  <r>
    <x v="0"/>
    <x v="1"/>
    <x v="4"/>
    <x v="0"/>
    <x v="0"/>
    <x v="0"/>
    <x v="4"/>
    <x v="10"/>
    <x v="3"/>
    <n v="155598"/>
  </r>
  <r>
    <x v="0"/>
    <x v="1"/>
    <x v="4"/>
    <x v="0"/>
    <x v="0"/>
    <x v="0"/>
    <x v="4"/>
    <x v="11"/>
    <x v="2"/>
    <n v="230000"/>
  </r>
  <r>
    <x v="0"/>
    <x v="1"/>
    <x v="4"/>
    <x v="0"/>
    <x v="0"/>
    <x v="0"/>
    <x v="4"/>
    <x v="11"/>
    <x v="3"/>
    <n v="72916"/>
  </r>
  <r>
    <x v="0"/>
    <x v="1"/>
    <x v="4"/>
    <x v="0"/>
    <x v="0"/>
    <x v="0"/>
    <x v="4"/>
    <x v="12"/>
    <x v="2"/>
    <n v="3680000"/>
  </r>
  <r>
    <x v="0"/>
    <x v="1"/>
    <x v="4"/>
    <x v="0"/>
    <x v="0"/>
    <x v="0"/>
    <x v="4"/>
    <x v="134"/>
    <x v="0"/>
    <m/>
  </r>
  <r>
    <x v="0"/>
    <x v="1"/>
    <x v="4"/>
    <x v="0"/>
    <x v="0"/>
    <x v="0"/>
    <x v="4"/>
    <x v="142"/>
    <x v="71"/>
    <m/>
  </r>
  <r>
    <x v="0"/>
    <x v="1"/>
    <x v="4"/>
    <x v="0"/>
    <x v="0"/>
    <x v="0"/>
    <x v="4"/>
    <x v="56"/>
    <x v="4"/>
    <m/>
  </r>
  <r>
    <x v="0"/>
    <x v="1"/>
    <x v="4"/>
    <x v="0"/>
    <x v="0"/>
    <x v="0"/>
    <x v="4"/>
    <x v="13"/>
    <x v="5"/>
    <n v="37949"/>
  </r>
  <r>
    <x v="0"/>
    <x v="1"/>
    <x v="4"/>
    <x v="0"/>
    <x v="0"/>
    <x v="0"/>
    <x v="4"/>
    <x v="14"/>
    <x v="6"/>
    <n v="662400"/>
  </r>
  <r>
    <x v="0"/>
    <x v="1"/>
    <x v="4"/>
    <x v="0"/>
    <x v="0"/>
    <x v="0"/>
    <x v="4"/>
    <x v="14"/>
    <x v="7"/>
    <n v="210000"/>
  </r>
  <r>
    <x v="0"/>
    <x v="1"/>
    <x v="4"/>
    <x v="0"/>
    <x v="0"/>
    <x v="0"/>
    <x v="4"/>
    <x v="15"/>
    <x v="8"/>
    <n v="290800"/>
  </r>
  <r>
    <x v="0"/>
    <x v="1"/>
    <x v="4"/>
    <x v="0"/>
    <x v="0"/>
    <x v="0"/>
    <x v="4"/>
    <x v="113"/>
    <x v="0"/>
    <m/>
  </r>
  <r>
    <x v="0"/>
    <x v="1"/>
    <x v="4"/>
    <x v="0"/>
    <x v="0"/>
    <x v="0"/>
    <x v="9"/>
    <x v="114"/>
    <x v="9"/>
    <n v="600000"/>
  </r>
  <r>
    <x v="0"/>
    <x v="1"/>
    <x v="4"/>
    <x v="0"/>
    <x v="0"/>
    <x v="0"/>
    <x v="9"/>
    <x v="30"/>
    <x v="0"/>
    <m/>
  </r>
  <r>
    <x v="0"/>
    <x v="1"/>
    <x v="4"/>
    <x v="0"/>
    <x v="0"/>
    <x v="0"/>
    <x v="9"/>
    <x v="110"/>
    <x v="0"/>
    <m/>
  </r>
  <r>
    <x v="0"/>
    <x v="1"/>
    <x v="4"/>
    <x v="0"/>
    <x v="0"/>
    <x v="0"/>
    <x v="5"/>
    <x v="70"/>
    <x v="11"/>
    <n v="451"/>
  </r>
  <r>
    <x v="0"/>
    <x v="1"/>
    <x v="4"/>
    <x v="0"/>
    <x v="0"/>
    <x v="0"/>
    <x v="5"/>
    <x v="70"/>
    <x v="99"/>
    <n v="9519"/>
  </r>
  <r>
    <x v="0"/>
    <x v="1"/>
    <x v="4"/>
    <x v="0"/>
    <x v="0"/>
    <x v="0"/>
    <x v="5"/>
    <x v="102"/>
    <x v="0"/>
    <m/>
  </r>
  <r>
    <x v="0"/>
    <x v="1"/>
    <x v="4"/>
    <x v="0"/>
    <x v="0"/>
    <x v="0"/>
    <x v="5"/>
    <x v="71"/>
    <x v="45"/>
    <n v="106205"/>
  </r>
  <r>
    <x v="0"/>
    <x v="1"/>
    <x v="4"/>
    <x v="0"/>
    <x v="0"/>
    <x v="0"/>
    <x v="5"/>
    <x v="78"/>
    <x v="0"/>
    <m/>
  </r>
  <r>
    <x v="0"/>
    <x v="1"/>
    <x v="4"/>
    <x v="0"/>
    <x v="0"/>
    <x v="0"/>
    <x v="6"/>
    <x v="17"/>
    <x v="12"/>
    <n v="800000"/>
  </r>
  <r>
    <x v="0"/>
    <x v="1"/>
    <x v="4"/>
    <x v="0"/>
    <x v="0"/>
    <x v="0"/>
    <x v="6"/>
    <x v="143"/>
    <x v="72"/>
    <m/>
  </r>
  <r>
    <x v="0"/>
    <x v="1"/>
    <x v="4"/>
    <x v="0"/>
    <x v="0"/>
    <x v="0"/>
    <x v="0"/>
    <x v="79"/>
    <x v="0"/>
    <m/>
  </r>
  <r>
    <x v="0"/>
    <x v="1"/>
    <x v="4"/>
    <x v="0"/>
    <x v="0"/>
    <x v="0"/>
    <x v="0"/>
    <x v="80"/>
    <x v="13"/>
    <n v="341583"/>
  </r>
  <r>
    <x v="0"/>
    <x v="1"/>
    <x v="4"/>
    <x v="0"/>
    <x v="0"/>
    <x v="0"/>
    <x v="0"/>
    <x v="80"/>
    <x v="14"/>
    <n v="303933"/>
  </r>
  <r>
    <x v="0"/>
    <x v="1"/>
    <x v="4"/>
    <x v="0"/>
    <x v="0"/>
    <x v="0"/>
    <x v="0"/>
    <x v="80"/>
    <x v="15"/>
    <n v="1000000"/>
  </r>
  <r>
    <x v="0"/>
    <x v="1"/>
    <x v="4"/>
    <x v="0"/>
    <x v="0"/>
    <x v="0"/>
    <x v="0"/>
    <x v="80"/>
    <x v="16"/>
    <n v="365608"/>
  </r>
  <r>
    <x v="0"/>
    <x v="1"/>
    <x v="4"/>
    <x v="0"/>
    <x v="0"/>
    <x v="0"/>
    <x v="0"/>
    <x v="80"/>
    <x v="54"/>
    <m/>
  </r>
  <r>
    <x v="0"/>
    <x v="1"/>
    <x v="4"/>
    <x v="0"/>
    <x v="0"/>
    <x v="0"/>
    <x v="0"/>
    <x v="80"/>
    <x v="73"/>
    <m/>
  </r>
  <r>
    <x v="0"/>
    <x v="1"/>
    <x v="4"/>
    <x v="0"/>
    <x v="0"/>
    <x v="0"/>
    <x v="0"/>
    <x v="80"/>
    <x v="84"/>
    <m/>
  </r>
  <r>
    <x v="0"/>
    <x v="1"/>
    <x v="4"/>
    <x v="0"/>
    <x v="0"/>
    <x v="0"/>
    <x v="0"/>
    <x v="80"/>
    <x v="85"/>
    <n v="300000"/>
  </r>
  <r>
    <x v="0"/>
    <x v="1"/>
    <x v="4"/>
    <x v="0"/>
    <x v="0"/>
    <x v="0"/>
    <x v="0"/>
    <x v="80"/>
    <x v="86"/>
    <m/>
  </r>
  <r>
    <x v="0"/>
    <x v="1"/>
    <x v="4"/>
    <x v="0"/>
    <x v="0"/>
    <x v="0"/>
    <x v="0"/>
    <x v="84"/>
    <x v="20"/>
    <m/>
  </r>
  <r>
    <x v="0"/>
    <x v="1"/>
    <x v="4"/>
    <x v="0"/>
    <x v="0"/>
    <x v="0"/>
    <x v="0"/>
    <x v="107"/>
    <x v="17"/>
    <n v="580000"/>
  </r>
  <r>
    <x v="0"/>
    <x v="1"/>
    <x v="4"/>
    <x v="0"/>
    <x v="0"/>
    <x v="0"/>
    <x v="0"/>
    <x v="115"/>
    <x v="0"/>
    <m/>
  </r>
  <r>
    <x v="0"/>
    <x v="1"/>
    <x v="4"/>
    <x v="0"/>
    <x v="0"/>
    <x v="0"/>
    <x v="0"/>
    <x v="138"/>
    <x v="11"/>
    <n v="134058"/>
  </r>
  <r>
    <x v="0"/>
    <x v="1"/>
    <x v="4"/>
    <x v="0"/>
    <x v="0"/>
    <x v="0"/>
    <x v="0"/>
    <x v="108"/>
    <x v="0"/>
    <m/>
  </r>
  <r>
    <x v="0"/>
    <x v="1"/>
    <x v="4"/>
    <x v="0"/>
    <x v="0"/>
    <x v="0"/>
    <x v="0"/>
    <x v="109"/>
    <x v="0"/>
    <m/>
  </r>
  <r>
    <x v="0"/>
    <x v="1"/>
    <x v="4"/>
    <x v="0"/>
    <x v="0"/>
    <x v="0"/>
    <x v="0"/>
    <x v="116"/>
    <x v="0"/>
    <m/>
  </r>
  <r>
    <x v="0"/>
    <x v="1"/>
    <x v="4"/>
    <x v="0"/>
    <x v="0"/>
    <x v="0"/>
    <x v="0"/>
    <x v="79"/>
    <x v="40"/>
    <m/>
  </r>
  <r>
    <x v="0"/>
    <x v="1"/>
    <x v="4"/>
    <x v="0"/>
    <x v="0"/>
    <x v="0"/>
    <x v="12"/>
    <x v="81"/>
    <x v="0"/>
    <m/>
  </r>
  <r>
    <x v="0"/>
    <x v="1"/>
    <x v="4"/>
    <x v="0"/>
    <x v="0"/>
    <x v="0"/>
    <x v="12"/>
    <x v="82"/>
    <x v="47"/>
    <m/>
  </r>
  <r>
    <x v="0"/>
    <x v="1"/>
    <x v="4"/>
    <x v="0"/>
    <x v="0"/>
    <x v="0"/>
    <x v="12"/>
    <x v="83"/>
    <x v="0"/>
    <m/>
  </r>
  <r>
    <x v="0"/>
    <x v="1"/>
    <x v="4"/>
    <x v="0"/>
    <x v="0"/>
    <x v="0"/>
    <x v="12"/>
    <x v="84"/>
    <x v="47"/>
    <m/>
  </r>
  <r>
    <x v="0"/>
    <x v="1"/>
    <x v="4"/>
    <x v="0"/>
    <x v="0"/>
    <x v="0"/>
    <x v="19"/>
    <x v="100"/>
    <x v="55"/>
    <m/>
  </r>
  <r>
    <x v="0"/>
    <x v="1"/>
    <x v="4"/>
    <x v="0"/>
    <x v="0"/>
    <x v="0"/>
    <x v="19"/>
    <x v="100"/>
    <x v="19"/>
    <m/>
  </r>
  <r>
    <x v="0"/>
    <x v="1"/>
    <x v="4"/>
    <x v="0"/>
    <x v="0"/>
    <x v="0"/>
    <x v="19"/>
    <x v="139"/>
    <x v="0"/>
    <m/>
  </r>
  <r>
    <x v="0"/>
    <x v="1"/>
    <x v="4"/>
    <x v="0"/>
    <x v="0"/>
    <x v="0"/>
    <x v="19"/>
    <x v="140"/>
    <x v="20"/>
    <m/>
  </r>
  <r>
    <x v="0"/>
    <x v="1"/>
    <x v="4"/>
    <x v="0"/>
    <x v="0"/>
    <x v="0"/>
    <x v="16"/>
    <x v="86"/>
    <x v="45"/>
    <n v="1004500"/>
  </r>
  <r>
    <x v="0"/>
    <x v="1"/>
    <x v="4"/>
    <x v="0"/>
    <x v="0"/>
    <x v="0"/>
    <x v="16"/>
    <x v="117"/>
    <x v="56"/>
    <m/>
  </r>
  <r>
    <x v="0"/>
    <x v="1"/>
    <x v="4"/>
    <x v="0"/>
    <x v="0"/>
    <x v="0"/>
    <x v="16"/>
    <x v="117"/>
    <x v="57"/>
    <n v="220000"/>
  </r>
  <r>
    <x v="0"/>
    <x v="1"/>
    <x v="4"/>
    <x v="0"/>
    <x v="0"/>
    <x v="0"/>
    <x v="22"/>
    <x v="105"/>
    <x v="0"/>
    <m/>
  </r>
  <r>
    <x v="0"/>
    <x v="1"/>
    <x v="4"/>
    <x v="0"/>
    <x v="0"/>
    <x v="0"/>
    <x v="2"/>
    <x v="87"/>
    <x v="21"/>
    <n v="274181"/>
  </r>
  <r>
    <x v="0"/>
    <x v="1"/>
    <x v="4"/>
    <x v="0"/>
    <x v="0"/>
    <x v="0"/>
    <x v="2"/>
    <x v="87"/>
    <x v="87"/>
    <n v="164230"/>
  </r>
  <r>
    <x v="0"/>
    <x v="1"/>
    <x v="4"/>
    <x v="0"/>
    <x v="0"/>
    <x v="0"/>
    <x v="2"/>
    <x v="87"/>
    <x v="14"/>
    <m/>
  </r>
  <r>
    <x v="0"/>
    <x v="1"/>
    <x v="4"/>
    <x v="0"/>
    <x v="0"/>
    <x v="0"/>
    <x v="2"/>
    <x v="87"/>
    <x v="100"/>
    <n v="148000"/>
  </r>
  <r>
    <x v="0"/>
    <x v="1"/>
    <x v="4"/>
    <x v="0"/>
    <x v="0"/>
    <x v="0"/>
    <x v="2"/>
    <x v="88"/>
    <x v="17"/>
    <n v="10000"/>
  </r>
  <r>
    <x v="0"/>
    <x v="1"/>
    <x v="4"/>
    <x v="0"/>
    <x v="0"/>
    <x v="0"/>
    <x v="2"/>
    <x v="88"/>
    <x v="101"/>
    <n v="81582"/>
  </r>
  <r>
    <x v="0"/>
    <x v="1"/>
    <x v="4"/>
    <x v="0"/>
    <x v="0"/>
    <x v="0"/>
    <x v="2"/>
    <x v="89"/>
    <x v="102"/>
    <n v="35294"/>
  </r>
  <r>
    <x v="0"/>
    <x v="1"/>
    <x v="4"/>
    <x v="0"/>
    <x v="0"/>
    <x v="0"/>
    <x v="2"/>
    <x v="89"/>
    <x v="32"/>
    <n v="26387"/>
  </r>
  <r>
    <x v="0"/>
    <x v="1"/>
    <x v="4"/>
    <x v="0"/>
    <x v="0"/>
    <x v="0"/>
    <x v="2"/>
    <x v="89"/>
    <x v="82"/>
    <n v="405882"/>
  </r>
  <r>
    <x v="0"/>
    <x v="1"/>
    <x v="4"/>
    <x v="0"/>
    <x v="0"/>
    <x v="0"/>
    <x v="2"/>
    <x v="90"/>
    <x v="28"/>
    <n v="100000"/>
  </r>
  <r>
    <x v="0"/>
    <x v="1"/>
    <x v="4"/>
    <x v="0"/>
    <x v="0"/>
    <x v="0"/>
    <x v="2"/>
    <x v="90"/>
    <x v="94"/>
    <n v="150027"/>
  </r>
  <r>
    <x v="0"/>
    <x v="1"/>
    <x v="4"/>
    <x v="0"/>
    <x v="0"/>
    <x v="0"/>
    <x v="2"/>
    <x v="91"/>
    <x v="28"/>
    <n v="105400"/>
  </r>
  <r>
    <x v="0"/>
    <x v="1"/>
    <x v="4"/>
    <x v="0"/>
    <x v="0"/>
    <x v="0"/>
    <x v="2"/>
    <x v="91"/>
    <x v="99"/>
    <n v="130831"/>
  </r>
  <r>
    <x v="0"/>
    <x v="1"/>
    <x v="4"/>
    <x v="0"/>
    <x v="0"/>
    <x v="0"/>
    <x v="2"/>
    <x v="92"/>
    <x v="28"/>
    <n v="38900"/>
  </r>
  <r>
    <x v="0"/>
    <x v="1"/>
    <x v="4"/>
    <x v="0"/>
    <x v="0"/>
    <x v="0"/>
    <x v="2"/>
    <x v="136"/>
    <x v="60"/>
    <m/>
  </r>
  <r>
    <x v="0"/>
    <x v="1"/>
    <x v="4"/>
    <x v="0"/>
    <x v="0"/>
    <x v="0"/>
    <x v="2"/>
    <x v="136"/>
    <x v="28"/>
    <n v="160000"/>
  </r>
  <r>
    <x v="0"/>
    <x v="1"/>
    <x v="4"/>
    <x v="0"/>
    <x v="0"/>
    <x v="0"/>
    <x v="2"/>
    <x v="141"/>
    <x v="28"/>
    <n v="18500"/>
  </r>
  <r>
    <x v="0"/>
    <x v="1"/>
    <x v="4"/>
    <x v="0"/>
    <x v="0"/>
    <x v="0"/>
    <x v="2"/>
    <x v="93"/>
    <x v="0"/>
    <m/>
  </r>
  <r>
    <x v="0"/>
    <x v="1"/>
    <x v="4"/>
    <x v="0"/>
    <x v="0"/>
    <x v="0"/>
    <x v="2"/>
    <x v="84"/>
    <x v="103"/>
    <n v="0.52"/>
  </r>
  <r>
    <x v="0"/>
    <x v="1"/>
    <x v="4"/>
    <x v="0"/>
    <x v="0"/>
    <x v="0"/>
    <x v="2"/>
    <x v="84"/>
    <x v="104"/>
    <n v="14850"/>
  </r>
  <r>
    <x v="0"/>
    <x v="1"/>
    <x v="4"/>
    <x v="0"/>
    <x v="0"/>
    <x v="0"/>
    <x v="2"/>
    <x v="84"/>
    <x v="54"/>
    <n v="2.48"/>
  </r>
  <r>
    <x v="0"/>
    <x v="1"/>
    <x v="4"/>
    <x v="0"/>
    <x v="0"/>
    <x v="0"/>
    <x v="2"/>
    <x v="84"/>
    <x v="37"/>
    <n v="1.32"/>
  </r>
  <r>
    <x v="0"/>
    <x v="1"/>
    <x v="4"/>
    <x v="0"/>
    <x v="0"/>
    <x v="0"/>
    <x v="2"/>
    <x v="84"/>
    <x v="101"/>
    <n v="54"/>
  </r>
  <r>
    <x v="0"/>
    <x v="1"/>
    <x v="4"/>
    <x v="0"/>
    <x v="0"/>
    <x v="0"/>
    <x v="2"/>
    <x v="84"/>
    <x v="25"/>
    <n v="125.35"/>
  </r>
  <r>
    <x v="0"/>
    <x v="1"/>
    <x v="4"/>
    <x v="0"/>
    <x v="0"/>
    <x v="0"/>
    <x v="2"/>
    <x v="84"/>
    <x v="26"/>
    <n v="249.94"/>
  </r>
  <r>
    <x v="0"/>
    <x v="1"/>
    <x v="4"/>
    <x v="0"/>
    <x v="0"/>
    <x v="0"/>
    <x v="2"/>
    <x v="84"/>
    <x v="22"/>
    <n v="249.77"/>
  </r>
  <r>
    <x v="0"/>
    <x v="1"/>
    <x v="4"/>
    <x v="0"/>
    <x v="0"/>
    <x v="0"/>
    <x v="2"/>
    <x v="84"/>
    <x v="9"/>
    <n v="1"/>
  </r>
  <r>
    <x v="0"/>
    <x v="1"/>
    <x v="4"/>
    <x v="0"/>
    <x v="0"/>
    <x v="0"/>
    <x v="2"/>
    <x v="84"/>
    <x v="105"/>
    <n v="0.04"/>
  </r>
  <r>
    <x v="0"/>
    <x v="1"/>
    <x v="4"/>
    <x v="0"/>
    <x v="0"/>
    <x v="7"/>
    <x v="4"/>
    <x v="119"/>
    <x v="28"/>
    <n v="2000000"/>
  </r>
  <r>
    <x v="0"/>
    <x v="1"/>
    <x v="4"/>
    <x v="0"/>
    <x v="0"/>
    <x v="7"/>
    <x v="4"/>
    <x v="120"/>
    <x v="28"/>
    <n v="117172"/>
  </r>
  <r>
    <x v="0"/>
    <x v="1"/>
    <x v="4"/>
    <x v="0"/>
    <x v="0"/>
    <x v="7"/>
    <x v="4"/>
    <x v="121"/>
    <x v="28"/>
    <n v="176430"/>
  </r>
  <r>
    <x v="0"/>
    <x v="1"/>
    <x v="4"/>
    <x v="0"/>
    <x v="0"/>
    <x v="7"/>
    <x v="4"/>
    <x v="122"/>
    <x v="28"/>
    <n v="21172"/>
  </r>
  <r>
    <x v="0"/>
    <x v="1"/>
    <x v="4"/>
    <x v="0"/>
    <x v="0"/>
    <x v="7"/>
    <x v="4"/>
    <x v="123"/>
    <x v="28"/>
    <n v="176430"/>
  </r>
  <r>
    <x v="0"/>
    <x v="1"/>
    <x v="4"/>
    <x v="0"/>
    <x v="0"/>
    <x v="7"/>
    <x v="4"/>
    <x v="124"/>
    <x v="28"/>
    <n v="83333.34"/>
  </r>
  <r>
    <x v="0"/>
    <x v="1"/>
    <x v="4"/>
    <x v="0"/>
    <x v="0"/>
    <x v="7"/>
    <x v="4"/>
    <x v="135"/>
    <x v="0"/>
    <m/>
  </r>
  <r>
    <x v="0"/>
    <x v="1"/>
    <x v="4"/>
    <x v="0"/>
    <x v="0"/>
    <x v="7"/>
    <x v="4"/>
    <x v="125"/>
    <x v="28"/>
    <n v="1000000"/>
  </r>
  <r>
    <x v="0"/>
    <x v="1"/>
    <x v="4"/>
    <x v="0"/>
    <x v="0"/>
    <x v="7"/>
    <x v="4"/>
    <x v="144"/>
    <x v="28"/>
    <m/>
  </r>
  <r>
    <x v="0"/>
    <x v="1"/>
    <x v="4"/>
    <x v="0"/>
    <x v="0"/>
    <x v="7"/>
    <x v="4"/>
    <x v="126"/>
    <x v="0"/>
    <m/>
  </r>
  <r>
    <x v="0"/>
    <x v="1"/>
    <x v="4"/>
    <x v="0"/>
    <x v="0"/>
    <x v="7"/>
    <x v="4"/>
    <x v="127"/>
    <x v="5"/>
    <n v="10440"/>
  </r>
  <r>
    <x v="0"/>
    <x v="1"/>
    <x v="4"/>
    <x v="0"/>
    <x v="0"/>
    <x v="7"/>
    <x v="4"/>
    <x v="128"/>
    <x v="6"/>
    <n v="240000"/>
  </r>
  <r>
    <x v="0"/>
    <x v="1"/>
    <x v="4"/>
    <x v="0"/>
    <x v="0"/>
    <x v="7"/>
    <x v="4"/>
    <x v="129"/>
    <x v="77"/>
    <n v="80000"/>
  </r>
  <r>
    <x v="0"/>
    <x v="1"/>
    <x v="4"/>
    <x v="0"/>
    <x v="0"/>
    <x v="7"/>
    <x v="4"/>
    <x v="130"/>
    <x v="0"/>
    <m/>
  </r>
  <r>
    <x v="0"/>
    <x v="1"/>
    <x v="4"/>
    <x v="0"/>
    <x v="0"/>
    <x v="7"/>
    <x v="2"/>
    <x v="131"/>
    <x v="0"/>
    <m/>
  </r>
  <r>
    <x v="0"/>
    <x v="1"/>
    <x v="4"/>
    <x v="0"/>
    <x v="0"/>
    <x v="1"/>
    <x v="7"/>
    <x v="34"/>
    <x v="29"/>
    <n v="84190"/>
  </r>
  <r>
    <x v="0"/>
    <x v="1"/>
    <x v="4"/>
    <x v="0"/>
    <x v="0"/>
    <x v="1"/>
    <x v="7"/>
    <x v="20"/>
    <x v="30"/>
    <n v="378006"/>
  </r>
  <r>
    <x v="0"/>
    <x v="1"/>
    <x v="4"/>
    <x v="0"/>
    <x v="0"/>
    <x v="1"/>
    <x v="7"/>
    <x v="20"/>
    <x v="29"/>
    <n v="99610.09"/>
  </r>
  <r>
    <x v="0"/>
    <x v="1"/>
    <x v="4"/>
    <x v="0"/>
    <x v="0"/>
    <x v="1"/>
    <x v="7"/>
    <x v="101"/>
    <x v="31"/>
    <m/>
  </r>
  <r>
    <x v="0"/>
    <x v="1"/>
    <x v="4"/>
    <x v="0"/>
    <x v="0"/>
    <x v="1"/>
    <x v="7"/>
    <x v="55"/>
    <x v="89"/>
    <m/>
  </r>
  <r>
    <x v="0"/>
    <x v="1"/>
    <x v="4"/>
    <x v="0"/>
    <x v="0"/>
    <x v="1"/>
    <x v="7"/>
    <x v="55"/>
    <x v="90"/>
    <m/>
  </r>
  <r>
    <x v="0"/>
    <x v="1"/>
    <x v="4"/>
    <x v="0"/>
    <x v="0"/>
    <x v="1"/>
    <x v="8"/>
    <x v="22"/>
    <x v="29"/>
    <n v="235573.41"/>
  </r>
  <r>
    <x v="0"/>
    <x v="1"/>
    <x v="4"/>
    <x v="0"/>
    <x v="0"/>
    <x v="1"/>
    <x v="8"/>
    <x v="94"/>
    <x v="85"/>
    <n v="3000"/>
  </r>
  <r>
    <x v="0"/>
    <x v="1"/>
    <x v="4"/>
    <x v="0"/>
    <x v="0"/>
    <x v="1"/>
    <x v="8"/>
    <x v="95"/>
    <x v="0"/>
    <m/>
  </r>
  <r>
    <x v="0"/>
    <x v="1"/>
    <x v="4"/>
    <x v="0"/>
    <x v="0"/>
    <x v="1"/>
    <x v="8"/>
    <x v="77"/>
    <x v="50"/>
    <m/>
  </r>
  <r>
    <x v="0"/>
    <x v="1"/>
    <x v="4"/>
    <x v="0"/>
    <x v="0"/>
    <x v="1"/>
    <x v="8"/>
    <x v="4"/>
    <x v="2"/>
    <n v="7153.61"/>
  </r>
  <r>
    <x v="0"/>
    <x v="1"/>
    <x v="4"/>
    <x v="0"/>
    <x v="0"/>
    <x v="1"/>
    <x v="8"/>
    <x v="4"/>
    <x v="17"/>
    <n v="5800"/>
  </r>
  <r>
    <x v="0"/>
    <x v="1"/>
    <x v="4"/>
    <x v="0"/>
    <x v="0"/>
    <x v="1"/>
    <x v="8"/>
    <x v="4"/>
    <x v="91"/>
    <m/>
  </r>
  <r>
    <x v="0"/>
    <x v="1"/>
    <x v="4"/>
    <x v="0"/>
    <x v="0"/>
    <x v="1"/>
    <x v="8"/>
    <x v="4"/>
    <x v="85"/>
    <m/>
  </r>
  <r>
    <x v="0"/>
    <x v="1"/>
    <x v="4"/>
    <x v="0"/>
    <x v="0"/>
    <x v="1"/>
    <x v="8"/>
    <x v="4"/>
    <x v="92"/>
    <m/>
  </r>
  <r>
    <x v="0"/>
    <x v="1"/>
    <x v="4"/>
    <x v="0"/>
    <x v="0"/>
    <x v="1"/>
    <x v="8"/>
    <x v="4"/>
    <x v="82"/>
    <m/>
  </r>
  <r>
    <x v="0"/>
    <x v="1"/>
    <x v="4"/>
    <x v="0"/>
    <x v="0"/>
    <x v="1"/>
    <x v="8"/>
    <x v="4"/>
    <x v="93"/>
    <m/>
  </r>
  <r>
    <x v="0"/>
    <x v="1"/>
    <x v="4"/>
    <x v="0"/>
    <x v="0"/>
    <x v="1"/>
    <x v="8"/>
    <x v="4"/>
    <x v="94"/>
    <m/>
  </r>
  <r>
    <x v="0"/>
    <x v="1"/>
    <x v="4"/>
    <x v="0"/>
    <x v="0"/>
    <x v="1"/>
    <x v="8"/>
    <x v="4"/>
    <x v="95"/>
    <m/>
  </r>
  <r>
    <x v="0"/>
    <x v="1"/>
    <x v="4"/>
    <x v="0"/>
    <x v="0"/>
    <x v="1"/>
    <x v="8"/>
    <x v="4"/>
    <x v="96"/>
    <m/>
  </r>
  <r>
    <x v="0"/>
    <x v="1"/>
    <x v="4"/>
    <x v="0"/>
    <x v="0"/>
    <x v="1"/>
    <x v="8"/>
    <x v="4"/>
    <x v="97"/>
    <m/>
  </r>
  <r>
    <x v="0"/>
    <x v="1"/>
    <x v="4"/>
    <x v="0"/>
    <x v="0"/>
    <x v="6"/>
    <x v="23"/>
    <x v="112"/>
    <x v="0"/>
    <m/>
  </r>
  <r>
    <x v="0"/>
    <x v="1"/>
    <x v="4"/>
    <x v="0"/>
    <x v="2"/>
    <x v="3"/>
    <x v="3"/>
    <x v="96"/>
    <x v="0"/>
    <n v="16920217.564033613"/>
  </r>
  <r>
    <x v="0"/>
    <x v="1"/>
    <x v="4"/>
    <x v="0"/>
    <x v="2"/>
    <x v="3"/>
    <x v="3"/>
    <x v="137"/>
    <x v="98"/>
    <m/>
  </r>
  <r>
    <x v="0"/>
    <x v="1"/>
    <x v="4"/>
    <x v="0"/>
    <x v="2"/>
    <x v="3"/>
    <x v="3"/>
    <x v="97"/>
    <x v="34"/>
    <m/>
  </r>
  <r>
    <x v="0"/>
    <x v="1"/>
    <x v="4"/>
    <x v="0"/>
    <x v="2"/>
    <x v="3"/>
    <x v="3"/>
    <x v="97"/>
    <x v="35"/>
    <m/>
  </r>
  <r>
    <x v="0"/>
    <x v="1"/>
    <x v="4"/>
    <x v="0"/>
    <x v="2"/>
    <x v="3"/>
    <x v="3"/>
    <x v="97"/>
    <x v="36"/>
    <m/>
  </r>
  <r>
    <x v="0"/>
    <x v="1"/>
    <x v="4"/>
    <x v="0"/>
    <x v="2"/>
    <x v="3"/>
    <x v="3"/>
    <x v="97"/>
    <x v="0"/>
    <m/>
  </r>
  <r>
    <x v="0"/>
    <x v="1"/>
    <x v="4"/>
    <x v="0"/>
    <x v="2"/>
    <x v="3"/>
    <x v="3"/>
    <x v="97"/>
    <x v="0"/>
    <m/>
  </r>
  <r>
    <x v="0"/>
    <x v="1"/>
    <x v="4"/>
    <x v="0"/>
    <x v="2"/>
    <x v="3"/>
    <x v="3"/>
    <x v="97"/>
    <x v="0"/>
    <m/>
  </r>
  <r>
    <x v="0"/>
    <x v="1"/>
    <x v="4"/>
    <x v="0"/>
    <x v="2"/>
    <x v="3"/>
    <x v="3"/>
    <x v="97"/>
    <x v="0"/>
    <m/>
  </r>
  <r>
    <x v="0"/>
    <x v="1"/>
    <x v="4"/>
    <x v="0"/>
    <x v="2"/>
    <x v="3"/>
    <x v="3"/>
    <x v="98"/>
    <x v="0"/>
    <m/>
  </r>
  <r>
    <x v="0"/>
    <x v="1"/>
    <x v="4"/>
    <x v="0"/>
    <x v="2"/>
    <x v="3"/>
    <x v="3"/>
    <x v="99"/>
    <x v="37"/>
    <m/>
  </r>
  <r>
    <x v="0"/>
    <x v="1"/>
    <x v="4"/>
    <x v="0"/>
    <x v="2"/>
    <x v="3"/>
    <x v="3"/>
    <x v="99"/>
    <x v="38"/>
    <m/>
  </r>
  <r>
    <x v="0"/>
    <x v="1"/>
    <x v="4"/>
    <x v="0"/>
    <x v="2"/>
    <x v="3"/>
    <x v="3"/>
    <x v="99"/>
    <x v="39"/>
    <m/>
  </r>
  <r>
    <x v="0"/>
    <x v="1"/>
    <x v="4"/>
    <x v="0"/>
    <x v="2"/>
    <x v="3"/>
    <x v="3"/>
    <x v="99"/>
    <x v="69"/>
    <m/>
  </r>
  <r>
    <x v="0"/>
    <x v="1"/>
    <x v="4"/>
    <x v="0"/>
    <x v="2"/>
    <x v="3"/>
    <x v="3"/>
    <x v="99"/>
    <x v="70"/>
    <m/>
  </r>
  <r>
    <x v="0"/>
    <x v="1"/>
    <x v="4"/>
    <x v="0"/>
    <x v="2"/>
    <x v="3"/>
    <x v="3"/>
    <x v="99"/>
    <x v="83"/>
    <m/>
  </r>
  <r>
    <x v="0"/>
    <x v="1"/>
    <x v="4"/>
    <x v="0"/>
    <x v="2"/>
    <x v="3"/>
    <x v="3"/>
    <x v="99"/>
    <x v="41"/>
    <m/>
  </r>
  <r>
    <x v="0"/>
    <x v="1"/>
    <x v="4"/>
    <x v="0"/>
    <x v="2"/>
    <x v="3"/>
    <x v="26"/>
    <x v="137"/>
    <x v="0"/>
    <m/>
  </r>
  <r>
    <x v="0"/>
    <x v="1"/>
    <x v="4"/>
    <x v="0"/>
    <x v="2"/>
    <x v="3"/>
    <x v="20"/>
    <x v="49"/>
    <x v="40"/>
    <m/>
  </r>
  <r>
    <x v="0"/>
    <x v="1"/>
    <x v="4"/>
    <x v="0"/>
    <x v="2"/>
    <x v="3"/>
    <x v="20"/>
    <x v="49"/>
    <x v="41"/>
    <m/>
  </r>
  <r>
    <x v="0"/>
    <x v="1"/>
    <x v="4"/>
    <x v="0"/>
    <x v="2"/>
    <x v="3"/>
    <x v="20"/>
    <x v="49"/>
    <x v="42"/>
    <m/>
  </r>
  <r>
    <x v="0"/>
    <x v="1"/>
    <x v="4"/>
    <x v="0"/>
    <x v="2"/>
    <x v="3"/>
    <x v="20"/>
    <x v="49"/>
    <x v="83"/>
    <m/>
  </r>
  <r>
    <x v="0"/>
    <x v="1"/>
    <x v="4"/>
    <x v="0"/>
    <x v="2"/>
    <x v="3"/>
    <x v="20"/>
    <x v="49"/>
    <x v="68"/>
    <m/>
  </r>
  <r>
    <x v="0"/>
    <x v="1"/>
    <x v="4"/>
    <x v="0"/>
    <x v="2"/>
    <x v="3"/>
    <x v="20"/>
    <x v="49"/>
    <x v="0"/>
    <m/>
  </r>
  <r>
    <x v="0"/>
    <x v="1"/>
    <x v="4"/>
    <x v="0"/>
    <x v="2"/>
    <x v="3"/>
    <x v="20"/>
    <x v="111"/>
    <x v="42"/>
    <m/>
  </r>
  <r>
    <x v="0"/>
    <x v="1"/>
    <x v="4"/>
    <x v="0"/>
    <x v="2"/>
    <x v="3"/>
    <x v="20"/>
    <x v="111"/>
    <x v="83"/>
    <m/>
  </r>
  <r>
    <x v="0"/>
    <x v="1"/>
    <x v="4"/>
    <x v="0"/>
    <x v="2"/>
    <x v="3"/>
    <x v="20"/>
    <x v="111"/>
    <x v="43"/>
    <m/>
  </r>
  <r>
    <x v="0"/>
    <x v="1"/>
    <x v="4"/>
    <x v="0"/>
    <x v="2"/>
    <x v="3"/>
    <x v="21"/>
    <x v="50"/>
    <x v="0"/>
    <m/>
  </r>
  <r>
    <x v="0"/>
    <x v="1"/>
    <x v="4"/>
    <x v="0"/>
    <x v="2"/>
    <x v="3"/>
    <x v="21"/>
    <x v="132"/>
    <x v="44"/>
    <m/>
  </r>
  <r>
    <x v="1"/>
    <x v="1"/>
    <x v="4"/>
    <x v="0"/>
    <x v="1"/>
    <x v="2"/>
    <x v="24"/>
    <x v="63"/>
    <x v="1"/>
    <n v="52887929.15478991"/>
  </r>
  <r>
    <x v="1"/>
    <x v="1"/>
    <x v="4"/>
    <x v="0"/>
    <x v="1"/>
    <x v="5"/>
    <x v="11"/>
    <x v="64"/>
    <x v="0"/>
    <m/>
  </r>
  <r>
    <x v="1"/>
    <x v="1"/>
    <x v="4"/>
    <x v="0"/>
    <x v="1"/>
    <x v="5"/>
    <x v="14"/>
    <x v="66"/>
    <x v="0"/>
    <m/>
  </r>
  <r>
    <x v="1"/>
    <x v="1"/>
    <x v="4"/>
    <x v="0"/>
    <x v="1"/>
    <x v="5"/>
    <x v="15"/>
    <x v="69"/>
    <x v="0"/>
    <m/>
  </r>
  <r>
    <x v="1"/>
    <x v="1"/>
    <x v="4"/>
    <x v="0"/>
    <x v="1"/>
    <x v="2"/>
    <x v="25"/>
    <x v="74"/>
    <x v="0"/>
    <m/>
  </r>
  <r>
    <x v="1"/>
    <x v="1"/>
    <x v="4"/>
    <x v="0"/>
    <x v="1"/>
    <x v="2"/>
    <x v="25"/>
    <x v="118"/>
    <x v="0"/>
    <m/>
  </r>
  <r>
    <x v="1"/>
    <x v="1"/>
    <x v="4"/>
    <x v="0"/>
    <x v="1"/>
    <x v="2"/>
    <x v="0"/>
    <x v="103"/>
    <x v="0"/>
    <m/>
  </r>
  <r>
    <x v="1"/>
    <x v="1"/>
    <x v="4"/>
    <x v="0"/>
    <x v="1"/>
    <x v="2"/>
    <x v="0"/>
    <x v="104"/>
    <x v="0"/>
    <m/>
  </r>
  <r>
    <x v="1"/>
    <x v="1"/>
    <x v="4"/>
    <x v="0"/>
    <x v="0"/>
    <x v="0"/>
    <x v="4"/>
    <x v="6"/>
    <x v="2"/>
    <n v="5520000"/>
  </r>
  <r>
    <x v="1"/>
    <x v="1"/>
    <x v="4"/>
    <x v="0"/>
    <x v="0"/>
    <x v="0"/>
    <x v="4"/>
    <x v="6"/>
    <x v="3"/>
    <n v="1750000"/>
  </r>
  <r>
    <x v="1"/>
    <x v="1"/>
    <x v="4"/>
    <x v="0"/>
    <x v="0"/>
    <x v="0"/>
    <x v="4"/>
    <x v="7"/>
    <x v="2"/>
    <m/>
  </r>
  <r>
    <x v="1"/>
    <x v="1"/>
    <x v="4"/>
    <x v="0"/>
    <x v="0"/>
    <x v="0"/>
    <x v="4"/>
    <x v="7"/>
    <x v="3"/>
    <n v="117172"/>
  </r>
  <r>
    <x v="1"/>
    <x v="1"/>
    <x v="4"/>
    <x v="0"/>
    <x v="0"/>
    <x v="0"/>
    <x v="4"/>
    <x v="8"/>
    <x v="2"/>
    <n v="460000"/>
  </r>
  <r>
    <x v="1"/>
    <x v="1"/>
    <x v="4"/>
    <x v="0"/>
    <x v="0"/>
    <x v="0"/>
    <x v="4"/>
    <x v="8"/>
    <x v="3"/>
    <n v="155598"/>
  </r>
  <r>
    <x v="1"/>
    <x v="1"/>
    <x v="4"/>
    <x v="0"/>
    <x v="0"/>
    <x v="0"/>
    <x v="4"/>
    <x v="9"/>
    <x v="2"/>
    <n v="55200"/>
  </r>
  <r>
    <x v="1"/>
    <x v="1"/>
    <x v="4"/>
    <x v="0"/>
    <x v="0"/>
    <x v="0"/>
    <x v="4"/>
    <x v="9"/>
    <x v="3"/>
    <n v="18672"/>
  </r>
  <r>
    <x v="1"/>
    <x v="1"/>
    <x v="4"/>
    <x v="0"/>
    <x v="0"/>
    <x v="0"/>
    <x v="4"/>
    <x v="10"/>
    <x v="2"/>
    <n v="460000"/>
  </r>
  <r>
    <x v="1"/>
    <x v="1"/>
    <x v="4"/>
    <x v="0"/>
    <x v="0"/>
    <x v="0"/>
    <x v="4"/>
    <x v="10"/>
    <x v="3"/>
    <n v="155598"/>
  </r>
  <r>
    <x v="1"/>
    <x v="1"/>
    <x v="4"/>
    <x v="0"/>
    <x v="0"/>
    <x v="0"/>
    <x v="4"/>
    <x v="11"/>
    <x v="2"/>
    <n v="230000"/>
  </r>
  <r>
    <x v="1"/>
    <x v="1"/>
    <x v="4"/>
    <x v="0"/>
    <x v="0"/>
    <x v="0"/>
    <x v="4"/>
    <x v="11"/>
    <x v="3"/>
    <n v="72916"/>
  </r>
  <r>
    <x v="1"/>
    <x v="1"/>
    <x v="4"/>
    <x v="0"/>
    <x v="0"/>
    <x v="0"/>
    <x v="4"/>
    <x v="12"/>
    <x v="2"/>
    <n v="3680000"/>
  </r>
  <r>
    <x v="1"/>
    <x v="1"/>
    <x v="4"/>
    <x v="0"/>
    <x v="0"/>
    <x v="0"/>
    <x v="4"/>
    <x v="134"/>
    <x v="0"/>
    <m/>
  </r>
  <r>
    <x v="1"/>
    <x v="1"/>
    <x v="4"/>
    <x v="0"/>
    <x v="0"/>
    <x v="0"/>
    <x v="4"/>
    <x v="142"/>
    <x v="71"/>
    <m/>
  </r>
  <r>
    <x v="1"/>
    <x v="1"/>
    <x v="4"/>
    <x v="0"/>
    <x v="0"/>
    <x v="0"/>
    <x v="4"/>
    <x v="56"/>
    <x v="4"/>
    <m/>
  </r>
  <r>
    <x v="1"/>
    <x v="1"/>
    <x v="4"/>
    <x v="0"/>
    <x v="0"/>
    <x v="0"/>
    <x v="4"/>
    <x v="13"/>
    <x v="5"/>
    <n v="37949"/>
  </r>
  <r>
    <x v="1"/>
    <x v="1"/>
    <x v="4"/>
    <x v="0"/>
    <x v="0"/>
    <x v="0"/>
    <x v="4"/>
    <x v="14"/>
    <x v="6"/>
    <n v="662400"/>
  </r>
  <r>
    <x v="1"/>
    <x v="1"/>
    <x v="4"/>
    <x v="0"/>
    <x v="0"/>
    <x v="0"/>
    <x v="4"/>
    <x v="14"/>
    <x v="7"/>
    <n v="210000"/>
  </r>
  <r>
    <x v="1"/>
    <x v="1"/>
    <x v="4"/>
    <x v="0"/>
    <x v="0"/>
    <x v="0"/>
    <x v="4"/>
    <x v="15"/>
    <x v="8"/>
    <n v="290800"/>
  </r>
  <r>
    <x v="1"/>
    <x v="1"/>
    <x v="4"/>
    <x v="0"/>
    <x v="0"/>
    <x v="0"/>
    <x v="4"/>
    <x v="113"/>
    <x v="0"/>
    <m/>
  </r>
  <r>
    <x v="1"/>
    <x v="1"/>
    <x v="4"/>
    <x v="0"/>
    <x v="0"/>
    <x v="0"/>
    <x v="9"/>
    <x v="114"/>
    <x v="9"/>
    <n v="600000"/>
  </r>
  <r>
    <x v="1"/>
    <x v="1"/>
    <x v="4"/>
    <x v="0"/>
    <x v="0"/>
    <x v="0"/>
    <x v="9"/>
    <x v="30"/>
    <x v="0"/>
    <m/>
  </r>
  <r>
    <x v="1"/>
    <x v="1"/>
    <x v="4"/>
    <x v="0"/>
    <x v="0"/>
    <x v="0"/>
    <x v="9"/>
    <x v="110"/>
    <x v="0"/>
    <m/>
  </r>
  <r>
    <x v="1"/>
    <x v="1"/>
    <x v="4"/>
    <x v="0"/>
    <x v="0"/>
    <x v="0"/>
    <x v="5"/>
    <x v="70"/>
    <x v="11"/>
    <n v="451"/>
  </r>
  <r>
    <x v="1"/>
    <x v="1"/>
    <x v="4"/>
    <x v="0"/>
    <x v="0"/>
    <x v="0"/>
    <x v="5"/>
    <x v="70"/>
    <x v="99"/>
    <n v="9519"/>
  </r>
  <r>
    <x v="1"/>
    <x v="1"/>
    <x v="4"/>
    <x v="0"/>
    <x v="0"/>
    <x v="0"/>
    <x v="5"/>
    <x v="102"/>
    <x v="0"/>
    <m/>
  </r>
  <r>
    <x v="1"/>
    <x v="1"/>
    <x v="4"/>
    <x v="0"/>
    <x v="0"/>
    <x v="0"/>
    <x v="5"/>
    <x v="71"/>
    <x v="45"/>
    <n v="106205"/>
  </r>
  <r>
    <x v="1"/>
    <x v="1"/>
    <x v="4"/>
    <x v="0"/>
    <x v="0"/>
    <x v="0"/>
    <x v="5"/>
    <x v="78"/>
    <x v="0"/>
    <m/>
  </r>
  <r>
    <x v="1"/>
    <x v="1"/>
    <x v="4"/>
    <x v="0"/>
    <x v="0"/>
    <x v="0"/>
    <x v="6"/>
    <x v="17"/>
    <x v="12"/>
    <n v="800000"/>
  </r>
  <r>
    <x v="1"/>
    <x v="1"/>
    <x v="4"/>
    <x v="0"/>
    <x v="0"/>
    <x v="0"/>
    <x v="6"/>
    <x v="143"/>
    <x v="72"/>
    <m/>
  </r>
  <r>
    <x v="1"/>
    <x v="1"/>
    <x v="4"/>
    <x v="0"/>
    <x v="0"/>
    <x v="0"/>
    <x v="0"/>
    <x v="79"/>
    <x v="0"/>
    <m/>
  </r>
  <r>
    <x v="1"/>
    <x v="1"/>
    <x v="4"/>
    <x v="0"/>
    <x v="0"/>
    <x v="0"/>
    <x v="0"/>
    <x v="80"/>
    <x v="13"/>
    <n v="341583"/>
  </r>
  <r>
    <x v="1"/>
    <x v="1"/>
    <x v="4"/>
    <x v="0"/>
    <x v="0"/>
    <x v="0"/>
    <x v="0"/>
    <x v="80"/>
    <x v="14"/>
    <n v="303933"/>
  </r>
  <r>
    <x v="1"/>
    <x v="1"/>
    <x v="4"/>
    <x v="0"/>
    <x v="0"/>
    <x v="0"/>
    <x v="0"/>
    <x v="80"/>
    <x v="15"/>
    <n v="1000000"/>
  </r>
  <r>
    <x v="1"/>
    <x v="1"/>
    <x v="4"/>
    <x v="0"/>
    <x v="0"/>
    <x v="0"/>
    <x v="0"/>
    <x v="80"/>
    <x v="16"/>
    <n v="365608"/>
  </r>
  <r>
    <x v="1"/>
    <x v="1"/>
    <x v="4"/>
    <x v="0"/>
    <x v="0"/>
    <x v="0"/>
    <x v="0"/>
    <x v="80"/>
    <x v="54"/>
    <m/>
  </r>
  <r>
    <x v="1"/>
    <x v="1"/>
    <x v="4"/>
    <x v="0"/>
    <x v="0"/>
    <x v="0"/>
    <x v="0"/>
    <x v="80"/>
    <x v="73"/>
    <m/>
  </r>
  <r>
    <x v="1"/>
    <x v="1"/>
    <x v="4"/>
    <x v="0"/>
    <x v="0"/>
    <x v="0"/>
    <x v="0"/>
    <x v="80"/>
    <x v="84"/>
    <m/>
  </r>
  <r>
    <x v="1"/>
    <x v="1"/>
    <x v="4"/>
    <x v="0"/>
    <x v="0"/>
    <x v="0"/>
    <x v="0"/>
    <x v="80"/>
    <x v="85"/>
    <n v="300000"/>
  </r>
  <r>
    <x v="1"/>
    <x v="1"/>
    <x v="4"/>
    <x v="0"/>
    <x v="0"/>
    <x v="0"/>
    <x v="0"/>
    <x v="80"/>
    <x v="86"/>
    <m/>
  </r>
  <r>
    <x v="1"/>
    <x v="1"/>
    <x v="4"/>
    <x v="0"/>
    <x v="0"/>
    <x v="0"/>
    <x v="0"/>
    <x v="84"/>
    <x v="20"/>
    <m/>
  </r>
  <r>
    <x v="1"/>
    <x v="1"/>
    <x v="4"/>
    <x v="0"/>
    <x v="0"/>
    <x v="0"/>
    <x v="0"/>
    <x v="107"/>
    <x v="17"/>
    <n v="580000"/>
  </r>
  <r>
    <x v="1"/>
    <x v="1"/>
    <x v="4"/>
    <x v="0"/>
    <x v="0"/>
    <x v="0"/>
    <x v="0"/>
    <x v="115"/>
    <x v="0"/>
    <m/>
  </r>
  <r>
    <x v="1"/>
    <x v="1"/>
    <x v="4"/>
    <x v="0"/>
    <x v="0"/>
    <x v="0"/>
    <x v="0"/>
    <x v="138"/>
    <x v="11"/>
    <n v="134058"/>
  </r>
  <r>
    <x v="1"/>
    <x v="1"/>
    <x v="4"/>
    <x v="0"/>
    <x v="0"/>
    <x v="0"/>
    <x v="0"/>
    <x v="108"/>
    <x v="0"/>
    <m/>
  </r>
  <r>
    <x v="1"/>
    <x v="1"/>
    <x v="4"/>
    <x v="0"/>
    <x v="0"/>
    <x v="0"/>
    <x v="0"/>
    <x v="109"/>
    <x v="0"/>
    <m/>
  </r>
  <r>
    <x v="1"/>
    <x v="1"/>
    <x v="4"/>
    <x v="0"/>
    <x v="0"/>
    <x v="0"/>
    <x v="0"/>
    <x v="116"/>
    <x v="0"/>
    <m/>
  </r>
  <r>
    <x v="1"/>
    <x v="1"/>
    <x v="4"/>
    <x v="0"/>
    <x v="0"/>
    <x v="0"/>
    <x v="0"/>
    <x v="79"/>
    <x v="40"/>
    <m/>
  </r>
  <r>
    <x v="1"/>
    <x v="1"/>
    <x v="4"/>
    <x v="0"/>
    <x v="0"/>
    <x v="0"/>
    <x v="12"/>
    <x v="81"/>
    <x v="0"/>
    <m/>
  </r>
  <r>
    <x v="1"/>
    <x v="1"/>
    <x v="4"/>
    <x v="0"/>
    <x v="0"/>
    <x v="0"/>
    <x v="12"/>
    <x v="82"/>
    <x v="47"/>
    <m/>
  </r>
  <r>
    <x v="1"/>
    <x v="1"/>
    <x v="4"/>
    <x v="0"/>
    <x v="0"/>
    <x v="0"/>
    <x v="12"/>
    <x v="83"/>
    <x v="0"/>
    <m/>
  </r>
  <r>
    <x v="1"/>
    <x v="1"/>
    <x v="4"/>
    <x v="0"/>
    <x v="0"/>
    <x v="0"/>
    <x v="12"/>
    <x v="84"/>
    <x v="47"/>
    <m/>
  </r>
  <r>
    <x v="1"/>
    <x v="1"/>
    <x v="4"/>
    <x v="0"/>
    <x v="0"/>
    <x v="0"/>
    <x v="19"/>
    <x v="100"/>
    <x v="55"/>
    <m/>
  </r>
  <r>
    <x v="1"/>
    <x v="1"/>
    <x v="4"/>
    <x v="0"/>
    <x v="0"/>
    <x v="0"/>
    <x v="19"/>
    <x v="100"/>
    <x v="19"/>
    <m/>
  </r>
  <r>
    <x v="1"/>
    <x v="1"/>
    <x v="4"/>
    <x v="0"/>
    <x v="0"/>
    <x v="0"/>
    <x v="19"/>
    <x v="139"/>
    <x v="0"/>
    <m/>
  </r>
  <r>
    <x v="1"/>
    <x v="1"/>
    <x v="4"/>
    <x v="0"/>
    <x v="0"/>
    <x v="0"/>
    <x v="19"/>
    <x v="140"/>
    <x v="20"/>
    <m/>
  </r>
  <r>
    <x v="1"/>
    <x v="1"/>
    <x v="4"/>
    <x v="0"/>
    <x v="0"/>
    <x v="0"/>
    <x v="16"/>
    <x v="86"/>
    <x v="45"/>
    <n v="1004500"/>
  </r>
  <r>
    <x v="1"/>
    <x v="1"/>
    <x v="4"/>
    <x v="0"/>
    <x v="0"/>
    <x v="0"/>
    <x v="16"/>
    <x v="117"/>
    <x v="56"/>
    <m/>
  </r>
  <r>
    <x v="1"/>
    <x v="1"/>
    <x v="4"/>
    <x v="0"/>
    <x v="0"/>
    <x v="0"/>
    <x v="16"/>
    <x v="117"/>
    <x v="57"/>
    <n v="220000"/>
  </r>
  <r>
    <x v="1"/>
    <x v="1"/>
    <x v="4"/>
    <x v="0"/>
    <x v="0"/>
    <x v="0"/>
    <x v="22"/>
    <x v="105"/>
    <x v="0"/>
    <m/>
  </r>
  <r>
    <x v="1"/>
    <x v="1"/>
    <x v="4"/>
    <x v="0"/>
    <x v="0"/>
    <x v="0"/>
    <x v="2"/>
    <x v="87"/>
    <x v="21"/>
    <n v="274181"/>
  </r>
  <r>
    <x v="1"/>
    <x v="1"/>
    <x v="4"/>
    <x v="0"/>
    <x v="0"/>
    <x v="0"/>
    <x v="2"/>
    <x v="87"/>
    <x v="87"/>
    <n v="164230"/>
  </r>
  <r>
    <x v="1"/>
    <x v="1"/>
    <x v="4"/>
    <x v="0"/>
    <x v="0"/>
    <x v="0"/>
    <x v="2"/>
    <x v="87"/>
    <x v="14"/>
    <m/>
  </r>
  <r>
    <x v="1"/>
    <x v="1"/>
    <x v="4"/>
    <x v="0"/>
    <x v="0"/>
    <x v="0"/>
    <x v="2"/>
    <x v="87"/>
    <x v="100"/>
    <n v="148000"/>
  </r>
  <r>
    <x v="1"/>
    <x v="1"/>
    <x v="4"/>
    <x v="0"/>
    <x v="0"/>
    <x v="0"/>
    <x v="2"/>
    <x v="88"/>
    <x v="17"/>
    <n v="10000"/>
  </r>
  <r>
    <x v="1"/>
    <x v="1"/>
    <x v="4"/>
    <x v="0"/>
    <x v="0"/>
    <x v="0"/>
    <x v="2"/>
    <x v="88"/>
    <x v="101"/>
    <n v="81582"/>
  </r>
  <r>
    <x v="1"/>
    <x v="1"/>
    <x v="4"/>
    <x v="0"/>
    <x v="0"/>
    <x v="0"/>
    <x v="2"/>
    <x v="89"/>
    <x v="102"/>
    <n v="35294"/>
  </r>
  <r>
    <x v="1"/>
    <x v="1"/>
    <x v="4"/>
    <x v="0"/>
    <x v="0"/>
    <x v="0"/>
    <x v="2"/>
    <x v="89"/>
    <x v="32"/>
    <n v="26387"/>
  </r>
  <r>
    <x v="1"/>
    <x v="1"/>
    <x v="4"/>
    <x v="0"/>
    <x v="0"/>
    <x v="0"/>
    <x v="2"/>
    <x v="89"/>
    <x v="82"/>
    <n v="405882"/>
  </r>
  <r>
    <x v="1"/>
    <x v="1"/>
    <x v="4"/>
    <x v="0"/>
    <x v="0"/>
    <x v="0"/>
    <x v="2"/>
    <x v="90"/>
    <x v="28"/>
    <n v="100000"/>
  </r>
  <r>
    <x v="1"/>
    <x v="1"/>
    <x v="4"/>
    <x v="0"/>
    <x v="0"/>
    <x v="0"/>
    <x v="2"/>
    <x v="90"/>
    <x v="94"/>
    <n v="150027"/>
  </r>
  <r>
    <x v="1"/>
    <x v="1"/>
    <x v="4"/>
    <x v="0"/>
    <x v="0"/>
    <x v="0"/>
    <x v="2"/>
    <x v="91"/>
    <x v="28"/>
    <n v="105400"/>
  </r>
  <r>
    <x v="1"/>
    <x v="1"/>
    <x v="4"/>
    <x v="0"/>
    <x v="0"/>
    <x v="0"/>
    <x v="2"/>
    <x v="91"/>
    <x v="99"/>
    <n v="130831"/>
  </r>
  <r>
    <x v="1"/>
    <x v="1"/>
    <x v="4"/>
    <x v="0"/>
    <x v="0"/>
    <x v="0"/>
    <x v="2"/>
    <x v="92"/>
    <x v="28"/>
    <n v="38900"/>
  </r>
  <r>
    <x v="1"/>
    <x v="1"/>
    <x v="4"/>
    <x v="0"/>
    <x v="0"/>
    <x v="0"/>
    <x v="2"/>
    <x v="136"/>
    <x v="60"/>
    <m/>
  </r>
  <r>
    <x v="1"/>
    <x v="1"/>
    <x v="4"/>
    <x v="0"/>
    <x v="0"/>
    <x v="0"/>
    <x v="2"/>
    <x v="136"/>
    <x v="28"/>
    <n v="160000"/>
  </r>
  <r>
    <x v="1"/>
    <x v="1"/>
    <x v="4"/>
    <x v="0"/>
    <x v="0"/>
    <x v="0"/>
    <x v="2"/>
    <x v="141"/>
    <x v="28"/>
    <n v="18500"/>
  </r>
  <r>
    <x v="1"/>
    <x v="1"/>
    <x v="4"/>
    <x v="0"/>
    <x v="0"/>
    <x v="0"/>
    <x v="2"/>
    <x v="93"/>
    <x v="0"/>
    <m/>
  </r>
  <r>
    <x v="1"/>
    <x v="1"/>
    <x v="4"/>
    <x v="0"/>
    <x v="0"/>
    <x v="0"/>
    <x v="2"/>
    <x v="84"/>
    <x v="103"/>
    <n v="0.52"/>
  </r>
  <r>
    <x v="1"/>
    <x v="1"/>
    <x v="4"/>
    <x v="0"/>
    <x v="0"/>
    <x v="0"/>
    <x v="2"/>
    <x v="84"/>
    <x v="104"/>
    <n v="14850"/>
  </r>
  <r>
    <x v="1"/>
    <x v="1"/>
    <x v="4"/>
    <x v="0"/>
    <x v="0"/>
    <x v="0"/>
    <x v="2"/>
    <x v="84"/>
    <x v="54"/>
    <n v="2.48"/>
  </r>
  <r>
    <x v="1"/>
    <x v="1"/>
    <x v="4"/>
    <x v="0"/>
    <x v="0"/>
    <x v="0"/>
    <x v="2"/>
    <x v="84"/>
    <x v="37"/>
    <n v="1.32"/>
  </r>
  <r>
    <x v="1"/>
    <x v="1"/>
    <x v="4"/>
    <x v="0"/>
    <x v="0"/>
    <x v="0"/>
    <x v="2"/>
    <x v="84"/>
    <x v="101"/>
    <n v="54"/>
  </r>
  <r>
    <x v="1"/>
    <x v="1"/>
    <x v="4"/>
    <x v="0"/>
    <x v="0"/>
    <x v="0"/>
    <x v="2"/>
    <x v="84"/>
    <x v="25"/>
    <n v="125.35"/>
  </r>
  <r>
    <x v="1"/>
    <x v="1"/>
    <x v="4"/>
    <x v="0"/>
    <x v="0"/>
    <x v="0"/>
    <x v="2"/>
    <x v="84"/>
    <x v="26"/>
    <n v="249.94"/>
  </r>
  <r>
    <x v="1"/>
    <x v="1"/>
    <x v="4"/>
    <x v="0"/>
    <x v="0"/>
    <x v="0"/>
    <x v="2"/>
    <x v="84"/>
    <x v="22"/>
    <n v="249.77"/>
  </r>
  <r>
    <x v="1"/>
    <x v="1"/>
    <x v="4"/>
    <x v="0"/>
    <x v="0"/>
    <x v="0"/>
    <x v="2"/>
    <x v="84"/>
    <x v="9"/>
    <n v="1"/>
  </r>
  <r>
    <x v="1"/>
    <x v="1"/>
    <x v="4"/>
    <x v="0"/>
    <x v="0"/>
    <x v="0"/>
    <x v="2"/>
    <x v="84"/>
    <x v="105"/>
    <n v="0.04"/>
  </r>
  <r>
    <x v="1"/>
    <x v="1"/>
    <x v="4"/>
    <x v="0"/>
    <x v="0"/>
    <x v="7"/>
    <x v="4"/>
    <x v="119"/>
    <x v="28"/>
    <n v="2000000"/>
  </r>
  <r>
    <x v="1"/>
    <x v="1"/>
    <x v="4"/>
    <x v="0"/>
    <x v="0"/>
    <x v="7"/>
    <x v="4"/>
    <x v="120"/>
    <x v="28"/>
    <n v="117172"/>
  </r>
  <r>
    <x v="1"/>
    <x v="1"/>
    <x v="4"/>
    <x v="0"/>
    <x v="0"/>
    <x v="7"/>
    <x v="4"/>
    <x v="121"/>
    <x v="28"/>
    <n v="176430"/>
  </r>
  <r>
    <x v="1"/>
    <x v="1"/>
    <x v="4"/>
    <x v="0"/>
    <x v="0"/>
    <x v="7"/>
    <x v="4"/>
    <x v="122"/>
    <x v="28"/>
    <n v="21172"/>
  </r>
  <r>
    <x v="1"/>
    <x v="1"/>
    <x v="4"/>
    <x v="0"/>
    <x v="0"/>
    <x v="7"/>
    <x v="4"/>
    <x v="123"/>
    <x v="28"/>
    <n v="176430"/>
  </r>
  <r>
    <x v="1"/>
    <x v="1"/>
    <x v="4"/>
    <x v="0"/>
    <x v="0"/>
    <x v="7"/>
    <x v="4"/>
    <x v="124"/>
    <x v="28"/>
    <n v="83333.34"/>
  </r>
  <r>
    <x v="1"/>
    <x v="1"/>
    <x v="4"/>
    <x v="0"/>
    <x v="0"/>
    <x v="7"/>
    <x v="4"/>
    <x v="135"/>
    <x v="0"/>
    <m/>
  </r>
  <r>
    <x v="1"/>
    <x v="1"/>
    <x v="4"/>
    <x v="0"/>
    <x v="0"/>
    <x v="7"/>
    <x v="4"/>
    <x v="125"/>
    <x v="28"/>
    <n v="1000000"/>
  </r>
  <r>
    <x v="1"/>
    <x v="1"/>
    <x v="4"/>
    <x v="0"/>
    <x v="0"/>
    <x v="7"/>
    <x v="4"/>
    <x v="144"/>
    <x v="28"/>
    <m/>
  </r>
  <r>
    <x v="1"/>
    <x v="1"/>
    <x v="4"/>
    <x v="0"/>
    <x v="0"/>
    <x v="7"/>
    <x v="4"/>
    <x v="126"/>
    <x v="0"/>
    <m/>
  </r>
  <r>
    <x v="1"/>
    <x v="1"/>
    <x v="4"/>
    <x v="0"/>
    <x v="0"/>
    <x v="7"/>
    <x v="4"/>
    <x v="127"/>
    <x v="5"/>
    <n v="10440"/>
  </r>
  <r>
    <x v="1"/>
    <x v="1"/>
    <x v="4"/>
    <x v="0"/>
    <x v="0"/>
    <x v="7"/>
    <x v="4"/>
    <x v="128"/>
    <x v="6"/>
    <n v="240000"/>
  </r>
  <r>
    <x v="1"/>
    <x v="1"/>
    <x v="4"/>
    <x v="0"/>
    <x v="0"/>
    <x v="7"/>
    <x v="4"/>
    <x v="129"/>
    <x v="77"/>
    <n v="80000"/>
  </r>
  <r>
    <x v="1"/>
    <x v="1"/>
    <x v="4"/>
    <x v="0"/>
    <x v="0"/>
    <x v="7"/>
    <x v="4"/>
    <x v="130"/>
    <x v="0"/>
    <m/>
  </r>
  <r>
    <x v="1"/>
    <x v="1"/>
    <x v="4"/>
    <x v="0"/>
    <x v="0"/>
    <x v="7"/>
    <x v="2"/>
    <x v="131"/>
    <x v="0"/>
    <m/>
  </r>
  <r>
    <x v="1"/>
    <x v="1"/>
    <x v="4"/>
    <x v="0"/>
    <x v="0"/>
    <x v="1"/>
    <x v="7"/>
    <x v="34"/>
    <x v="29"/>
    <n v="84190"/>
  </r>
  <r>
    <x v="1"/>
    <x v="1"/>
    <x v="4"/>
    <x v="0"/>
    <x v="0"/>
    <x v="1"/>
    <x v="7"/>
    <x v="20"/>
    <x v="30"/>
    <n v="378006"/>
  </r>
  <r>
    <x v="1"/>
    <x v="1"/>
    <x v="4"/>
    <x v="0"/>
    <x v="0"/>
    <x v="1"/>
    <x v="7"/>
    <x v="20"/>
    <x v="29"/>
    <n v="99610.09"/>
  </r>
  <r>
    <x v="1"/>
    <x v="1"/>
    <x v="4"/>
    <x v="0"/>
    <x v="0"/>
    <x v="1"/>
    <x v="7"/>
    <x v="101"/>
    <x v="31"/>
    <m/>
  </r>
  <r>
    <x v="1"/>
    <x v="1"/>
    <x v="4"/>
    <x v="0"/>
    <x v="0"/>
    <x v="1"/>
    <x v="7"/>
    <x v="55"/>
    <x v="89"/>
    <m/>
  </r>
  <r>
    <x v="1"/>
    <x v="1"/>
    <x v="4"/>
    <x v="0"/>
    <x v="0"/>
    <x v="1"/>
    <x v="7"/>
    <x v="55"/>
    <x v="90"/>
    <m/>
  </r>
  <r>
    <x v="1"/>
    <x v="1"/>
    <x v="4"/>
    <x v="0"/>
    <x v="0"/>
    <x v="1"/>
    <x v="8"/>
    <x v="22"/>
    <x v="29"/>
    <n v="235573.41"/>
  </r>
  <r>
    <x v="1"/>
    <x v="1"/>
    <x v="4"/>
    <x v="0"/>
    <x v="0"/>
    <x v="1"/>
    <x v="8"/>
    <x v="94"/>
    <x v="85"/>
    <n v="3000"/>
  </r>
  <r>
    <x v="1"/>
    <x v="1"/>
    <x v="4"/>
    <x v="0"/>
    <x v="0"/>
    <x v="1"/>
    <x v="8"/>
    <x v="95"/>
    <x v="0"/>
    <m/>
  </r>
  <r>
    <x v="1"/>
    <x v="1"/>
    <x v="4"/>
    <x v="0"/>
    <x v="0"/>
    <x v="1"/>
    <x v="8"/>
    <x v="77"/>
    <x v="50"/>
    <m/>
  </r>
  <r>
    <x v="1"/>
    <x v="1"/>
    <x v="4"/>
    <x v="0"/>
    <x v="0"/>
    <x v="1"/>
    <x v="8"/>
    <x v="4"/>
    <x v="2"/>
    <n v="7153.61"/>
  </r>
  <r>
    <x v="1"/>
    <x v="1"/>
    <x v="4"/>
    <x v="0"/>
    <x v="0"/>
    <x v="1"/>
    <x v="8"/>
    <x v="4"/>
    <x v="17"/>
    <n v="5800"/>
  </r>
  <r>
    <x v="1"/>
    <x v="1"/>
    <x v="4"/>
    <x v="0"/>
    <x v="0"/>
    <x v="1"/>
    <x v="8"/>
    <x v="4"/>
    <x v="91"/>
    <m/>
  </r>
  <r>
    <x v="1"/>
    <x v="1"/>
    <x v="4"/>
    <x v="0"/>
    <x v="0"/>
    <x v="1"/>
    <x v="8"/>
    <x v="4"/>
    <x v="85"/>
    <m/>
  </r>
  <r>
    <x v="1"/>
    <x v="1"/>
    <x v="4"/>
    <x v="0"/>
    <x v="0"/>
    <x v="1"/>
    <x v="8"/>
    <x v="4"/>
    <x v="92"/>
    <m/>
  </r>
  <r>
    <x v="1"/>
    <x v="1"/>
    <x v="4"/>
    <x v="0"/>
    <x v="0"/>
    <x v="1"/>
    <x v="8"/>
    <x v="4"/>
    <x v="82"/>
    <m/>
  </r>
  <r>
    <x v="1"/>
    <x v="1"/>
    <x v="4"/>
    <x v="0"/>
    <x v="0"/>
    <x v="1"/>
    <x v="8"/>
    <x v="4"/>
    <x v="93"/>
    <m/>
  </r>
  <r>
    <x v="1"/>
    <x v="1"/>
    <x v="4"/>
    <x v="0"/>
    <x v="0"/>
    <x v="1"/>
    <x v="8"/>
    <x v="4"/>
    <x v="94"/>
    <m/>
  </r>
  <r>
    <x v="1"/>
    <x v="1"/>
    <x v="4"/>
    <x v="0"/>
    <x v="0"/>
    <x v="1"/>
    <x v="8"/>
    <x v="4"/>
    <x v="95"/>
    <m/>
  </r>
  <r>
    <x v="1"/>
    <x v="1"/>
    <x v="4"/>
    <x v="0"/>
    <x v="0"/>
    <x v="1"/>
    <x v="8"/>
    <x v="4"/>
    <x v="96"/>
    <m/>
  </r>
  <r>
    <x v="1"/>
    <x v="1"/>
    <x v="4"/>
    <x v="0"/>
    <x v="0"/>
    <x v="1"/>
    <x v="8"/>
    <x v="4"/>
    <x v="97"/>
    <m/>
  </r>
  <r>
    <x v="1"/>
    <x v="1"/>
    <x v="4"/>
    <x v="0"/>
    <x v="0"/>
    <x v="6"/>
    <x v="23"/>
    <x v="112"/>
    <x v="0"/>
    <m/>
  </r>
  <r>
    <x v="1"/>
    <x v="1"/>
    <x v="4"/>
    <x v="0"/>
    <x v="2"/>
    <x v="3"/>
    <x v="3"/>
    <x v="96"/>
    <x v="0"/>
    <n v="15866378.746436972"/>
  </r>
  <r>
    <x v="1"/>
    <x v="1"/>
    <x v="4"/>
    <x v="0"/>
    <x v="2"/>
    <x v="3"/>
    <x v="3"/>
    <x v="137"/>
    <x v="98"/>
    <m/>
  </r>
  <r>
    <x v="1"/>
    <x v="1"/>
    <x v="4"/>
    <x v="0"/>
    <x v="2"/>
    <x v="3"/>
    <x v="3"/>
    <x v="97"/>
    <x v="34"/>
    <m/>
  </r>
  <r>
    <x v="1"/>
    <x v="1"/>
    <x v="4"/>
    <x v="0"/>
    <x v="2"/>
    <x v="3"/>
    <x v="3"/>
    <x v="97"/>
    <x v="35"/>
    <m/>
  </r>
  <r>
    <x v="1"/>
    <x v="1"/>
    <x v="4"/>
    <x v="0"/>
    <x v="2"/>
    <x v="3"/>
    <x v="3"/>
    <x v="97"/>
    <x v="36"/>
    <m/>
  </r>
  <r>
    <x v="1"/>
    <x v="1"/>
    <x v="4"/>
    <x v="0"/>
    <x v="2"/>
    <x v="3"/>
    <x v="3"/>
    <x v="97"/>
    <x v="0"/>
    <m/>
  </r>
  <r>
    <x v="1"/>
    <x v="1"/>
    <x v="4"/>
    <x v="0"/>
    <x v="2"/>
    <x v="3"/>
    <x v="3"/>
    <x v="97"/>
    <x v="0"/>
    <m/>
  </r>
  <r>
    <x v="1"/>
    <x v="1"/>
    <x v="4"/>
    <x v="0"/>
    <x v="2"/>
    <x v="3"/>
    <x v="3"/>
    <x v="97"/>
    <x v="0"/>
    <m/>
  </r>
  <r>
    <x v="1"/>
    <x v="1"/>
    <x v="4"/>
    <x v="0"/>
    <x v="2"/>
    <x v="3"/>
    <x v="3"/>
    <x v="97"/>
    <x v="0"/>
    <m/>
  </r>
  <r>
    <x v="1"/>
    <x v="1"/>
    <x v="4"/>
    <x v="0"/>
    <x v="2"/>
    <x v="3"/>
    <x v="3"/>
    <x v="98"/>
    <x v="0"/>
    <m/>
  </r>
  <r>
    <x v="1"/>
    <x v="1"/>
    <x v="4"/>
    <x v="0"/>
    <x v="2"/>
    <x v="3"/>
    <x v="3"/>
    <x v="99"/>
    <x v="37"/>
    <m/>
  </r>
  <r>
    <x v="1"/>
    <x v="1"/>
    <x v="4"/>
    <x v="0"/>
    <x v="2"/>
    <x v="3"/>
    <x v="3"/>
    <x v="99"/>
    <x v="38"/>
    <m/>
  </r>
  <r>
    <x v="1"/>
    <x v="1"/>
    <x v="4"/>
    <x v="0"/>
    <x v="2"/>
    <x v="3"/>
    <x v="3"/>
    <x v="99"/>
    <x v="39"/>
    <m/>
  </r>
  <r>
    <x v="1"/>
    <x v="1"/>
    <x v="4"/>
    <x v="0"/>
    <x v="2"/>
    <x v="3"/>
    <x v="3"/>
    <x v="99"/>
    <x v="69"/>
    <m/>
  </r>
  <r>
    <x v="1"/>
    <x v="1"/>
    <x v="4"/>
    <x v="0"/>
    <x v="2"/>
    <x v="3"/>
    <x v="3"/>
    <x v="99"/>
    <x v="70"/>
    <m/>
  </r>
  <r>
    <x v="1"/>
    <x v="1"/>
    <x v="4"/>
    <x v="0"/>
    <x v="2"/>
    <x v="3"/>
    <x v="3"/>
    <x v="99"/>
    <x v="83"/>
    <m/>
  </r>
  <r>
    <x v="1"/>
    <x v="1"/>
    <x v="4"/>
    <x v="0"/>
    <x v="2"/>
    <x v="3"/>
    <x v="3"/>
    <x v="99"/>
    <x v="41"/>
    <m/>
  </r>
  <r>
    <x v="1"/>
    <x v="1"/>
    <x v="4"/>
    <x v="0"/>
    <x v="2"/>
    <x v="3"/>
    <x v="26"/>
    <x v="137"/>
    <x v="0"/>
    <m/>
  </r>
  <r>
    <x v="1"/>
    <x v="1"/>
    <x v="4"/>
    <x v="0"/>
    <x v="2"/>
    <x v="3"/>
    <x v="20"/>
    <x v="49"/>
    <x v="40"/>
    <m/>
  </r>
  <r>
    <x v="1"/>
    <x v="1"/>
    <x v="4"/>
    <x v="0"/>
    <x v="2"/>
    <x v="3"/>
    <x v="20"/>
    <x v="49"/>
    <x v="41"/>
    <m/>
  </r>
  <r>
    <x v="1"/>
    <x v="1"/>
    <x v="4"/>
    <x v="0"/>
    <x v="2"/>
    <x v="3"/>
    <x v="20"/>
    <x v="49"/>
    <x v="42"/>
    <m/>
  </r>
  <r>
    <x v="1"/>
    <x v="1"/>
    <x v="4"/>
    <x v="0"/>
    <x v="2"/>
    <x v="3"/>
    <x v="20"/>
    <x v="49"/>
    <x v="83"/>
    <m/>
  </r>
  <r>
    <x v="1"/>
    <x v="1"/>
    <x v="4"/>
    <x v="0"/>
    <x v="2"/>
    <x v="3"/>
    <x v="20"/>
    <x v="49"/>
    <x v="68"/>
    <m/>
  </r>
  <r>
    <x v="1"/>
    <x v="1"/>
    <x v="4"/>
    <x v="0"/>
    <x v="2"/>
    <x v="3"/>
    <x v="20"/>
    <x v="49"/>
    <x v="0"/>
    <m/>
  </r>
  <r>
    <x v="1"/>
    <x v="1"/>
    <x v="4"/>
    <x v="0"/>
    <x v="2"/>
    <x v="3"/>
    <x v="20"/>
    <x v="111"/>
    <x v="42"/>
    <m/>
  </r>
  <r>
    <x v="1"/>
    <x v="1"/>
    <x v="4"/>
    <x v="0"/>
    <x v="2"/>
    <x v="3"/>
    <x v="20"/>
    <x v="111"/>
    <x v="83"/>
    <m/>
  </r>
  <r>
    <x v="1"/>
    <x v="1"/>
    <x v="4"/>
    <x v="0"/>
    <x v="2"/>
    <x v="3"/>
    <x v="20"/>
    <x v="111"/>
    <x v="43"/>
    <m/>
  </r>
  <r>
    <x v="1"/>
    <x v="1"/>
    <x v="4"/>
    <x v="0"/>
    <x v="2"/>
    <x v="3"/>
    <x v="21"/>
    <x v="50"/>
    <x v="0"/>
    <m/>
  </r>
  <r>
    <x v="1"/>
    <x v="1"/>
    <x v="4"/>
    <x v="0"/>
    <x v="2"/>
    <x v="3"/>
    <x v="21"/>
    <x v="132"/>
    <x v="44"/>
    <m/>
  </r>
  <r>
    <x v="2"/>
    <x v="1"/>
    <x v="4"/>
    <x v="0"/>
    <x v="1"/>
    <x v="2"/>
    <x v="24"/>
    <x v="63"/>
    <x v="1"/>
    <n v="57255932.120168068"/>
  </r>
  <r>
    <x v="2"/>
    <x v="1"/>
    <x v="4"/>
    <x v="0"/>
    <x v="1"/>
    <x v="5"/>
    <x v="11"/>
    <x v="64"/>
    <x v="0"/>
    <m/>
  </r>
  <r>
    <x v="2"/>
    <x v="1"/>
    <x v="4"/>
    <x v="0"/>
    <x v="1"/>
    <x v="5"/>
    <x v="14"/>
    <x v="66"/>
    <x v="0"/>
    <m/>
  </r>
  <r>
    <x v="2"/>
    <x v="1"/>
    <x v="4"/>
    <x v="0"/>
    <x v="1"/>
    <x v="5"/>
    <x v="15"/>
    <x v="69"/>
    <x v="0"/>
    <m/>
  </r>
  <r>
    <x v="2"/>
    <x v="1"/>
    <x v="4"/>
    <x v="0"/>
    <x v="1"/>
    <x v="2"/>
    <x v="25"/>
    <x v="74"/>
    <x v="0"/>
    <m/>
  </r>
  <r>
    <x v="2"/>
    <x v="1"/>
    <x v="4"/>
    <x v="0"/>
    <x v="1"/>
    <x v="2"/>
    <x v="25"/>
    <x v="118"/>
    <x v="0"/>
    <m/>
  </r>
  <r>
    <x v="2"/>
    <x v="1"/>
    <x v="4"/>
    <x v="0"/>
    <x v="1"/>
    <x v="2"/>
    <x v="0"/>
    <x v="103"/>
    <x v="0"/>
    <m/>
  </r>
  <r>
    <x v="2"/>
    <x v="1"/>
    <x v="4"/>
    <x v="0"/>
    <x v="1"/>
    <x v="2"/>
    <x v="0"/>
    <x v="104"/>
    <x v="0"/>
    <m/>
  </r>
  <r>
    <x v="2"/>
    <x v="1"/>
    <x v="4"/>
    <x v="0"/>
    <x v="0"/>
    <x v="0"/>
    <x v="4"/>
    <x v="6"/>
    <x v="2"/>
    <n v="5520000"/>
  </r>
  <r>
    <x v="2"/>
    <x v="1"/>
    <x v="4"/>
    <x v="0"/>
    <x v="0"/>
    <x v="0"/>
    <x v="4"/>
    <x v="6"/>
    <x v="3"/>
    <n v="1750000"/>
  </r>
  <r>
    <x v="2"/>
    <x v="1"/>
    <x v="4"/>
    <x v="0"/>
    <x v="0"/>
    <x v="0"/>
    <x v="4"/>
    <x v="7"/>
    <x v="2"/>
    <m/>
  </r>
  <r>
    <x v="2"/>
    <x v="1"/>
    <x v="4"/>
    <x v="0"/>
    <x v="0"/>
    <x v="0"/>
    <x v="4"/>
    <x v="7"/>
    <x v="3"/>
    <n v="117172"/>
  </r>
  <r>
    <x v="2"/>
    <x v="1"/>
    <x v="4"/>
    <x v="0"/>
    <x v="0"/>
    <x v="0"/>
    <x v="4"/>
    <x v="8"/>
    <x v="2"/>
    <n v="460000"/>
  </r>
  <r>
    <x v="2"/>
    <x v="1"/>
    <x v="4"/>
    <x v="0"/>
    <x v="0"/>
    <x v="0"/>
    <x v="4"/>
    <x v="8"/>
    <x v="3"/>
    <n v="155598"/>
  </r>
  <r>
    <x v="2"/>
    <x v="1"/>
    <x v="4"/>
    <x v="0"/>
    <x v="0"/>
    <x v="0"/>
    <x v="4"/>
    <x v="9"/>
    <x v="2"/>
    <n v="55200"/>
  </r>
  <r>
    <x v="2"/>
    <x v="1"/>
    <x v="4"/>
    <x v="0"/>
    <x v="0"/>
    <x v="0"/>
    <x v="4"/>
    <x v="9"/>
    <x v="3"/>
    <n v="18672"/>
  </r>
  <r>
    <x v="2"/>
    <x v="1"/>
    <x v="4"/>
    <x v="0"/>
    <x v="0"/>
    <x v="0"/>
    <x v="4"/>
    <x v="10"/>
    <x v="2"/>
    <n v="460000"/>
  </r>
  <r>
    <x v="2"/>
    <x v="1"/>
    <x v="4"/>
    <x v="0"/>
    <x v="0"/>
    <x v="0"/>
    <x v="4"/>
    <x v="10"/>
    <x v="3"/>
    <n v="155598"/>
  </r>
  <r>
    <x v="2"/>
    <x v="1"/>
    <x v="4"/>
    <x v="0"/>
    <x v="0"/>
    <x v="0"/>
    <x v="4"/>
    <x v="11"/>
    <x v="2"/>
    <n v="230000"/>
  </r>
  <r>
    <x v="2"/>
    <x v="1"/>
    <x v="4"/>
    <x v="0"/>
    <x v="0"/>
    <x v="0"/>
    <x v="4"/>
    <x v="11"/>
    <x v="3"/>
    <n v="72916"/>
  </r>
  <r>
    <x v="2"/>
    <x v="1"/>
    <x v="4"/>
    <x v="0"/>
    <x v="0"/>
    <x v="0"/>
    <x v="4"/>
    <x v="12"/>
    <x v="2"/>
    <n v="3680000"/>
  </r>
  <r>
    <x v="2"/>
    <x v="1"/>
    <x v="4"/>
    <x v="0"/>
    <x v="0"/>
    <x v="0"/>
    <x v="4"/>
    <x v="134"/>
    <x v="0"/>
    <m/>
  </r>
  <r>
    <x v="2"/>
    <x v="1"/>
    <x v="4"/>
    <x v="0"/>
    <x v="0"/>
    <x v="0"/>
    <x v="4"/>
    <x v="142"/>
    <x v="71"/>
    <m/>
  </r>
  <r>
    <x v="2"/>
    <x v="1"/>
    <x v="4"/>
    <x v="0"/>
    <x v="0"/>
    <x v="0"/>
    <x v="4"/>
    <x v="56"/>
    <x v="4"/>
    <m/>
  </r>
  <r>
    <x v="2"/>
    <x v="1"/>
    <x v="4"/>
    <x v="0"/>
    <x v="0"/>
    <x v="0"/>
    <x v="4"/>
    <x v="13"/>
    <x v="5"/>
    <n v="37949"/>
  </r>
  <r>
    <x v="2"/>
    <x v="1"/>
    <x v="4"/>
    <x v="0"/>
    <x v="0"/>
    <x v="0"/>
    <x v="4"/>
    <x v="14"/>
    <x v="6"/>
    <n v="662400"/>
  </r>
  <r>
    <x v="2"/>
    <x v="1"/>
    <x v="4"/>
    <x v="0"/>
    <x v="0"/>
    <x v="0"/>
    <x v="4"/>
    <x v="14"/>
    <x v="7"/>
    <n v="210000"/>
  </r>
  <r>
    <x v="2"/>
    <x v="1"/>
    <x v="4"/>
    <x v="0"/>
    <x v="0"/>
    <x v="0"/>
    <x v="4"/>
    <x v="15"/>
    <x v="8"/>
    <n v="290800"/>
  </r>
  <r>
    <x v="2"/>
    <x v="1"/>
    <x v="4"/>
    <x v="0"/>
    <x v="0"/>
    <x v="0"/>
    <x v="4"/>
    <x v="113"/>
    <x v="0"/>
    <m/>
  </r>
  <r>
    <x v="2"/>
    <x v="1"/>
    <x v="4"/>
    <x v="0"/>
    <x v="0"/>
    <x v="0"/>
    <x v="9"/>
    <x v="114"/>
    <x v="9"/>
    <n v="600000"/>
  </r>
  <r>
    <x v="2"/>
    <x v="1"/>
    <x v="4"/>
    <x v="0"/>
    <x v="0"/>
    <x v="0"/>
    <x v="9"/>
    <x v="30"/>
    <x v="0"/>
    <m/>
  </r>
  <r>
    <x v="2"/>
    <x v="1"/>
    <x v="4"/>
    <x v="0"/>
    <x v="0"/>
    <x v="0"/>
    <x v="9"/>
    <x v="110"/>
    <x v="0"/>
    <m/>
  </r>
  <r>
    <x v="2"/>
    <x v="1"/>
    <x v="4"/>
    <x v="0"/>
    <x v="0"/>
    <x v="0"/>
    <x v="5"/>
    <x v="70"/>
    <x v="11"/>
    <n v="451"/>
  </r>
  <r>
    <x v="2"/>
    <x v="1"/>
    <x v="4"/>
    <x v="0"/>
    <x v="0"/>
    <x v="0"/>
    <x v="5"/>
    <x v="70"/>
    <x v="99"/>
    <n v="9519"/>
  </r>
  <r>
    <x v="2"/>
    <x v="1"/>
    <x v="4"/>
    <x v="0"/>
    <x v="0"/>
    <x v="0"/>
    <x v="5"/>
    <x v="102"/>
    <x v="0"/>
    <m/>
  </r>
  <r>
    <x v="2"/>
    <x v="1"/>
    <x v="4"/>
    <x v="0"/>
    <x v="0"/>
    <x v="0"/>
    <x v="5"/>
    <x v="71"/>
    <x v="45"/>
    <n v="106205"/>
  </r>
  <r>
    <x v="2"/>
    <x v="1"/>
    <x v="4"/>
    <x v="0"/>
    <x v="0"/>
    <x v="0"/>
    <x v="5"/>
    <x v="78"/>
    <x v="0"/>
    <m/>
  </r>
  <r>
    <x v="2"/>
    <x v="1"/>
    <x v="4"/>
    <x v="0"/>
    <x v="0"/>
    <x v="0"/>
    <x v="6"/>
    <x v="17"/>
    <x v="12"/>
    <n v="800000"/>
  </r>
  <r>
    <x v="2"/>
    <x v="1"/>
    <x v="4"/>
    <x v="0"/>
    <x v="0"/>
    <x v="0"/>
    <x v="6"/>
    <x v="143"/>
    <x v="72"/>
    <m/>
  </r>
  <r>
    <x v="2"/>
    <x v="1"/>
    <x v="4"/>
    <x v="0"/>
    <x v="0"/>
    <x v="0"/>
    <x v="0"/>
    <x v="79"/>
    <x v="0"/>
    <m/>
  </r>
  <r>
    <x v="2"/>
    <x v="1"/>
    <x v="4"/>
    <x v="0"/>
    <x v="0"/>
    <x v="0"/>
    <x v="0"/>
    <x v="80"/>
    <x v="13"/>
    <n v="341583"/>
  </r>
  <r>
    <x v="2"/>
    <x v="1"/>
    <x v="4"/>
    <x v="0"/>
    <x v="0"/>
    <x v="0"/>
    <x v="0"/>
    <x v="80"/>
    <x v="14"/>
    <n v="303933"/>
  </r>
  <r>
    <x v="2"/>
    <x v="1"/>
    <x v="4"/>
    <x v="0"/>
    <x v="0"/>
    <x v="0"/>
    <x v="0"/>
    <x v="80"/>
    <x v="15"/>
    <n v="1000000"/>
  </r>
  <r>
    <x v="2"/>
    <x v="1"/>
    <x v="4"/>
    <x v="0"/>
    <x v="0"/>
    <x v="0"/>
    <x v="0"/>
    <x v="80"/>
    <x v="16"/>
    <n v="365608"/>
  </r>
  <r>
    <x v="2"/>
    <x v="1"/>
    <x v="4"/>
    <x v="0"/>
    <x v="0"/>
    <x v="0"/>
    <x v="0"/>
    <x v="80"/>
    <x v="54"/>
    <m/>
  </r>
  <r>
    <x v="2"/>
    <x v="1"/>
    <x v="4"/>
    <x v="0"/>
    <x v="0"/>
    <x v="0"/>
    <x v="0"/>
    <x v="80"/>
    <x v="73"/>
    <m/>
  </r>
  <r>
    <x v="2"/>
    <x v="1"/>
    <x v="4"/>
    <x v="0"/>
    <x v="0"/>
    <x v="0"/>
    <x v="0"/>
    <x v="80"/>
    <x v="84"/>
    <m/>
  </r>
  <r>
    <x v="2"/>
    <x v="1"/>
    <x v="4"/>
    <x v="0"/>
    <x v="0"/>
    <x v="0"/>
    <x v="0"/>
    <x v="80"/>
    <x v="85"/>
    <n v="300000"/>
  </r>
  <r>
    <x v="2"/>
    <x v="1"/>
    <x v="4"/>
    <x v="0"/>
    <x v="0"/>
    <x v="0"/>
    <x v="0"/>
    <x v="80"/>
    <x v="86"/>
    <m/>
  </r>
  <r>
    <x v="2"/>
    <x v="1"/>
    <x v="4"/>
    <x v="0"/>
    <x v="0"/>
    <x v="0"/>
    <x v="0"/>
    <x v="84"/>
    <x v="20"/>
    <m/>
  </r>
  <r>
    <x v="2"/>
    <x v="1"/>
    <x v="4"/>
    <x v="0"/>
    <x v="0"/>
    <x v="0"/>
    <x v="0"/>
    <x v="107"/>
    <x v="17"/>
    <n v="580000"/>
  </r>
  <r>
    <x v="2"/>
    <x v="1"/>
    <x v="4"/>
    <x v="0"/>
    <x v="0"/>
    <x v="0"/>
    <x v="0"/>
    <x v="115"/>
    <x v="0"/>
    <m/>
  </r>
  <r>
    <x v="2"/>
    <x v="1"/>
    <x v="4"/>
    <x v="0"/>
    <x v="0"/>
    <x v="0"/>
    <x v="0"/>
    <x v="138"/>
    <x v="11"/>
    <n v="134058"/>
  </r>
  <r>
    <x v="2"/>
    <x v="1"/>
    <x v="4"/>
    <x v="0"/>
    <x v="0"/>
    <x v="0"/>
    <x v="0"/>
    <x v="108"/>
    <x v="0"/>
    <m/>
  </r>
  <r>
    <x v="2"/>
    <x v="1"/>
    <x v="4"/>
    <x v="0"/>
    <x v="0"/>
    <x v="0"/>
    <x v="0"/>
    <x v="109"/>
    <x v="0"/>
    <m/>
  </r>
  <r>
    <x v="2"/>
    <x v="1"/>
    <x v="4"/>
    <x v="0"/>
    <x v="0"/>
    <x v="0"/>
    <x v="0"/>
    <x v="116"/>
    <x v="0"/>
    <m/>
  </r>
  <r>
    <x v="2"/>
    <x v="1"/>
    <x v="4"/>
    <x v="0"/>
    <x v="0"/>
    <x v="0"/>
    <x v="0"/>
    <x v="79"/>
    <x v="40"/>
    <m/>
  </r>
  <r>
    <x v="2"/>
    <x v="1"/>
    <x v="4"/>
    <x v="0"/>
    <x v="0"/>
    <x v="0"/>
    <x v="12"/>
    <x v="81"/>
    <x v="0"/>
    <m/>
  </r>
  <r>
    <x v="2"/>
    <x v="1"/>
    <x v="4"/>
    <x v="0"/>
    <x v="0"/>
    <x v="0"/>
    <x v="12"/>
    <x v="82"/>
    <x v="47"/>
    <m/>
  </r>
  <r>
    <x v="2"/>
    <x v="1"/>
    <x v="4"/>
    <x v="0"/>
    <x v="0"/>
    <x v="0"/>
    <x v="12"/>
    <x v="83"/>
    <x v="0"/>
    <m/>
  </r>
  <r>
    <x v="2"/>
    <x v="1"/>
    <x v="4"/>
    <x v="0"/>
    <x v="0"/>
    <x v="0"/>
    <x v="12"/>
    <x v="84"/>
    <x v="47"/>
    <m/>
  </r>
  <r>
    <x v="2"/>
    <x v="1"/>
    <x v="4"/>
    <x v="0"/>
    <x v="0"/>
    <x v="0"/>
    <x v="19"/>
    <x v="100"/>
    <x v="55"/>
    <m/>
  </r>
  <r>
    <x v="2"/>
    <x v="1"/>
    <x v="4"/>
    <x v="0"/>
    <x v="0"/>
    <x v="0"/>
    <x v="19"/>
    <x v="100"/>
    <x v="19"/>
    <m/>
  </r>
  <r>
    <x v="2"/>
    <x v="1"/>
    <x v="4"/>
    <x v="0"/>
    <x v="0"/>
    <x v="0"/>
    <x v="19"/>
    <x v="139"/>
    <x v="0"/>
    <m/>
  </r>
  <r>
    <x v="2"/>
    <x v="1"/>
    <x v="4"/>
    <x v="0"/>
    <x v="0"/>
    <x v="0"/>
    <x v="19"/>
    <x v="140"/>
    <x v="20"/>
    <m/>
  </r>
  <r>
    <x v="2"/>
    <x v="1"/>
    <x v="4"/>
    <x v="0"/>
    <x v="0"/>
    <x v="0"/>
    <x v="16"/>
    <x v="86"/>
    <x v="45"/>
    <n v="1004500"/>
  </r>
  <r>
    <x v="2"/>
    <x v="1"/>
    <x v="4"/>
    <x v="0"/>
    <x v="0"/>
    <x v="0"/>
    <x v="16"/>
    <x v="117"/>
    <x v="56"/>
    <m/>
  </r>
  <r>
    <x v="2"/>
    <x v="1"/>
    <x v="4"/>
    <x v="0"/>
    <x v="0"/>
    <x v="0"/>
    <x v="16"/>
    <x v="117"/>
    <x v="57"/>
    <n v="220000"/>
  </r>
  <r>
    <x v="2"/>
    <x v="1"/>
    <x v="4"/>
    <x v="0"/>
    <x v="0"/>
    <x v="0"/>
    <x v="22"/>
    <x v="105"/>
    <x v="0"/>
    <m/>
  </r>
  <r>
    <x v="2"/>
    <x v="1"/>
    <x v="4"/>
    <x v="0"/>
    <x v="0"/>
    <x v="0"/>
    <x v="2"/>
    <x v="87"/>
    <x v="21"/>
    <n v="274181"/>
  </r>
  <r>
    <x v="2"/>
    <x v="1"/>
    <x v="4"/>
    <x v="0"/>
    <x v="0"/>
    <x v="0"/>
    <x v="2"/>
    <x v="87"/>
    <x v="87"/>
    <n v="164230"/>
  </r>
  <r>
    <x v="2"/>
    <x v="1"/>
    <x v="4"/>
    <x v="0"/>
    <x v="0"/>
    <x v="0"/>
    <x v="2"/>
    <x v="87"/>
    <x v="14"/>
    <m/>
  </r>
  <r>
    <x v="2"/>
    <x v="1"/>
    <x v="4"/>
    <x v="0"/>
    <x v="0"/>
    <x v="0"/>
    <x v="2"/>
    <x v="87"/>
    <x v="100"/>
    <n v="148000"/>
  </r>
  <r>
    <x v="2"/>
    <x v="1"/>
    <x v="4"/>
    <x v="0"/>
    <x v="0"/>
    <x v="0"/>
    <x v="2"/>
    <x v="88"/>
    <x v="17"/>
    <n v="10000"/>
  </r>
  <r>
    <x v="2"/>
    <x v="1"/>
    <x v="4"/>
    <x v="0"/>
    <x v="0"/>
    <x v="0"/>
    <x v="2"/>
    <x v="88"/>
    <x v="101"/>
    <n v="81582"/>
  </r>
  <r>
    <x v="2"/>
    <x v="1"/>
    <x v="4"/>
    <x v="0"/>
    <x v="0"/>
    <x v="0"/>
    <x v="2"/>
    <x v="89"/>
    <x v="102"/>
    <n v="35294"/>
  </r>
  <r>
    <x v="2"/>
    <x v="1"/>
    <x v="4"/>
    <x v="0"/>
    <x v="0"/>
    <x v="0"/>
    <x v="2"/>
    <x v="89"/>
    <x v="32"/>
    <n v="26387"/>
  </r>
  <r>
    <x v="2"/>
    <x v="1"/>
    <x v="4"/>
    <x v="0"/>
    <x v="0"/>
    <x v="0"/>
    <x v="2"/>
    <x v="89"/>
    <x v="82"/>
    <n v="405882"/>
  </r>
  <r>
    <x v="2"/>
    <x v="1"/>
    <x v="4"/>
    <x v="0"/>
    <x v="0"/>
    <x v="0"/>
    <x v="2"/>
    <x v="90"/>
    <x v="28"/>
    <n v="100000"/>
  </r>
  <r>
    <x v="2"/>
    <x v="1"/>
    <x v="4"/>
    <x v="0"/>
    <x v="0"/>
    <x v="0"/>
    <x v="2"/>
    <x v="90"/>
    <x v="94"/>
    <n v="150027"/>
  </r>
  <r>
    <x v="2"/>
    <x v="1"/>
    <x v="4"/>
    <x v="0"/>
    <x v="0"/>
    <x v="0"/>
    <x v="2"/>
    <x v="91"/>
    <x v="28"/>
    <n v="105400"/>
  </r>
  <r>
    <x v="2"/>
    <x v="1"/>
    <x v="4"/>
    <x v="0"/>
    <x v="0"/>
    <x v="0"/>
    <x v="2"/>
    <x v="91"/>
    <x v="99"/>
    <n v="130831"/>
  </r>
  <r>
    <x v="2"/>
    <x v="1"/>
    <x v="4"/>
    <x v="0"/>
    <x v="0"/>
    <x v="0"/>
    <x v="2"/>
    <x v="92"/>
    <x v="28"/>
    <n v="38900"/>
  </r>
  <r>
    <x v="2"/>
    <x v="1"/>
    <x v="4"/>
    <x v="0"/>
    <x v="0"/>
    <x v="0"/>
    <x v="2"/>
    <x v="136"/>
    <x v="60"/>
    <m/>
  </r>
  <r>
    <x v="2"/>
    <x v="1"/>
    <x v="4"/>
    <x v="0"/>
    <x v="0"/>
    <x v="0"/>
    <x v="2"/>
    <x v="136"/>
    <x v="28"/>
    <n v="160000"/>
  </r>
  <r>
    <x v="2"/>
    <x v="1"/>
    <x v="4"/>
    <x v="0"/>
    <x v="0"/>
    <x v="0"/>
    <x v="2"/>
    <x v="141"/>
    <x v="28"/>
    <n v="18500"/>
  </r>
  <r>
    <x v="2"/>
    <x v="1"/>
    <x v="4"/>
    <x v="0"/>
    <x v="0"/>
    <x v="0"/>
    <x v="2"/>
    <x v="93"/>
    <x v="0"/>
    <m/>
  </r>
  <r>
    <x v="2"/>
    <x v="1"/>
    <x v="4"/>
    <x v="0"/>
    <x v="0"/>
    <x v="0"/>
    <x v="2"/>
    <x v="84"/>
    <x v="103"/>
    <n v="0.52"/>
  </r>
  <r>
    <x v="2"/>
    <x v="1"/>
    <x v="4"/>
    <x v="0"/>
    <x v="0"/>
    <x v="0"/>
    <x v="2"/>
    <x v="84"/>
    <x v="104"/>
    <n v="14850"/>
  </r>
  <r>
    <x v="2"/>
    <x v="1"/>
    <x v="4"/>
    <x v="0"/>
    <x v="0"/>
    <x v="0"/>
    <x v="2"/>
    <x v="84"/>
    <x v="54"/>
    <n v="2.48"/>
  </r>
  <r>
    <x v="2"/>
    <x v="1"/>
    <x v="4"/>
    <x v="0"/>
    <x v="0"/>
    <x v="0"/>
    <x v="2"/>
    <x v="84"/>
    <x v="37"/>
    <n v="1.32"/>
  </r>
  <r>
    <x v="2"/>
    <x v="1"/>
    <x v="4"/>
    <x v="0"/>
    <x v="0"/>
    <x v="0"/>
    <x v="2"/>
    <x v="84"/>
    <x v="101"/>
    <n v="54"/>
  </r>
  <r>
    <x v="2"/>
    <x v="1"/>
    <x v="4"/>
    <x v="0"/>
    <x v="0"/>
    <x v="0"/>
    <x v="2"/>
    <x v="84"/>
    <x v="25"/>
    <n v="125.35"/>
  </r>
  <r>
    <x v="2"/>
    <x v="1"/>
    <x v="4"/>
    <x v="0"/>
    <x v="0"/>
    <x v="0"/>
    <x v="2"/>
    <x v="84"/>
    <x v="26"/>
    <n v="249.94"/>
  </r>
  <r>
    <x v="2"/>
    <x v="1"/>
    <x v="4"/>
    <x v="0"/>
    <x v="0"/>
    <x v="0"/>
    <x v="2"/>
    <x v="84"/>
    <x v="22"/>
    <n v="249.77"/>
  </r>
  <r>
    <x v="2"/>
    <x v="1"/>
    <x v="4"/>
    <x v="0"/>
    <x v="0"/>
    <x v="0"/>
    <x v="2"/>
    <x v="84"/>
    <x v="9"/>
    <n v="1"/>
  </r>
  <r>
    <x v="2"/>
    <x v="1"/>
    <x v="4"/>
    <x v="0"/>
    <x v="0"/>
    <x v="0"/>
    <x v="2"/>
    <x v="84"/>
    <x v="105"/>
    <n v="0.04"/>
  </r>
  <r>
    <x v="2"/>
    <x v="1"/>
    <x v="4"/>
    <x v="0"/>
    <x v="0"/>
    <x v="7"/>
    <x v="4"/>
    <x v="119"/>
    <x v="28"/>
    <n v="2000000"/>
  </r>
  <r>
    <x v="2"/>
    <x v="1"/>
    <x v="4"/>
    <x v="0"/>
    <x v="0"/>
    <x v="7"/>
    <x v="4"/>
    <x v="120"/>
    <x v="28"/>
    <n v="117172"/>
  </r>
  <r>
    <x v="2"/>
    <x v="1"/>
    <x v="4"/>
    <x v="0"/>
    <x v="0"/>
    <x v="7"/>
    <x v="4"/>
    <x v="121"/>
    <x v="28"/>
    <n v="176430"/>
  </r>
  <r>
    <x v="2"/>
    <x v="1"/>
    <x v="4"/>
    <x v="0"/>
    <x v="0"/>
    <x v="7"/>
    <x v="4"/>
    <x v="122"/>
    <x v="28"/>
    <n v="21172"/>
  </r>
  <r>
    <x v="2"/>
    <x v="1"/>
    <x v="4"/>
    <x v="0"/>
    <x v="0"/>
    <x v="7"/>
    <x v="4"/>
    <x v="123"/>
    <x v="28"/>
    <n v="176430"/>
  </r>
  <r>
    <x v="2"/>
    <x v="1"/>
    <x v="4"/>
    <x v="0"/>
    <x v="0"/>
    <x v="7"/>
    <x v="4"/>
    <x v="124"/>
    <x v="28"/>
    <n v="83333.34"/>
  </r>
  <r>
    <x v="2"/>
    <x v="1"/>
    <x v="4"/>
    <x v="0"/>
    <x v="0"/>
    <x v="7"/>
    <x v="4"/>
    <x v="135"/>
    <x v="0"/>
    <m/>
  </r>
  <r>
    <x v="2"/>
    <x v="1"/>
    <x v="4"/>
    <x v="0"/>
    <x v="0"/>
    <x v="7"/>
    <x v="4"/>
    <x v="125"/>
    <x v="28"/>
    <n v="1000000"/>
  </r>
  <r>
    <x v="2"/>
    <x v="1"/>
    <x v="4"/>
    <x v="0"/>
    <x v="0"/>
    <x v="7"/>
    <x v="4"/>
    <x v="144"/>
    <x v="28"/>
    <m/>
  </r>
  <r>
    <x v="2"/>
    <x v="1"/>
    <x v="4"/>
    <x v="0"/>
    <x v="0"/>
    <x v="7"/>
    <x v="4"/>
    <x v="126"/>
    <x v="0"/>
    <m/>
  </r>
  <r>
    <x v="2"/>
    <x v="1"/>
    <x v="4"/>
    <x v="0"/>
    <x v="0"/>
    <x v="7"/>
    <x v="4"/>
    <x v="127"/>
    <x v="5"/>
    <n v="10440"/>
  </r>
  <r>
    <x v="2"/>
    <x v="1"/>
    <x v="4"/>
    <x v="0"/>
    <x v="0"/>
    <x v="7"/>
    <x v="4"/>
    <x v="128"/>
    <x v="6"/>
    <n v="240000"/>
  </r>
  <r>
    <x v="2"/>
    <x v="1"/>
    <x v="4"/>
    <x v="0"/>
    <x v="0"/>
    <x v="7"/>
    <x v="4"/>
    <x v="129"/>
    <x v="77"/>
    <n v="80000"/>
  </r>
  <r>
    <x v="2"/>
    <x v="1"/>
    <x v="4"/>
    <x v="0"/>
    <x v="0"/>
    <x v="7"/>
    <x v="4"/>
    <x v="130"/>
    <x v="0"/>
    <m/>
  </r>
  <r>
    <x v="2"/>
    <x v="1"/>
    <x v="4"/>
    <x v="0"/>
    <x v="0"/>
    <x v="7"/>
    <x v="2"/>
    <x v="131"/>
    <x v="0"/>
    <m/>
  </r>
  <r>
    <x v="2"/>
    <x v="1"/>
    <x v="4"/>
    <x v="0"/>
    <x v="0"/>
    <x v="1"/>
    <x v="7"/>
    <x v="34"/>
    <x v="29"/>
    <n v="84190"/>
  </r>
  <r>
    <x v="2"/>
    <x v="1"/>
    <x v="4"/>
    <x v="0"/>
    <x v="0"/>
    <x v="1"/>
    <x v="7"/>
    <x v="20"/>
    <x v="30"/>
    <n v="378006"/>
  </r>
  <r>
    <x v="2"/>
    <x v="1"/>
    <x v="4"/>
    <x v="0"/>
    <x v="0"/>
    <x v="1"/>
    <x v="7"/>
    <x v="20"/>
    <x v="29"/>
    <n v="99610.09"/>
  </r>
  <r>
    <x v="2"/>
    <x v="1"/>
    <x v="4"/>
    <x v="0"/>
    <x v="0"/>
    <x v="1"/>
    <x v="7"/>
    <x v="101"/>
    <x v="31"/>
    <m/>
  </r>
  <r>
    <x v="2"/>
    <x v="1"/>
    <x v="4"/>
    <x v="0"/>
    <x v="0"/>
    <x v="1"/>
    <x v="7"/>
    <x v="55"/>
    <x v="89"/>
    <m/>
  </r>
  <r>
    <x v="2"/>
    <x v="1"/>
    <x v="4"/>
    <x v="0"/>
    <x v="0"/>
    <x v="1"/>
    <x v="7"/>
    <x v="55"/>
    <x v="90"/>
    <m/>
  </r>
  <r>
    <x v="2"/>
    <x v="1"/>
    <x v="4"/>
    <x v="0"/>
    <x v="0"/>
    <x v="1"/>
    <x v="8"/>
    <x v="22"/>
    <x v="29"/>
    <n v="235573.41"/>
  </r>
  <r>
    <x v="2"/>
    <x v="1"/>
    <x v="4"/>
    <x v="0"/>
    <x v="0"/>
    <x v="1"/>
    <x v="8"/>
    <x v="94"/>
    <x v="85"/>
    <n v="3000"/>
  </r>
  <r>
    <x v="2"/>
    <x v="1"/>
    <x v="4"/>
    <x v="0"/>
    <x v="0"/>
    <x v="1"/>
    <x v="8"/>
    <x v="95"/>
    <x v="0"/>
    <m/>
  </r>
  <r>
    <x v="2"/>
    <x v="1"/>
    <x v="4"/>
    <x v="0"/>
    <x v="0"/>
    <x v="1"/>
    <x v="8"/>
    <x v="77"/>
    <x v="50"/>
    <m/>
  </r>
  <r>
    <x v="2"/>
    <x v="1"/>
    <x v="4"/>
    <x v="0"/>
    <x v="0"/>
    <x v="1"/>
    <x v="8"/>
    <x v="4"/>
    <x v="2"/>
    <n v="7153.61"/>
  </r>
  <r>
    <x v="2"/>
    <x v="1"/>
    <x v="4"/>
    <x v="0"/>
    <x v="0"/>
    <x v="1"/>
    <x v="8"/>
    <x v="4"/>
    <x v="17"/>
    <n v="5800"/>
  </r>
  <r>
    <x v="2"/>
    <x v="1"/>
    <x v="4"/>
    <x v="0"/>
    <x v="0"/>
    <x v="1"/>
    <x v="8"/>
    <x v="4"/>
    <x v="91"/>
    <m/>
  </r>
  <r>
    <x v="2"/>
    <x v="1"/>
    <x v="4"/>
    <x v="0"/>
    <x v="0"/>
    <x v="1"/>
    <x v="8"/>
    <x v="4"/>
    <x v="85"/>
    <m/>
  </r>
  <r>
    <x v="2"/>
    <x v="1"/>
    <x v="4"/>
    <x v="0"/>
    <x v="0"/>
    <x v="1"/>
    <x v="8"/>
    <x v="4"/>
    <x v="92"/>
    <m/>
  </r>
  <r>
    <x v="2"/>
    <x v="1"/>
    <x v="4"/>
    <x v="0"/>
    <x v="0"/>
    <x v="1"/>
    <x v="8"/>
    <x v="4"/>
    <x v="82"/>
    <m/>
  </r>
  <r>
    <x v="2"/>
    <x v="1"/>
    <x v="4"/>
    <x v="0"/>
    <x v="0"/>
    <x v="1"/>
    <x v="8"/>
    <x v="4"/>
    <x v="93"/>
    <m/>
  </r>
  <r>
    <x v="2"/>
    <x v="1"/>
    <x v="4"/>
    <x v="0"/>
    <x v="0"/>
    <x v="1"/>
    <x v="8"/>
    <x v="4"/>
    <x v="94"/>
    <m/>
  </r>
  <r>
    <x v="2"/>
    <x v="1"/>
    <x v="4"/>
    <x v="0"/>
    <x v="0"/>
    <x v="1"/>
    <x v="8"/>
    <x v="4"/>
    <x v="95"/>
    <m/>
  </r>
  <r>
    <x v="2"/>
    <x v="1"/>
    <x v="4"/>
    <x v="0"/>
    <x v="0"/>
    <x v="1"/>
    <x v="8"/>
    <x v="4"/>
    <x v="96"/>
    <m/>
  </r>
  <r>
    <x v="2"/>
    <x v="1"/>
    <x v="4"/>
    <x v="0"/>
    <x v="0"/>
    <x v="1"/>
    <x v="8"/>
    <x v="4"/>
    <x v="97"/>
    <m/>
  </r>
  <r>
    <x v="2"/>
    <x v="1"/>
    <x v="4"/>
    <x v="0"/>
    <x v="0"/>
    <x v="6"/>
    <x v="23"/>
    <x v="112"/>
    <x v="0"/>
    <m/>
  </r>
  <r>
    <x v="2"/>
    <x v="1"/>
    <x v="4"/>
    <x v="0"/>
    <x v="2"/>
    <x v="3"/>
    <x v="3"/>
    <x v="96"/>
    <x v="0"/>
    <n v="17176779.636050418"/>
  </r>
  <r>
    <x v="2"/>
    <x v="1"/>
    <x v="4"/>
    <x v="0"/>
    <x v="2"/>
    <x v="3"/>
    <x v="3"/>
    <x v="137"/>
    <x v="98"/>
    <m/>
  </r>
  <r>
    <x v="2"/>
    <x v="1"/>
    <x v="4"/>
    <x v="0"/>
    <x v="2"/>
    <x v="3"/>
    <x v="3"/>
    <x v="97"/>
    <x v="34"/>
    <m/>
  </r>
  <r>
    <x v="2"/>
    <x v="1"/>
    <x v="4"/>
    <x v="0"/>
    <x v="2"/>
    <x v="3"/>
    <x v="3"/>
    <x v="97"/>
    <x v="35"/>
    <m/>
  </r>
  <r>
    <x v="2"/>
    <x v="1"/>
    <x v="4"/>
    <x v="0"/>
    <x v="2"/>
    <x v="3"/>
    <x v="3"/>
    <x v="97"/>
    <x v="36"/>
    <m/>
  </r>
  <r>
    <x v="2"/>
    <x v="1"/>
    <x v="4"/>
    <x v="0"/>
    <x v="2"/>
    <x v="3"/>
    <x v="3"/>
    <x v="97"/>
    <x v="0"/>
    <m/>
  </r>
  <r>
    <x v="2"/>
    <x v="1"/>
    <x v="4"/>
    <x v="0"/>
    <x v="2"/>
    <x v="3"/>
    <x v="3"/>
    <x v="97"/>
    <x v="0"/>
    <m/>
  </r>
  <r>
    <x v="2"/>
    <x v="1"/>
    <x v="4"/>
    <x v="0"/>
    <x v="2"/>
    <x v="3"/>
    <x v="3"/>
    <x v="97"/>
    <x v="0"/>
    <m/>
  </r>
  <r>
    <x v="2"/>
    <x v="1"/>
    <x v="4"/>
    <x v="0"/>
    <x v="2"/>
    <x v="3"/>
    <x v="3"/>
    <x v="97"/>
    <x v="0"/>
    <m/>
  </r>
  <r>
    <x v="2"/>
    <x v="1"/>
    <x v="4"/>
    <x v="0"/>
    <x v="2"/>
    <x v="3"/>
    <x v="3"/>
    <x v="98"/>
    <x v="0"/>
    <m/>
  </r>
  <r>
    <x v="2"/>
    <x v="1"/>
    <x v="4"/>
    <x v="0"/>
    <x v="2"/>
    <x v="3"/>
    <x v="3"/>
    <x v="99"/>
    <x v="37"/>
    <m/>
  </r>
  <r>
    <x v="2"/>
    <x v="1"/>
    <x v="4"/>
    <x v="0"/>
    <x v="2"/>
    <x v="3"/>
    <x v="3"/>
    <x v="99"/>
    <x v="38"/>
    <m/>
  </r>
  <r>
    <x v="2"/>
    <x v="1"/>
    <x v="4"/>
    <x v="0"/>
    <x v="2"/>
    <x v="3"/>
    <x v="3"/>
    <x v="99"/>
    <x v="39"/>
    <m/>
  </r>
  <r>
    <x v="2"/>
    <x v="1"/>
    <x v="4"/>
    <x v="0"/>
    <x v="2"/>
    <x v="3"/>
    <x v="3"/>
    <x v="99"/>
    <x v="69"/>
    <m/>
  </r>
  <r>
    <x v="2"/>
    <x v="1"/>
    <x v="4"/>
    <x v="0"/>
    <x v="2"/>
    <x v="3"/>
    <x v="3"/>
    <x v="99"/>
    <x v="70"/>
    <m/>
  </r>
  <r>
    <x v="2"/>
    <x v="1"/>
    <x v="4"/>
    <x v="0"/>
    <x v="2"/>
    <x v="3"/>
    <x v="3"/>
    <x v="99"/>
    <x v="83"/>
    <m/>
  </r>
  <r>
    <x v="2"/>
    <x v="1"/>
    <x v="4"/>
    <x v="0"/>
    <x v="2"/>
    <x v="3"/>
    <x v="3"/>
    <x v="99"/>
    <x v="41"/>
    <m/>
  </r>
  <r>
    <x v="2"/>
    <x v="1"/>
    <x v="4"/>
    <x v="0"/>
    <x v="2"/>
    <x v="3"/>
    <x v="26"/>
    <x v="137"/>
    <x v="0"/>
    <m/>
  </r>
  <r>
    <x v="2"/>
    <x v="1"/>
    <x v="4"/>
    <x v="0"/>
    <x v="2"/>
    <x v="3"/>
    <x v="20"/>
    <x v="49"/>
    <x v="40"/>
    <m/>
  </r>
  <r>
    <x v="2"/>
    <x v="1"/>
    <x v="4"/>
    <x v="0"/>
    <x v="2"/>
    <x v="3"/>
    <x v="20"/>
    <x v="49"/>
    <x v="41"/>
    <m/>
  </r>
  <r>
    <x v="2"/>
    <x v="1"/>
    <x v="4"/>
    <x v="0"/>
    <x v="2"/>
    <x v="3"/>
    <x v="20"/>
    <x v="49"/>
    <x v="42"/>
    <m/>
  </r>
  <r>
    <x v="2"/>
    <x v="1"/>
    <x v="4"/>
    <x v="0"/>
    <x v="2"/>
    <x v="3"/>
    <x v="20"/>
    <x v="49"/>
    <x v="83"/>
    <m/>
  </r>
  <r>
    <x v="2"/>
    <x v="1"/>
    <x v="4"/>
    <x v="0"/>
    <x v="2"/>
    <x v="3"/>
    <x v="20"/>
    <x v="49"/>
    <x v="68"/>
    <m/>
  </r>
  <r>
    <x v="2"/>
    <x v="1"/>
    <x v="4"/>
    <x v="0"/>
    <x v="2"/>
    <x v="3"/>
    <x v="20"/>
    <x v="49"/>
    <x v="0"/>
    <m/>
  </r>
  <r>
    <x v="2"/>
    <x v="1"/>
    <x v="4"/>
    <x v="0"/>
    <x v="2"/>
    <x v="3"/>
    <x v="20"/>
    <x v="111"/>
    <x v="42"/>
    <m/>
  </r>
  <r>
    <x v="2"/>
    <x v="1"/>
    <x v="4"/>
    <x v="0"/>
    <x v="2"/>
    <x v="3"/>
    <x v="20"/>
    <x v="111"/>
    <x v="83"/>
    <m/>
  </r>
  <r>
    <x v="2"/>
    <x v="1"/>
    <x v="4"/>
    <x v="0"/>
    <x v="2"/>
    <x v="3"/>
    <x v="20"/>
    <x v="111"/>
    <x v="43"/>
    <m/>
  </r>
  <r>
    <x v="2"/>
    <x v="1"/>
    <x v="4"/>
    <x v="0"/>
    <x v="2"/>
    <x v="3"/>
    <x v="21"/>
    <x v="50"/>
    <x v="0"/>
    <m/>
  </r>
  <r>
    <x v="2"/>
    <x v="1"/>
    <x v="4"/>
    <x v="0"/>
    <x v="2"/>
    <x v="3"/>
    <x v="21"/>
    <x v="132"/>
    <x v="44"/>
    <m/>
  </r>
  <r>
    <x v="3"/>
    <x v="1"/>
    <x v="4"/>
    <x v="0"/>
    <x v="1"/>
    <x v="2"/>
    <x v="24"/>
    <x v="63"/>
    <x v="1"/>
    <n v="53727715.349747896"/>
  </r>
  <r>
    <x v="3"/>
    <x v="1"/>
    <x v="4"/>
    <x v="0"/>
    <x v="1"/>
    <x v="5"/>
    <x v="11"/>
    <x v="64"/>
    <x v="0"/>
    <m/>
  </r>
  <r>
    <x v="3"/>
    <x v="1"/>
    <x v="4"/>
    <x v="0"/>
    <x v="1"/>
    <x v="5"/>
    <x v="14"/>
    <x v="66"/>
    <x v="0"/>
    <m/>
  </r>
  <r>
    <x v="3"/>
    <x v="1"/>
    <x v="4"/>
    <x v="0"/>
    <x v="1"/>
    <x v="5"/>
    <x v="15"/>
    <x v="69"/>
    <x v="0"/>
    <m/>
  </r>
  <r>
    <x v="3"/>
    <x v="1"/>
    <x v="4"/>
    <x v="0"/>
    <x v="1"/>
    <x v="2"/>
    <x v="25"/>
    <x v="74"/>
    <x v="0"/>
    <m/>
  </r>
  <r>
    <x v="3"/>
    <x v="1"/>
    <x v="4"/>
    <x v="0"/>
    <x v="1"/>
    <x v="2"/>
    <x v="25"/>
    <x v="118"/>
    <x v="0"/>
    <m/>
  </r>
  <r>
    <x v="3"/>
    <x v="1"/>
    <x v="4"/>
    <x v="0"/>
    <x v="1"/>
    <x v="2"/>
    <x v="0"/>
    <x v="103"/>
    <x v="0"/>
    <m/>
  </r>
  <r>
    <x v="3"/>
    <x v="1"/>
    <x v="4"/>
    <x v="0"/>
    <x v="1"/>
    <x v="2"/>
    <x v="0"/>
    <x v="104"/>
    <x v="0"/>
    <m/>
  </r>
  <r>
    <x v="3"/>
    <x v="1"/>
    <x v="4"/>
    <x v="0"/>
    <x v="0"/>
    <x v="0"/>
    <x v="4"/>
    <x v="6"/>
    <x v="2"/>
    <n v="5520000"/>
  </r>
  <r>
    <x v="3"/>
    <x v="1"/>
    <x v="4"/>
    <x v="0"/>
    <x v="0"/>
    <x v="0"/>
    <x v="4"/>
    <x v="6"/>
    <x v="3"/>
    <n v="1750000"/>
  </r>
  <r>
    <x v="3"/>
    <x v="1"/>
    <x v="4"/>
    <x v="0"/>
    <x v="0"/>
    <x v="0"/>
    <x v="4"/>
    <x v="7"/>
    <x v="2"/>
    <m/>
  </r>
  <r>
    <x v="3"/>
    <x v="1"/>
    <x v="4"/>
    <x v="0"/>
    <x v="0"/>
    <x v="0"/>
    <x v="4"/>
    <x v="7"/>
    <x v="3"/>
    <n v="117172"/>
  </r>
  <r>
    <x v="3"/>
    <x v="1"/>
    <x v="4"/>
    <x v="0"/>
    <x v="0"/>
    <x v="0"/>
    <x v="4"/>
    <x v="8"/>
    <x v="2"/>
    <n v="460000"/>
  </r>
  <r>
    <x v="3"/>
    <x v="1"/>
    <x v="4"/>
    <x v="0"/>
    <x v="0"/>
    <x v="0"/>
    <x v="4"/>
    <x v="8"/>
    <x v="3"/>
    <n v="155598"/>
  </r>
  <r>
    <x v="3"/>
    <x v="1"/>
    <x v="4"/>
    <x v="0"/>
    <x v="0"/>
    <x v="0"/>
    <x v="4"/>
    <x v="9"/>
    <x v="2"/>
    <n v="55200"/>
  </r>
  <r>
    <x v="3"/>
    <x v="1"/>
    <x v="4"/>
    <x v="0"/>
    <x v="0"/>
    <x v="0"/>
    <x v="4"/>
    <x v="9"/>
    <x v="3"/>
    <n v="18672"/>
  </r>
  <r>
    <x v="3"/>
    <x v="1"/>
    <x v="4"/>
    <x v="0"/>
    <x v="0"/>
    <x v="0"/>
    <x v="4"/>
    <x v="10"/>
    <x v="2"/>
    <n v="460000"/>
  </r>
  <r>
    <x v="3"/>
    <x v="1"/>
    <x v="4"/>
    <x v="0"/>
    <x v="0"/>
    <x v="0"/>
    <x v="4"/>
    <x v="10"/>
    <x v="3"/>
    <n v="155598"/>
  </r>
  <r>
    <x v="3"/>
    <x v="1"/>
    <x v="4"/>
    <x v="0"/>
    <x v="0"/>
    <x v="0"/>
    <x v="4"/>
    <x v="11"/>
    <x v="2"/>
    <n v="230000"/>
  </r>
  <r>
    <x v="3"/>
    <x v="1"/>
    <x v="4"/>
    <x v="0"/>
    <x v="0"/>
    <x v="0"/>
    <x v="4"/>
    <x v="11"/>
    <x v="3"/>
    <n v="72916"/>
  </r>
  <r>
    <x v="3"/>
    <x v="1"/>
    <x v="4"/>
    <x v="0"/>
    <x v="0"/>
    <x v="0"/>
    <x v="4"/>
    <x v="12"/>
    <x v="2"/>
    <n v="3680000"/>
  </r>
  <r>
    <x v="3"/>
    <x v="1"/>
    <x v="4"/>
    <x v="0"/>
    <x v="0"/>
    <x v="0"/>
    <x v="4"/>
    <x v="134"/>
    <x v="0"/>
    <m/>
  </r>
  <r>
    <x v="3"/>
    <x v="1"/>
    <x v="4"/>
    <x v="0"/>
    <x v="0"/>
    <x v="0"/>
    <x v="4"/>
    <x v="142"/>
    <x v="71"/>
    <m/>
  </r>
  <r>
    <x v="3"/>
    <x v="1"/>
    <x v="4"/>
    <x v="0"/>
    <x v="0"/>
    <x v="0"/>
    <x v="4"/>
    <x v="56"/>
    <x v="4"/>
    <m/>
  </r>
  <r>
    <x v="3"/>
    <x v="1"/>
    <x v="4"/>
    <x v="0"/>
    <x v="0"/>
    <x v="0"/>
    <x v="4"/>
    <x v="13"/>
    <x v="5"/>
    <n v="37949"/>
  </r>
  <r>
    <x v="3"/>
    <x v="1"/>
    <x v="4"/>
    <x v="0"/>
    <x v="0"/>
    <x v="0"/>
    <x v="4"/>
    <x v="14"/>
    <x v="6"/>
    <n v="662400"/>
  </r>
  <r>
    <x v="3"/>
    <x v="1"/>
    <x v="4"/>
    <x v="0"/>
    <x v="0"/>
    <x v="0"/>
    <x v="4"/>
    <x v="14"/>
    <x v="7"/>
    <n v="210000"/>
  </r>
  <r>
    <x v="3"/>
    <x v="1"/>
    <x v="4"/>
    <x v="0"/>
    <x v="0"/>
    <x v="0"/>
    <x v="4"/>
    <x v="15"/>
    <x v="8"/>
    <n v="290800"/>
  </r>
  <r>
    <x v="3"/>
    <x v="1"/>
    <x v="4"/>
    <x v="0"/>
    <x v="0"/>
    <x v="0"/>
    <x v="4"/>
    <x v="113"/>
    <x v="0"/>
    <m/>
  </r>
  <r>
    <x v="3"/>
    <x v="1"/>
    <x v="4"/>
    <x v="0"/>
    <x v="0"/>
    <x v="0"/>
    <x v="9"/>
    <x v="114"/>
    <x v="9"/>
    <n v="600000"/>
  </r>
  <r>
    <x v="3"/>
    <x v="1"/>
    <x v="4"/>
    <x v="0"/>
    <x v="0"/>
    <x v="0"/>
    <x v="9"/>
    <x v="30"/>
    <x v="0"/>
    <m/>
  </r>
  <r>
    <x v="3"/>
    <x v="1"/>
    <x v="4"/>
    <x v="0"/>
    <x v="0"/>
    <x v="0"/>
    <x v="9"/>
    <x v="110"/>
    <x v="0"/>
    <m/>
  </r>
  <r>
    <x v="3"/>
    <x v="1"/>
    <x v="4"/>
    <x v="0"/>
    <x v="0"/>
    <x v="0"/>
    <x v="5"/>
    <x v="70"/>
    <x v="11"/>
    <n v="451"/>
  </r>
  <r>
    <x v="3"/>
    <x v="1"/>
    <x v="4"/>
    <x v="0"/>
    <x v="0"/>
    <x v="0"/>
    <x v="5"/>
    <x v="70"/>
    <x v="99"/>
    <n v="9519"/>
  </r>
  <r>
    <x v="3"/>
    <x v="1"/>
    <x v="4"/>
    <x v="0"/>
    <x v="0"/>
    <x v="0"/>
    <x v="5"/>
    <x v="102"/>
    <x v="0"/>
    <m/>
  </r>
  <r>
    <x v="3"/>
    <x v="1"/>
    <x v="4"/>
    <x v="0"/>
    <x v="0"/>
    <x v="0"/>
    <x v="5"/>
    <x v="71"/>
    <x v="45"/>
    <n v="106205"/>
  </r>
  <r>
    <x v="3"/>
    <x v="1"/>
    <x v="4"/>
    <x v="0"/>
    <x v="0"/>
    <x v="0"/>
    <x v="5"/>
    <x v="78"/>
    <x v="0"/>
    <m/>
  </r>
  <r>
    <x v="3"/>
    <x v="1"/>
    <x v="4"/>
    <x v="0"/>
    <x v="0"/>
    <x v="0"/>
    <x v="6"/>
    <x v="17"/>
    <x v="12"/>
    <n v="800000"/>
  </r>
  <r>
    <x v="3"/>
    <x v="1"/>
    <x v="4"/>
    <x v="0"/>
    <x v="0"/>
    <x v="0"/>
    <x v="6"/>
    <x v="143"/>
    <x v="72"/>
    <m/>
  </r>
  <r>
    <x v="3"/>
    <x v="1"/>
    <x v="4"/>
    <x v="0"/>
    <x v="0"/>
    <x v="0"/>
    <x v="0"/>
    <x v="79"/>
    <x v="0"/>
    <m/>
  </r>
  <r>
    <x v="3"/>
    <x v="1"/>
    <x v="4"/>
    <x v="0"/>
    <x v="0"/>
    <x v="0"/>
    <x v="0"/>
    <x v="80"/>
    <x v="13"/>
    <n v="341583"/>
  </r>
  <r>
    <x v="3"/>
    <x v="1"/>
    <x v="4"/>
    <x v="0"/>
    <x v="0"/>
    <x v="0"/>
    <x v="0"/>
    <x v="80"/>
    <x v="14"/>
    <n v="303933"/>
  </r>
  <r>
    <x v="3"/>
    <x v="1"/>
    <x v="4"/>
    <x v="0"/>
    <x v="0"/>
    <x v="0"/>
    <x v="0"/>
    <x v="80"/>
    <x v="15"/>
    <n v="1000000"/>
  </r>
  <r>
    <x v="3"/>
    <x v="1"/>
    <x v="4"/>
    <x v="0"/>
    <x v="0"/>
    <x v="0"/>
    <x v="0"/>
    <x v="80"/>
    <x v="16"/>
    <n v="365608"/>
  </r>
  <r>
    <x v="3"/>
    <x v="1"/>
    <x v="4"/>
    <x v="0"/>
    <x v="0"/>
    <x v="0"/>
    <x v="0"/>
    <x v="80"/>
    <x v="54"/>
    <m/>
  </r>
  <r>
    <x v="3"/>
    <x v="1"/>
    <x v="4"/>
    <x v="0"/>
    <x v="0"/>
    <x v="0"/>
    <x v="0"/>
    <x v="80"/>
    <x v="73"/>
    <m/>
  </r>
  <r>
    <x v="3"/>
    <x v="1"/>
    <x v="4"/>
    <x v="0"/>
    <x v="0"/>
    <x v="0"/>
    <x v="0"/>
    <x v="80"/>
    <x v="84"/>
    <m/>
  </r>
  <r>
    <x v="3"/>
    <x v="1"/>
    <x v="4"/>
    <x v="0"/>
    <x v="0"/>
    <x v="0"/>
    <x v="0"/>
    <x v="80"/>
    <x v="85"/>
    <n v="300000"/>
  </r>
  <r>
    <x v="3"/>
    <x v="1"/>
    <x v="4"/>
    <x v="0"/>
    <x v="0"/>
    <x v="0"/>
    <x v="0"/>
    <x v="80"/>
    <x v="86"/>
    <m/>
  </r>
  <r>
    <x v="3"/>
    <x v="1"/>
    <x v="4"/>
    <x v="0"/>
    <x v="0"/>
    <x v="0"/>
    <x v="0"/>
    <x v="84"/>
    <x v="20"/>
    <m/>
  </r>
  <r>
    <x v="3"/>
    <x v="1"/>
    <x v="4"/>
    <x v="0"/>
    <x v="0"/>
    <x v="0"/>
    <x v="0"/>
    <x v="107"/>
    <x v="17"/>
    <n v="580000"/>
  </r>
  <r>
    <x v="3"/>
    <x v="1"/>
    <x v="4"/>
    <x v="0"/>
    <x v="0"/>
    <x v="0"/>
    <x v="0"/>
    <x v="115"/>
    <x v="0"/>
    <m/>
  </r>
  <r>
    <x v="3"/>
    <x v="1"/>
    <x v="4"/>
    <x v="0"/>
    <x v="0"/>
    <x v="0"/>
    <x v="0"/>
    <x v="138"/>
    <x v="11"/>
    <n v="134058"/>
  </r>
  <r>
    <x v="3"/>
    <x v="1"/>
    <x v="4"/>
    <x v="0"/>
    <x v="0"/>
    <x v="0"/>
    <x v="0"/>
    <x v="108"/>
    <x v="0"/>
    <m/>
  </r>
  <r>
    <x v="3"/>
    <x v="1"/>
    <x v="4"/>
    <x v="0"/>
    <x v="0"/>
    <x v="0"/>
    <x v="0"/>
    <x v="109"/>
    <x v="0"/>
    <m/>
  </r>
  <r>
    <x v="3"/>
    <x v="1"/>
    <x v="4"/>
    <x v="0"/>
    <x v="0"/>
    <x v="0"/>
    <x v="0"/>
    <x v="116"/>
    <x v="0"/>
    <m/>
  </r>
  <r>
    <x v="3"/>
    <x v="1"/>
    <x v="4"/>
    <x v="0"/>
    <x v="0"/>
    <x v="0"/>
    <x v="0"/>
    <x v="79"/>
    <x v="40"/>
    <m/>
  </r>
  <r>
    <x v="3"/>
    <x v="1"/>
    <x v="4"/>
    <x v="0"/>
    <x v="0"/>
    <x v="0"/>
    <x v="12"/>
    <x v="81"/>
    <x v="0"/>
    <m/>
  </r>
  <r>
    <x v="3"/>
    <x v="1"/>
    <x v="4"/>
    <x v="0"/>
    <x v="0"/>
    <x v="0"/>
    <x v="12"/>
    <x v="82"/>
    <x v="47"/>
    <m/>
  </r>
  <r>
    <x v="3"/>
    <x v="1"/>
    <x v="4"/>
    <x v="0"/>
    <x v="0"/>
    <x v="0"/>
    <x v="12"/>
    <x v="83"/>
    <x v="0"/>
    <m/>
  </r>
  <r>
    <x v="3"/>
    <x v="1"/>
    <x v="4"/>
    <x v="0"/>
    <x v="0"/>
    <x v="0"/>
    <x v="12"/>
    <x v="84"/>
    <x v="47"/>
    <m/>
  </r>
  <r>
    <x v="3"/>
    <x v="1"/>
    <x v="4"/>
    <x v="0"/>
    <x v="0"/>
    <x v="0"/>
    <x v="19"/>
    <x v="100"/>
    <x v="55"/>
    <m/>
  </r>
  <r>
    <x v="3"/>
    <x v="1"/>
    <x v="4"/>
    <x v="0"/>
    <x v="0"/>
    <x v="0"/>
    <x v="19"/>
    <x v="100"/>
    <x v="19"/>
    <m/>
  </r>
  <r>
    <x v="3"/>
    <x v="1"/>
    <x v="4"/>
    <x v="0"/>
    <x v="0"/>
    <x v="0"/>
    <x v="19"/>
    <x v="139"/>
    <x v="0"/>
    <m/>
  </r>
  <r>
    <x v="3"/>
    <x v="1"/>
    <x v="4"/>
    <x v="0"/>
    <x v="0"/>
    <x v="0"/>
    <x v="19"/>
    <x v="140"/>
    <x v="20"/>
    <m/>
  </r>
  <r>
    <x v="3"/>
    <x v="1"/>
    <x v="4"/>
    <x v="0"/>
    <x v="0"/>
    <x v="0"/>
    <x v="16"/>
    <x v="86"/>
    <x v="45"/>
    <n v="1004500"/>
  </r>
  <r>
    <x v="3"/>
    <x v="1"/>
    <x v="4"/>
    <x v="0"/>
    <x v="0"/>
    <x v="0"/>
    <x v="16"/>
    <x v="117"/>
    <x v="56"/>
    <m/>
  </r>
  <r>
    <x v="3"/>
    <x v="1"/>
    <x v="4"/>
    <x v="0"/>
    <x v="0"/>
    <x v="0"/>
    <x v="16"/>
    <x v="117"/>
    <x v="57"/>
    <n v="220000"/>
  </r>
  <r>
    <x v="3"/>
    <x v="1"/>
    <x v="4"/>
    <x v="0"/>
    <x v="0"/>
    <x v="0"/>
    <x v="22"/>
    <x v="105"/>
    <x v="0"/>
    <m/>
  </r>
  <r>
    <x v="3"/>
    <x v="1"/>
    <x v="4"/>
    <x v="0"/>
    <x v="0"/>
    <x v="0"/>
    <x v="2"/>
    <x v="87"/>
    <x v="21"/>
    <n v="274181"/>
  </r>
  <r>
    <x v="3"/>
    <x v="1"/>
    <x v="4"/>
    <x v="0"/>
    <x v="0"/>
    <x v="0"/>
    <x v="2"/>
    <x v="87"/>
    <x v="87"/>
    <n v="164230"/>
  </r>
  <r>
    <x v="3"/>
    <x v="1"/>
    <x v="4"/>
    <x v="0"/>
    <x v="0"/>
    <x v="0"/>
    <x v="2"/>
    <x v="87"/>
    <x v="14"/>
    <m/>
  </r>
  <r>
    <x v="3"/>
    <x v="1"/>
    <x v="4"/>
    <x v="0"/>
    <x v="0"/>
    <x v="0"/>
    <x v="2"/>
    <x v="87"/>
    <x v="100"/>
    <n v="148000"/>
  </r>
  <r>
    <x v="3"/>
    <x v="1"/>
    <x v="4"/>
    <x v="0"/>
    <x v="0"/>
    <x v="0"/>
    <x v="2"/>
    <x v="88"/>
    <x v="17"/>
    <n v="10000"/>
  </r>
  <r>
    <x v="3"/>
    <x v="1"/>
    <x v="4"/>
    <x v="0"/>
    <x v="0"/>
    <x v="0"/>
    <x v="2"/>
    <x v="88"/>
    <x v="101"/>
    <n v="81582"/>
  </r>
  <r>
    <x v="3"/>
    <x v="1"/>
    <x v="4"/>
    <x v="0"/>
    <x v="0"/>
    <x v="0"/>
    <x v="2"/>
    <x v="89"/>
    <x v="102"/>
    <n v="35294"/>
  </r>
  <r>
    <x v="3"/>
    <x v="1"/>
    <x v="4"/>
    <x v="0"/>
    <x v="0"/>
    <x v="0"/>
    <x v="2"/>
    <x v="89"/>
    <x v="32"/>
    <n v="26387"/>
  </r>
  <r>
    <x v="3"/>
    <x v="1"/>
    <x v="4"/>
    <x v="0"/>
    <x v="0"/>
    <x v="0"/>
    <x v="2"/>
    <x v="89"/>
    <x v="82"/>
    <n v="405882"/>
  </r>
  <r>
    <x v="3"/>
    <x v="1"/>
    <x v="4"/>
    <x v="0"/>
    <x v="0"/>
    <x v="0"/>
    <x v="2"/>
    <x v="90"/>
    <x v="28"/>
    <n v="100000"/>
  </r>
  <r>
    <x v="3"/>
    <x v="1"/>
    <x v="4"/>
    <x v="0"/>
    <x v="0"/>
    <x v="0"/>
    <x v="2"/>
    <x v="90"/>
    <x v="94"/>
    <n v="150027"/>
  </r>
  <r>
    <x v="3"/>
    <x v="1"/>
    <x v="4"/>
    <x v="0"/>
    <x v="0"/>
    <x v="0"/>
    <x v="2"/>
    <x v="91"/>
    <x v="28"/>
    <n v="105400"/>
  </r>
  <r>
    <x v="3"/>
    <x v="1"/>
    <x v="4"/>
    <x v="0"/>
    <x v="0"/>
    <x v="0"/>
    <x v="2"/>
    <x v="91"/>
    <x v="99"/>
    <n v="130831"/>
  </r>
  <r>
    <x v="3"/>
    <x v="1"/>
    <x v="4"/>
    <x v="0"/>
    <x v="0"/>
    <x v="0"/>
    <x v="2"/>
    <x v="92"/>
    <x v="28"/>
    <n v="38900"/>
  </r>
  <r>
    <x v="3"/>
    <x v="1"/>
    <x v="4"/>
    <x v="0"/>
    <x v="0"/>
    <x v="0"/>
    <x v="2"/>
    <x v="136"/>
    <x v="60"/>
    <m/>
  </r>
  <r>
    <x v="3"/>
    <x v="1"/>
    <x v="4"/>
    <x v="0"/>
    <x v="0"/>
    <x v="0"/>
    <x v="2"/>
    <x v="136"/>
    <x v="28"/>
    <n v="160000"/>
  </r>
  <r>
    <x v="3"/>
    <x v="1"/>
    <x v="4"/>
    <x v="0"/>
    <x v="0"/>
    <x v="0"/>
    <x v="2"/>
    <x v="141"/>
    <x v="28"/>
    <n v="18500"/>
  </r>
  <r>
    <x v="3"/>
    <x v="1"/>
    <x v="4"/>
    <x v="0"/>
    <x v="0"/>
    <x v="0"/>
    <x v="2"/>
    <x v="93"/>
    <x v="0"/>
    <m/>
  </r>
  <r>
    <x v="3"/>
    <x v="1"/>
    <x v="4"/>
    <x v="0"/>
    <x v="0"/>
    <x v="0"/>
    <x v="2"/>
    <x v="84"/>
    <x v="103"/>
    <n v="0.52"/>
  </r>
  <r>
    <x v="3"/>
    <x v="1"/>
    <x v="4"/>
    <x v="0"/>
    <x v="0"/>
    <x v="0"/>
    <x v="2"/>
    <x v="84"/>
    <x v="104"/>
    <n v="14850"/>
  </r>
  <r>
    <x v="3"/>
    <x v="1"/>
    <x v="4"/>
    <x v="0"/>
    <x v="0"/>
    <x v="0"/>
    <x v="2"/>
    <x v="84"/>
    <x v="54"/>
    <n v="2.48"/>
  </r>
  <r>
    <x v="3"/>
    <x v="1"/>
    <x v="4"/>
    <x v="0"/>
    <x v="0"/>
    <x v="0"/>
    <x v="2"/>
    <x v="84"/>
    <x v="37"/>
    <n v="1.32"/>
  </r>
  <r>
    <x v="3"/>
    <x v="1"/>
    <x v="4"/>
    <x v="0"/>
    <x v="0"/>
    <x v="0"/>
    <x v="2"/>
    <x v="84"/>
    <x v="101"/>
    <n v="54"/>
  </r>
  <r>
    <x v="3"/>
    <x v="1"/>
    <x v="4"/>
    <x v="0"/>
    <x v="0"/>
    <x v="0"/>
    <x v="2"/>
    <x v="84"/>
    <x v="25"/>
    <n v="125.35"/>
  </r>
  <r>
    <x v="3"/>
    <x v="1"/>
    <x v="4"/>
    <x v="0"/>
    <x v="0"/>
    <x v="0"/>
    <x v="2"/>
    <x v="84"/>
    <x v="26"/>
    <n v="249.94"/>
  </r>
  <r>
    <x v="3"/>
    <x v="1"/>
    <x v="4"/>
    <x v="0"/>
    <x v="0"/>
    <x v="0"/>
    <x v="2"/>
    <x v="84"/>
    <x v="22"/>
    <n v="249.77"/>
  </r>
  <r>
    <x v="3"/>
    <x v="1"/>
    <x v="4"/>
    <x v="0"/>
    <x v="0"/>
    <x v="0"/>
    <x v="2"/>
    <x v="84"/>
    <x v="9"/>
    <n v="1"/>
  </r>
  <r>
    <x v="3"/>
    <x v="1"/>
    <x v="4"/>
    <x v="0"/>
    <x v="0"/>
    <x v="0"/>
    <x v="2"/>
    <x v="84"/>
    <x v="105"/>
    <n v="0.04"/>
  </r>
  <r>
    <x v="3"/>
    <x v="1"/>
    <x v="4"/>
    <x v="0"/>
    <x v="0"/>
    <x v="7"/>
    <x v="4"/>
    <x v="119"/>
    <x v="28"/>
    <n v="2000000"/>
  </r>
  <r>
    <x v="3"/>
    <x v="1"/>
    <x v="4"/>
    <x v="0"/>
    <x v="0"/>
    <x v="7"/>
    <x v="4"/>
    <x v="120"/>
    <x v="28"/>
    <n v="117172"/>
  </r>
  <r>
    <x v="3"/>
    <x v="1"/>
    <x v="4"/>
    <x v="0"/>
    <x v="0"/>
    <x v="7"/>
    <x v="4"/>
    <x v="121"/>
    <x v="28"/>
    <n v="176430"/>
  </r>
  <r>
    <x v="3"/>
    <x v="1"/>
    <x v="4"/>
    <x v="0"/>
    <x v="0"/>
    <x v="7"/>
    <x v="4"/>
    <x v="122"/>
    <x v="28"/>
    <n v="21172"/>
  </r>
  <r>
    <x v="3"/>
    <x v="1"/>
    <x v="4"/>
    <x v="0"/>
    <x v="0"/>
    <x v="7"/>
    <x v="4"/>
    <x v="123"/>
    <x v="28"/>
    <n v="176430"/>
  </r>
  <r>
    <x v="3"/>
    <x v="1"/>
    <x v="4"/>
    <x v="0"/>
    <x v="0"/>
    <x v="7"/>
    <x v="4"/>
    <x v="124"/>
    <x v="28"/>
    <n v="83333.34"/>
  </r>
  <r>
    <x v="3"/>
    <x v="1"/>
    <x v="4"/>
    <x v="0"/>
    <x v="0"/>
    <x v="7"/>
    <x v="4"/>
    <x v="135"/>
    <x v="0"/>
    <m/>
  </r>
  <r>
    <x v="3"/>
    <x v="1"/>
    <x v="4"/>
    <x v="0"/>
    <x v="0"/>
    <x v="7"/>
    <x v="4"/>
    <x v="125"/>
    <x v="28"/>
    <n v="1000000"/>
  </r>
  <r>
    <x v="3"/>
    <x v="1"/>
    <x v="4"/>
    <x v="0"/>
    <x v="0"/>
    <x v="7"/>
    <x v="4"/>
    <x v="144"/>
    <x v="28"/>
    <m/>
  </r>
  <r>
    <x v="3"/>
    <x v="1"/>
    <x v="4"/>
    <x v="0"/>
    <x v="0"/>
    <x v="7"/>
    <x v="4"/>
    <x v="126"/>
    <x v="0"/>
    <m/>
  </r>
  <r>
    <x v="3"/>
    <x v="1"/>
    <x v="4"/>
    <x v="0"/>
    <x v="0"/>
    <x v="7"/>
    <x v="4"/>
    <x v="127"/>
    <x v="5"/>
    <n v="10440"/>
  </r>
  <r>
    <x v="3"/>
    <x v="1"/>
    <x v="4"/>
    <x v="0"/>
    <x v="0"/>
    <x v="7"/>
    <x v="4"/>
    <x v="128"/>
    <x v="6"/>
    <n v="240000"/>
  </r>
  <r>
    <x v="3"/>
    <x v="1"/>
    <x v="4"/>
    <x v="0"/>
    <x v="0"/>
    <x v="7"/>
    <x v="4"/>
    <x v="129"/>
    <x v="77"/>
    <n v="80000"/>
  </r>
  <r>
    <x v="3"/>
    <x v="1"/>
    <x v="4"/>
    <x v="0"/>
    <x v="0"/>
    <x v="7"/>
    <x v="4"/>
    <x v="130"/>
    <x v="0"/>
    <m/>
  </r>
  <r>
    <x v="3"/>
    <x v="1"/>
    <x v="4"/>
    <x v="0"/>
    <x v="0"/>
    <x v="7"/>
    <x v="2"/>
    <x v="131"/>
    <x v="0"/>
    <m/>
  </r>
  <r>
    <x v="3"/>
    <x v="1"/>
    <x v="4"/>
    <x v="0"/>
    <x v="0"/>
    <x v="1"/>
    <x v="7"/>
    <x v="34"/>
    <x v="29"/>
    <n v="84190"/>
  </r>
  <r>
    <x v="3"/>
    <x v="1"/>
    <x v="4"/>
    <x v="0"/>
    <x v="0"/>
    <x v="1"/>
    <x v="7"/>
    <x v="20"/>
    <x v="30"/>
    <n v="378006"/>
  </r>
  <r>
    <x v="3"/>
    <x v="1"/>
    <x v="4"/>
    <x v="0"/>
    <x v="0"/>
    <x v="1"/>
    <x v="7"/>
    <x v="20"/>
    <x v="29"/>
    <n v="99610.09"/>
  </r>
  <r>
    <x v="3"/>
    <x v="1"/>
    <x v="4"/>
    <x v="0"/>
    <x v="0"/>
    <x v="1"/>
    <x v="7"/>
    <x v="101"/>
    <x v="31"/>
    <m/>
  </r>
  <r>
    <x v="3"/>
    <x v="1"/>
    <x v="4"/>
    <x v="0"/>
    <x v="0"/>
    <x v="1"/>
    <x v="7"/>
    <x v="55"/>
    <x v="89"/>
    <m/>
  </r>
  <r>
    <x v="3"/>
    <x v="1"/>
    <x v="4"/>
    <x v="0"/>
    <x v="0"/>
    <x v="1"/>
    <x v="7"/>
    <x v="55"/>
    <x v="90"/>
    <m/>
  </r>
  <r>
    <x v="3"/>
    <x v="1"/>
    <x v="4"/>
    <x v="0"/>
    <x v="0"/>
    <x v="1"/>
    <x v="8"/>
    <x v="22"/>
    <x v="29"/>
    <n v="235573.41"/>
  </r>
  <r>
    <x v="3"/>
    <x v="1"/>
    <x v="4"/>
    <x v="0"/>
    <x v="0"/>
    <x v="1"/>
    <x v="8"/>
    <x v="94"/>
    <x v="85"/>
    <n v="3000"/>
  </r>
  <r>
    <x v="3"/>
    <x v="1"/>
    <x v="4"/>
    <x v="0"/>
    <x v="0"/>
    <x v="1"/>
    <x v="8"/>
    <x v="95"/>
    <x v="0"/>
    <m/>
  </r>
  <r>
    <x v="3"/>
    <x v="1"/>
    <x v="4"/>
    <x v="0"/>
    <x v="0"/>
    <x v="1"/>
    <x v="8"/>
    <x v="77"/>
    <x v="50"/>
    <m/>
  </r>
  <r>
    <x v="3"/>
    <x v="1"/>
    <x v="4"/>
    <x v="0"/>
    <x v="0"/>
    <x v="1"/>
    <x v="8"/>
    <x v="4"/>
    <x v="2"/>
    <n v="7153.61"/>
  </r>
  <r>
    <x v="3"/>
    <x v="1"/>
    <x v="4"/>
    <x v="0"/>
    <x v="0"/>
    <x v="1"/>
    <x v="8"/>
    <x v="4"/>
    <x v="17"/>
    <n v="5800"/>
  </r>
  <r>
    <x v="3"/>
    <x v="1"/>
    <x v="4"/>
    <x v="0"/>
    <x v="0"/>
    <x v="1"/>
    <x v="8"/>
    <x v="4"/>
    <x v="91"/>
    <m/>
  </r>
  <r>
    <x v="3"/>
    <x v="1"/>
    <x v="4"/>
    <x v="0"/>
    <x v="0"/>
    <x v="1"/>
    <x v="8"/>
    <x v="4"/>
    <x v="85"/>
    <m/>
  </r>
  <r>
    <x v="3"/>
    <x v="1"/>
    <x v="4"/>
    <x v="0"/>
    <x v="0"/>
    <x v="1"/>
    <x v="8"/>
    <x v="4"/>
    <x v="92"/>
    <m/>
  </r>
  <r>
    <x v="3"/>
    <x v="1"/>
    <x v="4"/>
    <x v="0"/>
    <x v="0"/>
    <x v="1"/>
    <x v="8"/>
    <x v="4"/>
    <x v="82"/>
    <m/>
  </r>
  <r>
    <x v="3"/>
    <x v="1"/>
    <x v="4"/>
    <x v="0"/>
    <x v="0"/>
    <x v="1"/>
    <x v="8"/>
    <x v="4"/>
    <x v="93"/>
    <m/>
  </r>
  <r>
    <x v="3"/>
    <x v="1"/>
    <x v="4"/>
    <x v="0"/>
    <x v="0"/>
    <x v="1"/>
    <x v="8"/>
    <x v="4"/>
    <x v="94"/>
    <m/>
  </r>
  <r>
    <x v="3"/>
    <x v="1"/>
    <x v="4"/>
    <x v="0"/>
    <x v="0"/>
    <x v="1"/>
    <x v="8"/>
    <x v="4"/>
    <x v="95"/>
    <m/>
  </r>
  <r>
    <x v="3"/>
    <x v="1"/>
    <x v="4"/>
    <x v="0"/>
    <x v="0"/>
    <x v="1"/>
    <x v="8"/>
    <x v="4"/>
    <x v="96"/>
    <m/>
  </r>
  <r>
    <x v="3"/>
    <x v="1"/>
    <x v="4"/>
    <x v="0"/>
    <x v="0"/>
    <x v="1"/>
    <x v="8"/>
    <x v="4"/>
    <x v="97"/>
    <m/>
  </r>
  <r>
    <x v="3"/>
    <x v="1"/>
    <x v="4"/>
    <x v="0"/>
    <x v="0"/>
    <x v="6"/>
    <x v="23"/>
    <x v="112"/>
    <x v="0"/>
    <m/>
  </r>
  <r>
    <x v="3"/>
    <x v="1"/>
    <x v="4"/>
    <x v="0"/>
    <x v="2"/>
    <x v="3"/>
    <x v="3"/>
    <x v="96"/>
    <x v="0"/>
    <n v="16118314.604924368"/>
  </r>
  <r>
    <x v="3"/>
    <x v="1"/>
    <x v="4"/>
    <x v="0"/>
    <x v="2"/>
    <x v="3"/>
    <x v="3"/>
    <x v="137"/>
    <x v="98"/>
    <m/>
  </r>
  <r>
    <x v="3"/>
    <x v="1"/>
    <x v="4"/>
    <x v="0"/>
    <x v="2"/>
    <x v="3"/>
    <x v="3"/>
    <x v="97"/>
    <x v="34"/>
    <m/>
  </r>
  <r>
    <x v="3"/>
    <x v="1"/>
    <x v="4"/>
    <x v="0"/>
    <x v="2"/>
    <x v="3"/>
    <x v="3"/>
    <x v="97"/>
    <x v="35"/>
    <m/>
  </r>
  <r>
    <x v="3"/>
    <x v="1"/>
    <x v="4"/>
    <x v="0"/>
    <x v="2"/>
    <x v="3"/>
    <x v="3"/>
    <x v="97"/>
    <x v="36"/>
    <m/>
  </r>
  <r>
    <x v="3"/>
    <x v="1"/>
    <x v="4"/>
    <x v="0"/>
    <x v="2"/>
    <x v="3"/>
    <x v="3"/>
    <x v="97"/>
    <x v="0"/>
    <m/>
  </r>
  <r>
    <x v="3"/>
    <x v="1"/>
    <x v="4"/>
    <x v="0"/>
    <x v="2"/>
    <x v="3"/>
    <x v="3"/>
    <x v="97"/>
    <x v="0"/>
    <m/>
  </r>
  <r>
    <x v="3"/>
    <x v="1"/>
    <x v="4"/>
    <x v="0"/>
    <x v="2"/>
    <x v="3"/>
    <x v="3"/>
    <x v="97"/>
    <x v="0"/>
    <m/>
  </r>
  <r>
    <x v="3"/>
    <x v="1"/>
    <x v="4"/>
    <x v="0"/>
    <x v="2"/>
    <x v="3"/>
    <x v="3"/>
    <x v="97"/>
    <x v="0"/>
    <m/>
  </r>
  <r>
    <x v="3"/>
    <x v="1"/>
    <x v="4"/>
    <x v="0"/>
    <x v="2"/>
    <x v="3"/>
    <x v="3"/>
    <x v="98"/>
    <x v="0"/>
    <m/>
  </r>
  <r>
    <x v="3"/>
    <x v="1"/>
    <x v="4"/>
    <x v="0"/>
    <x v="2"/>
    <x v="3"/>
    <x v="3"/>
    <x v="99"/>
    <x v="37"/>
    <m/>
  </r>
  <r>
    <x v="3"/>
    <x v="1"/>
    <x v="4"/>
    <x v="0"/>
    <x v="2"/>
    <x v="3"/>
    <x v="3"/>
    <x v="99"/>
    <x v="38"/>
    <m/>
  </r>
  <r>
    <x v="3"/>
    <x v="1"/>
    <x v="4"/>
    <x v="0"/>
    <x v="2"/>
    <x v="3"/>
    <x v="3"/>
    <x v="99"/>
    <x v="39"/>
    <m/>
  </r>
  <r>
    <x v="3"/>
    <x v="1"/>
    <x v="4"/>
    <x v="0"/>
    <x v="2"/>
    <x v="3"/>
    <x v="3"/>
    <x v="99"/>
    <x v="69"/>
    <m/>
  </r>
  <r>
    <x v="3"/>
    <x v="1"/>
    <x v="4"/>
    <x v="0"/>
    <x v="2"/>
    <x v="3"/>
    <x v="3"/>
    <x v="99"/>
    <x v="70"/>
    <m/>
  </r>
  <r>
    <x v="3"/>
    <x v="1"/>
    <x v="4"/>
    <x v="0"/>
    <x v="2"/>
    <x v="3"/>
    <x v="3"/>
    <x v="99"/>
    <x v="83"/>
    <m/>
  </r>
  <r>
    <x v="3"/>
    <x v="1"/>
    <x v="4"/>
    <x v="0"/>
    <x v="2"/>
    <x v="3"/>
    <x v="3"/>
    <x v="99"/>
    <x v="41"/>
    <m/>
  </r>
  <r>
    <x v="3"/>
    <x v="1"/>
    <x v="4"/>
    <x v="0"/>
    <x v="2"/>
    <x v="3"/>
    <x v="26"/>
    <x v="137"/>
    <x v="0"/>
    <m/>
  </r>
  <r>
    <x v="3"/>
    <x v="1"/>
    <x v="4"/>
    <x v="0"/>
    <x v="2"/>
    <x v="3"/>
    <x v="20"/>
    <x v="49"/>
    <x v="40"/>
    <m/>
  </r>
  <r>
    <x v="3"/>
    <x v="1"/>
    <x v="4"/>
    <x v="0"/>
    <x v="2"/>
    <x v="3"/>
    <x v="20"/>
    <x v="49"/>
    <x v="41"/>
    <m/>
  </r>
  <r>
    <x v="3"/>
    <x v="1"/>
    <x v="4"/>
    <x v="0"/>
    <x v="2"/>
    <x v="3"/>
    <x v="20"/>
    <x v="49"/>
    <x v="42"/>
    <m/>
  </r>
  <r>
    <x v="3"/>
    <x v="1"/>
    <x v="4"/>
    <x v="0"/>
    <x v="2"/>
    <x v="3"/>
    <x v="20"/>
    <x v="49"/>
    <x v="83"/>
    <m/>
  </r>
  <r>
    <x v="3"/>
    <x v="1"/>
    <x v="4"/>
    <x v="0"/>
    <x v="2"/>
    <x v="3"/>
    <x v="20"/>
    <x v="49"/>
    <x v="68"/>
    <m/>
  </r>
  <r>
    <x v="3"/>
    <x v="1"/>
    <x v="4"/>
    <x v="0"/>
    <x v="2"/>
    <x v="3"/>
    <x v="20"/>
    <x v="49"/>
    <x v="0"/>
    <m/>
  </r>
  <r>
    <x v="3"/>
    <x v="1"/>
    <x v="4"/>
    <x v="0"/>
    <x v="2"/>
    <x v="3"/>
    <x v="20"/>
    <x v="111"/>
    <x v="42"/>
    <m/>
  </r>
  <r>
    <x v="3"/>
    <x v="1"/>
    <x v="4"/>
    <x v="0"/>
    <x v="2"/>
    <x v="3"/>
    <x v="20"/>
    <x v="111"/>
    <x v="83"/>
    <m/>
  </r>
  <r>
    <x v="3"/>
    <x v="1"/>
    <x v="4"/>
    <x v="0"/>
    <x v="2"/>
    <x v="3"/>
    <x v="20"/>
    <x v="111"/>
    <x v="43"/>
    <m/>
  </r>
  <r>
    <x v="3"/>
    <x v="1"/>
    <x v="4"/>
    <x v="0"/>
    <x v="2"/>
    <x v="3"/>
    <x v="21"/>
    <x v="50"/>
    <x v="0"/>
    <m/>
  </r>
  <r>
    <x v="3"/>
    <x v="1"/>
    <x v="4"/>
    <x v="0"/>
    <x v="2"/>
    <x v="3"/>
    <x v="21"/>
    <x v="132"/>
    <x v="44"/>
    <m/>
  </r>
  <r>
    <x v="4"/>
    <x v="1"/>
    <x v="4"/>
    <x v="0"/>
    <x v="1"/>
    <x v="2"/>
    <x v="24"/>
    <x v="63"/>
    <x v="1"/>
    <n v="51322704.837815136"/>
  </r>
  <r>
    <x v="4"/>
    <x v="1"/>
    <x v="4"/>
    <x v="0"/>
    <x v="1"/>
    <x v="5"/>
    <x v="11"/>
    <x v="64"/>
    <x v="0"/>
    <m/>
  </r>
  <r>
    <x v="4"/>
    <x v="1"/>
    <x v="4"/>
    <x v="0"/>
    <x v="1"/>
    <x v="5"/>
    <x v="14"/>
    <x v="66"/>
    <x v="0"/>
    <m/>
  </r>
  <r>
    <x v="4"/>
    <x v="1"/>
    <x v="4"/>
    <x v="0"/>
    <x v="1"/>
    <x v="5"/>
    <x v="15"/>
    <x v="69"/>
    <x v="0"/>
    <m/>
  </r>
  <r>
    <x v="4"/>
    <x v="1"/>
    <x v="4"/>
    <x v="0"/>
    <x v="1"/>
    <x v="2"/>
    <x v="25"/>
    <x v="74"/>
    <x v="0"/>
    <m/>
  </r>
  <r>
    <x v="4"/>
    <x v="1"/>
    <x v="4"/>
    <x v="0"/>
    <x v="1"/>
    <x v="2"/>
    <x v="25"/>
    <x v="118"/>
    <x v="0"/>
    <m/>
  </r>
  <r>
    <x v="4"/>
    <x v="1"/>
    <x v="4"/>
    <x v="0"/>
    <x v="1"/>
    <x v="2"/>
    <x v="0"/>
    <x v="103"/>
    <x v="0"/>
    <m/>
  </r>
  <r>
    <x v="4"/>
    <x v="1"/>
    <x v="4"/>
    <x v="0"/>
    <x v="1"/>
    <x v="2"/>
    <x v="0"/>
    <x v="104"/>
    <x v="0"/>
    <m/>
  </r>
  <r>
    <x v="4"/>
    <x v="1"/>
    <x v="4"/>
    <x v="0"/>
    <x v="0"/>
    <x v="0"/>
    <x v="4"/>
    <x v="6"/>
    <x v="2"/>
    <n v="5520000"/>
  </r>
  <r>
    <x v="4"/>
    <x v="1"/>
    <x v="4"/>
    <x v="0"/>
    <x v="0"/>
    <x v="0"/>
    <x v="4"/>
    <x v="6"/>
    <x v="3"/>
    <n v="1750000"/>
  </r>
  <r>
    <x v="4"/>
    <x v="1"/>
    <x v="4"/>
    <x v="0"/>
    <x v="0"/>
    <x v="0"/>
    <x v="4"/>
    <x v="7"/>
    <x v="2"/>
    <m/>
  </r>
  <r>
    <x v="4"/>
    <x v="1"/>
    <x v="4"/>
    <x v="0"/>
    <x v="0"/>
    <x v="0"/>
    <x v="4"/>
    <x v="7"/>
    <x v="3"/>
    <n v="117172"/>
  </r>
  <r>
    <x v="4"/>
    <x v="1"/>
    <x v="4"/>
    <x v="0"/>
    <x v="0"/>
    <x v="0"/>
    <x v="4"/>
    <x v="8"/>
    <x v="2"/>
    <n v="460000"/>
  </r>
  <r>
    <x v="4"/>
    <x v="1"/>
    <x v="4"/>
    <x v="0"/>
    <x v="0"/>
    <x v="0"/>
    <x v="4"/>
    <x v="8"/>
    <x v="3"/>
    <n v="155598"/>
  </r>
  <r>
    <x v="4"/>
    <x v="1"/>
    <x v="4"/>
    <x v="0"/>
    <x v="0"/>
    <x v="0"/>
    <x v="4"/>
    <x v="9"/>
    <x v="2"/>
    <n v="55200"/>
  </r>
  <r>
    <x v="4"/>
    <x v="1"/>
    <x v="4"/>
    <x v="0"/>
    <x v="0"/>
    <x v="0"/>
    <x v="4"/>
    <x v="9"/>
    <x v="3"/>
    <n v="18672"/>
  </r>
  <r>
    <x v="4"/>
    <x v="1"/>
    <x v="4"/>
    <x v="0"/>
    <x v="0"/>
    <x v="0"/>
    <x v="4"/>
    <x v="10"/>
    <x v="2"/>
    <n v="460000"/>
  </r>
  <r>
    <x v="4"/>
    <x v="1"/>
    <x v="4"/>
    <x v="0"/>
    <x v="0"/>
    <x v="0"/>
    <x v="4"/>
    <x v="10"/>
    <x v="3"/>
    <n v="155598"/>
  </r>
  <r>
    <x v="4"/>
    <x v="1"/>
    <x v="4"/>
    <x v="0"/>
    <x v="0"/>
    <x v="0"/>
    <x v="4"/>
    <x v="11"/>
    <x v="2"/>
    <n v="230000"/>
  </r>
  <r>
    <x v="4"/>
    <x v="1"/>
    <x v="4"/>
    <x v="0"/>
    <x v="0"/>
    <x v="0"/>
    <x v="4"/>
    <x v="11"/>
    <x v="3"/>
    <n v="72916"/>
  </r>
  <r>
    <x v="4"/>
    <x v="1"/>
    <x v="4"/>
    <x v="0"/>
    <x v="0"/>
    <x v="0"/>
    <x v="4"/>
    <x v="12"/>
    <x v="2"/>
    <n v="3680000"/>
  </r>
  <r>
    <x v="4"/>
    <x v="1"/>
    <x v="4"/>
    <x v="0"/>
    <x v="0"/>
    <x v="0"/>
    <x v="4"/>
    <x v="134"/>
    <x v="0"/>
    <m/>
  </r>
  <r>
    <x v="4"/>
    <x v="1"/>
    <x v="4"/>
    <x v="0"/>
    <x v="0"/>
    <x v="0"/>
    <x v="4"/>
    <x v="142"/>
    <x v="71"/>
    <m/>
  </r>
  <r>
    <x v="4"/>
    <x v="1"/>
    <x v="4"/>
    <x v="0"/>
    <x v="0"/>
    <x v="0"/>
    <x v="4"/>
    <x v="56"/>
    <x v="4"/>
    <m/>
  </r>
  <r>
    <x v="4"/>
    <x v="1"/>
    <x v="4"/>
    <x v="0"/>
    <x v="0"/>
    <x v="0"/>
    <x v="4"/>
    <x v="13"/>
    <x v="5"/>
    <n v="37949"/>
  </r>
  <r>
    <x v="4"/>
    <x v="1"/>
    <x v="4"/>
    <x v="0"/>
    <x v="0"/>
    <x v="0"/>
    <x v="4"/>
    <x v="14"/>
    <x v="6"/>
    <n v="662400"/>
  </r>
  <r>
    <x v="4"/>
    <x v="1"/>
    <x v="4"/>
    <x v="0"/>
    <x v="0"/>
    <x v="0"/>
    <x v="4"/>
    <x v="14"/>
    <x v="7"/>
    <n v="210000"/>
  </r>
  <r>
    <x v="4"/>
    <x v="1"/>
    <x v="4"/>
    <x v="0"/>
    <x v="0"/>
    <x v="0"/>
    <x v="4"/>
    <x v="15"/>
    <x v="8"/>
    <n v="290800"/>
  </r>
  <r>
    <x v="4"/>
    <x v="1"/>
    <x v="4"/>
    <x v="0"/>
    <x v="0"/>
    <x v="0"/>
    <x v="4"/>
    <x v="113"/>
    <x v="0"/>
    <m/>
  </r>
  <r>
    <x v="4"/>
    <x v="1"/>
    <x v="4"/>
    <x v="0"/>
    <x v="0"/>
    <x v="0"/>
    <x v="9"/>
    <x v="114"/>
    <x v="9"/>
    <n v="600000"/>
  </r>
  <r>
    <x v="4"/>
    <x v="1"/>
    <x v="4"/>
    <x v="0"/>
    <x v="0"/>
    <x v="0"/>
    <x v="9"/>
    <x v="30"/>
    <x v="0"/>
    <m/>
  </r>
  <r>
    <x v="4"/>
    <x v="1"/>
    <x v="4"/>
    <x v="0"/>
    <x v="0"/>
    <x v="0"/>
    <x v="9"/>
    <x v="110"/>
    <x v="0"/>
    <m/>
  </r>
  <r>
    <x v="4"/>
    <x v="1"/>
    <x v="4"/>
    <x v="0"/>
    <x v="0"/>
    <x v="0"/>
    <x v="5"/>
    <x v="70"/>
    <x v="11"/>
    <n v="451"/>
  </r>
  <r>
    <x v="4"/>
    <x v="1"/>
    <x v="4"/>
    <x v="0"/>
    <x v="0"/>
    <x v="0"/>
    <x v="5"/>
    <x v="70"/>
    <x v="99"/>
    <n v="9519"/>
  </r>
  <r>
    <x v="4"/>
    <x v="1"/>
    <x v="4"/>
    <x v="0"/>
    <x v="0"/>
    <x v="0"/>
    <x v="5"/>
    <x v="102"/>
    <x v="0"/>
    <m/>
  </r>
  <r>
    <x v="4"/>
    <x v="1"/>
    <x v="4"/>
    <x v="0"/>
    <x v="0"/>
    <x v="0"/>
    <x v="5"/>
    <x v="71"/>
    <x v="45"/>
    <n v="106205"/>
  </r>
  <r>
    <x v="4"/>
    <x v="1"/>
    <x v="4"/>
    <x v="0"/>
    <x v="0"/>
    <x v="0"/>
    <x v="5"/>
    <x v="78"/>
    <x v="0"/>
    <m/>
  </r>
  <r>
    <x v="4"/>
    <x v="1"/>
    <x v="4"/>
    <x v="0"/>
    <x v="0"/>
    <x v="0"/>
    <x v="6"/>
    <x v="17"/>
    <x v="12"/>
    <n v="800000"/>
  </r>
  <r>
    <x v="4"/>
    <x v="1"/>
    <x v="4"/>
    <x v="0"/>
    <x v="0"/>
    <x v="0"/>
    <x v="6"/>
    <x v="143"/>
    <x v="72"/>
    <m/>
  </r>
  <r>
    <x v="4"/>
    <x v="1"/>
    <x v="4"/>
    <x v="0"/>
    <x v="0"/>
    <x v="0"/>
    <x v="0"/>
    <x v="79"/>
    <x v="0"/>
    <m/>
  </r>
  <r>
    <x v="4"/>
    <x v="1"/>
    <x v="4"/>
    <x v="0"/>
    <x v="0"/>
    <x v="0"/>
    <x v="0"/>
    <x v="80"/>
    <x v="13"/>
    <n v="341583"/>
  </r>
  <r>
    <x v="4"/>
    <x v="1"/>
    <x v="4"/>
    <x v="0"/>
    <x v="0"/>
    <x v="0"/>
    <x v="0"/>
    <x v="80"/>
    <x v="14"/>
    <n v="303933"/>
  </r>
  <r>
    <x v="4"/>
    <x v="1"/>
    <x v="4"/>
    <x v="0"/>
    <x v="0"/>
    <x v="0"/>
    <x v="0"/>
    <x v="80"/>
    <x v="15"/>
    <n v="1000000"/>
  </r>
  <r>
    <x v="4"/>
    <x v="1"/>
    <x v="4"/>
    <x v="0"/>
    <x v="0"/>
    <x v="0"/>
    <x v="0"/>
    <x v="80"/>
    <x v="16"/>
    <n v="365608"/>
  </r>
  <r>
    <x v="4"/>
    <x v="1"/>
    <x v="4"/>
    <x v="0"/>
    <x v="0"/>
    <x v="0"/>
    <x v="0"/>
    <x v="80"/>
    <x v="54"/>
    <m/>
  </r>
  <r>
    <x v="4"/>
    <x v="1"/>
    <x v="4"/>
    <x v="0"/>
    <x v="0"/>
    <x v="0"/>
    <x v="0"/>
    <x v="80"/>
    <x v="73"/>
    <m/>
  </r>
  <r>
    <x v="4"/>
    <x v="1"/>
    <x v="4"/>
    <x v="0"/>
    <x v="0"/>
    <x v="0"/>
    <x v="0"/>
    <x v="80"/>
    <x v="84"/>
    <m/>
  </r>
  <r>
    <x v="4"/>
    <x v="1"/>
    <x v="4"/>
    <x v="0"/>
    <x v="0"/>
    <x v="0"/>
    <x v="0"/>
    <x v="80"/>
    <x v="85"/>
    <n v="300000"/>
  </r>
  <r>
    <x v="4"/>
    <x v="1"/>
    <x v="4"/>
    <x v="0"/>
    <x v="0"/>
    <x v="0"/>
    <x v="0"/>
    <x v="80"/>
    <x v="86"/>
    <m/>
  </r>
  <r>
    <x v="4"/>
    <x v="1"/>
    <x v="4"/>
    <x v="0"/>
    <x v="0"/>
    <x v="0"/>
    <x v="0"/>
    <x v="84"/>
    <x v="20"/>
    <m/>
  </r>
  <r>
    <x v="4"/>
    <x v="1"/>
    <x v="4"/>
    <x v="0"/>
    <x v="0"/>
    <x v="0"/>
    <x v="0"/>
    <x v="107"/>
    <x v="17"/>
    <n v="580000"/>
  </r>
  <r>
    <x v="4"/>
    <x v="1"/>
    <x v="4"/>
    <x v="0"/>
    <x v="0"/>
    <x v="0"/>
    <x v="0"/>
    <x v="115"/>
    <x v="0"/>
    <m/>
  </r>
  <r>
    <x v="4"/>
    <x v="1"/>
    <x v="4"/>
    <x v="0"/>
    <x v="0"/>
    <x v="0"/>
    <x v="0"/>
    <x v="138"/>
    <x v="11"/>
    <n v="134058"/>
  </r>
  <r>
    <x v="4"/>
    <x v="1"/>
    <x v="4"/>
    <x v="0"/>
    <x v="0"/>
    <x v="0"/>
    <x v="0"/>
    <x v="108"/>
    <x v="0"/>
    <m/>
  </r>
  <r>
    <x v="4"/>
    <x v="1"/>
    <x v="4"/>
    <x v="0"/>
    <x v="0"/>
    <x v="0"/>
    <x v="0"/>
    <x v="109"/>
    <x v="0"/>
    <m/>
  </r>
  <r>
    <x v="4"/>
    <x v="1"/>
    <x v="4"/>
    <x v="0"/>
    <x v="0"/>
    <x v="0"/>
    <x v="0"/>
    <x v="116"/>
    <x v="0"/>
    <m/>
  </r>
  <r>
    <x v="4"/>
    <x v="1"/>
    <x v="4"/>
    <x v="0"/>
    <x v="0"/>
    <x v="0"/>
    <x v="0"/>
    <x v="79"/>
    <x v="40"/>
    <m/>
  </r>
  <r>
    <x v="4"/>
    <x v="1"/>
    <x v="4"/>
    <x v="0"/>
    <x v="0"/>
    <x v="0"/>
    <x v="12"/>
    <x v="81"/>
    <x v="0"/>
    <m/>
  </r>
  <r>
    <x v="4"/>
    <x v="1"/>
    <x v="4"/>
    <x v="0"/>
    <x v="0"/>
    <x v="0"/>
    <x v="12"/>
    <x v="82"/>
    <x v="47"/>
    <m/>
  </r>
  <r>
    <x v="4"/>
    <x v="1"/>
    <x v="4"/>
    <x v="0"/>
    <x v="0"/>
    <x v="0"/>
    <x v="12"/>
    <x v="83"/>
    <x v="0"/>
    <m/>
  </r>
  <r>
    <x v="4"/>
    <x v="1"/>
    <x v="4"/>
    <x v="0"/>
    <x v="0"/>
    <x v="0"/>
    <x v="12"/>
    <x v="84"/>
    <x v="47"/>
    <m/>
  </r>
  <r>
    <x v="4"/>
    <x v="1"/>
    <x v="4"/>
    <x v="0"/>
    <x v="0"/>
    <x v="0"/>
    <x v="19"/>
    <x v="100"/>
    <x v="55"/>
    <m/>
  </r>
  <r>
    <x v="4"/>
    <x v="1"/>
    <x v="4"/>
    <x v="0"/>
    <x v="0"/>
    <x v="0"/>
    <x v="19"/>
    <x v="100"/>
    <x v="19"/>
    <m/>
  </r>
  <r>
    <x v="4"/>
    <x v="1"/>
    <x v="4"/>
    <x v="0"/>
    <x v="0"/>
    <x v="0"/>
    <x v="19"/>
    <x v="139"/>
    <x v="0"/>
    <m/>
  </r>
  <r>
    <x v="4"/>
    <x v="1"/>
    <x v="4"/>
    <x v="0"/>
    <x v="0"/>
    <x v="0"/>
    <x v="19"/>
    <x v="140"/>
    <x v="20"/>
    <m/>
  </r>
  <r>
    <x v="4"/>
    <x v="1"/>
    <x v="4"/>
    <x v="0"/>
    <x v="0"/>
    <x v="0"/>
    <x v="16"/>
    <x v="86"/>
    <x v="45"/>
    <n v="1004500"/>
  </r>
  <r>
    <x v="4"/>
    <x v="1"/>
    <x v="4"/>
    <x v="0"/>
    <x v="0"/>
    <x v="0"/>
    <x v="16"/>
    <x v="117"/>
    <x v="56"/>
    <m/>
  </r>
  <r>
    <x v="4"/>
    <x v="1"/>
    <x v="4"/>
    <x v="0"/>
    <x v="0"/>
    <x v="0"/>
    <x v="16"/>
    <x v="117"/>
    <x v="57"/>
    <n v="220000"/>
  </r>
  <r>
    <x v="4"/>
    <x v="1"/>
    <x v="4"/>
    <x v="0"/>
    <x v="0"/>
    <x v="0"/>
    <x v="22"/>
    <x v="105"/>
    <x v="0"/>
    <m/>
  </r>
  <r>
    <x v="4"/>
    <x v="1"/>
    <x v="4"/>
    <x v="0"/>
    <x v="0"/>
    <x v="0"/>
    <x v="2"/>
    <x v="87"/>
    <x v="21"/>
    <n v="274181"/>
  </r>
  <r>
    <x v="4"/>
    <x v="1"/>
    <x v="4"/>
    <x v="0"/>
    <x v="0"/>
    <x v="0"/>
    <x v="2"/>
    <x v="87"/>
    <x v="87"/>
    <n v="164230"/>
  </r>
  <r>
    <x v="4"/>
    <x v="1"/>
    <x v="4"/>
    <x v="0"/>
    <x v="0"/>
    <x v="0"/>
    <x v="2"/>
    <x v="87"/>
    <x v="14"/>
    <m/>
  </r>
  <r>
    <x v="4"/>
    <x v="1"/>
    <x v="4"/>
    <x v="0"/>
    <x v="0"/>
    <x v="0"/>
    <x v="2"/>
    <x v="87"/>
    <x v="100"/>
    <n v="148000"/>
  </r>
  <r>
    <x v="4"/>
    <x v="1"/>
    <x v="4"/>
    <x v="0"/>
    <x v="0"/>
    <x v="0"/>
    <x v="2"/>
    <x v="88"/>
    <x v="17"/>
    <n v="10000"/>
  </r>
  <r>
    <x v="4"/>
    <x v="1"/>
    <x v="4"/>
    <x v="0"/>
    <x v="0"/>
    <x v="0"/>
    <x v="2"/>
    <x v="88"/>
    <x v="101"/>
    <n v="81582"/>
  </r>
  <r>
    <x v="4"/>
    <x v="1"/>
    <x v="4"/>
    <x v="0"/>
    <x v="0"/>
    <x v="0"/>
    <x v="2"/>
    <x v="89"/>
    <x v="102"/>
    <n v="35294"/>
  </r>
  <r>
    <x v="4"/>
    <x v="1"/>
    <x v="4"/>
    <x v="0"/>
    <x v="0"/>
    <x v="0"/>
    <x v="2"/>
    <x v="89"/>
    <x v="32"/>
    <n v="26387"/>
  </r>
  <r>
    <x v="4"/>
    <x v="1"/>
    <x v="4"/>
    <x v="0"/>
    <x v="0"/>
    <x v="0"/>
    <x v="2"/>
    <x v="89"/>
    <x v="82"/>
    <n v="405882"/>
  </r>
  <r>
    <x v="4"/>
    <x v="1"/>
    <x v="4"/>
    <x v="0"/>
    <x v="0"/>
    <x v="0"/>
    <x v="2"/>
    <x v="90"/>
    <x v="28"/>
    <n v="100000"/>
  </r>
  <r>
    <x v="4"/>
    <x v="1"/>
    <x v="4"/>
    <x v="0"/>
    <x v="0"/>
    <x v="0"/>
    <x v="2"/>
    <x v="90"/>
    <x v="94"/>
    <n v="150027"/>
  </r>
  <r>
    <x v="4"/>
    <x v="1"/>
    <x v="4"/>
    <x v="0"/>
    <x v="0"/>
    <x v="0"/>
    <x v="2"/>
    <x v="91"/>
    <x v="28"/>
    <n v="105400"/>
  </r>
  <r>
    <x v="4"/>
    <x v="1"/>
    <x v="4"/>
    <x v="0"/>
    <x v="0"/>
    <x v="0"/>
    <x v="2"/>
    <x v="91"/>
    <x v="99"/>
    <n v="130831"/>
  </r>
  <r>
    <x v="4"/>
    <x v="1"/>
    <x v="4"/>
    <x v="0"/>
    <x v="0"/>
    <x v="0"/>
    <x v="2"/>
    <x v="92"/>
    <x v="28"/>
    <n v="38900"/>
  </r>
  <r>
    <x v="4"/>
    <x v="1"/>
    <x v="4"/>
    <x v="0"/>
    <x v="0"/>
    <x v="0"/>
    <x v="2"/>
    <x v="136"/>
    <x v="60"/>
    <m/>
  </r>
  <r>
    <x v="4"/>
    <x v="1"/>
    <x v="4"/>
    <x v="0"/>
    <x v="0"/>
    <x v="0"/>
    <x v="2"/>
    <x v="136"/>
    <x v="28"/>
    <n v="160000"/>
  </r>
  <r>
    <x v="4"/>
    <x v="1"/>
    <x v="4"/>
    <x v="0"/>
    <x v="0"/>
    <x v="0"/>
    <x v="2"/>
    <x v="141"/>
    <x v="28"/>
    <n v="18500"/>
  </r>
  <r>
    <x v="4"/>
    <x v="1"/>
    <x v="4"/>
    <x v="0"/>
    <x v="0"/>
    <x v="0"/>
    <x v="2"/>
    <x v="93"/>
    <x v="0"/>
    <m/>
  </r>
  <r>
    <x v="4"/>
    <x v="1"/>
    <x v="4"/>
    <x v="0"/>
    <x v="0"/>
    <x v="0"/>
    <x v="2"/>
    <x v="84"/>
    <x v="103"/>
    <n v="0.52"/>
  </r>
  <r>
    <x v="4"/>
    <x v="1"/>
    <x v="4"/>
    <x v="0"/>
    <x v="0"/>
    <x v="0"/>
    <x v="2"/>
    <x v="84"/>
    <x v="104"/>
    <n v="14850"/>
  </r>
  <r>
    <x v="4"/>
    <x v="1"/>
    <x v="4"/>
    <x v="0"/>
    <x v="0"/>
    <x v="0"/>
    <x v="2"/>
    <x v="84"/>
    <x v="54"/>
    <n v="2.48"/>
  </r>
  <r>
    <x v="4"/>
    <x v="1"/>
    <x v="4"/>
    <x v="0"/>
    <x v="0"/>
    <x v="0"/>
    <x v="2"/>
    <x v="84"/>
    <x v="37"/>
    <n v="1.32"/>
  </r>
  <r>
    <x v="4"/>
    <x v="1"/>
    <x v="4"/>
    <x v="0"/>
    <x v="0"/>
    <x v="0"/>
    <x v="2"/>
    <x v="84"/>
    <x v="101"/>
    <n v="54"/>
  </r>
  <r>
    <x v="4"/>
    <x v="1"/>
    <x v="4"/>
    <x v="0"/>
    <x v="0"/>
    <x v="0"/>
    <x v="2"/>
    <x v="84"/>
    <x v="25"/>
    <n v="125.35"/>
  </r>
  <r>
    <x v="4"/>
    <x v="1"/>
    <x v="4"/>
    <x v="0"/>
    <x v="0"/>
    <x v="0"/>
    <x v="2"/>
    <x v="84"/>
    <x v="26"/>
    <n v="249.94"/>
  </r>
  <r>
    <x v="4"/>
    <x v="1"/>
    <x v="4"/>
    <x v="0"/>
    <x v="0"/>
    <x v="0"/>
    <x v="2"/>
    <x v="84"/>
    <x v="22"/>
    <n v="249.77"/>
  </r>
  <r>
    <x v="4"/>
    <x v="1"/>
    <x v="4"/>
    <x v="0"/>
    <x v="0"/>
    <x v="0"/>
    <x v="2"/>
    <x v="84"/>
    <x v="9"/>
    <n v="1"/>
  </r>
  <r>
    <x v="4"/>
    <x v="1"/>
    <x v="4"/>
    <x v="0"/>
    <x v="0"/>
    <x v="0"/>
    <x v="2"/>
    <x v="84"/>
    <x v="105"/>
    <n v="0.04"/>
  </r>
  <r>
    <x v="4"/>
    <x v="1"/>
    <x v="4"/>
    <x v="0"/>
    <x v="0"/>
    <x v="7"/>
    <x v="4"/>
    <x v="119"/>
    <x v="28"/>
    <n v="2000000"/>
  </r>
  <r>
    <x v="4"/>
    <x v="1"/>
    <x v="4"/>
    <x v="0"/>
    <x v="0"/>
    <x v="7"/>
    <x v="4"/>
    <x v="120"/>
    <x v="28"/>
    <n v="117172"/>
  </r>
  <r>
    <x v="4"/>
    <x v="1"/>
    <x v="4"/>
    <x v="0"/>
    <x v="0"/>
    <x v="7"/>
    <x v="4"/>
    <x v="121"/>
    <x v="28"/>
    <n v="176430"/>
  </r>
  <r>
    <x v="4"/>
    <x v="1"/>
    <x v="4"/>
    <x v="0"/>
    <x v="0"/>
    <x v="7"/>
    <x v="4"/>
    <x v="122"/>
    <x v="28"/>
    <n v="21172"/>
  </r>
  <r>
    <x v="4"/>
    <x v="1"/>
    <x v="4"/>
    <x v="0"/>
    <x v="0"/>
    <x v="7"/>
    <x v="4"/>
    <x v="123"/>
    <x v="28"/>
    <n v="176430"/>
  </r>
  <r>
    <x v="4"/>
    <x v="1"/>
    <x v="4"/>
    <x v="0"/>
    <x v="0"/>
    <x v="7"/>
    <x v="4"/>
    <x v="124"/>
    <x v="28"/>
    <n v="83333.34"/>
  </r>
  <r>
    <x v="4"/>
    <x v="1"/>
    <x v="4"/>
    <x v="0"/>
    <x v="0"/>
    <x v="7"/>
    <x v="4"/>
    <x v="135"/>
    <x v="0"/>
    <m/>
  </r>
  <r>
    <x v="4"/>
    <x v="1"/>
    <x v="4"/>
    <x v="0"/>
    <x v="0"/>
    <x v="7"/>
    <x v="4"/>
    <x v="125"/>
    <x v="28"/>
    <n v="1000000"/>
  </r>
  <r>
    <x v="4"/>
    <x v="1"/>
    <x v="4"/>
    <x v="0"/>
    <x v="0"/>
    <x v="7"/>
    <x v="4"/>
    <x v="144"/>
    <x v="28"/>
    <m/>
  </r>
  <r>
    <x v="4"/>
    <x v="1"/>
    <x v="4"/>
    <x v="0"/>
    <x v="0"/>
    <x v="7"/>
    <x v="4"/>
    <x v="126"/>
    <x v="0"/>
    <m/>
  </r>
  <r>
    <x v="4"/>
    <x v="1"/>
    <x v="4"/>
    <x v="0"/>
    <x v="0"/>
    <x v="7"/>
    <x v="4"/>
    <x v="127"/>
    <x v="5"/>
    <n v="10440"/>
  </r>
  <r>
    <x v="4"/>
    <x v="1"/>
    <x v="4"/>
    <x v="0"/>
    <x v="0"/>
    <x v="7"/>
    <x v="4"/>
    <x v="128"/>
    <x v="6"/>
    <n v="240000"/>
  </r>
  <r>
    <x v="4"/>
    <x v="1"/>
    <x v="4"/>
    <x v="0"/>
    <x v="0"/>
    <x v="7"/>
    <x v="4"/>
    <x v="129"/>
    <x v="77"/>
    <n v="80000"/>
  </r>
  <r>
    <x v="4"/>
    <x v="1"/>
    <x v="4"/>
    <x v="0"/>
    <x v="0"/>
    <x v="7"/>
    <x v="4"/>
    <x v="130"/>
    <x v="0"/>
    <m/>
  </r>
  <r>
    <x v="4"/>
    <x v="1"/>
    <x v="4"/>
    <x v="0"/>
    <x v="0"/>
    <x v="7"/>
    <x v="2"/>
    <x v="131"/>
    <x v="0"/>
    <m/>
  </r>
  <r>
    <x v="4"/>
    <x v="1"/>
    <x v="4"/>
    <x v="0"/>
    <x v="0"/>
    <x v="1"/>
    <x v="7"/>
    <x v="34"/>
    <x v="29"/>
    <n v="84190"/>
  </r>
  <r>
    <x v="4"/>
    <x v="1"/>
    <x v="4"/>
    <x v="0"/>
    <x v="0"/>
    <x v="1"/>
    <x v="7"/>
    <x v="20"/>
    <x v="30"/>
    <n v="378006"/>
  </r>
  <r>
    <x v="4"/>
    <x v="1"/>
    <x v="4"/>
    <x v="0"/>
    <x v="0"/>
    <x v="1"/>
    <x v="7"/>
    <x v="20"/>
    <x v="29"/>
    <n v="99610.09"/>
  </r>
  <r>
    <x v="4"/>
    <x v="1"/>
    <x v="4"/>
    <x v="0"/>
    <x v="0"/>
    <x v="1"/>
    <x v="7"/>
    <x v="101"/>
    <x v="31"/>
    <m/>
  </r>
  <r>
    <x v="4"/>
    <x v="1"/>
    <x v="4"/>
    <x v="0"/>
    <x v="0"/>
    <x v="1"/>
    <x v="7"/>
    <x v="55"/>
    <x v="89"/>
    <m/>
  </r>
  <r>
    <x v="4"/>
    <x v="1"/>
    <x v="4"/>
    <x v="0"/>
    <x v="0"/>
    <x v="1"/>
    <x v="7"/>
    <x v="55"/>
    <x v="90"/>
    <m/>
  </r>
  <r>
    <x v="4"/>
    <x v="1"/>
    <x v="4"/>
    <x v="0"/>
    <x v="0"/>
    <x v="1"/>
    <x v="8"/>
    <x v="22"/>
    <x v="29"/>
    <n v="235573.41"/>
  </r>
  <r>
    <x v="4"/>
    <x v="1"/>
    <x v="4"/>
    <x v="0"/>
    <x v="0"/>
    <x v="1"/>
    <x v="8"/>
    <x v="94"/>
    <x v="85"/>
    <n v="3000"/>
  </r>
  <r>
    <x v="4"/>
    <x v="1"/>
    <x v="4"/>
    <x v="0"/>
    <x v="0"/>
    <x v="1"/>
    <x v="8"/>
    <x v="95"/>
    <x v="0"/>
    <m/>
  </r>
  <r>
    <x v="4"/>
    <x v="1"/>
    <x v="4"/>
    <x v="0"/>
    <x v="0"/>
    <x v="1"/>
    <x v="8"/>
    <x v="77"/>
    <x v="50"/>
    <m/>
  </r>
  <r>
    <x v="4"/>
    <x v="1"/>
    <x v="4"/>
    <x v="0"/>
    <x v="0"/>
    <x v="1"/>
    <x v="8"/>
    <x v="4"/>
    <x v="2"/>
    <n v="7153.61"/>
  </r>
  <r>
    <x v="4"/>
    <x v="1"/>
    <x v="4"/>
    <x v="0"/>
    <x v="0"/>
    <x v="1"/>
    <x v="8"/>
    <x v="4"/>
    <x v="17"/>
    <n v="5800"/>
  </r>
  <r>
    <x v="4"/>
    <x v="1"/>
    <x v="4"/>
    <x v="0"/>
    <x v="0"/>
    <x v="1"/>
    <x v="8"/>
    <x v="4"/>
    <x v="91"/>
    <m/>
  </r>
  <r>
    <x v="4"/>
    <x v="1"/>
    <x v="4"/>
    <x v="0"/>
    <x v="0"/>
    <x v="1"/>
    <x v="8"/>
    <x v="4"/>
    <x v="85"/>
    <m/>
  </r>
  <r>
    <x v="4"/>
    <x v="1"/>
    <x v="4"/>
    <x v="0"/>
    <x v="0"/>
    <x v="1"/>
    <x v="8"/>
    <x v="4"/>
    <x v="92"/>
    <m/>
  </r>
  <r>
    <x v="4"/>
    <x v="1"/>
    <x v="4"/>
    <x v="0"/>
    <x v="0"/>
    <x v="1"/>
    <x v="8"/>
    <x v="4"/>
    <x v="82"/>
    <m/>
  </r>
  <r>
    <x v="4"/>
    <x v="1"/>
    <x v="4"/>
    <x v="0"/>
    <x v="0"/>
    <x v="1"/>
    <x v="8"/>
    <x v="4"/>
    <x v="93"/>
    <m/>
  </r>
  <r>
    <x v="4"/>
    <x v="1"/>
    <x v="4"/>
    <x v="0"/>
    <x v="0"/>
    <x v="1"/>
    <x v="8"/>
    <x v="4"/>
    <x v="94"/>
    <m/>
  </r>
  <r>
    <x v="4"/>
    <x v="1"/>
    <x v="4"/>
    <x v="0"/>
    <x v="0"/>
    <x v="1"/>
    <x v="8"/>
    <x v="4"/>
    <x v="95"/>
    <m/>
  </r>
  <r>
    <x v="4"/>
    <x v="1"/>
    <x v="4"/>
    <x v="0"/>
    <x v="0"/>
    <x v="1"/>
    <x v="8"/>
    <x v="4"/>
    <x v="96"/>
    <m/>
  </r>
  <r>
    <x v="4"/>
    <x v="1"/>
    <x v="4"/>
    <x v="0"/>
    <x v="0"/>
    <x v="1"/>
    <x v="8"/>
    <x v="4"/>
    <x v="97"/>
    <m/>
  </r>
  <r>
    <x v="4"/>
    <x v="1"/>
    <x v="4"/>
    <x v="0"/>
    <x v="0"/>
    <x v="6"/>
    <x v="23"/>
    <x v="112"/>
    <x v="0"/>
    <m/>
  </r>
  <r>
    <x v="4"/>
    <x v="1"/>
    <x v="4"/>
    <x v="0"/>
    <x v="2"/>
    <x v="3"/>
    <x v="3"/>
    <x v="96"/>
    <x v="0"/>
    <n v="15396811.45134454"/>
  </r>
  <r>
    <x v="4"/>
    <x v="1"/>
    <x v="4"/>
    <x v="0"/>
    <x v="2"/>
    <x v="3"/>
    <x v="3"/>
    <x v="137"/>
    <x v="98"/>
    <m/>
  </r>
  <r>
    <x v="4"/>
    <x v="1"/>
    <x v="4"/>
    <x v="0"/>
    <x v="2"/>
    <x v="3"/>
    <x v="3"/>
    <x v="97"/>
    <x v="34"/>
    <m/>
  </r>
  <r>
    <x v="4"/>
    <x v="1"/>
    <x v="4"/>
    <x v="0"/>
    <x v="2"/>
    <x v="3"/>
    <x v="3"/>
    <x v="97"/>
    <x v="35"/>
    <m/>
  </r>
  <r>
    <x v="4"/>
    <x v="1"/>
    <x v="4"/>
    <x v="0"/>
    <x v="2"/>
    <x v="3"/>
    <x v="3"/>
    <x v="97"/>
    <x v="36"/>
    <m/>
  </r>
  <r>
    <x v="4"/>
    <x v="1"/>
    <x v="4"/>
    <x v="0"/>
    <x v="2"/>
    <x v="3"/>
    <x v="3"/>
    <x v="97"/>
    <x v="0"/>
    <m/>
  </r>
  <r>
    <x v="4"/>
    <x v="1"/>
    <x v="4"/>
    <x v="0"/>
    <x v="2"/>
    <x v="3"/>
    <x v="3"/>
    <x v="97"/>
    <x v="0"/>
    <m/>
  </r>
  <r>
    <x v="4"/>
    <x v="1"/>
    <x v="4"/>
    <x v="0"/>
    <x v="2"/>
    <x v="3"/>
    <x v="3"/>
    <x v="97"/>
    <x v="0"/>
    <m/>
  </r>
  <r>
    <x v="4"/>
    <x v="1"/>
    <x v="4"/>
    <x v="0"/>
    <x v="2"/>
    <x v="3"/>
    <x v="3"/>
    <x v="97"/>
    <x v="0"/>
    <m/>
  </r>
  <r>
    <x v="4"/>
    <x v="1"/>
    <x v="4"/>
    <x v="0"/>
    <x v="2"/>
    <x v="3"/>
    <x v="3"/>
    <x v="98"/>
    <x v="0"/>
    <m/>
  </r>
  <r>
    <x v="4"/>
    <x v="1"/>
    <x v="4"/>
    <x v="0"/>
    <x v="2"/>
    <x v="3"/>
    <x v="3"/>
    <x v="99"/>
    <x v="37"/>
    <m/>
  </r>
  <r>
    <x v="4"/>
    <x v="1"/>
    <x v="4"/>
    <x v="0"/>
    <x v="2"/>
    <x v="3"/>
    <x v="3"/>
    <x v="99"/>
    <x v="38"/>
    <m/>
  </r>
  <r>
    <x v="4"/>
    <x v="1"/>
    <x v="4"/>
    <x v="0"/>
    <x v="2"/>
    <x v="3"/>
    <x v="3"/>
    <x v="99"/>
    <x v="39"/>
    <m/>
  </r>
  <r>
    <x v="4"/>
    <x v="1"/>
    <x v="4"/>
    <x v="0"/>
    <x v="2"/>
    <x v="3"/>
    <x v="3"/>
    <x v="99"/>
    <x v="69"/>
    <m/>
  </r>
  <r>
    <x v="4"/>
    <x v="1"/>
    <x v="4"/>
    <x v="0"/>
    <x v="2"/>
    <x v="3"/>
    <x v="3"/>
    <x v="99"/>
    <x v="70"/>
    <m/>
  </r>
  <r>
    <x v="4"/>
    <x v="1"/>
    <x v="4"/>
    <x v="0"/>
    <x v="2"/>
    <x v="3"/>
    <x v="3"/>
    <x v="99"/>
    <x v="83"/>
    <m/>
  </r>
  <r>
    <x v="4"/>
    <x v="1"/>
    <x v="4"/>
    <x v="0"/>
    <x v="2"/>
    <x v="3"/>
    <x v="3"/>
    <x v="99"/>
    <x v="41"/>
    <m/>
  </r>
  <r>
    <x v="4"/>
    <x v="1"/>
    <x v="4"/>
    <x v="0"/>
    <x v="2"/>
    <x v="3"/>
    <x v="26"/>
    <x v="137"/>
    <x v="0"/>
    <m/>
  </r>
  <r>
    <x v="4"/>
    <x v="1"/>
    <x v="4"/>
    <x v="0"/>
    <x v="2"/>
    <x v="3"/>
    <x v="20"/>
    <x v="49"/>
    <x v="40"/>
    <m/>
  </r>
  <r>
    <x v="4"/>
    <x v="1"/>
    <x v="4"/>
    <x v="0"/>
    <x v="2"/>
    <x v="3"/>
    <x v="20"/>
    <x v="49"/>
    <x v="41"/>
    <m/>
  </r>
  <r>
    <x v="4"/>
    <x v="1"/>
    <x v="4"/>
    <x v="0"/>
    <x v="2"/>
    <x v="3"/>
    <x v="20"/>
    <x v="49"/>
    <x v="42"/>
    <m/>
  </r>
  <r>
    <x v="4"/>
    <x v="1"/>
    <x v="4"/>
    <x v="0"/>
    <x v="2"/>
    <x v="3"/>
    <x v="20"/>
    <x v="49"/>
    <x v="83"/>
    <m/>
  </r>
  <r>
    <x v="4"/>
    <x v="1"/>
    <x v="4"/>
    <x v="0"/>
    <x v="2"/>
    <x v="3"/>
    <x v="20"/>
    <x v="49"/>
    <x v="68"/>
    <m/>
  </r>
  <r>
    <x v="4"/>
    <x v="1"/>
    <x v="4"/>
    <x v="0"/>
    <x v="2"/>
    <x v="3"/>
    <x v="20"/>
    <x v="49"/>
    <x v="0"/>
    <m/>
  </r>
  <r>
    <x v="4"/>
    <x v="1"/>
    <x v="4"/>
    <x v="0"/>
    <x v="2"/>
    <x v="3"/>
    <x v="20"/>
    <x v="111"/>
    <x v="42"/>
    <m/>
  </r>
  <r>
    <x v="4"/>
    <x v="1"/>
    <x v="4"/>
    <x v="0"/>
    <x v="2"/>
    <x v="3"/>
    <x v="20"/>
    <x v="111"/>
    <x v="83"/>
    <m/>
  </r>
  <r>
    <x v="4"/>
    <x v="1"/>
    <x v="4"/>
    <x v="0"/>
    <x v="2"/>
    <x v="3"/>
    <x v="20"/>
    <x v="111"/>
    <x v="43"/>
    <m/>
  </r>
  <r>
    <x v="4"/>
    <x v="1"/>
    <x v="4"/>
    <x v="0"/>
    <x v="2"/>
    <x v="3"/>
    <x v="21"/>
    <x v="50"/>
    <x v="0"/>
    <m/>
  </r>
  <r>
    <x v="4"/>
    <x v="1"/>
    <x v="4"/>
    <x v="0"/>
    <x v="2"/>
    <x v="3"/>
    <x v="21"/>
    <x v="132"/>
    <x v="44"/>
    <m/>
  </r>
  <r>
    <x v="11"/>
    <x v="0"/>
    <x v="4"/>
    <x v="0"/>
    <x v="1"/>
    <x v="2"/>
    <x v="24"/>
    <x v="63"/>
    <x v="1"/>
    <n v="56887791.399999999"/>
  </r>
  <r>
    <x v="11"/>
    <x v="0"/>
    <x v="4"/>
    <x v="0"/>
    <x v="1"/>
    <x v="5"/>
    <x v="11"/>
    <x v="64"/>
    <x v="0"/>
    <n v="1579.33"/>
  </r>
  <r>
    <x v="11"/>
    <x v="0"/>
    <x v="4"/>
    <x v="0"/>
    <x v="1"/>
    <x v="5"/>
    <x v="14"/>
    <x v="66"/>
    <x v="0"/>
    <m/>
  </r>
  <r>
    <x v="11"/>
    <x v="0"/>
    <x v="4"/>
    <x v="0"/>
    <x v="1"/>
    <x v="5"/>
    <x v="15"/>
    <x v="69"/>
    <x v="0"/>
    <n v="26957.06"/>
  </r>
  <r>
    <x v="11"/>
    <x v="0"/>
    <x v="4"/>
    <x v="0"/>
    <x v="1"/>
    <x v="2"/>
    <x v="25"/>
    <x v="74"/>
    <x v="0"/>
    <n v="-412941.18"/>
  </r>
  <r>
    <x v="11"/>
    <x v="0"/>
    <x v="4"/>
    <x v="0"/>
    <x v="1"/>
    <x v="2"/>
    <x v="25"/>
    <x v="118"/>
    <x v="0"/>
    <n v="-10000"/>
  </r>
  <r>
    <x v="11"/>
    <x v="0"/>
    <x v="4"/>
    <x v="0"/>
    <x v="1"/>
    <x v="2"/>
    <x v="0"/>
    <x v="103"/>
    <x v="0"/>
    <m/>
  </r>
  <r>
    <x v="11"/>
    <x v="0"/>
    <x v="4"/>
    <x v="0"/>
    <x v="1"/>
    <x v="2"/>
    <x v="0"/>
    <x v="104"/>
    <x v="0"/>
    <n v="375000"/>
  </r>
  <r>
    <x v="11"/>
    <x v="0"/>
    <x v="4"/>
    <x v="0"/>
    <x v="1"/>
    <x v="2"/>
    <x v="0"/>
    <x v="145"/>
    <x v="0"/>
    <n v="-315117.36"/>
  </r>
  <r>
    <x v="11"/>
    <x v="0"/>
    <x v="4"/>
    <x v="0"/>
    <x v="0"/>
    <x v="0"/>
    <x v="4"/>
    <x v="6"/>
    <x v="2"/>
    <n v="5520000"/>
  </r>
  <r>
    <x v="11"/>
    <x v="0"/>
    <x v="4"/>
    <x v="0"/>
    <x v="0"/>
    <x v="0"/>
    <x v="4"/>
    <x v="6"/>
    <x v="3"/>
    <n v="1750000"/>
  </r>
  <r>
    <x v="11"/>
    <x v="0"/>
    <x v="4"/>
    <x v="0"/>
    <x v="0"/>
    <x v="0"/>
    <x v="4"/>
    <x v="7"/>
    <x v="2"/>
    <m/>
  </r>
  <r>
    <x v="11"/>
    <x v="0"/>
    <x v="4"/>
    <x v="0"/>
    <x v="0"/>
    <x v="0"/>
    <x v="4"/>
    <x v="7"/>
    <x v="3"/>
    <n v="117172"/>
  </r>
  <r>
    <x v="11"/>
    <x v="0"/>
    <x v="4"/>
    <x v="0"/>
    <x v="0"/>
    <x v="0"/>
    <x v="4"/>
    <x v="8"/>
    <x v="2"/>
    <n v="460000"/>
  </r>
  <r>
    <x v="11"/>
    <x v="0"/>
    <x v="4"/>
    <x v="0"/>
    <x v="0"/>
    <x v="0"/>
    <x v="4"/>
    <x v="8"/>
    <x v="3"/>
    <n v="155598"/>
  </r>
  <r>
    <x v="11"/>
    <x v="0"/>
    <x v="4"/>
    <x v="0"/>
    <x v="0"/>
    <x v="0"/>
    <x v="4"/>
    <x v="9"/>
    <x v="2"/>
    <n v="55200"/>
  </r>
  <r>
    <x v="11"/>
    <x v="0"/>
    <x v="4"/>
    <x v="0"/>
    <x v="0"/>
    <x v="0"/>
    <x v="4"/>
    <x v="9"/>
    <x v="3"/>
    <n v="18672"/>
  </r>
  <r>
    <x v="11"/>
    <x v="0"/>
    <x v="4"/>
    <x v="0"/>
    <x v="0"/>
    <x v="0"/>
    <x v="4"/>
    <x v="10"/>
    <x v="2"/>
    <n v="460000"/>
  </r>
  <r>
    <x v="11"/>
    <x v="0"/>
    <x v="4"/>
    <x v="0"/>
    <x v="0"/>
    <x v="0"/>
    <x v="4"/>
    <x v="10"/>
    <x v="3"/>
    <n v="155598"/>
  </r>
  <r>
    <x v="11"/>
    <x v="0"/>
    <x v="4"/>
    <x v="0"/>
    <x v="0"/>
    <x v="0"/>
    <x v="4"/>
    <x v="11"/>
    <x v="2"/>
    <n v="230000"/>
  </r>
  <r>
    <x v="11"/>
    <x v="0"/>
    <x v="4"/>
    <x v="0"/>
    <x v="0"/>
    <x v="0"/>
    <x v="4"/>
    <x v="11"/>
    <x v="3"/>
    <n v="72916"/>
  </r>
  <r>
    <x v="11"/>
    <x v="0"/>
    <x v="4"/>
    <x v="0"/>
    <x v="0"/>
    <x v="0"/>
    <x v="4"/>
    <x v="12"/>
    <x v="2"/>
    <n v="3680000"/>
  </r>
  <r>
    <x v="11"/>
    <x v="0"/>
    <x v="4"/>
    <x v="0"/>
    <x v="0"/>
    <x v="0"/>
    <x v="4"/>
    <x v="134"/>
    <x v="0"/>
    <m/>
  </r>
  <r>
    <x v="11"/>
    <x v="0"/>
    <x v="4"/>
    <x v="0"/>
    <x v="0"/>
    <x v="0"/>
    <x v="4"/>
    <x v="142"/>
    <x v="71"/>
    <m/>
  </r>
  <r>
    <x v="11"/>
    <x v="0"/>
    <x v="4"/>
    <x v="0"/>
    <x v="0"/>
    <x v="0"/>
    <x v="4"/>
    <x v="56"/>
    <x v="4"/>
    <m/>
  </r>
  <r>
    <x v="11"/>
    <x v="0"/>
    <x v="4"/>
    <x v="0"/>
    <x v="0"/>
    <x v="0"/>
    <x v="4"/>
    <x v="13"/>
    <x v="5"/>
    <n v="37949"/>
  </r>
  <r>
    <x v="11"/>
    <x v="0"/>
    <x v="4"/>
    <x v="0"/>
    <x v="0"/>
    <x v="0"/>
    <x v="4"/>
    <x v="14"/>
    <x v="6"/>
    <n v="662400"/>
  </r>
  <r>
    <x v="11"/>
    <x v="0"/>
    <x v="4"/>
    <x v="0"/>
    <x v="0"/>
    <x v="0"/>
    <x v="4"/>
    <x v="14"/>
    <x v="7"/>
    <n v="210000"/>
  </r>
  <r>
    <x v="11"/>
    <x v="0"/>
    <x v="4"/>
    <x v="0"/>
    <x v="0"/>
    <x v="0"/>
    <x v="4"/>
    <x v="15"/>
    <x v="8"/>
    <n v="290800"/>
  </r>
  <r>
    <x v="11"/>
    <x v="0"/>
    <x v="4"/>
    <x v="0"/>
    <x v="0"/>
    <x v="0"/>
    <x v="4"/>
    <x v="113"/>
    <x v="0"/>
    <m/>
  </r>
  <r>
    <x v="11"/>
    <x v="0"/>
    <x v="4"/>
    <x v="0"/>
    <x v="0"/>
    <x v="0"/>
    <x v="9"/>
    <x v="114"/>
    <x v="9"/>
    <n v="600000"/>
  </r>
  <r>
    <x v="11"/>
    <x v="0"/>
    <x v="4"/>
    <x v="0"/>
    <x v="0"/>
    <x v="0"/>
    <x v="9"/>
    <x v="30"/>
    <x v="0"/>
    <m/>
  </r>
  <r>
    <x v="11"/>
    <x v="0"/>
    <x v="4"/>
    <x v="0"/>
    <x v="0"/>
    <x v="0"/>
    <x v="9"/>
    <x v="110"/>
    <x v="10"/>
    <n v="998000"/>
  </r>
  <r>
    <x v="11"/>
    <x v="0"/>
    <x v="4"/>
    <x v="0"/>
    <x v="0"/>
    <x v="0"/>
    <x v="5"/>
    <x v="70"/>
    <x v="11"/>
    <n v="451"/>
  </r>
  <r>
    <x v="11"/>
    <x v="0"/>
    <x v="4"/>
    <x v="0"/>
    <x v="0"/>
    <x v="0"/>
    <x v="5"/>
    <x v="70"/>
    <x v="99"/>
    <m/>
  </r>
  <r>
    <x v="11"/>
    <x v="0"/>
    <x v="4"/>
    <x v="0"/>
    <x v="0"/>
    <x v="0"/>
    <x v="5"/>
    <x v="102"/>
    <x v="0"/>
    <m/>
  </r>
  <r>
    <x v="11"/>
    <x v="0"/>
    <x v="4"/>
    <x v="0"/>
    <x v="0"/>
    <x v="0"/>
    <x v="5"/>
    <x v="71"/>
    <x v="45"/>
    <m/>
  </r>
  <r>
    <x v="11"/>
    <x v="0"/>
    <x v="4"/>
    <x v="0"/>
    <x v="0"/>
    <x v="0"/>
    <x v="5"/>
    <x v="78"/>
    <x v="0"/>
    <m/>
  </r>
  <r>
    <x v="11"/>
    <x v="0"/>
    <x v="4"/>
    <x v="0"/>
    <x v="0"/>
    <x v="0"/>
    <x v="6"/>
    <x v="17"/>
    <x v="12"/>
    <n v="800000"/>
  </r>
  <r>
    <x v="11"/>
    <x v="0"/>
    <x v="4"/>
    <x v="0"/>
    <x v="0"/>
    <x v="0"/>
    <x v="6"/>
    <x v="143"/>
    <x v="72"/>
    <m/>
  </r>
  <r>
    <x v="11"/>
    <x v="0"/>
    <x v="4"/>
    <x v="0"/>
    <x v="0"/>
    <x v="0"/>
    <x v="0"/>
    <x v="79"/>
    <x v="0"/>
    <m/>
  </r>
  <r>
    <x v="11"/>
    <x v="0"/>
    <x v="4"/>
    <x v="0"/>
    <x v="0"/>
    <x v="0"/>
    <x v="0"/>
    <x v="80"/>
    <x v="13"/>
    <n v="411966"/>
  </r>
  <r>
    <x v="11"/>
    <x v="0"/>
    <x v="4"/>
    <x v="0"/>
    <x v="0"/>
    <x v="0"/>
    <x v="0"/>
    <x v="80"/>
    <x v="14"/>
    <n v="303823"/>
  </r>
  <r>
    <x v="11"/>
    <x v="0"/>
    <x v="4"/>
    <x v="0"/>
    <x v="0"/>
    <x v="0"/>
    <x v="0"/>
    <x v="80"/>
    <x v="15"/>
    <n v="1230000"/>
  </r>
  <r>
    <x v="11"/>
    <x v="0"/>
    <x v="4"/>
    <x v="0"/>
    <x v="0"/>
    <x v="0"/>
    <x v="0"/>
    <x v="80"/>
    <x v="16"/>
    <n v="365608"/>
  </r>
  <r>
    <x v="11"/>
    <x v="0"/>
    <x v="4"/>
    <x v="0"/>
    <x v="0"/>
    <x v="0"/>
    <x v="0"/>
    <x v="80"/>
    <x v="54"/>
    <m/>
  </r>
  <r>
    <x v="11"/>
    <x v="0"/>
    <x v="4"/>
    <x v="0"/>
    <x v="0"/>
    <x v="0"/>
    <x v="0"/>
    <x v="80"/>
    <x v="73"/>
    <m/>
  </r>
  <r>
    <x v="11"/>
    <x v="0"/>
    <x v="4"/>
    <x v="0"/>
    <x v="0"/>
    <x v="0"/>
    <x v="0"/>
    <x v="80"/>
    <x v="84"/>
    <m/>
  </r>
  <r>
    <x v="11"/>
    <x v="0"/>
    <x v="4"/>
    <x v="0"/>
    <x v="0"/>
    <x v="0"/>
    <x v="0"/>
    <x v="80"/>
    <x v="85"/>
    <n v="300000"/>
  </r>
  <r>
    <x v="11"/>
    <x v="0"/>
    <x v="4"/>
    <x v="0"/>
    <x v="0"/>
    <x v="0"/>
    <x v="0"/>
    <x v="80"/>
    <x v="86"/>
    <m/>
  </r>
  <r>
    <x v="11"/>
    <x v="0"/>
    <x v="4"/>
    <x v="0"/>
    <x v="0"/>
    <x v="0"/>
    <x v="0"/>
    <x v="84"/>
    <x v="20"/>
    <m/>
  </r>
  <r>
    <x v="11"/>
    <x v="0"/>
    <x v="4"/>
    <x v="0"/>
    <x v="0"/>
    <x v="0"/>
    <x v="0"/>
    <x v="107"/>
    <x v="17"/>
    <n v="350000"/>
  </r>
  <r>
    <x v="11"/>
    <x v="0"/>
    <x v="4"/>
    <x v="0"/>
    <x v="0"/>
    <x v="0"/>
    <x v="0"/>
    <x v="115"/>
    <x v="0"/>
    <m/>
  </r>
  <r>
    <x v="11"/>
    <x v="0"/>
    <x v="4"/>
    <x v="0"/>
    <x v="0"/>
    <x v="0"/>
    <x v="0"/>
    <x v="138"/>
    <x v="11"/>
    <n v="134058"/>
  </r>
  <r>
    <x v="11"/>
    <x v="0"/>
    <x v="4"/>
    <x v="0"/>
    <x v="0"/>
    <x v="0"/>
    <x v="0"/>
    <x v="108"/>
    <x v="0"/>
    <m/>
  </r>
  <r>
    <x v="11"/>
    <x v="0"/>
    <x v="4"/>
    <x v="0"/>
    <x v="0"/>
    <x v="0"/>
    <x v="0"/>
    <x v="109"/>
    <x v="0"/>
    <m/>
  </r>
  <r>
    <x v="11"/>
    <x v="0"/>
    <x v="4"/>
    <x v="0"/>
    <x v="0"/>
    <x v="0"/>
    <x v="0"/>
    <x v="116"/>
    <x v="0"/>
    <m/>
  </r>
  <r>
    <x v="11"/>
    <x v="0"/>
    <x v="4"/>
    <x v="0"/>
    <x v="0"/>
    <x v="0"/>
    <x v="0"/>
    <x v="79"/>
    <x v="40"/>
    <n v="17050"/>
  </r>
  <r>
    <x v="11"/>
    <x v="0"/>
    <x v="4"/>
    <x v="0"/>
    <x v="0"/>
    <x v="0"/>
    <x v="12"/>
    <x v="81"/>
    <x v="0"/>
    <m/>
  </r>
  <r>
    <x v="11"/>
    <x v="0"/>
    <x v="4"/>
    <x v="0"/>
    <x v="0"/>
    <x v="0"/>
    <x v="12"/>
    <x v="82"/>
    <x v="47"/>
    <m/>
  </r>
  <r>
    <x v="11"/>
    <x v="0"/>
    <x v="4"/>
    <x v="0"/>
    <x v="0"/>
    <x v="0"/>
    <x v="12"/>
    <x v="83"/>
    <x v="0"/>
    <m/>
  </r>
  <r>
    <x v="11"/>
    <x v="0"/>
    <x v="4"/>
    <x v="0"/>
    <x v="0"/>
    <x v="0"/>
    <x v="12"/>
    <x v="84"/>
    <x v="47"/>
    <m/>
  </r>
  <r>
    <x v="11"/>
    <x v="0"/>
    <x v="4"/>
    <x v="0"/>
    <x v="0"/>
    <x v="0"/>
    <x v="19"/>
    <x v="100"/>
    <x v="55"/>
    <m/>
  </r>
  <r>
    <x v="11"/>
    <x v="0"/>
    <x v="4"/>
    <x v="0"/>
    <x v="0"/>
    <x v="0"/>
    <x v="19"/>
    <x v="100"/>
    <x v="19"/>
    <m/>
  </r>
  <r>
    <x v="11"/>
    <x v="0"/>
    <x v="4"/>
    <x v="0"/>
    <x v="0"/>
    <x v="0"/>
    <x v="19"/>
    <x v="139"/>
    <x v="0"/>
    <m/>
  </r>
  <r>
    <x v="11"/>
    <x v="0"/>
    <x v="4"/>
    <x v="0"/>
    <x v="0"/>
    <x v="0"/>
    <x v="19"/>
    <x v="140"/>
    <x v="20"/>
    <m/>
  </r>
  <r>
    <x v="11"/>
    <x v="0"/>
    <x v="4"/>
    <x v="0"/>
    <x v="0"/>
    <x v="0"/>
    <x v="16"/>
    <x v="86"/>
    <x v="45"/>
    <m/>
  </r>
  <r>
    <x v="11"/>
    <x v="0"/>
    <x v="4"/>
    <x v="0"/>
    <x v="0"/>
    <x v="0"/>
    <x v="16"/>
    <x v="117"/>
    <x v="56"/>
    <m/>
  </r>
  <r>
    <x v="11"/>
    <x v="0"/>
    <x v="4"/>
    <x v="0"/>
    <x v="0"/>
    <x v="0"/>
    <x v="16"/>
    <x v="117"/>
    <x v="57"/>
    <m/>
  </r>
  <r>
    <x v="11"/>
    <x v="0"/>
    <x v="4"/>
    <x v="0"/>
    <x v="0"/>
    <x v="0"/>
    <x v="22"/>
    <x v="105"/>
    <x v="0"/>
    <m/>
  </r>
  <r>
    <x v="11"/>
    <x v="0"/>
    <x v="4"/>
    <x v="0"/>
    <x v="0"/>
    <x v="0"/>
    <x v="2"/>
    <x v="87"/>
    <x v="21"/>
    <n v="327613"/>
  </r>
  <r>
    <x v="11"/>
    <x v="0"/>
    <x v="4"/>
    <x v="0"/>
    <x v="0"/>
    <x v="0"/>
    <x v="2"/>
    <x v="87"/>
    <x v="87"/>
    <n v="417914"/>
  </r>
  <r>
    <x v="11"/>
    <x v="0"/>
    <x v="4"/>
    <x v="0"/>
    <x v="0"/>
    <x v="0"/>
    <x v="2"/>
    <x v="87"/>
    <x v="14"/>
    <n v="156127"/>
  </r>
  <r>
    <x v="11"/>
    <x v="0"/>
    <x v="4"/>
    <x v="0"/>
    <x v="0"/>
    <x v="0"/>
    <x v="2"/>
    <x v="87"/>
    <x v="100"/>
    <m/>
  </r>
  <r>
    <x v="11"/>
    <x v="0"/>
    <x v="4"/>
    <x v="0"/>
    <x v="0"/>
    <x v="0"/>
    <x v="2"/>
    <x v="88"/>
    <x v="17"/>
    <m/>
  </r>
  <r>
    <x v="11"/>
    <x v="0"/>
    <x v="4"/>
    <x v="0"/>
    <x v="0"/>
    <x v="0"/>
    <x v="2"/>
    <x v="88"/>
    <x v="101"/>
    <m/>
  </r>
  <r>
    <x v="11"/>
    <x v="0"/>
    <x v="4"/>
    <x v="0"/>
    <x v="0"/>
    <x v="0"/>
    <x v="2"/>
    <x v="89"/>
    <x v="102"/>
    <m/>
  </r>
  <r>
    <x v="11"/>
    <x v="0"/>
    <x v="4"/>
    <x v="0"/>
    <x v="0"/>
    <x v="0"/>
    <x v="2"/>
    <x v="89"/>
    <x v="32"/>
    <n v="37647"/>
  </r>
  <r>
    <x v="11"/>
    <x v="0"/>
    <x v="4"/>
    <x v="0"/>
    <x v="0"/>
    <x v="0"/>
    <x v="2"/>
    <x v="89"/>
    <x v="59"/>
    <n v="120000"/>
  </r>
  <r>
    <x v="11"/>
    <x v="0"/>
    <x v="4"/>
    <x v="0"/>
    <x v="0"/>
    <x v="0"/>
    <x v="2"/>
    <x v="90"/>
    <x v="28"/>
    <m/>
  </r>
  <r>
    <x v="11"/>
    <x v="0"/>
    <x v="4"/>
    <x v="0"/>
    <x v="0"/>
    <x v="0"/>
    <x v="2"/>
    <x v="90"/>
    <x v="94"/>
    <n v="181000"/>
  </r>
  <r>
    <x v="11"/>
    <x v="0"/>
    <x v="4"/>
    <x v="0"/>
    <x v="0"/>
    <x v="0"/>
    <x v="2"/>
    <x v="90"/>
    <x v="106"/>
    <n v="73009"/>
  </r>
  <r>
    <x v="11"/>
    <x v="0"/>
    <x v="4"/>
    <x v="0"/>
    <x v="0"/>
    <x v="0"/>
    <x v="2"/>
    <x v="90"/>
    <x v="107"/>
    <n v="50000"/>
  </r>
  <r>
    <x v="11"/>
    <x v="0"/>
    <x v="4"/>
    <x v="0"/>
    <x v="0"/>
    <x v="0"/>
    <x v="2"/>
    <x v="90"/>
    <x v="108"/>
    <n v="30000"/>
  </r>
  <r>
    <x v="11"/>
    <x v="0"/>
    <x v="4"/>
    <x v="0"/>
    <x v="0"/>
    <x v="0"/>
    <x v="2"/>
    <x v="90"/>
    <x v="109"/>
    <n v="50000"/>
  </r>
  <r>
    <x v="11"/>
    <x v="0"/>
    <x v="4"/>
    <x v="0"/>
    <x v="0"/>
    <x v="0"/>
    <x v="2"/>
    <x v="91"/>
    <x v="28"/>
    <m/>
  </r>
  <r>
    <x v="11"/>
    <x v="0"/>
    <x v="4"/>
    <x v="0"/>
    <x v="0"/>
    <x v="0"/>
    <x v="2"/>
    <x v="91"/>
    <x v="99"/>
    <m/>
  </r>
  <r>
    <x v="11"/>
    <x v="0"/>
    <x v="4"/>
    <x v="0"/>
    <x v="0"/>
    <x v="0"/>
    <x v="2"/>
    <x v="91"/>
    <x v="110"/>
    <n v="16500"/>
  </r>
  <r>
    <x v="11"/>
    <x v="0"/>
    <x v="4"/>
    <x v="0"/>
    <x v="0"/>
    <x v="0"/>
    <x v="2"/>
    <x v="91"/>
    <x v="111"/>
    <n v="36300"/>
  </r>
  <r>
    <x v="11"/>
    <x v="0"/>
    <x v="4"/>
    <x v="0"/>
    <x v="0"/>
    <x v="0"/>
    <x v="2"/>
    <x v="92"/>
    <x v="112"/>
    <n v="4000"/>
  </r>
  <r>
    <x v="11"/>
    <x v="0"/>
    <x v="4"/>
    <x v="0"/>
    <x v="0"/>
    <x v="0"/>
    <x v="2"/>
    <x v="136"/>
    <x v="113"/>
    <n v="150000"/>
  </r>
  <r>
    <x v="11"/>
    <x v="0"/>
    <x v="4"/>
    <x v="0"/>
    <x v="0"/>
    <x v="0"/>
    <x v="2"/>
    <x v="136"/>
    <x v="28"/>
    <n v="71500"/>
  </r>
  <r>
    <x v="11"/>
    <x v="0"/>
    <x v="4"/>
    <x v="0"/>
    <x v="0"/>
    <x v="0"/>
    <x v="2"/>
    <x v="141"/>
    <x v="114"/>
    <n v="62900"/>
  </r>
  <r>
    <x v="11"/>
    <x v="0"/>
    <x v="4"/>
    <x v="0"/>
    <x v="0"/>
    <x v="0"/>
    <x v="2"/>
    <x v="141"/>
    <x v="115"/>
    <n v="34000"/>
  </r>
  <r>
    <x v="11"/>
    <x v="0"/>
    <x v="4"/>
    <x v="0"/>
    <x v="0"/>
    <x v="0"/>
    <x v="2"/>
    <x v="141"/>
    <x v="116"/>
    <n v="76800"/>
  </r>
  <r>
    <x v="11"/>
    <x v="0"/>
    <x v="4"/>
    <x v="0"/>
    <x v="0"/>
    <x v="0"/>
    <x v="2"/>
    <x v="93"/>
    <x v="0"/>
    <m/>
  </r>
  <r>
    <x v="11"/>
    <x v="0"/>
    <x v="4"/>
    <x v="0"/>
    <x v="0"/>
    <x v="0"/>
    <x v="2"/>
    <x v="84"/>
    <x v="117"/>
    <n v="99000"/>
  </r>
  <r>
    <x v="11"/>
    <x v="0"/>
    <x v="4"/>
    <x v="0"/>
    <x v="0"/>
    <x v="0"/>
    <x v="2"/>
    <x v="84"/>
    <x v="5"/>
    <n v="276"/>
  </r>
  <r>
    <x v="11"/>
    <x v="0"/>
    <x v="4"/>
    <x v="0"/>
    <x v="0"/>
    <x v="0"/>
    <x v="2"/>
    <x v="84"/>
    <x v="54"/>
    <n v="2.88"/>
  </r>
  <r>
    <x v="11"/>
    <x v="0"/>
    <x v="4"/>
    <x v="0"/>
    <x v="0"/>
    <x v="0"/>
    <x v="2"/>
    <x v="84"/>
    <x v="80"/>
    <n v="333.9"/>
  </r>
  <r>
    <x v="11"/>
    <x v="0"/>
    <x v="4"/>
    <x v="0"/>
    <x v="0"/>
    <x v="0"/>
    <x v="2"/>
    <x v="84"/>
    <x v="25"/>
    <n v="124.95"/>
  </r>
  <r>
    <x v="11"/>
    <x v="0"/>
    <x v="4"/>
    <x v="0"/>
    <x v="0"/>
    <x v="0"/>
    <x v="2"/>
    <x v="84"/>
    <x v="26"/>
    <n v="250.18"/>
  </r>
  <r>
    <x v="11"/>
    <x v="0"/>
    <x v="4"/>
    <x v="0"/>
    <x v="0"/>
    <x v="0"/>
    <x v="2"/>
    <x v="84"/>
    <x v="74"/>
    <n v="300"/>
  </r>
  <r>
    <x v="11"/>
    <x v="0"/>
    <x v="4"/>
    <x v="0"/>
    <x v="0"/>
    <x v="0"/>
    <x v="2"/>
    <x v="84"/>
    <x v="22"/>
    <m/>
  </r>
  <r>
    <x v="11"/>
    <x v="0"/>
    <x v="4"/>
    <x v="0"/>
    <x v="0"/>
    <x v="0"/>
    <x v="2"/>
    <x v="84"/>
    <x v="9"/>
    <m/>
  </r>
  <r>
    <x v="11"/>
    <x v="0"/>
    <x v="4"/>
    <x v="0"/>
    <x v="0"/>
    <x v="0"/>
    <x v="2"/>
    <x v="84"/>
    <x v="105"/>
    <m/>
  </r>
  <r>
    <x v="11"/>
    <x v="0"/>
    <x v="4"/>
    <x v="0"/>
    <x v="0"/>
    <x v="7"/>
    <x v="4"/>
    <x v="119"/>
    <x v="28"/>
    <n v="2000000"/>
  </r>
  <r>
    <x v="11"/>
    <x v="0"/>
    <x v="4"/>
    <x v="0"/>
    <x v="0"/>
    <x v="7"/>
    <x v="4"/>
    <x v="120"/>
    <x v="28"/>
    <m/>
  </r>
  <r>
    <x v="11"/>
    <x v="0"/>
    <x v="4"/>
    <x v="0"/>
    <x v="0"/>
    <x v="7"/>
    <x v="4"/>
    <x v="121"/>
    <x v="28"/>
    <n v="250000"/>
  </r>
  <r>
    <x v="11"/>
    <x v="0"/>
    <x v="4"/>
    <x v="0"/>
    <x v="0"/>
    <x v="7"/>
    <x v="4"/>
    <x v="122"/>
    <x v="28"/>
    <n v="30000"/>
  </r>
  <r>
    <x v="11"/>
    <x v="0"/>
    <x v="4"/>
    <x v="0"/>
    <x v="0"/>
    <x v="7"/>
    <x v="4"/>
    <x v="123"/>
    <x v="28"/>
    <n v="250000"/>
  </r>
  <r>
    <x v="11"/>
    <x v="0"/>
    <x v="4"/>
    <x v="0"/>
    <x v="0"/>
    <x v="7"/>
    <x v="4"/>
    <x v="124"/>
    <x v="28"/>
    <n v="125000"/>
  </r>
  <r>
    <x v="11"/>
    <x v="0"/>
    <x v="4"/>
    <x v="0"/>
    <x v="0"/>
    <x v="7"/>
    <x v="4"/>
    <x v="135"/>
    <x v="0"/>
    <m/>
  </r>
  <r>
    <x v="11"/>
    <x v="0"/>
    <x v="4"/>
    <x v="0"/>
    <x v="0"/>
    <x v="7"/>
    <x v="4"/>
    <x v="125"/>
    <x v="28"/>
    <n v="950000"/>
  </r>
  <r>
    <x v="11"/>
    <x v="0"/>
    <x v="4"/>
    <x v="0"/>
    <x v="0"/>
    <x v="7"/>
    <x v="4"/>
    <x v="144"/>
    <x v="28"/>
    <n v="1000000"/>
  </r>
  <r>
    <x v="11"/>
    <x v="0"/>
    <x v="4"/>
    <x v="0"/>
    <x v="0"/>
    <x v="7"/>
    <x v="4"/>
    <x v="126"/>
    <x v="0"/>
    <m/>
  </r>
  <r>
    <x v="11"/>
    <x v="0"/>
    <x v="4"/>
    <x v="0"/>
    <x v="0"/>
    <x v="7"/>
    <x v="4"/>
    <x v="127"/>
    <x v="5"/>
    <n v="15660"/>
  </r>
  <r>
    <x v="11"/>
    <x v="0"/>
    <x v="4"/>
    <x v="0"/>
    <x v="0"/>
    <x v="7"/>
    <x v="4"/>
    <x v="128"/>
    <x v="6"/>
    <n v="240000"/>
  </r>
  <r>
    <x v="11"/>
    <x v="0"/>
    <x v="4"/>
    <x v="0"/>
    <x v="0"/>
    <x v="7"/>
    <x v="4"/>
    <x v="129"/>
    <x v="77"/>
    <n v="120000"/>
  </r>
  <r>
    <x v="11"/>
    <x v="0"/>
    <x v="4"/>
    <x v="0"/>
    <x v="0"/>
    <x v="7"/>
    <x v="4"/>
    <x v="130"/>
    <x v="0"/>
    <m/>
  </r>
  <r>
    <x v="11"/>
    <x v="0"/>
    <x v="4"/>
    <x v="0"/>
    <x v="0"/>
    <x v="7"/>
    <x v="2"/>
    <x v="131"/>
    <x v="0"/>
    <m/>
  </r>
  <r>
    <x v="11"/>
    <x v="0"/>
    <x v="4"/>
    <x v="0"/>
    <x v="0"/>
    <x v="1"/>
    <x v="7"/>
    <x v="34"/>
    <x v="29"/>
    <n v="84190"/>
  </r>
  <r>
    <x v="11"/>
    <x v="0"/>
    <x v="4"/>
    <x v="0"/>
    <x v="0"/>
    <x v="1"/>
    <x v="7"/>
    <x v="20"/>
    <x v="30"/>
    <n v="454633"/>
  </r>
  <r>
    <x v="11"/>
    <x v="0"/>
    <x v="4"/>
    <x v="0"/>
    <x v="0"/>
    <x v="1"/>
    <x v="7"/>
    <x v="20"/>
    <x v="29"/>
    <n v="109183.73"/>
  </r>
  <r>
    <x v="11"/>
    <x v="0"/>
    <x v="4"/>
    <x v="0"/>
    <x v="0"/>
    <x v="1"/>
    <x v="7"/>
    <x v="101"/>
    <x v="31"/>
    <m/>
  </r>
  <r>
    <x v="11"/>
    <x v="0"/>
    <x v="4"/>
    <x v="0"/>
    <x v="0"/>
    <x v="1"/>
    <x v="7"/>
    <x v="55"/>
    <x v="89"/>
    <m/>
  </r>
  <r>
    <x v="11"/>
    <x v="0"/>
    <x v="4"/>
    <x v="0"/>
    <x v="0"/>
    <x v="1"/>
    <x v="7"/>
    <x v="55"/>
    <x v="90"/>
    <m/>
  </r>
  <r>
    <x v="11"/>
    <x v="0"/>
    <x v="4"/>
    <x v="0"/>
    <x v="0"/>
    <x v="1"/>
    <x v="8"/>
    <x v="22"/>
    <x v="29"/>
    <n v="171532.3"/>
  </r>
  <r>
    <x v="11"/>
    <x v="0"/>
    <x v="4"/>
    <x v="0"/>
    <x v="0"/>
    <x v="1"/>
    <x v="8"/>
    <x v="94"/>
    <x v="85"/>
    <m/>
  </r>
  <r>
    <x v="11"/>
    <x v="0"/>
    <x v="4"/>
    <x v="0"/>
    <x v="0"/>
    <x v="1"/>
    <x v="8"/>
    <x v="95"/>
    <x v="0"/>
    <m/>
  </r>
  <r>
    <x v="11"/>
    <x v="0"/>
    <x v="4"/>
    <x v="0"/>
    <x v="0"/>
    <x v="1"/>
    <x v="8"/>
    <x v="77"/>
    <x v="50"/>
    <m/>
  </r>
  <r>
    <x v="11"/>
    <x v="0"/>
    <x v="4"/>
    <x v="0"/>
    <x v="0"/>
    <x v="1"/>
    <x v="8"/>
    <x v="4"/>
    <x v="2"/>
    <n v="76100"/>
  </r>
  <r>
    <x v="11"/>
    <x v="0"/>
    <x v="4"/>
    <x v="0"/>
    <x v="0"/>
    <x v="1"/>
    <x v="8"/>
    <x v="4"/>
    <x v="17"/>
    <m/>
  </r>
  <r>
    <x v="11"/>
    <x v="0"/>
    <x v="4"/>
    <x v="0"/>
    <x v="0"/>
    <x v="1"/>
    <x v="8"/>
    <x v="4"/>
    <x v="91"/>
    <m/>
  </r>
  <r>
    <x v="11"/>
    <x v="0"/>
    <x v="4"/>
    <x v="0"/>
    <x v="0"/>
    <x v="1"/>
    <x v="8"/>
    <x v="4"/>
    <x v="85"/>
    <n v="3000"/>
  </r>
  <r>
    <x v="11"/>
    <x v="0"/>
    <x v="4"/>
    <x v="0"/>
    <x v="0"/>
    <x v="1"/>
    <x v="8"/>
    <x v="4"/>
    <x v="17"/>
    <n v="3500"/>
  </r>
  <r>
    <x v="11"/>
    <x v="0"/>
    <x v="4"/>
    <x v="0"/>
    <x v="0"/>
    <x v="1"/>
    <x v="8"/>
    <x v="4"/>
    <x v="118"/>
    <n v="147212"/>
  </r>
  <r>
    <x v="11"/>
    <x v="0"/>
    <x v="4"/>
    <x v="0"/>
    <x v="0"/>
    <x v="1"/>
    <x v="8"/>
    <x v="4"/>
    <x v="119"/>
    <n v="756000"/>
  </r>
  <r>
    <x v="11"/>
    <x v="0"/>
    <x v="4"/>
    <x v="0"/>
    <x v="0"/>
    <x v="1"/>
    <x v="8"/>
    <x v="4"/>
    <x v="120"/>
    <n v="78000"/>
  </r>
  <r>
    <x v="11"/>
    <x v="0"/>
    <x v="4"/>
    <x v="0"/>
    <x v="0"/>
    <x v="1"/>
    <x v="8"/>
    <x v="4"/>
    <x v="121"/>
    <n v="105900"/>
  </r>
  <r>
    <x v="11"/>
    <x v="0"/>
    <x v="4"/>
    <x v="0"/>
    <x v="0"/>
    <x v="1"/>
    <x v="8"/>
    <x v="4"/>
    <x v="28"/>
    <n v="41000"/>
  </r>
  <r>
    <x v="11"/>
    <x v="0"/>
    <x v="4"/>
    <x v="0"/>
    <x v="0"/>
    <x v="1"/>
    <x v="8"/>
    <x v="4"/>
    <x v="97"/>
    <m/>
  </r>
  <r>
    <x v="11"/>
    <x v="0"/>
    <x v="4"/>
    <x v="0"/>
    <x v="0"/>
    <x v="6"/>
    <x v="23"/>
    <x v="112"/>
    <x v="0"/>
    <m/>
  </r>
  <r>
    <x v="11"/>
    <x v="0"/>
    <x v="4"/>
    <x v="0"/>
    <x v="2"/>
    <x v="3"/>
    <x v="3"/>
    <x v="96"/>
    <x v="0"/>
    <m/>
  </r>
  <r>
    <x v="11"/>
    <x v="0"/>
    <x v="4"/>
    <x v="0"/>
    <x v="2"/>
    <x v="3"/>
    <x v="3"/>
    <x v="137"/>
    <x v="98"/>
    <m/>
  </r>
  <r>
    <x v="11"/>
    <x v="0"/>
    <x v="4"/>
    <x v="0"/>
    <x v="2"/>
    <x v="3"/>
    <x v="3"/>
    <x v="97"/>
    <x v="34"/>
    <n v="322896"/>
  </r>
  <r>
    <x v="11"/>
    <x v="0"/>
    <x v="4"/>
    <x v="0"/>
    <x v="2"/>
    <x v="3"/>
    <x v="3"/>
    <x v="97"/>
    <x v="35"/>
    <m/>
  </r>
  <r>
    <x v="11"/>
    <x v="0"/>
    <x v="4"/>
    <x v="0"/>
    <x v="2"/>
    <x v="3"/>
    <x v="3"/>
    <x v="97"/>
    <x v="36"/>
    <n v="1553412"/>
  </r>
  <r>
    <x v="11"/>
    <x v="0"/>
    <x v="4"/>
    <x v="0"/>
    <x v="2"/>
    <x v="3"/>
    <x v="3"/>
    <x v="97"/>
    <x v="0"/>
    <m/>
  </r>
  <r>
    <x v="11"/>
    <x v="0"/>
    <x v="4"/>
    <x v="0"/>
    <x v="2"/>
    <x v="3"/>
    <x v="3"/>
    <x v="97"/>
    <x v="0"/>
    <m/>
  </r>
  <r>
    <x v="11"/>
    <x v="0"/>
    <x v="4"/>
    <x v="0"/>
    <x v="2"/>
    <x v="3"/>
    <x v="3"/>
    <x v="97"/>
    <x v="0"/>
    <m/>
  </r>
  <r>
    <x v="11"/>
    <x v="0"/>
    <x v="4"/>
    <x v="0"/>
    <x v="2"/>
    <x v="3"/>
    <x v="3"/>
    <x v="97"/>
    <x v="0"/>
    <m/>
  </r>
  <r>
    <x v="11"/>
    <x v="0"/>
    <x v="4"/>
    <x v="0"/>
    <x v="2"/>
    <x v="3"/>
    <x v="3"/>
    <x v="98"/>
    <x v="0"/>
    <m/>
  </r>
  <r>
    <x v="11"/>
    <x v="0"/>
    <x v="4"/>
    <x v="0"/>
    <x v="2"/>
    <x v="3"/>
    <x v="3"/>
    <x v="99"/>
    <x v="37"/>
    <n v="12399456"/>
  </r>
  <r>
    <x v="11"/>
    <x v="0"/>
    <x v="4"/>
    <x v="0"/>
    <x v="2"/>
    <x v="3"/>
    <x v="3"/>
    <x v="99"/>
    <x v="38"/>
    <m/>
  </r>
  <r>
    <x v="11"/>
    <x v="0"/>
    <x v="4"/>
    <x v="0"/>
    <x v="2"/>
    <x v="3"/>
    <x v="3"/>
    <x v="99"/>
    <x v="39"/>
    <n v="1937415"/>
  </r>
  <r>
    <x v="11"/>
    <x v="0"/>
    <x v="4"/>
    <x v="0"/>
    <x v="2"/>
    <x v="3"/>
    <x v="3"/>
    <x v="99"/>
    <x v="69"/>
    <m/>
  </r>
  <r>
    <x v="11"/>
    <x v="0"/>
    <x v="4"/>
    <x v="0"/>
    <x v="2"/>
    <x v="3"/>
    <x v="3"/>
    <x v="99"/>
    <x v="70"/>
    <n v="1158000"/>
  </r>
  <r>
    <x v="11"/>
    <x v="0"/>
    <x v="4"/>
    <x v="0"/>
    <x v="2"/>
    <x v="3"/>
    <x v="3"/>
    <x v="99"/>
    <x v="122"/>
    <n v="384490"/>
  </r>
  <r>
    <x v="11"/>
    <x v="0"/>
    <x v="4"/>
    <x v="0"/>
    <x v="2"/>
    <x v="3"/>
    <x v="3"/>
    <x v="99"/>
    <x v="41"/>
    <n v="523735"/>
  </r>
  <r>
    <x v="11"/>
    <x v="0"/>
    <x v="4"/>
    <x v="0"/>
    <x v="2"/>
    <x v="3"/>
    <x v="26"/>
    <x v="137"/>
    <x v="0"/>
    <m/>
  </r>
  <r>
    <x v="11"/>
    <x v="0"/>
    <x v="4"/>
    <x v="0"/>
    <x v="2"/>
    <x v="3"/>
    <x v="20"/>
    <x v="49"/>
    <x v="40"/>
    <m/>
  </r>
  <r>
    <x v="11"/>
    <x v="0"/>
    <x v="4"/>
    <x v="0"/>
    <x v="2"/>
    <x v="3"/>
    <x v="20"/>
    <x v="49"/>
    <x v="41"/>
    <n v="1991508"/>
  </r>
  <r>
    <x v="11"/>
    <x v="0"/>
    <x v="4"/>
    <x v="0"/>
    <x v="2"/>
    <x v="3"/>
    <x v="20"/>
    <x v="49"/>
    <x v="42"/>
    <n v="306900"/>
  </r>
  <r>
    <x v="11"/>
    <x v="0"/>
    <x v="4"/>
    <x v="0"/>
    <x v="2"/>
    <x v="3"/>
    <x v="20"/>
    <x v="49"/>
    <x v="83"/>
    <m/>
  </r>
  <r>
    <x v="11"/>
    <x v="0"/>
    <x v="4"/>
    <x v="0"/>
    <x v="2"/>
    <x v="3"/>
    <x v="20"/>
    <x v="49"/>
    <x v="68"/>
    <m/>
  </r>
  <r>
    <x v="11"/>
    <x v="0"/>
    <x v="4"/>
    <x v="0"/>
    <x v="2"/>
    <x v="3"/>
    <x v="20"/>
    <x v="49"/>
    <x v="0"/>
    <m/>
  </r>
  <r>
    <x v="11"/>
    <x v="0"/>
    <x v="4"/>
    <x v="0"/>
    <x v="2"/>
    <x v="3"/>
    <x v="20"/>
    <x v="111"/>
    <x v="42"/>
    <n v="45000"/>
  </r>
  <r>
    <x v="11"/>
    <x v="0"/>
    <x v="4"/>
    <x v="0"/>
    <x v="2"/>
    <x v="3"/>
    <x v="20"/>
    <x v="111"/>
    <x v="83"/>
    <m/>
  </r>
  <r>
    <x v="11"/>
    <x v="0"/>
    <x v="4"/>
    <x v="0"/>
    <x v="2"/>
    <x v="3"/>
    <x v="20"/>
    <x v="111"/>
    <x v="43"/>
    <n v="186000"/>
  </r>
  <r>
    <x v="11"/>
    <x v="0"/>
    <x v="4"/>
    <x v="0"/>
    <x v="2"/>
    <x v="3"/>
    <x v="21"/>
    <x v="50"/>
    <x v="0"/>
    <m/>
  </r>
  <r>
    <x v="11"/>
    <x v="0"/>
    <x v="4"/>
    <x v="0"/>
    <x v="2"/>
    <x v="3"/>
    <x v="21"/>
    <x v="132"/>
    <x v="44"/>
    <m/>
  </r>
  <r>
    <x v="0"/>
    <x v="0"/>
    <x v="4"/>
    <x v="0"/>
    <x v="1"/>
    <x v="2"/>
    <x v="24"/>
    <x v="63"/>
    <x v="1"/>
    <n v="56870092.259999998"/>
  </r>
  <r>
    <x v="0"/>
    <x v="0"/>
    <x v="4"/>
    <x v="0"/>
    <x v="1"/>
    <x v="5"/>
    <x v="11"/>
    <x v="64"/>
    <x v="0"/>
    <n v="0.84"/>
  </r>
  <r>
    <x v="0"/>
    <x v="0"/>
    <x v="4"/>
    <x v="0"/>
    <x v="1"/>
    <x v="5"/>
    <x v="14"/>
    <x v="66"/>
    <x v="0"/>
    <m/>
  </r>
  <r>
    <x v="0"/>
    <x v="0"/>
    <x v="4"/>
    <x v="0"/>
    <x v="1"/>
    <x v="5"/>
    <x v="15"/>
    <x v="69"/>
    <x v="0"/>
    <n v="1901.49"/>
  </r>
  <r>
    <x v="0"/>
    <x v="0"/>
    <x v="4"/>
    <x v="0"/>
    <x v="1"/>
    <x v="2"/>
    <x v="25"/>
    <x v="74"/>
    <x v="0"/>
    <n v="-89075.63"/>
  </r>
  <r>
    <x v="0"/>
    <x v="0"/>
    <x v="4"/>
    <x v="0"/>
    <x v="1"/>
    <x v="2"/>
    <x v="25"/>
    <x v="118"/>
    <x v="0"/>
    <m/>
  </r>
  <r>
    <x v="0"/>
    <x v="0"/>
    <x v="4"/>
    <x v="0"/>
    <x v="1"/>
    <x v="2"/>
    <x v="0"/>
    <x v="103"/>
    <x v="0"/>
    <m/>
  </r>
  <r>
    <x v="0"/>
    <x v="0"/>
    <x v="4"/>
    <x v="0"/>
    <x v="1"/>
    <x v="2"/>
    <x v="0"/>
    <x v="104"/>
    <x v="0"/>
    <n v="425000"/>
  </r>
  <r>
    <x v="0"/>
    <x v="0"/>
    <x v="4"/>
    <x v="0"/>
    <x v="1"/>
    <x v="2"/>
    <x v="0"/>
    <x v="145"/>
    <x v="0"/>
    <n v="-1079431.1599999999"/>
  </r>
  <r>
    <x v="0"/>
    <x v="0"/>
    <x v="4"/>
    <x v="0"/>
    <x v="0"/>
    <x v="0"/>
    <x v="4"/>
    <x v="6"/>
    <x v="2"/>
    <n v="5520000"/>
  </r>
  <r>
    <x v="0"/>
    <x v="0"/>
    <x v="4"/>
    <x v="0"/>
    <x v="0"/>
    <x v="0"/>
    <x v="4"/>
    <x v="6"/>
    <x v="3"/>
    <n v="1750000"/>
  </r>
  <r>
    <x v="0"/>
    <x v="0"/>
    <x v="4"/>
    <x v="0"/>
    <x v="0"/>
    <x v="0"/>
    <x v="4"/>
    <x v="7"/>
    <x v="2"/>
    <m/>
  </r>
  <r>
    <x v="0"/>
    <x v="0"/>
    <x v="4"/>
    <x v="0"/>
    <x v="0"/>
    <x v="0"/>
    <x v="4"/>
    <x v="7"/>
    <x v="3"/>
    <n v="117172"/>
  </r>
  <r>
    <x v="0"/>
    <x v="0"/>
    <x v="4"/>
    <x v="0"/>
    <x v="0"/>
    <x v="0"/>
    <x v="4"/>
    <x v="8"/>
    <x v="2"/>
    <n v="460000"/>
  </r>
  <r>
    <x v="0"/>
    <x v="0"/>
    <x v="4"/>
    <x v="0"/>
    <x v="0"/>
    <x v="0"/>
    <x v="4"/>
    <x v="8"/>
    <x v="3"/>
    <n v="155598"/>
  </r>
  <r>
    <x v="0"/>
    <x v="0"/>
    <x v="4"/>
    <x v="0"/>
    <x v="0"/>
    <x v="0"/>
    <x v="4"/>
    <x v="9"/>
    <x v="2"/>
    <n v="55200"/>
  </r>
  <r>
    <x v="0"/>
    <x v="0"/>
    <x v="4"/>
    <x v="0"/>
    <x v="0"/>
    <x v="0"/>
    <x v="4"/>
    <x v="9"/>
    <x v="3"/>
    <n v="18672"/>
  </r>
  <r>
    <x v="0"/>
    <x v="0"/>
    <x v="4"/>
    <x v="0"/>
    <x v="0"/>
    <x v="0"/>
    <x v="4"/>
    <x v="10"/>
    <x v="2"/>
    <n v="460000"/>
  </r>
  <r>
    <x v="0"/>
    <x v="0"/>
    <x v="4"/>
    <x v="0"/>
    <x v="0"/>
    <x v="0"/>
    <x v="4"/>
    <x v="10"/>
    <x v="3"/>
    <n v="155598"/>
  </r>
  <r>
    <x v="0"/>
    <x v="0"/>
    <x v="4"/>
    <x v="0"/>
    <x v="0"/>
    <x v="0"/>
    <x v="4"/>
    <x v="11"/>
    <x v="2"/>
    <n v="230000"/>
  </r>
  <r>
    <x v="0"/>
    <x v="0"/>
    <x v="4"/>
    <x v="0"/>
    <x v="0"/>
    <x v="0"/>
    <x v="4"/>
    <x v="11"/>
    <x v="3"/>
    <n v="72916"/>
  </r>
  <r>
    <x v="0"/>
    <x v="0"/>
    <x v="4"/>
    <x v="0"/>
    <x v="0"/>
    <x v="0"/>
    <x v="4"/>
    <x v="12"/>
    <x v="2"/>
    <n v="3680000"/>
  </r>
  <r>
    <x v="0"/>
    <x v="0"/>
    <x v="4"/>
    <x v="0"/>
    <x v="0"/>
    <x v="0"/>
    <x v="4"/>
    <x v="134"/>
    <x v="0"/>
    <m/>
  </r>
  <r>
    <x v="0"/>
    <x v="0"/>
    <x v="4"/>
    <x v="0"/>
    <x v="0"/>
    <x v="0"/>
    <x v="4"/>
    <x v="142"/>
    <x v="71"/>
    <m/>
  </r>
  <r>
    <x v="0"/>
    <x v="0"/>
    <x v="4"/>
    <x v="0"/>
    <x v="0"/>
    <x v="0"/>
    <x v="4"/>
    <x v="56"/>
    <x v="4"/>
    <m/>
  </r>
  <r>
    <x v="0"/>
    <x v="0"/>
    <x v="4"/>
    <x v="0"/>
    <x v="0"/>
    <x v="0"/>
    <x v="4"/>
    <x v="13"/>
    <x v="5"/>
    <n v="37949"/>
  </r>
  <r>
    <x v="0"/>
    <x v="0"/>
    <x v="4"/>
    <x v="0"/>
    <x v="0"/>
    <x v="0"/>
    <x v="4"/>
    <x v="14"/>
    <x v="6"/>
    <n v="662400"/>
  </r>
  <r>
    <x v="0"/>
    <x v="0"/>
    <x v="4"/>
    <x v="0"/>
    <x v="0"/>
    <x v="0"/>
    <x v="4"/>
    <x v="14"/>
    <x v="7"/>
    <n v="210000"/>
  </r>
  <r>
    <x v="0"/>
    <x v="0"/>
    <x v="4"/>
    <x v="0"/>
    <x v="0"/>
    <x v="0"/>
    <x v="4"/>
    <x v="15"/>
    <x v="8"/>
    <n v="290800"/>
  </r>
  <r>
    <x v="0"/>
    <x v="0"/>
    <x v="4"/>
    <x v="0"/>
    <x v="0"/>
    <x v="0"/>
    <x v="4"/>
    <x v="113"/>
    <x v="0"/>
    <m/>
  </r>
  <r>
    <x v="0"/>
    <x v="0"/>
    <x v="4"/>
    <x v="0"/>
    <x v="0"/>
    <x v="0"/>
    <x v="9"/>
    <x v="114"/>
    <x v="9"/>
    <n v="600000"/>
  </r>
  <r>
    <x v="0"/>
    <x v="0"/>
    <x v="4"/>
    <x v="0"/>
    <x v="0"/>
    <x v="0"/>
    <x v="9"/>
    <x v="30"/>
    <x v="0"/>
    <m/>
  </r>
  <r>
    <x v="0"/>
    <x v="0"/>
    <x v="4"/>
    <x v="0"/>
    <x v="0"/>
    <x v="0"/>
    <x v="9"/>
    <x v="110"/>
    <x v="0"/>
    <m/>
  </r>
  <r>
    <x v="0"/>
    <x v="0"/>
    <x v="4"/>
    <x v="0"/>
    <x v="0"/>
    <x v="0"/>
    <x v="5"/>
    <x v="70"/>
    <x v="11"/>
    <n v="451"/>
  </r>
  <r>
    <x v="0"/>
    <x v="0"/>
    <x v="4"/>
    <x v="0"/>
    <x v="0"/>
    <x v="0"/>
    <x v="5"/>
    <x v="70"/>
    <x v="99"/>
    <m/>
  </r>
  <r>
    <x v="0"/>
    <x v="0"/>
    <x v="4"/>
    <x v="0"/>
    <x v="0"/>
    <x v="0"/>
    <x v="5"/>
    <x v="102"/>
    <x v="0"/>
    <m/>
  </r>
  <r>
    <x v="0"/>
    <x v="0"/>
    <x v="4"/>
    <x v="0"/>
    <x v="0"/>
    <x v="0"/>
    <x v="5"/>
    <x v="71"/>
    <x v="45"/>
    <m/>
  </r>
  <r>
    <x v="0"/>
    <x v="0"/>
    <x v="4"/>
    <x v="0"/>
    <x v="0"/>
    <x v="0"/>
    <x v="5"/>
    <x v="78"/>
    <x v="0"/>
    <m/>
  </r>
  <r>
    <x v="0"/>
    <x v="0"/>
    <x v="4"/>
    <x v="0"/>
    <x v="0"/>
    <x v="0"/>
    <x v="6"/>
    <x v="17"/>
    <x v="12"/>
    <n v="800000"/>
  </r>
  <r>
    <x v="0"/>
    <x v="0"/>
    <x v="4"/>
    <x v="0"/>
    <x v="0"/>
    <x v="0"/>
    <x v="6"/>
    <x v="143"/>
    <x v="72"/>
    <m/>
  </r>
  <r>
    <x v="0"/>
    <x v="0"/>
    <x v="4"/>
    <x v="0"/>
    <x v="0"/>
    <x v="0"/>
    <x v="0"/>
    <x v="79"/>
    <x v="0"/>
    <m/>
  </r>
  <r>
    <x v="0"/>
    <x v="0"/>
    <x v="4"/>
    <x v="0"/>
    <x v="0"/>
    <x v="0"/>
    <x v="0"/>
    <x v="80"/>
    <x v="13"/>
    <n v="683294"/>
  </r>
  <r>
    <x v="0"/>
    <x v="0"/>
    <x v="4"/>
    <x v="0"/>
    <x v="0"/>
    <x v="0"/>
    <x v="0"/>
    <x v="80"/>
    <x v="14"/>
    <n v="397142"/>
  </r>
  <r>
    <x v="0"/>
    <x v="0"/>
    <x v="4"/>
    <x v="0"/>
    <x v="0"/>
    <x v="0"/>
    <x v="0"/>
    <x v="80"/>
    <x v="15"/>
    <n v="1000000"/>
  </r>
  <r>
    <x v="0"/>
    <x v="0"/>
    <x v="4"/>
    <x v="0"/>
    <x v="0"/>
    <x v="0"/>
    <x v="0"/>
    <x v="80"/>
    <x v="16"/>
    <n v="365608"/>
  </r>
  <r>
    <x v="0"/>
    <x v="0"/>
    <x v="4"/>
    <x v="0"/>
    <x v="0"/>
    <x v="0"/>
    <x v="0"/>
    <x v="80"/>
    <x v="54"/>
    <m/>
  </r>
  <r>
    <x v="0"/>
    <x v="0"/>
    <x v="4"/>
    <x v="0"/>
    <x v="0"/>
    <x v="0"/>
    <x v="0"/>
    <x v="80"/>
    <x v="73"/>
    <m/>
  </r>
  <r>
    <x v="0"/>
    <x v="0"/>
    <x v="4"/>
    <x v="0"/>
    <x v="0"/>
    <x v="0"/>
    <x v="0"/>
    <x v="80"/>
    <x v="84"/>
    <m/>
  </r>
  <r>
    <x v="0"/>
    <x v="0"/>
    <x v="4"/>
    <x v="0"/>
    <x v="0"/>
    <x v="0"/>
    <x v="0"/>
    <x v="80"/>
    <x v="85"/>
    <n v="300000"/>
  </r>
  <r>
    <x v="0"/>
    <x v="0"/>
    <x v="4"/>
    <x v="0"/>
    <x v="0"/>
    <x v="0"/>
    <x v="0"/>
    <x v="80"/>
    <x v="86"/>
    <m/>
  </r>
  <r>
    <x v="0"/>
    <x v="0"/>
    <x v="4"/>
    <x v="0"/>
    <x v="0"/>
    <x v="0"/>
    <x v="0"/>
    <x v="84"/>
    <x v="20"/>
    <m/>
  </r>
  <r>
    <x v="0"/>
    <x v="0"/>
    <x v="4"/>
    <x v="0"/>
    <x v="0"/>
    <x v="0"/>
    <x v="0"/>
    <x v="107"/>
    <x v="17"/>
    <n v="450000"/>
  </r>
  <r>
    <x v="0"/>
    <x v="0"/>
    <x v="4"/>
    <x v="0"/>
    <x v="0"/>
    <x v="0"/>
    <x v="0"/>
    <x v="115"/>
    <x v="0"/>
    <m/>
  </r>
  <r>
    <x v="0"/>
    <x v="0"/>
    <x v="4"/>
    <x v="0"/>
    <x v="0"/>
    <x v="0"/>
    <x v="0"/>
    <x v="138"/>
    <x v="11"/>
    <n v="134058"/>
  </r>
  <r>
    <x v="0"/>
    <x v="0"/>
    <x v="4"/>
    <x v="0"/>
    <x v="0"/>
    <x v="0"/>
    <x v="0"/>
    <x v="108"/>
    <x v="0"/>
    <m/>
  </r>
  <r>
    <x v="0"/>
    <x v="0"/>
    <x v="4"/>
    <x v="0"/>
    <x v="0"/>
    <x v="0"/>
    <x v="0"/>
    <x v="109"/>
    <x v="0"/>
    <m/>
  </r>
  <r>
    <x v="0"/>
    <x v="0"/>
    <x v="4"/>
    <x v="0"/>
    <x v="0"/>
    <x v="0"/>
    <x v="0"/>
    <x v="116"/>
    <x v="0"/>
    <m/>
  </r>
  <r>
    <x v="0"/>
    <x v="0"/>
    <x v="4"/>
    <x v="0"/>
    <x v="0"/>
    <x v="0"/>
    <x v="0"/>
    <x v="79"/>
    <x v="40"/>
    <m/>
  </r>
  <r>
    <x v="0"/>
    <x v="0"/>
    <x v="4"/>
    <x v="0"/>
    <x v="0"/>
    <x v="0"/>
    <x v="12"/>
    <x v="81"/>
    <x v="0"/>
    <m/>
  </r>
  <r>
    <x v="0"/>
    <x v="0"/>
    <x v="4"/>
    <x v="0"/>
    <x v="0"/>
    <x v="0"/>
    <x v="12"/>
    <x v="82"/>
    <x v="47"/>
    <m/>
  </r>
  <r>
    <x v="0"/>
    <x v="0"/>
    <x v="4"/>
    <x v="0"/>
    <x v="0"/>
    <x v="0"/>
    <x v="12"/>
    <x v="83"/>
    <x v="0"/>
    <m/>
  </r>
  <r>
    <x v="0"/>
    <x v="0"/>
    <x v="4"/>
    <x v="0"/>
    <x v="0"/>
    <x v="0"/>
    <x v="12"/>
    <x v="84"/>
    <x v="47"/>
    <m/>
  </r>
  <r>
    <x v="0"/>
    <x v="0"/>
    <x v="4"/>
    <x v="0"/>
    <x v="0"/>
    <x v="0"/>
    <x v="19"/>
    <x v="100"/>
    <x v="55"/>
    <m/>
  </r>
  <r>
    <x v="0"/>
    <x v="0"/>
    <x v="4"/>
    <x v="0"/>
    <x v="0"/>
    <x v="0"/>
    <x v="19"/>
    <x v="100"/>
    <x v="19"/>
    <m/>
  </r>
  <r>
    <x v="0"/>
    <x v="0"/>
    <x v="4"/>
    <x v="0"/>
    <x v="0"/>
    <x v="0"/>
    <x v="19"/>
    <x v="139"/>
    <x v="0"/>
    <m/>
  </r>
  <r>
    <x v="0"/>
    <x v="0"/>
    <x v="4"/>
    <x v="0"/>
    <x v="0"/>
    <x v="0"/>
    <x v="19"/>
    <x v="140"/>
    <x v="20"/>
    <m/>
  </r>
  <r>
    <x v="0"/>
    <x v="0"/>
    <x v="4"/>
    <x v="0"/>
    <x v="0"/>
    <x v="0"/>
    <x v="16"/>
    <x v="86"/>
    <x v="45"/>
    <m/>
  </r>
  <r>
    <x v="0"/>
    <x v="0"/>
    <x v="4"/>
    <x v="0"/>
    <x v="0"/>
    <x v="0"/>
    <x v="16"/>
    <x v="117"/>
    <x v="56"/>
    <m/>
  </r>
  <r>
    <x v="0"/>
    <x v="0"/>
    <x v="4"/>
    <x v="0"/>
    <x v="0"/>
    <x v="0"/>
    <x v="16"/>
    <x v="117"/>
    <x v="57"/>
    <m/>
  </r>
  <r>
    <x v="0"/>
    <x v="0"/>
    <x v="4"/>
    <x v="0"/>
    <x v="0"/>
    <x v="0"/>
    <x v="22"/>
    <x v="105"/>
    <x v="0"/>
    <m/>
  </r>
  <r>
    <x v="0"/>
    <x v="0"/>
    <x v="4"/>
    <x v="0"/>
    <x v="0"/>
    <x v="0"/>
    <x v="2"/>
    <x v="87"/>
    <x v="21"/>
    <n v="649503"/>
  </r>
  <r>
    <x v="0"/>
    <x v="0"/>
    <x v="4"/>
    <x v="0"/>
    <x v="0"/>
    <x v="0"/>
    <x v="2"/>
    <x v="87"/>
    <x v="87"/>
    <m/>
  </r>
  <r>
    <x v="0"/>
    <x v="0"/>
    <x v="4"/>
    <x v="0"/>
    <x v="0"/>
    <x v="0"/>
    <x v="2"/>
    <x v="87"/>
    <x v="14"/>
    <m/>
  </r>
  <r>
    <x v="0"/>
    <x v="0"/>
    <x v="4"/>
    <x v="0"/>
    <x v="0"/>
    <x v="0"/>
    <x v="2"/>
    <x v="87"/>
    <x v="100"/>
    <m/>
  </r>
  <r>
    <x v="0"/>
    <x v="0"/>
    <x v="4"/>
    <x v="0"/>
    <x v="0"/>
    <x v="0"/>
    <x v="2"/>
    <x v="88"/>
    <x v="17"/>
    <m/>
  </r>
  <r>
    <x v="0"/>
    <x v="0"/>
    <x v="4"/>
    <x v="0"/>
    <x v="0"/>
    <x v="0"/>
    <x v="2"/>
    <x v="88"/>
    <x v="101"/>
    <m/>
  </r>
  <r>
    <x v="0"/>
    <x v="0"/>
    <x v="4"/>
    <x v="0"/>
    <x v="0"/>
    <x v="0"/>
    <x v="2"/>
    <x v="89"/>
    <x v="102"/>
    <m/>
  </r>
  <r>
    <x v="0"/>
    <x v="0"/>
    <x v="4"/>
    <x v="0"/>
    <x v="0"/>
    <x v="0"/>
    <x v="2"/>
    <x v="89"/>
    <x v="32"/>
    <m/>
  </r>
  <r>
    <x v="0"/>
    <x v="0"/>
    <x v="4"/>
    <x v="0"/>
    <x v="0"/>
    <x v="0"/>
    <x v="2"/>
    <x v="89"/>
    <x v="59"/>
    <m/>
  </r>
  <r>
    <x v="0"/>
    <x v="0"/>
    <x v="4"/>
    <x v="0"/>
    <x v="0"/>
    <x v="0"/>
    <x v="2"/>
    <x v="90"/>
    <x v="28"/>
    <m/>
  </r>
  <r>
    <x v="0"/>
    <x v="0"/>
    <x v="4"/>
    <x v="0"/>
    <x v="0"/>
    <x v="0"/>
    <x v="2"/>
    <x v="90"/>
    <x v="94"/>
    <n v="182220"/>
  </r>
  <r>
    <x v="0"/>
    <x v="0"/>
    <x v="4"/>
    <x v="0"/>
    <x v="0"/>
    <x v="0"/>
    <x v="2"/>
    <x v="90"/>
    <x v="106"/>
    <m/>
  </r>
  <r>
    <x v="0"/>
    <x v="0"/>
    <x v="4"/>
    <x v="0"/>
    <x v="0"/>
    <x v="0"/>
    <x v="2"/>
    <x v="90"/>
    <x v="107"/>
    <n v="125023"/>
  </r>
  <r>
    <x v="0"/>
    <x v="0"/>
    <x v="4"/>
    <x v="0"/>
    <x v="0"/>
    <x v="0"/>
    <x v="2"/>
    <x v="90"/>
    <x v="108"/>
    <m/>
  </r>
  <r>
    <x v="0"/>
    <x v="0"/>
    <x v="4"/>
    <x v="0"/>
    <x v="0"/>
    <x v="0"/>
    <x v="2"/>
    <x v="90"/>
    <x v="109"/>
    <m/>
  </r>
  <r>
    <x v="0"/>
    <x v="0"/>
    <x v="4"/>
    <x v="0"/>
    <x v="0"/>
    <x v="0"/>
    <x v="2"/>
    <x v="91"/>
    <x v="28"/>
    <m/>
  </r>
  <r>
    <x v="0"/>
    <x v="0"/>
    <x v="4"/>
    <x v="0"/>
    <x v="0"/>
    <x v="0"/>
    <x v="2"/>
    <x v="91"/>
    <x v="99"/>
    <m/>
  </r>
  <r>
    <x v="0"/>
    <x v="0"/>
    <x v="4"/>
    <x v="0"/>
    <x v="0"/>
    <x v="0"/>
    <x v="2"/>
    <x v="91"/>
    <x v="110"/>
    <m/>
  </r>
  <r>
    <x v="0"/>
    <x v="0"/>
    <x v="4"/>
    <x v="0"/>
    <x v="0"/>
    <x v="0"/>
    <x v="2"/>
    <x v="91"/>
    <x v="111"/>
    <m/>
  </r>
  <r>
    <x v="0"/>
    <x v="0"/>
    <x v="4"/>
    <x v="0"/>
    <x v="0"/>
    <x v="0"/>
    <x v="2"/>
    <x v="92"/>
    <x v="112"/>
    <m/>
  </r>
  <r>
    <x v="0"/>
    <x v="0"/>
    <x v="4"/>
    <x v="0"/>
    <x v="0"/>
    <x v="0"/>
    <x v="2"/>
    <x v="136"/>
    <x v="113"/>
    <m/>
  </r>
  <r>
    <x v="0"/>
    <x v="0"/>
    <x v="4"/>
    <x v="0"/>
    <x v="0"/>
    <x v="0"/>
    <x v="2"/>
    <x v="136"/>
    <x v="28"/>
    <m/>
  </r>
  <r>
    <x v="0"/>
    <x v="0"/>
    <x v="4"/>
    <x v="0"/>
    <x v="0"/>
    <x v="0"/>
    <x v="2"/>
    <x v="141"/>
    <x v="114"/>
    <m/>
  </r>
  <r>
    <x v="0"/>
    <x v="0"/>
    <x v="4"/>
    <x v="0"/>
    <x v="0"/>
    <x v="0"/>
    <x v="2"/>
    <x v="141"/>
    <x v="115"/>
    <m/>
  </r>
  <r>
    <x v="0"/>
    <x v="0"/>
    <x v="4"/>
    <x v="0"/>
    <x v="0"/>
    <x v="0"/>
    <x v="2"/>
    <x v="141"/>
    <x v="116"/>
    <m/>
  </r>
  <r>
    <x v="0"/>
    <x v="0"/>
    <x v="4"/>
    <x v="0"/>
    <x v="0"/>
    <x v="0"/>
    <x v="2"/>
    <x v="93"/>
    <x v="0"/>
    <m/>
  </r>
  <r>
    <x v="0"/>
    <x v="0"/>
    <x v="4"/>
    <x v="0"/>
    <x v="0"/>
    <x v="0"/>
    <x v="2"/>
    <x v="84"/>
    <x v="31"/>
    <n v="11320.52"/>
  </r>
  <r>
    <x v="0"/>
    <x v="0"/>
    <x v="4"/>
    <x v="0"/>
    <x v="0"/>
    <x v="0"/>
    <x v="2"/>
    <x v="84"/>
    <x v="5"/>
    <n v="5391"/>
  </r>
  <r>
    <x v="0"/>
    <x v="0"/>
    <x v="4"/>
    <x v="0"/>
    <x v="0"/>
    <x v="0"/>
    <x v="2"/>
    <x v="84"/>
    <x v="54"/>
    <n v="0.33"/>
  </r>
  <r>
    <x v="0"/>
    <x v="0"/>
    <x v="4"/>
    <x v="0"/>
    <x v="0"/>
    <x v="0"/>
    <x v="2"/>
    <x v="84"/>
    <x v="80"/>
    <m/>
  </r>
  <r>
    <x v="0"/>
    <x v="0"/>
    <x v="4"/>
    <x v="0"/>
    <x v="0"/>
    <x v="0"/>
    <x v="2"/>
    <x v="84"/>
    <x v="64"/>
    <n v="0.17"/>
  </r>
  <r>
    <x v="0"/>
    <x v="0"/>
    <x v="4"/>
    <x v="0"/>
    <x v="0"/>
    <x v="0"/>
    <x v="2"/>
    <x v="84"/>
    <x v="26"/>
    <n v="250.35"/>
  </r>
  <r>
    <x v="0"/>
    <x v="0"/>
    <x v="4"/>
    <x v="0"/>
    <x v="0"/>
    <x v="0"/>
    <x v="2"/>
    <x v="84"/>
    <x v="37"/>
    <n v="0.5"/>
  </r>
  <r>
    <x v="0"/>
    <x v="0"/>
    <x v="4"/>
    <x v="0"/>
    <x v="0"/>
    <x v="0"/>
    <x v="2"/>
    <x v="84"/>
    <x v="123"/>
    <n v="249.6"/>
  </r>
  <r>
    <x v="0"/>
    <x v="0"/>
    <x v="4"/>
    <x v="0"/>
    <x v="0"/>
    <x v="0"/>
    <x v="2"/>
    <x v="84"/>
    <x v="124"/>
    <n v="1"/>
  </r>
  <r>
    <x v="0"/>
    <x v="0"/>
    <x v="4"/>
    <x v="0"/>
    <x v="0"/>
    <x v="0"/>
    <x v="2"/>
    <x v="84"/>
    <x v="125"/>
    <n v="60.68"/>
  </r>
  <r>
    <x v="0"/>
    <x v="0"/>
    <x v="4"/>
    <x v="0"/>
    <x v="0"/>
    <x v="7"/>
    <x v="4"/>
    <x v="119"/>
    <x v="28"/>
    <n v="2000000"/>
  </r>
  <r>
    <x v="0"/>
    <x v="0"/>
    <x v="4"/>
    <x v="0"/>
    <x v="0"/>
    <x v="7"/>
    <x v="4"/>
    <x v="120"/>
    <x v="28"/>
    <m/>
  </r>
  <r>
    <x v="0"/>
    <x v="0"/>
    <x v="4"/>
    <x v="0"/>
    <x v="0"/>
    <x v="7"/>
    <x v="4"/>
    <x v="121"/>
    <x v="28"/>
    <n v="250000"/>
  </r>
  <r>
    <x v="0"/>
    <x v="0"/>
    <x v="4"/>
    <x v="0"/>
    <x v="0"/>
    <x v="7"/>
    <x v="4"/>
    <x v="122"/>
    <x v="28"/>
    <n v="30000"/>
  </r>
  <r>
    <x v="0"/>
    <x v="0"/>
    <x v="4"/>
    <x v="0"/>
    <x v="0"/>
    <x v="7"/>
    <x v="4"/>
    <x v="123"/>
    <x v="28"/>
    <n v="250000"/>
  </r>
  <r>
    <x v="0"/>
    <x v="0"/>
    <x v="4"/>
    <x v="0"/>
    <x v="0"/>
    <x v="7"/>
    <x v="4"/>
    <x v="124"/>
    <x v="28"/>
    <n v="125000"/>
  </r>
  <r>
    <x v="0"/>
    <x v="0"/>
    <x v="4"/>
    <x v="0"/>
    <x v="0"/>
    <x v="7"/>
    <x v="4"/>
    <x v="135"/>
    <x v="0"/>
    <m/>
  </r>
  <r>
    <x v="0"/>
    <x v="0"/>
    <x v="4"/>
    <x v="0"/>
    <x v="0"/>
    <x v="7"/>
    <x v="4"/>
    <x v="125"/>
    <x v="28"/>
    <n v="1000000"/>
  </r>
  <r>
    <x v="0"/>
    <x v="0"/>
    <x v="4"/>
    <x v="0"/>
    <x v="0"/>
    <x v="7"/>
    <x v="4"/>
    <x v="144"/>
    <x v="28"/>
    <n v="1000000"/>
  </r>
  <r>
    <x v="0"/>
    <x v="0"/>
    <x v="4"/>
    <x v="0"/>
    <x v="0"/>
    <x v="7"/>
    <x v="4"/>
    <x v="126"/>
    <x v="0"/>
    <m/>
  </r>
  <r>
    <x v="0"/>
    <x v="0"/>
    <x v="4"/>
    <x v="0"/>
    <x v="0"/>
    <x v="7"/>
    <x v="4"/>
    <x v="127"/>
    <x v="5"/>
    <n v="15660"/>
  </r>
  <r>
    <x v="0"/>
    <x v="0"/>
    <x v="4"/>
    <x v="0"/>
    <x v="0"/>
    <x v="7"/>
    <x v="4"/>
    <x v="128"/>
    <x v="6"/>
    <n v="240000"/>
  </r>
  <r>
    <x v="0"/>
    <x v="0"/>
    <x v="4"/>
    <x v="0"/>
    <x v="0"/>
    <x v="7"/>
    <x v="4"/>
    <x v="129"/>
    <x v="77"/>
    <n v="120000"/>
  </r>
  <r>
    <x v="0"/>
    <x v="0"/>
    <x v="4"/>
    <x v="0"/>
    <x v="0"/>
    <x v="7"/>
    <x v="4"/>
    <x v="130"/>
    <x v="0"/>
    <m/>
  </r>
  <r>
    <x v="0"/>
    <x v="0"/>
    <x v="4"/>
    <x v="0"/>
    <x v="0"/>
    <x v="7"/>
    <x v="2"/>
    <x v="131"/>
    <x v="0"/>
    <m/>
  </r>
  <r>
    <x v="0"/>
    <x v="0"/>
    <x v="4"/>
    <x v="0"/>
    <x v="0"/>
    <x v="1"/>
    <x v="7"/>
    <x v="34"/>
    <x v="29"/>
    <n v="84190"/>
  </r>
  <r>
    <x v="0"/>
    <x v="0"/>
    <x v="4"/>
    <x v="0"/>
    <x v="0"/>
    <x v="1"/>
    <x v="7"/>
    <x v="20"/>
    <x v="30"/>
    <n v="442555"/>
  </r>
  <r>
    <x v="0"/>
    <x v="0"/>
    <x v="4"/>
    <x v="0"/>
    <x v="0"/>
    <x v="1"/>
    <x v="7"/>
    <x v="20"/>
    <x v="29"/>
    <n v="105082.47"/>
  </r>
  <r>
    <x v="0"/>
    <x v="0"/>
    <x v="4"/>
    <x v="0"/>
    <x v="0"/>
    <x v="1"/>
    <x v="7"/>
    <x v="101"/>
    <x v="31"/>
    <m/>
  </r>
  <r>
    <x v="0"/>
    <x v="0"/>
    <x v="4"/>
    <x v="0"/>
    <x v="0"/>
    <x v="1"/>
    <x v="7"/>
    <x v="55"/>
    <x v="89"/>
    <n v="62367.68"/>
  </r>
  <r>
    <x v="0"/>
    <x v="0"/>
    <x v="4"/>
    <x v="0"/>
    <x v="0"/>
    <x v="1"/>
    <x v="7"/>
    <x v="55"/>
    <x v="90"/>
    <m/>
  </r>
  <r>
    <x v="0"/>
    <x v="0"/>
    <x v="4"/>
    <x v="0"/>
    <x v="0"/>
    <x v="1"/>
    <x v="8"/>
    <x v="22"/>
    <x v="29"/>
    <n v="230525.88"/>
  </r>
  <r>
    <x v="0"/>
    <x v="0"/>
    <x v="4"/>
    <x v="0"/>
    <x v="0"/>
    <x v="1"/>
    <x v="8"/>
    <x v="94"/>
    <x v="85"/>
    <n v="3000"/>
  </r>
  <r>
    <x v="0"/>
    <x v="0"/>
    <x v="4"/>
    <x v="0"/>
    <x v="0"/>
    <x v="1"/>
    <x v="8"/>
    <x v="95"/>
    <x v="0"/>
    <m/>
  </r>
  <r>
    <x v="0"/>
    <x v="0"/>
    <x v="4"/>
    <x v="0"/>
    <x v="0"/>
    <x v="1"/>
    <x v="8"/>
    <x v="77"/>
    <x v="50"/>
    <m/>
  </r>
  <r>
    <x v="0"/>
    <x v="0"/>
    <x v="4"/>
    <x v="0"/>
    <x v="0"/>
    <x v="1"/>
    <x v="8"/>
    <x v="4"/>
    <x v="2"/>
    <n v="175000"/>
  </r>
  <r>
    <x v="0"/>
    <x v="0"/>
    <x v="4"/>
    <x v="0"/>
    <x v="0"/>
    <x v="1"/>
    <x v="8"/>
    <x v="4"/>
    <x v="126"/>
    <n v="348500"/>
  </r>
  <r>
    <x v="0"/>
    <x v="0"/>
    <x v="4"/>
    <x v="0"/>
    <x v="0"/>
    <x v="1"/>
    <x v="8"/>
    <x v="4"/>
    <x v="91"/>
    <m/>
  </r>
  <r>
    <x v="0"/>
    <x v="0"/>
    <x v="4"/>
    <x v="0"/>
    <x v="0"/>
    <x v="1"/>
    <x v="8"/>
    <x v="4"/>
    <x v="85"/>
    <m/>
  </r>
  <r>
    <x v="0"/>
    <x v="0"/>
    <x v="4"/>
    <x v="0"/>
    <x v="0"/>
    <x v="1"/>
    <x v="8"/>
    <x v="4"/>
    <x v="17"/>
    <n v="4500"/>
  </r>
  <r>
    <x v="0"/>
    <x v="0"/>
    <x v="4"/>
    <x v="0"/>
    <x v="0"/>
    <x v="1"/>
    <x v="8"/>
    <x v="4"/>
    <x v="118"/>
    <m/>
  </r>
  <r>
    <x v="0"/>
    <x v="0"/>
    <x v="4"/>
    <x v="0"/>
    <x v="0"/>
    <x v="1"/>
    <x v="8"/>
    <x v="4"/>
    <x v="119"/>
    <m/>
  </r>
  <r>
    <x v="0"/>
    <x v="0"/>
    <x v="4"/>
    <x v="0"/>
    <x v="0"/>
    <x v="1"/>
    <x v="8"/>
    <x v="4"/>
    <x v="120"/>
    <m/>
  </r>
  <r>
    <x v="0"/>
    <x v="0"/>
    <x v="4"/>
    <x v="0"/>
    <x v="0"/>
    <x v="1"/>
    <x v="8"/>
    <x v="4"/>
    <x v="121"/>
    <m/>
  </r>
  <r>
    <x v="0"/>
    <x v="0"/>
    <x v="4"/>
    <x v="0"/>
    <x v="0"/>
    <x v="1"/>
    <x v="8"/>
    <x v="4"/>
    <x v="28"/>
    <m/>
  </r>
  <r>
    <x v="0"/>
    <x v="0"/>
    <x v="4"/>
    <x v="0"/>
    <x v="0"/>
    <x v="1"/>
    <x v="8"/>
    <x v="4"/>
    <x v="97"/>
    <m/>
  </r>
  <r>
    <x v="0"/>
    <x v="0"/>
    <x v="4"/>
    <x v="0"/>
    <x v="0"/>
    <x v="6"/>
    <x v="23"/>
    <x v="112"/>
    <x v="0"/>
    <m/>
  </r>
  <r>
    <x v="0"/>
    <x v="0"/>
    <x v="4"/>
    <x v="0"/>
    <x v="2"/>
    <x v="3"/>
    <x v="3"/>
    <x v="96"/>
    <x v="0"/>
    <m/>
  </r>
  <r>
    <x v="0"/>
    <x v="0"/>
    <x v="4"/>
    <x v="0"/>
    <x v="2"/>
    <x v="3"/>
    <x v="3"/>
    <x v="137"/>
    <x v="98"/>
    <m/>
  </r>
  <r>
    <x v="0"/>
    <x v="0"/>
    <x v="4"/>
    <x v="0"/>
    <x v="2"/>
    <x v="3"/>
    <x v="3"/>
    <x v="97"/>
    <x v="34"/>
    <n v="298368"/>
  </r>
  <r>
    <x v="0"/>
    <x v="0"/>
    <x v="4"/>
    <x v="0"/>
    <x v="2"/>
    <x v="3"/>
    <x v="3"/>
    <x v="97"/>
    <x v="35"/>
    <m/>
  </r>
  <r>
    <x v="0"/>
    <x v="0"/>
    <x v="4"/>
    <x v="0"/>
    <x v="2"/>
    <x v="3"/>
    <x v="3"/>
    <x v="97"/>
    <x v="36"/>
    <n v="1417920"/>
  </r>
  <r>
    <x v="0"/>
    <x v="0"/>
    <x v="4"/>
    <x v="0"/>
    <x v="2"/>
    <x v="3"/>
    <x v="3"/>
    <x v="97"/>
    <x v="0"/>
    <m/>
  </r>
  <r>
    <x v="0"/>
    <x v="0"/>
    <x v="4"/>
    <x v="0"/>
    <x v="2"/>
    <x v="3"/>
    <x v="3"/>
    <x v="97"/>
    <x v="0"/>
    <m/>
  </r>
  <r>
    <x v="0"/>
    <x v="0"/>
    <x v="4"/>
    <x v="0"/>
    <x v="2"/>
    <x v="3"/>
    <x v="3"/>
    <x v="97"/>
    <x v="0"/>
    <m/>
  </r>
  <r>
    <x v="0"/>
    <x v="0"/>
    <x v="4"/>
    <x v="0"/>
    <x v="2"/>
    <x v="3"/>
    <x v="3"/>
    <x v="97"/>
    <x v="0"/>
    <m/>
  </r>
  <r>
    <x v="0"/>
    <x v="0"/>
    <x v="4"/>
    <x v="0"/>
    <x v="2"/>
    <x v="3"/>
    <x v="3"/>
    <x v="98"/>
    <x v="0"/>
    <m/>
  </r>
  <r>
    <x v="0"/>
    <x v="0"/>
    <x v="4"/>
    <x v="0"/>
    <x v="2"/>
    <x v="3"/>
    <x v="3"/>
    <x v="99"/>
    <x v="37"/>
    <n v="9651165"/>
  </r>
  <r>
    <x v="0"/>
    <x v="0"/>
    <x v="4"/>
    <x v="0"/>
    <x v="2"/>
    <x v="3"/>
    <x v="3"/>
    <x v="99"/>
    <x v="38"/>
    <m/>
  </r>
  <r>
    <x v="0"/>
    <x v="0"/>
    <x v="4"/>
    <x v="0"/>
    <x v="2"/>
    <x v="3"/>
    <x v="3"/>
    <x v="99"/>
    <x v="39"/>
    <n v="1800675"/>
  </r>
  <r>
    <x v="0"/>
    <x v="0"/>
    <x v="4"/>
    <x v="0"/>
    <x v="2"/>
    <x v="3"/>
    <x v="3"/>
    <x v="99"/>
    <x v="69"/>
    <m/>
  </r>
  <r>
    <x v="0"/>
    <x v="0"/>
    <x v="4"/>
    <x v="0"/>
    <x v="2"/>
    <x v="3"/>
    <x v="3"/>
    <x v="99"/>
    <x v="70"/>
    <m/>
  </r>
  <r>
    <x v="0"/>
    <x v="0"/>
    <x v="4"/>
    <x v="0"/>
    <x v="2"/>
    <x v="3"/>
    <x v="3"/>
    <x v="99"/>
    <x v="122"/>
    <n v="613710"/>
  </r>
  <r>
    <x v="0"/>
    <x v="0"/>
    <x v="4"/>
    <x v="0"/>
    <x v="2"/>
    <x v="3"/>
    <x v="3"/>
    <x v="99"/>
    <x v="41"/>
    <m/>
  </r>
  <r>
    <x v="0"/>
    <x v="0"/>
    <x v="4"/>
    <x v="0"/>
    <x v="2"/>
    <x v="3"/>
    <x v="26"/>
    <x v="137"/>
    <x v="0"/>
    <m/>
  </r>
  <r>
    <x v="0"/>
    <x v="0"/>
    <x v="4"/>
    <x v="0"/>
    <x v="2"/>
    <x v="3"/>
    <x v="20"/>
    <x v="49"/>
    <x v="40"/>
    <m/>
  </r>
  <r>
    <x v="0"/>
    <x v="0"/>
    <x v="4"/>
    <x v="0"/>
    <x v="2"/>
    <x v="3"/>
    <x v="20"/>
    <x v="49"/>
    <x v="41"/>
    <n v="1878023"/>
  </r>
  <r>
    <x v="0"/>
    <x v="0"/>
    <x v="4"/>
    <x v="0"/>
    <x v="2"/>
    <x v="3"/>
    <x v="20"/>
    <x v="49"/>
    <x v="42"/>
    <n v="260917"/>
  </r>
  <r>
    <x v="0"/>
    <x v="0"/>
    <x v="4"/>
    <x v="0"/>
    <x v="2"/>
    <x v="3"/>
    <x v="20"/>
    <x v="49"/>
    <x v="83"/>
    <m/>
  </r>
  <r>
    <x v="0"/>
    <x v="0"/>
    <x v="4"/>
    <x v="0"/>
    <x v="2"/>
    <x v="3"/>
    <x v="20"/>
    <x v="49"/>
    <x v="68"/>
    <n v="240000"/>
  </r>
  <r>
    <x v="0"/>
    <x v="0"/>
    <x v="4"/>
    <x v="0"/>
    <x v="2"/>
    <x v="3"/>
    <x v="20"/>
    <x v="49"/>
    <x v="124"/>
    <n v="18400"/>
  </r>
  <r>
    <x v="0"/>
    <x v="0"/>
    <x v="4"/>
    <x v="0"/>
    <x v="2"/>
    <x v="3"/>
    <x v="20"/>
    <x v="111"/>
    <x v="42"/>
    <n v="45000"/>
  </r>
  <r>
    <x v="0"/>
    <x v="0"/>
    <x v="4"/>
    <x v="0"/>
    <x v="2"/>
    <x v="3"/>
    <x v="20"/>
    <x v="111"/>
    <x v="83"/>
    <m/>
  </r>
  <r>
    <x v="0"/>
    <x v="0"/>
    <x v="4"/>
    <x v="0"/>
    <x v="2"/>
    <x v="3"/>
    <x v="20"/>
    <x v="111"/>
    <x v="43"/>
    <m/>
  </r>
  <r>
    <x v="0"/>
    <x v="0"/>
    <x v="4"/>
    <x v="0"/>
    <x v="2"/>
    <x v="3"/>
    <x v="20"/>
    <x v="111"/>
    <x v="124"/>
    <n v="55300"/>
  </r>
  <r>
    <x v="0"/>
    <x v="0"/>
    <x v="4"/>
    <x v="0"/>
    <x v="2"/>
    <x v="3"/>
    <x v="21"/>
    <x v="50"/>
    <x v="0"/>
    <m/>
  </r>
  <r>
    <x v="0"/>
    <x v="0"/>
    <x v="4"/>
    <x v="0"/>
    <x v="2"/>
    <x v="3"/>
    <x v="21"/>
    <x v="132"/>
    <x v="44"/>
    <m/>
  </r>
  <r>
    <x v="1"/>
    <x v="0"/>
    <x v="4"/>
    <x v="0"/>
    <x v="1"/>
    <x v="2"/>
    <x v="24"/>
    <x v="63"/>
    <x v="1"/>
    <n v="66648570.899999999"/>
  </r>
  <r>
    <x v="1"/>
    <x v="0"/>
    <x v="4"/>
    <x v="0"/>
    <x v="1"/>
    <x v="5"/>
    <x v="11"/>
    <x v="64"/>
    <x v="0"/>
    <n v="3009.3"/>
  </r>
  <r>
    <x v="1"/>
    <x v="0"/>
    <x v="4"/>
    <x v="0"/>
    <x v="1"/>
    <x v="5"/>
    <x v="14"/>
    <x v="66"/>
    <x v="0"/>
    <m/>
  </r>
  <r>
    <x v="1"/>
    <x v="0"/>
    <x v="4"/>
    <x v="0"/>
    <x v="1"/>
    <x v="5"/>
    <x v="15"/>
    <x v="69"/>
    <x v="0"/>
    <n v="0.8"/>
  </r>
  <r>
    <x v="1"/>
    <x v="0"/>
    <x v="4"/>
    <x v="0"/>
    <x v="1"/>
    <x v="2"/>
    <x v="25"/>
    <x v="74"/>
    <x v="0"/>
    <n v="-5747243.29"/>
  </r>
  <r>
    <x v="1"/>
    <x v="0"/>
    <x v="4"/>
    <x v="0"/>
    <x v="1"/>
    <x v="2"/>
    <x v="25"/>
    <x v="118"/>
    <x v="0"/>
    <n v="-10000"/>
  </r>
  <r>
    <x v="1"/>
    <x v="0"/>
    <x v="4"/>
    <x v="0"/>
    <x v="1"/>
    <x v="2"/>
    <x v="0"/>
    <x v="103"/>
    <x v="0"/>
    <m/>
  </r>
  <r>
    <x v="1"/>
    <x v="0"/>
    <x v="4"/>
    <x v="0"/>
    <x v="1"/>
    <x v="2"/>
    <x v="0"/>
    <x v="104"/>
    <x v="0"/>
    <n v="350000"/>
  </r>
  <r>
    <x v="1"/>
    <x v="0"/>
    <x v="4"/>
    <x v="0"/>
    <x v="1"/>
    <x v="2"/>
    <x v="0"/>
    <x v="145"/>
    <x v="0"/>
    <n v="-623745.11"/>
  </r>
  <r>
    <x v="1"/>
    <x v="0"/>
    <x v="4"/>
    <x v="0"/>
    <x v="0"/>
    <x v="0"/>
    <x v="4"/>
    <x v="6"/>
    <x v="2"/>
    <n v="5520000"/>
  </r>
  <r>
    <x v="1"/>
    <x v="0"/>
    <x v="4"/>
    <x v="0"/>
    <x v="0"/>
    <x v="0"/>
    <x v="4"/>
    <x v="6"/>
    <x v="3"/>
    <n v="1750000"/>
  </r>
  <r>
    <x v="1"/>
    <x v="0"/>
    <x v="4"/>
    <x v="0"/>
    <x v="0"/>
    <x v="0"/>
    <x v="4"/>
    <x v="7"/>
    <x v="2"/>
    <m/>
  </r>
  <r>
    <x v="1"/>
    <x v="0"/>
    <x v="4"/>
    <x v="0"/>
    <x v="0"/>
    <x v="0"/>
    <x v="4"/>
    <x v="7"/>
    <x v="3"/>
    <n v="117172"/>
  </r>
  <r>
    <x v="1"/>
    <x v="0"/>
    <x v="4"/>
    <x v="0"/>
    <x v="0"/>
    <x v="0"/>
    <x v="4"/>
    <x v="8"/>
    <x v="2"/>
    <n v="460000"/>
  </r>
  <r>
    <x v="1"/>
    <x v="0"/>
    <x v="4"/>
    <x v="0"/>
    <x v="0"/>
    <x v="0"/>
    <x v="4"/>
    <x v="8"/>
    <x v="3"/>
    <n v="155598"/>
  </r>
  <r>
    <x v="1"/>
    <x v="0"/>
    <x v="4"/>
    <x v="0"/>
    <x v="0"/>
    <x v="0"/>
    <x v="4"/>
    <x v="9"/>
    <x v="2"/>
    <n v="55200"/>
  </r>
  <r>
    <x v="1"/>
    <x v="0"/>
    <x v="4"/>
    <x v="0"/>
    <x v="0"/>
    <x v="0"/>
    <x v="4"/>
    <x v="9"/>
    <x v="3"/>
    <n v="18672"/>
  </r>
  <r>
    <x v="1"/>
    <x v="0"/>
    <x v="4"/>
    <x v="0"/>
    <x v="0"/>
    <x v="0"/>
    <x v="4"/>
    <x v="10"/>
    <x v="2"/>
    <n v="460000"/>
  </r>
  <r>
    <x v="1"/>
    <x v="0"/>
    <x v="4"/>
    <x v="0"/>
    <x v="0"/>
    <x v="0"/>
    <x v="4"/>
    <x v="10"/>
    <x v="3"/>
    <n v="155598"/>
  </r>
  <r>
    <x v="1"/>
    <x v="0"/>
    <x v="4"/>
    <x v="0"/>
    <x v="0"/>
    <x v="0"/>
    <x v="4"/>
    <x v="11"/>
    <x v="2"/>
    <n v="230000"/>
  </r>
  <r>
    <x v="1"/>
    <x v="0"/>
    <x v="4"/>
    <x v="0"/>
    <x v="0"/>
    <x v="0"/>
    <x v="4"/>
    <x v="11"/>
    <x v="3"/>
    <n v="72916"/>
  </r>
  <r>
    <x v="1"/>
    <x v="0"/>
    <x v="4"/>
    <x v="0"/>
    <x v="0"/>
    <x v="0"/>
    <x v="4"/>
    <x v="12"/>
    <x v="2"/>
    <n v="3680000"/>
  </r>
  <r>
    <x v="1"/>
    <x v="0"/>
    <x v="4"/>
    <x v="0"/>
    <x v="0"/>
    <x v="0"/>
    <x v="4"/>
    <x v="134"/>
    <x v="0"/>
    <m/>
  </r>
  <r>
    <x v="1"/>
    <x v="0"/>
    <x v="4"/>
    <x v="0"/>
    <x v="0"/>
    <x v="0"/>
    <x v="4"/>
    <x v="142"/>
    <x v="71"/>
    <m/>
  </r>
  <r>
    <x v="1"/>
    <x v="0"/>
    <x v="4"/>
    <x v="0"/>
    <x v="0"/>
    <x v="0"/>
    <x v="4"/>
    <x v="56"/>
    <x v="4"/>
    <m/>
  </r>
  <r>
    <x v="1"/>
    <x v="0"/>
    <x v="4"/>
    <x v="0"/>
    <x v="0"/>
    <x v="0"/>
    <x v="4"/>
    <x v="13"/>
    <x v="5"/>
    <n v="37949"/>
  </r>
  <r>
    <x v="1"/>
    <x v="0"/>
    <x v="4"/>
    <x v="0"/>
    <x v="0"/>
    <x v="0"/>
    <x v="4"/>
    <x v="14"/>
    <x v="6"/>
    <n v="662400"/>
  </r>
  <r>
    <x v="1"/>
    <x v="0"/>
    <x v="4"/>
    <x v="0"/>
    <x v="0"/>
    <x v="0"/>
    <x v="4"/>
    <x v="14"/>
    <x v="7"/>
    <n v="210000"/>
  </r>
  <r>
    <x v="1"/>
    <x v="0"/>
    <x v="4"/>
    <x v="0"/>
    <x v="0"/>
    <x v="0"/>
    <x v="4"/>
    <x v="15"/>
    <x v="8"/>
    <n v="290800"/>
  </r>
  <r>
    <x v="1"/>
    <x v="0"/>
    <x v="4"/>
    <x v="0"/>
    <x v="0"/>
    <x v="0"/>
    <x v="4"/>
    <x v="113"/>
    <x v="0"/>
    <m/>
  </r>
  <r>
    <x v="1"/>
    <x v="0"/>
    <x v="4"/>
    <x v="0"/>
    <x v="0"/>
    <x v="0"/>
    <x v="9"/>
    <x v="114"/>
    <x v="9"/>
    <n v="2200000"/>
  </r>
  <r>
    <x v="1"/>
    <x v="0"/>
    <x v="4"/>
    <x v="0"/>
    <x v="0"/>
    <x v="0"/>
    <x v="9"/>
    <x v="30"/>
    <x v="0"/>
    <m/>
  </r>
  <r>
    <x v="1"/>
    <x v="0"/>
    <x v="4"/>
    <x v="0"/>
    <x v="0"/>
    <x v="0"/>
    <x v="9"/>
    <x v="110"/>
    <x v="0"/>
    <m/>
  </r>
  <r>
    <x v="1"/>
    <x v="0"/>
    <x v="4"/>
    <x v="0"/>
    <x v="0"/>
    <x v="0"/>
    <x v="5"/>
    <x v="70"/>
    <x v="11"/>
    <n v="451"/>
  </r>
  <r>
    <x v="1"/>
    <x v="0"/>
    <x v="4"/>
    <x v="0"/>
    <x v="0"/>
    <x v="0"/>
    <x v="5"/>
    <x v="70"/>
    <x v="99"/>
    <m/>
  </r>
  <r>
    <x v="1"/>
    <x v="0"/>
    <x v="4"/>
    <x v="0"/>
    <x v="0"/>
    <x v="0"/>
    <x v="5"/>
    <x v="102"/>
    <x v="0"/>
    <m/>
  </r>
  <r>
    <x v="1"/>
    <x v="0"/>
    <x v="4"/>
    <x v="0"/>
    <x v="0"/>
    <x v="0"/>
    <x v="5"/>
    <x v="71"/>
    <x v="45"/>
    <n v="36500"/>
  </r>
  <r>
    <x v="1"/>
    <x v="0"/>
    <x v="4"/>
    <x v="0"/>
    <x v="0"/>
    <x v="0"/>
    <x v="5"/>
    <x v="78"/>
    <x v="0"/>
    <m/>
  </r>
  <r>
    <x v="1"/>
    <x v="0"/>
    <x v="4"/>
    <x v="0"/>
    <x v="0"/>
    <x v="0"/>
    <x v="6"/>
    <x v="17"/>
    <x v="12"/>
    <n v="800000"/>
  </r>
  <r>
    <x v="1"/>
    <x v="0"/>
    <x v="4"/>
    <x v="0"/>
    <x v="0"/>
    <x v="0"/>
    <x v="6"/>
    <x v="143"/>
    <x v="72"/>
    <m/>
  </r>
  <r>
    <x v="1"/>
    <x v="0"/>
    <x v="4"/>
    <x v="0"/>
    <x v="0"/>
    <x v="0"/>
    <x v="0"/>
    <x v="79"/>
    <x v="0"/>
    <m/>
  </r>
  <r>
    <x v="1"/>
    <x v="0"/>
    <x v="4"/>
    <x v="0"/>
    <x v="0"/>
    <x v="0"/>
    <x v="0"/>
    <x v="80"/>
    <x v="13"/>
    <n v="573527"/>
  </r>
  <r>
    <x v="1"/>
    <x v="0"/>
    <x v="4"/>
    <x v="0"/>
    <x v="0"/>
    <x v="0"/>
    <x v="0"/>
    <x v="80"/>
    <x v="14"/>
    <n v="304000"/>
  </r>
  <r>
    <x v="1"/>
    <x v="0"/>
    <x v="4"/>
    <x v="0"/>
    <x v="0"/>
    <x v="0"/>
    <x v="0"/>
    <x v="80"/>
    <x v="15"/>
    <n v="1000000"/>
  </r>
  <r>
    <x v="1"/>
    <x v="0"/>
    <x v="4"/>
    <x v="0"/>
    <x v="0"/>
    <x v="0"/>
    <x v="0"/>
    <x v="80"/>
    <x v="16"/>
    <n v="365608"/>
  </r>
  <r>
    <x v="1"/>
    <x v="0"/>
    <x v="4"/>
    <x v="0"/>
    <x v="0"/>
    <x v="0"/>
    <x v="0"/>
    <x v="80"/>
    <x v="54"/>
    <m/>
  </r>
  <r>
    <x v="1"/>
    <x v="0"/>
    <x v="4"/>
    <x v="0"/>
    <x v="0"/>
    <x v="0"/>
    <x v="0"/>
    <x v="80"/>
    <x v="73"/>
    <m/>
  </r>
  <r>
    <x v="1"/>
    <x v="0"/>
    <x v="4"/>
    <x v="0"/>
    <x v="0"/>
    <x v="0"/>
    <x v="0"/>
    <x v="80"/>
    <x v="84"/>
    <m/>
  </r>
  <r>
    <x v="1"/>
    <x v="0"/>
    <x v="4"/>
    <x v="0"/>
    <x v="0"/>
    <x v="0"/>
    <x v="0"/>
    <x v="80"/>
    <x v="85"/>
    <n v="300000"/>
  </r>
  <r>
    <x v="1"/>
    <x v="0"/>
    <x v="4"/>
    <x v="0"/>
    <x v="0"/>
    <x v="0"/>
    <x v="0"/>
    <x v="80"/>
    <x v="86"/>
    <m/>
  </r>
  <r>
    <x v="1"/>
    <x v="0"/>
    <x v="4"/>
    <x v="0"/>
    <x v="0"/>
    <x v="0"/>
    <x v="0"/>
    <x v="84"/>
    <x v="20"/>
    <m/>
  </r>
  <r>
    <x v="1"/>
    <x v="0"/>
    <x v="4"/>
    <x v="0"/>
    <x v="0"/>
    <x v="0"/>
    <x v="0"/>
    <x v="107"/>
    <x v="17"/>
    <n v="350000"/>
  </r>
  <r>
    <x v="1"/>
    <x v="0"/>
    <x v="4"/>
    <x v="0"/>
    <x v="0"/>
    <x v="0"/>
    <x v="0"/>
    <x v="115"/>
    <x v="0"/>
    <m/>
  </r>
  <r>
    <x v="1"/>
    <x v="0"/>
    <x v="4"/>
    <x v="0"/>
    <x v="0"/>
    <x v="0"/>
    <x v="0"/>
    <x v="138"/>
    <x v="11"/>
    <n v="134058"/>
  </r>
  <r>
    <x v="1"/>
    <x v="0"/>
    <x v="4"/>
    <x v="0"/>
    <x v="0"/>
    <x v="0"/>
    <x v="0"/>
    <x v="108"/>
    <x v="0"/>
    <m/>
  </r>
  <r>
    <x v="1"/>
    <x v="0"/>
    <x v="4"/>
    <x v="0"/>
    <x v="0"/>
    <x v="0"/>
    <x v="0"/>
    <x v="109"/>
    <x v="0"/>
    <m/>
  </r>
  <r>
    <x v="1"/>
    <x v="0"/>
    <x v="4"/>
    <x v="0"/>
    <x v="0"/>
    <x v="0"/>
    <x v="0"/>
    <x v="116"/>
    <x v="0"/>
    <m/>
  </r>
  <r>
    <x v="1"/>
    <x v="0"/>
    <x v="4"/>
    <x v="0"/>
    <x v="0"/>
    <x v="0"/>
    <x v="0"/>
    <x v="79"/>
    <x v="40"/>
    <m/>
  </r>
  <r>
    <x v="1"/>
    <x v="0"/>
    <x v="4"/>
    <x v="0"/>
    <x v="0"/>
    <x v="0"/>
    <x v="12"/>
    <x v="81"/>
    <x v="0"/>
    <m/>
  </r>
  <r>
    <x v="1"/>
    <x v="0"/>
    <x v="4"/>
    <x v="0"/>
    <x v="0"/>
    <x v="0"/>
    <x v="12"/>
    <x v="82"/>
    <x v="47"/>
    <m/>
  </r>
  <r>
    <x v="1"/>
    <x v="0"/>
    <x v="4"/>
    <x v="0"/>
    <x v="0"/>
    <x v="0"/>
    <x v="12"/>
    <x v="83"/>
    <x v="127"/>
    <n v="110000"/>
  </r>
  <r>
    <x v="1"/>
    <x v="0"/>
    <x v="4"/>
    <x v="0"/>
    <x v="0"/>
    <x v="0"/>
    <x v="12"/>
    <x v="84"/>
    <x v="47"/>
    <m/>
  </r>
  <r>
    <x v="1"/>
    <x v="0"/>
    <x v="4"/>
    <x v="0"/>
    <x v="0"/>
    <x v="0"/>
    <x v="19"/>
    <x v="100"/>
    <x v="55"/>
    <m/>
  </r>
  <r>
    <x v="1"/>
    <x v="0"/>
    <x v="4"/>
    <x v="0"/>
    <x v="0"/>
    <x v="0"/>
    <x v="19"/>
    <x v="100"/>
    <x v="19"/>
    <m/>
  </r>
  <r>
    <x v="1"/>
    <x v="0"/>
    <x v="4"/>
    <x v="0"/>
    <x v="0"/>
    <x v="0"/>
    <x v="19"/>
    <x v="139"/>
    <x v="0"/>
    <m/>
  </r>
  <r>
    <x v="1"/>
    <x v="0"/>
    <x v="4"/>
    <x v="0"/>
    <x v="0"/>
    <x v="0"/>
    <x v="19"/>
    <x v="140"/>
    <x v="20"/>
    <m/>
  </r>
  <r>
    <x v="1"/>
    <x v="0"/>
    <x v="4"/>
    <x v="0"/>
    <x v="0"/>
    <x v="0"/>
    <x v="16"/>
    <x v="86"/>
    <x v="45"/>
    <n v="537000"/>
  </r>
  <r>
    <x v="1"/>
    <x v="0"/>
    <x v="4"/>
    <x v="0"/>
    <x v="0"/>
    <x v="0"/>
    <x v="16"/>
    <x v="117"/>
    <x v="56"/>
    <m/>
  </r>
  <r>
    <x v="1"/>
    <x v="0"/>
    <x v="4"/>
    <x v="0"/>
    <x v="0"/>
    <x v="0"/>
    <x v="16"/>
    <x v="117"/>
    <x v="57"/>
    <n v="330000"/>
  </r>
  <r>
    <x v="1"/>
    <x v="0"/>
    <x v="4"/>
    <x v="0"/>
    <x v="0"/>
    <x v="0"/>
    <x v="22"/>
    <x v="105"/>
    <x v="46"/>
    <n v="1743600"/>
  </r>
  <r>
    <x v="1"/>
    <x v="0"/>
    <x v="4"/>
    <x v="0"/>
    <x v="0"/>
    <x v="0"/>
    <x v="2"/>
    <x v="87"/>
    <x v="21"/>
    <n v="372672"/>
  </r>
  <r>
    <x v="1"/>
    <x v="0"/>
    <x v="4"/>
    <x v="0"/>
    <x v="0"/>
    <x v="0"/>
    <x v="2"/>
    <x v="87"/>
    <x v="87"/>
    <m/>
  </r>
  <r>
    <x v="1"/>
    <x v="0"/>
    <x v="4"/>
    <x v="0"/>
    <x v="0"/>
    <x v="0"/>
    <x v="2"/>
    <x v="87"/>
    <x v="14"/>
    <n v="95974"/>
  </r>
  <r>
    <x v="1"/>
    <x v="0"/>
    <x v="4"/>
    <x v="0"/>
    <x v="0"/>
    <x v="0"/>
    <x v="2"/>
    <x v="87"/>
    <x v="100"/>
    <m/>
  </r>
  <r>
    <x v="1"/>
    <x v="0"/>
    <x v="4"/>
    <x v="0"/>
    <x v="0"/>
    <x v="0"/>
    <x v="2"/>
    <x v="88"/>
    <x v="128"/>
    <n v="151429"/>
  </r>
  <r>
    <x v="1"/>
    <x v="0"/>
    <x v="4"/>
    <x v="0"/>
    <x v="0"/>
    <x v="0"/>
    <x v="2"/>
    <x v="88"/>
    <x v="101"/>
    <m/>
  </r>
  <r>
    <x v="1"/>
    <x v="0"/>
    <x v="4"/>
    <x v="0"/>
    <x v="0"/>
    <x v="0"/>
    <x v="2"/>
    <x v="89"/>
    <x v="102"/>
    <m/>
  </r>
  <r>
    <x v="1"/>
    <x v="0"/>
    <x v="4"/>
    <x v="0"/>
    <x v="0"/>
    <x v="0"/>
    <x v="2"/>
    <x v="89"/>
    <x v="32"/>
    <m/>
  </r>
  <r>
    <x v="1"/>
    <x v="0"/>
    <x v="4"/>
    <x v="0"/>
    <x v="0"/>
    <x v="0"/>
    <x v="2"/>
    <x v="89"/>
    <x v="59"/>
    <m/>
  </r>
  <r>
    <x v="1"/>
    <x v="0"/>
    <x v="4"/>
    <x v="0"/>
    <x v="0"/>
    <x v="0"/>
    <x v="2"/>
    <x v="90"/>
    <x v="28"/>
    <m/>
  </r>
  <r>
    <x v="1"/>
    <x v="0"/>
    <x v="4"/>
    <x v="0"/>
    <x v="0"/>
    <x v="0"/>
    <x v="2"/>
    <x v="90"/>
    <x v="94"/>
    <n v="191819"/>
  </r>
  <r>
    <x v="1"/>
    <x v="0"/>
    <x v="4"/>
    <x v="0"/>
    <x v="0"/>
    <x v="0"/>
    <x v="2"/>
    <x v="90"/>
    <x v="106"/>
    <m/>
  </r>
  <r>
    <x v="1"/>
    <x v="0"/>
    <x v="4"/>
    <x v="0"/>
    <x v="0"/>
    <x v="0"/>
    <x v="2"/>
    <x v="90"/>
    <x v="107"/>
    <m/>
  </r>
  <r>
    <x v="1"/>
    <x v="0"/>
    <x v="4"/>
    <x v="0"/>
    <x v="0"/>
    <x v="0"/>
    <x v="2"/>
    <x v="90"/>
    <x v="108"/>
    <m/>
  </r>
  <r>
    <x v="1"/>
    <x v="0"/>
    <x v="4"/>
    <x v="0"/>
    <x v="0"/>
    <x v="0"/>
    <x v="2"/>
    <x v="90"/>
    <x v="109"/>
    <m/>
  </r>
  <r>
    <x v="1"/>
    <x v="0"/>
    <x v="4"/>
    <x v="0"/>
    <x v="0"/>
    <x v="0"/>
    <x v="2"/>
    <x v="91"/>
    <x v="28"/>
    <n v="116000"/>
  </r>
  <r>
    <x v="1"/>
    <x v="0"/>
    <x v="4"/>
    <x v="0"/>
    <x v="0"/>
    <x v="0"/>
    <x v="2"/>
    <x v="91"/>
    <x v="99"/>
    <n v="227800"/>
  </r>
  <r>
    <x v="1"/>
    <x v="0"/>
    <x v="4"/>
    <x v="0"/>
    <x v="0"/>
    <x v="0"/>
    <x v="2"/>
    <x v="91"/>
    <x v="110"/>
    <m/>
  </r>
  <r>
    <x v="1"/>
    <x v="0"/>
    <x v="4"/>
    <x v="0"/>
    <x v="0"/>
    <x v="0"/>
    <x v="2"/>
    <x v="91"/>
    <x v="111"/>
    <m/>
  </r>
  <r>
    <x v="1"/>
    <x v="0"/>
    <x v="4"/>
    <x v="0"/>
    <x v="0"/>
    <x v="0"/>
    <x v="2"/>
    <x v="92"/>
    <x v="112"/>
    <m/>
  </r>
  <r>
    <x v="1"/>
    <x v="0"/>
    <x v="4"/>
    <x v="0"/>
    <x v="0"/>
    <x v="0"/>
    <x v="2"/>
    <x v="136"/>
    <x v="113"/>
    <n v="125000"/>
  </r>
  <r>
    <x v="1"/>
    <x v="0"/>
    <x v="4"/>
    <x v="0"/>
    <x v="0"/>
    <x v="0"/>
    <x v="2"/>
    <x v="136"/>
    <x v="28"/>
    <n v="255000"/>
  </r>
  <r>
    <x v="1"/>
    <x v="0"/>
    <x v="4"/>
    <x v="0"/>
    <x v="0"/>
    <x v="0"/>
    <x v="2"/>
    <x v="141"/>
    <x v="114"/>
    <m/>
  </r>
  <r>
    <x v="1"/>
    <x v="0"/>
    <x v="4"/>
    <x v="0"/>
    <x v="0"/>
    <x v="0"/>
    <x v="2"/>
    <x v="141"/>
    <x v="115"/>
    <m/>
  </r>
  <r>
    <x v="1"/>
    <x v="0"/>
    <x v="4"/>
    <x v="0"/>
    <x v="0"/>
    <x v="0"/>
    <x v="2"/>
    <x v="141"/>
    <x v="116"/>
    <m/>
  </r>
  <r>
    <x v="1"/>
    <x v="0"/>
    <x v="4"/>
    <x v="0"/>
    <x v="0"/>
    <x v="0"/>
    <x v="2"/>
    <x v="93"/>
    <x v="0"/>
    <m/>
  </r>
  <r>
    <x v="1"/>
    <x v="0"/>
    <x v="4"/>
    <x v="0"/>
    <x v="0"/>
    <x v="0"/>
    <x v="2"/>
    <x v="84"/>
    <x v="31"/>
    <n v="1083.8699999999999"/>
  </r>
  <r>
    <x v="1"/>
    <x v="0"/>
    <x v="4"/>
    <x v="0"/>
    <x v="0"/>
    <x v="0"/>
    <x v="2"/>
    <x v="84"/>
    <x v="5"/>
    <m/>
  </r>
  <r>
    <x v="1"/>
    <x v="0"/>
    <x v="4"/>
    <x v="0"/>
    <x v="0"/>
    <x v="0"/>
    <x v="2"/>
    <x v="84"/>
    <x v="54"/>
    <n v="2.92"/>
  </r>
  <r>
    <x v="1"/>
    <x v="0"/>
    <x v="4"/>
    <x v="0"/>
    <x v="0"/>
    <x v="0"/>
    <x v="2"/>
    <x v="84"/>
    <x v="75"/>
    <n v="1"/>
  </r>
  <r>
    <x v="1"/>
    <x v="0"/>
    <x v="4"/>
    <x v="0"/>
    <x v="0"/>
    <x v="0"/>
    <x v="2"/>
    <x v="84"/>
    <x v="26"/>
    <n v="250.12"/>
  </r>
  <r>
    <x v="1"/>
    <x v="0"/>
    <x v="4"/>
    <x v="0"/>
    <x v="0"/>
    <x v="0"/>
    <x v="2"/>
    <x v="84"/>
    <x v="123"/>
    <n v="249.71"/>
  </r>
  <r>
    <x v="1"/>
    <x v="0"/>
    <x v="4"/>
    <x v="0"/>
    <x v="0"/>
    <x v="0"/>
    <x v="2"/>
    <x v="84"/>
    <x v="89"/>
    <n v="87745.12"/>
  </r>
  <r>
    <x v="1"/>
    <x v="0"/>
    <x v="4"/>
    <x v="0"/>
    <x v="0"/>
    <x v="0"/>
    <x v="2"/>
    <x v="84"/>
    <x v="76"/>
    <n v="10.35"/>
  </r>
  <r>
    <x v="1"/>
    <x v="0"/>
    <x v="4"/>
    <x v="0"/>
    <x v="0"/>
    <x v="0"/>
    <x v="2"/>
    <x v="84"/>
    <x v="124"/>
    <m/>
  </r>
  <r>
    <x v="1"/>
    <x v="0"/>
    <x v="4"/>
    <x v="0"/>
    <x v="0"/>
    <x v="0"/>
    <x v="2"/>
    <x v="84"/>
    <x v="125"/>
    <m/>
  </r>
  <r>
    <x v="1"/>
    <x v="0"/>
    <x v="4"/>
    <x v="0"/>
    <x v="0"/>
    <x v="7"/>
    <x v="4"/>
    <x v="119"/>
    <x v="28"/>
    <n v="1533333"/>
  </r>
  <r>
    <x v="1"/>
    <x v="0"/>
    <x v="4"/>
    <x v="0"/>
    <x v="0"/>
    <x v="7"/>
    <x v="4"/>
    <x v="120"/>
    <x v="28"/>
    <n v="50000"/>
  </r>
  <r>
    <x v="1"/>
    <x v="0"/>
    <x v="4"/>
    <x v="0"/>
    <x v="0"/>
    <x v="7"/>
    <x v="4"/>
    <x v="121"/>
    <x v="28"/>
    <n v="211110"/>
  </r>
  <r>
    <x v="1"/>
    <x v="0"/>
    <x v="4"/>
    <x v="0"/>
    <x v="0"/>
    <x v="7"/>
    <x v="4"/>
    <x v="122"/>
    <x v="28"/>
    <n v="25333"/>
  </r>
  <r>
    <x v="1"/>
    <x v="0"/>
    <x v="4"/>
    <x v="0"/>
    <x v="0"/>
    <x v="7"/>
    <x v="4"/>
    <x v="123"/>
    <x v="28"/>
    <n v="211110"/>
  </r>
  <r>
    <x v="1"/>
    <x v="0"/>
    <x v="4"/>
    <x v="0"/>
    <x v="0"/>
    <x v="7"/>
    <x v="4"/>
    <x v="124"/>
    <x v="28"/>
    <n v="105556"/>
  </r>
  <r>
    <x v="1"/>
    <x v="0"/>
    <x v="4"/>
    <x v="0"/>
    <x v="0"/>
    <x v="7"/>
    <x v="4"/>
    <x v="135"/>
    <x v="0"/>
    <m/>
  </r>
  <r>
    <x v="1"/>
    <x v="0"/>
    <x v="4"/>
    <x v="0"/>
    <x v="0"/>
    <x v="7"/>
    <x v="4"/>
    <x v="125"/>
    <x v="28"/>
    <n v="1000000"/>
  </r>
  <r>
    <x v="1"/>
    <x v="0"/>
    <x v="4"/>
    <x v="0"/>
    <x v="0"/>
    <x v="7"/>
    <x v="4"/>
    <x v="144"/>
    <x v="28"/>
    <n v="1000000"/>
  </r>
  <r>
    <x v="1"/>
    <x v="0"/>
    <x v="4"/>
    <x v="0"/>
    <x v="0"/>
    <x v="7"/>
    <x v="4"/>
    <x v="126"/>
    <x v="0"/>
    <m/>
  </r>
  <r>
    <x v="1"/>
    <x v="0"/>
    <x v="4"/>
    <x v="0"/>
    <x v="0"/>
    <x v="7"/>
    <x v="4"/>
    <x v="127"/>
    <x v="5"/>
    <n v="15660"/>
  </r>
  <r>
    <x v="1"/>
    <x v="0"/>
    <x v="4"/>
    <x v="0"/>
    <x v="0"/>
    <x v="7"/>
    <x v="4"/>
    <x v="128"/>
    <x v="6"/>
    <n v="240000"/>
  </r>
  <r>
    <x v="1"/>
    <x v="0"/>
    <x v="4"/>
    <x v="0"/>
    <x v="0"/>
    <x v="7"/>
    <x v="4"/>
    <x v="129"/>
    <x v="77"/>
    <n v="120000"/>
  </r>
  <r>
    <x v="1"/>
    <x v="0"/>
    <x v="4"/>
    <x v="0"/>
    <x v="0"/>
    <x v="7"/>
    <x v="4"/>
    <x v="130"/>
    <x v="0"/>
    <m/>
  </r>
  <r>
    <x v="1"/>
    <x v="0"/>
    <x v="4"/>
    <x v="0"/>
    <x v="0"/>
    <x v="7"/>
    <x v="2"/>
    <x v="131"/>
    <x v="0"/>
    <m/>
  </r>
  <r>
    <x v="1"/>
    <x v="0"/>
    <x v="4"/>
    <x v="0"/>
    <x v="0"/>
    <x v="1"/>
    <x v="7"/>
    <x v="34"/>
    <x v="29"/>
    <n v="97338"/>
  </r>
  <r>
    <x v="1"/>
    <x v="0"/>
    <x v="4"/>
    <x v="0"/>
    <x v="0"/>
    <x v="1"/>
    <x v="7"/>
    <x v="20"/>
    <x v="30"/>
    <n v="544795"/>
  </r>
  <r>
    <x v="1"/>
    <x v="0"/>
    <x v="4"/>
    <x v="0"/>
    <x v="0"/>
    <x v="1"/>
    <x v="7"/>
    <x v="20"/>
    <x v="29"/>
    <n v="124756.91"/>
  </r>
  <r>
    <x v="1"/>
    <x v="0"/>
    <x v="4"/>
    <x v="0"/>
    <x v="0"/>
    <x v="1"/>
    <x v="7"/>
    <x v="101"/>
    <x v="31"/>
    <m/>
  </r>
  <r>
    <x v="1"/>
    <x v="0"/>
    <x v="4"/>
    <x v="0"/>
    <x v="0"/>
    <x v="1"/>
    <x v="7"/>
    <x v="55"/>
    <x v="22"/>
    <n v="71572.240000000005"/>
  </r>
  <r>
    <x v="1"/>
    <x v="0"/>
    <x v="4"/>
    <x v="0"/>
    <x v="0"/>
    <x v="1"/>
    <x v="7"/>
    <x v="55"/>
    <x v="90"/>
    <m/>
  </r>
  <r>
    <x v="1"/>
    <x v="0"/>
    <x v="4"/>
    <x v="0"/>
    <x v="0"/>
    <x v="1"/>
    <x v="8"/>
    <x v="22"/>
    <x v="29"/>
    <n v="335797.53"/>
  </r>
  <r>
    <x v="1"/>
    <x v="0"/>
    <x v="4"/>
    <x v="0"/>
    <x v="0"/>
    <x v="1"/>
    <x v="8"/>
    <x v="94"/>
    <x v="85"/>
    <m/>
  </r>
  <r>
    <x v="1"/>
    <x v="0"/>
    <x v="4"/>
    <x v="0"/>
    <x v="0"/>
    <x v="1"/>
    <x v="8"/>
    <x v="95"/>
    <x v="0"/>
    <m/>
  </r>
  <r>
    <x v="1"/>
    <x v="0"/>
    <x v="4"/>
    <x v="0"/>
    <x v="0"/>
    <x v="1"/>
    <x v="8"/>
    <x v="77"/>
    <x v="50"/>
    <m/>
  </r>
  <r>
    <x v="1"/>
    <x v="0"/>
    <x v="4"/>
    <x v="0"/>
    <x v="0"/>
    <x v="1"/>
    <x v="8"/>
    <x v="4"/>
    <x v="2"/>
    <m/>
  </r>
  <r>
    <x v="1"/>
    <x v="0"/>
    <x v="4"/>
    <x v="0"/>
    <x v="0"/>
    <x v="1"/>
    <x v="8"/>
    <x v="4"/>
    <x v="126"/>
    <m/>
  </r>
  <r>
    <x v="1"/>
    <x v="0"/>
    <x v="4"/>
    <x v="0"/>
    <x v="0"/>
    <x v="1"/>
    <x v="8"/>
    <x v="4"/>
    <x v="91"/>
    <m/>
  </r>
  <r>
    <x v="1"/>
    <x v="0"/>
    <x v="4"/>
    <x v="0"/>
    <x v="0"/>
    <x v="1"/>
    <x v="8"/>
    <x v="4"/>
    <x v="85"/>
    <n v="3000"/>
  </r>
  <r>
    <x v="1"/>
    <x v="0"/>
    <x v="4"/>
    <x v="0"/>
    <x v="0"/>
    <x v="1"/>
    <x v="8"/>
    <x v="4"/>
    <x v="17"/>
    <n v="3500"/>
  </r>
  <r>
    <x v="1"/>
    <x v="0"/>
    <x v="4"/>
    <x v="0"/>
    <x v="0"/>
    <x v="1"/>
    <x v="8"/>
    <x v="4"/>
    <x v="118"/>
    <m/>
  </r>
  <r>
    <x v="1"/>
    <x v="0"/>
    <x v="4"/>
    <x v="0"/>
    <x v="0"/>
    <x v="1"/>
    <x v="8"/>
    <x v="4"/>
    <x v="119"/>
    <m/>
  </r>
  <r>
    <x v="1"/>
    <x v="0"/>
    <x v="4"/>
    <x v="0"/>
    <x v="0"/>
    <x v="1"/>
    <x v="8"/>
    <x v="4"/>
    <x v="120"/>
    <m/>
  </r>
  <r>
    <x v="1"/>
    <x v="0"/>
    <x v="4"/>
    <x v="0"/>
    <x v="0"/>
    <x v="1"/>
    <x v="8"/>
    <x v="4"/>
    <x v="121"/>
    <m/>
  </r>
  <r>
    <x v="1"/>
    <x v="0"/>
    <x v="4"/>
    <x v="0"/>
    <x v="0"/>
    <x v="1"/>
    <x v="8"/>
    <x v="4"/>
    <x v="28"/>
    <m/>
  </r>
  <r>
    <x v="1"/>
    <x v="0"/>
    <x v="4"/>
    <x v="0"/>
    <x v="0"/>
    <x v="1"/>
    <x v="8"/>
    <x v="4"/>
    <x v="97"/>
    <m/>
  </r>
  <r>
    <x v="1"/>
    <x v="0"/>
    <x v="4"/>
    <x v="0"/>
    <x v="0"/>
    <x v="6"/>
    <x v="23"/>
    <x v="112"/>
    <x v="0"/>
    <m/>
  </r>
  <r>
    <x v="1"/>
    <x v="0"/>
    <x v="4"/>
    <x v="0"/>
    <x v="2"/>
    <x v="3"/>
    <x v="3"/>
    <x v="96"/>
    <x v="0"/>
    <m/>
  </r>
  <r>
    <x v="1"/>
    <x v="0"/>
    <x v="4"/>
    <x v="0"/>
    <x v="2"/>
    <x v="3"/>
    <x v="3"/>
    <x v="137"/>
    <x v="98"/>
    <m/>
  </r>
  <r>
    <x v="1"/>
    <x v="0"/>
    <x v="4"/>
    <x v="0"/>
    <x v="2"/>
    <x v="3"/>
    <x v="3"/>
    <x v="97"/>
    <x v="34"/>
    <n v="905424"/>
  </r>
  <r>
    <x v="1"/>
    <x v="0"/>
    <x v="4"/>
    <x v="0"/>
    <x v="2"/>
    <x v="3"/>
    <x v="3"/>
    <x v="97"/>
    <x v="35"/>
    <m/>
  </r>
  <r>
    <x v="1"/>
    <x v="0"/>
    <x v="4"/>
    <x v="0"/>
    <x v="2"/>
    <x v="3"/>
    <x v="3"/>
    <x v="97"/>
    <x v="36"/>
    <n v="1133806"/>
  </r>
  <r>
    <x v="1"/>
    <x v="0"/>
    <x v="4"/>
    <x v="0"/>
    <x v="2"/>
    <x v="3"/>
    <x v="3"/>
    <x v="97"/>
    <x v="0"/>
    <m/>
  </r>
  <r>
    <x v="1"/>
    <x v="0"/>
    <x v="4"/>
    <x v="0"/>
    <x v="2"/>
    <x v="3"/>
    <x v="3"/>
    <x v="97"/>
    <x v="0"/>
    <m/>
  </r>
  <r>
    <x v="1"/>
    <x v="0"/>
    <x v="4"/>
    <x v="0"/>
    <x v="2"/>
    <x v="3"/>
    <x v="3"/>
    <x v="97"/>
    <x v="0"/>
    <m/>
  </r>
  <r>
    <x v="1"/>
    <x v="0"/>
    <x v="4"/>
    <x v="0"/>
    <x v="2"/>
    <x v="3"/>
    <x v="3"/>
    <x v="97"/>
    <x v="0"/>
    <m/>
  </r>
  <r>
    <x v="1"/>
    <x v="0"/>
    <x v="4"/>
    <x v="0"/>
    <x v="2"/>
    <x v="3"/>
    <x v="3"/>
    <x v="98"/>
    <x v="0"/>
    <m/>
  </r>
  <r>
    <x v="1"/>
    <x v="0"/>
    <x v="4"/>
    <x v="0"/>
    <x v="2"/>
    <x v="3"/>
    <x v="3"/>
    <x v="99"/>
    <x v="37"/>
    <n v="10733459"/>
  </r>
  <r>
    <x v="1"/>
    <x v="0"/>
    <x v="4"/>
    <x v="0"/>
    <x v="2"/>
    <x v="3"/>
    <x v="3"/>
    <x v="99"/>
    <x v="38"/>
    <m/>
  </r>
  <r>
    <x v="1"/>
    <x v="0"/>
    <x v="4"/>
    <x v="0"/>
    <x v="2"/>
    <x v="3"/>
    <x v="3"/>
    <x v="99"/>
    <x v="39"/>
    <n v="2330075"/>
  </r>
  <r>
    <x v="1"/>
    <x v="0"/>
    <x v="4"/>
    <x v="0"/>
    <x v="2"/>
    <x v="3"/>
    <x v="3"/>
    <x v="99"/>
    <x v="69"/>
    <m/>
  </r>
  <r>
    <x v="1"/>
    <x v="0"/>
    <x v="4"/>
    <x v="0"/>
    <x v="2"/>
    <x v="3"/>
    <x v="3"/>
    <x v="99"/>
    <x v="70"/>
    <m/>
  </r>
  <r>
    <x v="1"/>
    <x v="0"/>
    <x v="4"/>
    <x v="0"/>
    <x v="2"/>
    <x v="3"/>
    <x v="3"/>
    <x v="99"/>
    <x v="129"/>
    <n v="1946488"/>
  </r>
  <r>
    <x v="1"/>
    <x v="0"/>
    <x v="4"/>
    <x v="0"/>
    <x v="2"/>
    <x v="3"/>
    <x v="3"/>
    <x v="99"/>
    <x v="41"/>
    <m/>
  </r>
  <r>
    <x v="1"/>
    <x v="0"/>
    <x v="4"/>
    <x v="0"/>
    <x v="2"/>
    <x v="3"/>
    <x v="26"/>
    <x v="137"/>
    <x v="0"/>
    <m/>
  </r>
  <r>
    <x v="1"/>
    <x v="0"/>
    <x v="4"/>
    <x v="0"/>
    <x v="2"/>
    <x v="3"/>
    <x v="20"/>
    <x v="49"/>
    <x v="40"/>
    <m/>
  </r>
  <r>
    <x v="1"/>
    <x v="0"/>
    <x v="4"/>
    <x v="0"/>
    <x v="2"/>
    <x v="3"/>
    <x v="20"/>
    <x v="49"/>
    <x v="41"/>
    <n v="1404730"/>
  </r>
  <r>
    <x v="1"/>
    <x v="0"/>
    <x v="4"/>
    <x v="0"/>
    <x v="2"/>
    <x v="3"/>
    <x v="20"/>
    <x v="49"/>
    <x v="42"/>
    <n v="260800"/>
  </r>
  <r>
    <x v="1"/>
    <x v="0"/>
    <x v="4"/>
    <x v="0"/>
    <x v="2"/>
    <x v="3"/>
    <x v="20"/>
    <x v="49"/>
    <x v="83"/>
    <m/>
  </r>
  <r>
    <x v="1"/>
    <x v="0"/>
    <x v="4"/>
    <x v="0"/>
    <x v="2"/>
    <x v="3"/>
    <x v="20"/>
    <x v="49"/>
    <x v="68"/>
    <m/>
  </r>
  <r>
    <x v="1"/>
    <x v="0"/>
    <x v="4"/>
    <x v="0"/>
    <x v="2"/>
    <x v="3"/>
    <x v="20"/>
    <x v="49"/>
    <x v="124"/>
    <n v="607301"/>
  </r>
  <r>
    <x v="1"/>
    <x v="0"/>
    <x v="4"/>
    <x v="0"/>
    <x v="2"/>
    <x v="3"/>
    <x v="20"/>
    <x v="111"/>
    <x v="42"/>
    <n v="45000"/>
  </r>
  <r>
    <x v="1"/>
    <x v="0"/>
    <x v="4"/>
    <x v="0"/>
    <x v="2"/>
    <x v="3"/>
    <x v="20"/>
    <x v="111"/>
    <x v="83"/>
    <m/>
  </r>
  <r>
    <x v="1"/>
    <x v="0"/>
    <x v="4"/>
    <x v="0"/>
    <x v="2"/>
    <x v="3"/>
    <x v="20"/>
    <x v="111"/>
    <x v="43"/>
    <m/>
  </r>
  <r>
    <x v="1"/>
    <x v="0"/>
    <x v="4"/>
    <x v="0"/>
    <x v="2"/>
    <x v="3"/>
    <x v="20"/>
    <x v="111"/>
    <x v="124"/>
    <n v="401702"/>
  </r>
  <r>
    <x v="1"/>
    <x v="0"/>
    <x v="4"/>
    <x v="0"/>
    <x v="2"/>
    <x v="3"/>
    <x v="21"/>
    <x v="50"/>
    <x v="0"/>
    <m/>
  </r>
  <r>
    <x v="1"/>
    <x v="0"/>
    <x v="4"/>
    <x v="0"/>
    <x v="2"/>
    <x v="3"/>
    <x v="21"/>
    <x v="132"/>
    <x v="44"/>
    <m/>
  </r>
  <r>
    <x v="2"/>
    <x v="0"/>
    <x v="4"/>
    <x v="0"/>
    <x v="1"/>
    <x v="2"/>
    <x v="24"/>
    <x v="63"/>
    <x v="1"/>
    <n v="57273018.759999998"/>
  </r>
  <r>
    <x v="2"/>
    <x v="0"/>
    <x v="4"/>
    <x v="0"/>
    <x v="1"/>
    <x v="5"/>
    <x v="11"/>
    <x v="64"/>
    <x v="0"/>
    <n v="0.59"/>
  </r>
  <r>
    <x v="2"/>
    <x v="0"/>
    <x v="4"/>
    <x v="0"/>
    <x v="1"/>
    <x v="5"/>
    <x v="14"/>
    <x v="66"/>
    <x v="0"/>
    <m/>
  </r>
  <r>
    <x v="2"/>
    <x v="0"/>
    <x v="4"/>
    <x v="0"/>
    <x v="1"/>
    <x v="5"/>
    <x v="15"/>
    <x v="69"/>
    <x v="0"/>
    <n v="23773.02"/>
  </r>
  <r>
    <x v="2"/>
    <x v="0"/>
    <x v="4"/>
    <x v="0"/>
    <x v="1"/>
    <x v="2"/>
    <x v="25"/>
    <x v="74"/>
    <x v="0"/>
    <m/>
  </r>
  <r>
    <x v="2"/>
    <x v="0"/>
    <x v="4"/>
    <x v="0"/>
    <x v="1"/>
    <x v="2"/>
    <x v="25"/>
    <x v="118"/>
    <x v="0"/>
    <m/>
  </r>
  <r>
    <x v="2"/>
    <x v="0"/>
    <x v="4"/>
    <x v="0"/>
    <x v="1"/>
    <x v="2"/>
    <x v="0"/>
    <x v="103"/>
    <x v="0"/>
    <m/>
  </r>
  <r>
    <x v="2"/>
    <x v="0"/>
    <x v="4"/>
    <x v="0"/>
    <x v="1"/>
    <x v="2"/>
    <x v="0"/>
    <x v="104"/>
    <x v="0"/>
    <n v="350000"/>
  </r>
  <r>
    <x v="2"/>
    <x v="0"/>
    <x v="4"/>
    <x v="0"/>
    <x v="1"/>
    <x v="2"/>
    <x v="0"/>
    <x v="145"/>
    <x v="0"/>
    <n v="-435451.95"/>
  </r>
  <r>
    <x v="2"/>
    <x v="0"/>
    <x v="4"/>
    <x v="0"/>
    <x v="0"/>
    <x v="0"/>
    <x v="4"/>
    <x v="6"/>
    <x v="2"/>
    <n v="5520000"/>
  </r>
  <r>
    <x v="2"/>
    <x v="0"/>
    <x v="4"/>
    <x v="0"/>
    <x v="0"/>
    <x v="0"/>
    <x v="4"/>
    <x v="6"/>
    <x v="3"/>
    <n v="1750000"/>
  </r>
  <r>
    <x v="2"/>
    <x v="0"/>
    <x v="4"/>
    <x v="0"/>
    <x v="0"/>
    <x v="0"/>
    <x v="4"/>
    <x v="7"/>
    <x v="2"/>
    <m/>
  </r>
  <r>
    <x v="2"/>
    <x v="0"/>
    <x v="4"/>
    <x v="0"/>
    <x v="0"/>
    <x v="0"/>
    <x v="4"/>
    <x v="7"/>
    <x v="3"/>
    <n v="117172"/>
  </r>
  <r>
    <x v="2"/>
    <x v="0"/>
    <x v="4"/>
    <x v="0"/>
    <x v="0"/>
    <x v="0"/>
    <x v="4"/>
    <x v="8"/>
    <x v="2"/>
    <n v="460000"/>
  </r>
  <r>
    <x v="2"/>
    <x v="0"/>
    <x v="4"/>
    <x v="0"/>
    <x v="0"/>
    <x v="0"/>
    <x v="4"/>
    <x v="8"/>
    <x v="3"/>
    <n v="155598"/>
  </r>
  <r>
    <x v="2"/>
    <x v="0"/>
    <x v="4"/>
    <x v="0"/>
    <x v="0"/>
    <x v="0"/>
    <x v="4"/>
    <x v="9"/>
    <x v="2"/>
    <n v="55200"/>
  </r>
  <r>
    <x v="2"/>
    <x v="0"/>
    <x v="4"/>
    <x v="0"/>
    <x v="0"/>
    <x v="0"/>
    <x v="4"/>
    <x v="9"/>
    <x v="3"/>
    <n v="18672"/>
  </r>
  <r>
    <x v="2"/>
    <x v="0"/>
    <x v="4"/>
    <x v="0"/>
    <x v="0"/>
    <x v="0"/>
    <x v="4"/>
    <x v="10"/>
    <x v="2"/>
    <n v="460000"/>
  </r>
  <r>
    <x v="2"/>
    <x v="0"/>
    <x v="4"/>
    <x v="0"/>
    <x v="0"/>
    <x v="0"/>
    <x v="4"/>
    <x v="10"/>
    <x v="3"/>
    <n v="155598"/>
  </r>
  <r>
    <x v="2"/>
    <x v="0"/>
    <x v="4"/>
    <x v="0"/>
    <x v="0"/>
    <x v="0"/>
    <x v="4"/>
    <x v="11"/>
    <x v="2"/>
    <n v="230000"/>
  </r>
  <r>
    <x v="2"/>
    <x v="0"/>
    <x v="4"/>
    <x v="0"/>
    <x v="0"/>
    <x v="0"/>
    <x v="4"/>
    <x v="11"/>
    <x v="3"/>
    <n v="72916"/>
  </r>
  <r>
    <x v="2"/>
    <x v="0"/>
    <x v="4"/>
    <x v="0"/>
    <x v="0"/>
    <x v="0"/>
    <x v="4"/>
    <x v="12"/>
    <x v="2"/>
    <n v="3680000"/>
  </r>
  <r>
    <x v="2"/>
    <x v="0"/>
    <x v="4"/>
    <x v="0"/>
    <x v="0"/>
    <x v="0"/>
    <x v="4"/>
    <x v="134"/>
    <x v="0"/>
    <m/>
  </r>
  <r>
    <x v="2"/>
    <x v="0"/>
    <x v="4"/>
    <x v="0"/>
    <x v="0"/>
    <x v="0"/>
    <x v="4"/>
    <x v="142"/>
    <x v="71"/>
    <m/>
  </r>
  <r>
    <x v="2"/>
    <x v="0"/>
    <x v="4"/>
    <x v="0"/>
    <x v="0"/>
    <x v="0"/>
    <x v="4"/>
    <x v="56"/>
    <x v="4"/>
    <m/>
  </r>
  <r>
    <x v="2"/>
    <x v="0"/>
    <x v="4"/>
    <x v="0"/>
    <x v="0"/>
    <x v="0"/>
    <x v="4"/>
    <x v="13"/>
    <x v="5"/>
    <n v="37949"/>
  </r>
  <r>
    <x v="2"/>
    <x v="0"/>
    <x v="4"/>
    <x v="0"/>
    <x v="0"/>
    <x v="0"/>
    <x v="4"/>
    <x v="146"/>
    <x v="130"/>
    <n v="18667"/>
  </r>
  <r>
    <x v="2"/>
    <x v="0"/>
    <x v="4"/>
    <x v="0"/>
    <x v="0"/>
    <x v="0"/>
    <x v="4"/>
    <x v="14"/>
    <x v="6"/>
    <n v="662400"/>
  </r>
  <r>
    <x v="2"/>
    <x v="0"/>
    <x v="4"/>
    <x v="0"/>
    <x v="0"/>
    <x v="0"/>
    <x v="4"/>
    <x v="14"/>
    <x v="7"/>
    <n v="210000"/>
  </r>
  <r>
    <x v="2"/>
    <x v="0"/>
    <x v="4"/>
    <x v="0"/>
    <x v="0"/>
    <x v="0"/>
    <x v="4"/>
    <x v="15"/>
    <x v="8"/>
    <n v="290800"/>
  </r>
  <r>
    <x v="2"/>
    <x v="0"/>
    <x v="4"/>
    <x v="0"/>
    <x v="0"/>
    <x v="0"/>
    <x v="4"/>
    <x v="113"/>
    <x v="0"/>
    <m/>
  </r>
  <r>
    <x v="2"/>
    <x v="0"/>
    <x v="4"/>
    <x v="0"/>
    <x v="0"/>
    <x v="0"/>
    <x v="9"/>
    <x v="114"/>
    <x v="9"/>
    <n v="600000"/>
  </r>
  <r>
    <x v="2"/>
    <x v="0"/>
    <x v="4"/>
    <x v="0"/>
    <x v="0"/>
    <x v="0"/>
    <x v="9"/>
    <x v="30"/>
    <x v="0"/>
    <m/>
  </r>
  <r>
    <x v="2"/>
    <x v="0"/>
    <x v="4"/>
    <x v="0"/>
    <x v="0"/>
    <x v="0"/>
    <x v="9"/>
    <x v="110"/>
    <x v="0"/>
    <m/>
  </r>
  <r>
    <x v="2"/>
    <x v="0"/>
    <x v="4"/>
    <x v="0"/>
    <x v="0"/>
    <x v="0"/>
    <x v="5"/>
    <x v="70"/>
    <x v="11"/>
    <n v="451"/>
  </r>
  <r>
    <x v="2"/>
    <x v="0"/>
    <x v="4"/>
    <x v="0"/>
    <x v="0"/>
    <x v="0"/>
    <x v="5"/>
    <x v="70"/>
    <x v="99"/>
    <m/>
  </r>
  <r>
    <x v="2"/>
    <x v="0"/>
    <x v="4"/>
    <x v="0"/>
    <x v="0"/>
    <x v="0"/>
    <x v="5"/>
    <x v="102"/>
    <x v="0"/>
    <m/>
  </r>
  <r>
    <x v="2"/>
    <x v="0"/>
    <x v="4"/>
    <x v="0"/>
    <x v="0"/>
    <x v="0"/>
    <x v="5"/>
    <x v="71"/>
    <x v="45"/>
    <n v="36500"/>
  </r>
  <r>
    <x v="2"/>
    <x v="0"/>
    <x v="4"/>
    <x v="0"/>
    <x v="0"/>
    <x v="0"/>
    <x v="5"/>
    <x v="78"/>
    <x v="0"/>
    <m/>
  </r>
  <r>
    <x v="2"/>
    <x v="0"/>
    <x v="4"/>
    <x v="0"/>
    <x v="0"/>
    <x v="0"/>
    <x v="6"/>
    <x v="17"/>
    <x v="12"/>
    <n v="800000"/>
  </r>
  <r>
    <x v="2"/>
    <x v="0"/>
    <x v="4"/>
    <x v="0"/>
    <x v="0"/>
    <x v="0"/>
    <x v="6"/>
    <x v="143"/>
    <x v="72"/>
    <m/>
  </r>
  <r>
    <x v="2"/>
    <x v="0"/>
    <x v="4"/>
    <x v="0"/>
    <x v="0"/>
    <x v="0"/>
    <x v="0"/>
    <x v="79"/>
    <x v="0"/>
    <m/>
  </r>
  <r>
    <x v="2"/>
    <x v="0"/>
    <x v="4"/>
    <x v="0"/>
    <x v="0"/>
    <x v="0"/>
    <x v="0"/>
    <x v="80"/>
    <x v="13"/>
    <n v="486925"/>
  </r>
  <r>
    <x v="2"/>
    <x v="0"/>
    <x v="4"/>
    <x v="0"/>
    <x v="0"/>
    <x v="0"/>
    <x v="0"/>
    <x v="80"/>
    <x v="14"/>
    <n v="303885"/>
  </r>
  <r>
    <x v="2"/>
    <x v="0"/>
    <x v="4"/>
    <x v="0"/>
    <x v="0"/>
    <x v="0"/>
    <x v="0"/>
    <x v="80"/>
    <x v="15"/>
    <n v="1000000"/>
  </r>
  <r>
    <x v="2"/>
    <x v="0"/>
    <x v="4"/>
    <x v="0"/>
    <x v="0"/>
    <x v="0"/>
    <x v="0"/>
    <x v="80"/>
    <x v="16"/>
    <n v="365608"/>
  </r>
  <r>
    <x v="2"/>
    <x v="0"/>
    <x v="4"/>
    <x v="0"/>
    <x v="0"/>
    <x v="0"/>
    <x v="0"/>
    <x v="80"/>
    <x v="21"/>
    <n v="415794"/>
  </r>
  <r>
    <x v="2"/>
    <x v="0"/>
    <x v="4"/>
    <x v="0"/>
    <x v="0"/>
    <x v="0"/>
    <x v="0"/>
    <x v="80"/>
    <x v="73"/>
    <m/>
  </r>
  <r>
    <x v="2"/>
    <x v="0"/>
    <x v="4"/>
    <x v="0"/>
    <x v="0"/>
    <x v="0"/>
    <x v="0"/>
    <x v="80"/>
    <x v="84"/>
    <m/>
  </r>
  <r>
    <x v="2"/>
    <x v="0"/>
    <x v="4"/>
    <x v="0"/>
    <x v="0"/>
    <x v="0"/>
    <x v="0"/>
    <x v="80"/>
    <x v="85"/>
    <n v="300000"/>
  </r>
  <r>
    <x v="2"/>
    <x v="0"/>
    <x v="4"/>
    <x v="0"/>
    <x v="0"/>
    <x v="0"/>
    <x v="0"/>
    <x v="80"/>
    <x v="86"/>
    <m/>
  </r>
  <r>
    <x v="2"/>
    <x v="0"/>
    <x v="4"/>
    <x v="0"/>
    <x v="0"/>
    <x v="0"/>
    <x v="0"/>
    <x v="84"/>
    <x v="20"/>
    <m/>
  </r>
  <r>
    <x v="2"/>
    <x v="0"/>
    <x v="4"/>
    <x v="0"/>
    <x v="0"/>
    <x v="0"/>
    <x v="0"/>
    <x v="107"/>
    <x v="17"/>
    <n v="450000"/>
  </r>
  <r>
    <x v="2"/>
    <x v="0"/>
    <x v="4"/>
    <x v="0"/>
    <x v="0"/>
    <x v="0"/>
    <x v="0"/>
    <x v="115"/>
    <x v="0"/>
    <m/>
  </r>
  <r>
    <x v="2"/>
    <x v="0"/>
    <x v="4"/>
    <x v="0"/>
    <x v="0"/>
    <x v="0"/>
    <x v="0"/>
    <x v="138"/>
    <x v="11"/>
    <n v="134058"/>
  </r>
  <r>
    <x v="2"/>
    <x v="0"/>
    <x v="4"/>
    <x v="0"/>
    <x v="0"/>
    <x v="0"/>
    <x v="0"/>
    <x v="108"/>
    <x v="0"/>
    <m/>
  </r>
  <r>
    <x v="2"/>
    <x v="0"/>
    <x v="4"/>
    <x v="0"/>
    <x v="0"/>
    <x v="0"/>
    <x v="0"/>
    <x v="109"/>
    <x v="0"/>
    <m/>
  </r>
  <r>
    <x v="2"/>
    <x v="0"/>
    <x v="4"/>
    <x v="0"/>
    <x v="0"/>
    <x v="0"/>
    <x v="0"/>
    <x v="116"/>
    <x v="0"/>
    <m/>
  </r>
  <r>
    <x v="2"/>
    <x v="0"/>
    <x v="4"/>
    <x v="0"/>
    <x v="0"/>
    <x v="0"/>
    <x v="0"/>
    <x v="79"/>
    <x v="40"/>
    <n v="110000"/>
  </r>
  <r>
    <x v="2"/>
    <x v="0"/>
    <x v="4"/>
    <x v="0"/>
    <x v="0"/>
    <x v="0"/>
    <x v="12"/>
    <x v="81"/>
    <x v="0"/>
    <m/>
  </r>
  <r>
    <x v="2"/>
    <x v="0"/>
    <x v="4"/>
    <x v="0"/>
    <x v="0"/>
    <x v="0"/>
    <x v="12"/>
    <x v="82"/>
    <x v="47"/>
    <m/>
  </r>
  <r>
    <x v="2"/>
    <x v="0"/>
    <x v="4"/>
    <x v="0"/>
    <x v="0"/>
    <x v="0"/>
    <x v="12"/>
    <x v="83"/>
    <x v="127"/>
    <m/>
  </r>
  <r>
    <x v="2"/>
    <x v="0"/>
    <x v="4"/>
    <x v="0"/>
    <x v="0"/>
    <x v="0"/>
    <x v="12"/>
    <x v="84"/>
    <x v="47"/>
    <m/>
  </r>
  <r>
    <x v="2"/>
    <x v="0"/>
    <x v="4"/>
    <x v="0"/>
    <x v="0"/>
    <x v="0"/>
    <x v="19"/>
    <x v="100"/>
    <x v="55"/>
    <m/>
  </r>
  <r>
    <x v="2"/>
    <x v="0"/>
    <x v="4"/>
    <x v="0"/>
    <x v="0"/>
    <x v="0"/>
    <x v="19"/>
    <x v="100"/>
    <x v="19"/>
    <m/>
  </r>
  <r>
    <x v="2"/>
    <x v="0"/>
    <x v="4"/>
    <x v="0"/>
    <x v="0"/>
    <x v="0"/>
    <x v="19"/>
    <x v="139"/>
    <x v="0"/>
    <m/>
  </r>
  <r>
    <x v="2"/>
    <x v="0"/>
    <x v="4"/>
    <x v="0"/>
    <x v="0"/>
    <x v="0"/>
    <x v="19"/>
    <x v="140"/>
    <x v="20"/>
    <m/>
  </r>
  <r>
    <x v="2"/>
    <x v="0"/>
    <x v="4"/>
    <x v="0"/>
    <x v="0"/>
    <x v="0"/>
    <x v="16"/>
    <x v="86"/>
    <x v="45"/>
    <n v="492000"/>
  </r>
  <r>
    <x v="2"/>
    <x v="0"/>
    <x v="4"/>
    <x v="0"/>
    <x v="0"/>
    <x v="0"/>
    <x v="16"/>
    <x v="117"/>
    <x v="56"/>
    <m/>
  </r>
  <r>
    <x v="2"/>
    <x v="0"/>
    <x v="4"/>
    <x v="0"/>
    <x v="0"/>
    <x v="0"/>
    <x v="16"/>
    <x v="117"/>
    <x v="57"/>
    <m/>
  </r>
  <r>
    <x v="2"/>
    <x v="0"/>
    <x v="4"/>
    <x v="0"/>
    <x v="0"/>
    <x v="0"/>
    <x v="22"/>
    <x v="105"/>
    <x v="46"/>
    <m/>
  </r>
  <r>
    <x v="2"/>
    <x v="0"/>
    <x v="4"/>
    <x v="0"/>
    <x v="0"/>
    <x v="0"/>
    <x v="2"/>
    <x v="87"/>
    <x v="21"/>
    <m/>
  </r>
  <r>
    <x v="2"/>
    <x v="0"/>
    <x v="4"/>
    <x v="0"/>
    <x v="0"/>
    <x v="0"/>
    <x v="2"/>
    <x v="87"/>
    <x v="87"/>
    <m/>
  </r>
  <r>
    <x v="2"/>
    <x v="0"/>
    <x v="4"/>
    <x v="0"/>
    <x v="0"/>
    <x v="0"/>
    <x v="2"/>
    <x v="87"/>
    <x v="14"/>
    <n v="159055"/>
  </r>
  <r>
    <x v="2"/>
    <x v="0"/>
    <x v="4"/>
    <x v="0"/>
    <x v="0"/>
    <x v="0"/>
    <x v="2"/>
    <x v="87"/>
    <x v="100"/>
    <m/>
  </r>
  <r>
    <x v="2"/>
    <x v="0"/>
    <x v="4"/>
    <x v="0"/>
    <x v="0"/>
    <x v="0"/>
    <x v="2"/>
    <x v="88"/>
    <x v="128"/>
    <m/>
  </r>
  <r>
    <x v="2"/>
    <x v="0"/>
    <x v="4"/>
    <x v="0"/>
    <x v="0"/>
    <x v="0"/>
    <x v="2"/>
    <x v="88"/>
    <x v="101"/>
    <m/>
  </r>
  <r>
    <x v="2"/>
    <x v="0"/>
    <x v="4"/>
    <x v="0"/>
    <x v="0"/>
    <x v="0"/>
    <x v="2"/>
    <x v="89"/>
    <x v="102"/>
    <m/>
  </r>
  <r>
    <x v="2"/>
    <x v="0"/>
    <x v="4"/>
    <x v="0"/>
    <x v="0"/>
    <x v="0"/>
    <x v="2"/>
    <x v="89"/>
    <x v="32"/>
    <m/>
  </r>
  <r>
    <x v="2"/>
    <x v="0"/>
    <x v="4"/>
    <x v="0"/>
    <x v="0"/>
    <x v="0"/>
    <x v="2"/>
    <x v="89"/>
    <x v="59"/>
    <m/>
  </r>
  <r>
    <x v="2"/>
    <x v="0"/>
    <x v="4"/>
    <x v="0"/>
    <x v="0"/>
    <x v="0"/>
    <x v="2"/>
    <x v="90"/>
    <x v="28"/>
    <m/>
  </r>
  <r>
    <x v="2"/>
    <x v="0"/>
    <x v="4"/>
    <x v="0"/>
    <x v="0"/>
    <x v="0"/>
    <x v="2"/>
    <x v="90"/>
    <x v="94"/>
    <n v="184110"/>
  </r>
  <r>
    <x v="2"/>
    <x v="0"/>
    <x v="4"/>
    <x v="0"/>
    <x v="0"/>
    <x v="0"/>
    <x v="2"/>
    <x v="90"/>
    <x v="106"/>
    <m/>
  </r>
  <r>
    <x v="2"/>
    <x v="0"/>
    <x v="4"/>
    <x v="0"/>
    <x v="0"/>
    <x v="0"/>
    <x v="2"/>
    <x v="90"/>
    <x v="107"/>
    <m/>
  </r>
  <r>
    <x v="2"/>
    <x v="0"/>
    <x v="4"/>
    <x v="0"/>
    <x v="0"/>
    <x v="0"/>
    <x v="2"/>
    <x v="90"/>
    <x v="108"/>
    <m/>
  </r>
  <r>
    <x v="2"/>
    <x v="0"/>
    <x v="4"/>
    <x v="0"/>
    <x v="0"/>
    <x v="0"/>
    <x v="2"/>
    <x v="90"/>
    <x v="109"/>
    <m/>
  </r>
  <r>
    <x v="2"/>
    <x v="0"/>
    <x v="4"/>
    <x v="0"/>
    <x v="0"/>
    <x v="0"/>
    <x v="2"/>
    <x v="91"/>
    <x v="28"/>
    <m/>
  </r>
  <r>
    <x v="2"/>
    <x v="0"/>
    <x v="4"/>
    <x v="0"/>
    <x v="0"/>
    <x v="0"/>
    <x v="2"/>
    <x v="91"/>
    <x v="99"/>
    <m/>
  </r>
  <r>
    <x v="2"/>
    <x v="0"/>
    <x v="4"/>
    <x v="0"/>
    <x v="0"/>
    <x v="0"/>
    <x v="2"/>
    <x v="91"/>
    <x v="110"/>
    <m/>
  </r>
  <r>
    <x v="2"/>
    <x v="0"/>
    <x v="4"/>
    <x v="0"/>
    <x v="0"/>
    <x v="0"/>
    <x v="2"/>
    <x v="91"/>
    <x v="111"/>
    <m/>
  </r>
  <r>
    <x v="2"/>
    <x v="0"/>
    <x v="4"/>
    <x v="0"/>
    <x v="0"/>
    <x v="0"/>
    <x v="2"/>
    <x v="92"/>
    <x v="112"/>
    <m/>
  </r>
  <r>
    <x v="2"/>
    <x v="0"/>
    <x v="4"/>
    <x v="0"/>
    <x v="0"/>
    <x v="0"/>
    <x v="2"/>
    <x v="136"/>
    <x v="113"/>
    <m/>
  </r>
  <r>
    <x v="2"/>
    <x v="0"/>
    <x v="4"/>
    <x v="0"/>
    <x v="0"/>
    <x v="0"/>
    <x v="2"/>
    <x v="136"/>
    <x v="28"/>
    <m/>
  </r>
  <r>
    <x v="2"/>
    <x v="0"/>
    <x v="4"/>
    <x v="0"/>
    <x v="0"/>
    <x v="0"/>
    <x v="2"/>
    <x v="141"/>
    <x v="114"/>
    <m/>
  </r>
  <r>
    <x v="2"/>
    <x v="0"/>
    <x v="4"/>
    <x v="0"/>
    <x v="0"/>
    <x v="0"/>
    <x v="2"/>
    <x v="141"/>
    <x v="115"/>
    <m/>
  </r>
  <r>
    <x v="2"/>
    <x v="0"/>
    <x v="4"/>
    <x v="0"/>
    <x v="0"/>
    <x v="0"/>
    <x v="2"/>
    <x v="141"/>
    <x v="116"/>
    <m/>
  </r>
  <r>
    <x v="2"/>
    <x v="0"/>
    <x v="4"/>
    <x v="0"/>
    <x v="0"/>
    <x v="0"/>
    <x v="2"/>
    <x v="93"/>
    <x v="0"/>
    <m/>
  </r>
  <r>
    <x v="2"/>
    <x v="0"/>
    <x v="4"/>
    <x v="0"/>
    <x v="0"/>
    <x v="0"/>
    <x v="2"/>
    <x v="84"/>
    <x v="31"/>
    <m/>
  </r>
  <r>
    <x v="2"/>
    <x v="0"/>
    <x v="4"/>
    <x v="0"/>
    <x v="0"/>
    <x v="0"/>
    <x v="2"/>
    <x v="84"/>
    <x v="5"/>
    <m/>
  </r>
  <r>
    <x v="2"/>
    <x v="0"/>
    <x v="4"/>
    <x v="0"/>
    <x v="0"/>
    <x v="0"/>
    <x v="2"/>
    <x v="84"/>
    <x v="48"/>
    <n v="0.04"/>
  </r>
  <r>
    <x v="2"/>
    <x v="0"/>
    <x v="4"/>
    <x v="0"/>
    <x v="0"/>
    <x v="0"/>
    <x v="2"/>
    <x v="84"/>
    <x v="26"/>
    <n v="249.88"/>
  </r>
  <r>
    <x v="2"/>
    <x v="0"/>
    <x v="4"/>
    <x v="0"/>
    <x v="0"/>
    <x v="0"/>
    <x v="2"/>
    <x v="84"/>
    <x v="62"/>
    <n v="250.65"/>
  </r>
  <r>
    <x v="2"/>
    <x v="0"/>
    <x v="4"/>
    <x v="0"/>
    <x v="0"/>
    <x v="0"/>
    <x v="2"/>
    <x v="84"/>
    <x v="131"/>
    <n v="0.51"/>
  </r>
  <r>
    <x v="2"/>
    <x v="0"/>
    <x v="4"/>
    <x v="0"/>
    <x v="0"/>
    <x v="0"/>
    <x v="2"/>
    <x v="84"/>
    <x v="54"/>
    <n v="0.79"/>
  </r>
  <r>
    <x v="2"/>
    <x v="0"/>
    <x v="4"/>
    <x v="0"/>
    <x v="0"/>
    <x v="0"/>
    <x v="2"/>
    <x v="84"/>
    <x v="5"/>
    <n v="5400"/>
  </r>
  <r>
    <x v="2"/>
    <x v="0"/>
    <x v="4"/>
    <x v="0"/>
    <x v="0"/>
    <x v="0"/>
    <x v="2"/>
    <x v="84"/>
    <x v="31"/>
    <n v="6039.63"/>
  </r>
  <r>
    <x v="2"/>
    <x v="0"/>
    <x v="4"/>
    <x v="0"/>
    <x v="0"/>
    <x v="0"/>
    <x v="2"/>
    <x v="84"/>
    <x v="132"/>
    <n v="0.52"/>
  </r>
  <r>
    <x v="2"/>
    <x v="0"/>
    <x v="4"/>
    <x v="0"/>
    <x v="0"/>
    <x v="7"/>
    <x v="4"/>
    <x v="119"/>
    <x v="28"/>
    <n v="2000000"/>
  </r>
  <r>
    <x v="2"/>
    <x v="0"/>
    <x v="4"/>
    <x v="0"/>
    <x v="0"/>
    <x v="7"/>
    <x v="4"/>
    <x v="120"/>
    <x v="28"/>
    <m/>
  </r>
  <r>
    <x v="2"/>
    <x v="0"/>
    <x v="4"/>
    <x v="0"/>
    <x v="0"/>
    <x v="7"/>
    <x v="4"/>
    <x v="121"/>
    <x v="28"/>
    <n v="250000"/>
  </r>
  <r>
    <x v="2"/>
    <x v="0"/>
    <x v="4"/>
    <x v="0"/>
    <x v="0"/>
    <x v="7"/>
    <x v="4"/>
    <x v="122"/>
    <x v="28"/>
    <n v="30000"/>
  </r>
  <r>
    <x v="2"/>
    <x v="0"/>
    <x v="4"/>
    <x v="0"/>
    <x v="0"/>
    <x v="7"/>
    <x v="4"/>
    <x v="123"/>
    <x v="28"/>
    <n v="250000"/>
  </r>
  <r>
    <x v="2"/>
    <x v="0"/>
    <x v="4"/>
    <x v="0"/>
    <x v="0"/>
    <x v="7"/>
    <x v="4"/>
    <x v="124"/>
    <x v="28"/>
    <n v="125000"/>
  </r>
  <r>
    <x v="2"/>
    <x v="0"/>
    <x v="4"/>
    <x v="0"/>
    <x v="0"/>
    <x v="7"/>
    <x v="4"/>
    <x v="135"/>
    <x v="0"/>
    <m/>
  </r>
  <r>
    <x v="2"/>
    <x v="0"/>
    <x v="4"/>
    <x v="0"/>
    <x v="0"/>
    <x v="7"/>
    <x v="4"/>
    <x v="125"/>
    <x v="28"/>
    <n v="1000000"/>
  </r>
  <r>
    <x v="2"/>
    <x v="0"/>
    <x v="4"/>
    <x v="0"/>
    <x v="0"/>
    <x v="7"/>
    <x v="4"/>
    <x v="144"/>
    <x v="28"/>
    <n v="1000000"/>
  </r>
  <r>
    <x v="2"/>
    <x v="0"/>
    <x v="4"/>
    <x v="0"/>
    <x v="0"/>
    <x v="7"/>
    <x v="4"/>
    <x v="126"/>
    <x v="0"/>
    <m/>
  </r>
  <r>
    <x v="2"/>
    <x v="0"/>
    <x v="4"/>
    <x v="0"/>
    <x v="0"/>
    <x v="7"/>
    <x v="4"/>
    <x v="127"/>
    <x v="5"/>
    <n v="15660"/>
  </r>
  <r>
    <x v="2"/>
    <x v="0"/>
    <x v="4"/>
    <x v="0"/>
    <x v="0"/>
    <x v="7"/>
    <x v="4"/>
    <x v="128"/>
    <x v="6"/>
    <n v="394500"/>
  </r>
  <r>
    <x v="2"/>
    <x v="0"/>
    <x v="4"/>
    <x v="0"/>
    <x v="0"/>
    <x v="7"/>
    <x v="4"/>
    <x v="129"/>
    <x v="77"/>
    <n v="120000"/>
  </r>
  <r>
    <x v="2"/>
    <x v="0"/>
    <x v="4"/>
    <x v="0"/>
    <x v="0"/>
    <x v="7"/>
    <x v="4"/>
    <x v="130"/>
    <x v="0"/>
    <m/>
  </r>
  <r>
    <x v="2"/>
    <x v="0"/>
    <x v="4"/>
    <x v="0"/>
    <x v="0"/>
    <x v="7"/>
    <x v="2"/>
    <x v="131"/>
    <x v="0"/>
    <m/>
  </r>
  <r>
    <x v="2"/>
    <x v="0"/>
    <x v="4"/>
    <x v="0"/>
    <x v="0"/>
    <x v="1"/>
    <x v="7"/>
    <x v="34"/>
    <x v="29"/>
    <n v="84190"/>
  </r>
  <r>
    <x v="2"/>
    <x v="0"/>
    <x v="4"/>
    <x v="0"/>
    <x v="0"/>
    <x v="1"/>
    <x v="7"/>
    <x v="20"/>
    <x v="30"/>
    <n v="574728"/>
  </r>
  <r>
    <x v="2"/>
    <x v="0"/>
    <x v="4"/>
    <x v="0"/>
    <x v="0"/>
    <x v="1"/>
    <x v="7"/>
    <x v="20"/>
    <x v="29"/>
    <n v="112183.5"/>
  </r>
  <r>
    <x v="2"/>
    <x v="0"/>
    <x v="4"/>
    <x v="0"/>
    <x v="0"/>
    <x v="1"/>
    <x v="7"/>
    <x v="101"/>
    <x v="31"/>
    <m/>
  </r>
  <r>
    <x v="2"/>
    <x v="0"/>
    <x v="4"/>
    <x v="0"/>
    <x v="0"/>
    <x v="1"/>
    <x v="7"/>
    <x v="55"/>
    <x v="22"/>
    <m/>
  </r>
  <r>
    <x v="2"/>
    <x v="0"/>
    <x v="4"/>
    <x v="0"/>
    <x v="0"/>
    <x v="1"/>
    <x v="7"/>
    <x v="55"/>
    <x v="90"/>
    <m/>
  </r>
  <r>
    <x v="2"/>
    <x v="0"/>
    <x v="4"/>
    <x v="0"/>
    <x v="0"/>
    <x v="1"/>
    <x v="8"/>
    <x v="22"/>
    <x v="29"/>
    <n v="252447.74"/>
  </r>
  <r>
    <x v="2"/>
    <x v="0"/>
    <x v="4"/>
    <x v="0"/>
    <x v="0"/>
    <x v="1"/>
    <x v="8"/>
    <x v="94"/>
    <x v="85"/>
    <m/>
  </r>
  <r>
    <x v="2"/>
    <x v="0"/>
    <x v="4"/>
    <x v="0"/>
    <x v="0"/>
    <x v="1"/>
    <x v="8"/>
    <x v="95"/>
    <x v="0"/>
    <m/>
  </r>
  <r>
    <x v="2"/>
    <x v="0"/>
    <x v="4"/>
    <x v="0"/>
    <x v="0"/>
    <x v="1"/>
    <x v="8"/>
    <x v="77"/>
    <x v="50"/>
    <m/>
  </r>
  <r>
    <x v="2"/>
    <x v="0"/>
    <x v="4"/>
    <x v="0"/>
    <x v="0"/>
    <x v="1"/>
    <x v="8"/>
    <x v="4"/>
    <x v="85"/>
    <n v="7500"/>
  </r>
  <r>
    <x v="2"/>
    <x v="0"/>
    <x v="4"/>
    <x v="0"/>
    <x v="0"/>
    <x v="1"/>
    <x v="8"/>
    <x v="4"/>
    <x v="126"/>
    <m/>
  </r>
  <r>
    <x v="2"/>
    <x v="0"/>
    <x v="4"/>
    <x v="0"/>
    <x v="0"/>
    <x v="1"/>
    <x v="8"/>
    <x v="4"/>
    <x v="91"/>
    <m/>
  </r>
  <r>
    <x v="2"/>
    <x v="0"/>
    <x v="4"/>
    <x v="0"/>
    <x v="0"/>
    <x v="1"/>
    <x v="8"/>
    <x v="4"/>
    <x v="85"/>
    <m/>
  </r>
  <r>
    <x v="2"/>
    <x v="0"/>
    <x v="4"/>
    <x v="0"/>
    <x v="0"/>
    <x v="1"/>
    <x v="8"/>
    <x v="4"/>
    <x v="17"/>
    <m/>
  </r>
  <r>
    <x v="2"/>
    <x v="0"/>
    <x v="4"/>
    <x v="0"/>
    <x v="0"/>
    <x v="1"/>
    <x v="8"/>
    <x v="4"/>
    <x v="118"/>
    <m/>
  </r>
  <r>
    <x v="2"/>
    <x v="0"/>
    <x v="4"/>
    <x v="0"/>
    <x v="0"/>
    <x v="1"/>
    <x v="8"/>
    <x v="4"/>
    <x v="119"/>
    <m/>
  </r>
  <r>
    <x v="2"/>
    <x v="0"/>
    <x v="4"/>
    <x v="0"/>
    <x v="0"/>
    <x v="1"/>
    <x v="8"/>
    <x v="4"/>
    <x v="120"/>
    <m/>
  </r>
  <r>
    <x v="2"/>
    <x v="0"/>
    <x v="4"/>
    <x v="0"/>
    <x v="0"/>
    <x v="1"/>
    <x v="8"/>
    <x v="4"/>
    <x v="121"/>
    <m/>
  </r>
  <r>
    <x v="2"/>
    <x v="0"/>
    <x v="4"/>
    <x v="0"/>
    <x v="0"/>
    <x v="1"/>
    <x v="8"/>
    <x v="4"/>
    <x v="28"/>
    <m/>
  </r>
  <r>
    <x v="2"/>
    <x v="0"/>
    <x v="4"/>
    <x v="0"/>
    <x v="0"/>
    <x v="1"/>
    <x v="8"/>
    <x v="4"/>
    <x v="97"/>
    <m/>
  </r>
  <r>
    <x v="2"/>
    <x v="0"/>
    <x v="4"/>
    <x v="0"/>
    <x v="0"/>
    <x v="6"/>
    <x v="23"/>
    <x v="112"/>
    <x v="0"/>
    <m/>
  </r>
  <r>
    <x v="2"/>
    <x v="0"/>
    <x v="4"/>
    <x v="0"/>
    <x v="2"/>
    <x v="3"/>
    <x v="3"/>
    <x v="96"/>
    <x v="0"/>
    <m/>
  </r>
  <r>
    <x v="2"/>
    <x v="0"/>
    <x v="4"/>
    <x v="0"/>
    <x v="2"/>
    <x v="3"/>
    <x v="3"/>
    <x v="137"/>
    <x v="98"/>
    <m/>
  </r>
  <r>
    <x v="2"/>
    <x v="0"/>
    <x v="4"/>
    <x v="0"/>
    <x v="2"/>
    <x v="3"/>
    <x v="3"/>
    <x v="97"/>
    <x v="34"/>
    <n v="288960"/>
  </r>
  <r>
    <x v="2"/>
    <x v="0"/>
    <x v="4"/>
    <x v="0"/>
    <x v="2"/>
    <x v="3"/>
    <x v="3"/>
    <x v="97"/>
    <x v="35"/>
    <n v="510000"/>
  </r>
  <r>
    <x v="2"/>
    <x v="0"/>
    <x v="4"/>
    <x v="0"/>
    <x v="2"/>
    <x v="3"/>
    <x v="3"/>
    <x v="97"/>
    <x v="36"/>
    <n v="1903881"/>
  </r>
  <r>
    <x v="2"/>
    <x v="0"/>
    <x v="4"/>
    <x v="0"/>
    <x v="2"/>
    <x v="3"/>
    <x v="3"/>
    <x v="97"/>
    <x v="0"/>
    <m/>
  </r>
  <r>
    <x v="2"/>
    <x v="0"/>
    <x v="4"/>
    <x v="0"/>
    <x v="2"/>
    <x v="3"/>
    <x v="3"/>
    <x v="97"/>
    <x v="0"/>
    <m/>
  </r>
  <r>
    <x v="2"/>
    <x v="0"/>
    <x v="4"/>
    <x v="0"/>
    <x v="2"/>
    <x v="3"/>
    <x v="3"/>
    <x v="97"/>
    <x v="0"/>
    <m/>
  </r>
  <r>
    <x v="2"/>
    <x v="0"/>
    <x v="4"/>
    <x v="0"/>
    <x v="2"/>
    <x v="3"/>
    <x v="3"/>
    <x v="97"/>
    <x v="0"/>
    <m/>
  </r>
  <r>
    <x v="2"/>
    <x v="0"/>
    <x v="4"/>
    <x v="0"/>
    <x v="2"/>
    <x v="3"/>
    <x v="3"/>
    <x v="98"/>
    <x v="0"/>
    <m/>
  </r>
  <r>
    <x v="2"/>
    <x v="0"/>
    <x v="4"/>
    <x v="0"/>
    <x v="2"/>
    <x v="3"/>
    <x v="3"/>
    <x v="99"/>
    <x v="37"/>
    <n v="9642643"/>
  </r>
  <r>
    <x v="2"/>
    <x v="0"/>
    <x v="4"/>
    <x v="0"/>
    <x v="2"/>
    <x v="3"/>
    <x v="3"/>
    <x v="99"/>
    <x v="38"/>
    <m/>
  </r>
  <r>
    <x v="2"/>
    <x v="0"/>
    <x v="4"/>
    <x v="0"/>
    <x v="2"/>
    <x v="3"/>
    <x v="3"/>
    <x v="99"/>
    <x v="39"/>
    <n v="3640000"/>
  </r>
  <r>
    <x v="2"/>
    <x v="0"/>
    <x v="4"/>
    <x v="0"/>
    <x v="2"/>
    <x v="3"/>
    <x v="3"/>
    <x v="99"/>
    <x v="69"/>
    <m/>
  </r>
  <r>
    <x v="2"/>
    <x v="0"/>
    <x v="4"/>
    <x v="0"/>
    <x v="2"/>
    <x v="3"/>
    <x v="3"/>
    <x v="99"/>
    <x v="70"/>
    <n v="1158000"/>
  </r>
  <r>
    <x v="2"/>
    <x v="0"/>
    <x v="4"/>
    <x v="0"/>
    <x v="2"/>
    <x v="3"/>
    <x v="3"/>
    <x v="99"/>
    <x v="129"/>
    <m/>
  </r>
  <r>
    <x v="2"/>
    <x v="0"/>
    <x v="4"/>
    <x v="0"/>
    <x v="2"/>
    <x v="3"/>
    <x v="3"/>
    <x v="99"/>
    <x v="41"/>
    <m/>
  </r>
  <r>
    <x v="2"/>
    <x v="0"/>
    <x v="4"/>
    <x v="0"/>
    <x v="2"/>
    <x v="3"/>
    <x v="26"/>
    <x v="137"/>
    <x v="0"/>
    <m/>
  </r>
  <r>
    <x v="2"/>
    <x v="0"/>
    <x v="4"/>
    <x v="0"/>
    <x v="2"/>
    <x v="3"/>
    <x v="20"/>
    <x v="49"/>
    <x v="40"/>
    <m/>
  </r>
  <r>
    <x v="2"/>
    <x v="0"/>
    <x v="4"/>
    <x v="0"/>
    <x v="2"/>
    <x v="3"/>
    <x v="20"/>
    <x v="49"/>
    <x v="41"/>
    <n v="1543150"/>
  </r>
  <r>
    <x v="2"/>
    <x v="0"/>
    <x v="4"/>
    <x v="0"/>
    <x v="2"/>
    <x v="3"/>
    <x v="20"/>
    <x v="49"/>
    <x v="42"/>
    <n v="132400"/>
  </r>
  <r>
    <x v="2"/>
    <x v="0"/>
    <x v="4"/>
    <x v="0"/>
    <x v="2"/>
    <x v="3"/>
    <x v="20"/>
    <x v="49"/>
    <x v="83"/>
    <m/>
  </r>
  <r>
    <x v="2"/>
    <x v="0"/>
    <x v="4"/>
    <x v="0"/>
    <x v="2"/>
    <x v="3"/>
    <x v="20"/>
    <x v="49"/>
    <x v="68"/>
    <n v="240000"/>
  </r>
  <r>
    <x v="2"/>
    <x v="0"/>
    <x v="4"/>
    <x v="0"/>
    <x v="2"/>
    <x v="3"/>
    <x v="20"/>
    <x v="49"/>
    <x v="124"/>
    <n v="614500"/>
  </r>
  <r>
    <x v="2"/>
    <x v="0"/>
    <x v="4"/>
    <x v="0"/>
    <x v="2"/>
    <x v="3"/>
    <x v="20"/>
    <x v="111"/>
    <x v="42"/>
    <n v="45000"/>
  </r>
  <r>
    <x v="2"/>
    <x v="0"/>
    <x v="4"/>
    <x v="0"/>
    <x v="2"/>
    <x v="3"/>
    <x v="20"/>
    <x v="111"/>
    <x v="83"/>
    <m/>
  </r>
  <r>
    <x v="2"/>
    <x v="0"/>
    <x v="4"/>
    <x v="0"/>
    <x v="2"/>
    <x v="3"/>
    <x v="20"/>
    <x v="111"/>
    <x v="43"/>
    <m/>
  </r>
  <r>
    <x v="2"/>
    <x v="0"/>
    <x v="4"/>
    <x v="0"/>
    <x v="2"/>
    <x v="3"/>
    <x v="20"/>
    <x v="111"/>
    <x v="124"/>
    <n v="437800"/>
  </r>
  <r>
    <x v="2"/>
    <x v="0"/>
    <x v="4"/>
    <x v="0"/>
    <x v="2"/>
    <x v="3"/>
    <x v="21"/>
    <x v="50"/>
    <x v="0"/>
    <m/>
  </r>
  <r>
    <x v="2"/>
    <x v="0"/>
    <x v="4"/>
    <x v="0"/>
    <x v="2"/>
    <x v="3"/>
    <x v="21"/>
    <x v="132"/>
    <x v="44"/>
    <m/>
  </r>
  <r>
    <x v="3"/>
    <x v="0"/>
    <x v="4"/>
    <x v="0"/>
    <x v="1"/>
    <x v="2"/>
    <x v="24"/>
    <x v="63"/>
    <x v="1"/>
    <n v="67711156.870000005"/>
  </r>
  <r>
    <x v="3"/>
    <x v="0"/>
    <x v="4"/>
    <x v="0"/>
    <x v="1"/>
    <x v="5"/>
    <x v="11"/>
    <x v="64"/>
    <x v="0"/>
    <n v="40.869999999999997"/>
  </r>
  <r>
    <x v="3"/>
    <x v="0"/>
    <x v="4"/>
    <x v="0"/>
    <x v="1"/>
    <x v="5"/>
    <x v="14"/>
    <x v="66"/>
    <x v="0"/>
    <m/>
  </r>
  <r>
    <x v="3"/>
    <x v="0"/>
    <x v="4"/>
    <x v="0"/>
    <x v="1"/>
    <x v="5"/>
    <x v="15"/>
    <x v="69"/>
    <x v="0"/>
    <n v="0.47"/>
  </r>
  <r>
    <x v="3"/>
    <x v="0"/>
    <x v="4"/>
    <x v="0"/>
    <x v="1"/>
    <x v="2"/>
    <x v="25"/>
    <x v="74"/>
    <x v="0"/>
    <n v="-62184.87"/>
  </r>
  <r>
    <x v="3"/>
    <x v="0"/>
    <x v="4"/>
    <x v="0"/>
    <x v="1"/>
    <x v="2"/>
    <x v="25"/>
    <x v="118"/>
    <x v="0"/>
    <m/>
  </r>
  <r>
    <x v="3"/>
    <x v="0"/>
    <x v="4"/>
    <x v="0"/>
    <x v="1"/>
    <x v="2"/>
    <x v="0"/>
    <x v="103"/>
    <x v="0"/>
    <m/>
  </r>
  <r>
    <x v="3"/>
    <x v="0"/>
    <x v="4"/>
    <x v="0"/>
    <x v="1"/>
    <x v="2"/>
    <x v="0"/>
    <x v="104"/>
    <x v="0"/>
    <n v="335000"/>
  </r>
  <r>
    <x v="3"/>
    <x v="0"/>
    <x v="4"/>
    <x v="0"/>
    <x v="1"/>
    <x v="2"/>
    <x v="0"/>
    <x v="145"/>
    <x v="0"/>
    <n v="-400082.36"/>
  </r>
  <r>
    <x v="3"/>
    <x v="0"/>
    <x v="4"/>
    <x v="0"/>
    <x v="0"/>
    <x v="0"/>
    <x v="4"/>
    <x v="6"/>
    <x v="2"/>
    <n v="5520000"/>
  </r>
  <r>
    <x v="3"/>
    <x v="0"/>
    <x v="4"/>
    <x v="0"/>
    <x v="0"/>
    <x v="0"/>
    <x v="4"/>
    <x v="6"/>
    <x v="3"/>
    <n v="1108333"/>
  </r>
  <r>
    <x v="3"/>
    <x v="0"/>
    <x v="4"/>
    <x v="0"/>
    <x v="0"/>
    <x v="0"/>
    <x v="4"/>
    <x v="7"/>
    <x v="2"/>
    <m/>
  </r>
  <r>
    <x v="3"/>
    <x v="0"/>
    <x v="4"/>
    <x v="0"/>
    <x v="0"/>
    <x v="0"/>
    <x v="4"/>
    <x v="7"/>
    <x v="3"/>
    <n v="74209"/>
  </r>
  <r>
    <x v="3"/>
    <x v="0"/>
    <x v="4"/>
    <x v="0"/>
    <x v="0"/>
    <x v="0"/>
    <x v="4"/>
    <x v="8"/>
    <x v="2"/>
    <n v="460000"/>
  </r>
  <r>
    <x v="3"/>
    <x v="0"/>
    <x v="4"/>
    <x v="0"/>
    <x v="0"/>
    <x v="0"/>
    <x v="4"/>
    <x v="8"/>
    <x v="3"/>
    <n v="152017"/>
  </r>
  <r>
    <x v="3"/>
    <x v="0"/>
    <x v="4"/>
    <x v="0"/>
    <x v="0"/>
    <x v="0"/>
    <x v="4"/>
    <x v="9"/>
    <x v="2"/>
    <n v="55200"/>
  </r>
  <r>
    <x v="3"/>
    <x v="0"/>
    <x v="4"/>
    <x v="0"/>
    <x v="0"/>
    <x v="0"/>
    <x v="4"/>
    <x v="9"/>
    <x v="3"/>
    <n v="18242"/>
  </r>
  <r>
    <x v="3"/>
    <x v="0"/>
    <x v="4"/>
    <x v="0"/>
    <x v="0"/>
    <x v="0"/>
    <x v="4"/>
    <x v="10"/>
    <x v="2"/>
    <n v="460000"/>
  </r>
  <r>
    <x v="3"/>
    <x v="0"/>
    <x v="4"/>
    <x v="0"/>
    <x v="0"/>
    <x v="0"/>
    <x v="4"/>
    <x v="10"/>
    <x v="3"/>
    <n v="152017"/>
  </r>
  <r>
    <x v="3"/>
    <x v="0"/>
    <x v="4"/>
    <x v="0"/>
    <x v="0"/>
    <x v="0"/>
    <x v="4"/>
    <x v="11"/>
    <x v="2"/>
    <n v="230000"/>
  </r>
  <r>
    <x v="3"/>
    <x v="0"/>
    <x v="4"/>
    <x v="0"/>
    <x v="0"/>
    <x v="0"/>
    <x v="4"/>
    <x v="11"/>
    <x v="3"/>
    <n v="72916"/>
  </r>
  <r>
    <x v="3"/>
    <x v="0"/>
    <x v="4"/>
    <x v="0"/>
    <x v="0"/>
    <x v="0"/>
    <x v="4"/>
    <x v="12"/>
    <x v="2"/>
    <n v="3680000"/>
  </r>
  <r>
    <x v="3"/>
    <x v="0"/>
    <x v="4"/>
    <x v="0"/>
    <x v="0"/>
    <x v="0"/>
    <x v="4"/>
    <x v="134"/>
    <x v="0"/>
    <m/>
  </r>
  <r>
    <x v="3"/>
    <x v="0"/>
    <x v="4"/>
    <x v="0"/>
    <x v="0"/>
    <x v="0"/>
    <x v="4"/>
    <x v="142"/>
    <x v="71"/>
    <m/>
  </r>
  <r>
    <x v="3"/>
    <x v="0"/>
    <x v="4"/>
    <x v="0"/>
    <x v="0"/>
    <x v="0"/>
    <x v="4"/>
    <x v="56"/>
    <x v="4"/>
    <m/>
  </r>
  <r>
    <x v="3"/>
    <x v="0"/>
    <x v="4"/>
    <x v="0"/>
    <x v="0"/>
    <x v="0"/>
    <x v="4"/>
    <x v="13"/>
    <x v="5"/>
    <n v="46649"/>
  </r>
  <r>
    <x v="3"/>
    <x v="0"/>
    <x v="4"/>
    <x v="0"/>
    <x v="0"/>
    <x v="0"/>
    <x v="4"/>
    <x v="146"/>
    <x v="130"/>
    <m/>
  </r>
  <r>
    <x v="3"/>
    <x v="0"/>
    <x v="4"/>
    <x v="0"/>
    <x v="0"/>
    <x v="0"/>
    <x v="4"/>
    <x v="14"/>
    <x v="6"/>
    <n v="662400"/>
  </r>
  <r>
    <x v="3"/>
    <x v="0"/>
    <x v="4"/>
    <x v="0"/>
    <x v="0"/>
    <x v="0"/>
    <x v="4"/>
    <x v="14"/>
    <x v="7"/>
    <n v="210000"/>
  </r>
  <r>
    <x v="3"/>
    <x v="0"/>
    <x v="4"/>
    <x v="0"/>
    <x v="0"/>
    <x v="0"/>
    <x v="4"/>
    <x v="15"/>
    <x v="8"/>
    <n v="290800"/>
  </r>
  <r>
    <x v="3"/>
    <x v="0"/>
    <x v="4"/>
    <x v="0"/>
    <x v="0"/>
    <x v="0"/>
    <x v="4"/>
    <x v="113"/>
    <x v="0"/>
    <m/>
  </r>
  <r>
    <x v="3"/>
    <x v="0"/>
    <x v="4"/>
    <x v="0"/>
    <x v="0"/>
    <x v="0"/>
    <x v="9"/>
    <x v="114"/>
    <x v="9"/>
    <n v="600000"/>
  </r>
  <r>
    <x v="3"/>
    <x v="0"/>
    <x v="4"/>
    <x v="0"/>
    <x v="0"/>
    <x v="0"/>
    <x v="9"/>
    <x v="30"/>
    <x v="10"/>
    <n v="998000"/>
  </r>
  <r>
    <x v="3"/>
    <x v="0"/>
    <x v="4"/>
    <x v="0"/>
    <x v="0"/>
    <x v="0"/>
    <x v="9"/>
    <x v="110"/>
    <x v="0"/>
    <m/>
  </r>
  <r>
    <x v="3"/>
    <x v="0"/>
    <x v="4"/>
    <x v="0"/>
    <x v="0"/>
    <x v="0"/>
    <x v="5"/>
    <x v="70"/>
    <x v="11"/>
    <m/>
  </r>
  <r>
    <x v="3"/>
    <x v="0"/>
    <x v="4"/>
    <x v="0"/>
    <x v="0"/>
    <x v="0"/>
    <x v="5"/>
    <x v="70"/>
    <x v="99"/>
    <m/>
  </r>
  <r>
    <x v="3"/>
    <x v="0"/>
    <x v="4"/>
    <x v="0"/>
    <x v="0"/>
    <x v="0"/>
    <x v="5"/>
    <x v="102"/>
    <x v="0"/>
    <m/>
  </r>
  <r>
    <x v="3"/>
    <x v="0"/>
    <x v="4"/>
    <x v="0"/>
    <x v="0"/>
    <x v="0"/>
    <x v="5"/>
    <x v="71"/>
    <x v="45"/>
    <n v="72305"/>
  </r>
  <r>
    <x v="3"/>
    <x v="0"/>
    <x v="4"/>
    <x v="0"/>
    <x v="0"/>
    <x v="0"/>
    <x v="5"/>
    <x v="78"/>
    <x v="0"/>
    <m/>
  </r>
  <r>
    <x v="3"/>
    <x v="0"/>
    <x v="4"/>
    <x v="0"/>
    <x v="0"/>
    <x v="0"/>
    <x v="6"/>
    <x v="17"/>
    <x v="12"/>
    <n v="800000"/>
  </r>
  <r>
    <x v="3"/>
    <x v="0"/>
    <x v="4"/>
    <x v="0"/>
    <x v="0"/>
    <x v="0"/>
    <x v="6"/>
    <x v="17"/>
    <x v="133"/>
    <n v="378375"/>
  </r>
  <r>
    <x v="3"/>
    <x v="0"/>
    <x v="4"/>
    <x v="0"/>
    <x v="0"/>
    <x v="0"/>
    <x v="6"/>
    <x v="143"/>
    <x v="72"/>
    <m/>
  </r>
  <r>
    <x v="3"/>
    <x v="0"/>
    <x v="4"/>
    <x v="0"/>
    <x v="0"/>
    <x v="0"/>
    <x v="0"/>
    <x v="79"/>
    <x v="0"/>
    <m/>
  </r>
  <r>
    <x v="3"/>
    <x v="0"/>
    <x v="4"/>
    <x v="0"/>
    <x v="0"/>
    <x v="0"/>
    <x v="0"/>
    <x v="80"/>
    <x v="13"/>
    <n v="941669"/>
  </r>
  <r>
    <x v="3"/>
    <x v="0"/>
    <x v="4"/>
    <x v="0"/>
    <x v="0"/>
    <x v="0"/>
    <x v="0"/>
    <x v="80"/>
    <x v="14"/>
    <n v="303846"/>
  </r>
  <r>
    <x v="3"/>
    <x v="0"/>
    <x v="4"/>
    <x v="0"/>
    <x v="0"/>
    <x v="0"/>
    <x v="0"/>
    <x v="80"/>
    <x v="15"/>
    <n v="1000000"/>
  </r>
  <r>
    <x v="3"/>
    <x v="0"/>
    <x v="4"/>
    <x v="0"/>
    <x v="0"/>
    <x v="0"/>
    <x v="0"/>
    <x v="80"/>
    <x v="16"/>
    <n v="365608"/>
  </r>
  <r>
    <x v="3"/>
    <x v="0"/>
    <x v="4"/>
    <x v="0"/>
    <x v="0"/>
    <x v="0"/>
    <x v="0"/>
    <x v="80"/>
    <x v="21"/>
    <n v="360044"/>
  </r>
  <r>
    <x v="3"/>
    <x v="0"/>
    <x v="4"/>
    <x v="0"/>
    <x v="0"/>
    <x v="0"/>
    <x v="0"/>
    <x v="80"/>
    <x v="73"/>
    <m/>
  </r>
  <r>
    <x v="3"/>
    <x v="0"/>
    <x v="4"/>
    <x v="0"/>
    <x v="0"/>
    <x v="0"/>
    <x v="0"/>
    <x v="80"/>
    <x v="84"/>
    <m/>
  </r>
  <r>
    <x v="3"/>
    <x v="0"/>
    <x v="4"/>
    <x v="0"/>
    <x v="0"/>
    <x v="0"/>
    <x v="0"/>
    <x v="80"/>
    <x v="85"/>
    <n v="300000"/>
  </r>
  <r>
    <x v="3"/>
    <x v="0"/>
    <x v="4"/>
    <x v="0"/>
    <x v="0"/>
    <x v="0"/>
    <x v="0"/>
    <x v="80"/>
    <x v="86"/>
    <m/>
  </r>
  <r>
    <x v="3"/>
    <x v="0"/>
    <x v="4"/>
    <x v="0"/>
    <x v="0"/>
    <x v="0"/>
    <x v="0"/>
    <x v="84"/>
    <x v="20"/>
    <m/>
  </r>
  <r>
    <x v="3"/>
    <x v="0"/>
    <x v="4"/>
    <x v="0"/>
    <x v="0"/>
    <x v="0"/>
    <x v="0"/>
    <x v="107"/>
    <x v="17"/>
    <n v="350000"/>
  </r>
  <r>
    <x v="3"/>
    <x v="0"/>
    <x v="4"/>
    <x v="0"/>
    <x v="0"/>
    <x v="0"/>
    <x v="0"/>
    <x v="115"/>
    <x v="0"/>
    <m/>
  </r>
  <r>
    <x v="3"/>
    <x v="0"/>
    <x v="4"/>
    <x v="0"/>
    <x v="0"/>
    <x v="0"/>
    <x v="0"/>
    <x v="138"/>
    <x v="11"/>
    <n v="134058"/>
  </r>
  <r>
    <x v="3"/>
    <x v="0"/>
    <x v="4"/>
    <x v="0"/>
    <x v="0"/>
    <x v="0"/>
    <x v="0"/>
    <x v="108"/>
    <x v="0"/>
    <m/>
  </r>
  <r>
    <x v="3"/>
    <x v="0"/>
    <x v="4"/>
    <x v="0"/>
    <x v="0"/>
    <x v="0"/>
    <x v="0"/>
    <x v="109"/>
    <x v="0"/>
    <m/>
  </r>
  <r>
    <x v="3"/>
    <x v="0"/>
    <x v="4"/>
    <x v="0"/>
    <x v="0"/>
    <x v="0"/>
    <x v="0"/>
    <x v="116"/>
    <x v="0"/>
    <m/>
  </r>
  <r>
    <x v="3"/>
    <x v="0"/>
    <x v="4"/>
    <x v="0"/>
    <x v="0"/>
    <x v="0"/>
    <x v="0"/>
    <x v="79"/>
    <x v="40"/>
    <m/>
  </r>
  <r>
    <x v="3"/>
    <x v="0"/>
    <x v="4"/>
    <x v="0"/>
    <x v="0"/>
    <x v="0"/>
    <x v="12"/>
    <x v="81"/>
    <x v="0"/>
    <m/>
  </r>
  <r>
    <x v="3"/>
    <x v="0"/>
    <x v="4"/>
    <x v="0"/>
    <x v="0"/>
    <x v="0"/>
    <x v="12"/>
    <x v="82"/>
    <x v="47"/>
    <m/>
  </r>
  <r>
    <x v="3"/>
    <x v="0"/>
    <x v="4"/>
    <x v="0"/>
    <x v="0"/>
    <x v="0"/>
    <x v="12"/>
    <x v="83"/>
    <x v="127"/>
    <m/>
  </r>
  <r>
    <x v="3"/>
    <x v="0"/>
    <x v="4"/>
    <x v="0"/>
    <x v="0"/>
    <x v="0"/>
    <x v="12"/>
    <x v="84"/>
    <x v="47"/>
    <m/>
  </r>
  <r>
    <x v="3"/>
    <x v="0"/>
    <x v="4"/>
    <x v="0"/>
    <x v="0"/>
    <x v="0"/>
    <x v="19"/>
    <x v="100"/>
    <x v="55"/>
    <m/>
  </r>
  <r>
    <x v="3"/>
    <x v="0"/>
    <x v="4"/>
    <x v="0"/>
    <x v="0"/>
    <x v="0"/>
    <x v="19"/>
    <x v="100"/>
    <x v="19"/>
    <m/>
  </r>
  <r>
    <x v="3"/>
    <x v="0"/>
    <x v="4"/>
    <x v="0"/>
    <x v="0"/>
    <x v="0"/>
    <x v="19"/>
    <x v="139"/>
    <x v="0"/>
    <m/>
  </r>
  <r>
    <x v="3"/>
    <x v="0"/>
    <x v="4"/>
    <x v="0"/>
    <x v="0"/>
    <x v="0"/>
    <x v="19"/>
    <x v="140"/>
    <x v="20"/>
    <m/>
  </r>
  <r>
    <x v="3"/>
    <x v="0"/>
    <x v="4"/>
    <x v="0"/>
    <x v="0"/>
    <x v="0"/>
    <x v="16"/>
    <x v="86"/>
    <x v="45"/>
    <n v="1012700"/>
  </r>
  <r>
    <x v="3"/>
    <x v="0"/>
    <x v="4"/>
    <x v="0"/>
    <x v="0"/>
    <x v="0"/>
    <x v="16"/>
    <x v="117"/>
    <x v="56"/>
    <m/>
  </r>
  <r>
    <x v="3"/>
    <x v="0"/>
    <x v="4"/>
    <x v="0"/>
    <x v="0"/>
    <x v="0"/>
    <x v="16"/>
    <x v="117"/>
    <x v="134"/>
    <n v="444000"/>
  </r>
  <r>
    <x v="3"/>
    <x v="0"/>
    <x v="4"/>
    <x v="0"/>
    <x v="0"/>
    <x v="0"/>
    <x v="22"/>
    <x v="105"/>
    <x v="46"/>
    <m/>
  </r>
  <r>
    <x v="3"/>
    <x v="0"/>
    <x v="4"/>
    <x v="0"/>
    <x v="0"/>
    <x v="0"/>
    <x v="2"/>
    <x v="87"/>
    <x v="21"/>
    <m/>
  </r>
  <r>
    <x v="3"/>
    <x v="0"/>
    <x v="4"/>
    <x v="0"/>
    <x v="0"/>
    <x v="0"/>
    <x v="2"/>
    <x v="87"/>
    <x v="87"/>
    <n v="60709"/>
  </r>
  <r>
    <x v="3"/>
    <x v="0"/>
    <x v="4"/>
    <x v="0"/>
    <x v="0"/>
    <x v="0"/>
    <x v="2"/>
    <x v="87"/>
    <x v="14"/>
    <n v="109759"/>
  </r>
  <r>
    <x v="3"/>
    <x v="0"/>
    <x v="4"/>
    <x v="0"/>
    <x v="0"/>
    <x v="0"/>
    <x v="2"/>
    <x v="87"/>
    <x v="100"/>
    <m/>
  </r>
  <r>
    <x v="3"/>
    <x v="0"/>
    <x v="4"/>
    <x v="0"/>
    <x v="0"/>
    <x v="0"/>
    <x v="2"/>
    <x v="88"/>
    <x v="128"/>
    <n v="146667"/>
  </r>
  <r>
    <x v="3"/>
    <x v="0"/>
    <x v="4"/>
    <x v="0"/>
    <x v="0"/>
    <x v="0"/>
    <x v="2"/>
    <x v="88"/>
    <x v="101"/>
    <m/>
  </r>
  <r>
    <x v="3"/>
    <x v="0"/>
    <x v="4"/>
    <x v="0"/>
    <x v="0"/>
    <x v="0"/>
    <x v="2"/>
    <x v="89"/>
    <x v="102"/>
    <m/>
  </r>
  <r>
    <x v="3"/>
    <x v="0"/>
    <x v="4"/>
    <x v="0"/>
    <x v="0"/>
    <x v="0"/>
    <x v="2"/>
    <x v="89"/>
    <x v="32"/>
    <n v="53109"/>
  </r>
  <r>
    <x v="3"/>
    <x v="0"/>
    <x v="4"/>
    <x v="0"/>
    <x v="0"/>
    <x v="0"/>
    <x v="2"/>
    <x v="89"/>
    <x v="135"/>
    <n v="209160"/>
  </r>
  <r>
    <x v="3"/>
    <x v="0"/>
    <x v="4"/>
    <x v="0"/>
    <x v="0"/>
    <x v="0"/>
    <x v="2"/>
    <x v="90"/>
    <x v="28"/>
    <m/>
  </r>
  <r>
    <x v="3"/>
    <x v="0"/>
    <x v="4"/>
    <x v="0"/>
    <x v="0"/>
    <x v="0"/>
    <x v="2"/>
    <x v="90"/>
    <x v="94"/>
    <n v="262327"/>
  </r>
  <r>
    <x v="3"/>
    <x v="0"/>
    <x v="4"/>
    <x v="0"/>
    <x v="0"/>
    <x v="0"/>
    <x v="2"/>
    <x v="90"/>
    <x v="106"/>
    <m/>
  </r>
  <r>
    <x v="3"/>
    <x v="0"/>
    <x v="4"/>
    <x v="0"/>
    <x v="0"/>
    <x v="0"/>
    <x v="2"/>
    <x v="90"/>
    <x v="107"/>
    <m/>
  </r>
  <r>
    <x v="3"/>
    <x v="0"/>
    <x v="4"/>
    <x v="0"/>
    <x v="0"/>
    <x v="0"/>
    <x v="2"/>
    <x v="90"/>
    <x v="108"/>
    <m/>
  </r>
  <r>
    <x v="3"/>
    <x v="0"/>
    <x v="4"/>
    <x v="0"/>
    <x v="0"/>
    <x v="0"/>
    <x v="2"/>
    <x v="90"/>
    <x v="109"/>
    <m/>
  </r>
  <r>
    <x v="3"/>
    <x v="0"/>
    <x v="4"/>
    <x v="0"/>
    <x v="0"/>
    <x v="0"/>
    <x v="2"/>
    <x v="91"/>
    <x v="28"/>
    <n v="137500"/>
  </r>
  <r>
    <x v="3"/>
    <x v="0"/>
    <x v="4"/>
    <x v="0"/>
    <x v="0"/>
    <x v="0"/>
    <x v="2"/>
    <x v="91"/>
    <x v="99"/>
    <m/>
  </r>
  <r>
    <x v="3"/>
    <x v="0"/>
    <x v="4"/>
    <x v="0"/>
    <x v="0"/>
    <x v="0"/>
    <x v="2"/>
    <x v="91"/>
    <x v="110"/>
    <m/>
  </r>
  <r>
    <x v="3"/>
    <x v="0"/>
    <x v="4"/>
    <x v="0"/>
    <x v="0"/>
    <x v="0"/>
    <x v="2"/>
    <x v="91"/>
    <x v="111"/>
    <m/>
  </r>
  <r>
    <x v="3"/>
    <x v="0"/>
    <x v="4"/>
    <x v="0"/>
    <x v="0"/>
    <x v="0"/>
    <x v="2"/>
    <x v="92"/>
    <x v="112"/>
    <m/>
  </r>
  <r>
    <x v="3"/>
    <x v="0"/>
    <x v="4"/>
    <x v="0"/>
    <x v="0"/>
    <x v="0"/>
    <x v="2"/>
    <x v="136"/>
    <x v="136"/>
    <n v="546000"/>
  </r>
  <r>
    <x v="3"/>
    <x v="0"/>
    <x v="4"/>
    <x v="0"/>
    <x v="0"/>
    <x v="0"/>
    <x v="2"/>
    <x v="136"/>
    <x v="60"/>
    <n v="56000"/>
  </r>
  <r>
    <x v="3"/>
    <x v="0"/>
    <x v="4"/>
    <x v="0"/>
    <x v="0"/>
    <x v="0"/>
    <x v="2"/>
    <x v="141"/>
    <x v="114"/>
    <m/>
  </r>
  <r>
    <x v="3"/>
    <x v="0"/>
    <x v="4"/>
    <x v="0"/>
    <x v="0"/>
    <x v="0"/>
    <x v="2"/>
    <x v="141"/>
    <x v="115"/>
    <m/>
  </r>
  <r>
    <x v="3"/>
    <x v="0"/>
    <x v="4"/>
    <x v="0"/>
    <x v="0"/>
    <x v="0"/>
    <x v="2"/>
    <x v="141"/>
    <x v="116"/>
    <m/>
  </r>
  <r>
    <x v="3"/>
    <x v="0"/>
    <x v="4"/>
    <x v="0"/>
    <x v="0"/>
    <x v="0"/>
    <x v="2"/>
    <x v="93"/>
    <x v="0"/>
    <m/>
  </r>
  <r>
    <x v="3"/>
    <x v="0"/>
    <x v="4"/>
    <x v="0"/>
    <x v="0"/>
    <x v="0"/>
    <x v="2"/>
    <x v="84"/>
    <x v="123"/>
    <n v="10052.9"/>
  </r>
  <r>
    <x v="3"/>
    <x v="0"/>
    <x v="4"/>
    <x v="0"/>
    <x v="0"/>
    <x v="0"/>
    <x v="2"/>
    <x v="84"/>
    <x v="31"/>
    <n v="469.36"/>
  </r>
  <r>
    <x v="3"/>
    <x v="0"/>
    <x v="4"/>
    <x v="0"/>
    <x v="0"/>
    <x v="0"/>
    <x v="2"/>
    <x v="84"/>
    <x v="137"/>
    <n v="0.52"/>
  </r>
  <r>
    <x v="3"/>
    <x v="0"/>
    <x v="4"/>
    <x v="0"/>
    <x v="0"/>
    <x v="0"/>
    <x v="2"/>
    <x v="84"/>
    <x v="75"/>
    <n v="1.52"/>
  </r>
  <r>
    <x v="3"/>
    <x v="0"/>
    <x v="4"/>
    <x v="0"/>
    <x v="0"/>
    <x v="0"/>
    <x v="2"/>
    <x v="84"/>
    <x v="25"/>
    <n v="141.58000000000001"/>
  </r>
  <r>
    <x v="3"/>
    <x v="0"/>
    <x v="4"/>
    <x v="0"/>
    <x v="0"/>
    <x v="0"/>
    <x v="2"/>
    <x v="84"/>
    <x v="63"/>
    <n v="250.76"/>
  </r>
  <r>
    <x v="3"/>
    <x v="0"/>
    <x v="4"/>
    <x v="0"/>
    <x v="0"/>
    <x v="0"/>
    <x v="2"/>
    <x v="84"/>
    <x v="26"/>
    <n v="250.47"/>
  </r>
  <r>
    <x v="3"/>
    <x v="0"/>
    <x v="4"/>
    <x v="0"/>
    <x v="0"/>
    <x v="0"/>
    <x v="2"/>
    <x v="84"/>
    <x v="65"/>
    <n v="125.02"/>
  </r>
  <r>
    <x v="3"/>
    <x v="0"/>
    <x v="4"/>
    <x v="0"/>
    <x v="0"/>
    <x v="0"/>
    <x v="2"/>
    <x v="84"/>
    <x v="31"/>
    <m/>
  </r>
  <r>
    <x v="3"/>
    <x v="0"/>
    <x v="4"/>
    <x v="0"/>
    <x v="0"/>
    <x v="0"/>
    <x v="2"/>
    <x v="84"/>
    <x v="132"/>
    <m/>
  </r>
  <r>
    <x v="3"/>
    <x v="0"/>
    <x v="4"/>
    <x v="0"/>
    <x v="0"/>
    <x v="7"/>
    <x v="4"/>
    <x v="119"/>
    <x v="28"/>
    <n v="2000000"/>
  </r>
  <r>
    <x v="3"/>
    <x v="0"/>
    <x v="4"/>
    <x v="0"/>
    <x v="0"/>
    <x v="7"/>
    <x v="4"/>
    <x v="120"/>
    <x v="28"/>
    <m/>
  </r>
  <r>
    <x v="3"/>
    <x v="0"/>
    <x v="4"/>
    <x v="0"/>
    <x v="0"/>
    <x v="7"/>
    <x v="4"/>
    <x v="121"/>
    <x v="28"/>
    <n v="250000"/>
  </r>
  <r>
    <x v="3"/>
    <x v="0"/>
    <x v="4"/>
    <x v="0"/>
    <x v="0"/>
    <x v="7"/>
    <x v="4"/>
    <x v="122"/>
    <x v="28"/>
    <n v="30000"/>
  </r>
  <r>
    <x v="3"/>
    <x v="0"/>
    <x v="4"/>
    <x v="0"/>
    <x v="0"/>
    <x v="7"/>
    <x v="4"/>
    <x v="123"/>
    <x v="28"/>
    <n v="250000"/>
  </r>
  <r>
    <x v="3"/>
    <x v="0"/>
    <x v="4"/>
    <x v="0"/>
    <x v="0"/>
    <x v="7"/>
    <x v="4"/>
    <x v="124"/>
    <x v="28"/>
    <n v="125000"/>
  </r>
  <r>
    <x v="3"/>
    <x v="0"/>
    <x v="4"/>
    <x v="0"/>
    <x v="0"/>
    <x v="7"/>
    <x v="4"/>
    <x v="135"/>
    <x v="0"/>
    <m/>
  </r>
  <r>
    <x v="3"/>
    <x v="0"/>
    <x v="4"/>
    <x v="0"/>
    <x v="0"/>
    <x v="7"/>
    <x v="4"/>
    <x v="125"/>
    <x v="28"/>
    <n v="1000000"/>
  </r>
  <r>
    <x v="3"/>
    <x v="0"/>
    <x v="4"/>
    <x v="0"/>
    <x v="0"/>
    <x v="7"/>
    <x v="4"/>
    <x v="144"/>
    <x v="28"/>
    <n v="1000000"/>
  </r>
  <r>
    <x v="3"/>
    <x v="0"/>
    <x v="4"/>
    <x v="0"/>
    <x v="0"/>
    <x v="7"/>
    <x v="4"/>
    <x v="126"/>
    <x v="0"/>
    <m/>
  </r>
  <r>
    <x v="3"/>
    <x v="0"/>
    <x v="4"/>
    <x v="0"/>
    <x v="0"/>
    <x v="7"/>
    <x v="4"/>
    <x v="127"/>
    <x v="5"/>
    <n v="16582"/>
  </r>
  <r>
    <x v="3"/>
    <x v="0"/>
    <x v="4"/>
    <x v="0"/>
    <x v="0"/>
    <x v="7"/>
    <x v="4"/>
    <x v="128"/>
    <x v="6"/>
    <n v="394500"/>
  </r>
  <r>
    <x v="3"/>
    <x v="0"/>
    <x v="4"/>
    <x v="0"/>
    <x v="0"/>
    <x v="7"/>
    <x v="4"/>
    <x v="129"/>
    <x v="77"/>
    <n v="120000"/>
  </r>
  <r>
    <x v="3"/>
    <x v="0"/>
    <x v="4"/>
    <x v="0"/>
    <x v="0"/>
    <x v="7"/>
    <x v="4"/>
    <x v="130"/>
    <x v="0"/>
    <m/>
  </r>
  <r>
    <x v="3"/>
    <x v="0"/>
    <x v="4"/>
    <x v="0"/>
    <x v="0"/>
    <x v="7"/>
    <x v="2"/>
    <x v="131"/>
    <x v="0"/>
    <m/>
  </r>
  <r>
    <x v="3"/>
    <x v="0"/>
    <x v="4"/>
    <x v="0"/>
    <x v="0"/>
    <x v="1"/>
    <x v="7"/>
    <x v="34"/>
    <x v="29"/>
    <n v="82190"/>
  </r>
  <r>
    <x v="3"/>
    <x v="0"/>
    <x v="4"/>
    <x v="0"/>
    <x v="0"/>
    <x v="1"/>
    <x v="7"/>
    <x v="20"/>
    <x v="30"/>
    <m/>
  </r>
  <r>
    <x v="3"/>
    <x v="0"/>
    <x v="4"/>
    <x v="0"/>
    <x v="0"/>
    <x v="1"/>
    <x v="7"/>
    <x v="20"/>
    <x v="29"/>
    <n v="105082.47"/>
  </r>
  <r>
    <x v="3"/>
    <x v="0"/>
    <x v="4"/>
    <x v="0"/>
    <x v="0"/>
    <x v="1"/>
    <x v="7"/>
    <x v="101"/>
    <x v="138"/>
    <n v="6800"/>
  </r>
  <r>
    <x v="3"/>
    <x v="0"/>
    <x v="4"/>
    <x v="0"/>
    <x v="0"/>
    <x v="1"/>
    <x v="7"/>
    <x v="55"/>
    <x v="22"/>
    <m/>
  </r>
  <r>
    <x v="3"/>
    <x v="0"/>
    <x v="4"/>
    <x v="0"/>
    <x v="0"/>
    <x v="1"/>
    <x v="7"/>
    <x v="55"/>
    <x v="90"/>
    <m/>
  </r>
  <r>
    <x v="3"/>
    <x v="0"/>
    <x v="4"/>
    <x v="0"/>
    <x v="0"/>
    <x v="1"/>
    <x v="8"/>
    <x v="22"/>
    <x v="29"/>
    <n v="236449.35"/>
  </r>
  <r>
    <x v="3"/>
    <x v="0"/>
    <x v="4"/>
    <x v="0"/>
    <x v="0"/>
    <x v="1"/>
    <x v="8"/>
    <x v="94"/>
    <x v="85"/>
    <m/>
  </r>
  <r>
    <x v="3"/>
    <x v="0"/>
    <x v="4"/>
    <x v="0"/>
    <x v="0"/>
    <x v="1"/>
    <x v="8"/>
    <x v="95"/>
    <x v="0"/>
    <m/>
  </r>
  <r>
    <x v="3"/>
    <x v="0"/>
    <x v="4"/>
    <x v="0"/>
    <x v="0"/>
    <x v="1"/>
    <x v="8"/>
    <x v="77"/>
    <x v="50"/>
    <m/>
  </r>
  <r>
    <x v="3"/>
    <x v="0"/>
    <x v="4"/>
    <x v="0"/>
    <x v="0"/>
    <x v="1"/>
    <x v="8"/>
    <x v="4"/>
    <x v="2"/>
    <n v="149340"/>
  </r>
  <r>
    <x v="3"/>
    <x v="0"/>
    <x v="4"/>
    <x v="0"/>
    <x v="0"/>
    <x v="1"/>
    <x v="8"/>
    <x v="4"/>
    <x v="122"/>
    <n v="7388"/>
  </r>
  <r>
    <x v="3"/>
    <x v="0"/>
    <x v="4"/>
    <x v="0"/>
    <x v="0"/>
    <x v="1"/>
    <x v="8"/>
    <x v="4"/>
    <x v="91"/>
    <m/>
  </r>
  <r>
    <x v="3"/>
    <x v="0"/>
    <x v="4"/>
    <x v="0"/>
    <x v="0"/>
    <x v="1"/>
    <x v="8"/>
    <x v="4"/>
    <x v="85"/>
    <m/>
  </r>
  <r>
    <x v="3"/>
    <x v="0"/>
    <x v="4"/>
    <x v="0"/>
    <x v="0"/>
    <x v="1"/>
    <x v="8"/>
    <x v="4"/>
    <x v="17"/>
    <m/>
  </r>
  <r>
    <x v="3"/>
    <x v="0"/>
    <x v="4"/>
    <x v="0"/>
    <x v="0"/>
    <x v="1"/>
    <x v="8"/>
    <x v="4"/>
    <x v="118"/>
    <m/>
  </r>
  <r>
    <x v="3"/>
    <x v="0"/>
    <x v="4"/>
    <x v="0"/>
    <x v="0"/>
    <x v="1"/>
    <x v="8"/>
    <x v="4"/>
    <x v="119"/>
    <m/>
  </r>
  <r>
    <x v="3"/>
    <x v="0"/>
    <x v="4"/>
    <x v="0"/>
    <x v="0"/>
    <x v="1"/>
    <x v="8"/>
    <x v="4"/>
    <x v="120"/>
    <m/>
  </r>
  <r>
    <x v="3"/>
    <x v="0"/>
    <x v="4"/>
    <x v="0"/>
    <x v="0"/>
    <x v="1"/>
    <x v="8"/>
    <x v="4"/>
    <x v="121"/>
    <m/>
  </r>
  <r>
    <x v="3"/>
    <x v="0"/>
    <x v="4"/>
    <x v="0"/>
    <x v="0"/>
    <x v="1"/>
    <x v="8"/>
    <x v="4"/>
    <x v="28"/>
    <m/>
  </r>
  <r>
    <x v="3"/>
    <x v="0"/>
    <x v="4"/>
    <x v="0"/>
    <x v="0"/>
    <x v="1"/>
    <x v="8"/>
    <x v="4"/>
    <x v="97"/>
    <m/>
  </r>
  <r>
    <x v="3"/>
    <x v="0"/>
    <x v="4"/>
    <x v="0"/>
    <x v="0"/>
    <x v="6"/>
    <x v="23"/>
    <x v="112"/>
    <x v="0"/>
    <m/>
  </r>
  <r>
    <x v="3"/>
    <x v="0"/>
    <x v="4"/>
    <x v="0"/>
    <x v="2"/>
    <x v="3"/>
    <x v="3"/>
    <x v="96"/>
    <x v="0"/>
    <m/>
  </r>
  <r>
    <x v="3"/>
    <x v="0"/>
    <x v="4"/>
    <x v="0"/>
    <x v="2"/>
    <x v="3"/>
    <x v="3"/>
    <x v="137"/>
    <x v="98"/>
    <m/>
  </r>
  <r>
    <x v="3"/>
    <x v="0"/>
    <x v="4"/>
    <x v="0"/>
    <x v="2"/>
    <x v="3"/>
    <x v="3"/>
    <x v="97"/>
    <x v="34"/>
    <n v="315168"/>
  </r>
  <r>
    <x v="3"/>
    <x v="0"/>
    <x v="4"/>
    <x v="0"/>
    <x v="2"/>
    <x v="3"/>
    <x v="3"/>
    <x v="97"/>
    <x v="35"/>
    <m/>
  </r>
  <r>
    <x v="3"/>
    <x v="0"/>
    <x v="4"/>
    <x v="0"/>
    <x v="2"/>
    <x v="3"/>
    <x v="3"/>
    <x v="97"/>
    <x v="36"/>
    <n v="2343957"/>
  </r>
  <r>
    <x v="3"/>
    <x v="0"/>
    <x v="4"/>
    <x v="0"/>
    <x v="2"/>
    <x v="3"/>
    <x v="3"/>
    <x v="97"/>
    <x v="0"/>
    <m/>
  </r>
  <r>
    <x v="3"/>
    <x v="0"/>
    <x v="4"/>
    <x v="0"/>
    <x v="2"/>
    <x v="3"/>
    <x v="3"/>
    <x v="97"/>
    <x v="0"/>
    <m/>
  </r>
  <r>
    <x v="3"/>
    <x v="0"/>
    <x v="4"/>
    <x v="0"/>
    <x v="2"/>
    <x v="3"/>
    <x v="3"/>
    <x v="97"/>
    <x v="0"/>
    <m/>
  </r>
  <r>
    <x v="3"/>
    <x v="0"/>
    <x v="4"/>
    <x v="0"/>
    <x v="2"/>
    <x v="3"/>
    <x v="3"/>
    <x v="97"/>
    <x v="0"/>
    <m/>
  </r>
  <r>
    <x v="3"/>
    <x v="0"/>
    <x v="4"/>
    <x v="0"/>
    <x v="2"/>
    <x v="3"/>
    <x v="3"/>
    <x v="98"/>
    <x v="0"/>
    <m/>
  </r>
  <r>
    <x v="3"/>
    <x v="0"/>
    <x v="4"/>
    <x v="0"/>
    <x v="2"/>
    <x v="3"/>
    <x v="3"/>
    <x v="99"/>
    <x v="37"/>
    <n v="12493252"/>
  </r>
  <r>
    <x v="3"/>
    <x v="0"/>
    <x v="4"/>
    <x v="0"/>
    <x v="2"/>
    <x v="3"/>
    <x v="3"/>
    <x v="99"/>
    <x v="38"/>
    <m/>
  </r>
  <r>
    <x v="3"/>
    <x v="0"/>
    <x v="4"/>
    <x v="0"/>
    <x v="2"/>
    <x v="3"/>
    <x v="3"/>
    <x v="99"/>
    <x v="39"/>
    <n v="2712100"/>
  </r>
  <r>
    <x v="3"/>
    <x v="0"/>
    <x v="4"/>
    <x v="0"/>
    <x v="2"/>
    <x v="3"/>
    <x v="3"/>
    <x v="99"/>
    <x v="69"/>
    <m/>
  </r>
  <r>
    <x v="3"/>
    <x v="0"/>
    <x v="4"/>
    <x v="0"/>
    <x v="2"/>
    <x v="3"/>
    <x v="3"/>
    <x v="99"/>
    <x v="122"/>
    <n v="959420"/>
  </r>
  <r>
    <x v="3"/>
    <x v="0"/>
    <x v="4"/>
    <x v="0"/>
    <x v="2"/>
    <x v="3"/>
    <x v="3"/>
    <x v="99"/>
    <x v="68"/>
    <n v="0"/>
  </r>
  <r>
    <x v="3"/>
    <x v="0"/>
    <x v="4"/>
    <x v="0"/>
    <x v="2"/>
    <x v="3"/>
    <x v="3"/>
    <x v="99"/>
    <x v="41"/>
    <m/>
  </r>
  <r>
    <x v="3"/>
    <x v="0"/>
    <x v="4"/>
    <x v="0"/>
    <x v="2"/>
    <x v="3"/>
    <x v="26"/>
    <x v="137"/>
    <x v="0"/>
    <m/>
  </r>
  <r>
    <x v="3"/>
    <x v="0"/>
    <x v="4"/>
    <x v="0"/>
    <x v="2"/>
    <x v="3"/>
    <x v="20"/>
    <x v="49"/>
    <x v="40"/>
    <m/>
  </r>
  <r>
    <x v="3"/>
    <x v="0"/>
    <x v="4"/>
    <x v="0"/>
    <x v="2"/>
    <x v="3"/>
    <x v="20"/>
    <x v="49"/>
    <x v="41"/>
    <n v="942700"/>
  </r>
  <r>
    <x v="3"/>
    <x v="0"/>
    <x v="4"/>
    <x v="0"/>
    <x v="2"/>
    <x v="3"/>
    <x v="20"/>
    <x v="49"/>
    <x v="42"/>
    <m/>
  </r>
  <r>
    <x v="3"/>
    <x v="0"/>
    <x v="4"/>
    <x v="0"/>
    <x v="2"/>
    <x v="3"/>
    <x v="20"/>
    <x v="49"/>
    <x v="83"/>
    <m/>
  </r>
  <r>
    <x v="3"/>
    <x v="0"/>
    <x v="4"/>
    <x v="0"/>
    <x v="2"/>
    <x v="3"/>
    <x v="20"/>
    <x v="49"/>
    <x v="68"/>
    <n v="360000"/>
  </r>
  <r>
    <x v="3"/>
    <x v="0"/>
    <x v="4"/>
    <x v="0"/>
    <x v="2"/>
    <x v="3"/>
    <x v="20"/>
    <x v="49"/>
    <x v="124"/>
    <n v="919700"/>
  </r>
  <r>
    <x v="3"/>
    <x v="0"/>
    <x v="4"/>
    <x v="0"/>
    <x v="2"/>
    <x v="3"/>
    <x v="20"/>
    <x v="111"/>
    <x v="42"/>
    <m/>
  </r>
  <r>
    <x v="3"/>
    <x v="0"/>
    <x v="4"/>
    <x v="0"/>
    <x v="2"/>
    <x v="3"/>
    <x v="20"/>
    <x v="111"/>
    <x v="83"/>
    <m/>
  </r>
  <r>
    <x v="3"/>
    <x v="0"/>
    <x v="4"/>
    <x v="0"/>
    <x v="2"/>
    <x v="3"/>
    <x v="20"/>
    <x v="111"/>
    <x v="43"/>
    <m/>
  </r>
  <r>
    <x v="3"/>
    <x v="0"/>
    <x v="4"/>
    <x v="0"/>
    <x v="2"/>
    <x v="3"/>
    <x v="20"/>
    <x v="111"/>
    <x v="124"/>
    <n v="383600"/>
  </r>
  <r>
    <x v="3"/>
    <x v="0"/>
    <x v="4"/>
    <x v="0"/>
    <x v="2"/>
    <x v="3"/>
    <x v="21"/>
    <x v="50"/>
    <x v="0"/>
    <m/>
  </r>
  <r>
    <x v="3"/>
    <x v="0"/>
    <x v="4"/>
    <x v="0"/>
    <x v="2"/>
    <x v="3"/>
    <x v="21"/>
    <x v="132"/>
    <x v="44"/>
    <m/>
  </r>
  <r>
    <x v="4"/>
    <x v="0"/>
    <x v="4"/>
    <x v="0"/>
    <x v="1"/>
    <x v="2"/>
    <x v="24"/>
    <x v="63"/>
    <x v="1"/>
    <n v="59964489.710000001"/>
  </r>
  <r>
    <x v="4"/>
    <x v="0"/>
    <x v="4"/>
    <x v="0"/>
    <x v="1"/>
    <x v="5"/>
    <x v="11"/>
    <x v="64"/>
    <x v="0"/>
    <n v="160.81"/>
  </r>
  <r>
    <x v="4"/>
    <x v="0"/>
    <x v="4"/>
    <x v="0"/>
    <x v="1"/>
    <x v="5"/>
    <x v="14"/>
    <x v="66"/>
    <x v="0"/>
    <m/>
  </r>
  <r>
    <x v="4"/>
    <x v="0"/>
    <x v="4"/>
    <x v="0"/>
    <x v="1"/>
    <x v="5"/>
    <x v="15"/>
    <x v="69"/>
    <x v="0"/>
    <n v="1650.16"/>
  </r>
  <r>
    <x v="4"/>
    <x v="0"/>
    <x v="4"/>
    <x v="0"/>
    <x v="1"/>
    <x v="2"/>
    <x v="25"/>
    <x v="74"/>
    <x v="0"/>
    <n v="-3717032.92"/>
  </r>
  <r>
    <x v="4"/>
    <x v="0"/>
    <x v="4"/>
    <x v="0"/>
    <x v="1"/>
    <x v="2"/>
    <x v="25"/>
    <x v="118"/>
    <x v="0"/>
    <n v="-20000"/>
  </r>
  <r>
    <x v="4"/>
    <x v="0"/>
    <x v="4"/>
    <x v="0"/>
    <x v="1"/>
    <x v="2"/>
    <x v="0"/>
    <x v="103"/>
    <x v="0"/>
    <m/>
  </r>
  <r>
    <x v="4"/>
    <x v="0"/>
    <x v="4"/>
    <x v="0"/>
    <x v="1"/>
    <x v="2"/>
    <x v="0"/>
    <x v="104"/>
    <x v="0"/>
    <n v="300000"/>
  </r>
  <r>
    <x v="4"/>
    <x v="0"/>
    <x v="4"/>
    <x v="0"/>
    <x v="1"/>
    <x v="2"/>
    <x v="0"/>
    <x v="145"/>
    <x v="0"/>
    <n v="-503564.87"/>
  </r>
  <r>
    <x v="4"/>
    <x v="0"/>
    <x v="4"/>
    <x v="0"/>
    <x v="0"/>
    <x v="0"/>
    <x v="4"/>
    <x v="6"/>
    <x v="2"/>
    <n v="5520000"/>
  </r>
  <r>
    <x v="4"/>
    <x v="0"/>
    <x v="4"/>
    <x v="0"/>
    <x v="0"/>
    <x v="0"/>
    <x v="4"/>
    <x v="6"/>
    <x v="3"/>
    <n v="1108333"/>
  </r>
  <r>
    <x v="4"/>
    <x v="0"/>
    <x v="4"/>
    <x v="0"/>
    <x v="0"/>
    <x v="0"/>
    <x v="4"/>
    <x v="7"/>
    <x v="2"/>
    <m/>
  </r>
  <r>
    <x v="4"/>
    <x v="0"/>
    <x v="4"/>
    <x v="0"/>
    <x v="0"/>
    <x v="0"/>
    <x v="4"/>
    <x v="7"/>
    <x v="3"/>
    <n v="74209"/>
  </r>
  <r>
    <x v="4"/>
    <x v="0"/>
    <x v="4"/>
    <x v="0"/>
    <x v="0"/>
    <x v="0"/>
    <x v="4"/>
    <x v="8"/>
    <x v="2"/>
    <n v="460000"/>
  </r>
  <r>
    <x v="4"/>
    <x v="0"/>
    <x v="4"/>
    <x v="0"/>
    <x v="0"/>
    <x v="0"/>
    <x v="4"/>
    <x v="8"/>
    <x v="3"/>
    <n v="155598"/>
  </r>
  <r>
    <x v="4"/>
    <x v="0"/>
    <x v="4"/>
    <x v="0"/>
    <x v="0"/>
    <x v="0"/>
    <x v="4"/>
    <x v="9"/>
    <x v="2"/>
    <n v="55200"/>
  </r>
  <r>
    <x v="4"/>
    <x v="0"/>
    <x v="4"/>
    <x v="0"/>
    <x v="0"/>
    <x v="0"/>
    <x v="4"/>
    <x v="9"/>
    <x v="3"/>
    <n v="18672"/>
  </r>
  <r>
    <x v="4"/>
    <x v="0"/>
    <x v="4"/>
    <x v="0"/>
    <x v="0"/>
    <x v="0"/>
    <x v="4"/>
    <x v="10"/>
    <x v="2"/>
    <n v="460000"/>
  </r>
  <r>
    <x v="4"/>
    <x v="0"/>
    <x v="4"/>
    <x v="0"/>
    <x v="0"/>
    <x v="0"/>
    <x v="4"/>
    <x v="10"/>
    <x v="3"/>
    <n v="155598"/>
  </r>
  <r>
    <x v="4"/>
    <x v="0"/>
    <x v="4"/>
    <x v="0"/>
    <x v="0"/>
    <x v="0"/>
    <x v="4"/>
    <x v="11"/>
    <x v="2"/>
    <n v="230000"/>
  </r>
  <r>
    <x v="4"/>
    <x v="0"/>
    <x v="4"/>
    <x v="0"/>
    <x v="0"/>
    <x v="0"/>
    <x v="4"/>
    <x v="11"/>
    <x v="3"/>
    <n v="72916"/>
  </r>
  <r>
    <x v="4"/>
    <x v="0"/>
    <x v="4"/>
    <x v="0"/>
    <x v="0"/>
    <x v="0"/>
    <x v="4"/>
    <x v="12"/>
    <x v="2"/>
    <n v="3680000"/>
  </r>
  <r>
    <x v="4"/>
    <x v="0"/>
    <x v="4"/>
    <x v="0"/>
    <x v="0"/>
    <x v="0"/>
    <x v="4"/>
    <x v="134"/>
    <x v="0"/>
    <m/>
  </r>
  <r>
    <x v="4"/>
    <x v="0"/>
    <x v="4"/>
    <x v="0"/>
    <x v="0"/>
    <x v="0"/>
    <x v="4"/>
    <x v="142"/>
    <x v="71"/>
    <m/>
  </r>
  <r>
    <x v="4"/>
    <x v="0"/>
    <x v="4"/>
    <x v="0"/>
    <x v="0"/>
    <x v="0"/>
    <x v="4"/>
    <x v="56"/>
    <x v="4"/>
    <m/>
  </r>
  <r>
    <x v="4"/>
    <x v="0"/>
    <x v="4"/>
    <x v="0"/>
    <x v="0"/>
    <x v="0"/>
    <x v="4"/>
    <x v="13"/>
    <x v="5"/>
    <n v="34600"/>
  </r>
  <r>
    <x v="4"/>
    <x v="0"/>
    <x v="4"/>
    <x v="0"/>
    <x v="0"/>
    <x v="0"/>
    <x v="4"/>
    <x v="146"/>
    <x v="130"/>
    <m/>
  </r>
  <r>
    <x v="4"/>
    <x v="0"/>
    <x v="4"/>
    <x v="0"/>
    <x v="0"/>
    <x v="0"/>
    <x v="4"/>
    <x v="14"/>
    <x v="6"/>
    <n v="662400"/>
  </r>
  <r>
    <x v="4"/>
    <x v="0"/>
    <x v="4"/>
    <x v="0"/>
    <x v="0"/>
    <x v="0"/>
    <x v="4"/>
    <x v="14"/>
    <x v="7"/>
    <n v="210000"/>
  </r>
  <r>
    <x v="4"/>
    <x v="0"/>
    <x v="4"/>
    <x v="0"/>
    <x v="0"/>
    <x v="0"/>
    <x v="4"/>
    <x v="15"/>
    <x v="8"/>
    <n v="290800"/>
  </r>
  <r>
    <x v="4"/>
    <x v="0"/>
    <x v="4"/>
    <x v="0"/>
    <x v="0"/>
    <x v="0"/>
    <x v="4"/>
    <x v="147"/>
    <x v="139"/>
    <n v="441681"/>
  </r>
  <r>
    <x v="4"/>
    <x v="0"/>
    <x v="4"/>
    <x v="0"/>
    <x v="0"/>
    <x v="0"/>
    <x v="4"/>
    <x v="113"/>
    <x v="0"/>
    <m/>
  </r>
  <r>
    <x v="4"/>
    <x v="0"/>
    <x v="4"/>
    <x v="0"/>
    <x v="0"/>
    <x v="0"/>
    <x v="9"/>
    <x v="114"/>
    <x v="9"/>
    <n v="600000"/>
  </r>
  <r>
    <x v="4"/>
    <x v="0"/>
    <x v="4"/>
    <x v="0"/>
    <x v="0"/>
    <x v="0"/>
    <x v="9"/>
    <x v="30"/>
    <x v="10"/>
    <n v="998000"/>
  </r>
  <r>
    <x v="4"/>
    <x v="0"/>
    <x v="4"/>
    <x v="0"/>
    <x v="0"/>
    <x v="0"/>
    <x v="9"/>
    <x v="110"/>
    <x v="0"/>
    <m/>
  </r>
  <r>
    <x v="4"/>
    <x v="0"/>
    <x v="4"/>
    <x v="0"/>
    <x v="0"/>
    <x v="0"/>
    <x v="5"/>
    <x v="70"/>
    <x v="11"/>
    <n v="550"/>
  </r>
  <r>
    <x v="4"/>
    <x v="0"/>
    <x v="4"/>
    <x v="0"/>
    <x v="0"/>
    <x v="0"/>
    <x v="5"/>
    <x v="70"/>
    <x v="99"/>
    <m/>
  </r>
  <r>
    <x v="4"/>
    <x v="0"/>
    <x v="4"/>
    <x v="0"/>
    <x v="0"/>
    <x v="0"/>
    <x v="5"/>
    <x v="102"/>
    <x v="0"/>
    <m/>
  </r>
  <r>
    <x v="4"/>
    <x v="0"/>
    <x v="4"/>
    <x v="0"/>
    <x v="0"/>
    <x v="0"/>
    <x v="5"/>
    <x v="71"/>
    <x v="45"/>
    <m/>
  </r>
  <r>
    <x v="4"/>
    <x v="0"/>
    <x v="4"/>
    <x v="0"/>
    <x v="0"/>
    <x v="0"/>
    <x v="5"/>
    <x v="78"/>
    <x v="0"/>
    <m/>
  </r>
  <r>
    <x v="4"/>
    <x v="0"/>
    <x v="4"/>
    <x v="0"/>
    <x v="0"/>
    <x v="0"/>
    <x v="6"/>
    <x v="17"/>
    <x v="12"/>
    <n v="800000"/>
  </r>
  <r>
    <x v="4"/>
    <x v="0"/>
    <x v="4"/>
    <x v="0"/>
    <x v="0"/>
    <x v="0"/>
    <x v="6"/>
    <x v="17"/>
    <x v="133"/>
    <m/>
  </r>
  <r>
    <x v="4"/>
    <x v="0"/>
    <x v="4"/>
    <x v="0"/>
    <x v="0"/>
    <x v="0"/>
    <x v="6"/>
    <x v="143"/>
    <x v="72"/>
    <m/>
  </r>
  <r>
    <x v="4"/>
    <x v="0"/>
    <x v="4"/>
    <x v="0"/>
    <x v="0"/>
    <x v="0"/>
    <x v="0"/>
    <x v="79"/>
    <x v="0"/>
    <m/>
  </r>
  <r>
    <x v="4"/>
    <x v="0"/>
    <x v="4"/>
    <x v="0"/>
    <x v="0"/>
    <x v="0"/>
    <x v="0"/>
    <x v="80"/>
    <x v="13"/>
    <n v="157922"/>
  </r>
  <r>
    <x v="4"/>
    <x v="0"/>
    <x v="4"/>
    <x v="0"/>
    <x v="0"/>
    <x v="0"/>
    <x v="0"/>
    <x v="80"/>
    <x v="14"/>
    <n v="302463"/>
  </r>
  <r>
    <x v="4"/>
    <x v="0"/>
    <x v="4"/>
    <x v="0"/>
    <x v="0"/>
    <x v="0"/>
    <x v="0"/>
    <x v="80"/>
    <x v="15"/>
    <n v="1000000"/>
  </r>
  <r>
    <x v="4"/>
    <x v="0"/>
    <x v="4"/>
    <x v="0"/>
    <x v="0"/>
    <x v="0"/>
    <x v="0"/>
    <x v="80"/>
    <x v="16"/>
    <n v="365608"/>
  </r>
  <r>
    <x v="4"/>
    <x v="0"/>
    <x v="4"/>
    <x v="0"/>
    <x v="0"/>
    <x v="0"/>
    <x v="0"/>
    <x v="80"/>
    <x v="21"/>
    <m/>
  </r>
  <r>
    <x v="4"/>
    <x v="0"/>
    <x v="4"/>
    <x v="0"/>
    <x v="0"/>
    <x v="0"/>
    <x v="0"/>
    <x v="80"/>
    <x v="73"/>
    <m/>
  </r>
  <r>
    <x v="4"/>
    <x v="0"/>
    <x v="4"/>
    <x v="0"/>
    <x v="0"/>
    <x v="0"/>
    <x v="0"/>
    <x v="80"/>
    <x v="84"/>
    <m/>
  </r>
  <r>
    <x v="4"/>
    <x v="0"/>
    <x v="4"/>
    <x v="0"/>
    <x v="0"/>
    <x v="0"/>
    <x v="0"/>
    <x v="80"/>
    <x v="85"/>
    <n v="300000"/>
  </r>
  <r>
    <x v="4"/>
    <x v="0"/>
    <x v="4"/>
    <x v="0"/>
    <x v="0"/>
    <x v="0"/>
    <x v="0"/>
    <x v="80"/>
    <x v="86"/>
    <n v="691100"/>
  </r>
  <r>
    <x v="4"/>
    <x v="0"/>
    <x v="4"/>
    <x v="0"/>
    <x v="0"/>
    <x v="0"/>
    <x v="0"/>
    <x v="84"/>
    <x v="20"/>
    <m/>
  </r>
  <r>
    <x v="4"/>
    <x v="0"/>
    <x v="4"/>
    <x v="0"/>
    <x v="0"/>
    <x v="0"/>
    <x v="0"/>
    <x v="107"/>
    <x v="17"/>
    <n v="150000"/>
  </r>
  <r>
    <x v="4"/>
    <x v="0"/>
    <x v="4"/>
    <x v="0"/>
    <x v="0"/>
    <x v="0"/>
    <x v="0"/>
    <x v="115"/>
    <x v="0"/>
    <m/>
  </r>
  <r>
    <x v="4"/>
    <x v="0"/>
    <x v="4"/>
    <x v="0"/>
    <x v="0"/>
    <x v="0"/>
    <x v="0"/>
    <x v="138"/>
    <x v="11"/>
    <n v="134058"/>
  </r>
  <r>
    <x v="4"/>
    <x v="0"/>
    <x v="4"/>
    <x v="0"/>
    <x v="0"/>
    <x v="0"/>
    <x v="0"/>
    <x v="108"/>
    <x v="0"/>
    <m/>
  </r>
  <r>
    <x v="4"/>
    <x v="0"/>
    <x v="4"/>
    <x v="0"/>
    <x v="0"/>
    <x v="0"/>
    <x v="0"/>
    <x v="109"/>
    <x v="0"/>
    <m/>
  </r>
  <r>
    <x v="4"/>
    <x v="0"/>
    <x v="4"/>
    <x v="0"/>
    <x v="0"/>
    <x v="0"/>
    <x v="0"/>
    <x v="116"/>
    <x v="0"/>
    <m/>
  </r>
  <r>
    <x v="4"/>
    <x v="0"/>
    <x v="4"/>
    <x v="0"/>
    <x v="0"/>
    <x v="0"/>
    <x v="0"/>
    <x v="79"/>
    <x v="40"/>
    <n v="195000"/>
  </r>
  <r>
    <x v="4"/>
    <x v="0"/>
    <x v="4"/>
    <x v="0"/>
    <x v="0"/>
    <x v="0"/>
    <x v="12"/>
    <x v="81"/>
    <x v="0"/>
    <m/>
  </r>
  <r>
    <x v="4"/>
    <x v="0"/>
    <x v="4"/>
    <x v="0"/>
    <x v="0"/>
    <x v="0"/>
    <x v="12"/>
    <x v="82"/>
    <x v="47"/>
    <m/>
  </r>
  <r>
    <x v="4"/>
    <x v="0"/>
    <x v="4"/>
    <x v="0"/>
    <x v="0"/>
    <x v="0"/>
    <x v="12"/>
    <x v="83"/>
    <x v="127"/>
    <m/>
  </r>
  <r>
    <x v="4"/>
    <x v="0"/>
    <x v="4"/>
    <x v="0"/>
    <x v="0"/>
    <x v="0"/>
    <x v="12"/>
    <x v="84"/>
    <x v="47"/>
    <m/>
  </r>
  <r>
    <x v="4"/>
    <x v="0"/>
    <x v="4"/>
    <x v="0"/>
    <x v="0"/>
    <x v="0"/>
    <x v="19"/>
    <x v="100"/>
    <x v="55"/>
    <m/>
  </r>
  <r>
    <x v="4"/>
    <x v="0"/>
    <x v="4"/>
    <x v="0"/>
    <x v="0"/>
    <x v="0"/>
    <x v="19"/>
    <x v="100"/>
    <x v="19"/>
    <m/>
  </r>
  <r>
    <x v="4"/>
    <x v="0"/>
    <x v="4"/>
    <x v="0"/>
    <x v="0"/>
    <x v="0"/>
    <x v="19"/>
    <x v="139"/>
    <x v="0"/>
    <m/>
  </r>
  <r>
    <x v="4"/>
    <x v="0"/>
    <x v="4"/>
    <x v="0"/>
    <x v="0"/>
    <x v="0"/>
    <x v="27"/>
    <x v="140"/>
    <x v="140"/>
    <n v="0"/>
  </r>
  <r>
    <x v="4"/>
    <x v="0"/>
    <x v="4"/>
    <x v="0"/>
    <x v="0"/>
    <x v="0"/>
    <x v="27"/>
    <x v="148"/>
    <x v="140"/>
    <n v="463700"/>
  </r>
  <r>
    <x v="4"/>
    <x v="0"/>
    <x v="4"/>
    <x v="0"/>
    <x v="0"/>
    <x v="0"/>
    <x v="27"/>
    <x v="139"/>
    <x v="140"/>
    <n v="427000"/>
  </r>
  <r>
    <x v="4"/>
    <x v="0"/>
    <x v="4"/>
    <x v="0"/>
    <x v="0"/>
    <x v="0"/>
    <x v="27"/>
    <x v="149"/>
    <x v="140"/>
    <n v="73667"/>
  </r>
  <r>
    <x v="4"/>
    <x v="0"/>
    <x v="4"/>
    <x v="0"/>
    <x v="0"/>
    <x v="0"/>
    <x v="22"/>
    <x v="105"/>
    <x v="140"/>
    <n v="736667"/>
  </r>
  <r>
    <x v="4"/>
    <x v="0"/>
    <x v="4"/>
    <x v="0"/>
    <x v="0"/>
    <x v="0"/>
    <x v="16"/>
    <x v="86"/>
    <x v="45"/>
    <m/>
  </r>
  <r>
    <x v="4"/>
    <x v="0"/>
    <x v="4"/>
    <x v="0"/>
    <x v="0"/>
    <x v="0"/>
    <x v="16"/>
    <x v="117"/>
    <x v="56"/>
    <m/>
  </r>
  <r>
    <x v="4"/>
    <x v="0"/>
    <x v="4"/>
    <x v="0"/>
    <x v="0"/>
    <x v="0"/>
    <x v="16"/>
    <x v="117"/>
    <x v="134"/>
    <m/>
  </r>
  <r>
    <x v="4"/>
    <x v="0"/>
    <x v="4"/>
    <x v="0"/>
    <x v="0"/>
    <x v="0"/>
    <x v="22"/>
    <x v="105"/>
    <x v="46"/>
    <m/>
  </r>
  <r>
    <x v="4"/>
    <x v="0"/>
    <x v="4"/>
    <x v="0"/>
    <x v="0"/>
    <x v="0"/>
    <x v="2"/>
    <x v="87"/>
    <x v="21"/>
    <n v="342145"/>
  </r>
  <r>
    <x v="4"/>
    <x v="0"/>
    <x v="4"/>
    <x v="0"/>
    <x v="0"/>
    <x v="0"/>
    <x v="2"/>
    <x v="87"/>
    <x v="87"/>
    <m/>
  </r>
  <r>
    <x v="4"/>
    <x v="0"/>
    <x v="4"/>
    <x v="0"/>
    <x v="0"/>
    <x v="0"/>
    <x v="2"/>
    <x v="87"/>
    <x v="14"/>
    <n v="104498"/>
  </r>
  <r>
    <x v="4"/>
    <x v="0"/>
    <x v="4"/>
    <x v="0"/>
    <x v="0"/>
    <x v="0"/>
    <x v="2"/>
    <x v="87"/>
    <x v="100"/>
    <m/>
  </r>
  <r>
    <x v="4"/>
    <x v="0"/>
    <x v="4"/>
    <x v="0"/>
    <x v="0"/>
    <x v="0"/>
    <x v="2"/>
    <x v="88"/>
    <x v="128"/>
    <m/>
  </r>
  <r>
    <x v="4"/>
    <x v="0"/>
    <x v="4"/>
    <x v="0"/>
    <x v="0"/>
    <x v="0"/>
    <x v="2"/>
    <x v="88"/>
    <x v="101"/>
    <m/>
  </r>
  <r>
    <x v="4"/>
    <x v="0"/>
    <x v="4"/>
    <x v="0"/>
    <x v="0"/>
    <x v="0"/>
    <x v="2"/>
    <x v="89"/>
    <x v="102"/>
    <m/>
  </r>
  <r>
    <x v="4"/>
    <x v="0"/>
    <x v="4"/>
    <x v="0"/>
    <x v="0"/>
    <x v="0"/>
    <x v="2"/>
    <x v="89"/>
    <x v="32"/>
    <m/>
  </r>
  <r>
    <x v="4"/>
    <x v="0"/>
    <x v="4"/>
    <x v="0"/>
    <x v="0"/>
    <x v="0"/>
    <x v="2"/>
    <x v="89"/>
    <x v="135"/>
    <m/>
  </r>
  <r>
    <x v="4"/>
    <x v="0"/>
    <x v="4"/>
    <x v="0"/>
    <x v="0"/>
    <x v="0"/>
    <x v="2"/>
    <x v="90"/>
    <x v="28"/>
    <m/>
  </r>
  <r>
    <x v="4"/>
    <x v="0"/>
    <x v="4"/>
    <x v="0"/>
    <x v="0"/>
    <x v="0"/>
    <x v="2"/>
    <x v="90"/>
    <x v="94"/>
    <n v="130035"/>
  </r>
  <r>
    <x v="4"/>
    <x v="0"/>
    <x v="4"/>
    <x v="0"/>
    <x v="0"/>
    <x v="0"/>
    <x v="2"/>
    <x v="90"/>
    <x v="106"/>
    <m/>
  </r>
  <r>
    <x v="4"/>
    <x v="0"/>
    <x v="4"/>
    <x v="0"/>
    <x v="0"/>
    <x v="0"/>
    <x v="2"/>
    <x v="90"/>
    <x v="107"/>
    <m/>
  </r>
  <r>
    <x v="4"/>
    <x v="0"/>
    <x v="4"/>
    <x v="0"/>
    <x v="0"/>
    <x v="0"/>
    <x v="2"/>
    <x v="90"/>
    <x v="108"/>
    <m/>
  </r>
  <r>
    <x v="4"/>
    <x v="0"/>
    <x v="4"/>
    <x v="0"/>
    <x v="0"/>
    <x v="0"/>
    <x v="2"/>
    <x v="90"/>
    <x v="109"/>
    <m/>
  </r>
  <r>
    <x v="4"/>
    <x v="0"/>
    <x v="4"/>
    <x v="0"/>
    <x v="0"/>
    <x v="0"/>
    <x v="2"/>
    <x v="91"/>
    <x v="141"/>
    <n v="825781"/>
  </r>
  <r>
    <x v="4"/>
    <x v="0"/>
    <x v="4"/>
    <x v="0"/>
    <x v="0"/>
    <x v="0"/>
    <x v="2"/>
    <x v="91"/>
    <x v="99"/>
    <m/>
  </r>
  <r>
    <x v="4"/>
    <x v="0"/>
    <x v="4"/>
    <x v="0"/>
    <x v="0"/>
    <x v="0"/>
    <x v="2"/>
    <x v="91"/>
    <x v="110"/>
    <m/>
  </r>
  <r>
    <x v="4"/>
    <x v="0"/>
    <x v="4"/>
    <x v="0"/>
    <x v="0"/>
    <x v="0"/>
    <x v="2"/>
    <x v="91"/>
    <x v="111"/>
    <m/>
  </r>
  <r>
    <x v="4"/>
    <x v="0"/>
    <x v="4"/>
    <x v="0"/>
    <x v="0"/>
    <x v="0"/>
    <x v="2"/>
    <x v="92"/>
    <x v="112"/>
    <m/>
  </r>
  <r>
    <x v="4"/>
    <x v="0"/>
    <x v="4"/>
    <x v="0"/>
    <x v="0"/>
    <x v="0"/>
    <x v="2"/>
    <x v="136"/>
    <x v="113"/>
    <n v="270000"/>
  </r>
  <r>
    <x v="4"/>
    <x v="0"/>
    <x v="4"/>
    <x v="0"/>
    <x v="0"/>
    <x v="0"/>
    <x v="2"/>
    <x v="136"/>
    <x v="136"/>
    <n v="40000"/>
  </r>
  <r>
    <x v="4"/>
    <x v="0"/>
    <x v="4"/>
    <x v="0"/>
    <x v="0"/>
    <x v="0"/>
    <x v="2"/>
    <x v="141"/>
    <x v="114"/>
    <m/>
  </r>
  <r>
    <x v="4"/>
    <x v="0"/>
    <x v="4"/>
    <x v="0"/>
    <x v="0"/>
    <x v="0"/>
    <x v="2"/>
    <x v="141"/>
    <x v="115"/>
    <m/>
  </r>
  <r>
    <x v="4"/>
    <x v="0"/>
    <x v="4"/>
    <x v="0"/>
    <x v="0"/>
    <x v="0"/>
    <x v="2"/>
    <x v="141"/>
    <x v="116"/>
    <m/>
  </r>
  <r>
    <x v="4"/>
    <x v="0"/>
    <x v="4"/>
    <x v="0"/>
    <x v="0"/>
    <x v="0"/>
    <x v="2"/>
    <x v="93"/>
    <x v="0"/>
    <m/>
  </r>
  <r>
    <x v="4"/>
    <x v="0"/>
    <x v="4"/>
    <x v="0"/>
    <x v="0"/>
    <x v="0"/>
    <x v="2"/>
    <x v="84"/>
    <x v="138"/>
    <n v="2000"/>
  </r>
  <r>
    <x v="4"/>
    <x v="0"/>
    <x v="4"/>
    <x v="0"/>
    <x v="0"/>
    <x v="0"/>
    <x v="2"/>
    <x v="84"/>
    <x v="61"/>
    <n v="5.9"/>
  </r>
  <r>
    <x v="4"/>
    <x v="0"/>
    <x v="4"/>
    <x v="0"/>
    <x v="0"/>
    <x v="0"/>
    <x v="2"/>
    <x v="84"/>
    <x v="123"/>
    <n v="249.88"/>
  </r>
  <r>
    <x v="4"/>
    <x v="0"/>
    <x v="4"/>
    <x v="0"/>
    <x v="0"/>
    <x v="0"/>
    <x v="2"/>
    <x v="84"/>
    <x v="136"/>
    <n v="12000"/>
  </r>
  <r>
    <x v="4"/>
    <x v="0"/>
    <x v="4"/>
    <x v="0"/>
    <x v="0"/>
    <x v="0"/>
    <x v="2"/>
    <x v="84"/>
    <x v="54"/>
    <n v="1.4"/>
  </r>
  <r>
    <x v="4"/>
    <x v="0"/>
    <x v="4"/>
    <x v="0"/>
    <x v="0"/>
    <x v="0"/>
    <x v="2"/>
    <x v="84"/>
    <x v="37"/>
    <n v="0.11"/>
  </r>
  <r>
    <x v="4"/>
    <x v="0"/>
    <x v="4"/>
    <x v="0"/>
    <x v="0"/>
    <x v="0"/>
    <x v="2"/>
    <x v="84"/>
    <x v="139"/>
    <n v="53"/>
  </r>
  <r>
    <x v="4"/>
    <x v="0"/>
    <x v="4"/>
    <x v="0"/>
    <x v="0"/>
    <x v="0"/>
    <x v="2"/>
    <x v="84"/>
    <x v="137"/>
    <n v="0.52"/>
  </r>
  <r>
    <x v="4"/>
    <x v="0"/>
    <x v="4"/>
    <x v="0"/>
    <x v="0"/>
    <x v="0"/>
    <x v="2"/>
    <x v="84"/>
    <x v="75"/>
    <n v="0.52"/>
  </r>
  <r>
    <x v="4"/>
    <x v="0"/>
    <x v="4"/>
    <x v="0"/>
    <x v="0"/>
    <x v="0"/>
    <x v="2"/>
    <x v="84"/>
    <x v="62"/>
    <n v="500.53"/>
  </r>
  <r>
    <x v="4"/>
    <x v="0"/>
    <x v="4"/>
    <x v="0"/>
    <x v="0"/>
    <x v="7"/>
    <x v="4"/>
    <x v="119"/>
    <x v="28"/>
    <n v="2000000"/>
  </r>
  <r>
    <x v="4"/>
    <x v="0"/>
    <x v="4"/>
    <x v="0"/>
    <x v="0"/>
    <x v="7"/>
    <x v="4"/>
    <x v="120"/>
    <x v="28"/>
    <m/>
  </r>
  <r>
    <x v="4"/>
    <x v="0"/>
    <x v="4"/>
    <x v="0"/>
    <x v="0"/>
    <x v="7"/>
    <x v="4"/>
    <x v="121"/>
    <x v="28"/>
    <n v="250000"/>
  </r>
  <r>
    <x v="4"/>
    <x v="0"/>
    <x v="4"/>
    <x v="0"/>
    <x v="0"/>
    <x v="7"/>
    <x v="4"/>
    <x v="122"/>
    <x v="28"/>
    <n v="30000"/>
  </r>
  <r>
    <x v="4"/>
    <x v="0"/>
    <x v="4"/>
    <x v="0"/>
    <x v="0"/>
    <x v="7"/>
    <x v="4"/>
    <x v="123"/>
    <x v="28"/>
    <n v="250000"/>
  </r>
  <r>
    <x v="4"/>
    <x v="0"/>
    <x v="4"/>
    <x v="0"/>
    <x v="0"/>
    <x v="7"/>
    <x v="4"/>
    <x v="124"/>
    <x v="28"/>
    <n v="125000"/>
  </r>
  <r>
    <x v="4"/>
    <x v="0"/>
    <x v="4"/>
    <x v="0"/>
    <x v="0"/>
    <x v="7"/>
    <x v="4"/>
    <x v="135"/>
    <x v="0"/>
    <m/>
  </r>
  <r>
    <x v="4"/>
    <x v="0"/>
    <x v="4"/>
    <x v="0"/>
    <x v="0"/>
    <x v="7"/>
    <x v="4"/>
    <x v="125"/>
    <x v="28"/>
    <n v="1000000"/>
  </r>
  <r>
    <x v="4"/>
    <x v="0"/>
    <x v="4"/>
    <x v="0"/>
    <x v="0"/>
    <x v="7"/>
    <x v="4"/>
    <x v="144"/>
    <x v="28"/>
    <n v="1000000"/>
  </r>
  <r>
    <x v="4"/>
    <x v="0"/>
    <x v="4"/>
    <x v="0"/>
    <x v="0"/>
    <x v="7"/>
    <x v="4"/>
    <x v="126"/>
    <x v="0"/>
    <m/>
  </r>
  <r>
    <x v="4"/>
    <x v="0"/>
    <x v="4"/>
    <x v="0"/>
    <x v="0"/>
    <x v="7"/>
    <x v="4"/>
    <x v="127"/>
    <x v="5"/>
    <n v="16200"/>
  </r>
  <r>
    <x v="4"/>
    <x v="0"/>
    <x v="4"/>
    <x v="0"/>
    <x v="0"/>
    <x v="7"/>
    <x v="4"/>
    <x v="128"/>
    <x v="6"/>
    <n v="394500"/>
  </r>
  <r>
    <x v="4"/>
    <x v="0"/>
    <x v="4"/>
    <x v="0"/>
    <x v="0"/>
    <x v="7"/>
    <x v="4"/>
    <x v="129"/>
    <x v="77"/>
    <n v="120800"/>
  </r>
  <r>
    <x v="4"/>
    <x v="0"/>
    <x v="4"/>
    <x v="0"/>
    <x v="0"/>
    <x v="7"/>
    <x v="4"/>
    <x v="130"/>
    <x v="0"/>
    <m/>
  </r>
  <r>
    <x v="4"/>
    <x v="0"/>
    <x v="4"/>
    <x v="0"/>
    <x v="0"/>
    <x v="7"/>
    <x v="2"/>
    <x v="131"/>
    <x v="0"/>
    <m/>
  </r>
  <r>
    <x v="4"/>
    <x v="0"/>
    <x v="4"/>
    <x v="0"/>
    <x v="0"/>
    <x v="1"/>
    <x v="7"/>
    <x v="34"/>
    <x v="29"/>
    <n v="82190"/>
  </r>
  <r>
    <x v="4"/>
    <x v="0"/>
    <x v="4"/>
    <x v="0"/>
    <x v="0"/>
    <x v="1"/>
    <x v="7"/>
    <x v="20"/>
    <x v="30"/>
    <n v="529645"/>
  </r>
  <r>
    <x v="4"/>
    <x v="0"/>
    <x v="4"/>
    <x v="0"/>
    <x v="0"/>
    <x v="1"/>
    <x v="7"/>
    <x v="20"/>
    <x v="29"/>
    <n v="90098.6"/>
  </r>
  <r>
    <x v="4"/>
    <x v="0"/>
    <x v="4"/>
    <x v="0"/>
    <x v="0"/>
    <x v="1"/>
    <x v="7"/>
    <x v="101"/>
    <x v="138"/>
    <m/>
  </r>
  <r>
    <x v="4"/>
    <x v="0"/>
    <x v="4"/>
    <x v="0"/>
    <x v="0"/>
    <x v="1"/>
    <x v="7"/>
    <x v="55"/>
    <x v="26"/>
    <n v="48770.18"/>
  </r>
  <r>
    <x v="4"/>
    <x v="0"/>
    <x v="4"/>
    <x v="0"/>
    <x v="0"/>
    <x v="1"/>
    <x v="7"/>
    <x v="55"/>
    <x v="90"/>
    <m/>
  </r>
  <r>
    <x v="4"/>
    <x v="0"/>
    <x v="4"/>
    <x v="0"/>
    <x v="0"/>
    <x v="1"/>
    <x v="8"/>
    <x v="22"/>
    <x v="29"/>
    <n v="215889.94"/>
  </r>
  <r>
    <x v="4"/>
    <x v="0"/>
    <x v="4"/>
    <x v="0"/>
    <x v="0"/>
    <x v="1"/>
    <x v="8"/>
    <x v="94"/>
    <x v="85"/>
    <n v="3000"/>
  </r>
  <r>
    <x v="4"/>
    <x v="0"/>
    <x v="4"/>
    <x v="0"/>
    <x v="0"/>
    <x v="1"/>
    <x v="8"/>
    <x v="95"/>
    <x v="0"/>
    <m/>
  </r>
  <r>
    <x v="4"/>
    <x v="0"/>
    <x v="4"/>
    <x v="0"/>
    <x v="0"/>
    <x v="1"/>
    <x v="8"/>
    <x v="77"/>
    <x v="50"/>
    <m/>
  </r>
  <r>
    <x v="4"/>
    <x v="0"/>
    <x v="4"/>
    <x v="0"/>
    <x v="0"/>
    <x v="1"/>
    <x v="8"/>
    <x v="4"/>
    <x v="2"/>
    <n v="79243"/>
  </r>
  <r>
    <x v="4"/>
    <x v="0"/>
    <x v="4"/>
    <x v="0"/>
    <x v="0"/>
    <x v="1"/>
    <x v="8"/>
    <x v="4"/>
    <x v="122"/>
    <m/>
  </r>
  <r>
    <x v="4"/>
    <x v="0"/>
    <x v="4"/>
    <x v="0"/>
    <x v="0"/>
    <x v="1"/>
    <x v="8"/>
    <x v="4"/>
    <x v="91"/>
    <m/>
  </r>
  <r>
    <x v="4"/>
    <x v="0"/>
    <x v="4"/>
    <x v="0"/>
    <x v="0"/>
    <x v="1"/>
    <x v="8"/>
    <x v="4"/>
    <x v="85"/>
    <m/>
  </r>
  <r>
    <x v="4"/>
    <x v="0"/>
    <x v="4"/>
    <x v="0"/>
    <x v="0"/>
    <x v="1"/>
    <x v="8"/>
    <x v="4"/>
    <x v="17"/>
    <n v="1500"/>
  </r>
  <r>
    <x v="4"/>
    <x v="0"/>
    <x v="4"/>
    <x v="0"/>
    <x v="0"/>
    <x v="1"/>
    <x v="8"/>
    <x v="4"/>
    <x v="31"/>
    <n v="-1291880"/>
  </r>
  <r>
    <x v="4"/>
    <x v="0"/>
    <x v="4"/>
    <x v="0"/>
    <x v="0"/>
    <x v="1"/>
    <x v="8"/>
    <x v="4"/>
    <x v="136"/>
    <n v="451295"/>
  </r>
  <r>
    <x v="4"/>
    <x v="0"/>
    <x v="4"/>
    <x v="0"/>
    <x v="0"/>
    <x v="1"/>
    <x v="8"/>
    <x v="4"/>
    <x v="120"/>
    <m/>
  </r>
  <r>
    <x v="4"/>
    <x v="0"/>
    <x v="4"/>
    <x v="0"/>
    <x v="0"/>
    <x v="1"/>
    <x v="8"/>
    <x v="4"/>
    <x v="121"/>
    <m/>
  </r>
  <r>
    <x v="4"/>
    <x v="0"/>
    <x v="4"/>
    <x v="0"/>
    <x v="0"/>
    <x v="1"/>
    <x v="8"/>
    <x v="4"/>
    <x v="28"/>
    <m/>
  </r>
  <r>
    <x v="4"/>
    <x v="0"/>
    <x v="4"/>
    <x v="0"/>
    <x v="0"/>
    <x v="1"/>
    <x v="8"/>
    <x v="4"/>
    <x v="97"/>
    <m/>
  </r>
  <r>
    <x v="4"/>
    <x v="0"/>
    <x v="4"/>
    <x v="0"/>
    <x v="3"/>
    <x v="6"/>
    <x v="23"/>
    <x v="112"/>
    <x v="31"/>
    <n v="18712000"/>
  </r>
  <r>
    <x v="4"/>
    <x v="0"/>
    <x v="4"/>
    <x v="0"/>
    <x v="2"/>
    <x v="3"/>
    <x v="3"/>
    <x v="96"/>
    <x v="0"/>
    <m/>
  </r>
  <r>
    <x v="4"/>
    <x v="0"/>
    <x v="4"/>
    <x v="0"/>
    <x v="2"/>
    <x v="3"/>
    <x v="3"/>
    <x v="137"/>
    <x v="98"/>
    <m/>
  </r>
  <r>
    <x v="4"/>
    <x v="0"/>
    <x v="4"/>
    <x v="0"/>
    <x v="2"/>
    <x v="3"/>
    <x v="3"/>
    <x v="97"/>
    <x v="34"/>
    <n v="1087800"/>
  </r>
  <r>
    <x v="4"/>
    <x v="0"/>
    <x v="4"/>
    <x v="0"/>
    <x v="2"/>
    <x v="3"/>
    <x v="3"/>
    <x v="97"/>
    <x v="35"/>
    <m/>
  </r>
  <r>
    <x v="4"/>
    <x v="0"/>
    <x v="4"/>
    <x v="0"/>
    <x v="2"/>
    <x v="3"/>
    <x v="3"/>
    <x v="97"/>
    <x v="36"/>
    <n v="5767360"/>
  </r>
  <r>
    <x v="4"/>
    <x v="0"/>
    <x v="4"/>
    <x v="0"/>
    <x v="2"/>
    <x v="3"/>
    <x v="3"/>
    <x v="97"/>
    <x v="0"/>
    <m/>
  </r>
  <r>
    <x v="4"/>
    <x v="0"/>
    <x v="4"/>
    <x v="0"/>
    <x v="2"/>
    <x v="3"/>
    <x v="3"/>
    <x v="97"/>
    <x v="0"/>
    <m/>
  </r>
  <r>
    <x v="4"/>
    <x v="0"/>
    <x v="4"/>
    <x v="0"/>
    <x v="2"/>
    <x v="3"/>
    <x v="3"/>
    <x v="97"/>
    <x v="0"/>
    <m/>
  </r>
  <r>
    <x v="4"/>
    <x v="0"/>
    <x v="4"/>
    <x v="0"/>
    <x v="2"/>
    <x v="3"/>
    <x v="3"/>
    <x v="97"/>
    <x v="0"/>
    <m/>
  </r>
  <r>
    <x v="4"/>
    <x v="0"/>
    <x v="4"/>
    <x v="0"/>
    <x v="2"/>
    <x v="3"/>
    <x v="3"/>
    <x v="98"/>
    <x v="0"/>
    <m/>
  </r>
  <r>
    <x v="4"/>
    <x v="0"/>
    <x v="4"/>
    <x v="0"/>
    <x v="2"/>
    <x v="3"/>
    <x v="3"/>
    <x v="99"/>
    <x v="37"/>
    <n v="36970567"/>
  </r>
  <r>
    <x v="4"/>
    <x v="0"/>
    <x v="4"/>
    <x v="0"/>
    <x v="2"/>
    <x v="3"/>
    <x v="3"/>
    <x v="99"/>
    <x v="70"/>
    <n v="1158000"/>
  </r>
  <r>
    <x v="4"/>
    <x v="0"/>
    <x v="4"/>
    <x v="0"/>
    <x v="2"/>
    <x v="3"/>
    <x v="3"/>
    <x v="99"/>
    <x v="39"/>
    <n v="2169125"/>
  </r>
  <r>
    <x v="4"/>
    <x v="0"/>
    <x v="4"/>
    <x v="0"/>
    <x v="2"/>
    <x v="3"/>
    <x v="3"/>
    <x v="99"/>
    <x v="69"/>
    <m/>
  </r>
  <r>
    <x v="4"/>
    <x v="0"/>
    <x v="4"/>
    <x v="0"/>
    <x v="2"/>
    <x v="3"/>
    <x v="3"/>
    <x v="99"/>
    <x v="122"/>
    <m/>
  </r>
  <r>
    <x v="4"/>
    <x v="0"/>
    <x v="4"/>
    <x v="0"/>
    <x v="2"/>
    <x v="3"/>
    <x v="3"/>
    <x v="99"/>
    <x v="68"/>
    <m/>
  </r>
  <r>
    <x v="4"/>
    <x v="0"/>
    <x v="4"/>
    <x v="0"/>
    <x v="2"/>
    <x v="3"/>
    <x v="3"/>
    <x v="99"/>
    <x v="41"/>
    <m/>
  </r>
  <r>
    <x v="4"/>
    <x v="0"/>
    <x v="4"/>
    <x v="0"/>
    <x v="2"/>
    <x v="3"/>
    <x v="26"/>
    <x v="137"/>
    <x v="98"/>
    <n v="30150000"/>
  </r>
  <r>
    <x v="4"/>
    <x v="0"/>
    <x v="4"/>
    <x v="0"/>
    <x v="2"/>
    <x v="3"/>
    <x v="20"/>
    <x v="49"/>
    <x v="40"/>
    <m/>
  </r>
  <r>
    <x v="4"/>
    <x v="0"/>
    <x v="4"/>
    <x v="0"/>
    <x v="2"/>
    <x v="3"/>
    <x v="20"/>
    <x v="49"/>
    <x v="41"/>
    <n v="2629556"/>
  </r>
  <r>
    <x v="4"/>
    <x v="0"/>
    <x v="4"/>
    <x v="0"/>
    <x v="2"/>
    <x v="3"/>
    <x v="20"/>
    <x v="49"/>
    <x v="42"/>
    <n v="328500"/>
  </r>
  <r>
    <x v="4"/>
    <x v="0"/>
    <x v="4"/>
    <x v="0"/>
    <x v="2"/>
    <x v="3"/>
    <x v="20"/>
    <x v="49"/>
    <x v="83"/>
    <m/>
  </r>
  <r>
    <x v="4"/>
    <x v="0"/>
    <x v="4"/>
    <x v="0"/>
    <x v="2"/>
    <x v="3"/>
    <x v="20"/>
    <x v="49"/>
    <x v="68"/>
    <m/>
  </r>
  <r>
    <x v="4"/>
    <x v="0"/>
    <x v="4"/>
    <x v="0"/>
    <x v="2"/>
    <x v="3"/>
    <x v="20"/>
    <x v="49"/>
    <x v="124"/>
    <n v="685600"/>
  </r>
  <r>
    <x v="4"/>
    <x v="0"/>
    <x v="4"/>
    <x v="0"/>
    <x v="2"/>
    <x v="3"/>
    <x v="20"/>
    <x v="111"/>
    <x v="42"/>
    <n v="180000"/>
  </r>
  <r>
    <x v="4"/>
    <x v="0"/>
    <x v="4"/>
    <x v="0"/>
    <x v="2"/>
    <x v="3"/>
    <x v="20"/>
    <x v="111"/>
    <x v="83"/>
    <m/>
  </r>
  <r>
    <x v="4"/>
    <x v="0"/>
    <x v="4"/>
    <x v="0"/>
    <x v="2"/>
    <x v="3"/>
    <x v="20"/>
    <x v="111"/>
    <x v="43"/>
    <m/>
  </r>
  <r>
    <x v="4"/>
    <x v="0"/>
    <x v="4"/>
    <x v="0"/>
    <x v="2"/>
    <x v="3"/>
    <x v="20"/>
    <x v="111"/>
    <x v="124"/>
    <n v="315600"/>
  </r>
  <r>
    <x v="4"/>
    <x v="0"/>
    <x v="4"/>
    <x v="0"/>
    <x v="2"/>
    <x v="3"/>
    <x v="21"/>
    <x v="50"/>
    <x v="0"/>
    <m/>
  </r>
  <r>
    <x v="4"/>
    <x v="0"/>
    <x v="4"/>
    <x v="0"/>
    <x v="2"/>
    <x v="3"/>
    <x v="21"/>
    <x v="132"/>
    <x v="44"/>
    <m/>
  </r>
  <r>
    <x v="5"/>
    <x v="0"/>
    <x v="5"/>
    <x v="0"/>
    <x v="1"/>
    <x v="2"/>
    <x v="24"/>
    <x v="63"/>
    <x v="1"/>
    <n v="78119322.129999995"/>
  </r>
  <r>
    <x v="5"/>
    <x v="0"/>
    <x v="5"/>
    <x v="0"/>
    <x v="1"/>
    <x v="5"/>
    <x v="11"/>
    <x v="64"/>
    <x v="0"/>
    <n v="3.12"/>
  </r>
  <r>
    <x v="5"/>
    <x v="0"/>
    <x v="5"/>
    <x v="0"/>
    <x v="1"/>
    <x v="5"/>
    <x v="14"/>
    <x v="66"/>
    <x v="0"/>
    <m/>
  </r>
  <r>
    <x v="5"/>
    <x v="0"/>
    <x v="5"/>
    <x v="0"/>
    <x v="1"/>
    <x v="5"/>
    <x v="15"/>
    <x v="69"/>
    <x v="0"/>
    <m/>
  </r>
  <r>
    <x v="5"/>
    <x v="0"/>
    <x v="5"/>
    <x v="0"/>
    <x v="1"/>
    <x v="2"/>
    <x v="25"/>
    <x v="74"/>
    <x v="0"/>
    <n v="-6881469.3700000001"/>
  </r>
  <r>
    <x v="5"/>
    <x v="0"/>
    <x v="5"/>
    <x v="0"/>
    <x v="1"/>
    <x v="2"/>
    <x v="25"/>
    <x v="118"/>
    <x v="0"/>
    <n v="-30000"/>
  </r>
  <r>
    <x v="5"/>
    <x v="0"/>
    <x v="5"/>
    <x v="0"/>
    <x v="1"/>
    <x v="2"/>
    <x v="0"/>
    <x v="103"/>
    <x v="0"/>
    <n v="0"/>
  </r>
  <r>
    <x v="5"/>
    <x v="0"/>
    <x v="5"/>
    <x v="0"/>
    <x v="1"/>
    <x v="2"/>
    <x v="0"/>
    <x v="104"/>
    <x v="0"/>
    <n v="450000"/>
  </r>
  <r>
    <x v="5"/>
    <x v="0"/>
    <x v="5"/>
    <x v="0"/>
    <x v="1"/>
    <x v="2"/>
    <x v="0"/>
    <x v="145"/>
    <x v="0"/>
    <n v="-299042.62"/>
  </r>
  <r>
    <x v="5"/>
    <x v="0"/>
    <x v="5"/>
    <x v="0"/>
    <x v="0"/>
    <x v="0"/>
    <x v="4"/>
    <x v="6"/>
    <x v="2"/>
    <n v="6120000"/>
  </r>
  <r>
    <x v="5"/>
    <x v="0"/>
    <x v="5"/>
    <x v="0"/>
    <x v="0"/>
    <x v="0"/>
    <x v="4"/>
    <x v="6"/>
    <x v="3"/>
    <n v="2012500"/>
  </r>
  <r>
    <x v="5"/>
    <x v="0"/>
    <x v="5"/>
    <x v="0"/>
    <x v="0"/>
    <x v="0"/>
    <x v="4"/>
    <x v="7"/>
    <x v="2"/>
    <m/>
  </r>
  <r>
    <x v="5"/>
    <x v="0"/>
    <x v="5"/>
    <x v="0"/>
    <x v="0"/>
    <x v="0"/>
    <x v="4"/>
    <x v="7"/>
    <x v="3"/>
    <n v="140606"/>
  </r>
  <r>
    <x v="5"/>
    <x v="0"/>
    <x v="5"/>
    <x v="0"/>
    <x v="0"/>
    <x v="0"/>
    <x v="4"/>
    <x v="8"/>
    <x v="2"/>
    <n v="510000"/>
  </r>
  <r>
    <x v="5"/>
    <x v="0"/>
    <x v="5"/>
    <x v="0"/>
    <x v="0"/>
    <x v="0"/>
    <x v="4"/>
    <x v="8"/>
    <x v="3"/>
    <n v="179425"/>
  </r>
  <r>
    <x v="5"/>
    <x v="0"/>
    <x v="5"/>
    <x v="0"/>
    <x v="0"/>
    <x v="0"/>
    <x v="4"/>
    <x v="9"/>
    <x v="2"/>
    <n v="61200"/>
  </r>
  <r>
    <x v="5"/>
    <x v="0"/>
    <x v="5"/>
    <x v="0"/>
    <x v="0"/>
    <x v="0"/>
    <x v="4"/>
    <x v="9"/>
    <x v="3"/>
    <n v="21531"/>
  </r>
  <r>
    <x v="5"/>
    <x v="0"/>
    <x v="5"/>
    <x v="0"/>
    <x v="0"/>
    <x v="0"/>
    <x v="4"/>
    <x v="10"/>
    <x v="2"/>
    <n v="510000"/>
  </r>
  <r>
    <x v="5"/>
    <x v="0"/>
    <x v="5"/>
    <x v="0"/>
    <x v="0"/>
    <x v="0"/>
    <x v="4"/>
    <x v="10"/>
    <x v="3"/>
    <n v="179425"/>
  </r>
  <r>
    <x v="5"/>
    <x v="0"/>
    <x v="5"/>
    <x v="0"/>
    <x v="0"/>
    <x v="0"/>
    <x v="4"/>
    <x v="11"/>
    <x v="2"/>
    <n v="255000"/>
  </r>
  <r>
    <x v="5"/>
    <x v="0"/>
    <x v="5"/>
    <x v="0"/>
    <x v="0"/>
    <x v="0"/>
    <x v="4"/>
    <x v="11"/>
    <x v="3"/>
    <n v="56726"/>
  </r>
  <r>
    <x v="5"/>
    <x v="0"/>
    <x v="5"/>
    <x v="0"/>
    <x v="0"/>
    <x v="0"/>
    <x v="4"/>
    <x v="12"/>
    <x v="2"/>
    <n v="4080000"/>
  </r>
  <r>
    <x v="5"/>
    <x v="0"/>
    <x v="5"/>
    <x v="0"/>
    <x v="0"/>
    <x v="0"/>
    <x v="4"/>
    <x v="134"/>
    <x v="0"/>
    <m/>
  </r>
  <r>
    <x v="5"/>
    <x v="0"/>
    <x v="5"/>
    <x v="0"/>
    <x v="0"/>
    <x v="0"/>
    <x v="4"/>
    <x v="142"/>
    <x v="71"/>
    <m/>
  </r>
  <r>
    <x v="5"/>
    <x v="0"/>
    <x v="5"/>
    <x v="0"/>
    <x v="0"/>
    <x v="0"/>
    <x v="4"/>
    <x v="56"/>
    <x v="4"/>
    <m/>
  </r>
  <r>
    <x v="5"/>
    <x v="0"/>
    <x v="5"/>
    <x v="0"/>
    <x v="0"/>
    <x v="0"/>
    <x v="4"/>
    <x v="13"/>
    <x v="5"/>
    <n v="34600"/>
  </r>
  <r>
    <x v="5"/>
    <x v="0"/>
    <x v="5"/>
    <x v="0"/>
    <x v="0"/>
    <x v="0"/>
    <x v="4"/>
    <x v="146"/>
    <x v="130"/>
    <n v="40100"/>
  </r>
  <r>
    <x v="5"/>
    <x v="0"/>
    <x v="5"/>
    <x v="0"/>
    <x v="0"/>
    <x v="0"/>
    <x v="4"/>
    <x v="14"/>
    <x v="6"/>
    <n v="822600"/>
  </r>
  <r>
    <x v="5"/>
    <x v="0"/>
    <x v="5"/>
    <x v="0"/>
    <x v="0"/>
    <x v="0"/>
    <x v="4"/>
    <x v="14"/>
    <x v="7"/>
    <n v="210000"/>
  </r>
  <r>
    <x v="5"/>
    <x v="0"/>
    <x v="5"/>
    <x v="0"/>
    <x v="0"/>
    <x v="0"/>
    <x v="4"/>
    <x v="15"/>
    <x v="8"/>
    <n v="290800"/>
  </r>
  <r>
    <x v="5"/>
    <x v="0"/>
    <x v="5"/>
    <x v="0"/>
    <x v="0"/>
    <x v="0"/>
    <x v="4"/>
    <x v="147"/>
    <x v="139"/>
    <m/>
  </r>
  <r>
    <x v="5"/>
    <x v="0"/>
    <x v="5"/>
    <x v="0"/>
    <x v="0"/>
    <x v="0"/>
    <x v="4"/>
    <x v="113"/>
    <x v="0"/>
    <m/>
  </r>
  <r>
    <x v="5"/>
    <x v="0"/>
    <x v="5"/>
    <x v="0"/>
    <x v="0"/>
    <x v="0"/>
    <x v="9"/>
    <x v="114"/>
    <x v="9"/>
    <n v="600000"/>
  </r>
  <r>
    <x v="5"/>
    <x v="0"/>
    <x v="5"/>
    <x v="0"/>
    <x v="0"/>
    <x v="0"/>
    <x v="9"/>
    <x v="30"/>
    <x v="10"/>
    <m/>
  </r>
  <r>
    <x v="5"/>
    <x v="0"/>
    <x v="5"/>
    <x v="0"/>
    <x v="0"/>
    <x v="0"/>
    <x v="9"/>
    <x v="110"/>
    <x v="0"/>
    <m/>
  </r>
  <r>
    <x v="5"/>
    <x v="0"/>
    <x v="5"/>
    <x v="0"/>
    <x v="0"/>
    <x v="0"/>
    <x v="5"/>
    <x v="70"/>
    <x v="11"/>
    <n v="451"/>
  </r>
  <r>
    <x v="5"/>
    <x v="0"/>
    <x v="5"/>
    <x v="0"/>
    <x v="0"/>
    <x v="0"/>
    <x v="5"/>
    <x v="70"/>
    <x v="99"/>
    <m/>
  </r>
  <r>
    <x v="5"/>
    <x v="0"/>
    <x v="5"/>
    <x v="0"/>
    <x v="0"/>
    <x v="0"/>
    <x v="5"/>
    <x v="102"/>
    <x v="0"/>
    <m/>
  </r>
  <r>
    <x v="5"/>
    <x v="0"/>
    <x v="5"/>
    <x v="0"/>
    <x v="0"/>
    <x v="0"/>
    <x v="5"/>
    <x v="71"/>
    <x v="101"/>
    <n v="39"/>
  </r>
  <r>
    <x v="5"/>
    <x v="0"/>
    <x v="5"/>
    <x v="0"/>
    <x v="0"/>
    <x v="0"/>
    <x v="5"/>
    <x v="71"/>
    <x v="45"/>
    <n v="79200"/>
  </r>
  <r>
    <x v="5"/>
    <x v="0"/>
    <x v="5"/>
    <x v="0"/>
    <x v="0"/>
    <x v="0"/>
    <x v="5"/>
    <x v="78"/>
    <x v="0"/>
    <m/>
  </r>
  <r>
    <x v="5"/>
    <x v="0"/>
    <x v="5"/>
    <x v="0"/>
    <x v="0"/>
    <x v="0"/>
    <x v="6"/>
    <x v="17"/>
    <x v="12"/>
    <n v="800000"/>
  </r>
  <r>
    <x v="5"/>
    <x v="0"/>
    <x v="5"/>
    <x v="0"/>
    <x v="0"/>
    <x v="0"/>
    <x v="6"/>
    <x v="17"/>
    <x v="133"/>
    <m/>
  </r>
  <r>
    <x v="5"/>
    <x v="0"/>
    <x v="5"/>
    <x v="0"/>
    <x v="0"/>
    <x v="0"/>
    <x v="6"/>
    <x v="143"/>
    <x v="72"/>
    <m/>
  </r>
  <r>
    <x v="5"/>
    <x v="0"/>
    <x v="5"/>
    <x v="0"/>
    <x v="0"/>
    <x v="0"/>
    <x v="0"/>
    <x v="79"/>
    <x v="0"/>
    <m/>
  </r>
  <r>
    <x v="5"/>
    <x v="0"/>
    <x v="5"/>
    <x v="0"/>
    <x v="0"/>
    <x v="0"/>
    <x v="0"/>
    <x v="80"/>
    <x v="13"/>
    <n v="37020"/>
  </r>
  <r>
    <x v="5"/>
    <x v="0"/>
    <x v="5"/>
    <x v="0"/>
    <x v="0"/>
    <x v="0"/>
    <x v="0"/>
    <x v="80"/>
    <x v="14"/>
    <n v="303811"/>
  </r>
  <r>
    <x v="5"/>
    <x v="0"/>
    <x v="5"/>
    <x v="0"/>
    <x v="0"/>
    <x v="0"/>
    <x v="0"/>
    <x v="80"/>
    <x v="15"/>
    <n v="1200000"/>
  </r>
  <r>
    <x v="5"/>
    <x v="0"/>
    <x v="5"/>
    <x v="0"/>
    <x v="0"/>
    <x v="0"/>
    <x v="0"/>
    <x v="80"/>
    <x v="16"/>
    <n v="425934"/>
  </r>
  <r>
    <x v="5"/>
    <x v="0"/>
    <x v="5"/>
    <x v="0"/>
    <x v="0"/>
    <x v="0"/>
    <x v="0"/>
    <x v="80"/>
    <x v="21"/>
    <n v="948178"/>
  </r>
  <r>
    <x v="5"/>
    <x v="0"/>
    <x v="5"/>
    <x v="0"/>
    <x v="0"/>
    <x v="0"/>
    <x v="0"/>
    <x v="80"/>
    <x v="73"/>
    <m/>
  </r>
  <r>
    <x v="5"/>
    <x v="0"/>
    <x v="5"/>
    <x v="0"/>
    <x v="0"/>
    <x v="0"/>
    <x v="0"/>
    <x v="80"/>
    <x v="84"/>
    <m/>
  </r>
  <r>
    <x v="5"/>
    <x v="0"/>
    <x v="5"/>
    <x v="0"/>
    <x v="0"/>
    <x v="0"/>
    <x v="0"/>
    <x v="80"/>
    <x v="85"/>
    <n v="300000"/>
  </r>
  <r>
    <x v="5"/>
    <x v="0"/>
    <x v="5"/>
    <x v="0"/>
    <x v="0"/>
    <x v="0"/>
    <x v="0"/>
    <x v="80"/>
    <x v="86"/>
    <m/>
  </r>
  <r>
    <x v="5"/>
    <x v="0"/>
    <x v="5"/>
    <x v="0"/>
    <x v="0"/>
    <x v="0"/>
    <x v="0"/>
    <x v="84"/>
    <x v="20"/>
    <m/>
  </r>
  <r>
    <x v="5"/>
    <x v="0"/>
    <x v="5"/>
    <x v="0"/>
    <x v="0"/>
    <x v="0"/>
    <x v="0"/>
    <x v="107"/>
    <x v="17"/>
    <n v="600000"/>
  </r>
  <r>
    <x v="5"/>
    <x v="0"/>
    <x v="5"/>
    <x v="0"/>
    <x v="0"/>
    <x v="0"/>
    <x v="0"/>
    <x v="115"/>
    <x v="0"/>
    <m/>
  </r>
  <r>
    <x v="5"/>
    <x v="0"/>
    <x v="5"/>
    <x v="0"/>
    <x v="0"/>
    <x v="0"/>
    <x v="0"/>
    <x v="138"/>
    <x v="11"/>
    <n v="134058"/>
  </r>
  <r>
    <x v="5"/>
    <x v="0"/>
    <x v="5"/>
    <x v="0"/>
    <x v="0"/>
    <x v="0"/>
    <x v="0"/>
    <x v="108"/>
    <x v="0"/>
    <m/>
  </r>
  <r>
    <x v="5"/>
    <x v="0"/>
    <x v="5"/>
    <x v="0"/>
    <x v="0"/>
    <x v="0"/>
    <x v="0"/>
    <x v="109"/>
    <x v="0"/>
    <m/>
  </r>
  <r>
    <x v="5"/>
    <x v="0"/>
    <x v="5"/>
    <x v="0"/>
    <x v="0"/>
    <x v="0"/>
    <x v="0"/>
    <x v="116"/>
    <x v="0"/>
    <m/>
  </r>
  <r>
    <x v="5"/>
    <x v="0"/>
    <x v="5"/>
    <x v="0"/>
    <x v="0"/>
    <x v="0"/>
    <x v="0"/>
    <x v="79"/>
    <x v="40"/>
    <m/>
  </r>
  <r>
    <x v="5"/>
    <x v="0"/>
    <x v="5"/>
    <x v="0"/>
    <x v="0"/>
    <x v="0"/>
    <x v="12"/>
    <x v="81"/>
    <x v="0"/>
    <m/>
  </r>
  <r>
    <x v="5"/>
    <x v="0"/>
    <x v="5"/>
    <x v="0"/>
    <x v="0"/>
    <x v="0"/>
    <x v="12"/>
    <x v="82"/>
    <x v="47"/>
    <m/>
  </r>
  <r>
    <x v="5"/>
    <x v="0"/>
    <x v="5"/>
    <x v="0"/>
    <x v="0"/>
    <x v="0"/>
    <x v="12"/>
    <x v="83"/>
    <x v="127"/>
    <m/>
  </r>
  <r>
    <x v="5"/>
    <x v="0"/>
    <x v="5"/>
    <x v="0"/>
    <x v="0"/>
    <x v="0"/>
    <x v="12"/>
    <x v="84"/>
    <x v="47"/>
    <m/>
  </r>
  <r>
    <x v="5"/>
    <x v="0"/>
    <x v="5"/>
    <x v="0"/>
    <x v="0"/>
    <x v="0"/>
    <x v="19"/>
    <x v="100"/>
    <x v="55"/>
    <m/>
  </r>
  <r>
    <x v="5"/>
    <x v="0"/>
    <x v="5"/>
    <x v="0"/>
    <x v="0"/>
    <x v="0"/>
    <x v="19"/>
    <x v="100"/>
    <x v="19"/>
    <m/>
  </r>
  <r>
    <x v="5"/>
    <x v="0"/>
    <x v="5"/>
    <x v="0"/>
    <x v="0"/>
    <x v="0"/>
    <x v="19"/>
    <x v="139"/>
    <x v="0"/>
    <m/>
  </r>
  <r>
    <x v="5"/>
    <x v="0"/>
    <x v="5"/>
    <x v="0"/>
    <x v="0"/>
    <x v="0"/>
    <x v="27"/>
    <x v="140"/>
    <x v="140"/>
    <m/>
  </r>
  <r>
    <x v="5"/>
    <x v="0"/>
    <x v="5"/>
    <x v="0"/>
    <x v="0"/>
    <x v="0"/>
    <x v="27"/>
    <x v="148"/>
    <x v="140"/>
    <m/>
  </r>
  <r>
    <x v="5"/>
    <x v="0"/>
    <x v="5"/>
    <x v="0"/>
    <x v="0"/>
    <x v="0"/>
    <x v="27"/>
    <x v="139"/>
    <x v="140"/>
    <m/>
  </r>
  <r>
    <x v="5"/>
    <x v="0"/>
    <x v="5"/>
    <x v="0"/>
    <x v="0"/>
    <x v="0"/>
    <x v="27"/>
    <x v="149"/>
    <x v="140"/>
    <m/>
  </r>
  <r>
    <x v="5"/>
    <x v="0"/>
    <x v="5"/>
    <x v="0"/>
    <x v="0"/>
    <x v="0"/>
    <x v="22"/>
    <x v="105"/>
    <x v="140"/>
    <m/>
  </r>
  <r>
    <x v="5"/>
    <x v="0"/>
    <x v="5"/>
    <x v="0"/>
    <x v="0"/>
    <x v="0"/>
    <x v="16"/>
    <x v="86"/>
    <x v="45"/>
    <n v="1276718"/>
  </r>
  <r>
    <x v="5"/>
    <x v="0"/>
    <x v="5"/>
    <x v="0"/>
    <x v="0"/>
    <x v="0"/>
    <x v="16"/>
    <x v="117"/>
    <x v="56"/>
    <m/>
  </r>
  <r>
    <x v="5"/>
    <x v="0"/>
    <x v="5"/>
    <x v="0"/>
    <x v="0"/>
    <x v="0"/>
    <x v="16"/>
    <x v="117"/>
    <x v="134"/>
    <m/>
  </r>
  <r>
    <x v="5"/>
    <x v="0"/>
    <x v="5"/>
    <x v="0"/>
    <x v="0"/>
    <x v="0"/>
    <x v="22"/>
    <x v="105"/>
    <x v="46"/>
    <m/>
  </r>
  <r>
    <x v="5"/>
    <x v="0"/>
    <x v="5"/>
    <x v="0"/>
    <x v="0"/>
    <x v="0"/>
    <x v="2"/>
    <x v="87"/>
    <x v="21"/>
    <n v="224696"/>
  </r>
  <r>
    <x v="5"/>
    <x v="0"/>
    <x v="5"/>
    <x v="0"/>
    <x v="0"/>
    <x v="0"/>
    <x v="2"/>
    <x v="87"/>
    <x v="87"/>
    <m/>
  </r>
  <r>
    <x v="5"/>
    <x v="0"/>
    <x v="5"/>
    <x v="0"/>
    <x v="0"/>
    <x v="0"/>
    <x v="2"/>
    <x v="87"/>
    <x v="14"/>
    <n v="104498"/>
  </r>
  <r>
    <x v="5"/>
    <x v="0"/>
    <x v="5"/>
    <x v="0"/>
    <x v="0"/>
    <x v="0"/>
    <x v="2"/>
    <x v="87"/>
    <x v="100"/>
    <m/>
  </r>
  <r>
    <x v="5"/>
    <x v="0"/>
    <x v="5"/>
    <x v="0"/>
    <x v="0"/>
    <x v="0"/>
    <x v="2"/>
    <x v="88"/>
    <x v="128"/>
    <n v="181000"/>
  </r>
  <r>
    <x v="5"/>
    <x v="0"/>
    <x v="5"/>
    <x v="0"/>
    <x v="0"/>
    <x v="0"/>
    <x v="2"/>
    <x v="88"/>
    <x v="101"/>
    <n v="12362"/>
  </r>
  <r>
    <x v="5"/>
    <x v="0"/>
    <x v="5"/>
    <x v="0"/>
    <x v="0"/>
    <x v="0"/>
    <x v="2"/>
    <x v="89"/>
    <x v="102"/>
    <m/>
  </r>
  <r>
    <x v="5"/>
    <x v="0"/>
    <x v="5"/>
    <x v="0"/>
    <x v="0"/>
    <x v="0"/>
    <x v="2"/>
    <x v="89"/>
    <x v="32"/>
    <m/>
  </r>
  <r>
    <x v="5"/>
    <x v="0"/>
    <x v="5"/>
    <x v="0"/>
    <x v="0"/>
    <x v="0"/>
    <x v="2"/>
    <x v="89"/>
    <x v="135"/>
    <m/>
  </r>
  <r>
    <x v="5"/>
    <x v="0"/>
    <x v="5"/>
    <x v="0"/>
    <x v="0"/>
    <x v="0"/>
    <x v="2"/>
    <x v="90"/>
    <x v="28"/>
    <m/>
  </r>
  <r>
    <x v="5"/>
    <x v="0"/>
    <x v="5"/>
    <x v="0"/>
    <x v="0"/>
    <x v="0"/>
    <x v="2"/>
    <x v="90"/>
    <x v="94"/>
    <n v="136936"/>
  </r>
  <r>
    <x v="5"/>
    <x v="0"/>
    <x v="5"/>
    <x v="0"/>
    <x v="0"/>
    <x v="0"/>
    <x v="2"/>
    <x v="90"/>
    <x v="106"/>
    <m/>
  </r>
  <r>
    <x v="5"/>
    <x v="0"/>
    <x v="5"/>
    <x v="0"/>
    <x v="0"/>
    <x v="0"/>
    <x v="2"/>
    <x v="90"/>
    <x v="107"/>
    <m/>
  </r>
  <r>
    <x v="5"/>
    <x v="0"/>
    <x v="5"/>
    <x v="0"/>
    <x v="0"/>
    <x v="0"/>
    <x v="2"/>
    <x v="90"/>
    <x v="108"/>
    <m/>
  </r>
  <r>
    <x v="5"/>
    <x v="0"/>
    <x v="5"/>
    <x v="0"/>
    <x v="0"/>
    <x v="0"/>
    <x v="2"/>
    <x v="90"/>
    <x v="109"/>
    <m/>
  </r>
  <r>
    <x v="5"/>
    <x v="0"/>
    <x v="5"/>
    <x v="0"/>
    <x v="0"/>
    <x v="0"/>
    <x v="2"/>
    <x v="91"/>
    <x v="141"/>
    <m/>
  </r>
  <r>
    <x v="5"/>
    <x v="0"/>
    <x v="5"/>
    <x v="0"/>
    <x v="0"/>
    <x v="0"/>
    <x v="2"/>
    <x v="91"/>
    <x v="99"/>
    <m/>
  </r>
  <r>
    <x v="5"/>
    <x v="0"/>
    <x v="5"/>
    <x v="0"/>
    <x v="0"/>
    <x v="0"/>
    <x v="2"/>
    <x v="91"/>
    <x v="110"/>
    <m/>
  </r>
  <r>
    <x v="5"/>
    <x v="0"/>
    <x v="5"/>
    <x v="0"/>
    <x v="0"/>
    <x v="0"/>
    <x v="2"/>
    <x v="91"/>
    <x v="111"/>
    <m/>
  </r>
  <r>
    <x v="5"/>
    <x v="0"/>
    <x v="5"/>
    <x v="0"/>
    <x v="0"/>
    <x v="0"/>
    <x v="2"/>
    <x v="92"/>
    <x v="112"/>
    <m/>
  </r>
  <r>
    <x v="5"/>
    <x v="0"/>
    <x v="5"/>
    <x v="0"/>
    <x v="0"/>
    <x v="0"/>
    <x v="2"/>
    <x v="136"/>
    <x v="113"/>
    <m/>
  </r>
  <r>
    <x v="5"/>
    <x v="0"/>
    <x v="5"/>
    <x v="0"/>
    <x v="0"/>
    <x v="0"/>
    <x v="2"/>
    <x v="136"/>
    <x v="136"/>
    <m/>
  </r>
  <r>
    <x v="5"/>
    <x v="0"/>
    <x v="5"/>
    <x v="0"/>
    <x v="0"/>
    <x v="0"/>
    <x v="2"/>
    <x v="141"/>
    <x v="114"/>
    <m/>
  </r>
  <r>
    <x v="5"/>
    <x v="0"/>
    <x v="5"/>
    <x v="0"/>
    <x v="0"/>
    <x v="0"/>
    <x v="2"/>
    <x v="141"/>
    <x v="115"/>
    <m/>
  </r>
  <r>
    <x v="5"/>
    <x v="0"/>
    <x v="5"/>
    <x v="0"/>
    <x v="0"/>
    <x v="0"/>
    <x v="2"/>
    <x v="141"/>
    <x v="116"/>
    <m/>
  </r>
  <r>
    <x v="5"/>
    <x v="0"/>
    <x v="5"/>
    <x v="0"/>
    <x v="0"/>
    <x v="0"/>
    <x v="2"/>
    <x v="93"/>
    <x v="0"/>
    <m/>
  </r>
  <r>
    <x v="5"/>
    <x v="0"/>
    <x v="5"/>
    <x v="0"/>
    <x v="0"/>
    <x v="0"/>
    <x v="2"/>
    <x v="84"/>
    <x v="138"/>
    <m/>
  </r>
  <r>
    <x v="5"/>
    <x v="0"/>
    <x v="5"/>
    <x v="0"/>
    <x v="0"/>
    <x v="0"/>
    <x v="2"/>
    <x v="84"/>
    <x v="142"/>
    <n v="249.65"/>
  </r>
  <r>
    <x v="5"/>
    <x v="0"/>
    <x v="5"/>
    <x v="0"/>
    <x v="0"/>
    <x v="0"/>
    <x v="2"/>
    <x v="84"/>
    <x v="137"/>
    <n v="0.52"/>
  </r>
  <r>
    <x v="5"/>
    <x v="0"/>
    <x v="5"/>
    <x v="0"/>
    <x v="0"/>
    <x v="0"/>
    <x v="2"/>
    <x v="84"/>
    <x v="131"/>
    <n v="0.13"/>
  </r>
  <r>
    <x v="5"/>
    <x v="0"/>
    <x v="5"/>
    <x v="0"/>
    <x v="0"/>
    <x v="0"/>
    <x v="2"/>
    <x v="84"/>
    <x v="54"/>
    <n v="0.56999999999999995"/>
  </r>
  <r>
    <x v="5"/>
    <x v="0"/>
    <x v="5"/>
    <x v="0"/>
    <x v="0"/>
    <x v="0"/>
    <x v="2"/>
    <x v="84"/>
    <x v="37"/>
    <m/>
  </r>
  <r>
    <x v="5"/>
    <x v="0"/>
    <x v="5"/>
    <x v="0"/>
    <x v="0"/>
    <x v="0"/>
    <x v="2"/>
    <x v="84"/>
    <x v="123"/>
    <n v="249.06"/>
  </r>
  <r>
    <x v="5"/>
    <x v="0"/>
    <x v="5"/>
    <x v="0"/>
    <x v="0"/>
    <x v="0"/>
    <x v="2"/>
    <x v="84"/>
    <x v="64"/>
    <n v="0.18"/>
  </r>
  <r>
    <x v="5"/>
    <x v="0"/>
    <x v="5"/>
    <x v="0"/>
    <x v="0"/>
    <x v="0"/>
    <x v="2"/>
    <x v="84"/>
    <x v="75"/>
    <n v="0.52"/>
  </r>
  <r>
    <x v="5"/>
    <x v="0"/>
    <x v="5"/>
    <x v="0"/>
    <x v="0"/>
    <x v="0"/>
    <x v="2"/>
    <x v="84"/>
    <x v="25"/>
    <n v="991.1"/>
  </r>
  <r>
    <x v="5"/>
    <x v="0"/>
    <x v="5"/>
    <x v="0"/>
    <x v="0"/>
    <x v="7"/>
    <x v="4"/>
    <x v="119"/>
    <x v="28"/>
    <n v="2300000"/>
  </r>
  <r>
    <x v="5"/>
    <x v="0"/>
    <x v="5"/>
    <x v="0"/>
    <x v="0"/>
    <x v="7"/>
    <x v="4"/>
    <x v="120"/>
    <x v="28"/>
    <m/>
  </r>
  <r>
    <x v="5"/>
    <x v="0"/>
    <x v="5"/>
    <x v="0"/>
    <x v="0"/>
    <x v="7"/>
    <x v="4"/>
    <x v="121"/>
    <x v="28"/>
    <n v="472716"/>
  </r>
  <r>
    <x v="5"/>
    <x v="0"/>
    <x v="5"/>
    <x v="0"/>
    <x v="0"/>
    <x v="7"/>
    <x v="4"/>
    <x v="122"/>
    <x v="28"/>
    <n v="100452"/>
  </r>
  <r>
    <x v="5"/>
    <x v="0"/>
    <x v="5"/>
    <x v="0"/>
    <x v="0"/>
    <x v="7"/>
    <x v="4"/>
    <x v="123"/>
    <x v="28"/>
    <n v="472716"/>
  </r>
  <r>
    <x v="5"/>
    <x v="0"/>
    <x v="5"/>
    <x v="0"/>
    <x v="0"/>
    <x v="7"/>
    <x v="4"/>
    <x v="124"/>
    <x v="28"/>
    <n v="236358"/>
  </r>
  <r>
    <x v="5"/>
    <x v="0"/>
    <x v="5"/>
    <x v="0"/>
    <x v="0"/>
    <x v="7"/>
    <x v="4"/>
    <x v="135"/>
    <x v="0"/>
    <m/>
  </r>
  <r>
    <x v="5"/>
    <x v="0"/>
    <x v="5"/>
    <x v="0"/>
    <x v="0"/>
    <x v="7"/>
    <x v="4"/>
    <x v="125"/>
    <x v="28"/>
    <n v="1000000"/>
  </r>
  <r>
    <x v="5"/>
    <x v="0"/>
    <x v="5"/>
    <x v="0"/>
    <x v="0"/>
    <x v="7"/>
    <x v="4"/>
    <x v="144"/>
    <x v="28"/>
    <n v="3372601"/>
  </r>
  <r>
    <x v="5"/>
    <x v="0"/>
    <x v="5"/>
    <x v="0"/>
    <x v="0"/>
    <x v="7"/>
    <x v="4"/>
    <x v="126"/>
    <x v="0"/>
    <m/>
  </r>
  <r>
    <x v="5"/>
    <x v="0"/>
    <x v="5"/>
    <x v="0"/>
    <x v="0"/>
    <x v="7"/>
    <x v="4"/>
    <x v="127"/>
    <x v="5"/>
    <n v="21500"/>
  </r>
  <r>
    <x v="5"/>
    <x v="0"/>
    <x v="5"/>
    <x v="0"/>
    <x v="0"/>
    <x v="7"/>
    <x v="4"/>
    <x v="128"/>
    <x v="6"/>
    <n v="394500"/>
  </r>
  <r>
    <x v="5"/>
    <x v="0"/>
    <x v="5"/>
    <x v="0"/>
    <x v="0"/>
    <x v="7"/>
    <x v="4"/>
    <x v="129"/>
    <x v="77"/>
    <n v="160900"/>
  </r>
  <r>
    <x v="5"/>
    <x v="0"/>
    <x v="5"/>
    <x v="0"/>
    <x v="0"/>
    <x v="7"/>
    <x v="4"/>
    <x v="130"/>
    <x v="0"/>
    <m/>
  </r>
  <r>
    <x v="5"/>
    <x v="0"/>
    <x v="5"/>
    <x v="0"/>
    <x v="0"/>
    <x v="7"/>
    <x v="2"/>
    <x v="131"/>
    <x v="0"/>
    <m/>
  </r>
  <r>
    <x v="5"/>
    <x v="0"/>
    <x v="5"/>
    <x v="0"/>
    <x v="0"/>
    <x v="1"/>
    <x v="7"/>
    <x v="34"/>
    <x v="29"/>
    <n v="82190"/>
  </r>
  <r>
    <x v="5"/>
    <x v="0"/>
    <x v="5"/>
    <x v="0"/>
    <x v="0"/>
    <x v="1"/>
    <x v="7"/>
    <x v="20"/>
    <x v="30"/>
    <n v="133124.74"/>
  </r>
  <r>
    <x v="5"/>
    <x v="0"/>
    <x v="5"/>
    <x v="0"/>
    <x v="0"/>
    <x v="1"/>
    <x v="7"/>
    <x v="20"/>
    <x v="29"/>
    <m/>
  </r>
  <r>
    <x v="5"/>
    <x v="0"/>
    <x v="5"/>
    <x v="0"/>
    <x v="0"/>
    <x v="1"/>
    <x v="7"/>
    <x v="101"/>
    <x v="138"/>
    <m/>
  </r>
  <r>
    <x v="5"/>
    <x v="0"/>
    <x v="5"/>
    <x v="0"/>
    <x v="0"/>
    <x v="1"/>
    <x v="7"/>
    <x v="55"/>
    <x v="26"/>
    <n v="355749.98"/>
  </r>
  <r>
    <x v="5"/>
    <x v="0"/>
    <x v="5"/>
    <x v="0"/>
    <x v="0"/>
    <x v="1"/>
    <x v="7"/>
    <x v="55"/>
    <x v="90"/>
    <m/>
  </r>
  <r>
    <x v="5"/>
    <x v="0"/>
    <x v="5"/>
    <x v="0"/>
    <x v="0"/>
    <x v="1"/>
    <x v="8"/>
    <x v="22"/>
    <x v="29"/>
    <n v="380397.56"/>
  </r>
  <r>
    <x v="5"/>
    <x v="0"/>
    <x v="5"/>
    <x v="0"/>
    <x v="0"/>
    <x v="1"/>
    <x v="8"/>
    <x v="94"/>
    <x v="85"/>
    <n v="3000"/>
  </r>
  <r>
    <x v="5"/>
    <x v="0"/>
    <x v="5"/>
    <x v="0"/>
    <x v="0"/>
    <x v="1"/>
    <x v="8"/>
    <x v="94"/>
    <x v="17"/>
    <n v="6000"/>
  </r>
  <r>
    <x v="5"/>
    <x v="0"/>
    <x v="5"/>
    <x v="0"/>
    <x v="0"/>
    <x v="1"/>
    <x v="8"/>
    <x v="95"/>
    <x v="0"/>
    <m/>
  </r>
  <r>
    <x v="5"/>
    <x v="0"/>
    <x v="5"/>
    <x v="0"/>
    <x v="0"/>
    <x v="1"/>
    <x v="8"/>
    <x v="77"/>
    <x v="50"/>
    <n v="830000"/>
  </r>
  <r>
    <x v="5"/>
    <x v="0"/>
    <x v="5"/>
    <x v="0"/>
    <x v="0"/>
    <x v="1"/>
    <x v="8"/>
    <x v="4"/>
    <x v="2"/>
    <n v="207467"/>
  </r>
  <r>
    <x v="5"/>
    <x v="0"/>
    <x v="5"/>
    <x v="0"/>
    <x v="0"/>
    <x v="1"/>
    <x v="8"/>
    <x v="4"/>
    <x v="122"/>
    <m/>
  </r>
  <r>
    <x v="5"/>
    <x v="0"/>
    <x v="5"/>
    <x v="0"/>
    <x v="0"/>
    <x v="1"/>
    <x v="8"/>
    <x v="4"/>
    <x v="91"/>
    <m/>
  </r>
  <r>
    <x v="5"/>
    <x v="0"/>
    <x v="5"/>
    <x v="0"/>
    <x v="0"/>
    <x v="1"/>
    <x v="8"/>
    <x v="4"/>
    <x v="85"/>
    <m/>
  </r>
  <r>
    <x v="5"/>
    <x v="0"/>
    <x v="5"/>
    <x v="0"/>
    <x v="0"/>
    <x v="1"/>
    <x v="8"/>
    <x v="4"/>
    <x v="17"/>
    <m/>
  </r>
  <r>
    <x v="5"/>
    <x v="0"/>
    <x v="5"/>
    <x v="0"/>
    <x v="0"/>
    <x v="1"/>
    <x v="8"/>
    <x v="4"/>
    <x v="31"/>
    <m/>
  </r>
  <r>
    <x v="5"/>
    <x v="0"/>
    <x v="5"/>
    <x v="0"/>
    <x v="0"/>
    <x v="1"/>
    <x v="8"/>
    <x v="4"/>
    <x v="136"/>
    <m/>
  </r>
  <r>
    <x v="5"/>
    <x v="0"/>
    <x v="5"/>
    <x v="0"/>
    <x v="0"/>
    <x v="1"/>
    <x v="8"/>
    <x v="4"/>
    <x v="120"/>
    <m/>
  </r>
  <r>
    <x v="5"/>
    <x v="0"/>
    <x v="5"/>
    <x v="0"/>
    <x v="0"/>
    <x v="1"/>
    <x v="8"/>
    <x v="4"/>
    <x v="121"/>
    <m/>
  </r>
  <r>
    <x v="5"/>
    <x v="0"/>
    <x v="5"/>
    <x v="0"/>
    <x v="0"/>
    <x v="1"/>
    <x v="8"/>
    <x v="4"/>
    <x v="28"/>
    <m/>
  </r>
  <r>
    <x v="5"/>
    <x v="0"/>
    <x v="5"/>
    <x v="0"/>
    <x v="0"/>
    <x v="1"/>
    <x v="8"/>
    <x v="4"/>
    <x v="97"/>
    <m/>
  </r>
  <r>
    <x v="5"/>
    <x v="0"/>
    <x v="5"/>
    <x v="0"/>
    <x v="0"/>
    <x v="6"/>
    <x v="23"/>
    <x v="112"/>
    <x v="31"/>
    <m/>
  </r>
  <r>
    <x v="5"/>
    <x v="0"/>
    <x v="5"/>
    <x v="0"/>
    <x v="2"/>
    <x v="3"/>
    <x v="3"/>
    <x v="96"/>
    <x v="0"/>
    <m/>
  </r>
  <r>
    <x v="5"/>
    <x v="0"/>
    <x v="5"/>
    <x v="0"/>
    <x v="2"/>
    <x v="3"/>
    <x v="3"/>
    <x v="137"/>
    <x v="98"/>
    <m/>
  </r>
  <r>
    <x v="5"/>
    <x v="0"/>
    <x v="5"/>
    <x v="0"/>
    <x v="2"/>
    <x v="3"/>
    <x v="3"/>
    <x v="97"/>
    <x v="34"/>
    <m/>
  </r>
  <r>
    <x v="5"/>
    <x v="0"/>
    <x v="5"/>
    <x v="0"/>
    <x v="2"/>
    <x v="3"/>
    <x v="3"/>
    <x v="97"/>
    <x v="35"/>
    <m/>
  </r>
  <r>
    <x v="5"/>
    <x v="0"/>
    <x v="5"/>
    <x v="0"/>
    <x v="2"/>
    <x v="3"/>
    <x v="3"/>
    <x v="97"/>
    <x v="36"/>
    <m/>
  </r>
  <r>
    <x v="5"/>
    <x v="0"/>
    <x v="5"/>
    <x v="0"/>
    <x v="2"/>
    <x v="3"/>
    <x v="3"/>
    <x v="97"/>
    <x v="0"/>
    <m/>
  </r>
  <r>
    <x v="5"/>
    <x v="0"/>
    <x v="5"/>
    <x v="0"/>
    <x v="2"/>
    <x v="3"/>
    <x v="3"/>
    <x v="97"/>
    <x v="0"/>
    <m/>
  </r>
  <r>
    <x v="5"/>
    <x v="0"/>
    <x v="5"/>
    <x v="0"/>
    <x v="2"/>
    <x v="3"/>
    <x v="3"/>
    <x v="97"/>
    <x v="0"/>
    <m/>
  </r>
  <r>
    <x v="5"/>
    <x v="0"/>
    <x v="5"/>
    <x v="0"/>
    <x v="2"/>
    <x v="3"/>
    <x v="3"/>
    <x v="97"/>
    <x v="0"/>
    <m/>
  </r>
  <r>
    <x v="5"/>
    <x v="0"/>
    <x v="5"/>
    <x v="0"/>
    <x v="2"/>
    <x v="3"/>
    <x v="3"/>
    <x v="98"/>
    <x v="0"/>
    <m/>
  </r>
  <r>
    <x v="5"/>
    <x v="0"/>
    <x v="5"/>
    <x v="0"/>
    <x v="2"/>
    <x v="3"/>
    <x v="3"/>
    <x v="99"/>
    <x v="37"/>
    <m/>
  </r>
  <r>
    <x v="5"/>
    <x v="0"/>
    <x v="5"/>
    <x v="0"/>
    <x v="2"/>
    <x v="3"/>
    <x v="3"/>
    <x v="99"/>
    <x v="70"/>
    <n v="1266000"/>
  </r>
  <r>
    <x v="5"/>
    <x v="0"/>
    <x v="5"/>
    <x v="0"/>
    <x v="2"/>
    <x v="3"/>
    <x v="3"/>
    <x v="99"/>
    <x v="39"/>
    <m/>
  </r>
  <r>
    <x v="5"/>
    <x v="0"/>
    <x v="5"/>
    <x v="0"/>
    <x v="2"/>
    <x v="3"/>
    <x v="3"/>
    <x v="99"/>
    <x v="69"/>
    <m/>
  </r>
  <r>
    <x v="5"/>
    <x v="0"/>
    <x v="5"/>
    <x v="0"/>
    <x v="2"/>
    <x v="3"/>
    <x v="3"/>
    <x v="99"/>
    <x v="122"/>
    <n v="1124410"/>
  </r>
  <r>
    <x v="5"/>
    <x v="0"/>
    <x v="5"/>
    <x v="0"/>
    <x v="2"/>
    <x v="3"/>
    <x v="3"/>
    <x v="99"/>
    <x v="68"/>
    <m/>
  </r>
  <r>
    <x v="5"/>
    <x v="0"/>
    <x v="5"/>
    <x v="0"/>
    <x v="2"/>
    <x v="3"/>
    <x v="3"/>
    <x v="99"/>
    <x v="41"/>
    <m/>
  </r>
  <r>
    <x v="5"/>
    <x v="0"/>
    <x v="5"/>
    <x v="0"/>
    <x v="2"/>
    <x v="3"/>
    <x v="26"/>
    <x v="137"/>
    <x v="98"/>
    <m/>
  </r>
  <r>
    <x v="5"/>
    <x v="0"/>
    <x v="5"/>
    <x v="0"/>
    <x v="2"/>
    <x v="3"/>
    <x v="20"/>
    <x v="49"/>
    <x v="40"/>
    <m/>
  </r>
  <r>
    <x v="5"/>
    <x v="0"/>
    <x v="5"/>
    <x v="0"/>
    <x v="2"/>
    <x v="3"/>
    <x v="20"/>
    <x v="49"/>
    <x v="41"/>
    <n v="990330"/>
  </r>
  <r>
    <x v="5"/>
    <x v="0"/>
    <x v="5"/>
    <x v="0"/>
    <x v="2"/>
    <x v="3"/>
    <x v="20"/>
    <x v="49"/>
    <x v="42"/>
    <m/>
  </r>
  <r>
    <x v="5"/>
    <x v="0"/>
    <x v="5"/>
    <x v="0"/>
    <x v="2"/>
    <x v="3"/>
    <x v="20"/>
    <x v="49"/>
    <x v="83"/>
    <m/>
  </r>
  <r>
    <x v="5"/>
    <x v="0"/>
    <x v="5"/>
    <x v="0"/>
    <x v="2"/>
    <x v="3"/>
    <x v="20"/>
    <x v="49"/>
    <x v="68"/>
    <n v="360000"/>
  </r>
  <r>
    <x v="5"/>
    <x v="0"/>
    <x v="5"/>
    <x v="0"/>
    <x v="2"/>
    <x v="3"/>
    <x v="20"/>
    <x v="49"/>
    <x v="124"/>
    <n v="618900"/>
  </r>
  <r>
    <x v="5"/>
    <x v="0"/>
    <x v="5"/>
    <x v="0"/>
    <x v="2"/>
    <x v="3"/>
    <x v="20"/>
    <x v="111"/>
    <x v="42"/>
    <m/>
  </r>
  <r>
    <x v="5"/>
    <x v="0"/>
    <x v="5"/>
    <x v="0"/>
    <x v="2"/>
    <x v="3"/>
    <x v="20"/>
    <x v="111"/>
    <x v="83"/>
    <m/>
  </r>
  <r>
    <x v="5"/>
    <x v="0"/>
    <x v="5"/>
    <x v="0"/>
    <x v="2"/>
    <x v="3"/>
    <x v="20"/>
    <x v="111"/>
    <x v="43"/>
    <m/>
  </r>
  <r>
    <x v="5"/>
    <x v="0"/>
    <x v="5"/>
    <x v="0"/>
    <x v="2"/>
    <x v="3"/>
    <x v="20"/>
    <x v="111"/>
    <x v="124"/>
    <n v="464400"/>
  </r>
  <r>
    <x v="5"/>
    <x v="0"/>
    <x v="5"/>
    <x v="0"/>
    <x v="2"/>
    <x v="3"/>
    <x v="21"/>
    <x v="50"/>
    <x v="0"/>
    <m/>
  </r>
  <r>
    <x v="5"/>
    <x v="0"/>
    <x v="5"/>
    <x v="0"/>
    <x v="2"/>
    <x v="3"/>
    <x v="21"/>
    <x v="132"/>
    <x v="44"/>
    <m/>
  </r>
  <r>
    <x v="6"/>
    <x v="0"/>
    <x v="5"/>
    <x v="0"/>
    <x v="1"/>
    <x v="2"/>
    <x v="24"/>
    <x v="63"/>
    <x v="1"/>
    <n v="70425905.909999996"/>
  </r>
  <r>
    <x v="6"/>
    <x v="0"/>
    <x v="5"/>
    <x v="0"/>
    <x v="1"/>
    <x v="5"/>
    <x v="11"/>
    <x v="64"/>
    <x v="0"/>
    <n v="215.25"/>
  </r>
  <r>
    <x v="6"/>
    <x v="0"/>
    <x v="5"/>
    <x v="0"/>
    <x v="1"/>
    <x v="5"/>
    <x v="14"/>
    <x v="66"/>
    <x v="0"/>
    <m/>
  </r>
  <r>
    <x v="6"/>
    <x v="0"/>
    <x v="5"/>
    <x v="0"/>
    <x v="1"/>
    <x v="5"/>
    <x v="15"/>
    <x v="69"/>
    <x v="0"/>
    <m/>
  </r>
  <r>
    <x v="6"/>
    <x v="0"/>
    <x v="5"/>
    <x v="0"/>
    <x v="1"/>
    <x v="2"/>
    <x v="25"/>
    <x v="74"/>
    <x v="0"/>
    <n v="-718793.55"/>
  </r>
  <r>
    <x v="6"/>
    <x v="0"/>
    <x v="5"/>
    <x v="0"/>
    <x v="1"/>
    <x v="2"/>
    <x v="25"/>
    <x v="118"/>
    <x v="0"/>
    <m/>
  </r>
  <r>
    <x v="6"/>
    <x v="0"/>
    <x v="5"/>
    <x v="0"/>
    <x v="1"/>
    <x v="2"/>
    <x v="0"/>
    <x v="103"/>
    <x v="0"/>
    <m/>
  </r>
  <r>
    <x v="6"/>
    <x v="0"/>
    <x v="5"/>
    <x v="0"/>
    <x v="1"/>
    <x v="2"/>
    <x v="0"/>
    <x v="104"/>
    <x v="0"/>
    <n v="261050.4"/>
  </r>
  <r>
    <x v="6"/>
    <x v="0"/>
    <x v="5"/>
    <x v="0"/>
    <x v="1"/>
    <x v="2"/>
    <x v="0"/>
    <x v="145"/>
    <x v="0"/>
    <n v="-464835.32"/>
  </r>
  <r>
    <x v="6"/>
    <x v="0"/>
    <x v="5"/>
    <x v="0"/>
    <x v="0"/>
    <x v="0"/>
    <x v="4"/>
    <x v="6"/>
    <x v="2"/>
    <n v="6120000"/>
  </r>
  <r>
    <x v="6"/>
    <x v="0"/>
    <x v="5"/>
    <x v="0"/>
    <x v="0"/>
    <x v="0"/>
    <x v="4"/>
    <x v="6"/>
    <x v="3"/>
    <n v="603750"/>
  </r>
  <r>
    <x v="6"/>
    <x v="0"/>
    <x v="5"/>
    <x v="0"/>
    <x v="0"/>
    <x v="0"/>
    <x v="4"/>
    <x v="6"/>
    <x v="143"/>
    <n v="660000"/>
  </r>
  <r>
    <x v="6"/>
    <x v="0"/>
    <x v="5"/>
    <x v="0"/>
    <x v="0"/>
    <x v="0"/>
    <x v="4"/>
    <x v="7"/>
    <x v="2"/>
    <m/>
  </r>
  <r>
    <x v="6"/>
    <x v="0"/>
    <x v="5"/>
    <x v="0"/>
    <x v="0"/>
    <x v="0"/>
    <x v="4"/>
    <x v="7"/>
    <x v="3"/>
    <n v="42182"/>
  </r>
  <r>
    <x v="6"/>
    <x v="0"/>
    <x v="5"/>
    <x v="0"/>
    <x v="0"/>
    <x v="0"/>
    <x v="4"/>
    <x v="7"/>
    <x v="143"/>
    <n v="51556"/>
  </r>
  <r>
    <x v="6"/>
    <x v="0"/>
    <x v="5"/>
    <x v="0"/>
    <x v="0"/>
    <x v="0"/>
    <x v="4"/>
    <x v="8"/>
    <x v="2"/>
    <n v="510000"/>
  </r>
  <r>
    <x v="6"/>
    <x v="0"/>
    <x v="5"/>
    <x v="0"/>
    <x v="0"/>
    <x v="0"/>
    <x v="4"/>
    <x v="8"/>
    <x v="3"/>
    <n v="143540"/>
  </r>
  <r>
    <x v="6"/>
    <x v="0"/>
    <x v="5"/>
    <x v="0"/>
    <x v="0"/>
    <x v="0"/>
    <x v="4"/>
    <x v="8"/>
    <x v="143"/>
    <n v="59296"/>
  </r>
  <r>
    <x v="6"/>
    <x v="0"/>
    <x v="5"/>
    <x v="0"/>
    <x v="0"/>
    <x v="0"/>
    <x v="4"/>
    <x v="9"/>
    <x v="2"/>
    <n v="61200"/>
  </r>
  <r>
    <x v="6"/>
    <x v="0"/>
    <x v="5"/>
    <x v="0"/>
    <x v="0"/>
    <x v="0"/>
    <x v="4"/>
    <x v="9"/>
    <x v="3"/>
    <n v="17225"/>
  </r>
  <r>
    <x v="6"/>
    <x v="0"/>
    <x v="5"/>
    <x v="0"/>
    <x v="0"/>
    <x v="0"/>
    <x v="4"/>
    <x v="9"/>
    <x v="143"/>
    <n v="7116"/>
  </r>
  <r>
    <x v="6"/>
    <x v="0"/>
    <x v="5"/>
    <x v="0"/>
    <x v="0"/>
    <x v="0"/>
    <x v="4"/>
    <x v="10"/>
    <x v="2"/>
    <n v="510000"/>
  </r>
  <r>
    <x v="6"/>
    <x v="0"/>
    <x v="5"/>
    <x v="0"/>
    <x v="0"/>
    <x v="0"/>
    <x v="4"/>
    <x v="10"/>
    <x v="3"/>
    <n v="143540"/>
  </r>
  <r>
    <x v="6"/>
    <x v="0"/>
    <x v="5"/>
    <x v="0"/>
    <x v="0"/>
    <x v="0"/>
    <x v="4"/>
    <x v="10"/>
    <x v="143"/>
    <n v="59296"/>
  </r>
  <r>
    <x v="6"/>
    <x v="0"/>
    <x v="5"/>
    <x v="0"/>
    <x v="0"/>
    <x v="0"/>
    <x v="4"/>
    <x v="11"/>
    <x v="2"/>
    <n v="255000"/>
  </r>
  <r>
    <x v="6"/>
    <x v="0"/>
    <x v="5"/>
    <x v="0"/>
    <x v="0"/>
    <x v="0"/>
    <x v="4"/>
    <x v="11"/>
    <x v="3"/>
    <n v="67083"/>
  </r>
  <r>
    <x v="6"/>
    <x v="0"/>
    <x v="5"/>
    <x v="0"/>
    <x v="0"/>
    <x v="0"/>
    <x v="4"/>
    <x v="11"/>
    <x v="143"/>
    <n v="27500"/>
  </r>
  <r>
    <x v="6"/>
    <x v="0"/>
    <x v="5"/>
    <x v="0"/>
    <x v="0"/>
    <x v="0"/>
    <x v="4"/>
    <x v="12"/>
    <x v="2"/>
    <n v="4080000"/>
  </r>
  <r>
    <x v="6"/>
    <x v="0"/>
    <x v="5"/>
    <x v="0"/>
    <x v="0"/>
    <x v="0"/>
    <x v="4"/>
    <x v="134"/>
    <x v="0"/>
    <m/>
  </r>
  <r>
    <x v="6"/>
    <x v="0"/>
    <x v="5"/>
    <x v="0"/>
    <x v="0"/>
    <x v="0"/>
    <x v="4"/>
    <x v="142"/>
    <x v="71"/>
    <m/>
  </r>
  <r>
    <x v="6"/>
    <x v="0"/>
    <x v="5"/>
    <x v="0"/>
    <x v="0"/>
    <x v="0"/>
    <x v="4"/>
    <x v="56"/>
    <x v="4"/>
    <m/>
  </r>
  <r>
    <x v="6"/>
    <x v="0"/>
    <x v="5"/>
    <x v="0"/>
    <x v="0"/>
    <x v="0"/>
    <x v="4"/>
    <x v="13"/>
    <x v="5"/>
    <n v="43796"/>
  </r>
  <r>
    <x v="6"/>
    <x v="0"/>
    <x v="5"/>
    <x v="0"/>
    <x v="0"/>
    <x v="0"/>
    <x v="4"/>
    <x v="146"/>
    <x v="130"/>
    <m/>
  </r>
  <r>
    <x v="6"/>
    <x v="0"/>
    <x v="5"/>
    <x v="0"/>
    <x v="0"/>
    <x v="0"/>
    <x v="4"/>
    <x v="14"/>
    <x v="6"/>
    <n v="966600"/>
  </r>
  <r>
    <x v="6"/>
    <x v="0"/>
    <x v="5"/>
    <x v="0"/>
    <x v="0"/>
    <x v="0"/>
    <x v="4"/>
    <x v="14"/>
    <x v="7"/>
    <n v="233450"/>
  </r>
  <r>
    <x v="6"/>
    <x v="0"/>
    <x v="5"/>
    <x v="0"/>
    <x v="0"/>
    <x v="0"/>
    <x v="4"/>
    <x v="15"/>
    <x v="8"/>
    <n v="335600"/>
  </r>
  <r>
    <x v="6"/>
    <x v="0"/>
    <x v="5"/>
    <x v="0"/>
    <x v="0"/>
    <x v="0"/>
    <x v="4"/>
    <x v="147"/>
    <x v="139"/>
    <m/>
  </r>
  <r>
    <x v="6"/>
    <x v="0"/>
    <x v="5"/>
    <x v="0"/>
    <x v="0"/>
    <x v="0"/>
    <x v="4"/>
    <x v="113"/>
    <x v="0"/>
    <m/>
  </r>
  <r>
    <x v="6"/>
    <x v="0"/>
    <x v="5"/>
    <x v="0"/>
    <x v="0"/>
    <x v="0"/>
    <x v="9"/>
    <x v="114"/>
    <x v="9"/>
    <n v="600000"/>
  </r>
  <r>
    <x v="6"/>
    <x v="0"/>
    <x v="5"/>
    <x v="0"/>
    <x v="0"/>
    <x v="0"/>
    <x v="9"/>
    <x v="30"/>
    <x v="10"/>
    <m/>
  </r>
  <r>
    <x v="6"/>
    <x v="0"/>
    <x v="5"/>
    <x v="0"/>
    <x v="0"/>
    <x v="0"/>
    <x v="9"/>
    <x v="110"/>
    <x v="0"/>
    <m/>
  </r>
  <r>
    <x v="6"/>
    <x v="0"/>
    <x v="5"/>
    <x v="0"/>
    <x v="0"/>
    <x v="0"/>
    <x v="5"/>
    <x v="70"/>
    <x v="11"/>
    <n v="902"/>
  </r>
  <r>
    <x v="6"/>
    <x v="0"/>
    <x v="5"/>
    <x v="0"/>
    <x v="0"/>
    <x v="0"/>
    <x v="5"/>
    <x v="70"/>
    <x v="99"/>
    <m/>
  </r>
  <r>
    <x v="6"/>
    <x v="0"/>
    <x v="5"/>
    <x v="0"/>
    <x v="0"/>
    <x v="0"/>
    <x v="5"/>
    <x v="102"/>
    <x v="0"/>
    <m/>
  </r>
  <r>
    <x v="6"/>
    <x v="0"/>
    <x v="5"/>
    <x v="0"/>
    <x v="0"/>
    <x v="0"/>
    <x v="5"/>
    <x v="71"/>
    <x v="139"/>
    <n v="60"/>
  </r>
  <r>
    <x v="6"/>
    <x v="0"/>
    <x v="5"/>
    <x v="0"/>
    <x v="0"/>
    <x v="0"/>
    <x v="5"/>
    <x v="71"/>
    <x v="45"/>
    <n v="80602"/>
  </r>
  <r>
    <x v="6"/>
    <x v="0"/>
    <x v="5"/>
    <x v="0"/>
    <x v="0"/>
    <x v="0"/>
    <x v="5"/>
    <x v="78"/>
    <x v="0"/>
    <m/>
  </r>
  <r>
    <x v="6"/>
    <x v="0"/>
    <x v="5"/>
    <x v="0"/>
    <x v="0"/>
    <x v="0"/>
    <x v="6"/>
    <x v="17"/>
    <x v="12"/>
    <n v="800000"/>
  </r>
  <r>
    <x v="6"/>
    <x v="0"/>
    <x v="5"/>
    <x v="0"/>
    <x v="0"/>
    <x v="0"/>
    <x v="6"/>
    <x v="17"/>
    <x v="133"/>
    <m/>
  </r>
  <r>
    <x v="6"/>
    <x v="0"/>
    <x v="5"/>
    <x v="0"/>
    <x v="0"/>
    <x v="0"/>
    <x v="6"/>
    <x v="143"/>
    <x v="72"/>
    <m/>
  </r>
  <r>
    <x v="6"/>
    <x v="0"/>
    <x v="5"/>
    <x v="0"/>
    <x v="0"/>
    <x v="0"/>
    <x v="0"/>
    <x v="79"/>
    <x v="0"/>
    <m/>
  </r>
  <r>
    <x v="6"/>
    <x v="0"/>
    <x v="5"/>
    <x v="0"/>
    <x v="0"/>
    <x v="0"/>
    <x v="0"/>
    <x v="80"/>
    <x v="13"/>
    <m/>
  </r>
  <r>
    <x v="6"/>
    <x v="0"/>
    <x v="5"/>
    <x v="0"/>
    <x v="0"/>
    <x v="0"/>
    <x v="0"/>
    <x v="80"/>
    <x v="14"/>
    <n v="404584"/>
  </r>
  <r>
    <x v="6"/>
    <x v="0"/>
    <x v="5"/>
    <x v="0"/>
    <x v="0"/>
    <x v="0"/>
    <x v="0"/>
    <x v="80"/>
    <x v="15"/>
    <n v="1200000"/>
  </r>
  <r>
    <x v="6"/>
    <x v="0"/>
    <x v="5"/>
    <x v="0"/>
    <x v="0"/>
    <x v="0"/>
    <x v="0"/>
    <x v="80"/>
    <x v="16"/>
    <n v="425934"/>
  </r>
  <r>
    <x v="6"/>
    <x v="0"/>
    <x v="5"/>
    <x v="0"/>
    <x v="0"/>
    <x v="0"/>
    <x v="0"/>
    <x v="80"/>
    <x v="21"/>
    <m/>
  </r>
  <r>
    <x v="6"/>
    <x v="0"/>
    <x v="5"/>
    <x v="0"/>
    <x v="0"/>
    <x v="0"/>
    <x v="0"/>
    <x v="80"/>
    <x v="73"/>
    <m/>
  </r>
  <r>
    <x v="6"/>
    <x v="0"/>
    <x v="5"/>
    <x v="0"/>
    <x v="0"/>
    <x v="0"/>
    <x v="0"/>
    <x v="80"/>
    <x v="84"/>
    <m/>
  </r>
  <r>
    <x v="6"/>
    <x v="0"/>
    <x v="5"/>
    <x v="0"/>
    <x v="0"/>
    <x v="0"/>
    <x v="0"/>
    <x v="80"/>
    <x v="85"/>
    <m/>
  </r>
  <r>
    <x v="6"/>
    <x v="0"/>
    <x v="5"/>
    <x v="0"/>
    <x v="0"/>
    <x v="0"/>
    <x v="0"/>
    <x v="80"/>
    <x v="86"/>
    <m/>
  </r>
  <r>
    <x v="6"/>
    <x v="0"/>
    <x v="5"/>
    <x v="0"/>
    <x v="0"/>
    <x v="0"/>
    <x v="0"/>
    <x v="84"/>
    <x v="20"/>
    <m/>
  </r>
  <r>
    <x v="6"/>
    <x v="0"/>
    <x v="5"/>
    <x v="0"/>
    <x v="0"/>
    <x v="0"/>
    <x v="0"/>
    <x v="107"/>
    <x v="17"/>
    <n v="300000"/>
  </r>
  <r>
    <x v="6"/>
    <x v="0"/>
    <x v="5"/>
    <x v="0"/>
    <x v="0"/>
    <x v="0"/>
    <x v="0"/>
    <x v="115"/>
    <x v="0"/>
    <m/>
  </r>
  <r>
    <x v="6"/>
    <x v="0"/>
    <x v="5"/>
    <x v="0"/>
    <x v="0"/>
    <x v="0"/>
    <x v="0"/>
    <x v="138"/>
    <x v="11"/>
    <n v="268116"/>
  </r>
  <r>
    <x v="6"/>
    <x v="0"/>
    <x v="5"/>
    <x v="0"/>
    <x v="0"/>
    <x v="0"/>
    <x v="0"/>
    <x v="108"/>
    <x v="0"/>
    <m/>
  </r>
  <r>
    <x v="6"/>
    <x v="0"/>
    <x v="5"/>
    <x v="0"/>
    <x v="0"/>
    <x v="0"/>
    <x v="0"/>
    <x v="109"/>
    <x v="0"/>
    <m/>
  </r>
  <r>
    <x v="6"/>
    <x v="0"/>
    <x v="5"/>
    <x v="0"/>
    <x v="0"/>
    <x v="0"/>
    <x v="0"/>
    <x v="116"/>
    <x v="88"/>
    <n v="59179"/>
  </r>
  <r>
    <x v="6"/>
    <x v="0"/>
    <x v="5"/>
    <x v="0"/>
    <x v="0"/>
    <x v="0"/>
    <x v="0"/>
    <x v="116"/>
    <x v="20"/>
    <n v="130000"/>
  </r>
  <r>
    <x v="6"/>
    <x v="0"/>
    <x v="5"/>
    <x v="0"/>
    <x v="0"/>
    <x v="0"/>
    <x v="0"/>
    <x v="79"/>
    <x v="40"/>
    <m/>
  </r>
  <r>
    <x v="6"/>
    <x v="0"/>
    <x v="5"/>
    <x v="0"/>
    <x v="0"/>
    <x v="0"/>
    <x v="12"/>
    <x v="81"/>
    <x v="0"/>
    <m/>
  </r>
  <r>
    <x v="6"/>
    <x v="0"/>
    <x v="5"/>
    <x v="0"/>
    <x v="0"/>
    <x v="0"/>
    <x v="12"/>
    <x v="82"/>
    <x v="47"/>
    <m/>
  </r>
  <r>
    <x v="6"/>
    <x v="0"/>
    <x v="5"/>
    <x v="0"/>
    <x v="0"/>
    <x v="0"/>
    <x v="12"/>
    <x v="83"/>
    <x v="127"/>
    <m/>
  </r>
  <r>
    <x v="6"/>
    <x v="0"/>
    <x v="5"/>
    <x v="0"/>
    <x v="0"/>
    <x v="0"/>
    <x v="12"/>
    <x v="84"/>
    <x v="47"/>
    <m/>
  </r>
  <r>
    <x v="6"/>
    <x v="0"/>
    <x v="5"/>
    <x v="0"/>
    <x v="0"/>
    <x v="0"/>
    <x v="19"/>
    <x v="100"/>
    <x v="144"/>
    <n v="350000"/>
  </r>
  <r>
    <x v="6"/>
    <x v="0"/>
    <x v="5"/>
    <x v="0"/>
    <x v="0"/>
    <x v="0"/>
    <x v="19"/>
    <x v="100"/>
    <x v="19"/>
    <m/>
  </r>
  <r>
    <x v="6"/>
    <x v="0"/>
    <x v="5"/>
    <x v="0"/>
    <x v="0"/>
    <x v="0"/>
    <x v="19"/>
    <x v="139"/>
    <x v="139"/>
    <n v="356134"/>
  </r>
  <r>
    <x v="6"/>
    <x v="0"/>
    <x v="5"/>
    <x v="0"/>
    <x v="0"/>
    <x v="0"/>
    <x v="27"/>
    <x v="140"/>
    <x v="140"/>
    <m/>
  </r>
  <r>
    <x v="6"/>
    <x v="0"/>
    <x v="5"/>
    <x v="0"/>
    <x v="0"/>
    <x v="0"/>
    <x v="27"/>
    <x v="148"/>
    <x v="140"/>
    <m/>
  </r>
  <r>
    <x v="6"/>
    <x v="0"/>
    <x v="5"/>
    <x v="0"/>
    <x v="0"/>
    <x v="0"/>
    <x v="27"/>
    <x v="139"/>
    <x v="140"/>
    <m/>
  </r>
  <r>
    <x v="6"/>
    <x v="0"/>
    <x v="5"/>
    <x v="0"/>
    <x v="0"/>
    <x v="0"/>
    <x v="27"/>
    <x v="149"/>
    <x v="140"/>
    <m/>
  </r>
  <r>
    <x v="6"/>
    <x v="0"/>
    <x v="5"/>
    <x v="0"/>
    <x v="0"/>
    <x v="0"/>
    <x v="22"/>
    <x v="105"/>
    <x v="140"/>
    <m/>
  </r>
  <r>
    <x v="6"/>
    <x v="0"/>
    <x v="5"/>
    <x v="0"/>
    <x v="0"/>
    <x v="0"/>
    <x v="16"/>
    <x v="86"/>
    <x v="45"/>
    <n v="902720"/>
  </r>
  <r>
    <x v="6"/>
    <x v="0"/>
    <x v="5"/>
    <x v="0"/>
    <x v="0"/>
    <x v="0"/>
    <x v="16"/>
    <x v="117"/>
    <x v="57"/>
    <n v="258000"/>
  </r>
  <r>
    <x v="6"/>
    <x v="0"/>
    <x v="5"/>
    <x v="0"/>
    <x v="0"/>
    <x v="0"/>
    <x v="16"/>
    <x v="117"/>
    <x v="134"/>
    <m/>
  </r>
  <r>
    <x v="6"/>
    <x v="0"/>
    <x v="5"/>
    <x v="0"/>
    <x v="0"/>
    <x v="0"/>
    <x v="22"/>
    <x v="105"/>
    <x v="46"/>
    <m/>
  </r>
  <r>
    <x v="6"/>
    <x v="0"/>
    <x v="5"/>
    <x v="0"/>
    <x v="0"/>
    <x v="0"/>
    <x v="2"/>
    <x v="87"/>
    <x v="21"/>
    <n v="281132"/>
  </r>
  <r>
    <x v="6"/>
    <x v="0"/>
    <x v="5"/>
    <x v="0"/>
    <x v="0"/>
    <x v="0"/>
    <x v="2"/>
    <x v="87"/>
    <x v="87"/>
    <m/>
  </r>
  <r>
    <x v="6"/>
    <x v="0"/>
    <x v="5"/>
    <x v="0"/>
    <x v="0"/>
    <x v="0"/>
    <x v="2"/>
    <x v="87"/>
    <x v="14"/>
    <m/>
  </r>
  <r>
    <x v="6"/>
    <x v="0"/>
    <x v="5"/>
    <x v="0"/>
    <x v="0"/>
    <x v="0"/>
    <x v="2"/>
    <x v="87"/>
    <x v="100"/>
    <m/>
  </r>
  <r>
    <x v="6"/>
    <x v="0"/>
    <x v="5"/>
    <x v="0"/>
    <x v="0"/>
    <x v="0"/>
    <x v="2"/>
    <x v="88"/>
    <x v="128"/>
    <m/>
  </r>
  <r>
    <x v="6"/>
    <x v="0"/>
    <x v="5"/>
    <x v="0"/>
    <x v="0"/>
    <x v="0"/>
    <x v="2"/>
    <x v="88"/>
    <x v="101"/>
    <m/>
  </r>
  <r>
    <x v="6"/>
    <x v="0"/>
    <x v="5"/>
    <x v="0"/>
    <x v="0"/>
    <x v="0"/>
    <x v="2"/>
    <x v="89"/>
    <x v="102"/>
    <m/>
  </r>
  <r>
    <x v="6"/>
    <x v="0"/>
    <x v="5"/>
    <x v="0"/>
    <x v="0"/>
    <x v="0"/>
    <x v="2"/>
    <x v="89"/>
    <x v="32"/>
    <m/>
  </r>
  <r>
    <x v="6"/>
    <x v="0"/>
    <x v="5"/>
    <x v="0"/>
    <x v="0"/>
    <x v="0"/>
    <x v="2"/>
    <x v="89"/>
    <x v="59"/>
    <n v="1140000"/>
  </r>
  <r>
    <x v="6"/>
    <x v="0"/>
    <x v="5"/>
    <x v="0"/>
    <x v="0"/>
    <x v="0"/>
    <x v="2"/>
    <x v="90"/>
    <x v="28"/>
    <m/>
  </r>
  <r>
    <x v="6"/>
    <x v="0"/>
    <x v="5"/>
    <x v="0"/>
    <x v="0"/>
    <x v="0"/>
    <x v="2"/>
    <x v="90"/>
    <x v="94"/>
    <n v="380072"/>
  </r>
  <r>
    <x v="6"/>
    <x v="0"/>
    <x v="5"/>
    <x v="0"/>
    <x v="0"/>
    <x v="0"/>
    <x v="2"/>
    <x v="90"/>
    <x v="106"/>
    <m/>
  </r>
  <r>
    <x v="6"/>
    <x v="0"/>
    <x v="5"/>
    <x v="0"/>
    <x v="0"/>
    <x v="0"/>
    <x v="2"/>
    <x v="90"/>
    <x v="107"/>
    <m/>
  </r>
  <r>
    <x v="6"/>
    <x v="0"/>
    <x v="5"/>
    <x v="0"/>
    <x v="0"/>
    <x v="0"/>
    <x v="2"/>
    <x v="90"/>
    <x v="108"/>
    <m/>
  </r>
  <r>
    <x v="6"/>
    <x v="0"/>
    <x v="5"/>
    <x v="0"/>
    <x v="0"/>
    <x v="0"/>
    <x v="2"/>
    <x v="90"/>
    <x v="109"/>
    <m/>
  </r>
  <r>
    <x v="6"/>
    <x v="0"/>
    <x v="5"/>
    <x v="0"/>
    <x v="0"/>
    <x v="0"/>
    <x v="2"/>
    <x v="91"/>
    <x v="141"/>
    <m/>
  </r>
  <r>
    <x v="6"/>
    <x v="0"/>
    <x v="5"/>
    <x v="0"/>
    <x v="0"/>
    <x v="0"/>
    <x v="2"/>
    <x v="91"/>
    <x v="99"/>
    <m/>
  </r>
  <r>
    <x v="6"/>
    <x v="0"/>
    <x v="5"/>
    <x v="0"/>
    <x v="0"/>
    <x v="0"/>
    <x v="2"/>
    <x v="91"/>
    <x v="110"/>
    <m/>
  </r>
  <r>
    <x v="6"/>
    <x v="0"/>
    <x v="5"/>
    <x v="0"/>
    <x v="0"/>
    <x v="0"/>
    <x v="2"/>
    <x v="91"/>
    <x v="111"/>
    <m/>
  </r>
  <r>
    <x v="6"/>
    <x v="0"/>
    <x v="5"/>
    <x v="0"/>
    <x v="0"/>
    <x v="0"/>
    <x v="2"/>
    <x v="92"/>
    <x v="112"/>
    <m/>
  </r>
  <r>
    <x v="6"/>
    <x v="0"/>
    <x v="5"/>
    <x v="0"/>
    <x v="0"/>
    <x v="0"/>
    <x v="2"/>
    <x v="136"/>
    <x v="113"/>
    <n v="410000"/>
  </r>
  <r>
    <x v="6"/>
    <x v="0"/>
    <x v="5"/>
    <x v="0"/>
    <x v="0"/>
    <x v="0"/>
    <x v="2"/>
    <x v="136"/>
    <x v="136"/>
    <m/>
  </r>
  <r>
    <x v="6"/>
    <x v="0"/>
    <x v="5"/>
    <x v="0"/>
    <x v="0"/>
    <x v="0"/>
    <x v="2"/>
    <x v="141"/>
    <x v="114"/>
    <m/>
  </r>
  <r>
    <x v="6"/>
    <x v="0"/>
    <x v="5"/>
    <x v="0"/>
    <x v="0"/>
    <x v="0"/>
    <x v="2"/>
    <x v="141"/>
    <x v="115"/>
    <m/>
  </r>
  <r>
    <x v="6"/>
    <x v="0"/>
    <x v="5"/>
    <x v="0"/>
    <x v="0"/>
    <x v="0"/>
    <x v="2"/>
    <x v="141"/>
    <x v="116"/>
    <m/>
  </r>
  <r>
    <x v="6"/>
    <x v="0"/>
    <x v="5"/>
    <x v="0"/>
    <x v="0"/>
    <x v="0"/>
    <x v="2"/>
    <x v="93"/>
    <x v="0"/>
    <m/>
  </r>
  <r>
    <x v="6"/>
    <x v="0"/>
    <x v="5"/>
    <x v="0"/>
    <x v="0"/>
    <x v="0"/>
    <x v="2"/>
    <x v="84"/>
    <x v="138"/>
    <m/>
  </r>
  <r>
    <x v="6"/>
    <x v="0"/>
    <x v="5"/>
    <x v="0"/>
    <x v="0"/>
    <x v="0"/>
    <x v="2"/>
    <x v="84"/>
    <x v="142"/>
    <m/>
  </r>
  <r>
    <x v="6"/>
    <x v="0"/>
    <x v="5"/>
    <x v="0"/>
    <x v="0"/>
    <x v="0"/>
    <x v="2"/>
    <x v="84"/>
    <x v="137"/>
    <m/>
  </r>
  <r>
    <x v="6"/>
    <x v="0"/>
    <x v="5"/>
    <x v="0"/>
    <x v="0"/>
    <x v="0"/>
    <x v="2"/>
    <x v="84"/>
    <x v="131"/>
    <m/>
  </r>
  <r>
    <x v="6"/>
    <x v="0"/>
    <x v="5"/>
    <x v="0"/>
    <x v="0"/>
    <x v="0"/>
    <x v="2"/>
    <x v="84"/>
    <x v="54"/>
    <m/>
  </r>
  <r>
    <x v="6"/>
    <x v="0"/>
    <x v="5"/>
    <x v="0"/>
    <x v="0"/>
    <x v="0"/>
    <x v="2"/>
    <x v="84"/>
    <x v="37"/>
    <m/>
  </r>
  <r>
    <x v="6"/>
    <x v="0"/>
    <x v="5"/>
    <x v="0"/>
    <x v="0"/>
    <x v="0"/>
    <x v="2"/>
    <x v="84"/>
    <x v="123"/>
    <m/>
  </r>
  <r>
    <x v="6"/>
    <x v="0"/>
    <x v="5"/>
    <x v="0"/>
    <x v="0"/>
    <x v="0"/>
    <x v="2"/>
    <x v="84"/>
    <x v="26"/>
    <n v="249.47"/>
  </r>
  <r>
    <x v="6"/>
    <x v="0"/>
    <x v="5"/>
    <x v="0"/>
    <x v="0"/>
    <x v="0"/>
    <x v="2"/>
    <x v="84"/>
    <x v="75"/>
    <m/>
  </r>
  <r>
    <x v="6"/>
    <x v="0"/>
    <x v="5"/>
    <x v="0"/>
    <x v="0"/>
    <x v="0"/>
    <x v="2"/>
    <x v="84"/>
    <x v="25"/>
    <m/>
  </r>
  <r>
    <x v="6"/>
    <x v="0"/>
    <x v="5"/>
    <x v="0"/>
    <x v="0"/>
    <x v="7"/>
    <x v="4"/>
    <x v="119"/>
    <x v="28"/>
    <n v="2300000"/>
  </r>
  <r>
    <x v="6"/>
    <x v="0"/>
    <x v="5"/>
    <x v="0"/>
    <x v="0"/>
    <x v="7"/>
    <x v="4"/>
    <x v="120"/>
    <x v="28"/>
    <m/>
  </r>
  <r>
    <x v="6"/>
    <x v="0"/>
    <x v="5"/>
    <x v="0"/>
    <x v="0"/>
    <x v="7"/>
    <x v="4"/>
    <x v="121"/>
    <x v="28"/>
    <n v="275000"/>
  </r>
  <r>
    <x v="6"/>
    <x v="0"/>
    <x v="5"/>
    <x v="0"/>
    <x v="0"/>
    <x v="7"/>
    <x v="4"/>
    <x v="122"/>
    <x v="28"/>
    <n v="33000"/>
  </r>
  <r>
    <x v="6"/>
    <x v="0"/>
    <x v="5"/>
    <x v="0"/>
    <x v="0"/>
    <x v="7"/>
    <x v="4"/>
    <x v="123"/>
    <x v="28"/>
    <n v="275000"/>
  </r>
  <r>
    <x v="6"/>
    <x v="0"/>
    <x v="5"/>
    <x v="0"/>
    <x v="0"/>
    <x v="7"/>
    <x v="4"/>
    <x v="124"/>
    <x v="28"/>
    <n v="137500"/>
  </r>
  <r>
    <x v="6"/>
    <x v="0"/>
    <x v="5"/>
    <x v="0"/>
    <x v="0"/>
    <x v="7"/>
    <x v="4"/>
    <x v="135"/>
    <x v="0"/>
    <m/>
  </r>
  <r>
    <x v="6"/>
    <x v="0"/>
    <x v="5"/>
    <x v="0"/>
    <x v="0"/>
    <x v="7"/>
    <x v="4"/>
    <x v="125"/>
    <x v="28"/>
    <n v="1000000"/>
  </r>
  <r>
    <x v="6"/>
    <x v="0"/>
    <x v="5"/>
    <x v="0"/>
    <x v="0"/>
    <x v="7"/>
    <x v="4"/>
    <x v="144"/>
    <x v="28"/>
    <n v="1000000"/>
  </r>
  <r>
    <x v="6"/>
    <x v="0"/>
    <x v="5"/>
    <x v="0"/>
    <x v="0"/>
    <x v="7"/>
    <x v="4"/>
    <x v="126"/>
    <x v="0"/>
    <m/>
  </r>
  <r>
    <x v="6"/>
    <x v="0"/>
    <x v="5"/>
    <x v="0"/>
    <x v="0"/>
    <x v="7"/>
    <x v="4"/>
    <x v="127"/>
    <x v="5"/>
    <n v="17226"/>
  </r>
  <r>
    <x v="6"/>
    <x v="0"/>
    <x v="5"/>
    <x v="0"/>
    <x v="0"/>
    <x v="7"/>
    <x v="4"/>
    <x v="128"/>
    <x v="6"/>
    <n v="442000"/>
  </r>
  <r>
    <x v="6"/>
    <x v="0"/>
    <x v="5"/>
    <x v="0"/>
    <x v="0"/>
    <x v="7"/>
    <x v="4"/>
    <x v="129"/>
    <x v="77"/>
    <n v="132000"/>
  </r>
  <r>
    <x v="6"/>
    <x v="0"/>
    <x v="5"/>
    <x v="0"/>
    <x v="0"/>
    <x v="7"/>
    <x v="4"/>
    <x v="130"/>
    <x v="0"/>
    <m/>
  </r>
  <r>
    <x v="6"/>
    <x v="0"/>
    <x v="5"/>
    <x v="0"/>
    <x v="0"/>
    <x v="7"/>
    <x v="2"/>
    <x v="131"/>
    <x v="0"/>
    <m/>
  </r>
  <r>
    <x v="6"/>
    <x v="0"/>
    <x v="5"/>
    <x v="0"/>
    <x v="0"/>
    <x v="1"/>
    <x v="7"/>
    <x v="34"/>
    <x v="29"/>
    <n v="82190"/>
  </r>
  <r>
    <x v="6"/>
    <x v="0"/>
    <x v="5"/>
    <x v="0"/>
    <x v="0"/>
    <x v="1"/>
    <x v="7"/>
    <x v="20"/>
    <x v="30"/>
    <n v="588037"/>
  </r>
  <r>
    <x v="6"/>
    <x v="0"/>
    <x v="5"/>
    <x v="0"/>
    <x v="0"/>
    <x v="1"/>
    <x v="7"/>
    <x v="20"/>
    <x v="29"/>
    <n v="88278"/>
  </r>
  <r>
    <x v="6"/>
    <x v="0"/>
    <x v="5"/>
    <x v="0"/>
    <x v="0"/>
    <x v="1"/>
    <x v="7"/>
    <x v="101"/>
    <x v="138"/>
    <n v="13000"/>
  </r>
  <r>
    <x v="6"/>
    <x v="0"/>
    <x v="5"/>
    <x v="0"/>
    <x v="0"/>
    <x v="1"/>
    <x v="7"/>
    <x v="101"/>
    <x v="31"/>
    <n v="3000"/>
  </r>
  <r>
    <x v="6"/>
    <x v="0"/>
    <x v="5"/>
    <x v="0"/>
    <x v="0"/>
    <x v="1"/>
    <x v="7"/>
    <x v="55"/>
    <x v="26"/>
    <m/>
  </r>
  <r>
    <x v="6"/>
    <x v="0"/>
    <x v="5"/>
    <x v="0"/>
    <x v="0"/>
    <x v="1"/>
    <x v="7"/>
    <x v="55"/>
    <x v="90"/>
    <m/>
  </r>
  <r>
    <x v="6"/>
    <x v="0"/>
    <x v="5"/>
    <x v="0"/>
    <x v="0"/>
    <x v="1"/>
    <x v="8"/>
    <x v="22"/>
    <x v="29"/>
    <n v="205041"/>
  </r>
  <r>
    <x v="6"/>
    <x v="0"/>
    <x v="5"/>
    <x v="0"/>
    <x v="0"/>
    <x v="1"/>
    <x v="8"/>
    <x v="94"/>
    <x v="31"/>
    <n v="34110.25"/>
  </r>
  <r>
    <x v="6"/>
    <x v="0"/>
    <x v="5"/>
    <x v="0"/>
    <x v="0"/>
    <x v="1"/>
    <x v="8"/>
    <x v="94"/>
    <x v="17"/>
    <n v="3000"/>
  </r>
  <r>
    <x v="6"/>
    <x v="0"/>
    <x v="5"/>
    <x v="0"/>
    <x v="0"/>
    <x v="1"/>
    <x v="8"/>
    <x v="95"/>
    <x v="0"/>
    <m/>
  </r>
  <r>
    <x v="6"/>
    <x v="0"/>
    <x v="5"/>
    <x v="0"/>
    <x v="0"/>
    <x v="1"/>
    <x v="8"/>
    <x v="77"/>
    <x v="50"/>
    <m/>
  </r>
  <r>
    <x v="6"/>
    <x v="0"/>
    <x v="5"/>
    <x v="0"/>
    <x v="0"/>
    <x v="1"/>
    <x v="8"/>
    <x v="4"/>
    <x v="2"/>
    <m/>
  </r>
  <r>
    <x v="6"/>
    <x v="0"/>
    <x v="5"/>
    <x v="0"/>
    <x v="0"/>
    <x v="1"/>
    <x v="8"/>
    <x v="4"/>
    <x v="122"/>
    <m/>
  </r>
  <r>
    <x v="6"/>
    <x v="0"/>
    <x v="5"/>
    <x v="0"/>
    <x v="0"/>
    <x v="1"/>
    <x v="8"/>
    <x v="4"/>
    <x v="91"/>
    <m/>
  </r>
  <r>
    <x v="6"/>
    <x v="0"/>
    <x v="5"/>
    <x v="0"/>
    <x v="0"/>
    <x v="1"/>
    <x v="8"/>
    <x v="4"/>
    <x v="85"/>
    <m/>
  </r>
  <r>
    <x v="6"/>
    <x v="0"/>
    <x v="5"/>
    <x v="0"/>
    <x v="0"/>
    <x v="1"/>
    <x v="8"/>
    <x v="4"/>
    <x v="17"/>
    <m/>
  </r>
  <r>
    <x v="6"/>
    <x v="0"/>
    <x v="5"/>
    <x v="0"/>
    <x v="0"/>
    <x v="1"/>
    <x v="8"/>
    <x v="4"/>
    <x v="31"/>
    <m/>
  </r>
  <r>
    <x v="6"/>
    <x v="0"/>
    <x v="5"/>
    <x v="0"/>
    <x v="0"/>
    <x v="1"/>
    <x v="8"/>
    <x v="4"/>
    <x v="13"/>
    <n v="484064"/>
  </r>
  <r>
    <x v="6"/>
    <x v="0"/>
    <x v="5"/>
    <x v="0"/>
    <x v="0"/>
    <x v="1"/>
    <x v="8"/>
    <x v="4"/>
    <x v="120"/>
    <m/>
  </r>
  <r>
    <x v="6"/>
    <x v="0"/>
    <x v="5"/>
    <x v="0"/>
    <x v="0"/>
    <x v="1"/>
    <x v="8"/>
    <x v="4"/>
    <x v="121"/>
    <m/>
  </r>
  <r>
    <x v="6"/>
    <x v="0"/>
    <x v="5"/>
    <x v="0"/>
    <x v="0"/>
    <x v="1"/>
    <x v="8"/>
    <x v="4"/>
    <x v="28"/>
    <m/>
  </r>
  <r>
    <x v="6"/>
    <x v="0"/>
    <x v="5"/>
    <x v="0"/>
    <x v="0"/>
    <x v="1"/>
    <x v="8"/>
    <x v="4"/>
    <x v="97"/>
    <m/>
  </r>
  <r>
    <x v="6"/>
    <x v="0"/>
    <x v="5"/>
    <x v="0"/>
    <x v="0"/>
    <x v="6"/>
    <x v="23"/>
    <x v="112"/>
    <x v="31"/>
    <m/>
  </r>
  <r>
    <x v="6"/>
    <x v="0"/>
    <x v="5"/>
    <x v="0"/>
    <x v="2"/>
    <x v="3"/>
    <x v="3"/>
    <x v="96"/>
    <x v="0"/>
    <m/>
  </r>
  <r>
    <x v="6"/>
    <x v="0"/>
    <x v="5"/>
    <x v="0"/>
    <x v="2"/>
    <x v="3"/>
    <x v="3"/>
    <x v="137"/>
    <x v="98"/>
    <m/>
  </r>
  <r>
    <x v="6"/>
    <x v="0"/>
    <x v="5"/>
    <x v="0"/>
    <x v="2"/>
    <x v="3"/>
    <x v="3"/>
    <x v="97"/>
    <x v="34"/>
    <n v="349776"/>
  </r>
  <r>
    <x v="6"/>
    <x v="0"/>
    <x v="5"/>
    <x v="0"/>
    <x v="2"/>
    <x v="3"/>
    <x v="3"/>
    <x v="97"/>
    <x v="35"/>
    <m/>
  </r>
  <r>
    <x v="6"/>
    <x v="0"/>
    <x v="5"/>
    <x v="0"/>
    <x v="2"/>
    <x v="3"/>
    <x v="3"/>
    <x v="97"/>
    <x v="36"/>
    <n v="2161993"/>
  </r>
  <r>
    <x v="6"/>
    <x v="0"/>
    <x v="5"/>
    <x v="0"/>
    <x v="2"/>
    <x v="3"/>
    <x v="3"/>
    <x v="97"/>
    <x v="0"/>
    <m/>
  </r>
  <r>
    <x v="6"/>
    <x v="0"/>
    <x v="5"/>
    <x v="0"/>
    <x v="2"/>
    <x v="3"/>
    <x v="3"/>
    <x v="97"/>
    <x v="0"/>
    <m/>
  </r>
  <r>
    <x v="6"/>
    <x v="0"/>
    <x v="5"/>
    <x v="0"/>
    <x v="2"/>
    <x v="3"/>
    <x v="3"/>
    <x v="97"/>
    <x v="0"/>
    <m/>
  </r>
  <r>
    <x v="6"/>
    <x v="0"/>
    <x v="5"/>
    <x v="0"/>
    <x v="2"/>
    <x v="3"/>
    <x v="3"/>
    <x v="97"/>
    <x v="0"/>
    <m/>
  </r>
  <r>
    <x v="6"/>
    <x v="0"/>
    <x v="5"/>
    <x v="0"/>
    <x v="2"/>
    <x v="3"/>
    <x v="3"/>
    <x v="98"/>
    <x v="0"/>
    <m/>
  </r>
  <r>
    <x v="6"/>
    <x v="0"/>
    <x v="5"/>
    <x v="0"/>
    <x v="2"/>
    <x v="3"/>
    <x v="3"/>
    <x v="99"/>
    <x v="37"/>
    <n v="9370396"/>
  </r>
  <r>
    <x v="6"/>
    <x v="0"/>
    <x v="5"/>
    <x v="0"/>
    <x v="2"/>
    <x v="3"/>
    <x v="3"/>
    <x v="99"/>
    <x v="70"/>
    <m/>
  </r>
  <r>
    <x v="6"/>
    <x v="0"/>
    <x v="5"/>
    <x v="0"/>
    <x v="2"/>
    <x v="3"/>
    <x v="3"/>
    <x v="99"/>
    <x v="39"/>
    <n v="2518775"/>
  </r>
  <r>
    <x v="6"/>
    <x v="0"/>
    <x v="5"/>
    <x v="0"/>
    <x v="2"/>
    <x v="3"/>
    <x v="3"/>
    <x v="99"/>
    <x v="69"/>
    <m/>
  </r>
  <r>
    <x v="6"/>
    <x v="0"/>
    <x v="5"/>
    <x v="0"/>
    <x v="2"/>
    <x v="3"/>
    <x v="3"/>
    <x v="99"/>
    <x v="122"/>
    <m/>
  </r>
  <r>
    <x v="6"/>
    <x v="0"/>
    <x v="5"/>
    <x v="0"/>
    <x v="2"/>
    <x v="3"/>
    <x v="3"/>
    <x v="99"/>
    <x v="68"/>
    <m/>
  </r>
  <r>
    <x v="6"/>
    <x v="0"/>
    <x v="5"/>
    <x v="0"/>
    <x v="2"/>
    <x v="3"/>
    <x v="3"/>
    <x v="99"/>
    <x v="41"/>
    <m/>
  </r>
  <r>
    <x v="6"/>
    <x v="0"/>
    <x v="5"/>
    <x v="0"/>
    <x v="2"/>
    <x v="3"/>
    <x v="26"/>
    <x v="137"/>
    <x v="98"/>
    <m/>
  </r>
  <r>
    <x v="6"/>
    <x v="0"/>
    <x v="5"/>
    <x v="0"/>
    <x v="2"/>
    <x v="3"/>
    <x v="20"/>
    <x v="49"/>
    <x v="40"/>
    <m/>
  </r>
  <r>
    <x v="6"/>
    <x v="0"/>
    <x v="5"/>
    <x v="0"/>
    <x v="2"/>
    <x v="3"/>
    <x v="20"/>
    <x v="49"/>
    <x v="41"/>
    <n v="1842200"/>
  </r>
  <r>
    <x v="6"/>
    <x v="0"/>
    <x v="5"/>
    <x v="0"/>
    <x v="2"/>
    <x v="3"/>
    <x v="20"/>
    <x v="49"/>
    <x v="42"/>
    <n v="722400"/>
  </r>
  <r>
    <x v="6"/>
    <x v="0"/>
    <x v="5"/>
    <x v="0"/>
    <x v="2"/>
    <x v="3"/>
    <x v="20"/>
    <x v="49"/>
    <x v="83"/>
    <m/>
  </r>
  <r>
    <x v="6"/>
    <x v="0"/>
    <x v="5"/>
    <x v="0"/>
    <x v="2"/>
    <x v="3"/>
    <x v="20"/>
    <x v="49"/>
    <x v="68"/>
    <m/>
  </r>
  <r>
    <x v="6"/>
    <x v="0"/>
    <x v="5"/>
    <x v="0"/>
    <x v="2"/>
    <x v="3"/>
    <x v="20"/>
    <x v="49"/>
    <x v="124"/>
    <n v="380600"/>
  </r>
  <r>
    <x v="6"/>
    <x v="0"/>
    <x v="5"/>
    <x v="0"/>
    <x v="2"/>
    <x v="3"/>
    <x v="20"/>
    <x v="111"/>
    <x v="42"/>
    <n v="407100"/>
  </r>
  <r>
    <x v="6"/>
    <x v="0"/>
    <x v="5"/>
    <x v="0"/>
    <x v="2"/>
    <x v="3"/>
    <x v="20"/>
    <x v="111"/>
    <x v="83"/>
    <m/>
  </r>
  <r>
    <x v="6"/>
    <x v="0"/>
    <x v="5"/>
    <x v="0"/>
    <x v="2"/>
    <x v="3"/>
    <x v="20"/>
    <x v="111"/>
    <x v="43"/>
    <m/>
  </r>
  <r>
    <x v="6"/>
    <x v="0"/>
    <x v="5"/>
    <x v="0"/>
    <x v="2"/>
    <x v="3"/>
    <x v="20"/>
    <x v="111"/>
    <x v="124"/>
    <n v="801100"/>
  </r>
  <r>
    <x v="6"/>
    <x v="0"/>
    <x v="5"/>
    <x v="0"/>
    <x v="2"/>
    <x v="3"/>
    <x v="21"/>
    <x v="50"/>
    <x v="0"/>
    <m/>
  </r>
  <r>
    <x v="6"/>
    <x v="0"/>
    <x v="5"/>
    <x v="0"/>
    <x v="2"/>
    <x v="3"/>
    <x v="21"/>
    <x v="132"/>
    <x v="44"/>
    <m/>
  </r>
  <r>
    <x v="7"/>
    <x v="0"/>
    <x v="5"/>
    <x v="0"/>
    <x v="1"/>
    <x v="2"/>
    <x v="24"/>
    <x v="63"/>
    <x v="1"/>
    <n v="65280325.810000002"/>
  </r>
  <r>
    <x v="7"/>
    <x v="0"/>
    <x v="5"/>
    <x v="0"/>
    <x v="1"/>
    <x v="5"/>
    <x v="11"/>
    <x v="64"/>
    <x v="0"/>
    <n v="2860"/>
  </r>
  <r>
    <x v="7"/>
    <x v="0"/>
    <x v="5"/>
    <x v="0"/>
    <x v="1"/>
    <x v="5"/>
    <x v="14"/>
    <x v="66"/>
    <x v="0"/>
    <m/>
  </r>
  <r>
    <x v="7"/>
    <x v="0"/>
    <x v="5"/>
    <x v="0"/>
    <x v="1"/>
    <x v="5"/>
    <x v="15"/>
    <x v="69"/>
    <x v="0"/>
    <m/>
  </r>
  <r>
    <x v="7"/>
    <x v="0"/>
    <x v="5"/>
    <x v="0"/>
    <x v="1"/>
    <x v="2"/>
    <x v="25"/>
    <x v="74"/>
    <x v="0"/>
    <n v="-9301949.5800000001"/>
  </r>
  <r>
    <x v="7"/>
    <x v="0"/>
    <x v="5"/>
    <x v="0"/>
    <x v="1"/>
    <x v="2"/>
    <x v="25"/>
    <x v="118"/>
    <x v="0"/>
    <m/>
  </r>
  <r>
    <x v="7"/>
    <x v="0"/>
    <x v="5"/>
    <x v="0"/>
    <x v="1"/>
    <x v="2"/>
    <x v="0"/>
    <x v="103"/>
    <x v="0"/>
    <m/>
  </r>
  <r>
    <x v="7"/>
    <x v="0"/>
    <x v="5"/>
    <x v="0"/>
    <x v="1"/>
    <x v="2"/>
    <x v="0"/>
    <x v="104"/>
    <x v="0"/>
    <n v="352941.12"/>
  </r>
  <r>
    <x v="7"/>
    <x v="0"/>
    <x v="5"/>
    <x v="0"/>
    <x v="1"/>
    <x v="2"/>
    <x v="0"/>
    <x v="145"/>
    <x v="0"/>
    <n v="-237294.46"/>
  </r>
  <r>
    <x v="7"/>
    <x v="0"/>
    <x v="5"/>
    <x v="0"/>
    <x v="0"/>
    <x v="0"/>
    <x v="4"/>
    <x v="6"/>
    <x v="2"/>
    <n v="6120000"/>
  </r>
  <r>
    <x v="7"/>
    <x v="0"/>
    <x v="5"/>
    <x v="0"/>
    <x v="0"/>
    <x v="0"/>
    <x v="4"/>
    <x v="6"/>
    <x v="3"/>
    <n v="0"/>
  </r>
  <r>
    <x v="7"/>
    <x v="0"/>
    <x v="5"/>
    <x v="0"/>
    <x v="0"/>
    <x v="0"/>
    <x v="4"/>
    <x v="6"/>
    <x v="143"/>
    <n v="1800000"/>
  </r>
  <r>
    <x v="7"/>
    <x v="0"/>
    <x v="5"/>
    <x v="0"/>
    <x v="0"/>
    <x v="0"/>
    <x v="4"/>
    <x v="7"/>
    <x v="2"/>
    <m/>
  </r>
  <r>
    <x v="7"/>
    <x v="0"/>
    <x v="5"/>
    <x v="0"/>
    <x v="0"/>
    <x v="0"/>
    <x v="4"/>
    <x v="7"/>
    <x v="3"/>
    <m/>
  </r>
  <r>
    <x v="7"/>
    <x v="0"/>
    <x v="5"/>
    <x v="0"/>
    <x v="0"/>
    <x v="0"/>
    <x v="4"/>
    <x v="7"/>
    <x v="143"/>
    <n v="140606"/>
  </r>
  <r>
    <x v="7"/>
    <x v="0"/>
    <x v="5"/>
    <x v="0"/>
    <x v="0"/>
    <x v="0"/>
    <x v="4"/>
    <x v="8"/>
    <x v="2"/>
    <n v="510000"/>
  </r>
  <r>
    <x v="7"/>
    <x v="0"/>
    <x v="5"/>
    <x v="0"/>
    <x v="0"/>
    <x v="0"/>
    <x v="4"/>
    <x v="8"/>
    <x v="3"/>
    <m/>
  </r>
  <r>
    <x v="7"/>
    <x v="0"/>
    <x v="5"/>
    <x v="0"/>
    <x v="0"/>
    <x v="0"/>
    <x v="4"/>
    <x v="8"/>
    <x v="143"/>
    <n v="155859"/>
  </r>
  <r>
    <x v="7"/>
    <x v="0"/>
    <x v="5"/>
    <x v="0"/>
    <x v="0"/>
    <x v="0"/>
    <x v="4"/>
    <x v="9"/>
    <x v="2"/>
    <n v="61200"/>
  </r>
  <r>
    <x v="7"/>
    <x v="0"/>
    <x v="5"/>
    <x v="0"/>
    <x v="0"/>
    <x v="0"/>
    <x v="4"/>
    <x v="9"/>
    <x v="3"/>
    <m/>
  </r>
  <r>
    <x v="7"/>
    <x v="0"/>
    <x v="5"/>
    <x v="0"/>
    <x v="0"/>
    <x v="0"/>
    <x v="4"/>
    <x v="9"/>
    <x v="143"/>
    <n v="18703"/>
  </r>
  <r>
    <x v="7"/>
    <x v="0"/>
    <x v="5"/>
    <x v="0"/>
    <x v="0"/>
    <x v="0"/>
    <x v="4"/>
    <x v="10"/>
    <x v="2"/>
    <n v="510000"/>
  </r>
  <r>
    <x v="7"/>
    <x v="0"/>
    <x v="5"/>
    <x v="0"/>
    <x v="0"/>
    <x v="0"/>
    <x v="4"/>
    <x v="10"/>
    <x v="3"/>
    <m/>
  </r>
  <r>
    <x v="7"/>
    <x v="0"/>
    <x v="5"/>
    <x v="0"/>
    <x v="0"/>
    <x v="0"/>
    <x v="4"/>
    <x v="10"/>
    <x v="143"/>
    <n v="155859"/>
  </r>
  <r>
    <x v="7"/>
    <x v="0"/>
    <x v="5"/>
    <x v="0"/>
    <x v="0"/>
    <x v="0"/>
    <x v="4"/>
    <x v="11"/>
    <x v="2"/>
    <n v="255000"/>
  </r>
  <r>
    <x v="7"/>
    <x v="0"/>
    <x v="5"/>
    <x v="0"/>
    <x v="0"/>
    <x v="0"/>
    <x v="4"/>
    <x v="11"/>
    <x v="3"/>
    <m/>
  </r>
  <r>
    <x v="7"/>
    <x v="0"/>
    <x v="5"/>
    <x v="0"/>
    <x v="0"/>
    <x v="0"/>
    <x v="4"/>
    <x v="11"/>
    <x v="143"/>
    <n v="75000"/>
  </r>
  <r>
    <x v="7"/>
    <x v="0"/>
    <x v="5"/>
    <x v="0"/>
    <x v="0"/>
    <x v="0"/>
    <x v="4"/>
    <x v="12"/>
    <x v="2"/>
    <n v="4080000"/>
  </r>
  <r>
    <x v="7"/>
    <x v="0"/>
    <x v="5"/>
    <x v="0"/>
    <x v="0"/>
    <x v="0"/>
    <x v="4"/>
    <x v="134"/>
    <x v="0"/>
    <m/>
  </r>
  <r>
    <x v="7"/>
    <x v="0"/>
    <x v="5"/>
    <x v="0"/>
    <x v="0"/>
    <x v="0"/>
    <x v="4"/>
    <x v="142"/>
    <x v="71"/>
    <m/>
  </r>
  <r>
    <x v="7"/>
    <x v="0"/>
    <x v="5"/>
    <x v="0"/>
    <x v="0"/>
    <x v="0"/>
    <x v="4"/>
    <x v="56"/>
    <x v="4"/>
    <m/>
  </r>
  <r>
    <x v="7"/>
    <x v="0"/>
    <x v="5"/>
    <x v="0"/>
    <x v="0"/>
    <x v="0"/>
    <x v="4"/>
    <x v="13"/>
    <x v="5"/>
    <n v="41342"/>
  </r>
  <r>
    <x v="7"/>
    <x v="0"/>
    <x v="5"/>
    <x v="0"/>
    <x v="0"/>
    <x v="0"/>
    <x v="4"/>
    <x v="146"/>
    <x v="130"/>
    <m/>
  </r>
  <r>
    <x v="7"/>
    <x v="0"/>
    <x v="5"/>
    <x v="0"/>
    <x v="0"/>
    <x v="0"/>
    <x v="4"/>
    <x v="14"/>
    <x v="6"/>
    <n v="1139400"/>
  </r>
  <r>
    <x v="7"/>
    <x v="0"/>
    <x v="5"/>
    <x v="0"/>
    <x v="0"/>
    <x v="0"/>
    <x v="4"/>
    <x v="14"/>
    <x v="7"/>
    <m/>
  </r>
  <r>
    <x v="7"/>
    <x v="0"/>
    <x v="5"/>
    <x v="0"/>
    <x v="0"/>
    <x v="0"/>
    <x v="4"/>
    <x v="15"/>
    <x v="8"/>
    <n v="316800"/>
  </r>
  <r>
    <x v="7"/>
    <x v="0"/>
    <x v="5"/>
    <x v="0"/>
    <x v="0"/>
    <x v="0"/>
    <x v="4"/>
    <x v="147"/>
    <x v="139"/>
    <m/>
  </r>
  <r>
    <x v="7"/>
    <x v="0"/>
    <x v="5"/>
    <x v="0"/>
    <x v="0"/>
    <x v="0"/>
    <x v="4"/>
    <x v="113"/>
    <x v="0"/>
    <m/>
  </r>
  <r>
    <x v="7"/>
    <x v="0"/>
    <x v="5"/>
    <x v="0"/>
    <x v="0"/>
    <x v="0"/>
    <x v="9"/>
    <x v="114"/>
    <x v="9"/>
    <n v="600000"/>
  </r>
  <r>
    <x v="7"/>
    <x v="0"/>
    <x v="5"/>
    <x v="0"/>
    <x v="0"/>
    <x v="0"/>
    <x v="9"/>
    <x v="30"/>
    <x v="10"/>
    <m/>
  </r>
  <r>
    <x v="7"/>
    <x v="0"/>
    <x v="5"/>
    <x v="0"/>
    <x v="0"/>
    <x v="0"/>
    <x v="9"/>
    <x v="110"/>
    <x v="0"/>
    <m/>
  </r>
  <r>
    <x v="7"/>
    <x v="0"/>
    <x v="5"/>
    <x v="0"/>
    <x v="0"/>
    <x v="0"/>
    <x v="5"/>
    <x v="70"/>
    <x v="11"/>
    <n v="672"/>
  </r>
  <r>
    <x v="7"/>
    <x v="0"/>
    <x v="5"/>
    <x v="0"/>
    <x v="0"/>
    <x v="0"/>
    <x v="5"/>
    <x v="70"/>
    <x v="134"/>
    <n v="3185"/>
  </r>
  <r>
    <x v="7"/>
    <x v="0"/>
    <x v="5"/>
    <x v="0"/>
    <x v="0"/>
    <x v="0"/>
    <x v="5"/>
    <x v="102"/>
    <x v="0"/>
    <m/>
  </r>
  <r>
    <x v="7"/>
    <x v="0"/>
    <x v="5"/>
    <x v="0"/>
    <x v="0"/>
    <x v="0"/>
    <x v="5"/>
    <x v="71"/>
    <x v="139"/>
    <m/>
  </r>
  <r>
    <x v="7"/>
    <x v="0"/>
    <x v="5"/>
    <x v="0"/>
    <x v="0"/>
    <x v="0"/>
    <x v="5"/>
    <x v="71"/>
    <x v="45"/>
    <m/>
  </r>
  <r>
    <x v="7"/>
    <x v="0"/>
    <x v="5"/>
    <x v="0"/>
    <x v="0"/>
    <x v="0"/>
    <x v="5"/>
    <x v="78"/>
    <x v="0"/>
    <m/>
  </r>
  <r>
    <x v="7"/>
    <x v="0"/>
    <x v="5"/>
    <x v="0"/>
    <x v="0"/>
    <x v="0"/>
    <x v="6"/>
    <x v="17"/>
    <x v="12"/>
    <n v="800000"/>
  </r>
  <r>
    <x v="7"/>
    <x v="0"/>
    <x v="5"/>
    <x v="0"/>
    <x v="0"/>
    <x v="0"/>
    <x v="6"/>
    <x v="17"/>
    <x v="133"/>
    <m/>
  </r>
  <r>
    <x v="7"/>
    <x v="0"/>
    <x v="5"/>
    <x v="0"/>
    <x v="0"/>
    <x v="0"/>
    <x v="6"/>
    <x v="143"/>
    <x v="72"/>
    <m/>
  </r>
  <r>
    <x v="7"/>
    <x v="0"/>
    <x v="5"/>
    <x v="0"/>
    <x v="0"/>
    <x v="0"/>
    <x v="0"/>
    <x v="79"/>
    <x v="0"/>
    <m/>
  </r>
  <r>
    <x v="7"/>
    <x v="0"/>
    <x v="5"/>
    <x v="0"/>
    <x v="0"/>
    <x v="0"/>
    <x v="0"/>
    <x v="80"/>
    <x v="13"/>
    <n v="174049"/>
  </r>
  <r>
    <x v="7"/>
    <x v="0"/>
    <x v="5"/>
    <x v="0"/>
    <x v="0"/>
    <x v="0"/>
    <x v="0"/>
    <x v="80"/>
    <x v="14"/>
    <n v="416888"/>
  </r>
  <r>
    <x v="7"/>
    <x v="0"/>
    <x v="5"/>
    <x v="0"/>
    <x v="0"/>
    <x v="0"/>
    <x v="0"/>
    <x v="80"/>
    <x v="15"/>
    <n v="1200000"/>
  </r>
  <r>
    <x v="7"/>
    <x v="0"/>
    <x v="5"/>
    <x v="0"/>
    <x v="0"/>
    <x v="0"/>
    <x v="0"/>
    <x v="80"/>
    <x v="16"/>
    <n v="425934"/>
  </r>
  <r>
    <x v="7"/>
    <x v="0"/>
    <x v="5"/>
    <x v="0"/>
    <x v="0"/>
    <x v="0"/>
    <x v="0"/>
    <x v="80"/>
    <x v="21"/>
    <m/>
  </r>
  <r>
    <x v="7"/>
    <x v="0"/>
    <x v="5"/>
    <x v="0"/>
    <x v="0"/>
    <x v="0"/>
    <x v="0"/>
    <x v="80"/>
    <x v="44"/>
    <n v="1700000"/>
  </r>
  <r>
    <x v="7"/>
    <x v="0"/>
    <x v="5"/>
    <x v="0"/>
    <x v="0"/>
    <x v="0"/>
    <x v="0"/>
    <x v="80"/>
    <x v="84"/>
    <m/>
  </r>
  <r>
    <x v="7"/>
    <x v="0"/>
    <x v="5"/>
    <x v="0"/>
    <x v="0"/>
    <x v="0"/>
    <x v="0"/>
    <x v="80"/>
    <x v="85"/>
    <m/>
  </r>
  <r>
    <x v="7"/>
    <x v="0"/>
    <x v="5"/>
    <x v="0"/>
    <x v="0"/>
    <x v="0"/>
    <x v="0"/>
    <x v="80"/>
    <x v="86"/>
    <m/>
  </r>
  <r>
    <x v="7"/>
    <x v="0"/>
    <x v="5"/>
    <x v="0"/>
    <x v="0"/>
    <x v="0"/>
    <x v="0"/>
    <x v="84"/>
    <x v="60"/>
    <n v="36000"/>
  </r>
  <r>
    <x v="7"/>
    <x v="0"/>
    <x v="5"/>
    <x v="0"/>
    <x v="0"/>
    <x v="0"/>
    <x v="0"/>
    <x v="107"/>
    <x v="17"/>
    <n v="400000"/>
  </r>
  <r>
    <x v="7"/>
    <x v="0"/>
    <x v="5"/>
    <x v="0"/>
    <x v="0"/>
    <x v="0"/>
    <x v="0"/>
    <x v="115"/>
    <x v="0"/>
    <m/>
  </r>
  <r>
    <x v="7"/>
    <x v="0"/>
    <x v="5"/>
    <x v="0"/>
    <x v="0"/>
    <x v="0"/>
    <x v="0"/>
    <x v="138"/>
    <x v="11"/>
    <n v="184284"/>
  </r>
  <r>
    <x v="7"/>
    <x v="0"/>
    <x v="5"/>
    <x v="0"/>
    <x v="0"/>
    <x v="0"/>
    <x v="0"/>
    <x v="108"/>
    <x v="0"/>
    <m/>
  </r>
  <r>
    <x v="7"/>
    <x v="0"/>
    <x v="5"/>
    <x v="0"/>
    <x v="0"/>
    <x v="0"/>
    <x v="0"/>
    <x v="109"/>
    <x v="0"/>
    <m/>
  </r>
  <r>
    <x v="7"/>
    <x v="0"/>
    <x v="5"/>
    <x v="0"/>
    <x v="0"/>
    <x v="0"/>
    <x v="0"/>
    <x v="116"/>
    <x v="127"/>
    <n v="223900"/>
  </r>
  <r>
    <x v="7"/>
    <x v="0"/>
    <x v="5"/>
    <x v="0"/>
    <x v="0"/>
    <x v="0"/>
    <x v="0"/>
    <x v="116"/>
    <x v="20"/>
    <m/>
  </r>
  <r>
    <x v="7"/>
    <x v="0"/>
    <x v="5"/>
    <x v="0"/>
    <x v="0"/>
    <x v="0"/>
    <x v="0"/>
    <x v="79"/>
    <x v="35"/>
    <n v="19000"/>
  </r>
  <r>
    <x v="7"/>
    <x v="0"/>
    <x v="5"/>
    <x v="0"/>
    <x v="0"/>
    <x v="0"/>
    <x v="12"/>
    <x v="81"/>
    <x v="0"/>
    <m/>
  </r>
  <r>
    <x v="7"/>
    <x v="0"/>
    <x v="5"/>
    <x v="0"/>
    <x v="0"/>
    <x v="0"/>
    <x v="12"/>
    <x v="82"/>
    <x v="47"/>
    <n v="752000"/>
  </r>
  <r>
    <x v="7"/>
    <x v="0"/>
    <x v="5"/>
    <x v="0"/>
    <x v="0"/>
    <x v="0"/>
    <x v="12"/>
    <x v="83"/>
    <x v="127"/>
    <m/>
  </r>
  <r>
    <x v="7"/>
    <x v="0"/>
    <x v="5"/>
    <x v="0"/>
    <x v="0"/>
    <x v="0"/>
    <x v="12"/>
    <x v="84"/>
    <x v="47"/>
    <n v="7200"/>
  </r>
  <r>
    <x v="7"/>
    <x v="0"/>
    <x v="5"/>
    <x v="0"/>
    <x v="0"/>
    <x v="0"/>
    <x v="19"/>
    <x v="100"/>
    <x v="144"/>
    <m/>
  </r>
  <r>
    <x v="7"/>
    <x v="0"/>
    <x v="5"/>
    <x v="0"/>
    <x v="0"/>
    <x v="0"/>
    <x v="19"/>
    <x v="100"/>
    <x v="19"/>
    <m/>
  </r>
  <r>
    <x v="7"/>
    <x v="0"/>
    <x v="5"/>
    <x v="0"/>
    <x v="0"/>
    <x v="0"/>
    <x v="19"/>
    <x v="139"/>
    <x v="145"/>
    <n v="196218"/>
  </r>
  <r>
    <x v="7"/>
    <x v="0"/>
    <x v="5"/>
    <x v="0"/>
    <x v="0"/>
    <x v="0"/>
    <x v="28"/>
    <x v="150"/>
    <x v="146"/>
    <n v="179974.79"/>
  </r>
  <r>
    <x v="7"/>
    <x v="0"/>
    <x v="5"/>
    <x v="0"/>
    <x v="0"/>
    <x v="0"/>
    <x v="27"/>
    <x v="140"/>
    <x v="140"/>
    <m/>
  </r>
  <r>
    <x v="7"/>
    <x v="0"/>
    <x v="5"/>
    <x v="0"/>
    <x v="0"/>
    <x v="0"/>
    <x v="27"/>
    <x v="148"/>
    <x v="140"/>
    <m/>
  </r>
  <r>
    <x v="7"/>
    <x v="0"/>
    <x v="5"/>
    <x v="0"/>
    <x v="0"/>
    <x v="0"/>
    <x v="27"/>
    <x v="139"/>
    <x v="140"/>
    <m/>
  </r>
  <r>
    <x v="7"/>
    <x v="0"/>
    <x v="5"/>
    <x v="0"/>
    <x v="0"/>
    <x v="0"/>
    <x v="27"/>
    <x v="149"/>
    <x v="140"/>
    <m/>
  </r>
  <r>
    <x v="7"/>
    <x v="0"/>
    <x v="5"/>
    <x v="0"/>
    <x v="0"/>
    <x v="0"/>
    <x v="22"/>
    <x v="105"/>
    <x v="140"/>
    <m/>
  </r>
  <r>
    <x v="7"/>
    <x v="0"/>
    <x v="5"/>
    <x v="0"/>
    <x v="0"/>
    <x v="0"/>
    <x v="16"/>
    <x v="86"/>
    <x v="45"/>
    <m/>
  </r>
  <r>
    <x v="7"/>
    <x v="0"/>
    <x v="5"/>
    <x v="0"/>
    <x v="0"/>
    <x v="0"/>
    <x v="16"/>
    <x v="117"/>
    <x v="57"/>
    <m/>
  </r>
  <r>
    <x v="7"/>
    <x v="0"/>
    <x v="5"/>
    <x v="0"/>
    <x v="0"/>
    <x v="0"/>
    <x v="16"/>
    <x v="117"/>
    <x v="134"/>
    <n v="495000"/>
  </r>
  <r>
    <x v="7"/>
    <x v="0"/>
    <x v="5"/>
    <x v="0"/>
    <x v="0"/>
    <x v="0"/>
    <x v="22"/>
    <x v="105"/>
    <x v="46"/>
    <m/>
  </r>
  <r>
    <x v="7"/>
    <x v="0"/>
    <x v="5"/>
    <x v="0"/>
    <x v="0"/>
    <x v="0"/>
    <x v="2"/>
    <x v="87"/>
    <x v="21"/>
    <n v="241044"/>
  </r>
  <r>
    <x v="7"/>
    <x v="0"/>
    <x v="5"/>
    <x v="0"/>
    <x v="0"/>
    <x v="0"/>
    <x v="2"/>
    <x v="87"/>
    <x v="87"/>
    <m/>
  </r>
  <r>
    <x v="7"/>
    <x v="0"/>
    <x v="5"/>
    <x v="0"/>
    <x v="0"/>
    <x v="0"/>
    <x v="2"/>
    <x v="87"/>
    <x v="14"/>
    <m/>
  </r>
  <r>
    <x v="7"/>
    <x v="0"/>
    <x v="5"/>
    <x v="0"/>
    <x v="0"/>
    <x v="0"/>
    <x v="2"/>
    <x v="87"/>
    <x v="100"/>
    <n v="148000"/>
  </r>
  <r>
    <x v="7"/>
    <x v="0"/>
    <x v="5"/>
    <x v="0"/>
    <x v="0"/>
    <x v="0"/>
    <x v="2"/>
    <x v="88"/>
    <x v="128"/>
    <m/>
  </r>
  <r>
    <x v="7"/>
    <x v="0"/>
    <x v="5"/>
    <x v="0"/>
    <x v="0"/>
    <x v="0"/>
    <x v="2"/>
    <x v="88"/>
    <x v="101"/>
    <n v="20606"/>
  </r>
  <r>
    <x v="7"/>
    <x v="0"/>
    <x v="5"/>
    <x v="0"/>
    <x v="0"/>
    <x v="0"/>
    <x v="2"/>
    <x v="89"/>
    <x v="102"/>
    <m/>
  </r>
  <r>
    <x v="7"/>
    <x v="0"/>
    <x v="5"/>
    <x v="0"/>
    <x v="0"/>
    <x v="0"/>
    <x v="2"/>
    <x v="89"/>
    <x v="32"/>
    <m/>
  </r>
  <r>
    <x v="7"/>
    <x v="0"/>
    <x v="5"/>
    <x v="0"/>
    <x v="0"/>
    <x v="0"/>
    <x v="2"/>
    <x v="89"/>
    <x v="59"/>
    <m/>
  </r>
  <r>
    <x v="7"/>
    <x v="0"/>
    <x v="5"/>
    <x v="0"/>
    <x v="0"/>
    <x v="0"/>
    <x v="2"/>
    <x v="90"/>
    <x v="28"/>
    <m/>
  </r>
  <r>
    <x v="7"/>
    <x v="0"/>
    <x v="5"/>
    <x v="0"/>
    <x v="0"/>
    <x v="0"/>
    <x v="2"/>
    <x v="90"/>
    <x v="94"/>
    <n v="442596"/>
  </r>
  <r>
    <x v="7"/>
    <x v="0"/>
    <x v="5"/>
    <x v="0"/>
    <x v="0"/>
    <x v="0"/>
    <x v="2"/>
    <x v="90"/>
    <x v="106"/>
    <m/>
  </r>
  <r>
    <x v="7"/>
    <x v="0"/>
    <x v="5"/>
    <x v="0"/>
    <x v="0"/>
    <x v="0"/>
    <x v="2"/>
    <x v="90"/>
    <x v="107"/>
    <m/>
  </r>
  <r>
    <x v="7"/>
    <x v="0"/>
    <x v="5"/>
    <x v="0"/>
    <x v="0"/>
    <x v="0"/>
    <x v="2"/>
    <x v="90"/>
    <x v="108"/>
    <m/>
  </r>
  <r>
    <x v="7"/>
    <x v="0"/>
    <x v="5"/>
    <x v="0"/>
    <x v="0"/>
    <x v="0"/>
    <x v="2"/>
    <x v="90"/>
    <x v="109"/>
    <m/>
  </r>
  <r>
    <x v="7"/>
    <x v="0"/>
    <x v="5"/>
    <x v="0"/>
    <x v="0"/>
    <x v="0"/>
    <x v="2"/>
    <x v="91"/>
    <x v="147"/>
    <n v="72000"/>
  </r>
  <r>
    <x v="7"/>
    <x v="0"/>
    <x v="5"/>
    <x v="0"/>
    <x v="0"/>
    <x v="0"/>
    <x v="2"/>
    <x v="91"/>
    <x v="134"/>
    <n v="48219"/>
  </r>
  <r>
    <x v="7"/>
    <x v="0"/>
    <x v="5"/>
    <x v="0"/>
    <x v="0"/>
    <x v="0"/>
    <x v="2"/>
    <x v="91"/>
    <x v="110"/>
    <m/>
  </r>
  <r>
    <x v="7"/>
    <x v="0"/>
    <x v="5"/>
    <x v="0"/>
    <x v="0"/>
    <x v="0"/>
    <x v="2"/>
    <x v="91"/>
    <x v="111"/>
    <m/>
  </r>
  <r>
    <x v="7"/>
    <x v="0"/>
    <x v="5"/>
    <x v="0"/>
    <x v="0"/>
    <x v="0"/>
    <x v="2"/>
    <x v="92"/>
    <x v="112"/>
    <m/>
  </r>
  <r>
    <x v="7"/>
    <x v="0"/>
    <x v="5"/>
    <x v="0"/>
    <x v="0"/>
    <x v="0"/>
    <x v="2"/>
    <x v="136"/>
    <x v="113"/>
    <m/>
  </r>
  <r>
    <x v="7"/>
    <x v="0"/>
    <x v="5"/>
    <x v="0"/>
    <x v="0"/>
    <x v="0"/>
    <x v="2"/>
    <x v="136"/>
    <x v="143"/>
    <n v="20000"/>
  </r>
  <r>
    <x v="7"/>
    <x v="0"/>
    <x v="5"/>
    <x v="0"/>
    <x v="0"/>
    <x v="0"/>
    <x v="2"/>
    <x v="141"/>
    <x v="114"/>
    <m/>
  </r>
  <r>
    <x v="7"/>
    <x v="0"/>
    <x v="5"/>
    <x v="0"/>
    <x v="0"/>
    <x v="0"/>
    <x v="2"/>
    <x v="141"/>
    <x v="148"/>
    <n v="44800"/>
  </r>
  <r>
    <x v="7"/>
    <x v="0"/>
    <x v="5"/>
    <x v="0"/>
    <x v="0"/>
    <x v="0"/>
    <x v="2"/>
    <x v="141"/>
    <x v="116"/>
    <n v="66600"/>
  </r>
  <r>
    <x v="7"/>
    <x v="0"/>
    <x v="5"/>
    <x v="0"/>
    <x v="0"/>
    <x v="0"/>
    <x v="2"/>
    <x v="93"/>
    <x v="0"/>
    <m/>
  </r>
  <r>
    <x v="7"/>
    <x v="0"/>
    <x v="5"/>
    <x v="0"/>
    <x v="0"/>
    <x v="0"/>
    <x v="2"/>
    <x v="84"/>
    <x v="138"/>
    <m/>
  </r>
  <r>
    <x v="7"/>
    <x v="0"/>
    <x v="5"/>
    <x v="0"/>
    <x v="0"/>
    <x v="0"/>
    <x v="2"/>
    <x v="84"/>
    <x v="142"/>
    <m/>
  </r>
  <r>
    <x v="7"/>
    <x v="0"/>
    <x v="5"/>
    <x v="0"/>
    <x v="0"/>
    <x v="0"/>
    <x v="2"/>
    <x v="84"/>
    <x v="137"/>
    <m/>
  </r>
  <r>
    <x v="7"/>
    <x v="0"/>
    <x v="5"/>
    <x v="0"/>
    <x v="0"/>
    <x v="0"/>
    <x v="2"/>
    <x v="84"/>
    <x v="131"/>
    <m/>
  </r>
  <r>
    <x v="7"/>
    <x v="0"/>
    <x v="5"/>
    <x v="0"/>
    <x v="0"/>
    <x v="0"/>
    <x v="2"/>
    <x v="84"/>
    <x v="54"/>
    <m/>
  </r>
  <r>
    <x v="7"/>
    <x v="0"/>
    <x v="5"/>
    <x v="0"/>
    <x v="0"/>
    <x v="0"/>
    <x v="2"/>
    <x v="84"/>
    <x v="37"/>
    <m/>
  </r>
  <r>
    <x v="7"/>
    <x v="0"/>
    <x v="5"/>
    <x v="0"/>
    <x v="0"/>
    <x v="0"/>
    <x v="2"/>
    <x v="84"/>
    <x v="123"/>
    <m/>
  </r>
  <r>
    <x v="7"/>
    <x v="0"/>
    <x v="5"/>
    <x v="0"/>
    <x v="0"/>
    <x v="0"/>
    <x v="2"/>
    <x v="84"/>
    <x v="26"/>
    <m/>
  </r>
  <r>
    <x v="7"/>
    <x v="0"/>
    <x v="5"/>
    <x v="0"/>
    <x v="0"/>
    <x v="0"/>
    <x v="2"/>
    <x v="84"/>
    <x v="75"/>
    <m/>
  </r>
  <r>
    <x v="7"/>
    <x v="0"/>
    <x v="5"/>
    <x v="0"/>
    <x v="0"/>
    <x v="0"/>
    <x v="2"/>
    <x v="84"/>
    <x v="25"/>
    <m/>
  </r>
  <r>
    <x v="7"/>
    <x v="0"/>
    <x v="5"/>
    <x v="0"/>
    <x v="0"/>
    <x v="7"/>
    <x v="4"/>
    <x v="119"/>
    <x v="28"/>
    <n v="2300000"/>
  </r>
  <r>
    <x v="7"/>
    <x v="0"/>
    <x v="5"/>
    <x v="0"/>
    <x v="0"/>
    <x v="7"/>
    <x v="4"/>
    <x v="120"/>
    <x v="28"/>
    <m/>
  </r>
  <r>
    <x v="7"/>
    <x v="0"/>
    <x v="5"/>
    <x v="0"/>
    <x v="0"/>
    <x v="7"/>
    <x v="4"/>
    <x v="121"/>
    <x v="28"/>
    <n v="275000"/>
  </r>
  <r>
    <x v="7"/>
    <x v="0"/>
    <x v="5"/>
    <x v="0"/>
    <x v="0"/>
    <x v="7"/>
    <x v="4"/>
    <x v="122"/>
    <x v="28"/>
    <n v="33000"/>
  </r>
  <r>
    <x v="7"/>
    <x v="0"/>
    <x v="5"/>
    <x v="0"/>
    <x v="0"/>
    <x v="7"/>
    <x v="4"/>
    <x v="123"/>
    <x v="28"/>
    <n v="275000"/>
  </r>
  <r>
    <x v="7"/>
    <x v="0"/>
    <x v="5"/>
    <x v="0"/>
    <x v="0"/>
    <x v="7"/>
    <x v="4"/>
    <x v="124"/>
    <x v="28"/>
    <n v="137500"/>
  </r>
  <r>
    <x v="7"/>
    <x v="0"/>
    <x v="5"/>
    <x v="0"/>
    <x v="0"/>
    <x v="7"/>
    <x v="4"/>
    <x v="135"/>
    <x v="0"/>
    <m/>
  </r>
  <r>
    <x v="7"/>
    <x v="0"/>
    <x v="5"/>
    <x v="0"/>
    <x v="0"/>
    <x v="7"/>
    <x v="4"/>
    <x v="125"/>
    <x v="28"/>
    <n v="1000000"/>
  </r>
  <r>
    <x v="7"/>
    <x v="0"/>
    <x v="5"/>
    <x v="0"/>
    <x v="0"/>
    <x v="7"/>
    <x v="4"/>
    <x v="144"/>
    <x v="28"/>
    <n v="1000000"/>
  </r>
  <r>
    <x v="7"/>
    <x v="0"/>
    <x v="5"/>
    <x v="0"/>
    <x v="0"/>
    <x v="7"/>
    <x v="4"/>
    <x v="126"/>
    <x v="0"/>
    <m/>
  </r>
  <r>
    <x v="7"/>
    <x v="0"/>
    <x v="5"/>
    <x v="0"/>
    <x v="0"/>
    <x v="7"/>
    <x v="4"/>
    <x v="127"/>
    <x v="5"/>
    <n v="17226"/>
  </r>
  <r>
    <x v="7"/>
    <x v="0"/>
    <x v="5"/>
    <x v="0"/>
    <x v="0"/>
    <x v="7"/>
    <x v="4"/>
    <x v="128"/>
    <x v="6"/>
    <n v="442000"/>
  </r>
  <r>
    <x v="7"/>
    <x v="0"/>
    <x v="5"/>
    <x v="0"/>
    <x v="0"/>
    <x v="7"/>
    <x v="4"/>
    <x v="129"/>
    <x v="77"/>
    <n v="132000"/>
  </r>
  <r>
    <x v="7"/>
    <x v="0"/>
    <x v="5"/>
    <x v="0"/>
    <x v="0"/>
    <x v="7"/>
    <x v="4"/>
    <x v="130"/>
    <x v="0"/>
    <m/>
  </r>
  <r>
    <x v="7"/>
    <x v="0"/>
    <x v="5"/>
    <x v="0"/>
    <x v="0"/>
    <x v="7"/>
    <x v="2"/>
    <x v="131"/>
    <x v="0"/>
    <m/>
  </r>
  <r>
    <x v="7"/>
    <x v="0"/>
    <x v="5"/>
    <x v="0"/>
    <x v="0"/>
    <x v="1"/>
    <x v="7"/>
    <x v="34"/>
    <x v="29"/>
    <n v="82190"/>
  </r>
  <r>
    <x v="7"/>
    <x v="0"/>
    <x v="5"/>
    <x v="0"/>
    <x v="0"/>
    <x v="1"/>
    <x v="7"/>
    <x v="20"/>
    <x v="30"/>
    <n v="509970.34"/>
  </r>
  <r>
    <x v="7"/>
    <x v="0"/>
    <x v="5"/>
    <x v="0"/>
    <x v="0"/>
    <x v="1"/>
    <x v="7"/>
    <x v="20"/>
    <x v="29"/>
    <n v="159362"/>
  </r>
  <r>
    <x v="7"/>
    <x v="0"/>
    <x v="5"/>
    <x v="0"/>
    <x v="0"/>
    <x v="1"/>
    <x v="7"/>
    <x v="101"/>
    <x v="138"/>
    <m/>
  </r>
  <r>
    <x v="7"/>
    <x v="0"/>
    <x v="5"/>
    <x v="0"/>
    <x v="0"/>
    <x v="1"/>
    <x v="7"/>
    <x v="101"/>
    <x v="31"/>
    <m/>
  </r>
  <r>
    <x v="7"/>
    <x v="0"/>
    <x v="5"/>
    <x v="0"/>
    <x v="0"/>
    <x v="1"/>
    <x v="7"/>
    <x v="55"/>
    <x v="26"/>
    <m/>
  </r>
  <r>
    <x v="7"/>
    <x v="0"/>
    <x v="5"/>
    <x v="0"/>
    <x v="0"/>
    <x v="1"/>
    <x v="7"/>
    <x v="55"/>
    <x v="90"/>
    <m/>
  </r>
  <r>
    <x v="7"/>
    <x v="0"/>
    <x v="5"/>
    <x v="0"/>
    <x v="0"/>
    <x v="1"/>
    <x v="8"/>
    <x v="22"/>
    <x v="29"/>
    <n v="353161"/>
  </r>
  <r>
    <x v="7"/>
    <x v="0"/>
    <x v="5"/>
    <x v="0"/>
    <x v="0"/>
    <x v="1"/>
    <x v="8"/>
    <x v="94"/>
    <x v="144"/>
    <n v="16695"/>
  </r>
  <r>
    <x v="7"/>
    <x v="0"/>
    <x v="5"/>
    <x v="0"/>
    <x v="0"/>
    <x v="1"/>
    <x v="8"/>
    <x v="94"/>
    <x v="44"/>
    <n v="17000"/>
  </r>
  <r>
    <x v="7"/>
    <x v="0"/>
    <x v="5"/>
    <x v="0"/>
    <x v="0"/>
    <x v="1"/>
    <x v="8"/>
    <x v="94"/>
    <x v="134"/>
    <n v="17325"/>
  </r>
  <r>
    <x v="7"/>
    <x v="0"/>
    <x v="5"/>
    <x v="0"/>
    <x v="0"/>
    <x v="1"/>
    <x v="8"/>
    <x v="94"/>
    <x v="1"/>
    <n v="2475"/>
  </r>
  <r>
    <x v="7"/>
    <x v="0"/>
    <x v="5"/>
    <x v="0"/>
    <x v="0"/>
    <x v="1"/>
    <x v="8"/>
    <x v="95"/>
    <x v="0"/>
    <m/>
  </r>
  <r>
    <x v="7"/>
    <x v="0"/>
    <x v="5"/>
    <x v="0"/>
    <x v="0"/>
    <x v="1"/>
    <x v="8"/>
    <x v="77"/>
    <x v="50"/>
    <m/>
  </r>
  <r>
    <x v="7"/>
    <x v="0"/>
    <x v="5"/>
    <x v="0"/>
    <x v="0"/>
    <x v="1"/>
    <x v="8"/>
    <x v="4"/>
    <x v="149"/>
    <n v="20400"/>
  </r>
  <r>
    <x v="7"/>
    <x v="0"/>
    <x v="5"/>
    <x v="0"/>
    <x v="0"/>
    <x v="1"/>
    <x v="8"/>
    <x v="4"/>
    <x v="150"/>
    <n v="10700"/>
  </r>
  <r>
    <x v="7"/>
    <x v="0"/>
    <x v="5"/>
    <x v="0"/>
    <x v="0"/>
    <x v="1"/>
    <x v="8"/>
    <x v="4"/>
    <x v="140"/>
    <n v="26800"/>
  </r>
  <r>
    <x v="7"/>
    <x v="0"/>
    <x v="5"/>
    <x v="0"/>
    <x v="0"/>
    <x v="1"/>
    <x v="8"/>
    <x v="4"/>
    <x v="32"/>
    <n v="12000"/>
  </r>
  <r>
    <x v="7"/>
    <x v="0"/>
    <x v="5"/>
    <x v="0"/>
    <x v="0"/>
    <x v="1"/>
    <x v="8"/>
    <x v="4"/>
    <x v="88"/>
    <n v="62990"/>
  </r>
  <r>
    <x v="7"/>
    <x v="0"/>
    <x v="5"/>
    <x v="0"/>
    <x v="0"/>
    <x v="1"/>
    <x v="8"/>
    <x v="4"/>
    <x v="101"/>
    <n v="61500"/>
  </r>
  <r>
    <x v="7"/>
    <x v="0"/>
    <x v="5"/>
    <x v="0"/>
    <x v="0"/>
    <x v="1"/>
    <x v="8"/>
    <x v="4"/>
    <x v="151"/>
    <n v="24900"/>
  </r>
  <r>
    <x v="7"/>
    <x v="0"/>
    <x v="5"/>
    <x v="0"/>
    <x v="0"/>
    <x v="1"/>
    <x v="8"/>
    <x v="4"/>
    <x v="16"/>
    <n v="6389"/>
  </r>
  <r>
    <x v="7"/>
    <x v="0"/>
    <x v="5"/>
    <x v="0"/>
    <x v="0"/>
    <x v="1"/>
    <x v="8"/>
    <x v="4"/>
    <x v="152"/>
    <n v="20900"/>
  </r>
  <r>
    <x v="7"/>
    <x v="0"/>
    <x v="5"/>
    <x v="0"/>
    <x v="0"/>
    <x v="1"/>
    <x v="8"/>
    <x v="4"/>
    <x v="153"/>
    <n v="71600"/>
  </r>
  <r>
    <x v="7"/>
    <x v="0"/>
    <x v="5"/>
    <x v="0"/>
    <x v="0"/>
    <x v="1"/>
    <x v="8"/>
    <x v="4"/>
    <x v="154"/>
    <n v="18900"/>
  </r>
  <r>
    <x v="7"/>
    <x v="0"/>
    <x v="5"/>
    <x v="0"/>
    <x v="0"/>
    <x v="1"/>
    <x v="8"/>
    <x v="4"/>
    <x v="155"/>
    <n v="15000"/>
  </r>
  <r>
    <x v="7"/>
    <x v="0"/>
    <x v="5"/>
    <x v="0"/>
    <x v="0"/>
    <x v="1"/>
    <x v="8"/>
    <x v="4"/>
    <x v="120"/>
    <n v="58500"/>
  </r>
  <r>
    <x v="7"/>
    <x v="0"/>
    <x v="5"/>
    <x v="0"/>
    <x v="0"/>
    <x v="1"/>
    <x v="8"/>
    <x v="4"/>
    <x v="136"/>
    <n v="638000"/>
  </r>
  <r>
    <x v="7"/>
    <x v="0"/>
    <x v="5"/>
    <x v="0"/>
    <x v="0"/>
    <x v="1"/>
    <x v="8"/>
    <x v="4"/>
    <x v="0"/>
    <m/>
  </r>
  <r>
    <x v="7"/>
    <x v="0"/>
    <x v="5"/>
    <x v="0"/>
    <x v="0"/>
    <x v="6"/>
    <x v="23"/>
    <x v="112"/>
    <x v="31"/>
    <m/>
  </r>
  <r>
    <x v="7"/>
    <x v="0"/>
    <x v="5"/>
    <x v="0"/>
    <x v="2"/>
    <x v="3"/>
    <x v="3"/>
    <x v="96"/>
    <x v="0"/>
    <m/>
  </r>
  <r>
    <x v="7"/>
    <x v="0"/>
    <x v="5"/>
    <x v="0"/>
    <x v="2"/>
    <x v="3"/>
    <x v="3"/>
    <x v="137"/>
    <x v="98"/>
    <m/>
  </r>
  <r>
    <x v="7"/>
    <x v="0"/>
    <x v="5"/>
    <x v="0"/>
    <x v="2"/>
    <x v="3"/>
    <x v="3"/>
    <x v="97"/>
    <x v="34"/>
    <n v="256032"/>
  </r>
  <r>
    <x v="7"/>
    <x v="0"/>
    <x v="5"/>
    <x v="0"/>
    <x v="2"/>
    <x v="3"/>
    <x v="3"/>
    <x v="97"/>
    <x v="35"/>
    <n v="850000"/>
  </r>
  <r>
    <x v="7"/>
    <x v="0"/>
    <x v="5"/>
    <x v="0"/>
    <x v="2"/>
    <x v="3"/>
    <x v="3"/>
    <x v="97"/>
    <x v="36"/>
    <n v="1697325"/>
  </r>
  <r>
    <x v="7"/>
    <x v="0"/>
    <x v="5"/>
    <x v="0"/>
    <x v="2"/>
    <x v="3"/>
    <x v="3"/>
    <x v="97"/>
    <x v="0"/>
    <m/>
  </r>
  <r>
    <x v="7"/>
    <x v="0"/>
    <x v="5"/>
    <x v="0"/>
    <x v="2"/>
    <x v="3"/>
    <x v="3"/>
    <x v="97"/>
    <x v="0"/>
    <m/>
  </r>
  <r>
    <x v="7"/>
    <x v="0"/>
    <x v="5"/>
    <x v="0"/>
    <x v="2"/>
    <x v="3"/>
    <x v="3"/>
    <x v="97"/>
    <x v="0"/>
    <m/>
  </r>
  <r>
    <x v="7"/>
    <x v="0"/>
    <x v="5"/>
    <x v="0"/>
    <x v="2"/>
    <x v="3"/>
    <x v="3"/>
    <x v="97"/>
    <x v="0"/>
    <m/>
  </r>
  <r>
    <x v="7"/>
    <x v="0"/>
    <x v="5"/>
    <x v="0"/>
    <x v="2"/>
    <x v="3"/>
    <x v="3"/>
    <x v="98"/>
    <x v="0"/>
    <m/>
  </r>
  <r>
    <x v="7"/>
    <x v="0"/>
    <x v="5"/>
    <x v="0"/>
    <x v="2"/>
    <x v="3"/>
    <x v="3"/>
    <x v="99"/>
    <x v="37"/>
    <n v="9832684"/>
  </r>
  <r>
    <x v="7"/>
    <x v="0"/>
    <x v="5"/>
    <x v="0"/>
    <x v="2"/>
    <x v="3"/>
    <x v="3"/>
    <x v="99"/>
    <x v="70"/>
    <m/>
  </r>
  <r>
    <x v="7"/>
    <x v="0"/>
    <x v="5"/>
    <x v="0"/>
    <x v="2"/>
    <x v="3"/>
    <x v="3"/>
    <x v="99"/>
    <x v="39"/>
    <n v="1891889"/>
  </r>
  <r>
    <x v="7"/>
    <x v="0"/>
    <x v="5"/>
    <x v="0"/>
    <x v="2"/>
    <x v="3"/>
    <x v="3"/>
    <x v="99"/>
    <x v="156"/>
    <n v="50420"/>
  </r>
  <r>
    <x v="7"/>
    <x v="0"/>
    <x v="5"/>
    <x v="0"/>
    <x v="2"/>
    <x v="3"/>
    <x v="3"/>
    <x v="99"/>
    <x v="122"/>
    <n v="283500"/>
  </r>
  <r>
    <x v="7"/>
    <x v="0"/>
    <x v="5"/>
    <x v="0"/>
    <x v="2"/>
    <x v="3"/>
    <x v="3"/>
    <x v="99"/>
    <x v="68"/>
    <m/>
  </r>
  <r>
    <x v="7"/>
    <x v="0"/>
    <x v="5"/>
    <x v="0"/>
    <x v="2"/>
    <x v="3"/>
    <x v="3"/>
    <x v="99"/>
    <x v="41"/>
    <m/>
  </r>
  <r>
    <x v="7"/>
    <x v="0"/>
    <x v="5"/>
    <x v="0"/>
    <x v="2"/>
    <x v="3"/>
    <x v="26"/>
    <x v="137"/>
    <x v="98"/>
    <m/>
  </r>
  <r>
    <x v="7"/>
    <x v="0"/>
    <x v="5"/>
    <x v="0"/>
    <x v="2"/>
    <x v="3"/>
    <x v="20"/>
    <x v="49"/>
    <x v="40"/>
    <m/>
  </r>
  <r>
    <x v="7"/>
    <x v="0"/>
    <x v="5"/>
    <x v="0"/>
    <x v="2"/>
    <x v="3"/>
    <x v="20"/>
    <x v="49"/>
    <x v="41"/>
    <n v="1458410"/>
  </r>
  <r>
    <x v="7"/>
    <x v="0"/>
    <x v="5"/>
    <x v="0"/>
    <x v="2"/>
    <x v="3"/>
    <x v="20"/>
    <x v="49"/>
    <x v="42"/>
    <n v="381600"/>
  </r>
  <r>
    <x v="7"/>
    <x v="0"/>
    <x v="5"/>
    <x v="0"/>
    <x v="2"/>
    <x v="3"/>
    <x v="20"/>
    <x v="49"/>
    <x v="83"/>
    <m/>
  </r>
  <r>
    <x v="7"/>
    <x v="0"/>
    <x v="5"/>
    <x v="0"/>
    <x v="2"/>
    <x v="3"/>
    <x v="20"/>
    <x v="49"/>
    <x v="68"/>
    <n v="360000"/>
  </r>
  <r>
    <x v="7"/>
    <x v="0"/>
    <x v="5"/>
    <x v="0"/>
    <x v="2"/>
    <x v="3"/>
    <x v="20"/>
    <x v="49"/>
    <x v="124"/>
    <m/>
  </r>
  <r>
    <x v="7"/>
    <x v="0"/>
    <x v="5"/>
    <x v="0"/>
    <x v="2"/>
    <x v="3"/>
    <x v="20"/>
    <x v="151"/>
    <x v="124"/>
    <n v="935000"/>
  </r>
  <r>
    <x v="7"/>
    <x v="0"/>
    <x v="5"/>
    <x v="0"/>
    <x v="2"/>
    <x v="3"/>
    <x v="20"/>
    <x v="111"/>
    <x v="42"/>
    <n v="393900"/>
  </r>
  <r>
    <x v="7"/>
    <x v="0"/>
    <x v="5"/>
    <x v="0"/>
    <x v="2"/>
    <x v="3"/>
    <x v="20"/>
    <x v="111"/>
    <x v="83"/>
    <m/>
  </r>
  <r>
    <x v="7"/>
    <x v="0"/>
    <x v="5"/>
    <x v="0"/>
    <x v="2"/>
    <x v="3"/>
    <x v="20"/>
    <x v="111"/>
    <x v="43"/>
    <m/>
  </r>
  <r>
    <x v="7"/>
    <x v="0"/>
    <x v="5"/>
    <x v="0"/>
    <x v="2"/>
    <x v="3"/>
    <x v="20"/>
    <x v="111"/>
    <x v="124"/>
    <n v="445001"/>
  </r>
  <r>
    <x v="7"/>
    <x v="0"/>
    <x v="5"/>
    <x v="0"/>
    <x v="2"/>
    <x v="3"/>
    <x v="21"/>
    <x v="50"/>
    <x v="0"/>
    <m/>
  </r>
  <r>
    <x v="7"/>
    <x v="0"/>
    <x v="5"/>
    <x v="0"/>
    <x v="2"/>
    <x v="3"/>
    <x v="21"/>
    <x v="132"/>
    <x v="44"/>
    <m/>
  </r>
  <r>
    <x v="5"/>
    <x v="1"/>
    <x v="5"/>
    <x v="0"/>
    <x v="1"/>
    <x v="2"/>
    <x v="24"/>
    <x v="63"/>
    <x v="1"/>
    <n v="64094833.550000004"/>
  </r>
  <r>
    <x v="5"/>
    <x v="1"/>
    <x v="5"/>
    <x v="0"/>
    <x v="0"/>
    <x v="0"/>
    <x v="17"/>
    <x v="133"/>
    <x v="0"/>
    <n v="34370822.003317371"/>
  </r>
  <r>
    <x v="5"/>
    <x v="1"/>
    <x v="5"/>
    <x v="0"/>
    <x v="2"/>
    <x v="3"/>
    <x v="3"/>
    <x v="133"/>
    <x v="0"/>
    <n v="20214869.342"/>
  </r>
  <r>
    <x v="6"/>
    <x v="1"/>
    <x v="5"/>
    <x v="0"/>
    <x v="1"/>
    <x v="2"/>
    <x v="24"/>
    <x v="63"/>
    <x v="1"/>
    <n v="65794050.985000007"/>
  </r>
  <r>
    <x v="6"/>
    <x v="1"/>
    <x v="5"/>
    <x v="0"/>
    <x v="0"/>
    <x v="0"/>
    <x v="17"/>
    <x v="133"/>
    <x v="0"/>
    <n v="42127992.364853337"/>
  </r>
  <r>
    <x v="6"/>
    <x v="1"/>
    <x v="5"/>
    <x v="0"/>
    <x v="2"/>
    <x v="3"/>
    <x v="3"/>
    <x v="133"/>
    <x v="0"/>
    <n v="33663500.239399999"/>
  </r>
  <r>
    <x v="7"/>
    <x v="1"/>
    <x v="5"/>
    <x v="0"/>
    <x v="1"/>
    <x v="2"/>
    <x v="24"/>
    <x v="63"/>
    <x v="1"/>
    <n v="90340213.222250015"/>
  </r>
  <r>
    <x v="7"/>
    <x v="1"/>
    <x v="5"/>
    <x v="0"/>
    <x v="0"/>
    <x v="0"/>
    <x v="17"/>
    <x v="133"/>
    <x v="0"/>
    <n v="46063469.55644533"/>
  </r>
  <r>
    <x v="7"/>
    <x v="1"/>
    <x v="5"/>
    <x v="0"/>
    <x v="2"/>
    <x v="3"/>
    <x v="3"/>
    <x v="133"/>
    <x v="0"/>
    <n v="22244798.928889997"/>
  </r>
  <r>
    <x v="8"/>
    <x v="1"/>
    <x v="5"/>
    <x v="0"/>
    <x v="1"/>
    <x v="2"/>
    <x v="24"/>
    <x v="63"/>
    <x v="1"/>
    <n v="80845053.15700002"/>
  </r>
  <r>
    <x v="8"/>
    <x v="1"/>
    <x v="5"/>
    <x v="0"/>
    <x v="0"/>
    <x v="0"/>
    <x v="17"/>
    <x v="133"/>
    <x v="0"/>
    <n v="40609624.43435733"/>
  </r>
  <r>
    <x v="8"/>
    <x v="1"/>
    <x v="5"/>
    <x v="0"/>
    <x v="2"/>
    <x v="3"/>
    <x v="3"/>
    <x v="133"/>
    <x v="0"/>
    <n v="37790273.326280005"/>
  </r>
  <r>
    <x v="9"/>
    <x v="1"/>
    <x v="5"/>
    <x v="0"/>
    <x v="1"/>
    <x v="2"/>
    <x v="24"/>
    <x v="63"/>
    <x v="1"/>
    <n v="91446174.562050015"/>
  </r>
  <r>
    <x v="9"/>
    <x v="1"/>
    <x v="5"/>
    <x v="0"/>
    <x v="0"/>
    <x v="0"/>
    <x v="17"/>
    <x v="133"/>
    <x v="0"/>
    <n v="41248860.319318935"/>
  </r>
  <r>
    <x v="9"/>
    <x v="1"/>
    <x v="5"/>
    <x v="0"/>
    <x v="2"/>
    <x v="3"/>
    <x v="3"/>
    <x v="133"/>
    <x v="0"/>
    <n v="35107317.382482"/>
  </r>
  <r>
    <x v="10"/>
    <x v="1"/>
    <x v="5"/>
    <x v="0"/>
    <x v="1"/>
    <x v="2"/>
    <x v="24"/>
    <x v="63"/>
    <x v="1"/>
    <n v="95641374.125"/>
  </r>
  <r>
    <x v="10"/>
    <x v="1"/>
    <x v="5"/>
    <x v="0"/>
    <x v="0"/>
    <x v="0"/>
    <x v="17"/>
    <x v="133"/>
    <x v="0"/>
    <n v="45333106.705333337"/>
  </r>
  <r>
    <x v="10"/>
    <x v="1"/>
    <x v="5"/>
    <x v="0"/>
    <x v="2"/>
    <x v="3"/>
    <x v="3"/>
    <x v="133"/>
    <x v="0"/>
    <n v="37167774.164999999"/>
  </r>
  <r>
    <x v="11"/>
    <x v="1"/>
    <x v="5"/>
    <x v="0"/>
    <x v="1"/>
    <x v="2"/>
    <x v="24"/>
    <x v="63"/>
    <x v="1"/>
    <n v="102284933.531"/>
  </r>
  <r>
    <x v="11"/>
    <x v="1"/>
    <x v="5"/>
    <x v="0"/>
    <x v="0"/>
    <x v="0"/>
    <x v="17"/>
    <x v="133"/>
    <x v="0"/>
    <n v="46895700.606325336"/>
  </r>
  <r>
    <x v="11"/>
    <x v="1"/>
    <x v="5"/>
    <x v="0"/>
    <x v="2"/>
    <x v="3"/>
    <x v="3"/>
    <x v="133"/>
    <x v="0"/>
    <n v="35060314.141240001"/>
  </r>
  <r>
    <x v="0"/>
    <x v="1"/>
    <x v="5"/>
    <x v="0"/>
    <x v="1"/>
    <x v="2"/>
    <x v="24"/>
    <x v="63"/>
    <x v="1"/>
    <n v="103473952.15300001"/>
  </r>
  <r>
    <x v="0"/>
    <x v="1"/>
    <x v="5"/>
    <x v="0"/>
    <x v="0"/>
    <x v="0"/>
    <x v="17"/>
    <x v="133"/>
    <x v="0"/>
    <n v="40533749.202229336"/>
  </r>
  <r>
    <x v="0"/>
    <x v="1"/>
    <x v="5"/>
    <x v="0"/>
    <x v="2"/>
    <x v="3"/>
    <x v="3"/>
    <x v="133"/>
    <x v="0"/>
    <n v="48379573.286120005"/>
  </r>
  <r>
    <x v="1"/>
    <x v="1"/>
    <x v="5"/>
    <x v="0"/>
    <x v="1"/>
    <x v="2"/>
    <x v="24"/>
    <x v="63"/>
    <x v="1"/>
    <n v="110818096.80204998"/>
  </r>
  <r>
    <x v="1"/>
    <x v="1"/>
    <x v="5"/>
    <x v="0"/>
    <x v="0"/>
    <x v="0"/>
    <x v="17"/>
    <x v="133"/>
    <x v="0"/>
    <n v="51418761.830998935"/>
  </r>
  <r>
    <x v="1"/>
    <x v="1"/>
    <x v="5"/>
    <x v="0"/>
    <x v="2"/>
    <x v="3"/>
    <x v="3"/>
    <x v="133"/>
    <x v="0"/>
    <n v="32234327.072081998"/>
  </r>
  <r>
    <x v="2"/>
    <x v="1"/>
    <x v="5"/>
    <x v="0"/>
    <x v="1"/>
    <x v="2"/>
    <x v="24"/>
    <x v="63"/>
    <x v="1"/>
    <n v="108187620.14500001"/>
  </r>
  <r>
    <x v="2"/>
    <x v="1"/>
    <x v="5"/>
    <x v="0"/>
    <x v="0"/>
    <x v="0"/>
    <x v="17"/>
    <x v="133"/>
    <x v="0"/>
    <n v="41684586.577973336"/>
  </r>
  <r>
    <x v="2"/>
    <x v="1"/>
    <x v="5"/>
    <x v="0"/>
    <x v="2"/>
    <x v="3"/>
    <x v="3"/>
    <x v="133"/>
    <x v="0"/>
    <n v="46751171.205799997"/>
  </r>
  <r>
    <x v="3"/>
    <x v="1"/>
    <x v="5"/>
    <x v="0"/>
    <x v="1"/>
    <x v="2"/>
    <x v="24"/>
    <x v="63"/>
    <x v="1"/>
    <n v="122556762.33405004"/>
  </r>
  <r>
    <x v="3"/>
    <x v="1"/>
    <x v="5"/>
    <x v="0"/>
    <x v="0"/>
    <x v="0"/>
    <x v="17"/>
    <x v="133"/>
    <x v="0"/>
    <n v="42244399.128022939"/>
  </r>
  <r>
    <x v="3"/>
    <x v="1"/>
    <x v="5"/>
    <x v="0"/>
    <x v="2"/>
    <x v="3"/>
    <x v="3"/>
    <x v="133"/>
    <x v="0"/>
    <n v="37376879.293362007"/>
  </r>
  <r>
    <x v="4"/>
    <x v="1"/>
    <x v="5"/>
    <x v="0"/>
    <x v="1"/>
    <x v="2"/>
    <x v="24"/>
    <x v="63"/>
    <x v="1"/>
    <n v="98524122.823500037"/>
  </r>
  <r>
    <x v="4"/>
    <x v="1"/>
    <x v="5"/>
    <x v="0"/>
    <x v="0"/>
    <x v="0"/>
    <x v="17"/>
    <x v="133"/>
    <x v="0"/>
    <n v="48525354.663685337"/>
  </r>
  <r>
    <x v="4"/>
    <x v="1"/>
    <x v="5"/>
    <x v="0"/>
    <x v="2"/>
    <x v="3"/>
    <x v="3"/>
    <x v="133"/>
    <x v="0"/>
    <n v="33981712.112939999"/>
  </r>
  <r>
    <x v="8"/>
    <x v="0"/>
    <x v="5"/>
    <x v="0"/>
    <x v="1"/>
    <x v="2"/>
    <x v="24"/>
    <x v="63"/>
    <x v="1"/>
    <n v="83996668.060000002"/>
  </r>
  <r>
    <x v="8"/>
    <x v="0"/>
    <x v="5"/>
    <x v="0"/>
    <x v="1"/>
    <x v="5"/>
    <x v="11"/>
    <x v="64"/>
    <x v="0"/>
    <m/>
  </r>
  <r>
    <x v="8"/>
    <x v="0"/>
    <x v="5"/>
    <x v="0"/>
    <x v="1"/>
    <x v="5"/>
    <x v="14"/>
    <x v="66"/>
    <x v="0"/>
    <m/>
  </r>
  <r>
    <x v="8"/>
    <x v="0"/>
    <x v="5"/>
    <x v="0"/>
    <x v="1"/>
    <x v="5"/>
    <x v="15"/>
    <x v="69"/>
    <x v="0"/>
    <m/>
  </r>
  <r>
    <x v="8"/>
    <x v="0"/>
    <x v="5"/>
    <x v="0"/>
    <x v="1"/>
    <x v="2"/>
    <x v="25"/>
    <x v="74"/>
    <x v="0"/>
    <n v="-305672.27"/>
  </r>
  <r>
    <x v="8"/>
    <x v="0"/>
    <x v="5"/>
    <x v="0"/>
    <x v="1"/>
    <x v="2"/>
    <x v="25"/>
    <x v="118"/>
    <x v="0"/>
    <m/>
  </r>
  <r>
    <x v="8"/>
    <x v="0"/>
    <x v="5"/>
    <x v="0"/>
    <x v="1"/>
    <x v="2"/>
    <x v="0"/>
    <x v="103"/>
    <x v="0"/>
    <m/>
  </r>
  <r>
    <x v="8"/>
    <x v="0"/>
    <x v="5"/>
    <x v="0"/>
    <x v="1"/>
    <x v="2"/>
    <x v="0"/>
    <x v="104"/>
    <x v="0"/>
    <n v="306722.64"/>
  </r>
  <r>
    <x v="8"/>
    <x v="0"/>
    <x v="5"/>
    <x v="0"/>
    <x v="1"/>
    <x v="2"/>
    <x v="0"/>
    <x v="145"/>
    <x v="0"/>
    <n v="-637930.06000000006"/>
  </r>
  <r>
    <x v="8"/>
    <x v="0"/>
    <x v="5"/>
    <x v="0"/>
    <x v="0"/>
    <x v="0"/>
    <x v="4"/>
    <x v="6"/>
    <x v="2"/>
    <n v="6120000"/>
  </r>
  <r>
    <x v="8"/>
    <x v="0"/>
    <x v="5"/>
    <x v="0"/>
    <x v="0"/>
    <x v="0"/>
    <x v="4"/>
    <x v="6"/>
    <x v="157"/>
    <n v="1800000"/>
  </r>
  <r>
    <x v="8"/>
    <x v="0"/>
    <x v="5"/>
    <x v="0"/>
    <x v="0"/>
    <x v="0"/>
    <x v="4"/>
    <x v="6"/>
    <x v="158"/>
    <n v="580000"/>
  </r>
  <r>
    <x v="8"/>
    <x v="0"/>
    <x v="5"/>
    <x v="0"/>
    <x v="0"/>
    <x v="0"/>
    <x v="4"/>
    <x v="7"/>
    <x v="158"/>
    <n v="70303"/>
  </r>
  <r>
    <x v="8"/>
    <x v="0"/>
    <x v="5"/>
    <x v="0"/>
    <x v="0"/>
    <x v="0"/>
    <x v="4"/>
    <x v="7"/>
    <x v="157"/>
    <n v="140606"/>
  </r>
  <r>
    <x v="8"/>
    <x v="0"/>
    <x v="5"/>
    <x v="0"/>
    <x v="0"/>
    <x v="0"/>
    <x v="4"/>
    <x v="7"/>
    <x v="0"/>
    <m/>
  </r>
  <r>
    <x v="8"/>
    <x v="0"/>
    <x v="5"/>
    <x v="0"/>
    <x v="0"/>
    <x v="0"/>
    <x v="4"/>
    <x v="8"/>
    <x v="2"/>
    <n v="510000"/>
  </r>
  <r>
    <x v="8"/>
    <x v="0"/>
    <x v="5"/>
    <x v="0"/>
    <x v="0"/>
    <x v="0"/>
    <x v="4"/>
    <x v="8"/>
    <x v="157"/>
    <n v="161717"/>
  </r>
  <r>
    <x v="8"/>
    <x v="0"/>
    <x v="5"/>
    <x v="0"/>
    <x v="0"/>
    <x v="0"/>
    <x v="4"/>
    <x v="8"/>
    <x v="158"/>
    <n v="54192"/>
  </r>
  <r>
    <x v="8"/>
    <x v="0"/>
    <x v="5"/>
    <x v="0"/>
    <x v="0"/>
    <x v="0"/>
    <x v="4"/>
    <x v="9"/>
    <x v="2"/>
    <n v="61200"/>
  </r>
  <r>
    <x v="8"/>
    <x v="0"/>
    <x v="5"/>
    <x v="0"/>
    <x v="0"/>
    <x v="0"/>
    <x v="4"/>
    <x v="9"/>
    <x v="158"/>
    <n v="6503"/>
  </r>
  <r>
    <x v="8"/>
    <x v="0"/>
    <x v="5"/>
    <x v="0"/>
    <x v="0"/>
    <x v="0"/>
    <x v="4"/>
    <x v="9"/>
    <x v="157"/>
    <n v="19406"/>
  </r>
  <r>
    <x v="8"/>
    <x v="0"/>
    <x v="5"/>
    <x v="0"/>
    <x v="0"/>
    <x v="0"/>
    <x v="4"/>
    <x v="10"/>
    <x v="2"/>
    <n v="510000"/>
  </r>
  <r>
    <x v="8"/>
    <x v="0"/>
    <x v="5"/>
    <x v="0"/>
    <x v="0"/>
    <x v="0"/>
    <x v="4"/>
    <x v="10"/>
    <x v="157"/>
    <n v="161717"/>
  </r>
  <r>
    <x v="8"/>
    <x v="0"/>
    <x v="5"/>
    <x v="0"/>
    <x v="0"/>
    <x v="0"/>
    <x v="4"/>
    <x v="10"/>
    <x v="158"/>
    <n v="54192"/>
  </r>
  <r>
    <x v="8"/>
    <x v="0"/>
    <x v="5"/>
    <x v="0"/>
    <x v="0"/>
    <x v="0"/>
    <x v="4"/>
    <x v="11"/>
    <x v="2"/>
    <n v="255000"/>
  </r>
  <r>
    <x v="8"/>
    <x v="0"/>
    <x v="5"/>
    <x v="0"/>
    <x v="0"/>
    <x v="0"/>
    <x v="4"/>
    <x v="11"/>
    <x v="158"/>
    <n v="24167"/>
  </r>
  <r>
    <x v="8"/>
    <x v="0"/>
    <x v="5"/>
    <x v="0"/>
    <x v="0"/>
    <x v="0"/>
    <x v="4"/>
    <x v="11"/>
    <x v="157"/>
    <n v="75000"/>
  </r>
  <r>
    <x v="8"/>
    <x v="0"/>
    <x v="5"/>
    <x v="0"/>
    <x v="0"/>
    <x v="0"/>
    <x v="4"/>
    <x v="12"/>
    <x v="2"/>
    <n v="4080000"/>
  </r>
  <r>
    <x v="8"/>
    <x v="0"/>
    <x v="5"/>
    <x v="0"/>
    <x v="0"/>
    <x v="0"/>
    <x v="4"/>
    <x v="134"/>
    <x v="0"/>
    <m/>
  </r>
  <r>
    <x v="8"/>
    <x v="0"/>
    <x v="5"/>
    <x v="0"/>
    <x v="0"/>
    <x v="0"/>
    <x v="4"/>
    <x v="142"/>
    <x v="159"/>
    <n v="500000"/>
  </r>
  <r>
    <x v="8"/>
    <x v="0"/>
    <x v="5"/>
    <x v="0"/>
    <x v="0"/>
    <x v="0"/>
    <x v="4"/>
    <x v="56"/>
    <x v="0"/>
    <m/>
  </r>
  <r>
    <x v="8"/>
    <x v="0"/>
    <x v="5"/>
    <x v="0"/>
    <x v="0"/>
    <x v="0"/>
    <x v="4"/>
    <x v="13"/>
    <x v="5"/>
    <n v="44370"/>
  </r>
  <r>
    <x v="8"/>
    <x v="0"/>
    <x v="5"/>
    <x v="0"/>
    <x v="0"/>
    <x v="0"/>
    <x v="4"/>
    <x v="146"/>
    <x v="0"/>
    <m/>
  </r>
  <r>
    <x v="8"/>
    <x v="0"/>
    <x v="5"/>
    <x v="0"/>
    <x v="0"/>
    <x v="0"/>
    <x v="4"/>
    <x v="14"/>
    <x v="6"/>
    <n v="950400"/>
  </r>
  <r>
    <x v="8"/>
    <x v="0"/>
    <x v="5"/>
    <x v="0"/>
    <x v="0"/>
    <x v="0"/>
    <x v="4"/>
    <x v="14"/>
    <x v="160"/>
    <n v="162400"/>
  </r>
  <r>
    <x v="8"/>
    <x v="0"/>
    <x v="5"/>
    <x v="0"/>
    <x v="0"/>
    <x v="0"/>
    <x v="4"/>
    <x v="15"/>
    <x v="8"/>
    <n v="340000"/>
  </r>
  <r>
    <x v="8"/>
    <x v="0"/>
    <x v="5"/>
    <x v="0"/>
    <x v="0"/>
    <x v="0"/>
    <x v="4"/>
    <x v="147"/>
    <x v="0"/>
    <m/>
  </r>
  <r>
    <x v="8"/>
    <x v="0"/>
    <x v="5"/>
    <x v="0"/>
    <x v="0"/>
    <x v="0"/>
    <x v="4"/>
    <x v="113"/>
    <x v="0"/>
    <m/>
  </r>
  <r>
    <x v="8"/>
    <x v="0"/>
    <x v="5"/>
    <x v="0"/>
    <x v="0"/>
    <x v="0"/>
    <x v="9"/>
    <x v="114"/>
    <x v="9"/>
    <n v="1200000"/>
  </r>
  <r>
    <x v="8"/>
    <x v="0"/>
    <x v="5"/>
    <x v="0"/>
    <x v="0"/>
    <x v="0"/>
    <x v="9"/>
    <x v="30"/>
    <x v="0"/>
    <m/>
  </r>
  <r>
    <x v="8"/>
    <x v="0"/>
    <x v="5"/>
    <x v="0"/>
    <x v="0"/>
    <x v="0"/>
    <x v="9"/>
    <x v="110"/>
    <x v="0"/>
    <m/>
  </r>
  <r>
    <x v="8"/>
    <x v="0"/>
    <x v="5"/>
    <x v="0"/>
    <x v="0"/>
    <x v="0"/>
    <x v="5"/>
    <x v="70"/>
    <x v="161"/>
    <n v="5555"/>
  </r>
  <r>
    <x v="8"/>
    <x v="0"/>
    <x v="5"/>
    <x v="0"/>
    <x v="0"/>
    <x v="0"/>
    <x v="5"/>
    <x v="70"/>
    <x v="0"/>
    <m/>
  </r>
  <r>
    <x v="8"/>
    <x v="0"/>
    <x v="5"/>
    <x v="0"/>
    <x v="0"/>
    <x v="0"/>
    <x v="5"/>
    <x v="102"/>
    <x v="0"/>
    <m/>
  </r>
  <r>
    <x v="8"/>
    <x v="0"/>
    <x v="5"/>
    <x v="0"/>
    <x v="0"/>
    <x v="0"/>
    <x v="5"/>
    <x v="71"/>
    <x v="88"/>
    <n v="672"/>
  </r>
  <r>
    <x v="8"/>
    <x v="0"/>
    <x v="5"/>
    <x v="0"/>
    <x v="0"/>
    <x v="0"/>
    <x v="5"/>
    <x v="71"/>
    <x v="0"/>
    <m/>
  </r>
  <r>
    <x v="8"/>
    <x v="0"/>
    <x v="5"/>
    <x v="0"/>
    <x v="0"/>
    <x v="0"/>
    <x v="5"/>
    <x v="78"/>
    <x v="0"/>
    <m/>
  </r>
  <r>
    <x v="8"/>
    <x v="0"/>
    <x v="5"/>
    <x v="0"/>
    <x v="0"/>
    <x v="0"/>
    <x v="6"/>
    <x v="17"/>
    <x v="12"/>
    <n v="800000"/>
  </r>
  <r>
    <x v="8"/>
    <x v="0"/>
    <x v="5"/>
    <x v="0"/>
    <x v="0"/>
    <x v="0"/>
    <x v="6"/>
    <x v="17"/>
    <x v="0"/>
    <m/>
  </r>
  <r>
    <x v="8"/>
    <x v="0"/>
    <x v="5"/>
    <x v="0"/>
    <x v="0"/>
    <x v="0"/>
    <x v="6"/>
    <x v="143"/>
    <x v="0"/>
    <m/>
  </r>
  <r>
    <x v="8"/>
    <x v="0"/>
    <x v="5"/>
    <x v="0"/>
    <x v="0"/>
    <x v="0"/>
    <x v="0"/>
    <x v="79"/>
    <x v="0"/>
    <m/>
  </r>
  <r>
    <x v="8"/>
    <x v="0"/>
    <x v="5"/>
    <x v="0"/>
    <x v="0"/>
    <x v="0"/>
    <x v="0"/>
    <x v="80"/>
    <x v="16"/>
    <n v="425934"/>
  </r>
  <r>
    <x v="8"/>
    <x v="0"/>
    <x v="5"/>
    <x v="0"/>
    <x v="0"/>
    <x v="0"/>
    <x v="0"/>
    <x v="80"/>
    <x v="44"/>
    <n v="0"/>
  </r>
  <r>
    <x v="8"/>
    <x v="0"/>
    <x v="5"/>
    <x v="0"/>
    <x v="0"/>
    <x v="0"/>
    <x v="0"/>
    <x v="80"/>
    <x v="162"/>
    <n v="1200000"/>
  </r>
  <r>
    <x v="8"/>
    <x v="0"/>
    <x v="5"/>
    <x v="0"/>
    <x v="0"/>
    <x v="0"/>
    <x v="0"/>
    <x v="80"/>
    <x v="0"/>
    <m/>
  </r>
  <r>
    <x v="8"/>
    <x v="0"/>
    <x v="5"/>
    <x v="0"/>
    <x v="0"/>
    <x v="0"/>
    <x v="0"/>
    <x v="80"/>
    <x v="0"/>
    <m/>
  </r>
  <r>
    <x v="8"/>
    <x v="0"/>
    <x v="5"/>
    <x v="0"/>
    <x v="0"/>
    <x v="0"/>
    <x v="0"/>
    <x v="80"/>
    <x v="0"/>
    <m/>
  </r>
  <r>
    <x v="8"/>
    <x v="0"/>
    <x v="5"/>
    <x v="0"/>
    <x v="0"/>
    <x v="0"/>
    <x v="0"/>
    <x v="80"/>
    <x v="0"/>
    <m/>
  </r>
  <r>
    <x v="8"/>
    <x v="0"/>
    <x v="5"/>
    <x v="0"/>
    <x v="0"/>
    <x v="0"/>
    <x v="0"/>
    <x v="80"/>
    <x v="0"/>
    <m/>
  </r>
  <r>
    <x v="8"/>
    <x v="0"/>
    <x v="5"/>
    <x v="0"/>
    <x v="0"/>
    <x v="0"/>
    <x v="0"/>
    <x v="80"/>
    <x v="0"/>
    <m/>
  </r>
  <r>
    <x v="8"/>
    <x v="0"/>
    <x v="5"/>
    <x v="0"/>
    <x v="0"/>
    <x v="0"/>
    <x v="0"/>
    <x v="84"/>
    <x v="163"/>
    <n v="290000"/>
  </r>
  <r>
    <x v="8"/>
    <x v="0"/>
    <x v="5"/>
    <x v="0"/>
    <x v="0"/>
    <x v="0"/>
    <x v="0"/>
    <x v="107"/>
    <x v="17"/>
    <n v="200000"/>
  </r>
  <r>
    <x v="8"/>
    <x v="0"/>
    <x v="5"/>
    <x v="0"/>
    <x v="0"/>
    <x v="0"/>
    <x v="0"/>
    <x v="115"/>
    <x v="0"/>
    <m/>
  </r>
  <r>
    <x v="8"/>
    <x v="0"/>
    <x v="5"/>
    <x v="0"/>
    <x v="0"/>
    <x v="0"/>
    <x v="0"/>
    <x v="138"/>
    <x v="88"/>
    <n v="184284"/>
  </r>
  <r>
    <x v="8"/>
    <x v="0"/>
    <x v="5"/>
    <x v="0"/>
    <x v="0"/>
    <x v="0"/>
    <x v="0"/>
    <x v="108"/>
    <x v="0"/>
    <m/>
  </r>
  <r>
    <x v="8"/>
    <x v="0"/>
    <x v="5"/>
    <x v="0"/>
    <x v="0"/>
    <x v="0"/>
    <x v="0"/>
    <x v="109"/>
    <x v="0"/>
    <m/>
  </r>
  <r>
    <x v="8"/>
    <x v="0"/>
    <x v="5"/>
    <x v="0"/>
    <x v="0"/>
    <x v="0"/>
    <x v="0"/>
    <x v="116"/>
    <x v="0"/>
    <m/>
  </r>
  <r>
    <x v="8"/>
    <x v="0"/>
    <x v="5"/>
    <x v="0"/>
    <x v="0"/>
    <x v="0"/>
    <x v="0"/>
    <x v="116"/>
    <x v="0"/>
    <m/>
  </r>
  <r>
    <x v="8"/>
    <x v="0"/>
    <x v="5"/>
    <x v="0"/>
    <x v="0"/>
    <x v="0"/>
    <x v="0"/>
    <x v="79"/>
    <x v="0"/>
    <m/>
  </r>
  <r>
    <x v="8"/>
    <x v="0"/>
    <x v="5"/>
    <x v="0"/>
    <x v="0"/>
    <x v="0"/>
    <x v="12"/>
    <x v="81"/>
    <x v="0"/>
    <m/>
  </r>
  <r>
    <x v="8"/>
    <x v="0"/>
    <x v="5"/>
    <x v="0"/>
    <x v="0"/>
    <x v="0"/>
    <x v="12"/>
    <x v="82"/>
    <x v="0"/>
    <m/>
  </r>
  <r>
    <x v="8"/>
    <x v="0"/>
    <x v="5"/>
    <x v="0"/>
    <x v="0"/>
    <x v="0"/>
    <x v="12"/>
    <x v="83"/>
    <x v="0"/>
    <m/>
  </r>
  <r>
    <x v="8"/>
    <x v="0"/>
    <x v="5"/>
    <x v="0"/>
    <x v="0"/>
    <x v="0"/>
    <x v="12"/>
    <x v="84"/>
    <x v="0"/>
    <m/>
  </r>
  <r>
    <x v="8"/>
    <x v="0"/>
    <x v="5"/>
    <x v="0"/>
    <x v="0"/>
    <x v="0"/>
    <x v="19"/>
    <x v="100"/>
    <x v="164"/>
    <n v="703000"/>
  </r>
  <r>
    <x v="8"/>
    <x v="0"/>
    <x v="5"/>
    <x v="0"/>
    <x v="0"/>
    <x v="0"/>
    <x v="19"/>
    <x v="100"/>
    <x v="0"/>
    <m/>
  </r>
  <r>
    <x v="8"/>
    <x v="0"/>
    <x v="5"/>
    <x v="0"/>
    <x v="0"/>
    <x v="0"/>
    <x v="19"/>
    <x v="139"/>
    <x v="135"/>
    <n v="159668"/>
  </r>
  <r>
    <x v="8"/>
    <x v="0"/>
    <x v="5"/>
    <x v="0"/>
    <x v="0"/>
    <x v="0"/>
    <x v="28"/>
    <x v="150"/>
    <x v="0"/>
    <m/>
  </r>
  <r>
    <x v="8"/>
    <x v="0"/>
    <x v="5"/>
    <x v="0"/>
    <x v="0"/>
    <x v="0"/>
    <x v="27"/>
    <x v="140"/>
    <x v="0"/>
    <m/>
  </r>
  <r>
    <x v="8"/>
    <x v="0"/>
    <x v="5"/>
    <x v="0"/>
    <x v="0"/>
    <x v="0"/>
    <x v="27"/>
    <x v="148"/>
    <x v="0"/>
    <m/>
  </r>
  <r>
    <x v="8"/>
    <x v="0"/>
    <x v="5"/>
    <x v="0"/>
    <x v="0"/>
    <x v="0"/>
    <x v="27"/>
    <x v="139"/>
    <x v="0"/>
    <m/>
  </r>
  <r>
    <x v="8"/>
    <x v="0"/>
    <x v="5"/>
    <x v="0"/>
    <x v="0"/>
    <x v="0"/>
    <x v="27"/>
    <x v="149"/>
    <x v="0"/>
    <m/>
  </r>
  <r>
    <x v="8"/>
    <x v="0"/>
    <x v="5"/>
    <x v="0"/>
    <x v="0"/>
    <x v="0"/>
    <x v="22"/>
    <x v="105"/>
    <x v="0"/>
    <m/>
  </r>
  <r>
    <x v="8"/>
    <x v="0"/>
    <x v="5"/>
    <x v="0"/>
    <x v="0"/>
    <x v="0"/>
    <x v="16"/>
    <x v="86"/>
    <x v="0"/>
    <m/>
  </r>
  <r>
    <x v="8"/>
    <x v="0"/>
    <x v="5"/>
    <x v="0"/>
    <x v="0"/>
    <x v="0"/>
    <x v="16"/>
    <x v="117"/>
    <x v="0"/>
    <m/>
  </r>
  <r>
    <x v="8"/>
    <x v="0"/>
    <x v="5"/>
    <x v="0"/>
    <x v="0"/>
    <x v="0"/>
    <x v="16"/>
    <x v="117"/>
    <x v="0"/>
    <m/>
  </r>
  <r>
    <x v="8"/>
    <x v="0"/>
    <x v="5"/>
    <x v="0"/>
    <x v="0"/>
    <x v="0"/>
    <x v="22"/>
    <x v="105"/>
    <x v="0"/>
    <m/>
  </r>
  <r>
    <x v="8"/>
    <x v="0"/>
    <x v="5"/>
    <x v="0"/>
    <x v="0"/>
    <x v="0"/>
    <x v="2"/>
    <x v="87"/>
    <x v="165"/>
    <n v="377916"/>
  </r>
  <r>
    <x v="8"/>
    <x v="0"/>
    <x v="5"/>
    <x v="0"/>
    <x v="0"/>
    <x v="0"/>
    <x v="2"/>
    <x v="87"/>
    <x v="0"/>
    <m/>
  </r>
  <r>
    <x v="8"/>
    <x v="0"/>
    <x v="5"/>
    <x v="0"/>
    <x v="0"/>
    <x v="0"/>
    <x v="2"/>
    <x v="87"/>
    <x v="0"/>
    <m/>
  </r>
  <r>
    <x v="8"/>
    <x v="0"/>
    <x v="5"/>
    <x v="0"/>
    <x v="0"/>
    <x v="0"/>
    <x v="2"/>
    <x v="87"/>
    <x v="0"/>
    <m/>
  </r>
  <r>
    <x v="8"/>
    <x v="0"/>
    <x v="5"/>
    <x v="0"/>
    <x v="0"/>
    <x v="0"/>
    <x v="2"/>
    <x v="88"/>
    <x v="0"/>
    <m/>
  </r>
  <r>
    <x v="8"/>
    <x v="0"/>
    <x v="5"/>
    <x v="0"/>
    <x v="0"/>
    <x v="0"/>
    <x v="2"/>
    <x v="88"/>
    <x v="0"/>
    <m/>
  </r>
  <r>
    <x v="8"/>
    <x v="0"/>
    <x v="5"/>
    <x v="0"/>
    <x v="0"/>
    <x v="0"/>
    <x v="2"/>
    <x v="89"/>
    <x v="32"/>
    <n v="64118"/>
  </r>
  <r>
    <x v="8"/>
    <x v="0"/>
    <x v="5"/>
    <x v="0"/>
    <x v="0"/>
    <x v="0"/>
    <x v="2"/>
    <x v="89"/>
    <x v="0"/>
    <m/>
  </r>
  <r>
    <x v="8"/>
    <x v="0"/>
    <x v="5"/>
    <x v="0"/>
    <x v="0"/>
    <x v="0"/>
    <x v="2"/>
    <x v="89"/>
    <x v="0"/>
    <m/>
  </r>
  <r>
    <x v="8"/>
    <x v="0"/>
    <x v="5"/>
    <x v="0"/>
    <x v="0"/>
    <x v="0"/>
    <x v="2"/>
    <x v="90"/>
    <x v="94"/>
    <n v="141339"/>
  </r>
  <r>
    <x v="8"/>
    <x v="0"/>
    <x v="5"/>
    <x v="0"/>
    <x v="0"/>
    <x v="0"/>
    <x v="2"/>
    <x v="90"/>
    <x v="0"/>
    <m/>
  </r>
  <r>
    <x v="8"/>
    <x v="0"/>
    <x v="5"/>
    <x v="0"/>
    <x v="0"/>
    <x v="0"/>
    <x v="2"/>
    <x v="90"/>
    <x v="0"/>
    <m/>
  </r>
  <r>
    <x v="8"/>
    <x v="0"/>
    <x v="5"/>
    <x v="0"/>
    <x v="0"/>
    <x v="0"/>
    <x v="2"/>
    <x v="90"/>
    <x v="0"/>
    <m/>
  </r>
  <r>
    <x v="8"/>
    <x v="0"/>
    <x v="5"/>
    <x v="0"/>
    <x v="0"/>
    <x v="0"/>
    <x v="2"/>
    <x v="90"/>
    <x v="0"/>
    <m/>
  </r>
  <r>
    <x v="8"/>
    <x v="0"/>
    <x v="5"/>
    <x v="0"/>
    <x v="0"/>
    <x v="0"/>
    <x v="2"/>
    <x v="90"/>
    <x v="0"/>
    <m/>
  </r>
  <r>
    <x v="8"/>
    <x v="0"/>
    <x v="5"/>
    <x v="0"/>
    <x v="0"/>
    <x v="0"/>
    <x v="2"/>
    <x v="91"/>
    <x v="161"/>
    <n v="79530"/>
  </r>
  <r>
    <x v="8"/>
    <x v="0"/>
    <x v="5"/>
    <x v="0"/>
    <x v="0"/>
    <x v="0"/>
    <x v="2"/>
    <x v="91"/>
    <x v="0"/>
    <m/>
  </r>
  <r>
    <x v="8"/>
    <x v="0"/>
    <x v="5"/>
    <x v="0"/>
    <x v="0"/>
    <x v="0"/>
    <x v="2"/>
    <x v="91"/>
    <x v="0"/>
    <m/>
  </r>
  <r>
    <x v="8"/>
    <x v="0"/>
    <x v="5"/>
    <x v="0"/>
    <x v="0"/>
    <x v="0"/>
    <x v="2"/>
    <x v="91"/>
    <x v="0"/>
    <m/>
  </r>
  <r>
    <x v="8"/>
    <x v="0"/>
    <x v="5"/>
    <x v="0"/>
    <x v="0"/>
    <x v="0"/>
    <x v="2"/>
    <x v="92"/>
    <x v="0"/>
    <m/>
  </r>
  <r>
    <x v="8"/>
    <x v="0"/>
    <x v="5"/>
    <x v="0"/>
    <x v="0"/>
    <x v="0"/>
    <x v="2"/>
    <x v="136"/>
    <x v="166"/>
    <n v="150000"/>
  </r>
  <r>
    <x v="8"/>
    <x v="0"/>
    <x v="5"/>
    <x v="0"/>
    <x v="0"/>
    <x v="0"/>
    <x v="2"/>
    <x v="136"/>
    <x v="0"/>
    <m/>
  </r>
  <r>
    <x v="8"/>
    <x v="0"/>
    <x v="5"/>
    <x v="0"/>
    <x v="0"/>
    <x v="0"/>
    <x v="2"/>
    <x v="141"/>
    <x v="0"/>
    <m/>
  </r>
  <r>
    <x v="8"/>
    <x v="0"/>
    <x v="5"/>
    <x v="0"/>
    <x v="0"/>
    <x v="0"/>
    <x v="2"/>
    <x v="141"/>
    <x v="0"/>
    <m/>
  </r>
  <r>
    <x v="8"/>
    <x v="0"/>
    <x v="5"/>
    <x v="0"/>
    <x v="0"/>
    <x v="0"/>
    <x v="2"/>
    <x v="141"/>
    <x v="0"/>
    <m/>
  </r>
  <r>
    <x v="8"/>
    <x v="0"/>
    <x v="5"/>
    <x v="0"/>
    <x v="0"/>
    <x v="0"/>
    <x v="2"/>
    <x v="93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0"/>
    <x v="2"/>
    <x v="84"/>
    <x v="0"/>
    <m/>
  </r>
  <r>
    <x v="8"/>
    <x v="0"/>
    <x v="5"/>
    <x v="0"/>
    <x v="0"/>
    <x v="7"/>
    <x v="4"/>
    <x v="119"/>
    <x v="136"/>
    <n v="2300000"/>
  </r>
  <r>
    <x v="8"/>
    <x v="0"/>
    <x v="5"/>
    <x v="0"/>
    <x v="0"/>
    <x v="7"/>
    <x v="4"/>
    <x v="120"/>
    <x v="0"/>
    <m/>
  </r>
  <r>
    <x v="8"/>
    <x v="0"/>
    <x v="5"/>
    <x v="0"/>
    <x v="0"/>
    <x v="7"/>
    <x v="4"/>
    <x v="121"/>
    <x v="136"/>
    <n v="275000"/>
  </r>
  <r>
    <x v="8"/>
    <x v="0"/>
    <x v="5"/>
    <x v="0"/>
    <x v="0"/>
    <x v="7"/>
    <x v="4"/>
    <x v="122"/>
    <x v="136"/>
    <n v="33000"/>
  </r>
  <r>
    <x v="8"/>
    <x v="0"/>
    <x v="5"/>
    <x v="0"/>
    <x v="0"/>
    <x v="7"/>
    <x v="4"/>
    <x v="123"/>
    <x v="136"/>
    <n v="275000"/>
  </r>
  <r>
    <x v="8"/>
    <x v="0"/>
    <x v="5"/>
    <x v="0"/>
    <x v="0"/>
    <x v="7"/>
    <x v="4"/>
    <x v="124"/>
    <x v="136"/>
    <n v="137500"/>
  </r>
  <r>
    <x v="8"/>
    <x v="0"/>
    <x v="5"/>
    <x v="0"/>
    <x v="0"/>
    <x v="7"/>
    <x v="4"/>
    <x v="135"/>
    <x v="0"/>
    <m/>
  </r>
  <r>
    <x v="8"/>
    <x v="0"/>
    <x v="5"/>
    <x v="0"/>
    <x v="0"/>
    <x v="7"/>
    <x v="4"/>
    <x v="125"/>
    <x v="136"/>
    <n v="1000000"/>
  </r>
  <r>
    <x v="8"/>
    <x v="0"/>
    <x v="5"/>
    <x v="0"/>
    <x v="0"/>
    <x v="7"/>
    <x v="4"/>
    <x v="144"/>
    <x v="136"/>
    <n v="1000000"/>
  </r>
  <r>
    <x v="8"/>
    <x v="0"/>
    <x v="5"/>
    <x v="0"/>
    <x v="0"/>
    <x v="7"/>
    <x v="4"/>
    <x v="126"/>
    <x v="0"/>
    <m/>
  </r>
  <r>
    <x v="8"/>
    <x v="0"/>
    <x v="5"/>
    <x v="0"/>
    <x v="0"/>
    <x v="7"/>
    <x v="4"/>
    <x v="127"/>
    <x v="5"/>
    <n v="17226"/>
  </r>
  <r>
    <x v="8"/>
    <x v="0"/>
    <x v="5"/>
    <x v="0"/>
    <x v="0"/>
    <x v="7"/>
    <x v="4"/>
    <x v="128"/>
    <x v="6"/>
    <n v="396000"/>
  </r>
  <r>
    <x v="8"/>
    <x v="0"/>
    <x v="5"/>
    <x v="0"/>
    <x v="0"/>
    <x v="7"/>
    <x v="4"/>
    <x v="129"/>
    <x v="77"/>
    <n v="132000"/>
  </r>
  <r>
    <x v="8"/>
    <x v="0"/>
    <x v="5"/>
    <x v="0"/>
    <x v="0"/>
    <x v="7"/>
    <x v="4"/>
    <x v="130"/>
    <x v="0"/>
    <m/>
  </r>
  <r>
    <x v="8"/>
    <x v="0"/>
    <x v="5"/>
    <x v="0"/>
    <x v="0"/>
    <x v="7"/>
    <x v="2"/>
    <x v="131"/>
    <x v="0"/>
    <m/>
  </r>
  <r>
    <x v="8"/>
    <x v="0"/>
    <x v="5"/>
    <x v="0"/>
    <x v="0"/>
    <x v="1"/>
    <x v="7"/>
    <x v="34"/>
    <x v="29"/>
    <n v="82190"/>
  </r>
  <r>
    <x v="8"/>
    <x v="0"/>
    <x v="5"/>
    <x v="0"/>
    <x v="0"/>
    <x v="1"/>
    <x v="7"/>
    <x v="20"/>
    <x v="29"/>
    <n v="133125"/>
  </r>
  <r>
    <x v="8"/>
    <x v="0"/>
    <x v="5"/>
    <x v="0"/>
    <x v="0"/>
    <x v="1"/>
    <x v="7"/>
    <x v="20"/>
    <x v="30"/>
    <n v="440770"/>
  </r>
  <r>
    <x v="8"/>
    <x v="0"/>
    <x v="5"/>
    <x v="0"/>
    <x v="0"/>
    <x v="1"/>
    <x v="7"/>
    <x v="101"/>
    <x v="0"/>
    <m/>
  </r>
  <r>
    <x v="8"/>
    <x v="0"/>
    <x v="5"/>
    <x v="0"/>
    <x v="0"/>
    <x v="1"/>
    <x v="7"/>
    <x v="101"/>
    <x v="0"/>
    <m/>
  </r>
  <r>
    <x v="8"/>
    <x v="0"/>
    <x v="5"/>
    <x v="0"/>
    <x v="0"/>
    <x v="1"/>
    <x v="7"/>
    <x v="55"/>
    <x v="0"/>
    <m/>
  </r>
  <r>
    <x v="8"/>
    <x v="0"/>
    <x v="5"/>
    <x v="0"/>
    <x v="0"/>
    <x v="1"/>
    <x v="7"/>
    <x v="55"/>
    <x v="0"/>
    <m/>
  </r>
  <r>
    <x v="8"/>
    <x v="0"/>
    <x v="5"/>
    <x v="0"/>
    <x v="0"/>
    <x v="1"/>
    <x v="8"/>
    <x v="22"/>
    <x v="29"/>
    <n v="264718"/>
  </r>
  <r>
    <x v="8"/>
    <x v="0"/>
    <x v="5"/>
    <x v="0"/>
    <x v="0"/>
    <x v="1"/>
    <x v="8"/>
    <x v="94"/>
    <x v="0"/>
    <m/>
  </r>
  <r>
    <x v="8"/>
    <x v="0"/>
    <x v="5"/>
    <x v="0"/>
    <x v="0"/>
    <x v="1"/>
    <x v="8"/>
    <x v="94"/>
    <x v="0"/>
    <m/>
  </r>
  <r>
    <x v="8"/>
    <x v="0"/>
    <x v="5"/>
    <x v="0"/>
    <x v="0"/>
    <x v="1"/>
    <x v="8"/>
    <x v="94"/>
    <x v="0"/>
    <m/>
  </r>
  <r>
    <x v="8"/>
    <x v="0"/>
    <x v="5"/>
    <x v="0"/>
    <x v="0"/>
    <x v="1"/>
    <x v="8"/>
    <x v="94"/>
    <x v="0"/>
    <m/>
  </r>
  <r>
    <x v="8"/>
    <x v="0"/>
    <x v="5"/>
    <x v="0"/>
    <x v="0"/>
    <x v="1"/>
    <x v="8"/>
    <x v="95"/>
    <x v="0"/>
    <m/>
  </r>
  <r>
    <x v="8"/>
    <x v="0"/>
    <x v="5"/>
    <x v="0"/>
    <x v="0"/>
    <x v="1"/>
    <x v="8"/>
    <x v="77"/>
    <x v="0"/>
    <m/>
  </r>
  <r>
    <x v="8"/>
    <x v="0"/>
    <x v="5"/>
    <x v="0"/>
    <x v="0"/>
    <x v="1"/>
    <x v="8"/>
    <x v="4"/>
    <x v="31"/>
    <n v="4391"/>
  </r>
  <r>
    <x v="8"/>
    <x v="0"/>
    <x v="5"/>
    <x v="0"/>
    <x v="0"/>
    <x v="1"/>
    <x v="8"/>
    <x v="4"/>
    <x v="100"/>
    <n v="14400"/>
  </r>
  <r>
    <x v="8"/>
    <x v="0"/>
    <x v="5"/>
    <x v="0"/>
    <x v="0"/>
    <x v="1"/>
    <x v="8"/>
    <x v="4"/>
    <x v="36"/>
    <n v="25740"/>
  </r>
  <r>
    <x v="8"/>
    <x v="0"/>
    <x v="5"/>
    <x v="0"/>
    <x v="0"/>
    <x v="1"/>
    <x v="8"/>
    <x v="4"/>
    <x v="5"/>
    <n v="532"/>
  </r>
  <r>
    <x v="8"/>
    <x v="0"/>
    <x v="5"/>
    <x v="0"/>
    <x v="0"/>
    <x v="1"/>
    <x v="8"/>
    <x v="4"/>
    <x v="167"/>
    <n v="271837"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1"/>
    <x v="8"/>
    <x v="4"/>
    <x v="0"/>
    <m/>
  </r>
  <r>
    <x v="8"/>
    <x v="0"/>
    <x v="5"/>
    <x v="0"/>
    <x v="0"/>
    <x v="6"/>
    <x v="23"/>
    <x v="112"/>
    <x v="0"/>
    <m/>
  </r>
  <r>
    <x v="8"/>
    <x v="0"/>
    <x v="5"/>
    <x v="0"/>
    <x v="2"/>
    <x v="3"/>
    <x v="3"/>
    <x v="96"/>
    <x v="0"/>
    <m/>
  </r>
  <r>
    <x v="8"/>
    <x v="0"/>
    <x v="5"/>
    <x v="0"/>
    <x v="2"/>
    <x v="3"/>
    <x v="3"/>
    <x v="137"/>
    <x v="0"/>
    <m/>
  </r>
  <r>
    <x v="8"/>
    <x v="0"/>
    <x v="5"/>
    <x v="0"/>
    <x v="2"/>
    <x v="3"/>
    <x v="3"/>
    <x v="97"/>
    <x v="34"/>
    <n v="390432"/>
  </r>
  <r>
    <x v="8"/>
    <x v="0"/>
    <x v="5"/>
    <x v="0"/>
    <x v="2"/>
    <x v="3"/>
    <x v="3"/>
    <x v="97"/>
    <x v="36"/>
    <n v="2579745"/>
  </r>
  <r>
    <x v="8"/>
    <x v="0"/>
    <x v="5"/>
    <x v="0"/>
    <x v="2"/>
    <x v="3"/>
    <x v="3"/>
    <x v="97"/>
    <x v="0"/>
    <m/>
  </r>
  <r>
    <x v="8"/>
    <x v="0"/>
    <x v="5"/>
    <x v="0"/>
    <x v="2"/>
    <x v="3"/>
    <x v="3"/>
    <x v="97"/>
    <x v="0"/>
    <m/>
  </r>
  <r>
    <x v="8"/>
    <x v="0"/>
    <x v="5"/>
    <x v="0"/>
    <x v="2"/>
    <x v="3"/>
    <x v="3"/>
    <x v="97"/>
    <x v="0"/>
    <m/>
  </r>
  <r>
    <x v="8"/>
    <x v="0"/>
    <x v="5"/>
    <x v="0"/>
    <x v="2"/>
    <x v="3"/>
    <x v="3"/>
    <x v="97"/>
    <x v="0"/>
    <m/>
  </r>
  <r>
    <x v="8"/>
    <x v="0"/>
    <x v="5"/>
    <x v="0"/>
    <x v="2"/>
    <x v="3"/>
    <x v="3"/>
    <x v="97"/>
    <x v="0"/>
    <m/>
  </r>
  <r>
    <x v="8"/>
    <x v="0"/>
    <x v="5"/>
    <x v="0"/>
    <x v="2"/>
    <x v="3"/>
    <x v="3"/>
    <x v="98"/>
    <x v="0"/>
    <m/>
  </r>
  <r>
    <x v="8"/>
    <x v="0"/>
    <x v="5"/>
    <x v="0"/>
    <x v="2"/>
    <x v="3"/>
    <x v="3"/>
    <x v="99"/>
    <x v="37"/>
    <n v="14423059"/>
  </r>
  <r>
    <x v="8"/>
    <x v="0"/>
    <x v="5"/>
    <x v="0"/>
    <x v="2"/>
    <x v="3"/>
    <x v="3"/>
    <x v="99"/>
    <x v="70"/>
    <n v="2786000"/>
  </r>
  <r>
    <x v="8"/>
    <x v="0"/>
    <x v="5"/>
    <x v="0"/>
    <x v="2"/>
    <x v="3"/>
    <x v="3"/>
    <x v="99"/>
    <x v="39"/>
    <n v="2751840"/>
  </r>
  <r>
    <x v="8"/>
    <x v="0"/>
    <x v="5"/>
    <x v="0"/>
    <x v="2"/>
    <x v="3"/>
    <x v="3"/>
    <x v="99"/>
    <x v="122"/>
    <n v="1233960"/>
  </r>
  <r>
    <x v="8"/>
    <x v="0"/>
    <x v="5"/>
    <x v="0"/>
    <x v="2"/>
    <x v="3"/>
    <x v="3"/>
    <x v="99"/>
    <x v="0"/>
    <m/>
  </r>
  <r>
    <x v="8"/>
    <x v="0"/>
    <x v="5"/>
    <x v="0"/>
    <x v="2"/>
    <x v="3"/>
    <x v="3"/>
    <x v="99"/>
    <x v="0"/>
    <m/>
  </r>
  <r>
    <x v="8"/>
    <x v="0"/>
    <x v="5"/>
    <x v="0"/>
    <x v="2"/>
    <x v="3"/>
    <x v="3"/>
    <x v="99"/>
    <x v="0"/>
    <m/>
  </r>
  <r>
    <x v="8"/>
    <x v="0"/>
    <x v="5"/>
    <x v="0"/>
    <x v="2"/>
    <x v="3"/>
    <x v="26"/>
    <x v="137"/>
    <x v="0"/>
    <m/>
  </r>
  <r>
    <x v="8"/>
    <x v="0"/>
    <x v="5"/>
    <x v="0"/>
    <x v="2"/>
    <x v="3"/>
    <x v="20"/>
    <x v="49"/>
    <x v="60"/>
    <n v="12000"/>
  </r>
  <r>
    <x v="8"/>
    <x v="0"/>
    <x v="5"/>
    <x v="0"/>
    <x v="2"/>
    <x v="3"/>
    <x v="20"/>
    <x v="49"/>
    <x v="42"/>
    <n v="364800"/>
  </r>
  <r>
    <x v="8"/>
    <x v="0"/>
    <x v="5"/>
    <x v="0"/>
    <x v="2"/>
    <x v="3"/>
    <x v="20"/>
    <x v="49"/>
    <x v="41"/>
    <n v="1099240"/>
  </r>
  <r>
    <x v="8"/>
    <x v="0"/>
    <x v="5"/>
    <x v="0"/>
    <x v="2"/>
    <x v="3"/>
    <x v="20"/>
    <x v="49"/>
    <x v="124"/>
    <n v="1086150"/>
  </r>
  <r>
    <x v="8"/>
    <x v="0"/>
    <x v="5"/>
    <x v="0"/>
    <x v="2"/>
    <x v="3"/>
    <x v="20"/>
    <x v="49"/>
    <x v="68"/>
    <n v="360000"/>
  </r>
  <r>
    <x v="8"/>
    <x v="0"/>
    <x v="5"/>
    <x v="0"/>
    <x v="2"/>
    <x v="3"/>
    <x v="20"/>
    <x v="49"/>
    <x v="0"/>
    <m/>
  </r>
  <r>
    <x v="8"/>
    <x v="0"/>
    <x v="5"/>
    <x v="0"/>
    <x v="2"/>
    <x v="3"/>
    <x v="20"/>
    <x v="151"/>
    <x v="0"/>
    <m/>
  </r>
  <r>
    <x v="8"/>
    <x v="0"/>
    <x v="5"/>
    <x v="0"/>
    <x v="2"/>
    <x v="3"/>
    <x v="20"/>
    <x v="111"/>
    <x v="42"/>
    <n v="292100"/>
  </r>
  <r>
    <x v="8"/>
    <x v="0"/>
    <x v="5"/>
    <x v="0"/>
    <x v="2"/>
    <x v="3"/>
    <x v="20"/>
    <x v="111"/>
    <x v="124"/>
    <n v="531489"/>
  </r>
  <r>
    <x v="8"/>
    <x v="0"/>
    <x v="5"/>
    <x v="0"/>
    <x v="2"/>
    <x v="3"/>
    <x v="20"/>
    <x v="111"/>
    <x v="0"/>
    <m/>
  </r>
  <r>
    <x v="8"/>
    <x v="0"/>
    <x v="5"/>
    <x v="0"/>
    <x v="2"/>
    <x v="3"/>
    <x v="20"/>
    <x v="111"/>
    <x v="0"/>
    <m/>
  </r>
  <r>
    <x v="8"/>
    <x v="0"/>
    <x v="5"/>
    <x v="0"/>
    <x v="2"/>
    <x v="3"/>
    <x v="20"/>
    <x v="111"/>
    <x v="0"/>
    <m/>
  </r>
  <r>
    <x v="8"/>
    <x v="0"/>
    <x v="5"/>
    <x v="0"/>
    <x v="2"/>
    <x v="3"/>
    <x v="21"/>
    <x v="50"/>
    <x v="0"/>
    <m/>
  </r>
  <r>
    <x v="8"/>
    <x v="0"/>
    <x v="5"/>
    <x v="0"/>
    <x v="2"/>
    <x v="3"/>
    <x v="21"/>
    <x v="132"/>
    <x v="0"/>
    <m/>
  </r>
  <r>
    <x v="9"/>
    <x v="0"/>
    <x v="5"/>
    <x v="0"/>
    <x v="1"/>
    <x v="2"/>
    <x v="24"/>
    <x v="63"/>
    <x v="1"/>
    <n v="91546425.099999994"/>
  </r>
  <r>
    <x v="9"/>
    <x v="0"/>
    <x v="5"/>
    <x v="0"/>
    <x v="1"/>
    <x v="5"/>
    <x v="11"/>
    <x v="64"/>
    <x v="0"/>
    <n v="304"/>
  </r>
  <r>
    <x v="9"/>
    <x v="0"/>
    <x v="5"/>
    <x v="0"/>
    <x v="1"/>
    <x v="5"/>
    <x v="14"/>
    <x v="66"/>
    <x v="0"/>
    <m/>
  </r>
  <r>
    <x v="9"/>
    <x v="0"/>
    <x v="5"/>
    <x v="0"/>
    <x v="1"/>
    <x v="5"/>
    <x v="15"/>
    <x v="69"/>
    <x v="0"/>
    <m/>
  </r>
  <r>
    <x v="9"/>
    <x v="0"/>
    <x v="5"/>
    <x v="0"/>
    <x v="1"/>
    <x v="2"/>
    <x v="25"/>
    <x v="74"/>
    <x v="0"/>
    <n v="-2167865.5499999998"/>
  </r>
  <r>
    <x v="9"/>
    <x v="0"/>
    <x v="5"/>
    <x v="0"/>
    <x v="1"/>
    <x v="2"/>
    <x v="25"/>
    <x v="118"/>
    <x v="0"/>
    <m/>
  </r>
  <r>
    <x v="9"/>
    <x v="0"/>
    <x v="5"/>
    <x v="0"/>
    <x v="1"/>
    <x v="2"/>
    <x v="0"/>
    <x v="103"/>
    <x v="0"/>
    <m/>
  </r>
  <r>
    <x v="9"/>
    <x v="0"/>
    <x v="5"/>
    <x v="0"/>
    <x v="1"/>
    <x v="2"/>
    <x v="0"/>
    <x v="104"/>
    <x v="0"/>
    <n v="415966.32"/>
  </r>
  <r>
    <x v="9"/>
    <x v="0"/>
    <x v="5"/>
    <x v="0"/>
    <x v="1"/>
    <x v="2"/>
    <x v="0"/>
    <x v="145"/>
    <x v="0"/>
    <n v="-1075536.43"/>
  </r>
  <r>
    <x v="9"/>
    <x v="0"/>
    <x v="5"/>
    <x v="0"/>
    <x v="0"/>
    <x v="0"/>
    <x v="4"/>
    <x v="6"/>
    <x v="2"/>
    <n v="6120000"/>
  </r>
  <r>
    <x v="9"/>
    <x v="0"/>
    <x v="5"/>
    <x v="0"/>
    <x v="0"/>
    <x v="0"/>
    <x v="4"/>
    <x v="6"/>
    <x v="157"/>
    <n v="1800000"/>
  </r>
  <r>
    <x v="9"/>
    <x v="0"/>
    <x v="5"/>
    <x v="0"/>
    <x v="0"/>
    <x v="0"/>
    <x v="4"/>
    <x v="6"/>
    <x v="158"/>
    <n v="580000"/>
  </r>
  <r>
    <x v="9"/>
    <x v="0"/>
    <x v="5"/>
    <x v="0"/>
    <x v="0"/>
    <x v="0"/>
    <x v="4"/>
    <x v="7"/>
    <x v="157"/>
    <n v="140606"/>
  </r>
  <r>
    <x v="9"/>
    <x v="0"/>
    <x v="5"/>
    <x v="0"/>
    <x v="0"/>
    <x v="0"/>
    <x v="4"/>
    <x v="7"/>
    <x v="158"/>
    <n v="65616"/>
  </r>
  <r>
    <x v="9"/>
    <x v="0"/>
    <x v="5"/>
    <x v="0"/>
    <x v="0"/>
    <x v="0"/>
    <x v="4"/>
    <x v="7"/>
    <x v="0"/>
    <m/>
  </r>
  <r>
    <x v="9"/>
    <x v="0"/>
    <x v="5"/>
    <x v="0"/>
    <x v="0"/>
    <x v="0"/>
    <x v="4"/>
    <x v="8"/>
    <x v="2"/>
    <n v="510000"/>
  </r>
  <r>
    <x v="9"/>
    <x v="0"/>
    <x v="5"/>
    <x v="0"/>
    <x v="0"/>
    <x v="0"/>
    <x v="4"/>
    <x v="8"/>
    <x v="158"/>
    <n v="53801"/>
  </r>
  <r>
    <x v="9"/>
    <x v="0"/>
    <x v="5"/>
    <x v="0"/>
    <x v="0"/>
    <x v="0"/>
    <x v="4"/>
    <x v="8"/>
    <x v="157"/>
    <n v="161717"/>
  </r>
  <r>
    <x v="9"/>
    <x v="0"/>
    <x v="5"/>
    <x v="0"/>
    <x v="0"/>
    <x v="0"/>
    <x v="4"/>
    <x v="9"/>
    <x v="2"/>
    <n v="61200"/>
  </r>
  <r>
    <x v="9"/>
    <x v="0"/>
    <x v="5"/>
    <x v="0"/>
    <x v="0"/>
    <x v="0"/>
    <x v="4"/>
    <x v="9"/>
    <x v="157"/>
    <n v="19406"/>
  </r>
  <r>
    <x v="9"/>
    <x v="0"/>
    <x v="5"/>
    <x v="0"/>
    <x v="0"/>
    <x v="0"/>
    <x v="4"/>
    <x v="9"/>
    <x v="158"/>
    <n v="6456"/>
  </r>
  <r>
    <x v="9"/>
    <x v="0"/>
    <x v="5"/>
    <x v="0"/>
    <x v="0"/>
    <x v="0"/>
    <x v="4"/>
    <x v="10"/>
    <x v="2"/>
    <n v="510000"/>
  </r>
  <r>
    <x v="9"/>
    <x v="0"/>
    <x v="5"/>
    <x v="0"/>
    <x v="0"/>
    <x v="0"/>
    <x v="4"/>
    <x v="10"/>
    <x v="158"/>
    <n v="53801"/>
  </r>
  <r>
    <x v="9"/>
    <x v="0"/>
    <x v="5"/>
    <x v="0"/>
    <x v="0"/>
    <x v="0"/>
    <x v="4"/>
    <x v="10"/>
    <x v="157"/>
    <n v="161717"/>
  </r>
  <r>
    <x v="9"/>
    <x v="0"/>
    <x v="5"/>
    <x v="0"/>
    <x v="0"/>
    <x v="0"/>
    <x v="4"/>
    <x v="11"/>
    <x v="2"/>
    <n v="255000"/>
  </r>
  <r>
    <x v="9"/>
    <x v="0"/>
    <x v="5"/>
    <x v="0"/>
    <x v="0"/>
    <x v="0"/>
    <x v="4"/>
    <x v="11"/>
    <x v="157"/>
    <n v="75000"/>
  </r>
  <r>
    <x v="9"/>
    <x v="0"/>
    <x v="5"/>
    <x v="0"/>
    <x v="0"/>
    <x v="0"/>
    <x v="4"/>
    <x v="11"/>
    <x v="158"/>
    <n v="24167"/>
  </r>
  <r>
    <x v="9"/>
    <x v="0"/>
    <x v="5"/>
    <x v="0"/>
    <x v="0"/>
    <x v="0"/>
    <x v="4"/>
    <x v="12"/>
    <x v="2"/>
    <n v="4080000"/>
  </r>
  <r>
    <x v="9"/>
    <x v="0"/>
    <x v="5"/>
    <x v="0"/>
    <x v="0"/>
    <x v="0"/>
    <x v="4"/>
    <x v="134"/>
    <x v="0"/>
    <m/>
  </r>
  <r>
    <x v="9"/>
    <x v="0"/>
    <x v="5"/>
    <x v="0"/>
    <x v="0"/>
    <x v="0"/>
    <x v="4"/>
    <x v="142"/>
    <x v="0"/>
    <m/>
  </r>
  <r>
    <x v="9"/>
    <x v="0"/>
    <x v="5"/>
    <x v="0"/>
    <x v="0"/>
    <x v="0"/>
    <x v="4"/>
    <x v="56"/>
    <x v="0"/>
    <m/>
  </r>
  <r>
    <x v="9"/>
    <x v="0"/>
    <x v="5"/>
    <x v="0"/>
    <x v="0"/>
    <x v="0"/>
    <x v="4"/>
    <x v="13"/>
    <x v="5"/>
    <n v="30325"/>
  </r>
  <r>
    <x v="9"/>
    <x v="0"/>
    <x v="5"/>
    <x v="0"/>
    <x v="0"/>
    <x v="0"/>
    <x v="4"/>
    <x v="146"/>
    <x v="0"/>
    <m/>
  </r>
  <r>
    <x v="9"/>
    <x v="0"/>
    <x v="5"/>
    <x v="0"/>
    <x v="0"/>
    <x v="0"/>
    <x v="4"/>
    <x v="14"/>
    <x v="6"/>
    <n v="950400"/>
  </r>
  <r>
    <x v="9"/>
    <x v="0"/>
    <x v="5"/>
    <x v="0"/>
    <x v="0"/>
    <x v="0"/>
    <x v="4"/>
    <x v="14"/>
    <x v="160"/>
    <n v="162400"/>
  </r>
  <r>
    <x v="9"/>
    <x v="0"/>
    <x v="5"/>
    <x v="0"/>
    <x v="0"/>
    <x v="0"/>
    <x v="4"/>
    <x v="15"/>
    <x v="8"/>
    <n v="340000"/>
  </r>
  <r>
    <x v="9"/>
    <x v="0"/>
    <x v="5"/>
    <x v="0"/>
    <x v="0"/>
    <x v="0"/>
    <x v="4"/>
    <x v="147"/>
    <x v="0"/>
    <m/>
  </r>
  <r>
    <x v="9"/>
    <x v="0"/>
    <x v="5"/>
    <x v="0"/>
    <x v="0"/>
    <x v="0"/>
    <x v="4"/>
    <x v="113"/>
    <x v="0"/>
    <m/>
  </r>
  <r>
    <x v="9"/>
    <x v="0"/>
    <x v="5"/>
    <x v="0"/>
    <x v="0"/>
    <x v="0"/>
    <x v="9"/>
    <x v="114"/>
    <x v="9"/>
    <n v="2400000"/>
  </r>
  <r>
    <x v="9"/>
    <x v="0"/>
    <x v="5"/>
    <x v="0"/>
    <x v="0"/>
    <x v="0"/>
    <x v="9"/>
    <x v="30"/>
    <x v="0"/>
    <m/>
  </r>
  <r>
    <x v="9"/>
    <x v="0"/>
    <x v="5"/>
    <x v="0"/>
    <x v="0"/>
    <x v="0"/>
    <x v="9"/>
    <x v="110"/>
    <x v="0"/>
    <m/>
  </r>
  <r>
    <x v="9"/>
    <x v="0"/>
    <x v="5"/>
    <x v="0"/>
    <x v="0"/>
    <x v="0"/>
    <x v="5"/>
    <x v="70"/>
    <x v="0"/>
    <m/>
  </r>
  <r>
    <x v="9"/>
    <x v="0"/>
    <x v="5"/>
    <x v="0"/>
    <x v="0"/>
    <x v="0"/>
    <x v="5"/>
    <x v="70"/>
    <x v="0"/>
    <m/>
  </r>
  <r>
    <x v="9"/>
    <x v="0"/>
    <x v="5"/>
    <x v="0"/>
    <x v="0"/>
    <x v="0"/>
    <x v="5"/>
    <x v="102"/>
    <x v="0"/>
    <m/>
  </r>
  <r>
    <x v="9"/>
    <x v="0"/>
    <x v="5"/>
    <x v="0"/>
    <x v="0"/>
    <x v="0"/>
    <x v="5"/>
    <x v="71"/>
    <x v="88"/>
    <n v="672"/>
  </r>
  <r>
    <x v="9"/>
    <x v="0"/>
    <x v="5"/>
    <x v="0"/>
    <x v="0"/>
    <x v="0"/>
    <x v="5"/>
    <x v="71"/>
    <x v="45"/>
    <n v="39600"/>
  </r>
  <r>
    <x v="9"/>
    <x v="0"/>
    <x v="5"/>
    <x v="0"/>
    <x v="0"/>
    <x v="0"/>
    <x v="5"/>
    <x v="78"/>
    <x v="0"/>
    <m/>
  </r>
  <r>
    <x v="9"/>
    <x v="0"/>
    <x v="5"/>
    <x v="0"/>
    <x v="0"/>
    <x v="0"/>
    <x v="6"/>
    <x v="17"/>
    <x v="12"/>
    <n v="800000"/>
  </r>
  <r>
    <x v="9"/>
    <x v="0"/>
    <x v="5"/>
    <x v="0"/>
    <x v="0"/>
    <x v="0"/>
    <x v="6"/>
    <x v="17"/>
    <x v="0"/>
    <m/>
  </r>
  <r>
    <x v="9"/>
    <x v="0"/>
    <x v="5"/>
    <x v="0"/>
    <x v="0"/>
    <x v="0"/>
    <x v="6"/>
    <x v="143"/>
    <x v="0"/>
    <m/>
  </r>
  <r>
    <x v="9"/>
    <x v="0"/>
    <x v="5"/>
    <x v="0"/>
    <x v="0"/>
    <x v="0"/>
    <x v="0"/>
    <x v="79"/>
    <x v="0"/>
    <m/>
  </r>
  <r>
    <x v="9"/>
    <x v="0"/>
    <x v="5"/>
    <x v="0"/>
    <x v="0"/>
    <x v="0"/>
    <x v="0"/>
    <x v="80"/>
    <x v="14"/>
    <n v="430197"/>
  </r>
  <r>
    <x v="9"/>
    <x v="0"/>
    <x v="5"/>
    <x v="0"/>
    <x v="0"/>
    <x v="0"/>
    <x v="0"/>
    <x v="80"/>
    <x v="16"/>
    <n v="425934"/>
  </r>
  <r>
    <x v="9"/>
    <x v="0"/>
    <x v="5"/>
    <x v="0"/>
    <x v="0"/>
    <x v="0"/>
    <x v="0"/>
    <x v="80"/>
    <x v="59"/>
    <n v="570000"/>
  </r>
  <r>
    <x v="9"/>
    <x v="0"/>
    <x v="5"/>
    <x v="0"/>
    <x v="0"/>
    <x v="0"/>
    <x v="0"/>
    <x v="80"/>
    <x v="162"/>
    <n v="1280000"/>
  </r>
  <r>
    <x v="9"/>
    <x v="0"/>
    <x v="5"/>
    <x v="0"/>
    <x v="0"/>
    <x v="0"/>
    <x v="0"/>
    <x v="80"/>
    <x v="87"/>
    <n v="90864"/>
  </r>
  <r>
    <x v="9"/>
    <x v="0"/>
    <x v="5"/>
    <x v="0"/>
    <x v="0"/>
    <x v="0"/>
    <x v="0"/>
    <x v="80"/>
    <x v="0"/>
    <m/>
  </r>
  <r>
    <x v="9"/>
    <x v="0"/>
    <x v="5"/>
    <x v="0"/>
    <x v="0"/>
    <x v="0"/>
    <x v="0"/>
    <x v="80"/>
    <x v="0"/>
    <m/>
  </r>
  <r>
    <x v="9"/>
    <x v="0"/>
    <x v="5"/>
    <x v="0"/>
    <x v="0"/>
    <x v="0"/>
    <x v="0"/>
    <x v="80"/>
    <x v="0"/>
    <m/>
  </r>
  <r>
    <x v="9"/>
    <x v="0"/>
    <x v="5"/>
    <x v="0"/>
    <x v="0"/>
    <x v="0"/>
    <x v="0"/>
    <x v="80"/>
    <x v="0"/>
    <m/>
  </r>
  <r>
    <x v="9"/>
    <x v="0"/>
    <x v="5"/>
    <x v="0"/>
    <x v="0"/>
    <x v="0"/>
    <x v="0"/>
    <x v="84"/>
    <x v="0"/>
    <m/>
  </r>
  <r>
    <x v="9"/>
    <x v="0"/>
    <x v="5"/>
    <x v="0"/>
    <x v="0"/>
    <x v="0"/>
    <x v="0"/>
    <x v="107"/>
    <x v="0"/>
    <m/>
  </r>
  <r>
    <x v="9"/>
    <x v="0"/>
    <x v="5"/>
    <x v="0"/>
    <x v="0"/>
    <x v="0"/>
    <x v="0"/>
    <x v="115"/>
    <x v="0"/>
    <m/>
  </r>
  <r>
    <x v="9"/>
    <x v="0"/>
    <x v="5"/>
    <x v="0"/>
    <x v="0"/>
    <x v="0"/>
    <x v="0"/>
    <x v="138"/>
    <x v="88"/>
    <n v="192689"/>
  </r>
  <r>
    <x v="9"/>
    <x v="0"/>
    <x v="5"/>
    <x v="0"/>
    <x v="0"/>
    <x v="0"/>
    <x v="0"/>
    <x v="108"/>
    <x v="0"/>
    <m/>
  </r>
  <r>
    <x v="9"/>
    <x v="0"/>
    <x v="5"/>
    <x v="0"/>
    <x v="0"/>
    <x v="0"/>
    <x v="0"/>
    <x v="109"/>
    <x v="0"/>
    <m/>
  </r>
  <r>
    <x v="9"/>
    <x v="0"/>
    <x v="5"/>
    <x v="0"/>
    <x v="0"/>
    <x v="0"/>
    <x v="0"/>
    <x v="116"/>
    <x v="0"/>
    <m/>
  </r>
  <r>
    <x v="9"/>
    <x v="0"/>
    <x v="5"/>
    <x v="0"/>
    <x v="0"/>
    <x v="0"/>
    <x v="0"/>
    <x v="116"/>
    <x v="0"/>
    <m/>
  </r>
  <r>
    <x v="9"/>
    <x v="0"/>
    <x v="5"/>
    <x v="0"/>
    <x v="0"/>
    <x v="0"/>
    <x v="0"/>
    <x v="79"/>
    <x v="0"/>
    <m/>
  </r>
  <r>
    <x v="9"/>
    <x v="0"/>
    <x v="5"/>
    <x v="0"/>
    <x v="0"/>
    <x v="0"/>
    <x v="12"/>
    <x v="81"/>
    <x v="0"/>
    <m/>
  </r>
  <r>
    <x v="9"/>
    <x v="0"/>
    <x v="5"/>
    <x v="0"/>
    <x v="0"/>
    <x v="0"/>
    <x v="12"/>
    <x v="82"/>
    <x v="0"/>
    <m/>
  </r>
  <r>
    <x v="9"/>
    <x v="0"/>
    <x v="5"/>
    <x v="0"/>
    <x v="0"/>
    <x v="0"/>
    <x v="12"/>
    <x v="83"/>
    <x v="0"/>
    <m/>
  </r>
  <r>
    <x v="9"/>
    <x v="0"/>
    <x v="5"/>
    <x v="0"/>
    <x v="0"/>
    <x v="0"/>
    <x v="12"/>
    <x v="84"/>
    <x v="0"/>
    <m/>
  </r>
  <r>
    <x v="9"/>
    <x v="0"/>
    <x v="5"/>
    <x v="0"/>
    <x v="0"/>
    <x v="0"/>
    <x v="19"/>
    <x v="100"/>
    <x v="0"/>
    <m/>
  </r>
  <r>
    <x v="9"/>
    <x v="0"/>
    <x v="5"/>
    <x v="0"/>
    <x v="0"/>
    <x v="0"/>
    <x v="19"/>
    <x v="100"/>
    <x v="0"/>
    <m/>
  </r>
  <r>
    <x v="9"/>
    <x v="0"/>
    <x v="5"/>
    <x v="0"/>
    <x v="0"/>
    <x v="0"/>
    <x v="19"/>
    <x v="139"/>
    <x v="0"/>
    <m/>
  </r>
  <r>
    <x v="9"/>
    <x v="0"/>
    <x v="5"/>
    <x v="0"/>
    <x v="0"/>
    <x v="0"/>
    <x v="28"/>
    <x v="150"/>
    <x v="0"/>
    <m/>
  </r>
  <r>
    <x v="9"/>
    <x v="0"/>
    <x v="5"/>
    <x v="0"/>
    <x v="0"/>
    <x v="0"/>
    <x v="27"/>
    <x v="140"/>
    <x v="0"/>
    <m/>
  </r>
  <r>
    <x v="9"/>
    <x v="0"/>
    <x v="5"/>
    <x v="0"/>
    <x v="0"/>
    <x v="0"/>
    <x v="27"/>
    <x v="148"/>
    <x v="0"/>
    <m/>
  </r>
  <r>
    <x v="9"/>
    <x v="0"/>
    <x v="5"/>
    <x v="0"/>
    <x v="0"/>
    <x v="0"/>
    <x v="27"/>
    <x v="139"/>
    <x v="0"/>
    <m/>
  </r>
  <r>
    <x v="9"/>
    <x v="0"/>
    <x v="5"/>
    <x v="0"/>
    <x v="0"/>
    <x v="0"/>
    <x v="27"/>
    <x v="149"/>
    <x v="0"/>
    <m/>
  </r>
  <r>
    <x v="9"/>
    <x v="0"/>
    <x v="5"/>
    <x v="0"/>
    <x v="0"/>
    <x v="0"/>
    <x v="22"/>
    <x v="105"/>
    <x v="0"/>
    <m/>
  </r>
  <r>
    <x v="9"/>
    <x v="0"/>
    <x v="5"/>
    <x v="0"/>
    <x v="0"/>
    <x v="0"/>
    <x v="16"/>
    <x v="86"/>
    <x v="45"/>
    <n v="533800"/>
  </r>
  <r>
    <x v="9"/>
    <x v="0"/>
    <x v="5"/>
    <x v="0"/>
    <x v="0"/>
    <x v="0"/>
    <x v="16"/>
    <x v="117"/>
    <x v="57"/>
    <n v="258000"/>
  </r>
  <r>
    <x v="9"/>
    <x v="0"/>
    <x v="5"/>
    <x v="0"/>
    <x v="0"/>
    <x v="0"/>
    <x v="16"/>
    <x v="117"/>
    <x v="0"/>
    <m/>
  </r>
  <r>
    <x v="9"/>
    <x v="0"/>
    <x v="5"/>
    <x v="0"/>
    <x v="0"/>
    <x v="0"/>
    <x v="22"/>
    <x v="105"/>
    <x v="0"/>
    <m/>
  </r>
  <r>
    <x v="9"/>
    <x v="0"/>
    <x v="5"/>
    <x v="0"/>
    <x v="0"/>
    <x v="0"/>
    <x v="2"/>
    <x v="87"/>
    <x v="165"/>
    <n v="357040.48"/>
  </r>
  <r>
    <x v="9"/>
    <x v="0"/>
    <x v="5"/>
    <x v="0"/>
    <x v="0"/>
    <x v="0"/>
    <x v="2"/>
    <x v="87"/>
    <x v="0"/>
    <m/>
  </r>
  <r>
    <x v="9"/>
    <x v="0"/>
    <x v="5"/>
    <x v="0"/>
    <x v="0"/>
    <x v="0"/>
    <x v="2"/>
    <x v="87"/>
    <x v="0"/>
    <m/>
  </r>
  <r>
    <x v="9"/>
    <x v="0"/>
    <x v="5"/>
    <x v="0"/>
    <x v="0"/>
    <x v="0"/>
    <x v="2"/>
    <x v="87"/>
    <x v="0"/>
    <m/>
  </r>
  <r>
    <x v="9"/>
    <x v="0"/>
    <x v="5"/>
    <x v="0"/>
    <x v="0"/>
    <x v="0"/>
    <x v="2"/>
    <x v="88"/>
    <x v="128"/>
    <n v="172381"/>
  </r>
  <r>
    <x v="9"/>
    <x v="0"/>
    <x v="5"/>
    <x v="0"/>
    <x v="0"/>
    <x v="0"/>
    <x v="2"/>
    <x v="88"/>
    <x v="0"/>
    <m/>
  </r>
  <r>
    <x v="9"/>
    <x v="0"/>
    <x v="5"/>
    <x v="0"/>
    <x v="0"/>
    <x v="0"/>
    <x v="2"/>
    <x v="89"/>
    <x v="0"/>
    <m/>
  </r>
  <r>
    <x v="9"/>
    <x v="0"/>
    <x v="5"/>
    <x v="0"/>
    <x v="0"/>
    <x v="0"/>
    <x v="2"/>
    <x v="89"/>
    <x v="0"/>
    <m/>
  </r>
  <r>
    <x v="9"/>
    <x v="0"/>
    <x v="5"/>
    <x v="0"/>
    <x v="0"/>
    <x v="0"/>
    <x v="2"/>
    <x v="89"/>
    <x v="0"/>
    <m/>
  </r>
  <r>
    <x v="9"/>
    <x v="0"/>
    <x v="5"/>
    <x v="0"/>
    <x v="0"/>
    <x v="0"/>
    <x v="2"/>
    <x v="90"/>
    <x v="0"/>
    <m/>
  </r>
  <r>
    <x v="9"/>
    <x v="0"/>
    <x v="5"/>
    <x v="0"/>
    <x v="0"/>
    <x v="0"/>
    <x v="2"/>
    <x v="90"/>
    <x v="0"/>
    <m/>
  </r>
  <r>
    <x v="9"/>
    <x v="0"/>
    <x v="5"/>
    <x v="0"/>
    <x v="0"/>
    <x v="0"/>
    <x v="2"/>
    <x v="90"/>
    <x v="0"/>
    <m/>
  </r>
  <r>
    <x v="9"/>
    <x v="0"/>
    <x v="5"/>
    <x v="0"/>
    <x v="0"/>
    <x v="0"/>
    <x v="2"/>
    <x v="90"/>
    <x v="0"/>
    <m/>
  </r>
  <r>
    <x v="9"/>
    <x v="0"/>
    <x v="5"/>
    <x v="0"/>
    <x v="0"/>
    <x v="0"/>
    <x v="2"/>
    <x v="90"/>
    <x v="0"/>
    <m/>
  </r>
  <r>
    <x v="9"/>
    <x v="0"/>
    <x v="5"/>
    <x v="0"/>
    <x v="0"/>
    <x v="0"/>
    <x v="2"/>
    <x v="90"/>
    <x v="0"/>
    <m/>
  </r>
  <r>
    <x v="9"/>
    <x v="0"/>
    <x v="5"/>
    <x v="0"/>
    <x v="0"/>
    <x v="0"/>
    <x v="2"/>
    <x v="91"/>
    <x v="168"/>
    <n v="31900"/>
  </r>
  <r>
    <x v="9"/>
    <x v="0"/>
    <x v="5"/>
    <x v="0"/>
    <x v="0"/>
    <x v="0"/>
    <x v="2"/>
    <x v="91"/>
    <x v="0"/>
    <m/>
  </r>
  <r>
    <x v="9"/>
    <x v="0"/>
    <x v="5"/>
    <x v="0"/>
    <x v="0"/>
    <x v="0"/>
    <x v="2"/>
    <x v="91"/>
    <x v="0"/>
    <m/>
  </r>
  <r>
    <x v="9"/>
    <x v="0"/>
    <x v="5"/>
    <x v="0"/>
    <x v="0"/>
    <x v="0"/>
    <x v="2"/>
    <x v="91"/>
    <x v="0"/>
    <m/>
  </r>
  <r>
    <x v="9"/>
    <x v="0"/>
    <x v="5"/>
    <x v="0"/>
    <x v="0"/>
    <x v="0"/>
    <x v="2"/>
    <x v="92"/>
    <x v="0"/>
    <m/>
  </r>
  <r>
    <x v="9"/>
    <x v="0"/>
    <x v="5"/>
    <x v="0"/>
    <x v="0"/>
    <x v="0"/>
    <x v="2"/>
    <x v="136"/>
    <x v="157"/>
    <n v="65600"/>
  </r>
  <r>
    <x v="9"/>
    <x v="0"/>
    <x v="5"/>
    <x v="0"/>
    <x v="0"/>
    <x v="0"/>
    <x v="2"/>
    <x v="136"/>
    <x v="0"/>
    <m/>
  </r>
  <r>
    <x v="9"/>
    <x v="0"/>
    <x v="5"/>
    <x v="0"/>
    <x v="0"/>
    <x v="0"/>
    <x v="2"/>
    <x v="141"/>
    <x v="0"/>
    <m/>
  </r>
  <r>
    <x v="9"/>
    <x v="0"/>
    <x v="5"/>
    <x v="0"/>
    <x v="0"/>
    <x v="0"/>
    <x v="2"/>
    <x v="141"/>
    <x v="0"/>
    <m/>
  </r>
  <r>
    <x v="9"/>
    <x v="0"/>
    <x v="5"/>
    <x v="0"/>
    <x v="0"/>
    <x v="0"/>
    <x v="2"/>
    <x v="141"/>
    <x v="0"/>
    <m/>
  </r>
  <r>
    <x v="9"/>
    <x v="0"/>
    <x v="5"/>
    <x v="0"/>
    <x v="0"/>
    <x v="0"/>
    <x v="2"/>
    <x v="93"/>
    <x v="0"/>
    <m/>
  </r>
  <r>
    <x v="9"/>
    <x v="0"/>
    <x v="5"/>
    <x v="0"/>
    <x v="0"/>
    <x v="0"/>
    <x v="2"/>
    <x v="84"/>
    <x v="9"/>
    <n v="65720"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0"/>
    <x v="2"/>
    <x v="84"/>
    <x v="0"/>
    <m/>
  </r>
  <r>
    <x v="9"/>
    <x v="0"/>
    <x v="5"/>
    <x v="0"/>
    <x v="0"/>
    <x v="7"/>
    <x v="4"/>
    <x v="119"/>
    <x v="136"/>
    <n v="2300000"/>
  </r>
  <r>
    <x v="9"/>
    <x v="0"/>
    <x v="5"/>
    <x v="0"/>
    <x v="0"/>
    <x v="7"/>
    <x v="4"/>
    <x v="120"/>
    <x v="136"/>
    <n v="140606"/>
  </r>
  <r>
    <x v="9"/>
    <x v="0"/>
    <x v="5"/>
    <x v="0"/>
    <x v="0"/>
    <x v="7"/>
    <x v="4"/>
    <x v="121"/>
    <x v="136"/>
    <n v="203384"/>
  </r>
  <r>
    <x v="9"/>
    <x v="0"/>
    <x v="5"/>
    <x v="0"/>
    <x v="0"/>
    <x v="7"/>
    <x v="4"/>
    <x v="122"/>
    <x v="136"/>
    <n v="24406"/>
  </r>
  <r>
    <x v="9"/>
    <x v="0"/>
    <x v="5"/>
    <x v="0"/>
    <x v="0"/>
    <x v="7"/>
    <x v="4"/>
    <x v="123"/>
    <x v="136"/>
    <n v="203384"/>
  </r>
  <r>
    <x v="9"/>
    <x v="0"/>
    <x v="5"/>
    <x v="0"/>
    <x v="0"/>
    <x v="7"/>
    <x v="4"/>
    <x v="124"/>
    <x v="136"/>
    <n v="95833"/>
  </r>
  <r>
    <x v="9"/>
    <x v="0"/>
    <x v="5"/>
    <x v="0"/>
    <x v="0"/>
    <x v="7"/>
    <x v="4"/>
    <x v="135"/>
    <x v="0"/>
    <m/>
  </r>
  <r>
    <x v="9"/>
    <x v="0"/>
    <x v="5"/>
    <x v="0"/>
    <x v="0"/>
    <x v="7"/>
    <x v="4"/>
    <x v="125"/>
    <x v="136"/>
    <n v="1000000"/>
  </r>
  <r>
    <x v="9"/>
    <x v="0"/>
    <x v="5"/>
    <x v="0"/>
    <x v="0"/>
    <x v="7"/>
    <x v="4"/>
    <x v="144"/>
    <x v="0"/>
    <m/>
  </r>
  <r>
    <x v="9"/>
    <x v="0"/>
    <x v="5"/>
    <x v="0"/>
    <x v="0"/>
    <x v="7"/>
    <x v="4"/>
    <x v="126"/>
    <x v="0"/>
    <m/>
  </r>
  <r>
    <x v="9"/>
    <x v="0"/>
    <x v="5"/>
    <x v="0"/>
    <x v="0"/>
    <x v="7"/>
    <x v="4"/>
    <x v="127"/>
    <x v="5"/>
    <n v="12006"/>
  </r>
  <r>
    <x v="9"/>
    <x v="0"/>
    <x v="5"/>
    <x v="0"/>
    <x v="0"/>
    <x v="7"/>
    <x v="4"/>
    <x v="128"/>
    <x v="6"/>
    <n v="276000"/>
  </r>
  <r>
    <x v="9"/>
    <x v="0"/>
    <x v="5"/>
    <x v="0"/>
    <x v="0"/>
    <x v="7"/>
    <x v="4"/>
    <x v="129"/>
    <x v="77"/>
    <n v="92000"/>
  </r>
  <r>
    <x v="9"/>
    <x v="0"/>
    <x v="5"/>
    <x v="0"/>
    <x v="0"/>
    <x v="7"/>
    <x v="4"/>
    <x v="130"/>
    <x v="0"/>
    <m/>
  </r>
  <r>
    <x v="9"/>
    <x v="0"/>
    <x v="5"/>
    <x v="0"/>
    <x v="0"/>
    <x v="7"/>
    <x v="2"/>
    <x v="131"/>
    <x v="0"/>
    <m/>
  </r>
  <r>
    <x v="9"/>
    <x v="0"/>
    <x v="5"/>
    <x v="0"/>
    <x v="0"/>
    <x v="1"/>
    <x v="7"/>
    <x v="34"/>
    <x v="29"/>
    <n v="82190"/>
  </r>
  <r>
    <x v="9"/>
    <x v="0"/>
    <x v="5"/>
    <x v="0"/>
    <x v="0"/>
    <x v="1"/>
    <x v="7"/>
    <x v="20"/>
    <x v="29"/>
    <n v="178093"/>
  </r>
  <r>
    <x v="9"/>
    <x v="0"/>
    <x v="5"/>
    <x v="0"/>
    <x v="0"/>
    <x v="1"/>
    <x v="7"/>
    <x v="20"/>
    <x v="169"/>
    <n v="867447.16"/>
  </r>
  <r>
    <x v="9"/>
    <x v="0"/>
    <x v="5"/>
    <x v="0"/>
    <x v="0"/>
    <x v="1"/>
    <x v="7"/>
    <x v="101"/>
    <x v="138"/>
    <n v="152"/>
  </r>
  <r>
    <x v="9"/>
    <x v="0"/>
    <x v="5"/>
    <x v="0"/>
    <x v="0"/>
    <x v="1"/>
    <x v="7"/>
    <x v="101"/>
    <x v="0"/>
    <m/>
  </r>
  <r>
    <x v="9"/>
    <x v="0"/>
    <x v="5"/>
    <x v="0"/>
    <x v="0"/>
    <x v="1"/>
    <x v="7"/>
    <x v="55"/>
    <x v="0"/>
    <m/>
  </r>
  <r>
    <x v="9"/>
    <x v="0"/>
    <x v="5"/>
    <x v="0"/>
    <x v="0"/>
    <x v="1"/>
    <x v="7"/>
    <x v="55"/>
    <x v="0"/>
    <m/>
  </r>
  <r>
    <x v="9"/>
    <x v="0"/>
    <x v="5"/>
    <x v="0"/>
    <x v="0"/>
    <x v="1"/>
    <x v="8"/>
    <x v="22"/>
    <x v="29"/>
    <n v="480767"/>
  </r>
  <r>
    <x v="9"/>
    <x v="0"/>
    <x v="5"/>
    <x v="0"/>
    <x v="0"/>
    <x v="1"/>
    <x v="8"/>
    <x v="94"/>
    <x v="0"/>
    <m/>
  </r>
  <r>
    <x v="9"/>
    <x v="0"/>
    <x v="5"/>
    <x v="0"/>
    <x v="0"/>
    <x v="1"/>
    <x v="8"/>
    <x v="94"/>
    <x v="0"/>
    <m/>
  </r>
  <r>
    <x v="9"/>
    <x v="0"/>
    <x v="5"/>
    <x v="0"/>
    <x v="0"/>
    <x v="1"/>
    <x v="8"/>
    <x v="94"/>
    <x v="0"/>
    <m/>
  </r>
  <r>
    <x v="9"/>
    <x v="0"/>
    <x v="5"/>
    <x v="0"/>
    <x v="0"/>
    <x v="1"/>
    <x v="8"/>
    <x v="94"/>
    <x v="0"/>
    <m/>
  </r>
  <r>
    <x v="9"/>
    <x v="0"/>
    <x v="5"/>
    <x v="0"/>
    <x v="0"/>
    <x v="1"/>
    <x v="8"/>
    <x v="95"/>
    <x v="0"/>
    <m/>
  </r>
  <r>
    <x v="9"/>
    <x v="0"/>
    <x v="5"/>
    <x v="0"/>
    <x v="0"/>
    <x v="1"/>
    <x v="8"/>
    <x v="77"/>
    <x v="0"/>
    <m/>
  </r>
  <r>
    <x v="9"/>
    <x v="0"/>
    <x v="5"/>
    <x v="0"/>
    <x v="0"/>
    <x v="1"/>
    <x v="8"/>
    <x v="4"/>
    <x v="80"/>
    <n v="8200"/>
  </r>
  <r>
    <x v="9"/>
    <x v="0"/>
    <x v="5"/>
    <x v="0"/>
    <x v="0"/>
    <x v="1"/>
    <x v="8"/>
    <x v="4"/>
    <x v="170"/>
    <n v="15200"/>
  </r>
  <r>
    <x v="9"/>
    <x v="0"/>
    <x v="5"/>
    <x v="0"/>
    <x v="0"/>
    <x v="1"/>
    <x v="8"/>
    <x v="4"/>
    <x v="101"/>
    <n v="74220"/>
  </r>
  <r>
    <x v="9"/>
    <x v="0"/>
    <x v="5"/>
    <x v="0"/>
    <x v="0"/>
    <x v="1"/>
    <x v="8"/>
    <x v="4"/>
    <x v="59"/>
    <n v="4389"/>
  </r>
  <r>
    <x v="9"/>
    <x v="0"/>
    <x v="5"/>
    <x v="0"/>
    <x v="0"/>
    <x v="1"/>
    <x v="8"/>
    <x v="4"/>
    <x v="53"/>
    <n v="45000"/>
  </r>
  <r>
    <x v="9"/>
    <x v="0"/>
    <x v="5"/>
    <x v="0"/>
    <x v="0"/>
    <x v="1"/>
    <x v="8"/>
    <x v="4"/>
    <x v="136"/>
    <n v="450900"/>
  </r>
  <r>
    <x v="9"/>
    <x v="0"/>
    <x v="5"/>
    <x v="0"/>
    <x v="0"/>
    <x v="1"/>
    <x v="8"/>
    <x v="4"/>
    <x v="153"/>
    <n v="122330"/>
  </r>
  <r>
    <x v="9"/>
    <x v="0"/>
    <x v="5"/>
    <x v="0"/>
    <x v="0"/>
    <x v="1"/>
    <x v="8"/>
    <x v="4"/>
    <x v="171"/>
    <n v="14000"/>
  </r>
  <r>
    <x v="9"/>
    <x v="0"/>
    <x v="5"/>
    <x v="0"/>
    <x v="0"/>
    <x v="1"/>
    <x v="8"/>
    <x v="4"/>
    <x v="172"/>
    <n v="13000"/>
  </r>
  <r>
    <x v="9"/>
    <x v="0"/>
    <x v="5"/>
    <x v="0"/>
    <x v="0"/>
    <x v="1"/>
    <x v="8"/>
    <x v="4"/>
    <x v="173"/>
    <n v="27000"/>
  </r>
  <r>
    <x v="9"/>
    <x v="0"/>
    <x v="5"/>
    <x v="0"/>
    <x v="0"/>
    <x v="1"/>
    <x v="8"/>
    <x v="4"/>
    <x v="174"/>
    <n v="28000"/>
  </r>
  <r>
    <x v="9"/>
    <x v="0"/>
    <x v="5"/>
    <x v="0"/>
    <x v="0"/>
    <x v="1"/>
    <x v="8"/>
    <x v="4"/>
    <x v="166"/>
    <n v="495"/>
  </r>
  <r>
    <x v="9"/>
    <x v="0"/>
    <x v="5"/>
    <x v="0"/>
    <x v="0"/>
    <x v="1"/>
    <x v="8"/>
    <x v="4"/>
    <x v="0"/>
    <m/>
  </r>
  <r>
    <x v="9"/>
    <x v="0"/>
    <x v="5"/>
    <x v="0"/>
    <x v="0"/>
    <x v="1"/>
    <x v="8"/>
    <x v="4"/>
    <x v="0"/>
    <m/>
  </r>
  <r>
    <x v="9"/>
    <x v="0"/>
    <x v="5"/>
    <x v="0"/>
    <x v="0"/>
    <x v="1"/>
    <x v="8"/>
    <x v="4"/>
    <x v="0"/>
    <m/>
  </r>
  <r>
    <x v="9"/>
    <x v="0"/>
    <x v="5"/>
    <x v="0"/>
    <x v="0"/>
    <x v="6"/>
    <x v="23"/>
    <x v="112"/>
    <x v="0"/>
    <m/>
  </r>
  <r>
    <x v="9"/>
    <x v="0"/>
    <x v="5"/>
    <x v="0"/>
    <x v="2"/>
    <x v="3"/>
    <x v="3"/>
    <x v="96"/>
    <x v="0"/>
    <m/>
  </r>
  <r>
    <x v="9"/>
    <x v="0"/>
    <x v="5"/>
    <x v="0"/>
    <x v="2"/>
    <x v="3"/>
    <x v="3"/>
    <x v="137"/>
    <x v="0"/>
    <m/>
  </r>
  <r>
    <x v="9"/>
    <x v="0"/>
    <x v="5"/>
    <x v="0"/>
    <x v="2"/>
    <x v="3"/>
    <x v="3"/>
    <x v="97"/>
    <x v="34"/>
    <n v="491232"/>
  </r>
  <r>
    <x v="9"/>
    <x v="0"/>
    <x v="5"/>
    <x v="0"/>
    <x v="2"/>
    <x v="3"/>
    <x v="3"/>
    <x v="97"/>
    <x v="36"/>
    <n v="2462733"/>
  </r>
  <r>
    <x v="9"/>
    <x v="0"/>
    <x v="5"/>
    <x v="0"/>
    <x v="2"/>
    <x v="3"/>
    <x v="3"/>
    <x v="97"/>
    <x v="0"/>
    <m/>
  </r>
  <r>
    <x v="9"/>
    <x v="0"/>
    <x v="5"/>
    <x v="0"/>
    <x v="2"/>
    <x v="3"/>
    <x v="3"/>
    <x v="97"/>
    <x v="0"/>
    <m/>
  </r>
  <r>
    <x v="9"/>
    <x v="0"/>
    <x v="5"/>
    <x v="0"/>
    <x v="2"/>
    <x v="3"/>
    <x v="3"/>
    <x v="97"/>
    <x v="0"/>
    <m/>
  </r>
  <r>
    <x v="9"/>
    <x v="0"/>
    <x v="5"/>
    <x v="0"/>
    <x v="2"/>
    <x v="3"/>
    <x v="3"/>
    <x v="97"/>
    <x v="0"/>
    <m/>
  </r>
  <r>
    <x v="9"/>
    <x v="0"/>
    <x v="5"/>
    <x v="0"/>
    <x v="2"/>
    <x v="3"/>
    <x v="3"/>
    <x v="97"/>
    <x v="0"/>
    <m/>
  </r>
  <r>
    <x v="9"/>
    <x v="0"/>
    <x v="5"/>
    <x v="0"/>
    <x v="2"/>
    <x v="3"/>
    <x v="3"/>
    <x v="98"/>
    <x v="0"/>
    <m/>
  </r>
  <r>
    <x v="9"/>
    <x v="0"/>
    <x v="5"/>
    <x v="0"/>
    <x v="2"/>
    <x v="3"/>
    <x v="3"/>
    <x v="99"/>
    <x v="37"/>
    <n v="15900987"/>
  </r>
  <r>
    <x v="9"/>
    <x v="0"/>
    <x v="5"/>
    <x v="0"/>
    <x v="2"/>
    <x v="3"/>
    <x v="3"/>
    <x v="99"/>
    <x v="39"/>
    <n v="2952949"/>
  </r>
  <r>
    <x v="9"/>
    <x v="0"/>
    <x v="5"/>
    <x v="0"/>
    <x v="2"/>
    <x v="3"/>
    <x v="3"/>
    <x v="99"/>
    <x v="0"/>
    <m/>
  </r>
  <r>
    <x v="9"/>
    <x v="0"/>
    <x v="5"/>
    <x v="0"/>
    <x v="2"/>
    <x v="3"/>
    <x v="3"/>
    <x v="99"/>
    <x v="0"/>
    <m/>
  </r>
  <r>
    <x v="9"/>
    <x v="0"/>
    <x v="5"/>
    <x v="0"/>
    <x v="2"/>
    <x v="3"/>
    <x v="3"/>
    <x v="99"/>
    <x v="0"/>
    <m/>
  </r>
  <r>
    <x v="9"/>
    <x v="0"/>
    <x v="5"/>
    <x v="0"/>
    <x v="2"/>
    <x v="3"/>
    <x v="3"/>
    <x v="99"/>
    <x v="0"/>
    <m/>
  </r>
  <r>
    <x v="9"/>
    <x v="0"/>
    <x v="5"/>
    <x v="0"/>
    <x v="2"/>
    <x v="3"/>
    <x v="3"/>
    <x v="99"/>
    <x v="0"/>
    <m/>
  </r>
  <r>
    <x v="9"/>
    <x v="0"/>
    <x v="5"/>
    <x v="0"/>
    <x v="2"/>
    <x v="3"/>
    <x v="26"/>
    <x v="137"/>
    <x v="0"/>
    <m/>
  </r>
  <r>
    <x v="9"/>
    <x v="0"/>
    <x v="5"/>
    <x v="0"/>
    <x v="2"/>
    <x v="3"/>
    <x v="20"/>
    <x v="49"/>
    <x v="124"/>
    <n v="1291401"/>
  </r>
  <r>
    <x v="9"/>
    <x v="0"/>
    <x v="5"/>
    <x v="0"/>
    <x v="2"/>
    <x v="3"/>
    <x v="20"/>
    <x v="49"/>
    <x v="157"/>
    <n v="227020.2"/>
  </r>
  <r>
    <x v="9"/>
    <x v="0"/>
    <x v="5"/>
    <x v="0"/>
    <x v="2"/>
    <x v="3"/>
    <x v="20"/>
    <x v="49"/>
    <x v="42"/>
    <n v="384000"/>
  </r>
  <r>
    <x v="9"/>
    <x v="0"/>
    <x v="5"/>
    <x v="0"/>
    <x v="2"/>
    <x v="3"/>
    <x v="20"/>
    <x v="49"/>
    <x v="41"/>
    <n v="1776790"/>
  </r>
  <r>
    <x v="9"/>
    <x v="0"/>
    <x v="5"/>
    <x v="0"/>
    <x v="2"/>
    <x v="3"/>
    <x v="20"/>
    <x v="49"/>
    <x v="166"/>
    <n v="150000"/>
  </r>
  <r>
    <x v="9"/>
    <x v="0"/>
    <x v="5"/>
    <x v="0"/>
    <x v="2"/>
    <x v="3"/>
    <x v="20"/>
    <x v="49"/>
    <x v="0"/>
    <m/>
  </r>
  <r>
    <x v="9"/>
    <x v="0"/>
    <x v="5"/>
    <x v="0"/>
    <x v="2"/>
    <x v="3"/>
    <x v="20"/>
    <x v="151"/>
    <x v="0"/>
    <m/>
  </r>
  <r>
    <x v="9"/>
    <x v="0"/>
    <x v="5"/>
    <x v="0"/>
    <x v="2"/>
    <x v="3"/>
    <x v="20"/>
    <x v="111"/>
    <x v="42"/>
    <n v="496800"/>
  </r>
  <r>
    <x v="9"/>
    <x v="0"/>
    <x v="5"/>
    <x v="0"/>
    <x v="2"/>
    <x v="3"/>
    <x v="20"/>
    <x v="111"/>
    <x v="124"/>
    <n v="593100"/>
  </r>
  <r>
    <x v="9"/>
    <x v="0"/>
    <x v="5"/>
    <x v="0"/>
    <x v="2"/>
    <x v="3"/>
    <x v="20"/>
    <x v="111"/>
    <x v="0"/>
    <m/>
  </r>
  <r>
    <x v="9"/>
    <x v="0"/>
    <x v="5"/>
    <x v="0"/>
    <x v="2"/>
    <x v="3"/>
    <x v="20"/>
    <x v="111"/>
    <x v="0"/>
    <m/>
  </r>
  <r>
    <x v="9"/>
    <x v="0"/>
    <x v="5"/>
    <x v="0"/>
    <x v="2"/>
    <x v="3"/>
    <x v="20"/>
    <x v="111"/>
    <x v="0"/>
    <m/>
  </r>
  <r>
    <x v="9"/>
    <x v="0"/>
    <x v="5"/>
    <x v="0"/>
    <x v="2"/>
    <x v="3"/>
    <x v="21"/>
    <x v="50"/>
    <x v="0"/>
    <m/>
  </r>
  <r>
    <x v="9"/>
    <x v="0"/>
    <x v="5"/>
    <x v="0"/>
    <x v="2"/>
    <x v="3"/>
    <x v="21"/>
    <x v="132"/>
    <x v="0"/>
    <m/>
  </r>
  <r>
    <x v="10"/>
    <x v="0"/>
    <x v="5"/>
    <x v="0"/>
    <x v="1"/>
    <x v="2"/>
    <x v="24"/>
    <x v="63"/>
    <x v="1"/>
    <n v="76180713.120000005"/>
  </r>
  <r>
    <x v="10"/>
    <x v="0"/>
    <x v="5"/>
    <x v="0"/>
    <x v="1"/>
    <x v="5"/>
    <x v="11"/>
    <x v="64"/>
    <x v="0"/>
    <m/>
  </r>
  <r>
    <x v="10"/>
    <x v="0"/>
    <x v="5"/>
    <x v="0"/>
    <x v="1"/>
    <x v="5"/>
    <x v="14"/>
    <x v="66"/>
    <x v="0"/>
    <m/>
  </r>
  <r>
    <x v="10"/>
    <x v="0"/>
    <x v="5"/>
    <x v="0"/>
    <x v="1"/>
    <x v="5"/>
    <x v="15"/>
    <x v="69"/>
    <x v="0"/>
    <m/>
  </r>
  <r>
    <x v="10"/>
    <x v="0"/>
    <x v="5"/>
    <x v="0"/>
    <x v="1"/>
    <x v="2"/>
    <x v="25"/>
    <x v="74"/>
    <x v="0"/>
    <n v="-2279410.41"/>
  </r>
  <r>
    <x v="10"/>
    <x v="0"/>
    <x v="5"/>
    <x v="0"/>
    <x v="1"/>
    <x v="2"/>
    <x v="25"/>
    <x v="118"/>
    <x v="0"/>
    <m/>
  </r>
  <r>
    <x v="10"/>
    <x v="0"/>
    <x v="5"/>
    <x v="0"/>
    <x v="1"/>
    <x v="2"/>
    <x v="0"/>
    <x v="103"/>
    <x v="0"/>
    <m/>
  </r>
  <r>
    <x v="10"/>
    <x v="0"/>
    <x v="5"/>
    <x v="0"/>
    <x v="1"/>
    <x v="2"/>
    <x v="0"/>
    <x v="104"/>
    <x v="0"/>
    <n v="226890.72"/>
  </r>
  <r>
    <x v="10"/>
    <x v="0"/>
    <x v="5"/>
    <x v="0"/>
    <x v="1"/>
    <x v="2"/>
    <x v="0"/>
    <x v="145"/>
    <x v="0"/>
    <n v="-733576.61"/>
  </r>
  <r>
    <x v="10"/>
    <x v="0"/>
    <x v="5"/>
    <x v="0"/>
    <x v="0"/>
    <x v="0"/>
    <x v="4"/>
    <x v="6"/>
    <x v="2"/>
    <n v="6120000"/>
  </r>
  <r>
    <x v="10"/>
    <x v="0"/>
    <x v="5"/>
    <x v="0"/>
    <x v="0"/>
    <x v="0"/>
    <x v="4"/>
    <x v="6"/>
    <x v="157"/>
    <n v="1800000"/>
  </r>
  <r>
    <x v="10"/>
    <x v="0"/>
    <x v="5"/>
    <x v="0"/>
    <x v="0"/>
    <x v="0"/>
    <x v="4"/>
    <x v="6"/>
    <x v="158"/>
    <n v="580000"/>
  </r>
  <r>
    <x v="10"/>
    <x v="0"/>
    <x v="5"/>
    <x v="0"/>
    <x v="0"/>
    <x v="0"/>
    <x v="4"/>
    <x v="7"/>
    <x v="157"/>
    <n v="140606"/>
  </r>
  <r>
    <x v="10"/>
    <x v="0"/>
    <x v="5"/>
    <x v="0"/>
    <x v="0"/>
    <x v="0"/>
    <x v="4"/>
    <x v="7"/>
    <x v="158"/>
    <n v="70303"/>
  </r>
  <r>
    <x v="10"/>
    <x v="0"/>
    <x v="5"/>
    <x v="0"/>
    <x v="0"/>
    <x v="0"/>
    <x v="4"/>
    <x v="7"/>
    <x v="0"/>
    <m/>
  </r>
  <r>
    <x v="10"/>
    <x v="0"/>
    <x v="5"/>
    <x v="0"/>
    <x v="0"/>
    <x v="0"/>
    <x v="4"/>
    <x v="8"/>
    <x v="2"/>
    <n v="510000"/>
  </r>
  <r>
    <x v="10"/>
    <x v="0"/>
    <x v="5"/>
    <x v="0"/>
    <x v="0"/>
    <x v="0"/>
    <x v="4"/>
    <x v="8"/>
    <x v="157"/>
    <n v="161717"/>
  </r>
  <r>
    <x v="10"/>
    <x v="0"/>
    <x v="5"/>
    <x v="0"/>
    <x v="0"/>
    <x v="0"/>
    <x v="4"/>
    <x v="8"/>
    <x v="158"/>
    <n v="54192"/>
  </r>
  <r>
    <x v="10"/>
    <x v="0"/>
    <x v="5"/>
    <x v="0"/>
    <x v="0"/>
    <x v="0"/>
    <x v="4"/>
    <x v="9"/>
    <x v="2"/>
    <n v="61200"/>
  </r>
  <r>
    <x v="10"/>
    <x v="0"/>
    <x v="5"/>
    <x v="0"/>
    <x v="0"/>
    <x v="0"/>
    <x v="4"/>
    <x v="9"/>
    <x v="158"/>
    <n v="6503"/>
  </r>
  <r>
    <x v="10"/>
    <x v="0"/>
    <x v="5"/>
    <x v="0"/>
    <x v="0"/>
    <x v="0"/>
    <x v="4"/>
    <x v="9"/>
    <x v="157"/>
    <n v="19406"/>
  </r>
  <r>
    <x v="10"/>
    <x v="0"/>
    <x v="5"/>
    <x v="0"/>
    <x v="0"/>
    <x v="0"/>
    <x v="4"/>
    <x v="10"/>
    <x v="2"/>
    <n v="510000"/>
  </r>
  <r>
    <x v="10"/>
    <x v="0"/>
    <x v="5"/>
    <x v="0"/>
    <x v="0"/>
    <x v="0"/>
    <x v="4"/>
    <x v="10"/>
    <x v="157"/>
    <n v="167576"/>
  </r>
  <r>
    <x v="10"/>
    <x v="0"/>
    <x v="5"/>
    <x v="0"/>
    <x v="0"/>
    <x v="0"/>
    <x v="4"/>
    <x v="10"/>
    <x v="158"/>
    <n v="60441"/>
  </r>
  <r>
    <x v="10"/>
    <x v="0"/>
    <x v="5"/>
    <x v="0"/>
    <x v="0"/>
    <x v="0"/>
    <x v="4"/>
    <x v="11"/>
    <x v="2"/>
    <n v="255000"/>
  </r>
  <r>
    <x v="10"/>
    <x v="0"/>
    <x v="5"/>
    <x v="0"/>
    <x v="0"/>
    <x v="0"/>
    <x v="4"/>
    <x v="11"/>
    <x v="158"/>
    <n v="24167"/>
  </r>
  <r>
    <x v="10"/>
    <x v="0"/>
    <x v="5"/>
    <x v="0"/>
    <x v="0"/>
    <x v="0"/>
    <x v="4"/>
    <x v="11"/>
    <x v="157"/>
    <n v="75000"/>
  </r>
  <r>
    <x v="10"/>
    <x v="0"/>
    <x v="5"/>
    <x v="0"/>
    <x v="0"/>
    <x v="0"/>
    <x v="4"/>
    <x v="12"/>
    <x v="2"/>
    <n v="4080000"/>
  </r>
  <r>
    <x v="10"/>
    <x v="0"/>
    <x v="5"/>
    <x v="0"/>
    <x v="0"/>
    <x v="0"/>
    <x v="4"/>
    <x v="134"/>
    <x v="0"/>
    <m/>
  </r>
  <r>
    <x v="10"/>
    <x v="0"/>
    <x v="5"/>
    <x v="0"/>
    <x v="0"/>
    <x v="0"/>
    <x v="4"/>
    <x v="142"/>
    <x v="0"/>
    <m/>
  </r>
  <r>
    <x v="10"/>
    <x v="0"/>
    <x v="5"/>
    <x v="0"/>
    <x v="0"/>
    <x v="0"/>
    <x v="4"/>
    <x v="56"/>
    <x v="0"/>
    <m/>
  </r>
  <r>
    <x v="10"/>
    <x v="0"/>
    <x v="5"/>
    <x v="0"/>
    <x v="0"/>
    <x v="0"/>
    <x v="4"/>
    <x v="13"/>
    <x v="5"/>
    <n v="44370"/>
  </r>
  <r>
    <x v="10"/>
    <x v="0"/>
    <x v="5"/>
    <x v="0"/>
    <x v="0"/>
    <x v="0"/>
    <x v="4"/>
    <x v="146"/>
    <x v="0"/>
    <m/>
  </r>
  <r>
    <x v="10"/>
    <x v="0"/>
    <x v="5"/>
    <x v="0"/>
    <x v="0"/>
    <x v="0"/>
    <x v="4"/>
    <x v="14"/>
    <x v="6"/>
    <n v="950400"/>
  </r>
  <r>
    <x v="10"/>
    <x v="0"/>
    <x v="5"/>
    <x v="0"/>
    <x v="0"/>
    <x v="0"/>
    <x v="4"/>
    <x v="14"/>
    <x v="160"/>
    <n v="162400"/>
  </r>
  <r>
    <x v="10"/>
    <x v="0"/>
    <x v="5"/>
    <x v="0"/>
    <x v="0"/>
    <x v="0"/>
    <x v="4"/>
    <x v="15"/>
    <x v="8"/>
    <n v="340000"/>
  </r>
  <r>
    <x v="10"/>
    <x v="0"/>
    <x v="5"/>
    <x v="0"/>
    <x v="0"/>
    <x v="0"/>
    <x v="4"/>
    <x v="147"/>
    <x v="0"/>
    <m/>
  </r>
  <r>
    <x v="10"/>
    <x v="0"/>
    <x v="5"/>
    <x v="0"/>
    <x v="0"/>
    <x v="0"/>
    <x v="4"/>
    <x v="113"/>
    <x v="175"/>
    <n v="1320000"/>
  </r>
  <r>
    <x v="10"/>
    <x v="0"/>
    <x v="5"/>
    <x v="0"/>
    <x v="0"/>
    <x v="0"/>
    <x v="9"/>
    <x v="114"/>
    <x v="9"/>
    <n v="1200000"/>
  </r>
  <r>
    <x v="10"/>
    <x v="0"/>
    <x v="5"/>
    <x v="0"/>
    <x v="0"/>
    <x v="0"/>
    <x v="9"/>
    <x v="30"/>
    <x v="0"/>
    <m/>
  </r>
  <r>
    <x v="10"/>
    <x v="0"/>
    <x v="5"/>
    <x v="0"/>
    <x v="0"/>
    <x v="0"/>
    <x v="9"/>
    <x v="110"/>
    <x v="0"/>
    <m/>
  </r>
  <r>
    <x v="10"/>
    <x v="0"/>
    <x v="5"/>
    <x v="0"/>
    <x v="0"/>
    <x v="0"/>
    <x v="5"/>
    <x v="70"/>
    <x v="0"/>
    <m/>
  </r>
  <r>
    <x v="10"/>
    <x v="0"/>
    <x v="5"/>
    <x v="0"/>
    <x v="0"/>
    <x v="0"/>
    <x v="5"/>
    <x v="70"/>
    <x v="0"/>
    <m/>
  </r>
  <r>
    <x v="10"/>
    <x v="0"/>
    <x v="5"/>
    <x v="0"/>
    <x v="0"/>
    <x v="0"/>
    <x v="5"/>
    <x v="102"/>
    <x v="0"/>
    <m/>
  </r>
  <r>
    <x v="10"/>
    <x v="0"/>
    <x v="5"/>
    <x v="0"/>
    <x v="0"/>
    <x v="0"/>
    <x v="5"/>
    <x v="71"/>
    <x v="88"/>
    <n v="672"/>
  </r>
  <r>
    <x v="10"/>
    <x v="0"/>
    <x v="5"/>
    <x v="0"/>
    <x v="0"/>
    <x v="0"/>
    <x v="5"/>
    <x v="71"/>
    <x v="45"/>
    <n v="40300"/>
  </r>
  <r>
    <x v="10"/>
    <x v="0"/>
    <x v="5"/>
    <x v="0"/>
    <x v="0"/>
    <x v="0"/>
    <x v="5"/>
    <x v="78"/>
    <x v="0"/>
    <m/>
  </r>
  <r>
    <x v="10"/>
    <x v="0"/>
    <x v="5"/>
    <x v="0"/>
    <x v="0"/>
    <x v="0"/>
    <x v="6"/>
    <x v="17"/>
    <x v="12"/>
    <n v="800000"/>
  </r>
  <r>
    <x v="10"/>
    <x v="0"/>
    <x v="5"/>
    <x v="0"/>
    <x v="0"/>
    <x v="0"/>
    <x v="6"/>
    <x v="17"/>
    <x v="0"/>
    <m/>
  </r>
  <r>
    <x v="10"/>
    <x v="0"/>
    <x v="5"/>
    <x v="0"/>
    <x v="0"/>
    <x v="0"/>
    <x v="6"/>
    <x v="143"/>
    <x v="0"/>
    <m/>
  </r>
  <r>
    <x v="10"/>
    <x v="0"/>
    <x v="5"/>
    <x v="0"/>
    <x v="0"/>
    <x v="0"/>
    <x v="0"/>
    <x v="79"/>
    <x v="0"/>
    <m/>
  </r>
  <r>
    <x v="10"/>
    <x v="0"/>
    <x v="5"/>
    <x v="0"/>
    <x v="0"/>
    <x v="0"/>
    <x v="0"/>
    <x v="80"/>
    <x v="14"/>
    <n v="422148"/>
  </r>
  <r>
    <x v="10"/>
    <x v="0"/>
    <x v="5"/>
    <x v="0"/>
    <x v="0"/>
    <x v="0"/>
    <x v="0"/>
    <x v="80"/>
    <x v="16"/>
    <n v="425934"/>
  </r>
  <r>
    <x v="10"/>
    <x v="0"/>
    <x v="5"/>
    <x v="0"/>
    <x v="0"/>
    <x v="0"/>
    <x v="0"/>
    <x v="80"/>
    <x v="176"/>
    <n v="975293.84"/>
  </r>
  <r>
    <x v="10"/>
    <x v="0"/>
    <x v="5"/>
    <x v="0"/>
    <x v="0"/>
    <x v="0"/>
    <x v="0"/>
    <x v="80"/>
    <x v="162"/>
    <n v="1450000"/>
  </r>
  <r>
    <x v="10"/>
    <x v="0"/>
    <x v="5"/>
    <x v="0"/>
    <x v="0"/>
    <x v="0"/>
    <x v="0"/>
    <x v="80"/>
    <x v="0"/>
    <m/>
  </r>
  <r>
    <x v="10"/>
    <x v="0"/>
    <x v="5"/>
    <x v="0"/>
    <x v="0"/>
    <x v="0"/>
    <x v="0"/>
    <x v="80"/>
    <x v="0"/>
    <m/>
  </r>
  <r>
    <x v="10"/>
    <x v="0"/>
    <x v="5"/>
    <x v="0"/>
    <x v="0"/>
    <x v="0"/>
    <x v="0"/>
    <x v="80"/>
    <x v="0"/>
    <m/>
  </r>
  <r>
    <x v="10"/>
    <x v="0"/>
    <x v="5"/>
    <x v="0"/>
    <x v="0"/>
    <x v="0"/>
    <x v="0"/>
    <x v="80"/>
    <x v="0"/>
    <m/>
  </r>
  <r>
    <x v="10"/>
    <x v="0"/>
    <x v="5"/>
    <x v="0"/>
    <x v="0"/>
    <x v="0"/>
    <x v="0"/>
    <x v="80"/>
    <x v="0"/>
    <m/>
  </r>
  <r>
    <x v="10"/>
    <x v="0"/>
    <x v="5"/>
    <x v="0"/>
    <x v="0"/>
    <x v="0"/>
    <x v="0"/>
    <x v="84"/>
    <x v="0"/>
    <m/>
  </r>
  <r>
    <x v="10"/>
    <x v="0"/>
    <x v="5"/>
    <x v="0"/>
    <x v="0"/>
    <x v="0"/>
    <x v="0"/>
    <x v="107"/>
    <x v="0"/>
    <m/>
  </r>
  <r>
    <x v="10"/>
    <x v="0"/>
    <x v="5"/>
    <x v="0"/>
    <x v="0"/>
    <x v="0"/>
    <x v="0"/>
    <x v="115"/>
    <x v="0"/>
    <m/>
  </r>
  <r>
    <x v="10"/>
    <x v="0"/>
    <x v="5"/>
    <x v="0"/>
    <x v="0"/>
    <x v="0"/>
    <x v="0"/>
    <x v="138"/>
    <x v="88"/>
    <n v="192689"/>
  </r>
  <r>
    <x v="10"/>
    <x v="0"/>
    <x v="5"/>
    <x v="0"/>
    <x v="0"/>
    <x v="0"/>
    <x v="0"/>
    <x v="108"/>
    <x v="0"/>
    <m/>
  </r>
  <r>
    <x v="10"/>
    <x v="0"/>
    <x v="5"/>
    <x v="0"/>
    <x v="0"/>
    <x v="0"/>
    <x v="0"/>
    <x v="109"/>
    <x v="0"/>
    <m/>
  </r>
  <r>
    <x v="10"/>
    <x v="0"/>
    <x v="5"/>
    <x v="0"/>
    <x v="0"/>
    <x v="0"/>
    <x v="0"/>
    <x v="116"/>
    <x v="0"/>
    <m/>
  </r>
  <r>
    <x v="10"/>
    <x v="0"/>
    <x v="5"/>
    <x v="0"/>
    <x v="0"/>
    <x v="0"/>
    <x v="0"/>
    <x v="116"/>
    <x v="0"/>
    <m/>
  </r>
  <r>
    <x v="10"/>
    <x v="0"/>
    <x v="5"/>
    <x v="0"/>
    <x v="0"/>
    <x v="0"/>
    <x v="0"/>
    <x v="79"/>
    <x v="0"/>
    <m/>
  </r>
  <r>
    <x v="10"/>
    <x v="0"/>
    <x v="5"/>
    <x v="0"/>
    <x v="0"/>
    <x v="0"/>
    <x v="12"/>
    <x v="81"/>
    <x v="0"/>
    <m/>
  </r>
  <r>
    <x v="10"/>
    <x v="0"/>
    <x v="5"/>
    <x v="0"/>
    <x v="0"/>
    <x v="0"/>
    <x v="12"/>
    <x v="82"/>
    <x v="0"/>
    <m/>
  </r>
  <r>
    <x v="10"/>
    <x v="0"/>
    <x v="5"/>
    <x v="0"/>
    <x v="0"/>
    <x v="0"/>
    <x v="12"/>
    <x v="83"/>
    <x v="0"/>
    <m/>
  </r>
  <r>
    <x v="10"/>
    <x v="0"/>
    <x v="5"/>
    <x v="0"/>
    <x v="0"/>
    <x v="0"/>
    <x v="12"/>
    <x v="84"/>
    <x v="0"/>
    <m/>
  </r>
  <r>
    <x v="10"/>
    <x v="0"/>
    <x v="5"/>
    <x v="0"/>
    <x v="0"/>
    <x v="0"/>
    <x v="19"/>
    <x v="100"/>
    <x v="177"/>
    <n v="105100"/>
  </r>
  <r>
    <x v="10"/>
    <x v="0"/>
    <x v="5"/>
    <x v="0"/>
    <x v="0"/>
    <x v="0"/>
    <x v="19"/>
    <x v="100"/>
    <x v="178"/>
    <n v="120000"/>
  </r>
  <r>
    <x v="10"/>
    <x v="0"/>
    <x v="5"/>
    <x v="0"/>
    <x v="0"/>
    <x v="0"/>
    <x v="19"/>
    <x v="139"/>
    <x v="0"/>
    <m/>
  </r>
  <r>
    <x v="10"/>
    <x v="0"/>
    <x v="5"/>
    <x v="0"/>
    <x v="0"/>
    <x v="0"/>
    <x v="28"/>
    <x v="150"/>
    <x v="0"/>
    <m/>
  </r>
  <r>
    <x v="10"/>
    <x v="0"/>
    <x v="5"/>
    <x v="0"/>
    <x v="0"/>
    <x v="0"/>
    <x v="27"/>
    <x v="140"/>
    <x v="0"/>
    <m/>
  </r>
  <r>
    <x v="10"/>
    <x v="0"/>
    <x v="5"/>
    <x v="0"/>
    <x v="0"/>
    <x v="0"/>
    <x v="27"/>
    <x v="148"/>
    <x v="0"/>
    <m/>
  </r>
  <r>
    <x v="10"/>
    <x v="0"/>
    <x v="5"/>
    <x v="0"/>
    <x v="0"/>
    <x v="0"/>
    <x v="27"/>
    <x v="139"/>
    <x v="0"/>
    <m/>
  </r>
  <r>
    <x v="10"/>
    <x v="0"/>
    <x v="5"/>
    <x v="0"/>
    <x v="0"/>
    <x v="0"/>
    <x v="27"/>
    <x v="149"/>
    <x v="0"/>
    <m/>
  </r>
  <r>
    <x v="10"/>
    <x v="0"/>
    <x v="5"/>
    <x v="0"/>
    <x v="0"/>
    <x v="0"/>
    <x v="22"/>
    <x v="105"/>
    <x v="0"/>
    <m/>
  </r>
  <r>
    <x v="10"/>
    <x v="0"/>
    <x v="5"/>
    <x v="0"/>
    <x v="0"/>
    <x v="0"/>
    <x v="16"/>
    <x v="86"/>
    <x v="45"/>
    <n v="432600"/>
  </r>
  <r>
    <x v="10"/>
    <x v="0"/>
    <x v="5"/>
    <x v="0"/>
    <x v="0"/>
    <x v="0"/>
    <x v="16"/>
    <x v="117"/>
    <x v="134"/>
    <n v="444000"/>
  </r>
  <r>
    <x v="10"/>
    <x v="0"/>
    <x v="5"/>
    <x v="0"/>
    <x v="0"/>
    <x v="0"/>
    <x v="16"/>
    <x v="117"/>
    <x v="0"/>
    <m/>
  </r>
  <r>
    <x v="10"/>
    <x v="0"/>
    <x v="5"/>
    <x v="0"/>
    <x v="0"/>
    <x v="0"/>
    <x v="22"/>
    <x v="105"/>
    <x v="0"/>
    <m/>
  </r>
  <r>
    <x v="10"/>
    <x v="0"/>
    <x v="5"/>
    <x v="0"/>
    <x v="0"/>
    <x v="0"/>
    <x v="2"/>
    <x v="87"/>
    <x v="165"/>
    <n v="292708"/>
  </r>
  <r>
    <x v="10"/>
    <x v="0"/>
    <x v="5"/>
    <x v="0"/>
    <x v="0"/>
    <x v="0"/>
    <x v="2"/>
    <x v="87"/>
    <x v="0"/>
    <m/>
  </r>
  <r>
    <x v="10"/>
    <x v="0"/>
    <x v="5"/>
    <x v="0"/>
    <x v="0"/>
    <x v="0"/>
    <x v="2"/>
    <x v="87"/>
    <x v="0"/>
    <m/>
  </r>
  <r>
    <x v="10"/>
    <x v="0"/>
    <x v="5"/>
    <x v="0"/>
    <x v="0"/>
    <x v="0"/>
    <x v="2"/>
    <x v="87"/>
    <x v="0"/>
    <m/>
  </r>
  <r>
    <x v="10"/>
    <x v="0"/>
    <x v="5"/>
    <x v="0"/>
    <x v="0"/>
    <x v="0"/>
    <x v="2"/>
    <x v="88"/>
    <x v="0"/>
    <m/>
  </r>
  <r>
    <x v="10"/>
    <x v="0"/>
    <x v="5"/>
    <x v="0"/>
    <x v="0"/>
    <x v="0"/>
    <x v="2"/>
    <x v="88"/>
    <x v="0"/>
    <m/>
  </r>
  <r>
    <x v="10"/>
    <x v="0"/>
    <x v="5"/>
    <x v="0"/>
    <x v="0"/>
    <x v="0"/>
    <x v="2"/>
    <x v="89"/>
    <x v="0"/>
    <m/>
  </r>
  <r>
    <x v="10"/>
    <x v="0"/>
    <x v="5"/>
    <x v="0"/>
    <x v="0"/>
    <x v="0"/>
    <x v="2"/>
    <x v="89"/>
    <x v="0"/>
    <m/>
  </r>
  <r>
    <x v="10"/>
    <x v="0"/>
    <x v="5"/>
    <x v="0"/>
    <x v="0"/>
    <x v="0"/>
    <x v="2"/>
    <x v="89"/>
    <x v="0"/>
    <m/>
  </r>
  <r>
    <x v="10"/>
    <x v="0"/>
    <x v="5"/>
    <x v="0"/>
    <x v="0"/>
    <x v="0"/>
    <x v="2"/>
    <x v="90"/>
    <x v="94"/>
    <n v="153365"/>
  </r>
  <r>
    <x v="10"/>
    <x v="0"/>
    <x v="5"/>
    <x v="0"/>
    <x v="0"/>
    <x v="0"/>
    <x v="2"/>
    <x v="90"/>
    <x v="0"/>
    <m/>
  </r>
  <r>
    <x v="10"/>
    <x v="0"/>
    <x v="5"/>
    <x v="0"/>
    <x v="0"/>
    <x v="0"/>
    <x v="2"/>
    <x v="90"/>
    <x v="0"/>
    <m/>
  </r>
  <r>
    <x v="10"/>
    <x v="0"/>
    <x v="5"/>
    <x v="0"/>
    <x v="0"/>
    <x v="0"/>
    <x v="2"/>
    <x v="90"/>
    <x v="0"/>
    <m/>
  </r>
  <r>
    <x v="10"/>
    <x v="0"/>
    <x v="5"/>
    <x v="0"/>
    <x v="0"/>
    <x v="0"/>
    <x v="2"/>
    <x v="90"/>
    <x v="0"/>
    <m/>
  </r>
  <r>
    <x v="10"/>
    <x v="0"/>
    <x v="5"/>
    <x v="0"/>
    <x v="0"/>
    <x v="0"/>
    <x v="2"/>
    <x v="90"/>
    <x v="0"/>
    <m/>
  </r>
  <r>
    <x v="10"/>
    <x v="0"/>
    <x v="5"/>
    <x v="0"/>
    <x v="0"/>
    <x v="0"/>
    <x v="2"/>
    <x v="91"/>
    <x v="179"/>
    <n v="16500"/>
  </r>
  <r>
    <x v="10"/>
    <x v="0"/>
    <x v="5"/>
    <x v="0"/>
    <x v="0"/>
    <x v="0"/>
    <x v="2"/>
    <x v="91"/>
    <x v="180"/>
    <n v="19900"/>
  </r>
  <r>
    <x v="10"/>
    <x v="0"/>
    <x v="5"/>
    <x v="0"/>
    <x v="0"/>
    <x v="0"/>
    <x v="2"/>
    <x v="91"/>
    <x v="0"/>
    <m/>
  </r>
  <r>
    <x v="10"/>
    <x v="0"/>
    <x v="5"/>
    <x v="0"/>
    <x v="0"/>
    <x v="0"/>
    <x v="2"/>
    <x v="91"/>
    <x v="0"/>
    <m/>
  </r>
  <r>
    <x v="10"/>
    <x v="0"/>
    <x v="5"/>
    <x v="0"/>
    <x v="0"/>
    <x v="0"/>
    <x v="2"/>
    <x v="92"/>
    <x v="0"/>
    <m/>
  </r>
  <r>
    <x v="10"/>
    <x v="0"/>
    <x v="5"/>
    <x v="0"/>
    <x v="0"/>
    <x v="0"/>
    <x v="2"/>
    <x v="136"/>
    <x v="60"/>
    <n v="12000"/>
  </r>
  <r>
    <x v="10"/>
    <x v="0"/>
    <x v="5"/>
    <x v="0"/>
    <x v="0"/>
    <x v="0"/>
    <x v="2"/>
    <x v="136"/>
    <x v="157"/>
    <n v="134888.89000000001"/>
  </r>
  <r>
    <x v="10"/>
    <x v="0"/>
    <x v="5"/>
    <x v="0"/>
    <x v="0"/>
    <x v="0"/>
    <x v="2"/>
    <x v="141"/>
    <x v="116"/>
    <n v="9500"/>
  </r>
  <r>
    <x v="10"/>
    <x v="0"/>
    <x v="5"/>
    <x v="0"/>
    <x v="0"/>
    <x v="0"/>
    <x v="2"/>
    <x v="141"/>
    <x v="0"/>
    <m/>
  </r>
  <r>
    <x v="10"/>
    <x v="0"/>
    <x v="5"/>
    <x v="0"/>
    <x v="0"/>
    <x v="0"/>
    <x v="2"/>
    <x v="141"/>
    <x v="0"/>
    <m/>
  </r>
  <r>
    <x v="10"/>
    <x v="0"/>
    <x v="5"/>
    <x v="0"/>
    <x v="0"/>
    <x v="0"/>
    <x v="2"/>
    <x v="93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0"/>
    <x v="2"/>
    <x v="84"/>
    <x v="0"/>
    <m/>
  </r>
  <r>
    <x v="10"/>
    <x v="0"/>
    <x v="5"/>
    <x v="0"/>
    <x v="0"/>
    <x v="7"/>
    <x v="4"/>
    <x v="119"/>
    <x v="136"/>
    <n v="2300000"/>
  </r>
  <r>
    <x v="10"/>
    <x v="0"/>
    <x v="5"/>
    <x v="0"/>
    <x v="0"/>
    <x v="7"/>
    <x v="4"/>
    <x v="120"/>
    <x v="0"/>
    <m/>
  </r>
  <r>
    <x v="10"/>
    <x v="0"/>
    <x v="5"/>
    <x v="0"/>
    <x v="0"/>
    <x v="7"/>
    <x v="4"/>
    <x v="121"/>
    <x v="136"/>
    <n v="250000"/>
  </r>
  <r>
    <x v="10"/>
    <x v="0"/>
    <x v="5"/>
    <x v="0"/>
    <x v="0"/>
    <x v="7"/>
    <x v="4"/>
    <x v="122"/>
    <x v="136"/>
    <n v="30000"/>
  </r>
  <r>
    <x v="10"/>
    <x v="0"/>
    <x v="5"/>
    <x v="0"/>
    <x v="0"/>
    <x v="7"/>
    <x v="4"/>
    <x v="123"/>
    <x v="136"/>
    <n v="250000"/>
  </r>
  <r>
    <x v="10"/>
    <x v="0"/>
    <x v="5"/>
    <x v="0"/>
    <x v="0"/>
    <x v="7"/>
    <x v="4"/>
    <x v="124"/>
    <x v="136"/>
    <n v="125000"/>
  </r>
  <r>
    <x v="10"/>
    <x v="0"/>
    <x v="5"/>
    <x v="0"/>
    <x v="0"/>
    <x v="7"/>
    <x v="4"/>
    <x v="135"/>
    <x v="0"/>
    <m/>
  </r>
  <r>
    <x v="10"/>
    <x v="0"/>
    <x v="5"/>
    <x v="0"/>
    <x v="0"/>
    <x v="7"/>
    <x v="4"/>
    <x v="125"/>
    <x v="136"/>
    <n v="1140606"/>
  </r>
  <r>
    <x v="10"/>
    <x v="0"/>
    <x v="5"/>
    <x v="0"/>
    <x v="0"/>
    <x v="7"/>
    <x v="4"/>
    <x v="144"/>
    <x v="136"/>
    <n v="700000"/>
  </r>
  <r>
    <x v="10"/>
    <x v="0"/>
    <x v="5"/>
    <x v="0"/>
    <x v="0"/>
    <x v="7"/>
    <x v="4"/>
    <x v="126"/>
    <x v="0"/>
    <m/>
  </r>
  <r>
    <x v="10"/>
    <x v="0"/>
    <x v="5"/>
    <x v="0"/>
    <x v="0"/>
    <x v="7"/>
    <x v="4"/>
    <x v="127"/>
    <x v="5"/>
    <n v="15660"/>
  </r>
  <r>
    <x v="10"/>
    <x v="0"/>
    <x v="5"/>
    <x v="0"/>
    <x v="0"/>
    <x v="7"/>
    <x v="4"/>
    <x v="128"/>
    <x v="6"/>
    <n v="360000"/>
  </r>
  <r>
    <x v="10"/>
    <x v="0"/>
    <x v="5"/>
    <x v="0"/>
    <x v="0"/>
    <x v="7"/>
    <x v="4"/>
    <x v="129"/>
    <x v="77"/>
    <n v="120000"/>
  </r>
  <r>
    <x v="10"/>
    <x v="0"/>
    <x v="5"/>
    <x v="0"/>
    <x v="0"/>
    <x v="7"/>
    <x v="4"/>
    <x v="130"/>
    <x v="0"/>
    <m/>
  </r>
  <r>
    <x v="10"/>
    <x v="0"/>
    <x v="5"/>
    <x v="0"/>
    <x v="0"/>
    <x v="7"/>
    <x v="2"/>
    <x v="131"/>
    <x v="0"/>
    <m/>
  </r>
  <r>
    <x v="10"/>
    <x v="0"/>
    <x v="5"/>
    <x v="0"/>
    <x v="0"/>
    <x v="1"/>
    <x v="7"/>
    <x v="34"/>
    <x v="29"/>
    <n v="82190"/>
  </r>
  <r>
    <x v="10"/>
    <x v="0"/>
    <x v="5"/>
    <x v="0"/>
    <x v="0"/>
    <x v="1"/>
    <x v="7"/>
    <x v="20"/>
    <x v="29"/>
    <n v="143231"/>
  </r>
  <r>
    <x v="10"/>
    <x v="0"/>
    <x v="5"/>
    <x v="0"/>
    <x v="0"/>
    <x v="1"/>
    <x v="7"/>
    <x v="20"/>
    <x v="169"/>
    <n v="713014"/>
  </r>
  <r>
    <x v="10"/>
    <x v="0"/>
    <x v="5"/>
    <x v="0"/>
    <x v="0"/>
    <x v="1"/>
    <x v="7"/>
    <x v="101"/>
    <x v="6"/>
    <n v="4400"/>
  </r>
  <r>
    <x v="10"/>
    <x v="0"/>
    <x v="5"/>
    <x v="0"/>
    <x v="0"/>
    <x v="1"/>
    <x v="7"/>
    <x v="101"/>
    <x v="77"/>
    <n v="300"/>
  </r>
  <r>
    <x v="10"/>
    <x v="0"/>
    <x v="5"/>
    <x v="0"/>
    <x v="0"/>
    <x v="1"/>
    <x v="7"/>
    <x v="101"/>
    <x v="8"/>
    <n v="1000"/>
  </r>
  <r>
    <x v="10"/>
    <x v="0"/>
    <x v="5"/>
    <x v="0"/>
    <x v="0"/>
    <x v="1"/>
    <x v="7"/>
    <x v="101"/>
    <x v="130"/>
    <n v="300"/>
  </r>
  <r>
    <x v="10"/>
    <x v="0"/>
    <x v="5"/>
    <x v="0"/>
    <x v="0"/>
    <x v="1"/>
    <x v="7"/>
    <x v="101"/>
    <x v="181"/>
    <n v="1000"/>
  </r>
  <r>
    <x v="10"/>
    <x v="0"/>
    <x v="5"/>
    <x v="0"/>
    <x v="0"/>
    <x v="1"/>
    <x v="7"/>
    <x v="101"/>
    <x v="160"/>
    <n v="600"/>
  </r>
  <r>
    <x v="10"/>
    <x v="0"/>
    <x v="5"/>
    <x v="0"/>
    <x v="0"/>
    <x v="1"/>
    <x v="7"/>
    <x v="101"/>
    <x v="5"/>
    <n v="369"/>
  </r>
  <r>
    <x v="10"/>
    <x v="0"/>
    <x v="5"/>
    <x v="0"/>
    <x v="0"/>
    <x v="1"/>
    <x v="7"/>
    <x v="55"/>
    <x v="0"/>
    <m/>
  </r>
  <r>
    <x v="10"/>
    <x v="0"/>
    <x v="5"/>
    <x v="0"/>
    <x v="0"/>
    <x v="1"/>
    <x v="7"/>
    <x v="55"/>
    <x v="0"/>
    <m/>
  </r>
  <r>
    <x v="10"/>
    <x v="0"/>
    <x v="5"/>
    <x v="0"/>
    <x v="0"/>
    <x v="1"/>
    <x v="8"/>
    <x v="22"/>
    <x v="29"/>
    <n v="261053"/>
  </r>
  <r>
    <x v="10"/>
    <x v="0"/>
    <x v="5"/>
    <x v="0"/>
    <x v="0"/>
    <x v="1"/>
    <x v="8"/>
    <x v="94"/>
    <x v="178"/>
    <n v="1200"/>
  </r>
  <r>
    <x v="10"/>
    <x v="0"/>
    <x v="5"/>
    <x v="0"/>
    <x v="0"/>
    <x v="1"/>
    <x v="8"/>
    <x v="94"/>
    <x v="0"/>
    <m/>
  </r>
  <r>
    <x v="10"/>
    <x v="0"/>
    <x v="5"/>
    <x v="0"/>
    <x v="0"/>
    <x v="1"/>
    <x v="8"/>
    <x v="94"/>
    <x v="0"/>
    <m/>
  </r>
  <r>
    <x v="10"/>
    <x v="0"/>
    <x v="5"/>
    <x v="0"/>
    <x v="0"/>
    <x v="1"/>
    <x v="8"/>
    <x v="94"/>
    <x v="0"/>
    <m/>
  </r>
  <r>
    <x v="10"/>
    <x v="0"/>
    <x v="5"/>
    <x v="0"/>
    <x v="0"/>
    <x v="1"/>
    <x v="8"/>
    <x v="95"/>
    <x v="0"/>
    <m/>
  </r>
  <r>
    <x v="10"/>
    <x v="0"/>
    <x v="5"/>
    <x v="0"/>
    <x v="0"/>
    <x v="1"/>
    <x v="8"/>
    <x v="77"/>
    <x v="0"/>
    <m/>
  </r>
  <r>
    <x v="10"/>
    <x v="0"/>
    <x v="5"/>
    <x v="0"/>
    <x v="0"/>
    <x v="1"/>
    <x v="8"/>
    <x v="4"/>
    <x v="42"/>
    <n v="0.2"/>
  </r>
  <r>
    <x v="10"/>
    <x v="0"/>
    <x v="5"/>
    <x v="0"/>
    <x v="0"/>
    <x v="1"/>
    <x v="8"/>
    <x v="4"/>
    <x v="136"/>
    <n v="479200"/>
  </r>
  <r>
    <x v="10"/>
    <x v="0"/>
    <x v="5"/>
    <x v="0"/>
    <x v="0"/>
    <x v="1"/>
    <x v="8"/>
    <x v="4"/>
    <x v="182"/>
    <n v="84400"/>
  </r>
  <r>
    <x v="10"/>
    <x v="0"/>
    <x v="5"/>
    <x v="0"/>
    <x v="0"/>
    <x v="1"/>
    <x v="8"/>
    <x v="4"/>
    <x v="134"/>
    <n v="20000"/>
  </r>
  <r>
    <x v="10"/>
    <x v="0"/>
    <x v="5"/>
    <x v="0"/>
    <x v="0"/>
    <x v="1"/>
    <x v="8"/>
    <x v="4"/>
    <x v="153"/>
    <n v="52800"/>
  </r>
  <r>
    <x v="10"/>
    <x v="0"/>
    <x v="5"/>
    <x v="0"/>
    <x v="0"/>
    <x v="1"/>
    <x v="8"/>
    <x v="4"/>
    <x v="36"/>
    <n v="100372.2"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1"/>
    <x v="8"/>
    <x v="4"/>
    <x v="0"/>
    <m/>
  </r>
  <r>
    <x v="10"/>
    <x v="0"/>
    <x v="5"/>
    <x v="0"/>
    <x v="0"/>
    <x v="6"/>
    <x v="23"/>
    <x v="112"/>
    <x v="0"/>
    <m/>
  </r>
  <r>
    <x v="10"/>
    <x v="0"/>
    <x v="5"/>
    <x v="0"/>
    <x v="2"/>
    <x v="3"/>
    <x v="3"/>
    <x v="96"/>
    <x v="0"/>
    <m/>
  </r>
  <r>
    <x v="10"/>
    <x v="0"/>
    <x v="5"/>
    <x v="0"/>
    <x v="2"/>
    <x v="3"/>
    <x v="3"/>
    <x v="137"/>
    <x v="98"/>
    <n v="29240000"/>
  </r>
  <r>
    <x v="10"/>
    <x v="0"/>
    <x v="5"/>
    <x v="0"/>
    <x v="2"/>
    <x v="3"/>
    <x v="3"/>
    <x v="97"/>
    <x v="34"/>
    <n v="401520"/>
  </r>
  <r>
    <x v="10"/>
    <x v="0"/>
    <x v="5"/>
    <x v="0"/>
    <x v="2"/>
    <x v="3"/>
    <x v="3"/>
    <x v="97"/>
    <x v="36"/>
    <n v="1967343"/>
  </r>
  <r>
    <x v="10"/>
    <x v="0"/>
    <x v="5"/>
    <x v="0"/>
    <x v="2"/>
    <x v="3"/>
    <x v="3"/>
    <x v="97"/>
    <x v="0"/>
    <m/>
  </r>
  <r>
    <x v="10"/>
    <x v="0"/>
    <x v="5"/>
    <x v="0"/>
    <x v="2"/>
    <x v="3"/>
    <x v="3"/>
    <x v="97"/>
    <x v="0"/>
    <m/>
  </r>
  <r>
    <x v="10"/>
    <x v="0"/>
    <x v="5"/>
    <x v="0"/>
    <x v="2"/>
    <x v="3"/>
    <x v="3"/>
    <x v="97"/>
    <x v="0"/>
    <m/>
  </r>
  <r>
    <x v="10"/>
    <x v="0"/>
    <x v="5"/>
    <x v="0"/>
    <x v="2"/>
    <x v="3"/>
    <x v="3"/>
    <x v="97"/>
    <x v="0"/>
    <m/>
  </r>
  <r>
    <x v="10"/>
    <x v="0"/>
    <x v="5"/>
    <x v="0"/>
    <x v="2"/>
    <x v="3"/>
    <x v="3"/>
    <x v="97"/>
    <x v="0"/>
    <m/>
  </r>
  <r>
    <x v="10"/>
    <x v="0"/>
    <x v="5"/>
    <x v="0"/>
    <x v="2"/>
    <x v="3"/>
    <x v="3"/>
    <x v="98"/>
    <x v="0"/>
    <m/>
  </r>
  <r>
    <x v="10"/>
    <x v="0"/>
    <x v="5"/>
    <x v="0"/>
    <x v="2"/>
    <x v="3"/>
    <x v="3"/>
    <x v="99"/>
    <x v="37"/>
    <n v="13024599"/>
  </r>
  <r>
    <x v="10"/>
    <x v="0"/>
    <x v="5"/>
    <x v="0"/>
    <x v="2"/>
    <x v="3"/>
    <x v="3"/>
    <x v="99"/>
    <x v="122"/>
    <n v="934739.46"/>
  </r>
  <r>
    <x v="10"/>
    <x v="0"/>
    <x v="5"/>
    <x v="0"/>
    <x v="2"/>
    <x v="3"/>
    <x v="3"/>
    <x v="99"/>
    <x v="39"/>
    <n v="2418779"/>
  </r>
  <r>
    <x v="10"/>
    <x v="0"/>
    <x v="5"/>
    <x v="0"/>
    <x v="2"/>
    <x v="3"/>
    <x v="3"/>
    <x v="99"/>
    <x v="0"/>
    <m/>
  </r>
  <r>
    <x v="10"/>
    <x v="0"/>
    <x v="5"/>
    <x v="0"/>
    <x v="2"/>
    <x v="3"/>
    <x v="3"/>
    <x v="99"/>
    <x v="0"/>
    <m/>
  </r>
  <r>
    <x v="10"/>
    <x v="0"/>
    <x v="5"/>
    <x v="0"/>
    <x v="2"/>
    <x v="3"/>
    <x v="3"/>
    <x v="99"/>
    <x v="0"/>
    <m/>
  </r>
  <r>
    <x v="10"/>
    <x v="0"/>
    <x v="5"/>
    <x v="0"/>
    <x v="2"/>
    <x v="3"/>
    <x v="3"/>
    <x v="99"/>
    <x v="0"/>
    <m/>
  </r>
  <r>
    <x v="10"/>
    <x v="0"/>
    <x v="5"/>
    <x v="0"/>
    <x v="2"/>
    <x v="3"/>
    <x v="26"/>
    <x v="137"/>
    <x v="0"/>
    <m/>
  </r>
  <r>
    <x v="10"/>
    <x v="0"/>
    <x v="5"/>
    <x v="0"/>
    <x v="2"/>
    <x v="3"/>
    <x v="20"/>
    <x v="49"/>
    <x v="68"/>
    <n v="360000"/>
  </r>
  <r>
    <x v="10"/>
    <x v="0"/>
    <x v="5"/>
    <x v="0"/>
    <x v="2"/>
    <x v="3"/>
    <x v="20"/>
    <x v="49"/>
    <x v="124"/>
    <n v="1267503.01"/>
  </r>
  <r>
    <x v="10"/>
    <x v="0"/>
    <x v="5"/>
    <x v="0"/>
    <x v="2"/>
    <x v="3"/>
    <x v="20"/>
    <x v="49"/>
    <x v="41"/>
    <n v="1982960"/>
  </r>
  <r>
    <x v="10"/>
    <x v="0"/>
    <x v="5"/>
    <x v="0"/>
    <x v="2"/>
    <x v="3"/>
    <x v="20"/>
    <x v="49"/>
    <x v="42"/>
    <n v="348000"/>
  </r>
  <r>
    <x v="10"/>
    <x v="0"/>
    <x v="5"/>
    <x v="0"/>
    <x v="2"/>
    <x v="3"/>
    <x v="20"/>
    <x v="49"/>
    <x v="0"/>
    <m/>
  </r>
  <r>
    <x v="10"/>
    <x v="0"/>
    <x v="5"/>
    <x v="0"/>
    <x v="2"/>
    <x v="3"/>
    <x v="20"/>
    <x v="49"/>
    <x v="0"/>
    <m/>
  </r>
  <r>
    <x v="10"/>
    <x v="0"/>
    <x v="5"/>
    <x v="0"/>
    <x v="2"/>
    <x v="3"/>
    <x v="20"/>
    <x v="151"/>
    <x v="0"/>
    <m/>
  </r>
  <r>
    <x v="10"/>
    <x v="0"/>
    <x v="5"/>
    <x v="0"/>
    <x v="2"/>
    <x v="3"/>
    <x v="20"/>
    <x v="111"/>
    <x v="42"/>
    <n v="483000"/>
  </r>
  <r>
    <x v="10"/>
    <x v="0"/>
    <x v="5"/>
    <x v="0"/>
    <x v="2"/>
    <x v="3"/>
    <x v="20"/>
    <x v="111"/>
    <x v="124"/>
    <n v="628550"/>
  </r>
  <r>
    <x v="10"/>
    <x v="0"/>
    <x v="5"/>
    <x v="0"/>
    <x v="2"/>
    <x v="3"/>
    <x v="20"/>
    <x v="111"/>
    <x v="0"/>
    <m/>
  </r>
  <r>
    <x v="10"/>
    <x v="0"/>
    <x v="5"/>
    <x v="0"/>
    <x v="2"/>
    <x v="3"/>
    <x v="20"/>
    <x v="111"/>
    <x v="0"/>
    <m/>
  </r>
  <r>
    <x v="10"/>
    <x v="0"/>
    <x v="5"/>
    <x v="0"/>
    <x v="2"/>
    <x v="3"/>
    <x v="20"/>
    <x v="111"/>
    <x v="0"/>
    <m/>
  </r>
  <r>
    <x v="10"/>
    <x v="0"/>
    <x v="5"/>
    <x v="0"/>
    <x v="2"/>
    <x v="3"/>
    <x v="21"/>
    <x v="50"/>
    <x v="0"/>
    <m/>
  </r>
  <r>
    <x v="10"/>
    <x v="0"/>
    <x v="5"/>
    <x v="0"/>
    <x v="2"/>
    <x v="3"/>
    <x v="21"/>
    <x v="132"/>
    <x v="0"/>
    <m/>
  </r>
  <r>
    <x v="11"/>
    <x v="0"/>
    <x v="5"/>
    <x v="0"/>
    <x v="1"/>
    <x v="2"/>
    <x v="24"/>
    <x v="63"/>
    <x v="1"/>
    <n v="82665813.519999996"/>
  </r>
  <r>
    <x v="11"/>
    <x v="0"/>
    <x v="5"/>
    <x v="0"/>
    <x v="1"/>
    <x v="5"/>
    <x v="11"/>
    <x v="64"/>
    <x v="0"/>
    <n v="14967.13"/>
  </r>
  <r>
    <x v="11"/>
    <x v="0"/>
    <x v="5"/>
    <x v="0"/>
    <x v="1"/>
    <x v="5"/>
    <x v="14"/>
    <x v="66"/>
    <x v="0"/>
    <m/>
  </r>
  <r>
    <x v="11"/>
    <x v="0"/>
    <x v="5"/>
    <x v="0"/>
    <x v="1"/>
    <x v="5"/>
    <x v="15"/>
    <x v="69"/>
    <x v="0"/>
    <m/>
  </r>
  <r>
    <x v="11"/>
    <x v="0"/>
    <x v="5"/>
    <x v="0"/>
    <x v="1"/>
    <x v="2"/>
    <x v="25"/>
    <x v="74"/>
    <x v="0"/>
    <n v="-100000.01"/>
  </r>
  <r>
    <x v="11"/>
    <x v="0"/>
    <x v="5"/>
    <x v="0"/>
    <x v="1"/>
    <x v="2"/>
    <x v="25"/>
    <x v="118"/>
    <x v="0"/>
    <m/>
  </r>
  <r>
    <x v="11"/>
    <x v="0"/>
    <x v="5"/>
    <x v="0"/>
    <x v="1"/>
    <x v="2"/>
    <x v="0"/>
    <x v="103"/>
    <x v="0"/>
    <m/>
  </r>
  <r>
    <x v="11"/>
    <x v="0"/>
    <x v="5"/>
    <x v="0"/>
    <x v="1"/>
    <x v="2"/>
    <x v="0"/>
    <x v="104"/>
    <x v="0"/>
    <n v="357142.8"/>
  </r>
  <r>
    <x v="11"/>
    <x v="0"/>
    <x v="5"/>
    <x v="0"/>
    <x v="1"/>
    <x v="2"/>
    <x v="0"/>
    <x v="145"/>
    <x v="0"/>
    <n v="-574547.53"/>
  </r>
  <r>
    <x v="11"/>
    <x v="0"/>
    <x v="5"/>
    <x v="0"/>
    <x v="0"/>
    <x v="0"/>
    <x v="4"/>
    <x v="6"/>
    <x v="2"/>
    <n v="6120000"/>
  </r>
  <r>
    <x v="11"/>
    <x v="0"/>
    <x v="5"/>
    <x v="0"/>
    <x v="0"/>
    <x v="0"/>
    <x v="4"/>
    <x v="6"/>
    <x v="157"/>
    <n v="1800000"/>
  </r>
  <r>
    <x v="11"/>
    <x v="0"/>
    <x v="5"/>
    <x v="0"/>
    <x v="0"/>
    <x v="0"/>
    <x v="4"/>
    <x v="6"/>
    <x v="158"/>
    <n v="580000"/>
  </r>
  <r>
    <x v="11"/>
    <x v="0"/>
    <x v="5"/>
    <x v="0"/>
    <x v="0"/>
    <x v="0"/>
    <x v="4"/>
    <x v="7"/>
    <x v="157"/>
    <n v="140606"/>
  </r>
  <r>
    <x v="11"/>
    <x v="0"/>
    <x v="5"/>
    <x v="0"/>
    <x v="0"/>
    <x v="0"/>
    <x v="4"/>
    <x v="7"/>
    <x v="158"/>
    <n v="70303"/>
  </r>
  <r>
    <x v="11"/>
    <x v="0"/>
    <x v="5"/>
    <x v="0"/>
    <x v="0"/>
    <x v="0"/>
    <x v="4"/>
    <x v="7"/>
    <x v="0"/>
    <m/>
  </r>
  <r>
    <x v="11"/>
    <x v="0"/>
    <x v="5"/>
    <x v="0"/>
    <x v="0"/>
    <x v="0"/>
    <x v="4"/>
    <x v="8"/>
    <x v="2"/>
    <n v="510000"/>
  </r>
  <r>
    <x v="11"/>
    <x v="0"/>
    <x v="5"/>
    <x v="0"/>
    <x v="0"/>
    <x v="0"/>
    <x v="4"/>
    <x v="8"/>
    <x v="157"/>
    <n v="161717"/>
  </r>
  <r>
    <x v="11"/>
    <x v="0"/>
    <x v="5"/>
    <x v="0"/>
    <x v="0"/>
    <x v="0"/>
    <x v="4"/>
    <x v="8"/>
    <x v="158"/>
    <n v="54192"/>
  </r>
  <r>
    <x v="11"/>
    <x v="0"/>
    <x v="5"/>
    <x v="0"/>
    <x v="0"/>
    <x v="0"/>
    <x v="4"/>
    <x v="9"/>
    <x v="2"/>
    <n v="61200"/>
  </r>
  <r>
    <x v="11"/>
    <x v="0"/>
    <x v="5"/>
    <x v="0"/>
    <x v="0"/>
    <x v="0"/>
    <x v="4"/>
    <x v="9"/>
    <x v="158"/>
    <n v="19406"/>
  </r>
  <r>
    <x v="11"/>
    <x v="0"/>
    <x v="5"/>
    <x v="0"/>
    <x v="0"/>
    <x v="0"/>
    <x v="4"/>
    <x v="9"/>
    <x v="157"/>
    <n v="6503"/>
  </r>
  <r>
    <x v="11"/>
    <x v="0"/>
    <x v="5"/>
    <x v="0"/>
    <x v="0"/>
    <x v="0"/>
    <x v="4"/>
    <x v="10"/>
    <x v="2"/>
    <n v="510000"/>
  </r>
  <r>
    <x v="11"/>
    <x v="0"/>
    <x v="5"/>
    <x v="0"/>
    <x v="0"/>
    <x v="0"/>
    <x v="4"/>
    <x v="10"/>
    <x v="157"/>
    <n v="161717"/>
  </r>
  <r>
    <x v="11"/>
    <x v="0"/>
    <x v="5"/>
    <x v="0"/>
    <x v="0"/>
    <x v="0"/>
    <x v="4"/>
    <x v="10"/>
    <x v="158"/>
    <n v="54192"/>
  </r>
  <r>
    <x v="11"/>
    <x v="0"/>
    <x v="5"/>
    <x v="0"/>
    <x v="0"/>
    <x v="0"/>
    <x v="4"/>
    <x v="11"/>
    <x v="2"/>
    <n v="255000"/>
  </r>
  <r>
    <x v="11"/>
    <x v="0"/>
    <x v="5"/>
    <x v="0"/>
    <x v="0"/>
    <x v="0"/>
    <x v="4"/>
    <x v="11"/>
    <x v="158"/>
    <n v="75000"/>
  </r>
  <r>
    <x v="11"/>
    <x v="0"/>
    <x v="5"/>
    <x v="0"/>
    <x v="0"/>
    <x v="0"/>
    <x v="4"/>
    <x v="11"/>
    <x v="157"/>
    <n v="24167"/>
  </r>
  <r>
    <x v="11"/>
    <x v="0"/>
    <x v="5"/>
    <x v="0"/>
    <x v="0"/>
    <x v="0"/>
    <x v="4"/>
    <x v="12"/>
    <x v="2"/>
    <n v="4080000"/>
  </r>
  <r>
    <x v="11"/>
    <x v="0"/>
    <x v="5"/>
    <x v="0"/>
    <x v="0"/>
    <x v="0"/>
    <x v="4"/>
    <x v="134"/>
    <x v="0"/>
    <m/>
  </r>
  <r>
    <x v="11"/>
    <x v="0"/>
    <x v="5"/>
    <x v="0"/>
    <x v="0"/>
    <x v="0"/>
    <x v="4"/>
    <x v="142"/>
    <x v="0"/>
    <m/>
  </r>
  <r>
    <x v="11"/>
    <x v="0"/>
    <x v="5"/>
    <x v="0"/>
    <x v="0"/>
    <x v="0"/>
    <x v="4"/>
    <x v="56"/>
    <x v="0"/>
    <m/>
  </r>
  <r>
    <x v="11"/>
    <x v="0"/>
    <x v="5"/>
    <x v="0"/>
    <x v="0"/>
    <x v="0"/>
    <x v="4"/>
    <x v="13"/>
    <x v="5"/>
    <n v="44370"/>
  </r>
  <r>
    <x v="11"/>
    <x v="0"/>
    <x v="5"/>
    <x v="0"/>
    <x v="0"/>
    <x v="0"/>
    <x v="4"/>
    <x v="146"/>
    <x v="0"/>
    <m/>
  </r>
  <r>
    <x v="11"/>
    <x v="0"/>
    <x v="5"/>
    <x v="0"/>
    <x v="0"/>
    <x v="0"/>
    <x v="4"/>
    <x v="14"/>
    <x v="6"/>
    <n v="1112800"/>
  </r>
  <r>
    <x v="11"/>
    <x v="0"/>
    <x v="5"/>
    <x v="0"/>
    <x v="0"/>
    <x v="0"/>
    <x v="4"/>
    <x v="14"/>
    <x v="160"/>
    <n v="162400"/>
  </r>
  <r>
    <x v="11"/>
    <x v="0"/>
    <x v="5"/>
    <x v="0"/>
    <x v="0"/>
    <x v="0"/>
    <x v="4"/>
    <x v="15"/>
    <x v="8"/>
    <n v="441017"/>
  </r>
  <r>
    <x v="11"/>
    <x v="0"/>
    <x v="5"/>
    <x v="0"/>
    <x v="0"/>
    <x v="0"/>
    <x v="4"/>
    <x v="147"/>
    <x v="0"/>
    <m/>
  </r>
  <r>
    <x v="11"/>
    <x v="0"/>
    <x v="5"/>
    <x v="0"/>
    <x v="0"/>
    <x v="0"/>
    <x v="4"/>
    <x v="113"/>
    <x v="175"/>
    <m/>
  </r>
  <r>
    <x v="11"/>
    <x v="0"/>
    <x v="5"/>
    <x v="0"/>
    <x v="0"/>
    <x v="0"/>
    <x v="9"/>
    <x v="114"/>
    <x v="9"/>
    <n v="1200000"/>
  </r>
  <r>
    <x v="11"/>
    <x v="0"/>
    <x v="5"/>
    <x v="0"/>
    <x v="0"/>
    <x v="0"/>
    <x v="9"/>
    <x v="30"/>
    <x v="0"/>
    <m/>
  </r>
  <r>
    <x v="11"/>
    <x v="0"/>
    <x v="5"/>
    <x v="0"/>
    <x v="0"/>
    <x v="0"/>
    <x v="9"/>
    <x v="110"/>
    <x v="0"/>
    <m/>
  </r>
  <r>
    <x v="11"/>
    <x v="0"/>
    <x v="5"/>
    <x v="0"/>
    <x v="0"/>
    <x v="0"/>
    <x v="5"/>
    <x v="70"/>
    <x v="0"/>
    <m/>
  </r>
  <r>
    <x v="11"/>
    <x v="0"/>
    <x v="5"/>
    <x v="0"/>
    <x v="0"/>
    <x v="0"/>
    <x v="5"/>
    <x v="70"/>
    <x v="0"/>
    <m/>
  </r>
  <r>
    <x v="11"/>
    <x v="0"/>
    <x v="5"/>
    <x v="0"/>
    <x v="0"/>
    <x v="0"/>
    <x v="5"/>
    <x v="102"/>
    <x v="0"/>
    <m/>
  </r>
  <r>
    <x v="11"/>
    <x v="0"/>
    <x v="5"/>
    <x v="0"/>
    <x v="0"/>
    <x v="0"/>
    <x v="5"/>
    <x v="71"/>
    <x v="88"/>
    <n v="73545"/>
  </r>
  <r>
    <x v="11"/>
    <x v="0"/>
    <x v="5"/>
    <x v="0"/>
    <x v="0"/>
    <x v="0"/>
    <x v="5"/>
    <x v="71"/>
    <x v="45"/>
    <n v="39600"/>
  </r>
  <r>
    <x v="11"/>
    <x v="0"/>
    <x v="5"/>
    <x v="0"/>
    <x v="0"/>
    <x v="0"/>
    <x v="5"/>
    <x v="78"/>
    <x v="0"/>
    <m/>
  </r>
  <r>
    <x v="11"/>
    <x v="0"/>
    <x v="5"/>
    <x v="0"/>
    <x v="0"/>
    <x v="0"/>
    <x v="6"/>
    <x v="17"/>
    <x v="12"/>
    <n v="800000"/>
  </r>
  <r>
    <x v="11"/>
    <x v="0"/>
    <x v="5"/>
    <x v="0"/>
    <x v="0"/>
    <x v="0"/>
    <x v="6"/>
    <x v="17"/>
    <x v="0"/>
    <m/>
  </r>
  <r>
    <x v="11"/>
    <x v="0"/>
    <x v="5"/>
    <x v="0"/>
    <x v="0"/>
    <x v="0"/>
    <x v="6"/>
    <x v="143"/>
    <x v="0"/>
    <m/>
  </r>
  <r>
    <x v="11"/>
    <x v="0"/>
    <x v="5"/>
    <x v="0"/>
    <x v="0"/>
    <x v="0"/>
    <x v="0"/>
    <x v="79"/>
    <x v="0"/>
    <m/>
  </r>
  <r>
    <x v="11"/>
    <x v="0"/>
    <x v="5"/>
    <x v="0"/>
    <x v="0"/>
    <x v="0"/>
    <x v="0"/>
    <x v="80"/>
    <x v="14"/>
    <n v="420972"/>
  </r>
  <r>
    <x v="11"/>
    <x v="0"/>
    <x v="5"/>
    <x v="0"/>
    <x v="0"/>
    <x v="0"/>
    <x v="0"/>
    <x v="80"/>
    <x v="16"/>
    <n v="425934"/>
  </r>
  <r>
    <x v="11"/>
    <x v="0"/>
    <x v="5"/>
    <x v="0"/>
    <x v="0"/>
    <x v="0"/>
    <x v="0"/>
    <x v="80"/>
    <x v="176"/>
    <n v="211916"/>
  </r>
  <r>
    <x v="11"/>
    <x v="0"/>
    <x v="5"/>
    <x v="0"/>
    <x v="0"/>
    <x v="0"/>
    <x v="0"/>
    <x v="80"/>
    <x v="162"/>
    <m/>
  </r>
  <r>
    <x v="11"/>
    <x v="0"/>
    <x v="5"/>
    <x v="0"/>
    <x v="0"/>
    <x v="0"/>
    <x v="0"/>
    <x v="80"/>
    <x v="183"/>
    <n v="464472"/>
  </r>
  <r>
    <x v="11"/>
    <x v="0"/>
    <x v="5"/>
    <x v="0"/>
    <x v="0"/>
    <x v="0"/>
    <x v="0"/>
    <x v="80"/>
    <x v="70"/>
    <n v="1824000"/>
  </r>
  <r>
    <x v="11"/>
    <x v="0"/>
    <x v="5"/>
    <x v="0"/>
    <x v="0"/>
    <x v="0"/>
    <x v="0"/>
    <x v="80"/>
    <x v="0"/>
    <m/>
  </r>
  <r>
    <x v="11"/>
    <x v="0"/>
    <x v="5"/>
    <x v="0"/>
    <x v="0"/>
    <x v="0"/>
    <x v="0"/>
    <x v="80"/>
    <x v="0"/>
    <m/>
  </r>
  <r>
    <x v="11"/>
    <x v="0"/>
    <x v="5"/>
    <x v="0"/>
    <x v="0"/>
    <x v="0"/>
    <x v="0"/>
    <x v="80"/>
    <x v="0"/>
    <m/>
  </r>
  <r>
    <x v="11"/>
    <x v="0"/>
    <x v="5"/>
    <x v="0"/>
    <x v="0"/>
    <x v="0"/>
    <x v="0"/>
    <x v="84"/>
    <x v="0"/>
    <m/>
  </r>
  <r>
    <x v="11"/>
    <x v="0"/>
    <x v="5"/>
    <x v="0"/>
    <x v="0"/>
    <x v="0"/>
    <x v="0"/>
    <x v="107"/>
    <x v="0"/>
    <m/>
  </r>
  <r>
    <x v="11"/>
    <x v="0"/>
    <x v="5"/>
    <x v="0"/>
    <x v="0"/>
    <x v="0"/>
    <x v="0"/>
    <x v="115"/>
    <x v="0"/>
    <m/>
  </r>
  <r>
    <x v="11"/>
    <x v="0"/>
    <x v="5"/>
    <x v="0"/>
    <x v="0"/>
    <x v="0"/>
    <x v="0"/>
    <x v="138"/>
    <x v="88"/>
    <n v="192787"/>
  </r>
  <r>
    <x v="11"/>
    <x v="0"/>
    <x v="5"/>
    <x v="0"/>
    <x v="0"/>
    <x v="0"/>
    <x v="0"/>
    <x v="108"/>
    <x v="0"/>
    <m/>
  </r>
  <r>
    <x v="11"/>
    <x v="0"/>
    <x v="5"/>
    <x v="0"/>
    <x v="0"/>
    <x v="0"/>
    <x v="0"/>
    <x v="109"/>
    <x v="0"/>
    <m/>
  </r>
  <r>
    <x v="11"/>
    <x v="0"/>
    <x v="5"/>
    <x v="0"/>
    <x v="0"/>
    <x v="0"/>
    <x v="0"/>
    <x v="116"/>
    <x v="20"/>
    <n v="90000"/>
  </r>
  <r>
    <x v="11"/>
    <x v="0"/>
    <x v="5"/>
    <x v="0"/>
    <x v="0"/>
    <x v="0"/>
    <x v="0"/>
    <x v="116"/>
    <x v="0"/>
    <m/>
  </r>
  <r>
    <x v="11"/>
    <x v="0"/>
    <x v="5"/>
    <x v="0"/>
    <x v="0"/>
    <x v="0"/>
    <x v="0"/>
    <x v="79"/>
    <x v="0"/>
    <m/>
  </r>
  <r>
    <x v="11"/>
    <x v="0"/>
    <x v="5"/>
    <x v="0"/>
    <x v="0"/>
    <x v="0"/>
    <x v="12"/>
    <x v="81"/>
    <x v="0"/>
    <m/>
  </r>
  <r>
    <x v="11"/>
    <x v="0"/>
    <x v="5"/>
    <x v="0"/>
    <x v="0"/>
    <x v="0"/>
    <x v="12"/>
    <x v="82"/>
    <x v="0"/>
    <m/>
  </r>
  <r>
    <x v="11"/>
    <x v="0"/>
    <x v="5"/>
    <x v="0"/>
    <x v="0"/>
    <x v="0"/>
    <x v="12"/>
    <x v="83"/>
    <x v="0"/>
    <m/>
  </r>
  <r>
    <x v="11"/>
    <x v="0"/>
    <x v="5"/>
    <x v="0"/>
    <x v="0"/>
    <x v="0"/>
    <x v="12"/>
    <x v="84"/>
    <x v="0"/>
    <m/>
  </r>
  <r>
    <x v="11"/>
    <x v="0"/>
    <x v="5"/>
    <x v="0"/>
    <x v="0"/>
    <x v="0"/>
    <x v="19"/>
    <x v="100"/>
    <x v="177"/>
    <n v="128400"/>
  </r>
  <r>
    <x v="11"/>
    <x v="0"/>
    <x v="5"/>
    <x v="0"/>
    <x v="0"/>
    <x v="0"/>
    <x v="19"/>
    <x v="100"/>
    <x v="178"/>
    <m/>
  </r>
  <r>
    <x v="11"/>
    <x v="0"/>
    <x v="5"/>
    <x v="0"/>
    <x v="0"/>
    <x v="0"/>
    <x v="19"/>
    <x v="139"/>
    <x v="0"/>
    <m/>
  </r>
  <r>
    <x v="11"/>
    <x v="0"/>
    <x v="5"/>
    <x v="0"/>
    <x v="0"/>
    <x v="0"/>
    <x v="28"/>
    <x v="150"/>
    <x v="0"/>
    <m/>
  </r>
  <r>
    <x v="11"/>
    <x v="0"/>
    <x v="5"/>
    <x v="0"/>
    <x v="0"/>
    <x v="0"/>
    <x v="27"/>
    <x v="140"/>
    <x v="0"/>
    <m/>
  </r>
  <r>
    <x v="11"/>
    <x v="0"/>
    <x v="5"/>
    <x v="0"/>
    <x v="0"/>
    <x v="0"/>
    <x v="27"/>
    <x v="148"/>
    <x v="0"/>
    <m/>
  </r>
  <r>
    <x v="11"/>
    <x v="0"/>
    <x v="5"/>
    <x v="0"/>
    <x v="0"/>
    <x v="0"/>
    <x v="27"/>
    <x v="139"/>
    <x v="0"/>
    <m/>
  </r>
  <r>
    <x v="11"/>
    <x v="0"/>
    <x v="5"/>
    <x v="0"/>
    <x v="0"/>
    <x v="0"/>
    <x v="27"/>
    <x v="149"/>
    <x v="0"/>
    <m/>
  </r>
  <r>
    <x v="11"/>
    <x v="0"/>
    <x v="5"/>
    <x v="0"/>
    <x v="0"/>
    <x v="0"/>
    <x v="22"/>
    <x v="105"/>
    <x v="0"/>
    <m/>
  </r>
  <r>
    <x v="11"/>
    <x v="0"/>
    <x v="5"/>
    <x v="0"/>
    <x v="0"/>
    <x v="0"/>
    <x v="16"/>
    <x v="86"/>
    <x v="45"/>
    <n v="401200"/>
  </r>
  <r>
    <x v="11"/>
    <x v="0"/>
    <x v="5"/>
    <x v="0"/>
    <x v="0"/>
    <x v="0"/>
    <x v="16"/>
    <x v="117"/>
    <x v="134"/>
    <m/>
  </r>
  <r>
    <x v="11"/>
    <x v="0"/>
    <x v="5"/>
    <x v="0"/>
    <x v="0"/>
    <x v="0"/>
    <x v="16"/>
    <x v="117"/>
    <x v="0"/>
    <m/>
  </r>
  <r>
    <x v="11"/>
    <x v="0"/>
    <x v="5"/>
    <x v="0"/>
    <x v="0"/>
    <x v="0"/>
    <x v="22"/>
    <x v="105"/>
    <x v="0"/>
    <m/>
  </r>
  <r>
    <x v="11"/>
    <x v="0"/>
    <x v="5"/>
    <x v="0"/>
    <x v="0"/>
    <x v="0"/>
    <x v="2"/>
    <x v="87"/>
    <x v="165"/>
    <n v="289122"/>
  </r>
  <r>
    <x v="11"/>
    <x v="0"/>
    <x v="5"/>
    <x v="0"/>
    <x v="0"/>
    <x v="0"/>
    <x v="2"/>
    <x v="87"/>
    <x v="0"/>
    <m/>
  </r>
  <r>
    <x v="11"/>
    <x v="0"/>
    <x v="5"/>
    <x v="0"/>
    <x v="0"/>
    <x v="0"/>
    <x v="2"/>
    <x v="87"/>
    <x v="0"/>
    <m/>
  </r>
  <r>
    <x v="11"/>
    <x v="0"/>
    <x v="5"/>
    <x v="0"/>
    <x v="0"/>
    <x v="0"/>
    <x v="2"/>
    <x v="87"/>
    <x v="0"/>
    <m/>
  </r>
  <r>
    <x v="11"/>
    <x v="0"/>
    <x v="5"/>
    <x v="0"/>
    <x v="0"/>
    <x v="0"/>
    <x v="2"/>
    <x v="88"/>
    <x v="0"/>
    <m/>
  </r>
  <r>
    <x v="11"/>
    <x v="0"/>
    <x v="5"/>
    <x v="0"/>
    <x v="0"/>
    <x v="0"/>
    <x v="2"/>
    <x v="88"/>
    <x v="0"/>
    <m/>
  </r>
  <r>
    <x v="11"/>
    <x v="0"/>
    <x v="5"/>
    <x v="0"/>
    <x v="0"/>
    <x v="0"/>
    <x v="2"/>
    <x v="89"/>
    <x v="184"/>
    <n v="18000"/>
  </r>
  <r>
    <x v="11"/>
    <x v="0"/>
    <x v="5"/>
    <x v="0"/>
    <x v="0"/>
    <x v="0"/>
    <x v="2"/>
    <x v="89"/>
    <x v="0"/>
    <m/>
  </r>
  <r>
    <x v="11"/>
    <x v="0"/>
    <x v="5"/>
    <x v="0"/>
    <x v="0"/>
    <x v="0"/>
    <x v="2"/>
    <x v="89"/>
    <x v="0"/>
    <m/>
  </r>
  <r>
    <x v="11"/>
    <x v="0"/>
    <x v="5"/>
    <x v="0"/>
    <x v="0"/>
    <x v="0"/>
    <x v="2"/>
    <x v="90"/>
    <x v="94"/>
    <n v="174070"/>
  </r>
  <r>
    <x v="11"/>
    <x v="0"/>
    <x v="5"/>
    <x v="0"/>
    <x v="0"/>
    <x v="0"/>
    <x v="2"/>
    <x v="90"/>
    <x v="0"/>
    <m/>
  </r>
  <r>
    <x v="11"/>
    <x v="0"/>
    <x v="5"/>
    <x v="0"/>
    <x v="0"/>
    <x v="0"/>
    <x v="2"/>
    <x v="90"/>
    <x v="0"/>
    <m/>
  </r>
  <r>
    <x v="11"/>
    <x v="0"/>
    <x v="5"/>
    <x v="0"/>
    <x v="0"/>
    <x v="0"/>
    <x v="2"/>
    <x v="90"/>
    <x v="0"/>
    <m/>
  </r>
  <r>
    <x v="11"/>
    <x v="0"/>
    <x v="5"/>
    <x v="0"/>
    <x v="0"/>
    <x v="0"/>
    <x v="2"/>
    <x v="90"/>
    <x v="0"/>
    <m/>
  </r>
  <r>
    <x v="11"/>
    <x v="0"/>
    <x v="5"/>
    <x v="0"/>
    <x v="0"/>
    <x v="0"/>
    <x v="2"/>
    <x v="90"/>
    <x v="0"/>
    <m/>
  </r>
  <r>
    <x v="11"/>
    <x v="0"/>
    <x v="5"/>
    <x v="0"/>
    <x v="0"/>
    <x v="0"/>
    <x v="2"/>
    <x v="91"/>
    <x v="179"/>
    <m/>
  </r>
  <r>
    <x v="11"/>
    <x v="0"/>
    <x v="5"/>
    <x v="0"/>
    <x v="0"/>
    <x v="0"/>
    <x v="2"/>
    <x v="91"/>
    <x v="180"/>
    <m/>
  </r>
  <r>
    <x v="11"/>
    <x v="0"/>
    <x v="5"/>
    <x v="0"/>
    <x v="0"/>
    <x v="0"/>
    <x v="2"/>
    <x v="91"/>
    <x v="0"/>
    <m/>
  </r>
  <r>
    <x v="11"/>
    <x v="0"/>
    <x v="5"/>
    <x v="0"/>
    <x v="0"/>
    <x v="0"/>
    <x v="2"/>
    <x v="91"/>
    <x v="0"/>
    <m/>
  </r>
  <r>
    <x v="11"/>
    <x v="0"/>
    <x v="5"/>
    <x v="0"/>
    <x v="0"/>
    <x v="0"/>
    <x v="2"/>
    <x v="92"/>
    <x v="0"/>
    <m/>
  </r>
  <r>
    <x v="11"/>
    <x v="0"/>
    <x v="5"/>
    <x v="0"/>
    <x v="0"/>
    <x v="0"/>
    <x v="2"/>
    <x v="136"/>
    <x v="185"/>
    <n v="9500"/>
  </r>
  <r>
    <x v="11"/>
    <x v="0"/>
    <x v="5"/>
    <x v="0"/>
    <x v="0"/>
    <x v="0"/>
    <x v="2"/>
    <x v="136"/>
    <x v="157"/>
    <m/>
  </r>
  <r>
    <x v="11"/>
    <x v="0"/>
    <x v="5"/>
    <x v="0"/>
    <x v="0"/>
    <x v="0"/>
    <x v="2"/>
    <x v="141"/>
    <x v="185"/>
    <m/>
  </r>
  <r>
    <x v="11"/>
    <x v="0"/>
    <x v="5"/>
    <x v="0"/>
    <x v="0"/>
    <x v="0"/>
    <x v="2"/>
    <x v="141"/>
    <x v="0"/>
    <m/>
  </r>
  <r>
    <x v="11"/>
    <x v="0"/>
    <x v="5"/>
    <x v="0"/>
    <x v="0"/>
    <x v="0"/>
    <x v="2"/>
    <x v="141"/>
    <x v="0"/>
    <m/>
  </r>
  <r>
    <x v="11"/>
    <x v="0"/>
    <x v="5"/>
    <x v="0"/>
    <x v="0"/>
    <x v="0"/>
    <x v="2"/>
    <x v="93"/>
    <x v="0"/>
    <m/>
  </r>
  <r>
    <x v="11"/>
    <x v="0"/>
    <x v="5"/>
    <x v="0"/>
    <x v="0"/>
    <x v="0"/>
    <x v="2"/>
    <x v="84"/>
    <x v="60"/>
    <n v="10000"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0"/>
    <x v="2"/>
    <x v="84"/>
    <x v="0"/>
    <m/>
  </r>
  <r>
    <x v="11"/>
    <x v="0"/>
    <x v="5"/>
    <x v="0"/>
    <x v="0"/>
    <x v="7"/>
    <x v="4"/>
    <x v="119"/>
    <x v="136"/>
    <n v="1993333"/>
  </r>
  <r>
    <x v="11"/>
    <x v="0"/>
    <x v="5"/>
    <x v="0"/>
    <x v="0"/>
    <x v="7"/>
    <x v="4"/>
    <x v="119"/>
    <x v="186"/>
    <n v="4950000"/>
  </r>
  <r>
    <x v="11"/>
    <x v="0"/>
    <x v="5"/>
    <x v="0"/>
    <x v="0"/>
    <x v="7"/>
    <x v="4"/>
    <x v="120"/>
    <x v="136"/>
    <n v="121859"/>
  </r>
  <r>
    <x v="11"/>
    <x v="0"/>
    <x v="5"/>
    <x v="0"/>
    <x v="0"/>
    <x v="7"/>
    <x v="4"/>
    <x v="121"/>
    <x v="136"/>
    <n v="201822"/>
  </r>
  <r>
    <x v="11"/>
    <x v="0"/>
    <x v="5"/>
    <x v="0"/>
    <x v="0"/>
    <x v="7"/>
    <x v="4"/>
    <x v="121"/>
    <x v="186"/>
    <n v="412500"/>
  </r>
  <r>
    <x v="11"/>
    <x v="0"/>
    <x v="5"/>
    <x v="0"/>
    <x v="0"/>
    <x v="7"/>
    <x v="4"/>
    <x v="122"/>
    <x v="186"/>
    <n v="49500"/>
  </r>
  <r>
    <x v="11"/>
    <x v="0"/>
    <x v="5"/>
    <x v="0"/>
    <x v="0"/>
    <x v="7"/>
    <x v="4"/>
    <x v="122"/>
    <x v="136"/>
    <n v="24219"/>
  </r>
  <r>
    <x v="11"/>
    <x v="0"/>
    <x v="5"/>
    <x v="0"/>
    <x v="0"/>
    <x v="7"/>
    <x v="4"/>
    <x v="123"/>
    <x v="186"/>
    <n v="412500"/>
  </r>
  <r>
    <x v="11"/>
    <x v="0"/>
    <x v="5"/>
    <x v="0"/>
    <x v="0"/>
    <x v="7"/>
    <x v="4"/>
    <x v="123"/>
    <x v="136"/>
    <n v="201822"/>
  </r>
  <r>
    <x v="11"/>
    <x v="0"/>
    <x v="5"/>
    <x v="0"/>
    <x v="0"/>
    <x v="7"/>
    <x v="4"/>
    <x v="124"/>
    <x v="186"/>
    <n v="206250"/>
  </r>
  <r>
    <x v="11"/>
    <x v="0"/>
    <x v="5"/>
    <x v="0"/>
    <x v="0"/>
    <x v="7"/>
    <x v="4"/>
    <x v="124"/>
    <x v="136"/>
    <n v="519668"/>
  </r>
  <r>
    <x v="11"/>
    <x v="0"/>
    <x v="5"/>
    <x v="0"/>
    <x v="0"/>
    <x v="7"/>
    <x v="4"/>
    <x v="135"/>
    <x v="0"/>
    <m/>
  </r>
  <r>
    <x v="11"/>
    <x v="0"/>
    <x v="5"/>
    <x v="0"/>
    <x v="0"/>
    <x v="7"/>
    <x v="4"/>
    <x v="125"/>
    <x v="136"/>
    <n v="1000000"/>
  </r>
  <r>
    <x v="11"/>
    <x v="0"/>
    <x v="5"/>
    <x v="0"/>
    <x v="0"/>
    <x v="7"/>
    <x v="4"/>
    <x v="144"/>
    <x v="136"/>
    <m/>
  </r>
  <r>
    <x v="11"/>
    <x v="0"/>
    <x v="5"/>
    <x v="0"/>
    <x v="0"/>
    <x v="7"/>
    <x v="4"/>
    <x v="126"/>
    <x v="0"/>
    <m/>
  </r>
  <r>
    <x v="11"/>
    <x v="0"/>
    <x v="5"/>
    <x v="0"/>
    <x v="0"/>
    <x v="7"/>
    <x v="4"/>
    <x v="127"/>
    <x v="5"/>
    <n v="38130"/>
  </r>
  <r>
    <x v="11"/>
    <x v="0"/>
    <x v="5"/>
    <x v="0"/>
    <x v="0"/>
    <x v="7"/>
    <x v="4"/>
    <x v="152"/>
    <x v="130"/>
    <n v="35860"/>
  </r>
  <r>
    <x v="11"/>
    <x v="0"/>
    <x v="5"/>
    <x v="0"/>
    <x v="0"/>
    <x v="7"/>
    <x v="4"/>
    <x v="128"/>
    <x v="6"/>
    <n v="719967"/>
  </r>
  <r>
    <x v="11"/>
    <x v="0"/>
    <x v="5"/>
    <x v="0"/>
    <x v="0"/>
    <x v="7"/>
    <x v="4"/>
    <x v="129"/>
    <x v="77"/>
    <n v="92000"/>
  </r>
  <r>
    <x v="11"/>
    <x v="0"/>
    <x v="5"/>
    <x v="0"/>
    <x v="0"/>
    <x v="7"/>
    <x v="4"/>
    <x v="129"/>
    <x v="187"/>
    <n v="198000"/>
  </r>
  <r>
    <x v="11"/>
    <x v="0"/>
    <x v="5"/>
    <x v="0"/>
    <x v="0"/>
    <x v="7"/>
    <x v="4"/>
    <x v="130"/>
    <x v="0"/>
    <m/>
  </r>
  <r>
    <x v="11"/>
    <x v="0"/>
    <x v="5"/>
    <x v="0"/>
    <x v="0"/>
    <x v="7"/>
    <x v="2"/>
    <x v="131"/>
    <x v="0"/>
    <m/>
  </r>
  <r>
    <x v="11"/>
    <x v="0"/>
    <x v="5"/>
    <x v="0"/>
    <x v="0"/>
    <x v="1"/>
    <x v="7"/>
    <x v="34"/>
    <x v="29"/>
    <n v="82190"/>
  </r>
  <r>
    <x v="11"/>
    <x v="0"/>
    <x v="5"/>
    <x v="0"/>
    <x v="0"/>
    <x v="1"/>
    <x v="7"/>
    <x v="20"/>
    <x v="29"/>
    <n v="111503"/>
  </r>
  <r>
    <x v="11"/>
    <x v="0"/>
    <x v="5"/>
    <x v="0"/>
    <x v="0"/>
    <x v="1"/>
    <x v="7"/>
    <x v="20"/>
    <x v="169"/>
    <n v="707570.54"/>
  </r>
  <r>
    <x v="11"/>
    <x v="0"/>
    <x v="5"/>
    <x v="0"/>
    <x v="0"/>
    <x v="1"/>
    <x v="7"/>
    <x v="101"/>
    <x v="6"/>
    <m/>
  </r>
  <r>
    <x v="11"/>
    <x v="0"/>
    <x v="5"/>
    <x v="0"/>
    <x v="0"/>
    <x v="1"/>
    <x v="7"/>
    <x v="101"/>
    <x v="77"/>
    <m/>
  </r>
  <r>
    <x v="11"/>
    <x v="0"/>
    <x v="5"/>
    <x v="0"/>
    <x v="0"/>
    <x v="1"/>
    <x v="7"/>
    <x v="101"/>
    <x v="8"/>
    <m/>
  </r>
  <r>
    <x v="11"/>
    <x v="0"/>
    <x v="5"/>
    <x v="0"/>
    <x v="0"/>
    <x v="1"/>
    <x v="7"/>
    <x v="101"/>
    <x v="130"/>
    <m/>
  </r>
  <r>
    <x v="11"/>
    <x v="0"/>
    <x v="5"/>
    <x v="0"/>
    <x v="0"/>
    <x v="1"/>
    <x v="7"/>
    <x v="101"/>
    <x v="181"/>
    <m/>
  </r>
  <r>
    <x v="11"/>
    <x v="0"/>
    <x v="5"/>
    <x v="0"/>
    <x v="0"/>
    <x v="1"/>
    <x v="7"/>
    <x v="101"/>
    <x v="160"/>
    <m/>
  </r>
  <r>
    <x v="11"/>
    <x v="0"/>
    <x v="5"/>
    <x v="0"/>
    <x v="0"/>
    <x v="1"/>
    <x v="7"/>
    <x v="101"/>
    <x v="5"/>
    <m/>
  </r>
  <r>
    <x v="11"/>
    <x v="0"/>
    <x v="5"/>
    <x v="0"/>
    <x v="0"/>
    <x v="1"/>
    <x v="7"/>
    <x v="55"/>
    <x v="0"/>
    <m/>
  </r>
  <r>
    <x v="11"/>
    <x v="0"/>
    <x v="5"/>
    <x v="0"/>
    <x v="0"/>
    <x v="1"/>
    <x v="7"/>
    <x v="55"/>
    <x v="0"/>
    <m/>
  </r>
  <r>
    <x v="11"/>
    <x v="0"/>
    <x v="5"/>
    <x v="0"/>
    <x v="0"/>
    <x v="1"/>
    <x v="8"/>
    <x v="22"/>
    <x v="29"/>
    <n v="310160"/>
  </r>
  <r>
    <x v="11"/>
    <x v="0"/>
    <x v="5"/>
    <x v="0"/>
    <x v="0"/>
    <x v="1"/>
    <x v="8"/>
    <x v="94"/>
    <x v="178"/>
    <m/>
  </r>
  <r>
    <x v="11"/>
    <x v="0"/>
    <x v="5"/>
    <x v="0"/>
    <x v="0"/>
    <x v="1"/>
    <x v="8"/>
    <x v="94"/>
    <x v="80"/>
    <n v="109962.25"/>
  </r>
  <r>
    <x v="11"/>
    <x v="0"/>
    <x v="5"/>
    <x v="0"/>
    <x v="0"/>
    <x v="1"/>
    <x v="8"/>
    <x v="94"/>
    <x v="0"/>
    <m/>
  </r>
  <r>
    <x v="11"/>
    <x v="0"/>
    <x v="5"/>
    <x v="0"/>
    <x v="0"/>
    <x v="1"/>
    <x v="8"/>
    <x v="94"/>
    <x v="0"/>
    <m/>
  </r>
  <r>
    <x v="11"/>
    <x v="0"/>
    <x v="5"/>
    <x v="0"/>
    <x v="0"/>
    <x v="1"/>
    <x v="8"/>
    <x v="95"/>
    <x v="0"/>
    <m/>
  </r>
  <r>
    <x v="11"/>
    <x v="0"/>
    <x v="5"/>
    <x v="0"/>
    <x v="0"/>
    <x v="1"/>
    <x v="8"/>
    <x v="77"/>
    <x v="50"/>
    <n v="150000"/>
  </r>
  <r>
    <x v="11"/>
    <x v="0"/>
    <x v="5"/>
    <x v="0"/>
    <x v="0"/>
    <x v="1"/>
    <x v="8"/>
    <x v="4"/>
    <x v="42"/>
    <m/>
  </r>
  <r>
    <x v="11"/>
    <x v="0"/>
    <x v="5"/>
    <x v="0"/>
    <x v="0"/>
    <x v="1"/>
    <x v="8"/>
    <x v="4"/>
    <x v="136"/>
    <m/>
  </r>
  <r>
    <x v="11"/>
    <x v="0"/>
    <x v="5"/>
    <x v="0"/>
    <x v="0"/>
    <x v="1"/>
    <x v="8"/>
    <x v="4"/>
    <x v="182"/>
    <m/>
  </r>
  <r>
    <x v="11"/>
    <x v="0"/>
    <x v="5"/>
    <x v="0"/>
    <x v="0"/>
    <x v="1"/>
    <x v="8"/>
    <x v="4"/>
    <x v="134"/>
    <m/>
  </r>
  <r>
    <x v="11"/>
    <x v="0"/>
    <x v="5"/>
    <x v="0"/>
    <x v="0"/>
    <x v="1"/>
    <x v="8"/>
    <x v="4"/>
    <x v="153"/>
    <n v="43200"/>
  </r>
  <r>
    <x v="11"/>
    <x v="0"/>
    <x v="5"/>
    <x v="0"/>
    <x v="0"/>
    <x v="1"/>
    <x v="8"/>
    <x v="4"/>
    <x v="36"/>
    <m/>
  </r>
  <r>
    <x v="11"/>
    <x v="0"/>
    <x v="5"/>
    <x v="0"/>
    <x v="0"/>
    <x v="1"/>
    <x v="8"/>
    <x v="4"/>
    <x v="188"/>
    <n v="74500"/>
  </r>
  <r>
    <x v="11"/>
    <x v="0"/>
    <x v="5"/>
    <x v="0"/>
    <x v="0"/>
    <x v="1"/>
    <x v="8"/>
    <x v="4"/>
    <x v="189"/>
    <n v="194150"/>
  </r>
  <r>
    <x v="11"/>
    <x v="0"/>
    <x v="5"/>
    <x v="0"/>
    <x v="0"/>
    <x v="1"/>
    <x v="8"/>
    <x v="4"/>
    <x v="122"/>
    <n v="6548.85"/>
  </r>
  <r>
    <x v="11"/>
    <x v="0"/>
    <x v="5"/>
    <x v="0"/>
    <x v="0"/>
    <x v="1"/>
    <x v="8"/>
    <x v="4"/>
    <x v="190"/>
    <n v="126000"/>
  </r>
  <r>
    <x v="11"/>
    <x v="0"/>
    <x v="5"/>
    <x v="0"/>
    <x v="0"/>
    <x v="1"/>
    <x v="8"/>
    <x v="4"/>
    <x v="191"/>
    <n v="457.54"/>
  </r>
  <r>
    <x v="11"/>
    <x v="0"/>
    <x v="5"/>
    <x v="0"/>
    <x v="0"/>
    <x v="1"/>
    <x v="8"/>
    <x v="4"/>
    <x v="16"/>
    <n v="8518.68"/>
  </r>
  <r>
    <x v="11"/>
    <x v="0"/>
    <x v="5"/>
    <x v="0"/>
    <x v="0"/>
    <x v="1"/>
    <x v="8"/>
    <x v="4"/>
    <x v="143"/>
    <n v="2866"/>
  </r>
  <r>
    <x v="11"/>
    <x v="0"/>
    <x v="5"/>
    <x v="0"/>
    <x v="0"/>
    <x v="1"/>
    <x v="8"/>
    <x v="4"/>
    <x v="0"/>
    <m/>
  </r>
  <r>
    <x v="11"/>
    <x v="0"/>
    <x v="5"/>
    <x v="0"/>
    <x v="0"/>
    <x v="1"/>
    <x v="8"/>
    <x v="4"/>
    <x v="0"/>
    <m/>
  </r>
  <r>
    <x v="11"/>
    <x v="0"/>
    <x v="5"/>
    <x v="0"/>
    <x v="0"/>
    <x v="6"/>
    <x v="23"/>
    <x v="112"/>
    <x v="0"/>
    <m/>
  </r>
  <r>
    <x v="11"/>
    <x v="0"/>
    <x v="5"/>
    <x v="0"/>
    <x v="2"/>
    <x v="3"/>
    <x v="3"/>
    <x v="96"/>
    <x v="0"/>
    <m/>
  </r>
  <r>
    <x v="11"/>
    <x v="0"/>
    <x v="5"/>
    <x v="0"/>
    <x v="2"/>
    <x v="3"/>
    <x v="3"/>
    <x v="137"/>
    <x v="98"/>
    <m/>
  </r>
  <r>
    <x v="11"/>
    <x v="0"/>
    <x v="5"/>
    <x v="0"/>
    <x v="2"/>
    <x v="3"/>
    <x v="3"/>
    <x v="97"/>
    <x v="34"/>
    <n v="376992"/>
  </r>
  <r>
    <x v="11"/>
    <x v="0"/>
    <x v="5"/>
    <x v="0"/>
    <x v="2"/>
    <x v="3"/>
    <x v="3"/>
    <x v="97"/>
    <x v="36"/>
    <n v="2540276"/>
  </r>
  <r>
    <x v="11"/>
    <x v="0"/>
    <x v="5"/>
    <x v="0"/>
    <x v="2"/>
    <x v="3"/>
    <x v="3"/>
    <x v="97"/>
    <x v="48"/>
    <n v="1927152"/>
  </r>
  <r>
    <x v="11"/>
    <x v="0"/>
    <x v="5"/>
    <x v="0"/>
    <x v="2"/>
    <x v="3"/>
    <x v="3"/>
    <x v="97"/>
    <x v="0"/>
    <m/>
  </r>
  <r>
    <x v="11"/>
    <x v="0"/>
    <x v="5"/>
    <x v="0"/>
    <x v="2"/>
    <x v="3"/>
    <x v="3"/>
    <x v="97"/>
    <x v="0"/>
    <m/>
  </r>
  <r>
    <x v="11"/>
    <x v="0"/>
    <x v="5"/>
    <x v="0"/>
    <x v="2"/>
    <x v="3"/>
    <x v="3"/>
    <x v="97"/>
    <x v="0"/>
    <m/>
  </r>
  <r>
    <x v="11"/>
    <x v="0"/>
    <x v="5"/>
    <x v="0"/>
    <x v="2"/>
    <x v="3"/>
    <x v="3"/>
    <x v="97"/>
    <x v="0"/>
    <m/>
  </r>
  <r>
    <x v="11"/>
    <x v="0"/>
    <x v="5"/>
    <x v="0"/>
    <x v="2"/>
    <x v="3"/>
    <x v="3"/>
    <x v="98"/>
    <x v="0"/>
    <m/>
  </r>
  <r>
    <x v="11"/>
    <x v="0"/>
    <x v="5"/>
    <x v="0"/>
    <x v="2"/>
    <x v="3"/>
    <x v="3"/>
    <x v="99"/>
    <x v="37"/>
    <n v="14612247"/>
  </r>
  <r>
    <x v="11"/>
    <x v="0"/>
    <x v="5"/>
    <x v="0"/>
    <x v="2"/>
    <x v="3"/>
    <x v="3"/>
    <x v="99"/>
    <x v="122"/>
    <n v="850500"/>
  </r>
  <r>
    <x v="11"/>
    <x v="0"/>
    <x v="5"/>
    <x v="0"/>
    <x v="2"/>
    <x v="3"/>
    <x v="3"/>
    <x v="99"/>
    <x v="39"/>
    <n v="2713620"/>
  </r>
  <r>
    <x v="11"/>
    <x v="0"/>
    <x v="5"/>
    <x v="0"/>
    <x v="2"/>
    <x v="3"/>
    <x v="3"/>
    <x v="99"/>
    <x v="0"/>
    <m/>
  </r>
  <r>
    <x v="11"/>
    <x v="0"/>
    <x v="5"/>
    <x v="0"/>
    <x v="2"/>
    <x v="3"/>
    <x v="3"/>
    <x v="99"/>
    <x v="0"/>
    <m/>
  </r>
  <r>
    <x v="11"/>
    <x v="0"/>
    <x v="5"/>
    <x v="0"/>
    <x v="2"/>
    <x v="3"/>
    <x v="3"/>
    <x v="99"/>
    <x v="0"/>
    <m/>
  </r>
  <r>
    <x v="11"/>
    <x v="0"/>
    <x v="5"/>
    <x v="0"/>
    <x v="2"/>
    <x v="3"/>
    <x v="3"/>
    <x v="99"/>
    <x v="0"/>
    <m/>
  </r>
  <r>
    <x v="11"/>
    <x v="0"/>
    <x v="5"/>
    <x v="0"/>
    <x v="2"/>
    <x v="3"/>
    <x v="26"/>
    <x v="137"/>
    <x v="0"/>
    <m/>
  </r>
  <r>
    <x v="11"/>
    <x v="0"/>
    <x v="5"/>
    <x v="0"/>
    <x v="2"/>
    <x v="3"/>
    <x v="20"/>
    <x v="49"/>
    <x v="68"/>
    <m/>
  </r>
  <r>
    <x v="11"/>
    <x v="0"/>
    <x v="5"/>
    <x v="0"/>
    <x v="2"/>
    <x v="3"/>
    <x v="20"/>
    <x v="49"/>
    <x v="124"/>
    <n v="1237700"/>
  </r>
  <r>
    <x v="11"/>
    <x v="0"/>
    <x v="5"/>
    <x v="0"/>
    <x v="2"/>
    <x v="3"/>
    <x v="20"/>
    <x v="49"/>
    <x v="41"/>
    <n v="1884820"/>
  </r>
  <r>
    <x v="11"/>
    <x v="0"/>
    <x v="5"/>
    <x v="0"/>
    <x v="2"/>
    <x v="3"/>
    <x v="20"/>
    <x v="49"/>
    <x v="42"/>
    <n v="224000"/>
  </r>
  <r>
    <x v="11"/>
    <x v="0"/>
    <x v="5"/>
    <x v="0"/>
    <x v="2"/>
    <x v="3"/>
    <x v="20"/>
    <x v="49"/>
    <x v="0"/>
    <m/>
  </r>
  <r>
    <x v="11"/>
    <x v="0"/>
    <x v="5"/>
    <x v="0"/>
    <x v="2"/>
    <x v="3"/>
    <x v="20"/>
    <x v="49"/>
    <x v="0"/>
    <m/>
  </r>
  <r>
    <x v="11"/>
    <x v="0"/>
    <x v="5"/>
    <x v="0"/>
    <x v="2"/>
    <x v="3"/>
    <x v="20"/>
    <x v="151"/>
    <x v="0"/>
    <m/>
  </r>
  <r>
    <x v="11"/>
    <x v="0"/>
    <x v="5"/>
    <x v="0"/>
    <x v="2"/>
    <x v="3"/>
    <x v="20"/>
    <x v="111"/>
    <x v="42"/>
    <n v="460000"/>
  </r>
  <r>
    <x v="11"/>
    <x v="0"/>
    <x v="5"/>
    <x v="0"/>
    <x v="2"/>
    <x v="3"/>
    <x v="20"/>
    <x v="111"/>
    <x v="124"/>
    <n v="645550"/>
  </r>
  <r>
    <x v="11"/>
    <x v="0"/>
    <x v="5"/>
    <x v="0"/>
    <x v="2"/>
    <x v="3"/>
    <x v="20"/>
    <x v="111"/>
    <x v="0"/>
    <m/>
  </r>
  <r>
    <x v="11"/>
    <x v="0"/>
    <x v="5"/>
    <x v="0"/>
    <x v="2"/>
    <x v="3"/>
    <x v="20"/>
    <x v="111"/>
    <x v="0"/>
    <m/>
  </r>
  <r>
    <x v="11"/>
    <x v="0"/>
    <x v="5"/>
    <x v="0"/>
    <x v="2"/>
    <x v="3"/>
    <x v="20"/>
    <x v="111"/>
    <x v="0"/>
    <m/>
  </r>
  <r>
    <x v="11"/>
    <x v="0"/>
    <x v="5"/>
    <x v="0"/>
    <x v="2"/>
    <x v="3"/>
    <x v="21"/>
    <x v="50"/>
    <x v="0"/>
    <m/>
  </r>
  <r>
    <x v="11"/>
    <x v="0"/>
    <x v="5"/>
    <x v="0"/>
    <x v="2"/>
    <x v="3"/>
    <x v="21"/>
    <x v="132"/>
    <x v="0"/>
    <m/>
  </r>
  <r>
    <x v="0"/>
    <x v="0"/>
    <x v="5"/>
    <x v="0"/>
    <x v="1"/>
    <x v="2"/>
    <x v="24"/>
    <x v="63"/>
    <x v="1"/>
    <n v="95919441.530000001"/>
  </r>
  <r>
    <x v="0"/>
    <x v="0"/>
    <x v="5"/>
    <x v="0"/>
    <x v="1"/>
    <x v="5"/>
    <x v="11"/>
    <x v="64"/>
    <x v="0"/>
    <n v="196"/>
  </r>
  <r>
    <x v="0"/>
    <x v="0"/>
    <x v="5"/>
    <x v="0"/>
    <x v="1"/>
    <x v="5"/>
    <x v="14"/>
    <x v="66"/>
    <x v="0"/>
    <m/>
  </r>
  <r>
    <x v="0"/>
    <x v="0"/>
    <x v="5"/>
    <x v="0"/>
    <x v="1"/>
    <x v="5"/>
    <x v="15"/>
    <x v="69"/>
    <x v="0"/>
    <m/>
  </r>
  <r>
    <x v="0"/>
    <x v="0"/>
    <x v="5"/>
    <x v="0"/>
    <x v="1"/>
    <x v="2"/>
    <x v="25"/>
    <x v="74"/>
    <x v="0"/>
    <n v="-1012920.17"/>
  </r>
  <r>
    <x v="0"/>
    <x v="0"/>
    <x v="5"/>
    <x v="0"/>
    <x v="1"/>
    <x v="2"/>
    <x v="25"/>
    <x v="118"/>
    <x v="0"/>
    <m/>
  </r>
  <r>
    <x v="0"/>
    <x v="0"/>
    <x v="5"/>
    <x v="0"/>
    <x v="1"/>
    <x v="2"/>
    <x v="0"/>
    <x v="103"/>
    <x v="0"/>
    <m/>
  </r>
  <r>
    <x v="0"/>
    <x v="0"/>
    <x v="5"/>
    <x v="0"/>
    <x v="1"/>
    <x v="2"/>
    <x v="0"/>
    <x v="104"/>
    <x v="0"/>
    <n v="436974.72"/>
  </r>
  <r>
    <x v="0"/>
    <x v="0"/>
    <x v="5"/>
    <x v="0"/>
    <x v="1"/>
    <x v="2"/>
    <x v="0"/>
    <x v="145"/>
    <x v="0"/>
    <n v="-723195.63"/>
  </r>
  <r>
    <x v="0"/>
    <x v="0"/>
    <x v="5"/>
    <x v="0"/>
    <x v="0"/>
    <x v="0"/>
    <x v="4"/>
    <x v="6"/>
    <x v="2"/>
    <n v="6120000"/>
  </r>
  <r>
    <x v="0"/>
    <x v="0"/>
    <x v="5"/>
    <x v="0"/>
    <x v="0"/>
    <x v="0"/>
    <x v="4"/>
    <x v="6"/>
    <x v="157"/>
    <n v="1800000"/>
  </r>
  <r>
    <x v="0"/>
    <x v="0"/>
    <x v="5"/>
    <x v="0"/>
    <x v="0"/>
    <x v="0"/>
    <x v="4"/>
    <x v="6"/>
    <x v="158"/>
    <n v="580000"/>
  </r>
  <r>
    <x v="0"/>
    <x v="0"/>
    <x v="5"/>
    <x v="0"/>
    <x v="0"/>
    <x v="0"/>
    <x v="4"/>
    <x v="7"/>
    <x v="157"/>
    <n v="140606"/>
  </r>
  <r>
    <x v="0"/>
    <x v="0"/>
    <x v="5"/>
    <x v="0"/>
    <x v="0"/>
    <x v="0"/>
    <x v="4"/>
    <x v="7"/>
    <x v="158"/>
    <n v="70303"/>
  </r>
  <r>
    <x v="0"/>
    <x v="0"/>
    <x v="5"/>
    <x v="0"/>
    <x v="0"/>
    <x v="0"/>
    <x v="4"/>
    <x v="7"/>
    <x v="0"/>
    <m/>
  </r>
  <r>
    <x v="0"/>
    <x v="0"/>
    <x v="5"/>
    <x v="0"/>
    <x v="0"/>
    <x v="0"/>
    <x v="4"/>
    <x v="8"/>
    <x v="2"/>
    <n v="510000"/>
  </r>
  <r>
    <x v="0"/>
    <x v="0"/>
    <x v="5"/>
    <x v="0"/>
    <x v="0"/>
    <x v="0"/>
    <x v="4"/>
    <x v="8"/>
    <x v="157"/>
    <n v="161717"/>
  </r>
  <r>
    <x v="0"/>
    <x v="0"/>
    <x v="5"/>
    <x v="0"/>
    <x v="0"/>
    <x v="0"/>
    <x v="4"/>
    <x v="8"/>
    <x v="158"/>
    <n v="54192"/>
  </r>
  <r>
    <x v="0"/>
    <x v="0"/>
    <x v="5"/>
    <x v="0"/>
    <x v="0"/>
    <x v="0"/>
    <x v="4"/>
    <x v="9"/>
    <x v="2"/>
    <n v="61200"/>
  </r>
  <r>
    <x v="0"/>
    <x v="0"/>
    <x v="5"/>
    <x v="0"/>
    <x v="0"/>
    <x v="0"/>
    <x v="4"/>
    <x v="9"/>
    <x v="158"/>
    <n v="19406"/>
  </r>
  <r>
    <x v="0"/>
    <x v="0"/>
    <x v="5"/>
    <x v="0"/>
    <x v="0"/>
    <x v="0"/>
    <x v="4"/>
    <x v="9"/>
    <x v="157"/>
    <n v="6503"/>
  </r>
  <r>
    <x v="0"/>
    <x v="0"/>
    <x v="5"/>
    <x v="0"/>
    <x v="0"/>
    <x v="0"/>
    <x v="4"/>
    <x v="10"/>
    <x v="2"/>
    <n v="510000"/>
  </r>
  <r>
    <x v="0"/>
    <x v="0"/>
    <x v="5"/>
    <x v="0"/>
    <x v="0"/>
    <x v="0"/>
    <x v="4"/>
    <x v="10"/>
    <x v="157"/>
    <n v="161717"/>
  </r>
  <r>
    <x v="0"/>
    <x v="0"/>
    <x v="5"/>
    <x v="0"/>
    <x v="0"/>
    <x v="0"/>
    <x v="4"/>
    <x v="10"/>
    <x v="158"/>
    <n v="54192"/>
  </r>
  <r>
    <x v="0"/>
    <x v="0"/>
    <x v="5"/>
    <x v="0"/>
    <x v="0"/>
    <x v="0"/>
    <x v="4"/>
    <x v="11"/>
    <x v="2"/>
    <n v="255000"/>
  </r>
  <r>
    <x v="0"/>
    <x v="0"/>
    <x v="5"/>
    <x v="0"/>
    <x v="0"/>
    <x v="0"/>
    <x v="4"/>
    <x v="11"/>
    <x v="158"/>
    <n v="75000"/>
  </r>
  <r>
    <x v="0"/>
    <x v="0"/>
    <x v="5"/>
    <x v="0"/>
    <x v="0"/>
    <x v="0"/>
    <x v="4"/>
    <x v="11"/>
    <x v="157"/>
    <n v="24167"/>
  </r>
  <r>
    <x v="0"/>
    <x v="0"/>
    <x v="5"/>
    <x v="0"/>
    <x v="0"/>
    <x v="0"/>
    <x v="4"/>
    <x v="12"/>
    <x v="2"/>
    <n v="4080000"/>
  </r>
  <r>
    <x v="0"/>
    <x v="0"/>
    <x v="5"/>
    <x v="0"/>
    <x v="0"/>
    <x v="0"/>
    <x v="4"/>
    <x v="134"/>
    <x v="0"/>
    <m/>
  </r>
  <r>
    <x v="0"/>
    <x v="0"/>
    <x v="5"/>
    <x v="0"/>
    <x v="0"/>
    <x v="0"/>
    <x v="4"/>
    <x v="142"/>
    <x v="0"/>
    <m/>
  </r>
  <r>
    <x v="0"/>
    <x v="0"/>
    <x v="5"/>
    <x v="0"/>
    <x v="0"/>
    <x v="0"/>
    <x v="4"/>
    <x v="56"/>
    <x v="0"/>
    <m/>
  </r>
  <r>
    <x v="0"/>
    <x v="0"/>
    <x v="5"/>
    <x v="0"/>
    <x v="0"/>
    <x v="0"/>
    <x v="4"/>
    <x v="13"/>
    <x v="5"/>
    <n v="44370"/>
  </r>
  <r>
    <x v="0"/>
    <x v="0"/>
    <x v="5"/>
    <x v="0"/>
    <x v="0"/>
    <x v="0"/>
    <x v="4"/>
    <x v="146"/>
    <x v="0"/>
    <m/>
  </r>
  <r>
    <x v="0"/>
    <x v="0"/>
    <x v="5"/>
    <x v="0"/>
    <x v="0"/>
    <x v="0"/>
    <x v="4"/>
    <x v="14"/>
    <x v="6"/>
    <n v="950400"/>
  </r>
  <r>
    <x v="0"/>
    <x v="0"/>
    <x v="5"/>
    <x v="0"/>
    <x v="0"/>
    <x v="0"/>
    <x v="4"/>
    <x v="14"/>
    <x v="160"/>
    <n v="162400"/>
  </r>
  <r>
    <x v="0"/>
    <x v="0"/>
    <x v="5"/>
    <x v="0"/>
    <x v="0"/>
    <x v="0"/>
    <x v="4"/>
    <x v="15"/>
    <x v="8"/>
    <n v="340000"/>
  </r>
  <r>
    <x v="0"/>
    <x v="0"/>
    <x v="5"/>
    <x v="0"/>
    <x v="0"/>
    <x v="0"/>
    <x v="4"/>
    <x v="147"/>
    <x v="0"/>
    <m/>
  </r>
  <r>
    <x v="0"/>
    <x v="0"/>
    <x v="5"/>
    <x v="0"/>
    <x v="0"/>
    <x v="0"/>
    <x v="4"/>
    <x v="113"/>
    <x v="175"/>
    <m/>
  </r>
  <r>
    <x v="0"/>
    <x v="0"/>
    <x v="5"/>
    <x v="0"/>
    <x v="0"/>
    <x v="0"/>
    <x v="9"/>
    <x v="114"/>
    <x v="9"/>
    <n v="1432000"/>
  </r>
  <r>
    <x v="0"/>
    <x v="0"/>
    <x v="5"/>
    <x v="0"/>
    <x v="0"/>
    <x v="0"/>
    <x v="9"/>
    <x v="30"/>
    <x v="0"/>
    <m/>
  </r>
  <r>
    <x v="0"/>
    <x v="0"/>
    <x v="5"/>
    <x v="0"/>
    <x v="0"/>
    <x v="0"/>
    <x v="9"/>
    <x v="110"/>
    <x v="0"/>
    <m/>
  </r>
  <r>
    <x v="0"/>
    <x v="0"/>
    <x v="5"/>
    <x v="0"/>
    <x v="0"/>
    <x v="0"/>
    <x v="5"/>
    <x v="70"/>
    <x v="0"/>
    <m/>
  </r>
  <r>
    <x v="0"/>
    <x v="0"/>
    <x v="5"/>
    <x v="0"/>
    <x v="0"/>
    <x v="0"/>
    <x v="5"/>
    <x v="70"/>
    <x v="0"/>
    <m/>
  </r>
  <r>
    <x v="0"/>
    <x v="0"/>
    <x v="5"/>
    <x v="0"/>
    <x v="0"/>
    <x v="0"/>
    <x v="5"/>
    <x v="102"/>
    <x v="0"/>
    <m/>
  </r>
  <r>
    <x v="0"/>
    <x v="0"/>
    <x v="5"/>
    <x v="0"/>
    <x v="0"/>
    <x v="0"/>
    <x v="5"/>
    <x v="71"/>
    <x v="88"/>
    <n v="738.07"/>
  </r>
  <r>
    <x v="0"/>
    <x v="0"/>
    <x v="5"/>
    <x v="0"/>
    <x v="0"/>
    <x v="0"/>
    <x v="5"/>
    <x v="71"/>
    <x v="45"/>
    <n v="40300"/>
  </r>
  <r>
    <x v="0"/>
    <x v="0"/>
    <x v="5"/>
    <x v="0"/>
    <x v="0"/>
    <x v="0"/>
    <x v="5"/>
    <x v="78"/>
    <x v="0"/>
    <m/>
  </r>
  <r>
    <x v="0"/>
    <x v="0"/>
    <x v="5"/>
    <x v="0"/>
    <x v="0"/>
    <x v="0"/>
    <x v="6"/>
    <x v="17"/>
    <x v="12"/>
    <m/>
  </r>
  <r>
    <x v="0"/>
    <x v="0"/>
    <x v="5"/>
    <x v="0"/>
    <x v="0"/>
    <x v="0"/>
    <x v="6"/>
    <x v="17"/>
    <x v="0"/>
    <m/>
  </r>
  <r>
    <x v="0"/>
    <x v="0"/>
    <x v="5"/>
    <x v="0"/>
    <x v="0"/>
    <x v="0"/>
    <x v="6"/>
    <x v="143"/>
    <x v="0"/>
    <m/>
  </r>
  <r>
    <x v="0"/>
    <x v="0"/>
    <x v="5"/>
    <x v="0"/>
    <x v="0"/>
    <x v="0"/>
    <x v="0"/>
    <x v="79"/>
    <x v="0"/>
    <m/>
  </r>
  <r>
    <x v="0"/>
    <x v="0"/>
    <x v="5"/>
    <x v="0"/>
    <x v="0"/>
    <x v="0"/>
    <x v="0"/>
    <x v="80"/>
    <x v="14"/>
    <n v="421242"/>
  </r>
  <r>
    <x v="0"/>
    <x v="0"/>
    <x v="5"/>
    <x v="0"/>
    <x v="0"/>
    <x v="0"/>
    <x v="0"/>
    <x v="80"/>
    <x v="16"/>
    <n v="425934"/>
  </r>
  <r>
    <x v="0"/>
    <x v="0"/>
    <x v="5"/>
    <x v="0"/>
    <x v="0"/>
    <x v="0"/>
    <x v="0"/>
    <x v="80"/>
    <x v="176"/>
    <n v="595666"/>
  </r>
  <r>
    <x v="0"/>
    <x v="0"/>
    <x v="5"/>
    <x v="0"/>
    <x v="0"/>
    <x v="0"/>
    <x v="0"/>
    <x v="80"/>
    <x v="162"/>
    <n v="1700000"/>
  </r>
  <r>
    <x v="0"/>
    <x v="0"/>
    <x v="5"/>
    <x v="0"/>
    <x v="0"/>
    <x v="0"/>
    <x v="0"/>
    <x v="80"/>
    <x v="183"/>
    <m/>
  </r>
  <r>
    <x v="0"/>
    <x v="0"/>
    <x v="5"/>
    <x v="0"/>
    <x v="0"/>
    <x v="0"/>
    <x v="0"/>
    <x v="80"/>
    <x v="70"/>
    <m/>
  </r>
  <r>
    <x v="0"/>
    <x v="0"/>
    <x v="5"/>
    <x v="0"/>
    <x v="0"/>
    <x v="0"/>
    <x v="0"/>
    <x v="80"/>
    <x v="0"/>
    <m/>
  </r>
  <r>
    <x v="0"/>
    <x v="0"/>
    <x v="5"/>
    <x v="0"/>
    <x v="0"/>
    <x v="0"/>
    <x v="0"/>
    <x v="80"/>
    <x v="0"/>
    <m/>
  </r>
  <r>
    <x v="0"/>
    <x v="0"/>
    <x v="5"/>
    <x v="0"/>
    <x v="0"/>
    <x v="0"/>
    <x v="0"/>
    <x v="80"/>
    <x v="0"/>
    <m/>
  </r>
  <r>
    <x v="0"/>
    <x v="0"/>
    <x v="5"/>
    <x v="0"/>
    <x v="0"/>
    <x v="0"/>
    <x v="0"/>
    <x v="84"/>
    <x v="0"/>
    <m/>
  </r>
  <r>
    <x v="0"/>
    <x v="0"/>
    <x v="5"/>
    <x v="0"/>
    <x v="0"/>
    <x v="0"/>
    <x v="0"/>
    <x v="107"/>
    <x v="0"/>
    <m/>
  </r>
  <r>
    <x v="0"/>
    <x v="0"/>
    <x v="5"/>
    <x v="0"/>
    <x v="0"/>
    <x v="0"/>
    <x v="0"/>
    <x v="115"/>
    <x v="0"/>
    <m/>
  </r>
  <r>
    <x v="0"/>
    <x v="0"/>
    <x v="5"/>
    <x v="0"/>
    <x v="0"/>
    <x v="0"/>
    <x v="0"/>
    <x v="138"/>
    <x v="88"/>
    <n v="251447"/>
  </r>
  <r>
    <x v="0"/>
    <x v="0"/>
    <x v="5"/>
    <x v="0"/>
    <x v="0"/>
    <x v="0"/>
    <x v="0"/>
    <x v="108"/>
    <x v="0"/>
    <m/>
  </r>
  <r>
    <x v="0"/>
    <x v="0"/>
    <x v="5"/>
    <x v="0"/>
    <x v="0"/>
    <x v="0"/>
    <x v="0"/>
    <x v="109"/>
    <x v="0"/>
    <m/>
  </r>
  <r>
    <x v="0"/>
    <x v="0"/>
    <x v="5"/>
    <x v="0"/>
    <x v="0"/>
    <x v="0"/>
    <x v="0"/>
    <x v="116"/>
    <x v="20"/>
    <m/>
  </r>
  <r>
    <x v="0"/>
    <x v="0"/>
    <x v="5"/>
    <x v="0"/>
    <x v="0"/>
    <x v="0"/>
    <x v="0"/>
    <x v="116"/>
    <x v="0"/>
    <m/>
  </r>
  <r>
    <x v="0"/>
    <x v="0"/>
    <x v="5"/>
    <x v="0"/>
    <x v="0"/>
    <x v="0"/>
    <x v="0"/>
    <x v="79"/>
    <x v="0"/>
    <m/>
  </r>
  <r>
    <x v="0"/>
    <x v="0"/>
    <x v="5"/>
    <x v="0"/>
    <x v="0"/>
    <x v="0"/>
    <x v="12"/>
    <x v="81"/>
    <x v="0"/>
    <m/>
  </r>
  <r>
    <x v="0"/>
    <x v="0"/>
    <x v="5"/>
    <x v="0"/>
    <x v="0"/>
    <x v="0"/>
    <x v="12"/>
    <x v="82"/>
    <x v="0"/>
    <m/>
  </r>
  <r>
    <x v="0"/>
    <x v="0"/>
    <x v="5"/>
    <x v="0"/>
    <x v="0"/>
    <x v="0"/>
    <x v="12"/>
    <x v="83"/>
    <x v="0"/>
    <m/>
  </r>
  <r>
    <x v="0"/>
    <x v="0"/>
    <x v="5"/>
    <x v="0"/>
    <x v="0"/>
    <x v="0"/>
    <x v="12"/>
    <x v="84"/>
    <x v="0"/>
    <m/>
  </r>
  <r>
    <x v="0"/>
    <x v="0"/>
    <x v="5"/>
    <x v="0"/>
    <x v="0"/>
    <x v="0"/>
    <x v="19"/>
    <x v="100"/>
    <x v="177"/>
    <m/>
  </r>
  <r>
    <x v="0"/>
    <x v="0"/>
    <x v="5"/>
    <x v="0"/>
    <x v="0"/>
    <x v="0"/>
    <x v="19"/>
    <x v="100"/>
    <x v="178"/>
    <m/>
  </r>
  <r>
    <x v="0"/>
    <x v="0"/>
    <x v="5"/>
    <x v="0"/>
    <x v="0"/>
    <x v="0"/>
    <x v="19"/>
    <x v="139"/>
    <x v="0"/>
    <m/>
  </r>
  <r>
    <x v="0"/>
    <x v="0"/>
    <x v="5"/>
    <x v="0"/>
    <x v="0"/>
    <x v="0"/>
    <x v="28"/>
    <x v="150"/>
    <x v="0"/>
    <m/>
  </r>
  <r>
    <x v="0"/>
    <x v="0"/>
    <x v="5"/>
    <x v="0"/>
    <x v="0"/>
    <x v="0"/>
    <x v="27"/>
    <x v="140"/>
    <x v="0"/>
    <m/>
  </r>
  <r>
    <x v="0"/>
    <x v="0"/>
    <x v="5"/>
    <x v="0"/>
    <x v="0"/>
    <x v="0"/>
    <x v="27"/>
    <x v="148"/>
    <x v="0"/>
    <m/>
  </r>
  <r>
    <x v="0"/>
    <x v="0"/>
    <x v="5"/>
    <x v="0"/>
    <x v="0"/>
    <x v="0"/>
    <x v="27"/>
    <x v="139"/>
    <x v="0"/>
    <m/>
  </r>
  <r>
    <x v="0"/>
    <x v="0"/>
    <x v="5"/>
    <x v="0"/>
    <x v="0"/>
    <x v="0"/>
    <x v="27"/>
    <x v="149"/>
    <x v="0"/>
    <m/>
  </r>
  <r>
    <x v="0"/>
    <x v="0"/>
    <x v="5"/>
    <x v="0"/>
    <x v="0"/>
    <x v="0"/>
    <x v="22"/>
    <x v="105"/>
    <x v="0"/>
    <m/>
  </r>
  <r>
    <x v="0"/>
    <x v="0"/>
    <x v="5"/>
    <x v="0"/>
    <x v="0"/>
    <x v="0"/>
    <x v="16"/>
    <x v="86"/>
    <x v="45"/>
    <n v="476600"/>
  </r>
  <r>
    <x v="0"/>
    <x v="0"/>
    <x v="5"/>
    <x v="0"/>
    <x v="0"/>
    <x v="0"/>
    <x v="16"/>
    <x v="117"/>
    <x v="134"/>
    <n v="888000"/>
  </r>
  <r>
    <x v="0"/>
    <x v="0"/>
    <x v="5"/>
    <x v="0"/>
    <x v="0"/>
    <x v="0"/>
    <x v="16"/>
    <x v="117"/>
    <x v="57"/>
    <n v="330000"/>
  </r>
  <r>
    <x v="0"/>
    <x v="0"/>
    <x v="5"/>
    <x v="0"/>
    <x v="0"/>
    <x v="0"/>
    <x v="22"/>
    <x v="105"/>
    <x v="0"/>
    <m/>
  </r>
  <r>
    <x v="0"/>
    <x v="0"/>
    <x v="5"/>
    <x v="0"/>
    <x v="0"/>
    <x v="0"/>
    <x v="2"/>
    <x v="87"/>
    <x v="165"/>
    <n v="328763"/>
  </r>
  <r>
    <x v="0"/>
    <x v="0"/>
    <x v="5"/>
    <x v="0"/>
    <x v="0"/>
    <x v="0"/>
    <x v="2"/>
    <x v="87"/>
    <x v="0"/>
    <m/>
  </r>
  <r>
    <x v="0"/>
    <x v="0"/>
    <x v="5"/>
    <x v="0"/>
    <x v="0"/>
    <x v="0"/>
    <x v="2"/>
    <x v="87"/>
    <x v="0"/>
    <m/>
  </r>
  <r>
    <x v="0"/>
    <x v="0"/>
    <x v="5"/>
    <x v="0"/>
    <x v="0"/>
    <x v="0"/>
    <x v="2"/>
    <x v="87"/>
    <x v="0"/>
    <m/>
  </r>
  <r>
    <x v="0"/>
    <x v="0"/>
    <x v="5"/>
    <x v="0"/>
    <x v="0"/>
    <x v="0"/>
    <x v="2"/>
    <x v="88"/>
    <x v="0"/>
    <m/>
  </r>
  <r>
    <x v="0"/>
    <x v="0"/>
    <x v="5"/>
    <x v="0"/>
    <x v="0"/>
    <x v="0"/>
    <x v="2"/>
    <x v="88"/>
    <x v="128"/>
    <n v="238095"/>
  </r>
  <r>
    <x v="0"/>
    <x v="0"/>
    <x v="5"/>
    <x v="0"/>
    <x v="0"/>
    <x v="0"/>
    <x v="2"/>
    <x v="89"/>
    <x v="184"/>
    <m/>
  </r>
  <r>
    <x v="0"/>
    <x v="0"/>
    <x v="5"/>
    <x v="0"/>
    <x v="0"/>
    <x v="0"/>
    <x v="2"/>
    <x v="89"/>
    <x v="139"/>
    <n v="67059"/>
  </r>
  <r>
    <x v="0"/>
    <x v="0"/>
    <x v="5"/>
    <x v="0"/>
    <x v="0"/>
    <x v="0"/>
    <x v="2"/>
    <x v="89"/>
    <x v="0"/>
    <m/>
  </r>
  <r>
    <x v="0"/>
    <x v="0"/>
    <x v="5"/>
    <x v="0"/>
    <x v="0"/>
    <x v="0"/>
    <x v="2"/>
    <x v="90"/>
    <x v="94"/>
    <m/>
  </r>
  <r>
    <x v="0"/>
    <x v="0"/>
    <x v="5"/>
    <x v="0"/>
    <x v="0"/>
    <x v="0"/>
    <x v="2"/>
    <x v="90"/>
    <x v="0"/>
    <m/>
  </r>
  <r>
    <x v="0"/>
    <x v="0"/>
    <x v="5"/>
    <x v="0"/>
    <x v="0"/>
    <x v="0"/>
    <x v="2"/>
    <x v="90"/>
    <x v="0"/>
    <m/>
  </r>
  <r>
    <x v="0"/>
    <x v="0"/>
    <x v="5"/>
    <x v="0"/>
    <x v="0"/>
    <x v="0"/>
    <x v="2"/>
    <x v="90"/>
    <x v="0"/>
    <m/>
  </r>
  <r>
    <x v="0"/>
    <x v="0"/>
    <x v="5"/>
    <x v="0"/>
    <x v="0"/>
    <x v="0"/>
    <x v="2"/>
    <x v="90"/>
    <x v="0"/>
    <m/>
  </r>
  <r>
    <x v="0"/>
    <x v="0"/>
    <x v="5"/>
    <x v="0"/>
    <x v="0"/>
    <x v="0"/>
    <x v="2"/>
    <x v="90"/>
    <x v="0"/>
    <m/>
  </r>
  <r>
    <x v="0"/>
    <x v="0"/>
    <x v="5"/>
    <x v="0"/>
    <x v="0"/>
    <x v="0"/>
    <x v="2"/>
    <x v="91"/>
    <x v="179"/>
    <m/>
  </r>
  <r>
    <x v="0"/>
    <x v="0"/>
    <x v="5"/>
    <x v="0"/>
    <x v="0"/>
    <x v="0"/>
    <x v="2"/>
    <x v="91"/>
    <x v="180"/>
    <m/>
  </r>
  <r>
    <x v="0"/>
    <x v="0"/>
    <x v="5"/>
    <x v="0"/>
    <x v="0"/>
    <x v="0"/>
    <x v="2"/>
    <x v="91"/>
    <x v="0"/>
    <m/>
  </r>
  <r>
    <x v="0"/>
    <x v="0"/>
    <x v="5"/>
    <x v="0"/>
    <x v="0"/>
    <x v="0"/>
    <x v="2"/>
    <x v="91"/>
    <x v="0"/>
    <m/>
  </r>
  <r>
    <x v="0"/>
    <x v="0"/>
    <x v="5"/>
    <x v="0"/>
    <x v="0"/>
    <x v="0"/>
    <x v="2"/>
    <x v="92"/>
    <x v="0"/>
    <m/>
  </r>
  <r>
    <x v="0"/>
    <x v="0"/>
    <x v="5"/>
    <x v="0"/>
    <x v="0"/>
    <x v="0"/>
    <x v="2"/>
    <x v="136"/>
    <x v="185"/>
    <m/>
  </r>
  <r>
    <x v="0"/>
    <x v="0"/>
    <x v="5"/>
    <x v="0"/>
    <x v="0"/>
    <x v="0"/>
    <x v="2"/>
    <x v="136"/>
    <x v="157"/>
    <n v="53500"/>
  </r>
  <r>
    <x v="0"/>
    <x v="0"/>
    <x v="5"/>
    <x v="0"/>
    <x v="0"/>
    <x v="0"/>
    <x v="2"/>
    <x v="141"/>
    <x v="185"/>
    <m/>
  </r>
  <r>
    <x v="0"/>
    <x v="0"/>
    <x v="5"/>
    <x v="0"/>
    <x v="0"/>
    <x v="0"/>
    <x v="2"/>
    <x v="141"/>
    <x v="0"/>
    <m/>
  </r>
  <r>
    <x v="0"/>
    <x v="0"/>
    <x v="5"/>
    <x v="0"/>
    <x v="0"/>
    <x v="0"/>
    <x v="2"/>
    <x v="141"/>
    <x v="0"/>
    <m/>
  </r>
  <r>
    <x v="0"/>
    <x v="0"/>
    <x v="5"/>
    <x v="0"/>
    <x v="0"/>
    <x v="0"/>
    <x v="2"/>
    <x v="93"/>
    <x v="0"/>
    <m/>
  </r>
  <r>
    <x v="0"/>
    <x v="0"/>
    <x v="5"/>
    <x v="0"/>
    <x v="0"/>
    <x v="0"/>
    <x v="2"/>
    <x v="84"/>
    <x v="6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0"/>
    <x v="2"/>
    <x v="84"/>
    <x v="0"/>
    <m/>
  </r>
  <r>
    <x v="0"/>
    <x v="0"/>
    <x v="5"/>
    <x v="0"/>
    <x v="0"/>
    <x v="7"/>
    <x v="4"/>
    <x v="119"/>
    <x v="136"/>
    <n v="2300000"/>
  </r>
  <r>
    <x v="0"/>
    <x v="0"/>
    <x v="5"/>
    <x v="0"/>
    <x v="0"/>
    <x v="7"/>
    <x v="4"/>
    <x v="119"/>
    <x v="186"/>
    <n v="5500000"/>
  </r>
  <r>
    <x v="0"/>
    <x v="0"/>
    <x v="5"/>
    <x v="0"/>
    <x v="0"/>
    <x v="7"/>
    <x v="4"/>
    <x v="120"/>
    <x v="136"/>
    <n v="140606"/>
  </r>
  <r>
    <x v="0"/>
    <x v="0"/>
    <x v="5"/>
    <x v="0"/>
    <x v="0"/>
    <x v="7"/>
    <x v="4"/>
    <x v="121"/>
    <x v="136"/>
    <n v="203384"/>
  </r>
  <r>
    <x v="0"/>
    <x v="0"/>
    <x v="5"/>
    <x v="0"/>
    <x v="0"/>
    <x v="7"/>
    <x v="4"/>
    <x v="121"/>
    <x v="186"/>
    <n v="458333"/>
  </r>
  <r>
    <x v="0"/>
    <x v="0"/>
    <x v="5"/>
    <x v="0"/>
    <x v="0"/>
    <x v="7"/>
    <x v="4"/>
    <x v="122"/>
    <x v="186"/>
    <n v="55000"/>
  </r>
  <r>
    <x v="0"/>
    <x v="0"/>
    <x v="5"/>
    <x v="0"/>
    <x v="0"/>
    <x v="7"/>
    <x v="4"/>
    <x v="122"/>
    <x v="136"/>
    <n v="24406"/>
  </r>
  <r>
    <x v="0"/>
    <x v="0"/>
    <x v="5"/>
    <x v="0"/>
    <x v="0"/>
    <x v="7"/>
    <x v="4"/>
    <x v="123"/>
    <x v="186"/>
    <n v="458333"/>
  </r>
  <r>
    <x v="0"/>
    <x v="0"/>
    <x v="5"/>
    <x v="0"/>
    <x v="0"/>
    <x v="7"/>
    <x v="4"/>
    <x v="123"/>
    <x v="136"/>
    <n v="203384"/>
  </r>
  <r>
    <x v="0"/>
    <x v="0"/>
    <x v="5"/>
    <x v="0"/>
    <x v="0"/>
    <x v="7"/>
    <x v="4"/>
    <x v="124"/>
    <x v="186"/>
    <n v="229167"/>
  </r>
  <r>
    <x v="0"/>
    <x v="0"/>
    <x v="5"/>
    <x v="0"/>
    <x v="0"/>
    <x v="7"/>
    <x v="4"/>
    <x v="124"/>
    <x v="136"/>
    <n v="95833"/>
  </r>
  <r>
    <x v="0"/>
    <x v="0"/>
    <x v="5"/>
    <x v="0"/>
    <x v="0"/>
    <x v="7"/>
    <x v="4"/>
    <x v="135"/>
    <x v="0"/>
    <m/>
  </r>
  <r>
    <x v="0"/>
    <x v="0"/>
    <x v="5"/>
    <x v="0"/>
    <x v="0"/>
    <x v="7"/>
    <x v="4"/>
    <x v="125"/>
    <x v="136"/>
    <n v="1000000"/>
  </r>
  <r>
    <x v="0"/>
    <x v="0"/>
    <x v="5"/>
    <x v="0"/>
    <x v="0"/>
    <x v="7"/>
    <x v="4"/>
    <x v="144"/>
    <x v="136"/>
    <m/>
  </r>
  <r>
    <x v="0"/>
    <x v="0"/>
    <x v="5"/>
    <x v="0"/>
    <x v="0"/>
    <x v="7"/>
    <x v="4"/>
    <x v="126"/>
    <x v="0"/>
    <m/>
  </r>
  <r>
    <x v="0"/>
    <x v="0"/>
    <x v="5"/>
    <x v="0"/>
    <x v="0"/>
    <x v="7"/>
    <x v="4"/>
    <x v="127"/>
    <x v="5"/>
    <n v="41030"/>
  </r>
  <r>
    <x v="0"/>
    <x v="0"/>
    <x v="5"/>
    <x v="0"/>
    <x v="0"/>
    <x v="7"/>
    <x v="4"/>
    <x v="152"/>
    <x v="130"/>
    <m/>
  </r>
  <r>
    <x v="0"/>
    <x v="0"/>
    <x v="5"/>
    <x v="0"/>
    <x v="0"/>
    <x v="7"/>
    <x v="4"/>
    <x v="128"/>
    <x v="6"/>
    <n v="936000"/>
  </r>
  <r>
    <x v="0"/>
    <x v="0"/>
    <x v="5"/>
    <x v="0"/>
    <x v="0"/>
    <x v="7"/>
    <x v="4"/>
    <x v="129"/>
    <x v="77"/>
    <n v="92000"/>
  </r>
  <r>
    <x v="0"/>
    <x v="0"/>
    <x v="5"/>
    <x v="0"/>
    <x v="0"/>
    <x v="7"/>
    <x v="4"/>
    <x v="129"/>
    <x v="187"/>
    <n v="220000"/>
  </r>
  <r>
    <x v="0"/>
    <x v="0"/>
    <x v="5"/>
    <x v="0"/>
    <x v="0"/>
    <x v="7"/>
    <x v="4"/>
    <x v="130"/>
    <x v="0"/>
    <m/>
  </r>
  <r>
    <x v="0"/>
    <x v="0"/>
    <x v="5"/>
    <x v="0"/>
    <x v="0"/>
    <x v="7"/>
    <x v="2"/>
    <x v="131"/>
    <x v="0"/>
    <m/>
  </r>
  <r>
    <x v="0"/>
    <x v="0"/>
    <x v="5"/>
    <x v="0"/>
    <x v="0"/>
    <x v="1"/>
    <x v="7"/>
    <x v="34"/>
    <x v="29"/>
    <n v="82190"/>
  </r>
  <r>
    <x v="0"/>
    <x v="0"/>
    <x v="5"/>
    <x v="0"/>
    <x v="0"/>
    <x v="1"/>
    <x v="7"/>
    <x v="20"/>
    <x v="29"/>
    <n v="177986"/>
  </r>
  <r>
    <x v="0"/>
    <x v="0"/>
    <x v="5"/>
    <x v="0"/>
    <x v="0"/>
    <x v="1"/>
    <x v="7"/>
    <x v="20"/>
    <x v="169"/>
    <n v="723586.21"/>
  </r>
  <r>
    <x v="0"/>
    <x v="0"/>
    <x v="5"/>
    <x v="0"/>
    <x v="0"/>
    <x v="1"/>
    <x v="7"/>
    <x v="101"/>
    <x v="6"/>
    <m/>
  </r>
  <r>
    <x v="0"/>
    <x v="0"/>
    <x v="5"/>
    <x v="0"/>
    <x v="0"/>
    <x v="1"/>
    <x v="7"/>
    <x v="101"/>
    <x v="77"/>
    <m/>
  </r>
  <r>
    <x v="0"/>
    <x v="0"/>
    <x v="5"/>
    <x v="0"/>
    <x v="0"/>
    <x v="1"/>
    <x v="7"/>
    <x v="101"/>
    <x v="8"/>
    <m/>
  </r>
  <r>
    <x v="0"/>
    <x v="0"/>
    <x v="5"/>
    <x v="0"/>
    <x v="0"/>
    <x v="1"/>
    <x v="7"/>
    <x v="101"/>
    <x v="130"/>
    <m/>
  </r>
  <r>
    <x v="0"/>
    <x v="0"/>
    <x v="5"/>
    <x v="0"/>
    <x v="0"/>
    <x v="1"/>
    <x v="7"/>
    <x v="101"/>
    <x v="181"/>
    <m/>
  </r>
  <r>
    <x v="0"/>
    <x v="0"/>
    <x v="5"/>
    <x v="0"/>
    <x v="0"/>
    <x v="1"/>
    <x v="7"/>
    <x v="101"/>
    <x v="160"/>
    <m/>
  </r>
  <r>
    <x v="0"/>
    <x v="0"/>
    <x v="5"/>
    <x v="0"/>
    <x v="0"/>
    <x v="1"/>
    <x v="7"/>
    <x v="101"/>
    <x v="5"/>
    <m/>
  </r>
  <r>
    <x v="0"/>
    <x v="0"/>
    <x v="5"/>
    <x v="0"/>
    <x v="0"/>
    <x v="1"/>
    <x v="7"/>
    <x v="55"/>
    <x v="0"/>
    <m/>
  </r>
  <r>
    <x v="0"/>
    <x v="0"/>
    <x v="5"/>
    <x v="0"/>
    <x v="0"/>
    <x v="1"/>
    <x v="7"/>
    <x v="55"/>
    <x v="0"/>
    <m/>
  </r>
  <r>
    <x v="0"/>
    <x v="0"/>
    <x v="5"/>
    <x v="0"/>
    <x v="0"/>
    <x v="1"/>
    <x v="8"/>
    <x v="22"/>
    <x v="29"/>
    <n v="342020"/>
  </r>
  <r>
    <x v="0"/>
    <x v="0"/>
    <x v="5"/>
    <x v="0"/>
    <x v="0"/>
    <x v="1"/>
    <x v="8"/>
    <x v="94"/>
    <x v="178"/>
    <m/>
  </r>
  <r>
    <x v="0"/>
    <x v="0"/>
    <x v="5"/>
    <x v="0"/>
    <x v="0"/>
    <x v="1"/>
    <x v="8"/>
    <x v="94"/>
    <x v="80"/>
    <m/>
  </r>
  <r>
    <x v="0"/>
    <x v="0"/>
    <x v="5"/>
    <x v="0"/>
    <x v="0"/>
    <x v="1"/>
    <x v="8"/>
    <x v="94"/>
    <x v="0"/>
    <m/>
  </r>
  <r>
    <x v="0"/>
    <x v="0"/>
    <x v="5"/>
    <x v="0"/>
    <x v="0"/>
    <x v="1"/>
    <x v="8"/>
    <x v="94"/>
    <x v="0"/>
    <m/>
  </r>
  <r>
    <x v="0"/>
    <x v="0"/>
    <x v="5"/>
    <x v="0"/>
    <x v="0"/>
    <x v="1"/>
    <x v="8"/>
    <x v="95"/>
    <x v="0"/>
    <m/>
  </r>
  <r>
    <x v="0"/>
    <x v="0"/>
    <x v="5"/>
    <x v="0"/>
    <x v="0"/>
    <x v="1"/>
    <x v="8"/>
    <x v="77"/>
    <x v="50"/>
    <m/>
  </r>
  <r>
    <x v="0"/>
    <x v="0"/>
    <x v="5"/>
    <x v="0"/>
    <x v="0"/>
    <x v="1"/>
    <x v="8"/>
    <x v="4"/>
    <x v="42"/>
    <m/>
  </r>
  <r>
    <x v="0"/>
    <x v="0"/>
    <x v="5"/>
    <x v="0"/>
    <x v="0"/>
    <x v="1"/>
    <x v="8"/>
    <x v="4"/>
    <x v="136"/>
    <n v="1017500"/>
  </r>
  <r>
    <x v="0"/>
    <x v="0"/>
    <x v="5"/>
    <x v="0"/>
    <x v="0"/>
    <x v="1"/>
    <x v="8"/>
    <x v="4"/>
    <x v="182"/>
    <n v="23400"/>
  </r>
  <r>
    <x v="0"/>
    <x v="0"/>
    <x v="5"/>
    <x v="0"/>
    <x v="0"/>
    <x v="1"/>
    <x v="8"/>
    <x v="4"/>
    <x v="192"/>
    <n v="23000"/>
  </r>
  <r>
    <x v="0"/>
    <x v="0"/>
    <x v="5"/>
    <x v="0"/>
    <x v="0"/>
    <x v="1"/>
    <x v="8"/>
    <x v="4"/>
    <x v="153"/>
    <n v="113700"/>
  </r>
  <r>
    <x v="0"/>
    <x v="0"/>
    <x v="5"/>
    <x v="0"/>
    <x v="0"/>
    <x v="1"/>
    <x v="8"/>
    <x v="4"/>
    <x v="193"/>
    <n v="20000"/>
  </r>
  <r>
    <x v="0"/>
    <x v="0"/>
    <x v="5"/>
    <x v="0"/>
    <x v="0"/>
    <x v="1"/>
    <x v="8"/>
    <x v="4"/>
    <x v="194"/>
    <n v="22900"/>
  </r>
  <r>
    <x v="0"/>
    <x v="0"/>
    <x v="5"/>
    <x v="0"/>
    <x v="0"/>
    <x v="1"/>
    <x v="8"/>
    <x v="4"/>
    <x v="180"/>
    <n v="70500"/>
  </r>
  <r>
    <x v="0"/>
    <x v="0"/>
    <x v="5"/>
    <x v="0"/>
    <x v="0"/>
    <x v="1"/>
    <x v="8"/>
    <x v="4"/>
    <x v="195"/>
    <n v="21200"/>
  </r>
  <r>
    <x v="0"/>
    <x v="0"/>
    <x v="5"/>
    <x v="0"/>
    <x v="0"/>
    <x v="1"/>
    <x v="8"/>
    <x v="4"/>
    <x v="196"/>
    <n v="18000"/>
  </r>
  <r>
    <x v="0"/>
    <x v="0"/>
    <x v="5"/>
    <x v="0"/>
    <x v="0"/>
    <x v="1"/>
    <x v="8"/>
    <x v="4"/>
    <x v="197"/>
    <n v="11900"/>
  </r>
  <r>
    <x v="0"/>
    <x v="0"/>
    <x v="5"/>
    <x v="0"/>
    <x v="0"/>
    <x v="1"/>
    <x v="8"/>
    <x v="4"/>
    <x v="134"/>
    <n v="31080"/>
  </r>
  <r>
    <x v="0"/>
    <x v="0"/>
    <x v="5"/>
    <x v="0"/>
    <x v="0"/>
    <x v="1"/>
    <x v="8"/>
    <x v="4"/>
    <x v="190"/>
    <n v="32040"/>
  </r>
  <r>
    <x v="0"/>
    <x v="0"/>
    <x v="5"/>
    <x v="0"/>
    <x v="0"/>
    <x v="1"/>
    <x v="8"/>
    <x v="4"/>
    <x v="2"/>
    <n v="740504"/>
  </r>
  <r>
    <x v="0"/>
    <x v="0"/>
    <x v="5"/>
    <x v="0"/>
    <x v="0"/>
    <x v="1"/>
    <x v="8"/>
    <x v="4"/>
    <x v="198"/>
    <n v="22900"/>
  </r>
  <r>
    <x v="0"/>
    <x v="0"/>
    <x v="5"/>
    <x v="0"/>
    <x v="0"/>
    <x v="1"/>
    <x v="8"/>
    <x v="4"/>
    <x v="199"/>
    <n v="29400"/>
  </r>
  <r>
    <x v="0"/>
    <x v="0"/>
    <x v="5"/>
    <x v="0"/>
    <x v="0"/>
    <x v="1"/>
    <x v="8"/>
    <x v="4"/>
    <x v="53"/>
    <n v="20000"/>
  </r>
  <r>
    <x v="0"/>
    <x v="0"/>
    <x v="5"/>
    <x v="0"/>
    <x v="0"/>
    <x v="1"/>
    <x v="8"/>
    <x v="4"/>
    <x v="16"/>
    <n v="17038"/>
  </r>
  <r>
    <x v="0"/>
    <x v="0"/>
    <x v="5"/>
    <x v="0"/>
    <x v="0"/>
    <x v="1"/>
    <x v="8"/>
    <x v="4"/>
    <x v="57"/>
    <n v="11550"/>
  </r>
  <r>
    <x v="0"/>
    <x v="0"/>
    <x v="5"/>
    <x v="0"/>
    <x v="0"/>
    <x v="1"/>
    <x v="8"/>
    <x v="4"/>
    <x v="200"/>
    <n v="18900"/>
  </r>
  <r>
    <x v="0"/>
    <x v="0"/>
    <x v="5"/>
    <x v="0"/>
    <x v="0"/>
    <x v="1"/>
    <x v="8"/>
    <x v="4"/>
    <x v="0"/>
    <m/>
  </r>
  <r>
    <x v="0"/>
    <x v="0"/>
    <x v="5"/>
    <x v="0"/>
    <x v="0"/>
    <x v="1"/>
    <x v="8"/>
    <x v="4"/>
    <x v="0"/>
    <m/>
  </r>
  <r>
    <x v="0"/>
    <x v="0"/>
    <x v="5"/>
    <x v="0"/>
    <x v="0"/>
    <x v="1"/>
    <x v="8"/>
    <x v="4"/>
    <x v="0"/>
    <m/>
  </r>
  <r>
    <x v="0"/>
    <x v="0"/>
    <x v="5"/>
    <x v="0"/>
    <x v="0"/>
    <x v="1"/>
    <x v="8"/>
    <x v="4"/>
    <x v="0"/>
    <m/>
  </r>
  <r>
    <x v="0"/>
    <x v="0"/>
    <x v="5"/>
    <x v="0"/>
    <x v="0"/>
    <x v="1"/>
    <x v="8"/>
    <x v="4"/>
    <x v="0"/>
    <m/>
  </r>
  <r>
    <x v="0"/>
    <x v="0"/>
    <x v="5"/>
    <x v="0"/>
    <x v="0"/>
    <x v="1"/>
    <x v="8"/>
    <x v="4"/>
    <x v="0"/>
    <m/>
  </r>
  <r>
    <x v="0"/>
    <x v="0"/>
    <x v="5"/>
    <x v="0"/>
    <x v="0"/>
    <x v="1"/>
    <x v="8"/>
    <x v="4"/>
    <x v="0"/>
    <m/>
  </r>
  <r>
    <x v="0"/>
    <x v="0"/>
    <x v="5"/>
    <x v="0"/>
    <x v="0"/>
    <x v="6"/>
    <x v="23"/>
    <x v="112"/>
    <x v="0"/>
    <m/>
  </r>
  <r>
    <x v="0"/>
    <x v="0"/>
    <x v="5"/>
    <x v="0"/>
    <x v="2"/>
    <x v="3"/>
    <x v="3"/>
    <x v="96"/>
    <x v="0"/>
    <m/>
  </r>
  <r>
    <x v="0"/>
    <x v="0"/>
    <x v="5"/>
    <x v="0"/>
    <x v="2"/>
    <x v="3"/>
    <x v="3"/>
    <x v="137"/>
    <x v="98"/>
    <m/>
  </r>
  <r>
    <x v="0"/>
    <x v="0"/>
    <x v="5"/>
    <x v="0"/>
    <x v="2"/>
    <x v="3"/>
    <x v="3"/>
    <x v="97"/>
    <x v="34"/>
    <n v="501648"/>
  </r>
  <r>
    <x v="0"/>
    <x v="0"/>
    <x v="5"/>
    <x v="0"/>
    <x v="2"/>
    <x v="3"/>
    <x v="3"/>
    <x v="97"/>
    <x v="36"/>
    <n v="2541683"/>
  </r>
  <r>
    <x v="0"/>
    <x v="0"/>
    <x v="5"/>
    <x v="0"/>
    <x v="2"/>
    <x v="3"/>
    <x v="3"/>
    <x v="97"/>
    <x v="48"/>
    <m/>
  </r>
  <r>
    <x v="0"/>
    <x v="0"/>
    <x v="5"/>
    <x v="0"/>
    <x v="2"/>
    <x v="3"/>
    <x v="3"/>
    <x v="97"/>
    <x v="0"/>
    <m/>
  </r>
  <r>
    <x v="0"/>
    <x v="0"/>
    <x v="5"/>
    <x v="0"/>
    <x v="2"/>
    <x v="3"/>
    <x v="3"/>
    <x v="97"/>
    <x v="0"/>
    <m/>
  </r>
  <r>
    <x v="0"/>
    <x v="0"/>
    <x v="5"/>
    <x v="0"/>
    <x v="2"/>
    <x v="3"/>
    <x v="3"/>
    <x v="97"/>
    <x v="0"/>
    <m/>
  </r>
  <r>
    <x v="0"/>
    <x v="0"/>
    <x v="5"/>
    <x v="0"/>
    <x v="2"/>
    <x v="3"/>
    <x v="3"/>
    <x v="97"/>
    <x v="0"/>
    <m/>
  </r>
  <r>
    <x v="0"/>
    <x v="0"/>
    <x v="5"/>
    <x v="0"/>
    <x v="2"/>
    <x v="3"/>
    <x v="3"/>
    <x v="98"/>
    <x v="0"/>
    <m/>
  </r>
  <r>
    <x v="0"/>
    <x v="0"/>
    <x v="5"/>
    <x v="0"/>
    <x v="2"/>
    <x v="3"/>
    <x v="3"/>
    <x v="99"/>
    <x v="37"/>
    <n v="16974120"/>
  </r>
  <r>
    <x v="0"/>
    <x v="0"/>
    <x v="5"/>
    <x v="0"/>
    <x v="2"/>
    <x v="3"/>
    <x v="3"/>
    <x v="99"/>
    <x v="122"/>
    <n v="2605400"/>
  </r>
  <r>
    <x v="0"/>
    <x v="0"/>
    <x v="5"/>
    <x v="0"/>
    <x v="2"/>
    <x v="3"/>
    <x v="3"/>
    <x v="99"/>
    <x v="39"/>
    <n v="3020608"/>
  </r>
  <r>
    <x v="0"/>
    <x v="0"/>
    <x v="5"/>
    <x v="0"/>
    <x v="2"/>
    <x v="3"/>
    <x v="3"/>
    <x v="99"/>
    <x v="0"/>
    <m/>
  </r>
  <r>
    <x v="0"/>
    <x v="0"/>
    <x v="5"/>
    <x v="0"/>
    <x v="2"/>
    <x v="3"/>
    <x v="3"/>
    <x v="99"/>
    <x v="0"/>
    <m/>
  </r>
  <r>
    <x v="0"/>
    <x v="0"/>
    <x v="5"/>
    <x v="0"/>
    <x v="2"/>
    <x v="3"/>
    <x v="3"/>
    <x v="99"/>
    <x v="0"/>
    <m/>
  </r>
  <r>
    <x v="0"/>
    <x v="0"/>
    <x v="5"/>
    <x v="0"/>
    <x v="2"/>
    <x v="3"/>
    <x v="3"/>
    <x v="99"/>
    <x v="0"/>
    <m/>
  </r>
  <r>
    <x v="0"/>
    <x v="0"/>
    <x v="5"/>
    <x v="0"/>
    <x v="2"/>
    <x v="3"/>
    <x v="26"/>
    <x v="137"/>
    <x v="0"/>
    <m/>
  </r>
  <r>
    <x v="0"/>
    <x v="0"/>
    <x v="5"/>
    <x v="0"/>
    <x v="2"/>
    <x v="3"/>
    <x v="20"/>
    <x v="49"/>
    <x v="68"/>
    <n v="105000"/>
  </r>
  <r>
    <x v="0"/>
    <x v="0"/>
    <x v="5"/>
    <x v="0"/>
    <x v="2"/>
    <x v="3"/>
    <x v="20"/>
    <x v="49"/>
    <x v="124"/>
    <n v="1176400"/>
  </r>
  <r>
    <x v="0"/>
    <x v="0"/>
    <x v="5"/>
    <x v="0"/>
    <x v="2"/>
    <x v="3"/>
    <x v="20"/>
    <x v="49"/>
    <x v="41"/>
    <n v="2001050"/>
  </r>
  <r>
    <x v="0"/>
    <x v="0"/>
    <x v="5"/>
    <x v="0"/>
    <x v="2"/>
    <x v="3"/>
    <x v="20"/>
    <x v="49"/>
    <x v="42"/>
    <n v="643200"/>
  </r>
  <r>
    <x v="0"/>
    <x v="0"/>
    <x v="5"/>
    <x v="0"/>
    <x v="2"/>
    <x v="3"/>
    <x v="20"/>
    <x v="49"/>
    <x v="0"/>
    <m/>
  </r>
  <r>
    <x v="0"/>
    <x v="0"/>
    <x v="5"/>
    <x v="0"/>
    <x v="2"/>
    <x v="3"/>
    <x v="20"/>
    <x v="49"/>
    <x v="0"/>
    <m/>
  </r>
  <r>
    <x v="0"/>
    <x v="0"/>
    <x v="5"/>
    <x v="0"/>
    <x v="2"/>
    <x v="3"/>
    <x v="20"/>
    <x v="151"/>
    <x v="0"/>
    <m/>
  </r>
  <r>
    <x v="0"/>
    <x v="0"/>
    <x v="5"/>
    <x v="0"/>
    <x v="2"/>
    <x v="3"/>
    <x v="20"/>
    <x v="111"/>
    <x v="42"/>
    <n v="347300"/>
  </r>
  <r>
    <x v="0"/>
    <x v="0"/>
    <x v="5"/>
    <x v="0"/>
    <x v="2"/>
    <x v="3"/>
    <x v="20"/>
    <x v="111"/>
    <x v="124"/>
    <n v="688550"/>
  </r>
  <r>
    <x v="0"/>
    <x v="0"/>
    <x v="5"/>
    <x v="0"/>
    <x v="2"/>
    <x v="3"/>
    <x v="20"/>
    <x v="111"/>
    <x v="0"/>
    <m/>
  </r>
  <r>
    <x v="0"/>
    <x v="0"/>
    <x v="5"/>
    <x v="0"/>
    <x v="2"/>
    <x v="3"/>
    <x v="20"/>
    <x v="111"/>
    <x v="0"/>
    <m/>
  </r>
  <r>
    <x v="0"/>
    <x v="0"/>
    <x v="5"/>
    <x v="0"/>
    <x v="2"/>
    <x v="3"/>
    <x v="20"/>
    <x v="111"/>
    <x v="0"/>
    <m/>
  </r>
  <r>
    <x v="0"/>
    <x v="0"/>
    <x v="5"/>
    <x v="0"/>
    <x v="2"/>
    <x v="3"/>
    <x v="21"/>
    <x v="50"/>
    <x v="0"/>
    <m/>
  </r>
  <r>
    <x v="0"/>
    <x v="0"/>
    <x v="5"/>
    <x v="0"/>
    <x v="2"/>
    <x v="3"/>
    <x v="21"/>
    <x v="132"/>
    <x v="0"/>
    <m/>
  </r>
  <r>
    <x v="1"/>
    <x v="0"/>
    <x v="5"/>
    <x v="0"/>
    <x v="1"/>
    <x v="2"/>
    <x v="24"/>
    <x v="63"/>
    <x v="1"/>
    <n v="118637127.08"/>
  </r>
  <r>
    <x v="1"/>
    <x v="0"/>
    <x v="5"/>
    <x v="0"/>
    <x v="1"/>
    <x v="5"/>
    <x v="11"/>
    <x v="64"/>
    <x v="0"/>
    <n v="600"/>
  </r>
  <r>
    <x v="1"/>
    <x v="0"/>
    <x v="5"/>
    <x v="0"/>
    <x v="1"/>
    <x v="5"/>
    <x v="14"/>
    <x v="66"/>
    <x v="0"/>
    <m/>
  </r>
  <r>
    <x v="1"/>
    <x v="0"/>
    <x v="5"/>
    <x v="0"/>
    <x v="1"/>
    <x v="5"/>
    <x v="15"/>
    <x v="69"/>
    <x v="0"/>
    <n v="1"/>
  </r>
  <r>
    <x v="1"/>
    <x v="0"/>
    <x v="5"/>
    <x v="0"/>
    <x v="1"/>
    <x v="2"/>
    <x v="25"/>
    <x v="74"/>
    <x v="0"/>
    <n v="-5083413.5199999996"/>
  </r>
  <r>
    <x v="1"/>
    <x v="0"/>
    <x v="5"/>
    <x v="0"/>
    <x v="1"/>
    <x v="2"/>
    <x v="25"/>
    <x v="118"/>
    <x v="0"/>
    <n v="-8403.36"/>
  </r>
  <r>
    <x v="1"/>
    <x v="0"/>
    <x v="5"/>
    <x v="0"/>
    <x v="1"/>
    <x v="2"/>
    <x v="0"/>
    <x v="103"/>
    <x v="0"/>
    <m/>
  </r>
  <r>
    <x v="1"/>
    <x v="0"/>
    <x v="5"/>
    <x v="0"/>
    <x v="1"/>
    <x v="2"/>
    <x v="0"/>
    <x v="104"/>
    <x v="0"/>
    <n v="315126"/>
  </r>
  <r>
    <x v="1"/>
    <x v="0"/>
    <x v="5"/>
    <x v="0"/>
    <x v="1"/>
    <x v="2"/>
    <x v="0"/>
    <x v="145"/>
    <x v="0"/>
    <n v="-1256248.0900000001"/>
  </r>
  <r>
    <x v="1"/>
    <x v="0"/>
    <x v="5"/>
    <x v="0"/>
    <x v="1"/>
    <x v="5"/>
    <x v="7"/>
    <x v="153"/>
    <x v="0"/>
    <n v="640089.57999999996"/>
  </r>
  <r>
    <x v="1"/>
    <x v="0"/>
    <x v="5"/>
    <x v="0"/>
    <x v="0"/>
    <x v="0"/>
    <x v="4"/>
    <x v="6"/>
    <x v="2"/>
    <n v="6120000"/>
  </r>
  <r>
    <x v="1"/>
    <x v="0"/>
    <x v="5"/>
    <x v="0"/>
    <x v="0"/>
    <x v="0"/>
    <x v="4"/>
    <x v="6"/>
    <x v="157"/>
    <n v="1800000"/>
  </r>
  <r>
    <x v="1"/>
    <x v="0"/>
    <x v="5"/>
    <x v="0"/>
    <x v="0"/>
    <x v="0"/>
    <x v="4"/>
    <x v="6"/>
    <x v="158"/>
    <m/>
  </r>
  <r>
    <x v="1"/>
    <x v="0"/>
    <x v="5"/>
    <x v="0"/>
    <x v="0"/>
    <x v="0"/>
    <x v="4"/>
    <x v="7"/>
    <x v="157"/>
    <n v="140606"/>
  </r>
  <r>
    <x v="1"/>
    <x v="0"/>
    <x v="5"/>
    <x v="0"/>
    <x v="0"/>
    <x v="0"/>
    <x v="4"/>
    <x v="7"/>
    <x v="158"/>
    <m/>
  </r>
  <r>
    <x v="1"/>
    <x v="0"/>
    <x v="5"/>
    <x v="0"/>
    <x v="0"/>
    <x v="0"/>
    <x v="4"/>
    <x v="7"/>
    <x v="0"/>
    <m/>
  </r>
  <r>
    <x v="1"/>
    <x v="0"/>
    <x v="5"/>
    <x v="0"/>
    <x v="0"/>
    <x v="0"/>
    <x v="4"/>
    <x v="8"/>
    <x v="2"/>
    <n v="510000"/>
  </r>
  <r>
    <x v="1"/>
    <x v="0"/>
    <x v="5"/>
    <x v="0"/>
    <x v="0"/>
    <x v="0"/>
    <x v="4"/>
    <x v="8"/>
    <x v="157"/>
    <n v="161717"/>
  </r>
  <r>
    <x v="1"/>
    <x v="0"/>
    <x v="5"/>
    <x v="0"/>
    <x v="0"/>
    <x v="0"/>
    <x v="4"/>
    <x v="8"/>
    <x v="158"/>
    <m/>
  </r>
  <r>
    <x v="1"/>
    <x v="0"/>
    <x v="5"/>
    <x v="0"/>
    <x v="0"/>
    <x v="0"/>
    <x v="4"/>
    <x v="9"/>
    <x v="2"/>
    <n v="61200"/>
  </r>
  <r>
    <x v="1"/>
    <x v="0"/>
    <x v="5"/>
    <x v="0"/>
    <x v="0"/>
    <x v="0"/>
    <x v="4"/>
    <x v="9"/>
    <x v="158"/>
    <m/>
  </r>
  <r>
    <x v="1"/>
    <x v="0"/>
    <x v="5"/>
    <x v="0"/>
    <x v="0"/>
    <x v="0"/>
    <x v="4"/>
    <x v="9"/>
    <x v="157"/>
    <n v="19406"/>
  </r>
  <r>
    <x v="1"/>
    <x v="0"/>
    <x v="5"/>
    <x v="0"/>
    <x v="0"/>
    <x v="0"/>
    <x v="4"/>
    <x v="10"/>
    <x v="2"/>
    <n v="510000"/>
  </r>
  <r>
    <x v="1"/>
    <x v="0"/>
    <x v="5"/>
    <x v="0"/>
    <x v="0"/>
    <x v="0"/>
    <x v="4"/>
    <x v="10"/>
    <x v="157"/>
    <n v="161717"/>
  </r>
  <r>
    <x v="1"/>
    <x v="0"/>
    <x v="5"/>
    <x v="0"/>
    <x v="0"/>
    <x v="0"/>
    <x v="4"/>
    <x v="10"/>
    <x v="158"/>
    <m/>
  </r>
  <r>
    <x v="1"/>
    <x v="0"/>
    <x v="5"/>
    <x v="0"/>
    <x v="0"/>
    <x v="0"/>
    <x v="4"/>
    <x v="11"/>
    <x v="2"/>
    <n v="255000"/>
  </r>
  <r>
    <x v="1"/>
    <x v="0"/>
    <x v="5"/>
    <x v="0"/>
    <x v="0"/>
    <x v="0"/>
    <x v="4"/>
    <x v="11"/>
    <x v="158"/>
    <m/>
  </r>
  <r>
    <x v="1"/>
    <x v="0"/>
    <x v="5"/>
    <x v="0"/>
    <x v="0"/>
    <x v="0"/>
    <x v="4"/>
    <x v="11"/>
    <x v="157"/>
    <n v="75000"/>
  </r>
  <r>
    <x v="1"/>
    <x v="0"/>
    <x v="5"/>
    <x v="0"/>
    <x v="0"/>
    <x v="0"/>
    <x v="4"/>
    <x v="12"/>
    <x v="2"/>
    <n v="4080000"/>
  </r>
  <r>
    <x v="1"/>
    <x v="0"/>
    <x v="5"/>
    <x v="0"/>
    <x v="0"/>
    <x v="0"/>
    <x v="4"/>
    <x v="134"/>
    <x v="0"/>
    <m/>
  </r>
  <r>
    <x v="1"/>
    <x v="0"/>
    <x v="5"/>
    <x v="0"/>
    <x v="0"/>
    <x v="0"/>
    <x v="4"/>
    <x v="142"/>
    <x v="0"/>
    <m/>
  </r>
  <r>
    <x v="1"/>
    <x v="0"/>
    <x v="5"/>
    <x v="0"/>
    <x v="0"/>
    <x v="0"/>
    <x v="4"/>
    <x v="56"/>
    <x v="0"/>
    <m/>
  </r>
  <r>
    <x v="1"/>
    <x v="0"/>
    <x v="5"/>
    <x v="0"/>
    <x v="0"/>
    <x v="0"/>
    <x v="4"/>
    <x v="13"/>
    <x v="5"/>
    <n v="41342"/>
  </r>
  <r>
    <x v="1"/>
    <x v="0"/>
    <x v="5"/>
    <x v="0"/>
    <x v="0"/>
    <x v="0"/>
    <x v="4"/>
    <x v="146"/>
    <x v="0"/>
    <m/>
  </r>
  <r>
    <x v="1"/>
    <x v="0"/>
    <x v="5"/>
    <x v="0"/>
    <x v="0"/>
    <x v="0"/>
    <x v="4"/>
    <x v="14"/>
    <x v="6"/>
    <n v="950400"/>
  </r>
  <r>
    <x v="1"/>
    <x v="0"/>
    <x v="5"/>
    <x v="0"/>
    <x v="0"/>
    <x v="0"/>
    <x v="4"/>
    <x v="14"/>
    <x v="160"/>
    <m/>
  </r>
  <r>
    <x v="1"/>
    <x v="0"/>
    <x v="5"/>
    <x v="0"/>
    <x v="0"/>
    <x v="0"/>
    <x v="4"/>
    <x v="15"/>
    <x v="8"/>
    <n v="316800"/>
  </r>
  <r>
    <x v="1"/>
    <x v="0"/>
    <x v="5"/>
    <x v="0"/>
    <x v="0"/>
    <x v="0"/>
    <x v="4"/>
    <x v="147"/>
    <x v="0"/>
    <m/>
  </r>
  <r>
    <x v="1"/>
    <x v="0"/>
    <x v="5"/>
    <x v="0"/>
    <x v="0"/>
    <x v="0"/>
    <x v="4"/>
    <x v="113"/>
    <x v="175"/>
    <m/>
  </r>
  <r>
    <x v="1"/>
    <x v="0"/>
    <x v="5"/>
    <x v="0"/>
    <x v="0"/>
    <x v="0"/>
    <x v="9"/>
    <x v="114"/>
    <x v="9"/>
    <n v="1200000"/>
  </r>
  <r>
    <x v="1"/>
    <x v="0"/>
    <x v="5"/>
    <x v="0"/>
    <x v="0"/>
    <x v="0"/>
    <x v="9"/>
    <x v="30"/>
    <x v="0"/>
    <m/>
  </r>
  <r>
    <x v="1"/>
    <x v="0"/>
    <x v="5"/>
    <x v="0"/>
    <x v="0"/>
    <x v="0"/>
    <x v="9"/>
    <x v="110"/>
    <x v="0"/>
    <m/>
  </r>
  <r>
    <x v="1"/>
    <x v="0"/>
    <x v="5"/>
    <x v="0"/>
    <x v="0"/>
    <x v="0"/>
    <x v="5"/>
    <x v="70"/>
    <x v="201"/>
    <n v="2689"/>
  </r>
  <r>
    <x v="1"/>
    <x v="0"/>
    <x v="5"/>
    <x v="0"/>
    <x v="0"/>
    <x v="0"/>
    <x v="5"/>
    <x v="70"/>
    <x v="202"/>
    <n v="49798"/>
  </r>
  <r>
    <x v="1"/>
    <x v="0"/>
    <x v="5"/>
    <x v="0"/>
    <x v="0"/>
    <x v="0"/>
    <x v="5"/>
    <x v="102"/>
    <x v="0"/>
    <m/>
  </r>
  <r>
    <x v="1"/>
    <x v="0"/>
    <x v="5"/>
    <x v="0"/>
    <x v="0"/>
    <x v="0"/>
    <x v="5"/>
    <x v="71"/>
    <x v="88"/>
    <n v="740.07"/>
  </r>
  <r>
    <x v="1"/>
    <x v="0"/>
    <x v="5"/>
    <x v="0"/>
    <x v="0"/>
    <x v="0"/>
    <x v="5"/>
    <x v="71"/>
    <x v="45"/>
    <n v="99911"/>
  </r>
  <r>
    <x v="1"/>
    <x v="0"/>
    <x v="5"/>
    <x v="0"/>
    <x v="0"/>
    <x v="0"/>
    <x v="5"/>
    <x v="78"/>
    <x v="0"/>
    <m/>
  </r>
  <r>
    <x v="1"/>
    <x v="0"/>
    <x v="5"/>
    <x v="0"/>
    <x v="0"/>
    <x v="0"/>
    <x v="6"/>
    <x v="17"/>
    <x v="12"/>
    <n v="1600000"/>
  </r>
  <r>
    <x v="1"/>
    <x v="0"/>
    <x v="5"/>
    <x v="0"/>
    <x v="0"/>
    <x v="0"/>
    <x v="6"/>
    <x v="17"/>
    <x v="0"/>
    <m/>
  </r>
  <r>
    <x v="1"/>
    <x v="0"/>
    <x v="5"/>
    <x v="0"/>
    <x v="0"/>
    <x v="0"/>
    <x v="6"/>
    <x v="143"/>
    <x v="0"/>
    <m/>
  </r>
  <r>
    <x v="1"/>
    <x v="0"/>
    <x v="5"/>
    <x v="0"/>
    <x v="0"/>
    <x v="0"/>
    <x v="29"/>
    <x v="154"/>
    <x v="203"/>
    <n v="43930"/>
  </r>
  <r>
    <x v="1"/>
    <x v="0"/>
    <x v="5"/>
    <x v="0"/>
    <x v="0"/>
    <x v="0"/>
    <x v="0"/>
    <x v="79"/>
    <x v="0"/>
    <m/>
  </r>
  <r>
    <x v="1"/>
    <x v="0"/>
    <x v="5"/>
    <x v="0"/>
    <x v="0"/>
    <x v="0"/>
    <x v="0"/>
    <x v="80"/>
    <x v="14"/>
    <n v="427538"/>
  </r>
  <r>
    <x v="1"/>
    <x v="0"/>
    <x v="5"/>
    <x v="0"/>
    <x v="0"/>
    <x v="0"/>
    <x v="0"/>
    <x v="80"/>
    <x v="16"/>
    <n v="425934"/>
  </r>
  <r>
    <x v="1"/>
    <x v="0"/>
    <x v="5"/>
    <x v="0"/>
    <x v="0"/>
    <x v="0"/>
    <x v="0"/>
    <x v="80"/>
    <x v="176"/>
    <n v="243644"/>
  </r>
  <r>
    <x v="1"/>
    <x v="0"/>
    <x v="5"/>
    <x v="0"/>
    <x v="0"/>
    <x v="0"/>
    <x v="0"/>
    <x v="80"/>
    <x v="162"/>
    <n v="3203903"/>
  </r>
  <r>
    <x v="1"/>
    <x v="0"/>
    <x v="5"/>
    <x v="0"/>
    <x v="0"/>
    <x v="0"/>
    <x v="0"/>
    <x v="80"/>
    <x v="183"/>
    <m/>
  </r>
  <r>
    <x v="1"/>
    <x v="0"/>
    <x v="5"/>
    <x v="0"/>
    <x v="0"/>
    <x v="0"/>
    <x v="0"/>
    <x v="80"/>
    <x v="70"/>
    <m/>
  </r>
  <r>
    <x v="1"/>
    <x v="0"/>
    <x v="5"/>
    <x v="0"/>
    <x v="0"/>
    <x v="0"/>
    <x v="0"/>
    <x v="80"/>
    <x v="59"/>
    <n v="950000"/>
  </r>
  <r>
    <x v="1"/>
    <x v="0"/>
    <x v="5"/>
    <x v="0"/>
    <x v="0"/>
    <x v="0"/>
    <x v="0"/>
    <x v="80"/>
    <x v="0"/>
    <m/>
  </r>
  <r>
    <x v="1"/>
    <x v="0"/>
    <x v="5"/>
    <x v="0"/>
    <x v="0"/>
    <x v="0"/>
    <x v="0"/>
    <x v="80"/>
    <x v="0"/>
    <m/>
  </r>
  <r>
    <x v="1"/>
    <x v="0"/>
    <x v="5"/>
    <x v="0"/>
    <x v="0"/>
    <x v="0"/>
    <x v="0"/>
    <x v="84"/>
    <x v="0"/>
    <m/>
  </r>
  <r>
    <x v="1"/>
    <x v="0"/>
    <x v="5"/>
    <x v="0"/>
    <x v="0"/>
    <x v="0"/>
    <x v="0"/>
    <x v="107"/>
    <x v="0"/>
    <m/>
  </r>
  <r>
    <x v="1"/>
    <x v="0"/>
    <x v="5"/>
    <x v="0"/>
    <x v="0"/>
    <x v="0"/>
    <x v="0"/>
    <x v="115"/>
    <x v="0"/>
    <m/>
  </r>
  <r>
    <x v="1"/>
    <x v="0"/>
    <x v="5"/>
    <x v="0"/>
    <x v="0"/>
    <x v="0"/>
    <x v="0"/>
    <x v="138"/>
    <x v="88"/>
    <n v="251447"/>
  </r>
  <r>
    <x v="1"/>
    <x v="0"/>
    <x v="5"/>
    <x v="0"/>
    <x v="0"/>
    <x v="0"/>
    <x v="0"/>
    <x v="108"/>
    <x v="0"/>
    <m/>
  </r>
  <r>
    <x v="1"/>
    <x v="0"/>
    <x v="5"/>
    <x v="0"/>
    <x v="0"/>
    <x v="0"/>
    <x v="0"/>
    <x v="109"/>
    <x v="0"/>
    <m/>
  </r>
  <r>
    <x v="1"/>
    <x v="0"/>
    <x v="5"/>
    <x v="0"/>
    <x v="0"/>
    <x v="0"/>
    <x v="0"/>
    <x v="116"/>
    <x v="20"/>
    <m/>
  </r>
  <r>
    <x v="1"/>
    <x v="0"/>
    <x v="5"/>
    <x v="0"/>
    <x v="0"/>
    <x v="0"/>
    <x v="0"/>
    <x v="116"/>
    <x v="46"/>
    <n v="2425800"/>
  </r>
  <r>
    <x v="1"/>
    <x v="0"/>
    <x v="5"/>
    <x v="0"/>
    <x v="0"/>
    <x v="0"/>
    <x v="0"/>
    <x v="79"/>
    <x v="0"/>
    <m/>
  </r>
  <r>
    <x v="1"/>
    <x v="0"/>
    <x v="5"/>
    <x v="0"/>
    <x v="0"/>
    <x v="0"/>
    <x v="12"/>
    <x v="81"/>
    <x v="0"/>
    <m/>
  </r>
  <r>
    <x v="1"/>
    <x v="0"/>
    <x v="5"/>
    <x v="0"/>
    <x v="0"/>
    <x v="0"/>
    <x v="12"/>
    <x v="82"/>
    <x v="0"/>
    <m/>
  </r>
  <r>
    <x v="1"/>
    <x v="0"/>
    <x v="5"/>
    <x v="0"/>
    <x v="0"/>
    <x v="0"/>
    <x v="12"/>
    <x v="83"/>
    <x v="0"/>
    <m/>
  </r>
  <r>
    <x v="1"/>
    <x v="0"/>
    <x v="5"/>
    <x v="0"/>
    <x v="0"/>
    <x v="0"/>
    <x v="12"/>
    <x v="84"/>
    <x v="0"/>
    <m/>
  </r>
  <r>
    <x v="1"/>
    <x v="0"/>
    <x v="5"/>
    <x v="0"/>
    <x v="0"/>
    <x v="0"/>
    <x v="19"/>
    <x v="100"/>
    <x v="177"/>
    <m/>
  </r>
  <r>
    <x v="1"/>
    <x v="0"/>
    <x v="5"/>
    <x v="0"/>
    <x v="0"/>
    <x v="0"/>
    <x v="19"/>
    <x v="100"/>
    <x v="178"/>
    <m/>
  </r>
  <r>
    <x v="1"/>
    <x v="0"/>
    <x v="5"/>
    <x v="0"/>
    <x v="0"/>
    <x v="0"/>
    <x v="19"/>
    <x v="139"/>
    <x v="0"/>
    <m/>
  </r>
  <r>
    <x v="1"/>
    <x v="0"/>
    <x v="5"/>
    <x v="0"/>
    <x v="0"/>
    <x v="0"/>
    <x v="28"/>
    <x v="150"/>
    <x v="0"/>
    <m/>
  </r>
  <r>
    <x v="1"/>
    <x v="0"/>
    <x v="5"/>
    <x v="0"/>
    <x v="0"/>
    <x v="0"/>
    <x v="27"/>
    <x v="140"/>
    <x v="20"/>
    <n v="370000"/>
  </r>
  <r>
    <x v="1"/>
    <x v="0"/>
    <x v="5"/>
    <x v="0"/>
    <x v="0"/>
    <x v="0"/>
    <x v="27"/>
    <x v="148"/>
    <x v="0"/>
    <m/>
  </r>
  <r>
    <x v="1"/>
    <x v="0"/>
    <x v="5"/>
    <x v="0"/>
    <x v="0"/>
    <x v="0"/>
    <x v="27"/>
    <x v="139"/>
    <x v="0"/>
    <m/>
  </r>
  <r>
    <x v="1"/>
    <x v="0"/>
    <x v="5"/>
    <x v="0"/>
    <x v="0"/>
    <x v="0"/>
    <x v="27"/>
    <x v="149"/>
    <x v="0"/>
    <m/>
  </r>
  <r>
    <x v="1"/>
    <x v="0"/>
    <x v="5"/>
    <x v="0"/>
    <x v="0"/>
    <x v="0"/>
    <x v="22"/>
    <x v="105"/>
    <x v="0"/>
    <m/>
  </r>
  <r>
    <x v="1"/>
    <x v="0"/>
    <x v="5"/>
    <x v="0"/>
    <x v="0"/>
    <x v="0"/>
    <x v="16"/>
    <x v="86"/>
    <x v="45"/>
    <n v="1090100"/>
  </r>
  <r>
    <x v="1"/>
    <x v="0"/>
    <x v="5"/>
    <x v="0"/>
    <x v="0"/>
    <x v="0"/>
    <x v="16"/>
    <x v="86"/>
    <x v="204"/>
    <n v="208815"/>
  </r>
  <r>
    <x v="1"/>
    <x v="0"/>
    <x v="5"/>
    <x v="0"/>
    <x v="0"/>
    <x v="0"/>
    <x v="16"/>
    <x v="117"/>
    <x v="134"/>
    <n v="296134"/>
  </r>
  <r>
    <x v="1"/>
    <x v="0"/>
    <x v="5"/>
    <x v="0"/>
    <x v="0"/>
    <x v="0"/>
    <x v="16"/>
    <x v="117"/>
    <x v="57"/>
    <m/>
  </r>
  <r>
    <x v="1"/>
    <x v="0"/>
    <x v="5"/>
    <x v="0"/>
    <x v="0"/>
    <x v="0"/>
    <x v="22"/>
    <x v="105"/>
    <x v="0"/>
    <m/>
  </r>
  <r>
    <x v="1"/>
    <x v="0"/>
    <x v="5"/>
    <x v="0"/>
    <x v="0"/>
    <x v="0"/>
    <x v="2"/>
    <x v="87"/>
    <x v="165"/>
    <n v="315657"/>
  </r>
  <r>
    <x v="1"/>
    <x v="0"/>
    <x v="5"/>
    <x v="0"/>
    <x v="0"/>
    <x v="0"/>
    <x v="2"/>
    <x v="87"/>
    <x v="205"/>
    <n v="766988"/>
  </r>
  <r>
    <x v="1"/>
    <x v="0"/>
    <x v="5"/>
    <x v="0"/>
    <x v="0"/>
    <x v="0"/>
    <x v="2"/>
    <x v="87"/>
    <x v="0"/>
    <m/>
  </r>
  <r>
    <x v="1"/>
    <x v="0"/>
    <x v="5"/>
    <x v="0"/>
    <x v="0"/>
    <x v="0"/>
    <x v="2"/>
    <x v="87"/>
    <x v="0"/>
    <m/>
  </r>
  <r>
    <x v="1"/>
    <x v="0"/>
    <x v="5"/>
    <x v="0"/>
    <x v="0"/>
    <x v="0"/>
    <x v="2"/>
    <x v="88"/>
    <x v="0"/>
    <m/>
  </r>
  <r>
    <x v="1"/>
    <x v="0"/>
    <x v="5"/>
    <x v="0"/>
    <x v="0"/>
    <x v="0"/>
    <x v="2"/>
    <x v="88"/>
    <x v="206"/>
    <n v="231533"/>
  </r>
  <r>
    <x v="1"/>
    <x v="0"/>
    <x v="5"/>
    <x v="0"/>
    <x v="0"/>
    <x v="0"/>
    <x v="2"/>
    <x v="89"/>
    <x v="184"/>
    <m/>
  </r>
  <r>
    <x v="1"/>
    <x v="0"/>
    <x v="5"/>
    <x v="0"/>
    <x v="0"/>
    <x v="0"/>
    <x v="2"/>
    <x v="89"/>
    <x v="139"/>
    <m/>
  </r>
  <r>
    <x v="1"/>
    <x v="0"/>
    <x v="5"/>
    <x v="0"/>
    <x v="0"/>
    <x v="0"/>
    <x v="2"/>
    <x v="89"/>
    <x v="0"/>
    <m/>
  </r>
  <r>
    <x v="1"/>
    <x v="0"/>
    <x v="5"/>
    <x v="0"/>
    <x v="0"/>
    <x v="0"/>
    <x v="2"/>
    <x v="90"/>
    <x v="94"/>
    <n v="184782"/>
  </r>
  <r>
    <x v="1"/>
    <x v="0"/>
    <x v="5"/>
    <x v="0"/>
    <x v="0"/>
    <x v="0"/>
    <x v="2"/>
    <x v="90"/>
    <x v="0"/>
    <m/>
  </r>
  <r>
    <x v="1"/>
    <x v="0"/>
    <x v="5"/>
    <x v="0"/>
    <x v="0"/>
    <x v="0"/>
    <x v="2"/>
    <x v="90"/>
    <x v="0"/>
    <m/>
  </r>
  <r>
    <x v="1"/>
    <x v="0"/>
    <x v="5"/>
    <x v="0"/>
    <x v="0"/>
    <x v="0"/>
    <x v="2"/>
    <x v="90"/>
    <x v="0"/>
    <m/>
  </r>
  <r>
    <x v="1"/>
    <x v="0"/>
    <x v="5"/>
    <x v="0"/>
    <x v="0"/>
    <x v="0"/>
    <x v="2"/>
    <x v="90"/>
    <x v="0"/>
    <m/>
  </r>
  <r>
    <x v="1"/>
    <x v="0"/>
    <x v="5"/>
    <x v="0"/>
    <x v="0"/>
    <x v="0"/>
    <x v="2"/>
    <x v="90"/>
    <x v="0"/>
    <m/>
  </r>
  <r>
    <x v="1"/>
    <x v="0"/>
    <x v="5"/>
    <x v="0"/>
    <x v="0"/>
    <x v="0"/>
    <x v="2"/>
    <x v="91"/>
    <x v="207"/>
    <n v="267479"/>
  </r>
  <r>
    <x v="1"/>
    <x v="0"/>
    <x v="5"/>
    <x v="0"/>
    <x v="0"/>
    <x v="0"/>
    <x v="2"/>
    <x v="91"/>
    <x v="161"/>
    <n v="45378"/>
  </r>
  <r>
    <x v="1"/>
    <x v="0"/>
    <x v="5"/>
    <x v="0"/>
    <x v="0"/>
    <x v="0"/>
    <x v="2"/>
    <x v="91"/>
    <x v="201"/>
    <n v="36911"/>
  </r>
  <r>
    <x v="1"/>
    <x v="0"/>
    <x v="5"/>
    <x v="0"/>
    <x v="0"/>
    <x v="0"/>
    <x v="2"/>
    <x v="91"/>
    <x v="202"/>
    <n v="684424"/>
  </r>
  <r>
    <x v="1"/>
    <x v="0"/>
    <x v="5"/>
    <x v="0"/>
    <x v="0"/>
    <x v="0"/>
    <x v="2"/>
    <x v="92"/>
    <x v="0"/>
    <m/>
  </r>
  <r>
    <x v="1"/>
    <x v="0"/>
    <x v="5"/>
    <x v="0"/>
    <x v="0"/>
    <x v="0"/>
    <x v="2"/>
    <x v="136"/>
    <x v="2"/>
    <n v="50000"/>
  </r>
  <r>
    <x v="1"/>
    <x v="0"/>
    <x v="5"/>
    <x v="0"/>
    <x v="0"/>
    <x v="0"/>
    <x v="2"/>
    <x v="136"/>
    <x v="157"/>
    <n v="44000"/>
  </r>
  <r>
    <x v="1"/>
    <x v="0"/>
    <x v="5"/>
    <x v="0"/>
    <x v="0"/>
    <x v="0"/>
    <x v="2"/>
    <x v="136"/>
    <x v="208"/>
    <n v="376000"/>
  </r>
  <r>
    <x v="1"/>
    <x v="0"/>
    <x v="5"/>
    <x v="0"/>
    <x v="0"/>
    <x v="0"/>
    <x v="2"/>
    <x v="136"/>
    <x v="60"/>
    <n v="10000"/>
  </r>
  <r>
    <x v="1"/>
    <x v="0"/>
    <x v="5"/>
    <x v="0"/>
    <x v="0"/>
    <x v="0"/>
    <x v="2"/>
    <x v="136"/>
    <x v="0"/>
    <m/>
  </r>
  <r>
    <x v="1"/>
    <x v="0"/>
    <x v="5"/>
    <x v="0"/>
    <x v="0"/>
    <x v="0"/>
    <x v="2"/>
    <x v="141"/>
    <x v="185"/>
    <m/>
  </r>
  <r>
    <x v="1"/>
    <x v="0"/>
    <x v="5"/>
    <x v="0"/>
    <x v="0"/>
    <x v="0"/>
    <x v="2"/>
    <x v="141"/>
    <x v="0"/>
    <m/>
  </r>
  <r>
    <x v="1"/>
    <x v="0"/>
    <x v="5"/>
    <x v="0"/>
    <x v="0"/>
    <x v="0"/>
    <x v="2"/>
    <x v="141"/>
    <x v="0"/>
    <m/>
  </r>
  <r>
    <x v="1"/>
    <x v="0"/>
    <x v="5"/>
    <x v="0"/>
    <x v="0"/>
    <x v="0"/>
    <x v="2"/>
    <x v="93"/>
    <x v="0"/>
    <m/>
  </r>
  <r>
    <x v="1"/>
    <x v="0"/>
    <x v="5"/>
    <x v="0"/>
    <x v="0"/>
    <x v="0"/>
    <x v="2"/>
    <x v="84"/>
    <x v="6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0"/>
    <x v="2"/>
    <x v="84"/>
    <x v="0"/>
    <m/>
  </r>
  <r>
    <x v="1"/>
    <x v="0"/>
    <x v="5"/>
    <x v="0"/>
    <x v="0"/>
    <x v="7"/>
    <x v="4"/>
    <x v="119"/>
    <x v="136"/>
    <n v="2300000"/>
  </r>
  <r>
    <x v="1"/>
    <x v="0"/>
    <x v="5"/>
    <x v="0"/>
    <x v="0"/>
    <x v="7"/>
    <x v="4"/>
    <x v="119"/>
    <x v="186"/>
    <n v="5500000"/>
  </r>
  <r>
    <x v="1"/>
    <x v="0"/>
    <x v="5"/>
    <x v="0"/>
    <x v="0"/>
    <x v="7"/>
    <x v="4"/>
    <x v="120"/>
    <x v="136"/>
    <n v="140606"/>
  </r>
  <r>
    <x v="1"/>
    <x v="0"/>
    <x v="5"/>
    <x v="0"/>
    <x v="0"/>
    <x v="7"/>
    <x v="4"/>
    <x v="121"/>
    <x v="136"/>
    <n v="203384"/>
  </r>
  <r>
    <x v="1"/>
    <x v="0"/>
    <x v="5"/>
    <x v="0"/>
    <x v="0"/>
    <x v="7"/>
    <x v="4"/>
    <x v="121"/>
    <x v="186"/>
    <n v="458333"/>
  </r>
  <r>
    <x v="1"/>
    <x v="0"/>
    <x v="5"/>
    <x v="0"/>
    <x v="0"/>
    <x v="7"/>
    <x v="4"/>
    <x v="122"/>
    <x v="186"/>
    <n v="55000"/>
  </r>
  <r>
    <x v="1"/>
    <x v="0"/>
    <x v="5"/>
    <x v="0"/>
    <x v="0"/>
    <x v="7"/>
    <x v="4"/>
    <x v="122"/>
    <x v="136"/>
    <n v="24406"/>
  </r>
  <r>
    <x v="1"/>
    <x v="0"/>
    <x v="5"/>
    <x v="0"/>
    <x v="0"/>
    <x v="7"/>
    <x v="4"/>
    <x v="123"/>
    <x v="186"/>
    <n v="458333"/>
  </r>
  <r>
    <x v="1"/>
    <x v="0"/>
    <x v="5"/>
    <x v="0"/>
    <x v="0"/>
    <x v="7"/>
    <x v="4"/>
    <x v="123"/>
    <x v="136"/>
    <n v="203384"/>
  </r>
  <r>
    <x v="1"/>
    <x v="0"/>
    <x v="5"/>
    <x v="0"/>
    <x v="0"/>
    <x v="7"/>
    <x v="4"/>
    <x v="124"/>
    <x v="186"/>
    <n v="229167"/>
  </r>
  <r>
    <x v="1"/>
    <x v="0"/>
    <x v="5"/>
    <x v="0"/>
    <x v="0"/>
    <x v="7"/>
    <x v="4"/>
    <x v="124"/>
    <x v="136"/>
    <n v="95833"/>
  </r>
  <r>
    <x v="1"/>
    <x v="0"/>
    <x v="5"/>
    <x v="0"/>
    <x v="0"/>
    <x v="7"/>
    <x v="4"/>
    <x v="135"/>
    <x v="0"/>
    <m/>
  </r>
  <r>
    <x v="1"/>
    <x v="0"/>
    <x v="5"/>
    <x v="0"/>
    <x v="0"/>
    <x v="7"/>
    <x v="4"/>
    <x v="125"/>
    <x v="136"/>
    <n v="1000000"/>
  </r>
  <r>
    <x v="1"/>
    <x v="0"/>
    <x v="5"/>
    <x v="0"/>
    <x v="0"/>
    <x v="7"/>
    <x v="4"/>
    <x v="144"/>
    <x v="136"/>
    <m/>
  </r>
  <r>
    <x v="1"/>
    <x v="0"/>
    <x v="5"/>
    <x v="0"/>
    <x v="0"/>
    <x v="7"/>
    <x v="4"/>
    <x v="126"/>
    <x v="0"/>
    <m/>
  </r>
  <r>
    <x v="1"/>
    <x v="0"/>
    <x v="5"/>
    <x v="0"/>
    <x v="0"/>
    <x v="7"/>
    <x v="4"/>
    <x v="127"/>
    <x v="5"/>
    <n v="40958"/>
  </r>
  <r>
    <x v="1"/>
    <x v="0"/>
    <x v="5"/>
    <x v="0"/>
    <x v="0"/>
    <x v="7"/>
    <x v="4"/>
    <x v="152"/>
    <x v="130"/>
    <m/>
  </r>
  <r>
    <x v="1"/>
    <x v="0"/>
    <x v="5"/>
    <x v="0"/>
    <x v="0"/>
    <x v="7"/>
    <x v="4"/>
    <x v="128"/>
    <x v="6"/>
    <n v="936000"/>
  </r>
  <r>
    <x v="1"/>
    <x v="0"/>
    <x v="5"/>
    <x v="0"/>
    <x v="0"/>
    <x v="7"/>
    <x v="4"/>
    <x v="129"/>
    <x v="77"/>
    <n v="92000"/>
  </r>
  <r>
    <x v="1"/>
    <x v="0"/>
    <x v="5"/>
    <x v="0"/>
    <x v="0"/>
    <x v="7"/>
    <x v="4"/>
    <x v="129"/>
    <x v="187"/>
    <n v="220000"/>
  </r>
  <r>
    <x v="1"/>
    <x v="0"/>
    <x v="5"/>
    <x v="0"/>
    <x v="0"/>
    <x v="7"/>
    <x v="4"/>
    <x v="130"/>
    <x v="0"/>
    <m/>
  </r>
  <r>
    <x v="1"/>
    <x v="0"/>
    <x v="5"/>
    <x v="0"/>
    <x v="0"/>
    <x v="7"/>
    <x v="2"/>
    <x v="131"/>
    <x v="0"/>
    <m/>
  </r>
  <r>
    <x v="1"/>
    <x v="0"/>
    <x v="5"/>
    <x v="0"/>
    <x v="0"/>
    <x v="1"/>
    <x v="7"/>
    <x v="34"/>
    <x v="29"/>
    <n v="82190"/>
  </r>
  <r>
    <x v="1"/>
    <x v="0"/>
    <x v="5"/>
    <x v="0"/>
    <x v="0"/>
    <x v="1"/>
    <x v="7"/>
    <x v="20"/>
    <x v="29"/>
    <n v="144061"/>
  </r>
  <r>
    <x v="1"/>
    <x v="0"/>
    <x v="5"/>
    <x v="0"/>
    <x v="0"/>
    <x v="1"/>
    <x v="7"/>
    <x v="20"/>
    <x v="169"/>
    <n v="678359.67"/>
  </r>
  <r>
    <x v="1"/>
    <x v="0"/>
    <x v="5"/>
    <x v="0"/>
    <x v="0"/>
    <x v="1"/>
    <x v="7"/>
    <x v="101"/>
    <x v="6"/>
    <m/>
  </r>
  <r>
    <x v="1"/>
    <x v="0"/>
    <x v="5"/>
    <x v="0"/>
    <x v="0"/>
    <x v="1"/>
    <x v="7"/>
    <x v="101"/>
    <x v="77"/>
    <m/>
  </r>
  <r>
    <x v="1"/>
    <x v="0"/>
    <x v="5"/>
    <x v="0"/>
    <x v="0"/>
    <x v="1"/>
    <x v="7"/>
    <x v="101"/>
    <x v="8"/>
    <m/>
  </r>
  <r>
    <x v="1"/>
    <x v="0"/>
    <x v="5"/>
    <x v="0"/>
    <x v="0"/>
    <x v="1"/>
    <x v="7"/>
    <x v="101"/>
    <x v="130"/>
    <m/>
  </r>
  <r>
    <x v="1"/>
    <x v="0"/>
    <x v="5"/>
    <x v="0"/>
    <x v="0"/>
    <x v="1"/>
    <x v="7"/>
    <x v="101"/>
    <x v="181"/>
    <m/>
  </r>
  <r>
    <x v="1"/>
    <x v="0"/>
    <x v="5"/>
    <x v="0"/>
    <x v="0"/>
    <x v="1"/>
    <x v="7"/>
    <x v="101"/>
    <x v="160"/>
    <m/>
  </r>
  <r>
    <x v="1"/>
    <x v="0"/>
    <x v="5"/>
    <x v="0"/>
    <x v="0"/>
    <x v="1"/>
    <x v="7"/>
    <x v="101"/>
    <x v="5"/>
    <m/>
  </r>
  <r>
    <x v="1"/>
    <x v="0"/>
    <x v="5"/>
    <x v="0"/>
    <x v="0"/>
    <x v="1"/>
    <x v="7"/>
    <x v="55"/>
    <x v="54"/>
    <n v="5793"/>
  </r>
  <r>
    <x v="1"/>
    <x v="0"/>
    <x v="5"/>
    <x v="0"/>
    <x v="0"/>
    <x v="1"/>
    <x v="7"/>
    <x v="55"/>
    <x v="0"/>
    <m/>
  </r>
  <r>
    <x v="1"/>
    <x v="0"/>
    <x v="5"/>
    <x v="0"/>
    <x v="0"/>
    <x v="1"/>
    <x v="8"/>
    <x v="22"/>
    <x v="29"/>
    <n v="532957"/>
  </r>
  <r>
    <x v="1"/>
    <x v="0"/>
    <x v="5"/>
    <x v="0"/>
    <x v="0"/>
    <x v="1"/>
    <x v="8"/>
    <x v="94"/>
    <x v="208"/>
    <n v="662.19"/>
  </r>
  <r>
    <x v="1"/>
    <x v="0"/>
    <x v="5"/>
    <x v="0"/>
    <x v="0"/>
    <x v="1"/>
    <x v="8"/>
    <x v="94"/>
    <x v="31"/>
    <n v="-257387.07"/>
  </r>
  <r>
    <x v="1"/>
    <x v="0"/>
    <x v="5"/>
    <x v="0"/>
    <x v="0"/>
    <x v="1"/>
    <x v="8"/>
    <x v="94"/>
    <x v="54"/>
    <n v="12.04"/>
  </r>
  <r>
    <x v="1"/>
    <x v="0"/>
    <x v="5"/>
    <x v="0"/>
    <x v="0"/>
    <x v="1"/>
    <x v="8"/>
    <x v="94"/>
    <x v="80"/>
    <n v="1930.76"/>
  </r>
  <r>
    <x v="1"/>
    <x v="0"/>
    <x v="5"/>
    <x v="0"/>
    <x v="0"/>
    <x v="1"/>
    <x v="8"/>
    <x v="94"/>
    <x v="26"/>
    <n v="6810"/>
  </r>
  <r>
    <x v="1"/>
    <x v="0"/>
    <x v="5"/>
    <x v="0"/>
    <x v="0"/>
    <x v="1"/>
    <x v="8"/>
    <x v="94"/>
    <x v="0"/>
    <m/>
  </r>
  <r>
    <x v="1"/>
    <x v="0"/>
    <x v="5"/>
    <x v="0"/>
    <x v="0"/>
    <x v="1"/>
    <x v="8"/>
    <x v="94"/>
    <x v="0"/>
    <m/>
  </r>
  <r>
    <x v="1"/>
    <x v="0"/>
    <x v="5"/>
    <x v="0"/>
    <x v="0"/>
    <x v="1"/>
    <x v="8"/>
    <x v="94"/>
    <x v="0"/>
    <m/>
  </r>
  <r>
    <x v="1"/>
    <x v="0"/>
    <x v="5"/>
    <x v="0"/>
    <x v="0"/>
    <x v="1"/>
    <x v="8"/>
    <x v="94"/>
    <x v="0"/>
    <m/>
  </r>
  <r>
    <x v="1"/>
    <x v="0"/>
    <x v="5"/>
    <x v="0"/>
    <x v="0"/>
    <x v="1"/>
    <x v="8"/>
    <x v="95"/>
    <x v="0"/>
    <m/>
  </r>
  <r>
    <x v="1"/>
    <x v="0"/>
    <x v="5"/>
    <x v="0"/>
    <x v="0"/>
    <x v="1"/>
    <x v="8"/>
    <x v="77"/>
    <x v="50"/>
    <m/>
  </r>
  <r>
    <x v="1"/>
    <x v="0"/>
    <x v="5"/>
    <x v="0"/>
    <x v="0"/>
    <x v="1"/>
    <x v="8"/>
    <x v="4"/>
    <x v="42"/>
    <m/>
  </r>
  <r>
    <x v="1"/>
    <x v="0"/>
    <x v="5"/>
    <x v="0"/>
    <x v="0"/>
    <x v="1"/>
    <x v="8"/>
    <x v="4"/>
    <x v="136"/>
    <m/>
  </r>
  <r>
    <x v="1"/>
    <x v="0"/>
    <x v="5"/>
    <x v="0"/>
    <x v="0"/>
    <x v="1"/>
    <x v="8"/>
    <x v="4"/>
    <x v="182"/>
    <m/>
  </r>
  <r>
    <x v="1"/>
    <x v="0"/>
    <x v="5"/>
    <x v="0"/>
    <x v="0"/>
    <x v="1"/>
    <x v="8"/>
    <x v="4"/>
    <x v="65"/>
    <n v="0.01"/>
  </r>
  <r>
    <x v="1"/>
    <x v="0"/>
    <x v="5"/>
    <x v="0"/>
    <x v="0"/>
    <x v="1"/>
    <x v="8"/>
    <x v="4"/>
    <x v="190"/>
    <n v="48000"/>
  </r>
  <r>
    <x v="1"/>
    <x v="0"/>
    <x v="5"/>
    <x v="0"/>
    <x v="0"/>
    <x v="1"/>
    <x v="8"/>
    <x v="4"/>
    <x v="62"/>
    <n v="249.5"/>
  </r>
  <r>
    <x v="1"/>
    <x v="0"/>
    <x v="5"/>
    <x v="0"/>
    <x v="0"/>
    <x v="1"/>
    <x v="8"/>
    <x v="4"/>
    <x v="75"/>
    <n v="94"/>
  </r>
  <r>
    <x v="1"/>
    <x v="0"/>
    <x v="5"/>
    <x v="0"/>
    <x v="0"/>
    <x v="1"/>
    <x v="8"/>
    <x v="4"/>
    <x v="24"/>
    <n v="988"/>
  </r>
  <r>
    <x v="1"/>
    <x v="0"/>
    <x v="5"/>
    <x v="0"/>
    <x v="0"/>
    <x v="1"/>
    <x v="8"/>
    <x v="4"/>
    <x v="89"/>
    <n v="31700"/>
  </r>
  <r>
    <x v="1"/>
    <x v="0"/>
    <x v="5"/>
    <x v="0"/>
    <x v="0"/>
    <x v="1"/>
    <x v="8"/>
    <x v="4"/>
    <x v="131"/>
    <n v="40"/>
  </r>
  <r>
    <x v="1"/>
    <x v="0"/>
    <x v="5"/>
    <x v="0"/>
    <x v="0"/>
    <x v="1"/>
    <x v="8"/>
    <x v="4"/>
    <x v="137"/>
    <n v="10"/>
  </r>
  <r>
    <x v="1"/>
    <x v="0"/>
    <x v="5"/>
    <x v="0"/>
    <x v="0"/>
    <x v="1"/>
    <x v="8"/>
    <x v="4"/>
    <x v="153"/>
    <n v="40800"/>
  </r>
  <r>
    <x v="1"/>
    <x v="0"/>
    <x v="5"/>
    <x v="0"/>
    <x v="0"/>
    <x v="1"/>
    <x v="8"/>
    <x v="4"/>
    <x v="118"/>
    <n v="120328"/>
  </r>
  <r>
    <x v="1"/>
    <x v="0"/>
    <x v="5"/>
    <x v="0"/>
    <x v="0"/>
    <x v="1"/>
    <x v="8"/>
    <x v="4"/>
    <x v="2"/>
    <n v="657344"/>
  </r>
  <r>
    <x v="1"/>
    <x v="0"/>
    <x v="5"/>
    <x v="0"/>
    <x v="0"/>
    <x v="1"/>
    <x v="8"/>
    <x v="4"/>
    <x v="123"/>
    <n v="250"/>
  </r>
  <r>
    <x v="1"/>
    <x v="0"/>
    <x v="5"/>
    <x v="0"/>
    <x v="0"/>
    <x v="1"/>
    <x v="8"/>
    <x v="4"/>
    <x v="201"/>
    <n v="42800"/>
  </r>
  <r>
    <x v="1"/>
    <x v="0"/>
    <x v="5"/>
    <x v="0"/>
    <x v="0"/>
    <x v="1"/>
    <x v="8"/>
    <x v="4"/>
    <x v="209"/>
    <n v="0.31"/>
  </r>
  <r>
    <x v="1"/>
    <x v="0"/>
    <x v="5"/>
    <x v="0"/>
    <x v="0"/>
    <x v="1"/>
    <x v="8"/>
    <x v="4"/>
    <x v="31"/>
    <n v="787.92"/>
  </r>
  <r>
    <x v="1"/>
    <x v="0"/>
    <x v="5"/>
    <x v="0"/>
    <x v="0"/>
    <x v="1"/>
    <x v="8"/>
    <x v="4"/>
    <x v="54"/>
    <n v="0.24"/>
  </r>
  <r>
    <x v="1"/>
    <x v="0"/>
    <x v="5"/>
    <x v="0"/>
    <x v="0"/>
    <x v="1"/>
    <x v="8"/>
    <x v="4"/>
    <x v="200"/>
    <m/>
  </r>
  <r>
    <x v="1"/>
    <x v="0"/>
    <x v="5"/>
    <x v="0"/>
    <x v="0"/>
    <x v="1"/>
    <x v="8"/>
    <x v="4"/>
    <x v="210"/>
    <n v="4"/>
  </r>
  <r>
    <x v="1"/>
    <x v="0"/>
    <x v="5"/>
    <x v="0"/>
    <x v="0"/>
    <x v="1"/>
    <x v="8"/>
    <x v="4"/>
    <x v="0"/>
    <m/>
  </r>
  <r>
    <x v="1"/>
    <x v="0"/>
    <x v="5"/>
    <x v="0"/>
    <x v="0"/>
    <x v="1"/>
    <x v="8"/>
    <x v="4"/>
    <x v="0"/>
    <m/>
  </r>
  <r>
    <x v="1"/>
    <x v="0"/>
    <x v="5"/>
    <x v="0"/>
    <x v="0"/>
    <x v="1"/>
    <x v="8"/>
    <x v="4"/>
    <x v="0"/>
    <m/>
  </r>
  <r>
    <x v="1"/>
    <x v="0"/>
    <x v="5"/>
    <x v="0"/>
    <x v="0"/>
    <x v="1"/>
    <x v="8"/>
    <x v="4"/>
    <x v="0"/>
    <m/>
  </r>
  <r>
    <x v="1"/>
    <x v="0"/>
    <x v="5"/>
    <x v="0"/>
    <x v="0"/>
    <x v="1"/>
    <x v="8"/>
    <x v="4"/>
    <x v="0"/>
    <m/>
  </r>
  <r>
    <x v="1"/>
    <x v="0"/>
    <x v="5"/>
    <x v="0"/>
    <x v="0"/>
    <x v="1"/>
    <x v="8"/>
    <x v="4"/>
    <x v="0"/>
    <m/>
  </r>
  <r>
    <x v="1"/>
    <x v="0"/>
    <x v="5"/>
    <x v="0"/>
    <x v="0"/>
    <x v="6"/>
    <x v="23"/>
    <x v="112"/>
    <x v="0"/>
    <m/>
  </r>
  <r>
    <x v="1"/>
    <x v="0"/>
    <x v="5"/>
    <x v="0"/>
    <x v="2"/>
    <x v="3"/>
    <x v="3"/>
    <x v="96"/>
    <x v="0"/>
    <m/>
  </r>
  <r>
    <x v="1"/>
    <x v="0"/>
    <x v="5"/>
    <x v="0"/>
    <x v="2"/>
    <x v="3"/>
    <x v="3"/>
    <x v="137"/>
    <x v="98"/>
    <m/>
  </r>
  <r>
    <x v="1"/>
    <x v="0"/>
    <x v="5"/>
    <x v="0"/>
    <x v="2"/>
    <x v="3"/>
    <x v="3"/>
    <x v="97"/>
    <x v="34"/>
    <n v="636048"/>
  </r>
  <r>
    <x v="1"/>
    <x v="0"/>
    <x v="5"/>
    <x v="0"/>
    <x v="2"/>
    <x v="3"/>
    <x v="3"/>
    <x v="97"/>
    <x v="36"/>
    <n v="2660154"/>
  </r>
  <r>
    <x v="1"/>
    <x v="0"/>
    <x v="5"/>
    <x v="0"/>
    <x v="2"/>
    <x v="3"/>
    <x v="3"/>
    <x v="97"/>
    <x v="48"/>
    <m/>
  </r>
  <r>
    <x v="1"/>
    <x v="0"/>
    <x v="5"/>
    <x v="0"/>
    <x v="2"/>
    <x v="3"/>
    <x v="3"/>
    <x v="97"/>
    <x v="0"/>
    <m/>
  </r>
  <r>
    <x v="1"/>
    <x v="0"/>
    <x v="5"/>
    <x v="0"/>
    <x v="2"/>
    <x v="3"/>
    <x v="3"/>
    <x v="97"/>
    <x v="0"/>
    <m/>
  </r>
  <r>
    <x v="1"/>
    <x v="0"/>
    <x v="5"/>
    <x v="0"/>
    <x v="2"/>
    <x v="3"/>
    <x v="3"/>
    <x v="97"/>
    <x v="0"/>
    <m/>
  </r>
  <r>
    <x v="1"/>
    <x v="0"/>
    <x v="5"/>
    <x v="0"/>
    <x v="2"/>
    <x v="3"/>
    <x v="3"/>
    <x v="97"/>
    <x v="0"/>
    <m/>
  </r>
  <r>
    <x v="1"/>
    <x v="0"/>
    <x v="5"/>
    <x v="0"/>
    <x v="2"/>
    <x v="3"/>
    <x v="3"/>
    <x v="98"/>
    <x v="0"/>
    <m/>
  </r>
  <r>
    <x v="1"/>
    <x v="0"/>
    <x v="5"/>
    <x v="0"/>
    <x v="2"/>
    <x v="3"/>
    <x v="3"/>
    <x v="99"/>
    <x v="37"/>
    <n v="19257590"/>
  </r>
  <r>
    <x v="1"/>
    <x v="0"/>
    <x v="5"/>
    <x v="0"/>
    <x v="2"/>
    <x v="3"/>
    <x v="3"/>
    <x v="99"/>
    <x v="122"/>
    <m/>
  </r>
  <r>
    <x v="1"/>
    <x v="0"/>
    <x v="5"/>
    <x v="0"/>
    <x v="2"/>
    <x v="3"/>
    <x v="3"/>
    <x v="99"/>
    <x v="39"/>
    <n v="3426959"/>
  </r>
  <r>
    <x v="1"/>
    <x v="0"/>
    <x v="5"/>
    <x v="0"/>
    <x v="2"/>
    <x v="3"/>
    <x v="3"/>
    <x v="99"/>
    <x v="70"/>
    <n v="3102000"/>
  </r>
  <r>
    <x v="1"/>
    <x v="0"/>
    <x v="5"/>
    <x v="0"/>
    <x v="2"/>
    <x v="3"/>
    <x v="3"/>
    <x v="99"/>
    <x v="0"/>
    <m/>
  </r>
  <r>
    <x v="1"/>
    <x v="0"/>
    <x v="5"/>
    <x v="0"/>
    <x v="2"/>
    <x v="3"/>
    <x v="3"/>
    <x v="99"/>
    <x v="0"/>
    <m/>
  </r>
  <r>
    <x v="1"/>
    <x v="0"/>
    <x v="5"/>
    <x v="0"/>
    <x v="2"/>
    <x v="3"/>
    <x v="3"/>
    <x v="99"/>
    <x v="0"/>
    <m/>
  </r>
  <r>
    <x v="1"/>
    <x v="0"/>
    <x v="5"/>
    <x v="0"/>
    <x v="2"/>
    <x v="3"/>
    <x v="26"/>
    <x v="137"/>
    <x v="0"/>
    <m/>
  </r>
  <r>
    <x v="1"/>
    <x v="0"/>
    <x v="5"/>
    <x v="0"/>
    <x v="2"/>
    <x v="3"/>
    <x v="20"/>
    <x v="49"/>
    <x v="68"/>
    <n v="1080000"/>
  </r>
  <r>
    <x v="1"/>
    <x v="0"/>
    <x v="5"/>
    <x v="0"/>
    <x v="2"/>
    <x v="3"/>
    <x v="20"/>
    <x v="49"/>
    <x v="124"/>
    <n v="1366500"/>
  </r>
  <r>
    <x v="1"/>
    <x v="0"/>
    <x v="5"/>
    <x v="0"/>
    <x v="2"/>
    <x v="3"/>
    <x v="20"/>
    <x v="49"/>
    <x v="41"/>
    <n v="2850520"/>
  </r>
  <r>
    <x v="1"/>
    <x v="0"/>
    <x v="5"/>
    <x v="0"/>
    <x v="2"/>
    <x v="3"/>
    <x v="20"/>
    <x v="49"/>
    <x v="42"/>
    <n v="452000"/>
  </r>
  <r>
    <x v="1"/>
    <x v="0"/>
    <x v="5"/>
    <x v="0"/>
    <x v="2"/>
    <x v="3"/>
    <x v="20"/>
    <x v="49"/>
    <x v="166"/>
    <n v="80000"/>
  </r>
  <r>
    <x v="1"/>
    <x v="0"/>
    <x v="5"/>
    <x v="0"/>
    <x v="2"/>
    <x v="3"/>
    <x v="20"/>
    <x v="49"/>
    <x v="0"/>
    <m/>
  </r>
  <r>
    <x v="1"/>
    <x v="0"/>
    <x v="5"/>
    <x v="0"/>
    <x v="2"/>
    <x v="3"/>
    <x v="20"/>
    <x v="151"/>
    <x v="0"/>
    <m/>
  </r>
  <r>
    <x v="1"/>
    <x v="0"/>
    <x v="5"/>
    <x v="0"/>
    <x v="2"/>
    <x v="3"/>
    <x v="20"/>
    <x v="111"/>
    <x v="42"/>
    <n v="515200"/>
  </r>
  <r>
    <x v="1"/>
    <x v="0"/>
    <x v="5"/>
    <x v="0"/>
    <x v="2"/>
    <x v="3"/>
    <x v="20"/>
    <x v="111"/>
    <x v="124"/>
    <n v="890921"/>
  </r>
  <r>
    <x v="1"/>
    <x v="0"/>
    <x v="5"/>
    <x v="0"/>
    <x v="2"/>
    <x v="3"/>
    <x v="20"/>
    <x v="111"/>
    <x v="0"/>
    <m/>
  </r>
  <r>
    <x v="1"/>
    <x v="0"/>
    <x v="5"/>
    <x v="0"/>
    <x v="2"/>
    <x v="3"/>
    <x v="20"/>
    <x v="111"/>
    <x v="0"/>
    <m/>
  </r>
  <r>
    <x v="1"/>
    <x v="0"/>
    <x v="5"/>
    <x v="0"/>
    <x v="2"/>
    <x v="3"/>
    <x v="20"/>
    <x v="111"/>
    <x v="0"/>
    <m/>
  </r>
  <r>
    <x v="1"/>
    <x v="0"/>
    <x v="5"/>
    <x v="0"/>
    <x v="2"/>
    <x v="3"/>
    <x v="21"/>
    <x v="50"/>
    <x v="0"/>
    <m/>
  </r>
  <r>
    <x v="1"/>
    <x v="0"/>
    <x v="5"/>
    <x v="0"/>
    <x v="2"/>
    <x v="3"/>
    <x v="21"/>
    <x v="132"/>
    <x v="0"/>
    <m/>
  </r>
  <r>
    <x v="2"/>
    <x v="0"/>
    <x v="5"/>
    <x v="0"/>
    <x v="1"/>
    <x v="2"/>
    <x v="24"/>
    <x v="63"/>
    <x v="1"/>
    <n v="96620445.819999993"/>
  </r>
  <r>
    <x v="2"/>
    <x v="0"/>
    <x v="5"/>
    <x v="0"/>
    <x v="1"/>
    <x v="5"/>
    <x v="11"/>
    <x v="64"/>
    <x v="0"/>
    <n v="0.19"/>
  </r>
  <r>
    <x v="2"/>
    <x v="0"/>
    <x v="5"/>
    <x v="0"/>
    <x v="1"/>
    <x v="5"/>
    <x v="14"/>
    <x v="66"/>
    <x v="0"/>
    <m/>
  </r>
  <r>
    <x v="2"/>
    <x v="0"/>
    <x v="5"/>
    <x v="0"/>
    <x v="1"/>
    <x v="5"/>
    <x v="15"/>
    <x v="69"/>
    <x v="0"/>
    <n v="5000"/>
  </r>
  <r>
    <x v="2"/>
    <x v="0"/>
    <x v="5"/>
    <x v="0"/>
    <x v="1"/>
    <x v="2"/>
    <x v="25"/>
    <x v="74"/>
    <x v="0"/>
    <n v="-2216912"/>
  </r>
  <r>
    <x v="2"/>
    <x v="0"/>
    <x v="5"/>
    <x v="0"/>
    <x v="1"/>
    <x v="2"/>
    <x v="25"/>
    <x v="118"/>
    <x v="0"/>
    <m/>
  </r>
  <r>
    <x v="2"/>
    <x v="0"/>
    <x v="5"/>
    <x v="0"/>
    <x v="1"/>
    <x v="2"/>
    <x v="0"/>
    <x v="103"/>
    <x v="0"/>
    <m/>
  </r>
  <r>
    <x v="2"/>
    <x v="0"/>
    <x v="5"/>
    <x v="0"/>
    <x v="1"/>
    <x v="2"/>
    <x v="0"/>
    <x v="104"/>
    <x v="0"/>
    <n v="289915.92"/>
  </r>
  <r>
    <x v="2"/>
    <x v="0"/>
    <x v="5"/>
    <x v="0"/>
    <x v="1"/>
    <x v="2"/>
    <x v="0"/>
    <x v="145"/>
    <x v="0"/>
    <n v="-851030.35"/>
  </r>
  <r>
    <x v="2"/>
    <x v="0"/>
    <x v="5"/>
    <x v="0"/>
    <x v="1"/>
    <x v="5"/>
    <x v="7"/>
    <x v="153"/>
    <x v="0"/>
    <m/>
  </r>
  <r>
    <x v="2"/>
    <x v="0"/>
    <x v="5"/>
    <x v="0"/>
    <x v="0"/>
    <x v="0"/>
    <x v="4"/>
    <x v="6"/>
    <x v="2"/>
    <n v="6120000"/>
  </r>
  <r>
    <x v="2"/>
    <x v="0"/>
    <x v="5"/>
    <x v="0"/>
    <x v="0"/>
    <x v="0"/>
    <x v="4"/>
    <x v="6"/>
    <x v="157"/>
    <n v="1800000"/>
  </r>
  <r>
    <x v="2"/>
    <x v="0"/>
    <x v="5"/>
    <x v="0"/>
    <x v="0"/>
    <x v="0"/>
    <x v="4"/>
    <x v="6"/>
    <x v="158"/>
    <m/>
  </r>
  <r>
    <x v="2"/>
    <x v="0"/>
    <x v="5"/>
    <x v="0"/>
    <x v="0"/>
    <x v="0"/>
    <x v="4"/>
    <x v="7"/>
    <x v="157"/>
    <n v="140606"/>
  </r>
  <r>
    <x v="2"/>
    <x v="0"/>
    <x v="5"/>
    <x v="0"/>
    <x v="0"/>
    <x v="0"/>
    <x v="4"/>
    <x v="7"/>
    <x v="158"/>
    <m/>
  </r>
  <r>
    <x v="2"/>
    <x v="0"/>
    <x v="5"/>
    <x v="0"/>
    <x v="0"/>
    <x v="0"/>
    <x v="4"/>
    <x v="7"/>
    <x v="0"/>
    <m/>
  </r>
  <r>
    <x v="2"/>
    <x v="0"/>
    <x v="5"/>
    <x v="0"/>
    <x v="0"/>
    <x v="0"/>
    <x v="4"/>
    <x v="8"/>
    <x v="2"/>
    <n v="510000"/>
  </r>
  <r>
    <x v="2"/>
    <x v="0"/>
    <x v="5"/>
    <x v="0"/>
    <x v="0"/>
    <x v="0"/>
    <x v="4"/>
    <x v="8"/>
    <x v="157"/>
    <n v="161717"/>
  </r>
  <r>
    <x v="2"/>
    <x v="0"/>
    <x v="5"/>
    <x v="0"/>
    <x v="0"/>
    <x v="0"/>
    <x v="4"/>
    <x v="8"/>
    <x v="158"/>
    <m/>
  </r>
  <r>
    <x v="2"/>
    <x v="0"/>
    <x v="5"/>
    <x v="0"/>
    <x v="0"/>
    <x v="0"/>
    <x v="4"/>
    <x v="9"/>
    <x v="2"/>
    <n v="61200"/>
  </r>
  <r>
    <x v="2"/>
    <x v="0"/>
    <x v="5"/>
    <x v="0"/>
    <x v="0"/>
    <x v="0"/>
    <x v="4"/>
    <x v="9"/>
    <x v="158"/>
    <m/>
  </r>
  <r>
    <x v="2"/>
    <x v="0"/>
    <x v="5"/>
    <x v="0"/>
    <x v="0"/>
    <x v="0"/>
    <x v="4"/>
    <x v="9"/>
    <x v="157"/>
    <n v="19406"/>
  </r>
  <r>
    <x v="2"/>
    <x v="0"/>
    <x v="5"/>
    <x v="0"/>
    <x v="0"/>
    <x v="0"/>
    <x v="4"/>
    <x v="10"/>
    <x v="2"/>
    <n v="510000"/>
  </r>
  <r>
    <x v="2"/>
    <x v="0"/>
    <x v="5"/>
    <x v="0"/>
    <x v="0"/>
    <x v="0"/>
    <x v="4"/>
    <x v="10"/>
    <x v="157"/>
    <n v="161717"/>
  </r>
  <r>
    <x v="2"/>
    <x v="0"/>
    <x v="5"/>
    <x v="0"/>
    <x v="0"/>
    <x v="0"/>
    <x v="4"/>
    <x v="10"/>
    <x v="158"/>
    <m/>
  </r>
  <r>
    <x v="2"/>
    <x v="0"/>
    <x v="5"/>
    <x v="0"/>
    <x v="0"/>
    <x v="0"/>
    <x v="4"/>
    <x v="11"/>
    <x v="2"/>
    <n v="255000"/>
  </r>
  <r>
    <x v="2"/>
    <x v="0"/>
    <x v="5"/>
    <x v="0"/>
    <x v="0"/>
    <x v="0"/>
    <x v="4"/>
    <x v="11"/>
    <x v="158"/>
    <m/>
  </r>
  <r>
    <x v="2"/>
    <x v="0"/>
    <x v="5"/>
    <x v="0"/>
    <x v="0"/>
    <x v="0"/>
    <x v="4"/>
    <x v="11"/>
    <x v="157"/>
    <n v="75000"/>
  </r>
  <r>
    <x v="2"/>
    <x v="0"/>
    <x v="5"/>
    <x v="0"/>
    <x v="0"/>
    <x v="0"/>
    <x v="4"/>
    <x v="12"/>
    <x v="2"/>
    <n v="4080000"/>
  </r>
  <r>
    <x v="2"/>
    <x v="0"/>
    <x v="5"/>
    <x v="0"/>
    <x v="0"/>
    <x v="0"/>
    <x v="4"/>
    <x v="134"/>
    <x v="0"/>
    <m/>
  </r>
  <r>
    <x v="2"/>
    <x v="0"/>
    <x v="5"/>
    <x v="0"/>
    <x v="0"/>
    <x v="0"/>
    <x v="4"/>
    <x v="142"/>
    <x v="0"/>
    <m/>
  </r>
  <r>
    <x v="2"/>
    <x v="0"/>
    <x v="5"/>
    <x v="0"/>
    <x v="0"/>
    <x v="0"/>
    <x v="4"/>
    <x v="56"/>
    <x v="211"/>
    <n v="379578"/>
  </r>
  <r>
    <x v="2"/>
    <x v="0"/>
    <x v="5"/>
    <x v="0"/>
    <x v="0"/>
    <x v="0"/>
    <x v="4"/>
    <x v="13"/>
    <x v="5"/>
    <n v="41342"/>
  </r>
  <r>
    <x v="2"/>
    <x v="0"/>
    <x v="5"/>
    <x v="0"/>
    <x v="0"/>
    <x v="0"/>
    <x v="4"/>
    <x v="146"/>
    <x v="0"/>
    <m/>
  </r>
  <r>
    <x v="2"/>
    <x v="0"/>
    <x v="5"/>
    <x v="0"/>
    <x v="0"/>
    <x v="0"/>
    <x v="4"/>
    <x v="14"/>
    <x v="6"/>
    <n v="950400"/>
  </r>
  <r>
    <x v="2"/>
    <x v="0"/>
    <x v="5"/>
    <x v="0"/>
    <x v="0"/>
    <x v="0"/>
    <x v="4"/>
    <x v="14"/>
    <x v="160"/>
    <m/>
  </r>
  <r>
    <x v="2"/>
    <x v="0"/>
    <x v="5"/>
    <x v="0"/>
    <x v="0"/>
    <x v="0"/>
    <x v="4"/>
    <x v="15"/>
    <x v="8"/>
    <n v="316800"/>
  </r>
  <r>
    <x v="2"/>
    <x v="0"/>
    <x v="5"/>
    <x v="0"/>
    <x v="0"/>
    <x v="0"/>
    <x v="4"/>
    <x v="147"/>
    <x v="0"/>
    <m/>
  </r>
  <r>
    <x v="2"/>
    <x v="0"/>
    <x v="5"/>
    <x v="0"/>
    <x v="0"/>
    <x v="0"/>
    <x v="4"/>
    <x v="113"/>
    <x v="175"/>
    <m/>
  </r>
  <r>
    <x v="2"/>
    <x v="0"/>
    <x v="5"/>
    <x v="0"/>
    <x v="0"/>
    <x v="0"/>
    <x v="9"/>
    <x v="114"/>
    <x v="9"/>
    <n v="1200000"/>
  </r>
  <r>
    <x v="2"/>
    <x v="0"/>
    <x v="5"/>
    <x v="0"/>
    <x v="0"/>
    <x v="0"/>
    <x v="9"/>
    <x v="30"/>
    <x v="212"/>
    <n v="250000"/>
  </r>
  <r>
    <x v="2"/>
    <x v="0"/>
    <x v="5"/>
    <x v="0"/>
    <x v="0"/>
    <x v="0"/>
    <x v="9"/>
    <x v="110"/>
    <x v="0"/>
    <m/>
  </r>
  <r>
    <x v="2"/>
    <x v="0"/>
    <x v="5"/>
    <x v="0"/>
    <x v="0"/>
    <x v="0"/>
    <x v="5"/>
    <x v="70"/>
    <x v="134"/>
    <n v="3556"/>
  </r>
  <r>
    <x v="2"/>
    <x v="0"/>
    <x v="5"/>
    <x v="0"/>
    <x v="0"/>
    <x v="0"/>
    <x v="5"/>
    <x v="70"/>
    <x v="213"/>
    <n v="33333"/>
  </r>
  <r>
    <x v="2"/>
    <x v="0"/>
    <x v="5"/>
    <x v="0"/>
    <x v="0"/>
    <x v="0"/>
    <x v="5"/>
    <x v="102"/>
    <x v="0"/>
    <m/>
  </r>
  <r>
    <x v="2"/>
    <x v="0"/>
    <x v="5"/>
    <x v="0"/>
    <x v="0"/>
    <x v="0"/>
    <x v="5"/>
    <x v="71"/>
    <x v="88"/>
    <n v="740"/>
  </r>
  <r>
    <x v="2"/>
    <x v="0"/>
    <x v="5"/>
    <x v="0"/>
    <x v="0"/>
    <x v="0"/>
    <x v="5"/>
    <x v="71"/>
    <x v="45"/>
    <m/>
  </r>
  <r>
    <x v="2"/>
    <x v="0"/>
    <x v="5"/>
    <x v="0"/>
    <x v="0"/>
    <x v="0"/>
    <x v="5"/>
    <x v="78"/>
    <x v="0"/>
    <m/>
  </r>
  <r>
    <x v="2"/>
    <x v="0"/>
    <x v="5"/>
    <x v="0"/>
    <x v="0"/>
    <x v="0"/>
    <x v="6"/>
    <x v="17"/>
    <x v="12"/>
    <n v="800000"/>
  </r>
  <r>
    <x v="2"/>
    <x v="0"/>
    <x v="5"/>
    <x v="0"/>
    <x v="0"/>
    <x v="0"/>
    <x v="6"/>
    <x v="17"/>
    <x v="0"/>
    <m/>
  </r>
  <r>
    <x v="2"/>
    <x v="0"/>
    <x v="5"/>
    <x v="0"/>
    <x v="0"/>
    <x v="0"/>
    <x v="6"/>
    <x v="143"/>
    <x v="0"/>
    <m/>
  </r>
  <r>
    <x v="2"/>
    <x v="0"/>
    <x v="5"/>
    <x v="0"/>
    <x v="0"/>
    <x v="0"/>
    <x v="29"/>
    <x v="154"/>
    <x v="203"/>
    <m/>
  </r>
  <r>
    <x v="2"/>
    <x v="0"/>
    <x v="5"/>
    <x v="0"/>
    <x v="0"/>
    <x v="0"/>
    <x v="0"/>
    <x v="79"/>
    <x v="0"/>
    <m/>
  </r>
  <r>
    <x v="2"/>
    <x v="0"/>
    <x v="5"/>
    <x v="0"/>
    <x v="0"/>
    <x v="0"/>
    <x v="0"/>
    <x v="80"/>
    <x v="14"/>
    <n v="420610.07"/>
  </r>
  <r>
    <x v="2"/>
    <x v="0"/>
    <x v="5"/>
    <x v="0"/>
    <x v="0"/>
    <x v="0"/>
    <x v="0"/>
    <x v="80"/>
    <x v="16"/>
    <n v="425934"/>
  </r>
  <r>
    <x v="2"/>
    <x v="0"/>
    <x v="5"/>
    <x v="0"/>
    <x v="0"/>
    <x v="0"/>
    <x v="0"/>
    <x v="80"/>
    <x v="176"/>
    <m/>
  </r>
  <r>
    <x v="2"/>
    <x v="0"/>
    <x v="5"/>
    <x v="0"/>
    <x v="0"/>
    <x v="0"/>
    <x v="0"/>
    <x v="80"/>
    <x v="162"/>
    <n v="2398725"/>
  </r>
  <r>
    <x v="2"/>
    <x v="0"/>
    <x v="5"/>
    <x v="0"/>
    <x v="0"/>
    <x v="0"/>
    <x v="0"/>
    <x v="80"/>
    <x v="183"/>
    <m/>
  </r>
  <r>
    <x v="2"/>
    <x v="0"/>
    <x v="5"/>
    <x v="0"/>
    <x v="0"/>
    <x v="0"/>
    <x v="0"/>
    <x v="80"/>
    <x v="70"/>
    <m/>
  </r>
  <r>
    <x v="2"/>
    <x v="0"/>
    <x v="5"/>
    <x v="0"/>
    <x v="0"/>
    <x v="0"/>
    <x v="0"/>
    <x v="80"/>
    <x v="59"/>
    <m/>
  </r>
  <r>
    <x v="2"/>
    <x v="0"/>
    <x v="5"/>
    <x v="0"/>
    <x v="0"/>
    <x v="0"/>
    <x v="0"/>
    <x v="80"/>
    <x v="0"/>
    <m/>
  </r>
  <r>
    <x v="2"/>
    <x v="0"/>
    <x v="5"/>
    <x v="0"/>
    <x v="0"/>
    <x v="0"/>
    <x v="0"/>
    <x v="80"/>
    <x v="0"/>
    <m/>
  </r>
  <r>
    <x v="2"/>
    <x v="0"/>
    <x v="5"/>
    <x v="0"/>
    <x v="0"/>
    <x v="0"/>
    <x v="0"/>
    <x v="84"/>
    <x v="88"/>
    <n v="18500"/>
  </r>
  <r>
    <x v="2"/>
    <x v="0"/>
    <x v="5"/>
    <x v="0"/>
    <x v="0"/>
    <x v="0"/>
    <x v="0"/>
    <x v="84"/>
    <x v="214"/>
    <n v="150000"/>
  </r>
  <r>
    <x v="2"/>
    <x v="0"/>
    <x v="5"/>
    <x v="0"/>
    <x v="0"/>
    <x v="0"/>
    <x v="0"/>
    <x v="107"/>
    <x v="0"/>
    <m/>
  </r>
  <r>
    <x v="2"/>
    <x v="0"/>
    <x v="5"/>
    <x v="0"/>
    <x v="0"/>
    <x v="0"/>
    <x v="0"/>
    <x v="115"/>
    <x v="0"/>
    <m/>
  </r>
  <r>
    <x v="2"/>
    <x v="0"/>
    <x v="5"/>
    <x v="0"/>
    <x v="0"/>
    <x v="0"/>
    <x v="0"/>
    <x v="138"/>
    <x v="88"/>
    <n v="263143"/>
  </r>
  <r>
    <x v="2"/>
    <x v="0"/>
    <x v="5"/>
    <x v="0"/>
    <x v="0"/>
    <x v="0"/>
    <x v="0"/>
    <x v="108"/>
    <x v="0"/>
    <m/>
  </r>
  <r>
    <x v="2"/>
    <x v="0"/>
    <x v="5"/>
    <x v="0"/>
    <x v="0"/>
    <x v="0"/>
    <x v="0"/>
    <x v="109"/>
    <x v="0"/>
    <m/>
  </r>
  <r>
    <x v="2"/>
    <x v="0"/>
    <x v="5"/>
    <x v="0"/>
    <x v="0"/>
    <x v="0"/>
    <x v="0"/>
    <x v="116"/>
    <x v="20"/>
    <m/>
  </r>
  <r>
    <x v="2"/>
    <x v="0"/>
    <x v="5"/>
    <x v="0"/>
    <x v="0"/>
    <x v="0"/>
    <x v="0"/>
    <x v="116"/>
    <x v="46"/>
    <m/>
  </r>
  <r>
    <x v="2"/>
    <x v="0"/>
    <x v="5"/>
    <x v="0"/>
    <x v="0"/>
    <x v="0"/>
    <x v="0"/>
    <x v="79"/>
    <x v="0"/>
    <m/>
  </r>
  <r>
    <x v="2"/>
    <x v="0"/>
    <x v="5"/>
    <x v="0"/>
    <x v="0"/>
    <x v="0"/>
    <x v="12"/>
    <x v="81"/>
    <x v="0"/>
    <m/>
  </r>
  <r>
    <x v="2"/>
    <x v="0"/>
    <x v="5"/>
    <x v="0"/>
    <x v="0"/>
    <x v="0"/>
    <x v="12"/>
    <x v="82"/>
    <x v="0"/>
    <m/>
  </r>
  <r>
    <x v="2"/>
    <x v="0"/>
    <x v="5"/>
    <x v="0"/>
    <x v="0"/>
    <x v="0"/>
    <x v="12"/>
    <x v="83"/>
    <x v="0"/>
    <m/>
  </r>
  <r>
    <x v="2"/>
    <x v="0"/>
    <x v="5"/>
    <x v="0"/>
    <x v="0"/>
    <x v="0"/>
    <x v="12"/>
    <x v="84"/>
    <x v="0"/>
    <m/>
  </r>
  <r>
    <x v="2"/>
    <x v="0"/>
    <x v="5"/>
    <x v="0"/>
    <x v="0"/>
    <x v="0"/>
    <x v="19"/>
    <x v="100"/>
    <x v="177"/>
    <m/>
  </r>
  <r>
    <x v="2"/>
    <x v="0"/>
    <x v="5"/>
    <x v="0"/>
    <x v="0"/>
    <x v="0"/>
    <x v="19"/>
    <x v="100"/>
    <x v="178"/>
    <m/>
  </r>
  <r>
    <x v="2"/>
    <x v="0"/>
    <x v="5"/>
    <x v="0"/>
    <x v="0"/>
    <x v="0"/>
    <x v="19"/>
    <x v="139"/>
    <x v="215"/>
    <n v="1310000"/>
  </r>
  <r>
    <x v="2"/>
    <x v="0"/>
    <x v="5"/>
    <x v="0"/>
    <x v="0"/>
    <x v="0"/>
    <x v="28"/>
    <x v="150"/>
    <x v="0"/>
    <m/>
  </r>
  <r>
    <x v="2"/>
    <x v="0"/>
    <x v="5"/>
    <x v="0"/>
    <x v="0"/>
    <x v="0"/>
    <x v="27"/>
    <x v="140"/>
    <x v="20"/>
    <m/>
  </r>
  <r>
    <x v="2"/>
    <x v="0"/>
    <x v="5"/>
    <x v="0"/>
    <x v="0"/>
    <x v="0"/>
    <x v="27"/>
    <x v="148"/>
    <x v="0"/>
    <m/>
  </r>
  <r>
    <x v="2"/>
    <x v="0"/>
    <x v="5"/>
    <x v="0"/>
    <x v="0"/>
    <x v="0"/>
    <x v="27"/>
    <x v="139"/>
    <x v="0"/>
    <m/>
  </r>
  <r>
    <x v="2"/>
    <x v="0"/>
    <x v="5"/>
    <x v="0"/>
    <x v="0"/>
    <x v="0"/>
    <x v="27"/>
    <x v="149"/>
    <x v="0"/>
    <m/>
  </r>
  <r>
    <x v="2"/>
    <x v="0"/>
    <x v="5"/>
    <x v="0"/>
    <x v="0"/>
    <x v="0"/>
    <x v="22"/>
    <x v="105"/>
    <x v="0"/>
    <m/>
  </r>
  <r>
    <x v="2"/>
    <x v="0"/>
    <x v="5"/>
    <x v="0"/>
    <x v="0"/>
    <x v="0"/>
    <x v="16"/>
    <x v="86"/>
    <x v="45"/>
    <n v="465004"/>
  </r>
  <r>
    <x v="2"/>
    <x v="0"/>
    <x v="5"/>
    <x v="0"/>
    <x v="0"/>
    <x v="0"/>
    <x v="16"/>
    <x v="86"/>
    <x v="204"/>
    <n v="445700"/>
  </r>
  <r>
    <x v="2"/>
    <x v="0"/>
    <x v="5"/>
    <x v="0"/>
    <x v="0"/>
    <x v="0"/>
    <x v="16"/>
    <x v="117"/>
    <x v="134"/>
    <n v="642444"/>
  </r>
  <r>
    <x v="2"/>
    <x v="0"/>
    <x v="5"/>
    <x v="0"/>
    <x v="0"/>
    <x v="0"/>
    <x v="16"/>
    <x v="117"/>
    <x v="213"/>
    <n v="461667"/>
  </r>
  <r>
    <x v="2"/>
    <x v="0"/>
    <x v="5"/>
    <x v="0"/>
    <x v="0"/>
    <x v="0"/>
    <x v="16"/>
    <x v="117"/>
    <x v="216"/>
    <n v="134936"/>
  </r>
  <r>
    <x v="2"/>
    <x v="0"/>
    <x v="5"/>
    <x v="0"/>
    <x v="0"/>
    <x v="0"/>
    <x v="22"/>
    <x v="105"/>
    <x v="0"/>
    <m/>
  </r>
  <r>
    <x v="2"/>
    <x v="0"/>
    <x v="5"/>
    <x v="0"/>
    <x v="0"/>
    <x v="0"/>
    <x v="2"/>
    <x v="87"/>
    <x v="165"/>
    <n v="354541.03"/>
  </r>
  <r>
    <x v="2"/>
    <x v="0"/>
    <x v="5"/>
    <x v="0"/>
    <x v="0"/>
    <x v="0"/>
    <x v="2"/>
    <x v="87"/>
    <x v="205"/>
    <n v="807438"/>
  </r>
  <r>
    <x v="2"/>
    <x v="0"/>
    <x v="5"/>
    <x v="0"/>
    <x v="0"/>
    <x v="0"/>
    <x v="2"/>
    <x v="87"/>
    <x v="0"/>
    <m/>
  </r>
  <r>
    <x v="2"/>
    <x v="0"/>
    <x v="5"/>
    <x v="0"/>
    <x v="0"/>
    <x v="0"/>
    <x v="2"/>
    <x v="87"/>
    <x v="0"/>
    <m/>
  </r>
  <r>
    <x v="2"/>
    <x v="0"/>
    <x v="5"/>
    <x v="0"/>
    <x v="0"/>
    <x v="0"/>
    <x v="2"/>
    <x v="88"/>
    <x v="0"/>
    <m/>
  </r>
  <r>
    <x v="2"/>
    <x v="0"/>
    <x v="5"/>
    <x v="0"/>
    <x v="0"/>
    <x v="0"/>
    <x v="2"/>
    <x v="88"/>
    <x v="206"/>
    <m/>
  </r>
  <r>
    <x v="2"/>
    <x v="0"/>
    <x v="5"/>
    <x v="0"/>
    <x v="0"/>
    <x v="0"/>
    <x v="2"/>
    <x v="89"/>
    <x v="184"/>
    <m/>
  </r>
  <r>
    <x v="2"/>
    <x v="0"/>
    <x v="5"/>
    <x v="0"/>
    <x v="0"/>
    <x v="0"/>
    <x v="2"/>
    <x v="89"/>
    <x v="139"/>
    <m/>
  </r>
  <r>
    <x v="2"/>
    <x v="0"/>
    <x v="5"/>
    <x v="0"/>
    <x v="0"/>
    <x v="0"/>
    <x v="2"/>
    <x v="89"/>
    <x v="32"/>
    <n v="78822"/>
  </r>
  <r>
    <x v="2"/>
    <x v="0"/>
    <x v="5"/>
    <x v="0"/>
    <x v="0"/>
    <x v="0"/>
    <x v="2"/>
    <x v="90"/>
    <x v="94"/>
    <n v="175026"/>
  </r>
  <r>
    <x v="2"/>
    <x v="0"/>
    <x v="5"/>
    <x v="0"/>
    <x v="0"/>
    <x v="0"/>
    <x v="2"/>
    <x v="90"/>
    <x v="0"/>
    <m/>
  </r>
  <r>
    <x v="2"/>
    <x v="0"/>
    <x v="5"/>
    <x v="0"/>
    <x v="0"/>
    <x v="0"/>
    <x v="2"/>
    <x v="90"/>
    <x v="0"/>
    <m/>
  </r>
  <r>
    <x v="2"/>
    <x v="0"/>
    <x v="5"/>
    <x v="0"/>
    <x v="0"/>
    <x v="0"/>
    <x v="2"/>
    <x v="90"/>
    <x v="0"/>
    <m/>
  </r>
  <r>
    <x v="2"/>
    <x v="0"/>
    <x v="5"/>
    <x v="0"/>
    <x v="0"/>
    <x v="0"/>
    <x v="2"/>
    <x v="90"/>
    <x v="0"/>
    <m/>
  </r>
  <r>
    <x v="2"/>
    <x v="0"/>
    <x v="5"/>
    <x v="0"/>
    <x v="0"/>
    <x v="0"/>
    <x v="2"/>
    <x v="90"/>
    <x v="0"/>
    <m/>
  </r>
  <r>
    <x v="2"/>
    <x v="0"/>
    <x v="5"/>
    <x v="0"/>
    <x v="0"/>
    <x v="0"/>
    <x v="2"/>
    <x v="91"/>
    <x v="207"/>
    <m/>
  </r>
  <r>
    <x v="2"/>
    <x v="0"/>
    <x v="5"/>
    <x v="0"/>
    <x v="0"/>
    <x v="0"/>
    <x v="2"/>
    <x v="91"/>
    <x v="161"/>
    <m/>
  </r>
  <r>
    <x v="2"/>
    <x v="0"/>
    <x v="5"/>
    <x v="0"/>
    <x v="0"/>
    <x v="0"/>
    <x v="2"/>
    <x v="91"/>
    <x v="201"/>
    <m/>
  </r>
  <r>
    <x v="2"/>
    <x v="0"/>
    <x v="5"/>
    <x v="0"/>
    <x v="0"/>
    <x v="0"/>
    <x v="2"/>
    <x v="91"/>
    <x v="202"/>
    <m/>
  </r>
  <r>
    <x v="2"/>
    <x v="0"/>
    <x v="5"/>
    <x v="0"/>
    <x v="0"/>
    <x v="0"/>
    <x v="2"/>
    <x v="92"/>
    <x v="0"/>
    <m/>
  </r>
  <r>
    <x v="2"/>
    <x v="0"/>
    <x v="5"/>
    <x v="0"/>
    <x v="0"/>
    <x v="0"/>
    <x v="2"/>
    <x v="136"/>
    <x v="2"/>
    <m/>
  </r>
  <r>
    <x v="2"/>
    <x v="0"/>
    <x v="5"/>
    <x v="0"/>
    <x v="0"/>
    <x v="0"/>
    <x v="2"/>
    <x v="136"/>
    <x v="157"/>
    <n v="20000"/>
  </r>
  <r>
    <x v="2"/>
    <x v="0"/>
    <x v="5"/>
    <x v="0"/>
    <x v="0"/>
    <x v="0"/>
    <x v="2"/>
    <x v="136"/>
    <x v="217"/>
    <n v="18000"/>
  </r>
  <r>
    <x v="2"/>
    <x v="0"/>
    <x v="5"/>
    <x v="0"/>
    <x v="0"/>
    <x v="0"/>
    <x v="2"/>
    <x v="136"/>
    <x v="60"/>
    <n v="10000"/>
  </r>
  <r>
    <x v="2"/>
    <x v="0"/>
    <x v="5"/>
    <x v="0"/>
    <x v="0"/>
    <x v="0"/>
    <x v="2"/>
    <x v="136"/>
    <x v="136"/>
    <n v="680300"/>
  </r>
  <r>
    <x v="2"/>
    <x v="0"/>
    <x v="5"/>
    <x v="0"/>
    <x v="0"/>
    <x v="0"/>
    <x v="2"/>
    <x v="136"/>
    <x v="218"/>
    <n v="8000"/>
  </r>
  <r>
    <x v="2"/>
    <x v="0"/>
    <x v="5"/>
    <x v="0"/>
    <x v="0"/>
    <x v="0"/>
    <x v="2"/>
    <x v="136"/>
    <x v="185"/>
    <n v="32000"/>
  </r>
  <r>
    <x v="2"/>
    <x v="0"/>
    <x v="5"/>
    <x v="0"/>
    <x v="0"/>
    <x v="0"/>
    <x v="2"/>
    <x v="136"/>
    <x v="0"/>
    <m/>
  </r>
  <r>
    <x v="2"/>
    <x v="0"/>
    <x v="5"/>
    <x v="0"/>
    <x v="0"/>
    <x v="0"/>
    <x v="2"/>
    <x v="141"/>
    <x v="185"/>
    <m/>
  </r>
  <r>
    <x v="2"/>
    <x v="0"/>
    <x v="5"/>
    <x v="0"/>
    <x v="0"/>
    <x v="0"/>
    <x v="2"/>
    <x v="141"/>
    <x v="0"/>
    <m/>
  </r>
  <r>
    <x v="2"/>
    <x v="0"/>
    <x v="5"/>
    <x v="0"/>
    <x v="0"/>
    <x v="0"/>
    <x v="2"/>
    <x v="141"/>
    <x v="0"/>
    <m/>
  </r>
  <r>
    <x v="2"/>
    <x v="0"/>
    <x v="5"/>
    <x v="0"/>
    <x v="0"/>
    <x v="0"/>
    <x v="2"/>
    <x v="93"/>
    <x v="0"/>
    <m/>
  </r>
  <r>
    <x v="2"/>
    <x v="0"/>
    <x v="5"/>
    <x v="0"/>
    <x v="0"/>
    <x v="0"/>
    <x v="2"/>
    <x v="84"/>
    <x v="6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0"/>
    <x v="2"/>
    <x v="84"/>
    <x v="0"/>
    <m/>
  </r>
  <r>
    <x v="2"/>
    <x v="0"/>
    <x v="5"/>
    <x v="0"/>
    <x v="0"/>
    <x v="7"/>
    <x v="4"/>
    <x v="119"/>
    <x v="136"/>
    <n v="2300000"/>
  </r>
  <r>
    <x v="2"/>
    <x v="0"/>
    <x v="5"/>
    <x v="0"/>
    <x v="0"/>
    <x v="7"/>
    <x v="4"/>
    <x v="119"/>
    <x v="186"/>
    <n v="5500000"/>
  </r>
  <r>
    <x v="2"/>
    <x v="0"/>
    <x v="5"/>
    <x v="0"/>
    <x v="0"/>
    <x v="7"/>
    <x v="4"/>
    <x v="120"/>
    <x v="136"/>
    <m/>
  </r>
  <r>
    <x v="2"/>
    <x v="0"/>
    <x v="5"/>
    <x v="0"/>
    <x v="0"/>
    <x v="7"/>
    <x v="4"/>
    <x v="121"/>
    <x v="136"/>
    <n v="311717"/>
  </r>
  <r>
    <x v="2"/>
    <x v="0"/>
    <x v="5"/>
    <x v="0"/>
    <x v="0"/>
    <x v="7"/>
    <x v="4"/>
    <x v="121"/>
    <x v="186"/>
    <n v="458333"/>
  </r>
  <r>
    <x v="2"/>
    <x v="0"/>
    <x v="5"/>
    <x v="0"/>
    <x v="0"/>
    <x v="7"/>
    <x v="4"/>
    <x v="122"/>
    <x v="186"/>
    <n v="37406"/>
  </r>
  <r>
    <x v="2"/>
    <x v="0"/>
    <x v="5"/>
    <x v="0"/>
    <x v="0"/>
    <x v="7"/>
    <x v="4"/>
    <x v="122"/>
    <x v="136"/>
    <n v="55000"/>
  </r>
  <r>
    <x v="2"/>
    <x v="0"/>
    <x v="5"/>
    <x v="0"/>
    <x v="0"/>
    <x v="7"/>
    <x v="4"/>
    <x v="123"/>
    <x v="186"/>
    <n v="311717"/>
  </r>
  <r>
    <x v="2"/>
    <x v="0"/>
    <x v="5"/>
    <x v="0"/>
    <x v="0"/>
    <x v="7"/>
    <x v="4"/>
    <x v="123"/>
    <x v="136"/>
    <n v="458333"/>
  </r>
  <r>
    <x v="2"/>
    <x v="0"/>
    <x v="5"/>
    <x v="0"/>
    <x v="0"/>
    <x v="7"/>
    <x v="4"/>
    <x v="124"/>
    <x v="186"/>
    <n v="150000"/>
  </r>
  <r>
    <x v="2"/>
    <x v="0"/>
    <x v="5"/>
    <x v="0"/>
    <x v="0"/>
    <x v="7"/>
    <x v="4"/>
    <x v="124"/>
    <x v="136"/>
    <n v="229167"/>
  </r>
  <r>
    <x v="2"/>
    <x v="0"/>
    <x v="5"/>
    <x v="0"/>
    <x v="0"/>
    <x v="7"/>
    <x v="4"/>
    <x v="135"/>
    <x v="0"/>
    <m/>
  </r>
  <r>
    <x v="2"/>
    <x v="0"/>
    <x v="5"/>
    <x v="0"/>
    <x v="0"/>
    <x v="7"/>
    <x v="4"/>
    <x v="125"/>
    <x v="136"/>
    <n v="1000000"/>
  </r>
  <r>
    <x v="2"/>
    <x v="0"/>
    <x v="5"/>
    <x v="0"/>
    <x v="0"/>
    <x v="7"/>
    <x v="4"/>
    <x v="144"/>
    <x v="136"/>
    <n v="1300000"/>
  </r>
  <r>
    <x v="2"/>
    <x v="0"/>
    <x v="5"/>
    <x v="0"/>
    <x v="0"/>
    <x v="7"/>
    <x v="4"/>
    <x v="126"/>
    <x v="0"/>
    <m/>
  </r>
  <r>
    <x v="2"/>
    <x v="0"/>
    <x v="5"/>
    <x v="0"/>
    <x v="0"/>
    <x v="7"/>
    <x v="4"/>
    <x v="127"/>
    <x v="5"/>
    <n v="47658"/>
  </r>
  <r>
    <x v="2"/>
    <x v="0"/>
    <x v="5"/>
    <x v="0"/>
    <x v="0"/>
    <x v="7"/>
    <x v="4"/>
    <x v="152"/>
    <x v="130"/>
    <m/>
  </r>
  <r>
    <x v="2"/>
    <x v="0"/>
    <x v="5"/>
    <x v="0"/>
    <x v="0"/>
    <x v="7"/>
    <x v="4"/>
    <x v="128"/>
    <x v="6"/>
    <n v="1092000"/>
  </r>
  <r>
    <x v="2"/>
    <x v="0"/>
    <x v="5"/>
    <x v="0"/>
    <x v="0"/>
    <x v="7"/>
    <x v="4"/>
    <x v="129"/>
    <x v="77"/>
    <n v="144000"/>
  </r>
  <r>
    <x v="2"/>
    <x v="0"/>
    <x v="5"/>
    <x v="0"/>
    <x v="0"/>
    <x v="7"/>
    <x v="4"/>
    <x v="129"/>
    <x v="187"/>
    <n v="220000"/>
  </r>
  <r>
    <x v="2"/>
    <x v="0"/>
    <x v="5"/>
    <x v="0"/>
    <x v="0"/>
    <x v="7"/>
    <x v="4"/>
    <x v="130"/>
    <x v="0"/>
    <m/>
  </r>
  <r>
    <x v="2"/>
    <x v="0"/>
    <x v="5"/>
    <x v="0"/>
    <x v="0"/>
    <x v="7"/>
    <x v="2"/>
    <x v="131"/>
    <x v="0"/>
    <m/>
  </r>
  <r>
    <x v="2"/>
    <x v="0"/>
    <x v="5"/>
    <x v="0"/>
    <x v="0"/>
    <x v="1"/>
    <x v="7"/>
    <x v="34"/>
    <x v="29"/>
    <n v="176034"/>
  </r>
  <r>
    <x v="2"/>
    <x v="0"/>
    <x v="5"/>
    <x v="0"/>
    <x v="0"/>
    <x v="1"/>
    <x v="7"/>
    <x v="20"/>
    <x v="29"/>
    <n v="159868.46"/>
  </r>
  <r>
    <x v="2"/>
    <x v="0"/>
    <x v="5"/>
    <x v="0"/>
    <x v="0"/>
    <x v="1"/>
    <x v="7"/>
    <x v="20"/>
    <x v="169"/>
    <n v="741405.31"/>
  </r>
  <r>
    <x v="2"/>
    <x v="0"/>
    <x v="5"/>
    <x v="0"/>
    <x v="0"/>
    <x v="1"/>
    <x v="7"/>
    <x v="101"/>
    <x v="6"/>
    <m/>
  </r>
  <r>
    <x v="2"/>
    <x v="0"/>
    <x v="5"/>
    <x v="0"/>
    <x v="0"/>
    <x v="1"/>
    <x v="7"/>
    <x v="101"/>
    <x v="77"/>
    <m/>
  </r>
  <r>
    <x v="2"/>
    <x v="0"/>
    <x v="5"/>
    <x v="0"/>
    <x v="0"/>
    <x v="1"/>
    <x v="7"/>
    <x v="101"/>
    <x v="8"/>
    <m/>
  </r>
  <r>
    <x v="2"/>
    <x v="0"/>
    <x v="5"/>
    <x v="0"/>
    <x v="0"/>
    <x v="1"/>
    <x v="7"/>
    <x v="101"/>
    <x v="130"/>
    <m/>
  </r>
  <r>
    <x v="2"/>
    <x v="0"/>
    <x v="5"/>
    <x v="0"/>
    <x v="0"/>
    <x v="1"/>
    <x v="7"/>
    <x v="101"/>
    <x v="181"/>
    <m/>
  </r>
  <r>
    <x v="2"/>
    <x v="0"/>
    <x v="5"/>
    <x v="0"/>
    <x v="0"/>
    <x v="1"/>
    <x v="7"/>
    <x v="101"/>
    <x v="160"/>
    <m/>
  </r>
  <r>
    <x v="2"/>
    <x v="0"/>
    <x v="5"/>
    <x v="0"/>
    <x v="0"/>
    <x v="1"/>
    <x v="7"/>
    <x v="101"/>
    <x v="5"/>
    <m/>
  </r>
  <r>
    <x v="2"/>
    <x v="0"/>
    <x v="5"/>
    <x v="0"/>
    <x v="0"/>
    <x v="1"/>
    <x v="7"/>
    <x v="55"/>
    <x v="54"/>
    <m/>
  </r>
  <r>
    <x v="2"/>
    <x v="0"/>
    <x v="5"/>
    <x v="0"/>
    <x v="0"/>
    <x v="1"/>
    <x v="7"/>
    <x v="55"/>
    <x v="0"/>
    <m/>
  </r>
  <r>
    <x v="2"/>
    <x v="0"/>
    <x v="5"/>
    <x v="0"/>
    <x v="0"/>
    <x v="1"/>
    <x v="8"/>
    <x v="22"/>
    <x v="29"/>
    <n v="457415.12"/>
  </r>
  <r>
    <x v="2"/>
    <x v="0"/>
    <x v="5"/>
    <x v="0"/>
    <x v="0"/>
    <x v="1"/>
    <x v="8"/>
    <x v="94"/>
    <x v="213"/>
    <n v="18958.5"/>
  </r>
  <r>
    <x v="2"/>
    <x v="0"/>
    <x v="5"/>
    <x v="0"/>
    <x v="0"/>
    <x v="1"/>
    <x v="8"/>
    <x v="94"/>
    <x v="31"/>
    <m/>
  </r>
  <r>
    <x v="2"/>
    <x v="0"/>
    <x v="5"/>
    <x v="0"/>
    <x v="0"/>
    <x v="1"/>
    <x v="8"/>
    <x v="94"/>
    <x v="212"/>
    <n v="37500"/>
  </r>
  <r>
    <x v="2"/>
    <x v="0"/>
    <x v="5"/>
    <x v="0"/>
    <x v="0"/>
    <x v="1"/>
    <x v="8"/>
    <x v="94"/>
    <x v="80"/>
    <m/>
  </r>
  <r>
    <x v="2"/>
    <x v="0"/>
    <x v="5"/>
    <x v="0"/>
    <x v="0"/>
    <x v="1"/>
    <x v="8"/>
    <x v="94"/>
    <x v="26"/>
    <m/>
  </r>
  <r>
    <x v="2"/>
    <x v="0"/>
    <x v="5"/>
    <x v="0"/>
    <x v="0"/>
    <x v="1"/>
    <x v="8"/>
    <x v="94"/>
    <x v="16"/>
    <n v="17038"/>
  </r>
  <r>
    <x v="2"/>
    <x v="0"/>
    <x v="5"/>
    <x v="0"/>
    <x v="0"/>
    <x v="1"/>
    <x v="8"/>
    <x v="94"/>
    <x v="134"/>
    <n v="23680"/>
  </r>
  <r>
    <x v="2"/>
    <x v="0"/>
    <x v="5"/>
    <x v="0"/>
    <x v="0"/>
    <x v="1"/>
    <x v="8"/>
    <x v="94"/>
    <x v="215"/>
    <n v="13100"/>
  </r>
  <r>
    <x v="2"/>
    <x v="0"/>
    <x v="5"/>
    <x v="0"/>
    <x v="0"/>
    <x v="1"/>
    <x v="8"/>
    <x v="94"/>
    <x v="169"/>
    <n v="82000"/>
  </r>
  <r>
    <x v="2"/>
    <x v="0"/>
    <x v="5"/>
    <x v="0"/>
    <x v="0"/>
    <x v="1"/>
    <x v="8"/>
    <x v="95"/>
    <x v="0"/>
    <m/>
  </r>
  <r>
    <x v="2"/>
    <x v="0"/>
    <x v="5"/>
    <x v="0"/>
    <x v="0"/>
    <x v="1"/>
    <x v="8"/>
    <x v="77"/>
    <x v="50"/>
    <m/>
  </r>
  <r>
    <x v="2"/>
    <x v="0"/>
    <x v="5"/>
    <x v="0"/>
    <x v="0"/>
    <x v="1"/>
    <x v="8"/>
    <x v="4"/>
    <x v="40"/>
    <n v="50000"/>
  </r>
  <r>
    <x v="2"/>
    <x v="0"/>
    <x v="5"/>
    <x v="0"/>
    <x v="0"/>
    <x v="1"/>
    <x v="8"/>
    <x v="4"/>
    <x v="153"/>
    <n v="11000"/>
  </r>
  <r>
    <x v="2"/>
    <x v="0"/>
    <x v="5"/>
    <x v="0"/>
    <x v="0"/>
    <x v="1"/>
    <x v="8"/>
    <x v="4"/>
    <x v="204"/>
    <n v="4"/>
  </r>
  <r>
    <x v="2"/>
    <x v="0"/>
    <x v="5"/>
    <x v="0"/>
    <x v="0"/>
    <x v="1"/>
    <x v="8"/>
    <x v="4"/>
    <x v="157"/>
    <n v="12800"/>
  </r>
  <r>
    <x v="2"/>
    <x v="0"/>
    <x v="5"/>
    <x v="0"/>
    <x v="0"/>
    <x v="1"/>
    <x v="8"/>
    <x v="4"/>
    <x v="136"/>
    <n v="410654"/>
  </r>
  <r>
    <x v="2"/>
    <x v="0"/>
    <x v="5"/>
    <x v="0"/>
    <x v="0"/>
    <x v="1"/>
    <x v="8"/>
    <x v="4"/>
    <x v="35"/>
    <n v="21000"/>
  </r>
  <r>
    <x v="2"/>
    <x v="0"/>
    <x v="5"/>
    <x v="0"/>
    <x v="0"/>
    <x v="1"/>
    <x v="8"/>
    <x v="4"/>
    <x v="87"/>
    <n v="65988"/>
  </r>
  <r>
    <x v="2"/>
    <x v="0"/>
    <x v="5"/>
    <x v="0"/>
    <x v="0"/>
    <x v="1"/>
    <x v="8"/>
    <x v="4"/>
    <x v="219"/>
    <n v="1411400"/>
  </r>
  <r>
    <x v="2"/>
    <x v="0"/>
    <x v="5"/>
    <x v="0"/>
    <x v="0"/>
    <x v="1"/>
    <x v="8"/>
    <x v="4"/>
    <x v="220"/>
    <n v="439800"/>
  </r>
  <r>
    <x v="2"/>
    <x v="0"/>
    <x v="5"/>
    <x v="0"/>
    <x v="0"/>
    <x v="1"/>
    <x v="8"/>
    <x v="4"/>
    <x v="221"/>
    <n v="803308.22"/>
  </r>
  <r>
    <x v="2"/>
    <x v="0"/>
    <x v="5"/>
    <x v="0"/>
    <x v="0"/>
    <x v="1"/>
    <x v="8"/>
    <x v="4"/>
    <x v="205"/>
    <n v="40450"/>
  </r>
  <r>
    <x v="2"/>
    <x v="0"/>
    <x v="5"/>
    <x v="0"/>
    <x v="0"/>
    <x v="1"/>
    <x v="8"/>
    <x v="4"/>
    <x v="153"/>
    <m/>
  </r>
  <r>
    <x v="2"/>
    <x v="0"/>
    <x v="5"/>
    <x v="0"/>
    <x v="0"/>
    <x v="1"/>
    <x v="8"/>
    <x v="4"/>
    <x v="118"/>
    <m/>
  </r>
  <r>
    <x v="2"/>
    <x v="0"/>
    <x v="5"/>
    <x v="0"/>
    <x v="0"/>
    <x v="1"/>
    <x v="8"/>
    <x v="4"/>
    <x v="2"/>
    <m/>
  </r>
  <r>
    <x v="2"/>
    <x v="0"/>
    <x v="5"/>
    <x v="0"/>
    <x v="0"/>
    <x v="1"/>
    <x v="8"/>
    <x v="4"/>
    <x v="123"/>
    <m/>
  </r>
  <r>
    <x v="2"/>
    <x v="0"/>
    <x v="5"/>
    <x v="0"/>
    <x v="0"/>
    <x v="1"/>
    <x v="8"/>
    <x v="4"/>
    <x v="201"/>
    <m/>
  </r>
  <r>
    <x v="2"/>
    <x v="0"/>
    <x v="5"/>
    <x v="0"/>
    <x v="0"/>
    <x v="1"/>
    <x v="8"/>
    <x v="4"/>
    <x v="209"/>
    <m/>
  </r>
  <r>
    <x v="2"/>
    <x v="0"/>
    <x v="5"/>
    <x v="0"/>
    <x v="0"/>
    <x v="1"/>
    <x v="8"/>
    <x v="4"/>
    <x v="31"/>
    <m/>
  </r>
  <r>
    <x v="2"/>
    <x v="0"/>
    <x v="5"/>
    <x v="0"/>
    <x v="0"/>
    <x v="1"/>
    <x v="8"/>
    <x v="4"/>
    <x v="54"/>
    <m/>
  </r>
  <r>
    <x v="2"/>
    <x v="0"/>
    <x v="5"/>
    <x v="0"/>
    <x v="0"/>
    <x v="1"/>
    <x v="8"/>
    <x v="4"/>
    <x v="200"/>
    <m/>
  </r>
  <r>
    <x v="2"/>
    <x v="0"/>
    <x v="5"/>
    <x v="0"/>
    <x v="0"/>
    <x v="1"/>
    <x v="8"/>
    <x v="4"/>
    <x v="210"/>
    <m/>
  </r>
  <r>
    <x v="2"/>
    <x v="0"/>
    <x v="5"/>
    <x v="0"/>
    <x v="0"/>
    <x v="1"/>
    <x v="8"/>
    <x v="4"/>
    <x v="0"/>
    <m/>
  </r>
  <r>
    <x v="2"/>
    <x v="0"/>
    <x v="5"/>
    <x v="0"/>
    <x v="0"/>
    <x v="1"/>
    <x v="8"/>
    <x v="4"/>
    <x v="0"/>
    <m/>
  </r>
  <r>
    <x v="2"/>
    <x v="0"/>
    <x v="5"/>
    <x v="0"/>
    <x v="0"/>
    <x v="1"/>
    <x v="8"/>
    <x v="4"/>
    <x v="0"/>
    <m/>
  </r>
  <r>
    <x v="2"/>
    <x v="0"/>
    <x v="5"/>
    <x v="0"/>
    <x v="0"/>
    <x v="1"/>
    <x v="8"/>
    <x v="4"/>
    <x v="0"/>
    <m/>
  </r>
  <r>
    <x v="2"/>
    <x v="0"/>
    <x v="5"/>
    <x v="0"/>
    <x v="0"/>
    <x v="1"/>
    <x v="8"/>
    <x v="4"/>
    <x v="0"/>
    <m/>
  </r>
  <r>
    <x v="2"/>
    <x v="0"/>
    <x v="5"/>
    <x v="0"/>
    <x v="0"/>
    <x v="1"/>
    <x v="8"/>
    <x v="4"/>
    <x v="0"/>
    <m/>
  </r>
  <r>
    <x v="2"/>
    <x v="0"/>
    <x v="5"/>
    <x v="0"/>
    <x v="0"/>
    <x v="6"/>
    <x v="23"/>
    <x v="112"/>
    <x v="0"/>
    <m/>
  </r>
  <r>
    <x v="2"/>
    <x v="0"/>
    <x v="5"/>
    <x v="0"/>
    <x v="2"/>
    <x v="3"/>
    <x v="3"/>
    <x v="96"/>
    <x v="0"/>
    <m/>
  </r>
  <r>
    <x v="2"/>
    <x v="0"/>
    <x v="5"/>
    <x v="0"/>
    <x v="2"/>
    <x v="3"/>
    <x v="3"/>
    <x v="137"/>
    <x v="98"/>
    <m/>
  </r>
  <r>
    <x v="2"/>
    <x v="0"/>
    <x v="5"/>
    <x v="0"/>
    <x v="2"/>
    <x v="3"/>
    <x v="3"/>
    <x v="97"/>
    <x v="34"/>
    <n v="439824"/>
  </r>
  <r>
    <x v="2"/>
    <x v="0"/>
    <x v="5"/>
    <x v="0"/>
    <x v="2"/>
    <x v="3"/>
    <x v="3"/>
    <x v="97"/>
    <x v="36"/>
    <n v="2702700"/>
  </r>
  <r>
    <x v="2"/>
    <x v="0"/>
    <x v="5"/>
    <x v="0"/>
    <x v="2"/>
    <x v="3"/>
    <x v="3"/>
    <x v="97"/>
    <x v="48"/>
    <m/>
  </r>
  <r>
    <x v="2"/>
    <x v="0"/>
    <x v="5"/>
    <x v="0"/>
    <x v="2"/>
    <x v="3"/>
    <x v="3"/>
    <x v="97"/>
    <x v="35"/>
    <n v="238000"/>
  </r>
  <r>
    <x v="2"/>
    <x v="0"/>
    <x v="5"/>
    <x v="0"/>
    <x v="2"/>
    <x v="3"/>
    <x v="3"/>
    <x v="97"/>
    <x v="0"/>
    <m/>
  </r>
  <r>
    <x v="2"/>
    <x v="0"/>
    <x v="5"/>
    <x v="0"/>
    <x v="2"/>
    <x v="3"/>
    <x v="3"/>
    <x v="97"/>
    <x v="0"/>
    <m/>
  </r>
  <r>
    <x v="2"/>
    <x v="0"/>
    <x v="5"/>
    <x v="0"/>
    <x v="2"/>
    <x v="3"/>
    <x v="3"/>
    <x v="97"/>
    <x v="0"/>
    <m/>
  </r>
  <r>
    <x v="2"/>
    <x v="0"/>
    <x v="5"/>
    <x v="0"/>
    <x v="2"/>
    <x v="3"/>
    <x v="3"/>
    <x v="98"/>
    <x v="0"/>
    <m/>
  </r>
  <r>
    <x v="2"/>
    <x v="0"/>
    <x v="5"/>
    <x v="0"/>
    <x v="2"/>
    <x v="3"/>
    <x v="3"/>
    <x v="99"/>
    <x v="37"/>
    <n v="16949619"/>
  </r>
  <r>
    <x v="2"/>
    <x v="0"/>
    <x v="5"/>
    <x v="0"/>
    <x v="2"/>
    <x v="3"/>
    <x v="3"/>
    <x v="99"/>
    <x v="122"/>
    <m/>
  </r>
  <r>
    <x v="2"/>
    <x v="0"/>
    <x v="5"/>
    <x v="0"/>
    <x v="2"/>
    <x v="3"/>
    <x v="3"/>
    <x v="99"/>
    <x v="39"/>
    <n v="3016248"/>
  </r>
  <r>
    <x v="2"/>
    <x v="0"/>
    <x v="5"/>
    <x v="0"/>
    <x v="2"/>
    <x v="3"/>
    <x v="3"/>
    <x v="99"/>
    <x v="70"/>
    <m/>
  </r>
  <r>
    <x v="2"/>
    <x v="0"/>
    <x v="5"/>
    <x v="0"/>
    <x v="2"/>
    <x v="3"/>
    <x v="3"/>
    <x v="99"/>
    <x v="0"/>
    <m/>
  </r>
  <r>
    <x v="2"/>
    <x v="0"/>
    <x v="5"/>
    <x v="0"/>
    <x v="2"/>
    <x v="3"/>
    <x v="3"/>
    <x v="99"/>
    <x v="0"/>
    <m/>
  </r>
  <r>
    <x v="2"/>
    <x v="0"/>
    <x v="5"/>
    <x v="0"/>
    <x v="2"/>
    <x v="3"/>
    <x v="3"/>
    <x v="99"/>
    <x v="0"/>
    <m/>
  </r>
  <r>
    <x v="2"/>
    <x v="0"/>
    <x v="5"/>
    <x v="0"/>
    <x v="2"/>
    <x v="3"/>
    <x v="26"/>
    <x v="137"/>
    <x v="0"/>
    <m/>
  </r>
  <r>
    <x v="2"/>
    <x v="0"/>
    <x v="5"/>
    <x v="0"/>
    <x v="2"/>
    <x v="3"/>
    <x v="20"/>
    <x v="49"/>
    <x v="68"/>
    <m/>
  </r>
  <r>
    <x v="2"/>
    <x v="0"/>
    <x v="5"/>
    <x v="0"/>
    <x v="2"/>
    <x v="3"/>
    <x v="20"/>
    <x v="49"/>
    <x v="124"/>
    <m/>
  </r>
  <r>
    <x v="2"/>
    <x v="0"/>
    <x v="5"/>
    <x v="0"/>
    <x v="2"/>
    <x v="3"/>
    <x v="20"/>
    <x v="49"/>
    <x v="41"/>
    <n v="2337300"/>
  </r>
  <r>
    <x v="2"/>
    <x v="0"/>
    <x v="5"/>
    <x v="0"/>
    <x v="2"/>
    <x v="3"/>
    <x v="20"/>
    <x v="49"/>
    <x v="42"/>
    <n v="866400"/>
  </r>
  <r>
    <x v="2"/>
    <x v="0"/>
    <x v="5"/>
    <x v="0"/>
    <x v="2"/>
    <x v="3"/>
    <x v="20"/>
    <x v="49"/>
    <x v="166"/>
    <m/>
  </r>
  <r>
    <x v="2"/>
    <x v="0"/>
    <x v="5"/>
    <x v="0"/>
    <x v="2"/>
    <x v="3"/>
    <x v="20"/>
    <x v="49"/>
    <x v="0"/>
    <m/>
  </r>
  <r>
    <x v="2"/>
    <x v="0"/>
    <x v="5"/>
    <x v="0"/>
    <x v="2"/>
    <x v="3"/>
    <x v="20"/>
    <x v="151"/>
    <x v="0"/>
    <m/>
  </r>
  <r>
    <x v="2"/>
    <x v="0"/>
    <x v="5"/>
    <x v="0"/>
    <x v="2"/>
    <x v="3"/>
    <x v="20"/>
    <x v="111"/>
    <x v="42"/>
    <n v="457700"/>
  </r>
  <r>
    <x v="2"/>
    <x v="0"/>
    <x v="5"/>
    <x v="0"/>
    <x v="2"/>
    <x v="3"/>
    <x v="20"/>
    <x v="111"/>
    <x v="124"/>
    <n v="709045"/>
  </r>
  <r>
    <x v="2"/>
    <x v="0"/>
    <x v="5"/>
    <x v="0"/>
    <x v="2"/>
    <x v="3"/>
    <x v="20"/>
    <x v="111"/>
    <x v="0"/>
    <m/>
  </r>
  <r>
    <x v="2"/>
    <x v="0"/>
    <x v="5"/>
    <x v="0"/>
    <x v="2"/>
    <x v="3"/>
    <x v="20"/>
    <x v="111"/>
    <x v="0"/>
    <m/>
  </r>
  <r>
    <x v="2"/>
    <x v="0"/>
    <x v="5"/>
    <x v="0"/>
    <x v="2"/>
    <x v="3"/>
    <x v="20"/>
    <x v="111"/>
    <x v="0"/>
    <m/>
  </r>
  <r>
    <x v="2"/>
    <x v="0"/>
    <x v="5"/>
    <x v="0"/>
    <x v="2"/>
    <x v="3"/>
    <x v="30"/>
    <x v="151"/>
    <x v="124"/>
    <n v="1155400"/>
  </r>
  <r>
    <x v="2"/>
    <x v="0"/>
    <x v="5"/>
    <x v="0"/>
    <x v="2"/>
    <x v="3"/>
    <x v="21"/>
    <x v="50"/>
    <x v="0"/>
    <m/>
  </r>
  <r>
    <x v="2"/>
    <x v="0"/>
    <x v="5"/>
    <x v="0"/>
    <x v="2"/>
    <x v="3"/>
    <x v="21"/>
    <x v="132"/>
    <x v="0"/>
    <m/>
  </r>
  <r>
    <x v="3"/>
    <x v="0"/>
    <x v="5"/>
    <x v="0"/>
    <x v="1"/>
    <x v="2"/>
    <x v="24"/>
    <x v="63"/>
    <x v="1"/>
    <n v="105384806.22"/>
  </r>
  <r>
    <x v="3"/>
    <x v="0"/>
    <x v="5"/>
    <x v="0"/>
    <x v="1"/>
    <x v="5"/>
    <x v="11"/>
    <x v="64"/>
    <x v="0"/>
    <m/>
  </r>
  <r>
    <x v="3"/>
    <x v="0"/>
    <x v="5"/>
    <x v="0"/>
    <x v="1"/>
    <x v="5"/>
    <x v="14"/>
    <x v="66"/>
    <x v="0"/>
    <m/>
  </r>
  <r>
    <x v="3"/>
    <x v="0"/>
    <x v="5"/>
    <x v="0"/>
    <x v="1"/>
    <x v="5"/>
    <x v="15"/>
    <x v="69"/>
    <x v="0"/>
    <m/>
  </r>
  <r>
    <x v="3"/>
    <x v="0"/>
    <x v="5"/>
    <x v="0"/>
    <x v="1"/>
    <x v="2"/>
    <x v="25"/>
    <x v="74"/>
    <x v="0"/>
    <n v="-866604.39"/>
  </r>
  <r>
    <x v="3"/>
    <x v="0"/>
    <x v="5"/>
    <x v="0"/>
    <x v="1"/>
    <x v="2"/>
    <x v="25"/>
    <x v="118"/>
    <x v="0"/>
    <m/>
  </r>
  <r>
    <x v="3"/>
    <x v="0"/>
    <x v="5"/>
    <x v="0"/>
    <x v="1"/>
    <x v="2"/>
    <x v="0"/>
    <x v="103"/>
    <x v="0"/>
    <m/>
  </r>
  <r>
    <x v="3"/>
    <x v="0"/>
    <x v="5"/>
    <x v="0"/>
    <x v="1"/>
    <x v="2"/>
    <x v="0"/>
    <x v="104"/>
    <x v="0"/>
    <n v="361344.48"/>
  </r>
  <r>
    <x v="3"/>
    <x v="0"/>
    <x v="5"/>
    <x v="0"/>
    <x v="1"/>
    <x v="2"/>
    <x v="0"/>
    <x v="145"/>
    <x v="0"/>
    <n v="-1569453.85"/>
  </r>
  <r>
    <x v="3"/>
    <x v="0"/>
    <x v="5"/>
    <x v="0"/>
    <x v="1"/>
    <x v="5"/>
    <x v="7"/>
    <x v="153"/>
    <x v="0"/>
    <m/>
  </r>
  <r>
    <x v="3"/>
    <x v="0"/>
    <x v="5"/>
    <x v="0"/>
    <x v="0"/>
    <x v="0"/>
    <x v="4"/>
    <x v="6"/>
    <x v="2"/>
    <n v="4692000"/>
  </r>
  <r>
    <x v="3"/>
    <x v="0"/>
    <x v="5"/>
    <x v="0"/>
    <x v="0"/>
    <x v="0"/>
    <x v="4"/>
    <x v="6"/>
    <x v="157"/>
    <n v="1800000"/>
  </r>
  <r>
    <x v="3"/>
    <x v="0"/>
    <x v="5"/>
    <x v="0"/>
    <x v="0"/>
    <x v="0"/>
    <x v="4"/>
    <x v="6"/>
    <x v="158"/>
    <m/>
  </r>
  <r>
    <x v="3"/>
    <x v="0"/>
    <x v="5"/>
    <x v="0"/>
    <x v="0"/>
    <x v="0"/>
    <x v="4"/>
    <x v="7"/>
    <x v="157"/>
    <n v="140606"/>
  </r>
  <r>
    <x v="3"/>
    <x v="0"/>
    <x v="5"/>
    <x v="0"/>
    <x v="0"/>
    <x v="0"/>
    <x v="4"/>
    <x v="7"/>
    <x v="158"/>
    <m/>
  </r>
  <r>
    <x v="3"/>
    <x v="0"/>
    <x v="5"/>
    <x v="0"/>
    <x v="0"/>
    <x v="0"/>
    <x v="4"/>
    <x v="7"/>
    <x v="0"/>
    <m/>
  </r>
  <r>
    <x v="3"/>
    <x v="0"/>
    <x v="5"/>
    <x v="0"/>
    <x v="0"/>
    <x v="0"/>
    <x v="4"/>
    <x v="8"/>
    <x v="2"/>
    <n v="510000"/>
  </r>
  <r>
    <x v="3"/>
    <x v="0"/>
    <x v="5"/>
    <x v="0"/>
    <x v="0"/>
    <x v="0"/>
    <x v="4"/>
    <x v="8"/>
    <x v="157"/>
    <n v="161717"/>
  </r>
  <r>
    <x v="3"/>
    <x v="0"/>
    <x v="5"/>
    <x v="0"/>
    <x v="0"/>
    <x v="0"/>
    <x v="4"/>
    <x v="8"/>
    <x v="158"/>
    <m/>
  </r>
  <r>
    <x v="3"/>
    <x v="0"/>
    <x v="5"/>
    <x v="0"/>
    <x v="0"/>
    <x v="0"/>
    <x v="4"/>
    <x v="9"/>
    <x v="2"/>
    <n v="61200"/>
  </r>
  <r>
    <x v="3"/>
    <x v="0"/>
    <x v="5"/>
    <x v="0"/>
    <x v="0"/>
    <x v="0"/>
    <x v="4"/>
    <x v="9"/>
    <x v="158"/>
    <m/>
  </r>
  <r>
    <x v="3"/>
    <x v="0"/>
    <x v="5"/>
    <x v="0"/>
    <x v="0"/>
    <x v="0"/>
    <x v="4"/>
    <x v="9"/>
    <x v="157"/>
    <n v="19406"/>
  </r>
  <r>
    <x v="3"/>
    <x v="0"/>
    <x v="5"/>
    <x v="0"/>
    <x v="0"/>
    <x v="0"/>
    <x v="4"/>
    <x v="10"/>
    <x v="2"/>
    <n v="510000"/>
  </r>
  <r>
    <x v="3"/>
    <x v="0"/>
    <x v="5"/>
    <x v="0"/>
    <x v="0"/>
    <x v="0"/>
    <x v="4"/>
    <x v="10"/>
    <x v="157"/>
    <n v="161717"/>
  </r>
  <r>
    <x v="3"/>
    <x v="0"/>
    <x v="5"/>
    <x v="0"/>
    <x v="0"/>
    <x v="0"/>
    <x v="4"/>
    <x v="10"/>
    <x v="158"/>
    <m/>
  </r>
  <r>
    <x v="3"/>
    <x v="0"/>
    <x v="5"/>
    <x v="0"/>
    <x v="0"/>
    <x v="0"/>
    <x v="4"/>
    <x v="11"/>
    <x v="2"/>
    <n v="255000"/>
  </r>
  <r>
    <x v="3"/>
    <x v="0"/>
    <x v="5"/>
    <x v="0"/>
    <x v="0"/>
    <x v="0"/>
    <x v="4"/>
    <x v="11"/>
    <x v="158"/>
    <m/>
  </r>
  <r>
    <x v="3"/>
    <x v="0"/>
    <x v="5"/>
    <x v="0"/>
    <x v="0"/>
    <x v="0"/>
    <x v="4"/>
    <x v="11"/>
    <x v="157"/>
    <n v="75000"/>
  </r>
  <r>
    <x v="3"/>
    <x v="0"/>
    <x v="5"/>
    <x v="0"/>
    <x v="0"/>
    <x v="0"/>
    <x v="4"/>
    <x v="12"/>
    <x v="2"/>
    <n v="4080000"/>
  </r>
  <r>
    <x v="3"/>
    <x v="0"/>
    <x v="5"/>
    <x v="0"/>
    <x v="0"/>
    <x v="0"/>
    <x v="4"/>
    <x v="134"/>
    <x v="0"/>
    <m/>
  </r>
  <r>
    <x v="3"/>
    <x v="0"/>
    <x v="5"/>
    <x v="0"/>
    <x v="0"/>
    <x v="0"/>
    <x v="4"/>
    <x v="142"/>
    <x v="0"/>
    <m/>
  </r>
  <r>
    <x v="3"/>
    <x v="0"/>
    <x v="5"/>
    <x v="0"/>
    <x v="0"/>
    <x v="0"/>
    <x v="4"/>
    <x v="56"/>
    <x v="211"/>
    <m/>
  </r>
  <r>
    <x v="3"/>
    <x v="0"/>
    <x v="5"/>
    <x v="0"/>
    <x v="0"/>
    <x v="0"/>
    <x v="4"/>
    <x v="13"/>
    <x v="5"/>
    <n v="41342"/>
  </r>
  <r>
    <x v="3"/>
    <x v="0"/>
    <x v="5"/>
    <x v="0"/>
    <x v="0"/>
    <x v="0"/>
    <x v="4"/>
    <x v="146"/>
    <x v="0"/>
    <m/>
  </r>
  <r>
    <x v="3"/>
    <x v="0"/>
    <x v="5"/>
    <x v="0"/>
    <x v="0"/>
    <x v="0"/>
    <x v="4"/>
    <x v="14"/>
    <x v="6"/>
    <n v="950400"/>
  </r>
  <r>
    <x v="3"/>
    <x v="0"/>
    <x v="5"/>
    <x v="0"/>
    <x v="0"/>
    <x v="0"/>
    <x v="4"/>
    <x v="14"/>
    <x v="160"/>
    <m/>
  </r>
  <r>
    <x v="3"/>
    <x v="0"/>
    <x v="5"/>
    <x v="0"/>
    <x v="0"/>
    <x v="0"/>
    <x v="4"/>
    <x v="15"/>
    <x v="8"/>
    <n v="316800"/>
  </r>
  <r>
    <x v="3"/>
    <x v="0"/>
    <x v="5"/>
    <x v="0"/>
    <x v="0"/>
    <x v="0"/>
    <x v="4"/>
    <x v="147"/>
    <x v="0"/>
    <m/>
  </r>
  <r>
    <x v="3"/>
    <x v="0"/>
    <x v="5"/>
    <x v="0"/>
    <x v="0"/>
    <x v="0"/>
    <x v="4"/>
    <x v="113"/>
    <x v="175"/>
    <m/>
  </r>
  <r>
    <x v="3"/>
    <x v="0"/>
    <x v="5"/>
    <x v="0"/>
    <x v="0"/>
    <x v="0"/>
    <x v="9"/>
    <x v="114"/>
    <x v="9"/>
    <n v="1200000"/>
  </r>
  <r>
    <x v="3"/>
    <x v="0"/>
    <x v="5"/>
    <x v="0"/>
    <x v="0"/>
    <x v="0"/>
    <x v="9"/>
    <x v="30"/>
    <x v="212"/>
    <m/>
  </r>
  <r>
    <x v="3"/>
    <x v="0"/>
    <x v="5"/>
    <x v="0"/>
    <x v="0"/>
    <x v="0"/>
    <x v="9"/>
    <x v="110"/>
    <x v="0"/>
    <m/>
  </r>
  <r>
    <x v="3"/>
    <x v="0"/>
    <x v="5"/>
    <x v="0"/>
    <x v="0"/>
    <x v="0"/>
    <x v="5"/>
    <x v="70"/>
    <x v="222"/>
    <n v="57525.919999999998"/>
  </r>
  <r>
    <x v="3"/>
    <x v="0"/>
    <x v="5"/>
    <x v="0"/>
    <x v="0"/>
    <x v="0"/>
    <x v="5"/>
    <x v="70"/>
    <x v="223"/>
    <n v="14400"/>
  </r>
  <r>
    <x v="3"/>
    <x v="0"/>
    <x v="5"/>
    <x v="0"/>
    <x v="0"/>
    <x v="0"/>
    <x v="5"/>
    <x v="102"/>
    <x v="0"/>
    <m/>
  </r>
  <r>
    <x v="3"/>
    <x v="0"/>
    <x v="5"/>
    <x v="0"/>
    <x v="0"/>
    <x v="0"/>
    <x v="5"/>
    <x v="71"/>
    <x v="88"/>
    <n v="740"/>
  </r>
  <r>
    <x v="3"/>
    <x v="0"/>
    <x v="5"/>
    <x v="0"/>
    <x v="0"/>
    <x v="0"/>
    <x v="5"/>
    <x v="71"/>
    <x v="45"/>
    <n v="19800"/>
  </r>
  <r>
    <x v="3"/>
    <x v="0"/>
    <x v="5"/>
    <x v="0"/>
    <x v="0"/>
    <x v="0"/>
    <x v="5"/>
    <x v="71"/>
    <x v="204"/>
    <n v="39600"/>
  </r>
  <r>
    <x v="3"/>
    <x v="0"/>
    <x v="5"/>
    <x v="0"/>
    <x v="0"/>
    <x v="0"/>
    <x v="5"/>
    <x v="71"/>
    <x v="224"/>
    <n v="77656.899999999994"/>
  </r>
  <r>
    <x v="3"/>
    <x v="0"/>
    <x v="5"/>
    <x v="0"/>
    <x v="0"/>
    <x v="0"/>
    <x v="5"/>
    <x v="78"/>
    <x v="0"/>
    <m/>
  </r>
  <r>
    <x v="3"/>
    <x v="0"/>
    <x v="5"/>
    <x v="0"/>
    <x v="0"/>
    <x v="0"/>
    <x v="6"/>
    <x v="17"/>
    <x v="12"/>
    <n v="800000"/>
  </r>
  <r>
    <x v="3"/>
    <x v="0"/>
    <x v="5"/>
    <x v="0"/>
    <x v="0"/>
    <x v="0"/>
    <x v="6"/>
    <x v="17"/>
    <x v="0"/>
    <m/>
  </r>
  <r>
    <x v="3"/>
    <x v="0"/>
    <x v="5"/>
    <x v="0"/>
    <x v="0"/>
    <x v="0"/>
    <x v="6"/>
    <x v="143"/>
    <x v="0"/>
    <m/>
  </r>
  <r>
    <x v="3"/>
    <x v="0"/>
    <x v="5"/>
    <x v="0"/>
    <x v="0"/>
    <x v="0"/>
    <x v="29"/>
    <x v="154"/>
    <x v="203"/>
    <n v="43930"/>
  </r>
  <r>
    <x v="3"/>
    <x v="0"/>
    <x v="5"/>
    <x v="0"/>
    <x v="0"/>
    <x v="0"/>
    <x v="0"/>
    <x v="79"/>
    <x v="0"/>
    <m/>
  </r>
  <r>
    <x v="3"/>
    <x v="0"/>
    <x v="5"/>
    <x v="0"/>
    <x v="0"/>
    <x v="0"/>
    <x v="0"/>
    <x v="80"/>
    <x v="14"/>
    <n v="427961"/>
  </r>
  <r>
    <x v="3"/>
    <x v="0"/>
    <x v="5"/>
    <x v="0"/>
    <x v="0"/>
    <x v="0"/>
    <x v="0"/>
    <x v="80"/>
    <x v="16"/>
    <n v="425934"/>
  </r>
  <r>
    <x v="3"/>
    <x v="0"/>
    <x v="5"/>
    <x v="0"/>
    <x v="0"/>
    <x v="0"/>
    <x v="0"/>
    <x v="80"/>
    <x v="176"/>
    <n v="576065.26"/>
  </r>
  <r>
    <x v="3"/>
    <x v="0"/>
    <x v="5"/>
    <x v="0"/>
    <x v="0"/>
    <x v="0"/>
    <x v="0"/>
    <x v="80"/>
    <x v="162"/>
    <n v="2283000"/>
  </r>
  <r>
    <x v="3"/>
    <x v="0"/>
    <x v="5"/>
    <x v="0"/>
    <x v="0"/>
    <x v="0"/>
    <x v="0"/>
    <x v="80"/>
    <x v="183"/>
    <n v="65988"/>
  </r>
  <r>
    <x v="3"/>
    <x v="0"/>
    <x v="5"/>
    <x v="0"/>
    <x v="0"/>
    <x v="0"/>
    <x v="0"/>
    <x v="80"/>
    <x v="70"/>
    <m/>
  </r>
  <r>
    <x v="3"/>
    <x v="0"/>
    <x v="5"/>
    <x v="0"/>
    <x v="0"/>
    <x v="0"/>
    <x v="0"/>
    <x v="80"/>
    <x v="59"/>
    <m/>
  </r>
  <r>
    <x v="3"/>
    <x v="0"/>
    <x v="5"/>
    <x v="0"/>
    <x v="0"/>
    <x v="0"/>
    <x v="0"/>
    <x v="80"/>
    <x v="44"/>
    <n v="720000"/>
  </r>
  <r>
    <x v="3"/>
    <x v="0"/>
    <x v="5"/>
    <x v="0"/>
    <x v="0"/>
    <x v="0"/>
    <x v="0"/>
    <x v="80"/>
    <x v="0"/>
    <m/>
  </r>
  <r>
    <x v="3"/>
    <x v="0"/>
    <x v="5"/>
    <x v="0"/>
    <x v="0"/>
    <x v="0"/>
    <x v="0"/>
    <x v="84"/>
    <x v="88"/>
    <m/>
  </r>
  <r>
    <x v="3"/>
    <x v="0"/>
    <x v="5"/>
    <x v="0"/>
    <x v="0"/>
    <x v="0"/>
    <x v="0"/>
    <x v="84"/>
    <x v="117"/>
    <n v="45000"/>
  </r>
  <r>
    <x v="3"/>
    <x v="0"/>
    <x v="5"/>
    <x v="0"/>
    <x v="0"/>
    <x v="0"/>
    <x v="0"/>
    <x v="107"/>
    <x v="17"/>
    <n v="60000"/>
  </r>
  <r>
    <x v="3"/>
    <x v="0"/>
    <x v="5"/>
    <x v="0"/>
    <x v="0"/>
    <x v="0"/>
    <x v="0"/>
    <x v="115"/>
    <x v="0"/>
    <m/>
  </r>
  <r>
    <x v="3"/>
    <x v="0"/>
    <x v="5"/>
    <x v="0"/>
    <x v="0"/>
    <x v="0"/>
    <x v="0"/>
    <x v="138"/>
    <x v="88"/>
    <n v="264048.83"/>
  </r>
  <r>
    <x v="3"/>
    <x v="0"/>
    <x v="5"/>
    <x v="0"/>
    <x v="0"/>
    <x v="0"/>
    <x v="0"/>
    <x v="108"/>
    <x v="0"/>
    <m/>
  </r>
  <r>
    <x v="3"/>
    <x v="0"/>
    <x v="5"/>
    <x v="0"/>
    <x v="0"/>
    <x v="0"/>
    <x v="0"/>
    <x v="109"/>
    <x v="0"/>
    <m/>
  </r>
  <r>
    <x v="3"/>
    <x v="0"/>
    <x v="5"/>
    <x v="0"/>
    <x v="0"/>
    <x v="0"/>
    <x v="0"/>
    <x v="116"/>
    <x v="20"/>
    <m/>
  </r>
  <r>
    <x v="3"/>
    <x v="0"/>
    <x v="5"/>
    <x v="0"/>
    <x v="0"/>
    <x v="0"/>
    <x v="0"/>
    <x v="116"/>
    <x v="46"/>
    <m/>
  </r>
  <r>
    <x v="3"/>
    <x v="0"/>
    <x v="5"/>
    <x v="0"/>
    <x v="0"/>
    <x v="0"/>
    <x v="0"/>
    <x v="79"/>
    <x v="0"/>
    <m/>
  </r>
  <r>
    <x v="3"/>
    <x v="0"/>
    <x v="5"/>
    <x v="0"/>
    <x v="0"/>
    <x v="0"/>
    <x v="12"/>
    <x v="81"/>
    <x v="0"/>
    <m/>
  </r>
  <r>
    <x v="3"/>
    <x v="0"/>
    <x v="5"/>
    <x v="0"/>
    <x v="0"/>
    <x v="0"/>
    <x v="12"/>
    <x v="82"/>
    <x v="0"/>
    <m/>
  </r>
  <r>
    <x v="3"/>
    <x v="0"/>
    <x v="5"/>
    <x v="0"/>
    <x v="0"/>
    <x v="0"/>
    <x v="12"/>
    <x v="83"/>
    <x v="0"/>
    <m/>
  </r>
  <r>
    <x v="3"/>
    <x v="0"/>
    <x v="5"/>
    <x v="0"/>
    <x v="0"/>
    <x v="0"/>
    <x v="12"/>
    <x v="84"/>
    <x v="0"/>
    <m/>
  </r>
  <r>
    <x v="3"/>
    <x v="0"/>
    <x v="5"/>
    <x v="0"/>
    <x v="0"/>
    <x v="0"/>
    <x v="19"/>
    <x v="100"/>
    <x v="177"/>
    <m/>
  </r>
  <r>
    <x v="3"/>
    <x v="0"/>
    <x v="5"/>
    <x v="0"/>
    <x v="0"/>
    <x v="0"/>
    <x v="19"/>
    <x v="100"/>
    <x v="178"/>
    <m/>
  </r>
  <r>
    <x v="3"/>
    <x v="0"/>
    <x v="5"/>
    <x v="0"/>
    <x v="0"/>
    <x v="0"/>
    <x v="19"/>
    <x v="139"/>
    <x v="215"/>
    <m/>
  </r>
  <r>
    <x v="3"/>
    <x v="0"/>
    <x v="5"/>
    <x v="0"/>
    <x v="0"/>
    <x v="0"/>
    <x v="28"/>
    <x v="150"/>
    <x v="0"/>
    <m/>
  </r>
  <r>
    <x v="3"/>
    <x v="0"/>
    <x v="5"/>
    <x v="0"/>
    <x v="0"/>
    <x v="0"/>
    <x v="27"/>
    <x v="140"/>
    <x v="20"/>
    <m/>
  </r>
  <r>
    <x v="3"/>
    <x v="0"/>
    <x v="5"/>
    <x v="0"/>
    <x v="0"/>
    <x v="0"/>
    <x v="27"/>
    <x v="148"/>
    <x v="0"/>
    <m/>
  </r>
  <r>
    <x v="3"/>
    <x v="0"/>
    <x v="5"/>
    <x v="0"/>
    <x v="0"/>
    <x v="0"/>
    <x v="27"/>
    <x v="139"/>
    <x v="0"/>
    <m/>
  </r>
  <r>
    <x v="3"/>
    <x v="0"/>
    <x v="5"/>
    <x v="0"/>
    <x v="0"/>
    <x v="0"/>
    <x v="27"/>
    <x v="149"/>
    <x v="0"/>
    <m/>
  </r>
  <r>
    <x v="3"/>
    <x v="0"/>
    <x v="5"/>
    <x v="0"/>
    <x v="0"/>
    <x v="0"/>
    <x v="22"/>
    <x v="105"/>
    <x v="0"/>
    <m/>
  </r>
  <r>
    <x v="3"/>
    <x v="0"/>
    <x v="5"/>
    <x v="0"/>
    <x v="0"/>
    <x v="0"/>
    <x v="16"/>
    <x v="86"/>
    <x v="45"/>
    <n v="221600"/>
  </r>
  <r>
    <x v="3"/>
    <x v="0"/>
    <x v="5"/>
    <x v="0"/>
    <x v="0"/>
    <x v="0"/>
    <x v="16"/>
    <x v="86"/>
    <x v="204"/>
    <n v="292000"/>
  </r>
  <r>
    <x v="3"/>
    <x v="0"/>
    <x v="5"/>
    <x v="0"/>
    <x v="0"/>
    <x v="0"/>
    <x v="16"/>
    <x v="86"/>
    <x v="224"/>
    <n v="66990"/>
  </r>
  <r>
    <x v="3"/>
    <x v="0"/>
    <x v="5"/>
    <x v="0"/>
    <x v="0"/>
    <x v="0"/>
    <x v="16"/>
    <x v="117"/>
    <x v="134"/>
    <m/>
  </r>
  <r>
    <x v="3"/>
    <x v="0"/>
    <x v="5"/>
    <x v="0"/>
    <x v="0"/>
    <x v="0"/>
    <x v="16"/>
    <x v="117"/>
    <x v="57"/>
    <n v="277311"/>
  </r>
  <r>
    <x v="3"/>
    <x v="0"/>
    <x v="5"/>
    <x v="0"/>
    <x v="0"/>
    <x v="0"/>
    <x v="16"/>
    <x v="117"/>
    <x v="223"/>
    <n v="480000"/>
  </r>
  <r>
    <x v="3"/>
    <x v="0"/>
    <x v="5"/>
    <x v="0"/>
    <x v="0"/>
    <x v="0"/>
    <x v="22"/>
    <x v="105"/>
    <x v="0"/>
    <m/>
  </r>
  <r>
    <x v="3"/>
    <x v="0"/>
    <x v="5"/>
    <x v="0"/>
    <x v="0"/>
    <x v="0"/>
    <x v="2"/>
    <x v="87"/>
    <x v="165"/>
    <n v="293416.51"/>
  </r>
  <r>
    <x v="3"/>
    <x v="0"/>
    <x v="5"/>
    <x v="0"/>
    <x v="0"/>
    <x v="0"/>
    <x v="2"/>
    <x v="87"/>
    <x v="205"/>
    <n v="766988"/>
  </r>
  <r>
    <x v="3"/>
    <x v="0"/>
    <x v="5"/>
    <x v="0"/>
    <x v="0"/>
    <x v="0"/>
    <x v="2"/>
    <x v="87"/>
    <x v="0"/>
    <m/>
  </r>
  <r>
    <x v="3"/>
    <x v="0"/>
    <x v="5"/>
    <x v="0"/>
    <x v="0"/>
    <x v="0"/>
    <x v="2"/>
    <x v="87"/>
    <x v="0"/>
    <m/>
  </r>
  <r>
    <x v="3"/>
    <x v="0"/>
    <x v="5"/>
    <x v="0"/>
    <x v="0"/>
    <x v="0"/>
    <x v="2"/>
    <x v="155"/>
    <x v="222"/>
    <n v="807474.16"/>
  </r>
  <r>
    <x v="3"/>
    <x v="0"/>
    <x v="5"/>
    <x v="0"/>
    <x v="0"/>
    <x v="0"/>
    <x v="2"/>
    <x v="155"/>
    <x v="225"/>
    <n v="504021.68"/>
  </r>
  <r>
    <x v="3"/>
    <x v="0"/>
    <x v="5"/>
    <x v="0"/>
    <x v="0"/>
    <x v="0"/>
    <x v="2"/>
    <x v="155"/>
    <x v="0"/>
    <m/>
  </r>
  <r>
    <x v="3"/>
    <x v="0"/>
    <x v="5"/>
    <x v="0"/>
    <x v="0"/>
    <x v="0"/>
    <x v="2"/>
    <x v="88"/>
    <x v="128"/>
    <n v="172666.6"/>
  </r>
  <r>
    <x v="3"/>
    <x v="0"/>
    <x v="5"/>
    <x v="0"/>
    <x v="0"/>
    <x v="0"/>
    <x v="2"/>
    <x v="88"/>
    <x v="206"/>
    <m/>
  </r>
  <r>
    <x v="3"/>
    <x v="0"/>
    <x v="5"/>
    <x v="0"/>
    <x v="0"/>
    <x v="0"/>
    <x v="2"/>
    <x v="89"/>
    <x v="184"/>
    <m/>
  </r>
  <r>
    <x v="3"/>
    <x v="0"/>
    <x v="5"/>
    <x v="0"/>
    <x v="0"/>
    <x v="0"/>
    <x v="2"/>
    <x v="89"/>
    <x v="139"/>
    <m/>
  </r>
  <r>
    <x v="3"/>
    <x v="0"/>
    <x v="5"/>
    <x v="0"/>
    <x v="0"/>
    <x v="0"/>
    <x v="2"/>
    <x v="89"/>
    <x v="32"/>
    <m/>
  </r>
  <r>
    <x v="3"/>
    <x v="0"/>
    <x v="5"/>
    <x v="0"/>
    <x v="0"/>
    <x v="0"/>
    <x v="2"/>
    <x v="90"/>
    <x v="94"/>
    <n v="373635"/>
  </r>
  <r>
    <x v="3"/>
    <x v="0"/>
    <x v="5"/>
    <x v="0"/>
    <x v="0"/>
    <x v="0"/>
    <x v="2"/>
    <x v="90"/>
    <x v="0"/>
    <m/>
  </r>
  <r>
    <x v="3"/>
    <x v="0"/>
    <x v="5"/>
    <x v="0"/>
    <x v="0"/>
    <x v="0"/>
    <x v="2"/>
    <x v="90"/>
    <x v="0"/>
    <m/>
  </r>
  <r>
    <x v="3"/>
    <x v="0"/>
    <x v="5"/>
    <x v="0"/>
    <x v="0"/>
    <x v="0"/>
    <x v="2"/>
    <x v="90"/>
    <x v="0"/>
    <m/>
  </r>
  <r>
    <x v="3"/>
    <x v="0"/>
    <x v="5"/>
    <x v="0"/>
    <x v="0"/>
    <x v="0"/>
    <x v="2"/>
    <x v="90"/>
    <x v="0"/>
    <m/>
  </r>
  <r>
    <x v="3"/>
    <x v="0"/>
    <x v="5"/>
    <x v="0"/>
    <x v="0"/>
    <x v="0"/>
    <x v="2"/>
    <x v="90"/>
    <x v="0"/>
    <m/>
  </r>
  <r>
    <x v="3"/>
    <x v="0"/>
    <x v="5"/>
    <x v="0"/>
    <x v="0"/>
    <x v="0"/>
    <x v="2"/>
    <x v="91"/>
    <x v="207"/>
    <m/>
  </r>
  <r>
    <x v="3"/>
    <x v="0"/>
    <x v="5"/>
    <x v="0"/>
    <x v="0"/>
    <x v="0"/>
    <x v="2"/>
    <x v="91"/>
    <x v="161"/>
    <m/>
  </r>
  <r>
    <x v="3"/>
    <x v="0"/>
    <x v="5"/>
    <x v="0"/>
    <x v="0"/>
    <x v="0"/>
    <x v="2"/>
    <x v="91"/>
    <x v="201"/>
    <m/>
  </r>
  <r>
    <x v="3"/>
    <x v="0"/>
    <x v="5"/>
    <x v="0"/>
    <x v="0"/>
    <x v="0"/>
    <x v="2"/>
    <x v="91"/>
    <x v="202"/>
    <m/>
  </r>
  <r>
    <x v="3"/>
    <x v="0"/>
    <x v="5"/>
    <x v="0"/>
    <x v="0"/>
    <x v="0"/>
    <x v="2"/>
    <x v="92"/>
    <x v="0"/>
    <m/>
  </r>
  <r>
    <x v="3"/>
    <x v="0"/>
    <x v="5"/>
    <x v="0"/>
    <x v="0"/>
    <x v="0"/>
    <x v="2"/>
    <x v="136"/>
    <x v="153"/>
    <n v="8000"/>
  </r>
  <r>
    <x v="3"/>
    <x v="0"/>
    <x v="5"/>
    <x v="0"/>
    <x v="0"/>
    <x v="0"/>
    <x v="2"/>
    <x v="136"/>
    <x v="185"/>
    <n v="100000"/>
  </r>
  <r>
    <x v="3"/>
    <x v="0"/>
    <x v="5"/>
    <x v="0"/>
    <x v="0"/>
    <x v="0"/>
    <x v="2"/>
    <x v="136"/>
    <x v="218"/>
    <n v="46000"/>
  </r>
  <r>
    <x v="3"/>
    <x v="0"/>
    <x v="5"/>
    <x v="0"/>
    <x v="0"/>
    <x v="0"/>
    <x v="2"/>
    <x v="136"/>
    <x v="60"/>
    <m/>
  </r>
  <r>
    <x v="3"/>
    <x v="0"/>
    <x v="5"/>
    <x v="0"/>
    <x v="0"/>
    <x v="0"/>
    <x v="2"/>
    <x v="136"/>
    <x v="136"/>
    <m/>
  </r>
  <r>
    <x v="3"/>
    <x v="0"/>
    <x v="5"/>
    <x v="0"/>
    <x v="0"/>
    <x v="0"/>
    <x v="2"/>
    <x v="136"/>
    <x v="218"/>
    <m/>
  </r>
  <r>
    <x v="3"/>
    <x v="0"/>
    <x v="5"/>
    <x v="0"/>
    <x v="0"/>
    <x v="0"/>
    <x v="2"/>
    <x v="136"/>
    <x v="185"/>
    <m/>
  </r>
  <r>
    <x v="3"/>
    <x v="0"/>
    <x v="5"/>
    <x v="0"/>
    <x v="0"/>
    <x v="0"/>
    <x v="2"/>
    <x v="136"/>
    <x v="0"/>
    <m/>
  </r>
  <r>
    <x v="3"/>
    <x v="0"/>
    <x v="5"/>
    <x v="0"/>
    <x v="0"/>
    <x v="0"/>
    <x v="2"/>
    <x v="141"/>
    <x v="185"/>
    <m/>
  </r>
  <r>
    <x v="3"/>
    <x v="0"/>
    <x v="5"/>
    <x v="0"/>
    <x v="0"/>
    <x v="0"/>
    <x v="2"/>
    <x v="141"/>
    <x v="0"/>
    <m/>
  </r>
  <r>
    <x v="3"/>
    <x v="0"/>
    <x v="5"/>
    <x v="0"/>
    <x v="0"/>
    <x v="0"/>
    <x v="2"/>
    <x v="141"/>
    <x v="0"/>
    <m/>
  </r>
  <r>
    <x v="3"/>
    <x v="0"/>
    <x v="5"/>
    <x v="0"/>
    <x v="0"/>
    <x v="0"/>
    <x v="2"/>
    <x v="93"/>
    <x v="0"/>
    <m/>
  </r>
  <r>
    <x v="3"/>
    <x v="0"/>
    <x v="5"/>
    <x v="0"/>
    <x v="0"/>
    <x v="0"/>
    <x v="2"/>
    <x v="84"/>
    <x v="6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0"/>
    <x v="2"/>
    <x v="84"/>
    <x v="0"/>
    <m/>
  </r>
  <r>
    <x v="3"/>
    <x v="0"/>
    <x v="5"/>
    <x v="0"/>
    <x v="0"/>
    <x v="7"/>
    <x v="4"/>
    <x v="119"/>
    <x v="136"/>
    <n v="2300000"/>
  </r>
  <r>
    <x v="3"/>
    <x v="0"/>
    <x v="5"/>
    <x v="0"/>
    <x v="0"/>
    <x v="7"/>
    <x v="4"/>
    <x v="119"/>
    <x v="186"/>
    <n v="5500000"/>
  </r>
  <r>
    <x v="3"/>
    <x v="0"/>
    <x v="5"/>
    <x v="0"/>
    <x v="0"/>
    <x v="7"/>
    <x v="4"/>
    <x v="120"/>
    <x v="136"/>
    <n v="140606"/>
  </r>
  <r>
    <x v="3"/>
    <x v="0"/>
    <x v="5"/>
    <x v="0"/>
    <x v="0"/>
    <x v="7"/>
    <x v="4"/>
    <x v="121"/>
    <x v="136"/>
    <n v="203384"/>
  </r>
  <r>
    <x v="3"/>
    <x v="0"/>
    <x v="5"/>
    <x v="0"/>
    <x v="0"/>
    <x v="7"/>
    <x v="4"/>
    <x v="121"/>
    <x v="186"/>
    <n v="458333"/>
  </r>
  <r>
    <x v="3"/>
    <x v="0"/>
    <x v="5"/>
    <x v="0"/>
    <x v="0"/>
    <x v="7"/>
    <x v="4"/>
    <x v="122"/>
    <x v="186"/>
    <n v="24406"/>
  </r>
  <r>
    <x v="3"/>
    <x v="0"/>
    <x v="5"/>
    <x v="0"/>
    <x v="0"/>
    <x v="7"/>
    <x v="4"/>
    <x v="122"/>
    <x v="136"/>
    <n v="55000"/>
  </r>
  <r>
    <x v="3"/>
    <x v="0"/>
    <x v="5"/>
    <x v="0"/>
    <x v="0"/>
    <x v="7"/>
    <x v="4"/>
    <x v="123"/>
    <x v="186"/>
    <n v="203384"/>
  </r>
  <r>
    <x v="3"/>
    <x v="0"/>
    <x v="5"/>
    <x v="0"/>
    <x v="0"/>
    <x v="7"/>
    <x v="4"/>
    <x v="123"/>
    <x v="136"/>
    <n v="458333"/>
  </r>
  <r>
    <x v="3"/>
    <x v="0"/>
    <x v="5"/>
    <x v="0"/>
    <x v="0"/>
    <x v="7"/>
    <x v="4"/>
    <x v="124"/>
    <x v="186"/>
    <n v="95833"/>
  </r>
  <r>
    <x v="3"/>
    <x v="0"/>
    <x v="5"/>
    <x v="0"/>
    <x v="0"/>
    <x v="7"/>
    <x v="4"/>
    <x v="124"/>
    <x v="136"/>
    <n v="229167"/>
  </r>
  <r>
    <x v="3"/>
    <x v="0"/>
    <x v="5"/>
    <x v="0"/>
    <x v="0"/>
    <x v="7"/>
    <x v="4"/>
    <x v="135"/>
    <x v="0"/>
    <m/>
  </r>
  <r>
    <x v="3"/>
    <x v="0"/>
    <x v="5"/>
    <x v="0"/>
    <x v="0"/>
    <x v="7"/>
    <x v="4"/>
    <x v="125"/>
    <x v="136"/>
    <n v="1000000"/>
  </r>
  <r>
    <x v="3"/>
    <x v="0"/>
    <x v="5"/>
    <x v="0"/>
    <x v="0"/>
    <x v="7"/>
    <x v="4"/>
    <x v="144"/>
    <x v="136"/>
    <m/>
  </r>
  <r>
    <x v="3"/>
    <x v="0"/>
    <x v="5"/>
    <x v="0"/>
    <x v="0"/>
    <x v="7"/>
    <x v="4"/>
    <x v="126"/>
    <x v="0"/>
    <m/>
  </r>
  <r>
    <x v="3"/>
    <x v="0"/>
    <x v="5"/>
    <x v="0"/>
    <x v="0"/>
    <x v="7"/>
    <x v="4"/>
    <x v="127"/>
    <x v="5"/>
    <n v="40958"/>
  </r>
  <r>
    <x v="3"/>
    <x v="0"/>
    <x v="5"/>
    <x v="0"/>
    <x v="0"/>
    <x v="7"/>
    <x v="4"/>
    <x v="152"/>
    <x v="130"/>
    <m/>
  </r>
  <r>
    <x v="3"/>
    <x v="0"/>
    <x v="5"/>
    <x v="0"/>
    <x v="0"/>
    <x v="7"/>
    <x v="4"/>
    <x v="128"/>
    <x v="6"/>
    <n v="936000"/>
  </r>
  <r>
    <x v="3"/>
    <x v="0"/>
    <x v="5"/>
    <x v="0"/>
    <x v="0"/>
    <x v="7"/>
    <x v="4"/>
    <x v="129"/>
    <x v="77"/>
    <n v="92000"/>
  </r>
  <r>
    <x v="3"/>
    <x v="0"/>
    <x v="5"/>
    <x v="0"/>
    <x v="0"/>
    <x v="7"/>
    <x v="4"/>
    <x v="129"/>
    <x v="187"/>
    <n v="220000"/>
  </r>
  <r>
    <x v="3"/>
    <x v="0"/>
    <x v="5"/>
    <x v="0"/>
    <x v="0"/>
    <x v="7"/>
    <x v="4"/>
    <x v="130"/>
    <x v="0"/>
    <m/>
  </r>
  <r>
    <x v="3"/>
    <x v="0"/>
    <x v="5"/>
    <x v="0"/>
    <x v="0"/>
    <x v="7"/>
    <x v="2"/>
    <x v="131"/>
    <x v="0"/>
    <m/>
  </r>
  <r>
    <x v="3"/>
    <x v="0"/>
    <x v="5"/>
    <x v="0"/>
    <x v="0"/>
    <x v="1"/>
    <x v="7"/>
    <x v="34"/>
    <x v="29"/>
    <n v="123668"/>
  </r>
  <r>
    <x v="3"/>
    <x v="0"/>
    <x v="5"/>
    <x v="0"/>
    <x v="0"/>
    <x v="1"/>
    <x v="7"/>
    <x v="20"/>
    <x v="29"/>
    <n v="131713.03"/>
  </r>
  <r>
    <x v="3"/>
    <x v="0"/>
    <x v="5"/>
    <x v="0"/>
    <x v="0"/>
    <x v="1"/>
    <x v="7"/>
    <x v="20"/>
    <x v="169"/>
    <n v="909860"/>
  </r>
  <r>
    <x v="3"/>
    <x v="0"/>
    <x v="5"/>
    <x v="0"/>
    <x v="0"/>
    <x v="1"/>
    <x v="7"/>
    <x v="101"/>
    <x v="6"/>
    <m/>
  </r>
  <r>
    <x v="3"/>
    <x v="0"/>
    <x v="5"/>
    <x v="0"/>
    <x v="0"/>
    <x v="1"/>
    <x v="7"/>
    <x v="101"/>
    <x v="77"/>
    <m/>
  </r>
  <r>
    <x v="3"/>
    <x v="0"/>
    <x v="5"/>
    <x v="0"/>
    <x v="0"/>
    <x v="1"/>
    <x v="7"/>
    <x v="101"/>
    <x v="8"/>
    <m/>
  </r>
  <r>
    <x v="3"/>
    <x v="0"/>
    <x v="5"/>
    <x v="0"/>
    <x v="0"/>
    <x v="1"/>
    <x v="7"/>
    <x v="101"/>
    <x v="130"/>
    <m/>
  </r>
  <r>
    <x v="3"/>
    <x v="0"/>
    <x v="5"/>
    <x v="0"/>
    <x v="0"/>
    <x v="1"/>
    <x v="7"/>
    <x v="101"/>
    <x v="181"/>
    <m/>
  </r>
  <r>
    <x v="3"/>
    <x v="0"/>
    <x v="5"/>
    <x v="0"/>
    <x v="0"/>
    <x v="1"/>
    <x v="7"/>
    <x v="101"/>
    <x v="160"/>
    <m/>
  </r>
  <r>
    <x v="3"/>
    <x v="0"/>
    <x v="5"/>
    <x v="0"/>
    <x v="0"/>
    <x v="1"/>
    <x v="7"/>
    <x v="101"/>
    <x v="5"/>
    <m/>
  </r>
  <r>
    <x v="3"/>
    <x v="0"/>
    <x v="5"/>
    <x v="0"/>
    <x v="0"/>
    <x v="1"/>
    <x v="7"/>
    <x v="55"/>
    <x v="54"/>
    <m/>
  </r>
  <r>
    <x v="3"/>
    <x v="0"/>
    <x v="5"/>
    <x v="0"/>
    <x v="0"/>
    <x v="1"/>
    <x v="7"/>
    <x v="55"/>
    <x v="24"/>
    <n v="78616"/>
  </r>
  <r>
    <x v="3"/>
    <x v="0"/>
    <x v="5"/>
    <x v="0"/>
    <x v="0"/>
    <x v="1"/>
    <x v="8"/>
    <x v="22"/>
    <x v="29"/>
    <n v="346691.5"/>
  </r>
  <r>
    <x v="3"/>
    <x v="0"/>
    <x v="5"/>
    <x v="0"/>
    <x v="0"/>
    <x v="1"/>
    <x v="8"/>
    <x v="94"/>
    <x v="140"/>
    <n v="104000"/>
  </r>
  <r>
    <x v="3"/>
    <x v="0"/>
    <x v="5"/>
    <x v="0"/>
    <x v="0"/>
    <x v="1"/>
    <x v="8"/>
    <x v="94"/>
    <x v="31"/>
    <m/>
  </r>
  <r>
    <x v="3"/>
    <x v="0"/>
    <x v="5"/>
    <x v="0"/>
    <x v="0"/>
    <x v="1"/>
    <x v="8"/>
    <x v="94"/>
    <x v="212"/>
    <m/>
  </r>
  <r>
    <x v="3"/>
    <x v="0"/>
    <x v="5"/>
    <x v="0"/>
    <x v="0"/>
    <x v="1"/>
    <x v="8"/>
    <x v="94"/>
    <x v="80"/>
    <m/>
  </r>
  <r>
    <x v="3"/>
    <x v="0"/>
    <x v="5"/>
    <x v="0"/>
    <x v="0"/>
    <x v="1"/>
    <x v="8"/>
    <x v="94"/>
    <x v="222"/>
    <n v="34672"/>
  </r>
  <r>
    <x v="3"/>
    <x v="0"/>
    <x v="5"/>
    <x v="0"/>
    <x v="0"/>
    <x v="1"/>
    <x v="8"/>
    <x v="94"/>
    <x v="16"/>
    <n v="17038"/>
  </r>
  <r>
    <x v="3"/>
    <x v="0"/>
    <x v="5"/>
    <x v="0"/>
    <x v="0"/>
    <x v="1"/>
    <x v="8"/>
    <x v="94"/>
    <x v="44"/>
    <n v="7200"/>
  </r>
  <r>
    <x v="3"/>
    <x v="0"/>
    <x v="5"/>
    <x v="0"/>
    <x v="0"/>
    <x v="1"/>
    <x v="8"/>
    <x v="94"/>
    <x v="57"/>
    <n v="12146"/>
  </r>
  <r>
    <x v="3"/>
    <x v="0"/>
    <x v="5"/>
    <x v="0"/>
    <x v="0"/>
    <x v="1"/>
    <x v="8"/>
    <x v="94"/>
    <x v="223"/>
    <n v="21655"/>
  </r>
  <r>
    <x v="3"/>
    <x v="0"/>
    <x v="5"/>
    <x v="0"/>
    <x v="0"/>
    <x v="1"/>
    <x v="8"/>
    <x v="95"/>
    <x v="0"/>
    <m/>
  </r>
  <r>
    <x v="3"/>
    <x v="0"/>
    <x v="5"/>
    <x v="0"/>
    <x v="0"/>
    <x v="1"/>
    <x v="8"/>
    <x v="77"/>
    <x v="50"/>
    <m/>
  </r>
  <r>
    <x v="3"/>
    <x v="0"/>
    <x v="5"/>
    <x v="0"/>
    <x v="0"/>
    <x v="1"/>
    <x v="8"/>
    <x v="4"/>
    <x v="40"/>
    <n v="59800"/>
  </r>
  <r>
    <x v="3"/>
    <x v="0"/>
    <x v="5"/>
    <x v="0"/>
    <x v="0"/>
    <x v="1"/>
    <x v="8"/>
    <x v="4"/>
    <x v="190"/>
    <n v="124000"/>
  </r>
  <r>
    <x v="3"/>
    <x v="0"/>
    <x v="5"/>
    <x v="0"/>
    <x v="0"/>
    <x v="1"/>
    <x v="8"/>
    <x v="4"/>
    <x v="53"/>
    <n v="74800"/>
  </r>
  <r>
    <x v="3"/>
    <x v="0"/>
    <x v="5"/>
    <x v="0"/>
    <x v="0"/>
    <x v="1"/>
    <x v="8"/>
    <x v="4"/>
    <x v="153"/>
    <n v="139800"/>
  </r>
  <r>
    <x v="3"/>
    <x v="0"/>
    <x v="5"/>
    <x v="0"/>
    <x v="0"/>
    <x v="1"/>
    <x v="8"/>
    <x v="4"/>
    <x v="101"/>
    <n v="5700"/>
  </r>
  <r>
    <x v="3"/>
    <x v="0"/>
    <x v="5"/>
    <x v="0"/>
    <x v="0"/>
    <x v="1"/>
    <x v="8"/>
    <x v="4"/>
    <x v="37"/>
    <n v="38839.31"/>
  </r>
  <r>
    <x v="3"/>
    <x v="0"/>
    <x v="5"/>
    <x v="0"/>
    <x v="0"/>
    <x v="1"/>
    <x v="8"/>
    <x v="4"/>
    <x v="87"/>
    <m/>
  </r>
  <r>
    <x v="3"/>
    <x v="0"/>
    <x v="5"/>
    <x v="0"/>
    <x v="0"/>
    <x v="1"/>
    <x v="8"/>
    <x v="4"/>
    <x v="219"/>
    <m/>
  </r>
  <r>
    <x v="3"/>
    <x v="0"/>
    <x v="5"/>
    <x v="0"/>
    <x v="0"/>
    <x v="1"/>
    <x v="8"/>
    <x v="4"/>
    <x v="220"/>
    <m/>
  </r>
  <r>
    <x v="3"/>
    <x v="0"/>
    <x v="5"/>
    <x v="0"/>
    <x v="0"/>
    <x v="1"/>
    <x v="8"/>
    <x v="4"/>
    <x v="221"/>
    <m/>
  </r>
  <r>
    <x v="3"/>
    <x v="0"/>
    <x v="5"/>
    <x v="0"/>
    <x v="0"/>
    <x v="1"/>
    <x v="8"/>
    <x v="4"/>
    <x v="205"/>
    <m/>
  </r>
  <r>
    <x v="3"/>
    <x v="0"/>
    <x v="5"/>
    <x v="0"/>
    <x v="0"/>
    <x v="1"/>
    <x v="8"/>
    <x v="4"/>
    <x v="153"/>
    <m/>
  </r>
  <r>
    <x v="3"/>
    <x v="0"/>
    <x v="5"/>
    <x v="0"/>
    <x v="0"/>
    <x v="1"/>
    <x v="8"/>
    <x v="4"/>
    <x v="118"/>
    <m/>
  </r>
  <r>
    <x v="3"/>
    <x v="0"/>
    <x v="5"/>
    <x v="0"/>
    <x v="0"/>
    <x v="1"/>
    <x v="8"/>
    <x v="4"/>
    <x v="2"/>
    <m/>
  </r>
  <r>
    <x v="3"/>
    <x v="0"/>
    <x v="5"/>
    <x v="0"/>
    <x v="0"/>
    <x v="1"/>
    <x v="8"/>
    <x v="4"/>
    <x v="123"/>
    <m/>
  </r>
  <r>
    <x v="3"/>
    <x v="0"/>
    <x v="5"/>
    <x v="0"/>
    <x v="0"/>
    <x v="1"/>
    <x v="8"/>
    <x v="4"/>
    <x v="201"/>
    <m/>
  </r>
  <r>
    <x v="3"/>
    <x v="0"/>
    <x v="5"/>
    <x v="0"/>
    <x v="0"/>
    <x v="1"/>
    <x v="8"/>
    <x v="4"/>
    <x v="209"/>
    <m/>
  </r>
  <r>
    <x v="3"/>
    <x v="0"/>
    <x v="5"/>
    <x v="0"/>
    <x v="0"/>
    <x v="1"/>
    <x v="8"/>
    <x v="4"/>
    <x v="31"/>
    <m/>
  </r>
  <r>
    <x v="3"/>
    <x v="0"/>
    <x v="5"/>
    <x v="0"/>
    <x v="0"/>
    <x v="1"/>
    <x v="8"/>
    <x v="4"/>
    <x v="54"/>
    <m/>
  </r>
  <r>
    <x v="3"/>
    <x v="0"/>
    <x v="5"/>
    <x v="0"/>
    <x v="0"/>
    <x v="1"/>
    <x v="8"/>
    <x v="4"/>
    <x v="200"/>
    <m/>
  </r>
  <r>
    <x v="3"/>
    <x v="0"/>
    <x v="5"/>
    <x v="0"/>
    <x v="0"/>
    <x v="1"/>
    <x v="8"/>
    <x v="4"/>
    <x v="210"/>
    <m/>
  </r>
  <r>
    <x v="3"/>
    <x v="0"/>
    <x v="5"/>
    <x v="0"/>
    <x v="0"/>
    <x v="1"/>
    <x v="8"/>
    <x v="4"/>
    <x v="0"/>
    <m/>
  </r>
  <r>
    <x v="3"/>
    <x v="0"/>
    <x v="5"/>
    <x v="0"/>
    <x v="0"/>
    <x v="1"/>
    <x v="8"/>
    <x v="4"/>
    <x v="0"/>
    <m/>
  </r>
  <r>
    <x v="3"/>
    <x v="0"/>
    <x v="5"/>
    <x v="0"/>
    <x v="0"/>
    <x v="1"/>
    <x v="8"/>
    <x v="4"/>
    <x v="0"/>
    <m/>
  </r>
  <r>
    <x v="3"/>
    <x v="0"/>
    <x v="5"/>
    <x v="0"/>
    <x v="0"/>
    <x v="1"/>
    <x v="8"/>
    <x v="4"/>
    <x v="0"/>
    <m/>
  </r>
  <r>
    <x v="3"/>
    <x v="0"/>
    <x v="5"/>
    <x v="0"/>
    <x v="0"/>
    <x v="1"/>
    <x v="8"/>
    <x v="4"/>
    <x v="0"/>
    <m/>
  </r>
  <r>
    <x v="3"/>
    <x v="0"/>
    <x v="5"/>
    <x v="0"/>
    <x v="0"/>
    <x v="1"/>
    <x v="8"/>
    <x v="4"/>
    <x v="0"/>
    <m/>
  </r>
  <r>
    <x v="3"/>
    <x v="0"/>
    <x v="5"/>
    <x v="0"/>
    <x v="0"/>
    <x v="6"/>
    <x v="23"/>
    <x v="112"/>
    <x v="0"/>
    <m/>
  </r>
  <r>
    <x v="3"/>
    <x v="0"/>
    <x v="5"/>
    <x v="0"/>
    <x v="2"/>
    <x v="3"/>
    <x v="3"/>
    <x v="96"/>
    <x v="0"/>
    <m/>
  </r>
  <r>
    <x v="3"/>
    <x v="0"/>
    <x v="5"/>
    <x v="0"/>
    <x v="2"/>
    <x v="3"/>
    <x v="3"/>
    <x v="137"/>
    <x v="98"/>
    <n v="29750000"/>
  </r>
  <r>
    <x v="3"/>
    <x v="0"/>
    <x v="5"/>
    <x v="0"/>
    <x v="2"/>
    <x v="3"/>
    <x v="3"/>
    <x v="97"/>
    <x v="34"/>
    <n v="2585312"/>
  </r>
  <r>
    <x v="3"/>
    <x v="0"/>
    <x v="5"/>
    <x v="0"/>
    <x v="2"/>
    <x v="3"/>
    <x v="3"/>
    <x v="97"/>
    <x v="36"/>
    <n v="3003733"/>
  </r>
  <r>
    <x v="3"/>
    <x v="0"/>
    <x v="5"/>
    <x v="0"/>
    <x v="2"/>
    <x v="3"/>
    <x v="3"/>
    <x v="97"/>
    <x v="48"/>
    <m/>
  </r>
  <r>
    <x v="3"/>
    <x v="0"/>
    <x v="5"/>
    <x v="0"/>
    <x v="2"/>
    <x v="3"/>
    <x v="3"/>
    <x v="97"/>
    <x v="35"/>
    <m/>
  </r>
  <r>
    <x v="3"/>
    <x v="0"/>
    <x v="5"/>
    <x v="0"/>
    <x v="2"/>
    <x v="3"/>
    <x v="3"/>
    <x v="97"/>
    <x v="0"/>
    <m/>
  </r>
  <r>
    <x v="3"/>
    <x v="0"/>
    <x v="5"/>
    <x v="0"/>
    <x v="2"/>
    <x v="3"/>
    <x v="3"/>
    <x v="97"/>
    <x v="0"/>
    <m/>
  </r>
  <r>
    <x v="3"/>
    <x v="0"/>
    <x v="5"/>
    <x v="0"/>
    <x v="2"/>
    <x v="3"/>
    <x v="3"/>
    <x v="97"/>
    <x v="0"/>
    <m/>
  </r>
  <r>
    <x v="3"/>
    <x v="0"/>
    <x v="5"/>
    <x v="0"/>
    <x v="2"/>
    <x v="3"/>
    <x v="3"/>
    <x v="98"/>
    <x v="0"/>
    <m/>
  </r>
  <r>
    <x v="3"/>
    <x v="0"/>
    <x v="5"/>
    <x v="0"/>
    <x v="2"/>
    <x v="3"/>
    <x v="3"/>
    <x v="99"/>
    <x v="37"/>
    <n v="18635270"/>
  </r>
  <r>
    <x v="3"/>
    <x v="0"/>
    <x v="5"/>
    <x v="0"/>
    <x v="2"/>
    <x v="3"/>
    <x v="3"/>
    <x v="99"/>
    <x v="122"/>
    <n v="170160"/>
  </r>
  <r>
    <x v="3"/>
    <x v="0"/>
    <x v="5"/>
    <x v="0"/>
    <x v="2"/>
    <x v="3"/>
    <x v="3"/>
    <x v="99"/>
    <x v="39"/>
    <n v="3316215"/>
  </r>
  <r>
    <x v="3"/>
    <x v="0"/>
    <x v="5"/>
    <x v="0"/>
    <x v="2"/>
    <x v="3"/>
    <x v="3"/>
    <x v="99"/>
    <x v="70"/>
    <n v="3544000"/>
  </r>
  <r>
    <x v="3"/>
    <x v="0"/>
    <x v="5"/>
    <x v="0"/>
    <x v="2"/>
    <x v="3"/>
    <x v="3"/>
    <x v="99"/>
    <x v="226"/>
    <n v="1600000"/>
  </r>
  <r>
    <x v="3"/>
    <x v="0"/>
    <x v="5"/>
    <x v="0"/>
    <x v="2"/>
    <x v="3"/>
    <x v="3"/>
    <x v="99"/>
    <x v="0"/>
    <m/>
  </r>
  <r>
    <x v="3"/>
    <x v="0"/>
    <x v="5"/>
    <x v="0"/>
    <x v="2"/>
    <x v="3"/>
    <x v="3"/>
    <x v="99"/>
    <x v="0"/>
    <m/>
  </r>
  <r>
    <x v="3"/>
    <x v="0"/>
    <x v="5"/>
    <x v="0"/>
    <x v="2"/>
    <x v="3"/>
    <x v="26"/>
    <x v="137"/>
    <x v="0"/>
    <m/>
  </r>
  <r>
    <x v="3"/>
    <x v="0"/>
    <x v="5"/>
    <x v="0"/>
    <x v="2"/>
    <x v="3"/>
    <x v="20"/>
    <x v="49"/>
    <x v="68"/>
    <n v="360000"/>
  </r>
  <r>
    <x v="3"/>
    <x v="0"/>
    <x v="5"/>
    <x v="0"/>
    <x v="2"/>
    <x v="3"/>
    <x v="20"/>
    <x v="49"/>
    <x v="124"/>
    <m/>
  </r>
  <r>
    <x v="3"/>
    <x v="0"/>
    <x v="5"/>
    <x v="0"/>
    <x v="2"/>
    <x v="3"/>
    <x v="20"/>
    <x v="49"/>
    <x v="41"/>
    <n v="1929180"/>
  </r>
  <r>
    <x v="3"/>
    <x v="0"/>
    <x v="5"/>
    <x v="0"/>
    <x v="2"/>
    <x v="3"/>
    <x v="20"/>
    <x v="49"/>
    <x v="42"/>
    <n v="1384000"/>
  </r>
  <r>
    <x v="3"/>
    <x v="0"/>
    <x v="5"/>
    <x v="0"/>
    <x v="2"/>
    <x v="3"/>
    <x v="20"/>
    <x v="49"/>
    <x v="166"/>
    <m/>
  </r>
  <r>
    <x v="3"/>
    <x v="0"/>
    <x v="5"/>
    <x v="0"/>
    <x v="2"/>
    <x v="3"/>
    <x v="20"/>
    <x v="49"/>
    <x v="122"/>
    <n v="15000"/>
  </r>
  <r>
    <x v="3"/>
    <x v="0"/>
    <x v="5"/>
    <x v="0"/>
    <x v="2"/>
    <x v="3"/>
    <x v="20"/>
    <x v="151"/>
    <x v="0"/>
    <m/>
  </r>
  <r>
    <x v="3"/>
    <x v="0"/>
    <x v="5"/>
    <x v="0"/>
    <x v="2"/>
    <x v="3"/>
    <x v="20"/>
    <x v="111"/>
    <x v="42"/>
    <n v="602600"/>
  </r>
  <r>
    <x v="3"/>
    <x v="0"/>
    <x v="5"/>
    <x v="0"/>
    <x v="2"/>
    <x v="3"/>
    <x v="20"/>
    <x v="111"/>
    <x v="124"/>
    <n v="711224.42"/>
  </r>
  <r>
    <x v="3"/>
    <x v="0"/>
    <x v="5"/>
    <x v="0"/>
    <x v="2"/>
    <x v="3"/>
    <x v="20"/>
    <x v="111"/>
    <x v="0"/>
    <m/>
  </r>
  <r>
    <x v="3"/>
    <x v="0"/>
    <x v="5"/>
    <x v="0"/>
    <x v="2"/>
    <x v="3"/>
    <x v="20"/>
    <x v="111"/>
    <x v="0"/>
    <m/>
  </r>
  <r>
    <x v="3"/>
    <x v="0"/>
    <x v="5"/>
    <x v="0"/>
    <x v="2"/>
    <x v="3"/>
    <x v="20"/>
    <x v="111"/>
    <x v="0"/>
    <m/>
  </r>
  <r>
    <x v="3"/>
    <x v="0"/>
    <x v="5"/>
    <x v="0"/>
    <x v="2"/>
    <x v="3"/>
    <x v="30"/>
    <x v="151"/>
    <x v="124"/>
    <n v="1342203"/>
  </r>
  <r>
    <x v="3"/>
    <x v="0"/>
    <x v="5"/>
    <x v="0"/>
    <x v="2"/>
    <x v="3"/>
    <x v="21"/>
    <x v="50"/>
    <x v="0"/>
    <m/>
  </r>
  <r>
    <x v="3"/>
    <x v="0"/>
    <x v="5"/>
    <x v="0"/>
    <x v="2"/>
    <x v="3"/>
    <x v="21"/>
    <x v="132"/>
    <x v="0"/>
    <m/>
  </r>
  <r>
    <x v="4"/>
    <x v="0"/>
    <x v="5"/>
    <x v="0"/>
    <x v="1"/>
    <x v="2"/>
    <x v="24"/>
    <x v="63"/>
    <x v="1"/>
    <n v="184560926.28"/>
  </r>
  <r>
    <x v="4"/>
    <x v="0"/>
    <x v="5"/>
    <x v="0"/>
    <x v="1"/>
    <x v="5"/>
    <x v="11"/>
    <x v="64"/>
    <x v="0"/>
    <n v="1550.2"/>
  </r>
  <r>
    <x v="4"/>
    <x v="0"/>
    <x v="5"/>
    <x v="0"/>
    <x v="1"/>
    <x v="5"/>
    <x v="14"/>
    <x v="66"/>
    <x v="0"/>
    <m/>
  </r>
  <r>
    <x v="4"/>
    <x v="0"/>
    <x v="5"/>
    <x v="0"/>
    <x v="1"/>
    <x v="5"/>
    <x v="15"/>
    <x v="69"/>
    <x v="0"/>
    <m/>
  </r>
  <r>
    <x v="4"/>
    <x v="0"/>
    <x v="5"/>
    <x v="0"/>
    <x v="1"/>
    <x v="2"/>
    <x v="25"/>
    <x v="74"/>
    <x v="0"/>
    <n v="-6444307.4000000004"/>
  </r>
  <r>
    <x v="4"/>
    <x v="0"/>
    <x v="5"/>
    <x v="0"/>
    <x v="1"/>
    <x v="2"/>
    <x v="25"/>
    <x v="118"/>
    <x v="0"/>
    <m/>
  </r>
  <r>
    <x v="4"/>
    <x v="0"/>
    <x v="5"/>
    <x v="0"/>
    <x v="1"/>
    <x v="2"/>
    <x v="0"/>
    <x v="103"/>
    <x v="0"/>
    <m/>
  </r>
  <r>
    <x v="4"/>
    <x v="0"/>
    <x v="5"/>
    <x v="0"/>
    <x v="1"/>
    <x v="2"/>
    <x v="0"/>
    <x v="104"/>
    <x v="0"/>
    <n v="182268.88"/>
  </r>
  <r>
    <x v="4"/>
    <x v="0"/>
    <x v="5"/>
    <x v="0"/>
    <x v="1"/>
    <x v="2"/>
    <x v="0"/>
    <x v="145"/>
    <x v="0"/>
    <n v="-2719554.47"/>
  </r>
  <r>
    <x v="4"/>
    <x v="0"/>
    <x v="5"/>
    <x v="0"/>
    <x v="1"/>
    <x v="5"/>
    <x v="7"/>
    <x v="153"/>
    <x v="0"/>
    <m/>
  </r>
  <r>
    <x v="4"/>
    <x v="0"/>
    <x v="5"/>
    <x v="0"/>
    <x v="0"/>
    <x v="0"/>
    <x v="4"/>
    <x v="6"/>
    <x v="2"/>
    <n v="6120000"/>
  </r>
  <r>
    <x v="4"/>
    <x v="0"/>
    <x v="5"/>
    <x v="0"/>
    <x v="0"/>
    <x v="0"/>
    <x v="4"/>
    <x v="6"/>
    <x v="157"/>
    <n v="1800000"/>
  </r>
  <r>
    <x v="4"/>
    <x v="0"/>
    <x v="5"/>
    <x v="0"/>
    <x v="0"/>
    <x v="0"/>
    <x v="4"/>
    <x v="6"/>
    <x v="158"/>
    <m/>
  </r>
  <r>
    <x v="4"/>
    <x v="0"/>
    <x v="5"/>
    <x v="0"/>
    <x v="0"/>
    <x v="0"/>
    <x v="4"/>
    <x v="7"/>
    <x v="157"/>
    <n v="140606"/>
  </r>
  <r>
    <x v="4"/>
    <x v="0"/>
    <x v="5"/>
    <x v="0"/>
    <x v="0"/>
    <x v="0"/>
    <x v="4"/>
    <x v="7"/>
    <x v="158"/>
    <m/>
  </r>
  <r>
    <x v="4"/>
    <x v="0"/>
    <x v="5"/>
    <x v="0"/>
    <x v="0"/>
    <x v="0"/>
    <x v="4"/>
    <x v="7"/>
    <x v="0"/>
    <m/>
  </r>
  <r>
    <x v="4"/>
    <x v="0"/>
    <x v="5"/>
    <x v="0"/>
    <x v="0"/>
    <x v="0"/>
    <x v="4"/>
    <x v="8"/>
    <x v="2"/>
    <n v="510000"/>
  </r>
  <r>
    <x v="4"/>
    <x v="0"/>
    <x v="5"/>
    <x v="0"/>
    <x v="0"/>
    <x v="0"/>
    <x v="4"/>
    <x v="8"/>
    <x v="157"/>
    <n v="167577"/>
  </r>
  <r>
    <x v="4"/>
    <x v="0"/>
    <x v="5"/>
    <x v="0"/>
    <x v="0"/>
    <x v="0"/>
    <x v="4"/>
    <x v="8"/>
    <x v="158"/>
    <m/>
  </r>
  <r>
    <x v="4"/>
    <x v="0"/>
    <x v="5"/>
    <x v="0"/>
    <x v="0"/>
    <x v="0"/>
    <x v="4"/>
    <x v="9"/>
    <x v="2"/>
    <n v="-561524"/>
  </r>
  <r>
    <x v="4"/>
    <x v="0"/>
    <x v="5"/>
    <x v="0"/>
    <x v="0"/>
    <x v="0"/>
    <x v="4"/>
    <x v="9"/>
    <x v="158"/>
    <n v="-18920"/>
  </r>
  <r>
    <x v="4"/>
    <x v="0"/>
    <x v="5"/>
    <x v="0"/>
    <x v="0"/>
    <x v="0"/>
    <x v="4"/>
    <x v="9"/>
    <x v="227"/>
    <n v="-246578"/>
  </r>
  <r>
    <x v="4"/>
    <x v="0"/>
    <x v="5"/>
    <x v="0"/>
    <x v="0"/>
    <x v="0"/>
    <x v="4"/>
    <x v="9"/>
    <x v="157"/>
    <n v="20109"/>
  </r>
  <r>
    <x v="4"/>
    <x v="0"/>
    <x v="5"/>
    <x v="0"/>
    <x v="0"/>
    <x v="0"/>
    <x v="4"/>
    <x v="10"/>
    <x v="2"/>
    <n v="510000"/>
  </r>
  <r>
    <x v="4"/>
    <x v="0"/>
    <x v="5"/>
    <x v="0"/>
    <x v="0"/>
    <x v="0"/>
    <x v="4"/>
    <x v="10"/>
    <x v="157"/>
    <n v="161718"/>
  </r>
  <r>
    <x v="4"/>
    <x v="0"/>
    <x v="5"/>
    <x v="0"/>
    <x v="0"/>
    <x v="0"/>
    <x v="4"/>
    <x v="10"/>
    <x v="158"/>
    <m/>
  </r>
  <r>
    <x v="4"/>
    <x v="0"/>
    <x v="5"/>
    <x v="0"/>
    <x v="0"/>
    <x v="0"/>
    <x v="4"/>
    <x v="11"/>
    <x v="2"/>
    <n v="255000"/>
  </r>
  <r>
    <x v="4"/>
    <x v="0"/>
    <x v="5"/>
    <x v="0"/>
    <x v="0"/>
    <x v="0"/>
    <x v="4"/>
    <x v="11"/>
    <x v="158"/>
    <m/>
  </r>
  <r>
    <x v="4"/>
    <x v="0"/>
    <x v="5"/>
    <x v="0"/>
    <x v="0"/>
    <x v="0"/>
    <x v="4"/>
    <x v="11"/>
    <x v="157"/>
    <n v="75000"/>
  </r>
  <r>
    <x v="4"/>
    <x v="0"/>
    <x v="5"/>
    <x v="0"/>
    <x v="0"/>
    <x v="0"/>
    <x v="4"/>
    <x v="12"/>
    <x v="2"/>
    <n v="4080000"/>
  </r>
  <r>
    <x v="4"/>
    <x v="0"/>
    <x v="5"/>
    <x v="0"/>
    <x v="0"/>
    <x v="0"/>
    <x v="4"/>
    <x v="134"/>
    <x v="0"/>
    <m/>
  </r>
  <r>
    <x v="4"/>
    <x v="0"/>
    <x v="5"/>
    <x v="0"/>
    <x v="0"/>
    <x v="0"/>
    <x v="4"/>
    <x v="142"/>
    <x v="0"/>
    <m/>
  </r>
  <r>
    <x v="4"/>
    <x v="0"/>
    <x v="5"/>
    <x v="0"/>
    <x v="0"/>
    <x v="0"/>
    <x v="4"/>
    <x v="56"/>
    <x v="211"/>
    <m/>
  </r>
  <r>
    <x v="4"/>
    <x v="0"/>
    <x v="5"/>
    <x v="0"/>
    <x v="0"/>
    <x v="0"/>
    <x v="4"/>
    <x v="13"/>
    <x v="5"/>
    <n v="75442"/>
  </r>
  <r>
    <x v="4"/>
    <x v="0"/>
    <x v="5"/>
    <x v="0"/>
    <x v="0"/>
    <x v="0"/>
    <x v="4"/>
    <x v="146"/>
    <x v="181"/>
    <n v="33820"/>
  </r>
  <r>
    <x v="4"/>
    <x v="0"/>
    <x v="5"/>
    <x v="0"/>
    <x v="0"/>
    <x v="0"/>
    <x v="4"/>
    <x v="14"/>
    <x v="6"/>
    <n v="1016400"/>
  </r>
  <r>
    <x v="4"/>
    <x v="0"/>
    <x v="5"/>
    <x v="0"/>
    <x v="0"/>
    <x v="0"/>
    <x v="4"/>
    <x v="14"/>
    <x v="7"/>
    <n v="33500"/>
  </r>
  <r>
    <x v="4"/>
    <x v="0"/>
    <x v="5"/>
    <x v="0"/>
    <x v="0"/>
    <x v="0"/>
    <x v="4"/>
    <x v="15"/>
    <x v="8"/>
    <n v="170000"/>
  </r>
  <r>
    <x v="4"/>
    <x v="0"/>
    <x v="5"/>
    <x v="0"/>
    <x v="0"/>
    <x v="0"/>
    <x v="4"/>
    <x v="147"/>
    <x v="0"/>
    <m/>
  </r>
  <r>
    <x v="4"/>
    <x v="0"/>
    <x v="5"/>
    <x v="0"/>
    <x v="0"/>
    <x v="0"/>
    <x v="4"/>
    <x v="113"/>
    <x v="175"/>
    <m/>
  </r>
  <r>
    <x v="4"/>
    <x v="0"/>
    <x v="5"/>
    <x v="0"/>
    <x v="0"/>
    <x v="0"/>
    <x v="9"/>
    <x v="114"/>
    <x v="9"/>
    <n v="1200000"/>
  </r>
  <r>
    <x v="4"/>
    <x v="0"/>
    <x v="5"/>
    <x v="0"/>
    <x v="0"/>
    <x v="0"/>
    <x v="9"/>
    <x v="30"/>
    <x v="212"/>
    <m/>
  </r>
  <r>
    <x v="4"/>
    <x v="0"/>
    <x v="5"/>
    <x v="0"/>
    <x v="0"/>
    <x v="0"/>
    <x v="9"/>
    <x v="110"/>
    <x v="0"/>
    <m/>
  </r>
  <r>
    <x v="4"/>
    <x v="0"/>
    <x v="5"/>
    <x v="0"/>
    <x v="0"/>
    <x v="0"/>
    <x v="5"/>
    <x v="70"/>
    <x v="53"/>
    <n v="3252"/>
  </r>
  <r>
    <x v="4"/>
    <x v="0"/>
    <x v="5"/>
    <x v="0"/>
    <x v="0"/>
    <x v="0"/>
    <x v="5"/>
    <x v="70"/>
    <x v="223"/>
    <m/>
  </r>
  <r>
    <x v="4"/>
    <x v="0"/>
    <x v="5"/>
    <x v="0"/>
    <x v="0"/>
    <x v="0"/>
    <x v="5"/>
    <x v="102"/>
    <x v="0"/>
    <m/>
  </r>
  <r>
    <x v="4"/>
    <x v="0"/>
    <x v="5"/>
    <x v="0"/>
    <x v="0"/>
    <x v="0"/>
    <x v="5"/>
    <x v="71"/>
    <x v="88"/>
    <n v="741"/>
  </r>
  <r>
    <x v="4"/>
    <x v="0"/>
    <x v="5"/>
    <x v="0"/>
    <x v="0"/>
    <x v="0"/>
    <x v="5"/>
    <x v="71"/>
    <x v="53"/>
    <n v="0"/>
  </r>
  <r>
    <x v="4"/>
    <x v="0"/>
    <x v="5"/>
    <x v="0"/>
    <x v="0"/>
    <x v="0"/>
    <x v="5"/>
    <x v="71"/>
    <x v="190"/>
    <n v="120"/>
  </r>
  <r>
    <x v="4"/>
    <x v="0"/>
    <x v="5"/>
    <x v="0"/>
    <x v="0"/>
    <x v="0"/>
    <x v="5"/>
    <x v="71"/>
    <x v="224"/>
    <m/>
  </r>
  <r>
    <x v="4"/>
    <x v="0"/>
    <x v="5"/>
    <x v="0"/>
    <x v="0"/>
    <x v="0"/>
    <x v="5"/>
    <x v="78"/>
    <x v="0"/>
    <m/>
  </r>
  <r>
    <x v="4"/>
    <x v="0"/>
    <x v="5"/>
    <x v="0"/>
    <x v="0"/>
    <x v="0"/>
    <x v="6"/>
    <x v="17"/>
    <x v="12"/>
    <n v="800000"/>
  </r>
  <r>
    <x v="4"/>
    <x v="0"/>
    <x v="5"/>
    <x v="0"/>
    <x v="0"/>
    <x v="0"/>
    <x v="6"/>
    <x v="17"/>
    <x v="0"/>
    <m/>
  </r>
  <r>
    <x v="4"/>
    <x v="0"/>
    <x v="5"/>
    <x v="0"/>
    <x v="0"/>
    <x v="0"/>
    <x v="6"/>
    <x v="143"/>
    <x v="0"/>
    <m/>
  </r>
  <r>
    <x v="4"/>
    <x v="0"/>
    <x v="5"/>
    <x v="0"/>
    <x v="0"/>
    <x v="0"/>
    <x v="29"/>
    <x v="154"/>
    <x v="203"/>
    <n v="43930"/>
  </r>
  <r>
    <x v="4"/>
    <x v="0"/>
    <x v="5"/>
    <x v="0"/>
    <x v="0"/>
    <x v="0"/>
    <x v="0"/>
    <x v="79"/>
    <x v="0"/>
    <m/>
  </r>
  <r>
    <x v="4"/>
    <x v="0"/>
    <x v="5"/>
    <x v="0"/>
    <x v="0"/>
    <x v="0"/>
    <x v="0"/>
    <x v="80"/>
    <x v="14"/>
    <n v="425921.93"/>
  </r>
  <r>
    <x v="4"/>
    <x v="0"/>
    <x v="5"/>
    <x v="0"/>
    <x v="0"/>
    <x v="0"/>
    <x v="0"/>
    <x v="80"/>
    <x v="16"/>
    <n v="425934"/>
  </r>
  <r>
    <x v="4"/>
    <x v="0"/>
    <x v="5"/>
    <x v="0"/>
    <x v="0"/>
    <x v="0"/>
    <x v="0"/>
    <x v="80"/>
    <x v="176"/>
    <n v="458011.78"/>
  </r>
  <r>
    <x v="4"/>
    <x v="0"/>
    <x v="5"/>
    <x v="0"/>
    <x v="0"/>
    <x v="0"/>
    <x v="0"/>
    <x v="80"/>
    <x v="162"/>
    <m/>
  </r>
  <r>
    <x v="4"/>
    <x v="0"/>
    <x v="5"/>
    <x v="0"/>
    <x v="0"/>
    <x v="0"/>
    <x v="0"/>
    <x v="80"/>
    <x v="183"/>
    <m/>
  </r>
  <r>
    <x v="4"/>
    <x v="0"/>
    <x v="5"/>
    <x v="0"/>
    <x v="0"/>
    <x v="0"/>
    <x v="0"/>
    <x v="80"/>
    <x v="70"/>
    <m/>
  </r>
  <r>
    <x v="4"/>
    <x v="0"/>
    <x v="5"/>
    <x v="0"/>
    <x v="0"/>
    <x v="0"/>
    <x v="0"/>
    <x v="80"/>
    <x v="59"/>
    <m/>
  </r>
  <r>
    <x v="4"/>
    <x v="0"/>
    <x v="5"/>
    <x v="0"/>
    <x v="0"/>
    <x v="0"/>
    <x v="0"/>
    <x v="80"/>
    <x v="44"/>
    <m/>
  </r>
  <r>
    <x v="4"/>
    <x v="0"/>
    <x v="5"/>
    <x v="0"/>
    <x v="0"/>
    <x v="0"/>
    <x v="0"/>
    <x v="80"/>
    <x v="0"/>
    <m/>
  </r>
  <r>
    <x v="4"/>
    <x v="0"/>
    <x v="5"/>
    <x v="0"/>
    <x v="0"/>
    <x v="0"/>
    <x v="0"/>
    <x v="84"/>
    <x v="88"/>
    <m/>
  </r>
  <r>
    <x v="4"/>
    <x v="0"/>
    <x v="5"/>
    <x v="0"/>
    <x v="0"/>
    <x v="0"/>
    <x v="0"/>
    <x v="84"/>
    <x v="117"/>
    <m/>
  </r>
  <r>
    <x v="4"/>
    <x v="0"/>
    <x v="5"/>
    <x v="0"/>
    <x v="0"/>
    <x v="0"/>
    <x v="0"/>
    <x v="107"/>
    <x v="190"/>
    <n v="179058.82"/>
  </r>
  <r>
    <x v="4"/>
    <x v="0"/>
    <x v="5"/>
    <x v="0"/>
    <x v="0"/>
    <x v="0"/>
    <x v="0"/>
    <x v="115"/>
    <x v="0"/>
    <m/>
  </r>
  <r>
    <x v="4"/>
    <x v="0"/>
    <x v="5"/>
    <x v="0"/>
    <x v="0"/>
    <x v="0"/>
    <x v="0"/>
    <x v="138"/>
    <x v="88"/>
    <n v="264048.83"/>
  </r>
  <r>
    <x v="4"/>
    <x v="0"/>
    <x v="5"/>
    <x v="0"/>
    <x v="0"/>
    <x v="0"/>
    <x v="0"/>
    <x v="108"/>
    <x v="0"/>
    <m/>
  </r>
  <r>
    <x v="4"/>
    <x v="0"/>
    <x v="5"/>
    <x v="0"/>
    <x v="0"/>
    <x v="0"/>
    <x v="0"/>
    <x v="109"/>
    <x v="0"/>
    <m/>
  </r>
  <r>
    <x v="4"/>
    <x v="0"/>
    <x v="5"/>
    <x v="0"/>
    <x v="0"/>
    <x v="0"/>
    <x v="0"/>
    <x v="116"/>
    <x v="20"/>
    <m/>
  </r>
  <r>
    <x v="4"/>
    <x v="0"/>
    <x v="5"/>
    <x v="0"/>
    <x v="0"/>
    <x v="0"/>
    <x v="0"/>
    <x v="116"/>
    <x v="46"/>
    <m/>
  </r>
  <r>
    <x v="4"/>
    <x v="0"/>
    <x v="5"/>
    <x v="0"/>
    <x v="0"/>
    <x v="0"/>
    <x v="0"/>
    <x v="79"/>
    <x v="0"/>
    <m/>
  </r>
  <r>
    <x v="4"/>
    <x v="0"/>
    <x v="5"/>
    <x v="0"/>
    <x v="0"/>
    <x v="0"/>
    <x v="12"/>
    <x v="81"/>
    <x v="0"/>
    <m/>
  </r>
  <r>
    <x v="4"/>
    <x v="0"/>
    <x v="5"/>
    <x v="0"/>
    <x v="0"/>
    <x v="0"/>
    <x v="12"/>
    <x v="82"/>
    <x v="0"/>
    <m/>
  </r>
  <r>
    <x v="4"/>
    <x v="0"/>
    <x v="5"/>
    <x v="0"/>
    <x v="0"/>
    <x v="0"/>
    <x v="12"/>
    <x v="83"/>
    <x v="0"/>
    <m/>
  </r>
  <r>
    <x v="4"/>
    <x v="0"/>
    <x v="5"/>
    <x v="0"/>
    <x v="0"/>
    <x v="0"/>
    <x v="12"/>
    <x v="84"/>
    <x v="0"/>
    <m/>
  </r>
  <r>
    <x v="4"/>
    <x v="0"/>
    <x v="5"/>
    <x v="0"/>
    <x v="0"/>
    <x v="0"/>
    <x v="19"/>
    <x v="100"/>
    <x v="177"/>
    <m/>
  </r>
  <r>
    <x v="4"/>
    <x v="0"/>
    <x v="5"/>
    <x v="0"/>
    <x v="0"/>
    <x v="0"/>
    <x v="19"/>
    <x v="100"/>
    <x v="178"/>
    <m/>
  </r>
  <r>
    <x v="4"/>
    <x v="0"/>
    <x v="5"/>
    <x v="0"/>
    <x v="0"/>
    <x v="0"/>
    <x v="19"/>
    <x v="139"/>
    <x v="215"/>
    <m/>
  </r>
  <r>
    <x v="4"/>
    <x v="0"/>
    <x v="5"/>
    <x v="0"/>
    <x v="0"/>
    <x v="0"/>
    <x v="28"/>
    <x v="150"/>
    <x v="0"/>
    <m/>
  </r>
  <r>
    <x v="4"/>
    <x v="0"/>
    <x v="5"/>
    <x v="0"/>
    <x v="0"/>
    <x v="0"/>
    <x v="31"/>
    <x v="85"/>
    <x v="82"/>
    <n v="565798.31999999995"/>
  </r>
  <r>
    <x v="4"/>
    <x v="0"/>
    <x v="5"/>
    <x v="0"/>
    <x v="0"/>
    <x v="0"/>
    <x v="27"/>
    <x v="140"/>
    <x v="20"/>
    <m/>
  </r>
  <r>
    <x v="4"/>
    <x v="0"/>
    <x v="5"/>
    <x v="0"/>
    <x v="0"/>
    <x v="0"/>
    <x v="27"/>
    <x v="148"/>
    <x v="140"/>
    <n v="436700"/>
  </r>
  <r>
    <x v="4"/>
    <x v="0"/>
    <x v="5"/>
    <x v="0"/>
    <x v="0"/>
    <x v="0"/>
    <x v="27"/>
    <x v="139"/>
    <x v="140"/>
    <n v="442001"/>
  </r>
  <r>
    <x v="4"/>
    <x v="0"/>
    <x v="5"/>
    <x v="0"/>
    <x v="0"/>
    <x v="0"/>
    <x v="27"/>
    <x v="149"/>
    <x v="140"/>
    <n v="895300"/>
  </r>
  <r>
    <x v="4"/>
    <x v="0"/>
    <x v="5"/>
    <x v="0"/>
    <x v="0"/>
    <x v="0"/>
    <x v="22"/>
    <x v="105"/>
    <x v="140"/>
    <n v="1258333"/>
  </r>
  <r>
    <x v="4"/>
    <x v="0"/>
    <x v="5"/>
    <x v="0"/>
    <x v="0"/>
    <x v="0"/>
    <x v="16"/>
    <x v="86"/>
    <x v="45"/>
    <m/>
  </r>
  <r>
    <x v="4"/>
    <x v="0"/>
    <x v="5"/>
    <x v="0"/>
    <x v="0"/>
    <x v="0"/>
    <x v="16"/>
    <x v="86"/>
    <x v="204"/>
    <m/>
  </r>
  <r>
    <x v="4"/>
    <x v="0"/>
    <x v="5"/>
    <x v="0"/>
    <x v="0"/>
    <x v="0"/>
    <x v="16"/>
    <x v="86"/>
    <x v="224"/>
    <m/>
  </r>
  <r>
    <x v="4"/>
    <x v="0"/>
    <x v="5"/>
    <x v="0"/>
    <x v="0"/>
    <x v="0"/>
    <x v="16"/>
    <x v="117"/>
    <x v="57"/>
    <n v="115000"/>
  </r>
  <r>
    <x v="4"/>
    <x v="0"/>
    <x v="5"/>
    <x v="0"/>
    <x v="0"/>
    <x v="0"/>
    <x v="16"/>
    <x v="117"/>
    <x v="57"/>
    <m/>
  </r>
  <r>
    <x v="4"/>
    <x v="0"/>
    <x v="5"/>
    <x v="0"/>
    <x v="0"/>
    <x v="0"/>
    <x v="16"/>
    <x v="117"/>
    <x v="223"/>
    <m/>
  </r>
  <r>
    <x v="4"/>
    <x v="0"/>
    <x v="5"/>
    <x v="0"/>
    <x v="0"/>
    <x v="0"/>
    <x v="22"/>
    <x v="105"/>
    <x v="0"/>
    <m/>
  </r>
  <r>
    <x v="4"/>
    <x v="0"/>
    <x v="5"/>
    <x v="0"/>
    <x v="0"/>
    <x v="0"/>
    <x v="2"/>
    <x v="87"/>
    <x v="165"/>
    <n v="1164823.6299999999"/>
  </r>
  <r>
    <x v="4"/>
    <x v="0"/>
    <x v="5"/>
    <x v="0"/>
    <x v="0"/>
    <x v="0"/>
    <x v="2"/>
    <x v="87"/>
    <x v="205"/>
    <n v="766988"/>
  </r>
  <r>
    <x v="4"/>
    <x v="0"/>
    <x v="5"/>
    <x v="0"/>
    <x v="0"/>
    <x v="0"/>
    <x v="2"/>
    <x v="87"/>
    <x v="0"/>
    <m/>
  </r>
  <r>
    <x v="4"/>
    <x v="0"/>
    <x v="5"/>
    <x v="0"/>
    <x v="0"/>
    <x v="0"/>
    <x v="2"/>
    <x v="87"/>
    <x v="0"/>
    <m/>
  </r>
  <r>
    <x v="4"/>
    <x v="0"/>
    <x v="5"/>
    <x v="0"/>
    <x v="0"/>
    <x v="0"/>
    <x v="2"/>
    <x v="155"/>
    <x v="222"/>
    <m/>
  </r>
  <r>
    <x v="4"/>
    <x v="0"/>
    <x v="5"/>
    <x v="0"/>
    <x v="0"/>
    <x v="0"/>
    <x v="2"/>
    <x v="155"/>
    <x v="225"/>
    <n v="-504021.68"/>
  </r>
  <r>
    <x v="4"/>
    <x v="0"/>
    <x v="5"/>
    <x v="0"/>
    <x v="0"/>
    <x v="0"/>
    <x v="2"/>
    <x v="155"/>
    <x v="0"/>
    <m/>
  </r>
  <r>
    <x v="4"/>
    <x v="0"/>
    <x v="5"/>
    <x v="0"/>
    <x v="0"/>
    <x v="0"/>
    <x v="2"/>
    <x v="88"/>
    <x v="128"/>
    <m/>
  </r>
  <r>
    <x v="4"/>
    <x v="0"/>
    <x v="5"/>
    <x v="0"/>
    <x v="0"/>
    <x v="0"/>
    <x v="2"/>
    <x v="88"/>
    <x v="206"/>
    <m/>
  </r>
  <r>
    <x v="4"/>
    <x v="0"/>
    <x v="5"/>
    <x v="0"/>
    <x v="0"/>
    <x v="0"/>
    <x v="2"/>
    <x v="89"/>
    <x v="184"/>
    <m/>
  </r>
  <r>
    <x v="4"/>
    <x v="0"/>
    <x v="5"/>
    <x v="0"/>
    <x v="0"/>
    <x v="0"/>
    <x v="2"/>
    <x v="89"/>
    <x v="139"/>
    <m/>
  </r>
  <r>
    <x v="4"/>
    <x v="0"/>
    <x v="5"/>
    <x v="0"/>
    <x v="0"/>
    <x v="0"/>
    <x v="2"/>
    <x v="89"/>
    <x v="32"/>
    <n v="70740"/>
  </r>
  <r>
    <x v="4"/>
    <x v="0"/>
    <x v="5"/>
    <x v="0"/>
    <x v="0"/>
    <x v="0"/>
    <x v="2"/>
    <x v="90"/>
    <x v="94"/>
    <n v="362353"/>
  </r>
  <r>
    <x v="4"/>
    <x v="0"/>
    <x v="5"/>
    <x v="0"/>
    <x v="0"/>
    <x v="0"/>
    <x v="2"/>
    <x v="90"/>
    <x v="0"/>
    <m/>
  </r>
  <r>
    <x v="4"/>
    <x v="0"/>
    <x v="5"/>
    <x v="0"/>
    <x v="0"/>
    <x v="0"/>
    <x v="2"/>
    <x v="90"/>
    <x v="0"/>
    <m/>
  </r>
  <r>
    <x v="4"/>
    <x v="0"/>
    <x v="5"/>
    <x v="0"/>
    <x v="0"/>
    <x v="0"/>
    <x v="2"/>
    <x v="90"/>
    <x v="0"/>
    <m/>
  </r>
  <r>
    <x v="4"/>
    <x v="0"/>
    <x v="5"/>
    <x v="0"/>
    <x v="0"/>
    <x v="0"/>
    <x v="2"/>
    <x v="90"/>
    <x v="0"/>
    <m/>
  </r>
  <r>
    <x v="4"/>
    <x v="0"/>
    <x v="5"/>
    <x v="0"/>
    <x v="0"/>
    <x v="0"/>
    <x v="2"/>
    <x v="90"/>
    <x v="0"/>
    <m/>
  </r>
  <r>
    <x v="4"/>
    <x v="0"/>
    <x v="5"/>
    <x v="0"/>
    <x v="0"/>
    <x v="0"/>
    <x v="2"/>
    <x v="91"/>
    <x v="53"/>
    <n v="44713"/>
  </r>
  <r>
    <x v="4"/>
    <x v="0"/>
    <x v="5"/>
    <x v="0"/>
    <x v="0"/>
    <x v="0"/>
    <x v="2"/>
    <x v="91"/>
    <x v="161"/>
    <m/>
  </r>
  <r>
    <x v="4"/>
    <x v="0"/>
    <x v="5"/>
    <x v="0"/>
    <x v="0"/>
    <x v="0"/>
    <x v="2"/>
    <x v="91"/>
    <x v="201"/>
    <m/>
  </r>
  <r>
    <x v="4"/>
    <x v="0"/>
    <x v="5"/>
    <x v="0"/>
    <x v="0"/>
    <x v="0"/>
    <x v="2"/>
    <x v="91"/>
    <x v="202"/>
    <m/>
  </r>
  <r>
    <x v="4"/>
    <x v="0"/>
    <x v="5"/>
    <x v="0"/>
    <x v="0"/>
    <x v="0"/>
    <x v="2"/>
    <x v="92"/>
    <x v="0"/>
    <m/>
  </r>
  <r>
    <x v="4"/>
    <x v="0"/>
    <x v="5"/>
    <x v="0"/>
    <x v="0"/>
    <x v="0"/>
    <x v="2"/>
    <x v="136"/>
    <x v="2"/>
    <n v="8000"/>
  </r>
  <r>
    <x v="4"/>
    <x v="0"/>
    <x v="5"/>
    <x v="0"/>
    <x v="0"/>
    <x v="0"/>
    <x v="2"/>
    <x v="136"/>
    <x v="208"/>
    <n v="264000"/>
  </r>
  <r>
    <x v="4"/>
    <x v="0"/>
    <x v="5"/>
    <x v="0"/>
    <x v="0"/>
    <x v="0"/>
    <x v="2"/>
    <x v="136"/>
    <x v="185"/>
    <n v="12000"/>
  </r>
  <r>
    <x v="4"/>
    <x v="0"/>
    <x v="5"/>
    <x v="0"/>
    <x v="0"/>
    <x v="0"/>
    <x v="2"/>
    <x v="136"/>
    <x v="228"/>
    <n v="110000"/>
  </r>
  <r>
    <x v="4"/>
    <x v="0"/>
    <x v="5"/>
    <x v="0"/>
    <x v="0"/>
    <x v="0"/>
    <x v="2"/>
    <x v="136"/>
    <x v="218"/>
    <n v="20000"/>
  </r>
  <r>
    <x v="4"/>
    <x v="0"/>
    <x v="5"/>
    <x v="0"/>
    <x v="0"/>
    <x v="0"/>
    <x v="2"/>
    <x v="136"/>
    <x v="218"/>
    <m/>
  </r>
  <r>
    <x v="4"/>
    <x v="0"/>
    <x v="5"/>
    <x v="0"/>
    <x v="0"/>
    <x v="0"/>
    <x v="2"/>
    <x v="136"/>
    <x v="185"/>
    <m/>
  </r>
  <r>
    <x v="4"/>
    <x v="0"/>
    <x v="5"/>
    <x v="0"/>
    <x v="0"/>
    <x v="0"/>
    <x v="2"/>
    <x v="136"/>
    <x v="0"/>
    <m/>
  </r>
  <r>
    <x v="4"/>
    <x v="0"/>
    <x v="5"/>
    <x v="0"/>
    <x v="0"/>
    <x v="0"/>
    <x v="2"/>
    <x v="141"/>
    <x v="185"/>
    <m/>
  </r>
  <r>
    <x v="4"/>
    <x v="0"/>
    <x v="5"/>
    <x v="0"/>
    <x v="0"/>
    <x v="0"/>
    <x v="2"/>
    <x v="141"/>
    <x v="0"/>
    <m/>
  </r>
  <r>
    <x v="4"/>
    <x v="0"/>
    <x v="5"/>
    <x v="0"/>
    <x v="0"/>
    <x v="0"/>
    <x v="2"/>
    <x v="141"/>
    <x v="0"/>
    <m/>
  </r>
  <r>
    <x v="4"/>
    <x v="0"/>
    <x v="5"/>
    <x v="0"/>
    <x v="0"/>
    <x v="0"/>
    <x v="2"/>
    <x v="93"/>
    <x v="0"/>
    <m/>
  </r>
  <r>
    <x v="4"/>
    <x v="0"/>
    <x v="5"/>
    <x v="0"/>
    <x v="0"/>
    <x v="0"/>
    <x v="2"/>
    <x v="84"/>
    <x v="6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0"/>
    <x v="2"/>
    <x v="84"/>
    <x v="0"/>
    <m/>
  </r>
  <r>
    <x v="4"/>
    <x v="0"/>
    <x v="5"/>
    <x v="0"/>
    <x v="0"/>
    <x v="7"/>
    <x v="4"/>
    <x v="119"/>
    <x v="136"/>
    <n v="2300000"/>
  </r>
  <r>
    <x v="4"/>
    <x v="0"/>
    <x v="5"/>
    <x v="0"/>
    <x v="0"/>
    <x v="7"/>
    <x v="4"/>
    <x v="119"/>
    <x v="186"/>
    <n v="4950000"/>
  </r>
  <r>
    <x v="4"/>
    <x v="0"/>
    <x v="5"/>
    <x v="0"/>
    <x v="0"/>
    <x v="7"/>
    <x v="4"/>
    <x v="120"/>
    <x v="136"/>
    <n v="140606"/>
  </r>
  <r>
    <x v="4"/>
    <x v="0"/>
    <x v="5"/>
    <x v="0"/>
    <x v="0"/>
    <x v="7"/>
    <x v="4"/>
    <x v="121"/>
    <x v="136"/>
    <n v="-373371"/>
  </r>
  <r>
    <x v="4"/>
    <x v="0"/>
    <x v="5"/>
    <x v="0"/>
    <x v="0"/>
    <x v="7"/>
    <x v="4"/>
    <x v="121"/>
    <x v="186"/>
    <n v="458333"/>
  </r>
  <r>
    <x v="4"/>
    <x v="0"/>
    <x v="5"/>
    <x v="0"/>
    <x v="0"/>
    <x v="7"/>
    <x v="4"/>
    <x v="122"/>
    <x v="186"/>
    <n v="24406"/>
  </r>
  <r>
    <x v="4"/>
    <x v="0"/>
    <x v="5"/>
    <x v="0"/>
    <x v="0"/>
    <x v="7"/>
    <x v="4"/>
    <x v="122"/>
    <x v="136"/>
    <n v="55000"/>
  </r>
  <r>
    <x v="4"/>
    <x v="0"/>
    <x v="5"/>
    <x v="0"/>
    <x v="0"/>
    <x v="7"/>
    <x v="4"/>
    <x v="123"/>
    <x v="186"/>
    <n v="458335"/>
  </r>
  <r>
    <x v="4"/>
    <x v="0"/>
    <x v="5"/>
    <x v="0"/>
    <x v="0"/>
    <x v="7"/>
    <x v="4"/>
    <x v="123"/>
    <x v="136"/>
    <n v="-124282"/>
  </r>
  <r>
    <x v="4"/>
    <x v="0"/>
    <x v="5"/>
    <x v="0"/>
    <x v="0"/>
    <x v="7"/>
    <x v="4"/>
    <x v="124"/>
    <x v="186"/>
    <n v="95833"/>
  </r>
  <r>
    <x v="4"/>
    <x v="0"/>
    <x v="5"/>
    <x v="0"/>
    <x v="0"/>
    <x v="7"/>
    <x v="4"/>
    <x v="124"/>
    <x v="136"/>
    <n v="229167"/>
  </r>
  <r>
    <x v="4"/>
    <x v="0"/>
    <x v="5"/>
    <x v="0"/>
    <x v="0"/>
    <x v="7"/>
    <x v="4"/>
    <x v="135"/>
    <x v="0"/>
    <m/>
  </r>
  <r>
    <x v="4"/>
    <x v="0"/>
    <x v="5"/>
    <x v="0"/>
    <x v="0"/>
    <x v="7"/>
    <x v="4"/>
    <x v="125"/>
    <x v="136"/>
    <n v="1000000"/>
  </r>
  <r>
    <x v="4"/>
    <x v="0"/>
    <x v="5"/>
    <x v="0"/>
    <x v="0"/>
    <x v="7"/>
    <x v="4"/>
    <x v="144"/>
    <x v="136"/>
    <m/>
  </r>
  <r>
    <x v="4"/>
    <x v="0"/>
    <x v="5"/>
    <x v="0"/>
    <x v="0"/>
    <x v="7"/>
    <x v="4"/>
    <x v="126"/>
    <x v="0"/>
    <m/>
  </r>
  <r>
    <x v="4"/>
    <x v="0"/>
    <x v="5"/>
    <x v="0"/>
    <x v="0"/>
    <x v="7"/>
    <x v="4"/>
    <x v="127"/>
    <x v="5"/>
    <n v="40958"/>
  </r>
  <r>
    <x v="4"/>
    <x v="0"/>
    <x v="5"/>
    <x v="0"/>
    <x v="0"/>
    <x v="7"/>
    <x v="4"/>
    <x v="152"/>
    <x v="130"/>
    <m/>
  </r>
  <r>
    <x v="4"/>
    <x v="0"/>
    <x v="5"/>
    <x v="0"/>
    <x v="0"/>
    <x v="7"/>
    <x v="4"/>
    <x v="128"/>
    <x v="6"/>
    <n v="936000"/>
  </r>
  <r>
    <x v="4"/>
    <x v="0"/>
    <x v="5"/>
    <x v="0"/>
    <x v="0"/>
    <x v="7"/>
    <x v="4"/>
    <x v="129"/>
    <x v="77"/>
    <n v="239000"/>
  </r>
  <r>
    <x v="4"/>
    <x v="0"/>
    <x v="5"/>
    <x v="0"/>
    <x v="0"/>
    <x v="7"/>
    <x v="4"/>
    <x v="129"/>
    <x v="187"/>
    <n v="220000"/>
  </r>
  <r>
    <x v="4"/>
    <x v="0"/>
    <x v="5"/>
    <x v="0"/>
    <x v="0"/>
    <x v="7"/>
    <x v="4"/>
    <x v="130"/>
    <x v="0"/>
    <m/>
  </r>
  <r>
    <x v="4"/>
    <x v="0"/>
    <x v="5"/>
    <x v="0"/>
    <x v="0"/>
    <x v="7"/>
    <x v="2"/>
    <x v="131"/>
    <x v="0"/>
    <m/>
  </r>
  <r>
    <x v="4"/>
    <x v="0"/>
    <x v="5"/>
    <x v="0"/>
    <x v="0"/>
    <x v="1"/>
    <x v="7"/>
    <x v="34"/>
    <x v="29"/>
    <n v="124958"/>
  </r>
  <r>
    <x v="4"/>
    <x v="0"/>
    <x v="5"/>
    <x v="0"/>
    <x v="0"/>
    <x v="1"/>
    <x v="7"/>
    <x v="20"/>
    <x v="29"/>
    <n v="182062.07999999999"/>
  </r>
  <r>
    <x v="4"/>
    <x v="0"/>
    <x v="5"/>
    <x v="0"/>
    <x v="0"/>
    <x v="1"/>
    <x v="7"/>
    <x v="20"/>
    <x v="169"/>
    <n v="640817.65"/>
  </r>
  <r>
    <x v="4"/>
    <x v="0"/>
    <x v="5"/>
    <x v="0"/>
    <x v="0"/>
    <x v="1"/>
    <x v="7"/>
    <x v="101"/>
    <x v="6"/>
    <n v="2700"/>
  </r>
  <r>
    <x v="4"/>
    <x v="0"/>
    <x v="5"/>
    <x v="0"/>
    <x v="0"/>
    <x v="1"/>
    <x v="7"/>
    <x v="101"/>
    <x v="77"/>
    <n v="100"/>
  </r>
  <r>
    <x v="4"/>
    <x v="0"/>
    <x v="5"/>
    <x v="0"/>
    <x v="0"/>
    <x v="1"/>
    <x v="7"/>
    <x v="101"/>
    <x v="229"/>
    <n v="300"/>
  </r>
  <r>
    <x v="4"/>
    <x v="0"/>
    <x v="5"/>
    <x v="0"/>
    <x v="0"/>
    <x v="1"/>
    <x v="7"/>
    <x v="101"/>
    <x v="130"/>
    <n v="100"/>
  </r>
  <r>
    <x v="4"/>
    <x v="0"/>
    <x v="5"/>
    <x v="0"/>
    <x v="0"/>
    <x v="1"/>
    <x v="7"/>
    <x v="101"/>
    <x v="181"/>
    <n v="400"/>
  </r>
  <r>
    <x v="4"/>
    <x v="0"/>
    <x v="5"/>
    <x v="0"/>
    <x v="0"/>
    <x v="1"/>
    <x v="7"/>
    <x v="101"/>
    <x v="8"/>
    <n v="600"/>
  </r>
  <r>
    <x v="4"/>
    <x v="0"/>
    <x v="5"/>
    <x v="0"/>
    <x v="0"/>
    <x v="1"/>
    <x v="7"/>
    <x v="101"/>
    <x v="5"/>
    <n v="100"/>
  </r>
  <r>
    <x v="4"/>
    <x v="0"/>
    <x v="5"/>
    <x v="0"/>
    <x v="0"/>
    <x v="1"/>
    <x v="7"/>
    <x v="55"/>
    <x v="54"/>
    <m/>
  </r>
  <r>
    <x v="4"/>
    <x v="0"/>
    <x v="5"/>
    <x v="0"/>
    <x v="0"/>
    <x v="1"/>
    <x v="7"/>
    <x v="55"/>
    <x v="24"/>
    <m/>
  </r>
  <r>
    <x v="4"/>
    <x v="0"/>
    <x v="5"/>
    <x v="0"/>
    <x v="0"/>
    <x v="1"/>
    <x v="8"/>
    <x v="22"/>
    <x v="29"/>
    <n v="447985.49"/>
  </r>
  <r>
    <x v="4"/>
    <x v="0"/>
    <x v="5"/>
    <x v="0"/>
    <x v="0"/>
    <x v="1"/>
    <x v="8"/>
    <x v="94"/>
    <x v="140"/>
    <m/>
  </r>
  <r>
    <x v="4"/>
    <x v="0"/>
    <x v="5"/>
    <x v="0"/>
    <x v="0"/>
    <x v="1"/>
    <x v="8"/>
    <x v="94"/>
    <x v="31"/>
    <m/>
  </r>
  <r>
    <x v="4"/>
    <x v="0"/>
    <x v="5"/>
    <x v="0"/>
    <x v="0"/>
    <x v="1"/>
    <x v="8"/>
    <x v="94"/>
    <x v="212"/>
    <m/>
  </r>
  <r>
    <x v="4"/>
    <x v="0"/>
    <x v="5"/>
    <x v="0"/>
    <x v="0"/>
    <x v="1"/>
    <x v="8"/>
    <x v="94"/>
    <x v="80"/>
    <m/>
  </r>
  <r>
    <x v="4"/>
    <x v="0"/>
    <x v="5"/>
    <x v="0"/>
    <x v="0"/>
    <x v="1"/>
    <x v="8"/>
    <x v="94"/>
    <x v="222"/>
    <m/>
  </r>
  <r>
    <x v="4"/>
    <x v="0"/>
    <x v="5"/>
    <x v="0"/>
    <x v="0"/>
    <x v="1"/>
    <x v="8"/>
    <x v="94"/>
    <x v="16"/>
    <n v="17038"/>
  </r>
  <r>
    <x v="4"/>
    <x v="0"/>
    <x v="5"/>
    <x v="0"/>
    <x v="0"/>
    <x v="1"/>
    <x v="8"/>
    <x v="94"/>
    <x v="208"/>
    <n v="874.08"/>
  </r>
  <r>
    <x v="4"/>
    <x v="0"/>
    <x v="5"/>
    <x v="0"/>
    <x v="0"/>
    <x v="1"/>
    <x v="8"/>
    <x v="94"/>
    <x v="57"/>
    <m/>
  </r>
  <r>
    <x v="4"/>
    <x v="0"/>
    <x v="5"/>
    <x v="0"/>
    <x v="0"/>
    <x v="1"/>
    <x v="8"/>
    <x v="94"/>
    <x v="223"/>
    <m/>
  </r>
  <r>
    <x v="4"/>
    <x v="0"/>
    <x v="5"/>
    <x v="0"/>
    <x v="0"/>
    <x v="1"/>
    <x v="8"/>
    <x v="95"/>
    <x v="0"/>
    <m/>
  </r>
  <r>
    <x v="4"/>
    <x v="0"/>
    <x v="5"/>
    <x v="0"/>
    <x v="0"/>
    <x v="1"/>
    <x v="8"/>
    <x v="77"/>
    <x v="50"/>
    <m/>
  </r>
  <r>
    <x v="4"/>
    <x v="0"/>
    <x v="5"/>
    <x v="0"/>
    <x v="0"/>
    <x v="1"/>
    <x v="8"/>
    <x v="156"/>
    <x v="70"/>
    <n v="0.4"/>
  </r>
  <r>
    <x v="4"/>
    <x v="0"/>
    <x v="5"/>
    <x v="0"/>
    <x v="0"/>
    <x v="1"/>
    <x v="8"/>
    <x v="4"/>
    <x v="40"/>
    <m/>
  </r>
  <r>
    <x v="4"/>
    <x v="0"/>
    <x v="5"/>
    <x v="0"/>
    <x v="0"/>
    <x v="1"/>
    <x v="8"/>
    <x v="4"/>
    <x v="153"/>
    <n v="17300"/>
  </r>
  <r>
    <x v="4"/>
    <x v="0"/>
    <x v="5"/>
    <x v="0"/>
    <x v="0"/>
    <x v="1"/>
    <x v="8"/>
    <x v="4"/>
    <x v="53"/>
    <m/>
  </r>
  <r>
    <x v="4"/>
    <x v="0"/>
    <x v="5"/>
    <x v="0"/>
    <x v="0"/>
    <x v="1"/>
    <x v="8"/>
    <x v="4"/>
    <x v="153"/>
    <n v="390.93"/>
  </r>
  <r>
    <x v="4"/>
    <x v="0"/>
    <x v="5"/>
    <x v="0"/>
    <x v="0"/>
    <x v="1"/>
    <x v="8"/>
    <x v="4"/>
    <x v="101"/>
    <m/>
  </r>
  <r>
    <x v="4"/>
    <x v="0"/>
    <x v="5"/>
    <x v="0"/>
    <x v="0"/>
    <x v="1"/>
    <x v="8"/>
    <x v="4"/>
    <x v="37"/>
    <m/>
  </r>
  <r>
    <x v="4"/>
    <x v="0"/>
    <x v="5"/>
    <x v="0"/>
    <x v="0"/>
    <x v="1"/>
    <x v="8"/>
    <x v="4"/>
    <x v="87"/>
    <m/>
  </r>
  <r>
    <x v="4"/>
    <x v="0"/>
    <x v="5"/>
    <x v="0"/>
    <x v="0"/>
    <x v="1"/>
    <x v="8"/>
    <x v="4"/>
    <x v="219"/>
    <m/>
  </r>
  <r>
    <x v="4"/>
    <x v="0"/>
    <x v="5"/>
    <x v="0"/>
    <x v="0"/>
    <x v="1"/>
    <x v="8"/>
    <x v="4"/>
    <x v="220"/>
    <m/>
  </r>
  <r>
    <x v="4"/>
    <x v="0"/>
    <x v="5"/>
    <x v="0"/>
    <x v="0"/>
    <x v="1"/>
    <x v="8"/>
    <x v="4"/>
    <x v="221"/>
    <m/>
  </r>
  <r>
    <x v="4"/>
    <x v="0"/>
    <x v="5"/>
    <x v="0"/>
    <x v="0"/>
    <x v="1"/>
    <x v="8"/>
    <x v="4"/>
    <x v="205"/>
    <m/>
  </r>
  <r>
    <x v="4"/>
    <x v="0"/>
    <x v="5"/>
    <x v="0"/>
    <x v="0"/>
    <x v="1"/>
    <x v="8"/>
    <x v="4"/>
    <x v="153"/>
    <m/>
  </r>
  <r>
    <x v="4"/>
    <x v="0"/>
    <x v="5"/>
    <x v="0"/>
    <x v="0"/>
    <x v="1"/>
    <x v="8"/>
    <x v="4"/>
    <x v="118"/>
    <m/>
  </r>
  <r>
    <x v="4"/>
    <x v="0"/>
    <x v="5"/>
    <x v="0"/>
    <x v="0"/>
    <x v="1"/>
    <x v="8"/>
    <x v="4"/>
    <x v="2"/>
    <m/>
  </r>
  <r>
    <x v="4"/>
    <x v="0"/>
    <x v="5"/>
    <x v="0"/>
    <x v="0"/>
    <x v="1"/>
    <x v="8"/>
    <x v="4"/>
    <x v="123"/>
    <m/>
  </r>
  <r>
    <x v="4"/>
    <x v="0"/>
    <x v="5"/>
    <x v="0"/>
    <x v="0"/>
    <x v="1"/>
    <x v="8"/>
    <x v="4"/>
    <x v="201"/>
    <m/>
  </r>
  <r>
    <x v="4"/>
    <x v="0"/>
    <x v="5"/>
    <x v="0"/>
    <x v="0"/>
    <x v="1"/>
    <x v="8"/>
    <x v="4"/>
    <x v="209"/>
    <m/>
  </r>
  <r>
    <x v="4"/>
    <x v="0"/>
    <x v="5"/>
    <x v="0"/>
    <x v="0"/>
    <x v="1"/>
    <x v="8"/>
    <x v="4"/>
    <x v="31"/>
    <m/>
  </r>
  <r>
    <x v="4"/>
    <x v="0"/>
    <x v="5"/>
    <x v="0"/>
    <x v="0"/>
    <x v="1"/>
    <x v="8"/>
    <x v="4"/>
    <x v="54"/>
    <m/>
  </r>
  <r>
    <x v="4"/>
    <x v="0"/>
    <x v="5"/>
    <x v="0"/>
    <x v="0"/>
    <x v="1"/>
    <x v="8"/>
    <x v="4"/>
    <x v="200"/>
    <m/>
  </r>
  <r>
    <x v="4"/>
    <x v="0"/>
    <x v="5"/>
    <x v="0"/>
    <x v="0"/>
    <x v="1"/>
    <x v="8"/>
    <x v="4"/>
    <x v="210"/>
    <m/>
  </r>
  <r>
    <x v="4"/>
    <x v="0"/>
    <x v="5"/>
    <x v="0"/>
    <x v="0"/>
    <x v="1"/>
    <x v="8"/>
    <x v="4"/>
    <x v="0"/>
    <m/>
  </r>
  <r>
    <x v="4"/>
    <x v="0"/>
    <x v="5"/>
    <x v="0"/>
    <x v="0"/>
    <x v="1"/>
    <x v="8"/>
    <x v="4"/>
    <x v="0"/>
    <m/>
  </r>
  <r>
    <x v="4"/>
    <x v="0"/>
    <x v="5"/>
    <x v="0"/>
    <x v="0"/>
    <x v="1"/>
    <x v="8"/>
    <x v="4"/>
    <x v="0"/>
    <m/>
  </r>
  <r>
    <x v="4"/>
    <x v="0"/>
    <x v="5"/>
    <x v="0"/>
    <x v="0"/>
    <x v="1"/>
    <x v="8"/>
    <x v="4"/>
    <x v="0"/>
    <m/>
  </r>
  <r>
    <x v="4"/>
    <x v="0"/>
    <x v="5"/>
    <x v="0"/>
    <x v="0"/>
    <x v="1"/>
    <x v="8"/>
    <x v="4"/>
    <x v="0"/>
    <m/>
  </r>
  <r>
    <x v="4"/>
    <x v="0"/>
    <x v="5"/>
    <x v="0"/>
    <x v="0"/>
    <x v="1"/>
    <x v="8"/>
    <x v="4"/>
    <x v="0"/>
    <m/>
  </r>
  <r>
    <x v="4"/>
    <x v="0"/>
    <x v="5"/>
    <x v="0"/>
    <x v="3"/>
    <x v="6"/>
    <x v="23"/>
    <x v="112"/>
    <x v="31"/>
    <n v="56184190"/>
  </r>
  <r>
    <x v="4"/>
    <x v="0"/>
    <x v="5"/>
    <x v="0"/>
    <x v="2"/>
    <x v="3"/>
    <x v="3"/>
    <x v="96"/>
    <x v="0"/>
    <m/>
  </r>
  <r>
    <x v="4"/>
    <x v="0"/>
    <x v="5"/>
    <x v="0"/>
    <x v="2"/>
    <x v="3"/>
    <x v="3"/>
    <x v="137"/>
    <x v="98"/>
    <n v="30000000"/>
  </r>
  <r>
    <x v="4"/>
    <x v="0"/>
    <x v="5"/>
    <x v="0"/>
    <x v="2"/>
    <x v="3"/>
    <x v="3"/>
    <x v="97"/>
    <x v="34"/>
    <n v="2686920"/>
  </r>
  <r>
    <x v="4"/>
    <x v="0"/>
    <x v="5"/>
    <x v="0"/>
    <x v="2"/>
    <x v="3"/>
    <x v="3"/>
    <x v="97"/>
    <x v="36"/>
    <n v="29026091"/>
  </r>
  <r>
    <x v="4"/>
    <x v="0"/>
    <x v="5"/>
    <x v="0"/>
    <x v="2"/>
    <x v="3"/>
    <x v="3"/>
    <x v="97"/>
    <x v="48"/>
    <m/>
  </r>
  <r>
    <x v="4"/>
    <x v="0"/>
    <x v="5"/>
    <x v="0"/>
    <x v="2"/>
    <x v="3"/>
    <x v="3"/>
    <x v="97"/>
    <x v="35"/>
    <m/>
  </r>
  <r>
    <x v="4"/>
    <x v="0"/>
    <x v="5"/>
    <x v="0"/>
    <x v="2"/>
    <x v="3"/>
    <x v="3"/>
    <x v="97"/>
    <x v="0"/>
    <m/>
  </r>
  <r>
    <x v="4"/>
    <x v="0"/>
    <x v="5"/>
    <x v="0"/>
    <x v="2"/>
    <x v="3"/>
    <x v="3"/>
    <x v="97"/>
    <x v="0"/>
    <m/>
  </r>
  <r>
    <x v="4"/>
    <x v="0"/>
    <x v="5"/>
    <x v="0"/>
    <x v="2"/>
    <x v="3"/>
    <x v="3"/>
    <x v="97"/>
    <x v="0"/>
    <m/>
  </r>
  <r>
    <x v="4"/>
    <x v="0"/>
    <x v="5"/>
    <x v="0"/>
    <x v="2"/>
    <x v="3"/>
    <x v="3"/>
    <x v="98"/>
    <x v="0"/>
    <m/>
  </r>
  <r>
    <x v="4"/>
    <x v="0"/>
    <x v="5"/>
    <x v="0"/>
    <x v="2"/>
    <x v="3"/>
    <x v="3"/>
    <x v="99"/>
    <x v="37"/>
    <n v="63800566"/>
  </r>
  <r>
    <x v="4"/>
    <x v="0"/>
    <x v="5"/>
    <x v="0"/>
    <x v="2"/>
    <x v="3"/>
    <x v="3"/>
    <x v="99"/>
    <x v="122"/>
    <n v="554110"/>
  </r>
  <r>
    <x v="4"/>
    <x v="0"/>
    <x v="5"/>
    <x v="0"/>
    <x v="2"/>
    <x v="3"/>
    <x v="3"/>
    <x v="99"/>
    <x v="39"/>
    <n v="27447016"/>
  </r>
  <r>
    <x v="4"/>
    <x v="0"/>
    <x v="5"/>
    <x v="0"/>
    <x v="2"/>
    <x v="3"/>
    <x v="3"/>
    <x v="99"/>
    <x v="70"/>
    <m/>
  </r>
  <r>
    <x v="4"/>
    <x v="0"/>
    <x v="5"/>
    <x v="0"/>
    <x v="2"/>
    <x v="3"/>
    <x v="3"/>
    <x v="99"/>
    <x v="226"/>
    <m/>
  </r>
  <r>
    <x v="4"/>
    <x v="0"/>
    <x v="5"/>
    <x v="0"/>
    <x v="2"/>
    <x v="3"/>
    <x v="3"/>
    <x v="99"/>
    <x v="230"/>
    <n v="38793600"/>
  </r>
  <r>
    <x v="4"/>
    <x v="0"/>
    <x v="5"/>
    <x v="0"/>
    <x v="2"/>
    <x v="3"/>
    <x v="3"/>
    <x v="99"/>
    <x v="0"/>
    <m/>
  </r>
  <r>
    <x v="4"/>
    <x v="0"/>
    <x v="5"/>
    <x v="0"/>
    <x v="2"/>
    <x v="3"/>
    <x v="26"/>
    <x v="137"/>
    <x v="0"/>
    <m/>
  </r>
  <r>
    <x v="4"/>
    <x v="0"/>
    <x v="5"/>
    <x v="0"/>
    <x v="2"/>
    <x v="3"/>
    <x v="20"/>
    <x v="49"/>
    <x v="68"/>
    <n v="40000"/>
  </r>
  <r>
    <x v="4"/>
    <x v="0"/>
    <x v="5"/>
    <x v="0"/>
    <x v="2"/>
    <x v="3"/>
    <x v="20"/>
    <x v="49"/>
    <x v="124"/>
    <m/>
  </r>
  <r>
    <x v="4"/>
    <x v="0"/>
    <x v="5"/>
    <x v="0"/>
    <x v="2"/>
    <x v="3"/>
    <x v="20"/>
    <x v="49"/>
    <x v="41"/>
    <n v="2230550"/>
  </r>
  <r>
    <x v="4"/>
    <x v="0"/>
    <x v="5"/>
    <x v="0"/>
    <x v="2"/>
    <x v="3"/>
    <x v="20"/>
    <x v="49"/>
    <x v="42"/>
    <n v="2215200"/>
  </r>
  <r>
    <x v="4"/>
    <x v="0"/>
    <x v="5"/>
    <x v="0"/>
    <x v="2"/>
    <x v="3"/>
    <x v="20"/>
    <x v="49"/>
    <x v="230"/>
    <n v="30000"/>
  </r>
  <r>
    <x v="4"/>
    <x v="0"/>
    <x v="5"/>
    <x v="0"/>
    <x v="2"/>
    <x v="3"/>
    <x v="20"/>
    <x v="49"/>
    <x v="122"/>
    <n v="15000"/>
  </r>
  <r>
    <x v="4"/>
    <x v="0"/>
    <x v="5"/>
    <x v="0"/>
    <x v="2"/>
    <x v="3"/>
    <x v="20"/>
    <x v="151"/>
    <x v="0"/>
    <m/>
  </r>
  <r>
    <x v="4"/>
    <x v="0"/>
    <x v="5"/>
    <x v="0"/>
    <x v="2"/>
    <x v="3"/>
    <x v="20"/>
    <x v="111"/>
    <x v="42"/>
    <n v="722200"/>
  </r>
  <r>
    <x v="4"/>
    <x v="0"/>
    <x v="5"/>
    <x v="0"/>
    <x v="2"/>
    <x v="3"/>
    <x v="20"/>
    <x v="111"/>
    <x v="124"/>
    <n v="634889"/>
  </r>
  <r>
    <x v="4"/>
    <x v="0"/>
    <x v="5"/>
    <x v="0"/>
    <x v="2"/>
    <x v="3"/>
    <x v="20"/>
    <x v="111"/>
    <x v="0"/>
    <m/>
  </r>
  <r>
    <x v="4"/>
    <x v="0"/>
    <x v="5"/>
    <x v="0"/>
    <x v="2"/>
    <x v="3"/>
    <x v="20"/>
    <x v="111"/>
    <x v="0"/>
    <m/>
  </r>
  <r>
    <x v="4"/>
    <x v="0"/>
    <x v="5"/>
    <x v="0"/>
    <x v="2"/>
    <x v="3"/>
    <x v="20"/>
    <x v="111"/>
    <x v="0"/>
    <m/>
  </r>
  <r>
    <x v="4"/>
    <x v="0"/>
    <x v="5"/>
    <x v="0"/>
    <x v="2"/>
    <x v="3"/>
    <x v="30"/>
    <x v="151"/>
    <x v="124"/>
    <n v="1118266"/>
  </r>
  <r>
    <x v="4"/>
    <x v="0"/>
    <x v="5"/>
    <x v="0"/>
    <x v="2"/>
    <x v="3"/>
    <x v="30"/>
    <x v="151"/>
    <x v="230"/>
    <n v="8980"/>
  </r>
  <r>
    <x v="4"/>
    <x v="0"/>
    <x v="5"/>
    <x v="0"/>
    <x v="2"/>
    <x v="3"/>
    <x v="0"/>
    <x v="157"/>
    <x v="230"/>
    <n v="203000"/>
  </r>
  <r>
    <x v="4"/>
    <x v="0"/>
    <x v="5"/>
    <x v="0"/>
    <x v="2"/>
    <x v="3"/>
    <x v="21"/>
    <x v="50"/>
    <x v="0"/>
    <m/>
  </r>
  <r>
    <x v="4"/>
    <x v="0"/>
    <x v="5"/>
    <x v="0"/>
    <x v="2"/>
    <x v="3"/>
    <x v="21"/>
    <x v="132"/>
    <x v="0"/>
    <m/>
  </r>
  <r>
    <x v="5"/>
    <x v="0"/>
    <x v="6"/>
    <x v="0"/>
    <x v="1"/>
    <x v="2"/>
    <x v="24"/>
    <x v="63"/>
    <x v="1"/>
    <n v="86197267.329999998"/>
  </r>
  <r>
    <x v="5"/>
    <x v="0"/>
    <x v="6"/>
    <x v="0"/>
    <x v="1"/>
    <x v="5"/>
    <x v="11"/>
    <x v="64"/>
    <x v="0"/>
    <n v="855.5"/>
  </r>
  <r>
    <x v="5"/>
    <x v="0"/>
    <x v="6"/>
    <x v="0"/>
    <x v="1"/>
    <x v="5"/>
    <x v="14"/>
    <x v="66"/>
    <x v="0"/>
    <n v="-18320"/>
  </r>
  <r>
    <x v="5"/>
    <x v="0"/>
    <x v="6"/>
    <x v="0"/>
    <x v="1"/>
    <x v="5"/>
    <x v="15"/>
    <x v="69"/>
    <x v="0"/>
    <m/>
  </r>
  <r>
    <x v="5"/>
    <x v="0"/>
    <x v="6"/>
    <x v="0"/>
    <x v="1"/>
    <x v="2"/>
    <x v="25"/>
    <x v="74"/>
    <x v="0"/>
    <n v="-1249825"/>
  </r>
  <r>
    <x v="5"/>
    <x v="0"/>
    <x v="6"/>
    <x v="0"/>
    <x v="1"/>
    <x v="2"/>
    <x v="25"/>
    <x v="118"/>
    <x v="0"/>
    <m/>
  </r>
  <r>
    <x v="5"/>
    <x v="0"/>
    <x v="6"/>
    <x v="0"/>
    <x v="1"/>
    <x v="2"/>
    <x v="0"/>
    <x v="103"/>
    <x v="0"/>
    <m/>
  </r>
  <r>
    <x v="5"/>
    <x v="0"/>
    <x v="6"/>
    <x v="0"/>
    <x v="1"/>
    <x v="2"/>
    <x v="0"/>
    <x v="104"/>
    <x v="0"/>
    <n v="287310.88"/>
  </r>
  <r>
    <x v="5"/>
    <x v="0"/>
    <x v="6"/>
    <x v="0"/>
    <x v="1"/>
    <x v="2"/>
    <x v="0"/>
    <x v="145"/>
    <x v="0"/>
    <n v="-657678.64"/>
  </r>
  <r>
    <x v="5"/>
    <x v="0"/>
    <x v="6"/>
    <x v="0"/>
    <x v="1"/>
    <x v="5"/>
    <x v="7"/>
    <x v="153"/>
    <x v="0"/>
    <n v="1311172.81"/>
  </r>
  <r>
    <x v="5"/>
    <x v="0"/>
    <x v="6"/>
    <x v="0"/>
    <x v="0"/>
    <x v="0"/>
    <x v="4"/>
    <x v="158"/>
    <x v="2"/>
    <n v="16900000"/>
  </r>
  <r>
    <x v="5"/>
    <x v="0"/>
    <x v="6"/>
    <x v="0"/>
    <x v="0"/>
    <x v="0"/>
    <x v="4"/>
    <x v="6"/>
    <x v="157"/>
    <n v="2070000"/>
  </r>
  <r>
    <x v="5"/>
    <x v="0"/>
    <x v="6"/>
    <x v="0"/>
    <x v="0"/>
    <x v="0"/>
    <x v="4"/>
    <x v="6"/>
    <x v="158"/>
    <m/>
  </r>
  <r>
    <x v="5"/>
    <x v="0"/>
    <x v="6"/>
    <x v="0"/>
    <x v="0"/>
    <x v="0"/>
    <x v="4"/>
    <x v="7"/>
    <x v="157"/>
    <n v="162000"/>
  </r>
  <r>
    <x v="5"/>
    <x v="0"/>
    <x v="6"/>
    <x v="0"/>
    <x v="0"/>
    <x v="0"/>
    <x v="4"/>
    <x v="7"/>
    <x v="158"/>
    <m/>
  </r>
  <r>
    <x v="5"/>
    <x v="0"/>
    <x v="6"/>
    <x v="0"/>
    <x v="0"/>
    <x v="0"/>
    <x v="4"/>
    <x v="7"/>
    <x v="0"/>
    <m/>
  </r>
  <r>
    <x v="5"/>
    <x v="0"/>
    <x v="6"/>
    <x v="0"/>
    <x v="0"/>
    <x v="0"/>
    <x v="4"/>
    <x v="8"/>
    <x v="2"/>
    <m/>
  </r>
  <r>
    <x v="5"/>
    <x v="0"/>
    <x v="6"/>
    <x v="0"/>
    <x v="0"/>
    <x v="0"/>
    <x v="4"/>
    <x v="8"/>
    <x v="157"/>
    <n v="186000"/>
  </r>
  <r>
    <x v="5"/>
    <x v="0"/>
    <x v="6"/>
    <x v="0"/>
    <x v="0"/>
    <x v="0"/>
    <x v="4"/>
    <x v="8"/>
    <x v="158"/>
    <m/>
  </r>
  <r>
    <x v="5"/>
    <x v="0"/>
    <x v="6"/>
    <x v="0"/>
    <x v="0"/>
    <x v="0"/>
    <x v="4"/>
    <x v="9"/>
    <x v="2"/>
    <m/>
  </r>
  <r>
    <x v="5"/>
    <x v="0"/>
    <x v="6"/>
    <x v="0"/>
    <x v="0"/>
    <x v="0"/>
    <x v="4"/>
    <x v="9"/>
    <x v="158"/>
    <m/>
  </r>
  <r>
    <x v="5"/>
    <x v="0"/>
    <x v="6"/>
    <x v="0"/>
    <x v="0"/>
    <x v="0"/>
    <x v="4"/>
    <x v="9"/>
    <x v="227"/>
    <m/>
  </r>
  <r>
    <x v="5"/>
    <x v="0"/>
    <x v="6"/>
    <x v="0"/>
    <x v="0"/>
    <x v="0"/>
    <x v="4"/>
    <x v="9"/>
    <x v="157"/>
    <n v="22320"/>
  </r>
  <r>
    <x v="5"/>
    <x v="0"/>
    <x v="6"/>
    <x v="0"/>
    <x v="0"/>
    <x v="0"/>
    <x v="4"/>
    <x v="10"/>
    <x v="2"/>
    <m/>
  </r>
  <r>
    <x v="5"/>
    <x v="0"/>
    <x v="6"/>
    <x v="0"/>
    <x v="0"/>
    <x v="0"/>
    <x v="4"/>
    <x v="10"/>
    <x v="157"/>
    <n v="186000"/>
  </r>
  <r>
    <x v="5"/>
    <x v="0"/>
    <x v="6"/>
    <x v="0"/>
    <x v="0"/>
    <x v="0"/>
    <x v="4"/>
    <x v="10"/>
    <x v="158"/>
    <m/>
  </r>
  <r>
    <x v="5"/>
    <x v="0"/>
    <x v="6"/>
    <x v="0"/>
    <x v="0"/>
    <x v="0"/>
    <x v="4"/>
    <x v="11"/>
    <x v="2"/>
    <n v="704167"/>
  </r>
  <r>
    <x v="5"/>
    <x v="0"/>
    <x v="6"/>
    <x v="0"/>
    <x v="0"/>
    <x v="0"/>
    <x v="4"/>
    <x v="11"/>
    <x v="158"/>
    <m/>
  </r>
  <r>
    <x v="5"/>
    <x v="0"/>
    <x v="6"/>
    <x v="0"/>
    <x v="0"/>
    <x v="0"/>
    <x v="4"/>
    <x v="11"/>
    <x v="157"/>
    <n v="86250"/>
  </r>
  <r>
    <x v="5"/>
    <x v="0"/>
    <x v="6"/>
    <x v="0"/>
    <x v="0"/>
    <x v="0"/>
    <x v="4"/>
    <x v="12"/>
    <x v="2"/>
    <m/>
  </r>
  <r>
    <x v="5"/>
    <x v="0"/>
    <x v="6"/>
    <x v="0"/>
    <x v="0"/>
    <x v="0"/>
    <x v="4"/>
    <x v="134"/>
    <x v="0"/>
    <m/>
  </r>
  <r>
    <x v="5"/>
    <x v="0"/>
    <x v="6"/>
    <x v="0"/>
    <x v="0"/>
    <x v="0"/>
    <x v="4"/>
    <x v="142"/>
    <x v="0"/>
    <m/>
  </r>
  <r>
    <x v="5"/>
    <x v="0"/>
    <x v="6"/>
    <x v="0"/>
    <x v="0"/>
    <x v="0"/>
    <x v="4"/>
    <x v="56"/>
    <x v="211"/>
    <m/>
  </r>
  <r>
    <x v="5"/>
    <x v="0"/>
    <x v="6"/>
    <x v="0"/>
    <x v="0"/>
    <x v="0"/>
    <x v="4"/>
    <x v="13"/>
    <x v="5"/>
    <n v="72558"/>
  </r>
  <r>
    <x v="5"/>
    <x v="0"/>
    <x v="6"/>
    <x v="0"/>
    <x v="0"/>
    <x v="0"/>
    <x v="4"/>
    <x v="146"/>
    <x v="181"/>
    <m/>
  </r>
  <r>
    <x v="5"/>
    <x v="0"/>
    <x v="6"/>
    <x v="0"/>
    <x v="0"/>
    <x v="0"/>
    <x v="4"/>
    <x v="14"/>
    <x v="6"/>
    <n v="1660745.8733358197"/>
  </r>
  <r>
    <x v="5"/>
    <x v="0"/>
    <x v="6"/>
    <x v="0"/>
    <x v="0"/>
    <x v="0"/>
    <x v="4"/>
    <x v="14"/>
    <x v="7"/>
    <m/>
  </r>
  <r>
    <x v="5"/>
    <x v="0"/>
    <x v="6"/>
    <x v="0"/>
    <x v="0"/>
    <x v="0"/>
    <x v="4"/>
    <x v="15"/>
    <x v="8"/>
    <n v="828500"/>
  </r>
  <r>
    <x v="5"/>
    <x v="0"/>
    <x v="6"/>
    <x v="0"/>
    <x v="0"/>
    <x v="0"/>
    <x v="4"/>
    <x v="147"/>
    <x v="0"/>
    <m/>
  </r>
  <r>
    <x v="5"/>
    <x v="0"/>
    <x v="6"/>
    <x v="0"/>
    <x v="0"/>
    <x v="0"/>
    <x v="4"/>
    <x v="113"/>
    <x v="175"/>
    <m/>
  </r>
  <r>
    <x v="5"/>
    <x v="0"/>
    <x v="6"/>
    <x v="0"/>
    <x v="0"/>
    <x v="0"/>
    <x v="9"/>
    <x v="114"/>
    <x v="9"/>
    <n v="1200000"/>
  </r>
  <r>
    <x v="5"/>
    <x v="0"/>
    <x v="6"/>
    <x v="0"/>
    <x v="0"/>
    <x v="0"/>
    <x v="9"/>
    <x v="30"/>
    <x v="212"/>
    <m/>
  </r>
  <r>
    <x v="5"/>
    <x v="0"/>
    <x v="6"/>
    <x v="0"/>
    <x v="0"/>
    <x v="0"/>
    <x v="9"/>
    <x v="110"/>
    <x v="231"/>
    <n v="170000"/>
  </r>
  <r>
    <x v="5"/>
    <x v="0"/>
    <x v="6"/>
    <x v="0"/>
    <x v="0"/>
    <x v="0"/>
    <x v="5"/>
    <x v="70"/>
    <x v="53"/>
    <m/>
  </r>
  <r>
    <x v="5"/>
    <x v="0"/>
    <x v="6"/>
    <x v="0"/>
    <x v="0"/>
    <x v="0"/>
    <x v="5"/>
    <x v="70"/>
    <x v="232"/>
    <n v="20149"/>
  </r>
  <r>
    <x v="5"/>
    <x v="0"/>
    <x v="6"/>
    <x v="0"/>
    <x v="0"/>
    <x v="0"/>
    <x v="5"/>
    <x v="102"/>
    <x v="0"/>
    <m/>
  </r>
  <r>
    <x v="5"/>
    <x v="0"/>
    <x v="6"/>
    <x v="0"/>
    <x v="0"/>
    <x v="0"/>
    <x v="5"/>
    <x v="71"/>
    <x v="88"/>
    <n v="741"/>
  </r>
  <r>
    <x v="5"/>
    <x v="0"/>
    <x v="6"/>
    <x v="0"/>
    <x v="0"/>
    <x v="0"/>
    <x v="5"/>
    <x v="71"/>
    <x v="53"/>
    <m/>
  </r>
  <r>
    <x v="5"/>
    <x v="0"/>
    <x v="6"/>
    <x v="0"/>
    <x v="0"/>
    <x v="0"/>
    <x v="5"/>
    <x v="71"/>
    <x v="190"/>
    <m/>
  </r>
  <r>
    <x v="5"/>
    <x v="0"/>
    <x v="6"/>
    <x v="0"/>
    <x v="0"/>
    <x v="0"/>
    <x v="5"/>
    <x v="71"/>
    <x v="224"/>
    <m/>
  </r>
  <r>
    <x v="5"/>
    <x v="0"/>
    <x v="6"/>
    <x v="0"/>
    <x v="0"/>
    <x v="0"/>
    <x v="5"/>
    <x v="78"/>
    <x v="0"/>
    <m/>
  </r>
  <r>
    <x v="5"/>
    <x v="0"/>
    <x v="6"/>
    <x v="0"/>
    <x v="0"/>
    <x v="0"/>
    <x v="6"/>
    <x v="17"/>
    <x v="12"/>
    <n v="800000"/>
  </r>
  <r>
    <x v="5"/>
    <x v="0"/>
    <x v="6"/>
    <x v="0"/>
    <x v="0"/>
    <x v="0"/>
    <x v="6"/>
    <x v="17"/>
    <x v="0"/>
    <m/>
  </r>
  <r>
    <x v="5"/>
    <x v="0"/>
    <x v="6"/>
    <x v="0"/>
    <x v="0"/>
    <x v="0"/>
    <x v="6"/>
    <x v="143"/>
    <x v="0"/>
    <m/>
  </r>
  <r>
    <x v="5"/>
    <x v="0"/>
    <x v="6"/>
    <x v="0"/>
    <x v="0"/>
    <x v="0"/>
    <x v="29"/>
    <x v="154"/>
    <x v="203"/>
    <n v="43930"/>
  </r>
  <r>
    <x v="5"/>
    <x v="0"/>
    <x v="6"/>
    <x v="0"/>
    <x v="0"/>
    <x v="0"/>
    <x v="0"/>
    <x v="79"/>
    <x v="0"/>
    <m/>
  </r>
  <r>
    <x v="5"/>
    <x v="0"/>
    <x v="6"/>
    <x v="0"/>
    <x v="0"/>
    <x v="0"/>
    <x v="0"/>
    <x v="80"/>
    <x v="14"/>
    <n v="418432.58"/>
  </r>
  <r>
    <x v="5"/>
    <x v="0"/>
    <x v="6"/>
    <x v="0"/>
    <x v="0"/>
    <x v="0"/>
    <x v="0"/>
    <x v="80"/>
    <x v="16"/>
    <n v="506861.4"/>
  </r>
  <r>
    <x v="5"/>
    <x v="0"/>
    <x v="6"/>
    <x v="0"/>
    <x v="0"/>
    <x v="0"/>
    <x v="0"/>
    <x v="80"/>
    <x v="176"/>
    <n v="36594.94"/>
  </r>
  <r>
    <x v="5"/>
    <x v="0"/>
    <x v="6"/>
    <x v="0"/>
    <x v="0"/>
    <x v="0"/>
    <x v="0"/>
    <x v="80"/>
    <x v="162"/>
    <n v="5000000"/>
  </r>
  <r>
    <x v="5"/>
    <x v="0"/>
    <x v="6"/>
    <x v="0"/>
    <x v="0"/>
    <x v="0"/>
    <x v="0"/>
    <x v="80"/>
    <x v="183"/>
    <m/>
  </r>
  <r>
    <x v="5"/>
    <x v="0"/>
    <x v="6"/>
    <x v="0"/>
    <x v="0"/>
    <x v="0"/>
    <x v="0"/>
    <x v="80"/>
    <x v="70"/>
    <m/>
  </r>
  <r>
    <x v="5"/>
    <x v="0"/>
    <x v="6"/>
    <x v="0"/>
    <x v="0"/>
    <x v="0"/>
    <x v="0"/>
    <x v="80"/>
    <x v="59"/>
    <m/>
  </r>
  <r>
    <x v="5"/>
    <x v="0"/>
    <x v="6"/>
    <x v="0"/>
    <x v="0"/>
    <x v="0"/>
    <x v="0"/>
    <x v="80"/>
    <x v="44"/>
    <n v="580000"/>
  </r>
  <r>
    <x v="5"/>
    <x v="0"/>
    <x v="6"/>
    <x v="0"/>
    <x v="0"/>
    <x v="0"/>
    <x v="0"/>
    <x v="80"/>
    <x v="0"/>
    <m/>
  </r>
  <r>
    <x v="5"/>
    <x v="0"/>
    <x v="6"/>
    <x v="0"/>
    <x v="0"/>
    <x v="0"/>
    <x v="0"/>
    <x v="84"/>
    <x v="88"/>
    <m/>
  </r>
  <r>
    <x v="5"/>
    <x v="0"/>
    <x v="6"/>
    <x v="0"/>
    <x v="0"/>
    <x v="0"/>
    <x v="0"/>
    <x v="84"/>
    <x v="117"/>
    <m/>
  </r>
  <r>
    <x v="5"/>
    <x v="0"/>
    <x v="6"/>
    <x v="0"/>
    <x v="0"/>
    <x v="0"/>
    <x v="0"/>
    <x v="107"/>
    <x v="17"/>
    <n v="195000"/>
  </r>
  <r>
    <x v="5"/>
    <x v="0"/>
    <x v="6"/>
    <x v="0"/>
    <x v="0"/>
    <x v="0"/>
    <x v="0"/>
    <x v="115"/>
    <x v="0"/>
    <m/>
  </r>
  <r>
    <x v="5"/>
    <x v="0"/>
    <x v="6"/>
    <x v="0"/>
    <x v="0"/>
    <x v="0"/>
    <x v="0"/>
    <x v="138"/>
    <x v="88"/>
    <n v="264048.83"/>
  </r>
  <r>
    <x v="5"/>
    <x v="0"/>
    <x v="6"/>
    <x v="0"/>
    <x v="0"/>
    <x v="0"/>
    <x v="0"/>
    <x v="108"/>
    <x v="0"/>
    <m/>
  </r>
  <r>
    <x v="5"/>
    <x v="0"/>
    <x v="6"/>
    <x v="0"/>
    <x v="0"/>
    <x v="0"/>
    <x v="0"/>
    <x v="109"/>
    <x v="0"/>
    <m/>
  </r>
  <r>
    <x v="5"/>
    <x v="0"/>
    <x v="6"/>
    <x v="0"/>
    <x v="0"/>
    <x v="0"/>
    <x v="0"/>
    <x v="116"/>
    <x v="20"/>
    <m/>
  </r>
  <r>
    <x v="5"/>
    <x v="0"/>
    <x v="6"/>
    <x v="0"/>
    <x v="0"/>
    <x v="0"/>
    <x v="0"/>
    <x v="116"/>
    <x v="46"/>
    <m/>
  </r>
  <r>
    <x v="5"/>
    <x v="0"/>
    <x v="6"/>
    <x v="0"/>
    <x v="0"/>
    <x v="0"/>
    <x v="0"/>
    <x v="79"/>
    <x v="0"/>
    <m/>
  </r>
  <r>
    <x v="5"/>
    <x v="0"/>
    <x v="6"/>
    <x v="0"/>
    <x v="0"/>
    <x v="0"/>
    <x v="12"/>
    <x v="81"/>
    <x v="0"/>
    <m/>
  </r>
  <r>
    <x v="5"/>
    <x v="0"/>
    <x v="6"/>
    <x v="0"/>
    <x v="0"/>
    <x v="0"/>
    <x v="12"/>
    <x v="82"/>
    <x v="0"/>
    <m/>
  </r>
  <r>
    <x v="5"/>
    <x v="0"/>
    <x v="6"/>
    <x v="0"/>
    <x v="0"/>
    <x v="0"/>
    <x v="12"/>
    <x v="83"/>
    <x v="0"/>
    <m/>
  </r>
  <r>
    <x v="5"/>
    <x v="0"/>
    <x v="6"/>
    <x v="0"/>
    <x v="0"/>
    <x v="0"/>
    <x v="12"/>
    <x v="84"/>
    <x v="0"/>
    <m/>
  </r>
  <r>
    <x v="5"/>
    <x v="0"/>
    <x v="6"/>
    <x v="0"/>
    <x v="0"/>
    <x v="0"/>
    <x v="19"/>
    <x v="100"/>
    <x v="233"/>
    <n v="67227"/>
  </r>
  <r>
    <x v="5"/>
    <x v="0"/>
    <x v="6"/>
    <x v="0"/>
    <x v="0"/>
    <x v="0"/>
    <x v="19"/>
    <x v="100"/>
    <x v="164"/>
    <n v="1143200"/>
  </r>
  <r>
    <x v="5"/>
    <x v="0"/>
    <x v="6"/>
    <x v="0"/>
    <x v="0"/>
    <x v="0"/>
    <x v="19"/>
    <x v="139"/>
    <x v="215"/>
    <m/>
  </r>
  <r>
    <x v="5"/>
    <x v="0"/>
    <x v="6"/>
    <x v="0"/>
    <x v="0"/>
    <x v="0"/>
    <x v="28"/>
    <x v="150"/>
    <x v="0"/>
    <m/>
  </r>
  <r>
    <x v="5"/>
    <x v="0"/>
    <x v="6"/>
    <x v="0"/>
    <x v="0"/>
    <x v="0"/>
    <x v="31"/>
    <x v="85"/>
    <x v="82"/>
    <m/>
  </r>
  <r>
    <x v="5"/>
    <x v="0"/>
    <x v="6"/>
    <x v="0"/>
    <x v="0"/>
    <x v="0"/>
    <x v="27"/>
    <x v="140"/>
    <x v="20"/>
    <n v="30000"/>
  </r>
  <r>
    <x v="5"/>
    <x v="0"/>
    <x v="6"/>
    <x v="0"/>
    <x v="0"/>
    <x v="0"/>
    <x v="27"/>
    <x v="148"/>
    <x v="140"/>
    <m/>
  </r>
  <r>
    <x v="5"/>
    <x v="0"/>
    <x v="6"/>
    <x v="0"/>
    <x v="0"/>
    <x v="0"/>
    <x v="27"/>
    <x v="139"/>
    <x v="140"/>
    <m/>
  </r>
  <r>
    <x v="5"/>
    <x v="0"/>
    <x v="6"/>
    <x v="0"/>
    <x v="0"/>
    <x v="0"/>
    <x v="27"/>
    <x v="149"/>
    <x v="140"/>
    <m/>
  </r>
  <r>
    <x v="5"/>
    <x v="0"/>
    <x v="6"/>
    <x v="0"/>
    <x v="0"/>
    <x v="0"/>
    <x v="22"/>
    <x v="105"/>
    <x v="140"/>
    <m/>
  </r>
  <r>
    <x v="5"/>
    <x v="0"/>
    <x v="6"/>
    <x v="0"/>
    <x v="0"/>
    <x v="0"/>
    <x v="16"/>
    <x v="86"/>
    <x v="45"/>
    <m/>
  </r>
  <r>
    <x v="5"/>
    <x v="0"/>
    <x v="6"/>
    <x v="0"/>
    <x v="0"/>
    <x v="0"/>
    <x v="16"/>
    <x v="86"/>
    <x v="204"/>
    <m/>
  </r>
  <r>
    <x v="5"/>
    <x v="0"/>
    <x v="6"/>
    <x v="0"/>
    <x v="0"/>
    <x v="0"/>
    <x v="16"/>
    <x v="86"/>
    <x v="224"/>
    <m/>
  </r>
  <r>
    <x v="5"/>
    <x v="0"/>
    <x v="6"/>
    <x v="0"/>
    <x v="0"/>
    <x v="0"/>
    <x v="16"/>
    <x v="117"/>
    <x v="232"/>
    <n v="279051"/>
  </r>
  <r>
    <x v="5"/>
    <x v="0"/>
    <x v="6"/>
    <x v="0"/>
    <x v="0"/>
    <x v="0"/>
    <x v="16"/>
    <x v="117"/>
    <x v="57"/>
    <n v="115000"/>
  </r>
  <r>
    <x v="5"/>
    <x v="0"/>
    <x v="6"/>
    <x v="0"/>
    <x v="0"/>
    <x v="0"/>
    <x v="16"/>
    <x v="117"/>
    <x v="223"/>
    <m/>
  </r>
  <r>
    <x v="5"/>
    <x v="0"/>
    <x v="6"/>
    <x v="0"/>
    <x v="0"/>
    <x v="0"/>
    <x v="22"/>
    <x v="105"/>
    <x v="0"/>
    <m/>
  </r>
  <r>
    <x v="5"/>
    <x v="0"/>
    <x v="6"/>
    <x v="0"/>
    <x v="0"/>
    <x v="0"/>
    <x v="2"/>
    <x v="87"/>
    <x v="165"/>
    <n v="320890.2"/>
  </r>
  <r>
    <x v="5"/>
    <x v="0"/>
    <x v="6"/>
    <x v="0"/>
    <x v="0"/>
    <x v="0"/>
    <x v="2"/>
    <x v="87"/>
    <x v="205"/>
    <n v="841301"/>
  </r>
  <r>
    <x v="5"/>
    <x v="0"/>
    <x v="6"/>
    <x v="0"/>
    <x v="0"/>
    <x v="0"/>
    <x v="2"/>
    <x v="87"/>
    <x v="0"/>
    <m/>
  </r>
  <r>
    <x v="5"/>
    <x v="0"/>
    <x v="6"/>
    <x v="0"/>
    <x v="0"/>
    <x v="0"/>
    <x v="2"/>
    <x v="87"/>
    <x v="0"/>
    <m/>
  </r>
  <r>
    <x v="5"/>
    <x v="0"/>
    <x v="6"/>
    <x v="0"/>
    <x v="0"/>
    <x v="0"/>
    <x v="2"/>
    <x v="155"/>
    <x v="222"/>
    <m/>
  </r>
  <r>
    <x v="5"/>
    <x v="0"/>
    <x v="6"/>
    <x v="0"/>
    <x v="0"/>
    <x v="0"/>
    <x v="2"/>
    <x v="155"/>
    <x v="225"/>
    <m/>
  </r>
  <r>
    <x v="5"/>
    <x v="0"/>
    <x v="6"/>
    <x v="0"/>
    <x v="0"/>
    <x v="0"/>
    <x v="2"/>
    <x v="155"/>
    <x v="0"/>
    <m/>
  </r>
  <r>
    <x v="5"/>
    <x v="0"/>
    <x v="6"/>
    <x v="0"/>
    <x v="0"/>
    <x v="0"/>
    <x v="2"/>
    <x v="88"/>
    <x v="128"/>
    <m/>
  </r>
  <r>
    <x v="5"/>
    <x v="0"/>
    <x v="6"/>
    <x v="0"/>
    <x v="0"/>
    <x v="0"/>
    <x v="2"/>
    <x v="88"/>
    <x v="206"/>
    <m/>
  </r>
  <r>
    <x v="5"/>
    <x v="0"/>
    <x v="6"/>
    <x v="0"/>
    <x v="0"/>
    <x v="0"/>
    <x v="2"/>
    <x v="89"/>
    <x v="184"/>
    <m/>
  </r>
  <r>
    <x v="5"/>
    <x v="0"/>
    <x v="6"/>
    <x v="0"/>
    <x v="0"/>
    <x v="0"/>
    <x v="2"/>
    <x v="89"/>
    <x v="139"/>
    <m/>
  </r>
  <r>
    <x v="5"/>
    <x v="0"/>
    <x v="6"/>
    <x v="0"/>
    <x v="0"/>
    <x v="0"/>
    <x v="2"/>
    <x v="89"/>
    <x v="32"/>
    <m/>
  </r>
  <r>
    <x v="5"/>
    <x v="0"/>
    <x v="6"/>
    <x v="0"/>
    <x v="0"/>
    <x v="0"/>
    <x v="2"/>
    <x v="90"/>
    <x v="94"/>
    <n v="200000"/>
  </r>
  <r>
    <x v="5"/>
    <x v="0"/>
    <x v="6"/>
    <x v="0"/>
    <x v="0"/>
    <x v="0"/>
    <x v="2"/>
    <x v="90"/>
    <x v="0"/>
    <m/>
  </r>
  <r>
    <x v="5"/>
    <x v="0"/>
    <x v="6"/>
    <x v="0"/>
    <x v="0"/>
    <x v="0"/>
    <x v="2"/>
    <x v="90"/>
    <x v="0"/>
    <m/>
  </r>
  <r>
    <x v="5"/>
    <x v="0"/>
    <x v="6"/>
    <x v="0"/>
    <x v="0"/>
    <x v="0"/>
    <x v="2"/>
    <x v="90"/>
    <x v="0"/>
    <m/>
  </r>
  <r>
    <x v="5"/>
    <x v="0"/>
    <x v="6"/>
    <x v="0"/>
    <x v="0"/>
    <x v="0"/>
    <x v="2"/>
    <x v="90"/>
    <x v="0"/>
    <m/>
  </r>
  <r>
    <x v="5"/>
    <x v="0"/>
    <x v="6"/>
    <x v="0"/>
    <x v="0"/>
    <x v="0"/>
    <x v="2"/>
    <x v="90"/>
    <x v="0"/>
    <m/>
  </r>
  <r>
    <x v="5"/>
    <x v="0"/>
    <x v="6"/>
    <x v="0"/>
    <x v="0"/>
    <x v="0"/>
    <x v="2"/>
    <x v="91"/>
    <x v="53"/>
    <m/>
  </r>
  <r>
    <x v="5"/>
    <x v="0"/>
    <x v="6"/>
    <x v="0"/>
    <x v="0"/>
    <x v="0"/>
    <x v="2"/>
    <x v="91"/>
    <x v="161"/>
    <m/>
  </r>
  <r>
    <x v="5"/>
    <x v="0"/>
    <x v="6"/>
    <x v="0"/>
    <x v="0"/>
    <x v="0"/>
    <x v="2"/>
    <x v="91"/>
    <x v="201"/>
    <m/>
  </r>
  <r>
    <x v="5"/>
    <x v="0"/>
    <x v="6"/>
    <x v="0"/>
    <x v="0"/>
    <x v="0"/>
    <x v="2"/>
    <x v="91"/>
    <x v="202"/>
    <m/>
  </r>
  <r>
    <x v="5"/>
    <x v="0"/>
    <x v="6"/>
    <x v="0"/>
    <x v="0"/>
    <x v="0"/>
    <x v="2"/>
    <x v="92"/>
    <x v="0"/>
    <m/>
  </r>
  <r>
    <x v="5"/>
    <x v="0"/>
    <x v="6"/>
    <x v="0"/>
    <x v="0"/>
    <x v="0"/>
    <x v="2"/>
    <x v="136"/>
    <x v="157"/>
    <n v="20000"/>
  </r>
  <r>
    <x v="5"/>
    <x v="0"/>
    <x v="6"/>
    <x v="0"/>
    <x v="0"/>
    <x v="0"/>
    <x v="2"/>
    <x v="136"/>
    <x v="228"/>
    <n v="60000"/>
  </r>
  <r>
    <x v="5"/>
    <x v="0"/>
    <x v="6"/>
    <x v="0"/>
    <x v="0"/>
    <x v="0"/>
    <x v="2"/>
    <x v="136"/>
    <x v="217"/>
    <n v="12000"/>
  </r>
  <r>
    <x v="5"/>
    <x v="0"/>
    <x v="6"/>
    <x v="0"/>
    <x v="0"/>
    <x v="0"/>
    <x v="2"/>
    <x v="136"/>
    <x v="218"/>
    <n v="8000"/>
  </r>
  <r>
    <x v="5"/>
    <x v="0"/>
    <x v="6"/>
    <x v="0"/>
    <x v="0"/>
    <x v="0"/>
    <x v="2"/>
    <x v="136"/>
    <x v="208"/>
    <n v="84000"/>
  </r>
  <r>
    <x v="5"/>
    <x v="0"/>
    <x v="6"/>
    <x v="0"/>
    <x v="0"/>
    <x v="0"/>
    <x v="2"/>
    <x v="136"/>
    <x v="218"/>
    <m/>
  </r>
  <r>
    <x v="5"/>
    <x v="0"/>
    <x v="6"/>
    <x v="0"/>
    <x v="0"/>
    <x v="0"/>
    <x v="2"/>
    <x v="136"/>
    <x v="185"/>
    <m/>
  </r>
  <r>
    <x v="5"/>
    <x v="0"/>
    <x v="6"/>
    <x v="0"/>
    <x v="0"/>
    <x v="0"/>
    <x v="2"/>
    <x v="136"/>
    <x v="0"/>
    <m/>
  </r>
  <r>
    <x v="5"/>
    <x v="0"/>
    <x v="6"/>
    <x v="0"/>
    <x v="0"/>
    <x v="0"/>
    <x v="2"/>
    <x v="141"/>
    <x v="185"/>
    <m/>
  </r>
  <r>
    <x v="5"/>
    <x v="0"/>
    <x v="6"/>
    <x v="0"/>
    <x v="0"/>
    <x v="0"/>
    <x v="2"/>
    <x v="141"/>
    <x v="0"/>
    <m/>
  </r>
  <r>
    <x v="5"/>
    <x v="0"/>
    <x v="6"/>
    <x v="0"/>
    <x v="0"/>
    <x v="0"/>
    <x v="2"/>
    <x v="141"/>
    <x v="0"/>
    <m/>
  </r>
  <r>
    <x v="5"/>
    <x v="0"/>
    <x v="6"/>
    <x v="0"/>
    <x v="0"/>
    <x v="0"/>
    <x v="2"/>
    <x v="93"/>
    <x v="0"/>
    <m/>
  </r>
  <r>
    <x v="5"/>
    <x v="0"/>
    <x v="6"/>
    <x v="0"/>
    <x v="0"/>
    <x v="0"/>
    <x v="2"/>
    <x v="84"/>
    <x v="6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0"/>
    <x v="2"/>
    <x v="84"/>
    <x v="0"/>
    <m/>
  </r>
  <r>
    <x v="5"/>
    <x v="0"/>
    <x v="6"/>
    <x v="0"/>
    <x v="0"/>
    <x v="7"/>
    <x v="4"/>
    <x v="119"/>
    <x v="136"/>
    <n v="3546667"/>
  </r>
  <r>
    <x v="5"/>
    <x v="0"/>
    <x v="6"/>
    <x v="0"/>
    <x v="0"/>
    <x v="7"/>
    <x v="4"/>
    <x v="119"/>
    <x v="186"/>
    <n v="5500000"/>
  </r>
  <r>
    <x v="5"/>
    <x v="0"/>
    <x v="6"/>
    <x v="0"/>
    <x v="0"/>
    <x v="7"/>
    <x v="4"/>
    <x v="120"/>
    <x v="136"/>
    <m/>
  </r>
  <r>
    <x v="5"/>
    <x v="0"/>
    <x v="6"/>
    <x v="0"/>
    <x v="0"/>
    <x v="7"/>
    <x v="4"/>
    <x v="121"/>
    <x v="136"/>
    <n v="623750"/>
  </r>
  <r>
    <x v="5"/>
    <x v="0"/>
    <x v="6"/>
    <x v="0"/>
    <x v="0"/>
    <x v="7"/>
    <x v="4"/>
    <x v="121"/>
    <x v="186"/>
    <n v="567583"/>
  </r>
  <r>
    <x v="5"/>
    <x v="0"/>
    <x v="6"/>
    <x v="0"/>
    <x v="0"/>
    <x v="7"/>
    <x v="4"/>
    <x v="122"/>
    <x v="186"/>
    <n v="68110"/>
  </r>
  <r>
    <x v="5"/>
    <x v="0"/>
    <x v="6"/>
    <x v="0"/>
    <x v="0"/>
    <x v="7"/>
    <x v="4"/>
    <x v="122"/>
    <x v="136"/>
    <n v="74850"/>
  </r>
  <r>
    <x v="5"/>
    <x v="0"/>
    <x v="6"/>
    <x v="0"/>
    <x v="0"/>
    <x v="7"/>
    <x v="4"/>
    <x v="123"/>
    <x v="186"/>
    <n v="567583"/>
  </r>
  <r>
    <x v="5"/>
    <x v="0"/>
    <x v="6"/>
    <x v="0"/>
    <x v="0"/>
    <x v="7"/>
    <x v="4"/>
    <x v="123"/>
    <x v="136"/>
    <n v="623750"/>
  </r>
  <r>
    <x v="5"/>
    <x v="0"/>
    <x v="6"/>
    <x v="0"/>
    <x v="0"/>
    <x v="7"/>
    <x v="4"/>
    <x v="124"/>
    <x v="186"/>
    <n v="283792"/>
  </r>
  <r>
    <x v="5"/>
    <x v="0"/>
    <x v="6"/>
    <x v="0"/>
    <x v="0"/>
    <x v="7"/>
    <x v="4"/>
    <x v="124"/>
    <x v="136"/>
    <n v="565208"/>
  </r>
  <r>
    <x v="5"/>
    <x v="0"/>
    <x v="6"/>
    <x v="0"/>
    <x v="0"/>
    <x v="7"/>
    <x v="4"/>
    <x v="135"/>
    <x v="0"/>
    <m/>
  </r>
  <r>
    <x v="5"/>
    <x v="0"/>
    <x v="6"/>
    <x v="0"/>
    <x v="0"/>
    <x v="7"/>
    <x v="4"/>
    <x v="125"/>
    <x v="136"/>
    <m/>
  </r>
  <r>
    <x v="5"/>
    <x v="0"/>
    <x v="6"/>
    <x v="0"/>
    <x v="0"/>
    <x v="7"/>
    <x v="4"/>
    <x v="144"/>
    <x v="136"/>
    <n v="3685000"/>
  </r>
  <r>
    <x v="5"/>
    <x v="0"/>
    <x v="6"/>
    <x v="0"/>
    <x v="0"/>
    <x v="7"/>
    <x v="4"/>
    <x v="144"/>
    <x v="186"/>
    <n v="1311000"/>
  </r>
  <r>
    <x v="5"/>
    <x v="0"/>
    <x v="6"/>
    <x v="0"/>
    <x v="0"/>
    <x v="7"/>
    <x v="4"/>
    <x v="126"/>
    <x v="0"/>
    <m/>
  </r>
  <r>
    <x v="5"/>
    <x v="0"/>
    <x v="6"/>
    <x v="0"/>
    <x v="0"/>
    <x v="7"/>
    <x v="4"/>
    <x v="127"/>
    <x v="5"/>
    <n v="74625"/>
  </r>
  <r>
    <x v="5"/>
    <x v="0"/>
    <x v="6"/>
    <x v="0"/>
    <x v="0"/>
    <x v="7"/>
    <x v="4"/>
    <x v="152"/>
    <x v="130"/>
    <m/>
  </r>
  <r>
    <x v="5"/>
    <x v="0"/>
    <x v="6"/>
    <x v="0"/>
    <x v="0"/>
    <x v="7"/>
    <x v="4"/>
    <x v="128"/>
    <x v="6"/>
    <n v="1723154.1266641803"/>
  </r>
  <r>
    <x v="5"/>
    <x v="0"/>
    <x v="6"/>
    <x v="0"/>
    <x v="0"/>
    <x v="7"/>
    <x v="4"/>
    <x v="129"/>
    <x v="77"/>
    <n v="299400"/>
  </r>
  <r>
    <x v="5"/>
    <x v="0"/>
    <x v="6"/>
    <x v="0"/>
    <x v="0"/>
    <x v="7"/>
    <x v="4"/>
    <x v="129"/>
    <x v="187"/>
    <m/>
  </r>
  <r>
    <x v="5"/>
    <x v="0"/>
    <x v="6"/>
    <x v="0"/>
    <x v="0"/>
    <x v="7"/>
    <x v="4"/>
    <x v="130"/>
    <x v="0"/>
    <m/>
  </r>
  <r>
    <x v="5"/>
    <x v="0"/>
    <x v="6"/>
    <x v="0"/>
    <x v="0"/>
    <x v="7"/>
    <x v="2"/>
    <x v="131"/>
    <x v="0"/>
    <m/>
  </r>
  <r>
    <x v="5"/>
    <x v="0"/>
    <x v="6"/>
    <x v="0"/>
    <x v="0"/>
    <x v="1"/>
    <x v="7"/>
    <x v="34"/>
    <x v="29"/>
    <n v="151036"/>
  </r>
  <r>
    <x v="5"/>
    <x v="0"/>
    <x v="6"/>
    <x v="0"/>
    <x v="0"/>
    <x v="1"/>
    <x v="7"/>
    <x v="20"/>
    <x v="29"/>
    <n v="183760"/>
  </r>
  <r>
    <x v="5"/>
    <x v="0"/>
    <x v="6"/>
    <x v="0"/>
    <x v="0"/>
    <x v="1"/>
    <x v="7"/>
    <x v="20"/>
    <x v="169"/>
    <n v="574560.75"/>
  </r>
  <r>
    <x v="5"/>
    <x v="0"/>
    <x v="6"/>
    <x v="0"/>
    <x v="0"/>
    <x v="1"/>
    <x v="7"/>
    <x v="101"/>
    <x v="6"/>
    <m/>
  </r>
  <r>
    <x v="5"/>
    <x v="0"/>
    <x v="6"/>
    <x v="0"/>
    <x v="0"/>
    <x v="1"/>
    <x v="7"/>
    <x v="101"/>
    <x v="77"/>
    <m/>
  </r>
  <r>
    <x v="5"/>
    <x v="0"/>
    <x v="6"/>
    <x v="0"/>
    <x v="0"/>
    <x v="1"/>
    <x v="7"/>
    <x v="101"/>
    <x v="229"/>
    <m/>
  </r>
  <r>
    <x v="5"/>
    <x v="0"/>
    <x v="6"/>
    <x v="0"/>
    <x v="0"/>
    <x v="1"/>
    <x v="7"/>
    <x v="101"/>
    <x v="130"/>
    <m/>
  </r>
  <r>
    <x v="5"/>
    <x v="0"/>
    <x v="6"/>
    <x v="0"/>
    <x v="0"/>
    <x v="1"/>
    <x v="7"/>
    <x v="101"/>
    <x v="181"/>
    <m/>
  </r>
  <r>
    <x v="5"/>
    <x v="0"/>
    <x v="6"/>
    <x v="0"/>
    <x v="0"/>
    <x v="1"/>
    <x v="7"/>
    <x v="101"/>
    <x v="8"/>
    <m/>
  </r>
  <r>
    <x v="5"/>
    <x v="0"/>
    <x v="6"/>
    <x v="0"/>
    <x v="0"/>
    <x v="1"/>
    <x v="7"/>
    <x v="101"/>
    <x v="5"/>
    <m/>
  </r>
  <r>
    <x v="5"/>
    <x v="0"/>
    <x v="6"/>
    <x v="0"/>
    <x v="0"/>
    <x v="1"/>
    <x v="7"/>
    <x v="55"/>
    <x v="54"/>
    <m/>
  </r>
  <r>
    <x v="5"/>
    <x v="0"/>
    <x v="6"/>
    <x v="0"/>
    <x v="0"/>
    <x v="1"/>
    <x v="7"/>
    <x v="55"/>
    <x v="24"/>
    <m/>
  </r>
  <r>
    <x v="5"/>
    <x v="0"/>
    <x v="6"/>
    <x v="0"/>
    <x v="0"/>
    <x v="1"/>
    <x v="8"/>
    <x v="22"/>
    <x v="29"/>
    <n v="720535.34"/>
  </r>
  <r>
    <x v="5"/>
    <x v="0"/>
    <x v="6"/>
    <x v="0"/>
    <x v="0"/>
    <x v="1"/>
    <x v="8"/>
    <x v="94"/>
    <x v="140"/>
    <m/>
  </r>
  <r>
    <x v="5"/>
    <x v="0"/>
    <x v="6"/>
    <x v="0"/>
    <x v="0"/>
    <x v="1"/>
    <x v="8"/>
    <x v="94"/>
    <x v="31"/>
    <m/>
  </r>
  <r>
    <x v="5"/>
    <x v="0"/>
    <x v="6"/>
    <x v="0"/>
    <x v="0"/>
    <x v="1"/>
    <x v="8"/>
    <x v="94"/>
    <x v="212"/>
    <m/>
  </r>
  <r>
    <x v="5"/>
    <x v="0"/>
    <x v="6"/>
    <x v="0"/>
    <x v="0"/>
    <x v="1"/>
    <x v="8"/>
    <x v="94"/>
    <x v="80"/>
    <m/>
  </r>
  <r>
    <x v="5"/>
    <x v="0"/>
    <x v="6"/>
    <x v="0"/>
    <x v="0"/>
    <x v="1"/>
    <x v="8"/>
    <x v="94"/>
    <x v="222"/>
    <m/>
  </r>
  <r>
    <x v="5"/>
    <x v="0"/>
    <x v="6"/>
    <x v="0"/>
    <x v="0"/>
    <x v="1"/>
    <x v="8"/>
    <x v="94"/>
    <x v="16"/>
    <n v="20274.46"/>
  </r>
  <r>
    <x v="5"/>
    <x v="0"/>
    <x v="6"/>
    <x v="0"/>
    <x v="0"/>
    <x v="1"/>
    <x v="8"/>
    <x v="94"/>
    <x v="44"/>
    <n v="5800"/>
  </r>
  <r>
    <x v="5"/>
    <x v="0"/>
    <x v="6"/>
    <x v="0"/>
    <x v="0"/>
    <x v="1"/>
    <x v="8"/>
    <x v="94"/>
    <x v="57"/>
    <m/>
  </r>
  <r>
    <x v="5"/>
    <x v="0"/>
    <x v="6"/>
    <x v="0"/>
    <x v="0"/>
    <x v="1"/>
    <x v="8"/>
    <x v="94"/>
    <x v="223"/>
    <m/>
  </r>
  <r>
    <x v="5"/>
    <x v="0"/>
    <x v="6"/>
    <x v="0"/>
    <x v="0"/>
    <x v="1"/>
    <x v="8"/>
    <x v="95"/>
    <x v="0"/>
    <m/>
  </r>
  <r>
    <x v="5"/>
    <x v="0"/>
    <x v="6"/>
    <x v="0"/>
    <x v="0"/>
    <x v="1"/>
    <x v="8"/>
    <x v="77"/>
    <x v="50"/>
    <m/>
  </r>
  <r>
    <x v="5"/>
    <x v="0"/>
    <x v="6"/>
    <x v="0"/>
    <x v="0"/>
    <x v="1"/>
    <x v="8"/>
    <x v="156"/>
    <x v="37"/>
    <n v="1"/>
  </r>
  <r>
    <x v="5"/>
    <x v="0"/>
    <x v="6"/>
    <x v="0"/>
    <x v="0"/>
    <x v="1"/>
    <x v="8"/>
    <x v="4"/>
    <x v="101"/>
    <n v="48200"/>
  </r>
  <r>
    <x v="5"/>
    <x v="0"/>
    <x v="6"/>
    <x v="0"/>
    <x v="0"/>
    <x v="1"/>
    <x v="8"/>
    <x v="4"/>
    <x v="157"/>
    <n v="126706"/>
  </r>
  <r>
    <x v="5"/>
    <x v="0"/>
    <x v="6"/>
    <x v="0"/>
    <x v="0"/>
    <x v="1"/>
    <x v="8"/>
    <x v="4"/>
    <x v="185"/>
    <n v="14000"/>
  </r>
  <r>
    <x v="5"/>
    <x v="0"/>
    <x v="6"/>
    <x v="0"/>
    <x v="0"/>
    <x v="1"/>
    <x v="8"/>
    <x v="4"/>
    <x v="153"/>
    <n v="6400"/>
  </r>
  <r>
    <x v="5"/>
    <x v="0"/>
    <x v="6"/>
    <x v="0"/>
    <x v="0"/>
    <x v="1"/>
    <x v="8"/>
    <x v="4"/>
    <x v="101"/>
    <m/>
  </r>
  <r>
    <x v="5"/>
    <x v="0"/>
    <x v="6"/>
    <x v="0"/>
    <x v="0"/>
    <x v="1"/>
    <x v="8"/>
    <x v="4"/>
    <x v="37"/>
    <m/>
  </r>
  <r>
    <x v="5"/>
    <x v="0"/>
    <x v="6"/>
    <x v="0"/>
    <x v="0"/>
    <x v="1"/>
    <x v="8"/>
    <x v="4"/>
    <x v="87"/>
    <m/>
  </r>
  <r>
    <x v="5"/>
    <x v="0"/>
    <x v="6"/>
    <x v="0"/>
    <x v="0"/>
    <x v="1"/>
    <x v="8"/>
    <x v="4"/>
    <x v="219"/>
    <m/>
  </r>
  <r>
    <x v="5"/>
    <x v="0"/>
    <x v="6"/>
    <x v="0"/>
    <x v="0"/>
    <x v="1"/>
    <x v="8"/>
    <x v="4"/>
    <x v="220"/>
    <m/>
  </r>
  <r>
    <x v="5"/>
    <x v="0"/>
    <x v="6"/>
    <x v="0"/>
    <x v="0"/>
    <x v="1"/>
    <x v="8"/>
    <x v="4"/>
    <x v="221"/>
    <m/>
  </r>
  <r>
    <x v="5"/>
    <x v="0"/>
    <x v="6"/>
    <x v="0"/>
    <x v="0"/>
    <x v="1"/>
    <x v="8"/>
    <x v="4"/>
    <x v="205"/>
    <m/>
  </r>
  <r>
    <x v="5"/>
    <x v="0"/>
    <x v="6"/>
    <x v="0"/>
    <x v="0"/>
    <x v="1"/>
    <x v="8"/>
    <x v="4"/>
    <x v="153"/>
    <m/>
  </r>
  <r>
    <x v="5"/>
    <x v="0"/>
    <x v="6"/>
    <x v="0"/>
    <x v="0"/>
    <x v="1"/>
    <x v="8"/>
    <x v="4"/>
    <x v="118"/>
    <m/>
  </r>
  <r>
    <x v="5"/>
    <x v="0"/>
    <x v="6"/>
    <x v="0"/>
    <x v="0"/>
    <x v="1"/>
    <x v="8"/>
    <x v="4"/>
    <x v="2"/>
    <m/>
  </r>
  <r>
    <x v="5"/>
    <x v="0"/>
    <x v="6"/>
    <x v="0"/>
    <x v="0"/>
    <x v="1"/>
    <x v="8"/>
    <x v="4"/>
    <x v="123"/>
    <m/>
  </r>
  <r>
    <x v="5"/>
    <x v="0"/>
    <x v="6"/>
    <x v="0"/>
    <x v="0"/>
    <x v="1"/>
    <x v="8"/>
    <x v="4"/>
    <x v="201"/>
    <m/>
  </r>
  <r>
    <x v="5"/>
    <x v="0"/>
    <x v="6"/>
    <x v="0"/>
    <x v="0"/>
    <x v="1"/>
    <x v="8"/>
    <x v="4"/>
    <x v="209"/>
    <m/>
  </r>
  <r>
    <x v="5"/>
    <x v="0"/>
    <x v="6"/>
    <x v="0"/>
    <x v="0"/>
    <x v="1"/>
    <x v="8"/>
    <x v="4"/>
    <x v="31"/>
    <m/>
  </r>
  <r>
    <x v="5"/>
    <x v="0"/>
    <x v="6"/>
    <x v="0"/>
    <x v="0"/>
    <x v="1"/>
    <x v="8"/>
    <x v="4"/>
    <x v="54"/>
    <m/>
  </r>
  <r>
    <x v="5"/>
    <x v="0"/>
    <x v="6"/>
    <x v="0"/>
    <x v="0"/>
    <x v="1"/>
    <x v="8"/>
    <x v="4"/>
    <x v="200"/>
    <m/>
  </r>
  <r>
    <x v="5"/>
    <x v="0"/>
    <x v="6"/>
    <x v="0"/>
    <x v="0"/>
    <x v="1"/>
    <x v="8"/>
    <x v="4"/>
    <x v="210"/>
    <m/>
  </r>
  <r>
    <x v="5"/>
    <x v="0"/>
    <x v="6"/>
    <x v="0"/>
    <x v="0"/>
    <x v="1"/>
    <x v="8"/>
    <x v="4"/>
    <x v="0"/>
    <m/>
  </r>
  <r>
    <x v="5"/>
    <x v="0"/>
    <x v="6"/>
    <x v="0"/>
    <x v="0"/>
    <x v="1"/>
    <x v="8"/>
    <x v="4"/>
    <x v="0"/>
    <m/>
  </r>
  <r>
    <x v="5"/>
    <x v="0"/>
    <x v="6"/>
    <x v="0"/>
    <x v="0"/>
    <x v="1"/>
    <x v="8"/>
    <x v="4"/>
    <x v="0"/>
    <m/>
  </r>
  <r>
    <x v="5"/>
    <x v="0"/>
    <x v="6"/>
    <x v="0"/>
    <x v="0"/>
    <x v="1"/>
    <x v="8"/>
    <x v="4"/>
    <x v="0"/>
    <m/>
  </r>
  <r>
    <x v="5"/>
    <x v="0"/>
    <x v="6"/>
    <x v="0"/>
    <x v="0"/>
    <x v="1"/>
    <x v="8"/>
    <x v="4"/>
    <x v="0"/>
    <m/>
  </r>
  <r>
    <x v="5"/>
    <x v="0"/>
    <x v="6"/>
    <x v="0"/>
    <x v="0"/>
    <x v="1"/>
    <x v="8"/>
    <x v="4"/>
    <x v="0"/>
    <m/>
  </r>
  <r>
    <x v="5"/>
    <x v="0"/>
    <x v="6"/>
    <x v="0"/>
    <x v="0"/>
    <x v="6"/>
    <x v="23"/>
    <x v="112"/>
    <x v="31"/>
    <m/>
  </r>
  <r>
    <x v="5"/>
    <x v="0"/>
    <x v="6"/>
    <x v="0"/>
    <x v="2"/>
    <x v="3"/>
    <x v="3"/>
    <x v="96"/>
    <x v="0"/>
    <m/>
  </r>
  <r>
    <x v="5"/>
    <x v="0"/>
    <x v="6"/>
    <x v="0"/>
    <x v="2"/>
    <x v="3"/>
    <x v="3"/>
    <x v="137"/>
    <x v="98"/>
    <m/>
  </r>
  <r>
    <x v="5"/>
    <x v="0"/>
    <x v="6"/>
    <x v="0"/>
    <x v="2"/>
    <x v="3"/>
    <x v="3"/>
    <x v="97"/>
    <x v="34"/>
    <m/>
  </r>
  <r>
    <x v="5"/>
    <x v="0"/>
    <x v="6"/>
    <x v="0"/>
    <x v="2"/>
    <x v="3"/>
    <x v="3"/>
    <x v="97"/>
    <x v="36"/>
    <m/>
  </r>
  <r>
    <x v="5"/>
    <x v="0"/>
    <x v="6"/>
    <x v="0"/>
    <x v="2"/>
    <x v="3"/>
    <x v="3"/>
    <x v="97"/>
    <x v="48"/>
    <m/>
  </r>
  <r>
    <x v="5"/>
    <x v="0"/>
    <x v="6"/>
    <x v="0"/>
    <x v="2"/>
    <x v="3"/>
    <x v="3"/>
    <x v="97"/>
    <x v="35"/>
    <m/>
  </r>
  <r>
    <x v="5"/>
    <x v="0"/>
    <x v="6"/>
    <x v="0"/>
    <x v="2"/>
    <x v="3"/>
    <x v="3"/>
    <x v="97"/>
    <x v="0"/>
    <m/>
  </r>
  <r>
    <x v="5"/>
    <x v="0"/>
    <x v="6"/>
    <x v="0"/>
    <x v="2"/>
    <x v="3"/>
    <x v="3"/>
    <x v="97"/>
    <x v="0"/>
    <m/>
  </r>
  <r>
    <x v="5"/>
    <x v="0"/>
    <x v="6"/>
    <x v="0"/>
    <x v="2"/>
    <x v="3"/>
    <x v="3"/>
    <x v="97"/>
    <x v="0"/>
    <m/>
  </r>
  <r>
    <x v="5"/>
    <x v="0"/>
    <x v="6"/>
    <x v="0"/>
    <x v="2"/>
    <x v="3"/>
    <x v="3"/>
    <x v="98"/>
    <x v="0"/>
    <m/>
  </r>
  <r>
    <x v="5"/>
    <x v="0"/>
    <x v="6"/>
    <x v="0"/>
    <x v="2"/>
    <x v="3"/>
    <x v="3"/>
    <x v="99"/>
    <x v="37"/>
    <m/>
  </r>
  <r>
    <x v="5"/>
    <x v="0"/>
    <x v="6"/>
    <x v="0"/>
    <x v="2"/>
    <x v="3"/>
    <x v="3"/>
    <x v="99"/>
    <x v="122"/>
    <m/>
  </r>
  <r>
    <x v="5"/>
    <x v="0"/>
    <x v="6"/>
    <x v="0"/>
    <x v="2"/>
    <x v="3"/>
    <x v="3"/>
    <x v="99"/>
    <x v="39"/>
    <m/>
  </r>
  <r>
    <x v="5"/>
    <x v="0"/>
    <x v="6"/>
    <x v="0"/>
    <x v="2"/>
    <x v="3"/>
    <x v="3"/>
    <x v="99"/>
    <x v="70"/>
    <m/>
  </r>
  <r>
    <x v="5"/>
    <x v="0"/>
    <x v="6"/>
    <x v="0"/>
    <x v="2"/>
    <x v="3"/>
    <x v="3"/>
    <x v="99"/>
    <x v="226"/>
    <m/>
  </r>
  <r>
    <x v="5"/>
    <x v="0"/>
    <x v="6"/>
    <x v="0"/>
    <x v="2"/>
    <x v="3"/>
    <x v="3"/>
    <x v="99"/>
    <x v="230"/>
    <m/>
  </r>
  <r>
    <x v="5"/>
    <x v="0"/>
    <x v="6"/>
    <x v="0"/>
    <x v="2"/>
    <x v="3"/>
    <x v="3"/>
    <x v="99"/>
    <x v="0"/>
    <m/>
  </r>
  <r>
    <x v="5"/>
    <x v="0"/>
    <x v="6"/>
    <x v="0"/>
    <x v="2"/>
    <x v="3"/>
    <x v="26"/>
    <x v="137"/>
    <x v="0"/>
    <m/>
  </r>
  <r>
    <x v="5"/>
    <x v="0"/>
    <x v="6"/>
    <x v="0"/>
    <x v="2"/>
    <x v="3"/>
    <x v="20"/>
    <x v="49"/>
    <x v="68"/>
    <m/>
  </r>
  <r>
    <x v="5"/>
    <x v="0"/>
    <x v="6"/>
    <x v="0"/>
    <x v="2"/>
    <x v="3"/>
    <x v="20"/>
    <x v="49"/>
    <x v="124"/>
    <m/>
  </r>
  <r>
    <x v="5"/>
    <x v="0"/>
    <x v="6"/>
    <x v="0"/>
    <x v="2"/>
    <x v="3"/>
    <x v="20"/>
    <x v="49"/>
    <x v="41"/>
    <n v="625720"/>
  </r>
  <r>
    <x v="5"/>
    <x v="0"/>
    <x v="6"/>
    <x v="0"/>
    <x v="2"/>
    <x v="3"/>
    <x v="20"/>
    <x v="49"/>
    <x v="42"/>
    <n v="480000"/>
  </r>
  <r>
    <x v="5"/>
    <x v="0"/>
    <x v="6"/>
    <x v="0"/>
    <x v="2"/>
    <x v="3"/>
    <x v="20"/>
    <x v="49"/>
    <x v="230"/>
    <m/>
  </r>
  <r>
    <x v="5"/>
    <x v="0"/>
    <x v="6"/>
    <x v="0"/>
    <x v="2"/>
    <x v="3"/>
    <x v="20"/>
    <x v="49"/>
    <x v="122"/>
    <m/>
  </r>
  <r>
    <x v="5"/>
    <x v="0"/>
    <x v="6"/>
    <x v="0"/>
    <x v="2"/>
    <x v="3"/>
    <x v="20"/>
    <x v="151"/>
    <x v="0"/>
    <m/>
  </r>
  <r>
    <x v="5"/>
    <x v="0"/>
    <x v="6"/>
    <x v="0"/>
    <x v="2"/>
    <x v="3"/>
    <x v="20"/>
    <x v="111"/>
    <x v="42"/>
    <n v="784300"/>
  </r>
  <r>
    <x v="5"/>
    <x v="0"/>
    <x v="6"/>
    <x v="0"/>
    <x v="2"/>
    <x v="3"/>
    <x v="20"/>
    <x v="111"/>
    <x v="124"/>
    <n v="719132"/>
  </r>
  <r>
    <x v="5"/>
    <x v="0"/>
    <x v="6"/>
    <x v="0"/>
    <x v="2"/>
    <x v="3"/>
    <x v="20"/>
    <x v="111"/>
    <x v="0"/>
    <m/>
  </r>
  <r>
    <x v="5"/>
    <x v="0"/>
    <x v="6"/>
    <x v="0"/>
    <x v="2"/>
    <x v="3"/>
    <x v="20"/>
    <x v="111"/>
    <x v="0"/>
    <m/>
  </r>
  <r>
    <x v="5"/>
    <x v="0"/>
    <x v="6"/>
    <x v="0"/>
    <x v="2"/>
    <x v="3"/>
    <x v="20"/>
    <x v="111"/>
    <x v="0"/>
    <m/>
  </r>
  <r>
    <x v="5"/>
    <x v="0"/>
    <x v="6"/>
    <x v="0"/>
    <x v="2"/>
    <x v="3"/>
    <x v="30"/>
    <x v="151"/>
    <x v="124"/>
    <n v="1216440"/>
  </r>
  <r>
    <x v="5"/>
    <x v="0"/>
    <x v="6"/>
    <x v="0"/>
    <x v="2"/>
    <x v="3"/>
    <x v="30"/>
    <x v="151"/>
    <x v="230"/>
    <m/>
  </r>
  <r>
    <x v="5"/>
    <x v="0"/>
    <x v="6"/>
    <x v="0"/>
    <x v="2"/>
    <x v="3"/>
    <x v="0"/>
    <x v="157"/>
    <x v="230"/>
    <m/>
  </r>
  <r>
    <x v="5"/>
    <x v="0"/>
    <x v="6"/>
    <x v="0"/>
    <x v="2"/>
    <x v="3"/>
    <x v="21"/>
    <x v="50"/>
    <x v="0"/>
    <m/>
  </r>
  <r>
    <x v="5"/>
    <x v="0"/>
    <x v="6"/>
    <x v="0"/>
    <x v="2"/>
    <x v="3"/>
    <x v="21"/>
    <x v="132"/>
    <x v="0"/>
    <m/>
  </r>
  <r>
    <x v="6"/>
    <x v="0"/>
    <x v="6"/>
    <x v="0"/>
    <x v="1"/>
    <x v="2"/>
    <x v="24"/>
    <x v="63"/>
    <x v="1"/>
    <n v="127320691.59999999"/>
  </r>
  <r>
    <x v="6"/>
    <x v="0"/>
    <x v="6"/>
    <x v="0"/>
    <x v="1"/>
    <x v="5"/>
    <x v="11"/>
    <x v="64"/>
    <x v="0"/>
    <n v="507.73"/>
  </r>
  <r>
    <x v="6"/>
    <x v="0"/>
    <x v="6"/>
    <x v="0"/>
    <x v="1"/>
    <x v="5"/>
    <x v="14"/>
    <x v="66"/>
    <x v="0"/>
    <m/>
  </r>
  <r>
    <x v="6"/>
    <x v="0"/>
    <x v="6"/>
    <x v="0"/>
    <x v="1"/>
    <x v="5"/>
    <x v="15"/>
    <x v="69"/>
    <x v="0"/>
    <n v="39.15"/>
  </r>
  <r>
    <x v="6"/>
    <x v="0"/>
    <x v="6"/>
    <x v="0"/>
    <x v="1"/>
    <x v="2"/>
    <x v="25"/>
    <x v="74"/>
    <x v="0"/>
    <n v="-34363046.689999998"/>
  </r>
  <r>
    <x v="6"/>
    <x v="0"/>
    <x v="6"/>
    <x v="0"/>
    <x v="1"/>
    <x v="2"/>
    <x v="25"/>
    <x v="118"/>
    <x v="0"/>
    <n v="-8403.36"/>
  </r>
  <r>
    <x v="6"/>
    <x v="0"/>
    <x v="6"/>
    <x v="0"/>
    <x v="1"/>
    <x v="2"/>
    <x v="0"/>
    <x v="103"/>
    <x v="0"/>
    <m/>
  </r>
  <r>
    <x v="6"/>
    <x v="0"/>
    <x v="6"/>
    <x v="0"/>
    <x v="1"/>
    <x v="2"/>
    <x v="0"/>
    <x v="104"/>
    <x v="0"/>
    <n v="210084"/>
  </r>
  <r>
    <x v="6"/>
    <x v="0"/>
    <x v="6"/>
    <x v="0"/>
    <x v="1"/>
    <x v="2"/>
    <x v="0"/>
    <x v="145"/>
    <x v="0"/>
    <n v="-1202891.2"/>
  </r>
  <r>
    <x v="6"/>
    <x v="0"/>
    <x v="6"/>
    <x v="0"/>
    <x v="1"/>
    <x v="5"/>
    <x v="7"/>
    <x v="153"/>
    <x v="0"/>
    <m/>
  </r>
  <r>
    <x v="6"/>
    <x v="0"/>
    <x v="6"/>
    <x v="0"/>
    <x v="0"/>
    <x v="0"/>
    <x v="4"/>
    <x v="158"/>
    <x v="2"/>
    <n v="16900000"/>
  </r>
  <r>
    <x v="6"/>
    <x v="0"/>
    <x v="6"/>
    <x v="0"/>
    <x v="0"/>
    <x v="0"/>
    <x v="4"/>
    <x v="6"/>
    <x v="157"/>
    <n v="2070000"/>
  </r>
  <r>
    <x v="6"/>
    <x v="0"/>
    <x v="6"/>
    <x v="0"/>
    <x v="0"/>
    <x v="0"/>
    <x v="4"/>
    <x v="6"/>
    <x v="158"/>
    <m/>
  </r>
  <r>
    <x v="6"/>
    <x v="0"/>
    <x v="6"/>
    <x v="0"/>
    <x v="0"/>
    <x v="0"/>
    <x v="4"/>
    <x v="7"/>
    <x v="157"/>
    <n v="162000"/>
  </r>
  <r>
    <x v="6"/>
    <x v="0"/>
    <x v="6"/>
    <x v="0"/>
    <x v="0"/>
    <x v="0"/>
    <x v="4"/>
    <x v="7"/>
    <x v="158"/>
    <m/>
  </r>
  <r>
    <x v="6"/>
    <x v="0"/>
    <x v="6"/>
    <x v="0"/>
    <x v="0"/>
    <x v="0"/>
    <x v="4"/>
    <x v="7"/>
    <x v="0"/>
    <m/>
  </r>
  <r>
    <x v="6"/>
    <x v="0"/>
    <x v="6"/>
    <x v="0"/>
    <x v="0"/>
    <x v="0"/>
    <x v="4"/>
    <x v="8"/>
    <x v="2"/>
    <m/>
  </r>
  <r>
    <x v="6"/>
    <x v="0"/>
    <x v="6"/>
    <x v="0"/>
    <x v="0"/>
    <x v="0"/>
    <x v="4"/>
    <x v="8"/>
    <x v="157"/>
    <n v="186000"/>
  </r>
  <r>
    <x v="6"/>
    <x v="0"/>
    <x v="6"/>
    <x v="0"/>
    <x v="0"/>
    <x v="0"/>
    <x v="4"/>
    <x v="8"/>
    <x v="158"/>
    <m/>
  </r>
  <r>
    <x v="6"/>
    <x v="0"/>
    <x v="6"/>
    <x v="0"/>
    <x v="0"/>
    <x v="0"/>
    <x v="4"/>
    <x v="9"/>
    <x v="2"/>
    <m/>
  </r>
  <r>
    <x v="6"/>
    <x v="0"/>
    <x v="6"/>
    <x v="0"/>
    <x v="0"/>
    <x v="0"/>
    <x v="4"/>
    <x v="9"/>
    <x v="158"/>
    <m/>
  </r>
  <r>
    <x v="6"/>
    <x v="0"/>
    <x v="6"/>
    <x v="0"/>
    <x v="0"/>
    <x v="0"/>
    <x v="4"/>
    <x v="9"/>
    <x v="227"/>
    <m/>
  </r>
  <r>
    <x v="6"/>
    <x v="0"/>
    <x v="6"/>
    <x v="0"/>
    <x v="0"/>
    <x v="0"/>
    <x v="4"/>
    <x v="9"/>
    <x v="157"/>
    <n v="22320"/>
  </r>
  <r>
    <x v="6"/>
    <x v="0"/>
    <x v="6"/>
    <x v="0"/>
    <x v="0"/>
    <x v="0"/>
    <x v="4"/>
    <x v="10"/>
    <x v="2"/>
    <m/>
  </r>
  <r>
    <x v="6"/>
    <x v="0"/>
    <x v="6"/>
    <x v="0"/>
    <x v="0"/>
    <x v="0"/>
    <x v="4"/>
    <x v="10"/>
    <x v="157"/>
    <n v="186000"/>
  </r>
  <r>
    <x v="6"/>
    <x v="0"/>
    <x v="6"/>
    <x v="0"/>
    <x v="0"/>
    <x v="0"/>
    <x v="4"/>
    <x v="10"/>
    <x v="158"/>
    <m/>
  </r>
  <r>
    <x v="6"/>
    <x v="0"/>
    <x v="6"/>
    <x v="0"/>
    <x v="0"/>
    <x v="0"/>
    <x v="4"/>
    <x v="11"/>
    <x v="2"/>
    <n v="704167"/>
  </r>
  <r>
    <x v="6"/>
    <x v="0"/>
    <x v="6"/>
    <x v="0"/>
    <x v="0"/>
    <x v="0"/>
    <x v="4"/>
    <x v="11"/>
    <x v="158"/>
    <m/>
  </r>
  <r>
    <x v="6"/>
    <x v="0"/>
    <x v="6"/>
    <x v="0"/>
    <x v="0"/>
    <x v="0"/>
    <x v="4"/>
    <x v="11"/>
    <x v="157"/>
    <n v="86250"/>
  </r>
  <r>
    <x v="6"/>
    <x v="0"/>
    <x v="6"/>
    <x v="0"/>
    <x v="0"/>
    <x v="0"/>
    <x v="4"/>
    <x v="12"/>
    <x v="2"/>
    <m/>
  </r>
  <r>
    <x v="6"/>
    <x v="0"/>
    <x v="6"/>
    <x v="0"/>
    <x v="0"/>
    <x v="0"/>
    <x v="4"/>
    <x v="134"/>
    <x v="0"/>
    <m/>
  </r>
  <r>
    <x v="6"/>
    <x v="0"/>
    <x v="6"/>
    <x v="0"/>
    <x v="0"/>
    <x v="0"/>
    <x v="4"/>
    <x v="142"/>
    <x v="0"/>
    <m/>
  </r>
  <r>
    <x v="6"/>
    <x v="0"/>
    <x v="6"/>
    <x v="0"/>
    <x v="0"/>
    <x v="0"/>
    <x v="4"/>
    <x v="56"/>
    <x v="211"/>
    <m/>
  </r>
  <r>
    <x v="6"/>
    <x v="0"/>
    <x v="6"/>
    <x v="0"/>
    <x v="0"/>
    <x v="0"/>
    <x v="4"/>
    <x v="13"/>
    <x v="5"/>
    <n v="72558"/>
  </r>
  <r>
    <x v="6"/>
    <x v="0"/>
    <x v="6"/>
    <x v="0"/>
    <x v="0"/>
    <x v="0"/>
    <x v="4"/>
    <x v="146"/>
    <x v="181"/>
    <m/>
  </r>
  <r>
    <x v="6"/>
    <x v="0"/>
    <x v="6"/>
    <x v="0"/>
    <x v="0"/>
    <x v="0"/>
    <x v="4"/>
    <x v="14"/>
    <x v="6"/>
    <n v="1678428.288677837"/>
  </r>
  <r>
    <x v="6"/>
    <x v="0"/>
    <x v="6"/>
    <x v="0"/>
    <x v="0"/>
    <x v="0"/>
    <x v="4"/>
    <x v="14"/>
    <x v="7"/>
    <m/>
  </r>
  <r>
    <x v="6"/>
    <x v="0"/>
    <x v="6"/>
    <x v="0"/>
    <x v="0"/>
    <x v="0"/>
    <x v="4"/>
    <x v="15"/>
    <x v="8"/>
    <n v="776000"/>
  </r>
  <r>
    <x v="6"/>
    <x v="0"/>
    <x v="6"/>
    <x v="0"/>
    <x v="0"/>
    <x v="0"/>
    <x v="4"/>
    <x v="147"/>
    <x v="0"/>
    <m/>
  </r>
  <r>
    <x v="6"/>
    <x v="0"/>
    <x v="6"/>
    <x v="0"/>
    <x v="0"/>
    <x v="0"/>
    <x v="4"/>
    <x v="113"/>
    <x v="175"/>
    <m/>
  </r>
  <r>
    <x v="6"/>
    <x v="0"/>
    <x v="6"/>
    <x v="0"/>
    <x v="0"/>
    <x v="0"/>
    <x v="9"/>
    <x v="114"/>
    <x v="9"/>
    <n v="1200000"/>
  </r>
  <r>
    <x v="6"/>
    <x v="0"/>
    <x v="6"/>
    <x v="0"/>
    <x v="0"/>
    <x v="0"/>
    <x v="9"/>
    <x v="30"/>
    <x v="234"/>
    <n v="2700000"/>
  </r>
  <r>
    <x v="6"/>
    <x v="0"/>
    <x v="6"/>
    <x v="0"/>
    <x v="0"/>
    <x v="0"/>
    <x v="9"/>
    <x v="110"/>
    <x v="231"/>
    <m/>
  </r>
  <r>
    <x v="6"/>
    <x v="0"/>
    <x v="6"/>
    <x v="0"/>
    <x v="0"/>
    <x v="0"/>
    <x v="5"/>
    <x v="70"/>
    <x v="88"/>
    <n v="741"/>
  </r>
  <r>
    <x v="6"/>
    <x v="0"/>
    <x v="6"/>
    <x v="0"/>
    <x v="0"/>
    <x v="0"/>
    <x v="5"/>
    <x v="70"/>
    <x v="232"/>
    <m/>
  </r>
  <r>
    <x v="6"/>
    <x v="0"/>
    <x v="6"/>
    <x v="0"/>
    <x v="0"/>
    <x v="0"/>
    <x v="5"/>
    <x v="102"/>
    <x v="0"/>
    <m/>
  </r>
  <r>
    <x v="6"/>
    <x v="0"/>
    <x v="6"/>
    <x v="0"/>
    <x v="0"/>
    <x v="0"/>
    <x v="5"/>
    <x v="71"/>
    <x v="88"/>
    <m/>
  </r>
  <r>
    <x v="6"/>
    <x v="0"/>
    <x v="6"/>
    <x v="0"/>
    <x v="0"/>
    <x v="0"/>
    <x v="5"/>
    <x v="71"/>
    <x v="53"/>
    <m/>
  </r>
  <r>
    <x v="6"/>
    <x v="0"/>
    <x v="6"/>
    <x v="0"/>
    <x v="0"/>
    <x v="0"/>
    <x v="5"/>
    <x v="71"/>
    <x v="190"/>
    <m/>
  </r>
  <r>
    <x v="6"/>
    <x v="0"/>
    <x v="6"/>
    <x v="0"/>
    <x v="0"/>
    <x v="0"/>
    <x v="5"/>
    <x v="71"/>
    <x v="45"/>
    <n v="43300"/>
  </r>
  <r>
    <x v="6"/>
    <x v="0"/>
    <x v="6"/>
    <x v="0"/>
    <x v="0"/>
    <x v="0"/>
    <x v="5"/>
    <x v="78"/>
    <x v="0"/>
    <m/>
  </r>
  <r>
    <x v="6"/>
    <x v="0"/>
    <x v="6"/>
    <x v="0"/>
    <x v="0"/>
    <x v="0"/>
    <x v="6"/>
    <x v="17"/>
    <x v="12"/>
    <m/>
  </r>
  <r>
    <x v="6"/>
    <x v="0"/>
    <x v="6"/>
    <x v="0"/>
    <x v="0"/>
    <x v="0"/>
    <x v="6"/>
    <x v="17"/>
    <x v="0"/>
    <m/>
  </r>
  <r>
    <x v="6"/>
    <x v="0"/>
    <x v="6"/>
    <x v="0"/>
    <x v="0"/>
    <x v="0"/>
    <x v="6"/>
    <x v="143"/>
    <x v="0"/>
    <m/>
  </r>
  <r>
    <x v="6"/>
    <x v="0"/>
    <x v="6"/>
    <x v="0"/>
    <x v="0"/>
    <x v="0"/>
    <x v="29"/>
    <x v="154"/>
    <x v="203"/>
    <n v="43930"/>
  </r>
  <r>
    <x v="6"/>
    <x v="0"/>
    <x v="6"/>
    <x v="0"/>
    <x v="0"/>
    <x v="0"/>
    <x v="0"/>
    <x v="79"/>
    <x v="0"/>
    <m/>
  </r>
  <r>
    <x v="6"/>
    <x v="0"/>
    <x v="6"/>
    <x v="0"/>
    <x v="0"/>
    <x v="0"/>
    <x v="0"/>
    <x v="80"/>
    <x v="14"/>
    <n v="421524"/>
  </r>
  <r>
    <x v="6"/>
    <x v="0"/>
    <x v="6"/>
    <x v="0"/>
    <x v="0"/>
    <x v="0"/>
    <x v="0"/>
    <x v="80"/>
    <x v="16"/>
    <n v="506861.4"/>
  </r>
  <r>
    <x v="6"/>
    <x v="0"/>
    <x v="6"/>
    <x v="0"/>
    <x v="0"/>
    <x v="0"/>
    <x v="0"/>
    <x v="80"/>
    <x v="176"/>
    <n v="1042664"/>
  </r>
  <r>
    <x v="6"/>
    <x v="0"/>
    <x v="6"/>
    <x v="0"/>
    <x v="0"/>
    <x v="0"/>
    <x v="0"/>
    <x v="80"/>
    <x v="162"/>
    <n v="2500000"/>
  </r>
  <r>
    <x v="6"/>
    <x v="0"/>
    <x v="6"/>
    <x v="0"/>
    <x v="0"/>
    <x v="0"/>
    <x v="0"/>
    <x v="80"/>
    <x v="235"/>
    <n v="3800000"/>
  </r>
  <r>
    <x v="6"/>
    <x v="0"/>
    <x v="6"/>
    <x v="0"/>
    <x v="0"/>
    <x v="0"/>
    <x v="0"/>
    <x v="80"/>
    <x v="70"/>
    <m/>
  </r>
  <r>
    <x v="6"/>
    <x v="0"/>
    <x v="6"/>
    <x v="0"/>
    <x v="0"/>
    <x v="0"/>
    <x v="0"/>
    <x v="80"/>
    <x v="59"/>
    <m/>
  </r>
  <r>
    <x v="6"/>
    <x v="0"/>
    <x v="6"/>
    <x v="0"/>
    <x v="0"/>
    <x v="0"/>
    <x v="0"/>
    <x v="80"/>
    <x v="44"/>
    <m/>
  </r>
  <r>
    <x v="6"/>
    <x v="0"/>
    <x v="6"/>
    <x v="0"/>
    <x v="0"/>
    <x v="0"/>
    <x v="0"/>
    <x v="80"/>
    <x v="0"/>
    <m/>
  </r>
  <r>
    <x v="6"/>
    <x v="0"/>
    <x v="6"/>
    <x v="0"/>
    <x v="0"/>
    <x v="0"/>
    <x v="0"/>
    <x v="84"/>
    <x v="88"/>
    <m/>
  </r>
  <r>
    <x v="6"/>
    <x v="0"/>
    <x v="6"/>
    <x v="0"/>
    <x v="0"/>
    <x v="0"/>
    <x v="0"/>
    <x v="84"/>
    <x v="117"/>
    <m/>
  </r>
  <r>
    <x v="6"/>
    <x v="0"/>
    <x v="6"/>
    <x v="0"/>
    <x v="0"/>
    <x v="0"/>
    <x v="0"/>
    <x v="107"/>
    <x v="17"/>
    <n v="260000"/>
  </r>
  <r>
    <x v="6"/>
    <x v="0"/>
    <x v="6"/>
    <x v="0"/>
    <x v="0"/>
    <x v="0"/>
    <x v="0"/>
    <x v="115"/>
    <x v="0"/>
    <m/>
  </r>
  <r>
    <x v="6"/>
    <x v="0"/>
    <x v="6"/>
    <x v="0"/>
    <x v="0"/>
    <x v="0"/>
    <x v="0"/>
    <x v="138"/>
    <x v="88"/>
    <n v="264048.83"/>
  </r>
  <r>
    <x v="6"/>
    <x v="0"/>
    <x v="6"/>
    <x v="0"/>
    <x v="0"/>
    <x v="0"/>
    <x v="0"/>
    <x v="108"/>
    <x v="0"/>
    <m/>
  </r>
  <r>
    <x v="6"/>
    <x v="0"/>
    <x v="6"/>
    <x v="0"/>
    <x v="0"/>
    <x v="0"/>
    <x v="0"/>
    <x v="109"/>
    <x v="0"/>
    <m/>
  </r>
  <r>
    <x v="6"/>
    <x v="0"/>
    <x v="6"/>
    <x v="0"/>
    <x v="0"/>
    <x v="0"/>
    <x v="0"/>
    <x v="116"/>
    <x v="20"/>
    <m/>
  </r>
  <r>
    <x v="6"/>
    <x v="0"/>
    <x v="6"/>
    <x v="0"/>
    <x v="0"/>
    <x v="0"/>
    <x v="0"/>
    <x v="116"/>
    <x v="46"/>
    <m/>
  </r>
  <r>
    <x v="6"/>
    <x v="0"/>
    <x v="6"/>
    <x v="0"/>
    <x v="0"/>
    <x v="0"/>
    <x v="0"/>
    <x v="79"/>
    <x v="0"/>
    <m/>
  </r>
  <r>
    <x v="6"/>
    <x v="0"/>
    <x v="6"/>
    <x v="0"/>
    <x v="0"/>
    <x v="0"/>
    <x v="12"/>
    <x v="81"/>
    <x v="0"/>
    <m/>
  </r>
  <r>
    <x v="6"/>
    <x v="0"/>
    <x v="6"/>
    <x v="0"/>
    <x v="0"/>
    <x v="0"/>
    <x v="12"/>
    <x v="82"/>
    <x v="0"/>
    <m/>
  </r>
  <r>
    <x v="6"/>
    <x v="0"/>
    <x v="6"/>
    <x v="0"/>
    <x v="0"/>
    <x v="0"/>
    <x v="12"/>
    <x v="83"/>
    <x v="0"/>
    <m/>
  </r>
  <r>
    <x v="6"/>
    <x v="0"/>
    <x v="6"/>
    <x v="0"/>
    <x v="0"/>
    <x v="0"/>
    <x v="12"/>
    <x v="84"/>
    <x v="0"/>
    <m/>
  </r>
  <r>
    <x v="6"/>
    <x v="0"/>
    <x v="6"/>
    <x v="0"/>
    <x v="0"/>
    <x v="0"/>
    <x v="19"/>
    <x v="100"/>
    <x v="177"/>
    <n v="32676"/>
  </r>
  <r>
    <x v="6"/>
    <x v="0"/>
    <x v="6"/>
    <x v="0"/>
    <x v="0"/>
    <x v="0"/>
    <x v="19"/>
    <x v="100"/>
    <x v="178"/>
    <n v="80000"/>
  </r>
  <r>
    <x v="6"/>
    <x v="0"/>
    <x v="6"/>
    <x v="0"/>
    <x v="0"/>
    <x v="0"/>
    <x v="19"/>
    <x v="139"/>
    <x v="215"/>
    <m/>
  </r>
  <r>
    <x v="6"/>
    <x v="0"/>
    <x v="6"/>
    <x v="0"/>
    <x v="0"/>
    <x v="0"/>
    <x v="28"/>
    <x v="150"/>
    <x v="0"/>
    <m/>
  </r>
  <r>
    <x v="6"/>
    <x v="0"/>
    <x v="6"/>
    <x v="0"/>
    <x v="0"/>
    <x v="0"/>
    <x v="31"/>
    <x v="85"/>
    <x v="236"/>
    <n v="7300"/>
  </r>
  <r>
    <x v="6"/>
    <x v="0"/>
    <x v="6"/>
    <x v="0"/>
    <x v="0"/>
    <x v="0"/>
    <x v="31"/>
    <x v="85"/>
    <x v="237"/>
    <n v="78487.399999999994"/>
  </r>
  <r>
    <x v="6"/>
    <x v="0"/>
    <x v="6"/>
    <x v="0"/>
    <x v="0"/>
    <x v="0"/>
    <x v="27"/>
    <x v="140"/>
    <x v="20"/>
    <m/>
  </r>
  <r>
    <x v="6"/>
    <x v="0"/>
    <x v="6"/>
    <x v="0"/>
    <x v="0"/>
    <x v="0"/>
    <x v="27"/>
    <x v="148"/>
    <x v="140"/>
    <m/>
  </r>
  <r>
    <x v="6"/>
    <x v="0"/>
    <x v="6"/>
    <x v="0"/>
    <x v="0"/>
    <x v="0"/>
    <x v="27"/>
    <x v="139"/>
    <x v="140"/>
    <m/>
  </r>
  <r>
    <x v="6"/>
    <x v="0"/>
    <x v="6"/>
    <x v="0"/>
    <x v="0"/>
    <x v="0"/>
    <x v="27"/>
    <x v="149"/>
    <x v="140"/>
    <m/>
  </r>
  <r>
    <x v="6"/>
    <x v="0"/>
    <x v="6"/>
    <x v="0"/>
    <x v="0"/>
    <x v="0"/>
    <x v="22"/>
    <x v="105"/>
    <x v="140"/>
    <m/>
  </r>
  <r>
    <x v="6"/>
    <x v="0"/>
    <x v="6"/>
    <x v="0"/>
    <x v="0"/>
    <x v="0"/>
    <x v="16"/>
    <x v="86"/>
    <x v="45"/>
    <n v="332600"/>
  </r>
  <r>
    <x v="6"/>
    <x v="0"/>
    <x v="6"/>
    <x v="0"/>
    <x v="0"/>
    <x v="0"/>
    <x v="16"/>
    <x v="86"/>
    <x v="204"/>
    <m/>
  </r>
  <r>
    <x v="6"/>
    <x v="0"/>
    <x v="6"/>
    <x v="0"/>
    <x v="0"/>
    <x v="0"/>
    <x v="16"/>
    <x v="86"/>
    <x v="224"/>
    <m/>
  </r>
  <r>
    <x v="6"/>
    <x v="0"/>
    <x v="6"/>
    <x v="0"/>
    <x v="0"/>
    <x v="0"/>
    <x v="16"/>
    <x v="117"/>
    <x v="232"/>
    <m/>
  </r>
  <r>
    <x v="6"/>
    <x v="0"/>
    <x v="6"/>
    <x v="0"/>
    <x v="0"/>
    <x v="0"/>
    <x v="16"/>
    <x v="117"/>
    <x v="57"/>
    <m/>
  </r>
  <r>
    <x v="6"/>
    <x v="0"/>
    <x v="6"/>
    <x v="0"/>
    <x v="0"/>
    <x v="0"/>
    <x v="16"/>
    <x v="117"/>
    <x v="223"/>
    <m/>
  </r>
  <r>
    <x v="6"/>
    <x v="0"/>
    <x v="6"/>
    <x v="0"/>
    <x v="0"/>
    <x v="0"/>
    <x v="22"/>
    <x v="105"/>
    <x v="0"/>
    <m/>
  </r>
  <r>
    <x v="6"/>
    <x v="0"/>
    <x v="6"/>
    <x v="0"/>
    <x v="0"/>
    <x v="0"/>
    <x v="2"/>
    <x v="87"/>
    <x v="165"/>
    <n v="434017"/>
  </r>
  <r>
    <x v="6"/>
    <x v="0"/>
    <x v="6"/>
    <x v="0"/>
    <x v="0"/>
    <x v="0"/>
    <x v="2"/>
    <x v="87"/>
    <x v="205"/>
    <n v="799101"/>
  </r>
  <r>
    <x v="6"/>
    <x v="0"/>
    <x v="6"/>
    <x v="0"/>
    <x v="0"/>
    <x v="0"/>
    <x v="2"/>
    <x v="87"/>
    <x v="238"/>
    <n v="4378245.67"/>
  </r>
  <r>
    <x v="6"/>
    <x v="0"/>
    <x v="6"/>
    <x v="0"/>
    <x v="0"/>
    <x v="0"/>
    <x v="2"/>
    <x v="87"/>
    <x v="0"/>
    <m/>
  </r>
  <r>
    <x v="6"/>
    <x v="0"/>
    <x v="6"/>
    <x v="0"/>
    <x v="0"/>
    <x v="0"/>
    <x v="2"/>
    <x v="155"/>
    <x v="222"/>
    <m/>
  </r>
  <r>
    <x v="6"/>
    <x v="0"/>
    <x v="6"/>
    <x v="0"/>
    <x v="0"/>
    <x v="0"/>
    <x v="2"/>
    <x v="155"/>
    <x v="225"/>
    <m/>
  </r>
  <r>
    <x v="6"/>
    <x v="0"/>
    <x v="6"/>
    <x v="0"/>
    <x v="0"/>
    <x v="0"/>
    <x v="2"/>
    <x v="155"/>
    <x v="0"/>
    <m/>
  </r>
  <r>
    <x v="6"/>
    <x v="0"/>
    <x v="6"/>
    <x v="0"/>
    <x v="0"/>
    <x v="0"/>
    <x v="2"/>
    <x v="88"/>
    <x v="128"/>
    <m/>
  </r>
  <r>
    <x v="6"/>
    <x v="0"/>
    <x v="6"/>
    <x v="0"/>
    <x v="0"/>
    <x v="0"/>
    <x v="2"/>
    <x v="88"/>
    <x v="206"/>
    <m/>
  </r>
  <r>
    <x v="6"/>
    <x v="0"/>
    <x v="6"/>
    <x v="0"/>
    <x v="0"/>
    <x v="0"/>
    <x v="2"/>
    <x v="89"/>
    <x v="184"/>
    <m/>
  </r>
  <r>
    <x v="6"/>
    <x v="0"/>
    <x v="6"/>
    <x v="0"/>
    <x v="0"/>
    <x v="0"/>
    <x v="2"/>
    <x v="89"/>
    <x v="139"/>
    <m/>
  </r>
  <r>
    <x v="6"/>
    <x v="0"/>
    <x v="6"/>
    <x v="0"/>
    <x v="0"/>
    <x v="0"/>
    <x v="2"/>
    <x v="89"/>
    <x v="32"/>
    <m/>
  </r>
  <r>
    <x v="6"/>
    <x v="0"/>
    <x v="6"/>
    <x v="0"/>
    <x v="0"/>
    <x v="0"/>
    <x v="2"/>
    <x v="90"/>
    <x v="94"/>
    <n v="190288"/>
  </r>
  <r>
    <x v="6"/>
    <x v="0"/>
    <x v="6"/>
    <x v="0"/>
    <x v="0"/>
    <x v="0"/>
    <x v="2"/>
    <x v="90"/>
    <x v="0"/>
    <m/>
  </r>
  <r>
    <x v="6"/>
    <x v="0"/>
    <x v="6"/>
    <x v="0"/>
    <x v="0"/>
    <x v="0"/>
    <x v="2"/>
    <x v="90"/>
    <x v="0"/>
    <m/>
  </r>
  <r>
    <x v="6"/>
    <x v="0"/>
    <x v="6"/>
    <x v="0"/>
    <x v="0"/>
    <x v="0"/>
    <x v="2"/>
    <x v="90"/>
    <x v="0"/>
    <m/>
  </r>
  <r>
    <x v="6"/>
    <x v="0"/>
    <x v="6"/>
    <x v="0"/>
    <x v="0"/>
    <x v="0"/>
    <x v="2"/>
    <x v="90"/>
    <x v="0"/>
    <m/>
  </r>
  <r>
    <x v="6"/>
    <x v="0"/>
    <x v="6"/>
    <x v="0"/>
    <x v="0"/>
    <x v="0"/>
    <x v="2"/>
    <x v="90"/>
    <x v="0"/>
    <m/>
  </r>
  <r>
    <x v="6"/>
    <x v="0"/>
    <x v="6"/>
    <x v="0"/>
    <x v="0"/>
    <x v="0"/>
    <x v="2"/>
    <x v="91"/>
    <x v="53"/>
    <m/>
  </r>
  <r>
    <x v="6"/>
    <x v="0"/>
    <x v="6"/>
    <x v="0"/>
    <x v="0"/>
    <x v="0"/>
    <x v="2"/>
    <x v="91"/>
    <x v="161"/>
    <m/>
  </r>
  <r>
    <x v="6"/>
    <x v="0"/>
    <x v="6"/>
    <x v="0"/>
    <x v="0"/>
    <x v="0"/>
    <x v="2"/>
    <x v="91"/>
    <x v="201"/>
    <m/>
  </r>
  <r>
    <x v="6"/>
    <x v="0"/>
    <x v="6"/>
    <x v="0"/>
    <x v="0"/>
    <x v="0"/>
    <x v="2"/>
    <x v="91"/>
    <x v="202"/>
    <m/>
  </r>
  <r>
    <x v="6"/>
    <x v="0"/>
    <x v="6"/>
    <x v="0"/>
    <x v="0"/>
    <x v="0"/>
    <x v="2"/>
    <x v="92"/>
    <x v="0"/>
    <m/>
  </r>
  <r>
    <x v="6"/>
    <x v="0"/>
    <x v="6"/>
    <x v="0"/>
    <x v="0"/>
    <x v="0"/>
    <x v="2"/>
    <x v="136"/>
    <x v="157"/>
    <m/>
  </r>
  <r>
    <x v="6"/>
    <x v="0"/>
    <x v="6"/>
    <x v="0"/>
    <x v="0"/>
    <x v="0"/>
    <x v="2"/>
    <x v="136"/>
    <x v="228"/>
    <n v="160000"/>
  </r>
  <r>
    <x v="6"/>
    <x v="0"/>
    <x v="6"/>
    <x v="0"/>
    <x v="0"/>
    <x v="0"/>
    <x v="2"/>
    <x v="136"/>
    <x v="217"/>
    <m/>
  </r>
  <r>
    <x v="6"/>
    <x v="0"/>
    <x v="6"/>
    <x v="0"/>
    <x v="0"/>
    <x v="0"/>
    <x v="2"/>
    <x v="136"/>
    <x v="218"/>
    <n v="68000"/>
  </r>
  <r>
    <x v="6"/>
    <x v="0"/>
    <x v="6"/>
    <x v="0"/>
    <x v="0"/>
    <x v="0"/>
    <x v="2"/>
    <x v="136"/>
    <x v="208"/>
    <m/>
  </r>
  <r>
    <x v="6"/>
    <x v="0"/>
    <x v="6"/>
    <x v="0"/>
    <x v="0"/>
    <x v="0"/>
    <x v="2"/>
    <x v="136"/>
    <x v="218"/>
    <m/>
  </r>
  <r>
    <x v="6"/>
    <x v="0"/>
    <x v="6"/>
    <x v="0"/>
    <x v="0"/>
    <x v="0"/>
    <x v="2"/>
    <x v="136"/>
    <x v="185"/>
    <m/>
  </r>
  <r>
    <x v="6"/>
    <x v="0"/>
    <x v="6"/>
    <x v="0"/>
    <x v="0"/>
    <x v="0"/>
    <x v="2"/>
    <x v="136"/>
    <x v="0"/>
    <m/>
  </r>
  <r>
    <x v="6"/>
    <x v="0"/>
    <x v="6"/>
    <x v="0"/>
    <x v="0"/>
    <x v="0"/>
    <x v="2"/>
    <x v="141"/>
    <x v="185"/>
    <m/>
  </r>
  <r>
    <x v="6"/>
    <x v="0"/>
    <x v="6"/>
    <x v="0"/>
    <x v="0"/>
    <x v="0"/>
    <x v="2"/>
    <x v="141"/>
    <x v="0"/>
    <m/>
  </r>
  <r>
    <x v="6"/>
    <x v="0"/>
    <x v="6"/>
    <x v="0"/>
    <x v="0"/>
    <x v="0"/>
    <x v="2"/>
    <x v="141"/>
    <x v="0"/>
    <m/>
  </r>
  <r>
    <x v="6"/>
    <x v="0"/>
    <x v="6"/>
    <x v="0"/>
    <x v="0"/>
    <x v="0"/>
    <x v="2"/>
    <x v="93"/>
    <x v="0"/>
    <m/>
  </r>
  <r>
    <x v="6"/>
    <x v="0"/>
    <x v="6"/>
    <x v="0"/>
    <x v="0"/>
    <x v="0"/>
    <x v="2"/>
    <x v="84"/>
    <x v="6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0"/>
    <x v="2"/>
    <x v="84"/>
    <x v="0"/>
    <m/>
  </r>
  <r>
    <x v="6"/>
    <x v="0"/>
    <x v="6"/>
    <x v="0"/>
    <x v="0"/>
    <x v="7"/>
    <x v="4"/>
    <x v="119"/>
    <x v="136"/>
    <n v="3800000"/>
  </r>
  <r>
    <x v="6"/>
    <x v="0"/>
    <x v="6"/>
    <x v="0"/>
    <x v="0"/>
    <x v="7"/>
    <x v="4"/>
    <x v="119"/>
    <x v="186"/>
    <n v="5500000"/>
  </r>
  <r>
    <x v="6"/>
    <x v="0"/>
    <x v="6"/>
    <x v="0"/>
    <x v="0"/>
    <x v="7"/>
    <x v="4"/>
    <x v="120"/>
    <x v="136"/>
    <m/>
  </r>
  <r>
    <x v="6"/>
    <x v="0"/>
    <x v="6"/>
    <x v="0"/>
    <x v="0"/>
    <x v="7"/>
    <x v="4"/>
    <x v="121"/>
    <x v="136"/>
    <n v="316667"/>
  </r>
  <r>
    <x v="6"/>
    <x v="0"/>
    <x v="6"/>
    <x v="0"/>
    <x v="0"/>
    <x v="7"/>
    <x v="4"/>
    <x v="121"/>
    <x v="186"/>
    <n v="458333"/>
  </r>
  <r>
    <x v="6"/>
    <x v="0"/>
    <x v="6"/>
    <x v="0"/>
    <x v="0"/>
    <x v="7"/>
    <x v="4"/>
    <x v="122"/>
    <x v="136"/>
    <n v="38000"/>
  </r>
  <r>
    <x v="6"/>
    <x v="0"/>
    <x v="6"/>
    <x v="0"/>
    <x v="0"/>
    <x v="7"/>
    <x v="4"/>
    <x v="122"/>
    <x v="186"/>
    <n v="55000"/>
  </r>
  <r>
    <x v="6"/>
    <x v="0"/>
    <x v="6"/>
    <x v="0"/>
    <x v="0"/>
    <x v="7"/>
    <x v="4"/>
    <x v="123"/>
    <x v="136"/>
    <n v="316667"/>
  </r>
  <r>
    <x v="6"/>
    <x v="0"/>
    <x v="6"/>
    <x v="0"/>
    <x v="0"/>
    <x v="7"/>
    <x v="4"/>
    <x v="123"/>
    <x v="186"/>
    <n v="458333"/>
  </r>
  <r>
    <x v="6"/>
    <x v="0"/>
    <x v="6"/>
    <x v="0"/>
    <x v="0"/>
    <x v="7"/>
    <x v="4"/>
    <x v="124"/>
    <x v="136"/>
    <n v="158333"/>
  </r>
  <r>
    <x v="6"/>
    <x v="0"/>
    <x v="6"/>
    <x v="0"/>
    <x v="0"/>
    <x v="7"/>
    <x v="4"/>
    <x v="124"/>
    <x v="186"/>
    <n v="229167"/>
  </r>
  <r>
    <x v="6"/>
    <x v="0"/>
    <x v="6"/>
    <x v="0"/>
    <x v="0"/>
    <x v="7"/>
    <x v="4"/>
    <x v="135"/>
    <x v="0"/>
    <m/>
  </r>
  <r>
    <x v="6"/>
    <x v="0"/>
    <x v="6"/>
    <x v="0"/>
    <x v="0"/>
    <x v="7"/>
    <x v="4"/>
    <x v="125"/>
    <x v="136"/>
    <m/>
  </r>
  <r>
    <x v="6"/>
    <x v="0"/>
    <x v="6"/>
    <x v="0"/>
    <x v="0"/>
    <x v="7"/>
    <x v="4"/>
    <x v="144"/>
    <x v="136"/>
    <m/>
  </r>
  <r>
    <x v="6"/>
    <x v="0"/>
    <x v="6"/>
    <x v="0"/>
    <x v="0"/>
    <x v="7"/>
    <x v="4"/>
    <x v="144"/>
    <x v="186"/>
    <m/>
  </r>
  <r>
    <x v="6"/>
    <x v="0"/>
    <x v="6"/>
    <x v="0"/>
    <x v="0"/>
    <x v="7"/>
    <x v="4"/>
    <x v="126"/>
    <x v="0"/>
    <m/>
  </r>
  <r>
    <x v="6"/>
    <x v="0"/>
    <x v="6"/>
    <x v="0"/>
    <x v="0"/>
    <x v="7"/>
    <x v="4"/>
    <x v="127"/>
    <x v="5"/>
    <n v="49059"/>
  </r>
  <r>
    <x v="6"/>
    <x v="0"/>
    <x v="6"/>
    <x v="0"/>
    <x v="0"/>
    <x v="7"/>
    <x v="4"/>
    <x v="152"/>
    <x v="130"/>
    <m/>
  </r>
  <r>
    <x v="6"/>
    <x v="0"/>
    <x v="6"/>
    <x v="0"/>
    <x v="0"/>
    <x v="7"/>
    <x v="4"/>
    <x v="128"/>
    <x v="6"/>
    <n v="1105671.711322163"/>
  </r>
  <r>
    <x v="6"/>
    <x v="0"/>
    <x v="6"/>
    <x v="0"/>
    <x v="0"/>
    <x v="7"/>
    <x v="4"/>
    <x v="129"/>
    <x v="77"/>
    <n v="152000"/>
  </r>
  <r>
    <x v="6"/>
    <x v="0"/>
    <x v="6"/>
    <x v="0"/>
    <x v="0"/>
    <x v="7"/>
    <x v="4"/>
    <x v="129"/>
    <x v="187"/>
    <m/>
  </r>
  <r>
    <x v="6"/>
    <x v="0"/>
    <x v="6"/>
    <x v="0"/>
    <x v="0"/>
    <x v="7"/>
    <x v="4"/>
    <x v="130"/>
    <x v="0"/>
    <m/>
  </r>
  <r>
    <x v="6"/>
    <x v="0"/>
    <x v="6"/>
    <x v="0"/>
    <x v="0"/>
    <x v="7"/>
    <x v="2"/>
    <x v="131"/>
    <x v="0"/>
    <m/>
  </r>
  <r>
    <x v="6"/>
    <x v="0"/>
    <x v="6"/>
    <x v="0"/>
    <x v="0"/>
    <x v="1"/>
    <x v="7"/>
    <x v="34"/>
    <x v="29"/>
    <n v="128798"/>
  </r>
  <r>
    <x v="6"/>
    <x v="0"/>
    <x v="6"/>
    <x v="0"/>
    <x v="0"/>
    <x v="1"/>
    <x v="7"/>
    <x v="20"/>
    <x v="29"/>
    <n v="29150"/>
  </r>
  <r>
    <x v="6"/>
    <x v="0"/>
    <x v="6"/>
    <x v="0"/>
    <x v="0"/>
    <x v="1"/>
    <x v="7"/>
    <x v="20"/>
    <x v="169"/>
    <n v="956236.73"/>
  </r>
  <r>
    <x v="6"/>
    <x v="0"/>
    <x v="6"/>
    <x v="0"/>
    <x v="0"/>
    <x v="1"/>
    <x v="7"/>
    <x v="101"/>
    <x v="6"/>
    <m/>
  </r>
  <r>
    <x v="6"/>
    <x v="0"/>
    <x v="6"/>
    <x v="0"/>
    <x v="0"/>
    <x v="1"/>
    <x v="7"/>
    <x v="101"/>
    <x v="77"/>
    <m/>
  </r>
  <r>
    <x v="6"/>
    <x v="0"/>
    <x v="6"/>
    <x v="0"/>
    <x v="0"/>
    <x v="1"/>
    <x v="7"/>
    <x v="101"/>
    <x v="229"/>
    <m/>
  </r>
  <r>
    <x v="6"/>
    <x v="0"/>
    <x v="6"/>
    <x v="0"/>
    <x v="0"/>
    <x v="1"/>
    <x v="7"/>
    <x v="101"/>
    <x v="130"/>
    <m/>
  </r>
  <r>
    <x v="6"/>
    <x v="0"/>
    <x v="6"/>
    <x v="0"/>
    <x v="0"/>
    <x v="1"/>
    <x v="7"/>
    <x v="101"/>
    <x v="181"/>
    <m/>
  </r>
  <r>
    <x v="6"/>
    <x v="0"/>
    <x v="6"/>
    <x v="0"/>
    <x v="0"/>
    <x v="1"/>
    <x v="7"/>
    <x v="101"/>
    <x v="8"/>
    <m/>
  </r>
  <r>
    <x v="6"/>
    <x v="0"/>
    <x v="6"/>
    <x v="0"/>
    <x v="0"/>
    <x v="1"/>
    <x v="7"/>
    <x v="101"/>
    <x v="5"/>
    <m/>
  </r>
  <r>
    <x v="6"/>
    <x v="0"/>
    <x v="6"/>
    <x v="0"/>
    <x v="0"/>
    <x v="1"/>
    <x v="7"/>
    <x v="55"/>
    <x v="54"/>
    <m/>
  </r>
  <r>
    <x v="6"/>
    <x v="0"/>
    <x v="6"/>
    <x v="0"/>
    <x v="0"/>
    <x v="1"/>
    <x v="7"/>
    <x v="55"/>
    <x v="24"/>
    <m/>
  </r>
  <r>
    <x v="6"/>
    <x v="0"/>
    <x v="6"/>
    <x v="0"/>
    <x v="0"/>
    <x v="1"/>
    <x v="8"/>
    <x v="22"/>
    <x v="29"/>
    <n v="373526"/>
  </r>
  <r>
    <x v="6"/>
    <x v="0"/>
    <x v="6"/>
    <x v="0"/>
    <x v="0"/>
    <x v="1"/>
    <x v="8"/>
    <x v="94"/>
    <x v="140"/>
    <m/>
  </r>
  <r>
    <x v="6"/>
    <x v="0"/>
    <x v="6"/>
    <x v="0"/>
    <x v="0"/>
    <x v="1"/>
    <x v="8"/>
    <x v="94"/>
    <x v="31"/>
    <m/>
  </r>
  <r>
    <x v="6"/>
    <x v="0"/>
    <x v="6"/>
    <x v="0"/>
    <x v="0"/>
    <x v="1"/>
    <x v="8"/>
    <x v="94"/>
    <x v="212"/>
    <m/>
  </r>
  <r>
    <x v="6"/>
    <x v="0"/>
    <x v="6"/>
    <x v="0"/>
    <x v="0"/>
    <x v="1"/>
    <x v="8"/>
    <x v="94"/>
    <x v="80"/>
    <m/>
  </r>
  <r>
    <x v="6"/>
    <x v="0"/>
    <x v="6"/>
    <x v="0"/>
    <x v="0"/>
    <x v="1"/>
    <x v="8"/>
    <x v="94"/>
    <x v="162"/>
    <n v="-17000"/>
  </r>
  <r>
    <x v="6"/>
    <x v="0"/>
    <x v="6"/>
    <x v="0"/>
    <x v="0"/>
    <x v="1"/>
    <x v="8"/>
    <x v="94"/>
    <x v="16"/>
    <n v="20274"/>
  </r>
  <r>
    <x v="6"/>
    <x v="0"/>
    <x v="6"/>
    <x v="0"/>
    <x v="0"/>
    <x v="1"/>
    <x v="8"/>
    <x v="94"/>
    <x v="44"/>
    <n v="13400"/>
  </r>
  <r>
    <x v="6"/>
    <x v="0"/>
    <x v="6"/>
    <x v="0"/>
    <x v="0"/>
    <x v="1"/>
    <x v="8"/>
    <x v="94"/>
    <x v="57"/>
    <m/>
  </r>
  <r>
    <x v="6"/>
    <x v="0"/>
    <x v="6"/>
    <x v="0"/>
    <x v="0"/>
    <x v="1"/>
    <x v="8"/>
    <x v="94"/>
    <x v="223"/>
    <m/>
  </r>
  <r>
    <x v="6"/>
    <x v="0"/>
    <x v="6"/>
    <x v="0"/>
    <x v="0"/>
    <x v="1"/>
    <x v="8"/>
    <x v="95"/>
    <x v="0"/>
    <m/>
  </r>
  <r>
    <x v="6"/>
    <x v="0"/>
    <x v="6"/>
    <x v="0"/>
    <x v="0"/>
    <x v="1"/>
    <x v="8"/>
    <x v="77"/>
    <x v="50"/>
    <m/>
  </r>
  <r>
    <x v="6"/>
    <x v="0"/>
    <x v="6"/>
    <x v="0"/>
    <x v="0"/>
    <x v="1"/>
    <x v="8"/>
    <x v="156"/>
    <x v="37"/>
    <m/>
  </r>
  <r>
    <x v="6"/>
    <x v="0"/>
    <x v="6"/>
    <x v="0"/>
    <x v="0"/>
    <x v="1"/>
    <x v="8"/>
    <x v="156"/>
    <x v="88"/>
    <n v="-0.11"/>
  </r>
  <r>
    <x v="6"/>
    <x v="0"/>
    <x v="6"/>
    <x v="0"/>
    <x v="0"/>
    <x v="1"/>
    <x v="8"/>
    <x v="156"/>
    <x v="6"/>
    <n v="3"/>
  </r>
  <r>
    <x v="6"/>
    <x v="0"/>
    <x v="6"/>
    <x v="0"/>
    <x v="0"/>
    <x v="1"/>
    <x v="8"/>
    <x v="156"/>
    <x v="122"/>
    <n v="0.2"/>
  </r>
  <r>
    <x v="6"/>
    <x v="0"/>
    <x v="6"/>
    <x v="0"/>
    <x v="0"/>
    <x v="1"/>
    <x v="8"/>
    <x v="156"/>
    <x v="16"/>
    <n v="1.4"/>
  </r>
  <r>
    <x v="6"/>
    <x v="0"/>
    <x v="6"/>
    <x v="0"/>
    <x v="0"/>
    <x v="1"/>
    <x v="8"/>
    <x v="156"/>
    <x v="42"/>
    <n v="0.19"/>
  </r>
  <r>
    <x v="6"/>
    <x v="0"/>
    <x v="6"/>
    <x v="0"/>
    <x v="0"/>
    <x v="1"/>
    <x v="8"/>
    <x v="156"/>
    <x v="37"/>
    <n v="-1"/>
  </r>
  <r>
    <x v="6"/>
    <x v="0"/>
    <x v="6"/>
    <x v="0"/>
    <x v="0"/>
    <x v="1"/>
    <x v="8"/>
    <x v="156"/>
    <x v="45"/>
    <n v="-4"/>
  </r>
  <r>
    <x v="6"/>
    <x v="0"/>
    <x v="6"/>
    <x v="0"/>
    <x v="0"/>
    <x v="1"/>
    <x v="8"/>
    <x v="156"/>
    <x v="124"/>
    <n v="0.43"/>
  </r>
  <r>
    <x v="6"/>
    <x v="0"/>
    <x v="6"/>
    <x v="0"/>
    <x v="0"/>
    <x v="1"/>
    <x v="8"/>
    <x v="156"/>
    <x v="0"/>
    <m/>
  </r>
  <r>
    <x v="6"/>
    <x v="0"/>
    <x v="6"/>
    <x v="0"/>
    <x v="0"/>
    <x v="1"/>
    <x v="8"/>
    <x v="156"/>
    <x v="0"/>
    <m/>
  </r>
  <r>
    <x v="6"/>
    <x v="0"/>
    <x v="6"/>
    <x v="0"/>
    <x v="0"/>
    <x v="1"/>
    <x v="8"/>
    <x v="156"/>
    <x v="0"/>
    <m/>
  </r>
  <r>
    <x v="6"/>
    <x v="0"/>
    <x v="6"/>
    <x v="0"/>
    <x v="0"/>
    <x v="1"/>
    <x v="8"/>
    <x v="156"/>
    <x v="0"/>
    <m/>
  </r>
  <r>
    <x v="6"/>
    <x v="0"/>
    <x v="6"/>
    <x v="0"/>
    <x v="0"/>
    <x v="1"/>
    <x v="8"/>
    <x v="4"/>
    <x v="2"/>
    <n v="104610"/>
  </r>
  <r>
    <x v="6"/>
    <x v="0"/>
    <x v="6"/>
    <x v="0"/>
    <x v="0"/>
    <x v="1"/>
    <x v="8"/>
    <x v="4"/>
    <x v="190"/>
    <n v="49000"/>
  </r>
  <r>
    <x v="6"/>
    <x v="0"/>
    <x v="6"/>
    <x v="0"/>
    <x v="0"/>
    <x v="1"/>
    <x v="8"/>
    <x v="4"/>
    <x v="157"/>
    <n v="88800"/>
  </r>
  <r>
    <x v="6"/>
    <x v="0"/>
    <x v="6"/>
    <x v="0"/>
    <x v="0"/>
    <x v="1"/>
    <x v="8"/>
    <x v="4"/>
    <x v="153"/>
    <n v="38100"/>
  </r>
  <r>
    <x v="6"/>
    <x v="0"/>
    <x v="6"/>
    <x v="0"/>
    <x v="0"/>
    <x v="1"/>
    <x v="8"/>
    <x v="4"/>
    <x v="101"/>
    <m/>
  </r>
  <r>
    <x v="6"/>
    <x v="0"/>
    <x v="6"/>
    <x v="0"/>
    <x v="0"/>
    <x v="1"/>
    <x v="8"/>
    <x v="4"/>
    <x v="37"/>
    <m/>
  </r>
  <r>
    <x v="6"/>
    <x v="0"/>
    <x v="6"/>
    <x v="0"/>
    <x v="0"/>
    <x v="1"/>
    <x v="8"/>
    <x v="4"/>
    <x v="87"/>
    <m/>
  </r>
  <r>
    <x v="6"/>
    <x v="0"/>
    <x v="6"/>
    <x v="0"/>
    <x v="0"/>
    <x v="1"/>
    <x v="8"/>
    <x v="4"/>
    <x v="219"/>
    <m/>
  </r>
  <r>
    <x v="6"/>
    <x v="0"/>
    <x v="6"/>
    <x v="0"/>
    <x v="0"/>
    <x v="1"/>
    <x v="8"/>
    <x v="4"/>
    <x v="220"/>
    <m/>
  </r>
  <r>
    <x v="6"/>
    <x v="0"/>
    <x v="6"/>
    <x v="0"/>
    <x v="0"/>
    <x v="1"/>
    <x v="8"/>
    <x v="4"/>
    <x v="221"/>
    <m/>
  </r>
  <r>
    <x v="6"/>
    <x v="0"/>
    <x v="6"/>
    <x v="0"/>
    <x v="0"/>
    <x v="1"/>
    <x v="8"/>
    <x v="4"/>
    <x v="205"/>
    <m/>
  </r>
  <r>
    <x v="6"/>
    <x v="0"/>
    <x v="6"/>
    <x v="0"/>
    <x v="0"/>
    <x v="1"/>
    <x v="8"/>
    <x v="4"/>
    <x v="153"/>
    <m/>
  </r>
  <r>
    <x v="6"/>
    <x v="0"/>
    <x v="6"/>
    <x v="0"/>
    <x v="0"/>
    <x v="1"/>
    <x v="8"/>
    <x v="4"/>
    <x v="118"/>
    <m/>
  </r>
  <r>
    <x v="6"/>
    <x v="0"/>
    <x v="6"/>
    <x v="0"/>
    <x v="0"/>
    <x v="1"/>
    <x v="8"/>
    <x v="4"/>
    <x v="2"/>
    <m/>
  </r>
  <r>
    <x v="6"/>
    <x v="0"/>
    <x v="6"/>
    <x v="0"/>
    <x v="0"/>
    <x v="1"/>
    <x v="8"/>
    <x v="4"/>
    <x v="123"/>
    <m/>
  </r>
  <r>
    <x v="6"/>
    <x v="0"/>
    <x v="6"/>
    <x v="0"/>
    <x v="0"/>
    <x v="1"/>
    <x v="8"/>
    <x v="4"/>
    <x v="201"/>
    <m/>
  </r>
  <r>
    <x v="6"/>
    <x v="0"/>
    <x v="6"/>
    <x v="0"/>
    <x v="0"/>
    <x v="1"/>
    <x v="8"/>
    <x v="4"/>
    <x v="209"/>
    <m/>
  </r>
  <r>
    <x v="6"/>
    <x v="0"/>
    <x v="6"/>
    <x v="0"/>
    <x v="0"/>
    <x v="1"/>
    <x v="8"/>
    <x v="4"/>
    <x v="31"/>
    <m/>
  </r>
  <r>
    <x v="6"/>
    <x v="0"/>
    <x v="6"/>
    <x v="0"/>
    <x v="0"/>
    <x v="1"/>
    <x v="8"/>
    <x v="4"/>
    <x v="54"/>
    <m/>
  </r>
  <r>
    <x v="6"/>
    <x v="0"/>
    <x v="6"/>
    <x v="0"/>
    <x v="0"/>
    <x v="1"/>
    <x v="8"/>
    <x v="4"/>
    <x v="200"/>
    <m/>
  </r>
  <r>
    <x v="6"/>
    <x v="0"/>
    <x v="6"/>
    <x v="0"/>
    <x v="0"/>
    <x v="1"/>
    <x v="8"/>
    <x v="4"/>
    <x v="210"/>
    <m/>
  </r>
  <r>
    <x v="6"/>
    <x v="0"/>
    <x v="6"/>
    <x v="0"/>
    <x v="0"/>
    <x v="1"/>
    <x v="8"/>
    <x v="4"/>
    <x v="0"/>
    <m/>
  </r>
  <r>
    <x v="6"/>
    <x v="0"/>
    <x v="6"/>
    <x v="0"/>
    <x v="0"/>
    <x v="1"/>
    <x v="8"/>
    <x v="4"/>
    <x v="0"/>
    <m/>
  </r>
  <r>
    <x v="6"/>
    <x v="0"/>
    <x v="6"/>
    <x v="0"/>
    <x v="0"/>
    <x v="1"/>
    <x v="8"/>
    <x v="4"/>
    <x v="0"/>
    <m/>
  </r>
  <r>
    <x v="6"/>
    <x v="0"/>
    <x v="6"/>
    <x v="0"/>
    <x v="0"/>
    <x v="1"/>
    <x v="8"/>
    <x v="4"/>
    <x v="0"/>
    <m/>
  </r>
  <r>
    <x v="6"/>
    <x v="0"/>
    <x v="6"/>
    <x v="0"/>
    <x v="0"/>
    <x v="1"/>
    <x v="8"/>
    <x v="4"/>
    <x v="0"/>
    <m/>
  </r>
  <r>
    <x v="6"/>
    <x v="0"/>
    <x v="6"/>
    <x v="0"/>
    <x v="0"/>
    <x v="1"/>
    <x v="8"/>
    <x v="4"/>
    <x v="0"/>
    <m/>
  </r>
  <r>
    <x v="6"/>
    <x v="0"/>
    <x v="6"/>
    <x v="0"/>
    <x v="0"/>
    <x v="6"/>
    <x v="23"/>
    <x v="112"/>
    <x v="31"/>
    <m/>
  </r>
  <r>
    <x v="6"/>
    <x v="0"/>
    <x v="6"/>
    <x v="0"/>
    <x v="2"/>
    <x v="3"/>
    <x v="3"/>
    <x v="96"/>
    <x v="0"/>
    <m/>
  </r>
  <r>
    <x v="6"/>
    <x v="0"/>
    <x v="6"/>
    <x v="0"/>
    <x v="2"/>
    <x v="3"/>
    <x v="3"/>
    <x v="137"/>
    <x v="98"/>
    <m/>
  </r>
  <r>
    <x v="6"/>
    <x v="0"/>
    <x v="6"/>
    <x v="0"/>
    <x v="2"/>
    <x v="3"/>
    <x v="3"/>
    <x v="97"/>
    <x v="34"/>
    <m/>
  </r>
  <r>
    <x v="6"/>
    <x v="0"/>
    <x v="6"/>
    <x v="0"/>
    <x v="2"/>
    <x v="3"/>
    <x v="3"/>
    <x v="97"/>
    <x v="36"/>
    <m/>
  </r>
  <r>
    <x v="6"/>
    <x v="0"/>
    <x v="6"/>
    <x v="0"/>
    <x v="2"/>
    <x v="3"/>
    <x v="3"/>
    <x v="97"/>
    <x v="48"/>
    <m/>
  </r>
  <r>
    <x v="6"/>
    <x v="0"/>
    <x v="6"/>
    <x v="0"/>
    <x v="2"/>
    <x v="3"/>
    <x v="3"/>
    <x v="97"/>
    <x v="35"/>
    <m/>
  </r>
  <r>
    <x v="6"/>
    <x v="0"/>
    <x v="6"/>
    <x v="0"/>
    <x v="2"/>
    <x v="3"/>
    <x v="3"/>
    <x v="97"/>
    <x v="0"/>
    <m/>
  </r>
  <r>
    <x v="6"/>
    <x v="0"/>
    <x v="6"/>
    <x v="0"/>
    <x v="2"/>
    <x v="3"/>
    <x v="3"/>
    <x v="97"/>
    <x v="0"/>
    <m/>
  </r>
  <r>
    <x v="6"/>
    <x v="0"/>
    <x v="6"/>
    <x v="0"/>
    <x v="2"/>
    <x v="3"/>
    <x v="3"/>
    <x v="97"/>
    <x v="0"/>
    <m/>
  </r>
  <r>
    <x v="6"/>
    <x v="0"/>
    <x v="6"/>
    <x v="0"/>
    <x v="2"/>
    <x v="3"/>
    <x v="3"/>
    <x v="98"/>
    <x v="0"/>
    <m/>
  </r>
  <r>
    <x v="6"/>
    <x v="0"/>
    <x v="6"/>
    <x v="0"/>
    <x v="2"/>
    <x v="3"/>
    <x v="3"/>
    <x v="99"/>
    <x v="37"/>
    <m/>
  </r>
  <r>
    <x v="6"/>
    <x v="0"/>
    <x v="6"/>
    <x v="0"/>
    <x v="2"/>
    <x v="3"/>
    <x v="3"/>
    <x v="99"/>
    <x v="122"/>
    <n v="320720"/>
  </r>
  <r>
    <x v="6"/>
    <x v="0"/>
    <x v="6"/>
    <x v="0"/>
    <x v="2"/>
    <x v="3"/>
    <x v="3"/>
    <x v="99"/>
    <x v="39"/>
    <m/>
  </r>
  <r>
    <x v="6"/>
    <x v="0"/>
    <x v="6"/>
    <x v="0"/>
    <x v="2"/>
    <x v="3"/>
    <x v="3"/>
    <x v="99"/>
    <x v="70"/>
    <m/>
  </r>
  <r>
    <x v="6"/>
    <x v="0"/>
    <x v="6"/>
    <x v="0"/>
    <x v="2"/>
    <x v="3"/>
    <x v="3"/>
    <x v="99"/>
    <x v="226"/>
    <n v="1826400"/>
  </r>
  <r>
    <x v="6"/>
    <x v="0"/>
    <x v="6"/>
    <x v="0"/>
    <x v="2"/>
    <x v="3"/>
    <x v="3"/>
    <x v="99"/>
    <x v="230"/>
    <m/>
  </r>
  <r>
    <x v="6"/>
    <x v="0"/>
    <x v="6"/>
    <x v="0"/>
    <x v="2"/>
    <x v="3"/>
    <x v="3"/>
    <x v="99"/>
    <x v="156"/>
    <n v="56720"/>
  </r>
  <r>
    <x v="6"/>
    <x v="0"/>
    <x v="6"/>
    <x v="0"/>
    <x v="2"/>
    <x v="3"/>
    <x v="26"/>
    <x v="137"/>
    <x v="0"/>
    <m/>
  </r>
  <r>
    <x v="6"/>
    <x v="0"/>
    <x v="6"/>
    <x v="0"/>
    <x v="2"/>
    <x v="3"/>
    <x v="20"/>
    <x v="49"/>
    <x v="68"/>
    <m/>
  </r>
  <r>
    <x v="6"/>
    <x v="0"/>
    <x v="6"/>
    <x v="0"/>
    <x v="2"/>
    <x v="3"/>
    <x v="20"/>
    <x v="49"/>
    <x v="124"/>
    <m/>
  </r>
  <r>
    <x v="6"/>
    <x v="0"/>
    <x v="6"/>
    <x v="0"/>
    <x v="2"/>
    <x v="3"/>
    <x v="20"/>
    <x v="49"/>
    <x v="41"/>
    <n v="1886300"/>
  </r>
  <r>
    <x v="6"/>
    <x v="0"/>
    <x v="6"/>
    <x v="0"/>
    <x v="2"/>
    <x v="3"/>
    <x v="20"/>
    <x v="49"/>
    <x v="42"/>
    <n v="290400"/>
  </r>
  <r>
    <x v="6"/>
    <x v="0"/>
    <x v="6"/>
    <x v="0"/>
    <x v="2"/>
    <x v="3"/>
    <x v="20"/>
    <x v="49"/>
    <x v="230"/>
    <m/>
  </r>
  <r>
    <x v="6"/>
    <x v="0"/>
    <x v="6"/>
    <x v="0"/>
    <x v="2"/>
    <x v="3"/>
    <x v="20"/>
    <x v="49"/>
    <x v="122"/>
    <m/>
  </r>
  <r>
    <x v="6"/>
    <x v="0"/>
    <x v="6"/>
    <x v="0"/>
    <x v="2"/>
    <x v="3"/>
    <x v="20"/>
    <x v="151"/>
    <x v="0"/>
    <m/>
  </r>
  <r>
    <x v="6"/>
    <x v="0"/>
    <x v="6"/>
    <x v="0"/>
    <x v="2"/>
    <x v="3"/>
    <x v="20"/>
    <x v="111"/>
    <x v="42"/>
    <n v="733700"/>
  </r>
  <r>
    <x v="6"/>
    <x v="0"/>
    <x v="6"/>
    <x v="0"/>
    <x v="2"/>
    <x v="3"/>
    <x v="20"/>
    <x v="111"/>
    <x v="124"/>
    <n v="1600029"/>
  </r>
  <r>
    <x v="6"/>
    <x v="0"/>
    <x v="6"/>
    <x v="0"/>
    <x v="2"/>
    <x v="3"/>
    <x v="20"/>
    <x v="111"/>
    <x v="0"/>
    <m/>
  </r>
  <r>
    <x v="6"/>
    <x v="0"/>
    <x v="6"/>
    <x v="0"/>
    <x v="2"/>
    <x v="3"/>
    <x v="20"/>
    <x v="111"/>
    <x v="0"/>
    <m/>
  </r>
  <r>
    <x v="6"/>
    <x v="0"/>
    <x v="6"/>
    <x v="0"/>
    <x v="2"/>
    <x v="3"/>
    <x v="20"/>
    <x v="111"/>
    <x v="0"/>
    <m/>
  </r>
  <r>
    <x v="6"/>
    <x v="0"/>
    <x v="6"/>
    <x v="0"/>
    <x v="2"/>
    <x v="3"/>
    <x v="30"/>
    <x v="151"/>
    <x v="124"/>
    <n v="3168860"/>
  </r>
  <r>
    <x v="6"/>
    <x v="0"/>
    <x v="6"/>
    <x v="0"/>
    <x v="2"/>
    <x v="3"/>
    <x v="30"/>
    <x v="151"/>
    <x v="230"/>
    <m/>
  </r>
  <r>
    <x v="6"/>
    <x v="0"/>
    <x v="6"/>
    <x v="0"/>
    <x v="2"/>
    <x v="3"/>
    <x v="0"/>
    <x v="157"/>
    <x v="36"/>
    <n v="156000"/>
  </r>
  <r>
    <x v="6"/>
    <x v="0"/>
    <x v="6"/>
    <x v="0"/>
    <x v="2"/>
    <x v="3"/>
    <x v="21"/>
    <x v="50"/>
    <x v="0"/>
    <m/>
  </r>
  <r>
    <x v="6"/>
    <x v="0"/>
    <x v="6"/>
    <x v="0"/>
    <x v="2"/>
    <x v="3"/>
    <x v="21"/>
    <x v="132"/>
    <x v="0"/>
    <m/>
  </r>
  <r>
    <x v="7"/>
    <x v="0"/>
    <x v="6"/>
    <x v="0"/>
    <x v="1"/>
    <x v="2"/>
    <x v="24"/>
    <x v="63"/>
    <x v="1"/>
    <n v="92882335.290000007"/>
  </r>
  <r>
    <x v="7"/>
    <x v="0"/>
    <x v="6"/>
    <x v="0"/>
    <x v="1"/>
    <x v="5"/>
    <x v="11"/>
    <x v="64"/>
    <x v="0"/>
    <n v="242.54"/>
  </r>
  <r>
    <x v="7"/>
    <x v="0"/>
    <x v="6"/>
    <x v="0"/>
    <x v="1"/>
    <x v="5"/>
    <x v="14"/>
    <x v="66"/>
    <x v="0"/>
    <m/>
  </r>
  <r>
    <x v="7"/>
    <x v="0"/>
    <x v="6"/>
    <x v="0"/>
    <x v="1"/>
    <x v="5"/>
    <x v="15"/>
    <x v="69"/>
    <x v="0"/>
    <n v="51099"/>
  </r>
  <r>
    <x v="7"/>
    <x v="0"/>
    <x v="6"/>
    <x v="0"/>
    <x v="1"/>
    <x v="2"/>
    <x v="25"/>
    <x v="74"/>
    <x v="0"/>
    <n v="-104201.34"/>
  </r>
  <r>
    <x v="7"/>
    <x v="0"/>
    <x v="6"/>
    <x v="0"/>
    <x v="1"/>
    <x v="2"/>
    <x v="25"/>
    <x v="118"/>
    <x v="0"/>
    <m/>
  </r>
  <r>
    <x v="7"/>
    <x v="0"/>
    <x v="6"/>
    <x v="0"/>
    <x v="1"/>
    <x v="2"/>
    <x v="0"/>
    <x v="103"/>
    <x v="0"/>
    <m/>
  </r>
  <r>
    <x v="7"/>
    <x v="0"/>
    <x v="6"/>
    <x v="0"/>
    <x v="1"/>
    <x v="2"/>
    <x v="0"/>
    <x v="104"/>
    <x v="0"/>
    <n v="189075.6"/>
  </r>
  <r>
    <x v="7"/>
    <x v="0"/>
    <x v="6"/>
    <x v="0"/>
    <x v="1"/>
    <x v="2"/>
    <x v="0"/>
    <x v="145"/>
    <x v="0"/>
    <n v="-2107431.23"/>
  </r>
  <r>
    <x v="7"/>
    <x v="0"/>
    <x v="6"/>
    <x v="0"/>
    <x v="1"/>
    <x v="5"/>
    <x v="7"/>
    <x v="153"/>
    <x v="0"/>
    <m/>
  </r>
  <r>
    <x v="7"/>
    <x v="0"/>
    <x v="6"/>
    <x v="0"/>
    <x v="0"/>
    <x v="0"/>
    <x v="4"/>
    <x v="158"/>
    <x v="2"/>
    <n v="15773333"/>
  </r>
  <r>
    <x v="7"/>
    <x v="0"/>
    <x v="6"/>
    <x v="0"/>
    <x v="0"/>
    <x v="0"/>
    <x v="4"/>
    <x v="6"/>
    <x v="157"/>
    <n v="1932000"/>
  </r>
  <r>
    <x v="7"/>
    <x v="0"/>
    <x v="6"/>
    <x v="0"/>
    <x v="0"/>
    <x v="0"/>
    <x v="4"/>
    <x v="6"/>
    <x v="158"/>
    <m/>
  </r>
  <r>
    <x v="7"/>
    <x v="0"/>
    <x v="6"/>
    <x v="0"/>
    <x v="0"/>
    <x v="0"/>
    <x v="4"/>
    <x v="7"/>
    <x v="157"/>
    <n v="151200"/>
  </r>
  <r>
    <x v="7"/>
    <x v="0"/>
    <x v="6"/>
    <x v="0"/>
    <x v="0"/>
    <x v="0"/>
    <x v="4"/>
    <x v="7"/>
    <x v="158"/>
    <m/>
  </r>
  <r>
    <x v="7"/>
    <x v="0"/>
    <x v="6"/>
    <x v="0"/>
    <x v="0"/>
    <x v="0"/>
    <x v="4"/>
    <x v="7"/>
    <x v="0"/>
    <m/>
  </r>
  <r>
    <x v="7"/>
    <x v="0"/>
    <x v="6"/>
    <x v="0"/>
    <x v="0"/>
    <x v="0"/>
    <x v="4"/>
    <x v="8"/>
    <x v="2"/>
    <m/>
  </r>
  <r>
    <x v="7"/>
    <x v="0"/>
    <x v="6"/>
    <x v="0"/>
    <x v="0"/>
    <x v="0"/>
    <x v="4"/>
    <x v="8"/>
    <x v="157"/>
    <n v="185100"/>
  </r>
  <r>
    <x v="7"/>
    <x v="0"/>
    <x v="6"/>
    <x v="0"/>
    <x v="0"/>
    <x v="0"/>
    <x v="4"/>
    <x v="8"/>
    <x v="158"/>
    <m/>
  </r>
  <r>
    <x v="7"/>
    <x v="0"/>
    <x v="6"/>
    <x v="0"/>
    <x v="0"/>
    <x v="0"/>
    <x v="4"/>
    <x v="9"/>
    <x v="2"/>
    <m/>
  </r>
  <r>
    <x v="7"/>
    <x v="0"/>
    <x v="6"/>
    <x v="0"/>
    <x v="0"/>
    <x v="0"/>
    <x v="4"/>
    <x v="9"/>
    <x v="158"/>
    <m/>
  </r>
  <r>
    <x v="7"/>
    <x v="0"/>
    <x v="6"/>
    <x v="0"/>
    <x v="0"/>
    <x v="0"/>
    <x v="4"/>
    <x v="9"/>
    <x v="227"/>
    <m/>
  </r>
  <r>
    <x v="7"/>
    <x v="0"/>
    <x v="6"/>
    <x v="0"/>
    <x v="0"/>
    <x v="0"/>
    <x v="4"/>
    <x v="9"/>
    <x v="157"/>
    <n v="22212"/>
  </r>
  <r>
    <x v="7"/>
    <x v="0"/>
    <x v="6"/>
    <x v="0"/>
    <x v="0"/>
    <x v="0"/>
    <x v="4"/>
    <x v="10"/>
    <x v="2"/>
    <m/>
  </r>
  <r>
    <x v="7"/>
    <x v="0"/>
    <x v="6"/>
    <x v="0"/>
    <x v="0"/>
    <x v="0"/>
    <x v="4"/>
    <x v="10"/>
    <x v="157"/>
    <n v="185100"/>
  </r>
  <r>
    <x v="7"/>
    <x v="0"/>
    <x v="6"/>
    <x v="0"/>
    <x v="0"/>
    <x v="0"/>
    <x v="4"/>
    <x v="10"/>
    <x v="158"/>
    <m/>
  </r>
  <r>
    <x v="7"/>
    <x v="0"/>
    <x v="6"/>
    <x v="0"/>
    <x v="0"/>
    <x v="0"/>
    <x v="4"/>
    <x v="11"/>
    <x v="2"/>
    <n v="704167"/>
  </r>
  <r>
    <x v="7"/>
    <x v="0"/>
    <x v="6"/>
    <x v="0"/>
    <x v="0"/>
    <x v="0"/>
    <x v="4"/>
    <x v="11"/>
    <x v="158"/>
    <m/>
  </r>
  <r>
    <x v="7"/>
    <x v="0"/>
    <x v="6"/>
    <x v="0"/>
    <x v="0"/>
    <x v="0"/>
    <x v="4"/>
    <x v="11"/>
    <x v="157"/>
    <n v="86250"/>
  </r>
  <r>
    <x v="7"/>
    <x v="0"/>
    <x v="6"/>
    <x v="0"/>
    <x v="0"/>
    <x v="0"/>
    <x v="4"/>
    <x v="12"/>
    <x v="2"/>
    <m/>
  </r>
  <r>
    <x v="7"/>
    <x v="0"/>
    <x v="6"/>
    <x v="0"/>
    <x v="0"/>
    <x v="0"/>
    <x v="4"/>
    <x v="134"/>
    <x v="0"/>
    <m/>
  </r>
  <r>
    <x v="7"/>
    <x v="0"/>
    <x v="6"/>
    <x v="0"/>
    <x v="0"/>
    <x v="0"/>
    <x v="4"/>
    <x v="142"/>
    <x v="0"/>
    <m/>
  </r>
  <r>
    <x v="7"/>
    <x v="0"/>
    <x v="6"/>
    <x v="0"/>
    <x v="0"/>
    <x v="0"/>
    <x v="4"/>
    <x v="56"/>
    <x v="211"/>
    <m/>
  </r>
  <r>
    <x v="7"/>
    <x v="0"/>
    <x v="6"/>
    <x v="0"/>
    <x v="0"/>
    <x v="0"/>
    <x v="4"/>
    <x v="13"/>
    <x v="5"/>
    <n v="67720.800000000003"/>
  </r>
  <r>
    <x v="7"/>
    <x v="0"/>
    <x v="6"/>
    <x v="0"/>
    <x v="0"/>
    <x v="0"/>
    <x v="4"/>
    <x v="146"/>
    <x v="181"/>
    <m/>
  </r>
  <r>
    <x v="7"/>
    <x v="0"/>
    <x v="6"/>
    <x v="0"/>
    <x v="0"/>
    <x v="0"/>
    <x v="4"/>
    <x v="14"/>
    <x v="6"/>
    <n v="1678428.288677837"/>
  </r>
  <r>
    <x v="7"/>
    <x v="0"/>
    <x v="6"/>
    <x v="0"/>
    <x v="0"/>
    <x v="0"/>
    <x v="4"/>
    <x v="14"/>
    <x v="7"/>
    <m/>
  </r>
  <r>
    <x v="7"/>
    <x v="0"/>
    <x v="6"/>
    <x v="0"/>
    <x v="0"/>
    <x v="0"/>
    <x v="4"/>
    <x v="15"/>
    <x v="8"/>
    <n v="776000"/>
  </r>
  <r>
    <x v="7"/>
    <x v="0"/>
    <x v="6"/>
    <x v="0"/>
    <x v="0"/>
    <x v="0"/>
    <x v="4"/>
    <x v="147"/>
    <x v="0"/>
    <m/>
  </r>
  <r>
    <x v="7"/>
    <x v="0"/>
    <x v="6"/>
    <x v="0"/>
    <x v="0"/>
    <x v="0"/>
    <x v="4"/>
    <x v="113"/>
    <x v="175"/>
    <m/>
  </r>
  <r>
    <x v="7"/>
    <x v="0"/>
    <x v="6"/>
    <x v="0"/>
    <x v="0"/>
    <x v="0"/>
    <x v="9"/>
    <x v="114"/>
    <x v="9"/>
    <n v="1200000"/>
  </r>
  <r>
    <x v="7"/>
    <x v="0"/>
    <x v="6"/>
    <x v="0"/>
    <x v="0"/>
    <x v="0"/>
    <x v="9"/>
    <x v="30"/>
    <x v="234"/>
    <m/>
  </r>
  <r>
    <x v="7"/>
    <x v="0"/>
    <x v="6"/>
    <x v="0"/>
    <x v="0"/>
    <x v="0"/>
    <x v="9"/>
    <x v="110"/>
    <x v="231"/>
    <n v="400000"/>
  </r>
  <r>
    <x v="7"/>
    <x v="0"/>
    <x v="6"/>
    <x v="0"/>
    <x v="0"/>
    <x v="0"/>
    <x v="5"/>
    <x v="70"/>
    <x v="88"/>
    <n v="741"/>
  </r>
  <r>
    <x v="7"/>
    <x v="0"/>
    <x v="6"/>
    <x v="0"/>
    <x v="0"/>
    <x v="0"/>
    <x v="5"/>
    <x v="70"/>
    <x v="232"/>
    <m/>
  </r>
  <r>
    <x v="7"/>
    <x v="0"/>
    <x v="6"/>
    <x v="0"/>
    <x v="0"/>
    <x v="0"/>
    <x v="5"/>
    <x v="102"/>
    <x v="0"/>
    <m/>
  </r>
  <r>
    <x v="7"/>
    <x v="0"/>
    <x v="6"/>
    <x v="0"/>
    <x v="0"/>
    <x v="0"/>
    <x v="5"/>
    <x v="71"/>
    <x v="88"/>
    <m/>
  </r>
  <r>
    <x v="7"/>
    <x v="0"/>
    <x v="6"/>
    <x v="0"/>
    <x v="0"/>
    <x v="0"/>
    <x v="5"/>
    <x v="71"/>
    <x v="53"/>
    <m/>
  </r>
  <r>
    <x v="7"/>
    <x v="0"/>
    <x v="6"/>
    <x v="0"/>
    <x v="0"/>
    <x v="0"/>
    <x v="5"/>
    <x v="71"/>
    <x v="190"/>
    <m/>
  </r>
  <r>
    <x v="7"/>
    <x v="0"/>
    <x v="6"/>
    <x v="0"/>
    <x v="0"/>
    <x v="0"/>
    <x v="5"/>
    <x v="71"/>
    <x v="45"/>
    <m/>
  </r>
  <r>
    <x v="7"/>
    <x v="0"/>
    <x v="6"/>
    <x v="0"/>
    <x v="0"/>
    <x v="0"/>
    <x v="5"/>
    <x v="78"/>
    <x v="0"/>
    <m/>
  </r>
  <r>
    <x v="7"/>
    <x v="0"/>
    <x v="6"/>
    <x v="0"/>
    <x v="0"/>
    <x v="0"/>
    <x v="6"/>
    <x v="17"/>
    <x v="12"/>
    <m/>
  </r>
  <r>
    <x v="7"/>
    <x v="0"/>
    <x v="6"/>
    <x v="0"/>
    <x v="0"/>
    <x v="0"/>
    <x v="6"/>
    <x v="17"/>
    <x v="0"/>
    <m/>
  </r>
  <r>
    <x v="7"/>
    <x v="0"/>
    <x v="6"/>
    <x v="0"/>
    <x v="0"/>
    <x v="0"/>
    <x v="6"/>
    <x v="143"/>
    <x v="0"/>
    <m/>
  </r>
  <r>
    <x v="7"/>
    <x v="0"/>
    <x v="6"/>
    <x v="0"/>
    <x v="0"/>
    <x v="0"/>
    <x v="29"/>
    <x v="154"/>
    <x v="203"/>
    <n v="43930"/>
  </r>
  <r>
    <x v="7"/>
    <x v="0"/>
    <x v="6"/>
    <x v="0"/>
    <x v="0"/>
    <x v="0"/>
    <x v="0"/>
    <x v="79"/>
    <x v="0"/>
    <m/>
  </r>
  <r>
    <x v="7"/>
    <x v="0"/>
    <x v="6"/>
    <x v="0"/>
    <x v="0"/>
    <x v="0"/>
    <x v="0"/>
    <x v="80"/>
    <x v="14"/>
    <m/>
  </r>
  <r>
    <x v="7"/>
    <x v="0"/>
    <x v="6"/>
    <x v="0"/>
    <x v="0"/>
    <x v="0"/>
    <x v="0"/>
    <x v="80"/>
    <x v="16"/>
    <n v="506861.4"/>
  </r>
  <r>
    <x v="7"/>
    <x v="0"/>
    <x v="6"/>
    <x v="0"/>
    <x v="0"/>
    <x v="0"/>
    <x v="0"/>
    <x v="80"/>
    <x v="176"/>
    <m/>
  </r>
  <r>
    <x v="7"/>
    <x v="0"/>
    <x v="6"/>
    <x v="0"/>
    <x v="0"/>
    <x v="0"/>
    <x v="0"/>
    <x v="80"/>
    <x v="162"/>
    <m/>
  </r>
  <r>
    <x v="7"/>
    <x v="0"/>
    <x v="6"/>
    <x v="0"/>
    <x v="0"/>
    <x v="0"/>
    <x v="0"/>
    <x v="80"/>
    <x v="235"/>
    <m/>
  </r>
  <r>
    <x v="7"/>
    <x v="0"/>
    <x v="6"/>
    <x v="0"/>
    <x v="0"/>
    <x v="0"/>
    <x v="0"/>
    <x v="80"/>
    <x v="70"/>
    <m/>
  </r>
  <r>
    <x v="7"/>
    <x v="0"/>
    <x v="6"/>
    <x v="0"/>
    <x v="0"/>
    <x v="0"/>
    <x v="0"/>
    <x v="80"/>
    <x v="59"/>
    <m/>
  </r>
  <r>
    <x v="7"/>
    <x v="0"/>
    <x v="6"/>
    <x v="0"/>
    <x v="0"/>
    <x v="0"/>
    <x v="0"/>
    <x v="80"/>
    <x v="44"/>
    <n v="2070000"/>
  </r>
  <r>
    <x v="7"/>
    <x v="0"/>
    <x v="6"/>
    <x v="0"/>
    <x v="0"/>
    <x v="0"/>
    <x v="0"/>
    <x v="80"/>
    <x v="0"/>
    <m/>
  </r>
  <r>
    <x v="7"/>
    <x v="0"/>
    <x v="6"/>
    <x v="0"/>
    <x v="0"/>
    <x v="0"/>
    <x v="0"/>
    <x v="84"/>
    <x v="88"/>
    <m/>
  </r>
  <r>
    <x v="7"/>
    <x v="0"/>
    <x v="6"/>
    <x v="0"/>
    <x v="0"/>
    <x v="0"/>
    <x v="0"/>
    <x v="84"/>
    <x v="117"/>
    <m/>
  </r>
  <r>
    <x v="7"/>
    <x v="0"/>
    <x v="6"/>
    <x v="0"/>
    <x v="0"/>
    <x v="0"/>
    <x v="0"/>
    <x v="107"/>
    <x v="17"/>
    <n v="325000"/>
  </r>
  <r>
    <x v="7"/>
    <x v="0"/>
    <x v="6"/>
    <x v="0"/>
    <x v="0"/>
    <x v="0"/>
    <x v="0"/>
    <x v="115"/>
    <x v="0"/>
    <m/>
  </r>
  <r>
    <x v="7"/>
    <x v="0"/>
    <x v="6"/>
    <x v="0"/>
    <x v="0"/>
    <x v="0"/>
    <x v="0"/>
    <x v="138"/>
    <x v="88"/>
    <n v="264048.83"/>
  </r>
  <r>
    <x v="7"/>
    <x v="0"/>
    <x v="6"/>
    <x v="0"/>
    <x v="0"/>
    <x v="0"/>
    <x v="0"/>
    <x v="108"/>
    <x v="0"/>
    <m/>
  </r>
  <r>
    <x v="7"/>
    <x v="0"/>
    <x v="6"/>
    <x v="0"/>
    <x v="0"/>
    <x v="0"/>
    <x v="0"/>
    <x v="109"/>
    <x v="0"/>
    <m/>
  </r>
  <r>
    <x v="7"/>
    <x v="0"/>
    <x v="6"/>
    <x v="0"/>
    <x v="0"/>
    <x v="0"/>
    <x v="0"/>
    <x v="116"/>
    <x v="20"/>
    <m/>
  </r>
  <r>
    <x v="7"/>
    <x v="0"/>
    <x v="6"/>
    <x v="0"/>
    <x v="0"/>
    <x v="0"/>
    <x v="0"/>
    <x v="116"/>
    <x v="46"/>
    <n v="252900"/>
  </r>
  <r>
    <x v="7"/>
    <x v="0"/>
    <x v="6"/>
    <x v="0"/>
    <x v="0"/>
    <x v="0"/>
    <x v="0"/>
    <x v="79"/>
    <x v="0"/>
    <m/>
  </r>
  <r>
    <x v="7"/>
    <x v="0"/>
    <x v="6"/>
    <x v="0"/>
    <x v="0"/>
    <x v="0"/>
    <x v="12"/>
    <x v="81"/>
    <x v="0"/>
    <m/>
  </r>
  <r>
    <x v="7"/>
    <x v="0"/>
    <x v="6"/>
    <x v="0"/>
    <x v="0"/>
    <x v="0"/>
    <x v="12"/>
    <x v="82"/>
    <x v="100"/>
    <n v="1901900"/>
  </r>
  <r>
    <x v="7"/>
    <x v="0"/>
    <x v="6"/>
    <x v="0"/>
    <x v="0"/>
    <x v="0"/>
    <x v="12"/>
    <x v="83"/>
    <x v="0"/>
    <m/>
  </r>
  <r>
    <x v="7"/>
    <x v="0"/>
    <x v="6"/>
    <x v="0"/>
    <x v="0"/>
    <x v="0"/>
    <x v="12"/>
    <x v="84"/>
    <x v="0"/>
    <m/>
  </r>
  <r>
    <x v="7"/>
    <x v="0"/>
    <x v="6"/>
    <x v="0"/>
    <x v="0"/>
    <x v="0"/>
    <x v="19"/>
    <x v="100"/>
    <x v="177"/>
    <m/>
  </r>
  <r>
    <x v="7"/>
    <x v="0"/>
    <x v="6"/>
    <x v="0"/>
    <x v="0"/>
    <x v="0"/>
    <x v="19"/>
    <x v="100"/>
    <x v="178"/>
    <m/>
  </r>
  <r>
    <x v="7"/>
    <x v="0"/>
    <x v="6"/>
    <x v="0"/>
    <x v="0"/>
    <x v="0"/>
    <x v="19"/>
    <x v="139"/>
    <x v="215"/>
    <m/>
  </r>
  <r>
    <x v="7"/>
    <x v="0"/>
    <x v="6"/>
    <x v="0"/>
    <x v="0"/>
    <x v="0"/>
    <x v="28"/>
    <x v="150"/>
    <x v="0"/>
    <m/>
  </r>
  <r>
    <x v="7"/>
    <x v="0"/>
    <x v="6"/>
    <x v="0"/>
    <x v="0"/>
    <x v="0"/>
    <x v="31"/>
    <x v="85"/>
    <x v="236"/>
    <m/>
  </r>
  <r>
    <x v="7"/>
    <x v="0"/>
    <x v="6"/>
    <x v="0"/>
    <x v="0"/>
    <x v="0"/>
    <x v="31"/>
    <x v="85"/>
    <x v="237"/>
    <m/>
  </r>
  <r>
    <x v="7"/>
    <x v="0"/>
    <x v="6"/>
    <x v="0"/>
    <x v="0"/>
    <x v="0"/>
    <x v="27"/>
    <x v="140"/>
    <x v="20"/>
    <n v="50000"/>
  </r>
  <r>
    <x v="7"/>
    <x v="0"/>
    <x v="6"/>
    <x v="0"/>
    <x v="0"/>
    <x v="0"/>
    <x v="27"/>
    <x v="148"/>
    <x v="140"/>
    <m/>
  </r>
  <r>
    <x v="7"/>
    <x v="0"/>
    <x v="6"/>
    <x v="0"/>
    <x v="0"/>
    <x v="0"/>
    <x v="27"/>
    <x v="139"/>
    <x v="140"/>
    <m/>
  </r>
  <r>
    <x v="7"/>
    <x v="0"/>
    <x v="6"/>
    <x v="0"/>
    <x v="0"/>
    <x v="0"/>
    <x v="27"/>
    <x v="149"/>
    <x v="140"/>
    <m/>
  </r>
  <r>
    <x v="7"/>
    <x v="0"/>
    <x v="6"/>
    <x v="0"/>
    <x v="0"/>
    <x v="0"/>
    <x v="22"/>
    <x v="105"/>
    <x v="140"/>
    <m/>
  </r>
  <r>
    <x v="7"/>
    <x v="0"/>
    <x v="6"/>
    <x v="0"/>
    <x v="0"/>
    <x v="0"/>
    <x v="16"/>
    <x v="86"/>
    <x v="45"/>
    <m/>
  </r>
  <r>
    <x v="7"/>
    <x v="0"/>
    <x v="6"/>
    <x v="0"/>
    <x v="0"/>
    <x v="0"/>
    <x v="16"/>
    <x v="86"/>
    <x v="204"/>
    <m/>
  </r>
  <r>
    <x v="7"/>
    <x v="0"/>
    <x v="6"/>
    <x v="0"/>
    <x v="0"/>
    <x v="0"/>
    <x v="16"/>
    <x v="86"/>
    <x v="224"/>
    <m/>
  </r>
  <r>
    <x v="7"/>
    <x v="0"/>
    <x v="6"/>
    <x v="0"/>
    <x v="0"/>
    <x v="0"/>
    <x v="16"/>
    <x v="117"/>
    <x v="232"/>
    <m/>
  </r>
  <r>
    <x v="7"/>
    <x v="0"/>
    <x v="6"/>
    <x v="0"/>
    <x v="0"/>
    <x v="0"/>
    <x v="16"/>
    <x v="117"/>
    <x v="57"/>
    <m/>
  </r>
  <r>
    <x v="7"/>
    <x v="0"/>
    <x v="6"/>
    <x v="0"/>
    <x v="0"/>
    <x v="0"/>
    <x v="16"/>
    <x v="117"/>
    <x v="223"/>
    <m/>
  </r>
  <r>
    <x v="7"/>
    <x v="0"/>
    <x v="6"/>
    <x v="0"/>
    <x v="0"/>
    <x v="0"/>
    <x v="22"/>
    <x v="105"/>
    <x v="0"/>
    <m/>
  </r>
  <r>
    <x v="7"/>
    <x v="0"/>
    <x v="6"/>
    <x v="0"/>
    <x v="0"/>
    <x v="0"/>
    <x v="2"/>
    <x v="87"/>
    <x v="165"/>
    <m/>
  </r>
  <r>
    <x v="7"/>
    <x v="0"/>
    <x v="6"/>
    <x v="0"/>
    <x v="0"/>
    <x v="0"/>
    <x v="2"/>
    <x v="87"/>
    <x v="205"/>
    <n v="799101"/>
  </r>
  <r>
    <x v="7"/>
    <x v="0"/>
    <x v="6"/>
    <x v="0"/>
    <x v="0"/>
    <x v="0"/>
    <x v="2"/>
    <x v="87"/>
    <x v="238"/>
    <m/>
  </r>
  <r>
    <x v="7"/>
    <x v="0"/>
    <x v="6"/>
    <x v="0"/>
    <x v="0"/>
    <x v="0"/>
    <x v="2"/>
    <x v="87"/>
    <x v="0"/>
    <m/>
  </r>
  <r>
    <x v="7"/>
    <x v="0"/>
    <x v="6"/>
    <x v="0"/>
    <x v="0"/>
    <x v="0"/>
    <x v="2"/>
    <x v="155"/>
    <x v="222"/>
    <m/>
  </r>
  <r>
    <x v="7"/>
    <x v="0"/>
    <x v="6"/>
    <x v="0"/>
    <x v="0"/>
    <x v="0"/>
    <x v="2"/>
    <x v="155"/>
    <x v="225"/>
    <m/>
  </r>
  <r>
    <x v="7"/>
    <x v="0"/>
    <x v="6"/>
    <x v="0"/>
    <x v="0"/>
    <x v="0"/>
    <x v="2"/>
    <x v="155"/>
    <x v="0"/>
    <m/>
  </r>
  <r>
    <x v="7"/>
    <x v="0"/>
    <x v="6"/>
    <x v="0"/>
    <x v="0"/>
    <x v="0"/>
    <x v="2"/>
    <x v="88"/>
    <x v="128"/>
    <m/>
  </r>
  <r>
    <x v="7"/>
    <x v="0"/>
    <x v="6"/>
    <x v="0"/>
    <x v="0"/>
    <x v="0"/>
    <x v="2"/>
    <x v="88"/>
    <x v="206"/>
    <m/>
  </r>
  <r>
    <x v="7"/>
    <x v="0"/>
    <x v="6"/>
    <x v="0"/>
    <x v="0"/>
    <x v="0"/>
    <x v="2"/>
    <x v="89"/>
    <x v="184"/>
    <m/>
  </r>
  <r>
    <x v="7"/>
    <x v="0"/>
    <x v="6"/>
    <x v="0"/>
    <x v="0"/>
    <x v="0"/>
    <x v="2"/>
    <x v="89"/>
    <x v="139"/>
    <m/>
  </r>
  <r>
    <x v="7"/>
    <x v="0"/>
    <x v="6"/>
    <x v="0"/>
    <x v="0"/>
    <x v="0"/>
    <x v="2"/>
    <x v="89"/>
    <x v="32"/>
    <m/>
  </r>
  <r>
    <x v="7"/>
    <x v="0"/>
    <x v="6"/>
    <x v="0"/>
    <x v="0"/>
    <x v="0"/>
    <x v="2"/>
    <x v="90"/>
    <x v="94"/>
    <n v="200026"/>
  </r>
  <r>
    <x v="7"/>
    <x v="0"/>
    <x v="6"/>
    <x v="0"/>
    <x v="0"/>
    <x v="0"/>
    <x v="2"/>
    <x v="90"/>
    <x v="0"/>
    <m/>
  </r>
  <r>
    <x v="7"/>
    <x v="0"/>
    <x v="6"/>
    <x v="0"/>
    <x v="0"/>
    <x v="0"/>
    <x v="2"/>
    <x v="90"/>
    <x v="0"/>
    <m/>
  </r>
  <r>
    <x v="7"/>
    <x v="0"/>
    <x v="6"/>
    <x v="0"/>
    <x v="0"/>
    <x v="0"/>
    <x v="2"/>
    <x v="90"/>
    <x v="0"/>
    <m/>
  </r>
  <r>
    <x v="7"/>
    <x v="0"/>
    <x v="6"/>
    <x v="0"/>
    <x v="0"/>
    <x v="0"/>
    <x v="2"/>
    <x v="90"/>
    <x v="0"/>
    <m/>
  </r>
  <r>
    <x v="7"/>
    <x v="0"/>
    <x v="6"/>
    <x v="0"/>
    <x v="0"/>
    <x v="0"/>
    <x v="2"/>
    <x v="90"/>
    <x v="0"/>
    <m/>
  </r>
  <r>
    <x v="7"/>
    <x v="0"/>
    <x v="6"/>
    <x v="0"/>
    <x v="0"/>
    <x v="0"/>
    <x v="2"/>
    <x v="91"/>
    <x v="53"/>
    <m/>
  </r>
  <r>
    <x v="7"/>
    <x v="0"/>
    <x v="6"/>
    <x v="0"/>
    <x v="0"/>
    <x v="0"/>
    <x v="2"/>
    <x v="91"/>
    <x v="161"/>
    <m/>
  </r>
  <r>
    <x v="7"/>
    <x v="0"/>
    <x v="6"/>
    <x v="0"/>
    <x v="0"/>
    <x v="0"/>
    <x v="2"/>
    <x v="91"/>
    <x v="201"/>
    <m/>
  </r>
  <r>
    <x v="7"/>
    <x v="0"/>
    <x v="6"/>
    <x v="0"/>
    <x v="0"/>
    <x v="0"/>
    <x v="2"/>
    <x v="91"/>
    <x v="202"/>
    <m/>
  </r>
  <r>
    <x v="7"/>
    <x v="0"/>
    <x v="6"/>
    <x v="0"/>
    <x v="0"/>
    <x v="0"/>
    <x v="2"/>
    <x v="92"/>
    <x v="0"/>
    <m/>
  </r>
  <r>
    <x v="7"/>
    <x v="0"/>
    <x v="6"/>
    <x v="0"/>
    <x v="0"/>
    <x v="0"/>
    <x v="2"/>
    <x v="136"/>
    <x v="208"/>
    <n v="150000"/>
  </r>
  <r>
    <x v="7"/>
    <x v="0"/>
    <x v="6"/>
    <x v="0"/>
    <x v="0"/>
    <x v="0"/>
    <x v="2"/>
    <x v="136"/>
    <x v="228"/>
    <m/>
  </r>
  <r>
    <x v="7"/>
    <x v="0"/>
    <x v="6"/>
    <x v="0"/>
    <x v="0"/>
    <x v="0"/>
    <x v="2"/>
    <x v="136"/>
    <x v="217"/>
    <m/>
  </r>
  <r>
    <x v="7"/>
    <x v="0"/>
    <x v="6"/>
    <x v="0"/>
    <x v="0"/>
    <x v="0"/>
    <x v="2"/>
    <x v="136"/>
    <x v="218"/>
    <m/>
  </r>
  <r>
    <x v="7"/>
    <x v="0"/>
    <x v="6"/>
    <x v="0"/>
    <x v="0"/>
    <x v="0"/>
    <x v="2"/>
    <x v="136"/>
    <x v="208"/>
    <m/>
  </r>
  <r>
    <x v="7"/>
    <x v="0"/>
    <x v="6"/>
    <x v="0"/>
    <x v="0"/>
    <x v="0"/>
    <x v="2"/>
    <x v="136"/>
    <x v="218"/>
    <m/>
  </r>
  <r>
    <x v="7"/>
    <x v="0"/>
    <x v="6"/>
    <x v="0"/>
    <x v="0"/>
    <x v="0"/>
    <x v="2"/>
    <x v="136"/>
    <x v="185"/>
    <m/>
  </r>
  <r>
    <x v="7"/>
    <x v="0"/>
    <x v="6"/>
    <x v="0"/>
    <x v="0"/>
    <x v="0"/>
    <x v="2"/>
    <x v="136"/>
    <x v="0"/>
    <m/>
  </r>
  <r>
    <x v="7"/>
    <x v="0"/>
    <x v="6"/>
    <x v="0"/>
    <x v="0"/>
    <x v="0"/>
    <x v="2"/>
    <x v="141"/>
    <x v="185"/>
    <m/>
  </r>
  <r>
    <x v="7"/>
    <x v="0"/>
    <x v="6"/>
    <x v="0"/>
    <x v="0"/>
    <x v="0"/>
    <x v="2"/>
    <x v="141"/>
    <x v="0"/>
    <m/>
  </r>
  <r>
    <x v="7"/>
    <x v="0"/>
    <x v="6"/>
    <x v="0"/>
    <x v="0"/>
    <x v="0"/>
    <x v="2"/>
    <x v="141"/>
    <x v="0"/>
    <m/>
  </r>
  <r>
    <x v="7"/>
    <x v="0"/>
    <x v="6"/>
    <x v="0"/>
    <x v="0"/>
    <x v="0"/>
    <x v="2"/>
    <x v="93"/>
    <x v="0"/>
    <m/>
  </r>
  <r>
    <x v="7"/>
    <x v="0"/>
    <x v="6"/>
    <x v="0"/>
    <x v="0"/>
    <x v="0"/>
    <x v="2"/>
    <x v="84"/>
    <x v="6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0"/>
    <x v="2"/>
    <x v="84"/>
    <x v="0"/>
    <m/>
  </r>
  <r>
    <x v="7"/>
    <x v="0"/>
    <x v="6"/>
    <x v="0"/>
    <x v="0"/>
    <x v="7"/>
    <x v="4"/>
    <x v="119"/>
    <x v="136"/>
    <n v="3546667"/>
  </r>
  <r>
    <x v="7"/>
    <x v="0"/>
    <x v="6"/>
    <x v="0"/>
    <x v="0"/>
    <x v="7"/>
    <x v="4"/>
    <x v="119"/>
    <x v="186"/>
    <n v="5133333"/>
  </r>
  <r>
    <x v="7"/>
    <x v="0"/>
    <x v="6"/>
    <x v="0"/>
    <x v="0"/>
    <x v="7"/>
    <x v="4"/>
    <x v="120"/>
    <x v="136"/>
    <m/>
  </r>
  <r>
    <x v="7"/>
    <x v="0"/>
    <x v="6"/>
    <x v="0"/>
    <x v="0"/>
    <x v="7"/>
    <x v="4"/>
    <x v="121"/>
    <x v="136"/>
    <n v="316667"/>
  </r>
  <r>
    <x v="7"/>
    <x v="0"/>
    <x v="6"/>
    <x v="0"/>
    <x v="0"/>
    <x v="7"/>
    <x v="4"/>
    <x v="121"/>
    <x v="186"/>
    <n v="458333"/>
  </r>
  <r>
    <x v="7"/>
    <x v="0"/>
    <x v="6"/>
    <x v="0"/>
    <x v="0"/>
    <x v="7"/>
    <x v="4"/>
    <x v="122"/>
    <x v="136"/>
    <n v="38000"/>
  </r>
  <r>
    <x v="7"/>
    <x v="0"/>
    <x v="6"/>
    <x v="0"/>
    <x v="0"/>
    <x v="7"/>
    <x v="4"/>
    <x v="122"/>
    <x v="186"/>
    <n v="55000"/>
  </r>
  <r>
    <x v="7"/>
    <x v="0"/>
    <x v="6"/>
    <x v="0"/>
    <x v="0"/>
    <x v="7"/>
    <x v="4"/>
    <x v="123"/>
    <x v="136"/>
    <n v="316667"/>
  </r>
  <r>
    <x v="7"/>
    <x v="0"/>
    <x v="6"/>
    <x v="0"/>
    <x v="0"/>
    <x v="7"/>
    <x v="4"/>
    <x v="123"/>
    <x v="186"/>
    <n v="458333"/>
  </r>
  <r>
    <x v="7"/>
    <x v="0"/>
    <x v="6"/>
    <x v="0"/>
    <x v="0"/>
    <x v="7"/>
    <x v="4"/>
    <x v="124"/>
    <x v="136"/>
    <n v="158333"/>
  </r>
  <r>
    <x v="7"/>
    <x v="0"/>
    <x v="6"/>
    <x v="0"/>
    <x v="0"/>
    <x v="7"/>
    <x v="4"/>
    <x v="124"/>
    <x v="186"/>
    <n v="229167"/>
  </r>
  <r>
    <x v="7"/>
    <x v="0"/>
    <x v="6"/>
    <x v="0"/>
    <x v="0"/>
    <x v="7"/>
    <x v="4"/>
    <x v="135"/>
    <x v="0"/>
    <m/>
  </r>
  <r>
    <x v="7"/>
    <x v="0"/>
    <x v="6"/>
    <x v="0"/>
    <x v="0"/>
    <x v="7"/>
    <x v="4"/>
    <x v="125"/>
    <x v="136"/>
    <m/>
  </r>
  <r>
    <x v="7"/>
    <x v="0"/>
    <x v="6"/>
    <x v="0"/>
    <x v="0"/>
    <x v="7"/>
    <x v="4"/>
    <x v="144"/>
    <x v="136"/>
    <m/>
  </r>
  <r>
    <x v="7"/>
    <x v="0"/>
    <x v="6"/>
    <x v="0"/>
    <x v="0"/>
    <x v="7"/>
    <x v="4"/>
    <x v="144"/>
    <x v="186"/>
    <m/>
  </r>
  <r>
    <x v="7"/>
    <x v="0"/>
    <x v="6"/>
    <x v="0"/>
    <x v="0"/>
    <x v="7"/>
    <x v="4"/>
    <x v="126"/>
    <x v="0"/>
    <m/>
  </r>
  <r>
    <x v="7"/>
    <x v="0"/>
    <x v="6"/>
    <x v="0"/>
    <x v="0"/>
    <x v="7"/>
    <x v="4"/>
    <x v="127"/>
    <x v="5"/>
    <n v="45309.599999999991"/>
  </r>
  <r>
    <x v="7"/>
    <x v="0"/>
    <x v="6"/>
    <x v="0"/>
    <x v="0"/>
    <x v="7"/>
    <x v="4"/>
    <x v="152"/>
    <x v="130"/>
    <m/>
  </r>
  <r>
    <x v="7"/>
    <x v="0"/>
    <x v="6"/>
    <x v="0"/>
    <x v="0"/>
    <x v="7"/>
    <x v="4"/>
    <x v="128"/>
    <x v="6"/>
    <n v="1105671.711322163"/>
  </r>
  <r>
    <x v="7"/>
    <x v="0"/>
    <x v="6"/>
    <x v="0"/>
    <x v="0"/>
    <x v="7"/>
    <x v="4"/>
    <x v="129"/>
    <x v="77"/>
    <n v="152000"/>
  </r>
  <r>
    <x v="7"/>
    <x v="0"/>
    <x v="6"/>
    <x v="0"/>
    <x v="0"/>
    <x v="7"/>
    <x v="4"/>
    <x v="129"/>
    <x v="187"/>
    <m/>
  </r>
  <r>
    <x v="7"/>
    <x v="0"/>
    <x v="6"/>
    <x v="0"/>
    <x v="0"/>
    <x v="7"/>
    <x v="4"/>
    <x v="130"/>
    <x v="0"/>
    <m/>
  </r>
  <r>
    <x v="7"/>
    <x v="0"/>
    <x v="6"/>
    <x v="0"/>
    <x v="0"/>
    <x v="7"/>
    <x v="2"/>
    <x v="131"/>
    <x v="0"/>
    <m/>
  </r>
  <r>
    <x v="7"/>
    <x v="0"/>
    <x v="6"/>
    <x v="0"/>
    <x v="0"/>
    <x v="1"/>
    <x v="7"/>
    <x v="34"/>
    <x v="29"/>
    <n v="128798"/>
  </r>
  <r>
    <x v="7"/>
    <x v="0"/>
    <x v="6"/>
    <x v="0"/>
    <x v="0"/>
    <x v="1"/>
    <x v="7"/>
    <x v="20"/>
    <x v="29"/>
    <n v="121280"/>
  </r>
  <r>
    <x v="7"/>
    <x v="0"/>
    <x v="6"/>
    <x v="0"/>
    <x v="0"/>
    <x v="1"/>
    <x v="7"/>
    <x v="20"/>
    <x v="169"/>
    <n v="883941.05"/>
  </r>
  <r>
    <x v="7"/>
    <x v="0"/>
    <x v="6"/>
    <x v="0"/>
    <x v="0"/>
    <x v="1"/>
    <x v="7"/>
    <x v="101"/>
    <x v="6"/>
    <m/>
  </r>
  <r>
    <x v="7"/>
    <x v="0"/>
    <x v="6"/>
    <x v="0"/>
    <x v="0"/>
    <x v="1"/>
    <x v="7"/>
    <x v="101"/>
    <x v="77"/>
    <m/>
  </r>
  <r>
    <x v="7"/>
    <x v="0"/>
    <x v="6"/>
    <x v="0"/>
    <x v="0"/>
    <x v="1"/>
    <x v="7"/>
    <x v="101"/>
    <x v="229"/>
    <m/>
  </r>
  <r>
    <x v="7"/>
    <x v="0"/>
    <x v="6"/>
    <x v="0"/>
    <x v="0"/>
    <x v="1"/>
    <x v="7"/>
    <x v="101"/>
    <x v="130"/>
    <m/>
  </r>
  <r>
    <x v="7"/>
    <x v="0"/>
    <x v="6"/>
    <x v="0"/>
    <x v="0"/>
    <x v="1"/>
    <x v="7"/>
    <x v="101"/>
    <x v="181"/>
    <m/>
  </r>
  <r>
    <x v="7"/>
    <x v="0"/>
    <x v="6"/>
    <x v="0"/>
    <x v="0"/>
    <x v="1"/>
    <x v="7"/>
    <x v="101"/>
    <x v="8"/>
    <m/>
  </r>
  <r>
    <x v="7"/>
    <x v="0"/>
    <x v="6"/>
    <x v="0"/>
    <x v="0"/>
    <x v="1"/>
    <x v="7"/>
    <x v="101"/>
    <x v="5"/>
    <m/>
  </r>
  <r>
    <x v="7"/>
    <x v="0"/>
    <x v="6"/>
    <x v="0"/>
    <x v="0"/>
    <x v="1"/>
    <x v="7"/>
    <x v="159"/>
    <x v="21"/>
    <n v="4818.59"/>
  </r>
  <r>
    <x v="7"/>
    <x v="0"/>
    <x v="6"/>
    <x v="0"/>
    <x v="0"/>
    <x v="1"/>
    <x v="7"/>
    <x v="159"/>
    <x v="21"/>
    <n v="-903.06"/>
  </r>
  <r>
    <x v="7"/>
    <x v="0"/>
    <x v="6"/>
    <x v="0"/>
    <x v="0"/>
    <x v="1"/>
    <x v="7"/>
    <x v="55"/>
    <x v="54"/>
    <m/>
  </r>
  <r>
    <x v="7"/>
    <x v="0"/>
    <x v="6"/>
    <x v="0"/>
    <x v="0"/>
    <x v="1"/>
    <x v="7"/>
    <x v="55"/>
    <x v="24"/>
    <m/>
  </r>
  <r>
    <x v="7"/>
    <x v="0"/>
    <x v="6"/>
    <x v="0"/>
    <x v="0"/>
    <x v="1"/>
    <x v="8"/>
    <x v="22"/>
    <x v="29"/>
    <n v="560690.05000000005"/>
  </r>
  <r>
    <x v="7"/>
    <x v="0"/>
    <x v="6"/>
    <x v="0"/>
    <x v="0"/>
    <x v="1"/>
    <x v="8"/>
    <x v="94"/>
    <x v="140"/>
    <m/>
  </r>
  <r>
    <x v="7"/>
    <x v="0"/>
    <x v="6"/>
    <x v="0"/>
    <x v="0"/>
    <x v="1"/>
    <x v="8"/>
    <x v="94"/>
    <x v="31"/>
    <m/>
  </r>
  <r>
    <x v="7"/>
    <x v="0"/>
    <x v="6"/>
    <x v="0"/>
    <x v="0"/>
    <x v="1"/>
    <x v="8"/>
    <x v="94"/>
    <x v="212"/>
    <m/>
  </r>
  <r>
    <x v="7"/>
    <x v="0"/>
    <x v="6"/>
    <x v="0"/>
    <x v="0"/>
    <x v="1"/>
    <x v="8"/>
    <x v="94"/>
    <x v="80"/>
    <m/>
  </r>
  <r>
    <x v="7"/>
    <x v="0"/>
    <x v="6"/>
    <x v="0"/>
    <x v="0"/>
    <x v="1"/>
    <x v="8"/>
    <x v="94"/>
    <x v="162"/>
    <m/>
  </r>
  <r>
    <x v="7"/>
    <x v="0"/>
    <x v="6"/>
    <x v="0"/>
    <x v="0"/>
    <x v="1"/>
    <x v="8"/>
    <x v="94"/>
    <x v="16"/>
    <n v="10137.23"/>
  </r>
  <r>
    <x v="7"/>
    <x v="0"/>
    <x v="6"/>
    <x v="0"/>
    <x v="0"/>
    <x v="1"/>
    <x v="8"/>
    <x v="94"/>
    <x v="42"/>
    <n v="-1606.79"/>
  </r>
  <r>
    <x v="7"/>
    <x v="0"/>
    <x v="6"/>
    <x v="0"/>
    <x v="0"/>
    <x v="1"/>
    <x v="8"/>
    <x v="94"/>
    <x v="57"/>
    <m/>
  </r>
  <r>
    <x v="7"/>
    <x v="0"/>
    <x v="6"/>
    <x v="0"/>
    <x v="0"/>
    <x v="1"/>
    <x v="8"/>
    <x v="94"/>
    <x v="223"/>
    <m/>
  </r>
  <r>
    <x v="7"/>
    <x v="0"/>
    <x v="6"/>
    <x v="0"/>
    <x v="0"/>
    <x v="1"/>
    <x v="8"/>
    <x v="95"/>
    <x v="0"/>
    <m/>
  </r>
  <r>
    <x v="7"/>
    <x v="0"/>
    <x v="6"/>
    <x v="0"/>
    <x v="0"/>
    <x v="1"/>
    <x v="8"/>
    <x v="77"/>
    <x v="50"/>
    <m/>
  </r>
  <r>
    <x v="7"/>
    <x v="0"/>
    <x v="6"/>
    <x v="0"/>
    <x v="0"/>
    <x v="1"/>
    <x v="8"/>
    <x v="156"/>
    <x v="80"/>
    <n v="22.28"/>
  </r>
  <r>
    <x v="7"/>
    <x v="0"/>
    <x v="6"/>
    <x v="0"/>
    <x v="0"/>
    <x v="1"/>
    <x v="8"/>
    <x v="156"/>
    <x v="88"/>
    <m/>
  </r>
  <r>
    <x v="7"/>
    <x v="0"/>
    <x v="6"/>
    <x v="0"/>
    <x v="0"/>
    <x v="1"/>
    <x v="8"/>
    <x v="156"/>
    <x v="6"/>
    <m/>
  </r>
  <r>
    <x v="7"/>
    <x v="0"/>
    <x v="6"/>
    <x v="0"/>
    <x v="0"/>
    <x v="1"/>
    <x v="8"/>
    <x v="156"/>
    <x v="122"/>
    <m/>
  </r>
  <r>
    <x v="7"/>
    <x v="0"/>
    <x v="6"/>
    <x v="0"/>
    <x v="0"/>
    <x v="1"/>
    <x v="8"/>
    <x v="156"/>
    <x v="16"/>
    <m/>
  </r>
  <r>
    <x v="7"/>
    <x v="0"/>
    <x v="6"/>
    <x v="0"/>
    <x v="0"/>
    <x v="1"/>
    <x v="8"/>
    <x v="156"/>
    <x v="42"/>
    <m/>
  </r>
  <r>
    <x v="7"/>
    <x v="0"/>
    <x v="6"/>
    <x v="0"/>
    <x v="0"/>
    <x v="1"/>
    <x v="8"/>
    <x v="156"/>
    <x v="37"/>
    <m/>
  </r>
  <r>
    <x v="7"/>
    <x v="0"/>
    <x v="6"/>
    <x v="0"/>
    <x v="0"/>
    <x v="1"/>
    <x v="8"/>
    <x v="156"/>
    <x v="45"/>
    <m/>
  </r>
  <r>
    <x v="7"/>
    <x v="0"/>
    <x v="6"/>
    <x v="0"/>
    <x v="0"/>
    <x v="1"/>
    <x v="8"/>
    <x v="156"/>
    <x v="124"/>
    <m/>
  </r>
  <r>
    <x v="7"/>
    <x v="0"/>
    <x v="6"/>
    <x v="0"/>
    <x v="0"/>
    <x v="1"/>
    <x v="8"/>
    <x v="156"/>
    <x v="0"/>
    <m/>
  </r>
  <r>
    <x v="7"/>
    <x v="0"/>
    <x v="6"/>
    <x v="0"/>
    <x v="0"/>
    <x v="1"/>
    <x v="8"/>
    <x v="156"/>
    <x v="0"/>
    <m/>
  </r>
  <r>
    <x v="7"/>
    <x v="0"/>
    <x v="6"/>
    <x v="0"/>
    <x v="0"/>
    <x v="1"/>
    <x v="8"/>
    <x v="156"/>
    <x v="0"/>
    <m/>
  </r>
  <r>
    <x v="7"/>
    <x v="0"/>
    <x v="6"/>
    <x v="0"/>
    <x v="0"/>
    <x v="1"/>
    <x v="8"/>
    <x v="156"/>
    <x v="0"/>
    <m/>
  </r>
  <r>
    <x v="7"/>
    <x v="0"/>
    <x v="6"/>
    <x v="0"/>
    <x v="0"/>
    <x v="1"/>
    <x v="8"/>
    <x v="4"/>
    <x v="2"/>
    <n v="203441"/>
  </r>
  <r>
    <x v="7"/>
    <x v="0"/>
    <x v="6"/>
    <x v="0"/>
    <x v="0"/>
    <x v="1"/>
    <x v="8"/>
    <x v="4"/>
    <x v="190"/>
    <m/>
  </r>
  <r>
    <x v="7"/>
    <x v="0"/>
    <x v="6"/>
    <x v="0"/>
    <x v="0"/>
    <x v="1"/>
    <x v="8"/>
    <x v="4"/>
    <x v="157"/>
    <m/>
  </r>
  <r>
    <x v="7"/>
    <x v="0"/>
    <x v="6"/>
    <x v="0"/>
    <x v="0"/>
    <x v="1"/>
    <x v="8"/>
    <x v="4"/>
    <x v="153"/>
    <m/>
  </r>
  <r>
    <x v="7"/>
    <x v="0"/>
    <x v="6"/>
    <x v="0"/>
    <x v="0"/>
    <x v="1"/>
    <x v="8"/>
    <x v="4"/>
    <x v="101"/>
    <m/>
  </r>
  <r>
    <x v="7"/>
    <x v="0"/>
    <x v="6"/>
    <x v="0"/>
    <x v="0"/>
    <x v="1"/>
    <x v="8"/>
    <x v="4"/>
    <x v="37"/>
    <m/>
  </r>
  <r>
    <x v="7"/>
    <x v="0"/>
    <x v="6"/>
    <x v="0"/>
    <x v="0"/>
    <x v="1"/>
    <x v="8"/>
    <x v="4"/>
    <x v="87"/>
    <m/>
  </r>
  <r>
    <x v="7"/>
    <x v="0"/>
    <x v="6"/>
    <x v="0"/>
    <x v="0"/>
    <x v="1"/>
    <x v="8"/>
    <x v="4"/>
    <x v="219"/>
    <m/>
  </r>
  <r>
    <x v="7"/>
    <x v="0"/>
    <x v="6"/>
    <x v="0"/>
    <x v="0"/>
    <x v="1"/>
    <x v="8"/>
    <x v="4"/>
    <x v="220"/>
    <m/>
  </r>
  <r>
    <x v="7"/>
    <x v="0"/>
    <x v="6"/>
    <x v="0"/>
    <x v="0"/>
    <x v="1"/>
    <x v="8"/>
    <x v="4"/>
    <x v="221"/>
    <m/>
  </r>
  <r>
    <x v="7"/>
    <x v="0"/>
    <x v="6"/>
    <x v="0"/>
    <x v="0"/>
    <x v="1"/>
    <x v="8"/>
    <x v="4"/>
    <x v="205"/>
    <m/>
  </r>
  <r>
    <x v="7"/>
    <x v="0"/>
    <x v="6"/>
    <x v="0"/>
    <x v="0"/>
    <x v="1"/>
    <x v="8"/>
    <x v="4"/>
    <x v="153"/>
    <m/>
  </r>
  <r>
    <x v="7"/>
    <x v="0"/>
    <x v="6"/>
    <x v="0"/>
    <x v="0"/>
    <x v="1"/>
    <x v="8"/>
    <x v="4"/>
    <x v="118"/>
    <m/>
  </r>
  <r>
    <x v="7"/>
    <x v="0"/>
    <x v="6"/>
    <x v="0"/>
    <x v="0"/>
    <x v="1"/>
    <x v="8"/>
    <x v="4"/>
    <x v="2"/>
    <m/>
  </r>
  <r>
    <x v="7"/>
    <x v="0"/>
    <x v="6"/>
    <x v="0"/>
    <x v="0"/>
    <x v="1"/>
    <x v="8"/>
    <x v="4"/>
    <x v="123"/>
    <m/>
  </r>
  <r>
    <x v="7"/>
    <x v="0"/>
    <x v="6"/>
    <x v="0"/>
    <x v="0"/>
    <x v="1"/>
    <x v="8"/>
    <x v="4"/>
    <x v="201"/>
    <m/>
  </r>
  <r>
    <x v="7"/>
    <x v="0"/>
    <x v="6"/>
    <x v="0"/>
    <x v="0"/>
    <x v="1"/>
    <x v="8"/>
    <x v="4"/>
    <x v="209"/>
    <m/>
  </r>
  <r>
    <x v="7"/>
    <x v="0"/>
    <x v="6"/>
    <x v="0"/>
    <x v="0"/>
    <x v="1"/>
    <x v="8"/>
    <x v="4"/>
    <x v="31"/>
    <m/>
  </r>
  <r>
    <x v="7"/>
    <x v="0"/>
    <x v="6"/>
    <x v="0"/>
    <x v="0"/>
    <x v="1"/>
    <x v="8"/>
    <x v="4"/>
    <x v="54"/>
    <m/>
  </r>
  <r>
    <x v="7"/>
    <x v="0"/>
    <x v="6"/>
    <x v="0"/>
    <x v="0"/>
    <x v="1"/>
    <x v="8"/>
    <x v="4"/>
    <x v="200"/>
    <m/>
  </r>
  <r>
    <x v="7"/>
    <x v="0"/>
    <x v="6"/>
    <x v="0"/>
    <x v="0"/>
    <x v="1"/>
    <x v="8"/>
    <x v="4"/>
    <x v="210"/>
    <m/>
  </r>
  <r>
    <x v="7"/>
    <x v="0"/>
    <x v="6"/>
    <x v="0"/>
    <x v="0"/>
    <x v="1"/>
    <x v="8"/>
    <x v="4"/>
    <x v="0"/>
    <m/>
  </r>
  <r>
    <x v="7"/>
    <x v="0"/>
    <x v="6"/>
    <x v="0"/>
    <x v="0"/>
    <x v="1"/>
    <x v="8"/>
    <x v="4"/>
    <x v="0"/>
    <m/>
  </r>
  <r>
    <x v="7"/>
    <x v="0"/>
    <x v="6"/>
    <x v="0"/>
    <x v="0"/>
    <x v="1"/>
    <x v="8"/>
    <x v="4"/>
    <x v="0"/>
    <m/>
  </r>
  <r>
    <x v="7"/>
    <x v="0"/>
    <x v="6"/>
    <x v="0"/>
    <x v="0"/>
    <x v="1"/>
    <x v="8"/>
    <x v="4"/>
    <x v="0"/>
    <m/>
  </r>
  <r>
    <x v="7"/>
    <x v="0"/>
    <x v="6"/>
    <x v="0"/>
    <x v="0"/>
    <x v="1"/>
    <x v="8"/>
    <x v="4"/>
    <x v="0"/>
    <m/>
  </r>
  <r>
    <x v="7"/>
    <x v="0"/>
    <x v="6"/>
    <x v="0"/>
    <x v="0"/>
    <x v="1"/>
    <x v="8"/>
    <x v="4"/>
    <x v="0"/>
    <m/>
  </r>
  <r>
    <x v="7"/>
    <x v="0"/>
    <x v="6"/>
    <x v="0"/>
    <x v="0"/>
    <x v="6"/>
    <x v="23"/>
    <x v="112"/>
    <x v="31"/>
    <m/>
  </r>
  <r>
    <x v="7"/>
    <x v="0"/>
    <x v="6"/>
    <x v="0"/>
    <x v="2"/>
    <x v="3"/>
    <x v="3"/>
    <x v="96"/>
    <x v="0"/>
    <m/>
  </r>
  <r>
    <x v="7"/>
    <x v="0"/>
    <x v="6"/>
    <x v="0"/>
    <x v="2"/>
    <x v="3"/>
    <x v="3"/>
    <x v="137"/>
    <x v="98"/>
    <m/>
  </r>
  <r>
    <x v="7"/>
    <x v="0"/>
    <x v="6"/>
    <x v="0"/>
    <x v="2"/>
    <x v="3"/>
    <x v="3"/>
    <x v="97"/>
    <x v="34"/>
    <m/>
  </r>
  <r>
    <x v="7"/>
    <x v="0"/>
    <x v="6"/>
    <x v="0"/>
    <x v="2"/>
    <x v="3"/>
    <x v="3"/>
    <x v="97"/>
    <x v="36"/>
    <m/>
  </r>
  <r>
    <x v="7"/>
    <x v="0"/>
    <x v="6"/>
    <x v="0"/>
    <x v="2"/>
    <x v="3"/>
    <x v="3"/>
    <x v="97"/>
    <x v="48"/>
    <m/>
  </r>
  <r>
    <x v="7"/>
    <x v="0"/>
    <x v="6"/>
    <x v="0"/>
    <x v="2"/>
    <x v="3"/>
    <x v="3"/>
    <x v="97"/>
    <x v="35"/>
    <m/>
  </r>
  <r>
    <x v="7"/>
    <x v="0"/>
    <x v="6"/>
    <x v="0"/>
    <x v="2"/>
    <x v="3"/>
    <x v="3"/>
    <x v="97"/>
    <x v="0"/>
    <m/>
  </r>
  <r>
    <x v="7"/>
    <x v="0"/>
    <x v="6"/>
    <x v="0"/>
    <x v="2"/>
    <x v="3"/>
    <x v="3"/>
    <x v="97"/>
    <x v="0"/>
    <m/>
  </r>
  <r>
    <x v="7"/>
    <x v="0"/>
    <x v="6"/>
    <x v="0"/>
    <x v="2"/>
    <x v="3"/>
    <x v="3"/>
    <x v="97"/>
    <x v="0"/>
    <m/>
  </r>
  <r>
    <x v="7"/>
    <x v="0"/>
    <x v="6"/>
    <x v="0"/>
    <x v="2"/>
    <x v="3"/>
    <x v="3"/>
    <x v="98"/>
    <x v="0"/>
    <m/>
  </r>
  <r>
    <x v="7"/>
    <x v="0"/>
    <x v="6"/>
    <x v="0"/>
    <x v="2"/>
    <x v="3"/>
    <x v="3"/>
    <x v="99"/>
    <x v="37"/>
    <m/>
  </r>
  <r>
    <x v="7"/>
    <x v="0"/>
    <x v="6"/>
    <x v="0"/>
    <x v="2"/>
    <x v="3"/>
    <x v="3"/>
    <x v="99"/>
    <x v="122"/>
    <n v="245000"/>
  </r>
  <r>
    <x v="7"/>
    <x v="0"/>
    <x v="6"/>
    <x v="0"/>
    <x v="2"/>
    <x v="3"/>
    <x v="3"/>
    <x v="99"/>
    <x v="39"/>
    <m/>
  </r>
  <r>
    <x v="7"/>
    <x v="0"/>
    <x v="6"/>
    <x v="0"/>
    <x v="2"/>
    <x v="3"/>
    <x v="3"/>
    <x v="99"/>
    <x v="70"/>
    <n v="1328000"/>
  </r>
  <r>
    <x v="7"/>
    <x v="0"/>
    <x v="6"/>
    <x v="0"/>
    <x v="2"/>
    <x v="3"/>
    <x v="3"/>
    <x v="99"/>
    <x v="226"/>
    <m/>
  </r>
  <r>
    <x v="7"/>
    <x v="0"/>
    <x v="6"/>
    <x v="0"/>
    <x v="2"/>
    <x v="3"/>
    <x v="3"/>
    <x v="99"/>
    <x v="230"/>
    <m/>
  </r>
  <r>
    <x v="7"/>
    <x v="0"/>
    <x v="6"/>
    <x v="0"/>
    <x v="2"/>
    <x v="3"/>
    <x v="3"/>
    <x v="99"/>
    <x v="156"/>
    <m/>
  </r>
  <r>
    <x v="7"/>
    <x v="0"/>
    <x v="6"/>
    <x v="0"/>
    <x v="2"/>
    <x v="3"/>
    <x v="26"/>
    <x v="137"/>
    <x v="0"/>
    <m/>
  </r>
  <r>
    <x v="7"/>
    <x v="0"/>
    <x v="6"/>
    <x v="0"/>
    <x v="2"/>
    <x v="3"/>
    <x v="20"/>
    <x v="49"/>
    <x v="68"/>
    <m/>
  </r>
  <r>
    <x v="7"/>
    <x v="0"/>
    <x v="6"/>
    <x v="0"/>
    <x v="2"/>
    <x v="3"/>
    <x v="20"/>
    <x v="49"/>
    <x v="124"/>
    <m/>
  </r>
  <r>
    <x v="7"/>
    <x v="0"/>
    <x v="6"/>
    <x v="0"/>
    <x v="2"/>
    <x v="3"/>
    <x v="20"/>
    <x v="49"/>
    <x v="41"/>
    <n v="2479900"/>
  </r>
  <r>
    <x v="7"/>
    <x v="0"/>
    <x v="6"/>
    <x v="0"/>
    <x v="2"/>
    <x v="3"/>
    <x v="20"/>
    <x v="49"/>
    <x v="42"/>
    <n v="485760"/>
  </r>
  <r>
    <x v="7"/>
    <x v="0"/>
    <x v="6"/>
    <x v="0"/>
    <x v="2"/>
    <x v="3"/>
    <x v="20"/>
    <x v="49"/>
    <x v="230"/>
    <m/>
  </r>
  <r>
    <x v="7"/>
    <x v="0"/>
    <x v="6"/>
    <x v="0"/>
    <x v="2"/>
    <x v="3"/>
    <x v="20"/>
    <x v="49"/>
    <x v="122"/>
    <n v="15000"/>
  </r>
  <r>
    <x v="7"/>
    <x v="0"/>
    <x v="6"/>
    <x v="0"/>
    <x v="2"/>
    <x v="3"/>
    <x v="20"/>
    <x v="151"/>
    <x v="0"/>
    <m/>
  </r>
  <r>
    <x v="7"/>
    <x v="0"/>
    <x v="6"/>
    <x v="0"/>
    <x v="2"/>
    <x v="3"/>
    <x v="20"/>
    <x v="111"/>
    <x v="42"/>
    <n v="862730"/>
  </r>
  <r>
    <x v="7"/>
    <x v="0"/>
    <x v="6"/>
    <x v="0"/>
    <x v="2"/>
    <x v="3"/>
    <x v="20"/>
    <x v="111"/>
    <x v="124"/>
    <n v="910243"/>
  </r>
  <r>
    <x v="7"/>
    <x v="0"/>
    <x v="6"/>
    <x v="0"/>
    <x v="2"/>
    <x v="3"/>
    <x v="20"/>
    <x v="111"/>
    <x v="0"/>
    <m/>
  </r>
  <r>
    <x v="7"/>
    <x v="0"/>
    <x v="6"/>
    <x v="0"/>
    <x v="2"/>
    <x v="3"/>
    <x v="20"/>
    <x v="111"/>
    <x v="0"/>
    <m/>
  </r>
  <r>
    <x v="7"/>
    <x v="0"/>
    <x v="6"/>
    <x v="0"/>
    <x v="2"/>
    <x v="3"/>
    <x v="20"/>
    <x v="111"/>
    <x v="0"/>
    <m/>
  </r>
  <r>
    <x v="7"/>
    <x v="0"/>
    <x v="6"/>
    <x v="0"/>
    <x v="2"/>
    <x v="3"/>
    <x v="30"/>
    <x v="151"/>
    <x v="124"/>
    <n v="2083695"/>
  </r>
  <r>
    <x v="7"/>
    <x v="0"/>
    <x v="6"/>
    <x v="0"/>
    <x v="2"/>
    <x v="3"/>
    <x v="30"/>
    <x v="151"/>
    <x v="230"/>
    <m/>
  </r>
  <r>
    <x v="7"/>
    <x v="0"/>
    <x v="6"/>
    <x v="0"/>
    <x v="2"/>
    <x v="3"/>
    <x v="0"/>
    <x v="157"/>
    <x v="36"/>
    <m/>
  </r>
  <r>
    <x v="7"/>
    <x v="0"/>
    <x v="6"/>
    <x v="0"/>
    <x v="2"/>
    <x v="3"/>
    <x v="21"/>
    <x v="50"/>
    <x v="0"/>
    <m/>
  </r>
  <r>
    <x v="7"/>
    <x v="0"/>
    <x v="6"/>
    <x v="0"/>
    <x v="2"/>
    <x v="3"/>
    <x v="21"/>
    <x v="132"/>
    <x v="0"/>
    <m/>
  </r>
  <r>
    <x v="5"/>
    <x v="1"/>
    <x v="6"/>
    <x v="0"/>
    <x v="1"/>
    <x v="2"/>
    <x v="24"/>
    <x v="63"/>
    <x v="1"/>
    <n v="155270311"/>
  </r>
  <r>
    <x v="5"/>
    <x v="1"/>
    <x v="6"/>
    <x v="0"/>
    <x v="0"/>
    <x v="0"/>
    <x v="17"/>
    <x v="133"/>
    <x v="0"/>
    <n v="69871639.950000003"/>
  </r>
  <r>
    <x v="5"/>
    <x v="1"/>
    <x v="6"/>
    <x v="0"/>
    <x v="2"/>
    <x v="3"/>
    <x v="3"/>
    <x v="133"/>
    <x v="0"/>
    <n v="46581093.299999997"/>
  </r>
  <r>
    <x v="6"/>
    <x v="1"/>
    <x v="6"/>
    <x v="0"/>
    <x v="1"/>
    <x v="2"/>
    <x v="24"/>
    <x v="63"/>
    <x v="1"/>
    <n v="133201293"/>
  </r>
  <r>
    <x v="6"/>
    <x v="1"/>
    <x v="6"/>
    <x v="0"/>
    <x v="0"/>
    <x v="0"/>
    <x v="17"/>
    <x v="133"/>
    <x v="0"/>
    <n v="59940581.850000001"/>
  </r>
  <r>
    <x v="6"/>
    <x v="1"/>
    <x v="6"/>
    <x v="0"/>
    <x v="2"/>
    <x v="3"/>
    <x v="3"/>
    <x v="133"/>
    <x v="0"/>
    <n v="39960387.899999999"/>
  </r>
  <r>
    <x v="7"/>
    <x v="1"/>
    <x v="6"/>
    <x v="0"/>
    <x v="1"/>
    <x v="2"/>
    <x v="24"/>
    <x v="63"/>
    <x v="1"/>
    <n v="166854531"/>
  </r>
  <r>
    <x v="7"/>
    <x v="1"/>
    <x v="6"/>
    <x v="0"/>
    <x v="0"/>
    <x v="0"/>
    <x v="17"/>
    <x v="133"/>
    <x v="0"/>
    <n v="75084538.950000003"/>
  </r>
  <r>
    <x v="7"/>
    <x v="1"/>
    <x v="6"/>
    <x v="0"/>
    <x v="2"/>
    <x v="3"/>
    <x v="3"/>
    <x v="133"/>
    <x v="0"/>
    <n v="50056359.299999997"/>
  </r>
  <r>
    <x v="8"/>
    <x v="1"/>
    <x v="6"/>
    <x v="0"/>
    <x v="1"/>
    <x v="2"/>
    <x v="24"/>
    <x v="63"/>
    <x v="1"/>
    <n v="194974329"/>
  </r>
  <r>
    <x v="8"/>
    <x v="1"/>
    <x v="6"/>
    <x v="0"/>
    <x v="0"/>
    <x v="0"/>
    <x v="17"/>
    <x v="133"/>
    <x v="0"/>
    <n v="87738448.049999997"/>
  </r>
  <r>
    <x v="8"/>
    <x v="1"/>
    <x v="6"/>
    <x v="0"/>
    <x v="2"/>
    <x v="3"/>
    <x v="3"/>
    <x v="133"/>
    <x v="0"/>
    <n v="58492298.699999996"/>
  </r>
  <r>
    <x v="9"/>
    <x v="1"/>
    <x v="6"/>
    <x v="0"/>
    <x v="1"/>
    <x v="2"/>
    <x v="24"/>
    <x v="63"/>
    <x v="1"/>
    <n v="211905175"/>
  </r>
  <r>
    <x v="9"/>
    <x v="1"/>
    <x v="6"/>
    <x v="0"/>
    <x v="0"/>
    <x v="0"/>
    <x v="17"/>
    <x v="133"/>
    <x v="0"/>
    <n v="95357328.75"/>
  </r>
  <r>
    <x v="9"/>
    <x v="1"/>
    <x v="6"/>
    <x v="0"/>
    <x v="2"/>
    <x v="3"/>
    <x v="3"/>
    <x v="133"/>
    <x v="0"/>
    <n v="63571552.5"/>
  </r>
  <r>
    <x v="10"/>
    <x v="1"/>
    <x v="6"/>
    <x v="0"/>
    <x v="1"/>
    <x v="2"/>
    <x v="24"/>
    <x v="63"/>
    <x v="1"/>
    <n v="205560066"/>
  </r>
  <r>
    <x v="10"/>
    <x v="1"/>
    <x v="6"/>
    <x v="0"/>
    <x v="0"/>
    <x v="0"/>
    <x v="17"/>
    <x v="133"/>
    <x v="0"/>
    <n v="92502029.700000003"/>
  </r>
  <r>
    <x v="10"/>
    <x v="1"/>
    <x v="6"/>
    <x v="0"/>
    <x v="2"/>
    <x v="3"/>
    <x v="3"/>
    <x v="133"/>
    <x v="0"/>
    <n v="61668019.799999997"/>
  </r>
  <r>
    <x v="11"/>
    <x v="1"/>
    <x v="6"/>
    <x v="0"/>
    <x v="1"/>
    <x v="2"/>
    <x v="24"/>
    <x v="63"/>
    <x v="1"/>
    <n v="226389988"/>
  </r>
  <r>
    <x v="11"/>
    <x v="1"/>
    <x v="6"/>
    <x v="0"/>
    <x v="0"/>
    <x v="0"/>
    <x v="17"/>
    <x v="133"/>
    <x v="0"/>
    <n v="101875494.60000001"/>
  </r>
  <r>
    <x v="11"/>
    <x v="1"/>
    <x v="6"/>
    <x v="0"/>
    <x v="2"/>
    <x v="3"/>
    <x v="3"/>
    <x v="133"/>
    <x v="0"/>
    <n v="67916996.399999991"/>
  </r>
  <r>
    <x v="0"/>
    <x v="1"/>
    <x v="6"/>
    <x v="0"/>
    <x v="1"/>
    <x v="2"/>
    <x v="24"/>
    <x v="63"/>
    <x v="1"/>
    <n v="234479212"/>
  </r>
  <r>
    <x v="0"/>
    <x v="1"/>
    <x v="6"/>
    <x v="0"/>
    <x v="0"/>
    <x v="0"/>
    <x v="17"/>
    <x v="133"/>
    <x v="0"/>
    <n v="105515645.40000001"/>
  </r>
  <r>
    <x v="0"/>
    <x v="1"/>
    <x v="6"/>
    <x v="0"/>
    <x v="2"/>
    <x v="3"/>
    <x v="3"/>
    <x v="133"/>
    <x v="0"/>
    <n v="70343763.599999994"/>
  </r>
  <r>
    <x v="1"/>
    <x v="1"/>
    <x v="6"/>
    <x v="0"/>
    <x v="1"/>
    <x v="2"/>
    <x v="24"/>
    <x v="63"/>
    <x v="1"/>
    <n v="229463482"/>
  </r>
  <r>
    <x v="1"/>
    <x v="1"/>
    <x v="6"/>
    <x v="0"/>
    <x v="0"/>
    <x v="0"/>
    <x v="17"/>
    <x v="133"/>
    <x v="0"/>
    <n v="103258566.90000001"/>
  </r>
  <r>
    <x v="1"/>
    <x v="1"/>
    <x v="6"/>
    <x v="0"/>
    <x v="2"/>
    <x v="3"/>
    <x v="3"/>
    <x v="133"/>
    <x v="0"/>
    <n v="68839044.599999994"/>
  </r>
  <r>
    <x v="2"/>
    <x v="1"/>
    <x v="6"/>
    <x v="0"/>
    <x v="1"/>
    <x v="2"/>
    <x v="24"/>
    <x v="63"/>
    <x v="1"/>
    <n v="277819497"/>
  </r>
  <r>
    <x v="2"/>
    <x v="1"/>
    <x v="6"/>
    <x v="0"/>
    <x v="0"/>
    <x v="0"/>
    <x v="17"/>
    <x v="133"/>
    <x v="0"/>
    <n v="125018773.65000001"/>
  </r>
  <r>
    <x v="2"/>
    <x v="1"/>
    <x v="6"/>
    <x v="0"/>
    <x v="2"/>
    <x v="3"/>
    <x v="3"/>
    <x v="133"/>
    <x v="0"/>
    <n v="83345849.099999994"/>
  </r>
  <r>
    <x v="3"/>
    <x v="1"/>
    <x v="6"/>
    <x v="0"/>
    <x v="1"/>
    <x v="2"/>
    <x v="24"/>
    <x v="63"/>
    <x v="1"/>
    <n v="294438888"/>
  </r>
  <r>
    <x v="3"/>
    <x v="1"/>
    <x v="6"/>
    <x v="0"/>
    <x v="0"/>
    <x v="0"/>
    <x v="17"/>
    <x v="133"/>
    <x v="0"/>
    <n v="132497499.60000001"/>
  </r>
  <r>
    <x v="3"/>
    <x v="1"/>
    <x v="6"/>
    <x v="0"/>
    <x v="2"/>
    <x v="3"/>
    <x v="3"/>
    <x v="133"/>
    <x v="0"/>
    <n v="88331666.399999991"/>
  </r>
  <r>
    <x v="4"/>
    <x v="1"/>
    <x v="6"/>
    <x v="0"/>
    <x v="1"/>
    <x v="2"/>
    <x v="24"/>
    <x v="63"/>
    <x v="1"/>
    <n v="250708341"/>
  </r>
  <r>
    <x v="4"/>
    <x v="1"/>
    <x v="6"/>
    <x v="0"/>
    <x v="0"/>
    <x v="0"/>
    <x v="17"/>
    <x v="133"/>
    <x v="0"/>
    <n v="112818753.45"/>
  </r>
  <r>
    <x v="4"/>
    <x v="1"/>
    <x v="6"/>
    <x v="0"/>
    <x v="2"/>
    <x v="3"/>
    <x v="3"/>
    <x v="133"/>
    <x v="0"/>
    <n v="75212502.299999997"/>
  </r>
  <r>
    <x v="8"/>
    <x v="0"/>
    <x v="6"/>
    <x v="0"/>
    <x v="1"/>
    <x v="2"/>
    <x v="24"/>
    <x v="63"/>
    <x v="1"/>
    <n v="144047617.11000001"/>
  </r>
  <r>
    <x v="8"/>
    <x v="0"/>
    <x v="6"/>
    <x v="0"/>
    <x v="1"/>
    <x v="5"/>
    <x v="11"/>
    <x v="64"/>
    <x v="0"/>
    <m/>
  </r>
  <r>
    <x v="8"/>
    <x v="0"/>
    <x v="6"/>
    <x v="0"/>
    <x v="1"/>
    <x v="5"/>
    <x v="14"/>
    <x v="66"/>
    <x v="0"/>
    <m/>
  </r>
  <r>
    <x v="8"/>
    <x v="0"/>
    <x v="6"/>
    <x v="0"/>
    <x v="1"/>
    <x v="5"/>
    <x v="15"/>
    <x v="69"/>
    <x v="0"/>
    <m/>
  </r>
  <r>
    <x v="8"/>
    <x v="0"/>
    <x v="6"/>
    <x v="0"/>
    <x v="1"/>
    <x v="2"/>
    <x v="25"/>
    <x v="74"/>
    <x v="0"/>
    <n v="-18247855.140000001"/>
  </r>
  <r>
    <x v="8"/>
    <x v="0"/>
    <x v="6"/>
    <x v="0"/>
    <x v="1"/>
    <x v="2"/>
    <x v="25"/>
    <x v="118"/>
    <x v="0"/>
    <m/>
  </r>
  <r>
    <x v="8"/>
    <x v="0"/>
    <x v="6"/>
    <x v="0"/>
    <x v="1"/>
    <x v="2"/>
    <x v="0"/>
    <x v="103"/>
    <x v="0"/>
    <m/>
  </r>
  <r>
    <x v="8"/>
    <x v="0"/>
    <x v="6"/>
    <x v="0"/>
    <x v="1"/>
    <x v="2"/>
    <x v="0"/>
    <x v="104"/>
    <x v="0"/>
    <n v="323529.36"/>
  </r>
  <r>
    <x v="8"/>
    <x v="0"/>
    <x v="6"/>
    <x v="0"/>
    <x v="1"/>
    <x v="2"/>
    <x v="0"/>
    <x v="145"/>
    <x v="0"/>
    <n v="-1809552.17"/>
  </r>
  <r>
    <x v="8"/>
    <x v="0"/>
    <x v="6"/>
    <x v="0"/>
    <x v="1"/>
    <x v="5"/>
    <x v="7"/>
    <x v="153"/>
    <x v="0"/>
    <m/>
  </r>
  <r>
    <x v="8"/>
    <x v="0"/>
    <x v="6"/>
    <x v="0"/>
    <x v="0"/>
    <x v="0"/>
    <x v="4"/>
    <x v="158"/>
    <x v="2"/>
    <n v="16900000"/>
  </r>
  <r>
    <x v="8"/>
    <x v="0"/>
    <x v="6"/>
    <x v="0"/>
    <x v="0"/>
    <x v="0"/>
    <x v="4"/>
    <x v="6"/>
    <x v="157"/>
    <n v="2070000"/>
  </r>
  <r>
    <x v="8"/>
    <x v="0"/>
    <x v="6"/>
    <x v="0"/>
    <x v="0"/>
    <x v="0"/>
    <x v="4"/>
    <x v="6"/>
    <x v="158"/>
    <m/>
  </r>
  <r>
    <x v="8"/>
    <x v="0"/>
    <x v="6"/>
    <x v="0"/>
    <x v="0"/>
    <x v="0"/>
    <x v="4"/>
    <x v="160"/>
    <x v="2"/>
    <n v="1027656"/>
  </r>
  <r>
    <x v="8"/>
    <x v="0"/>
    <x v="6"/>
    <x v="0"/>
    <x v="0"/>
    <x v="0"/>
    <x v="4"/>
    <x v="160"/>
    <x v="136"/>
    <n v="700000"/>
  </r>
  <r>
    <x v="8"/>
    <x v="0"/>
    <x v="6"/>
    <x v="0"/>
    <x v="0"/>
    <x v="0"/>
    <x v="4"/>
    <x v="7"/>
    <x v="157"/>
    <n v="162000"/>
  </r>
  <r>
    <x v="8"/>
    <x v="0"/>
    <x v="6"/>
    <x v="0"/>
    <x v="0"/>
    <x v="0"/>
    <x v="4"/>
    <x v="7"/>
    <x v="158"/>
    <m/>
  </r>
  <r>
    <x v="8"/>
    <x v="0"/>
    <x v="6"/>
    <x v="0"/>
    <x v="0"/>
    <x v="0"/>
    <x v="4"/>
    <x v="7"/>
    <x v="0"/>
    <m/>
  </r>
  <r>
    <x v="8"/>
    <x v="0"/>
    <x v="6"/>
    <x v="0"/>
    <x v="0"/>
    <x v="0"/>
    <x v="4"/>
    <x v="8"/>
    <x v="2"/>
    <m/>
  </r>
  <r>
    <x v="8"/>
    <x v="0"/>
    <x v="6"/>
    <x v="0"/>
    <x v="0"/>
    <x v="0"/>
    <x v="4"/>
    <x v="8"/>
    <x v="157"/>
    <n v="186000"/>
  </r>
  <r>
    <x v="8"/>
    <x v="0"/>
    <x v="6"/>
    <x v="0"/>
    <x v="0"/>
    <x v="0"/>
    <x v="4"/>
    <x v="8"/>
    <x v="158"/>
    <m/>
  </r>
  <r>
    <x v="8"/>
    <x v="0"/>
    <x v="6"/>
    <x v="0"/>
    <x v="0"/>
    <x v="0"/>
    <x v="4"/>
    <x v="9"/>
    <x v="2"/>
    <m/>
  </r>
  <r>
    <x v="8"/>
    <x v="0"/>
    <x v="6"/>
    <x v="0"/>
    <x v="0"/>
    <x v="0"/>
    <x v="4"/>
    <x v="9"/>
    <x v="158"/>
    <m/>
  </r>
  <r>
    <x v="8"/>
    <x v="0"/>
    <x v="6"/>
    <x v="0"/>
    <x v="0"/>
    <x v="0"/>
    <x v="4"/>
    <x v="9"/>
    <x v="227"/>
    <m/>
  </r>
  <r>
    <x v="8"/>
    <x v="0"/>
    <x v="6"/>
    <x v="0"/>
    <x v="0"/>
    <x v="0"/>
    <x v="4"/>
    <x v="9"/>
    <x v="157"/>
    <n v="22320"/>
  </r>
  <r>
    <x v="8"/>
    <x v="0"/>
    <x v="6"/>
    <x v="0"/>
    <x v="0"/>
    <x v="0"/>
    <x v="4"/>
    <x v="10"/>
    <x v="2"/>
    <m/>
  </r>
  <r>
    <x v="8"/>
    <x v="0"/>
    <x v="6"/>
    <x v="0"/>
    <x v="0"/>
    <x v="0"/>
    <x v="4"/>
    <x v="10"/>
    <x v="157"/>
    <n v="186000"/>
  </r>
  <r>
    <x v="8"/>
    <x v="0"/>
    <x v="6"/>
    <x v="0"/>
    <x v="0"/>
    <x v="0"/>
    <x v="4"/>
    <x v="10"/>
    <x v="158"/>
    <m/>
  </r>
  <r>
    <x v="8"/>
    <x v="0"/>
    <x v="6"/>
    <x v="0"/>
    <x v="0"/>
    <x v="0"/>
    <x v="4"/>
    <x v="11"/>
    <x v="2"/>
    <n v="704167"/>
  </r>
  <r>
    <x v="8"/>
    <x v="0"/>
    <x v="6"/>
    <x v="0"/>
    <x v="0"/>
    <x v="0"/>
    <x v="4"/>
    <x v="11"/>
    <x v="158"/>
    <m/>
  </r>
  <r>
    <x v="8"/>
    <x v="0"/>
    <x v="6"/>
    <x v="0"/>
    <x v="0"/>
    <x v="0"/>
    <x v="4"/>
    <x v="11"/>
    <x v="157"/>
    <n v="86250"/>
  </r>
  <r>
    <x v="8"/>
    <x v="0"/>
    <x v="6"/>
    <x v="0"/>
    <x v="0"/>
    <x v="0"/>
    <x v="4"/>
    <x v="12"/>
    <x v="2"/>
    <m/>
  </r>
  <r>
    <x v="8"/>
    <x v="0"/>
    <x v="6"/>
    <x v="0"/>
    <x v="0"/>
    <x v="0"/>
    <x v="4"/>
    <x v="134"/>
    <x v="0"/>
    <m/>
  </r>
  <r>
    <x v="8"/>
    <x v="0"/>
    <x v="6"/>
    <x v="0"/>
    <x v="0"/>
    <x v="0"/>
    <x v="4"/>
    <x v="142"/>
    <x v="0"/>
    <m/>
  </r>
  <r>
    <x v="8"/>
    <x v="0"/>
    <x v="6"/>
    <x v="0"/>
    <x v="0"/>
    <x v="0"/>
    <x v="4"/>
    <x v="56"/>
    <x v="211"/>
    <m/>
  </r>
  <r>
    <x v="8"/>
    <x v="0"/>
    <x v="6"/>
    <x v="0"/>
    <x v="0"/>
    <x v="0"/>
    <x v="4"/>
    <x v="13"/>
    <x v="5"/>
    <n v="72558"/>
  </r>
  <r>
    <x v="8"/>
    <x v="0"/>
    <x v="6"/>
    <x v="0"/>
    <x v="0"/>
    <x v="0"/>
    <x v="4"/>
    <x v="146"/>
    <x v="181"/>
    <m/>
  </r>
  <r>
    <x v="8"/>
    <x v="0"/>
    <x v="6"/>
    <x v="0"/>
    <x v="0"/>
    <x v="0"/>
    <x v="4"/>
    <x v="14"/>
    <x v="6"/>
    <n v="1668000"/>
  </r>
  <r>
    <x v="8"/>
    <x v="0"/>
    <x v="6"/>
    <x v="0"/>
    <x v="0"/>
    <x v="0"/>
    <x v="4"/>
    <x v="14"/>
    <x v="7"/>
    <m/>
  </r>
  <r>
    <x v="8"/>
    <x v="0"/>
    <x v="6"/>
    <x v="0"/>
    <x v="0"/>
    <x v="0"/>
    <x v="4"/>
    <x v="15"/>
    <x v="8"/>
    <n v="556000"/>
  </r>
  <r>
    <x v="8"/>
    <x v="0"/>
    <x v="6"/>
    <x v="0"/>
    <x v="0"/>
    <x v="0"/>
    <x v="4"/>
    <x v="147"/>
    <x v="239"/>
    <n v="1043900"/>
  </r>
  <r>
    <x v="8"/>
    <x v="0"/>
    <x v="6"/>
    <x v="0"/>
    <x v="0"/>
    <x v="0"/>
    <x v="4"/>
    <x v="113"/>
    <x v="175"/>
    <m/>
  </r>
  <r>
    <x v="8"/>
    <x v="0"/>
    <x v="6"/>
    <x v="0"/>
    <x v="0"/>
    <x v="0"/>
    <x v="9"/>
    <x v="114"/>
    <x v="9"/>
    <n v="1344840"/>
  </r>
  <r>
    <x v="8"/>
    <x v="0"/>
    <x v="6"/>
    <x v="0"/>
    <x v="0"/>
    <x v="0"/>
    <x v="9"/>
    <x v="30"/>
    <x v="234"/>
    <n v="1300000"/>
  </r>
  <r>
    <x v="8"/>
    <x v="0"/>
    <x v="6"/>
    <x v="0"/>
    <x v="0"/>
    <x v="0"/>
    <x v="9"/>
    <x v="110"/>
    <x v="231"/>
    <m/>
  </r>
  <r>
    <x v="8"/>
    <x v="0"/>
    <x v="6"/>
    <x v="0"/>
    <x v="0"/>
    <x v="0"/>
    <x v="5"/>
    <x v="70"/>
    <x v="88"/>
    <n v="690"/>
  </r>
  <r>
    <x v="8"/>
    <x v="0"/>
    <x v="6"/>
    <x v="0"/>
    <x v="0"/>
    <x v="0"/>
    <x v="5"/>
    <x v="70"/>
    <x v="240"/>
    <n v="6666.67"/>
  </r>
  <r>
    <x v="8"/>
    <x v="0"/>
    <x v="6"/>
    <x v="0"/>
    <x v="0"/>
    <x v="0"/>
    <x v="5"/>
    <x v="70"/>
    <x v="201"/>
    <n v="5667"/>
  </r>
  <r>
    <x v="8"/>
    <x v="0"/>
    <x v="6"/>
    <x v="0"/>
    <x v="0"/>
    <x v="0"/>
    <x v="5"/>
    <x v="70"/>
    <x v="134"/>
    <n v="2962.96"/>
  </r>
  <r>
    <x v="8"/>
    <x v="0"/>
    <x v="6"/>
    <x v="0"/>
    <x v="0"/>
    <x v="0"/>
    <x v="5"/>
    <x v="102"/>
    <x v="0"/>
    <m/>
  </r>
  <r>
    <x v="8"/>
    <x v="0"/>
    <x v="6"/>
    <x v="0"/>
    <x v="0"/>
    <x v="0"/>
    <x v="5"/>
    <x v="71"/>
    <x v="88"/>
    <m/>
  </r>
  <r>
    <x v="8"/>
    <x v="0"/>
    <x v="6"/>
    <x v="0"/>
    <x v="0"/>
    <x v="0"/>
    <x v="5"/>
    <x v="71"/>
    <x v="53"/>
    <m/>
  </r>
  <r>
    <x v="8"/>
    <x v="0"/>
    <x v="6"/>
    <x v="0"/>
    <x v="0"/>
    <x v="0"/>
    <x v="5"/>
    <x v="71"/>
    <x v="190"/>
    <m/>
  </r>
  <r>
    <x v="8"/>
    <x v="0"/>
    <x v="6"/>
    <x v="0"/>
    <x v="0"/>
    <x v="0"/>
    <x v="5"/>
    <x v="71"/>
    <x v="204"/>
    <n v="87307"/>
  </r>
  <r>
    <x v="8"/>
    <x v="0"/>
    <x v="6"/>
    <x v="0"/>
    <x v="0"/>
    <x v="0"/>
    <x v="5"/>
    <x v="78"/>
    <x v="0"/>
    <m/>
  </r>
  <r>
    <x v="8"/>
    <x v="0"/>
    <x v="6"/>
    <x v="0"/>
    <x v="0"/>
    <x v="0"/>
    <x v="6"/>
    <x v="17"/>
    <x v="12"/>
    <m/>
  </r>
  <r>
    <x v="8"/>
    <x v="0"/>
    <x v="6"/>
    <x v="0"/>
    <x v="0"/>
    <x v="0"/>
    <x v="6"/>
    <x v="17"/>
    <x v="0"/>
    <m/>
  </r>
  <r>
    <x v="8"/>
    <x v="0"/>
    <x v="6"/>
    <x v="0"/>
    <x v="0"/>
    <x v="0"/>
    <x v="6"/>
    <x v="143"/>
    <x v="0"/>
    <m/>
  </r>
  <r>
    <x v="8"/>
    <x v="0"/>
    <x v="6"/>
    <x v="0"/>
    <x v="0"/>
    <x v="0"/>
    <x v="29"/>
    <x v="154"/>
    <x v="203"/>
    <n v="43930"/>
  </r>
  <r>
    <x v="8"/>
    <x v="0"/>
    <x v="6"/>
    <x v="0"/>
    <x v="0"/>
    <x v="0"/>
    <x v="0"/>
    <x v="79"/>
    <x v="0"/>
    <m/>
  </r>
  <r>
    <x v="8"/>
    <x v="0"/>
    <x v="6"/>
    <x v="0"/>
    <x v="0"/>
    <x v="0"/>
    <x v="0"/>
    <x v="80"/>
    <x v="14"/>
    <n v="832859"/>
  </r>
  <r>
    <x v="8"/>
    <x v="0"/>
    <x v="6"/>
    <x v="0"/>
    <x v="0"/>
    <x v="0"/>
    <x v="0"/>
    <x v="80"/>
    <x v="16"/>
    <n v="506861.4"/>
  </r>
  <r>
    <x v="8"/>
    <x v="0"/>
    <x v="6"/>
    <x v="0"/>
    <x v="0"/>
    <x v="0"/>
    <x v="0"/>
    <x v="80"/>
    <x v="176"/>
    <n v="1806187.69"/>
  </r>
  <r>
    <x v="8"/>
    <x v="0"/>
    <x v="6"/>
    <x v="0"/>
    <x v="0"/>
    <x v="0"/>
    <x v="0"/>
    <x v="80"/>
    <x v="162"/>
    <n v="2500000"/>
  </r>
  <r>
    <x v="8"/>
    <x v="0"/>
    <x v="6"/>
    <x v="0"/>
    <x v="0"/>
    <x v="0"/>
    <x v="0"/>
    <x v="80"/>
    <x v="235"/>
    <n v="2325998"/>
  </r>
  <r>
    <x v="8"/>
    <x v="0"/>
    <x v="6"/>
    <x v="0"/>
    <x v="0"/>
    <x v="0"/>
    <x v="0"/>
    <x v="80"/>
    <x v="70"/>
    <m/>
  </r>
  <r>
    <x v="8"/>
    <x v="0"/>
    <x v="6"/>
    <x v="0"/>
    <x v="0"/>
    <x v="0"/>
    <x v="0"/>
    <x v="80"/>
    <x v="59"/>
    <m/>
  </r>
  <r>
    <x v="8"/>
    <x v="0"/>
    <x v="6"/>
    <x v="0"/>
    <x v="0"/>
    <x v="0"/>
    <x v="0"/>
    <x v="80"/>
    <x v="44"/>
    <n v="1290000"/>
  </r>
  <r>
    <x v="8"/>
    <x v="0"/>
    <x v="6"/>
    <x v="0"/>
    <x v="0"/>
    <x v="0"/>
    <x v="0"/>
    <x v="80"/>
    <x v="241"/>
    <n v="100000"/>
  </r>
  <r>
    <x v="8"/>
    <x v="0"/>
    <x v="6"/>
    <x v="0"/>
    <x v="0"/>
    <x v="0"/>
    <x v="0"/>
    <x v="84"/>
    <x v="88"/>
    <m/>
  </r>
  <r>
    <x v="8"/>
    <x v="0"/>
    <x v="6"/>
    <x v="0"/>
    <x v="0"/>
    <x v="0"/>
    <x v="0"/>
    <x v="84"/>
    <x v="117"/>
    <m/>
  </r>
  <r>
    <x v="8"/>
    <x v="0"/>
    <x v="6"/>
    <x v="0"/>
    <x v="0"/>
    <x v="0"/>
    <x v="0"/>
    <x v="107"/>
    <x v="17"/>
    <n v="520000"/>
  </r>
  <r>
    <x v="8"/>
    <x v="0"/>
    <x v="6"/>
    <x v="0"/>
    <x v="0"/>
    <x v="0"/>
    <x v="0"/>
    <x v="115"/>
    <x v="0"/>
    <m/>
  </r>
  <r>
    <x v="8"/>
    <x v="0"/>
    <x v="6"/>
    <x v="0"/>
    <x v="0"/>
    <x v="0"/>
    <x v="0"/>
    <x v="138"/>
    <x v="88"/>
    <n v="268291.15999999997"/>
  </r>
  <r>
    <x v="8"/>
    <x v="0"/>
    <x v="6"/>
    <x v="0"/>
    <x v="0"/>
    <x v="0"/>
    <x v="0"/>
    <x v="108"/>
    <x v="0"/>
    <m/>
  </r>
  <r>
    <x v="8"/>
    <x v="0"/>
    <x v="6"/>
    <x v="0"/>
    <x v="0"/>
    <x v="0"/>
    <x v="0"/>
    <x v="109"/>
    <x v="0"/>
    <m/>
  </r>
  <r>
    <x v="8"/>
    <x v="0"/>
    <x v="6"/>
    <x v="0"/>
    <x v="0"/>
    <x v="0"/>
    <x v="0"/>
    <x v="116"/>
    <x v="20"/>
    <m/>
  </r>
  <r>
    <x v="8"/>
    <x v="0"/>
    <x v="6"/>
    <x v="0"/>
    <x v="0"/>
    <x v="0"/>
    <x v="0"/>
    <x v="116"/>
    <x v="46"/>
    <m/>
  </r>
  <r>
    <x v="8"/>
    <x v="0"/>
    <x v="6"/>
    <x v="0"/>
    <x v="0"/>
    <x v="0"/>
    <x v="0"/>
    <x v="79"/>
    <x v="0"/>
    <m/>
  </r>
  <r>
    <x v="8"/>
    <x v="0"/>
    <x v="6"/>
    <x v="0"/>
    <x v="0"/>
    <x v="0"/>
    <x v="12"/>
    <x v="81"/>
    <x v="0"/>
    <m/>
  </r>
  <r>
    <x v="8"/>
    <x v="0"/>
    <x v="6"/>
    <x v="0"/>
    <x v="0"/>
    <x v="0"/>
    <x v="12"/>
    <x v="82"/>
    <x v="100"/>
    <m/>
  </r>
  <r>
    <x v="8"/>
    <x v="0"/>
    <x v="6"/>
    <x v="0"/>
    <x v="0"/>
    <x v="0"/>
    <x v="12"/>
    <x v="83"/>
    <x v="0"/>
    <m/>
  </r>
  <r>
    <x v="8"/>
    <x v="0"/>
    <x v="6"/>
    <x v="0"/>
    <x v="0"/>
    <x v="0"/>
    <x v="12"/>
    <x v="84"/>
    <x v="0"/>
    <m/>
  </r>
  <r>
    <x v="8"/>
    <x v="0"/>
    <x v="6"/>
    <x v="0"/>
    <x v="0"/>
    <x v="0"/>
    <x v="19"/>
    <x v="100"/>
    <x v="177"/>
    <m/>
  </r>
  <r>
    <x v="8"/>
    <x v="0"/>
    <x v="6"/>
    <x v="0"/>
    <x v="0"/>
    <x v="0"/>
    <x v="19"/>
    <x v="100"/>
    <x v="178"/>
    <m/>
  </r>
  <r>
    <x v="8"/>
    <x v="0"/>
    <x v="6"/>
    <x v="0"/>
    <x v="0"/>
    <x v="0"/>
    <x v="19"/>
    <x v="139"/>
    <x v="215"/>
    <m/>
  </r>
  <r>
    <x v="8"/>
    <x v="0"/>
    <x v="6"/>
    <x v="0"/>
    <x v="0"/>
    <x v="0"/>
    <x v="28"/>
    <x v="150"/>
    <x v="0"/>
    <m/>
  </r>
  <r>
    <x v="8"/>
    <x v="0"/>
    <x v="6"/>
    <x v="0"/>
    <x v="0"/>
    <x v="0"/>
    <x v="31"/>
    <x v="85"/>
    <x v="236"/>
    <m/>
  </r>
  <r>
    <x v="8"/>
    <x v="0"/>
    <x v="6"/>
    <x v="0"/>
    <x v="0"/>
    <x v="0"/>
    <x v="31"/>
    <x v="85"/>
    <x v="237"/>
    <m/>
  </r>
  <r>
    <x v="8"/>
    <x v="0"/>
    <x v="6"/>
    <x v="0"/>
    <x v="0"/>
    <x v="0"/>
    <x v="27"/>
    <x v="140"/>
    <x v="20"/>
    <m/>
  </r>
  <r>
    <x v="8"/>
    <x v="0"/>
    <x v="6"/>
    <x v="0"/>
    <x v="0"/>
    <x v="0"/>
    <x v="27"/>
    <x v="148"/>
    <x v="140"/>
    <m/>
  </r>
  <r>
    <x v="8"/>
    <x v="0"/>
    <x v="6"/>
    <x v="0"/>
    <x v="0"/>
    <x v="0"/>
    <x v="27"/>
    <x v="139"/>
    <x v="140"/>
    <m/>
  </r>
  <r>
    <x v="8"/>
    <x v="0"/>
    <x v="6"/>
    <x v="0"/>
    <x v="0"/>
    <x v="0"/>
    <x v="27"/>
    <x v="149"/>
    <x v="140"/>
    <m/>
  </r>
  <r>
    <x v="8"/>
    <x v="0"/>
    <x v="6"/>
    <x v="0"/>
    <x v="0"/>
    <x v="0"/>
    <x v="22"/>
    <x v="105"/>
    <x v="140"/>
    <m/>
  </r>
  <r>
    <x v="8"/>
    <x v="0"/>
    <x v="6"/>
    <x v="0"/>
    <x v="0"/>
    <x v="0"/>
    <x v="16"/>
    <x v="86"/>
    <x v="45"/>
    <n v="2489800"/>
  </r>
  <r>
    <x v="8"/>
    <x v="0"/>
    <x v="6"/>
    <x v="0"/>
    <x v="0"/>
    <x v="0"/>
    <x v="16"/>
    <x v="86"/>
    <x v="204"/>
    <n v="731700"/>
  </r>
  <r>
    <x v="8"/>
    <x v="0"/>
    <x v="6"/>
    <x v="0"/>
    <x v="0"/>
    <x v="0"/>
    <x v="16"/>
    <x v="86"/>
    <x v="224"/>
    <m/>
  </r>
  <r>
    <x v="8"/>
    <x v="0"/>
    <x v="6"/>
    <x v="0"/>
    <x v="0"/>
    <x v="0"/>
    <x v="16"/>
    <x v="117"/>
    <x v="240"/>
    <n v="1256671.74"/>
  </r>
  <r>
    <x v="8"/>
    <x v="0"/>
    <x v="6"/>
    <x v="0"/>
    <x v="0"/>
    <x v="0"/>
    <x v="16"/>
    <x v="117"/>
    <x v="134"/>
    <n v="330000"/>
  </r>
  <r>
    <x v="8"/>
    <x v="0"/>
    <x v="6"/>
    <x v="0"/>
    <x v="0"/>
    <x v="0"/>
    <x v="16"/>
    <x v="117"/>
    <x v="223"/>
    <m/>
  </r>
  <r>
    <x v="8"/>
    <x v="0"/>
    <x v="6"/>
    <x v="0"/>
    <x v="0"/>
    <x v="0"/>
    <x v="22"/>
    <x v="105"/>
    <x v="0"/>
    <m/>
  </r>
  <r>
    <x v="8"/>
    <x v="0"/>
    <x v="6"/>
    <x v="0"/>
    <x v="0"/>
    <x v="0"/>
    <x v="2"/>
    <x v="87"/>
    <x v="165"/>
    <n v="449587.52"/>
  </r>
  <r>
    <x v="8"/>
    <x v="0"/>
    <x v="6"/>
    <x v="0"/>
    <x v="0"/>
    <x v="0"/>
    <x v="2"/>
    <x v="87"/>
    <x v="205"/>
    <n v="799101"/>
  </r>
  <r>
    <x v="8"/>
    <x v="0"/>
    <x v="6"/>
    <x v="0"/>
    <x v="0"/>
    <x v="0"/>
    <x v="2"/>
    <x v="87"/>
    <x v="238"/>
    <m/>
  </r>
  <r>
    <x v="8"/>
    <x v="0"/>
    <x v="6"/>
    <x v="0"/>
    <x v="0"/>
    <x v="0"/>
    <x v="2"/>
    <x v="87"/>
    <x v="242"/>
    <n v="2664600"/>
  </r>
  <r>
    <x v="8"/>
    <x v="0"/>
    <x v="6"/>
    <x v="0"/>
    <x v="0"/>
    <x v="0"/>
    <x v="2"/>
    <x v="155"/>
    <x v="222"/>
    <m/>
  </r>
  <r>
    <x v="8"/>
    <x v="0"/>
    <x v="6"/>
    <x v="0"/>
    <x v="0"/>
    <x v="0"/>
    <x v="2"/>
    <x v="155"/>
    <x v="225"/>
    <m/>
  </r>
  <r>
    <x v="8"/>
    <x v="0"/>
    <x v="6"/>
    <x v="0"/>
    <x v="0"/>
    <x v="0"/>
    <x v="2"/>
    <x v="155"/>
    <x v="0"/>
    <m/>
  </r>
  <r>
    <x v="8"/>
    <x v="0"/>
    <x v="6"/>
    <x v="0"/>
    <x v="0"/>
    <x v="0"/>
    <x v="2"/>
    <x v="88"/>
    <x v="128"/>
    <n v="166666.65"/>
  </r>
  <r>
    <x v="8"/>
    <x v="0"/>
    <x v="6"/>
    <x v="0"/>
    <x v="0"/>
    <x v="0"/>
    <x v="2"/>
    <x v="88"/>
    <x v="82"/>
    <n v="468487.41"/>
  </r>
  <r>
    <x v="8"/>
    <x v="0"/>
    <x v="6"/>
    <x v="0"/>
    <x v="0"/>
    <x v="0"/>
    <x v="2"/>
    <x v="89"/>
    <x v="157"/>
    <n v="-24000"/>
  </r>
  <r>
    <x v="8"/>
    <x v="0"/>
    <x v="6"/>
    <x v="0"/>
    <x v="0"/>
    <x v="0"/>
    <x v="2"/>
    <x v="89"/>
    <x v="139"/>
    <m/>
  </r>
  <r>
    <x v="8"/>
    <x v="0"/>
    <x v="6"/>
    <x v="0"/>
    <x v="0"/>
    <x v="0"/>
    <x v="2"/>
    <x v="89"/>
    <x v="32"/>
    <n v="233025.21"/>
  </r>
  <r>
    <x v="8"/>
    <x v="0"/>
    <x v="6"/>
    <x v="0"/>
    <x v="0"/>
    <x v="0"/>
    <x v="2"/>
    <x v="90"/>
    <x v="94"/>
    <n v="196166.01"/>
  </r>
  <r>
    <x v="8"/>
    <x v="0"/>
    <x v="6"/>
    <x v="0"/>
    <x v="0"/>
    <x v="0"/>
    <x v="2"/>
    <x v="90"/>
    <x v="0"/>
    <m/>
  </r>
  <r>
    <x v="8"/>
    <x v="0"/>
    <x v="6"/>
    <x v="0"/>
    <x v="0"/>
    <x v="0"/>
    <x v="2"/>
    <x v="90"/>
    <x v="0"/>
    <m/>
  </r>
  <r>
    <x v="8"/>
    <x v="0"/>
    <x v="6"/>
    <x v="0"/>
    <x v="0"/>
    <x v="0"/>
    <x v="2"/>
    <x v="90"/>
    <x v="0"/>
    <m/>
  </r>
  <r>
    <x v="8"/>
    <x v="0"/>
    <x v="6"/>
    <x v="0"/>
    <x v="0"/>
    <x v="0"/>
    <x v="2"/>
    <x v="90"/>
    <x v="0"/>
    <m/>
  </r>
  <r>
    <x v="8"/>
    <x v="0"/>
    <x v="6"/>
    <x v="0"/>
    <x v="0"/>
    <x v="0"/>
    <x v="2"/>
    <x v="90"/>
    <x v="0"/>
    <m/>
  </r>
  <r>
    <x v="8"/>
    <x v="0"/>
    <x v="6"/>
    <x v="0"/>
    <x v="0"/>
    <x v="0"/>
    <x v="2"/>
    <x v="91"/>
    <x v="243"/>
    <n v="148739"/>
  </r>
  <r>
    <x v="8"/>
    <x v="0"/>
    <x v="6"/>
    <x v="0"/>
    <x v="0"/>
    <x v="0"/>
    <x v="2"/>
    <x v="91"/>
    <x v="157"/>
    <n v="-91620"/>
  </r>
  <r>
    <x v="8"/>
    <x v="0"/>
    <x v="6"/>
    <x v="0"/>
    <x v="0"/>
    <x v="0"/>
    <x v="2"/>
    <x v="91"/>
    <x v="134"/>
    <n v="37037"/>
  </r>
  <r>
    <x v="8"/>
    <x v="0"/>
    <x v="6"/>
    <x v="0"/>
    <x v="0"/>
    <x v="0"/>
    <x v="2"/>
    <x v="91"/>
    <x v="201"/>
    <n v="77833"/>
  </r>
  <r>
    <x v="8"/>
    <x v="0"/>
    <x v="6"/>
    <x v="0"/>
    <x v="0"/>
    <x v="0"/>
    <x v="2"/>
    <x v="92"/>
    <x v="0"/>
    <m/>
  </r>
  <r>
    <x v="8"/>
    <x v="0"/>
    <x v="6"/>
    <x v="0"/>
    <x v="0"/>
    <x v="0"/>
    <x v="2"/>
    <x v="136"/>
    <x v="208"/>
    <m/>
  </r>
  <r>
    <x v="8"/>
    <x v="0"/>
    <x v="6"/>
    <x v="0"/>
    <x v="0"/>
    <x v="0"/>
    <x v="2"/>
    <x v="136"/>
    <x v="228"/>
    <n v="80000"/>
  </r>
  <r>
    <x v="8"/>
    <x v="0"/>
    <x v="6"/>
    <x v="0"/>
    <x v="0"/>
    <x v="0"/>
    <x v="2"/>
    <x v="136"/>
    <x v="244"/>
    <n v="651000"/>
  </r>
  <r>
    <x v="8"/>
    <x v="0"/>
    <x v="6"/>
    <x v="0"/>
    <x v="0"/>
    <x v="0"/>
    <x v="2"/>
    <x v="136"/>
    <x v="218"/>
    <n v="0"/>
  </r>
  <r>
    <x v="8"/>
    <x v="0"/>
    <x v="6"/>
    <x v="0"/>
    <x v="0"/>
    <x v="0"/>
    <x v="2"/>
    <x v="136"/>
    <x v="208"/>
    <n v="327000"/>
  </r>
  <r>
    <x v="8"/>
    <x v="0"/>
    <x v="6"/>
    <x v="0"/>
    <x v="0"/>
    <x v="0"/>
    <x v="2"/>
    <x v="136"/>
    <x v="218"/>
    <m/>
  </r>
  <r>
    <x v="8"/>
    <x v="0"/>
    <x v="6"/>
    <x v="0"/>
    <x v="0"/>
    <x v="0"/>
    <x v="2"/>
    <x v="136"/>
    <x v="185"/>
    <n v="0"/>
  </r>
  <r>
    <x v="8"/>
    <x v="0"/>
    <x v="6"/>
    <x v="0"/>
    <x v="0"/>
    <x v="0"/>
    <x v="2"/>
    <x v="136"/>
    <x v="128"/>
    <n v="8000"/>
  </r>
  <r>
    <x v="8"/>
    <x v="0"/>
    <x v="6"/>
    <x v="0"/>
    <x v="0"/>
    <x v="0"/>
    <x v="2"/>
    <x v="141"/>
    <x v="185"/>
    <m/>
  </r>
  <r>
    <x v="8"/>
    <x v="0"/>
    <x v="6"/>
    <x v="0"/>
    <x v="0"/>
    <x v="0"/>
    <x v="2"/>
    <x v="141"/>
    <x v="0"/>
    <m/>
  </r>
  <r>
    <x v="8"/>
    <x v="0"/>
    <x v="6"/>
    <x v="0"/>
    <x v="0"/>
    <x v="0"/>
    <x v="2"/>
    <x v="141"/>
    <x v="0"/>
    <m/>
  </r>
  <r>
    <x v="8"/>
    <x v="0"/>
    <x v="6"/>
    <x v="0"/>
    <x v="0"/>
    <x v="0"/>
    <x v="2"/>
    <x v="93"/>
    <x v="0"/>
    <m/>
  </r>
  <r>
    <x v="8"/>
    <x v="0"/>
    <x v="6"/>
    <x v="0"/>
    <x v="0"/>
    <x v="0"/>
    <x v="2"/>
    <x v="84"/>
    <x v="60"/>
    <m/>
  </r>
  <r>
    <x v="8"/>
    <x v="0"/>
    <x v="6"/>
    <x v="0"/>
    <x v="0"/>
    <x v="0"/>
    <x v="2"/>
    <x v="84"/>
    <x v="226"/>
    <n v="150000"/>
  </r>
  <r>
    <x v="8"/>
    <x v="0"/>
    <x v="6"/>
    <x v="0"/>
    <x v="0"/>
    <x v="0"/>
    <x v="2"/>
    <x v="84"/>
    <x v="240"/>
    <n v="560"/>
  </r>
  <r>
    <x v="8"/>
    <x v="0"/>
    <x v="6"/>
    <x v="0"/>
    <x v="0"/>
    <x v="0"/>
    <x v="2"/>
    <x v="84"/>
    <x v="0"/>
    <m/>
  </r>
  <r>
    <x v="8"/>
    <x v="0"/>
    <x v="6"/>
    <x v="0"/>
    <x v="0"/>
    <x v="0"/>
    <x v="2"/>
    <x v="84"/>
    <x v="0"/>
    <m/>
  </r>
  <r>
    <x v="8"/>
    <x v="0"/>
    <x v="6"/>
    <x v="0"/>
    <x v="0"/>
    <x v="0"/>
    <x v="2"/>
    <x v="84"/>
    <x v="0"/>
    <m/>
  </r>
  <r>
    <x v="8"/>
    <x v="0"/>
    <x v="6"/>
    <x v="0"/>
    <x v="0"/>
    <x v="0"/>
    <x v="2"/>
    <x v="84"/>
    <x v="0"/>
    <m/>
  </r>
  <r>
    <x v="8"/>
    <x v="0"/>
    <x v="6"/>
    <x v="0"/>
    <x v="0"/>
    <x v="0"/>
    <x v="2"/>
    <x v="84"/>
    <x v="0"/>
    <m/>
  </r>
  <r>
    <x v="8"/>
    <x v="0"/>
    <x v="6"/>
    <x v="0"/>
    <x v="0"/>
    <x v="0"/>
    <x v="2"/>
    <x v="84"/>
    <x v="0"/>
    <m/>
  </r>
  <r>
    <x v="8"/>
    <x v="0"/>
    <x v="6"/>
    <x v="0"/>
    <x v="0"/>
    <x v="0"/>
    <x v="2"/>
    <x v="84"/>
    <x v="0"/>
    <m/>
  </r>
  <r>
    <x v="8"/>
    <x v="0"/>
    <x v="6"/>
    <x v="0"/>
    <x v="0"/>
    <x v="7"/>
    <x v="4"/>
    <x v="119"/>
    <x v="136"/>
    <n v="3800000"/>
  </r>
  <r>
    <x v="8"/>
    <x v="0"/>
    <x v="6"/>
    <x v="0"/>
    <x v="0"/>
    <x v="7"/>
    <x v="4"/>
    <x v="119"/>
    <x v="186"/>
    <n v="5500000"/>
  </r>
  <r>
    <x v="8"/>
    <x v="0"/>
    <x v="6"/>
    <x v="0"/>
    <x v="0"/>
    <x v="7"/>
    <x v="4"/>
    <x v="120"/>
    <x v="136"/>
    <m/>
  </r>
  <r>
    <x v="8"/>
    <x v="0"/>
    <x v="6"/>
    <x v="0"/>
    <x v="0"/>
    <x v="7"/>
    <x v="4"/>
    <x v="121"/>
    <x v="136"/>
    <n v="316667"/>
  </r>
  <r>
    <x v="8"/>
    <x v="0"/>
    <x v="6"/>
    <x v="0"/>
    <x v="0"/>
    <x v="7"/>
    <x v="4"/>
    <x v="121"/>
    <x v="186"/>
    <n v="458333"/>
  </r>
  <r>
    <x v="8"/>
    <x v="0"/>
    <x v="6"/>
    <x v="0"/>
    <x v="0"/>
    <x v="7"/>
    <x v="4"/>
    <x v="122"/>
    <x v="136"/>
    <n v="38000"/>
  </r>
  <r>
    <x v="8"/>
    <x v="0"/>
    <x v="6"/>
    <x v="0"/>
    <x v="0"/>
    <x v="7"/>
    <x v="4"/>
    <x v="122"/>
    <x v="186"/>
    <n v="55000"/>
  </r>
  <r>
    <x v="8"/>
    <x v="0"/>
    <x v="6"/>
    <x v="0"/>
    <x v="0"/>
    <x v="7"/>
    <x v="4"/>
    <x v="123"/>
    <x v="136"/>
    <n v="316667"/>
  </r>
  <r>
    <x v="8"/>
    <x v="0"/>
    <x v="6"/>
    <x v="0"/>
    <x v="0"/>
    <x v="7"/>
    <x v="4"/>
    <x v="123"/>
    <x v="186"/>
    <n v="458333"/>
  </r>
  <r>
    <x v="8"/>
    <x v="0"/>
    <x v="6"/>
    <x v="0"/>
    <x v="0"/>
    <x v="7"/>
    <x v="4"/>
    <x v="124"/>
    <x v="136"/>
    <n v="158333"/>
  </r>
  <r>
    <x v="8"/>
    <x v="0"/>
    <x v="6"/>
    <x v="0"/>
    <x v="0"/>
    <x v="7"/>
    <x v="4"/>
    <x v="124"/>
    <x v="186"/>
    <n v="229167"/>
  </r>
  <r>
    <x v="8"/>
    <x v="0"/>
    <x v="6"/>
    <x v="0"/>
    <x v="0"/>
    <x v="7"/>
    <x v="4"/>
    <x v="135"/>
    <x v="0"/>
    <m/>
  </r>
  <r>
    <x v="8"/>
    <x v="0"/>
    <x v="6"/>
    <x v="0"/>
    <x v="0"/>
    <x v="7"/>
    <x v="4"/>
    <x v="125"/>
    <x v="136"/>
    <m/>
  </r>
  <r>
    <x v="8"/>
    <x v="0"/>
    <x v="6"/>
    <x v="0"/>
    <x v="0"/>
    <x v="7"/>
    <x v="4"/>
    <x v="144"/>
    <x v="136"/>
    <m/>
  </r>
  <r>
    <x v="8"/>
    <x v="0"/>
    <x v="6"/>
    <x v="0"/>
    <x v="0"/>
    <x v="7"/>
    <x v="4"/>
    <x v="144"/>
    <x v="186"/>
    <m/>
  </r>
  <r>
    <x v="8"/>
    <x v="0"/>
    <x v="6"/>
    <x v="0"/>
    <x v="0"/>
    <x v="7"/>
    <x v="4"/>
    <x v="126"/>
    <x v="0"/>
    <m/>
  </r>
  <r>
    <x v="8"/>
    <x v="0"/>
    <x v="6"/>
    <x v="0"/>
    <x v="0"/>
    <x v="7"/>
    <x v="4"/>
    <x v="127"/>
    <x v="5"/>
    <n v="48842"/>
  </r>
  <r>
    <x v="8"/>
    <x v="0"/>
    <x v="6"/>
    <x v="0"/>
    <x v="0"/>
    <x v="7"/>
    <x v="4"/>
    <x v="152"/>
    <x v="130"/>
    <m/>
  </r>
  <r>
    <x v="8"/>
    <x v="0"/>
    <x v="6"/>
    <x v="0"/>
    <x v="0"/>
    <x v="7"/>
    <x v="4"/>
    <x v="128"/>
    <x v="6"/>
    <n v="1116000"/>
  </r>
  <r>
    <x v="8"/>
    <x v="0"/>
    <x v="6"/>
    <x v="0"/>
    <x v="0"/>
    <x v="7"/>
    <x v="4"/>
    <x v="129"/>
    <x v="77"/>
    <n v="152000"/>
  </r>
  <r>
    <x v="8"/>
    <x v="0"/>
    <x v="6"/>
    <x v="0"/>
    <x v="0"/>
    <x v="7"/>
    <x v="4"/>
    <x v="129"/>
    <x v="187"/>
    <n v="220000"/>
  </r>
  <r>
    <x v="8"/>
    <x v="0"/>
    <x v="6"/>
    <x v="0"/>
    <x v="0"/>
    <x v="7"/>
    <x v="4"/>
    <x v="130"/>
    <x v="0"/>
    <m/>
  </r>
  <r>
    <x v="8"/>
    <x v="0"/>
    <x v="6"/>
    <x v="0"/>
    <x v="0"/>
    <x v="7"/>
    <x v="2"/>
    <x v="131"/>
    <x v="0"/>
    <m/>
  </r>
  <r>
    <x v="8"/>
    <x v="0"/>
    <x v="6"/>
    <x v="0"/>
    <x v="0"/>
    <x v="1"/>
    <x v="7"/>
    <x v="34"/>
    <x v="29"/>
    <n v="128798"/>
  </r>
  <r>
    <x v="8"/>
    <x v="0"/>
    <x v="6"/>
    <x v="0"/>
    <x v="0"/>
    <x v="1"/>
    <x v="7"/>
    <x v="20"/>
    <x v="29"/>
    <n v="224280"/>
  </r>
  <r>
    <x v="8"/>
    <x v="0"/>
    <x v="6"/>
    <x v="0"/>
    <x v="0"/>
    <x v="1"/>
    <x v="7"/>
    <x v="20"/>
    <x v="169"/>
    <n v="927313.5"/>
  </r>
  <r>
    <x v="8"/>
    <x v="0"/>
    <x v="6"/>
    <x v="0"/>
    <x v="0"/>
    <x v="1"/>
    <x v="7"/>
    <x v="101"/>
    <x v="6"/>
    <m/>
  </r>
  <r>
    <x v="8"/>
    <x v="0"/>
    <x v="6"/>
    <x v="0"/>
    <x v="0"/>
    <x v="1"/>
    <x v="7"/>
    <x v="101"/>
    <x v="77"/>
    <m/>
  </r>
  <r>
    <x v="8"/>
    <x v="0"/>
    <x v="6"/>
    <x v="0"/>
    <x v="0"/>
    <x v="1"/>
    <x v="7"/>
    <x v="101"/>
    <x v="229"/>
    <m/>
  </r>
  <r>
    <x v="8"/>
    <x v="0"/>
    <x v="6"/>
    <x v="0"/>
    <x v="0"/>
    <x v="1"/>
    <x v="7"/>
    <x v="101"/>
    <x v="130"/>
    <m/>
  </r>
  <r>
    <x v="8"/>
    <x v="0"/>
    <x v="6"/>
    <x v="0"/>
    <x v="0"/>
    <x v="1"/>
    <x v="7"/>
    <x v="101"/>
    <x v="181"/>
    <m/>
  </r>
  <r>
    <x v="8"/>
    <x v="0"/>
    <x v="6"/>
    <x v="0"/>
    <x v="0"/>
    <x v="1"/>
    <x v="7"/>
    <x v="101"/>
    <x v="8"/>
    <m/>
  </r>
  <r>
    <x v="8"/>
    <x v="0"/>
    <x v="6"/>
    <x v="0"/>
    <x v="0"/>
    <x v="1"/>
    <x v="7"/>
    <x v="101"/>
    <x v="5"/>
    <m/>
  </r>
  <r>
    <x v="8"/>
    <x v="0"/>
    <x v="6"/>
    <x v="0"/>
    <x v="0"/>
    <x v="1"/>
    <x v="7"/>
    <x v="159"/>
    <x v="14"/>
    <n v="-2169"/>
  </r>
  <r>
    <x v="8"/>
    <x v="0"/>
    <x v="6"/>
    <x v="0"/>
    <x v="0"/>
    <x v="1"/>
    <x v="7"/>
    <x v="159"/>
    <x v="176"/>
    <n v="5657"/>
  </r>
  <r>
    <x v="8"/>
    <x v="0"/>
    <x v="6"/>
    <x v="0"/>
    <x v="0"/>
    <x v="1"/>
    <x v="7"/>
    <x v="55"/>
    <x v="54"/>
    <m/>
  </r>
  <r>
    <x v="8"/>
    <x v="0"/>
    <x v="6"/>
    <x v="0"/>
    <x v="0"/>
    <x v="1"/>
    <x v="7"/>
    <x v="55"/>
    <x v="24"/>
    <m/>
  </r>
  <r>
    <x v="8"/>
    <x v="0"/>
    <x v="6"/>
    <x v="0"/>
    <x v="0"/>
    <x v="1"/>
    <x v="8"/>
    <x v="22"/>
    <x v="29"/>
    <n v="404462.03"/>
  </r>
  <r>
    <x v="8"/>
    <x v="0"/>
    <x v="6"/>
    <x v="0"/>
    <x v="0"/>
    <x v="1"/>
    <x v="8"/>
    <x v="94"/>
    <x v="36"/>
    <n v="27720"/>
  </r>
  <r>
    <x v="8"/>
    <x v="0"/>
    <x v="6"/>
    <x v="0"/>
    <x v="0"/>
    <x v="1"/>
    <x v="8"/>
    <x v="94"/>
    <x v="70"/>
    <n v="11959.2"/>
  </r>
  <r>
    <x v="8"/>
    <x v="0"/>
    <x v="6"/>
    <x v="0"/>
    <x v="0"/>
    <x v="1"/>
    <x v="8"/>
    <x v="94"/>
    <x v="134"/>
    <n v="11550"/>
  </r>
  <r>
    <x v="8"/>
    <x v="0"/>
    <x v="6"/>
    <x v="0"/>
    <x v="0"/>
    <x v="1"/>
    <x v="8"/>
    <x v="94"/>
    <x v="80"/>
    <m/>
  </r>
  <r>
    <x v="8"/>
    <x v="0"/>
    <x v="6"/>
    <x v="0"/>
    <x v="0"/>
    <x v="1"/>
    <x v="8"/>
    <x v="94"/>
    <x v="162"/>
    <m/>
  </r>
  <r>
    <x v="8"/>
    <x v="0"/>
    <x v="6"/>
    <x v="0"/>
    <x v="0"/>
    <x v="1"/>
    <x v="8"/>
    <x v="94"/>
    <x v="16"/>
    <n v="20275.400000000001"/>
  </r>
  <r>
    <x v="8"/>
    <x v="0"/>
    <x v="6"/>
    <x v="0"/>
    <x v="0"/>
    <x v="1"/>
    <x v="8"/>
    <x v="94"/>
    <x v="42"/>
    <m/>
  </r>
  <r>
    <x v="8"/>
    <x v="0"/>
    <x v="6"/>
    <x v="0"/>
    <x v="0"/>
    <x v="1"/>
    <x v="8"/>
    <x v="94"/>
    <x v="57"/>
    <m/>
  </r>
  <r>
    <x v="8"/>
    <x v="0"/>
    <x v="6"/>
    <x v="0"/>
    <x v="0"/>
    <x v="1"/>
    <x v="8"/>
    <x v="94"/>
    <x v="230"/>
    <n v="581987.05000000005"/>
  </r>
  <r>
    <x v="8"/>
    <x v="0"/>
    <x v="6"/>
    <x v="0"/>
    <x v="0"/>
    <x v="1"/>
    <x v="8"/>
    <x v="95"/>
    <x v="0"/>
    <m/>
  </r>
  <r>
    <x v="8"/>
    <x v="0"/>
    <x v="6"/>
    <x v="0"/>
    <x v="0"/>
    <x v="1"/>
    <x v="8"/>
    <x v="77"/>
    <x v="50"/>
    <m/>
  </r>
  <r>
    <x v="8"/>
    <x v="0"/>
    <x v="6"/>
    <x v="0"/>
    <x v="0"/>
    <x v="1"/>
    <x v="8"/>
    <x v="156"/>
    <x v="80"/>
    <m/>
  </r>
  <r>
    <x v="8"/>
    <x v="0"/>
    <x v="6"/>
    <x v="0"/>
    <x v="0"/>
    <x v="1"/>
    <x v="8"/>
    <x v="156"/>
    <x v="88"/>
    <m/>
  </r>
  <r>
    <x v="8"/>
    <x v="0"/>
    <x v="6"/>
    <x v="0"/>
    <x v="0"/>
    <x v="1"/>
    <x v="8"/>
    <x v="156"/>
    <x v="6"/>
    <m/>
  </r>
  <r>
    <x v="8"/>
    <x v="0"/>
    <x v="6"/>
    <x v="0"/>
    <x v="0"/>
    <x v="1"/>
    <x v="8"/>
    <x v="156"/>
    <x v="122"/>
    <m/>
  </r>
  <r>
    <x v="8"/>
    <x v="0"/>
    <x v="6"/>
    <x v="0"/>
    <x v="0"/>
    <x v="1"/>
    <x v="8"/>
    <x v="156"/>
    <x v="16"/>
    <m/>
  </r>
  <r>
    <x v="8"/>
    <x v="0"/>
    <x v="6"/>
    <x v="0"/>
    <x v="0"/>
    <x v="1"/>
    <x v="8"/>
    <x v="156"/>
    <x v="42"/>
    <m/>
  </r>
  <r>
    <x v="8"/>
    <x v="0"/>
    <x v="6"/>
    <x v="0"/>
    <x v="0"/>
    <x v="1"/>
    <x v="8"/>
    <x v="156"/>
    <x v="37"/>
    <m/>
  </r>
  <r>
    <x v="8"/>
    <x v="0"/>
    <x v="6"/>
    <x v="0"/>
    <x v="0"/>
    <x v="1"/>
    <x v="8"/>
    <x v="156"/>
    <x v="45"/>
    <m/>
  </r>
  <r>
    <x v="8"/>
    <x v="0"/>
    <x v="6"/>
    <x v="0"/>
    <x v="0"/>
    <x v="1"/>
    <x v="8"/>
    <x v="156"/>
    <x v="124"/>
    <m/>
  </r>
  <r>
    <x v="8"/>
    <x v="0"/>
    <x v="6"/>
    <x v="0"/>
    <x v="0"/>
    <x v="1"/>
    <x v="8"/>
    <x v="156"/>
    <x v="31"/>
    <n v="1545.38"/>
  </r>
  <r>
    <x v="8"/>
    <x v="0"/>
    <x v="6"/>
    <x v="0"/>
    <x v="0"/>
    <x v="1"/>
    <x v="8"/>
    <x v="156"/>
    <x v="42"/>
    <n v="4450.12"/>
  </r>
  <r>
    <x v="8"/>
    <x v="0"/>
    <x v="6"/>
    <x v="0"/>
    <x v="0"/>
    <x v="1"/>
    <x v="8"/>
    <x v="156"/>
    <x v="0"/>
    <m/>
  </r>
  <r>
    <x v="8"/>
    <x v="0"/>
    <x v="6"/>
    <x v="0"/>
    <x v="0"/>
    <x v="1"/>
    <x v="8"/>
    <x v="156"/>
    <x v="0"/>
    <m/>
  </r>
  <r>
    <x v="8"/>
    <x v="0"/>
    <x v="6"/>
    <x v="0"/>
    <x v="0"/>
    <x v="1"/>
    <x v="8"/>
    <x v="4"/>
    <x v="2"/>
    <m/>
  </r>
  <r>
    <x v="8"/>
    <x v="0"/>
    <x v="6"/>
    <x v="0"/>
    <x v="0"/>
    <x v="1"/>
    <x v="8"/>
    <x v="4"/>
    <x v="190"/>
    <m/>
  </r>
  <r>
    <x v="8"/>
    <x v="0"/>
    <x v="6"/>
    <x v="0"/>
    <x v="0"/>
    <x v="1"/>
    <x v="8"/>
    <x v="4"/>
    <x v="157"/>
    <m/>
  </r>
  <r>
    <x v="8"/>
    <x v="0"/>
    <x v="6"/>
    <x v="0"/>
    <x v="0"/>
    <x v="1"/>
    <x v="8"/>
    <x v="4"/>
    <x v="153"/>
    <m/>
  </r>
  <r>
    <x v="8"/>
    <x v="0"/>
    <x v="6"/>
    <x v="0"/>
    <x v="0"/>
    <x v="1"/>
    <x v="8"/>
    <x v="4"/>
    <x v="101"/>
    <m/>
  </r>
  <r>
    <x v="8"/>
    <x v="0"/>
    <x v="6"/>
    <x v="0"/>
    <x v="0"/>
    <x v="1"/>
    <x v="8"/>
    <x v="4"/>
    <x v="37"/>
    <m/>
  </r>
  <r>
    <x v="8"/>
    <x v="0"/>
    <x v="6"/>
    <x v="0"/>
    <x v="0"/>
    <x v="1"/>
    <x v="8"/>
    <x v="4"/>
    <x v="87"/>
    <m/>
  </r>
  <r>
    <x v="8"/>
    <x v="0"/>
    <x v="6"/>
    <x v="0"/>
    <x v="0"/>
    <x v="1"/>
    <x v="8"/>
    <x v="4"/>
    <x v="219"/>
    <m/>
  </r>
  <r>
    <x v="8"/>
    <x v="0"/>
    <x v="6"/>
    <x v="0"/>
    <x v="0"/>
    <x v="1"/>
    <x v="8"/>
    <x v="4"/>
    <x v="220"/>
    <m/>
  </r>
  <r>
    <x v="8"/>
    <x v="0"/>
    <x v="6"/>
    <x v="0"/>
    <x v="0"/>
    <x v="1"/>
    <x v="8"/>
    <x v="4"/>
    <x v="221"/>
    <m/>
  </r>
  <r>
    <x v="8"/>
    <x v="0"/>
    <x v="6"/>
    <x v="0"/>
    <x v="0"/>
    <x v="1"/>
    <x v="8"/>
    <x v="4"/>
    <x v="205"/>
    <m/>
  </r>
  <r>
    <x v="8"/>
    <x v="0"/>
    <x v="6"/>
    <x v="0"/>
    <x v="0"/>
    <x v="1"/>
    <x v="8"/>
    <x v="4"/>
    <x v="153"/>
    <m/>
  </r>
  <r>
    <x v="8"/>
    <x v="0"/>
    <x v="6"/>
    <x v="0"/>
    <x v="0"/>
    <x v="1"/>
    <x v="8"/>
    <x v="4"/>
    <x v="118"/>
    <m/>
  </r>
  <r>
    <x v="8"/>
    <x v="0"/>
    <x v="6"/>
    <x v="0"/>
    <x v="0"/>
    <x v="1"/>
    <x v="8"/>
    <x v="4"/>
    <x v="2"/>
    <m/>
  </r>
  <r>
    <x v="8"/>
    <x v="0"/>
    <x v="6"/>
    <x v="0"/>
    <x v="0"/>
    <x v="1"/>
    <x v="8"/>
    <x v="4"/>
    <x v="123"/>
    <m/>
  </r>
  <r>
    <x v="8"/>
    <x v="0"/>
    <x v="6"/>
    <x v="0"/>
    <x v="0"/>
    <x v="1"/>
    <x v="8"/>
    <x v="4"/>
    <x v="201"/>
    <m/>
  </r>
  <r>
    <x v="8"/>
    <x v="0"/>
    <x v="6"/>
    <x v="0"/>
    <x v="0"/>
    <x v="1"/>
    <x v="8"/>
    <x v="4"/>
    <x v="209"/>
    <m/>
  </r>
  <r>
    <x v="8"/>
    <x v="0"/>
    <x v="6"/>
    <x v="0"/>
    <x v="0"/>
    <x v="1"/>
    <x v="8"/>
    <x v="4"/>
    <x v="31"/>
    <m/>
  </r>
  <r>
    <x v="8"/>
    <x v="0"/>
    <x v="6"/>
    <x v="0"/>
    <x v="0"/>
    <x v="1"/>
    <x v="8"/>
    <x v="4"/>
    <x v="54"/>
    <m/>
  </r>
  <r>
    <x v="8"/>
    <x v="0"/>
    <x v="6"/>
    <x v="0"/>
    <x v="0"/>
    <x v="1"/>
    <x v="8"/>
    <x v="4"/>
    <x v="200"/>
    <m/>
  </r>
  <r>
    <x v="8"/>
    <x v="0"/>
    <x v="6"/>
    <x v="0"/>
    <x v="0"/>
    <x v="1"/>
    <x v="8"/>
    <x v="4"/>
    <x v="210"/>
    <m/>
  </r>
  <r>
    <x v="8"/>
    <x v="0"/>
    <x v="6"/>
    <x v="0"/>
    <x v="0"/>
    <x v="1"/>
    <x v="8"/>
    <x v="4"/>
    <x v="0"/>
    <m/>
  </r>
  <r>
    <x v="8"/>
    <x v="0"/>
    <x v="6"/>
    <x v="0"/>
    <x v="0"/>
    <x v="1"/>
    <x v="8"/>
    <x v="4"/>
    <x v="0"/>
    <m/>
  </r>
  <r>
    <x v="8"/>
    <x v="0"/>
    <x v="6"/>
    <x v="0"/>
    <x v="0"/>
    <x v="1"/>
    <x v="8"/>
    <x v="4"/>
    <x v="0"/>
    <m/>
  </r>
  <r>
    <x v="8"/>
    <x v="0"/>
    <x v="6"/>
    <x v="0"/>
    <x v="0"/>
    <x v="1"/>
    <x v="8"/>
    <x v="4"/>
    <x v="0"/>
    <m/>
  </r>
  <r>
    <x v="8"/>
    <x v="0"/>
    <x v="6"/>
    <x v="0"/>
    <x v="0"/>
    <x v="1"/>
    <x v="8"/>
    <x v="4"/>
    <x v="0"/>
    <m/>
  </r>
  <r>
    <x v="8"/>
    <x v="0"/>
    <x v="6"/>
    <x v="0"/>
    <x v="0"/>
    <x v="1"/>
    <x v="8"/>
    <x v="4"/>
    <x v="0"/>
    <m/>
  </r>
  <r>
    <x v="8"/>
    <x v="0"/>
    <x v="6"/>
    <x v="0"/>
    <x v="0"/>
    <x v="6"/>
    <x v="23"/>
    <x v="112"/>
    <x v="31"/>
    <m/>
  </r>
  <r>
    <x v="8"/>
    <x v="0"/>
    <x v="6"/>
    <x v="0"/>
    <x v="2"/>
    <x v="3"/>
    <x v="3"/>
    <x v="96"/>
    <x v="0"/>
    <m/>
  </r>
  <r>
    <x v="8"/>
    <x v="0"/>
    <x v="6"/>
    <x v="0"/>
    <x v="2"/>
    <x v="3"/>
    <x v="3"/>
    <x v="137"/>
    <x v="98"/>
    <m/>
  </r>
  <r>
    <x v="8"/>
    <x v="0"/>
    <x v="6"/>
    <x v="0"/>
    <x v="2"/>
    <x v="3"/>
    <x v="3"/>
    <x v="97"/>
    <x v="34"/>
    <m/>
  </r>
  <r>
    <x v="8"/>
    <x v="0"/>
    <x v="6"/>
    <x v="0"/>
    <x v="2"/>
    <x v="3"/>
    <x v="3"/>
    <x v="97"/>
    <x v="36"/>
    <n v="1490541"/>
  </r>
  <r>
    <x v="8"/>
    <x v="0"/>
    <x v="6"/>
    <x v="0"/>
    <x v="2"/>
    <x v="3"/>
    <x v="3"/>
    <x v="97"/>
    <x v="48"/>
    <m/>
  </r>
  <r>
    <x v="8"/>
    <x v="0"/>
    <x v="6"/>
    <x v="0"/>
    <x v="2"/>
    <x v="3"/>
    <x v="3"/>
    <x v="97"/>
    <x v="35"/>
    <m/>
  </r>
  <r>
    <x v="8"/>
    <x v="0"/>
    <x v="6"/>
    <x v="0"/>
    <x v="2"/>
    <x v="3"/>
    <x v="3"/>
    <x v="97"/>
    <x v="0"/>
    <m/>
  </r>
  <r>
    <x v="8"/>
    <x v="0"/>
    <x v="6"/>
    <x v="0"/>
    <x v="2"/>
    <x v="3"/>
    <x v="3"/>
    <x v="97"/>
    <x v="0"/>
    <m/>
  </r>
  <r>
    <x v="8"/>
    <x v="0"/>
    <x v="6"/>
    <x v="0"/>
    <x v="2"/>
    <x v="3"/>
    <x v="3"/>
    <x v="97"/>
    <x v="0"/>
    <m/>
  </r>
  <r>
    <x v="8"/>
    <x v="0"/>
    <x v="6"/>
    <x v="0"/>
    <x v="2"/>
    <x v="3"/>
    <x v="3"/>
    <x v="98"/>
    <x v="0"/>
    <m/>
  </r>
  <r>
    <x v="8"/>
    <x v="0"/>
    <x v="6"/>
    <x v="0"/>
    <x v="2"/>
    <x v="3"/>
    <x v="3"/>
    <x v="99"/>
    <x v="37"/>
    <m/>
  </r>
  <r>
    <x v="8"/>
    <x v="0"/>
    <x v="6"/>
    <x v="0"/>
    <x v="2"/>
    <x v="3"/>
    <x v="3"/>
    <x v="99"/>
    <x v="122"/>
    <m/>
  </r>
  <r>
    <x v="8"/>
    <x v="0"/>
    <x v="6"/>
    <x v="0"/>
    <x v="2"/>
    <x v="3"/>
    <x v="3"/>
    <x v="99"/>
    <x v="39"/>
    <m/>
  </r>
  <r>
    <x v="8"/>
    <x v="0"/>
    <x v="6"/>
    <x v="0"/>
    <x v="2"/>
    <x v="3"/>
    <x v="3"/>
    <x v="99"/>
    <x v="70"/>
    <n v="1812000"/>
  </r>
  <r>
    <x v="8"/>
    <x v="0"/>
    <x v="6"/>
    <x v="0"/>
    <x v="2"/>
    <x v="3"/>
    <x v="3"/>
    <x v="99"/>
    <x v="226"/>
    <n v="390600"/>
  </r>
  <r>
    <x v="8"/>
    <x v="0"/>
    <x v="6"/>
    <x v="0"/>
    <x v="2"/>
    <x v="3"/>
    <x v="3"/>
    <x v="99"/>
    <x v="230"/>
    <m/>
  </r>
  <r>
    <x v="8"/>
    <x v="0"/>
    <x v="6"/>
    <x v="0"/>
    <x v="2"/>
    <x v="3"/>
    <x v="3"/>
    <x v="99"/>
    <x v="156"/>
    <m/>
  </r>
  <r>
    <x v="8"/>
    <x v="0"/>
    <x v="6"/>
    <x v="0"/>
    <x v="2"/>
    <x v="3"/>
    <x v="26"/>
    <x v="137"/>
    <x v="0"/>
    <m/>
  </r>
  <r>
    <x v="8"/>
    <x v="0"/>
    <x v="6"/>
    <x v="0"/>
    <x v="2"/>
    <x v="3"/>
    <x v="20"/>
    <x v="49"/>
    <x v="68"/>
    <m/>
  </r>
  <r>
    <x v="8"/>
    <x v="0"/>
    <x v="6"/>
    <x v="0"/>
    <x v="2"/>
    <x v="3"/>
    <x v="20"/>
    <x v="49"/>
    <x v="124"/>
    <m/>
  </r>
  <r>
    <x v="8"/>
    <x v="0"/>
    <x v="6"/>
    <x v="0"/>
    <x v="2"/>
    <x v="3"/>
    <x v="20"/>
    <x v="49"/>
    <x v="41"/>
    <n v="1893070"/>
  </r>
  <r>
    <x v="8"/>
    <x v="0"/>
    <x v="6"/>
    <x v="0"/>
    <x v="2"/>
    <x v="3"/>
    <x v="20"/>
    <x v="49"/>
    <x v="42"/>
    <n v="546240"/>
  </r>
  <r>
    <x v="8"/>
    <x v="0"/>
    <x v="6"/>
    <x v="0"/>
    <x v="2"/>
    <x v="3"/>
    <x v="20"/>
    <x v="49"/>
    <x v="230"/>
    <m/>
  </r>
  <r>
    <x v="8"/>
    <x v="0"/>
    <x v="6"/>
    <x v="0"/>
    <x v="2"/>
    <x v="3"/>
    <x v="20"/>
    <x v="49"/>
    <x v="122"/>
    <m/>
  </r>
  <r>
    <x v="8"/>
    <x v="0"/>
    <x v="6"/>
    <x v="0"/>
    <x v="2"/>
    <x v="3"/>
    <x v="20"/>
    <x v="151"/>
    <x v="0"/>
    <m/>
  </r>
  <r>
    <x v="8"/>
    <x v="0"/>
    <x v="6"/>
    <x v="0"/>
    <x v="2"/>
    <x v="3"/>
    <x v="20"/>
    <x v="111"/>
    <x v="42"/>
    <n v="1000000"/>
  </r>
  <r>
    <x v="8"/>
    <x v="0"/>
    <x v="6"/>
    <x v="0"/>
    <x v="2"/>
    <x v="3"/>
    <x v="20"/>
    <x v="111"/>
    <x v="124"/>
    <n v="878153"/>
  </r>
  <r>
    <x v="8"/>
    <x v="0"/>
    <x v="6"/>
    <x v="0"/>
    <x v="2"/>
    <x v="3"/>
    <x v="20"/>
    <x v="111"/>
    <x v="0"/>
    <m/>
  </r>
  <r>
    <x v="8"/>
    <x v="0"/>
    <x v="6"/>
    <x v="0"/>
    <x v="2"/>
    <x v="3"/>
    <x v="20"/>
    <x v="111"/>
    <x v="0"/>
    <m/>
  </r>
  <r>
    <x v="8"/>
    <x v="0"/>
    <x v="6"/>
    <x v="0"/>
    <x v="2"/>
    <x v="3"/>
    <x v="20"/>
    <x v="111"/>
    <x v="0"/>
    <m/>
  </r>
  <r>
    <x v="8"/>
    <x v="0"/>
    <x v="6"/>
    <x v="0"/>
    <x v="2"/>
    <x v="3"/>
    <x v="30"/>
    <x v="151"/>
    <x v="124"/>
    <n v="1784775"/>
  </r>
  <r>
    <x v="8"/>
    <x v="0"/>
    <x v="6"/>
    <x v="0"/>
    <x v="2"/>
    <x v="3"/>
    <x v="30"/>
    <x v="151"/>
    <x v="230"/>
    <n v="1700000"/>
  </r>
  <r>
    <x v="8"/>
    <x v="0"/>
    <x v="6"/>
    <x v="0"/>
    <x v="2"/>
    <x v="3"/>
    <x v="0"/>
    <x v="157"/>
    <x v="36"/>
    <m/>
  </r>
  <r>
    <x v="8"/>
    <x v="0"/>
    <x v="6"/>
    <x v="0"/>
    <x v="2"/>
    <x v="3"/>
    <x v="0"/>
    <x v="157"/>
    <x v="230"/>
    <n v="120509"/>
  </r>
  <r>
    <x v="8"/>
    <x v="0"/>
    <x v="6"/>
    <x v="0"/>
    <x v="2"/>
    <x v="3"/>
    <x v="21"/>
    <x v="50"/>
    <x v="0"/>
    <m/>
  </r>
  <r>
    <x v="8"/>
    <x v="0"/>
    <x v="6"/>
    <x v="0"/>
    <x v="2"/>
    <x v="3"/>
    <x v="21"/>
    <x v="132"/>
    <x v="0"/>
    <m/>
  </r>
  <r>
    <x v="9"/>
    <x v="0"/>
    <x v="6"/>
    <x v="0"/>
    <x v="1"/>
    <x v="2"/>
    <x v="24"/>
    <x v="63"/>
    <x v="1"/>
    <n v="189960643.55000001"/>
  </r>
  <r>
    <x v="9"/>
    <x v="0"/>
    <x v="6"/>
    <x v="0"/>
    <x v="1"/>
    <x v="5"/>
    <x v="11"/>
    <x v="64"/>
    <x v="0"/>
    <m/>
  </r>
  <r>
    <x v="9"/>
    <x v="0"/>
    <x v="6"/>
    <x v="0"/>
    <x v="1"/>
    <x v="5"/>
    <x v="14"/>
    <x v="66"/>
    <x v="0"/>
    <m/>
  </r>
  <r>
    <x v="9"/>
    <x v="0"/>
    <x v="6"/>
    <x v="0"/>
    <x v="1"/>
    <x v="5"/>
    <x v="15"/>
    <x v="69"/>
    <x v="0"/>
    <m/>
  </r>
  <r>
    <x v="9"/>
    <x v="0"/>
    <x v="6"/>
    <x v="0"/>
    <x v="1"/>
    <x v="2"/>
    <x v="25"/>
    <x v="74"/>
    <x v="0"/>
    <n v="-14484986.16"/>
  </r>
  <r>
    <x v="9"/>
    <x v="0"/>
    <x v="6"/>
    <x v="0"/>
    <x v="1"/>
    <x v="2"/>
    <x v="25"/>
    <x v="118"/>
    <x v="0"/>
    <m/>
  </r>
  <r>
    <x v="9"/>
    <x v="0"/>
    <x v="6"/>
    <x v="0"/>
    <x v="1"/>
    <x v="2"/>
    <x v="0"/>
    <x v="103"/>
    <x v="0"/>
    <m/>
  </r>
  <r>
    <x v="9"/>
    <x v="0"/>
    <x v="6"/>
    <x v="0"/>
    <x v="1"/>
    <x v="2"/>
    <x v="0"/>
    <x v="104"/>
    <x v="0"/>
    <n v="243697.44"/>
  </r>
  <r>
    <x v="9"/>
    <x v="0"/>
    <x v="6"/>
    <x v="0"/>
    <x v="1"/>
    <x v="2"/>
    <x v="0"/>
    <x v="145"/>
    <x v="0"/>
    <n v="-1400158.6"/>
  </r>
  <r>
    <x v="9"/>
    <x v="0"/>
    <x v="6"/>
    <x v="0"/>
    <x v="1"/>
    <x v="5"/>
    <x v="7"/>
    <x v="153"/>
    <x v="0"/>
    <n v="498672"/>
  </r>
  <r>
    <x v="9"/>
    <x v="0"/>
    <x v="6"/>
    <x v="0"/>
    <x v="0"/>
    <x v="0"/>
    <x v="4"/>
    <x v="158"/>
    <x v="2"/>
    <n v="16900000"/>
  </r>
  <r>
    <x v="9"/>
    <x v="0"/>
    <x v="6"/>
    <x v="0"/>
    <x v="0"/>
    <x v="0"/>
    <x v="4"/>
    <x v="6"/>
    <x v="157"/>
    <n v="1587000"/>
  </r>
  <r>
    <x v="9"/>
    <x v="0"/>
    <x v="6"/>
    <x v="0"/>
    <x v="0"/>
    <x v="0"/>
    <x v="4"/>
    <x v="6"/>
    <x v="158"/>
    <m/>
  </r>
  <r>
    <x v="9"/>
    <x v="0"/>
    <x v="6"/>
    <x v="0"/>
    <x v="0"/>
    <x v="0"/>
    <x v="4"/>
    <x v="160"/>
    <x v="2"/>
    <m/>
  </r>
  <r>
    <x v="9"/>
    <x v="0"/>
    <x v="6"/>
    <x v="0"/>
    <x v="0"/>
    <x v="0"/>
    <x v="4"/>
    <x v="160"/>
    <x v="136"/>
    <n v="1660000"/>
  </r>
  <r>
    <x v="9"/>
    <x v="0"/>
    <x v="6"/>
    <x v="0"/>
    <x v="0"/>
    <x v="0"/>
    <x v="4"/>
    <x v="7"/>
    <x v="157"/>
    <n v="124200"/>
  </r>
  <r>
    <x v="9"/>
    <x v="0"/>
    <x v="6"/>
    <x v="0"/>
    <x v="0"/>
    <x v="0"/>
    <x v="4"/>
    <x v="7"/>
    <x v="158"/>
    <m/>
  </r>
  <r>
    <x v="9"/>
    <x v="0"/>
    <x v="6"/>
    <x v="0"/>
    <x v="0"/>
    <x v="0"/>
    <x v="4"/>
    <x v="7"/>
    <x v="0"/>
    <m/>
  </r>
  <r>
    <x v="9"/>
    <x v="0"/>
    <x v="6"/>
    <x v="0"/>
    <x v="0"/>
    <x v="0"/>
    <x v="4"/>
    <x v="8"/>
    <x v="2"/>
    <m/>
  </r>
  <r>
    <x v="9"/>
    <x v="0"/>
    <x v="6"/>
    <x v="0"/>
    <x v="0"/>
    <x v="0"/>
    <x v="4"/>
    <x v="8"/>
    <x v="157"/>
    <n v="182850"/>
  </r>
  <r>
    <x v="9"/>
    <x v="0"/>
    <x v="6"/>
    <x v="0"/>
    <x v="0"/>
    <x v="0"/>
    <x v="4"/>
    <x v="8"/>
    <x v="158"/>
    <m/>
  </r>
  <r>
    <x v="9"/>
    <x v="0"/>
    <x v="6"/>
    <x v="0"/>
    <x v="0"/>
    <x v="0"/>
    <x v="4"/>
    <x v="9"/>
    <x v="2"/>
    <m/>
  </r>
  <r>
    <x v="9"/>
    <x v="0"/>
    <x v="6"/>
    <x v="0"/>
    <x v="0"/>
    <x v="0"/>
    <x v="4"/>
    <x v="9"/>
    <x v="158"/>
    <m/>
  </r>
  <r>
    <x v="9"/>
    <x v="0"/>
    <x v="6"/>
    <x v="0"/>
    <x v="0"/>
    <x v="0"/>
    <x v="4"/>
    <x v="9"/>
    <x v="227"/>
    <m/>
  </r>
  <r>
    <x v="9"/>
    <x v="0"/>
    <x v="6"/>
    <x v="0"/>
    <x v="0"/>
    <x v="0"/>
    <x v="4"/>
    <x v="9"/>
    <x v="157"/>
    <n v="21942"/>
  </r>
  <r>
    <x v="9"/>
    <x v="0"/>
    <x v="6"/>
    <x v="0"/>
    <x v="0"/>
    <x v="0"/>
    <x v="4"/>
    <x v="10"/>
    <x v="2"/>
    <m/>
  </r>
  <r>
    <x v="9"/>
    <x v="0"/>
    <x v="6"/>
    <x v="0"/>
    <x v="0"/>
    <x v="0"/>
    <x v="4"/>
    <x v="10"/>
    <x v="157"/>
    <n v="182850"/>
  </r>
  <r>
    <x v="9"/>
    <x v="0"/>
    <x v="6"/>
    <x v="0"/>
    <x v="0"/>
    <x v="0"/>
    <x v="4"/>
    <x v="10"/>
    <x v="158"/>
    <m/>
  </r>
  <r>
    <x v="9"/>
    <x v="0"/>
    <x v="6"/>
    <x v="0"/>
    <x v="0"/>
    <x v="0"/>
    <x v="4"/>
    <x v="11"/>
    <x v="2"/>
    <n v="704167"/>
  </r>
  <r>
    <x v="9"/>
    <x v="0"/>
    <x v="6"/>
    <x v="0"/>
    <x v="0"/>
    <x v="0"/>
    <x v="4"/>
    <x v="11"/>
    <x v="158"/>
    <m/>
  </r>
  <r>
    <x v="9"/>
    <x v="0"/>
    <x v="6"/>
    <x v="0"/>
    <x v="0"/>
    <x v="0"/>
    <x v="4"/>
    <x v="11"/>
    <x v="157"/>
    <n v="86250"/>
  </r>
  <r>
    <x v="9"/>
    <x v="0"/>
    <x v="6"/>
    <x v="0"/>
    <x v="0"/>
    <x v="0"/>
    <x v="4"/>
    <x v="12"/>
    <x v="2"/>
    <m/>
  </r>
  <r>
    <x v="9"/>
    <x v="0"/>
    <x v="6"/>
    <x v="0"/>
    <x v="0"/>
    <x v="0"/>
    <x v="4"/>
    <x v="134"/>
    <x v="0"/>
    <m/>
  </r>
  <r>
    <x v="9"/>
    <x v="0"/>
    <x v="6"/>
    <x v="0"/>
    <x v="0"/>
    <x v="0"/>
    <x v="4"/>
    <x v="142"/>
    <x v="0"/>
    <m/>
  </r>
  <r>
    <x v="9"/>
    <x v="0"/>
    <x v="6"/>
    <x v="0"/>
    <x v="0"/>
    <x v="0"/>
    <x v="4"/>
    <x v="56"/>
    <x v="211"/>
    <m/>
  </r>
  <r>
    <x v="9"/>
    <x v="0"/>
    <x v="6"/>
    <x v="0"/>
    <x v="0"/>
    <x v="0"/>
    <x v="4"/>
    <x v="13"/>
    <x v="5"/>
    <n v="70037"/>
  </r>
  <r>
    <x v="9"/>
    <x v="0"/>
    <x v="6"/>
    <x v="0"/>
    <x v="0"/>
    <x v="0"/>
    <x v="4"/>
    <x v="146"/>
    <x v="181"/>
    <m/>
  </r>
  <r>
    <x v="9"/>
    <x v="0"/>
    <x v="6"/>
    <x v="0"/>
    <x v="0"/>
    <x v="0"/>
    <x v="4"/>
    <x v="14"/>
    <x v="6"/>
    <n v="1668000"/>
  </r>
  <r>
    <x v="9"/>
    <x v="0"/>
    <x v="6"/>
    <x v="0"/>
    <x v="0"/>
    <x v="0"/>
    <x v="4"/>
    <x v="14"/>
    <x v="7"/>
    <m/>
  </r>
  <r>
    <x v="9"/>
    <x v="0"/>
    <x v="6"/>
    <x v="0"/>
    <x v="0"/>
    <x v="0"/>
    <x v="4"/>
    <x v="15"/>
    <x v="8"/>
    <n v="556000"/>
  </r>
  <r>
    <x v="9"/>
    <x v="0"/>
    <x v="6"/>
    <x v="0"/>
    <x v="0"/>
    <x v="0"/>
    <x v="4"/>
    <x v="147"/>
    <x v="239"/>
    <n v="2110000"/>
  </r>
  <r>
    <x v="9"/>
    <x v="0"/>
    <x v="6"/>
    <x v="0"/>
    <x v="0"/>
    <x v="0"/>
    <x v="4"/>
    <x v="113"/>
    <x v="175"/>
    <m/>
  </r>
  <r>
    <x v="9"/>
    <x v="0"/>
    <x v="6"/>
    <x v="0"/>
    <x v="0"/>
    <x v="0"/>
    <x v="9"/>
    <x v="114"/>
    <x v="9"/>
    <n v="2689680"/>
  </r>
  <r>
    <x v="9"/>
    <x v="0"/>
    <x v="6"/>
    <x v="0"/>
    <x v="0"/>
    <x v="0"/>
    <x v="9"/>
    <x v="30"/>
    <x v="234"/>
    <m/>
  </r>
  <r>
    <x v="9"/>
    <x v="0"/>
    <x v="6"/>
    <x v="0"/>
    <x v="0"/>
    <x v="0"/>
    <x v="9"/>
    <x v="110"/>
    <x v="231"/>
    <m/>
  </r>
  <r>
    <x v="9"/>
    <x v="0"/>
    <x v="6"/>
    <x v="0"/>
    <x v="0"/>
    <x v="0"/>
    <x v="5"/>
    <x v="70"/>
    <x v="88"/>
    <n v="882"/>
  </r>
  <r>
    <x v="9"/>
    <x v="0"/>
    <x v="6"/>
    <x v="0"/>
    <x v="0"/>
    <x v="0"/>
    <x v="5"/>
    <x v="70"/>
    <x v="240"/>
    <m/>
  </r>
  <r>
    <x v="9"/>
    <x v="0"/>
    <x v="6"/>
    <x v="0"/>
    <x v="0"/>
    <x v="0"/>
    <x v="5"/>
    <x v="70"/>
    <x v="201"/>
    <m/>
  </r>
  <r>
    <x v="9"/>
    <x v="0"/>
    <x v="6"/>
    <x v="0"/>
    <x v="0"/>
    <x v="0"/>
    <x v="5"/>
    <x v="70"/>
    <x v="134"/>
    <m/>
  </r>
  <r>
    <x v="9"/>
    <x v="0"/>
    <x v="6"/>
    <x v="0"/>
    <x v="0"/>
    <x v="0"/>
    <x v="5"/>
    <x v="102"/>
    <x v="0"/>
    <m/>
  </r>
  <r>
    <x v="9"/>
    <x v="0"/>
    <x v="6"/>
    <x v="0"/>
    <x v="0"/>
    <x v="0"/>
    <x v="5"/>
    <x v="71"/>
    <x v="88"/>
    <m/>
  </r>
  <r>
    <x v="9"/>
    <x v="0"/>
    <x v="6"/>
    <x v="0"/>
    <x v="0"/>
    <x v="0"/>
    <x v="5"/>
    <x v="71"/>
    <x v="53"/>
    <m/>
  </r>
  <r>
    <x v="9"/>
    <x v="0"/>
    <x v="6"/>
    <x v="0"/>
    <x v="0"/>
    <x v="0"/>
    <x v="5"/>
    <x v="71"/>
    <x v="224"/>
    <n v="107994"/>
  </r>
  <r>
    <x v="9"/>
    <x v="0"/>
    <x v="6"/>
    <x v="0"/>
    <x v="0"/>
    <x v="0"/>
    <x v="5"/>
    <x v="71"/>
    <x v="45"/>
    <n v="21800"/>
  </r>
  <r>
    <x v="9"/>
    <x v="0"/>
    <x v="6"/>
    <x v="0"/>
    <x v="0"/>
    <x v="0"/>
    <x v="5"/>
    <x v="78"/>
    <x v="0"/>
    <m/>
  </r>
  <r>
    <x v="9"/>
    <x v="0"/>
    <x v="6"/>
    <x v="0"/>
    <x v="0"/>
    <x v="0"/>
    <x v="6"/>
    <x v="17"/>
    <x v="12"/>
    <m/>
  </r>
  <r>
    <x v="9"/>
    <x v="0"/>
    <x v="6"/>
    <x v="0"/>
    <x v="0"/>
    <x v="0"/>
    <x v="6"/>
    <x v="17"/>
    <x v="0"/>
    <m/>
  </r>
  <r>
    <x v="9"/>
    <x v="0"/>
    <x v="6"/>
    <x v="0"/>
    <x v="0"/>
    <x v="0"/>
    <x v="6"/>
    <x v="143"/>
    <x v="0"/>
    <m/>
  </r>
  <r>
    <x v="9"/>
    <x v="0"/>
    <x v="6"/>
    <x v="0"/>
    <x v="0"/>
    <x v="0"/>
    <x v="6"/>
    <x v="161"/>
    <x v="245"/>
    <n v="1686667"/>
  </r>
  <r>
    <x v="9"/>
    <x v="0"/>
    <x v="6"/>
    <x v="0"/>
    <x v="0"/>
    <x v="0"/>
    <x v="29"/>
    <x v="154"/>
    <x v="203"/>
    <n v="43930"/>
  </r>
  <r>
    <x v="9"/>
    <x v="0"/>
    <x v="6"/>
    <x v="0"/>
    <x v="0"/>
    <x v="0"/>
    <x v="0"/>
    <x v="79"/>
    <x v="0"/>
    <m/>
  </r>
  <r>
    <x v="9"/>
    <x v="0"/>
    <x v="6"/>
    <x v="0"/>
    <x v="0"/>
    <x v="0"/>
    <x v="0"/>
    <x v="80"/>
    <x v="14"/>
    <n v="445097.84"/>
  </r>
  <r>
    <x v="9"/>
    <x v="0"/>
    <x v="6"/>
    <x v="0"/>
    <x v="0"/>
    <x v="0"/>
    <x v="0"/>
    <x v="80"/>
    <x v="16"/>
    <n v="506861.4"/>
  </r>
  <r>
    <x v="9"/>
    <x v="0"/>
    <x v="6"/>
    <x v="0"/>
    <x v="0"/>
    <x v="0"/>
    <x v="0"/>
    <x v="80"/>
    <x v="176"/>
    <n v="151890.23000000001"/>
  </r>
  <r>
    <x v="9"/>
    <x v="0"/>
    <x v="6"/>
    <x v="0"/>
    <x v="0"/>
    <x v="0"/>
    <x v="0"/>
    <x v="80"/>
    <x v="162"/>
    <n v="2500000"/>
  </r>
  <r>
    <x v="9"/>
    <x v="0"/>
    <x v="6"/>
    <x v="0"/>
    <x v="0"/>
    <x v="0"/>
    <x v="0"/>
    <x v="80"/>
    <x v="235"/>
    <m/>
  </r>
  <r>
    <x v="9"/>
    <x v="0"/>
    <x v="6"/>
    <x v="0"/>
    <x v="0"/>
    <x v="0"/>
    <x v="0"/>
    <x v="80"/>
    <x v="70"/>
    <m/>
  </r>
  <r>
    <x v="9"/>
    <x v="0"/>
    <x v="6"/>
    <x v="0"/>
    <x v="0"/>
    <x v="0"/>
    <x v="0"/>
    <x v="80"/>
    <x v="59"/>
    <m/>
  </r>
  <r>
    <x v="9"/>
    <x v="0"/>
    <x v="6"/>
    <x v="0"/>
    <x v="0"/>
    <x v="0"/>
    <x v="0"/>
    <x v="80"/>
    <x v="44"/>
    <n v="870000"/>
  </r>
  <r>
    <x v="9"/>
    <x v="0"/>
    <x v="6"/>
    <x v="0"/>
    <x v="0"/>
    <x v="0"/>
    <x v="0"/>
    <x v="80"/>
    <x v="241"/>
    <m/>
  </r>
  <r>
    <x v="9"/>
    <x v="0"/>
    <x v="6"/>
    <x v="0"/>
    <x v="0"/>
    <x v="0"/>
    <x v="0"/>
    <x v="84"/>
    <x v="88"/>
    <m/>
  </r>
  <r>
    <x v="9"/>
    <x v="0"/>
    <x v="6"/>
    <x v="0"/>
    <x v="0"/>
    <x v="0"/>
    <x v="0"/>
    <x v="84"/>
    <x v="246"/>
    <n v="1942143"/>
  </r>
  <r>
    <x v="9"/>
    <x v="0"/>
    <x v="6"/>
    <x v="0"/>
    <x v="0"/>
    <x v="0"/>
    <x v="0"/>
    <x v="107"/>
    <x v="17"/>
    <n v="520000"/>
  </r>
  <r>
    <x v="9"/>
    <x v="0"/>
    <x v="6"/>
    <x v="0"/>
    <x v="0"/>
    <x v="0"/>
    <x v="0"/>
    <x v="115"/>
    <x v="0"/>
    <m/>
  </r>
  <r>
    <x v="9"/>
    <x v="0"/>
    <x v="6"/>
    <x v="0"/>
    <x v="0"/>
    <x v="0"/>
    <x v="0"/>
    <x v="138"/>
    <x v="88"/>
    <n v="369761.58"/>
  </r>
  <r>
    <x v="9"/>
    <x v="0"/>
    <x v="6"/>
    <x v="0"/>
    <x v="0"/>
    <x v="0"/>
    <x v="0"/>
    <x v="108"/>
    <x v="0"/>
    <m/>
  </r>
  <r>
    <x v="9"/>
    <x v="0"/>
    <x v="6"/>
    <x v="0"/>
    <x v="0"/>
    <x v="0"/>
    <x v="0"/>
    <x v="109"/>
    <x v="0"/>
    <m/>
  </r>
  <r>
    <x v="9"/>
    <x v="0"/>
    <x v="6"/>
    <x v="0"/>
    <x v="0"/>
    <x v="0"/>
    <x v="0"/>
    <x v="116"/>
    <x v="20"/>
    <m/>
  </r>
  <r>
    <x v="9"/>
    <x v="0"/>
    <x v="6"/>
    <x v="0"/>
    <x v="0"/>
    <x v="0"/>
    <x v="0"/>
    <x v="116"/>
    <x v="46"/>
    <m/>
  </r>
  <r>
    <x v="9"/>
    <x v="0"/>
    <x v="6"/>
    <x v="0"/>
    <x v="0"/>
    <x v="0"/>
    <x v="0"/>
    <x v="79"/>
    <x v="0"/>
    <m/>
  </r>
  <r>
    <x v="9"/>
    <x v="0"/>
    <x v="6"/>
    <x v="0"/>
    <x v="0"/>
    <x v="0"/>
    <x v="12"/>
    <x v="81"/>
    <x v="0"/>
    <m/>
  </r>
  <r>
    <x v="9"/>
    <x v="0"/>
    <x v="6"/>
    <x v="0"/>
    <x v="0"/>
    <x v="0"/>
    <x v="12"/>
    <x v="82"/>
    <x v="100"/>
    <m/>
  </r>
  <r>
    <x v="9"/>
    <x v="0"/>
    <x v="6"/>
    <x v="0"/>
    <x v="0"/>
    <x v="0"/>
    <x v="12"/>
    <x v="83"/>
    <x v="0"/>
    <m/>
  </r>
  <r>
    <x v="9"/>
    <x v="0"/>
    <x v="6"/>
    <x v="0"/>
    <x v="0"/>
    <x v="0"/>
    <x v="12"/>
    <x v="84"/>
    <x v="0"/>
    <m/>
  </r>
  <r>
    <x v="9"/>
    <x v="0"/>
    <x v="6"/>
    <x v="0"/>
    <x v="0"/>
    <x v="0"/>
    <x v="19"/>
    <x v="100"/>
    <x v="177"/>
    <n v="66483"/>
  </r>
  <r>
    <x v="9"/>
    <x v="0"/>
    <x v="6"/>
    <x v="0"/>
    <x v="0"/>
    <x v="0"/>
    <x v="19"/>
    <x v="100"/>
    <x v="178"/>
    <n v="140000"/>
  </r>
  <r>
    <x v="9"/>
    <x v="0"/>
    <x v="6"/>
    <x v="0"/>
    <x v="0"/>
    <x v="0"/>
    <x v="19"/>
    <x v="100"/>
    <x v="157"/>
    <n v="50000"/>
  </r>
  <r>
    <x v="9"/>
    <x v="0"/>
    <x v="6"/>
    <x v="0"/>
    <x v="0"/>
    <x v="0"/>
    <x v="28"/>
    <x v="150"/>
    <x v="0"/>
    <m/>
  </r>
  <r>
    <x v="9"/>
    <x v="0"/>
    <x v="6"/>
    <x v="0"/>
    <x v="0"/>
    <x v="0"/>
    <x v="31"/>
    <x v="85"/>
    <x v="157"/>
    <n v="50000"/>
  </r>
  <r>
    <x v="9"/>
    <x v="0"/>
    <x v="6"/>
    <x v="0"/>
    <x v="0"/>
    <x v="0"/>
    <x v="31"/>
    <x v="85"/>
    <x v="237"/>
    <m/>
  </r>
  <r>
    <x v="9"/>
    <x v="0"/>
    <x v="6"/>
    <x v="0"/>
    <x v="0"/>
    <x v="0"/>
    <x v="27"/>
    <x v="140"/>
    <x v="20"/>
    <m/>
  </r>
  <r>
    <x v="9"/>
    <x v="0"/>
    <x v="6"/>
    <x v="0"/>
    <x v="0"/>
    <x v="0"/>
    <x v="27"/>
    <x v="148"/>
    <x v="140"/>
    <m/>
  </r>
  <r>
    <x v="9"/>
    <x v="0"/>
    <x v="6"/>
    <x v="0"/>
    <x v="0"/>
    <x v="0"/>
    <x v="27"/>
    <x v="139"/>
    <x v="140"/>
    <m/>
  </r>
  <r>
    <x v="9"/>
    <x v="0"/>
    <x v="6"/>
    <x v="0"/>
    <x v="0"/>
    <x v="0"/>
    <x v="27"/>
    <x v="149"/>
    <x v="140"/>
    <m/>
  </r>
  <r>
    <x v="9"/>
    <x v="0"/>
    <x v="6"/>
    <x v="0"/>
    <x v="0"/>
    <x v="0"/>
    <x v="22"/>
    <x v="105"/>
    <x v="140"/>
    <m/>
  </r>
  <r>
    <x v="9"/>
    <x v="0"/>
    <x v="6"/>
    <x v="0"/>
    <x v="0"/>
    <x v="0"/>
    <x v="16"/>
    <x v="86"/>
    <x v="45"/>
    <n v="201700"/>
  </r>
  <r>
    <x v="9"/>
    <x v="0"/>
    <x v="6"/>
    <x v="0"/>
    <x v="0"/>
    <x v="0"/>
    <x v="16"/>
    <x v="86"/>
    <x v="204"/>
    <m/>
  </r>
  <r>
    <x v="9"/>
    <x v="0"/>
    <x v="6"/>
    <x v="0"/>
    <x v="0"/>
    <x v="0"/>
    <x v="16"/>
    <x v="86"/>
    <x v="224"/>
    <n v="375859"/>
  </r>
  <r>
    <x v="9"/>
    <x v="0"/>
    <x v="6"/>
    <x v="0"/>
    <x v="0"/>
    <x v="0"/>
    <x v="16"/>
    <x v="117"/>
    <x v="57"/>
    <n v="460000"/>
  </r>
  <r>
    <x v="9"/>
    <x v="0"/>
    <x v="6"/>
    <x v="0"/>
    <x v="0"/>
    <x v="0"/>
    <x v="16"/>
    <x v="117"/>
    <x v="134"/>
    <m/>
  </r>
  <r>
    <x v="9"/>
    <x v="0"/>
    <x v="6"/>
    <x v="0"/>
    <x v="0"/>
    <x v="0"/>
    <x v="16"/>
    <x v="117"/>
    <x v="223"/>
    <m/>
  </r>
  <r>
    <x v="9"/>
    <x v="0"/>
    <x v="6"/>
    <x v="0"/>
    <x v="0"/>
    <x v="0"/>
    <x v="22"/>
    <x v="105"/>
    <x v="0"/>
    <m/>
  </r>
  <r>
    <x v="9"/>
    <x v="0"/>
    <x v="6"/>
    <x v="0"/>
    <x v="0"/>
    <x v="0"/>
    <x v="2"/>
    <x v="87"/>
    <x v="165"/>
    <n v="373070.33"/>
  </r>
  <r>
    <x v="9"/>
    <x v="0"/>
    <x v="6"/>
    <x v="0"/>
    <x v="0"/>
    <x v="0"/>
    <x v="2"/>
    <x v="87"/>
    <x v="205"/>
    <n v="876124"/>
  </r>
  <r>
    <x v="9"/>
    <x v="0"/>
    <x v="6"/>
    <x v="0"/>
    <x v="0"/>
    <x v="0"/>
    <x v="2"/>
    <x v="87"/>
    <x v="238"/>
    <m/>
  </r>
  <r>
    <x v="9"/>
    <x v="0"/>
    <x v="6"/>
    <x v="0"/>
    <x v="0"/>
    <x v="0"/>
    <x v="2"/>
    <x v="87"/>
    <x v="242"/>
    <m/>
  </r>
  <r>
    <x v="9"/>
    <x v="0"/>
    <x v="6"/>
    <x v="0"/>
    <x v="0"/>
    <x v="0"/>
    <x v="2"/>
    <x v="155"/>
    <x v="222"/>
    <m/>
  </r>
  <r>
    <x v="9"/>
    <x v="0"/>
    <x v="6"/>
    <x v="0"/>
    <x v="0"/>
    <x v="0"/>
    <x v="2"/>
    <x v="155"/>
    <x v="225"/>
    <m/>
  </r>
  <r>
    <x v="9"/>
    <x v="0"/>
    <x v="6"/>
    <x v="0"/>
    <x v="0"/>
    <x v="0"/>
    <x v="2"/>
    <x v="155"/>
    <x v="0"/>
    <m/>
  </r>
  <r>
    <x v="9"/>
    <x v="0"/>
    <x v="6"/>
    <x v="0"/>
    <x v="0"/>
    <x v="0"/>
    <x v="2"/>
    <x v="88"/>
    <x v="128"/>
    <m/>
  </r>
  <r>
    <x v="9"/>
    <x v="0"/>
    <x v="6"/>
    <x v="0"/>
    <x v="0"/>
    <x v="0"/>
    <x v="2"/>
    <x v="88"/>
    <x v="247"/>
    <n v="89400"/>
  </r>
  <r>
    <x v="9"/>
    <x v="0"/>
    <x v="6"/>
    <x v="0"/>
    <x v="0"/>
    <x v="0"/>
    <x v="2"/>
    <x v="89"/>
    <x v="157"/>
    <n v="100000"/>
  </r>
  <r>
    <x v="9"/>
    <x v="0"/>
    <x v="6"/>
    <x v="0"/>
    <x v="0"/>
    <x v="0"/>
    <x v="2"/>
    <x v="89"/>
    <x v="190"/>
    <n v="25000"/>
  </r>
  <r>
    <x v="9"/>
    <x v="0"/>
    <x v="6"/>
    <x v="0"/>
    <x v="0"/>
    <x v="0"/>
    <x v="2"/>
    <x v="89"/>
    <x v="32"/>
    <n v="18109"/>
  </r>
  <r>
    <x v="9"/>
    <x v="0"/>
    <x v="6"/>
    <x v="0"/>
    <x v="0"/>
    <x v="0"/>
    <x v="2"/>
    <x v="90"/>
    <x v="94"/>
    <m/>
  </r>
  <r>
    <x v="9"/>
    <x v="0"/>
    <x v="6"/>
    <x v="0"/>
    <x v="0"/>
    <x v="0"/>
    <x v="2"/>
    <x v="90"/>
    <x v="0"/>
    <m/>
  </r>
  <r>
    <x v="9"/>
    <x v="0"/>
    <x v="6"/>
    <x v="0"/>
    <x v="0"/>
    <x v="0"/>
    <x v="2"/>
    <x v="90"/>
    <x v="0"/>
    <m/>
  </r>
  <r>
    <x v="9"/>
    <x v="0"/>
    <x v="6"/>
    <x v="0"/>
    <x v="0"/>
    <x v="0"/>
    <x v="2"/>
    <x v="90"/>
    <x v="0"/>
    <m/>
  </r>
  <r>
    <x v="9"/>
    <x v="0"/>
    <x v="6"/>
    <x v="0"/>
    <x v="0"/>
    <x v="0"/>
    <x v="2"/>
    <x v="90"/>
    <x v="0"/>
    <m/>
  </r>
  <r>
    <x v="9"/>
    <x v="0"/>
    <x v="6"/>
    <x v="0"/>
    <x v="0"/>
    <x v="0"/>
    <x v="2"/>
    <x v="90"/>
    <x v="0"/>
    <m/>
  </r>
  <r>
    <x v="9"/>
    <x v="0"/>
    <x v="6"/>
    <x v="0"/>
    <x v="0"/>
    <x v="0"/>
    <x v="2"/>
    <x v="91"/>
    <x v="247"/>
    <n v="136591"/>
  </r>
  <r>
    <x v="9"/>
    <x v="0"/>
    <x v="6"/>
    <x v="0"/>
    <x v="0"/>
    <x v="0"/>
    <x v="2"/>
    <x v="91"/>
    <x v="157"/>
    <n v="186600"/>
  </r>
  <r>
    <x v="9"/>
    <x v="0"/>
    <x v="6"/>
    <x v="0"/>
    <x v="0"/>
    <x v="0"/>
    <x v="2"/>
    <x v="91"/>
    <x v="134"/>
    <m/>
  </r>
  <r>
    <x v="9"/>
    <x v="0"/>
    <x v="6"/>
    <x v="0"/>
    <x v="0"/>
    <x v="0"/>
    <x v="2"/>
    <x v="91"/>
    <x v="201"/>
    <m/>
  </r>
  <r>
    <x v="9"/>
    <x v="0"/>
    <x v="6"/>
    <x v="0"/>
    <x v="0"/>
    <x v="0"/>
    <x v="2"/>
    <x v="92"/>
    <x v="0"/>
    <m/>
  </r>
  <r>
    <x v="9"/>
    <x v="0"/>
    <x v="6"/>
    <x v="0"/>
    <x v="0"/>
    <x v="0"/>
    <x v="2"/>
    <x v="136"/>
    <x v="208"/>
    <m/>
  </r>
  <r>
    <x v="9"/>
    <x v="0"/>
    <x v="6"/>
    <x v="0"/>
    <x v="0"/>
    <x v="0"/>
    <x v="2"/>
    <x v="136"/>
    <x v="228"/>
    <m/>
  </r>
  <r>
    <x v="9"/>
    <x v="0"/>
    <x v="6"/>
    <x v="0"/>
    <x v="0"/>
    <x v="0"/>
    <x v="2"/>
    <x v="136"/>
    <x v="244"/>
    <m/>
  </r>
  <r>
    <x v="9"/>
    <x v="0"/>
    <x v="6"/>
    <x v="0"/>
    <x v="0"/>
    <x v="0"/>
    <x v="2"/>
    <x v="136"/>
    <x v="218"/>
    <n v="36000"/>
  </r>
  <r>
    <x v="9"/>
    <x v="0"/>
    <x v="6"/>
    <x v="0"/>
    <x v="0"/>
    <x v="0"/>
    <x v="2"/>
    <x v="136"/>
    <x v="208"/>
    <m/>
  </r>
  <r>
    <x v="9"/>
    <x v="0"/>
    <x v="6"/>
    <x v="0"/>
    <x v="0"/>
    <x v="0"/>
    <x v="2"/>
    <x v="136"/>
    <x v="218"/>
    <m/>
  </r>
  <r>
    <x v="9"/>
    <x v="0"/>
    <x v="6"/>
    <x v="0"/>
    <x v="0"/>
    <x v="0"/>
    <x v="2"/>
    <x v="136"/>
    <x v="157"/>
    <n v="14000"/>
  </r>
  <r>
    <x v="9"/>
    <x v="0"/>
    <x v="6"/>
    <x v="0"/>
    <x v="0"/>
    <x v="0"/>
    <x v="2"/>
    <x v="136"/>
    <x v="248"/>
    <n v="14000"/>
  </r>
  <r>
    <x v="9"/>
    <x v="0"/>
    <x v="6"/>
    <x v="0"/>
    <x v="0"/>
    <x v="0"/>
    <x v="2"/>
    <x v="141"/>
    <x v="185"/>
    <m/>
  </r>
  <r>
    <x v="9"/>
    <x v="0"/>
    <x v="6"/>
    <x v="0"/>
    <x v="0"/>
    <x v="0"/>
    <x v="2"/>
    <x v="141"/>
    <x v="0"/>
    <m/>
  </r>
  <r>
    <x v="9"/>
    <x v="0"/>
    <x v="6"/>
    <x v="0"/>
    <x v="0"/>
    <x v="0"/>
    <x v="2"/>
    <x v="141"/>
    <x v="0"/>
    <m/>
  </r>
  <r>
    <x v="9"/>
    <x v="0"/>
    <x v="6"/>
    <x v="0"/>
    <x v="0"/>
    <x v="0"/>
    <x v="2"/>
    <x v="93"/>
    <x v="0"/>
    <m/>
  </r>
  <r>
    <x v="9"/>
    <x v="0"/>
    <x v="6"/>
    <x v="0"/>
    <x v="0"/>
    <x v="0"/>
    <x v="2"/>
    <x v="84"/>
    <x v="60"/>
    <m/>
  </r>
  <r>
    <x v="9"/>
    <x v="0"/>
    <x v="6"/>
    <x v="0"/>
    <x v="0"/>
    <x v="0"/>
    <x v="2"/>
    <x v="84"/>
    <x v="226"/>
    <m/>
  </r>
  <r>
    <x v="9"/>
    <x v="0"/>
    <x v="6"/>
    <x v="0"/>
    <x v="0"/>
    <x v="0"/>
    <x v="2"/>
    <x v="84"/>
    <x v="240"/>
    <m/>
  </r>
  <r>
    <x v="9"/>
    <x v="0"/>
    <x v="6"/>
    <x v="0"/>
    <x v="0"/>
    <x v="0"/>
    <x v="2"/>
    <x v="84"/>
    <x v="0"/>
    <m/>
  </r>
  <r>
    <x v="9"/>
    <x v="0"/>
    <x v="6"/>
    <x v="0"/>
    <x v="0"/>
    <x v="0"/>
    <x v="2"/>
    <x v="84"/>
    <x v="0"/>
    <m/>
  </r>
  <r>
    <x v="9"/>
    <x v="0"/>
    <x v="6"/>
    <x v="0"/>
    <x v="0"/>
    <x v="0"/>
    <x v="2"/>
    <x v="84"/>
    <x v="0"/>
    <m/>
  </r>
  <r>
    <x v="9"/>
    <x v="0"/>
    <x v="6"/>
    <x v="0"/>
    <x v="0"/>
    <x v="0"/>
    <x v="2"/>
    <x v="84"/>
    <x v="0"/>
    <m/>
  </r>
  <r>
    <x v="9"/>
    <x v="0"/>
    <x v="6"/>
    <x v="0"/>
    <x v="0"/>
    <x v="0"/>
    <x v="2"/>
    <x v="84"/>
    <x v="0"/>
    <m/>
  </r>
  <r>
    <x v="9"/>
    <x v="0"/>
    <x v="6"/>
    <x v="0"/>
    <x v="0"/>
    <x v="0"/>
    <x v="2"/>
    <x v="84"/>
    <x v="0"/>
    <m/>
  </r>
  <r>
    <x v="9"/>
    <x v="0"/>
    <x v="6"/>
    <x v="0"/>
    <x v="0"/>
    <x v="0"/>
    <x v="2"/>
    <x v="84"/>
    <x v="0"/>
    <m/>
  </r>
  <r>
    <x v="9"/>
    <x v="0"/>
    <x v="6"/>
    <x v="0"/>
    <x v="0"/>
    <x v="7"/>
    <x v="4"/>
    <x v="119"/>
    <x v="136"/>
    <n v="3800000"/>
  </r>
  <r>
    <x v="9"/>
    <x v="0"/>
    <x v="6"/>
    <x v="0"/>
    <x v="0"/>
    <x v="7"/>
    <x v="4"/>
    <x v="119"/>
    <x v="248"/>
    <n v="3550000"/>
  </r>
  <r>
    <x v="9"/>
    <x v="0"/>
    <x v="6"/>
    <x v="0"/>
    <x v="0"/>
    <x v="7"/>
    <x v="4"/>
    <x v="119"/>
    <x v="186"/>
    <n v="2933333"/>
  </r>
  <r>
    <x v="9"/>
    <x v="0"/>
    <x v="6"/>
    <x v="0"/>
    <x v="0"/>
    <x v="7"/>
    <x v="4"/>
    <x v="120"/>
    <x v="136"/>
    <m/>
  </r>
  <r>
    <x v="9"/>
    <x v="0"/>
    <x v="6"/>
    <x v="0"/>
    <x v="0"/>
    <x v="7"/>
    <x v="4"/>
    <x v="121"/>
    <x v="136"/>
    <n v="316667"/>
  </r>
  <r>
    <x v="9"/>
    <x v="0"/>
    <x v="6"/>
    <x v="0"/>
    <x v="0"/>
    <x v="7"/>
    <x v="4"/>
    <x v="121"/>
    <x v="186"/>
    <n v="244444"/>
  </r>
  <r>
    <x v="9"/>
    <x v="0"/>
    <x v="6"/>
    <x v="0"/>
    <x v="0"/>
    <x v="7"/>
    <x v="4"/>
    <x v="121"/>
    <x v="248"/>
    <n v="182850"/>
  </r>
  <r>
    <x v="9"/>
    <x v="0"/>
    <x v="6"/>
    <x v="0"/>
    <x v="0"/>
    <x v="7"/>
    <x v="4"/>
    <x v="122"/>
    <x v="136"/>
    <n v="38000"/>
  </r>
  <r>
    <x v="9"/>
    <x v="0"/>
    <x v="6"/>
    <x v="0"/>
    <x v="0"/>
    <x v="7"/>
    <x v="4"/>
    <x v="122"/>
    <x v="248"/>
    <n v="21942"/>
  </r>
  <r>
    <x v="9"/>
    <x v="0"/>
    <x v="6"/>
    <x v="0"/>
    <x v="0"/>
    <x v="7"/>
    <x v="4"/>
    <x v="122"/>
    <x v="186"/>
    <n v="29333"/>
  </r>
  <r>
    <x v="9"/>
    <x v="0"/>
    <x v="6"/>
    <x v="0"/>
    <x v="0"/>
    <x v="7"/>
    <x v="4"/>
    <x v="123"/>
    <x v="136"/>
    <n v="316667"/>
  </r>
  <r>
    <x v="9"/>
    <x v="0"/>
    <x v="6"/>
    <x v="0"/>
    <x v="0"/>
    <x v="7"/>
    <x v="4"/>
    <x v="123"/>
    <x v="186"/>
    <n v="244444"/>
  </r>
  <r>
    <x v="9"/>
    <x v="0"/>
    <x v="6"/>
    <x v="0"/>
    <x v="0"/>
    <x v="7"/>
    <x v="4"/>
    <x v="123"/>
    <x v="248"/>
    <n v="182850"/>
  </r>
  <r>
    <x v="9"/>
    <x v="0"/>
    <x v="6"/>
    <x v="0"/>
    <x v="0"/>
    <x v="7"/>
    <x v="4"/>
    <x v="124"/>
    <x v="136"/>
    <n v="158333"/>
  </r>
  <r>
    <x v="9"/>
    <x v="0"/>
    <x v="6"/>
    <x v="0"/>
    <x v="0"/>
    <x v="7"/>
    <x v="4"/>
    <x v="124"/>
    <x v="186"/>
    <n v="147917"/>
  </r>
  <r>
    <x v="9"/>
    <x v="0"/>
    <x v="6"/>
    <x v="0"/>
    <x v="0"/>
    <x v="7"/>
    <x v="4"/>
    <x v="124"/>
    <x v="248"/>
    <n v="122222"/>
  </r>
  <r>
    <x v="9"/>
    <x v="0"/>
    <x v="6"/>
    <x v="0"/>
    <x v="0"/>
    <x v="7"/>
    <x v="4"/>
    <x v="135"/>
    <x v="0"/>
    <m/>
  </r>
  <r>
    <x v="9"/>
    <x v="0"/>
    <x v="6"/>
    <x v="0"/>
    <x v="0"/>
    <x v="7"/>
    <x v="4"/>
    <x v="125"/>
    <x v="136"/>
    <m/>
  </r>
  <r>
    <x v="9"/>
    <x v="0"/>
    <x v="6"/>
    <x v="0"/>
    <x v="0"/>
    <x v="7"/>
    <x v="4"/>
    <x v="144"/>
    <x v="136"/>
    <m/>
  </r>
  <r>
    <x v="9"/>
    <x v="0"/>
    <x v="6"/>
    <x v="0"/>
    <x v="0"/>
    <x v="7"/>
    <x v="4"/>
    <x v="144"/>
    <x v="186"/>
    <m/>
  </r>
  <r>
    <x v="9"/>
    <x v="0"/>
    <x v="6"/>
    <x v="0"/>
    <x v="0"/>
    <x v="7"/>
    <x v="4"/>
    <x v="126"/>
    <x v="0"/>
    <m/>
  </r>
  <r>
    <x v="9"/>
    <x v="0"/>
    <x v="6"/>
    <x v="0"/>
    <x v="0"/>
    <x v="7"/>
    <x v="4"/>
    <x v="127"/>
    <x v="5"/>
    <n v="53963"/>
  </r>
  <r>
    <x v="9"/>
    <x v="0"/>
    <x v="6"/>
    <x v="0"/>
    <x v="0"/>
    <x v="7"/>
    <x v="4"/>
    <x v="152"/>
    <x v="130"/>
    <m/>
  </r>
  <r>
    <x v="9"/>
    <x v="0"/>
    <x v="6"/>
    <x v="0"/>
    <x v="0"/>
    <x v="7"/>
    <x v="4"/>
    <x v="128"/>
    <x v="6"/>
    <n v="1204667"/>
  </r>
  <r>
    <x v="9"/>
    <x v="0"/>
    <x v="6"/>
    <x v="0"/>
    <x v="0"/>
    <x v="7"/>
    <x v="4"/>
    <x v="129"/>
    <x v="77"/>
    <n v="152000"/>
  </r>
  <r>
    <x v="9"/>
    <x v="0"/>
    <x v="6"/>
    <x v="0"/>
    <x v="0"/>
    <x v="7"/>
    <x v="4"/>
    <x v="129"/>
    <x v="187"/>
    <n v="259500"/>
  </r>
  <r>
    <x v="9"/>
    <x v="0"/>
    <x v="6"/>
    <x v="0"/>
    <x v="0"/>
    <x v="7"/>
    <x v="4"/>
    <x v="130"/>
    <x v="0"/>
    <m/>
  </r>
  <r>
    <x v="9"/>
    <x v="0"/>
    <x v="6"/>
    <x v="0"/>
    <x v="0"/>
    <x v="7"/>
    <x v="2"/>
    <x v="131"/>
    <x v="0"/>
    <m/>
  </r>
  <r>
    <x v="9"/>
    <x v="0"/>
    <x v="6"/>
    <x v="0"/>
    <x v="0"/>
    <x v="1"/>
    <x v="7"/>
    <x v="34"/>
    <x v="29"/>
    <n v="128798"/>
  </r>
  <r>
    <x v="9"/>
    <x v="0"/>
    <x v="6"/>
    <x v="0"/>
    <x v="0"/>
    <x v="1"/>
    <x v="7"/>
    <x v="20"/>
    <x v="29"/>
    <n v="194350"/>
  </r>
  <r>
    <x v="9"/>
    <x v="0"/>
    <x v="6"/>
    <x v="0"/>
    <x v="0"/>
    <x v="1"/>
    <x v="7"/>
    <x v="20"/>
    <x v="169"/>
    <n v="765826.03"/>
  </r>
  <r>
    <x v="9"/>
    <x v="0"/>
    <x v="6"/>
    <x v="0"/>
    <x v="0"/>
    <x v="1"/>
    <x v="7"/>
    <x v="101"/>
    <x v="6"/>
    <m/>
  </r>
  <r>
    <x v="9"/>
    <x v="0"/>
    <x v="6"/>
    <x v="0"/>
    <x v="0"/>
    <x v="1"/>
    <x v="7"/>
    <x v="101"/>
    <x v="77"/>
    <m/>
  </r>
  <r>
    <x v="9"/>
    <x v="0"/>
    <x v="6"/>
    <x v="0"/>
    <x v="0"/>
    <x v="1"/>
    <x v="7"/>
    <x v="101"/>
    <x v="229"/>
    <m/>
  </r>
  <r>
    <x v="9"/>
    <x v="0"/>
    <x v="6"/>
    <x v="0"/>
    <x v="0"/>
    <x v="1"/>
    <x v="7"/>
    <x v="101"/>
    <x v="130"/>
    <m/>
  </r>
  <r>
    <x v="9"/>
    <x v="0"/>
    <x v="6"/>
    <x v="0"/>
    <x v="0"/>
    <x v="1"/>
    <x v="7"/>
    <x v="101"/>
    <x v="181"/>
    <m/>
  </r>
  <r>
    <x v="9"/>
    <x v="0"/>
    <x v="6"/>
    <x v="0"/>
    <x v="0"/>
    <x v="1"/>
    <x v="7"/>
    <x v="101"/>
    <x v="8"/>
    <m/>
  </r>
  <r>
    <x v="9"/>
    <x v="0"/>
    <x v="6"/>
    <x v="0"/>
    <x v="0"/>
    <x v="1"/>
    <x v="7"/>
    <x v="101"/>
    <x v="31"/>
    <n v="18000"/>
  </r>
  <r>
    <x v="9"/>
    <x v="0"/>
    <x v="6"/>
    <x v="0"/>
    <x v="0"/>
    <x v="1"/>
    <x v="7"/>
    <x v="159"/>
    <x v="14"/>
    <m/>
  </r>
  <r>
    <x v="9"/>
    <x v="0"/>
    <x v="6"/>
    <x v="0"/>
    <x v="0"/>
    <x v="1"/>
    <x v="7"/>
    <x v="159"/>
    <x v="176"/>
    <m/>
  </r>
  <r>
    <x v="9"/>
    <x v="0"/>
    <x v="6"/>
    <x v="0"/>
    <x v="0"/>
    <x v="1"/>
    <x v="7"/>
    <x v="55"/>
    <x v="54"/>
    <m/>
  </r>
  <r>
    <x v="9"/>
    <x v="0"/>
    <x v="6"/>
    <x v="0"/>
    <x v="0"/>
    <x v="1"/>
    <x v="7"/>
    <x v="55"/>
    <x v="24"/>
    <m/>
  </r>
  <r>
    <x v="9"/>
    <x v="0"/>
    <x v="6"/>
    <x v="0"/>
    <x v="0"/>
    <x v="1"/>
    <x v="8"/>
    <x v="22"/>
    <x v="29"/>
    <n v="899707.41"/>
  </r>
  <r>
    <x v="9"/>
    <x v="0"/>
    <x v="6"/>
    <x v="0"/>
    <x v="0"/>
    <x v="1"/>
    <x v="8"/>
    <x v="94"/>
    <x v="36"/>
    <m/>
  </r>
  <r>
    <x v="9"/>
    <x v="0"/>
    <x v="6"/>
    <x v="0"/>
    <x v="0"/>
    <x v="1"/>
    <x v="8"/>
    <x v="94"/>
    <x v="70"/>
    <n v="27783.8"/>
  </r>
  <r>
    <x v="9"/>
    <x v="0"/>
    <x v="6"/>
    <x v="0"/>
    <x v="0"/>
    <x v="1"/>
    <x v="8"/>
    <x v="94"/>
    <x v="57"/>
    <n v="20148"/>
  </r>
  <r>
    <x v="9"/>
    <x v="0"/>
    <x v="6"/>
    <x v="0"/>
    <x v="0"/>
    <x v="1"/>
    <x v="8"/>
    <x v="94"/>
    <x v="80"/>
    <m/>
  </r>
  <r>
    <x v="9"/>
    <x v="0"/>
    <x v="6"/>
    <x v="0"/>
    <x v="0"/>
    <x v="1"/>
    <x v="8"/>
    <x v="94"/>
    <x v="162"/>
    <m/>
  </r>
  <r>
    <x v="9"/>
    <x v="0"/>
    <x v="6"/>
    <x v="0"/>
    <x v="0"/>
    <x v="1"/>
    <x v="8"/>
    <x v="94"/>
    <x v="16"/>
    <m/>
  </r>
  <r>
    <x v="9"/>
    <x v="0"/>
    <x v="6"/>
    <x v="0"/>
    <x v="0"/>
    <x v="1"/>
    <x v="8"/>
    <x v="94"/>
    <x v="42"/>
    <n v="5102.99"/>
  </r>
  <r>
    <x v="9"/>
    <x v="0"/>
    <x v="6"/>
    <x v="0"/>
    <x v="0"/>
    <x v="1"/>
    <x v="8"/>
    <x v="94"/>
    <x v="57"/>
    <m/>
  </r>
  <r>
    <x v="9"/>
    <x v="0"/>
    <x v="6"/>
    <x v="0"/>
    <x v="0"/>
    <x v="1"/>
    <x v="8"/>
    <x v="94"/>
    <x v="44"/>
    <n v="8700"/>
  </r>
  <r>
    <x v="9"/>
    <x v="0"/>
    <x v="6"/>
    <x v="0"/>
    <x v="0"/>
    <x v="1"/>
    <x v="8"/>
    <x v="95"/>
    <x v="0"/>
    <m/>
  </r>
  <r>
    <x v="9"/>
    <x v="0"/>
    <x v="6"/>
    <x v="0"/>
    <x v="0"/>
    <x v="1"/>
    <x v="8"/>
    <x v="77"/>
    <x v="205"/>
    <n v="300000"/>
  </r>
  <r>
    <x v="9"/>
    <x v="0"/>
    <x v="6"/>
    <x v="0"/>
    <x v="0"/>
    <x v="1"/>
    <x v="8"/>
    <x v="156"/>
    <x v="80"/>
    <n v="1241.58"/>
  </r>
  <r>
    <x v="9"/>
    <x v="0"/>
    <x v="6"/>
    <x v="0"/>
    <x v="0"/>
    <x v="1"/>
    <x v="8"/>
    <x v="156"/>
    <x v="88"/>
    <n v="-2.27"/>
  </r>
  <r>
    <x v="9"/>
    <x v="0"/>
    <x v="6"/>
    <x v="0"/>
    <x v="0"/>
    <x v="1"/>
    <x v="8"/>
    <x v="156"/>
    <x v="6"/>
    <m/>
  </r>
  <r>
    <x v="9"/>
    <x v="0"/>
    <x v="6"/>
    <x v="0"/>
    <x v="0"/>
    <x v="1"/>
    <x v="8"/>
    <x v="156"/>
    <x v="122"/>
    <m/>
  </r>
  <r>
    <x v="9"/>
    <x v="0"/>
    <x v="6"/>
    <x v="0"/>
    <x v="0"/>
    <x v="1"/>
    <x v="8"/>
    <x v="156"/>
    <x v="16"/>
    <m/>
  </r>
  <r>
    <x v="9"/>
    <x v="0"/>
    <x v="6"/>
    <x v="0"/>
    <x v="0"/>
    <x v="1"/>
    <x v="8"/>
    <x v="156"/>
    <x v="42"/>
    <m/>
  </r>
  <r>
    <x v="9"/>
    <x v="0"/>
    <x v="6"/>
    <x v="0"/>
    <x v="0"/>
    <x v="1"/>
    <x v="8"/>
    <x v="156"/>
    <x v="37"/>
    <m/>
  </r>
  <r>
    <x v="9"/>
    <x v="0"/>
    <x v="6"/>
    <x v="0"/>
    <x v="0"/>
    <x v="1"/>
    <x v="8"/>
    <x v="156"/>
    <x v="45"/>
    <m/>
  </r>
  <r>
    <x v="9"/>
    <x v="0"/>
    <x v="6"/>
    <x v="0"/>
    <x v="0"/>
    <x v="1"/>
    <x v="8"/>
    <x v="156"/>
    <x v="124"/>
    <m/>
  </r>
  <r>
    <x v="9"/>
    <x v="0"/>
    <x v="6"/>
    <x v="0"/>
    <x v="0"/>
    <x v="1"/>
    <x v="8"/>
    <x v="156"/>
    <x v="31"/>
    <n v="-164.8"/>
  </r>
  <r>
    <x v="9"/>
    <x v="0"/>
    <x v="6"/>
    <x v="0"/>
    <x v="0"/>
    <x v="1"/>
    <x v="8"/>
    <x v="156"/>
    <x v="42"/>
    <m/>
  </r>
  <r>
    <x v="9"/>
    <x v="0"/>
    <x v="6"/>
    <x v="0"/>
    <x v="0"/>
    <x v="1"/>
    <x v="8"/>
    <x v="156"/>
    <x v="0"/>
    <m/>
  </r>
  <r>
    <x v="9"/>
    <x v="0"/>
    <x v="6"/>
    <x v="0"/>
    <x v="0"/>
    <x v="1"/>
    <x v="8"/>
    <x v="156"/>
    <x v="0"/>
    <m/>
  </r>
  <r>
    <x v="9"/>
    <x v="0"/>
    <x v="6"/>
    <x v="0"/>
    <x v="0"/>
    <x v="1"/>
    <x v="8"/>
    <x v="4"/>
    <x v="2"/>
    <m/>
  </r>
  <r>
    <x v="9"/>
    <x v="0"/>
    <x v="6"/>
    <x v="0"/>
    <x v="0"/>
    <x v="1"/>
    <x v="8"/>
    <x v="4"/>
    <x v="190"/>
    <m/>
  </r>
  <r>
    <x v="9"/>
    <x v="0"/>
    <x v="6"/>
    <x v="0"/>
    <x v="0"/>
    <x v="1"/>
    <x v="8"/>
    <x v="4"/>
    <x v="157"/>
    <n v="16500"/>
  </r>
  <r>
    <x v="9"/>
    <x v="0"/>
    <x v="6"/>
    <x v="0"/>
    <x v="0"/>
    <x v="1"/>
    <x v="8"/>
    <x v="4"/>
    <x v="247"/>
    <n v="47200"/>
  </r>
  <r>
    <x v="9"/>
    <x v="0"/>
    <x v="6"/>
    <x v="0"/>
    <x v="0"/>
    <x v="1"/>
    <x v="8"/>
    <x v="4"/>
    <x v="101"/>
    <m/>
  </r>
  <r>
    <x v="9"/>
    <x v="0"/>
    <x v="6"/>
    <x v="0"/>
    <x v="0"/>
    <x v="1"/>
    <x v="8"/>
    <x v="4"/>
    <x v="37"/>
    <m/>
  </r>
  <r>
    <x v="9"/>
    <x v="0"/>
    <x v="6"/>
    <x v="0"/>
    <x v="0"/>
    <x v="1"/>
    <x v="8"/>
    <x v="4"/>
    <x v="87"/>
    <m/>
  </r>
  <r>
    <x v="9"/>
    <x v="0"/>
    <x v="6"/>
    <x v="0"/>
    <x v="0"/>
    <x v="1"/>
    <x v="8"/>
    <x v="4"/>
    <x v="219"/>
    <m/>
  </r>
  <r>
    <x v="9"/>
    <x v="0"/>
    <x v="6"/>
    <x v="0"/>
    <x v="0"/>
    <x v="1"/>
    <x v="8"/>
    <x v="4"/>
    <x v="220"/>
    <m/>
  </r>
  <r>
    <x v="9"/>
    <x v="0"/>
    <x v="6"/>
    <x v="0"/>
    <x v="0"/>
    <x v="1"/>
    <x v="8"/>
    <x v="4"/>
    <x v="221"/>
    <m/>
  </r>
  <r>
    <x v="9"/>
    <x v="0"/>
    <x v="6"/>
    <x v="0"/>
    <x v="0"/>
    <x v="1"/>
    <x v="8"/>
    <x v="4"/>
    <x v="205"/>
    <m/>
  </r>
  <r>
    <x v="9"/>
    <x v="0"/>
    <x v="6"/>
    <x v="0"/>
    <x v="0"/>
    <x v="1"/>
    <x v="8"/>
    <x v="4"/>
    <x v="153"/>
    <m/>
  </r>
  <r>
    <x v="9"/>
    <x v="0"/>
    <x v="6"/>
    <x v="0"/>
    <x v="0"/>
    <x v="1"/>
    <x v="8"/>
    <x v="4"/>
    <x v="118"/>
    <m/>
  </r>
  <r>
    <x v="9"/>
    <x v="0"/>
    <x v="6"/>
    <x v="0"/>
    <x v="0"/>
    <x v="1"/>
    <x v="8"/>
    <x v="4"/>
    <x v="2"/>
    <m/>
  </r>
  <r>
    <x v="9"/>
    <x v="0"/>
    <x v="6"/>
    <x v="0"/>
    <x v="0"/>
    <x v="1"/>
    <x v="8"/>
    <x v="4"/>
    <x v="123"/>
    <m/>
  </r>
  <r>
    <x v="9"/>
    <x v="0"/>
    <x v="6"/>
    <x v="0"/>
    <x v="0"/>
    <x v="1"/>
    <x v="8"/>
    <x v="4"/>
    <x v="201"/>
    <m/>
  </r>
  <r>
    <x v="9"/>
    <x v="0"/>
    <x v="6"/>
    <x v="0"/>
    <x v="0"/>
    <x v="1"/>
    <x v="8"/>
    <x v="4"/>
    <x v="209"/>
    <m/>
  </r>
  <r>
    <x v="9"/>
    <x v="0"/>
    <x v="6"/>
    <x v="0"/>
    <x v="0"/>
    <x v="1"/>
    <x v="8"/>
    <x v="4"/>
    <x v="31"/>
    <m/>
  </r>
  <r>
    <x v="9"/>
    <x v="0"/>
    <x v="6"/>
    <x v="0"/>
    <x v="0"/>
    <x v="1"/>
    <x v="8"/>
    <x v="4"/>
    <x v="54"/>
    <m/>
  </r>
  <r>
    <x v="9"/>
    <x v="0"/>
    <x v="6"/>
    <x v="0"/>
    <x v="0"/>
    <x v="1"/>
    <x v="8"/>
    <x v="4"/>
    <x v="200"/>
    <m/>
  </r>
  <r>
    <x v="9"/>
    <x v="0"/>
    <x v="6"/>
    <x v="0"/>
    <x v="0"/>
    <x v="1"/>
    <x v="8"/>
    <x v="4"/>
    <x v="210"/>
    <m/>
  </r>
  <r>
    <x v="9"/>
    <x v="0"/>
    <x v="6"/>
    <x v="0"/>
    <x v="0"/>
    <x v="1"/>
    <x v="8"/>
    <x v="4"/>
    <x v="0"/>
    <m/>
  </r>
  <r>
    <x v="9"/>
    <x v="0"/>
    <x v="6"/>
    <x v="0"/>
    <x v="0"/>
    <x v="1"/>
    <x v="8"/>
    <x v="4"/>
    <x v="0"/>
    <m/>
  </r>
  <r>
    <x v="9"/>
    <x v="0"/>
    <x v="6"/>
    <x v="0"/>
    <x v="0"/>
    <x v="1"/>
    <x v="8"/>
    <x v="4"/>
    <x v="0"/>
    <m/>
  </r>
  <r>
    <x v="9"/>
    <x v="0"/>
    <x v="6"/>
    <x v="0"/>
    <x v="0"/>
    <x v="1"/>
    <x v="8"/>
    <x v="4"/>
    <x v="0"/>
    <m/>
  </r>
  <r>
    <x v="9"/>
    <x v="0"/>
    <x v="6"/>
    <x v="0"/>
    <x v="0"/>
    <x v="1"/>
    <x v="8"/>
    <x v="4"/>
    <x v="0"/>
    <m/>
  </r>
  <r>
    <x v="9"/>
    <x v="0"/>
    <x v="6"/>
    <x v="0"/>
    <x v="0"/>
    <x v="1"/>
    <x v="8"/>
    <x v="4"/>
    <x v="0"/>
    <m/>
  </r>
  <r>
    <x v="9"/>
    <x v="0"/>
    <x v="6"/>
    <x v="0"/>
    <x v="0"/>
    <x v="6"/>
    <x v="23"/>
    <x v="112"/>
    <x v="31"/>
    <m/>
  </r>
  <r>
    <x v="9"/>
    <x v="0"/>
    <x v="6"/>
    <x v="0"/>
    <x v="2"/>
    <x v="3"/>
    <x v="3"/>
    <x v="96"/>
    <x v="0"/>
    <m/>
  </r>
  <r>
    <x v="9"/>
    <x v="0"/>
    <x v="6"/>
    <x v="0"/>
    <x v="2"/>
    <x v="3"/>
    <x v="3"/>
    <x v="137"/>
    <x v="98"/>
    <m/>
  </r>
  <r>
    <x v="9"/>
    <x v="0"/>
    <x v="6"/>
    <x v="0"/>
    <x v="2"/>
    <x v="3"/>
    <x v="3"/>
    <x v="97"/>
    <x v="34"/>
    <n v="1925333"/>
  </r>
  <r>
    <x v="9"/>
    <x v="0"/>
    <x v="6"/>
    <x v="0"/>
    <x v="2"/>
    <x v="3"/>
    <x v="3"/>
    <x v="97"/>
    <x v="36"/>
    <n v="2164901"/>
  </r>
  <r>
    <x v="9"/>
    <x v="0"/>
    <x v="6"/>
    <x v="0"/>
    <x v="2"/>
    <x v="3"/>
    <x v="3"/>
    <x v="97"/>
    <x v="48"/>
    <m/>
  </r>
  <r>
    <x v="9"/>
    <x v="0"/>
    <x v="6"/>
    <x v="0"/>
    <x v="2"/>
    <x v="3"/>
    <x v="3"/>
    <x v="97"/>
    <x v="35"/>
    <m/>
  </r>
  <r>
    <x v="9"/>
    <x v="0"/>
    <x v="6"/>
    <x v="0"/>
    <x v="2"/>
    <x v="3"/>
    <x v="3"/>
    <x v="97"/>
    <x v="0"/>
    <m/>
  </r>
  <r>
    <x v="9"/>
    <x v="0"/>
    <x v="6"/>
    <x v="0"/>
    <x v="2"/>
    <x v="3"/>
    <x v="3"/>
    <x v="97"/>
    <x v="0"/>
    <m/>
  </r>
  <r>
    <x v="9"/>
    <x v="0"/>
    <x v="6"/>
    <x v="0"/>
    <x v="2"/>
    <x v="3"/>
    <x v="3"/>
    <x v="97"/>
    <x v="0"/>
    <m/>
  </r>
  <r>
    <x v="9"/>
    <x v="0"/>
    <x v="6"/>
    <x v="0"/>
    <x v="2"/>
    <x v="3"/>
    <x v="3"/>
    <x v="98"/>
    <x v="0"/>
    <m/>
  </r>
  <r>
    <x v="9"/>
    <x v="0"/>
    <x v="6"/>
    <x v="0"/>
    <x v="2"/>
    <x v="3"/>
    <x v="3"/>
    <x v="99"/>
    <x v="37"/>
    <n v="9424184"/>
  </r>
  <r>
    <x v="9"/>
    <x v="0"/>
    <x v="6"/>
    <x v="0"/>
    <x v="2"/>
    <x v="3"/>
    <x v="3"/>
    <x v="99"/>
    <x v="122"/>
    <m/>
  </r>
  <r>
    <x v="9"/>
    <x v="0"/>
    <x v="6"/>
    <x v="0"/>
    <x v="2"/>
    <x v="3"/>
    <x v="3"/>
    <x v="99"/>
    <x v="39"/>
    <n v="1648951"/>
  </r>
  <r>
    <x v="9"/>
    <x v="0"/>
    <x v="6"/>
    <x v="0"/>
    <x v="2"/>
    <x v="3"/>
    <x v="3"/>
    <x v="99"/>
    <x v="70"/>
    <n v="2470000"/>
  </r>
  <r>
    <x v="9"/>
    <x v="0"/>
    <x v="6"/>
    <x v="0"/>
    <x v="2"/>
    <x v="3"/>
    <x v="3"/>
    <x v="99"/>
    <x v="226"/>
    <n v="2647560"/>
  </r>
  <r>
    <x v="9"/>
    <x v="0"/>
    <x v="6"/>
    <x v="0"/>
    <x v="2"/>
    <x v="3"/>
    <x v="3"/>
    <x v="99"/>
    <x v="230"/>
    <n v="13934593"/>
  </r>
  <r>
    <x v="9"/>
    <x v="0"/>
    <x v="6"/>
    <x v="0"/>
    <x v="2"/>
    <x v="3"/>
    <x v="3"/>
    <x v="99"/>
    <x v="156"/>
    <m/>
  </r>
  <r>
    <x v="9"/>
    <x v="0"/>
    <x v="6"/>
    <x v="0"/>
    <x v="2"/>
    <x v="3"/>
    <x v="26"/>
    <x v="137"/>
    <x v="0"/>
    <m/>
  </r>
  <r>
    <x v="9"/>
    <x v="0"/>
    <x v="6"/>
    <x v="0"/>
    <x v="2"/>
    <x v="3"/>
    <x v="20"/>
    <x v="49"/>
    <x v="68"/>
    <m/>
  </r>
  <r>
    <x v="9"/>
    <x v="0"/>
    <x v="6"/>
    <x v="0"/>
    <x v="2"/>
    <x v="3"/>
    <x v="20"/>
    <x v="49"/>
    <x v="124"/>
    <m/>
  </r>
  <r>
    <x v="9"/>
    <x v="0"/>
    <x v="6"/>
    <x v="0"/>
    <x v="2"/>
    <x v="3"/>
    <x v="20"/>
    <x v="49"/>
    <x v="41"/>
    <n v="2092090"/>
  </r>
  <r>
    <x v="9"/>
    <x v="0"/>
    <x v="6"/>
    <x v="0"/>
    <x v="2"/>
    <x v="3"/>
    <x v="20"/>
    <x v="49"/>
    <x v="42"/>
    <n v="533280"/>
  </r>
  <r>
    <x v="9"/>
    <x v="0"/>
    <x v="6"/>
    <x v="0"/>
    <x v="2"/>
    <x v="3"/>
    <x v="20"/>
    <x v="49"/>
    <x v="230"/>
    <m/>
  </r>
  <r>
    <x v="9"/>
    <x v="0"/>
    <x v="6"/>
    <x v="0"/>
    <x v="2"/>
    <x v="3"/>
    <x v="20"/>
    <x v="49"/>
    <x v="122"/>
    <m/>
  </r>
  <r>
    <x v="9"/>
    <x v="0"/>
    <x v="6"/>
    <x v="0"/>
    <x v="2"/>
    <x v="3"/>
    <x v="20"/>
    <x v="151"/>
    <x v="0"/>
    <m/>
  </r>
  <r>
    <x v="9"/>
    <x v="0"/>
    <x v="6"/>
    <x v="0"/>
    <x v="2"/>
    <x v="3"/>
    <x v="20"/>
    <x v="111"/>
    <x v="42"/>
    <n v="1000000"/>
  </r>
  <r>
    <x v="9"/>
    <x v="0"/>
    <x v="6"/>
    <x v="0"/>
    <x v="2"/>
    <x v="3"/>
    <x v="20"/>
    <x v="111"/>
    <x v="124"/>
    <n v="857241"/>
  </r>
  <r>
    <x v="9"/>
    <x v="0"/>
    <x v="6"/>
    <x v="0"/>
    <x v="2"/>
    <x v="3"/>
    <x v="20"/>
    <x v="111"/>
    <x v="0"/>
    <m/>
  </r>
  <r>
    <x v="9"/>
    <x v="0"/>
    <x v="6"/>
    <x v="0"/>
    <x v="2"/>
    <x v="3"/>
    <x v="20"/>
    <x v="111"/>
    <x v="0"/>
    <m/>
  </r>
  <r>
    <x v="9"/>
    <x v="0"/>
    <x v="6"/>
    <x v="0"/>
    <x v="2"/>
    <x v="3"/>
    <x v="20"/>
    <x v="111"/>
    <x v="0"/>
    <m/>
  </r>
  <r>
    <x v="9"/>
    <x v="0"/>
    <x v="6"/>
    <x v="0"/>
    <x v="2"/>
    <x v="3"/>
    <x v="30"/>
    <x v="151"/>
    <x v="124"/>
    <n v="1797020"/>
  </r>
  <r>
    <x v="9"/>
    <x v="0"/>
    <x v="6"/>
    <x v="0"/>
    <x v="2"/>
    <x v="3"/>
    <x v="30"/>
    <x v="151"/>
    <x v="230"/>
    <m/>
  </r>
  <r>
    <x v="9"/>
    <x v="0"/>
    <x v="6"/>
    <x v="0"/>
    <x v="2"/>
    <x v="3"/>
    <x v="0"/>
    <x v="157"/>
    <x v="36"/>
    <m/>
  </r>
  <r>
    <x v="9"/>
    <x v="0"/>
    <x v="6"/>
    <x v="0"/>
    <x v="2"/>
    <x v="3"/>
    <x v="0"/>
    <x v="157"/>
    <x v="230"/>
    <n v="361527"/>
  </r>
  <r>
    <x v="9"/>
    <x v="0"/>
    <x v="6"/>
    <x v="0"/>
    <x v="2"/>
    <x v="3"/>
    <x v="21"/>
    <x v="50"/>
    <x v="0"/>
    <m/>
  </r>
  <r>
    <x v="9"/>
    <x v="0"/>
    <x v="6"/>
    <x v="0"/>
    <x v="2"/>
    <x v="3"/>
    <x v="21"/>
    <x v="132"/>
    <x v="0"/>
    <m/>
  </r>
  <r>
    <x v="10"/>
    <x v="0"/>
    <x v="6"/>
    <x v="0"/>
    <x v="1"/>
    <x v="2"/>
    <x v="24"/>
    <x v="63"/>
    <x v="1"/>
    <n v="132507328.84999999"/>
  </r>
  <r>
    <x v="10"/>
    <x v="0"/>
    <x v="6"/>
    <x v="0"/>
    <x v="1"/>
    <x v="5"/>
    <x v="11"/>
    <x v="64"/>
    <x v="0"/>
    <m/>
  </r>
  <r>
    <x v="10"/>
    <x v="0"/>
    <x v="6"/>
    <x v="0"/>
    <x v="1"/>
    <x v="5"/>
    <x v="14"/>
    <x v="66"/>
    <x v="0"/>
    <m/>
  </r>
  <r>
    <x v="10"/>
    <x v="0"/>
    <x v="6"/>
    <x v="0"/>
    <x v="1"/>
    <x v="5"/>
    <x v="15"/>
    <x v="69"/>
    <x v="0"/>
    <m/>
  </r>
  <r>
    <x v="10"/>
    <x v="0"/>
    <x v="6"/>
    <x v="0"/>
    <x v="1"/>
    <x v="2"/>
    <x v="25"/>
    <x v="74"/>
    <x v="0"/>
    <n v="-20358050.350000001"/>
  </r>
  <r>
    <x v="10"/>
    <x v="0"/>
    <x v="6"/>
    <x v="0"/>
    <x v="1"/>
    <x v="2"/>
    <x v="25"/>
    <x v="118"/>
    <x v="0"/>
    <m/>
  </r>
  <r>
    <x v="10"/>
    <x v="0"/>
    <x v="6"/>
    <x v="0"/>
    <x v="1"/>
    <x v="2"/>
    <x v="0"/>
    <x v="103"/>
    <x v="0"/>
    <m/>
  </r>
  <r>
    <x v="10"/>
    <x v="0"/>
    <x v="6"/>
    <x v="0"/>
    <x v="1"/>
    <x v="2"/>
    <x v="0"/>
    <x v="104"/>
    <x v="0"/>
    <n v="210084"/>
  </r>
  <r>
    <x v="10"/>
    <x v="0"/>
    <x v="6"/>
    <x v="0"/>
    <x v="1"/>
    <x v="2"/>
    <x v="0"/>
    <x v="145"/>
    <x v="0"/>
    <n v="-2221566.5699999998"/>
  </r>
  <r>
    <x v="10"/>
    <x v="0"/>
    <x v="6"/>
    <x v="0"/>
    <x v="1"/>
    <x v="5"/>
    <x v="7"/>
    <x v="153"/>
    <x v="0"/>
    <m/>
  </r>
  <r>
    <x v="10"/>
    <x v="0"/>
    <x v="6"/>
    <x v="0"/>
    <x v="0"/>
    <x v="0"/>
    <x v="4"/>
    <x v="158"/>
    <x v="2"/>
    <n v="16900000"/>
  </r>
  <r>
    <x v="10"/>
    <x v="0"/>
    <x v="6"/>
    <x v="0"/>
    <x v="0"/>
    <x v="0"/>
    <x v="4"/>
    <x v="6"/>
    <x v="157"/>
    <n v="2070000"/>
  </r>
  <r>
    <x v="10"/>
    <x v="0"/>
    <x v="6"/>
    <x v="0"/>
    <x v="0"/>
    <x v="0"/>
    <x v="4"/>
    <x v="6"/>
    <x v="158"/>
    <m/>
  </r>
  <r>
    <x v="10"/>
    <x v="0"/>
    <x v="6"/>
    <x v="0"/>
    <x v="0"/>
    <x v="0"/>
    <x v="4"/>
    <x v="160"/>
    <x v="2"/>
    <m/>
  </r>
  <r>
    <x v="10"/>
    <x v="0"/>
    <x v="6"/>
    <x v="0"/>
    <x v="0"/>
    <x v="0"/>
    <x v="4"/>
    <x v="160"/>
    <x v="136"/>
    <n v="224450"/>
  </r>
  <r>
    <x v="10"/>
    <x v="0"/>
    <x v="6"/>
    <x v="0"/>
    <x v="0"/>
    <x v="0"/>
    <x v="4"/>
    <x v="7"/>
    <x v="157"/>
    <n v="162000"/>
  </r>
  <r>
    <x v="10"/>
    <x v="0"/>
    <x v="6"/>
    <x v="0"/>
    <x v="0"/>
    <x v="0"/>
    <x v="4"/>
    <x v="7"/>
    <x v="158"/>
    <m/>
  </r>
  <r>
    <x v="10"/>
    <x v="0"/>
    <x v="6"/>
    <x v="0"/>
    <x v="0"/>
    <x v="0"/>
    <x v="4"/>
    <x v="7"/>
    <x v="0"/>
    <m/>
  </r>
  <r>
    <x v="10"/>
    <x v="0"/>
    <x v="6"/>
    <x v="0"/>
    <x v="0"/>
    <x v="0"/>
    <x v="4"/>
    <x v="8"/>
    <x v="2"/>
    <m/>
  </r>
  <r>
    <x v="10"/>
    <x v="0"/>
    <x v="6"/>
    <x v="0"/>
    <x v="0"/>
    <x v="0"/>
    <x v="4"/>
    <x v="8"/>
    <x v="157"/>
    <n v="186000"/>
  </r>
  <r>
    <x v="10"/>
    <x v="0"/>
    <x v="6"/>
    <x v="0"/>
    <x v="0"/>
    <x v="0"/>
    <x v="4"/>
    <x v="8"/>
    <x v="158"/>
    <m/>
  </r>
  <r>
    <x v="10"/>
    <x v="0"/>
    <x v="6"/>
    <x v="0"/>
    <x v="0"/>
    <x v="0"/>
    <x v="4"/>
    <x v="9"/>
    <x v="2"/>
    <m/>
  </r>
  <r>
    <x v="10"/>
    <x v="0"/>
    <x v="6"/>
    <x v="0"/>
    <x v="0"/>
    <x v="0"/>
    <x v="4"/>
    <x v="9"/>
    <x v="158"/>
    <m/>
  </r>
  <r>
    <x v="10"/>
    <x v="0"/>
    <x v="6"/>
    <x v="0"/>
    <x v="0"/>
    <x v="0"/>
    <x v="4"/>
    <x v="9"/>
    <x v="227"/>
    <m/>
  </r>
  <r>
    <x v="10"/>
    <x v="0"/>
    <x v="6"/>
    <x v="0"/>
    <x v="0"/>
    <x v="0"/>
    <x v="4"/>
    <x v="9"/>
    <x v="157"/>
    <n v="22320"/>
  </r>
  <r>
    <x v="10"/>
    <x v="0"/>
    <x v="6"/>
    <x v="0"/>
    <x v="0"/>
    <x v="0"/>
    <x v="4"/>
    <x v="10"/>
    <x v="2"/>
    <m/>
  </r>
  <r>
    <x v="10"/>
    <x v="0"/>
    <x v="6"/>
    <x v="0"/>
    <x v="0"/>
    <x v="0"/>
    <x v="4"/>
    <x v="10"/>
    <x v="157"/>
    <n v="186000"/>
  </r>
  <r>
    <x v="10"/>
    <x v="0"/>
    <x v="6"/>
    <x v="0"/>
    <x v="0"/>
    <x v="0"/>
    <x v="4"/>
    <x v="10"/>
    <x v="158"/>
    <m/>
  </r>
  <r>
    <x v="10"/>
    <x v="0"/>
    <x v="6"/>
    <x v="0"/>
    <x v="0"/>
    <x v="0"/>
    <x v="4"/>
    <x v="11"/>
    <x v="2"/>
    <n v="704167"/>
  </r>
  <r>
    <x v="10"/>
    <x v="0"/>
    <x v="6"/>
    <x v="0"/>
    <x v="0"/>
    <x v="0"/>
    <x v="4"/>
    <x v="11"/>
    <x v="158"/>
    <m/>
  </r>
  <r>
    <x v="10"/>
    <x v="0"/>
    <x v="6"/>
    <x v="0"/>
    <x v="0"/>
    <x v="0"/>
    <x v="4"/>
    <x v="11"/>
    <x v="157"/>
    <n v="86250"/>
  </r>
  <r>
    <x v="10"/>
    <x v="0"/>
    <x v="6"/>
    <x v="0"/>
    <x v="0"/>
    <x v="0"/>
    <x v="4"/>
    <x v="12"/>
    <x v="2"/>
    <m/>
  </r>
  <r>
    <x v="10"/>
    <x v="0"/>
    <x v="6"/>
    <x v="0"/>
    <x v="0"/>
    <x v="0"/>
    <x v="4"/>
    <x v="134"/>
    <x v="0"/>
    <m/>
  </r>
  <r>
    <x v="10"/>
    <x v="0"/>
    <x v="6"/>
    <x v="0"/>
    <x v="0"/>
    <x v="0"/>
    <x v="4"/>
    <x v="142"/>
    <x v="0"/>
    <m/>
  </r>
  <r>
    <x v="10"/>
    <x v="0"/>
    <x v="6"/>
    <x v="0"/>
    <x v="0"/>
    <x v="0"/>
    <x v="4"/>
    <x v="56"/>
    <x v="211"/>
    <m/>
  </r>
  <r>
    <x v="10"/>
    <x v="0"/>
    <x v="6"/>
    <x v="0"/>
    <x v="0"/>
    <x v="0"/>
    <x v="4"/>
    <x v="13"/>
    <x v="5"/>
    <n v="72558"/>
  </r>
  <r>
    <x v="10"/>
    <x v="0"/>
    <x v="6"/>
    <x v="0"/>
    <x v="0"/>
    <x v="0"/>
    <x v="4"/>
    <x v="146"/>
    <x v="181"/>
    <m/>
  </r>
  <r>
    <x v="10"/>
    <x v="0"/>
    <x v="6"/>
    <x v="0"/>
    <x v="0"/>
    <x v="0"/>
    <x v="4"/>
    <x v="14"/>
    <x v="6"/>
    <n v="1668000"/>
  </r>
  <r>
    <x v="10"/>
    <x v="0"/>
    <x v="6"/>
    <x v="0"/>
    <x v="0"/>
    <x v="0"/>
    <x v="4"/>
    <x v="14"/>
    <x v="7"/>
    <m/>
  </r>
  <r>
    <x v="10"/>
    <x v="0"/>
    <x v="6"/>
    <x v="0"/>
    <x v="0"/>
    <x v="0"/>
    <x v="4"/>
    <x v="15"/>
    <x v="8"/>
    <n v="556000"/>
  </r>
  <r>
    <x v="10"/>
    <x v="0"/>
    <x v="6"/>
    <x v="0"/>
    <x v="0"/>
    <x v="0"/>
    <x v="4"/>
    <x v="147"/>
    <x v="239"/>
    <m/>
  </r>
  <r>
    <x v="10"/>
    <x v="0"/>
    <x v="6"/>
    <x v="0"/>
    <x v="0"/>
    <x v="0"/>
    <x v="4"/>
    <x v="113"/>
    <x v="175"/>
    <m/>
  </r>
  <r>
    <x v="10"/>
    <x v="0"/>
    <x v="6"/>
    <x v="0"/>
    <x v="0"/>
    <x v="0"/>
    <x v="9"/>
    <x v="114"/>
    <x v="9"/>
    <n v="1344840"/>
  </r>
  <r>
    <x v="10"/>
    <x v="0"/>
    <x v="6"/>
    <x v="0"/>
    <x v="0"/>
    <x v="0"/>
    <x v="9"/>
    <x v="30"/>
    <x v="234"/>
    <m/>
  </r>
  <r>
    <x v="10"/>
    <x v="0"/>
    <x v="6"/>
    <x v="0"/>
    <x v="0"/>
    <x v="0"/>
    <x v="9"/>
    <x v="110"/>
    <x v="231"/>
    <m/>
  </r>
  <r>
    <x v="10"/>
    <x v="0"/>
    <x v="6"/>
    <x v="0"/>
    <x v="0"/>
    <x v="0"/>
    <x v="5"/>
    <x v="70"/>
    <x v="88"/>
    <n v="887"/>
  </r>
  <r>
    <x v="10"/>
    <x v="0"/>
    <x v="6"/>
    <x v="0"/>
    <x v="0"/>
    <x v="0"/>
    <x v="5"/>
    <x v="70"/>
    <x v="240"/>
    <m/>
  </r>
  <r>
    <x v="10"/>
    <x v="0"/>
    <x v="6"/>
    <x v="0"/>
    <x v="0"/>
    <x v="0"/>
    <x v="5"/>
    <x v="70"/>
    <x v="201"/>
    <m/>
  </r>
  <r>
    <x v="10"/>
    <x v="0"/>
    <x v="6"/>
    <x v="0"/>
    <x v="0"/>
    <x v="0"/>
    <x v="5"/>
    <x v="70"/>
    <x v="134"/>
    <m/>
  </r>
  <r>
    <x v="10"/>
    <x v="0"/>
    <x v="6"/>
    <x v="0"/>
    <x v="0"/>
    <x v="0"/>
    <x v="5"/>
    <x v="102"/>
    <x v="0"/>
    <m/>
  </r>
  <r>
    <x v="10"/>
    <x v="0"/>
    <x v="6"/>
    <x v="0"/>
    <x v="0"/>
    <x v="0"/>
    <x v="5"/>
    <x v="71"/>
    <x v="88"/>
    <m/>
  </r>
  <r>
    <x v="10"/>
    <x v="0"/>
    <x v="6"/>
    <x v="0"/>
    <x v="0"/>
    <x v="0"/>
    <x v="5"/>
    <x v="71"/>
    <x v="53"/>
    <m/>
  </r>
  <r>
    <x v="10"/>
    <x v="0"/>
    <x v="6"/>
    <x v="0"/>
    <x v="0"/>
    <x v="0"/>
    <x v="5"/>
    <x v="71"/>
    <x v="224"/>
    <m/>
  </r>
  <r>
    <x v="10"/>
    <x v="0"/>
    <x v="6"/>
    <x v="0"/>
    <x v="0"/>
    <x v="0"/>
    <x v="5"/>
    <x v="71"/>
    <x v="45"/>
    <m/>
  </r>
  <r>
    <x v="10"/>
    <x v="0"/>
    <x v="6"/>
    <x v="0"/>
    <x v="0"/>
    <x v="0"/>
    <x v="5"/>
    <x v="78"/>
    <x v="0"/>
    <m/>
  </r>
  <r>
    <x v="10"/>
    <x v="0"/>
    <x v="6"/>
    <x v="0"/>
    <x v="0"/>
    <x v="0"/>
    <x v="6"/>
    <x v="17"/>
    <x v="12"/>
    <m/>
  </r>
  <r>
    <x v="10"/>
    <x v="0"/>
    <x v="6"/>
    <x v="0"/>
    <x v="0"/>
    <x v="0"/>
    <x v="6"/>
    <x v="17"/>
    <x v="0"/>
    <m/>
  </r>
  <r>
    <x v="10"/>
    <x v="0"/>
    <x v="6"/>
    <x v="0"/>
    <x v="0"/>
    <x v="0"/>
    <x v="6"/>
    <x v="143"/>
    <x v="0"/>
    <m/>
  </r>
  <r>
    <x v="10"/>
    <x v="0"/>
    <x v="6"/>
    <x v="0"/>
    <x v="0"/>
    <x v="0"/>
    <x v="6"/>
    <x v="161"/>
    <x v="245"/>
    <m/>
  </r>
  <r>
    <x v="10"/>
    <x v="0"/>
    <x v="6"/>
    <x v="0"/>
    <x v="0"/>
    <x v="0"/>
    <x v="29"/>
    <x v="154"/>
    <x v="203"/>
    <n v="43930"/>
  </r>
  <r>
    <x v="10"/>
    <x v="0"/>
    <x v="6"/>
    <x v="0"/>
    <x v="0"/>
    <x v="0"/>
    <x v="0"/>
    <x v="79"/>
    <x v="0"/>
    <m/>
  </r>
  <r>
    <x v="10"/>
    <x v="0"/>
    <x v="6"/>
    <x v="0"/>
    <x v="0"/>
    <x v="0"/>
    <x v="0"/>
    <x v="80"/>
    <x v="14"/>
    <m/>
  </r>
  <r>
    <x v="10"/>
    <x v="0"/>
    <x v="6"/>
    <x v="0"/>
    <x v="0"/>
    <x v="0"/>
    <x v="0"/>
    <x v="80"/>
    <x v="16"/>
    <n v="253430.7"/>
  </r>
  <r>
    <x v="10"/>
    <x v="0"/>
    <x v="6"/>
    <x v="0"/>
    <x v="0"/>
    <x v="0"/>
    <x v="0"/>
    <x v="80"/>
    <x v="176"/>
    <m/>
  </r>
  <r>
    <x v="10"/>
    <x v="0"/>
    <x v="6"/>
    <x v="0"/>
    <x v="0"/>
    <x v="0"/>
    <x v="0"/>
    <x v="80"/>
    <x v="162"/>
    <n v="2500000"/>
  </r>
  <r>
    <x v="10"/>
    <x v="0"/>
    <x v="6"/>
    <x v="0"/>
    <x v="0"/>
    <x v="0"/>
    <x v="0"/>
    <x v="80"/>
    <x v="235"/>
    <n v="980000"/>
  </r>
  <r>
    <x v="10"/>
    <x v="0"/>
    <x v="6"/>
    <x v="0"/>
    <x v="0"/>
    <x v="0"/>
    <x v="0"/>
    <x v="80"/>
    <x v="70"/>
    <m/>
  </r>
  <r>
    <x v="10"/>
    <x v="0"/>
    <x v="6"/>
    <x v="0"/>
    <x v="0"/>
    <x v="0"/>
    <x v="0"/>
    <x v="80"/>
    <x v="59"/>
    <m/>
  </r>
  <r>
    <x v="10"/>
    <x v="0"/>
    <x v="6"/>
    <x v="0"/>
    <x v="0"/>
    <x v="0"/>
    <x v="0"/>
    <x v="80"/>
    <x v="44"/>
    <m/>
  </r>
  <r>
    <x v="10"/>
    <x v="0"/>
    <x v="6"/>
    <x v="0"/>
    <x v="0"/>
    <x v="0"/>
    <x v="0"/>
    <x v="80"/>
    <x v="241"/>
    <m/>
  </r>
  <r>
    <x v="10"/>
    <x v="0"/>
    <x v="6"/>
    <x v="0"/>
    <x v="0"/>
    <x v="0"/>
    <x v="0"/>
    <x v="84"/>
    <x v="88"/>
    <m/>
  </r>
  <r>
    <x v="10"/>
    <x v="0"/>
    <x v="6"/>
    <x v="0"/>
    <x v="0"/>
    <x v="0"/>
    <x v="0"/>
    <x v="84"/>
    <x v="246"/>
    <m/>
  </r>
  <r>
    <x v="10"/>
    <x v="0"/>
    <x v="6"/>
    <x v="0"/>
    <x v="0"/>
    <x v="0"/>
    <x v="0"/>
    <x v="107"/>
    <x v="17"/>
    <m/>
  </r>
  <r>
    <x v="10"/>
    <x v="0"/>
    <x v="6"/>
    <x v="0"/>
    <x v="0"/>
    <x v="0"/>
    <x v="0"/>
    <x v="115"/>
    <x v="0"/>
    <m/>
  </r>
  <r>
    <x v="10"/>
    <x v="0"/>
    <x v="6"/>
    <x v="0"/>
    <x v="0"/>
    <x v="0"/>
    <x v="0"/>
    <x v="138"/>
    <x v="88"/>
    <n v="422867.53"/>
  </r>
  <r>
    <x v="10"/>
    <x v="0"/>
    <x v="6"/>
    <x v="0"/>
    <x v="0"/>
    <x v="0"/>
    <x v="0"/>
    <x v="108"/>
    <x v="0"/>
    <m/>
  </r>
  <r>
    <x v="10"/>
    <x v="0"/>
    <x v="6"/>
    <x v="0"/>
    <x v="0"/>
    <x v="0"/>
    <x v="0"/>
    <x v="109"/>
    <x v="0"/>
    <m/>
  </r>
  <r>
    <x v="10"/>
    <x v="0"/>
    <x v="6"/>
    <x v="0"/>
    <x v="0"/>
    <x v="0"/>
    <x v="0"/>
    <x v="116"/>
    <x v="20"/>
    <m/>
  </r>
  <r>
    <x v="10"/>
    <x v="0"/>
    <x v="6"/>
    <x v="0"/>
    <x v="0"/>
    <x v="0"/>
    <x v="0"/>
    <x v="116"/>
    <x v="46"/>
    <m/>
  </r>
  <r>
    <x v="10"/>
    <x v="0"/>
    <x v="6"/>
    <x v="0"/>
    <x v="0"/>
    <x v="0"/>
    <x v="0"/>
    <x v="79"/>
    <x v="0"/>
    <m/>
  </r>
  <r>
    <x v="10"/>
    <x v="0"/>
    <x v="6"/>
    <x v="0"/>
    <x v="0"/>
    <x v="0"/>
    <x v="12"/>
    <x v="81"/>
    <x v="0"/>
    <m/>
  </r>
  <r>
    <x v="10"/>
    <x v="0"/>
    <x v="6"/>
    <x v="0"/>
    <x v="0"/>
    <x v="0"/>
    <x v="12"/>
    <x v="82"/>
    <x v="100"/>
    <m/>
  </r>
  <r>
    <x v="10"/>
    <x v="0"/>
    <x v="6"/>
    <x v="0"/>
    <x v="0"/>
    <x v="0"/>
    <x v="12"/>
    <x v="83"/>
    <x v="100"/>
    <n v="2155462.19"/>
  </r>
  <r>
    <x v="10"/>
    <x v="0"/>
    <x v="6"/>
    <x v="0"/>
    <x v="0"/>
    <x v="0"/>
    <x v="12"/>
    <x v="84"/>
    <x v="0"/>
    <m/>
  </r>
  <r>
    <x v="10"/>
    <x v="0"/>
    <x v="6"/>
    <x v="0"/>
    <x v="0"/>
    <x v="0"/>
    <x v="19"/>
    <x v="100"/>
    <x v="177"/>
    <m/>
  </r>
  <r>
    <x v="10"/>
    <x v="0"/>
    <x v="6"/>
    <x v="0"/>
    <x v="0"/>
    <x v="0"/>
    <x v="19"/>
    <x v="100"/>
    <x v="178"/>
    <m/>
  </r>
  <r>
    <x v="10"/>
    <x v="0"/>
    <x v="6"/>
    <x v="0"/>
    <x v="0"/>
    <x v="0"/>
    <x v="19"/>
    <x v="100"/>
    <x v="157"/>
    <m/>
  </r>
  <r>
    <x v="10"/>
    <x v="0"/>
    <x v="6"/>
    <x v="0"/>
    <x v="0"/>
    <x v="0"/>
    <x v="28"/>
    <x v="150"/>
    <x v="146"/>
    <n v="420168"/>
  </r>
  <r>
    <x v="10"/>
    <x v="0"/>
    <x v="6"/>
    <x v="0"/>
    <x v="0"/>
    <x v="0"/>
    <x v="31"/>
    <x v="85"/>
    <x v="157"/>
    <m/>
  </r>
  <r>
    <x v="10"/>
    <x v="0"/>
    <x v="6"/>
    <x v="0"/>
    <x v="0"/>
    <x v="0"/>
    <x v="31"/>
    <x v="85"/>
    <x v="237"/>
    <m/>
  </r>
  <r>
    <x v="10"/>
    <x v="0"/>
    <x v="6"/>
    <x v="0"/>
    <x v="0"/>
    <x v="0"/>
    <x v="27"/>
    <x v="140"/>
    <x v="20"/>
    <m/>
  </r>
  <r>
    <x v="10"/>
    <x v="0"/>
    <x v="6"/>
    <x v="0"/>
    <x v="0"/>
    <x v="0"/>
    <x v="27"/>
    <x v="148"/>
    <x v="140"/>
    <m/>
  </r>
  <r>
    <x v="10"/>
    <x v="0"/>
    <x v="6"/>
    <x v="0"/>
    <x v="0"/>
    <x v="0"/>
    <x v="27"/>
    <x v="139"/>
    <x v="140"/>
    <m/>
  </r>
  <r>
    <x v="10"/>
    <x v="0"/>
    <x v="6"/>
    <x v="0"/>
    <x v="0"/>
    <x v="0"/>
    <x v="27"/>
    <x v="149"/>
    <x v="140"/>
    <m/>
  </r>
  <r>
    <x v="10"/>
    <x v="0"/>
    <x v="6"/>
    <x v="0"/>
    <x v="0"/>
    <x v="0"/>
    <x v="22"/>
    <x v="105"/>
    <x v="140"/>
    <m/>
  </r>
  <r>
    <x v="10"/>
    <x v="0"/>
    <x v="6"/>
    <x v="0"/>
    <x v="0"/>
    <x v="0"/>
    <x v="16"/>
    <x v="86"/>
    <x v="45"/>
    <m/>
  </r>
  <r>
    <x v="10"/>
    <x v="0"/>
    <x v="6"/>
    <x v="0"/>
    <x v="0"/>
    <x v="0"/>
    <x v="16"/>
    <x v="86"/>
    <x v="204"/>
    <m/>
  </r>
  <r>
    <x v="10"/>
    <x v="0"/>
    <x v="6"/>
    <x v="0"/>
    <x v="0"/>
    <x v="0"/>
    <x v="16"/>
    <x v="86"/>
    <x v="224"/>
    <m/>
  </r>
  <r>
    <x v="10"/>
    <x v="0"/>
    <x v="6"/>
    <x v="0"/>
    <x v="0"/>
    <x v="0"/>
    <x v="16"/>
    <x v="117"/>
    <x v="57"/>
    <n v="115000"/>
  </r>
  <r>
    <x v="10"/>
    <x v="0"/>
    <x v="6"/>
    <x v="0"/>
    <x v="0"/>
    <x v="0"/>
    <x v="16"/>
    <x v="117"/>
    <x v="134"/>
    <n v="495000"/>
  </r>
  <r>
    <x v="10"/>
    <x v="0"/>
    <x v="6"/>
    <x v="0"/>
    <x v="0"/>
    <x v="0"/>
    <x v="16"/>
    <x v="117"/>
    <x v="223"/>
    <m/>
  </r>
  <r>
    <x v="10"/>
    <x v="0"/>
    <x v="6"/>
    <x v="0"/>
    <x v="0"/>
    <x v="0"/>
    <x v="22"/>
    <x v="105"/>
    <x v="0"/>
    <m/>
  </r>
  <r>
    <x v="10"/>
    <x v="0"/>
    <x v="6"/>
    <x v="0"/>
    <x v="0"/>
    <x v="0"/>
    <x v="2"/>
    <x v="87"/>
    <x v="165"/>
    <m/>
  </r>
  <r>
    <x v="10"/>
    <x v="0"/>
    <x v="6"/>
    <x v="0"/>
    <x v="0"/>
    <x v="0"/>
    <x v="2"/>
    <x v="87"/>
    <x v="205"/>
    <n v="814524"/>
  </r>
  <r>
    <x v="10"/>
    <x v="0"/>
    <x v="6"/>
    <x v="0"/>
    <x v="0"/>
    <x v="0"/>
    <x v="2"/>
    <x v="87"/>
    <x v="238"/>
    <m/>
  </r>
  <r>
    <x v="10"/>
    <x v="0"/>
    <x v="6"/>
    <x v="0"/>
    <x v="0"/>
    <x v="0"/>
    <x v="2"/>
    <x v="87"/>
    <x v="242"/>
    <m/>
  </r>
  <r>
    <x v="10"/>
    <x v="0"/>
    <x v="6"/>
    <x v="0"/>
    <x v="0"/>
    <x v="0"/>
    <x v="2"/>
    <x v="155"/>
    <x v="222"/>
    <m/>
  </r>
  <r>
    <x v="10"/>
    <x v="0"/>
    <x v="6"/>
    <x v="0"/>
    <x v="0"/>
    <x v="0"/>
    <x v="2"/>
    <x v="155"/>
    <x v="225"/>
    <m/>
  </r>
  <r>
    <x v="10"/>
    <x v="0"/>
    <x v="6"/>
    <x v="0"/>
    <x v="0"/>
    <x v="0"/>
    <x v="2"/>
    <x v="155"/>
    <x v="0"/>
    <m/>
  </r>
  <r>
    <x v="10"/>
    <x v="0"/>
    <x v="6"/>
    <x v="0"/>
    <x v="0"/>
    <x v="0"/>
    <x v="2"/>
    <x v="88"/>
    <x v="128"/>
    <m/>
  </r>
  <r>
    <x v="10"/>
    <x v="0"/>
    <x v="6"/>
    <x v="0"/>
    <x v="0"/>
    <x v="0"/>
    <x v="2"/>
    <x v="88"/>
    <x v="247"/>
    <m/>
  </r>
  <r>
    <x v="10"/>
    <x v="0"/>
    <x v="6"/>
    <x v="0"/>
    <x v="0"/>
    <x v="0"/>
    <x v="2"/>
    <x v="89"/>
    <x v="157"/>
    <n v="7500"/>
  </r>
  <r>
    <x v="10"/>
    <x v="0"/>
    <x v="6"/>
    <x v="0"/>
    <x v="0"/>
    <x v="0"/>
    <x v="2"/>
    <x v="89"/>
    <x v="190"/>
    <m/>
  </r>
  <r>
    <x v="10"/>
    <x v="0"/>
    <x v="6"/>
    <x v="0"/>
    <x v="0"/>
    <x v="0"/>
    <x v="2"/>
    <x v="89"/>
    <x v="32"/>
    <m/>
  </r>
  <r>
    <x v="10"/>
    <x v="0"/>
    <x v="6"/>
    <x v="0"/>
    <x v="0"/>
    <x v="0"/>
    <x v="2"/>
    <x v="90"/>
    <x v="94"/>
    <n v="406085"/>
  </r>
  <r>
    <x v="10"/>
    <x v="0"/>
    <x v="6"/>
    <x v="0"/>
    <x v="0"/>
    <x v="0"/>
    <x v="2"/>
    <x v="90"/>
    <x v="0"/>
    <m/>
  </r>
  <r>
    <x v="10"/>
    <x v="0"/>
    <x v="6"/>
    <x v="0"/>
    <x v="0"/>
    <x v="0"/>
    <x v="2"/>
    <x v="90"/>
    <x v="0"/>
    <m/>
  </r>
  <r>
    <x v="10"/>
    <x v="0"/>
    <x v="6"/>
    <x v="0"/>
    <x v="0"/>
    <x v="0"/>
    <x v="2"/>
    <x v="90"/>
    <x v="0"/>
    <m/>
  </r>
  <r>
    <x v="10"/>
    <x v="0"/>
    <x v="6"/>
    <x v="0"/>
    <x v="0"/>
    <x v="0"/>
    <x v="2"/>
    <x v="90"/>
    <x v="0"/>
    <m/>
  </r>
  <r>
    <x v="10"/>
    <x v="0"/>
    <x v="6"/>
    <x v="0"/>
    <x v="0"/>
    <x v="0"/>
    <x v="2"/>
    <x v="90"/>
    <x v="0"/>
    <m/>
  </r>
  <r>
    <x v="10"/>
    <x v="0"/>
    <x v="6"/>
    <x v="0"/>
    <x v="0"/>
    <x v="0"/>
    <x v="2"/>
    <x v="91"/>
    <x v="190"/>
    <n v="72200"/>
  </r>
  <r>
    <x v="10"/>
    <x v="0"/>
    <x v="6"/>
    <x v="0"/>
    <x v="0"/>
    <x v="0"/>
    <x v="2"/>
    <x v="91"/>
    <x v="247"/>
    <n v="34400"/>
  </r>
  <r>
    <x v="10"/>
    <x v="0"/>
    <x v="6"/>
    <x v="0"/>
    <x v="0"/>
    <x v="0"/>
    <x v="2"/>
    <x v="91"/>
    <x v="153"/>
    <n v="13900"/>
  </r>
  <r>
    <x v="10"/>
    <x v="0"/>
    <x v="6"/>
    <x v="0"/>
    <x v="0"/>
    <x v="0"/>
    <x v="2"/>
    <x v="91"/>
    <x v="134"/>
    <n v="15000"/>
  </r>
  <r>
    <x v="10"/>
    <x v="0"/>
    <x v="6"/>
    <x v="0"/>
    <x v="0"/>
    <x v="0"/>
    <x v="2"/>
    <x v="91"/>
    <x v="157"/>
    <n v="138900"/>
  </r>
  <r>
    <x v="10"/>
    <x v="0"/>
    <x v="6"/>
    <x v="0"/>
    <x v="0"/>
    <x v="0"/>
    <x v="2"/>
    <x v="92"/>
    <x v="0"/>
    <m/>
  </r>
  <r>
    <x v="10"/>
    <x v="0"/>
    <x v="6"/>
    <x v="0"/>
    <x v="0"/>
    <x v="0"/>
    <x v="2"/>
    <x v="136"/>
    <x v="208"/>
    <m/>
  </r>
  <r>
    <x v="10"/>
    <x v="0"/>
    <x v="6"/>
    <x v="0"/>
    <x v="0"/>
    <x v="0"/>
    <x v="2"/>
    <x v="136"/>
    <x v="228"/>
    <m/>
  </r>
  <r>
    <x v="10"/>
    <x v="0"/>
    <x v="6"/>
    <x v="0"/>
    <x v="0"/>
    <x v="0"/>
    <x v="2"/>
    <x v="136"/>
    <x v="244"/>
    <m/>
  </r>
  <r>
    <x v="10"/>
    <x v="0"/>
    <x v="6"/>
    <x v="0"/>
    <x v="0"/>
    <x v="0"/>
    <x v="2"/>
    <x v="136"/>
    <x v="218"/>
    <n v="40000"/>
  </r>
  <r>
    <x v="10"/>
    <x v="0"/>
    <x v="6"/>
    <x v="0"/>
    <x v="0"/>
    <x v="0"/>
    <x v="2"/>
    <x v="136"/>
    <x v="208"/>
    <m/>
  </r>
  <r>
    <x v="10"/>
    <x v="0"/>
    <x v="6"/>
    <x v="0"/>
    <x v="0"/>
    <x v="0"/>
    <x v="2"/>
    <x v="136"/>
    <x v="218"/>
    <m/>
  </r>
  <r>
    <x v="10"/>
    <x v="0"/>
    <x v="6"/>
    <x v="0"/>
    <x v="0"/>
    <x v="0"/>
    <x v="2"/>
    <x v="136"/>
    <x v="157"/>
    <m/>
  </r>
  <r>
    <x v="10"/>
    <x v="0"/>
    <x v="6"/>
    <x v="0"/>
    <x v="0"/>
    <x v="0"/>
    <x v="2"/>
    <x v="136"/>
    <x v="248"/>
    <m/>
  </r>
  <r>
    <x v="10"/>
    <x v="0"/>
    <x v="6"/>
    <x v="0"/>
    <x v="0"/>
    <x v="0"/>
    <x v="2"/>
    <x v="141"/>
    <x v="185"/>
    <m/>
  </r>
  <r>
    <x v="10"/>
    <x v="0"/>
    <x v="6"/>
    <x v="0"/>
    <x v="0"/>
    <x v="0"/>
    <x v="2"/>
    <x v="141"/>
    <x v="0"/>
    <m/>
  </r>
  <r>
    <x v="10"/>
    <x v="0"/>
    <x v="6"/>
    <x v="0"/>
    <x v="0"/>
    <x v="0"/>
    <x v="2"/>
    <x v="141"/>
    <x v="0"/>
    <m/>
  </r>
  <r>
    <x v="10"/>
    <x v="0"/>
    <x v="6"/>
    <x v="0"/>
    <x v="0"/>
    <x v="0"/>
    <x v="2"/>
    <x v="93"/>
    <x v="0"/>
    <m/>
  </r>
  <r>
    <x v="10"/>
    <x v="0"/>
    <x v="6"/>
    <x v="0"/>
    <x v="0"/>
    <x v="0"/>
    <x v="2"/>
    <x v="84"/>
    <x v="60"/>
    <m/>
  </r>
  <r>
    <x v="10"/>
    <x v="0"/>
    <x v="6"/>
    <x v="0"/>
    <x v="0"/>
    <x v="0"/>
    <x v="2"/>
    <x v="84"/>
    <x v="226"/>
    <m/>
  </r>
  <r>
    <x v="10"/>
    <x v="0"/>
    <x v="6"/>
    <x v="0"/>
    <x v="0"/>
    <x v="0"/>
    <x v="2"/>
    <x v="84"/>
    <x v="240"/>
    <m/>
  </r>
  <r>
    <x v="10"/>
    <x v="0"/>
    <x v="6"/>
    <x v="0"/>
    <x v="0"/>
    <x v="0"/>
    <x v="2"/>
    <x v="84"/>
    <x v="0"/>
    <m/>
  </r>
  <r>
    <x v="10"/>
    <x v="0"/>
    <x v="6"/>
    <x v="0"/>
    <x v="0"/>
    <x v="0"/>
    <x v="2"/>
    <x v="84"/>
    <x v="0"/>
    <m/>
  </r>
  <r>
    <x v="10"/>
    <x v="0"/>
    <x v="6"/>
    <x v="0"/>
    <x v="0"/>
    <x v="0"/>
    <x v="2"/>
    <x v="84"/>
    <x v="0"/>
    <m/>
  </r>
  <r>
    <x v="10"/>
    <x v="0"/>
    <x v="6"/>
    <x v="0"/>
    <x v="0"/>
    <x v="0"/>
    <x v="2"/>
    <x v="84"/>
    <x v="0"/>
    <m/>
  </r>
  <r>
    <x v="10"/>
    <x v="0"/>
    <x v="6"/>
    <x v="0"/>
    <x v="0"/>
    <x v="0"/>
    <x v="2"/>
    <x v="84"/>
    <x v="0"/>
    <m/>
  </r>
  <r>
    <x v="10"/>
    <x v="0"/>
    <x v="6"/>
    <x v="0"/>
    <x v="0"/>
    <x v="0"/>
    <x v="2"/>
    <x v="84"/>
    <x v="0"/>
    <m/>
  </r>
  <r>
    <x v="10"/>
    <x v="0"/>
    <x v="6"/>
    <x v="0"/>
    <x v="0"/>
    <x v="0"/>
    <x v="2"/>
    <x v="84"/>
    <x v="0"/>
    <m/>
  </r>
  <r>
    <x v="10"/>
    <x v="0"/>
    <x v="6"/>
    <x v="0"/>
    <x v="0"/>
    <x v="7"/>
    <x v="4"/>
    <x v="119"/>
    <x v="136"/>
    <n v="3800000"/>
  </r>
  <r>
    <x v="10"/>
    <x v="0"/>
    <x v="6"/>
    <x v="0"/>
    <x v="0"/>
    <x v="7"/>
    <x v="4"/>
    <x v="119"/>
    <x v="248"/>
    <n v="3195000"/>
  </r>
  <r>
    <x v="10"/>
    <x v="0"/>
    <x v="6"/>
    <x v="0"/>
    <x v="0"/>
    <x v="7"/>
    <x v="4"/>
    <x v="119"/>
    <x v="186"/>
    <m/>
  </r>
  <r>
    <x v="10"/>
    <x v="0"/>
    <x v="6"/>
    <x v="0"/>
    <x v="0"/>
    <x v="7"/>
    <x v="4"/>
    <x v="120"/>
    <x v="136"/>
    <m/>
  </r>
  <r>
    <x v="10"/>
    <x v="0"/>
    <x v="6"/>
    <x v="0"/>
    <x v="0"/>
    <x v="7"/>
    <x v="4"/>
    <x v="121"/>
    <x v="136"/>
    <n v="316667"/>
  </r>
  <r>
    <x v="10"/>
    <x v="0"/>
    <x v="6"/>
    <x v="0"/>
    <x v="0"/>
    <x v="7"/>
    <x v="4"/>
    <x v="121"/>
    <x v="186"/>
    <m/>
  </r>
  <r>
    <x v="10"/>
    <x v="0"/>
    <x v="6"/>
    <x v="0"/>
    <x v="0"/>
    <x v="7"/>
    <x v="4"/>
    <x v="121"/>
    <x v="248"/>
    <n v="186000"/>
  </r>
  <r>
    <x v="10"/>
    <x v="0"/>
    <x v="6"/>
    <x v="0"/>
    <x v="0"/>
    <x v="7"/>
    <x v="4"/>
    <x v="122"/>
    <x v="136"/>
    <n v="38000"/>
  </r>
  <r>
    <x v="10"/>
    <x v="0"/>
    <x v="6"/>
    <x v="0"/>
    <x v="0"/>
    <x v="7"/>
    <x v="4"/>
    <x v="122"/>
    <x v="248"/>
    <n v="22320"/>
  </r>
  <r>
    <x v="10"/>
    <x v="0"/>
    <x v="6"/>
    <x v="0"/>
    <x v="0"/>
    <x v="7"/>
    <x v="4"/>
    <x v="122"/>
    <x v="186"/>
    <m/>
  </r>
  <r>
    <x v="10"/>
    <x v="0"/>
    <x v="6"/>
    <x v="0"/>
    <x v="0"/>
    <x v="7"/>
    <x v="4"/>
    <x v="123"/>
    <x v="136"/>
    <n v="316667"/>
  </r>
  <r>
    <x v="10"/>
    <x v="0"/>
    <x v="6"/>
    <x v="0"/>
    <x v="0"/>
    <x v="7"/>
    <x v="4"/>
    <x v="123"/>
    <x v="186"/>
    <m/>
  </r>
  <r>
    <x v="10"/>
    <x v="0"/>
    <x v="6"/>
    <x v="0"/>
    <x v="0"/>
    <x v="7"/>
    <x v="4"/>
    <x v="123"/>
    <x v="248"/>
    <n v="186000"/>
  </r>
  <r>
    <x v="10"/>
    <x v="0"/>
    <x v="6"/>
    <x v="0"/>
    <x v="0"/>
    <x v="7"/>
    <x v="4"/>
    <x v="124"/>
    <x v="136"/>
    <n v="158333"/>
  </r>
  <r>
    <x v="10"/>
    <x v="0"/>
    <x v="6"/>
    <x v="0"/>
    <x v="0"/>
    <x v="7"/>
    <x v="4"/>
    <x v="124"/>
    <x v="186"/>
    <m/>
  </r>
  <r>
    <x v="10"/>
    <x v="0"/>
    <x v="6"/>
    <x v="0"/>
    <x v="0"/>
    <x v="7"/>
    <x v="4"/>
    <x v="124"/>
    <x v="248"/>
    <n v="147917"/>
  </r>
  <r>
    <x v="10"/>
    <x v="0"/>
    <x v="6"/>
    <x v="0"/>
    <x v="0"/>
    <x v="7"/>
    <x v="4"/>
    <x v="135"/>
    <x v="0"/>
    <m/>
  </r>
  <r>
    <x v="10"/>
    <x v="0"/>
    <x v="6"/>
    <x v="0"/>
    <x v="0"/>
    <x v="7"/>
    <x v="4"/>
    <x v="125"/>
    <x v="136"/>
    <m/>
  </r>
  <r>
    <x v="10"/>
    <x v="0"/>
    <x v="6"/>
    <x v="0"/>
    <x v="0"/>
    <x v="7"/>
    <x v="4"/>
    <x v="144"/>
    <x v="136"/>
    <m/>
  </r>
  <r>
    <x v="10"/>
    <x v="0"/>
    <x v="6"/>
    <x v="0"/>
    <x v="0"/>
    <x v="7"/>
    <x v="4"/>
    <x v="144"/>
    <x v="186"/>
    <m/>
  </r>
  <r>
    <x v="10"/>
    <x v="0"/>
    <x v="6"/>
    <x v="0"/>
    <x v="0"/>
    <x v="7"/>
    <x v="4"/>
    <x v="126"/>
    <x v="0"/>
    <m/>
  </r>
  <r>
    <x v="10"/>
    <x v="0"/>
    <x v="6"/>
    <x v="0"/>
    <x v="0"/>
    <x v="7"/>
    <x v="4"/>
    <x v="127"/>
    <x v="5"/>
    <n v="36742"/>
  </r>
  <r>
    <x v="10"/>
    <x v="0"/>
    <x v="6"/>
    <x v="0"/>
    <x v="0"/>
    <x v="7"/>
    <x v="4"/>
    <x v="152"/>
    <x v="130"/>
    <m/>
  </r>
  <r>
    <x v="10"/>
    <x v="0"/>
    <x v="6"/>
    <x v="0"/>
    <x v="0"/>
    <x v="7"/>
    <x v="4"/>
    <x v="128"/>
    <x v="6"/>
    <n v="882000"/>
  </r>
  <r>
    <x v="10"/>
    <x v="0"/>
    <x v="6"/>
    <x v="0"/>
    <x v="0"/>
    <x v="7"/>
    <x v="4"/>
    <x v="129"/>
    <x v="77"/>
    <n v="152000"/>
  </r>
  <r>
    <x v="10"/>
    <x v="0"/>
    <x v="6"/>
    <x v="0"/>
    <x v="0"/>
    <x v="7"/>
    <x v="4"/>
    <x v="129"/>
    <x v="187"/>
    <n v="142000"/>
  </r>
  <r>
    <x v="10"/>
    <x v="0"/>
    <x v="6"/>
    <x v="0"/>
    <x v="0"/>
    <x v="7"/>
    <x v="4"/>
    <x v="130"/>
    <x v="0"/>
    <m/>
  </r>
  <r>
    <x v="10"/>
    <x v="0"/>
    <x v="6"/>
    <x v="0"/>
    <x v="0"/>
    <x v="7"/>
    <x v="2"/>
    <x v="131"/>
    <x v="0"/>
    <m/>
  </r>
  <r>
    <x v="10"/>
    <x v="0"/>
    <x v="6"/>
    <x v="0"/>
    <x v="0"/>
    <x v="1"/>
    <x v="7"/>
    <x v="34"/>
    <x v="29"/>
    <n v="140150"/>
  </r>
  <r>
    <x v="10"/>
    <x v="0"/>
    <x v="6"/>
    <x v="0"/>
    <x v="0"/>
    <x v="1"/>
    <x v="7"/>
    <x v="20"/>
    <x v="29"/>
    <n v="250420"/>
  </r>
  <r>
    <x v="10"/>
    <x v="0"/>
    <x v="6"/>
    <x v="0"/>
    <x v="0"/>
    <x v="1"/>
    <x v="7"/>
    <x v="20"/>
    <x v="169"/>
    <n v="862032.65"/>
  </r>
  <r>
    <x v="10"/>
    <x v="0"/>
    <x v="6"/>
    <x v="0"/>
    <x v="0"/>
    <x v="1"/>
    <x v="7"/>
    <x v="101"/>
    <x v="6"/>
    <m/>
  </r>
  <r>
    <x v="10"/>
    <x v="0"/>
    <x v="6"/>
    <x v="0"/>
    <x v="0"/>
    <x v="1"/>
    <x v="7"/>
    <x v="101"/>
    <x v="77"/>
    <m/>
  </r>
  <r>
    <x v="10"/>
    <x v="0"/>
    <x v="6"/>
    <x v="0"/>
    <x v="0"/>
    <x v="1"/>
    <x v="7"/>
    <x v="101"/>
    <x v="229"/>
    <m/>
  </r>
  <r>
    <x v="10"/>
    <x v="0"/>
    <x v="6"/>
    <x v="0"/>
    <x v="0"/>
    <x v="1"/>
    <x v="7"/>
    <x v="101"/>
    <x v="130"/>
    <m/>
  </r>
  <r>
    <x v="10"/>
    <x v="0"/>
    <x v="6"/>
    <x v="0"/>
    <x v="0"/>
    <x v="1"/>
    <x v="7"/>
    <x v="101"/>
    <x v="181"/>
    <m/>
  </r>
  <r>
    <x v="10"/>
    <x v="0"/>
    <x v="6"/>
    <x v="0"/>
    <x v="0"/>
    <x v="1"/>
    <x v="7"/>
    <x v="101"/>
    <x v="8"/>
    <m/>
  </r>
  <r>
    <x v="10"/>
    <x v="0"/>
    <x v="6"/>
    <x v="0"/>
    <x v="0"/>
    <x v="1"/>
    <x v="7"/>
    <x v="101"/>
    <x v="31"/>
    <m/>
  </r>
  <r>
    <x v="10"/>
    <x v="0"/>
    <x v="6"/>
    <x v="0"/>
    <x v="0"/>
    <x v="1"/>
    <x v="7"/>
    <x v="159"/>
    <x v="14"/>
    <m/>
  </r>
  <r>
    <x v="10"/>
    <x v="0"/>
    <x v="6"/>
    <x v="0"/>
    <x v="0"/>
    <x v="1"/>
    <x v="7"/>
    <x v="159"/>
    <x v="176"/>
    <m/>
  </r>
  <r>
    <x v="10"/>
    <x v="0"/>
    <x v="6"/>
    <x v="0"/>
    <x v="0"/>
    <x v="1"/>
    <x v="7"/>
    <x v="55"/>
    <x v="246"/>
    <n v="1764285"/>
  </r>
  <r>
    <x v="10"/>
    <x v="0"/>
    <x v="6"/>
    <x v="0"/>
    <x v="0"/>
    <x v="1"/>
    <x v="7"/>
    <x v="55"/>
    <x v="24"/>
    <m/>
  </r>
  <r>
    <x v="10"/>
    <x v="0"/>
    <x v="6"/>
    <x v="0"/>
    <x v="0"/>
    <x v="1"/>
    <x v="8"/>
    <x v="22"/>
    <x v="29"/>
    <n v="626045.4"/>
  </r>
  <r>
    <x v="10"/>
    <x v="0"/>
    <x v="6"/>
    <x v="0"/>
    <x v="0"/>
    <x v="1"/>
    <x v="8"/>
    <x v="94"/>
    <x v="36"/>
    <m/>
  </r>
  <r>
    <x v="10"/>
    <x v="0"/>
    <x v="6"/>
    <x v="0"/>
    <x v="0"/>
    <x v="1"/>
    <x v="8"/>
    <x v="94"/>
    <x v="70"/>
    <m/>
  </r>
  <r>
    <x v="10"/>
    <x v="0"/>
    <x v="6"/>
    <x v="0"/>
    <x v="0"/>
    <x v="1"/>
    <x v="8"/>
    <x v="94"/>
    <x v="57"/>
    <m/>
  </r>
  <r>
    <x v="10"/>
    <x v="0"/>
    <x v="6"/>
    <x v="0"/>
    <x v="0"/>
    <x v="1"/>
    <x v="8"/>
    <x v="94"/>
    <x v="80"/>
    <m/>
  </r>
  <r>
    <x v="10"/>
    <x v="0"/>
    <x v="6"/>
    <x v="0"/>
    <x v="0"/>
    <x v="1"/>
    <x v="8"/>
    <x v="94"/>
    <x v="162"/>
    <m/>
  </r>
  <r>
    <x v="10"/>
    <x v="0"/>
    <x v="6"/>
    <x v="0"/>
    <x v="0"/>
    <x v="1"/>
    <x v="8"/>
    <x v="94"/>
    <x v="134"/>
    <n v="17325"/>
  </r>
  <r>
    <x v="10"/>
    <x v="0"/>
    <x v="6"/>
    <x v="0"/>
    <x v="0"/>
    <x v="1"/>
    <x v="8"/>
    <x v="94"/>
    <x v="235"/>
    <n v="107800"/>
  </r>
  <r>
    <x v="10"/>
    <x v="0"/>
    <x v="6"/>
    <x v="0"/>
    <x v="0"/>
    <x v="1"/>
    <x v="8"/>
    <x v="94"/>
    <x v="44"/>
    <n v="6200"/>
  </r>
  <r>
    <x v="10"/>
    <x v="0"/>
    <x v="6"/>
    <x v="0"/>
    <x v="0"/>
    <x v="1"/>
    <x v="8"/>
    <x v="94"/>
    <x v="70"/>
    <n v="10857"/>
  </r>
  <r>
    <x v="10"/>
    <x v="0"/>
    <x v="6"/>
    <x v="0"/>
    <x v="0"/>
    <x v="1"/>
    <x v="8"/>
    <x v="95"/>
    <x v="0"/>
    <m/>
  </r>
  <r>
    <x v="10"/>
    <x v="0"/>
    <x v="6"/>
    <x v="0"/>
    <x v="0"/>
    <x v="1"/>
    <x v="8"/>
    <x v="77"/>
    <x v="205"/>
    <m/>
  </r>
  <r>
    <x v="10"/>
    <x v="0"/>
    <x v="6"/>
    <x v="0"/>
    <x v="0"/>
    <x v="1"/>
    <x v="8"/>
    <x v="156"/>
    <x v="80"/>
    <m/>
  </r>
  <r>
    <x v="10"/>
    <x v="0"/>
    <x v="6"/>
    <x v="0"/>
    <x v="0"/>
    <x v="1"/>
    <x v="8"/>
    <x v="156"/>
    <x v="88"/>
    <n v="26.11"/>
  </r>
  <r>
    <x v="10"/>
    <x v="0"/>
    <x v="6"/>
    <x v="0"/>
    <x v="0"/>
    <x v="1"/>
    <x v="8"/>
    <x v="156"/>
    <x v="6"/>
    <m/>
  </r>
  <r>
    <x v="10"/>
    <x v="0"/>
    <x v="6"/>
    <x v="0"/>
    <x v="0"/>
    <x v="1"/>
    <x v="8"/>
    <x v="156"/>
    <x v="122"/>
    <m/>
  </r>
  <r>
    <x v="10"/>
    <x v="0"/>
    <x v="6"/>
    <x v="0"/>
    <x v="0"/>
    <x v="1"/>
    <x v="8"/>
    <x v="156"/>
    <x v="16"/>
    <m/>
  </r>
  <r>
    <x v="10"/>
    <x v="0"/>
    <x v="6"/>
    <x v="0"/>
    <x v="0"/>
    <x v="1"/>
    <x v="8"/>
    <x v="156"/>
    <x v="42"/>
    <m/>
  </r>
  <r>
    <x v="10"/>
    <x v="0"/>
    <x v="6"/>
    <x v="0"/>
    <x v="0"/>
    <x v="1"/>
    <x v="8"/>
    <x v="156"/>
    <x v="37"/>
    <m/>
  </r>
  <r>
    <x v="10"/>
    <x v="0"/>
    <x v="6"/>
    <x v="0"/>
    <x v="0"/>
    <x v="1"/>
    <x v="8"/>
    <x v="156"/>
    <x v="45"/>
    <m/>
  </r>
  <r>
    <x v="10"/>
    <x v="0"/>
    <x v="6"/>
    <x v="0"/>
    <x v="0"/>
    <x v="1"/>
    <x v="8"/>
    <x v="156"/>
    <x v="124"/>
    <m/>
  </r>
  <r>
    <x v="10"/>
    <x v="0"/>
    <x v="6"/>
    <x v="0"/>
    <x v="0"/>
    <x v="1"/>
    <x v="8"/>
    <x v="156"/>
    <x v="31"/>
    <n v="-360.9"/>
  </r>
  <r>
    <x v="10"/>
    <x v="0"/>
    <x v="6"/>
    <x v="0"/>
    <x v="0"/>
    <x v="1"/>
    <x v="8"/>
    <x v="156"/>
    <x v="42"/>
    <m/>
  </r>
  <r>
    <x v="10"/>
    <x v="0"/>
    <x v="6"/>
    <x v="0"/>
    <x v="0"/>
    <x v="1"/>
    <x v="8"/>
    <x v="156"/>
    <x v="0"/>
    <m/>
  </r>
  <r>
    <x v="10"/>
    <x v="0"/>
    <x v="6"/>
    <x v="0"/>
    <x v="0"/>
    <x v="1"/>
    <x v="8"/>
    <x v="156"/>
    <x v="0"/>
    <m/>
  </r>
  <r>
    <x v="10"/>
    <x v="0"/>
    <x v="6"/>
    <x v="0"/>
    <x v="0"/>
    <x v="1"/>
    <x v="8"/>
    <x v="4"/>
    <x v="2"/>
    <m/>
  </r>
  <r>
    <x v="10"/>
    <x v="0"/>
    <x v="6"/>
    <x v="0"/>
    <x v="0"/>
    <x v="1"/>
    <x v="8"/>
    <x v="4"/>
    <x v="190"/>
    <m/>
  </r>
  <r>
    <x v="10"/>
    <x v="0"/>
    <x v="6"/>
    <x v="0"/>
    <x v="0"/>
    <x v="1"/>
    <x v="8"/>
    <x v="4"/>
    <x v="157"/>
    <m/>
  </r>
  <r>
    <x v="10"/>
    <x v="0"/>
    <x v="6"/>
    <x v="0"/>
    <x v="0"/>
    <x v="1"/>
    <x v="8"/>
    <x v="4"/>
    <x v="247"/>
    <m/>
  </r>
  <r>
    <x v="10"/>
    <x v="0"/>
    <x v="6"/>
    <x v="0"/>
    <x v="0"/>
    <x v="1"/>
    <x v="8"/>
    <x v="4"/>
    <x v="101"/>
    <m/>
  </r>
  <r>
    <x v="10"/>
    <x v="0"/>
    <x v="6"/>
    <x v="0"/>
    <x v="0"/>
    <x v="1"/>
    <x v="8"/>
    <x v="4"/>
    <x v="37"/>
    <m/>
  </r>
  <r>
    <x v="10"/>
    <x v="0"/>
    <x v="6"/>
    <x v="0"/>
    <x v="0"/>
    <x v="1"/>
    <x v="8"/>
    <x v="4"/>
    <x v="87"/>
    <m/>
  </r>
  <r>
    <x v="10"/>
    <x v="0"/>
    <x v="6"/>
    <x v="0"/>
    <x v="0"/>
    <x v="1"/>
    <x v="8"/>
    <x v="4"/>
    <x v="219"/>
    <m/>
  </r>
  <r>
    <x v="10"/>
    <x v="0"/>
    <x v="6"/>
    <x v="0"/>
    <x v="0"/>
    <x v="1"/>
    <x v="8"/>
    <x v="4"/>
    <x v="220"/>
    <m/>
  </r>
  <r>
    <x v="10"/>
    <x v="0"/>
    <x v="6"/>
    <x v="0"/>
    <x v="0"/>
    <x v="1"/>
    <x v="8"/>
    <x v="4"/>
    <x v="221"/>
    <m/>
  </r>
  <r>
    <x v="10"/>
    <x v="0"/>
    <x v="6"/>
    <x v="0"/>
    <x v="0"/>
    <x v="1"/>
    <x v="8"/>
    <x v="4"/>
    <x v="205"/>
    <m/>
  </r>
  <r>
    <x v="10"/>
    <x v="0"/>
    <x v="6"/>
    <x v="0"/>
    <x v="0"/>
    <x v="1"/>
    <x v="8"/>
    <x v="4"/>
    <x v="153"/>
    <m/>
  </r>
  <r>
    <x v="10"/>
    <x v="0"/>
    <x v="6"/>
    <x v="0"/>
    <x v="0"/>
    <x v="1"/>
    <x v="8"/>
    <x v="4"/>
    <x v="118"/>
    <m/>
  </r>
  <r>
    <x v="10"/>
    <x v="0"/>
    <x v="6"/>
    <x v="0"/>
    <x v="0"/>
    <x v="1"/>
    <x v="8"/>
    <x v="4"/>
    <x v="2"/>
    <m/>
  </r>
  <r>
    <x v="10"/>
    <x v="0"/>
    <x v="6"/>
    <x v="0"/>
    <x v="0"/>
    <x v="1"/>
    <x v="8"/>
    <x v="4"/>
    <x v="123"/>
    <m/>
  </r>
  <r>
    <x v="10"/>
    <x v="0"/>
    <x v="6"/>
    <x v="0"/>
    <x v="0"/>
    <x v="1"/>
    <x v="8"/>
    <x v="4"/>
    <x v="201"/>
    <m/>
  </r>
  <r>
    <x v="10"/>
    <x v="0"/>
    <x v="6"/>
    <x v="0"/>
    <x v="0"/>
    <x v="1"/>
    <x v="8"/>
    <x v="4"/>
    <x v="209"/>
    <m/>
  </r>
  <r>
    <x v="10"/>
    <x v="0"/>
    <x v="6"/>
    <x v="0"/>
    <x v="0"/>
    <x v="1"/>
    <x v="8"/>
    <x v="4"/>
    <x v="31"/>
    <m/>
  </r>
  <r>
    <x v="10"/>
    <x v="0"/>
    <x v="6"/>
    <x v="0"/>
    <x v="0"/>
    <x v="1"/>
    <x v="8"/>
    <x v="4"/>
    <x v="54"/>
    <m/>
  </r>
  <r>
    <x v="10"/>
    <x v="0"/>
    <x v="6"/>
    <x v="0"/>
    <x v="0"/>
    <x v="1"/>
    <x v="8"/>
    <x v="4"/>
    <x v="200"/>
    <m/>
  </r>
  <r>
    <x v="10"/>
    <x v="0"/>
    <x v="6"/>
    <x v="0"/>
    <x v="0"/>
    <x v="1"/>
    <x v="8"/>
    <x v="4"/>
    <x v="210"/>
    <m/>
  </r>
  <r>
    <x v="10"/>
    <x v="0"/>
    <x v="6"/>
    <x v="0"/>
    <x v="0"/>
    <x v="1"/>
    <x v="8"/>
    <x v="4"/>
    <x v="0"/>
    <m/>
  </r>
  <r>
    <x v="10"/>
    <x v="0"/>
    <x v="6"/>
    <x v="0"/>
    <x v="0"/>
    <x v="1"/>
    <x v="8"/>
    <x v="4"/>
    <x v="0"/>
    <m/>
  </r>
  <r>
    <x v="10"/>
    <x v="0"/>
    <x v="6"/>
    <x v="0"/>
    <x v="0"/>
    <x v="1"/>
    <x v="8"/>
    <x v="4"/>
    <x v="0"/>
    <m/>
  </r>
  <r>
    <x v="10"/>
    <x v="0"/>
    <x v="6"/>
    <x v="0"/>
    <x v="0"/>
    <x v="1"/>
    <x v="8"/>
    <x v="4"/>
    <x v="0"/>
    <m/>
  </r>
  <r>
    <x v="10"/>
    <x v="0"/>
    <x v="6"/>
    <x v="0"/>
    <x v="0"/>
    <x v="1"/>
    <x v="8"/>
    <x v="4"/>
    <x v="0"/>
    <m/>
  </r>
  <r>
    <x v="10"/>
    <x v="0"/>
    <x v="6"/>
    <x v="0"/>
    <x v="0"/>
    <x v="1"/>
    <x v="8"/>
    <x v="4"/>
    <x v="0"/>
    <m/>
  </r>
  <r>
    <x v="10"/>
    <x v="0"/>
    <x v="6"/>
    <x v="0"/>
    <x v="0"/>
    <x v="6"/>
    <x v="23"/>
    <x v="112"/>
    <x v="31"/>
    <m/>
  </r>
  <r>
    <x v="10"/>
    <x v="0"/>
    <x v="6"/>
    <x v="0"/>
    <x v="2"/>
    <x v="3"/>
    <x v="3"/>
    <x v="96"/>
    <x v="0"/>
    <m/>
  </r>
  <r>
    <x v="10"/>
    <x v="0"/>
    <x v="6"/>
    <x v="0"/>
    <x v="2"/>
    <x v="3"/>
    <x v="3"/>
    <x v="137"/>
    <x v="98"/>
    <n v="32760000"/>
  </r>
  <r>
    <x v="10"/>
    <x v="0"/>
    <x v="6"/>
    <x v="0"/>
    <x v="2"/>
    <x v="3"/>
    <x v="3"/>
    <x v="97"/>
    <x v="34"/>
    <n v="737940"/>
  </r>
  <r>
    <x v="10"/>
    <x v="0"/>
    <x v="6"/>
    <x v="0"/>
    <x v="2"/>
    <x v="3"/>
    <x v="3"/>
    <x v="97"/>
    <x v="36"/>
    <n v="2127741"/>
  </r>
  <r>
    <x v="10"/>
    <x v="0"/>
    <x v="6"/>
    <x v="0"/>
    <x v="2"/>
    <x v="3"/>
    <x v="3"/>
    <x v="97"/>
    <x v="48"/>
    <m/>
  </r>
  <r>
    <x v="10"/>
    <x v="0"/>
    <x v="6"/>
    <x v="0"/>
    <x v="2"/>
    <x v="3"/>
    <x v="3"/>
    <x v="97"/>
    <x v="35"/>
    <m/>
  </r>
  <r>
    <x v="10"/>
    <x v="0"/>
    <x v="6"/>
    <x v="0"/>
    <x v="2"/>
    <x v="3"/>
    <x v="3"/>
    <x v="97"/>
    <x v="0"/>
    <m/>
  </r>
  <r>
    <x v="10"/>
    <x v="0"/>
    <x v="6"/>
    <x v="0"/>
    <x v="2"/>
    <x v="3"/>
    <x v="3"/>
    <x v="97"/>
    <x v="0"/>
    <m/>
  </r>
  <r>
    <x v="10"/>
    <x v="0"/>
    <x v="6"/>
    <x v="0"/>
    <x v="2"/>
    <x v="3"/>
    <x v="3"/>
    <x v="97"/>
    <x v="0"/>
    <m/>
  </r>
  <r>
    <x v="10"/>
    <x v="0"/>
    <x v="6"/>
    <x v="0"/>
    <x v="2"/>
    <x v="3"/>
    <x v="3"/>
    <x v="98"/>
    <x v="0"/>
    <m/>
  </r>
  <r>
    <x v="10"/>
    <x v="0"/>
    <x v="6"/>
    <x v="0"/>
    <x v="2"/>
    <x v="3"/>
    <x v="3"/>
    <x v="99"/>
    <x v="37"/>
    <n v="4930448"/>
  </r>
  <r>
    <x v="10"/>
    <x v="0"/>
    <x v="6"/>
    <x v="0"/>
    <x v="2"/>
    <x v="3"/>
    <x v="3"/>
    <x v="99"/>
    <x v="122"/>
    <m/>
  </r>
  <r>
    <x v="10"/>
    <x v="0"/>
    <x v="6"/>
    <x v="0"/>
    <x v="2"/>
    <x v="3"/>
    <x v="3"/>
    <x v="99"/>
    <x v="39"/>
    <n v="860665"/>
  </r>
  <r>
    <x v="10"/>
    <x v="0"/>
    <x v="6"/>
    <x v="0"/>
    <x v="2"/>
    <x v="3"/>
    <x v="3"/>
    <x v="99"/>
    <x v="70"/>
    <n v="1410000"/>
  </r>
  <r>
    <x v="10"/>
    <x v="0"/>
    <x v="6"/>
    <x v="0"/>
    <x v="2"/>
    <x v="3"/>
    <x v="3"/>
    <x v="99"/>
    <x v="226"/>
    <m/>
  </r>
  <r>
    <x v="10"/>
    <x v="0"/>
    <x v="6"/>
    <x v="0"/>
    <x v="2"/>
    <x v="3"/>
    <x v="3"/>
    <x v="99"/>
    <x v="230"/>
    <n v="16779209"/>
  </r>
  <r>
    <x v="10"/>
    <x v="0"/>
    <x v="6"/>
    <x v="0"/>
    <x v="2"/>
    <x v="3"/>
    <x v="3"/>
    <x v="99"/>
    <x v="249"/>
    <n v="40118400"/>
  </r>
  <r>
    <x v="10"/>
    <x v="0"/>
    <x v="6"/>
    <x v="0"/>
    <x v="2"/>
    <x v="3"/>
    <x v="3"/>
    <x v="99"/>
    <x v="156"/>
    <m/>
  </r>
  <r>
    <x v="10"/>
    <x v="0"/>
    <x v="6"/>
    <x v="0"/>
    <x v="2"/>
    <x v="3"/>
    <x v="26"/>
    <x v="137"/>
    <x v="0"/>
    <m/>
  </r>
  <r>
    <x v="10"/>
    <x v="0"/>
    <x v="6"/>
    <x v="0"/>
    <x v="2"/>
    <x v="3"/>
    <x v="20"/>
    <x v="49"/>
    <x v="226"/>
    <n v="150000"/>
  </r>
  <r>
    <x v="10"/>
    <x v="0"/>
    <x v="6"/>
    <x v="0"/>
    <x v="2"/>
    <x v="3"/>
    <x v="20"/>
    <x v="49"/>
    <x v="124"/>
    <m/>
  </r>
  <r>
    <x v="10"/>
    <x v="0"/>
    <x v="6"/>
    <x v="0"/>
    <x v="2"/>
    <x v="3"/>
    <x v="20"/>
    <x v="49"/>
    <x v="41"/>
    <n v="2121220"/>
  </r>
  <r>
    <x v="10"/>
    <x v="0"/>
    <x v="6"/>
    <x v="0"/>
    <x v="2"/>
    <x v="3"/>
    <x v="20"/>
    <x v="49"/>
    <x v="42"/>
    <n v="3365440"/>
  </r>
  <r>
    <x v="10"/>
    <x v="0"/>
    <x v="6"/>
    <x v="0"/>
    <x v="2"/>
    <x v="3"/>
    <x v="20"/>
    <x v="49"/>
    <x v="230"/>
    <m/>
  </r>
  <r>
    <x v="10"/>
    <x v="0"/>
    <x v="6"/>
    <x v="0"/>
    <x v="2"/>
    <x v="3"/>
    <x v="20"/>
    <x v="49"/>
    <x v="122"/>
    <m/>
  </r>
  <r>
    <x v="10"/>
    <x v="0"/>
    <x v="6"/>
    <x v="0"/>
    <x v="2"/>
    <x v="3"/>
    <x v="20"/>
    <x v="151"/>
    <x v="0"/>
    <m/>
  </r>
  <r>
    <x v="10"/>
    <x v="0"/>
    <x v="6"/>
    <x v="0"/>
    <x v="2"/>
    <x v="3"/>
    <x v="20"/>
    <x v="111"/>
    <x v="42"/>
    <n v="1000000"/>
  </r>
  <r>
    <x v="10"/>
    <x v="0"/>
    <x v="6"/>
    <x v="0"/>
    <x v="2"/>
    <x v="3"/>
    <x v="20"/>
    <x v="111"/>
    <x v="124"/>
    <n v="953313"/>
  </r>
  <r>
    <x v="10"/>
    <x v="0"/>
    <x v="6"/>
    <x v="0"/>
    <x v="2"/>
    <x v="3"/>
    <x v="20"/>
    <x v="111"/>
    <x v="0"/>
    <m/>
  </r>
  <r>
    <x v="10"/>
    <x v="0"/>
    <x v="6"/>
    <x v="0"/>
    <x v="2"/>
    <x v="3"/>
    <x v="20"/>
    <x v="111"/>
    <x v="0"/>
    <m/>
  </r>
  <r>
    <x v="10"/>
    <x v="0"/>
    <x v="6"/>
    <x v="0"/>
    <x v="2"/>
    <x v="3"/>
    <x v="20"/>
    <x v="111"/>
    <x v="0"/>
    <m/>
  </r>
  <r>
    <x v="10"/>
    <x v="0"/>
    <x v="6"/>
    <x v="0"/>
    <x v="2"/>
    <x v="3"/>
    <x v="30"/>
    <x v="151"/>
    <x v="124"/>
    <n v="2037325"/>
  </r>
  <r>
    <x v="10"/>
    <x v="0"/>
    <x v="6"/>
    <x v="0"/>
    <x v="2"/>
    <x v="3"/>
    <x v="30"/>
    <x v="151"/>
    <x v="230"/>
    <m/>
  </r>
  <r>
    <x v="10"/>
    <x v="0"/>
    <x v="6"/>
    <x v="0"/>
    <x v="2"/>
    <x v="3"/>
    <x v="0"/>
    <x v="157"/>
    <x v="36"/>
    <m/>
  </r>
  <r>
    <x v="10"/>
    <x v="0"/>
    <x v="6"/>
    <x v="0"/>
    <x v="2"/>
    <x v="3"/>
    <x v="0"/>
    <x v="157"/>
    <x v="230"/>
    <m/>
  </r>
  <r>
    <x v="10"/>
    <x v="0"/>
    <x v="6"/>
    <x v="0"/>
    <x v="2"/>
    <x v="3"/>
    <x v="21"/>
    <x v="50"/>
    <x v="0"/>
    <m/>
  </r>
  <r>
    <x v="10"/>
    <x v="0"/>
    <x v="6"/>
    <x v="0"/>
    <x v="2"/>
    <x v="3"/>
    <x v="21"/>
    <x v="132"/>
    <x v="0"/>
    <m/>
  </r>
  <r>
    <x v="11"/>
    <x v="0"/>
    <x v="6"/>
    <x v="0"/>
    <x v="1"/>
    <x v="2"/>
    <x v="24"/>
    <x v="63"/>
    <x v="1"/>
    <n v="198668804.90000001"/>
  </r>
  <r>
    <x v="11"/>
    <x v="0"/>
    <x v="6"/>
    <x v="0"/>
    <x v="1"/>
    <x v="5"/>
    <x v="11"/>
    <x v="64"/>
    <x v="0"/>
    <m/>
  </r>
  <r>
    <x v="11"/>
    <x v="0"/>
    <x v="6"/>
    <x v="0"/>
    <x v="1"/>
    <x v="5"/>
    <x v="14"/>
    <x v="66"/>
    <x v="0"/>
    <m/>
  </r>
  <r>
    <x v="11"/>
    <x v="0"/>
    <x v="6"/>
    <x v="0"/>
    <x v="1"/>
    <x v="5"/>
    <x v="15"/>
    <x v="69"/>
    <x v="0"/>
    <m/>
  </r>
  <r>
    <x v="11"/>
    <x v="0"/>
    <x v="6"/>
    <x v="0"/>
    <x v="1"/>
    <x v="2"/>
    <x v="25"/>
    <x v="74"/>
    <x v="0"/>
    <n v="-19900546.789999999"/>
  </r>
  <r>
    <x v="11"/>
    <x v="0"/>
    <x v="6"/>
    <x v="0"/>
    <x v="1"/>
    <x v="2"/>
    <x v="25"/>
    <x v="118"/>
    <x v="0"/>
    <m/>
  </r>
  <r>
    <x v="11"/>
    <x v="0"/>
    <x v="6"/>
    <x v="0"/>
    <x v="1"/>
    <x v="2"/>
    <x v="0"/>
    <x v="103"/>
    <x v="0"/>
    <m/>
  </r>
  <r>
    <x v="11"/>
    <x v="0"/>
    <x v="6"/>
    <x v="0"/>
    <x v="1"/>
    <x v="2"/>
    <x v="0"/>
    <x v="104"/>
    <x v="0"/>
    <n v="260504.16"/>
  </r>
  <r>
    <x v="11"/>
    <x v="0"/>
    <x v="6"/>
    <x v="0"/>
    <x v="1"/>
    <x v="2"/>
    <x v="0"/>
    <x v="145"/>
    <x v="0"/>
    <n v="-3101707.1"/>
  </r>
  <r>
    <x v="11"/>
    <x v="0"/>
    <x v="6"/>
    <x v="0"/>
    <x v="1"/>
    <x v="5"/>
    <x v="7"/>
    <x v="153"/>
    <x v="0"/>
    <m/>
  </r>
  <r>
    <x v="11"/>
    <x v="0"/>
    <x v="6"/>
    <x v="0"/>
    <x v="0"/>
    <x v="0"/>
    <x v="4"/>
    <x v="158"/>
    <x v="2"/>
    <n v="16900000"/>
  </r>
  <r>
    <x v="11"/>
    <x v="0"/>
    <x v="6"/>
    <x v="0"/>
    <x v="0"/>
    <x v="0"/>
    <x v="4"/>
    <x v="6"/>
    <x v="157"/>
    <n v="2070000"/>
  </r>
  <r>
    <x v="11"/>
    <x v="0"/>
    <x v="6"/>
    <x v="0"/>
    <x v="0"/>
    <x v="0"/>
    <x v="4"/>
    <x v="6"/>
    <x v="158"/>
    <m/>
  </r>
  <r>
    <x v="11"/>
    <x v="0"/>
    <x v="6"/>
    <x v="0"/>
    <x v="0"/>
    <x v="0"/>
    <x v="4"/>
    <x v="160"/>
    <x v="2"/>
    <m/>
  </r>
  <r>
    <x v="11"/>
    <x v="0"/>
    <x v="6"/>
    <x v="0"/>
    <x v="0"/>
    <x v="0"/>
    <x v="4"/>
    <x v="160"/>
    <x v="136"/>
    <n v="0"/>
  </r>
  <r>
    <x v="11"/>
    <x v="0"/>
    <x v="6"/>
    <x v="0"/>
    <x v="0"/>
    <x v="0"/>
    <x v="4"/>
    <x v="7"/>
    <x v="157"/>
    <n v="162000"/>
  </r>
  <r>
    <x v="11"/>
    <x v="0"/>
    <x v="6"/>
    <x v="0"/>
    <x v="0"/>
    <x v="0"/>
    <x v="4"/>
    <x v="7"/>
    <x v="158"/>
    <m/>
  </r>
  <r>
    <x v="11"/>
    <x v="0"/>
    <x v="6"/>
    <x v="0"/>
    <x v="0"/>
    <x v="0"/>
    <x v="4"/>
    <x v="7"/>
    <x v="0"/>
    <m/>
  </r>
  <r>
    <x v="11"/>
    <x v="0"/>
    <x v="6"/>
    <x v="0"/>
    <x v="0"/>
    <x v="0"/>
    <x v="4"/>
    <x v="8"/>
    <x v="2"/>
    <m/>
  </r>
  <r>
    <x v="11"/>
    <x v="0"/>
    <x v="6"/>
    <x v="0"/>
    <x v="0"/>
    <x v="0"/>
    <x v="4"/>
    <x v="8"/>
    <x v="157"/>
    <n v="186000"/>
  </r>
  <r>
    <x v="11"/>
    <x v="0"/>
    <x v="6"/>
    <x v="0"/>
    <x v="0"/>
    <x v="0"/>
    <x v="4"/>
    <x v="8"/>
    <x v="158"/>
    <m/>
  </r>
  <r>
    <x v="11"/>
    <x v="0"/>
    <x v="6"/>
    <x v="0"/>
    <x v="0"/>
    <x v="0"/>
    <x v="4"/>
    <x v="9"/>
    <x v="2"/>
    <m/>
  </r>
  <r>
    <x v="11"/>
    <x v="0"/>
    <x v="6"/>
    <x v="0"/>
    <x v="0"/>
    <x v="0"/>
    <x v="4"/>
    <x v="9"/>
    <x v="158"/>
    <m/>
  </r>
  <r>
    <x v="11"/>
    <x v="0"/>
    <x v="6"/>
    <x v="0"/>
    <x v="0"/>
    <x v="0"/>
    <x v="4"/>
    <x v="9"/>
    <x v="227"/>
    <m/>
  </r>
  <r>
    <x v="11"/>
    <x v="0"/>
    <x v="6"/>
    <x v="0"/>
    <x v="0"/>
    <x v="0"/>
    <x v="4"/>
    <x v="9"/>
    <x v="157"/>
    <n v="22320"/>
  </r>
  <r>
    <x v="11"/>
    <x v="0"/>
    <x v="6"/>
    <x v="0"/>
    <x v="0"/>
    <x v="0"/>
    <x v="4"/>
    <x v="10"/>
    <x v="2"/>
    <m/>
  </r>
  <r>
    <x v="11"/>
    <x v="0"/>
    <x v="6"/>
    <x v="0"/>
    <x v="0"/>
    <x v="0"/>
    <x v="4"/>
    <x v="10"/>
    <x v="157"/>
    <n v="186000"/>
  </r>
  <r>
    <x v="11"/>
    <x v="0"/>
    <x v="6"/>
    <x v="0"/>
    <x v="0"/>
    <x v="0"/>
    <x v="4"/>
    <x v="10"/>
    <x v="158"/>
    <m/>
  </r>
  <r>
    <x v="11"/>
    <x v="0"/>
    <x v="6"/>
    <x v="0"/>
    <x v="0"/>
    <x v="0"/>
    <x v="4"/>
    <x v="11"/>
    <x v="2"/>
    <n v="704167"/>
  </r>
  <r>
    <x v="11"/>
    <x v="0"/>
    <x v="6"/>
    <x v="0"/>
    <x v="0"/>
    <x v="0"/>
    <x v="4"/>
    <x v="11"/>
    <x v="158"/>
    <m/>
  </r>
  <r>
    <x v="11"/>
    <x v="0"/>
    <x v="6"/>
    <x v="0"/>
    <x v="0"/>
    <x v="0"/>
    <x v="4"/>
    <x v="11"/>
    <x v="157"/>
    <n v="86250"/>
  </r>
  <r>
    <x v="11"/>
    <x v="0"/>
    <x v="6"/>
    <x v="0"/>
    <x v="0"/>
    <x v="0"/>
    <x v="4"/>
    <x v="12"/>
    <x v="2"/>
    <m/>
  </r>
  <r>
    <x v="11"/>
    <x v="0"/>
    <x v="6"/>
    <x v="0"/>
    <x v="0"/>
    <x v="0"/>
    <x v="4"/>
    <x v="134"/>
    <x v="0"/>
    <m/>
  </r>
  <r>
    <x v="11"/>
    <x v="0"/>
    <x v="6"/>
    <x v="0"/>
    <x v="0"/>
    <x v="0"/>
    <x v="4"/>
    <x v="142"/>
    <x v="0"/>
    <m/>
  </r>
  <r>
    <x v="11"/>
    <x v="0"/>
    <x v="6"/>
    <x v="0"/>
    <x v="0"/>
    <x v="0"/>
    <x v="4"/>
    <x v="56"/>
    <x v="211"/>
    <m/>
  </r>
  <r>
    <x v="11"/>
    <x v="0"/>
    <x v="6"/>
    <x v="0"/>
    <x v="0"/>
    <x v="0"/>
    <x v="4"/>
    <x v="13"/>
    <x v="5"/>
    <n v="72558"/>
  </r>
  <r>
    <x v="11"/>
    <x v="0"/>
    <x v="6"/>
    <x v="0"/>
    <x v="0"/>
    <x v="0"/>
    <x v="4"/>
    <x v="146"/>
    <x v="181"/>
    <m/>
  </r>
  <r>
    <x v="11"/>
    <x v="0"/>
    <x v="6"/>
    <x v="0"/>
    <x v="0"/>
    <x v="0"/>
    <x v="4"/>
    <x v="14"/>
    <x v="6"/>
    <n v="1668000"/>
  </r>
  <r>
    <x v="11"/>
    <x v="0"/>
    <x v="6"/>
    <x v="0"/>
    <x v="0"/>
    <x v="0"/>
    <x v="4"/>
    <x v="14"/>
    <x v="7"/>
    <m/>
  </r>
  <r>
    <x v="11"/>
    <x v="0"/>
    <x v="6"/>
    <x v="0"/>
    <x v="0"/>
    <x v="0"/>
    <x v="4"/>
    <x v="15"/>
    <x v="8"/>
    <n v="556000"/>
  </r>
  <r>
    <x v="11"/>
    <x v="0"/>
    <x v="6"/>
    <x v="0"/>
    <x v="0"/>
    <x v="0"/>
    <x v="4"/>
    <x v="147"/>
    <x v="239"/>
    <m/>
  </r>
  <r>
    <x v="11"/>
    <x v="0"/>
    <x v="6"/>
    <x v="0"/>
    <x v="0"/>
    <x v="0"/>
    <x v="4"/>
    <x v="113"/>
    <x v="175"/>
    <m/>
  </r>
  <r>
    <x v="11"/>
    <x v="0"/>
    <x v="6"/>
    <x v="0"/>
    <x v="0"/>
    <x v="0"/>
    <x v="9"/>
    <x v="114"/>
    <x v="9"/>
    <n v="1344840"/>
  </r>
  <r>
    <x v="11"/>
    <x v="0"/>
    <x v="6"/>
    <x v="0"/>
    <x v="0"/>
    <x v="0"/>
    <x v="9"/>
    <x v="30"/>
    <x v="212"/>
    <n v="1300000"/>
  </r>
  <r>
    <x v="11"/>
    <x v="0"/>
    <x v="6"/>
    <x v="0"/>
    <x v="0"/>
    <x v="0"/>
    <x v="9"/>
    <x v="110"/>
    <x v="185"/>
    <n v="6032000"/>
  </r>
  <r>
    <x v="11"/>
    <x v="0"/>
    <x v="6"/>
    <x v="0"/>
    <x v="0"/>
    <x v="0"/>
    <x v="9"/>
    <x v="110"/>
    <x v="250"/>
    <n v="419355"/>
  </r>
  <r>
    <x v="11"/>
    <x v="0"/>
    <x v="6"/>
    <x v="0"/>
    <x v="0"/>
    <x v="0"/>
    <x v="5"/>
    <x v="70"/>
    <x v="88"/>
    <n v="887"/>
  </r>
  <r>
    <x v="11"/>
    <x v="0"/>
    <x v="6"/>
    <x v="0"/>
    <x v="0"/>
    <x v="0"/>
    <x v="5"/>
    <x v="70"/>
    <x v="240"/>
    <m/>
  </r>
  <r>
    <x v="11"/>
    <x v="0"/>
    <x v="6"/>
    <x v="0"/>
    <x v="0"/>
    <x v="0"/>
    <x v="5"/>
    <x v="70"/>
    <x v="201"/>
    <m/>
  </r>
  <r>
    <x v="11"/>
    <x v="0"/>
    <x v="6"/>
    <x v="0"/>
    <x v="0"/>
    <x v="0"/>
    <x v="5"/>
    <x v="70"/>
    <x v="134"/>
    <m/>
  </r>
  <r>
    <x v="11"/>
    <x v="0"/>
    <x v="6"/>
    <x v="0"/>
    <x v="0"/>
    <x v="0"/>
    <x v="5"/>
    <x v="102"/>
    <x v="0"/>
    <m/>
  </r>
  <r>
    <x v="11"/>
    <x v="0"/>
    <x v="6"/>
    <x v="0"/>
    <x v="0"/>
    <x v="0"/>
    <x v="5"/>
    <x v="71"/>
    <x v="88"/>
    <m/>
  </r>
  <r>
    <x v="11"/>
    <x v="0"/>
    <x v="6"/>
    <x v="0"/>
    <x v="0"/>
    <x v="0"/>
    <x v="5"/>
    <x v="71"/>
    <x v="53"/>
    <m/>
  </r>
  <r>
    <x v="11"/>
    <x v="0"/>
    <x v="6"/>
    <x v="0"/>
    <x v="0"/>
    <x v="0"/>
    <x v="5"/>
    <x v="71"/>
    <x v="224"/>
    <m/>
  </r>
  <r>
    <x v="11"/>
    <x v="0"/>
    <x v="6"/>
    <x v="0"/>
    <x v="0"/>
    <x v="0"/>
    <x v="5"/>
    <x v="71"/>
    <x v="45"/>
    <n v="22700"/>
  </r>
  <r>
    <x v="11"/>
    <x v="0"/>
    <x v="6"/>
    <x v="0"/>
    <x v="0"/>
    <x v="0"/>
    <x v="5"/>
    <x v="78"/>
    <x v="0"/>
    <m/>
  </r>
  <r>
    <x v="11"/>
    <x v="0"/>
    <x v="6"/>
    <x v="0"/>
    <x v="0"/>
    <x v="0"/>
    <x v="6"/>
    <x v="17"/>
    <x v="12"/>
    <m/>
  </r>
  <r>
    <x v="11"/>
    <x v="0"/>
    <x v="6"/>
    <x v="0"/>
    <x v="0"/>
    <x v="0"/>
    <x v="6"/>
    <x v="17"/>
    <x v="0"/>
    <m/>
  </r>
  <r>
    <x v="11"/>
    <x v="0"/>
    <x v="6"/>
    <x v="0"/>
    <x v="0"/>
    <x v="0"/>
    <x v="6"/>
    <x v="143"/>
    <x v="0"/>
    <m/>
  </r>
  <r>
    <x v="11"/>
    <x v="0"/>
    <x v="6"/>
    <x v="0"/>
    <x v="0"/>
    <x v="0"/>
    <x v="6"/>
    <x v="161"/>
    <x v="245"/>
    <n v="4600000"/>
  </r>
  <r>
    <x v="11"/>
    <x v="0"/>
    <x v="6"/>
    <x v="0"/>
    <x v="0"/>
    <x v="0"/>
    <x v="29"/>
    <x v="154"/>
    <x v="203"/>
    <n v="43930"/>
  </r>
  <r>
    <x v="11"/>
    <x v="0"/>
    <x v="6"/>
    <x v="0"/>
    <x v="0"/>
    <x v="0"/>
    <x v="0"/>
    <x v="79"/>
    <x v="0"/>
    <m/>
  </r>
  <r>
    <x v="11"/>
    <x v="0"/>
    <x v="6"/>
    <x v="0"/>
    <x v="0"/>
    <x v="0"/>
    <x v="0"/>
    <x v="80"/>
    <x v="14"/>
    <n v="1401266.95"/>
  </r>
  <r>
    <x v="11"/>
    <x v="0"/>
    <x v="6"/>
    <x v="0"/>
    <x v="0"/>
    <x v="0"/>
    <x v="0"/>
    <x v="80"/>
    <x v="183"/>
    <n v="518782"/>
  </r>
  <r>
    <x v="11"/>
    <x v="0"/>
    <x v="6"/>
    <x v="0"/>
    <x v="0"/>
    <x v="0"/>
    <x v="0"/>
    <x v="80"/>
    <x v="21"/>
    <m/>
  </r>
  <r>
    <x v="11"/>
    <x v="0"/>
    <x v="6"/>
    <x v="0"/>
    <x v="0"/>
    <x v="0"/>
    <x v="0"/>
    <x v="80"/>
    <x v="162"/>
    <n v="1210000"/>
  </r>
  <r>
    <x v="11"/>
    <x v="0"/>
    <x v="6"/>
    <x v="0"/>
    <x v="0"/>
    <x v="0"/>
    <x v="0"/>
    <x v="80"/>
    <x v="235"/>
    <m/>
  </r>
  <r>
    <x v="11"/>
    <x v="0"/>
    <x v="6"/>
    <x v="0"/>
    <x v="0"/>
    <x v="0"/>
    <x v="0"/>
    <x v="80"/>
    <x v="70"/>
    <m/>
  </r>
  <r>
    <x v="11"/>
    <x v="0"/>
    <x v="6"/>
    <x v="0"/>
    <x v="0"/>
    <x v="0"/>
    <x v="0"/>
    <x v="80"/>
    <x v="59"/>
    <m/>
  </r>
  <r>
    <x v="11"/>
    <x v="0"/>
    <x v="6"/>
    <x v="0"/>
    <x v="0"/>
    <x v="0"/>
    <x v="0"/>
    <x v="80"/>
    <x v="44"/>
    <m/>
  </r>
  <r>
    <x v="11"/>
    <x v="0"/>
    <x v="6"/>
    <x v="0"/>
    <x v="0"/>
    <x v="0"/>
    <x v="0"/>
    <x v="80"/>
    <x v="241"/>
    <m/>
  </r>
  <r>
    <x v="11"/>
    <x v="0"/>
    <x v="6"/>
    <x v="0"/>
    <x v="0"/>
    <x v="0"/>
    <x v="0"/>
    <x v="84"/>
    <x v="88"/>
    <m/>
  </r>
  <r>
    <x v="11"/>
    <x v="0"/>
    <x v="6"/>
    <x v="0"/>
    <x v="0"/>
    <x v="0"/>
    <x v="0"/>
    <x v="84"/>
    <x v="246"/>
    <m/>
  </r>
  <r>
    <x v="11"/>
    <x v="0"/>
    <x v="6"/>
    <x v="0"/>
    <x v="0"/>
    <x v="0"/>
    <x v="0"/>
    <x v="107"/>
    <x v="17"/>
    <n v="1040000"/>
  </r>
  <r>
    <x v="11"/>
    <x v="0"/>
    <x v="6"/>
    <x v="0"/>
    <x v="0"/>
    <x v="0"/>
    <x v="0"/>
    <x v="115"/>
    <x v="0"/>
    <m/>
  </r>
  <r>
    <x v="11"/>
    <x v="0"/>
    <x v="6"/>
    <x v="0"/>
    <x v="0"/>
    <x v="0"/>
    <x v="0"/>
    <x v="138"/>
    <x v="88"/>
    <n v="399033.16"/>
  </r>
  <r>
    <x v="11"/>
    <x v="0"/>
    <x v="6"/>
    <x v="0"/>
    <x v="0"/>
    <x v="0"/>
    <x v="0"/>
    <x v="108"/>
    <x v="0"/>
    <m/>
  </r>
  <r>
    <x v="11"/>
    <x v="0"/>
    <x v="6"/>
    <x v="0"/>
    <x v="0"/>
    <x v="0"/>
    <x v="0"/>
    <x v="109"/>
    <x v="0"/>
    <m/>
  </r>
  <r>
    <x v="11"/>
    <x v="0"/>
    <x v="6"/>
    <x v="0"/>
    <x v="0"/>
    <x v="0"/>
    <x v="0"/>
    <x v="116"/>
    <x v="20"/>
    <m/>
  </r>
  <r>
    <x v="11"/>
    <x v="0"/>
    <x v="6"/>
    <x v="0"/>
    <x v="0"/>
    <x v="0"/>
    <x v="0"/>
    <x v="116"/>
    <x v="46"/>
    <m/>
  </r>
  <r>
    <x v="11"/>
    <x v="0"/>
    <x v="6"/>
    <x v="0"/>
    <x v="0"/>
    <x v="0"/>
    <x v="0"/>
    <x v="79"/>
    <x v="0"/>
    <m/>
  </r>
  <r>
    <x v="11"/>
    <x v="0"/>
    <x v="6"/>
    <x v="0"/>
    <x v="0"/>
    <x v="0"/>
    <x v="12"/>
    <x v="81"/>
    <x v="0"/>
    <m/>
  </r>
  <r>
    <x v="11"/>
    <x v="0"/>
    <x v="6"/>
    <x v="0"/>
    <x v="0"/>
    <x v="0"/>
    <x v="12"/>
    <x v="82"/>
    <x v="100"/>
    <m/>
  </r>
  <r>
    <x v="11"/>
    <x v="0"/>
    <x v="6"/>
    <x v="0"/>
    <x v="0"/>
    <x v="0"/>
    <x v="12"/>
    <x v="83"/>
    <x v="100"/>
    <n v="2155462.19"/>
  </r>
  <r>
    <x v="11"/>
    <x v="0"/>
    <x v="6"/>
    <x v="0"/>
    <x v="0"/>
    <x v="0"/>
    <x v="12"/>
    <x v="84"/>
    <x v="0"/>
    <m/>
  </r>
  <r>
    <x v="11"/>
    <x v="0"/>
    <x v="6"/>
    <x v="0"/>
    <x v="0"/>
    <x v="0"/>
    <x v="19"/>
    <x v="100"/>
    <x v="177"/>
    <m/>
  </r>
  <r>
    <x v="11"/>
    <x v="0"/>
    <x v="6"/>
    <x v="0"/>
    <x v="0"/>
    <x v="0"/>
    <x v="19"/>
    <x v="100"/>
    <x v="251"/>
    <n v="1800000"/>
  </r>
  <r>
    <x v="11"/>
    <x v="0"/>
    <x v="6"/>
    <x v="0"/>
    <x v="0"/>
    <x v="0"/>
    <x v="19"/>
    <x v="100"/>
    <x v="157"/>
    <m/>
  </r>
  <r>
    <x v="11"/>
    <x v="0"/>
    <x v="6"/>
    <x v="0"/>
    <x v="0"/>
    <x v="0"/>
    <x v="28"/>
    <x v="150"/>
    <x v="146"/>
    <m/>
  </r>
  <r>
    <x v="11"/>
    <x v="0"/>
    <x v="6"/>
    <x v="0"/>
    <x v="0"/>
    <x v="0"/>
    <x v="31"/>
    <x v="85"/>
    <x v="157"/>
    <m/>
  </r>
  <r>
    <x v="11"/>
    <x v="0"/>
    <x v="6"/>
    <x v="0"/>
    <x v="0"/>
    <x v="0"/>
    <x v="31"/>
    <x v="85"/>
    <x v="237"/>
    <m/>
  </r>
  <r>
    <x v="11"/>
    <x v="0"/>
    <x v="6"/>
    <x v="0"/>
    <x v="0"/>
    <x v="0"/>
    <x v="27"/>
    <x v="140"/>
    <x v="20"/>
    <n v="100000"/>
  </r>
  <r>
    <x v="11"/>
    <x v="0"/>
    <x v="6"/>
    <x v="0"/>
    <x v="0"/>
    <x v="0"/>
    <x v="27"/>
    <x v="148"/>
    <x v="140"/>
    <m/>
  </r>
  <r>
    <x v="11"/>
    <x v="0"/>
    <x v="6"/>
    <x v="0"/>
    <x v="0"/>
    <x v="0"/>
    <x v="27"/>
    <x v="139"/>
    <x v="140"/>
    <m/>
  </r>
  <r>
    <x v="11"/>
    <x v="0"/>
    <x v="6"/>
    <x v="0"/>
    <x v="0"/>
    <x v="0"/>
    <x v="27"/>
    <x v="149"/>
    <x v="140"/>
    <m/>
  </r>
  <r>
    <x v="11"/>
    <x v="0"/>
    <x v="6"/>
    <x v="0"/>
    <x v="0"/>
    <x v="0"/>
    <x v="22"/>
    <x v="105"/>
    <x v="140"/>
    <m/>
  </r>
  <r>
    <x v="11"/>
    <x v="0"/>
    <x v="6"/>
    <x v="0"/>
    <x v="0"/>
    <x v="0"/>
    <x v="16"/>
    <x v="86"/>
    <x v="45"/>
    <m/>
  </r>
  <r>
    <x v="11"/>
    <x v="0"/>
    <x v="6"/>
    <x v="0"/>
    <x v="0"/>
    <x v="0"/>
    <x v="16"/>
    <x v="86"/>
    <x v="204"/>
    <n v="389101"/>
  </r>
  <r>
    <x v="11"/>
    <x v="0"/>
    <x v="6"/>
    <x v="0"/>
    <x v="0"/>
    <x v="0"/>
    <x v="16"/>
    <x v="86"/>
    <x v="224"/>
    <m/>
  </r>
  <r>
    <x v="11"/>
    <x v="0"/>
    <x v="6"/>
    <x v="0"/>
    <x v="0"/>
    <x v="0"/>
    <x v="16"/>
    <x v="117"/>
    <x v="57"/>
    <m/>
  </r>
  <r>
    <x v="11"/>
    <x v="0"/>
    <x v="6"/>
    <x v="0"/>
    <x v="0"/>
    <x v="0"/>
    <x v="16"/>
    <x v="117"/>
    <x v="134"/>
    <m/>
  </r>
  <r>
    <x v="11"/>
    <x v="0"/>
    <x v="6"/>
    <x v="0"/>
    <x v="0"/>
    <x v="0"/>
    <x v="16"/>
    <x v="117"/>
    <x v="223"/>
    <m/>
  </r>
  <r>
    <x v="11"/>
    <x v="0"/>
    <x v="6"/>
    <x v="0"/>
    <x v="0"/>
    <x v="0"/>
    <x v="22"/>
    <x v="105"/>
    <x v="0"/>
    <m/>
  </r>
  <r>
    <x v="11"/>
    <x v="0"/>
    <x v="6"/>
    <x v="0"/>
    <x v="0"/>
    <x v="0"/>
    <x v="2"/>
    <x v="87"/>
    <x v="165"/>
    <n v="1544124.85"/>
  </r>
  <r>
    <x v="11"/>
    <x v="0"/>
    <x v="6"/>
    <x v="0"/>
    <x v="0"/>
    <x v="0"/>
    <x v="2"/>
    <x v="87"/>
    <x v="205"/>
    <n v="832124"/>
  </r>
  <r>
    <x v="11"/>
    <x v="0"/>
    <x v="6"/>
    <x v="0"/>
    <x v="0"/>
    <x v="0"/>
    <x v="2"/>
    <x v="87"/>
    <x v="238"/>
    <m/>
  </r>
  <r>
    <x v="11"/>
    <x v="0"/>
    <x v="6"/>
    <x v="0"/>
    <x v="0"/>
    <x v="0"/>
    <x v="2"/>
    <x v="87"/>
    <x v="242"/>
    <m/>
  </r>
  <r>
    <x v="11"/>
    <x v="0"/>
    <x v="6"/>
    <x v="0"/>
    <x v="0"/>
    <x v="0"/>
    <x v="2"/>
    <x v="155"/>
    <x v="222"/>
    <m/>
  </r>
  <r>
    <x v="11"/>
    <x v="0"/>
    <x v="6"/>
    <x v="0"/>
    <x v="0"/>
    <x v="0"/>
    <x v="2"/>
    <x v="155"/>
    <x v="225"/>
    <m/>
  </r>
  <r>
    <x v="11"/>
    <x v="0"/>
    <x v="6"/>
    <x v="0"/>
    <x v="0"/>
    <x v="0"/>
    <x v="2"/>
    <x v="155"/>
    <x v="0"/>
    <m/>
  </r>
  <r>
    <x v="11"/>
    <x v="0"/>
    <x v="6"/>
    <x v="0"/>
    <x v="0"/>
    <x v="0"/>
    <x v="2"/>
    <x v="88"/>
    <x v="128"/>
    <n v="166666.65"/>
  </r>
  <r>
    <x v="11"/>
    <x v="0"/>
    <x v="6"/>
    <x v="0"/>
    <x v="0"/>
    <x v="0"/>
    <x v="2"/>
    <x v="88"/>
    <x v="247"/>
    <n v="34000"/>
  </r>
  <r>
    <x v="11"/>
    <x v="0"/>
    <x v="6"/>
    <x v="0"/>
    <x v="0"/>
    <x v="0"/>
    <x v="2"/>
    <x v="89"/>
    <x v="157"/>
    <m/>
  </r>
  <r>
    <x v="11"/>
    <x v="0"/>
    <x v="6"/>
    <x v="0"/>
    <x v="0"/>
    <x v="0"/>
    <x v="2"/>
    <x v="89"/>
    <x v="190"/>
    <n v="161000"/>
  </r>
  <r>
    <x v="11"/>
    <x v="0"/>
    <x v="6"/>
    <x v="0"/>
    <x v="0"/>
    <x v="0"/>
    <x v="2"/>
    <x v="89"/>
    <x v="32"/>
    <n v="56667"/>
  </r>
  <r>
    <x v="11"/>
    <x v="0"/>
    <x v="6"/>
    <x v="0"/>
    <x v="0"/>
    <x v="0"/>
    <x v="2"/>
    <x v="90"/>
    <x v="94"/>
    <n v="201350"/>
  </r>
  <r>
    <x v="11"/>
    <x v="0"/>
    <x v="6"/>
    <x v="0"/>
    <x v="0"/>
    <x v="0"/>
    <x v="2"/>
    <x v="90"/>
    <x v="0"/>
    <m/>
  </r>
  <r>
    <x v="11"/>
    <x v="0"/>
    <x v="6"/>
    <x v="0"/>
    <x v="0"/>
    <x v="0"/>
    <x v="2"/>
    <x v="90"/>
    <x v="0"/>
    <m/>
  </r>
  <r>
    <x v="11"/>
    <x v="0"/>
    <x v="6"/>
    <x v="0"/>
    <x v="0"/>
    <x v="0"/>
    <x v="2"/>
    <x v="90"/>
    <x v="0"/>
    <m/>
  </r>
  <r>
    <x v="11"/>
    <x v="0"/>
    <x v="6"/>
    <x v="0"/>
    <x v="0"/>
    <x v="0"/>
    <x v="2"/>
    <x v="90"/>
    <x v="0"/>
    <m/>
  </r>
  <r>
    <x v="11"/>
    <x v="0"/>
    <x v="6"/>
    <x v="0"/>
    <x v="0"/>
    <x v="0"/>
    <x v="2"/>
    <x v="90"/>
    <x v="0"/>
    <m/>
  </r>
  <r>
    <x v="11"/>
    <x v="0"/>
    <x v="6"/>
    <x v="0"/>
    <x v="0"/>
    <x v="0"/>
    <x v="2"/>
    <x v="91"/>
    <x v="190"/>
    <m/>
  </r>
  <r>
    <x v="11"/>
    <x v="0"/>
    <x v="6"/>
    <x v="0"/>
    <x v="0"/>
    <x v="0"/>
    <x v="2"/>
    <x v="91"/>
    <x v="192"/>
    <n v="94000"/>
  </r>
  <r>
    <x v="11"/>
    <x v="0"/>
    <x v="6"/>
    <x v="0"/>
    <x v="0"/>
    <x v="0"/>
    <x v="2"/>
    <x v="91"/>
    <x v="185"/>
    <n v="19500"/>
  </r>
  <r>
    <x v="11"/>
    <x v="0"/>
    <x v="6"/>
    <x v="0"/>
    <x v="0"/>
    <x v="0"/>
    <x v="2"/>
    <x v="91"/>
    <x v="2"/>
    <n v="180000"/>
  </r>
  <r>
    <x v="11"/>
    <x v="0"/>
    <x v="6"/>
    <x v="0"/>
    <x v="0"/>
    <x v="0"/>
    <x v="2"/>
    <x v="91"/>
    <x v="157"/>
    <n v="63700"/>
  </r>
  <r>
    <x v="11"/>
    <x v="0"/>
    <x v="6"/>
    <x v="0"/>
    <x v="0"/>
    <x v="0"/>
    <x v="2"/>
    <x v="92"/>
    <x v="0"/>
    <m/>
  </r>
  <r>
    <x v="11"/>
    <x v="0"/>
    <x v="6"/>
    <x v="0"/>
    <x v="0"/>
    <x v="0"/>
    <x v="2"/>
    <x v="136"/>
    <x v="208"/>
    <n v="160000"/>
  </r>
  <r>
    <x v="11"/>
    <x v="0"/>
    <x v="6"/>
    <x v="0"/>
    <x v="0"/>
    <x v="0"/>
    <x v="2"/>
    <x v="136"/>
    <x v="228"/>
    <n v="270000"/>
  </r>
  <r>
    <x v="11"/>
    <x v="0"/>
    <x v="6"/>
    <x v="0"/>
    <x v="0"/>
    <x v="0"/>
    <x v="2"/>
    <x v="136"/>
    <x v="244"/>
    <n v="130000"/>
  </r>
  <r>
    <x v="11"/>
    <x v="0"/>
    <x v="6"/>
    <x v="0"/>
    <x v="0"/>
    <x v="0"/>
    <x v="2"/>
    <x v="136"/>
    <x v="218"/>
    <n v="48000"/>
  </r>
  <r>
    <x v="11"/>
    <x v="0"/>
    <x v="6"/>
    <x v="0"/>
    <x v="0"/>
    <x v="0"/>
    <x v="2"/>
    <x v="136"/>
    <x v="208"/>
    <m/>
  </r>
  <r>
    <x v="11"/>
    <x v="0"/>
    <x v="6"/>
    <x v="0"/>
    <x v="0"/>
    <x v="0"/>
    <x v="2"/>
    <x v="136"/>
    <x v="252"/>
    <n v="220000"/>
  </r>
  <r>
    <x v="11"/>
    <x v="0"/>
    <x v="6"/>
    <x v="0"/>
    <x v="0"/>
    <x v="0"/>
    <x v="2"/>
    <x v="136"/>
    <x v="157"/>
    <n v="6000"/>
  </r>
  <r>
    <x v="11"/>
    <x v="0"/>
    <x v="6"/>
    <x v="0"/>
    <x v="0"/>
    <x v="0"/>
    <x v="2"/>
    <x v="136"/>
    <x v="248"/>
    <n v="10000"/>
  </r>
  <r>
    <x v="11"/>
    <x v="0"/>
    <x v="6"/>
    <x v="0"/>
    <x v="0"/>
    <x v="0"/>
    <x v="2"/>
    <x v="141"/>
    <x v="185"/>
    <m/>
  </r>
  <r>
    <x v="11"/>
    <x v="0"/>
    <x v="6"/>
    <x v="0"/>
    <x v="0"/>
    <x v="0"/>
    <x v="2"/>
    <x v="141"/>
    <x v="0"/>
    <m/>
  </r>
  <r>
    <x v="11"/>
    <x v="0"/>
    <x v="6"/>
    <x v="0"/>
    <x v="0"/>
    <x v="0"/>
    <x v="2"/>
    <x v="141"/>
    <x v="0"/>
    <m/>
  </r>
  <r>
    <x v="11"/>
    <x v="0"/>
    <x v="6"/>
    <x v="0"/>
    <x v="0"/>
    <x v="0"/>
    <x v="2"/>
    <x v="93"/>
    <x v="0"/>
    <m/>
  </r>
  <r>
    <x v="11"/>
    <x v="0"/>
    <x v="6"/>
    <x v="0"/>
    <x v="0"/>
    <x v="0"/>
    <x v="2"/>
    <x v="84"/>
    <x v="60"/>
    <m/>
  </r>
  <r>
    <x v="11"/>
    <x v="0"/>
    <x v="6"/>
    <x v="0"/>
    <x v="0"/>
    <x v="0"/>
    <x v="2"/>
    <x v="84"/>
    <x v="226"/>
    <m/>
  </r>
  <r>
    <x v="11"/>
    <x v="0"/>
    <x v="6"/>
    <x v="0"/>
    <x v="0"/>
    <x v="0"/>
    <x v="2"/>
    <x v="84"/>
    <x v="240"/>
    <m/>
  </r>
  <r>
    <x v="11"/>
    <x v="0"/>
    <x v="6"/>
    <x v="0"/>
    <x v="0"/>
    <x v="0"/>
    <x v="2"/>
    <x v="84"/>
    <x v="0"/>
    <m/>
  </r>
  <r>
    <x v="11"/>
    <x v="0"/>
    <x v="6"/>
    <x v="0"/>
    <x v="0"/>
    <x v="0"/>
    <x v="2"/>
    <x v="84"/>
    <x v="0"/>
    <m/>
  </r>
  <r>
    <x v="11"/>
    <x v="0"/>
    <x v="6"/>
    <x v="0"/>
    <x v="0"/>
    <x v="0"/>
    <x v="2"/>
    <x v="84"/>
    <x v="0"/>
    <m/>
  </r>
  <r>
    <x v="11"/>
    <x v="0"/>
    <x v="6"/>
    <x v="0"/>
    <x v="0"/>
    <x v="0"/>
    <x v="2"/>
    <x v="84"/>
    <x v="0"/>
    <m/>
  </r>
  <r>
    <x v="11"/>
    <x v="0"/>
    <x v="6"/>
    <x v="0"/>
    <x v="0"/>
    <x v="0"/>
    <x v="2"/>
    <x v="84"/>
    <x v="0"/>
    <m/>
  </r>
  <r>
    <x v="11"/>
    <x v="0"/>
    <x v="6"/>
    <x v="0"/>
    <x v="0"/>
    <x v="0"/>
    <x v="2"/>
    <x v="84"/>
    <x v="0"/>
    <m/>
  </r>
  <r>
    <x v="11"/>
    <x v="0"/>
    <x v="6"/>
    <x v="0"/>
    <x v="0"/>
    <x v="0"/>
    <x v="2"/>
    <x v="84"/>
    <x v="0"/>
    <m/>
  </r>
  <r>
    <x v="11"/>
    <x v="0"/>
    <x v="6"/>
    <x v="0"/>
    <x v="0"/>
    <x v="7"/>
    <x v="4"/>
    <x v="119"/>
    <x v="136"/>
    <n v="3800000"/>
  </r>
  <r>
    <x v="11"/>
    <x v="0"/>
    <x v="6"/>
    <x v="0"/>
    <x v="0"/>
    <x v="7"/>
    <x v="4"/>
    <x v="119"/>
    <x v="248"/>
    <n v="3550000"/>
  </r>
  <r>
    <x v="11"/>
    <x v="0"/>
    <x v="6"/>
    <x v="0"/>
    <x v="0"/>
    <x v="7"/>
    <x v="4"/>
    <x v="119"/>
    <x v="186"/>
    <m/>
  </r>
  <r>
    <x v="11"/>
    <x v="0"/>
    <x v="6"/>
    <x v="0"/>
    <x v="0"/>
    <x v="7"/>
    <x v="4"/>
    <x v="120"/>
    <x v="136"/>
    <m/>
  </r>
  <r>
    <x v="11"/>
    <x v="0"/>
    <x v="6"/>
    <x v="0"/>
    <x v="0"/>
    <x v="7"/>
    <x v="4"/>
    <x v="121"/>
    <x v="136"/>
    <n v="316667"/>
  </r>
  <r>
    <x v="11"/>
    <x v="0"/>
    <x v="6"/>
    <x v="0"/>
    <x v="0"/>
    <x v="7"/>
    <x v="4"/>
    <x v="121"/>
    <x v="186"/>
    <m/>
  </r>
  <r>
    <x v="11"/>
    <x v="0"/>
    <x v="6"/>
    <x v="0"/>
    <x v="0"/>
    <x v="7"/>
    <x v="4"/>
    <x v="121"/>
    <x v="248"/>
    <n v="186000"/>
  </r>
  <r>
    <x v="11"/>
    <x v="0"/>
    <x v="6"/>
    <x v="0"/>
    <x v="0"/>
    <x v="7"/>
    <x v="4"/>
    <x v="122"/>
    <x v="136"/>
    <n v="38000"/>
  </r>
  <r>
    <x v="11"/>
    <x v="0"/>
    <x v="6"/>
    <x v="0"/>
    <x v="0"/>
    <x v="7"/>
    <x v="4"/>
    <x v="122"/>
    <x v="248"/>
    <n v="22320"/>
  </r>
  <r>
    <x v="11"/>
    <x v="0"/>
    <x v="6"/>
    <x v="0"/>
    <x v="0"/>
    <x v="7"/>
    <x v="4"/>
    <x v="122"/>
    <x v="186"/>
    <m/>
  </r>
  <r>
    <x v="11"/>
    <x v="0"/>
    <x v="6"/>
    <x v="0"/>
    <x v="0"/>
    <x v="7"/>
    <x v="4"/>
    <x v="123"/>
    <x v="136"/>
    <n v="316667"/>
  </r>
  <r>
    <x v="11"/>
    <x v="0"/>
    <x v="6"/>
    <x v="0"/>
    <x v="0"/>
    <x v="7"/>
    <x v="4"/>
    <x v="123"/>
    <x v="186"/>
    <m/>
  </r>
  <r>
    <x v="11"/>
    <x v="0"/>
    <x v="6"/>
    <x v="0"/>
    <x v="0"/>
    <x v="7"/>
    <x v="4"/>
    <x v="123"/>
    <x v="248"/>
    <n v="186000"/>
  </r>
  <r>
    <x v="11"/>
    <x v="0"/>
    <x v="6"/>
    <x v="0"/>
    <x v="0"/>
    <x v="7"/>
    <x v="4"/>
    <x v="124"/>
    <x v="136"/>
    <n v="158333"/>
  </r>
  <r>
    <x v="11"/>
    <x v="0"/>
    <x v="6"/>
    <x v="0"/>
    <x v="0"/>
    <x v="7"/>
    <x v="4"/>
    <x v="124"/>
    <x v="186"/>
    <m/>
  </r>
  <r>
    <x v="11"/>
    <x v="0"/>
    <x v="6"/>
    <x v="0"/>
    <x v="0"/>
    <x v="7"/>
    <x v="4"/>
    <x v="124"/>
    <x v="248"/>
    <n v="147917"/>
  </r>
  <r>
    <x v="11"/>
    <x v="0"/>
    <x v="6"/>
    <x v="0"/>
    <x v="0"/>
    <x v="7"/>
    <x v="4"/>
    <x v="135"/>
    <x v="0"/>
    <m/>
  </r>
  <r>
    <x v="11"/>
    <x v="0"/>
    <x v="6"/>
    <x v="0"/>
    <x v="0"/>
    <x v="7"/>
    <x v="4"/>
    <x v="125"/>
    <x v="136"/>
    <m/>
  </r>
  <r>
    <x v="11"/>
    <x v="0"/>
    <x v="6"/>
    <x v="0"/>
    <x v="0"/>
    <x v="7"/>
    <x v="4"/>
    <x v="144"/>
    <x v="136"/>
    <m/>
  </r>
  <r>
    <x v="11"/>
    <x v="0"/>
    <x v="6"/>
    <x v="0"/>
    <x v="0"/>
    <x v="7"/>
    <x v="4"/>
    <x v="144"/>
    <x v="186"/>
    <m/>
  </r>
  <r>
    <x v="11"/>
    <x v="0"/>
    <x v="6"/>
    <x v="0"/>
    <x v="0"/>
    <x v="7"/>
    <x v="4"/>
    <x v="126"/>
    <x v="0"/>
    <m/>
  </r>
  <r>
    <x v="11"/>
    <x v="0"/>
    <x v="6"/>
    <x v="0"/>
    <x v="0"/>
    <x v="7"/>
    <x v="4"/>
    <x v="127"/>
    <x v="5"/>
    <n v="36742"/>
  </r>
  <r>
    <x v="11"/>
    <x v="0"/>
    <x v="6"/>
    <x v="0"/>
    <x v="0"/>
    <x v="7"/>
    <x v="4"/>
    <x v="152"/>
    <x v="130"/>
    <m/>
  </r>
  <r>
    <x v="11"/>
    <x v="0"/>
    <x v="6"/>
    <x v="0"/>
    <x v="0"/>
    <x v="7"/>
    <x v="4"/>
    <x v="128"/>
    <x v="6"/>
    <n v="882000"/>
  </r>
  <r>
    <x v="11"/>
    <x v="0"/>
    <x v="6"/>
    <x v="0"/>
    <x v="0"/>
    <x v="7"/>
    <x v="4"/>
    <x v="129"/>
    <x v="77"/>
    <n v="152000"/>
  </r>
  <r>
    <x v="11"/>
    <x v="0"/>
    <x v="6"/>
    <x v="0"/>
    <x v="0"/>
    <x v="7"/>
    <x v="4"/>
    <x v="129"/>
    <x v="187"/>
    <n v="142000"/>
  </r>
  <r>
    <x v="11"/>
    <x v="0"/>
    <x v="6"/>
    <x v="0"/>
    <x v="0"/>
    <x v="7"/>
    <x v="4"/>
    <x v="130"/>
    <x v="0"/>
    <m/>
  </r>
  <r>
    <x v="11"/>
    <x v="0"/>
    <x v="6"/>
    <x v="0"/>
    <x v="0"/>
    <x v="7"/>
    <x v="2"/>
    <x v="131"/>
    <x v="0"/>
    <m/>
  </r>
  <r>
    <x v="11"/>
    <x v="0"/>
    <x v="6"/>
    <x v="0"/>
    <x v="0"/>
    <x v="1"/>
    <x v="7"/>
    <x v="34"/>
    <x v="29"/>
    <n v="140150"/>
  </r>
  <r>
    <x v="11"/>
    <x v="0"/>
    <x v="6"/>
    <x v="0"/>
    <x v="0"/>
    <x v="1"/>
    <x v="7"/>
    <x v="20"/>
    <x v="29"/>
    <n v="192900"/>
  </r>
  <r>
    <x v="11"/>
    <x v="0"/>
    <x v="6"/>
    <x v="0"/>
    <x v="0"/>
    <x v="1"/>
    <x v="7"/>
    <x v="20"/>
    <x v="169"/>
    <n v="890108"/>
  </r>
  <r>
    <x v="11"/>
    <x v="0"/>
    <x v="6"/>
    <x v="0"/>
    <x v="0"/>
    <x v="1"/>
    <x v="7"/>
    <x v="101"/>
    <x v="6"/>
    <m/>
  </r>
  <r>
    <x v="11"/>
    <x v="0"/>
    <x v="6"/>
    <x v="0"/>
    <x v="0"/>
    <x v="1"/>
    <x v="7"/>
    <x v="101"/>
    <x v="77"/>
    <m/>
  </r>
  <r>
    <x v="11"/>
    <x v="0"/>
    <x v="6"/>
    <x v="0"/>
    <x v="0"/>
    <x v="1"/>
    <x v="7"/>
    <x v="101"/>
    <x v="229"/>
    <m/>
  </r>
  <r>
    <x v="11"/>
    <x v="0"/>
    <x v="6"/>
    <x v="0"/>
    <x v="0"/>
    <x v="1"/>
    <x v="7"/>
    <x v="101"/>
    <x v="130"/>
    <m/>
  </r>
  <r>
    <x v="11"/>
    <x v="0"/>
    <x v="6"/>
    <x v="0"/>
    <x v="0"/>
    <x v="1"/>
    <x v="7"/>
    <x v="101"/>
    <x v="181"/>
    <m/>
  </r>
  <r>
    <x v="11"/>
    <x v="0"/>
    <x v="6"/>
    <x v="0"/>
    <x v="0"/>
    <x v="1"/>
    <x v="7"/>
    <x v="101"/>
    <x v="8"/>
    <m/>
  </r>
  <r>
    <x v="11"/>
    <x v="0"/>
    <x v="6"/>
    <x v="0"/>
    <x v="0"/>
    <x v="1"/>
    <x v="7"/>
    <x v="101"/>
    <x v="31"/>
    <m/>
  </r>
  <r>
    <x v="11"/>
    <x v="0"/>
    <x v="6"/>
    <x v="0"/>
    <x v="0"/>
    <x v="1"/>
    <x v="7"/>
    <x v="159"/>
    <x v="14"/>
    <m/>
  </r>
  <r>
    <x v="11"/>
    <x v="0"/>
    <x v="6"/>
    <x v="0"/>
    <x v="0"/>
    <x v="1"/>
    <x v="7"/>
    <x v="159"/>
    <x v="176"/>
    <m/>
  </r>
  <r>
    <x v="11"/>
    <x v="0"/>
    <x v="6"/>
    <x v="0"/>
    <x v="0"/>
    <x v="1"/>
    <x v="7"/>
    <x v="55"/>
    <x v="246"/>
    <n v="4087919"/>
  </r>
  <r>
    <x v="11"/>
    <x v="0"/>
    <x v="6"/>
    <x v="0"/>
    <x v="0"/>
    <x v="1"/>
    <x v="7"/>
    <x v="55"/>
    <x v="24"/>
    <m/>
  </r>
  <r>
    <x v="11"/>
    <x v="0"/>
    <x v="6"/>
    <x v="0"/>
    <x v="0"/>
    <x v="1"/>
    <x v="8"/>
    <x v="22"/>
    <x v="29"/>
    <n v="588359.63"/>
  </r>
  <r>
    <x v="11"/>
    <x v="0"/>
    <x v="6"/>
    <x v="0"/>
    <x v="0"/>
    <x v="1"/>
    <x v="8"/>
    <x v="94"/>
    <x v="36"/>
    <m/>
  </r>
  <r>
    <x v="11"/>
    <x v="0"/>
    <x v="6"/>
    <x v="0"/>
    <x v="0"/>
    <x v="1"/>
    <x v="8"/>
    <x v="94"/>
    <x v="70"/>
    <m/>
  </r>
  <r>
    <x v="11"/>
    <x v="0"/>
    <x v="6"/>
    <x v="0"/>
    <x v="0"/>
    <x v="1"/>
    <x v="8"/>
    <x v="94"/>
    <x v="57"/>
    <m/>
  </r>
  <r>
    <x v="11"/>
    <x v="0"/>
    <x v="6"/>
    <x v="0"/>
    <x v="0"/>
    <x v="1"/>
    <x v="8"/>
    <x v="94"/>
    <x v="80"/>
    <m/>
  </r>
  <r>
    <x v="11"/>
    <x v="0"/>
    <x v="6"/>
    <x v="0"/>
    <x v="0"/>
    <x v="1"/>
    <x v="8"/>
    <x v="94"/>
    <x v="162"/>
    <m/>
  </r>
  <r>
    <x v="11"/>
    <x v="0"/>
    <x v="6"/>
    <x v="0"/>
    <x v="0"/>
    <x v="1"/>
    <x v="8"/>
    <x v="94"/>
    <x v="134"/>
    <m/>
  </r>
  <r>
    <x v="11"/>
    <x v="0"/>
    <x v="6"/>
    <x v="0"/>
    <x v="0"/>
    <x v="1"/>
    <x v="8"/>
    <x v="94"/>
    <x v="146"/>
    <n v="21008.48"/>
  </r>
  <r>
    <x v="11"/>
    <x v="0"/>
    <x v="6"/>
    <x v="0"/>
    <x v="0"/>
    <x v="1"/>
    <x v="8"/>
    <x v="94"/>
    <x v="44"/>
    <n v="5900"/>
  </r>
  <r>
    <x v="11"/>
    <x v="0"/>
    <x v="6"/>
    <x v="0"/>
    <x v="0"/>
    <x v="1"/>
    <x v="8"/>
    <x v="94"/>
    <x v="70"/>
    <m/>
  </r>
  <r>
    <x v="11"/>
    <x v="0"/>
    <x v="6"/>
    <x v="0"/>
    <x v="0"/>
    <x v="1"/>
    <x v="8"/>
    <x v="95"/>
    <x v="0"/>
    <m/>
  </r>
  <r>
    <x v="11"/>
    <x v="0"/>
    <x v="6"/>
    <x v="0"/>
    <x v="0"/>
    <x v="1"/>
    <x v="8"/>
    <x v="77"/>
    <x v="205"/>
    <m/>
  </r>
  <r>
    <x v="11"/>
    <x v="0"/>
    <x v="6"/>
    <x v="0"/>
    <x v="0"/>
    <x v="1"/>
    <x v="8"/>
    <x v="156"/>
    <x v="80"/>
    <m/>
  </r>
  <r>
    <x v="11"/>
    <x v="0"/>
    <x v="6"/>
    <x v="0"/>
    <x v="0"/>
    <x v="1"/>
    <x v="8"/>
    <x v="156"/>
    <x v="88"/>
    <m/>
  </r>
  <r>
    <x v="11"/>
    <x v="0"/>
    <x v="6"/>
    <x v="0"/>
    <x v="0"/>
    <x v="1"/>
    <x v="8"/>
    <x v="156"/>
    <x v="6"/>
    <m/>
  </r>
  <r>
    <x v="11"/>
    <x v="0"/>
    <x v="6"/>
    <x v="0"/>
    <x v="0"/>
    <x v="1"/>
    <x v="8"/>
    <x v="156"/>
    <x v="122"/>
    <m/>
  </r>
  <r>
    <x v="11"/>
    <x v="0"/>
    <x v="6"/>
    <x v="0"/>
    <x v="0"/>
    <x v="1"/>
    <x v="8"/>
    <x v="156"/>
    <x v="16"/>
    <m/>
  </r>
  <r>
    <x v="11"/>
    <x v="0"/>
    <x v="6"/>
    <x v="0"/>
    <x v="0"/>
    <x v="1"/>
    <x v="8"/>
    <x v="156"/>
    <x v="42"/>
    <m/>
  </r>
  <r>
    <x v="11"/>
    <x v="0"/>
    <x v="6"/>
    <x v="0"/>
    <x v="0"/>
    <x v="1"/>
    <x v="8"/>
    <x v="156"/>
    <x v="37"/>
    <m/>
  </r>
  <r>
    <x v="11"/>
    <x v="0"/>
    <x v="6"/>
    <x v="0"/>
    <x v="0"/>
    <x v="1"/>
    <x v="8"/>
    <x v="156"/>
    <x v="45"/>
    <m/>
  </r>
  <r>
    <x v="11"/>
    <x v="0"/>
    <x v="6"/>
    <x v="0"/>
    <x v="0"/>
    <x v="1"/>
    <x v="8"/>
    <x v="156"/>
    <x v="124"/>
    <m/>
  </r>
  <r>
    <x v="11"/>
    <x v="0"/>
    <x v="6"/>
    <x v="0"/>
    <x v="0"/>
    <x v="1"/>
    <x v="8"/>
    <x v="156"/>
    <x v="31"/>
    <n v="324"/>
  </r>
  <r>
    <x v="11"/>
    <x v="0"/>
    <x v="6"/>
    <x v="0"/>
    <x v="0"/>
    <x v="1"/>
    <x v="8"/>
    <x v="156"/>
    <x v="42"/>
    <m/>
  </r>
  <r>
    <x v="11"/>
    <x v="0"/>
    <x v="6"/>
    <x v="0"/>
    <x v="0"/>
    <x v="1"/>
    <x v="8"/>
    <x v="156"/>
    <x v="0"/>
    <m/>
  </r>
  <r>
    <x v="11"/>
    <x v="0"/>
    <x v="6"/>
    <x v="0"/>
    <x v="0"/>
    <x v="1"/>
    <x v="8"/>
    <x v="156"/>
    <x v="0"/>
    <m/>
  </r>
  <r>
    <x v="11"/>
    <x v="0"/>
    <x v="6"/>
    <x v="0"/>
    <x v="0"/>
    <x v="1"/>
    <x v="8"/>
    <x v="4"/>
    <x v="2"/>
    <m/>
  </r>
  <r>
    <x v="11"/>
    <x v="0"/>
    <x v="6"/>
    <x v="0"/>
    <x v="0"/>
    <x v="1"/>
    <x v="8"/>
    <x v="4"/>
    <x v="190"/>
    <m/>
  </r>
  <r>
    <x v="11"/>
    <x v="0"/>
    <x v="6"/>
    <x v="0"/>
    <x v="0"/>
    <x v="1"/>
    <x v="8"/>
    <x v="4"/>
    <x v="157"/>
    <m/>
  </r>
  <r>
    <x v="11"/>
    <x v="0"/>
    <x v="6"/>
    <x v="0"/>
    <x v="0"/>
    <x v="1"/>
    <x v="8"/>
    <x v="4"/>
    <x v="247"/>
    <m/>
  </r>
  <r>
    <x v="11"/>
    <x v="0"/>
    <x v="6"/>
    <x v="0"/>
    <x v="0"/>
    <x v="1"/>
    <x v="8"/>
    <x v="4"/>
    <x v="101"/>
    <m/>
  </r>
  <r>
    <x v="11"/>
    <x v="0"/>
    <x v="6"/>
    <x v="0"/>
    <x v="0"/>
    <x v="1"/>
    <x v="8"/>
    <x v="4"/>
    <x v="37"/>
    <m/>
  </r>
  <r>
    <x v="11"/>
    <x v="0"/>
    <x v="6"/>
    <x v="0"/>
    <x v="0"/>
    <x v="1"/>
    <x v="8"/>
    <x v="4"/>
    <x v="87"/>
    <m/>
  </r>
  <r>
    <x v="11"/>
    <x v="0"/>
    <x v="6"/>
    <x v="0"/>
    <x v="0"/>
    <x v="1"/>
    <x v="8"/>
    <x v="4"/>
    <x v="219"/>
    <m/>
  </r>
  <r>
    <x v="11"/>
    <x v="0"/>
    <x v="6"/>
    <x v="0"/>
    <x v="0"/>
    <x v="1"/>
    <x v="8"/>
    <x v="4"/>
    <x v="220"/>
    <m/>
  </r>
  <r>
    <x v="11"/>
    <x v="0"/>
    <x v="6"/>
    <x v="0"/>
    <x v="0"/>
    <x v="1"/>
    <x v="8"/>
    <x v="4"/>
    <x v="221"/>
    <m/>
  </r>
  <r>
    <x v="11"/>
    <x v="0"/>
    <x v="6"/>
    <x v="0"/>
    <x v="0"/>
    <x v="1"/>
    <x v="8"/>
    <x v="4"/>
    <x v="205"/>
    <m/>
  </r>
  <r>
    <x v="11"/>
    <x v="0"/>
    <x v="6"/>
    <x v="0"/>
    <x v="0"/>
    <x v="1"/>
    <x v="8"/>
    <x v="4"/>
    <x v="157"/>
    <n v="180000"/>
  </r>
  <r>
    <x v="11"/>
    <x v="0"/>
    <x v="6"/>
    <x v="0"/>
    <x v="0"/>
    <x v="1"/>
    <x v="8"/>
    <x v="4"/>
    <x v="253"/>
    <n v="186900"/>
  </r>
  <r>
    <x v="11"/>
    <x v="0"/>
    <x v="6"/>
    <x v="0"/>
    <x v="0"/>
    <x v="1"/>
    <x v="8"/>
    <x v="4"/>
    <x v="2"/>
    <n v="54200"/>
  </r>
  <r>
    <x v="11"/>
    <x v="0"/>
    <x v="6"/>
    <x v="0"/>
    <x v="0"/>
    <x v="1"/>
    <x v="8"/>
    <x v="4"/>
    <x v="6"/>
    <n v="407130"/>
  </r>
  <r>
    <x v="11"/>
    <x v="0"/>
    <x v="6"/>
    <x v="0"/>
    <x v="0"/>
    <x v="1"/>
    <x v="8"/>
    <x v="4"/>
    <x v="201"/>
    <m/>
  </r>
  <r>
    <x v="11"/>
    <x v="0"/>
    <x v="6"/>
    <x v="0"/>
    <x v="0"/>
    <x v="1"/>
    <x v="8"/>
    <x v="4"/>
    <x v="209"/>
    <m/>
  </r>
  <r>
    <x v="11"/>
    <x v="0"/>
    <x v="6"/>
    <x v="0"/>
    <x v="0"/>
    <x v="1"/>
    <x v="8"/>
    <x v="4"/>
    <x v="31"/>
    <n v="3641422.8299999996"/>
  </r>
  <r>
    <x v="11"/>
    <x v="0"/>
    <x v="6"/>
    <x v="0"/>
    <x v="0"/>
    <x v="1"/>
    <x v="8"/>
    <x v="4"/>
    <x v="54"/>
    <m/>
  </r>
  <r>
    <x v="11"/>
    <x v="0"/>
    <x v="6"/>
    <x v="0"/>
    <x v="0"/>
    <x v="1"/>
    <x v="8"/>
    <x v="4"/>
    <x v="200"/>
    <m/>
  </r>
  <r>
    <x v="11"/>
    <x v="0"/>
    <x v="6"/>
    <x v="0"/>
    <x v="0"/>
    <x v="1"/>
    <x v="8"/>
    <x v="4"/>
    <x v="210"/>
    <m/>
  </r>
  <r>
    <x v="11"/>
    <x v="0"/>
    <x v="6"/>
    <x v="0"/>
    <x v="0"/>
    <x v="1"/>
    <x v="8"/>
    <x v="4"/>
    <x v="0"/>
    <m/>
  </r>
  <r>
    <x v="11"/>
    <x v="0"/>
    <x v="6"/>
    <x v="0"/>
    <x v="0"/>
    <x v="1"/>
    <x v="8"/>
    <x v="4"/>
    <x v="0"/>
    <m/>
  </r>
  <r>
    <x v="11"/>
    <x v="0"/>
    <x v="6"/>
    <x v="0"/>
    <x v="0"/>
    <x v="1"/>
    <x v="8"/>
    <x v="4"/>
    <x v="0"/>
    <m/>
  </r>
  <r>
    <x v="11"/>
    <x v="0"/>
    <x v="6"/>
    <x v="0"/>
    <x v="0"/>
    <x v="1"/>
    <x v="8"/>
    <x v="4"/>
    <x v="0"/>
    <m/>
  </r>
  <r>
    <x v="11"/>
    <x v="0"/>
    <x v="6"/>
    <x v="0"/>
    <x v="0"/>
    <x v="1"/>
    <x v="8"/>
    <x v="4"/>
    <x v="0"/>
    <m/>
  </r>
  <r>
    <x v="11"/>
    <x v="0"/>
    <x v="6"/>
    <x v="0"/>
    <x v="0"/>
    <x v="1"/>
    <x v="8"/>
    <x v="4"/>
    <x v="0"/>
    <m/>
  </r>
  <r>
    <x v="11"/>
    <x v="0"/>
    <x v="6"/>
    <x v="0"/>
    <x v="0"/>
    <x v="6"/>
    <x v="23"/>
    <x v="112"/>
    <x v="31"/>
    <m/>
  </r>
  <r>
    <x v="11"/>
    <x v="0"/>
    <x v="6"/>
    <x v="0"/>
    <x v="2"/>
    <x v="3"/>
    <x v="3"/>
    <x v="96"/>
    <x v="0"/>
    <m/>
  </r>
  <r>
    <x v="11"/>
    <x v="0"/>
    <x v="6"/>
    <x v="0"/>
    <x v="2"/>
    <x v="3"/>
    <x v="3"/>
    <x v="137"/>
    <x v="98"/>
    <m/>
  </r>
  <r>
    <x v="11"/>
    <x v="0"/>
    <x v="6"/>
    <x v="0"/>
    <x v="2"/>
    <x v="3"/>
    <x v="3"/>
    <x v="97"/>
    <x v="34"/>
    <n v="1741950"/>
  </r>
  <r>
    <x v="11"/>
    <x v="0"/>
    <x v="6"/>
    <x v="0"/>
    <x v="2"/>
    <x v="3"/>
    <x v="3"/>
    <x v="97"/>
    <x v="36"/>
    <n v="2383007"/>
  </r>
  <r>
    <x v="11"/>
    <x v="0"/>
    <x v="6"/>
    <x v="0"/>
    <x v="2"/>
    <x v="3"/>
    <x v="3"/>
    <x v="97"/>
    <x v="48"/>
    <m/>
  </r>
  <r>
    <x v="11"/>
    <x v="0"/>
    <x v="6"/>
    <x v="0"/>
    <x v="2"/>
    <x v="3"/>
    <x v="3"/>
    <x v="97"/>
    <x v="35"/>
    <n v="1188000"/>
  </r>
  <r>
    <x v="11"/>
    <x v="0"/>
    <x v="6"/>
    <x v="0"/>
    <x v="2"/>
    <x v="3"/>
    <x v="3"/>
    <x v="97"/>
    <x v="0"/>
    <m/>
  </r>
  <r>
    <x v="11"/>
    <x v="0"/>
    <x v="6"/>
    <x v="0"/>
    <x v="2"/>
    <x v="3"/>
    <x v="3"/>
    <x v="97"/>
    <x v="0"/>
    <m/>
  </r>
  <r>
    <x v="11"/>
    <x v="0"/>
    <x v="6"/>
    <x v="0"/>
    <x v="2"/>
    <x v="3"/>
    <x v="3"/>
    <x v="97"/>
    <x v="0"/>
    <m/>
  </r>
  <r>
    <x v="11"/>
    <x v="0"/>
    <x v="6"/>
    <x v="0"/>
    <x v="2"/>
    <x v="3"/>
    <x v="3"/>
    <x v="98"/>
    <x v="0"/>
    <m/>
  </r>
  <r>
    <x v="11"/>
    <x v="0"/>
    <x v="6"/>
    <x v="0"/>
    <x v="2"/>
    <x v="3"/>
    <x v="3"/>
    <x v="99"/>
    <x v="37"/>
    <n v="9346585"/>
  </r>
  <r>
    <x v="11"/>
    <x v="0"/>
    <x v="6"/>
    <x v="0"/>
    <x v="2"/>
    <x v="3"/>
    <x v="3"/>
    <x v="99"/>
    <x v="39"/>
    <n v="1654184"/>
  </r>
  <r>
    <x v="11"/>
    <x v="0"/>
    <x v="6"/>
    <x v="0"/>
    <x v="2"/>
    <x v="3"/>
    <x v="3"/>
    <x v="99"/>
    <x v="226"/>
    <n v="3071800"/>
  </r>
  <r>
    <x v="11"/>
    <x v="0"/>
    <x v="6"/>
    <x v="0"/>
    <x v="2"/>
    <x v="3"/>
    <x v="3"/>
    <x v="99"/>
    <x v="70"/>
    <m/>
  </r>
  <r>
    <x v="11"/>
    <x v="0"/>
    <x v="6"/>
    <x v="0"/>
    <x v="2"/>
    <x v="3"/>
    <x v="3"/>
    <x v="99"/>
    <x v="230"/>
    <n v="1254583"/>
  </r>
  <r>
    <x v="11"/>
    <x v="0"/>
    <x v="6"/>
    <x v="0"/>
    <x v="2"/>
    <x v="3"/>
    <x v="3"/>
    <x v="98"/>
    <x v="230"/>
    <n v="20127"/>
  </r>
  <r>
    <x v="11"/>
    <x v="0"/>
    <x v="6"/>
    <x v="0"/>
    <x v="2"/>
    <x v="3"/>
    <x v="3"/>
    <x v="99"/>
    <x v="249"/>
    <n v="44470800"/>
  </r>
  <r>
    <x v="11"/>
    <x v="0"/>
    <x v="6"/>
    <x v="0"/>
    <x v="2"/>
    <x v="3"/>
    <x v="3"/>
    <x v="99"/>
    <x v="156"/>
    <m/>
  </r>
  <r>
    <x v="11"/>
    <x v="0"/>
    <x v="6"/>
    <x v="0"/>
    <x v="2"/>
    <x v="3"/>
    <x v="26"/>
    <x v="137"/>
    <x v="0"/>
    <m/>
  </r>
  <r>
    <x v="11"/>
    <x v="0"/>
    <x v="6"/>
    <x v="0"/>
    <x v="2"/>
    <x v="3"/>
    <x v="20"/>
    <x v="49"/>
    <x v="226"/>
    <m/>
  </r>
  <r>
    <x v="11"/>
    <x v="0"/>
    <x v="6"/>
    <x v="0"/>
    <x v="2"/>
    <x v="3"/>
    <x v="20"/>
    <x v="49"/>
    <x v="124"/>
    <m/>
  </r>
  <r>
    <x v="11"/>
    <x v="0"/>
    <x v="6"/>
    <x v="0"/>
    <x v="2"/>
    <x v="3"/>
    <x v="20"/>
    <x v="49"/>
    <x v="41"/>
    <n v="1749720"/>
  </r>
  <r>
    <x v="11"/>
    <x v="0"/>
    <x v="6"/>
    <x v="0"/>
    <x v="2"/>
    <x v="3"/>
    <x v="20"/>
    <x v="49"/>
    <x v="42"/>
    <n v="1440240"/>
  </r>
  <r>
    <x v="11"/>
    <x v="0"/>
    <x v="6"/>
    <x v="0"/>
    <x v="2"/>
    <x v="3"/>
    <x v="20"/>
    <x v="49"/>
    <x v="230"/>
    <m/>
  </r>
  <r>
    <x v="11"/>
    <x v="0"/>
    <x v="6"/>
    <x v="0"/>
    <x v="2"/>
    <x v="3"/>
    <x v="20"/>
    <x v="49"/>
    <x v="122"/>
    <m/>
  </r>
  <r>
    <x v="11"/>
    <x v="0"/>
    <x v="6"/>
    <x v="0"/>
    <x v="2"/>
    <x v="3"/>
    <x v="20"/>
    <x v="151"/>
    <x v="0"/>
    <m/>
  </r>
  <r>
    <x v="11"/>
    <x v="0"/>
    <x v="6"/>
    <x v="0"/>
    <x v="2"/>
    <x v="3"/>
    <x v="20"/>
    <x v="111"/>
    <x v="42"/>
    <n v="1000000"/>
  </r>
  <r>
    <x v="11"/>
    <x v="0"/>
    <x v="6"/>
    <x v="0"/>
    <x v="2"/>
    <x v="3"/>
    <x v="20"/>
    <x v="111"/>
    <x v="124"/>
    <n v="638202"/>
  </r>
  <r>
    <x v="11"/>
    <x v="0"/>
    <x v="6"/>
    <x v="0"/>
    <x v="2"/>
    <x v="3"/>
    <x v="20"/>
    <x v="111"/>
    <x v="0"/>
    <m/>
  </r>
  <r>
    <x v="11"/>
    <x v="0"/>
    <x v="6"/>
    <x v="0"/>
    <x v="2"/>
    <x v="3"/>
    <x v="20"/>
    <x v="111"/>
    <x v="0"/>
    <m/>
  </r>
  <r>
    <x v="11"/>
    <x v="0"/>
    <x v="6"/>
    <x v="0"/>
    <x v="2"/>
    <x v="3"/>
    <x v="20"/>
    <x v="111"/>
    <x v="0"/>
    <m/>
  </r>
  <r>
    <x v="11"/>
    <x v="0"/>
    <x v="6"/>
    <x v="0"/>
    <x v="2"/>
    <x v="3"/>
    <x v="30"/>
    <x v="151"/>
    <x v="124"/>
    <n v="1194380"/>
  </r>
  <r>
    <x v="11"/>
    <x v="0"/>
    <x v="6"/>
    <x v="0"/>
    <x v="2"/>
    <x v="3"/>
    <x v="30"/>
    <x v="151"/>
    <x v="230"/>
    <m/>
  </r>
  <r>
    <x v="11"/>
    <x v="0"/>
    <x v="6"/>
    <x v="0"/>
    <x v="2"/>
    <x v="3"/>
    <x v="0"/>
    <x v="157"/>
    <x v="36"/>
    <m/>
  </r>
  <r>
    <x v="11"/>
    <x v="0"/>
    <x v="6"/>
    <x v="0"/>
    <x v="2"/>
    <x v="3"/>
    <x v="0"/>
    <x v="157"/>
    <x v="230"/>
    <n v="341400"/>
  </r>
  <r>
    <x v="11"/>
    <x v="0"/>
    <x v="6"/>
    <x v="0"/>
    <x v="2"/>
    <x v="3"/>
    <x v="21"/>
    <x v="50"/>
    <x v="0"/>
    <m/>
  </r>
  <r>
    <x v="11"/>
    <x v="0"/>
    <x v="6"/>
    <x v="0"/>
    <x v="2"/>
    <x v="3"/>
    <x v="21"/>
    <x v="132"/>
    <x v="0"/>
    <m/>
  </r>
  <r>
    <x v="0"/>
    <x v="0"/>
    <x v="6"/>
    <x v="0"/>
    <x v="1"/>
    <x v="2"/>
    <x v="24"/>
    <x v="63"/>
    <x v="1"/>
    <n v="136045134.91999999"/>
  </r>
  <r>
    <x v="0"/>
    <x v="0"/>
    <x v="6"/>
    <x v="0"/>
    <x v="1"/>
    <x v="5"/>
    <x v="11"/>
    <x v="64"/>
    <x v="0"/>
    <m/>
  </r>
  <r>
    <x v="0"/>
    <x v="0"/>
    <x v="6"/>
    <x v="0"/>
    <x v="1"/>
    <x v="5"/>
    <x v="14"/>
    <x v="66"/>
    <x v="0"/>
    <m/>
  </r>
  <r>
    <x v="0"/>
    <x v="0"/>
    <x v="6"/>
    <x v="0"/>
    <x v="1"/>
    <x v="5"/>
    <x v="15"/>
    <x v="69"/>
    <x v="0"/>
    <m/>
  </r>
  <r>
    <x v="0"/>
    <x v="0"/>
    <x v="6"/>
    <x v="0"/>
    <x v="1"/>
    <x v="2"/>
    <x v="25"/>
    <x v="74"/>
    <x v="0"/>
    <n v="-3487761.85"/>
  </r>
  <r>
    <x v="0"/>
    <x v="0"/>
    <x v="6"/>
    <x v="0"/>
    <x v="1"/>
    <x v="2"/>
    <x v="25"/>
    <x v="118"/>
    <x v="0"/>
    <m/>
  </r>
  <r>
    <x v="0"/>
    <x v="0"/>
    <x v="6"/>
    <x v="0"/>
    <x v="1"/>
    <x v="2"/>
    <x v="0"/>
    <x v="103"/>
    <x v="0"/>
    <m/>
  </r>
  <r>
    <x v="0"/>
    <x v="0"/>
    <x v="6"/>
    <x v="0"/>
    <x v="1"/>
    <x v="2"/>
    <x v="0"/>
    <x v="104"/>
    <x v="0"/>
    <n v="243697.44"/>
  </r>
  <r>
    <x v="0"/>
    <x v="0"/>
    <x v="6"/>
    <x v="0"/>
    <x v="1"/>
    <x v="2"/>
    <x v="0"/>
    <x v="145"/>
    <x v="0"/>
    <n v="-1271439.1000000001"/>
  </r>
  <r>
    <x v="0"/>
    <x v="0"/>
    <x v="6"/>
    <x v="0"/>
    <x v="1"/>
    <x v="5"/>
    <x v="7"/>
    <x v="153"/>
    <x v="0"/>
    <n v="5110"/>
  </r>
  <r>
    <x v="0"/>
    <x v="0"/>
    <x v="6"/>
    <x v="0"/>
    <x v="0"/>
    <x v="0"/>
    <x v="4"/>
    <x v="158"/>
    <x v="2"/>
    <n v="16900000"/>
  </r>
  <r>
    <x v="0"/>
    <x v="0"/>
    <x v="6"/>
    <x v="0"/>
    <x v="0"/>
    <x v="0"/>
    <x v="4"/>
    <x v="6"/>
    <x v="157"/>
    <n v="2070000"/>
  </r>
  <r>
    <x v="0"/>
    <x v="0"/>
    <x v="6"/>
    <x v="0"/>
    <x v="0"/>
    <x v="0"/>
    <x v="4"/>
    <x v="6"/>
    <x v="158"/>
    <m/>
  </r>
  <r>
    <x v="0"/>
    <x v="0"/>
    <x v="6"/>
    <x v="0"/>
    <x v="0"/>
    <x v="0"/>
    <x v="4"/>
    <x v="160"/>
    <x v="2"/>
    <m/>
  </r>
  <r>
    <x v="0"/>
    <x v="0"/>
    <x v="6"/>
    <x v="0"/>
    <x v="0"/>
    <x v="0"/>
    <x v="4"/>
    <x v="160"/>
    <x v="136"/>
    <n v="0"/>
  </r>
  <r>
    <x v="0"/>
    <x v="0"/>
    <x v="6"/>
    <x v="0"/>
    <x v="0"/>
    <x v="0"/>
    <x v="4"/>
    <x v="7"/>
    <x v="157"/>
    <n v="162000"/>
  </r>
  <r>
    <x v="0"/>
    <x v="0"/>
    <x v="6"/>
    <x v="0"/>
    <x v="0"/>
    <x v="0"/>
    <x v="4"/>
    <x v="7"/>
    <x v="158"/>
    <m/>
  </r>
  <r>
    <x v="0"/>
    <x v="0"/>
    <x v="6"/>
    <x v="0"/>
    <x v="0"/>
    <x v="0"/>
    <x v="4"/>
    <x v="7"/>
    <x v="0"/>
    <m/>
  </r>
  <r>
    <x v="0"/>
    <x v="0"/>
    <x v="6"/>
    <x v="0"/>
    <x v="0"/>
    <x v="0"/>
    <x v="4"/>
    <x v="8"/>
    <x v="2"/>
    <m/>
  </r>
  <r>
    <x v="0"/>
    <x v="0"/>
    <x v="6"/>
    <x v="0"/>
    <x v="0"/>
    <x v="0"/>
    <x v="4"/>
    <x v="8"/>
    <x v="157"/>
    <n v="186000"/>
  </r>
  <r>
    <x v="0"/>
    <x v="0"/>
    <x v="6"/>
    <x v="0"/>
    <x v="0"/>
    <x v="0"/>
    <x v="4"/>
    <x v="8"/>
    <x v="158"/>
    <m/>
  </r>
  <r>
    <x v="0"/>
    <x v="0"/>
    <x v="6"/>
    <x v="0"/>
    <x v="0"/>
    <x v="0"/>
    <x v="4"/>
    <x v="9"/>
    <x v="2"/>
    <m/>
  </r>
  <r>
    <x v="0"/>
    <x v="0"/>
    <x v="6"/>
    <x v="0"/>
    <x v="0"/>
    <x v="0"/>
    <x v="4"/>
    <x v="9"/>
    <x v="158"/>
    <m/>
  </r>
  <r>
    <x v="0"/>
    <x v="0"/>
    <x v="6"/>
    <x v="0"/>
    <x v="0"/>
    <x v="0"/>
    <x v="4"/>
    <x v="9"/>
    <x v="227"/>
    <m/>
  </r>
  <r>
    <x v="0"/>
    <x v="0"/>
    <x v="6"/>
    <x v="0"/>
    <x v="0"/>
    <x v="0"/>
    <x v="4"/>
    <x v="9"/>
    <x v="157"/>
    <n v="22320"/>
  </r>
  <r>
    <x v="0"/>
    <x v="0"/>
    <x v="6"/>
    <x v="0"/>
    <x v="0"/>
    <x v="0"/>
    <x v="4"/>
    <x v="10"/>
    <x v="2"/>
    <m/>
  </r>
  <r>
    <x v="0"/>
    <x v="0"/>
    <x v="6"/>
    <x v="0"/>
    <x v="0"/>
    <x v="0"/>
    <x v="4"/>
    <x v="10"/>
    <x v="157"/>
    <n v="186000"/>
  </r>
  <r>
    <x v="0"/>
    <x v="0"/>
    <x v="6"/>
    <x v="0"/>
    <x v="0"/>
    <x v="0"/>
    <x v="4"/>
    <x v="10"/>
    <x v="158"/>
    <m/>
  </r>
  <r>
    <x v="0"/>
    <x v="0"/>
    <x v="6"/>
    <x v="0"/>
    <x v="0"/>
    <x v="0"/>
    <x v="4"/>
    <x v="11"/>
    <x v="2"/>
    <n v="704167"/>
  </r>
  <r>
    <x v="0"/>
    <x v="0"/>
    <x v="6"/>
    <x v="0"/>
    <x v="0"/>
    <x v="0"/>
    <x v="4"/>
    <x v="11"/>
    <x v="158"/>
    <m/>
  </r>
  <r>
    <x v="0"/>
    <x v="0"/>
    <x v="6"/>
    <x v="0"/>
    <x v="0"/>
    <x v="0"/>
    <x v="4"/>
    <x v="11"/>
    <x v="157"/>
    <n v="86250"/>
  </r>
  <r>
    <x v="0"/>
    <x v="0"/>
    <x v="6"/>
    <x v="0"/>
    <x v="0"/>
    <x v="0"/>
    <x v="4"/>
    <x v="12"/>
    <x v="2"/>
    <m/>
  </r>
  <r>
    <x v="0"/>
    <x v="0"/>
    <x v="6"/>
    <x v="0"/>
    <x v="0"/>
    <x v="0"/>
    <x v="4"/>
    <x v="134"/>
    <x v="0"/>
    <m/>
  </r>
  <r>
    <x v="0"/>
    <x v="0"/>
    <x v="6"/>
    <x v="0"/>
    <x v="0"/>
    <x v="0"/>
    <x v="4"/>
    <x v="142"/>
    <x v="0"/>
    <m/>
  </r>
  <r>
    <x v="0"/>
    <x v="0"/>
    <x v="6"/>
    <x v="0"/>
    <x v="0"/>
    <x v="0"/>
    <x v="4"/>
    <x v="56"/>
    <x v="211"/>
    <m/>
  </r>
  <r>
    <x v="0"/>
    <x v="0"/>
    <x v="6"/>
    <x v="0"/>
    <x v="0"/>
    <x v="0"/>
    <x v="4"/>
    <x v="13"/>
    <x v="5"/>
    <n v="72558"/>
  </r>
  <r>
    <x v="0"/>
    <x v="0"/>
    <x v="6"/>
    <x v="0"/>
    <x v="0"/>
    <x v="0"/>
    <x v="4"/>
    <x v="146"/>
    <x v="181"/>
    <m/>
  </r>
  <r>
    <x v="0"/>
    <x v="0"/>
    <x v="6"/>
    <x v="0"/>
    <x v="0"/>
    <x v="0"/>
    <x v="4"/>
    <x v="14"/>
    <x v="6"/>
    <n v="1668000"/>
  </r>
  <r>
    <x v="0"/>
    <x v="0"/>
    <x v="6"/>
    <x v="0"/>
    <x v="0"/>
    <x v="0"/>
    <x v="4"/>
    <x v="14"/>
    <x v="7"/>
    <m/>
  </r>
  <r>
    <x v="0"/>
    <x v="0"/>
    <x v="6"/>
    <x v="0"/>
    <x v="0"/>
    <x v="0"/>
    <x v="4"/>
    <x v="15"/>
    <x v="8"/>
    <n v="556000"/>
  </r>
  <r>
    <x v="0"/>
    <x v="0"/>
    <x v="6"/>
    <x v="0"/>
    <x v="0"/>
    <x v="0"/>
    <x v="4"/>
    <x v="147"/>
    <x v="239"/>
    <m/>
  </r>
  <r>
    <x v="0"/>
    <x v="0"/>
    <x v="6"/>
    <x v="0"/>
    <x v="0"/>
    <x v="0"/>
    <x v="4"/>
    <x v="113"/>
    <x v="175"/>
    <m/>
  </r>
  <r>
    <x v="0"/>
    <x v="0"/>
    <x v="6"/>
    <x v="0"/>
    <x v="0"/>
    <x v="0"/>
    <x v="9"/>
    <x v="114"/>
    <x v="9"/>
    <n v="1344840"/>
  </r>
  <r>
    <x v="0"/>
    <x v="0"/>
    <x v="6"/>
    <x v="0"/>
    <x v="0"/>
    <x v="0"/>
    <x v="9"/>
    <x v="30"/>
    <x v="212"/>
    <n v="1300000"/>
  </r>
  <r>
    <x v="0"/>
    <x v="0"/>
    <x v="6"/>
    <x v="0"/>
    <x v="0"/>
    <x v="0"/>
    <x v="9"/>
    <x v="30"/>
    <x v="234"/>
    <n v="2300000"/>
  </r>
  <r>
    <x v="0"/>
    <x v="0"/>
    <x v="6"/>
    <x v="0"/>
    <x v="0"/>
    <x v="0"/>
    <x v="9"/>
    <x v="110"/>
    <x v="185"/>
    <n v="3016500"/>
  </r>
  <r>
    <x v="0"/>
    <x v="0"/>
    <x v="6"/>
    <x v="0"/>
    <x v="0"/>
    <x v="0"/>
    <x v="9"/>
    <x v="110"/>
    <x v="250"/>
    <n v="1300000"/>
  </r>
  <r>
    <x v="0"/>
    <x v="0"/>
    <x v="6"/>
    <x v="0"/>
    <x v="0"/>
    <x v="0"/>
    <x v="5"/>
    <x v="70"/>
    <x v="88"/>
    <n v="887"/>
  </r>
  <r>
    <x v="0"/>
    <x v="0"/>
    <x v="6"/>
    <x v="0"/>
    <x v="0"/>
    <x v="0"/>
    <x v="5"/>
    <x v="70"/>
    <x v="240"/>
    <m/>
  </r>
  <r>
    <x v="0"/>
    <x v="0"/>
    <x v="6"/>
    <x v="0"/>
    <x v="0"/>
    <x v="0"/>
    <x v="5"/>
    <x v="70"/>
    <x v="202"/>
    <n v="46519"/>
  </r>
  <r>
    <x v="0"/>
    <x v="0"/>
    <x v="6"/>
    <x v="0"/>
    <x v="0"/>
    <x v="0"/>
    <x v="5"/>
    <x v="70"/>
    <x v="134"/>
    <m/>
  </r>
  <r>
    <x v="0"/>
    <x v="0"/>
    <x v="6"/>
    <x v="0"/>
    <x v="0"/>
    <x v="0"/>
    <x v="5"/>
    <x v="102"/>
    <x v="0"/>
    <m/>
  </r>
  <r>
    <x v="0"/>
    <x v="0"/>
    <x v="6"/>
    <x v="0"/>
    <x v="0"/>
    <x v="0"/>
    <x v="5"/>
    <x v="71"/>
    <x v="88"/>
    <m/>
  </r>
  <r>
    <x v="0"/>
    <x v="0"/>
    <x v="6"/>
    <x v="0"/>
    <x v="0"/>
    <x v="0"/>
    <x v="5"/>
    <x v="71"/>
    <x v="53"/>
    <m/>
  </r>
  <r>
    <x v="0"/>
    <x v="0"/>
    <x v="6"/>
    <x v="0"/>
    <x v="0"/>
    <x v="0"/>
    <x v="5"/>
    <x v="71"/>
    <x v="224"/>
    <m/>
  </r>
  <r>
    <x v="0"/>
    <x v="0"/>
    <x v="6"/>
    <x v="0"/>
    <x v="0"/>
    <x v="0"/>
    <x v="5"/>
    <x v="71"/>
    <x v="45"/>
    <m/>
  </r>
  <r>
    <x v="0"/>
    <x v="0"/>
    <x v="6"/>
    <x v="0"/>
    <x v="0"/>
    <x v="0"/>
    <x v="5"/>
    <x v="78"/>
    <x v="0"/>
    <m/>
  </r>
  <r>
    <x v="0"/>
    <x v="0"/>
    <x v="6"/>
    <x v="0"/>
    <x v="0"/>
    <x v="0"/>
    <x v="6"/>
    <x v="17"/>
    <x v="12"/>
    <m/>
  </r>
  <r>
    <x v="0"/>
    <x v="0"/>
    <x v="6"/>
    <x v="0"/>
    <x v="0"/>
    <x v="0"/>
    <x v="6"/>
    <x v="17"/>
    <x v="0"/>
    <m/>
  </r>
  <r>
    <x v="0"/>
    <x v="0"/>
    <x v="6"/>
    <x v="0"/>
    <x v="0"/>
    <x v="0"/>
    <x v="6"/>
    <x v="143"/>
    <x v="0"/>
    <m/>
  </r>
  <r>
    <x v="0"/>
    <x v="0"/>
    <x v="6"/>
    <x v="0"/>
    <x v="0"/>
    <x v="0"/>
    <x v="6"/>
    <x v="161"/>
    <x v="245"/>
    <m/>
  </r>
  <r>
    <x v="0"/>
    <x v="0"/>
    <x v="6"/>
    <x v="0"/>
    <x v="0"/>
    <x v="0"/>
    <x v="29"/>
    <x v="154"/>
    <x v="203"/>
    <n v="43930"/>
  </r>
  <r>
    <x v="0"/>
    <x v="0"/>
    <x v="6"/>
    <x v="0"/>
    <x v="0"/>
    <x v="0"/>
    <x v="0"/>
    <x v="79"/>
    <x v="0"/>
    <m/>
  </r>
  <r>
    <x v="0"/>
    <x v="0"/>
    <x v="6"/>
    <x v="0"/>
    <x v="0"/>
    <x v="0"/>
    <x v="0"/>
    <x v="107"/>
    <x v="254"/>
    <n v="173311.94"/>
  </r>
  <r>
    <x v="0"/>
    <x v="0"/>
    <x v="6"/>
    <x v="0"/>
    <x v="0"/>
    <x v="0"/>
    <x v="0"/>
    <x v="108"/>
    <x v="254"/>
    <n v="161432"/>
  </r>
  <r>
    <x v="0"/>
    <x v="0"/>
    <x v="6"/>
    <x v="0"/>
    <x v="0"/>
    <x v="0"/>
    <x v="0"/>
    <x v="109"/>
    <x v="254"/>
    <n v="690838.06"/>
  </r>
  <r>
    <x v="0"/>
    <x v="0"/>
    <x v="6"/>
    <x v="0"/>
    <x v="0"/>
    <x v="0"/>
    <x v="0"/>
    <x v="80"/>
    <x v="14"/>
    <n v="570880"/>
  </r>
  <r>
    <x v="0"/>
    <x v="0"/>
    <x v="6"/>
    <x v="0"/>
    <x v="0"/>
    <x v="0"/>
    <x v="0"/>
    <x v="80"/>
    <x v="183"/>
    <n v="95988"/>
  </r>
  <r>
    <x v="0"/>
    <x v="0"/>
    <x v="6"/>
    <x v="0"/>
    <x v="0"/>
    <x v="0"/>
    <x v="0"/>
    <x v="80"/>
    <x v="176"/>
    <n v="13953"/>
  </r>
  <r>
    <x v="0"/>
    <x v="0"/>
    <x v="6"/>
    <x v="0"/>
    <x v="0"/>
    <x v="0"/>
    <x v="0"/>
    <x v="80"/>
    <x v="162"/>
    <n v="2600000"/>
  </r>
  <r>
    <x v="0"/>
    <x v="0"/>
    <x v="6"/>
    <x v="0"/>
    <x v="0"/>
    <x v="0"/>
    <x v="0"/>
    <x v="80"/>
    <x v="235"/>
    <m/>
  </r>
  <r>
    <x v="0"/>
    <x v="0"/>
    <x v="6"/>
    <x v="0"/>
    <x v="0"/>
    <x v="0"/>
    <x v="0"/>
    <x v="80"/>
    <x v="70"/>
    <m/>
  </r>
  <r>
    <x v="0"/>
    <x v="0"/>
    <x v="6"/>
    <x v="0"/>
    <x v="0"/>
    <x v="0"/>
    <x v="0"/>
    <x v="80"/>
    <x v="59"/>
    <m/>
  </r>
  <r>
    <x v="0"/>
    <x v="0"/>
    <x v="6"/>
    <x v="0"/>
    <x v="0"/>
    <x v="0"/>
    <x v="0"/>
    <x v="80"/>
    <x v="44"/>
    <m/>
  </r>
  <r>
    <x v="0"/>
    <x v="0"/>
    <x v="6"/>
    <x v="0"/>
    <x v="0"/>
    <x v="0"/>
    <x v="0"/>
    <x v="80"/>
    <x v="241"/>
    <m/>
  </r>
  <r>
    <x v="0"/>
    <x v="0"/>
    <x v="6"/>
    <x v="0"/>
    <x v="0"/>
    <x v="0"/>
    <x v="0"/>
    <x v="84"/>
    <x v="88"/>
    <m/>
  </r>
  <r>
    <x v="0"/>
    <x v="0"/>
    <x v="6"/>
    <x v="0"/>
    <x v="0"/>
    <x v="0"/>
    <x v="0"/>
    <x v="84"/>
    <x v="246"/>
    <m/>
  </r>
  <r>
    <x v="0"/>
    <x v="0"/>
    <x v="6"/>
    <x v="0"/>
    <x v="0"/>
    <x v="0"/>
    <x v="0"/>
    <x v="107"/>
    <x v="17"/>
    <n v="455000"/>
  </r>
  <r>
    <x v="0"/>
    <x v="0"/>
    <x v="6"/>
    <x v="0"/>
    <x v="0"/>
    <x v="0"/>
    <x v="0"/>
    <x v="115"/>
    <x v="0"/>
    <m/>
  </r>
  <r>
    <x v="0"/>
    <x v="0"/>
    <x v="6"/>
    <x v="0"/>
    <x v="0"/>
    <x v="0"/>
    <x v="0"/>
    <x v="138"/>
    <x v="88"/>
    <n v="403983"/>
  </r>
  <r>
    <x v="0"/>
    <x v="0"/>
    <x v="6"/>
    <x v="0"/>
    <x v="0"/>
    <x v="0"/>
    <x v="0"/>
    <x v="108"/>
    <x v="0"/>
    <m/>
  </r>
  <r>
    <x v="0"/>
    <x v="0"/>
    <x v="6"/>
    <x v="0"/>
    <x v="0"/>
    <x v="0"/>
    <x v="0"/>
    <x v="109"/>
    <x v="0"/>
    <m/>
  </r>
  <r>
    <x v="0"/>
    <x v="0"/>
    <x v="6"/>
    <x v="0"/>
    <x v="0"/>
    <x v="0"/>
    <x v="0"/>
    <x v="116"/>
    <x v="20"/>
    <m/>
  </r>
  <r>
    <x v="0"/>
    <x v="0"/>
    <x v="6"/>
    <x v="0"/>
    <x v="0"/>
    <x v="0"/>
    <x v="0"/>
    <x v="116"/>
    <x v="46"/>
    <m/>
  </r>
  <r>
    <x v="0"/>
    <x v="0"/>
    <x v="6"/>
    <x v="0"/>
    <x v="0"/>
    <x v="0"/>
    <x v="0"/>
    <x v="79"/>
    <x v="0"/>
    <m/>
  </r>
  <r>
    <x v="0"/>
    <x v="0"/>
    <x v="6"/>
    <x v="0"/>
    <x v="0"/>
    <x v="0"/>
    <x v="12"/>
    <x v="81"/>
    <x v="0"/>
    <m/>
  </r>
  <r>
    <x v="0"/>
    <x v="0"/>
    <x v="6"/>
    <x v="0"/>
    <x v="0"/>
    <x v="0"/>
    <x v="12"/>
    <x v="82"/>
    <x v="100"/>
    <m/>
  </r>
  <r>
    <x v="0"/>
    <x v="0"/>
    <x v="6"/>
    <x v="0"/>
    <x v="0"/>
    <x v="0"/>
    <x v="12"/>
    <x v="83"/>
    <x v="100"/>
    <m/>
  </r>
  <r>
    <x v="0"/>
    <x v="0"/>
    <x v="6"/>
    <x v="0"/>
    <x v="0"/>
    <x v="0"/>
    <x v="12"/>
    <x v="84"/>
    <x v="255"/>
    <n v="150000"/>
  </r>
  <r>
    <x v="0"/>
    <x v="0"/>
    <x v="6"/>
    <x v="0"/>
    <x v="0"/>
    <x v="0"/>
    <x v="19"/>
    <x v="100"/>
    <x v="177"/>
    <m/>
  </r>
  <r>
    <x v="0"/>
    <x v="0"/>
    <x v="6"/>
    <x v="0"/>
    <x v="0"/>
    <x v="0"/>
    <x v="19"/>
    <x v="100"/>
    <x v="251"/>
    <m/>
  </r>
  <r>
    <x v="0"/>
    <x v="0"/>
    <x v="6"/>
    <x v="0"/>
    <x v="0"/>
    <x v="0"/>
    <x v="19"/>
    <x v="140"/>
    <x v="256"/>
    <n v="120000"/>
  </r>
  <r>
    <x v="0"/>
    <x v="0"/>
    <x v="6"/>
    <x v="0"/>
    <x v="0"/>
    <x v="0"/>
    <x v="28"/>
    <x v="150"/>
    <x v="146"/>
    <m/>
  </r>
  <r>
    <x v="0"/>
    <x v="0"/>
    <x v="6"/>
    <x v="0"/>
    <x v="0"/>
    <x v="0"/>
    <x v="31"/>
    <x v="85"/>
    <x v="157"/>
    <m/>
  </r>
  <r>
    <x v="0"/>
    <x v="0"/>
    <x v="6"/>
    <x v="0"/>
    <x v="0"/>
    <x v="0"/>
    <x v="31"/>
    <x v="85"/>
    <x v="237"/>
    <m/>
  </r>
  <r>
    <x v="0"/>
    <x v="0"/>
    <x v="6"/>
    <x v="0"/>
    <x v="0"/>
    <x v="0"/>
    <x v="27"/>
    <x v="140"/>
    <x v="20"/>
    <m/>
  </r>
  <r>
    <x v="0"/>
    <x v="0"/>
    <x v="6"/>
    <x v="0"/>
    <x v="0"/>
    <x v="0"/>
    <x v="27"/>
    <x v="148"/>
    <x v="140"/>
    <m/>
  </r>
  <r>
    <x v="0"/>
    <x v="0"/>
    <x v="6"/>
    <x v="0"/>
    <x v="0"/>
    <x v="0"/>
    <x v="27"/>
    <x v="139"/>
    <x v="140"/>
    <m/>
  </r>
  <r>
    <x v="0"/>
    <x v="0"/>
    <x v="6"/>
    <x v="0"/>
    <x v="0"/>
    <x v="0"/>
    <x v="27"/>
    <x v="149"/>
    <x v="140"/>
    <m/>
  </r>
  <r>
    <x v="0"/>
    <x v="0"/>
    <x v="6"/>
    <x v="0"/>
    <x v="0"/>
    <x v="0"/>
    <x v="22"/>
    <x v="105"/>
    <x v="140"/>
    <m/>
  </r>
  <r>
    <x v="0"/>
    <x v="0"/>
    <x v="6"/>
    <x v="0"/>
    <x v="0"/>
    <x v="0"/>
    <x v="16"/>
    <x v="86"/>
    <x v="45"/>
    <m/>
  </r>
  <r>
    <x v="0"/>
    <x v="0"/>
    <x v="6"/>
    <x v="0"/>
    <x v="0"/>
    <x v="0"/>
    <x v="16"/>
    <x v="86"/>
    <x v="204"/>
    <m/>
  </r>
  <r>
    <x v="0"/>
    <x v="0"/>
    <x v="6"/>
    <x v="0"/>
    <x v="0"/>
    <x v="0"/>
    <x v="16"/>
    <x v="86"/>
    <x v="224"/>
    <m/>
  </r>
  <r>
    <x v="0"/>
    <x v="0"/>
    <x v="6"/>
    <x v="0"/>
    <x v="0"/>
    <x v="0"/>
    <x v="16"/>
    <x v="117"/>
    <x v="57"/>
    <m/>
  </r>
  <r>
    <x v="0"/>
    <x v="0"/>
    <x v="6"/>
    <x v="0"/>
    <x v="0"/>
    <x v="0"/>
    <x v="16"/>
    <x v="117"/>
    <x v="134"/>
    <m/>
  </r>
  <r>
    <x v="0"/>
    <x v="0"/>
    <x v="6"/>
    <x v="0"/>
    <x v="0"/>
    <x v="0"/>
    <x v="16"/>
    <x v="117"/>
    <x v="223"/>
    <m/>
  </r>
  <r>
    <x v="0"/>
    <x v="0"/>
    <x v="6"/>
    <x v="0"/>
    <x v="0"/>
    <x v="0"/>
    <x v="22"/>
    <x v="105"/>
    <x v="0"/>
    <m/>
  </r>
  <r>
    <x v="0"/>
    <x v="0"/>
    <x v="6"/>
    <x v="0"/>
    <x v="0"/>
    <x v="0"/>
    <x v="2"/>
    <x v="87"/>
    <x v="165"/>
    <n v="273485"/>
  </r>
  <r>
    <x v="0"/>
    <x v="0"/>
    <x v="6"/>
    <x v="0"/>
    <x v="0"/>
    <x v="0"/>
    <x v="2"/>
    <x v="87"/>
    <x v="205"/>
    <n v="832124"/>
  </r>
  <r>
    <x v="0"/>
    <x v="0"/>
    <x v="6"/>
    <x v="0"/>
    <x v="0"/>
    <x v="0"/>
    <x v="2"/>
    <x v="87"/>
    <x v="238"/>
    <m/>
  </r>
  <r>
    <x v="0"/>
    <x v="0"/>
    <x v="6"/>
    <x v="0"/>
    <x v="0"/>
    <x v="0"/>
    <x v="2"/>
    <x v="87"/>
    <x v="242"/>
    <m/>
  </r>
  <r>
    <x v="0"/>
    <x v="0"/>
    <x v="6"/>
    <x v="0"/>
    <x v="0"/>
    <x v="0"/>
    <x v="2"/>
    <x v="155"/>
    <x v="222"/>
    <m/>
  </r>
  <r>
    <x v="0"/>
    <x v="0"/>
    <x v="6"/>
    <x v="0"/>
    <x v="0"/>
    <x v="0"/>
    <x v="2"/>
    <x v="155"/>
    <x v="225"/>
    <m/>
  </r>
  <r>
    <x v="0"/>
    <x v="0"/>
    <x v="6"/>
    <x v="0"/>
    <x v="0"/>
    <x v="0"/>
    <x v="2"/>
    <x v="155"/>
    <x v="0"/>
    <m/>
  </r>
  <r>
    <x v="0"/>
    <x v="0"/>
    <x v="6"/>
    <x v="0"/>
    <x v="0"/>
    <x v="0"/>
    <x v="2"/>
    <x v="88"/>
    <x v="128"/>
    <m/>
  </r>
  <r>
    <x v="0"/>
    <x v="0"/>
    <x v="6"/>
    <x v="0"/>
    <x v="0"/>
    <x v="0"/>
    <x v="2"/>
    <x v="88"/>
    <x v="247"/>
    <n v="32700"/>
  </r>
  <r>
    <x v="0"/>
    <x v="0"/>
    <x v="6"/>
    <x v="0"/>
    <x v="0"/>
    <x v="0"/>
    <x v="2"/>
    <x v="89"/>
    <x v="157"/>
    <m/>
  </r>
  <r>
    <x v="0"/>
    <x v="0"/>
    <x v="6"/>
    <x v="0"/>
    <x v="0"/>
    <x v="0"/>
    <x v="2"/>
    <x v="89"/>
    <x v="190"/>
    <m/>
  </r>
  <r>
    <x v="0"/>
    <x v="0"/>
    <x v="6"/>
    <x v="0"/>
    <x v="0"/>
    <x v="0"/>
    <x v="2"/>
    <x v="89"/>
    <x v="257"/>
    <n v="210739.5"/>
  </r>
  <r>
    <x v="0"/>
    <x v="0"/>
    <x v="6"/>
    <x v="0"/>
    <x v="0"/>
    <x v="0"/>
    <x v="2"/>
    <x v="90"/>
    <x v="94"/>
    <m/>
  </r>
  <r>
    <x v="0"/>
    <x v="0"/>
    <x v="6"/>
    <x v="0"/>
    <x v="0"/>
    <x v="0"/>
    <x v="2"/>
    <x v="90"/>
    <x v="0"/>
    <m/>
  </r>
  <r>
    <x v="0"/>
    <x v="0"/>
    <x v="6"/>
    <x v="0"/>
    <x v="0"/>
    <x v="0"/>
    <x v="2"/>
    <x v="90"/>
    <x v="0"/>
    <m/>
  </r>
  <r>
    <x v="0"/>
    <x v="0"/>
    <x v="6"/>
    <x v="0"/>
    <x v="0"/>
    <x v="0"/>
    <x v="2"/>
    <x v="90"/>
    <x v="0"/>
    <m/>
  </r>
  <r>
    <x v="0"/>
    <x v="0"/>
    <x v="6"/>
    <x v="0"/>
    <x v="0"/>
    <x v="0"/>
    <x v="2"/>
    <x v="90"/>
    <x v="0"/>
    <m/>
  </r>
  <r>
    <x v="0"/>
    <x v="0"/>
    <x v="6"/>
    <x v="0"/>
    <x v="0"/>
    <x v="0"/>
    <x v="2"/>
    <x v="90"/>
    <x v="0"/>
    <m/>
  </r>
  <r>
    <x v="0"/>
    <x v="0"/>
    <x v="6"/>
    <x v="0"/>
    <x v="0"/>
    <x v="0"/>
    <x v="2"/>
    <x v="91"/>
    <x v="190"/>
    <m/>
  </r>
  <r>
    <x v="0"/>
    <x v="0"/>
    <x v="6"/>
    <x v="0"/>
    <x v="0"/>
    <x v="0"/>
    <x v="2"/>
    <x v="91"/>
    <x v="258"/>
    <n v="172000"/>
  </r>
  <r>
    <x v="0"/>
    <x v="0"/>
    <x v="6"/>
    <x v="0"/>
    <x v="0"/>
    <x v="0"/>
    <x v="2"/>
    <x v="91"/>
    <x v="202"/>
    <n v="639629"/>
  </r>
  <r>
    <x v="0"/>
    <x v="0"/>
    <x v="6"/>
    <x v="0"/>
    <x v="0"/>
    <x v="0"/>
    <x v="2"/>
    <x v="91"/>
    <x v="2"/>
    <n v="229900"/>
  </r>
  <r>
    <x v="0"/>
    <x v="0"/>
    <x v="6"/>
    <x v="0"/>
    <x v="0"/>
    <x v="0"/>
    <x v="2"/>
    <x v="91"/>
    <x v="157"/>
    <n v="40700"/>
  </r>
  <r>
    <x v="0"/>
    <x v="0"/>
    <x v="6"/>
    <x v="0"/>
    <x v="0"/>
    <x v="0"/>
    <x v="2"/>
    <x v="92"/>
    <x v="0"/>
    <m/>
  </r>
  <r>
    <x v="0"/>
    <x v="0"/>
    <x v="6"/>
    <x v="0"/>
    <x v="0"/>
    <x v="0"/>
    <x v="2"/>
    <x v="136"/>
    <x v="208"/>
    <m/>
  </r>
  <r>
    <x v="0"/>
    <x v="0"/>
    <x v="6"/>
    <x v="0"/>
    <x v="0"/>
    <x v="0"/>
    <x v="2"/>
    <x v="136"/>
    <x v="228"/>
    <m/>
  </r>
  <r>
    <x v="0"/>
    <x v="0"/>
    <x v="6"/>
    <x v="0"/>
    <x v="0"/>
    <x v="0"/>
    <x v="2"/>
    <x v="136"/>
    <x v="244"/>
    <m/>
  </r>
  <r>
    <x v="0"/>
    <x v="0"/>
    <x v="6"/>
    <x v="0"/>
    <x v="0"/>
    <x v="0"/>
    <x v="2"/>
    <x v="136"/>
    <x v="218"/>
    <m/>
  </r>
  <r>
    <x v="0"/>
    <x v="0"/>
    <x v="6"/>
    <x v="0"/>
    <x v="0"/>
    <x v="0"/>
    <x v="2"/>
    <x v="136"/>
    <x v="208"/>
    <m/>
  </r>
  <r>
    <x v="0"/>
    <x v="0"/>
    <x v="6"/>
    <x v="0"/>
    <x v="0"/>
    <x v="0"/>
    <x v="2"/>
    <x v="136"/>
    <x v="252"/>
    <m/>
  </r>
  <r>
    <x v="0"/>
    <x v="0"/>
    <x v="6"/>
    <x v="0"/>
    <x v="0"/>
    <x v="0"/>
    <x v="2"/>
    <x v="136"/>
    <x v="157"/>
    <m/>
  </r>
  <r>
    <x v="0"/>
    <x v="0"/>
    <x v="6"/>
    <x v="0"/>
    <x v="0"/>
    <x v="0"/>
    <x v="2"/>
    <x v="136"/>
    <x v="248"/>
    <m/>
  </r>
  <r>
    <x v="0"/>
    <x v="0"/>
    <x v="6"/>
    <x v="0"/>
    <x v="0"/>
    <x v="0"/>
    <x v="2"/>
    <x v="141"/>
    <x v="185"/>
    <m/>
  </r>
  <r>
    <x v="0"/>
    <x v="0"/>
    <x v="6"/>
    <x v="0"/>
    <x v="0"/>
    <x v="0"/>
    <x v="2"/>
    <x v="141"/>
    <x v="0"/>
    <m/>
  </r>
  <r>
    <x v="0"/>
    <x v="0"/>
    <x v="6"/>
    <x v="0"/>
    <x v="0"/>
    <x v="0"/>
    <x v="2"/>
    <x v="141"/>
    <x v="0"/>
    <m/>
  </r>
  <r>
    <x v="0"/>
    <x v="0"/>
    <x v="6"/>
    <x v="0"/>
    <x v="0"/>
    <x v="0"/>
    <x v="2"/>
    <x v="93"/>
    <x v="0"/>
    <m/>
  </r>
  <r>
    <x v="0"/>
    <x v="0"/>
    <x v="6"/>
    <x v="0"/>
    <x v="0"/>
    <x v="0"/>
    <x v="2"/>
    <x v="84"/>
    <x v="60"/>
    <m/>
  </r>
  <r>
    <x v="0"/>
    <x v="0"/>
    <x v="6"/>
    <x v="0"/>
    <x v="0"/>
    <x v="0"/>
    <x v="2"/>
    <x v="84"/>
    <x v="226"/>
    <m/>
  </r>
  <r>
    <x v="0"/>
    <x v="0"/>
    <x v="6"/>
    <x v="0"/>
    <x v="0"/>
    <x v="0"/>
    <x v="2"/>
    <x v="84"/>
    <x v="248"/>
    <n v="8000"/>
  </r>
  <r>
    <x v="0"/>
    <x v="0"/>
    <x v="6"/>
    <x v="0"/>
    <x v="0"/>
    <x v="0"/>
    <x v="2"/>
    <x v="84"/>
    <x v="0"/>
    <m/>
  </r>
  <r>
    <x v="0"/>
    <x v="0"/>
    <x v="6"/>
    <x v="0"/>
    <x v="0"/>
    <x v="0"/>
    <x v="2"/>
    <x v="84"/>
    <x v="0"/>
    <m/>
  </r>
  <r>
    <x v="0"/>
    <x v="0"/>
    <x v="6"/>
    <x v="0"/>
    <x v="0"/>
    <x v="0"/>
    <x v="2"/>
    <x v="84"/>
    <x v="0"/>
    <m/>
  </r>
  <r>
    <x v="0"/>
    <x v="0"/>
    <x v="6"/>
    <x v="0"/>
    <x v="0"/>
    <x v="0"/>
    <x v="2"/>
    <x v="84"/>
    <x v="0"/>
    <m/>
  </r>
  <r>
    <x v="0"/>
    <x v="0"/>
    <x v="6"/>
    <x v="0"/>
    <x v="0"/>
    <x v="0"/>
    <x v="2"/>
    <x v="84"/>
    <x v="0"/>
    <m/>
  </r>
  <r>
    <x v="0"/>
    <x v="0"/>
    <x v="6"/>
    <x v="0"/>
    <x v="0"/>
    <x v="0"/>
    <x v="2"/>
    <x v="84"/>
    <x v="0"/>
    <m/>
  </r>
  <r>
    <x v="0"/>
    <x v="0"/>
    <x v="6"/>
    <x v="0"/>
    <x v="0"/>
    <x v="0"/>
    <x v="2"/>
    <x v="84"/>
    <x v="0"/>
    <m/>
  </r>
  <r>
    <x v="0"/>
    <x v="0"/>
    <x v="6"/>
    <x v="0"/>
    <x v="0"/>
    <x v="7"/>
    <x v="4"/>
    <x v="119"/>
    <x v="136"/>
    <n v="3800000"/>
  </r>
  <r>
    <x v="0"/>
    <x v="0"/>
    <x v="6"/>
    <x v="0"/>
    <x v="0"/>
    <x v="7"/>
    <x v="4"/>
    <x v="119"/>
    <x v="248"/>
    <n v="3550000"/>
  </r>
  <r>
    <x v="0"/>
    <x v="0"/>
    <x v="6"/>
    <x v="0"/>
    <x v="0"/>
    <x v="7"/>
    <x v="4"/>
    <x v="119"/>
    <x v="186"/>
    <m/>
  </r>
  <r>
    <x v="0"/>
    <x v="0"/>
    <x v="6"/>
    <x v="0"/>
    <x v="0"/>
    <x v="7"/>
    <x v="4"/>
    <x v="120"/>
    <x v="136"/>
    <m/>
  </r>
  <r>
    <x v="0"/>
    <x v="0"/>
    <x v="6"/>
    <x v="0"/>
    <x v="0"/>
    <x v="7"/>
    <x v="4"/>
    <x v="121"/>
    <x v="136"/>
    <n v="316667"/>
  </r>
  <r>
    <x v="0"/>
    <x v="0"/>
    <x v="6"/>
    <x v="0"/>
    <x v="0"/>
    <x v="7"/>
    <x v="4"/>
    <x v="121"/>
    <x v="186"/>
    <m/>
  </r>
  <r>
    <x v="0"/>
    <x v="0"/>
    <x v="6"/>
    <x v="0"/>
    <x v="0"/>
    <x v="7"/>
    <x v="4"/>
    <x v="121"/>
    <x v="248"/>
    <n v="186000"/>
  </r>
  <r>
    <x v="0"/>
    <x v="0"/>
    <x v="6"/>
    <x v="0"/>
    <x v="0"/>
    <x v="7"/>
    <x v="4"/>
    <x v="122"/>
    <x v="136"/>
    <n v="38000"/>
  </r>
  <r>
    <x v="0"/>
    <x v="0"/>
    <x v="6"/>
    <x v="0"/>
    <x v="0"/>
    <x v="7"/>
    <x v="4"/>
    <x v="122"/>
    <x v="248"/>
    <n v="22320"/>
  </r>
  <r>
    <x v="0"/>
    <x v="0"/>
    <x v="6"/>
    <x v="0"/>
    <x v="0"/>
    <x v="7"/>
    <x v="4"/>
    <x v="122"/>
    <x v="186"/>
    <m/>
  </r>
  <r>
    <x v="0"/>
    <x v="0"/>
    <x v="6"/>
    <x v="0"/>
    <x v="0"/>
    <x v="7"/>
    <x v="4"/>
    <x v="123"/>
    <x v="136"/>
    <n v="316667"/>
  </r>
  <r>
    <x v="0"/>
    <x v="0"/>
    <x v="6"/>
    <x v="0"/>
    <x v="0"/>
    <x v="7"/>
    <x v="4"/>
    <x v="123"/>
    <x v="186"/>
    <m/>
  </r>
  <r>
    <x v="0"/>
    <x v="0"/>
    <x v="6"/>
    <x v="0"/>
    <x v="0"/>
    <x v="7"/>
    <x v="4"/>
    <x v="123"/>
    <x v="248"/>
    <n v="186000"/>
  </r>
  <r>
    <x v="0"/>
    <x v="0"/>
    <x v="6"/>
    <x v="0"/>
    <x v="0"/>
    <x v="7"/>
    <x v="4"/>
    <x v="124"/>
    <x v="136"/>
    <n v="158333"/>
  </r>
  <r>
    <x v="0"/>
    <x v="0"/>
    <x v="6"/>
    <x v="0"/>
    <x v="0"/>
    <x v="7"/>
    <x v="4"/>
    <x v="124"/>
    <x v="186"/>
    <m/>
  </r>
  <r>
    <x v="0"/>
    <x v="0"/>
    <x v="6"/>
    <x v="0"/>
    <x v="0"/>
    <x v="7"/>
    <x v="4"/>
    <x v="124"/>
    <x v="248"/>
    <n v="147917"/>
  </r>
  <r>
    <x v="0"/>
    <x v="0"/>
    <x v="6"/>
    <x v="0"/>
    <x v="0"/>
    <x v="7"/>
    <x v="4"/>
    <x v="135"/>
    <x v="0"/>
    <m/>
  </r>
  <r>
    <x v="0"/>
    <x v="0"/>
    <x v="6"/>
    <x v="0"/>
    <x v="0"/>
    <x v="7"/>
    <x v="4"/>
    <x v="125"/>
    <x v="136"/>
    <m/>
  </r>
  <r>
    <x v="0"/>
    <x v="0"/>
    <x v="6"/>
    <x v="0"/>
    <x v="0"/>
    <x v="7"/>
    <x v="4"/>
    <x v="144"/>
    <x v="136"/>
    <m/>
  </r>
  <r>
    <x v="0"/>
    <x v="0"/>
    <x v="6"/>
    <x v="0"/>
    <x v="0"/>
    <x v="7"/>
    <x v="4"/>
    <x v="144"/>
    <x v="186"/>
    <m/>
  </r>
  <r>
    <x v="0"/>
    <x v="0"/>
    <x v="6"/>
    <x v="0"/>
    <x v="0"/>
    <x v="7"/>
    <x v="4"/>
    <x v="126"/>
    <x v="0"/>
    <m/>
  </r>
  <r>
    <x v="0"/>
    <x v="0"/>
    <x v="6"/>
    <x v="0"/>
    <x v="0"/>
    <x v="7"/>
    <x v="4"/>
    <x v="127"/>
    <x v="5"/>
    <n v="36742"/>
  </r>
  <r>
    <x v="0"/>
    <x v="0"/>
    <x v="6"/>
    <x v="0"/>
    <x v="0"/>
    <x v="7"/>
    <x v="4"/>
    <x v="152"/>
    <x v="130"/>
    <m/>
  </r>
  <r>
    <x v="0"/>
    <x v="0"/>
    <x v="6"/>
    <x v="0"/>
    <x v="0"/>
    <x v="7"/>
    <x v="4"/>
    <x v="128"/>
    <x v="6"/>
    <n v="882000"/>
  </r>
  <r>
    <x v="0"/>
    <x v="0"/>
    <x v="6"/>
    <x v="0"/>
    <x v="0"/>
    <x v="7"/>
    <x v="4"/>
    <x v="129"/>
    <x v="77"/>
    <n v="152000"/>
  </r>
  <r>
    <x v="0"/>
    <x v="0"/>
    <x v="6"/>
    <x v="0"/>
    <x v="0"/>
    <x v="7"/>
    <x v="4"/>
    <x v="129"/>
    <x v="187"/>
    <n v="142000"/>
  </r>
  <r>
    <x v="0"/>
    <x v="0"/>
    <x v="6"/>
    <x v="0"/>
    <x v="0"/>
    <x v="7"/>
    <x v="4"/>
    <x v="130"/>
    <x v="0"/>
    <m/>
  </r>
  <r>
    <x v="0"/>
    <x v="0"/>
    <x v="6"/>
    <x v="0"/>
    <x v="0"/>
    <x v="7"/>
    <x v="2"/>
    <x v="131"/>
    <x v="0"/>
    <m/>
  </r>
  <r>
    <x v="0"/>
    <x v="0"/>
    <x v="6"/>
    <x v="0"/>
    <x v="0"/>
    <x v="1"/>
    <x v="7"/>
    <x v="34"/>
    <x v="29"/>
    <n v="137784.99"/>
  </r>
  <r>
    <x v="0"/>
    <x v="0"/>
    <x v="6"/>
    <x v="0"/>
    <x v="0"/>
    <x v="1"/>
    <x v="7"/>
    <x v="20"/>
    <x v="29"/>
    <n v="182200"/>
  </r>
  <r>
    <x v="0"/>
    <x v="0"/>
    <x v="6"/>
    <x v="0"/>
    <x v="0"/>
    <x v="1"/>
    <x v="7"/>
    <x v="20"/>
    <x v="169"/>
    <n v="285988"/>
  </r>
  <r>
    <x v="0"/>
    <x v="0"/>
    <x v="6"/>
    <x v="0"/>
    <x v="0"/>
    <x v="1"/>
    <x v="7"/>
    <x v="101"/>
    <x v="6"/>
    <m/>
  </r>
  <r>
    <x v="0"/>
    <x v="0"/>
    <x v="6"/>
    <x v="0"/>
    <x v="0"/>
    <x v="1"/>
    <x v="7"/>
    <x v="101"/>
    <x v="77"/>
    <m/>
  </r>
  <r>
    <x v="0"/>
    <x v="0"/>
    <x v="6"/>
    <x v="0"/>
    <x v="0"/>
    <x v="1"/>
    <x v="7"/>
    <x v="101"/>
    <x v="229"/>
    <m/>
  </r>
  <r>
    <x v="0"/>
    <x v="0"/>
    <x v="6"/>
    <x v="0"/>
    <x v="0"/>
    <x v="1"/>
    <x v="7"/>
    <x v="101"/>
    <x v="130"/>
    <m/>
  </r>
  <r>
    <x v="0"/>
    <x v="0"/>
    <x v="6"/>
    <x v="0"/>
    <x v="0"/>
    <x v="1"/>
    <x v="7"/>
    <x v="101"/>
    <x v="181"/>
    <m/>
  </r>
  <r>
    <x v="0"/>
    <x v="0"/>
    <x v="6"/>
    <x v="0"/>
    <x v="0"/>
    <x v="1"/>
    <x v="7"/>
    <x v="101"/>
    <x v="8"/>
    <m/>
  </r>
  <r>
    <x v="0"/>
    <x v="0"/>
    <x v="6"/>
    <x v="0"/>
    <x v="0"/>
    <x v="1"/>
    <x v="7"/>
    <x v="101"/>
    <x v="31"/>
    <m/>
  </r>
  <r>
    <x v="0"/>
    <x v="0"/>
    <x v="6"/>
    <x v="0"/>
    <x v="0"/>
    <x v="1"/>
    <x v="7"/>
    <x v="159"/>
    <x v="14"/>
    <m/>
  </r>
  <r>
    <x v="0"/>
    <x v="0"/>
    <x v="6"/>
    <x v="0"/>
    <x v="0"/>
    <x v="1"/>
    <x v="7"/>
    <x v="159"/>
    <x v="176"/>
    <m/>
  </r>
  <r>
    <x v="0"/>
    <x v="0"/>
    <x v="6"/>
    <x v="0"/>
    <x v="0"/>
    <x v="1"/>
    <x v="7"/>
    <x v="55"/>
    <x v="246"/>
    <n v="5184373"/>
  </r>
  <r>
    <x v="0"/>
    <x v="0"/>
    <x v="6"/>
    <x v="0"/>
    <x v="0"/>
    <x v="1"/>
    <x v="7"/>
    <x v="55"/>
    <x v="24"/>
    <m/>
  </r>
  <r>
    <x v="0"/>
    <x v="0"/>
    <x v="6"/>
    <x v="0"/>
    <x v="0"/>
    <x v="1"/>
    <x v="8"/>
    <x v="22"/>
    <x v="29"/>
    <n v="651204.01"/>
  </r>
  <r>
    <x v="0"/>
    <x v="0"/>
    <x v="6"/>
    <x v="0"/>
    <x v="0"/>
    <x v="1"/>
    <x v="8"/>
    <x v="94"/>
    <x v="36"/>
    <m/>
  </r>
  <r>
    <x v="0"/>
    <x v="0"/>
    <x v="6"/>
    <x v="0"/>
    <x v="0"/>
    <x v="1"/>
    <x v="8"/>
    <x v="94"/>
    <x v="70"/>
    <m/>
  </r>
  <r>
    <x v="0"/>
    <x v="0"/>
    <x v="6"/>
    <x v="0"/>
    <x v="0"/>
    <x v="1"/>
    <x v="8"/>
    <x v="94"/>
    <x v="57"/>
    <m/>
  </r>
  <r>
    <x v="0"/>
    <x v="0"/>
    <x v="6"/>
    <x v="0"/>
    <x v="0"/>
    <x v="1"/>
    <x v="8"/>
    <x v="94"/>
    <x v="259"/>
    <n v="1572.12"/>
  </r>
  <r>
    <x v="0"/>
    <x v="0"/>
    <x v="6"/>
    <x v="0"/>
    <x v="0"/>
    <x v="1"/>
    <x v="8"/>
    <x v="94"/>
    <x v="252"/>
    <n v="2200"/>
  </r>
  <r>
    <x v="0"/>
    <x v="0"/>
    <x v="6"/>
    <x v="0"/>
    <x v="0"/>
    <x v="1"/>
    <x v="8"/>
    <x v="94"/>
    <x v="17"/>
    <n v="14950"/>
  </r>
  <r>
    <x v="0"/>
    <x v="0"/>
    <x v="6"/>
    <x v="0"/>
    <x v="0"/>
    <x v="1"/>
    <x v="8"/>
    <x v="94"/>
    <x v="2"/>
    <n v="1800"/>
  </r>
  <r>
    <x v="0"/>
    <x v="0"/>
    <x v="6"/>
    <x v="0"/>
    <x v="0"/>
    <x v="1"/>
    <x v="8"/>
    <x v="94"/>
    <x v="44"/>
    <m/>
  </r>
  <r>
    <x v="0"/>
    <x v="0"/>
    <x v="6"/>
    <x v="0"/>
    <x v="0"/>
    <x v="1"/>
    <x v="8"/>
    <x v="94"/>
    <x v="70"/>
    <n v="2192.52"/>
  </r>
  <r>
    <x v="0"/>
    <x v="0"/>
    <x v="6"/>
    <x v="0"/>
    <x v="0"/>
    <x v="1"/>
    <x v="8"/>
    <x v="95"/>
    <x v="0"/>
    <m/>
  </r>
  <r>
    <x v="0"/>
    <x v="0"/>
    <x v="6"/>
    <x v="0"/>
    <x v="0"/>
    <x v="1"/>
    <x v="8"/>
    <x v="77"/>
    <x v="205"/>
    <m/>
  </r>
  <r>
    <x v="0"/>
    <x v="0"/>
    <x v="6"/>
    <x v="0"/>
    <x v="0"/>
    <x v="1"/>
    <x v="8"/>
    <x v="156"/>
    <x v="80"/>
    <m/>
  </r>
  <r>
    <x v="0"/>
    <x v="0"/>
    <x v="6"/>
    <x v="0"/>
    <x v="0"/>
    <x v="1"/>
    <x v="8"/>
    <x v="156"/>
    <x v="88"/>
    <n v="26.11"/>
  </r>
  <r>
    <x v="0"/>
    <x v="0"/>
    <x v="6"/>
    <x v="0"/>
    <x v="0"/>
    <x v="1"/>
    <x v="8"/>
    <x v="156"/>
    <x v="6"/>
    <m/>
  </r>
  <r>
    <x v="0"/>
    <x v="0"/>
    <x v="6"/>
    <x v="0"/>
    <x v="0"/>
    <x v="1"/>
    <x v="8"/>
    <x v="156"/>
    <x v="122"/>
    <m/>
  </r>
  <r>
    <x v="0"/>
    <x v="0"/>
    <x v="6"/>
    <x v="0"/>
    <x v="0"/>
    <x v="1"/>
    <x v="8"/>
    <x v="156"/>
    <x v="16"/>
    <m/>
  </r>
  <r>
    <x v="0"/>
    <x v="0"/>
    <x v="6"/>
    <x v="0"/>
    <x v="0"/>
    <x v="1"/>
    <x v="8"/>
    <x v="156"/>
    <x v="42"/>
    <m/>
  </r>
  <r>
    <x v="0"/>
    <x v="0"/>
    <x v="6"/>
    <x v="0"/>
    <x v="0"/>
    <x v="1"/>
    <x v="8"/>
    <x v="156"/>
    <x v="37"/>
    <m/>
  </r>
  <r>
    <x v="0"/>
    <x v="0"/>
    <x v="6"/>
    <x v="0"/>
    <x v="0"/>
    <x v="1"/>
    <x v="8"/>
    <x v="156"/>
    <x v="45"/>
    <m/>
  </r>
  <r>
    <x v="0"/>
    <x v="0"/>
    <x v="6"/>
    <x v="0"/>
    <x v="0"/>
    <x v="1"/>
    <x v="8"/>
    <x v="156"/>
    <x v="124"/>
    <m/>
  </r>
  <r>
    <x v="0"/>
    <x v="0"/>
    <x v="6"/>
    <x v="0"/>
    <x v="0"/>
    <x v="1"/>
    <x v="8"/>
    <x v="156"/>
    <x v="31"/>
    <n v="414"/>
  </r>
  <r>
    <x v="0"/>
    <x v="0"/>
    <x v="6"/>
    <x v="0"/>
    <x v="0"/>
    <x v="1"/>
    <x v="8"/>
    <x v="156"/>
    <x v="42"/>
    <m/>
  </r>
  <r>
    <x v="0"/>
    <x v="0"/>
    <x v="6"/>
    <x v="0"/>
    <x v="0"/>
    <x v="1"/>
    <x v="8"/>
    <x v="156"/>
    <x v="0"/>
    <m/>
  </r>
  <r>
    <x v="0"/>
    <x v="0"/>
    <x v="6"/>
    <x v="0"/>
    <x v="0"/>
    <x v="1"/>
    <x v="8"/>
    <x v="156"/>
    <x v="0"/>
    <m/>
  </r>
  <r>
    <x v="0"/>
    <x v="0"/>
    <x v="6"/>
    <x v="0"/>
    <x v="0"/>
    <x v="1"/>
    <x v="8"/>
    <x v="4"/>
    <x v="2"/>
    <m/>
  </r>
  <r>
    <x v="0"/>
    <x v="0"/>
    <x v="6"/>
    <x v="0"/>
    <x v="0"/>
    <x v="1"/>
    <x v="8"/>
    <x v="4"/>
    <x v="190"/>
    <m/>
  </r>
  <r>
    <x v="0"/>
    <x v="0"/>
    <x v="6"/>
    <x v="0"/>
    <x v="0"/>
    <x v="1"/>
    <x v="8"/>
    <x v="4"/>
    <x v="157"/>
    <m/>
  </r>
  <r>
    <x v="0"/>
    <x v="0"/>
    <x v="6"/>
    <x v="0"/>
    <x v="0"/>
    <x v="1"/>
    <x v="8"/>
    <x v="4"/>
    <x v="247"/>
    <m/>
  </r>
  <r>
    <x v="0"/>
    <x v="0"/>
    <x v="6"/>
    <x v="0"/>
    <x v="0"/>
    <x v="1"/>
    <x v="8"/>
    <x v="4"/>
    <x v="101"/>
    <m/>
  </r>
  <r>
    <x v="0"/>
    <x v="0"/>
    <x v="6"/>
    <x v="0"/>
    <x v="0"/>
    <x v="1"/>
    <x v="8"/>
    <x v="4"/>
    <x v="37"/>
    <m/>
  </r>
  <r>
    <x v="0"/>
    <x v="0"/>
    <x v="6"/>
    <x v="0"/>
    <x v="0"/>
    <x v="1"/>
    <x v="8"/>
    <x v="4"/>
    <x v="87"/>
    <m/>
  </r>
  <r>
    <x v="0"/>
    <x v="0"/>
    <x v="6"/>
    <x v="0"/>
    <x v="0"/>
    <x v="1"/>
    <x v="8"/>
    <x v="4"/>
    <x v="219"/>
    <m/>
  </r>
  <r>
    <x v="0"/>
    <x v="0"/>
    <x v="6"/>
    <x v="0"/>
    <x v="0"/>
    <x v="1"/>
    <x v="8"/>
    <x v="4"/>
    <x v="220"/>
    <m/>
  </r>
  <r>
    <x v="0"/>
    <x v="0"/>
    <x v="6"/>
    <x v="0"/>
    <x v="0"/>
    <x v="1"/>
    <x v="8"/>
    <x v="4"/>
    <x v="221"/>
    <m/>
  </r>
  <r>
    <x v="0"/>
    <x v="0"/>
    <x v="6"/>
    <x v="0"/>
    <x v="0"/>
    <x v="1"/>
    <x v="8"/>
    <x v="4"/>
    <x v="205"/>
    <m/>
  </r>
  <r>
    <x v="0"/>
    <x v="0"/>
    <x v="6"/>
    <x v="0"/>
    <x v="0"/>
    <x v="1"/>
    <x v="8"/>
    <x v="4"/>
    <x v="140"/>
    <n v="221200"/>
  </r>
  <r>
    <x v="0"/>
    <x v="0"/>
    <x v="6"/>
    <x v="0"/>
    <x v="0"/>
    <x v="1"/>
    <x v="8"/>
    <x v="4"/>
    <x v="253"/>
    <m/>
  </r>
  <r>
    <x v="0"/>
    <x v="0"/>
    <x v="6"/>
    <x v="0"/>
    <x v="0"/>
    <x v="1"/>
    <x v="8"/>
    <x v="4"/>
    <x v="2"/>
    <n v="71000"/>
  </r>
  <r>
    <x v="0"/>
    <x v="0"/>
    <x v="6"/>
    <x v="0"/>
    <x v="0"/>
    <x v="1"/>
    <x v="8"/>
    <x v="4"/>
    <x v="157"/>
    <n v="54000"/>
  </r>
  <r>
    <x v="0"/>
    <x v="0"/>
    <x v="6"/>
    <x v="0"/>
    <x v="0"/>
    <x v="1"/>
    <x v="8"/>
    <x v="4"/>
    <x v="185"/>
    <n v="63000"/>
  </r>
  <r>
    <x v="0"/>
    <x v="0"/>
    <x v="6"/>
    <x v="0"/>
    <x v="0"/>
    <x v="1"/>
    <x v="8"/>
    <x v="4"/>
    <x v="209"/>
    <m/>
  </r>
  <r>
    <x v="0"/>
    <x v="0"/>
    <x v="6"/>
    <x v="0"/>
    <x v="0"/>
    <x v="1"/>
    <x v="8"/>
    <x v="4"/>
    <x v="31"/>
    <m/>
  </r>
  <r>
    <x v="0"/>
    <x v="0"/>
    <x v="6"/>
    <x v="0"/>
    <x v="0"/>
    <x v="1"/>
    <x v="8"/>
    <x v="4"/>
    <x v="54"/>
    <m/>
  </r>
  <r>
    <x v="0"/>
    <x v="0"/>
    <x v="6"/>
    <x v="0"/>
    <x v="0"/>
    <x v="1"/>
    <x v="8"/>
    <x v="4"/>
    <x v="200"/>
    <m/>
  </r>
  <r>
    <x v="0"/>
    <x v="0"/>
    <x v="6"/>
    <x v="0"/>
    <x v="0"/>
    <x v="1"/>
    <x v="8"/>
    <x v="4"/>
    <x v="210"/>
    <m/>
  </r>
  <r>
    <x v="0"/>
    <x v="0"/>
    <x v="6"/>
    <x v="0"/>
    <x v="0"/>
    <x v="1"/>
    <x v="8"/>
    <x v="4"/>
    <x v="0"/>
    <m/>
  </r>
  <r>
    <x v="0"/>
    <x v="0"/>
    <x v="6"/>
    <x v="0"/>
    <x v="0"/>
    <x v="1"/>
    <x v="8"/>
    <x v="4"/>
    <x v="0"/>
    <m/>
  </r>
  <r>
    <x v="0"/>
    <x v="0"/>
    <x v="6"/>
    <x v="0"/>
    <x v="0"/>
    <x v="1"/>
    <x v="8"/>
    <x v="4"/>
    <x v="0"/>
    <m/>
  </r>
  <r>
    <x v="0"/>
    <x v="0"/>
    <x v="6"/>
    <x v="0"/>
    <x v="0"/>
    <x v="1"/>
    <x v="8"/>
    <x v="4"/>
    <x v="0"/>
    <m/>
  </r>
  <r>
    <x v="0"/>
    <x v="0"/>
    <x v="6"/>
    <x v="0"/>
    <x v="0"/>
    <x v="1"/>
    <x v="8"/>
    <x v="4"/>
    <x v="0"/>
    <m/>
  </r>
  <r>
    <x v="0"/>
    <x v="0"/>
    <x v="6"/>
    <x v="0"/>
    <x v="0"/>
    <x v="1"/>
    <x v="8"/>
    <x v="4"/>
    <x v="0"/>
    <m/>
  </r>
  <r>
    <x v="0"/>
    <x v="0"/>
    <x v="6"/>
    <x v="0"/>
    <x v="0"/>
    <x v="6"/>
    <x v="23"/>
    <x v="112"/>
    <x v="31"/>
    <m/>
  </r>
  <r>
    <x v="0"/>
    <x v="0"/>
    <x v="6"/>
    <x v="0"/>
    <x v="2"/>
    <x v="3"/>
    <x v="3"/>
    <x v="96"/>
    <x v="0"/>
    <m/>
  </r>
  <r>
    <x v="0"/>
    <x v="0"/>
    <x v="6"/>
    <x v="0"/>
    <x v="2"/>
    <x v="3"/>
    <x v="3"/>
    <x v="137"/>
    <x v="98"/>
    <m/>
  </r>
  <r>
    <x v="0"/>
    <x v="0"/>
    <x v="6"/>
    <x v="0"/>
    <x v="2"/>
    <x v="3"/>
    <x v="3"/>
    <x v="97"/>
    <x v="34"/>
    <n v="741615"/>
  </r>
  <r>
    <x v="0"/>
    <x v="0"/>
    <x v="6"/>
    <x v="0"/>
    <x v="2"/>
    <x v="3"/>
    <x v="3"/>
    <x v="97"/>
    <x v="36"/>
    <n v="3116221.5"/>
  </r>
  <r>
    <x v="0"/>
    <x v="0"/>
    <x v="6"/>
    <x v="0"/>
    <x v="2"/>
    <x v="3"/>
    <x v="3"/>
    <x v="97"/>
    <x v="48"/>
    <m/>
  </r>
  <r>
    <x v="0"/>
    <x v="0"/>
    <x v="6"/>
    <x v="0"/>
    <x v="2"/>
    <x v="3"/>
    <x v="3"/>
    <x v="97"/>
    <x v="35"/>
    <m/>
  </r>
  <r>
    <x v="0"/>
    <x v="0"/>
    <x v="6"/>
    <x v="0"/>
    <x v="2"/>
    <x v="3"/>
    <x v="3"/>
    <x v="97"/>
    <x v="0"/>
    <m/>
  </r>
  <r>
    <x v="0"/>
    <x v="0"/>
    <x v="6"/>
    <x v="0"/>
    <x v="2"/>
    <x v="3"/>
    <x v="3"/>
    <x v="97"/>
    <x v="0"/>
    <m/>
  </r>
  <r>
    <x v="0"/>
    <x v="0"/>
    <x v="6"/>
    <x v="0"/>
    <x v="2"/>
    <x v="3"/>
    <x v="3"/>
    <x v="97"/>
    <x v="0"/>
    <m/>
  </r>
  <r>
    <x v="0"/>
    <x v="0"/>
    <x v="6"/>
    <x v="0"/>
    <x v="2"/>
    <x v="3"/>
    <x v="3"/>
    <x v="98"/>
    <x v="0"/>
    <m/>
  </r>
  <r>
    <x v="0"/>
    <x v="0"/>
    <x v="6"/>
    <x v="0"/>
    <x v="2"/>
    <x v="3"/>
    <x v="3"/>
    <x v="99"/>
    <x v="37"/>
    <n v="177004.5"/>
  </r>
  <r>
    <x v="0"/>
    <x v="0"/>
    <x v="6"/>
    <x v="0"/>
    <x v="2"/>
    <x v="3"/>
    <x v="3"/>
    <x v="99"/>
    <x v="39"/>
    <n v="26160"/>
  </r>
  <r>
    <x v="0"/>
    <x v="0"/>
    <x v="6"/>
    <x v="0"/>
    <x v="2"/>
    <x v="3"/>
    <x v="3"/>
    <x v="99"/>
    <x v="226"/>
    <m/>
  </r>
  <r>
    <x v="0"/>
    <x v="0"/>
    <x v="6"/>
    <x v="0"/>
    <x v="2"/>
    <x v="3"/>
    <x v="3"/>
    <x v="99"/>
    <x v="70"/>
    <n v="3260102"/>
  </r>
  <r>
    <x v="0"/>
    <x v="0"/>
    <x v="6"/>
    <x v="0"/>
    <x v="2"/>
    <x v="3"/>
    <x v="3"/>
    <x v="99"/>
    <x v="230"/>
    <n v="9627415"/>
  </r>
  <r>
    <x v="0"/>
    <x v="0"/>
    <x v="6"/>
    <x v="0"/>
    <x v="2"/>
    <x v="3"/>
    <x v="3"/>
    <x v="98"/>
    <x v="230"/>
    <m/>
  </r>
  <r>
    <x v="0"/>
    <x v="0"/>
    <x v="6"/>
    <x v="0"/>
    <x v="2"/>
    <x v="3"/>
    <x v="3"/>
    <x v="99"/>
    <x v="249"/>
    <n v="23477400"/>
  </r>
  <r>
    <x v="0"/>
    <x v="0"/>
    <x v="6"/>
    <x v="0"/>
    <x v="2"/>
    <x v="3"/>
    <x v="3"/>
    <x v="99"/>
    <x v="156"/>
    <m/>
  </r>
  <r>
    <x v="0"/>
    <x v="0"/>
    <x v="6"/>
    <x v="0"/>
    <x v="2"/>
    <x v="3"/>
    <x v="26"/>
    <x v="137"/>
    <x v="0"/>
    <m/>
  </r>
  <r>
    <x v="0"/>
    <x v="0"/>
    <x v="6"/>
    <x v="0"/>
    <x v="2"/>
    <x v="3"/>
    <x v="20"/>
    <x v="49"/>
    <x v="226"/>
    <m/>
  </r>
  <r>
    <x v="0"/>
    <x v="0"/>
    <x v="6"/>
    <x v="0"/>
    <x v="2"/>
    <x v="3"/>
    <x v="20"/>
    <x v="49"/>
    <x v="124"/>
    <m/>
  </r>
  <r>
    <x v="0"/>
    <x v="0"/>
    <x v="6"/>
    <x v="0"/>
    <x v="2"/>
    <x v="3"/>
    <x v="20"/>
    <x v="49"/>
    <x v="41"/>
    <n v="1948530"/>
  </r>
  <r>
    <x v="0"/>
    <x v="0"/>
    <x v="6"/>
    <x v="0"/>
    <x v="2"/>
    <x v="3"/>
    <x v="20"/>
    <x v="49"/>
    <x v="42"/>
    <m/>
  </r>
  <r>
    <x v="0"/>
    <x v="0"/>
    <x v="6"/>
    <x v="0"/>
    <x v="2"/>
    <x v="3"/>
    <x v="20"/>
    <x v="49"/>
    <x v="230"/>
    <m/>
  </r>
  <r>
    <x v="0"/>
    <x v="0"/>
    <x v="6"/>
    <x v="0"/>
    <x v="2"/>
    <x v="3"/>
    <x v="20"/>
    <x v="49"/>
    <x v="122"/>
    <m/>
  </r>
  <r>
    <x v="0"/>
    <x v="0"/>
    <x v="6"/>
    <x v="0"/>
    <x v="2"/>
    <x v="3"/>
    <x v="20"/>
    <x v="151"/>
    <x v="0"/>
    <m/>
  </r>
  <r>
    <x v="0"/>
    <x v="0"/>
    <x v="6"/>
    <x v="0"/>
    <x v="2"/>
    <x v="3"/>
    <x v="20"/>
    <x v="111"/>
    <x v="42"/>
    <m/>
  </r>
  <r>
    <x v="0"/>
    <x v="0"/>
    <x v="6"/>
    <x v="0"/>
    <x v="2"/>
    <x v="3"/>
    <x v="20"/>
    <x v="111"/>
    <x v="124"/>
    <n v="618109"/>
  </r>
  <r>
    <x v="0"/>
    <x v="0"/>
    <x v="6"/>
    <x v="0"/>
    <x v="2"/>
    <x v="3"/>
    <x v="20"/>
    <x v="111"/>
    <x v="0"/>
    <m/>
  </r>
  <r>
    <x v="0"/>
    <x v="0"/>
    <x v="6"/>
    <x v="0"/>
    <x v="2"/>
    <x v="3"/>
    <x v="20"/>
    <x v="111"/>
    <x v="0"/>
    <m/>
  </r>
  <r>
    <x v="0"/>
    <x v="0"/>
    <x v="6"/>
    <x v="0"/>
    <x v="2"/>
    <x v="3"/>
    <x v="20"/>
    <x v="111"/>
    <x v="0"/>
    <m/>
  </r>
  <r>
    <x v="0"/>
    <x v="0"/>
    <x v="6"/>
    <x v="0"/>
    <x v="2"/>
    <x v="3"/>
    <x v="30"/>
    <x v="151"/>
    <x v="124"/>
    <n v="1244825"/>
  </r>
  <r>
    <x v="0"/>
    <x v="0"/>
    <x v="6"/>
    <x v="0"/>
    <x v="2"/>
    <x v="3"/>
    <x v="30"/>
    <x v="151"/>
    <x v="230"/>
    <m/>
  </r>
  <r>
    <x v="0"/>
    <x v="0"/>
    <x v="6"/>
    <x v="0"/>
    <x v="2"/>
    <x v="3"/>
    <x v="0"/>
    <x v="157"/>
    <x v="36"/>
    <m/>
  </r>
  <r>
    <x v="0"/>
    <x v="0"/>
    <x v="6"/>
    <x v="0"/>
    <x v="2"/>
    <x v="3"/>
    <x v="0"/>
    <x v="157"/>
    <x v="259"/>
    <n v="238200"/>
  </r>
  <r>
    <x v="0"/>
    <x v="0"/>
    <x v="6"/>
    <x v="0"/>
    <x v="2"/>
    <x v="3"/>
    <x v="21"/>
    <x v="50"/>
    <x v="0"/>
    <m/>
  </r>
  <r>
    <x v="0"/>
    <x v="0"/>
    <x v="6"/>
    <x v="0"/>
    <x v="2"/>
    <x v="3"/>
    <x v="21"/>
    <x v="132"/>
    <x v="0"/>
    <m/>
  </r>
  <r>
    <x v="1"/>
    <x v="0"/>
    <x v="6"/>
    <x v="0"/>
    <x v="1"/>
    <x v="2"/>
    <x v="24"/>
    <x v="63"/>
    <x v="1"/>
    <n v="168271531.56"/>
  </r>
  <r>
    <x v="1"/>
    <x v="0"/>
    <x v="6"/>
    <x v="0"/>
    <x v="1"/>
    <x v="5"/>
    <x v="11"/>
    <x v="64"/>
    <x v="0"/>
    <m/>
  </r>
  <r>
    <x v="1"/>
    <x v="0"/>
    <x v="6"/>
    <x v="0"/>
    <x v="1"/>
    <x v="5"/>
    <x v="14"/>
    <x v="66"/>
    <x v="0"/>
    <m/>
  </r>
  <r>
    <x v="1"/>
    <x v="0"/>
    <x v="6"/>
    <x v="0"/>
    <x v="1"/>
    <x v="5"/>
    <x v="15"/>
    <x v="69"/>
    <x v="0"/>
    <m/>
  </r>
  <r>
    <x v="1"/>
    <x v="0"/>
    <x v="6"/>
    <x v="0"/>
    <x v="1"/>
    <x v="2"/>
    <x v="25"/>
    <x v="74"/>
    <x v="0"/>
    <n v="-431768.91"/>
  </r>
  <r>
    <x v="1"/>
    <x v="0"/>
    <x v="6"/>
    <x v="0"/>
    <x v="1"/>
    <x v="2"/>
    <x v="25"/>
    <x v="118"/>
    <x v="0"/>
    <m/>
  </r>
  <r>
    <x v="1"/>
    <x v="0"/>
    <x v="6"/>
    <x v="0"/>
    <x v="1"/>
    <x v="2"/>
    <x v="0"/>
    <x v="103"/>
    <x v="0"/>
    <m/>
  </r>
  <r>
    <x v="1"/>
    <x v="0"/>
    <x v="6"/>
    <x v="0"/>
    <x v="1"/>
    <x v="2"/>
    <x v="0"/>
    <x v="104"/>
    <x v="0"/>
    <n v="309564.42"/>
  </r>
  <r>
    <x v="1"/>
    <x v="0"/>
    <x v="6"/>
    <x v="0"/>
    <x v="1"/>
    <x v="2"/>
    <x v="0"/>
    <x v="145"/>
    <x v="0"/>
    <n v="-1214808.94"/>
  </r>
  <r>
    <x v="1"/>
    <x v="0"/>
    <x v="6"/>
    <x v="0"/>
    <x v="1"/>
    <x v="5"/>
    <x v="7"/>
    <x v="153"/>
    <x v="0"/>
    <m/>
  </r>
  <r>
    <x v="1"/>
    <x v="0"/>
    <x v="6"/>
    <x v="0"/>
    <x v="0"/>
    <x v="0"/>
    <x v="4"/>
    <x v="158"/>
    <x v="2"/>
    <n v="13520000"/>
  </r>
  <r>
    <x v="1"/>
    <x v="0"/>
    <x v="6"/>
    <x v="0"/>
    <x v="0"/>
    <x v="0"/>
    <x v="4"/>
    <x v="6"/>
    <x v="157"/>
    <n v="2070000"/>
  </r>
  <r>
    <x v="1"/>
    <x v="0"/>
    <x v="6"/>
    <x v="0"/>
    <x v="0"/>
    <x v="0"/>
    <x v="4"/>
    <x v="6"/>
    <x v="158"/>
    <m/>
  </r>
  <r>
    <x v="1"/>
    <x v="0"/>
    <x v="6"/>
    <x v="0"/>
    <x v="0"/>
    <x v="0"/>
    <x v="4"/>
    <x v="160"/>
    <x v="2"/>
    <m/>
  </r>
  <r>
    <x v="1"/>
    <x v="0"/>
    <x v="6"/>
    <x v="0"/>
    <x v="0"/>
    <x v="0"/>
    <x v="4"/>
    <x v="160"/>
    <x v="136"/>
    <n v="1675000"/>
  </r>
  <r>
    <x v="1"/>
    <x v="0"/>
    <x v="6"/>
    <x v="0"/>
    <x v="0"/>
    <x v="0"/>
    <x v="4"/>
    <x v="7"/>
    <x v="157"/>
    <n v="162000"/>
  </r>
  <r>
    <x v="1"/>
    <x v="0"/>
    <x v="6"/>
    <x v="0"/>
    <x v="0"/>
    <x v="0"/>
    <x v="4"/>
    <x v="7"/>
    <x v="158"/>
    <m/>
  </r>
  <r>
    <x v="1"/>
    <x v="0"/>
    <x v="6"/>
    <x v="0"/>
    <x v="0"/>
    <x v="0"/>
    <x v="4"/>
    <x v="7"/>
    <x v="0"/>
    <m/>
  </r>
  <r>
    <x v="1"/>
    <x v="0"/>
    <x v="6"/>
    <x v="0"/>
    <x v="0"/>
    <x v="0"/>
    <x v="4"/>
    <x v="8"/>
    <x v="2"/>
    <m/>
  </r>
  <r>
    <x v="1"/>
    <x v="0"/>
    <x v="6"/>
    <x v="0"/>
    <x v="0"/>
    <x v="0"/>
    <x v="4"/>
    <x v="8"/>
    <x v="157"/>
    <n v="183750"/>
  </r>
  <r>
    <x v="1"/>
    <x v="0"/>
    <x v="6"/>
    <x v="0"/>
    <x v="0"/>
    <x v="0"/>
    <x v="4"/>
    <x v="8"/>
    <x v="158"/>
    <m/>
  </r>
  <r>
    <x v="1"/>
    <x v="0"/>
    <x v="6"/>
    <x v="0"/>
    <x v="0"/>
    <x v="0"/>
    <x v="4"/>
    <x v="9"/>
    <x v="2"/>
    <m/>
  </r>
  <r>
    <x v="1"/>
    <x v="0"/>
    <x v="6"/>
    <x v="0"/>
    <x v="0"/>
    <x v="0"/>
    <x v="4"/>
    <x v="9"/>
    <x v="158"/>
    <m/>
  </r>
  <r>
    <x v="1"/>
    <x v="0"/>
    <x v="6"/>
    <x v="0"/>
    <x v="0"/>
    <x v="0"/>
    <x v="4"/>
    <x v="9"/>
    <x v="227"/>
    <m/>
  </r>
  <r>
    <x v="1"/>
    <x v="0"/>
    <x v="6"/>
    <x v="0"/>
    <x v="0"/>
    <x v="0"/>
    <x v="4"/>
    <x v="9"/>
    <x v="157"/>
    <n v="22050"/>
  </r>
  <r>
    <x v="1"/>
    <x v="0"/>
    <x v="6"/>
    <x v="0"/>
    <x v="0"/>
    <x v="0"/>
    <x v="4"/>
    <x v="10"/>
    <x v="2"/>
    <m/>
  </r>
  <r>
    <x v="1"/>
    <x v="0"/>
    <x v="6"/>
    <x v="0"/>
    <x v="0"/>
    <x v="0"/>
    <x v="4"/>
    <x v="10"/>
    <x v="157"/>
    <n v="183750"/>
  </r>
  <r>
    <x v="1"/>
    <x v="0"/>
    <x v="6"/>
    <x v="0"/>
    <x v="0"/>
    <x v="0"/>
    <x v="4"/>
    <x v="10"/>
    <x v="158"/>
    <m/>
  </r>
  <r>
    <x v="1"/>
    <x v="0"/>
    <x v="6"/>
    <x v="0"/>
    <x v="0"/>
    <x v="0"/>
    <x v="4"/>
    <x v="11"/>
    <x v="2"/>
    <n v="704167"/>
  </r>
  <r>
    <x v="1"/>
    <x v="0"/>
    <x v="6"/>
    <x v="0"/>
    <x v="0"/>
    <x v="0"/>
    <x v="4"/>
    <x v="11"/>
    <x v="158"/>
    <m/>
  </r>
  <r>
    <x v="1"/>
    <x v="0"/>
    <x v="6"/>
    <x v="0"/>
    <x v="0"/>
    <x v="0"/>
    <x v="4"/>
    <x v="11"/>
    <x v="157"/>
    <n v="86250"/>
  </r>
  <r>
    <x v="1"/>
    <x v="0"/>
    <x v="6"/>
    <x v="0"/>
    <x v="0"/>
    <x v="0"/>
    <x v="4"/>
    <x v="12"/>
    <x v="2"/>
    <m/>
  </r>
  <r>
    <x v="1"/>
    <x v="0"/>
    <x v="6"/>
    <x v="0"/>
    <x v="0"/>
    <x v="0"/>
    <x v="4"/>
    <x v="134"/>
    <x v="0"/>
    <m/>
  </r>
  <r>
    <x v="1"/>
    <x v="0"/>
    <x v="6"/>
    <x v="0"/>
    <x v="0"/>
    <x v="0"/>
    <x v="4"/>
    <x v="142"/>
    <x v="0"/>
    <m/>
  </r>
  <r>
    <x v="1"/>
    <x v="0"/>
    <x v="6"/>
    <x v="0"/>
    <x v="0"/>
    <x v="0"/>
    <x v="4"/>
    <x v="56"/>
    <x v="211"/>
    <n v="326555"/>
  </r>
  <r>
    <x v="1"/>
    <x v="0"/>
    <x v="6"/>
    <x v="0"/>
    <x v="0"/>
    <x v="0"/>
    <x v="4"/>
    <x v="13"/>
    <x v="5"/>
    <n v="72558"/>
  </r>
  <r>
    <x v="1"/>
    <x v="0"/>
    <x v="6"/>
    <x v="0"/>
    <x v="0"/>
    <x v="0"/>
    <x v="4"/>
    <x v="146"/>
    <x v="181"/>
    <m/>
  </r>
  <r>
    <x v="1"/>
    <x v="0"/>
    <x v="6"/>
    <x v="0"/>
    <x v="0"/>
    <x v="0"/>
    <x v="4"/>
    <x v="14"/>
    <x v="6"/>
    <n v="1668000"/>
  </r>
  <r>
    <x v="1"/>
    <x v="0"/>
    <x v="6"/>
    <x v="0"/>
    <x v="0"/>
    <x v="0"/>
    <x v="4"/>
    <x v="14"/>
    <x v="7"/>
    <m/>
  </r>
  <r>
    <x v="1"/>
    <x v="0"/>
    <x v="6"/>
    <x v="0"/>
    <x v="0"/>
    <x v="0"/>
    <x v="4"/>
    <x v="15"/>
    <x v="8"/>
    <n v="556000"/>
  </r>
  <r>
    <x v="1"/>
    <x v="0"/>
    <x v="6"/>
    <x v="0"/>
    <x v="0"/>
    <x v="0"/>
    <x v="4"/>
    <x v="147"/>
    <x v="239"/>
    <n v="821800"/>
  </r>
  <r>
    <x v="1"/>
    <x v="0"/>
    <x v="6"/>
    <x v="0"/>
    <x v="0"/>
    <x v="0"/>
    <x v="4"/>
    <x v="113"/>
    <x v="175"/>
    <m/>
  </r>
  <r>
    <x v="1"/>
    <x v="0"/>
    <x v="6"/>
    <x v="0"/>
    <x v="0"/>
    <x v="0"/>
    <x v="9"/>
    <x v="114"/>
    <x v="9"/>
    <n v="1344840"/>
  </r>
  <r>
    <x v="1"/>
    <x v="0"/>
    <x v="6"/>
    <x v="0"/>
    <x v="0"/>
    <x v="0"/>
    <x v="9"/>
    <x v="30"/>
    <x v="212"/>
    <m/>
  </r>
  <r>
    <x v="1"/>
    <x v="0"/>
    <x v="6"/>
    <x v="0"/>
    <x v="0"/>
    <x v="0"/>
    <x v="9"/>
    <x v="30"/>
    <x v="234"/>
    <m/>
  </r>
  <r>
    <x v="1"/>
    <x v="0"/>
    <x v="6"/>
    <x v="0"/>
    <x v="0"/>
    <x v="0"/>
    <x v="9"/>
    <x v="110"/>
    <x v="185"/>
    <m/>
  </r>
  <r>
    <x v="1"/>
    <x v="0"/>
    <x v="6"/>
    <x v="0"/>
    <x v="0"/>
    <x v="0"/>
    <x v="9"/>
    <x v="110"/>
    <x v="250"/>
    <n v="1300000"/>
  </r>
  <r>
    <x v="1"/>
    <x v="0"/>
    <x v="6"/>
    <x v="0"/>
    <x v="0"/>
    <x v="0"/>
    <x v="5"/>
    <x v="70"/>
    <x v="88"/>
    <n v="1800"/>
  </r>
  <r>
    <x v="1"/>
    <x v="0"/>
    <x v="6"/>
    <x v="0"/>
    <x v="0"/>
    <x v="0"/>
    <x v="5"/>
    <x v="70"/>
    <x v="240"/>
    <m/>
  </r>
  <r>
    <x v="1"/>
    <x v="0"/>
    <x v="6"/>
    <x v="0"/>
    <x v="0"/>
    <x v="0"/>
    <x v="5"/>
    <x v="70"/>
    <x v="202"/>
    <m/>
  </r>
  <r>
    <x v="1"/>
    <x v="0"/>
    <x v="6"/>
    <x v="0"/>
    <x v="0"/>
    <x v="0"/>
    <x v="5"/>
    <x v="70"/>
    <x v="260"/>
    <n v="22000"/>
  </r>
  <r>
    <x v="1"/>
    <x v="0"/>
    <x v="6"/>
    <x v="0"/>
    <x v="0"/>
    <x v="0"/>
    <x v="5"/>
    <x v="102"/>
    <x v="0"/>
    <m/>
  </r>
  <r>
    <x v="1"/>
    <x v="0"/>
    <x v="6"/>
    <x v="0"/>
    <x v="0"/>
    <x v="0"/>
    <x v="5"/>
    <x v="71"/>
    <x v="88"/>
    <m/>
  </r>
  <r>
    <x v="1"/>
    <x v="0"/>
    <x v="6"/>
    <x v="0"/>
    <x v="0"/>
    <x v="0"/>
    <x v="5"/>
    <x v="71"/>
    <x v="53"/>
    <m/>
  </r>
  <r>
    <x v="1"/>
    <x v="0"/>
    <x v="6"/>
    <x v="0"/>
    <x v="0"/>
    <x v="0"/>
    <x v="5"/>
    <x v="71"/>
    <x v="224"/>
    <m/>
  </r>
  <r>
    <x v="1"/>
    <x v="0"/>
    <x v="6"/>
    <x v="0"/>
    <x v="0"/>
    <x v="0"/>
    <x v="5"/>
    <x v="71"/>
    <x v="45"/>
    <n v="65700"/>
  </r>
  <r>
    <x v="1"/>
    <x v="0"/>
    <x v="6"/>
    <x v="0"/>
    <x v="0"/>
    <x v="0"/>
    <x v="5"/>
    <x v="78"/>
    <x v="0"/>
    <m/>
  </r>
  <r>
    <x v="1"/>
    <x v="0"/>
    <x v="6"/>
    <x v="0"/>
    <x v="0"/>
    <x v="0"/>
    <x v="6"/>
    <x v="17"/>
    <x v="12"/>
    <m/>
  </r>
  <r>
    <x v="1"/>
    <x v="0"/>
    <x v="6"/>
    <x v="0"/>
    <x v="0"/>
    <x v="0"/>
    <x v="6"/>
    <x v="17"/>
    <x v="0"/>
    <m/>
  </r>
  <r>
    <x v="1"/>
    <x v="0"/>
    <x v="6"/>
    <x v="0"/>
    <x v="0"/>
    <x v="0"/>
    <x v="6"/>
    <x v="162"/>
    <x v="88"/>
    <n v="414608"/>
  </r>
  <r>
    <x v="1"/>
    <x v="0"/>
    <x v="6"/>
    <x v="0"/>
    <x v="0"/>
    <x v="0"/>
    <x v="6"/>
    <x v="161"/>
    <x v="245"/>
    <n v="4600000"/>
  </r>
  <r>
    <x v="1"/>
    <x v="0"/>
    <x v="6"/>
    <x v="0"/>
    <x v="0"/>
    <x v="0"/>
    <x v="29"/>
    <x v="154"/>
    <x v="203"/>
    <n v="48006"/>
  </r>
  <r>
    <x v="1"/>
    <x v="0"/>
    <x v="6"/>
    <x v="0"/>
    <x v="0"/>
    <x v="0"/>
    <x v="0"/>
    <x v="116"/>
    <x v="127"/>
    <n v="2815704"/>
  </r>
  <r>
    <x v="1"/>
    <x v="0"/>
    <x v="6"/>
    <x v="0"/>
    <x v="0"/>
    <x v="0"/>
    <x v="0"/>
    <x v="107"/>
    <x v="17"/>
    <n v="260000"/>
  </r>
  <r>
    <x v="1"/>
    <x v="0"/>
    <x v="6"/>
    <x v="0"/>
    <x v="0"/>
    <x v="0"/>
    <x v="0"/>
    <x v="107"/>
    <x v="254"/>
    <n v="57151.94"/>
  </r>
  <r>
    <x v="1"/>
    <x v="0"/>
    <x v="6"/>
    <x v="0"/>
    <x v="0"/>
    <x v="0"/>
    <x v="0"/>
    <x v="108"/>
    <x v="254"/>
    <n v="58352"/>
  </r>
  <r>
    <x v="1"/>
    <x v="0"/>
    <x v="6"/>
    <x v="0"/>
    <x v="0"/>
    <x v="0"/>
    <x v="0"/>
    <x v="109"/>
    <x v="254"/>
    <n v="238763.06"/>
  </r>
  <r>
    <x v="1"/>
    <x v="0"/>
    <x v="6"/>
    <x v="0"/>
    <x v="0"/>
    <x v="0"/>
    <x v="0"/>
    <x v="163"/>
    <x v="40"/>
    <n v="32100"/>
  </r>
  <r>
    <x v="1"/>
    <x v="0"/>
    <x v="6"/>
    <x v="0"/>
    <x v="0"/>
    <x v="0"/>
    <x v="0"/>
    <x v="80"/>
    <x v="14"/>
    <n v="508943.72"/>
  </r>
  <r>
    <x v="1"/>
    <x v="0"/>
    <x v="6"/>
    <x v="0"/>
    <x v="0"/>
    <x v="0"/>
    <x v="0"/>
    <x v="80"/>
    <x v="21"/>
    <n v="-444168"/>
  </r>
  <r>
    <x v="1"/>
    <x v="0"/>
    <x v="6"/>
    <x v="0"/>
    <x v="0"/>
    <x v="0"/>
    <x v="0"/>
    <x v="80"/>
    <x v="176"/>
    <n v="385914.62"/>
  </r>
  <r>
    <x v="1"/>
    <x v="0"/>
    <x v="6"/>
    <x v="0"/>
    <x v="0"/>
    <x v="0"/>
    <x v="0"/>
    <x v="80"/>
    <x v="162"/>
    <m/>
  </r>
  <r>
    <x v="1"/>
    <x v="0"/>
    <x v="6"/>
    <x v="0"/>
    <x v="0"/>
    <x v="0"/>
    <x v="0"/>
    <x v="80"/>
    <x v="235"/>
    <m/>
  </r>
  <r>
    <x v="1"/>
    <x v="0"/>
    <x v="6"/>
    <x v="0"/>
    <x v="0"/>
    <x v="0"/>
    <x v="0"/>
    <x v="80"/>
    <x v="70"/>
    <m/>
  </r>
  <r>
    <x v="1"/>
    <x v="0"/>
    <x v="6"/>
    <x v="0"/>
    <x v="0"/>
    <x v="0"/>
    <x v="0"/>
    <x v="80"/>
    <x v="59"/>
    <m/>
  </r>
  <r>
    <x v="1"/>
    <x v="0"/>
    <x v="6"/>
    <x v="0"/>
    <x v="0"/>
    <x v="0"/>
    <x v="0"/>
    <x v="80"/>
    <x v="44"/>
    <n v="2870000"/>
  </r>
  <r>
    <x v="1"/>
    <x v="0"/>
    <x v="6"/>
    <x v="0"/>
    <x v="0"/>
    <x v="0"/>
    <x v="0"/>
    <x v="80"/>
    <x v="241"/>
    <m/>
  </r>
  <r>
    <x v="1"/>
    <x v="0"/>
    <x v="6"/>
    <x v="0"/>
    <x v="0"/>
    <x v="0"/>
    <x v="0"/>
    <x v="84"/>
    <x v="88"/>
    <m/>
  </r>
  <r>
    <x v="1"/>
    <x v="0"/>
    <x v="6"/>
    <x v="0"/>
    <x v="0"/>
    <x v="0"/>
    <x v="0"/>
    <x v="84"/>
    <x v="246"/>
    <m/>
  </r>
  <r>
    <x v="1"/>
    <x v="0"/>
    <x v="6"/>
    <x v="0"/>
    <x v="0"/>
    <x v="0"/>
    <x v="0"/>
    <x v="107"/>
    <x v="17"/>
    <m/>
  </r>
  <r>
    <x v="1"/>
    <x v="0"/>
    <x v="6"/>
    <x v="0"/>
    <x v="0"/>
    <x v="0"/>
    <x v="0"/>
    <x v="115"/>
    <x v="0"/>
    <m/>
  </r>
  <r>
    <x v="1"/>
    <x v="0"/>
    <x v="6"/>
    <x v="0"/>
    <x v="0"/>
    <x v="0"/>
    <x v="0"/>
    <x v="138"/>
    <x v="88"/>
    <m/>
  </r>
  <r>
    <x v="1"/>
    <x v="0"/>
    <x v="6"/>
    <x v="0"/>
    <x v="0"/>
    <x v="0"/>
    <x v="0"/>
    <x v="108"/>
    <x v="0"/>
    <m/>
  </r>
  <r>
    <x v="1"/>
    <x v="0"/>
    <x v="6"/>
    <x v="0"/>
    <x v="0"/>
    <x v="0"/>
    <x v="0"/>
    <x v="109"/>
    <x v="0"/>
    <m/>
  </r>
  <r>
    <x v="1"/>
    <x v="0"/>
    <x v="6"/>
    <x v="0"/>
    <x v="0"/>
    <x v="0"/>
    <x v="0"/>
    <x v="116"/>
    <x v="20"/>
    <m/>
  </r>
  <r>
    <x v="1"/>
    <x v="0"/>
    <x v="6"/>
    <x v="0"/>
    <x v="0"/>
    <x v="0"/>
    <x v="0"/>
    <x v="116"/>
    <x v="46"/>
    <m/>
  </r>
  <r>
    <x v="1"/>
    <x v="0"/>
    <x v="6"/>
    <x v="0"/>
    <x v="0"/>
    <x v="0"/>
    <x v="0"/>
    <x v="79"/>
    <x v="0"/>
    <m/>
  </r>
  <r>
    <x v="1"/>
    <x v="0"/>
    <x v="6"/>
    <x v="0"/>
    <x v="0"/>
    <x v="0"/>
    <x v="12"/>
    <x v="81"/>
    <x v="0"/>
    <m/>
  </r>
  <r>
    <x v="1"/>
    <x v="0"/>
    <x v="6"/>
    <x v="0"/>
    <x v="0"/>
    <x v="0"/>
    <x v="12"/>
    <x v="82"/>
    <x v="100"/>
    <m/>
  </r>
  <r>
    <x v="1"/>
    <x v="0"/>
    <x v="6"/>
    <x v="0"/>
    <x v="0"/>
    <x v="0"/>
    <x v="12"/>
    <x v="83"/>
    <x v="100"/>
    <m/>
  </r>
  <r>
    <x v="1"/>
    <x v="0"/>
    <x v="6"/>
    <x v="0"/>
    <x v="0"/>
    <x v="0"/>
    <x v="12"/>
    <x v="84"/>
    <x v="255"/>
    <m/>
  </r>
  <r>
    <x v="1"/>
    <x v="0"/>
    <x v="6"/>
    <x v="0"/>
    <x v="0"/>
    <x v="0"/>
    <x v="19"/>
    <x v="100"/>
    <x v="261"/>
    <n v="5882.35"/>
  </r>
  <r>
    <x v="1"/>
    <x v="0"/>
    <x v="6"/>
    <x v="0"/>
    <x v="0"/>
    <x v="0"/>
    <x v="19"/>
    <x v="164"/>
    <x v="262"/>
    <n v="78151.259999999995"/>
  </r>
  <r>
    <x v="1"/>
    <x v="0"/>
    <x v="6"/>
    <x v="0"/>
    <x v="0"/>
    <x v="0"/>
    <x v="19"/>
    <x v="140"/>
    <x v="20"/>
    <n v="50000"/>
  </r>
  <r>
    <x v="1"/>
    <x v="0"/>
    <x v="6"/>
    <x v="0"/>
    <x v="0"/>
    <x v="0"/>
    <x v="28"/>
    <x v="150"/>
    <x v="146"/>
    <m/>
  </r>
  <r>
    <x v="1"/>
    <x v="0"/>
    <x v="6"/>
    <x v="0"/>
    <x v="0"/>
    <x v="0"/>
    <x v="31"/>
    <x v="85"/>
    <x v="157"/>
    <m/>
  </r>
  <r>
    <x v="1"/>
    <x v="0"/>
    <x v="6"/>
    <x v="0"/>
    <x v="0"/>
    <x v="0"/>
    <x v="31"/>
    <x v="85"/>
    <x v="237"/>
    <m/>
  </r>
  <r>
    <x v="1"/>
    <x v="0"/>
    <x v="6"/>
    <x v="0"/>
    <x v="0"/>
    <x v="0"/>
    <x v="27"/>
    <x v="140"/>
    <x v="20"/>
    <m/>
  </r>
  <r>
    <x v="1"/>
    <x v="0"/>
    <x v="6"/>
    <x v="0"/>
    <x v="0"/>
    <x v="0"/>
    <x v="27"/>
    <x v="148"/>
    <x v="140"/>
    <m/>
  </r>
  <r>
    <x v="1"/>
    <x v="0"/>
    <x v="6"/>
    <x v="0"/>
    <x v="0"/>
    <x v="0"/>
    <x v="27"/>
    <x v="139"/>
    <x v="140"/>
    <m/>
  </r>
  <r>
    <x v="1"/>
    <x v="0"/>
    <x v="6"/>
    <x v="0"/>
    <x v="0"/>
    <x v="0"/>
    <x v="27"/>
    <x v="149"/>
    <x v="140"/>
    <m/>
  </r>
  <r>
    <x v="1"/>
    <x v="0"/>
    <x v="6"/>
    <x v="0"/>
    <x v="0"/>
    <x v="0"/>
    <x v="22"/>
    <x v="105"/>
    <x v="140"/>
    <m/>
  </r>
  <r>
    <x v="1"/>
    <x v="0"/>
    <x v="6"/>
    <x v="0"/>
    <x v="0"/>
    <x v="0"/>
    <x v="16"/>
    <x v="86"/>
    <x v="45"/>
    <n v="250530"/>
  </r>
  <r>
    <x v="1"/>
    <x v="0"/>
    <x v="6"/>
    <x v="0"/>
    <x v="0"/>
    <x v="0"/>
    <x v="16"/>
    <x v="86"/>
    <x v="204"/>
    <n v="619400"/>
  </r>
  <r>
    <x v="1"/>
    <x v="0"/>
    <x v="6"/>
    <x v="0"/>
    <x v="0"/>
    <x v="0"/>
    <x v="16"/>
    <x v="86"/>
    <x v="224"/>
    <m/>
  </r>
  <r>
    <x v="1"/>
    <x v="0"/>
    <x v="6"/>
    <x v="0"/>
    <x v="0"/>
    <x v="0"/>
    <x v="16"/>
    <x v="117"/>
    <x v="57"/>
    <n v="460000"/>
  </r>
  <r>
    <x v="1"/>
    <x v="0"/>
    <x v="6"/>
    <x v="0"/>
    <x v="0"/>
    <x v="0"/>
    <x v="16"/>
    <x v="117"/>
    <x v="134"/>
    <n v="660000"/>
  </r>
  <r>
    <x v="1"/>
    <x v="0"/>
    <x v="6"/>
    <x v="0"/>
    <x v="0"/>
    <x v="0"/>
    <x v="16"/>
    <x v="117"/>
    <x v="223"/>
    <m/>
  </r>
  <r>
    <x v="1"/>
    <x v="0"/>
    <x v="6"/>
    <x v="0"/>
    <x v="0"/>
    <x v="0"/>
    <x v="22"/>
    <x v="105"/>
    <x v="0"/>
    <m/>
  </r>
  <r>
    <x v="1"/>
    <x v="0"/>
    <x v="6"/>
    <x v="0"/>
    <x v="0"/>
    <x v="0"/>
    <x v="2"/>
    <x v="87"/>
    <x v="165"/>
    <n v="430914.63"/>
  </r>
  <r>
    <x v="1"/>
    <x v="0"/>
    <x v="6"/>
    <x v="0"/>
    <x v="0"/>
    <x v="0"/>
    <x v="2"/>
    <x v="87"/>
    <x v="205"/>
    <n v="814874"/>
  </r>
  <r>
    <x v="1"/>
    <x v="0"/>
    <x v="6"/>
    <x v="0"/>
    <x v="0"/>
    <x v="0"/>
    <x v="2"/>
    <x v="87"/>
    <x v="263"/>
    <n v="83825.52"/>
  </r>
  <r>
    <x v="1"/>
    <x v="0"/>
    <x v="6"/>
    <x v="0"/>
    <x v="0"/>
    <x v="0"/>
    <x v="2"/>
    <x v="87"/>
    <x v="242"/>
    <m/>
  </r>
  <r>
    <x v="1"/>
    <x v="0"/>
    <x v="6"/>
    <x v="0"/>
    <x v="0"/>
    <x v="0"/>
    <x v="2"/>
    <x v="155"/>
    <x v="222"/>
    <m/>
  </r>
  <r>
    <x v="1"/>
    <x v="0"/>
    <x v="6"/>
    <x v="0"/>
    <x v="0"/>
    <x v="0"/>
    <x v="2"/>
    <x v="155"/>
    <x v="225"/>
    <m/>
  </r>
  <r>
    <x v="1"/>
    <x v="0"/>
    <x v="6"/>
    <x v="0"/>
    <x v="0"/>
    <x v="0"/>
    <x v="2"/>
    <x v="155"/>
    <x v="0"/>
    <m/>
  </r>
  <r>
    <x v="1"/>
    <x v="0"/>
    <x v="6"/>
    <x v="0"/>
    <x v="0"/>
    <x v="0"/>
    <x v="2"/>
    <x v="88"/>
    <x v="128"/>
    <m/>
  </r>
  <r>
    <x v="1"/>
    <x v="0"/>
    <x v="6"/>
    <x v="0"/>
    <x v="0"/>
    <x v="0"/>
    <x v="2"/>
    <x v="88"/>
    <x v="247"/>
    <n v="33400"/>
  </r>
  <r>
    <x v="1"/>
    <x v="0"/>
    <x v="6"/>
    <x v="0"/>
    <x v="0"/>
    <x v="0"/>
    <x v="2"/>
    <x v="89"/>
    <x v="32"/>
    <n v="27815"/>
  </r>
  <r>
    <x v="1"/>
    <x v="0"/>
    <x v="6"/>
    <x v="0"/>
    <x v="0"/>
    <x v="0"/>
    <x v="2"/>
    <x v="88"/>
    <x v="190"/>
    <n v="165848"/>
  </r>
  <r>
    <x v="1"/>
    <x v="0"/>
    <x v="6"/>
    <x v="0"/>
    <x v="0"/>
    <x v="0"/>
    <x v="2"/>
    <x v="88"/>
    <x v="246"/>
    <n v="8500"/>
  </r>
  <r>
    <x v="1"/>
    <x v="0"/>
    <x v="6"/>
    <x v="0"/>
    <x v="0"/>
    <x v="0"/>
    <x v="2"/>
    <x v="89"/>
    <x v="190"/>
    <n v="33613.449999999997"/>
  </r>
  <r>
    <x v="1"/>
    <x v="0"/>
    <x v="6"/>
    <x v="0"/>
    <x v="0"/>
    <x v="0"/>
    <x v="2"/>
    <x v="89"/>
    <x v="102"/>
    <n v="43025"/>
  </r>
  <r>
    <x v="1"/>
    <x v="0"/>
    <x v="6"/>
    <x v="0"/>
    <x v="0"/>
    <x v="0"/>
    <x v="2"/>
    <x v="89"/>
    <x v="157"/>
    <n v="1500"/>
  </r>
  <r>
    <x v="1"/>
    <x v="0"/>
    <x v="6"/>
    <x v="0"/>
    <x v="0"/>
    <x v="0"/>
    <x v="2"/>
    <x v="89"/>
    <x v="264"/>
    <n v="109243.7"/>
  </r>
  <r>
    <x v="1"/>
    <x v="0"/>
    <x v="6"/>
    <x v="0"/>
    <x v="0"/>
    <x v="0"/>
    <x v="2"/>
    <x v="90"/>
    <x v="94"/>
    <n v="413095"/>
  </r>
  <r>
    <x v="1"/>
    <x v="0"/>
    <x v="6"/>
    <x v="0"/>
    <x v="0"/>
    <x v="0"/>
    <x v="2"/>
    <x v="90"/>
    <x v="0"/>
    <m/>
  </r>
  <r>
    <x v="1"/>
    <x v="0"/>
    <x v="6"/>
    <x v="0"/>
    <x v="0"/>
    <x v="0"/>
    <x v="2"/>
    <x v="91"/>
    <x v="190"/>
    <m/>
  </r>
  <r>
    <x v="1"/>
    <x v="0"/>
    <x v="6"/>
    <x v="0"/>
    <x v="0"/>
    <x v="0"/>
    <x v="2"/>
    <x v="91"/>
    <x v="265"/>
    <n v="1210086"/>
  </r>
  <r>
    <x v="1"/>
    <x v="0"/>
    <x v="6"/>
    <x v="0"/>
    <x v="0"/>
    <x v="0"/>
    <x v="2"/>
    <x v="91"/>
    <x v="260"/>
    <n v="275000"/>
  </r>
  <r>
    <x v="1"/>
    <x v="0"/>
    <x v="6"/>
    <x v="0"/>
    <x v="0"/>
    <x v="0"/>
    <x v="2"/>
    <x v="91"/>
    <x v="172"/>
    <n v="17000"/>
  </r>
  <r>
    <x v="1"/>
    <x v="0"/>
    <x v="6"/>
    <x v="0"/>
    <x v="0"/>
    <x v="0"/>
    <x v="2"/>
    <x v="91"/>
    <x v="157"/>
    <n v="28000"/>
  </r>
  <r>
    <x v="1"/>
    <x v="0"/>
    <x v="6"/>
    <x v="0"/>
    <x v="0"/>
    <x v="0"/>
    <x v="2"/>
    <x v="92"/>
    <x v="0"/>
    <m/>
  </r>
  <r>
    <x v="1"/>
    <x v="0"/>
    <x v="6"/>
    <x v="0"/>
    <x v="0"/>
    <x v="0"/>
    <x v="2"/>
    <x v="136"/>
    <x v="208"/>
    <m/>
  </r>
  <r>
    <x v="1"/>
    <x v="0"/>
    <x v="6"/>
    <x v="0"/>
    <x v="0"/>
    <x v="0"/>
    <x v="2"/>
    <x v="136"/>
    <x v="228"/>
    <n v="280000"/>
  </r>
  <r>
    <x v="1"/>
    <x v="0"/>
    <x v="6"/>
    <x v="0"/>
    <x v="0"/>
    <x v="0"/>
    <x v="2"/>
    <x v="136"/>
    <x v="244"/>
    <m/>
  </r>
  <r>
    <x v="1"/>
    <x v="0"/>
    <x v="6"/>
    <x v="0"/>
    <x v="0"/>
    <x v="0"/>
    <x v="2"/>
    <x v="136"/>
    <x v="218"/>
    <n v="30000"/>
  </r>
  <r>
    <x v="1"/>
    <x v="0"/>
    <x v="6"/>
    <x v="0"/>
    <x v="0"/>
    <x v="0"/>
    <x v="2"/>
    <x v="136"/>
    <x v="208"/>
    <m/>
  </r>
  <r>
    <x v="1"/>
    <x v="0"/>
    <x v="6"/>
    <x v="0"/>
    <x v="0"/>
    <x v="0"/>
    <x v="2"/>
    <x v="136"/>
    <x v="252"/>
    <m/>
  </r>
  <r>
    <x v="1"/>
    <x v="0"/>
    <x v="6"/>
    <x v="0"/>
    <x v="0"/>
    <x v="0"/>
    <x v="2"/>
    <x v="136"/>
    <x v="157"/>
    <n v="24000"/>
  </r>
  <r>
    <x v="1"/>
    <x v="0"/>
    <x v="6"/>
    <x v="0"/>
    <x v="0"/>
    <x v="0"/>
    <x v="2"/>
    <x v="136"/>
    <x v="248"/>
    <m/>
  </r>
  <r>
    <x v="1"/>
    <x v="0"/>
    <x v="6"/>
    <x v="0"/>
    <x v="0"/>
    <x v="0"/>
    <x v="2"/>
    <x v="141"/>
    <x v="185"/>
    <m/>
  </r>
  <r>
    <x v="1"/>
    <x v="0"/>
    <x v="6"/>
    <x v="0"/>
    <x v="0"/>
    <x v="0"/>
    <x v="2"/>
    <x v="141"/>
    <x v="0"/>
    <m/>
  </r>
  <r>
    <x v="1"/>
    <x v="0"/>
    <x v="6"/>
    <x v="0"/>
    <x v="0"/>
    <x v="0"/>
    <x v="2"/>
    <x v="141"/>
    <x v="0"/>
    <m/>
  </r>
  <r>
    <x v="1"/>
    <x v="0"/>
    <x v="6"/>
    <x v="0"/>
    <x v="0"/>
    <x v="0"/>
    <x v="2"/>
    <x v="93"/>
    <x v="0"/>
    <m/>
  </r>
  <r>
    <x v="1"/>
    <x v="0"/>
    <x v="6"/>
    <x v="0"/>
    <x v="0"/>
    <x v="0"/>
    <x v="2"/>
    <x v="84"/>
    <x v="60"/>
    <m/>
  </r>
  <r>
    <x v="1"/>
    <x v="0"/>
    <x v="6"/>
    <x v="0"/>
    <x v="0"/>
    <x v="0"/>
    <x v="2"/>
    <x v="84"/>
    <x v="226"/>
    <m/>
  </r>
  <r>
    <x v="1"/>
    <x v="0"/>
    <x v="6"/>
    <x v="0"/>
    <x v="0"/>
    <x v="0"/>
    <x v="2"/>
    <x v="84"/>
    <x v="248"/>
    <m/>
  </r>
  <r>
    <x v="1"/>
    <x v="0"/>
    <x v="6"/>
    <x v="0"/>
    <x v="0"/>
    <x v="0"/>
    <x v="2"/>
    <x v="84"/>
    <x v="0"/>
    <m/>
  </r>
  <r>
    <x v="1"/>
    <x v="0"/>
    <x v="6"/>
    <x v="0"/>
    <x v="0"/>
    <x v="0"/>
    <x v="2"/>
    <x v="84"/>
    <x v="0"/>
    <m/>
  </r>
  <r>
    <x v="1"/>
    <x v="0"/>
    <x v="6"/>
    <x v="0"/>
    <x v="0"/>
    <x v="0"/>
    <x v="2"/>
    <x v="84"/>
    <x v="0"/>
    <m/>
  </r>
  <r>
    <x v="1"/>
    <x v="0"/>
    <x v="6"/>
    <x v="0"/>
    <x v="0"/>
    <x v="0"/>
    <x v="2"/>
    <x v="84"/>
    <x v="0"/>
    <m/>
  </r>
  <r>
    <x v="1"/>
    <x v="0"/>
    <x v="6"/>
    <x v="0"/>
    <x v="0"/>
    <x v="0"/>
    <x v="2"/>
    <x v="84"/>
    <x v="0"/>
    <m/>
  </r>
  <r>
    <x v="1"/>
    <x v="0"/>
    <x v="6"/>
    <x v="0"/>
    <x v="0"/>
    <x v="0"/>
    <x v="2"/>
    <x v="84"/>
    <x v="0"/>
    <m/>
  </r>
  <r>
    <x v="1"/>
    <x v="0"/>
    <x v="6"/>
    <x v="0"/>
    <x v="0"/>
    <x v="0"/>
    <x v="2"/>
    <x v="84"/>
    <x v="0"/>
    <m/>
  </r>
  <r>
    <x v="1"/>
    <x v="0"/>
    <x v="6"/>
    <x v="0"/>
    <x v="0"/>
    <x v="7"/>
    <x v="4"/>
    <x v="119"/>
    <x v="136"/>
    <n v="3800000"/>
  </r>
  <r>
    <x v="1"/>
    <x v="0"/>
    <x v="6"/>
    <x v="0"/>
    <x v="0"/>
    <x v="7"/>
    <x v="4"/>
    <x v="119"/>
    <x v="248"/>
    <n v="3550000"/>
  </r>
  <r>
    <x v="1"/>
    <x v="0"/>
    <x v="6"/>
    <x v="0"/>
    <x v="0"/>
    <x v="7"/>
    <x v="4"/>
    <x v="119"/>
    <x v="186"/>
    <m/>
  </r>
  <r>
    <x v="1"/>
    <x v="0"/>
    <x v="6"/>
    <x v="0"/>
    <x v="0"/>
    <x v="7"/>
    <x v="4"/>
    <x v="120"/>
    <x v="136"/>
    <m/>
  </r>
  <r>
    <x v="1"/>
    <x v="0"/>
    <x v="6"/>
    <x v="0"/>
    <x v="0"/>
    <x v="7"/>
    <x v="4"/>
    <x v="121"/>
    <x v="136"/>
    <n v="483333"/>
  </r>
  <r>
    <x v="1"/>
    <x v="0"/>
    <x v="6"/>
    <x v="0"/>
    <x v="0"/>
    <x v="7"/>
    <x v="4"/>
    <x v="121"/>
    <x v="186"/>
    <m/>
  </r>
  <r>
    <x v="1"/>
    <x v="0"/>
    <x v="6"/>
    <x v="0"/>
    <x v="0"/>
    <x v="7"/>
    <x v="4"/>
    <x v="121"/>
    <x v="248"/>
    <n v="183750"/>
  </r>
  <r>
    <x v="1"/>
    <x v="0"/>
    <x v="6"/>
    <x v="0"/>
    <x v="0"/>
    <x v="7"/>
    <x v="4"/>
    <x v="122"/>
    <x v="136"/>
    <n v="58000"/>
  </r>
  <r>
    <x v="1"/>
    <x v="0"/>
    <x v="6"/>
    <x v="0"/>
    <x v="0"/>
    <x v="7"/>
    <x v="4"/>
    <x v="122"/>
    <x v="248"/>
    <n v="22320"/>
  </r>
  <r>
    <x v="1"/>
    <x v="0"/>
    <x v="6"/>
    <x v="0"/>
    <x v="0"/>
    <x v="7"/>
    <x v="4"/>
    <x v="122"/>
    <x v="186"/>
    <m/>
  </r>
  <r>
    <x v="1"/>
    <x v="0"/>
    <x v="6"/>
    <x v="0"/>
    <x v="0"/>
    <x v="7"/>
    <x v="4"/>
    <x v="123"/>
    <x v="136"/>
    <n v="483333"/>
  </r>
  <r>
    <x v="1"/>
    <x v="0"/>
    <x v="6"/>
    <x v="0"/>
    <x v="0"/>
    <x v="7"/>
    <x v="4"/>
    <x v="123"/>
    <x v="186"/>
    <m/>
  </r>
  <r>
    <x v="1"/>
    <x v="0"/>
    <x v="6"/>
    <x v="0"/>
    <x v="0"/>
    <x v="7"/>
    <x v="4"/>
    <x v="123"/>
    <x v="248"/>
    <n v="183750"/>
  </r>
  <r>
    <x v="1"/>
    <x v="0"/>
    <x v="6"/>
    <x v="0"/>
    <x v="0"/>
    <x v="7"/>
    <x v="4"/>
    <x v="124"/>
    <x v="136"/>
    <n v="241667"/>
  </r>
  <r>
    <x v="1"/>
    <x v="0"/>
    <x v="6"/>
    <x v="0"/>
    <x v="0"/>
    <x v="7"/>
    <x v="4"/>
    <x v="124"/>
    <x v="186"/>
    <m/>
  </r>
  <r>
    <x v="1"/>
    <x v="0"/>
    <x v="6"/>
    <x v="0"/>
    <x v="0"/>
    <x v="7"/>
    <x v="4"/>
    <x v="124"/>
    <x v="248"/>
    <n v="147917"/>
  </r>
  <r>
    <x v="1"/>
    <x v="0"/>
    <x v="6"/>
    <x v="0"/>
    <x v="0"/>
    <x v="7"/>
    <x v="4"/>
    <x v="135"/>
    <x v="0"/>
    <m/>
  </r>
  <r>
    <x v="1"/>
    <x v="0"/>
    <x v="6"/>
    <x v="0"/>
    <x v="0"/>
    <x v="7"/>
    <x v="4"/>
    <x v="125"/>
    <x v="136"/>
    <m/>
  </r>
  <r>
    <x v="1"/>
    <x v="0"/>
    <x v="6"/>
    <x v="0"/>
    <x v="0"/>
    <x v="7"/>
    <x v="4"/>
    <x v="144"/>
    <x v="136"/>
    <n v="4000000"/>
  </r>
  <r>
    <x v="1"/>
    <x v="0"/>
    <x v="6"/>
    <x v="0"/>
    <x v="0"/>
    <x v="7"/>
    <x v="4"/>
    <x v="144"/>
    <x v="186"/>
    <m/>
  </r>
  <r>
    <x v="1"/>
    <x v="0"/>
    <x v="6"/>
    <x v="0"/>
    <x v="0"/>
    <x v="7"/>
    <x v="4"/>
    <x v="126"/>
    <x v="0"/>
    <m/>
  </r>
  <r>
    <x v="1"/>
    <x v="0"/>
    <x v="6"/>
    <x v="0"/>
    <x v="0"/>
    <x v="7"/>
    <x v="4"/>
    <x v="127"/>
    <x v="5"/>
    <n v="36742"/>
  </r>
  <r>
    <x v="1"/>
    <x v="0"/>
    <x v="6"/>
    <x v="0"/>
    <x v="0"/>
    <x v="7"/>
    <x v="4"/>
    <x v="152"/>
    <x v="130"/>
    <m/>
  </r>
  <r>
    <x v="1"/>
    <x v="0"/>
    <x v="6"/>
    <x v="0"/>
    <x v="0"/>
    <x v="7"/>
    <x v="4"/>
    <x v="128"/>
    <x v="6"/>
    <n v="882000"/>
  </r>
  <r>
    <x v="1"/>
    <x v="0"/>
    <x v="6"/>
    <x v="0"/>
    <x v="0"/>
    <x v="7"/>
    <x v="4"/>
    <x v="129"/>
    <x v="77"/>
    <n v="152000"/>
  </r>
  <r>
    <x v="1"/>
    <x v="0"/>
    <x v="6"/>
    <x v="0"/>
    <x v="0"/>
    <x v="7"/>
    <x v="4"/>
    <x v="129"/>
    <x v="187"/>
    <n v="142000"/>
  </r>
  <r>
    <x v="1"/>
    <x v="0"/>
    <x v="6"/>
    <x v="0"/>
    <x v="0"/>
    <x v="7"/>
    <x v="0"/>
    <x v="165"/>
    <x v="185"/>
    <n v="3016500"/>
  </r>
  <r>
    <x v="1"/>
    <x v="0"/>
    <x v="6"/>
    <x v="0"/>
    <x v="0"/>
    <x v="7"/>
    <x v="2"/>
    <x v="131"/>
    <x v="0"/>
    <m/>
  </r>
  <r>
    <x v="1"/>
    <x v="0"/>
    <x v="6"/>
    <x v="0"/>
    <x v="0"/>
    <x v="1"/>
    <x v="7"/>
    <x v="34"/>
    <x v="29"/>
    <n v="140150"/>
  </r>
  <r>
    <x v="1"/>
    <x v="0"/>
    <x v="6"/>
    <x v="0"/>
    <x v="0"/>
    <x v="1"/>
    <x v="7"/>
    <x v="20"/>
    <x v="29"/>
    <n v="217090"/>
  </r>
  <r>
    <x v="1"/>
    <x v="0"/>
    <x v="6"/>
    <x v="0"/>
    <x v="0"/>
    <x v="1"/>
    <x v="7"/>
    <x v="20"/>
    <x v="169"/>
    <n v="785244.34"/>
  </r>
  <r>
    <x v="1"/>
    <x v="0"/>
    <x v="6"/>
    <x v="0"/>
    <x v="0"/>
    <x v="1"/>
    <x v="7"/>
    <x v="101"/>
    <x v="6"/>
    <m/>
  </r>
  <r>
    <x v="1"/>
    <x v="0"/>
    <x v="6"/>
    <x v="0"/>
    <x v="0"/>
    <x v="1"/>
    <x v="7"/>
    <x v="101"/>
    <x v="77"/>
    <m/>
  </r>
  <r>
    <x v="1"/>
    <x v="0"/>
    <x v="6"/>
    <x v="0"/>
    <x v="0"/>
    <x v="1"/>
    <x v="7"/>
    <x v="101"/>
    <x v="229"/>
    <m/>
  </r>
  <r>
    <x v="1"/>
    <x v="0"/>
    <x v="6"/>
    <x v="0"/>
    <x v="0"/>
    <x v="1"/>
    <x v="7"/>
    <x v="101"/>
    <x v="130"/>
    <m/>
  </r>
  <r>
    <x v="1"/>
    <x v="0"/>
    <x v="6"/>
    <x v="0"/>
    <x v="0"/>
    <x v="1"/>
    <x v="7"/>
    <x v="101"/>
    <x v="181"/>
    <m/>
  </r>
  <r>
    <x v="1"/>
    <x v="0"/>
    <x v="6"/>
    <x v="0"/>
    <x v="0"/>
    <x v="1"/>
    <x v="7"/>
    <x v="101"/>
    <x v="8"/>
    <m/>
  </r>
  <r>
    <x v="1"/>
    <x v="0"/>
    <x v="6"/>
    <x v="0"/>
    <x v="0"/>
    <x v="1"/>
    <x v="7"/>
    <x v="101"/>
    <x v="31"/>
    <n v="49000"/>
  </r>
  <r>
    <x v="1"/>
    <x v="0"/>
    <x v="6"/>
    <x v="0"/>
    <x v="0"/>
    <x v="1"/>
    <x v="7"/>
    <x v="159"/>
    <x v="14"/>
    <m/>
  </r>
  <r>
    <x v="1"/>
    <x v="0"/>
    <x v="6"/>
    <x v="0"/>
    <x v="0"/>
    <x v="1"/>
    <x v="7"/>
    <x v="159"/>
    <x v="176"/>
    <m/>
  </r>
  <r>
    <x v="1"/>
    <x v="0"/>
    <x v="6"/>
    <x v="0"/>
    <x v="0"/>
    <x v="1"/>
    <x v="7"/>
    <x v="55"/>
    <x v="246"/>
    <n v="1922108.32"/>
  </r>
  <r>
    <x v="1"/>
    <x v="0"/>
    <x v="6"/>
    <x v="0"/>
    <x v="0"/>
    <x v="1"/>
    <x v="7"/>
    <x v="55"/>
    <x v="24"/>
    <m/>
  </r>
  <r>
    <x v="1"/>
    <x v="0"/>
    <x v="6"/>
    <x v="0"/>
    <x v="0"/>
    <x v="1"/>
    <x v="8"/>
    <x v="22"/>
    <x v="29"/>
    <n v="965670.13"/>
  </r>
  <r>
    <x v="1"/>
    <x v="0"/>
    <x v="6"/>
    <x v="0"/>
    <x v="0"/>
    <x v="1"/>
    <x v="8"/>
    <x v="94"/>
    <x v="36"/>
    <m/>
  </r>
  <r>
    <x v="1"/>
    <x v="0"/>
    <x v="6"/>
    <x v="0"/>
    <x v="0"/>
    <x v="1"/>
    <x v="8"/>
    <x v="94"/>
    <x v="70"/>
    <n v="887.44"/>
  </r>
  <r>
    <x v="1"/>
    <x v="0"/>
    <x v="6"/>
    <x v="0"/>
    <x v="0"/>
    <x v="1"/>
    <x v="8"/>
    <x v="94"/>
    <x v="134"/>
    <n v="23100"/>
  </r>
  <r>
    <x v="1"/>
    <x v="0"/>
    <x v="6"/>
    <x v="0"/>
    <x v="0"/>
    <x v="1"/>
    <x v="8"/>
    <x v="94"/>
    <x v="57"/>
    <n v="20148"/>
  </r>
  <r>
    <x v="1"/>
    <x v="0"/>
    <x v="6"/>
    <x v="0"/>
    <x v="0"/>
    <x v="1"/>
    <x v="8"/>
    <x v="94"/>
    <x v="252"/>
    <m/>
  </r>
  <r>
    <x v="1"/>
    <x v="0"/>
    <x v="6"/>
    <x v="0"/>
    <x v="0"/>
    <x v="1"/>
    <x v="8"/>
    <x v="94"/>
    <x v="17"/>
    <m/>
  </r>
  <r>
    <x v="1"/>
    <x v="0"/>
    <x v="6"/>
    <x v="0"/>
    <x v="0"/>
    <x v="1"/>
    <x v="8"/>
    <x v="94"/>
    <x v="2"/>
    <m/>
  </r>
  <r>
    <x v="1"/>
    <x v="0"/>
    <x v="6"/>
    <x v="0"/>
    <x v="0"/>
    <x v="1"/>
    <x v="8"/>
    <x v="94"/>
    <x v="44"/>
    <n v="28430"/>
  </r>
  <r>
    <x v="1"/>
    <x v="0"/>
    <x v="6"/>
    <x v="0"/>
    <x v="0"/>
    <x v="1"/>
    <x v="8"/>
    <x v="94"/>
    <x v="70"/>
    <m/>
  </r>
  <r>
    <x v="1"/>
    <x v="0"/>
    <x v="6"/>
    <x v="0"/>
    <x v="0"/>
    <x v="1"/>
    <x v="8"/>
    <x v="95"/>
    <x v="0"/>
    <m/>
  </r>
  <r>
    <x v="1"/>
    <x v="0"/>
    <x v="6"/>
    <x v="0"/>
    <x v="0"/>
    <x v="1"/>
    <x v="8"/>
    <x v="77"/>
    <x v="205"/>
    <m/>
  </r>
  <r>
    <x v="1"/>
    <x v="0"/>
    <x v="6"/>
    <x v="0"/>
    <x v="0"/>
    <x v="1"/>
    <x v="8"/>
    <x v="156"/>
    <x v="80"/>
    <m/>
  </r>
  <r>
    <x v="1"/>
    <x v="0"/>
    <x v="6"/>
    <x v="0"/>
    <x v="0"/>
    <x v="1"/>
    <x v="8"/>
    <x v="156"/>
    <x v="88"/>
    <m/>
  </r>
  <r>
    <x v="1"/>
    <x v="0"/>
    <x v="6"/>
    <x v="0"/>
    <x v="0"/>
    <x v="1"/>
    <x v="8"/>
    <x v="156"/>
    <x v="6"/>
    <m/>
  </r>
  <r>
    <x v="1"/>
    <x v="0"/>
    <x v="6"/>
    <x v="0"/>
    <x v="0"/>
    <x v="1"/>
    <x v="8"/>
    <x v="156"/>
    <x v="122"/>
    <m/>
  </r>
  <r>
    <x v="1"/>
    <x v="0"/>
    <x v="6"/>
    <x v="0"/>
    <x v="0"/>
    <x v="1"/>
    <x v="8"/>
    <x v="156"/>
    <x v="16"/>
    <m/>
  </r>
  <r>
    <x v="1"/>
    <x v="0"/>
    <x v="6"/>
    <x v="0"/>
    <x v="0"/>
    <x v="1"/>
    <x v="8"/>
    <x v="156"/>
    <x v="42"/>
    <m/>
  </r>
  <r>
    <x v="1"/>
    <x v="0"/>
    <x v="6"/>
    <x v="0"/>
    <x v="0"/>
    <x v="1"/>
    <x v="8"/>
    <x v="156"/>
    <x v="37"/>
    <m/>
  </r>
  <r>
    <x v="1"/>
    <x v="0"/>
    <x v="6"/>
    <x v="0"/>
    <x v="0"/>
    <x v="1"/>
    <x v="8"/>
    <x v="156"/>
    <x v="45"/>
    <m/>
  </r>
  <r>
    <x v="1"/>
    <x v="0"/>
    <x v="6"/>
    <x v="0"/>
    <x v="0"/>
    <x v="1"/>
    <x v="8"/>
    <x v="156"/>
    <x v="124"/>
    <m/>
  </r>
  <r>
    <x v="1"/>
    <x v="0"/>
    <x v="6"/>
    <x v="0"/>
    <x v="0"/>
    <x v="1"/>
    <x v="8"/>
    <x v="156"/>
    <x v="31"/>
    <n v="19.549999999999955"/>
  </r>
  <r>
    <x v="1"/>
    <x v="0"/>
    <x v="6"/>
    <x v="0"/>
    <x v="0"/>
    <x v="1"/>
    <x v="8"/>
    <x v="156"/>
    <x v="42"/>
    <m/>
  </r>
  <r>
    <x v="1"/>
    <x v="0"/>
    <x v="6"/>
    <x v="0"/>
    <x v="0"/>
    <x v="1"/>
    <x v="8"/>
    <x v="156"/>
    <x v="0"/>
    <m/>
  </r>
  <r>
    <x v="1"/>
    <x v="0"/>
    <x v="6"/>
    <x v="0"/>
    <x v="0"/>
    <x v="1"/>
    <x v="8"/>
    <x v="156"/>
    <x v="0"/>
    <m/>
  </r>
  <r>
    <x v="1"/>
    <x v="0"/>
    <x v="6"/>
    <x v="0"/>
    <x v="0"/>
    <x v="1"/>
    <x v="8"/>
    <x v="4"/>
    <x v="2"/>
    <m/>
  </r>
  <r>
    <x v="1"/>
    <x v="0"/>
    <x v="6"/>
    <x v="0"/>
    <x v="0"/>
    <x v="1"/>
    <x v="8"/>
    <x v="4"/>
    <x v="266"/>
    <m/>
  </r>
  <r>
    <x v="1"/>
    <x v="0"/>
    <x v="6"/>
    <x v="0"/>
    <x v="0"/>
    <x v="1"/>
    <x v="8"/>
    <x v="4"/>
    <x v="157"/>
    <m/>
  </r>
  <r>
    <x v="1"/>
    <x v="0"/>
    <x v="6"/>
    <x v="0"/>
    <x v="0"/>
    <x v="1"/>
    <x v="8"/>
    <x v="4"/>
    <x v="247"/>
    <m/>
  </r>
  <r>
    <x v="1"/>
    <x v="0"/>
    <x v="6"/>
    <x v="0"/>
    <x v="0"/>
    <x v="1"/>
    <x v="8"/>
    <x v="4"/>
    <x v="101"/>
    <m/>
  </r>
  <r>
    <x v="1"/>
    <x v="0"/>
    <x v="6"/>
    <x v="0"/>
    <x v="0"/>
    <x v="1"/>
    <x v="8"/>
    <x v="4"/>
    <x v="37"/>
    <m/>
  </r>
  <r>
    <x v="1"/>
    <x v="0"/>
    <x v="6"/>
    <x v="0"/>
    <x v="0"/>
    <x v="1"/>
    <x v="8"/>
    <x v="4"/>
    <x v="87"/>
    <m/>
  </r>
  <r>
    <x v="1"/>
    <x v="0"/>
    <x v="6"/>
    <x v="0"/>
    <x v="0"/>
    <x v="1"/>
    <x v="8"/>
    <x v="4"/>
    <x v="219"/>
    <m/>
  </r>
  <r>
    <x v="1"/>
    <x v="0"/>
    <x v="6"/>
    <x v="0"/>
    <x v="0"/>
    <x v="1"/>
    <x v="8"/>
    <x v="4"/>
    <x v="220"/>
    <m/>
  </r>
  <r>
    <x v="1"/>
    <x v="0"/>
    <x v="6"/>
    <x v="0"/>
    <x v="0"/>
    <x v="1"/>
    <x v="8"/>
    <x v="4"/>
    <x v="221"/>
    <m/>
  </r>
  <r>
    <x v="1"/>
    <x v="0"/>
    <x v="6"/>
    <x v="0"/>
    <x v="0"/>
    <x v="1"/>
    <x v="8"/>
    <x v="4"/>
    <x v="205"/>
    <m/>
  </r>
  <r>
    <x v="1"/>
    <x v="0"/>
    <x v="6"/>
    <x v="0"/>
    <x v="0"/>
    <x v="1"/>
    <x v="8"/>
    <x v="4"/>
    <x v="140"/>
    <m/>
  </r>
  <r>
    <x v="1"/>
    <x v="0"/>
    <x v="6"/>
    <x v="0"/>
    <x v="0"/>
    <x v="1"/>
    <x v="8"/>
    <x v="4"/>
    <x v="253"/>
    <m/>
  </r>
  <r>
    <x v="1"/>
    <x v="0"/>
    <x v="6"/>
    <x v="0"/>
    <x v="0"/>
    <x v="1"/>
    <x v="8"/>
    <x v="4"/>
    <x v="2"/>
    <m/>
  </r>
  <r>
    <x v="1"/>
    <x v="0"/>
    <x v="6"/>
    <x v="0"/>
    <x v="0"/>
    <x v="1"/>
    <x v="8"/>
    <x v="4"/>
    <x v="157"/>
    <m/>
  </r>
  <r>
    <x v="1"/>
    <x v="0"/>
    <x v="6"/>
    <x v="0"/>
    <x v="0"/>
    <x v="1"/>
    <x v="8"/>
    <x v="4"/>
    <x v="185"/>
    <m/>
  </r>
  <r>
    <x v="1"/>
    <x v="0"/>
    <x v="6"/>
    <x v="0"/>
    <x v="0"/>
    <x v="1"/>
    <x v="8"/>
    <x v="4"/>
    <x v="209"/>
    <m/>
  </r>
  <r>
    <x v="1"/>
    <x v="0"/>
    <x v="6"/>
    <x v="0"/>
    <x v="0"/>
    <x v="1"/>
    <x v="8"/>
    <x v="4"/>
    <x v="31"/>
    <m/>
  </r>
  <r>
    <x v="1"/>
    <x v="0"/>
    <x v="6"/>
    <x v="0"/>
    <x v="0"/>
    <x v="1"/>
    <x v="8"/>
    <x v="4"/>
    <x v="54"/>
    <m/>
  </r>
  <r>
    <x v="1"/>
    <x v="0"/>
    <x v="6"/>
    <x v="0"/>
    <x v="0"/>
    <x v="1"/>
    <x v="8"/>
    <x v="4"/>
    <x v="200"/>
    <m/>
  </r>
  <r>
    <x v="1"/>
    <x v="0"/>
    <x v="6"/>
    <x v="0"/>
    <x v="0"/>
    <x v="1"/>
    <x v="8"/>
    <x v="4"/>
    <x v="210"/>
    <m/>
  </r>
  <r>
    <x v="1"/>
    <x v="0"/>
    <x v="6"/>
    <x v="0"/>
    <x v="0"/>
    <x v="1"/>
    <x v="8"/>
    <x v="4"/>
    <x v="0"/>
    <m/>
  </r>
  <r>
    <x v="1"/>
    <x v="0"/>
    <x v="6"/>
    <x v="0"/>
    <x v="0"/>
    <x v="1"/>
    <x v="8"/>
    <x v="4"/>
    <x v="0"/>
    <m/>
  </r>
  <r>
    <x v="1"/>
    <x v="0"/>
    <x v="6"/>
    <x v="0"/>
    <x v="0"/>
    <x v="1"/>
    <x v="8"/>
    <x v="4"/>
    <x v="0"/>
    <m/>
  </r>
  <r>
    <x v="1"/>
    <x v="0"/>
    <x v="6"/>
    <x v="0"/>
    <x v="0"/>
    <x v="1"/>
    <x v="8"/>
    <x v="4"/>
    <x v="0"/>
    <m/>
  </r>
  <r>
    <x v="1"/>
    <x v="0"/>
    <x v="6"/>
    <x v="0"/>
    <x v="0"/>
    <x v="1"/>
    <x v="8"/>
    <x v="4"/>
    <x v="0"/>
    <m/>
  </r>
  <r>
    <x v="1"/>
    <x v="0"/>
    <x v="6"/>
    <x v="0"/>
    <x v="0"/>
    <x v="1"/>
    <x v="8"/>
    <x v="4"/>
    <x v="0"/>
    <m/>
  </r>
  <r>
    <x v="1"/>
    <x v="0"/>
    <x v="6"/>
    <x v="0"/>
    <x v="0"/>
    <x v="6"/>
    <x v="23"/>
    <x v="112"/>
    <x v="31"/>
    <m/>
  </r>
  <r>
    <x v="1"/>
    <x v="0"/>
    <x v="6"/>
    <x v="0"/>
    <x v="2"/>
    <x v="3"/>
    <x v="3"/>
    <x v="96"/>
    <x v="0"/>
    <m/>
  </r>
  <r>
    <x v="1"/>
    <x v="0"/>
    <x v="6"/>
    <x v="0"/>
    <x v="2"/>
    <x v="3"/>
    <x v="3"/>
    <x v="137"/>
    <x v="98"/>
    <m/>
  </r>
  <r>
    <x v="1"/>
    <x v="0"/>
    <x v="6"/>
    <x v="0"/>
    <x v="2"/>
    <x v="3"/>
    <x v="3"/>
    <x v="97"/>
    <x v="34"/>
    <n v="904050"/>
  </r>
  <r>
    <x v="1"/>
    <x v="0"/>
    <x v="6"/>
    <x v="0"/>
    <x v="2"/>
    <x v="3"/>
    <x v="3"/>
    <x v="97"/>
    <x v="36"/>
    <n v="4594926"/>
  </r>
  <r>
    <x v="1"/>
    <x v="0"/>
    <x v="6"/>
    <x v="0"/>
    <x v="2"/>
    <x v="3"/>
    <x v="3"/>
    <x v="97"/>
    <x v="48"/>
    <m/>
  </r>
  <r>
    <x v="1"/>
    <x v="0"/>
    <x v="6"/>
    <x v="0"/>
    <x v="2"/>
    <x v="3"/>
    <x v="3"/>
    <x v="97"/>
    <x v="35"/>
    <m/>
  </r>
  <r>
    <x v="1"/>
    <x v="0"/>
    <x v="6"/>
    <x v="0"/>
    <x v="2"/>
    <x v="3"/>
    <x v="3"/>
    <x v="97"/>
    <x v="0"/>
    <m/>
  </r>
  <r>
    <x v="1"/>
    <x v="0"/>
    <x v="6"/>
    <x v="0"/>
    <x v="2"/>
    <x v="3"/>
    <x v="3"/>
    <x v="97"/>
    <x v="0"/>
    <m/>
  </r>
  <r>
    <x v="1"/>
    <x v="0"/>
    <x v="6"/>
    <x v="0"/>
    <x v="2"/>
    <x v="3"/>
    <x v="3"/>
    <x v="97"/>
    <x v="0"/>
    <m/>
  </r>
  <r>
    <x v="1"/>
    <x v="0"/>
    <x v="6"/>
    <x v="0"/>
    <x v="2"/>
    <x v="3"/>
    <x v="3"/>
    <x v="98"/>
    <x v="0"/>
    <m/>
  </r>
  <r>
    <x v="1"/>
    <x v="0"/>
    <x v="6"/>
    <x v="0"/>
    <x v="2"/>
    <x v="3"/>
    <x v="3"/>
    <x v="99"/>
    <x v="37"/>
    <n v="354009"/>
  </r>
  <r>
    <x v="1"/>
    <x v="0"/>
    <x v="6"/>
    <x v="0"/>
    <x v="2"/>
    <x v="3"/>
    <x v="3"/>
    <x v="99"/>
    <x v="39"/>
    <n v="52320"/>
  </r>
  <r>
    <x v="1"/>
    <x v="0"/>
    <x v="6"/>
    <x v="0"/>
    <x v="2"/>
    <x v="3"/>
    <x v="3"/>
    <x v="99"/>
    <x v="226"/>
    <m/>
  </r>
  <r>
    <x v="1"/>
    <x v="0"/>
    <x v="6"/>
    <x v="0"/>
    <x v="2"/>
    <x v="3"/>
    <x v="3"/>
    <x v="99"/>
    <x v="70"/>
    <m/>
  </r>
  <r>
    <x v="1"/>
    <x v="0"/>
    <x v="6"/>
    <x v="0"/>
    <x v="2"/>
    <x v="3"/>
    <x v="3"/>
    <x v="99"/>
    <x v="230"/>
    <n v="14934234"/>
  </r>
  <r>
    <x v="1"/>
    <x v="0"/>
    <x v="6"/>
    <x v="0"/>
    <x v="2"/>
    <x v="3"/>
    <x v="3"/>
    <x v="98"/>
    <x v="230"/>
    <m/>
  </r>
  <r>
    <x v="1"/>
    <x v="0"/>
    <x v="6"/>
    <x v="0"/>
    <x v="2"/>
    <x v="3"/>
    <x v="3"/>
    <x v="99"/>
    <x v="249"/>
    <n v="27505200"/>
  </r>
  <r>
    <x v="1"/>
    <x v="0"/>
    <x v="6"/>
    <x v="0"/>
    <x v="2"/>
    <x v="3"/>
    <x v="3"/>
    <x v="99"/>
    <x v="156"/>
    <m/>
  </r>
  <r>
    <x v="1"/>
    <x v="0"/>
    <x v="6"/>
    <x v="0"/>
    <x v="2"/>
    <x v="3"/>
    <x v="26"/>
    <x v="137"/>
    <x v="0"/>
    <m/>
  </r>
  <r>
    <x v="1"/>
    <x v="0"/>
    <x v="6"/>
    <x v="0"/>
    <x v="2"/>
    <x v="3"/>
    <x v="20"/>
    <x v="49"/>
    <x v="226"/>
    <m/>
  </r>
  <r>
    <x v="1"/>
    <x v="0"/>
    <x v="6"/>
    <x v="0"/>
    <x v="2"/>
    <x v="3"/>
    <x v="20"/>
    <x v="49"/>
    <x v="124"/>
    <m/>
  </r>
  <r>
    <x v="1"/>
    <x v="0"/>
    <x v="6"/>
    <x v="0"/>
    <x v="2"/>
    <x v="3"/>
    <x v="20"/>
    <x v="49"/>
    <x v="41"/>
    <n v="3156410"/>
  </r>
  <r>
    <x v="1"/>
    <x v="0"/>
    <x v="6"/>
    <x v="0"/>
    <x v="2"/>
    <x v="3"/>
    <x v="20"/>
    <x v="49"/>
    <x v="42"/>
    <n v="3606360"/>
  </r>
  <r>
    <x v="1"/>
    <x v="0"/>
    <x v="6"/>
    <x v="0"/>
    <x v="2"/>
    <x v="3"/>
    <x v="20"/>
    <x v="49"/>
    <x v="230"/>
    <m/>
  </r>
  <r>
    <x v="1"/>
    <x v="0"/>
    <x v="6"/>
    <x v="0"/>
    <x v="2"/>
    <x v="3"/>
    <x v="20"/>
    <x v="49"/>
    <x v="122"/>
    <m/>
  </r>
  <r>
    <x v="1"/>
    <x v="0"/>
    <x v="6"/>
    <x v="0"/>
    <x v="2"/>
    <x v="3"/>
    <x v="20"/>
    <x v="151"/>
    <x v="0"/>
    <m/>
  </r>
  <r>
    <x v="1"/>
    <x v="0"/>
    <x v="6"/>
    <x v="0"/>
    <x v="2"/>
    <x v="3"/>
    <x v="20"/>
    <x v="111"/>
    <x v="42"/>
    <n v="2000000"/>
  </r>
  <r>
    <x v="1"/>
    <x v="0"/>
    <x v="6"/>
    <x v="0"/>
    <x v="2"/>
    <x v="3"/>
    <x v="20"/>
    <x v="111"/>
    <x v="124"/>
    <n v="946662"/>
  </r>
  <r>
    <x v="1"/>
    <x v="0"/>
    <x v="6"/>
    <x v="0"/>
    <x v="2"/>
    <x v="3"/>
    <x v="20"/>
    <x v="111"/>
    <x v="0"/>
    <m/>
  </r>
  <r>
    <x v="1"/>
    <x v="0"/>
    <x v="6"/>
    <x v="0"/>
    <x v="2"/>
    <x v="3"/>
    <x v="20"/>
    <x v="111"/>
    <x v="0"/>
    <m/>
  </r>
  <r>
    <x v="1"/>
    <x v="0"/>
    <x v="6"/>
    <x v="0"/>
    <x v="2"/>
    <x v="3"/>
    <x v="20"/>
    <x v="111"/>
    <x v="0"/>
    <m/>
  </r>
  <r>
    <x v="1"/>
    <x v="0"/>
    <x v="6"/>
    <x v="0"/>
    <x v="2"/>
    <x v="3"/>
    <x v="30"/>
    <x v="151"/>
    <x v="124"/>
    <n v="2230710"/>
  </r>
  <r>
    <x v="1"/>
    <x v="0"/>
    <x v="6"/>
    <x v="0"/>
    <x v="2"/>
    <x v="3"/>
    <x v="30"/>
    <x v="151"/>
    <x v="230"/>
    <m/>
  </r>
  <r>
    <x v="1"/>
    <x v="0"/>
    <x v="6"/>
    <x v="0"/>
    <x v="2"/>
    <x v="3"/>
    <x v="0"/>
    <x v="157"/>
    <x v="36"/>
    <m/>
  </r>
  <r>
    <x v="1"/>
    <x v="0"/>
    <x v="6"/>
    <x v="0"/>
    <x v="2"/>
    <x v="3"/>
    <x v="0"/>
    <x v="157"/>
    <x v="259"/>
    <m/>
  </r>
  <r>
    <x v="1"/>
    <x v="0"/>
    <x v="6"/>
    <x v="0"/>
    <x v="2"/>
    <x v="3"/>
    <x v="21"/>
    <x v="50"/>
    <x v="0"/>
    <m/>
  </r>
  <r>
    <x v="1"/>
    <x v="0"/>
    <x v="6"/>
    <x v="0"/>
    <x v="2"/>
    <x v="3"/>
    <x v="21"/>
    <x v="132"/>
    <x v="0"/>
    <m/>
  </r>
  <r>
    <x v="2"/>
    <x v="0"/>
    <x v="6"/>
    <x v="0"/>
    <x v="1"/>
    <x v="2"/>
    <x v="24"/>
    <x v="63"/>
    <x v="1"/>
    <n v="300872350.79000002"/>
  </r>
  <r>
    <x v="2"/>
    <x v="0"/>
    <x v="6"/>
    <x v="0"/>
    <x v="1"/>
    <x v="5"/>
    <x v="11"/>
    <x v="64"/>
    <x v="0"/>
    <m/>
  </r>
  <r>
    <x v="2"/>
    <x v="0"/>
    <x v="6"/>
    <x v="0"/>
    <x v="1"/>
    <x v="5"/>
    <x v="14"/>
    <x v="66"/>
    <x v="0"/>
    <m/>
  </r>
  <r>
    <x v="2"/>
    <x v="0"/>
    <x v="6"/>
    <x v="0"/>
    <x v="1"/>
    <x v="5"/>
    <x v="15"/>
    <x v="69"/>
    <x v="0"/>
    <m/>
  </r>
  <r>
    <x v="2"/>
    <x v="0"/>
    <x v="6"/>
    <x v="0"/>
    <x v="1"/>
    <x v="2"/>
    <x v="25"/>
    <x v="74"/>
    <x v="0"/>
    <n v="-6752657.3300000001"/>
  </r>
  <r>
    <x v="2"/>
    <x v="0"/>
    <x v="6"/>
    <x v="0"/>
    <x v="1"/>
    <x v="2"/>
    <x v="25"/>
    <x v="118"/>
    <x v="0"/>
    <m/>
  </r>
  <r>
    <x v="2"/>
    <x v="0"/>
    <x v="6"/>
    <x v="0"/>
    <x v="1"/>
    <x v="2"/>
    <x v="0"/>
    <x v="103"/>
    <x v="0"/>
    <m/>
  </r>
  <r>
    <x v="2"/>
    <x v="0"/>
    <x v="6"/>
    <x v="0"/>
    <x v="1"/>
    <x v="2"/>
    <x v="0"/>
    <x v="104"/>
    <x v="0"/>
    <n v="288655.42"/>
  </r>
  <r>
    <x v="2"/>
    <x v="0"/>
    <x v="6"/>
    <x v="0"/>
    <x v="1"/>
    <x v="2"/>
    <x v="0"/>
    <x v="145"/>
    <x v="0"/>
    <n v="-3420387.66"/>
  </r>
  <r>
    <x v="2"/>
    <x v="0"/>
    <x v="6"/>
    <x v="0"/>
    <x v="1"/>
    <x v="5"/>
    <x v="7"/>
    <x v="153"/>
    <x v="0"/>
    <m/>
  </r>
  <r>
    <x v="2"/>
    <x v="0"/>
    <x v="6"/>
    <x v="0"/>
    <x v="0"/>
    <x v="0"/>
    <x v="4"/>
    <x v="158"/>
    <x v="2"/>
    <n v="13520000"/>
  </r>
  <r>
    <x v="2"/>
    <x v="0"/>
    <x v="6"/>
    <x v="0"/>
    <x v="0"/>
    <x v="0"/>
    <x v="4"/>
    <x v="6"/>
    <x v="157"/>
    <n v="2070000"/>
  </r>
  <r>
    <x v="2"/>
    <x v="0"/>
    <x v="6"/>
    <x v="0"/>
    <x v="0"/>
    <x v="0"/>
    <x v="4"/>
    <x v="6"/>
    <x v="158"/>
    <m/>
  </r>
  <r>
    <x v="2"/>
    <x v="0"/>
    <x v="6"/>
    <x v="0"/>
    <x v="0"/>
    <x v="0"/>
    <x v="4"/>
    <x v="160"/>
    <x v="2"/>
    <n v="1882415"/>
  </r>
  <r>
    <x v="2"/>
    <x v="0"/>
    <x v="6"/>
    <x v="0"/>
    <x v="0"/>
    <x v="0"/>
    <x v="4"/>
    <x v="160"/>
    <x v="136"/>
    <n v="1487200"/>
  </r>
  <r>
    <x v="2"/>
    <x v="0"/>
    <x v="6"/>
    <x v="0"/>
    <x v="0"/>
    <x v="0"/>
    <x v="4"/>
    <x v="7"/>
    <x v="157"/>
    <n v="162000"/>
  </r>
  <r>
    <x v="2"/>
    <x v="0"/>
    <x v="6"/>
    <x v="0"/>
    <x v="0"/>
    <x v="0"/>
    <x v="4"/>
    <x v="7"/>
    <x v="158"/>
    <m/>
  </r>
  <r>
    <x v="2"/>
    <x v="0"/>
    <x v="6"/>
    <x v="0"/>
    <x v="0"/>
    <x v="0"/>
    <x v="4"/>
    <x v="7"/>
    <x v="0"/>
    <m/>
  </r>
  <r>
    <x v="2"/>
    <x v="0"/>
    <x v="6"/>
    <x v="0"/>
    <x v="0"/>
    <x v="0"/>
    <x v="4"/>
    <x v="8"/>
    <x v="2"/>
    <m/>
  </r>
  <r>
    <x v="2"/>
    <x v="0"/>
    <x v="6"/>
    <x v="0"/>
    <x v="0"/>
    <x v="0"/>
    <x v="4"/>
    <x v="8"/>
    <x v="157"/>
    <n v="186000"/>
  </r>
  <r>
    <x v="2"/>
    <x v="0"/>
    <x v="6"/>
    <x v="0"/>
    <x v="0"/>
    <x v="0"/>
    <x v="4"/>
    <x v="8"/>
    <x v="158"/>
    <m/>
  </r>
  <r>
    <x v="2"/>
    <x v="0"/>
    <x v="6"/>
    <x v="0"/>
    <x v="0"/>
    <x v="0"/>
    <x v="4"/>
    <x v="9"/>
    <x v="2"/>
    <m/>
  </r>
  <r>
    <x v="2"/>
    <x v="0"/>
    <x v="6"/>
    <x v="0"/>
    <x v="0"/>
    <x v="0"/>
    <x v="4"/>
    <x v="9"/>
    <x v="158"/>
    <m/>
  </r>
  <r>
    <x v="2"/>
    <x v="0"/>
    <x v="6"/>
    <x v="0"/>
    <x v="0"/>
    <x v="0"/>
    <x v="4"/>
    <x v="9"/>
    <x v="227"/>
    <m/>
  </r>
  <r>
    <x v="2"/>
    <x v="0"/>
    <x v="6"/>
    <x v="0"/>
    <x v="0"/>
    <x v="0"/>
    <x v="4"/>
    <x v="9"/>
    <x v="157"/>
    <n v="22320"/>
  </r>
  <r>
    <x v="2"/>
    <x v="0"/>
    <x v="6"/>
    <x v="0"/>
    <x v="0"/>
    <x v="0"/>
    <x v="4"/>
    <x v="10"/>
    <x v="2"/>
    <m/>
  </r>
  <r>
    <x v="2"/>
    <x v="0"/>
    <x v="6"/>
    <x v="0"/>
    <x v="0"/>
    <x v="0"/>
    <x v="4"/>
    <x v="10"/>
    <x v="157"/>
    <n v="186000"/>
  </r>
  <r>
    <x v="2"/>
    <x v="0"/>
    <x v="6"/>
    <x v="0"/>
    <x v="0"/>
    <x v="0"/>
    <x v="4"/>
    <x v="10"/>
    <x v="158"/>
    <m/>
  </r>
  <r>
    <x v="2"/>
    <x v="0"/>
    <x v="6"/>
    <x v="0"/>
    <x v="0"/>
    <x v="0"/>
    <x v="4"/>
    <x v="11"/>
    <x v="2"/>
    <n v="704167"/>
  </r>
  <r>
    <x v="2"/>
    <x v="0"/>
    <x v="6"/>
    <x v="0"/>
    <x v="0"/>
    <x v="0"/>
    <x v="4"/>
    <x v="11"/>
    <x v="158"/>
    <m/>
  </r>
  <r>
    <x v="2"/>
    <x v="0"/>
    <x v="6"/>
    <x v="0"/>
    <x v="0"/>
    <x v="0"/>
    <x v="4"/>
    <x v="11"/>
    <x v="157"/>
    <n v="86250"/>
  </r>
  <r>
    <x v="2"/>
    <x v="0"/>
    <x v="6"/>
    <x v="0"/>
    <x v="0"/>
    <x v="0"/>
    <x v="4"/>
    <x v="12"/>
    <x v="2"/>
    <m/>
  </r>
  <r>
    <x v="2"/>
    <x v="0"/>
    <x v="6"/>
    <x v="0"/>
    <x v="0"/>
    <x v="0"/>
    <x v="4"/>
    <x v="134"/>
    <x v="0"/>
    <m/>
  </r>
  <r>
    <x v="2"/>
    <x v="0"/>
    <x v="6"/>
    <x v="0"/>
    <x v="0"/>
    <x v="0"/>
    <x v="4"/>
    <x v="142"/>
    <x v="0"/>
    <m/>
  </r>
  <r>
    <x v="2"/>
    <x v="0"/>
    <x v="6"/>
    <x v="0"/>
    <x v="0"/>
    <x v="0"/>
    <x v="4"/>
    <x v="56"/>
    <x v="2"/>
    <n v="381400"/>
  </r>
  <r>
    <x v="2"/>
    <x v="0"/>
    <x v="6"/>
    <x v="0"/>
    <x v="0"/>
    <x v="0"/>
    <x v="4"/>
    <x v="56"/>
    <x v="214"/>
    <m/>
  </r>
  <r>
    <x v="2"/>
    <x v="0"/>
    <x v="6"/>
    <x v="0"/>
    <x v="0"/>
    <x v="0"/>
    <x v="4"/>
    <x v="56"/>
    <x v="211"/>
    <n v="139500"/>
  </r>
  <r>
    <x v="2"/>
    <x v="0"/>
    <x v="6"/>
    <x v="0"/>
    <x v="0"/>
    <x v="0"/>
    <x v="4"/>
    <x v="142"/>
    <x v="0"/>
    <m/>
  </r>
  <r>
    <x v="2"/>
    <x v="0"/>
    <x v="6"/>
    <x v="0"/>
    <x v="0"/>
    <x v="0"/>
    <x v="4"/>
    <x v="13"/>
    <x v="5"/>
    <n v="70757"/>
  </r>
  <r>
    <x v="2"/>
    <x v="0"/>
    <x v="6"/>
    <x v="0"/>
    <x v="0"/>
    <x v="0"/>
    <x v="4"/>
    <x v="146"/>
    <x v="181"/>
    <m/>
  </r>
  <r>
    <x v="2"/>
    <x v="0"/>
    <x v="6"/>
    <x v="0"/>
    <x v="0"/>
    <x v="0"/>
    <x v="4"/>
    <x v="14"/>
    <x v="6"/>
    <n v="1707433"/>
  </r>
  <r>
    <x v="2"/>
    <x v="0"/>
    <x v="6"/>
    <x v="0"/>
    <x v="0"/>
    <x v="0"/>
    <x v="4"/>
    <x v="14"/>
    <x v="7"/>
    <m/>
  </r>
  <r>
    <x v="2"/>
    <x v="0"/>
    <x v="6"/>
    <x v="0"/>
    <x v="0"/>
    <x v="0"/>
    <x v="4"/>
    <x v="15"/>
    <x v="8"/>
    <n v="556000"/>
  </r>
  <r>
    <x v="2"/>
    <x v="0"/>
    <x v="6"/>
    <x v="0"/>
    <x v="0"/>
    <x v="0"/>
    <x v="4"/>
    <x v="147"/>
    <x v="239"/>
    <n v="1060000"/>
  </r>
  <r>
    <x v="2"/>
    <x v="0"/>
    <x v="6"/>
    <x v="0"/>
    <x v="0"/>
    <x v="0"/>
    <x v="4"/>
    <x v="113"/>
    <x v="175"/>
    <m/>
  </r>
  <r>
    <x v="2"/>
    <x v="0"/>
    <x v="6"/>
    <x v="0"/>
    <x v="0"/>
    <x v="0"/>
    <x v="9"/>
    <x v="114"/>
    <x v="9"/>
    <n v="1344840"/>
  </r>
  <r>
    <x v="2"/>
    <x v="0"/>
    <x v="6"/>
    <x v="0"/>
    <x v="0"/>
    <x v="0"/>
    <x v="9"/>
    <x v="30"/>
    <x v="212"/>
    <n v="1300000"/>
  </r>
  <r>
    <x v="2"/>
    <x v="0"/>
    <x v="6"/>
    <x v="0"/>
    <x v="0"/>
    <x v="0"/>
    <x v="9"/>
    <x v="30"/>
    <x v="234"/>
    <m/>
  </r>
  <r>
    <x v="2"/>
    <x v="0"/>
    <x v="6"/>
    <x v="0"/>
    <x v="0"/>
    <x v="0"/>
    <x v="9"/>
    <x v="110"/>
    <x v="185"/>
    <m/>
  </r>
  <r>
    <x v="2"/>
    <x v="0"/>
    <x v="6"/>
    <x v="0"/>
    <x v="0"/>
    <x v="0"/>
    <x v="9"/>
    <x v="110"/>
    <x v="250"/>
    <n v="1300000"/>
  </r>
  <r>
    <x v="2"/>
    <x v="0"/>
    <x v="6"/>
    <x v="0"/>
    <x v="0"/>
    <x v="0"/>
    <x v="5"/>
    <x v="70"/>
    <x v="88"/>
    <n v="890"/>
  </r>
  <r>
    <x v="2"/>
    <x v="0"/>
    <x v="6"/>
    <x v="0"/>
    <x v="0"/>
    <x v="0"/>
    <x v="5"/>
    <x v="70"/>
    <x v="267"/>
    <n v="10918.52"/>
  </r>
  <r>
    <x v="2"/>
    <x v="0"/>
    <x v="6"/>
    <x v="0"/>
    <x v="0"/>
    <x v="0"/>
    <x v="5"/>
    <x v="70"/>
    <x v="268"/>
    <n v="4051.85"/>
  </r>
  <r>
    <x v="2"/>
    <x v="0"/>
    <x v="6"/>
    <x v="0"/>
    <x v="0"/>
    <x v="0"/>
    <x v="5"/>
    <x v="70"/>
    <x v="269"/>
    <n v="61851.839999999997"/>
  </r>
  <r>
    <x v="2"/>
    <x v="0"/>
    <x v="6"/>
    <x v="0"/>
    <x v="0"/>
    <x v="0"/>
    <x v="5"/>
    <x v="70"/>
    <x v="260"/>
    <n v="10000"/>
  </r>
  <r>
    <x v="2"/>
    <x v="0"/>
    <x v="6"/>
    <x v="0"/>
    <x v="0"/>
    <x v="0"/>
    <x v="5"/>
    <x v="102"/>
    <x v="0"/>
    <m/>
  </r>
  <r>
    <x v="2"/>
    <x v="0"/>
    <x v="6"/>
    <x v="0"/>
    <x v="0"/>
    <x v="0"/>
    <x v="5"/>
    <x v="71"/>
    <x v="88"/>
    <m/>
  </r>
  <r>
    <x v="2"/>
    <x v="0"/>
    <x v="6"/>
    <x v="0"/>
    <x v="0"/>
    <x v="0"/>
    <x v="5"/>
    <x v="71"/>
    <x v="53"/>
    <m/>
  </r>
  <r>
    <x v="2"/>
    <x v="0"/>
    <x v="6"/>
    <x v="0"/>
    <x v="0"/>
    <x v="0"/>
    <x v="5"/>
    <x v="71"/>
    <x v="224"/>
    <m/>
  </r>
  <r>
    <x v="2"/>
    <x v="0"/>
    <x v="6"/>
    <x v="0"/>
    <x v="0"/>
    <x v="0"/>
    <x v="5"/>
    <x v="71"/>
    <x v="45"/>
    <n v="21500"/>
  </r>
  <r>
    <x v="2"/>
    <x v="0"/>
    <x v="6"/>
    <x v="0"/>
    <x v="0"/>
    <x v="0"/>
    <x v="5"/>
    <x v="78"/>
    <x v="0"/>
    <m/>
  </r>
  <r>
    <x v="2"/>
    <x v="0"/>
    <x v="6"/>
    <x v="0"/>
    <x v="0"/>
    <x v="0"/>
    <x v="6"/>
    <x v="17"/>
    <x v="12"/>
    <m/>
  </r>
  <r>
    <x v="2"/>
    <x v="0"/>
    <x v="6"/>
    <x v="0"/>
    <x v="0"/>
    <x v="0"/>
    <x v="6"/>
    <x v="17"/>
    <x v="0"/>
    <m/>
  </r>
  <r>
    <x v="2"/>
    <x v="0"/>
    <x v="6"/>
    <x v="0"/>
    <x v="0"/>
    <x v="0"/>
    <x v="6"/>
    <x v="161"/>
    <x v="245"/>
    <n v="2300000"/>
  </r>
  <r>
    <x v="2"/>
    <x v="0"/>
    <x v="6"/>
    <x v="0"/>
    <x v="0"/>
    <x v="0"/>
    <x v="29"/>
    <x v="154"/>
    <x v="203"/>
    <n v="48006"/>
  </r>
  <r>
    <x v="2"/>
    <x v="0"/>
    <x v="6"/>
    <x v="0"/>
    <x v="0"/>
    <x v="0"/>
    <x v="0"/>
    <x v="162"/>
    <x v="88"/>
    <n v="433241.84"/>
  </r>
  <r>
    <x v="2"/>
    <x v="0"/>
    <x v="6"/>
    <x v="0"/>
    <x v="0"/>
    <x v="0"/>
    <x v="0"/>
    <x v="116"/>
    <x v="270"/>
    <n v="2158315"/>
  </r>
  <r>
    <x v="2"/>
    <x v="0"/>
    <x v="6"/>
    <x v="0"/>
    <x v="0"/>
    <x v="0"/>
    <x v="0"/>
    <x v="107"/>
    <x v="17"/>
    <n v="845000"/>
  </r>
  <r>
    <x v="2"/>
    <x v="0"/>
    <x v="6"/>
    <x v="0"/>
    <x v="0"/>
    <x v="0"/>
    <x v="0"/>
    <x v="107"/>
    <x v="254"/>
    <m/>
  </r>
  <r>
    <x v="2"/>
    <x v="0"/>
    <x v="6"/>
    <x v="0"/>
    <x v="0"/>
    <x v="0"/>
    <x v="0"/>
    <x v="108"/>
    <x v="254"/>
    <n v="352212"/>
  </r>
  <r>
    <x v="2"/>
    <x v="0"/>
    <x v="6"/>
    <x v="0"/>
    <x v="0"/>
    <x v="0"/>
    <x v="0"/>
    <x v="109"/>
    <x v="254"/>
    <m/>
  </r>
  <r>
    <x v="2"/>
    <x v="0"/>
    <x v="6"/>
    <x v="0"/>
    <x v="0"/>
    <x v="0"/>
    <x v="0"/>
    <x v="163"/>
    <x v="157"/>
    <n v="110000"/>
  </r>
  <r>
    <x v="2"/>
    <x v="0"/>
    <x v="6"/>
    <x v="0"/>
    <x v="0"/>
    <x v="0"/>
    <x v="0"/>
    <x v="163"/>
    <x v="40"/>
    <n v="16050"/>
  </r>
  <r>
    <x v="2"/>
    <x v="0"/>
    <x v="6"/>
    <x v="0"/>
    <x v="0"/>
    <x v="0"/>
    <x v="0"/>
    <x v="80"/>
    <x v="14"/>
    <n v="515544"/>
  </r>
  <r>
    <x v="2"/>
    <x v="0"/>
    <x v="6"/>
    <x v="0"/>
    <x v="0"/>
    <x v="0"/>
    <x v="0"/>
    <x v="80"/>
    <x v="21"/>
    <m/>
  </r>
  <r>
    <x v="2"/>
    <x v="0"/>
    <x v="6"/>
    <x v="0"/>
    <x v="0"/>
    <x v="0"/>
    <x v="0"/>
    <x v="80"/>
    <x v="176"/>
    <n v="814462"/>
  </r>
  <r>
    <x v="2"/>
    <x v="0"/>
    <x v="6"/>
    <x v="0"/>
    <x v="0"/>
    <x v="0"/>
    <x v="0"/>
    <x v="80"/>
    <x v="183"/>
    <n v="95988"/>
  </r>
  <r>
    <x v="2"/>
    <x v="0"/>
    <x v="6"/>
    <x v="0"/>
    <x v="0"/>
    <x v="0"/>
    <x v="0"/>
    <x v="80"/>
    <x v="235"/>
    <m/>
  </r>
  <r>
    <x v="2"/>
    <x v="0"/>
    <x v="6"/>
    <x v="0"/>
    <x v="0"/>
    <x v="0"/>
    <x v="0"/>
    <x v="80"/>
    <x v="70"/>
    <m/>
  </r>
  <r>
    <x v="2"/>
    <x v="0"/>
    <x v="6"/>
    <x v="0"/>
    <x v="0"/>
    <x v="0"/>
    <x v="0"/>
    <x v="80"/>
    <x v="59"/>
    <m/>
  </r>
  <r>
    <x v="2"/>
    <x v="0"/>
    <x v="6"/>
    <x v="0"/>
    <x v="0"/>
    <x v="0"/>
    <x v="0"/>
    <x v="80"/>
    <x v="44"/>
    <m/>
  </r>
  <r>
    <x v="2"/>
    <x v="0"/>
    <x v="6"/>
    <x v="0"/>
    <x v="0"/>
    <x v="0"/>
    <x v="0"/>
    <x v="80"/>
    <x v="15"/>
    <n v="1310000"/>
  </r>
  <r>
    <x v="2"/>
    <x v="0"/>
    <x v="6"/>
    <x v="0"/>
    <x v="0"/>
    <x v="0"/>
    <x v="0"/>
    <x v="84"/>
    <x v="88"/>
    <m/>
  </r>
  <r>
    <x v="2"/>
    <x v="0"/>
    <x v="6"/>
    <x v="0"/>
    <x v="0"/>
    <x v="0"/>
    <x v="0"/>
    <x v="84"/>
    <x v="246"/>
    <m/>
  </r>
  <r>
    <x v="2"/>
    <x v="0"/>
    <x v="6"/>
    <x v="0"/>
    <x v="0"/>
    <x v="0"/>
    <x v="0"/>
    <x v="107"/>
    <x v="17"/>
    <m/>
  </r>
  <r>
    <x v="2"/>
    <x v="0"/>
    <x v="6"/>
    <x v="0"/>
    <x v="0"/>
    <x v="0"/>
    <x v="0"/>
    <x v="115"/>
    <x v="0"/>
    <m/>
  </r>
  <r>
    <x v="2"/>
    <x v="0"/>
    <x v="6"/>
    <x v="0"/>
    <x v="0"/>
    <x v="0"/>
    <x v="0"/>
    <x v="138"/>
    <x v="88"/>
    <m/>
  </r>
  <r>
    <x v="2"/>
    <x v="0"/>
    <x v="6"/>
    <x v="0"/>
    <x v="0"/>
    <x v="0"/>
    <x v="0"/>
    <x v="108"/>
    <x v="0"/>
    <m/>
  </r>
  <r>
    <x v="2"/>
    <x v="0"/>
    <x v="6"/>
    <x v="0"/>
    <x v="0"/>
    <x v="0"/>
    <x v="0"/>
    <x v="109"/>
    <x v="0"/>
    <m/>
  </r>
  <r>
    <x v="2"/>
    <x v="0"/>
    <x v="6"/>
    <x v="0"/>
    <x v="0"/>
    <x v="0"/>
    <x v="0"/>
    <x v="116"/>
    <x v="20"/>
    <m/>
  </r>
  <r>
    <x v="2"/>
    <x v="0"/>
    <x v="6"/>
    <x v="0"/>
    <x v="0"/>
    <x v="0"/>
    <x v="0"/>
    <x v="116"/>
    <x v="46"/>
    <m/>
  </r>
  <r>
    <x v="2"/>
    <x v="0"/>
    <x v="6"/>
    <x v="0"/>
    <x v="0"/>
    <x v="0"/>
    <x v="0"/>
    <x v="79"/>
    <x v="0"/>
    <m/>
  </r>
  <r>
    <x v="2"/>
    <x v="0"/>
    <x v="6"/>
    <x v="0"/>
    <x v="0"/>
    <x v="0"/>
    <x v="12"/>
    <x v="81"/>
    <x v="0"/>
    <m/>
  </r>
  <r>
    <x v="2"/>
    <x v="0"/>
    <x v="6"/>
    <x v="0"/>
    <x v="0"/>
    <x v="0"/>
    <x v="12"/>
    <x v="82"/>
    <x v="100"/>
    <m/>
  </r>
  <r>
    <x v="2"/>
    <x v="0"/>
    <x v="6"/>
    <x v="0"/>
    <x v="0"/>
    <x v="0"/>
    <x v="12"/>
    <x v="83"/>
    <x v="100"/>
    <m/>
  </r>
  <r>
    <x v="2"/>
    <x v="0"/>
    <x v="6"/>
    <x v="0"/>
    <x v="0"/>
    <x v="0"/>
    <x v="12"/>
    <x v="84"/>
    <x v="255"/>
    <m/>
  </r>
  <r>
    <x v="2"/>
    <x v="0"/>
    <x v="6"/>
    <x v="0"/>
    <x v="0"/>
    <x v="0"/>
    <x v="19"/>
    <x v="100"/>
    <x v="178"/>
    <n v="167000"/>
  </r>
  <r>
    <x v="2"/>
    <x v="0"/>
    <x v="6"/>
    <x v="0"/>
    <x v="0"/>
    <x v="0"/>
    <x v="19"/>
    <x v="164"/>
    <x v="262"/>
    <m/>
  </r>
  <r>
    <x v="2"/>
    <x v="0"/>
    <x v="6"/>
    <x v="0"/>
    <x v="0"/>
    <x v="0"/>
    <x v="19"/>
    <x v="140"/>
    <x v="20"/>
    <m/>
  </r>
  <r>
    <x v="2"/>
    <x v="0"/>
    <x v="6"/>
    <x v="0"/>
    <x v="0"/>
    <x v="0"/>
    <x v="28"/>
    <x v="150"/>
    <x v="146"/>
    <m/>
  </r>
  <r>
    <x v="2"/>
    <x v="0"/>
    <x v="6"/>
    <x v="0"/>
    <x v="0"/>
    <x v="0"/>
    <x v="31"/>
    <x v="85"/>
    <x v="157"/>
    <m/>
  </r>
  <r>
    <x v="2"/>
    <x v="0"/>
    <x v="6"/>
    <x v="0"/>
    <x v="0"/>
    <x v="0"/>
    <x v="31"/>
    <x v="85"/>
    <x v="237"/>
    <m/>
  </r>
  <r>
    <x v="2"/>
    <x v="0"/>
    <x v="6"/>
    <x v="0"/>
    <x v="0"/>
    <x v="0"/>
    <x v="27"/>
    <x v="140"/>
    <x v="20"/>
    <m/>
  </r>
  <r>
    <x v="2"/>
    <x v="0"/>
    <x v="6"/>
    <x v="0"/>
    <x v="0"/>
    <x v="0"/>
    <x v="27"/>
    <x v="148"/>
    <x v="140"/>
    <m/>
  </r>
  <r>
    <x v="2"/>
    <x v="0"/>
    <x v="6"/>
    <x v="0"/>
    <x v="0"/>
    <x v="0"/>
    <x v="27"/>
    <x v="139"/>
    <x v="140"/>
    <m/>
  </r>
  <r>
    <x v="2"/>
    <x v="0"/>
    <x v="6"/>
    <x v="0"/>
    <x v="0"/>
    <x v="0"/>
    <x v="27"/>
    <x v="149"/>
    <x v="140"/>
    <m/>
  </r>
  <r>
    <x v="2"/>
    <x v="0"/>
    <x v="6"/>
    <x v="0"/>
    <x v="0"/>
    <x v="0"/>
    <x v="22"/>
    <x v="105"/>
    <x v="140"/>
    <m/>
  </r>
  <r>
    <x v="2"/>
    <x v="0"/>
    <x v="6"/>
    <x v="0"/>
    <x v="0"/>
    <x v="0"/>
    <x v="16"/>
    <x v="86"/>
    <x v="45"/>
    <n v="671690"/>
  </r>
  <r>
    <x v="2"/>
    <x v="0"/>
    <x v="6"/>
    <x v="0"/>
    <x v="0"/>
    <x v="0"/>
    <x v="16"/>
    <x v="86"/>
    <x v="204"/>
    <n v="210600"/>
  </r>
  <r>
    <x v="2"/>
    <x v="0"/>
    <x v="6"/>
    <x v="0"/>
    <x v="0"/>
    <x v="0"/>
    <x v="16"/>
    <x v="86"/>
    <x v="224"/>
    <n v="256742"/>
  </r>
  <r>
    <x v="2"/>
    <x v="0"/>
    <x v="6"/>
    <x v="0"/>
    <x v="0"/>
    <x v="0"/>
    <x v="16"/>
    <x v="117"/>
    <x v="271"/>
    <n v="558644"/>
  </r>
  <r>
    <x v="2"/>
    <x v="0"/>
    <x v="6"/>
    <x v="0"/>
    <x v="0"/>
    <x v="0"/>
    <x v="16"/>
    <x v="117"/>
    <x v="272"/>
    <n v="420679.84"/>
  </r>
  <r>
    <x v="2"/>
    <x v="0"/>
    <x v="6"/>
    <x v="0"/>
    <x v="0"/>
    <x v="0"/>
    <x v="16"/>
    <x v="117"/>
    <x v="223"/>
    <m/>
  </r>
  <r>
    <x v="2"/>
    <x v="0"/>
    <x v="6"/>
    <x v="0"/>
    <x v="0"/>
    <x v="0"/>
    <x v="22"/>
    <x v="105"/>
    <x v="0"/>
    <m/>
  </r>
  <r>
    <x v="2"/>
    <x v="0"/>
    <x v="6"/>
    <x v="0"/>
    <x v="0"/>
    <x v="0"/>
    <x v="2"/>
    <x v="87"/>
    <x v="165"/>
    <n v="733312"/>
  </r>
  <r>
    <x v="2"/>
    <x v="0"/>
    <x v="6"/>
    <x v="0"/>
    <x v="0"/>
    <x v="0"/>
    <x v="2"/>
    <x v="87"/>
    <x v="205"/>
    <n v="876124"/>
  </r>
  <r>
    <x v="2"/>
    <x v="0"/>
    <x v="6"/>
    <x v="0"/>
    <x v="0"/>
    <x v="0"/>
    <x v="2"/>
    <x v="87"/>
    <x v="263"/>
    <n v="84332"/>
  </r>
  <r>
    <x v="2"/>
    <x v="0"/>
    <x v="6"/>
    <x v="0"/>
    <x v="0"/>
    <x v="0"/>
    <x v="2"/>
    <x v="87"/>
    <x v="242"/>
    <m/>
  </r>
  <r>
    <x v="2"/>
    <x v="0"/>
    <x v="6"/>
    <x v="0"/>
    <x v="0"/>
    <x v="0"/>
    <x v="2"/>
    <x v="155"/>
    <x v="222"/>
    <m/>
  </r>
  <r>
    <x v="2"/>
    <x v="0"/>
    <x v="6"/>
    <x v="0"/>
    <x v="0"/>
    <x v="0"/>
    <x v="2"/>
    <x v="155"/>
    <x v="225"/>
    <m/>
  </r>
  <r>
    <x v="2"/>
    <x v="0"/>
    <x v="6"/>
    <x v="0"/>
    <x v="0"/>
    <x v="0"/>
    <x v="2"/>
    <x v="155"/>
    <x v="0"/>
    <m/>
  </r>
  <r>
    <x v="2"/>
    <x v="0"/>
    <x v="6"/>
    <x v="0"/>
    <x v="0"/>
    <x v="0"/>
    <x v="2"/>
    <x v="88"/>
    <x v="128"/>
    <m/>
  </r>
  <r>
    <x v="2"/>
    <x v="0"/>
    <x v="6"/>
    <x v="0"/>
    <x v="0"/>
    <x v="0"/>
    <x v="2"/>
    <x v="88"/>
    <x v="247"/>
    <n v="34400"/>
  </r>
  <r>
    <x v="2"/>
    <x v="0"/>
    <x v="6"/>
    <x v="0"/>
    <x v="0"/>
    <x v="0"/>
    <x v="2"/>
    <x v="89"/>
    <x v="32"/>
    <n v="1134"/>
  </r>
  <r>
    <x v="2"/>
    <x v="0"/>
    <x v="6"/>
    <x v="0"/>
    <x v="0"/>
    <x v="0"/>
    <x v="2"/>
    <x v="88"/>
    <x v="190"/>
    <m/>
  </r>
  <r>
    <x v="2"/>
    <x v="0"/>
    <x v="6"/>
    <x v="0"/>
    <x v="0"/>
    <x v="0"/>
    <x v="2"/>
    <x v="88"/>
    <x v="246"/>
    <n v="8500"/>
  </r>
  <r>
    <x v="2"/>
    <x v="0"/>
    <x v="6"/>
    <x v="0"/>
    <x v="0"/>
    <x v="0"/>
    <x v="2"/>
    <x v="89"/>
    <x v="190"/>
    <m/>
  </r>
  <r>
    <x v="2"/>
    <x v="0"/>
    <x v="6"/>
    <x v="0"/>
    <x v="0"/>
    <x v="0"/>
    <x v="2"/>
    <x v="89"/>
    <x v="102"/>
    <m/>
  </r>
  <r>
    <x v="2"/>
    <x v="0"/>
    <x v="6"/>
    <x v="0"/>
    <x v="0"/>
    <x v="0"/>
    <x v="2"/>
    <x v="89"/>
    <x v="157"/>
    <n v="61500"/>
  </r>
  <r>
    <x v="2"/>
    <x v="0"/>
    <x v="6"/>
    <x v="0"/>
    <x v="0"/>
    <x v="0"/>
    <x v="2"/>
    <x v="89"/>
    <x v="264"/>
    <m/>
  </r>
  <r>
    <x v="2"/>
    <x v="0"/>
    <x v="6"/>
    <x v="0"/>
    <x v="0"/>
    <x v="0"/>
    <x v="2"/>
    <x v="90"/>
    <x v="94"/>
    <n v="514251"/>
  </r>
  <r>
    <x v="2"/>
    <x v="0"/>
    <x v="6"/>
    <x v="0"/>
    <x v="0"/>
    <x v="0"/>
    <x v="2"/>
    <x v="90"/>
    <x v="0"/>
    <m/>
  </r>
  <r>
    <x v="2"/>
    <x v="0"/>
    <x v="6"/>
    <x v="0"/>
    <x v="0"/>
    <x v="0"/>
    <x v="2"/>
    <x v="91"/>
    <x v="267"/>
    <n v="150129.48000000001"/>
  </r>
  <r>
    <x v="2"/>
    <x v="0"/>
    <x v="6"/>
    <x v="0"/>
    <x v="0"/>
    <x v="0"/>
    <x v="2"/>
    <x v="91"/>
    <x v="273"/>
    <n v="342756.63"/>
  </r>
  <r>
    <x v="2"/>
    <x v="0"/>
    <x v="6"/>
    <x v="0"/>
    <x v="0"/>
    <x v="0"/>
    <x v="2"/>
    <x v="91"/>
    <x v="268"/>
    <n v="55713.15"/>
  </r>
  <r>
    <x v="2"/>
    <x v="0"/>
    <x v="6"/>
    <x v="0"/>
    <x v="0"/>
    <x v="0"/>
    <x v="2"/>
    <x v="91"/>
    <x v="269"/>
    <n v="850461.16"/>
  </r>
  <r>
    <x v="2"/>
    <x v="0"/>
    <x v="6"/>
    <x v="0"/>
    <x v="0"/>
    <x v="0"/>
    <x v="2"/>
    <x v="91"/>
    <x v="260"/>
    <n v="125000"/>
  </r>
  <r>
    <x v="2"/>
    <x v="0"/>
    <x v="6"/>
    <x v="0"/>
    <x v="0"/>
    <x v="0"/>
    <x v="2"/>
    <x v="91"/>
    <x v="274"/>
    <n v="111738.07"/>
  </r>
  <r>
    <x v="2"/>
    <x v="0"/>
    <x v="6"/>
    <x v="0"/>
    <x v="0"/>
    <x v="0"/>
    <x v="2"/>
    <x v="136"/>
    <x v="208"/>
    <m/>
  </r>
  <r>
    <x v="2"/>
    <x v="0"/>
    <x v="6"/>
    <x v="0"/>
    <x v="0"/>
    <x v="0"/>
    <x v="2"/>
    <x v="136"/>
    <x v="228"/>
    <n v="440000"/>
  </r>
  <r>
    <x v="2"/>
    <x v="0"/>
    <x v="6"/>
    <x v="0"/>
    <x v="0"/>
    <x v="0"/>
    <x v="2"/>
    <x v="136"/>
    <x v="244"/>
    <m/>
  </r>
  <r>
    <x v="2"/>
    <x v="0"/>
    <x v="6"/>
    <x v="0"/>
    <x v="0"/>
    <x v="0"/>
    <x v="2"/>
    <x v="136"/>
    <x v="218"/>
    <m/>
  </r>
  <r>
    <x v="2"/>
    <x v="0"/>
    <x v="6"/>
    <x v="0"/>
    <x v="0"/>
    <x v="0"/>
    <x v="2"/>
    <x v="136"/>
    <x v="208"/>
    <m/>
  </r>
  <r>
    <x v="2"/>
    <x v="0"/>
    <x v="6"/>
    <x v="0"/>
    <x v="0"/>
    <x v="0"/>
    <x v="2"/>
    <x v="136"/>
    <x v="252"/>
    <m/>
  </r>
  <r>
    <x v="2"/>
    <x v="0"/>
    <x v="6"/>
    <x v="0"/>
    <x v="0"/>
    <x v="0"/>
    <x v="2"/>
    <x v="136"/>
    <x v="157"/>
    <n v="36000"/>
  </r>
  <r>
    <x v="2"/>
    <x v="0"/>
    <x v="6"/>
    <x v="0"/>
    <x v="0"/>
    <x v="0"/>
    <x v="2"/>
    <x v="136"/>
    <x v="248"/>
    <m/>
  </r>
  <r>
    <x v="2"/>
    <x v="0"/>
    <x v="6"/>
    <x v="0"/>
    <x v="0"/>
    <x v="0"/>
    <x v="2"/>
    <x v="141"/>
    <x v="185"/>
    <m/>
  </r>
  <r>
    <x v="2"/>
    <x v="0"/>
    <x v="6"/>
    <x v="0"/>
    <x v="0"/>
    <x v="0"/>
    <x v="2"/>
    <x v="141"/>
    <x v="0"/>
    <m/>
  </r>
  <r>
    <x v="2"/>
    <x v="0"/>
    <x v="6"/>
    <x v="0"/>
    <x v="0"/>
    <x v="0"/>
    <x v="2"/>
    <x v="141"/>
    <x v="0"/>
    <m/>
  </r>
  <r>
    <x v="2"/>
    <x v="0"/>
    <x v="6"/>
    <x v="0"/>
    <x v="0"/>
    <x v="0"/>
    <x v="2"/>
    <x v="93"/>
    <x v="0"/>
    <m/>
  </r>
  <r>
    <x v="2"/>
    <x v="0"/>
    <x v="6"/>
    <x v="0"/>
    <x v="0"/>
    <x v="0"/>
    <x v="2"/>
    <x v="84"/>
    <x v="60"/>
    <m/>
  </r>
  <r>
    <x v="2"/>
    <x v="0"/>
    <x v="6"/>
    <x v="0"/>
    <x v="0"/>
    <x v="0"/>
    <x v="2"/>
    <x v="84"/>
    <x v="226"/>
    <m/>
  </r>
  <r>
    <x v="2"/>
    <x v="0"/>
    <x v="6"/>
    <x v="0"/>
    <x v="0"/>
    <x v="0"/>
    <x v="2"/>
    <x v="84"/>
    <x v="248"/>
    <m/>
  </r>
  <r>
    <x v="2"/>
    <x v="0"/>
    <x v="6"/>
    <x v="0"/>
    <x v="0"/>
    <x v="0"/>
    <x v="2"/>
    <x v="84"/>
    <x v="0"/>
    <m/>
  </r>
  <r>
    <x v="2"/>
    <x v="0"/>
    <x v="6"/>
    <x v="0"/>
    <x v="0"/>
    <x v="0"/>
    <x v="2"/>
    <x v="84"/>
    <x v="0"/>
    <m/>
  </r>
  <r>
    <x v="2"/>
    <x v="0"/>
    <x v="6"/>
    <x v="0"/>
    <x v="0"/>
    <x v="0"/>
    <x v="2"/>
    <x v="84"/>
    <x v="0"/>
    <m/>
  </r>
  <r>
    <x v="2"/>
    <x v="0"/>
    <x v="6"/>
    <x v="0"/>
    <x v="0"/>
    <x v="0"/>
    <x v="2"/>
    <x v="84"/>
    <x v="0"/>
    <m/>
  </r>
  <r>
    <x v="2"/>
    <x v="0"/>
    <x v="6"/>
    <x v="0"/>
    <x v="0"/>
    <x v="0"/>
    <x v="2"/>
    <x v="84"/>
    <x v="0"/>
    <m/>
  </r>
  <r>
    <x v="2"/>
    <x v="0"/>
    <x v="6"/>
    <x v="0"/>
    <x v="0"/>
    <x v="0"/>
    <x v="2"/>
    <x v="84"/>
    <x v="0"/>
    <m/>
  </r>
  <r>
    <x v="2"/>
    <x v="0"/>
    <x v="6"/>
    <x v="0"/>
    <x v="0"/>
    <x v="0"/>
    <x v="2"/>
    <x v="84"/>
    <x v="0"/>
    <m/>
  </r>
  <r>
    <x v="2"/>
    <x v="0"/>
    <x v="6"/>
    <x v="0"/>
    <x v="0"/>
    <x v="7"/>
    <x v="4"/>
    <x v="119"/>
    <x v="136"/>
    <n v="3166667"/>
  </r>
  <r>
    <x v="2"/>
    <x v="0"/>
    <x v="6"/>
    <x v="0"/>
    <x v="0"/>
    <x v="7"/>
    <x v="4"/>
    <x v="119"/>
    <x v="248"/>
    <n v="3550000"/>
  </r>
  <r>
    <x v="2"/>
    <x v="0"/>
    <x v="6"/>
    <x v="0"/>
    <x v="0"/>
    <x v="7"/>
    <x v="4"/>
    <x v="119"/>
    <x v="186"/>
    <m/>
  </r>
  <r>
    <x v="2"/>
    <x v="0"/>
    <x v="6"/>
    <x v="0"/>
    <x v="0"/>
    <x v="7"/>
    <x v="4"/>
    <x v="120"/>
    <x v="136"/>
    <m/>
  </r>
  <r>
    <x v="2"/>
    <x v="0"/>
    <x v="6"/>
    <x v="0"/>
    <x v="0"/>
    <x v="7"/>
    <x v="4"/>
    <x v="121"/>
    <x v="136"/>
    <n v="316667"/>
  </r>
  <r>
    <x v="2"/>
    <x v="0"/>
    <x v="6"/>
    <x v="0"/>
    <x v="0"/>
    <x v="7"/>
    <x v="4"/>
    <x v="121"/>
    <x v="186"/>
    <m/>
  </r>
  <r>
    <x v="2"/>
    <x v="0"/>
    <x v="6"/>
    <x v="0"/>
    <x v="0"/>
    <x v="7"/>
    <x v="4"/>
    <x v="121"/>
    <x v="248"/>
    <n v="186000"/>
  </r>
  <r>
    <x v="2"/>
    <x v="0"/>
    <x v="6"/>
    <x v="0"/>
    <x v="0"/>
    <x v="7"/>
    <x v="4"/>
    <x v="122"/>
    <x v="136"/>
    <n v="38000"/>
  </r>
  <r>
    <x v="2"/>
    <x v="0"/>
    <x v="6"/>
    <x v="0"/>
    <x v="0"/>
    <x v="7"/>
    <x v="4"/>
    <x v="122"/>
    <x v="248"/>
    <n v="22320"/>
  </r>
  <r>
    <x v="2"/>
    <x v="0"/>
    <x v="6"/>
    <x v="0"/>
    <x v="0"/>
    <x v="7"/>
    <x v="4"/>
    <x v="122"/>
    <x v="186"/>
    <m/>
  </r>
  <r>
    <x v="2"/>
    <x v="0"/>
    <x v="6"/>
    <x v="0"/>
    <x v="0"/>
    <x v="7"/>
    <x v="4"/>
    <x v="123"/>
    <x v="136"/>
    <n v="316667"/>
  </r>
  <r>
    <x v="2"/>
    <x v="0"/>
    <x v="6"/>
    <x v="0"/>
    <x v="0"/>
    <x v="7"/>
    <x v="4"/>
    <x v="123"/>
    <x v="186"/>
    <m/>
  </r>
  <r>
    <x v="2"/>
    <x v="0"/>
    <x v="6"/>
    <x v="0"/>
    <x v="0"/>
    <x v="7"/>
    <x v="4"/>
    <x v="123"/>
    <x v="248"/>
    <n v="186000"/>
  </r>
  <r>
    <x v="2"/>
    <x v="0"/>
    <x v="6"/>
    <x v="0"/>
    <x v="0"/>
    <x v="7"/>
    <x v="4"/>
    <x v="124"/>
    <x v="136"/>
    <n v="158333"/>
  </r>
  <r>
    <x v="2"/>
    <x v="0"/>
    <x v="6"/>
    <x v="0"/>
    <x v="0"/>
    <x v="7"/>
    <x v="4"/>
    <x v="124"/>
    <x v="186"/>
    <m/>
  </r>
  <r>
    <x v="2"/>
    <x v="0"/>
    <x v="6"/>
    <x v="0"/>
    <x v="0"/>
    <x v="7"/>
    <x v="4"/>
    <x v="124"/>
    <x v="248"/>
    <n v="147917"/>
  </r>
  <r>
    <x v="2"/>
    <x v="0"/>
    <x v="6"/>
    <x v="0"/>
    <x v="0"/>
    <x v="7"/>
    <x v="4"/>
    <x v="135"/>
    <x v="0"/>
    <m/>
  </r>
  <r>
    <x v="2"/>
    <x v="0"/>
    <x v="6"/>
    <x v="0"/>
    <x v="0"/>
    <x v="7"/>
    <x v="4"/>
    <x v="125"/>
    <x v="136"/>
    <m/>
  </r>
  <r>
    <x v="2"/>
    <x v="0"/>
    <x v="6"/>
    <x v="0"/>
    <x v="0"/>
    <x v="7"/>
    <x v="4"/>
    <x v="144"/>
    <x v="136"/>
    <m/>
  </r>
  <r>
    <x v="2"/>
    <x v="0"/>
    <x v="6"/>
    <x v="0"/>
    <x v="0"/>
    <x v="7"/>
    <x v="4"/>
    <x v="144"/>
    <x v="186"/>
    <m/>
  </r>
  <r>
    <x v="2"/>
    <x v="0"/>
    <x v="6"/>
    <x v="0"/>
    <x v="0"/>
    <x v="7"/>
    <x v="4"/>
    <x v="126"/>
    <x v="0"/>
    <m/>
  </r>
  <r>
    <x v="2"/>
    <x v="0"/>
    <x v="6"/>
    <x v="0"/>
    <x v="0"/>
    <x v="7"/>
    <x v="4"/>
    <x v="127"/>
    <x v="5"/>
    <n v="38543"/>
  </r>
  <r>
    <x v="2"/>
    <x v="0"/>
    <x v="6"/>
    <x v="0"/>
    <x v="0"/>
    <x v="7"/>
    <x v="4"/>
    <x v="152"/>
    <x v="130"/>
    <m/>
  </r>
  <r>
    <x v="2"/>
    <x v="0"/>
    <x v="6"/>
    <x v="0"/>
    <x v="0"/>
    <x v="7"/>
    <x v="4"/>
    <x v="128"/>
    <x v="6"/>
    <n v="1222000"/>
  </r>
  <r>
    <x v="2"/>
    <x v="0"/>
    <x v="6"/>
    <x v="0"/>
    <x v="0"/>
    <x v="7"/>
    <x v="4"/>
    <x v="129"/>
    <x v="77"/>
    <n v="232000"/>
  </r>
  <r>
    <x v="2"/>
    <x v="0"/>
    <x v="6"/>
    <x v="0"/>
    <x v="0"/>
    <x v="7"/>
    <x v="4"/>
    <x v="129"/>
    <x v="187"/>
    <n v="142000"/>
  </r>
  <r>
    <x v="2"/>
    <x v="0"/>
    <x v="6"/>
    <x v="0"/>
    <x v="0"/>
    <x v="7"/>
    <x v="0"/>
    <x v="165"/>
    <x v="185"/>
    <n v="3016500"/>
  </r>
  <r>
    <x v="2"/>
    <x v="0"/>
    <x v="6"/>
    <x v="0"/>
    <x v="0"/>
    <x v="7"/>
    <x v="2"/>
    <x v="131"/>
    <x v="0"/>
    <m/>
  </r>
  <r>
    <x v="2"/>
    <x v="0"/>
    <x v="6"/>
    <x v="0"/>
    <x v="0"/>
    <x v="1"/>
    <x v="7"/>
    <x v="34"/>
    <x v="29"/>
    <n v="140150"/>
  </r>
  <r>
    <x v="2"/>
    <x v="0"/>
    <x v="6"/>
    <x v="0"/>
    <x v="0"/>
    <x v="1"/>
    <x v="7"/>
    <x v="20"/>
    <x v="29"/>
    <n v="197750"/>
  </r>
  <r>
    <x v="2"/>
    <x v="0"/>
    <x v="6"/>
    <x v="0"/>
    <x v="0"/>
    <x v="1"/>
    <x v="7"/>
    <x v="20"/>
    <x v="169"/>
    <n v="959035.76"/>
  </r>
  <r>
    <x v="2"/>
    <x v="0"/>
    <x v="6"/>
    <x v="0"/>
    <x v="0"/>
    <x v="1"/>
    <x v="7"/>
    <x v="101"/>
    <x v="6"/>
    <m/>
  </r>
  <r>
    <x v="2"/>
    <x v="0"/>
    <x v="6"/>
    <x v="0"/>
    <x v="0"/>
    <x v="1"/>
    <x v="7"/>
    <x v="101"/>
    <x v="77"/>
    <m/>
  </r>
  <r>
    <x v="2"/>
    <x v="0"/>
    <x v="6"/>
    <x v="0"/>
    <x v="0"/>
    <x v="1"/>
    <x v="7"/>
    <x v="101"/>
    <x v="229"/>
    <m/>
  </r>
  <r>
    <x v="2"/>
    <x v="0"/>
    <x v="6"/>
    <x v="0"/>
    <x v="0"/>
    <x v="1"/>
    <x v="7"/>
    <x v="101"/>
    <x v="130"/>
    <m/>
  </r>
  <r>
    <x v="2"/>
    <x v="0"/>
    <x v="6"/>
    <x v="0"/>
    <x v="0"/>
    <x v="1"/>
    <x v="7"/>
    <x v="101"/>
    <x v="181"/>
    <m/>
  </r>
  <r>
    <x v="2"/>
    <x v="0"/>
    <x v="6"/>
    <x v="0"/>
    <x v="0"/>
    <x v="1"/>
    <x v="7"/>
    <x v="101"/>
    <x v="8"/>
    <m/>
  </r>
  <r>
    <x v="2"/>
    <x v="0"/>
    <x v="6"/>
    <x v="0"/>
    <x v="0"/>
    <x v="1"/>
    <x v="7"/>
    <x v="101"/>
    <x v="31"/>
    <m/>
  </r>
  <r>
    <x v="2"/>
    <x v="0"/>
    <x v="6"/>
    <x v="0"/>
    <x v="0"/>
    <x v="1"/>
    <x v="7"/>
    <x v="159"/>
    <x v="14"/>
    <m/>
  </r>
  <r>
    <x v="2"/>
    <x v="0"/>
    <x v="6"/>
    <x v="0"/>
    <x v="0"/>
    <x v="1"/>
    <x v="7"/>
    <x v="159"/>
    <x v="176"/>
    <m/>
  </r>
  <r>
    <x v="2"/>
    <x v="0"/>
    <x v="6"/>
    <x v="0"/>
    <x v="0"/>
    <x v="1"/>
    <x v="7"/>
    <x v="55"/>
    <x v="246"/>
    <n v="3319866"/>
  </r>
  <r>
    <x v="2"/>
    <x v="0"/>
    <x v="6"/>
    <x v="0"/>
    <x v="0"/>
    <x v="1"/>
    <x v="7"/>
    <x v="55"/>
    <x v="24"/>
    <m/>
  </r>
  <r>
    <x v="2"/>
    <x v="0"/>
    <x v="6"/>
    <x v="0"/>
    <x v="0"/>
    <x v="1"/>
    <x v="8"/>
    <x v="22"/>
    <x v="29"/>
    <n v="554145.36"/>
  </r>
  <r>
    <x v="2"/>
    <x v="0"/>
    <x v="6"/>
    <x v="0"/>
    <x v="0"/>
    <x v="1"/>
    <x v="8"/>
    <x v="94"/>
    <x v="36"/>
    <m/>
  </r>
  <r>
    <x v="2"/>
    <x v="0"/>
    <x v="6"/>
    <x v="0"/>
    <x v="0"/>
    <x v="1"/>
    <x v="8"/>
    <x v="94"/>
    <x v="15"/>
    <n v="152746"/>
  </r>
  <r>
    <x v="2"/>
    <x v="0"/>
    <x v="6"/>
    <x v="0"/>
    <x v="0"/>
    <x v="1"/>
    <x v="8"/>
    <x v="94"/>
    <x v="134"/>
    <m/>
  </r>
  <r>
    <x v="2"/>
    <x v="0"/>
    <x v="6"/>
    <x v="0"/>
    <x v="0"/>
    <x v="1"/>
    <x v="8"/>
    <x v="94"/>
    <x v="57"/>
    <m/>
  </r>
  <r>
    <x v="2"/>
    <x v="0"/>
    <x v="6"/>
    <x v="0"/>
    <x v="0"/>
    <x v="1"/>
    <x v="8"/>
    <x v="94"/>
    <x v="252"/>
    <m/>
  </r>
  <r>
    <x v="2"/>
    <x v="0"/>
    <x v="6"/>
    <x v="0"/>
    <x v="0"/>
    <x v="1"/>
    <x v="8"/>
    <x v="94"/>
    <x v="17"/>
    <m/>
  </r>
  <r>
    <x v="2"/>
    <x v="0"/>
    <x v="6"/>
    <x v="0"/>
    <x v="0"/>
    <x v="1"/>
    <x v="8"/>
    <x v="94"/>
    <x v="2"/>
    <m/>
  </r>
  <r>
    <x v="2"/>
    <x v="0"/>
    <x v="6"/>
    <x v="0"/>
    <x v="0"/>
    <x v="1"/>
    <x v="8"/>
    <x v="94"/>
    <x v="273"/>
    <n v="3016.27"/>
  </r>
  <r>
    <x v="2"/>
    <x v="0"/>
    <x v="6"/>
    <x v="0"/>
    <x v="0"/>
    <x v="1"/>
    <x v="8"/>
    <x v="94"/>
    <x v="70"/>
    <m/>
  </r>
  <r>
    <x v="2"/>
    <x v="0"/>
    <x v="6"/>
    <x v="0"/>
    <x v="0"/>
    <x v="1"/>
    <x v="8"/>
    <x v="95"/>
    <x v="0"/>
    <m/>
  </r>
  <r>
    <x v="2"/>
    <x v="0"/>
    <x v="6"/>
    <x v="0"/>
    <x v="0"/>
    <x v="1"/>
    <x v="8"/>
    <x v="77"/>
    <x v="205"/>
    <m/>
  </r>
  <r>
    <x v="2"/>
    <x v="0"/>
    <x v="6"/>
    <x v="0"/>
    <x v="0"/>
    <x v="1"/>
    <x v="8"/>
    <x v="156"/>
    <x v="80"/>
    <m/>
  </r>
  <r>
    <x v="2"/>
    <x v="0"/>
    <x v="6"/>
    <x v="0"/>
    <x v="0"/>
    <x v="1"/>
    <x v="8"/>
    <x v="156"/>
    <x v="88"/>
    <m/>
  </r>
  <r>
    <x v="2"/>
    <x v="0"/>
    <x v="6"/>
    <x v="0"/>
    <x v="0"/>
    <x v="1"/>
    <x v="8"/>
    <x v="156"/>
    <x v="6"/>
    <m/>
  </r>
  <r>
    <x v="2"/>
    <x v="0"/>
    <x v="6"/>
    <x v="0"/>
    <x v="0"/>
    <x v="1"/>
    <x v="8"/>
    <x v="156"/>
    <x v="122"/>
    <m/>
  </r>
  <r>
    <x v="2"/>
    <x v="0"/>
    <x v="6"/>
    <x v="0"/>
    <x v="0"/>
    <x v="1"/>
    <x v="8"/>
    <x v="156"/>
    <x v="16"/>
    <m/>
  </r>
  <r>
    <x v="2"/>
    <x v="0"/>
    <x v="6"/>
    <x v="0"/>
    <x v="0"/>
    <x v="1"/>
    <x v="8"/>
    <x v="156"/>
    <x v="42"/>
    <m/>
  </r>
  <r>
    <x v="2"/>
    <x v="0"/>
    <x v="6"/>
    <x v="0"/>
    <x v="0"/>
    <x v="1"/>
    <x v="8"/>
    <x v="156"/>
    <x v="37"/>
    <m/>
  </r>
  <r>
    <x v="2"/>
    <x v="0"/>
    <x v="6"/>
    <x v="0"/>
    <x v="0"/>
    <x v="1"/>
    <x v="8"/>
    <x v="156"/>
    <x v="45"/>
    <m/>
  </r>
  <r>
    <x v="2"/>
    <x v="0"/>
    <x v="6"/>
    <x v="0"/>
    <x v="0"/>
    <x v="1"/>
    <x v="8"/>
    <x v="156"/>
    <x v="124"/>
    <m/>
  </r>
  <r>
    <x v="2"/>
    <x v="0"/>
    <x v="6"/>
    <x v="0"/>
    <x v="0"/>
    <x v="1"/>
    <x v="8"/>
    <x v="156"/>
    <x v="31"/>
    <m/>
  </r>
  <r>
    <x v="2"/>
    <x v="0"/>
    <x v="6"/>
    <x v="0"/>
    <x v="0"/>
    <x v="1"/>
    <x v="8"/>
    <x v="156"/>
    <x v="42"/>
    <m/>
  </r>
  <r>
    <x v="2"/>
    <x v="0"/>
    <x v="6"/>
    <x v="0"/>
    <x v="0"/>
    <x v="1"/>
    <x v="8"/>
    <x v="156"/>
    <x v="0"/>
    <m/>
  </r>
  <r>
    <x v="2"/>
    <x v="0"/>
    <x v="6"/>
    <x v="0"/>
    <x v="0"/>
    <x v="1"/>
    <x v="8"/>
    <x v="156"/>
    <x v="0"/>
    <m/>
  </r>
  <r>
    <x v="2"/>
    <x v="0"/>
    <x v="6"/>
    <x v="0"/>
    <x v="0"/>
    <x v="1"/>
    <x v="8"/>
    <x v="4"/>
    <x v="157"/>
    <n v="43382.94"/>
  </r>
  <r>
    <x v="2"/>
    <x v="0"/>
    <x v="6"/>
    <x v="0"/>
    <x v="0"/>
    <x v="1"/>
    <x v="8"/>
    <x v="4"/>
    <x v="266"/>
    <m/>
  </r>
  <r>
    <x v="2"/>
    <x v="0"/>
    <x v="6"/>
    <x v="0"/>
    <x v="0"/>
    <x v="1"/>
    <x v="8"/>
    <x v="4"/>
    <x v="157"/>
    <m/>
  </r>
  <r>
    <x v="2"/>
    <x v="0"/>
    <x v="6"/>
    <x v="0"/>
    <x v="0"/>
    <x v="1"/>
    <x v="8"/>
    <x v="4"/>
    <x v="247"/>
    <m/>
  </r>
  <r>
    <x v="2"/>
    <x v="0"/>
    <x v="6"/>
    <x v="0"/>
    <x v="0"/>
    <x v="1"/>
    <x v="8"/>
    <x v="4"/>
    <x v="101"/>
    <m/>
  </r>
  <r>
    <x v="2"/>
    <x v="0"/>
    <x v="6"/>
    <x v="0"/>
    <x v="0"/>
    <x v="1"/>
    <x v="8"/>
    <x v="4"/>
    <x v="37"/>
    <m/>
  </r>
  <r>
    <x v="2"/>
    <x v="0"/>
    <x v="6"/>
    <x v="0"/>
    <x v="0"/>
    <x v="1"/>
    <x v="8"/>
    <x v="4"/>
    <x v="87"/>
    <m/>
  </r>
  <r>
    <x v="2"/>
    <x v="0"/>
    <x v="6"/>
    <x v="0"/>
    <x v="0"/>
    <x v="1"/>
    <x v="8"/>
    <x v="4"/>
    <x v="219"/>
    <m/>
  </r>
  <r>
    <x v="2"/>
    <x v="0"/>
    <x v="6"/>
    <x v="0"/>
    <x v="0"/>
    <x v="1"/>
    <x v="8"/>
    <x v="4"/>
    <x v="220"/>
    <m/>
  </r>
  <r>
    <x v="2"/>
    <x v="0"/>
    <x v="6"/>
    <x v="0"/>
    <x v="0"/>
    <x v="1"/>
    <x v="8"/>
    <x v="4"/>
    <x v="221"/>
    <m/>
  </r>
  <r>
    <x v="2"/>
    <x v="0"/>
    <x v="6"/>
    <x v="0"/>
    <x v="0"/>
    <x v="1"/>
    <x v="8"/>
    <x v="4"/>
    <x v="205"/>
    <m/>
  </r>
  <r>
    <x v="2"/>
    <x v="0"/>
    <x v="6"/>
    <x v="0"/>
    <x v="0"/>
    <x v="1"/>
    <x v="8"/>
    <x v="4"/>
    <x v="140"/>
    <m/>
  </r>
  <r>
    <x v="2"/>
    <x v="0"/>
    <x v="6"/>
    <x v="0"/>
    <x v="0"/>
    <x v="1"/>
    <x v="8"/>
    <x v="4"/>
    <x v="253"/>
    <m/>
  </r>
  <r>
    <x v="2"/>
    <x v="0"/>
    <x v="6"/>
    <x v="0"/>
    <x v="0"/>
    <x v="1"/>
    <x v="8"/>
    <x v="4"/>
    <x v="2"/>
    <m/>
  </r>
  <r>
    <x v="2"/>
    <x v="0"/>
    <x v="6"/>
    <x v="0"/>
    <x v="0"/>
    <x v="1"/>
    <x v="8"/>
    <x v="4"/>
    <x v="157"/>
    <m/>
  </r>
  <r>
    <x v="2"/>
    <x v="0"/>
    <x v="6"/>
    <x v="0"/>
    <x v="0"/>
    <x v="1"/>
    <x v="8"/>
    <x v="4"/>
    <x v="185"/>
    <m/>
  </r>
  <r>
    <x v="2"/>
    <x v="0"/>
    <x v="6"/>
    <x v="0"/>
    <x v="0"/>
    <x v="1"/>
    <x v="8"/>
    <x v="4"/>
    <x v="209"/>
    <m/>
  </r>
  <r>
    <x v="2"/>
    <x v="0"/>
    <x v="6"/>
    <x v="0"/>
    <x v="0"/>
    <x v="1"/>
    <x v="8"/>
    <x v="4"/>
    <x v="31"/>
    <m/>
  </r>
  <r>
    <x v="2"/>
    <x v="0"/>
    <x v="6"/>
    <x v="0"/>
    <x v="0"/>
    <x v="1"/>
    <x v="8"/>
    <x v="4"/>
    <x v="54"/>
    <m/>
  </r>
  <r>
    <x v="2"/>
    <x v="0"/>
    <x v="6"/>
    <x v="0"/>
    <x v="0"/>
    <x v="1"/>
    <x v="8"/>
    <x v="4"/>
    <x v="200"/>
    <m/>
  </r>
  <r>
    <x v="2"/>
    <x v="0"/>
    <x v="6"/>
    <x v="0"/>
    <x v="0"/>
    <x v="1"/>
    <x v="8"/>
    <x v="4"/>
    <x v="210"/>
    <m/>
  </r>
  <r>
    <x v="2"/>
    <x v="0"/>
    <x v="6"/>
    <x v="0"/>
    <x v="0"/>
    <x v="1"/>
    <x v="8"/>
    <x v="4"/>
    <x v="0"/>
    <m/>
  </r>
  <r>
    <x v="2"/>
    <x v="0"/>
    <x v="6"/>
    <x v="0"/>
    <x v="0"/>
    <x v="1"/>
    <x v="8"/>
    <x v="4"/>
    <x v="0"/>
    <m/>
  </r>
  <r>
    <x v="2"/>
    <x v="0"/>
    <x v="6"/>
    <x v="0"/>
    <x v="0"/>
    <x v="1"/>
    <x v="8"/>
    <x v="4"/>
    <x v="0"/>
    <m/>
  </r>
  <r>
    <x v="2"/>
    <x v="0"/>
    <x v="6"/>
    <x v="0"/>
    <x v="0"/>
    <x v="1"/>
    <x v="8"/>
    <x v="4"/>
    <x v="0"/>
    <m/>
  </r>
  <r>
    <x v="2"/>
    <x v="0"/>
    <x v="6"/>
    <x v="0"/>
    <x v="0"/>
    <x v="1"/>
    <x v="8"/>
    <x v="4"/>
    <x v="0"/>
    <m/>
  </r>
  <r>
    <x v="2"/>
    <x v="0"/>
    <x v="6"/>
    <x v="0"/>
    <x v="0"/>
    <x v="1"/>
    <x v="8"/>
    <x v="4"/>
    <x v="0"/>
    <m/>
  </r>
  <r>
    <x v="2"/>
    <x v="0"/>
    <x v="6"/>
    <x v="0"/>
    <x v="0"/>
    <x v="6"/>
    <x v="23"/>
    <x v="112"/>
    <x v="31"/>
    <m/>
  </r>
  <r>
    <x v="2"/>
    <x v="0"/>
    <x v="6"/>
    <x v="0"/>
    <x v="2"/>
    <x v="3"/>
    <x v="3"/>
    <x v="96"/>
    <x v="0"/>
    <m/>
  </r>
  <r>
    <x v="2"/>
    <x v="0"/>
    <x v="6"/>
    <x v="0"/>
    <x v="2"/>
    <x v="3"/>
    <x v="3"/>
    <x v="137"/>
    <x v="98"/>
    <m/>
  </r>
  <r>
    <x v="2"/>
    <x v="0"/>
    <x v="6"/>
    <x v="0"/>
    <x v="2"/>
    <x v="3"/>
    <x v="3"/>
    <x v="97"/>
    <x v="34"/>
    <n v="1346888"/>
  </r>
  <r>
    <x v="2"/>
    <x v="0"/>
    <x v="6"/>
    <x v="0"/>
    <x v="2"/>
    <x v="3"/>
    <x v="3"/>
    <x v="97"/>
    <x v="36"/>
    <n v="7630571"/>
  </r>
  <r>
    <x v="2"/>
    <x v="0"/>
    <x v="6"/>
    <x v="0"/>
    <x v="2"/>
    <x v="3"/>
    <x v="3"/>
    <x v="97"/>
    <x v="48"/>
    <m/>
  </r>
  <r>
    <x v="2"/>
    <x v="0"/>
    <x v="6"/>
    <x v="0"/>
    <x v="2"/>
    <x v="3"/>
    <x v="3"/>
    <x v="97"/>
    <x v="35"/>
    <m/>
  </r>
  <r>
    <x v="2"/>
    <x v="0"/>
    <x v="6"/>
    <x v="0"/>
    <x v="2"/>
    <x v="3"/>
    <x v="3"/>
    <x v="97"/>
    <x v="0"/>
    <m/>
  </r>
  <r>
    <x v="2"/>
    <x v="0"/>
    <x v="6"/>
    <x v="0"/>
    <x v="2"/>
    <x v="3"/>
    <x v="3"/>
    <x v="97"/>
    <x v="0"/>
    <m/>
  </r>
  <r>
    <x v="2"/>
    <x v="0"/>
    <x v="6"/>
    <x v="0"/>
    <x v="2"/>
    <x v="3"/>
    <x v="3"/>
    <x v="97"/>
    <x v="0"/>
    <m/>
  </r>
  <r>
    <x v="2"/>
    <x v="0"/>
    <x v="6"/>
    <x v="0"/>
    <x v="2"/>
    <x v="3"/>
    <x v="3"/>
    <x v="98"/>
    <x v="0"/>
    <m/>
  </r>
  <r>
    <x v="2"/>
    <x v="0"/>
    <x v="6"/>
    <x v="0"/>
    <x v="2"/>
    <x v="3"/>
    <x v="3"/>
    <x v="99"/>
    <x v="37"/>
    <n v="495613"/>
  </r>
  <r>
    <x v="2"/>
    <x v="0"/>
    <x v="6"/>
    <x v="0"/>
    <x v="2"/>
    <x v="3"/>
    <x v="3"/>
    <x v="99"/>
    <x v="39"/>
    <n v="73248"/>
  </r>
  <r>
    <x v="2"/>
    <x v="0"/>
    <x v="6"/>
    <x v="0"/>
    <x v="2"/>
    <x v="3"/>
    <x v="3"/>
    <x v="99"/>
    <x v="188"/>
    <n v="50420"/>
  </r>
  <r>
    <x v="2"/>
    <x v="0"/>
    <x v="6"/>
    <x v="0"/>
    <x v="2"/>
    <x v="3"/>
    <x v="3"/>
    <x v="99"/>
    <x v="226"/>
    <n v="3680800"/>
  </r>
  <r>
    <x v="2"/>
    <x v="0"/>
    <x v="6"/>
    <x v="0"/>
    <x v="2"/>
    <x v="3"/>
    <x v="3"/>
    <x v="99"/>
    <x v="230"/>
    <m/>
  </r>
  <r>
    <x v="2"/>
    <x v="0"/>
    <x v="6"/>
    <x v="0"/>
    <x v="2"/>
    <x v="3"/>
    <x v="3"/>
    <x v="98"/>
    <x v="230"/>
    <m/>
  </r>
  <r>
    <x v="2"/>
    <x v="0"/>
    <x v="6"/>
    <x v="0"/>
    <x v="2"/>
    <x v="3"/>
    <x v="3"/>
    <x v="99"/>
    <x v="249"/>
    <n v="67454700"/>
  </r>
  <r>
    <x v="2"/>
    <x v="0"/>
    <x v="6"/>
    <x v="0"/>
    <x v="2"/>
    <x v="3"/>
    <x v="3"/>
    <x v="99"/>
    <x v="156"/>
    <m/>
  </r>
  <r>
    <x v="2"/>
    <x v="0"/>
    <x v="6"/>
    <x v="0"/>
    <x v="2"/>
    <x v="3"/>
    <x v="26"/>
    <x v="137"/>
    <x v="0"/>
    <m/>
  </r>
  <r>
    <x v="2"/>
    <x v="0"/>
    <x v="6"/>
    <x v="0"/>
    <x v="2"/>
    <x v="3"/>
    <x v="20"/>
    <x v="49"/>
    <x v="226"/>
    <m/>
  </r>
  <r>
    <x v="2"/>
    <x v="0"/>
    <x v="6"/>
    <x v="0"/>
    <x v="2"/>
    <x v="3"/>
    <x v="20"/>
    <x v="49"/>
    <x v="124"/>
    <m/>
  </r>
  <r>
    <x v="2"/>
    <x v="0"/>
    <x v="6"/>
    <x v="0"/>
    <x v="2"/>
    <x v="3"/>
    <x v="20"/>
    <x v="49"/>
    <x v="41"/>
    <n v="3469100"/>
  </r>
  <r>
    <x v="2"/>
    <x v="0"/>
    <x v="6"/>
    <x v="0"/>
    <x v="2"/>
    <x v="3"/>
    <x v="20"/>
    <x v="49"/>
    <x v="42"/>
    <n v="1449240"/>
  </r>
  <r>
    <x v="2"/>
    <x v="0"/>
    <x v="6"/>
    <x v="0"/>
    <x v="2"/>
    <x v="3"/>
    <x v="20"/>
    <x v="49"/>
    <x v="230"/>
    <m/>
  </r>
  <r>
    <x v="2"/>
    <x v="0"/>
    <x v="6"/>
    <x v="0"/>
    <x v="2"/>
    <x v="3"/>
    <x v="20"/>
    <x v="49"/>
    <x v="122"/>
    <m/>
  </r>
  <r>
    <x v="2"/>
    <x v="0"/>
    <x v="6"/>
    <x v="0"/>
    <x v="2"/>
    <x v="3"/>
    <x v="20"/>
    <x v="151"/>
    <x v="0"/>
    <m/>
  </r>
  <r>
    <x v="2"/>
    <x v="0"/>
    <x v="6"/>
    <x v="0"/>
    <x v="2"/>
    <x v="3"/>
    <x v="20"/>
    <x v="111"/>
    <x v="42"/>
    <n v="1360000"/>
  </r>
  <r>
    <x v="2"/>
    <x v="0"/>
    <x v="6"/>
    <x v="0"/>
    <x v="2"/>
    <x v="3"/>
    <x v="20"/>
    <x v="111"/>
    <x v="124"/>
    <n v="1094258"/>
  </r>
  <r>
    <x v="2"/>
    <x v="0"/>
    <x v="6"/>
    <x v="0"/>
    <x v="2"/>
    <x v="3"/>
    <x v="20"/>
    <x v="111"/>
    <x v="0"/>
    <m/>
  </r>
  <r>
    <x v="2"/>
    <x v="0"/>
    <x v="6"/>
    <x v="0"/>
    <x v="2"/>
    <x v="3"/>
    <x v="20"/>
    <x v="111"/>
    <x v="0"/>
    <m/>
  </r>
  <r>
    <x v="2"/>
    <x v="0"/>
    <x v="6"/>
    <x v="0"/>
    <x v="2"/>
    <x v="3"/>
    <x v="20"/>
    <x v="111"/>
    <x v="0"/>
    <m/>
  </r>
  <r>
    <x v="2"/>
    <x v="0"/>
    <x v="6"/>
    <x v="0"/>
    <x v="2"/>
    <x v="3"/>
    <x v="30"/>
    <x v="151"/>
    <x v="124"/>
    <n v="2645385"/>
  </r>
  <r>
    <x v="2"/>
    <x v="0"/>
    <x v="6"/>
    <x v="0"/>
    <x v="2"/>
    <x v="3"/>
    <x v="30"/>
    <x v="151"/>
    <x v="230"/>
    <m/>
  </r>
  <r>
    <x v="2"/>
    <x v="0"/>
    <x v="6"/>
    <x v="0"/>
    <x v="2"/>
    <x v="3"/>
    <x v="0"/>
    <x v="157"/>
    <x v="36"/>
    <m/>
  </r>
  <r>
    <x v="2"/>
    <x v="0"/>
    <x v="6"/>
    <x v="0"/>
    <x v="2"/>
    <x v="3"/>
    <x v="0"/>
    <x v="157"/>
    <x v="259"/>
    <m/>
  </r>
  <r>
    <x v="2"/>
    <x v="0"/>
    <x v="6"/>
    <x v="0"/>
    <x v="2"/>
    <x v="3"/>
    <x v="21"/>
    <x v="50"/>
    <x v="0"/>
    <m/>
  </r>
  <r>
    <x v="2"/>
    <x v="0"/>
    <x v="6"/>
    <x v="0"/>
    <x v="2"/>
    <x v="3"/>
    <x v="21"/>
    <x v="132"/>
    <x v="0"/>
    <m/>
  </r>
  <r>
    <x v="3"/>
    <x v="0"/>
    <x v="6"/>
    <x v="0"/>
    <x v="1"/>
    <x v="2"/>
    <x v="24"/>
    <x v="63"/>
    <x v="1"/>
    <n v="291544976.80000001"/>
  </r>
  <r>
    <x v="3"/>
    <x v="0"/>
    <x v="6"/>
    <x v="0"/>
    <x v="1"/>
    <x v="5"/>
    <x v="11"/>
    <x v="64"/>
    <x v="0"/>
    <m/>
  </r>
  <r>
    <x v="3"/>
    <x v="0"/>
    <x v="6"/>
    <x v="0"/>
    <x v="1"/>
    <x v="5"/>
    <x v="14"/>
    <x v="66"/>
    <x v="0"/>
    <m/>
  </r>
  <r>
    <x v="3"/>
    <x v="0"/>
    <x v="6"/>
    <x v="0"/>
    <x v="1"/>
    <x v="5"/>
    <x v="15"/>
    <x v="69"/>
    <x v="0"/>
    <m/>
  </r>
  <r>
    <x v="3"/>
    <x v="0"/>
    <x v="6"/>
    <x v="0"/>
    <x v="1"/>
    <x v="2"/>
    <x v="25"/>
    <x v="74"/>
    <x v="0"/>
    <n v="-32339034.710000001"/>
  </r>
  <r>
    <x v="3"/>
    <x v="0"/>
    <x v="6"/>
    <x v="0"/>
    <x v="1"/>
    <x v="2"/>
    <x v="25"/>
    <x v="118"/>
    <x v="0"/>
    <n v="-25210.080000000002"/>
  </r>
  <r>
    <x v="3"/>
    <x v="0"/>
    <x v="6"/>
    <x v="0"/>
    <x v="1"/>
    <x v="2"/>
    <x v="0"/>
    <x v="103"/>
    <x v="0"/>
    <m/>
  </r>
  <r>
    <x v="3"/>
    <x v="0"/>
    <x v="6"/>
    <x v="0"/>
    <x v="1"/>
    <x v="2"/>
    <x v="0"/>
    <x v="104"/>
    <x v="0"/>
    <n v="172268.88"/>
  </r>
  <r>
    <x v="3"/>
    <x v="0"/>
    <x v="6"/>
    <x v="0"/>
    <x v="1"/>
    <x v="2"/>
    <x v="0"/>
    <x v="145"/>
    <x v="0"/>
    <n v="-3606294.09"/>
  </r>
  <r>
    <x v="3"/>
    <x v="0"/>
    <x v="6"/>
    <x v="0"/>
    <x v="1"/>
    <x v="5"/>
    <x v="7"/>
    <x v="153"/>
    <x v="0"/>
    <m/>
  </r>
  <r>
    <x v="3"/>
    <x v="0"/>
    <x v="6"/>
    <x v="0"/>
    <x v="1"/>
    <x v="5"/>
    <x v="14"/>
    <x v="166"/>
    <x v="0"/>
    <m/>
  </r>
  <r>
    <x v="3"/>
    <x v="0"/>
    <x v="6"/>
    <x v="0"/>
    <x v="0"/>
    <x v="0"/>
    <x v="4"/>
    <x v="158"/>
    <x v="2"/>
    <n v="1690000"/>
  </r>
  <r>
    <x v="3"/>
    <x v="0"/>
    <x v="6"/>
    <x v="0"/>
    <x v="0"/>
    <x v="0"/>
    <x v="4"/>
    <x v="6"/>
    <x v="157"/>
    <n v="2070000"/>
  </r>
  <r>
    <x v="3"/>
    <x v="0"/>
    <x v="6"/>
    <x v="0"/>
    <x v="0"/>
    <x v="0"/>
    <x v="4"/>
    <x v="6"/>
    <x v="158"/>
    <m/>
  </r>
  <r>
    <x v="3"/>
    <x v="0"/>
    <x v="6"/>
    <x v="0"/>
    <x v="0"/>
    <x v="0"/>
    <x v="4"/>
    <x v="160"/>
    <x v="2"/>
    <n v="0"/>
  </r>
  <r>
    <x v="3"/>
    <x v="0"/>
    <x v="6"/>
    <x v="0"/>
    <x v="0"/>
    <x v="0"/>
    <x v="4"/>
    <x v="160"/>
    <x v="136"/>
    <n v="0"/>
  </r>
  <r>
    <x v="3"/>
    <x v="0"/>
    <x v="6"/>
    <x v="0"/>
    <x v="0"/>
    <x v="0"/>
    <x v="4"/>
    <x v="7"/>
    <x v="157"/>
    <n v="162000"/>
  </r>
  <r>
    <x v="3"/>
    <x v="0"/>
    <x v="6"/>
    <x v="0"/>
    <x v="0"/>
    <x v="0"/>
    <x v="4"/>
    <x v="7"/>
    <x v="158"/>
    <m/>
  </r>
  <r>
    <x v="3"/>
    <x v="0"/>
    <x v="6"/>
    <x v="0"/>
    <x v="0"/>
    <x v="0"/>
    <x v="4"/>
    <x v="7"/>
    <x v="0"/>
    <m/>
  </r>
  <r>
    <x v="3"/>
    <x v="0"/>
    <x v="6"/>
    <x v="0"/>
    <x v="0"/>
    <x v="0"/>
    <x v="4"/>
    <x v="8"/>
    <x v="2"/>
    <m/>
  </r>
  <r>
    <x v="3"/>
    <x v="0"/>
    <x v="6"/>
    <x v="0"/>
    <x v="0"/>
    <x v="0"/>
    <x v="4"/>
    <x v="8"/>
    <x v="157"/>
    <n v="186000"/>
  </r>
  <r>
    <x v="3"/>
    <x v="0"/>
    <x v="6"/>
    <x v="0"/>
    <x v="0"/>
    <x v="0"/>
    <x v="4"/>
    <x v="8"/>
    <x v="158"/>
    <m/>
  </r>
  <r>
    <x v="3"/>
    <x v="0"/>
    <x v="6"/>
    <x v="0"/>
    <x v="0"/>
    <x v="0"/>
    <x v="4"/>
    <x v="9"/>
    <x v="2"/>
    <m/>
  </r>
  <r>
    <x v="3"/>
    <x v="0"/>
    <x v="6"/>
    <x v="0"/>
    <x v="0"/>
    <x v="0"/>
    <x v="4"/>
    <x v="9"/>
    <x v="158"/>
    <m/>
  </r>
  <r>
    <x v="3"/>
    <x v="0"/>
    <x v="6"/>
    <x v="0"/>
    <x v="0"/>
    <x v="0"/>
    <x v="4"/>
    <x v="9"/>
    <x v="227"/>
    <m/>
  </r>
  <r>
    <x v="3"/>
    <x v="0"/>
    <x v="6"/>
    <x v="0"/>
    <x v="0"/>
    <x v="0"/>
    <x v="4"/>
    <x v="9"/>
    <x v="157"/>
    <n v="22320"/>
  </r>
  <r>
    <x v="3"/>
    <x v="0"/>
    <x v="6"/>
    <x v="0"/>
    <x v="0"/>
    <x v="0"/>
    <x v="4"/>
    <x v="10"/>
    <x v="2"/>
    <m/>
  </r>
  <r>
    <x v="3"/>
    <x v="0"/>
    <x v="6"/>
    <x v="0"/>
    <x v="0"/>
    <x v="0"/>
    <x v="4"/>
    <x v="10"/>
    <x v="157"/>
    <n v="186000"/>
  </r>
  <r>
    <x v="3"/>
    <x v="0"/>
    <x v="6"/>
    <x v="0"/>
    <x v="0"/>
    <x v="0"/>
    <x v="4"/>
    <x v="10"/>
    <x v="158"/>
    <m/>
  </r>
  <r>
    <x v="3"/>
    <x v="0"/>
    <x v="6"/>
    <x v="0"/>
    <x v="0"/>
    <x v="0"/>
    <x v="4"/>
    <x v="11"/>
    <x v="2"/>
    <n v="27500686"/>
  </r>
  <r>
    <x v="3"/>
    <x v="0"/>
    <x v="6"/>
    <x v="0"/>
    <x v="0"/>
    <x v="0"/>
    <x v="4"/>
    <x v="11"/>
    <x v="158"/>
    <m/>
  </r>
  <r>
    <x v="3"/>
    <x v="0"/>
    <x v="6"/>
    <x v="0"/>
    <x v="0"/>
    <x v="0"/>
    <x v="4"/>
    <x v="11"/>
    <x v="157"/>
    <n v="86250"/>
  </r>
  <r>
    <x v="3"/>
    <x v="0"/>
    <x v="6"/>
    <x v="0"/>
    <x v="0"/>
    <x v="0"/>
    <x v="4"/>
    <x v="12"/>
    <x v="2"/>
    <m/>
  </r>
  <r>
    <x v="3"/>
    <x v="0"/>
    <x v="6"/>
    <x v="0"/>
    <x v="0"/>
    <x v="0"/>
    <x v="4"/>
    <x v="134"/>
    <x v="0"/>
    <m/>
  </r>
  <r>
    <x v="3"/>
    <x v="0"/>
    <x v="6"/>
    <x v="0"/>
    <x v="0"/>
    <x v="0"/>
    <x v="4"/>
    <x v="142"/>
    <x v="0"/>
    <m/>
  </r>
  <r>
    <x v="3"/>
    <x v="0"/>
    <x v="6"/>
    <x v="0"/>
    <x v="0"/>
    <x v="0"/>
    <x v="4"/>
    <x v="56"/>
    <x v="2"/>
    <m/>
  </r>
  <r>
    <x v="3"/>
    <x v="0"/>
    <x v="6"/>
    <x v="0"/>
    <x v="0"/>
    <x v="0"/>
    <x v="4"/>
    <x v="56"/>
    <x v="214"/>
    <m/>
  </r>
  <r>
    <x v="3"/>
    <x v="0"/>
    <x v="6"/>
    <x v="0"/>
    <x v="0"/>
    <x v="0"/>
    <x v="4"/>
    <x v="56"/>
    <x v="211"/>
    <m/>
  </r>
  <r>
    <x v="3"/>
    <x v="0"/>
    <x v="6"/>
    <x v="0"/>
    <x v="0"/>
    <x v="0"/>
    <x v="4"/>
    <x v="142"/>
    <x v="0"/>
    <m/>
  </r>
  <r>
    <x v="3"/>
    <x v="0"/>
    <x v="6"/>
    <x v="0"/>
    <x v="0"/>
    <x v="0"/>
    <x v="4"/>
    <x v="13"/>
    <x v="5"/>
    <n v="72558"/>
  </r>
  <r>
    <x v="3"/>
    <x v="0"/>
    <x v="6"/>
    <x v="0"/>
    <x v="0"/>
    <x v="0"/>
    <x v="4"/>
    <x v="146"/>
    <x v="181"/>
    <m/>
  </r>
  <r>
    <x v="3"/>
    <x v="0"/>
    <x v="6"/>
    <x v="0"/>
    <x v="0"/>
    <x v="0"/>
    <x v="4"/>
    <x v="14"/>
    <x v="6"/>
    <n v="1255700"/>
  </r>
  <r>
    <x v="3"/>
    <x v="0"/>
    <x v="6"/>
    <x v="0"/>
    <x v="0"/>
    <x v="0"/>
    <x v="4"/>
    <x v="14"/>
    <x v="7"/>
    <m/>
  </r>
  <r>
    <x v="3"/>
    <x v="0"/>
    <x v="6"/>
    <x v="0"/>
    <x v="0"/>
    <x v="0"/>
    <x v="4"/>
    <x v="15"/>
    <x v="8"/>
    <n v="556000"/>
  </r>
  <r>
    <x v="3"/>
    <x v="0"/>
    <x v="6"/>
    <x v="0"/>
    <x v="0"/>
    <x v="0"/>
    <x v="4"/>
    <x v="147"/>
    <x v="239"/>
    <n v="2628750"/>
  </r>
  <r>
    <x v="3"/>
    <x v="0"/>
    <x v="6"/>
    <x v="0"/>
    <x v="0"/>
    <x v="0"/>
    <x v="4"/>
    <x v="113"/>
    <x v="175"/>
    <m/>
  </r>
  <r>
    <x v="3"/>
    <x v="0"/>
    <x v="6"/>
    <x v="0"/>
    <x v="0"/>
    <x v="0"/>
    <x v="9"/>
    <x v="114"/>
    <x v="9"/>
    <n v="1344840"/>
  </r>
  <r>
    <x v="3"/>
    <x v="0"/>
    <x v="6"/>
    <x v="0"/>
    <x v="0"/>
    <x v="0"/>
    <x v="9"/>
    <x v="30"/>
    <x v="212"/>
    <n v="1300000"/>
  </r>
  <r>
    <x v="3"/>
    <x v="0"/>
    <x v="6"/>
    <x v="0"/>
    <x v="0"/>
    <x v="0"/>
    <x v="9"/>
    <x v="30"/>
    <x v="234"/>
    <m/>
  </r>
  <r>
    <x v="3"/>
    <x v="0"/>
    <x v="6"/>
    <x v="0"/>
    <x v="0"/>
    <x v="0"/>
    <x v="9"/>
    <x v="110"/>
    <x v="185"/>
    <m/>
  </r>
  <r>
    <x v="3"/>
    <x v="0"/>
    <x v="6"/>
    <x v="0"/>
    <x v="0"/>
    <x v="0"/>
    <x v="9"/>
    <x v="110"/>
    <x v="250"/>
    <n v="1300000"/>
  </r>
  <r>
    <x v="3"/>
    <x v="0"/>
    <x v="6"/>
    <x v="0"/>
    <x v="0"/>
    <x v="0"/>
    <x v="5"/>
    <x v="70"/>
    <x v="275"/>
    <n v="12874"/>
  </r>
  <r>
    <x v="3"/>
    <x v="0"/>
    <x v="6"/>
    <x v="0"/>
    <x v="0"/>
    <x v="0"/>
    <x v="5"/>
    <x v="70"/>
    <x v="260"/>
    <n v="62296.3"/>
  </r>
  <r>
    <x v="3"/>
    <x v="0"/>
    <x v="6"/>
    <x v="0"/>
    <x v="0"/>
    <x v="0"/>
    <x v="5"/>
    <x v="70"/>
    <x v="268"/>
    <m/>
  </r>
  <r>
    <x v="3"/>
    <x v="0"/>
    <x v="6"/>
    <x v="0"/>
    <x v="0"/>
    <x v="0"/>
    <x v="5"/>
    <x v="70"/>
    <x v="269"/>
    <m/>
  </r>
  <r>
    <x v="3"/>
    <x v="0"/>
    <x v="6"/>
    <x v="0"/>
    <x v="0"/>
    <x v="0"/>
    <x v="5"/>
    <x v="70"/>
    <x v="260"/>
    <m/>
  </r>
  <r>
    <x v="3"/>
    <x v="0"/>
    <x v="6"/>
    <x v="0"/>
    <x v="0"/>
    <x v="0"/>
    <x v="5"/>
    <x v="102"/>
    <x v="0"/>
    <m/>
  </r>
  <r>
    <x v="3"/>
    <x v="0"/>
    <x v="6"/>
    <x v="0"/>
    <x v="0"/>
    <x v="0"/>
    <x v="5"/>
    <x v="71"/>
    <x v="88"/>
    <m/>
  </r>
  <r>
    <x v="3"/>
    <x v="0"/>
    <x v="6"/>
    <x v="0"/>
    <x v="0"/>
    <x v="0"/>
    <x v="5"/>
    <x v="71"/>
    <x v="53"/>
    <m/>
  </r>
  <r>
    <x v="3"/>
    <x v="0"/>
    <x v="6"/>
    <x v="0"/>
    <x v="0"/>
    <x v="0"/>
    <x v="5"/>
    <x v="71"/>
    <x v="224"/>
    <m/>
  </r>
  <r>
    <x v="3"/>
    <x v="0"/>
    <x v="6"/>
    <x v="0"/>
    <x v="0"/>
    <x v="0"/>
    <x v="5"/>
    <x v="71"/>
    <x v="45"/>
    <n v="44200"/>
  </r>
  <r>
    <x v="3"/>
    <x v="0"/>
    <x v="6"/>
    <x v="0"/>
    <x v="0"/>
    <x v="0"/>
    <x v="5"/>
    <x v="78"/>
    <x v="0"/>
    <m/>
  </r>
  <r>
    <x v="3"/>
    <x v="0"/>
    <x v="6"/>
    <x v="0"/>
    <x v="0"/>
    <x v="0"/>
    <x v="6"/>
    <x v="17"/>
    <x v="12"/>
    <m/>
  </r>
  <r>
    <x v="3"/>
    <x v="0"/>
    <x v="6"/>
    <x v="0"/>
    <x v="0"/>
    <x v="0"/>
    <x v="6"/>
    <x v="17"/>
    <x v="0"/>
    <m/>
  </r>
  <r>
    <x v="3"/>
    <x v="0"/>
    <x v="6"/>
    <x v="0"/>
    <x v="0"/>
    <x v="0"/>
    <x v="6"/>
    <x v="161"/>
    <x v="245"/>
    <n v="2300000"/>
  </r>
  <r>
    <x v="3"/>
    <x v="0"/>
    <x v="6"/>
    <x v="0"/>
    <x v="0"/>
    <x v="0"/>
    <x v="29"/>
    <x v="154"/>
    <x v="203"/>
    <n v="48006"/>
  </r>
  <r>
    <x v="3"/>
    <x v="0"/>
    <x v="6"/>
    <x v="0"/>
    <x v="0"/>
    <x v="0"/>
    <x v="0"/>
    <x v="162"/>
    <x v="88"/>
    <n v="444869.95"/>
  </r>
  <r>
    <x v="3"/>
    <x v="0"/>
    <x v="6"/>
    <x v="0"/>
    <x v="0"/>
    <x v="0"/>
    <x v="0"/>
    <x v="116"/>
    <x v="270"/>
    <m/>
  </r>
  <r>
    <x v="3"/>
    <x v="0"/>
    <x v="6"/>
    <x v="0"/>
    <x v="0"/>
    <x v="0"/>
    <x v="0"/>
    <x v="107"/>
    <x v="17"/>
    <n v="260000"/>
  </r>
  <r>
    <x v="3"/>
    <x v="0"/>
    <x v="6"/>
    <x v="0"/>
    <x v="0"/>
    <x v="0"/>
    <x v="0"/>
    <x v="107"/>
    <x v="254"/>
    <m/>
  </r>
  <r>
    <x v="3"/>
    <x v="0"/>
    <x v="6"/>
    <x v="0"/>
    <x v="0"/>
    <x v="0"/>
    <x v="0"/>
    <x v="108"/>
    <x v="254"/>
    <n v="352586"/>
  </r>
  <r>
    <x v="3"/>
    <x v="0"/>
    <x v="6"/>
    <x v="0"/>
    <x v="0"/>
    <x v="0"/>
    <x v="0"/>
    <x v="109"/>
    <x v="254"/>
    <m/>
  </r>
  <r>
    <x v="3"/>
    <x v="0"/>
    <x v="6"/>
    <x v="0"/>
    <x v="0"/>
    <x v="0"/>
    <x v="0"/>
    <x v="163"/>
    <x v="259"/>
    <n v="30000"/>
  </r>
  <r>
    <x v="3"/>
    <x v="0"/>
    <x v="6"/>
    <x v="0"/>
    <x v="0"/>
    <x v="0"/>
    <x v="0"/>
    <x v="163"/>
    <x v="40"/>
    <m/>
  </r>
  <r>
    <x v="3"/>
    <x v="0"/>
    <x v="6"/>
    <x v="0"/>
    <x v="0"/>
    <x v="0"/>
    <x v="0"/>
    <x v="80"/>
    <x v="14"/>
    <n v="435654"/>
  </r>
  <r>
    <x v="3"/>
    <x v="0"/>
    <x v="6"/>
    <x v="0"/>
    <x v="0"/>
    <x v="0"/>
    <x v="0"/>
    <x v="80"/>
    <x v="21"/>
    <m/>
  </r>
  <r>
    <x v="3"/>
    <x v="0"/>
    <x v="6"/>
    <x v="0"/>
    <x v="0"/>
    <x v="0"/>
    <x v="0"/>
    <x v="80"/>
    <x v="176"/>
    <n v="1398122"/>
  </r>
  <r>
    <x v="3"/>
    <x v="0"/>
    <x v="6"/>
    <x v="0"/>
    <x v="0"/>
    <x v="0"/>
    <x v="0"/>
    <x v="80"/>
    <x v="183"/>
    <n v="95988"/>
  </r>
  <r>
    <x v="3"/>
    <x v="0"/>
    <x v="6"/>
    <x v="0"/>
    <x v="0"/>
    <x v="0"/>
    <x v="0"/>
    <x v="80"/>
    <x v="235"/>
    <m/>
  </r>
  <r>
    <x v="3"/>
    <x v="0"/>
    <x v="6"/>
    <x v="0"/>
    <x v="0"/>
    <x v="0"/>
    <x v="0"/>
    <x v="80"/>
    <x v="70"/>
    <m/>
  </r>
  <r>
    <x v="3"/>
    <x v="0"/>
    <x v="6"/>
    <x v="0"/>
    <x v="0"/>
    <x v="0"/>
    <x v="0"/>
    <x v="80"/>
    <x v="59"/>
    <m/>
  </r>
  <r>
    <x v="3"/>
    <x v="0"/>
    <x v="6"/>
    <x v="0"/>
    <x v="0"/>
    <x v="0"/>
    <x v="0"/>
    <x v="80"/>
    <x v="44"/>
    <m/>
  </r>
  <r>
    <x v="3"/>
    <x v="0"/>
    <x v="6"/>
    <x v="0"/>
    <x v="0"/>
    <x v="0"/>
    <x v="0"/>
    <x v="80"/>
    <x v="15"/>
    <n v="1310000"/>
  </r>
  <r>
    <x v="3"/>
    <x v="0"/>
    <x v="6"/>
    <x v="0"/>
    <x v="0"/>
    <x v="0"/>
    <x v="0"/>
    <x v="84"/>
    <x v="88"/>
    <m/>
  </r>
  <r>
    <x v="3"/>
    <x v="0"/>
    <x v="6"/>
    <x v="0"/>
    <x v="0"/>
    <x v="0"/>
    <x v="0"/>
    <x v="84"/>
    <x v="246"/>
    <m/>
  </r>
  <r>
    <x v="3"/>
    <x v="0"/>
    <x v="6"/>
    <x v="0"/>
    <x v="0"/>
    <x v="0"/>
    <x v="0"/>
    <x v="107"/>
    <x v="17"/>
    <m/>
  </r>
  <r>
    <x v="3"/>
    <x v="0"/>
    <x v="6"/>
    <x v="0"/>
    <x v="0"/>
    <x v="0"/>
    <x v="0"/>
    <x v="115"/>
    <x v="0"/>
    <m/>
  </r>
  <r>
    <x v="3"/>
    <x v="0"/>
    <x v="6"/>
    <x v="0"/>
    <x v="0"/>
    <x v="0"/>
    <x v="0"/>
    <x v="138"/>
    <x v="88"/>
    <m/>
  </r>
  <r>
    <x v="3"/>
    <x v="0"/>
    <x v="6"/>
    <x v="0"/>
    <x v="0"/>
    <x v="0"/>
    <x v="0"/>
    <x v="108"/>
    <x v="0"/>
    <m/>
  </r>
  <r>
    <x v="3"/>
    <x v="0"/>
    <x v="6"/>
    <x v="0"/>
    <x v="0"/>
    <x v="0"/>
    <x v="0"/>
    <x v="109"/>
    <x v="0"/>
    <m/>
  </r>
  <r>
    <x v="3"/>
    <x v="0"/>
    <x v="6"/>
    <x v="0"/>
    <x v="0"/>
    <x v="0"/>
    <x v="0"/>
    <x v="116"/>
    <x v="20"/>
    <m/>
  </r>
  <r>
    <x v="3"/>
    <x v="0"/>
    <x v="6"/>
    <x v="0"/>
    <x v="0"/>
    <x v="0"/>
    <x v="0"/>
    <x v="116"/>
    <x v="46"/>
    <m/>
  </r>
  <r>
    <x v="3"/>
    <x v="0"/>
    <x v="6"/>
    <x v="0"/>
    <x v="0"/>
    <x v="0"/>
    <x v="0"/>
    <x v="79"/>
    <x v="0"/>
    <m/>
  </r>
  <r>
    <x v="3"/>
    <x v="0"/>
    <x v="6"/>
    <x v="0"/>
    <x v="0"/>
    <x v="0"/>
    <x v="12"/>
    <x v="81"/>
    <x v="0"/>
    <m/>
  </r>
  <r>
    <x v="3"/>
    <x v="0"/>
    <x v="6"/>
    <x v="0"/>
    <x v="0"/>
    <x v="0"/>
    <x v="12"/>
    <x v="82"/>
    <x v="100"/>
    <m/>
  </r>
  <r>
    <x v="3"/>
    <x v="0"/>
    <x v="6"/>
    <x v="0"/>
    <x v="0"/>
    <x v="0"/>
    <x v="12"/>
    <x v="83"/>
    <x v="100"/>
    <n v="1587800"/>
  </r>
  <r>
    <x v="3"/>
    <x v="0"/>
    <x v="6"/>
    <x v="0"/>
    <x v="0"/>
    <x v="0"/>
    <x v="12"/>
    <x v="84"/>
    <x v="255"/>
    <m/>
  </r>
  <r>
    <x v="3"/>
    <x v="0"/>
    <x v="6"/>
    <x v="0"/>
    <x v="0"/>
    <x v="0"/>
    <x v="19"/>
    <x v="100"/>
    <x v="178"/>
    <m/>
  </r>
  <r>
    <x v="3"/>
    <x v="0"/>
    <x v="6"/>
    <x v="0"/>
    <x v="0"/>
    <x v="0"/>
    <x v="19"/>
    <x v="164"/>
    <x v="262"/>
    <m/>
  </r>
  <r>
    <x v="3"/>
    <x v="0"/>
    <x v="6"/>
    <x v="0"/>
    <x v="0"/>
    <x v="0"/>
    <x v="19"/>
    <x v="140"/>
    <x v="20"/>
    <m/>
  </r>
  <r>
    <x v="3"/>
    <x v="0"/>
    <x v="6"/>
    <x v="0"/>
    <x v="0"/>
    <x v="0"/>
    <x v="28"/>
    <x v="150"/>
    <x v="146"/>
    <m/>
  </r>
  <r>
    <x v="3"/>
    <x v="0"/>
    <x v="6"/>
    <x v="0"/>
    <x v="0"/>
    <x v="0"/>
    <x v="31"/>
    <x v="85"/>
    <x v="157"/>
    <m/>
  </r>
  <r>
    <x v="3"/>
    <x v="0"/>
    <x v="6"/>
    <x v="0"/>
    <x v="0"/>
    <x v="0"/>
    <x v="31"/>
    <x v="85"/>
    <x v="237"/>
    <m/>
  </r>
  <r>
    <x v="3"/>
    <x v="0"/>
    <x v="6"/>
    <x v="0"/>
    <x v="0"/>
    <x v="0"/>
    <x v="27"/>
    <x v="140"/>
    <x v="20"/>
    <m/>
  </r>
  <r>
    <x v="3"/>
    <x v="0"/>
    <x v="6"/>
    <x v="0"/>
    <x v="0"/>
    <x v="0"/>
    <x v="27"/>
    <x v="148"/>
    <x v="140"/>
    <m/>
  </r>
  <r>
    <x v="3"/>
    <x v="0"/>
    <x v="6"/>
    <x v="0"/>
    <x v="0"/>
    <x v="0"/>
    <x v="27"/>
    <x v="139"/>
    <x v="140"/>
    <m/>
  </r>
  <r>
    <x v="3"/>
    <x v="0"/>
    <x v="6"/>
    <x v="0"/>
    <x v="0"/>
    <x v="0"/>
    <x v="27"/>
    <x v="149"/>
    <x v="140"/>
    <m/>
  </r>
  <r>
    <x v="3"/>
    <x v="0"/>
    <x v="6"/>
    <x v="0"/>
    <x v="0"/>
    <x v="0"/>
    <x v="22"/>
    <x v="105"/>
    <x v="140"/>
    <m/>
  </r>
  <r>
    <x v="3"/>
    <x v="0"/>
    <x v="6"/>
    <x v="0"/>
    <x v="0"/>
    <x v="0"/>
    <x v="16"/>
    <x v="86"/>
    <x v="45"/>
    <m/>
  </r>
  <r>
    <x v="3"/>
    <x v="0"/>
    <x v="6"/>
    <x v="0"/>
    <x v="0"/>
    <x v="0"/>
    <x v="16"/>
    <x v="86"/>
    <x v="204"/>
    <n v="415600"/>
  </r>
  <r>
    <x v="3"/>
    <x v="0"/>
    <x v="6"/>
    <x v="0"/>
    <x v="0"/>
    <x v="0"/>
    <x v="16"/>
    <x v="86"/>
    <x v="224"/>
    <m/>
  </r>
  <r>
    <x v="3"/>
    <x v="0"/>
    <x v="6"/>
    <x v="0"/>
    <x v="0"/>
    <x v="0"/>
    <x v="16"/>
    <x v="117"/>
    <x v="271"/>
    <m/>
  </r>
  <r>
    <x v="3"/>
    <x v="0"/>
    <x v="6"/>
    <x v="0"/>
    <x v="0"/>
    <x v="0"/>
    <x v="16"/>
    <x v="117"/>
    <x v="272"/>
    <m/>
  </r>
  <r>
    <x v="3"/>
    <x v="0"/>
    <x v="6"/>
    <x v="0"/>
    <x v="0"/>
    <x v="0"/>
    <x v="16"/>
    <x v="117"/>
    <x v="223"/>
    <m/>
  </r>
  <r>
    <x v="3"/>
    <x v="0"/>
    <x v="6"/>
    <x v="0"/>
    <x v="0"/>
    <x v="0"/>
    <x v="22"/>
    <x v="105"/>
    <x v="0"/>
    <m/>
  </r>
  <r>
    <x v="3"/>
    <x v="0"/>
    <x v="6"/>
    <x v="0"/>
    <x v="0"/>
    <x v="0"/>
    <x v="2"/>
    <x v="87"/>
    <x v="165"/>
    <n v="191844"/>
  </r>
  <r>
    <x v="3"/>
    <x v="0"/>
    <x v="6"/>
    <x v="0"/>
    <x v="0"/>
    <x v="0"/>
    <x v="2"/>
    <x v="87"/>
    <x v="205"/>
    <n v="814524"/>
  </r>
  <r>
    <x v="3"/>
    <x v="0"/>
    <x v="6"/>
    <x v="0"/>
    <x v="0"/>
    <x v="0"/>
    <x v="2"/>
    <x v="87"/>
    <x v="263"/>
    <n v="88835"/>
  </r>
  <r>
    <x v="3"/>
    <x v="0"/>
    <x v="6"/>
    <x v="0"/>
    <x v="0"/>
    <x v="0"/>
    <x v="2"/>
    <x v="87"/>
    <x v="242"/>
    <m/>
  </r>
  <r>
    <x v="3"/>
    <x v="0"/>
    <x v="6"/>
    <x v="0"/>
    <x v="0"/>
    <x v="0"/>
    <x v="2"/>
    <x v="155"/>
    <x v="205"/>
    <n v="25000"/>
  </r>
  <r>
    <x v="3"/>
    <x v="0"/>
    <x v="6"/>
    <x v="0"/>
    <x v="0"/>
    <x v="0"/>
    <x v="2"/>
    <x v="155"/>
    <x v="225"/>
    <m/>
  </r>
  <r>
    <x v="3"/>
    <x v="0"/>
    <x v="6"/>
    <x v="0"/>
    <x v="0"/>
    <x v="0"/>
    <x v="2"/>
    <x v="155"/>
    <x v="0"/>
    <m/>
  </r>
  <r>
    <x v="3"/>
    <x v="0"/>
    <x v="6"/>
    <x v="0"/>
    <x v="0"/>
    <x v="0"/>
    <x v="2"/>
    <x v="88"/>
    <x v="82"/>
    <n v="497603"/>
  </r>
  <r>
    <x v="3"/>
    <x v="0"/>
    <x v="6"/>
    <x v="0"/>
    <x v="0"/>
    <x v="0"/>
    <x v="2"/>
    <x v="88"/>
    <x v="128"/>
    <n v="166666.65"/>
  </r>
  <r>
    <x v="3"/>
    <x v="0"/>
    <x v="6"/>
    <x v="0"/>
    <x v="0"/>
    <x v="0"/>
    <x v="2"/>
    <x v="89"/>
    <x v="32"/>
    <n v="49328"/>
  </r>
  <r>
    <x v="3"/>
    <x v="0"/>
    <x v="6"/>
    <x v="0"/>
    <x v="0"/>
    <x v="0"/>
    <x v="2"/>
    <x v="88"/>
    <x v="190"/>
    <n v="267988"/>
  </r>
  <r>
    <x v="3"/>
    <x v="0"/>
    <x v="6"/>
    <x v="0"/>
    <x v="0"/>
    <x v="0"/>
    <x v="2"/>
    <x v="88"/>
    <x v="246"/>
    <n v="171356.99"/>
  </r>
  <r>
    <x v="3"/>
    <x v="0"/>
    <x v="6"/>
    <x v="0"/>
    <x v="0"/>
    <x v="0"/>
    <x v="2"/>
    <x v="89"/>
    <x v="190"/>
    <m/>
  </r>
  <r>
    <x v="3"/>
    <x v="0"/>
    <x v="6"/>
    <x v="0"/>
    <x v="0"/>
    <x v="0"/>
    <x v="2"/>
    <x v="89"/>
    <x v="102"/>
    <n v="21597"/>
  </r>
  <r>
    <x v="3"/>
    <x v="0"/>
    <x v="6"/>
    <x v="0"/>
    <x v="0"/>
    <x v="0"/>
    <x v="2"/>
    <x v="89"/>
    <x v="157"/>
    <n v="2000"/>
  </r>
  <r>
    <x v="3"/>
    <x v="0"/>
    <x v="6"/>
    <x v="0"/>
    <x v="0"/>
    <x v="0"/>
    <x v="2"/>
    <x v="89"/>
    <x v="264"/>
    <m/>
  </r>
  <r>
    <x v="3"/>
    <x v="0"/>
    <x v="6"/>
    <x v="0"/>
    <x v="0"/>
    <x v="0"/>
    <x v="2"/>
    <x v="90"/>
    <x v="94"/>
    <n v="208666"/>
  </r>
  <r>
    <x v="3"/>
    <x v="0"/>
    <x v="6"/>
    <x v="0"/>
    <x v="0"/>
    <x v="0"/>
    <x v="2"/>
    <x v="90"/>
    <x v="0"/>
    <m/>
  </r>
  <r>
    <x v="3"/>
    <x v="0"/>
    <x v="6"/>
    <x v="0"/>
    <x v="0"/>
    <x v="0"/>
    <x v="2"/>
    <x v="91"/>
    <x v="247"/>
    <n v="46000"/>
  </r>
  <r>
    <x v="3"/>
    <x v="0"/>
    <x v="6"/>
    <x v="0"/>
    <x v="0"/>
    <x v="0"/>
    <x v="2"/>
    <x v="91"/>
    <x v="273"/>
    <m/>
  </r>
  <r>
    <x v="3"/>
    <x v="0"/>
    <x v="6"/>
    <x v="0"/>
    <x v="0"/>
    <x v="0"/>
    <x v="2"/>
    <x v="91"/>
    <x v="268"/>
    <m/>
  </r>
  <r>
    <x v="3"/>
    <x v="0"/>
    <x v="6"/>
    <x v="0"/>
    <x v="0"/>
    <x v="0"/>
    <x v="2"/>
    <x v="91"/>
    <x v="269"/>
    <m/>
  </r>
  <r>
    <x v="3"/>
    <x v="0"/>
    <x v="6"/>
    <x v="0"/>
    <x v="0"/>
    <x v="0"/>
    <x v="2"/>
    <x v="91"/>
    <x v="260"/>
    <n v="778703.7"/>
  </r>
  <r>
    <x v="3"/>
    <x v="0"/>
    <x v="6"/>
    <x v="0"/>
    <x v="0"/>
    <x v="0"/>
    <x v="2"/>
    <x v="91"/>
    <x v="275"/>
    <n v="177019"/>
  </r>
  <r>
    <x v="3"/>
    <x v="0"/>
    <x v="6"/>
    <x v="0"/>
    <x v="0"/>
    <x v="0"/>
    <x v="2"/>
    <x v="136"/>
    <x v="208"/>
    <m/>
  </r>
  <r>
    <x v="3"/>
    <x v="0"/>
    <x v="6"/>
    <x v="0"/>
    <x v="0"/>
    <x v="0"/>
    <x v="2"/>
    <x v="136"/>
    <x v="228"/>
    <n v="70000"/>
  </r>
  <r>
    <x v="3"/>
    <x v="0"/>
    <x v="6"/>
    <x v="0"/>
    <x v="0"/>
    <x v="0"/>
    <x v="2"/>
    <x v="136"/>
    <x v="128"/>
    <n v="7000"/>
  </r>
  <r>
    <x v="3"/>
    <x v="0"/>
    <x v="6"/>
    <x v="0"/>
    <x v="0"/>
    <x v="0"/>
    <x v="2"/>
    <x v="136"/>
    <x v="218"/>
    <n v="40000"/>
  </r>
  <r>
    <x v="3"/>
    <x v="0"/>
    <x v="6"/>
    <x v="0"/>
    <x v="0"/>
    <x v="0"/>
    <x v="2"/>
    <x v="136"/>
    <x v="208"/>
    <m/>
  </r>
  <r>
    <x v="3"/>
    <x v="0"/>
    <x v="6"/>
    <x v="0"/>
    <x v="0"/>
    <x v="0"/>
    <x v="2"/>
    <x v="136"/>
    <x v="252"/>
    <m/>
  </r>
  <r>
    <x v="3"/>
    <x v="0"/>
    <x v="6"/>
    <x v="0"/>
    <x v="0"/>
    <x v="0"/>
    <x v="2"/>
    <x v="136"/>
    <x v="157"/>
    <m/>
  </r>
  <r>
    <x v="3"/>
    <x v="0"/>
    <x v="6"/>
    <x v="0"/>
    <x v="0"/>
    <x v="0"/>
    <x v="2"/>
    <x v="136"/>
    <x v="248"/>
    <m/>
  </r>
  <r>
    <x v="3"/>
    <x v="0"/>
    <x v="6"/>
    <x v="0"/>
    <x v="0"/>
    <x v="0"/>
    <x v="2"/>
    <x v="141"/>
    <x v="185"/>
    <m/>
  </r>
  <r>
    <x v="3"/>
    <x v="0"/>
    <x v="6"/>
    <x v="0"/>
    <x v="0"/>
    <x v="0"/>
    <x v="2"/>
    <x v="141"/>
    <x v="0"/>
    <m/>
  </r>
  <r>
    <x v="3"/>
    <x v="0"/>
    <x v="6"/>
    <x v="0"/>
    <x v="0"/>
    <x v="0"/>
    <x v="2"/>
    <x v="141"/>
    <x v="0"/>
    <m/>
  </r>
  <r>
    <x v="3"/>
    <x v="0"/>
    <x v="6"/>
    <x v="0"/>
    <x v="0"/>
    <x v="0"/>
    <x v="2"/>
    <x v="93"/>
    <x v="0"/>
    <m/>
  </r>
  <r>
    <x v="3"/>
    <x v="0"/>
    <x v="6"/>
    <x v="0"/>
    <x v="0"/>
    <x v="0"/>
    <x v="2"/>
    <x v="84"/>
    <x v="60"/>
    <m/>
  </r>
  <r>
    <x v="3"/>
    <x v="0"/>
    <x v="6"/>
    <x v="0"/>
    <x v="0"/>
    <x v="0"/>
    <x v="2"/>
    <x v="84"/>
    <x v="226"/>
    <m/>
  </r>
  <r>
    <x v="3"/>
    <x v="0"/>
    <x v="6"/>
    <x v="0"/>
    <x v="0"/>
    <x v="0"/>
    <x v="2"/>
    <x v="84"/>
    <x v="248"/>
    <m/>
  </r>
  <r>
    <x v="3"/>
    <x v="0"/>
    <x v="6"/>
    <x v="0"/>
    <x v="0"/>
    <x v="0"/>
    <x v="2"/>
    <x v="84"/>
    <x v="0"/>
    <m/>
  </r>
  <r>
    <x v="3"/>
    <x v="0"/>
    <x v="6"/>
    <x v="0"/>
    <x v="0"/>
    <x v="0"/>
    <x v="2"/>
    <x v="84"/>
    <x v="0"/>
    <m/>
  </r>
  <r>
    <x v="3"/>
    <x v="0"/>
    <x v="6"/>
    <x v="0"/>
    <x v="0"/>
    <x v="0"/>
    <x v="2"/>
    <x v="84"/>
    <x v="0"/>
    <m/>
  </r>
  <r>
    <x v="3"/>
    <x v="0"/>
    <x v="6"/>
    <x v="0"/>
    <x v="0"/>
    <x v="0"/>
    <x v="2"/>
    <x v="84"/>
    <x v="0"/>
    <m/>
  </r>
  <r>
    <x v="3"/>
    <x v="0"/>
    <x v="6"/>
    <x v="0"/>
    <x v="0"/>
    <x v="0"/>
    <x v="2"/>
    <x v="84"/>
    <x v="0"/>
    <m/>
  </r>
  <r>
    <x v="3"/>
    <x v="0"/>
    <x v="6"/>
    <x v="0"/>
    <x v="0"/>
    <x v="0"/>
    <x v="2"/>
    <x v="84"/>
    <x v="0"/>
    <m/>
  </r>
  <r>
    <x v="3"/>
    <x v="0"/>
    <x v="6"/>
    <x v="0"/>
    <x v="0"/>
    <x v="0"/>
    <x v="2"/>
    <x v="84"/>
    <x v="0"/>
    <m/>
  </r>
  <r>
    <x v="3"/>
    <x v="0"/>
    <x v="6"/>
    <x v="0"/>
    <x v="0"/>
    <x v="7"/>
    <x v="4"/>
    <x v="119"/>
    <x v="136"/>
    <n v="3800000"/>
  </r>
  <r>
    <x v="3"/>
    <x v="0"/>
    <x v="6"/>
    <x v="0"/>
    <x v="0"/>
    <x v="7"/>
    <x v="4"/>
    <x v="119"/>
    <x v="248"/>
    <n v="3550000"/>
  </r>
  <r>
    <x v="3"/>
    <x v="0"/>
    <x v="6"/>
    <x v="0"/>
    <x v="0"/>
    <x v="7"/>
    <x v="4"/>
    <x v="119"/>
    <x v="186"/>
    <m/>
  </r>
  <r>
    <x v="3"/>
    <x v="0"/>
    <x v="6"/>
    <x v="0"/>
    <x v="0"/>
    <x v="7"/>
    <x v="4"/>
    <x v="120"/>
    <x v="136"/>
    <m/>
  </r>
  <r>
    <x v="3"/>
    <x v="0"/>
    <x v="6"/>
    <x v="0"/>
    <x v="0"/>
    <x v="7"/>
    <x v="4"/>
    <x v="121"/>
    <x v="136"/>
    <n v="316667"/>
  </r>
  <r>
    <x v="3"/>
    <x v="0"/>
    <x v="6"/>
    <x v="0"/>
    <x v="0"/>
    <x v="7"/>
    <x v="4"/>
    <x v="121"/>
    <x v="186"/>
    <m/>
  </r>
  <r>
    <x v="3"/>
    <x v="0"/>
    <x v="6"/>
    <x v="0"/>
    <x v="0"/>
    <x v="7"/>
    <x v="4"/>
    <x v="121"/>
    <x v="248"/>
    <n v="186000"/>
  </r>
  <r>
    <x v="3"/>
    <x v="0"/>
    <x v="6"/>
    <x v="0"/>
    <x v="0"/>
    <x v="7"/>
    <x v="4"/>
    <x v="122"/>
    <x v="136"/>
    <n v="38000"/>
  </r>
  <r>
    <x v="3"/>
    <x v="0"/>
    <x v="6"/>
    <x v="0"/>
    <x v="0"/>
    <x v="7"/>
    <x v="4"/>
    <x v="122"/>
    <x v="248"/>
    <n v="22320"/>
  </r>
  <r>
    <x v="3"/>
    <x v="0"/>
    <x v="6"/>
    <x v="0"/>
    <x v="0"/>
    <x v="7"/>
    <x v="4"/>
    <x v="122"/>
    <x v="186"/>
    <m/>
  </r>
  <r>
    <x v="3"/>
    <x v="0"/>
    <x v="6"/>
    <x v="0"/>
    <x v="0"/>
    <x v="7"/>
    <x v="4"/>
    <x v="123"/>
    <x v="136"/>
    <n v="316667"/>
  </r>
  <r>
    <x v="3"/>
    <x v="0"/>
    <x v="6"/>
    <x v="0"/>
    <x v="0"/>
    <x v="7"/>
    <x v="4"/>
    <x v="123"/>
    <x v="186"/>
    <m/>
  </r>
  <r>
    <x v="3"/>
    <x v="0"/>
    <x v="6"/>
    <x v="0"/>
    <x v="0"/>
    <x v="7"/>
    <x v="4"/>
    <x v="123"/>
    <x v="248"/>
    <n v="186000"/>
  </r>
  <r>
    <x v="3"/>
    <x v="0"/>
    <x v="6"/>
    <x v="0"/>
    <x v="0"/>
    <x v="7"/>
    <x v="4"/>
    <x v="124"/>
    <x v="136"/>
    <n v="158333"/>
  </r>
  <r>
    <x v="3"/>
    <x v="0"/>
    <x v="6"/>
    <x v="0"/>
    <x v="0"/>
    <x v="7"/>
    <x v="4"/>
    <x v="124"/>
    <x v="186"/>
    <m/>
  </r>
  <r>
    <x v="3"/>
    <x v="0"/>
    <x v="6"/>
    <x v="0"/>
    <x v="0"/>
    <x v="7"/>
    <x v="4"/>
    <x v="124"/>
    <x v="248"/>
    <n v="147917"/>
  </r>
  <r>
    <x v="3"/>
    <x v="0"/>
    <x v="6"/>
    <x v="0"/>
    <x v="0"/>
    <x v="7"/>
    <x v="4"/>
    <x v="135"/>
    <x v="0"/>
    <m/>
  </r>
  <r>
    <x v="3"/>
    <x v="0"/>
    <x v="6"/>
    <x v="0"/>
    <x v="0"/>
    <x v="7"/>
    <x v="4"/>
    <x v="125"/>
    <x v="136"/>
    <m/>
  </r>
  <r>
    <x v="3"/>
    <x v="0"/>
    <x v="6"/>
    <x v="0"/>
    <x v="0"/>
    <x v="7"/>
    <x v="4"/>
    <x v="144"/>
    <x v="136"/>
    <m/>
  </r>
  <r>
    <x v="3"/>
    <x v="0"/>
    <x v="6"/>
    <x v="0"/>
    <x v="0"/>
    <x v="7"/>
    <x v="4"/>
    <x v="144"/>
    <x v="186"/>
    <m/>
  </r>
  <r>
    <x v="3"/>
    <x v="0"/>
    <x v="6"/>
    <x v="0"/>
    <x v="0"/>
    <x v="7"/>
    <x v="4"/>
    <x v="126"/>
    <x v="0"/>
    <m/>
  </r>
  <r>
    <x v="3"/>
    <x v="0"/>
    <x v="6"/>
    <x v="0"/>
    <x v="0"/>
    <x v="7"/>
    <x v="4"/>
    <x v="127"/>
    <x v="5"/>
    <n v="36742"/>
  </r>
  <r>
    <x v="3"/>
    <x v="0"/>
    <x v="6"/>
    <x v="0"/>
    <x v="0"/>
    <x v="7"/>
    <x v="4"/>
    <x v="152"/>
    <x v="130"/>
    <m/>
  </r>
  <r>
    <x v="3"/>
    <x v="0"/>
    <x v="6"/>
    <x v="0"/>
    <x v="0"/>
    <x v="7"/>
    <x v="4"/>
    <x v="128"/>
    <x v="6"/>
    <n v="1006900"/>
  </r>
  <r>
    <x v="3"/>
    <x v="0"/>
    <x v="6"/>
    <x v="0"/>
    <x v="0"/>
    <x v="7"/>
    <x v="4"/>
    <x v="129"/>
    <x v="77"/>
    <n v="152000"/>
  </r>
  <r>
    <x v="3"/>
    <x v="0"/>
    <x v="6"/>
    <x v="0"/>
    <x v="0"/>
    <x v="7"/>
    <x v="4"/>
    <x v="129"/>
    <x v="187"/>
    <n v="142000"/>
  </r>
  <r>
    <x v="3"/>
    <x v="0"/>
    <x v="6"/>
    <x v="0"/>
    <x v="0"/>
    <x v="7"/>
    <x v="0"/>
    <x v="165"/>
    <x v="185"/>
    <n v="3082718"/>
  </r>
  <r>
    <x v="3"/>
    <x v="0"/>
    <x v="6"/>
    <x v="0"/>
    <x v="0"/>
    <x v="7"/>
    <x v="2"/>
    <x v="131"/>
    <x v="136"/>
    <n v="2500000"/>
  </r>
  <r>
    <x v="3"/>
    <x v="0"/>
    <x v="6"/>
    <x v="0"/>
    <x v="0"/>
    <x v="1"/>
    <x v="7"/>
    <x v="34"/>
    <x v="29"/>
    <n v="140150"/>
  </r>
  <r>
    <x v="3"/>
    <x v="0"/>
    <x v="6"/>
    <x v="0"/>
    <x v="0"/>
    <x v="1"/>
    <x v="7"/>
    <x v="20"/>
    <x v="29"/>
    <n v="212130"/>
  </r>
  <r>
    <x v="3"/>
    <x v="0"/>
    <x v="6"/>
    <x v="0"/>
    <x v="0"/>
    <x v="1"/>
    <x v="7"/>
    <x v="20"/>
    <x v="169"/>
    <n v="987141.39"/>
  </r>
  <r>
    <x v="3"/>
    <x v="0"/>
    <x v="6"/>
    <x v="0"/>
    <x v="0"/>
    <x v="1"/>
    <x v="7"/>
    <x v="101"/>
    <x v="138"/>
    <n v="4200"/>
  </r>
  <r>
    <x v="3"/>
    <x v="0"/>
    <x v="6"/>
    <x v="0"/>
    <x v="0"/>
    <x v="1"/>
    <x v="7"/>
    <x v="101"/>
    <x v="77"/>
    <m/>
  </r>
  <r>
    <x v="3"/>
    <x v="0"/>
    <x v="6"/>
    <x v="0"/>
    <x v="0"/>
    <x v="1"/>
    <x v="7"/>
    <x v="101"/>
    <x v="229"/>
    <m/>
  </r>
  <r>
    <x v="3"/>
    <x v="0"/>
    <x v="6"/>
    <x v="0"/>
    <x v="0"/>
    <x v="1"/>
    <x v="7"/>
    <x v="101"/>
    <x v="130"/>
    <m/>
  </r>
  <r>
    <x v="3"/>
    <x v="0"/>
    <x v="6"/>
    <x v="0"/>
    <x v="0"/>
    <x v="1"/>
    <x v="7"/>
    <x v="101"/>
    <x v="181"/>
    <m/>
  </r>
  <r>
    <x v="3"/>
    <x v="0"/>
    <x v="6"/>
    <x v="0"/>
    <x v="0"/>
    <x v="1"/>
    <x v="7"/>
    <x v="101"/>
    <x v="8"/>
    <m/>
  </r>
  <r>
    <x v="3"/>
    <x v="0"/>
    <x v="6"/>
    <x v="0"/>
    <x v="0"/>
    <x v="1"/>
    <x v="7"/>
    <x v="101"/>
    <x v="31"/>
    <m/>
  </r>
  <r>
    <x v="3"/>
    <x v="0"/>
    <x v="6"/>
    <x v="0"/>
    <x v="0"/>
    <x v="1"/>
    <x v="7"/>
    <x v="159"/>
    <x v="14"/>
    <m/>
  </r>
  <r>
    <x v="3"/>
    <x v="0"/>
    <x v="6"/>
    <x v="0"/>
    <x v="0"/>
    <x v="1"/>
    <x v="7"/>
    <x v="159"/>
    <x v="176"/>
    <m/>
  </r>
  <r>
    <x v="3"/>
    <x v="0"/>
    <x v="6"/>
    <x v="0"/>
    <x v="0"/>
    <x v="1"/>
    <x v="7"/>
    <x v="55"/>
    <x v="246"/>
    <n v="1950931.28"/>
  </r>
  <r>
    <x v="3"/>
    <x v="0"/>
    <x v="6"/>
    <x v="0"/>
    <x v="0"/>
    <x v="1"/>
    <x v="7"/>
    <x v="55"/>
    <x v="24"/>
    <m/>
  </r>
  <r>
    <x v="3"/>
    <x v="0"/>
    <x v="6"/>
    <x v="0"/>
    <x v="0"/>
    <x v="1"/>
    <x v="8"/>
    <x v="22"/>
    <x v="29"/>
    <n v="1055809.6499999999"/>
  </r>
  <r>
    <x v="3"/>
    <x v="0"/>
    <x v="6"/>
    <x v="0"/>
    <x v="0"/>
    <x v="1"/>
    <x v="8"/>
    <x v="94"/>
    <x v="36"/>
    <m/>
  </r>
  <r>
    <x v="3"/>
    <x v="0"/>
    <x v="6"/>
    <x v="0"/>
    <x v="0"/>
    <x v="1"/>
    <x v="8"/>
    <x v="94"/>
    <x v="15"/>
    <m/>
  </r>
  <r>
    <x v="3"/>
    <x v="0"/>
    <x v="6"/>
    <x v="0"/>
    <x v="0"/>
    <x v="1"/>
    <x v="8"/>
    <x v="94"/>
    <x v="134"/>
    <m/>
  </r>
  <r>
    <x v="3"/>
    <x v="0"/>
    <x v="6"/>
    <x v="0"/>
    <x v="0"/>
    <x v="1"/>
    <x v="8"/>
    <x v="94"/>
    <x v="57"/>
    <m/>
  </r>
  <r>
    <x v="3"/>
    <x v="0"/>
    <x v="6"/>
    <x v="0"/>
    <x v="0"/>
    <x v="1"/>
    <x v="8"/>
    <x v="94"/>
    <x v="252"/>
    <m/>
  </r>
  <r>
    <x v="3"/>
    <x v="0"/>
    <x v="6"/>
    <x v="0"/>
    <x v="0"/>
    <x v="1"/>
    <x v="8"/>
    <x v="94"/>
    <x v="17"/>
    <m/>
  </r>
  <r>
    <x v="3"/>
    <x v="0"/>
    <x v="6"/>
    <x v="0"/>
    <x v="0"/>
    <x v="1"/>
    <x v="8"/>
    <x v="94"/>
    <x v="2"/>
    <m/>
  </r>
  <r>
    <x v="3"/>
    <x v="0"/>
    <x v="6"/>
    <x v="0"/>
    <x v="0"/>
    <x v="1"/>
    <x v="8"/>
    <x v="94"/>
    <x v="273"/>
    <m/>
  </r>
  <r>
    <x v="3"/>
    <x v="0"/>
    <x v="6"/>
    <x v="0"/>
    <x v="0"/>
    <x v="1"/>
    <x v="8"/>
    <x v="94"/>
    <x v="70"/>
    <n v="2093"/>
  </r>
  <r>
    <x v="3"/>
    <x v="0"/>
    <x v="6"/>
    <x v="0"/>
    <x v="0"/>
    <x v="1"/>
    <x v="8"/>
    <x v="95"/>
    <x v="0"/>
    <m/>
  </r>
  <r>
    <x v="3"/>
    <x v="0"/>
    <x v="6"/>
    <x v="0"/>
    <x v="0"/>
    <x v="1"/>
    <x v="8"/>
    <x v="94"/>
    <x v="226"/>
    <n v="-81750"/>
  </r>
  <r>
    <x v="3"/>
    <x v="0"/>
    <x v="6"/>
    <x v="0"/>
    <x v="0"/>
    <x v="1"/>
    <x v="8"/>
    <x v="156"/>
    <x v="80"/>
    <m/>
  </r>
  <r>
    <x v="3"/>
    <x v="0"/>
    <x v="6"/>
    <x v="0"/>
    <x v="0"/>
    <x v="1"/>
    <x v="8"/>
    <x v="156"/>
    <x v="88"/>
    <m/>
  </r>
  <r>
    <x v="3"/>
    <x v="0"/>
    <x v="6"/>
    <x v="0"/>
    <x v="0"/>
    <x v="1"/>
    <x v="8"/>
    <x v="156"/>
    <x v="6"/>
    <m/>
  </r>
  <r>
    <x v="3"/>
    <x v="0"/>
    <x v="6"/>
    <x v="0"/>
    <x v="0"/>
    <x v="1"/>
    <x v="8"/>
    <x v="156"/>
    <x v="122"/>
    <m/>
  </r>
  <r>
    <x v="3"/>
    <x v="0"/>
    <x v="6"/>
    <x v="0"/>
    <x v="0"/>
    <x v="1"/>
    <x v="8"/>
    <x v="156"/>
    <x v="16"/>
    <m/>
  </r>
  <r>
    <x v="3"/>
    <x v="0"/>
    <x v="6"/>
    <x v="0"/>
    <x v="0"/>
    <x v="1"/>
    <x v="8"/>
    <x v="156"/>
    <x v="42"/>
    <m/>
  </r>
  <r>
    <x v="3"/>
    <x v="0"/>
    <x v="6"/>
    <x v="0"/>
    <x v="0"/>
    <x v="1"/>
    <x v="8"/>
    <x v="156"/>
    <x v="37"/>
    <m/>
  </r>
  <r>
    <x v="3"/>
    <x v="0"/>
    <x v="6"/>
    <x v="0"/>
    <x v="0"/>
    <x v="1"/>
    <x v="8"/>
    <x v="156"/>
    <x v="45"/>
    <m/>
  </r>
  <r>
    <x v="3"/>
    <x v="0"/>
    <x v="6"/>
    <x v="0"/>
    <x v="0"/>
    <x v="1"/>
    <x v="8"/>
    <x v="156"/>
    <x v="124"/>
    <m/>
  </r>
  <r>
    <x v="3"/>
    <x v="0"/>
    <x v="6"/>
    <x v="0"/>
    <x v="0"/>
    <x v="1"/>
    <x v="8"/>
    <x v="156"/>
    <x v="31"/>
    <n v="-677.13"/>
  </r>
  <r>
    <x v="3"/>
    <x v="0"/>
    <x v="6"/>
    <x v="0"/>
    <x v="0"/>
    <x v="1"/>
    <x v="8"/>
    <x v="156"/>
    <x v="42"/>
    <m/>
  </r>
  <r>
    <x v="3"/>
    <x v="0"/>
    <x v="6"/>
    <x v="0"/>
    <x v="0"/>
    <x v="1"/>
    <x v="8"/>
    <x v="156"/>
    <x v="0"/>
    <m/>
  </r>
  <r>
    <x v="3"/>
    <x v="0"/>
    <x v="6"/>
    <x v="0"/>
    <x v="0"/>
    <x v="1"/>
    <x v="8"/>
    <x v="156"/>
    <x v="0"/>
    <m/>
  </r>
  <r>
    <x v="3"/>
    <x v="0"/>
    <x v="6"/>
    <x v="0"/>
    <x v="0"/>
    <x v="1"/>
    <x v="8"/>
    <x v="4"/>
    <x v="157"/>
    <m/>
  </r>
  <r>
    <x v="3"/>
    <x v="0"/>
    <x v="6"/>
    <x v="0"/>
    <x v="0"/>
    <x v="1"/>
    <x v="8"/>
    <x v="4"/>
    <x v="266"/>
    <m/>
  </r>
  <r>
    <x v="3"/>
    <x v="0"/>
    <x v="6"/>
    <x v="0"/>
    <x v="0"/>
    <x v="1"/>
    <x v="8"/>
    <x v="4"/>
    <x v="157"/>
    <m/>
  </r>
  <r>
    <x v="3"/>
    <x v="0"/>
    <x v="6"/>
    <x v="0"/>
    <x v="0"/>
    <x v="1"/>
    <x v="8"/>
    <x v="4"/>
    <x v="247"/>
    <m/>
  </r>
  <r>
    <x v="3"/>
    <x v="0"/>
    <x v="6"/>
    <x v="0"/>
    <x v="0"/>
    <x v="1"/>
    <x v="8"/>
    <x v="4"/>
    <x v="101"/>
    <m/>
  </r>
  <r>
    <x v="3"/>
    <x v="0"/>
    <x v="6"/>
    <x v="0"/>
    <x v="0"/>
    <x v="1"/>
    <x v="8"/>
    <x v="4"/>
    <x v="37"/>
    <m/>
  </r>
  <r>
    <x v="3"/>
    <x v="0"/>
    <x v="6"/>
    <x v="0"/>
    <x v="0"/>
    <x v="1"/>
    <x v="8"/>
    <x v="4"/>
    <x v="87"/>
    <m/>
  </r>
  <r>
    <x v="3"/>
    <x v="0"/>
    <x v="6"/>
    <x v="0"/>
    <x v="0"/>
    <x v="1"/>
    <x v="8"/>
    <x v="4"/>
    <x v="219"/>
    <m/>
  </r>
  <r>
    <x v="3"/>
    <x v="0"/>
    <x v="6"/>
    <x v="0"/>
    <x v="0"/>
    <x v="1"/>
    <x v="8"/>
    <x v="4"/>
    <x v="220"/>
    <m/>
  </r>
  <r>
    <x v="3"/>
    <x v="0"/>
    <x v="6"/>
    <x v="0"/>
    <x v="0"/>
    <x v="1"/>
    <x v="8"/>
    <x v="4"/>
    <x v="221"/>
    <m/>
  </r>
  <r>
    <x v="3"/>
    <x v="0"/>
    <x v="6"/>
    <x v="0"/>
    <x v="0"/>
    <x v="1"/>
    <x v="8"/>
    <x v="4"/>
    <x v="205"/>
    <m/>
  </r>
  <r>
    <x v="3"/>
    <x v="0"/>
    <x v="6"/>
    <x v="0"/>
    <x v="0"/>
    <x v="1"/>
    <x v="8"/>
    <x v="4"/>
    <x v="140"/>
    <m/>
  </r>
  <r>
    <x v="3"/>
    <x v="0"/>
    <x v="6"/>
    <x v="0"/>
    <x v="0"/>
    <x v="1"/>
    <x v="8"/>
    <x v="4"/>
    <x v="253"/>
    <m/>
  </r>
  <r>
    <x v="3"/>
    <x v="0"/>
    <x v="6"/>
    <x v="0"/>
    <x v="0"/>
    <x v="1"/>
    <x v="8"/>
    <x v="4"/>
    <x v="2"/>
    <m/>
  </r>
  <r>
    <x v="3"/>
    <x v="0"/>
    <x v="6"/>
    <x v="0"/>
    <x v="0"/>
    <x v="1"/>
    <x v="8"/>
    <x v="4"/>
    <x v="157"/>
    <m/>
  </r>
  <r>
    <x v="3"/>
    <x v="0"/>
    <x v="6"/>
    <x v="0"/>
    <x v="0"/>
    <x v="1"/>
    <x v="8"/>
    <x v="4"/>
    <x v="185"/>
    <m/>
  </r>
  <r>
    <x v="3"/>
    <x v="0"/>
    <x v="6"/>
    <x v="0"/>
    <x v="0"/>
    <x v="1"/>
    <x v="8"/>
    <x v="4"/>
    <x v="139"/>
    <n v="73685"/>
  </r>
  <r>
    <x v="3"/>
    <x v="0"/>
    <x v="6"/>
    <x v="0"/>
    <x v="0"/>
    <x v="1"/>
    <x v="8"/>
    <x v="4"/>
    <x v="31"/>
    <n v="8235"/>
  </r>
  <r>
    <x v="3"/>
    <x v="0"/>
    <x v="6"/>
    <x v="0"/>
    <x v="0"/>
    <x v="1"/>
    <x v="8"/>
    <x v="4"/>
    <x v="54"/>
    <m/>
  </r>
  <r>
    <x v="3"/>
    <x v="0"/>
    <x v="6"/>
    <x v="0"/>
    <x v="0"/>
    <x v="1"/>
    <x v="8"/>
    <x v="4"/>
    <x v="200"/>
    <m/>
  </r>
  <r>
    <x v="3"/>
    <x v="0"/>
    <x v="6"/>
    <x v="0"/>
    <x v="0"/>
    <x v="1"/>
    <x v="8"/>
    <x v="4"/>
    <x v="210"/>
    <m/>
  </r>
  <r>
    <x v="3"/>
    <x v="0"/>
    <x v="6"/>
    <x v="0"/>
    <x v="0"/>
    <x v="1"/>
    <x v="8"/>
    <x v="4"/>
    <x v="0"/>
    <m/>
  </r>
  <r>
    <x v="3"/>
    <x v="0"/>
    <x v="6"/>
    <x v="0"/>
    <x v="0"/>
    <x v="1"/>
    <x v="8"/>
    <x v="4"/>
    <x v="0"/>
    <m/>
  </r>
  <r>
    <x v="3"/>
    <x v="0"/>
    <x v="6"/>
    <x v="0"/>
    <x v="0"/>
    <x v="1"/>
    <x v="8"/>
    <x v="4"/>
    <x v="0"/>
    <m/>
  </r>
  <r>
    <x v="3"/>
    <x v="0"/>
    <x v="6"/>
    <x v="0"/>
    <x v="0"/>
    <x v="1"/>
    <x v="8"/>
    <x v="4"/>
    <x v="0"/>
    <m/>
  </r>
  <r>
    <x v="3"/>
    <x v="0"/>
    <x v="6"/>
    <x v="0"/>
    <x v="0"/>
    <x v="1"/>
    <x v="8"/>
    <x v="4"/>
    <x v="0"/>
    <m/>
  </r>
  <r>
    <x v="3"/>
    <x v="0"/>
    <x v="6"/>
    <x v="0"/>
    <x v="0"/>
    <x v="1"/>
    <x v="8"/>
    <x v="4"/>
    <x v="0"/>
    <m/>
  </r>
  <r>
    <x v="3"/>
    <x v="0"/>
    <x v="6"/>
    <x v="0"/>
    <x v="0"/>
    <x v="6"/>
    <x v="23"/>
    <x v="112"/>
    <x v="31"/>
    <m/>
  </r>
  <r>
    <x v="3"/>
    <x v="0"/>
    <x v="6"/>
    <x v="0"/>
    <x v="2"/>
    <x v="3"/>
    <x v="3"/>
    <x v="96"/>
    <x v="0"/>
    <m/>
  </r>
  <r>
    <x v="3"/>
    <x v="0"/>
    <x v="6"/>
    <x v="0"/>
    <x v="2"/>
    <x v="3"/>
    <x v="3"/>
    <x v="137"/>
    <x v="98"/>
    <m/>
  </r>
  <r>
    <x v="3"/>
    <x v="0"/>
    <x v="6"/>
    <x v="0"/>
    <x v="2"/>
    <x v="3"/>
    <x v="3"/>
    <x v="97"/>
    <x v="34"/>
    <n v="1199888"/>
  </r>
  <r>
    <x v="3"/>
    <x v="0"/>
    <x v="6"/>
    <x v="0"/>
    <x v="2"/>
    <x v="3"/>
    <x v="3"/>
    <x v="97"/>
    <x v="36"/>
    <n v="7806845"/>
  </r>
  <r>
    <x v="3"/>
    <x v="0"/>
    <x v="6"/>
    <x v="0"/>
    <x v="2"/>
    <x v="3"/>
    <x v="3"/>
    <x v="97"/>
    <x v="48"/>
    <m/>
  </r>
  <r>
    <x v="3"/>
    <x v="0"/>
    <x v="6"/>
    <x v="0"/>
    <x v="2"/>
    <x v="3"/>
    <x v="3"/>
    <x v="97"/>
    <x v="35"/>
    <m/>
  </r>
  <r>
    <x v="3"/>
    <x v="0"/>
    <x v="6"/>
    <x v="0"/>
    <x v="2"/>
    <x v="3"/>
    <x v="3"/>
    <x v="97"/>
    <x v="0"/>
    <m/>
  </r>
  <r>
    <x v="3"/>
    <x v="0"/>
    <x v="6"/>
    <x v="0"/>
    <x v="2"/>
    <x v="3"/>
    <x v="3"/>
    <x v="97"/>
    <x v="0"/>
    <m/>
  </r>
  <r>
    <x v="3"/>
    <x v="0"/>
    <x v="6"/>
    <x v="0"/>
    <x v="2"/>
    <x v="3"/>
    <x v="3"/>
    <x v="97"/>
    <x v="0"/>
    <m/>
  </r>
  <r>
    <x v="3"/>
    <x v="0"/>
    <x v="6"/>
    <x v="0"/>
    <x v="2"/>
    <x v="3"/>
    <x v="3"/>
    <x v="98"/>
    <x v="0"/>
    <m/>
  </r>
  <r>
    <x v="3"/>
    <x v="0"/>
    <x v="6"/>
    <x v="0"/>
    <x v="2"/>
    <x v="3"/>
    <x v="3"/>
    <x v="99"/>
    <x v="70"/>
    <n v="2991040"/>
  </r>
  <r>
    <x v="3"/>
    <x v="0"/>
    <x v="6"/>
    <x v="0"/>
    <x v="2"/>
    <x v="3"/>
    <x v="3"/>
    <x v="99"/>
    <x v="39"/>
    <m/>
  </r>
  <r>
    <x v="3"/>
    <x v="0"/>
    <x v="6"/>
    <x v="0"/>
    <x v="2"/>
    <x v="3"/>
    <x v="3"/>
    <x v="99"/>
    <x v="188"/>
    <m/>
  </r>
  <r>
    <x v="3"/>
    <x v="0"/>
    <x v="6"/>
    <x v="0"/>
    <x v="2"/>
    <x v="3"/>
    <x v="3"/>
    <x v="99"/>
    <x v="226"/>
    <m/>
  </r>
  <r>
    <x v="3"/>
    <x v="0"/>
    <x v="6"/>
    <x v="0"/>
    <x v="2"/>
    <x v="3"/>
    <x v="3"/>
    <x v="99"/>
    <x v="230"/>
    <m/>
  </r>
  <r>
    <x v="3"/>
    <x v="0"/>
    <x v="6"/>
    <x v="0"/>
    <x v="2"/>
    <x v="3"/>
    <x v="3"/>
    <x v="98"/>
    <x v="230"/>
    <m/>
  </r>
  <r>
    <x v="3"/>
    <x v="0"/>
    <x v="6"/>
    <x v="0"/>
    <x v="2"/>
    <x v="3"/>
    <x v="3"/>
    <x v="99"/>
    <x v="249"/>
    <n v="64534500"/>
  </r>
  <r>
    <x v="3"/>
    <x v="0"/>
    <x v="6"/>
    <x v="0"/>
    <x v="2"/>
    <x v="3"/>
    <x v="3"/>
    <x v="99"/>
    <x v="156"/>
    <m/>
  </r>
  <r>
    <x v="3"/>
    <x v="0"/>
    <x v="6"/>
    <x v="0"/>
    <x v="2"/>
    <x v="3"/>
    <x v="26"/>
    <x v="137"/>
    <x v="98"/>
    <n v="148650000"/>
  </r>
  <r>
    <x v="3"/>
    <x v="0"/>
    <x v="6"/>
    <x v="0"/>
    <x v="2"/>
    <x v="3"/>
    <x v="20"/>
    <x v="49"/>
    <x v="226"/>
    <m/>
  </r>
  <r>
    <x v="3"/>
    <x v="0"/>
    <x v="6"/>
    <x v="0"/>
    <x v="2"/>
    <x v="3"/>
    <x v="20"/>
    <x v="49"/>
    <x v="124"/>
    <m/>
  </r>
  <r>
    <x v="3"/>
    <x v="0"/>
    <x v="6"/>
    <x v="0"/>
    <x v="2"/>
    <x v="3"/>
    <x v="20"/>
    <x v="49"/>
    <x v="41"/>
    <n v="3482090"/>
  </r>
  <r>
    <x v="3"/>
    <x v="0"/>
    <x v="6"/>
    <x v="0"/>
    <x v="2"/>
    <x v="3"/>
    <x v="20"/>
    <x v="49"/>
    <x v="42"/>
    <n v="1137800"/>
  </r>
  <r>
    <x v="3"/>
    <x v="0"/>
    <x v="6"/>
    <x v="0"/>
    <x v="2"/>
    <x v="3"/>
    <x v="20"/>
    <x v="49"/>
    <x v="230"/>
    <m/>
  </r>
  <r>
    <x v="3"/>
    <x v="0"/>
    <x v="6"/>
    <x v="0"/>
    <x v="2"/>
    <x v="3"/>
    <x v="20"/>
    <x v="49"/>
    <x v="122"/>
    <m/>
  </r>
  <r>
    <x v="3"/>
    <x v="0"/>
    <x v="6"/>
    <x v="0"/>
    <x v="2"/>
    <x v="3"/>
    <x v="20"/>
    <x v="151"/>
    <x v="0"/>
    <m/>
  </r>
  <r>
    <x v="3"/>
    <x v="0"/>
    <x v="6"/>
    <x v="0"/>
    <x v="2"/>
    <x v="3"/>
    <x v="20"/>
    <x v="111"/>
    <x v="42"/>
    <n v="1000000"/>
  </r>
  <r>
    <x v="3"/>
    <x v="0"/>
    <x v="6"/>
    <x v="0"/>
    <x v="2"/>
    <x v="3"/>
    <x v="20"/>
    <x v="111"/>
    <x v="124"/>
    <n v="881511"/>
  </r>
  <r>
    <x v="3"/>
    <x v="0"/>
    <x v="6"/>
    <x v="0"/>
    <x v="2"/>
    <x v="3"/>
    <x v="20"/>
    <x v="111"/>
    <x v="0"/>
    <m/>
  </r>
  <r>
    <x v="3"/>
    <x v="0"/>
    <x v="6"/>
    <x v="0"/>
    <x v="2"/>
    <x v="3"/>
    <x v="20"/>
    <x v="111"/>
    <x v="0"/>
    <m/>
  </r>
  <r>
    <x v="3"/>
    <x v="0"/>
    <x v="6"/>
    <x v="0"/>
    <x v="2"/>
    <x v="3"/>
    <x v="20"/>
    <x v="111"/>
    <x v="0"/>
    <m/>
  </r>
  <r>
    <x v="3"/>
    <x v="0"/>
    <x v="6"/>
    <x v="0"/>
    <x v="2"/>
    <x v="3"/>
    <x v="30"/>
    <x v="151"/>
    <x v="124"/>
    <n v="1829570"/>
  </r>
  <r>
    <x v="3"/>
    <x v="0"/>
    <x v="6"/>
    <x v="0"/>
    <x v="2"/>
    <x v="3"/>
    <x v="30"/>
    <x v="151"/>
    <x v="230"/>
    <m/>
  </r>
  <r>
    <x v="3"/>
    <x v="0"/>
    <x v="6"/>
    <x v="0"/>
    <x v="2"/>
    <x v="3"/>
    <x v="0"/>
    <x v="157"/>
    <x v="36"/>
    <m/>
  </r>
  <r>
    <x v="3"/>
    <x v="0"/>
    <x v="6"/>
    <x v="0"/>
    <x v="2"/>
    <x v="3"/>
    <x v="0"/>
    <x v="157"/>
    <x v="259"/>
    <n v="11000"/>
  </r>
  <r>
    <x v="3"/>
    <x v="0"/>
    <x v="6"/>
    <x v="0"/>
    <x v="2"/>
    <x v="3"/>
    <x v="21"/>
    <x v="50"/>
    <x v="0"/>
    <m/>
  </r>
  <r>
    <x v="3"/>
    <x v="0"/>
    <x v="6"/>
    <x v="0"/>
    <x v="2"/>
    <x v="3"/>
    <x v="21"/>
    <x v="132"/>
    <x v="0"/>
    <m/>
  </r>
  <r>
    <x v="4"/>
    <x v="0"/>
    <x v="6"/>
    <x v="0"/>
    <x v="1"/>
    <x v="2"/>
    <x v="24"/>
    <x v="63"/>
    <x v="1"/>
    <n v="204302852.88999999"/>
  </r>
  <r>
    <x v="4"/>
    <x v="0"/>
    <x v="6"/>
    <x v="0"/>
    <x v="1"/>
    <x v="5"/>
    <x v="11"/>
    <x v="64"/>
    <x v="0"/>
    <m/>
  </r>
  <r>
    <x v="4"/>
    <x v="0"/>
    <x v="6"/>
    <x v="0"/>
    <x v="1"/>
    <x v="5"/>
    <x v="14"/>
    <x v="66"/>
    <x v="0"/>
    <m/>
  </r>
  <r>
    <x v="4"/>
    <x v="0"/>
    <x v="6"/>
    <x v="0"/>
    <x v="1"/>
    <x v="5"/>
    <x v="15"/>
    <x v="69"/>
    <x v="0"/>
    <m/>
  </r>
  <r>
    <x v="4"/>
    <x v="0"/>
    <x v="6"/>
    <x v="0"/>
    <x v="1"/>
    <x v="2"/>
    <x v="25"/>
    <x v="74"/>
    <x v="0"/>
    <n v="-4664047.13"/>
  </r>
  <r>
    <x v="4"/>
    <x v="0"/>
    <x v="6"/>
    <x v="0"/>
    <x v="1"/>
    <x v="2"/>
    <x v="25"/>
    <x v="118"/>
    <x v="0"/>
    <m/>
  </r>
  <r>
    <x v="4"/>
    <x v="0"/>
    <x v="6"/>
    <x v="0"/>
    <x v="1"/>
    <x v="2"/>
    <x v="0"/>
    <x v="103"/>
    <x v="0"/>
    <m/>
  </r>
  <r>
    <x v="4"/>
    <x v="0"/>
    <x v="6"/>
    <x v="0"/>
    <x v="1"/>
    <x v="2"/>
    <x v="0"/>
    <x v="104"/>
    <x v="0"/>
    <n v="126050.4"/>
  </r>
  <r>
    <x v="4"/>
    <x v="0"/>
    <x v="6"/>
    <x v="0"/>
    <x v="1"/>
    <x v="2"/>
    <x v="0"/>
    <x v="145"/>
    <x v="0"/>
    <n v="-4873615.6500000004"/>
  </r>
  <r>
    <x v="4"/>
    <x v="0"/>
    <x v="6"/>
    <x v="0"/>
    <x v="1"/>
    <x v="5"/>
    <x v="7"/>
    <x v="153"/>
    <x v="0"/>
    <m/>
  </r>
  <r>
    <x v="4"/>
    <x v="0"/>
    <x v="6"/>
    <x v="0"/>
    <x v="1"/>
    <x v="5"/>
    <x v="14"/>
    <x v="166"/>
    <x v="0"/>
    <m/>
  </r>
  <r>
    <x v="4"/>
    <x v="0"/>
    <x v="6"/>
    <x v="0"/>
    <x v="0"/>
    <x v="0"/>
    <x v="4"/>
    <x v="158"/>
    <x v="2"/>
    <n v="16900000"/>
  </r>
  <r>
    <x v="4"/>
    <x v="0"/>
    <x v="6"/>
    <x v="0"/>
    <x v="0"/>
    <x v="0"/>
    <x v="4"/>
    <x v="6"/>
    <x v="157"/>
    <n v="1725000"/>
  </r>
  <r>
    <x v="4"/>
    <x v="0"/>
    <x v="6"/>
    <x v="0"/>
    <x v="0"/>
    <x v="0"/>
    <x v="4"/>
    <x v="6"/>
    <x v="158"/>
    <m/>
  </r>
  <r>
    <x v="4"/>
    <x v="0"/>
    <x v="6"/>
    <x v="0"/>
    <x v="0"/>
    <x v="0"/>
    <x v="4"/>
    <x v="160"/>
    <x v="2"/>
    <n v="0"/>
  </r>
  <r>
    <x v="4"/>
    <x v="0"/>
    <x v="6"/>
    <x v="0"/>
    <x v="0"/>
    <x v="0"/>
    <x v="4"/>
    <x v="160"/>
    <x v="136"/>
    <n v="800000"/>
  </r>
  <r>
    <x v="4"/>
    <x v="0"/>
    <x v="6"/>
    <x v="0"/>
    <x v="0"/>
    <x v="0"/>
    <x v="4"/>
    <x v="7"/>
    <x v="157"/>
    <n v="135000"/>
  </r>
  <r>
    <x v="4"/>
    <x v="0"/>
    <x v="6"/>
    <x v="0"/>
    <x v="0"/>
    <x v="0"/>
    <x v="4"/>
    <x v="7"/>
    <x v="158"/>
    <m/>
  </r>
  <r>
    <x v="4"/>
    <x v="0"/>
    <x v="6"/>
    <x v="0"/>
    <x v="0"/>
    <x v="0"/>
    <x v="4"/>
    <x v="7"/>
    <x v="0"/>
    <m/>
  </r>
  <r>
    <x v="4"/>
    <x v="0"/>
    <x v="6"/>
    <x v="0"/>
    <x v="0"/>
    <x v="0"/>
    <x v="4"/>
    <x v="8"/>
    <x v="2"/>
    <m/>
  </r>
  <r>
    <x v="4"/>
    <x v="0"/>
    <x v="6"/>
    <x v="0"/>
    <x v="0"/>
    <x v="0"/>
    <x v="4"/>
    <x v="8"/>
    <x v="157"/>
    <n v="183750"/>
  </r>
  <r>
    <x v="4"/>
    <x v="0"/>
    <x v="6"/>
    <x v="0"/>
    <x v="0"/>
    <x v="0"/>
    <x v="4"/>
    <x v="8"/>
    <x v="158"/>
    <m/>
  </r>
  <r>
    <x v="4"/>
    <x v="0"/>
    <x v="6"/>
    <x v="0"/>
    <x v="0"/>
    <x v="0"/>
    <x v="4"/>
    <x v="9"/>
    <x v="2"/>
    <m/>
  </r>
  <r>
    <x v="4"/>
    <x v="0"/>
    <x v="6"/>
    <x v="0"/>
    <x v="0"/>
    <x v="0"/>
    <x v="4"/>
    <x v="9"/>
    <x v="158"/>
    <m/>
  </r>
  <r>
    <x v="4"/>
    <x v="0"/>
    <x v="6"/>
    <x v="0"/>
    <x v="0"/>
    <x v="0"/>
    <x v="4"/>
    <x v="9"/>
    <x v="227"/>
    <m/>
  </r>
  <r>
    <x v="4"/>
    <x v="0"/>
    <x v="6"/>
    <x v="0"/>
    <x v="0"/>
    <x v="0"/>
    <x v="4"/>
    <x v="9"/>
    <x v="157"/>
    <n v="22050"/>
  </r>
  <r>
    <x v="4"/>
    <x v="0"/>
    <x v="6"/>
    <x v="0"/>
    <x v="0"/>
    <x v="0"/>
    <x v="4"/>
    <x v="10"/>
    <x v="2"/>
    <m/>
  </r>
  <r>
    <x v="4"/>
    <x v="0"/>
    <x v="6"/>
    <x v="0"/>
    <x v="0"/>
    <x v="0"/>
    <x v="4"/>
    <x v="10"/>
    <x v="157"/>
    <n v="183750"/>
  </r>
  <r>
    <x v="4"/>
    <x v="0"/>
    <x v="6"/>
    <x v="0"/>
    <x v="0"/>
    <x v="0"/>
    <x v="4"/>
    <x v="10"/>
    <x v="158"/>
    <m/>
  </r>
  <r>
    <x v="4"/>
    <x v="0"/>
    <x v="6"/>
    <x v="0"/>
    <x v="0"/>
    <x v="0"/>
    <x v="4"/>
    <x v="11"/>
    <x v="2"/>
    <n v="704167"/>
  </r>
  <r>
    <x v="4"/>
    <x v="0"/>
    <x v="6"/>
    <x v="0"/>
    <x v="0"/>
    <x v="0"/>
    <x v="4"/>
    <x v="11"/>
    <x v="276"/>
    <m/>
  </r>
  <r>
    <x v="4"/>
    <x v="0"/>
    <x v="6"/>
    <x v="0"/>
    <x v="0"/>
    <x v="0"/>
    <x v="4"/>
    <x v="11"/>
    <x v="157"/>
    <n v="86250"/>
  </r>
  <r>
    <x v="4"/>
    <x v="0"/>
    <x v="6"/>
    <x v="0"/>
    <x v="0"/>
    <x v="0"/>
    <x v="4"/>
    <x v="12"/>
    <x v="2"/>
    <m/>
  </r>
  <r>
    <x v="4"/>
    <x v="0"/>
    <x v="6"/>
    <x v="0"/>
    <x v="0"/>
    <x v="0"/>
    <x v="4"/>
    <x v="134"/>
    <x v="0"/>
    <m/>
  </r>
  <r>
    <x v="4"/>
    <x v="0"/>
    <x v="6"/>
    <x v="0"/>
    <x v="0"/>
    <x v="0"/>
    <x v="4"/>
    <x v="142"/>
    <x v="0"/>
    <m/>
  </r>
  <r>
    <x v="4"/>
    <x v="0"/>
    <x v="6"/>
    <x v="0"/>
    <x v="0"/>
    <x v="0"/>
    <x v="4"/>
    <x v="56"/>
    <x v="4"/>
    <n v="570000"/>
  </r>
  <r>
    <x v="4"/>
    <x v="0"/>
    <x v="6"/>
    <x v="0"/>
    <x v="0"/>
    <x v="0"/>
    <x v="4"/>
    <x v="56"/>
    <x v="214"/>
    <n v="42000"/>
  </r>
  <r>
    <x v="4"/>
    <x v="0"/>
    <x v="6"/>
    <x v="0"/>
    <x v="0"/>
    <x v="0"/>
    <x v="4"/>
    <x v="56"/>
    <x v="211"/>
    <m/>
  </r>
  <r>
    <x v="4"/>
    <x v="0"/>
    <x v="6"/>
    <x v="0"/>
    <x v="0"/>
    <x v="0"/>
    <x v="4"/>
    <x v="142"/>
    <x v="0"/>
    <m/>
  </r>
  <r>
    <x v="4"/>
    <x v="0"/>
    <x v="6"/>
    <x v="0"/>
    <x v="0"/>
    <x v="0"/>
    <x v="4"/>
    <x v="13"/>
    <x v="5"/>
    <n v="70757"/>
  </r>
  <r>
    <x v="4"/>
    <x v="0"/>
    <x v="6"/>
    <x v="0"/>
    <x v="0"/>
    <x v="0"/>
    <x v="4"/>
    <x v="146"/>
    <x v="181"/>
    <m/>
  </r>
  <r>
    <x v="4"/>
    <x v="0"/>
    <x v="6"/>
    <x v="0"/>
    <x v="0"/>
    <x v="0"/>
    <x v="4"/>
    <x v="14"/>
    <x v="6"/>
    <n v="977140"/>
  </r>
  <r>
    <x v="4"/>
    <x v="0"/>
    <x v="6"/>
    <x v="0"/>
    <x v="0"/>
    <x v="0"/>
    <x v="4"/>
    <x v="14"/>
    <x v="7"/>
    <m/>
  </r>
  <r>
    <x v="4"/>
    <x v="0"/>
    <x v="6"/>
    <x v="0"/>
    <x v="0"/>
    <x v="0"/>
    <x v="4"/>
    <x v="15"/>
    <x v="8"/>
    <n v="556000"/>
  </r>
  <r>
    <x v="4"/>
    <x v="0"/>
    <x v="6"/>
    <x v="0"/>
    <x v="0"/>
    <x v="0"/>
    <x v="4"/>
    <x v="147"/>
    <x v="277"/>
    <n v="1505000"/>
  </r>
  <r>
    <x v="4"/>
    <x v="0"/>
    <x v="6"/>
    <x v="0"/>
    <x v="0"/>
    <x v="0"/>
    <x v="4"/>
    <x v="147"/>
    <x v="278"/>
    <n v="1150806.43"/>
  </r>
  <r>
    <x v="4"/>
    <x v="0"/>
    <x v="6"/>
    <x v="0"/>
    <x v="0"/>
    <x v="0"/>
    <x v="4"/>
    <x v="113"/>
    <x v="175"/>
    <m/>
  </r>
  <r>
    <x v="4"/>
    <x v="0"/>
    <x v="6"/>
    <x v="0"/>
    <x v="0"/>
    <x v="0"/>
    <x v="9"/>
    <x v="114"/>
    <x v="9"/>
    <n v="1344840"/>
  </r>
  <r>
    <x v="4"/>
    <x v="0"/>
    <x v="6"/>
    <x v="0"/>
    <x v="0"/>
    <x v="0"/>
    <x v="9"/>
    <x v="30"/>
    <x v="212"/>
    <n v="1300000"/>
  </r>
  <r>
    <x v="4"/>
    <x v="0"/>
    <x v="6"/>
    <x v="0"/>
    <x v="0"/>
    <x v="0"/>
    <x v="9"/>
    <x v="30"/>
    <x v="234"/>
    <m/>
  </r>
  <r>
    <x v="4"/>
    <x v="0"/>
    <x v="6"/>
    <x v="0"/>
    <x v="0"/>
    <x v="0"/>
    <x v="9"/>
    <x v="110"/>
    <x v="185"/>
    <m/>
  </r>
  <r>
    <x v="4"/>
    <x v="0"/>
    <x v="6"/>
    <x v="0"/>
    <x v="0"/>
    <x v="0"/>
    <x v="9"/>
    <x v="110"/>
    <x v="250"/>
    <n v="1300000"/>
  </r>
  <r>
    <x v="4"/>
    <x v="0"/>
    <x v="6"/>
    <x v="0"/>
    <x v="0"/>
    <x v="0"/>
    <x v="5"/>
    <x v="70"/>
    <x v="279"/>
    <n v="8906"/>
  </r>
  <r>
    <x v="4"/>
    <x v="0"/>
    <x v="6"/>
    <x v="0"/>
    <x v="0"/>
    <x v="0"/>
    <x v="5"/>
    <x v="70"/>
    <x v="278"/>
    <n v="83555.570000000007"/>
  </r>
  <r>
    <x v="4"/>
    <x v="0"/>
    <x v="6"/>
    <x v="0"/>
    <x v="0"/>
    <x v="0"/>
    <x v="5"/>
    <x v="70"/>
    <x v="268"/>
    <m/>
  </r>
  <r>
    <x v="4"/>
    <x v="0"/>
    <x v="6"/>
    <x v="0"/>
    <x v="0"/>
    <x v="0"/>
    <x v="5"/>
    <x v="70"/>
    <x v="269"/>
    <m/>
  </r>
  <r>
    <x v="4"/>
    <x v="0"/>
    <x v="6"/>
    <x v="0"/>
    <x v="0"/>
    <x v="0"/>
    <x v="5"/>
    <x v="70"/>
    <x v="260"/>
    <n v="31120"/>
  </r>
  <r>
    <x v="4"/>
    <x v="0"/>
    <x v="6"/>
    <x v="0"/>
    <x v="0"/>
    <x v="0"/>
    <x v="5"/>
    <x v="102"/>
    <x v="0"/>
    <m/>
  </r>
  <r>
    <x v="4"/>
    <x v="0"/>
    <x v="6"/>
    <x v="0"/>
    <x v="0"/>
    <x v="0"/>
    <x v="5"/>
    <x v="71"/>
    <x v="279"/>
    <n v="1770"/>
  </r>
  <r>
    <x v="4"/>
    <x v="0"/>
    <x v="6"/>
    <x v="0"/>
    <x v="0"/>
    <x v="0"/>
    <x v="5"/>
    <x v="71"/>
    <x v="139"/>
    <n v="132"/>
  </r>
  <r>
    <x v="4"/>
    <x v="0"/>
    <x v="6"/>
    <x v="0"/>
    <x v="0"/>
    <x v="0"/>
    <x v="5"/>
    <x v="71"/>
    <x v="224"/>
    <m/>
  </r>
  <r>
    <x v="4"/>
    <x v="0"/>
    <x v="6"/>
    <x v="0"/>
    <x v="0"/>
    <x v="0"/>
    <x v="5"/>
    <x v="71"/>
    <x v="45"/>
    <m/>
  </r>
  <r>
    <x v="4"/>
    <x v="0"/>
    <x v="6"/>
    <x v="0"/>
    <x v="0"/>
    <x v="0"/>
    <x v="5"/>
    <x v="78"/>
    <x v="0"/>
    <m/>
  </r>
  <r>
    <x v="4"/>
    <x v="0"/>
    <x v="6"/>
    <x v="0"/>
    <x v="0"/>
    <x v="0"/>
    <x v="6"/>
    <x v="17"/>
    <x v="12"/>
    <m/>
  </r>
  <r>
    <x v="4"/>
    <x v="0"/>
    <x v="6"/>
    <x v="0"/>
    <x v="0"/>
    <x v="0"/>
    <x v="6"/>
    <x v="17"/>
    <x v="0"/>
    <m/>
  </r>
  <r>
    <x v="4"/>
    <x v="0"/>
    <x v="6"/>
    <x v="0"/>
    <x v="0"/>
    <x v="0"/>
    <x v="6"/>
    <x v="161"/>
    <x v="245"/>
    <n v="2300000"/>
  </r>
  <r>
    <x v="4"/>
    <x v="0"/>
    <x v="6"/>
    <x v="0"/>
    <x v="0"/>
    <x v="0"/>
    <x v="29"/>
    <x v="154"/>
    <x v="203"/>
    <n v="48006"/>
  </r>
  <r>
    <x v="4"/>
    <x v="0"/>
    <x v="6"/>
    <x v="0"/>
    <x v="0"/>
    <x v="0"/>
    <x v="0"/>
    <x v="162"/>
    <x v="88"/>
    <n v="444868.95"/>
  </r>
  <r>
    <x v="4"/>
    <x v="0"/>
    <x v="6"/>
    <x v="0"/>
    <x v="0"/>
    <x v="0"/>
    <x v="0"/>
    <x v="116"/>
    <x v="270"/>
    <m/>
  </r>
  <r>
    <x v="4"/>
    <x v="0"/>
    <x v="6"/>
    <x v="0"/>
    <x v="0"/>
    <x v="0"/>
    <x v="0"/>
    <x v="107"/>
    <x v="17"/>
    <n v="650000"/>
  </r>
  <r>
    <x v="4"/>
    <x v="0"/>
    <x v="6"/>
    <x v="0"/>
    <x v="0"/>
    <x v="0"/>
    <x v="0"/>
    <x v="107"/>
    <x v="254"/>
    <m/>
  </r>
  <r>
    <x v="4"/>
    <x v="0"/>
    <x v="6"/>
    <x v="0"/>
    <x v="0"/>
    <x v="0"/>
    <x v="0"/>
    <x v="108"/>
    <x v="254"/>
    <n v="335069"/>
  </r>
  <r>
    <x v="4"/>
    <x v="0"/>
    <x v="6"/>
    <x v="0"/>
    <x v="0"/>
    <x v="0"/>
    <x v="0"/>
    <x v="109"/>
    <x v="254"/>
    <m/>
  </r>
  <r>
    <x v="4"/>
    <x v="0"/>
    <x v="6"/>
    <x v="0"/>
    <x v="0"/>
    <x v="0"/>
    <x v="0"/>
    <x v="163"/>
    <x v="259"/>
    <m/>
  </r>
  <r>
    <x v="4"/>
    <x v="0"/>
    <x v="6"/>
    <x v="0"/>
    <x v="0"/>
    <x v="0"/>
    <x v="0"/>
    <x v="163"/>
    <x v="40"/>
    <n v="276650"/>
  </r>
  <r>
    <x v="4"/>
    <x v="0"/>
    <x v="6"/>
    <x v="0"/>
    <x v="0"/>
    <x v="0"/>
    <x v="0"/>
    <x v="80"/>
    <x v="14"/>
    <n v="223083.88"/>
  </r>
  <r>
    <x v="4"/>
    <x v="0"/>
    <x v="6"/>
    <x v="0"/>
    <x v="0"/>
    <x v="0"/>
    <x v="0"/>
    <x v="80"/>
    <x v="21"/>
    <m/>
  </r>
  <r>
    <x v="4"/>
    <x v="0"/>
    <x v="6"/>
    <x v="0"/>
    <x v="0"/>
    <x v="0"/>
    <x v="0"/>
    <x v="80"/>
    <x v="176"/>
    <n v="456506"/>
  </r>
  <r>
    <x v="4"/>
    <x v="0"/>
    <x v="6"/>
    <x v="0"/>
    <x v="0"/>
    <x v="0"/>
    <x v="0"/>
    <x v="80"/>
    <x v="183"/>
    <m/>
  </r>
  <r>
    <x v="4"/>
    <x v="0"/>
    <x v="6"/>
    <x v="0"/>
    <x v="0"/>
    <x v="0"/>
    <x v="0"/>
    <x v="80"/>
    <x v="235"/>
    <m/>
  </r>
  <r>
    <x v="4"/>
    <x v="0"/>
    <x v="6"/>
    <x v="0"/>
    <x v="0"/>
    <x v="0"/>
    <x v="0"/>
    <x v="80"/>
    <x v="70"/>
    <m/>
  </r>
  <r>
    <x v="4"/>
    <x v="0"/>
    <x v="6"/>
    <x v="0"/>
    <x v="0"/>
    <x v="0"/>
    <x v="0"/>
    <x v="80"/>
    <x v="59"/>
    <m/>
  </r>
  <r>
    <x v="4"/>
    <x v="0"/>
    <x v="6"/>
    <x v="0"/>
    <x v="0"/>
    <x v="0"/>
    <x v="0"/>
    <x v="80"/>
    <x v="44"/>
    <n v="2390000"/>
  </r>
  <r>
    <x v="4"/>
    <x v="0"/>
    <x v="6"/>
    <x v="0"/>
    <x v="0"/>
    <x v="0"/>
    <x v="0"/>
    <x v="80"/>
    <x v="15"/>
    <n v="1310000"/>
  </r>
  <r>
    <x v="4"/>
    <x v="0"/>
    <x v="6"/>
    <x v="0"/>
    <x v="0"/>
    <x v="0"/>
    <x v="0"/>
    <x v="84"/>
    <x v="88"/>
    <m/>
  </r>
  <r>
    <x v="4"/>
    <x v="0"/>
    <x v="6"/>
    <x v="0"/>
    <x v="0"/>
    <x v="0"/>
    <x v="0"/>
    <x v="84"/>
    <x v="246"/>
    <m/>
  </r>
  <r>
    <x v="4"/>
    <x v="0"/>
    <x v="6"/>
    <x v="0"/>
    <x v="0"/>
    <x v="0"/>
    <x v="0"/>
    <x v="107"/>
    <x v="17"/>
    <m/>
  </r>
  <r>
    <x v="4"/>
    <x v="0"/>
    <x v="6"/>
    <x v="0"/>
    <x v="0"/>
    <x v="0"/>
    <x v="0"/>
    <x v="115"/>
    <x v="0"/>
    <m/>
  </r>
  <r>
    <x v="4"/>
    <x v="0"/>
    <x v="6"/>
    <x v="0"/>
    <x v="0"/>
    <x v="0"/>
    <x v="0"/>
    <x v="138"/>
    <x v="88"/>
    <m/>
  </r>
  <r>
    <x v="4"/>
    <x v="0"/>
    <x v="6"/>
    <x v="0"/>
    <x v="0"/>
    <x v="0"/>
    <x v="0"/>
    <x v="108"/>
    <x v="0"/>
    <m/>
  </r>
  <r>
    <x v="4"/>
    <x v="0"/>
    <x v="6"/>
    <x v="0"/>
    <x v="0"/>
    <x v="0"/>
    <x v="0"/>
    <x v="109"/>
    <x v="0"/>
    <m/>
  </r>
  <r>
    <x v="4"/>
    <x v="0"/>
    <x v="6"/>
    <x v="0"/>
    <x v="0"/>
    <x v="0"/>
    <x v="0"/>
    <x v="116"/>
    <x v="20"/>
    <m/>
  </r>
  <r>
    <x v="4"/>
    <x v="0"/>
    <x v="6"/>
    <x v="0"/>
    <x v="0"/>
    <x v="0"/>
    <x v="0"/>
    <x v="116"/>
    <x v="46"/>
    <m/>
  </r>
  <r>
    <x v="4"/>
    <x v="0"/>
    <x v="6"/>
    <x v="0"/>
    <x v="0"/>
    <x v="0"/>
    <x v="0"/>
    <x v="79"/>
    <x v="0"/>
    <m/>
  </r>
  <r>
    <x v="4"/>
    <x v="0"/>
    <x v="6"/>
    <x v="0"/>
    <x v="0"/>
    <x v="0"/>
    <x v="12"/>
    <x v="81"/>
    <x v="0"/>
    <m/>
  </r>
  <r>
    <x v="4"/>
    <x v="0"/>
    <x v="6"/>
    <x v="0"/>
    <x v="0"/>
    <x v="0"/>
    <x v="12"/>
    <x v="82"/>
    <x v="100"/>
    <m/>
  </r>
  <r>
    <x v="4"/>
    <x v="0"/>
    <x v="6"/>
    <x v="0"/>
    <x v="0"/>
    <x v="0"/>
    <x v="12"/>
    <x v="83"/>
    <x v="100"/>
    <n v="239100"/>
  </r>
  <r>
    <x v="4"/>
    <x v="0"/>
    <x v="6"/>
    <x v="0"/>
    <x v="0"/>
    <x v="0"/>
    <x v="12"/>
    <x v="84"/>
    <x v="255"/>
    <m/>
  </r>
  <r>
    <x v="4"/>
    <x v="0"/>
    <x v="6"/>
    <x v="0"/>
    <x v="0"/>
    <x v="0"/>
    <x v="19"/>
    <x v="100"/>
    <x v="82"/>
    <n v="322941.18"/>
  </r>
  <r>
    <x v="4"/>
    <x v="0"/>
    <x v="6"/>
    <x v="0"/>
    <x v="0"/>
    <x v="0"/>
    <x v="19"/>
    <x v="100"/>
    <x v="280"/>
    <n v="3050000"/>
  </r>
  <r>
    <x v="4"/>
    <x v="0"/>
    <x v="6"/>
    <x v="0"/>
    <x v="0"/>
    <x v="0"/>
    <x v="19"/>
    <x v="140"/>
    <x v="139"/>
    <n v="73781.52"/>
  </r>
  <r>
    <x v="4"/>
    <x v="0"/>
    <x v="6"/>
    <x v="0"/>
    <x v="0"/>
    <x v="0"/>
    <x v="28"/>
    <x v="150"/>
    <x v="146"/>
    <m/>
  </r>
  <r>
    <x v="4"/>
    <x v="0"/>
    <x v="6"/>
    <x v="0"/>
    <x v="0"/>
    <x v="0"/>
    <x v="31"/>
    <x v="85"/>
    <x v="157"/>
    <m/>
  </r>
  <r>
    <x v="4"/>
    <x v="0"/>
    <x v="6"/>
    <x v="0"/>
    <x v="0"/>
    <x v="0"/>
    <x v="31"/>
    <x v="85"/>
    <x v="237"/>
    <m/>
  </r>
  <r>
    <x v="4"/>
    <x v="0"/>
    <x v="6"/>
    <x v="0"/>
    <x v="0"/>
    <x v="0"/>
    <x v="27"/>
    <x v="140"/>
    <x v="20"/>
    <m/>
  </r>
  <r>
    <x v="4"/>
    <x v="0"/>
    <x v="6"/>
    <x v="0"/>
    <x v="0"/>
    <x v="0"/>
    <x v="27"/>
    <x v="148"/>
    <x v="140"/>
    <n v="463700"/>
  </r>
  <r>
    <x v="4"/>
    <x v="0"/>
    <x v="6"/>
    <x v="0"/>
    <x v="0"/>
    <x v="0"/>
    <x v="27"/>
    <x v="139"/>
    <x v="140"/>
    <m/>
  </r>
  <r>
    <x v="4"/>
    <x v="0"/>
    <x v="6"/>
    <x v="0"/>
    <x v="0"/>
    <x v="0"/>
    <x v="27"/>
    <x v="149"/>
    <x v="140"/>
    <n v="1273725.8999999999"/>
  </r>
  <r>
    <x v="4"/>
    <x v="0"/>
    <x v="6"/>
    <x v="0"/>
    <x v="0"/>
    <x v="0"/>
    <x v="22"/>
    <x v="105"/>
    <x v="140"/>
    <m/>
  </r>
  <r>
    <x v="4"/>
    <x v="0"/>
    <x v="6"/>
    <x v="0"/>
    <x v="0"/>
    <x v="0"/>
    <x v="16"/>
    <x v="86"/>
    <x v="45"/>
    <m/>
  </r>
  <r>
    <x v="4"/>
    <x v="0"/>
    <x v="6"/>
    <x v="0"/>
    <x v="0"/>
    <x v="0"/>
    <x v="16"/>
    <x v="86"/>
    <x v="204"/>
    <m/>
  </r>
  <r>
    <x v="4"/>
    <x v="0"/>
    <x v="6"/>
    <x v="0"/>
    <x v="0"/>
    <x v="0"/>
    <x v="16"/>
    <x v="86"/>
    <x v="224"/>
    <m/>
  </r>
  <r>
    <x v="4"/>
    <x v="0"/>
    <x v="6"/>
    <x v="0"/>
    <x v="0"/>
    <x v="0"/>
    <x v="16"/>
    <x v="117"/>
    <x v="271"/>
    <m/>
  </r>
  <r>
    <x v="4"/>
    <x v="0"/>
    <x v="6"/>
    <x v="0"/>
    <x v="0"/>
    <x v="0"/>
    <x v="16"/>
    <x v="117"/>
    <x v="57"/>
    <n v="460000"/>
  </r>
  <r>
    <x v="4"/>
    <x v="0"/>
    <x v="6"/>
    <x v="0"/>
    <x v="0"/>
    <x v="0"/>
    <x v="16"/>
    <x v="117"/>
    <x v="223"/>
    <m/>
  </r>
  <r>
    <x v="4"/>
    <x v="0"/>
    <x v="6"/>
    <x v="0"/>
    <x v="0"/>
    <x v="0"/>
    <x v="22"/>
    <x v="105"/>
    <x v="0"/>
    <m/>
  </r>
  <r>
    <x v="4"/>
    <x v="0"/>
    <x v="6"/>
    <x v="0"/>
    <x v="0"/>
    <x v="0"/>
    <x v="2"/>
    <x v="87"/>
    <x v="165"/>
    <n v="2886754.84"/>
  </r>
  <r>
    <x v="4"/>
    <x v="0"/>
    <x v="6"/>
    <x v="0"/>
    <x v="0"/>
    <x v="0"/>
    <x v="2"/>
    <x v="87"/>
    <x v="205"/>
    <n v="832123.99"/>
  </r>
  <r>
    <x v="4"/>
    <x v="0"/>
    <x v="6"/>
    <x v="0"/>
    <x v="0"/>
    <x v="0"/>
    <x v="2"/>
    <x v="87"/>
    <x v="263"/>
    <n v="88539.24"/>
  </r>
  <r>
    <x v="4"/>
    <x v="0"/>
    <x v="6"/>
    <x v="0"/>
    <x v="0"/>
    <x v="0"/>
    <x v="2"/>
    <x v="87"/>
    <x v="242"/>
    <m/>
  </r>
  <r>
    <x v="4"/>
    <x v="0"/>
    <x v="6"/>
    <x v="0"/>
    <x v="0"/>
    <x v="0"/>
    <x v="2"/>
    <x v="155"/>
    <x v="205"/>
    <m/>
  </r>
  <r>
    <x v="4"/>
    <x v="0"/>
    <x v="6"/>
    <x v="0"/>
    <x v="0"/>
    <x v="0"/>
    <x v="2"/>
    <x v="155"/>
    <x v="225"/>
    <m/>
  </r>
  <r>
    <x v="4"/>
    <x v="0"/>
    <x v="6"/>
    <x v="0"/>
    <x v="0"/>
    <x v="0"/>
    <x v="2"/>
    <x v="155"/>
    <x v="0"/>
    <m/>
  </r>
  <r>
    <x v="4"/>
    <x v="0"/>
    <x v="6"/>
    <x v="0"/>
    <x v="0"/>
    <x v="0"/>
    <x v="2"/>
    <x v="88"/>
    <x v="139"/>
    <n v="222941.18"/>
  </r>
  <r>
    <x v="4"/>
    <x v="0"/>
    <x v="6"/>
    <x v="0"/>
    <x v="0"/>
    <x v="0"/>
    <x v="2"/>
    <x v="88"/>
    <x v="281"/>
    <n v="12100.85"/>
  </r>
  <r>
    <x v="4"/>
    <x v="0"/>
    <x v="6"/>
    <x v="0"/>
    <x v="0"/>
    <x v="0"/>
    <x v="2"/>
    <x v="89"/>
    <x v="32"/>
    <m/>
  </r>
  <r>
    <x v="4"/>
    <x v="0"/>
    <x v="6"/>
    <x v="0"/>
    <x v="0"/>
    <x v="0"/>
    <x v="2"/>
    <x v="88"/>
    <x v="190"/>
    <n v="18487.400000000001"/>
  </r>
  <r>
    <x v="4"/>
    <x v="0"/>
    <x v="6"/>
    <x v="0"/>
    <x v="0"/>
    <x v="0"/>
    <x v="2"/>
    <x v="88"/>
    <x v="246"/>
    <m/>
  </r>
  <r>
    <x v="4"/>
    <x v="0"/>
    <x v="6"/>
    <x v="0"/>
    <x v="0"/>
    <x v="0"/>
    <x v="2"/>
    <x v="89"/>
    <x v="282"/>
    <n v="89700"/>
  </r>
  <r>
    <x v="4"/>
    <x v="0"/>
    <x v="6"/>
    <x v="0"/>
    <x v="0"/>
    <x v="0"/>
    <x v="2"/>
    <x v="89"/>
    <x v="102"/>
    <n v="64286"/>
  </r>
  <r>
    <x v="4"/>
    <x v="0"/>
    <x v="6"/>
    <x v="0"/>
    <x v="0"/>
    <x v="0"/>
    <x v="2"/>
    <x v="89"/>
    <x v="82"/>
    <n v="411428.57"/>
  </r>
  <r>
    <x v="4"/>
    <x v="0"/>
    <x v="6"/>
    <x v="0"/>
    <x v="0"/>
    <x v="0"/>
    <x v="2"/>
    <x v="89"/>
    <x v="264"/>
    <m/>
  </r>
  <r>
    <x v="4"/>
    <x v="0"/>
    <x v="6"/>
    <x v="0"/>
    <x v="0"/>
    <x v="0"/>
    <x v="2"/>
    <x v="90"/>
    <x v="94"/>
    <n v="210701"/>
  </r>
  <r>
    <x v="4"/>
    <x v="0"/>
    <x v="6"/>
    <x v="0"/>
    <x v="0"/>
    <x v="0"/>
    <x v="2"/>
    <x v="90"/>
    <x v="0"/>
    <m/>
  </r>
  <r>
    <x v="4"/>
    <x v="0"/>
    <x v="6"/>
    <x v="0"/>
    <x v="0"/>
    <x v="0"/>
    <x v="2"/>
    <x v="91"/>
    <x v="279"/>
    <n v="124924"/>
  </r>
  <r>
    <x v="4"/>
    <x v="0"/>
    <x v="6"/>
    <x v="0"/>
    <x v="0"/>
    <x v="0"/>
    <x v="2"/>
    <x v="91"/>
    <x v="157"/>
    <n v="317950"/>
  </r>
  <r>
    <x v="4"/>
    <x v="0"/>
    <x v="6"/>
    <x v="0"/>
    <x v="0"/>
    <x v="0"/>
    <x v="2"/>
    <x v="91"/>
    <x v="268"/>
    <m/>
  </r>
  <r>
    <x v="4"/>
    <x v="0"/>
    <x v="6"/>
    <x v="0"/>
    <x v="0"/>
    <x v="0"/>
    <x v="2"/>
    <x v="91"/>
    <x v="269"/>
    <m/>
  </r>
  <r>
    <x v="4"/>
    <x v="0"/>
    <x v="6"/>
    <x v="0"/>
    <x v="0"/>
    <x v="0"/>
    <x v="2"/>
    <x v="91"/>
    <x v="260"/>
    <n v="373880"/>
  </r>
  <r>
    <x v="4"/>
    <x v="0"/>
    <x v="6"/>
    <x v="0"/>
    <x v="0"/>
    <x v="0"/>
    <x v="2"/>
    <x v="91"/>
    <x v="275"/>
    <m/>
  </r>
  <r>
    <x v="4"/>
    <x v="0"/>
    <x v="6"/>
    <x v="0"/>
    <x v="0"/>
    <x v="0"/>
    <x v="2"/>
    <x v="136"/>
    <x v="208"/>
    <m/>
  </r>
  <r>
    <x v="4"/>
    <x v="0"/>
    <x v="6"/>
    <x v="0"/>
    <x v="0"/>
    <x v="0"/>
    <x v="2"/>
    <x v="136"/>
    <x v="228"/>
    <n v="170000"/>
  </r>
  <r>
    <x v="4"/>
    <x v="0"/>
    <x v="6"/>
    <x v="0"/>
    <x v="0"/>
    <x v="0"/>
    <x v="2"/>
    <x v="136"/>
    <x v="128"/>
    <m/>
  </r>
  <r>
    <x v="4"/>
    <x v="0"/>
    <x v="6"/>
    <x v="0"/>
    <x v="0"/>
    <x v="0"/>
    <x v="2"/>
    <x v="136"/>
    <x v="244"/>
    <n v="220000"/>
  </r>
  <r>
    <x v="4"/>
    <x v="0"/>
    <x v="6"/>
    <x v="0"/>
    <x v="0"/>
    <x v="0"/>
    <x v="2"/>
    <x v="136"/>
    <x v="208"/>
    <n v="230000"/>
  </r>
  <r>
    <x v="4"/>
    <x v="0"/>
    <x v="6"/>
    <x v="0"/>
    <x v="0"/>
    <x v="0"/>
    <x v="2"/>
    <x v="136"/>
    <x v="252"/>
    <m/>
  </r>
  <r>
    <x v="4"/>
    <x v="0"/>
    <x v="6"/>
    <x v="0"/>
    <x v="0"/>
    <x v="0"/>
    <x v="2"/>
    <x v="136"/>
    <x v="157"/>
    <m/>
  </r>
  <r>
    <x v="4"/>
    <x v="0"/>
    <x v="6"/>
    <x v="0"/>
    <x v="0"/>
    <x v="0"/>
    <x v="2"/>
    <x v="136"/>
    <x v="248"/>
    <m/>
  </r>
  <r>
    <x v="4"/>
    <x v="0"/>
    <x v="6"/>
    <x v="0"/>
    <x v="0"/>
    <x v="0"/>
    <x v="2"/>
    <x v="141"/>
    <x v="185"/>
    <m/>
  </r>
  <r>
    <x v="4"/>
    <x v="0"/>
    <x v="6"/>
    <x v="0"/>
    <x v="0"/>
    <x v="0"/>
    <x v="2"/>
    <x v="141"/>
    <x v="0"/>
    <m/>
  </r>
  <r>
    <x v="4"/>
    <x v="0"/>
    <x v="6"/>
    <x v="0"/>
    <x v="0"/>
    <x v="0"/>
    <x v="2"/>
    <x v="141"/>
    <x v="0"/>
    <m/>
  </r>
  <r>
    <x v="4"/>
    <x v="0"/>
    <x v="6"/>
    <x v="0"/>
    <x v="0"/>
    <x v="0"/>
    <x v="2"/>
    <x v="93"/>
    <x v="0"/>
    <m/>
  </r>
  <r>
    <x v="4"/>
    <x v="0"/>
    <x v="6"/>
    <x v="0"/>
    <x v="0"/>
    <x v="0"/>
    <x v="2"/>
    <x v="84"/>
    <x v="283"/>
    <n v="21008.400000000001"/>
  </r>
  <r>
    <x v="4"/>
    <x v="0"/>
    <x v="6"/>
    <x v="0"/>
    <x v="0"/>
    <x v="0"/>
    <x v="2"/>
    <x v="84"/>
    <x v="284"/>
    <n v="889075.63"/>
  </r>
  <r>
    <x v="4"/>
    <x v="0"/>
    <x v="6"/>
    <x v="0"/>
    <x v="0"/>
    <x v="0"/>
    <x v="2"/>
    <x v="84"/>
    <x v="190"/>
    <n v="407563.03"/>
  </r>
  <r>
    <x v="4"/>
    <x v="0"/>
    <x v="6"/>
    <x v="0"/>
    <x v="0"/>
    <x v="0"/>
    <x v="2"/>
    <x v="84"/>
    <x v="0"/>
    <m/>
  </r>
  <r>
    <x v="4"/>
    <x v="0"/>
    <x v="6"/>
    <x v="0"/>
    <x v="0"/>
    <x v="0"/>
    <x v="2"/>
    <x v="84"/>
    <x v="0"/>
    <m/>
  </r>
  <r>
    <x v="4"/>
    <x v="0"/>
    <x v="6"/>
    <x v="0"/>
    <x v="0"/>
    <x v="0"/>
    <x v="2"/>
    <x v="84"/>
    <x v="0"/>
    <m/>
  </r>
  <r>
    <x v="4"/>
    <x v="0"/>
    <x v="6"/>
    <x v="0"/>
    <x v="0"/>
    <x v="0"/>
    <x v="2"/>
    <x v="84"/>
    <x v="0"/>
    <m/>
  </r>
  <r>
    <x v="4"/>
    <x v="0"/>
    <x v="6"/>
    <x v="0"/>
    <x v="0"/>
    <x v="0"/>
    <x v="2"/>
    <x v="84"/>
    <x v="0"/>
    <m/>
  </r>
  <r>
    <x v="4"/>
    <x v="0"/>
    <x v="6"/>
    <x v="0"/>
    <x v="0"/>
    <x v="0"/>
    <x v="2"/>
    <x v="84"/>
    <x v="0"/>
    <m/>
  </r>
  <r>
    <x v="4"/>
    <x v="0"/>
    <x v="6"/>
    <x v="0"/>
    <x v="0"/>
    <x v="0"/>
    <x v="2"/>
    <x v="84"/>
    <x v="0"/>
    <m/>
  </r>
  <r>
    <x v="4"/>
    <x v="0"/>
    <x v="6"/>
    <x v="0"/>
    <x v="0"/>
    <x v="7"/>
    <x v="4"/>
    <x v="119"/>
    <x v="136"/>
    <n v="2913333"/>
  </r>
  <r>
    <x v="4"/>
    <x v="0"/>
    <x v="6"/>
    <x v="0"/>
    <x v="0"/>
    <x v="7"/>
    <x v="4"/>
    <x v="119"/>
    <x v="248"/>
    <n v="2958333"/>
  </r>
  <r>
    <x v="4"/>
    <x v="0"/>
    <x v="6"/>
    <x v="0"/>
    <x v="0"/>
    <x v="7"/>
    <x v="4"/>
    <x v="119"/>
    <x v="186"/>
    <n v="5000000"/>
  </r>
  <r>
    <x v="4"/>
    <x v="0"/>
    <x v="6"/>
    <x v="0"/>
    <x v="0"/>
    <x v="7"/>
    <x v="4"/>
    <x v="120"/>
    <x v="136"/>
    <m/>
  </r>
  <r>
    <x v="4"/>
    <x v="0"/>
    <x v="6"/>
    <x v="0"/>
    <x v="0"/>
    <x v="7"/>
    <x v="4"/>
    <x v="121"/>
    <x v="136"/>
    <n v="462500"/>
  </r>
  <r>
    <x v="4"/>
    <x v="0"/>
    <x v="6"/>
    <x v="0"/>
    <x v="0"/>
    <x v="7"/>
    <x v="4"/>
    <x v="121"/>
    <x v="186"/>
    <n v="500000"/>
  </r>
  <r>
    <x v="4"/>
    <x v="0"/>
    <x v="6"/>
    <x v="0"/>
    <x v="0"/>
    <x v="7"/>
    <x v="4"/>
    <x v="121"/>
    <x v="248"/>
    <n v="295833"/>
  </r>
  <r>
    <x v="4"/>
    <x v="0"/>
    <x v="6"/>
    <x v="0"/>
    <x v="0"/>
    <x v="7"/>
    <x v="4"/>
    <x v="122"/>
    <x v="136"/>
    <n v="55500"/>
  </r>
  <r>
    <x v="4"/>
    <x v="0"/>
    <x v="6"/>
    <x v="0"/>
    <x v="0"/>
    <x v="7"/>
    <x v="4"/>
    <x v="122"/>
    <x v="248"/>
    <n v="35500"/>
  </r>
  <r>
    <x v="4"/>
    <x v="0"/>
    <x v="6"/>
    <x v="0"/>
    <x v="0"/>
    <x v="7"/>
    <x v="4"/>
    <x v="122"/>
    <x v="186"/>
    <n v="60000"/>
  </r>
  <r>
    <x v="4"/>
    <x v="0"/>
    <x v="6"/>
    <x v="0"/>
    <x v="0"/>
    <x v="7"/>
    <x v="4"/>
    <x v="123"/>
    <x v="136"/>
    <n v="462500"/>
  </r>
  <r>
    <x v="4"/>
    <x v="0"/>
    <x v="6"/>
    <x v="0"/>
    <x v="0"/>
    <x v="7"/>
    <x v="4"/>
    <x v="123"/>
    <x v="186"/>
    <n v="500000"/>
  </r>
  <r>
    <x v="4"/>
    <x v="0"/>
    <x v="6"/>
    <x v="0"/>
    <x v="0"/>
    <x v="7"/>
    <x v="4"/>
    <x v="123"/>
    <x v="248"/>
    <n v="295833"/>
  </r>
  <r>
    <x v="4"/>
    <x v="0"/>
    <x v="6"/>
    <x v="0"/>
    <x v="0"/>
    <x v="7"/>
    <x v="4"/>
    <x v="124"/>
    <x v="136"/>
    <n v="231250"/>
  </r>
  <r>
    <x v="4"/>
    <x v="0"/>
    <x v="6"/>
    <x v="0"/>
    <x v="0"/>
    <x v="7"/>
    <x v="4"/>
    <x v="124"/>
    <x v="186"/>
    <n v="250000"/>
  </r>
  <r>
    <x v="4"/>
    <x v="0"/>
    <x v="6"/>
    <x v="0"/>
    <x v="0"/>
    <x v="7"/>
    <x v="4"/>
    <x v="124"/>
    <x v="248"/>
    <n v="899048"/>
  </r>
  <r>
    <x v="4"/>
    <x v="0"/>
    <x v="6"/>
    <x v="0"/>
    <x v="0"/>
    <x v="7"/>
    <x v="4"/>
    <x v="135"/>
    <x v="0"/>
    <m/>
  </r>
  <r>
    <x v="4"/>
    <x v="0"/>
    <x v="6"/>
    <x v="0"/>
    <x v="0"/>
    <x v="7"/>
    <x v="4"/>
    <x v="125"/>
    <x v="136"/>
    <m/>
  </r>
  <r>
    <x v="4"/>
    <x v="0"/>
    <x v="6"/>
    <x v="0"/>
    <x v="0"/>
    <x v="7"/>
    <x v="4"/>
    <x v="144"/>
    <x v="136"/>
    <n v="1750000"/>
  </r>
  <r>
    <x v="4"/>
    <x v="0"/>
    <x v="6"/>
    <x v="0"/>
    <x v="0"/>
    <x v="7"/>
    <x v="4"/>
    <x v="144"/>
    <x v="186"/>
    <m/>
  </r>
  <r>
    <x v="4"/>
    <x v="0"/>
    <x v="6"/>
    <x v="0"/>
    <x v="0"/>
    <x v="7"/>
    <x v="4"/>
    <x v="126"/>
    <x v="0"/>
    <m/>
  </r>
  <r>
    <x v="4"/>
    <x v="0"/>
    <x v="6"/>
    <x v="0"/>
    <x v="0"/>
    <x v="7"/>
    <x v="4"/>
    <x v="127"/>
    <x v="5"/>
    <n v="63754"/>
  </r>
  <r>
    <x v="4"/>
    <x v="0"/>
    <x v="6"/>
    <x v="0"/>
    <x v="0"/>
    <x v="7"/>
    <x v="4"/>
    <x v="152"/>
    <x v="130"/>
    <m/>
  </r>
  <r>
    <x v="4"/>
    <x v="0"/>
    <x v="6"/>
    <x v="0"/>
    <x v="0"/>
    <x v="7"/>
    <x v="4"/>
    <x v="128"/>
    <x v="6"/>
    <n v="1633700"/>
  </r>
  <r>
    <x v="4"/>
    <x v="0"/>
    <x v="6"/>
    <x v="0"/>
    <x v="0"/>
    <x v="7"/>
    <x v="4"/>
    <x v="129"/>
    <x v="77"/>
    <n v="222222"/>
  </r>
  <r>
    <x v="4"/>
    <x v="0"/>
    <x v="6"/>
    <x v="0"/>
    <x v="0"/>
    <x v="7"/>
    <x v="4"/>
    <x v="129"/>
    <x v="187"/>
    <n v="382000"/>
  </r>
  <r>
    <x v="4"/>
    <x v="0"/>
    <x v="6"/>
    <x v="0"/>
    <x v="0"/>
    <x v="7"/>
    <x v="0"/>
    <x v="165"/>
    <x v="185"/>
    <m/>
  </r>
  <r>
    <x v="4"/>
    <x v="0"/>
    <x v="6"/>
    <x v="0"/>
    <x v="0"/>
    <x v="7"/>
    <x v="2"/>
    <x v="131"/>
    <x v="136"/>
    <m/>
  </r>
  <r>
    <x v="4"/>
    <x v="0"/>
    <x v="6"/>
    <x v="0"/>
    <x v="0"/>
    <x v="1"/>
    <x v="7"/>
    <x v="34"/>
    <x v="29"/>
    <n v="140160"/>
  </r>
  <r>
    <x v="4"/>
    <x v="0"/>
    <x v="6"/>
    <x v="0"/>
    <x v="0"/>
    <x v="1"/>
    <x v="7"/>
    <x v="20"/>
    <x v="29"/>
    <n v="283750"/>
  </r>
  <r>
    <x v="4"/>
    <x v="0"/>
    <x v="6"/>
    <x v="0"/>
    <x v="0"/>
    <x v="1"/>
    <x v="7"/>
    <x v="20"/>
    <x v="169"/>
    <n v="1077347.8600000001"/>
  </r>
  <r>
    <x v="4"/>
    <x v="0"/>
    <x v="6"/>
    <x v="0"/>
    <x v="0"/>
    <x v="1"/>
    <x v="7"/>
    <x v="101"/>
    <x v="138"/>
    <n v="4000"/>
  </r>
  <r>
    <x v="4"/>
    <x v="0"/>
    <x v="6"/>
    <x v="0"/>
    <x v="0"/>
    <x v="1"/>
    <x v="7"/>
    <x v="101"/>
    <x v="77"/>
    <m/>
  </r>
  <r>
    <x v="4"/>
    <x v="0"/>
    <x v="6"/>
    <x v="0"/>
    <x v="0"/>
    <x v="1"/>
    <x v="7"/>
    <x v="101"/>
    <x v="229"/>
    <m/>
  </r>
  <r>
    <x v="4"/>
    <x v="0"/>
    <x v="6"/>
    <x v="0"/>
    <x v="0"/>
    <x v="1"/>
    <x v="7"/>
    <x v="101"/>
    <x v="130"/>
    <m/>
  </r>
  <r>
    <x v="4"/>
    <x v="0"/>
    <x v="6"/>
    <x v="0"/>
    <x v="0"/>
    <x v="1"/>
    <x v="7"/>
    <x v="101"/>
    <x v="181"/>
    <m/>
  </r>
  <r>
    <x v="4"/>
    <x v="0"/>
    <x v="6"/>
    <x v="0"/>
    <x v="0"/>
    <x v="1"/>
    <x v="7"/>
    <x v="101"/>
    <x v="8"/>
    <m/>
  </r>
  <r>
    <x v="4"/>
    <x v="0"/>
    <x v="6"/>
    <x v="0"/>
    <x v="0"/>
    <x v="1"/>
    <x v="7"/>
    <x v="101"/>
    <x v="31"/>
    <m/>
  </r>
  <r>
    <x v="4"/>
    <x v="0"/>
    <x v="6"/>
    <x v="0"/>
    <x v="0"/>
    <x v="1"/>
    <x v="7"/>
    <x v="159"/>
    <x v="14"/>
    <m/>
  </r>
  <r>
    <x v="4"/>
    <x v="0"/>
    <x v="6"/>
    <x v="0"/>
    <x v="0"/>
    <x v="1"/>
    <x v="7"/>
    <x v="159"/>
    <x v="176"/>
    <m/>
  </r>
  <r>
    <x v="4"/>
    <x v="0"/>
    <x v="6"/>
    <x v="0"/>
    <x v="0"/>
    <x v="1"/>
    <x v="7"/>
    <x v="55"/>
    <x v="246"/>
    <n v="1157918"/>
  </r>
  <r>
    <x v="4"/>
    <x v="0"/>
    <x v="6"/>
    <x v="0"/>
    <x v="0"/>
    <x v="1"/>
    <x v="7"/>
    <x v="55"/>
    <x v="36"/>
    <n v="-360100"/>
  </r>
  <r>
    <x v="4"/>
    <x v="0"/>
    <x v="6"/>
    <x v="0"/>
    <x v="0"/>
    <x v="1"/>
    <x v="8"/>
    <x v="22"/>
    <x v="29"/>
    <n v="831479"/>
  </r>
  <r>
    <x v="4"/>
    <x v="0"/>
    <x v="6"/>
    <x v="0"/>
    <x v="0"/>
    <x v="1"/>
    <x v="8"/>
    <x v="94"/>
    <x v="36"/>
    <m/>
  </r>
  <r>
    <x v="4"/>
    <x v="0"/>
    <x v="6"/>
    <x v="0"/>
    <x v="0"/>
    <x v="1"/>
    <x v="8"/>
    <x v="94"/>
    <x v="15"/>
    <m/>
  </r>
  <r>
    <x v="4"/>
    <x v="0"/>
    <x v="6"/>
    <x v="0"/>
    <x v="0"/>
    <x v="1"/>
    <x v="8"/>
    <x v="94"/>
    <x v="134"/>
    <m/>
  </r>
  <r>
    <x v="4"/>
    <x v="0"/>
    <x v="6"/>
    <x v="0"/>
    <x v="0"/>
    <x v="1"/>
    <x v="8"/>
    <x v="94"/>
    <x v="57"/>
    <m/>
  </r>
  <r>
    <x v="4"/>
    <x v="0"/>
    <x v="6"/>
    <x v="0"/>
    <x v="0"/>
    <x v="1"/>
    <x v="8"/>
    <x v="94"/>
    <x v="252"/>
    <m/>
  </r>
  <r>
    <x v="4"/>
    <x v="0"/>
    <x v="6"/>
    <x v="0"/>
    <x v="0"/>
    <x v="1"/>
    <x v="8"/>
    <x v="94"/>
    <x v="278"/>
    <n v="40278.230000000003"/>
  </r>
  <r>
    <x v="4"/>
    <x v="0"/>
    <x v="6"/>
    <x v="0"/>
    <x v="0"/>
    <x v="1"/>
    <x v="8"/>
    <x v="94"/>
    <x v="70"/>
    <n v="3920.83"/>
  </r>
  <r>
    <x v="4"/>
    <x v="0"/>
    <x v="6"/>
    <x v="0"/>
    <x v="0"/>
    <x v="1"/>
    <x v="8"/>
    <x v="94"/>
    <x v="57"/>
    <n v="20148"/>
  </r>
  <r>
    <x v="4"/>
    <x v="0"/>
    <x v="6"/>
    <x v="0"/>
    <x v="0"/>
    <x v="1"/>
    <x v="8"/>
    <x v="94"/>
    <x v="44"/>
    <n v="9300"/>
  </r>
  <r>
    <x v="4"/>
    <x v="0"/>
    <x v="6"/>
    <x v="0"/>
    <x v="0"/>
    <x v="1"/>
    <x v="8"/>
    <x v="95"/>
    <x v="0"/>
    <m/>
  </r>
  <r>
    <x v="4"/>
    <x v="0"/>
    <x v="6"/>
    <x v="0"/>
    <x v="0"/>
    <x v="1"/>
    <x v="8"/>
    <x v="94"/>
    <x v="226"/>
    <m/>
  </r>
  <r>
    <x v="4"/>
    <x v="0"/>
    <x v="6"/>
    <x v="0"/>
    <x v="0"/>
    <x v="1"/>
    <x v="8"/>
    <x v="156"/>
    <x v="80"/>
    <m/>
  </r>
  <r>
    <x v="4"/>
    <x v="0"/>
    <x v="6"/>
    <x v="0"/>
    <x v="0"/>
    <x v="1"/>
    <x v="8"/>
    <x v="156"/>
    <x v="88"/>
    <m/>
  </r>
  <r>
    <x v="4"/>
    <x v="0"/>
    <x v="6"/>
    <x v="0"/>
    <x v="0"/>
    <x v="1"/>
    <x v="8"/>
    <x v="156"/>
    <x v="6"/>
    <m/>
  </r>
  <r>
    <x v="4"/>
    <x v="0"/>
    <x v="6"/>
    <x v="0"/>
    <x v="0"/>
    <x v="1"/>
    <x v="8"/>
    <x v="156"/>
    <x v="122"/>
    <m/>
  </r>
  <r>
    <x v="4"/>
    <x v="0"/>
    <x v="6"/>
    <x v="0"/>
    <x v="0"/>
    <x v="1"/>
    <x v="8"/>
    <x v="156"/>
    <x v="16"/>
    <m/>
  </r>
  <r>
    <x v="4"/>
    <x v="0"/>
    <x v="6"/>
    <x v="0"/>
    <x v="0"/>
    <x v="1"/>
    <x v="8"/>
    <x v="156"/>
    <x v="42"/>
    <m/>
  </r>
  <r>
    <x v="4"/>
    <x v="0"/>
    <x v="6"/>
    <x v="0"/>
    <x v="0"/>
    <x v="1"/>
    <x v="8"/>
    <x v="156"/>
    <x v="37"/>
    <m/>
  </r>
  <r>
    <x v="4"/>
    <x v="0"/>
    <x v="6"/>
    <x v="0"/>
    <x v="0"/>
    <x v="1"/>
    <x v="8"/>
    <x v="156"/>
    <x v="45"/>
    <m/>
  </r>
  <r>
    <x v="4"/>
    <x v="0"/>
    <x v="6"/>
    <x v="0"/>
    <x v="0"/>
    <x v="1"/>
    <x v="8"/>
    <x v="156"/>
    <x v="124"/>
    <m/>
  </r>
  <r>
    <x v="4"/>
    <x v="0"/>
    <x v="6"/>
    <x v="0"/>
    <x v="0"/>
    <x v="1"/>
    <x v="8"/>
    <x v="156"/>
    <x v="31"/>
    <n v="-293.64"/>
  </r>
  <r>
    <x v="4"/>
    <x v="0"/>
    <x v="6"/>
    <x v="0"/>
    <x v="0"/>
    <x v="1"/>
    <x v="8"/>
    <x v="156"/>
    <x v="42"/>
    <m/>
  </r>
  <r>
    <x v="4"/>
    <x v="0"/>
    <x v="6"/>
    <x v="0"/>
    <x v="0"/>
    <x v="1"/>
    <x v="8"/>
    <x v="156"/>
    <x v="0"/>
    <m/>
  </r>
  <r>
    <x v="4"/>
    <x v="0"/>
    <x v="6"/>
    <x v="0"/>
    <x v="0"/>
    <x v="1"/>
    <x v="8"/>
    <x v="156"/>
    <x v="0"/>
    <m/>
  </r>
  <r>
    <x v="4"/>
    <x v="0"/>
    <x v="6"/>
    <x v="0"/>
    <x v="0"/>
    <x v="1"/>
    <x v="8"/>
    <x v="4"/>
    <x v="285"/>
    <n v="-89976.320000000007"/>
  </r>
  <r>
    <x v="4"/>
    <x v="0"/>
    <x v="6"/>
    <x v="0"/>
    <x v="0"/>
    <x v="1"/>
    <x v="8"/>
    <x v="4"/>
    <x v="139"/>
    <n v="2950156"/>
  </r>
  <r>
    <x v="4"/>
    <x v="0"/>
    <x v="6"/>
    <x v="0"/>
    <x v="0"/>
    <x v="1"/>
    <x v="8"/>
    <x v="4"/>
    <x v="241"/>
    <n v="295536.92"/>
  </r>
  <r>
    <x v="4"/>
    <x v="0"/>
    <x v="6"/>
    <x v="0"/>
    <x v="0"/>
    <x v="1"/>
    <x v="8"/>
    <x v="4"/>
    <x v="286"/>
    <n v="236840.03999999998"/>
  </r>
  <r>
    <x v="4"/>
    <x v="0"/>
    <x v="6"/>
    <x v="0"/>
    <x v="0"/>
    <x v="1"/>
    <x v="8"/>
    <x v="4"/>
    <x v="101"/>
    <m/>
  </r>
  <r>
    <x v="4"/>
    <x v="0"/>
    <x v="6"/>
    <x v="0"/>
    <x v="0"/>
    <x v="1"/>
    <x v="8"/>
    <x v="4"/>
    <x v="37"/>
    <m/>
  </r>
  <r>
    <x v="4"/>
    <x v="0"/>
    <x v="6"/>
    <x v="0"/>
    <x v="0"/>
    <x v="1"/>
    <x v="8"/>
    <x v="4"/>
    <x v="87"/>
    <m/>
  </r>
  <r>
    <x v="4"/>
    <x v="0"/>
    <x v="6"/>
    <x v="0"/>
    <x v="0"/>
    <x v="1"/>
    <x v="8"/>
    <x v="4"/>
    <x v="219"/>
    <m/>
  </r>
  <r>
    <x v="4"/>
    <x v="0"/>
    <x v="6"/>
    <x v="0"/>
    <x v="0"/>
    <x v="1"/>
    <x v="8"/>
    <x v="4"/>
    <x v="220"/>
    <m/>
  </r>
  <r>
    <x v="4"/>
    <x v="0"/>
    <x v="6"/>
    <x v="0"/>
    <x v="0"/>
    <x v="1"/>
    <x v="8"/>
    <x v="4"/>
    <x v="221"/>
    <m/>
  </r>
  <r>
    <x v="4"/>
    <x v="0"/>
    <x v="6"/>
    <x v="0"/>
    <x v="0"/>
    <x v="1"/>
    <x v="8"/>
    <x v="4"/>
    <x v="205"/>
    <m/>
  </r>
  <r>
    <x v="4"/>
    <x v="0"/>
    <x v="6"/>
    <x v="0"/>
    <x v="0"/>
    <x v="1"/>
    <x v="8"/>
    <x v="4"/>
    <x v="140"/>
    <m/>
  </r>
  <r>
    <x v="4"/>
    <x v="0"/>
    <x v="6"/>
    <x v="0"/>
    <x v="0"/>
    <x v="1"/>
    <x v="8"/>
    <x v="4"/>
    <x v="253"/>
    <m/>
  </r>
  <r>
    <x v="4"/>
    <x v="0"/>
    <x v="6"/>
    <x v="0"/>
    <x v="0"/>
    <x v="1"/>
    <x v="8"/>
    <x v="4"/>
    <x v="2"/>
    <m/>
  </r>
  <r>
    <x v="4"/>
    <x v="0"/>
    <x v="6"/>
    <x v="0"/>
    <x v="0"/>
    <x v="1"/>
    <x v="8"/>
    <x v="4"/>
    <x v="157"/>
    <m/>
  </r>
  <r>
    <x v="4"/>
    <x v="0"/>
    <x v="6"/>
    <x v="0"/>
    <x v="0"/>
    <x v="1"/>
    <x v="8"/>
    <x v="4"/>
    <x v="185"/>
    <m/>
  </r>
  <r>
    <x v="4"/>
    <x v="0"/>
    <x v="6"/>
    <x v="0"/>
    <x v="0"/>
    <x v="1"/>
    <x v="8"/>
    <x v="4"/>
    <x v="139"/>
    <m/>
  </r>
  <r>
    <x v="4"/>
    <x v="0"/>
    <x v="6"/>
    <x v="0"/>
    <x v="0"/>
    <x v="1"/>
    <x v="8"/>
    <x v="4"/>
    <x v="31"/>
    <m/>
  </r>
  <r>
    <x v="4"/>
    <x v="0"/>
    <x v="6"/>
    <x v="0"/>
    <x v="0"/>
    <x v="1"/>
    <x v="8"/>
    <x v="4"/>
    <x v="54"/>
    <m/>
  </r>
  <r>
    <x v="4"/>
    <x v="0"/>
    <x v="6"/>
    <x v="0"/>
    <x v="0"/>
    <x v="1"/>
    <x v="8"/>
    <x v="4"/>
    <x v="200"/>
    <m/>
  </r>
  <r>
    <x v="4"/>
    <x v="0"/>
    <x v="6"/>
    <x v="0"/>
    <x v="0"/>
    <x v="1"/>
    <x v="8"/>
    <x v="4"/>
    <x v="210"/>
    <m/>
  </r>
  <r>
    <x v="4"/>
    <x v="0"/>
    <x v="6"/>
    <x v="0"/>
    <x v="0"/>
    <x v="1"/>
    <x v="8"/>
    <x v="4"/>
    <x v="0"/>
    <m/>
  </r>
  <r>
    <x v="4"/>
    <x v="0"/>
    <x v="6"/>
    <x v="0"/>
    <x v="0"/>
    <x v="1"/>
    <x v="8"/>
    <x v="4"/>
    <x v="0"/>
    <m/>
  </r>
  <r>
    <x v="4"/>
    <x v="0"/>
    <x v="6"/>
    <x v="0"/>
    <x v="0"/>
    <x v="1"/>
    <x v="8"/>
    <x v="4"/>
    <x v="0"/>
    <m/>
  </r>
  <r>
    <x v="4"/>
    <x v="0"/>
    <x v="6"/>
    <x v="0"/>
    <x v="0"/>
    <x v="1"/>
    <x v="8"/>
    <x v="4"/>
    <x v="0"/>
    <m/>
  </r>
  <r>
    <x v="4"/>
    <x v="0"/>
    <x v="6"/>
    <x v="0"/>
    <x v="0"/>
    <x v="1"/>
    <x v="8"/>
    <x v="4"/>
    <x v="0"/>
    <m/>
  </r>
  <r>
    <x v="4"/>
    <x v="0"/>
    <x v="6"/>
    <x v="0"/>
    <x v="0"/>
    <x v="1"/>
    <x v="8"/>
    <x v="4"/>
    <x v="0"/>
    <m/>
  </r>
  <r>
    <x v="4"/>
    <x v="0"/>
    <x v="6"/>
    <x v="0"/>
    <x v="3"/>
    <x v="6"/>
    <x v="23"/>
    <x v="112"/>
    <x v="31"/>
    <n v="85705000"/>
  </r>
  <r>
    <x v="4"/>
    <x v="0"/>
    <x v="6"/>
    <x v="0"/>
    <x v="2"/>
    <x v="3"/>
    <x v="3"/>
    <x v="96"/>
    <x v="0"/>
    <m/>
  </r>
  <r>
    <x v="4"/>
    <x v="0"/>
    <x v="6"/>
    <x v="0"/>
    <x v="2"/>
    <x v="3"/>
    <x v="3"/>
    <x v="137"/>
    <x v="98"/>
    <n v="21525000"/>
  </r>
  <r>
    <x v="4"/>
    <x v="0"/>
    <x v="6"/>
    <x v="0"/>
    <x v="2"/>
    <x v="3"/>
    <x v="3"/>
    <x v="97"/>
    <x v="34"/>
    <m/>
  </r>
  <r>
    <x v="4"/>
    <x v="0"/>
    <x v="6"/>
    <x v="0"/>
    <x v="2"/>
    <x v="3"/>
    <x v="3"/>
    <x v="97"/>
    <x v="36"/>
    <m/>
  </r>
  <r>
    <x v="4"/>
    <x v="0"/>
    <x v="6"/>
    <x v="0"/>
    <x v="2"/>
    <x v="3"/>
    <x v="3"/>
    <x v="97"/>
    <x v="48"/>
    <m/>
  </r>
  <r>
    <x v="4"/>
    <x v="0"/>
    <x v="6"/>
    <x v="0"/>
    <x v="2"/>
    <x v="3"/>
    <x v="3"/>
    <x v="97"/>
    <x v="35"/>
    <n v="972000"/>
  </r>
  <r>
    <x v="4"/>
    <x v="0"/>
    <x v="6"/>
    <x v="0"/>
    <x v="2"/>
    <x v="3"/>
    <x v="3"/>
    <x v="97"/>
    <x v="0"/>
    <m/>
  </r>
  <r>
    <x v="4"/>
    <x v="0"/>
    <x v="6"/>
    <x v="0"/>
    <x v="2"/>
    <x v="3"/>
    <x v="3"/>
    <x v="97"/>
    <x v="0"/>
    <m/>
  </r>
  <r>
    <x v="4"/>
    <x v="0"/>
    <x v="6"/>
    <x v="0"/>
    <x v="2"/>
    <x v="3"/>
    <x v="3"/>
    <x v="97"/>
    <x v="0"/>
    <m/>
  </r>
  <r>
    <x v="4"/>
    <x v="0"/>
    <x v="6"/>
    <x v="0"/>
    <x v="2"/>
    <x v="3"/>
    <x v="3"/>
    <x v="98"/>
    <x v="0"/>
    <m/>
  </r>
  <r>
    <x v="4"/>
    <x v="0"/>
    <x v="6"/>
    <x v="0"/>
    <x v="2"/>
    <x v="3"/>
    <x v="3"/>
    <x v="99"/>
    <x v="70"/>
    <n v="3564750"/>
  </r>
  <r>
    <x v="4"/>
    <x v="0"/>
    <x v="6"/>
    <x v="0"/>
    <x v="2"/>
    <x v="3"/>
    <x v="3"/>
    <x v="99"/>
    <x v="36"/>
    <n v="30647000"/>
  </r>
  <r>
    <x v="4"/>
    <x v="0"/>
    <x v="6"/>
    <x v="0"/>
    <x v="2"/>
    <x v="3"/>
    <x v="3"/>
    <x v="99"/>
    <x v="37"/>
    <n v="542813.35"/>
  </r>
  <r>
    <x v="4"/>
    <x v="0"/>
    <x v="6"/>
    <x v="0"/>
    <x v="2"/>
    <x v="3"/>
    <x v="3"/>
    <x v="99"/>
    <x v="226"/>
    <n v="4127430"/>
  </r>
  <r>
    <x v="4"/>
    <x v="0"/>
    <x v="6"/>
    <x v="0"/>
    <x v="2"/>
    <x v="3"/>
    <x v="3"/>
    <x v="99"/>
    <x v="230"/>
    <n v="29955685"/>
  </r>
  <r>
    <x v="4"/>
    <x v="0"/>
    <x v="6"/>
    <x v="0"/>
    <x v="2"/>
    <x v="3"/>
    <x v="3"/>
    <x v="99"/>
    <x v="39"/>
    <n v="-35944"/>
  </r>
  <r>
    <x v="4"/>
    <x v="0"/>
    <x v="6"/>
    <x v="0"/>
    <x v="2"/>
    <x v="3"/>
    <x v="3"/>
    <x v="99"/>
    <x v="249"/>
    <n v="154455285"/>
  </r>
  <r>
    <x v="4"/>
    <x v="0"/>
    <x v="6"/>
    <x v="0"/>
    <x v="2"/>
    <x v="3"/>
    <x v="3"/>
    <x v="99"/>
    <x v="38"/>
    <n v="31226"/>
  </r>
  <r>
    <x v="4"/>
    <x v="0"/>
    <x v="6"/>
    <x v="0"/>
    <x v="2"/>
    <x v="3"/>
    <x v="26"/>
    <x v="137"/>
    <x v="98"/>
    <m/>
  </r>
  <r>
    <x v="4"/>
    <x v="0"/>
    <x v="6"/>
    <x v="0"/>
    <x v="2"/>
    <x v="3"/>
    <x v="20"/>
    <x v="49"/>
    <x v="226"/>
    <m/>
  </r>
  <r>
    <x v="4"/>
    <x v="0"/>
    <x v="6"/>
    <x v="0"/>
    <x v="2"/>
    <x v="3"/>
    <x v="20"/>
    <x v="49"/>
    <x v="124"/>
    <m/>
  </r>
  <r>
    <x v="4"/>
    <x v="0"/>
    <x v="6"/>
    <x v="0"/>
    <x v="2"/>
    <x v="3"/>
    <x v="20"/>
    <x v="49"/>
    <x v="41"/>
    <n v="1823150"/>
  </r>
  <r>
    <x v="4"/>
    <x v="0"/>
    <x v="6"/>
    <x v="0"/>
    <x v="2"/>
    <x v="3"/>
    <x v="20"/>
    <x v="49"/>
    <x v="42"/>
    <n v="1758200"/>
  </r>
  <r>
    <x v="4"/>
    <x v="0"/>
    <x v="6"/>
    <x v="0"/>
    <x v="2"/>
    <x v="3"/>
    <x v="20"/>
    <x v="49"/>
    <x v="230"/>
    <m/>
  </r>
  <r>
    <x v="4"/>
    <x v="0"/>
    <x v="6"/>
    <x v="0"/>
    <x v="2"/>
    <x v="3"/>
    <x v="20"/>
    <x v="49"/>
    <x v="122"/>
    <m/>
  </r>
  <r>
    <x v="4"/>
    <x v="0"/>
    <x v="6"/>
    <x v="0"/>
    <x v="2"/>
    <x v="3"/>
    <x v="20"/>
    <x v="151"/>
    <x v="0"/>
    <m/>
  </r>
  <r>
    <x v="4"/>
    <x v="0"/>
    <x v="6"/>
    <x v="0"/>
    <x v="2"/>
    <x v="3"/>
    <x v="20"/>
    <x v="111"/>
    <x v="42"/>
    <n v="1000000"/>
  </r>
  <r>
    <x v="4"/>
    <x v="0"/>
    <x v="6"/>
    <x v="0"/>
    <x v="2"/>
    <x v="3"/>
    <x v="20"/>
    <x v="111"/>
    <x v="124"/>
    <n v="1260191"/>
  </r>
  <r>
    <x v="4"/>
    <x v="0"/>
    <x v="6"/>
    <x v="0"/>
    <x v="2"/>
    <x v="3"/>
    <x v="20"/>
    <x v="111"/>
    <x v="0"/>
    <m/>
  </r>
  <r>
    <x v="4"/>
    <x v="0"/>
    <x v="6"/>
    <x v="0"/>
    <x v="2"/>
    <x v="3"/>
    <x v="20"/>
    <x v="111"/>
    <x v="0"/>
    <m/>
  </r>
  <r>
    <x v="4"/>
    <x v="0"/>
    <x v="6"/>
    <x v="0"/>
    <x v="2"/>
    <x v="3"/>
    <x v="20"/>
    <x v="111"/>
    <x v="0"/>
    <m/>
  </r>
  <r>
    <x v="4"/>
    <x v="0"/>
    <x v="6"/>
    <x v="0"/>
    <x v="2"/>
    <x v="3"/>
    <x v="30"/>
    <x v="151"/>
    <x v="124"/>
    <n v="3103500"/>
  </r>
  <r>
    <x v="4"/>
    <x v="0"/>
    <x v="6"/>
    <x v="0"/>
    <x v="2"/>
    <x v="3"/>
    <x v="30"/>
    <x v="151"/>
    <x v="230"/>
    <m/>
  </r>
  <r>
    <x v="4"/>
    <x v="0"/>
    <x v="6"/>
    <x v="0"/>
    <x v="2"/>
    <x v="3"/>
    <x v="0"/>
    <x v="157"/>
    <x v="36"/>
    <m/>
  </r>
  <r>
    <x v="4"/>
    <x v="0"/>
    <x v="6"/>
    <x v="0"/>
    <x v="2"/>
    <x v="3"/>
    <x v="0"/>
    <x v="157"/>
    <x v="259"/>
    <m/>
  </r>
  <r>
    <x v="4"/>
    <x v="0"/>
    <x v="6"/>
    <x v="0"/>
    <x v="2"/>
    <x v="3"/>
    <x v="21"/>
    <x v="50"/>
    <x v="0"/>
    <m/>
  </r>
  <r>
    <x v="4"/>
    <x v="0"/>
    <x v="6"/>
    <x v="0"/>
    <x v="2"/>
    <x v="3"/>
    <x v="21"/>
    <x v="132"/>
    <x v="0"/>
    <m/>
  </r>
  <r>
    <x v="5"/>
    <x v="0"/>
    <x v="7"/>
    <x v="0"/>
    <x v="1"/>
    <x v="2"/>
    <x v="24"/>
    <x v="63"/>
    <x v="1"/>
    <n v="328623326.68000001"/>
  </r>
  <r>
    <x v="5"/>
    <x v="0"/>
    <x v="7"/>
    <x v="0"/>
    <x v="1"/>
    <x v="5"/>
    <x v="11"/>
    <x v="64"/>
    <x v="0"/>
    <m/>
  </r>
  <r>
    <x v="5"/>
    <x v="0"/>
    <x v="7"/>
    <x v="0"/>
    <x v="1"/>
    <x v="5"/>
    <x v="14"/>
    <x v="66"/>
    <x v="0"/>
    <m/>
  </r>
  <r>
    <x v="5"/>
    <x v="0"/>
    <x v="7"/>
    <x v="0"/>
    <x v="1"/>
    <x v="5"/>
    <x v="15"/>
    <x v="69"/>
    <x v="0"/>
    <m/>
  </r>
  <r>
    <x v="5"/>
    <x v="0"/>
    <x v="7"/>
    <x v="0"/>
    <x v="1"/>
    <x v="2"/>
    <x v="25"/>
    <x v="74"/>
    <x v="0"/>
    <n v="-5224345.8600000003"/>
  </r>
  <r>
    <x v="5"/>
    <x v="0"/>
    <x v="7"/>
    <x v="0"/>
    <x v="1"/>
    <x v="2"/>
    <x v="25"/>
    <x v="118"/>
    <x v="0"/>
    <m/>
  </r>
  <r>
    <x v="5"/>
    <x v="0"/>
    <x v="7"/>
    <x v="0"/>
    <x v="1"/>
    <x v="2"/>
    <x v="0"/>
    <x v="103"/>
    <x v="0"/>
    <m/>
  </r>
  <r>
    <x v="5"/>
    <x v="0"/>
    <x v="7"/>
    <x v="0"/>
    <x v="1"/>
    <x v="2"/>
    <x v="0"/>
    <x v="104"/>
    <x v="0"/>
    <n v="373949.52"/>
  </r>
  <r>
    <x v="5"/>
    <x v="0"/>
    <x v="7"/>
    <x v="0"/>
    <x v="1"/>
    <x v="2"/>
    <x v="0"/>
    <x v="145"/>
    <x v="0"/>
    <n v="-3049577.68"/>
  </r>
  <r>
    <x v="5"/>
    <x v="0"/>
    <x v="7"/>
    <x v="0"/>
    <x v="1"/>
    <x v="5"/>
    <x v="7"/>
    <x v="153"/>
    <x v="0"/>
    <m/>
  </r>
  <r>
    <x v="5"/>
    <x v="0"/>
    <x v="7"/>
    <x v="0"/>
    <x v="1"/>
    <x v="5"/>
    <x v="14"/>
    <x v="166"/>
    <x v="0"/>
    <m/>
  </r>
  <r>
    <x v="5"/>
    <x v="0"/>
    <x v="7"/>
    <x v="0"/>
    <x v="0"/>
    <x v="0"/>
    <x v="4"/>
    <x v="158"/>
    <x v="2"/>
    <n v="20000000"/>
  </r>
  <r>
    <x v="5"/>
    <x v="0"/>
    <x v="7"/>
    <x v="0"/>
    <x v="0"/>
    <x v="0"/>
    <x v="4"/>
    <x v="6"/>
    <x v="157"/>
    <n v="2185000"/>
  </r>
  <r>
    <x v="5"/>
    <x v="0"/>
    <x v="7"/>
    <x v="0"/>
    <x v="0"/>
    <x v="0"/>
    <x v="4"/>
    <x v="6"/>
    <x v="158"/>
    <m/>
  </r>
  <r>
    <x v="5"/>
    <x v="0"/>
    <x v="7"/>
    <x v="0"/>
    <x v="0"/>
    <x v="0"/>
    <x v="4"/>
    <x v="160"/>
    <x v="2"/>
    <n v="0"/>
  </r>
  <r>
    <x v="5"/>
    <x v="0"/>
    <x v="7"/>
    <x v="0"/>
    <x v="0"/>
    <x v="0"/>
    <x v="4"/>
    <x v="160"/>
    <x v="136"/>
    <n v="53500"/>
  </r>
  <r>
    <x v="5"/>
    <x v="0"/>
    <x v="7"/>
    <x v="0"/>
    <x v="0"/>
    <x v="0"/>
    <x v="4"/>
    <x v="7"/>
    <x v="157"/>
    <n v="180000"/>
  </r>
  <r>
    <x v="5"/>
    <x v="0"/>
    <x v="7"/>
    <x v="0"/>
    <x v="0"/>
    <x v="0"/>
    <x v="4"/>
    <x v="7"/>
    <x v="158"/>
    <m/>
  </r>
  <r>
    <x v="5"/>
    <x v="0"/>
    <x v="7"/>
    <x v="0"/>
    <x v="0"/>
    <x v="0"/>
    <x v="4"/>
    <x v="7"/>
    <x v="0"/>
    <m/>
  </r>
  <r>
    <x v="5"/>
    <x v="0"/>
    <x v="7"/>
    <x v="0"/>
    <x v="0"/>
    <x v="0"/>
    <x v="4"/>
    <x v="8"/>
    <x v="2"/>
    <m/>
  </r>
  <r>
    <x v="5"/>
    <x v="0"/>
    <x v="7"/>
    <x v="0"/>
    <x v="0"/>
    <x v="0"/>
    <x v="4"/>
    <x v="8"/>
    <x v="157"/>
    <n v="206667"/>
  </r>
  <r>
    <x v="5"/>
    <x v="0"/>
    <x v="7"/>
    <x v="0"/>
    <x v="0"/>
    <x v="0"/>
    <x v="4"/>
    <x v="8"/>
    <x v="158"/>
    <m/>
  </r>
  <r>
    <x v="5"/>
    <x v="0"/>
    <x v="7"/>
    <x v="0"/>
    <x v="0"/>
    <x v="0"/>
    <x v="4"/>
    <x v="9"/>
    <x v="2"/>
    <m/>
  </r>
  <r>
    <x v="5"/>
    <x v="0"/>
    <x v="7"/>
    <x v="0"/>
    <x v="0"/>
    <x v="0"/>
    <x v="4"/>
    <x v="9"/>
    <x v="158"/>
    <m/>
  </r>
  <r>
    <x v="5"/>
    <x v="0"/>
    <x v="7"/>
    <x v="0"/>
    <x v="0"/>
    <x v="0"/>
    <x v="4"/>
    <x v="9"/>
    <x v="227"/>
    <m/>
  </r>
  <r>
    <x v="5"/>
    <x v="0"/>
    <x v="7"/>
    <x v="0"/>
    <x v="0"/>
    <x v="0"/>
    <x v="4"/>
    <x v="9"/>
    <x v="157"/>
    <n v="22050"/>
  </r>
  <r>
    <x v="5"/>
    <x v="0"/>
    <x v="7"/>
    <x v="0"/>
    <x v="0"/>
    <x v="0"/>
    <x v="4"/>
    <x v="10"/>
    <x v="2"/>
    <m/>
  </r>
  <r>
    <x v="5"/>
    <x v="0"/>
    <x v="7"/>
    <x v="0"/>
    <x v="0"/>
    <x v="0"/>
    <x v="4"/>
    <x v="10"/>
    <x v="157"/>
    <n v="206667"/>
  </r>
  <r>
    <x v="5"/>
    <x v="0"/>
    <x v="7"/>
    <x v="0"/>
    <x v="0"/>
    <x v="0"/>
    <x v="4"/>
    <x v="10"/>
    <x v="158"/>
    <m/>
  </r>
  <r>
    <x v="5"/>
    <x v="0"/>
    <x v="7"/>
    <x v="0"/>
    <x v="0"/>
    <x v="0"/>
    <x v="4"/>
    <x v="11"/>
    <x v="2"/>
    <n v="833333"/>
  </r>
  <r>
    <x v="5"/>
    <x v="0"/>
    <x v="7"/>
    <x v="0"/>
    <x v="0"/>
    <x v="0"/>
    <x v="4"/>
    <x v="11"/>
    <x v="276"/>
    <m/>
  </r>
  <r>
    <x v="5"/>
    <x v="0"/>
    <x v="7"/>
    <x v="0"/>
    <x v="0"/>
    <x v="0"/>
    <x v="4"/>
    <x v="11"/>
    <x v="157"/>
    <n v="95833"/>
  </r>
  <r>
    <x v="5"/>
    <x v="0"/>
    <x v="7"/>
    <x v="0"/>
    <x v="0"/>
    <x v="0"/>
    <x v="4"/>
    <x v="12"/>
    <x v="0"/>
    <m/>
  </r>
  <r>
    <x v="5"/>
    <x v="0"/>
    <x v="7"/>
    <x v="0"/>
    <x v="0"/>
    <x v="0"/>
    <x v="4"/>
    <x v="134"/>
    <x v="0"/>
    <m/>
  </r>
  <r>
    <x v="5"/>
    <x v="0"/>
    <x v="7"/>
    <x v="0"/>
    <x v="0"/>
    <x v="0"/>
    <x v="4"/>
    <x v="142"/>
    <x v="0"/>
    <m/>
  </r>
  <r>
    <x v="5"/>
    <x v="0"/>
    <x v="7"/>
    <x v="0"/>
    <x v="0"/>
    <x v="0"/>
    <x v="4"/>
    <x v="56"/>
    <x v="4"/>
    <m/>
  </r>
  <r>
    <x v="5"/>
    <x v="0"/>
    <x v="7"/>
    <x v="0"/>
    <x v="0"/>
    <x v="0"/>
    <x v="4"/>
    <x v="56"/>
    <x v="214"/>
    <m/>
  </r>
  <r>
    <x v="5"/>
    <x v="0"/>
    <x v="7"/>
    <x v="0"/>
    <x v="0"/>
    <x v="0"/>
    <x v="4"/>
    <x v="56"/>
    <x v="211"/>
    <m/>
  </r>
  <r>
    <x v="5"/>
    <x v="0"/>
    <x v="7"/>
    <x v="0"/>
    <x v="0"/>
    <x v="0"/>
    <x v="4"/>
    <x v="142"/>
    <x v="0"/>
    <m/>
  </r>
  <r>
    <x v="5"/>
    <x v="0"/>
    <x v="7"/>
    <x v="0"/>
    <x v="0"/>
    <x v="0"/>
    <x v="4"/>
    <x v="13"/>
    <x v="5"/>
    <n v="84000"/>
  </r>
  <r>
    <x v="5"/>
    <x v="0"/>
    <x v="7"/>
    <x v="0"/>
    <x v="0"/>
    <x v="0"/>
    <x v="4"/>
    <x v="146"/>
    <x v="181"/>
    <m/>
  </r>
  <r>
    <x v="5"/>
    <x v="0"/>
    <x v="7"/>
    <x v="0"/>
    <x v="0"/>
    <x v="0"/>
    <x v="4"/>
    <x v="14"/>
    <x v="6"/>
    <n v="1956000"/>
  </r>
  <r>
    <x v="5"/>
    <x v="0"/>
    <x v="7"/>
    <x v="0"/>
    <x v="0"/>
    <x v="0"/>
    <x v="4"/>
    <x v="14"/>
    <x v="7"/>
    <m/>
  </r>
  <r>
    <x v="5"/>
    <x v="0"/>
    <x v="7"/>
    <x v="0"/>
    <x v="0"/>
    <x v="0"/>
    <x v="4"/>
    <x v="15"/>
    <x v="8"/>
    <n v="652000"/>
  </r>
  <r>
    <x v="5"/>
    <x v="0"/>
    <x v="7"/>
    <x v="0"/>
    <x v="0"/>
    <x v="0"/>
    <x v="4"/>
    <x v="147"/>
    <x v="277"/>
    <m/>
  </r>
  <r>
    <x v="5"/>
    <x v="0"/>
    <x v="7"/>
    <x v="0"/>
    <x v="0"/>
    <x v="0"/>
    <x v="4"/>
    <x v="147"/>
    <x v="278"/>
    <m/>
  </r>
  <r>
    <x v="5"/>
    <x v="0"/>
    <x v="7"/>
    <x v="0"/>
    <x v="0"/>
    <x v="0"/>
    <x v="4"/>
    <x v="113"/>
    <x v="175"/>
    <m/>
  </r>
  <r>
    <x v="5"/>
    <x v="0"/>
    <x v="7"/>
    <x v="0"/>
    <x v="0"/>
    <x v="0"/>
    <x v="9"/>
    <x v="114"/>
    <x v="9"/>
    <n v="1344840"/>
  </r>
  <r>
    <x v="5"/>
    <x v="0"/>
    <x v="7"/>
    <x v="0"/>
    <x v="0"/>
    <x v="0"/>
    <x v="9"/>
    <x v="30"/>
    <x v="212"/>
    <n v="1423500"/>
  </r>
  <r>
    <x v="5"/>
    <x v="0"/>
    <x v="7"/>
    <x v="0"/>
    <x v="0"/>
    <x v="0"/>
    <x v="9"/>
    <x v="30"/>
    <x v="234"/>
    <m/>
  </r>
  <r>
    <x v="5"/>
    <x v="0"/>
    <x v="7"/>
    <x v="0"/>
    <x v="0"/>
    <x v="0"/>
    <x v="9"/>
    <x v="110"/>
    <x v="185"/>
    <m/>
  </r>
  <r>
    <x v="5"/>
    <x v="0"/>
    <x v="7"/>
    <x v="0"/>
    <x v="0"/>
    <x v="0"/>
    <x v="9"/>
    <x v="110"/>
    <x v="250"/>
    <m/>
  </r>
  <r>
    <x v="5"/>
    <x v="0"/>
    <x v="7"/>
    <x v="0"/>
    <x v="0"/>
    <x v="0"/>
    <x v="5"/>
    <x v="70"/>
    <x v="88"/>
    <n v="890"/>
  </r>
  <r>
    <x v="5"/>
    <x v="0"/>
    <x v="7"/>
    <x v="0"/>
    <x v="0"/>
    <x v="0"/>
    <x v="5"/>
    <x v="70"/>
    <x v="278"/>
    <m/>
  </r>
  <r>
    <x v="5"/>
    <x v="0"/>
    <x v="7"/>
    <x v="0"/>
    <x v="0"/>
    <x v="0"/>
    <x v="5"/>
    <x v="70"/>
    <x v="268"/>
    <m/>
  </r>
  <r>
    <x v="5"/>
    <x v="0"/>
    <x v="7"/>
    <x v="0"/>
    <x v="0"/>
    <x v="0"/>
    <x v="5"/>
    <x v="70"/>
    <x v="260"/>
    <n v="22926"/>
  </r>
  <r>
    <x v="5"/>
    <x v="0"/>
    <x v="7"/>
    <x v="0"/>
    <x v="0"/>
    <x v="0"/>
    <x v="5"/>
    <x v="70"/>
    <x v="287"/>
    <n v="37560"/>
  </r>
  <r>
    <x v="5"/>
    <x v="0"/>
    <x v="7"/>
    <x v="0"/>
    <x v="0"/>
    <x v="0"/>
    <x v="5"/>
    <x v="102"/>
    <x v="0"/>
    <m/>
  </r>
  <r>
    <x v="5"/>
    <x v="0"/>
    <x v="7"/>
    <x v="0"/>
    <x v="0"/>
    <x v="0"/>
    <x v="5"/>
    <x v="71"/>
    <x v="279"/>
    <m/>
  </r>
  <r>
    <x v="5"/>
    <x v="0"/>
    <x v="7"/>
    <x v="0"/>
    <x v="0"/>
    <x v="0"/>
    <x v="5"/>
    <x v="71"/>
    <x v="139"/>
    <m/>
  </r>
  <r>
    <x v="5"/>
    <x v="0"/>
    <x v="7"/>
    <x v="0"/>
    <x v="0"/>
    <x v="0"/>
    <x v="5"/>
    <x v="71"/>
    <x v="224"/>
    <m/>
  </r>
  <r>
    <x v="5"/>
    <x v="0"/>
    <x v="7"/>
    <x v="0"/>
    <x v="0"/>
    <x v="0"/>
    <x v="5"/>
    <x v="71"/>
    <x v="204"/>
    <n v="22600"/>
  </r>
  <r>
    <x v="5"/>
    <x v="0"/>
    <x v="7"/>
    <x v="0"/>
    <x v="0"/>
    <x v="0"/>
    <x v="5"/>
    <x v="78"/>
    <x v="0"/>
    <m/>
  </r>
  <r>
    <x v="5"/>
    <x v="0"/>
    <x v="7"/>
    <x v="0"/>
    <x v="0"/>
    <x v="0"/>
    <x v="6"/>
    <x v="17"/>
    <x v="205"/>
    <n v="200000"/>
  </r>
  <r>
    <x v="5"/>
    <x v="0"/>
    <x v="7"/>
    <x v="0"/>
    <x v="0"/>
    <x v="0"/>
    <x v="6"/>
    <x v="17"/>
    <x v="0"/>
    <m/>
  </r>
  <r>
    <x v="5"/>
    <x v="0"/>
    <x v="7"/>
    <x v="0"/>
    <x v="0"/>
    <x v="0"/>
    <x v="6"/>
    <x v="161"/>
    <x v="245"/>
    <n v="2300000"/>
  </r>
  <r>
    <x v="5"/>
    <x v="0"/>
    <x v="7"/>
    <x v="0"/>
    <x v="0"/>
    <x v="0"/>
    <x v="29"/>
    <x v="154"/>
    <x v="203"/>
    <n v="48006"/>
  </r>
  <r>
    <x v="5"/>
    <x v="0"/>
    <x v="7"/>
    <x v="0"/>
    <x v="0"/>
    <x v="0"/>
    <x v="0"/>
    <x v="162"/>
    <x v="88"/>
    <n v="443977.84"/>
  </r>
  <r>
    <x v="5"/>
    <x v="0"/>
    <x v="7"/>
    <x v="0"/>
    <x v="0"/>
    <x v="0"/>
    <x v="0"/>
    <x v="116"/>
    <x v="270"/>
    <m/>
  </r>
  <r>
    <x v="5"/>
    <x v="0"/>
    <x v="7"/>
    <x v="0"/>
    <x v="0"/>
    <x v="0"/>
    <x v="0"/>
    <x v="107"/>
    <x v="17"/>
    <n v="560000"/>
  </r>
  <r>
    <x v="5"/>
    <x v="0"/>
    <x v="7"/>
    <x v="0"/>
    <x v="0"/>
    <x v="0"/>
    <x v="0"/>
    <x v="107"/>
    <x v="254"/>
    <m/>
  </r>
  <r>
    <x v="5"/>
    <x v="0"/>
    <x v="7"/>
    <x v="0"/>
    <x v="0"/>
    <x v="0"/>
    <x v="0"/>
    <x v="108"/>
    <x v="254"/>
    <n v="375840"/>
  </r>
  <r>
    <x v="5"/>
    <x v="0"/>
    <x v="7"/>
    <x v="0"/>
    <x v="0"/>
    <x v="0"/>
    <x v="0"/>
    <x v="109"/>
    <x v="254"/>
    <m/>
  </r>
  <r>
    <x v="5"/>
    <x v="0"/>
    <x v="7"/>
    <x v="0"/>
    <x v="0"/>
    <x v="0"/>
    <x v="0"/>
    <x v="163"/>
    <x v="259"/>
    <m/>
  </r>
  <r>
    <x v="5"/>
    <x v="0"/>
    <x v="7"/>
    <x v="0"/>
    <x v="0"/>
    <x v="0"/>
    <x v="0"/>
    <x v="163"/>
    <x v="40"/>
    <m/>
  </r>
  <r>
    <x v="5"/>
    <x v="0"/>
    <x v="7"/>
    <x v="0"/>
    <x v="0"/>
    <x v="0"/>
    <x v="0"/>
    <x v="80"/>
    <x v="14"/>
    <n v="223235"/>
  </r>
  <r>
    <x v="5"/>
    <x v="0"/>
    <x v="7"/>
    <x v="0"/>
    <x v="0"/>
    <x v="0"/>
    <x v="0"/>
    <x v="80"/>
    <x v="21"/>
    <m/>
  </r>
  <r>
    <x v="5"/>
    <x v="0"/>
    <x v="7"/>
    <x v="0"/>
    <x v="0"/>
    <x v="0"/>
    <x v="0"/>
    <x v="80"/>
    <x v="176"/>
    <m/>
  </r>
  <r>
    <x v="5"/>
    <x v="0"/>
    <x v="7"/>
    <x v="0"/>
    <x v="0"/>
    <x v="0"/>
    <x v="0"/>
    <x v="80"/>
    <x v="183"/>
    <m/>
  </r>
  <r>
    <x v="5"/>
    <x v="0"/>
    <x v="7"/>
    <x v="0"/>
    <x v="0"/>
    <x v="0"/>
    <x v="0"/>
    <x v="80"/>
    <x v="235"/>
    <m/>
  </r>
  <r>
    <x v="5"/>
    <x v="0"/>
    <x v="7"/>
    <x v="0"/>
    <x v="0"/>
    <x v="0"/>
    <x v="0"/>
    <x v="80"/>
    <x v="70"/>
    <m/>
  </r>
  <r>
    <x v="5"/>
    <x v="0"/>
    <x v="7"/>
    <x v="0"/>
    <x v="0"/>
    <x v="0"/>
    <x v="0"/>
    <x v="80"/>
    <x v="59"/>
    <m/>
  </r>
  <r>
    <x v="5"/>
    <x v="0"/>
    <x v="7"/>
    <x v="0"/>
    <x v="0"/>
    <x v="0"/>
    <x v="0"/>
    <x v="80"/>
    <x v="44"/>
    <m/>
  </r>
  <r>
    <x v="5"/>
    <x v="0"/>
    <x v="7"/>
    <x v="0"/>
    <x v="0"/>
    <x v="0"/>
    <x v="0"/>
    <x v="80"/>
    <x v="15"/>
    <n v="1310000"/>
  </r>
  <r>
    <x v="5"/>
    <x v="0"/>
    <x v="7"/>
    <x v="0"/>
    <x v="0"/>
    <x v="0"/>
    <x v="0"/>
    <x v="84"/>
    <x v="88"/>
    <m/>
  </r>
  <r>
    <x v="5"/>
    <x v="0"/>
    <x v="7"/>
    <x v="0"/>
    <x v="0"/>
    <x v="0"/>
    <x v="0"/>
    <x v="84"/>
    <x v="246"/>
    <m/>
  </r>
  <r>
    <x v="5"/>
    <x v="0"/>
    <x v="7"/>
    <x v="0"/>
    <x v="0"/>
    <x v="0"/>
    <x v="0"/>
    <x v="107"/>
    <x v="17"/>
    <m/>
  </r>
  <r>
    <x v="5"/>
    <x v="0"/>
    <x v="7"/>
    <x v="0"/>
    <x v="0"/>
    <x v="0"/>
    <x v="0"/>
    <x v="115"/>
    <x v="0"/>
    <m/>
  </r>
  <r>
    <x v="5"/>
    <x v="0"/>
    <x v="7"/>
    <x v="0"/>
    <x v="0"/>
    <x v="0"/>
    <x v="0"/>
    <x v="138"/>
    <x v="88"/>
    <m/>
  </r>
  <r>
    <x v="5"/>
    <x v="0"/>
    <x v="7"/>
    <x v="0"/>
    <x v="0"/>
    <x v="0"/>
    <x v="0"/>
    <x v="108"/>
    <x v="0"/>
    <m/>
  </r>
  <r>
    <x v="5"/>
    <x v="0"/>
    <x v="7"/>
    <x v="0"/>
    <x v="0"/>
    <x v="0"/>
    <x v="0"/>
    <x v="109"/>
    <x v="0"/>
    <m/>
  </r>
  <r>
    <x v="5"/>
    <x v="0"/>
    <x v="7"/>
    <x v="0"/>
    <x v="0"/>
    <x v="0"/>
    <x v="0"/>
    <x v="116"/>
    <x v="20"/>
    <m/>
  </r>
  <r>
    <x v="5"/>
    <x v="0"/>
    <x v="7"/>
    <x v="0"/>
    <x v="0"/>
    <x v="0"/>
    <x v="0"/>
    <x v="116"/>
    <x v="46"/>
    <m/>
  </r>
  <r>
    <x v="5"/>
    <x v="0"/>
    <x v="7"/>
    <x v="0"/>
    <x v="0"/>
    <x v="0"/>
    <x v="0"/>
    <x v="79"/>
    <x v="0"/>
    <m/>
  </r>
  <r>
    <x v="5"/>
    <x v="0"/>
    <x v="7"/>
    <x v="0"/>
    <x v="0"/>
    <x v="0"/>
    <x v="12"/>
    <x v="81"/>
    <x v="0"/>
    <m/>
  </r>
  <r>
    <x v="5"/>
    <x v="0"/>
    <x v="7"/>
    <x v="0"/>
    <x v="0"/>
    <x v="0"/>
    <x v="12"/>
    <x v="82"/>
    <x v="100"/>
    <m/>
  </r>
  <r>
    <x v="5"/>
    <x v="0"/>
    <x v="7"/>
    <x v="0"/>
    <x v="0"/>
    <x v="0"/>
    <x v="12"/>
    <x v="83"/>
    <x v="100"/>
    <m/>
  </r>
  <r>
    <x v="5"/>
    <x v="0"/>
    <x v="7"/>
    <x v="0"/>
    <x v="0"/>
    <x v="0"/>
    <x v="12"/>
    <x v="84"/>
    <x v="255"/>
    <m/>
  </r>
  <r>
    <x v="5"/>
    <x v="0"/>
    <x v="7"/>
    <x v="0"/>
    <x v="0"/>
    <x v="0"/>
    <x v="19"/>
    <x v="100"/>
    <x v="288"/>
    <n v="2004974.77"/>
  </r>
  <r>
    <x v="5"/>
    <x v="0"/>
    <x v="7"/>
    <x v="0"/>
    <x v="0"/>
    <x v="0"/>
    <x v="19"/>
    <x v="100"/>
    <x v="280"/>
    <m/>
  </r>
  <r>
    <x v="5"/>
    <x v="0"/>
    <x v="7"/>
    <x v="0"/>
    <x v="0"/>
    <x v="0"/>
    <x v="19"/>
    <x v="140"/>
    <x v="139"/>
    <m/>
  </r>
  <r>
    <x v="5"/>
    <x v="0"/>
    <x v="7"/>
    <x v="0"/>
    <x v="0"/>
    <x v="0"/>
    <x v="28"/>
    <x v="150"/>
    <x v="146"/>
    <m/>
  </r>
  <r>
    <x v="5"/>
    <x v="0"/>
    <x v="7"/>
    <x v="0"/>
    <x v="0"/>
    <x v="0"/>
    <x v="31"/>
    <x v="85"/>
    <x v="157"/>
    <m/>
  </r>
  <r>
    <x v="5"/>
    <x v="0"/>
    <x v="7"/>
    <x v="0"/>
    <x v="0"/>
    <x v="0"/>
    <x v="31"/>
    <x v="85"/>
    <x v="237"/>
    <m/>
  </r>
  <r>
    <x v="5"/>
    <x v="0"/>
    <x v="7"/>
    <x v="0"/>
    <x v="0"/>
    <x v="0"/>
    <x v="27"/>
    <x v="140"/>
    <x v="20"/>
    <m/>
  </r>
  <r>
    <x v="5"/>
    <x v="0"/>
    <x v="7"/>
    <x v="0"/>
    <x v="0"/>
    <x v="0"/>
    <x v="27"/>
    <x v="148"/>
    <x v="140"/>
    <n v="77283"/>
  </r>
  <r>
    <x v="5"/>
    <x v="0"/>
    <x v="7"/>
    <x v="0"/>
    <x v="0"/>
    <x v="0"/>
    <x v="27"/>
    <x v="139"/>
    <x v="140"/>
    <m/>
  </r>
  <r>
    <x v="5"/>
    <x v="0"/>
    <x v="7"/>
    <x v="0"/>
    <x v="0"/>
    <x v="0"/>
    <x v="27"/>
    <x v="149"/>
    <x v="140"/>
    <n v="485083.58"/>
  </r>
  <r>
    <x v="5"/>
    <x v="0"/>
    <x v="7"/>
    <x v="0"/>
    <x v="0"/>
    <x v="0"/>
    <x v="22"/>
    <x v="105"/>
    <x v="140"/>
    <m/>
  </r>
  <r>
    <x v="5"/>
    <x v="0"/>
    <x v="7"/>
    <x v="0"/>
    <x v="0"/>
    <x v="0"/>
    <x v="16"/>
    <x v="86"/>
    <x v="45"/>
    <n v="382070"/>
  </r>
  <r>
    <x v="5"/>
    <x v="0"/>
    <x v="7"/>
    <x v="0"/>
    <x v="0"/>
    <x v="0"/>
    <x v="16"/>
    <x v="86"/>
    <x v="204"/>
    <n v="256500"/>
  </r>
  <r>
    <x v="5"/>
    <x v="0"/>
    <x v="7"/>
    <x v="0"/>
    <x v="0"/>
    <x v="0"/>
    <x v="16"/>
    <x v="86"/>
    <x v="224"/>
    <m/>
  </r>
  <r>
    <x v="5"/>
    <x v="0"/>
    <x v="7"/>
    <x v="0"/>
    <x v="0"/>
    <x v="0"/>
    <x v="16"/>
    <x v="117"/>
    <x v="271"/>
    <m/>
  </r>
  <r>
    <x v="5"/>
    <x v="0"/>
    <x v="7"/>
    <x v="0"/>
    <x v="0"/>
    <x v="0"/>
    <x v="16"/>
    <x v="117"/>
    <x v="57"/>
    <n v="460000"/>
  </r>
  <r>
    <x v="5"/>
    <x v="0"/>
    <x v="7"/>
    <x v="0"/>
    <x v="0"/>
    <x v="0"/>
    <x v="16"/>
    <x v="117"/>
    <x v="223"/>
    <m/>
  </r>
  <r>
    <x v="5"/>
    <x v="0"/>
    <x v="7"/>
    <x v="0"/>
    <x v="0"/>
    <x v="0"/>
    <x v="22"/>
    <x v="105"/>
    <x v="0"/>
    <m/>
  </r>
  <r>
    <x v="5"/>
    <x v="0"/>
    <x v="7"/>
    <x v="0"/>
    <x v="0"/>
    <x v="0"/>
    <x v="2"/>
    <x v="87"/>
    <x v="165"/>
    <n v="492972"/>
  </r>
  <r>
    <x v="5"/>
    <x v="0"/>
    <x v="7"/>
    <x v="0"/>
    <x v="0"/>
    <x v="0"/>
    <x v="2"/>
    <x v="87"/>
    <x v="205"/>
    <n v="920622"/>
  </r>
  <r>
    <x v="5"/>
    <x v="0"/>
    <x v="7"/>
    <x v="0"/>
    <x v="0"/>
    <x v="0"/>
    <x v="2"/>
    <x v="87"/>
    <x v="124"/>
    <n v="210900"/>
  </r>
  <r>
    <x v="5"/>
    <x v="0"/>
    <x v="7"/>
    <x v="0"/>
    <x v="0"/>
    <x v="0"/>
    <x v="2"/>
    <x v="87"/>
    <x v="263"/>
    <n v="88607"/>
  </r>
  <r>
    <x v="5"/>
    <x v="0"/>
    <x v="7"/>
    <x v="0"/>
    <x v="0"/>
    <x v="0"/>
    <x v="2"/>
    <x v="155"/>
    <x v="205"/>
    <m/>
  </r>
  <r>
    <x v="5"/>
    <x v="0"/>
    <x v="7"/>
    <x v="0"/>
    <x v="0"/>
    <x v="0"/>
    <x v="2"/>
    <x v="155"/>
    <x v="225"/>
    <m/>
  </r>
  <r>
    <x v="5"/>
    <x v="0"/>
    <x v="7"/>
    <x v="0"/>
    <x v="0"/>
    <x v="0"/>
    <x v="2"/>
    <x v="155"/>
    <x v="0"/>
    <m/>
  </r>
  <r>
    <x v="5"/>
    <x v="0"/>
    <x v="7"/>
    <x v="0"/>
    <x v="0"/>
    <x v="0"/>
    <x v="2"/>
    <x v="88"/>
    <x v="139"/>
    <n v="1207348"/>
  </r>
  <r>
    <x v="5"/>
    <x v="0"/>
    <x v="7"/>
    <x v="0"/>
    <x v="0"/>
    <x v="0"/>
    <x v="2"/>
    <x v="88"/>
    <x v="247"/>
    <n v="34400"/>
  </r>
  <r>
    <x v="5"/>
    <x v="0"/>
    <x v="7"/>
    <x v="0"/>
    <x v="0"/>
    <x v="0"/>
    <x v="2"/>
    <x v="89"/>
    <x v="32"/>
    <m/>
  </r>
  <r>
    <x v="5"/>
    <x v="0"/>
    <x v="7"/>
    <x v="0"/>
    <x v="0"/>
    <x v="0"/>
    <x v="2"/>
    <x v="88"/>
    <x v="190"/>
    <n v="136974.79999999999"/>
  </r>
  <r>
    <x v="5"/>
    <x v="0"/>
    <x v="7"/>
    <x v="0"/>
    <x v="0"/>
    <x v="0"/>
    <x v="2"/>
    <x v="88"/>
    <x v="101"/>
    <n v="5980"/>
  </r>
  <r>
    <x v="5"/>
    <x v="0"/>
    <x v="7"/>
    <x v="0"/>
    <x v="0"/>
    <x v="0"/>
    <x v="2"/>
    <x v="89"/>
    <x v="282"/>
    <m/>
  </r>
  <r>
    <x v="5"/>
    <x v="0"/>
    <x v="7"/>
    <x v="0"/>
    <x v="0"/>
    <x v="0"/>
    <x v="2"/>
    <x v="89"/>
    <x v="282"/>
    <n v="62100"/>
  </r>
  <r>
    <x v="5"/>
    <x v="0"/>
    <x v="7"/>
    <x v="0"/>
    <x v="0"/>
    <x v="0"/>
    <x v="2"/>
    <x v="89"/>
    <x v="82"/>
    <m/>
  </r>
  <r>
    <x v="5"/>
    <x v="0"/>
    <x v="7"/>
    <x v="0"/>
    <x v="0"/>
    <x v="0"/>
    <x v="2"/>
    <x v="89"/>
    <x v="264"/>
    <m/>
  </r>
  <r>
    <x v="5"/>
    <x v="0"/>
    <x v="7"/>
    <x v="0"/>
    <x v="0"/>
    <x v="0"/>
    <x v="2"/>
    <x v="90"/>
    <x v="94"/>
    <m/>
  </r>
  <r>
    <x v="5"/>
    <x v="0"/>
    <x v="7"/>
    <x v="0"/>
    <x v="0"/>
    <x v="0"/>
    <x v="2"/>
    <x v="90"/>
    <x v="0"/>
    <m/>
  </r>
  <r>
    <x v="5"/>
    <x v="0"/>
    <x v="7"/>
    <x v="0"/>
    <x v="0"/>
    <x v="0"/>
    <x v="2"/>
    <x v="91"/>
    <x v="218"/>
    <m/>
  </r>
  <r>
    <x v="5"/>
    <x v="0"/>
    <x v="7"/>
    <x v="0"/>
    <x v="0"/>
    <x v="0"/>
    <x v="2"/>
    <x v="91"/>
    <x v="157"/>
    <n v="127000"/>
  </r>
  <r>
    <x v="5"/>
    <x v="0"/>
    <x v="7"/>
    <x v="0"/>
    <x v="0"/>
    <x v="0"/>
    <x v="2"/>
    <x v="91"/>
    <x v="268"/>
    <m/>
  </r>
  <r>
    <x v="5"/>
    <x v="0"/>
    <x v="7"/>
    <x v="0"/>
    <x v="0"/>
    <x v="0"/>
    <x v="2"/>
    <x v="91"/>
    <x v="289"/>
    <n v="262000"/>
  </r>
  <r>
    <x v="5"/>
    <x v="0"/>
    <x v="7"/>
    <x v="0"/>
    <x v="0"/>
    <x v="0"/>
    <x v="2"/>
    <x v="91"/>
    <x v="260"/>
    <n v="286574"/>
  </r>
  <r>
    <x v="5"/>
    <x v="0"/>
    <x v="7"/>
    <x v="0"/>
    <x v="0"/>
    <x v="0"/>
    <x v="2"/>
    <x v="91"/>
    <x v="287"/>
    <n v="469500"/>
  </r>
  <r>
    <x v="5"/>
    <x v="0"/>
    <x v="7"/>
    <x v="0"/>
    <x v="0"/>
    <x v="0"/>
    <x v="2"/>
    <x v="136"/>
    <x v="218"/>
    <n v="78000"/>
  </r>
  <r>
    <x v="5"/>
    <x v="0"/>
    <x v="7"/>
    <x v="0"/>
    <x v="0"/>
    <x v="0"/>
    <x v="2"/>
    <x v="136"/>
    <x v="157"/>
    <n v="26000"/>
  </r>
  <r>
    <x v="5"/>
    <x v="0"/>
    <x v="7"/>
    <x v="0"/>
    <x v="0"/>
    <x v="0"/>
    <x v="2"/>
    <x v="136"/>
    <x v="128"/>
    <m/>
  </r>
  <r>
    <x v="5"/>
    <x v="0"/>
    <x v="7"/>
    <x v="0"/>
    <x v="0"/>
    <x v="0"/>
    <x v="2"/>
    <x v="136"/>
    <x v="244"/>
    <m/>
  </r>
  <r>
    <x v="5"/>
    <x v="0"/>
    <x v="7"/>
    <x v="0"/>
    <x v="0"/>
    <x v="0"/>
    <x v="2"/>
    <x v="136"/>
    <x v="208"/>
    <m/>
  </r>
  <r>
    <x v="5"/>
    <x v="0"/>
    <x v="7"/>
    <x v="0"/>
    <x v="0"/>
    <x v="0"/>
    <x v="2"/>
    <x v="136"/>
    <x v="252"/>
    <m/>
  </r>
  <r>
    <x v="5"/>
    <x v="0"/>
    <x v="7"/>
    <x v="0"/>
    <x v="0"/>
    <x v="0"/>
    <x v="2"/>
    <x v="136"/>
    <x v="157"/>
    <m/>
  </r>
  <r>
    <x v="5"/>
    <x v="0"/>
    <x v="7"/>
    <x v="0"/>
    <x v="0"/>
    <x v="0"/>
    <x v="2"/>
    <x v="136"/>
    <x v="248"/>
    <m/>
  </r>
  <r>
    <x v="5"/>
    <x v="0"/>
    <x v="7"/>
    <x v="0"/>
    <x v="0"/>
    <x v="0"/>
    <x v="2"/>
    <x v="141"/>
    <x v="185"/>
    <m/>
  </r>
  <r>
    <x v="5"/>
    <x v="0"/>
    <x v="7"/>
    <x v="0"/>
    <x v="0"/>
    <x v="0"/>
    <x v="2"/>
    <x v="141"/>
    <x v="0"/>
    <m/>
  </r>
  <r>
    <x v="5"/>
    <x v="0"/>
    <x v="7"/>
    <x v="0"/>
    <x v="0"/>
    <x v="0"/>
    <x v="2"/>
    <x v="141"/>
    <x v="0"/>
    <m/>
  </r>
  <r>
    <x v="5"/>
    <x v="0"/>
    <x v="7"/>
    <x v="0"/>
    <x v="0"/>
    <x v="0"/>
    <x v="2"/>
    <x v="93"/>
    <x v="0"/>
    <m/>
  </r>
  <r>
    <x v="5"/>
    <x v="0"/>
    <x v="7"/>
    <x v="0"/>
    <x v="0"/>
    <x v="0"/>
    <x v="2"/>
    <x v="84"/>
    <x v="283"/>
    <m/>
  </r>
  <r>
    <x v="5"/>
    <x v="0"/>
    <x v="7"/>
    <x v="0"/>
    <x v="0"/>
    <x v="0"/>
    <x v="2"/>
    <x v="84"/>
    <x v="284"/>
    <m/>
  </r>
  <r>
    <x v="5"/>
    <x v="0"/>
    <x v="7"/>
    <x v="0"/>
    <x v="0"/>
    <x v="0"/>
    <x v="2"/>
    <x v="84"/>
    <x v="190"/>
    <m/>
  </r>
  <r>
    <x v="5"/>
    <x v="0"/>
    <x v="7"/>
    <x v="0"/>
    <x v="0"/>
    <x v="0"/>
    <x v="2"/>
    <x v="84"/>
    <x v="0"/>
    <m/>
  </r>
  <r>
    <x v="5"/>
    <x v="0"/>
    <x v="7"/>
    <x v="0"/>
    <x v="0"/>
    <x v="0"/>
    <x v="2"/>
    <x v="84"/>
    <x v="0"/>
    <m/>
  </r>
  <r>
    <x v="5"/>
    <x v="0"/>
    <x v="7"/>
    <x v="0"/>
    <x v="0"/>
    <x v="0"/>
    <x v="2"/>
    <x v="84"/>
    <x v="0"/>
    <m/>
  </r>
  <r>
    <x v="5"/>
    <x v="0"/>
    <x v="7"/>
    <x v="0"/>
    <x v="0"/>
    <x v="0"/>
    <x v="2"/>
    <x v="84"/>
    <x v="0"/>
    <m/>
  </r>
  <r>
    <x v="5"/>
    <x v="0"/>
    <x v="7"/>
    <x v="0"/>
    <x v="0"/>
    <x v="0"/>
    <x v="2"/>
    <x v="84"/>
    <x v="0"/>
    <m/>
  </r>
  <r>
    <x v="5"/>
    <x v="0"/>
    <x v="7"/>
    <x v="0"/>
    <x v="0"/>
    <x v="0"/>
    <x v="2"/>
    <x v="84"/>
    <x v="0"/>
    <m/>
  </r>
  <r>
    <x v="5"/>
    <x v="0"/>
    <x v="7"/>
    <x v="0"/>
    <x v="0"/>
    <x v="0"/>
    <x v="2"/>
    <x v="84"/>
    <x v="0"/>
    <m/>
  </r>
  <r>
    <x v="5"/>
    <x v="0"/>
    <x v="7"/>
    <x v="0"/>
    <x v="0"/>
    <x v="7"/>
    <x v="4"/>
    <x v="119"/>
    <x v="136"/>
    <n v="3840000"/>
  </r>
  <r>
    <x v="5"/>
    <x v="0"/>
    <x v="7"/>
    <x v="0"/>
    <x v="0"/>
    <x v="7"/>
    <x v="4"/>
    <x v="119"/>
    <x v="248"/>
    <n v="3195000"/>
  </r>
  <r>
    <x v="5"/>
    <x v="0"/>
    <x v="7"/>
    <x v="0"/>
    <x v="0"/>
    <x v="7"/>
    <x v="4"/>
    <x v="119"/>
    <x v="186"/>
    <n v="5400000"/>
  </r>
  <r>
    <x v="5"/>
    <x v="0"/>
    <x v="7"/>
    <x v="0"/>
    <x v="0"/>
    <x v="7"/>
    <x v="4"/>
    <x v="119"/>
    <x v="250"/>
    <n v="480000"/>
  </r>
  <r>
    <x v="5"/>
    <x v="0"/>
    <x v="7"/>
    <x v="0"/>
    <x v="0"/>
    <x v="7"/>
    <x v="4"/>
    <x v="120"/>
    <x v="250"/>
    <n v="53333"/>
  </r>
  <r>
    <x v="5"/>
    <x v="0"/>
    <x v="7"/>
    <x v="0"/>
    <x v="0"/>
    <x v="7"/>
    <x v="4"/>
    <x v="121"/>
    <x v="136"/>
    <n v="341667"/>
  </r>
  <r>
    <x v="5"/>
    <x v="0"/>
    <x v="7"/>
    <x v="0"/>
    <x v="0"/>
    <x v="7"/>
    <x v="4"/>
    <x v="121"/>
    <x v="186"/>
    <n v="500000"/>
  </r>
  <r>
    <x v="5"/>
    <x v="0"/>
    <x v="7"/>
    <x v="0"/>
    <x v="0"/>
    <x v="7"/>
    <x v="4"/>
    <x v="121"/>
    <x v="248"/>
    <n v="295833"/>
  </r>
  <r>
    <x v="5"/>
    <x v="0"/>
    <x v="7"/>
    <x v="0"/>
    <x v="0"/>
    <x v="7"/>
    <x v="4"/>
    <x v="121"/>
    <x v="250"/>
    <n v="44444"/>
  </r>
  <r>
    <x v="5"/>
    <x v="0"/>
    <x v="7"/>
    <x v="0"/>
    <x v="0"/>
    <x v="7"/>
    <x v="4"/>
    <x v="122"/>
    <x v="136"/>
    <n v="41000"/>
  </r>
  <r>
    <x v="5"/>
    <x v="0"/>
    <x v="7"/>
    <x v="0"/>
    <x v="0"/>
    <x v="7"/>
    <x v="4"/>
    <x v="122"/>
    <x v="248"/>
    <n v="35500"/>
  </r>
  <r>
    <x v="5"/>
    <x v="0"/>
    <x v="7"/>
    <x v="0"/>
    <x v="0"/>
    <x v="7"/>
    <x v="4"/>
    <x v="122"/>
    <x v="186"/>
    <n v="60000"/>
  </r>
  <r>
    <x v="5"/>
    <x v="0"/>
    <x v="7"/>
    <x v="0"/>
    <x v="0"/>
    <x v="7"/>
    <x v="4"/>
    <x v="122"/>
    <x v="250"/>
    <n v="5333"/>
  </r>
  <r>
    <x v="5"/>
    <x v="0"/>
    <x v="7"/>
    <x v="0"/>
    <x v="0"/>
    <x v="7"/>
    <x v="4"/>
    <x v="123"/>
    <x v="136"/>
    <n v="341667"/>
  </r>
  <r>
    <x v="5"/>
    <x v="0"/>
    <x v="7"/>
    <x v="0"/>
    <x v="0"/>
    <x v="7"/>
    <x v="4"/>
    <x v="123"/>
    <x v="186"/>
    <n v="500000"/>
  </r>
  <r>
    <x v="5"/>
    <x v="0"/>
    <x v="7"/>
    <x v="0"/>
    <x v="0"/>
    <x v="7"/>
    <x v="4"/>
    <x v="123"/>
    <x v="248"/>
    <n v="295833"/>
  </r>
  <r>
    <x v="5"/>
    <x v="0"/>
    <x v="7"/>
    <x v="0"/>
    <x v="0"/>
    <x v="7"/>
    <x v="4"/>
    <x v="123"/>
    <x v="250"/>
    <n v="44444"/>
  </r>
  <r>
    <x v="5"/>
    <x v="0"/>
    <x v="7"/>
    <x v="0"/>
    <x v="0"/>
    <x v="7"/>
    <x v="4"/>
    <x v="124"/>
    <x v="136"/>
    <n v="170833"/>
  </r>
  <r>
    <x v="5"/>
    <x v="0"/>
    <x v="7"/>
    <x v="0"/>
    <x v="0"/>
    <x v="7"/>
    <x v="4"/>
    <x v="124"/>
    <x v="186"/>
    <n v="250000"/>
  </r>
  <r>
    <x v="5"/>
    <x v="0"/>
    <x v="7"/>
    <x v="0"/>
    <x v="0"/>
    <x v="7"/>
    <x v="4"/>
    <x v="124"/>
    <x v="248"/>
    <n v="147917"/>
  </r>
  <r>
    <x v="5"/>
    <x v="0"/>
    <x v="7"/>
    <x v="0"/>
    <x v="0"/>
    <x v="7"/>
    <x v="4"/>
    <x v="124"/>
    <x v="250"/>
    <n v="20000"/>
  </r>
  <r>
    <x v="5"/>
    <x v="0"/>
    <x v="7"/>
    <x v="0"/>
    <x v="0"/>
    <x v="7"/>
    <x v="4"/>
    <x v="135"/>
    <x v="0"/>
    <m/>
  </r>
  <r>
    <x v="5"/>
    <x v="0"/>
    <x v="7"/>
    <x v="0"/>
    <x v="0"/>
    <x v="7"/>
    <x v="4"/>
    <x v="125"/>
    <x v="136"/>
    <m/>
  </r>
  <r>
    <x v="5"/>
    <x v="0"/>
    <x v="7"/>
    <x v="0"/>
    <x v="0"/>
    <x v="7"/>
    <x v="4"/>
    <x v="144"/>
    <x v="136"/>
    <m/>
  </r>
  <r>
    <x v="5"/>
    <x v="0"/>
    <x v="7"/>
    <x v="0"/>
    <x v="0"/>
    <x v="7"/>
    <x v="4"/>
    <x v="144"/>
    <x v="186"/>
    <m/>
  </r>
  <r>
    <x v="5"/>
    <x v="0"/>
    <x v="7"/>
    <x v="0"/>
    <x v="0"/>
    <x v="7"/>
    <x v="4"/>
    <x v="126"/>
    <x v="0"/>
    <m/>
  </r>
  <r>
    <x v="5"/>
    <x v="0"/>
    <x v="7"/>
    <x v="0"/>
    <x v="0"/>
    <x v="7"/>
    <x v="4"/>
    <x v="127"/>
    <x v="5"/>
    <n v="66800"/>
  </r>
  <r>
    <x v="5"/>
    <x v="0"/>
    <x v="7"/>
    <x v="0"/>
    <x v="0"/>
    <x v="7"/>
    <x v="4"/>
    <x v="152"/>
    <x v="130"/>
    <m/>
  </r>
  <r>
    <x v="5"/>
    <x v="0"/>
    <x v="7"/>
    <x v="0"/>
    <x v="0"/>
    <x v="7"/>
    <x v="4"/>
    <x v="128"/>
    <x v="6"/>
    <n v="1638000"/>
  </r>
  <r>
    <x v="5"/>
    <x v="0"/>
    <x v="7"/>
    <x v="0"/>
    <x v="0"/>
    <x v="7"/>
    <x v="4"/>
    <x v="128"/>
    <x v="290"/>
    <n v="57600"/>
  </r>
  <r>
    <x v="5"/>
    <x v="0"/>
    <x v="7"/>
    <x v="0"/>
    <x v="0"/>
    <x v="7"/>
    <x v="4"/>
    <x v="129"/>
    <x v="77"/>
    <n v="164000"/>
  </r>
  <r>
    <x v="5"/>
    <x v="0"/>
    <x v="7"/>
    <x v="0"/>
    <x v="0"/>
    <x v="7"/>
    <x v="4"/>
    <x v="129"/>
    <x v="187"/>
    <n v="401200"/>
  </r>
  <r>
    <x v="5"/>
    <x v="0"/>
    <x v="7"/>
    <x v="0"/>
    <x v="0"/>
    <x v="7"/>
    <x v="0"/>
    <x v="165"/>
    <x v="185"/>
    <m/>
  </r>
  <r>
    <x v="5"/>
    <x v="0"/>
    <x v="7"/>
    <x v="0"/>
    <x v="0"/>
    <x v="7"/>
    <x v="2"/>
    <x v="131"/>
    <x v="136"/>
    <m/>
  </r>
  <r>
    <x v="5"/>
    <x v="0"/>
    <x v="7"/>
    <x v="0"/>
    <x v="0"/>
    <x v="1"/>
    <x v="7"/>
    <x v="34"/>
    <x v="29"/>
    <n v="140200"/>
  </r>
  <r>
    <x v="5"/>
    <x v="0"/>
    <x v="7"/>
    <x v="0"/>
    <x v="0"/>
    <x v="1"/>
    <x v="7"/>
    <x v="20"/>
    <x v="29"/>
    <n v="199300"/>
  </r>
  <r>
    <x v="5"/>
    <x v="0"/>
    <x v="7"/>
    <x v="0"/>
    <x v="0"/>
    <x v="1"/>
    <x v="7"/>
    <x v="20"/>
    <x v="169"/>
    <n v="968975.39"/>
  </r>
  <r>
    <x v="5"/>
    <x v="0"/>
    <x v="7"/>
    <x v="0"/>
    <x v="0"/>
    <x v="1"/>
    <x v="7"/>
    <x v="101"/>
    <x v="31"/>
    <n v="50000"/>
  </r>
  <r>
    <x v="5"/>
    <x v="0"/>
    <x v="7"/>
    <x v="0"/>
    <x v="0"/>
    <x v="1"/>
    <x v="7"/>
    <x v="101"/>
    <x v="77"/>
    <m/>
  </r>
  <r>
    <x v="5"/>
    <x v="0"/>
    <x v="7"/>
    <x v="0"/>
    <x v="0"/>
    <x v="1"/>
    <x v="7"/>
    <x v="101"/>
    <x v="229"/>
    <m/>
  </r>
  <r>
    <x v="5"/>
    <x v="0"/>
    <x v="7"/>
    <x v="0"/>
    <x v="0"/>
    <x v="1"/>
    <x v="7"/>
    <x v="101"/>
    <x v="130"/>
    <m/>
  </r>
  <r>
    <x v="5"/>
    <x v="0"/>
    <x v="7"/>
    <x v="0"/>
    <x v="0"/>
    <x v="1"/>
    <x v="7"/>
    <x v="101"/>
    <x v="181"/>
    <m/>
  </r>
  <r>
    <x v="5"/>
    <x v="0"/>
    <x v="7"/>
    <x v="0"/>
    <x v="0"/>
    <x v="1"/>
    <x v="7"/>
    <x v="101"/>
    <x v="8"/>
    <m/>
  </r>
  <r>
    <x v="5"/>
    <x v="0"/>
    <x v="7"/>
    <x v="0"/>
    <x v="0"/>
    <x v="1"/>
    <x v="7"/>
    <x v="101"/>
    <x v="31"/>
    <m/>
  </r>
  <r>
    <x v="5"/>
    <x v="0"/>
    <x v="7"/>
    <x v="0"/>
    <x v="0"/>
    <x v="1"/>
    <x v="7"/>
    <x v="159"/>
    <x v="14"/>
    <m/>
  </r>
  <r>
    <x v="5"/>
    <x v="0"/>
    <x v="7"/>
    <x v="0"/>
    <x v="0"/>
    <x v="1"/>
    <x v="7"/>
    <x v="159"/>
    <x v="176"/>
    <m/>
  </r>
  <r>
    <x v="5"/>
    <x v="0"/>
    <x v="7"/>
    <x v="0"/>
    <x v="0"/>
    <x v="1"/>
    <x v="7"/>
    <x v="55"/>
    <x v="246"/>
    <n v="1403950.44"/>
  </r>
  <r>
    <x v="5"/>
    <x v="0"/>
    <x v="7"/>
    <x v="0"/>
    <x v="0"/>
    <x v="1"/>
    <x v="7"/>
    <x v="55"/>
    <x v="36"/>
    <m/>
  </r>
  <r>
    <x v="5"/>
    <x v="0"/>
    <x v="7"/>
    <x v="0"/>
    <x v="0"/>
    <x v="1"/>
    <x v="8"/>
    <x v="22"/>
    <x v="29"/>
    <n v="1332843.19"/>
  </r>
  <r>
    <x v="5"/>
    <x v="0"/>
    <x v="7"/>
    <x v="0"/>
    <x v="0"/>
    <x v="1"/>
    <x v="8"/>
    <x v="94"/>
    <x v="36"/>
    <m/>
  </r>
  <r>
    <x v="5"/>
    <x v="0"/>
    <x v="7"/>
    <x v="0"/>
    <x v="0"/>
    <x v="1"/>
    <x v="8"/>
    <x v="94"/>
    <x v="15"/>
    <m/>
  </r>
  <r>
    <x v="5"/>
    <x v="0"/>
    <x v="7"/>
    <x v="0"/>
    <x v="0"/>
    <x v="1"/>
    <x v="8"/>
    <x v="94"/>
    <x v="134"/>
    <m/>
  </r>
  <r>
    <x v="5"/>
    <x v="0"/>
    <x v="7"/>
    <x v="0"/>
    <x v="0"/>
    <x v="1"/>
    <x v="8"/>
    <x v="94"/>
    <x v="57"/>
    <m/>
  </r>
  <r>
    <x v="5"/>
    <x v="0"/>
    <x v="7"/>
    <x v="0"/>
    <x v="0"/>
    <x v="1"/>
    <x v="8"/>
    <x v="94"/>
    <x v="252"/>
    <m/>
  </r>
  <r>
    <x v="5"/>
    <x v="0"/>
    <x v="7"/>
    <x v="0"/>
    <x v="0"/>
    <x v="1"/>
    <x v="8"/>
    <x v="94"/>
    <x v="57"/>
    <n v="40296"/>
  </r>
  <r>
    <x v="5"/>
    <x v="0"/>
    <x v="7"/>
    <x v="0"/>
    <x v="0"/>
    <x v="1"/>
    <x v="8"/>
    <x v="94"/>
    <x v="70"/>
    <n v="6283.2"/>
  </r>
  <r>
    <x v="5"/>
    <x v="0"/>
    <x v="7"/>
    <x v="0"/>
    <x v="0"/>
    <x v="1"/>
    <x v="8"/>
    <x v="94"/>
    <x v="287"/>
    <n v="16432.5"/>
  </r>
  <r>
    <x v="5"/>
    <x v="0"/>
    <x v="7"/>
    <x v="0"/>
    <x v="0"/>
    <x v="1"/>
    <x v="8"/>
    <x v="94"/>
    <x v="44"/>
    <m/>
  </r>
  <r>
    <x v="5"/>
    <x v="0"/>
    <x v="7"/>
    <x v="0"/>
    <x v="0"/>
    <x v="1"/>
    <x v="8"/>
    <x v="95"/>
    <x v="0"/>
    <m/>
  </r>
  <r>
    <x v="5"/>
    <x v="0"/>
    <x v="7"/>
    <x v="0"/>
    <x v="0"/>
    <x v="1"/>
    <x v="8"/>
    <x v="94"/>
    <x v="226"/>
    <m/>
  </r>
  <r>
    <x v="5"/>
    <x v="0"/>
    <x v="7"/>
    <x v="0"/>
    <x v="0"/>
    <x v="1"/>
    <x v="8"/>
    <x v="156"/>
    <x v="80"/>
    <m/>
  </r>
  <r>
    <x v="5"/>
    <x v="0"/>
    <x v="7"/>
    <x v="0"/>
    <x v="0"/>
    <x v="1"/>
    <x v="8"/>
    <x v="156"/>
    <x v="88"/>
    <m/>
  </r>
  <r>
    <x v="5"/>
    <x v="0"/>
    <x v="7"/>
    <x v="0"/>
    <x v="0"/>
    <x v="1"/>
    <x v="8"/>
    <x v="156"/>
    <x v="6"/>
    <m/>
  </r>
  <r>
    <x v="5"/>
    <x v="0"/>
    <x v="7"/>
    <x v="0"/>
    <x v="0"/>
    <x v="1"/>
    <x v="8"/>
    <x v="156"/>
    <x v="122"/>
    <m/>
  </r>
  <r>
    <x v="5"/>
    <x v="0"/>
    <x v="7"/>
    <x v="0"/>
    <x v="0"/>
    <x v="1"/>
    <x v="8"/>
    <x v="156"/>
    <x v="16"/>
    <m/>
  </r>
  <r>
    <x v="5"/>
    <x v="0"/>
    <x v="7"/>
    <x v="0"/>
    <x v="0"/>
    <x v="1"/>
    <x v="8"/>
    <x v="156"/>
    <x v="42"/>
    <m/>
  </r>
  <r>
    <x v="5"/>
    <x v="0"/>
    <x v="7"/>
    <x v="0"/>
    <x v="0"/>
    <x v="1"/>
    <x v="8"/>
    <x v="156"/>
    <x v="37"/>
    <m/>
  </r>
  <r>
    <x v="5"/>
    <x v="0"/>
    <x v="7"/>
    <x v="0"/>
    <x v="0"/>
    <x v="1"/>
    <x v="8"/>
    <x v="156"/>
    <x v="45"/>
    <m/>
  </r>
  <r>
    <x v="5"/>
    <x v="0"/>
    <x v="7"/>
    <x v="0"/>
    <x v="0"/>
    <x v="1"/>
    <x v="8"/>
    <x v="156"/>
    <x v="124"/>
    <m/>
  </r>
  <r>
    <x v="5"/>
    <x v="0"/>
    <x v="7"/>
    <x v="0"/>
    <x v="0"/>
    <x v="1"/>
    <x v="8"/>
    <x v="156"/>
    <x v="31"/>
    <n v="240.37"/>
  </r>
  <r>
    <x v="5"/>
    <x v="0"/>
    <x v="7"/>
    <x v="0"/>
    <x v="0"/>
    <x v="1"/>
    <x v="8"/>
    <x v="156"/>
    <x v="80"/>
    <n v="2766.78"/>
  </r>
  <r>
    <x v="5"/>
    <x v="0"/>
    <x v="7"/>
    <x v="0"/>
    <x v="0"/>
    <x v="1"/>
    <x v="8"/>
    <x v="156"/>
    <x v="0"/>
    <m/>
  </r>
  <r>
    <x v="5"/>
    <x v="0"/>
    <x v="7"/>
    <x v="0"/>
    <x v="0"/>
    <x v="1"/>
    <x v="8"/>
    <x v="156"/>
    <x v="0"/>
    <m/>
  </r>
  <r>
    <x v="5"/>
    <x v="0"/>
    <x v="7"/>
    <x v="0"/>
    <x v="0"/>
    <x v="1"/>
    <x v="8"/>
    <x v="4"/>
    <x v="157"/>
    <n v="22610"/>
  </r>
  <r>
    <x v="5"/>
    <x v="0"/>
    <x v="7"/>
    <x v="0"/>
    <x v="0"/>
    <x v="1"/>
    <x v="8"/>
    <x v="4"/>
    <x v="153"/>
    <n v="58100"/>
  </r>
  <r>
    <x v="5"/>
    <x v="0"/>
    <x v="7"/>
    <x v="0"/>
    <x v="0"/>
    <x v="1"/>
    <x v="8"/>
    <x v="4"/>
    <x v="31"/>
    <n v="761081.46"/>
  </r>
  <r>
    <x v="5"/>
    <x v="0"/>
    <x v="7"/>
    <x v="0"/>
    <x v="0"/>
    <x v="1"/>
    <x v="8"/>
    <x v="4"/>
    <x v="286"/>
    <m/>
  </r>
  <r>
    <x v="5"/>
    <x v="0"/>
    <x v="7"/>
    <x v="0"/>
    <x v="0"/>
    <x v="1"/>
    <x v="8"/>
    <x v="4"/>
    <x v="101"/>
    <m/>
  </r>
  <r>
    <x v="5"/>
    <x v="0"/>
    <x v="7"/>
    <x v="0"/>
    <x v="0"/>
    <x v="1"/>
    <x v="8"/>
    <x v="4"/>
    <x v="37"/>
    <m/>
  </r>
  <r>
    <x v="5"/>
    <x v="0"/>
    <x v="7"/>
    <x v="0"/>
    <x v="0"/>
    <x v="1"/>
    <x v="8"/>
    <x v="4"/>
    <x v="87"/>
    <m/>
  </r>
  <r>
    <x v="5"/>
    <x v="0"/>
    <x v="7"/>
    <x v="0"/>
    <x v="0"/>
    <x v="1"/>
    <x v="8"/>
    <x v="4"/>
    <x v="219"/>
    <m/>
  </r>
  <r>
    <x v="5"/>
    <x v="0"/>
    <x v="7"/>
    <x v="0"/>
    <x v="0"/>
    <x v="1"/>
    <x v="8"/>
    <x v="4"/>
    <x v="220"/>
    <m/>
  </r>
  <r>
    <x v="5"/>
    <x v="0"/>
    <x v="7"/>
    <x v="0"/>
    <x v="0"/>
    <x v="1"/>
    <x v="8"/>
    <x v="4"/>
    <x v="221"/>
    <m/>
  </r>
  <r>
    <x v="5"/>
    <x v="0"/>
    <x v="7"/>
    <x v="0"/>
    <x v="0"/>
    <x v="1"/>
    <x v="8"/>
    <x v="4"/>
    <x v="205"/>
    <m/>
  </r>
  <r>
    <x v="5"/>
    <x v="0"/>
    <x v="7"/>
    <x v="0"/>
    <x v="0"/>
    <x v="1"/>
    <x v="8"/>
    <x v="4"/>
    <x v="140"/>
    <m/>
  </r>
  <r>
    <x v="5"/>
    <x v="0"/>
    <x v="7"/>
    <x v="0"/>
    <x v="0"/>
    <x v="1"/>
    <x v="8"/>
    <x v="4"/>
    <x v="253"/>
    <m/>
  </r>
  <r>
    <x v="5"/>
    <x v="0"/>
    <x v="7"/>
    <x v="0"/>
    <x v="0"/>
    <x v="1"/>
    <x v="8"/>
    <x v="4"/>
    <x v="2"/>
    <m/>
  </r>
  <r>
    <x v="5"/>
    <x v="0"/>
    <x v="7"/>
    <x v="0"/>
    <x v="0"/>
    <x v="1"/>
    <x v="8"/>
    <x v="4"/>
    <x v="157"/>
    <m/>
  </r>
  <r>
    <x v="5"/>
    <x v="0"/>
    <x v="7"/>
    <x v="0"/>
    <x v="0"/>
    <x v="1"/>
    <x v="8"/>
    <x v="4"/>
    <x v="185"/>
    <m/>
  </r>
  <r>
    <x v="5"/>
    <x v="0"/>
    <x v="7"/>
    <x v="0"/>
    <x v="0"/>
    <x v="1"/>
    <x v="8"/>
    <x v="4"/>
    <x v="139"/>
    <m/>
  </r>
  <r>
    <x v="5"/>
    <x v="0"/>
    <x v="7"/>
    <x v="0"/>
    <x v="0"/>
    <x v="1"/>
    <x v="8"/>
    <x v="4"/>
    <x v="31"/>
    <m/>
  </r>
  <r>
    <x v="5"/>
    <x v="0"/>
    <x v="7"/>
    <x v="0"/>
    <x v="0"/>
    <x v="1"/>
    <x v="8"/>
    <x v="4"/>
    <x v="54"/>
    <m/>
  </r>
  <r>
    <x v="5"/>
    <x v="0"/>
    <x v="7"/>
    <x v="0"/>
    <x v="0"/>
    <x v="1"/>
    <x v="8"/>
    <x v="4"/>
    <x v="200"/>
    <m/>
  </r>
  <r>
    <x v="5"/>
    <x v="0"/>
    <x v="7"/>
    <x v="0"/>
    <x v="0"/>
    <x v="1"/>
    <x v="8"/>
    <x v="4"/>
    <x v="210"/>
    <m/>
  </r>
  <r>
    <x v="5"/>
    <x v="0"/>
    <x v="7"/>
    <x v="0"/>
    <x v="0"/>
    <x v="1"/>
    <x v="8"/>
    <x v="4"/>
    <x v="0"/>
    <m/>
  </r>
  <r>
    <x v="5"/>
    <x v="0"/>
    <x v="7"/>
    <x v="0"/>
    <x v="0"/>
    <x v="1"/>
    <x v="8"/>
    <x v="4"/>
    <x v="0"/>
    <m/>
  </r>
  <r>
    <x v="5"/>
    <x v="0"/>
    <x v="7"/>
    <x v="0"/>
    <x v="0"/>
    <x v="1"/>
    <x v="8"/>
    <x v="4"/>
    <x v="0"/>
    <m/>
  </r>
  <r>
    <x v="5"/>
    <x v="0"/>
    <x v="7"/>
    <x v="0"/>
    <x v="0"/>
    <x v="1"/>
    <x v="8"/>
    <x v="4"/>
    <x v="0"/>
    <m/>
  </r>
  <r>
    <x v="5"/>
    <x v="0"/>
    <x v="7"/>
    <x v="0"/>
    <x v="0"/>
    <x v="1"/>
    <x v="8"/>
    <x v="4"/>
    <x v="0"/>
    <m/>
  </r>
  <r>
    <x v="5"/>
    <x v="0"/>
    <x v="7"/>
    <x v="0"/>
    <x v="0"/>
    <x v="1"/>
    <x v="8"/>
    <x v="4"/>
    <x v="0"/>
    <m/>
  </r>
  <r>
    <x v="5"/>
    <x v="0"/>
    <x v="7"/>
    <x v="0"/>
    <x v="0"/>
    <x v="6"/>
    <x v="23"/>
    <x v="112"/>
    <x v="31"/>
    <m/>
  </r>
  <r>
    <x v="5"/>
    <x v="0"/>
    <x v="7"/>
    <x v="0"/>
    <x v="2"/>
    <x v="3"/>
    <x v="3"/>
    <x v="96"/>
    <x v="0"/>
    <m/>
  </r>
  <r>
    <x v="5"/>
    <x v="0"/>
    <x v="7"/>
    <x v="0"/>
    <x v="2"/>
    <x v="3"/>
    <x v="3"/>
    <x v="137"/>
    <x v="98"/>
    <m/>
  </r>
  <r>
    <x v="5"/>
    <x v="0"/>
    <x v="7"/>
    <x v="0"/>
    <x v="2"/>
    <x v="3"/>
    <x v="3"/>
    <x v="97"/>
    <x v="34"/>
    <m/>
  </r>
  <r>
    <x v="5"/>
    <x v="0"/>
    <x v="7"/>
    <x v="0"/>
    <x v="2"/>
    <x v="3"/>
    <x v="3"/>
    <x v="97"/>
    <x v="36"/>
    <m/>
  </r>
  <r>
    <x v="5"/>
    <x v="0"/>
    <x v="7"/>
    <x v="0"/>
    <x v="2"/>
    <x v="3"/>
    <x v="3"/>
    <x v="97"/>
    <x v="48"/>
    <m/>
  </r>
  <r>
    <x v="5"/>
    <x v="0"/>
    <x v="7"/>
    <x v="0"/>
    <x v="2"/>
    <x v="3"/>
    <x v="3"/>
    <x v="97"/>
    <x v="35"/>
    <m/>
  </r>
  <r>
    <x v="5"/>
    <x v="0"/>
    <x v="7"/>
    <x v="0"/>
    <x v="2"/>
    <x v="3"/>
    <x v="3"/>
    <x v="97"/>
    <x v="0"/>
    <m/>
  </r>
  <r>
    <x v="5"/>
    <x v="0"/>
    <x v="7"/>
    <x v="0"/>
    <x v="2"/>
    <x v="3"/>
    <x v="3"/>
    <x v="97"/>
    <x v="0"/>
    <m/>
  </r>
  <r>
    <x v="5"/>
    <x v="0"/>
    <x v="7"/>
    <x v="0"/>
    <x v="2"/>
    <x v="3"/>
    <x v="3"/>
    <x v="97"/>
    <x v="0"/>
    <m/>
  </r>
  <r>
    <x v="5"/>
    <x v="0"/>
    <x v="7"/>
    <x v="0"/>
    <x v="2"/>
    <x v="3"/>
    <x v="3"/>
    <x v="98"/>
    <x v="0"/>
    <m/>
  </r>
  <r>
    <x v="5"/>
    <x v="0"/>
    <x v="7"/>
    <x v="0"/>
    <x v="2"/>
    <x v="3"/>
    <x v="3"/>
    <x v="99"/>
    <x v="70"/>
    <n v="816000"/>
  </r>
  <r>
    <x v="5"/>
    <x v="0"/>
    <x v="7"/>
    <x v="0"/>
    <x v="2"/>
    <x v="3"/>
    <x v="3"/>
    <x v="99"/>
    <x v="36"/>
    <m/>
  </r>
  <r>
    <x v="5"/>
    <x v="0"/>
    <x v="7"/>
    <x v="0"/>
    <x v="2"/>
    <x v="3"/>
    <x v="3"/>
    <x v="99"/>
    <x v="37"/>
    <m/>
  </r>
  <r>
    <x v="5"/>
    <x v="0"/>
    <x v="7"/>
    <x v="0"/>
    <x v="2"/>
    <x v="3"/>
    <x v="3"/>
    <x v="99"/>
    <x v="226"/>
    <m/>
  </r>
  <r>
    <x v="5"/>
    <x v="0"/>
    <x v="7"/>
    <x v="0"/>
    <x v="2"/>
    <x v="3"/>
    <x v="3"/>
    <x v="99"/>
    <x v="230"/>
    <m/>
  </r>
  <r>
    <x v="5"/>
    <x v="0"/>
    <x v="7"/>
    <x v="0"/>
    <x v="2"/>
    <x v="3"/>
    <x v="3"/>
    <x v="99"/>
    <x v="39"/>
    <m/>
  </r>
  <r>
    <x v="5"/>
    <x v="0"/>
    <x v="7"/>
    <x v="0"/>
    <x v="2"/>
    <x v="3"/>
    <x v="3"/>
    <x v="99"/>
    <x v="249"/>
    <m/>
  </r>
  <r>
    <x v="5"/>
    <x v="0"/>
    <x v="7"/>
    <x v="0"/>
    <x v="2"/>
    <x v="3"/>
    <x v="3"/>
    <x v="99"/>
    <x v="38"/>
    <m/>
  </r>
  <r>
    <x v="5"/>
    <x v="0"/>
    <x v="7"/>
    <x v="0"/>
    <x v="2"/>
    <x v="3"/>
    <x v="26"/>
    <x v="137"/>
    <x v="98"/>
    <m/>
  </r>
  <r>
    <x v="5"/>
    <x v="0"/>
    <x v="7"/>
    <x v="0"/>
    <x v="2"/>
    <x v="3"/>
    <x v="20"/>
    <x v="49"/>
    <x v="226"/>
    <m/>
  </r>
  <r>
    <x v="5"/>
    <x v="0"/>
    <x v="7"/>
    <x v="0"/>
    <x v="2"/>
    <x v="3"/>
    <x v="20"/>
    <x v="49"/>
    <x v="124"/>
    <m/>
  </r>
  <r>
    <x v="5"/>
    <x v="0"/>
    <x v="7"/>
    <x v="0"/>
    <x v="2"/>
    <x v="3"/>
    <x v="20"/>
    <x v="49"/>
    <x v="41"/>
    <n v="3239790"/>
  </r>
  <r>
    <x v="5"/>
    <x v="0"/>
    <x v="7"/>
    <x v="0"/>
    <x v="2"/>
    <x v="3"/>
    <x v="20"/>
    <x v="49"/>
    <x v="42"/>
    <n v="1551600"/>
  </r>
  <r>
    <x v="5"/>
    <x v="0"/>
    <x v="7"/>
    <x v="0"/>
    <x v="2"/>
    <x v="3"/>
    <x v="20"/>
    <x v="49"/>
    <x v="230"/>
    <m/>
  </r>
  <r>
    <x v="5"/>
    <x v="0"/>
    <x v="7"/>
    <x v="0"/>
    <x v="2"/>
    <x v="3"/>
    <x v="20"/>
    <x v="49"/>
    <x v="122"/>
    <m/>
  </r>
  <r>
    <x v="5"/>
    <x v="0"/>
    <x v="7"/>
    <x v="0"/>
    <x v="2"/>
    <x v="3"/>
    <x v="20"/>
    <x v="151"/>
    <x v="0"/>
    <m/>
  </r>
  <r>
    <x v="5"/>
    <x v="0"/>
    <x v="7"/>
    <x v="0"/>
    <x v="2"/>
    <x v="3"/>
    <x v="20"/>
    <x v="111"/>
    <x v="42"/>
    <n v="1052000"/>
  </r>
  <r>
    <x v="5"/>
    <x v="0"/>
    <x v="7"/>
    <x v="0"/>
    <x v="2"/>
    <x v="3"/>
    <x v="20"/>
    <x v="111"/>
    <x v="124"/>
    <n v="1148347"/>
  </r>
  <r>
    <x v="5"/>
    <x v="0"/>
    <x v="7"/>
    <x v="0"/>
    <x v="2"/>
    <x v="3"/>
    <x v="20"/>
    <x v="111"/>
    <x v="0"/>
    <m/>
  </r>
  <r>
    <x v="5"/>
    <x v="0"/>
    <x v="7"/>
    <x v="0"/>
    <x v="2"/>
    <x v="3"/>
    <x v="20"/>
    <x v="111"/>
    <x v="0"/>
    <m/>
  </r>
  <r>
    <x v="5"/>
    <x v="0"/>
    <x v="7"/>
    <x v="0"/>
    <x v="2"/>
    <x v="3"/>
    <x v="20"/>
    <x v="111"/>
    <x v="0"/>
    <m/>
  </r>
  <r>
    <x v="5"/>
    <x v="0"/>
    <x v="7"/>
    <x v="0"/>
    <x v="2"/>
    <x v="3"/>
    <x v="30"/>
    <x v="151"/>
    <x v="124"/>
    <n v="2550718"/>
  </r>
  <r>
    <x v="5"/>
    <x v="0"/>
    <x v="7"/>
    <x v="0"/>
    <x v="2"/>
    <x v="3"/>
    <x v="30"/>
    <x v="151"/>
    <x v="230"/>
    <m/>
  </r>
  <r>
    <x v="5"/>
    <x v="0"/>
    <x v="7"/>
    <x v="0"/>
    <x v="2"/>
    <x v="3"/>
    <x v="0"/>
    <x v="157"/>
    <x v="36"/>
    <m/>
  </r>
  <r>
    <x v="5"/>
    <x v="0"/>
    <x v="7"/>
    <x v="0"/>
    <x v="2"/>
    <x v="3"/>
    <x v="0"/>
    <x v="157"/>
    <x v="259"/>
    <m/>
  </r>
  <r>
    <x v="5"/>
    <x v="0"/>
    <x v="7"/>
    <x v="0"/>
    <x v="2"/>
    <x v="3"/>
    <x v="21"/>
    <x v="50"/>
    <x v="0"/>
    <m/>
  </r>
  <r>
    <x v="5"/>
    <x v="0"/>
    <x v="7"/>
    <x v="0"/>
    <x v="2"/>
    <x v="3"/>
    <x v="21"/>
    <x v="132"/>
    <x v="0"/>
    <m/>
  </r>
  <r>
    <x v="6"/>
    <x v="0"/>
    <x v="7"/>
    <x v="0"/>
    <x v="1"/>
    <x v="2"/>
    <x v="24"/>
    <x v="63"/>
    <x v="1"/>
    <n v="330765820.31999999"/>
  </r>
  <r>
    <x v="6"/>
    <x v="0"/>
    <x v="7"/>
    <x v="0"/>
    <x v="1"/>
    <x v="5"/>
    <x v="11"/>
    <x v="64"/>
    <x v="0"/>
    <m/>
  </r>
  <r>
    <x v="6"/>
    <x v="0"/>
    <x v="7"/>
    <x v="0"/>
    <x v="1"/>
    <x v="5"/>
    <x v="14"/>
    <x v="66"/>
    <x v="0"/>
    <m/>
  </r>
  <r>
    <x v="6"/>
    <x v="0"/>
    <x v="7"/>
    <x v="0"/>
    <x v="1"/>
    <x v="5"/>
    <x v="15"/>
    <x v="69"/>
    <x v="0"/>
    <m/>
  </r>
  <r>
    <x v="6"/>
    <x v="0"/>
    <x v="7"/>
    <x v="0"/>
    <x v="1"/>
    <x v="2"/>
    <x v="25"/>
    <x v="74"/>
    <x v="0"/>
    <n v="-12340042.289999999"/>
  </r>
  <r>
    <x v="6"/>
    <x v="0"/>
    <x v="7"/>
    <x v="0"/>
    <x v="1"/>
    <x v="2"/>
    <x v="25"/>
    <x v="118"/>
    <x v="0"/>
    <m/>
  </r>
  <r>
    <x v="6"/>
    <x v="0"/>
    <x v="7"/>
    <x v="0"/>
    <x v="1"/>
    <x v="2"/>
    <x v="0"/>
    <x v="103"/>
    <x v="0"/>
    <m/>
  </r>
  <r>
    <x v="6"/>
    <x v="0"/>
    <x v="7"/>
    <x v="0"/>
    <x v="1"/>
    <x v="2"/>
    <x v="0"/>
    <x v="104"/>
    <x v="0"/>
    <n v="168067.20000000001"/>
  </r>
  <r>
    <x v="6"/>
    <x v="0"/>
    <x v="7"/>
    <x v="0"/>
    <x v="1"/>
    <x v="2"/>
    <x v="0"/>
    <x v="145"/>
    <x v="0"/>
    <n v="-1834248.55"/>
  </r>
  <r>
    <x v="6"/>
    <x v="0"/>
    <x v="7"/>
    <x v="0"/>
    <x v="1"/>
    <x v="5"/>
    <x v="7"/>
    <x v="153"/>
    <x v="0"/>
    <m/>
  </r>
  <r>
    <x v="6"/>
    <x v="0"/>
    <x v="7"/>
    <x v="0"/>
    <x v="1"/>
    <x v="5"/>
    <x v="14"/>
    <x v="166"/>
    <x v="0"/>
    <n v="210000"/>
  </r>
  <r>
    <x v="6"/>
    <x v="0"/>
    <x v="7"/>
    <x v="0"/>
    <x v="0"/>
    <x v="0"/>
    <x v="4"/>
    <x v="158"/>
    <x v="2"/>
    <n v="20000000"/>
  </r>
  <r>
    <x v="6"/>
    <x v="0"/>
    <x v="7"/>
    <x v="0"/>
    <x v="0"/>
    <x v="0"/>
    <x v="4"/>
    <x v="6"/>
    <x v="157"/>
    <n v="2300000"/>
  </r>
  <r>
    <x v="6"/>
    <x v="0"/>
    <x v="7"/>
    <x v="0"/>
    <x v="0"/>
    <x v="0"/>
    <x v="4"/>
    <x v="6"/>
    <x v="158"/>
    <m/>
  </r>
  <r>
    <x v="6"/>
    <x v="0"/>
    <x v="7"/>
    <x v="0"/>
    <x v="0"/>
    <x v="0"/>
    <x v="4"/>
    <x v="160"/>
    <x v="2"/>
    <n v="0"/>
  </r>
  <r>
    <x v="6"/>
    <x v="0"/>
    <x v="7"/>
    <x v="0"/>
    <x v="0"/>
    <x v="0"/>
    <x v="4"/>
    <x v="160"/>
    <x v="136"/>
    <n v="360000"/>
  </r>
  <r>
    <x v="6"/>
    <x v="0"/>
    <x v="7"/>
    <x v="0"/>
    <x v="0"/>
    <x v="0"/>
    <x v="4"/>
    <x v="7"/>
    <x v="157"/>
    <n v="200000"/>
  </r>
  <r>
    <x v="6"/>
    <x v="0"/>
    <x v="7"/>
    <x v="0"/>
    <x v="0"/>
    <x v="0"/>
    <x v="4"/>
    <x v="7"/>
    <x v="158"/>
    <m/>
  </r>
  <r>
    <x v="6"/>
    <x v="0"/>
    <x v="7"/>
    <x v="0"/>
    <x v="0"/>
    <x v="0"/>
    <x v="4"/>
    <x v="7"/>
    <x v="0"/>
    <m/>
  </r>
  <r>
    <x v="6"/>
    <x v="0"/>
    <x v="7"/>
    <x v="0"/>
    <x v="0"/>
    <x v="0"/>
    <x v="4"/>
    <x v="8"/>
    <x v="291"/>
    <m/>
  </r>
  <r>
    <x v="6"/>
    <x v="0"/>
    <x v="7"/>
    <x v="0"/>
    <x v="0"/>
    <x v="0"/>
    <x v="4"/>
    <x v="8"/>
    <x v="157"/>
    <n v="209233"/>
  </r>
  <r>
    <x v="6"/>
    <x v="0"/>
    <x v="7"/>
    <x v="0"/>
    <x v="0"/>
    <x v="0"/>
    <x v="4"/>
    <x v="8"/>
    <x v="185"/>
    <m/>
  </r>
  <r>
    <x v="6"/>
    <x v="0"/>
    <x v="7"/>
    <x v="0"/>
    <x v="0"/>
    <x v="0"/>
    <x v="4"/>
    <x v="8"/>
    <x v="292"/>
    <m/>
  </r>
  <r>
    <x v="6"/>
    <x v="0"/>
    <x v="7"/>
    <x v="0"/>
    <x v="0"/>
    <x v="0"/>
    <x v="4"/>
    <x v="9"/>
    <x v="2"/>
    <m/>
  </r>
  <r>
    <x v="6"/>
    <x v="0"/>
    <x v="7"/>
    <x v="0"/>
    <x v="0"/>
    <x v="0"/>
    <x v="4"/>
    <x v="9"/>
    <x v="158"/>
    <m/>
  </r>
  <r>
    <x v="6"/>
    <x v="0"/>
    <x v="7"/>
    <x v="0"/>
    <x v="0"/>
    <x v="0"/>
    <x v="4"/>
    <x v="9"/>
    <x v="227"/>
    <m/>
  </r>
  <r>
    <x v="6"/>
    <x v="0"/>
    <x v="7"/>
    <x v="0"/>
    <x v="0"/>
    <x v="0"/>
    <x v="4"/>
    <x v="9"/>
    <x v="157"/>
    <n v="25000"/>
  </r>
  <r>
    <x v="6"/>
    <x v="0"/>
    <x v="7"/>
    <x v="0"/>
    <x v="0"/>
    <x v="0"/>
    <x v="4"/>
    <x v="10"/>
    <x v="2"/>
    <m/>
  </r>
  <r>
    <x v="6"/>
    <x v="0"/>
    <x v="7"/>
    <x v="0"/>
    <x v="0"/>
    <x v="0"/>
    <x v="4"/>
    <x v="10"/>
    <x v="157"/>
    <n v="208333"/>
  </r>
  <r>
    <x v="6"/>
    <x v="0"/>
    <x v="7"/>
    <x v="0"/>
    <x v="0"/>
    <x v="0"/>
    <x v="4"/>
    <x v="10"/>
    <x v="158"/>
    <m/>
  </r>
  <r>
    <x v="6"/>
    <x v="0"/>
    <x v="7"/>
    <x v="0"/>
    <x v="0"/>
    <x v="0"/>
    <x v="4"/>
    <x v="11"/>
    <x v="2"/>
    <n v="833333"/>
  </r>
  <r>
    <x v="6"/>
    <x v="0"/>
    <x v="7"/>
    <x v="0"/>
    <x v="0"/>
    <x v="0"/>
    <x v="4"/>
    <x v="11"/>
    <x v="276"/>
    <m/>
  </r>
  <r>
    <x v="6"/>
    <x v="0"/>
    <x v="7"/>
    <x v="0"/>
    <x v="0"/>
    <x v="0"/>
    <x v="4"/>
    <x v="11"/>
    <x v="157"/>
    <n v="95833"/>
  </r>
  <r>
    <x v="6"/>
    <x v="0"/>
    <x v="7"/>
    <x v="0"/>
    <x v="0"/>
    <x v="0"/>
    <x v="4"/>
    <x v="12"/>
    <x v="250"/>
    <m/>
  </r>
  <r>
    <x v="6"/>
    <x v="0"/>
    <x v="7"/>
    <x v="0"/>
    <x v="0"/>
    <x v="0"/>
    <x v="4"/>
    <x v="134"/>
    <x v="0"/>
    <m/>
  </r>
  <r>
    <x v="6"/>
    <x v="0"/>
    <x v="7"/>
    <x v="0"/>
    <x v="0"/>
    <x v="0"/>
    <x v="4"/>
    <x v="142"/>
    <x v="0"/>
    <m/>
  </r>
  <r>
    <x v="6"/>
    <x v="0"/>
    <x v="7"/>
    <x v="0"/>
    <x v="0"/>
    <x v="0"/>
    <x v="4"/>
    <x v="56"/>
    <x v="4"/>
    <m/>
  </r>
  <r>
    <x v="6"/>
    <x v="0"/>
    <x v="7"/>
    <x v="0"/>
    <x v="0"/>
    <x v="0"/>
    <x v="4"/>
    <x v="56"/>
    <x v="214"/>
    <n v="221000"/>
  </r>
  <r>
    <x v="6"/>
    <x v="0"/>
    <x v="7"/>
    <x v="0"/>
    <x v="0"/>
    <x v="0"/>
    <x v="4"/>
    <x v="56"/>
    <x v="211"/>
    <n v="559328"/>
  </r>
  <r>
    <x v="6"/>
    <x v="0"/>
    <x v="7"/>
    <x v="0"/>
    <x v="0"/>
    <x v="0"/>
    <x v="4"/>
    <x v="142"/>
    <x v="0"/>
    <m/>
  </r>
  <r>
    <x v="6"/>
    <x v="0"/>
    <x v="7"/>
    <x v="0"/>
    <x v="0"/>
    <x v="0"/>
    <x v="4"/>
    <x v="13"/>
    <x v="5"/>
    <n v="85086"/>
  </r>
  <r>
    <x v="6"/>
    <x v="0"/>
    <x v="7"/>
    <x v="0"/>
    <x v="0"/>
    <x v="0"/>
    <x v="4"/>
    <x v="146"/>
    <x v="181"/>
    <m/>
  </r>
  <r>
    <x v="6"/>
    <x v="0"/>
    <x v="7"/>
    <x v="0"/>
    <x v="0"/>
    <x v="0"/>
    <x v="4"/>
    <x v="14"/>
    <x v="6"/>
    <n v="1956000"/>
  </r>
  <r>
    <x v="6"/>
    <x v="0"/>
    <x v="7"/>
    <x v="0"/>
    <x v="0"/>
    <x v="0"/>
    <x v="4"/>
    <x v="14"/>
    <x v="7"/>
    <m/>
  </r>
  <r>
    <x v="6"/>
    <x v="0"/>
    <x v="7"/>
    <x v="0"/>
    <x v="0"/>
    <x v="0"/>
    <x v="4"/>
    <x v="15"/>
    <x v="8"/>
    <n v="652000"/>
  </r>
  <r>
    <x v="6"/>
    <x v="0"/>
    <x v="7"/>
    <x v="0"/>
    <x v="0"/>
    <x v="0"/>
    <x v="4"/>
    <x v="147"/>
    <x v="293"/>
    <n v="1800000"/>
  </r>
  <r>
    <x v="6"/>
    <x v="0"/>
    <x v="7"/>
    <x v="0"/>
    <x v="0"/>
    <x v="0"/>
    <x v="4"/>
    <x v="147"/>
    <x v="278"/>
    <m/>
  </r>
  <r>
    <x v="6"/>
    <x v="0"/>
    <x v="7"/>
    <x v="0"/>
    <x v="0"/>
    <x v="0"/>
    <x v="4"/>
    <x v="113"/>
    <x v="175"/>
    <m/>
  </r>
  <r>
    <x v="6"/>
    <x v="0"/>
    <x v="7"/>
    <x v="0"/>
    <x v="0"/>
    <x v="0"/>
    <x v="9"/>
    <x v="114"/>
    <x v="294"/>
    <n v="1472600"/>
  </r>
  <r>
    <x v="6"/>
    <x v="0"/>
    <x v="7"/>
    <x v="0"/>
    <x v="0"/>
    <x v="0"/>
    <x v="9"/>
    <x v="30"/>
    <x v="212"/>
    <n v="1423500"/>
  </r>
  <r>
    <x v="6"/>
    <x v="0"/>
    <x v="7"/>
    <x v="0"/>
    <x v="0"/>
    <x v="0"/>
    <x v="9"/>
    <x v="30"/>
    <x v="234"/>
    <m/>
  </r>
  <r>
    <x v="6"/>
    <x v="0"/>
    <x v="7"/>
    <x v="0"/>
    <x v="0"/>
    <x v="0"/>
    <x v="9"/>
    <x v="110"/>
    <x v="185"/>
    <m/>
  </r>
  <r>
    <x v="6"/>
    <x v="0"/>
    <x v="7"/>
    <x v="0"/>
    <x v="0"/>
    <x v="0"/>
    <x v="9"/>
    <x v="110"/>
    <x v="250"/>
    <n v="953333"/>
  </r>
  <r>
    <x v="6"/>
    <x v="0"/>
    <x v="7"/>
    <x v="0"/>
    <x v="0"/>
    <x v="0"/>
    <x v="5"/>
    <x v="70"/>
    <x v="88"/>
    <m/>
  </r>
  <r>
    <x v="6"/>
    <x v="0"/>
    <x v="7"/>
    <x v="0"/>
    <x v="0"/>
    <x v="0"/>
    <x v="5"/>
    <x v="70"/>
    <x v="278"/>
    <m/>
  </r>
  <r>
    <x v="6"/>
    <x v="0"/>
    <x v="7"/>
    <x v="0"/>
    <x v="0"/>
    <x v="0"/>
    <x v="5"/>
    <x v="70"/>
    <x v="268"/>
    <m/>
  </r>
  <r>
    <x v="6"/>
    <x v="0"/>
    <x v="7"/>
    <x v="0"/>
    <x v="0"/>
    <x v="0"/>
    <x v="5"/>
    <x v="70"/>
    <x v="260"/>
    <n v="56814.82"/>
  </r>
  <r>
    <x v="6"/>
    <x v="0"/>
    <x v="7"/>
    <x v="0"/>
    <x v="0"/>
    <x v="0"/>
    <x v="5"/>
    <x v="70"/>
    <x v="287"/>
    <n v="30888.89"/>
  </r>
  <r>
    <x v="6"/>
    <x v="0"/>
    <x v="7"/>
    <x v="0"/>
    <x v="0"/>
    <x v="0"/>
    <x v="5"/>
    <x v="102"/>
    <x v="0"/>
    <m/>
  </r>
  <r>
    <x v="6"/>
    <x v="0"/>
    <x v="7"/>
    <x v="0"/>
    <x v="0"/>
    <x v="0"/>
    <x v="5"/>
    <x v="71"/>
    <x v="279"/>
    <m/>
  </r>
  <r>
    <x v="6"/>
    <x v="0"/>
    <x v="7"/>
    <x v="0"/>
    <x v="0"/>
    <x v="0"/>
    <x v="5"/>
    <x v="71"/>
    <x v="139"/>
    <m/>
  </r>
  <r>
    <x v="6"/>
    <x v="0"/>
    <x v="7"/>
    <x v="0"/>
    <x v="0"/>
    <x v="0"/>
    <x v="5"/>
    <x v="71"/>
    <x v="224"/>
    <m/>
  </r>
  <r>
    <x v="6"/>
    <x v="0"/>
    <x v="7"/>
    <x v="0"/>
    <x v="0"/>
    <x v="0"/>
    <x v="5"/>
    <x v="71"/>
    <x v="204"/>
    <n v="136500"/>
  </r>
  <r>
    <x v="6"/>
    <x v="0"/>
    <x v="7"/>
    <x v="0"/>
    <x v="0"/>
    <x v="0"/>
    <x v="5"/>
    <x v="78"/>
    <x v="0"/>
    <m/>
  </r>
  <r>
    <x v="6"/>
    <x v="0"/>
    <x v="7"/>
    <x v="0"/>
    <x v="0"/>
    <x v="0"/>
    <x v="6"/>
    <x v="17"/>
    <x v="205"/>
    <m/>
  </r>
  <r>
    <x v="6"/>
    <x v="0"/>
    <x v="7"/>
    <x v="0"/>
    <x v="0"/>
    <x v="0"/>
    <x v="6"/>
    <x v="17"/>
    <x v="0"/>
    <m/>
  </r>
  <r>
    <x v="6"/>
    <x v="0"/>
    <x v="7"/>
    <x v="0"/>
    <x v="0"/>
    <x v="0"/>
    <x v="6"/>
    <x v="161"/>
    <x v="245"/>
    <n v="2300000"/>
  </r>
  <r>
    <x v="6"/>
    <x v="0"/>
    <x v="7"/>
    <x v="0"/>
    <x v="0"/>
    <x v="0"/>
    <x v="29"/>
    <x v="154"/>
    <x v="203"/>
    <n v="48006"/>
  </r>
  <r>
    <x v="6"/>
    <x v="0"/>
    <x v="7"/>
    <x v="0"/>
    <x v="0"/>
    <x v="0"/>
    <x v="0"/>
    <x v="162"/>
    <x v="88"/>
    <n v="444868.95"/>
  </r>
  <r>
    <x v="6"/>
    <x v="0"/>
    <x v="7"/>
    <x v="0"/>
    <x v="0"/>
    <x v="0"/>
    <x v="0"/>
    <x v="116"/>
    <x v="270"/>
    <n v="249484"/>
  </r>
  <r>
    <x v="6"/>
    <x v="0"/>
    <x v="7"/>
    <x v="0"/>
    <x v="0"/>
    <x v="0"/>
    <x v="0"/>
    <x v="116"/>
    <x v="295"/>
    <n v="1000000"/>
  </r>
  <r>
    <x v="6"/>
    <x v="0"/>
    <x v="7"/>
    <x v="0"/>
    <x v="0"/>
    <x v="0"/>
    <x v="0"/>
    <x v="107"/>
    <x v="17"/>
    <n v="600000"/>
  </r>
  <r>
    <x v="6"/>
    <x v="0"/>
    <x v="7"/>
    <x v="0"/>
    <x v="0"/>
    <x v="0"/>
    <x v="0"/>
    <x v="107"/>
    <x v="254"/>
    <m/>
  </r>
  <r>
    <x v="6"/>
    <x v="0"/>
    <x v="7"/>
    <x v="0"/>
    <x v="0"/>
    <x v="0"/>
    <x v="0"/>
    <x v="108"/>
    <x v="254"/>
    <n v="370673"/>
  </r>
  <r>
    <x v="6"/>
    <x v="0"/>
    <x v="7"/>
    <x v="0"/>
    <x v="0"/>
    <x v="0"/>
    <x v="0"/>
    <x v="109"/>
    <x v="254"/>
    <m/>
  </r>
  <r>
    <x v="6"/>
    <x v="0"/>
    <x v="7"/>
    <x v="0"/>
    <x v="0"/>
    <x v="0"/>
    <x v="0"/>
    <x v="163"/>
    <x v="259"/>
    <m/>
  </r>
  <r>
    <x v="6"/>
    <x v="0"/>
    <x v="7"/>
    <x v="0"/>
    <x v="0"/>
    <x v="0"/>
    <x v="0"/>
    <x v="163"/>
    <x v="211"/>
    <n v="26800"/>
  </r>
  <r>
    <x v="6"/>
    <x v="0"/>
    <x v="7"/>
    <x v="0"/>
    <x v="0"/>
    <x v="0"/>
    <x v="0"/>
    <x v="80"/>
    <x v="14"/>
    <n v="214964"/>
  </r>
  <r>
    <x v="6"/>
    <x v="0"/>
    <x v="7"/>
    <x v="0"/>
    <x v="0"/>
    <x v="0"/>
    <x v="0"/>
    <x v="80"/>
    <x v="21"/>
    <m/>
  </r>
  <r>
    <x v="6"/>
    <x v="0"/>
    <x v="7"/>
    <x v="0"/>
    <x v="0"/>
    <x v="0"/>
    <x v="0"/>
    <x v="80"/>
    <x v="176"/>
    <m/>
  </r>
  <r>
    <x v="6"/>
    <x v="0"/>
    <x v="7"/>
    <x v="0"/>
    <x v="0"/>
    <x v="0"/>
    <x v="0"/>
    <x v="80"/>
    <x v="183"/>
    <m/>
  </r>
  <r>
    <x v="6"/>
    <x v="0"/>
    <x v="7"/>
    <x v="0"/>
    <x v="0"/>
    <x v="0"/>
    <x v="0"/>
    <x v="80"/>
    <x v="235"/>
    <m/>
  </r>
  <r>
    <x v="6"/>
    <x v="0"/>
    <x v="7"/>
    <x v="0"/>
    <x v="0"/>
    <x v="0"/>
    <x v="0"/>
    <x v="80"/>
    <x v="70"/>
    <m/>
  </r>
  <r>
    <x v="6"/>
    <x v="0"/>
    <x v="7"/>
    <x v="0"/>
    <x v="0"/>
    <x v="0"/>
    <x v="0"/>
    <x v="80"/>
    <x v="59"/>
    <m/>
  </r>
  <r>
    <x v="6"/>
    <x v="0"/>
    <x v="7"/>
    <x v="0"/>
    <x v="0"/>
    <x v="0"/>
    <x v="0"/>
    <x v="80"/>
    <x v="44"/>
    <n v="1100000"/>
  </r>
  <r>
    <x v="6"/>
    <x v="0"/>
    <x v="7"/>
    <x v="0"/>
    <x v="0"/>
    <x v="0"/>
    <x v="0"/>
    <x v="80"/>
    <x v="15"/>
    <n v="1300000"/>
  </r>
  <r>
    <x v="6"/>
    <x v="0"/>
    <x v="7"/>
    <x v="0"/>
    <x v="0"/>
    <x v="0"/>
    <x v="0"/>
    <x v="84"/>
    <x v="88"/>
    <m/>
  </r>
  <r>
    <x v="6"/>
    <x v="0"/>
    <x v="7"/>
    <x v="0"/>
    <x v="0"/>
    <x v="0"/>
    <x v="0"/>
    <x v="84"/>
    <x v="246"/>
    <m/>
  </r>
  <r>
    <x v="6"/>
    <x v="0"/>
    <x v="7"/>
    <x v="0"/>
    <x v="0"/>
    <x v="0"/>
    <x v="0"/>
    <x v="107"/>
    <x v="17"/>
    <m/>
  </r>
  <r>
    <x v="6"/>
    <x v="0"/>
    <x v="7"/>
    <x v="0"/>
    <x v="0"/>
    <x v="0"/>
    <x v="0"/>
    <x v="115"/>
    <x v="0"/>
    <m/>
  </r>
  <r>
    <x v="6"/>
    <x v="0"/>
    <x v="7"/>
    <x v="0"/>
    <x v="0"/>
    <x v="0"/>
    <x v="0"/>
    <x v="138"/>
    <x v="88"/>
    <m/>
  </r>
  <r>
    <x v="6"/>
    <x v="0"/>
    <x v="7"/>
    <x v="0"/>
    <x v="0"/>
    <x v="0"/>
    <x v="0"/>
    <x v="108"/>
    <x v="0"/>
    <m/>
  </r>
  <r>
    <x v="6"/>
    <x v="0"/>
    <x v="7"/>
    <x v="0"/>
    <x v="0"/>
    <x v="0"/>
    <x v="0"/>
    <x v="109"/>
    <x v="0"/>
    <m/>
  </r>
  <r>
    <x v="6"/>
    <x v="0"/>
    <x v="7"/>
    <x v="0"/>
    <x v="0"/>
    <x v="0"/>
    <x v="0"/>
    <x v="116"/>
    <x v="20"/>
    <m/>
  </r>
  <r>
    <x v="6"/>
    <x v="0"/>
    <x v="7"/>
    <x v="0"/>
    <x v="0"/>
    <x v="0"/>
    <x v="0"/>
    <x v="116"/>
    <x v="46"/>
    <m/>
  </r>
  <r>
    <x v="6"/>
    <x v="0"/>
    <x v="7"/>
    <x v="0"/>
    <x v="0"/>
    <x v="0"/>
    <x v="0"/>
    <x v="79"/>
    <x v="0"/>
    <m/>
  </r>
  <r>
    <x v="6"/>
    <x v="0"/>
    <x v="7"/>
    <x v="0"/>
    <x v="0"/>
    <x v="0"/>
    <x v="12"/>
    <x v="81"/>
    <x v="0"/>
    <m/>
  </r>
  <r>
    <x v="6"/>
    <x v="0"/>
    <x v="7"/>
    <x v="0"/>
    <x v="0"/>
    <x v="0"/>
    <x v="12"/>
    <x v="82"/>
    <x v="100"/>
    <m/>
  </r>
  <r>
    <x v="6"/>
    <x v="0"/>
    <x v="7"/>
    <x v="0"/>
    <x v="0"/>
    <x v="0"/>
    <x v="12"/>
    <x v="83"/>
    <x v="100"/>
    <m/>
  </r>
  <r>
    <x v="6"/>
    <x v="0"/>
    <x v="7"/>
    <x v="0"/>
    <x v="0"/>
    <x v="0"/>
    <x v="12"/>
    <x v="84"/>
    <x v="255"/>
    <m/>
  </r>
  <r>
    <x v="6"/>
    <x v="0"/>
    <x v="7"/>
    <x v="0"/>
    <x v="0"/>
    <x v="0"/>
    <x v="19"/>
    <x v="100"/>
    <x v="157"/>
    <n v="12000"/>
  </r>
  <r>
    <x v="6"/>
    <x v="0"/>
    <x v="7"/>
    <x v="0"/>
    <x v="0"/>
    <x v="0"/>
    <x v="19"/>
    <x v="100"/>
    <x v="280"/>
    <n v="800000"/>
  </r>
  <r>
    <x v="6"/>
    <x v="0"/>
    <x v="7"/>
    <x v="0"/>
    <x v="0"/>
    <x v="0"/>
    <x v="19"/>
    <x v="100"/>
    <x v="296"/>
    <n v="927000"/>
  </r>
  <r>
    <x v="6"/>
    <x v="0"/>
    <x v="7"/>
    <x v="0"/>
    <x v="0"/>
    <x v="0"/>
    <x v="19"/>
    <x v="139"/>
    <x v="139"/>
    <n v="75546.22"/>
  </r>
  <r>
    <x v="6"/>
    <x v="0"/>
    <x v="7"/>
    <x v="0"/>
    <x v="0"/>
    <x v="0"/>
    <x v="28"/>
    <x v="150"/>
    <x v="146"/>
    <m/>
  </r>
  <r>
    <x v="6"/>
    <x v="0"/>
    <x v="7"/>
    <x v="0"/>
    <x v="0"/>
    <x v="0"/>
    <x v="31"/>
    <x v="85"/>
    <x v="157"/>
    <m/>
  </r>
  <r>
    <x v="6"/>
    <x v="0"/>
    <x v="7"/>
    <x v="0"/>
    <x v="0"/>
    <x v="0"/>
    <x v="31"/>
    <x v="85"/>
    <x v="237"/>
    <m/>
  </r>
  <r>
    <x v="6"/>
    <x v="0"/>
    <x v="7"/>
    <x v="0"/>
    <x v="0"/>
    <x v="0"/>
    <x v="27"/>
    <x v="140"/>
    <x v="20"/>
    <m/>
  </r>
  <r>
    <x v="6"/>
    <x v="0"/>
    <x v="7"/>
    <x v="0"/>
    <x v="0"/>
    <x v="0"/>
    <x v="27"/>
    <x v="148"/>
    <x v="140"/>
    <n v="77283"/>
  </r>
  <r>
    <x v="6"/>
    <x v="0"/>
    <x v="7"/>
    <x v="0"/>
    <x v="0"/>
    <x v="0"/>
    <x v="27"/>
    <x v="139"/>
    <x v="140"/>
    <m/>
  </r>
  <r>
    <x v="6"/>
    <x v="0"/>
    <x v="7"/>
    <x v="0"/>
    <x v="0"/>
    <x v="0"/>
    <x v="27"/>
    <x v="149"/>
    <x v="140"/>
    <n v="485083.58"/>
  </r>
  <r>
    <x v="6"/>
    <x v="0"/>
    <x v="7"/>
    <x v="0"/>
    <x v="0"/>
    <x v="0"/>
    <x v="22"/>
    <x v="105"/>
    <x v="140"/>
    <m/>
  </r>
  <r>
    <x v="6"/>
    <x v="0"/>
    <x v="7"/>
    <x v="0"/>
    <x v="0"/>
    <x v="0"/>
    <x v="16"/>
    <x v="86"/>
    <x v="297"/>
    <n v="250000"/>
  </r>
  <r>
    <x v="6"/>
    <x v="0"/>
    <x v="7"/>
    <x v="0"/>
    <x v="0"/>
    <x v="0"/>
    <x v="16"/>
    <x v="86"/>
    <x v="204"/>
    <n v="1322800"/>
  </r>
  <r>
    <x v="6"/>
    <x v="0"/>
    <x v="7"/>
    <x v="0"/>
    <x v="0"/>
    <x v="0"/>
    <x v="16"/>
    <x v="86"/>
    <x v="224"/>
    <m/>
  </r>
  <r>
    <x v="6"/>
    <x v="0"/>
    <x v="7"/>
    <x v="0"/>
    <x v="0"/>
    <x v="0"/>
    <x v="16"/>
    <x v="117"/>
    <x v="271"/>
    <m/>
  </r>
  <r>
    <x v="6"/>
    <x v="0"/>
    <x v="7"/>
    <x v="0"/>
    <x v="0"/>
    <x v="0"/>
    <x v="16"/>
    <x v="117"/>
    <x v="57"/>
    <m/>
  </r>
  <r>
    <x v="6"/>
    <x v="0"/>
    <x v="7"/>
    <x v="0"/>
    <x v="0"/>
    <x v="0"/>
    <x v="16"/>
    <x v="117"/>
    <x v="223"/>
    <m/>
  </r>
  <r>
    <x v="6"/>
    <x v="0"/>
    <x v="7"/>
    <x v="0"/>
    <x v="0"/>
    <x v="0"/>
    <x v="22"/>
    <x v="105"/>
    <x v="0"/>
    <m/>
  </r>
  <r>
    <x v="6"/>
    <x v="0"/>
    <x v="7"/>
    <x v="0"/>
    <x v="0"/>
    <x v="0"/>
    <x v="2"/>
    <x v="87"/>
    <x v="165"/>
    <n v="1889611"/>
  </r>
  <r>
    <x v="6"/>
    <x v="0"/>
    <x v="7"/>
    <x v="0"/>
    <x v="0"/>
    <x v="0"/>
    <x v="2"/>
    <x v="87"/>
    <x v="205"/>
    <n v="920622"/>
  </r>
  <r>
    <x v="6"/>
    <x v="0"/>
    <x v="7"/>
    <x v="0"/>
    <x v="0"/>
    <x v="0"/>
    <x v="2"/>
    <x v="87"/>
    <x v="124"/>
    <n v="210900"/>
  </r>
  <r>
    <x v="6"/>
    <x v="0"/>
    <x v="7"/>
    <x v="0"/>
    <x v="0"/>
    <x v="0"/>
    <x v="2"/>
    <x v="87"/>
    <x v="263"/>
    <n v="83977"/>
  </r>
  <r>
    <x v="6"/>
    <x v="0"/>
    <x v="7"/>
    <x v="0"/>
    <x v="0"/>
    <x v="0"/>
    <x v="2"/>
    <x v="155"/>
    <x v="205"/>
    <m/>
  </r>
  <r>
    <x v="6"/>
    <x v="0"/>
    <x v="7"/>
    <x v="0"/>
    <x v="0"/>
    <x v="0"/>
    <x v="2"/>
    <x v="155"/>
    <x v="225"/>
    <m/>
  </r>
  <r>
    <x v="6"/>
    <x v="0"/>
    <x v="7"/>
    <x v="0"/>
    <x v="0"/>
    <x v="0"/>
    <x v="2"/>
    <x v="155"/>
    <x v="0"/>
    <m/>
  </r>
  <r>
    <x v="6"/>
    <x v="0"/>
    <x v="7"/>
    <x v="0"/>
    <x v="0"/>
    <x v="0"/>
    <x v="2"/>
    <x v="88"/>
    <x v="139"/>
    <m/>
  </r>
  <r>
    <x v="6"/>
    <x v="0"/>
    <x v="7"/>
    <x v="0"/>
    <x v="0"/>
    <x v="0"/>
    <x v="2"/>
    <x v="88"/>
    <x v="247"/>
    <m/>
  </r>
  <r>
    <x v="6"/>
    <x v="0"/>
    <x v="7"/>
    <x v="0"/>
    <x v="0"/>
    <x v="0"/>
    <x v="2"/>
    <x v="89"/>
    <x v="102"/>
    <n v="22521"/>
  </r>
  <r>
    <x v="6"/>
    <x v="0"/>
    <x v="7"/>
    <x v="0"/>
    <x v="0"/>
    <x v="0"/>
    <x v="2"/>
    <x v="88"/>
    <x v="190"/>
    <n v="242050.41"/>
  </r>
  <r>
    <x v="6"/>
    <x v="0"/>
    <x v="7"/>
    <x v="0"/>
    <x v="0"/>
    <x v="0"/>
    <x v="2"/>
    <x v="88"/>
    <x v="128"/>
    <n v="166666.65"/>
  </r>
  <r>
    <x v="6"/>
    <x v="0"/>
    <x v="7"/>
    <x v="0"/>
    <x v="0"/>
    <x v="0"/>
    <x v="2"/>
    <x v="88"/>
    <x v="247"/>
    <n v="34400"/>
  </r>
  <r>
    <x v="6"/>
    <x v="0"/>
    <x v="7"/>
    <x v="0"/>
    <x v="0"/>
    <x v="0"/>
    <x v="2"/>
    <x v="89"/>
    <x v="282"/>
    <n v="59800"/>
  </r>
  <r>
    <x v="6"/>
    <x v="0"/>
    <x v="7"/>
    <x v="0"/>
    <x v="0"/>
    <x v="0"/>
    <x v="2"/>
    <x v="89"/>
    <x v="298"/>
    <n v="42050"/>
  </r>
  <r>
    <x v="6"/>
    <x v="0"/>
    <x v="7"/>
    <x v="0"/>
    <x v="0"/>
    <x v="0"/>
    <x v="2"/>
    <x v="89"/>
    <x v="264"/>
    <m/>
  </r>
  <r>
    <x v="6"/>
    <x v="0"/>
    <x v="7"/>
    <x v="0"/>
    <x v="0"/>
    <x v="0"/>
    <x v="2"/>
    <x v="90"/>
    <x v="94"/>
    <m/>
  </r>
  <r>
    <x v="6"/>
    <x v="0"/>
    <x v="7"/>
    <x v="0"/>
    <x v="0"/>
    <x v="0"/>
    <x v="2"/>
    <x v="90"/>
    <x v="0"/>
    <m/>
  </r>
  <r>
    <x v="6"/>
    <x v="0"/>
    <x v="7"/>
    <x v="0"/>
    <x v="0"/>
    <x v="0"/>
    <x v="2"/>
    <x v="91"/>
    <x v="153"/>
    <n v="96877"/>
  </r>
  <r>
    <x v="6"/>
    <x v="0"/>
    <x v="7"/>
    <x v="0"/>
    <x v="0"/>
    <x v="0"/>
    <x v="2"/>
    <x v="91"/>
    <x v="201"/>
    <n v="39000"/>
  </r>
  <r>
    <x v="6"/>
    <x v="0"/>
    <x v="7"/>
    <x v="0"/>
    <x v="0"/>
    <x v="0"/>
    <x v="2"/>
    <x v="91"/>
    <x v="157"/>
    <n v="432310"/>
  </r>
  <r>
    <x v="6"/>
    <x v="0"/>
    <x v="7"/>
    <x v="0"/>
    <x v="0"/>
    <x v="0"/>
    <x v="2"/>
    <x v="91"/>
    <x v="299"/>
    <n v="439000"/>
  </r>
  <r>
    <x v="6"/>
    <x v="0"/>
    <x v="7"/>
    <x v="0"/>
    <x v="0"/>
    <x v="0"/>
    <x v="2"/>
    <x v="91"/>
    <x v="260"/>
    <n v="710185.18"/>
  </r>
  <r>
    <x v="6"/>
    <x v="0"/>
    <x v="7"/>
    <x v="0"/>
    <x v="0"/>
    <x v="0"/>
    <x v="2"/>
    <x v="91"/>
    <x v="300"/>
    <n v="266203.69"/>
  </r>
  <r>
    <x v="6"/>
    <x v="0"/>
    <x v="7"/>
    <x v="0"/>
    <x v="0"/>
    <x v="0"/>
    <x v="2"/>
    <x v="91"/>
    <x v="301"/>
    <n v="880334.29"/>
  </r>
  <r>
    <x v="6"/>
    <x v="0"/>
    <x v="7"/>
    <x v="0"/>
    <x v="0"/>
    <x v="0"/>
    <x v="2"/>
    <x v="84"/>
    <x v="102"/>
    <m/>
  </r>
  <r>
    <x v="6"/>
    <x v="0"/>
    <x v="7"/>
    <x v="0"/>
    <x v="0"/>
    <x v="0"/>
    <x v="2"/>
    <x v="136"/>
    <x v="2"/>
    <n v="50000"/>
  </r>
  <r>
    <x v="6"/>
    <x v="0"/>
    <x v="7"/>
    <x v="0"/>
    <x v="0"/>
    <x v="0"/>
    <x v="2"/>
    <x v="136"/>
    <x v="128"/>
    <n v="10000"/>
  </r>
  <r>
    <x v="6"/>
    <x v="0"/>
    <x v="7"/>
    <x v="0"/>
    <x v="0"/>
    <x v="0"/>
    <x v="2"/>
    <x v="136"/>
    <x v="208"/>
    <n v="165000"/>
  </r>
  <r>
    <x v="6"/>
    <x v="0"/>
    <x v="7"/>
    <x v="0"/>
    <x v="0"/>
    <x v="0"/>
    <x v="2"/>
    <x v="136"/>
    <x v="244"/>
    <n v="210000"/>
  </r>
  <r>
    <x v="6"/>
    <x v="0"/>
    <x v="7"/>
    <x v="0"/>
    <x v="0"/>
    <x v="0"/>
    <x v="2"/>
    <x v="136"/>
    <x v="218"/>
    <n v="30000"/>
  </r>
  <r>
    <x v="6"/>
    <x v="0"/>
    <x v="7"/>
    <x v="0"/>
    <x v="0"/>
    <x v="0"/>
    <x v="2"/>
    <x v="136"/>
    <x v="228"/>
    <n v="160000"/>
  </r>
  <r>
    <x v="6"/>
    <x v="0"/>
    <x v="7"/>
    <x v="0"/>
    <x v="0"/>
    <x v="0"/>
    <x v="2"/>
    <x v="141"/>
    <x v="185"/>
    <n v="10000"/>
  </r>
  <r>
    <x v="6"/>
    <x v="0"/>
    <x v="7"/>
    <x v="0"/>
    <x v="0"/>
    <x v="0"/>
    <x v="2"/>
    <x v="141"/>
    <x v="0"/>
    <m/>
  </r>
  <r>
    <x v="6"/>
    <x v="0"/>
    <x v="7"/>
    <x v="0"/>
    <x v="0"/>
    <x v="0"/>
    <x v="2"/>
    <x v="141"/>
    <x v="0"/>
    <m/>
  </r>
  <r>
    <x v="6"/>
    <x v="0"/>
    <x v="7"/>
    <x v="0"/>
    <x v="0"/>
    <x v="0"/>
    <x v="2"/>
    <x v="93"/>
    <x v="0"/>
    <m/>
  </r>
  <r>
    <x v="6"/>
    <x v="0"/>
    <x v="7"/>
    <x v="0"/>
    <x v="0"/>
    <x v="0"/>
    <x v="2"/>
    <x v="84"/>
    <x v="102"/>
    <n v="26800"/>
  </r>
  <r>
    <x v="6"/>
    <x v="0"/>
    <x v="7"/>
    <x v="0"/>
    <x v="0"/>
    <x v="0"/>
    <x v="2"/>
    <x v="84"/>
    <x v="284"/>
    <m/>
  </r>
  <r>
    <x v="6"/>
    <x v="0"/>
    <x v="7"/>
    <x v="0"/>
    <x v="0"/>
    <x v="0"/>
    <x v="2"/>
    <x v="84"/>
    <x v="190"/>
    <m/>
  </r>
  <r>
    <x v="6"/>
    <x v="0"/>
    <x v="7"/>
    <x v="0"/>
    <x v="0"/>
    <x v="0"/>
    <x v="2"/>
    <x v="84"/>
    <x v="0"/>
    <m/>
  </r>
  <r>
    <x v="6"/>
    <x v="0"/>
    <x v="7"/>
    <x v="0"/>
    <x v="0"/>
    <x v="0"/>
    <x v="2"/>
    <x v="84"/>
    <x v="0"/>
    <m/>
  </r>
  <r>
    <x v="6"/>
    <x v="0"/>
    <x v="7"/>
    <x v="0"/>
    <x v="0"/>
    <x v="0"/>
    <x v="2"/>
    <x v="84"/>
    <x v="0"/>
    <m/>
  </r>
  <r>
    <x v="6"/>
    <x v="0"/>
    <x v="7"/>
    <x v="0"/>
    <x v="0"/>
    <x v="0"/>
    <x v="2"/>
    <x v="84"/>
    <x v="0"/>
    <m/>
  </r>
  <r>
    <x v="6"/>
    <x v="0"/>
    <x v="7"/>
    <x v="0"/>
    <x v="0"/>
    <x v="0"/>
    <x v="2"/>
    <x v="84"/>
    <x v="0"/>
    <m/>
  </r>
  <r>
    <x v="6"/>
    <x v="0"/>
    <x v="7"/>
    <x v="0"/>
    <x v="0"/>
    <x v="0"/>
    <x v="2"/>
    <x v="84"/>
    <x v="0"/>
    <m/>
  </r>
  <r>
    <x v="6"/>
    <x v="0"/>
    <x v="7"/>
    <x v="0"/>
    <x v="0"/>
    <x v="0"/>
    <x v="2"/>
    <x v="84"/>
    <x v="0"/>
    <m/>
  </r>
  <r>
    <x v="6"/>
    <x v="0"/>
    <x v="7"/>
    <x v="0"/>
    <x v="0"/>
    <x v="7"/>
    <x v="4"/>
    <x v="119"/>
    <x v="136"/>
    <n v="4100000"/>
  </r>
  <r>
    <x v="6"/>
    <x v="0"/>
    <x v="7"/>
    <x v="0"/>
    <x v="0"/>
    <x v="7"/>
    <x v="4"/>
    <x v="119"/>
    <x v="248"/>
    <n v="3550000"/>
  </r>
  <r>
    <x v="6"/>
    <x v="0"/>
    <x v="7"/>
    <x v="0"/>
    <x v="0"/>
    <x v="7"/>
    <x v="4"/>
    <x v="119"/>
    <x v="186"/>
    <n v="6000000"/>
  </r>
  <r>
    <x v="6"/>
    <x v="0"/>
    <x v="7"/>
    <x v="0"/>
    <x v="0"/>
    <x v="7"/>
    <x v="4"/>
    <x v="119"/>
    <x v="250"/>
    <n v="1800000"/>
  </r>
  <r>
    <x v="6"/>
    <x v="0"/>
    <x v="7"/>
    <x v="0"/>
    <x v="0"/>
    <x v="7"/>
    <x v="4"/>
    <x v="119"/>
    <x v="291"/>
    <n v="6550000"/>
  </r>
  <r>
    <x v="6"/>
    <x v="0"/>
    <x v="7"/>
    <x v="0"/>
    <x v="0"/>
    <x v="7"/>
    <x v="4"/>
    <x v="120"/>
    <x v="250"/>
    <n v="200000"/>
  </r>
  <r>
    <x v="6"/>
    <x v="0"/>
    <x v="7"/>
    <x v="0"/>
    <x v="0"/>
    <x v="7"/>
    <x v="4"/>
    <x v="121"/>
    <x v="136"/>
    <n v="491667"/>
  </r>
  <r>
    <x v="6"/>
    <x v="0"/>
    <x v="7"/>
    <x v="0"/>
    <x v="0"/>
    <x v="7"/>
    <x v="4"/>
    <x v="121"/>
    <x v="186"/>
    <n v="432417"/>
  </r>
  <r>
    <x v="6"/>
    <x v="0"/>
    <x v="7"/>
    <x v="0"/>
    <x v="0"/>
    <x v="7"/>
    <x v="4"/>
    <x v="121"/>
    <x v="248"/>
    <n v="1070067"/>
  </r>
  <r>
    <x v="6"/>
    <x v="0"/>
    <x v="7"/>
    <x v="0"/>
    <x v="0"/>
    <x v="7"/>
    <x v="4"/>
    <x v="121"/>
    <x v="250"/>
    <n v="166667"/>
  </r>
  <r>
    <x v="6"/>
    <x v="0"/>
    <x v="7"/>
    <x v="0"/>
    <x v="0"/>
    <x v="7"/>
    <x v="4"/>
    <x v="121"/>
    <x v="291"/>
    <n v="545833"/>
  </r>
  <r>
    <x v="6"/>
    <x v="0"/>
    <x v="7"/>
    <x v="0"/>
    <x v="0"/>
    <x v="7"/>
    <x v="4"/>
    <x v="122"/>
    <x v="136"/>
    <n v="59000"/>
  </r>
  <r>
    <x v="6"/>
    <x v="0"/>
    <x v="7"/>
    <x v="0"/>
    <x v="0"/>
    <x v="7"/>
    <x v="4"/>
    <x v="122"/>
    <x v="248"/>
    <n v="35500"/>
  </r>
  <r>
    <x v="6"/>
    <x v="0"/>
    <x v="7"/>
    <x v="0"/>
    <x v="0"/>
    <x v="7"/>
    <x v="4"/>
    <x v="122"/>
    <x v="186"/>
    <n v="60000"/>
  </r>
  <r>
    <x v="6"/>
    <x v="0"/>
    <x v="7"/>
    <x v="0"/>
    <x v="0"/>
    <x v="7"/>
    <x v="4"/>
    <x v="122"/>
    <x v="250"/>
    <n v="20000"/>
  </r>
  <r>
    <x v="6"/>
    <x v="0"/>
    <x v="7"/>
    <x v="0"/>
    <x v="0"/>
    <x v="7"/>
    <x v="4"/>
    <x v="122"/>
    <x v="291"/>
    <n v="65500"/>
  </r>
  <r>
    <x v="6"/>
    <x v="0"/>
    <x v="7"/>
    <x v="0"/>
    <x v="0"/>
    <x v="7"/>
    <x v="4"/>
    <x v="123"/>
    <x v="136"/>
    <n v="491667"/>
  </r>
  <r>
    <x v="6"/>
    <x v="0"/>
    <x v="7"/>
    <x v="0"/>
    <x v="0"/>
    <x v="7"/>
    <x v="4"/>
    <x v="123"/>
    <x v="186"/>
    <n v="500000"/>
  </r>
  <r>
    <x v="6"/>
    <x v="0"/>
    <x v="7"/>
    <x v="0"/>
    <x v="0"/>
    <x v="7"/>
    <x v="4"/>
    <x v="123"/>
    <x v="248"/>
    <n v="295833"/>
  </r>
  <r>
    <x v="6"/>
    <x v="0"/>
    <x v="7"/>
    <x v="0"/>
    <x v="0"/>
    <x v="7"/>
    <x v="4"/>
    <x v="123"/>
    <x v="250"/>
    <n v="166667"/>
  </r>
  <r>
    <x v="6"/>
    <x v="0"/>
    <x v="7"/>
    <x v="0"/>
    <x v="0"/>
    <x v="7"/>
    <x v="4"/>
    <x v="123"/>
    <x v="291"/>
    <n v="545833"/>
  </r>
  <r>
    <x v="6"/>
    <x v="0"/>
    <x v="7"/>
    <x v="0"/>
    <x v="0"/>
    <x v="7"/>
    <x v="4"/>
    <x v="124"/>
    <x v="136"/>
    <n v="245833"/>
  </r>
  <r>
    <x v="6"/>
    <x v="0"/>
    <x v="7"/>
    <x v="0"/>
    <x v="0"/>
    <x v="7"/>
    <x v="4"/>
    <x v="124"/>
    <x v="186"/>
    <n v="250000"/>
  </r>
  <r>
    <x v="6"/>
    <x v="0"/>
    <x v="7"/>
    <x v="0"/>
    <x v="0"/>
    <x v="7"/>
    <x v="4"/>
    <x v="124"/>
    <x v="248"/>
    <n v="147917"/>
  </r>
  <r>
    <x v="6"/>
    <x v="0"/>
    <x v="7"/>
    <x v="0"/>
    <x v="0"/>
    <x v="7"/>
    <x v="4"/>
    <x v="124"/>
    <x v="250"/>
    <n v="75000"/>
  </r>
  <r>
    <x v="6"/>
    <x v="0"/>
    <x v="7"/>
    <x v="0"/>
    <x v="0"/>
    <x v="7"/>
    <x v="4"/>
    <x v="124"/>
    <x v="291"/>
    <n v="272917"/>
  </r>
  <r>
    <x v="6"/>
    <x v="0"/>
    <x v="7"/>
    <x v="0"/>
    <x v="0"/>
    <x v="7"/>
    <x v="4"/>
    <x v="135"/>
    <x v="0"/>
    <m/>
  </r>
  <r>
    <x v="6"/>
    <x v="0"/>
    <x v="7"/>
    <x v="0"/>
    <x v="0"/>
    <x v="7"/>
    <x v="4"/>
    <x v="167"/>
    <x v="291"/>
    <n v="200000"/>
  </r>
  <r>
    <x v="6"/>
    <x v="0"/>
    <x v="7"/>
    <x v="0"/>
    <x v="0"/>
    <x v="7"/>
    <x v="4"/>
    <x v="144"/>
    <x v="136"/>
    <n v="1800000"/>
  </r>
  <r>
    <x v="6"/>
    <x v="0"/>
    <x v="7"/>
    <x v="0"/>
    <x v="0"/>
    <x v="7"/>
    <x v="4"/>
    <x v="144"/>
    <x v="186"/>
    <m/>
  </r>
  <r>
    <x v="6"/>
    <x v="0"/>
    <x v="7"/>
    <x v="0"/>
    <x v="0"/>
    <x v="7"/>
    <x v="4"/>
    <x v="126"/>
    <x v="0"/>
    <m/>
  </r>
  <r>
    <x v="6"/>
    <x v="0"/>
    <x v="7"/>
    <x v="0"/>
    <x v="0"/>
    <x v="7"/>
    <x v="4"/>
    <x v="127"/>
    <x v="5"/>
    <n v="124514"/>
  </r>
  <r>
    <x v="6"/>
    <x v="0"/>
    <x v="7"/>
    <x v="0"/>
    <x v="0"/>
    <x v="7"/>
    <x v="4"/>
    <x v="152"/>
    <x v="130"/>
    <m/>
  </r>
  <r>
    <x v="6"/>
    <x v="0"/>
    <x v="7"/>
    <x v="0"/>
    <x v="0"/>
    <x v="7"/>
    <x v="4"/>
    <x v="128"/>
    <x v="6"/>
    <n v="1936000"/>
  </r>
  <r>
    <x v="6"/>
    <x v="0"/>
    <x v="7"/>
    <x v="0"/>
    <x v="0"/>
    <x v="7"/>
    <x v="4"/>
    <x v="128"/>
    <x v="290"/>
    <n v="216000"/>
  </r>
  <r>
    <x v="6"/>
    <x v="0"/>
    <x v="7"/>
    <x v="0"/>
    <x v="0"/>
    <x v="7"/>
    <x v="4"/>
    <x v="128"/>
    <x v="7"/>
    <n v="786000"/>
  </r>
  <r>
    <x v="6"/>
    <x v="0"/>
    <x v="7"/>
    <x v="0"/>
    <x v="0"/>
    <x v="7"/>
    <x v="4"/>
    <x v="129"/>
    <x v="77"/>
    <n v="236000"/>
  </r>
  <r>
    <x v="6"/>
    <x v="0"/>
    <x v="7"/>
    <x v="0"/>
    <x v="0"/>
    <x v="7"/>
    <x v="4"/>
    <x v="129"/>
    <x v="187"/>
    <n v="716000"/>
  </r>
  <r>
    <x v="6"/>
    <x v="0"/>
    <x v="7"/>
    <x v="0"/>
    <x v="0"/>
    <x v="7"/>
    <x v="0"/>
    <x v="165"/>
    <x v="185"/>
    <m/>
  </r>
  <r>
    <x v="6"/>
    <x v="0"/>
    <x v="7"/>
    <x v="0"/>
    <x v="0"/>
    <x v="7"/>
    <x v="2"/>
    <x v="131"/>
    <x v="136"/>
    <m/>
  </r>
  <r>
    <x v="6"/>
    <x v="0"/>
    <x v="7"/>
    <x v="0"/>
    <x v="0"/>
    <x v="1"/>
    <x v="7"/>
    <x v="34"/>
    <x v="29"/>
    <n v="143990"/>
  </r>
  <r>
    <x v="6"/>
    <x v="0"/>
    <x v="7"/>
    <x v="0"/>
    <x v="0"/>
    <x v="1"/>
    <x v="7"/>
    <x v="20"/>
    <x v="29"/>
    <n v="249160"/>
  </r>
  <r>
    <x v="6"/>
    <x v="0"/>
    <x v="7"/>
    <x v="0"/>
    <x v="0"/>
    <x v="1"/>
    <x v="7"/>
    <x v="20"/>
    <x v="169"/>
    <n v="1169117.8799999999"/>
  </r>
  <r>
    <x v="6"/>
    <x v="0"/>
    <x v="7"/>
    <x v="0"/>
    <x v="0"/>
    <x v="1"/>
    <x v="7"/>
    <x v="101"/>
    <x v="6"/>
    <n v="5600"/>
  </r>
  <r>
    <x v="6"/>
    <x v="0"/>
    <x v="7"/>
    <x v="0"/>
    <x v="0"/>
    <x v="1"/>
    <x v="7"/>
    <x v="101"/>
    <x v="77"/>
    <m/>
  </r>
  <r>
    <x v="6"/>
    <x v="0"/>
    <x v="7"/>
    <x v="0"/>
    <x v="0"/>
    <x v="1"/>
    <x v="7"/>
    <x v="101"/>
    <x v="229"/>
    <m/>
  </r>
  <r>
    <x v="6"/>
    <x v="0"/>
    <x v="7"/>
    <x v="0"/>
    <x v="0"/>
    <x v="1"/>
    <x v="7"/>
    <x v="101"/>
    <x v="130"/>
    <m/>
  </r>
  <r>
    <x v="6"/>
    <x v="0"/>
    <x v="7"/>
    <x v="0"/>
    <x v="0"/>
    <x v="1"/>
    <x v="7"/>
    <x v="101"/>
    <x v="181"/>
    <m/>
  </r>
  <r>
    <x v="6"/>
    <x v="0"/>
    <x v="7"/>
    <x v="0"/>
    <x v="0"/>
    <x v="1"/>
    <x v="7"/>
    <x v="101"/>
    <x v="8"/>
    <m/>
  </r>
  <r>
    <x v="6"/>
    <x v="0"/>
    <x v="7"/>
    <x v="0"/>
    <x v="0"/>
    <x v="1"/>
    <x v="7"/>
    <x v="101"/>
    <x v="31"/>
    <m/>
  </r>
  <r>
    <x v="6"/>
    <x v="0"/>
    <x v="7"/>
    <x v="0"/>
    <x v="0"/>
    <x v="1"/>
    <x v="7"/>
    <x v="159"/>
    <x v="14"/>
    <m/>
  </r>
  <r>
    <x v="6"/>
    <x v="0"/>
    <x v="7"/>
    <x v="0"/>
    <x v="0"/>
    <x v="1"/>
    <x v="7"/>
    <x v="159"/>
    <x v="176"/>
    <m/>
  </r>
  <r>
    <x v="6"/>
    <x v="0"/>
    <x v="7"/>
    <x v="0"/>
    <x v="0"/>
    <x v="1"/>
    <x v="7"/>
    <x v="55"/>
    <x v="246"/>
    <n v="2236333.12"/>
  </r>
  <r>
    <x v="6"/>
    <x v="0"/>
    <x v="7"/>
    <x v="0"/>
    <x v="0"/>
    <x v="1"/>
    <x v="7"/>
    <x v="55"/>
    <x v="36"/>
    <m/>
  </r>
  <r>
    <x v="6"/>
    <x v="0"/>
    <x v="7"/>
    <x v="0"/>
    <x v="0"/>
    <x v="1"/>
    <x v="8"/>
    <x v="22"/>
    <x v="29"/>
    <n v="807960.22"/>
  </r>
  <r>
    <x v="6"/>
    <x v="0"/>
    <x v="7"/>
    <x v="0"/>
    <x v="0"/>
    <x v="1"/>
    <x v="2"/>
    <x v="168"/>
    <x v="50"/>
    <n v="2059000"/>
  </r>
  <r>
    <x v="6"/>
    <x v="0"/>
    <x v="7"/>
    <x v="0"/>
    <x v="0"/>
    <x v="1"/>
    <x v="8"/>
    <x v="94"/>
    <x v="36"/>
    <m/>
  </r>
  <r>
    <x v="6"/>
    <x v="0"/>
    <x v="7"/>
    <x v="0"/>
    <x v="0"/>
    <x v="1"/>
    <x v="8"/>
    <x v="94"/>
    <x v="15"/>
    <n v="8834"/>
  </r>
  <r>
    <x v="6"/>
    <x v="0"/>
    <x v="7"/>
    <x v="0"/>
    <x v="0"/>
    <x v="1"/>
    <x v="8"/>
    <x v="94"/>
    <x v="134"/>
    <m/>
  </r>
  <r>
    <x v="6"/>
    <x v="0"/>
    <x v="7"/>
    <x v="0"/>
    <x v="0"/>
    <x v="1"/>
    <x v="8"/>
    <x v="94"/>
    <x v="57"/>
    <m/>
  </r>
  <r>
    <x v="6"/>
    <x v="0"/>
    <x v="7"/>
    <x v="0"/>
    <x v="0"/>
    <x v="1"/>
    <x v="8"/>
    <x v="94"/>
    <x v="252"/>
    <m/>
  </r>
  <r>
    <x v="6"/>
    <x v="0"/>
    <x v="7"/>
    <x v="0"/>
    <x v="0"/>
    <x v="1"/>
    <x v="8"/>
    <x v="94"/>
    <x v="299"/>
    <n v="3863.2"/>
  </r>
  <r>
    <x v="6"/>
    <x v="0"/>
    <x v="7"/>
    <x v="0"/>
    <x v="0"/>
    <x v="1"/>
    <x v="8"/>
    <x v="94"/>
    <x v="70"/>
    <n v="4047.65"/>
  </r>
  <r>
    <x v="6"/>
    <x v="0"/>
    <x v="7"/>
    <x v="0"/>
    <x v="0"/>
    <x v="1"/>
    <x v="8"/>
    <x v="94"/>
    <x v="300"/>
    <n v="6635"/>
  </r>
  <r>
    <x v="6"/>
    <x v="0"/>
    <x v="7"/>
    <x v="0"/>
    <x v="0"/>
    <x v="1"/>
    <x v="8"/>
    <x v="94"/>
    <x v="297"/>
    <n v="10950"/>
  </r>
  <r>
    <x v="6"/>
    <x v="0"/>
    <x v="7"/>
    <x v="0"/>
    <x v="0"/>
    <x v="1"/>
    <x v="8"/>
    <x v="95"/>
    <x v="0"/>
    <m/>
  </r>
  <r>
    <x v="6"/>
    <x v="0"/>
    <x v="7"/>
    <x v="0"/>
    <x v="0"/>
    <x v="1"/>
    <x v="8"/>
    <x v="94"/>
    <x v="226"/>
    <m/>
  </r>
  <r>
    <x v="6"/>
    <x v="0"/>
    <x v="7"/>
    <x v="0"/>
    <x v="0"/>
    <x v="1"/>
    <x v="8"/>
    <x v="156"/>
    <x v="80"/>
    <m/>
  </r>
  <r>
    <x v="6"/>
    <x v="0"/>
    <x v="7"/>
    <x v="0"/>
    <x v="0"/>
    <x v="1"/>
    <x v="8"/>
    <x v="156"/>
    <x v="88"/>
    <m/>
  </r>
  <r>
    <x v="6"/>
    <x v="0"/>
    <x v="7"/>
    <x v="0"/>
    <x v="0"/>
    <x v="1"/>
    <x v="8"/>
    <x v="156"/>
    <x v="6"/>
    <m/>
  </r>
  <r>
    <x v="6"/>
    <x v="0"/>
    <x v="7"/>
    <x v="0"/>
    <x v="0"/>
    <x v="1"/>
    <x v="8"/>
    <x v="156"/>
    <x v="122"/>
    <m/>
  </r>
  <r>
    <x v="6"/>
    <x v="0"/>
    <x v="7"/>
    <x v="0"/>
    <x v="0"/>
    <x v="1"/>
    <x v="8"/>
    <x v="156"/>
    <x v="16"/>
    <m/>
  </r>
  <r>
    <x v="6"/>
    <x v="0"/>
    <x v="7"/>
    <x v="0"/>
    <x v="0"/>
    <x v="1"/>
    <x v="8"/>
    <x v="156"/>
    <x v="42"/>
    <m/>
  </r>
  <r>
    <x v="6"/>
    <x v="0"/>
    <x v="7"/>
    <x v="0"/>
    <x v="0"/>
    <x v="1"/>
    <x v="8"/>
    <x v="156"/>
    <x v="37"/>
    <m/>
  </r>
  <r>
    <x v="6"/>
    <x v="0"/>
    <x v="7"/>
    <x v="0"/>
    <x v="0"/>
    <x v="1"/>
    <x v="8"/>
    <x v="156"/>
    <x v="45"/>
    <m/>
  </r>
  <r>
    <x v="6"/>
    <x v="0"/>
    <x v="7"/>
    <x v="0"/>
    <x v="0"/>
    <x v="1"/>
    <x v="8"/>
    <x v="156"/>
    <x v="124"/>
    <m/>
  </r>
  <r>
    <x v="6"/>
    <x v="0"/>
    <x v="7"/>
    <x v="0"/>
    <x v="0"/>
    <x v="1"/>
    <x v="8"/>
    <x v="156"/>
    <x v="31"/>
    <n v="-531.05999999999995"/>
  </r>
  <r>
    <x v="6"/>
    <x v="0"/>
    <x v="7"/>
    <x v="0"/>
    <x v="0"/>
    <x v="1"/>
    <x v="8"/>
    <x v="156"/>
    <x v="80"/>
    <m/>
  </r>
  <r>
    <x v="6"/>
    <x v="0"/>
    <x v="7"/>
    <x v="0"/>
    <x v="0"/>
    <x v="1"/>
    <x v="8"/>
    <x v="156"/>
    <x v="0"/>
    <m/>
  </r>
  <r>
    <x v="6"/>
    <x v="0"/>
    <x v="7"/>
    <x v="0"/>
    <x v="0"/>
    <x v="1"/>
    <x v="8"/>
    <x v="156"/>
    <x v="0"/>
    <m/>
  </r>
  <r>
    <x v="6"/>
    <x v="0"/>
    <x v="7"/>
    <x v="0"/>
    <x v="0"/>
    <x v="1"/>
    <x v="8"/>
    <x v="4"/>
    <x v="157"/>
    <m/>
  </r>
  <r>
    <x v="6"/>
    <x v="0"/>
    <x v="7"/>
    <x v="0"/>
    <x v="0"/>
    <x v="1"/>
    <x v="8"/>
    <x v="4"/>
    <x v="153"/>
    <m/>
  </r>
  <r>
    <x v="6"/>
    <x v="0"/>
    <x v="7"/>
    <x v="0"/>
    <x v="0"/>
    <x v="1"/>
    <x v="8"/>
    <x v="4"/>
    <x v="31"/>
    <m/>
  </r>
  <r>
    <x v="6"/>
    <x v="0"/>
    <x v="7"/>
    <x v="0"/>
    <x v="0"/>
    <x v="1"/>
    <x v="8"/>
    <x v="4"/>
    <x v="286"/>
    <m/>
  </r>
  <r>
    <x v="6"/>
    <x v="0"/>
    <x v="7"/>
    <x v="0"/>
    <x v="0"/>
    <x v="1"/>
    <x v="8"/>
    <x v="4"/>
    <x v="101"/>
    <m/>
  </r>
  <r>
    <x v="6"/>
    <x v="0"/>
    <x v="7"/>
    <x v="0"/>
    <x v="0"/>
    <x v="1"/>
    <x v="8"/>
    <x v="4"/>
    <x v="37"/>
    <m/>
  </r>
  <r>
    <x v="6"/>
    <x v="0"/>
    <x v="7"/>
    <x v="0"/>
    <x v="0"/>
    <x v="1"/>
    <x v="8"/>
    <x v="4"/>
    <x v="87"/>
    <m/>
  </r>
  <r>
    <x v="6"/>
    <x v="0"/>
    <x v="7"/>
    <x v="0"/>
    <x v="0"/>
    <x v="1"/>
    <x v="8"/>
    <x v="4"/>
    <x v="219"/>
    <m/>
  </r>
  <r>
    <x v="6"/>
    <x v="0"/>
    <x v="7"/>
    <x v="0"/>
    <x v="0"/>
    <x v="1"/>
    <x v="8"/>
    <x v="4"/>
    <x v="220"/>
    <m/>
  </r>
  <r>
    <x v="6"/>
    <x v="0"/>
    <x v="7"/>
    <x v="0"/>
    <x v="0"/>
    <x v="1"/>
    <x v="8"/>
    <x v="4"/>
    <x v="221"/>
    <m/>
  </r>
  <r>
    <x v="6"/>
    <x v="0"/>
    <x v="7"/>
    <x v="0"/>
    <x v="0"/>
    <x v="1"/>
    <x v="8"/>
    <x v="4"/>
    <x v="205"/>
    <m/>
  </r>
  <r>
    <x v="6"/>
    <x v="0"/>
    <x v="7"/>
    <x v="0"/>
    <x v="0"/>
    <x v="1"/>
    <x v="8"/>
    <x v="4"/>
    <x v="140"/>
    <m/>
  </r>
  <r>
    <x v="6"/>
    <x v="0"/>
    <x v="7"/>
    <x v="0"/>
    <x v="0"/>
    <x v="1"/>
    <x v="8"/>
    <x v="4"/>
    <x v="253"/>
    <m/>
  </r>
  <r>
    <x v="6"/>
    <x v="0"/>
    <x v="7"/>
    <x v="0"/>
    <x v="0"/>
    <x v="1"/>
    <x v="8"/>
    <x v="4"/>
    <x v="2"/>
    <m/>
  </r>
  <r>
    <x v="6"/>
    <x v="0"/>
    <x v="7"/>
    <x v="0"/>
    <x v="0"/>
    <x v="1"/>
    <x v="8"/>
    <x v="4"/>
    <x v="157"/>
    <m/>
  </r>
  <r>
    <x v="6"/>
    <x v="0"/>
    <x v="7"/>
    <x v="0"/>
    <x v="0"/>
    <x v="1"/>
    <x v="8"/>
    <x v="4"/>
    <x v="185"/>
    <m/>
  </r>
  <r>
    <x v="6"/>
    <x v="0"/>
    <x v="7"/>
    <x v="0"/>
    <x v="0"/>
    <x v="1"/>
    <x v="8"/>
    <x v="4"/>
    <x v="139"/>
    <m/>
  </r>
  <r>
    <x v="6"/>
    <x v="0"/>
    <x v="7"/>
    <x v="0"/>
    <x v="0"/>
    <x v="1"/>
    <x v="8"/>
    <x v="4"/>
    <x v="31"/>
    <m/>
  </r>
  <r>
    <x v="6"/>
    <x v="0"/>
    <x v="7"/>
    <x v="0"/>
    <x v="0"/>
    <x v="1"/>
    <x v="8"/>
    <x v="4"/>
    <x v="54"/>
    <m/>
  </r>
  <r>
    <x v="6"/>
    <x v="0"/>
    <x v="7"/>
    <x v="0"/>
    <x v="0"/>
    <x v="1"/>
    <x v="8"/>
    <x v="4"/>
    <x v="200"/>
    <m/>
  </r>
  <r>
    <x v="6"/>
    <x v="0"/>
    <x v="7"/>
    <x v="0"/>
    <x v="0"/>
    <x v="1"/>
    <x v="8"/>
    <x v="4"/>
    <x v="210"/>
    <m/>
  </r>
  <r>
    <x v="6"/>
    <x v="0"/>
    <x v="7"/>
    <x v="0"/>
    <x v="0"/>
    <x v="1"/>
    <x v="8"/>
    <x v="4"/>
    <x v="0"/>
    <m/>
  </r>
  <r>
    <x v="6"/>
    <x v="0"/>
    <x v="7"/>
    <x v="0"/>
    <x v="0"/>
    <x v="1"/>
    <x v="8"/>
    <x v="4"/>
    <x v="0"/>
    <m/>
  </r>
  <r>
    <x v="6"/>
    <x v="0"/>
    <x v="7"/>
    <x v="0"/>
    <x v="0"/>
    <x v="1"/>
    <x v="8"/>
    <x v="4"/>
    <x v="0"/>
    <m/>
  </r>
  <r>
    <x v="6"/>
    <x v="0"/>
    <x v="7"/>
    <x v="0"/>
    <x v="0"/>
    <x v="1"/>
    <x v="8"/>
    <x v="4"/>
    <x v="0"/>
    <m/>
  </r>
  <r>
    <x v="6"/>
    <x v="0"/>
    <x v="7"/>
    <x v="0"/>
    <x v="0"/>
    <x v="1"/>
    <x v="8"/>
    <x v="4"/>
    <x v="0"/>
    <m/>
  </r>
  <r>
    <x v="6"/>
    <x v="0"/>
    <x v="7"/>
    <x v="0"/>
    <x v="0"/>
    <x v="1"/>
    <x v="8"/>
    <x v="4"/>
    <x v="0"/>
    <m/>
  </r>
  <r>
    <x v="6"/>
    <x v="0"/>
    <x v="7"/>
    <x v="0"/>
    <x v="0"/>
    <x v="6"/>
    <x v="23"/>
    <x v="112"/>
    <x v="31"/>
    <m/>
  </r>
  <r>
    <x v="6"/>
    <x v="0"/>
    <x v="7"/>
    <x v="0"/>
    <x v="2"/>
    <x v="3"/>
    <x v="3"/>
    <x v="96"/>
    <x v="0"/>
    <m/>
  </r>
  <r>
    <x v="6"/>
    <x v="0"/>
    <x v="7"/>
    <x v="0"/>
    <x v="2"/>
    <x v="3"/>
    <x v="3"/>
    <x v="137"/>
    <x v="98"/>
    <m/>
  </r>
  <r>
    <x v="6"/>
    <x v="0"/>
    <x v="7"/>
    <x v="0"/>
    <x v="2"/>
    <x v="3"/>
    <x v="3"/>
    <x v="97"/>
    <x v="34"/>
    <m/>
  </r>
  <r>
    <x v="6"/>
    <x v="0"/>
    <x v="7"/>
    <x v="0"/>
    <x v="2"/>
    <x v="3"/>
    <x v="3"/>
    <x v="97"/>
    <x v="36"/>
    <m/>
  </r>
  <r>
    <x v="6"/>
    <x v="0"/>
    <x v="7"/>
    <x v="0"/>
    <x v="2"/>
    <x v="3"/>
    <x v="3"/>
    <x v="97"/>
    <x v="48"/>
    <m/>
  </r>
  <r>
    <x v="6"/>
    <x v="0"/>
    <x v="7"/>
    <x v="0"/>
    <x v="2"/>
    <x v="3"/>
    <x v="3"/>
    <x v="97"/>
    <x v="35"/>
    <m/>
  </r>
  <r>
    <x v="6"/>
    <x v="0"/>
    <x v="7"/>
    <x v="0"/>
    <x v="2"/>
    <x v="3"/>
    <x v="3"/>
    <x v="97"/>
    <x v="0"/>
    <m/>
  </r>
  <r>
    <x v="6"/>
    <x v="0"/>
    <x v="7"/>
    <x v="0"/>
    <x v="2"/>
    <x v="3"/>
    <x v="3"/>
    <x v="97"/>
    <x v="0"/>
    <m/>
  </r>
  <r>
    <x v="6"/>
    <x v="0"/>
    <x v="7"/>
    <x v="0"/>
    <x v="2"/>
    <x v="3"/>
    <x v="3"/>
    <x v="97"/>
    <x v="0"/>
    <m/>
  </r>
  <r>
    <x v="6"/>
    <x v="0"/>
    <x v="7"/>
    <x v="0"/>
    <x v="2"/>
    <x v="3"/>
    <x v="3"/>
    <x v="98"/>
    <x v="0"/>
    <m/>
  </r>
  <r>
    <x v="6"/>
    <x v="0"/>
    <x v="7"/>
    <x v="0"/>
    <x v="2"/>
    <x v="3"/>
    <x v="3"/>
    <x v="99"/>
    <x v="70"/>
    <n v="4176164"/>
  </r>
  <r>
    <x v="6"/>
    <x v="0"/>
    <x v="7"/>
    <x v="0"/>
    <x v="2"/>
    <x v="3"/>
    <x v="3"/>
    <x v="99"/>
    <x v="36"/>
    <m/>
  </r>
  <r>
    <x v="6"/>
    <x v="0"/>
    <x v="7"/>
    <x v="0"/>
    <x v="2"/>
    <x v="3"/>
    <x v="3"/>
    <x v="99"/>
    <x v="37"/>
    <n v="3306270"/>
  </r>
  <r>
    <x v="6"/>
    <x v="0"/>
    <x v="7"/>
    <x v="0"/>
    <x v="2"/>
    <x v="3"/>
    <x v="3"/>
    <x v="99"/>
    <x v="226"/>
    <m/>
  </r>
  <r>
    <x v="6"/>
    <x v="0"/>
    <x v="7"/>
    <x v="0"/>
    <x v="2"/>
    <x v="3"/>
    <x v="3"/>
    <x v="99"/>
    <x v="230"/>
    <m/>
  </r>
  <r>
    <x v="6"/>
    <x v="0"/>
    <x v="7"/>
    <x v="0"/>
    <x v="2"/>
    <x v="3"/>
    <x v="3"/>
    <x v="99"/>
    <x v="39"/>
    <m/>
  </r>
  <r>
    <x v="6"/>
    <x v="0"/>
    <x v="7"/>
    <x v="0"/>
    <x v="2"/>
    <x v="3"/>
    <x v="3"/>
    <x v="99"/>
    <x v="249"/>
    <m/>
  </r>
  <r>
    <x v="6"/>
    <x v="0"/>
    <x v="7"/>
    <x v="0"/>
    <x v="2"/>
    <x v="3"/>
    <x v="3"/>
    <x v="99"/>
    <x v="38"/>
    <m/>
  </r>
  <r>
    <x v="6"/>
    <x v="0"/>
    <x v="7"/>
    <x v="0"/>
    <x v="2"/>
    <x v="3"/>
    <x v="26"/>
    <x v="137"/>
    <x v="98"/>
    <m/>
  </r>
  <r>
    <x v="6"/>
    <x v="0"/>
    <x v="7"/>
    <x v="0"/>
    <x v="2"/>
    <x v="3"/>
    <x v="20"/>
    <x v="49"/>
    <x v="226"/>
    <m/>
  </r>
  <r>
    <x v="6"/>
    <x v="0"/>
    <x v="7"/>
    <x v="0"/>
    <x v="2"/>
    <x v="3"/>
    <x v="20"/>
    <x v="49"/>
    <x v="124"/>
    <m/>
  </r>
  <r>
    <x v="6"/>
    <x v="0"/>
    <x v="7"/>
    <x v="0"/>
    <x v="2"/>
    <x v="3"/>
    <x v="20"/>
    <x v="49"/>
    <x v="41"/>
    <n v="2481740"/>
  </r>
  <r>
    <x v="6"/>
    <x v="0"/>
    <x v="7"/>
    <x v="0"/>
    <x v="2"/>
    <x v="3"/>
    <x v="20"/>
    <x v="49"/>
    <x v="42"/>
    <n v="1579500"/>
  </r>
  <r>
    <x v="6"/>
    <x v="0"/>
    <x v="7"/>
    <x v="0"/>
    <x v="2"/>
    <x v="3"/>
    <x v="20"/>
    <x v="49"/>
    <x v="230"/>
    <m/>
  </r>
  <r>
    <x v="6"/>
    <x v="0"/>
    <x v="7"/>
    <x v="0"/>
    <x v="2"/>
    <x v="3"/>
    <x v="20"/>
    <x v="49"/>
    <x v="122"/>
    <m/>
  </r>
  <r>
    <x v="6"/>
    <x v="0"/>
    <x v="7"/>
    <x v="0"/>
    <x v="2"/>
    <x v="3"/>
    <x v="20"/>
    <x v="151"/>
    <x v="0"/>
    <m/>
  </r>
  <r>
    <x v="6"/>
    <x v="0"/>
    <x v="7"/>
    <x v="0"/>
    <x v="2"/>
    <x v="3"/>
    <x v="20"/>
    <x v="111"/>
    <x v="42"/>
    <n v="1052000"/>
  </r>
  <r>
    <x v="6"/>
    <x v="0"/>
    <x v="7"/>
    <x v="0"/>
    <x v="2"/>
    <x v="3"/>
    <x v="20"/>
    <x v="111"/>
    <x v="124"/>
    <n v="1513399"/>
  </r>
  <r>
    <x v="6"/>
    <x v="0"/>
    <x v="7"/>
    <x v="0"/>
    <x v="2"/>
    <x v="3"/>
    <x v="20"/>
    <x v="111"/>
    <x v="0"/>
    <m/>
  </r>
  <r>
    <x v="6"/>
    <x v="0"/>
    <x v="7"/>
    <x v="0"/>
    <x v="2"/>
    <x v="3"/>
    <x v="20"/>
    <x v="111"/>
    <x v="0"/>
    <m/>
  </r>
  <r>
    <x v="6"/>
    <x v="0"/>
    <x v="7"/>
    <x v="0"/>
    <x v="2"/>
    <x v="3"/>
    <x v="20"/>
    <x v="111"/>
    <x v="0"/>
    <m/>
  </r>
  <r>
    <x v="6"/>
    <x v="0"/>
    <x v="7"/>
    <x v="0"/>
    <x v="2"/>
    <x v="3"/>
    <x v="30"/>
    <x v="151"/>
    <x v="124"/>
    <n v="3416498"/>
  </r>
  <r>
    <x v="6"/>
    <x v="0"/>
    <x v="7"/>
    <x v="0"/>
    <x v="2"/>
    <x v="3"/>
    <x v="30"/>
    <x v="151"/>
    <x v="230"/>
    <m/>
  </r>
  <r>
    <x v="6"/>
    <x v="0"/>
    <x v="7"/>
    <x v="0"/>
    <x v="2"/>
    <x v="3"/>
    <x v="0"/>
    <x v="157"/>
    <x v="36"/>
    <m/>
  </r>
  <r>
    <x v="6"/>
    <x v="0"/>
    <x v="7"/>
    <x v="0"/>
    <x v="2"/>
    <x v="3"/>
    <x v="0"/>
    <x v="157"/>
    <x v="259"/>
    <m/>
  </r>
  <r>
    <x v="6"/>
    <x v="0"/>
    <x v="7"/>
    <x v="0"/>
    <x v="2"/>
    <x v="3"/>
    <x v="21"/>
    <x v="50"/>
    <x v="0"/>
    <m/>
  </r>
  <r>
    <x v="6"/>
    <x v="0"/>
    <x v="7"/>
    <x v="0"/>
    <x v="2"/>
    <x v="3"/>
    <x v="21"/>
    <x v="132"/>
    <x v="0"/>
    <m/>
  </r>
  <r>
    <x v="7"/>
    <x v="0"/>
    <x v="7"/>
    <x v="0"/>
    <x v="1"/>
    <x v="2"/>
    <x v="24"/>
    <x v="63"/>
    <x v="1"/>
    <n v="517676168.75"/>
  </r>
  <r>
    <x v="7"/>
    <x v="0"/>
    <x v="7"/>
    <x v="0"/>
    <x v="1"/>
    <x v="5"/>
    <x v="11"/>
    <x v="64"/>
    <x v="0"/>
    <m/>
  </r>
  <r>
    <x v="7"/>
    <x v="0"/>
    <x v="7"/>
    <x v="0"/>
    <x v="1"/>
    <x v="5"/>
    <x v="14"/>
    <x v="66"/>
    <x v="0"/>
    <m/>
  </r>
  <r>
    <x v="7"/>
    <x v="0"/>
    <x v="7"/>
    <x v="0"/>
    <x v="1"/>
    <x v="5"/>
    <x v="15"/>
    <x v="69"/>
    <x v="0"/>
    <m/>
  </r>
  <r>
    <x v="7"/>
    <x v="0"/>
    <x v="7"/>
    <x v="0"/>
    <x v="1"/>
    <x v="2"/>
    <x v="25"/>
    <x v="74"/>
    <x v="0"/>
    <n v="-604154.59"/>
  </r>
  <r>
    <x v="7"/>
    <x v="0"/>
    <x v="7"/>
    <x v="0"/>
    <x v="1"/>
    <x v="2"/>
    <x v="25"/>
    <x v="118"/>
    <x v="0"/>
    <m/>
  </r>
  <r>
    <x v="7"/>
    <x v="0"/>
    <x v="7"/>
    <x v="0"/>
    <x v="1"/>
    <x v="2"/>
    <x v="0"/>
    <x v="103"/>
    <x v="0"/>
    <m/>
  </r>
  <r>
    <x v="7"/>
    <x v="0"/>
    <x v="7"/>
    <x v="0"/>
    <x v="1"/>
    <x v="2"/>
    <x v="0"/>
    <x v="104"/>
    <x v="0"/>
    <n v="252100.8"/>
  </r>
  <r>
    <x v="7"/>
    <x v="0"/>
    <x v="7"/>
    <x v="0"/>
    <x v="1"/>
    <x v="2"/>
    <x v="0"/>
    <x v="145"/>
    <x v="0"/>
    <n v="-2582409.89"/>
  </r>
  <r>
    <x v="7"/>
    <x v="0"/>
    <x v="7"/>
    <x v="0"/>
    <x v="1"/>
    <x v="5"/>
    <x v="7"/>
    <x v="153"/>
    <x v="0"/>
    <m/>
  </r>
  <r>
    <x v="7"/>
    <x v="0"/>
    <x v="7"/>
    <x v="0"/>
    <x v="1"/>
    <x v="5"/>
    <x v="14"/>
    <x v="166"/>
    <x v="0"/>
    <m/>
  </r>
  <r>
    <x v="7"/>
    <x v="0"/>
    <x v="7"/>
    <x v="0"/>
    <x v="0"/>
    <x v="0"/>
    <x v="4"/>
    <x v="158"/>
    <x v="2"/>
    <n v="20000000"/>
  </r>
  <r>
    <x v="7"/>
    <x v="0"/>
    <x v="7"/>
    <x v="0"/>
    <x v="0"/>
    <x v="0"/>
    <x v="4"/>
    <x v="6"/>
    <x v="157"/>
    <n v="2300000"/>
  </r>
  <r>
    <x v="7"/>
    <x v="0"/>
    <x v="7"/>
    <x v="0"/>
    <x v="0"/>
    <x v="0"/>
    <x v="4"/>
    <x v="6"/>
    <x v="158"/>
    <m/>
  </r>
  <r>
    <x v="7"/>
    <x v="0"/>
    <x v="7"/>
    <x v="0"/>
    <x v="0"/>
    <x v="0"/>
    <x v="4"/>
    <x v="160"/>
    <x v="2"/>
    <n v="0"/>
  </r>
  <r>
    <x v="7"/>
    <x v="0"/>
    <x v="7"/>
    <x v="0"/>
    <x v="0"/>
    <x v="0"/>
    <x v="4"/>
    <x v="160"/>
    <x v="136"/>
    <n v="975000"/>
  </r>
  <r>
    <x v="7"/>
    <x v="0"/>
    <x v="7"/>
    <x v="0"/>
    <x v="0"/>
    <x v="0"/>
    <x v="4"/>
    <x v="7"/>
    <x v="157"/>
    <n v="200000"/>
  </r>
  <r>
    <x v="7"/>
    <x v="0"/>
    <x v="7"/>
    <x v="0"/>
    <x v="0"/>
    <x v="0"/>
    <x v="4"/>
    <x v="7"/>
    <x v="158"/>
    <m/>
  </r>
  <r>
    <x v="7"/>
    <x v="0"/>
    <x v="7"/>
    <x v="0"/>
    <x v="0"/>
    <x v="0"/>
    <x v="4"/>
    <x v="7"/>
    <x v="0"/>
    <m/>
  </r>
  <r>
    <x v="7"/>
    <x v="0"/>
    <x v="7"/>
    <x v="0"/>
    <x v="0"/>
    <x v="0"/>
    <x v="4"/>
    <x v="8"/>
    <x v="291"/>
    <m/>
  </r>
  <r>
    <x v="7"/>
    <x v="0"/>
    <x v="7"/>
    <x v="0"/>
    <x v="0"/>
    <x v="0"/>
    <x v="4"/>
    <x v="8"/>
    <x v="157"/>
    <n v="208333"/>
  </r>
  <r>
    <x v="7"/>
    <x v="0"/>
    <x v="7"/>
    <x v="0"/>
    <x v="0"/>
    <x v="0"/>
    <x v="4"/>
    <x v="8"/>
    <x v="185"/>
    <m/>
  </r>
  <r>
    <x v="7"/>
    <x v="0"/>
    <x v="7"/>
    <x v="0"/>
    <x v="0"/>
    <x v="0"/>
    <x v="4"/>
    <x v="8"/>
    <x v="292"/>
    <m/>
  </r>
  <r>
    <x v="7"/>
    <x v="0"/>
    <x v="7"/>
    <x v="0"/>
    <x v="0"/>
    <x v="0"/>
    <x v="4"/>
    <x v="9"/>
    <x v="2"/>
    <m/>
  </r>
  <r>
    <x v="7"/>
    <x v="0"/>
    <x v="7"/>
    <x v="0"/>
    <x v="0"/>
    <x v="0"/>
    <x v="4"/>
    <x v="9"/>
    <x v="158"/>
    <m/>
  </r>
  <r>
    <x v="7"/>
    <x v="0"/>
    <x v="7"/>
    <x v="0"/>
    <x v="0"/>
    <x v="0"/>
    <x v="4"/>
    <x v="9"/>
    <x v="227"/>
    <m/>
  </r>
  <r>
    <x v="7"/>
    <x v="0"/>
    <x v="7"/>
    <x v="0"/>
    <x v="0"/>
    <x v="0"/>
    <x v="4"/>
    <x v="9"/>
    <x v="157"/>
    <n v="25000"/>
  </r>
  <r>
    <x v="7"/>
    <x v="0"/>
    <x v="7"/>
    <x v="0"/>
    <x v="0"/>
    <x v="0"/>
    <x v="4"/>
    <x v="10"/>
    <x v="2"/>
    <m/>
  </r>
  <r>
    <x v="7"/>
    <x v="0"/>
    <x v="7"/>
    <x v="0"/>
    <x v="0"/>
    <x v="0"/>
    <x v="4"/>
    <x v="10"/>
    <x v="157"/>
    <n v="208333"/>
  </r>
  <r>
    <x v="7"/>
    <x v="0"/>
    <x v="7"/>
    <x v="0"/>
    <x v="0"/>
    <x v="0"/>
    <x v="4"/>
    <x v="10"/>
    <x v="158"/>
    <m/>
  </r>
  <r>
    <x v="7"/>
    <x v="0"/>
    <x v="7"/>
    <x v="0"/>
    <x v="0"/>
    <x v="0"/>
    <x v="4"/>
    <x v="11"/>
    <x v="2"/>
    <n v="833333"/>
  </r>
  <r>
    <x v="7"/>
    <x v="0"/>
    <x v="7"/>
    <x v="0"/>
    <x v="0"/>
    <x v="0"/>
    <x v="4"/>
    <x v="11"/>
    <x v="276"/>
    <m/>
  </r>
  <r>
    <x v="7"/>
    <x v="0"/>
    <x v="7"/>
    <x v="0"/>
    <x v="0"/>
    <x v="0"/>
    <x v="4"/>
    <x v="11"/>
    <x v="157"/>
    <n v="95833"/>
  </r>
  <r>
    <x v="7"/>
    <x v="0"/>
    <x v="7"/>
    <x v="0"/>
    <x v="0"/>
    <x v="0"/>
    <x v="4"/>
    <x v="12"/>
    <x v="250"/>
    <m/>
  </r>
  <r>
    <x v="7"/>
    <x v="0"/>
    <x v="7"/>
    <x v="0"/>
    <x v="0"/>
    <x v="0"/>
    <x v="4"/>
    <x v="134"/>
    <x v="0"/>
    <m/>
  </r>
  <r>
    <x v="7"/>
    <x v="0"/>
    <x v="7"/>
    <x v="0"/>
    <x v="0"/>
    <x v="0"/>
    <x v="4"/>
    <x v="142"/>
    <x v="0"/>
    <m/>
  </r>
  <r>
    <x v="7"/>
    <x v="0"/>
    <x v="7"/>
    <x v="0"/>
    <x v="0"/>
    <x v="0"/>
    <x v="4"/>
    <x v="56"/>
    <x v="4"/>
    <m/>
  </r>
  <r>
    <x v="7"/>
    <x v="0"/>
    <x v="7"/>
    <x v="0"/>
    <x v="0"/>
    <x v="0"/>
    <x v="4"/>
    <x v="56"/>
    <x v="214"/>
    <m/>
  </r>
  <r>
    <x v="7"/>
    <x v="0"/>
    <x v="7"/>
    <x v="0"/>
    <x v="0"/>
    <x v="0"/>
    <x v="4"/>
    <x v="56"/>
    <x v="211"/>
    <m/>
  </r>
  <r>
    <x v="7"/>
    <x v="0"/>
    <x v="7"/>
    <x v="0"/>
    <x v="0"/>
    <x v="0"/>
    <x v="4"/>
    <x v="142"/>
    <x v="0"/>
    <m/>
  </r>
  <r>
    <x v="7"/>
    <x v="0"/>
    <x v="7"/>
    <x v="0"/>
    <x v="0"/>
    <x v="0"/>
    <x v="4"/>
    <x v="13"/>
    <x v="5"/>
    <n v="85086"/>
  </r>
  <r>
    <x v="7"/>
    <x v="0"/>
    <x v="7"/>
    <x v="0"/>
    <x v="0"/>
    <x v="0"/>
    <x v="4"/>
    <x v="146"/>
    <x v="181"/>
    <m/>
  </r>
  <r>
    <x v="7"/>
    <x v="0"/>
    <x v="7"/>
    <x v="0"/>
    <x v="0"/>
    <x v="0"/>
    <x v="4"/>
    <x v="14"/>
    <x v="6"/>
    <n v="1956000"/>
  </r>
  <r>
    <x v="7"/>
    <x v="0"/>
    <x v="7"/>
    <x v="0"/>
    <x v="0"/>
    <x v="0"/>
    <x v="4"/>
    <x v="14"/>
    <x v="7"/>
    <m/>
  </r>
  <r>
    <x v="7"/>
    <x v="0"/>
    <x v="7"/>
    <x v="0"/>
    <x v="0"/>
    <x v="0"/>
    <x v="4"/>
    <x v="15"/>
    <x v="8"/>
    <n v="652000"/>
  </r>
  <r>
    <x v="7"/>
    <x v="0"/>
    <x v="7"/>
    <x v="0"/>
    <x v="0"/>
    <x v="0"/>
    <x v="4"/>
    <x v="147"/>
    <x v="293"/>
    <m/>
  </r>
  <r>
    <x v="7"/>
    <x v="0"/>
    <x v="7"/>
    <x v="0"/>
    <x v="0"/>
    <x v="0"/>
    <x v="4"/>
    <x v="147"/>
    <x v="278"/>
    <m/>
  </r>
  <r>
    <x v="7"/>
    <x v="0"/>
    <x v="7"/>
    <x v="0"/>
    <x v="0"/>
    <x v="0"/>
    <x v="4"/>
    <x v="113"/>
    <x v="175"/>
    <m/>
  </r>
  <r>
    <x v="7"/>
    <x v="0"/>
    <x v="7"/>
    <x v="0"/>
    <x v="0"/>
    <x v="0"/>
    <x v="9"/>
    <x v="114"/>
    <x v="294"/>
    <n v="1472600"/>
  </r>
  <r>
    <x v="7"/>
    <x v="0"/>
    <x v="7"/>
    <x v="0"/>
    <x v="0"/>
    <x v="0"/>
    <x v="9"/>
    <x v="30"/>
    <x v="212"/>
    <n v="1423500"/>
  </r>
  <r>
    <x v="7"/>
    <x v="0"/>
    <x v="7"/>
    <x v="0"/>
    <x v="0"/>
    <x v="0"/>
    <x v="9"/>
    <x v="30"/>
    <x v="234"/>
    <m/>
  </r>
  <r>
    <x v="7"/>
    <x v="0"/>
    <x v="7"/>
    <x v="0"/>
    <x v="0"/>
    <x v="0"/>
    <x v="9"/>
    <x v="110"/>
    <x v="185"/>
    <m/>
  </r>
  <r>
    <x v="7"/>
    <x v="0"/>
    <x v="7"/>
    <x v="0"/>
    <x v="0"/>
    <x v="0"/>
    <x v="9"/>
    <x v="110"/>
    <x v="302"/>
    <n v="750000"/>
  </r>
  <r>
    <x v="7"/>
    <x v="0"/>
    <x v="7"/>
    <x v="0"/>
    <x v="0"/>
    <x v="0"/>
    <x v="5"/>
    <x v="70"/>
    <x v="88"/>
    <n v="890"/>
  </r>
  <r>
    <x v="7"/>
    <x v="0"/>
    <x v="7"/>
    <x v="0"/>
    <x v="0"/>
    <x v="0"/>
    <x v="5"/>
    <x v="70"/>
    <x v="278"/>
    <m/>
  </r>
  <r>
    <x v="7"/>
    <x v="0"/>
    <x v="7"/>
    <x v="0"/>
    <x v="0"/>
    <x v="0"/>
    <x v="5"/>
    <x v="70"/>
    <x v="134"/>
    <n v="5556"/>
  </r>
  <r>
    <x v="7"/>
    <x v="0"/>
    <x v="7"/>
    <x v="0"/>
    <x v="0"/>
    <x v="0"/>
    <x v="5"/>
    <x v="70"/>
    <x v="260"/>
    <n v="67740.52"/>
  </r>
  <r>
    <x v="7"/>
    <x v="0"/>
    <x v="7"/>
    <x v="0"/>
    <x v="0"/>
    <x v="0"/>
    <x v="5"/>
    <x v="70"/>
    <x v="287"/>
    <m/>
  </r>
  <r>
    <x v="7"/>
    <x v="0"/>
    <x v="7"/>
    <x v="0"/>
    <x v="0"/>
    <x v="0"/>
    <x v="5"/>
    <x v="102"/>
    <x v="0"/>
    <m/>
  </r>
  <r>
    <x v="7"/>
    <x v="0"/>
    <x v="7"/>
    <x v="0"/>
    <x v="0"/>
    <x v="0"/>
    <x v="5"/>
    <x v="71"/>
    <x v="279"/>
    <m/>
  </r>
  <r>
    <x v="7"/>
    <x v="0"/>
    <x v="7"/>
    <x v="0"/>
    <x v="0"/>
    <x v="0"/>
    <x v="5"/>
    <x v="71"/>
    <x v="139"/>
    <m/>
  </r>
  <r>
    <x v="7"/>
    <x v="0"/>
    <x v="7"/>
    <x v="0"/>
    <x v="0"/>
    <x v="0"/>
    <x v="5"/>
    <x v="71"/>
    <x v="224"/>
    <m/>
  </r>
  <r>
    <x v="7"/>
    <x v="0"/>
    <x v="7"/>
    <x v="0"/>
    <x v="0"/>
    <x v="0"/>
    <x v="5"/>
    <x v="71"/>
    <x v="204"/>
    <n v="785800"/>
  </r>
  <r>
    <x v="7"/>
    <x v="0"/>
    <x v="7"/>
    <x v="0"/>
    <x v="0"/>
    <x v="0"/>
    <x v="5"/>
    <x v="78"/>
    <x v="0"/>
    <m/>
  </r>
  <r>
    <x v="7"/>
    <x v="0"/>
    <x v="7"/>
    <x v="0"/>
    <x v="0"/>
    <x v="0"/>
    <x v="6"/>
    <x v="17"/>
    <x v="205"/>
    <m/>
  </r>
  <r>
    <x v="7"/>
    <x v="0"/>
    <x v="7"/>
    <x v="0"/>
    <x v="0"/>
    <x v="0"/>
    <x v="6"/>
    <x v="17"/>
    <x v="0"/>
    <m/>
  </r>
  <r>
    <x v="7"/>
    <x v="0"/>
    <x v="7"/>
    <x v="0"/>
    <x v="0"/>
    <x v="0"/>
    <x v="6"/>
    <x v="161"/>
    <x v="245"/>
    <n v="2300000"/>
  </r>
  <r>
    <x v="7"/>
    <x v="0"/>
    <x v="7"/>
    <x v="0"/>
    <x v="0"/>
    <x v="0"/>
    <x v="29"/>
    <x v="154"/>
    <x v="203"/>
    <n v="48006"/>
  </r>
  <r>
    <x v="7"/>
    <x v="0"/>
    <x v="7"/>
    <x v="0"/>
    <x v="0"/>
    <x v="0"/>
    <x v="0"/>
    <x v="162"/>
    <x v="88"/>
    <n v="469667.79"/>
  </r>
  <r>
    <x v="7"/>
    <x v="0"/>
    <x v="7"/>
    <x v="0"/>
    <x v="0"/>
    <x v="0"/>
    <x v="0"/>
    <x v="116"/>
    <x v="270"/>
    <n v="1077697"/>
  </r>
  <r>
    <x v="7"/>
    <x v="0"/>
    <x v="7"/>
    <x v="0"/>
    <x v="0"/>
    <x v="0"/>
    <x v="0"/>
    <x v="116"/>
    <x v="127"/>
    <n v="275094"/>
  </r>
  <r>
    <x v="7"/>
    <x v="0"/>
    <x v="7"/>
    <x v="0"/>
    <x v="0"/>
    <x v="0"/>
    <x v="0"/>
    <x v="116"/>
    <x v="295"/>
    <n v="1000000"/>
  </r>
  <r>
    <x v="7"/>
    <x v="0"/>
    <x v="7"/>
    <x v="0"/>
    <x v="0"/>
    <x v="0"/>
    <x v="0"/>
    <x v="107"/>
    <x v="17"/>
    <n v="600000"/>
  </r>
  <r>
    <x v="7"/>
    <x v="0"/>
    <x v="7"/>
    <x v="0"/>
    <x v="0"/>
    <x v="0"/>
    <x v="0"/>
    <x v="107"/>
    <x v="254"/>
    <m/>
  </r>
  <r>
    <x v="7"/>
    <x v="0"/>
    <x v="7"/>
    <x v="0"/>
    <x v="0"/>
    <x v="0"/>
    <x v="0"/>
    <x v="108"/>
    <x v="254"/>
    <n v="443215"/>
  </r>
  <r>
    <x v="7"/>
    <x v="0"/>
    <x v="7"/>
    <x v="0"/>
    <x v="0"/>
    <x v="0"/>
    <x v="0"/>
    <x v="109"/>
    <x v="254"/>
    <m/>
  </r>
  <r>
    <x v="7"/>
    <x v="0"/>
    <x v="7"/>
    <x v="0"/>
    <x v="0"/>
    <x v="0"/>
    <x v="0"/>
    <x v="163"/>
    <x v="259"/>
    <m/>
  </r>
  <r>
    <x v="7"/>
    <x v="0"/>
    <x v="7"/>
    <x v="0"/>
    <x v="0"/>
    <x v="0"/>
    <x v="0"/>
    <x v="163"/>
    <x v="211"/>
    <m/>
  </r>
  <r>
    <x v="7"/>
    <x v="0"/>
    <x v="7"/>
    <x v="0"/>
    <x v="0"/>
    <x v="0"/>
    <x v="0"/>
    <x v="80"/>
    <x v="14"/>
    <n v="697454"/>
  </r>
  <r>
    <x v="7"/>
    <x v="0"/>
    <x v="7"/>
    <x v="0"/>
    <x v="0"/>
    <x v="0"/>
    <x v="0"/>
    <x v="80"/>
    <x v="21"/>
    <m/>
  </r>
  <r>
    <x v="7"/>
    <x v="0"/>
    <x v="7"/>
    <x v="0"/>
    <x v="0"/>
    <x v="0"/>
    <x v="0"/>
    <x v="80"/>
    <x v="176"/>
    <n v="1672802"/>
  </r>
  <r>
    <x v="7"/>
    <x v="0"/>
    <x v="7"/>
    <x v="0"/>
    <x v="0"/>
    <x v="0"/>
    <x v="0"/>
    <x v="80"/>
    <x v="183"/>
    <m/>
  </r>
  <r>
    <x v="7"/>
    <x v="0"/>
    <x v="7"/>
    <x v="0"/>
    <x v="0"/>
    <x v="0"/>
    <x v="0"/>
    <x v="80"/>
    <x v="235"/>
    <m/>
  </r>
  <r>
    <x v="7"/>
    <x v="0"/>
    <x v="7"/>
    <x v="0"/>
    <x v="0"/>
    <x v="0"/>
    <x v="0"/>
    <x v="80"/>
    <x v="70"/>
    <m/>
  </r>
  <r>
    <x v="7"/>
    <x v="0"/>
    <x v="7"/>
    <x v="0"/>
    <x v="0"/>
    <x v="0"/>
    <x v="0"/>
    <x v="80"/>
    <x v="59"/>
    <m/>
  </r>
  <r>
    <x v="7"/>
    <x v="0"/>
    <x v="7"/>
    <x v="0"/>
    <x v="0"/>
    <x v="0"/>
    <x v="0"/>
    <x v="80"/>
    <x v="44"/>
    <n v="1423500"/>
  </r>
  <r>
    <x v="7"/>
    <x v="0"/>
    <x v="7"/>
    <x v="0"/>
    <x v="0"/>
    <x v="0"/>
    <x v="0"/>
    <x v="80"/>
    <x v="15"/>
    <n v="1310000"/>
  </r>
  <r>
    <x v="7"/>
    <x v="0"/>
    <x v="7"/>
    <x v="0"/>
    <x v="0"/>
    <x v="0"/>
    <x v="0"/>
    <x v="84"/>
    <x v="88"/>
    <m/>
  </r>
  <r>
    <x v="7"/>
    <x v="0"/>
    <x v="7"/>
    <x v="0"/>
    <x v="0"/>
    <x v="0"/>
    <x v="0"/>
    <x v="84"/>
    <x v="246"/>
    <m/>
  </r>
  <r>
    <x v="7"/>
    <x v="0"/>
    <x v="7"/>
    <x v="0"/>
    <x v="0"/>
    <x v="0"/>
    <x v="0"/>
    <x v="107"/>
    <x v="17"/>
    <m/>
  </r>
  <r>
    <x v="7"/>
    <x v="0"/>
    <x v="7"/>
    <x v="0"/>
    <x v="0"/>
    <x v="0"/>
    <x v="0"/>
    <x v="115"/>
    <x v="0"/>
    <m/>
  </r>
  <r>
    <x v="7"/>
    <x v="0"/>
    <x v="7"/>
    <x v="0"/>
    <x v="0"/>
    <x v="0"/>
    <x v="0"/>
    <x v="138"/>
    <x v="88"/>
    <m/>
  </r>
  <r>
    <x v="7"/>
    <x v="0"/>
    <x v="7"/>
    <x v="0"/>
    <x v="0"/>
    <x v="0"/>
    <x v="0"/>
    <x v="108"/>
    <x v="0"/>
    <m/>
  </r>
  <r>
    <x v="7"/>
    <x v="0"/>
    <x v="7"/>
    <x v="0"/>
    <x v="0"/>
    <x v="0"/>
    <x v="0"/>
    <x v="109"/>
    <x v="0"/>
    <m/>
  </r>
  <r>
    <x v="7"/>
    <x v="0"/>
    <x v="7"/>
    <x v="0"/>
    <x v="0"/>
    <x v="0"/>
    <x v="0"/>
    <x v="116"/>
    <x v="20"/>
    <m/>
  </r>
  <r>
    <x v="7"/>
    <x v="0"/>
    <x v="7"/>
    <x v="0"/>
    <x v="0"/>
    <x v="0"/>
    <x v="0"/>
    <x v="116"/>
    <x v="46"/>
    <m/>
  </r>
  <r>
    <x v="7"/>
    <x v="0"/>
    <x v="7"/>
    <x v="0"/>
    <x v="0"/>
    <x v="0"/>
    <x v="0"/>
    <x v="79"/>
    <x v="0"/>
    <m/>
  </r>
  <r>
    <x v="7"/>
    <x v="0"/>
    <x v="7"/>
    <x v="0"/>
    <x v="0"/>
    <x v="0"/>
    <x v="12"/>
    <x v="81"/>
    <x v="0"/>
    <m/>
  </r>
  <r>
    <x v="7"/>
    <x v="0"/>
    <x v="7"/>
    <x v="0"/>
    <x v="0"/>
    <x v="0"/>
    <x v="12"/>
    <x v="82"/>
    <x v="100"/>
    <m/>
  </r>
  <r>
    <x v="7"/>
    <x v="0"/>
    <x v="7"/>
    <x v="0"/>
    <x v="0"/>
    <x v="0"/>
    <x v="12"/>
    <x v="83"/>
    <x v="100"/>
    <n v="2175100"/>
  </r>
  <r>
    <x v="7"/>
    <x v="0"/>
    <x v="7"/>
    <x v="0"/>
    <x v="0"/>
    <x v="0"/>
    <x v="12"/>
    <x v="84"/>
    <x v="255"/>
    <m/>
  </r>
  <r>
    <x v="7"/>
    <x v="0"/>
    <x v="7"/>
    <x v="0"/>
    <x v="0"/>
    <x v="0"/>
    <x v="19"/>
    <x v="100"/>
    <x v="157"/>
    <m/>
  </r>
  <r>
    <x v="7"/>
    <x v="0"/>
    <x v="7"/>
    <x v="0"/>
    <x v="0"/>
    <x v="0"/>
    <x v="19"/>
    <x v="100"/>
    <x v="280"/>
    <m/>
  </r>
  <r>
    <x v="7"/>
    <x v="0"/>
    <x v="7"/>
    <x v="0"/>
    <x v="0"/>
    <x v="0"/>
    <x v="19"/>
    <x v="140"/>
    <x v="20"/>
    <n v="40000"/>
  </r>
  <r>
    <x v="7"/>
    <x v="0"/>
    <x v="7"/>
    <x v="0"/>
    <x v="0"/>
    <x v="0"/>
    <x v="19"/>
    <x v="139"/>
    <x v="139"/>
    <m/>
  </r>
  <r>
    <x v="7"/>
    <x v="0"/>
    <x v="7"/>
    <x v="0"/>
    <x v="0"/>
    <x v="0"/>
    <x v="28"/>
    <x v="150"/>
    <x v="146"/>
    <m/>
  </r>
  <r>
    <x v="7"/>
    <x v="0"/>
    <x v="7"/>
    <x v="0"/>
    <x v="0"/>
    <x v="0"/>
    <x v="31"/>
    <x v="85"/>
    <x v="157"/>
    <m/>
  </r>
  <r>
    <x v="7"/>
    <x v="0"/>
    <x v="7"/>
    <x v="0"/>
    <x v="0"/>
    <x v="0"/>
    <x v="31"/>
    <x v="85"/>
    <x v="237"/>
    <m/>
  </r>
  <r>
    <x v="7"/>
    <x v="0"/>
    <x v="7"/>
    <x v="0"/>
    <x v="0"/>
    <x v="0"/>
    <x v="27"/>
    <x v="140"/>
    <x v="20"/>
    <m/>
  </r>
  <r>
    <x v="7"/>
    <x v="0"/>
    <x v="7"/>
    <x v="0"/>
    <x v="0"/>
    <x v="0"/>
    <x v="27"/>
    <x v="148"/>
    <x v="140"/>
    <n v="77283"/>
  </r>
  <r>
    <x v="7"/>
    <x v="0"/>
    <x v="7"/>
    <x v="0"/>
    <x v="0"/>
    <x v="0"/>
    <x v="27"/>
    <x v="139"/>
    <x v="140"/>
    <m/>
  </r>
  <r>
    <x v="7"/>
    <x v="0"/>
    <x v="7"/>
    <x v="0"/>
    <x v="0"/>
    <x v="0"/>
    <x v="27"/>
    <x v="149"/>
    <x v="140"/>
    <n v="485083.58"/>
  </r>
  <r>
    <x v="7"/>
    <x v="0"/>
    <x v="7"/>
    <x v="0"/>
    <x v="0"/>
    <x v="0"/>
    <x v="22"/>
    <x v="105"/>
    <x v="140"/>
    <m/>
  </r>
  <r>
    <x v="7"/>
    <x v="0"/>
    <x v="7"/>
    <x v="0"/>
    <x v="0"/>
    <x v="0"/>
    <x v="16"/>
    <x v="86"/>
    <x v="224"/>
    <n v="269057"/>
  </r>
  <r>
    <x v="7"/>
    <x v="0"/>
    <x v="7"/>
    <x v="0"/>
    <x v="0"/>
    <x v="0"/>
    <x v="16"/>
    <x v="86"/>
    <x v="204"/>
    <n v="4802940"/>
  </r>
  <r>
    <x v="7"/>
    <x v="0"/>
    <x v="7"/>
    <x v="0"/>
    <x v="0"/>
    <x v="0"/>
    <x v="16"/>
    <x v="86"/>
    <x v="45"/>
    <n v="953980"/>
  </r>
  <r>
    <x v="7"/>
    <x v="0"/>
    <x v="7"/>
    <x v="0"/>
    <x v="0"/>
    <x v="0"/>
    <x v="16"/>
    <x v="117"/>
    <x v="271"/>
    <m/>
  </r>
  <r>
    <x v="7"/>
    <x v="0"/>
    <x v="7"/>
    <x v="0"/>
    <x v="0"/>
    <x v="0"/>
    <x v="16"/>
    <x v="117"/>
    <x v="134"/>
    <n v="691900"/>
  </r>
  <r>
    <x v="7"/>
    <x v="0"/>
    <x v="7"/>
    <x v="0"/>
    <x v="0"/>
    <x v="0"/>
    <x v="16"/>
    <x v="117"/>
    <x v="223"/>
    <m/>
  </r>
  <r>
    <x v="7"/>
    <x v="0"/>
    <x v="7"/>
    <x v="0"/>
    <x v="0"/>
    <x v="0"/>
    <x v="22"/>
    <x v="105"/>
    <x v="0"/>
    <m/>
  </r>
  <r>
    <x v="7"/>
    <x v="0"/>
    <x v="7"/>
    <x v="0"/>
    <x v="0"/>
    <x v="0"/>
    <x v="2"/>
    <x v="87"/>
    <x v="165"/>
    <n v="245709"/>
  </r>
  <r>
    <x v="7"/>
    <x v="0"/>
    <x v="7"/>
    <x v="0"/>
    <x v="0"/>
    <x v="0"/>
    <x v="2"/>
    <x v="87"/>
    <x v="205"/>
    <n v="987381"/>
  </r>
  <r>
    <x v="7"/>
    <x v="0"/>
    <x v="7"/>
    <x v="0"/>
    <x v="0"/>
    <x v="0"/>
    <x v="2"/>
    <x v="87"/>
    <x v="124"/>
    <n v="210900"/>
  </r>
  <r>
    <x v="7"/>
    <x v="0"/>
    <x v="7"/>
    <x v="0"/>
    <x v="0"/>
    <x v="0"/>
    <x v="2"/>
    <x v="87"/>
    <x v="263"/>
    <n v="82884"/>
  </r>
  <r>
    <x v="7"/>
    <x v="0"/>
    <x v="7"/>
    <x v="0"/>
    <x v="0"/>
    <x v="0"/>
    <x v="2"/>
    <x v="155"/>
    <x v="205"/>
    <m/>
  </r>
  <r>
    <x v="7"/>
    <x v="0"/>
    <x v="7"/>
    <x v="0"/>
    <x v="0"/>
    <x v="0"/>
    <x v="2"/>
    <x v="155"/>
    <x v="225"/>
    <m/>
  </r>
  <r>
    <x v="7"/>
    <x v="0"/>
    <x v="7"/>
    <x v="0"/>
    <x v="0"/>
    <x v="0"/>
    <x v="2"/>
    <x v="155"/>
    <x v="0"/>
    <m/>
  </r>
  <r>
    <x v="7"/>
    <x v="0"/>
    <x v="7"/>
    <x v="0"/>
    <x v="0"/>
    <x v="0"/>
    <x v="2"/>
    <x v="88"/>
    <x v="139"/>
    <n v="464632.75"/>
  </r>
  <r>
    <x v="7"/>
    <x v="0"/>
    <x v="7"/>
    <x v="0"/>
    <x v="0"/>
    <x v="0"/>
    <x v="2"/>
    <x v="88"/>
    <x v="247"/>
    <n v="68800"/>
  </r>
  <r>
    <x v="7"/>
    <x v="0"/>
    <x v="7"/>
    <x v="0"/>
    <x v="0"/>
    <x v="0"/>
    <x v="2"/>
    <x v="89"/>
    <x v="102"/>
    <m/>
  </r>
  <r>
    <x v="7"/>
    <x v="0"/>
    <x v="7"/>
    <x v="0"/>
    <x v="0"/>
    <x v="0"/>
    <x v="2"/>
    <x v="88"/>
    <x v="156"/>
    <n v="62500"/>
  </r>
  <r>
    <x v="7"/>
    <x v="0"/>
    <x v="7"/>
    <x v="0"/>
    <x v="0"/>
    <x v="0"/>
    <x v="2"/>
    <x v="88"/>
    <x v="128"/>
    <m/>
  </r>
  <r>
    <x v="7"/>
    <x v="0"/>
    <x v="7"/>
    <x v="0"/>
    <x v="0"/>
    <x v="0"/>
    <x v="2"/>
    <x v="88"/>
    <x v="247"/>
    <m/>
  </r>
  <r>
    <x v="7"/>
    <x v="0"/>
    <x v="7"/>
    <x v="0"/>
    <x v="0"/>
    <x v="0"/>
    <x v="2"/>
    <x v="89"/>
    <x v="282"/>
    <n v="40500"/>
  </r>
  <r>
    <x v="7"/>
    <x v="0"/>
    <x v="7"/>
    <x v="0"/>
    <x v="0"/>
    <x v="0"/>
    <x v="2"/>
    <x v="89"/>
    <x v="298"/>
    <m/>
  </r>
  <r>
    <x v="7"/>
    <x v="0"/>
    <x v="7"/>
    <x v="0"/>
    <x v="0"/>
    <x v="0"/>
    <x v="2"/>
    <x v="89"/>
    <x v="264"/>
    <m/>
  </r>
  <r>
    <x v="7"/>
    <x v="0"/>
    <x v="7"/>
    <x v="0"/>
    <x v="0"/>
    <x v="0"/>
    <x v="2"/>
    <x v="90"/>
    <x v="94"/>
    <n v="210486"/>
  </r>
  <r>
    <x v="7"/>
    <x v="0"/>
    <x v="7"/>
    <x v="0"/>
    <x v="0"/>
    <x v="0"/>
    <x v="2"/>
    <x v="90"/>
    <x v="0"/>
    <m/>
  </r>
  <r>
    <x v="7"/>
    <x v="0"/>
    <x v="7"/>
    <x v="0"/>
    <x v="0"/>
    <x v="0"/>
    <x v="2"/>
    <x v="91"/>
    <x v="153"/>
    <m/>
  </r>
  <r>
    <x v="7"/>
    <x v="0"/>
    <x v="7"/>
    <x v="0"/>
    <x v="0"/>
    <x v="0"/>
    <x v="2"/>
    <x v="91"/>
    <x v="157"/>
    <n v="7500"/>
  </r>
  <r>
    <x v="7"/>
    <x v="0"/>
    <x v="7"/>
    <x v="0"/>
    <x v="0"/>
    <x v="0"/>
    <x v="2"/>
    <x v="91"/>
    <x v="134"/>
    <n v="69450"/>
  </r>
  <r>
    <x v="7"/>
    <x v="0"/>
    <x v="7"/>
    <x v="0"/>
    <x v="0"/>
    <x v="0"/>
    <x v="2"/>
    <x v="91"/>
    <x v="303"/>
    <n v="31000"/>
  </r>
  <r>
    <x v="7"/>
    <x v="0"/>
    <x v="7"/>
    <x v="0"/>
    <x v="0"/>
    <x v="0"/>
    <x v="2"/>
    <x v="91"/>
    <x v="260"/>
    <n v="846759.26"/>
  </r>
  <r>
    <x v="7"/>
    <x v="0"/>
    <x v="7"/>
    <x v="0"/>
    <x v="0"/>
    <x v="0"/>
    <x v="2"/>
    <x v="91"/>
    <x v="300"/>
    <m/>
  </r>
  <r>
    <x v="7"/>
    <x v="0"/>
    <x v="7"/>
    <x v="0"/>
    <x v="0"/>
    <x v="0"/>
    <x v="2"/>
    <x v="91"/>
    <x v="301"/>
    <m/>
  </r>
  <r>
    <x v="7"/>
    <x v="0"/>
    <x v="7"/>
    <x v="0"/>
    <x v="0"/>
    <x v="0"/>
    <x v="2"/>
    <x v="84"/>
    <x v="102"/>
    <m/>
  </r>
  <r>
    <x v="7"/>
    <x v="0"/>
    <x v="7"/>
    <x v="0"/>
    <x v="0"/>
    <x v="0"/>
    <x v="2"/>
    <x v="136"/>
    <x v="157"/>
    <n v="14000"/>
  </r>
  <r>
    <x v="7"/>
    <x v="0"/>
    <x v="7"/>
    <x v="0"/>
    <x v="0"/>
    <x v="0"/>
    <x v="2"/>
    <x v="136"/>
    <x v="128"/>
    <m/>
  </r>
  <r>
    <x v="7"/>
    <x v="0"/>
    <x v="7"/>
    <x v="0"/>
    <x v="0"/>
    <x v="0"/>
    <x v="2"/>
    <x v="136"/>
    <x v="208"/>
    <n v="170000"/>
  </r>
  <r>
    <x v="7"/>
    <x v="0"/>
    <x v="7"/>
    <x v="0"/>
    <x v="0"/>
    <x v="0"/>
    <x v="2"/>
    <x v="136"/>
    <x v="292"/>
    <n v="35000"/>
  </r>
  <r>
    <x v="7"/>
    <x v="0"/>
    <x v="7"/>
    <x v="0"/>
    <x v="0"/>
    <x v="0"/>
    <x v="2"/>
    <x v="136"/>
    <x v="218"/>
    <n v="60000"/>
  </r>
  <r>
    <x v="7"/>
    <x v="0"/>
    <x v="7"/>
    <x v="0"/>
    <x v="0"/>
    <x v="0"/>
    <x v="2"/>
    <x v="136"/>
    <x v="244"/>
    <n v="620000"/>
  </r>
  <r>
    <x v="7"/>
    <x v="0"/>
    <x v="7"/>
    <x v="0"/>
    <x v="0"/>
    <x v="0"/>
    <x v="2"/>
    <x v="141"/>
    <x v="185"/>
    <m/>
  </r>
  <r>
    <x v="7"/>
    <x v="0"/>
    <x v="7"/>
    <x v="0"/>
    <x v="0"/>
    <x v="0"/>
    <x v="2"/>
    <x v="141"/>
    <x v="0"/>
    <m/>
  </r>
  <r>
    <x v="7"/>
    <x v="0"/>
    <x v="7"/>
    <x v="0"/>
    <x v="0"/>
    <x v="0"/>
    <x v="2"/>
    <x v="141"/>
    <x v="0"/>
    <m/>
  </r>
  <r>
    <x v="7"/>
    <x v="0"/>
    <x v="7"/>
    <x v="0"/>
    <x v="0"/>
    <x v="0"/>
    <x v="2"/>
    <x v="93"/>
    <x v="0"/>
    <m/>
  </r>
  <r>
    <x v="7"/>
    <x v="0"/>
    <x v="7"/>
    <x v="0"/>
    <x v="0"/>
    <x v="0"/>
    <x v="2"/>
    <x v="84"/>
    <x v="102"/>
    <m/>
  </r>
  <r>
    <x v="7"/>
    <x v="0"/>
    <x v="7"/>
    <x v="0"/>
    <x v="0"/>
    <x v="0"/>
    <x v="2"/>
    <x v="84"/>
    <x v="284"/>
    <m/>
  </r>
  <r>
    <x v="7"/>
    <x v="0"/>
    <x v="7"/>
    <x v="0"/>
    <x v="0"/>
    <x v="0"/>
    <x v="2"/>
    <x v="84"/>
    <x v="291"/>
    <n v="6000"/>
  </r>
  <r>
    <x v="7"/>
    <x v="0"/>
    <x v="7"/>
    <x v="0"/>
    <x v="0"/>
    <x v="0"/>
    <x v="2"/>
    <x v="84"/>
    <x v="0"/>
    <m/>
  </r>
  <r>
    <x v="7"/>
    <x v="0"/>
    <x v="7"/>
    <x v="0"/>
    <x v="0"/>
    <x v="0"/>
    <x v="2"/>
    <x v="84"/>
    <x v="0"/>
    <m/>
  </r>
  <r>
    <x v="7"/>
    <x v="0"/>
    <x v="7"/>
    <x v="0"/>
    <x v="0"/>
    <x v="0"/>
    <x v="2"/>
    <x v="84"/>
    <x v="0"/>
    <m/>
  </r>
  <r>
    <x v="7"/>
    <x v="0"/>
    <x v="7"/>
    <x v="0"/>
    <x v="0"/>
    <x v="0"/>
    <x v="2"/>
    <x v="84"/>
    <x v="0"/>
    <m/>
  </r>
  <r>
    <x v="7"/>
    <x v="0"/>
    <x v="7"/>
    <x v="0"/>
    <x v="0"/>
    <x v="0"/>
    <x v="2"/>
    <x v="84"/>
    <x v="0"/>
    <m/>
  </r>
  <r>
    <x v="7"/>
    <x v="0"/>
    <x v="7"/>
    <x v="0"/>
    <x v="0"/>
    <x v="0"/>
    <x v="2"/>
    <x v="84"/>
    <x v="0"/>
    <m/>
  </r>
  <r>
    <x v="7"/>
    <x v="0"/>
    <x v="7"/>
    <x v="0"/>
    <x v="0"/>
    <x v="0"/>
    <x v="2"/>
    <x v="84"/>
    <x v="0"/>
    <m/>
  </r>
  <r>
    <x v="7"/>
    <x v="0"/>
    <x v="7"/>
    <x v="0"/>
    <x v="0"/>
    <x v="7"/>
    <x v="4"/>
    <x v="119"/>
    <x v="136"/>
    <n v="4100000"/>
  </r>
  <r>
    <x v="7"/>
    <x v="0"/>
    <x v="7"/>
    <x v="0"/>
    <x v="0"/>
    <x v="7"/>
    <x v="4"/>
    <x v="119"/>
    <x v="248"/>
    <n v="3550000"/>
  </r>
  <r>
    <x v="7"/>
    <x v="0"/>
    <x v="7"/>
    <x v="0"/>
    <x v="0"/>
    <x v="7"/>
    <x v="4"/>
    <x v="119"/>
    <x v="186"/>
    <n v="6000000"/>
  </r>
  <r>
    <x v="7"/>
    <x v="0"/>
    <x v="7"/>
    <x v="0"/>
    <x v="0"/>
    <x v="7"/>
    <x v="4"/>
    <x v="119"/>
    <x v="250"/>
    <n v="1800000"/>
  </r>
  <r>
    <x v="7"/>
    <x v="0"/>
    <x v="7"/>
    <x v="0"/>
    <x v="0"/>
    <x v="7"/>
    <x v="4"/>
    <x v="119"/>
    <x v="291"/>
    <n v="6550000"/>
  </r>
  <r>
    <x v="7"/>
    <x v="0"/>
    <x v="7"/>
    <x v="0"/>
    <x v="0"/>
    <x v="7"/>
    <x v="4"/>
    <x v="120"/>
    <x v="250"/>
    <n v="200000"/>
  </r>
  <r>
    <x v="7"/>
    <x v="0"/>
    <x v="7"/>
    <x v="0"/>
    <x v="0"/>
    <x v="7"/>
    <x v="4"/>
    <x v="121"/>
    <x v="136"/>
    <n v="491667"/>
  </r>
  <r>
    <x v="7"/>
    <x v="0"/>
    <x v="7"/>
    <x v="0"/>
    <x v="0"/>
    <x v="7"/>
    <x v="4"/>
    <x v="121"/>
    <x v="186"/>
    <n v="500000"/>
  </r>
  <r>
    <x v="7"/>
    <x v="0"/>
    <x v="7"/>
    <x v="0"/>
    <x v="0"/>
    <x v="7"/>
    <x v="4"/>
    <x v="121"/>
    <x v="248"/>
    <n v="295833"/>
  </r>
  <r>
    <x v="7"/>
    <x v="0"/>
    <x v="7"/>
    <x v="0"/>
    <x v="0"/>
    <x v="7"/>
    <x v="4"/>
    <x v="121"/>
    <x v="250"/>
    <n v="166667"/>
  </r>
  <r>
    <x v="7"/>
    <x v="0"/>
    <x v="7"/>
    <x v="0"/>
    <x v="0"/>
    <x v="7"/>
    <x v="4"/>
    <x v="121"/>
    <x v="291"/>
    <n v="545833"/>
  </r>
  <r>
    <x v="7"/>
    <x v="0"/>
    <x v="7"/>
    <x v="0"/>
    <x v="0"/>
    <x v="7"/>
    <x v="4"/>
    <x v="122"/>
    <x v="136"/>
    <n v="59000"/>
  </r>
  <r>
    <x v="7"/>
    <x v="0"/>
    <x v="7"/>
    <x v="0"/>
    <x v="0"/>
    <x v="7"/>
    <x v="4"/>
    <x v="122"/>
    <x v="248"/>
    <n v="35500"/>
  </r>
  <r>
    <x v="7"/>
    <x v="0"/>
    <x v="7"/>
    <x v="0"/>
    <x v="0"/>
    <x v="7"/>
    <x v="4"/>
    <x v="122"/>
    <x v="186"/>
    <n v="60000"/>
  </r>
  <r>
    <x v="7"/>
    <x v="0"/>
    <x v="7"/>
    <x v="0"/>
    <x v="0"/>
    <x v="7"/>
    <x v="4"/>
    <x v="122"/>
    <x v="250"/>
    <n v="20000"/>
  </r>
  <r>
    <x v="7"/>
    <x v="0"/>
    <x v="7"/>
    <x v="0"/>
    <x v="0"/>
    <x v="7"/>
    <x v="4"/>
    <x v="122"/>
    <x v="291"/>
    <n v="65500"/>
  </r>
  <r>
    <x v="7"/>
    <x v="0"/>
    <x v="7"/>
    <x v="0"/>
    <x v="0"/>
    <x v="7"/>
    <x v="4"/>
    <x v="123"/>
    <x v="136"/>
    <n v="491667"/>
  </r>
  <r>
    <x v="7"/>
    <x v="0"/>
    <x v="7"/>
    <x v="0"/>
    <x v="0"/>
    <x v="7"/>
    <x v="4"/>
    <x v="123"/>
    <x v="186"/>
    <n v="500000"/>
  </r>
  <r>
    <x v="7"/>
    <x v="0"/>
    <x v="7"/>
    <x v="0"/>
    <x v="0"/>
    <x v="7"/>
    <x v="4"/>
    <x v="123"/>
    <x v="248"/>
    <n v="295833"/>
  </r>
  <r>
    <x v="7"/>
    <x v="0"/>
    <x v="7"/>
    <x v="0"/>
    <x v="0"/>
    <x v="7"/>
    <x v="4"/>
    <x v="123"/>
    <x v="250"/>
    <n v="166667"/>
  </r>
  <r>
    <x v="7"/>
    <x v="0"/>
    <x v="7"/>
    <x v="0"/>
    <x v="0"/>
    <x v="7"/>
    <x v="4"/>
    <x v="123"/>
    <x v="291"/>
    <n v="545833"/>
  </r>
  <r>
    <x v="7"/>
    <x v="0"/>
    <x v="7"/>
    <x v="0"/>
    <x v="0"/>
    <x v="7"/>
    <x v="4"/>
    <x v="124"/>
    <x v="136"/>
    <n v="245833"/>
  </r>
  <r>
    <x v="7"/>
    <x v="0"/>
    <x v="7"/>
    <x v="0"/>
    <x v="0"/>
    <x v="7"/>
    <x v="4"/>
    <x v="124"/>
    <x v="186"/>
    <n v="250000"/>
  </r>
  <r>
    <x v="7"/>
    <x v="0"/>
    <x v="7"/>
    <x v="0"/>
    <x v="0"/>
    <x v="7"/>
    <x v="4"/>
    <x v="124"/>
    <x v="248"/>
    <n v="147917"/>
  </r>
  <r>
    <x v="7"/>
    <x v="0"/>
    <x v="7"/>
    <x v="0"/>
    <x v="0"/>
    <x v="7"/>
    <x v="4"/>
    <x v="124"/>
    <x v="250"/>
    <n v="75000"/>
  </r>
  <r>
    <x v="7"/>
    <x v="0"/>
    <x v="7"/>
    <x v="0"/>
    <x v="0"/>
    <x v="7"/>
    <x v="4"/>
    <x v="124"/>
    <x v="291"/>
    <n v="272917"/>
  </r>
  <r>
    <x v="7"/>
    <x v="0"/>
    <x v="7"/>
    <x v="0"/>
    <x v="0"/>
    <x v="7"/>
    <x v="4"/>
    <x v="135"/>
    <x v="0"/>
    <m/>
  </r>
  <r>
    <x v="7"/>
    <x v="0"/>
    <x v="7"/>
    <x v="0"/>
    <x v="0"/>
    <x v="7"/>
    <x v="4"/>
    <x v="167"/>
    <x v="291"/>
    <m/>
  </r>
  <r>
    <x v="7"/>
    <x v="0"/>
    <x v="7"/>
    <x v="0"/>
    <x v="0"/>
    <x v="7"/>
    <x v="4"/>
    <x v="144"/>
    <x v="136"/>
    <n v="1800000"/>
  </r>
  <r>
    <x v="7"/>
    <x v="0"/>
    <x v="7"/>
    <x v="0"/>
    <x v="0"/>
    <x v="7"/>
    <x v="4"/>
    <x v="144"/>
    <x v="186"/>
    <m/>
  </r>
  <r>
    <x v="7"/>
    <x v="0"/>
    <x v="7"/>
    <x v="0"/>
    <x v="0"/>
    <x v="7"/>
    <x v="4"/>
    <x v="126"/>
    <x v="0"/>
    <m/>
  </r>
  <r>
    <x v="7"/>
    <x v="0"/>
    <x v="7"/>
    <x v="0"/>
    <x v="0"/>
    <x v="7"/>
    <x v="4"/>
    <x v="127"/>
    <x v="5"/>
    <n v="124514"/>
  </r>
  <r>
    <x v="7"/>
    <x v="0"/>
    <x v="7"/>
    <x v="0"/>
    <x v="0"/>
    <x v="7"/>
    <x v="4"/>
    <x v="152"/>
    <x v="130"/>
    <m/>
  </r>
  <r>
    <x v="7"/>
    <x v="0"/>
    <x v="7"/>
    <x v="0"/>
    <x v="0"/>
    <x v="7"/>
    <x v="4"/>
    <x v="128"/>
    <x v="6"/>
    <n v="1936000"/>
  </r>
  <r>
    <x v="7"/>
    <x v="0"/>
    <x v="7"/>
    <x v="0"/>
    <x v="0"/>
    <x v="7"/>
    <x v="4"/>
    <x v="128"/>
    <x v="290"/>
    <n v="216000"/>
  </r>
  <r>
    <x v="7"/>
    <x v="0"/>
    <x v="7"/>
    <x v="0"/>
    <x v="0"/>
    <x v="7"/>
    <x v="4"/>
    <x v="128"/>
    <x v="7"/>
    <n v="786000"/>
  </r>
  <r>
    <x v="7"/>
    <x v="0"/>
    <x v="7"/>
    <x v="0"/>
    <x v="0"/>
    <x v="7"/>
    <x v="4"/>
    <x v="129"/>
    <x v="77"/>
    <n v="236000"/>
  </r>
  <r>
    <x v="7"/>
    <x v="0"/>
    <x v="7"/>
    <x v="0"/>
    <x v="0"/>
    <x v="7"/>
    <x v="4"/>
    <x v="129"/>
    <x v="187"/>
    <n v="716000"/>
  </r>
  <r>
    <x v="7"/>
    <x v="0"/>
    <x v="7"/>
    <x v="0"/>
    <x v="0"/>
    <x v="7"/>
    <x v="0"/>
    <x v="165"/>
    <x v="185"/>
    <m/>
  </r>
  <r>
    <x v="7"/>
    <x v="0"/>
    <x v="7"/>
    <x v="0"/>
    <x v="0"/>
    <x v="7"/>
    <x v="2"/>
    <x v="131"/>
    <x v="136"/>
    <m/>
  </r>
  <r>
    <x v="7"/>
    <x v="0"/>
    <x v="7"/>
    <x v="0"/>
    <x v="0"/>
    <x v="1"/>
    <x v="7"/>
    <x v="34"/>
    <x v="29"/>
    <n v="143990"/>
  </r>
  <r>
    <x v="7"/>
    <x v="0"/>
    <x v="7"/>
    <x v="0"/>
    <x v="0"/>
    <x v="1"/>
    <x v="7"/>
    <x v="20"/>
    <x v="29"/>
    <n v="207100"/>
  </r>
  <r>
    <x v="7"/>
    <x v="0"/>
    <x v="7"/>
    <x v="0"/>
    <x v="0"/>
    <x v="1"/>
    <x v="7"/>
    <x v="20"/>
    <x v="169"/>
    <n v="1142142.25"/>
  </r>
  <r>
    <x v="7"/>
    <x v="0"/>
    <x v="7"/>
    <x v="0"/>
    <x v="0"/>
    <x v="1"/>
    <x v="7"/>
    <x v="101"/>
    <x v="6"/>
    <m/>
  </r>
  <r>
    <x v="7"/>
    <x v="0"/>
    <x v="7"/>
    <x v="0"/>
    <x v="0"/>
    <x v="1"/>
    <x v="7"/>
    <x v="101"/>
    <x v="77"/>
    <m/>
  </r>
  <r>
    <x v="7"/>
    <x v="0"/>
    <x v="7"/>
    <x v="0"/>
    <x v="0"/>
    <x v="1"/>
    <x v="7"/>
    <x v="101"/>
    <x v="229"/>
    <m/>
  </r>
  <r>
    <x v="7"/>
    <x v="0"/>
    <x v="7"/>
    <x v="0"/>
    <x v="0"/>
    <x v="1"/>
    <x v="7"/>
    <x v="101"/>
    <x v="130"/>
    <m/>
  </r>
  <r>
    <x v="7"/>
    <x v="0"/>
    <x v="7"/>
    <x v="0"/>
    <x v="0"/>
    <x v="1"/>
    <x v="7"/>
    <x v="101"/>
    <x v="181"/>
    <m/>
  </r>
  <r>
    <x v="7"/>
    <x v="0"/>
    <x v="7"/>
    <x v="0"/>
    <x v="0"/>
    <x v="1"/>
    <x v="7"/>
    <x v="101"/>
    <x v="8"/>
    <m/>
  </r>
  <r>
    <x v="7"/>
    <x v="0"/>
    <x v="7"/>
    <x v="0"/>
    <x v="0"/>
    <x v="1"/>
    <x v="7"/>
    <x v="101"/>
    <x v="31"/>
    <n v="28169.040000000001"/>
  </r>
  <r>
    <x v="7"/>
    <x v="0"/>
    <x v="7"/>
    <x v="0"/>
    <x v="0"/>
    <x v="1"/>
    <x v="7"/>
    <x v="159"/>
    <x v="14"/>
    <m/>
  </r>
  <r>
    <x v="7"/>
    <x v="0"/>
    <x v="7"/>
    <x v="0"/>
    <x v="0"/>
    <x v="1"/>
    <x v="7"/>
    <x v="159"/>
    <x v="176"/>
    <m/>
  </r>
  <r>
    <x v="7"/>
    <x v="0"/>
    <x v="7"/>
    <x v="0"/>
    <x v="0"/>
    <x v="1"/>
    <x v="7"/>
    <x v="55"/>
    <x v="246"/>
    <n v="6620983.0800000001"/>
  </r>
  <r>
    <x v="7"/>
    <x v="0"/>
    <x v="7"/>
    <x v="0"/>
    <x v="0"/>
    <x v="1"/>
    <x v="7"/>
    <x v="55"/>
    <x v="36"/>
    <m/>
  </r>
  <r>
    <x v="7"/>
    <x v="0"/>
    <x v="7"/>
    <x v="0"/>
    <x v="0"/>
    <x v="1"/>
    <x v="8"/>
    <x v="22"/>
    <x v="29"/>
    <n v="808853.29"/>
  </r>
  <r>
    <x v="7"/>
    <x v="0"/>
    <x v="7"/>
    <x v="0"/>
    <x v="0"/>
    <x v="1"/>
    <x v="2"/>
    <x v="168"/>
    <x v="50"/>
    <m/>
  </r>
  <r>
    <x v="7"/>
    <x v="0"/>
    <x v="7"/>
    <x v="0"/>
    <x v="0"/>
    <x v="1"/>
    <x v="8"/>
    <x v="94"/>
    <x v="36"/>
    <m/>
  </r>
  <r>
    <x v="7"/>
    <x v="0"/>
    <x v="7"/>
    <x v="0"/>
    <x v="0"/>
    <x v="1"/>
    <x v="8"/>
    <x v="94"/>
    <x v="15"/>
    <m/>
  </r>
  <r>
    <x v="7"/>
    <x v="0"/>
    <x v="7"/>
    <x v="0"/>
    <x v="0"/>
    <x v="1"/>
    <x v="8"/>
    <x v="94"/>
    <x v="134"/>
    <n v="24216.5"/>
  </r>
  <r>
    <x v="7"/>
    <x v="0"/>
    <x v="7"/>
    <x v="0"/>
    <x v="0"/>
    <x v="1"/>
    <x v="8"/>
    <x v="94"/>
    <x v="57"/>
    <m/>
  </r>
  <r>
    <x v="7"/>
    <x v="0"/>
    <x v="7"/>
    <x v="0"/>
    <x v="0"/>
    <x v="1"/>
    <x v="8"/>
    <x v="94"/>
    <x v="244"/>
    <n v="6200"/>
  </r>
  <r>
    <x v="7"/>
    <x v="0"/>
    <x v="7"/>
    <x v="0"/>
    <x v="0"/>
    <x v="1"/>
    <x v="8"/>
    <x v="94"/>
    <x v="299"/>
    <m/>
  </r>
  <r>
    <x v="7"/>
    <x v="0"/>
    <x v="7"/>
    <x v="0"/>
    <x v="0"/>
    <x v="1"/>
    <x v="8"/>
    <x v="94"/>
    <x v="70"/>
    <m/>
  </r>
  <r>
    <x v="7"/>
    <x v="0"/>
    <x v="7"/>
    <x v="0"/>
    <x v="0"/>
    <x v="1"/>
    <x v="8"/>
    <x v="94"/>
    <x v="260"/>
    <n v="7606.08"/>
  </r>
  <r>
    <x v="7"/>
    <x v="0"/>
    <x v="7"/>
    <x v="0"/>
    <x v="0"/>
    <x v="1"/>
    <x v="8"/>
    <x v="94"/>
    <x v="297"/>
    <m/>
  </r>
  <r>
    <x v="7"/>
    <x v="0"/>
    <x v="7"/>
    <x v="0"/>
    <x v="0"/>
    <x v="1"/>
    <x v="8"/>
    <x v="95"/>
    <x v="0"/>
    <m/>
  </r>
  <r>
    <x v="7"/>
    <x v="0"/>
    <x v="7"/>
    <x v="0"/>
    <x v="0"/>
    <x v="1"/>
    <x v="8"/>
    <x v="94"/>
    <x v="226"/>
    <m/>
  </r>
  <r>
    <x v="7"/>
    <x v="0"/>
    <x v="7"/>
    <x v="0"/>
    <x v="0"/>
    <x v="1"/>
    <x v="8"/>
    <x v="156"/>
    <x v="80"/>
    <m/>
  </r>
  <r>
    <x v="7"/>
    <x v="0"/>
    <x v="7"/>
    <x v="0"/>
    <x v="0"/>
    <x v="1"/>
    <x v="8"/>
    <x v="156"/>
    <x v="88"/>
    <m/>
  </r>
  <r>
    <x v="7"/>
    <x v="0"/>
    <x v="7"/>
    <x v="0"/>
    <x v="0"/>
    <x v="1"/>
    <x v="8"/>
    <x v="156"/>
    <x v="6"/>
    <m/>
  </r>
  <r>
    <x v="7"/>
    <x v="0"/>
    <x v="7"/>
    <x v="0"/>
    <x v="0"/>
    <x v="1"/>
    <x v="8"/>
    <x v="156"/>
    <x v="122"/>
    <m/>
  </r>
  <r>
    <x v="7"/>
    <x v="0"/>
    <x v="7"/>
    <x v="0"/>
    <x v="0"/>
    <x v="1"/>
    <x v="8"/>
    <x v="156"/>
    <x v="16"/>
    <m/>
  </r>
  <r>
    <x v="7"/>
    <x v="0"/>
    <x v="7"/>
    <x v="0"/>
    <x v="0"/>
    <x v="1"/>
    <x v="8"/>
    <x v="156"/>
    <x v="42"/>
    <m/>
  </r>
  <r>
    <x v="7"/>
    <x v="0"/>
    <x v="7"/>
    <x v="0"/>
    <x v="0"/>
    <x v="1"/>
    <x v="8"/>
    <x v="156"/>
    <x v="37"/>
    <m/>
  </r>
  <r>
    <x v="7"/>
    <x v="0"/>
    <x v="7"/>
    <x v="0"/>
    <x v="0"/>
    <x v="1"/>
    <x v="8"/>
    <x v="156"/>
    <x v="45"/>
    <m/>
  </r>
  <r>
    <x v="7"/>
    <x v="0"/>
    <x v="7"/>
    <x v="0"/>
    <x v="0"/>
    <x v="1"/>
    <x v="8"/>
    <x v="156"/>
    <x v="124"/>
    <m/>
  </r>
  <r>
    <x v="7"/>
    <x v="0"/>
    <x v="7"/>
    <x v="0"/>
    <x v="0"/>
    <x v="1"/>
    <x v="8"/>
    <x v="156"/>
    <x v="31"/>
    <m/>
  </r>
  <r>
    <x v="7"/>
    <x v="0"/>
    <x v="7"/>
    <x v="0"/>
    <x v="0"/>
    <x v="1"/>
    <x v="8"/>
    <x v="156"/>
    <x v="80"/>
    <m/>
  </r>
  <r>
    <x v="7"/>
    <x v="0"/>
    <x v="7"/>
    <x v="0"/>
    <x v="0"/>
    <x v="1"/>
    <x v="8"/>
    <x v="156"/>
    <x v="0"/>
    <m/>
  </r>
  <r>
    <x v="7"/>
    <x v="0"/>
    <x v="7"/>
    <x v="0"/>
    <x v="0"/>
    <x v="1"/>
    <x v="8"/>
    <x v="156"/>
    <x v="0"/>
    <m/>
  </r>
  <r>
    <x v="7"/>
    <x v="0"/>
    <x v="7"/>
    <x v="0"/>
    <x v="0"/>
    <x v="1"/>
    <x v="8"/>
    <x v="4"/>
    <x v="157"/>
    <m/>
  </r>
  <r>
    <x v="7"/>
    <x v="0"/>
    <x v="7"/>
    <x v="0"/>
    <x v="0"/>
    <x v="1"/>
    <x v="8"/>
    <x v="4"/>
    <x v="153"/>
    <m/>
  </r>
  <r>
    <x v="7"/>
    <x v="0"/>
    <x v="7"/>
    <x v="0"/>
    <x v="0"/>
    <x v="1"/>
    <x v="8"/>
    <x v="4"/>
    <x v="31"/>
    <n v="1175058.57"/>
  </r>
  <r>
    <x v="7"/>
    <x v="0"/>
    <x v="7"/>
    <x v="0"/>
    <x v="0"/>
    <x v="1"/>
    <x v="8"/>
    <x v="4"/>
    <x v="286"/>
    <m/>
  </r>
  <r>
    <x v="7"/>
    <x v="0"/>
    <x v="7"/>
    <x v="0"/>
    <x v="0"/>
    <x v="1"/>
    <x v="8"/>
    <x v="4"/>
    <x v="101"/>
    <m/>
  </r>
  <r>
    <x v="7"/>
    <x v="0"/>
    <x v="7"/>
    <x v="0"/>
    <x v="0"/>
    <x v="1"/>
    <x v="8"/>
    <x v="4"/>
    <x v="37"/>
    <m/>
  </r>
  <r>
    <x v="7"/>
    <x v="0"/>
    <x v="7"/>
    <x v="0"/>
    <x v="0"/>
    <x v="1"/>
    <x v="8"/>
    <x v="4"/>
    <x v="87"/>
    <m/>
  </r>
  <r>
    <x v="7"/>
    <x v="0"/>
    <x v="7"/>
    <x v="0"/>
    <x v="0"/>
    <x v="1"/>
    <x v="8"/>
    <x v="4"/>
    <x v="219"/>
    <m/>
  </r>
  <r>
    <x v="7"/>
    <x v="0"/>
    <x v="7"/>
    <x v="0"/>
    <x v="0"/>
    <x v="1"/>
    <x v="8"/>
    <x v="4"/>
    <x v="220"/>
    <m/>
  </r>
  <r>
    <x v="7"/>
    <x v="0"/>
    <x v="7"/>
    <x v="0"/>
    <x v="0"/>
    <x v="1"/>
    <x v="8"/>
    <x v="4"/>
    <x v="221"/>
    <m/>
  </r>
  <r>
    <x v="7"/>
    <x v="0"/>
    <x v="7"/>
    <x v="0"/>
    <x v="0"/>
    <x v="1"/>
    <x v="8"/>
    <x v="4"/>
    <x v="205"/>
    <m/>
  </r>
  <r>
    <x v="7"/>
    <x v="0"/>
    <x v="7"/>
    <x v="0"/>
    <x v="0"/>
    <x v="1"/>
    <x v="8"/>
    <x v="4"/>
    <x v="140"/>
    <m/>
  </r>
  <r>
    <x v="7"/>
    <x v="0"/>
    <x v="7"/>
    <x v="0"/>
    <x v="0"/>
    <x v="1"/>
    <x v="8"/>
    <x v="4"/>
    <x v="253"/>
    <m/>
  </r>
  <r>
    <x v="7"/>
    <x v="0"/>
    <x v="7"/>
    <x v="0"/>
    <x v="0"/>
    <x v="1"/>
    <x v="8"/>
    <x v="4"/>
    <x v="2"/>
    <m/>
  </r>
  <r>
    <x v="7"/>
    <x v="0"/>
    <x v="7"/>
    <x v="0"/>
    <x v="0"/>
    <x v="1"/>
    <x v="8"/>
    <x v="4"/>
    <x v="157"/>
    <m/>
  </r>
  <r>
    <x v="7"/>
    <x v="0"/>
    <x v="7"/>
    <x v="0"/>
    <x v="0"/>
    <x v="1"/>
    <x v="8"/>
    <x v="4"/>
    <x v="185"/>
    <m/>
  </r>
  <r>
    <x v="7"/>
    <x v="0"/>
    <x v="7"/>
    <x v="0"/>
    <x v="0"/>
    <x v="1"/>
    <x v="8"/>
    <x v="4"/>
    <x v="139"/>
    <m/>
  </r>
  <r>
    <x v="7"/>
    <x v="0"/>
    <x v="7"/>
    <x v="0"/>
    <x v="0"/>
    <x v="1"/>
    <x v="8"/>
    <x v="4"/>
    <x v="31"/>
    <m/>
  </r>
  <r>
    <x v="7"/>
    <x v="0"/>
    <x v="7"/>
    <x v="0"/>
    <x v="0"/>
    <x v="1"/>
    <x v="8"/>
    <x v="4"/>
    <x v="54"/>
    <m/>
  </r>
  <r>
    <x v="7"/>
    <x v="0"/>
    <x v="7"/>
    <x v="0"/>
    <x v="0"/>
    <x v="1"/>
    <x v="8"/>
    <x v="4"/>
    <x v="200"/>
    <m/>
  </r>
  <r>
    <x v="7"/>
    <x v="0"/>
    <x v="7"/>
    <x v="0"/>
    <x v="0"/>
    <x v="1"/>
    <x v="8"/>
    <x v="4"/>
    <x v="210"/>
    <m/>
  </r>
  <r>
    <x v="7"/>
    <x v="0"/>
    <x v="7"/>
    <x v="0"/>
    <x v="0"/>
    <x v="1"/>
    <x v="8"/>
    <x v="4"/>
    <x v="0"/>
    <m/>
  </r>
  <r>
    <x v="7"/>
    <x v="0"/>
    <x v="7"/>
    <x v="0"/>
    <x v="0"/>
    <x v="1"/>
    <x v="8"/>
    <x v="4"/>
    <x v="0"/>
    <m/>
  </r>
  <r>
    <x v="7"/>
    <x v="0"/>
    <x v="7"/>
    <x v="0"/>
    <x v="0"/>
    <x v="1"/>
    <x v="8"/>
    <x v="4"/>
    <x v="0"/>
    <m/>
  </r>
  <r>
    <x v="7"/>
    <x v="0"/>
    <x v="7"/>
    <x v="0"/>
    <x v="0"/>
    <x v="1"/>
    <x v="8"/>
    <x v="4"/>
    <x v="0"/>
    <m/>
  </r>
  <r>
    <x v="7"/>
    <x v="0"/>
    <x v="7"/>
    <x v="0"/>
    <x v="0"/>
    <x v="1"/>
    <x v="8"/>
    <x v="4"/>
    <x v="0"/>
    <m/>
  </r>
  <r>
    <x v="7"/>
    <x v="0"/>
    <x v="7"/>
    <x v="0"/>
    <x v="0"/>
    <x v="1"/>
    <x v="8"/>
    <x v="4"/>
    <x v="0"/>
    <m/>
  </r>
  <r>
    <x v="7"/>
    <x v="0"/>
    <x v="7"/>
    <x v="0"/>
    <x v="0"/>
    <x v="6"/>
    <x v="23"/>
    <x v="112"/>
    <x v="31"/>
    <m/>
  </r>
  <r>
    <x v="7"/>
    <x v="0"/>
    <x v="7"/>
    <x v="0"/>
    <x v="2"/>
    <x v="3"/>
    <x v="3"/>
    <x v="96"/>
    <x v="0"/>
    <m/>
  </r>
  <r>
    <x v="7"/>
    <x v="0"/>
    <x v="7"/>
    <x v="0"/>
    <x v="2"/>
    <x v="3"/>
    <x v="3"/>
    <x v="137"/>
    <x v="98"/>
    <m/>
  </r>
  <r>
    <x v="7"/>
    <x v="0"/>
    <x v="7"/>
    <x v="0"/>
    <x v="2"/>
    <x v="3"/>
    <x v="3"/>
    <x v="97"/>
    <x v="34"/>
    <n v="828529"/>
  </r>
  <r>
    <x v="7"/>
    <x v="0"/>
    <x v="7"/>
    <x v="0"/>
    <x v="2"/>
    <x v="3"/>
    <x v="3"/>
    <x v="97"/>
    <x v="36"/>
    <m/>
  </r>
  <r>
    <x v="7"/>
    <x v="0"/>
    <x v="7"/>
    <x v="0"/>
    <x v="2"/>
    <x v="3"/>
    <x v="3"/>
    <x v="97"/>
    <x v="48"/>
    <m/>
  </r>
  <r>
    <x v="7"/>
    <x v="0"/>
    <x v="7"/>
    <x v="0"/>
    <x v="2"/>
    <x v="3"/>
    <x v="3"/>
    <x v="97"/>
    <x v="35"/>
    <m/>
  </r>
  <r>
    <x v="7"/>
    <x v="0"/>
    <x v="7"/>
    <x v="0"/>
    <x v="2"/>
    <x v="3"/>
    <x v="3"/>
    <x v="97"/>
    <x v="0"/>
    <m/>
  </r>
  <r>
    <x v="7"/>
    <x v="0"/>
    <x v="7"/>
    <x v="0"/>
    <x v="2"/>
    <x v="3"/>
    <x v="3"/>
    <x v="97"/>
    <x v="0"/>
    <m/>
  </r>
  <r>
    <x v="7"/>
    <x v="0"/>
    <x v="7"/>
    <x v="0"/>
    <x v="2"/>
    <x v="3"/>
    <x v="3"/>
    <x v="97"/>
    <x v="0"/>
    <m/>
  </r>
  <r>
    <x v="7"/>
    <x v="0"/>
    <x v="7"/>
    <x v="0"/>
    <x v="2"/>
    <x v="3"/>
    <x v="3"/>
    <x v="98"/>
    <x v="0"/>
    <m/>
  </r>
  <r>
    <x v="7"/>
    <x v="0"/>
    <x v="7"/>
    <x v="0"/>
    <x v="2"/>
    <x v="3"/>
    <x v="3"/>
    <x v="99"/>
    <x v="70"/>
    <n v="330000"/>
  </r>
  <r>
    <x v="7"/>
    <x v="0"/>
    <x v="7"/>
    <x v="0"/>
    <x v="2"/>
    <x v="3"/>
    <x v="3"/>
    <x v="97"/>
    <x v="36"/>
    <n v="17432174"/>
  </r>
  <r>
    <x v="7"/>
    <x v="0"/>
    <x v="7"/>
    <x v="0"/>
    <x v="2"/>
    <x v="3"/>
    <x v="3"/>
    <x v="99"/>
    <x v="37"/>
    <m/>
  </r>
  <r>
    <x v="7"/>
    <x v="0"/>
    <x v="7"/>
    <x v="0"/>
    <x v="2"/>
    <x v="3"/>
    <x v="3"/>
    <x v="99"/>
    <x v="226"/>
    <n v="144500"/>
  </r>
  <r>
    <x v="7"/>
    <x v="0"/>
    <x v="7"/>
    <x v="0"/>
    <x v="2"/>
    <x v="3"/>
    <x v="3"/>
    <x v="99"/>
    <x v="230"/>
    <m/>
  </r>
  <r>
    <x v="7"/>
    <x v="0"/>
    <x v="7"/>
    <x v="0"/>
    <x v="2"/>
    <x v="3"/>
    <x v="3"/>
    <x v="99"/>
    <x v="156"/>
    <n v="52520"/>
  </r>
  <r>
    <x v="7"/>
    <x v="0"/>
    <x v="7"/>
    <x v="0"/>
    <x v="2"/>
    <x v="3"/>
    <x v="3"/>
    <x v="99"/>
    <x v="249"/>
    <n v="97531500"/>
  </r>
  <r>
    <x v="7"/>
    <x v="0"/>
    <x v="7"/>
    <x v="0"/>
    <x v="2"/>
    <x v="3"/>
    <x v="3"/>
    <x v="99"/>
    <x v="38"/>
    <m/>
  </r>
  <r>
    <x v="7"/>
    <x v="0"/>
    <x v="7"/>
    <x v="0"/>
    <x v="2"/>
    <x v="3"/>
    <x v="26"/>
    <x v="137"/>
    <x v="98"/>
    <m/>
  </r>
  <r>
    <x v="7"/>
    <x v="0"/>
    <x v="7"/>
    <x v="0"/>
    <x v="2"/>
    <x v="3"/>
    <x v="20"/>
    <x v="49"/>
    <x v="226"/>
    <m/>
  </r>
  <r>
    <x v="7"/>
    <x v="0"/>
    <x v="7"/>
    <x v="0"/>
    <x v="2"/>
    <x v="3"/>
    <x v="20"/>
    <x v="49"/>
    <x v="124"/>
    <m/>
  </r>
  <r>
    <x v="7"/>
    <x v="0"/>
    <x v="7"/>
    <x v="0"/>
    <x v="2"/>
    <x v="3"/>
    <x v="20"/>
    <x v="49"/>
    <x v="41"/>
    <n v="2353250"/>
  </r>
  <r>
    <x v="7"/>
    <x v="0"/>
    <x v="7"/>
    <x v="0"/>
    <x v="2"/>
    <x v="3"/>
    <x v="20"/>
    <x v="49"/>
    <x v="42"/>
    <n v="928000"/>
  </r>
  <r>
    <x v="7"/>
    <x v="0"/>
    <x v="7"/>
    <x v="0"/>
    <x v="2"/>
    <x v="3"/>
    <x v="20"/>
    <x v="49"/>
    <x v="230"/>
    <m/>
  </r>
  <r>
    <x v="7"/>
    <x v="0"/>
    <x v="7"/>
    <x v="0"/>
    <x v="2"/>
    <x v="3"/>
    <x v="20"/>
    <x v="49"/>
    <x v="122"/>
    <m/>
  </r>
  <r>
    <x v="7"/>
    <x v="0"/>
    <x v="7"/>
    <x v="0"/>
    <x v="2"/>
    <x v="3"/>
    <x v="20"/>
    <x v="151"/>
    <x v="0"/>
    <m/>
  </r>
  <r>
    <x v="7"/>
    <x v="0"/>
    <x v="7"/>
    <x v="0"/>
    <x v="2"/>
    <x v="3"/>
    <x v="20"/>
    <x v="111"/>
    <x v="42"/>
    <n v="1052000"/>
  </r>
  <r>
    <x v="7"/>
    <x v="0"/>
    <x v="7"/>
    <x v="0"/>
    <x v="2"/>
    <x v="3"/>
    <x v="20"/>
    <x v="111"/>
    <x v="124"/>
    <n v="1302028"/>
  </r>
  <r>
    <x v="7"/>
    <x v="0"/>
    <x v="7"/>
    <x v="0"/>
    <x v="2"/>
    <x v="3"/>
    <x v="20"/>
    <x v="111"/>
    <x v="0"/>
    <m/>
  </r>
  <r>
    <x v="7"/>
    <x v="0"/>
    <x v="7"/>
    <x v="0"/>
    <x v="2"/>
    <x v="3"/>
    <x v="20"/>
    <x v="111"/>
    <x v="0"/>
    <m/>
  </r>
  <r>
    <x v="7"/>
    <x v="0"/>
    <x v="7"/>
    <x v="0"/>
    <x v="2"/>
    <x v="3"/>
    <x v="20"/>
    <x v="111"/>
    <x v="0"/>
    <m/>
  </r>
  <r>
    <x v="7"/>
    <x v="0"/>
    <x v="7"/>
    <x v="0"/>
    <x v="2"/>
    <x v="3"/>
    <x v="30"/>
    <x v="151"/>
    <x v="124"/>
    <n v="2139936"/>
  </r>
  <r>
    <x v="7"/>
    <x v="0"/>
    <x v="7"/>
    <x v="0"/>
    <x v="2"/>
    <x v="3"/>
    <x v="30"/>
    <x v="151"/>
    <x v="230"/>
    <m/>
  </r>
  <r>
    <x v="7"/>
    <x v="0"/>
    <x v="7"/>
    <x v="0"/>
    <x v="2"/>
    <x v="3"/>
    <x v="0"/>
    <x v="157"/>
    <x v="36"/>
    <m/>
  </r>
  <r>
    <x v="7"/>
    <x v="0"/>
    <x v="7"/>
    <x v="0"/>
    <x v="2"/>
    <x v="3"/>
    <x v="0"/>
    <x v="157"/>
    <x v="259"/>
    <m/>
  </r>
  <r>
    <x v="7"/>
    <x v="0"/>
    <x v="7"/>
    <x v="0"/>
    <x v="2"/>
    <x v="3"/>
    <x v="21"/>
    <x v="50"/>
    <x v="0"/>
    <m/>
  </r>
  <r>
    <x v="7"/>
    <x v="0"/>
    <x v="7"/>
    <x v="0"/>
    <x v="2"/>
    <x v="3"/>
    <x v="21"/>
    <x v="132"/>
    <x v="0"/>
    <m/>
  </r>
  <r>
    <x v="8"/>
    <x v="0"/>
    <x v="7"/>
    <x v="0"/>
    <x v="1"/>
    <x v="2"/>
    <x v="24"/>
    <x v="63"/>
    <x v="1"/>
    <n v="295144961.94"/>
  </r>
  <r>
    <x v="8"/>
    <x v="0"/>
    <x v="7"/>
    <x v="0"/>
    <x v="1"/>
    <x v="5"/>
    <x v="11"/>
    <x v="64"/>
    <x v="0"/>
    <m/>
  </r>
  <r>
    <x v="8"/>
    <x v="0"/>
    <x v="7"/>
    <x v="0"/>
    <x v="1"/>
    <x v="5"/>
    <x v="14"/>
    <x v="66"/>
    <x v="0"/>
    <m/>
  </r>
  <r>
    <x v="8"/>
    <x v="0"/>
    <x v="7"/>
    <x v="0"/>
    <x v="1"/>
    <x v="5"/>
    <x v="15"/>
    <x v="69"/>
    <x v="0"/>
    <m/>
  </r>
  <r>
    <x v="8"/>
    <x v="0"/>
    <x v="7"/>
    <x v="0"/>
    <x v="1"/>
    <x v="2"/>
    <x v="25"/>
    <x v="74"/>
    <x v="0"/>
    <n v="-129178893.3"/>
  </r>
  <r>
    <x v="8"/>
    <x v="0"/>
    <x v="7"/>
    <x v="0"/>
    <x v="1"/>
    <x v="2"/>
    <x v="25"/>
    <x v="118"/>
    <x v="0"/>
    <m/>
  </r>
  <r>
    <x v="8"/>
    <x v="0"/>
    <x v="7"/>
    <x v="0"/>
    <x v="1"/>
    <x v="2"/>
    <x v="0"/>
    <x v="103"/>
    <x v="0"/>
    <m/>
  </r>
  <r>
    <x v="8"/>
    <x v="0"/>
    <x v="7"/>
    <x v="0"/>
    <x v="1"/>
    <x v="2"/>
    <x v="0"/>
    <x v="104"/>
    <x v="0"/>
    <n v="294117.59999999998"/>
  </r>
  <r>
    <x v="8"/>
    <x v="0"/>
    <x v="7"/>
    <x v="0"/>
    <x v="1"/>
    <x v="2"/>
    <x v="0"/>
    <x v="145"/>
    <x v="0"/>
    <n v="-1864595.37"/>
  </r>
  <r>
    <x v="8"/>
    <x v="0"/>
    <x v="7"/>
    <x v="0"/>
    <x v="1"/>
    <x v="5"/>
    <x v="7"/>
    <x v="153"/>
    <x v="0"/>
    <m/>
  </r>
  <r>
    <x v="8"/>
    <x v="0"/>
    <x v="7"/>
    <x v="0"/>
    <x v="1"/>
    <x v="5"/>
    <x v="14"/>
    <x v="166"/>
    <x v="0"/>
    <m/>
  </r>
  <r>
    <x v="8"/>
    <x v="0"/>
    <x v="7"/>
    <x v="0"/>
    <x v="0"/>
    <x v="0"/>
    <x v="4"/>
    <x v="158"/>
    <x v="2"/>
    <n v="14000000"/>
  </r>
  <r>
    <x v="8"/>
    <x v="0"/>
    <x v="7"/>
    <x v="0"/>
    <x v="0"/>
    <x v="0"/>
    <x v="4"/>
    <x v="6"/>
    <x v="157"/>
    <n v="2300000"/>
  </r>
  <r>
    <x v="8"/>
    <x v="0"/>
    <x v="7"/>
    <x v="0"/>
    <x v="0"/>
    <x v="0"/>
    <x v="4"/>
    <x v="6"/>
    <x v="158"/>
    <m/>
  </r>
  <r>
    <x v="8"/>
    <x v="0"/>
    <x v="7"/>
    <x v="0"/>
    <x v="0"/>
    <x v="0"/>
    <x v="4"/>
    <x v="160"/>
    <x v="291"/>
    <n v="278950"/>
  </r>
  <r>
    <x v="8"/>
    <x v="0"/>
    <x v="7"/>
    <x v="0"/>
    <x v="0"/>
    <x v="0"/>
    <x v="4"/>
    <x v="160"/>
    <x v="136"/>
    <n v="976900"/>
  </r>
  <r>
    <x v="8"/>
    <x v="0"/>
    <x v="7"/>
    <x v="0"/>
    <x v="0"/>
    <x v="0"/>
    <x v="4"/>
    <x v="7"/>
    <x v="157"/>
    <n v="200000"/>
  </r>
  <r>
    <x v="8"/>
    <x v="0"/>
    <x v="7"/>
    <x v="0"/>
    <x v="0"/>
    <x v="0"/>
    <x v="4"/>
    <x v="7"/>
    <x v="158"/>
    <m/>
  </r>
  <r>
    <x v="8"/>
    <x v="0"/>
    <x v="7"/>
    <x v="0"/>
    <x v="0"/>
    <x v="0"/>
    <x v="4"/>
    <x v="7"/>
    <x v="0"/>
    <m/>
  </r>
  <r>
    <x v="8"/>
    <x v="0"/>
    <x v="7"/>
    <x v="0"/>
    <x v="0"/>
    <x v="0"/>
    <x v="4"/>
    <x v="8"/>
    <x v="291"/>
    <m/>
  </r>
  <r>
    <x v="8"/>
    <x v="0"/>
    <x v="7"/>
    <x v="0"/>
    <x v="0"/>
    <x v="0"/>
    <x v="4"/>
    <x v="8"/>
    <x v="157"/>
    <n v="208333"/>
  </r>
  <r>
    <x v="8"/>
    <x v="0"/>
    <x v="7"/>
    <x v="0"/>
    <x v="0"/>
    <x v="0"/>
    <x v="4"/>
    <x v="8"/>
    <x v="185"/>
    <m/>
  </r>
  <r>
    <x v="8"/>
    <x v="0"/>
    <x v="7"/>
    <x v="0"/>
    <x v="0"/>
    <x v="0"/>
    <x v="4"/>
    <x v="8"/>
    <x v="292"/>
    <m/>
  </r>
  <r>
    <x v="8"/>
    <x v="0"/>
    <x v="7"/>
    <x v="0"/>
    <x v="0"/>
    <x v="0"/>
    <x v="4"/>
    <x v="9"/>
    <x v="2"/>
    <m/>
  </r>
  <r>
    <x v="8"/>
    <x v="0"/>
    <x v="7"/>
    <x v="0"/>
    <x v="0"/>
    <x v="0"/>
    <x v="4"/>
    <x v="9"/>
    <x v="158"/>
    <m/>
  </r>
  <r>
    <x v="8"/>
    <x v="0"/>
    <x v="7"/>
    <x v="0"/>
    <x v="0"/>
    <x v="0"/>
    <x v="4"/>
    <x v="9"/>
    <x v="227"/>
    <m/>
  </r>
  <r>
    <x v="8"/>
    <x v="0"/>
    <x v="7"/>
    <x v="0"/>
    <x v="0"/>
    <x v="0"/>
    <x v="4"/>
    <x v="9"/>
    <x v="157"/>
    <n v="25000"/>
  </r>
  <r>
    <x v="8"/>
    <x v="0"/>
    <x v="7"/>
    <x v="0"/>
    <x v="0"/>
    <x v="0"/>
    <x v="4"/>
    <x v="10"/>
    <x v="2"/>
    <m/>
  </r>
  <r>
    <x v="8"/>
    <x v="0"/>
    <x v="7"/>
    <x v="0"/>
    <x v="0"/>
    <x v="0"/>
    <x v="4"/>
    <x v="10"/>
    <x v="157"/>
    <n v="208333"/>
  </r>
  <r>
    <x v="8"/>
    <x v="0"/>
    <x v="7"/>
    <x v="0"/>
    <x v="0"/>
    <x v="0"/>
    <x v="4"/>
    <x v="10"/>
    <x v="158"/>
    <m/>
  </r>
  <r>
    <x v="8"/>
    <x v="0"/>
    <x v="7"/>
    <x v="0"/>
    <x v="0"/>
    <x v="0"/>
    <x v="4"/>
    <x v="11"/>
    <x v="2"/>
    <n v="833333"/>
  </r>
  <r>
    <x v="8"/>
    <x v="0"/>
    <x v="7"/>
    <x v="0"/>
    <x v="0"/>
    <x v="0"/>
    <x v="4"/>
    <x v="11"/>
    <x v="276"/>
    <m/>
  </r>
  <r>
    <x v="8"/>
    <x v="0"/>
    <x v="7"/>
    <x v="0"/>
    <x v="0"/>
    <x v="0"/>
    <x v="4"/>
    <x v="11"/>
    <x v="157"/>
    <n v="95833"/>
  </r>
  <r>
    <x v="8"/>
    <x v="0"/>
    <x v="7"/>
    <x v="0"/>
    <x v="0"/>
    <x v="0"/>
    <x v="4"/>
    <x v="12"/>
    <x v="250"/>
    <m/>
  </r>
  <r>
    <x v="8"/>
    <x v="0"/>
    <x v="7"/>
    <x v="0"/>
    <x v="0"/>
    <x v="0"/>
    <x v="4"/>
    <x v="134"/>
    <x v="0"/>
    <m/>
  </r>
  <r>
    <x v="8"/>
    <x v="0"/>
    <x v="7"/>
    <x v="0"/>
    <x v="0"/>
    <x v="0"/>
    <x v="4"/>
    <x v="142"/>
    <x v="0"/>
    <m/>
  </r>
  <r>
    <x v="8"/>
    <x v="0"/>
    <x v="7"/>
    <x v="0"/>
    <x v="0"/>
    <x v="0"/>
    <x v="4"/>
    <x v="56"/>
    <x v="304"/>
    <n v="259664"/>
  </r>
  <r>
    <x v="8"/>
    <x v="0"/>
    <x v="7"/>
    <x v="0"/>
    <x v="0"/>
    <x v="0"/>
    <x v="4"/>
    <x v="56"/>
    <x v="214"/>
    <m/>
  </r>
  <r>
    <x v="8"/>
    <x v="0"/>
    <x v="7"/>
    <x v="0"/>
    <x v="0"/>
    <x v="0"/>
    <x v="4"/>
    <x v="56"/>
    <x v="211"/>
    <m/>
  </r>
  <r>
    <x v="8"/>
    <x v="0"/>
    <x v="7"/>
    <x v="0"/>
    <x v="0"/>
    <x v="0"/>
    <x v="4"/>
    <x v="142"/>
    <x v="0"/>
    <m/>
  </r>
  <r>
    <x v="8"/>
    <x v="0"/>
    <x v="7"/>
    <x v="0"/>
    <x v="0"/>
    <x v="0"/>
    <x v="4"/>
    <x v="13"/>
    <x v="5"/>
    <n v="63162"/>
  </r>
  <r>
    <x v="8"/>
    <x v="0"/>
    <x v="7"/>
    <x v="0"/>
    <x v="0"/>
    <x v="0"/>
    <x v="4"/>
    <x v="146"/>
    <x v="181"/>
    <m/>
  </r>
  <r>
    <x v="8"/>
    <x v="0"/>
    <x v="7"/>
    <x v="0"/>
    <x v="0"/>
    <x v="0"/>
    <x v="4"/>
    <x v="14"/>
    <x v="6"/>
    <n v="1956000"/>
  </r>
  <r>
    <x v="8"/>
    <x v="0"/>
    <x v="7"/>
    <x v="0"/>
    <x v="0"/>
    <x v="0"/>
    <x v="4"/>
    <x v="14"/>
    <x v="7"/>
    <m/>
  </r>
  <r>
    <x v="8"/>
    <x v="0"/>
    <x v="7"/>
    <x v="0"/>
    <x v="0"/>
    <x v="0"/>
    <x v="4"/>
    <x v="15"/>
    <x v="8"/>
    <n v="652000"/>
  </r>
  <r>
    <x v="8"/>
    <x v="0"/>
    <x v="7"/>
    <x v="0"/>
    <x v="0"/>
    <x v="0"/>
    <x v="4"/>
    <x v="147"/>
    <x v="293"/>
    <m/>
  </r>
  <r>
    <x v="8"/>
    <x v="0"/>
    <x v="7"/>
    <x v="0"/>
    <x v="0"/>
    <x v="0"/>
    <x v="4"/>
    <x v="147"/>
    <x v="278"/>
    <m/>
  </r>
  <r>
    <x v="8"/>
    <x v="0"/>
    <x v="7"/>
    <x v="0"/>
    <x v="0"/>
    <x v="0"/>
    <x v="4"/>
    <x v="113"/>
    <x v="175"/>
    <m/>
  </r>
  <r>
    <x v="8"/>
    <x v="0"/>
    <x v="7"/>
    <x v="0"/>
    <x v="0"/>
    <x v="0"/>
    <x v="9"/>
    <x v="114"/>
    <x v="294"/>
    <n v="1472600"/>
  </r>
  <r>
    <x v="8"/>
    <x v="0"/>
    <x v="7"/>
    <x v="0"/>
    <x v="0"/>
    <x v="0"/>
    <x v="9"/>
    <x v="30"/>
    <x v="212"/>
    <n v="1423500"/>
  </r>
  <r>
    <x v="8"/>
    <x v="0"/>
    <x v="7"/>
    <x v="0"/>
    <x v="0"/>
    <x v="0"/>
    <x v="9"/>
    <x v="30"/>
    <x v="305"/>
    <n v="8000000"/>
  </r>
  <r>
    <x v="8"/>
    <x v="0"/>
    <x v="7"/>
    <x v="0"/>
    <x v="0"/>
    <x v="0"/>
    <x v="9"/>
    <x v="110"/>
    <x v="185"/>
    <m/>
  </r>
  <r>
    <x v="8"/>
    <x v="0"/>
    <x v="7"/>
    <x v="0"/>
    <x v="0"/>
    <x v="0"/>
    <x v="9"/>
    <x v="110"/>
    <x v="302"/>
    <m/>
  </r>
  <r>
    <x v="8"/>
    <x v="0"/>
    <x v="7"/>
    <x v="0"/>
    <x v="0"/>
    <x v="0"/>
    <x v="5"/>
    <x v="70"/>
    <x v="88"/>
    <n v="890"/>
  </r>
  <r>
    <x v="8"/>
    <x v="0"/>
    <x v="7"/>
    <x v="0"/>
    <x v="0"/>
    <x v="0"/>
    <x v="5"/>
    <x v="70"/>
    <x v="306"/>
    <n v="5133.34"/>
  </r>
  <r>
    <x v="8"/>
    <x v="0"/>
    <x v="7"/>
    <x v="0"/>
    <x v="0"/>
    <x v="0"/>
    <x v="5"/>
    <x v="70"/>
    <x v="307"/>
    <n v="104074"/>
  </r>
  <r>
    <x v="8"/>
    <x v="0"/>
    <x v="7"/>
    <x v="0"/>
    <x v="0"/>
    <x v="0"/>
    <x v="5"/>
    <x v="70"/>
    <x v="308"/>
    <n v="3405"/>
  </r>
  <r>
    <x v="8"/>
    <x v="0"/>
    <x v="7"/>
    <x v="0"/>
    <x v="0"/>
    <x v="0"/>
    <x v="5"/>
    <x v="70"/>
    <x v="287"/>
    <m/>
  </r>
  <r>
    <x v="8"/>
    <x v="0"/>
    <x v="7"/>
    <x v="0"/>
    <x v="0"/>
    <x v="0"/>
    <x v="5"/>
    <x v="102"/>
    <x v="80"/>
    <n v="4617000"/>
  </r>
  <r>
    <x v="8"/>
    <x v="0"/>
    <x v="7"/>
    <x v="0"/>
    <x v="0"/>
    <x v="0"/>
    <x v="5"/>
    <x v="71"/>
    <x v="308"/>
    <n v="7031"/>
  </r>
  <r>
    <x v="8"/>
    <x v="0"/>
    <x v="7"/>
    <x v="0"/>
    <x v="0"/>
    <x v="0"/>
    <x v="5"/>
    <x v="71"/>
    <x v="139"/>
    <m/>
  </r>
  <r>
    <x v="8"/>
    <x v="0"/>
    <x v="7"/>
    <x v="0"/>
    <x v="0"/>
    <x v="0"/>
    <x v="5"/>
    <x v="71"/>
    <x v="224"/>
    <m/>
  </r>
  <r>
    <x v="8"/>
    <x v="0"/>
    <x v="7"/>
    <x v="0"/>
    <x v="0"/>
    <x v="0"/>
    <x v="5"/>
    <x v="71"/>
    <x v="204"/>
    <m/>
  </r>
  <r>
    <x v="8"/>
    <x v="0"/>
    <x v="7"/>
    <x v="0"/>
    <x v="0"/>
    <x v="0"/>
    <x v="5"/>
    <x v="78"/>
    <x v="0"/>
    <m/>
  </r>
  <r>
    <x v="8"/>
    <x v="0"/>
    <x v="7"/>
    <x v="0"/>
    <x v="0"/>
    <x v="0"/>
    <x v="6"/>
    <x v="17"/>
    <x v="205"/>
    <m/>
  </r>
  <r>
    <x v="8"/>
    <x v="0"/>
    <x v="7"/>
    <x v="0"/>
    <x v="0"/>
    <x v="0"/>
    <x v="6"/>
    <x v="17"/>
    <x v="0"/>
    <m/>
  </r>
  <r>
    <x v="8"/>
    <x v="0"/>
    <x v="7"/>
    <x v="0"/>
    <x v="0"/>
    <x v="0"/>
    <x v="6"/>
    <x v="161"/>
    <x v="245"/>
    <n v="2300000"/>
  </r>
  <r>
    <x v="8"/>
    <x v="0"/>
    <x v="7"/>
    <x v="0"/>
    <x v="0"/>
    <x v="0"/>
    <x v="29"/>
    <x v="154"/>
    <x v="203"/>
    <n v="48006"/>
  </r>
  <r>
    <x v="8"/>
    <x v="0"/>
    <x v="7"/>
    <x v="0"/>
    <x v="0"/>
    <x v="0"/>
    <x v="0"/>
    <x v="162"/>
    <x v="88"/>
    <n v="481723.05"/>
  </r>
  <r>
    <x v="8"/>
    <x v="0"/>
    <x v="7"/>
    <x v="0"/>
    <x v="0"/>
    <x v="0"/>
    <x v="0"/>
    <x v="116"/>
    <x v="270"/>
    <m/>
  </r>
  <r>
    <x v="8"/>
    <x v="0"/>
    <x v="7"/>
    <x v="0"/>
    <x v="0"/>
    <x v="0"/>
    <x v="0"/>
    <x v="116"/>
    <x v="127"/>
    <s v="_x000a_"/>
  </r>
  <r>
    <x v="8"/>
    <x v="0"/>
    <x v="7"/>
    <x v="0"/>
    <x v="0"/>
    <x v="0"/>
    <x v="0"/>
    <x v="116"/>
    <x v="295"/>
    <m/>
  </r>
  <r>
    <x v="8"/>
    <x v="0"/>
    <x v="7"/>
    <x v="0"/>
    <x v="0"/>
    <x v="0"/>
    <x v="0"/>
    <x v="107"/>
    <x v="17"/>
    <m/>
  </r>
  <r>
    <x v="8"/>
    <x v="0"/>
    <x v="7"/>
    <x v="0"/>
    <x v="0"/>
    <x v="0"/>
    <x v="0"/>
    <x v="107"/>
    <x v="254"/>
    <m/>
  </r>
  <r>
    <x v="8"/>
    <x v="0"/>
    <x v="7"/>
    <x v="0"/>
    <x v="0"/>
    <x v="0"/>
    <x v="0"/>
    <x v="108"/>
    <x v="254"/>
    <m/>
  </r>
  <r>
    <x v="8"/>
    <x v="0"/>
    <x v="7"/>
    <x v="0"/>
    <x v="0"/>
    <x v="0"/>
    <x v="0"/>
    <x v="109"/>
    <x v="254"/>
    <m/>
  </r>
  <r>
    <x v="8"/>
    <x v="0"/>
    <x v="7"/>
    <x v="0"/>
    <x v="0"/>
    <x v="0"/>
    <x v="0"/>
    <x v="163"/>
    <x v="309"/>
    <n v="20000"/>
  </r>
  <r>
    <x v="8"/>
    <x v="0"/>
    <x v="7"/>
    <x v="0"/>
    <x v="0"/>
    <x v="0"/>
    <x v="0"/>
    <x v="163"/>
    <x v="35"/>
    <n v="67000"/>
  </r>
  <r>
    <x v="8"/>
    <x v="0"/>
    <x v="7"/>
    <x v="0"/>
    <x v="0"/>
    <x v="0"/>
    <x v="0"/>
    <x v="80"/>
    <x v="14"/>
    <n v="303905"/>
  </r>
  <r>
    <x v="8"/>
    <x v="0"/>
    <x v="7"/>
    <x v="0"/>
    <x v="0"/>
    <x v="0"/>
    <x v="0"/>
    <x v="80"/>
    <x v="21"/>
    <m/>
  </r>
  <r>
    <x v="8"/>
    <x v="0"/>
    <x v="7"/>
    <x v="0"/>
    <x v="0"/>
    <x v="0"/>
    <x v="0"/>
    <x v="80"/>
    <x v="176"/>
    <m/>
  </r>
  <r>
    <x v="8"/>
    <x v="0"/>
    <x v="7"/>
    <x v="0"/>
    <x v="0"/>
    <x v="0"/>
    <x v="0"/>
    <x v="80"/>
    <x v="183"/>
    <m/>
  </r>
  <r>
    <x v="8"/>
    <x v="0"/>
    <x v="7"/>
    <x v="0"/>
    <x v="0"/>
    <x v="0"/>
    <x v="0"/>
    <x v="80"/>
    <x v="235"/>
    <n v="4578345"/>
  </r>
  <r>
    <x v="8"/>
    <x v="0"/>
    <x v="7"/>
    <x v="0"/>
    <x v="0"/>
    <x v="0"/>
    <x v="0"/>
    <x v="80"/>
    <x v="70"/>
    <m/>
  </r>
  <r>
    <x v="8"/>
    <x v="0"/>
    <x v="7"/>
    <x v="0"/>
    <x v="0"/>
    <x v="0"/>
    <x v="0"/>
    <x v="80"/>
    <x v="59"/>
    <m/>
  </r>
  <r>
    <x v="8"/>
    <x v="0"/>
    <x v="7"/>
    <x v="0"/>
    <x v="0"/>
    <x v="0"/>
    <x v="0"/>
    <x v="80"/>
    <x v="44"/>
    <m/>
  </r>
  <r>
    <x v="8"/>
    <x v="0"/>
    <x v="7"/>
    <x v="0"/>
    <x v="0"/>
    <x v="0"/>
    <x v="0"/>
    <x v="80"/>
    <x v="15"/>
    <n v="1300000"/>
  </r>
  <r>
    <x v="8"/>
    <x v="0"/>
    <x v="7"/>
    <x v="0"/>
    <x v="0"/>
    <x v="0"/>
    <x v="0"/>
    <x v="84"/>
    <x v="88"/>
    <m/>
  </r>
  <r>
    <x v="8"/>
    <x v="0"/>
    <x v="7"/>
    <x v="0"/>
    <x v="0"/>
    <x v="0"/>
    <x v="0"/>
    <x v="84"/>
    <x v="246"/>
    <m/>
  </r>
  <r>
    <x v="8"/>
    <x v="0"/>
    <x v="7"/>
    <x v="0"/>
    <x v="0"/>
    <x v="0"/>
    <x v="0"/>
    <x v="107"/>
    <x v="17"/>
    <n v="525000"/>
  </r>
  <r>
    <x v="8"/>
    <x v="0"/>
    <x v="7"/>
    <x v="0"/>
    <x v="0"/>
    <x v="0"/>
    <x v="0"/>
    <x v="115"/>
    <x v="0"/>
    <m/>
  </r>
  <r>
    <x v="8"/>
    <x v="0"/>
    <x v="7"/>
    <x v="0"/>
    <x v="0"/>
    <x v="0"/>
    <x v="0"/>
    <x v="138"/>
    <x v="88"/>
    <m/>
  </r>
  <r>
    <x v="8"/>
    <x v="0"/>
    <x v="7"/>
    <x v="0"/>
    <x v="0"/>
    <x v="0"/>
    <x v="0"/>
    <x v="108"/>
    <x v="0"/>
    <m/>
  </r>
  <r>
    <x v="8"/>
    <x v="0"/>
    <x v="7"/>
    <x v="0"/>
    <x v="0"/>
    <x v="0"/>
    <x v="0"/>
    <x v="109"/>
    <x v="0"/>
    <m/>
  </r>
  <r>
    <x v="8"/>
    <x v="0"/>
    <x v="7"/>
    <x v="0"/>
    <x v="0"/>
    <x v="0"/>
    <x v="0"/>
    <x v="116"/>
    <x v="20"/>
    <m/>
  </r>
  <r>
    <x v="8"/>
    <x v="0"/>
    <x v="7"/>
    <x v="0"/>
    <x v="0"/>
    <x v="0"/>
    <x v="0"/>
    <x v="116"/>
    <x v="117"/>
    <n v="19000"/>
  </r>
  <r>
    <x v="8"/>
    <x v="0"/>
    <x v="7"/>
    <x v="0"/>
    <x v="0"/>
    <x v="0"/>
    <x v="0"/>
    <x v="79"/>
    <x v="0"/>
    <m/>
  </r>
  <r>
    <x v="8"/>
    <x v="0"/>
    <x v="7"/>
    <x v="0"/>
    <x v="0"/>
    <x v="0"/>
    <x v="12"/>
    <x v="81"/>
    <x v="0"/>
    <m/>
  </r>
  <r>
    <x v="8"/>
    <x v="0"/>
    <x v="7"/>
    <x v="0"/>
    <x v="0"/>
    <x v="0"/>
    <x v="12"/>
    <x v="82"/>
    <x v="100"/>
    <m/>
  </r>
  <r>
    <x v="8"/>
    <x v="0"/>
    <x v="7"/>
    <x v="0"/>
    <x v="0"/>
    <x v="0"/>
    <x v="12"/>
    <x v="83"/>
    <x v="100"/>
    <m/>
  </r>
  <r>
    <x v="8"/>
    <x v="0"/>
    <x v="7"/>
    <x v="0"/>
    <x v="0"/>
    <x v="0"/>
    <x v="12"/>
    <x v="84"/>
    <x v="255"/>
    <m/>
  </r>
  <r>
    <x v="8"/>
    <x v="0"/>
    <x v="7"/>
    <x v="0"/>
    <x v="0"/>
    <x v="0"/>
    <x v="19"/>
    <x v="100"/>
    <x v="157"/>
    <m/>
  </r>
  <r>
    <x v="8"/>
    <x v="0"/>
    <x v="7"/>
    <x v="0"/>
    <x v="0"/>
    <x v="0"/>
    <x v="19"/>
    <x v="100"/>
    <x v="280"/>
    <m/>
  </r>
  <r>
    <x v="8"/>
    <x v="0"/>
    <x v="7"/>
    <x v="0"/>
    <x v="0"/>
    <x v="0"/>
    <x v="19"/>
    <x v="140"/>
    <x v="20"/>
    <m/>
  </r>
  <r>
    <x v="8"/>
    <x v="0"/>
    <x v="7"/>
    <x v="0"/>
    <x v="0"/>
    <x v="0"/>
    <x v="19"/>
    <x v="139"/>
    <x v="139"/>
    <m/>
  </r>
  <r>
    <x v="8"/>
    <x v="0"/>
    <x v="7"/>
    <x v="0"/>
    <x v="0"/>
    <x v="0"/>
    <x v="28"/>
    <x v="150"/>
    <x v="146"/>
    <m/>
  </r>
  <r>
    <x v="8"/>
    <x v="0"/>
    <x v="7"/>
    <x v="0"/>
    <x v="0"/>
    <x v="0"/>
    <x v="31"/>
    <x v="85"/>
    <x v="157"/>
    <m/>
  </r>
  <r>
    <x v="8"/>
    <x v="0"/>
    <x v="7"/>
    <x v="0"/>
    <x v="0"/>
    <x v="0"/>
    <x v="31"/>
    <x v="85"/>
    <x v="237"/>
    <m/>
  </r>
  <r>
    <x v="8"/>
    <x v="0"/>
    <x v="7"/>
    <x v="0"/>
    <x v="0"/>
    <x v="0"/>
    <x v="27"/>
    <x v="140"/>
    <x v="20"/>
    <m/>
  </r>
  <r>
    <x v="8"/>
    <x v="0"/>
    <x v="7"/>
    <x v="0"/>
    <x v="0"/>
    <x v="0"/>
    <x v="27"/>
    <x v="148"/>
    <x v="140"/>
    <n v="77283"/>
  </r>
  <r>
    <x v="8"/>
    <x v="0"/>
    <x v="7"/>
    <x v="0"/>
    <x v="0"/>
    <x v="0"/>
    <x v="27"/>
    <x v="139"/>
    <x v="140"/>
    <m/>
  </r>
  <r>
    <x v="8"/>
    <x v="0"/>
    <x v="7"/>
    <x v="0"/>
    <x v="0"/>
    <x v="0"/>
    <x v="27"/>
    <x v="149"/>
    <x v="140"/>
    <n v="485083.58"/>
  </r>
  <r>
    <x v="8"/>
    <x v="0"/>
    <x v="7"/>
    <x v="0"/>
    <x v="0"/>
    <x v="0"/>
    <x v="22"/>
    <x v="105"/>
    <x v="140"/>
    <m/>
  </r>
  <r>
    <x v="8"/>
    <x v="0"/>
    <x v="7"/>
    <x v="0"/>
    <x v="0"/>
    <x v="0"/>
    <x v="16"/>
    <x v="86"/>
    <x v="297"/>
    <m/>
  </r>
  <r>
    <x v="8"/>
    <x v="0"/>
    <x v="7"/>
    <x v="0"/>
    <x v="0"/>
    <x v="0"/>
    <x v="16"/>
    <x v="86"/>
    <x v="204"/>
    <m/>
  </r>
  <r>
    <x v="8"/>
    <x v="0"/>
    <x v="7"/>
    <x v="0"/>
    <x v="0"/>
    <x v="0"/>
    <x v="16"/>
    <x v="86"/>
    <x v="45"/>
    <m/>
  </r>
  <r>
    <x v="8"/>
    <x v="0"/>
    <x v="7"/>
    <x v="0"/>
    <x v="0"/>
    <x v="0"/>
    <x v="16"/>
    <x v="117"/>
    <x v="297"/>
    <n v="625000"/>
  </r>
  <r>
    <x v="8"/>
    <x v="0"/>
    <x v="7"/>
    <x v="0"/>
    <x v="0"/>
    <x v="0"/>
    <x v="16"/>
    <x v="117"/>
    <x v="134"/>
    <m/>
  </r>
  <r>
    <x v="8"/>
    <x v="0"/>
    <x v="7"/>
    <x v="0"/>
    <x v="0"/>
    <x v="0"/>
    <x v="16"/>
    <x v="117"/>
    <x v="223"/>
    <m/>
  </r>
  <r>
    <x v="8"/>
    <x v="0"/>
    <x v="7"/>
    <x v="0"/>
    <x v="0"/>
    <x v="0"/>
    <x v="22"/>
    <x v="105"/>
    <x v="0"/>
    <m/>
  </r>
  <r>
    <x v="8"/>
    <x v="0"/>
    <x v="7"/>
    <x v="0"/>
    <x v="0"/>
    <x v="0"/>
    <x v="2"/>
    <x v="87"/>
    <x v="165"/>
    <m/>
  </r>
  <r>
    <x v="8"/>
    <x v="0"/>
    <x v="7"/>
    <x v="0"/>
    <x v="0"/>
    <x v="0"/>
    <x v="2"/>
    <x v="87"/>
    <x v="205"/>
    <n v="987381"/>
  </r>
  <r>
    <x v="8"/>
    <x v="0"/>
    <x v="7"/>
    <x v="0"/>
    <x v="0"/>
    <x v="0"/>
    <x v="2"/>
    <x v="87"/>
    <x v="124"/>
    <n v="210900"/>
  </r>
  <r>
    <x v="8"/>
    <x v="0"/>
    <x v="7"/>
    <x v="0"/>
    <x v="0"/>
    <x v="0"/>
    <x v="2"/>
    <x v="87"/>
    <x v="263"/>
    <m/>
  </r>
  <r>
    <x v="8"/>
    <x v="0"/>
    <x v="7"/>
    <x v="0"/>
    <x v="0"/>
    <x v="0"/>
    <x v="2"/>
    <x v="155"/>
    <x v="205"/>
    <m/>
  </r>
  <r>
    <x v="8"/>
    <x v="0"/>
    <x v="7"/>
    <x v="0"/>
    <x v="0"/>
    <x v="0"/>
    <x v="2"/>
    <x v="155"/>
    <x v="225"/>
    <m/>
  </r>
  <r>
    <x v="8"/>
    <x v="0"/>
    <x v="7"/>
    <x v="0"/>
    <x v="0"/>
    <x v="0"/>
    <x v="2"/>
    <x v="155"/>
    <x v="0"/>
    <m/>
  </r>
  <r>
    <x v="8"/>
    <x v="0"/>
    <x v="7"/>
    <x v="0"/>
    <x v="0"/>
    <x v="0"/>
    <x v="2"/>
    <x v="88"/>
    <x v="153"/>
    <n v="61736.99"/>
  </r>
  <r>
    <x v="8"/>
    <x v="0"/>
    <x v="7"/>
    <x v="0"/>
    <x v="0"/>
    <x v="0"/>
    <x v="2"/>
    <x v="88"/>
    <x v="247"/>
    <n v="32400"/>
  </r>
  <r>
    <x v="8"/>
    <x v="0"/>
    <x v="7"/>
    <x v="0"/>
    <x v="0"/>
    <x v="0"/>
    <x v="2"/>
    <x v="89"/>
    <x v="102"/>
    <m/>
  </r>
  <r>
    <x v="8"/>
    <x v="0"/>
    <x v="7"/>
    <x v="0"/>
    <x v="0"/>
    <x v="0"/>
    <x v="2"/>
    <x v="88"/>
    <x v="156"/>
    <m/>
  </r>
  <r>
    <x v="8"/>
    <x v="0"/>
    <x v="7"/>
    <x v="0"/>
    <x v="0"/>
    <x v="0"/>
    <x v="2"/>
    <x v="88"/>
    <x v="128"/>
    <n v="166666.65"/>
  </r>
  <r>
    <x v="8"/>
    <x v="0"/>
    <x v="7"/>
    <x v="0"/>
    <x v="0"/>
    <x v="0"/>
    <x v="2"/>
    <x v="88"/>
    <x v="247"/>
    <m/>
  </r>
  <r>
    <x v="8"/>
    <x v="0"/>
    <x v="7"/>
    <x v="0"/>
    <x v="0"/>
    <x v="0"/>
    <x v="2"/>
    <x v="89"/>
    <x v="102"/>
    <n v="47647"/>
  </r>
  <r>
    <x v="8"/>
    <x v="0"/>
    <x v="7"/>
    <x v="0"/>
    <x v="0"/>
    <x v="0"/>
    <x v="2"/>
    <x v="89"/>
    <x v="282"/>
    <n v="108000"/>
  </r>
  <r>
    <x v="8"/>
    <x v="0"/>
    <x v="7"/>
    <x v="0"/>
    <x v="0"/>
    <x v="0"/>
    <x v="2"/>
    <x v="89"/>
    <x v="139"/>
    <n v="85546"/>
  </r>
  <r>
    <x v="8"/>
    <x v="0"/>
    <x v="7"/>
    <x v="0"/>
    <x v="0"/>
    <x v="0"/>
    <x v="2"/>
    <x v="90"/>
    <x v="94"/>
    <n v="519680"/>
  </r>
  <r>
    <x v="8"/>
    <x v="0"/>
    <x v="7"/>
    <x v="0"/>
    <x v="0"/>
    <x v="0"/>
    <x v="2"/>
    <x v="90"/>
    <x v="0"/>
    <m/>
  </r>
  <r>
    <x v="8"/>
    <x v="0"/>
    <x v="7"/>
    <x v="0"/>
    <x v="0"/>
    <x v="0"/>
    <x v="2"/>
    <x v="89"/>
    <x v="309"/>
    <n v="305798.32"/>
  </r>
  <r>
    <x v="8"/>
    <x v="0"/>
    <x v="7"/>
    <x v="0"/>
    <x v="0"/>
    <x v="0"/>
    <x v="2"/>
    <x v="91"/>
    <x v="157"/>
    <m/>
  </r>
  <r>
    <x v="8"/>
    <x v="0"/>
    <x v="7"/>
    <x v="0"/>
    <x v="0"/>
    <x v="0"/>
    <x v="2"/>
    <x v="91"/>
    <x v="289"/>
    <n v="32000"/>
  </r>
  <r>
    <x v="8"/>
    <x v="0"/>
    <x v="7"/>
    <x v="0"/>
    <x v="0"/>
    <x v="0"/>
    <x v="2"/>
    <x v="91"/>
    <x v="303"/>
    <n v="16500"/>
  </r>
  <r>
    <x v="8"/>
    <x v="0"/>
    <x v="7"/>
    <x v="0"/>
    <x v="0"/>
    <x v="0"/>
    <x v="2"/>
    <x v="91"/>
    <x v="308"/>
    <n v="42564"/>
  </r>
  <r>
    <x v="8"/>
    <x v="0"/>
    <x v="7"/>
    <x v="0"/>
    <x v="0"/>
    <x v="0"/>
    <x v="2"/>
    <x v="91"/>
    <x v="306"/>
    <n v="64166.66"/>
  </r>
  <r>
    <x v="8"/>
    <x v="0"/>
    <x v="7"/>
    <x v="0"/>
    <x v="0"/>
    <x v="0"/>
    <x v="2"/>
    <x v="91"/>
    <x v="307"/>
    <n v="1431018.93"/>
  </r>
  <r>
    <x v="8"/>
    <x v="0"/>
    <x v="7"/>
    <x v="0"/>
    <x v="0"/>
    <x v="0"/>
    <x v="2"/>
    <x v="84"/>
    <x v="102"/>
    <m/>
  </r>
  <r>
    <x v="8"/>
    <x v="0"/>
    <x v="7"/>
    <x v="0"/>
    <x v="0"/>
    <x v="0"/>
    <x v="2"/>
    <x v="136"/>
    <x v="157"/>
    <m/>
  </r>
  <r>
    <x v="8"/>
    <x v="0"/>
    <x v="7"/>
    <x v="0"/>
    <x v="0"/>
    <x v="0"/>
    <x v="2"/>
    <x v="136"/>
    <x v="128"/>
    <n v="8000"/>
  </r>
  <r>
    <x v="8"/>
    <x v="0"/>
    <x v="7"/>
    <x v="0"/>
    <x v="0"/>
    <x v="0"/>
    <x v="2"/>
    <x v="136"/>
    <x v="208"/>
    <m/>
  </r>
  <r>
    <x v="8"/>
    <x v="0"/>
    <x v="7"/>
    <x v="0"/>
    <x v="0"/>
    <x v="0"/>
    <x v="2"/>
    <x v="136"/>
    <x v="292"/>
    <m/>
  </r>
  <r>
    <x v="8"/>
    <x v="0"/>
    <x v="7"/>
    <x v="0"/>
    <x v="0"/>
    <x v="0"/>
    <x v="2"/>
    <x v="136"/>
    <x v="218"/>
    <n v="92200"/>
  </r>
  <r>
    <x v="8"/>
    <x v="0"/>
    <x v="7"/>
    <x v="0"/>
    <x v="0"/>
    <x v="0"/>
    <x v="2"/>
    <x v="136"/>
    <x v="185"/>
    <n v="24500"/>
  </r>
  <r>
    <x v="8"/>
    <x v="0"/>
    <x v="7"/>
    <x v="0"/>
    <x v="0"/>
    <x v="0"/>
    <x v="2"/>
    <x v="141"/>
    <x v="185"/>
    <m/>
  </r>
  <r>
    <x v="8"/>
    <x v="0"/>
    <x v="7"/>
    <x v="0"/>
    <x v="0"/>
    <x v="0"/>
    <x v="2"/>
    <x v="141"/>
    <x v="0"/>
    <m/>
  </r>
  <r>
    <x v="8"/>
    <x v="0"/>
    <x v="7"/>
    <x v="0"/>
    <x v="0"/>
    <x v="0"/>
    <x v="2"/>
    <x v="141"/>
    <x v="0"/>
    <m/>
  </r>
  <r>
    <x v="8"/>
    <x v="0"/>
    <x v="7"/>
    <x v="0"/>
    <x v="0"/>
    <x v="0"/>
    <x v="2"/>
    <x v="93"/>
    <x v="0"/>
    <m/>
  </r>
  <r>
    <x v="8"/>
    <x v="0"/>
    <x v="7"/>
    <x v="0"/>
    <x v="0"/>
    <x v="0"/>
    <x v="2"/>
    <x v="84"/>
    <x v="102"/>
    <m/>
  </r>
  <r>
    <x v="8"/>
    <x v="0"/>
    <x v="7"/>
    <x v="0"/>
    <x v="0"/>
    <x v="0"/>
    <x v="2"/>
    <x v="84"/>
    <x v="284"/>
    <m/>
  </r>
  <r>
    <x v="8"/>
    <x v="0"/>
    <x v="7"/>
    <x v="0"/>
    <x v="0"/>
    <x v="0"/>
    <x v="2"/>
    <x v="84"/>
    <x v="291"/>
    <m/>
  </r>
  <r>
    <x v="8"/>
    <x v="0"/>
    <x v="7"/>
    <x v="0"/>
    <x v="0"/>
    <x v="0"/>
    <x v="2"/>
    <x v="84"/>
    <x v="0"/>
    <m/>
  </r>
  <r>
    <x v="8"/>
    <x v="0"/>
    <x v="7"/>
    <x v="0"/>
    <x v="0"/>
    <x v="0"/>
    <x v="2"/>
    <x v="84"/>
    <x v="0"/>
    <m/>
  </r>
  <r>
    <x v="8"/>
    <x v="0"/>
    <x v="7"/>
    <x v="0"/>
    <x v="0"/>
    <x v="0"/>
    <x v="2"/>
    <x v="84"/>
    <x v="0"/>
    <m/>
  </r>
  <r>
    <x v="8"/>
    <x v="0"/>
    <x v="7"/>
    <x v="0"/>
    <x v="0"/>
    <x v="0"/>
    <x v="2"/>
    <x v="84"/>
    <x v="0"/>
    <m/>
  </r>
  <r>
    <x v="8"/>
    <x v="0"/>
    <x v="7"/>
    <x v="0"/>
    <x v="0"/>
    <x v="0"/>
    <x v="2"/>
    <x v="84"/>
    <x v="0"/>
    <m/>
  </r>
  <r>
    <x v="8"/>
    <x v="0"/>
    <x v="7"/>
    <x v="0"/>
    <x v="0"/>
    <x v="0"/>
    <x v="2"/>
    <x v="84"/>
    <x v="0"/>
    <m/>
  </r>
  <r>
    <x v="8"/>
    <x v="0"/>
    <x v="7"/>
    <x v="0"/>
    <x v="0"/>
    <x v="0"/>
    <x v="2"/>
    <x v="84"/>
    <x v="0"/>
    <m/>
  </r>
  <r>
    <x v="8"/>
    <x v="0"/>
    <x v="7"/>
    <x v="0"/>
    <x v="0"/>
    <x v="7"/>
    <x v="4"/>
    <x v="119"/>
    <x v="136"/>
    <n v="3963333"/>
  </r>
  <r>
    <x v="8"/>
    <x v="0"/>
    <x v="7"/>
    <x v="0"/>
    <x v="0"/>
    <x v="7"/>
    <x v="4"/>
    <x v="119"/>
    <x v="248"/>
    <n v="3550000"/>
  </r>
  <r>
    <x v="8"/>
    <x v="0"/>
    <x v="7"/>
    <x v="0"/>
    <x v="0"/>
    <x v="7"/>
    <x v="4"/>
    <x v="119"/>
    <x v="186"/>
    <n v="6000000"/>
  </r>
  <r>
    <x v="8"/>
    <x v="0"/>
    <x v="7"/>
    <x v="0"/>
    <x v="0"/>
    <x v="7"/>
    <x v="4"/>
    <x v="119"/>
    <x v="250"/>
    <n v="1800000"/>
  </r>
  <r>
    <x v="8"/>
    <x v="0"/>
    <x v="7"/>
    <x v="0"/>
    <x v="0"/>
    <x v="7"/>
    <x v="4"/>
    <x v="119"/>
    <x v="291"/>
    <n v="6550000"/>
  </r>
  <r>
    <x v="8"/>
    <x v="0"/>
    <x v="7"/>
    <x v="0"/>
    <x v="0"/>
    <x v="7"/>
    <x v="4"/>
    <x v="120"/>
    <x v="250"/>
    <n v="200000"/>
  </r>
  <r>
    <x v="8"/>
    <x v="0"/>
    <x v="7"/>
    <x v="0"/>
    <x v="0"/>
    <x v="7"/>
    <x v="4"/>
    <x v="121"/>
    <x v="136"/>
    <n v="1526167"/>
  </r>
  <r>
    <x v="8"/>
    <x v="0"/>
    <x v="7"/>
    <x v="0"/>
    <x v="0"/>
    <x v="7"/>
    <x v="4"/>
    <x v="121"/>
    <x v="186"/>
    <n v="1120667"/>
  </r>
  <r>
    <x v="8"/>
    <x v="0"/>
    <x v="7"/>
    <x v="0"/>
    <x v="0"/>
    <x v="7"/>
    <x v="4"/>
    <x v="121"/>
    <x v="248"/>
    <n v="295833"/>
  </r>
  <r>
    <x v="8"/>
    <x v="0"/>
    <x v="7"/>
    <x v="0"/>
    <x v="0"/>
    <x v="7"/>
    <x v="4"/>
    <x v="121"/>
    <x v="250"/>
    <n v="166667"/>
  </r>
  <r>
    <x v="8"/>
    <x v="0"/>
    <x v="7"/>
    <x v="0"/>
    <x v="0"/>
    <x v="7"/>
    <x v="4"/>
    <x v="121"/>
    <x v="291"/>
    <n v="545833"/>
  </r>
  <r>
    <x v="8"/>
    <x v="0"/>
    <x v="7"/>
    <x v="0"/>
    <x v="0"/>
    <x v="7"/>
    <x v="4"/>
    <x v="122"/>
    <x v="136"/>
    <n v="183140"/>
  </r>
  <r>
    <x v="8"/>
    <x v="0"/>
    <x v="7"/>
    <x v="0"/>
    <x v="0"/>
    <x v="7"/>
    <x v="4"/>
    <x v="122"/>
    <x v="248"/>
    <n v="35500"/>
  </r>
  <r>
    <x v="8"/>
    <x v="0"/>
    <x v="7"/>
    <x v="0"/>
    <x v="0"/>
    <x v="7"/>
    <x v="4"/>
    <x v="122"/>
    <x v="186"/>
    <n v="134480"/>
  </r>
  <r>
    <x v="8"/>
    <x v="0"/>
    <x v="7"/>
    <x v="0"/>
    <x v="0"/>
    <x v="7"/>
    <x v="4"/>
    <x v="122"/>
    <x v="250"/>
    <n v="20000"/>
  </r>
  <r>
    <x v="8"/>
    <x v="0"/>
    <x v="7"/>
    <x v="0"/>
    <x v="0"/>
    <x v="7"/>
    <x v="4"/>
    <x v="122"/>
    <x v="291"/>
    <n v="65500"/>
  </r>
  <r>
    <x v="8"/>
    <x v="0"/>
    <x v="7"/>
    <x v="0"/>
    <x v="0"/>
    <x v="7"/>
    <x v="4"/>
    <x v="123"/>
    <x v="136"/>
    <n v="1526167"/>
  </r>
  <r>
    <x v="8"/>
    <x v="0"/>
    <x v="7"/>
    <x v="0"/>
    <x v="0"/>
    <x v="7"/>
    <x v="4"/>
    <x v="123"/>
    <x v="186"/>
    <n v="1120667"/>
  </r>
  <r>
    <x v="8"/>
    <x v="0"/>
    <x v="7"/>
    <x v="0"/>
    <x v="0"/>
    <x v="7"/>
    <x v="4"/>
    <x v="123"/>
    <x v="248"/>
    <n v="295833"/>
  </r>
  <r>
    <x v="8"/>
    <x v="0"/>
    <x v="7"/>
    <x v="0"/>
    <x v="0"/>
    <x v="7"/>
    <x v="4"/>
    <x v="123"/>
    <x v="250"/>
    <n v="166667"/>
  </r>
  <r>
    <x v="8"/>
    <x v="0"/>
    <x v="7"/>
    <x v="0"/>
    <x v="0"/>
    <x v="7"/>
    <x v="4"/>
    <x v="123"/>
    <x v="291"/>
    <n v="545833"/>
  </r>
  <r>
    <x v="8"/>
    <x v="0"/>
    <x v="7"/>
    <x v="0"/>
    <x v="0"/>
    <x v="7"/>
    <x v="4"/>
    <x v="124"/>
    <x v="136"/>
    <n v="1903550"/>
  </r>
  <r>
    <x v="8"/>
    <x v="0"/>
    <x v="7"/>
    <x v="0"/>
    <x v="0"/>
    <x v="7"/>
    <x v="4"/>
    <x v="124"/>
    <x v="186"/>
    <n v="560333"/>
  </r>
  <r>
    <x v="8"/>
    <x v="0"/>
    <x v="7"/>
    <x v="0"/>
    <x v="0"/>
    <x v="7"/>
    <x v="4"/>
    <x v="124"/>
    <x v="248"/>
    <n v="147917"/>
  </r>
  <r>
    <x v="8"/>
    <x v="0"/>
    <x v="7"/>
    <x v="0"/>
    <x v="0"/>
    <x v="7"/>
    <x v="4"/>
    <x v="124"/>
    <x v="250"/>
    <n v="75000"/>
  </r>
  <r>
    <x v="8"/>
    <x v="0"/>
    <x v="7"/>
    <x v="0"/>
    <x v="0"/>
    <x v="7"/>
    <x v="4"/>
    <x v="124"/>
    <x v="291"/>
    <n v="272917"/>
  </r>
  <r>
    <x v="8"/>
    <x v="0"/>
    <x v="7"/>
    <x v="0"/>
    <x v="0"/>
    <x v="7"/>
    <x v="4"/>
    <x v="135"/>
    <x v="0"/>
    <m/>
  </r>
  <r>
    <x v="8"/>
    <x v="0"/>
    <x v="7"/>
    <x v="0"/>
    <x v="0"/>
    <x v="7"/>
    <x v="4"/>
    <x v="167"/>
    <x v="291"/>
    <m/>
  </r>
  <r>
    <x v="8"/>
    <x v="0"/>
    <x v="7"/>
    <x v="0"/>
    <x v="0"/>
    <x v="7"/>
    <x v="4"/>
    <x v="144"/>
    <x v="136"/>
    <n v="14214000"/>
  </r>
  <r>
    <x v="8"/>
    <x v="0"/>
    <x v="7"/>
    <x v="0"/>
    <x v="0"/>
    <x v="7"/>
    <x v="4"/>
    <x v="144"/>
    <x v="186"/>
    <n v="7448000"/>
  </r>
  <r>
    <x v="8"/>
    <x v="0"/>
    <x v="7"/>
    <x v="0"/>
    <x v="0"/>
    <x v="7"/>
    <x v="4"/>
    <x v="126"/>
    <x v="0"/>
    <m/>
  </r>
  <r>
    <x v="8"/>
    <x v="0"/>
    <x v="7"/>
    <x v="0"/>
    <x v="0"/>
    <x v="7"/>
    <x v="4"/>
    <x v="127"/>
    <x v="5"/>
    <n v="227438"/>
  </r>
  <r>
    <x v="8"/>
    <x v="0"/>
    <x v="7"/>
    <x v="0"/>
    <x v="0"/>
    <x v="7"/>
    <x v="4"/>
    <x v="152"/>
    <x v="130"/>
    <n v="1569402"/>
  </r>
  <r>
    <x v="8"/>
    <x v="0"/>
    <x v="7"/>
    <x v="0"/>
    <x v="0"/>
    <x v="7"/>
    <x v="4"/>
    <x v="128"/>
    <x v="6"/>
    <n v="4173677"/>
  </r>
  <r>
    <x v="8"/>
    <x v="0"/>
    <x v="7"/>
    <x v="0"/>
    <x v="0"/>
    <x v="7"/>
    <x v="4"/>
    <x v="128"/>
    <x v="290"/>
    <n v="216000"/>
  </r>
  <r>
    <x v="8"/>
    <x v="0"/>
    <x v="7"/>
    <x v="0"/>
    <x v="0"/>
    <x v="7"/>
    <x v="4"/>
    <x v="128"/>
    <x v="7"/>
    <n v="786100"/>
  </r>
  <r>
    <x v="8"/>
    <x v="0"/>
    <x v="7"/>
    <x v="0"/>
    <x v="0"/>
    <x v="7"/>
    <x v="4"/>
    <x v="129"/>
    <x v="77"/>
    <n v="738600"/>
  </r>
  <r>
    <x v="8"/>
    <x v="0"/>
    <x v="7"/>
    <x v="0"/>
    <x v="0"/>
    <x v="7"/>
    <x v="4"/>
    <x v="129"/>
    <x v="187"/>
    <n v="1014000"/>
  </r>
  <r>
    <x v="8"/>
    <x v="0"/>
    <x v="7"/>
    <x v="0"/>
    <x v="0"/>
    <x v="7"/>
    <x v="4"/>
    <x v="129"/>
    <x v="310"/>
    <n v="554000"/>
  </r>
  <r>
    <x v="8"/>
    <x v="0"/>
    <x v="7"/>
    <x v="0"/>
    <x v="0"/>
    <x v="7"/>
    <x v="4"/>
    <x v="169"/>
    <x v="311"/>
    <n v="369400"/>
  </r>
  <r>
    <x v="8"/>
    <x v="0"/>
    <x v="7"/>
    <x v="0"/>
    <x v="0"/>
    <x v="7"/>
    <x v="2"/>
    <x v="131"/>
    <x v="136"/>
    <m/>
  </r>
  <r>
    <x v="8"/>
    <x v="0"/>
    <x v="7"/>
    <x v="0"/>
    <x v="0"/>
    <x v="1"/>
    <x v="7"/>
    <x v="34"/>
    <x v="29"/>
    <n v="143990"/>
  </r>
  <r>
    <x v="8"/>
    <x v="0"/>
    <x v="7"/>
    <x v="0"/>
    <x v="0"/>
    <x v="1"/>
    <x v="7"/>
    <x v="20"/>
    <x v="29"/>
    <n v="261200"/>
  </r>
  <r>
    <x v="8"/>
    <x v="0"/>
    <x v="7"/>
    <x v="0"/>
    <x v="0"/>
    <x v="1"/>
    <x v="7"/>
    <x v="20"/>
    <x v="169"/>
    <n v="1180828"/>
  </r>
  <r>
    <x v="8"/>
    <x v="0"/>
    <x v="7"/>
    <x v="0"/>
    <x v="0"/>
    <x v="1"/>
    <x v="7"/>
    <x v="101"/>
    <x v="6"/>
    <m/>
  </r>
  <r>
    <x v="8"/>
    <x v="0"/>
    <x v="7"/>
    <x v="0"/>
    <x v="0"/>
    <x v="1"/>
    <x v="7"/>
    <x v="101"/>
    <x v="77"/>
    <m/>
  </r>
  <r>
    <x v="8"/>
    <x v="0"/>
    <x v="7"/>
    <x v="0"/>
    <x v="0"/>
    <x v="1"/>
    <x v="7"/>
    <x v="101"/>
    <x v="229"/>
    <m/>
  </r>
  <r>
    <x v="8"/>
    <x v="0"/>
    <x v="7"/>
    <x v="0"/>
    <x v="0"/>
    <x v="1"/>
    <x v="7"/>
    <x v="101"/>
    <x v="130"/>
    <m/>
  </r>
  <r>
    <x v="8"/>
    <x v="0"/>
    <x v="7"/>
    <x v="0"/>
    <x v="0"/>
    <x v="1"/>
    <x v="7"/>
    <x v="101"/>
    <x v="181"/>
    <m/>
  </r>
  <r>
    <x v="8"/>
    <x v="0"/>
    <x v="7"/>
    <x v="0"/>
    <x v="0"/>
    <x v="1"/>
    <x v="7"/>
    <x v="101"/>
    <x v="8"/>
    <m/>
  </r>
  <r>
    <x v="8"/>
    <x v="0"/>
    <x v="7"/>
    <x v="0"/>
    <x v="0"/>
    <x v="1"/>
    <x v="7"/>
    <x v="101"/>
    <x v="31"/>
    <m/>
  </r>
  <r>
    <x v="8"/>
    <x v="0"/>
    <x v="7"/>
    <x v="0"/>
    <x v="0"/>
    <x v="1"/>
    <x v="7"/>
    <x v="159"/>
    <x v="14"/>
    <m/>
  </r>
  <r>
    <x v="8"/>
    <x v="0"/>
    <x v="7"/>
    <x v="0"/>
    <x v="0"/>
    <x v="1"/>
    <x v="7"/>
    <x v="159"/>
    <x v="176"/>
    <m/>
  </r>
  <r>
    <x v="8"/>
    <x v="0"/>
    <x v="7"/>
    <x v="0"/>
    <x v="0"/>
    <x v="1"/>
    <x v="7"/>
    <x v="55"/>
    <x v="246"/>
    <n v="9989035.6199999992"/>
  </r>
  <r>
    <x v="8"/>
    <x v="0"/>
    <x v="7"/>
    <x v="0"/>
    <x v="0"/>
    <x v="1"/>
    <x v="7"/>
    <x v="55"/>
    <x v="36"/>
    <m/>
  </r>
  <r>
    <x v="8"/>
    <x v="0"/>
    <x v="7"/>
    <x v="0"/>
    <x v="0"/>
    <x v="1"/>
    <x v="8"/>
    <x v="22"/>
    <x v="29"/>
    <n v="928075.01"/>
  </r>
  <r>
    <x v="8"/>
    <x v="0"/>
    <x v="7"/>
    <x v="0"/>
    <x v="0"/>
    <x v="1"/>
    <x v="2"/>
    <x v="168"/>
    <x v="50"/>
    <m/>
  </r>
  <r>
    <x v="8"/>
    <x v="0"/>
    <x v="7"/>
    <x v="0"/>
    <x v="0"/>
    <x v="1"/>
    <x v="8"/>
    <x v="94"/>
    <x v="36"/>
    <m/>
  </r>
  <r>
    <x v="8"/>
    <x v="0"/>
    <x v="7"/>
    <x v="0"/>
    <x v="0"/>
    <x v="1"/>
    <x v="8"/>
    <x v="94"/>
    <x v="15"/>
    <m/>
  </r>
  <r>
    <x v="8"/>
    <x v="0"/>
    <x v="7"/>
    <x v="0"/>
    <x v="0"/>
    <x v="1"/>
    <x v="8"/>
    <x v="94"/>
    <x v="134"/>
    <m/>
  </r>
  <r>
    <x v="8"/>
    <x v="0"/>
    <x v="7"/>
    <x v="0"/>
    <x v="0"/>
    <x v="1"/>
    <x v="8"/>
    <x v="94"/>
    <x v="57"/>
    <m/>
  </r>
  <r>
    <x v="8"/>
    <x v="0"/>
    <x v="7"/>
    <x v="0"/>
    <x v="0"/>
    <x v="1"/>
    <x v="8"/>
    <x v="94"/>
    <x v="244"/>
    <n v="2400"/>
  </r>
  <r>
    <x v="8"/>
    <x v="0"/>
    <x v="7"/>
    <x v="0"/>
    <x v="0"/>
    <x v="1"/>
    <x v="8"/>
    <x v="94"/>
    <x v="299"/>
    <m/>
  </r>
  <r>
    <x v="8"/>
    <x v="0"/>
    <x v="7"/>
    <x v="0"/>
    <x v="0"/>
    <x v="1"/>
    <x v="8"/>
    <x v="94"/>
    <x v="70"/>
    <n v="2541"/>
  </r>
  <r>
    <x v="8"/>
    <x v="0"/>
    <x v="7"/>
    <x v="0"/>
    <x v="0"/>
    <x v="1"/>
    <x v="8"/>
    <x v="94"/>
    <x v="302"/>
    <n v="8500"/>
  </r>
  <r>
    <x v="8"/>
    <x v="0"/>
    <x v="7"/>
    <x v="0"/>
    <x v="0"/>
    <x v="1"/>
    <x v="8"/>
    <x v="94"/>
    <x v="297"/>
    <n v="27375"/>
  </r>
  <r>
    <x v="8"/>
    <x v="0"/>
    <x v="7"/>
    <x v="0"/>
    <x v="0"/>
    <x v="1"/>
    <x v="8"/>
    <x v="95"/>
    <x v="0"/>
    <m/>
  </r>
  <r>
    <x v="8"/>
    <x v="0"/>
    <x v="7"/>
    <x v="0"/>
    <x v="0"/>
    <x v="1"/>
    <x v="8"/>
    <x v="94"/>
    <x v="226"/>
    <m/>
  </r>
  <r>
    <x v="8"/>
    <x v="0"/>
    <x v="7"/>
    <x v="0"/>
    <x v="0"/>
    <x v="1"/>
    <x v="8"/>
    <x v="156"/>
    <x v="80"/>
    <m/>
  </r>
  <r>
    <x v="8"/>
    <x v="0"/>
    <x v="7"/>
    <x v="0"/>
    <x v="0"/>
    <x v="1"/>
    <x v="8"/>
    <x v="156"/>
    <x v="88"/>
    <m/>
  </r>
  <r>
    <x v="8"/>
    <x v="0"/>
    <x v="7"/>
    <x v="0"/>
    <x v="0"/>
    <x v="1"/>
    <x v="8"/>
    <x v="156"/>
    <x v="6"/>
    <m/>
  </r>
  <r>
    <x v="8"/>
    <x v="0"/>
    <x v="7"/>
    <x v="0"/>
    <x v="0"/>
    <x v="1"/>
    <x v="8"/>
    <x v="156"/>
    <x v="122"/>
    <m/>
  </r>
  <r>
    <x v="8"/>
    <x v="0"/>
    <x v="7"/>
    <x v="0"/>
    <x v="0"/>
    <x v="1"/>
    <x v="8"/>
    <x v="156"/>
    <x v="16"/>
    <m/>
  </r>
  <r>
    <x v="8"/>
    <x v="0"/>
    <x v="7"/>
    <x v="0"/>
    <x v="0"/>
    <x v="1"/>
    <x v="8"/>
    <x v="156"/>
    <x v="42"/>
    <m/>
  </r>
  <r>
    <x v="8"/>
    <x v="0"/>
    <x v="7"/>
    <x v="0"/>
    <x v="0"/>
    <x v="1"/>
    <x v="8"/>
    <x v="156"/>
    <x v="37"/>
    <m/>
  </r>
  <r>
    <x v="8"/>
    <x v="0"/>
    <x v="7"/>
    <x v="0"/>
    <x v="0"/>
    <x v="1"/>
    <x v="8"/>
    <x v="156"/>
    <x v="45"/>
    <m/>
  </r>
  <r>
    <x v="8"/>
    <x v="0"/>
    <x v="7"/>
    <x v="0"/>
    <x v="0"/>
    <x v="1"/>
    <x v="8"/>
    <x v="156"/>
    <x v="124"/>
    <m/>
  </r>
  <r>
    <x v="8"/>
    <x v="0"/>
    <x v="7"/>
    <x v="0"/>
    <x v="0"/>
    <x v="1"/>
    <x v="8"/>
    <x v="156"/>
    <x v="31"/>
    <n v="1160.52"/>
  </r>
  <r>
    <x v="8"/>
    <x v="0"/>
    <x v="7"/>
    <x v="0"/>
    <x v="0"/>
    <x v="1"/>
    <x v="8"/>
    <x v="156"/>
    <x v="80"/>
    <m/>
  </r>
  <r>
    <x v="8"/>
    <x v="0"/>
    <x v="7"/>
    <x v="0"/>
    <x v="0"/>
    <x v="1"/>
    <x v="8"/>
    <x v="156"/>
    <x v="0"/>
    <m/>
  </r>
  <r>
    <x v="8"/>
    <x v="0"/>
    <x v="7"/>
    <x v="0"/>
    <x v="0"/>
    <x v="1"/>
    <x v="8"/>
    <x v="156"/>
    <x v="0"/>
    <m/>
  </r>
  <r>
    <x v="8"/>
    <x v="0"/>
    <x v="7"/>
    <x v="0"/>
    <x v="0"/>
    <x v="1"/>
    <x v="8"/>
    <x v="4"/>
    <x v="157"/>
    <m/>
  </r>
  <r>
    <x v="8"/>
    <x v="0"/>
    <x v="7"/>
    <x v="0"/>
    <x v="0"/>
    <x v="1"/>
    <x v="8"/>
    <x v="4"/>
    <x v="153"/>
    <m/>
  </r>
  <r>
    <x v="8"/>
    <x v="0"/>
    <x v="7"/>
    <x v="0"/>
    <x v="0"/>
    <x v="1"/>
    <x v="8"/>
    <x v="4"/>
    <x v="312"/>
    <n v="36000"/>
  </r>
  <r>
    <x v="8"/>
    <x v="0"/>
    <x v="7"/>
    <x v="0"/>
    <x v="0"/>
    <x v="1"/>
    <x v="8"/>
    <x v="4"/>
    <x v="313"/>
    <n v="11800"/>
  </r>
  <r>
    <x v="8"/>
    <x v="0"/>
    <x v="7"/>
    <x v="0"/>
    <x v="0"/>
    <x v="1"/>
    <x v="8"/>
    <x v="4"/>
    <x v="101"/>
    <m/>
  </r>
  <r>
    <x v="8"/>
    <x v="0"/>
    <x v="7"/>
    <x v="0"/>
    <x v="0"/>
    <x v="1"/>
    <x v="8"/>
    <x v="4"/>
    <x v="37"/>
    <m/>
  </r>
  <r>
    <x v="8"/>
    <x v="0"/>
    <x v="7"/>
    <x v="0"/>
    <x v="0"/>
    <x v="1"/>
    <x v="8"/>
    <x v="4"/>
    <x v="87"/>
    <m/>
  </r>
  <r>
    <x v="8"/>
    <x v="0"/>
    <x v="7"/>
    <x v="0"/>
    <x v="0"/>
    <x v="1"/>
    <x v="8"/>
    <x v="4"/>
    <x v="219"/>
    <m/>
  </r>
  <r>
    <x v="8"/>
    <x v="0"/>
    <x v="7"/>
    <x v="0"/>
    <x v="0"/>
    <x v="1"/>
    <x v="8"/>
    <x v="4"/>
    <x v="220"/>
    <m/>
  </r>
  <r>
    <x v="8"/>
    <x v="0"/>
    <x v="7"/>
    <x v="0"/>
    <x v="0"/>
    <x v="1"/>
    <x v="8"/>
    <x v="4"/>
    <x v="221"/>
    <m/>
  </r>
  <r>
    <x v="8"/>
    <x v="0"/>
    <x v="7"/>
    <x v="0"/>
    <x v="0"/>
    <x v="1"/>
    <x v="8"/>
    <x v="4"/>
    <x v="205"/>
    <m/>
  </r>
  <r>
    <x v="8"/>
    <x v="0"/>
    <x v="7"/>
    <x v="0"/>
    <x v="0"/>
    <x v="1"/>
    <x v="8"/>
    <x v="4"/>
    <x v="140"/>
    <m/>
  </r>
  <r>
    <x v="8"/>
    <x v="0"/>
    <x v="7"/>
    <x v="0"/>
    <x v="0"/>
    <x v="1"/>
    <x v="8"/>
    <x v="4"/>
    <x v="253"/>
    <m/>
  </r>
  <r>
    <x v="8"/>
    <x v="0"/>
    <x v="7"/>
    <x v="0"/>
    <x v="0"/>
    <x v="1"/>
    <x v="8"/>
    <x v="4"/>
    <x v="2"/>
    <m/>
  </r>
  <r>
    <x v="8"/>
    <x v="0"/>
    <x v="7"/>
    <x v="0"/>
    <x v="0"/>
    <x v="1"/>
    <x v="8"/>
    <x v="4"/>
    <x v="157"/>
    <m/>
  </r>
  <r>
    <x v="8"/>
    <x v="0"/>
    <x v="7"/>
    <x v="0"/>
    <x v="0"/>
    <x v="1"/>
    <x v="8"/>
    <x v="4"/>
    <x v="185"/>
    <m/>
  </r>
  <r>
    <x v="8"/>
    <x v="0"/>
    <x v="7"/>
    <x v="0"/>
    <x v="0"/>
    <x v="1"/>
    <x v="8"/>
    <x v="4"/>
    <x v="139"/>
    <m/>
  </r>
  <r>
    <x v="8"/>
    <x v="0"/>
    <x v="7"/>
    <x v="0"/>
    <x v="0"/>
    <x v="1"/>
    <x v="8"/>
    <x v="4"/>
    <x v="31"/>
    <m/>
  </r>
  <r>
    <x v="8"/>
    <x v="0"/>
    <x v="7"/>
    <x v="0"/>
    <x v="0"/>
    <x v="1"/>
    <x v="8"/>
    <x v="4"/>
    <x v="54"/>
    <m/>
  </r>
  <r>
    <x v="8"/>
    <x v="0"/>
    <x v="7"/>
    <x v="0"/>
    <x v="0"/>
    <x v="1"/>
    <x v="8"/>
    <x v="4"/>
    <x v="200"/>
    <m/>
  </r>
  <r>
    <x v="8"/>
    <x v="0"/>
    <x v="7"/>
    <x v="0"/>
    <x v="0"/>
    <x v="1"/>
    <x v="8"/>
    <x v="4"/>
    <x v="210"/>
    <m/>
  </r>
  <r>
    <x v="8"/>
    <x v="0"/>
    <x v="7"/>
    <x v="0"/>
    <x v="0"/>
    <x v="1"/>
    <x v="8"/>
    <x v="4"/>
    <x v="0"/>
    <m/>
  </r>
  <r>
    <x v="8"/>
    <x v="0"/>
    <x v="7"/>
    <x v="0"/>
    <x v="0"/>
    <x v="1"/>
    <x v="8"/>
    <x v="4"/>
    <x v="0"/>
    <m/>
  </r>
  <r>
    <x v="8"/>
    <x v="0"/>
    <x v="7"/>
    <x v="0"/>
    <x v="0"/>
    <x v="1"/>
    <x v="8"/>
    <x v="4"/>
    <x v="0"/>
    <m/>
  </r>
  <r>
    <x v="8"/>
    <x v="0"/>
    <x v="7"/>
    <x v="0"/>
    <x v="0"/>
    <x v="1"/>
    <x v="8"/>
    <x v="4"/>
    <x v="0"/>
    <m/>
  </r>
  <r>
    <x v="8"/>
    <x v="0"/>
    <x v="7"/>
    <x v="0"/>
    <x v="0"/>
    <x v="1"/>
    <x v="8"/>
    <x v="4"/>
    <x v="0"/>
    <m/>
  </r>
  <r>
    <x v="8"/>
    <x v="0"/>
    <x v="7"/>
    <x v="0"/>
    <x v="0"/>
    <x v="1"/>
    <x v="8"/>
    <x v="4"/>
    <x v="0"/>
    <m/>
  </r>
  <r>
    <x v="8"/>
    <x v="0"/>
    <x v="7"/>
    <x v="0"/>
    <x v="0"/>
    <x v="6"/>
    <x v="23"/>
    <x v="112"/>
    <x v="31"/>
    <m/>
  </r>
  <r>
    <x v="8"/>
    <x v="0"/>
    <x v="7"/>
    <x v="0"/>
    <x v="2"/>
    <x v="3"/>
    <x v="3"/>
    <x v="96"/>
    <x v="0"/>
    <m/>
  </r>
  <r>
    <x v="8"/>
    <x v="0"/>
    <x v="7"/>
    <x v="0"/>
    <x v="2"/>
    <x v="3"/>
    <x v="3"/>
    <x v="137"/>
    <x v="98"/>
    <m/>
  </r>
  <r>
    <x v="8"/>
    <x v="0"/>
    <x v="7"/>
    <x v="0"/>
    <x v="2"/>
    <x v="3"/>
    <x v="3"/>
    <x v="97"/>
    <x v="34"/>
    <n v="656954"/>
  </r>
  <r>
    <x v="8"/>
    <x v="0"/>
    <x v="7"/>
    <x v="0"/>
    <x v="2"/>
    <x v="3"/>
    <x v="3"/>
    <x v="97"/>
    <x v="36"/>
    <m/>
  </r>
  <r>
    <x v="8"/>
    <x v="0"/>
    <x v="7"/>
    <x v="0"/>
    <x v="2"/>
    <x v="3"/>
    <x v="3"/>
    <x v="97"/>
    <x v="48"/>
    <m/>
  </r>
  <r>
    <x v="8"/>
    <x v="0"/>
    <x v="7"/>
    <x v="0"/>
    <x v="2"/>
    <x v="3"/>
    <x v="3"/>
    <x v="97"/>
    <x v="35"/>
    <n v="1110000"/>
  </r>
  <r>
    <x v="8"/>
    <x v="0"/>
    <x v="7"/>
    <x v="0"/>
    <x v="2"/>
    <x v="3"/>
    <x v="3"/>
    <x v="97"/>
    <x v="0"/>
    <m/>
  </r>
  <r>
    <x v="8"/>
    <x v="0"/>
    <x v="7"/>
    <x v="0"/>
    <x v="2"/>
    <x v="3"/>
    <x v="3"/>
    <x v="97"/>
    <x v="0"/>
    <m/>
  </r>
  <r>
    <x v="8"/>
    <x v="0"/>
    <x v="7"/>
    <x v="0"/>
    <x v="2"/>
    <x v="3"/>
    <x v="3"/>
    <x v="97"/>
    <x v="0"/>
    <m/>
  </r>
  <r>
    <x v="8"/>
    <x v="0"/>
    <x v="7"/>
    <x v="0"/>
    <x v="2"/>
    <x v="3"/>
    <x v="3"/>
    <x v="98"/>
    <x v="0"/>
    <m/>
  </r>
  <r>
    <x v="8"/>
    <x v="0"/>
    <x v="7"/>
    <x v="0"/>
    <x v="2"/>
    <x v="3"/>
    <x v="3"/>
    <x v="99"/>
    <x v="70"/>
    <n v="1853280"/>
  </r>
  <r>
    <x v="8"/>
    <x v="0"/>
    <x v="7"/>
    <x v="0"/>
    <x v="2"/>
    <x v="3"/>
    <x v="3"/>
    <x v="97"/>
    <x v="36"/>
    <n v="3808508"/>
  </r>
  <r>
    <x v="8"/>
    <x v="0"/>
    <x v="7"/>
    <x v="0"/>
    <x v="2"/>
    <x v="3"/>
    <x v="3"/>
    <x v="99"/>
    <x v="37"/>
    <m/>
  </r>
  <r>
    <x v="8"/>
    <x v="0"/>
    <x v="7"/>
    <x v="0"/>
    <x v="2"/>
    <x v="3"/>
    <x v="3"/>
    <x v="99"/>
    <x v="226"/>
    <n v="2913900"/>
  </r>
  <r>
    <x v="8"/>
    <x v="0"/>
    <x v="7"/>
    <x v="0"/>
    <x v="2"/>
    <x v="3"/>
    <x v="3"/>
    <x v="99"/>
    <x v="230"/>
    <m/>
  </r>
  <r>
    <x v="8"/>
    <x v="0"/>
    <x v="7"/>
    <x v="0"/>
    <x v="2"/>
    <x v="3"/>
    <x v="3"/>
    <x v="99"/>
    <x v="156"/>
    <m/>
  </r>
  <r>
    <x v="8"/>
    <x v="0"/>
    <x v="7"/>
    <x v="0"/>
    <x v="2"/>
    <x v="3"/>
    <x v="3"/>
    <x v="99"/>
    <x v="249"/>
    <n v="33310880"/>
  </r>
  <r>
    <x v="8"/>
    <x v="0"/>
    <x v="7"/>
    <x v="0"/>
    <x v="2"/>
    <x v="3"/>
    <x v="3"/>
    <x v="99"/>
    <x v="38"/>
    <m/>
  </r>
  <r>
    <x v="8"/>
    <x v="0"/>
    <x v="7"/>
    <x v="0"/>
    <x v="2"/>
    <x v="3"/>
    <x v="26"/>
    <x v="137"/>
    <x v="98"/>
    <m/>
  </r>
  <r>
    <x v="8"/>
    <x v="0"/>
    <x v="7"/>
    <x v="0"/>
    <x v="2"/>
    <x v="3"/>
    <x v="20"/>
    <x v="49"/>
    <x v="226"/>
    <m/>
  </r>
  <r>
    <x v="8"/>
    <x v="0"/>
    <x v="7"/>
    <x v="0"/>
    <x v="2"/>
    <x v="3"/>
    <x v="20"/>
    <x v="49"/>
    <x v="124"/>
    <m/>
  </r>
  <r>
    <x v="8"/>
    <x v="0"/>
    <x v="7"/>
    <x v="0"/>
    <x v="2"/>
    <x v="3"/>
    <x v="20"/>
    <x v="49"/>
    <x v="41"/>
    <n v="7465158"/>
  </r>
  <r>
    <x v="8"/>
    <x v="0"/>
    <x v="7"/>
    <x v="0"/>
    <x v="2"/>
    <x v="3"/>
    <x v="20"/>
    <x v="49"/>
    <x v="42"/>
    <n v="582000"/>
  </r>
  <r>
    <x v="8"/>
    <x v="0"/>
    <x v="7"/>
    <x v="0"/>
    <x v="2"/>
    <x v="3"/>
    <x v="20"/>
    <x v="49"/>
    <x v="230"/>
    <m/>
  </r>
  <r>
    <x v="8"/>
    <x v="0"/>
    <x v="7"/>
    <x v="0"/>
    <x v="2"/>
    <x v="3"/>
    <x v="20"/>
    <x v="49"/>
    <x v="122"/>
    <m/>
  </r>
  <r>
    <x v="8"/>
    <x v="0"/>
    <x v="7"/>
    <x v="0"/>
    <x v="2"/>
    <x v="3"/>
    <x v="20"/>
    <x v="151"/>
    <x v="0"/>
    <m/>
  </r>
  <r>
    <x v="8"/>
    <x v="0"/>
    <x v="7"/>
    <x v="0"/>
    <x v="2"/>
    <x v="3"/>
    <x v="20"/>
    <x v="111"/>
    <x v="42"/>
    <n v="1052000"/>
  </r>
  <r>
    <x v="8"/>
    <x v="0"/>
    <x v="7"/>
    <x v="0"/>
    <x v="2"/>
    <x v="3"/>
    <x v="20"/>
    <x v="111"/>
    <x v="124"/>
    <n v="1545799"/>
  </r>
  <r>
    <x v="8"/>
    <x v="0"/>
    <x v="7"/>
    <x v="0"/>
    <x v="2"/>
    <x v="3"/>
    <x v="20"/>
    <x v="111"/>
    <x v="0"/>
    <m/>
  </r>
  <r>
    <x v="8"/>
    <x v="0"/>
    <x v="7"/>
    <x v="0"/>
    <x v="2"/>
    <x v="3"/>
    <x v="20"/>
    <x v="111"/>
    <x v="0"/>
    <m/>
  </r>
  <r>
    <x v="8"/>
    <x v="0"/>
    <x v="7"/>
    <x v="0"/>
    <x v="2"/>
    <x v="3"/>
    <x v="20"/>
    <x v="111"/>
    <x v="0"/>
    <m/>
  </r>
  <r>
    <x v="8"/>
    <x v="0"/>
    <x v="7"/>
    <x v="0"/>
    <x v="2"/>
    <x v="3"/>
    <x v="30"/>
    <x v="151"/>
    <x v="124"/>
    <n v="2505073"/>
  </r>
  <r>
    <x v="8"/>
    <x v="0"/>
    <x v="7"/>
    <x v="0"/>
    <x v="2"/>
    <x v="3"/>
    <x v="30"/>
    <x v="151"/>
    <x v="230"/>
    <m/>
  </r>
  <r>
    <x v="8"/>
    <x v="0"/>
    <x v="7"/>
    <x v="0"/>
    <x v="2"/>
    <x v="3"/>
    <x v="0"/>
    <x v="157"/>
    <x v="36"/>
    <m/>
  </r>
  <r>
    <x v="8"/>
    <x v="0"/>
    <x v="7"/>
    <x v="0"/>
    <x v="2"/>
    <x v="3"/>
    <x v="0"/>
    <x v="157"/>
    <x v="259"/>
    <m/>
  </r>
  <r>
    <x v="8"/>
    <x v="0"/>
    <x v="7"/>
    <x v="0"/>
    <x v="2"/>
    <x v="3"/>
    <x v="21"/>
    <x v="50"/>
    <x v="0"/>
    <m/>
  </r>
  <r>
    <x v="8"/>
    <x v="0"/>
    <x v="7"/>
    <x v="0"/>
    <x v="2"/>
    <x v="3"/>
    <x v="21"/>
    <x v="132"/>
    <x v="0"/>
    <m/>
  </r>
  <r>
    <x v="5"/>
    <x v="1"/>
    <x v="7"/>
    <x v="0"/>
    <x v="1"/>
    <x v="2"/>
    <x v="24"/>
    <x v="63"/>
    <x v="1"/>
    <n v="282608992.92062604"/>
  </r>
  <r>
    <x v="5"/>
    <x v="1"/>
    <x v="7"/>
    <x v="0"/>
    <x v="0"/>
    <x v="0"/>
    <x v="17"/>
    <x v="133"/>
    <x v="0"/>
    <n v="63756588.802893236"/>
  </r>
  <r>
    <x v="5"/>
    <x v="1"/>
    <x v="7"/>
    <x v="0"/>
    <x v="2"/>
    <x v="3"/>
    <x v="3"/>
    <x v="133"/>
    <x v="0"/>
    <n v="96544492.251176938"/>
  </r>
  <r>
    <x v="6"/>
    <x v="1"/>
    <x v="7"/>
    <x v="0"/>
    <x v="1"/>
    <x v="2"/>
    <x v="24"/>
    <x v="63"/>
    <x v="1"/>
    <n v="250767959.97050315"/>
  </r>
  <r>
    <x v="6"/>
    <x v="1"/>
    <x v="7"/>
    <x v="0"/>
    <x v="0"/>
    <x v="0"/>
    <x v="17"/>
    <x v="133"/>
    <x v="0"/>
    <n v="56573251.769345507"/>
  </r>
  <r>
    <x v="6"/>
    <x v="1"/>
    <x v="7"/>
    <x v="0"/>
    <x v="2"/>
    <x v="3"/>
    <x v="3"/>
    <x v="133"/>
    <x v="0"/>
    <n v="73879685.89583078"/>
  </r>
  <r>
    <x v="7"/>
    <x v="1"/>
    <x v="7"/>
    <x v="0"/>
    <x v="1"/>
    <x v="2"/>
    <x v="24"/>
    <x v="63"/>
    <x v="1"/>
    <n v="370154886.33880234"/>
  </r>
  <r>
    <x v="7"/>
    <x v="1"/>
    <x v="7"/>
    <x v="0"/>
    <x v="0"/>
    <x v="0"/>
    <x v="17"/>
    <x v="133"/>
    <x v="0"/>
    <n v="83506942.358033806"/>
  </r>
  <r>
    <x v="7"/>
    <x v="1"/>
    <x v="7"/>
    <x v="0"/>
    <x v="2"/>
    <x v="3"/>
    <x v="3"/>
    <x v="133"/>
    <x v="0"/>
    <n v="113229482.69422245"/>
  </r>
  <r>
    <x v="8"/>
    <x v="1"/>
    <x v="7"/>
    <x v="0"/>
    <x v="1"/>
    <x v="2"/>
    <x v="24"/>
    <x v="63"/>
    <x v="1"/>
    <n v="291998743.32485503"/>
  </r>
  <r>
    <x v="8"/>
    <x v="1"/>
    <x v="7"/>
    <x v="0"/>
    <x v="0"/>
    <x v="0"/>
    <x v="17"/>
    <x v="133"/>
    <x v="0"/>
    <n v="65874916.494087294"/>
  </r>
  <r>
    <x v="8"/>
    <x v="1"/>
    <x v="7"/>
    <x v="0"/>
    <x v="2"/>
    <x v="3"/>
    <x v="3"/>
    <x v="133"/>
    <x v="0"/>
    <n v="86876448.208412737"/>
  </r>
  <r>
    <x v="9"/>
    <x v="1"/>
    <x v="7"/>
    <x v="0"/>
    <x v="1"/>
    <x v="2"/>
    <x v="24"/>
    <x v="63"/>
    <x v="1"/>
    <n v="295635254.84789985"/>
  </r>
  <r>
    <x v="9"/>
    <x v="1"/>
    <x v="7"/>
    <x v="0"/>
    <x v="0"/>
    <x v="0"/>
    <x v="17"/>
    <x v="133"/>
    <x v="0"/>
    <n v="66695313.493686207"/>
  </r>
  <r>
    <x v="9"/>
    <x v="1"/>
    <x v="7"/>
    <x v="0"/>
    <x v="2"/>
    <x v="3"/>
    <x v="3"/>
    <x v="133"/>
    <x v="0"/>
    <n v="88750173.299190566"/>
  </r>
  <r>
    <x v="10"/>
    <x v="1"/>
    <x v="7"/>
    <x v="0"/>
    <x v="1"/>
    <x v="2"/>
    <x v="24"/>
    <x v="63"/>
    <x v="1"/>
    <n v="292149202.12208354"/>
  </r>
  <r>
    <x v="10"/>
    <x v="1"/>
    <x v="7"/>
    <x v="0"/>
    <x v="0"/>
    <x v="0"/>
    <x v="17"/>
    <x v="133"/>
    <x v="0"/>
    <n v="65908859.998742044"/>
  </r>
  <r>
    <x v="10"/>
    <x v="1"/>
    <x v="7"/>
    <x v="0"/>
    <x v="2"/>
    <x v="3"/>
    <x v="3"/>
    <x v="133"/>
    <x v="0"/>
    <n v="88295035.739475057"/>
  </r>
  <r>
    <x v="11"/>
    <x v="1"/>
    <x v="7"/>
    <x v="0"/>
    <x v="1"/>
    <x v="2"/>
    <x v="24"/>
    <x v="63"/>
    <x v="1"/>
    <n v="351069477.82792521"/>
  </r>
  <r>
    <x v="11"/>
    <x v="1"/>
    <x v="7"/>
    <x v="0"/>
    <x v="0"/>
    <x v="0"/>
    <x v="17"/>
    <x v="133"/>
    <x v="0"/>
    <n v="79201274.197979927"/>
  </r>
  <r>
    <x v="11"/>
    <x v="1"/>
    <x v="7"/>
    <x v="0"/>
    <x v="2"/>
    <x v="3"/>
    <x v="3"/>
    <x v="133"/>
    <x v="0"/>
    <n v="106552451.00158381"/>
  </r>
  <r>
    <x v="0"/>
    <x v="1"/>
    <x v="7"/>
    <x v="0"/>
    <x v="1"/>
    <x v="2"/>
    <x v="24"/>
    <x v="63"/>
    <x v="1"/>
    <n v="311097286.90500534"/>
  </r>
  <r>
    <x v="0"/>
    <x v="1"/>
    <x v="7"/>
    <x v="0"/>
    <x v="0"/>
    <x v="0"/>
    <x v="17"/>
    <x v="133"/>
    <x v="0"/>
    <n v="70183547.925769195"/>
  </r>
  <r>
    <x v="0"/>
    <x v="1"/>
    <x v="7"/>
    <x v="0"/>
    <x v="2"/>
    <x v="3"/>
    <x v="3"/>
    <x v="133"/>
    <x v="0"/>
    <n v="93003956.277159363"/>
  </r>
  <r>
    <x v="1"/>
    <x v="1"/>
    <x v="7"/>
    <x v="0"/>
    <x v="1"/>
    <x v="2"/>
    <x v="24"/>
    <x v="63"/>
    <x v="1"/>
    <n v="334369744.77879423"/>
  </r>
  <r>
    <x v="1"/>
    <x v="1"/>
    <x v="7"/>
    <x v="0"/>
    <x v="0"/>
    <x v="0"/>
    <x v="17"/>
    <x v="133"/>
    <x v="0"/>
    <n v="75433814.422095969"/>
  </r>
  <r>
    <x v="1"/>
    <x v="1"/>
    <x v="7"/>
    <x v="0"/>
    <x v="2"/>
    <x v="3"/>
    <x v="3"/>
    <x v="133"/>
    <x v="0"/>
    <n v="101811158.83221215"/>
  </r>
  <r>
    <x v="2"/>
    <x v="1"/>
    <x v="7"/>
    <x v="0"/>
    <x v="1"/>
    <x v="2"/>
    <x v="24"/>
    <x v="63"/>
    <x v="1"/>
    <n v="325089837.96409869"/>
  </r>
  <r>
    <x v="2"/>
    <x v="1"/>
    <x v="7"/>
    <x v="0"/>
    <x v="0"/>
    <x v="0"/>
    <x v="17"/>
    <x v="133"/>
    <x v="0"/>
    <n v="73340267.444700658"/>
  </r>
  <r>
    <x v="2"/>
    <x v="1"/>
    <x v="7"/>
    <x v="0"/>
    <x v="2"/>
    <x v="3"/>
    <x v="3"/>
    <x v="133"/>
    <x v="0"/>
    <n v="98581957.908576801"/>
  </r>
  <r>
    <x v="3"/>
    <x v="1"/>
    <x v="7"/>
    <x v="0"/>
    <x v="1"/>
    <x v="2"/>
    <x v="24"/>
    <x v="63"/>
    <x v="1"/>
    <n v="319669038.25965154"/>
  </r>
  <r>
    <x v="3"/>
    <x v="1"/>
    <x v="7"/>
    <x v="0"/>
    <x v="0"/>
    <x v="0"/>
    <x v="17"/>
    <x v="133"/>
    <x v="0"/>
    <n v="72117335.03137739"/>
  </r>
  <r>
    <x v="3"/>
    <x v="1"/>
    <x v="7"/>
    <x v="0"/>
    <x v="2"/>
    <x v="3"/>
    <x v="3"/>
    <x v="133"/>
    <x v="0"/>
    <n v="96611965.486264899"/>
  </r>
  <r>
    <x v="4"/>
    <x v="1"/>
    <x v="7"/>
    <x v="0"/>
    <x v="1"/>
    <x v="2"/>
    <x v="24"/>
    <x v="63"/>
    <x v="1"/>
    <n v="319801997.60357195"/>
  </r>
  <r>
    <x v="4"/>
    <x v="1"/>
    <x v="7"/>
    <x v="0"/>
    <x v="0"/>
    <x v="0"/>
    <x v="17"/>
    <x v="133"/>
    <x v="0"/>
    <n v="72147330.659365833"/>
  </r>
  <r>
    <x v="4"/>
    <x v="1"/>
    <x v="7"/>
    <x v="0"/>
    <x v="2"/>
    <x v="3"/>
    <x v="3"/>
    <x v="133"/>
    <x v="0"/>
    <n v="95444269.188772246"/>
  </r>
  <r>
    <x v="9"/>
    <x v="0"/>
    <x v="7"/>
    <x v="0"/>
    <x v="1"/>
    <x v="2"/>
    <x v="24"/>
    <x v="63"/>
    <x v="1"/>
    <n v="349590293.58999997"/>
  </r>
  <r>
    <x v="9"/>
    <x v="0"/>
    <x v="7"/>
    <x v="0"/>
    <x v="1"/>
    <x v="5"/>
    <x v="11"/>
    <x v="64"/>
    <x v="0"/>
    <m/>
  </r>
  <r>
    <x v="9"/>
    <x v="0"/>
    <x v="7"/>
    <x v="0"/>
    <x v="1"/>
    <x v="5"/>
    <x v="14"/>
    <x v="66"/>
    <x v="0"/>
    <m/>
  </r>
  <r>
    <x v="9"/>
    <x v="0"/>
    <x v="7"/>
    <x v="0"/>
    <x v="1"/>
    <x v="5"/>
    <x v="15"/>
    <x v="69"/>
    <x v="0"/>
    <m/>
  </r>
  <r>
    <x v="9"/>
    <x v="0"/>
    <x v="7"/>
    <x v="0"/>
    <x v="1"/>
    <x v="2"/>
    <x v="25"/>
    <x v="74"/>
    <x v="0"/>
    <n v="-107472846.02"/>
  </r>
  <r>
    <x v="9"/>
    <x v="0"/>
    <x v="7"/>
    <x v="0"/>
    <x v="1"/>
    <x v="2"/>
    <x v="25"/>
    <x v="118"/>
    <x v="0"/>
    <m/>
  </r>
  <r>
    <x v="9"/>
    <x v="0"/>
    <x v="7"/>
    <x v="0"/>
    <x v="1"/>
    <x v="2"/>
    <x v="0"/>
    <x v="103"/>
    <x v="0"/>
    <m/>
  </r>
  <r>
    <x v="9"/>
    <x v="0"/>
    <x v="7"/>
    <x v="0"/>
    <x v="1"/>
    <x v="2"/>
    <x v="0"/>
    <x v="104"/>
    <x v="0"/>
    <n v="306722.64"/>
  </r>
  <r>
    <x v="9"/>
    <x v="0"/>
    <x v="7"/>
    <x v="0"/>
    <x v="1"/>
    <x v="2"/>
    <x v="0"/>
    <x v="145"/>
    <x v="0"/>
    <n v="-5087655.71"/>
  </r>
  <r>
    <x v="9"/>
    <x v="0"/>
    <x v="7"/>
    <x v="0"/>
    <x v="1"/>
    <x v="5"/>
    <x v="7"/>
    <x v="153"/>
    <x v="0"/>
    <m/>
  </r>
  <r>
    <x v="9"/>
    <x v="0"/>
    <x v="7"/>
    <x v="0"/>
    <x v="1"/>
    <x v="5"/>
    <x v="14"/>
    <x v="166"/>
    <x v="0"/>
    <m/>
  </r>
  <r>
    <x v="9"/>
    <x v="0"/>
    <x v="7"/>
    <x v="0"/>
    <x v="0"/>
    <x v="0"/>
    <x v="4"/>
    <x v="158"/>
    <x v="2"/>
    <n v="20000000"/>
  </r>
  <r>
    <x v="9"/>
    <x v="0"/>
    <x v="7"/>
    <x v="0"/>
    <x v="0"/>
    <x v="0"/>
    <x v="4"/>
    <x v="6"/>
    <x v="157"/>
    <n v="2146667"/>
  </r>
  <r>
    <x v="9"/>
    <x v="0"/>
    <x v="7"/>
    <x v="0"/>
    <x v="0"/>
    <x v="0"/>
    <x v="4"/>
    <x v="6"/>
    <x v="158"/>
    <m/>
  </r>
  <r>
    <x v="9"/>
    <x v="0"/>
    <x v="7"/>
    <x v="0"/>
    <x v="0"/>
    <x v="0"/>
    <x v="4"/>
    <x v="160"/>
    <x v="291"/>
    <n v="430000"/>
  </r>
  <r>
    <x v="9"/>
    <x v="0"/>
    <x v="7"/>
    <x v="0"/>
    <x v="0"/>
    <x v="0"/>
    <x v="4"/>
    <x v="160"/>
    <x v="136"/>
    <n v="1875000"/>
  </r>
  <r>
    <x v="9"/>
    <x v="0"/>
    <x v="7"/>
    <x v="0"/>
    <x v="0"/>
    <x v="0"/>
    <x v="4"/>
    <x v="7"/>
    <x v="157"/>
    <n v="186667"/>
  </r>
  <r>
    <x v="9"/>
    <x v="0"/>
    <x v="7"/>
    <x v="0"/>
    <x v="0"/>
    <x v="0"/>
    <x v="4"/>
    <x v="7"/>
    <x v="158"/>
    <m/>
  </r>
  <r>
    <x v="9"/>
    <x v="0"/>
    <x v="7"/>
    <x v="0"/>
    <x v="0"/>
    <x v="0"/>
    <x v="4"/>
    <x v="7"/>
    <x v="0"/>
    <m/>
  </r>
  <r>
    <x v="9"/>
    <x v="0"/>
    <x v="7"/>
    <x v="0"/>
    <x v="0"/>
    <x v="0"/>
    <x v="4"/>
    <x v="8"/>
    <x v="291"/>
    <m/>
  </r>
  <r>
    <x v="9"/>
    <x v="0"/>
    <x v="7"/>
    <x v="0"/>
    <x v="0"/>
    <x v="0"/>
    <x v="4"/>
    <x v="8"/>
    <x v="157"/>
    <n v="207222"/>
  </r>
  <r>
    <x v="9"/>
    <x v="0"/>
    <x v="7"/>
    <x v="0"/>
    <x v="0"/>
    <x v="0"/>
    <x v="4"/>
    <x v="8"/>
    <x v="185"/>
    <m/>
  </r>
  <r>
    <x v="9"/>
    <x v="0"/>
    <x v="7"/>
    <x v="0"/>
    <x v="0"/>
    <x v="0"/>
    <x v="4"/>
    <x v="8"/>
    <x v="292"/>
    <m/>
  </r>
  <r>
    <x v="9"/>
    <x v="0"/>
    <x v="7"/>
    <x v="0"/>
    <x v="0"/>
    <x v="0"/>
    <x v="4"/>
    <x v="9"/>
    <x v="2"/>
    <m/>
  </r>
  <r>
    <x v="9"/>
    <x v="0"/>
    <x v="7"/>
    <x v="0"/>
    <x v="0"/>
    <x v="0"/>
    <x v="4"/>
    <x v="9"/>
    <x v="158"/>
    <m/>
  </r>
  <r>
    <x v="9"/>
    <x v="0"/>
    <x v="7"/>
    <x v="0"/>
    <x v="0"/>
    <x v="0"/>
    <x v="4"/>
    <x v="9"/>
    <x v="227"/>
    <m/>
  </r>
  <r>
    <x v="9"/>
    <x v="0"/>
    <x v="7"/>
    <x v="0"/>
    <x v="0"/>
    <x v="0"/>
    <x v="4"/>
    <x v="9"/>
    <x v="157"/>
    <n v="25000"/>
  </r>
  <r>
    <x v="9"/>
    <x v="0"/>
    <x v="7"/>
    <x v="0"/>
    <x v="0"/>
    <x v="0"/>
    <x v="4"/>
    <x v="10"/>
    <x v="2"/>
    <m/>
  </r>
  <r>
    <x v="9"/>
    <x v="0"/>
    <x v="7"/>
    <x v="0"/>
    <x v="0"/>
    <x v="0"/>
    <x v="4"/>
    <x v="10"/>
    <x v="157"/>
    <n v="207222"/>
  </r>
  <r>
    <x v="9"/>
    <x v="0"/>
    <x v="7"/>
    <x v="0"/>
    <x v="0"/>
    <x v="0"/>
    <x v="4"/>
    <x v="10"/>
    <x v="158"/>
    <m/>
  </r>
  <r>
    <x v="9"/>
    <x v="0"/>
    <x v="7"/>
    <x v="0"/>
    <x v="0"/>
    <x v="0"/>
    <x v="4"/>
    <x v="11"/>
    <x v="2"/>
    <n v="833333"/>
  </r>
  <r>
    <x v="9"/>
    <x v="0"/>
    <x v="7"/>
    <x v="0"/>
    <x v="0"/>
    <x v="0"/>
    <x v="4"/>
    <x v="11"/>
    <x v="276"/>
    <m/>
  </r>
  <r>
    <x v="9"/>
    <x v="0"/>
    <x v="7"/>
    <x v="0"/>
    <x v="0"/>
    <x v="0"/>
    <x v="4"/>
    <x v="11"/>
    <x v="157"/>
    <n v="95833"/>
  </r>
  <r>
    <x v="9"/>
    <x v="0"/>
    <x v="7"/>
    <x v="0"/>
    <x v="0"/>
    <x v="0"/>
    <x v="4"/>
    <x v="12"/>
    <x v="250"/>
    <m/>
  </r>
  <r>
    <x v="9"/>
    <x v="0"/>
    <x v="7"/>
    <x v="0"/>
    <x v="0"/>
    <x v="0"/>
    <x v="4"/>
    <x v="134"/>
    <x v="0"/>
    <m/>
  </r>
  <r>
    <x v="9"/>
    <x v="0"/>
    <x v="7"/>
    <x v="0"/>
    <x v="0"/>
    <x v="0"/>
    <x v="4"/>
    <x v="142"/>
    <x v="0"/>
    <m/>
  </r>
  <r>
    <x v="9"/>
    <x v="0"/>
    <x v="7"/>
    <x v="0"/>
    <x v="0"/>
    <x v="0"/>
    <x v="4"/>
    <x v="56"/>
    <x v="304"/>
    <m/>
  </r>
  <r>
    <x v="9"/>
    <x v="0"/>
    <x v="7"/>
    <x v="0"/>
    <x v="0"/>
    <x v="0"/>
    <x v="4"/>
    <x v="56"/>
    <x v="214"/>
    <m/>
  </r>
  <r>
    <x v="9"/>
    <x v="0"/>
    <x v="7"/>
    <x v="0"/>
    <x v="0"/>
    <x v="0"/>
    <x v="4"/>
    <x v="56"/>
    <x v="211"/>
    <m/>
  </r>
  <r>
    <x v="9"/>
    <x v="0"/>
    <x v="7"/>
    <x v="0"/>
    <x v="0"/>
    <x v="0"/>
    <x v="4"/>
    <x v="142"/>
    <x v="0"/>
    <m/>
  </r>
  <r>
    <x v="9"/>
    <x v="0"/>
    <x v="7"/>
    <x v="0"/>
    <x v="0"/>
    <x v="0"/>
    <x v="4"/>
    <x v="13"/>
    <x v="5"/>
    <n v="84286"/>
  </r>
  <r>
    <x v="9"/>
    <x v="0"/>
    <x v="7"/>
    <x v="0"/>
    <x v="0"/>
    <x v="0"/>
    <x v="4"/>
    <x v="146"/>
    <x v="181"/>
    <m/>
  </r>
  <r>
    <x v="9"/>
    <x v="0"/>
    <x v="7"/>
    <x v="0"/>
    <x v="0"/>
    <x v="0"/>
    <x v="4"/>
    <x v="14"/>
    <x v="6"/>
    <n v="1956000"/>
  </r>
  <r>
    <x v="9"/>
    <x v="0"/>
    <x v="7"/>
    <x v="0"/>
    <x v="0"/>
    <x v="0"/>
    <x v="4"/>
    <x v="14"/>
    <x v="7"/>
    <m/>
  </r>
  <r>
    <x v="9"/>
    <x v="0"/>
    <x v="7"/>
    <x v="0"/>
    <x v="0"/>
    <x v="0"/>
    <x v="4"/>
    <x v="15"/>
    <x v="8"/>
    <n v="652000"/>
  </r>
  <r>
    <x v="9"/>
    <x v="0"/>
    <x v="7"/>
    <x v="0"/>
    <x v="0"/>
    <x v="0"/>
    <x v="4"/>
    <x v="147"/>
    <x v="239"/>
    <n v="3160000"/>
  </r>
  <r>
    <x v="9"/>
    <x v="0"/>
    <x v="7"/>
    <x v="0"/>
    <x v="0"/>
    <x v="0"/>
    <x v="4"/>
    <x v="147"/>
    <x v="278"/>
    <m/>
  </r>
  <r>
    <x v="9"/>
    <x v="0"/>
    <x v="7"/>
    <x v="0"/>
    <x v="0"/>
    <x v="0"/>
    <x v="4"/>
    <x v="113"/>
    <x v="175"/>
    <m/>
  </r>
  <r>
    <x v="9"/>
    <x v="0"/>
    <x v="7"/>
    <x v="0"/>
    <x v="0"/>
    <x v="0"/>
    <x v="9"/>
    <x v="114"/>
    <x v="294"/>
    <n v="1472600"/>
  </r>
  <r>
    <x v="9"/>
    <x v="0"/>
    <x v="7"/>
    <x v="0"/>
    <x v="0"/>
    <x v="0"/>
    <x v="9"/>
    <x v="30"/>
    <x v="212"/>
    <n v="1423500"/>
  </r>
  <r>
    <x v="9"/>
    <x v="0"/>
    <x v="7"/>
    <x v="0"/>
    <x v="0"/>
    <x v="0"/>
    <x v="9"/>
    <x v="30"/>
    <x v="305"/>
    <s v=" "/>
  </r>
  <r>
    <x v="9"/>
    <x v="0"/>
    <x v="7"/>
    <x v="0"/>
    <x v="0"/>
    <x v="0"/>
    <x v="9"/>
    <x v="170"/>
    <x v="314"/>
    <n v="1530000"/>
  </r>
  <r>
    <x v="9"/>
    <x v="0"/>
    <x v="7"/>
    <x v="0"/>
    <x v="0"/>
    <x v="0"/>
    <x v="9"/>
    <x v="170"/>
    <x v="185"/>
    <n v="131000"/>
  </r>
  <r>
    <x v="9"/>
    <x v="0"/>
    <x v="7"/>
    <x v="0"/>
    <x v="0"/>
    <x v="0"/>
    <x v="9"/>
    <x v="170"/>
    <x v="302"/>
    <n v="850000"/>
  </r>
  <r>
    <x v="9"/>
    <x v="0"/>
    <x v="7"/>
    <x v="0"/>
    <x v="0"/>
    <x v="0"/>
    <x v="9"/>
    <x v="110"/>
    <x v="185"/>
    <m/>
  </r>
  <r>
    <x v="9"/>
    <x v="0"/>
    <x v="7"/>
    <x v="0"/>
    <x v="0"/>
    <x v="0"/>
    <x v="9"/>
    <x v="110"/>
    <x v="302"/>
    <m/>
  </r>
  <r>
    <x v="9"/>
    <x v="0"/>
    <x v="7"/>
    <x v="0"/>
    <x v="0"/>
    <x v="0"/>
    <x v="5"/>
    <x v="70"/>
    <x v="88"/>
    <n v="890"/>
  </r>
  <r>
    <x v="9"/>
    <x v="0"/>
    <x v="7"/>
    <x v="0"/>
    <x v="0"/>
    <x v="0"/>
    <x v="5"/>
    <x v="70"/>
    <x v="260"/>
    <n v="87407.42"/>
  </r>
  <r>
    <x v="9"/>
    <x v="0"/>
    <x v="7"/>
    <x v="0"/>
    <x v="0"/>
    <x v="0"/>
    <x v="5"/>
    <x v="70"/>
    <x v="315"/>
    <n v="7799.99"/>
  </r>
  <r>
    <x v="9"/>
    <x v="0"/>
    <x v="7"/>
    <x v="0"/>
    <x v="0"/>
    <x v="0"/>
    <x v="5"/>
    <x v="70"/>
    <x v="308"/>
    <m/>
  </r>
  <r>
    <x v="9"/>
    <x v="0"/>
    <x v="7"/>
    <x v="0"/>
    <x v="0"/>
    <x v="0"/>
    <x v="5"/>
    <x v="70"/>
    <x v="287"/>
    <m/>
  </r>
  <r>
    <x v="9"/>
    <x v="0"/>
    <x v="7"/>
    <x v="0"/>
    <x v="0"/>
    <x v="0"/>
    <x v="5"/>
    <x v="102"/>
    <x v="80"/>
    <m/>
  </r>
  <r>
    <x v="9"/>
    <x v="0"/>
    <x v="7"/>
    <x v="0"/>
    <x v="0"/>
    <x v="0"/>
    <x v="5"/>
    <x v="71"/>
    <x v="308"/>
    <m/>
  </r>
  <r>
    <x v="9"/>
    <x v="0"/>
    <x v="7"/>
    <x v="0"/>
    <x v="0"/>
    <x v="0"/>
    <x v="5"/>
    <x v="71"/>
    <x v="139"/>
    <m/>
  </r>
  <r>
    <x v="9"/>
    <x v="0"/>
    <x v="7"/>
    <x v="0"/>
    <x v="0"/>
    <x v="0"/>
    <x v="5"/>
    <x v="71"/>
    <x v="224"/>
    <m/>
  </r>
  <r>
    <x v="9"/>
    <x v="0"/>
    <x v="7"/>
    <x v="0"/>
    <x v="0"/>
    <x v="0"/>
    <x v="5"/>
    <x v="71"/>
    <x v="204"/>
    <m/>
  </r>
  <r>
    <x v="9"/>
    <x v="0"/>
    <x v="7"/>
    <x v="0"/>
    <x v="0"/>
    <x v="0"/>
    <x v="5"/>
    <x v="78"/>
    <x v="0"/>
    <m/>
  </r>
  <r>
    <x v="9"/>
    <x v="0"/>
    <x v="7"/>
    <x v="0"/>
    <x v="0"/>
    <x v="0"/>
    <x v="6"/>
    <x v="17"/>
    <x v="205"/>
    <m/>
  </r>
  <r>
    <x v="9"/>
    <x v="0"/>
    <x v="7"/>
    <x v="0"/>
    <x v="0"/>
    <x v="0"/>
    <x v="6"/>
    <x v="17"/>
    <x v="0"/>
    <m/>
  </r>
  <r>
    <x v="9"/>
    <x v="0"/>
    <x v="7"/>
    <x v="0"/>
    <x v="0"/>
    <x v="0"/>
    <x v="6"/>
    <x v="161"/>
    <x v="245"/>
    <n v="2300000"/>
  </r>
  <r>
    <x v="9"/>
    <x v="0"/>
    <x v="7"/>
    <x v="0"/>
    <x v="0"/>
    <x v="0"/>
    <x v="29"/>
    <x v="154"/>
    <x v="203"/>
    <n v="48006"/>
  </r>
  <r>
    <x v="9"/>
    <x v="0"/>
    <x v="7"/>
    <x v="0"/>
    <x v="0"/>
    <x v="0"/>
    <x v="0"/>
    <x v="162"/>
    <x v="88"/>
    <n v="516956.15999999997"/>
  </r>
  <r>
    <x v="9"/>
    <x v="0"/>
    <x v="7"/>
    <x v="0"/>
    <x v="0"/>
    <x v="0"/>
    <x v="0"/>
    <x v="116"/>
    <x v="270"/>
    <m/>
  </r>
  <r>
    <x v="9"/>
    <x v="0"/>
    <x v="7"/>
    <x v="0"/>
    <x v="0"/>
    <x v="0"/>
    <x v="0"/>
    <x v="116"/>
    <x v="127"/>
    <s v="_x000a_"/>
  </r>
  <r>
    <x v="9"/>
    <x v="0"/>
    <x v="7"/>
    <x v="0"/>
    <x v="0"/>
    <x v="0"/>
    <x v="0"/>
    <x v="116"/>
    <x v="295"/>
    <m/>
  </r>
  <r>
    <x v="9"/>
    <x v="0"/>
    <x v="7"/>
    <x v="0"/>
    <x v="0"/>
    <x v="0"/>
    <x v="0"/>
    <x v="107"/>
    <x v="17"/>
    <m/>
  </r>
  <r>
    <x v="9"/>
    <x v="0"/>
    <x v="7"/>
    <x v="0"/>
    <x v="0"/>
    <x v="0"/>
    <x v="0"/>
    <x v="107"/>
    <x v="254"/>
    <m/>
  </r>
  <r>
    <x v="9"/>
    <x v="0"/>
    <x v="7"/>
    <x v="0"/>
    <x v="0"/>
    <x v="0"/>
    <x v="0"/>
    <x v="108"/>
    <x v="254"/>
    <n v="375254"/>
  </r>
  <r>
    <x v="9"/>
    <x v="0"/>
    <x v="7"/>
    <x v="0"/>
    <x v="0"/>
    <x v="0"/>
    <x v="0"/>
    <x v="109"/>
    <x v="254"/>
    <m/>
  </r>
  <r>
    <x v="9"/>
    <x v="0"/>
    <x v="7"/>
    <x v="0"/>
    <x v="0"/>
    <x v="0"/>
    <x v="0"/>
    <x v="163"/>
    <x v="92"/>
    <n v="16000"/>
  </r>
  <r>
    <x v="9"/>
    <x v="0"/>
    <x v="7"/>
    <x v="0"/>
    <x v="0"/>
    <x v="0"/>
    <x v="0"/>
    <x v="163"/>
    <x v="35"/>
    <m/>
  </r>
  <r>
    <x v="9"/>
    <x v="0"/>
    <x v="7"/>
    <x v="0"/>
    <x v="0"/>
    <x v="0"/>
    <x v="0"/>
    <x v="80"/>
    <x v="14"/>
    <n v="532608.54"/>
  </r>
  <r>
    <x v="9"/>
    <x v="0"/>
    <x v="7"/>
    <x v="0"/>
    <x v="0"/>
    <x v="0"/>
    <x v="0"/>
    <x v="80"/>
    <x v="21"/>
    <m/>
  </r>
  <r>
    <x v="9"/>
    <x v="0"/>
    <x v="7"/>
    <x v="0"/>
    <x v="0"/>
    <x v="0"/>
    <x v="0"/>
    <x v="80"/>
    <x v="176"/>
    <n v="1650000"/>
  </r>
  <r>
    <x v="9"/>
    <x v="0"/>
    <x v="7"/>
    <x v="0"/>
    <x v="0"/>
    <x v="0"/>
    <x v="0"/>
    <x v="80"/>
    <x v="183"/>
    <n v="83640"/>
  </r>
  <r>
    <x v="9"/>
    <x v="0"/>
    <x v="7"/>
    <x v="0"/>
    <x v="0"/>
    <x v="0"/>
    <x v="0"/>
    <x v="80"/>
    <x v="235"/>
    <m/>
  </r>
  <r>
    <x v="9"/>
    <x v="0"/>
    <x v="7"/>
    <x v="0"/>
    <x v="0"/>
    <x v="0"/>
    <x v="0"/>
    <x v="80"/>
    <x v="316"/>
    <n v="5620000"/>
  </r>
  <r>
    <x v="9"/>
    <x v="0"/>
    <x v="7"/>
    <x v="0"/>
    <x v="0"/>
    <x v="0"/>
    <x v="0"/>
    <x v="80"/>
    <x v="59"/>
    <m/>
  </r>
  <r>
    <x v="9"/>
    <x v="0"/>
    <x v="7"/>
    <x v="0"/>
    <x v="0"/>
    <x v="0"/>
    <x v="0"/>
    <x v="80"/>
    <x v="44"/>
    <n v="6336500"/>
  </r>
  <r>
    <x v="9"/>
    <x v="0"/>
    <x v="7"/>
    <x v="0"/>
    <x v="0"/>
    <x v="0"/>
    <x v="0"/>
    <x v="80"/>
    <x v="15"/>
    <m/>
  </r>
  <r>
    <x v="9"/>
    <x v="0"/>
    <x v="7"/>
    <x v="0"/>
    <x v="0"/>
    <x v="0"/>
    <x v="0"/>
    <x v="84"/>
    <x v="88"/>
    <m/>
  </r>
  <r>
    <x v="9"/>
    <x v="0"/>
    <x v="7"/>
    <x v="0"/>
    <x v="0"/>
    <x v="0"/>
    <x v="0"/>
    <x v="84"/>
    <x v="246"/>
    <m/>
  </r>
  <r>
    <x v="9"/>
    <x v="0"/>
    <x v="7"/>
    <x v="0"/>
    <x v="0"/>
    <x v="0"/>
    <x v="0"/>
    <x v="107"/>
    <x v="17"/>
    <n v="600000"/>
  </r>
  <r>
    <x v="9"/>
    <x v="0"/>
    <x v="7"/>
    <x v="0"/>
    <x v="0"/>
    <x v="0"/>
    <x v="0"/>
    <x v="115"/>
    <x v="0"/>
    <m/>
  </r>
  <r>
    <x v="9"/>
    <x v="0"/>
    <x v="7"/>
    <x v="0"/>
    <x v="0"/>
    <x v="0"/>
    <x v="0"/>
    <x v="138"/>
    <x v="88"/>
    <m/>
  </r>
  <r>
    <x v="9"/>
    <x v="0"/>
    <x v="7"/>
    <x v="0"/>
    <x v="0"/>
    <x v="0"/>
    <x v="0"/>
    <x v="108"/>
    <x v="0"/>
    <m/>
  </r>
  <r>
    <x v="9"/>
    <x v="0"/>
    <x v="7"/>
    <x v="0"/>
    <x v="0"/>
    <x v="0"/>
    <x v="0"/>
    <x v="109"/>
    <x v="0"/>
    <m/>
  </r>
  <r>
    <x v="9"/>
    <x v="0"/>
    <x v="7"/>
    <x v="0"/>
    <x v="0"/>
    <x v="0"/>
    <x v="0"/>
    <x v="116"/>
    <x v="20"/>
    <m/>
  </r>
  <r>
    <x v="9"/>
    <x v="0"/>
    <x v="7"/>
    <x v="0"/>
    <x v="0"/>
    <x v="0"/>
    <x v="0"/>
    <x v="116"/>
    <x v="117"/>
    <m/>
  </r>
  <r>
    <x v="9"/>
    <x v="0"/>
    <x v="7"/>
    <x v="0"/>
    <x v="0"/>
    <x v="0"/>
    <x v="0"/>
    <x v="79"/>
    <x v="0"/>
    <m/>
  </r>
  <r>
    <x v="9"/>
    <x v="0"/>
    <x v="7"/>
    <x v="0"/>
    <x v="0"/>
    <x v="0"/>
    <x v="12"/>
    <x v="81"/>
    <x v="0"/>
    <m/>
  </r>
  <r>
    <x v="9"/>
    <x v="0"/>
    <x v="7"/>
    <x v="0"/>
    <x v="0"/>
    <x v="0"/>
    <x v="12"/>
    <x v="82"/>
    <x v="100"/>
    <m/>
  </r>
  <r>
    <x v="9"/>
    <x v="0"/>
    <x v="7"/>
    <x v="0"/>
    <x v="0"/>
    <x v="0"/>
    <x v="12"/>
    <x v="83"/>
    <x v="100"/>
    <m/>
  </r>
  <r>
    <x v="9"/>
    <x v="0"/>
    <x v="7"/>
    <x v="0"/>
    <x v="0"/>
    <x v="0"/>
    <x v="12"/>
    <x v="84"/>
    <x v="255"/>
    <m/>
  </r>
  <r>
    <x v="9"/>
    <x v="0"/>
    <x v="7"/>
    <x v="0"/>
    <x v="0"/>
    <x v="0"/>
    <x v="19"/>
    <x v="100"/>
    <x v="177"/>
    <n v="361950"/>
  </r>
  <r>
    <x v="9"/>
    <x v="0"/>
    <x v="7"/>
    <x v="0"/>
    <x v="0"/>
    <x v="0"/>
    <x v="19"/>
    <x v="100"/>
    <x v="280"/>
    <m/>
  </r>
  <r>
    <x v="9"/>
    <x v="0"/>
    <x v="7"/>
    <x v="0"/>
    <x v="0"/>
    <x v="0"/>
    <x v="19"/>
    <x v="139"/>
    <x v="317"/>
    <n v="150000"/>
  </r>
  <r>
    <x v="9"/>
    <x v="0"/>
    <x v="7"/>
    <x v="0"/>
    <x v="0"/>
    <x v="0"/>
    <x v="19"/>
    <x v="139"/>
    <x v="139"/>
    <n v="165294"/>
  </r>
  <r>
    <x v="9"/>
    <x v="0"/>
    <x v="7"/>
    <x v="0"/>
    <x v="0"/>
    <x v="0"/>
    <x v="28"/>
    <x v="150"/>
    <x v="318"/>
    <n v="120000"/>
  </r>
  <r>
    <x v="9"/>
    <x v="0"/>
    <x v="7"/>
    <x v="0"/>
    <x v="0"/>
    <x v="0"/>
    <x v="31"/>
    <x v="85"/>
    <x v="157"/>
    <m/>
  </r>
  <r>
    <x v="9"/>
    <x v="0"/>
    <x v="7"/>
    <x v="0"/>
    <x v="0"/>
    <x v="0"/>
    <x v="31"/>
    <x v="85"/>
    <x v="237"/>
    <m/>
  </r>
  <r>
    <x v="9"/>
    <x v="0"/>
    <x v="7"/>
    <x v="0"/>
    <x v="0"/>
    <x v="0"/>
    <x v="27"/>
    <x v="140"/>
    <x v="20"/>
    <m/>
  </r>
  <r>
    <x v="9"/>
    <x v="0"/>
    <x v="7"/>
    <x v="0"/>
    <x v="0"/>
    <x v="0"/>
    <x v="27"/>
    <x v="148"/>
    <x v="140"/>
    <n v="77283"/>
  </r>
  <r>
    <x v="9"/>
    <x v="0"/>
    <x v="7"/>
    <x v="0"/>
    <x v="0"/>
    <x v="0"/>
    <x v="27"/>
    <x v="139"/>
    <x v="140"/>
    <m/>
  </r>
  <r>
    <x v="9"/>
    <x v="0"/>
    <x v="7"/>
    <x v="0"/>
    <x v="0"/>
    <x v="0"/>
    <x v="27"/>
    <x v="149"/>
    <x v="140"/>
    <n v="485083.58"/>
  </r>
  <r>
    <x v="9"/>
    <x v="0"/>
    <x v="7"/>
    <x v="0"/>
    <x v="0"/>
    <x v="0"/>
    <x v="22"/>
    <x v="105"/>
    <x v="140"/>
    <m/>
  </r>
  <r>
    <x v="9"/>
    <x v="0"/>
    <x v="7"/>
    <x v="0"/>
    <x v="0"/>
    <x v="0"/>
    <x v="16"/>
    <x v="86"/>
    <x v="297"/>
    <m/>
  </r>
  <r>
    <x v="9"/>
    <x v="0"/>
    <x v="7"/>
    <x v="0"/>
    <x v="0"/>
    <x v="0"/>
    <x v="16"/>
    <x v="86"/>
    <x v="204"/>
    <m/>
  </r>
  <r>
    <x v="9"/>
    <x v="0"/>
    <x v="7"/>
    <x v="0"/>
    <x v="0"/>
    <x v="0"/>
    <x v="16"/>
    <x v="86"/>
    <x v="45"/>
    <m/>
  </r>
  <r>
    <x v="9"/>
    <x v="0"/>
    <x v="7"/>
    <x v="0"/>
    <x v="0"/>
    <x v="0"/>
    <x v="16"/>
    <x v="117"/>
    <x v="297"/>
    <n v="500000"/>
  </r>
  <r>
    <x v="9"/>
    <x v="0"/>
    <x v="7"/>
    <x v="0"/>
    <x v="0"/>
    <x v="0"/>
    <x v="16"/>
    <x v="117"/>
    <x v="134"/>
    <n v="691900"/>
  </r>
  <r>
    <x v="9"/>
    <x v="0"/>
    <x v="7"/>
    <x v="0"/>
    <x v="0"/>
    <x v="0"/>
    <x v="16"/>
    <x v="117"/>
    <x v="223"/>
    <m/>
  </r>
  <r>
    <x v="9"/>
    <x v="0"/>
    <x v="7"/>
    <x v="0"/>
    <x v="0"/>
    <x v="0"/>
    <x v="22"/>
    <x v="105"/>
    <x v="0"/>
    <m/>
  </r>
  <r>
    <x v="9"/>
    <x v="0"/>
    <x v="7"/>
    <x v="0"/>
    <x v="0"/>
    <x v="0"/>
    <x v="2"/>
    <x v="87"/>
    <x v="165"/>
    <n v="646397.80000000005"/>
  </r>
  <r>
    <x v="9"/>
    <x v="0"/>
    <x v="7"/>
    <x v="0"/>
    <x v="0"/>
    <x v="0"/>
    <x v="2"/>
    <x v="87"/>
    <x v="205"/>
    <n v="987381"/>
  </r>
  <r>
    <x v="9"/>
    <x v="0"/>
    <x v="7"/>
    <x v="0"/>
    <x v="0"/>
    <x v="0"/>
    <x v="2"/>
    <x v="87"/>
    <x v="124"/>
    <n v="210900"/>
  </r>
  <r>
    <x v="9"/>
    <x v="0"/>
    <x v="7"/>
    <x v="0"/>
    <x v="0"/>
    <x v="0"/>
    <x v="2"/>
    <x v="87"/>
    <x v="242"/>
    <n v="2816000"/>
  </r>
  <r>
    <x v="9"/>
    <x v="0"/>
    <x v="7"/>
    <x v="0"/>
    <x v="0"/>
    <x v="0"/>
    <x v="2"/>
    <x v="155"/>
    <x v="205"/>
    <m/>
  </r>
  <r>
    <x v="9"/>
    <x v="0"/>
    <x v="7"/>
    <x v="0"/>
    <x v="0"/>
    <x v="0"/>
    <x v="2"/>
    <x v="155"/>
    <x v="225"/>
    <m/>
  </r>
  <r>
    <x v="9"/>
    <x v="0"/>
    <x v="7"/>
    <x v="0"/>
    <x v="0"/>
    <x v="0"/>
    <x v="2"/>
    <x v="155"/>
    <x v="0"/>
    <m/>
  </r>
  <r>
    <x v="9"/>
    <x v="0"/>
    <x v="7"/>
    <x v="0"/>
    <x v="0"/>
    <x v="0"/>
    <x v="2"/>
    <x v="88"/>
    <x v="190"/>
    <n v="188235.29"/>
  </r>
  <r>
    <x v="9"/>
    <x v="0"/>
    <x v="7"/>
    <x v="0"/>
    <x v="0"/>
    <x v="0"/>
    <x v="2"/>
    <x v="88"/>
    <x v="312"/>
    <n v="13000"/>
  </r>
  <r>
    <x v="9"/>
    <x v="0"/>
    <x v="7"/>
    <x v="0"/>
    <x v="0"/>
    <x v="0"/>
    <x v="2"/>
    <x v="88"/>
    <x v="153"/>
    <n v="99616.24"/>
  </r>
  <r>
    <x v="9"/>
    <x v="0"/>
    <x v="7"/>
    <x v="0"/>
    <x v="0"/>
    <x v="0"/>
    <x v="2"/>
    <x v="88"/>
    <x v="247"/>
    <n v="105400"/>
  </r>
  <r>
    <x v="9"/>
    <x v="0"/>
    <x v="7"/>
    <x v="0"/>
    <x v="0"/>
    <x v="0"/>
    <x v="2"/>
    <x v="88"/>
    <x v="128"/>
    <m/>
  </r>
  <r>
    <x v="9"/>
    <x v="0"/>
    <x v="7"/>
    <x v="0"/>
    <x v="0"/>
    <x v="0"/>
    <x v="2"/>
    <x v="88"/>
    <x v="247"/>
    <m/>
  </r>
  <r>
    <x v="9"/>
    <x v="0"/>
    <x v="7"/>
    <x v="0"/>
    <x v="0"/>
    <x v="0"/>
    <x v="2"/>
    <x v="89"/>
    <x v="102"/>
    <n v="4370"/>
  </r>
  <r>
    <x v="9"/>
    <x v="0"/>
    <x v="7"/>
    <x v="0"/>
    <x v="0"/>
    <x v="0"/>
    <x v="2"/>
    <x v="89"/>
    <x v="59"/>
    <n v="500000"/>
  </r>
  <r>
    <x v="9"/>
    <x v="0"/>
    <x v="7"/>
    <x v="0"/>
    <x v="0"/>
    <x v="0"/>
    <x v="2"/>
    <x v="89"/>
    <x v="139"/>
    <m/>
  </r>
  <r>
    <x v="9"/>
    <x v="0"/>
    <x v="7"/>
    <x v="0"/>
    <x v="0"/>
    <x v="0"/>
    <x v="2"/>
    <x v="90"/>
    <x v="94"/>
    <n v="260776"/>
  </r>
  <r>
    <x v="9"/>
    <x v="0"/>
    <x v="7"/>
    <x v="0"/>
    <x v="0"/>
    <x v="0"/>
    <x v="2"/>
    <x v="90"/>
    <x v="0"/>
    <m/>
  </r>
  <r>
    <x v="9"/>
    <x v="0"/>
    <x v="7"/>
    <x v="0"/>
    <x v="0"/>
    <x v="0"/>
    <x v="2"/>
    <x v="91"/>
    <x v="273"/>
    <n v="372890.59"/>
  </r>
  <r>
    <x v="9"/>
    <x v="0"/>
    <x v="7"/>
    <x v="0"/>
    <x v="0"/>
    <x v="0"/>
    <x v="2"/>
    <x v="91"/>
    <x v="319"/>
    <n v="55000"/>
  </r>
  <r>
    <x v="9"/>
    <x v="0"/>
    <x v="7"/>
    <x v="0"/>
    <x v="0"/>
    <x v="0"/>
    <x v="2"/>
    <x v="91"/>
    <x v="299"/>
    <n v="370000"/>
  </r>
  <r>
    <x v="9"/>
    <x v="0"/>
    <x v="7"/>
    <x v="0"/>
    <x v="0"/>
    <x v="0"/>
    <x v="2"/>
    <x v="91"/>
    <x v="303"/>
    <n v="94500"/>
  </r>
  <r>
    <x v="9"/>
    <x v="0"/>
    <x v="7"/>
    <x v="0"/>
    <x v="0"/>
    <x v="0"/>
    <x v="2"/>
    <x v="91"/>
    <x v="157"/>
    <n v="5000"/>
  </r>
  <r>
    <x v="9"/>
    <x v="0"/>
    <x v="7"/>
    <x v="0"/>
    <x v="0"/>
    <x v="0"/>
    <x v="2"/>
    <x v="91"/>
    <x v="134"/>
    <n v="172975"/>
  </r>
  <r>
    <x v="9"/>
    <x v="0"/>
    <x v="7"/>
    <x v="0"/>
    <x v="0"/>
    <x v="0"/>
    <x v="2"/>
    <x v="91"/>
    <x v="250"/>
    <n v="62000"/>
  </r>
  <r>
    <x v="9"/>
    <x v="0"/>
    <x v="7"/>
    <x v="0"/>
    <x v="0"/>
    <x v="0"/>
    <x v="2"/>
    <x v="91"/>
    <x v="260"/>
    <n v="1092592.58"/>
  </r>
  <r>
    <x v="9"/>
    <x v="0"/>
    <x v="7"/>
    <x v="0"/>
    <x v="0"/>
    <x v="0"/>
    <x v="2"/>
    <x v="91"/>
    <x v="315"/>
    <n v="97500.01"/>
  </r>
  <r>
    <x v="9"/>
    <x v="0"/>
    <x v="7"/>
    <x v="0"/>
    <x v="0"/>
    <x v="0"/>
    <x v="2"/>
    <x v="136"/>
    <x v="157"/>
    <n v="16000"/>
  </r>
  <r>
    <x v="9"/>
    <x v="0"/>
    <x v="7"/>
    <x v="0"/>
    <x v="0"/>
    <x v="0"/>
    <x v="2"/>
    <x v="136"/>
    <x v="320"/>
    <n v="70000"/>
  </r>
  <r>
    <x v="9"/>
    <x v="0"/>
    <x v="7"/>
    <x v="0"/>
    <x v="0"/>
    <x v="0"/>
    <x v="2"/>
    <x v="136"/>
    <x v="312"/>
    <n v="17000"/>
  </r>
  <r>
    <x v="9"/>
    <x v="0"/>
    <x v="7"/>
    <x v="0"/>
    <x v="0"/>
    <x v="0"/>
    <x v="2"/>
    <x v="136"/>
    <x v="208"/>
    <n v="17000"/>
  </r>
  <r>
    <x v="9"/>
    <x v="0"/>
    <x v="7"/>
    <x v="0"/>
    <x v="0"/>
    <x v="0"/>
    <x v="2"/>
    <x v="136"/>
    <x v="185"/>
    <n v="89000"/>
  </r>
  <r>
    <x v="9"/>
    <x v="0"/>
    <x v="7"/>
    <x v="0"/>
    <x v="0"/>
    <x v="0"/>
    <x v="2"/>
    <x v="136"/>
    <x v="250"/>
    <n v="25000"/>
  </r>
  <r>
    <x v="9"/>
    <x v="0"/>
    <x v="7"/>
    <x v="0"/>
    <x v="0"/>
    <x v="0"/>
    <x v="2"/>
    <x v="136"/>
    <x v="218"/>
    <n v="106000"/>
  </r>
  <r>
    <x v="9"/>
    <x v="0"/>
    <x v="7"/>
    <x v="0"/>
    <x v="0"/>
    <x v="0"/>
    <x v="2"/>
    <x v="136"/>
    <x v="244"/>
    <n v="240000"/>
  </r>
  <r>
    <x v="9"/>
    <x v="0"/>
    <x v="7"/>
    <x v="0"/>
    <x v="0"/>
    <x v="0"/>
    <x v="2"/>
    <x v="141"/>
    <x v="0"/>
    <m/>
  </r>
  <r>
    <x v="9"/>
    <x v="0"/>
    <x v="7"/>
    <x v="0"/>
    <x v="0"/>
    <x v="0"/>
    <x v="2"/>
    <x v="93"/>
    <x v="0"/>
    <m/>
  </r>
  <r>
    <x v="9"/>
    <x v="0"/>
    <x v="7"/>
    <x v="0"/>
    <x v="0"/>
    <x v="0"/>
    <x v="2"/>
    <x v="84"/>
    <x v="102"/>
    <m/>
  </r>
  <r>
    <x v="9"/>
    <x v="0"/>
    <x v="7"/>
    <x v="0"/>
    <x v="0"/>
    <x v="0"/>
    <x v="2"/>
    <x v="84"/>
    <x v="284"/>
    <m/>
  </r>
  <r>
    <x v="9"/>
    <x v="0"/>
    <x v="7"/>
    <x v="0"/>
    <x v="0"/>
    <x v="0"/>
    <x v="2"/>
    <x v="84"/>
    <x v="291"/>
    <m/>
  </r>
  <r>
    <x v="9"/>
    <x v="0"/>
    <x v="7"/>
    <x v="0"/>
    <x v="0"/>
    <x v="0"/>
    <x v="2"/>
    <x v="84"/>
    <x v="0"/>
    <m/>
  </r>
  <r>
    <x v="9"/>
    <x v="0"/>
    <x v="7"/>
    <x v="0"/>
    <x v="0"/>
    <x v="0"/>
    <x v="2"/>
    <x v="84"/>
    <x v="0"/>
    <m/>
  </r>
  <r>
    <x v="9"/>
    <x v="0"/>
    <x v="7"/>
    <x v="0"/>
    <x v="0"/>
    <x v="0"/>
    <x v="2"/>
    <x v="84"/>
    <x v="0"/>
    <m/>
  </r>
  <r>
    <x v="9"/>
    <x v="0"/>
    <x v="7"/>
    <x v="0"/>
    <x v="0"/>
    <x v="0"/>
    <x v="2"/>
    <x v="84"/>
    <x v="0"/>
    <m/>
  </r>
  <r>
    <x v="9"/>
    <x v="0"/>
    <x v="7"/>
    <x v="0"/>
    <x v="0"/>
    <x v="0"/>
    <x v="2"/>
    <x v="84"/>
    <x v="0"/>
    <m/>
  </r>
  <r>
    <x v="9"/>
    <x v="0"/>
    <x v="7"/>
    <x v="0"/>
    <x v="0"/>
    <x v="0"/>
    <x v="2"/>
    <x v="84"/>
    <x v="0"/>
    <m/>
  </r>
  <r>
    <x v="9"/>
    <x v="0"/>
    <x v="7"/>
    <x v="0"/>
    <x v="0"/>
    <x v="0"/>
    <x v="2"/>
    <x v="84"/>
    <x v="0"/>
    <m/>
  </r>
  <r>
    <x v="9"/>
    <x v="0"/>
    <x v="7"/>
    <x v="0"/>
    <x v="0"/>
    <x v="7"/>
    <x v="4"/>
    <x v="119"/>
    <x v="136"/>
    <n v="4100000"/>
  </r>
  <r>
    <x v="9"/>
    <x v="0"/>
    <x v="7"/>
    <x v="0"/>
    <x v="0"/>
    <x v="7"/>
    <x v="4"/>
    <x v="119"/>
    <x v="248"/>
    <n v="3076667"/>
  </r>
  <r>
    <x v="9"/>
    <x v="0"/>
    <x v="7"/>
    <x v="0"/>
    <x v="0"/>
    <x v="7"/>
    <x v="4"/>
    <x v="119"/>
    <x v="186"/>
    <n v="6000000"/>
  </r>
  <r>
    <x v="9"/>
    <x v="0"/>
    <x v="7"/>
    <x v="0"/>
    <x v="0"/>
    <x v="7"/>
    <x v="4"/>
    <x v="119"/>
    <x v="250"/>
    <n v="1800000"/>
  </r>
  <r>
    <x v="9"/>
    <x v="0"/>
    <x v="7"/>
    <x v="0"/>
    <x v="0"/>
    <x v="7"/>
    <x v="4"/>
    <x v="119"/>
    <x v="291"/>
    <n v="6550000"/>
  </r>
  <r>
    <x v="9"/>
    <x v="0"/>
    <x v="7"/>
    <x v="0"/>
    <x v="0"/>
    <x v="7"/>
    <x v="4"/>
    <x v="120"/>
    <x v="250"/>
    <n v="200000"/>
  </r>
  <r>
    <x v="9"/>
    <x v="0"/>
    <x v="7"/>
    <x v="0"/>
    <x v="0"/>
    <x v="7"/>
    <x v="4"/>
    <x v="121"/>
    <x v="136"/>
    <n v="341667"/>
  </r>
  <r>
    <x v="9"/>
    <x v="0"/>
    <x v="7"/>
    <x v="0"/>
    <x v="0"/>
    <x v="7"/>
    <x v="4"/>
    <x v="121"/>
    <x v="186"/>
    <n v="500000"/>
  </r>
  <r>
    <x v="9"/>
    <x v="0"/>
    <x v="7"/>
    <x v="0"/>
    <x v="0"/>
    <x v="7"/>
    <x v="4"/>
    <x v="121"/>
    <x v="248"/>
    <n v="295833"/>
  </r>
  <r>
    <x v="9"/>
    <x v="0"/>
    <x v="7"/>
    <x v="0"/>
    <x v="0"/>
    <x v="7"/>
    <x v="4"/>
    <x v="121"/>
    <x v="250"/>
    <n v="166667"/>
  </r>
  <r>
    <x v="9"/>
    <x v="0"/>
    <x v="7"/>
    <x v="0"/>
    <x v="0"/>
    <x v="7"/>
    <x v="4"/>
    <x v="121"/>
    <x v="291"/>
    <n v="545833"/>
  </r>
  <r>
    <x v="9"/>
    <x v="0"/>
    <x v="7"/>
    <x v="0"/>
    <x v="0"/>
    <x v="7"/>
    <x v="4"/>
    <x v="122"/>
    <x v="136"/>
    <n v="183140"/>
  </r>
  <r>
    <x v="9"/>
    <x v="0"/>
    <x v="7"/>
    <x v="0"/>
    <x v="0"/>
    <x v="7"/>
    <x v="4"/>
    <x v="122"/>
    <x v="248"/>
    <n v="35500"/>
  </r>
  <r>
    <x v="9"/>
    <x v="0"/>
    <x v="7"/>
    <x v="0"/>
    <x v="0"/>
    <x v="7"/>
    <x v="4"/>
    <x v="122"/>
    <x v="186"/>
    <n v="60000"/>
  </r>
  <r>
    <x v="9"/>
    <x v="0"/>
    <x v="7"/>
    <x v="0"/>
    <x v="0"/>
    <x v="7"/>
    <x v="4"/>
    <x v="122"/>
    <x v="250"/>
    <n v="20000"/>
  </r>
  <r>
    <x v="9"/>
    <x v="0"/>
    <x v="7"/>
    <x v="0"/>
    <x v="0"/>
    <x v="7"/>
    <x v="4"/>
    <x v="122"/>
    <x v="291"/>
    <n v="65500"/>
  </r>
  <r>
    <x v="9"/>
    <x v="0"/>
    <x v="7"/>
    <x v="0"/>
    <x v="0"/>
    <x v="7"/>
    <x v="4"/>
    <x v="123"/>
    <x v="136"/>
    <n v="341667"/>
  </r>
  <r>
    <x v="9"/>
    <x v="0"/>
    <x v="7"/>
    <x v="0"/>
    <x v="0"/>
    <x v="7"/>
    <x v="4"/>
    <x v="123"/>
    <x v="186"/>
    <n v="500000"/>
  </r>
  <r>
    <x v="9"/>
    <x v="0"/>
    <x v="7"/>
    <x v="0"/>
    <x v="0"/>
    <x v="7"/>
    <x v="4"/>
    <x v="123"/>
    <x v="248"/>
    <n v="295833"/>
  </r>
  <r>
    <x v="9"/>
    <x v="0"/>
    <x v="7"/>
    <x v="0"/>
    <x v="0"/>
    <x v="7"/>
    <x v="4"/>
    <x v="123"/>
    <x v="250"/>
    <n v="166667"/>
  </r>
  <r>
    <x v="9"/>
    <x v="0"/>
    <x v="7"/>
    <x v="0"/>
    <x v="0"/>
    <x v="7"/>
    <x v="4"/>
    <x v="123"/>
    <x v="291"/>
    <n v="545833"/>
  </r>
  <r>
    <x v="9"/>
    <x v="0"/>
    <x v="7"/>
    <x v="0"/>
    <x v="0"/>
    <x v="7"/>
    <x v="4"/>
    <x v="124"/>
    <x v="136"/>
    <n v="170833"/>
  </r>
  <r>
    <x v="9"/>
    <x v="0"/>
    <x v="7"/>
    <x v="0"/>
    <x v="0"/>
    <x v="7"/>
    <x v="4"/>
    <x v="124"/>
    <x v="186"/>
    <n v="250000"/>
  </r>
  <r>
    <x v="9"/>
    <x v="0"/>
    <x v="7"/>
    <x v="0"/>
    <x v="0"/>
    <x v="7"/>
    <x v="4"/>
    <x v="124"/>
    <x v="248"/>
    <n v="147917"/>
  </r>
  <r>
    <x v="9"/>
    <x v="0"/>
    <x v="7"/>
    <x v="0"/>
    <x v="0"/>
    <x v="7"/>
    <x v="4"/>
    <x v="124"/>
    <x v="250"/>
    <n v="75000"/>
  </r>
  <r>
    <x v="9"/>
    <x v="0"/>
    <x v="7"/>
    <x v="0"/>
    <x v="0"/>
    <x v="7"/>
    <x v="4"/>
    <x v="124"/>
    <x v="291"/>
    <n v="272917"/>
  </r>
  <r>
    <x v="9"/>
    <x v="0"/>
    <x v="7"/>
    <x v="0"/>
    <x v="0"/>
    <x v="7"/>
    <x v="4"/>
    <x v="135"/>
    <x v="0"/>
    <m/>
  </r>
  <r>
    <x v="9"/>
    <x v="0"/>
    <x v="7"/>
    <x v="0"/>
    <x v="0"/>
    <x v="7"/>
    <x v="4"/>
    <x v="167"/>
    <x v="291"/>
    <m/>
  </r>
  <r>
    <x v="9"/>
    <x v="0"/>
    <x v="7"/>
    <x v="0"/>
    <x v="0"/>
    <x v="7"/>
    <x v="4"/>
    <x v="144"/>
    <x v="136"/>
    <m/>
  </r>
  <r>
    <x v="9"/>
    <x v="0"/>
    <x v="7"/>
    <x v="0"/>
    <x v="0"/>
    <x v="7"/>
    <x v="4"/>
    <x v="144"/>
    <x v="186"/>
    <m/>
  </r>
  <r>
    <x v="9"/>
    <x v="0"/>
    <x v="7"/>
    <x v="0"/>
    <x v="0"/>
    <x v="7"/>
    <x v="4"/>
    <x v="126"/>
    <x v="0"/>
    <m/>
  </r>
  <r>
    <x v="9"/>
    <x v="0"/>
    <x v="7"/>
    <x v="0"/>
    <x v="0"/>
    <x v="7"/>
    <x v="4"/>
    <x v="127"/>
    <x v="5"/>
    <n v="112369"/>
  </r>
  <r>
    <x v="9"/>
    <x v="0"/>
    <x v="7"/>
    <x v="0"/>
    <x v="0"/>
    <x v="7"/>
    <x v="4"/>
    <x v="152"/>
    <x v="130"/>
    <m/>
  </r>
  <r>
    <x v="9"/>
    <x v="0"/>
    <x v="7"/>
    <x v="0"/>
    <x v="0"/>
    <x v="7"/>
    <x v="4"/>
    <x v="128"/>
    <x v="6"/>
    <n v="1638000"/>
  </r>
  <r>
    <x v="9"/>
    <x v="0"/>
    <x v="7"/>
    <x v="0"/>
    <x v="0"/>
    <x v="7"/>
    <x v="4"/>
    <x v="128"/>
    <x v="290"/>
    <n v="216000"/>
  </r>
  <r>
    <x v="9"/>
    <x v="0"/>
    <x v="7"/>
    <x v="0"/>
    <x v="0"/>
    <x v="7"/>
    <x v="4"/>
    <x v="128"/>
    <x v="7"/>
    <n v="786100"/>
  </r>
  <r>
    <x v="9"/>
    <x v="0"/>
    <x v="7"/>
    <x v="0"/>
    <x v="0"/>
    <x v="7"/>
    <x v="4"/>
    <x v="129"/>
    <x v="77"/>
    <n v="164000"/>
  </r>
  <r>
    <x v="9"/>
    <x v="0"/>
    <x v="7"/>
    <x v="0"/>
    <x v="0"/>
    <x v="7"/>
    <x v="4"/>
    <x v="129"/>
    <x v="187"/>
    <n v="716000"/>
  </r>
  <r>
    <x v="9"/>
    <x v="0"/>
    <x v="7"/>
    <x v="0"/>
    <x v="0"/>
    <x v="7"/>
    <x v="4"/>
    <x v="129"/>
    <x v="310"/>
    <m/>
  </r>
  <r>
    <x v="9"/>
    <x v="0"/>
    <x v="7"/>
    <x v="0"/>
    <x v="0"/>
    <x v="7"/>
    <x v="4"/>
    <x v="169"/>
    <x v="311"/>
    <m/>
  </r>
  <r>
    <x v="9"/>
    <x v="0"/>
    <x v="7"/>
    <x v="0"/>
    <x v="0"/>
    <x v="7"/>
    <x v="2"/>
    <x v="131"/>
    <x v="136"/>
    <m/>
  </r>
  <r>
    <x v="9"/>
    <x v="0"/>
    <x v="7"/>
    <x v="0"/>
    <x v="0"/>
    <x v="1"/>
    <x v="7"/>
    <x v="34"/>
    <x v="29"/>
    <n v="143990"/>
  </r>
  <r>
    <x v="9"/>
    <x v="0"/>
    <x v="7"/>
    <x v="0"/>
    <x v="0"/>
    <x v="1"/>
    <x v="7"/>
    <x v="34"/>
    <x v="294"/>
    <n v="19616"/>
  </r>
  <r>
    <x v="9"/>
    <x v="0"/>
    <x v="7"/>
    <x v="0"/>
    <x v="0"/>
    <x v="1"/>
    <x v="7"/>
    <x v="20"/>
    <x v="29"/>
    <n v="227600"/>
  </r>
  <r>
    <x v="9"/>
    <x v="0"/>
    <x v="7"/>
    <x v="0"/>
    <x v="0"/>
    <x v="1"/>
    <x v="7"/>
    <x v="20"/>
    <x v="321"/>
    <n v="81000"/>
  </r>
  <r>
    <x v="9"/>
    <x v="0"/>
    <x v="7"/>
    <x v="0"/>
    <x v="0"/>
    <x v="1"/>
    <x v="7"/>
    <x v="20"/>
    <x v="169"/>
    <n v="1212329"/>
  </r>
  <r>
    <x v="9"/>
    <x v="0"/>
    <x v="7"/>
    <x v="0"/>
    <x v="0"/>
    <x v="1"/>
    <x v="7"/>
    <x v="101"/>
    <x v="6"/>
    <m/>
  </r>
  <r>
    <x v="9"/>
    <x v="0"/>
    <x v="7"/>
    <x v="0"/>
    <x v="0"/>
    <x v="1"/>
    <x v="7"/>
    <x v="101"/>
    <x v="77"/>
    <m/>
  </r>
  <r>
    <x v="9"/>
    <x v="0"/>
    <x v="7"/>
    <x v="0"/>
    <x v="0"/>
    <x v="1"/>
    <x v="7"/>
    <x v="101"/>
    <x v="229"/>
    <m/>
  </r>
  <r>
    <x v="9"/>
    <x v="0"/>
    <x v="7"/>
    <x v="0"/>
    <x v="0"/>
    <x v="1"/>
    <x v="7"/>
    <x v="101"/>
    <x v="130"/>
    <m/>
  </r>
  <r>
    <x v="9"/>
    <x v="0"/>
    <x v="7"/>
    <x v="0"/>
    <x v="0"/>
    <x v="1"/>
    <x v="7"/>
    <x v="101"/>
    <x v="181"/>
    <m/>
  </r>
  <r>
    <x v="9"/>
    <x v="0"/>
    <x v="7"/>
    <x v="0"/>
    <x v="0"/>
    <x v="1"/>
    <x v="7"/>
    <x v="101"/>
    <x v="8"/>
    <m/>
  </r>
  <r>
    <x v="9"/>
    <x v="0"/>
    <x v="7"/>
    <x v="0"/>
    <x v="0"/>
    <x v="1"/>
    <x v="7"/>
    <x v="101"/>
    <x v="31"/>
    <m/>
  </r>
  <r>
    <x v="9"/>
    <x v="0"/>
    <x v="7"/>
    <x v="0"/>
    <x v="0"/>
    <x v="1"/>
    <x v="7"/>
    <x v="159"/>
    <x v="14"/>
    <m/>
  </r>
  <r>
    <x v="9"/>
    <x v="0"/>
    <x v="7"/>
    <x v="0"/>
    <x v="0"/>
    <x v="1"/>
    <x v="7"/>
    <x v="159"/>
    <x v="176"/>
    <m/>
  </r>
  <r>
    <x v="9"/>
    <x v="0"/>
    <x v="7"/>
    <x v="0"/>
    <x v="0"/>
    <x v="1"/>
    <x v="7"/>
    <x v="55"/>
    <x v="246"/>
    <m/>
  </r>
  <r>
    <x v="9"/>
    <x v="0"/>
    <x v="7"/>
    <x v="0"/>
    <x v="0"/>
    <x v="1"/>
    <x v="7"/>
    <x v="55"/>
    <x v="36"/>
    <m/>
  </r>
  <r>
    <x v="9"/>
    <x v="0"/>
    <x v="7"/>
    <x v="0"/>
    <x v="0"/>
    <x v="1"/>
    <x v="8"/>
    <x v="22"/>
    <x v="321"/>
    <n v="88977"/>
  </r>
  <r>
    <x v="9"/>
    <x v="0"/>
    <x v="7"/>
    <x v="0"/>
    <x v="0"/>
    <x v="1"/>
    <x v="8"/>
    <x v="22"/>
    <x v="29"/>
    <n v="1928545.08"/>
  </r>
  <r>
    <x v="9"/>
    <x v="0"/>
    <x v="7"/>
    <x v="0"/>
    <x v="0"/>
    <x v="1"/>
    <x v="2"/>
    <x v="168"/>
    <x v="50"/>
    <m/>
  </r>
  <r>
    <x v="9"/>
    <x v="0"/>
    <x v="7"/>
    <x v="0"/>
    <x v="0"/>
    <x v="1"/>
    <x v="8"/>
    <x v="94"/>
    <x v="36"/>
    <m/>
  </r>
  <r>
    <x v="9"/>
    <x v="0"/>
    <x v="7"/>
    <x v="0"/>
    <x v="0"/>
    <x v="1"/>
    <x v="8"/>
    <x v="94"/>
    <x v="15"/>
    <m/>
  </r>
  <r>
    <x v="9"/>
    <x v="0"/>
    <x v="7"/>
    <x v="0"/>
    <x v="0"/>
    <x v="1"/>
    <x v="8"/>
    <x v="94"/>
    <x v="235"/>
    <n v="533835.48"/>
  </r>
  <r>
    <x v="9"/>
    <x v="0"/>
    <x v="7"/>
    <x v="0"/>
    <x v="0"/>
    <x v="1"/>
    <x v="8"/>
    <x v="94"/>
    <x v="314"/>
    <n v="153000"/>
  </r>
  <r>
    <x v="9"/>
    <x v="0"/>
    <x v="7"/>
    <x v="0"/>
    <x v="0"/>
    <x v="1"/>
    <x v="8"/>
    <x v="94"/>
    <x v="244"/>
    <m/>
  </r>
  <r>
    <x v="9"/>
    <x v="0"/>
    <x v="7"/>
    <x v="0"/>
    <x v="0"/>
    <x v="1"/>
    <x v="8"/>
    <x v="94"/>
    <x v="299"/>
    <n v="12950"/>
  </r>
  <r>
    <x v="9"/>
    <x v="0"/>
    <x v="7"/>
    <x v="0"/>
    <x v="0"/>
    <x v="1"/>
    <x v="8"/>
    <x v="94"/>
    <x v="70"/>
    <n v="2039.06"/>
  </r>
  <r>
    <x v="9"/>
    <x v="0"/>
    <x v="7"/>
    <x v="0"/>
    <x v="0"/>
    <x v="1"/>
    <x v="8"/>
    <x v="94"/>
    <x v="302"/>
    <m/>
  </r>
  <r>
    <x v="9"/>
    <x v="0"/>
    <x v="7"/>
    <x v="0"/>
    <x v="0"/>
    <x v="1"/>
    <x v="8"/>
    <x v="94"/>
    <x v="297"/>
    <n v="21900"/>
  </r>
  <r>
    <x v="9"/>
    <x v="0"/>
    <x v="7"/>
    <x v="0"/>
    <x v="0"/>
    <x v="1"/>
    <x v="8"/>
    <x v="95"/>
    <x v="0"/>
    <m/>
  </r>
  <r>
    <x v="9"/>
    <x v="0"/>
    <x v="7"/>
    <x v="0"/>
    <x v="0"/>
    <x v="1"/>
    <x v="8"/>
    <x v="94"/>
    <x v="226"/>
    <m/>
  </r>
  <r>
    <x v="9"/>
    <x v="0"/>
    <x v="7"/>
    <x v="0"/>
    <x v="0"/>
    <x v="1"/>
    <x v="8"/>
    <x v="156"/>
    <x v="80"/>
    <m/>
  </r>
  <r>
    <x v="9"/>
    <x v="0"/>
    <x v="7"/>
    <x v="0"/>
    <x v="0"/>
    <x v="1"/>
    <x v="8"/>
    <x v="156"/>
    <x v="88"/>
    <m/>
  </r>
  <r>
    <x v="9"/>
    <x v="0"/>
    <x v="7"/>
    <x v="0"/>
    <x v="0"/>
    <x v="1"/>
    <x v="8"/>
    <x v="156"/>
    <x v="6"/>
    <m/>
  </r>
  <r>
    <x v="9"/>
    <x v="0"/>
    <x v="7"/>
    <x v="0"/>
    <x v="0"/>
    <x v="1"/>
    <x v="8"/>
    <x v="156"/>
    <x v="122"/>
    <m/>
  </r>
  <r>
    <x v="9"/>
    <x v="0"/>
    <x v="7"/>
    <x v="0"/>
    <x v="0"/>
    <x v="1"/>
    <x v="8"/>
    <x v="156"/>
    <x v="16"/>
    <m/>
  </r>
  <r>
    <x v="9"/>
    <x v="0"/>
    <x v="7"/>
    <x v="0"/>
    <x v="0"/>
    <x v="1"/>
    <x v="8"/>
    <x v="156"/>
    <x v="42"/>
    <m/>
  </r>
  <r>
    <x v="9"/>
    <x v="0"/>
    <x v="7"/>
    <x v="0"/>
    <x v="0"/>
    <x v="1"/>
    <x v="8"/>
    <x v="156"/>
    <x v="37"/>
    <m/>
  </r>
  <r>
    <x v="9"/>
    <x v="0"/>
    <x v="7"/>
    <x v="0"/>
    <x v="0"/>
    <x v="1"/>
    <x v="8"/>
    <x v="156"/>
    <x v="45"/>
    <m/>
  </r>
  <r>
    <x v="9"/>
    <x v="0"/>
    <x v="7"/>
    <x v="0"/>
    <x v="0"/>
    <x v="1"/>
    <x v="8"/>
    <x v="156"/>
    <x v="124"/>
    <m/>
  </r>
  <r>
    <x v="9"/>
    <x v="0"/>
    <x v="7"/>
    <x v="0"/>
    <x v="0"/>
    <x v="1"/>
    <x v="8"/>
    <x v="156"/>
    <x v="31"/>
    <n v="1395"/>
  </r>
  <r>
    <x v="9"/>
    <x v="0"/>
    <x v="7"/>
    <x v="0"/>
    <x v="0"/>
    <x v="1"/>
    <x v="8"/>
    <x v="156"/>
    <x v="80"/>
    <n v="102.24"/>
  </r>
  <r>
    <x v="9"/>
    <x v="0"/>
    <x v="7"/>
    <x v="0"/>
    <x v="0"/>
    <x v="1"/>
    <x v="8"/>
    <x v="156"/>
    <x v="0"/>
    <m/>
  </r>
  <r>
    <x v="9"/>
    <x v="0"/>
    <x v="7"/>
    <x v="0"/>
    <x v="0"/>
    <x v="1"/>
    <x v="8"/>
    <x v="156"/>
    <x v="0"/>
    <m/>
  </r>
  <r>
    <x v="9"/>
    <x v="0"/>
    <x v="7"/>
    <x v="0"/>
    <x v="0"/>
    <x v="1"/>
    <x v="8"/>
    <x v="4"/>
    <x v="157"/>
    <m/>
  </r>
  <r>
    <x v="9"/>
    <x v="0"/>
    <x v="7"/>
    <x v="0"/>
    <x v="0"/>
    <x v="1"/>
    <x v="8"/>
    <x v="4"/>
    <x v="153"/>
    <m/>
  </r>
  <r>
    <x v="9"/>
    <x v="0"/>
    <x v="7"/>
    <x v="0"/>
    <x v="0"/>
    <x v="1"/>
    <x v="8"/>
    <x v="4"/>
    <x v="312"/>
    <m/>
  </r>
  <r>
    <x v="9"/>
    <x v="0"/>
    <x v="7"/>
    <x v="0"/>
    <x v="0"/>
    <x v="1"/>
    <x v="8"/>
    <x v="4"/>
    <x v="313"/>
    <m/>
  </r>
  <r>
    <x v="9"/>
    <x v="0"/>
    <x v="7"/>
    <x v="0"/>
    <x v="0"/>
    <x v="1"/>
    <x v="8"/>
    <x v="4"/>
    <x v="101"/>
    <m/>
  </r>
  <r>
    <x v="9"/>
    <x v="0"/>
    <x v="7"/>
    <x v="0"/>
    <x v="0"/>
    <x v="1"/>
    <x v="8"/>
    <x v="4"/>
    <x v="37"/>
    <m/>
  </r>
  <r>
    <x v="9"/>
    <x v="0"/>
    <x v="7"/>
    <x v="0"/>
    <x v="0"/>
    <x v="1"/>
    <x v="8"/>
    <x v="4"/>
    <x v="87"/>
    <m/>
  </r>
  <r>
    <x v="9"/>
    <x v="0"/>
    <x v="7"/>
    <x v="0"/>
    <x v="0"/>
    <x v="1"/>
    <x v="8"/>
    <x v="4"/>
    <x v="219"/>
    <m/>
  </r>
  <r>
    <x v="9"/>
    <x v="0"/>
    <x v="7"/>
    <x v="0"/>
    <x v="0"/>
    <x v="1"/>
    <x v="8"/>
    <x v="4"/>
    <x v="220"/>
    <m/>
  </r>
  <r>
    <x v="9"/>
    <x v="0"/>
    <x v="7"/>
    <x v="0"/>
    <x v="0"/>
    <x v="1"/>
    <x v="8"/>
    <x v="4"/>
    <x v="221"/>
    <m/>
  </r>
  <r>
    <x v="9"/>
    <x v="0"/>
    <x v="7"/>
    <x v="0"/>
    <x v="0"/>
    <x v="1"/>
    <x v="8"/>
    <x v="4"/>
    <x v="205"/>
    <m/>
  </r>
  <r>
    <x v="9"/>
    <x v="0"/>
    <x v="7"/>
    <x v="0"/>
    <x v="0"/>
    <x v="1"/>
    <x v="8"/>
    <x v="4"/>
    <x v="140"/>
    <m/>
  </r>
  <r>
    <x v="9"/>
    <x v="0"/>
    <x v="7"/>
    <x v="0"/>
    <x v="0"/>
    <x v="1"/>
    <x v="8"/>
    <x v="4"/>
    <x v="253"/>
    <m/>
  </r>
  <r>
    <x v="9"/>
    <x v="0"/>
    <x v="7"/>
    <x v="0"/>
    <x v="0"/>
    <x v="1"/>
    <x v="8"/>
    <x v="4"/>
    <x v="2"/>
    <m/>
  </r>
  <r>
    <x v="9"/>
    <x v="0"/>
    <x v="7"/>
    <x v="0"/>
    <x v="0"/>
    <x v="1"/>
    <x v="8"/>
    <x v="4"/>
    <x v="157"/>
    <m/>
  </r>
  <r>
    <x v="9"/>
    <x v="0"/>
    <x v="7"/>
    <x v="0"/>
    <x v="0"/>
    <x v="1"/>
    <x v="8"/>
    <x v="4"/>
    <x v="185"/>
    <m/>
  </r>
  <r>
    <x v="9"/>
    <x v="0"/>
    <x v="7"/>
    <x v="0"/>
    <x v="0"/>
    <x v="1"/>
    <x v="8"/>
    <x v="4"/>
    <x v="139"/>
    <m/>
  </r>
  <r>
    <x v="9"/>
    <x v="0"/>
    <x v="7"/>
    <x v="0"/>
    <x v="0"/>
    <x v="1"/>
    <x v="8"/>
    <x v="4"/>
    <x v="31"/>
    <m/>
  </r>
  <r>
    <x v="9"/>
    <x v="0"/>
    <x v="7"/>
    <x v="0"/>
    <x v="0"/>
    <x v="1"/>
    <x v="8"/>
    <x v="4"/>
    <x v="54"/>
    <m/>
  </r>
  <r>
    <x v="9"/>
    <x v="0"/>
    <x v="7"/>
    <x v="0"/>
    <x v="0"/>
    <x v="1"/>
    <x v="8"/>
    <x v="4"/>
    <x v="200"/>
    <m/>
  </r>
  <r>
    <x v="9"/>
    <x v="0"/>
    <x v="7"/>
    <x v="0"/>
    <x v="0"/>
    <x v="1"/>
    <x v="8"/>
    <x v="4"/>
    <x v="210"/>
    <m/>
  </r>
  <r>
    <x v="9"/>
    <x v="0"/>
    <x v="7"/>
    <x v="0"/>
    <x v="0"/>
    <x v="1"/>
    <x v="8"/>
    <x v="4"/>
    <x v="0"/>
    <m/>
  </r>
  <r>
    <x v="9"/>
    <x v="0"/>
    <x v="7"/>
    <x v="0"/>
    <x v="0"/>
    <x v="1"/>
    <x v="8"/>
    <x v="4"/>
    <x v="0"/>
    <m/>
  </r>
  <r>
    <x v="9"/>
    <x v="0"/>
    <x v="7"/>
    <x v="0"/>
    <x v="0"/>
    <x v="1"/>
    <x v="8"/>
    <x v="4"/>
    <x v="0"/>
    <m/>
  </r>
  <r>
    <x v="9"/>
    <x v="0"/>
    <x v="7"/>
    <x v="0"/>
    <x v="0"/>
    <x v="1"/>
    <x v="8"/>
    <x v="4"/>
    <x v="0"/>
    <m/>
  </r>
  <r>
    <x v="9"/>
    <x v="0"/>
    <x v="7"/>
    <x v="0"/>
    <x v="0"/>
    <x v="1"/>
    <x v="8"/>
    <x v="4"/>
    <x v="0"/>
    <m/>
  </r>
  <r>
    <x v="9"/>
    <x v="0"/>
    <x v="7"/>
    <x v="0"/>
    <x v="0"/>
    <x v="1"/>
    <x v="8"/>
    <x v="4"/>
    <x v="0"/>
    <m/>
  </r>
  <r>
    <x v="9"/>
    <x v="0"/>
    <x v="7"/>
    <x v="0"/>
    <x v="0"/>
    <x v="6"/>
    <x v="23"/>
    <x v="112"/>
    <x v="31"/>
    <m/>
  </r>
  <r>
    <x v="9"/>
    <x v="0"/>
    <x v="7"/>
    <x v="0"/>
    <x v="2"/>
    <x v="3"/>
    <x v="3"/>
    <x v="96"/>
    <x v="0"/>
    <m/>
  </r>
  <r>
    <x v="9"/>
    <x v="0"/>
    <x v="7"/>
    <x v="0"/>
    <x v="2"/>
    <x v="3"/>
    <x v="3"/>
    <x v="137"/>
    <x v="98"/>
    <m/>
  </r>
  <r>
    <x v="9"/>
    <x v="0"/>
    <x v="7"/>
    <x v="0"/>
    <x v="2"/>
    <x v="3"/>
    <x v="3"/>
    <x v="97"/>
    <x v="34"/>
    <n v="189220"/>
  </r>
  <r>
    <x v="9"/>
    <x v="0"/>
    <x v="7"/>
    <x v="0"/>
    <x v="2"/>
    <x v="3"/>
    <x v="3"/>
    <x v="97"/>
    <x v="36"/>
    <m/>
  </r>
  <r>
    <x v="9"/>
    <x v="0"/>
    <x v="7"/>
    <x v="0"/>
    <x v="2"/>
    <x v="3"/>
    <x v="3"/>
    <x v="97"/>
    <x v="48"/>
    <m/>
  </r>
  <r>
    <x v="9"/>
    <x v="0"/>
    <x v="7"/>
    <x v="0"/>
    <x v="2"/>
    <x v="3"/>
    <x v="3"/>
    <x v="97"/>
    <x v="35"/>
    <m/>
  </r>
  <r>
    <x v="9"/>
    <x v="0"/>
    <x v="7"/>
    <x v="0"/>
    <x v="2"/>
    <x v="3"/>
    <x v="3"/>
    <x v="97"/>
    <x v="322"/>
    <n v="45000"/>
  </r>
  <r>
    <x v="9"/>
    <x v="0"/>
    <x v="7"/>
    <x v="0"/>
    <x v="2"/>
    <x v="3"/>
    <x v="3"/>
    <x v="97"/>
    <x v="0"/>
    <m/>
  </r>
  <r>
    <x v="9"/>
    <x v="0"/>
    <x v="7"/>
    <x v="0"/>
    <x v="2"/>
    <x v="3"/>
    <x v="3"/>
    <x v="97"/>
    <x v="0"/>
    <m/>
  </r>
  <r>
    <x v="9"/>
    <x v="0"/>
    <x v="7"/>
    <x v="0"/>
    <x v="2"/>
    <x v="3"/>
    <x v="3"/>
    <x v="98"/>
    <x v="0"/>
    <m/>
  </r>
  <r>
    <x v="9"/>
    <x v="0"/>
    <x v="7"/>
    <x v="0"/>
    <x v="2"/>
    <x v="3"/>
    <x v="3"/>
    <x v="99"/>
    <x v="70"/>
    <m/>
  </r>
  <r>
    <x v="9"/>
    <x v="0"/>
    <x v="7"/>
    <x v="0"/>
    <x v="2"/>
    <x v="3"/>
    <x v="3"/>
    <x v="97"/>
    <x v="36"/>
    <n v="10547746"/>
  </r>
  <r>
    <x v="9"/>
    <x v="0"/>
    <x v="7"/>
    <x v="0"/>
    <x v="2"/>
    <x v="3"/>
    <x v="3"/>
    <x v="99"/>
    <x v="37"/>
    <m/>
  </r>
  <r>
    <x v="9"/>
    <x v="0"/>
    <x v="7"/>
    <x v="0"/>
    <x v="2"/>
    <x v="3"/>
    <x v="3"/>
    <x v="99"/>
    <x v="226"/>
    <m/>
  </r>
  <r>
    <x v="9"/>
    <x v="0"/>
    <x v="7"/>
    <x v="0"/>
    <x v="2"/>
    <x v="3"/>
    <x v="3"/>
    <x v="99"/>
    <x v="230"/>
    <m/>
  </r>
  <r>
    <x v="9"/>
    <x v="0"/>
    <x v="7"/>
    <x v="0"/>
    <x v="2"/>
    <x v="3"/>
    <x v="3"/>
    <x v="99"/>
    <x v="156"/>
    <m/>
  </r>
  <r>
    <x v="9"/>
    <x v="0"/>
    <x v="7"/>
    <x v="0"/>
    <x v="2"/>
    <x v="3"/>
    <x v="3"/>
    <x v="99"/>
    <x v="249"/>
    <n v="80094300"/>
  </r>
  <r>
    <x v="9"/>
    <x v="0"/>
    <x v="7"/>
    <x v="0"/>
    <x v="2"/>
    <x v="3"/>
    <x v="3"/>
    <x v="99"/>
    <x v="38"/>
    <m/>
  </r>
  <r>
    <x v="9"/>
    <x v="0"/>
    <x v="7"/>
    <x v="0"/>
    <x v="2"/>
    <x v="3"/>
    <x v="26"/>
    <x v="137"/>
    <x v="98"/>
    <m/>
  </r>
  <r>
    <x v="9"/>
    <x v="0"/>
    <x v="7"/>
    <x v="0"/>
    <x v="2"/>
    <x v="3"/>
    <x v="20"/>
    <x v="49"/>
    <x v="226"/>
    <m/>
  </r>
  <r>
    <x v="9"/>
    <x v="0"/>
    <x v="7"/>
    <x v="0"/>
    <x v="2"/>
    <x v="3"/>
    <x v="20"/>
    <x v="49"/>
    <x v="124"/>
    <m/>
  </r>
  <r>
    <x v="9"/>
    <x v="0"/>
    <x v="7"/>
    <x v="0"/>
    <x v="2"/>
    <x v="3"/>
    <x v="20"/>
    <x v="49"/>
    <x v="41"/>
    <n v="2848589"/>
  </r>
  <r>
    <x v="9"/>
    <x v="0"/>
    <x v="7"/>
    <x v="0"/>
    <x v="2"/>
    <x v="3"/>
    <x v="20"/>
    <x v="49"/>
    <x v="42"/>
    <n v="562000"/>
  </r>
  <r>
    <x v="9"/>
    <x v="0"/>
    <x v="7"/>
    <x v="0"/>
    <x v="2"/>
    <x v="3"/>
    <x v="20"/>
    <x v="49"/>
    <x v="230"/>
    <m/>
  </r>
  <r>
    <x v="9"/>
    <x v="0"/>
    <x v="7"/>
    <x v="0"/>
    <x v="2"/>
    <x v="3"/>
    <x v="20"/>
    <x v="49"/>
    <x v="122"/>
    <m/>
  </r>
  <r>
    <x v="9"/>
    <x v="0"/>
    <x v="7"/>
    <x v="0"/>
    <x v="2"/>
    <x v="3"/>
    <x v="20"/>
    <x v="151"/>
    <x v="0"/>
    <m/>
  </r>
  <r>
    <x v="9"/>
    <x v="0"/>
    <x v="7"/>
    <x v="0"/>
    <x v="2"/>
    <x v="3"/>
    <x v="20"/>
    <x v="111"/>
    <x v="42"/>
    <n v="1052000"/>
  </r>
  <r>
    <x v="9"/>
    <x v="0"/>
    <x v="7"/>
    <x v="0"/>
    <x v="2"/>
    <x v="3"/>
    <x v="20"/>
    <x v="111"/>
    <x v="124"/>
    <n v="1830994"/>
  </r>
  <r>
    <x v="9"/>
    <x v="0"/>
    <x v="7"/>
    <x v="0"/>
    <x v="2"/>
    <x v="3"/>
    <x v="20"/>
    <x v="111"/>
    <x v="0"/>
    <m/>
  </r>
  <r>
    <x v="9"/>
    <x v="0"/>
    <x v="7"/>
    <x v="0"/>
    <x v="2"/>
    <x v="3"/>
    <x v="20"/>
    <x v="111"/>
    <x v="0"/>
    <m/>
  </r>
  <r>
    <x v="9"/>
    <x v="0"/>
    <x v="7"/>
    <x v="0"/>
    <x v="2"/>
    <x v="3"/>
    <x v="20"/>
    <x v="111"/>
    <x v="0"/>
    <m/>
  </r>
  <r>
    <x v="9"/>
    <x v="0"/>
    <x v="7"/>
    <x v="0"/>
    <x v="2"/>
    <x v="3"/>
    <x v="30"/>
    <x v="151"/>
    <x v="124"/>
    <n v="2954493"/>
  </r>
  <r>
    <x v="9"/>
    <x v="0"/>
    <x v="7"/>
    <x v="0"/>
    <x v="2"/>
    <x v="3"/>
    <x v="30"/>
    <x v="151"/>
    <x v="230"/>
    <m/>
  </r>
  <r>
    <x v="9"/>
    <x v="0"/>
    <x v="7"/>
    <x v="0"/>
    <x v="2"/>
    <x v="3"/>
    <x v="0"/>
    <x v="157"/>
    <x v="36"/>
    <m/>
  </r>
  <r>
    <x v="9"/>
    <x v="0"/>
    <x v="7"/>
    <x v="0"/>
    <x v="2"/>
    <x v="3"/>
    <x v="0"/>
    <x v="157"/>
    <x v="259"/>
    <m/>
  </r>
  <r>
    <x v="9"/>
    <x v="0"/>
    <x v="7"/>
    <x v="0"/>
    <x v="2"/>
    <x v="3"/>
    <x v="21"/>
    <x v="50"/>
    <x v="0"/>
    <m/>
  </r>
  <r>
    <x v="9"/>
    <x v="0"/>
    <x v="7"/>
    <x v="0"/>
    <x v="2"/>
    <x v="3"/>
    <x v="21"/>
    <x v="132"/>
    <x v="0"/>
    <m/>
  </r>
  <r>
    <x v="10"/>
    <x v="0"/>
    <x v="7"/>
    <x v="0"/>
    <x v="1"/>
    <x v="2"/>
    <x v="24"/>
    <x v="63"/>
    <x v="1"/>
    <n v="252938962"/>
  </r>
  <r>
    <x v="10"/>
    <x v="0"/>
    <x v="7"/>
    <x v="0"/>
    <x v="1"/>
    <x v="5"/>
    <x v="11"/>
    <x v="64"/>
    <x v="0"/>
    <m/>
  </r>
  <r>
    <x v="10"/>
    <x v="0"/>
    <x v="7"/>
    <x v="0"/>
    <x v="1"/>
    <x v="5"/>
    <x v="14"/>
    <x v="66"/>
    <x v="0"/>
    <m/>
  </r>
  <r>
    <x v="10"/>
    <x v="0"/>
    <x v="7"/>
    <x v="0"/>
    <x v="1"/>
    <x v="5"/>
    <x v="15"/>
    <x v="69"/>
    <x v="0"/>
    <m/>
  </r>
  <r>
    <x v="10"/>
    <x v="0"/>
    <x v="7"/>
    <x v="0"/>
    <x v="1"/>
    <x v="2"/>
    <x v="25"/>
    <x v="74"/>
    <x v="0"/>
    <n v="-9097217.1799999997"/>
  </r>
  <r>
    <x v="10"/>
    <x v="0"/>
    <x v="7"/>
    <x v="0"/>
    <x v="1"/>
    <x v="2"/>
    <x v="25"/>
    <x v="118"/>
    <x v="0"/>
    <m/>
  </r>
  <r>
    <x v="10"/>
    <x v="0"/>
    <x v="7"/>
    <x v="0"/>
    <x v="1"/>
    <x v="2"/>
    <x v="0"/>
    <x v="103"/>
    <x v="0"/>
    <m/>
  </r>
  <r>
    <x v="10"/>
    <x v="0"/>
    <x v="7"/>
    <x v="0"/>
    <x v="1"/>
    <x v="2"/>
    <x v="0"/>
    <x v="104"/>
    <x v="0"/>
    <n v="273109.2"/>
  </r>
  <r>
    <x v="10"/>
    <x v="0"/>
    <x v="7"/>
    <x v="0"/>
    <x v="1"/>
    <x v="2"/>
    <x v="0"/>
    <x v="145"/>
    <x v="0"/>
    <n v="-4639667.32"/>
  </r>
  <r>
    <x v="10"/>
    <x v="0"/>
    <x v="7"/>
    <x v="0"/>
    <x v="1"/>
    <x v="5"/>
    <x v="7"/>
    <x v="153"/>
    <x v="0"/>
    <m/>
  </r>
  <r>
    <x v="10"/>
    <x v="0"/>
    <x v="7"/>
    <x v="0"/>
    <x v="1"/>
    <x v="5"/>
    <x v="14"/>
    <x v="166"/>
    <x v="0"/>
    <m/>
  </r>
  <r>
    <x v="10"/>
    <x v="0"/>
    <x v="7"/>
    <x v="0"/>
    <x v="0"/>
    <x v="0"/>
    <x v="4"/>
    <x v="158"/>
    <x v="2"/>
    <n v="20000000"/>
  </r>
  <r>
    <x v="10"/>
    <x v="0"/>
    <x v="7"/>
    <x v="0"/>
    <x v="0"/>
    <x v="0"/>
    <x v="4"/>
    <x v="6"/>
    <x v="157"/>
    <n v="2300000"/>
  </r>
  <r>
    <x v="10"/>
    <x v="0"/>
    <x v="7"/>
    <x v="0"/>
    <x v="0"/>
    <x v="0"/>
    <x v="4"/>
    <x v="6"/>
    <x v="158"/>
    <m/>
  </r>
  <r>
    <x v="10"/>
    <x v="0"/>
    <x v="7"/>
    <x v="0"/>
    <x v="0"/>
    <x v="0"/>
    <x v="4"/>
    <x v="160"/>
    <x v="291"/>
    <m/>
  </r>
  <r>
    <x v="10"/>
    <x v="0"/>
    <x v="7"/>
    <x v="0"/>
    <x v="0"/>
    <x v="0"/>
    <x v="4"/>
    <x v="160"/>
    <x v="136"/>
    <n v="1118917"/>
  </r>
  <r>
    <x v="10"/>
    <x v="0"/>
    <x v="7"/>
    <x v="0"/>
    <x v="0"/>
    <x v="0"/>
    <x v="4"/>
    <x v="7"/>
    <x v="157"/>
    <n v="200000"/>
  </r>
  <r>
    <x v="10"/>
    <x v="0"/>
    <x v="7"/>
    <x v="0"/>
    <x v="0"/>
    <x v="0"/>
    <x v="4"/>
    <x v="7"/>
    <x v="158"/>
    <m/>
  </r>
  <r>
    <x v="10"/>
    <x v="0"/>
    <x v="7"/>
    <x v="0"/>
    <x v="0"/>
    <x v="0"/>
    <x v="4"/>
    <x v="7"/>
    <x v="0"/>
    <m/>
  </r>
  <r>
    <x v="10"/>
    <x v="0"/>
    <x v="7"/>
    <x v="0"/>
    <x v="0"/>
    <x v="0"/>
    <x v="4"/>
    <x v="8"/>
    <x v="291"/>
    <m/>
  </r>
  <r>
    <x v="10"/>
    <x v="0"/>
    <x v="7"/>
    <x v="0"/>
    <x v="0"/>
    <x v="0"/>
    <x v="4"/>
    <x v="8"/>
    <x v="157"/>
    <n v="208333"/>
  </r>
  <r>
    <x v="10"/>
    <x v="0"/>
    <x v="7"/>
    <x v="0"/>
    <x v="0"/>
    <x v="0"/>
    <x v="4"/>
    <x v="8"/>
    <x v="185"/>
    <m/>
  </r>
  <r>
    <x v="10"/>
    <x v="0"/>
    <x v="7"/>
    <x v="0"/>
    <x v="0"/>
    <x v="0"/>
    <x v="4"/>
    <x v="8"/>
    <x v="292"/>
    <m/>
  </r>
  <r>
    <x v="10"/>
    <x v="0"/>
    <x v="7"/>
    <x v="0"/>
    <x v="0"/>
    <x v="0"/>
    <x v="4"/>
    <x v="9"/>
    <x v="2"/>
    <m/>
  </r>
  <r>
    <x v="10"/>
    <x v="0"/>
    <x v="7"/>
    <x v="0"/>
    <x v="0"/>
    <x v="0"/>
    <x v="4"/>
    <x v="9"/>
    <x v="158"/>
    <m/>
  </r>
  <r>
    <x v="10"/>
    <x v="0"/>
    <x v="7"/>
    <x v="0"/>
    <x v="0"/>
    <x v="0"/>
    <x v="4"/>
    <x v="9"/>
    <x v="227"/>
    <m/>
  </r>
  <r>
    <x v="10"/>
    <x v="0"/>
    <x v="7"/>
    <x v="0"/>
    <x v="0"/>
    <x v="0"/>
    <x v="4"/>
    <x v="9"/>
    <x v="157"/>
    <n v="25000"/>
  </r>
  <r>
    <x v="10"/>
    <x v="0"/>
    <x v="7"/>
    <x v="0"/>
    <x v="0"/>
    <x v="0"/>
    <x v="4"/>
    <x v="10"/>
    <x v="2"/>
    <m/>
  </r>
  <r>
    <x v="10"/>
    <x v="0"/>
    <x v="7"/>
    <x v="0"/>
    <x v="0"/>
    <x v="0"/>
    <x v="4"/>
    <x v="10"/>
    <x v="157"/>
    <n v="208333"/>
  </r>
  <r>
    <x v="10"/>
    <x v="0"/>
    <x v="7"/>
    <x v="0"/>
    <x v="0"/>
    <x v="0"/>
    <x v="4"/>
    <x v="10"/>
    <x v="158"/>
    <m/>
  </r>
  <r>
    <x v="10"/>
    <x v="0"/>
    <x v="7"/>
    <x v="0"/>
    <x v="0"/>
    <x v="0"/>
    <x v="4"/>
    <x v="11"/>
    <x v="2"/>
    <n v="833333"/>
  </r>
  <r>
    <x v="10"/>
    <x v="0"/>
    <x v="7"/>
    <x v="0"/>
    <x v="0"/>
    <x v="0"/>
    <x v="4"/>
    <x v="11"/>
    <x v="276"/>
    <m/>
  </r>
  <r>
    <x v="10"/>
    <x v="0"/>
    <x v="7"/>
    <x v="0"/>
    <x v="0"/>
    <x v="0"/>
    <x v="4"/>
    <x v="11"/>
    <x v="157"/>
    <n v="95833"/>
  </r>
  <r>
    <x v="10"/>
    <x v="0"/>
    <x v="7"/>
    <x v="0"/>
    <x v="0"/>
    <x v="0"/>
    <x v="4"/>
    <x v="12"/>
    <x v="250"/>
    <m/>
  </r>
  <r>
    <x v="10"/>
    <x v="0"/>
    <x v="7"/>
    <x v="0"/>
    <x v="0"/>
    <x v="0"/>
    <x v="4"/>
    <x v="134"/>
    <x v="0"/>
    <m/>
  </r>
  <r>
    <x v="10"/>
    <x v="0"/>
    <x v="7"/>
    <x v="0"/>
    <x v="0"/>
    <x v="0"/>
    <x v="4"/>
    <x v="142"/>
    <x v="0"/>
    <m/>
  </r>
  <r>
    <x v="10"/>
    <x v="0"/>
    <x v="7"/>
    <x v="0"/>
    <x v="0"/>
    <x v="0"/>
    <x v="4"/>
    <x v="56"/>
    <x v="304"/>
    <m/>
  </r>
  <r>
    <x v="10"/>
    <x v="0"/>
    <x v="7"/>
    <x v="0"/>
    <x v="0"/>
    <x v="0"/>
    <x v="4"/>
    <x v="56"/>
    <x v="214"/>
    <m/>
  </r>
  <r>
    <x v="10"/>
    <x v="0"/>
    <x v="7"/>
    <x v="0"/>
    <x v="0"/>
    <x v="0"/>
    <x v="4"/>
    <x v="56"/>
    <x v="211"/>
    <m/>
  </r>
  <r>
    <x v="10"/>
    <x v="0"/>
    <x v="7"/>
    <x v="0"/>
    <x v="0"/>
    <x v="0"/>
    <x v="4"/>
    <x v="142"/>
    <x v="0"/>
    <m/>
  </r>
  <r>
    <x v="10"/>
    <x v="0"/>
    <x v="7"/>
    <x v="0"/>
    <x v="0"/>
    <x v="0"/>
    <x v="4"/>
    <x v="13"/>
    <x v="5"/>
    <n v="85086"/>
  </r>
  <r>
    <x v="10"/>
    <x v="0"/>
    <x v="7"/>
    <x v="0"/>
    <x v="0"/>
    <x v="0"/>
    <x v="4"/>
    <x v="146"/>
    <x v="181"/>
    <m/>
  </r>
  <r>
    <x v="10"/>
    <x v="0"/>
    <x v="7"/>
    <x v="0"/>
    <x v="0"/>
    <x v="0"/>
    <x v="4"/>
    <x v="14"/>
    <x v="6"/>
    <n v="1956000"/>
  </r>
  <r>
    <x v="10"/>
    <x v="0"/>
    <x v="7"/>
    <x v="0"/>
    <x v="0"/>
    <x v="0"/>
    <x v="4"/>
    <x v="14"/>
    <x v="7"/>
    <m/>
  </r>
  <r>
    <x v="10"/>
    <x v="0"/>
    <x v="7"/>
    <x v="0"/>
    <x v="0"/>
    <x v="0"/>
    <x v="4"/>
    <x v="15"/>
    <x v="8"/>
    <n v="652000"/>
  </r>
  <r>
    <x v="10"/>
    <x v="0"/>
    <x v="7"/>
    <x v="0"/>
    <x v="0"/>
    <x v="0"/>
    <x v="4"/>
    <x v="147"/>
    <x v="239"/>
    <m/>
  </r>
  <r>
    <x v="10"/>
    <x v="0"/>
    <x v="7"/>
    <x v="0"/>
    <x v="0"/>
    <x v="0"/>
    <x v="4"/>
    <x v="147"/>
    <x v="278"/>
    <m/>
  </r>
  <r>
    <x v="10"/>
    <x v="0"/>
    <x v="7"/>
    <x v="0"/>
    <x v="0"/>
    <x v="0"/>
    <x v="4"/>
    <x v="113"/>
    <x v="175"/>
    <m/>
  </r>
  <r>
    <x v="10"/>
    <x v="0"/>
    <x v="7"/>
    <x v="0"/>
    <x v="0"/>
    <x v="0"/>
    <x v="9"/>
    <x v="114"/>
    <x v="294"/>
    <n v="2945200"/>
  </r>
  <r>
    <x v="10"/>
    <x v="0"/>
    <x v="7"/>
    <x v="0"/>
    <x v="0"/>
    <x v="0"/>
    <x v="9"/>
    <x v="30"/>
    <x v="212"/>
    <n v="1423500"/>
  </r>
  <r>
    <x v="10"/>
    <x v="0"/>
    <x v="7"/>
    <x v="0"/>
    <x v="0"/>
    <x v="0"/>
    <x v="9"/>
    <x v="30"/>
    <x v="305"/>
    <s v=" "/>
  </r>
  <r>
    <x v="10"/>
    <x v="0"/>
    <x v="7"/>
    <x v="0"/>
    <x v="0"/>
    <x v="0"/>
    <x v="9"/>
    <x v="170"/>
    <x v="314"/>
    <m/>
  </r>
  <r>
    <x v="10"/>
    <x v="0"/>
    <x v="7"/>
    <x v="0"/>
    <x v="0"/>
    <x v="0"/>
    <x v="9"/>
    <x v="170"/>
    <x v="323"/>
    <n v="2000000"/>
  </r>
  <r>
    <x v="10"/>
    <x v="0"/>
    <x v="7"/>
    <x v="0"/>
    <x v="0"/>
    <x v="0"/>
    <x v="9"/>
    <x v="170"/>
    <x v="302"/>
    <m/>
  </r>
  <r>
    <x v="10"/>
    <x v="0"/>
    <x v="7"/>
    <x v="0"/>
    <x v="0"/>
    <x v="0"/>
    <x v="9"/>
    <x v="110"/>
    <x v="185"/>
    <m/>
  </r>
  <r>
    <x v="10"/>
    <x v="0"/>
    <x v="7"/>
    <x v="0"/>
    <x v="0"/>
    <x v="0"/>
    <x v="9"/>
    <x v="110"/>
    <x v="302"/>
    <m/>
  </r>
  <r>
    <x v="10"/>
    <x v="0"/>
    <x v="7"/>
    <x v="0"/>
    <x v="0"/>
    <x v="0"/>
    <x v="5"/>
    <x v="70"/>
    <x v="88"/>
    <n v="890"/>
  </r>
  <r>
    <x v="10"/>
    <x v="0"/>
    <x v="7"/>
    <x v="0"/>
    <x v="0"/>
    <x v="0"/>
    <x v="5"/>
    <x v="70"/>
    <x v="279"/>
    <n v="2644"/>
  </r>
  <r>
    <x v="10"/>
    <x v="0"/>
    <x v="7"/>
    <x v="0"/>
    <x v="0"/>
    <x v="0"/>
    <x v="5"/>
    <x v="70"/>
    <x v="161"/>
    <n v="7333.33"/>
  </r>
  <r>
    <x v="10"/>
    <x v="0"/>
    <x v="7"/>
    <x v="0"/>
    <x v="0"/>
    <x v="0"/>
    <x v="5"/>
    <x v="70"/>
    <x v="167"/>
    <n v="35882"/>
  </r>
  <r>
    <x v="10"/>
    <x v="0"/>
    <x v="7"/>
    <x v="0"/>
    <x v="0"/>
    <x v="0"/>
    <x v="5"/>
    <x v="70"/>
    <x v="201"/>
    <n v="2815.85"/>
  </r>
  <r>
    <x v="10"/>
    <x v="0"/>
    <x v="7"/>
    <x v="0"/>
    <x v="0"/>
    <x v="0"/>
    <x v="5"/>
    <x v="70"/>
    <x v="324"/>
    <n v="11030"/>
  </r>
  <r>
    <x v="10"/>
    <x v="0"/>
    <x v="7"/>
    <x v="0"/>
    <x v="0"/>
    <x v="0"/>
    <x v="5"/>
    <x v="70"/>
    <x v="325"/>
    <n v="11600"/>
  </r>
  <r>
    <x v="10"/>
    <x v="0"/>
    <x v="7"/>
    <x v="0"/>
    <x v="0"/>
    <x v="0"/>
    <x v="5"/>
    <x v="70"/>
    <x v="326"/>
    <n v="2555.56"/>
  </r>
  <r>
    <x v="10"/>
    <x v="0"/>
    <x v="7"/>
    <x v="0"/>
    <x v="0"/>
    <x v="0"/>
    <x v="5"/>
    <x v="102"/>
    <x v="80"/>
    <m/>
  </r>
  <r>
    <x v="10"/>
    <x v="0"/>
    <x v="7"/>
    <x v="0"/>
    <x v="0"/>
    <x v="0"/>
    <x v="5"/>
    <x v="71"/>
    <x v="308"/>
    <m/>
  </r>
  <r>
    <x v="10"/>
    <x v="0"/>
    <x v="7"/>
    <x v="0"/>
    <x v="0"/>
    <x v="0"/>
    <x v="5"/>
    <x v="71"/>
    <x v="139"/>
    <m/>
  </r>
  <r>
    <x v="10"/>
    <x v="0"/>
    <x v="7"/>
    <x v="0"/>
    <x v="0"/>
    <x v="0"/>
    <x v="5"/>
    <x v="71"/>
    <x v="224"/>
    <m/>
  </r>
  <r>
    <x v="10"/>
    <x v="0"/>
    <x v="7"/>
    <x v="0"/>
    <x v="0"/>
    <x v="0"/>
    <x v="5"/>
    <x v="71"/>
    <x v="204"/>
    <m/>
  </r>
  <r>
    <x v="10"/>
    <x v="0"/>
    <x v="7"/>
    <x v="0"/>
    <x v="0"/>
    <x v="0"/>
    <x v="5"/>
    <x v="78"/>
    <x v="0"/>
    <m/>
  </r>
  <r>
    <x v="10"/>
    <x v="0"/>
    <x v="7"/>
    <x v="0"/>
    <x v="0"/>
    <x v="0"/>
    <x v="6"/>
    <x v="17"/>
    <x v="205"/>
    <m/>
  </r>
  <r>
    <x v="10"/>
    <x v="0"/>
    <x v="7"/>
    <x v="0"/>
    <x v="0"/>
    <x v="0"/>
    <x v="6"/>
    <x v="17"/>
    <x v="0"/>
    <m/>
  </r>
  <r>
    <x v="10"/>
    <x v="0"/>
    <x v="7"/>
    <x v="0"/>
    <x v="0"/>
    <x v="0"/>
    <x v="6"/>
    <x v="161"/>
    <x v="245"/>
    <n v="2300000"/>
  </r>
  <r>
    <x v="10"/>
    <x v="0"/>
    <x v="7"/>
    <x v="0"/>
    <x v="0"/>
    <x v="0"/>
    <x v="29"/>
    <x v="154"/>
    <x v="203"/>
    <n v="48006"/>
  </r>
  <r>
    <x v="10"/>
    <x v="0"/>
    <x v="7"/>
    <x v="0"/>
    <x v="0"/>
    <x v="0"/>
    <x v="0"/>
    <x v="162"/>
    <x v="88"/>
    <n v="514317"/>
  </r>
  <r>
    <x v="10"/>
    <x v="0"/>
    <x v="7"/>
    <x v="0"/>
    <x v="0"/>
    <x v="0"/>
    <x v="0"/>
    <x v="116"/>
    <x v="270"/>
    <m/>
  </r>
  <r>
    <x v="10"/>
    <x v="0"/>
    <x v="7"/>
    <x v="0"/>
    <x v="0"/>
    <x v="0"/>
    <x v="0"/>
    <x v="116"/>
    <x v="127"/>
    <s v="_x000a_"/>
  </r>
  <r>
    <x v="10"/>
    <x v="0"/>
    <x v="7"/>
    <x v="0"/>
    <x v="0"/>
    <x v="0"/>
    <x v="0"/>
    <x v="116"/>
    <x v="295"/>
    <m/>
  </r>
  <r>
    <x v="10"/>
    <x v="0"/>
    <x v="7"/>
    <x v="0"/>
    <x v="0"/>
    <x v="0"/>
    <x v="0"/>
    <x v="107"/>
    <x v="17"/>
    <m/>
  </r>
  <r>
    <x v="10"/>
    <x v="0"/>
    <x v="7"/>
    <x v="0"/>
    <x v="0"/>
    <x v="0"/>
    <x v="0"/>
    <x v="107"/>
    <x v="254"/>
    <m/>
  </r>
  <r>
    <x v="10"/>
    <x v="0"/>
    <x v="7"/>
    <x v="0"/>
    <x v="0"/>
    <x v="0"/>
    <x v="0"/>
    <x v="108"/>
    <x v="254"/>
    <n v="695148"/>
  </r>
  <r>
    <x v="10"/>
    <x v="0"/>
    <x v="7"/>
    <x v="0"/>
    <x v="0"/>
    <x v="0"/>
    <x v="0"/>
    <x v="109"/>
    <x v="254"/>
    <m/>
  </r>
  <r>
    <x v="10"/>
    <x v="0"/>
    <x v="7"/>
    <x v="0"/>
    <x v="0"/>
    <x v="0"/>
    <x v="0"/>
    <x v="163"/>
    <x v="40"/>
    <n v="272100"/>
  </r>
  <r>
    <x v="10"/>
    <x v="0"/>
    <x v="7"/>
    <x v="0"/>
    <x v="0"/>
    <x v="0"/>
    <x v="0"/>
    <x v="163"/>
    <x v="161"/>
    <n v="12605.04"/>
  </r>
  <r>
    <x v="10"/>
    <x v="0"/>
    <x v="7"/>
    <x v="0"/>
    <x v="0"/>
    <x v="0"/>
    <x v="0"/>
    <x v="80"/>
    <x v="14"/>
    <n v="300822.36"/>
  </r>
  <r>
    <x v="10"/>
    <x v="0"/>
    <x v="7"/>
    <x v="0"/>
    <x v="0"/>
    <x v="0"/>
    <x v="0"/>
    <x v="80"/>
    <x v="21"/>
    <m/>
  </r>
  <r>
    <x v="10"/>
    <x v="0"/>
    <x v="7"/>
    <x v="0"/>
    <x v="0"/>
    <x v="0"/>
    <x v="0"/>
    <x v="80"/>
    <x v="176"/>
    <n v="1098075"/>
  </r>
  <r>
    <x v="10"/>
    <x v="0"/>
    <x v="7"/>
    <x v="0"/>
    <x v="0"/>
    <x v="0"/>
    <x v="0"/>
    <x v="80"/>
    <x v="183"/>
    <m/>
  </r>
  <r>
    <x v="10"/>
    <x v="0"/>
    <x v="7"/>
    <x v="0"/>
    <x v="0"/>
    <x v="0"/>
    <x v="0"/>
    <x v="80"/>
    <x v="241"/>
    <n v="1850000"/>
  </r>
  <r>
    <x v="10"/>
    <x v="0"/>
    <x v="7"/>
    <x v="0"/>
    <x v="0"/>
    <x v="0"/>
    <x v="0"/>
    <x v="80"/>
    <x v="316"/>
    <n v="500000"/>
  </r>
  <r>
    <x v="10"/>
    <x v="0"/>
    <x v="7"/>
    <x v="0"/>
    <x v="0"/>
    <x v="0"/>
    <x v="0"/>
    <x v="80"/>
    <x v="59"/>
    <m/>
  </r>
  <r>
    <x v="10"/>
    <x v="0"/>
    <x v="7"/>
    <x v="0"/>
    <x v="0"/>
    <x v="0"/>
    <x v="0"/>
    <x v="80"/>
    <x v="44"/>
    <n v="2580000"/>
  </r>
  <r>
    <x v="10"/>
    <x v="0"/>
    <x v="7"/>
    <x v="0"/>
    <x v="0"/>
    <x v="0"/>
    <x v="0"/>
    <x v="80"/>
    <x v="15"/>
    <n v="1300000"/>
  </r>
  <r>
    <x v="10"/>
    <x v="0"/>
    <x v="7"/>
    <x v="0"/>
    <x v="0"/>
    <x v="0"/>
    <x v="0"/>
    <x v="84"/>
    <x v="88"/>
    <m/>
  </r>
  <r>
    <x v="10"/>
    <x v="0"/>
    <x v="7"/>
    <x v="0"/>
    <x v="0"/>
    <x v="0"/>
    <x v="0"/>
    <x v="84"/>
    <x v="246"/>
    <m/>
  </r>
  <r>
    <x v="10"/>
    <x v="0"/>
    <x v="7"/>
    <x v="0"/>
    <x v="0"/>
    <x v="0"/>
    <x v="0"/>
    <x v="107"/>
    <x v="17"/>
    <n v="450000"/>
  </r>
  <r>
    <x v="10"/>
    <x v="0"/>
    <x v="7"/>
    <x v="0"/>
    <x v="0"/>
    <x v="0"/>
    <x v="0"/>
    <x v="115"/>
    <x v="0"/>
    <m/>
  </r>
  <r>
    <x v="10"/>
    <x v="0"/>
    <x v="7"/>
    <x v="0"/>
    <x v="0"/>
    <x v="0"/>
    <x v="0"/>
    <x v="138"/>
    <x v="88"/>
    <m/>
  </r>
  <r>
    <x v="10"/>
    <x v="0"/>
    <x v="7"/>
    <x v="0"/>
    <x v="0"/>
    <x v="0"/>
    <x v="0"/>
    <x v="108"/>
    <x v="0"/>
    <m/>
  </r>
  <r>
    <x v="10"/>
    <x v="0"/>
    <x v="7"/>
    <x v="0"/>
    <x v="0"/>
    <x v="0"/>
    <x v="0"/>
    <x v="109"/>
    <x v="0"/>
    <m/>
  </r>
  <r>
    <x v="10"/>
    <x v="0"/>
    <x v="7"/>
    <x v="0"/>
    <x v="0"/>
    <x v="0"/>
    <x v="0"/>
    <x v="116"/>
    <x v="20"/>
    <m/>
  </r>
  <r>
    <x v="10"/>
    <x v="0"/>
    <x v="7"/>
    <x v="0"/>
    <x v="0"/>
    <x v="0"/>
    <x v="0"/>
    <x v="116"/>
    <x v="117"/>
    <m/>
  </r>
  <r>
    <x v="10"/>
    <x v="0"/>
    <x v="7"/>
    <x v="0"/>
    <x v="0"/>
    <x v="0"/>
    <x v="0"/>
    <x v="79"/>
    <x v="0"/>
    <m/>
  </r>
  <r>
    <x v="10"/>
    <x v="0"/>
    <x v="7"/>
    <x v="0"/>
    <x v="0"/>
    <x v="0"/>
    <x v="12"/>
    <x v="81"/>
    <x v="0"/>
    <m/>
  </r>
  <r>
    <x v="10"/>
    <x v="0"/>
    <x v="7"/>
    <x v="0"/>
    <x v="0"/>
    <x v="0"/>
    <x v="12"/>
    <x v="82"/>
    <x v="100"/>
    <m/>
  </r>
  <r>
    <x v="10"/>
    <x v="0"/>
    <x v="7"/>
    <x v="0"/>
    <x v="0"/>
    <x v="0"/>
    <x v="12"/>
    <x v="83"/>
    <x v="100"/>
    <m/>
  </r>
  <r>
    <x v="10"/>
    <x v="0"/>
    <x v="7"/>
    <x v="0"/>
    <x v="0"/>
    <x v="0"/>
    <x v="12"/>
    <x v="84"/>
    <x v="255"/>
    <m/>
  </r>
  <r>
    <x v="10"/>
    <x v="0"/>
    <x v="7"/>
    <x v="0"/>
    <x v="0"/>
    <x v="0"/>
    <x v="19"/>
    <x v="100"/>
    <x v="178"/>
    <n v="120000"/>
  </r>
  <r>
    <x v="10"/>
    <x v="0"/>
    <x v="7"/>
    <x v="0"/>
    <x v="0"/>
    <x v="0"/>
    <x v="19"/>
    <x v="100"/>
    <x v="280"/>
    <m/>
  </r>
  <r>
    <x v="10"/>
    <x v="0"/>
    <x v="7"/>
    <x v="0"/>
    <x v="0"/>
    <x v="0"/>
    <x v="19"/>
    <x v="139"/>
    <x v="317"/>
    <m/>
  </r>
  <r>
    <x v="10"/>
    <x v="0"/>
    <x v="7"/>
    <x v="0"/>
    <x v="0"/>
    <x v="0"/>
    <x v="19"/>
    <x v="139"/>
    <x v="139"/>
    <n v="54537.81"/>
  </r>
  <r>
    <x v="10"/>
    <x v="0"/>
    <x v="7"/>
    <x v="0"/>
    <x v="0"/>
    <x v="0"/>
    <x v="28"/>
    <x v="150"/>
    <x v="318"/>
    <n v="80000"/>
  </r>
  <r>
    <x v="10"/>
    <x v="0"/>
    <x v="7"/>
    <x v="0"/>
    <x v="0"/>
    <x v="0"/>
    <x v="31"/>
    <x v="85"/>
    <x v="157"/>
    <m/>
  </r>
  <r>
    <x v="10"/>
    <x v="0"/>
    <x v="7"/>
    <x v="0"/>
    <x v="0"/>
    <x v="0"/>
    <x v="31"/>
    <x v="85"/>
    <x v="237"/>
    <m/>
  </r>
  <r>
    <x v="10"/>
    <x v="0"/>
    <x v="7"/>
    <x v="0"/>
    <x v="0"/>
    <x v="0"/>
    <x v="27"/>
    <x v="140"/>
    <x v="20"/>
    <m/>
  </r>
  <r>
    <x v="10"/>
    <x v="0"/>
    <x v="7"/>
    <x v="0"/>
    <x v="0"/>
    <x v="0"/>
    <x v="27"/>
    <x v="148"/>
    <x v="140"/>
    <n v="77283"/>
  </r>
  <r>
    <x v="10"/>
    <x v="0"/>
    <x v="7"/>
    <x v="0"/>
    <x v="0"/>
    <x v="0"/>
    <x v="27"/>
    <x v="139"/>
    <x v="140"/>
    <m/>
  </r>
  <r>
    <x v="10"/>
    <x v="0"/>
    <x v="7"/>
    <x v="0"/>
    <x v="0"/>
    <x v="0"/>
    <x v="27"/>
    <x v="149"/>
    <x v="140"/>
    <n v="485083.58"/>
  </r>
  <r>
    <x v="10"/>
    <x v="0"/>
    <x v="7"/>
    <x v="0"/>
    <x v="0"/>
    <x v="0"/>
    <x v="22"/>
    <x v="105"/>
    <x v="140"/>
    <m/>
  </r>
  <r>
    <x v="10"/>
    <x v="0"/>
    <x v="7"/>
    <x v="0"/>
    <x v="0"/>
    <x v="0"/>
    <x v="16"/>
    <x v="86"/>
    <x v="297"/>
    <m/>
  </r>
  <r>
    <x v="10"/>
    <x v="0"/>
    <x v="7"/>
    <x v="0"/>
    <x v="0"/>
    <x v="0"/>
    <x v="16"/>
    <x v="86"/>
    <x v="204"/>
    <m/>
  </r>
  <r>
    <x v="10"/>
    <x v="0"/>
    <x v="7"/>
    <x v="0"/>
    <x v="0"/>
    <x v="0"/>
    <x v="16"/>
    <x v="86"/>
    <x v="45"/>
    <m/>
  </r>
  <r>
    <x v="10"/>
    <x v="0"/>
    <x v="7"/>
    <x v="0"/>
    <x v="0"/>
    <x v="0"/>
    <x v="16"/>
    <x v="117"/>
    <x v="327"/>
    <n v="301210.08"/>
  </r>
  <r>
    <x v="10"/>
    <x v="0"/>
    <x v="7"/>
    <x v="0"/>
    <x v="0"/>
    <x v="0"/>
    <x v="16"/>
    <x v="117"/>
    <x v="328"/>
    <n v="243698"/>
  </r>
  <r>
    <x v="10"/>
    <x v="0"/>
    <x v="7"/>
    <x v="0"/>
    <x v="0"/>
    <x v="0"/>
    <x v="16"/>
    <x v="117"/>
    <x v="223"/>
    <m/>
  </r>
  <r>
    <x v="10"/>
    <x v="0"/>
    <x v="7"/>
    <x v="0"/>
    <x v="0"/>
    <x v="0"/>
    <x v="22"/>
    <x v="105"/>
    <x v="0"/>
    <m/>
  </r>
  <r>
    <x v="10"/>
    <x v="0"/>
    <x v="7"/>
    <x v="0"/>
    <x v="0"/>
    <x v="0"/>
    <x v="2"/>
    <x v="87"/>
    <x v="165"/>
    <n v="343887.16"/>
  </r>
  <r>
    <x v="10"/>
    <x v="0"/>
    <x v="7"/>
    <x v="0"/>
    <x v="0"/>
    <x v="0"/>
    <x v="2"/>
    <x v="87"/>
    <x v="205"/>
    <m/>
  </r>
  <r>
    <x v="10"/>
    <x v="0"/>
    <x v="7"/>
    <x v="0"/>
    <x v="0"/>
    <x v="0"/>
    <x v="2"/>
    <x v="87"/>
    <x v="124"/>
    <n v="210900"/>
  </r>
  <r>
    <x v="10"/>
    <x v="0"/>
    <x v="7"/>
    <x v="0"/>
    <x v="0"/>
    <x v="0"/>
    <x v="2"/>
    <x v="87"/>
    <x v="242"/>
    <m/>
  </r>
  <r>
    <x v="10"/>
    <x v="0"/>
    <x v="7"/>
    <x v="0"/>
    <x v="0"/>
    <x v="0"/>
    <x v="2"/>
    <x v="155"/>
    <x v="205"/>
    <m/>
  </r>
  <r>
    <x v="10"/>
    <x v="0"/>
    <x v="7"/>
    <x v="0"/>
    <x v="0"/>
    <x v="0"/>
    <x v="2"/>
    <x v="155"/>
    <x v="329"/>
    <n v="700000"/>
  </r>
  <r>
    <x v="10"/>
    <x v="0"/>
    <x v="7"/>
    <x v="0"/>
    <x v="0"/>
    <x v="0"/>
    <x v="2"/>
    <x v="155"/>
    <x v="0"/>
    <m/>
  </r>
  <r>
    <x v="10"/>
    <x v="0"/>
    <x v="7"/>
    <x v="0"/>
    <x v="0"/>
    <x v="0"/>
    <x v="2"/>
    <x v="88"/>
    <x v="190"/>
    <n v="114319.3"/>
  </r>
  <r>
    <x v="10"/>
    <x v="0"/>
    <x v="7"/>
    <x v="0"/>
    <x v="0"/>
    <x v="0"/>
    <x v="2"/>
    <x v="88"/>
    <x v="312"/>
    <m/>
  </r>
  <r>
    <x v="10"/>
    <x v="0"/>
    <x v="7"/>
    <x v="0"/>
    <x v="0"/>
    <x v="0"/>
    <x v="2"/>
    <x v="88"/>
    <x v="153"/>
    <m/>
  </r>
  <r>
    <x v="10"/>
    <x v="0"/>
    <x v="7"/>
    <x v="0"/>
    <x v="0"/>
    <x v="0"/>
    <x v="2"/>
    <x v="88"/>
    <x v="247"/>
    <n v="68800"/>
  </r>
  <r>
    <x v="10"/>
    <x v="0"/>
    <x v="7"/>
    <x v="0"/>
    <x v="0"/>
    <x v="0"/>
    <x v="2"/>
    <x v="88"/>
    <x v="128"/>
    <n v="166666.65"/>
  </r>
  <r>
    <x v="10"/>
    <x v="0"/>
    <x v="7"/>
    <x v="0"/>
    <x v="0"/>
    <x v="0"/>
    <x v="2"/>
    <x v="88"/>
    <x v="139"/>
    <n v="313155.51"/>
  </r>
  <r>
    <x v="10"/>
    <x v="0"/>
    <x v="7"/>
    <x v="0"/>
    <x v="0"/>
    <x v="0"/>
    <x v="2"/>
    <x v="89"/>
    <x v="298"/>
    <n v="32941.18"/>
  </r>
  <r>
    <x v="10"/>
    <x v="0"/>
    <x v="7"/>
    <x v="0"/>
    <x v="0"/>
    <x v="0"/>
    <x v="2"/>
    <x v="89"/>
    <x v="59"/>
    <n v="500000"/>
  </r>
  <r>
    <x v="10"/>
    <x v="0"/>
    <x v="7"/>
    <x v="0"/>
    <x v="0"/>
    <x v="0"/>
    <x v="2"/>
    <x v="89"/>
    <x v="102"/>
    <n v="21008"/>
  </r>
  <r>
    <x v="10"/>
    <x v="0"/>
    <x v="7"/>
    <x v="0"/>
    <x v="0"/>
    <x v="0"/>
    <x v="2"/>
    <x v="89"/>
    <x v="282"/>
    <n v="50600"/>
  </r>
  <r>
    <x v="10"/>
    <x v="0"/>
    <x v="7"/>
    <x v="0"/>
    <x v="0"/>
    <x v="0"/>
    <x v="2"/>
    <x v="90"/>
    <x v="94"/>
    <n v="533477"/>
  </r>
  <r>
    <x v="10"/>
    <x v="0"/>
    <x v="7"/>
    <x v="0"/>
    <x v="0"/>
    <x v="0"/>
    <x v="2"/>
    <x v="90"/>
    <x v="0"/>
    <m/>
  </r>
  <r>
    <x v="10"/>
    <x v="0"/>
    <x v="7"/>
    <x v="0"/>
    <x v="0"/>
    <x v="0"/>
    <x v="2"/>
    <x v="91"/>
    <x v="279"/>
    <n v="59656"/>
  </r>
  <r>
    <x v="10"/>
    <x v="0"/>
    <x v="7"/>
    <x v="0"/>
    <x v="0"/>
    <x v="0"/>
    <x v="2"/>
    <x v="91"/>
    <x v="167"/>
    <n v="491740"/>
  </r>
  <r>
    <x v="10"/>
    <x v="0"/>
    <x v="7"/>
    <x v="0"/>
    <x v="0"/>
    <x v="0"/>
    <x v="2"/>
    <x v="91"/>
    <x v="161"/>
    <n v="91666.67"/>
  </r>
  <r>
    <x v="10"/>
    <x v="0"/>
    <x v="7"/>
    <x v="0"/>
    <x v="0"/>
    <x v="0"/>
    <x v="2"/>
    <x v="91"/>
    <x v="201"/>
    <n v="39148.15"/>
  </r>
  <r>
    <x v="10"/>
    <x v="0"/>
    <x v="7"/>
    <x v="0"/>
    <x v="0"/>
    <x v="0"/>
    <x v="2"/>
    <x v="91"/>
    <x v="324"/>
    <n v="137870"/>
  </r>
  <r>
    <x v="10"/>
    <x v="0"/>
    <x v="7"/>
    <x v="0"/>
    <x v="0"/>
    <x v="0"/>
    <x v="2"/>
    <x v="91"/>
    <x v="326"/>
    <n v="38944.44"/>
  </r>
  <r>
    <x v="10"/>
    <x v="0"/>
    <x v="7"/>
    <x v="0"/>
    <x v="0"/>
    <x v="0"/>
    <x v="2"/>
    <x v="91"/>
    <x v="330"/>
    <n v="18403.36"/>
  </r>
  <r>
    <x v="10"/>
    <x v="0"/>
    <x v="7"/>
    <x v="0"/>
    <x v="0"/>
    <x v="0"/>
    <x v="2"/>
    <x v="91"/>
    <x v="325"/>
    <n v="159500"/>
  </r>
  <r>
    <x v="10"/>
    <x v="0"/>
    <x v="7"/>
    <x v="0"/>
    <x v="0"/>
    <x v="0"/>
    <x v="2"/>
    <x v="91"/>
    <x v="331"/>
    <n v="365000"/>
  </r>
  <r>
    <x v="10"/>
    <x v="0"/>
    <x v="7"/>
    <x v="0"/>
    <x v="0"/>
    <x v="0"/>
    <x v="2"/>
    <x v="136"/>
    <x v="157"/>
    <m/>
  </r>
  <r>
    <x v="10"/>
    <x v="0"/>
    <x v="7"/>
    <x v="0"/>
    <x v="0"/>
    <x v="0"/>
    <x v="2"/>
    <x v="91"/>
    <x v="328"/>
    <n v="12000"/>
  </r>
  <r>
    <x v="10"/>
    <x v="0"/>
    <x v="7"/>
    <x v="0"/>
    <x v="0"/>
    <x v="0"/>
    <x v="2"/>
    <x v="91"/>
    <x v="332"/>
    <n v="20924.37"/>
  </r>
  <r>
    <x v="10"/>
    <x v="0"/>
    <x v="7"/>
    <x v="0"/>
    <x v="0"/>
    <x v="0"/>
    <x v="2"/>
    <x v="136"/>
    <x v="320"/>
    <n v="20000"/>
  </r>
  <r>
    <x v="10"/>
    <x v="0"/>
    <x v="7"/>
    <x v="0"/>
    <x v="0"/>
    <x v="0"/>
    <x v="2"/>
    <x v="136"/>
    <x v="128"/>
    <n v="8000"/>
  </r>
  <r>
    <x v="10"/>
    <x v="0"/>
    <x v="7"/>
    <x v="0"/>
    <x v="0"/>
    <x v="0"/>
    <x v="2"/>
    <x v="136"/>
    <x v="250"/>
    <n v="14000"/>
  </r>
  <r>
    <x v="10"/>
    <x v="0"/>
    <x v="7"/>
    <x v="0"/>
    <x v="0"/>
    <x v="0"/>
    <x v="2"/>
    <x v="136"/>
    <x v="228"/>
    <n v="140000"/>
  </r>
  <r>
    <x v="10"/>
    <x v="0"/>
    <x v="7"/>
    <x v="0"/>
    <x v="0"/>
    <x v="0"/>
    <x v="2"/>
    <x v="136"/>
    <x v="218"/>
    <n v="50000"/>
  </r>
  <r>
    <x v="10"/>
    <x v="0"/>
    <x v="7"/>
    <x v="0"/>
    <x v="0"/>
    <x v="0"/>
    <x v="2"/>
    <x v="141"/>
    <x v="0"/>
    <m/>
  </r>
  <r>
    <x v="10"/>
    <x v="0"/>
    <x v="7"/>
    <x v="0"/>
    <x v="0"/>
    <x v="0"/>
    <x v="2"/>
    <x v="93"/>
    <x v="0"/>
    <m/>
  </r>
  <r>
    <x v="10"/>
    <x v="0"/>
    <x v="7"/>
    <x v="0"/>
    <x v="0"/>
    <x v="0"/>
    <x v="2"/>
    <x v="84"/>
    <x v="102"/>
    <m/>
  </r>
  <r>
    <x v="10"/>
    <x v="0"/>
    <x v="7"/>
    <x v="0"/>
    <x v="0"/>
    <x v="0"/>
    <x v="2"/>
    <x v="84"/>
    <x v="284"/>
    <m/>
  </r>
  <r>
    <x v="10"/>
    <x v="0"/>
    <x v="7"/>
    <x v="0"/>
    <x v="0"/>
    <x v="0"/>
    <x v="2"/>
    <x v="84"/>
    <x v="291"/>
    <m/>
  </r>
  <r>
    <x v="10"/>
    <x v="0"/>
    <x v="7"/>
    <x v="0"/>
    <x v="0"/>
    <x v="0"/>
    <x v="2"/>
    <x v="84"/>
    <x v="0"/>
    <m/>
  </r>
  <r>
    <x v="10"/>
    <x v="0"/>
    <x v="7"/>
    <x v="0"/>
    <x v="0"/>
    <x v="0"/>
    <x v="2"/>
    <x v="84"/>
    <x v="0"/>
    <m/>
  </r>
  <r>
    <x v="10"/>
    <x v="0"/>
    <x v="7"/>
    <x v="0"/>
    <x v="0"/>
    <x v="0"/>
    <x v="2"/>
    <x v="171"/>
    <x v="333"/>
    <n v="1460000"/>
  </r>
  <r>
    <x v="10"/>
    <x v="0"/>
    <x v="7"/>
    <x v="0"/>
    <x v="0"/>
    <x v="0"/>
    <x v="2"/>
    <x v="171"/>
    <x v="334"/>
    <n v="2000000"/>
  </r>
  <r>
    <x v="10"/>
    <x v="0"/>
    <x v="7"/>
    <x v="0"/>
    <x v="0"/>
    <x v="0"/>
    <x v="2"/>
    <x v="84"/>
    <x v="0"/>
    <m/>
  </r>
  <r>
    <x v="10"/>
    <x v="0"/>
    <x v="7"/>
    <x v="0"/>
    <x v="0"/>
    <x v="0"/>
    <x v="2"/>
    <x v="84"/>
    <x v="0"/>
    <m/>
  </r>
  <r>
    <x v="10"/>
    <x v="0"/>
    <x v="7"/>
    <x v="0"/>
    <x v="0"/>
    <x v="0"/>
    <x v="2"/>
    <x v="84"/>
    <x v="0"/>
    <m/>
  </r>
  <r>
    <x v="10"/>
    <x v="0"/>
    <x v="7"/>
    <x v="0"/>
    <x v="0"/>
    <x v="7"/>
    <x v="4"/>
    <x v="119"/>
    <x v="136"/>
    <n v="4100000"/>
  </r>
  <r>
    <x v="10"/>
    <x v="0"/>
    <x v="7"/>
    <x v="0"/>
    <x v="0"/>
    <x v="7"/>
    <x v="4"/>
    <x v="119"/>
    <x v="248"/>
    <n v="4450000"/>
  </r>
  <r>
    <x v="10"/>
    <x v="0"/>
    <x v="7"/>
    <x v="0"/>
    <x v="0"/>
    <x v="7"/>
    <x v="4"/>
    <x v="119"/>
    <x v="186"/>
    <n v="6000000"/>
  </r>
  <r>
    <x v="10"/>
    <x v="0"/>
    <x v="7"/>
    <x v="0"/>
    <x v="0"/>
    <x v="7"/>
    <x v="4"/>
    <x v="119"/>
    <x v="250"/>
    <n v="1800000"/>
  </r>
  <r>
    <x v="10"/>
    <x v="0"/>
    <x v="7"/>
    <x v="0"/>
    <x v="0"/>
    <x v="7"/>
    <x v="4"/>
    <x v="119"/>
    <x v="291"/>
    <n v="6550000"/>
  </r>
  <r>
    <x v="10"/>
    <x v="0"/>
    <x v="7"/>
    <x v="0"/>
    <x v="0"/>
    <x v="7"/>
    <x v="4"/>
    <x v="120"/>
    <x v="250"/>
    <n v="200000"/>
  </r>
  <r>
    <x v="10"/>
    <x v="0"/>
    <x v="7"/>
    <x v="0"/>
    <x v="0"/>
    <x v="7"/>
    <x v="4"/>
    <x v="121"/>
    <x v="136"/>
    <n v="341667"/>
  </r>
  <r>
    <x v="10"/>
    <x v="0"/>
    <x v="7"/>
    <x v="0"/>
    <x v="0"/>
    <x v="7"/>
    <x v="4"/>
    <x v="121"/>
    <x v="186"/>
    <n v="500000"/>
  </r>
  <r>
    <x v="10"/>
    <x v="0"/>
    <x v="7"/>
    <x v="0"/>
    <x v="0"/>
    <x v="7"/>
    <x v="4"/>
    <x v="121"/>
    <x v="248"/>
    <n v="370833"/>
  </r>
  <r>
    <x v="10"/>
    <x v="0"/>
    <x v="7"/>
    <x v="0"/>
    <x v="0"/>
    <x v="7"/>
    <x v="4"/>
    <x v="121"/>
    <x v="250"/>
    <n v="166667"/>
  </r>
  <r>
    <x v="10"/>
    <x v="0"/>
    <x v="7"/>
    <x v="0"/>
    <x v="0"/>
    <x v="7"/>
    <x v="4"/>
    <x v="121"/>
    <x v="291"/>
    <n v="545833"/>
  </r>
  <r>
    <x v="10"/>
    <x v="0"/>
    <x v="7"/>
    <x v="0"/>
    <x v="0"/>
    <x v="7"/>
    <x v="4"/>
    <x v="122"/>
    <x v="136"/>
    <n v="41000"/>
  </r>
  <r>
    <x v="10"/>
    <x v="0"/>
    <x v="7"/>
    <x v="0"/>
    <x v="0"/>
    <x v="7"/>
    <x v="4"/>
    <x v="122"/>
    <x v="248"/>
    <n v="44500"/>
  </r>
  <r>
    <x v="10"/>
    <x v="0"/>
    <x v="7"/>
    <x v="0"/>
    <x v="0"/>
    <x v="7"/>
    <x v="4"/>
    <x v="122"/>
    <x v="186"/>
    <n v="60000"/>
  </r>
  <r>
    <x v="10"/>
    <x v="0"/>
    <x v="7"/>
    <x v="0"/>
    <x v="0"/>
    <x v="7"/>
    <x v="4"/>
    <x v="122"/>
    <x v="250"/>
    <n v="20000"/>
  </r>
  <r>
    <x v="10"/>
    <x v="0"/>
    <x v="7"/>
    <x v="0"/>
    <x v="0"/>
    <x v="7"/>
    <x v="4"/>
    <x v="122"/>
    <x v="291"/>
    <n v="65500"/>
  </r>
  <r>
    <x v="10"/>
    <x v="0"/>
    <x v="7"/>
    <x v="0"/>
    <x v="0"/>
    <x v="7"/>
    <x v="4"/>
    <x v="123"/>
    <x v="136"/>
    <n v="341667"/>
  </r>
  <r>
    <x v="10"/>
    <x v="0"/>
    <x v="7"/>
    <x v="0"/>
    <x v="0"/>
    <x v="7"/>
    <x v="4"/>
    <x v="123"/>
    <x v="186"/>
    <n v="500000"/>
  </r>
  <r>
    <x v="10"/>
    <x v="0"/>
    <x v="7"/>
    <x v="0"/>
    <x v="0"/>
    <x v="7"/>
    <x v="4"/>
    <x v="123"/>
    <x v="248"/>
    <n v="370833"/>
  </r>
  <r>
    <x v="10"/>
    <x v="0"/>
    <x v="7"/>
    <x v="0"/>
    <x v="0"/>
    <x v="7"/>
    <x v="4"/>
    <x v="123"/>
    <x v="250"/>
    <n v="166667"/>
  </r>
  <r>
    <x v="10"/>
    <x v="0"/>
    <x v="7"/>
    <x v="0"/>
    <x v="0"/>
    <x v="7"/>
    <x v="4"/>
    <x v="123"/>
    <x v="291"/>
    <n v="545833"/>
  </r>
  <r>
    <x v="10"/>
    <x v="0"/>
    <x v="7"/>
    <x v="0"/>
    <x v="0"/>
    <x v="7"/>
    <x v="4"/>
    <x v="124"/>
    <x v="136"/>
    <n v="170833"/>
  </r>
  <r>
    <x v="10"/>
    <x v="0"/>
    <x v="7"/>
    <x v="0"/>
    <x v="0"/>
    <x v="7"/>
    <x v="4"/>
    <x v="124"/>
    <x v="186"/>
    <n v="250000"/>
  </r>
  <r>
    <x v="10"/>
    <x v="0"/>
    <x v="7"/>
    <x v="0"/>
    <x v="0"/>
    <x v="7"/>
    <x v="4"/>
    <x v="124"/>
    <x v="248"/>
    <n v="185417"/>
  </r>
  <r>
    <x v="10"/>
    <x v="0"/>
    <x v="7"/>
    <x v="0"/>
    <x v="0"/>
    <x v="7"/>
    <x v="4"/>
    <x v="124"/>
    <x v="250"/>
    <n v="75000"/>
  </r>
  <r>
    <x v="10"/>
    <x v="0"/>
    <x v="7"/>
    <x v="0"/>
    <x v="0"/>
    <x v="7"/>
    <x v="4"/>
    <x v="124"/>
    <x v="291"/>
    <n v="272917"/>
  </r>
  <r>
    <x v="10"/>
    <x v="0"/>
    <x v="7"/>
    <x v="0"/>
    <x v="0"/>
    <x v="7"/>
    <x v="4"/>
    <x v="135"/>
    <x v="0"/>
    <m/>
  </r>
  <r>
    <x v="10"/>
    <x v="0"/>
    <x v="7"/>
    <x v="0"/>
    <x v="0"/>
    <x v="7"/>
    <x v="4"/>
    <x v="167"/>
    <x v="250"/>
    <n v="200000"/>
  </r>
  <r>
    <x v="10"/>
    <x v="0"/>
    <x v="7"/>
    <x v="0"/>
    <x v="0"/>
    <x v="7"/>
    <x v="4"/>
    <x v="167"/>
    <x v="291"/>
    <n v="800000"/>
  </r>
  <r>
    <x v="10"/>
    <x v="0"/>
    <x v="7"/>
    <x v="0"/>
    <x v="0"/>
    <x v="7"/>
    <x v="4"/>
    <x v="144"/>
    <x v="136"/>
    <m/>
  </r>
  <r>
    <x v="10"/>
    <x v="0"/>
    <x v="7"/>
    <x v="0"/>
    <x v="0"/>
    <x v="7"/>
    <x v="4"/>
    <x v="144"/>
    <x v="186"/>
    <m/>
  </r>
  <r>
    <x v="10"/>
    <x v="0"/>
    <x v="7"/>
    <x v="0"/>
    <x v="0"/>
    <x v="7"/>
    <x v="4"/>
    <x v="126"/>
    <x v="0"/>
    <m/>
  </r>
  <r>
    <x v="10"/>
    <x v="0"/>
    <x v="7"/>
    <x v="0"/>
    <x v="0"/>
    <x v="7"/>
    <x v="4"/>
    <x v="127"/>
    <x v="5"/>
    <n v="119914"/>
  </r>
  <r>
    <x v="10"/>
    <x v="0"/>
    <x v="7"/>
    <x v="0"/>
    <x v="0"/>
    <x v="7"/>
    <x v="4"/>
    <x v="152"/>
    <x v="130"/>
    <m/>
  </r>
  <r>
    <x v="10"/>
    <x v="0"/>
    <x v="7"/>
    <x v="0"/>
    <x v="0"/>
    <x v="7"/>
    <x v="4"/>
    <x v="128"/>
    <x v="6"/>
    <n v="1746000"/>
  </r>
  <r>
    <x v="10"/>
    <x v="0"/>
    <x v="7"/>
    <x v="0"/>
    <x v="0"/>
    <x v="7"/>
    <x v="4"/>
    <x v="128"/>
    <x v="290"/>
    <n v="216000"/>
  </r>
  <r>
    <x v="10"/>
    <x v="0"/>
    <x v="7"/>
    <x v="0"/>
    <x v="0"/>
    <x v="7"/>
    <x v="4"/>
    <x v="128"/>
    <x v="7"/>
    <n v="786100"/>
  </r>
  <r>
    <x v="10"/>
    <x v="0"/>
    <x v="7"/>
    <x v="0"/>
    <x v="0"/>
    <x v="7"/>
    <x v="4"/>
    <x v="129"/>
    <x v="77"/>
    <n v="164000"/>
  </r>
  <r>
    <x v="10"/>
    <x v="0"/>
    <x v="7"/>
    <x v="0"/>
    <x v="0"/>
    <x v="7"/>
    <x v="4"/>
    <x v="129"/>
    <x v="187"/>
    <n v="752000"/>
  </r>
  <r>
    <x v="10"/>
    <x v="0"/>
    <x v="7"/>
    <x v="0"/>
    <x v="0"/>
    <x v="7"/>
    <x v="4"/>
    <x v="129"/>
    <x v="310"/>
    <m/>
  </r>
  <r>
    <x v="10"/>
    <x v="0"/>
    <x v="7"/>
    <x v="0"/>
    <x v="0"/>
    <x v="7"/>
    <x v="4"/>
    <x v="169"/>
    <x v="311"/>
    <m/>
  </r>
  <r>
    <x v="10"/>
    <x v="0"/>
    <x v="7"/>
    <x v="0"/>
    <x v="0"/>
    <x v="7"/>
    <x v="2"/>
    <x v="131"/>
    <x v="136"/>
    <m/>
  </r>
  <r>
    <x v="10"/>
    <x v="0"/>
    <x v="7"/>
    <x v="0"/>
    <x v="0"/>
    <x v="1"/>
    <x v="7"/>
    <x v="34"/>
    <x v="29"/>
    <n v="143990"/>
  </r>
  <r>
    <x v="10"/>
    <x v="0"/>
    <x v="7"/>
    <x v="0"/>
    <x v="0"/>
    <x v="1"/>
    <x v="7"/>
    <x v="34"/>
    <x v="294"/>
    <m/>
  </r>
  <r>
    <x v="10"/>
    <x v="0"/>
    <x v="7"/>
    <x v="0"/>
    <x v="0"/>
    <x v="1"/>
    <x v="7"/>
    <x v="20"/>
    <x v="29"/>
    <n v="258800"/>
  </r>
  <r>
    <x v="10"/>
    <x v="0"/>
    <x v="7"/>
    <x v="0"/>
    <x v="0"/>
    <x v="1"/>
    <x v="7"/>
    <x v="20"/>
    <x v="321"/>
    <n v="81000"/>
  </r>
  <r>
    <x v="10"/>
    <x v="0"/>
    <x v="7"/>
    <x v="0"/>
    <x v="0"/>
    <x v="1"/>
    <x v="7"/>
    <x v="20"/>
    <x v="169"/>
    <n v="1130683"/>
  </r>
  <r>
    <x v="10"/>
    <x v="0"/>
    <x v="7"/>
    <x v="0"/>
    <x v="0"/>
    <x v="1"/>
    <x v="7"/>
    <x v="101"/>
    <x v="6"/>
    <m/>
  </r>
  <r>
    <x v="10"/>
    <x v="0"/>
    <x v="7"/>
    <x v="0"/>
    <x v="0"/>
    <x v="1"/>
    <x v="7"/>
    <x v="101"/>
    <x v="77"/>
    <m/>
  </r>
  <r>
    <x v="10"/>
    <x v="0"/>
    <x v="7"/>
    <x v="0"/>
    <x v="0"/>
    <x v="1"/>
    <x v="7"/>
    <x v="101"/>
    <x v="229"/>
    <m/>
  </r>
  <r>
    <x v="10"/>
    <x v="0"/>
    <x v="7"/>
    <x v="0"/>
    <x v="0"/>
    <x v="1"/>
    <x v="7"/>
    <x v="101"/>
    <x v="130"/>
    <m/>
  </r>
  <r>
    <x v="10"/>
    <x v="0"/>
    <x v="7"/>
    <x v="0"/>
    <x v="0"/>
    <x v="1"/>
    <x v="7"/>
    <x v="101"/>
    <x v="321"/>
    <n v="8692"/>
  </r>
  <r>
    <x v="10"/>
    <x v="0"/>
    <x v="7"/>
    <x v="0"/>
    <x v="0"/>
    <x v="1"/>
    <x v="7"/>
    <x v="101"/>
    <x v="8"/>
    <m/>
  </r>
  <r>
    <x v="10"/>
    <x v="0"/>
    <x v="7"/>
    <x v="0"/>
    <x v="0"/>
    <x v="1"/>
    <x v="7"/>
    <x v="101"/>
    <x v="31"/>
    <m/>
  </r>
  <r>
    <x v="10"/>
    <x v="0"/>
    <x v="7"/>
    <x v="0"/>
    <x v="0"/>
    <x v="1"/>
    <x v="7"/>
    <x v="159"/>
    <x v="14"/>
    <m/>
  </r>
  <r>
    <x v="10"/>
    <x v="0"/>
    <x v="7"/>
    <x v="0"/>
    <x v="0"/>
    <x v="1"/>
    <x v="7"/>
    <x v="159"/>
    <x v="176"/>
    <m/>
  </r>
  <r>
    <x v="10"/>
    <x v="0"/>
    <x v="7"/>
    <x v="0"/>
    <x v="0"/>
    <x v="1"/>
    <x v="7"/>
    <x v="55"/>
    <x v="246"/>
    <m/>
  </r>
  <r>
    <x v="10"/>
    <x v="0"/>
    <x v="7"/>
    <x v="0"/>
    <x v="0"/>
    <x v="1"/>
    <x v="7"/>
    <x v="55"/>
    <x v="36"/>
    <m/>
  </r>
  <r>
    <x v="10"/>
    <x v="0"/>
    <x v="7"/>
    <x v="0"/>
    <x v="0"/>
    <x v="1"/>
    <x v="8"/>
    <x v="22"/>
    <x v="321"/>
    <n v="62255"/>
  </r>
  <r>
    <x v="10"/>
    <x v="0"/>
    <x v="7"/>
    <x v="0"/>
    <x v="0"/>
    <x v="1"/>
    <x v="8"/>
    <x v="22"/>
    <x v="29"/>
    <n v="797419.52000000002"/>
  </r>
  <r>
    <x v="10"/>
    <x v="0"/>
    <x v="7"/>
    <x v="0"/>
    <x v="0"/>
    <x v="1"/>
    <x v="2"/>
    <x v="168"/>
    <x v="50"/>
    <m/>
  </r>
  <r>
    <x v="10"/>
    <x v="0"/>
    <x v="7"/>
    <x v="0"/>
    <x v="0"/>
    <x v="1"/>
    <x v="8"/>
    <x v="94"/>
    <x v="36"/>
    <m/>
  </r>
  <r>
    <x v="10"/>
    <x v="0"/>
    <x v="7"/>
    <x v="0"/>
    <x v="0"/>
    <x v="1"/>
    <x v="8"/>
    <x v="94"/>
    <x v="15"/>
    <m/>
  </r>
  <r>
    <x v="10"/>
    <x v="0"/>
    <x v="7"/>
    <x v="0"/>
    <x v="0"/>
    <x v="1"/>
    <x v="8"/>
    <x v="94"/>
    <x v="167"/>
    <n v="4636"/>
  </r>
  <r>
    <x v="10"/>
    <x v="0"/>
    <x v="7"/>
    <x v="0"/>
    <x v="0"/>
    <x v="1"/>
    <x v="8"/>
    <x v="94"/>
    <x v="327"/>
    <n v="10542"/>
  </r>
  <r>
    <x v="10"/>
    <x v="0"/>
    <x v="7"/>
    <x v="0"/>
    <x v="0"/>
    <x v="1"/>
    <x v="8"/>
    <x v="94"/>
    <x v="333"/>
    <n v="14400"/>
  </r>
  <r>
    <x v="10"/>
    <x v="0"/>
    <x v="7"/>
    <x v="0"/>
    <x v="0"/>
    <x v="1"/>
    <x v="8"/>
    <x v="94"/>
    <x v="328"/>
    <n v="8529"/>
  </r>
  <r>
    <x v="10"/>
    <x v="0"/>
    <x v="7"/>
    <x v="0"/>
    <x v="0"/>
    <x v="1"/>
    <x v="8"/>
    <x v="94"/>
    <x v="324"/>
    <n v="6135.77"/>
  </r>
  <r>
    <x v="10"/>
    <x v="0"/>
    <x v="7"/>
    <x v="0"/>
    <x v="0"/>
    <x v="1"/>
    <x v="8"/>
    <x v="94"/>
    <x v="325"/>
    <n v="5075"/>
  </r>
  <r>
    <x v="10"/>
    <x v="0"/>
    <x v="7"/>
    <x v="0"/>
    <x v="0"/>
    <x v="1"/>
    <x v="8"/>
    <x v="94"/>
    <x v="297"/>
    <m/>
  </r>
  <r>
    <x v="10"/>
    <x v="0"/>
    <x v="7"/>
    <x v="0"/>
    <x v="0"/>
    <x v="1"/>
    <x v="8"/>
    <x v="95"/>
    <x v="0"/>
    <m/>
  </r>
  <r>
    <x v="10"/>
    <x v="0"/>
    <x v="7"/>
    <x v="0"/>
    <x v="0"/>
    <x v="1"/>
    <x v="8"/>
    <x v="94"/>
    <x v="226"/>
    <m/>
  </r>
  <r>
    <x v="10"/>
    <x v="0"/>
    <x v="7"/>
    <x v="0"/>
    <x v="0"/>
    <x v="1"/>
    <x v="8"/>
    <x v="156"/>
    <x v="80"/>
    <m/>
  </r>
  <r>
    <x v="10"/>
    <x v="0"/>
    <x v="7"/>
    <x v="0"/>
    <x v="0"/>
    <x v="1"/>
    <x v="8"/>
    <x v="156"/>
    <x v="88"/>
    <m/>
  </r>
  <r>
    <x v="10"/>
    <x v="0"/>
    <x v="7"/>
    <x v="0"/>
    <x v="0"/>
    <x v="1"/>
    <x v="8"/>
    <x v="156"/>
    <x v="6"/>
    <m/>
  </r>
  <r>
    <x v="10"/>
    <x v="0"/>
    <x v="7"/>
    <x v="0"/>
    <x v="0"/>
    <x v="1"/>
    <x v="8"/>
    <x v="156"/>
    <x v="122"/>
    <m/>
  </r>
  <r>
    <x v="10"/>
    <x v="0"/>
    <x v="7"/>
    <x v="0"/>
    <x v="0"/>
    <x v="1"/>
    <x v="8"/>
    <x v="156"/>
    <x v="16"/>
    <m/>
  </r>
  <r>
    <x v="10"/>
    <x v="0"/>
    <x v="7"/>
    <x v="0"/>
    <x v="0"/>
    <x v="1"/>
    <x v="8"/>
    <x v="156"/>
    <x v="42"/>
    <m/>
  </r>
  <r>
    <x v="10"/>
    <x v="0"/>
    <x v="7"/>
    <x v="0"/>
    <x v="0"/>
    <x v="1"/>
    <x v="8"/>
    <x v="156"/>
    <x v="37"/>
    <m/>
  </r>
  <r>
    <x v="10"/>
    <x v="0"/>
    <x v="7"/>
    <x v="0"/>
    <x v="0"/>
    <x v="1"/>
    <x v="8"/>
    <x v="156"/>
    <x v="45"/>
    <m/>
  </r>
  <r>
    <x v="10"/>
    <x v="0"/>
    <x v="7"/>
    <x v="0"/>
    <x v="0"/>
    <x v="1"/>
    <x v="8"/>
    <x v="156"/>
    <x v="124"/>
    <m/>
  </r>
  <r>
    <x v="10"/>
    <x v="0"/>
    <x v="7"/>
    <x v="0"/>
    <x v="0"/>
    <x v="1"/>
    <x v="8"/>
    <x v="156"/>
    <x v="31"/>
    <m/>
  </r>
  <r>
    <x v="10"/>
    <x v="0"/>
    <x v="7"/>
    <x v="0"/>
    <x v="0"/>
    <x v="1"/>
    <x v="8"/>
    <x v="156"/>
    <x v="80"/>
    <m/>
  </r>
  <r>
    <x v="10"/>
    <x v="0"/>
    <x v="7"/>
    <x v="0"/>
    <x v="0"/>
    <x v="1"/>
    <x v="8"/>
    <x v="156"/>
    <x v="0"/>
    <m/>
  </r>
  <r>
    <x v="10"/>
    <x v="0"/>
    <x v="7"/>
    <x v="0"/>
    <x v="0"/>
    <x v="1"/>
    <x v="8"/>
    <x v="156"/>
    <x v="0"/>
    <m/>
  </r>
  <r>
    <x v="10"/>
    <x v="0"/>
    <x v="7"/>
    <x v="0"/>
    <x v="0"/>
    <x v="1"/>
    <x v="8"/>
    <x v="4"/>
    <x v="2"/>
    <n v="1974740"/>
  </r>
  <r>
    <x v="10"/>
    <x v="0"/>
    <x v="7"/>
    <x v="0"/>
    <x v="0"/>
    <x v="1"/>
    <x v="8"/>
    <x v="4"/>
    <x v="45"/>
    <n v="1117760"/>
  </r>
  <r>
    <x v="10"/>
    <x v="0"/>
    <x v="7"/>
    <x v="0"/>
    <x v="0"/>
    <x v="1"/>
    <x v="8"/>
    <x v="4"/>
    <x v="312"/>
    <n v="832955"/>
  </r>
  <r>
    <x v="10"/>
    <x v="0"/>
    <x v="7"/>
    <x v="0"/>
    <x v="0"/>
    <x v="1"/>
    <x v="8"/>
    <x v="4"/>
    <x v="224"/>
    <n v="521209"/>
  </r>
  <r>
    <x v="10"/>
    <x v="0"/>
    <x v="7"/>
    <x v="0"/>
    <x v="0"/>
    <x v="1"/>
    <x v="8"/>
    <x v="4"/>
    <x v="101"/>
    <m/>
  </r>
  <r>
    <x v="10"/>
    <x v="0"/>
    <x v="7"/>
    <x v="0"/>
    <x v="0"/>
    <x v="1"/>
    <x v="8"/>
    <x v="4"/>
    <x v="37"/>
    <m/>
  </r>
  <r>
    <x v="10"/>
    <x v="0"/>
    <x v="7"/>
    <x v="0"/>
    <x v="0"/>
    <x v="1"/>
    <x v="8"/>
    <x v="4"/>
    <x v="87"/>
    <m/>
  </r>
  <r>
    <x v="10"/>
    <x v="0"/>
    <x v="7"/>
    <x v="0"/>
    <x v="0"/>
    <x v="1"/>
    <x v="8"/>
    <x v="4"/>
    <x v="219"/>
    <m/>
  </r>
  <r>
    <x v="10"/>
    <x v="0"/>
    <x v="7"/>
    <x v="0"/>
    <x v="0"/>
    <x v="1"/>
    <x v="8"/>
    <x v="4"/>
    <x v="220"/>
    <m/>
  </r>
  <r>
    <x v="10"/>
    <x v="0"/>
    <x v="7"/>
    <x v="0"/>
    <x v="0"/>
    <x v="1"/>
    <x v="8"/>
    <x v="4"/>
    <x v="221"/>
    <m/>
  </r>
  <r>
    <x v="10"/>
    <x v="0"/>
    <x v="7"/>
    <x v="0"/>
    <x v="0"/>
    <x v="1"/>
    <x v="8"/>
    <x v="4"/>
    <x v="205"/>
    <m/>
  </r>
  <r>
    <x v="10"/>
    <x v="0"/>
    <x v="7"/>
    <x v="0"/>
    <x v="0"/>
    <x v="1"/>
    <x v="8"/>
    <x v="4"/>
    <x v="140"/>
    <m/>
  </r>
  <r>
    <x v="10"/>
    <x v="0"/>
    <x v="7"/>
    <x v="0"/>
    <x v="0"/>
    <x v="1"/>
    <x v="8"/>
    <x v="4"/>
    <x v="253"/>
    <m/>
  </r>
  <r>
    <x v="10"/>
    <x v="0"/>
    <x v="7"/>
    <x v="0"/>
    <x v="0"/>
    <x v="1"/>
    <x v="8"/>
    <x v="4"/>
    <x v="2"/>
    <m/>
  </r>
  <r>
    <x v="10"/>
    <x v="0"/>
    <x v="7"/>
    <x v="0"/>
    <x v="0"/>
    <x v="1"/>
    <x v="8"/>
    <x v="4"/>
    <x v="157"/>
    <m/>
  </r>
  <r>
    <x v="10"/>
    <x v="0"/>
    <x v="7"/>
    <x v="0"/>
    <x v="0"/>
    <x v="1"/>
    <x v="8"/>
    <x v="4"/>
    <x v="185"/>
    <m/>
  </r>
  <r>
    <x v="10"/>
    <x v="0"/>
    <x v="7"/>
    <x v="0"/>
    <x v="0"/>
    <x v="1"/>
    <x v="8"/>
    <x v="4"/>
    <x v="139"/>
    <m/>
  </r>
  <r>
    <x v="10"/>
    <x v="0"/>
    <x v="7"/>
    <x v="0"/>
    <x v="0"/>
    <x v="1"/>
    <x v="8"/>
    <x v="4"/>
    <x v="31"/>
    <m/>
  </r>
  <r>
    <x v="10"/>
    <x v="0"/>
    <x v="7"/>
    <x v="0"/>
    <x v="0"/>
    <x v="1"/>
    <x v="8"/>
    <x v="4"/>
    <x v="54"/>
    <m/>
  </r>
  <r>
    <x v="10"/>
    <x v="0"/>
    <x v="7"/>
    <x v="0"/>
    <x v="0"/>
    <x v="1"/>
    <x v="8"/>
    <x v="4"/>
    <x v="200"/>
    <m/>
  </r>
  <r>
    <x v="10"/>
    <x v="0"/>
    <x v="7"/>
    <x v="0"/>
    <x v="0"/>
    <x v="1"/>
    <x v="8"/>
    <x v="4"/>
    <x v="210"/>
    <m/>
  </r>
  <r>
    <x v="10"/>
    <x v="0"/>
    <x v="7"/>
    <x v="0"/>
    <x v="0"/>
    <x v="1"/>
    <x v="8"/>
    <x v="4"/>
    <x v="0"/>
    <m/>
  </r>
  <r>
    <x v="10"/>
    <x v="0"/>
    <x v="7"/>
    <x v="0"/>
    <x v="0"/>
    <x v="1"/>
    <x v="8"/>
    <x v="4"/>
    <x v="0"/>
    <m/>
  </r>
  <r>
    <x v="10"/>
    <x v="0"/>
    <x v="7"/>
    <x v="0"/>
    <x v="0"/>
    <x v="1"/>
    <x v="8"/>
    <x v="4"/>
    <x v="0"/>
    <m/>
  </r>
  <r>
    <x v="10"/>
    <x v="0"/>
    <x v="7"/>
    <x v="0"/>
    <x v="0"/>
    <x v="1"/>
    <x v="8"/>
    <x v="4"/>
    <x v="0"/>
    <m/>
  </r>
  <r>
    <x v="10"/>
    <x v="0"/>
    <x v="7"/>
    <x v="0"/>
    <x v="0"/>
    <x v="1"/>
    <x v="8"/>
    <x v="4"/>
    <x v="0"/>
    <m/>
  </r>
  <r>
    <x v="10"/>
    <x v="0"/>
    <x v="7"/>
    <x v="0"/>
    <x v="0"/>
    <x v="1"/>
    <x v="8"/>
    <x v="4"/>
    <x v="0"/>
    <m/>
  </r>
  <r>
    <x v="10"/>
    <x v="0"/>
    <x v="7"/>
    <x v="0"/>
    <x v="0"/>
    <x v="6"/>
    <x v="23"/>
    <x v="112"/>
    <x v="31"/>
    <m/>
  </r>
  <r>
    <x v="10"/>
    <x v="0"/>
    <x v="7"/>
    <x v="0"/>
    <x v="2"/>
    <x v="3"/>
    <x v="3"/>
    <x v="96"/>
    <x v="0"/>
    <m/>
  </r>
  <r>
    <x v="10"/>
    <x v="0"/>
    <x v="7"/>
    <x v="0"/>
    <x v="2"/>
    <x v="3"/>
    <x v="3"/>
    <x v="137"/>
    <x v="98"/>
    <m/>
  </r>
  <r>
    <x v="10"/>
    <x v="0"/>
    <x v="7"/>
    <x v="0"/>
    <x v="2"/>
    <x v="3"/>
    <x v="3"/>
    <x v="97"/>
    <x v="34"/>
    <n v="847676"/>
  </r>
  <r>
    <x v="10"/>
    <x v="0"/>
    <x v="7"/>
    <x v="0"/>
    <x v="2"/>
    <x v="3"/>
    <x v="3"/>
    <x v="97"/>
    <x v="36"/>
    <m/>
  </r>
  <r>
    <x v="10"/>
    <x v="0"/>
    <x v="7"/>
    <x v="0"/>
    <x v="2"/>
    <x v="3"/>
    <x v="3"/>
    <x v="97"/>
    <x v="48"/>
    <m/>
  </r>
  <r>
    <x v="10"/>
    <x v="0"/>
    <x v="7"/>
    <x v="0"/>
    <x v="2"/>
    <x v="3"/>
    <x v="3"/>
    <x v="97"/>
    <x v="35"/>
    <m/>
  </r>
  <r>
    <x v="10"/>
    <x v="0"/>
    <x v="7"/>
    <x v="0"/>
    <x v="2"/>
    <x v="3"/>
    <x v="3"/>
    <x v="97"/>
    <x v="322"/>
    <m/>
  </r>
  <r>
    <x v="10"/>
    <x v="0"/>
    <x v="7"/>
    <x v="0"/>
    <x v="2"/>
    <x v="3"/>
    <x v="3"/>
    <x v="97"/>
    <x v="0"/>
    <m/>
  </r>
  <r>
    <x v="10"/>
    <x v="0"/>
    <x v="7"/>
    <x v="0"/>
    <x v="2"/>
    <x v="3"/>
    <x v="3"/>
    <x v="97"/>
    <x v="0"/>
    <m/>
  </r>
  <r>
    <x v="10"/>
    <x v="0"/>
    <x v="7"/>
    <x v="0"/>
    <x v="2"/>
    <x v="3"/>
    <x v="3"/>
    <x v="98"/>
    <x v="0"/>
    <m/>
  </r>
  <r>
    <x v="10"/>
    <x v="0"/>
    <x v="7"/>
    <x v="0"/>
    <x v="2"/>
    <x v="3"/>
    <x v="3"/>
    <x v="99"/>
    <x v="70"/>
    <n v="5472492"/>
  </r>
  <r>
    <x v="10"/>
    <x v="0"/>
    <x v="7"/>
    <x v="0"/>
    <x v="2"/>
    <x v="3"/>
    <x v="3"/>
    <x v="97"/>
    <x v="36"/>
    <n v="7552868"/>
  </r>
  <r>
    <x v="10"/>
    <x v="0"/>
    <x v="7"/>
    <x v="0"/>
    <x v="2"/>
    <x v="3"/>
    <x v="3"/>
    <x v="99"/>
    <x v="37"/>
    <m/>
  </r>
  <r>
    <x v="10"/>
    <x v="0"/>
    <x v="7"/>
    <x v="0"/>
    <x v="2"/>
    <x v="3"/>
    <x v="3"/>
    <x v="99"/>
    <x v="226"/>
    <m/>
  </r>
  <r>
    <x v="10"/>
    <x v="0"/>
    <x v="7"/>
    <x v="0"/>
    <x v="2"/>
    <x v="3"/>
    <x v="3"/>
    <x v="99"/>
    <x v="230"/>
    <m/>
  </r>
  <r>
    <x v="10"/>
    <x v="0"/>
    <x v="7"/>
    <x v="0"/>
    <x v="2"/>
    <x v="3"/>
    <x v="3"/>
    <x v="99"/>
    <x v="156"/>
    <m/>
  </r>
  <r>
    <x v="10"/>
    <x v="0"/>
    <x v="7"/>
    <x v="0"/>
    <x v="2"/>
    <x v="3"/>
    <x v="3"/>
    <x v="99"/>
    <x v="249"/>
    <n v="58567940"/>
  </r>
  <r>
    <x v="10"/>
    <x v="0"/>
    <x v="7"/>
    <x v="0"/>
    <x v="2"/>
    <x v="3"/>
    <x v="3"/>
    <x v="99"/>
    <x v="38"/>
    <m/>
  </r>
  <r>
    <x v="10"/>
    <x v="0"/>
    <x v="7"/>
    <x v="0"/>
    <x v="2"/>
    <x v="3"/>
    <x v="26"/>
    <x v="137"/>
    <x v="98"/>
    <m/>
  </r>
  <r>
    <x v="10"/>
    <x v="0"/>
    <x v="7"/>
    <x v="0"/>
    <x v="2"/>
    <x v="3"/>
    <x v="20"/>
    <x v="49"/>
    <x v="226"/>
    <m/>
  </r>
  <r>
    <x v="10"/>
    <x v="0"/>
    <x v="7"/>
    <x v="0"/>
    <x v="2"/>
    <x v="3"/>
    <x v="20"/>
    <x v="49"/>
    <x v="124"/>
    <m/>
  </r>
  <r>
    <x v="10"/>
    <x v="0"/>
    <x v="7"/>
    <x v="0"/>
    <x v="2"/>
    <x v="3"/>
    <x v="20"/>
    <x v="49"/>
    <x v="41"/>
    <n v="3211980"/>
  </r>
  <r>
    <x v="10"/>
    <x v="0"/>
    <x v="7"/>
    <x v="0"/>
    <x v="2"/>
    <x v="3"/>
    <x v="20"/>
    <x v="49"/>
    <x v="42"/>
    <n v="990000"/>
  </r>
  <r>
    <x v="10"/>
    <x v="0"/>
    <x v="7"/>
    <x v="0"/>
    <x v="2"/>
    <x v="3"/>
    <x v="20"/>
    <x v="49"/>
    <x v="230"/>
    <m/>
  </r>
  <r>
    <x v="10"/>
    <x v="0"/>
    <x v="7"/>
    <x v="0"/>
    <x v="2"/>
    <x v="3"/>
    <x v="20"/>
    <x v="49"/>
    <x v="122"/>
    <m/>
  </r>
  <r>
    <x v="10"/>
    <x v="0"/>
    <x v="7"/>
    <x v="0"/>
    <x v="2"/>
    <x v="3"/>
    <x v="20"/>
    <x v="151"/>
    <x v="0"/>
    <m/>
  </r>
  <r>
    <x v="10"/>
    <x v="0"/>
    <x v="7"/>
    <x v="0"/>
    <x v="2"/>
    <x v="3"/>
    <x v="20"/>
    <x v="111"/>
    <x v="42"/>
    <n v="1052000"/>
  </r>
  <r>
    <x v="10"/>
    <x v="0"/>
    <x v="7"/>
    <x v="0"/>
    <x v="2"/>
    <x v="3"/>
    <x v="20"/>
    <x v="111"/>
    <x v="124"/>
    <n v="1687395"/>
  </r>
  <r>
    <x v="10"/>
    <x v="0"/>
    <x v="7"/>
    <x v="0"/>
    <x v="2"/>
    <x v="3"/>
    <x v="20"/>
    <x v="111"/>
    <x v="0"/>
    <m/>
  </r>
  <r>
    <x v="10"/>
    <x v="0"/>
    <x v="7"/>
    <x v="0"/>
    <x v="2"/>
    <x v="3"/>
    <x v="20"/>
    <x v="111"/>
    <x v="0"/>
    <m/>
  </r>
  <r>
    <x v="10"/>
    <x v="0"/>
    <x v="7"/>
    <x v="0"/>
    <x v="2"/>
    <x v="3"/>
    <x v="20"/>
    <x v="111"/>
    <x v="0"/>
    <m/>
  </r>
  <r>
    <x v="10"/>
    <x v="0"/>
    <x v="7"/>
    <x v="0"/>
    <x v="2"/>
    <x v="3"/>
    <x v="30"/>
    <x v="151"/>
    <x v="124"/>
    <n v="2571024"/>
  </r>
  <r>
    <x v="10"/>
    <x v="0"/>
    <x v="7"/>
    <x v="0"/>
    <x v="2"/>
    <x v="3"/>
    <x v="30"/>
    <x v="151"/>
    <x v="230"/>
    <m/>
  </r>
  <r>
    <x v="10"/>
    <x v="0"/>
    <x v="7"/>
    <x v="0"/>
    <x v="2"/>
    <x v="3"/>
    <x v="0"/>
    <x v="157"/>
    <x v="36"/>
    <m/>
  </r>
  <r>
    <x v="10"/>
    <x v="0"/>
    <x v="7"/>
    <x v="0"/>
    <x v="2"/>
    <x v="3"/>
    <x v="0"/>
    <x v="157"/>
    <x v="259"/>
    <m/>
  </r>
  <r>
    <x v="10"/>
    <x v="0"/>
    <x v="7"/>
    <x v="0"/>
    <x v="2"/>
    <x v="3"/>
    <x v="21"/>
    <x v="50"/>
    <x v="0"/>
    <m/>
  </r>
  <r>
    <x v="10"/>
    <x v="0"/>
    <x v="7"/>
    <x v="0"/>
    <x v="2"/>
    <x v="3"/>
    <x v="21"/>
    <x v="132"/>
    <x v="0"/>
    <m/>
  </r>
  <r>
    <x v="11"/>
    <x v="0"/>
    <x v="7"/>
    <x v="0"/>
    <x v="1"/>
    <x v="2"/>
    <x v="24"/>
    <x v="63"/>
    <x v="1"/>
    <n v="257702031.16999999"/>
  </r>
  <r>
    <x v="11"/>
    <x v="0"/>
    <x v="7"/>
    <x v="0"/>
    <x v="1"/>
    <x v="5"/>
    <x v="11"/>
    <x v="64"/>
    <x v="0"/>
    <m/>
  </r>
  <r>
    <x v="11"/>
    <x v="0"/>
    <x v="7"/>
    <x v="0"/>
    <x v="1"/>
    <x v="5"/>
    <x v="14"/>
    <x v="66"/>
    <x v="0"/>
    <m/>
  </r>
  <r>
    <x v="11"/>
    <x v="0"/>
    <x v="7"/>
    <x v="0"/>
    <x v="1"/>
    <x v="5"/>
    <x v="15"/>
    <x v="69"/>
    <x v="0"/>
    <m/>
  </r>
  <r>
    <x v="11"/>
    <x v="0"/>
    <x v="7"/>
    <x v="0"/>
    <x v="1"/>
    <x v="2"/>
    <x v="25"/>
    <x v="74"/>
    <x v="0"/>
    <n v="-6960232.7400000002"/>
  </r>
  <r>
    <x v="11"/>
    <x v="0"/>
    <x v="7"/>
    <x v="0"/>
    <x v="1"/>
    <x v="2"/>
    <x v="25"/>
    <x v="118"/>
    <x v="0"/>
    <m/>
  </r>
  <r>
    <x v="11"/>
    <x v="0"/>
    <x v="7"/>
    <x v="0"/>
    <x v="1"/>
    <x v="2"/>
    <x v="0"/>
    <x v="103"/>
    <x v="0"/>
    <m/>
  </r>
  <r>
    <x v="11"/>
    <x v="0"/>
    <x v="7"/>
    <x v="0"/>
    <x v="1"/>
    <x v="2"/>
    <x v="0"/>
    <x v="104"/>
    <x v="0"/>
    <n v="268907.52000000002"/>
  </r>
  <r>
    <x v="11"/>
    <x v="0"/>
    <x v="7"/>
    <x v="0"/>
    <x v="1"/>
    <x v="2"/>
    <x v="0"/>
    <x v="145"/>
    <x v="0"/>
    <n v="-2099424.7000000002"/>
  </r>
  <r>
    <x v="11"/>
    <x v="0"/>
    <x v="7"/>
    <x v="0"/>
    <x v="1"/>
    <x v="5"/>
    <x v="7"/>
    <x v="153"/>
    <x v="0"/>
    <m/>
  </r>
  <r>
    <x v="11"/>
    <x v="0"/>
    <x v="7"/>
    <x v="0"/>
    <x v="1"/>
    <x v="5"/>
    <x v="14"/>
    <x v="166"/>
    <x v="0"/>
    <m/>
  </r>
  <r>
    <x v="11"/>
    <x v="0"/>
    <x v="7"/>
    <x v="0"/>
    <x v="0"/>
    <x v="0"/>
    <x v="4"/>
    <x v="158"/>
    <x v="2"/>
    <n v="20000000"/>
  </r>
  <r>
    <x v="11"/>
    <x v="0"/>
    <x v="7"/>
    <x v="0"/>
    <x v="0"/>
    <x v="0"/>
    <x v="4"/>
    <x v="6"/>
    <x v="157"/>
    <n v="2800000"/>
  </r>
  <r>
    <x v="11"/>
    <x v="0"/>
    <x v="7"/>
    <x v="0"/>
    <x v="0"/>
    <x v="0"/>
    <x v="4"/>
    <x v="6"/>
    <x v="158"/>
    <m/>
  </r>
  <r>
    <x v="11"/>
    <x v="0"/>
    <x v="7"/>
    <x v="0"/>
    <x v="0"/>
    <x v="0"/>
    <x v="4"/>
    <x v="160"/>
    <x v="291"/>
    <m/>
  </r>
  <r>
    <x v="11"/>
    <x v="0"/>
    <x v="7"/>
    <x v="0"/>
    <x v="0"/>
    <x v="0"/>
    <x v="4"/>
    <x v="160"/>
    <x v="136"/>
    <n v="900000"/>
  </r>
  <r>
    <x v="11"/>
    <x v="0"/>
    <x v="7"/>
    <x v="0"/>
    <x v="0"/>
    <x v="0"/>
    <x v="4"/>
    <x v="7"/>
    <x v="157"/>
    <n v="200000"/>
  </r>
  <r>
    <x v="11"/>
    <x v="0"/>
    <x v="7"/>
    <x v="0"/>
    <x v="0"/>
    <x v="0"/>
    <x v="4"/>
    <x v="7"/>
    <x v="158"/>
    <m/>
  </r>
  <r>
    <x v="11"/>
    <x v="0"/>
    <x v="7"/>
    <x v="0"/>
    <x v="0"/>
    <x v="0"/>
    <x v="4"/>
    <x v="7"/>
    <x v="0"/>
    <m/>
  </r>
  <r>
    <x v="11"/>
    <x v="0"/>
    <x v="7"/>
    <x v="0"/>
    <x v="0"/>
    <x v="0"/>
    <x v="4"/>
    <x v="8"/>
    <x v="291"/>
    <m/>
  </r>
  <r>
    <x v="11"/>
    <x v="0"/>
    <x v="7"/>
    <x v="0"/>
    <x v="0"/>
    <x v="0"/>
    <x v="4"/>
    <x v="8"/>
    <x v="157"/>
    <n v="250000"/>
  </r>
  <r>
    <x v="11"/>
    <x v="0"/>
    <x v="7"/>
    <x v="0"/>
    <x v="0"/>
    <x v="0"/>
    <x v="4"/>
    <x v="8"/>
    <x v="185"/>
    <m/>
  </r>
  <r>
    <x v="11"/>
    <x v="0"/>
    <x v="7"/>
    <x v="0"/>
    <x v="0"/>
    <x v="0"/>
    <x v="4"/>
    <x v="8"/>
    <x v="292"/>
    <m/>
  </r>
  <r>
    <x v="11"/>
    <x v="0"/>
    <x v="7"/>
    <x v="0"/>
    <x v="0"/>
    <x v="0"/>
    <x v="4"/>
    <x v="9"/>
    <x v="2"/>
    <m/>
  </r>
  <r>
    <x v="11"/>
    <x v="0"/>
    <x v="7"/>
    <x v="0"/>
    <x v="0"/>
    <x v="0"/>
    <x v="4"/>
    <x v="9"/>
    <x v="158"/>
    <m/>
  </r>
  <r>
    <x v="11"/>
    <x v="0"/>
    <x v="7"/>
    <x v="0"/>
    <x v="0"/>
    <x v="0"/>
    <x v="4"/>
    <x v="9"/>
    <x v="227"/>
    <m/>
  </r>
  <r>
    <x v="11"/>
    <x v="0"/>
    <x v="7"/>
    <x v="0"/>
    <x v="0"/>
    <x v="0"/>
    <x v="4"/>
    <x v="9"/>
    <x v="157"/>
    <n v="30000"/>
  </r>
  <r>
    <x v="11"/>
    <x v="0"/>
    <x v="7"/>
    <x v="0"/>
    <x v="0"/>
    <x v="0"/>
    <x v="4"/>
    <x v="10"/>
    <x v="2"/>
    <m/>
  </r>
  <r>
    <x v="11"/>
    <x v="0"/>
    <x v="7"/>
    <x v="0"/>
    <x v="0"/>
    <x v="0"/>
    <x v="4"/>
    <x v="10"/>
    <x v="157"/>
    <n v="250000"/>
  </r>
  <r>
    <x v="11"/>
    <x v="0"/>
    <x v="7"/>
    <x v="0"/>
    <x v="0"/>
    <x v="0"/>
    <x v="4"/>
    <x v="10"/>
    <x v="158"/>
    <m/>
  </r>
  <r>
    <x v="11"/>
    <x v="0"/>
    <x v="7"/>
    <x v="0"/>
    <x v="0"/>
    <x v="0"/>
    <x v="4"/>
    <x v="11"/>
    <x v="2"/>
    <n v="833333"/>
  </r>
  <r>
    <x v="11"/>
    <x v="0"/>
    <x v="7"/>
    <x v="0"/>
    <x v="0"/>
    <x v="0"/>
    <x v="4"/>
    <x v="11"/>
    <x v="276"/>
    <m/>
  </r>
  <r>
    <x v="11"/>
    <x v="0"/>
    <x v="7"/>
    <x v="0"/>
    <x v="0"/>
    <x v="0"/>
    <x v="4"/>
    <x v="11"/>
    <x v="157"/>
    <n v="116667"/>
  </r>
  <r>
    <x v="11"/>
    <x v="0"/>
    <x v="7"/>
    <x v="0"/>
    <x v="0"/>
    <x v="0"/>
    <x v="4"/>
    <x v="12"/>
    <x v="250"/>
    <m/>
  </r>
  <r>
    <x v="11"/>
    <x v="0"/>
    <x v="7"/>
    <x v="0"/>
    <x v="0"/>
    <x v="0"/>
    <x v="4"/>
    <x v="134"/>
    <x v="0"/>
    <m/>
  </r>
  <r>
    <x v="11"/>
    <x v="0"/>
    <x v="7"/>
    <x v="0"/>
    <x v="0"/>
    <x v="0"/>
    <x v="4"/>
    <x v="142"/>
    <x v="0"/>
    <m/>
  </r>
  <r>
    <x v="11"/>
    <x v="0"/>
    <x v="7"/>
    <x v="0"/>
    <x v="0"/>
    <x v="0"/>
    <x v="4"/>
    <x v="56"/>
    <x v="304"/>
    <m/>
  </r>
  <r>
    <x v="11"/>
    <x v="0"/>
    <x v="7"/>
    <x v="0"/>
    <x v="0"/>
    <x v="0"/>
    <x v="4"/>
    <x v="56"/>
    <x v="335"/>
    <n v="1333613"/>
  </r>
  <r>
    <x v="11"/>
    <x v="0"/>
    <x v="7"/>
    <x v="0"/>
    <x v="0"/>
    <x v="0"/>
    <x v="4"/>
    <x v="56"/>
    <x v="211"/>
    <m/>
  </r>
  <r>
    <x v="11"/>
    <x v="0"/>
    <x v="7"/>
    <x v="0"/>
    <x v="0"/>
    <x v="0"/>
    <x v="4"/>
    <x v="142"/>
    <x v="0"/>
    <m/>
  </r>
  <r>
    <x v="11"/>
    <x v="0"/>
    <x v="7"/>
    <x v="0"/>
    <x v="0"/>
    <x v="0"/>
    <x v="4"/>
    <x v="13"/>
    <x v="5"/>
    <n v="85831"/>
  </r>
  <r>
    <x v="11"/>
    <x v="0"/>
    <x v="7"/>
    <x v="0"/>
    <x v="0"/>
    <x v="0"/>
    <x v="4"/>
    <x v="146"/>
    <x v="181"/>
    <m/>
  </r>
  <r>
    <x v="11"/>
    <x v="0"/>
    <x v="7"/>
    <x v="0"/>
    <x v="0"/>
    <x v="0"/>
    <x v="4"/>
    <x v="14"/>
    <x v="6"/>
    <n v="1962000"/>
  </r>
  <r>
    <x v="11"/>
    <x v="0"/>
    <x v="7"/>
    <x v="0"/>
    <x v="0"/>
    <x v="0"/>
    <x v="4"/>
    <x v="14"/>
    <x v="7"/>
    <m/>
  </r>
  <r>
    <x v="11"/>
    <x v="0"/>
    <x v="7"/>
    <x v="0"/>
    <x v="0"/>
    <x v="0"/>
    <x v="4"/>
    <x v="15"/>
    <x v="8"/>
    <n v="652000"/>
  </r>
  <r>
    <x v="11"/>
    <x v="0"/>
    <x v="7"/>
    <x v="0"/>
    <x v="0"/>
    <x v="0"/>
    <x v="4"/>
    <x v="147"/>
    <x v="239"/>
    <m/>
  </r>
  <r>
    <x v="11"/>
    <x v="0"/>
    <x v="7"/>
    <x v="0"/>
    <x v="0"/>
    <x v="0"/>
    <x v="4"/>
    <x v="147"/>
    <x v="278"/>
    <m/>
  </r>
  <r>
    <x v="11"/>
    <x v="0"/>
    <x v="7"/>
    <x v="0"/>
    <x v="0"/>
    <x v="0"/>
    <x v="4"/>
    <x v="113"/>
    <x v="175"/>
    <m/>
  </r>
  <r>
    <x v="11"/>
    <x v="0"/>
    <x v="7"/>
    <x v="0"/>
    <x v="0"/>
    <x v="0"/>
    <x v="9"/>
    <x v="114"/>
    <x v="294"/>
    <n v="1472600"/>
  </r>
  <r>
    <x v="11"/>
    <x v="0"/>
    <x v="7"/>
    <x v="0"/>
    <x v="0"/>
    <x v="0"/>
    <x v="9"/>
    <x v="30"/>
    <x v="212"/>
    <n v="1423500"/>
  </r>
  <r>
    <x v="11"/>
    <x v="0"/>
    <x v="7"/>
    <x v="0"/>
    <x v="0"/>
    <x v="0"/>
    <x v="9"/>
    <x v="30"/>
    <x v="305"/>
    <s v=" "/>
  </r>
  <r>
    <x v="11"/>
    <x v="0"/>
    <x v="7"/>
    <x v="0"/>
    <x v="0"/>
    <x v="0"/>
    <x v="9"/>
    <x v="170"/>
    <x v="314"/>
    <n v="1790000"/>
  </r>
  <r>
    <x v="11"/>
    <x v="0"/>
    <x v="7"/>
    <x v="0"/>
    <x v="0"/>
    <x v="0"/>
    <x v="9"/>
    <x v="170"/>
    <x v="336"/>
    <n v="2000000"/>
  </r>
  <r>
    <x v="11"/>
    <x v="0"/>
    <x v="7"/>
    <x v="0"/>
    <x v="0"/>
    <x v="0"/>
    <x v="9"/>
    <x v="170"/>
    <x v="185"/>
    <n v="20000"/>
  </r>
  <r>
    <x v="11"/>
    <x v="0"/>
    <x v="7"/>
    <x v="0"/>
    <x v="0"/>
    <x v="0"/>
    <x v="9"/>
    <x v="170"/>
    <x v="337"/>
    <n v="462184.84"/>
  </r>
  <r>
    <x v="11"/>
    <x v="0"/>
    <x v="7"/>
    <x v="0"/>
    <x v="0"/>
    <x v="0"/>
    <x v="9"/>
    <x v="110"/>
    <x v="185"/>
    <m/>
  </r>
  <r>
    <x v="11"/>
    <x v="0"/>
    <x v="7"/>
    <x v="0"/>
    <x v="0"/>
    <x v="0"/>
    <x v="9"/>
    <x v="110"/>
    <x v="302"/>
    <m/>
  </r>
  <r>
    <x v="11"/>
    <x v="0"/>
    <x v="7"/>
    <x v="0"/>
    <x v="0"/>
    <x v="0"/>
    <x v="5"/>
    <x v="70"/>
    <x v="88"/>
    <n v="1234"/>
  </r>
  <r>
    <x v="11"/>
    <x v="0"/>
    <x v="7"/>
    <x v="0"/>
    <x v="0"/>
    <x v="0"/>
    <x v="5"/>
    <x v="70"/>
    <x v="192"/>
    <n v="1488.89"/>
  </r>
  <r>
    <x v="11"/>
    <x v="0"/>
    <x v="7"/>
    <x v="0"/>
    <x v="0"/>
    <x v="0"/>
    <x v="5"/>
    <x v="70"/>
    <x v="161"/>
    <m/>
  </r>
  <r>
    <x v="11"/>
    <x v="0"/>
    <x v="7"/>
    <x v="0"/>
    <x v="0"/>
    <x v="0"/>
    <x v="5"/>
    <x v="70"/>
    <x v="167"/>
    <n v="20370"/>
  </r>
  <r>
    <x v="11"/>
    <x v="0"/>
    <x v="7"/>
    <x v="0"/>
    <x v="0"/>
    <x v="0"/>
    <x v="5"/>
    <x v="70"/>
    <x v="338"/>
    <n v="48718.54"/>
  </r>
  <r>
    <x v="11"/>
    <x v="0"/>
    <x v="7"/>
    <x v="0"/>
    <x v="0"/>
    <x v="0"/>
    <x v="5"/>
    <x v="70"/>
    <x v="339"/>
    <n v="31666.67"/>
  </r>
  <r>
    <x v="11"/>
    <x v="0"/>
    <x v="7"/>
    <x v="0"/>
    <x v="0"/>
    <x v="0"/>
    <x v="5"/>
    <x v="70"/>
    <x v="340"/>
    <n v="22740.74"/>
  </r>
  <r>
    <x v="11"/>
    <x v="0"/>
    <x v="7"/>
    <x v="0"/>
    <x v="0"/>
    <x v="0"/>
    <x v="5"/>
    <x v="70"/>
    <x v="324"/>
    <n v="13074"/>
  </r>
  <r>
    <x v="11"/>
    <x v="0"/>
    <x v="7"/>
    <x v="0"/>
    <x v="0"/>
    <x v="0"/>
    <x v="5"/>
    <x v="102"/>
    <x v="80"/>
    <m/>
  </r>
  <r>
    <x v="11"/>
    <x v="0"/>
    <x v="7"/>
    <x v="0"/>
    <x v="0"/>
    <x v="0"/>
    <x v="5"/>
    <x v="71"/>
    <x v="308"/>
    <m/>
  </r>
  <r>
    <x v="11"/>
    <x v="0"/>
    <x v="7"/>
    <x v="0"/>
    <x v="0"/>
    <x v="0"/>
    <x v="5"/>
    <x v="71"/>
    <x v="139"/>
    <m/>
  </r>
  <r>
    <x v="11"/>
    <x v="0"/>
    <x v="7"/>
    <x v="0"/>
    <x v="0"/>
    <x v="0"/>
    <x v="5"/>
    <x v="71"/>
    <x v="224"/>
    <m/>
  </r>
  <r>
    <x v="11"/>
    <x v="0"/>
    <x v="7"/>
    <x v="0"/>
    <x v="0"/>
    <x v="0"/>
    <x v="5"/>
    <x v="71"/>
    <x v="204"/>
    <n v="136500"/>
  </r>
  <r>
    <x v="11"/>
    <x v="0"/>
    <x v="7"/>
    <x v="0"/>
    <x v="0"/>
    <x v="0"/>
    <x v="5"/>
    <x v="78"/>
    <x v="0"/>
    <m/>
  </r>
  <r>
    <x v="11"/>
    <x v="0"/>
    <x v="7"/>
    <x v="0"/>
    <x v="0"/>
    <x v="0"/>
    <x v="6"/>
    <x v="17"/>
    <x v="205"/>
    <m/>
  </r>
  <r>
    <x v="11"/>
    <x v="0"/>
    <x v="7"/>
    <x v="0"/>
    <x v="0"/>
    <x v="0"/>
    <x v="6"/>
    <x v="172"/>
    <x v="341"/>
    <n v="1527000"/>
  </r>
  <r>
    <x v="11"/>
    <x v="0"/>
    <x v="7"/>
    <x v="0"/>
    <x v="0"/>
    <x v="0"/>
    <x v="6"/>
    <x v="161"/>
    <x v="245"/>
    <n v="2300000"/>
  </r>
  <r>
    <x v="11"/>
    <x v="0"/>
    <x v="7"/>
    <x v="0"/>
    <x v="0"/>
    <x v="0"/>
    <x v="29"/>
    <x v="154"/>
    <x v="203"/>
    <n v="48006"/>
  </r>
  <r>
    <x v="11"/>
    <x v="0"/>
    <x v="7"/>
    <x v="0"/>
    <x v="0"/>
    <x v="0"/>
    <x v="0"/>
    <x v="162"/>
    <x v="88"/>
    <n v="496366.95"/>
  </r>
  <r>
    <x v="11"/>
    <x v="0"/>
    <x v="7"/>
    <x v="0"/>
    <x v="0"/>
    <x v="0"/>
    <x v="0"/>
    <x v="116"/>
    <x v="342"/>
    <n v="1500000"/>
  </r>
  <r>
    <x v="11"/>
    <x v="0"/>
    <x v="7"/>
    <x v="0"/>
    <x v="0"/>
    <x v="0"/>
    <x v="0"/>
    <x v="116"/>
    <x v="127"/>
    <s v="_x000a_"/>
  </r>
  <r>
    <x v="11"/>
    <x v="0"/>
    <x v="7"/>
    <x v="0"/>
    <x v="0"/>
    <x v="0"/>
    <x v="0"/>
    <x v="116"/>
    <x v="295"/>
    <m/>
  </r>
  <r>
    <x v="11"/>
    <x v="0"/>
    <x v="7"/>
    <x v="0"/>
    <x v="0"/>
    <x v="0"/>
    <x v="0"/>
    <x v="107"/>
    <x v="17"/>
    <m/>
  </r>
  <r>
    <x v="11"/>
    <x v="0"/>
    <x v="7"/>
    <x v="0"/>
    <x v="0"/>
    <x v="0"/>
    <x v="0"/>
    <x v="107"/>
    <x v="254"/>
    <m/>
  </r>
  <r>
    <x v="11"/>
    <x v="0"/>
    <x v="7"/>
    <x v="0"/>
    <x v="0"/>
    <x v="0"/>
    <x v="0"/>
    <x v="108"/>
    <x v="254"/>
    <n v="320456"/>
  </r>
  <r>
    <x v="11"/>
    <x v="0"/>
    <x v="7"/>
    <x v="0"/>
    <x v="0"/>
    <x v="0"/>
    <x v="0"/>
    <x v="109"/>
    <x v="254"/>
    <m/>
  </r>
  <r>
    <x v="11"/>
    <x v="0"/>
    <x v="7"/>
    <x v="0"/>
    <x v="0"/>
    <x v="0"/>
    <x v="0"/>
    <x v="163"/>
    <x v="40"/>
    <n v="139550"/>
  </r>
  <r>
    <x v="11"/>
    <x v="0"/>
    <x v="7"/>
    <x v="0"/>
    <x v="0"/>
    <x v="0"/>
    <x v="0"/>
    <x v="163"/>
    <x v="157"/>
    <n v="13000"/>
  </r>
  <r>
    <x v="11"/>
    <x v="0"/>
    <x v="7"/>
    <x v="0"/>
    <x v="0"/>
    <x v="0"/>
    <x v="0"/>
    <x v="163"/>
    <x v="320"/>
    <n v="15000"/>
  </r>
  <r>
    <x v="11"/>
    <x v="0"/>
    <x v="7"/>
    <x v="0"/>
    <x v="0"/>
    <x v="0"/>
    <x v="0"/>
    <x v="163"/>
    <x v="185"/>
    <n v="15000"/>
  </r>
  <r>
    <x v="11"/>
    <x v="0"/>
    <x v="7"/>
    <x v="0"/>
    <x v="0"/>
    <x v="0"/>
    <x v="0"/>
    <x v="80"/>
    <x v="14"/>
    <n v="552965.94999999995"/>
  </r>
  <r>
    <x v="11"/>
    <x v="0"/>
    <x v="7"/>
    <x v="0"/>
    <x v="0"/>
    <x v="0"/>
    <x v="0"/>
    <x v="80"/>
    <x v="44"/>
    <n v="2460000"/>
  </r>
  <r>
    <x v="11"/>
    <x v="0"/>
    <x v="7"/>
    <x v="0"/>
    <x v="0"/>
    <x v="0"/>
    <x v="0"/>
    <x v="80"/>
    <x v="176"/>
    <n v="5018068"/>
  </r>
  <r>
    <x v="11"/>
    <x v="0"/>
    <x v="7"/>
    <x v="0"/>
    <x v="0"/>
    <x v="0"/>
    <x v="0"/>
    <x v="80"/>
    <x v="183"/>
    <n v="495984"/>
  </r>
  <r>
    <x v="11"/>
    <x v="0"/>
    <x v="7"/>
    <x v="0"/>
    <x v="0"/>
    <x v="0"/>
    <x v="0"/>
    <x v="80"/>
    <x v="241"/>
    <m/>
  </r>
  <r>
    <x v="11"/>
    <x v="0"/>
    <x v="7"/>
    <x v="0"/>
    <x v="0"/>
    <x v="0"/>
    <x v="0"/>
    <x v="80"/>
    <x v="316"/>
    <m/>
  </r>
  <r>
    <x v="11"/>
    <x v="0"/>
    <x v="7"/>
    <x v="0"/>
    <x v="0"/>
    <x v="0"/>
    <x v="0"/>
    <x v="80"/>
    <x v="59"/>
    <m/>
  </r>
  <r>
    <x v="11"/>
    <x v="0"/>
    <x v="7"/>
    <x v="0"/>
    <x v="0"/>
    <x v="0"/>
    <x v="0"/>
    <x v="80"/>
    <x v="44"/>
    <m/>
  </r>
  <r>
    <x v="11"/>
    <x v="0"/>
    <x v="7"/>
    <x v="0"/>
    <x v="0"/>
    <x v="0"/>
    <x v="0"/>
    <x v="80"/>
    <x v="15"/>
    <n v="1300000"/>
  </r>
  <r>
    <x v="11"/>
    <x v="0"/>
    <x v="7"/>
    <x v="0"/>
    <x v="0"/>
    <x v="0"/>
    <x v="0"/>
    <x v="84"/>
    <x v="88"/>
    <m/>
  </r>
  <r>
    <x v="11"/>
    <x v="0"/>
    <x v="7"/>
    <x v="0"/>
    <x v="0"/>
    <x v="0"/>
    <x v="0"/>
    <x v="84"/>
    <x v="246"/>
    <m/>
  </r>
  <r>
    <x v="11"/>
    <x v="0"/>
    <x v="7"/>
    <x v="0"/>
    <x v="0"/>
    <x v="0"/>
    <x v="0"/>
    <x v="107"/>
    <x v="17"/>
    <n v="600000"/>
  </r>
  <r>
    <x v="11"/>
    <x v="0"/>
    <x v="7"/>
    <x v="0"/>
    <x v="0"/>
    <x v="0"/>
    <x v="0"/>
    <x v="115"/>
    <x v="0"/>
    <m/>
  </r>
  <r>
    <x v="11"/>
    <x v="0"/>
    <x v="7"/>
    <x v="0"/>
    <x v="0"/>
    <x v="0"/>
    <x v="0"/>
    <x v="138"/>
    <x v="88"/>
    <m/>
  </r>
  <r>
    <x v="11"/>
    <x v="0"/>
    <x v="7"/>
    <x v="0"/>
    <x v="0"/>
    <x v="0"/>
    <x v="0"/>
    <x v="108"/>
    <x v="0"/>
    <m/>
  </r>
  <r>
    <x v="11"/>
    <x v="0"/>
    <x v="7"/>
    <x v="0"/>
    <x v="0"/>
    <x v="0"/>
    <x v="0"/>
    <x v="109"/>
    <x v="0"/>
    <m/>
  </r>
  <r>
    <x v="11"/>
    <x v="0"/>
    <x v="7"/>
    <x v="0"/>
    <x v="0"/>
    <x v="0"/>
    <x v="0"/>
    <x v="116"/>
    <x v="20"/>
    <m/>
  </r>
  <r>
    <x v="11"/>
    <x v="0"/>
    <x v="7"/>
    <x v="0"/>
    <x v="0"/>
    <x v="0"/>
    <x v="0"/>
    <x v="116"/>
    <x v="117"/>
    <m/>
  </r>
  <r>
    <x v="11"/>
    <x v="0"/>
    <x v="7"/>
    <x v="0"/>
    <x v="0"/>
    <x v="0"/>
    <x v="0"/>
    <x v="79"/>
    <x v="0"/>
    <m/>
  </r>
  <r>
    <x v="11"/>
    <x v="0"/>
    <x v="7"/>
    <x v="0"/>
    <x v="0"/>
    <x v="0"/>
    <x v="12"/>
    <x v="81"/>
    <x v="0"/>
    <m/>
  </r>
  <r>
    <x v="11"/>
    <x v="0"/>
    <x v="7"/>
    <x v="0"/>
    <x v="0"/>
    <x v="0"/>
    <x v="12"/>
    <x v="82"/>
    <x v="100"/>
    <m/>
  </r>
  <r>
    <x v="11"/>
    <x v="0"/>
    <x v="7"/>
    <x v="0"/>
    <x v="0"/>
    <x v="0"/>
    <x v="12"/>
    <x v="83"/>
    <x v="100"/>
    <m/>
  </r>
  <r>
    <x v="11"/>
    <x v="0"/>
    <x v="7"/>
    <x v="0"/>
    <x v="0"/>
    <x v="0"/>
    <x v="12"/>
    <x v="84"/>
    <x v="255"/>
    <m/>
  </r>
  <r>
    <x v="11"/>
    <x v="0"/>
    <x v="7"/>
    <x v="0"/>
    <x v="0"/>
    <x v="0"/>
    <x v="19"/>
    <x v="100"/>
    <x v="178"/>
    <m/>
  </r>
  <r>
    <x v="11"/>
    <x v="0"/>
    <x v="7"/>
    <x v="0"/>
    <x v="0"/>
    <x v="0"/>
    <x v="19"/>
    <x v="100"/>
    <x v="280"/>
    <m/>
  </r>
  <r>
    <x v="11"/>
    <x v="0"/>
    <x v="7"/>
    <x v="0"/>
    <x v="0"/>
    <x v="0"/>
    <x v="19"/>
    <x v="139"/>
    <x v="317"/>
    <m/>
  </r>
  <r>
    <x v="11"/>
    <x v="0"/>
    <x v="7"/>
    <x v="0"/>
    <x v="0"/>
    <x v="0"/>
    <x v="19"/>
    <x v="139"/>
    <x v="139"/>
    <n v="2831764.71"/>
  </r>
  <r>
    <x v="11"/>
    <x v="0"/>
    <x v="7"/>
    <x v="0"/>
    <x v="0"/>
    <x v="0"/>
    <x v="28"/>
    <x v="150"/>
    <x v="318"/>
    <m/>
  </r>
  <r>
    <x v="11"/>
    <x v="0"/>
    <x v="7"/>
    <x v="0"/>
    <x v="0"/>
    <x v="0"/>
    <x v="31"/>
    <x v="85"/>
    <x v="157"/>
    <m/>
  </r>
  <r>
    <x v="11"/>
    <x v="0"/>
    <x v="7"/>
    <x v="0"/>
    <x v="0"/>
    <x v="0"/>
    <x v="31"/>
    <x v="85"/>
    <x v="237"/>
    <m/>
  </r>
  <r>
    <x v="11"/>
    <x v="0"/>
    <x v="7"/>
    <x v="0"/>
    <x v="0"/>
    <x v="0"/>
    <x v="27"/>
    <x v="140"/>
    <x v="20"/>
    <m/>
  </r>
  <r>
    <x v="11"/>
    <x v="0"/>
    <x v="7"/>
    <x v="0"/>
    <x v="0"/>
    <x v="0"/>
    <x v="27"/>
    <x v="148"/>
    <x v="140"/>
    <n v="77283"/>
  </r>
  <r>
    <x v="11"/>
    <x v="0"/>
    <x v="7"/>
    <x v="0"/>
    <x v="0"/>
    <x v="0"/>
    <x v="27"/>
    <x v="139"/>
    <x v="140"/>
    <m/>
  </r>
  <r>
    <x v="11"/>
    <x v="0"/>
    <x v="7"/>
    <x v="0"/>
    <x v="0"/>
    <x v="0"/>
    <x v="27"/>
    <x v="149"/>
    <x v="140"/>
    <n v="485083.58"/>
  </r>
  <r>
    <x v="11"/>
    <x v="0"/>
    <x v="7"/>
    <x v="0"/>
    <x v="0"/>
    <x v="0"/>
    <x v="22"/>
    <x v="105"/>
    <x v="140"/>
    <m/>
  </r>
  <r>
    <x v="11"/>
    <x v="0"/>
    <x v="7"/>
    <x v="0"/>
    <x v="0"/>
    <x v="0"/>
    <x v="16"/>
    <x v="86"/>
    <x v="297"/>
    <m/>
  </r>
  <r>
    <x v="11"/>
    <x v="0"/>
    <x v="7"/>
    <x v="0"/>
    <x v="0"/>
    <x v="0"/>
    <x v="16"/>
    <x v="86"/>
    <x v="204"/>
    <n v="1010300"/>
  </r>
  <r>
    <x v="11"/>
    <x v="0"/>
    <x v="7"/>
    <x v="0"/>
    <x v="0"/>
    <x v="0"/>
    <x v="16"/>
    <x v="86"/>
    <x v="45"/>
    <m/>
  </r>
  <r>
    <x v="11"/>
    <x v="0"/>
    <x v="7"/>
    <x v="0"/>
    <x v="0"/>
    <x v="0"/>
    <x v="16"/>
    <x v="117"/>
    <x v="297"/>
    <n v="500000"/>
  </r>
  <r>
    <x v="11"/>
    <x v="0"/>
    <x v="7"/>
    <x v="0"/>
    <x v="0"/>
    <x v="0"/>
    <x v="16"/>
    <x v="117"/>
    <x v="328"/>
    <m/>
  </r>
  <r>
    <x v="11"/>
    <x v="0"/>
    <x v="7"/>
    <x v="0"/>
    <x v="0"/>
    <x v="0"/>
    <x v="16"/>
    <x v="117"/>
    <x v="223"/>
    <m/>
  </r>
  <r>
    <x v="11"/>
    <x v="0"/>
    <x v="7"/>
    <x v="0"/>
    <x v="0"/>
    <x v="0"/>
    <x v="22"/>
    <x v="105"/>
    <x v="0"/>
    <m/>
  </r>
  <r>
    <x v="11"/>
    <x v="0"/>
    <x v="7"/>
    <x v="0"/>
    <x v="0"/>
    <x v="0"/>
    <x v="2"/>
    <x v="87"/>
    <x v="165"/>
    <n v="723170"/>
  </r>
  <r>
    <x v="11"/>
    <x v="0"/>
    <x v="7"/>
    <x v="0"/>
    <x v="0"/>
    <x v="0"/>
    <x v="2"/>
    <x v="87"/>
    <x v="205"/>
    <m/>
  </r>
  <r>
    <x v="11"/>
    <x v="0"/>
    <x v="7"/>
    <x v="0"/>
    <x v="0"/>
    <x v="0"/>
    <x v="2"/>
    <x v="87"/>
    <x v="124"/>
    <n v="210900"/>
  </r>
  <r>
    <x v="11"/>
    <x v="0"/>
    <x v="7"/>
    <x v="0"/>
    <x v="0"/>
    <x v="0"/>
    <x v="2"/>
    <x v="87"/>
    <x v="343"/>
    <n v="3250000"/>
  </r>
  <r>
    <x v="11"/>
    <x v="0"/>
    <x v="7"/>
    <x v="0"/>
    <x v="0"/>
    <x v="0"/>
    <x v="2"/>
    <x v="155"/>
    <x v="205"/>
    <n v="1984521"/>
  </r>
  <r>
    <x v="11"/>
    <x v="0"/>
    <x v="7"/>
    <x v="0"/>
    <x v="0"/>
    <x v="0"/>
    <x v="2"/>
    <x v="155"/>
    <x v="329"/>
    <m/>
  </r>
  <r>
    <x v="11"/>
    <x v="0"/>
    <x v="7"/>
    <x v="0"/>
    <x v="0"/>
    <x v="0"/>
    <x v="2"/>
    <x v="155"/>
    <x v="0"/>
    <m/>
  </r>
  <r>
    <x v="11"/>
    <x v="0"/>
    <x v="7"/>
    <x v="0"/>
    <x v="0"/>
    <x v="0"/>
    <x v="2"/>
    <x v="88"/>
    <x v="190"/>
    <n v="54983.18"/>
  </r>
  <r>
    <x v="11"/>
    <x v="0"/>
    <x v="7"/>
    <x v="0"/>
    <x v="0"/>
    <x v="0"/>
    <x v="2"/>
    <x v="88"/>
    <x v="312"/>
    <m/>
  </r>
  <r>
    <x v="11"/>
    <x v="0"/>
    <x v="7"/>
    <x v="0"/>
    <x v="0"/>
    <x v="0"/>
    <x v="2"/>
    <x v="88"/>
    <x v="153"/>
    <m/>
  </r>
  <r>
    <x v="11"/>
    <x v="0"/>
    <x v="7"/>
    <x v="0"/>
    <x v="0"/>
    <x v="0"/>
    <x v="2"/>
    <x v="88"/>
    <x v="247"/>
    <n v="94000"/>
  </r>
  <r>
    <x v="11"/>
    <x v="0"/>
    <x v="7"/>
    <x v="0"/>
    <x v="0"/>
    <x v="0"/>
    <x v="2"/>
    <x v="88"/>
    <x v="128"/>
    <m/>
  </r>
  <r>
    <x v="11"/>
    <x v="0"/>
    <x v="7"/>
    <x v="0"/>
    <x v="0"/>
    <x v="0"/>
    <x v="2"/>
    <x v="88"/>
    <x v="139"/>
    <n v="358139.27"/>
  </r>
  <r>
    <x v="11"/>
    <x v="0"/>
    <x v="7"/>
    <x v="0"/>
    <x v="0"/>
    <x v="0"/>
    <x v="2"/>
    <x v="89"/>
    <x v="298"/>
    <m/>
  </r>
  <r>
    <x v="11"/>
    <x v="0"/>
    <x v="7"/>
    <x v="0"/>
    <x v="0"/>
    <x v="0"/>
    <x v="2"/>
    <x v="89"/>
    <x v="59"/>
    <n v="2100000"/>
  </r>
  <r>
    <x v="11"/>
    <x v="0"/>
    <x v="7"/>
    <x v="0"/>
    <x v="0"/>
    <x v="0"/>
    <x v="2"/>
    <x v="89"/>
    <x v="102"/>
    <n v="1228950"/>
  </r>
  <r>
    <x v="11"/>
    <x v="0"/>
    <x v="7"/>
    <x v="0"/>
    <x v="0"/>
    <x v="0"/>
    <x v="2"/>
    <x v="89"/>
    <x v="282"/>
    <m/>
  </r>
  <r>
    <x v="11"/>
    <x v="0"/>
    <x v="7"/>
    <x v="0"/>
    <x v="0"/>
    <x v="0"/>
    <x v="2"/>
    <x v="90"/>
    <x v="94"/>
    <n v="266995"/>
  </r>
  <r>
    <x v="11"/>
    <x v="0"/>
    <x v="7"/>
    <x v="0"/>
    <x v="0"/>
    <x v="0"/>
    <x v="2"/>
    <x v="90"/>
    <x v="344"/>
    <n v="240892"/>
  </r>
  <r>
    <x v="11"/>
    <x v="0"/>
    <x v="7"/>
    <x v="0"/>
    <x v="0"/>
    <x v="0"/>
    <x v="2"/>
    <x v="91"/>
    <x v="279"/>
    <m/>
  </r>
  <r>
    <x v="11"/>
    <x v="0"/>
    <x v="7"/>
    <x v="0"/>
    <x v="0"/>
    <x v="0"/>
    <x v="2"/>
    <x v="91"/>
    <x v="167"/>
    <n v="278630"/>
  </r>
  <r>
    <x v="11"/>
    <x v="0"/>
    <x v="7"/>
    <x v="0"/>
    <x v="0"/>
    <x v="0"/>
    <x v="2"/>
    <x v="91"/>
    <x v="250"/>
    <n v="63800"/>
  </r>
  <r>
    <x v="11"/>
    <x v="0"/>
    <x v="7"/>
    <x v="0"/>
    <x v="0"/>
    <x v="0"/>
    <x v="2"/>
    <x v="91"/>
    <x v="201"/>
    <m/>
  </r>
  <r>
    <x v="11"/>
    <x v="0"/>
    <x v="7"/>
    <x v="0"/>
    <x v="0"/>
    <x v="0"/>
    <x v="2"/>
    <x v="91"/>
    <x v="312"/>
    <n v="46000"/>
  </r>
  <r>
    <x v="11"/>
    <x v="0"/>
    <x v="7"/>
    <x v="0"/>
    <x v="0"/>
    <x v="0"/>
    <x v="2"/>
    <x v="91"/>
    <x v="128"/>
    <n v="67522"/>
  </r>
  <r>
    <x v="11"/>
    <x v="0"/>
    <x v="7"/>
    <x v="0"/>
    <x v="0"/>
    <x v="0"/>
    <x v="2"/>
    <x v="91"/>
    <x v="192"/>
    <n v="18611.11"/>
  </r>
  <r>
    <x v="11"/>
    <x v="0"/>
    <x v="7"/>
    <x v="0"/>
    <x v="0"/>
    <x v="0"/>
    <x v="2"/>
    <x v="91"/>
    <x v="299"/>
    <n v="346000"/>
  </r>
  <r>
    <x v="11"/>
    <x v="0"/>
    <x v="7"/>
    <x v="0"/>
    <x v="0"/>
    <x v="0"/>
    <x v="2"/>
    <x v="91"/>
    <x v="345"/>
    <n v="1195690"/>
  </r>
  <r>
    <x v="11"/>
    <x v="0"/>
    <x v="7"/>
    <x v="0"/>
    <x v="0"/>
    <x v="0"/>
    <x v="2"/>
    <x v="91"/>
    <x v="339"/>
    <n v="395833.33"/>
  </r>
  <r>
    <x v="11"/>
    <x v="0"/>
    <x v="7"/>
    <x v="0"/>
    <x v="0"/>
    <x v="0"/>
    <x v="2"/>
    <x v="91"/>
    <x v="324"/>
    <n v="164426"/>
  </r>
  <r>
    <x v="11"/>
    <x v="0"/>
    <x v="7"/>
    <x v="0"/>
    <x v="0"/>
    <x v="0"/>
    <x v="2"/>
    <x v="91"/>
    <x v="340"/>
    <n v="312685.19"/>
  </r>
  <r>
    <x v="11"/>
    <x v="0"/>
    <x v="7"/>
    <x v="0"/>
    <x v="0"/>
    <x v="0"/>
    <x v="2"/>
    <x v="91"/>
    <x v="339"/>
    <m/>
  </r>
  <r>
    <x v="11"/>
    <x v="0"/>
    <x v="7"/>
    <x v="0"/>
    <x v="0"/>
    <x v="0"/>
    <x v="2"/>
    <x v="91"/>
    <x v="320"/>
    <n v="48000"/>
  </r>
  <r>
    <x v="11"/>
    <x v="0"/>
    <x v="7"/>
    <x v="0"/>
    <x v="0"/>
    <x v="0"/>
    <x v="2"/>
    <x v="91"/>
    <x v="338"/>
    <n v="669879.46"/>
  </r>
  <r>
    <x v="11"/>
    <x v="0"/>
    <x v="7"/>
    <x v="0"/>
    <x v="0"/>
    <x v="0"/>
    <x v="2"/>
    <x v="136"/>
    <x v="208"/>
    <n v="200000"/>
  </r>
  <r>
    <x v="11"/>
    <x v="0"/>
    <x v="7"/>
    <x v="0"/>
    <x v="0"/>
    <x v="0"/>
    <x v="2"/>
    <x v="136"/>
    <x v="346"/>
    <n v="266772"/>
  </r>
  <r>
    <x v="11"/>
    <x v="0"/>
    <x v="7"/>
    <x v="0"/>
    <x v="0"/>
    <x v="0"/>
    <x v="2"/>
    <x v="136"/>
    <x v="157"/>
    <n v="10000"/>
  </r>
  <r>
    <x v="11"/>
    <x v="0"/>
    <x v="7"/>
    <x v="0"/>
    <x v="0"/>
    <x v="0"/>
    <x v="2"/>
    <x v="136"/>
    <x v="244"/>
    <n v="140000"/>
  </r>
  <r>
    <x v="11"/>
    <x v="0"/>
    <x v="7"/>
    <x v="0"/>
    <x v="0"/>
    <x v="0"/>
    <x v="2"/>
    <x v="136"/>
    <x v="218"/>
    <n v="196000"/>
  </r>
  <r>
    <x v="11"/>
    <x v="0"/>
    <x v="7"/>
    <x v="0"/>
    <x v="0"/>
    <x v="0"/>
    <x v="2"/>
    <x v="141"/>
    <x v="0"/>
    <m/>
  </r>
  <r>
    <x v="11"/>
    <x v="0"/>
    <x v="7"/>
    <x v="0"/>
    <x v="0"/>
    <x v="0"/>
    <x v="2"/>
    <x v="93"/>
    <x v="0"/>
    <m/>
  </r>
  <r>
    <x v="11"/>
    <x v="0"/>
    <x v="7"/>
    <x v="0"/>
    <x v="0"/>
    <x v="0"/>
    <x v="2"/>
    <x v="84"/>
    <x v="102"/>
    <m/>
  </r>
  <r>
    <x v="11"/>
    <x v="0"/>
    <x v="7"/>
    <x v="0"/>
    <x v="0"/>
    <x v="0"/>
    <x v="2"/>
    <x v="84"/>
    <x v="284"/>
    <m/>
  </r>
  <r>
    <x v="11"/>
    <x v="0"/>
    <x v="7"/>
    <x v="0"/>
    <x v="0"/>
    <x v="0"/>
    <x v="2"/>
    <x v="84"/>
    <x v="291"/>
    <m/>
  </r>
  <r>
    <x v="11"/>
    <x v="0"/>
    <x v="7"/>
    <x v="0"/>
    <x v="0"/>
    <x v="0"/>
    <x v="2"/>
    <x v="84"/>
    <x v="0"/>
    <m/>
  </r>
  <r>
    <x v="11"/>
    <x v="0"/>
    <x v="7"/>
    <x v="0"/>
    <x v="0"/>
    <x v="0"/>
    <x v="2"/>
    <x v="84"/>
    <x v="0"/>
    <m/>
  </r>
  <r>
    <x v="11"/>
    <x v="0"/>
    <x v="7"/>
    <x v="0"/>
    <x v="0"/>
    <x v="0"/>
    <x v="2"/>
    <x v="171"/>
    <x v="333"/>
    <m/>
  </r>
  <r>
    <x v="11"/>
    <x v="0"/>
    <x v="7"/>
    <x v="0"/>
    <x v="0"/>
    <x v="0"/>
    <x v="2"/>
    <x v="171"/>
    <x v="334"/>
    <m/>
  </r>
  <r>
    <x v="11"/>
    <x v="0"/>
    <x v="7"/>
    <x v="0"/>
    <x v="0"/>
    <x v="0"/>
    <x v="2"/>
    <x v="84"/>
    <x v="0"/>
    <m/>
  </r>
  <r>
    <x v="11"/>
    <x v="0"/>
    <x v="7"/>
    <x v="0"/>
    <x v="0"/>
    <x v="0"/>
    <x v="2"/>
    <x v="84"/>
    <x v="0"/>
    <m/>
  </r>
  <r>
    <x v="11"/>
    <x v="0"/>
    <x v="7"/>
    <x v="0"/>
    <x v="0"/>
    <x v="0"/>
    <x v="2"/>
    <x v="84"/>
    <x v="0"/>
    <m/>
  </r>
  <r>
    <x v="11"/>
    <x v="0"/>
    <x v="7"/>
    <x v="0"/>
    <x v="0"/>
    <x v="7"/>
    <x v="4"/>
    <x v="119"/>
    <x v="136"/>
    <n v="4100000"/>
  </r>
  <r>
    <x v="11"/>
    <x v="0"/>
    <x v="7"/>
    <x v="0"/>
    <x v="0"/>
    <x v="7"/>
    <x v="4"/>
    <x v="119"/>
    <x v="248"/>
    <n v="4000000"/>
  </r>
  <r>
    <x v="11"/>
    <x v="0"/>
    <x v="7"/>
    <x v="0"/>
    <x v="0"/>
    <x v="7"/>
    <x v="4"/>
    <x v="119"/>
    <x v="186"/>
    <n v="6000000"/>
  </r>
  <r>
    <x v="11"/>
    <x v="0"/>
    <x v="7"/>
    <x v="0"/>
    <x v="0"/>
    <x v="7"/>
    <x v="4"/>
    <x v="119"/>
    <x v="250"/>
    <n v="1800000"/>
  </r>
  <r>
    <x v="11"/>
    <x v="0"/>
    <x v="7"/>
    <x v="0"/>
    <x v="0"/>
    <x v="7"/>
    <x v="4"/>
    <x v="119"/>
    <x v="291"/>
    <n v="6550000"/>
  </r>
  <r>
    <x v="11"/>
    <x v="0"/>
    <x v="7"/>
    <x v="0"/>
    <x v="0"/>
    <x v="7"/>
    <x v="4"/>
    <x v="120"/>
    <x v="250"/>
    <n v="200000"/>
  </r>
  <r>
    <x v="11"/>
    <x v="0"/>
    <x v="7"/>
    <x v="0"/>
    <x v="0"/>
    <x v="7"/>
    <x v="4"/>
    <x v="121"/>
    <x v="136"/>
    <n v="341667"/>
  </r>
  <r>
    <x v="11"/>
    <x v="0"/>
    <x v="7"/>
    <x v="0"/>
    <x v="0"/>
    <x v="7"/>
    <x v="4"/>
    <x v="121"/>
    <x v="186"/>
    <n v="500000"/>
  </r>
  <r>
    <x v="11"/>
    <x v="0"/>
    <x v="7"/>
    <x v="0"/>
    <x v="0"/>
    <x v="7"/>
    <x v="4"/>
    <x v="121"/>
    <x v="248"/>
    <n v="370833"/>
  </r>
  <r>
    <x v="11"/>
    <x v="0"/>
    <x v="7"/>
    <x v="0"/>
    <x v="0"/>
    <x v="7"/>
    <x v="4"/>
    <x v="121"/>
    <x v="250"/>
    <n v="166667"/>
  </r>
  <r>
    <x v="11"/>
    <x v="0"/>
    <x v="7"/>
    <x v="0"/>
    <x v="0"/>
    <x v="7"/>
    <x v="4"/>
    <x v="121"/>
    <x v="291"/>
    <n v="545833"/>
  </r>
  <r>
    <x v="11"/>
    <x v="0"/>
    <x v="7"/>
    <x v="0"/>
    <x v="0"/>
    <x v="7"/>
    <x v="4"/>
    <x v="122"/>
    <x v="136"/>
    <n v="41000"/>
  </r>
  <r>
    <x v="11"/>
    <x v="0"/>
    <x v="7"/>
    <x v="0"/>
    <x v="0"/>
    <x v="7"/>
    <x v="4"/>
    <x v="122"/>
    <x v="248"/>
    <n v="44500"/>
  </r>
  <r>
    <x v="11"/>
    <x v="0"/>
    <x v="7"/>
    <x v="0"/>
    <x v="0"/>
    <x v="7"/>
    <x v="4"/>
    <x v="122"/>
    <x v="186"/>
    <n v="60000"/>
  </r>
  <r>
    <x v="11"/>
    <x v="0"/>
    <x v="7"/>
    <x v="0"/>
    <x v="0"/>
    <x v="7"/>
    <x v="4"/>
    <x v="122"/>
    <x v="250"/>
    <n v="20000"/>
  </r>
  <r>
    <x v="11"/>
    <x v="0"/>
    <x v="7"/>
    <x v="0"/>
    <x v="0"/>
    <x v="7"/>
    <x v="4"/>
    <x v="122"/>
    <x v="291"/>
    <n v="65500"/>
  </r>
  <r>
    <x v="11"/>
    <x v="0"/>
    <x v="7"/>
    <x v="0"/>
    <x v="0"/>
    <x v="7"/>
    <x v="4"/>
    <x v="123"/>
    <x v="136"/>
    <n v="341667"/>
  </r>
  <r>
    <x v="11"/>
    <x v="0"/>
    <x v="7"/>
    <x v="0"/>
    <x v="0"/>
    <x v="7"/>
    <x v="4"/>
    <x v="123"/>
    <x v="186"/>
    <n v="500000"/>
  </r>
  <r>
    <x v="11"/>
    <x v="0"/>
    <x v="7"/>
    <x v="0"/>
    <x v="0"/>
    <x v="7"/>
    <x v="4"/>
    <x v="123"/>
    <x v="248"/>
    <n v="370833"/>
  </r>
  <r>
    <x v="11"/>
    <x v="0"/>
    <x v="7"/>
    <x v="0"/>
    <x v="0"/>
    <x v="7"/>
    <x v="4"/>
    <x v="123"/>
    <x v="250"/>
    <n v="166667"/>
  </r>
  <r>
    <x v="11"/>
    <x v="0"/>
    <x v="7"/>
    <x v="0"/>
    <x v="0"/>
    <x v="7"/>
    <x v="4"/>
    <x v="123"/>
    <x v="291"/>
    <n v="545833"/>
  </r>
  <r>
    <x v="11"/>
    <x v="0"/>
    <x v="7"/>
    <x v="0"/>
    <x v="0"/>
    <x v="7"/>
    <x v="4"/>
    <x v="124"/>
    <x v="136"/>
    <n v="170833"/>
  </r>
  <r>
    <x v="11"/>
    <x v="0"/>
    <x v="7"/>
    <x v="0"/>
    <x v="0"/>
    <x v="7"/>
    <x v="4"/>
    <x v="124"/>
    <x v="186"/>
    <n v="250000"/>
  </r>
  <r>
    <x v="11"/>
    <x v="0"/>
    <x v="7"/>
    <x v="0"/>
    <x v="0"/>
    <x v="7"/>
    <x v="4"/>
    <x v="124"/>
    <x v="248"/>
    <n v="185417"/>
  </r>
  <r>
    <x v="11"/>
    <x v="0"/>
    <x v="7"/>
    <x v="0"/>
    <x v="0"/>
    <x v="7"/>
    <x v="4"/>
    <x v="124"/>
    <x v="250"/>
    <n v="75000"/>
  </r>
  <r>
    <x v="11"/>
    <x v="0"/>
    <x v="7"/>
    <x v="0"/>
    <x v="0"/>
    <x v="7"/>
    <x v="4"/>
    <x v="124"/>
    <x v="291"/>
    <n v="272917"/>
  </r>
  <r>
    <x v="11"/>
    <x v="0"/>
    <x v="7"/>
    <x v="0"/>
    <x v="0"/>
    <x v="7"/>
    <x v="4"/>
    <x v="135"/>
    <x v="0"/>
    <m/>
  </r>
  <r>
    <x v="11"/>
    <x v="0"/>
    <x v="7"/>
    <x v="0"/>
    <x v="0"/>
    <x v="7"/>
    <x v="4"/>
    <x v="167"/>
    <x v="250"/>
    <n v="200000"/>
  </r>
  <r>
    <x v="11"/>
    <x v="0"/>
    <x v="7"/>
    <x v="0"/>
    <x v="0"/>
    <x v="7"/>
    <x v="4"/>
    <x v="167"/>
    <x v="291"/>
    <n v="200000"/>
  </r>
  <r>
    <x v="11"/>
    <x v="0"/>
    <x v="7"/>
    <x v="0"/>
    <x v="0"/>
    <x v="7"/>
    <x v="4"/>
    <x v="144"/>
    <x v="136"/>
    <m/>
  </r>
  <r>
    <x v="11"/>
    <x v="0"/>
    <x v="7"/>
    <x v="0"/>
    <x v="0"/>
    <x v="7"/>
    <x v="4"/>
    <x v="144"/>
    <x v="186"/>
    <m/>
  </r>
  <r>
    <x v="11"/>
    <x v="0"/>
    <x v="7"/>
    <x v="0"/>
    <x v="0"/>
    <x v="7"/>
    <x v="4"/>
    <x v="126"/>
    <x v="0"/>
    <m/>
  </r>
  <r>
    <x v="11"/>
    <x v="0"/>
    <x v="7"/>
    <x v="0"/>
    <x v="0"/>
    <x v="7"/>
    <x v="4"/>
    <x v="127"/>
    <x v="5"/>
    <n v="119914"/>
  </r>
  <r>
    <x v="11"/>
    <x v="0"/>
    <x v="7"/>
    <x v="0"/>
    <x v="0"/>
    <x v="7"/>
    <x v="4"/>
    <x v="152"/>
    <x v="130"/>
    <m/>
  </r>
  <r>
    <x v="11"/>
    <x v="0"/>
    <x v="7"/>
    <x v="0"/>
    <x v="0"/>
    <x v="7"/>
    <x v="4"/>
    <x v="128"/>
    <x v="6"/>
    <n v="1746000"/>
  </r>
  <r>
    <x v="11"/>
    <x v="0"/>
    <x v="7"/>
    <x v="0"/>
    <x v="0"/>
    <x v="7"/>
    <x v="4"/>
    <x v="128"/>
    <x v="290"/>
    <n v="216000"/>
  </r>
  <r>
    <x v="11"/>
    <x v="0"/>
    <x v="7"/>
    <x v="0"/>
    <x v="0"/>
    <x v="7"/>
    <x v="4"/>
    <x v="128"/>
    <x v="7"/>
    <n v="786100"/>
  </r>
  <r>
    <x v="11"/>
    <x v="0"/>
    <x v="7"/>
    <x v="0"/>
    <x v="0"/>
    <x v="7"/>
    <x v="4"/>
    <x v="129"/>
    <x v="77"/>
    <n v="164000"/>
  </r>
  <r>
    <x v="11"/>
    <x v="0"/>
    <x v="7"/>
    <x v="0"/>
    <x v="0"/>
    <x v="7"/>
    <x v="4"/>
    <x v="129"/>
    <x v="187"/>
    <n v="752000"/>
  </r>
  <r>
    <x v="11"/>
    <x v="0"/>
    <x v="7"/>
    <x v="0"/>
    <x v="0"/>
    <x v="7"/>
    <x v="4"/>
    <x v="129"/>
    <x v="310"/>
    <m/>
  </r>
  <r>
    <x v="11"/>
    <x v="0"/>
    <x v="7"/>
    <x v="0"/>
    <x v="0"/>
    <x v="7"/>
    <x v="4"/>
    <x v="169"/>
    <x v="311"/>
    <m/>
  </r>
  <r>
    <x v="11"/>
    <x v="0"/>
    <x v="7"/>
    <x v="0"/>
    <x v="0"/>
    <x v="7"/>
    <x v="2"/>
    <x v="131"/>
    <x v="136"/>
    <m/>
  </r>
  <r>
    <x v="11"/>
    <x v="0"/>
    <x v="7"/>
    <x v="0"/>
    <x v="0"/>
    <x v="1"/>
    <x v="7"/>
    <x v="34"/>
    <x v="29"/>
    <n v="143990"/>
  </r>
  <r>
    <x v="11"/>
    <x v="0"/>
    <x v="7"/>
    <x v="0"/>
    <x v="0"/>
    <x v="1"/>
    <x v="7"/>
    <x v="34"/>
    <x v="294"/>
    <m/>
  </r>
  <r>
    <x v="11"/>
    <x v="0"/>
    <x v="7"/>
    <x v="0"/>
    <x v="0"/>
    <x v="1"/>
    <x v="7"/>
    <x v="20"/>
    <x v="29"/>
    <n v="215900"/>
  </r>
  <r>
    <x v="11"/>
    <x v="0"/>
    <x v="7"/>
    <x v="0"/>
    <x v="0"/>
    <x v="1"/>
    <x v="7"/>
    <x v="20"/>
    <x v="321"/>
    <n v="81000"/>
  </r>
  <r>
    <x v="11"/>
    <x v="0"/>
    <x v="7"/>
    <x v="0"/>
    <x v="0"/>
    <x v="1"/>
    <x v="7"/>
    <x v="20"/>
    <x v="169"/>
    <n v="1261440"/>
  </r>
  <r>
    <x v="11"/>
    <x v="0"/>
    <x v="7"/>
    <x v="0"/>
    <x v="0"/>
    <x v="1"/>
    <x v="7"/>
    <x v="101"/>
    <x v="6"/>
    <m/>
  </r>
  <r>
    <x v="11"/>
    <x v="0"/>
    <x v="7"/>
    <x v="0"/>
    <x v="0"/>
    <x v="1"/>
    <x v="7"/>
    <x v="101"/>
    <x v="77"/>
    <m/>
  </r>
  <r>
    <x v="11"/>
    <x v="0"/>
    <x v="7"/>
    <x v="0"/>
    <x v="0"/>
    <x v="1"/>
    <x v="7"/>
    <x v="101"/>
    <x v="229"/>
    <m/>
  </r>
  <r>
    <x v="11"/>
    <x v="0"/>
    <x v="7"/>
    <x v="0"/>
    <x v="0"/>
    <x v="1"/>
    <x v="7"/>
    <x v="101"/>
    <x v="130"/>
    <m/>
  </r>
  <r>
    <x v="11"/>
    <x v="0"/>
    <x v="7"/>
    <x v="0"/>
    <x v="0"/>
    <x v="1"/>
    <x v="7"/>
    <x v="173"/>
    <x v="321"/>
    <n v="60662"/>
  </r>
  <r>
    <x v="11"/>
    <x v="0"/>
    <x v="7"/>
    <x v="0"/>
    <x v="0"/>
    <x v="1"/>
    <x v="7"/>
    <x v="101"/>
    <x v="8"/>
    <m/>
  </r>
  <r>
    <x v="11"/>
    <x v="0"/>
    <x v="7"/>
    <x v="0"/>
    <x v="0"/>
    <x v="1"/>
    <x v="7"/>
    <x v="101"/>
    <x v="31"/>
    <m/>
  </r>
  <r>
    <x v="11"/>
    <x v="0"/>
    <x v="7"/>
    <x v="0"/>
    <x v="0"/>
    <x v="1"/>
    <x v="7"/>
    <x v="159"/>
    <x v="14"/>
    <m/>
  </r>
  <r>
    <x v="11"/>
    <x v="0"/>
    <x v="7"/>
    <x v="0"/>
    <x v="0"/>
    <x v="1"/>
    <x v="7"/>
    <x v="159"/>
    <x v="176"/>
    <m/>
  </r>
  <r>
    <x v="11"/>
    <x v="0"/>
    <x v="7"/>
    <x v="0"/>
    <x v="0"/>
    <x v="1"/>
    <x v="7"/>
    <x v="55"/>
    <x v="246"/>
    <m/>
  </r>
  <r>
    <x v="11"/>
    <x v="0"/>
    <x v="7"/>
    <x v="0"/>
    <x v="0"/>
    <x v="1"/>
    <x v="7"/>
    <x v="55"/>
    <x v="36"/>
    <m/>
  </r>
  <r>
    <x v="11"/>
    <x v="0"/>
    <x v="7"/>
    <x v="0"/>
    <x v="0"/>
    <x v="1"/>
    <x v="8"/>
    <x v="22"/>
    <x v="321"/>
    <n v="33873"/>
  </r>
  <r>
    <x v="11"/>
    <x v="0"/>
    <x v="7"/>
    <x v="0"/>
    <x v="0"/>
    <x v="1"/>
    <x v="8"/>
    <x v="22"/>
    <x v="29"/>
    <n v="803412.01"/>
  </r>
  <r>
    <x v="11"/>
    <x v="0"/>
    <x v="7"/>
    <x v="0"/>
    <x v="0"/>
    <x v="1"/>
    <x v="2"/>
    <x v="168"/>
    <x v="50"/>
    <m/>
  </r>
  <r>
    <x v="11"/>
    <x v="0"/>
    <x v="7"/>
    <x v="0"/>
    <x v="0"/>
    <x v="1"/>
    <x v="8"/>
    <x v="94"/>
    <x v="342"/>
    <n v="75000"/>
  </r>
  <r>
    <x v="11"/>
    <x v="0"/>
    <x v="7"/>
    <x v="0"/>
    <x v="0"/>
    <x v="1"/>
    <x v="8"/>
    <x v="94"/>
    <x v="338"/>
    <n v="7317.59"/>
  </r>
  <r>
    <x v="11"/>
    <x v="0"/>
    <x v="7"/>
    <x v="0"/>
    <x v="0"/>
    <x v="1"/>
    <x v="8"/>
    <x v="94"/>
    <x v="59"/>
    <n v="68670"/>
  </r>
  <r>
    <x v="11"/>
    <x v="0"/>
    <x v="7"/>
    <x v="0"/>
    <x v="0"/>
    <x v="1"/>
    <x v="8"/>
    <x v="94"/>
    <x v="70"/>
    <n v="6020.01"/>
  </r>
  <r>
    <x v="11"/>
    <x v="0"/>
    <x v="7"/>
    <x v="0"/>
    <x v="0"/>
    <x v="1"/>
    <x v="8"/>
    <x v="94"/>
    <x v="167"/>
    <n v="6016"/>
  </r>
  <r>
    <x v="11"/>
    <x v="0"/>
    <x v="7"/>
    <x v="0"/>
    <x v="0"/>
    <x v="1"/>
    <x v="8"/>
    <x v="94"/>
    <x v="299"/>
    <n v="12110"/>
  </r>
  <r>
    <x v="11"/>
    <x v="0"/>
    <x v="7"/>
    <x v="0"/>
    <x v="0"/>
    <x v="1"/>
    <x v="8"/>
    <x v="94"/>
    <x v="335"/>
    <n v="10270"/>
  </r>
  <r>
    <x v="11"/>
    <x v="0"/>
    <x v="7"/>
    <x v="0"/>
    <x v="0"/>
    <x v="1"/>
    <x v="8"/>
    <x v="94"/>
    <x v="337"/>
    <n v="53890.79"/>
  </r>
  <r>
    <x v="11"/>
    <x v="0"/>
    <x v="7"/>
    <x v="0"/>
    <x v="0"/>
    <x v="1"/>
    <x v="8"/>
    <x v="94"/>
    <x v="297"/>
    <n v="21900"/>
  </r>
  <r>
    <x v="11"/>
    <x v="0"/>
    <x v="7"/>
    <x v="0"/>
    <x v="0"/>
    <x v="1"/>
    <x v="8"/>
    <x v="95"/>
    <x v="0"/>
    <m/>
  </r>
  <r>
    <x v="11"/>
    <x v="0"/>
    <x v="7"/>
    <x v="0"/>
    <x v="0"/>
    <x v="1"/>
    <x v="8"/>
    <x v="94"/>
    <x v="226"/>
    <m/>
  </r>
  <r>
    <x v="11"/>
    <x v="0"/>
    <x v="7"/>
    <x v="0"/>
    <x v="0"/>
    <x v="1"/>
    <x v="8"/>
    <x v="156"/>
    <x v="80"/>
    <m/>
  </r>
  <r>
    <x v="11"/>
    <x v="0"/>
    <x v="7"/>
    <x v="0"/>
    <x v="0"/>
    <x v="1"/>
    <x v="8"/>
    <x v="156"/>
    <x v="88"/>
    <m/>
  </r>
  <r>
    <x v="11"/>
    <x v="0"/>
    <x v="7"/>
    <x v="0"/>
    <x v="0"/>
    <x v="1"/>
    <x v="8"/>
    <x v="156"/>
    <x v="6"/>
    <m/>
  </r>
  <r>
    <x v="11"/>
    <x v="0"/>
    <x v="7"/>
    <x v="0"/>
    <x v="0"/>
    <x v="1"/>
    <x v="8"/>
    <x v="156"/>
    <x v="122"/>
    <m/>
  </r>
  <r>
    <x v="11"/>
    <x v="0"/>
    <x v="7"/>
    <x v="0"/>
    <x v="0"/>
    <x v="1"/>
    <x v="8"/>
    <x v="156"/>
    <x v="16"/>
    <m/>
  </r>
  <r>
    <x v="11"/>
    <x v="0"/>
    <x v="7"/>
    <x v="0"/>
    <x v="0"/>
    <x v="1"/>
    <x v="8"/>
    <x v="156"/>
    <x v="42"/>
    <m/>
  </r>
  <r>
    <x v="11"/>
    <x v="0"/>
    <x v="7"/>
    <x v="0"/>
    <x v="0"/>
    <x v="1"/>
    <x v="8"/>
    <x v="156"/>
    <x v="37"/>
    <m/>
  </r>
  <r>
    <x v="11"/>
    <x v="0"/>
    <x v="7"/>
    <x v="0"/>
    <x v="0"/>
    <x v="1"/>
    <x v="8"/>
    <x v="156"/>
    <x v="45"/>
    <m/>
  </r>
  <r>
    <x v="11"/>
    <x v="0"/>
    <x v="7"/>
    <x v="0"/>
    <x v="0"/>
    <x v="1"/>
    <x v="8"/>
    <x v="156"/>
    <x v="124"/>
    <m/>
  </r>
  <r>
    <x v="11"/>
    <x v="0"/>
    <x v="7"/>
    <x v="0"/>
    <x v="0"/>
    <x v="1"/>
    <x v="8"/>
    <x v="156"/>
    <x v="31"/>
    <n v="2466.3599999999997"/>
  </r>
  <r>
    <x v="11"/>
    <x v="0"/>
    <x v="7"/>
    <x v="0"/>
    <x v="0"/>
    <x v="1"/>
    <x v="8"/>
    <x v="156"/>
    <x v="80"/>
    <m/>
  </r>
  <r>
    <x v="11"/>
    <x v="0"/>
    <x v="7"/>
    <x v="0"/>
    <x v="0"/>
    <x v="1"/>
    <x v="8"/>
    <x v="156"/>
    <x v="0"/>
    <m/>
  </r>
  <r>
    <x v="11"/>
    <x v="0"/>
    <x v="7"/>
    <x v="0"/>
    <x v="0"/>
    <x v="1"/>
    <x v="8"/>
    <x v="156"/>
    <x v="0"/>
    <m/>
  </r>
  <r>
    <x v="11"/>
    <x v="0"/>
    <x v="7"/>
    <x v="0"/>
    <x v="0"/>
    <x v="1"/>
    <x v="8"/>
    <x v="4"/>
    <x v="2"/>
    <m/>
  </r>
  <r>
    <x v="11"/>
    <x v="0"/>
    <x v="7"/>
    <x v="0"/>
    <x v="0"/>
    <x v="1"/>
    <x v="8"/>
    <x v="4"/>
    <x v="45"/>
    <m/>
  </r>
  <r>
    <x v="11"/>
    <x v="0"/>
    <x v="7"/>
    <x v="0"/>
    <x v="0"/>
    <x v="1"/>
    <x v="8"/>
    <x v="4"/>
    <x v="312"/>
    <m/>
  </r>
  <r>
    <x v="11"/>
    <x v="0"/>
    <x v="7"/>
    <x v="0"/>
    <x v="0"/>
    <x v="1"/>
    <x v="8"/>
    <x v="4"/>
    <x v="224"/>
    <m/>
  </r>
  <r>
    <x v="11"/>
    <x v="0"/>
    <x v="7"/>
    <x v="0"/>
    <x v="0"/>
    <x v="1"/>
    <x v="8"/>
    <x v="4"/>
    <x v="101"/>
    <m/>
  </r>
  <r>
    <x v="11"/>
    <x v="0"/>
    <x v="7"/>
    <x v="0"/>
    <x v="0"/>
    <x v="1"/>
    <x v="8"/>
    <x v="4"/>
    <x v="37"/>
    <m/>
  </r>
  <r>
    <x v="11"/>
    <x v="0"/>
    <x v="7"/>
    <x v="0"/>
    <x v="0"/>
    <x v="1"/>
    <x v="8"/>
    <x v="4"/>
    <x v="87"/>
    <m/>
  </r>
  <r>
    <x v="11"/>
    <x v="0"/>
    <x v="7"/>
    <x v="0"/>
    <x v="0"/>
    <x v="1"/>
    <x v="8"/>
    <x v="4"/>
    <x v="219"/>
    <m/>
  </r>
  <r>
    <x v="11"/>
    <x v="0"/>
    <x v="7"/>
    <x v="0"/>
    <x v="0"/>
    <x v="1"/>
    <x v="8"/>
    <x v="4"/>
    <x v="220"/>
    <m/>
  </r>
  <r>
    <x v="11"/>
    <x v="0"/>
    <x v="7"/>
    <x v="0"/>
    <x v="0"/>
    <x v="1"/>
    <x v="8"/>
    <x v="4"/>
    <x v="221"/>
    <m/>
  </r>
  <r>
    <x v="11"/>
    <x v="0"/>
    <x v="7"/>
    <x v="0"/>
    <x v="0"/>
    <x v="1"/>
    <x v="8"/>
    <x v="4"/>
    <x v="205"/>
    <m/>
  </r>
  <r>
    <x v="11"/>
    <x v="0"/>
    <x v="7"/>
    <x v="0"/>
    <x v="0"/>
    <x v="1"/>
    <x v="8"/>
    <x v="4"/>
    <x v="140"/>
    <m/>
  </r>
  <r>
    <x v="11"/>
    <x v="0"/>
    <x v="7"/>
    <x v="0"/>
    <x v="0"/>
    <x v="1"/>
    <x v="8"/>
    <x v="4"/>
    <x v="253"/>
    <m/>
  </r>
  <r>
    <x v="11"/>
    <x v="0"/>
    <x v="7"/>
    <x v="0"/>
    <x v="0"/>
    <x v="1"/>
    <x v="8"/>
    <x v="4"/>
    <x v="2"/>
    <m/>
  </r>
  <r>
    <x v="11"/>
    <x v="0"/>
    <x v="7"/>
    <x v="0"/>
    <x v="0"/>
    <x v="1"/>
    <x v="8"/>
    <x v="4"/>
    <x v="157"/>
    <m/>
  </r>
  <r>
    <x v="11"/>
    <x v="0"/>
    <x v="7"/>
    <x v="0"/>
    <x v="0"/>
    <x v="1"/>
    <x v="8"/>
    <x v="4"/>
    <x v="185"/>
    <m/>
  </r>
  <r>
    <x v="11"/>
    <x v="0"/>
    <x v="7"/>
    <x v="0"/>
    <x v="0"/>
    <x v="1"/>
    <x v="8"/>
    <x v="4"/>
    <x v="139"/>
    <m/>
  </r>
  <r>
    <x v="11"/>
    <x v="0"/>
    <x v="7"/>
    <x v="0"/>
    <x v="0"/>
    <x v="1"/>
    <x v="8"/>
    <x v="4"/>
    <x v="31"/>
    <m/>
  </r>
  <r>
    <x v="11"/>
    <x v="0"/>
    <x v="7"/>
    <x v="0"/>
    <x v="0"/>
    <x v="1"/>
    <x v="8"/>
    <x v="4"/>
    <x v="54"/>
    <m/>
  </r>
  <r>
    <x v="11"/>
    <x v="0"/>
    <x v="7"/>
    <x v="0"/>
    <x v="0"/>
    <x v="1"/>
    <x v="8"/>
    <x v="4"/>
    <x v="200"/>
    <m/>
  </r>
  <r>
    <x v="11"/>
    <x v="0"/>
    <x v="7"/>
    <x v="0"/>
    <x v="0"/>
    <x v="1"/>
    <x v="8"/>
    <x v="4"/>
    <x v="210"/>
    <m/>
  </r>
  <r>
    <x v="11"/>
    <x v="0"/>
    <x v="7"/>
    <x v="0"/>
    <x v="0"/>
    <x v="1"/>
    <x v="8"/>
    <x v="4"/>
    <x v="0"/>
    <m/>
  </r>
  <r>
    <x v="11"/>
    <x v="0"/>
    <x v="7"/>
    <x v="0"/>
    <x v="0"/>
    <x v="1"/>
    <x v="8"/>
    <x v="4"/>
    <x v="0"/>
    <m/>
  </r>
  <r>
    <x v="11"/>
    <x v="0"/>
    <x v="7"/>
    <x v="0"/>
    <x v="0"/>
    <x v="1"/>
    <x v="8"/>
    <x v="4"/>
    <x v="0"/>
    <m/>
  </r>
  <r>
    <x v="11"/>
    <x v="0"/>
    <x v="7"/>
    <x v="0"/>
    <x v="0"/>
    <x v="1"/>
    <x v="8"/>
    <x v="4"/>
    <x v="0"/>
    <m/>
  </r>
  <r>
    <x v="11"/>
    <x v="0"/>
    <x v="7"/>
    <x v="0"/>
    <x v="0"/>
    <x v="1"/>
    <x v="8"/>
    <x v="4"/>
    <x v="0"/>
    <m/>
  </r>
  <r>
    <x v="11"/>
    <x v="0"/>
    <x v="7"/>
    <x v="0"/>
    <x v="0"/>
    <x v="1"/>
    <x v="8"/>
    <x v="4"/>
    <x v="0"/>
    <m/>
  </r>
  <r>
    <x v="11"/>
    <x v="0"/>
    <x v="7"/>
    <x v="0"/>
    <x v="0"/>
    <x v="6"/>
    <x v="23"/>
    <x v="112"/>
    <x v="31"/>
    <m/>
  </r>
  <r>
    <x v="11"/>
    <x v="0"/>
    <x v="7"/>
    <x v="0"/>
    <x v="2"/>
    <x v="3"/>
    <x v="3"/>
    <x v="96"/>
    <x v="0"/>
    <m/>
  </r>
  <r>
    <x v="11"/>
    <x v="0"/>
    <x v="7"/>
    <x v="0"/>
    <x v="2"/>
    <x v="3"/>
    <x v="3"/>
    <x v="137"/>
    <x v="98"/>
    <m/>
  </r>
  <r>
    <x v="11"/>
    <x v="0"/>
    <x v="7"/>
    <x v="0"/>
    <x v="2"/>
    <x v="3"/>
    <x v="3"/>
    <x v="97"/>
    <x v="34"/>
    <n v="680295"/>
  </r>
  <r>
    <x v="11"/>
    <x v="0"/>
    <x v="7"/>
    <x v="0"/>
    <x v="2"/>
    <x v="3"/>
    <x v="3"/>
    <x v="97"/>
    <x v="36"/>
    <m/>
  </r>
  <r>
    <x v="11"/>
    <x v="0"/>
    <x v="7"/>
    <x v="0"/>
    <x v="2"/>
    <x v="3"/>
    <x v="3"/>
    <x v="97"/>
    <x v="48"/>
    <m/>
  </r>
  <r>
    <x v="11"/>
    <x v="0"/>
    <x v="7"/>
    <x v="0"/>
    <x v="2"/>
    <x v="3"/>
    <x v="3"/>
    <x v="97"/>
    <x v="35"/>
    <m/>
  </r>
  <r>
    <x v="11"/>
    <x v="0"/>
    <x v="7"/>
    <x v="0"/>
    <x v="2"/>
    <x v="3"/>
    <x v="3"/>
    <x v="97"/>
    <x v="322"/>
    <n v="225000"/>
  </r>
  <r>
    <x v="11"/>
    <x v="0"/>
    <x v="7"/>
    <x v="0"/>
    <x v="2"/>
    <x v="3"/>
    <x v="3"/>
    <x v="97"/>
    <x v="0"/>
    <m/>
  </r>
  <r>
    <x v="11"/>
    <x v="0"/>
    <x v="7"/>
    <x v="0"/>
    <x v="2"/>
    <x v="3"/>
    <x v="3"/>
    <x v="97"/>
    <x v="0"/>
    <m/>
  </r>
  <r>
    <x v="11"/>
    <x v="0"/>
    <x v="7"/>
    <x v="0"/>
    <x v="2"/>
    <x v="3"/>
    <x v="3"/>
    <x v="98"/>
    <x v="0"/>
    <m/>
  </r>
  <r>
    <x v="11"/>
    <x v="0"/>
    <x v="7"/>
    <x v="0"/>
    <x v="2"/>
    <x v="3"/>
    <x v="3"/>
    <x v="99"/>
    <x v="70"/>
    <m/>
  </r>
  <r>
    <x v="11"/>
    <x v="0"/>
    <x v="7"/>
    <x v="0"/>
    <x v="2"/>
    <x v="3"/>
    <x v="3"/>
    <x v="97"/>
    <x v="36"/>
    <n v="8649419"/>
  </r>
  <r>
    <x v="11"/>
    <x v="0"/>
    <x v="7"/>
    <x v="0"/>
    <x v="2"/>
    <x v="3"/>
    <x v="3"/>
    <x v="99"/>
    <x v="37"/>
    <m/>
  </r>
  <r>
    <x v="11"/>
    <x v="0"/>
    <x v="7"/>
    <x v="0"/>
    <x v="2"/>
    <x v="3"/>
    <x v="3"/>
    <x v="99"/>
    <x v="226"/>
    <n v="1661220"/>
  </r>
  <r>
    <x v="11"/>
    <x v="0"/>
    <x v="7"/>
    <x v="0"/>
    <x v="2"/>
    <x v="3"/>
    <x v="3"/>
    <x v="99"/>
    <x v="230"/>
    <m/>
  </r>
  <r>
    <x v="11"/>
    <x v="0"/>
    <x v="7"/>
    <x v="0"/>
    <x v="2"/>
    <x v="3"/>
    <x v="3"/>
    <x v="99"/>
    <x v="156"/>
    <m/>
  </r>
  <r>
    <x v="11"/>
    <x v="0"/>
    <x v="7"/>
    <x v="0"/>
    <x v="2"/>
    <x v="3"/>
    <x v="3"/>
    <x v="99"/>
    <x v="249"/>
    <n v="58758040"/>
  </r>
  <r>
    <x v="11"/>
    <x v="0"/>
    <x v="7"/>
    <x v="0"/>
    <x v="2"/>
    <x v="3"/>
    <x v="3"/>
    <x v="99"/>
    <x v="347"/>
    <n v="460000"/>
  </r>
  <r>
    <x v="11"/>
    <x v="0"/>
    <x v="7"/>
    <x v="0"/>
    <x v="2"/>
    <x v="3"/>
    <x v="26"/>
    <x v="137"/>
    <x v="98"/>
    <m/>
  </r>
  <r>
    <x v="11"/>
    <x v="0"/>
    <x v="7"/>
    <x v="0"/>
    <x v="2"/>
    <x v="3"/>
    <x v="20"/>
    <x v="49"/>
    <x v="226"/>
    <m/>
  </r>
  <r>
    <x v="11"/>
    <x v="0"/>
    <x v="7"/>
    <x v="0"/>
    <x v="2"/>
    <x v="3"/>
    <x v="20"/>
    <x v="49"/>
    <x v="124"/>
    <m/>
  </r>
  <r>
    <x v="11"/>
    <x v="0"/>
    <x v="7"/>
    <x v="0"/>
    <x v="2"/>
    <x v="3"/>
    <x v="20"/>
    <x v="49"/>
    <x v="41"/>
    <n v="2321360"/>
  </r>
  <r>
    <x v="11"/>
    <x v="0"/>
    <x v="7"/>
    <x v="0"/>
    <x v="2"/>
    <x v="3"/>
    <x v="20"/>
    <x v="49"/>
    <x v="42"/>
    <n v="570000"/>
  </r>
  <r>
    <x v="11"/>
    <x v="0"/>
    <x v="7"/>
    <x v="0"/>
    <x v="2"/>
    <x v="3"/>
    <x v="20"/>
    <x v="49"/>
    <x v="230"/>
    <m/>
  </r>
  <r>
    <x v="11"/>
    <x v="0"/>
    <x v="7"/>
    <x v="0"/>
    <x v="2"/>
    <x v="3"/>
    <x v="20"/>
    <x v="49"/>
    <x v="122"/>
    <m/>
  </r>
  <r>
    <x v="11"/>
    <x v="0"/>
    <x v="7"/>
    <x v="0"/>
    <x v="2"/>
    <x v="3"/>
    <x v="20"/>
    <x v="151"/>
    <x v="0"/>
    <m/>
  </r>
  <r>
    <x v="11"/>
    <x v="0"/>
    <x v="7"/>
    <x v="0"/>
    <x v="2"/>
    <x v="3"/>
    <x v="20"/>
    <x v="111"/>
    <x v="42"/>
    <n v="1052000"/>
  </r>
  <r>
    <x v="11"/>
    <x v="0"/>
    <x v="7"/>
    <x v="0"/>
    <x v="2"/>
    <x v="3"/>
    <x v="20"/>
    <x v="111"/>
    <x v="124"/>
    <n v="1742010"/>
  </r>
  <r>
    <x v="11"/>
    <x v="0"/>
    <x v="7"/>
    <x v="0"/>
    <x v="2"/>
    <x v="3"/>
    <x v="20"/>
    <x v="111"/>
    <x v="0"/>
    <m/>
  </r>
  <r>
    <x v="11"/>
    <x v="0"/>
    <x v="7"/>
    <x v="0"/>
    <x v="2"/>
    <x v="3"/>
    <x v="20"/>
    <x v="111"/>
    <x v="0"/>
    <m/>
  </r>
  <r>
    <x v="11"/>
    <x v="0"/>
    <x v="7"/>
    <x v="0"/>
    <x v="2"/>
    <x v="3"/>
    <x v="20"/>
    <x v="111"/>
    <x v="0"/>
    <m/>
  </r>
  <r>
    <x v="11"/>
    <x v="0"/>
    <x v="7"/>
    <x v="0"/>
    <x v="2"/>
    <x v="3"/>
    <x v="30"/>
    <x v="151"/>
    <x v="124"/>
    <n v="2597963"/>
  </r>
  <r>
    <x v="11"/>
    <x v="0"/>
    <x v="7"/>
    <x v="0"/>
    <x v="2"/>
    <x v="3"/>
    <x v="30"/>
    <x v="151"/>
    <x v="230"/>
    <m/>
  </r>
  <r>
    <x v="11"/>
    <x v="0"/>
    <x v="7"/>
    <x v="0"/>
    <x v="2"/>
    <x v="3"/>
    <x v="0"/>
    <x v="157"/>
    <x v="36"/>
    <m/>
  </r>
  <r>
    <x v="11"/>
    <x v="0"/>
    <x v="7"/>
    <x v="0"/>
    <x v="2"/>
    <x v="3"/>
    <x v="0"/>
    <x v="157"/>
    <x v="259"/>
    <m/>
  </r>
  <r>
    <x v="11"/>
    <x v="0"/>
    <x v="7"/>
    <x v="0"/>
    <x v="2"/>
    <x v="3"/>
    <x v="21"/>
    <x v="50"/>
    <x v="0"/>
    <m/>
  </r>
  <r>
    <x v="11"/>
    <x v="0"/>
    <x v="7"/>
    <x v="0"/>
    <x v="2"/>
    <x v="3"/>
    <x v="21"/>
    <x v="132"/>
    <x v="0"/>
    <m/>
  </r>
  <r>
    <x v="0"/>
    <x v="0"/>
    <x v="7"/>
    <x v="0"/>
    <x v="1"/>
    <x v="2"/>
    <x v="24"/>
    <x v="63"/>
    <x v="1"/>
    <n v="239027019.66"/>
  </r>
  <r>
    <x v="0"/>
    <x v="0"/>
    <x v="7"/>
    <x v="0"/>
    <x v="1"/>
    <x v="5"/>
    <x v="11"/>
    <x v="64"/>
    <x v="0"/>
    <m/>
  </r>
  <r>
    <x v="0"/>
    <x v="0"/>
    <x v="7"/>
    <x v="0"/>
    <x v="1"/>
    <x v="5"/>
    <x v="14"/>
    <x v="66"/>
    <x v="0"/>
    <m/>
  </r>
  <r>
    <x v="0"/>
    <x v="0"/>
    <x v="7"/>
    <x v="0"/>
    <x v="1"/>
    <x v="5"/>
    <x v="15"/>
    <x v="69"/>
    <x v="0"/>
    <m/>
  </r>
  <r>
    <x v="0"/>
    <x v="0"/>
    <x v="7"/>
    <x v="0"/>
    <x v="1"/>
    <x v="2"/>
    <x v="25"/>
    <x v="74"/>
    <x v="0"/>
    <n v="-8823395.6799999997"/>
  </r>
  <r>
    <x v="0"/>
    <x v="0"/>
    <x v="7"/>
    <x v="0"/>
    <x v="1"/>
    <x v="2"/>
    <x v="25"/>
    <x v="118"/>
    <x v="0"/>
    <m/>
  </r>
  <r>
    <x v="0"/>
    <x v="0"/>
    <x v="7"/>
    <x v="0"/>
    <x v="1"/>
    <x v="2"/>
    <x v="0"/>
    <x v="103"/>
    <x v="0"/>
    <m/>
  </r>
  <r>
    <x v="0"/>
    <x v="0"/>
    <x v="7"/>
    <x v="0"/>
    <x v="1"/>
    <x v="2"/>
    <x v="0"/>
    <x v="104"/>
    <x v="0"/>
    <n v="268907.52000000002"/>
  </r>
  <r>
    <x v="0"/>
    <x v="0"/>
    <x v="7"/>
    <x v="0"/>
    <x v="1"/>
    <x v="2"/>
    <x v="0"/>
    <x v="145"/>
    <x v="0"/>
    <n v="-2067696.07"/>
  </r>
  <r>
    <x v="0"/>
    <x v="0"/>
    <x v="7"/>
    <x v="0"/>
    <x v="1"/>
    <x v="5"/>
    <x v="7"/>
    <x v="153"/>
    <x v="0"/>
    <m/>
  </r>
  <r>
    <x v="0"/>
    <x v="0"/>
    <x v="7"/>
    <x v="0"/>
    <x v="1"/>
    <x v="5"/>
    <x v="14"/>
    <x v="166"/>
    <x v="0"/>
    <m/>
  </r>
  <r>
    <x v="0"/>
    <x v="0"/>
    <x v="7"/>
    <x v="0"/>
    <x v="0"/>
    <x v="0"/>
    <x v="4"/>
    <x v="158"/>
    <x v="2"/>
    <n v="20000000"/>
  </r>
  <r>
    <x v="0"/>
    <x v="0"/>
    <x v="7"/>
    <x v="0"/>
    <x v="0"/>
    <x v="0"/>
    <x v="4"/>
    <x v="6"/>
    <x v="157"/>
    <n v="2800000"/>
  </r>
  <r>
    <x v="0"/>
    <x v="0"/>
    <x v="7"/>
    <x v="0"/>
    <x v="0"/>
    <x v="0"/>
    <x v="4"/>
    <x v="6"/>
    <x v="158"/>
    <m/>
  </r>
  <r>
    <x v="0"/>
    <x v="0"/>
    <x v="7"/>
    <x v="0"/>
    <x v="0"/>
    <x v="0"/>
    <x v="4"/>
    <x v="160"/>
    <x v="291"/>
    <m/>
  </r>
  <r>
    <x v="0"/>
    <x v="0"/>
    <x v="7"/>
    <x v="0"/>
    <x v="0"/>
    <x v="0"/>
    <x v="4"/>
    <x v="160"/>
    <x v="2"/>
    <n v="1000000"/>
  </r>
  <r>
    <x v="0"/>
    <x v="0"/>
    <x v="7"/>
    <x v="0"/>
    <x v="0"/>
    <x v="0"/>
    <x v="4"/>
    <x v="160"/>
    <x v="136"/>
    <n v="644326"/>
  </r>
  <r>
    <x v="0"/>
    <x v="0"/>
    <x v="7"/>
    <x v="0"/>
    <x v="0"/>
    <x v="0"/>
    <x v="4"/>
    <x v="160"/>
    <x v="320"/>
    <n v="540000"/>
  </r>
  <r>
    <x v="0"/>
    <x v="0"/>
    <x v="7"/>
    <x v="0"/>
    <x v="0"/>
    <x v="0"/>
    <x v="4"/>
    <x v="7"/>
    <x v="157"/>
    <n v="200000"/>
  </r>
  <r>
    <x v="0"/>
    <x v="0"/>
    <x v="7"/>
    <x v="0"/>
    <x v="0"/>
    <x v="0"/>
    <x v="4"/>
    <x v="7"/>
    <x v="158"/>
    <m/>
  </r>
  <r>
    <x v="0"/>
    <x v="0"/>
    <x v="7"/>
    <x v="0"/>
    <x v="0"/>
    <x v="0"/>
    <x v="4"/>
    <x v="7"/>
    <x v="0"/>
    <m/>
  </r>
  <r>
    <x v="0"/>
    <x v="0"/>
    <x v="7"/>
    <x v="0"/>
    <x v="0"/>
    <x v="0"/>
    <x v="4"/>
    <x v="8"/>
    <x v="291"/>
    <m/>
  </r>
  <r>
    <x v="0"/>
    <x v="0"/>
    <x v="7"/>
    <x v="0"/>
    <x v="0"/>
    <x v="0"/>
    <x v="4"/>
    <x v="8"/>
    <x v="157"/>
    <n v="250000"/>
  </r>
  <r>
    <x v="0"/>
    <x v="0"/>
    <x v="7"/>
    <x v="0"/>
    <x v="0"/>
    <x v="0"/>
    <x v="4"/>
    <x v="8"/>
    <x v="185"/>
    <m/>
  </r>
  <r>
    <x v="0"/>
    <x v="0"/>
    <x v="7"/>
    <x v="0"/>
    <x v="0"/>
    <x v="0"/>
    <x v="4"/>
    <x v="8"/>
    <x v="292"/>
    <m/>
  </r>
  <r>
    <x v="0"/>
    <x v="0"/>
    <x v="7"/>
    <x v="0"/>
    <x v="0"/>
    <x v="0"/>
    <x v="4"/>
    <x v="9"/>
    <x v="2"/>
    <m/>
  </r>
  <r>
    <x v="0"/>
    <x v="0"/>
    <x v="7"/>
    <x v="0"/>
    <x v="0"/>
    <x v="0"/>
    <x v="4"/>
    <x v="9"/>
    <x v="158"/>
    <m/>
  </r>
  <r>
    <x v="0"/>
    <x v="0"/>
    <x v="7"/>
    <x v="0"/>
    <x v="0"/>
    <x v="0"/>
    <x v="4"/>
    <x v="9"/>
    <x v="227"/>
    <m/>
  </r>
  <r>
    <x v="0"/>
    <x v="0"/>
    <x v="7"/>
    <x v="0"/>
    <x v="0"/>
    <x v="0"/>
    <x v="4"/>
    <x v="9"/>
    <x v="157"/>
    <n v="30000"/>
  </r>
  <r>
    <x v="0"/>
    <x v="0"/>
    <x v="7"/>
    <x v="0"/>
    <x v="0"/>
    <x v="0"/>
    <x v="4"/>
    <x v="10"/>
    <x v="2"/>
    <m/>
  </r>
  <r>
    <x v="0"/>
    <x v="0"/>
    <x v="7"/>
    <x v="0"/>
    <x v="0"/>
    <x v="0"/>
    <x v="4"/>
    <x v="10"/>
    <x v="157"/>
    <n v="250000"/>
  </r>
  <r>
    <x v="0"/>
    <x v="0"/>
    <x v="7"/>
    <x v="0"/>
    <x v="0"/>
    <x v="0"/>
    <x v="4"/>
    <x v="10"/>
    <x v="158"/>
    <m/>
  </r>
  <r>
    <x v="0"/>
    <x v="0"/>
    <x v="7"/>
    <x v="0"/>
    <x v="0"/>
    <x v="0"/>
    <x v="4"/>
    <x v="11"/>
    <x v="2"/>
    <n v="833333"/>
  </r>
  <r>
    <x v="0"/>
    <x v="0"/>
    <x v="7"/>
    <x v="0"/>
    <x v="0"/>
    <x v="0"/>
    <x v="4"/>
    <x v="11"/>
    <x v="276"/>
    <m/>
  </r>
  <r>
    <x v="0"/>
    <x v="0"/>
    <x v="7"/>
    <x v="0"/>
    <x v="0"/>
    <x v="0"/>
    <x v="4"/>
    <x v="11"/>
    <x v="157"/>
    <n v="116667"/>
  </r>
  <r>
    <x v="0"/>
    <x v="0"/>
    <x v="7"/>
    <x v="0"/>
    <x v="0"/>
    <x v="0"/>
    <x v="4"/>
    <x v="12"/>
    <x v="250"/>
    <m/>
  </r>
  <r>
    <x v="0"/>
    <x v="0"/>
    <x v="7"/>
    <x v="0"/>
    <x v="0"/>
    <x v="0"/>
    <x v="4"/>
    <x v="134"/>
    <x v="0"/>
    <m/>
  </r>
  <r>
    <x v="0"/>
    <x v="0"/>
    <x v="7"/>
    <x v="0"/>
    <x v="0"/>
    <x v="0"/>
    <x v="4"/>
    <x v="142"/>
    <x v="0"/>
    <m/>
  </r>
  <r>
    <x v="0"/>
    <x v="0"/>
    <x v="7"/>
    <x v="0"/>
    <x v="0"/>
    <x v="0"/>
    <x v="4"/>
    <x v="56"/>
    <x v="304"/>
    <m/>
  </r>
  <r>
    <x v="0"/>
    <x v="0"/>
    <x v="7"/>
    <x v="0"/>
    <x v="0"/>
    <x v="0"/>
    <x v="4"/>
    <x v="56"/>
    <x v="214"/>
    <n v="150000"/>
  </r>
  <r>
    <x v="0"/>
    <x v="0"/>
    <x v="7"/>
    <x v="0"/>
    <x v="0"/>
    <x v="0"/>
    <x v="4"/>
    <x v="56"/>
    <x v="211"/>
    <n v="477059"/>
  </r>
  <r>
    <x v="0"/>
    <x v="0"/>
    <x v="7"/>
    <x v="0"/>
    <x v="0"/>
    <x v="0"/>
    <x v="4"/>
    <x v="142"/>
    <x v="0"/>
    <m/>
  </r>
  <r>
    <x v="0"/>
    <x v="0"/>
    <x v="7"/>
    <x v="0"/>
    <x v="0"/>
    <x v="0"/>
    <x v="4"/>
    <x v="13"/>
    <x v="5"/>
    <n v="85831"/>
  </r>
  <r>
    <x v="0"/>
    <x v="0"/>
    <x v="7"/>
    <x v="0"/>
    <x v="0"/>
    <x v="0"/>
    <x v="4"/>
    <x v="146"/>
    <x v="181"/>
    <m/>
  </r>
  <r>
    <x v="0"/>
    <x v="0"/>
    <x v="7"/>
    <x v="0"/>
    <x v="0"/>
    <x v="0"/>
    <x v="4"/>
    <x v="14"/>
    <x v="6"/>
    <n v="1962000"/>
  </r>
  <r>
    <x v="0"/>
    <x v="0"/>
    <x v="7"/>
    <x v="0"/>
    <x v="0"/>
    <x v="0"/>
    <x v="4"/>
    <x v="14"/>
    <x v="7"/>
    <m/>
  </r>
  <r>
    <x v="0"/>
    <x v="0"/>
    <x v="7"/>
    <x v="0"/>
    <x v="0"/>
    <x v="0"/>
    <x v="4"/>
    <x v="15"/>
    <x v="8"/>
    <n v="652000"/>
  </r>
  <r>
    <x v="0"/>
    <x v="0"/>
    <x v="7"/>
    <x v="0"/>
    <x v="0"/>
    <x v="0"/>
    <x v="4"/>
    <x v="147"/>
    <x v="348"/>
    <n v="2375000"/>
  </r>
  <r>
    <x v="0"/>
    <x v="0"/>
    <x v="7"/>
    <x v="0"/>
    <x v="0"/>
    <x v="0"/>
    <x v="4"/>
    <x v="147"/>
    <x v="239"/>
    <n v="1515216"/>
  </r>
  <r>
    <x v="0"/>
    <x v="0"/>
    <x v="7"/>
    <x v="0"/>
    <x v="0"/>
    <x v="0"/>
    <x v="4"/>
    <x v="113"/>
    <x v="175"/>
    <m/>
  </r>
  <r>
    <x v="0"/>
    <x v="0"/>
    <x v="7"/>
    <x v="0"/>
    <x v="0"/>
    <x v="0"/>
    <x v="9"/>
    <x v="114"/>
    <x v="294"/>
    <n v="1472600"/>
  </r>
  <r>
    <x v="0"/>
    <x v="0"/>
    <x v="7"/>
    <x v="0"/>
    <x v="0"/>
    <x v="0"/>
    <x v="9"/>
    <x v="30"/>
    <x v="212"/>
    <n v="1423500"/>
  </r>
  <r>
    <x v="0"/>
    <x v="0"/>
    <x v="7"/>
    <x v="0"/>
    <x v="0"/>
    <x v="0"/>
    <x v="9"/>
    <x v="30"/>
    <x v="305"/>
    <s v=" "/>
  </r>
  <r>
    <x v="0"/>
    <x v="0"/>
    <x v="7"/>
    <x v="0"/>
    <x v="0"/>
    <x v="0"/>
    <x v="9"/>
    <x v="170"/>
    <x v="323"/>
    <n v="3000000"/>
  </r>
  <r>
    <x v="0"/>
    <x v="0"/>
    <x v="7"/>
    <x v="0"/>
    <x v="0"/>
    <x v="0"/>
    <x v="9"/>
    <x v="170"/>
    <x v="336"/>
    <m/>
  </r>
  <r>
    <x v="0"/>
    <x v="0"/>
    <x v="7"/>
    <x v="0"/>
    <x v="0"/>
    <x v="0"/>
    <x v="9"/>
    <x v="170"/>
    <x v="185"/>
    <m/>
  </r>
  <r>
    <x v="0"/>
    <x v="0"/>
    <x v="7"/>
    <x v="0"/>
    <x v="0"/>
    <x v="0"/>
    <x v="9"/>
    <x v="170"/>
    <x v="337"/>
    <m/>
  </r>
  <r>
    <x v="0"/>
    <x v="0"/>
    <x v="7"/>
    <x v="0"/>
    <x v="0"/>
    <x v="0"/>
    <x v="9"/>
    <x v="110"/>
    <x v="185"/>
    <m/>
  </r>
  <r>
    <x v="0"/>
    <x v="0"/>
    <x v="7"/>
    <x v="0"/>
    <x v="0"/>
    <x v="0"/>
    <x v="9"/>
    <x v="110"/>
    <x v="302"/>
    <m/>
  </r>
  <r>
    <x v="0"/>
    <x v="0"/>
    <x v="7"/>
    <x v="0"/>
    <x v="0"/>
    <x v="0"/>
    <x v="5"/>
    <x v="70"/>
    <x v="88"/>
    <n v="890"/>
  </r>
  <r>
    <x v="0"/>
    <x v="0"/>
    <x v="7"/>
    <x v="0"/>
    <x v="0"/>
    <x v="0"/>
    <x v="5"/>
    <x v="70"/>
    <x v="260"/>
    <n v="22963"/>
  </r>
  <r>
    <x v="0"/>
    <x v="0"/>
    <x v="7"/>
    <x v="0"/>
    <x v="0"/>
    <x v="0"/>
    <x v="5"/>
    <x v="70"/>
    <x v="349"/>
    <n v="10549"/>
  </r>
  <r>
    <x v="0"/>
    <x v="0"/>
    <x v="7"/>
    <x v="0"/>
    <x v="0"/>
    <x v="0"/>
    <x v="5"/>
    <x v="70"/>
    <x v="167"/>
    <n v="34823"/>
  </r>
  <r>
    <x v="0"/>
    <x v="0"/>
    <x v="7"/>
    <x v="0"/>
    <x v="0"/>
    <x v="0"/>
    <x v="5"/>
    <x v="70"/>
    <x v="350"/>
    <n v="46888.86"/>
  </r>
  <r>
    <x v="0"/>
    <x v="0"/>
    <x v="7"/>
    <x v="0"/>
    <x v="0"/>
    <x v="0"/>
    <x v="5"/>
    <x v="70"/>
    <x v="339"/>
    <m/>
  </r>
  <r>
    <x v="0"/>
    <x v="0"/>
    <x v="7"/>
    <x v="0"/>
    <x v="0"/>
    <x v="0"/>
    <x v="5"/>
    <x v="70"/>
    <x v="340"/>
    <m/>
  </r>
  <r>
    <x v="0"/>
    <x v="0"/>
    <x v="7"/>
    <x v="0"/>
    <x v="0"/>
    <x v="0"/>
    <x v="5"/>
    <x v="70"/>
    <x v="324"/>
    <m/>
  </r>
  <r>
    <x v="0"/>
    <x v="0"/>
    <x v="7"/>
    <x v="0"/>
    <x v="0"/>
    <x v="0"/>
    <x v="5"/>
    <x v="102"/>
    <x v="80"/>
    <m/>
  </r>
  <r>
    <x v="0"/>
    <x v="0"/>
    <x v="7"/>
    <x v="0"/>
    <x v="0"/>
    <x v="0"/>
    <x v="5"/>
    <x v="71"/>
    <x v="308"/>
    <m/>
  </r>
  <r>
    <x v="0"/>
    <x v="0"/>
    <x v="7"/>
    <x v="0"/>
    <x v="0"/>
    <x v="0"/>
    <x v="5"/>
    <x v="71"/>
    <x v="139"/>
    <m/>
  </r>
  <r>
    <x v="0"/>
    <x v="0"/>
    <x v="7"/>
    <x v="0"/>
    <x v="0"/>
    <x v="0"/>
    <x v="5"/>
    <x v="71"/>
    <x v="224"/>
    <m/>
  </r>
  <r>
    <x v="0"/>
    <x v="0"/>
    <x v="7"/>
    <x v="0"/>
    <x v="0"/>
    <x v="0"/>
    <x v="5"/>
    <x v="71"/>
    <x v="204"/>
    <n v="91900"/>
  </r>
  <r>
    <x v="0"/>
    <x v="0"/>
    <x v="7"/>
    <x v="0"/>
    <x v="0"/>
    <x v="0"/>
    <x v="5"/>
    <x v="78"/>
    <x v="0"/>
    <m/>
  </r>
  <r>
    <x v="0"/>
    <x v="0"/>
    <x v="7"/>
    <x v="0"/>
    <x v="0"/>
    <x v="0"/>
    <x v="6"/>
    <x v="17"/>
    <x v="205"/>
    <m/>
  </r>
  <r>
    <x v="0"/>
    <x v="0"/>
    <x v="7"/>
    <x v="0"/>
    <x v="0"/>
    <x v="0"/>
    <x v="6"/>
    <x v="172"/>
    <x v="341"/>
    <m/>
  </r>
  <r>
    <x v="0"/>
    <x v="0"/>
    <x v="7"/>
    <x v="0"/>
    <x v="0"/>
    <x v="0"/>
    <x v="6"/>
    <x v="161"/>
    <x v="245"/>
    <n v="2300000"/>
  </r>
  <r>
    <x v="0"/>
    <x v="0"/>
    <x v="7"/>
    <x v="0"/>
    <x v="0"/>
    <x v="0"/>
    <x v="29"/>
    <x v="154"/>
    <x v="203"/>
    <n v="48006"/>
  </r>
  <r>
    <x v="0"/>
    <x v="0"/>
    <x v="7"/>
    <x v="0"/>
    <x v="0"/>
    <x v="0"/>
    <x v="0"/>
    <x v="162"/>
    <x v="88"/>
    <n v="480882.79"/>
  </r>
  <r>
    <x v="0"/>
    <x v="0"/>
    <x v="7"/>
    <x v="0"/>
    <x v="0"/>
    <x v="0"/>
    <x v="0"/>
    <x v="116"/>
    <x v="342"/>
    <m/>
  </r>
  <r>
    <x v="0"/>
    <x v="0"/>
    <x v="7"/>
    <x v="0"/>
    <x v="0"/>
    <x v="0"/>
    <x v="0"/>
    <x v="116"/>
    <x v="127"/>
    <s v="_x000a_"/>
  </r>
  <r>
    <x v="0"/>
    <x v="0"/>
    <x v="7"/>
    <x v="0"/>
    <x v="0"/>
    <x v="0"/>
    <x v="0"/>
    <x v="116"/>
    <x v="295"/>
    <n v="315789"/>
  </r>
  <r>
    <x v="0"/>
    <x v="0"/>
    <x v="7"/>
    <x v="0"/>
    <x v="0"/>
    <x v="0"/>
    <x v="0"/>
    <x v="107"/>
    <x v="17"/>
    <m/>
  </r>
  <r>
    <x v="0"/>
    <x v="0"/>
    <x v="7"/>
    <x v="0"/>
    <x v="0"/>
    <x v="0"/>
    <x v="0"/>
    <x v="107"/>
    <x v="254"/>
    <m/>
  </r>
  <r>
    <x v="0"/>
    <x v="0"/>
    <x v="7"/>
    <x v="0"/>
    <x v="0"/>
    <x v="0"/>
    <x v="0"/>
    <x v="108"/>
    <x v="254"/>
    <n v="389832"/>
  </r>
  <r>
    <x v="0"/>
    <x v="0"/>
    <x v="7"/>
    <x v="0"/>
    <x v="0"/>
    <x v="0"/>
    <x v="0"/>
    <x v="109"/>
    <x v="254"/>
    <m/>
  </r>
  <r>
    <x v="0"/>
    <x v="0"/>
    <x v="7"/>
    <x v="0"/>
    <x v="0"/>
    <x v="0"/>
    <x v="0"/>
    <x v="163"/>
    <x v="40"/>
    <n v="21800"/>
  </r>
  <r>
    <x v="0"/>
    <x v="0"/>
    <x v="7"/>
    <x v="0"/>
    <x v="0"/>
    <x v="0"/>
    <x v="0"/>
    <x v="163"/>
    <x v="92"/>
    <n v="14300"/>
  </r>
  <r>
    <x v="0"/>
    <x v="0"/>
    <x v="7"/>
    <x v="0"/>
    <x v="0"/>
    <x v="0"/>
    <x v="0"/>
    <x v="163"/>
    <x v="157"/>
    <n v="13000"/>
  </r>
  <r>
    <x v="0"/>
    <x v="0"/>
    <x v="7"/>
    <x v="0"/>
    <x v="0"/>
    <x v="0"/>
    <x v="0"/>
    <x v="163"/>
    <x v="185"/>
    <n v="7000"/>
  </r>
  <r>
    <x v="0"/>
    <x v="0"/>
    <x v="7"/>
    <x v="0"/>
    <x v="0"/>
    <x v="0"/>
    <x v="0"/>
    <x v="163"/>
    <x v="320"/>
    <n v="32000"/>
  </r>
  <r>
    <x v="0"/>
    <x v="0"/>
    <x v="7"/>
    <x v="0"/>
    <x v="0"/>
    <x v="0"/>
    <x v="0"/>
    <x v="80"/>
    <x v="14"/>
    <n v="1286950.8899999999"/>
  </r>
  <r>
    <x v="0"/>
    <x v="0"/>
    <x v="7"/>
    <x v="0"/>
    <x v="0"/>
    <x v="0"/>
    <x v="0"/>
    <x v="80"/>
    <x v="44"/>
    <n v="2670000"/>
  </r>
  <r>
    <x v="0"/>
    <x v="0"/>
    <x v="7"/>
    <x v="0"/>
    <x v="0"/>
    <x v="0"/>
    <x v="0"/>
    <x v="80"/>
    <x v="176"/>
    <n v="3417157"/>
  </r>
  <r>
    <x v="0"/>
    <x v="0"/>
    <x v="7"/>
    <x v="0"/>
    <x v="0"/>
    <x v="0"/>
    <x v="0"/>
    <x v="80"/>
    <x v="183"/>
    <n v="95988"/>
  </r>
  <r>
    <x v="0"/>
    <x v="0"/>
    <x v="7"/>
    <x v="0"/>
    <x v="0"/>
    <x v="0"/>
    <x v="0"/>
    <x v="80"/>
    <x v="241"/>
    <n v="1680000"/>
  </r>
  <r>
    <x v="0"/>
    <x v="0"/>
    <x v="7"/>
    <x v="0"/>
    <x v="0"/>
    <x v="0"/>
    <x v="0"/>
    <x v="80"/>
    <x v="316"/>
    <m/>
  </r>
  <r>
    <x v="0"/>
    <x v="0"/>
    <x v="7"/>
    <x v="0"/>
    <x v="0"/>
    <x v="0"/>
    <x v="0"/>
    <x v="80"/>
    <x v="59"/>
    <m/>
  </r>
  <r>
    <x v="0"/>
    <x v="0"/>
    <x v="7"/>
    <x v="0"/>
    <x v="0"/>
    <x v="0"/>
    <x v="0"/>
    <x v="80"/>
    <x v="44"/>
    <m/>
  </r>
  <r>
    <x v="0"/>
    <x v="0"/>
    <x v="7"/>
    <x v="0"/>
    <x v="0"/>
    <x v="0"/>
    <x v="0"/>
    <x v="80"/>
    <x v="15"/>
    <n v="1300000"/>
  </r>
  <r>
    <x v="0"/>
    <x v="0"/>
    <x v="7"/>
    <x v="0"/>
    <x v="0"/>
    <x v="0"/>
    <x v="0"/>
    <x v="84"/>
    <x v="88"/>
    <m/>
  </r>
  <r>
    <x v="0"/>
    <x v="0"/>
    <x v="7"/>
    <x v="0"/>
    <x v="0"/>
    <x v="0"/>
    <x v="0"/>
    <x v="84"/>
    <x v="246"/>
    <m/>
  </r>
  <r>
    <x v="0"/>
    <x v="0"/>
    <x v="7"/>
    <x v="0"/>
    <x v="0"/>
    <x v="0"/>
    <x v="0"/>
    <x v="107"/>
    <x v="17"/>
    <n v="600000"/>
  </r>
  <r>
    <x v="0"/>
    <x v="0"/>
    <x v="7"/>
    <x v="0"/>
    <x v="0"/>
    <x v="0"/>
    <x v="0"/>
    <x v="115"/>
    <x v="0"/>
    <m/>
  </r>
  <r>
    <x v="0"/>
    <x v="0"/>
    <x v="7"/>
    <x v="0"/>
    <x v="0"/>
    <x v="0"/>
    <x v="0"/>
    <x v="138"/>
    <x v="88"/>
    <m/>
  </r>
  <r>
    <x v="0"/>
    <x v="0"/>
    <x v="7"/>
    <x v="0"/>
    <x v="0"/>
    <x v="0"/>
    <x v="0"/>
    <x v="108"/>
    <x v="0"/>
    <m/>
  </r>
  <r>
    <x v="0"/>
    <x v="0"/>
    <x v="7"/>
    <x v="0"/>
    <x v="0"/>
    <x v="0"/>
    <x v="0"/>
    <x v="109"/>
    <x v="0"/>
    <m/>
  </r>
  <r>
    <x v="0"/>
    <x v="0"/>
    <x v="7"/>
    <x v="0"/>
    <x v="0"/>
    <x v="0"/>
    <x v="0"/>
    <x v="116"/>
    <x v="20"/>
    <m/>
  </r>
  <r>
    <x v="0"/>
    <x v="0"/>
    <x v="7"/>
    <x v="0"/>
    <x v="0"/>
    <x v="0"/>
    <x v="0"/>
    <x v="116"/>
    <x v="117"/>
    <m/>
  </r>
  <r>
    <x v="0"/>
    <x v="0"/>
    <x v="7"/>
    <x v="0"/>
    <x v="0"/>
    <x v="0"/>
    <x v="0"/>
    <x v="79"/>
    <x v="0"/>
    <m/>
  </r>
  <r>
    <x v="0"/>
    <x v="0"/>
    <x v="7"/>
    <x v="0"/>
    <x v="0"/>
    <x v="0"/>
    <x v="12"/>
    <x v="81"/>
    <x v="0"/>
    <m/>
  </r>
  <r>
    <x v="0"/>
    <x v="0"/>
    <x v="7"/>
    <x v="0"/>
    <x v="0"/>
    <x v="0"/>
    <x v="12"/>
    <x v="82"/>
    <x v="100"/>
    <m/>
  </r>
  <r>
    <x v="0"/>
    <x v="0"/>
    <x v="7"/>
    <x v="0"/>
    <x v="0"/>
    <x v="0"/>
    <x v="12"/>
    <x v="83"/>
    <x v="100"/>
    <m/>
  </r>
  <r>
    <x v="0"/>
    <x v="0"/>
    <x v="7"/>
    <x v="0"/>
    <x v="0"/>
    <x v="0"/>
    <x v="12"/>
    <x v="84"/>
    <x v="255"/>
    <m/>
  </r>
  <r>
    <x v="0"/>
    <x v="0"/>
    <x v="7"/>
    <x v="0"/>
    <x v="0"/>
    <x v="0"/>
    <x v="19"/>
    <x v="100"/>
    <x v="178"/>
    <m/>
  </r>
  <r>
    <x v="0"/>
    <x v="0"/>
    <x v="7"/>
    <x v="0"/>
    <x v="0"/>
    <x v="0"/>
    <x v="19"/>
    <x v="100"/>
    <x v="280"/>
    <m/>
  </r>
  <r>
    <x v="0"/>
    <x v="0"/>
    <x v="7"/>
    <x v="0"/>
    <x v="0"/>
    <x v="0"/>
    <x v="19"/>
    <x v="139"/>
    <x v="317"/>
    <m/>
  </r>
  <r>
    <x v="0"/>
    <x v="0"/>
    <x v="7"/>
    <x v="0"/>
    <x v="0"/>
    <x v="0"/>
    <x v="19"/>
    <x v="139"/>
    <x v="139"/>
    <m/>
  </r>
  <r>
    <x v="0"/>
    <x v="0"/>
    <x v="7"/>
    <x v="0"/>
    <x v="0"/>
    <x v="0"/>
    <x v="28"/>
    <x v="150"/>
    <x v="318"/>
    <m/>
  </r>
  <r>
    <x v="0"/>
    <x v="0"/>
    <x v="7"/>
    <x v="0"/>
    <x v="0"/>
    <x v="0"/>
    <x v="31"/>
    <x v="85"/>
    <x v="157"/>
    <m/>
  </r>
  <r>
    <x v="0"/>
    <x v="0"/>
    <x v="7"/>
    <x v="0"/>
    <x v="0"/>
    <x v="0"/>
    <x v="31"/>
    <x v="85"/>
    <x v="237"/>
    <m/>
  </r>
  <r>
    <x v="0"/>
    <x v="0"/>
    <x v="7"/>
    <x v="0"/>
    <x v="0"/>
    <x v="0"/>
    <x v="27"/>
    <x v="140"/>
    <x v="2"/>
    <n v="90000"/>
  </r>
  <r>
    <x v="0"/>
    <x v="0"/>
    <x v="7"/>
    <x v="0"/>
    <x v="0"/>
    <x v="0"/>
    <x v="27"/>
    <x v="148"/>
    <x v="140"/>
    <n v="77283"/>
  </r>
  <r>
    <x v="0"/>
    <x v="0"/>
    <x v="7"/>
    <x v="0"/>
    <x v="0"/>
    <x v="0"/>
    <x v="27"/>
    <x v="139"/>
    <x v="140"/>
    <m/>
  </r>
  <r>
    <x v="0"/>
    <x v="0"/>
    <x v="7"/>
    <x v="0"/>
    <x v="0"/>
    <x v="0"/>
    <x v="27"/>
    <x v="149"/>
    <x v="140"/>
    <n v="485083.58"/>
  </r>
  <r>
    <x v="0"/>
    <x v="0"/>
    <x v="7"/>
    <x v="0"/>
    <x v="0"/>
    <x v="0"/>
    <x v="22"/>
    <x v="105"/>
    <x v="140"/>
    <m/>
  </r>
  <r>
    <x v="0"/>
    <x v="0"/>
    <x v="7"/>
    <x v="0"/>
    <x v="0"/>
    <x v="0"/>
    <x v="16"/>
    <x v="86"/>
    <x v="297"/>
    <m/>
  </r>
  <r>
    <x v="0"/>
    <x v="0"/>
    <x v="7"/>
    <x v="0"/>
    <x v="0"/>
    <x v="0"/>
    <x v="16"/>
    <x v="86"/>
    <x v="204"/>
    <n v="1429460"/>
  </r>
  <r>
    <x v="0"/>
    <x v="0"/>
    <x v="7"/>
    <x v="0"/>
    <x v="0"/>
    <x v="0"/>
    <x v="16"/>
    <x v="86"/>
    <x v="45"/>
    <m/>
  </r>
  <r>
    <x v="0"/>
    <x v="0"/>
    <x v="7"/>
    <x v="0"/>
    <x v="0"/>
    <x v="0"/>
    <x v="16"/>
    <x v="117"/>
    <x v="297"/>
    <n v="260000"/>
  </r>
  <r>
    <x v="0"/>
    <x v="0"/>
    <x v="7"/>
    <x v="0"/>
    <x v="0"/>
    <x v="0"/>
    <x v="16"/>
    <x v="117"/>
    <x v="328"/>
    <m/>
  </r>
  <r>
    <x v="0"/>
    <x v="0"/>
    <x v="7"/>
    <x v="0"/>
    <x v="0"/>
    <x v="0"/>
    <x v="16"/>
    <x v="117"/>
    <x v="223"/>
    <m/>
  </r>
  <r>
    <x v="0"/>
    <x v="0"/>
    <x v="7"/>
    <x v="0"/>
    <x v="0"/>
    <x v="0"/>
    <x v="22"/>
    <x v="105"/>
    <x v="0"/>
    <m/>
  </r>
  <r>
    <x v="0"/>
    <x v="0"/>
    <x v="7"/>
    <x v="0"/>
    <x v="0"/>
    <x v="0"/>
    <x v="2"/>
    <x v="87"/>
    <x v="165"/>
    <n v="335656"/>
  </r>
  <r>
    <x v="0"/>
    <x v="0"/>
    <x v="7"/>
    <x v="0"/>
    <x v="0"/>
    <x v="0"/>
    <x v="2"/>
    <x v="87"/>
    <x v="205"/>
    <m/>
  </r>
  <r>
    <x v="0"/>
    <x v="0"/>
    <x v="7"/>
    <x v="0"/>
    <x v="0"/>
    <x v="0"/>
    <x v="2"/>
    <x v="87"/>
    <x v="124"/>
    <n v="210900"/>
  </r>
  <r>
    <x v="0"/>
    <x v="0"/>
    <x v="7"/>
    <x v="0"/>
    <x v="0"/>
    <x v="0"/>
    <x v="2"/>
    <x v="87"/>
    <x v="343"/>
    <m/>
  </r>
  <r>
    <x v="0"/>
    <x v="0"/>
    <x v="7"/>
    <x v="0"/>
    <x v="0"/>
    <x v="0"/>
    <x v="2"/>
    <x v="155"/>
    <x v="205"/>
    <n v="950611"/>
  </r>
  <r>
    <x v="0"/>
    <x v="0"/>
    <x v="7"/>
    <x v="0"/>
    <x v="0"/>
    <x v="0"/>
    <x v="2"/>
    <x v="155"/>
    <x v="242"/>
    <n v="1600000"/>
  </r>
  <r>
    <x v="0"/>
    <x v="0"/>
    <x v="7"/>
    <x v="0"/>
    <x v="0"/>
    <x v="0"/>
    <x v="2"/>
    <x v="155"/>
    <x v="0"/>
    <m/>
  </r>
  <r>
    <x v="0"/>
    <x v="0"/>
    <x v="7"/>
    <x v="0"/>
    <x v="0"/>
    <x v="0"/>
    <x v="2"/>
    <x v="88"/>
    <x v="82"/>
    <n v="673278"/>
  </r>
  <r>
    <x v="0"/>
    <x v="0"/>
    <x v="7"/>
    <x v="0"/>
    <x v="0"/>
    <x v="0"/>
    <x v="2"/>
    <x v="88"/>
    <x v="351"/>
    <n v="553759.03"/>
  </r>
  <r>
    <x v="0"/>
    <x v="0"/>
    <x v="7"/>
    <x v="0"/>
    <x v="0"/>
    <x v="0"/>
    <x v="2"/>
    <x v="88"/>
    <x v="153"/>
    <m/>
  </r>
  <r>
    <x v="0"/>
    <x v="0"/>
    <x v="7"/>
    <x v="0"/>
    <x v="0"/>
    <x v="0"/>
    <x v="2"/>
    <x v="88"/>
    <x v="247"/>
    <m/>
  </r>
  <r>
    <x v="0"/>
    <x v="0"/>
    <x v="7"/>
    <x v="0"/>
    <x v="0"/>
    <x v="0"/>
    <x v="2"/>
    <x v="88"/>
    <x v="128"/>
    <m/>
  </r>
  <r>
    <x v="0"/>
    <x v="0"/>
    <x v="7"/>
    <x v="0"/>
    <x v="0"/>
    <x v="0"/>
    <x v="2"/>
    <x v="88"/>
    <x v="139"/>
    <n v="424289"/>
  </r>
  <r>
    <x v="0"/>
    <x v="0"/>
    <x v="7"/>
    <x v="0"/>
    <x v="0"/>
    <x v="0"/>
    <x v="2"/>
    <x v="89"/>
    <x v="298"/>
    <m/>
  </r>
  <r>
    <x v="0"/>
    <x v="0"/>
    <x v="7"/>
    <x v="0"/>
    <x v="0"/>
    <x v="0"/>
    <x v="2"/>
    <x v="89"/>
    <x v="59"/>
    <m/>
  </r>
  <r>
    <x v="0"/>
    <x v="0"/>
    <x v="7"/>
    <x v="0"/>
    <x v="0"/>
    <x v="0"/>
    <x v="2"/>
    <x v="89"/>
    <x v="102"/>
    <n v="114580"/>
  </r>
  <r>
    <x v="0"/>
    <x v="0"/>
    <x v="7"/>
    <x v="0"/>
    <x v="0"/>
    <x v="0"/>
    <x v="2"/>
    <x v="89"/>
    <x v="257"/>
    <n v="2293823.6"/>
  </r>
  <r>
    <x v="0"/>
    <x v="0"/>
    <x v="7"/>
    <x v="0"/>
    <x v="0"/>
    <x v="0"/>
    <x v="2"/>
    <x v="90"/>
    <x v="94"/>
    <m/>
  </r>
  <r>
    <x v="0"/>
    <x v="0"/>
    <x v="7"/>
    <x v="0"/>
    <x v="0"/>
    <x v="0"/>
    <x v="2"/>
    <x v="90"/>
    <x v="344"/>
    <n v="518060"/>
  </r>
  <r>
    <x v="0"/>
    <x v="0"/>
    <x v="7"/>
    <x v="0"/>
    <x v="0"/>
    <x v="0"/>
    <x v="2"/>
    <x v="91"/>
    <x v="279"/>
    <m/>
  </r>
  <r>
    <x v="0"/>
    <x v="0"/>
    <x v="7"/>
    <x v="0"/>
    <x v="0"/>
    <x v="0"/>
    <x v="2"/>
    <x v="91"/>
    <x v="167"/>
    <n v="481474"/>
  </r>
  <r>
    <x v="0"/>
    <x v="0"/>
    <x v="7"/>
    <x v="0"/>
    <x v="0"/>
    <x v="0"/>
    <x v="2"/>
    <x v="91"/>
    <x v="260"/>
    <n v="287037"/>
  </r>
  <r>
    <x v="0"/>
    <x v="0"/>
    <x v="7"/>
    <x v="0"/>
    <x v="0"/>
    <x v="0"/>
    <x v="2"/>
    <x v="91"/>
    <x v="273"/>
    <n v="281378.32"/>
  </r>
  <r>
    <x v="0"/>
    <x v="0"/>
    <x v="7"/>
    <x v="0"/>
    <x v="0"/>
    <x v="0"/>
    <x v="2"/>
    <x v="91"/>
    <x v="350"/>
    <n v="586111.12"/>
  </r>
  <r>
    <x v="0"/>
    <x v="0"/>
    <x v="7"/>
    <x v="0"/>
    <x v="0"/>
    <x v="0"/>
    <x v="2"/>
    <x v="91"/>
    <x v="349"/>
    <n v="131851"/>
  </r>
  <r>
    <x v="0"/>
    <x v="0"/>
    <x v="7"/>
    <x v="0"/>
    <x v="0"/>
    <x v="0"/>
    <x v="2"/>
    <x v="91"/>
    <x v="192"/>
    <m/>
  </r>
  <r>
    <x v="0"/>
    <x v="0"/>
    <x v="7"/>
    <x v="0"/>
    <x v="0"/>
    <x v="0"/>
    <x v="2"/>
    <x v="91"/>
    <x v="299"/>
    <m/>
  </r>
  <r>
    <x v="0"/>
    <x v="0"/>
    <x v="7"/>
    <x v="0"/>
    <x v="0"/>
    <x v="0"/>
    <x v="2"/>
    <x v="91"/>
    <x v="345"/>
    <m/>
  </r>
  <r>
    <x v="0"/>
    <x v="0"/>
    <x v="7"/>
    <x v="0"/>
    <x v="0"/>
    <x v="0"/>
    <x v="2"/>
    <x v="91"/>
    <x v="339"/>
    <m/>
  </r>
  <r>
    <x v="0"/>
    <x v="0"/>
    <x v="7"/>
    <x v="0"/>
    <x v="0"/>
    <x v="0"/>
    <x v="2"/>
    <x v="91"/>
    <x v="324"/>
    <m/>
  </r>
  <r>
    <x v="0"/>
    <x v="0"/>
    <x v="7"/>
    <x v="0"/>
    <x v="0"/>
    <x v="0"/>
    <x v="2"/>
    <x v="91"/>
    <x v="340"/>
    <m/>
  </r>
  <r>
    <x v="0"/>
    <x v="0"/>
    <x v="7"/>
    <x v="0"/>
    <x v="0"/>
    <x v="0"/>
    <x v="2"/>
    <x v="91"/>
    <x v="339"/>
    <m/>
  </r>
  <r>
    <x v="0"/>
    <x v="0"/>
    <x v="7"/>
    <x v="0"/>
    <x v="0"/>
    <x v="0"/>
    <x v="2"/>
    <x v="91"/>
    <x v="320"/>
    <m/>
  </r>
  <r>
    <x v="0"/>
    <x v="0"/>
    <x v="7"/>
    <x v="0"/>
    <x v="0"/>
    <x v="0"/>
    <x v="2"/>
    <x v="91"/>
    <x v="338"/>
    <m/>
  </r>
  <r>
    <x v="0"/>
    <x v="0"/>
    <x v="7"/>
    <x v="0"/>
    <x v="0"/>
    <x v="0"/>
    <x v="2"/>
    <x v="136"/>
    <x v="208"/>
    <n v="30000"/>
  </r>
  <r>
    <x v="0"/>
    <x v="0"/>
    <x v="7"/>
    <x v="0"/>
    <x v="0"/>
    <x v="0"/>
    <x v="2"/>
    <x v="136"/>
    <x v="228"/>
    <n v="170000"/>
  </r>
  <r>
    <x v="0"/>
    <x v="0"/>
    <x v="7"/>
    <x v="0"/>
    <x v="0"/>
    <x v="0"/>
    <x v="2"/>
    <x v="136"/>
    <x v="157"/>
    <m/>
  </r>
  <r>
    <x v="0"/>
    <x v="0"/>
    <x v="7"/>
    <x v="0"/>
    <x v="0"/>
    <x v="0"/>
    <x v="2"/>
    <x v="136"/>
    <x v="244"/>
    <m/>
  </r>
  <r>
    <x v="0"/>
    <x v="0"/>
    <x v="7"/>
    <x v="0"/>
    <x v="0"/>
    <x v="0"/>
    <x v="2"/>
    <x v="136"/>
    <x v="218"/>
    <n v="192500"/>
  </r>
  <r>
    <x v="0"/>
    <x v="0"/>
    <x v="7"/>
    <x v="0"/>
    <x v="0"/>
    <x v="0"/>
    <x v="2"/>
    <x v="141"/>
    <x v="0"/>
    <m/>
  </r>
  <r>
    <x v="0"/>
    <x v="0"/>
    <x v="7"/>
    <x v="0"/>
    <x v="0"/>
    <x v="0"/>
    <x v="2"/>
    <x v="93"/>
    <x v="0"/>
    <m/>
  </r>
  <r>
    <x v="0"/>
    <x v="0"/>
    <x v="7"/>
    <x v="0"/>
    <x v="0"/>
    <x v="0"/>
    <x v="2"/>
    <x v="84"/>
    <x v="102"/>
    <m/>
  </r>
  <r>
    <x v="0"/>
    <x v="0"/>
    <x v="7"/>
    <x v="0"/>
    <x v="0"/>
    <x v="0"/>
    <x v="2"/>
    <x v="84"/>
    <x v="284"/>
    <m/>
  </r>
  <r>
    <x v="0"/>
    <x v="0"/>
    <x v="7"/>
    <x v="0"/>
    <x v="0"/>
    <x v="0"/>
    <x v="2"/>
    <x v="84"/>
    <x v="291"/>
    <m/>
  </r>
  <r>
    <x v="0"/>
    <x v="0"/>
    <x v="7"/>
    <x v="0"/>
    <x v="0"/>
    <x v="0"/>
    <x v="2"/>
    <x v="84"/>
    <x v="0"/>
    <m/>
  </r>
  <r>
    <x v="0"/>
    <x v="0"/>
    <x v="7"/>
    <x v="0"/>
    <x v="0"/>
    <x v="0"/>
    <x v="2"/>
    <x v="84"/>
    <x v="0"/>
    <m/>
  </r>
  <r>
    <x v="0"/>
    <x v="0"/>
    <x v="7"/>
    <x v="0"/>
    <x v="0"/>
    <x v="0"/>
    <x v="2"/>
    <x v="171"/>
    <x v="333"/>
    <m/>
  </r>
  <r>
    <x v="0"/>
    <x v="0"/>
    <x v="7"/>
    <x v="0"/>
    <x v="0"/>
    <x v="0"/>
    <x v="2"/>
    <x v="171"/>
    <x v="334"/>
    <m/>
  </r>
  <r>
    <x v="0"/>
    <x v="0"/>
    <x v="7"/>
    <x v="0"/>
    <x v="0"/>
    <x v="0"/>
    <x v="2"/>
    <x v="84"/>
    <x v="0"/>
    <m/>
  </r>
  <r>
    <x v="0"/>
    <x v="0"/>
    <x v="7"/>
    <x v="0"/>
    <x v="0"/>
    <x v="0"/>
    <x v="2"/>
    <x v="84"/>
    <x v="0"/>
    <m/>
  </r>
  <r>
    <x v="0"/>
    <x v="0"/>
    <x v="7"/>
    <x v="0"/>
    <x v="0"/>
    <x v="0"/>
    <x v="2"/>
    <x v="84"/>
    <x v="0"/>
    <m/>
  </r>
  <r>
    <x v="0"/>
    <x v="0"/>
    <x v="7"/>
    <x v="0"/>
    <x v="0"/>
    <x v="7"/>
    <x v="4"/>
    <x v="119"/>
    <x v="136"/>
    <n v="3553333"/>
  </r>
  <r>
    <x v="0"/>
    <x v="0"/>
    <x v="7"/>
    <x v="0"/>
    <x v="0"/>
    <x v="7"/>
    <x v="4"/>
    <x v="119"/>
    <x v="248"/>
    <n v="4000000"/>
  </r>
  <r>
    <x v="0"/>
    <x v="0"/>
    <x v="7"/>
    <x v="0"/>
    <x v="0"/>
    <x v="7"/>
    <x v="4"/>
    <x v="119"/>
    <x v="186"/>
    <n v="6000000"/>
  </r>
  <r>
    <x v="0"/>
    <x v="0"/>
    <x v="7"/>
    <x v="0"/>
    <x v="0"/>
    <x v="7"/>
    <x v="4"/>
    <x v="119"/>
    <x v="250"/>
    <n v="1800000"/>
  </r>
  <r>
    <x v="0"/>
    <x v="0"/>
    <x v="7"/>
    <x v="0"/>
    <x v="0"/>
    <x v="7"/>
    <x v="4"/>
    <x v="119"/>
    <x v="291"/>
    <n v="6550000"/>
  </r>
  <r>
    <x v="0"/>
    <x v="0"/>
    <x v="7"/>
    <x v="0"/>
    <x v="0"/>
    <x v="7"/>
    <x v="4"/>
    <x v="120"/>
    <x v="250"/>
    <n v="200000"/>
  </r>
  <r>
    <x v="0"/>
    <x v="0"/>
    <x v="7"/>
    <x v="0"/>
    <x v="0"/>
    <x v="7"/>
    <x v="4"/>
    <x v="121"/>
    <x v="136"/>
    <n v="369943"/>
  </r>
  <r>
    <x v="0"/>
    <x v="0"/>
    <x v="7"/>
    <x v="0"/>
    <x v="0"/>
    <x v="7"/>
    <x v="4"/>
    <x v="121"/>
    <x v="186"/>
    <n v="500000"/>
  </r>
  <r>
    <x v="0"/>
    <x v="0"/>
    <x v="7"/>
    <x v="0"/>
    <x v="0"/>
    <x v="7"/>
    <x v="4"/>
    <x v="121"/>
    <x v="248"/>
    <n v="333333"/>
  </r>
  <r>
    <x v="0"/>
    <x v="0"/>
    <x v="7"/>
    <x v="0"/>
    <x v="0"/>
    <x v="7"/>
    <x v="4"/>
    <x v="121"/>
    <x v="250"/>
    <n v="166667"/>
  </r>
  <r>
    <x v="0"/>
    <x v="0"/>
    <x v="7"/>
    <x v="0"/>
    <x v="0"/>
    <x v="7"/>
    <x v="4"/>
    <x v="121"/>
    <x v="291"/>
    <n v="545833"/>
  </r>
  <r>
    <x v="0"/>
    <x v="0"/>
    <x v="7"/>
    <x v="0"/>
    <x v="0"/>
    <x v="7"/>
    <x v="4"/>
    <x v="122"/>
    <x v="136"/>
    <n v="44393"/>
  </r>
  <r>
    <x v="0"/>
    <x v="0"/>
    <x v="7"/>
    <x v="0"/>
    <x v="0"/>
    <x v="7"/>
    <x v="4"/>
    <x v="122"/>
    <x v="248"/>
    <n v="40000"/>
  </r>
  <r>
    <x v="0"/>
    <x v="0"/>
    <x v="7"/>
    <x v="0"/>
    <x v="0"/>
    <x v="7"/>
    <x v="4"/>
    <x v="122"/>
    <x v="186"/>
    <n v="60000"/>
  </r>
  <r>
    <x v="0"/>
    <x v="0"/>
    <x v="7"/>
    <x v="0"/>
    <x v="0"/>
    <x v="7"/>
    <x v="4"/>
    <x v="122"/>
    <x v="250"/>
    <n v="20000"/>
  </r>
  <r>
    <x v="0"/>
    <x v="0"/>
    <x v="7"/>
    <x v="0"/>
    <x v="0"/>
    <x v="7"/>
    <x v="4"/>
    <x v="122"/>
    <x v="291"/>
    <n v="65500"/>
  </r>
  <r>
    <x v="0"/>
    <x v="0"/>
    <x v="7"/>
    <x v="0"/>
    <x v="0"/>
    <x v="7"/>
    <x v="4"/>
    <x v="123"/>
    <x v="136"/>
    <n v="369943"/>
  </r>
  <r>
    <x v="0"/>
    <x v="0"/>
    <x v="7"/>
    <x v="0"/>
    <x v="0"/>
    <x v="7"/>
    <x v="4"/>
    <x v="123"/>
    <x v="186"/>
    <n v="500000"/>
  </r>
  <r>
    <x v="0"/>
    <x v="0"/>
    <x v="7"/>
    <x v="0"/>
    <x v="0"/>
    <x v="7"/>
    <x v="4"/>
    <x v="123"/>
    <x v="248"/>
    <n v="333333"/>
  </r>
  <r>
    <x v="0"/>
    <x v="0"/>
    <x v="7"/>
    <x v="0"/>
    <x v="0"/>
    <x v="7"/>
    <x v="4"/>
    <x v="123"/>
    <x v="250"/>
    <n v="166667"/>
  </r>
  <r>
    <x v="0"/>
    <x v="0"/>
    <x v="7"/>
    <x v="0"/>
    <x v="0"/>
    <x v="7"/>
    <x v="4"/>
    <x v="123"/>
    <x v="291"/>
    <n v="545833"/>
  </r>
  <r>
    <x v="0"/>
    <x v="0"/>
    <x v="7"/>
    <x v="0"/>
    <x v="0"/>
    <x v="7"/>
    <x v="4"/>
    <x v="124"/>
    <x v="136"/>
    <n v="184971"/>
  </r>
  <r>
    <x v="0"/>
    <x v="0"/>
    <x v="7"/>
    <x v="0"/>
    <x v="0"/>
    <x v="7"/>
    <x v="4"/>
    <x v="124"/>
    <x v="186"/>
    <n v="250000"/>
  </r>
  <r>
    <x v="0"/>
    <x v="0"/>
    <x v="7"/>
    <x v="0"/>
    <x v="0"/>
    <x v="7"/>
    <x v="4"/>
    <x v="124"/>
    <x v="248"/>
    <n v="166667"/>
  </r>
  <r>
    <x v="0"/>
    <x v="0"/>
    <x v="7"/>
    <x v="0"/>
    <x v="0"/>
    <x v="7"/>
    <x v="4"/>
    <x v="124"/>
    <x v="250"/>
    <n v="75000"/>
  </r>
  <r>
    <x v="0"/>
    <x v="0"/>
    <x v="7"/>
    <x v="0"/>
    <x v="0"/>
    <x v="7"/>
    <x v="4"/>
    <x v="124"/>
    <x v="291"/>
    <n v="272917"/>
  </r>
  <r>
    <x v="0"/>
    <x v="0"/>
    <x v="7"/>
    <x v="0"/>
    <x v="0"/>
    <x v="7"/>
    <x v="4"/>
    <x v="135"/>
    <x v="0"/>
    <m/>
  </r>
  <r>
    <x v="0"/>
    <x v="0"/>
    <x v="7"/>
    <x v="0"/>
    <x v="0"/>
    <x v="7"/>
    <x v="4"/>
    <x v="167"/>
    <x v="250"/>
    <n v="200000"/>
  </r>
  <r>
    <x v="0"/>
    <x v="0"/>
    <x v="7"/>
    <x v="0"/>
    <x v="0"/>
    <x v="7"/>
    <x v="4"/>
    <x v="167"/>
    <x v="291"/>
    <n v="200000"/>
  </r>
  <r>
    <x v="0"/>
    <x v="0"/>
    <x v="7"/>
    <x v="0"/>
    <x v="0"/>
    <x v="7"/>
    <x v="4"/>
    <x v="144"/>
    <x v="136"/>
    <m/>
  </r>
  <r>
    <x v="0"/>
    <x v="0"/>
    <x v="7"/>
    <x v="0"/>
    <x v="0"/>
    <x v="7"/>
    <x v="4"/>
    <x v="144"/>
    <x v="186"/>
    <m/>
  </r>
  <r>
    <x v="0"/>
    <x v="0"/>
    <x v="7"/>
    <x v="0"/>
    <x v="0"/>
    <x v="7"/>
    <x v="4"/>
    <x v="126"/>
    <x v="0"/>
    <m/>
  </r>
  <r>
    <x v="0"/>
    <x v="0"/>
    <x v="7"/>
    <x v="0"/>
    <x v="0"/>
    <x v="7"/>
    <x v="4"/>
    <x v="127"/>
    <x v="5"/>
    <n v="116469"/>
  </r>
  <r>
    <x v="0"/>
    <x v="0"/>
    <x v="7"/>
    <x v="0"/>
    <x v="0"/>
    <x v="7"/>
    <x v="4"/>
    <x v="152"/>
    <x v="130"/>
    <m/>
  </r>
  <r>
    <x v="0"/>
    <x v="0"/>
    <x v="7"/>
    <x v="0"/>
    <x v="0"/>
    <x v="7"/>
    <x v="4"/>
    <x v="128"/>
    <x v="6"/>
    <n v="1777968"/>
  </r>
  <r>
    <x v="0"/>
    <x v="0"/>
    <x v="7"/>
    <x v="0"/>
    <x v="0"/>
    <x v="7"/>
    <x v="4"/>
    <x v="128"/>
    <x v="290"/>
    <n v="216000"/>
  </r>
  <r>
    <x v="0"/>
    <x v="0"/>
    <x v="7"/>
    <x v="0"/>
    <x v="0"/>
    <x v="7"/>
    <x v="4"/>
    <x v="128"/>
    <x v="7"/>
    <n v="786100"/>
  </r>
  <r>
    <x v="0"/>
    <x v="0"/>
    <x v="7"/>
    <x v="0"/>
    <x v="0"/>
    <x v="7"/>
    <x v="4"/>
    <x v="129"/>
    <x v="77"/>
    <n v="177700"/>
  </r>
  <r>
    <x v="0"/>
    <x v="0"/>
    <x v="7"/>
    <x v="0"/>
    <x v="0"/>
    <x v="7"/>
    <x v="4"/>
    <x v="129"/>
    <x v="187"/>
    <n v="754000"/>
  </r>
  <r>
    <x v="0"/>
    <x v="0"/>
    <x v="7"/>
    <x v="0"/>
    <x v="0"/>
    <x v="7"/>
    <x v="4"/>
    <x v="129"/>
    <x v="310"/>
    <m/>
  </r>
  <r>
    <x v="0"/>
    <x v="0"/>
    <x v="7"/>
    <x v="0"/>
    <x v="0"/>
    <x v="7"/>
    <x v="4"/>
    <x v="169"/>
    <x v="311"/>
    <m/>
  </r>
  <r>
    <x v="0"/>
    <x v="0"/>
    <x v="7"/>
    <x v="0"/>
    <x v="0"/>
    <x v="7"/>
    <x v="2"/>
    <x v="131"/>
    <x v="136"/>
    <m/>
  </r>
  <r>
    <x v="0"/>
    <x v="0"/>
    <x v="7"/>
    <x v="0"/>
    <x v="0"/>
    <x v="1"/>
    <x v="7"/>
    <x v="34"/>
    <x v="29"/>
    <n v="143990"/>
  </r>
  <r>
    <x v="0"/>
    <x v="0"/>
    <x v="7"/>
    <x v="0"/>
    <x v="0"/>
    <x v="1"/>
    <x v="7"/>
    <x v="34"/>
    <x v="294"/>
    <m/>
  </r>
  <r>
    <x v="0"/>
    <x v="0"/>
    <x v="7"/>
    <x v="0"/>
    <x v="0"/>
    <x v="1"/>
    <x v="7"/>
    <x v="20"/>
    <x v="29"/>
    <n v="231000"/>
  </r>
  <r>
    <x v="0"/>
    <x v="0"/>
    <x v="7"/>
    <x v="0"/>
    <x v="0"/>
    <x v="1"/>
    <x v="7"/>
    <x v="20"/>
    <x v="321"/>
    <n v="81000"/>
  </r>
  <r>
    <x v="0"/>
    <x v="0"/>
    <x v="7"/>
    <x v="0"/>
    <x v="0"/>
    <x v="1"/>
    <x v="7"/>
    <x v="20"/>
    <x v="169"/>
    <n v="1105638"/>
  </r>
  <r>
    <x v="0"/>
    <x v="0"/>
    <x v="7"/>
    <x v="0"/>
    <x v="0"/>
    <x v="1"/>
    <x v="7"/>
    <x v="101"/>
    <x v="7"/>
    <n v="13300"/>
  </r>
  <r>
    <x v="0"/>
    <x v="0"/>
    <x v="7"/>
    <x v="0"/>
    <x v="0"/>
    <x v="1"/>
    <x v="7"/>
    <x v="101"/>
    <x v="77"/>
    <m/>
  </r>
  <r>
    <x v="0"/>
    <x v="0"/>
    <x v="7"/>
    <x v="0"/>
    <x v="0"/>
    <x v="1"/>
    <x v="7"/>
    <x v="101"/>
    <x v="229"/>
    <m/>
  </r>
  <r>
    <x v="0"/>
    <x v="0"/>
    <x v="7"/>
    <x v="0"/>
    <x v="0"/>
    <x v="1"/>
    <x v="7"/>
    <x v="101"/>
    <x v="130"/>
    <m/>
  </r>
  <r>
    <x v="0"/>
    <x v="0"/>
    <x v="7"/>
    <x v="0"/>
    <x v="0"/>
    <x v="1"/>
    <x v="7"/>
    <x v="173"/>
    <x v="321"/>
    <m/>
  </r>
  <r>
    <x v="0"/>
    <x v="0"/>
    <x v="7"/>
    <x v="0"/>
    <x v="0"/>
    <x v="1"/>
    <x v="7"/>
    <x v="101"/>
    <x v="8"/>
    <m/>
  </r>
  <r>
    <x v="0"/>
    <x v="0"/>
    <x v="7"/>
    <x v="0"/>
    <x v="0"/>
    <x v="1"/>
    <x v="7"/>
    <x v="101"/>
    <x v="31"/>
    <m/>
  </r>
  <r>
    <x v="0"/>
    <x v="0"/>
    <x v="7"/>
    <x v="0"/>
    <x v="0"/>
    <x v="1"/>
    <x v="7"/>
    <x v="159"/>
    <x v="14"/>
    <m/>
  </r>
  <r>
    <x v="0"/>
    <x v="0"/>
    <x v="7"/>
    <x v="0"/>
    <x v="0"/>
    <x v="1"/>
    <x v="7"/>
    <x v="159"/>
    <x v="176"/>
    <m/>
  </r>
  <r>
    <x v="0"/>
    <x v="0"/>
    <x v="7"/>
    <x v="0"/>
    <x v="0"/>
    <x v="1"/>
    <x v="7"/>
    <x v="55"/>
    <x v="246"/>
    <m/>
  </r>
  <r>
    <x v="0"/>
    <x v="0"/>
    <x v="7"/>
    <x v="0"/>
    <x v="0"/>
    <x v="1"/>
    <x v="7"/>
    <x v="55"/>
    <x v="36"/>
    <m/>
  </r>
  <r>
    <x v="0"/>
    <x v="0"/>
    <x v="7"/>
    <x v="0"/>
    <x v="0"/>
    <x v="1"/>
    <x v="8"/>
    <x v="22"/>
    <x v="321"/>
    <n v="99324"/>
  </r>
  <r>
    <x v="0"/>
    <x v="0"/>
    <x v="7"/>
    <x v="0"/>
    <x v="0"/>
    <x v="1"/>
    <x v="8"/>
    <x v="22"/>
    <x v="29"/>
    <n v="654230.71"/>
  </r>
  <r>
    <x v="0"/>
    <x v="0"/>
    <x v="7"/>
    <x v="0"/>
    <x v="0"/>
    <x v="1"/>
    <x v="2"/>
    <x v="168"/>
    <x v="50"/>
    <m/>
  </r>
  <r>
    <x v="0"/>
    <x v="0"/>
    <x v="7"/>
    <x v="0"/>
    <x v="0"/>
    <x v="1"/>
    <x v="8"/>
    <x v="94"/>
    <x v="342"/>
    <m/>
  </r>
  <r>
    <x v="0"/>
    <x v="0"/>
    <x v="7"/>
    <x v="0"/>
    <x v="0"/>
    <x v="1"/>
    <x v="8"/>
    <x v="94"/>
    <x v="297"/>
    <n v="11388"/>
  </r>
  <r>
    <x v="0"/>
    <x v="0"/>
    <x v="7"/>
    <x v="0"/>
    <x v="0"/>
    <x v="1"/>
    <x v="8"/>
    <x v="94"/>
    <x v="341"/>
    <n v="61080"/>
  </r>
  <r>
    <x v="0"/>
    <x v="0"/>
    <x v="7"/>
    <x v="0"/>
    <x v="0"/>
    <x v="1"/>
    <x v="8"/>
    <x v="94"/>
    <x v="343"/>
    <n v="130000"/>
  </r>
  <r>
    <x v="0"/>
    <x v="0"/>
    <x v="7"/>
    <x v="0"/>
    <x v="0"/>
    <x v="1"/>
    <x v="8"/>
    <x v="94"/>
    <x v="350"/>
    <n v="79124.89"/>
  </r>
  <r>
    <x v="0"/>
    <x v="0"/>
    <x v="7"/>
    <x v="0"/>
    <x v="0"/>
    <x v="1"/>
    <x v="8"/>
    <x v="94"/>
    <x v="299"/>
    <m/>
  </r>
  <r>
    <x v="0"/>
    <x v="0"/>
    <x v="7"/>
    <x v="0"/>
    <x v="0"/>
    <x v="1"/>
    <x v="8"/>
    <x v="94"/>
    <x v="335"/>
    <m/>
  </r>
  <r>
    <x v="0"/>
    <x v="0"/>
    <x v="7"/>
    <x v="0"/>
    <x v="0"/>
    <x v="1"/>
    <x v="8"/>
    <x v="94"/>
    <x v="337"/>
    <m/>
  </r>
  <r>
    <x v="0"/>
    <x v="0"/>
    <x v="7"/>
    <x v="0"/>
    <x v="0"/>
    <x v="1"/>
    <x v="8"/>
    <x v="94"/>
    <x v="297"/>
    <m/>
  </r>
  <r>
    <x v="0"/>
    <x v="0"/>
    <x v="7"/>
    <x v="0"/>
    <x v="0"/>
    <x v="1"/>
    <x v="8"/>
    <x v="95"/>
    <x v="0"/>
    <m/>
  </r>
  <r>
    <x v="0"/>
    <x v="0"/>
    <x v="7"/>
    <x v="0"/>
    <x v="0"/>
    <x v="1"/>
    <x v="8"/>
    <x v="94"/>
    <x v="226"/>
    <m/>
  </r>
  <r>
    <x v="0"/>
    <x v="0"/>
    <x v="7"/>
    <x v="0"/>
    <x v="0"/>
    <x v="1"/>
    <x v="8"/>
    <x v="156"/>
    <x v="80"/>
    <m/>
  </r>
  <r>
    <x v="0"/>
    <x v="0"/>
    <x v="7"/>
    <x v="0"/>
    <x v="0"/>
    <x v="1"/>
    <x v="8"/>
    <x v="156"/>
    <x v="88"/>
    <m/>
  </r>
  <r>
    <x v="0"/>
    <x v="0"/>
    <x v="7"/>
    <x v="0"/>
    <x v="0"/>
    <x v="1"/>
    <x v="8"/>
    <x v="156"/>
    <x v="6"/>
    <m/>
  </r>
  <r>
    <x v="0"/>
    <x v="0"/>
    <x v="7"/>
    <x v="0"/>
    <x v="0"/>
    <x v="1"/>
    <x v="8"/>
    <x v="156"/>
    <x v="122"/>
    <m/>
  </r>
  <r>
    <x v="0"/>
    <x v="0"/>
    <x v="7"/>
    <x v="0"/>
    <x v="0"/>
    <x v="1"/>
    <x v="8"/>
    <x v="156"/>
    <x v="16"/>
    <m/>
  </r>
  <r>
    <x v="0"/>
    <x v="0"/>
    <x v="7"/>
    <x v="0"/>
    <x v="0"/>
    <x v="1"/>
    <x v="8"/>
    <x v="156"/>
    <x v="42"/>
    <m/>
  </r>
  <r>
    <x v="0"/>
    <x v="0"/>
    <x v="7"/>
    <x v="0"/>
    <x v="0"/>
    <x v="1"/>
    <x v="8"/>
    <x v="156"/>
    <x v="37"/>
    <m/>
  </r>
  <r>
    <x v="0"/>
    <x v="0"/>
    <x v="7"/>
    <x v="0"/>
    <x v="0"/>
    <x v="1"/>
    <x v="8"/>
    <x v="156"/>
    <x v="45"/>
    <m/>
  </r>
  <r>
    <x v="0"/>
    <x v="0"/>
    <x v="7"/>
    <x v="0"/>
    <x v="0"/>
    <x v="1"/>
    <x v="8"/>
    <x v="156"/>
    <x v="124"/>
    <m/>
  </r>
  <r>
    <x v="0"/>
    <x v="0"/>
    <x v="7"/>
    <x v="0"/>
    <x v="0"/>
    <x v="1"/>
    <x v="8"/>
    <x v="156"/>
    <x v="31"/>
    <n v="2890.98"/>
  </r>
  <r>
    <x v="0"/>
    <x v="0"/>
    <x v="7"/>
    <x v="0"/>
    <x v="0"/>
    <x v="1"/>
    <x v="8"/>
    <x v="156"/>
    <x v="80"/>
    <m/>
  </r>
  <r>
    <x v="0"/>
    <x v="0"/>
    <x v="7"/>
    <x v="0"/>
    <x v="0"/>
    <x v="1"/>
    <x v="8"/>
    <x v="156"/>
    <x v="0"/>
    <m/>
  </r>
  <r>
    <x v="0"/>
    <x v="0"/>
    <x v="7"/>
    <x v="0"/>
    <x v="0"/>
    <x v="1"/>
    <x v="8"/>
    <x v="156"/>
    <x v="0"/>
    <m/>
  </r>
  <r>
    <x v="0"/>
    <x v="0"/>
    <x v="7"/>
    <x v="0"/>
    <x v="0"/>
    <x v="1"/>
    <x v="8"/>
    <x v="4"/>
    <x v="2"/>
    <m/>
  </r>
  <r>
    <x v="0"/>
    <x v="0"/>
    <x v="7"/>
    <x v="0"/>
    <x v="0"/>
    <x v="1"/>
    <x v="8"/>
    <x v="4"/>
    <x v="45"/>
    <m/>
  </r>
  <r>
    <x v="0"/>
    <x v="0"/>
    <x v="7"/>
    <x v="0"/>
    <x v="0"/>
    <x v="1"/>
    <x v="8"/>
    <x v="4"/>
    <x v="312"/>
    <m/>
  </r>
  <r>
    <x v="0"/>
    <x v="0"/>
    <x v="7"/>
    <x v="0"/>
    <x v="0"/>
    <x v="1"/>
    <x v="8"/>
    <x v="4"/>
    <x v="224"/>
    <m/>
  </r>
  <r>
    <x v="0"/>
    <x v="0"/>
    <x v="7"/>
    <x v="0"/>
    <x v="0"/>
    <x v="1"/>
    <x v="8"/>
    <x v="4"/>
    <x v="82"/>
    <n v="90000"/>
  </r>
  <r>
    <x v="0"/>
    <x v="0"/>
    <x v="7"/>
    <x v="0"/>
    <x v="0"/>
    <x v="1"/>
    <x v="8"/>
    <x v="4"/>
    <x v="40"/>
    <n v="21800"/>
  </r>
  <r>
    <x v="0"/>
    <x v="0"/>
    <x v="7"/>
    <x v="0"/>
    <x v="0"/>
    <x v="1"/>
    <x v="8"/>
    <x v="4"/>
    <x v="41"/>
    <n v="278400"/>
  </r>
  <r>
    <x v="0"/>
    <x v="0"/>
    <x v="7"/>
    <x v="0"/>
    <x v="0"/>
    <x v="1"/>
    <x v="8"/>
    <x v="4"/>
    <x v="219"/>
    <m/>
  </r>
  <r>
    <x v="0"/>
    <x v="0"/>
    <x v="7"/>
    <x v="0"/>
    <x v="0"/>
    <x v="1"/>
    <x v="8"/>
    <x v="4"/>
    <x v="220"/>
    <m/>
  </r>
  <r>
    <x v="0"/>
    <x v="0"/>
    <x v="7"/>
    <x v="0"/>
    <x v="0"/>
    <x v="1"/>
    <x v="8"/>
    <x v="4"/>
    <x v="221"/>
    <m/>
  </r>
  <r>
    <x v="0"/>
    <x v="0"/>
    <x v="7"/>
    <x v="0"/>
    <x v="0"/>
    <x v="1"/>
    <x v="8"/>
    <x v="4"/>
    <x v="205"/>
    <m/>
  </r>
  <r>
    <x v="0"/>
    <x v="0"/>
    <x v="7"/>
    <x v="0"/>
    <x v="0"/>
    <x v="1"/>
    <x v="8"/>
    <x v="4"/>
    <x v="140"/>
    <m/>
  </r>
  <r>
    <x v="0"/>
    <x v="0"/>
    <x v="7"/>
    <x v="0"/>
    <x v="0"/>
    <x v="1"/>
    <x v="8"/>
    <x v="4"/>
    <x v="253"/>
    <m/>
  </r>
  <r>
    <x v="0"/>
    <x v="0"/>
    <x v="7"/>
    <x v="0"/>
    <x v="0"/>
    <x v="1"/>
    <x v="8"/>
    <x v="4"/>
    <x v="2"/>
    <m/>
  </r>
  <r>
    <x v="0"/>
    <x v="0"/>
    <x v="7"/>
    <x v="0"/>
    <x v="0"/>
    <x v="1"/>
    <x v="8"/>
    <x v="4"/>
    <x v="157"/>
    <m/>
  </r>
  <r>
    <x v="0"/>
    <x v="0"/>
    <x v="7"/>
    <x v="0"/>
    <x v="0"/>
    <x v="1"/>
    <x v="8"/>
    <x v="4"/>
    <x v="185"/>
    <m/>
  </r>
  <r>
    <x v="0"/>
    <x v="0"/>
    <x v="7"/>
    <x v="0"/>
    <x v="0"/>
    <x v="1"/>
    <x v="8"/>
    <x v="4"/>
    <x v="139"/>
    <m/>
  </r>
  <r>
    <x v="0"/>
    <x v="0"/>
    <x v="7"/>
    <x v="0"/>
    <x v="0"/>
    <x v="1"/>
    <x v="8"/>
    <x v="4"/>
    <x v="31"/>
    <m/>
  </r>
  <r>
    <x v="0"/>
    <x v="0"/>
    <x v="7"/>
    <x v="0"/>
    <x v="0"/>
    <x v="1"/>
    <x v="8"/>
    <x v="4"/>
    <x v="54"/>
    <m/>
  </r>
  <r>
    <x v="0"/>
    <x v="0"/>
    <x v="7"/>
    <x v="0"/>
    <x v="0"/>
    <x v="1"/>
    <x v="8"/>
    <x v="4"/>
    <x v="200"/>
    <m/>
  </r>
  <r>
    <x v="0"/>
    <x v="0"/>
    <x v="7"/>
    <x v="0"/>
    <x v="0"/>
    <x v="1"/>
    <x v="8"/>
    <x v="4"/>
    <x v="210"/>
    <m/>
  </r>
  <r>
    <x v="0"/>
    <x v="0"/>
    <x v="7"/>
    <x v="0"/>
    <x v="0"/>
    <x v="1"/>
    <x v="8"/>
    <x v="4"/>
    <x v="0"/>
    <m/>
  </r>
  <r>
    <x v="0"/>
    <x v="0"/>
    <x v="7"/>
    <x v="0"/>
    <x v="0"/>
    <x v="1"/>
    <x v="8"/>
    <x v="4"/>
    <x v="0"/>
    <m/>
  </r>
  <r>
    <x v="0"/>
    <x v="0"/>
    <x v="7"/>
    <x v="0"/>
    <x v="0"/>
    <x v="1"/>
    <x v="8"/>
    <x v="4"/>
    <x v="0"/>
    <m/>
  </r>
  <r>
    <x v="0"/>
    <x v="0"/>
    <x v="7"/>
    <x v="0"/>
    <x v="0"/>
    <x v="1"/>
    <x v="8"/>
    <x v="4"/>
    <x v="0"/>
    <m/>
  </r>
  <r>
    <x v="0"/>
    <x v="0"/>
    <x v="7"/>
    <x v="0"/>
    <x v="0"/>
    <x v="1"/>
    <x v="8"/>
    <x v="4"/>
    <x v="0"/>
    <m/>
  </r>
  <r>
    <x v="0"/>
    <x v="0"/>
    <x v="7"/>
    <x v="0"/>
    <x v="0"/>
    <x v="1"/>
    <x v="8"/>
    <x v="4"/>
    <x v="0"/>
    <m/>
  </r>
  <r>
    <x v="0"/>
    <x v="0"/>
    <x v="7"/>
    <x v="0"/>
    <x v="0"/>
    <x v="6"/>
    <x v="23"/>
    <x v="112"/>
    <x v="31"/>
    <m/>
  </r>
  <r>
    <x v="0"/>
    <x v="0"/>
    <x v="7"/>
    <x v="0"/>
    <x v="2"/>
    <x v="3"/>
    <x v="3"/>
    <x v="96"/>
    <x v="0"/>
    <m/>
  </r>
  <r>
    <x v="0"/>
    <x v="0"/>
    <x v="7"/>
    <x v="0"/>
    <x v="2"/>
    <x v="3"/>
    <x v="3"/>
    <x v="137"/>
    <x v="98"/>
    <n v="115000000"/>
  </r>
  <r>
    <x v="0"/>
    <x v="0"/>
    <x v="7"/>
    <x v="0"/>
    <x v="2"/>
    <x v="3"/>
    <x v="3"/>
    <x v="97"/>
    <x v="34"/>
    <n v="785232"/>
  </r>
  <r>
    <x v="0"/>
    <x v="0"/>
    <x v="7"/>
    <x v="0"/>
    <x v="2"/>
    <x v="3"/>
    <x v="3"/>
    <x v="97"/>
    <x v="36"/>
    <m/>
  </r>
  <r>
    <x v="0"/>
    <x v="0"/>
    <x v="7"/>
    <x v="0"/>
    <x v="2"/>
    <x v="3"/>
    <x v="3"/>
    <x v="97"/>
    <x v="48"/>
    <m/>
  </r>
  <r>
    <x v="0"/>
    <x v="0"/>
    <x v="7"/>
    <x v="0"/>
    <x v="2"/>
    <x v="3"/>
    <x v="3"/>
    <x v="97"/>
    <x v="35"/>
    <m/>
  </r>
  <r>
    <x v="0"/>
    <x v="0"/>
    <x v="7"/>
    <x v="0"/>
    <x v="2"/>
    <x v="3"/>
    <x v="3"/>
    <x v="97"/>
    <x v="322"/>
    <m/>
  </r>
  <r>
    <x v="0"/>
    <x v="0"/>
    <x v="7"/>
    <x v="0"/>
    <x v="2"/>
    <x v="3"/>
    <x v="3"/>
    <x v="97"/>
    <x v="0"/>
    <m/>
  </r>
  <r>
    <x v="0"/>
    <x v="0"/>
    <x v="7"/>
    <x v="0"/>
    <x v="2"/>
    <x v="3"/>
    <x v="3"/>
    <x v="97"/>
    <x v="0"/>
    <m/>
  </r>
  <r>
    <x v="0"/>
    <x v="0"/>
    <x v="7"/>
    <x v="0"/>
    <x v="2"/>
    <x v="3"/>
    <x v="3"/>
    <x v="98"/>
    <x v="0"/>
    <m/>
  </r>
  <r>
    <x v="0"/>
    <x v="0"/>
    <x v="7"/>
    <x v="0"/>
    <x v="2"/>
    <x v="3"/>
    <x v="3"/>
    <x v="99"/>
    <x v="70"/>
    <n v="1208200"/>
  </r>
  <r>
    <x v="0"/>
    <x v="0"/>
    <x v="7"/>
    <x v="0"/>
    <x v="2"/>
    <x v="3"/>
    <x v="3"/>
    <x v="97"/>
    <x v="36"/>
    <n v="7912603"/>
  </r>
  <r>
    <x v="0"/>
    <x v="0"/>
    <x v="7"/>
    <x v="0"/>
    <x v="2"/>
    <x v="3"/>
    <x v="3"/>
    <x v="99"/>
    <x v="37"/>
    <m/>
  </r>
  <r>
    <x v="0"/>
    <x v="0"/>
    <x v="7"/>
    <x v="0"/>
    <x v="2"/>
    <x v="3"/>
    <x v="3"/>
    <x v="99"/>
    <x v="226"/>
    <m/>
  </r>
  <r>
    <x v="0"/>
    <x v="0"/>
    <x v="7"/>
    <x v="0"/>
    <x v="2"/>
    <x v="3"/>
    <x v="3"/>
    <x v="99"/>
    <x v="230"/>
    <m/>
  </r>
  <r>
    <x v="0"/>
    <x v="0"/>
    <x v="7"/>
    <x v="0"/>
    <x v="2"/>
    <x v="3"/>
    <x v="3"/>
    <x v="99"/>
    <x v="156"/>
    <m/>
  </r>
  <r>
    <x v="0"/>
    <x v="0"/>
    <x v="7"/>
    <x v="0"/>
    <x v="2"/>
    <x v="3"/>
    <x v="3"/>
    <x v="99"/>
    <x v="249"/>
    <n v="53953480"/>
  </r>
  <r>
    <x v="0"/>
    <x v="0"/>
    <x v="7"/>
    <x v="0"/>
    <x v="2"/>
    <x v="3"/>
    <x v="3"/>
    <x v="99"/>
    <x v="347"/>
    <m/>
  </r>
  <r>
    <x v="0"/>
    <x v="0"/>
    <x v="7"/>
    <x v="0"/>
    <x v="2"/>
    <x v="3"/>
    <x v="26"/>
    <x v="137"/>
    <x v="98"/>
    <m/>
  </r>
  <r>
    <x v="0"/>
    <x v="0"/>
    <x v="7"/>
    <x v="0"/>
    <x v="2"/>
    <x v="3"/>
    <x v="20"/>
    <x v="49"/>
    <x v="226"/>
    <m/>
  </r>
  <r>
    <x v="0"/>
    <x v="0"/>
    <x v="7"/>
    <x v="0"/>
    <x v="2"/>
    <x v="3"/>
    <x v="20"/>
    <x v="49"/>
    <x v="124"/>
    <m/>
  </r>
  <r>
    <x v="0"/>
    <x v="0"/>
    <x v="7"/>
    <x v="0"/>
    <x v="2"/>
    <x v="3"/>
    <x v="20"/>
    <x v="49"/>
    <x v="41"/>
    <n v="2561520"/>
  </r>
  <r>
    <x v="0"/>
    <x v="0"/>
    <x v="7"/>
    <x v="0"/>
    <x v="2"/>
    <x v="3"/>
    <x v="20"/>
    <x v="49"/>
    <x v="42"/>
    <n v="742000"/>
  </r>
  <r>
    <x v="0"/>
    <x v="0"/>
    <x v="7"/>
    <x v="0"/>
    <x v="2"/>
    <x v="3"/>
    <x v="20"/>
    <x v="49"/>
    <x v="230"/>
    <m/>
  </r>
  <r>
    <x v="0"/>
    <x v="0"/>
    <x v="7"/>
    <x v="0"/>
    <x v="2"/>
    <x v="3"/>
    <x v="20"/>
    <x v="49"/>
    <x v="122"/>
    <m/>
  </r>
  <r>
    <x v="0"/>
    <x v="0"/>
    <x v="7"/>
    <x v="0"/>
    <x v="2"/>
    <x v="3"/>
    <x v="20"/>
    <x v="151"/>
    <x v="0"/>
    <m/>
  </r>
  <r>
    <x v="0"/>
    <x v="0"/>
    <x v="7"/>
    <x v="0"/>
    <x v="2"/>
    <x v="3"/>
    <x v="20"/>
    <x v="111"/>
    <x v="42"/>
    <n v="1052000"/>
  </r>
  <r>
    <x v="0"/>
    <x v="0"/>
    <x v="7"/>
    <x v="0"/>
    <x v="2"/>
    <x v="3"/>
    <x v="20"/>
    <x v="111"/>
    <x v="124"/>
    <n v="1715844"/>
  </r>
  <r>
    <x v="0"/>
    <x v="0"/>
    <x v="7"/>
    <x v="0"/>
    <x v="2"/>
    <x v="3"/>
    <x v="20"/>
    <x v="111"/>
    <x v="0"/>
    <m/>
  </r>
  <r>
    <x v="0"/>
    <x v="0"/>
    <x v="7"/>
    <x v="0"/>
    <x v="2"/>
    <x v="3"/>
    <x v="20"/>
    <x v="111"/>
    <x v="0"/>
    <m/>
  </r>
  <r>
    <x v="0"/>
    <x v="0"/>
    <x v="7"/>
    <x v="0"/>
    <x v="2"/>
    <x v="3"/>
    <x v="20"/>
    <x v="111"/>
    <x v="0"/>
    <m/>
  </r>
  <r>
    <x v="0"/>
    <x v="0"/>
    <x v="7"/>
    <x v="0"/>
    <x v="2"/>
    <x v="3"/>
    <x v="30"/>
    <x v="151"/>
    <x v="124"/>
    <n v="2334352"/>
  </r>
  <r>
    <x v="0"/>
    <x v="0"/>
    <x v="7"/>
    <x v="0"/>
    <x v="2"/>
    <x v="3"/>
    <x v="30"/>
    <x v="151"/>
    <x v="230"/>
    <m/>
  </r>
  <r>
    <x v="0"/>
    <x v="0"/>
    <x v="7"/>
    <x v="0"/>
    <x v="2"/>
    <x v="3"/>
    <x v="0"/>
    <x v="157"/>
    <x v="352"/>
    <n v="91000"/>
  </r>
  <r>
    <x v="0"/>
    <x v="0"/>
    <x v="7"/>
    <x v="0"/>
    <x v="2"/>
    <x v="3"/>
    <x v="0"/>
    <x v="157"/>
    <x v="353"/>
    <n v="5430356"/>
  </r>
  <r>
    <x v="0"/>
    <x v="0"/>
    <x v="7"/>
    <x v="0"/>
    <x v="2"/>
    <x v="3"/>
    <x v="21"/>
    <x v="50"/>
    <x v="0"/>
    <m/>
  </r>
  <r>
    <x v="0"/>
    <x v="0"/>
    <x v="7"/>
    <x v="0"/>
    <x v="2"/>
    <x v="3"/>
    <x v="21"/>
    <x v="132"/>
    <x v="0"/>
    <m/>
  </r>
  <r>
    <x v="1"/>
    <x v="0"/>
    <x v="7"/>
    <x v="0"/>
    <x v="1"/>
    <x v="2"/>
    <x v="24"/>
    <x v="63"/>
    <x v="1"/>
    <n v="271965046.19"/>
  </r>
  <r>
    <x v="1"/>
    <x v="0"/>
    <x v="7"/>
    <x v="0"/>
    <x v="1"/>
    <x v="5"/>
    <x v="11"/>
    <x v="64"/>
    <x v="0"/>
    <m/>
  </r>
  <r>
    <x v="1"/>
    <x v="0"/>
    <x v="7"/>
    <x v="0"/>
    <x v="1"/>
    <x v="5"/>
    <x v="14"/>
    <x v="66"/>
    <x v="0"/>
    <m/>
  </r>
  <r>
    <x v="1"/>
    <x v="0"/>
    <x v="7"/>
    <x v="0"/>
    <x v="1"/>
    <x v="5"/>
    <x v="15"/>
    <x v="69"/>
    <x v="0"/>
    <m/>
  </r>
  <r>
    <x v="1"/>
    <x v="0"/>
    <x v="7"/>
    <x v="0"/>
    <x v="1"/>
    <x v="2"/>
    <x v="25"/>
    <x v="74"/>
    <x v="0"/>
    <n v="-3448683.05"/>
  </r>
  <r>
    <x v="1"/>
    <x v="0"/>
    <x v="7"/>
    <x v="0"/>
    <x v="1"/>
    <x v="2"/>
    <x v="25"/>
    <x v="118"/>
    <x v="0"/>
    <m/>
  </r>
  <r>
    <x v="1"/>
    <x v="0"/>
    <x v="7"/>
    <x v="0"/>
    <x v="1"/>
    <x v="2"/>
    <x v="0"/>
    <x v="103"/>
    <x v="0"/>
    <m/>
  </r>
  <r>
    <x v="1"/>
    <x v="0"/>
    <x v="7"/>
    <x v="0"/>
    <x v="1"/>
    <x v="2"/>
    <x v="0"/>
    <x v="104"/>
    <x v="0"/>
    <n v="159663.84"/>
  </r>
  <r>
    <x v="1"/>
    <x v="0"/>
    <x v="7"/>
    <x v="0"/>
    <x v="1"/>
    <x v="2"/>
    <x v="0"/>
    <x v="145"/>
    <x v="0"/>
    <n v="-2835696.17"/>
  </r>
  <r>
    <x v="1"/>
    <x v="0"/>
    <x v="7"/>
    <x v="0"/>
    <x v="1"/>
    <x v="5"/>
    <x v="7"/>
    <x v="153"/>
    <x v="0"/>
    <n v="3756000"/>
  </r>
  <r>
    <x v="1"/>
    <x v="0"/>
    <x v="7"/>
    <x v="0"/>
    <x v="1"/>
    <x v="5"/>
    <x v="14"/>
    <x v="166"/>
    <x v="0"/>
    <m/>
  </r>
  <r>
    <x v="1"/>
    <x v="0"/>
    <x v="7"/>
    <x v="0"/>
    <x v="0"/>
    <x v="0"/>
    <x v="4"/>
    <x v="158"/>
    <x v="2"/>
    <n v="20000000"/>
  </r>
  <r>
    <x v="1"/>
    <x v="0"/>
    <x v="7"/>
    <x v="0"/>
    <x v="0"/>
    <x v="0"/>
    <x v="4"/>
    <x v="6"/>
    <x v="157"/>
    <n v="2800000"/>
  </r>
  <r>
    <x v="1"/>
    <x v="0"/>
    <x v="7"/>
    <x v="0"/>
    <x v="0"/>
    <x v="0"/>
    <x v="4"/>
    <x v="6"/>
    <x v="158"/>
    <m/>
  </r>
  <r>
    <x v="1"/>
    <x v="0"/>
    <x v="7"/>
    <x v="0"/>
    <x v="0"/>
    <x v="0"/>
    <x v="4"/>
    <x v="160"/>
    <x v="291"/>
    <m/>
  </r>
  <r>
    <x v="1"/>
    <x v="0"/>
    <x v="7"/>
    <x v="0"/>
    <x v="0"/>
    <x v="0"/>
    <x v="4"/>
    <x v="160"/>
    <x v="2"/>
    <n v="200000"/>
  </r>
  <r>
    <x v="1"/>
    <x v="0"/>
    <x v="7"/>
    <x v="0"/>
    <x v="0"/>
    <x v="0"/>
    <x v="4"/>
    <x v="160"/>
    <x v="136"/>
    <n v="820900"/>
  </r>
  <r>
    <x v="1"/>
    <x v="0"/>
    <x v="7"/>
    <x v="0"/>
    <x v="0"/>
    <x v="0"/>
    <x v="4"/>
    <x v="160"/>
    <x v="185"/>
    <n v="412000"/>
  </r>
  <r>
    <x v="1"/>
    <x v="0"/>
    <x v="7"/>
    <x v="0"/>
    <x v="0"/>
    <x v="0"/>
    <x v="4"/>
    <x v="7"/>
    <x v="157"/>
    <n v="200000"/>
  </r>
  <r>
    <x v="1"/>
    <x v="0"/>
    <x v="7"/>
    <x v="0"/>
    <x v="0"/>
    <x v="0"/>
    <x v="4"/>
    <x v="7"/>
    <x v="158"/>
    <m/>
  </r>
  <r>
    <x v="1"/>
    <x v="0"/>
    <x v="7"/>
    <x v="0"/>
    <x v="0"/>
    <x v="0"/>
    <x v="4"/>
    <x v="7"/>
    <x v="0"/>
    <m/>
  </r>
  <r>
    <x v="1"/>
    <x v="0"/>
    <x v="7"/>
    <x v="0"/>
    <x v="0"/>
    <x v="0"/>
    <x v="4"/>
    <x v="8"/>
    <x v="291"/>
    <m/>
  </r>
  <r>
    <x v="1"/>
    <x v="0"/>
    <x v="7"/>
    <x v="0"/>
    <x v="0"/>
    <x v="0"/>
    <x v="4"/>
    <x v="8"/>
    <x v="157"/>
    <n v="250000"/>
  </r>
  <r>
    <x v="1"/>
    <x v="0"/>
    <x v="7"/>
    <x v="0"/>
    <x v="0"/>
    <x v="0"/>
    <x v="4"/>
    <x v="8"/>
    <x v="185"/>
    <m/>
  </r>
  <r>
    <x v="1"/>
    <x v="0"/>
    <x v="7"/>
    <x v="0"/>
    <x v="0"/>
    <x v="0"/>
    <x v="4"/>
    <x v="8"/>
    <x v="292"/>
    <m/>
  </r>
  <r>
    <x v="1"/>
    <x v="0"/>
    <x v="7"/>
    <x v="0"/>
    <x v="0"/>
    <x v="0"/>
    <x v="4"/>
    <x v="9"/>
    <x v="2"/>
    <m/>
  </r>
  <r>
    <x v="1"/>
    <x v="0"/>
    <x v="7"/>
    <x v="0"/>
    <x v="0"/>
    <x v="0"/>
    <x v="4"/>
    <x v="9"/>
    <x v="158"/>
    <m/>
  </r>
  <r>
    <x v="1"/>
    <x v="0"/>
    <x v="7"/>
    <x v="0"/>
    <x v="0"/>
    <x v="0"/>
    <x v="4"/>
    <x v="9"/>
    <x v="227"/>
    <m/>
  </r>
  <r>
    <x v="1"/>
    <x v="0"/>
    <x v="7"/>
    <x v="0"/>
    <x v="0"/>
    <x v="0"/>
    <x v="4"/>
    <x v="9"/>
    <x v="157"/>
    <n v="30000"/>
  </r>
  <r>
    <x v="1"/>
    <x v="0"/>
    <x v="7"/>
    <x v="0"/>
    <x v="0"/>
    <x v="0"/>
    <x v="4"/>
    <x v="10"/>
    <x v="2"/>
    <m/>
  </r>
  <r>
    <x v="1"/>
    <x v="0"/>
    <x v="7"/>
    <x v="0"/>
    <x v="0"/>
    <x v="0"/>
    <x v="4"/>
    <x v="10"/>
    <x v="157"/>
    <n v="250000"/>
  </r>
  <r>
    <x v="1"/>
    <x v="0"/>
    <x v="7"/>
    <x v="0"/>
    <x v="0"/>
    <x v="0"/>
    <x v="4"/>
    <x v="10"/>
    <x v="158"/>
    <m/>
  </r>
  <r>
    <x v="1"/>
    <x v="0"/>
    <x v="7"/>
    <x v="0"/>
    <x v="0"/>
    <x v="0"/>
    <x v="4"/>
    <x v="11"/>
    <x v="2"/>
    <n v="833333"/>
  </r>
  <r>
    <x v="1"/>
    <x v="0"/>
    <x v="7"/>
    <x v="0"/>
    <x v="0"/>
    <x v="0"/>
    <x v="4"/>
    <x v="11"/>
    <x v="276"/>
    <m/>
  </r>
  <r>
    <x v="1"/>
    <x v="0"/>
    <x v="7"/>
    <x v="0"/>
    <x v="0"/>
    <x v="0"/>
    <x v="4"/>
    <x v="11"/>
    <x v="157"/>
    <n v="116667"/>
  </r>
  <r>
    <x v="1"/>
    <x v="0"/>
    <x v="7"/>
    <x v="0"/>
    <x v="0"/>
    <x v="0"/>
    <x v="4"/>
    <x v="12"/>
    <x v="250"/>
    <m/>
  </r>
  <r>
    <x v="1"/>
    <x v="0"/>
    <x v="7"/>
    <x v="0"/>
    <x v="0"/>
    <x v="0"/>
    <x v="4"/>
    <x v="134"/>
    <x v="0"/>
    <m/>
  </r>
  <r>
    <x v="1"/>
    <x v="0"/>
    <x v="7"/>
    <x v="0"/>
    <x v="0"/>
    <x v="0"/>
    <x v="4"/>
    <x v="142"/>
    <x v="0"/>
    <m/>
  </r>
  <r>
    <x v="1"/>
    <x v="0"/>
    <x v="7"/>
    <x v="0"/>
    <x v="0"/>
    <x v="0"/>
    <x v="4"/>
    <x v="56"/>
    <x v="304"/>
    <m/>
  </r>
  <r>
    <x v="1"/>
    <x v="0"/>
    <x v="7"/>
    <x v="0"/>
    <x v="0"/>
    <x v="0"/>
    <x v="4"/>
    <x v="56"/>
    <x v="214"/>
    <n v="208000"/>
  </r>
  <r>
    <x v="1"/>
    <x v="0"/>
    <x v="7"/>
    <x v="0"/>
    <x v="0"/>
    <x v="0"/>
    <x v="4"/>
    <x v="56"/>
    <x v="211"/>
    <m/>
  </r>
  <r>
    <x v="1"/>
    <x v="0"/>
    <x v="7"/>
    <x v="0"/>
    <x v="0"/>
    <x v="0"/>
    <x v="4"/>
    <x v="142"/>
    <x v="0"/>
    <m/>
  </r>
  <r>
    <x v="1"/>
    <x v="0"/>
    <x v="7"/>
    <x v="0"/>
    <x v="0"/>
    <x v="0"/>
    <x v="4"/>
    <x v="13"/>
    <x v="5"/>
    <n v="85831"/>
  </r>
  <r>
    <x v="1"/>
    <x v="0"/>
    <x v="7"/>
    <x v="0"/>
    <x v="0"/>
    <x v="0"/>
    <x v="4"/>
    <x v="146"/>
    <x v="181"/>
    <m/>
  </r>
  <r>
    <x v="1"/>
    <x v="0"/>
    <x v="7"/>
    <x v="0"/>
    <x v="0"/>
    <x v="0"/>
    <x v="4"/>
    <x v="14"/>
    <x v="6"/>
    <n v="1962000"/>
  </r>
  <r>
    <x v="1"/>
    <x v="0"/>
    <x v="7"/>
    <x v="0"/>
    <x v="0"/>
    <x v="0"/>
    <x v="4"/>
    <x v="14"/>
    <x v="7"/>
    <m/>
  </r>
  <r>
    <x v="1"/>
    <x v="0"/>
    <x v="7"/>
    <x v="0"/>
    <x v="0"/>
    <x v="0"/>
    <x v="4"/>
    <x v="15"/>
    <x v="8"/>
    <n v="652000"/>
  </r>
  <r>
    <x v="1"/>
    <x v="0"/>
    <x v="7"/>
    <x v="0"/>
    <x v="0"/>
    <x v="0"/>
    <x v="4"/>
    <x v="147"/>
    <x v="348"/>
    <m/>
  </r>
  <r>
    <x v="1"/>
    <x v="0"/>
    <x v="7"/>
    <x v="0"/>
    <x v="0"/>
    <x v="0"/>
    <x v="4"/>
    <x v="147"/>
    <x v="239"/>
    <n v="1115230"/>
  </r>
  <r>
    <x v="1"/>
    <x v="0"/>
    <x v="7"/>
    <x v="0"/>
    <x v="0"/>
    <x v="0"/>
    <x v="4"/>
    <x v="113"/>
    <x v="314"/>
    <n v="250000"/>
  </r>
  <r>
    <x v="1"/>
    <x v="0"/>
    <x v="7"/>
    <x v="0"/>
    <x v="0"/>
    <x v="0"/>
    <x v="4"/>
    <x v="113"/>
    <x v="354"/>
    <n v="668248"/>
  </r>
  <r>
    <x v="1"/>
    <x v="0"/>
    <x v="7"/>
    <x v="0"/>
    <x v="0"/>
    <x v="0"/>
    <x v="9"/>
    <x v="114"/>
    <x v="294"/>
    <n v="2135250"/>
  </r>
  <r>
    <x v="1"/>
    <x v="0"/>
    <x v="7"/>
    <x v="0"/>
    <x v="0"/>
    <x v="0"/>
    <x v="9"/>
    <x v="30"/>
    <x v="212"/>
    <n v="1423500"/>
  </r>
  <r>
    <x v="1"/>
    <x v="0"/>
    <x v="7"/>
    <x v="0"/>
    <x v="0"/>
    <x v="0"/>
    <x v="9"/>
    <x v="30"/>
    <x v="355"/>
    <n v="1245189"/>
  </r>
  <r>
    <x v="1"/>
    <x v="0"/>
    <x v="7"/>
    <x v="0"/>
    <x v="0"/>
    <x v="0"/>
    <x v="9"/>
    <x v="170"/>
    <x v="323"/>
    <m/>
  </r>
  <r>
    <x v="1"/>
    <x v="0"/>
    <x v="7"/>
    <x v="0"/>
    <x v="0"/>
    <x v="0"/>
    <x v="9"/>
    <x v="170"/>
    <x v="336"/>
    <m/>
  </r>
  <r>
    <x v="1"/>
    <x v="0"/>
    <x v="7"/>
    <x v="0"/>
    <x v="0"/>
    <x v="0"/>
    <x v="9"/>
    <x v="170"/>
    <x v="356"/>
    <n v="3100000"/>
  </r>
  <r>
    <x v="1"/>
    <x v="0"/>
    <x v="7"/>
    <x v="0"/>
    <x v="0"/>
    <x v="0"/>
    <x v="9"/>
    <x v="170"/>
    <x v="337"/>
    <m/>
  </r>
  <r>
    <x v="1"/>
    <x v="0"/>
    <x v="7"/>
    <x v="0"/>
    <x v="0"/>
    <x v="0"/>
    <x v="9"/>
    <x v="110"/>
    <x v="185"/>
    <m/>
  </r>
  <r>
    <x v="1"/>
    <x v="0"/>
    <x v="7"/>
    <x v="0"/>
    <x v="0"/>
    <x v="0"/>
    <x v="9"/>
    <x v="110"/>
    <x v="302"/>
    <m/>
  </r>
  <r>
    <x v="1"/>
    <x v="0"/>
    <x v="7"/>
    <x v="0"/>
    <x v="0"/>
    <x v="0"/>
    <x v="5"/>
    <x v="70"/>
    <x v="88"/>
    <n v="900"/>
  </r>
  <r>
    <x v="1"/>
    <x v="0"/>
    <x v="7"/>
    <x v="0"/>
    <x v="0"/>
    <x v="0"/>
    <x v="5"/>
    <x v="70"/>
    <x v="152"/>
    <n v="18992.59"/>
  </r>
  <r>
    <x v="1"/>
    <x v="0"/>
    <x v="7"/>
    <x v="0"/>
    <x v="0"/>
    <x v="0"/>
    <x v="5"/>
    <x v="70"/>
    <x v="279"/>
    <n v="5037"/>
  </r>
  <r>
    <x v="1"/>
    <x v="0"/>
    <x v="7"/>
    <x v="0"/>
    <x v="0"/>
    <x v="0"/>
    <x v="5"/>
    <x v="70"/>
    <x v="153"/>
    <n v="370.37"/>
  </r>
  <r>
    <x v="1"/>
    <x v="0"/>
    <x v="7"/>
    <x v="0"/>
    <x v="0"/>
    <x v="0"/>
    <x v="5"/>
    <x v="70"/>
    <x v="201"/>
    <n v="10207.4"/>
  </r>
  <r>
    <x v="1"/>
    <x v="0"/>
    <x v="7"/>
    <x v="0"/>
    <x v="0"/>
    <x v="0"/>
    <x v="5"/>
    <x v="70"/>
    <x v="199"/>
    <n v="1762.96"/>
  </r>
  <r>
    <x v="1"/>
    <x v="0"/>
    <x v="7"/>
    <x v="0"/>
    <x v="0"/>
    <x v="0"/>
    <x v="5"/>
    <x v="70"/>
    <x v="180"/>
    <n v="3496.64"/>
  </r>
  <r>
    <x v="1"/>
    <x v="0"/>
    <x v="7"/>
    <x v="0"/>
    <x v="0"/>
    <x v="0"/>
    <x v="5"/>
    <x v="70"/>
    <x v="134"/>
    <n v="1481.44"/>
  </r>
  <r>
    <x v="1"/>
    <x v="0"/>
    <x v="7"/>
    <x v="0"/>
    <x v="0"/>
    <x v="0"/>
    <x v="5"/>
    <x v="70"/>
    <x v="260"/>
    <n v="41518.53"/>
  </r>
  <r>
    <x v="1"/>
    <x v="0"/>
    <x v="7"/>
    <x v="0"/>
    <x v="0"/>
    <x v="0"/>
    <x v="5"/>
    <x v="70"/>
    <x v="340"/>
    <n v="15155.54"/>
  </r>
  <r>
    <x v="1"/>
    <x v="0"/>
    <x v="7"/>
    <x v="0"/>
    <x v="0"/>
    <x v="0"/>
    <x v="5"/>
    <x v="70"/>
    <x v="357"/>
    <n v="23422.25"/>
  </r>
  <r>
    <x v="1"/>
    <x v="0"/>
    <x v="7"/>
    <x v="0"/>
    <x v="0"/>
    <x v="0"/>
    <x v="5"/>
    <x v="70"/>
    <x v="358"/>
    <n v="26466.67"/>
  </r>
  <r>
    <x v="1"/>
    <x v="0"/>
    <x v="7"/>
    <x v="0"/>
    <x v="0"/>
    <x v="0"/>
    <x v="5"/>
    <x v="70"/>
    <x v="359"/>
    <n v="5318.52"/>
  </r>
  <r>
    <x v="1"/>
    <x v="0"/>
    <x v="7"/>
    <x v="0"/>
    <x v="0"/>
    <x v="0"/>
    <x v="5"/>
    <x v="70"/>
    <x v="360"/>
    <n v="3244"/>
  </r>
  <r>
    <x v="1"/>
    <x v="0"/>
    <x v="7"/>
    <x v="0"/>
    <x v="0"/>
    <x v="0"/>
    <x v="5"/>
    <x v="70"/>
    <x v="361"/>
    <n v="7407.41"/>
  </r>
  <r>
    <x v="1"/>
    <x v="0"/>
    <x v="7"/>
    <x v="0"/>
    <x v="0"/>
    <x v="0"/>
    <x v="5"/>
    <x v="71"/>
    <x v="308"/>
    <m/>
  </r>
  <r>
    <x v="1"/>
    <x v="0"/>
    <x v="7"/>
    <x v="0"/>
    <x v="0"/>
    <x v="0"/>
    <x v="5"/>
    <x v="71"/>
    <x v="139"/>
    <m/>
  </r>
  <r>
    <x v="1"/>
    <x v="0"/>
    <x v="7"/>
    <x v="0"/>
    <x v="0"/>
    <x v="0"/>
    <x v="5"/>
    <x v="71"/>
    <x v="224"/>
    <m/>
  </r>
  <r>
    <x v="1"/>
    <x v="0"/>
    <x v="7"/>
    <x v="0"/>
    <x v="0"/>
    <x v="0"/>
    <x v="5"/>
    <x v="71"/>
    <x v="204"/>
    <n v="654900"/>
  </r>
  <r>
    <x v="1"/>
    <x v="0"/>
    <x v="7"/>
    <x v="0"/>
    <x v="0"/>
    <x v="0"/>
    <x v="5"/>
    <x v="78"/>
    <x v="0"/>
    <m/>
  </r>
  <r>
    <x v="1"/>
    <x v="0"/>
    <x v="7"/>
    <x v="0"/>
    <x v="0"/>
    <x v="0"/>
    <x v="6"/>
    <x v="17"/>
    <x v="205"/>
    <m/>
  </r>
  <r>
    <x v="1"/>
    <x v="0"/>
    <x v="7"/>
    <x v="0"/>
    <x v="0"/>
    <x v="0"/>
    <x v="6"/>
    <x v="172"/>
    <x v="341"/>
    <m/>
  </r>
  <r>
    <x v="1"/>
    <x v="0"/>
    <x v="7"/>
    <x v="0"/>
    <x v="0"/>
    <x v="0"/>
    <x v="6"/>
    <x v="161"/>
    <x v="245"/>
    <n v="2300000"/>
  </r>
  <r>
    <x v="1"/>
    <x v="0"/>
    <x v="7"/>
    <x v="0"/>
    <x v="0"/>
    <x v="0"/>
    <x v="29"/>
    <x v="154"/>
    <x v="203"/>
    <n v="50485"/>
  </r>
  <r>
    <x v="1"/>
    <x v="0"/>
    <x v="7"/>
    <x v="0"/>
    <x v="0"/>
    <x v="0"/>
    <x v="0"/>
    <x v="162"/>
    <x v="88"/>
    <m/>
  </r>
  <r>
    <x v="1"/>
    <x v="0"/>
    <x v="7"/>
    <x v="0"/>
    <x v="0"/>
    <x v="0"/>
    <x v="0"/>
    <x v="116"/>
    <x v="342"/>
    <m/>
  </r>
  <r>
    <x v="1"/>
    <x v="0"/>
    <x v="7"/>
    <x v="0"/>
    <x v="0"/>
    <x v="0"/>
    <x v="0"/>
    <x v="116"/>
    <x v="127"/>
    <m/>
  </r>
  <r>
    <x v="1"/>
    <x v="0"/>
    <x v="7"/>
    <x v="0"/>
    <x v="0"/>
    <x v="0"/>
    <x v="0"/>
    <x v="116"/>
    <x v="295"/>
    <m/>
  </r>
  <r>
    <x v="1"/>
    <x v="0"/>
    <x v="7"/>
    <x v="0"/>
    <x v="0"/>
    <x v="0"/>
    <x v="0"/>
    <x v="107"/>
    <x v="17"/>
    <m/>
  </r>
  <r>
    <x v="1"/>
    <x v="0"/>
    <x v="7"/>
    <x v="0"/>
    <x v="0"/>
    <x v="0"/>
    <x v="0"/>
    <x v="107"/>
    <x v="254"/>
    <m/>
  </r>
  <r>
    <x v="1"/>
    <x v="0"/>
    <x v="7"/>
    <x v="0"/>
    <x v="0"/>
    <x v="0"/>
    <x v="0"/>
    <x v="108"/>
    <x v="254"/>
    <m/>
  </r>
  <r>
    <x v="1"/>
    <x v="0"/>
    <x v="7"/>
    <x v="0"/>
    <x v="0"/>
    <x v="0"/>
    <x v="0"/>
    <x v="109"/>
    <x v="254"/>
    <m/>
  </r>
  <r>
    <x v="1"/>
    <x v="0"/>
    <x v="7"/>
    <x v="0"/>
    <x v="0"/>
    <x v="0"/>
    <x v="0"/>
    <x v="163"/>
    <x v="40"/>
    <n v="21800"/>
  </r>
  <r>
    <x v="1"/>
    <x v="0"/>
    <x v="7"/>
    <x v="0"/>
    <x v="0"/>
    <x v="0"/>
    <x v="0"/>
    <x v="163"/>
    <x v="92"/>
    <n v="49275"/>
  </r>
  <r>
    <x v="1"/>
    <x v="0"/>
    <x v="7"/>
    <x v="0"/>
    <x v="0"/>
    <x v="0"/>
    <x v="0"/>
    <x v="163"/>
    <x v="157"/>
    <m/>
  </r>
  <r>
    <x v="1"/>
    <x v="0"/>
    <x v="7"/>
    <x v="0"/>
    <x v="0"/>
    <x v="0"/>
    <x v="0"/>
    <x v="163"/>
    <x v="185"/>
    <m/>
  </r>
  <r>
    <x v="1"/>
    <x v="0"/>
    <x v="7"/>
    <x v="0"/>
    <x v="0"/>
    <x v="0"/>
    <x v="0"/>
    <x v="163"/>
    <x v="320"/>
    <m/>
  </r>
  <r>
    <x v="1"/>
    <x v="0"/>
    <x v="7"/>
    <x v="0"/>
    <x v="0"/>
    <x v="0"/>
    <x v="0"/>
    <x v="80"/>
    <x v="14"/>
    <n v="848018.11"/>
  </r>
  <r>
    <x v="1"/>
    <x v="0"/>
    <x v="7"/>
    <x v="0"/>
    <x v="0"/>
    <x v="0"/>
    <x v="0"/>
    <x v="80"/>
    <x v="44"/>
    <n v="4580000"/>
  </r>
  <r>
    <x v="1"/>
    <x v="0"/>
    <x v="7"/>
    <x v="0"/>
    <x v="0"/>
    <x v="0"/>
    <x v="0"/>
    <x v="80"/>
    <x v="176"/>
    <n v="1705887"/>
  </r>
  <r>
    <x v="1"/>
    <x v="0"/>
    <x v="7"/>
    <x v="0"/>
    <x v="0"/>
    <x v="0"/>
    <x v="0"/>
    <x v="80"/>
    <x v="183"/>
    <m/>
  </r>
  <r>
    <x v="1"/>
    <x v="0"/>
    <x v="7"/>
    <x v="0"/>
    <x v="0"/>
    <x v="0"/>
    <x v="0"/>
    <x v="80"/>
    <x v="241"/>
    <n v="500000"/>
  </r>
  <r>
    <x v="1"/>
    <x v="0"/>
    <x v="7"/>
    <x v="0"/>
    <x v="0"/>
    <x v="0"/>
    <x v="0"/>
    <x v="80"/>
    <x v="316"/>
    <m/>
  </r>
  <r>
    <x v="1"/>
    <x v="0"/>
    <x v="7"/>
    <x v="0"/>
    <x v="0"/>
    <x v="0"/>
    <x v="0"/>
    <x v="80"/>
    <x v="59"/>
    <m/>
  </r>
  <r>
    <x v="1"/>
    <x v="0"/>
    <x v="7"/>
    <x v="0"/>
    <x v="0"/>
    <x v="0"/>
    <x v="0"/>
    <x v="80"/>
    <x v="44"/>
    <m/>
  </r>
  <r>
    <x v="1"/>
    <x v="0"/>
    <x v="7"/>
    <x v="0"/>
    <x v="0"/>
    <x v="0"/>
    <x v="0"/>
    <x v="80"/>
    <x v="15"/>
    <n v="2600000"/>
  </r>
  <r>
    <x v="1"/>
    <x v="0"/>
    <x v="7"/>
    <x v="0"/>
    <x v="0"/>
    <x v="0"/>
    <x v="0"/>
    <x v="84"/>
    <x v="88"/>
    <m/>
  </r>
  <r>
    <x v="1"/>
    <x v="0"/>
    <x v="7"/>
    <x v="0"/>
    <x v="0"/>
    <x v="0"/>
    <x v="0"/>
    <x v="84"/>
    <x v="246"/>
    <m/>
  </r>
  <r>
    <x v="1"/>
    <x v="0"/>
    <x v="7"/>
    <x v="0"/>
    <x v="0"/>
    <x v="0"/>
    <x v="0"/>
    <x v="107"/>
    <x v="17"/>
    <n v="675000"/>
  </r>
  <r>
    <x v="1"/>
    <x v="0"/>
    <x v="7"/>
    <x v="0"/>
    <x v="0"/>
    <x v="0"/>
    <x v="0"/>
    <x v="115"/>
    <x v="0"/>
    <m/>
  </r>
  <r>
    <x v="1"/>
    <x v="0"/>
    <x v="7"/>
    <x v="0"/>
    <x v="0"/>
    <x v="0"/>
    <x v="0"/>
    <x v="138"/>
    <x v="88"/>
    <n v="487660.79"/>
  </r>
  <r>
    <x v="1"/>
    <x v="0"/>
    <x v="7"/>
    <x v="0"/>
    <x v="0"/>
    <x v="0"/>
    <x v="0"/>
    <x v="108"/>
    <x v="254"/>
    <n v="394998"/>
  </r>
  <r>
    <x v="1"/>
    <x v="0"/>
    <x v="7"/>
    <x v="0"/>
    <x v="0"/>
    <x v="0"/>
    <x v="0"/>
    <x v="109"/>
    <x v="0"/>
    <m/>
  </r>
  <r>
    <x v="1"/>
    <x v="0"/>
    <x v="7"/>
    <x v="0"/>
    <x v="0"/>
    <x v="0"/>
    <x v="0"/>
    <x v="116"/>
    <x v="127"/>
    <n v="3095472"/>
  </r>
  <r>
    <x v="1"/>
    <x v="0"/>
    <x v="7"/>
    <x v="0"/>
    <x v="0"/>
    <x v="0"/>
    <x v="0"/>
    <x v="116"/>
    <x v="295"/>
    <n v="1102500"/>
  </r>
  <r>
    <x v="1"/>
    <x v="0"/>
    <x v="7"/>
    <x v="0"/>
    <x v="0"/>
    <x v="0"/>
    <x v="0"/>
    <x v="79"/>
    <x v="0"/>
    <m/>
  </r>
  <r>
    <x v="1"/>
    <x v="0"/>
    <x v="7"/>
    <x v="0"/>
    <x v="0"/>
    <x v="0"/>
    <x v="12"/>
    <x v="81"/>
    <x v="0"/>
    <m/>
  </r>
  <r>
    <x v="1"/>
    <x v="0"/>
    <x v="7"/>
    <x v="0"/>
    <x v="0"/>
    <x v="0"/>
    <x v="12"/>
    <x v="82"/>
    <x v="100"/>
    <m/>
  </r>
  <r>
    <x v="1"/>
    <x v="0"/>
    <x v="7"/>
    <x v="0"/>
    <x v="0"/>
    <x v="0"/>
    <x v="12"/>
    <x v="83"/>
    <x v="362"/>
    <n v="3300469"/>
  </r>
  <r>
    <x v="1"/>
    <x v="0"/>
    <x v="7"/>
    <x v="0"/>
    <x v="0"/>
    <x v="0"/>
    <x v="12"/>
    <x v="84"/>
    <x v="255"/>
    <m/>
  </r>
  <r>
    <x v="1"/>
    <x v="0"/>
    <x v="7"/>
    <x v="0"/>
    <x v="0"/>
    <x v="0"/>
    <x v="19"/>
    <x v="100"/>
    <x v="363"/>
    <n v="2200000"/>
  </r>
  <r>
    <x v="1"/>
    <x v="0"/>
    <x v="7"/>
    <x v="0"/>
    <x v="0"/>
    <x v="0"/>
    <x v="19"/>
    <x v="100"/>
    <x v="280"/>
    <m/>
  </r>
  <r>
    <x v="1"/>
    <x v="0"/>
    <x v="7"/>
    <x v="0"/>
    <x v="0"/>
    <x v="0"/>
    <x v="19"/>
    <x v="139"/>
    <x v="317"/>
    <m/>
  </r>
  <r>
    <x v="1"/>
    <x v="0"/>
    <x v="7"/>
    <x v="0"/>
    <x v="0"/>
    <x v="0"/>
    <x v="19"/>
    <x v="139"/>
    <x v="139"/>
    <m/>
  </r>
  <r>
    <x v="1"/>
    <x v="0"/>
    <x v="7"/>
    <x v="0"/>
    <x v="0"/>
    <x v="0"/>
    <x v="28"/>
    <x v="150"/>
    <x v="318"/>
    <m/>
  </r>
  <r>
    <x v="1"/>
    <x v="0"/>
    <x v="7"/>
    <x v="0"/>
    <x v="0"/>
    <x v="0"/>
    <x v="31"/>
    <x v="85"/>
    <x v="157"/>
    <m/>
  </r>
  <r>
    <x v="1"/>
    <x v="0"/>
    <x v="7"/>
    <x v="0"/>
    <x v="0"/>
    <x v="0"/>
    <x v="31"/>
    <x v="85"/>
    <x v="237"/>
    <m/>
  </r>
  <r>
    <x v="1"/>
    <x v="0"/>
    <x v="7"/>
    <x v="0"/>
    <x v="0"/>
    <x v="0"/>
    <x v="27"/>
    <x v="140"/>
    <x v="2"/>
    <m/>
  </r>
  <r>
    <x v="1"/>
    <x v="0"/>
    <x v="7"/>
    <x v="0"/>
    <x v="0"/>
    <x v="0"/>
    <x v="27"/>
    <x v="148"/>
    <x v="140"/>
    <n v="77283"/>
  </r>
  <r>
    <x v="1"/>
    <x v="0"/>
    <x v="7"/>
    <x v="0"/>
    <x v="0"/>
    <x v="0"/>
    <x v="27"/>
    <x v="139"/>
    <x v="140"/>
    <m/>
  </r>
  <r>
    <x v="1"/>
    <x v="0"/>
    <x v="7"/>
    <x v="0"/>
    <x v="0"/>
    <x v="0"/>
    <x v="27"/>
    <x v="149"/>
    <x v="140"/>
    <n v="485083.58"/>
  </r>
  <r>
    <x v="1"/>
    <x v="0"/>
    <x v="7"/>
    <x v="0"/>
    <x v="0"/>
    <x v="0"/>
    <x v="22"/>
    <x v="105"/>
    <x v="140"/>
    <m/>
  </r>
  <r>
    <x v="1"/>
    <x v="0"/>
    <x v="7"/>
    <x v="0"/>
    <x v="0"/>
    <x v="0"/>
    <x v="16"/>
    <x v="86"/>
    <x v="297"/>
    <m/>
  </r>
  <r>
    <x v="1"/>
    <x v="0"/>
    <x v="7"/>
    <x v="0"/>
    <x v="0"/>
    <x v="0"/>
    <x v="16"/>
    <x v="86"/>
    <x v="204"/>
    <n v="2297899"/>
  </r>
  <r>
    <x v="1"/>
    <x v="0"/>
    <x v="7"/>
    <x v="0"/>
    <x v="0"/>
    <x v="0"/>
    <x v="16"/>
    <x v="86"/>
    <x v="45"/>
    <m/>
  </r>
  <r>
    <x v="1"/>
    <x v="0"/>
    <x v="7"/>
    <x v="0"/>
    <x v="0"/>
    <x v="0"/>
    <x v="16"/>
    <x v="117"/>
    <x v="297"/>
    <n v="720000"/>
  </r>
  <r>
    <x v="1"/>
    <x v="0"/>
    <x v="7"/>
    <x v="0"/>
    <x v="0"/>
    <x v="0"/>
    <x v="16"/>
    <x v="117"/>
    <x v="328"/>
    <m/>
  </r>
  <r>
    <x v="1"/>
    <x v="0"/>
    <x v="7"/>
    <x v="0"/>
    <x v="0"/>
    <x v="0"/>
    <x v="16"/>
    <x v="117"/>
    <x v="223"/>
    <m/>
  </r>
  <r>
    <x v="1"/>
    <x v="0"/>
    <x v="7"/>
    <x v="0"/>
    <x v="0"/>
    <x v="0"/>
    <x v="22"/>
    <x v="105"/>
    <x v="0"/>
    <m/>
  </r>
  <r>
    <x v="1"/>
    <x v="0"/>
    <x v="7"/>
    <x v="0"/>
    <x v="0"/>
    <x v="0"/>
    <x v="2"/>
    <x v="87"/>
    <x v="165"/>
    <n v="351745"/>
  </r>
  <r>
    <x v="1"/>
    <x v="0"/>
    <x v="7"/>
    <x v="0"/>
    <x v="0"/>
    <x v="0"/>
    <x v="2"/>
    <x v="87"/>
    <x v="343"/>
    <n v="3250000"/>
  </r>
  <r>
    <x v="1"/>
    <x v="0"/>
    <x v="7"/>
    <x v="0"/>
    <x v="0"/>
    <x v="0"/>
    <x v="2"/>
    <x v="87"/>
    <x v="124"/>
    <n v="210900"/>
  </r>
  <r>
    <x v="1"/>
    <x v="0"/>
    <x v="7"/>
    <x v="0"/>
    <x v="0"/>
    <x v="0"/>
    <x v="2"/>
    <x v="87"/>
    <x v="263"/>
    <n v="80313"/>
  </r>
  <r>
    <x v="1"/>
    <x v="0"/>
    <x v="7"/>
    <x v="0"/>
    <x v="0"/>
    <x v="0"/>
    <x v="2"/>
    <x v="87"/>
    <x v="205"/>
    <n v="894281"/>
  </r>
  <r>
    <x v="1"/>
    <x v="0"/>
    <x v="7"/>
    <x v="0"/>
    <x v="0"/>
    <x v="0"/>
    <x v="2"/>
    <x v="155"/>
    <x v="242"/>
    <m/>
  </r>
  <r>
    <x v="1"/>
    <x v="0"/>
    <x v="7"/>
    <x v="0"/>
    <x v="0"/>
    <x v="0"/>
    <x v="2"/>
    <x v="155"/>
    <x v="0"/>
    <m/>
  </r>
  <r>
    <x v="1"/>
    <x v="0"/>
    <x v="7"/>
    <x v="0"/>
    <x v="0"/>
    <x v="0"/>
    <x v="2"/>
    <x v="88"/>
    <x v="82"/>
    <n v="92437"/>
  </r>
  <r>
    <x v="1"/>
    <x v="0"/>
    <x v="7"/>
    <x v="0"/>
    <x v="0"/>
    <x v="0"/>
    <x v="2"/>
    <x v="88"/>
    <x v="351"/>
    <m/>
  </r>
  <r>
    <x v="1"/>
    <x v="0"/>
    <x v="7"/>
    <x v="0"/>
    <x v="0"/>
    <x v="0"/>
    <x v="2"/>
    <x v="88"/>
    <x v="153"/>
    <n v="53327.11"/>
  </r>
  <r>
    <x v="1"/>
    <x v="0"/>
    <x v="7"/>
    <x v="0"/>
    <x v="0"/>
    <x v="0"/>
    <x v="2"/>
    <x v="88"/>
    <x v="247"/>
    <m/>
  </r>
  <r>
    <x v="1"/>
    <x v="0"/>
    <x v="7"/>
    <x v="0"/>
    <x v="0"/>
    <x v="0"/>
    <x v="2"/>
    <x v="88"/>
    <x v="128"/>
    <n v="166666.65"/>
  </r>
  <r>
    <x v="1"/>
    <x v="0"/>
    <x v="7"/>
    <x v="0"/>
    <x v="0"/>
    <x v="0"/>
    <x v="2"/>
    <x v="88"/>
    <x v="139"/>
    <m/>
  </r>
  <r>
    <x v="1"/>
    <x v="0"/>
    <x v="7"/>
    <x v="0"/>
    <x v="0"/>
    <x v="0"/>
    <x v="2"/>
    <x v="89"/>
    <x v="298"/>
    <m/>
  </r>
  <r>
    <x v="1"/>
    <x v="0"/>
    <x v="7"/>
    <x v="0"/>
    <x v="0"/>
    <x v="0"/>
    <x v="2"/>
    <x v="89"/>
    <x v="59"/>
    <m/>
  </r>
  <r>
    <x v="1"/>
    <x v="0"/>
    <x v="7"/>
    <x v="0"/>
    <x v="0"/>
    <x v="0"/>
    <x v="2"/>
    <x v="89"/>
    <x v="102"/>
    <n v="53614"/>
  </r>
  <r>
    <x v="1"/>
    <x v="0"/>
    <x v="7"/>
    <x v="0"/>
    <x v="0"/>
    <x v="0"/>
    <x v="2"/>
    <x v="89"/>
    <x v="298"/>
    <n v="35294.120000000003"/>
  </r>
  <r>
    <x v="1"/>
    <x v="0"/>
    <x v="7"/>
    <x v="0"/>
    <x v="0"/>
    <x v="0"/>
    <x v="2"/>
    <x v="90"/>
    <x v="94"/>
    <n v="536550"/>
  </r>
  <r>
    <x v="1"/>
    <x v="0"/>
    <x v="7"/>
    <x v="0"/>
    <x v="0"/>
    <x v="0"/>
    <x v="2"/>
    <x v="90"/>
    <x v="344"/>
    <m/>
  </r>
  <r>
    <x v="1"/>
    <x v="0"/>
    <x v="7"/>
    <x v="0"/>
    <x v="0"/>
    <x v="0"/>
    <x v="2"/>
    <x v="91"/>
    <x v="279"/>
    <n v="77763"/>
  </r>
  <r>
    <x v="1"/>
    <x v="0"/>
    <x v="7"/>
    <x v="0"/>
    <x v="0"/>
    <x v="0"/>
    <x v="2"/>
    <x v="91"/>
    <x v="151"/>
    <n v="16723"/>
  </r>
  <r>
    <x v="1"/>
    <x v="0"/>
    <x v="7"/>
    <x v="0"/>
    <x v="0"/>
    <x v="0"/>
    <x v="2"/>
    <x v="91"/>
    <x v="152"/>
    <n v="237407.38"/>
  </r>
  <r>
    <x v="1"/>
    <x v="0"/>
    <x v="7"/>
    <x v="0"/>
    <x v="0"/>
    <x v="0"/>
    <x v="2"/>
    <x v="91"/>
    <x v="136"/>
    <n v="80500"/>
  </r>
  <r>
    <x v="1"/>
    <x v="0"/>
    <x v="7"/>
    <x v="0"/>
    <x v="0"/>
    <x v="0"/>
    <x v="2"/>
    <x v="91"/>
    <x v="134"/>
    <n v="18518"/>
  </r>
  <r>
    <x v="1"/>
    <x v="0"/>
    <x v="7"/>
    <x v="0"/>
    <x v="0"/>
    <x v="0"/>
    <x v="2"/>
    <x v="91"/>
    <x v="110"/>
    <n v="21764.71"/>
  </r>
  <r>
    <x v="1"/>
    <x v="0"/>
    <x v="7"/>
    <x v="0"/>
    <x v="0"/>
    <x v="0"/>
    <x v="2"/>
    <x v="91"/>
    <x v="201"/>
    <n v="135192.6"/>
  </r>
  <r>
    <x v="1"/>
    <x v="0"/>
    <x v="7"/>
    <x v="0"/>
    <x v="0"/>
    <x v="0"/>
    <x v="2"/>
    <x v="91"/>
    <x v="199"/>
    <n v="23587.040000000001"/>
  </r>
  <r>
    <x v="1"/>
    <x v="0"/>
    <x v="7"/>
    <x v="0"/>
    <x v="0"/>
    <x v="0"/>
    <x v="2"/>
    <x v="91"/>
    <x v="180"/>
    <n v="18403.36"/>
  </r>
  <r>
    <x v="1"/>
    <x v="0"/>
    <x v="7"/>
    <x v="0"/>
    <x v="0"/>
    <x v="0"/>
    <x v="2"/>
    <x v="91"/>
    <x v="250"/>
    <n v="57000"/>
  </r>
  <r>
    <x v="1"/>
    <x v="0"/>
    <x v="7"/>
    <x v="0"/>
    <x v="0"/>
    <x v="0"/>
    <x v="2"/>
    <x v="91"/>
    <x v="260"/>
    <n v="573611.1"/>
  </r>
  <r>
    <x v="1"/>
    <x v="0"/>
    <x v="7"/>
    <x v="0"/>
    <x v="0"/>
    <x v="0"/>
    <x v="2"/>
    <x v="91"/>
    <x v="340"/>
    <n v="188066.45"/>
  </r>
  <r>
    <x v="1"/>
    <x v="0"/>
    <x v="7"/>
    <x v="0"/>
    <x v="0"/>
    <x v="0"/>
    <x v="2"/>
    <x v="91"/>
    <x v="361"/>
    <n v="101592.59"/>
  </r>
  <r>
    <x v="1"/>
    <x v="0"/>
    <x v="7"/>
    <x v="0"/>
    <x v="0"/>
    <x v="0"/>
    <x v="2"/>
    <x v="91"/>
    <x v="360"/>
    <n v="46756"/>
  </r>
  <r>
    <x v="1"/>
    <x v="0"/>
    <x v="7"/>
    <x v="0"/>
    <x v="0"/>
    <x v="0"/>
    <x v="2"/>
    <x v="91"/>
    <x v="359"/>
    <n v="66481.48"/>
  </r>
  <r>
    <x v="1"/>
    <x v="0"/>
    <x v="7"/>
    <x v="0"/>
    <x v="0"/>
    <x v="0"/>
    <x v="2"/>
    <x v="91"/>
    <x v="358"/>
    <n v="363933.33"/>
  </r>
  <r>
    <x v="1"/>
    <x v="0"/>
    <x v="7"/>
    <x v="0"/>
    <x v="0"/>
    <x v="0"/>
    <x v="2"/>
    <x v="91"/>
    <x v="357"/>
    <n v="321977.75"/>
  </r>
  <r>
    <x v="1"/>
    <x v="0"/>
    <x v="7"/>
    <x v="0"/>
    <x v="0"/>
    <x v="0"/>
    <x v="2"/>
    <x v="91"/>
    <x v="364"/>
    <n v="188651"/>
  </r>
  <r>
    <x v="1"/>
    <x v="0"/>
    <x v="7"/>
    <x v="0"/>
    <x v="0"/>
    <x v="0"/>
    <x v="2"/>
    <x v="91"/>
    <x v="365"/>
    <n v="169540"/>
  </r>
  <r>
    <x v="1"/>
    <x v="0"/>
    <x v="7"/>
    <x v="0"/>
    <x v="0"/>
    <x v="0"/>
    <x v="2"/>
    <x v="136"/>
    <x v="128"/>
    <n v="8000"/>
  </r>
  <r>
    <x v="1"/>
    <x v="0"/>
    <x v="7"/>
    <x v="0"/>
    <x v="0"/>
    <x v="0"/>
    <x v="2"/>
    <x v="136"/>
    <x v="228"/>
    <n v="760000"/>
  </r>
  <r>
    <x v="1"/>
    <x v="0"/>
    <x v="7"/>
    <x v="0"/>
    <x v="0"/>
    <x v="0"/>
    <x v="2"/>
    <x v="136"/>
    <x v="157"/>
    <n v="16000"/>
  </r>
  <r>
    <x v="1"/>
    <x v="0"/>
    <x v="7"/>
    <x v="0"/>
    <x v="0"/>
    <x v="0"/>
    <x v="2"/>
    <x v="136"/>
    <x v="244"/>
    <m/>
  </r>
  <r>
    <x v="1"/>
    <x v="0"/>
    <x v="7"/>
    <x v="0"/>
    <x v="0"/>
    <x v="0"/>
    <x v="2"/>
    <x v="136"/>
    <x v="218"/>
    <n v="603700"/>
  </r>
  <r>
    <x v="1"/>
    <x v="0"/>
    <x v="7"/>
    <x v="0"/>
    <x v="0"/>
    <x v="0"/>
    <x v="2"/>
    <x v="141"/>
    <x v="0"/>
    <m/>
  </r>
  <r>
    <x v="1"/>
    <x v="0"/>
    <x v="7"/>
    <x v="0"/>
    <x v="0"/>
    <x v="0"/>
    <x v="2"/>
    <x v="93"/>
    <x v="0"/>
    <m/>
  </r>
  <r>
    <x v="1"/>
    <x v="0"/>
    <x v="7"/>
    <x v="0"/>
    <x v="0"/>
    <x v="0"/>
    <x v="2"/>
    <x v="84"/>
    <x v="2"/>
    <n v="585000"/>
  </r>
  <r>
    <x v="1"/>
    <x v="0"/>
    <x v="7"/>
    <x v="0"/>
    <x v="0"/>
    <x v="0"/>
    <x v="2"/>
    <x v="84"/>
    <x v="284"/>
    <m/>
  </r>
  <r>
    <x v="1"/>
    <x v="0"/>
    <x v="7"/>
    <x v="0"/>
    <x v="0"/>
    <x v="0"/>
    <x v="2"/>
    <x v="84"/>
    <x v="291"/>
    <m/>
  </r>
  <r>
    <x v="1"/>
    <x v="0"/>
    <x v="7"/>
    <x v="0"/>
    <x v="0"/>
    <x v="0"/>
    <x v="2"/>
    <x v="84"/>
    <x v="0"/>
    <m/>
  </r>
  <r>
    <x v="1"/>
    <x v="0"/>
    <x v="7"/>
    <x v="0"/>
    <x v="0"/>
    <x v="0"/>
    <x v="2"/>
    <x v="84"/>
    <x v="0"/>
    <m/>
  </r>
  <r>
    <x v="1"/>
    <x v="0"/>
    <x v="7"/>
    <x v="0"/>
    <x v="0"/>
    <x v="0"/>
    <x v="2"/>
    <x v="171"/>
    <x v="333"/>
    <m/>
  </r>
  <r>
    <x v="1"/>
    <x v="0"/>
    <x v="7"/>
    <x v="0"/>
    <x v="0"/>
    <x v="0"/>
    <x v="2"/>
    <x v="171"/>
    <x v="334"/>
    <m/>
  </r>
  <r>
    <x v="1"/>
    <x v="0"/>
    <x v="7"/>
    <x v="0"/>
    <x v="0"/>
    <x v="0"/>
    <x v="2"/>
    <x v="84"/>
    <x v="0"/>
    <m/>
  </r>
  <r>
    <x v="1"/>
    <x v="0"/>
    <x v="7"/>
    <x v="0"/>
    <x v="0"/>
    <x v="0"/>
    <x v="2"/>
    <x v="84"/>
    <x v="0"/>
    <m/>
  </r>
  <r>
    <x v="1"/>
    <x v="0"/>
    <x v="7"/>
    <x v="0"/>
    <x v="0"/>
    <x v="0"/>
    <x v="2"/>
    <x v="84"/>
    <x v="0"/>
    <m/>
  </r>
  <r>
    <x v="1"/>
    <x v="0"/>
    <x v="7"/>
    <x v="0"/>
    <x v="0"/>
    <x v="7"/>
    <x v="4"/>
    <x v="119"/>
    <x v="136"/>
    <n v="3416667"/>
  </r>
  <r>
    <x v="1"/>
    <x v="0"/>
    <x v="7"/>
    <x v="0"/>
    <x v="0"/>
    <x v="7"/>
    <x v="4"/>
    <x v="119"/>
    <x v="248"/>
    <n v="4000000"/>
  </r>
  <r>
    <x v="1"/>
    <x v="0"/>
    <x v="7"/>
    <x v="0"/>
    <x v="0"/>
    <x v="7"/>
    <x v="4"/>
    <x v="119"/>
    <x v="186"/>
    <n v="5800000"/>
  </r>
  <r>
    <x v="1"/>
    <x v="0"/>
    <x v="7"/>
    <x v="0"/>
    <x v="0"/>
    <x v="7"/>
    <x v="4"/>
    <x v="119"/>
    <x v="250"/>
    <n v="1800000"/>
  </r>
  <r>
    <x v="1"/>
    <x v="0"/>
    <x v="7"/>
    <x v="0"/>
    <x v="0"/>
    <x v="7"/>
    <x v="4"/>
    <x v="119"/>
    <x v="291"/>
    <n v="6550000"/>
  </r>
  <r>
    <x v="1"/>
    <x v="0"/>
    <x v="7"/>
    <x v="0"/>
    <x v="0"/>
    <x v="7"/>
    <x v="4"/>
    <x v="120"/>
    <x v="250"/>
    <n v="200000"/>
  </r>
  <r>
    <x v="1"/>
    <x v="0"/>
    <x v="7"/>
    <x v="0"/>
    <x v="0"/>
    <x v="7"/>
    <x v="4"/>
    <x v="121"/>
    <x v="136"/>
    <n v="341667"/>
  </r>
  <r>
    <x v="1"/>
    <x v="0"/>
    <x v="7"/>
    <x v="0"/>
    <x v="0"/>
    <x v="7"/>
    <x v="4"/>
    <x v="121"/>
    <x v="186"/>
    <n v="500000"/>
  </r>
  <r>
    <x v="1"/>
    <x v="0"/>
    <x v="7"/>
    <x v="0"/>
    <x v="0"/>
    <x v="7"/>
    <x v="4"/>
    <x v="121"/>
    <x v="248"/>
    <n v="333333"/>
  </r>
  <r>
    <x v="1"/>
    <x v="0"/>
    <x v="7"/>
    <x v="0"/>
    <x v="0"/>
    <x v="7"/>
    <x v="4"/>
    <x v="121"/>
    <x v="250"/>
    <n v="166667"/>
  </r>
  <r>
    <x v="1"/>
    <x v="0"/>
    <x v="7"/>
    <x v="0"/>
    <x v="0"/>
    <x v="7"/>
    <x v="4"/>
    <x v="121"/>
    <x v="291"/>
    <n v="545833"/>
  </r>
  <r>
    <x v="1"/>
    <x v="0"/>
    <x v="7"/>
    <x v="0"/>
    <x v="0"/>
    <x v="7"/>
    <x v="4"/>
    <x v="122"/>
    <x v="136"/>
    <n v="41000"/>
  </r>
  <r>
    <x v="1"/>
    <x v="0"/>
    <x v="7"/>
    <x v="0"/>
    <x v="0"/>
    <x v="7"/>
    <x v="4"/>
    <x v="122"/>
    <x v="248"/>
    <n v="40000"/>
  </r>
  <r>
    <x v="1"/>
    <x v="0"/>
    <x v="7"/>
    <x v="0"/>
    <x v="0"/>
    <x v="7"/>
    <x v="4"/>
    <x v="122"/>
    <x v="186"/>
    <n v="60000"/>
  </r>
  <r>
    <x v="1"/>
    <x v="0"/>
    <x v="7"/>
    <x v="0"/>
    <x v="0"/>
    <x v="7"/>
    <x v="4"/>
    <x v="122"/>
    <x v="250"/>
    <n v="20000"/>
  </r>
  <r>
    <x v="1"/>
    <x v="0"/>
    <x v="7"/>
    <x v="0"/>
    <x v="0"/>
    <x v="7"/>
    <x v="4"/>
    <x v="122"/>
    <x v="291"/>
    <n v="65500"/>
  </r>
  <r>
    <x v="1"/>
    <x v="0"/>
    <x v="7"/>
    <x v="0"/>
    <x v="0"/>
    <x v="7"/>
    <x v="4"/>
    <x v="123"/>
    <x v="136"/>
    <n v="341667"/>
  </r>
  <r>
    <x v="1"/>
    <x v="0"/>
    <x v="7"/>
    <x v="0"/>
    <x v="0"/>
    <x v="7"/>
    <x v="4"/>
    <x v="123"/>
    <x v="186"/>
    <n v="500000"/>
  </r>
  <r>
    <x v="1"/>
    <x v="0"/>
    <x v="7"/>
    <x v="0"/>
    <x v="0"/>
    <x v="7"/>
    <x v="4"/>
    <x v="123"/>
    <x v="248"/>
    <n v="333333"/>
  </r>
  <r>
    <x v="1"/>
    <x v="0"/>
    <x v="7"/>
    <x v="0"/>
    <x v="0"/>
    <x v="7"/>
    <x v="4"/>
    <x v="123"/>
    <x v="250"/>
    <n v="166667"/>
  </r>
  <r>
    <x v="1"/>
    <x v="0"/>
    <x v="7"/>
    <x v="0"/>
    <x v="0"/>
    <x v="7"/>
    <x v="4"/>
    <x v="123"/>
    <x v="291"/>
    <n v="545833"/>
  </r>
  <r>
    <x v="1"/>
    <x v="0"/>
    <x v="7"/>
    <x v="0"/>
    <x v="0"/>
    <x v="7"/>
    <x v="4"/>
    <x v="124"/>
    <x v="136"/>
    <n v="170833"/>
  </r>
  <r>
    <x v="1"/>
    <x v="0"/>
    <x v="7"/>
    <x v="0"/>
    <x v="0"/>
    <x v="7"/>
    <x v="4"/>
    <x v="124"/>
    <x v="186"/>
    <n v="250000"/>
  </r>
  <r>
    <x v="1"/>
    <x v="0"/>
    <x v="7"/>
    <x v="0"/>
    <x v="0"/>
    <x v="7"/>
    <x v="4"/>
    <x v="124"/>
    <x v="248"/>
    <n v="166667"/>
  </r>
  <r>
    <x v="1"/>
    <x v="0"/>
    <x v="7"/>
    <x v="0"/>
    <x v="0"/>
    <x v="7"/>
    <x v="4"/>
    <x v="124"/>
    <x v="250"/>
    <n v="75000"/>
  </r>
  <r>
    <x v="1"/>
    <x v="0"/>
    <x v="7"/>
    <x v="0"/>
    <x v="0"/>
    <x v="7"/>
    <x v="4"/>
    <x v="124"/>
    <x v="291"/>
    <n v="272917"/>
  </r>
  <r>
    <x v="1"/>
    <x v="0"/>
    <x v="7"/>
    <x v="0"/>
    <x v="0"/>
    <x v="7"/>
    <x v="4"/>
    <x v="135"/>
    <x v="0"/>
    <m/>
  </r>
  <r>
    <x v="1"/>
    <x v="0"/>
    <x v="7"/>
    <x v="0"/>
    <x v="0"/>
    <x v="7"/>
    <x v="4"/>
    <x v="167"/>
    <x v="250"/>
    <n v="200000"/>
  </r>
  <r>
    <x v="1"/>
    <x v="0"/>
    <x v="7"/>
    <x v="0"/>
    <x v="0"/>
    <x v="7"/>
    <x v="4"/>
    <x v="167"/>
    <x v="291"/>
    <n v="200000"/>
  </r>
  <r>
    <x v="1"/>
    <x v="0"/>
    <x v="7"/>
    <x v="0"/>
    <x v="0"/>
    <x v="7"/>
    <x v="4"/>
    <x v="144"/>
    <x v="136"/>
    <m/>
  </r>
  <r>
    <x v="1"/>
    <x v="0"/>
    <x v="7"/>
    <x v="0"/>
    <x v="0"/>
    <x v="7"/>
    <x v="4"/>
    <x v="144"/>
    <x v="186"/>
    <m/>
  </r>
  <r>
    <x v="1"/>
    <x v="0"/>
    <x v="7"/>
    <x v="0"/>
    <x v="0"/>
    <x v="7"/>
    <x v="4"/>
    <x v="126"/>
    <x v="0"/>
    <m/>
  </r>
  <r>
    <x v="1"/>
    <x v="0"/>
    <x v="7"/>
    <x v="0"/>
    <x v="0"/>
    <x v="7"/>
    <x v="4"/>
    <x v="127"/>
    <x v="5"/>
    <n v="114669"/>
  </r>
  <r>
    <x v="1"/>
    <x v="0"/>
    <x v="7"/>
    <x v="0"/>
    <x v="0"/>
    <x v="7"/>
    <x v="4"/>
    <x v="152"/>
    <x v="130"/>
    <m/>
  </r>
  <r>
    <x v="1"/>
    <x v="0"/>
    <x v="7"/>
    <x v="0"/>
    <x v="0"/>
    <x v="7"/>
    <x v="4"/>
    <x v="128"/>
    <x v="6"/>
    <n v="1730440"/>
  </r>
  <r>
    <x v="1"/>
    <x v="0"/>
    <x v="7"/>
    <x v="0"/>
    <x v="0"/>
    <x v="7"/>
    <x v="4"/>
    <x v="128"/>
    <x v="290"/>
    <n v="216000"/>
  </r>
  <r>
    <x v="1"/>
    <x v="0"/>
    <x v="7"/>
    <x v="0"/>
    <x v="0"/>
    <x v="7"/>
    <x v="4"/>
    <x v="128"/>
    <x v="7"/>
    <n v="786100"/>
  </r>
  <r>
    <x v="1"/>
    <x v="0"/>
    <x v="7"/>
    <x v="0"/>
    <x v="0"/>
    <x v="7"/>
    <x v="4"/>
    <x v="129"/>
    <x v="77"/>
    <n v="164100"/>
  </r>
  <r>
    <x v="1"/>
    <x v="0"/>
    <x v="7"/>
    <x v="0"/>
    <x v="0"/>
    <x v="7"/>
    <x v="4"/>
    <x v="129"/>
    <x v="187"/>
    <n v="754000"/>
  </r>
  <r>
    <x v="1"/>
    <x v="0"/>
    <x v="7"/>
    <x v="0"/>
    <x v="0"/>
    <x v="7"/>
    <x v="4"/>
    <x v="129"/>
    <x v="310"/>
    <m/>
  </r>
  <r>
    <x v="1"/>
    <x v="0"/>
    <x v="7"/>
    <x v="0"/>
    <x v="0"/>
    <x v="7"/>
    <x v="4"/>
    <x v="169"/>
    <x v="311"/>
    <m/>
  </r>
  <r>
    <x v="1"/>
    <x v="0"/>
    <x v="7"/>
    <x v="0"/>
    <x v="0"/>
    <x v="7"/>
    <x v="2"/>
    <x v="131"/>
    <x v="136"/>
    <m/>
  </r>
  <r>
    <x v="1"/>
    <x v="0"/>
    <x v="7"/>
    <x v="0"/>
    <x v="0"/>
    <x v="1"/>
    <x v="7"/>
    <x v="34"/>
    <x v="29"/>
    <n v="143990"/>
  </r>
  <r>
    <x v="1"/>
    <x v="0"/>
    <x v="7"/>
    <x v="0"/>
    <x v="0"/>
    <x v="1"/>
    <x v="7"/>
    <x v="34"/>
    <x v="294"/>
    <m/>
  </r>
  <r>
    <x v="1"/>
    <x v="0"/>
    <x v="7"/>
    <x v="0"/>
    <x v="0"/>
    <x v="1"/>
    <x v="7"/>
    <x v="20"/>
    <x v="29"/>
    <n v="268500"/>
  </r>
  <r>
    <x v="1"/>
    <x v="0"/>
    <x v="7"/>
    <x v="0"/>
    <x v="0"/>
    <x v="1"/>
    <x v="7"/>
    <x v="20"/>
    <x v="321"/>
    <n v="81000"/>
  </r>
  <r>
    <x v="1"/>
    <x v="0"/>
    <x v="7"/>
    <x v="0"/>
    <x v="0"/>
    <x v="1"/>
    <x v="7"/>
    <x v="20"/>
    <x v="169"/>
    <n v="1003829"/>
  </r>
  <r>
    <x v="1"/>
    <x v="0"/>
    <x v="7"/>
    <x v="0"/>
    <x v="0"/>
    <x v="1"/>
    <x v="7"/>
    <x v="101"/>
    <x v="7"/>
    <m/>
  </r>
  <r>
    <x v="1"/>
    <x v="0"/>
    <x v="7"/>
    <x v="0"/>
    <x v="0"/>
    <x v="1"/>
    <x v="7"/>
    <x v="101"/>
    <x v="77"/>
    <m/>
  </r>
  <r>
    <x v="1"/>
    <x v="0"/>
    <x v="7"/>
    <x v="0"/>
    <x v="0"/>
    <x v="1"/>
    <x v="7"/>
    <x v="101"/>
    <x v="229"/>
    <m/>
  </r>
  <r>
    <x v="1"/>
    <x v="0"/>
    <x v="7"/>
    <x v="0"/>
    <x v="0"/>
    <x v="1"/>
    <x v="7"/>
    <x v="101"/>
    <x v="130"/>
    <m/>
  </r>
  <r>
    <x v="1"/>
    <x v="0"/>
    <x v="7"/>
    <x v="0"/>
    <x v="0"/>
    <x v="1"/>
    <x v="7"/>
    <x v="173"/>
    <x v="321"/>
    <m/>
  </r>
  <r>
    <x v="1"/>
    <x v="0"/>
    <x v="7"/>
    <x v="0"/>
    <x v="0"/>
    <x v="1"/>
    <x v="7"/>
    <x v="101"/>
    <x v="8"/>
    <m/>
  </r>
  <r>
    <x v="1"/>
    <x v="0"/>
    <x v="7"/>
    <x v="0"/>
    <x v="0"/>
    <x v="1"/>
    <x v="7"/>
    <x v="101"/>
    <x v="31"/>
    <m/>
  </r>
  <r>
    <x v="1"/>
    <x v="0"/>
    <x v="7"/>
    <x v="0"/>
    <x v="0"/>
    <x v="1"/>
    <x v="7"/>
    <x v="159"/>
    <x v="14"/>
    <m/>
  </r>
  <r>
    <x v="1"/>
    <x v="0"/>
    <x v="7"/>
    <x v="0"/>
    <x v="0"/>
    <x v="1"/>
    <x v="7"/>
    <x v="159"/>
    <x v="176"/>
    <m/>
  </r>
  <r>
    <x v="1"/>
    <x v="0"/>
    <x v="7"/>
    <x v="0"/>
    <x v="0"/>
    <x v="1"/>
    <x v="7"/>
    <x v="55"/>
    <x v="246"/>
    <m/>
  </r>
  <r>
    <x v="1"/>
    <x v="0"/>
    <x v="7"/>
    <x v="0"/>
    <x v="0"/>
    <x v="1"/>
    <x v="7"/>
    <x v="55"/>
    <x v="36"/>
    <m/>
  </r>
  <r>
    <x v="1"/>
    <x v="0"/>
    <x v="7"/>
    <x v="0"/>
    <x v="0"/>
    <x v="1"/>
    <x v="8"/>
    <x v="22"/>
    <x v="321"/>
    <n v="216240"/>
  </r>
  <r>
    <x v="1"/>
    <x v="0"/>
    <x v="7"/>
    <x v="0"/>
    <x v="0"/>
    <x v="1"/>
    <x v="8"/>
    <x v="22"/>
    <x v="29"/>
    <n v="1306697.6399999999"/>
  </r>
  <r>
    <x v="1"/>
    <x v="0"/>
    <x v="7"/>
    <x v="0"/>
    <x v="0"/>
    <x v="1"/>
    <x v="2"/>
    <x v="168"/>
    <x v="50"/>
    <m/>
  </r>
  <r>
    <x v="1"/>
    <x v="0"/>
    <x v="7"/>
    <x v="0"/>
    <x v="0"/>
    <x v="1"/>
    <x v="8"/>
    <x v="94"/>
    <x v="357"/>
    <n v="13286.74"/>
  </r>
  <r>
    <x v="1"/>
    <x v="0"/>
    <x v="7"/>
    <x v="0"/>
    <x v="0"/>
    <x v="1"/>
    <x v="8"/>
    <x v="94"/>
    <x v="354"/>
    <n v="69223"/>
  </r>
  <r>
    <x v="1"/>
    <x v="0"/>
    <x v="7"/>
    <x v="0"/>
    <x v="0"/>
    <x v="1"/>
    <x v="8"/>
    <x v="94"/>
    <x v="341"/>
    <m/>
  </r>
  <r>
    <x v="1"/>
    <x v="0"/>
    <x v="7"/>
    <x v="0"/>
    <x v="0"/>
    <x v="1"/>
    <x v="8"/>
    <x v="94"/>
    <x v="343"/>
    <m/>
  </r>
  <r>
    <x v="1"/>
    <x v="0"/>
    <x v="7"/>
    <x v="0"/>
    <x v="0"/>
    <x v="1"/>
    <x v="8"/>
    <x v="94"/>
    <x v="350"/>
    <m/>
  </r>
  <r>
    <x v="1"/>
    <x v="0"/>
    <x v="7"/>
    <x v="0"/>
    <x v="0"/>
    <x v="1"/>
    <x v="8"/>
    <x v="94"/>
    <x v="299"/>
    <m/>
  </r>
  <r>
    <x v="1"/>
    <x v="0"/>
    <x v="7"/>
    <x v="0"/>
    <x v="0"/>
    <x v="1"/>
    <x v="8"/>
    <x v="94"/>
    <x v="335"/>
    <m/>
  </r>
  <r>
    <x v="1"/>
    <x v="0"/>
    <x v="7"/>
    <x v="0"/>
    <x v="0"/>
    <x v="1"/>
    <x v="8"/>
    <x v="94"/>
    <x v="337"/>
    <m/>
  </r>
  <r>
    <x v="1"/>
    <x v="0"/>
    <x v="7"/>
    <x v="0"/>
    <x v="0"/>
    <x v="1"/>
    <x v="8"/>
    <x v="94"/>
    <x v="297"/>
    <m/>
  </r>
  <r>
    <x v="1"/>
    <x v="0"/>
    <x v="7"/>
    <x v="0"/>
    <x v="0"/>
    <x v="1"/>
    <x v="8"/>
    <x v="95"/>
    <x v="0"/>
    <m/>
  </r>
  <r>
    <x v="1"/>
    <x v="0"/>
    <x v="7"/>
    <x v="0"/>
    <x v="0"/>
    <x v="1"/>
    <x v="8"/>
    <x v="94"/>
    <x v="226"/>
    <m/>
  </r>
  <r>
    <x v="1"/>
    <x v="0"/>
    <x v="7"/>
    <x v="0"/>
    <x v="0"/>
    <x v="1"/>
    <x v="8"/>
    <x v="156"/>
    <x v="31"/>
    <n v="3045.61"/>
  </r>
  <r>
    <x v="1"/>
    <x v="0"/>
    <x v="7"/>
    <x v="0"/>
    <x v="0"/>
    <x v="1"/>
    <x v="8"/>
    <x v="156"/>
    <x v="88"/>
    <m/>
  </r>
  <r>
    <x v="1"/>
    <x v="0"/>
    <x v="7"/>
    <x v="0"/>
    <x v="0"/>
    <x v="1"/>
    <x v="8"/>
    <x v="156"/>
    <x v="6"/>
    <m/>
  </r>
  <r>
    <x v="1"/>
    <x v="0"/>
    <x v="7"/>
    <x v="0"/>
    <x v="0"/>
    <x v="1"/>
    <x v="8"/>
    <x v="156"/>
    <x v="122"/>
    <m/>
  </r>
  <r>
    <x v="1"/>
    <x v="0"/>
    <x v="7"/>
    <x v="0"/>
    <x v="0"/>
    <x v="1"/>
    <x v="8"/>
    <x v="156"/>
    <x v="16"/>
    <m/>
  </r>
  <r>
    <x v="1"/>
    <x v="0"/>
    <x v="7"/>
    <x v="0"/>
    <x v="0"/>
    <x v="1"/>
    <x v="8"/>
    <x v="156"/>
    <x v="42"/>
    <m/>
  </r>
  <r>
    <x v="1"/>
    <x v="0"/>
    <x v="7"/>
    <x v="0"/>
    <x v="0"/>
    <x v="1"/>
    <x v="8"/>
    <x v="156"/>
    <x v="37"/>
    <m/>
  </r>
  <r>
    <x v="1"/>
    <x v="0"/>
    <x v="7"/>
    <x v="0"/>
    <x v="0"/>
    <x v="1"/>
    <x v="8"/>
    <x v="156"/>
    <x v="45"/>
    <m/>
  </r>
  <r>
    <x v="1"/>
    <x v="0"/>
    <x v="7"/>
    <x v="0"/>
    <x v="0"/>
    <x v="1"/>
    <x v="8"/>
    <x v="156"/>
    <x v="124"/>
    <m/>
  </r>
  <r>
    <x v="1"/>
    <x v="0"/>
    <x v="7"/>
    <x v="0"/>
    <x v="0"/>
    <x v="1"/>
    <x v="8"/>
    <x v="156"/>
    <x v="31"/>
    <m/>
  </r>
  <r>
    <x v="1"/>
    <x v="0"/>
    <x v="7"/>
    <x v="0"/>
    <x v="0"/>
    <x v="1"/>
    <x v="8"/>
    <x v="156"/>
    <x v="80"/>
    <m/>
  </r>
  <r>
    <x v="1"/>
    <x v="0"/>
    <x v="7"/>
    <x v="0"/>
    <x v="0"/>
    <x v="1"/>
    <x v="8"/>
    <x v="156"/>
    <x v="0"/>
    <m/>
  </r>
  <r>
    <x v="1"/>
    <x v="0"/>
    <x v="7"/>
    <x v="0"/>
    <x v="0"/>
    <x v="1"/>
    <x v="8"/>
    <x v="156"/>
    <x v="0"/>
    <m/>
  </r>
  <r>
    <x v="1"/>
    <x v="0"/>
    <x v="7"/>
    <x v="0"/>
    <x v="0"/>
    <x v="1"/>
    <x v="8"/>
    <x v="4"/>
    <x v="2"/>
    <m/>
  </r>
  <r>
    <x v="1"/>
    <x v="0"/>
    <x v="7"/>
    <x v="0"/>
    <x v="0"/>
    <x v="1"/>
    <x v="8"/>
    <x v="4"/>
    <x v="45"/>
    <m/>
  </r>
  <r>
    <x v="1"/>
    <x v="0"/>
    <x v="7"/>
    <x v="0"/>
    <x v="0"/>
    <x v="1"/>
    <x v="8"/>
    <x v="4"/>
    <x v="312"/>
    <m/>
  </r>
  <r>
    <x v="1"/>
    <x v="0"/>
    <x v="7"/>
    <x v="0"/>
    <x v="0"/>
    <x v="1"/>
    <x v="8"/>
    <x v="4"/>
    <x v="224"/>
    <m/>
  </r>
  <r>
    <x v="1"/>
    <x v="0"/>
    <x v="7"/>
    <x v="0"/>
    <x v="0"/>
    <x v="1"/>
    <x v="8"/>
    <x v="4"/>
    <x v="82"/>
    <m/>
  </r>
  <r>
    <x v="1"/>
    <x v="0"/>
    <x v="7"/>
    <x v="0"/>
    <x v="0"/>
    <x v="1"/>
    <x v="8"/>
    <x v="4"/>
    <x v="40"/>
    <m/>
  </r>
  <r>
    <x v="1"/>
    <x v="0"/>
    <x v="7"/>
    <x v="0"/>
    <x v="0"/>
    <x v="1"/>
    <x v="8"/>
    <x v="4"/>
    <x v="153"/>
    <n v="110150"/>
  </r>
  <r>
    <x v="1"/>
    <x v="0"/>
    <x v="7"/>
    <x v="0"/>
    <x v="0"/>
    <x v="1"/>
    <x v="8"/>
    <x v="4"/>
    <x v="219"/>
    <m/>
  </r>
  <r>
    <x v="1"/>
    <x v="0"/>
    <x v="7"/>
    <x v="0"/>
    <x v="0"/>
    <x v="1"/>
    <x v="8"/>
    <x v="4"/>
    <x v="220"/>
    <m/>
  </r>
  <r>
    <x v="1"/>
    <x v="0"/>
    <x v="7"/>
    <x v="0"/>
    <x v="0"/>
    <x v="1"/>
    <x v="8"/>
    <x v="4"/>
    <x v="221"/>
    <m/>
  </r>
  <r>
    <x v="1"/>
    <x v="0"/>
    <x v="7"/>
    <x v="0"/>
    <x v="0"/>
    <x v="1"/>
    <x v="8"/>
    <x v="4"/>
    <x v="205"/>
    <m/>
  </r>
  <r>
    <x v="1"/>
    <x v="0"/>
    <x v="7"/>
    <x v="0"/>
    <x v="0"/>
    <x v="1"/>
    <x v="8"/>
    <x v="4"/>
    <x v="140"/>
    <m/>
  </r>
  <r>
    <x v="1"/>
    <x v="0"/>
    <x v="7"/>
    <x v="0"/>
    <x v="0"/>
    <x v="1"/>
    <x v="8"/>
    <x v="4"/>
    <x v="253"/>
    <m/>
  </r>
  <r>
    <x v="1"/>
    <x v="0"/>
    <x v="7"/>
    <x v="0"/>
    <x v="0"/>
    <x v="1"/>
    <x v="8"/>
    <x v="4"/>
    <x v="2"/>
    <m/>
  </r>
  <r>
    <x v="1"/>
    <x v="0"/>
    <x v="7"/>
    <x v="0"/>
    <x v="0"/>
    <x v="1"/>
    <x v="8"/>
    <x v="4"/>
    <x v="157"/>
    <m/>
  </r>
  <r>
    <x v="1"/>
    <x v="0"/>
    <x v="7"/>
    <x v="0"/>
    <x v="0"/>
    <x v="1"/>
    <x v="8"/>
    <x v="4"/>
    <x v="185"/>
    <m/>
  </r>
  <r>
    <x v="1"/>
    <x v="0"/>
    <x v="7"/>
    <x v="0"/>
    <x v="0"/>
    <x v="1"/>
    <x v="8"/>
    <x v="4"/>
    <x v="139"/>
    <m/>
  </r>
  <r>
    <x v="1"/>
    <x v="0"/>
    <x v="7"/>
    <x v="0"/>
    <x v="0"/>
    <x v="1"/>
    <x v="8"/>
    <x v="4"/>
    <x v="31"/>
    <m/>
  </r>
  <r>
    <x v="1"/>
    <x v="0"/>
    <x v="7"/>
    <x v="0"/>
    <x v="0"/>
    <x v="1"/>
    <x v="8"/>
    <x v="4"/>
    <x v="54"/>
    <m/>
  </r>
  <r>
    <x v="1"/>
    <x v="0"/>
    <x v="7"/>
    <x v="0"/>
    <x v="0"/>
    <x v="1"/>
    <x v="8"/>
    <x v="4"/>
    <x v="200"/>
    <m/>
  </r>
  <r>
    <x v="1"/>
    <x v="0"/>
    <x v="7"/>
    <x v="0"/>
    <x v="0"/>
    <x v="1"/>
    <x v="8"/>
    <x v="4"/>
    <x v="210"/>
    <m/>
  </r>
  <r>
    <x v="1"/>
    <x v="0"/>
    <x v="7"/>
    <x v="0"/>
    <x v="0"/>
    <x v="1"/>
    <x v="8"/>
    <x v="4"/>
    <x v="0"/>
    <m/>
  </r>
  <r>
    <x v="1"/>
    <x v="0"/>
    <x v="7"/>
    <x v="0"/>
    <x v="0"/>
    <x v="1"/>
    <x v="8"/>
    <x v="4"/>
    <x v="0"/>
    <m/>
  </r>
  <r>
    <x v="1"/>
    <x v="0"/>
    <x v="7"/>
    <x v="0"/>
    <x v="0"/>
    <x v="1"/>
    <x v="8"/>
    <x v="4"/>
    <x v="0"/>
    <m/>
  </r>
  <r>
    <x v="1"/>
    <x v="0"/>
    <x v="7"/>
    <x v="0"/>
    <x v="0"/>
    <x v="1"/>
    <x v="8"/>
    <x v="4"/>
    <x v="0"/>
    <m/>
  </r>
  <r>
    <x v="1"/>
    <x v="0"/>
    <x v="7"/>
    <x v="0"/>
    <x v="0"/>
    <x v="1"/>
    <x v="8"/>
    <x v="4"/>
    <x v="0"/>
    <m/>
  </r>
  <r>
    <x v="1"/>
    <x v="0"/>
    <x v="7"/>
    <x v="0"/>
    <x v="0"/>
    <x v="1"/>
    <x v="8"/>
    <x v="4"/>
    <x v="0"/>
    <m/>
  </r>
  <r>
    <x v="1"/>
    <x v="0"/>
    <x v="7"/>
    <x v="0"/>
    <x v="0"/>
    <x v="6"/>
    <x v="23"/>
    <x v="112"/>
    <x v="31"/>
    <m/>
  </r>
  <r>
    <x v="1"/>
    <x v="0"/>
    <x v="7"/>
    <x v="0"/>
    <x v="2"/>
    <x v="3"/>
    <x v="3"/>
    <x v="96"/>
    <x v="0"/>
    <m/>
  </r>
  <r>
    <x v="1"/>
    <x v="0"/>
    <x v="7"/>
    <x v="0"/>
    <x v="2"/>
    <x v="3"/>
    <x v="3"/>
    <x v="137"/>
    <x v="98"/>
    <n v="104400000"/>
  </r>
  <r>
    <x v="1"/>
    <x v="0"/>
    <x v="7"/>
    <x v="0"/>
    <x v="2"/>
    <x v="3"/>
    <x v="3"/>
    <x v="97"/>
    <x v="34"/>
    <n v="912314"/>
  </r>
  <r>
    <x v="1"/>
    <x v="0"/>
    <x v="7"/>
    <x v="0"/>
    <x v="2"/>
    <x v="3"/>
    <x v="3"/>
    <x v="97"/>
    <x v="36"/>
    <m/>
  </r>
  <r>
    <x v="1"/>
    <x v="0"/>
    <x v="7"/>
    <x v="0"/>
    <x v="2"/>
    <x v="3"/>
    <x v="3"/>
    <x v="97"/>
    <x v="48"/>
    <m/>
  </r>
  <r>
    <x v="1"/>
    <x v="0"/>
    <x v="7"/>
    <x v="0"/>
    <x v="2"/>
    <x v="3"/>
    <x v="3"/>
    <x v="97"/>
    <x v="35"/>
    <m/>
  </r>
  <r>
    <x v="1"/>
    <x v="0"/>
    <x v="7"/>
    <x v="0"/>
    <x v="2"/>
    <x v="3"/>
    <x v="3"/>
    <x v="97"/>
    <x v="322"/>
    <n v="1395000"/>
  </r>
  <r>
    <x v="1"/>
    <x v="0"/>
    <x v="7"/>
    <x v="0"/>
    <x v="2"/>
    <x v="3"/>
    <x v="3"/>
    <x v="97"/>
    <x v="0"/>
    <m/>
  </r>
  <r>
    <x v="1"/>
    <x v="0"/>
    <x v="7"/>
    <x v="0"/>
    <x v="2"/>
    <x v="3"/>
    <x v="3"/>
    <x v="97"/>
    <x v="0"/>
    <m/>
  </r>
  <r>
    <x v="1"/>
    <x v="0"/>
    <x v="7"/>
    <x v="0"/>
    <x v="2"/>
    <x v="3"/>
    <x v="3"/>
    <x v="98"/>
    <x v="0"/>
    <m/>
  </r>
  <r>
    <x v="1"/>
    <x v="0"/>
    <x v="7"/>
    <x v="0"/>
    <x v="2"/>
    <x v="3"/>
    <x v="3"/>
    <x v="99"/>
    <x v="70"/>
    <n v="1705000"/>
  </r>
  <r>
    <x v="1"/>
    <x v="0"/>
    <x v="7"/>
    <x v="0"/>
    <x v="2"/>
    <x v="3"/>
    <x v="3"/>
    <x v="97"/>
    <x v="36"/>
    <n v="8733778"/>
  </r>
  <r>
    <x v="1"/>
    <x v="0"/>
    <x v="7"/>
    <x v="0"/>
    <x v="2"/>
    <x v="3"/>
    <x v="3"/>
    <x v="99"/>
    <x v="37"/>
    <m/>
  </r>
  <r>
    <x v="1"/>
    <x v="0"/>
    <x v="7"/>
    <x v="0"/>
    <x v="2"/>
    <x v="3"/>
    <x v="3"/>
    <x v="99"/>
    <x v="366"/>
    <n v="180581"/>
  </r>
  <r>
    <x v="1"/>
    <x v="0"/>
    <x v="7"/>
    <x v="0"/>
    <x v="2"/>
    <x v="3"/>
    <x v="3"/>
    <x v="99"/>
    <x v="230"/>
    <m/>
  </r>
  <r>
    <x v="1"/>
    <x v="0"/>
    <x v="7"/>
    <x v="0"/>
    <x v="2"/>
    <x v="3"/>
    <x v="3"/>
    <x v="99"/>
    <x v="156"/>
    <m/>
  </r>
  <r>
    <x v="1"/>
    <x v="0"/>
    <x v="7"/>
    <x v="0"/>
    <x v="2"/>
    <x v="3"/>
    <x v="3"/>
    <x v="99"/>
    <x v="249"/>
    <n v="63296700"/>
  </r>
  <r>
    <x v="1"/>
    <x v="0"/>
    <x v="7"/>
    <x v="0"/>
    <x v="2"/>
    <x v="3"/>
    <x v="3"/>
    <x v="99"/>
    <x v="347"/>
    <n v="184800"/>
  </r>
  <r>
    <x v="1"/>
    <x v="0"/>
    <x v="7"/>
    <x v="0"/>
    <x v="2"/>
    <x v="3"/>
    <x v="26"/>
    <x v="137"/>
    <x v="98"/>
    <m/>
  </r>
  <r>
    <x v="1"/>
    <x v="0"/>
    <x v="7"/>
    <x v="0"/>
    <x v="2"/>
    <x v="3"/>
    <x v="20"/>
    <x v="49"/>
    <x v="226"/>
    <m/>
  </r>
  <r>
    <x v="1"/>
    <x v="0"/>
    <x v="7"/>
    <x v="0"/>
    <x v="2"/>
    <x v="3"/>
    <x v="20"/>
    <x v="49"/>
    <x v="124"/>
    <m/>
  </r>
  <r>
    <x v="1"/>
    <x v="0"/>
    <x v="7"/>
    <x v="0"/>
    <x v="2"/>
    <x v="3"/>
    <x v="20"/>
    <x v="49"/>
    <x v="41"/>
    <n v="2134060"/>
  </r>
  <r>
    <x v="1"/>
    <x v="0"/>
    <x v="7"/>
    <x v="0"/>
    <x v="2"/>
    <x v="3"/>
    <x v="20"/>
    <x v="49"/>
    <x v="42"/>
    <n v="704000"/>
  </r>
  <r>
    <x v="1"/>
    <x v="0"/>
    <x v="7"/>
    <x v="0"/>
    <x v="2"/>
    <x v="3"/>
    <x v="20"/>
    <x v="49"/>
    <x v="230"/>
    <m/>
  </r>
  <r>
    <x v="1"/>
    <x v="0"/>
    <x v="7"/>
    <x v="0"/>
    <x v="2"/>
    <x v="3"/>
    <x v="20"/>
    <x v="49"/>
    <x v="122"/>
    <m/>
  </r>
  <r>
    <x v="1"/>
    <x v="0"/>
    <x v="7"/>
    <x v="0"/>
    <x v="2"/>
    <x v="3"/>
    <x v="20"/>
    <x v="151"/>
    <x v="0"/>
    <m/>
  </r>
  <r>
    <x v="1"/>
    <x v="0"/>
    <x v="7"/>
    <x v="0"/>
    <x v="2"/>
    <x v="3"/>
    <x v="20"/>
    <x v="111"/>
    <x v="42"/>
    <n v="1052000"/>
  </r>
  <r>
    <x v="1"/>
    <x v="0"/>
    <x v="7"/>
    <x v="0"/>
    <x v="2"/>
    <x v="3"/>
    <x v="20"/>
    <x v="111"/>
    <x v="124"/>
    <n v="1840358"/>
  </r>
  <r>
    <x v="1"/>
    <x v="0"/>
    <x v="7"/>
    <x v="0"/>
    <x v="2"/>
    <x v="3"/>
    <x v="20"/>
    <x v="111"/>
    <x v="0"/>
    <m/>
  </r>
  <r>
    <x v="1"/>
    <x v="0"/>
    <x v="7"/>
    <x v="0"/>
    <x v="2"/>
    <x v="3"/>
    <x v="20"/>
    <x v="111"/>
    <x v="0"/>
    <m/>
  </r>
  <r>
    <x v="1"/>
    <x v="0"/>
    <x v="7"/>
    <x v="0"/>
    <x v="2"/>
    <x v="3"/>
    <x v="20"/>
    <x v="111"/>
    <x v="0"/>
    <m/>
  </r>
  <r>
    <x v="1"/>
    <x v="0"/>
    <x v="7"/>
    <x v="0"/>
    <x v="2"/>
    <x v="3"/>
    <x v="30"/>
    <x v="151"/>
    <x v="124"/>
    <n v="2461420"/>
  </r>
  <r>
    <x v="1"/>
    <x v="0"/>
    <x v="7"/>
    <x v="0"/>
    <x v="2"/>
    <x v="3"/>
    <x v="30"/>
    <x v="151"/>
    <x v="230"/>
    <m/>
  </r>
  <r>
    <x v="1"/>
    <x v="0"/>
    <x v="7"/>
    <x v="0"/>
    <x v="2"/>
    <x v="3"/>
    <x v="0"/>
    <x v="157"/>
    <x v="352"/>
    <m/>
  </r>
  <r>
    <x v="1"/>
    <x v="0"/>
    <x v="7"/>
    <x v="0"/>
    <x v="2"/>
    <x v="3"/>
    <x v="0"/>
    <x v="157"/>
    <x v="353"/>
    <m/>
  </r>
  <r>
    <x v="1"/>
    <x v="0"/>
    <x v="7"/>
    <x v="0"/>
    <x v="2"/>
    <x v="3"/>
    <x v="21"/>
    <x v="50"/>
    <x v="0"/>
    <m/>
  </r>
  <r>
    <x v="1"/>
    <x v="0"/>
    <x v="7"/>
    <x v="0"/>
    <x v="2"/>
    <x v="3"/>
    <x v="21"/>
    <x v="132"/>
    <x v="0"/>
    <m/>
  </r>
  <r>
    <x v="2"/>
    <x v="0"/>
    <x v="7"/>
    <x v="0"/>
    <x v="1"/>
    <x v="2"/>
    <x v="24"/>
    <x v="63"/>
    <x v="1"/>
    <n v="198809152.44"/>
  </r>
  <r>
    <x v="2"/>
    <x v="0"/>
    <x v="7"/>
    <x v="0"/>
    <x v="1"/>
    <x v="5"/>
    <x v="11"/>
    <x v="64"/>
    <x v="0"/>
    <m/>
  </r>
  <r>
    <x v="2"/>
    <x v="0"/>
    <x v="7"/>
    <x v="0"/>
    <x v="1"/>
    <x v="5"/>
    <x v="14"/>
    <x v="66"/>
    <x v="0"/>
    <m/>
  </r>
  <r>
    <x v="2"/>
    <x v="0"/>
    <x v="7"/>
    <x v="0"/>
    <x v="1"/>
    <x v="5"/>
    <x v="15"/>
    <x v="69"/>
    <x v="0"/>
    <m/>
  </r>
  <r>
    <x v="2"/>
    <x v="0"/>
    <x v="7"/>
    <x v="0"/>
    <x v="1"/>
    <x v="2"/>
    <x v="25"/>
    <x v="74"/>
    <x v="0"/>
    <n v="-3609031.06"/>
  </r>
  <r>
    <x v="2"/>
    <x v="0"/>
    <x v="7"/>
    <x v="0"/>
    <x v="1"/>
    <x v="2"/>
    <x v="25"/>
    <x v="118"/>
    <x v="0"/>
    <m/>
  </r>
  <r>
    <x v="2"/>
    <x v="0"/>
    <x v="7"/>
    <x v="0"/>
    <x v="1"/>
    <x v="2"/>
    <x v="0"/>
    <x v="103"/>
    <x v="0"/>
    <m/>
  </r>
  <r>
    <x v="2"/>
    <x v="0"/>
    <x v="7"/>
    <x v="0"/>
    <x v="1"/>
    <x v="2"/>
    <x v="0"/>
    <x v="104"/>
    <x v="0"/>
    <n v="226890.72"/>
  </r>
  <r>
    <x v="2"/>
    <x v="0"/>
    <x v="7"/>
    <x v="0"/>
    <x v="1"/>
    <x v="2"/>
    <x v="0"/>
    <x v="145"/>
    <x v="0"/>
    <n v="-1219422.9099999999"/>
  </r>
  <r>
    <x v="2"/>
    <x v="0"/>
    <x v="7"/>
    <x v="0"/>
    <x v="1"/>
    <x v="5"/>
    <x v="7"/>
    <x v="153"/>
    <x v="0"/>
    <m/>
  </r>
  <r>
    <x v="2"/>
    <x v="0"/>
    <x v="7"/>
    <x v="0"/>
    <x v="0"/>
    <x v="0"/>
    <x v="4"/>
    <x v="158"/>
    <x v="2"/>
    <n v="20000000"/>
  </r>
  <r>
    <x v="2"/>
    <x v="0"/>
    <x v="7"/>
    <x v="0"/>
    <x v="0"/>
    <x v="0"/>
    <x v="4"/>
    <x v="6"/>
    <x v="157"/>
    <n v="2333333"/>
  </r>
  <r>
    <x v="2"/>
    <x v="0"/>
    <x v="7"/>
    <x v="0"/>
    <x v="0"/>
    <x v="0"/>
    <x v="4"/>
    <x v="6"/>
    <x v="323"/>
    <n v="3500000"/>
  </r>
  <r>
    <x v="2"/>
    <x v="0"/>
    <x v="7"/>
    <x v="0"/>
    <x v="0"/>
    <x v="0"/>
    <x v="4"/>
    <x v="160"/>
    <x v="291"/>
    <n v="487500"/>
  </r>
  <r>
    <x v="2"/>
    <x v="0"/>
    <x v="7"/>
    <x v="0"/>
    <x v="0"/>
    <x v="0"/>
    <x v="4"/>
    <x v="12"/>
    <x v="157"/>
    <n v="166667"/>
  </r>
  <r>
    <x v="2"/>
    <x v="0"/>
    <x v="7"/>
    <x v="0"/>
    <x v="0"/>
    <x v="0"/>
    <x v="4"/>
    <x v="8"/>
    <x v="157"/>
    <n v="247222"/>
  </r>
  <r>
    <x v="2"/>
    <x v="0"/>
    <x v="7"/>
    <x v="0"/>
    <x v="0"/>
    <x v="0"/>
    <x v="4"/>
    <x v="8"/>
    <x v="323"/>
    <n v="291667"/>
  </r>
  <r>
    <x v="2"/>
    <x v="0"/>
    <x v="7"/>
    <x v="0"/>
    <x v="0"/>
    <x v="0"/>
    <x v="4"/>
    <x v="9"/>
    <x v="157"/>
    <n v="29667"/>
  </r>
  <r>
    <x v="2"/>
    <x v="0"/>
    <x v="7"/>
    <x v="0"/>
    <x v="0"/>
    <x v="0"/>
    <x v="4"/>
    <x v="9"/>
    <x v="323"/>
    <n v="35000"/>
  </r>
  <r>
    <x v="2"/>
    <x v="0"/>
    <x v="7"/>
    <x v="0"/>
    <x v="0"/>
    <x v="0"/>
    <x v="4"/>
    <x v="10"/>
    <x v="157"/>
    <n v="247222"/>
  </r>
  <r>
    <x v="2"/>
    <x v="0"/>
    <x v="7"/>
    <x v="0"/>
    <x v="0"/>
    <x v="0"/>
    <x v="4"/>
    <x v="10"/>
    <x v="323"/>
    <n v="291667"/>
  </r>
  <r>
    <x v="2"/>
    <x v="0"/>
    <x v="7"/>
    <x v="0"/>
    <x v="0"/>
    <x v="0"/>
    <x v="4"/>
    <x v="11"/>
    <x v="2"/>
    <n v="833333"/>
  </r>
  <r>
    <x v="2"/>
    <x v="0"/>
    <x v="7"/>
    <x v="0"/>
    <x v="0"/>
    <x v="0"/>
    <x v="4"/>
    <x v="11"/>
    <x v="157"/>
    <n v="116667"/>
  </r>
  <r>
    <x v="2"/>
    <x v="0"/>
    <x v="7"/>
    <x v="0"/>
    <x v="0"/>
    <x v="0"/>
    <x v="4"/>
    <x v="11"/>
    <x v="323"/>
    <n v="145833"/>
  </r>
  <r>
    <x v="2"/>
    <x v="0"/>
    <x v="7"/>
    <x v="0"/>
    <x v="0"/>
    <x v="0"/>
    <x v="4"/>
    <x v="174"/>
    <x v="323"/>
    <n v="17500"/>
  </r>
  <r>
    <x v="2"/>
    <x v="0"/>
    <x v="7"/>
    <x v="0"/>
    <x v="0"/>
    <x v="0"/>
    <x v="4"/>
    <x v="174"/>
    <x v="2"/>
    <n v="10000000"/>
  </r>
  <r>
    <x v="2"/>
    <x v="0"/>
    <x v="7"/>
    <x v="0"/>
    <x v="0"/>
    <x v="0"/>
    <x v="4"/>
    <x v="13"/>
    <x v="5"/>
    <n v="85831"/>
  </r>
  <r>
    <x v="2"/>
    <x v="0"/>
    <x v="7"/>
    <x v="0"/>
    <x v="0"/>
    <x v="0"/>
    <x v="4"/>
    <x v="175"/>
    <x v="229"/>
    <n v="16080"/>
  </r>
  <r>
    <x v="2"/>
    <x v="0"/>
    <x v="7"/>
    <x v="0"/>
    <x v="0"/>
    <x v="0"/>
    <x v="4"/>
    <x v="175"/>
    <x v="130"/>
    <n v="-27714"/>
  </r>
  <r>
    <x v="2"/>
    <x v="0"/>
    <x v="7"/>
    <x v="0"/>
    <x v="0"/>
    <x v="0"/>
    <x v="4"/>
    <x v="175"/>
    <x v="181"/>
    <n v="-8600"/>
  </r>
  <r>
    <x v="2"/>
    <x v="0"/>
    <x v="7"/>
    <x v="0"/>
    <x v="0"/>
    <x v="0"/>
    <x v="4"/>
    <x v="14"/>
    <x v="6"/>
    <n v="1875802"/>
  </r>
  <r>
    <x v="2"/>
    <x v="0"/>
    <x v="7"/>
    <x v="0"/>
    <x v="0"/>
    <x v="0"/>
    <x v="4"/>
    <x v="15"/>
    <x v="8"/>
    <n v="652000"/>
  </r>
  <r>
    <x v="2"/>
    <x v="0"/>
    <x v="7"/>
    <x v="0"/>
    <x v="0"/>
    <x v="0"/>
    <x v="4"/>
    <x v="113"/>
    <x v="314"/>
    <n v="850000"/>
  </r>
  <r>
    <x v="2"/>
    <x v="0"/>
    <x v="7"/>
    <x v="0"/>
    <x v="0"/>
    <x v="0"/>
    <x v="4"/>
    <x v="113"/>
    <x v="354"/>
    <n v="719200"/>
  </r>
  <r>
    <x v="2"/>
    <x v="0"/>
    <x v="7"/>
    <x v="0"/>
    <x v="0"/>
    <x v="0"/>
    <x v="9"/>
    <x v="114"/>
    <x v="294"/>
    <n v="2135250"/>
  </r>
  <r>
    <x v="2"/>
    <x v="0"/>
    <x v="7"/>
    <x v="0"/>
    <x v="0"/>
    <x v="0"/>
    <x v="9"/>
    <x v="30"/>
    <x v="212"/>
    <n v="1423500"/>
  </r>
  <r>
    <x v="2"/>
    <x v="0"/>
    <x v="7"/>
    <x v="0"/>
    <x v="0"/>
    <x v="0"/>
    <x v="9"/>
    <x v="170"/>
    <x v="356"/>
    <n v="420150"/>
  </r>
  <r>
    <x v="2"/>
    <x v="0"/>
    <x v="7"/>
    <x v="0"/>
    <x v="0"/>
    <x v="0"/>
    <x v="5"/>
    <x v="70"/>
    <x v="88"/>
    <n v="900"/>
  </r>
  <r>
    <x v="2"/>
    <x v="0"/>
    <x v="7"/>
    <x v="0"/>
    <x v="0"/>
    <x v="0"/>
    <x v="5"/>
    <x v="70"/>
    <x v="367"/>
    <n v="19762.96"/>
  </r>
  <r>
    <x v="2"/>
    <x v="0"/>
    <x v="7"/>
    <x v="0"/>
    <x v="0"/>
    <x v="0"/>
    <x v="5"/>
    <x v="70"/>
    <x v="180"/>
    <n v="4454.62"/>
  </r>
  <r>
    <x v="2"/>
    <x v="0"/>
    <x v="7"/>
    <x v="0"/>
    <x v="0"/>
    <x v="0"/>
    <x v="5"/>
    <x v="70"/>
    <x v="134"/>
    <n v="2592.56"/>
  </r>
  <r>
    <x v="2"/>
    <x v="0"/>
    <x v="7"/>
    <x v="0"/>
    <x v="0"/>
    <x v="0"/>
    <x v="5"/>
    <x v="70"/>
    <x v="275"/>
    <n v="30461"/>
  </r>
  <r>
    <x v="2"/>
    <x v="0"/>
    <x v="7"/>
    <x v="0"/>
    <x v="0"/>
    <x v="0"/>
    <x v="5"/>
    <x v="70"/>
    <x v="260"/>
    <n v="15296.3"/>
  </r>
  <r>
    <x v="2"/>
    <x v="0"/>
    <x v="7"/>
    <x v="0"/>
    <x v="0"/>
    <x v="0"/>
    <x v="5"/>
    <x v="70"/>
    <x v="358"/>
    <n v="14155.55"/>
  </r>
  <r>
    <x v="2"/>
    <x v="0"/>
    <x v="7"/>
    <x v="0"/>
    <x v="0"/>
    <x v="0"/>
    <x v="5"/>
    <x v="70"/>
    <x v="360"/>
    <n v="2140"/>
  </r>
  <r>
    <x v="2"/>
    <x v="0"/>
    <x v="7"/>
    <x v="0"/>
    <x v="0"/>
    <x v="0"/>
    <x v="5"/>
    <x v="70"/>
    <x v="368"/>
    <n v="21697.84"/>
  </r>
  <r>
    <x v="2"/>
    <x v="0"/>
    <x v="7"/>
    <x v="0"/>
    <x v="0"/>
    <x v="0"/>
    <x v="5"/>
    <x v="70"/>
    <x v="369"/>
    <n v="7355.56"/>
  </r>
  <r>
    <x v="2"/>
    <x v="0"/>
    <x v="7"/>
    <x v="0"/>
    <x v="0"/>
    <x v="0"/>
    <x v="5"/>
    <x v="70"/>
    <x v="370"/>
    <n v="11281.48"/>
  </r>
  <r>
    <x v="2"/>
    <x v="0"/>
    <x v="7"/>
    <x v="0"/>
    <x v="0"/>
    <x v="0"/>
    <x v="5"/>
    <x v="70"/>
    <x v="371"/>
    <n v="23214.81"/>
  </r>
  <r>
    <x v="2"/>
    <x v="0"/>
    <x v="7"/>
    <x v="0"/>
    <x v="0"/>
    <x v="0"/>
    <x v="5"/>
    <x v="70"/>
    <x v="372"/>
    <n v="6700"/>
  </r>
  <r>
    <x v="2"/>
    <x v="0"/>
    <x v="7"/>
    <x v="0"/>
    <x v="0"/>
    <x v="0"/>
    <x v="5"/>
    <x v="70"/>
    <x v="373"/>
    <n v="20962.98"/>
  </r>
  <r>
    <x v="2"/>
    <x v="0"/>
    <x v="7"/>
    <x v="0"/>
    <x v="0"/>
    <x v="0"/>
    <x v="5"/>
    <x v="70"/>
    <x v="374"/>
    <n v="1851.85"/>
  </r>
  <r>
    <x v="2"/>
    <x v="0"/>
    <x v="7"/>
    <x v="0"/>
    <x v="0"/>
    <x v="0"/>
    <x v="5"/>
    <x v="70"/>
    <x v="375"/>
    <n v="1548.15"/>
  </r>
  <r>
    <x v="2"/>
    <x v="0"/>
    <x v="7"/>
    <x v="0"/>
    <x v="0"/>
    <x v="0"/>
    <x v="5"/>
    <x v="70"/>
    <x v="324"/>
    <n v="6896"/>
  </r>
  <r>
    <x v="2"/>
    <x v="0"/>
    <x v="7"/>
    <x v="0"/>
    <x v="0"/>
    <x v="0"/>
    <x v="5"/>
    <x v="71"/>
    <x v="204"/>
    <n v="345700"/>
  </r>
  <r>
    <x v="2"/>
    <x v="0"/>
    <x v="7"/>
    <x v="0"/>
    <x v="0"/>
    <x v="0"/>
    <x v="5"/>
    <x v="71"/>
    <x v="372"/>
    <n v="16750"/>
  </r>
  <r>
    <x v="2"/>
    <x v="0"/>
    <x v="7"/>
    <x v="0"/>
    <x v="0"/>
    <x v="0"/>
    <x v="6"/>
    <x v="172"/>
    <x v="341"/>
    <n v="2215000"/>
  </r>
  <r>
    <x v="2"/>
    <x v="0"/>
    <x v="7"/>
    <x v="0"/>
    <x v="0"/>
    <x v="0"/>
    <x v="6"/>
    <x v="161"/>
    <x v="245"/>
    <n v="2442600"/>
  </r>
  <r>
    <x v="2"/>
    <x v="0"/>
    <x v="7"/>
    <x v="0"/>
    <x v="0"/>
    <x v="0"/>
    <x v="29"/>
    <x v="154"/>
    <x v="203"/>
    <n v="50485"/>
  </r>
  <r>
    <x v="2"/>
    <x v="0"/>
    <x v="7"/>
    <x v="0"/>
    <x v="0"/>
    <x v="0"/>
    <x v="0"/>
    <x v="176"/>
    <x v="17"/>
    <n v="600000"/>
  </r>
  <r>
    <x v="2"/>
    <x v="0"/>
    <x v="7"/>
    <x v="0"/>
    <x v="0"/>
    <x v="0"/>
    <x v="0"/>
    <x v="177"/>
    <x v="270"/>
    <n v="4483739.75"/>
  </r>
  <r>
    <x v="2"/>
    <x v="0"/>
    <x v="7"/>
    <x v="0"/>
    <x v="0"/>
    <x v="0"/>
    <x v="0"/>
    <x v="177"/>
    <x v="342"/>
    <n v="560000"/>
  </r>
  <r>
    <x v="2"/>
    <x v="0"/>
    <x v="7"/>
    <x v="0"/>
    <x v="0"/>
    <x v="0"/>
    <x v="0"/>
    <x v="178"/>
    <x v="254"/>
    <n v="418343"/>
  </r>
  <r>
    <x v="2"/>
    <x v="0"/>
    <x v="7"/>
    <x v="0"/>
    <x v="0"/>
    <x v="0"/>
    <x v="0"/>
    <x v="179"/>
    <x v="88"/>
    <n v="480882.79"/>
  </r>
  <r>
    <x v="2"/>
    <x v="0"/>
    <x v="7"/>
    <x v="0"/>
    <x v="0"/>
    <x v="0"/>
    <x v="0"/>
    <x v="180"/>
    <x v="92"/>
    <n v="84850"/>
  </r>
  <r>
    <x v="2"/>
    <x v="0"/>
    <x v="7"/>
    <x v="0"/>
    <x v="0"/>
    <x v="0"/>
    <x v="0"/>
    <x v="181"/>
    <x v="376"/>
    <n v="300000"/>
  </r>
  <r>
    <x v="2"/>
    <x v="0"/>
    <x v="7"/>
    <x v="0"/>
    <x v="0"/>
    <x v="0"/>
    <x v="0"/>
    <x v="181"/>
    <x v="14"/>
    <n v="1190007.4099999999"/>
  </r>
  <r>
    <x v="2"/>
    <x v="0"/>
    <x v="7"/>
    <x v="0"/>
    <x v="0"/>
    <x v="0"/>
    <x v="0"/>
    <x v="181"/>
    <x v="44"/>
    <n v="2140000"/>
  </r>
  <r>
    <x v="2"/>
    <x v="0"/>
    <x v="7"/>
    <x v="0"/>
    <x v="0"/>
    <x v="0"/>
    <x v="0"/>
    <x v="181"/>
    <x v="183"/>
    <n v="95988"/>
  </r>
  <r>
    <x v="2"/>
    <x v="0"/>
    <x v="7"/>
    <x v="0"/>
    <x v="0"/>
    <x v="0"/>
    <x v="0"/>
    <x v="181"/>
    <x v="235"/>
    <n v="792357"/>
  </r>
  <r>
    <x v="2"/>
    <x v="0"/>
    <x v="7"/>
    <x v="0"/>
    <x v="0"/>
    <x v="0"/>
    <x v="0"/>
    <x v="181"/>
    <x v="162"/>
    <n v="3800000"/>
  </r>
  <r>
    <x v="2"/>
    <x v="0"/>
    <x v="7"/>
    <x v="0"/>
    <x v="0"/>
    <x v="0"/>
    <x v="0"/>
    <x v="181"/>
    <x v="176"/>
    <n v="1847519"/>
  </r>
  <r>
    <x v="2"/>
    <x v="0"/>
    <x v="7"/>
    <x v="0"/>
    <x v="0"/>
    <x v="0"/>
    <x v="19"/>
    <x v="100"/>
    <x v="377"/>
    <n v="64000"/>
  </r>
  <r>
    <x v="2"/>
    <x v="0"/>
    <x v="7"/>
    <x v="0"/>
    <x v="0"/>
    <x v="0"/>
    <x v="19"/>
    <x v="100"/>
    <x v="296"/>
    <n v="1212121"/>
  </r>
  <r>
    <x v="2"/>
    <x v="0"/>
    <x v="7"/>
    <x v="0"/>
    <x v="0"/>
    <x v="0"/>
    <x v="19"/>
    <x v="100"/>
    <x v="280"/>
    <n v="2200000"/>
  </r>
  <r>
    <x v="2"/>
    <x v="0"/>
    <x v="7"/>
    <x v="0"/>
    <x v="0"/>
    <x v="0"/>
    <x v="16"/>
    <x v="117"/>
    <x v="134"/>
    <n v="940000"/>
  </r>
  <r>
    <x v="2"/>
    <x v="0"/>
    <x v="7"/>
    <x v="0"/>
    <x v="0"/>
    <x v="0"/>
    <x v="16"/>
    <x v="117"/>
    <x v="327"/>
    <n v="160000"/>
  </r>
  <r>
    <x v="2"/>
    <x v="0"/>
    <x v="7"/>
    <x v="0"/>
    <x v="0"/>
    <x v="0"/>
    <x v="16"/>
    <x v="117"/>
    <x v="328"/>
    <n v="243698"/>
  </r>
  <r>
    <x v="2"/>
    <x v="0"/>
    <x v="7"/>
    <x v="0"/>
    <x v="0"/>
    <x v="0"/>
    <x v="16"/>
    <x v="86"/>
    <x v="204"/>
    <n v="3326800"/>
  </r>
  <r>
    <x v="2"/>
    <x v="0"/>
    <x v="7"/>
    <x v="0"/>
    <x v="0"/>
    <x v="0"/>
    <x v="27"/>
    <x v="148"/>
    <x v="140"/>
    <n v="77283"/>
  </r>
  <r>
    <x v="2"/>
    <x v="0"/>
    <x v="7"/>
    <x v="0"/>
    <x v="0"/>
    <x v="0"/>
    <x v="27"/>
    <x v="149"/>
    <x v="140"/>
    <n v="485083.58"/>
  </r>
  <r>
    <x v="2"/>
    <x v="0"/>
    <x v="7"/>
    <x v="0"/>
    <x v="0"/>
    <x v="0"/>
    <x v="2"/>
    <x v="87"/>
    <x v="21"/>
    <n v="261047"/>
  </r>
  <r>
    <x v="2"/>
    <x v="0"/>
    <x v="7"/>
    <x v="0"/>
    <x v="0"/>
    <x v="0"/>
    <x v="2"/>
    <x v="87"/>
    <x v="124"/>
    <n v="210900"/>
  </r>
  <r>
    <x v="2"/>
    <x v="0"/>
    <x v="7"/>
    <x v="0"/>
    <x v="0"/>
    <x v="0"/>
    <x v="2"/>
    <x v="87"/>
    <x v="205"/>
    <n v="987380"/>
  </r>
  <r>
    <x v="2"/>
    <x v="0"/>
    <x v="7"/>
    <x v="0"/>
    <x v="0"/>
    <x v="0"/>
    <x v="2"/>
    <x v="87"/>
    <x v="263"/>
    <n v="80869"/>
  </r>
  <r>
    <x v="2"/>
    <x v="0"/>
    <x v="7"/>
    <x v="0"/>
    <x v="0"/>
    <x v="0"/>
    <x v="2"/>
    <x v="88"/>
    <x v="139"/>
    <n v="1029389.15"/>
  </r>
  <r>
    <x v="2"/>
    <x v="0"/>
    <x v="7"/>
    <x v="0"/>
    <x v="0"/>
    <x v="0"/>
    <x v="2"/>
    <x v="88"/>
    <x v="247"/>
    <n v="71600"/>
  </r>
  <r>
    <x v="2"/>
    <x v="0"/>
    <x v="7"/>
    <x v="0"/>
    <x v="0"/>
    <x v="0"/>
    <x v="2"/>
    <x v="89"/>
    <x v="32"/>
    <n v="37899"/>
  </r>
  <r>
    <x v="2"/>
    <x v="0"/>
    <x v="7"/>
    <x v="0"/>
    <x v="0"/>
    <x v="0"/>
    <x v="2"/>
    <x v="89"/>
    <x v="102"/>
    <n v="56597"/>
  </r>
  <r>
    <x v="2"/>
    <x v="0"/>
    <x v="7"/>
    <x v="0"/>
    <x v="0"/>
    <x v="0"/>
    <x v="2"/>
    <x v="89"/>
    <x v="378"/>
    <n v="105269"/>
  </r>
  <r>
    <x v="2"/>
    <x v="0"/>
    <x v="7"/>
    <x v="0"/>
    <x v="0"/>
    <x v="0"/>
    <x v="2"/>
    <x v="90"/>
    <x v="94"/>
    <n v="269979"/>
  </r>
  <r>
    <x v="2"/>
    <x v="0"/>
    <x v="7"/>
    <x v="0"/>
    <x v="0"/>
    <x v="0"/>
    <x v="2"/>
    <x v="136"/>
    <x v="208"/>
    <n v="154000"/>
  </r>
  <r>
    <x v="2"/>
    <x v="0"/>
    <x v="7"/>
    <x v="0"/>
    <x v="0"/>
    <x v="0"/>
    <x v="2"/>
    <x v="136"/>
    <x v="244"/>
    <n v="120000"/>
  </r>
  <r>
    <x v="2"/>
    <x v="0"/>
    <x v="7"/>
    <x v="0"/>
    <x v="0"/>
    <x v="0"/>
    <x v="2"/>
    <x v="136"/>
    <x v="218"/>
    <n v="100000"/>
  </r>
  <r>
    <x v="2"/>
    <x v="0"/>
    <x v="7"/>
    <x v="0"/>
    <x v="0"/>
    <x v="0"/>
    <x v="2"/>
    <x v="136"/>
    <x v="228"/>
    <n v="700000"/>
  </r>
  <r>
    <x v="2"/>
    <x v="0"/>
    <x v="7"/>
    <x v="0"/>
    <x v="0"/>
    <x v="0"/>
    <x v="2"/>
    <x v="91"/>
    <x v="367"/>
    <n v="247037.04"/>
  </r>
  <r>
    <x v="2"/>
    <x v="0"/>
    <x v="7"/>
    <x v="0"/>
    <x v="0"/>
    <x v="0"/>
    <x v="2"/>
    <x v="91"/>
    <x v="134"/>
    <n v="37029"/>
  </r>
  <r>
    <x v="2"/>
    <x v="0"/>
    <x v="7"/>
    <x v="0"/>
    <x v="0"/>
    <x v="0"/>
    <x v="2"/>
    <x v="91"/>
    <x v="180"/>
    <n v="25745.38"/>
  </r>
  <r>
    <x v="2"/>
    <x v="0"/>
    <x v="7"/>
    <x v="0"/>
    <x v="0"/>
    <x v="0"/>
    <x v="2"/>
    <x v="91"/>
    <x v="250"/>
    <n v="20000"/>
  </r>
  <r>
    <x v="2"/>
    <x v="0"/>
    <x v="7"/>
    <x v="0"/>
    <x v="0"/>
    <x v="0"/>
    <x v="2"/>
    <x v="91"/>
    <x v="275"/>
    <n v="418835"/>
  </r>
  <r>
    <x v="2"/>
    <x v="0"/>
    <x v="7"/>
    <x v="0"/>
    <x v="0"/>
    <x v="0"/>
    <x v="2"/>
    <x v="91"/>
    <x v="260"/>
    <n v="191203.7"/>
  </r>
  <r>
    <x v="2"/>
    <x v="0"/>
    <x v="7"/>
    <x v="0"/>
    <x v="0"/>
    <x v="0"/>
    <x v="2"/>
    <x v="91"/>
    <x v="331"/>
    <n v="537500"/>
  </r>
  <r>
    <x v="2"/>
    <x v="0"/>
    <x v="7"/>
    <x v="0"/>
    <x v="0"/>
    <x v="0"/>
    <x v="2"/>
    <x v="91"/>
    <x v="324"/>
    <n v="86204"/>
  </r>
  <r>
    <x v="2"/>
    <x v="0"/>
    <x v="7"/>
    <x v="0"/>
    <x v="0"/>
    <x v="0"/>
    <x v="2"/>
    <x v="91"/>
    <x v="330"/>
    <n v="25294.12"/>
  </r>
  <r>
    <x v="2"/>
    <x v="0"/>
    <x v="7"/>
    <x v="0"/>
    <x v="0"/>
    <x v="0"/>
    <x v="2"/>
    <x v="91"/>
    <x v="368"/>
    <n v="108489.21"/>
  </r>
  <r>
    <x v="2"/>
    <x v="0"/>
    <x v="7"/>
    <x v="0"/>
    <x v="0"/>
    <x v="0"/>
    <x v="2"/>
    <x v="91"/>
    <x v="372"/>
    <n v="83750"/>
  </r>
  <r>
    <x v="2"/>
    <x v="0"/>
    <x v="7"/>
    <x v="0"/>
    <x v="0"/>
    <x v="0"/>
    <x v="2"/>
    <x v="91"/>
    <x v="379"/>
    <n v="12437"/>
  </r>
  <r>
    <x v="2"/>
    <x v="0"/>
    <x v="7"/>
    <x v="0"/>
    <x v="0"/>
    <x v="0"/>
    <x v="2"/>
    <x v="91"/>
    <x v="373"/>
    <n v="262037.02"/>
  </r>
  <r>
    <x v="2"/>
    <x v="0"/>
    <x v="7"/>
    <x v="0"/>
    <x v="0"/>
    <x v="0"/>
    <x v="2"/>
    <x v="91"/>
    <x v="371"/>
    <n v="319204.19"/>
  </r>
  <r>
    <x v="2"/>
    <x v="0"/>
    <x v="7"/>
    <x v="0"/>
    <x v="0"/>
    <x v="0"/>
    <x v="2"/>
    <x v="91"/>
    <x v="380"/>
    <n v="28319.33"/>
  </r>
  <r>
    <x v="2"/>
    <x v="0"/>
    <x v="7"/>
    <x v="0"/>
    <x v="0"/>
    <x v="0"/>
    <x v="2"/>
    <x v="91"/>
    <x v="370"/>
    <n v="180118.52"/>
  </r>
  <r>
    <x v="2"/>
    <x v="0"/>
    <x v="7"/>
    <x v="0"/>
    <x v="0"/>
    <x v="0"/>
    <x v="2"/>
    <x v="91"/>
    <x v="381"/>
    <n v="76722"/>
  </r>
  <r>
    <x v="2"/>
    <x v="0"/>
    <x v="7"/>
    <x v="0"/>
    <x v="0"/>
    <x v="0"/>
    <x v="2"/>
    <x v="91"/>
    <x v="369"/>
    <n v="101138.44"/>
  </r>
  <r>
    <x v="2"/>
    <x v="0"/>
    <x v="7"/>
    <x v="0"/>
    <x v="0"/>
    <x v="0"/>
    <x v="2"/>
    <x v="91"/>
    <x v="382"/>
    <n v="25714.29"/>
  </r>
  <r>
    <x v="2"/>
    <x v="0"/>
    <x v="7"/>
    <x v="0"/>
    <x v="0"/>
    <x v="0"/>
    <x v="2"/>
    <x v="91"/>
    <x v="374"/>
    <n v="25648.15"/>
  </r>
  <r>
    <x v="2"/>
    <x v="0"/>
    <x v="7"/>
    <x v="0"/>
    <x v="0"/>
    <x v="0"/>
    <x v="2"/>
    <x v="91"/>
    <x v="383"/>
    <n v="23949.58"/>
  </r>
  <r>
    <x v="2"/>
    <x v="0"/>
    <x v="7"/>
    <x v="0"/>
    <x v="0"/>
    <x v="0"/>
    <x v="2"/>
    <x v="91"/>
    <x v="375"/>
    <n v="19351.849999999999"/>
  </r>
  <r>
    <x v="2"/>
    <x v="0"/>
    <x v="7"/>
    <x v="0"/>
    <x v="0"/>
    <x v="0"/>
    <x v="2"/>
    <x v="91"/>
    <x v="360"/>
    <n v="26760"/>
  </r>
  <r>
    <x v="2"/>
    <x v="0"/>
    <x v="7"/>
    <x v="0"/>
    <x v="0"/>
    <x v="0"/>
    <x v="2"/>
    <x v="91"/>
    <x v="358"/>
    <n v="194744.45"/>
  </r>
  <r>
    <x v="2"/>
    <x v="0"/>
    <x v="7"/>
    <x v="0"/>
    <x v="0"/>
    <x v="0"/>
    <x v="2"/>
    <x v="171"/>
    <x v="334"/>
    <n v="4000000"/>
  </r>
  <r>
    <x v="2"/>
    <x v="0"/>
    <x v="7"/>
    <x v="0"/>
    <x v="0"/>
    <x v="7"/>
    <x v="4"/>
    <x v="119"/>
    <x v="136"/>
    <n v="3416667"/>
  </r>
  <r>
    <x v="2"/>
    <x v="0"/>
    <x v="7"/>
    <x v="0"/>
    <x v="0"/>
    <x v="7"/>
    <x v="4"/>
    <x v="119"/>
    <x v="185"/>
    <n v="6000000"/>
  </r>
  <r>
    <x v="2"/>
    <x v="0"/>
    <x v="7"/>
    <x v="0"/>
    <x v="0"/>
    <x v="7"/>
    <x v="4"/>
    <x v="119"/>
    <x v="291"/>
    <n v="6550000"/>
  </r>
  <r>
    <x v="2"/>
    <x v="0"/>
    <x v="7"/>
    <x v="0"/>
    <x v="0"/>
    <x v="7"/>
    <x v="4"/>
    <x v="119"/>
    <x v="250"/>
    <n v="1800000"/>
  </r>
  <r>
    <x v="2"/>
    <x v="0"/>
    <x v="7"/>
    <x v="0"/>
    <x v="0"/>
    <x v="7"/>
    <x v="4"/>
    <x v="119"/>
    <x v="320"/>
    <n v="4000000"/>
  </r>
  <r>
    <x v="2"/>
    <x v="0"/>
    <x v="7"/>
    <x v="0"/>
    <x v="0"/>
    <x v="7"/>
    <x v="4"/>
    <x v="120"/>
    <x v="250"/>
    <n v="180000"/>
  </r>
  <r>
    <x v="2"/>
    <x v="0"/>
    <x v="7"/>
    <x v="0"/>
    <x v="0"/>
    <x v="7"/>
    <x v="4"/>
    <x v="121"/>
    <x v="136"/>
    <n v="341667"/>
  </r>
  <r>
    <x v="2"/>
    <x v="0"/>
    <x v="7"/>
    <x v="0"/>
    <x v="0"/>
    <x v="7"/>
    <x v="4"/>
    <x v="121"/>
    <x v="185"/>
    <n v="500000"/>
  </r>
  <r>
    <x v="2"/>
    <x v="0"/>
    <x v="7"/>
    <x v="0"/>
    <x v="0"/>
    <x v="7"/>
    <x v="4"/>
    <x v="121"/>
    <x v="250"/>
    <n v="165000"/>
  </r>
  <r>
    <x v="2"/>
    <x v="0"/>
    <x v="7"/>
    <x v="0"/>
    <x v="0"/>
    <x v="7"/>
    <x v="4"/>
    <x v="121"/>
    <x v="320"/>
    <n v="333333"/>
  </r>
  <r>
    <x v="2"/>
    <x v="0"/>
    <x v="7"/>
    <x v="0"/>
    <x v="0"/>
    <x v="7"/>
    <x v="4"/>
    <x v="121"/>
    <x v="291"/>
    <n v="545833"/>
  </r>
  <r>
    <x v="2"/>
    <x v="0"/>
    <x v="7"/>
    <x v="0"/>
    <x v="0"/>
    <x v="7"/>
    <x v="4"/>
    <x v="122"/>
    <x v="136"/>
    <n v="41000"/>
  </r>
  <r>
    <x v="2"/>
    <x v="0"/>
    <x v="7"/>
    <x v="0"/>
    <x v="0"/>
    <x v="7"/>
    <x v="4"/>
    <x v="122"/>
    <x v="185"/>
    <n v="60000"/>
  </r>
  <r>
    <x v="2"/>
    <x v="0"/>
    <x v="7"/>
    <x v="0"/>
    <x v="0"/>
    <x v="7"/>
    <x v="4"/>
    <x v="122"/>
    <x v="291"/>
    <n v="65500"/>
  </r>
  <r>
    <x v="2"/>
    <x v="0"/>
    <x v="7"/>
    <x v="0"/>
    <x v="0"/>
    <x v="7"/>
    <x v="4"/>
    <x v="122"/>
    <x v="320"/>
    <n v="40000"/>
  </r>
  <r>
    <x v="2"/>
    <x v="0"/>
    <x v="7"/>
    <x v="0"/>
    <x v="0"/>
    <x v="7"/>
    <x v="4"/>
    <x v="122"/>
    <x v="250"/>
    <n v="19800"/>
  </r>
  <r>
    <x v="2"/>
    <x v="0"/>
    <x v="7"/>
    <x v="0"/>
    <x v="0"/>
    <x v="7"/>
    <x v="4"/>
    <x v="123"/>
    <x v="136"/>
    <n v="341667"/>
  </r>
  <r>
    <x v="2"/>
    <x v="0"/>
    <x v="7"/>
    <x v="0"/>
    <x v="0"/>
    <x v="7"/>
    <x v="4"/>
    <x v="123"/>
    <x v="185"/>
    <n v="500000"/>
  </r>
  <r>
    <x v="2"/>
    <x v="0"/>
    <x v="7"/>
    <x v="0"/>
    <x v="0"/>
    <x v="7"/>
    <x v="4"/>
    <x v="123"/>
    <x v="250"/>
    <n v="166667"/>
  </r>
  <r>
    <x v="2"/>
    <x v="0"/>
    <x v="7"/>
    <x v="0"/>
    <x v="0"/>
    <x v="7"/>
    <x v="4"/>
    <x v="123"/>
    <x v="320"/>
    <n v="333333"/>
  </r>
  <r>
    <x v="2"/>
    <x v="0"/>
    <x v="7"/>
    <x v="0"/>
    <x v="0"/>
    <x v="7"/>
    <x v="4"/>
    <x v="123"/>
    <x v="291"/>
    <n v="545833"/>
  </r>
  <r>
    <x v="2"/>
    <x v="0"/>
    <x v="7"/>
    <x v="0"/>
    <x v="0"/>
    <x v="7"/>
    <x v="4"/>
    <x v="124"/>
    <x v="136"/>
    <n v="170833"/>
  </r>
  <r>
    <x v="2"/>
    <x v="0"/>
    <x v="7"/>
    <x v="0"/>
    <x v="0"/>
    <x v="7"/>
    <x v="4"/>
    <x v="124"/>
    <x v="185"/>
    <n v="250000"/>
  </r>
  <r>
    <x v="2"/>
    <x v="0"/>
    <x v="7"/>
    <x v="0"/>
    <x v="0"/>
    <x v="7"/>
    <x v="4"/>
    <x v="124"/>
    <x v="291"/>
    <n v="272917"/>
  </r>
  <r>
    <x v="2"/>
    <x v="0"/>
    <x v="7"/>
    <x v="0"/>
    <x v="0"/>
    <x v="7"/>
    <x v="4"/>
    <x v="124"/>
    <x v="320"/>
    <n v="166667"/>
  </r>
  <r>
    <x v="2"/>
    <x v="0"/>
    <x v="7"/>
    <x v="0"/>
    <x v="0"/>
    <x v="7"/>
    <x v="4"/>
    <x v="124"/>
    <x v="250"/>
    <n v="75000"/>
  </r>
  <r>
    <x v="2"/>
    <x v="0"/>
    <x v="7"/>
    <x v="0"/>
    <x v="0"/>
    <x v="7"/>
    <x v="4"/>
    <x v="167"/>
    <x v="250"/>
    <n v="200000"/>
  </r>
  <r>
    <x v="2"/>
    <x v="0"/>
    <x v="7"/>
    <x v="0"/>
    <x v="0"/>
    <x v="7"/>
    <x v="4"/>
    <x v="167"/>
    <x v="291"/>
    <n v="200000"/>
  </r>
  <r>
    <x v="2"/>
    <x v="0"/>
    <x v="7"/>
    <x v="0"/>
    <x v="0"/>
    <x v="7"/>
    <x v="4"/>
    <x v="127"/>
    <x v="5"/>
    <n v="110969"/>
  </r>
  <r>
    <x v="2"/>
    <x v="0"/>
    <x v="7"/>
    <x v="0"/>
    <x v="0"/>
    <x v="7"/>
    <x v="4"/>
    <x v="128"/>
    <x v="6"/>
    <n v="1730440"/>
  </r>
  <r>
    <x v="2"/>
    <x v="0"/>
    <x v="7"/>
    <x v="0"/>
    <x v="0"/>
    <x v="7"/>
    <x v="4"/>
    <x v="128"/>
    <x v="160"/>
    <n v="216000"/>
  </r>
  <r>
    <x v="2"/>
    <x v="0"/>
    <x v="7"/>
    <x v="0"/>
    <x v="0"/>
    <x v="7"/>
    <x v="4"/>
    <x v="128"/>
    <x v="7"/>
    <n v="786300"/>
  </r>
  <r>
    <x v="2"/>
    <x v="0"/>
    <x v="7"/>
    <x v="0"/>
    <x v="0"/>
    <x v="7"/>
    <x v="4"/>
    <x v="129"/>
    <x v="8"/>
    <n v="891800"/>
  </r>
  <r>
    <x v="2"/>
    <x v="0"/>
    <x v="7"/>
    <x v="0"/>
    <x v="0"/>
    <x v="7"/>
    <x v="4"/>
    <x v="129"/>
    <x v="367"/>
    <n v="164100"/>
  </r>
  <r>
    <x v="2"/>
    <x v="0"/>
    <x v="7"/>
    <x v="0"/>
    <x v="0"/>
    <x v="1"/>
    <x v="7"/>
    <x v="34"/>
    <x v="29"/>
    <n v="71000"/>
  </r>
  <r>
    <x v="2"/>
    <x v="0"/>
    <x v="7"/>
    <x v="0"/>
    <x v="0"/>
    <x v="1"/>
    <x v="7"/>
    <x v="34"/>
    <x v="321"/>
    <n v="25990"/>
  </r>
  <r>
    <x v="2"/>
    <x v="0"/>
    <x v="7"/>
    <x v="0"/>
    <x v="0"/>
    <x v="1"/>
    <x v="7"/>
    <x v="34"/>
    <x v="294"/>
    <n v="47648"/>
  </r>
  <r>
    <x v="2"/>
    <x v="0"/>
    <x v="7"/>
    <x v="0"/>
    <x v="0"/>
    <x v="1"/>
    <x v="7"/>
    <x v="20"/>
    <x v="29"/>
    <n v="362000"/>
  </r>
  <r>
    <x v="2"/>
    <x v="0"/>
    <x v="7"/>
    <x v="0"/>
    <x v="0"/>
    <x v="1"/>
    <x v="7"/>
    <x v="20"/>
    <x v="321"/>
    <n v="81000"/>
  </r>
  <r>
    <x v="2"/>
    <x v="0"/>
    <x v="7"/>
    <x v="0"/>
    <x v="0"/>
    <x v="1"/>
    <x v="7"/>
    <x v="20"/>
    <x v="169"/>
    <n v="1029992"/>
  </r>
  <r>
    <x v="2"/>
    <x v="0"/>
    <x v="7"/>
    <x v="0"/>
    <x v="0"/>
    <x v="1"/>
    <x v="7"/>
    <x v="55"/>
    <x v="246"/>
    <n v="1641030"/>
  </r>
  <r>
    <x v="2"/>
    <x v="0"/>
    <x v="7"/>
    <x v="0"/>
    <x v="0"/>
    <x v="1"/>
    <x v="8"/>
    <x v="22"/>
    <x v="321"/>
    <n v="75174"/>
  </r>
  <r>
    <x v="2"/>
    <x v="0"/>
    <x v="7"/>
    <x v="0"/>
    <x v="0"/>
    <x v="1"/>
    <x v="8"/>
    <x v="22"/>
    <x v="29"/>
    <n v="982966.18"/>
  </r>
  <r>
    <x v="2"/>
    <x v="0"/>
    <x v="7"/>
    <x v="0"/>
    <x v="0"/>
    <x v="1"/>
    <x v="8"/>
    <x v="94"/>
    <x v="235"/>
    <n v="92389"/>
  </r>
  <r>
    <x v="2"/>
    <x v="0"/>
    <x v="7"/>
    <x v="0"/>
    <x v="0"/>
    <x v="1"/>
    <x v="8"/>
    <x v="94"/>
    <x v="327"/>
    <n v="5200"/>
  </r>
  <r>
    <x v="2"/>
    <x v="0"/>
    <x v="7"/>
    <x v="0"/>
    <x v="0"/>
    <x v="1"/>
    <x v="8"/>
    <x v="94"/>
    <x v="328"/>
    <n v="8529"/>
  </r>
  <r>
    <x v="2"/>
    <x v="0"/>
    <x v="7"/>
    <x v="0"/>
    <x v="0"/>
    <x v="1"/>
    <x v="8"/>
    <x v="94"/>
    <x v="331"/>
    <n v="23438"/>
  </r>
  <r>
    <x v="2"/>
    <x v="0"/>
    <x v="7"/>
    <x v="0"/>
    <x v="0"/>
    <x v="1"/>
    <x v="8"/>
    <x v="94"/>
    <x v="342"/>
    <n v="28000"/>
  </r>
  <r>
    <x v="2"/>
    <x v="0"/>
    <x v="7"/>
    <x v="0"/>
    <x v="0"/>
    <x v="1"/>
    <x v="8"/>
    <x v="94"/>
    <x v="322"/>
    <n v="34875"/>
  </r>
  <r>
    <x v="2"/>
    <x v="0"/>
    <x v="7"/>
    <x v="0"/>
    <x v="0"/>
    <x v="1"/>
    <x v="8"/>
    <x v="94"/>
    <x v="356"/>
    <n v="16807"/>
  </r>
  <r>
    <x v="2"/>
    <x v="0"/>
    <x v="7"/>
    <x v="0"/>
    <x v="0"/>
    <x v="1"/>
    <x v="8"/>
    <x v="94"/>
    <x v="354"/>
    <n v="88143.28"/>
  </r>
  <r>
    <x v="2"/>
    <x v="0"/>
    <x v="7"/>
    <x v="0"/>
    <x v="0"/>
    <x v="1"/>
    <x v="8"/>
    <x v="94"/>
    <x v="368"/>
    <n v="3797"/>
  </r>
  <r>
    <x v="2"/>
    <x v="0"/>
    <x v="7"/>
    <x v="0"/>
    <x v="0"/>
    <x v="1"/>
    <x v="8"/>
    <x v="94"/>
    <x v="343"/>
    <n v="130000"/>
  </r>
  <r>
    <x v="2"/>
    <x v="0"/>
    <x v="7"/>
    <x v="0"/>
    <x v="0"/>
    <x v="1"/>
    <x v="8"/>
    <x v="94"/>
    <x v="341"/>
    <n v="88600"/>
  </r>
  <r>
    <x v="2"/>
    <x v="0"/>
    <x v="7"/>
    <x v="0"/>
    <x v="0"/>
    <x v="1"/>
    <x v="8"/>
    <x v="156"/>
    <x v="31"/>
    <n v="159.21"/>
  </r>
  <r>
    <x v="2"/>
    <x v="0"/>
    <x v="7"/>
    <x v="0"/>
    <x v="2"/>
    <x v="3"/>
    <x v="3"/>
    <x v="96"/>
    <x v="0"/>
    <m/>
  </r>
  <r>
    <x v="2"/>
    <x v="0"/>
    <x v="7"/>
    <x v="0"/>
    <x v="2"/>
    <x v="3"/>
    <x v="3"/>
    <x v="137"/>
    <x v="98"/>
    <n v="60250000"/>
  </r>
  <r>
    <x v="2"/>
    <x v="0"/>
    <x v="7"/>
    <x v="0"/>
    <x v="2"/>
    <x v="3"/>
    <x v="3"/>
    <x v="97"/>
    <x v="34"/>
    <n v="834309"/>
  </r>
  <r>
    <x v="2"/>
    <x v="0"/>
    <x v="7"/>
    <x v="0"/>
    <x v="2"/>
    <x v="3"/>
    <x v="3"/>
    <x v="97"/>
    <x v="36"/>
    <m/>
  </r>
  <r>
    <x v="2"/>
    <x v="0"/>
    <x v="7"/>
    <x v="0"/>
    <x v="2"/>
    <x v="3"/>
    <x v="3"/>
    <x v="97"/>
    <x v="48"/>
    <m/>
  </r>
  <r>
    <x v="2"/>
    <x v="0"/>
    <x v="7"/>
    <x v="0"/>
    <x v="2"/>
    <x v="3"/>
    <x v="3"/>
    <x v="97"/>
    <x v="384"/>
    <n v="450000"/>
  </r>
  <r>
    <x v="2"/>
    <x v="0"/>
    <x v="7"/>
    <x v="0"/>
    <x v="2"/>
    <x v="3"/>
    <x v="3"/>
    <x v="97"/>
    <x v="385"/>
    <n v="92403.36"/>
  </r>
  <r>
    <x v="2"/>
    <x v="0"/>
    <x v="7"/>
    <x v="0"/>
    <x v="2"/>
    <x v="3"/>
    <x v="3"/>
    <x v="97"/>
    <x v="0"/>
    <m/>
  </r>
  <r>
    <x v="2"/>
    <x v="0"/>
    <x v="7"/>
    <x v="0"/>
    <x v="2"/>
    <x v="3"/>
    <x v="3"/>
    <x v="97"/>
    <x v="0"/>
    <m/>
  </r>
  <r>
    <x v="2"/>
    <x v="0"/>
    <x v="7"/>
    <x v="0"/>
    <x v="2"/>
    <x v="3"/>
    <x v="3"/>
    <x v="98"/>
    <x v="0"/>
    <m/>
  </r>
  <r>
    <x v="2"/>
    <x v="0"/>
    <x v="7"/>
    <x v="0"/>
    <x v="2"/>
    <x v="3"/>
    <x v="3"/>
    <x v="99"/>
    <x v="70"/>
    <n v="989920"/>
  </r>
  <r>
    <x v="2"/>
    <x v="0"/>
    <x v="7"/>
    <x v="0"/>
    <x v="2"/>
    <x v="3"/>
    <x v="3"/>
    <x v="97"/>
    <x v="36"/>
    <n v="5540741"/>
  </r>
  <r>
    <x v="2"/>
    <x v="0"/>
    <x v="7"/>
    <x v="0"/>
    <x v="2"/>
    <x v="3"/>
    <x v="3"/>
    <x v="99"/>
    <x v="366"/>
    <n v="285895"/>
  </r>
  <r>
    <x v="2"/>
    <x v="0"/>
    <x v="7"/>
    <x v="0"/>
    <x v="2"/>
    <x v="3"/>
    <x v="3"/>
    <x v="99"/>
    <x v="226"/>
    <n v="1782000"/>
  </r>
  <r>
    <x v="2"/>
    <x v="0"/>
    <x v="7"/>
    <x v="0"/>
    <x v="2"/>
    <x v="3"/>
    <x v="3"/>
    <x v="99"/>
    <x v="230"/>
    <m/>
  </r>
  <r>
    <x v="2"/>
    <x v="0"/>
    <x v="7"/>
    <x v="0"/>
    <x v="2"/>
    <x v="3"/>
    <x v="3"/>
    <x v="99"/>
    <x v="156"/>
    <m/>
  </r>
  <r>
    <x v="2"/>
    <x v="0"/>
    <x v="7"/>
    <x v="0"/>
    <x v="2"/>
    <x v="3"/>
    <x v="3"/>
    <x v="99"/>
    <x v="249"/>
    <n v="47741560"/>
  </r>
  <r>
    <x v="2"/>
    <x v="0"/>
    <x v="7"/>
    <x v="0"/>
    <x v="2"/>
    <x v="3"/>
    <x v="3"/>
    <x v="99"/>
    <x v="347"/>
    <m/>
  </r>
  <r>
    <x v="2"/>
    <x v="0"/>
    <x v="7"/>
    <x v="0"/>
    <x v="2"/>
    <x v="3"/>
    <x v="26"/>
    <x v="137"/>
    <x v="98"/>
    <m/>
  </r>
  <r>
    <x v="2"/>
    <x v="0"/>
    <x v="7"/>
    <x v="0"/>
    <x v="2"/>
    <x v="3"/>
    <x v="20"/>
    <x v="99"/>
    <x v="226"/>
    <m/>
  </r>
  <r>
    <x v="2"/>
    <x v="0"/>
    <x v="7"/>
    <x v="0"/>
    <x v="2"/>
    <x v="3"/>
    <x v="20"/>
    <x v="49"/>
    <x v="124"/>
    <m/>
  </r>
  <r>
    <x v="2"/>
    <x v="0"/>
    <x v="7"/>
    <x v="0"/>
    <x v="2"/>
    <x v="3"/>
    <x v="20"/>
    <x v="49"/>
    <x v="41"/>
    <n v="2124510"/>
  </r>
  <r>
    <x v="2"/>
    <x v="0"/>
    <x v="7"/>
    <x v="0"/>
    <x v="2"/>
    <x v="3"/>
    <x v="20"/>
    <x v="49"/>
    <x v="42"/>
    <n v="454000"/>
  </r>
  <r>
    <x v="2"/>
    <x v="0"/>
    <x v="7"/>
    <x v="0"/>
    <x v="2"/>
    <x v="3"/>
    <x v="20"/>
    <x v="49"/>
    <x v="230"/>
    <m/>
  </r>
  <r>
    <x v="2"/>
    <x v="0"/>
    <x v="7"/>
    <x v="0"/>
    <x v="2"/>
    <x v="3"/>
    <x v="20"/>
    <x v="49"/>
    <x v="122"/>
    <m/>
  </r>
  <r>
    <x v="2"/>
    <x v="0"/>
    <x v="7"/>
    <x v="0"/>
    <x v="2"/>
    <x v="3"/>
    <x v="20"/>
    <x v="151"/>
    <x v="0"/>
    <m/>
  </r>
  <r>
    <x v="2"/>
    <x v="0"/>
    <x v="7"/>
    <x v="0"/>
    <x v="2"/>
    <x v="3"/>
    <x v="20"/>
    <x v="111"/>
    <x v="42"/>
    <n v="1052000"/>
  </r>
  <r>
    <x v="2"/>
    <x v="0"/>
    <x v="7"/>
    <x v="0"/>
    <x v="2"/>
    <x v="3"/>
    <x v="20"/>
    <x v="111"/>
    <x v="124"/>
    <n v="1381579"/>
  </r>
  <r>
    <x v="2"/>
    <x v="0"/>
    <x v="7"/>
    <x v="0"/>
    <x v="2"/>
    <x v="3"/>
    <x v="20"/>
    <x v="111"/>
    <x v="0"/>
    <m/>
  </r>
  <r>
    <x v="2"/>
    <x v="0"/>
    <x v="7"/>
    <x v="0"/>
    <x v="2"/>
    <x v="3"/>
    <x v="20"/>
    <x v="111"/>
    <x v="0"/>
    <m/>
  </r>
  <r>
    <x v="2"/>
    <x v="0"/>
    <x v="7"/>
    <x v="0"/>
    <x v="2"/>
    <x v="3"/>
    <x v="20"/>
    <x v="111"/>
    <x v="0"/>
    <m/>
  </r>
  <r>
    <x v="2"/>
    <x v="0"/>
    <x v="7"/>
    <x v="0"/>
    <x v="2"/>
    <x v="3"/>
    <x v="30"/>
    <x v="151"/>
    <x v="124"/>
    <n v="1662159"/>
  </r>
  <r>
    <x v="2"/>
    <x v="0"/>
    <x v="7"/>
    <x v="0"/>
    <x v="2"/>
    <x v="3"/>
    <x v="30"/>
    <x v="151"/>
    <x v="230"/>
    <m/>
  </r>
  <r>
    <x v="2"/>
    <x v="0"/>
    <x v="7"/>
    <x v="0"/>
    <x v="2"/>
    <x v="3"/>
    <x v="0"/>
    <x v="157"/>
    <x v="352"/>
    <n v="71000"/>
  </r>
  <r>
    <x v="2"/>
    <x v="0"/>
    <x v="7"/>
    <x v="0"/>
    <x v="2"/>
    <x v="3"/>
    <x v="0"/>
    <x v="157"/>
    <x v="353"/>
    <m/>
  </r>
  <r>
    <x v="2"/>
    <x v="0"/>
    <x v="7"/>
    <x v="0"/>
    <x v="2"/>
    <x v="3"/>
    <x v="21"/>
    <x v="50"/>
    <x v="0"/>
    <m/>
  </r>
  <r>
    <x v="2"/>
    <x v="0"/>
    <x v="7"/>
    <x v="0"/>
    <x v="2"/>
    <x v="3"/>
    <x v="21"/>
    <x v="132"/>
    <x v="0"/>
    <m/>
  </r>
  <r>
    <x v="3"/>
    <x v="0"/>
    <x v="7"/>
    <x v="0"/>
    <x v="1"/>
    <x v="2"/>
    <x v="24"/>
    <x v="63"/>
    <x v="1"/>
    <n v="219248413.61000001"/>
  </r>
  <r>
    <x v="3"/>
    <x v="0"/>
    <x v="7"/>
    <x v="0"/>
    <x v="1"/>
    <x v="5"/>
    <x v="11"/>
    <x v="64"/>
    <x v="0"/>
    <m/>
  </r>
  <r>
    <x v="3"/>
    <x v="0"/>
    <x v="7"/>
    <x v="0"/>
    <x v="1"/>
    <x v="5"/>
    <x v="14"/>
    <x v="66"/>
    <x v="0"/>
    <m/>
  </r>
  <r>
    <x v="3"/>
    <x v="0"/>
    <x v="7"/>
    <x v="0"/>
    <x v="1"/>
    <x v="5"/>
    <x v="15"/>
    <x v="69"/>
    <x v="0"/>
    <m/>
  </r>
  <r>
    <x v="3"/>
    <x v="0"/>
    <x v="7"/>
    <x v="0"/>
    <x v="1"/>
    <x v="2"/>
    <x v="25"/>
    <x v="74"/>
    <x v="0"/>
    <n v="-1313099.08"/>
  </r>
  <r>
    <x v="3"/>
    <x v="0"/>
    <x v="7"/>
    <x v="0"/>
    <x v="1"/>
    <x v="2"/>
    <x v="25"/>
    <x v="118"/>
    <x v="0"/>
    <m/>
  </r>
  <r>
    <x v="3"/>
    <x v="0"/>
    <x v="7"/>
    <x v="0"/>
    <x v="1"/>
    <x v="2"/>
    <x v="0"/>
    <x v="103"/>
    <x v="0"/>
    <m/>
  </r>
  <r>
    <x v="3"/>
    <x v="0"/>
    <x v="7"/>
    <x v="0"/>
    <x v="1"/>
    <x v="2"/>
    <x v="0"/>
    <x v="104"/>
    <x v="0"/>
    <n v="147058.79999999999"/>
  </r>
  <r>
    <x v="3"/>
    <x v="0"/>
    <x v="7"/>
    <x v="0"/>
    <x v="1"/>
    <x v="2"/>
    <x v="0"/>
    <x v="145"/>
    <x v="0"/>
    <n v="-5120691.16"/>
  </r>
  <r>
    <x v="3"/>
    <x v="0"/>
    <x v="7"/>
    <x v="0"/>
    <x v="1"/>
    <x v="5"/>
    <x v="7"/>
    <x v="182"/>
    <x v="36"/>
    <n v="3749986"/>
  </r>
  <r>
    <x v="3"/>
    <x v="0"/>
    <x v="7"/>
    <x v="0"/>
    <x v="0"/>
    <x v="0"/>
    <x v="4"/>
    <x v="158"/>
    <x v="2"/>
    <n v="20000000"/>
  </r>
  <r>
    <x v="3"/>
    <x v="0"/>
    <x v="7"/>
    <x v="0"/>
    <x v="0"/>
    <x v="0"/>
    <x v="4"/>
    <x v="6"/>
    <x v="157"/>
    <n v="2800000"/>
  </r>
  <r>
    <x v="3"/>
    <x v="0"/>
    <x v="7"/>
    <x v="0"/>
    <x v="0"/>
    <x v="0"/>
    <x v="4"/>
    <x v="6"/>
    <x v="323"/>
    <n v="3500000"/>
  </r>
  <r>
    <x v="3"/>
    <x v="0"/>
    <x v="7"/>
    <x v="0"/>
    <x v="0"/>
    <x v="0"/>
    <x v="4"/>
    <x v="160"/>
    <x v="291"/>
    <n v="495200"/>
  </r>
  <r>
    <x v="3"/>
    <x v="0"/>
    <x v="7"/>
    <x v="0"/>
    <x v="0"/>
    <x v="0"/>
    <x v="4"/>
    <x v="160"/>
    <x v="185"/>
    <n v="216245.18"/>
  </r>
  <r>
    <x v="3"/>
    <x v="0"/>
    <x v="7"/>
    <x v="0"/>
    <x v="0"/>
    <x v="0"/>
    <x v="4"/>
    <x v="12"/>
    <x v="157"/>
    <n v="200000"/>
  </r>
  <r>
    <x v="3"/>
    <x v="0"/>
    <x v="7"/>
    <x v="0"/>
    <x v="0"/>
    <x v="0"/>
    <x v="4"/>
    <x v="8"/>
    <x v="157"/>
    <n v="250000"/>
  </r>
  <r>
    <x v="3"/>
    <x v="0"/>
    <x v="7"/>
    <x v="0"/>
    <x v="0"/>
    <x v="0"/>
    <x v="4"/>
    <x v="8"/>
    <x v="323"/>
    <n v="291667"/>
  </r>
  <r>
    <x v="3"/>
    <x v="0"/>
    <x v="7"/>
    <x v="0"/>
    <x v="0"/>
    <x v="0"/>
    <x v="4"/>
    <x v="9"/>
    <x v="157"/>
    <n v="30000"/>
  </r>
  <r>
    <x v="3"/>
    <x v="0"/>
    <x v="7"/>
    <x v="0"/>
    <x v="0"/>
    <x v="0"/>
    <x v="4"/>
    <x v="9"/>
    <x v="323"/>
    <n v="35000"/>
  </r>
  <r>
    <x v="3"/>
    <x v="0"/>
    <x v="7"/>
    <x v="0"/>
    <x v="0"/>
    <x v="0"/>
    <x v="4"/>
    <x v="10"/>
    <x v="157"/>
    <n v="250000"/>
  </r>
  <r>
    <x v="3"/>
    <x v="0"/>
    <x v="7"/>
    <x v="0"/>
    <x v="0"/>
    <x v="0"/>
    <x v="4"/>
    <x v="10"/>
    <x v="323"/>
    <n v="291667"/>
  </r>
  <r>
    <x v="3"/>
    <x v="0"/>
    <x v="7"/>
    <x v="0"/>
    <x v="0"/>
    <x v="0"/>
    <x v="4"/>
    <x v="11"/>
    <x v="2"/>
    <n v="833333"/>
  </r>
  <r>
    <x v="3"/>
    <x v="0"/>
    <x v="7"/>
    <x v="0"/>
    <x v="0"/>
    <x v="0"/>
    <x v="4"/>
    <x v="11"/>
    <x v="157"/>
    <n v="116667"/>
  </r>
  <r>
    <x v="3"/>
    <x v="0"/>
    <x v="7"/>
    <x v="0"/>
    <x v="0"/>
    <x v="0"/>
    <x v="4"/>
    <x v="11"/>
    <x v="323"/>
    <n v="145833"/>
  </r>
  <r>
    <x v="3"/>
    <x v="0"/>
    <x v="7"/>
    <x v="0"/>
    <x v="0"/>
    <x v="0"/>
    <x v="4"/>
    <x v="174"/>
    <x v="323"/>
    <m/>
  </r>
  <r>
    <x v="3"/>
    <x v="0"/>
    <x v="7"/>
    <x v="0"/>
    <x v="0"/>
    <x v="0"/>
    <x v="4"/>
    <x v="174"/>
    <x v="2"/>
    <n v="10000000"/>
  </r>
  <r>
    <x v="3"/>
    <x v="0"/>
    <x v="7"/>
    <x v="0"/>
    <x v="0"/>
    <x v="0"/>
    <x v="4"/>
    <x v="13"/>
    <x v="5"/>
    <n v="87696"/>
  </r>
  <r>
    <x v="3"/>
    <x v="0"/>
    <x v="7"/>
    <x v="0"/>
    <x v="0"/>
    <x v="0"/>
    <x v="4"/>
    <x v="175"/>
    <x v="229"/>
    <m/>
  </r>
  <r>
    <x v="3"/>
    <x v="0"/>
    <x v="7"/>
    <x v="0"/>
    <x v="0"/>
    <x v="0"/>
    <x v="4"/>
    <x v="175"/>
    <x v="130"/>
    <m/>
  </r>
  <r>
    <x v="3"/>
    <x v="0"/>
    <x v="7"/>
    <x v="0"/>
    <x v="0"/>
    <x v="0"/>
    <x v="4"/>
    <x v="175"/>
    <x v="181"/>
    <m/>
  </r>
  <r>
    <x v="3"/>
    <x v="0"/>
    <x v="7"/>
    <x v="0"/>
    <x v="0"/>
    <x v="0"/>
    <x v="4"/>
    <x v="14"/>
    <x v="6"/>
    <n v="2016000"/>
  </r>
  <r>
    <x v="3"/>
    <x v="0"/>
    <x v="7"/>
    <x v="0"/>
    <x v="0"/>
    <x v="0"/>
    <x v="4"/>
    <x v="15"/>
    <x v="8"/>
    <n v="672000"/>
  </r>
  <r>
    <x v="3"/>
    <x v="0"/>
    <x v="7"/>
    <x v="0"/>
    <x v="0"/>
    <x v="0"/>
    <x v="4"/>
    <x v="113"/>
    <x v="314"/>
    <m/>
  </r>
  <r>
    <x v="3"/>
    <x v="0"/>
    <x v="7"/>
    <x v="0"/>
    <x v="0"/>
    <x v="0"/>
    <x v="4"/>
    <x v="113"/>
    <x v="354"/>
    <n v="719200"/>
  </r>
  <r>
    <x v="3"/>
    <x v="0"/>
    <x v="7"/>
    <x v="0"/>
    <x v="0"/>
    <x v="0"/>
    <x v="4"/>
    <x v="113"/>
    <x v="354"/>
    <m/>
  </r>
  <r>
    <x v="3"/>
    <x v="0"/>
    <x v="7"/>
    <x v="0"/>
    <x v="0"/>
    <x v="0"/>
    <x v="4"/>
    <x v="147"/>
    <x v="239"/>
    <n v="6042448"/>
  </r>
  <r>
    <x v="3"/>
    <x v="0"/>
    <x v="7"/>
    <x v="0"/>
    <x v="0"/>
    <x v="0"/>
    <x v="9"/>
    <x v="114"/>
    <x v="294"/>
    <n v="2135250"/>
  </r>
  <r>
    <x v="3"/>
    <x v="0"/>
    <x v="7"/>
    <x v="0"/>
    <x v="0"/>
    <x v="0"/>
    <x v="9"/>
    <x v="30"/>
    <x v="212"/>
    <n v="3558750"/>
  </r>
  <r>
    <x v="3"/>
    <x v="0"/>
    <x v="7"/>
    <x v="0"/>
    <x v="0"/>
    <x v="0"/>
    <x v="9"/>
    <x v="170"/>
    <x v="356"/>
    <n v="420150"/>
  </r>
  <r>
    <x v="3"/>
    <x v="0"/>
    <x v="7"/>
    <x v="0"/>
    <x v="0"/>
    <x v="0"/>
    <x v="9"/>
    <x v="170"/>
    <x v="337"/>
    <n v="210084.03"/>
  </r>
  <r>
    <x v="3"/>
    <x v="0"/>
    <x v="7"/>
    <x v="0"/>
    <x v="0"/>
    <x v="0"/>
    <x v="5"/>
    <x v="70"/>
    <x v="88"/>
    <n v="890"/>
  </r>
  <r>
    <x v="3"/>
    <x v="0"/>
    <x v="7"/>
    <x v="0"/>
    <x v="0"/>
    <x v="0"/>
    <x v="5"/>
    <x v="70"/>
    <x v="386"/>
    <n v="51814.81"/>
  </r>
  <r>
    <x v="3"/>
    <x v="0"/>
    <x v="7"/>
    <x v="0"/>
    <x v="0"/>
    <x v="0"/>
    <x v="5"/>
    <x v="70"/>
    <x v="192"/>
    <n v="2111.11"/>
  </r>
  <r>
    <x v="3"/>
    <x v="0"/>
    <x v="7"/>
    <x v="0"/>
    <x v="0"/>
    <x v="0"/>
    <x v="5"/>
    <x v="70"/>
    <x v="260"/>
    <n v="21851.86"/>
  </r>
  <r>
    <x v="3"/>
    <x v="0"/>
    <x v="7"/>
    <x v="0"/>
    <x v="0"/>
    <x v="0"/>
    <x v="5"/>
    <x v="70"/>
    <x v="339"/>
    <n v="2948.14"/>
  </r>
  <r>
    <x v="3"/>
    <x v="0"/>
    <x v="7"/>
    <x v="0"/>
    <x v="0"/>
    <x v="0"/>
    <x v="5"/>
    <x v="70"/>
    <x v="379"/>
    <n v="807"/>
  </r>
  <r>
    <x v="3"/>
    <x v="0"/>
    <x v="7"/>
    <x v="0"/>
    <x v="0"/>
    <x v="0"/>
    <x v="5"/>
    <x v="70"/>
    <x v="387"/>
    <n v="2207.42"/>
  </r>
  <r>
    <x v="3"/>
    <x v="0"/>
    <x v="7"/>
    <x v="0"/>
    <x v="0"/>
    <x v="0"/>
    <x v="5"/>
    <x v="70"/>
    <x v="388"/>
    <n v="23748.15"/>
  </r>
  <r>
    <x v="3"/>
    <x v="0"/>
    <x v="7"/>
    <x v="0"/>
    <x v="0"/>
    <x v="0"/>
    <x v="5"/>
    <x v="70"/>
    <x v="389"/>
    <n v="1629.63"/>
  </r>
  <r>
    <x v="3"/>
    <x v="0"/>
    <x v="7"/>
    <x v="0"/>
    <x v="0"/>
    <x v="0"/>
    <x v="5"/>
    <x v="70"/>
    <x v="390"/>
    <n v="5007.41"/>
  </r>
  <r>
    <x v="3"/>
    <x v="0"/>
    <x v="7"/>
    <x v="0"/>
    <x v="0"/>
    <x v="0"/>
    <x v="5"/>
    <x v="70"/>
    <x v="391"/>
    <n v="4430"/>
  </r>
  <r>
    <x v="3"/>
    <x v="0"/>
    <x v="7"/>
    <x v="0"/>
    <x v="0"/>
    <x v="0"/>
    <x v="5"/>
    <x v="70"/>
    <x v="324"/>
    <n v="11778"/>
  </r>
  <r>
    <x v="3"/>
    <x v="0"/>
    <x v="7"/>
    <x v="0"/>
    <x v="0"/>
    <x v="0"/>
    <x v="5"/>
    <x v="70"/>
    <x v="372"/>
    <m/>
  </r>
  <r>
    <x v="3"/>
    <x v="0"/>
    <x v="7"/>
    <x v="0"/>
    <x v="0"/>
    <x v="0"/>
    <x v="5"/>
    <x v="70"/>
    <x v="373"/>
    <m/>
  </r>
  <r>
    <x v="3"/>
    <x v="0"/>
    <x v="7"/>
    <x v="0"/>
    <x v="0"/>
    <x v="0"/>
    <x v="5"/>
    <x v="70"/>
    <x v="374"/>
    <m/>
  </r>
  <r>
    <x v="3"/>
    <x v="0"/>
    <x v="7"/>
    <x v="0"/>
    <x v="0"/>
    <x v="0"/>
    <x v="5"/>
    <x v="70"/>
    <x v="375"/>
    <m/>
  </r>
  <r>
    <x v="3"/>
    <x v="0"/>
    <x v="7"/>
    <x v="0"/>
    <x v="0"/>
    <x v="0"/>
    <x v="5"/>
    <x v="70"/>
    <x v="324"/>
    <m/>
  </r>
  <r>
    <x v="3"/>
    <x v="0"/>
    <x v="7"/>
    <x v="0"/>
    <x v="0"/>
    <x v="0"/>
    <x v="5"/>
    <x v="71"/>
    <x v="204"/>
    <n v="91000"/>
  </r>
  <r>
    <x v="3"/>
    <x v="0"/>
    <x v="7"/>
    <x v="0"/>
    <x v="0"/>
    <x v="0"/>
    <x v="5"/>
    <x v="71"/>
    <x v="139"/>
    <n v="140"/>
  </r>
  <r>
    <x v="3"/>
    <x v="0"/>
    <x v="7"/>
    <x v="0"/>
    <x v="0"/>
    <x v="0"/>
    <x v="6"/>
    <x v="71"/>
    <x v="368"/>
    <n v="2589.9"/>
  </r>
  <r>
    <x v="3"/>
    <x v="0"/>
    <x v="7"/>
    <x v="0"/>
    <x v="0"/>
    <x v="0"/>
    <x v="6"/>
    <x v="161"/>
    <x v="245"/>
    <n v="2442600"/>
  </r>
  <r>
    <x v="3"/>
    <x v="0"/>
    <x v="7"/>
    <x v="0"/>
    <x v="0"/>
    <x v="0"/>
    <x v="29"/>
    <x v="154"/>
    <x v="203"/>
    <n v="50485"/>
  </r>
  <r>
    <x v="3"/>
    <x v="0"/>
    <x v="7"/>
    <x v="0"/>
    <x v="0"/>
    <x v="0"/>
    <x v="0"/>
    <x v="176"/>
    <x v="17"/>
    <n v="600000"/>
  </r>
  <r>
    <x v="3"/>
    <x v="0"/>
    <x v="7"/>
    <x v="0"/>
    <x v="0"/>
    <x v="0"/>
    <x v="0"/>
    <x v="177"/>
    <x v="270"/>
    <n v="484530.24"/>
  </r>
  <r>
    <x v="3"/>
    <x v="0"/>
    <x v="7"/>
    <x v="0"/>
    <x v="0"/>
    <x v="0"/>
    <x v="0"/>
    <x v="177"/>
    <x v="295"/>
    <n v="1160000"/>
  </r>
  <r>
    <x v="3"/>
    <x v="0"/>
    <x v="7"/>
    <x v="0"/>
    <x v="0"/>
    <x v="0"/>
    <x v="0"/>
    <x v="178"/>
    <x v="254"/>
    <n v="451092"/>
  </r>
  <r>
    <x v="3"/>
    <x v="0"/>
    <x v="7"/>
    <x v="0"/>
    <x v="0"/>
    <x v="0"/>
    <x v="0"/>
    <x v="179"/>
    <x v="88"/>
    <n v="480890.5"/>
  </r>
  <r>
    <x v="3"/>
    <x v="0"/>
    <x v="7"/>
    <x v="0"/>
    <x v="0"/>
    <x v="0"/>
    <x v="0"/>
    <x v="180"/>
    <x v="40"/>
    <n v="39350"/>
  </r>
  <r>
    <x v="3"/>
    <x v="0"/>
    <x v="7"/>
    <x v="0"/>
    <x v="0"/>
    <x v="0"/>
    <x v="0"/>
    <x v="180"/>
    <x v="392"/>
    <n v="192000"/>
  </r>
  <r>
    <x v="3"/>
    <x v="0"/>
    <x v="7"/>
    <x v="0"/>
    <x v="0"/>
    <x v="0"/>
    <x v="0"/>
    <x v="181"/>
    <x v="376"/>
    <n v="300000"/>
  </r>
  <r>
    <x v="3"/>
    <x v="0"/>
    <x v="7"/>
    <x v="0"/>
    <x v="0"/>
    <x v="0"/>
    <x v="0"/>
    <x v="181"/>
    <x v="14"/>
    <n v="1057465.95"/>
  </r>
  <r>
    <x v="3"/>
    <x v="0"/>
    <x v="7"/>
    <x v="0"/>
    <x v="0"/>
    <x v="0"/>
    <x v="0"/>
    <x v="181"/>
    <x v="44"/>
    <n v="4010000"/>
  </r>
  <r>
    <x v="3"/>
    <x v="0"/>
    <x v="7"/>
    <x v="0"/>
    <x v="0"/>
    <x v="0"/>
    <x v="0"/>
    <x v="181"/>
    <x v="393"/>
    <n v="800000"/>
  </r>
  <r>
    <x v="3"/>
    <x v="0"/>
    <x v="7"/>
    <x v="0"/>
    <x v="0"/>
    <x v="0"/>
    <x v="0"/>
    <x v="181"/>
    <x v="394"/>
    <n v="1950000"/>
  </r>
  <r>
    <x v="3"/>
    <x v="0"/>
    <x v="7"/>
    <x v="0"/>
    <x v="0"/>
    <x v="0"/>
    <x v="0"/>
    <x v="181"/>
    <x v="316"/>
    <n v="4000000"/>
  </r>
  <r>
    <x v="3"/>
    <x v="0"/>
    <x v="7"/>
    <x v="0"/>
    <x v="0"/>
    <x v="0"/>
    <x v="0"/>
    <x v="181"/>
    <x v="235"/>
    <m/>
  </r>
  <r>
    <x v="3"/>
    <x v="0"/>
    <x v="7"/>
    <x v="0"/>
    <x v="0"/>
    <x v="0"/>
    <x v="0"/>
    <x v="181"/>
    <x v="162"/>
    <m/>
  </r>
  <r>
    <x v="3"/>
    <x v="0"/>
    <x v="7"/>
    <x v="0"/>
    <x v="0"/>
    <x v="0"/>
    <x v="0"/>
    <x v="181"/>
    <x v="176"/>
    <n v="3069257"/>
  </r>
  <r>
    <x v="3"/>
    <x v="0"/>
    <x v="7"/>
    <x v="0"/>
    <x v="0"/>
    <x v="0"/>
    <x v="19"/>
    <x v="100"/>
    <x v="291"/>
    <n v="280000"/>
  </r>
  <r>
    <x v="3"/>
    <x v="0"/>
    <x v="7"/>
    <x v="0"/>
    <x v="0"/>
    <x v="0"/>
    <x v="19"/>
    <x v="100"/>
    <x v="296"/>
    <m/>
  </r>
  <r>
    <x v="3"/>
    <x v="0"/>
    <x v="7"/>
    <x v="0"/>
    <x v="0"/>
    <x v="0"/>
    <x v="19"/>
    <x v="100"/>
    <x v="280"/>
    <m/>
  </r>
  <r>
    <x v="3"/>
    <x v="0"/>
    <x v="7"/>
    <x v="0"/>
    <x v="0"/>
    <x v="0"/>
    <x v="16"/>
    <x v="117"/>
    <x v="389"/>
    <n v="272000"/>
  </r>
  <r>
    <x v="3"/>
    <x v="0"/>
    <x v="7"/>
    <x v="0"/>
    <x v="0"/>
    <x v="0"/>
    <x v="16"/>
    <x v="117"/>
    <x v="395"/>
    <n v="773108"/>
  </r>
  <r>
    <x v="3"/>
    <x v="0"/>
    <x v="7"/>
    <x v="0"/>
    <x v="0"/>
    <x v="0"/>
    <x v="16"/>
    <x v="117"/>
    <x v="328"/>
    <m/>
  </r>
  <r>
    <x v="3"/>
    <x v="0"/>
    <x v="7"/>
    <x v="0"/>
    <x v="0"/>
    <x v="0"/>
    <x v="16"/>
    <x v="86"/>
    <x v="204"/>
    <n v="901797"/>
  </r>
  <r>
    <x v="3"/>
    <x v="0"/>
    <x v="7"/>
    <x v="0"/>
    <x v="0"/>
    <x v="0"/>
    <x v="27"/>
    <x v="148"/>
    <x v="140"/>
    <n v="77283"/>
  </r>
  <r>
    <x v="3"/>
    <x v="0"/>
    <x v="7"/>
    <x v="0"/>
    <x v="0"/>
    <x v="0"/>
    <x v="27"/>
    <x v="149"/>
    <x v="140"/>
    <n v="485083.58"/>
  </r>
  <r>
    <x v="3"/>
    <x v="0"/>
    <x v="7"/>
    <x v="0"/>
    <x v="0"/>
    <x v="0"/>
    <x v="2"/>
    <x v="87"/>
    <x v="21"/>
    <n v="261047"/>
  </r>
  <r>
    <x v="3"/>
    <x v="0"/>
    <x v="7"/>
    <x v="0"/>
    <x v="0"/>
    <x v="0"/>
    <x v="2"/>
    <x v="87"/>
    <x v="124"/>
    <n v="210900"/>
  </r>
  <r>
    <x v="3"/>
    <x v="0"/>
    <x v="7"/>
    <x v="0"/>
    <x v="0"/>
    <x v="0"/>
    <x v="2"/>
    <x v="87"/>
    <x v="205"/>
    <n v="936430"/>
  </r>
  <r>
    <x v="3"/>
    <x v="0"/>
    <x v="7"/>
    <x v="0"/>
    <x v="0"/>
    <x v="0"/>
    <x v="2"/>
    <x v="87"/>
    <x v="263"/>
    <n v="157345"/>
  </r>
  <r>
    <x v="3"/>
    <x v="0"/>
    <x v="7"/>
    <x v="0"/>
    <x v="0"/>
    <x v="0"/>
    <x v="2"/>
    <x v="155"/>
    <x v="70"/>
    <n v="1543140"/>
  </r>
  <r>
    <x v="3"/>
    <x v="0"/>
    <x v="7"/>
    <x v="0"/>
    <x v="0"/>
    <x v="0"/>
    <x v="2"/>
    <x v="88"/>
    <x v="139"/>
    <n v="402613.91"/>
  </r>
  <r>
    <x v="3"/>
    <x v="0"/>
    <x v="7"/>
    <x v="0"/>
    <x v="0"/>
    <x v="0"/>
    <x v="2"/>
    <x v="88"/>
    <x v="128"/>
    <n v="174666.65"/>
  </r>
  <r>
    <x v="3"/>
    <x v="0"/>
    <x v="7"/>
    <x v="0"/>
    <x v="0"/>
    <x v="0"/>
    <x v="2"/>
    <x v="89"/>
    <x v="32"/>
    <m/>
  </r>
  <r>
    <x v="3"/>
    <x v="0"/>
    <x v="7"/>
    <x v="0"/>
    <x v="0"/>
    <x v="0"/>
    <x v="2"/>
    <x v="89"/>
    <x v="102"/>
    <n v="12941"/>
  </r>
  <r>
    <x v="3"/>
    <x v="0"/>
    <x v="7"/>
    <x v="0"/>
    <x v="0"/>
    <x v="0"/>
    <x v="2"/>
    <x v="89"/>
    <x v="378"/>
    <m/>
  </r>
  <r>
    <x v="3"/>
    <x v="0"/>
    <x v="7"/>
    <x v="0"/>
    <x v="0"/>
    <x v="0"/>
    <x v="2"/>
    <x v="90"/>
    <x v="94"/>
    <n v="265157"/>
  </r>
  <r>
    <x v="3"/>
    <x v="0"/>
    <x v="7"/>
    <x v="0"/>
    <x v="0"/>
    <x v="0"/>
    <x v="2"/>
    <x v="136"/>
    <x v="208"/>
    <n v="170000"/>
  </r>
  <r>
    <x v="3"/>
    <x v="0"/>
    <x v="7"/>
    <x v="0"/>
    <x v="0"/>
    <x v="0"/>
    <x v="2"/>
    <x v="136"/>
    <x v="396"/>
    <n v="48000"/>
  </r>
  <r>
    <x v="3"/>
    <x v="0"/>
    <x v="7"/>
    <x v="0"/>
    <x v="0"/>
    <x v="0"/>
    <x v="2"/>
    <x v="136"/>
    <x v="320"/>
    <n v="28000"/>
  </r>
  <r>
    <x v="3"/>
    <x v="0"/>
    <x v="7"/>
    <x v="0"/>
    <x v="0"/>
    <x v="0"/>
    <x v="2"/>
    <x v="136"/>
    <x v="228"/>
    <n v="180000"/>
  </r>
  <r>
    <x v="3"/>
    <x v="0"/>
    <x v="7"/>
    <x v="0"/>
    <x v="0"/>
    <x v="0"/>
    <x v="2"/>
    <x v="91"/>
    <x v="367"/>
    <m/>
  </r>
  <r>
    <x v="3"/>
    <x v="0"/>
    <x v="7"/>
    <x v="0"/>
    <x v="0"/>
    <x v="0"/>
    <x v="2"/>
    <x v="91"/>
    <x v="397"/>
    <n v="24873.95"/>
  </r>
  <r>
    <x v="3"/>
    <x v="0"/>
    <x v="7"/>
    <x v="0"/>
    <x v="0"/>
    <x v="0"/>
    <x v="2"/>
    <x v="91"/>
    <x v="386"/>
    <n v="698185"/>
  </r>
  <r>
    <x v="3"/>
    <x v="0"/>
    <x v="7"/>
    <x v="0"/>
    <x v="0"/>
    <x v="0"/>
    <x v="2"/>
    <x v="91"/>
    <x v="192"/>
    <n v="26388.89"/>
  </r>
  <r>
    <x v="3"/>
    <x v="0"/>
    <x v="7"/>
    <x v="0"/>
    <x v="0"/>
    <x v="0"/>
    <x v="2"/>
    <x v="91"/>
    <x v="275"/>
    <m/>
  </r>
  <r>
    <x v="3"/>
    <x v="0"/>
    <x v="7"/>
    <x v="0"/>
    <x v="0"/>
    <x v="0"/>
    <x v="2"/>
    <x v="91"/>
    <x v="260"/>
    <n v="273148.14"/>
  </r>
  <r>
    <x v="3"/>
    <x v="0"/>
    <x v="7"/>
    <x v="0"/>
    <x v="0"/>
    <x v="0"/>
    <x v="2"/>
    <x v="91"/>
    <x v="331"/>
    <m/>
  </r>
  <r>
    <x v="3"/>
    <x v="0"/>
    <x v="7"/>
    <x v="0"/>
    <x v="0"/>
    <x v="0"/>
    <x v="2"/>
    <x v="91"/>
    <x v="324"/>
    <n v="147222"/>
  </r>
  <r>
    <x v="3"/>
    <x v="0"/>
    <x v="7"/>
    <x v="0"/>
    <x v="0"/>
    <x v="0"/>
    <x v="2"/>
    <x v="91"/>
    <x v="387"/>
    <n v="32592.84"/>
  </r>
  <r>
    <x v="3"/>
    <x v="0"/>
    <x v="7"/>
    <x v="0"/>
    <x v="0"/>
    <x v="0"/>
    <x v="2"/>
    <x v="91"/>
    <x v="398"/>
    <n v="172700"/>
  </r>
  <r>
    <x v="3"/>
    <x v="0"/>
    <x v="7"/>
    <x v="0"/>
    <x v="0"/>
    <x v="0"/>
    <x v="2"/>
    <x v="91"/>
    <x v="390"/>
    <n v="69352.600000000006"/>
  </r>
  <r>
    <x v="3"/>
    <x v="0"/>
    <x v="7"/>
    <x v="0"/>
    <x v="0"/>
    <x v="0"/>
    <x v="2"/>
    <x v="91"/>
    <x v="389"/>
    <n v="40118.26"/>
  </r>
  <r>
    <x v="3"/>
    <x v="0"/>
    <x v="7"/>
    <x v="0"/>
    <x v="0"/>
    <x v="0"/>
    <x v="2"/>
    <x v="91"/>
    <x v="388"/>
    <n v="326536.84999999998"/>
  </r>
  <r>
    <x v="3"/>
    <x v="0"/>
    <x v="7"/>
    <x v="0"/>
    <x v="0"/>
    <x v="0"/>
    <x v="2"/>
    <x v="91"/>
    <x v="391"/>
    <n v="60870"/>
  </r>
  <r>
    <x v="3"/>
    <x v="0"/>
    <x v="7"/>
    <x v="0"/>
    <x v="0"/>
    <x v="0"/>
    <x v="2"/>
    <x v="91"/>
    <x v="339"/>
    <n v="36851.86"/>
  </r>
  <r>
    <x v="3"/>
    <x v="0"/>
    <x v="7"/>
    <x v="0"/>
    <x v="0"/>
    <x v="0"/>
    <x v="2"/>
    <x v="91"/>
    <x v="368"/>
    <n v="57487.48"/>
  </r>
  <r>
    <x v="3"/>
    <x v="0"/>
    <x v="7"/>
    <x v="0"/>
    <x v="0"/>
    <x v="0"/>
    <x v="2"/>
    <x v="91"/>
    <x v="379"/>
    <n v="15891"/>
  </r>
  <r>
    <x v="3"/>
    <x v="0"/>
    <x v="7"/>
    <x v="0"/>
    <x v="0"/>
    <x v="0"/>
    <x v="2"/>
    <x v="91"/>
    <x v="369"/>
    <m/>
  </r>
  <r>
    <x v="3"/>
    <x v="0"/>
    <x v="7"/>
    <x v="0"/>
    <x v="0"/>
    <x v="0"/>
    <x v="2"/>
    <x v="91"/>
    <x v="382"/>
    <m/>
  </r>
  <r>
    <x v="3"/>
    <x v="0"/>
    <x v="7"/>
    <x v="0"/>
    <x v="0"/>
    <x v="0"/>
    <x v="2"/>
    <x v="91"/>
    <x v="374"/>
    <m/>
  </r>
  <r>
    <x v="3"/>
    <x v="0"/>
    <x v="7"/>
    <x v="0"/>
    <x v="0"/>
    <x v="0"/>
    <x v="2"/>
    <x v="91"/>
    <x v="383"/>
    <m/>
  </r>
  <r>
    <x v="3"/>
    <x v="0"/>
    <x v="7"/>
    <x v="0"/>
    <x v="0"/>
    <x v="0"/>
    <x v="2"/>
    <x v="91"/>
    <x v="375"/>
    <m/>
  </r>
  <r>
    <x v="3"/>
    <x v="0"/>
    <x v="7"/>
    <x v="0"/>
    <x v="0"/>
    <x v="0"/>
    <x v="2"/>
    <x v="91"/>
    <x v="360"/>
    <m/>
  </r>
  <r>
    <x v="3"/>
    <x v="0"/>
    <x v="7"/>
    <x v="0"/>
    <x v="0"/>
    <x v="0"/>
    <x v="2"/>
    <x v="91"/>
    <x v="358"/>
    <m/>
  </r>
  <r>
    <x v="3"/>
    <x v="0"/>
    <x v="7"/>
    <x v="0"/>
    <x v="0"/>
    <x v="0"/>
    <x v="2"/>
    <x v="92"/>
    <x v="399"/>
    <n v="58823.53"/>
  </r>
  <r>
    <x v="3"/>
    <x v="0"/>
    <x v="7"/>
    <x v="0"/>
    <x v="0"/>
    <x v="0"/>
    <x v="2"/>
    <x v="171"/>
    <x v="334"/>
    <m/>
  </r>
  <r>
    <x v="3"/>
    <x v="0"/>
    <x v="7"/>
    <x v="0"/>
    <x v="0"/>
    <x v="7"/>
    <x v="4"/>
    <x v="119"/>
    <x v="136"/>
    <n v="4100000"/>
  </r>
  <r>
    <x v="3"/>
    <x v="0"/>
    <x v="7"/>
    <x v="0"/>
    <x v="0"/>
    <x v="7"/>
    <x v="4"/>
    <x v="119"/>
    <x v="185"/>
    <n v="7000000"/>
  </r>
  <r>
    <x v="3"/>
    <x v="0"/>
    <x v="7"/>
    <x v="0"/>
    <x v="0"/>
    <x v="7"/>
    <x v="4"/>
    <x v="119"/>
    <x v="291"/>
    <n v="6550000"/>
  </r>
  <r>
    <x v="3"/>
    <x v="0"/>
    <x v="7"/>
    <x v="0"/>
    <x v="0"/>
    <x v="7"/>
    <x v="4"/>
    <x v="119"/>
    <x v="250"/>
    <n v="1800000"/>
  </r>
  <r>
    <x v="3"/>
    <x v="0"/>
    <x v="7"/>
    <x v="0"/>
    <x v="0"/>
    <x v="7"/>
    <x v="4"/>
    <x v="119"/>
    <x v="320"/>
    <n v="4000000"/>
  </r>
  <r>
    <x v="3"/>
    <x v="0"/>
    <x v="7"/>
    <x v="0"/>
    <x v="0"/>
    <x v="7"/>
    <x v="4"/>
    <x v="119"/>
    <x v="319"/>
    <n v="1423500"/>
  </r>
  <r>
    <x v="3"/>
    <x v="0"/>
    <x v="7"/>
    <x v="0"/>
    <x v="0"/>
    <x v="7"/>
    <x v="4"/>
    <x v="119"/>
    <x v="295"/>
    <n v="770000"/>
  </r>
  <r>
    <x v="3"/>
    <x v="0"/>
    <x v="7"/>
    <x v="0"/>
    <x v="0"/>
    <x v="7"/>
    <x v="4"/>
    <x v="120"/>
    <x v="250"/>
    <n v="200000"/>
  </r>
  <r>
    <x v="3"/>
    <x v="0"/>
    <x v="7"/>
    <x v="0"/>
    <x v="0"/>
    <x v="7"/>
    <x v="4"/>
    <x v="120"/>
    <x v="319"/>
    <n v="200000"/>
  </r>
  <r>
    <x v="3"/>
    <x v="0"/>
    <x v="7"/>
    <x v="0"/>
    <x v="0"/>
    <x v="7"/>
    <x v="4"/>
    <x v="121"/>
    <x v="136"/>
    <n v="341667"/>
  </r>
  <r>
    <x v="3"/>
    <x v="0"/>
    <x v="7"/>
    <x v="0"/>
    <x v="0"/>
    <x v="7"/>
    <x v="4"/>
    <x v="121"/>
    <x v="185"/>
    <n v="583333"/>
  </r>
  <r>
    <x v="3"/>
    <x v="0"/>
    <x v="7"/>
    <x v="0"/>
    <x v="0"/>
    <x v="7"/>
    <x v="4"/>
    <x v="121"/>
    <x v="250"/>
    <n v="166667"/>
  </r>
  <r>
    <x v="3"/>
    <x v="0"/>
    <x v="7"/>
    <x v="0"/>
    <x v="0"/>
    <x v="7"/>
    <x v="4"/>
    <x v="121"/>
    <x v="320"/>
    <n v="333333"/>
  </r>
  <r>
    <x v="3"/>
    <x v="0"/>
    <x v="7"/>
    <x v="0"/>
    <x v="0"/>
    <x v="7"/>
    <x v="4"/>
    <x v="121"/>
    <x v="291"/>
    <n v="545833"/>
  </r>
  <r>
    <x v="3"/>
    <x v="0"/>
    <x v="7"/>
    <x v="0"/>
    <x v="0"/>
    <x v="7"/>
    <x v="4"/>
    <x v="121"/>
    <x v="319"/>
    <n v="135292"/>
  </r>
  <r>
    <x v="3"/>
    <x v="0"/>
    <x v="7"/>
    <x v="0"/>
    <x v="0"/>
    <x v="7"/>
    <x v="4"/>
    <x v="121"/>
    <x v="295"/>
    <n v="64167"/>
  </r>
  <r>
    <x v="3"/>
    <x v="0"/>
    <x v="7"/>
    <x v="0"/>
    <x v="0"/>
    <x v="7"/>
    <x v="4"/>
    <x v="122"/>
    <x v="136"/>
    <n v="41000"/>
  </r>
  <r>
    <x v="3"/>
    <x v="0"/>
    <x v="7"/>
    <x v="0"/>
    <x v="0"/>
    <x v="7"/>
    <x v="4"/>
    <x v="122"/>
    <x v="185"/>
    <n v="70000"/>
  </r>
  <r>
    <x v="3"/>
    <x v="0"/>
    <x v="7"/>
    <x v="0"/>
    <x v="0"/>
    <x v="7"/>
    <x v="4"/>
    <x v="122"/>
    <x v="291"/>
    <n v="65500"/>
  </r>
  <r>
    <x v="3"/>
    <x v="0"/>
    <x v="7"/>
    <x v="0"/>
    <x v="0"/>
    <x v="7"/>
    <x v="4"/>
    <x v="122"/>
    <x v="320"/>
    <n v="40000"/>
  </r>
  <r>
    <x v="3"/>
    <x v="0"/>
    <x v="7"/>
    <x v="0"/>
    <x v="0"/>
    <x v="7"/>
    <x v="4"/>
    <x v="122"/>
    <x v="250"/>
    <n v="20000"/>
  </r>
  <r>
    <x v="3"/>
    <x v="0"/>
    <x v="7"/>
    <x v="0"/>
    <x v="0"/>
    <x v="7"/>
    <x v="4"/>
    <x v="122"/>
    <x v="319"/>
    <n v="16235"/>
  </r>
  <r>
    <x v="3"/>
    <x v="0"/>
    <x v="7"/>
    <x v="0"/>
    <x v="0"/>
    <x v="7"/>
    <x v="4"/>
    <x v="122"/>
    <x v="295"/>
    <n v="7700"/>
  </r>
  <r>
    <x v="3"/>
    <x v="0"/>
    <x v="7"/>
    <x v="0"/>
    <x v="0"/>
    <x v="7"/>
    <x v="4"/>
    <x v="123"/>
    <x v="136"/>
    <n v="341667"/>
  </r>
  <r>
    <x v="3"/>
    <x v="0"/>
    <x v="7"/>
    <x v="0"/>
    <x v="0"/>
    <x v="7"/>
    <x v="4"/>
    <x v="123"/>
    <x v="185"/>
    <n v="583333"/>
  </r>
  <r>
    <x v="3"/>
    <x v="0"/>
    <x v="7"/>
    <x v="0"/>
    <x v="0"/>
    <x v="7"/>
    <x v="4"/>
    <x v="123"/>
    <x v="250"/>
    <n v="166667"/>
  </r>
  <r>
    <x v="3"/>
    <x v="0"/>
    <x v="7"/>
    <x v="0"/>
    <x v="0"/>
    <x v="7"/>
    <x v="4"/>
    <x v="123"/>
    <x v="320"/>
    <n v="333333"/>
  </r>
  <r>
    <x v="3"/>
    <x v="0"/>
    <x v="7"/>
    <x v="0"/>
    <x v="0"/>
    <x v="7"/>
    <x v="4"/>
    <x v="123"/>
    <x v="291"/>
    <n v="545833"/>
  </r>
  <r>
    <x v="3"/>
    <x v="0"/>
    <x v="7"/>
    <x v="0"/>
    <x v="0"/>
    <x v="7"/>
    <x v="4"/>
    <x v="123"/>
    <x v="319"/>
    <n v="135292"/>
  </r>
  <r>
    <x v="3"/>
    <x v="0"/>
    <x v="7"/>
    <x v="0"/>
    <x v="0"/>
    <x v="7"/>
    <x v="4"/>
    <x v="123"/>
    <x v="295"/>
    <n v="64167"/>
  </r>
  <r>
    <x v="3"/>
    <x v="0"/>
    <x v="7"/>
    <x v="0"/>
    <x v="0"/>
    <x v="7"/>
    <x v="4"/>
    <x v="124"/>
    <x v="136"/>
    <n v="170833"/>
  </r>
  <r>
    <x v="3"/>
    <x v="0"/>
    <x v="7"/>
    <x v="0"/>
    <x v="0"/>
    <x v="7"/>
    <x v="4"/>
    <x v="124"/>
    <x v="185"/>
    <n v="291667"/>
  </r>
  <r>
    <x v="3"/>
    <x v="0"/>
    <x v="7"/>
    <x v="0"/>
    <x v="0"/>
    <x v="7"/>
    <x v="4"/>
    <x v="124"/>
    <x v="291"/>
    <n v="272917"/>
  </r>
  <r>
    <x v="3"/>
    <x v="0"/>
    <x v="7"/>
    <x v="0"/>
    <x v="0"/>
    <x v="7"/>
    <x v="4"/>
    <x v="124"/>
    <x v="320"/>
    <n v="166667"/>
  </r>
  <r>
    <x v="3"/>
    <x v="0"/>
    <x v="7"/>
    <x v="0"/>
    <x v="0"/>
    <x v="7"/>
    <x v="4"/>
    <x v="124"/>
    <x v="250"/>
    <n v="75000"/>
  </r>
  <r>
    <x v="3"/>
    <x v="0"/>
    <x v="7"/>
    <x v="0"/>
    <x v="0"/>
    <x v="7"/>
    <x v="4"/>
    <x v="124"/>
    <x v="319"/>
    <n v="59313"/>
  </r>
  <r>
    <x v="3"/>
    <x v="0"/>
    <x v="7"/>
    <x v="0"/>
    <x v="0"/>
    <x v="7"/>
    <x v="4"/>
    <x v="124"/>
    <x v="295"/>
    <n v="32083"/>
  </r>
  <r>
    <x v="3"/>
    <x v="0"/>
    <x v="7"/>
    <x v="0"/>
    <x v="0"/>
    <x v="7"/>
    <x v="4"/>
    <x v="167"/>
    <x v="250"/>
    <n v="200000"/>
  </r>
  <r>
    <x v="3"/>
    <x v="0"/>
    <x v="7"/>
    <x v="0"/>
    <x v="0"/>
    <x v="7"/>
    <x v="4"/>
    <x v="167"/>
    <x v="291"/>
    <n v="200000"/>
  </r>
  <r>
    <x v="3"/>
    <x v="0"/>
    <x v="7"/>
    <x v="0"/>
    <x v="0"/>
    <x v="7"/>
    <x v="4"/>
    <x v="167"/>
    <x v="295"/>
    <n v="46667"/>
  </r>
  <r>
    <x v="3"/>
    <x v="0"/>
    <x v="7"/>
    <x v="0"/>
    <x v="0"/>
    <x v="7"/>
    <x v="4"/>
    <x v="127"/>
    <x v="5"/>
    <n v="152604"/>
  </r>
  <r>
    <x v="3"/>
    <x v="0"/>
    <x v="7"/>
    <x v="0"/>
    <x v="0"/>
    <x v="7"/>
    <x v="4"/>
    <x v="128"/>
    <x v="6"/>
    <n v="1982820"/>
  </r>
  <r>
    <x v="3"/>
    <x v="0"/>
    <x v="7"/>
    <x v="0"/>
    <x v="0"/>
    <x v="7"/>
    <x v="4"/>
    <x v="128"/>
    <x v="160"/>
    <n v="308400"/>
  </r>
  <r>
    <x v="3"/>
    <x v="0"/>
    <x v="7"/>
    <x v="0"/>
    <x v="0"/>
    <x v="7"/>
    <x v="4"/>
    <x v="128"/>
    <x v="7"/>
    <n v="786000"/>
  </r>
  <r>
    <x v="3"/>
    <x v="0"/>
    <x v="7"/>
    <x v="0"/>
    <x v="0"/>
    <x v="7"/>
    <x v="4"/>
    <x v="129"/>
    <x v="8"/>
    <n v="1001800"/>
  </r>
  <r>
    <x v="3"/>
    <x v="0"/>
    <x v="7"/>
    <x v="0"/>
    <x v="0"/>
    <x v="7"/>
    <x v="4"/>
    <x v="129"/>
    <x v="367"/>
    <n v="164100"/>
  </r>
  <r>
    <x v="3"/>
    <x v="0"/>
    <x v="7"/>
    <x v="0"/>
    <x v="0"/>
    <x v="1"/>
    <x v="7"/>
    <x v="34"/>
    <x v="29"/>
    <n v="71000"/>
  </r>
  <r>
    <x v="3"/>
    <x v="0"/>
    <x v="7"/>
    <x v="0"/>
    <x v="0"/>
    <x v="1"/>
    <x v="7"/>
    <x v="34"/>
    <x v="321"/>
    <n v="25990"/>
  </r>
  <r>
    <x v="3"/>
    <x v="0"/>
    <x v="7"/>
    <x v="0"/>
    <x v="0"/>
    <x v="1"/>
    <x v="7"/>
    <x v="34"/>
    <x v="294"/>
    <m/>
  </r>
  <r>
    <x v="3"/>
    <x v="0"/>
    <x v="7"/>
    <x v="0"/>
    <x v="0"/>
    <x v="1"/>
    <x v="7"/>
    <x v="20"/>
    <x v="29"/>
    <n v="307000"/>
  </r>
  <r>
    <x v="3"/>
    <x v="0"/>
    <x v="7"/>
    <x v="0"/>
    <x v="0"/>
    <x v="1"/>
    <x v="7"/>
    <x v="20"/>
    <x v="321"/>
    <n v="84000"/>
  </r>
  <r>
    <x v="3"/>
    <x v="0"/>
    <x v="7"/>
    <x v="0"/>
    <x v="0"/>
    <x v="1"/>
    <x v="7"/>
    <x v="20"/>
    <x v="169"/>
    <n v="709826.08"/>
  </r>
  <r>
    <x v="3"/>
    <x v="0"/>
    <x v="7"/>
    <x v="0"/>
    <x v="0"/>
    <x v="1"/>
    <x v="7"/>
    <x v="55"/>
    <x v="246"/>
    <n v="754198.16"/>
  </r>
  <r>
    <x v="3"/>
    <x v="0"/>
    <x v="7"/>
    <x v="0"/>
    <x v="0"/>
    <x v="1"/>
    <x v="8"/>
    <x v="22"/>
    <x v="321"/>
    <n v="64433"/>
  </r>
  <r>
    <x v="3"/>
    <x v="0"/>
    <x v="7"/>
    <x v="0"/>
    <x v="0"/>
    <x v="1"/>
    <x v="8"/>
    <x v="22"/>
    <x v="29"/>
    <n v="979197.71"/>
  </r>
  <r>
    <x v="3"/>
    <x v="0"/>
    <x v="7"/>
    <x v="0"/>
    <x v="0"/>
    <x v="1"/>
    <x v="8"/>
    <x v="94"/>
    <x v="235"/>
    <m/>
  </r>
  <r>
    <x v="3"/>
    <x v="0"/>
    <x v="7"/>
    <x v="0"/>
    <x v="0"/>
    <x v="1"/>
    <x v="8"/>
    <x v="94"/>
    <x v="36"/>
    <n v="37617"/>
  </r>
  <r>
    <x v="3"/>
    <x v="0"/>
    <x v="7"/>
    <x v="0"/>
    <x v="0"/>
    <x v="1"/>
    <x v="8"/>
    <x v="94"/>
    <x v="386"/>
    <n v="28331.67"/>
  </r>
  <r>
    <x v="3"/>
    <x v="0"/>
    <x v="7"/>
    <x v="0"/>
    <x v="0"/>
    <x v="1"/>
    <x v="8"/>
    <x v="94"/>
    <x v="70"/>
    <n v="24747.200000000001"/>
  </r>
  <r>
    <x v="3"/>
    <x v="0"/>
    <x v="7"/>
    <x v="0"/>
    <x v="0"/>
    <x v="1"/>
    <x v="8"/>
    <x v="94"/>
    <x v="295"/>
    <n v="58000"/>
  </r>
  <r>
    <x v="3"/>
    <x v="0"/>
    <x v="7"/>
    <x v="0"/>
    <x v="0"/>
    <x v="1"/>
    <x v="8"/>
    <x v="94"/>
    <x v="260"/>
    <n v="4780.09"/>
  </r>
  <r>
    <x v="3"/>
    <x v="0"/>
    <x v="7"/>
    <x v="0"/>
    <x v="0"/>
    <x v="1"/>
    <x v="8"/>
    <x v="94"/>
    <x v="389"/>
    <n v="9520"/>
  </r>
  <r>
    <x v="3"/>
    <x v="0"/>
    <x v="7"/>
    <x v="0"/>
    <x v="0"/>
    <x v="1"/>
    <x v="8"/>
    <x v="94"/>
    <x v="395"/>
    <n v="27059.26"/>
  </r>
  <r>
    <x v="3"/>
    <x v="0"/>
    <x v="7"/>
    <x v="0"/>
    <x v="0"/>
    <x v="1"/>
    <x v="8"/>
    <x v="94"/>
    <x v="398"/>
    <n v="5495"/>
  </r>
  <r>
    <x v="3"/>
    <x v="0"/>
    <x v="7"/>
    <x v="0"/>
    <x v="0"/>
    <x v="1"/>
    <x v="8"/>
    <x v="94"/>
    <x v="354"/>
    <n v="83858.720000000001"/>
  </r>
  <r>
    <x v="3"/>
    <x v="0"/>
    <x v="7"/>
    <x v="0"/>
    <x v="0"/>
    <x v="1"/>
    <x v="8"/>
    <x v="94"/>
    <x v="341"/>
    <m/>
  </r>
  <r>
    <x v="3"/>
    <x v="0"/>
    <x v="7"/>
    <x v="0"/>
    <x v="0"/>
    <x v="1"/>
    <x v="8"/>
    <x v="156"/>
    <x v="31"/>
    <n v="-1006.22"/>
  </r>
  <r>
    <x v="3"/>
    <x v="0"/>
    <x v="7"/>
    <x v="0"/>
    <x v="2"/>
    <x v="3"/>
    <x v="3"/>
    <x v="96"/>
    <x v="0"/>
    <m/>
  </r>
  <r>
    <x v="3"/>
    <x v="0"/>
    <x v="7"/>
    <x v="0"/>
    <x v="2"/>
    <x v="3"/>
    <x v="3"/>
    <x v="137"/>
    <x v="98"/>
    <m/>
  </r>
  <r>
    <x v="3"/>
    <x v="0"/>
    <x v="7"/>
    <x v="0"/>
    <x v="2"/>
    <x v="3"/>
    <x v="3"/>
    <x v="97"/>
    <x v="34"/>
    <n v="805182"/>
  </r>
  <r>
    <x v="3"/>
    <x v="0"/>
    <x v="7"/>
    <x v="0"/>
    <x v="2"/>
    <x v="3"/>
    <x v="3"/>
    <x v="97"/>
    <x v="36"/>
    <m/>
  </r>
  <r>
    <x v="3"/>
    <x v="0"/>
    <x v="7"/>
    <x v="0"/>
    <x v="2"/>
    <x v="3"/>
    <x v="3"/>
    <x v="97"/>
    <x v="48"/>
    <m/>
  </r>
  <r>
    <x v="3"/>
    <x v="0"/>
    <x v="7"/>
    <x v="0"/>
    <x v="2"/>
    <x v="3"/>
    <x v="3"/>
    <x v="97"/>
    <x v="384"/>
    <m/>
  </r>
  <r>
    <x v="3"/>
    <x v="0"/>
    <x v="7"/>
    <x v="0"/>
    <x v="2"/>
    <x v="3"/>
    <x v="3"/>
    <x v="97"/>
    <x v="385"/>
    <m/>
  </r>
  <r>
    <x v="3"/>
    <x v="0"/>
    <x v="7"/>
    <x v="0"/>
    <x v="2"/>
    <x v="3"/>
    <x v="3"/>
    <x v="97"/>
    <x v="0"/>
    <m/>
  </r>
  <r>
    <x v="3"/>
    <x v="0"/>
    <x v="7"/>
    <x v="0"/>
    <x v="2"/>
    <x v="3"/>
    <x v="3"/>
    <x v="97"/>
    <x v="0"/>
    <m/>
  </r>
  <r>
    <x v="3"/>
    <x v="0"/>
    <x v="7"/>
    <x v="0"/>
    <x v="2"/>
    <x v="3"/>
    <x v="3"/>
    <x v="98"/>
    <x v="0"/>
    <m/>
  </r>
  <r>
    <x v="3"/>
    <x v="0"/>
    <x v="7"/>
    <x v="0"/>
    <x v="2"/>
    <x v="3"/>
    <x v="3"/>
    <x v="99"/>
    <x v="70"/>
    <n v="4607823"/>
  </r>
  <r>
    <x v="3"/>
    <x v="0"/>
    <x v="7"/>
    <x v="0"/>
    <x v="2"/>
    <x v="3"/>
    <x v="3"/>
    <x v="97"/>
    <x v="36"/>
    <n v="6961198"/>
  </r>
  <r>
    <x v="3"/>
    <x v="0"/>
    <x v="7"/>
    <x v="0"/>
    <x v="2"/>
    <x v="3"/>
    <x v="3"/>
    <x v="99"/>
    <x v="366"/>
    <m/>
  </r>
  <r>
    <x v="3"/>
    <x v="0"/>
    <x v="7"/>
    <x v="0"/>
    <x v="2"/>
    <x v="3"/>
    <x v="3"/>
    <x v="99"/>
    <x v="226"/>
    <m/>
  </r>
  <r>
    <x v="3"/>
    <x v="0"/>
    <x v="7"/>
    <x v="0"/>
    <x v="2"/>
    <x v="3"/>
    <x v="3"/>
    <x v="99"/>
    <x v="230"/>
    <m/>
  </r>
  <r>
    <x v="3"/>
    <x v="0"/>
    <x v="7"/>
    <x v="0"/>
    <x v="2"/>
    <x v="3"/>
    <x v="3"/>
    <x v="99"/>
    <x v="156"/>
    <m/>
  </r>
  <r>
    <x v="3"/>
    <x v="0"/>
    <x v="7"/>
    <x v="0"/>
    <x v="2"/>
    <x v="3"/>
    <x v="3"/>
    <x v="99"/>
    <x v="249"/>
    <n v="50772040"/>
  </r>
  <r>
    <x v="3"/>
    <x v="0"/>
    <x v="7"/>
    <x v="0"/>
    <x v="2"/>
    <x v="3"/>
    <x v="3"/>
    <x v="99"/>
    <x v="347"/>
    <m/>
  </r>
  <r>
    <x v="3"/>
    <x v="0"/>
    <x v="7"/>
    <x v="0"/>
    <x v="2"/>
    <x v="3"/>
    <x v="26"/>
    <x v="137"/>
    <x v="98"/>
    <m/>
  </r>
  <r>
    <x v="3"/>
    <x v="0"/>
    <x v="7"/>
    <x v="0"/>
    <x v="2"/>
    <x v="3"/>
    <x v="20"/>
    <x v="99"/>
    <x v="226"/>
    <m/>
  </r>
  <r>
    <x v="3"/>
    <x v="0"/>
    <x v="7"/>
    <x v="0"/>
    <x v="2"/>
    <x v="3"/>
    <x v="20"/>
    <x v="49"/>
    <x v="124"/>
    <m/>
  </r>
  <r>
    <x v="3"/>
    <x v="0"/>
    <x v="7"/>
    <x v="0"/>
    <x v="2"/>
    <x v="3"/>
    <x v="20"/>
    <x v="49"/>
    <x v="41"/>
    <n v="2504970"/>
  </r>
  <r>
    <x v="3"/>
    <x v="0"/>
    <x v="7"/>
    <x v="0"/>
    <x v="2"/>
    <x v="3"/>
    <x v="20"/>
    <x v="49"/>
    <x v="42"/>
    <n v="690000"/>
  </r>
  <r>
    <x v="3"/>
    <x v="0"/>
    <x v="7"/>
    <x v="0"/>
    <x v="2"/>
    <x v="3"/>
    <x v="20"/>
    <x v="49"/>
    <x v="400"/>
    <n v="250000"/>
  </r>
  <r>
    <x v="3"/>
    <x v="0"/>
    <x v="7"/>
    <x v="0"/>
    <x v="2"/>
    <x v="3"/>
    <x v="20"/>
    <x v="49"/>
    <x v="122"/>
    <m/>
  </r>
  <r>
    <x v="3"/>
    <x v="0"/>
    <x v="7"/>
    <x v="0"/>
    <x v="2"/>
    <x v="3"/>
    <x v="20"/>
    <x v="151"/>
    <x v="0"/>
    <m/>
  </r>
  <r>
    <x v="3"/>
    <x v="0"/>
    <x v="7"/>
    <x v="0"/>
    <x v="2"/>
    <x v="3"/>
    <x v="20"/>
    <x v="111"/>
    <x v="42"/>
    <n v="1052000"/>
  </r>
  <r>
    <x v="3"/>
    <x v="0"/>
    <x v="7"/>
    <x v="0"/>
    <x v="2"/>
    <x v="3"/>
    <x v="20"/>
    <x v="111"/>
    <x v="124"/>
    <n v="1489608"/>
  </r>
  <r>
    <x v="3"/>
    <x v="0"/>
    <x v="7"/>
    <x v="0"/>
    <x v="2"/>
    <x v="3"/>
    <x v="20"/>
    <x v="111"/>
    <x v="0"/>
    <m/>
  </r>
  <r>
    <x v="3"/>
    <x v="0"/>
    <x v="7"/>
    <x v="0"/>
    <x v="2"/>
    <x v="3"/>
    <x v="20"/>
    <x v="111"/>
    <x v="0"/>
    <m/>
  </r>
  <r>
    <x v="3"/>
    <x v="0"/>
    <x v="7"/>
    <x v="0"/>
    <x v="2"/>
    <x v="3"/>
    <x v="20"/>
    <x v="111"/>
    <x v="0"/>
    <m/>
  </r>
  <r>
    <x v="3"/>
    <x v="0"/>
    <x v="7"/>
    <x v="0"/>
    <x v="2"/>
    <x v="3"/>
    <x v="30"/>
    <x v="151"/>
    <x v="124"/>
    <n v="1364283"/>
  </r>
  <r>
    <x v="3"/>
    <x v="0"/>
    <x v="7"/>
    <x v="0"/>
    <x v="2"/>
    <x v="3"/>
    <x v="30"/>
    <x v="151"/>
    <x v="230"/>
    <m/>
  </r>
  <r>
    <x v="3"/>
    <x v="0"/>
    <x v="7"/>
    <x v="0"/>
    <x v="2"/>
    <x v="3"/>
    <x v="0"/>
    <x v="157"/>
    <x v="352"/>
    <m/>
  </r>
  <r>
    <x v="3"/>
    <x v="0"/>
    <x v="7"/>
    <x v="0"/>
    <x v="2"/>
    <x v="3"/>
    <x v="0"/>
    <x v="157"/>
    <x v="353"/>
    <m/>
  </r>
  <r>
    <x v="3"/>
    <x v="0"/>
    <x v="7"/>
    <x v="0"/>
    <x v="2"/>
    <x v="3"/>
    <x v="21"/>
    <x v="50"/>
    <x v="0"/>
    <m/>
  </r>
  <r>
    <x v="3"/>
    <x v="0"/>
    <x v="7"/>
    <x v="0"/>
    <x v="2"/>
    <x v="3"/>
    <x v="21"/>
    <x v="132"/>
    <x v="0"/>
    <m/>
  </r>
  <r>
    <x v="4"/>
    <x v="0"/>
    <x v="7"/>
    <x v="0"/>
    <x v="1"/>
    <x v="2"/>
    <x v="24"/>
    <x v="63"/>
    <x v="1"/>
    <n v="353432716.97000003"/>
  </r>
  <r>
    <x v="4"/>
    <x v="0"/>
    <x v="7"/>
    <x v="0"/>
    <x v="1"/>
    <x v="5"/>
    <x v="11"/>
    <x v="64"/>
    <x v="0"/>
    <m/>
  </r>
  <r>
    <x v="4"/>
    <x v="0"/>
    <x v="7"/>
    <x v="0"/>
    <x v="1"/>
    <x v="5"/>
    <x v="14"/>
    <x v="66"/>
    <x v="0"/>
    <m/>
  </r>
  <r>
    <x v="4"/>
    <x v="0"/>
    <x v="7"/>
    <x v="0"/>
    <x v="1"/>
    <x v="5"/>
    <x v="15"/>
    <x v="69"/>
    <x v="0"/>
    <m/>
  </r>
  <r>
    <x v="4"/>
    <x v="0"/>
    <x v="7"/>
    <x v="0"/>
    <x v="1"/>
    <x v="2"/>
    <x v="25"/>
    <x v="74"/>
    <x v="0"/>
    <n v="-9679178.9499999993"/>
  </r>
  <r>
    <x v="4"/>
    <x v="0"/>
    <x v="7"/>
    <x v="0"/>
    <x v="1"/>
    <x v="2"/>
    <x v="25"/>
    <x v="118"/>
    <x v="0"/>
    <m/>
  </r>
  <r>
    <x v="4"/>
    <x v="0"/>
    <x v="7"/>
    <x v="0"/>
    <x v="1"/>
    <x v="2"/>
    <x v="0"/>
    <x v="103"/>
    <x v="0"/>
    <m/>
  </r>
  <r>
    <x v="4"/>
    <x v="0"/>
    <x v="7"/>
    <x v="0"/>
    <x v="1"/>
    <x v="2"/>
    <x v="0"/>
    <x v="104"/>
    <x v="0"/>
    <n v="134453.76000000001"/>
  </r>
  <r>
    <x v="4"/>
    <x v="0"/>
    <x v="7"/>
    <x v="0"/>
    <x v="1"/>
    <x v="2"/>
    <x v="0"/>
    <x v="145"/>
    <x v="0"/>
    <n v="-3926296.43"/>
  </r>
  <r>
    <x v="4"/>
    <x v="0"/>
    <x v="7"/>
    <x v="0"/>
    <x v="1"/>
    <x v="5"/>
    <x v="7"/>
    <x v="182"/>
    <x v="36"/>
    <m/>
  </r>
  <r>
    <x v="4"/>
    <x v="0"/>
    <x v="7"/>
    <x v="0"/>
    <x v="0"/>
    <x v="0"/>
    <x v="4"/>
    <x v="158"/>
    <x v="2"/>
    <n v="16666667"/>
  </r>
  <r>
    <x v="4"/>
    <x v="0"/>
    <x v="7"/>
    <x v="0"/>
    <x v="0"/>
    <x v="0"/>
    <x v="4"/>
    <x v="6"/>
    <x v="157"/>
    <n v="2333333"/>
  </r>
  <r>
    <x v="4"/>
    <x v="0"/>
    <x v="7"/>
    <x v="0"/>
    <x v="0"/>
    <x v="0"/>
    <x v="4"/>
    <x v="6"/>
    <x v="323"/>
    <n v="2746667"/>
  </r>
  <r>
    <x v="4"/>
    <x v="0"/>
    <x v="7"/>
    <x v="0"/>
    <x v="0"/>
    <x v="0"/>
    <x v="4"/>
    <x v="160"/>
    <x v="291"/>
    <n v="0"/>
  </r>
  <r>
    <x v="4"/>
    <x v="0"/>
    <x v="7"/>
    <x v="0"/>
    <x v="0"/>
    <x v="0"/>
    <x v="4"/>
    <x v="160"/>
    <x v="185"/>
    <n v="0"/>
  </r>
  <r>
    <x v="4"/>
    <x v="0"/>
    <x v="7"/>
    <x v="0"/>
    <x v="0"/>
    <x v="0"/>
    <x v="4"/>
    <x v="12"/>
    <x v="157"/>
    <n v="166667"/>
  </r>
  <r>
    <x v="4"/>
    <x v="0"/>
    <x v="7"/>
    <x v="0"/>
    <x v="0"/>
    <x v="0"/>
    <x v="4"/>
    <x v="12"/>
    <x v="319"/>
    <m/>
  </r>
  <r>
    <x v="4"/>
    <x v="0"/>
    <x v="7"/>
    <x v="0"/>
    <x v="0"/>
    <x v="0"/>
    <x v="4"/>
    <x v="8"/>
    <x v="157"/>
    <n v="244444"/>
  </r>
  <r>
    <x v="4"/>
    <x v="0"/>
    <x v="7"/>
    <x v="0"/>
    <x v="0"/>
    <x v="0"/>
    <x v="4"/>
    <x v="8"/>
    <x v="323"/>
    <n v="291667"/>
  </r>
  <r>
    <x v="4"/>
    <x v="0"/>
    <x v="7"/>
    <x v="0"/>
    <x v="0"/>
    <x v="0"/>
    <x v="4"/>
    <x v="9"/>
    <x v="157"/>
    <n v="31949"/>
  </r>
  <r>
    <x v="4"/>
    <x v="0"/>
    <x v="7"/>
    <x v="0"/>
    <x v="0"/>
    <x v="0"/>
    <x v="4"/>
    <x v="9"/>
    <x v="323"/>
    <n v="35000"/>
  </r>
  <r>
    <x v="4"/>
    <x v="0"/>
    <x v="7"/>
    <x v="0"/>
    <x v="0"/>
    <x v="0"/>
    <x v="4"/>
    <x v="10"/>
    <x v="157"/>
    <n v="-215556"/>
  </r>
  <r>
    <x v="4"/>
    <x v="0"/>
    <x v="7"/>
    <x v="0"/>
    <x v="0"/>
    <x v="0"/>
    <x v="4"/>
    <x v="10"/>
    <x v="323"/>
    <n v="291667"/>
  </r>
  <r>
    <x v="4"/>
    <x v="0"/>
    <x v="7"/>
    <x v="0"/>
    <x v="0"/>
    <x v="0"/>
    <x v="4"/>
    <x v="11"/>
    <x v="2"/>
    <n v="833333"/>
  </r>
  <r>
    <x v="4"/>
    <x v="0"/>
    <x v="7"/>
    <x v="0"/>
    <x v="0"/>
    <x v="0"/>
    <x v="4"/>
    <x v="11"/>
    <x v="157"/>
    <n v="116667"/>
  </r>
  <r>
    <x v="4"/>
    <x v="0"/>
    <x v="7"/>
    <x v="0"/>
    <x v="0"/>
    <x v="0"/>
    <x v="4"/>
    <x v="11"/>
    <x v="323"/>
    <n v="145833"/>
  </r>
  <r>
    <x v="4"/>
    <x v="0"/>
    <x v="7"/>
    <x v="0"/>
    <x v="0"/>
    <x v="0"/>
    <x v="4"/>
    <x v="174"/>
    <x v="323"/>
    <m/>
  </r>
  <r>
    <x v="4"/>
    <x v="0"/>
    <x v="7"/>
    <x v="0"/>
    <x v="0"/>
    <x v="0"/>
    <x v="4"/>
    <x v="174"/>
    <x v="2"/>
    <n v="10000000"/>
  </r>
  <r>
    <x v="4"/>
    <x v="0"/>
    <x v="7"/>
    <x v="0"/>
    <x v="0"/>
    <x v="0"/>
    <x v="4"/>
    <x v="174"/>
    <x v="157"/>
    <n v="166667"/>
  </r>
  <r>
    <x v="4"/>
    <x v="0"/>
    <x v="7"/>
    <x v="0"/>
    <x v="0"/>
    <x v="0"/>
    <x v="4"/>
    <x v="13"/>
    <x v="5"/>
    <n v="58396"/>
  </r>
  <r>
    <x v="4"/>
    <x v="0"/>
    <x v="7"/>
    <x v="0"/>
    <x v="0"/>
    <x v="0"/>
    <x v="4"/>
    <x v="175"/>
    <x v="229"/>
    <n v="-16080"/>
  </r>
  <r>
    <x v="4"/>
    <x v="0"/>
    <x v="7"/>
    <x v="0"/>
    <x v="0"/>
    <x v="0"/>
    <x v="4"/>
    <x v="175"/>
    <x v="130"/>
    <n v="-12386"/>
  </r>
  <r>
    <x v="4"/>
    <x v="0"/>
    <x v="7"/>
    <x v="0"/>
    <x v="0"/>
    <x v="0"/>
    <x v="4"/>
    <x v="175"/>
    <x v="181"/>
    <n v="-25220"/>
  </r>
  <r>
    <x v="4"/>
    <x v="0"/>
    <x v="7"/>
    <x v="0"/>
    <x v="0"/>
    <x v="0"/>
    <x v="4"/>
    <x v="14"/>
    <x v="6"/>
    <n v="1900261"/>
  </r>
  <r>
    <x v="4"/>
    <x v="0"/>
    <x v="7"/>
    <x v="0"/>
    <x v="0"/>
    <x v="0"/>
    <x v="4"/>
    <x v="183"/>
    <x v="6"/>
    <n v="100000000"/>
  </r>
  <r>
    <x v="4"/>
    <x v="0"/>
    <x v="7"/>
    <x v="0"/>
    <x v="0"/>
    <x v="0"/>
    <x v="4"/>
    <x v="15"/>
    <x v="8"/>
    <n v="672000"/>
  </r>
  <r>
    <x v="4"/>
    <x v="0"/>
    <x v="7"/>
    <x v="0"/>
    <x v="0"/>
    <x v="0"/>
    <x v="4"/>
    <x v="113"/>
    <x v="314"/>
    <n v="660000"/>
  </r>
  <r>
    <x v="4"/>
    <x v="0"/>
    <x v="7"/>
    <x v="0"/>
    <x v="0"/>
    <x v="0"/>
    <x v="4"/>
    <x v="113"/>
    <x v="354"/>
    <n v="719200"/>
  </r>
  <r>
    <x v="4"/>
    <x v="0"/>
    <x v="7"/>
    <x v="0"/>
    <x v="0"/>
    <x v="0"/>
    <x v="4"/>
    <x v="113"/>
    <x v="354"/>
    <m/>
  </r>
  <r>
    <x v="4"/>
    <x v="0"/>
    <x v="7"/>
    <x v="0"/>
    <x v="0"/>
    <x v="0"/>
    <x v="4"/>
    <x v="147"/>
    <x v="239"/>
    <m/>
  </r>
  <r>
    <x v="4"/>
    <x v="0"/>
    <x v="7"/>
    <x v="0"/>
    <x v="0"/>
    <x v="0"/>
    <x v="9"/>
    <x v="114"/>
    <x v="294"/>
    <n v="2135250"/>
  </r>
  <r>
    <x v="4"/>
    <x v="0"/>
    <x v="7"/>
    <x v="0"/>
    <x v="0"/>
    <x v="0"/>
    <x v="9"/>
    <x v="30"/>
    <x v="212"/>
    <n v="3558750"/>
  </r>
  <r>
    <x v="4"/>
    <x v="0"/>
    <x v="7"/>
    <x v="0"/>
    <x v="0"/>
    <x v="0"/>
    <x v="9"/>
    <x v="170"/>
    <x v="356"/>
    <n v="600000"/>
  </r>
  <r>
    <x v="4"/>
    <x v="0"/>
    <x v="7"/>
    <x v="0"/>
    <x v="0"/>
    <x v="0"/>
    <x v="9"/>
    <x v="170"/>
    <x v="337"/>
    <m/>
  </r>
  <r>
    <x v="4"/>
    <x v="0"/>
    <x v="7"/>
    <x v="0"/>
    <x v="0"/>
    <x v="0"/>
    <x v="5"/>
    <x v="70"/>
    <x v="88"/>
    <n v="890"/>
  </r>
  <r>
    <x v="4"/>
    <x v="0"/>
    <x v="7"/>
    <x v="0"/>
    <x v="0"/>
    <x v="0"/>
    <x v="5"/>
    <x v="70"/>
    <x v="386"/>
    <m/>
  </r>
  <r>
    <x v="4"/>
    <x v="0"/>
    <x v="7"/>
    <x v="0"/>
    <x v="0"/>
    <x v="0"/>
    <x v="5"/>
    <x v="70"/>
    <x v="192"/>
    <m/>
  </r>
  <r>
    <x v="4"/>
    <x v="0"/>
    <x v="7"/>
    <x v="0"/>
    <x v="0"/>
    <x v="0"/>
    <x v="5"/>
    <x v="70"/>
    <x v="260"/>
    <n v="13111"/>
  </r>
  <r>
    <x v="4"/>
    <x v="0"/>
    <x v="7"/>
    <x v="0"/>
    <x v="0"/>
    <x v="0"/>
    <x v="5"/>
    <x v="70"/>
    <x v="53"/>
    <n v="9888.9"/>
  </r>
  <r>
    <x v="4"/>
    <x v="0"/>
    <x v="7"/>
    <x v="0"/>
    <x v="0"/>
    <x v="0"/>
    <x v="5"/>
    <x v="70"/>
    <x v="401"/>
    <n v="23925.94"/>
  </r>
  <r>
    <x v="4"/>
    <x v="0"/>
    <x v="7"/>
    <x v="0"/>
    <x v="0"/>
    <x v="0"/>
    <x v="5"/>
    <x v="70"/>
    <x v="402"/>
    <n v="8488"/>
  </r>
  <r>
    <x v="4"/>
    <x v="0"/>
    <x v="7"/>
    <x v="0"/>
    <x v="0"/>
    <x v="0"/>
    <x v="5"/>
    <x v="70"/>
    <x v="403"/>
    <n v="5518"/>
  </r>
  <r>
    <x v="4"/>
    <x v="0"/>
    <x v="7"/>
    <x v="0"/>
    <x v="0"/>
    <x v="0"/>
    <x v="5"/>
    <x v="70"/>
    <x v="404"/>
    <n v="37588.410000000003"/>
  </r>
  <r>
    <x v="4"/>
    <x v="0"/>
    <x v="7"/>
    <x v="0"/>
    <x v="0"/>
    <x v="0"/>
    <x v="5"/>
    <x v="70"/>
    <x v="405"/>
    <n v="14962.96"/>
  </r>
  <r>
    <x v="4"/>
    <x v="0"/>
    <x v="7"/>
    <x v="0"/>
    <x v="0"/>
    <x v="0"/>
    <x v="5"/>
    <x v="70"/>
    <x v="391"/>
    <m/>
  </r>
  <r>
    <x v="4"/>
    <x v="0"/>
    <x v="7"/>
    <x v="0"/>
    <x v="0"/>
    <x v="0"/>
    <x v="5"/>
    <x v="70"/>
    <x v="324"/>
    <n v="13889"/>
  </r>
  <r>
    <x v="4"/>
    <x v="0"/>
    <x v="7"/>
    <x v="0"/>
    <x v="0"/>
    <x v="0"/>
    <x v="5"/>
    <x v="70"/>
    <x v="372"/>
    <m/>
  </r>
  <r>
    <x v="4"/>
    <x v="0"/>
    <x v="7"/>
    <x v="0"/>
    <x v="0"/>
    <x v="0"/>
    <x v="5"/>
    <x v="70"/>
    <x v="373"/>
    <m/>
  </r>
  <r>
    <x v="4"/>
    <x v="0"/>
    <x v="7"/>
    <x v="0"/>
    <x v="0"/>
    <x v="0"/>
    <x v="5"/>
    <x v="70"/>
    <x v="374"/>
    <m/>
  </r>
  <r>
    <x v="4"/>
    <x v="0"/>
    <x v="7"/>
    <x v="0"/>
    <x v="0"/>
    <x v="0"/>
    <x v="5"/>
    <x v="70"/>
    <x v="375"/>
    <m/>
  </r>
  <r>
    <x v="4"/>
    <x v="0"/>
    <x v="7"/>
    <x v="0"/>
    <x v="0"/>
    <x v="0"/>
    <x v="5"/>
    <x v="70"/>
    <x v="324"/>
    <m/>
  </r>
  <r>
    <x v="4"/>
    <x v="0"/>
    <x v="7"/>
    <x v="0"/>
    <x v="0"/>
    <x v="0"/>
    <x v="5"/>
    <x v="71"/>
    <x v="204"/>
    <n v="182000"/>
  </r>
  <r>
    <x v="4"/>
    <x v="0"/>
    <x v="7"/>
    <x v="0"/>
    <x v="0"/>
    <x v="0"/>
    <x v="5"/>
    <x v="71"/>
    <x v="404"/>
    <n v="129629.57"/>
  </r>
  <r>
    <x v="4"/>
    <x v="0"/>
    <x v="7"/>
    <x v="0"/>
    <x v="0"/>
    <x v="0"/>
    <x v="6"/>
    <x v="71"/>
    <x v="368"/>
    <m/>
  </r>
  <r>
    <x v="4"/>
    <x v="0"/>
    <x v="7"/>
    <x v="0"/>
    <x v="0"/>
    <x v="0"/>
    <x v="6"/>
    <x v="184"/>
    <x v="2"/>
    <n v="2500000"/>
  </r>
  <r>
    <x v="4"/>
    <x v="0"/>
    <x v="7"/>
    <x v="0"/>
    <x v="0"/>
    <x v="0"/>
    <x v="29"/>
    <x v="154"/>
    <x v="203"/>
    <n v="50485"/>
  </r>
  <r>
    <x v="4"/>
    <x v="0"/>
    <x v="7"/>
    <x v="0"/>
    <x v="0"/>
    <x v="0"/>
    <x v="0"/>
    <x v="176"/>
    <x v="17"/>
    <n v="350000"/>
  </r>
  <r>
    <x v="4"/>
    <x v="0"/>
    <x v="7"/>
    <x v="0"/>
    <x v="0"/>
    <x v="0"/>
    <x v="0"/>
    <x v="177"/>
    <x v="270"/>
    <m/>
  </r>
  <r>
    <x v="4"/>
    <x v="0"/>
    <x v="7"/>
    <x v="0"/>
    <x v="0"/>
    <x v="0"/>
    <x v="0"/>
    <x v="177"/>
    <x v="342"/>
    <n v="350000"/>
  </r>
  <r>
    <x v="4"/>
    <x v="0"/>
    <x v="7"/>
    <x v="0"/>
    <x v="0"/>
    <x v="0"/>
    <x v="0"/>
    <x v="178"/>
    <x v="254"/>
    <n v="434313"/>
  </r>
  <r>
    <x v="4"/>
    <x v="0"/>
    <x v="7"/>
    <x v="0"/>
    <x v="0"/>
    <x v="0"/>
    <x v="0"/>
    <x v="179"/>
    <x v="88"/>
    <n v="487660.79"/>
  </r>
  <r>
    <x v="4"/>
    <x v="0"/>
    <x v="7"/>
    <x v="0"/>
    <x v="0"/>
    <x v="0"/>
    <x v="0"/>
    <x v="180"/>
    <x v="406"/>
    <n v="700000"/>
  </r>
  <r>
    <x v="4"/>
    <x v="0"/>
    <x v="7"/>
    <x v="0"/>
    <x v="0"/>
    <x v="0"/>
    <x v="0"/>
    <x v="180"/>
    <x v="407"/>
    <n v="700000"/>
  </r>
  <r>
    <x v="4"/>
    <x v="0"/>
    <x v="7"/>
    <x v="0"/>
    <x v="0"/>
    <x v="0"/>
    <x v="0"/>
    <x v="180"/>
    <x v="92"/>
    <n v="288975"/>
  </r>
  <r>
    <x v="4"/>
    <x v="0"/>
    <x v="7"/>
    <x v="0"/>
    <x v="0"/>
    <x v="0"/>
    <x v="0"/>
    <x v="180"/>
    <x v="218"/>
    <n v="200000"/>
  </r>
  <r>
    <x v="4"/>
    <x v="0"/>
    <x v="7"/>
    <x v="0"/>
    <x v="0"/>
    <x v="0"/>
    <x v="0"/>
    <x v="181"/>
    <x v="393"/>
    <n v="800000"/>
  </r>
  <r>
    <x v="4"/>
    <x v="0"/>
    <x v="7"/>
    <x v="0"/>
    <x v="0"/>
    <x v="0"/>
    <x v="0"/>
    <x v="181"/>
    <x v="14"/>
    <n v="1161667.98"/>
  </r>
  <r>
    <x v="4"/>
    <x v="0"/>
    <x v="7"/>
    <x v="0"/>
    <x v="0"/>
    <x v="0"/>
    <x v="0"/>
    <x v="181"/>
    <x v="44"/>
    <n v="3800000"/>
  </r>
  <r>
    <x v="4"/>
    <x v="0"/>
    <x v="7"/>
    <x v="0"/>
    <x v="0"/>
    <x v="0"/>
    <x v="0"/>
    <x v="181"/>
    <x v="316"/>
    <n v="4750000"/>
  </r>
  <r>
    <x v="4"/>
    <x v="0"/>
    <x v="7"/>
    <x v="0"/>
    <x v="0"/>
    <x v="0"/>
    <x v="0"/>
    <x v="181"/>
    <x v="394"/>
    <n v="600000"/>
  </r>
  <r>
    <x v="4"/>
    <x v="0"/>
    <x v="7"/>
    <x v="0"/>
    <x v="0"/>
    <x v="0"/>
    <x v="0"/>
    <x v="181"/>
    <x v="241"/>
    <n v="1638655"/>
  </r>
  <r>
    <x v="4"/>
    <x v="0"/>
    <x v="7"/>
    <x v="0"/>
    <x v="0"/>
    <x v="0"/>
    <x v="0"/>
    <x v="181"/>
    <x v="235"/>
    <n v="450719"/>
  </r>
  <r>
    <x v="4"/>
    <x v="0"/>
    <x v="7"/>
    <x v="0"/>
    <x v="0"/>
    <x v="0"/>
    <x v="0"/>
    <x v="181"/>
    <x v="162"/>
    <n v="1900000"/>
  </r>
  <r>
    <x v="4"/>
    <x v="0"/>
    <x v="7"/>
    <x v="0"/>
    <x v="0"/>
    <x v="0"/>
    <x v="0"/>
    <x v="181"/>
    <x v="176"/>
    <n v="3303073"/>
  </r>
  <r>
    <x v="4"/>
    <x v="0"/>
    <x v="7"/>
    <x v="0"/>
    <x v="0"/>
    <x v="0"/>
    <x v="19"/>
    <x v="100"/>
    <x v="377"/>
    <n v="257143"/>
  </r>
  <r>
    <x v="4"/>
    <x v="0"/>
    <x v="7"/>
    <x v="0"/>
    <x v="0"/>
    <x v="0"/>
    <x v="19"/>
    <x v="100"/>
    <x v="408"/>
    <n v="85000"/>
  </r>
  <r>
    <x v="4"/>
    <x v="0"/>
    <x v="7"/>
    <x v="0"/>
    <x v="0"/>
    <x v="0"/>
    <x v="19"/>
    <x v="100"/>
    <x v="218"/>
    <n v="800000"/>
  </r>
  <r>
    <x v="4"/>
    <x v="0"/>
    <x v="7"/>
    <x v="0"/>
    <x v="0"/>
    <x v="0"/>
    <x v="19"/>
    <x v="164"/>
    <x v="288"/>
    <n v="2478944"/>
  </r>
  <r>
    <x v="4"/>
    <x v="0"/>
    <x v="7"/>
    <x v="0"/>
    <x v="0"/>
    <x v="0"/>
    <x v="19"/>
    <x v="164"/>
    <x v="407"/>
    <n v="3100000"/>
  </r>
  <r>
    <x v="4"/>
    <x v="0"/>
    <x v="7"/>
    <x v="0"/>
    <x v="0"/>
    <x v="0"/>
    <x v="16"/>
    <x v="117"/>
    <x v="389"/>
    <m/>
  </r>
  <r>
    <x v="4"/>
    <x v="0"/>
    <x v="7"/>
    <x v="0"/>
    <x v="0"/>
    <x v="0"/>
    <x v="16"/>
    <x v="117"/>
    <x v="395"/>
    <n v="184874"/>
  </r>
  <r>
    <x v="4"/>
    <x v="0"/>
    <x v="7"/>
    <x v="0"/>
    <x v="0"/>
    <x v="0"/>
    <x v="16"/>
    <x v="117"/>
    <x v="328"/>
    <m/>
  </r>
  <r>
    <x v="4"/>
    <x v="0"/>
    <x v="7"/>
    <x v="0"/>
    <x v="0"/>
    <x v="0"/>
    <x v="16"/>
    <x v="86"/>
    <x v="204"/>
    <n v="2155688"/>
  </r>
  <r>
    <x v="4"/>
    <x v="0"/>
    <x v="7"/>
    <x v="0"/>
    <x v="0"/>
    <x v="0"/>
    <x v="27"/>
    <x v="148"/>
    <x v="140"/>
    <n v="77283"/>
  </r>
  <r>
    <x v="4"/>
    <x v="0"/>
    <x v="7"/>
    <x v="0"/>
    <x v="0"/>
    <x v="0"/>
    <x v="27"/>
    <x v="149"/>
    <x v="140"/>
    <n v="485083.58"/>
  </r>
  <r>
    <x v="4"/>
    <x v="0"/>
    <x v="7"/>
    <x v="0"/>
    <x v="0"/>
    <x v="0"/>
    <x v="2"/>
    <x v="87"/>
    <x v="21"/>
    <n v="2811022"/>
  </r>
  <r>
    <x v="4"/>
    <x v="0"/>
    <x v="7"/>
    <x v="0"/>
    <x v="0"/>
    <x v="0"/>
    <x v="2"/>
    <x v="87"/>
    <x v="124"/>
    <n v="210900"/>
  </r>
  <r>
    <x v="4"/>
    <x v="0"/>
    <x v="7"/>
    <x v="0"/>
    <x v="0"/>
    <x v="0"/>
    <x v="2"/>
    <x v="87"/>
    <x v="205"/>
    <n v="987379.58"/>
  </r>
  <r>
    <x v="4"/>
    <x v="0"/>
    <x v="7"/>
    <x v="0"/>
    <x v="0"/>
    <x v="0"/>
    <x v="2"/>
    <x v="87"/>
    <x v="263"/>
    <n v="77893"/>
  </r>
  <r>
    <x v="4"/>
    <x v="0"/>
    <x v="7"/>
    <x v="0"/>
    <x v="0"/>
    <x v="0"/>
    <x v="2"/>
    <x v="155"/>
    <x v="404"/>
    <n v="2255017.8199999998"/>
  </r>
  <r>
    <x v="4"/>
    <x v="0"/>
    <x v="7"/>
    <x v="0"/>
    <x v="0"/>
    <x v="0"/>
    <x v="2"/>
    <x v="155"/>
    <x v="409"/>
    <n v="212476.2"/>
  </r>
  <r>
    <x v="4"/>
    <x v="0"/>
    <x v="7"/>
    <x v="0"/>
    <x v="0"/>
    <x v="0"/>
    <x v="2"/>
    <x v="88"/>
    <x v="153"/>
    <n v="195458.42"/>
  </r>
  <r>
    <x v="4"/>
    <x v="0"/>
    <x v="7"/>
    <x v="0"/>
    <x v="0"/>
    <x v="0"/>
    <x v="2"/>
    <x v="88"/>
    <x v="128"/>
    <m/>
  </r>
  <r>
    <x v="4"/>
    <x v="0"/>
    <x v="7"/>
    <x v="0"/>
    <x v="0"/>
    <x v="0"/>
    <x v="2"/>
    <x v="89"/>
    <x v="32"/>
    <n v="7563"/>
  </r>
  <r>
    <x v="4"/>
    <x v="0"/>
    <x v="7"/>
    <x v="0"/>
    <x v="0"/>
    <x v="0"/>
    <x v="2"/>
    <x v="89"/>
    <x v="409"/>
    <n v="8403"/>
  </r>
  <r>
    <x v="4"/>
    <x v="0"/>
    <x v="7"/>
    <x v="0"/>
    <x v="0"/>
    <x v="0"/>
    <x v="2"/>
    <x v="89"/>
    <x v="410"/>
    <n v="42000"/>
  </r>
  <r>
    <x v="4"/>
    <x v="0"/>
    <x v="7"/>
    <x v="0"/>
    <x v="0"/>
    <x v="0"/>
    <x v="2"/>
    <x v="90"/>
    <x v="94"/>
    <m/>
  </r>
  <r>
    <x v="4"/>
    <x v="0"/>
    <x v="7"/>
    <x v="0"/>
    <x v="0"/>
    <x v="0"/>
    <x v="2"/>
    <x v="136"/>
    <x v="208"/>
    <n v="100000"/>
  </r>
  <r>
    <x v="4"/>
    <x v="0"/>
    <x v="7"/>
    <x v="0"/>
    <x v="0"/>
    <x v="0"/>
    <x v="2"/>
    <x v="136"/>
    <x v="396"/>
    <m/>
  </r>
  <r>
    <x v="4"/>
    <x v="0"/>
    <x v="7"/>
    <x v="0"/>
    <x v="0"/>
    <x v="0"/>
    <x v="2"/>
    <x v="136"/>
    <x v="320"/>
    <m/>
  </r>
  <r>
    <x v="4"/>
    <x v="0"/>
    <x v="7"/>
    <x v="0"/>
    <x v="0"/>
    <x v="0"/>
    <x v="2"/>
    <x v="136"/>
    <x v="228"/>
    <n v="660000"/>
  </r>
  <r>
    <x v="4"/>
    <x v="0"/>
    <x v="7"/>
    <x v="0"/>
    <x v="0"/>
    <x v="0"/>
    <x v="2"/>
    <x v="91"/>
    <x v="367"/>
    <m/>
  </r>
  <r>
    <x v="4"/>
    <x v="0"/>
    <x v="7"/>
    <x v="0"/>
    <x v="0"/>
    <x v="0"/>
    <x v="2"/>
    <x v="91"/>
    <x v="53"/>
    <n v="123611"/>
  </r>
  <r>
    <x v="4"/>
    <x v="0"/>
    <x v="7"/>
    <x v="0"/>
    <x v="0"/>
    <x v="0"/>
    <x v="2"/>
    <x v="91"/>
    <x v="289"/>
    <n v="110000"/>
  </r>
  <r>
    <x v="4"/>
    <x v="0"/>
    <x v="7"/>
    <x v="0"/>
    <x v="0"/>
    <x v="0"/>
    <x v="2"/>
    <x v="91"/>
    <x v="192"/>
    <m/>
  </r>
  <r>
    <x v="4"/>
    <x v="0"/>
    <x v="7"/>
    <x v="0"/>
    <x v="0"/>
    <x v="0"/>
    <x v="2"/>
    <x v="91"/>
    <x v="275"/>
    <m/>
  </r>
  <r>
    <x v="4"/>
    <x v="0"/>
    <x v="7"/>
    <x v="0"/>
    <x v="0"/>
    <x v="0"/>
    <x v="2"/>
    <x v="91"/>
    <x v="260"/>
    <n v="163888.89000000001"/>
  </r>
  <r>
    <x v="4"/>
    <x v="0"/>
    <x v="7"/>
    <x v="0"/>
    <x v="0"/>
    <x v="0"/>
    <x v="2"/>
    <x v="91"/>
    <x v="331"/>
    <m/>
  </r>
  <r>
    <x v="4"/>
    <x v="0"/>
    <x v="7"/>
    <x v="0"/>
    <x v="0"/>
    <x v="0"/>
    <x v="2"/>
    <x v="91"/>
    <x v="324"/>
    <n v="173611"/>
  </r>
  <r>
    <x v="4"/>
    <x v="0"/>
    <x v="7"/>
    <x v="0"/>
    <x v="0"/>
    <x v="0"/>
    <x v="2"/>
    <x v="91"/>
    <x v="368"/>
    <n v="26050.42"/>
  </r>
  <r>
    <x v="4"/>
    <x v="0"/>
    <x v="7"/>
    <x v="0"/>
    <x v="0"/>
    <x v="0"/>
    <x v="2"/>
    <x v="91"/>
    <x v="411"/>
    <n v="3300000"/>
  </r>
  <r>
    <x v="4"/>
    <x v="0"/>
    <x v="7"/>
    <x v="0"/>
    <x v="0"/>
    <x v="0"/>
    <x v="2"/>
    <x v="91"/>
    <x v="402"/>
    <n v="116711"/>
  </r>
  <r>
    <x v="4"/>
    <x v="0"/>
    <x v="7"/>
    <x v="0"/>
    <x v="0"/>
    <x v="0"/>
    <x v="2"/>
    <x v="91"/>
    <x v="403"/>
    <n v="68982"/>
  </r>
  <r>
    <x v="4"/>
    <x v="0"/>
    <x v="7"/>
    <x v="0"/>
    <x v="0"/>
    <x v="0"/>
    <x v="2"/>
    <x v="91"/>
    <x v="401"/>
    <n v="328981.06"/>
  </r>
  <r>
    <x v="4"/>
    <x v="0"/>
    <x v="7"/>
    <x v="0"/>
    <x v="0"/>
    <x v="0"/>
    <x v="2"/>
    <x v="91"/>
    <x v="412"/>
    <n v="314790.75"/>
  </r>
  <r>
    <x v="4"/>
    <x v="0"/>
    <x v="7"/>
    <x v="0"/>
    <x v="0"/>
    <x v="0"/>
    <x v="2"/>
    <x v="91"/>
    <x v="405"/>
    <n v="187037.04"/>
  </r>
  <r>
    <x v="4"/>
    <x v="0"/>
    <x v="7"/>
    <x v="0"/>
    <x v="0"/>
    <x v="0"/>
    <x v="2"/>
    <x v="91"/>
    <x v="368"/>
    <m/>
  </r>
  <r>
    <x v="4"/>
    <x v="0"/>
    <x v="7"/>
    <x v="0"/>
    <x v="0"/>
    <x v="0"/>
    <x v="2"/>
    <x v="91"/>
    <x v="379"/>
    <m/>
  </r>
  <r>
    <x v="4"/>
    <x v="0"/>
    <x v="7"/>
    <x v="0"/>
    <x v="0"/>
    <x v="0"/>
    <x v="2"/>
    <x v="91"/>
    <x v="369"/>
    <m/>
  </r>
  <r>
    <x v="4"/>
    <x v="0"/>
    <x v="7"/>
    <x v="0"/>
    <x v="0"/>
    <x v="0"/>
    <x v="2"/>
    <x v="91"/>
    <x v="382"/>
    <m/>
  </r>
  <r>
    <x v="4"/>
    <x v="0"/>
    <x v="7"/>
    <x v="0"/>
    <x v="0"/>
    <x v="0"/>
    <x v="2"/>
    <x v="91"/>
    <x v="374"/>
    <m/>
  </r>
  <r>
    <x v="4"/>
    <x v="0"/>
    <x v="7"/>
    <x v="0"/>
    <x v="0"/>
    <x v="0"/>
    <x v="2"/>
    <x v="91"/>
    <x v="383"/>
    <m/>
  </r>
  <r>
    <x v="4"/>
    <x v="0"/>
    <x v="7"/>
    <x v="0"/>
    <x v="0"/>
    <x v="0"/>
    <x v="2"/>
    <x v="91"/>
    <x v="375"/>
    <m/>
  </r>
  <r>
    <x v="4"/>
    <x v="0"/>
    <x v="7"/>
    <x v="0"/>
    <x v="0"/>
    <x v="0"/>
    <x v="2"/>
    <x v="91"/>
    <x v="360"/>
    <m/>
  </r>
  <r>
    <x v="4"/>
    <x v="0"/>
    <x v="7"/>
    <x v="0"/>
    <x v="0"/>
    <x v="0"/>
    <x v="2"/>
    <x v="91"/>
    <x v="358"/>
    <m/>
  </r>
  <r>
    <x v="4"/>
    <x v="0"/>
    <x v="7"/>
    <x v="0"/>
    <x v="0"/>
    <x v="0"/>
    <x v="2"/>
    <x v="92"/>
    <x v="399"/>
    <m/>
  </r>
  <r>
    <x v="4"/>
    <x v="0"/>
    <x v="7"/>
    <x v="0"/>
    <x v="0"/>
    <x v="0"/>
    <x v="2"/>
    <x v="171"/>
    <x v="334"/>
    <m/>
  </r>
  <r>
    <x v="4"/>
    <x v="0"/>
    <x v="7"/>
    <x v="0"/>
    <x v="0"/>
    <x v="7"/>
    <x v="4"/>
    <x v="119"/>
    <x v="136"/>
    <n v="3416667"/>
  </r>
  <r>
    <x v="4"/>
    <x v="0"/>
    <x v="7"/>
    <x v="0"/>
    <x v="0"/>
    <x v="7"/>
    <x v="4"/>
    <x v="119"/>
    <x v="185"/>
    <n v="5833583"/>
  </r>
  <r>
    <x v="4"/>
    <x v="0"/>
    <x v="7"/>
    <x v="0"/>
    <x v="0"/>
    <x v="7"/>
    <x v="4"/>
    <x v="119"/>
    <x v="291"/>
    <n v="5458333"/>
  </r>
  <r>
    <x v="4"/>
    <x v="0"/>
    <x v="7"/>
    <x v="0"/>
    <x v="0"/>
    <x v="7"/>
    <x v="4"/>
    <x v="119"/>
    <x v="250"/>
    <n v="1500000"/>
  </r>
  <r>
    <x v="4"/>
    <x v="0"/>
    <x v="7"/>
    <x v="0"/>
    <x v="0"/>
    <x v="7"/>
    <x v="4"/>
    <x v="119"/>
    <x v="320"/>
    <n v="3333333"/>
  </r>
  <r>
    <x v="4"/>
    <x v="0"/>
    <x v="7"/>
    <x v="0"/>
    <x v="0"/>
    <x v="7"/>
    <x v="4"/>
    <x v="119"/>
    <x v="319"/>
    <n v="1186250"/>
  </r>
  <r>
    <x v="4"/>
    <x v="0"/>
    <x v="7"/>
    <x v="0"/>
    <x v="0"/>
    <x v="7"/>
    <x v="4"/>
    <x v="119"/>
    <x v="295"/>
    <n v="2750000"/>
  </r>
  <r>
    <x v="4"/>
    <x v="0"/>
    <x v="7"/>
    <x v="0"/>
    <x v="0"/>
    <x v="7"/>
    <x v="4"/>
    <x v="119"/>
    <x v="0"/>
    <m/>
  </r>
  <r>
    <x v="4"/>
    <x v="0"/>
    <x v="7"/>
    <x v="0"/>
    <x v="0"/>
    <x v="7"/>
    <x v="4"/>
    <x v="120"/>
    <x v="250"/>
    <n v="166667"/>
  </r>
  <r>
    <x v="4"/>
    <x v="0"/>
    <x v="7"/>
    <x v="0"/>
    <x v="0"/>
    <x v="7"/>
    <x v="4"/>
    <x v="120"/>
    <x v="319"/>
    <n v="166667"/>
  </r>
  <r>
    <x v="4"/>
    <x v="0"/>
    <x v="7"/>
    <x v="0"/>
    <x v="0"/>
    <x v="7"/>
    <x v="4"/>
    <x v="121"/>
    <x v="136"/>
    <n v="313391"/>
  </r>
  <r>
    <x v="4"/>
    <x v="0"/>
    <x v="7"/>
    <x v="0"/>
    <x v="0"/>
    <x v="7"/>
    <x v="4"/>
    <x v="121"/>
    <x v="185"/>
    <n v="583333"/>
  </r>
  <r>
    <x v="4"/>
    <x v="0"/>
    <x v="7"/>
    <x v="0"/>
    <x v="0"/>
    <x v="7"/>
    <x v="4"/>
    <x v="121"/>
    <x v="250"/>
    <n v="161111"/>
  </r>
  <r>
    <x v="4"/>
    <x v="0"/>
    <x v="7"/>
    <x v="0"/>
    <x v="0"/>
    <x v="7"/>
    <x v="4"/>
    <x v="121"/>
    <x v="320"/>
    <n v="290500"/>
  </r>
  <r>
    <x v="4"/>
    <x v="0"/>
    <x v="7"/>
    <x v="0"/>
    <x v="0"/>
    <x v="7"/>
    <x v="4"/>
    <x v="121"/>
    <x v="291"/>
    <n v="545833"/>
  </r>
  <r>
    <x v="4"/>
    <x v="0"/>
    <x v="7"/>
    <x v="0"/>
    <x v="0"/>
    <x v="7"/>
    <x v="4"/>
    <x v="121"/>
    <x v="319"/>
    <n v="129736"/>
  </r>
  <r>
    <x v="4"/>
    <x v="0"/>
    <x v="7"/>
    <x v="0"/>
    <x v="0"/>
    <x v="7"/>
    <x v="4"/>
    <x v="121"/>
    <x v="295"/>
    <n v="275000"/>
  </r>
  <r>
    <x v="4"/>
    <x v="0"/>
    <x v="7"/>
    <x v="0"/>
    <x v="0"/>
    <x v="7"/>
    <x v="4"/>
    <x v="122"/>
    <x v="136"/>
    <n v="-104533"/>
  </r>
  <r>
    <x v="4"/>
    <x v="0"/>
    <x v="7"/>
    <x v="0"/>
    <x v="0"/>
    <x v="7"/>
    <x v="4"/>
    <x v="122"/>
    <x v="185"/>
    <n v="70000"/>
  </r>
  <r>
    <x v="4"/>
    <x v="0"/>
    <x v="7"/>
    <x v="0"/>
    <x v="0"/>
    <x v="7"/>
    <x v="4"/>
    <x v="122"/>
    <x v="291"/>
    <n v="65500"/>
  </r>
  <r>
    <x v="4"/>
    <x v="0"/>
    <x v="7"/>
    <x v="0"/>
    <x v="0"/>
    <x v="7"/>
    <x v="4"/>
    <x v="122"/>
    <x v="320"/>
    <n v="35500"/>
  </r>
  <r>
    <x v="4"/>
    <x v="0"/>
    <x v="7"/>
    <x v="0"/>
    <x v="0"/>
    <x v="7"/>
    <x v="4"/>
    <x v="122"/>
    <x v="250"/>
    <n v="13999"/>
  </r>
  <r>
    <x v="4"/>
    <x v="0"/>
    <x v="7"/>
    <x v="0"/>
    <x v="0"/>
    <x v="7"/>
    <x v="4"/>
    <x v="122"/>
    <x v="319"/>
    <n v="15568"/>
  </r>
  <r>
    <x v="4"/>
    <x v="0"/>
    <x v="7"/>
    <x v="0"/>
    <x v="0"/>
    <x v="7"/>
    <x v="4"/>
    <x v="122"/>
    <x v="295"/>
    <n v="33000"/>
  </r>
  <r>
    <x v="4"/>
    <x v="0"/>
    <x v="7"/>
    <x v="0"/>
    <x v="0"/>
    <x v="7"/>
    <x v="4"/>
    <x v="123"/>
    <x v="136"/>
    <n v="-86609"/>
  </r>
  <r>
    <x v="4"/>
    <x v="0"/>
    <x v="7"/>
    <x v="0"/>
    <x v="0"/>
    <x v="7"/>
    <x v="4"/>
    <x v="123"/>
    <x v="185"/>
    <n v="583333"/>
  </r>
  <r>
    <x v="4"/>
    <x v="0"/>
    <x v="7"/>
    <x v="0"/>
    <x v="0"/>
    <x v="7"/>
    <x v="4"/>
    <x v="123"/>
    <x v="250"/>
    <n v="161111"/>
  </r>
  <r>
    <x v="4"/>
    <x v="0"/>
    <x v="7"/>
    <x v="0"/>
    <x v="0"/>
    <x v="7"/>
    <x v="4"/>
    <x v="123"/>
    <x v="320"/>
    <n v="294166"/>
  </r>
  <r>
    <x v="4"/>
    <x v="0"/>
    <x v="7"/>
    <x v="0"/>
    <x v="0"/>
    <x v="7"/>
    <x v="4"/>
    <x v="123"/>
    <x v="291"/>
    <n v="545833"/>
  </r>
  <r>
    <x v="4"/>
    <x v="0"/>
    <x v="7"/>
    <x v="0"/>
    <x v="0"/>
    <x v="7"/>
    <x v="4"/>
    <x v="123"/>
    <x v="319"/>
    <n v="129736"/>
  </r>
  <r>
    <x v="4"/>
    <x v="0"/>
    <x v="7"/>
    <x v="0"/>
    <x v="0"/>
    <x v="7"/>
    <x v="4"/>
    <x v="123"/>
    <x v="295"/>
    <n v="275000"/>
  </r>
  <r>
    <x v="4"/>
    <x v="0"/>
    <x v="7"/>
    <x v="0"/>
    <x v="0"/>
    <x v="7"/>
    <x v="4"/>
    <x v="124"/>
    <x v="136"/>
    <n v="170833"/>
  </r>
  <r>
    <x v="4"/>
    <x v="0"/>
    <x v="7"/>
    <x v="0"/>
    <x v="0"/>
    <x v="7"/>
    <x v="4"/>
    <x v="124"/>
    <x v="185"/>
    <n v="291667"/>
  </r>
  <r>
    <x v="4"/>
    <x v="0"/>
    <x v="7"/>
    <x v="0"/>
    <x v="0"/>
    <x v="7"/>
    <x v="4"/>
    <x v="124"/>
    <x v="291"/>
    <n v="272917"/>
  </r>
  <r>
    <x v="4"/>
    <x v="0"/>
    <x v="7"/>
    <x v="0"/>
    <x v="0"/>
    <x v="7"/>
    <x v="4"/>
    <x v="124"/>
    <x v="320"/>
    <n v="166667"/>
  </r>
  <r>
    <x v="4"/>
    <x v="0"/>
    <x v="7"/>
    <x v="0"/>
    <x v="0"/>
    <x v="7"/>
    <x v="4"/>
    <x v="124"/>
    <x v="250"/>
    <n v="75000"/>
  </r>
  <r>
    <x v="4"/>
    <x v="0"/>
    <x v="7"/>
    <x v="0"/>
    <x v="0"/>
    <x v="7"/>
    <x v="4"/>
    <x v="124"/>
    <x v="319"/>
    <n v="59313"/>
  </r>
  <r>
    <x v="4"/>
    <x v="0"/>
    <x v="7"/>
    <x v="0"/>
    <x v="0"/>
    <x v="7"/>
    <x v="4"/>
    <x v="124"/>
    <x v="295"/>
    <n v="137500"/>
  </r>
  <r>
    <x v="4"/>
    <x v="0"/>
    <x v="7"/>
    <x v="0"/>
    <x v="0"/>
    <x v="7"/>
    <x v="4"/>
    <x v="167"/>
    <x v="250"/>
    <n v="166667"/>
  </r>
  <r>
    <x v="4"/>
    <x v="0"/>
    <x v="7"/>
    <x v="0"/>
    <x v="0"/>
    <x v="7"/>
    <x v="4"/>
    <x v="167"/>
    <x v="291"/>
    <n v="166667"/>
  </r>
  <r>
    <x v="4"/>
    <x v="0"/>
    <x v="7"/>
    <x v="0"/>
    <x v="0"/>
    <x v="7"/>
    <x v="4"/>
    <x v="167"/>
    <x v="295"/>
    <n v="166667"/>
  </r>
  <r>
    <x v="4"/>
    <x v="0"/>
    <x v="7"/>
    <x v="0"/>
    <x v="0"/>
    <x v="7"/>
    <x v="4"/>
    <x v="185"/>
    <x v="130"/>
    <n v="-46613"/>
  </r>
  <r>
    <x v="4"/>
    <x v="0"/>
    <x v="7"/>
    <x v="0"/>
    <x v="0"/>
    <x v="7"/>
    <x v="4"/>
    <x v="127"/>
    <x v="5"/>
    <n v="152604"/>
  </r>
  <r>
    <x v="4"/>
    <x v="0"/>
    <x v="7"/>
    <x v="0"/>
    <x v="0"/>
    <x v="7"/>
    <x v="4"/>
    <x v="128"/>
    <x v="6"/>
    <n v="1982820"/>
  </r>
  <r>
    <x v="4"/>
    <x v="0"/>
    <x v="7"/>
    <x v="0"/>
    <x v="0"/>
    <x v="7"/>
    <x v="4"/>
    <x v="128"/>
    <x v="160"/>
    <n v="190000"/>
  </r>
  <r>
    <x v="4"/>
    <x v="0"/>
    <x v="7"/>
    <x v="0"/>
    <x v="0"/>
    <x v="7"/>
    <x v="4"/>
    <x v="128"/>
    <x v="7"/>
    <n v="764667"/>
  </r>
  <r>
    <x v="4"/>
    <x v="0"/>
    <x v="7"/>
    <x v="0"/>
    <x v="0"/>
    <x v="7"/>
    <x v="4"/>
    <x v="129"/>
    <x v="8"/>
    <n v="895200"/>
  </r>
  <r>
    <x v="4"/>
    <x v="0"/>
    <x v="7"/>
    <x v="0"/>
    <x v="0"/>
    <x v="7"/>
    <x v="4"/>
    <x v="129"/>
    <x v="367"/>
    <n v="164100"/>
  </r>
  <r>
    <x v="4"/>
    <x v="0"/>
    <x v="7"/>
    <x v="0"/>
    <x v="0"/>
    <x v="1"/>
    <x v="7"/>
    <x v="34"/>
    <x v="29"/>
    <n v="144209.35"/>
  </r>
  <r>
    <x v="4"/>
    <x v="0"/>
    <x v="7"/>
    <x v="0"/>
    <x v="0"/>
    <x v="1"/>
    <x v="7"/>
    <x v="34"/>
    <x v="321"/>
    <n v="25990"/>
  </r>
  <r>
    <x v="4"/>
    <x v="0"/>
    <x v="7"/>
    <x v="0"/>
    <x v="0"/>
    <x v="1"/>
    <x v="7"/>
    <x v="34"/>
    <x v="294"/>
    <m/>
  </r>
  <r>
    <x v="4"/>
    <x v="0"/>
    <x v="7"/>
    <x v="0"/>
    <x v="0"/>
    <x v="1"/>
    <x v="7"/>
    <x v="20"/>
    <x v="29"/>
    <n v="154700"/>
  </r>
  <r>
    <x v="4"/>
    <x v="0"/>
    <x v="7"/>
    <x v="0"/>
    <x v="0"/>
    <x v="1"/>
    <x v="7"/>
    <x v="20"/>
    <x v="321"/>
    <n v="84000"/>
  </r>
  <r>
    <x v="4"/>
    <x v="0"/>
    <x v="7"/>
    <x v="0"/>
    <x v="0"/>
    <x v="1"/>
    <x v="7"/>
    <x v="20"/>
    <x v="169"/>
    <n v="1143054"/>
  </r>
  <r>
    <x v="4"/>
    <x v="0"/>
    <x v="7"/>
    <x v="0"/>
    <x v="0"/>
    <x v="1"/>
    <x v="7"/>
    <x v="55"/>
    <x v="246"/>
    <n v="479838"/>
  </r>
  <r>
    <x v="4"/>
    <x v="0"/>
    <x v="7"/>
    <x v="0"/>
    <x v="0"/>
    <x v="1"/>
    <x v="8"/>
    <x v="22"/>
    <x v="321"/>
    <n v="168337"/>
  </r>
  <r>
    <x v="4"/>
    <x v="0"/>
    <x v="7"/>
    <x v="0"/>
    <x v="0"/>
    <x v="1"/>
    <x v="8"/>
    <x v="22"/>
    <x v="29"/>
    <n v="1926248.18"/>
  </r>
  <r>
    <x v="4"/>
    <x v="0"/>
    <x v="7"/>
    <x v="0"/>
    <x v="0"/>
    <x v="1"/>
    <x v="8"/>
    <x v="94"/>
    <x v="2"/>
    <n v="112500"/>
  </r>
  <r>
    <x v="4"/>
    <x v="0"/>
    <x v="7"/>
    <x v="0"/>
    <x v="0"/>
    <x v="1"/>
    <x v="8"/>
    <x v="94"/>
    <x v="235"/>
    <n v="46761"/>
  </r>
  <r>
    <x v="4"/>
    <x v="0"/>
    <x v="7"/>
    <x v="0"/>
    <x v="0"/>
    <x v="1"/>
    <x v="8"/>
    <x v="94"/>
    <x v="386"/>
    <n v="-11380"/>
  </r>
  <r>
    <x v="4"/>
    <x v="0"/>
    <x v="7"/>
    <x v="0"/>
    <x v="0"/>
    <x v="1"/>
    <x v="8"/>
    <x v="94"/>
    <x v="17"/>
    <n v="-339999.52"/>
  </r>
  <r>
    <x v="4"/>
    <x v="0"/>
    <x v="7"/>
    <x v="0"/>
    <x v="0"/>
    <x v="1"/>
    <x v="8"/>
    <x v="94"/>
    <x v="218"/>
    <n v="-33362"/>
  </r>
  <r>
    <x v="4"/>
    <x v="0"/>
    <x v="7"/>
    <x v="0"/>
    <x v="0"/>
    <x v="1"/>
    <x v="8"/>
    <x v="94"/>
    <x v="228"/>
    <n v="-36841"/>
  </r>
  <r>
    <x v="4"/>
    <x v="0"/>
    <x v="7"/>
    <x v="0"/>
    <x v="0"/>
    <x v="1"/>
    <x v="8"/>
    <x v="94"/>
    <x v="288"/>
    <n v="33057"/>
  </r>
  <r>
    <x v="4"/>
    <x v="0"/>
    <x v="7"/>
    <x v="0"/>
    <x v="0"/>
    <x v="1"/>
    <x v="8"/>
    <x v="94"/>
    <x v="395"/>
    <n v="6471"/>
  </r>
  <r>
    <x v="4"/>
    <x v="0"/>
    <x v="7"/>
    <x v="0"/>
    <x v="0"/>
    <x v="1"/>
    <x v="8"/>
    <x v="94"/>
    <x v="394"/>
    <n v="30000"/>
  </r>
  <r>
    <x v="4"/>
    <x v="0"/>
    <x v="7"/>
    <x v="0"/>
    <x v="0"/>
    <x v="1"/>
    <x v="8"/>
    <x v="94"/>
    <x v="401"/>
    <n v="10468"/>
  </r>
  <r>
    <x v="4"/>
    <x v="0"/>
    <x v="7"/>
    <x v="0"/>
    <x v="0"/>
    <x v="1"/>
    <x v="8"/>
    <x v="94"/>
    <x v="407"/>
    <n v="36000"/>
  </r>
  <r>
    <x v="4"/>
    <x v="0"/>
    <x v="7"/>
    <x v="0"/>
    <x v="0"/>
    <x v="1"/>
    <x v="8"/>
    <x v="94"/>
    <x v="412"/>
    <n v="31479"/>
  </r>
  <r>
    <x v="4"/>
    <x v="0"/>
    <x v="7"/>
    <x v="0"/>
    <x v="0"/>
    <x v="1"/>
    <x v="8"/>
    <x v="94"/>
    <x v="406"/>
    <n v="9310"/>
  </r>
  <r>
    <x v="4"/>
    <x v="0"/>
    <x v="7"/>
    <x v="0"/>
    <x v="0"/>
    <x v="1"/>
    <x v="8"/>
    <x v="94"/>
    <x v="411"/>
    <n v="115500"/>
  </r>
  <r>
    <x v="4"/>
    <x v="0"/>
    <x v="7"/>
    <x v="0"/>
    <x v="0"/>
    <x v="1"/>
    <x v="8"/>
    <x v="94"/>
    <x v="337"/>
    <n v="24495.79"/>
  </r>
  <r>
    <x v="4"/>
    <x v="0"/>
    <x v="7"/>
    <x v="0"/>
    <x v="0"/>
    <x v="1"/>
    <x v="8"/>
    <x v="94"/>
    <x v="342"/>
    <n v="17500"/>
  </r>
  <r>
    <x v="4"/>
    <x v="0"/>
    <x v="7"/>
    <x v="0"/>
    <x v="0"/>
    <x v="1"/>
    <x v="8"/>
    <x v="156"/>
    <x v="31"/>
    <n v="-817"/>
  </r>
  <r>
    <x v="4"/>
    <x v="0"/>
    <x v="7"/>
    <x v="0"/>
    <x v="3"/>
    <x v="6"/>
    <x v="32"/>
    <x v="186"/>
    <x v="31"/>
    <n v="147955554.08550006"/>
  </r>
  <r>
    <x v="4"/>
    <x v="0"/>
    <x v="7"/>
    <x v="0"/>
    <x v="2"/>
    <x v="3"/>
    <x v="3"/>
    <x v="96"/>
    <x v="0"/>
    <m/>
  </r>
  <r>
    <x v="4"/>
    <x v="0"/>
    <x v="7"/>
    <x v="0"/>
    <x v="2"/>
    <x v="3"/>
    <x v="3"/>
    <x v="137"/>
    <x v="98"/>
    <n v="31050000"/>
  </r>
  <r>
    <x v="4"/>
    <x v="0"/>
    <x v="7"/>
    <x v="0"/>
    <x v="2"/>
    <x v="3"/>
    <x v="3"/>
    <x v="137"/>
    <x v="413"/>
    <n v="52650000"/>
  </r>
  <r>
    <x v="4"/>
    <x v="0"/>
    <x v="7"/>
    <x v="0"/>
    <x v="2"/>
    <x v="3"/>
    <x v="3"/>
    <x v="97"/>
    <x v="34"/>
    <n v="12358018"/>
  </r>
  <r>
    <x v="4"/>
    <x v="0"/>
    <x v="7"/>
    <x v="0"/>
    <x v="2"/>
    <x v="3"/>
    <x v="3"/>
    <x v="97"/>
    <x v="36"/>
    <n v="101427056"/>
  </r>
  <r>
    <x v="4"/>
    <x v="0"/>
    <x v="7"/>
    <x v="0"/>
    <x v="2"/>
    <x v="3"/>
    <x v="3"/>
    <x v="97"/>
    <x v="48"/>
    <m/>
  </r>
  <r>
    <x v="4"/>
    <x v="0"/>
    <x v="7"/>
    <x v="0"/>
    <x v="2"/>
    <x v="3"/>
    <x v="3"/>
    <x v="97"/>
    <x v="384"/>
    <m/>
  </r>
  <r>
    <x v="4"/>
    <x v="0"/>
    <x v="7"/>
    <x v="0"/>
    <x v="2"/>
    <x v="3"/>
    <x v="3"/>
    <x v="97"/>
    <x v="385"/>
    <m/>
  </r>
  <r>
    <x v="4"/>
    <x v="0"/>
    <x v="7"/>
    <x v="0"/>
    <x v="2"/>
    <x v="3"/>
    <x v="3"/>
    <x v="97"/>
    <x v="0"/>
    <m/>
  </r>
  <r>
    <x v="4"/>
    <x v="0"/>
    <x v="7"/>
    <x v="0"/>
    <x v="2"/>
    <x v="3"/>
    <x v="3"/>
    <x v="97"/>
    <x v="0"/>
    <m/>
  </r>
  <r>
    <x v="4"/>
    <x v="0"/>
    <x v="7"/>
    <x v="0"/>
    <x v="2"/>
    <x v="3"/>
    <x v="3"/>
    <x v="98"/>
    <x v="0"/>
    <m/>
  </r>
  <r>
    <x v="4"/>
    <x v="0"/>
    <x v="7"/>
    <x v="0"/>
    <x v="2"/>
    <x v="3"/>
    <x v="3"/>
    <x v="99"/>
    <x v="70"/>
    <n v="535800"/>
  </r>
  <r>
    <x v="4"/>
    <x v="0"/>
    <x v="7"/>
    <x v="0"/>
    <x v="2"/>
    <x v="3"/>
    <x v="3"/>
    <x v="97"/>
    <x v="36"/>
    <n v="10173458"/>
  </r>
  <r>
    <x v="4"/>
    <x v="0"/>
    <x v="7"/>
    <x v="0"/>
    <x v="2"/>
    <x v="3"/>
    <x v="3"/>
    <x v="99"/>
    <x v="366"/>
    <m/>
  </r>
  <r>
    <x v="4"/>
    <x v="0"/>
    <x v="7"/>
    <x v="0"/>
    <x v="2"/>
    <x v="3"/>
    <x v="3"/>
    <x v="99"/>
    <x v="226"/>
    <n v="1287000"/>
  </r>
  <r>
    <x v="4"/>
    <x v="0"/>
    <x v="7"/>
    <x v="0"/>
    <x v="2"/>
    <x v="3"/>
    <x v="3"/>
    <x v="99"/>
    <x v="249"/>
    <n v="129444055"/>
  </r>
  <r>
    <x v="4"/>
    <x v="0"/>
    <x v="7"/>
    <x v="0"/>
    <x v="2"/>
    <x v="3"/>
    <x v="3"/>
    <x v="99"/>
    <x v="156"/>
    <m/>
  </r>
  <r>
    <x v="4"/>
    <x v="0"/>
    <x v="7"/>
    <x v="0"/>
    <x v="2"/>
    <x v="3"/>
    <x v="3"/>
    <x v="99"/>
    <x v="414"/>
    <n v="80000"/>
  </r>
  <r>
    <x v="4"/>
    <x v="0"/>
    <x v="7"/>
    <x v="0"/>
    <x v="2"/>
    <x v="3"/>
    <x v="3"/>
    <x v="99"/>
    <x v="347"/>
    <n v="399000"/>
  </r>
  <r>
    <x v="4"/>
    <x v="0"/>
    <x v="7"/>
    <x v="0"/>
    <x v="2"/>
    <x v="3"/>
    <x v="3"/>
    <x v="99"/>
    <x v="415"/>
    <n v="105162866"/>
  </r>
  <r>
    <x v="4"/>
    <x v="0"/>
    <x v="7"/>
    <x v="0"/>
    <x v="2"/>
    <x v="3"/>
    <x v="26"/>
    <x v="137"/>
    <x v="98"/>
    <m/>
  </r>
  <r>
    <x v="4"/>
    <x v="0"/>
    <x v="7"/>
    <x v="0"/>
    <x v="2"/>
    <x v="3"/>
    <x v="20"/>
    <x v="99"/>
    <x v="226"/>
    <m/>
  </r>
  <r>
    <x v="4"/>
    <x v="0"/>
    <x v="7"/>
    <x v="0"/>
    <x v="2"/>
    <x v="3"/>
    <x v="20"/>
    <x v="49"/>
    <x v="124"/>
    <m/>
  </r>
  <r>
    <x v="4"/>
    <x v="0"/>
    <x v="7"/>
    <x v="0"/>
    <x v="2"/>
    <x v="3"/>
    <x v="20"/>
    <x v="49"/>
    <x v="41"/>
    <n v="2903430"/>
  </r>
  <r>
    <x v="4"/>
    <x v="0"/>
    <x v="7"/>
    <x v="0"/>
    <x v="2"/>
    <x v="3"/>
    <x v="20"/>
    <x v="49"/>
    <x v="42"/>
    <n v="804000"/>
  </r>
  <r>
    <x v="4"/>
    <x v="0"/>
    <x v="7"/>
    <x v="0"/>
    <x v="2"/>
    <x v="3"/>
    <x v="20"/>
    <x v="49"/>
    <x v="400"/>
    <m/>
  </r>
  <r>
    <x v="4"/>
    <x v="0"/>
    <x v="7"/>
    <x v="0"/>
    <x v="2"/>
    <x v="3"/>
    <x v="20"/>
    <x v="49"/>
    <x v="122"/>
    <m/>
  </r>
  <r>
    <x v="4"/>
    <x v="0"/>
    <x v="7"/>
    <x v="0"/>
    <x v="2"/>
    <x v="3"/>
    <x v="20"/>
    <x v="151"/>
    <x v="0"/>
    <m/>
  </r>
  <r>
    <x v="4"/>
    <x v="0"/>
    <x v="7"/>
    <x v="0"/>
    <x v="2"/>
    <x v="3"/>
    <x v="20"/>
    <x v="111"/>
    <x v="42"/>
    <n v="1052000"/>
  </r>
  <r>
    <x v="4"/>
    <x v="0"/>
    <x v="7"/>
    <x v="0"/>
    <x v="2"/>
    <x v="3"/>
    <x v="20"/>
    <x v="111"/>
    <x v="124"/>
    <n v="1973012"/>
  </r>
  <r>
    <x v="4"/>
    <x v="0"/>
    <x v="7"/>
    <x v="0"/>
    <x v="2"/>
    <x v="3"/>
    <x v="20"/>
    <x v="111"/>
    <x v="0"/>
    <m/>
  </r>
  <r>
    <x v="4"/>
    <x v="0"/>
    <x v="7"/>
    <x v="0"/>
    <x v="2"/>
    <x v="3"/>
    <x v="20"/>
    <x v="111"/>
    <x v="0"/>
    <m/>
  </r>
  <r>
    <x v="4"/>
    <x v="0"/>
    <x v="7"/>
    <x v="0"/>
    <x v="2"/>
    <x v="3"/>
    <x v="20"/>
    <x v="111"/>
    <x v="0"/>
    <m/>
  </r>
  <r>
    <x v="4"/>
    <x v="0"/>
    <x v="7"/>
    <x v="0"/>
    <x v="2"/>
    <x v="3"/>
    <x v="30"/>
    <x v="151"/>
    <x v="124"/>
    <n v="2331911"/>
  </r>
  <r>
    <x v="4"/>
    <x v="0"/>
    <x v="7"/>
    <x v="0"/>
    <x v="2"/>
    <x v="3"/>
    <x v="30"/>
    <x v="151"/>
    <x v="230"/>
    <m/>
  </r>
  <r>
    <x v="4"/>
    <x v="0"/>
    <x v="7"/>
    <x v="0"/>
    <x v="2"/>
    <x v="3"/>
    <x v="0"/>
    <x v="157"/>
    <x v="352"/>
    <m/>
  </r>
  <r>
    <x v="4"/>
    <x v="0"/>
    <x v="7"/>
    <x v="0"/>
    <x v="2"/>
    <x v="3"/>
    <x v="0"/>
    <x v="157"/>
    <x v="353"/>
    <m/>
  </r>
  <r>
    <x v="4"/>
    <x v="0"/>
    <x v="7"/>
    <x v="0"/>
    <x v="2"/>
    <x v="3"/>
    <x v="21"/>
    <x v="50"/>
    <x v="0"/>
    <m/>
  </r>
  <r>
    <x v="4"/>
    <x v="0"/>
    <x v="7"/>
    <x v="0"/>
    <x v="2"/>
    <x v="3"/>
    <x v="21"/>
    <x v="132"/>
    <x v="0"/>
    <m/>
  </r>
  <r>
    <x v="5"/>
    <x v="1"/>
    <x v="8"/>
    <x v="0"/>
    <x v="1"/>
    <x v="2"/>
    <x v="24"/>
    <x v="63"/>
    <x v="1"/>
    <m/>
  </r>
  <r>
    <x v="5"/>
    <x v="1"/>
    <x v="8"/>
    <x v="0"/>
    <x v="0"/>
    <x v="0"/>
    <x v="17"/>
    <x v="133"/>
    <x v="0"/>
    <m/>
  </r>
  <r>
    <x v="5"/>
    <x v="1"/>
    <x v="8"/>
    <x v="0"/>
    <x v="2"/>
    <x v="3"/>
    <x v="3"/>
    <x v="133"/>
    <x v="0"/>
    <m/>
  </r>
  <r>
    <x v="6"/>
    <x v="1"/>
    <x v="8"/>
    <x v="0"/>
    <x v="1"/>
    <x v="2"/>
    <x v="24"/>
    <x v="63"/>
    <x v="1"/>
    <m/>
  </r>
  <r>
    <x v="6"/>
    <x v="1"/>
    <x v="8"/>
    <x v="0"/>
    <x v="0"/>
    <x v="0"/>
    <x v="17"/>
    <x v="133"/>
    <x v="0"/>
    <m/>
  </r>
  <r>
    <x v="6"/>
    <x v="1"/>
    <x v="8"/>
    <x v="0"/>
    <x v="2"/>
    <x v="3"/>
    <x v="3"/>
    <x v="133"/>
    <x v="0"/>
    <m/>
  </r>
  <r>
    <x v="7"/>
    <x v="1"/>
    <x v="8"/>
    <x v="0"/>
    <x v="1"/>
    <x v="2"/>
    <x v="24"/>
    <x v="63"/>
    <x v="1"/>
    <m/>
  </r>
  <r>
    <x v="7"/>
    <x v="1"/>
    <x v="8"/>
    <x v="0"/>
    <x v="0"/>
    <x v="0"/>
    <x v="17"/>
    <x v="133"/>
    <x v="0"/>
    <m/>
  </r>
  <r>
    <x v="7"/>
    <x v="1"/>
    <x v="8"/>
    <x v="0"/>
    <x v="2"/>
    <x v="3"/>
    <x v="3"/>
    <x v="133"/>
    <x v="0"/>
    <m/>
  </r>
  <r>
    <x v="8"/>
    <x v="1"/>
    <x v="8"/>
    <x v="0"/>
    <x v="1"/>
    <x v="2"/>
    <x v="24"/>
    <x v="63"/>
    <x v="1"/>
    <m/>
  </r>
  <r>
    <x v="8"/>
    <x v="1"/>
    <x v="8"/>
    <x v="0"/>
    <x v="0"/>
    <x v="0"/>
    <x v="17"/>
    <x v="133"/>
    <x v="0"/>
    <m/>
  </r>
  <r>
    <x v="8"/>
    <x v="1"/>
    <x v="8"/>
    <x v="0"/>
    <x v="2"/>
    <x v="3"/>
    <x v="3"/>
    <x v="133"/>
    <x v="0"/>
    <m/>
  </r>
  <r>
    <x v="9"/>
    <x v="1"/>
    <x v="8"/>
    <x v="0"/>
    <x v="1"/>
    <x v="2"/>
    <x v="24"/>
    <x v="63"/>
    <x v="1"/>
    <m/>
  </r>
  <r>
    <x v="9"/>
    <x v="1"/>
    <x v="8"/>
    <x v="0"/>
    <x v="0"/>
    <x v="0"/>
    <x v="17"/>
    <x v="133"/>
    <x v="0"/>
    <m/>
  </r>
  <r>
    <x v="9"/>
    <x v="1"/>
    <x v="8"/>
    <x v="0"/>
    <x v="2"/>
    <x v="3"/>
    <x v="3"/>
    <x v="133"/>
    <x v="0"/>
    <m/>
  </r>
  <r>
    <x v="10"/>
    <x v="1"/>
    <x v="8"/>
    <x v="0"/>
    <x v="1"/>
    <x v="2"/>
    <x v="24"/>
    <x v="63"/>
    <x v="1"/>
    <m/>
  </r>
  <r>
    <x v="10"/>
    <x v="1"/>
    <x v="8"/>
    <x v="0"/>
    <x v="0"/>
    <x v="0"/>
    <x v="17"/>
    <x v="133"/>
    <x v="0"/>
    <m/>
  </r>
  <r>
    <x v="10"/>
    <x v="1"/>
    <x v="8"/>
    <x v="0"/>
    <x v="2"/>
    <x v="3"/>
    <x v="3"/>
    <x v="133"/>
    <x v="0"/>
    <m/>
  </r>
  <r>
    <x v="11"/>
    <x v="1"/>
    <x v="8"/>
    <x v="0"/>
    <x v="1"/>
    <x v="2"/>
    <x v="24"/>
    <x v="63"/>
    <x v="1"/>
    <m/>
  </r>
  <r>
    <x v="11"/>
    <x v="1"/>
    <x v="8"/>
    <x v="0"/>
    <x v="0"/>
    <x v="0"/>
    <x v="17"/>
    <x v="133"/>
    <x v="0"/>
    <m/>
  </r>
  <r>
    <x v="11"/>
    <x v="1"/>
    <x v="8"/>
    <x v="0"/>
    <x v="2"/>
    <x v="3"/>
    <x v="3"/>
    <x v="133"/>
    <x v="0"/>
    <m/>
  </r>
  <r>
    <x v="0"/>
    <x v="1"/>
    <x v="8"/>
    <x v="0"/>
    <x v="1"/>
    <x v="2"/>
    <x v="24"/>
    <x v="63"/>
    <x v="1"/>
    <m/>
  </r>
  <r>
    <x v="0"/>
    <x v="1"/>
    <x v="8"/>
    <x v="0"/>
    <x v="0"/>
    <x v="0"/>
    <x v="17"/>
    <x v="133"/>
    <x v="0"/>
    <m/>
  </r>
  <r>
    <x v="0"/>
    <x v="1"/>
    <x v="8"/>
    <x v="0"/>
    <x v="2"/>
    <x v="3"/>
    <x v="3"/>
    <x v="133"/>
    <x v="0"/>
    <m/>
  </r>
  <r>
    <x v="1"/>
    <x v="1"/>
    <x v="8"/>
    <x v="0"/>
    <x v="1"/>
    <x v="2"/>
    <x v="24"/>
    <x v="63"/>
    <x v="1"/>
    <m/>
  </r>
  <r>
    <x v="1"/>
    <x v="1"/>
    <x v="8"/>
    <x v="0"/>
    <x v="0"/>
    <x v="0"/>
    <x v="17"/>
    <x v="133"/>
    <x v="0"/>
    <m/>
  </r>
  <r>
    <x v="1"/>
    <x v="1"/>
    <x v="8"/>
    <x v="0"/>
    <x v="2"/>
    <x v="3"/>
    <x v="3"/>
    <x v="133"/>
    <x v="0"/>
    <m/>
  </r>
  <r>
    <x v="2"/>
    <x v="1"/>
    <x v="8"/>
    <x v="0"/>
    <x v="1"/>
    <x v="2"/>
    <x v="24"/>
    <x v="63"/>
    <x v="1"/>
    <m/>
  </r>
  <r>
    <x v="2"/>
    <x v="1"/>
    <x v="8"/>
    <x v="0"/>
    <x v="0"/>
    <x v="0"/>
    <x v="17"/>
    <x v="133"/>
    <x v="0"/>
    <m/>
  </r>
  <r>
    <x v="2"/>
    <x v="1"/>
    <x v="8"/>
    <x v="0"/>
    <x v="2"/>
    <x v="3"/>
    <x v="3"/>
    <x v="133"/>
    <x v="0"/>
    <m/>
  </r>
  <r>
    <x v="3"/>
    <x v="1"/>
    <x v="8"/>
    <x v="0"/>
    <x v="1"/>
    <x v="2"/>
    <x v="24"/>
    <x v="63"/>
    <x v="1"/>
    <m/>
  </r>
  <r>
    <x v="3"/>
    <x v="1"/>
    <x v="8"/>
    <x v="0"/>
    <x v="0"/>
    <x v="0"/>
    <x v="17"/>
    <x v="133"/>
    <x v="0"/>
    <m/>
  </r>
  <r>
    <x v="3"/>
    <x v="1"/>
    <x v="8"/>
    <x v="0"/>
    <x v="2"/>
    <x v="3"/>
    <x v="3"/>
    <x v="133"/>
    <x v="0"/>
    <m/>
  </r>
  <r>
    <x v="4"/>
    <x v="1"/>
    <x v="8"/>
    <x v="0"/>
    <x v="1"/>
    <x v="2"/>
    <x v="24"/>
    <x v="63"/>
    <x v="1"/>
    <m/>
  </r>
  <r>
    <x v="4"/>
    <x v="1"/>
    <x v="8"/>
    <x v="0"/>
    <x v="0"/>
    <x v="0"/>
    <x v="17"/>
    <x v="133"/>
    <x v="0"/>
    <m/>
  </r>
  <r>
    <x v="4"/>
    <x v="1"/>
    <x v="8"/>
    <x v="0"/>
    <x v="2"/>
    <x v="3"/>
    <x v="3"/>
    <x v="133"/>
    <x v="0"/>
    <m/>
  </r>
  <r>
    <x v="5"/>
    <x v="0"/>
    <x v="8"/>
    <x v="1"/>
    <x v="4"/>
    <x v="8"/>
    <x v="24"/>
    <x v="187"/>
    <x v="416"/>
    <n v="849112.54"/>
  </r>
  <r>
    <x v="5"/>
    <x v="0"/>
    <x v="8"/>
    <x v="1"/>
    <x v="4"/>
    <x v="8"/>
    <x v="24"/>
    <x v="187"/>
    <x v="417"/>
    <n v="15804741.970000001"/>
  </r>
  <r>
    <x v="5"/>
    <x v="0"/>
    <x v="8"/>
    <x v="1"/>
    <x v="4"/>
    <x v="8"/>
    <x v="24"/>
    <x v="187"/>
    <x v="241"/>
    <n v="35647310.920000002"/>
  </r>
  <r>
    <x v="5"/>
    <x v="0"/>
    <x v="8"/>
    <x v="1"/>
    <x v="4"/>
    <x v="8"/>
    <x v="24"/>
    <x v="187"/>
    <x v="314"/>
    <n v="1440918.25"/>
  </r>
  <r>
    <x v="5"/>
    <x v="0"/>
    <x v="8"/>
    <x v="1"/>
    <x v="4"/>
    <x v="8"/>
    <x v="24"/>
    <x v="187"/>
    <x v="418"/>
    <n v="2277165.4900000002"/>
  </r>
  <r>
    <x v="5"/>
    <x v="0"/>
    <x v="8"/>
    <x v="1"/>
    <x v="4"/>
    <x v="8"/>
    <x v="24"/>
    <x v="187"/>
    <x v="61"/>
    <n v="1273668.81"/>
  </r>
  <r>
    <x v="5"/>
    <x v="0"/>
    <x v="8"/>
    <x v="1"/>
    <x v="4"/>
    <x v="8"/>
    <x v="24"/>
    <x v="187"/>
    <x v="316"/>
    <n v="60691643.710000001"/>
  </r>
  <r>
    <x v="5"/>
    <x v="0"/>
    <x v="8"/>
    <x v="1"/>
    <x v="4"/>
    <x v="8"/>
    <x v="24"/>
    <x v="187"/>
    <x v="246"/>
    <n v="25878473.949999999"/>
  </r>
  <r>
    <x v="5"/>
    <x v="0"/>
    <x v="8"/>
    <x v="1"/>
    <x v="4"/>
    <x v="8"/>
    <x v="24"/>
    <x v="187"/>
    <x v="235"/>
    <n v="25972931.09"/>
  </r>
  <r>
    <x v="5"/>
    <x v="0"/>
    <x v="8"/>
    <x v="1"/>
    <x v="4"/>
    <x v="8"/>
    <x v="24"/>
    <x v="187"/>
    <x v="125"/>
    <n v="849112.54"/>
  </r>
  <r>
    <x v="5"/>
    <x v="0"/>
    <x v="8"/>
    <x v="1"/>
    <x v="4"/>
    <x v="8"/>
    <x v="24"/>
    <x v="187"/>
    <x v="132"/>
    <n v="837862.34"/>
  </r>
  <r>
    <x v="5"/>
    <x v="0"/>
    <x v="8"/>
    <x v="1"/>
    <x v="4"/>
    <x v="8"/>
    <x v="24"/>
    <x v="187"/>
    <x v="419"/>
    <n v="2609009.65"/>
  </r>
  <r>
    <x v="5"/>
    <x v="0"/>
    <x v="8"/>
    <x v="1"/>
    <x v="4"/>
    <x v="8"/>
    <x v="24"/>
    <x v="187"/>
    <x v="420"/>
    <n v="1132150.0900000001"/>
  </r>
  <r>
    <x v="5"/>
    <x v="0"/>
    <x v="8"/>
    <x v="1"/>
    <x v="4"/>
    <x v="8"/>
    <x v="24"/>
    <x v="187"/>
    <x v="26"/>
    <n v="1836497.55"/>
  </r>
  <r>
    <x v="5"/>
    <x v="0"/>
    <x v="8"/>
    <x v="1"/>
    <x v="4"/>
    <x v="8"/>
    <x v="24"/>
    <x v="187"/>
    <x v="64"/>
    <n v="1132150.0900000001"/>
  </r>
  <r>
    <x v="5"/>
    <x v="0"/>
    <x v="8"/>
    <x v="1"/>
    <x v="4"/>
    <x v="8"/>
    <x v="24"/>
    <x v="187"/>
    <x v="75"/>
    <n v="6535593.5"/>
  </r>
  <r>
    <x v="5"/>
    <x v="0"/>
    <x v="8"/>
    <x v="1"/>
    <x v="4"/>
    <x v="8"/>
    <x v="24"/>
    <x v="187"/>
    <x v="421"/>
    <n v="2592486.96"/>
  </r>
  <r>
    <x v="5"/>
    <x v="0"/>
    <x v="8"/>
    <x v="1"/>
    <x v="4"/>
    <x v="8"/>
    <x v="24"/>
    <x v="187"/>
    <x v="422"/>
    <n v="2122781.34"/>
  </r>
  <r>
    <x v="5"/>
    <x v="0"/>
    <x v="8"/>
    <x v="1"/>
    <x v="4"/>
    <x v="8"/>
    <x v="24"/>
    <x v="187"/>
    <x v="123"/>
    <n v="9484673.9399999995"/>
  </r>
  <r>
    <x v="5"/>
    <x v="0"/>
    <x v="8"/>
    <x v="1"/>
    <x v="4"/>
    <x v="8"/>
    <x v="24"/>
    <x v="187"/>
    <x v="423"/>
    <n v="1400688.1"/>
  </r>
  <r>
    <x v="5"/>
    <x v="0"/>
    <x v="8"/>
    <x v="1"/>
    <x v="4"/>
    <x v="8"/>
    <x v="24"/>
    <x v="187"/>
    <x v="424"/>
    <n v="106218.49"/>
  </r>
  <r>
    <x v="5"/>
    <x v="0"/>
    <x v="8"/>
    <x v="1"/>
    <x v="4"/>
    <x v="8"/>
    <x v="24"/>
    <x v="187"/>
    <x v="425"/>
    <n v="53109.24"/>
  </r>
  <r>
    <x v="5"/>
    <x v="0"/>
    <x v="8"/>
    <x v="1"/>
    <x v="4"/>
    <x v="8"/>
    <x v="24"/>
    <x v="187"/>
    <x v="426"/>
    <n v="112605.04"/>
  </r>
  <r>
    <x v="5"/>
    <x v="0"/>
    <x v="8"/>
    <x v="1"/>
    <x v="4"/>
    <x v="8"/>
    <x v="24"/>
    <x v="187"/>
    <x v="427"/>
    <n v="167226.89000000001"/>
  </r>
  <r>
    <x v="5"/>
    <x v="0"/>
    <x v="8"/>
    <x v="1"/>
    <x v="4"/>
    <x v="8"/>
    <x v="24"/>
    <x v="187"/>
    <x v="428"/>
    <n v="39915.97"/>
  </r>
  <r>
    <x v="5"/>
    <x v="0"/>
    <x v="8"/>
    <x v="1"/>
    <x v="4"/>
    <x v="8"/>
    <x v="24"/>
    <x v="187"/>
    <x v="429"/>
    <n v="137815.13"/>
  </r>
  <r>
    <x v="5"/>
    <x v="0"/>
    <x v="8"/>
    <x v="1"/>
    <x v="4"/>
    <x v="8"/>
    <x v="24"/>
    <x v="187"/>
    <x v="430"/>
    <n v="33613.449999999997"/>
  </r>
  <r>
    <x v="5"/>
    <x v="0"/>
    <x v="8"/>
    <x v="1"/>
    <x v="4"/>
    <x v="8"/>
    <x v="24"/>
    <x v="187"/>
    <x v="431"/>
    <n v="53109.24"/>
  </r>
  <r>
    <x v="5"/>
    <x v="0"/>
    <x v="8"/>
    <x v="1"/>
    <x v="4"/>
    <x v="8"/>
    <x v="24"/>
    <x v="187"/>
    <x v="432"/>
    <n v="212436.97"/>
  </r>
  <r>
    <x v="5"/>
    <x v="0"/>
    <x v="8"/>
    <x v="1"/>
    <x v="4"/>
    <x v="8"/>
    <x v="24"/>
    <x v="187"/>
    <x v="433"/>
    <n v="53109.24"/>
  </r>
  <r>
    <x v="5"/>
    <x v="0"/>
    <x v="8"/>
    <x v="1"/>
    <x v="4"/>
    <x v="8"/>
    <x v="24"/>
    <x v="187"/>
    <x v="434"/>
    <n v="72605.039999999994"/>
  </r>
  <r>
    <x v="5"/>
    <x v="0"/>
    <x v="8"/>
    <x v="1"/>
    <x v="4"/>
    <x v="8"/>
    <x v="24"/>
    <x v="187"/>
    <x v="435"/>
    <n v="30084.03"/>
  </r>
  <r>
    <x v="5"/>
    <x v="0"/>
    <x v="8"/>
    <x v="1"/>
    <x v="4"/>
    <x v="8"/>
    <x v="24"/>
    <x v="187"/>
    <x v="436"/>
    <n v="106218.49"/>
  </r>
  <r>
    <x v="5"/>
    <x v="0"/>
    <x v="8"/>
    <x v="1"/>
    <x v="4"/>
    <x v="8"/>
    <x v="24"/>
    <x v="187"/>
    <x v="437"/>
    <n v="39915.97"/>
  </r>
  <r>
    <x v="5"/>
    <x v="0"/>
    <x v="8"/>
    <x v="1"/>
    <x v="4"/>
    <x v="8"/>
    <x v="24"/>
    <x v="187"/>
    <x v="438"/>
    <n v="73445.38"/>
  </r>
  <r>
    <x v="5"/>
    <x v="0"/>
    <x v="8"/>
    <x v="1"/>
    <x v="4"/>
    <x v="8"/>
    <x v="24"/>
    <x v="187"/>
    <x v="439"/>
    <n v="53109.24"/>
  </r>
  <r>
    <x v="5"/>
    <x v="0"/>
    <x v="8"/>
    <x v="1"/>
    <x v="4"/>
    <x v="8"/>
    <x v="24"/>
    <x v="187"/>
    <x v="440"/>
    <n v="79831.929999999993"/>
  </r>
  <r>
    <x v="5"/>
    <x v="0"/>
    <x v="8"/>
    <x v="1"/>
    <x v="4"/>
    <x v="8"/>
    <x v="24"/>
    <x v="187"/>
    <x v="441"/>
    <n v="90252.1"/>
  </r>
  <r>
    <x v="5"/>
    <x v="0"/>
    <x v="8"/>
    <x v="1"/>
    <x v="4"/>
    <x v="8"/>
    <x v="24"/>
    <x v="187"/>
    <x v="442"/>
    <n v="212268.91"/>
  </r>
  <r>
    <x v="5"/>
    <x v="0"/>
    <x v="8"/>
    <x v="1"/>
    <x v="4"/>
    <x v="8"/>
    <x v="24"/>
    <x v="187"/>
    <x v="443"/>
    <n v="90252.1"/>
  </r>
  <r>
    <x v="5"/>
    <x v="0"/>
    <x v="8"/>
    <x v="1"/>
    <x v="4"/>
    <x v="8"/>
    <x v="24"/>
    <x v="187"/>
    <x v="444"/>
    <n v="106218.49"/>
  </r>
  <r>
    <x v="5"/>
    <x v="0"/>
    <x v="8"/>
    <x v="1"/>
    <x v="4"/>
    <x v="8"/>
    <x v="24"/>
    <x v="187"/>
    <x v="445"/>
    <n v="53109.24"/>
  </r>
  <r>
    <x v="5"/>
    <x v="0"/>
    <x v="8"/>
    <x v="1"/>
    <x v="4"/>
    <x v="8"/>
    <x v="24"/>
    <x v="187"/>
    <x v="446"/>
    <n v="111428.57"/>
  </r>
  <r>
    <x v="5"/>
    <x v="0"/>
    <x v="8"/>
    <x v="1"/>
    <x v="4"/>
    <x v="8"/>
    <x v="24"/>
    <x v="187"/>
    <x v="447"/>
    <n v="37142.86"/>
  </r>
  <r>
    <x v="5"/>
    <x v="0"/>
    <x v="8"/>
    <x v="1"/>
    <x v="4"/>
    <x v="8"/>
    <x v="24"/>
    <x v="187"/>
    <x v="448"/>
    <n v="498991.61"/>
  </r>
  <r>
    <x v="5"/>
    <x v="0"/>
    <x v="8"/>
    <x v="1"/>
    <x v="4"/>
    <x v="8"/>
    <x v="24"/>
    <x v="187"/>
    <x v="449"/>
    <n v="106218.49"/>
  </r>
  <r>
    <x v="5"/>
    <x v="0"/>
    <x v="8"/>
    <x v="1"/>
    <x v="4"/>
    <x v="8"/>
    <x v="24"/>
    <x v="187"/>
    <x v="450"/>
    <n v="50336.13"/>
  </r>
  <r>
    <x v="5"/>
    <x v="0"/>
    <x v="8"/>
    <x v="1"/>
    <x v="4"/>
    <x v="8"/>
    <x v="24"/>
    <x v="187"/>
    <x v="451"/>
    <n v="159327.73000000001"/>
  </r>
  <r>
    <x v="5"/>
    <x v="0"/>
    <x v="8"/>
    <x v="1"/>
    <x v="4"/>
    <x v="8"/>
    <x v="24"/>
    <x v="187"/>
    <x v="452"/>
    <n v="53109.24"/>
  </r>
  <r>
    <x v="5"/>
    <x v="0"/>
    <x v="8"/>
    <x v="1"/>
    <x v="4"/>
    <x v="8"/>
    <x v="24"/>
    <x v="187"/>
    <x v="453"/>
    <n v="89411.76"/>
  </r>
  <r>
    <x v="5"/>
    <x v="0"/>
    <x v="8"/>
    <x v="1"/>
    <x v="4"/>
    <x v="8"/>
    <x v="24"/>
    <x v="187"/>
    <x v="454"/>
    <n v="53109.24"/>
  </r>
  <r>
    <x v="5"/>
    <x v="0"/>
    <x v="8"/>
    <x v="1"/>
    <x v="4"/>
    <x v="8"/>
    <x v="24"/>
    <x v="187"/>
    <x v="455"/>
    <n v="67226.89"/>
  </r>
  <r>
    <x v="5"/>
    <x v="0"/>
    <x v="8"/>
    <x v="1"/>
    <x v="4"/>
    <x v="8"/>
    <x v="24"/>
    <x v="187"/>
    <x v="456"/>
    <n v="53109.24"/>
  </r>
  <r>
    <x v="5"/>
    <x v="0"/>
    <x v="8"/>
    <x v="1"/>
    <x v="4"/>
    <x v="8"/>
    <x v="24"/>
    <x v="187"/>
    <x v="457"/>
    <n v="36302.519999999997"/>
  </r>
  <r>
    <x v="5"/>
    <x v="0"/>
    <x v="8"/>
    <x v="1"/>
    <x v="4"/>
    <x v="8"/>
    <x v="24"/>
    <x v="187"/>
    <x v="458"/>
    <n v="100840.34"/>
  </r>
  <r>
    <x v="5"/>
    <x v="0"/>
    <x v="8"/>
    <x v="1"/>
    <x v="4"/>
    <x v="8"/>
    <x v="24"/>
    <x v="187"/>
    <x v="459"/>
    <n v="111428.57"/>
  </r>
  <r>
    <x v="5"/>
    <x v="0"/>
    <x v="8"/>
    <x v="1"/>
    <x v="4"/>
    <x v="8"/>
    <x v="24"/>
    <x v="187"/>
    <x v="460"/>
    <n v="148571.43"/>
  </r>
  <r>
    <x v="5"/>
    <x v="0"/>
    <x v="8"/>
    <x v="1"/>
    <x v="4"/>
    <x v="8"/>
    <x v="24"/>
    <x v="187"/>
    <x v="461"/>
    <n v="156554.62"/>
  </r>
  <r>
    <x v="5"/>
    <x v="0"/>
    <x v="8"/>
    <x v="1"/>
    <x v="4"/>
    <x v="8"/>
    <x v="24"/>
    <x v="187"/>
    <x v="462"/>
    <n v="53109.24"/>
  </r>
  <r>
    <x v="5"/>
    <x v="0"/>
    <x v="8"/>
    <x v="1"/>
    <x v="4"/>
    <x v="8"/>
    <x v="24"/>
    <x v="187"/>
    <x v="463"/>
    <n v="106218.49"/>
  </r>
  <r>
    <x v="5"/>
    <x v="0"/>
    <x v="8"/>
    <x v="1"/>
    <x v="4"/>
    <x v="8"/>
    <x v="24"/>
    <x v="187"/>
    <x v="464"/>
    <n v="53109.24"/>
  </r>
  <r>
    <x v="5"/>
    <x v="0"/>
    <x v="8"/>
    <x v="1"/>
    <x v="4"/>
    <x v="8"/>
    <x v="24"/>
    <x v="187"/>
    <x v="465"/>
    <n v="159327.73000000001"/>
  </r>
  <r>
    <x v="5"/>
    <x v="0"/>
    <x v="8"/>
    <x v="1"/>
    <x v="4"/>
    <x v="8"/>
    <x v="24"/>
    <x v="187"/>
    <x v="466"/>
    <n v="240672.27"/>
  </r>
  <r>
    <x v="5"/>
    <x v="0"/>
    <x v="8"/>
    <x v="1"/>
    <x v="4"/>
    <x v="8"/>
    <x v="24"/>
    <x v="187"/>
    <x v="467"/>
    <n v="174453.78"/>
  </r>
  <r>
    <x v="5"/>
    <x v="0"/>
    <x v="8"/>
    <x v="1"/>
    <x v="4"/>
    <x v="8"/>
    <x v="24"/>
    <x v="187"/>
    <x v="468"/>
    <n v="106218.49"/>
  </r>
  <r>
    <x v="5"/>
    <x v="0"/>
    <x v="8"/>
    <x v="1"/>
    <x v="4"/>
    <x v="8"/>
    <x v="24"/>
    <x v="187"/>
    <x v="469"/>
    <n v="151008.4"/>
  </r>
  <r>
    <x v="5"/>
    <x v="0"/>
    <x v="8"/>
    <x v="1"/>
    <x v="4"/>
    <x v="8"/>
    <x v="24"/>
    <x v="187"/>
    <x v="470"/>
    <n v="53109.24"/>
  </r>
  <r>
    <x v="5"/>
    <x v="0"/>
    <x v="8"/>
    <x v="1"/>
    <x v="4"/>
    <x v="8"/>
    <x v="24"/>
    <x v="187"/>
    <x v="471"/>
    <n v="53109.24"/>
  </r>
  <r>
    <x v="5"/>
    <x v="0"/>
    <x v="8"/>
    <x v="1"/>
    <x v="4"/>
    <x v="8"/>
    <x v="24"/>
    <x v="187"/>
    <x v="472"/>
    <n v="53109.24"/>
  </r>
  <r>
    <x v="5"/>
    <x v="0"/>
    <x v="8"/>
    <x v="1"/>
    <x v="4"/>
    <x v="8"/>
    <x v="24"/>
    <x v="187"/>
    <x v="473"/>
    <n v="53109.24"/>
  </r>
  <r>
    <x v="5"/>
    <x v="0"/>
    <x v="8"/>
    <x v="1"/>
    <x v="4"/>
    <x v="8"/>
    <x v="24"/>
    <x v="187"/>
    <x v="474"/>
    <n v="116974.79"/>
  </r>
  <r>
    <x v="5"/>
    <x v="0"/>
    <x v="8"/>
    <x v="1"/>
    <x v="4"/>
    <x v="8"/>
    <x v="24"/>
    <x v="187"/>
    <x v="475"/>
    <n v="146890.75"/>
  </r>
  <r>
    <x v="5"/>
    <x v="0"/>
    <x v="8"/>
    <x v="1"/>
    <x v="4"/>
    <x v="8"/>
    <x v="24"/>
    <x v="187"/>
    <x v="476"/>
    <n v="122184.87"/>
  </r>
  <r>
    <x v="5"/>
    <x v="0"/>
    <x v="8"/>
    <x v="1"/>
    <x v="4"/>
    <x v="8"/>
    <x v="24"/>
    <x v="187"/>
    <x v="477"/>
    <n v="167226.89000000001"/>
  </r>
  <r>
    <x v="5"/>
    <x v="0"/>
    <x v="8"/>
    <x v="1"/>
    <x v="4"/>
    <x v="8"/>
    <x v="24"/>
    <x v="187"/>
    <x v="478"/>
    <n v="153949.57999999999"/>
  </r>
  <r>
    <x v="5"/>
    <x v="0"/>
    <x v="8"/>
    <x v="1"/>
    <x v="4"/>
    <x v="8"/>
    <x v="24"/>
    <x v="187"/>
    <x v="479"/>
    <n v="67226.89"/>
  </r>
  <r>
    <x v="5"/>
    <x v="0"/>
    <x v="8"/>
    <x v="1"/>
    <x v="4"/>
    <x v="8"/>
    <x v="24"/>
    <x v="187"/>
    <x v="480"/>
    <n v="114201.68"/>
  </r>
  <r>
    <x v="5"/>
    <x v="0"/>
    <x v="8"/>
    <x v="1"/>
    <x v="4"/>
    <x v="8"/>
    <x v="24"/>
    <x v="187"/>
    <x v="481"/>
    <n v="167226.89000000001"/>
  </r>
  <r>
    <x v="5"/>
    <x v="0"/>
    <x v="8"/>
    <x v="1"/>
    <x v="4"/>
    <x v="8"/>
    <x v="24"/>
    <x v="187"/>
    <x v="482"/>
    <n v="119747.9"/>
  </r>
  <r>
    <x v="5"/>
    <x v="0"/>
    <x v="8"/>
    <x v="1"/>
    <x v="4"/>
    <x v="8"/>
    <x v="24"/>
    <x v="187"/>
    <x v="483"/>
    <n v="53109.24"/>
  </r>
  <r>
    <x v="5"/>
    <x v="0"/>
    <x v="8"/>
    <x v="1"/>
    <x v="4"/>
    <x v="8"/>
    <x v="24"/>
    <x v="187"/>
    <x v="484"/>
    <n v="142521.01"/>
  </r>
  <r>
    <x v="5"/>
    <x v="0"/>
    <x v="8"/>
    <x v="1"/>
    <x v="4"/>
    <x v="8"/>
    <x v="24"/>
    <x v="187"/>
    <x v="485"/>
    <n v="329411.76"/>
  </r>
  <r>
    <x v="5"/>
    <x v="0"/>
    <x v="8"/>
    <x v="1"/>
    <x v="4"/>
    <x v="8"/>
    <x v="24"/>
    <x v="187"/>
    <x v="486"/>
    <n v="106218.49"/>
  </r>
  <r>
    <x v="5"/>
    <x v="0"/>
    <x v="8"/>
    <x v="1"/>
    <x v="4"/>
    <x v="8"/>
    <x v="24"/>
    <x v="187"/>
    <x v="487"/>
    <n v="53109.24"/>
  </r>
  <r>
    <x v="5"/>
    <x v="0"/>
    <x v="8"/>
    <x v="1"/>
    <x v="4"/>
    <x v="8"/>
    <x v="24"/>
    <x v="187"/>
    <x v="488"/>
    <n v="212268.91"/>
  </r>
  <r>
    <x v="5"/>
    <x v="0"/>
    <x v="8"/>
    <x v="1"/>
    <x v="4"/>
    <x v="8"/>
    <x v="24"/>
    <x v="187"/>
    <x v="489"/>
    <n v="104369.75"/>
  </r>
  <r>
    <x v="5"/>
    <x v="0"/>
    <x v="8"/>
    <x v="1"/>
    <x v="4"/>
    <x v="8"/>
    <x v="24"/>
    <x v="187"/>
    <x v="490"/>
    <n v="53109.24"/>
  </r>
  <r>
    <x v="5"/>
    <x v="0"/>
    <x v="8"/>
    <x v="1"/>
    <x v="4"/>
    <x v="8"/>
    <x v="24"/>
    <x v="187"/>
    <x v="491"/>
    <n v="112605.04"/>
  </r>
  <r>
    <x v="5"/>
    <x v="0"/>
    <x v="8"/>
    <x v="1"/>
    <x v="4"/>
    <x v="8"/>
    <x v="24"/>
    <x v="187"/>
    <x v="492"/>
    <n v="152521.01"/>
  </r>
  <r>
    <x v="5"/>
    <x v="0"/>
    <x v="8"/>
    <x v="1"/>
    <x v="4"/>
    <x v="8"/>
    <x v="24"/>
    <x v="187"/>
    <x v="493"/>
    <n v="39915.97"/>
  </r>
  <r>
    <x v="5"/>
    <x v="0"/>
    <x v="8"/>
    <x v="1"/>
    <x v="4"/>
    <x v="8"/>
    <x v="24"/>
    <x v="187"/>
    <x v="494"/>
    <n v="33613.449999999997"/>
  </r>
  <r>
    <x v="5"/>
    <x v="0"/>
    <x v="8"/>
    <x v="1"/>
    <x v="4"/>
    <x v="8"/>
    <x v="24"/>
    <x v="187"/>
    <x v="495"/>
    <n v="225210.08"/>
  </r>
  <r>
    <x v="5"/>
    <x v="0"/>
    <x v="8"/>
    <x v="1"/>
    <x v="4"/>
    <x v="8"/>
    <x v="24"/>
    <x v="187"/>
    <x v="496"/>
    <n v="113109.24"/>
  </r>
  <r>
    <x v="5"/>
    <x v="0"/>
    <x v="8"/>
    <x v="1"/>
    <x v="4"/>
    <x v="8"/>
    <x v="24"/>
    <x v="187"/>
    <x v="497"/>
    <n v="112605.04"/>
  </r>
  <r>
    <x v="5"/>
    <x v="0"/>
    <x v="8"/>
    <x v="1"/>
    <x v="4"/>
    <x v="8"/>
    <x v="24"/>
    <x v="187"/>
    <x v="498"/>
    <n v="53109.24"/>
  </r>
  <r>
    <x v="5"/>
    <x v="0"/>
    <x v="8"/>
    <x v="1"/>
    <x v="4"/>
    <x v="8"/>
    <x v="24"/>
    <x v="187"/>
    <x v="499"/>
    <n v="53109.24"/>
  </r>
  <r>
    <x v="5"/>
    <x v="0"/>
    <x v="8"/>
    <x v="1"/>
    <x v="4"/>
    <x v="8"/>
    <x v="24"/>
    <x v="187"/>
    <x v="500"/>
    <n v="53109.24"/>
  </r>
  <r>
    <x v="5"/>
    <x v="0"/>
    <x v="8"/>
    <x v="1"/>
    <x v="4"/>
    <x v="8"/>
    <x v="24"/>
    <x v="187"/>
    <x v="501"/>
    <n v="50336.13"/>
  </r>
  <r>
    <x v="5"/>
    <x v="0"/>
    <x v="8"/>
    <x v="1"/>
    <x v="4"/>
    <x v="8"/>
    <x v="24"/>
    <x v="187"/>
    <x v="502"/>
    <n v="74285.710000000006"/>
  </r>
  <r>
    <x v="5"/>
    <x v="0"/>
    <x v="8"/>
    <x v="1"/>
    <x v="4"/>
    <x v="8"/>
    <x v="24"/>
    <x v="187"/>
    <x v="503"/>
    <n v="53109.24"/>
  </r>
  <r>
    <x v="5"/>
    <x v="0"/>
    <x v="8"/>
    <x v="1"/>
    <x v="4"/>
    <x v="8"/>
    <x v="24"/>
    <x v="187"/>
    <x v="504"/>
    <n v="126554.62"/>
  </r>
  <r>
    <x v="5"/>
    <x v="0"/>
    <x v="8"/>
    <x v="1"/>
    <x v="4"/>
    <x v="8"/>
    <x v="24"/>
    <x v="187"/>
    <x v="505"/>
    <n v="53109.24"/>
  </r>
  <r>
    <x v="5"/>
    <x v="0"/>
    <x v="8"/>
    <x v="1"/>
    <x v="4"/>
    <x v="8"/>
    <x v="24"/>
    <x v="187"/>
    <x v="506"/>
    <n v="76218.490000000005"/>
  </r>
  <r>
    <x v="5"/>
    <x v="0"/>
    <x v="8"/>
    <x v="1"/>
    <x v="4"/>
    <x v="8"/>
    <x v="24"/>
    <x v="187"/>
    <x v="507"/>
    <n v="249495.79"/>
  </r>
  <r>
    <x v="5"/>
    <x v="0"/>
    <x v="8"/>
    <x v="1"/>
    <x v="4"/>
    <x v="8"/>
    <x v="24"/>
    <x v="187"/>
    <x v="508"/>
    <n v="74285.710000000006"/>
  </r>
  <r>
    <x v="5"/>
    <x v="0"/>
    <x v="8"/>
    <x v="1"/>
    <x v="4"/>
    <x v="8"/>
    <x v="24"/>
    <x v="187"/>
    <x v="509"/>
    <n v="67226.89"/>
  </r>
  <r>
    <x v="5"/>
    <x v="0"/>
    <x v="8"/>
    <x v="1"/>
    <x v="4"/>
    <x v="8"/>
    <x v="24"/>
    <x v="187"/>
    <x v="510"/>
    <n v="95798.31"/>
  </r>
  <r>
    <x v="5"/>
    <x v="0"/>
    <x v="8"/>
    <x v="1"/>
    <x v="4"/>
    <x v="8"/>
    <x v="24"/>
    <x v="187"/>
    <x v="511"/>
    <n v="103529.41"/>
  </r>
  <r>
    <x v="5"/>
    <x v="0"/>
    <x v="8"/>
    <x v="1"/>
    <x v="4"/>
    <x v="8"/>
    <x v="24"/>
    <x v="187"/>
    <x v="512"/>
    <n v="206890.76"/>
  </r>
  <r>
    <x v="5"/>
    <x v="0"/>
    <x v="8"/>
    <x v="1"/>
    <x v="4"/>
    <x v="8"/>
    <x v="24"/>
    <x v="187"/>
    <x v="513"/>
    <n v="127394.96"/>
  </r>
  <r>
    <x v="5"/>
    <x v="0"/>
    <x v="8"/>
    <x v="1"/>
    <x v="4"/>
    <x v="8"/>
    <x v="24"/>
    <x v="187"/>
    <x v="514"/>
    <n v="123025.21"/>
  </r>
  <r>
    <x v="5"/>
    <x v="0"/>
    <x v="8"/>
    <x v="1"/>
    <x v="4"/>
    <x v="8"/>
    <x v="24"/>
    <x v="187"/>
    <x v="515"/>
    <n v="53109.24"/>
  </r>
  <r>
    <x v="5"/>
    <x v="0"/>
    <x v="8"/>
    <x v="1"/>
    <x v="4"/>
    <x v="8"/>
    <x v="24"/>
    <x v="187"/>
    <x v="516"/>
    <n v="144537.81"/>
  </r>
  <r>
    <x v="5"/>
    <x v="0"/>
    <x v="8"/>
    <x v="1"/>
    <x v="4"/>
    <x v="8"/>
    <x v="24"/>
    <x v="187"/>
    <x v="517"/>
    <n v="53109.24"/>
  </r>
  <r>
    <x v="5"/>
    <x v="0"/>
    <x v="8"/>
    <x v="1"/>
    <x v="4"/>
    <x v="8"/>
    <x v="24"/>
    <x v="187"/>
    <x v="518"/>
    <n v="158235.29"/>
  </r>
  <r>
    <x v="5"/>
    <x v="0"/>
    <x v="8"/>
    <x v="1"/>
    <x v="4"/>
    <x v="8"/>
    <x v="24"/>
    <x v="187"/>
    <x v="519"/>
    <n v="159327.73000000001"/>
  </r>
  <r>
    <x v="5"/>
    <x v="0"/>
    <x v="8"/>
    <x v="1"/>
    <x v="4"/>
    <x v="8"/>
    <x v="24"/>
    <x v="187"/>
    <x v="520"/>
    <n v="33613.449999999997"/>
  </r>
  <r>
    <x v="5"/>
    <x v="0"/>
    <x v="8"/>
    <x v="1"/>
    <x v="4"/>
    <x v="8"/>
    <x v="24"/>
    <x v="187"/>
    <x v="521"/>
    <n v="53109.24"/>
  </r>
  <r>
    <x v="5"/>
    <x v="0"/>
    <x v="8"/>
    <x v="1"/>
    <x v="4"/>
    <x v="8"/>
    <x v="24"/>
    <x v="187"/>
    <x v="522"/>
    <n v="53109.24"/>
  </r>
  <r>
    <x v="5"/>
    <x v="0"/>
    <x v="8"/>
    <x v="1"/>
    <x v="4"/>
    <x v="8"/>
    <x v="24"/>
    <x v="187"/>
    <x v="523"/>
    <n v="53109.24"/>
  </r>
  <r>
    <x v="5"/>
    <x v="0"/>
    <x v="8"/>
    <x v="1"/>
    <x v="4"/>
    <x v="8"/>
    <x v="24"/>
    <x v="187"/>
    <x v="524"/>
    <n v="53109.24"/>
  </r>
  <r>
    <x v="5"/>
    <x v="0"/>
    <x v="8"/>
    <x v="1"/>
    <x v="4"/>
    <x v="8"/>
    <x v="24"/>
    <x v="187"/>
    <x v="525"/>
    <n v="53109.24"/>
  </r>
  <r>
    <x v="5"/>
    <x v="0"/>
    <x v="8"/>
    <x v="1"/>
    <x v="4"/>
    <x v="8"/>
    <x v="24"/>
    <x v="187"/>
    <x v="526"/>
    <n v="225210.08"/>
  </r>
  <r>
    <x v="5"/>
    <x v="0"/>
    <x v="8"/>
    <x v="1"/>
    <x v="4"/>
    <x v="8"/>
    <x v="24"/>
    <x v="187"/>
    <x v="527"/>
    <n v="37142.86"/>
  </r>
  <r>
    <x v="5"/>
    <x v="0"/>
    <x v="8"/>
    <x v="1"/>
    <x v="4"/>
    <x v="8"/>
    <x v="24"/>
    <x v="187"/>
    <x v="528"/>
    <n v="147731.09"/>
  </r>
  <r>
    <x v="5"/>
    <x v="0"/>
    <x v="8"/>
    <x v="1"/>
    <x v="4"/>
    <x v="8"/>
    <x v="24"/>
    <x v="187"/>
    <x v="529"/>
    <n v="90252.1"/>
  </r>
  <r>
    <x v="5"/>
    <x v="0"/>
    <x v="8"/>
    <x v="1"/>
    <x v="4"/>
    <x v="8"/>
    <x v="24"/>
    <x v="187"/>
    <x v="530"/>
    <n v="74285.710000000006"/>
  </r>
  <r>
    <x v="5"/>
    <x v="0"/>
    <x v="8"/>
    <x v="1"/>
    <x v="4"/>
    <x v="8"/>
    <x v="24"/>
    <x v="187"/>
    <x v="531"/>
    <n v="159327.73000000001"/>
  </r>
  <r>
    <x v="5"/>
    <x v="0"/>
    <x v="8"/>
    <x v="1"/>
    <x v="4"/>
    <x v="8"/>
    <x v="24"/>
    <x v="187"/>
    <x v="532"/>
    <n v="67226.89"/>
  </r>
  <r>
    <x v="5"/>
    <x v="0"/>
    <x v="8"/>
    <x v="1"/>
    <x v="4"/>
    <x v="8"/>
    <x v="24"/>
    <x v="187"/>
    <x v="533"/>
    <n v="68235.289999999994"/>
  </r>
  <r>
    <x v="5"/>
    <x v="0"/>
    <x v="8"/>
    <x v="1"/>
    <x v="4"/>
    <x v="8"/>
    <x v="24"/>
    <x v="187"/>
    <x v="534"/>
    <n v="85042.01"/>
  </r>
  <r>
    <x v="5"/>
    <x v="0"/>
    <x v="8"/>
    <x v="1"/>
    <x v="4"/>
    <x v="8"/>
    <x v="24"/>
    <x v="187"/>
    <x v="535"/>
    <n v="225210.08"/>
  </r>
  <r>
    <x v="5"/>
    <x v="0"/>
    <x v="8"/>
    <x v="1"/>
    <x v="4"/>
    <x v="8"/>
    <x v="24"/>
    <x v="187"/>
    <x v="536"/>
    <n v="143361.35"/>
  </r>
  <r>
    <x v="5"/>
    <x v="0"/>
    <x v="8"/>
    <x v="1"/>
    <x v="4"/>
    <x v="8"/>
    <x v="24"/>
    <x v="187"/>
    <x v="537"/>
    <n v="86722.69"/>
  </r>
  <r>
    <x v="5"/>
    <x v="0"/>
    <x v="8"/>
    <x v="1"/>
    <x v="4"/>
    <x v="8"/>
    <x v="24"/>
    <x v="187"/>
    <x v="538"/>
    <n v="212436.97"/>
  </r>
  <r>
    <x v="5"/>
    <x v="0"/>
    <x v="8"/>
    <x v="1"/>
    <x v="4"/>
    <x v="8"/>
    <x v="24"/>
    <x v="187"/>
    <x v="539"/>
    <n v="53109.24"/>
  </r>
  <r>
    <x v="5"/>
    <x v="0"/>
    <x v="8"/>
    <x v="1"/>
    <x v="4"/>
    <x v="8"/>
    <x v="24"/>
    <x v="187"/>
    <x v="540"/>
    <n v="106218.49"/>
  </r>
  <r>
    <x v="5"/>
    <x v="0"/>
    <x v="8"/>
    <x v="1"/>
    <x v="4"/>
    <x v="8"/>
    <x v="24"/>
    <x v="187"/>
    <x v="541"/>
    <n v="67226.89"/>
  </r>
  <r>
    <x v="5"/>
    <x v="0"/>
    <x v="8"/>
    <x v="1"/>
    <x v="4"/>
    <x v="8"/>
    <x v="24"/>
    <x v="187"/>
    <x v="542"/>
    <n v="53109.24"/>
  </r>
  <r>
    <x v="5"/>
    <x v="0"/>
    <x v="8"/>
    <x v="1"/>
    <x v="4"/>
    <x v="8"/>
    <x v="24"/>
    <x v="187"/>
    <x v="543"/>
    <n v="53109.24"/>
  </r>
  <r>
    <x v="5"/>
    <x v="0"/>
    <x v="8"/>
    <x v="1"/>
    <x v="4"/>
    <x v="8"/>
    <x v="24"/>
    <x v="187"/>
    <x v="544"/>
    <n v="53109.24"/>
  </r>
  <r>
    <x v="5"/>
    <x v="0"/>
    <x v="8"/>
    <x v="1"/>
    <x v="4"/>
    <x v="8"/>
    <x v="24"/>
    <x v="187"/>
    <x v="545"/>
    <n v="53109.24"/>
  </r>
  <r>
    <x v="5"/>
    <x v="0"/>
    <x v="8"/>
    <x v="1"/>
    <x v="4"/>
    <x v="8"/>
    <x v="24"/>
    <x v="187"/>
    <x v="546"/>
    <n v="145210.07999999999"/>
  </r>
  <r>
    <x v="5"/>
    <x v="0"/>
    <x v="8"/>
    <x v="1"/>
    <x v="4"/>
    <x v="8"/>
    <x v="24"/>
    <x v="187"/>
    <x v="547"/>
    <n v="53109.24"/>
  </r>
  <r>
    <x v="5"/>
    <x v="0"/>
    <x v="8"/>
    <x v="1"/>
    <x v="4"/>
    <x v="8"/>
    <x v="24"/>
    <x v="187"/>
    <x v="548"/>
    <n v="89411.76"/>
  </r>
  <r>
    <x v="5"/>
    <x v="0"/>
    <x v="8"/>
    <x v="1"/>
    <x v="4"/>
    <x v="8"/>
    <x v="24"/>
    <x v="187"/>
    <x v="549"/>
    <n v="53109.24"/>
  </r>
  <r>
    <x v="5"/>
    <x v="0"/>
    <x v="8"/>
    <x v="1"/>
    <x v="4"/>
    <x v="8"/>
    <x v="24"/>
    <x v="187"/>
    <x v="550"/>
    <n v="126554.62"/>
  </r>
  <r>
    <x v="5"/>
    <x v="0"/>
    <x v="8"/>
    <x v="1"/>
    <x v="4"/>
    <x v="8"/>
    <x v="24"/>
    <x v="187"/>
    <x v="551"/>
    <n v="174201.68"/>
  </r>
  <r>
    <x v="5"/>
    <x v="0"/>
    <x v="8"/>
    <x v="1"/>
    <x v="4"/>
    <x v="8"/>
    <x v="24"/>
    <x v="187"/>
    <x v="552"/>
    <n v="106218.49"/>
  </r>
  <r>
    <x v="5"/>
    <x v="0"/>
    <x v="8"/>
    <x v="1"/>
    <x v="4"/>
    <x v="8"/>
    <x v="24"/>
    <x v="187"/>
    <x v="553"/>
    <n v="79831.929999999993"/>
  </r>
  <r>
    <x v="5"/>
    <x v="0"/>
    <x v="8"/>
    <x v="1"/>
    <x v="4"/>
    <x v="8"/>
    <x v="24"/>
    <x v="187"/>
    <x v="554"/>
    <n v="74285.710000000006"/>
  </r>
  <r>
    <x v="5"/>
    <x v="0"/>
    <x v="8"/>
    <x v="1"/>
    <x v="4"/>
    <x v="8"/>
    <x v="24"/>
    <x v="187"/>
    <x v="555"/>
    <n v="53109.24"/>
  </r>
  <r>
    <x v="5"/>
    <x v="0"/>
    <x v="8"/>
    <x v="1"/>
    <x v="4"/>
    <x v="8"/>
    <x v="24"/>
    <x v="187"/>
    <x v="556"/>
    <n v="36302.519999999997"/>
  </r>
  <r>
    <x v="5"/>
    <x v="0"/>
    <x v="8"/>
    <x v="1"/>
    <x v="4"/>
    <x v="8"/>
    <x v="24"/>
    <x v="187"/>
    <x v="557"/>
    <n v="53109.24"/>
  </r>
  <r>
    <x v="5"/>
    <x v="0"/>
    <x v="8"/>
    <x v="1"/>
    <x v="4"/>
    <x v="8"/>
    <x v="24"/>
    <x v="187"/>
    <x v="558"/>
    <n v="53109.24"/>
  </r>
  <r>
    <x v="5"/>
    <x v="0"/>
    <x v="8"/>
    <x v="1"/>
    <x v="4"/>
    <x v="8"/>
    <x v="24"/>
    <x v="187"/>
    <x v="559"/>
    <n v="36302.519999999997"/>
  </r>
  <r>
    <x v="5"/>
    <x v="0"/>
    <x v="8"/>
    <x v="1"/>
    <x v="4"/>
    <x v="8"/>
    <x v="24"/>
    <x v="187"/>
    <x v="560"/>
    <n v="106218.49"/>
  </r>
  <r>
    <x v="5"/>
    <x v="0"/>
    <x v="8"/>
    <x v="1"/>
    <x v="4"/>
    <x v="8"/>
    <x v="24"/>
    <x v="187"/>
    <x v="561"/>
    <n v="112605.04"/>
  </r>
  <r>
    <x v="5"/>
    <x v="0"/>
    <x v="8"/>
    <x v="1"/>
    <x v="4"/>
    <x v="8"/>
    <x v="24"/>
    <x v="187"/>
    <x v="562"/>
    <n v="33613.449999999997"/>
  </r>
  <r>
    <x v="5"/>
    <x v="0"/>
    <x v="8"/>
    <x v="1"/>
    <x v="4"/>
    <x v="8"/>
    <x v="24"/>
    <x v="187"/>
    <x v="563"/>
    <n v="53109.24"/>
  </r>
  <r>
    <x v="5"/>
    <x v="0"/>
    <x v="8"/>
    <x v="1"/>
    <x v="4"/>
    <x v="8"/>
    <x v="24"/>
    <x v="187"/>
    <x v="564"/>
    <n v="53109.24"/>
  </r>
  <r>
    <x v="5"/>
    <x v="0"/>
    <x v="8"/>
    <x v="1"/>
    <x v="4"/>
    <x v="8"/>
    <x v="24"/>
    <x v="187"/>
    <x v="565"/>
    <n v="180504.2"/>
  </r>
  <r>
    <x v="5"/>
    <x v="0"/>
    <x v="8"/>
    <x v="1"/>
    <x v="4"/>
    <x v="8"/>
    <x v="24"/>
    <x v="187"/>
    <x v="566"/>
    <n v="115126.04"/>
  </r>
  <r>
    <x v="5"/>
    <x v="0"/>
    <x v="8"/>
    <x v="1"/>
    <x v="4"/>
    <x v="8"/>
    <x v="24"/>
    <x v="187"/>
    <x v="567"/>
    <n v="53109.24"/>
  </r>
  <r>
    <x v="5"/>
    <x v="0"/>
    <x v="8"/>
    <x v="1"/>
    <x v="4"/>
    <x v="8"/>
    <x v="24"/>
    <x v="187"/>
    <x v="568"/>
    <n v="37142.86"/>
  </r>
  <r>
    <x v="5"/>
    <x v="0"/>
    <x v="8"/>
    <x v="1"/>
    <x v="4"/>
    <x v="8"/>
    <x v="24"/>
    <x v="187"/>
    <x v="569"/>
    <n v="106218.49"/>
  </r>
  <r>
    <x v="5"/>
    <x v="0"/>
    <x v="8"/>
    <x v="1"/>
    <x v="4"/>
    <x v="8"/>
    <x v="24"/>
    <x v="187"/>
    <x v="570"/>
    <n v="74285.710000000006"/>
  </r>
  <r>
    <x v="5"/>
    <x v="0"/>
    <x v="8"/>
    <x v="1"/>
    <x v="4"/>
    <x v="8"/>
    <x v="24"/>
    <x v="187"/>
    <x v="571"/>
    <n v="106218.49"/>
  </r>
  <r>
    <x v="5"/>
    <x v="0"/>
    <x v="8"/>
    <x v="1"/>
    <x v="4"/>
    <x v="8"/>
    <x v="24"/>
    <x v="187"/>
    <x v="572"/>
    <n v="106218.48"/>
  </r>
  <r>
    <x v="5"/>
    <x v="0"/>
    <x v="8"/>
    <x v="1"/>
    <x v="4"/>
    <x v="8"/>
    <x v="24"/>
    <x v="187"/>
    <x v="573"/>
    <n v="112605.04"/>
  </r>
  <r>
    <x v="5"/>
    <x v="0"/>
    <x v="8"/>
    <x v="1"/>
    <x v="4"/>
    <x v="8"/>
    <x v="24"/>
    <x v="187"/>
    <x v="574"/>
    <n v="36302.519999999997"/>
  </r>
  <r>
    <x v="5"/>
    <x v="0"/>
    <x v="8"/>
    <x v="1"/>
    <x v="4"/>
    <x v="8"/>
    <x v="24"/>
    <x v="187"/>
    <x v="575"/>
    <n v="112605.04"/>
  </r>
  <r>
    <x v="5"/>
    <x v="0"/>
    <x v="8"/>
    <x v="1"/>
    <x v="4"/>
    <x v="8"/>
    <x v="24"/>
    <x v="187"/>
    <x v="576"/>
    <n v="253109.24"/>
  </r>
  <r>
    <x v="5"/>
    <x v="0"/>
    <x v="8"/>
    <x v="1"/>
    <x v="4"/>
    <x v="8"/>
    <x v="24"/>
    <x v="187"/>
    <x v="577"/>
    <n v="33613.449999999997"/>
  </r>
  <r>
    <x v="5"/>
    <x v="0"/>
    <x v="8"/>
    <x v="1"/>
    <x v="4"/>
    <x v="8"/>
    <x v="24"/>
    <x v="187"/>
    <x v="578"/>
    <n v="123865.55"/>
  </r>
  <r>
    <x v="5"/>
    <x v="0"/>
    <x v="8"/>
    <x v="1"/>
    <x v="4"/>
    <x v="8"/>
    <x v="24"/>
    <x v="187"/>
    <x v="579"/>
    <n v="159327.73000000001"/>
  </r>
  <r>
    <x v="5"/>
    <x v="0"/>
    <x v="8"/>
    <x v="1"/>
    <x v="4"/>
    <x v="8"/>
    <x v="24"/>
    <x v="187"/>
    <x v="580"/>
    <n v="112605.04"/>
  </r>
  <r>
    <x v="5"/>
    <x v="0"/>
    <x v="8"/>
    <x v="1"/>
    <x v="4"/>
    <x v="8"/>
    <x v="24"/>
    <x v="187"/>
    <x v="581"/>
    <n v="37142.86"/>
  </r>
  <r>
    <x v="5"/>
    <x v="0"/>
    <x v="8"/>
    <x v="1"/>
    <x v="4"/>
    <x v="8"/>
    <x v="24"/>
    <x v="187"/>
    <x v="582"/>
    <n v="112605.04"/>
  </r>
  <r>
    <x v="5"/>
    <x v="0"/>
    <x v="8"/>
    <x v="1"/>
    <x v="4"/>
    <x v="8"/>
    <x v="24"/>
    <x v="187"/>
    <x v="583"/>
    <n v="106218.49"/>
  </r>
  <r>
    <x v="5"/>
    <x v="0"/>
    <x v="8"/>
    <x v="1"/>
    <x v="4"/>
    <x v="8"/>
    <x v="24"/>
    <x v="187"/>
    <x v="584"/>
    <n v="74285.710000000006"/>
  </r>
  <r>
    <x v="5"/>
    <x v="0"/>
    <x v="8"/>
    <x v="1"/>
    <x v="4"/>
    <x v="8"/>
    <x v="24"/>
    <x v="187"/>
    <x v="585"/>
    <n v="76218.490000000005"/>
  </r>
  <r>
    <x v="5"/>
    <x v="0"/>
    <x v="8"/>
    <x v="1"/>
    <x v="4"/>
    <x v="8"/>
    <x v="24"/>
    <x v="187"/>
    <x v="586"/>
    <n v="181512.6"/>
  </r>
  <r>
    <x v="5"/>
    <x v="0"/>
    <x v="8"/>
    <x v="1"/>
    <x v="4"/>
    <x v="8"/>
    <x v="24"/>
    <x v="187"/>
    <x v="587"/>
    <n v="90252.1"/>
  </r>
  <r>
    <x v="5"/>
    <x v="0"/>
    <x v="8"/>
    <x v="1"/>
    <x v="4"/>
    <x v="8"/>
    <x v="24"/>
    <x v="187"/>
    <x v="588"/>
    <n v="111428.57"/>
  </r>
  <r>
    <x v="5"/>
    <x v="0"/>
    <x v="8"/>
    <x v="1"/>
    <x v="4"/>
    <x v="8"/>
    <x v="24"/>
    <x v="187"/>
    <x v="589"/>
    <n v="89411.76"/>
  </r>
  <r>
    <x v="5"/>
    <x v="0"/>
    <x v="8"/>
    <x v="1"/>
    <x v="4"/>
    <x v="8"/>
    <x v="24"/>
    <x v="187"/>
    <x v="590"/>
    <n v="53109.24"/>
  </r>
  <r>
    <x v="5"/>
    <x v="0"/>
    <x v="8"/>
    <x v="1"/>
    <x v="4"/>
    <x v="8"/>
    <x v="24"/>
    <x v="187"/>
    <x v="591"/>
    <n v="53109.24"/>
  </r>
  <r>
    <x v="5"/>
    <x v="0"/>
    <x v="8"/>
    <x v="1"/>
    <x v="4"/>
    <x v="8"/>
    <x v="24"/>
    <x v="187"/>
    <x v="592"/>
    <n v="79831.929999999993"/>
  </r>
  <r>
    <x v="5"/>
    <x v="0"/>
    <x v="8"/>
    <x v="1"/>
    <x v="4"/>
    <x v="8"/>
    <x v="24"/>
    <x v="187"/>
    <x v="593"/>
    <n v="53109.24"/>
  </r>
  <r>
    <x v="5"/>
    <x v="0"/>
    <x v="8"/>
    <x v="1"/>
    <x v="4"/>
    <x v="8"/>
    <x v="24"/>
    <x v="187"/>
    <x v="594"/>
    <n v="112605.04"/>
  </r>
  <r>
    <x v="5"/>
    <x v="0"/>
    <x v="8"/>
    <x v="1"/>
    <x v="4"/>
    <x v="8"/>
    <x v="24"/>
    <x v="187"/>
    <x v="595"/>
    <n v="108907.56"/>
  </r>
  <r>
    <x v="5"/>
    <x v="0"/>
    <x v="8"/>
    <x v="1"/>
    <x v="4"/>
    <x v="8"/>
    <x v="24"/>
    <x v="187"/>
    <x v="596"/>
    <n v="33613.449999999997"/>
  </r>
  <r>
    <x v="5"/>
    <x v="0"/>
    <x v="8"/>
    <x v="1"/>
    <x v="4"/>
    <x v="8"/>
    <x v="24"/>
    <x v="187"/>
    <x v="597"/>
    <n v="1736821.11"/>
  </r>
  <r>
    <x v="5"/>
    <x v="0"/>
    <x v="8"/>
    <x v="1"/>
    <x v="4"/>
    <x v="8"/>
    <x v="24"/>
    <x v="187"/>
    <x v="598"/>
    <n v="720459.13"/>
  </r>
  <r>
    <x v="5"/>
    <x v="0"/>
    <x v="8"/>
    <x v="1"/>
    <x v="4"/>
    <x v="8"/>
    <x v="33"/>
    <x v="188"/>
    <x v="417"/>
    <n v="-1623832.73"/>
  </r>
  <r>
    <x v="5"/>
    <x v="0"/>
    <x v="8"/>
    <x v="1"/>
    <x v="4"/>
    <x v="8"/>
    <x v="33"/>
    <x v="188"/>
    <x v="241"/>
    <n v="-575022"/>
  </r>
  <r>
    <x v="5"/>
    <x v="0"/>
    <x v="8"/>
    <x v="1"/>
    <x v="4"/>
    <x v="8"/>
    <x v="33"/>
    <x v="188"/>
    <x v="367"/>
    <n v="-342930.84"/>
  </r>
  <r>
    <x v="5"/>
    <x v="0"/>
    <x v="8"/>
    <x v="1"/>
    <x v="4"/>
    <x v="8"/>
    <x v="33"/>
    <x v="188"/>
    <x v="418"/>
    <n v="-1145015.3999999999"/>
  </r>
  <r>
    <x v="5"/>
    <x v="0"/>
    <x v="8"/>
    <x v="1"/>
    <x v="4"/>
    <x v="8"/>
    <x v="33"/>
    <x v="188"/>
    <x v="316"/>
    <n v="-20805105.219999999"/>
  </r>
  <r>
    <x v="5"/>
    <x v="0"/>
    <x v="8"/>
    <x v="1"/>
    <x v="4"/>
    <x v="8"/>
    <x v="33"/>
    <x v="188"/>
    <x v="599"/>
    <n v="-13160"/>
  </r>
  <r>
    <x v="5"/>
    <x v="0"/>
    <x v="8"/>
    <x v="1"/>
    <x v="4"/>
    <x v="8"/>
    <x v="33"/>
    <x v="188"/>
    <x v="26"/>
    <n v="-1708806.07"/>
  </r>
  <r>
    <x v="5"/>
    <x v="0"/>
    <x v="8"/>
    <x v="1"/>
    <x v="4"/>
    <x v="8"/>
    <x v="33"/>
    <x v="189"/>
    <x v="418"/>
    <n v="-8403.36"/>
  </r>
  <r>
    <x v="5"/>
    <x v="0"/>
    <x v="8"/>
    <x v="1"/>
    <x v="4"/>
    <x v="8"/>
    <x v="0"/>
    <x v="190"/>
    <x v="416"/>
    <n v="8403.36"/>
  </r>
  <r>
    <x v="5"/>
    <x v="0"/>
    <x v="8"/>
    <x v="1"/>
    <x v="4"/>
    <x v="8"/>
    <x v="0"/>
    <x v="190"/>
    <x v="314"/>
    <n v="8403.36"/>
  </r>
  <r>
    <x v="5"/>
    <x v="0"/>
    <x v="8"/>
    <x v="1"/>
    <x v="4"/>
    <x v="8"/>
    <x v="0"/>
    <x v="190"/>
    <x v="418"/>
    <n v="16806.72"/>
  </r>
  <r>
    <x v="5"/>
    <x v="0"/>
    <x v="8"/>
    <x v="1"/>
    <x v="4"/>
    <x v="8"/>
    <x v="0"/>
    <x v="190"/>
    <x v="61"/>
    <n v="8403.36"/>
  </r>
  <r>
    <x v="5"/>
    <x v="0"/>
    <x v="8"/>
    <x v="1"/>
    <x v="4"/>
    <x v="8"/>
    <x v="0"/>
    <x v="190"/>
    <x v="125"/>
    <n v="8403.36"/>
  </r>
  <r>
    <x v="5"/>
    <x v="0"/>
    <x v="8"/>
    <x v="1"/>
    <x v="4"/>
    <x v="8"/>
    <x v="0"/>
    <x v="190"/>
    <x v="132"/>
    <n v="8403.36"/>
  </r>
  <r>
    <x v="5"/>
    <x v="0"/>
    <x v="8"/>
    <x v="1"/>
    <x v="4"/>
    <x v="8"/>
    <x v="0"/>
    <x v="190"/>
    <x v="419"/>
    <n v="16806.72"/>
  </r>
  <r>
    <x v="5"/>
    <x v="0"/>
    <x v="8"/>
    <x v="1"/>
    <x v="4"/>
    <x v="8"/>
    <x v="0"/>
    <x v="190"/>
    <x v="420"/>
    <n v="8403.36"/>
  </r>
  <r>
    <x v="5"/>
    <x v="0"/>
    <x v="8"/>
    <x v="1"/>
    <x v="4"/>
    <x v="8"/>
    <x v="0"/>
    <x v="190"/>
    <x v="26"/>
    <n v="8403.36"/>
  </r>
  <r>
    <x v="5"/>
    <x v="0"/>
    <x v="8"/>
    <x v="1"/>
    <x v="4"/>
    <x v="8"/>
    <x v="0"/>
    <x v="190"/>
    <x v="64"/>
    <n v="8403.36"/>
  </r>
  <r>
    <x v="5"/>
    <x v="0"/>
    <x v="8"/>
    <x v="1"/>
    <x v="4"/>
    <x v="8"/>
    <x v="0"/>
    <x v="190"/>
    <x v="75"/>
    <n v="58823.519999999997"/>
  </r>
  <r>
    <x v="5"/>
    <x v="0"/>
    <x v="8"/>
    <x v="1"/>
    <x v="4"/>
    <x v="8"/>
    <x v="0"/>
    <x v="190"/>
    <x v="421"/>
    <n v="8403.36"/>
  </r>
  <r>
    <x v="5"/>
    <x v="0"/>
    <x v="8"/>
    <x v="1"/>
    <x v="4"/>
    <x v="8"/>
    <x v="0"/>
    <x v="190"/>
    <x v="422"/>
    <n v="8403.36"/>
  </r>
  <r>
    <x v="5"/>
    <x v="0"/>
    <x v="8"/>
    <x v="1"/>
    <x v="4"/>
    <x v="8"/>
    <x v="0"/>
    <x v="190"/>
    <x v="423"/>
    <n v="8403.36"/>
  </r>
  <r>
    <x v="5"/>
    <x v="0"/>
    <x v="8"/>
    <x v="1"/>
    <x v="4"/>
    <x v="8"/>
    <x v="0"/>
    <x v="190"/>
    <x v="597"/>
    <n v="8403.36"/>
  </r>
  <r>
    <x v="5"/>
    <x v="0"/>
    <x v="8"/>
    <x v="1"/>
    <x v="4"/>
    <x v="8"/>
    <x v="0"/>
    <x v="190"/>
    <x v="598"/>
    <n v="8403.36"/>
  </r>
  <r>
    <x v="5"/>
    <x v="0"/>
    <x v="8"/>
    <x v="1"/>
    <x v="4"/>
    <x v="8"/>
    <x v="34"/>
    <x v="191"/>
    <x v="123"/>
    <n v="-189693.47"/>
  </r>
  <r>
    <x v="5"/>
    <x v="0"/>
    <x v="8"/>
    <x v="1"/>
    <x v="4"/>
    <x v="8"/>
    <x v="34"/>
    <x v="191"/>
    <x v="427"/>
    <n v="-16722.689999999999"/>
  </r>
  <r>
    <x v="5"/>
    <x v="0"/>
    <x v="8"/>
    <x v="1"/>
    <x v="4"/>
    <x v="8"/>
    <x v="34"/>
    <x v="191"/>
    <x v="429"/>
    <n v="-20672.27"/>
  </r>
  <r>
    <x v="5"/>
    <x v="0"/>
    <x v="8"/>
    <x v="1"/>
    <x v="4"/>
    <x v="8"/>
    <x v="34"/>
    <x v="191"/>
    <x v="431"/>
    <n v="-5310.92"/>
  </r>
  <r>
    <x v="5"/>
    <x v="0"/>
    <x v="8"/>
    <x v="1"/>
    <x v="4"/>
    <x v="8"/>
    <x v="34"/>
    <x v="191"/>
    <x v="436"/>
    <n v="-10621.85"/>
  </r>
  <r>
    <x v="5"/>
    <x v="0"/>
    <x v="8"/>
    <x v="1"/>
    <x v="4"/>
    <x v="8"/>
    <x v="34"/>
    <x v="191"/>
    <x v="437"/>
    <n v="-5987.39"/>
  </r>
  <r>
    <x v="5"/>
    <x v="0"/>
    <x v="8"/>
    <x v="1"/>
    <x v="4"/>
    <x v="8"/>
    <x v="34"/>
    <x v="191"/>
    <x v="442"/>
    <n v="-31840.34"/>
  </r>
  <r>
    <x v="5"/>
    <x v="0"/>
    <x v="8"/>
    <x v="1"/>
    <x v="4"/>
    <x v="8"/>
    <x v="34"/>
    <x v="191"/>
    <x v="446"/>
    <n v="-11142.86"/>
  </r>
  <r>
    <x v="5"/>
    <x v="0"/>
    <x v="8"/>
    <x v="1"/>
    <x v="4"/>
    <x v="8"/>
    <x v="34"/>
    <x v="191"/>
    <x v="448"/>
    <n v="-24949.58"/>
  </r>
  <r>
    <x v="5"/>
    <x v="0"/>
    <x v="8"/>
    <x v="1"/>
    <x v="4"/>
    <x v="8"/>
    <x v="34"/>
    <x v="191"/>
    <x v="451"/>
    <n v="-23899.16"/>
  </r>
  <r>
    <x v="5"/>
    <x v="0"/>
    <x v="8"/>
    <x v="1"/>
    <x v="4"/>
    <x v="8"/>
    <x v="34"/>
    <x v="191"/>
    <x v="458"/>
    <n v="-15126.05"/>
  </r>
  <r>
    <x v="5"/>
    <x v="0"/>
    <x v="8"/>
    <x v="1"/>
    <x v="4"/>
    <x v="8"/>
    <x v="34"/>
    <x v="191"/>
    <x v="459"/>
    <n v="-11142.86"/>
  </r>
  <r>
    <x v="5"/>
    <x v="0"/>
    <x v="8"/>
    <x v="1"/>
    <x v="4"/>
    <x v="8"/>
    <x v="34"/>
    <x v="191"/>
    <x v="460"/>
    <n v="-14857.14"/>
  </r>
  <r>
    <x v="5"/>
    <x v="0"/>
    <x v="8"/>
    <x v="1"/>
    <x v="4"/>
    <x v="8"/>
    <x v="34"/>
    <x v="191"/>
    <x v="463"/>
    <n v="-10621.85"/>
  </r>
  <r>
    <x v="5"/>
    <x v="0"/>
    <x v="8"/>
    <x v="1"/>
    <x v="4"/>
    <x v="8"/>
    <x v="34"/>
    <x v="191"/>
    <x v="465"/>
    <n v="-23899.16"/>
  </r>
  <r>
    <x v="5"/>
    <x v="0"/>
    <x v="8"/>
    <x v="1"/>
    <x v="4"/>
    <x v="8"/>
    <x v="34"/>
    <x v="191"/>
    <x v="467"/>
    <n v="-17445.38"/>
  </r>
  <r>
    <x v="5"/>
    <x v="0"/>
    <x v="8"/>
    <x v="1"/>
    <x v="4"/>
    <x v="8"/>
    <x v="34"/>
    <x v="191"/>
    <x v="475"/>
    <n v="-14689.07"/>
  </r>
  <r>
    <x v="5"/>
    <x v="0"/>
    <x v="8"/>
    <x v="1"/>
    <x v="4"/>
    <x v="8"/>
    <x v="34"/>
    <x v="191"/>
    <x v="477"/>
    <n v="-16722.689999999999"/>
  </r>
  <r>
    <x v="5"/>
    <x v="0"/>
    <x v="8"/>
    <x v="1"/>
    <x v="4"/>
    <x v="8"/>
    <x v="34"/>
    <x v="191"/>
    <x v="478"/>
    <n v="-23092.44"/>
  </r>
  <r>
    <x v="5"/>
    <x v="0"/>
    <x v="8"/>
    <x v="1"/>
    <x v="4"/>
    <x v="8"/>
    <x v="34"/>
    <x v="191"/>
    <x v="482"/>
    <n v="-11974.79"/>
  </r>
  <r>
    <x v="5"/>
    <x v="0"/>
    <x v="8"/>
    <x v="1"/>
    <x v="4"/>
    <x v="8"/>
    <x v="34"/>
    <x v="191"/>
    <x v="484"/>
    <n v="-71260.5"/>
  </r>
  <r>
    <x v="5"/>
    <x v="0"/>
    <x v="8"/>
    <x v="1"/>
    <x v="4"/>
    <x v="8"/>
    <x v="34"/>
    <x v="191"/>
    <x v="485"/>
    <n v="-11142.86"/>
  </r>
  <r>
    <x v="5"/>
    <x v="0"/>
    <x v="8"/>
    <x v="1"/>
    <x v="4"/>
    <x v="8"/>
    <x v="34"/>
    <x v="191"/>
    <x v="488"/>
    <n v="-21226.89"/>
  </r>
  <r>
    <x v="5"/>
    <x v="0"/>
    <x v="8"/>
    <x v="1"/>
    <x v="4"/>
    <x v="8"/>
    <x v="34"/>
    <x v="191"/>
    <x v="489"/>
    <n v="-15655.46"/>
  </r>
  <r>
    <x v="5"/>
    <x v="0"/>
    <x v="8"/>
    <x v="1"/>
    <x v="4"/>
    <x v="8"/>
    <x v="34"/>
    <x v="191"/>
    <x v="491"/>
    <n v="-11260.5"/>
  </r>
  <r>
    <x v="5"/>
    <x v="0"/>
    <x v="8"/>
    <x v="1"/>
    <x v="4"/>
    <x v="8"/>
    <x v="34"/>
    <x v="191"/>
    <x v="492"/>
    <n v="-15252.1"/>
  </r>
  <r>
    <x v="5"/>
    <x v="0"/>
    <x v="8"/>
    <x v="1"/>
    <x v="4"/>
    <x v="8"/>
    <x v="34"/>
    <x v="191"/>
    <x v="497"/>
    <n v="-11260.5"/>
  </r>
  <r>
    <x v="5"/>
    <x v="0"/>
    <x v="8"/>
    <x v="1"/>
    <x v="4"/>
    <x v="8"/>
    <x v="34"/>
    <x v="191"/>
    <x v="499"/>
    <n v="-5310.92"/>
  </r>
  <r>
    <x v="5"/>
    <x v="0"/>
    <x v="8"/>
    <x v="1"/>
    <x v="4"/>
    <x v="8"/>
    <x v="34"/>
    <x v="191"/>
    <x v="500"/>
    <n v="-5310.92"/>
  </r>
  <r>
    <x v="5"/>
    <x v="0"/>
    <x v="8"/>
    <x v="1"/>
    <x v="4"/>
    <x v="8"/>
    <x v="34"/>
    <x v="191"/>
    <x v="502"/>
    <n v="-7428.57"/>
  </r>
  <r>
    <x v="5"/>
    <x v="0"/>
    <x v="8"/>
    <x v="1"/>
    <x v="4"/>
    <x v="8"/>
    <x v="34"/>
    <x v="191"/>
    <x v="504"/>
    <n v="-12655.46"/>
  </r>
  <r>
    <x v="5"/>
    <x v="0"/>
    <x v="8"/>
    <x v="1"/>
    <x v="4"/>
    <x v="8"/>
    <x v="34"/>
    <x v="191"/>
    <x v="507"/>
    <n v="-37424.379999999997"/>
  </r>
  <r>
    <x v="5"/>
    <x v="0"/>
    <x v="8"/>
    <x v="1"/>
    <x v="4"/>
    <x v="8"/>
    <x v="34"/>
    <x v="191"/>
    <x v="508"/>
    <n v="-7428.57"/>
  </r>
  <r>
    <x v="5"/>
    <x v="0"/>
    <x v="8"/>
    <x v="1"/>
    <x v="4"/>
    <x v="8"/>
    <x v="34"/>
    <x v="191"/>
    <x v="511"/>
    <n v="-15529.42"/>
  </r>
  <r>
    <x v="5"/>
    <x v="0"/>
    <x v="8"/>
    <x v="1"/>
    <x v="4"/>
    <x v="8"/>
    <x v="34"/>
    <x v="191"/>
    <x v="512"/>
    <n v="-20689.080000000002"/>
  </r>
  <r>
    <x v="5"/>
    <x v="0"/>
    <x v="8"/>
    <x v="1"/>
    <x v="4"/>
    <x v="8"/>
    <x v="34"/>
    <x v="191"/>
    <x v="513"/>
    <n v="-12739.5"/>
  </r>
  <r>
    <x v="5"/>
    <x v="0"/>
    <x v="8"/>
    <x v="1"/>
    <x v="4"/>
    <x v="8"/>
    <x v="34"/>
    <x v="191"/>
    <x v="514"/>
    <n v="-18453.79"/>
  </r>
  <r>
    <x v="5"/>
    <x v="0"/>
    <x v="8"/>
    <x v="1"/>
    <x v="4"/>
    <x v="8"/>
    <x v="34"/>
    <x v="191"/>
    <x v="517"/>
    <n v="-5310.92"/>
  </r>
  <r>
    <x v="5"/>
    <x v="0"/>
    <x v="8"/>
    <x v="1"/>
    <x v="4"/>
    <x v="8"/>
    <x v="34"/>
    <x v="191"/>
    <x v="518"/>
    <n v="-23735.3"/>
  </r>
  <r>
    <x v="5"/>
    <x v="0"/>
    <x v="8"/>
    <x v="1"/>
    <x v="4"/>
    <x v="8"/>
    <x v="34"/>
    <x v="191"/>
    <x v="519"/>
    <n v="-15932.77"/>
  </r>
  <r>
    <x v="5"/>
    <x v="0"/>
    <x v="8"/>
    <x v="1"/>
    <x v="4"/>
    <x v="8"/>
    <x v="34"/>
    <x v="191"/>
    <x v="522"/>
    <n v="-5310.92"/>
  </r>
  <r>
    <x v="5"/>
    <x v="0"/>
    <x v="8"/>
    <x v="1"/>
    <x v="4"/>
    <x v="8"/>
    <x v="34"/>
    <x v="191"/>
    <x v="527"/>
    <n v="-3714.29"/>
  </r>
  <r>
    <x v="5"/>
    <x v="0"/>
    <x v="8"/>
    <x v="1"/>
    <x v="4"/>
    <x v="8"/>
    <x v="34"/>
    <x v="191"/>
    <x v="528"/>
    <n v="-11142.86"/>
  </r>
  <r>
    <x v="5"/>
    <x v="0"/>
    <x v="8"/>
    <x v="1"/>
    <x v="4"/>
    <x v="8"/>
    <x v="34"/>
    <x v="191"/>
    <x v="529"/>
    <n v="-9025.2099999999991"/>
  </r>
  <r>
    <x v="5"/>
    <x v="0"/>
    <x v="8"/>
    <x v="1"/>
    <x v="4"/>
    <x v="8"/>
    <x v="34"/>
    <x v="191"/>
    <x v="531"/>
    <n v="-15932.77"/>
  </r>
  <r>
    <x v="5"/>
    <x v="0"/>
    <x v="8"/>
    <x v="1"/>
    <x v="4"/>
    <x v="8"/>
    <x v="34"/>
    <x v="191"/>
    <x v="556"/>
    <n v="-3630.25"/>
  </r>
  <r>
    <x v="5"/>
    <x v="0"/>
    <x v="8"/>
    <x v="1"/>
    <x v="4"/>
    <x v="8"/>
    <x v="34"/>
    <x v="191"/>
    <x v="558"/>
    <n v="-7966.39"/>
  </r>
  <r>
    <x v="5"/>
    <x v="0"/>
    <x v="8"/>
    <x v="1"/>
    <x v="4"/>
    <x v="8"/>
    <x v="34"/>
    <x v="191"/>
    <x v="567"/>
    <n v="-5310.92"/>
  </r>
  <r>
    <x v="5"/>
    <x v="0"/>
    <x v="8"/>
    <x v="1"/>
    <x v="4"/>
    <x v="8"/>
    <x v="34"/>
    <x v="191"/>
    <x v="569"/>
    <n v="-10621.85"/>
  </r>
  <r>
    <x v="5"/>
    <x v="0"/>
    <x v="8"/>
    <x v="1"/>
    <x v="4"/>
    <x v="8"/>
    <x v="34"/>
    <x v="191"/>
    <x v="571"/>
    <n v="-10621.85"/>
  </r>
  <r>
    <x v="5"/>
    <x v="0"/>
    <x v="8"/>
    <x v="1"/>
    <x v="4"/>
    <x v="8"/>
    <x v="34"/>
    <x v="191"/>
    <x v="576"/>
    <n v="-25310.92"/>
  </r>
  <r>
    <x v="5"/>
    <x v="0"/>
    <x v="8"/>
    <x v="1"/>
    <x v="4"/>
    <x v="8"/>
    <x v="34"/>
    <x v="191"/>
    <x v="579"/>
    <n v="-23899.16"/>
  </r>
  <r>
    <x v="5"/>
    <x v="0"/>
    <x v="8"/>
    <x v="1"/>
    <x v="4"/>
    <x v="8"/>
    <x v="34"/>
    <x v="191"/>
    <x v="580"/>
    <n v="-11260.5"/>
  </r>
  <r>
    <x v="5"/>
    <x v="0"/>
    <x v="8"/>
    <x v="1"/>
    <x v="4"/>
    <x v="8"/>
    <x v="34"/>
    <x v="191"/>
    <x v="588"/>
    <n v="-11142.86"/>
  </r>
  <r>
    <x v="5"/>
    <x v="0"/>
    <x v="8"/>
    <x v="1"/>
    <x v="4"/>
    <x v="8"/>
    <x v="34"/>
    <x v="191"/>
    <x v="590"/>
    <n v="-5310.92"/>
  </r>
  <r>
    <x v="5"/>
    <x v="0"/>
    <x v="8"/>
    <x v="1"/>
    <x v="5"/>
    <x v="9"/>
    <x v="4"/>
    <x v="192"/>
    <x v="2"/>
    <n v="18666667"/>
  </r>
  <r>
    <x v="5"/>
    <x v="0"/>
    <x v="8"/>
    <x v="1"/>
    <x v="5"/>
    <x v="9"/>
    <x v="4"/>
    <x v="193"/>
    <x v="291"/>
    <n v="0"/>
  </r>
  <r>
    <x v="5"/>
    <x v="0"/>
    <x v="8"/>
    <x v="1"/>
    <x v="5"/>
    <x v="9"/>
    <x v="4"/>
    <x v="193"/>
    <x v="323"/>
    <n v="3266667"/>
  </r>
  <r>
    <x v="5"/>
    <x v="0"/>
    <x v="8"/>
    <x v="1"/>
    <x v="5"/>
    <x v="9"/>
    <x v="4"/>
    <x v="193"/>
    <x v="17"/>
    <n v="3190086"/>
  </r>
  <r>
    <x v="5"/>
    <x v="0"/>
    <x v="8"/>
    <x v="1"/>
    <x v="5"/>
    <x v="9"/>
    <x v="4"/>
    <x v="193"/>
    <x v="157"/>
    <n v="2053333"/>
  </r>
  <r>
    <x v="5"/>
    <x v="0"/>
    <x v="8"/>
    <x v="1"/>
    <x v="5"/>
    <x v="9"/>
    <x v="4"/>
    <x v="193"/>
    <x v="185"/>
    <n v="29834"/>
  </r>
  <r>
    <x v="5"/>
    <x v="0"/>
    <x v="8"/>
    <x v="1"/>
    <x v="5"/>
    <x v="9"/>
    <x v="4"/>
    <x v="194"/>
    <x v="323"/>
    <n v="232489"/>
  </r>
  <r>
    <x v="5"/>
    <x v="0"/>
    <x v="8"/>
    <x v="1"/>
    <x v="5"/>
    <x v="9"/>
    <x v="4"/>
    <x v="194"/>
    <x v="157"/>
    <n v="182669"/>
  </r>
  <r>
    <x v="5"/>
    <x v="0"/>
    <x v="8"/>
    <x v="1"/>
    <x v="5"/>
    <x v="9"/>
    <x v="4"/>
    <x v="195"/>
    <x v="323"/>
    <n v="311041"/>
  </r>
  <r>
    <x v="5"/>
    <x v="0"/>
    <x v="8"/>
    <x v="1"/>
    <x v="5"/>
    <x v="9"/>
    <x v="4"/>
    <x v="195"/>
    <x v="157"/>
    <n v="248556"/>
  </r>
  <r>
    <x v="5"/>
    <x v="0"/>
    <x v="8"/>
    <x v="1"/>
    <x v="5"/>
    <x v="9"/>
    <x v="4"/>
    <x v="196"/>
    <x v="323"/>
    <n v="37325"/>
  </r>
  <r>
    <x v="5"/>
    <x v="0"/>
    <x v="8"/>
    <x v="1"/>
    <x v="5"/>
    <x v="9"/>
    <x v="4"/>
    <x v="196"/>
    <x v="157"/>
    <n v="29827"/>
  </r>
  <r>
    <x v="5"/>
    <x v="0"/>
    <x v="8"/>
    <x v="1"/>
    <x v="5"/>
    <x v="9"/>
    <x v="4"/>
    <x v="196"/>
    <x v="17"/>
    <n v="35325"/>
  </r>
  <r>
    <x v="5"/>
    <x v="0"/>
    <x v="8"/>
    <x v="1"/>
    <x v="5"/>
    <x v="9"/>
    <x v="4"/>
    <x v="197"/>
    <x v="323"/>
    <n v="311041"/>
  </r>
  <r>
    <x v="5"/>
    <x v="0"/>
    <x v="8"/>
    <x v="1"/>
    <x v="5"/>
    <x v="9"/>
    <x v="4"/>
    <x v="197"/>
    <x v="17"/>
    <n v="294374"/>
  </r>
  <r>
    <x v="5"/>
    <x v="0"/>
    <x v="8"/>
    <x v="1"/>
    <x v="5"/>
    <x v="9"/>
    <x v="4"/>
    <x v="197"/>
    <x v="157"/>
    <n v="248556"/>
  </r>
  <r>
    <x v="5"/>
    <x v="0"/>
    <x v="8"/>
    <x v="1"/>
    <x v="5"/>
    <x v="9"/>
    <x v="4"/>
    <x v="198"/>
    <x v="323"/>
    <n v="145833"/>
  </r>
  <r>
    <x v="5"/>
    <x v="0"/>
    <x v="8"/>
    <x v="1"/>
    <x v="5"/>
    <x v="9"/>
    <x v="4"/>
    <x v="198"/>
    <x v="17"/>
    <n v="63227"/>
  </r>
  <r>
    <x v="5"/>
    <x v="0"/>
    <x v="8"/>
    <x v="1"/>
    <x v="5"/>
    <x v="9"/>
    <x v="4"/>
    <x v="198"/>
    <x v="157"/>
    <n v="116667"/>
  </r>
  <r>
    <x v="5"/>
    <x v="0"/>
    <x v="8"/>
    <x v="1"/>
    <x v="5"/>
    <x v="9"/>
    <x v="4"/>
    <x v="198"/>
    <x v="2"/>
    <n v="833333"/>
  </r>
  <r>
    <x v="5"/>
    <x v="0"/>
    <x v="8"/>
    <x v="1"/>
    <x v="5"/>
    <x v="9"/>
    <x v="4"/>
    <x v="199"/>
    <x v="17"/>
    <n v="215882"/>
  </r>
  <r>
    <x v="5"/>
    <x v="0"/>
    <x v="8"/>
    <x v="1"/>
    <x v="5"/>
    <x v="9"/>
    <x v="4"/>
    <x v="200"/>
    <x v="157"/>
    <n v="146667"/>
  </r>
  <r>
    <x v="5"/>
    <x v="0"/>
    <x v="8"/>
    <x v="1"/>
    <x v="5"/>
    <x v="9"/>
    <x v="4"/>
    <x v="200"/>
    <x v="2"/>
    <n v="10000000"/>
  </r>
  <r>
    <x v="5"/>
    <x v="0"/>
    <x v="8"/>
    <x v="1"/>
    <x v="5"/>
    <x v="9"/>
    <x v="4"/>
    <x v="56"/>
    <x v="600"/>
    <n v="71428.5"/>
  </r>
  <r>
    <x v="5"/>
    <x v="0"/>
    <x v="8"/>
    <x v="1"/>
    <x v="5"/>
    <x v="9"/>
    <x v="4"/>
    <x v="201"/>
    <x v="5"/>
    <n v="100196"/>
  </r>
  <r>
    <x v="5"/>
    <x v="0"/>
    <x v="8"/>
    <x v="1"/>
    <x v="5"/>
    <x v="9"/>
    <x v="4"/>
    <x v="146"/>
    <x v="181"/>
    <n v="169927"/>
  </r>
  <r>
    <x v="5"/>
    <x v="0"/>
    <x v="8"/>
    <x v="1"/>
    <x v="5"/>
    <x v="9"/>
    <x v="4"/>
    <x v="146"/>
    <x v="130"/>
    <n v="11133"/>
  </r>
  <r>
    <x v="5"/>
    <x v="0"/>
    <x v="8"/>
    <x v="1"/>
    <x v="5"/>
    <x v="9"/>
    <x v="4"/>
    <x v="146"/>
    <x v="229"/>
    <n v="70067"/>
  </r>
  <r>
    <x v="5"/>
    <x v="0"/>
    <x v="8"/>
    <x v="1"/>
    <x v="5"/>
    <x v="9"/>
    <x v="4"/>
    <x v="202"/>
    <x v="6"/>
    <n v="2016000"/>
  </r>
  <r>
    <x v="5"/>
    <x v="0"/>
    <x v="8"/>
    <x v="1"/>
    <x v="5"/>
    <x v="9"/>
    <x v="4"/>
    <x v="203"/>
    <x v="8"/>
    <n v="952200"/>
  </r>
  <r>
    <x v="5"/>
    <x v="0"/>
    <x v="8"/>
    <x v="1"/>
    <x v="5"/>
    <x v="9"/>
    <x v="4"/>
    <x v="113"/>
    <x v="354"/>
    <n v="899000"/>
  </r>
  <r>
    <x v="5"/>
    <x v="0"/>
    <x v="8"/>
    <x v="1"/>
    <x v="5"/>
    <x v="9"/>
    <x v="4"/>
    <x v="147"/>
    <x v="601"/>
    <n v="1145833"/>
  </r>
  <r>
    <x v="5"/>
    <x v="0"/>
    <x v="8"/>
    <x v="1"/>
    <x v="5"/>
    <x v="9"/>
    <x v="9"/>
    <x v="114"/>
    <x v="294"/>
    <n v="2135250"/>
  </r>
  <r>
    <x v="5"/>
    <x v="0"/>
    <x v="8"/>
    <x v="1"/>
    <x v="5"/>
    <x v="9"/>
    <x v="9"/>
    <x v="204"/>
    <x v="212"/>
    <n v="3558750"/>
  </r>
  <r>
    <x v="5"/>
    <x v="0"/>
    <x v="8"/>
    <x v="1"/>
    <x v="5"/>
    <x v="9"/>
    <x v="5"/>
    <x v="61"/>
    <x v="88"/>
    <n v="891.5"/>
  </r>
  <r>
    <x v="5"/>
    <x v="0"/>
    <x v="8"/>
    <x v="1"/>
    <x v="5"/>
    <x v="9"/>
    <x v="5"/>
    <x v="61"/>
    <x v="253"/>
    <n v="28474"/>
  </r>
  <r>
    <x v="5"/>
    <x v="0"/>
    <x v="8"/>
    <x v="1"/>
    <x v="5"/>
    <x v="9"/>
    <x v="5"/>
    <x v="61"/>
    <x v="602"/>
    <n v="6859.26"/>
  </r>
  <r>
    <x v="5"/>
    <x v="0"/>
    <x v="8"/>
    <x v="1"/>
    <x v="5"/>
    <x v="9"/>
    <x v="5"/>
    <x v="61"/>
    <x v="603"/>
    <n v="2325.92"/>
  </r>
  <r>
    <x v="5"/>
    <x v="0"/>
    <x v="8"/>
    <x v="1"/>
    <x v="5"/>
    <x v="9"/>
    <x v="5"/>
    <x v="61"/>
    <x v="604"/>
    <n v="128985.18"/>
  </r>
  <r>
    <x v="5"/>
    <x v="0"/>
    <x v="8"/>
    <x v="1"/>
    <x v="5"/>
    <x v="9"/>
    <x v="5"/>
    <x v="61"/>
    <x v="167"/>
    <n v="17941"/>
  </r>
  <r>
    <x v="5"/>
    <x v="0"/>
    <x v="8"/>
    <x v="1"/>
    <x v="5"/>
    <x v="9"/>
    <x v="5"/>
    <x v="61"/>
    <x v="180"/>
    <n v="4135.29"/>
  </r>
  <r>
    <x v="5"/>
    <x v="0"/>
    <x v="8"/>
    <x v="1"/>
    <x v="5"/>
    <x v="9"/>
    <x v="5"/>
    <x v="61"/>
    <x v="53"/>
    <n v="19336.57"/>
  </r>
  <r>
    <x v="5"/>
    <x v="0"/>
    <x v="8"/>
    <x v="1"/>
    <x v="5"/>
    <x v="9"/>
    <x v="5"/>
    <x v="61"/>
    <x v="134"/>
    <n v="1481.52"/>
  </r>
  <r>
    <x v="5"/>
    <x v="0"/>
    <x v="8"/>
    <x v="1"/>
    <x v="5"/>
    <x v="9"/>
    <x v="5"/>
    <x v="61"/>
    <x v="605"/>
    <n v="1641.88"/>
  </r>
  <r>
    <x v="5"/>
    <x v="0"/>
    <x v="8"/>
    <x v="1"/>
    <x v="5"/>
    <x v="9"/>
    <x v="5"/>
    <x v="61"/>
    <x v="391"/>
    <n v="9584"/>
  </r>
  <r>
    <x v="5"/>
    <x v="0"/>
    <x v="8"/>
    <x v="1"/>
    <x v="5"/>
    <x v="9"/>
    <x v="5"/>
    <x v="61"/>
    <x v="325"/>
    <n v="18392.580000000002"/>
  </r>
  <r>
    <x v="5"/>
    <x v="0"/>
    <x v="8"/>
    <x v="1"/>
    <x v="5"/>
    <x v="9"/>
    <x v="5"/>
    <x v="61"/>
    <x v="404"/>
    <n v="3400.32"/>
  </r>
  <r>
    <x v="5"/>
    <x v="0"/>
    <x v="8"/>
    <x v="1"/>
    <x v="5"/>
    <x v="9"/>
    <x v="5"/>
    <x v="61"/>
    <x v="360"/>
    <n v="1015"/>
  </r>
  <r>
    <x v="5"/>
    <x v="0"/>
    <x v="8"/>
    <x v="1"/>
    <x v="5"/>
    <x v="9"/>
    <x v="5"/>
    <x v="61"/>
    <x v="199"/>
    <n v="2170.37"/>
  </r>
  <r>
    <x v="5"/>
    <x v="0"/>
    <x v="8"/>
    <x v="1"/>
    <x v="5"/>
    <x v="9"/>
    <x v="5"/>
    <x v="61"/>
    <x v="606"/>
    <n v="1844.44"/>
  </r>
  <r>
    <x v="5"/>
    <x v="0"/>
    <x v="8"/>
    <x v="1"/>
    <x v="5"/>
    <x v="9"/>
    <x v="5"/>
    <x v="26"/>
    <x v="204"/>
    <n v="233500"/>
  </r>
  <r>
    <x v="5"/>
    <x v="0"/>
    <x v="8"/>
    <x v="1"/>
    <x v="5"/>
    <x v="9"/>
    <x v="5"/>
    <x v="26"/>
    <x v="53"/>
    <n v="1656.26"/>
  </r>
  <r>
    <x v="5"/>
    <x v="0"/>
    <x v="8"/>
    <x v="1"/>
    <x v="5"/>
    <x v="9"/>
    <x v="5"/>
    <x v="26"/>
    <x v="607"/>
    <n v="9725"/>
  </r>
  <r>
    <x v="5"/>
    <x v="0"/>
    <x v="8"/>
    <x v="1"/>
    <x v="5"/>
    <x v="9"/>
    <x v="5"/>
    <x v="26"/>
    <x v="404"/>
    <n v="27675.200000000001"/>
  </r>
  <r>
    <x v="5"/>
    <x v="0"/>
    <x v="8"/>
    <x v="1"/>
    <x v="5"/>
    <x v="9"/>
    <x v="6"/>
    <x v="205"/>
    <x v="205"/>
    <n v="150000"/>
  </r>
  <r>
    <x v="5"/>
    <x v="0"/>
    <x v="8"/>
    <x v="1"/>
    <x v="5"/>
    <x v="9"/>
    <x v="6"/>
    <x v="206"/>
    <x v="245"/>
    <n v="1221300"/>
  </r>
  <r>
    <x v="5"/>
    <x v="0"/>
    <x v="8"/>
    <x v="1"/>
    <x v="5"/>
    <x v="9"/>
    <x v="29"/>
    <x v="154"/>
    <x v="203"/>
    <n v="50485"/>
  </r>
  <r>
    <x v="5"/>
    <x v="0"/>
    <x v="8"/>
    <x v="1"/>
    <x v="5"/>
    <x v="9"/>
    <x v="0"/>
    <x v="207"/>
    <x v="254"/>
    <n v="2243715"/>
  </r>
  <r>
    <x v="5"/>
    <x v="0"/>
    <x v="8"/>
    <x v="1"/>
    <x v="5"/>
    <x v="9"/>
    <x v="0"/>
    <x v="208"/>
    <x v="88"/>
    <n v="377202"/>
  </r>
  <r>
    <x v="5"/>
    <x v="0"/>
    <x v="8"/>
    <x v="1"/>
    <x v="5"/>
    <x v="9"/>
    <x v="0"/>
    <x v="209"/>
    <x v="291"/>
    <n v="217532"/>
  </r>
  <r>
    <x v="5"/>
    <x v="0"/>
    <x v="8"/>
    <x v="1"/>
    <x v="5"/>
    <x v="9"/>
    <x v="0"/>
    <x v="209"/>
    <x v="92"/>
    <n v="28500"/>
  </r>
  <r>
    <x v="5"/>
    <x v="0"/>
    <x v="8"/>
    <x v="1"/>
    <x v="5"/>
    <x v="9"/>
    <x v="0"/>
    <x v="209"/>
    <x v="228"/>
    <n v="110000"/>
  </r>
  <r>
    <x v="5"/>
    <x v="0"/>
    <x v="8"/>
    <x v="1"/>
    <x v="5"/>
    <x v="9"/>
    <x v="0"/>
    <x v="209"/>
    <x v="218"/>
    <n v="425000"/>
  </r>
  <r>
    <x v="5"/>
    <x v="0"/>
    <x v="8"/>
    <x v="1"/>
    <x v="5"/>
    <x v="9"/>
    <x v="0"/>
    <x v="209"/>
    <x v="157"/>
    <n v="14000"/>
  </r>
  <r>
    <x v="5"/>
    <x v="0"/>
    <x v="8"/>
    <x v="1"/>
    <x v="5"/>
    <x v="9"/>
    <x v="0"/>
    <x v="209"/>
    <x v="40"/>
    <n v="17550"/>
  </r>
  <r>
    <x v="5"/>
    <x v="0"/>
    <x v="8"/>
    <x v="1"/>
    <x v="5"/>
    <x v="9"/>
    <x v="0"/>
    <x v="51"/>
    <x v="393"/>
    <n v="500000"/>
  </r>
  <r>
    <x v="5"/>
    <x v="0"/>
    <x v="8"/>
    <x v="1"/>
    <x v="5"/>
    <x v="9"/>
    <x v="0"/>
    <x v="51"/>
    <x v="316"/>
    <n v="7757000"/>
  </r>
  <r>
    <x v="5"/>
    <x v="0"/>
    <x v="8"/>
    <x v="1"/>
    <x v="5"/>
    <x v="9"/>
    <x v="0"/>
    <x v="51"/>
    <x v="13"/>
    <n v="2120535"/>
  </r>
  <r>
    <x v="5"/>
    <x v="0"/>
    <x v="8"/>
    <x v="1"/>
    <x v="5"/>
    <x v="9"/>
    <x v="0"/>
    <x v="51"/>
    <x v="14"/>
    <n v="1978751.89"/>
  </r>
  <r>
    <x v="5"/>
    <x v="0"/>
    <x v="8"/>
    <x v="1"/>
    <x v="5"/>
    <x v="9"/>
    <x v="0"/>
    <x v="51"/>
    <x v="608"/>
    <n v="3480000"/>
  </r>
  <r>
    <x v="5"/>
    <x v="0"/>
    <x v="8"/>
    <x v="1"/>
    <x v="5"/>
    <x v="9"/>
    <x v="1"/>
    <x v="210"/>
    <x v="100"/>
    <n v="12100"/>
  </r>
  <r>
    <x v="5"/>
    <x v="0"/>
    <x v="8"/>
    <x v="1"/>
    <x v="5"/>
    <x v="9"/>
    <x v="19"/>
    <x v="211"/>
    <x v="377"/>
    <n v="18907.5"/>
  </r>
  <r>
    <x v="5"/>
    <x v="0"/>
    <x v="8"/>
    <x v="1"/>
    <x v="5"/>
    <x v="9"/>
    <x v="19"/>
    <x v="211"/>
    <x v="609"/>
    <n v="179831.94"/>
  </r>
  <r>
    <x v="5"/>
    <x v="0"/>
    <x v="8"/>
    <x v="1"/>
    <x v="5"/>
    <x v="9"/>
    <x v="19"/>
    <x v="211"/>
    <x v="218"/>
    <n v="631000"/>
  </r>
  <r>
    <x v="5"/>
    <x v="0"/>
    <x v="8"/>
    <x v="1"/>
    <x v="5"/>
    <x v="9"/>
    <x v="35"/>
    <x v="212"/>
    <x v="610"/>
    <n v="205000"/>
  </r>
  <r>
    <x v="5"/>
    <x v="0"/>
    <x v="8"/>
    <x v="1"/>
    <x v="5"/>
    <x v="9"/>
    <x v="35"/>
    <x v="212"/>
    <x v="611"/>
    <n v="420000"/>
  </r>
  <r>
    <x v="5"/>
    <x v="0"/>
    <x v="8"/>
    <x v="1"/>
    <x v="5"/>
    <x v="9"/>
    <x v="35"/>
    <x v="212"/>
    <x v="134"/>
    <n v="1194000"/>
  </r>
  <r>
    <x v="5"/>
    <x v="0"/>
    <x v="8"/>
    <x v="1"/>
    <x v="5"/>
    <x v="9"/>
    <x v="35"/>
    <x v="213"/>
    <x v="204"/>
    <n v="2727700"/>
  </r>
  <r>
    <x v="5"/>
    <x v="0"/>
    <x v="8"/>
    <x v="1"/>
    <x v="5"/>
    <x v="9"/>
    <x v="27"/>
    <x v="214"/>
    <x v="140"/>
    <n v="57058.400000000001"/>
  </r>
  <r>
    <x v="5"/>
    <x v="0"/>
    <x v="8"/>
    <x v="1"/>
    <x v="5"/>
    <x v="9"/>
    <x v="27"/>
    <x v="215"/>
    <x v="140"/>
    <n v="254166.68"/>
  </r>
  <r>
    <x v="5"/>
    <x v="0"/>
    <x v="8"/>
    <x v="1"/>
    <x v="5"/>
    <x v="9"/>
    <x v="22"/>
    <x v="216"/>
    <x v="140"/>
    <n v="34613"/>
  </r>
  <r>
    <x v="5"/>
    <x v="0"/>
    <x v="8"/>
    <x v="1"/>
    <x v="5"/>
    <x v="9"/>
    <x v="2"/>
    <x v="217"/>
    <x v="205"/>
    <n v="1035768.05"/>
  </r>
  <r>
    <x v="5"/>
    <x v="0"/>
    <x v="8"/>
    <x v="1"/>
    <x v="5"/>
    <x v="9"/>
    <x v="2"/>
    <x v="217"/>
    <x v="124"/>
    <n v="387170"/>
  </r>
  <r>
    <x v="5"/>
    <x v="0"/>
    <x v="8"/>
    <x v="1"/>
    <x v="5"/>
    <x v="9"/>
    <x v="2"/>
    <x v="217"/>
    <x v="263"/>
    <n v="75151"/>
  </r>
  <r>
    <x v="5"/>
    <x v="0"/>
    <x v="8"/>
    <x v="1"/>
    <x v="5"/>
    <x v="9"/>
    <x v="2"/>
    <x v="217"/>
    <x v="21"/>
    <n v="238037"/>
  </r>
  <r>
    <x v="5"/>
    <x v="0"/>
    <x v="8"/>
    <x v="1"/>
    <x v="5"/>
    <x v="9"/>
    <x v="2"/>
    <x v="218"/>
    <x v="612"/>
    <n v="600000"/>
  </r>
  <r>
    <x v="5"/>
    <x v="0"/>
    <x v="8"/>
    <x v="1"/>
    <x v="5"/>
    <x v="9"/>
    <x v="2"/>
    <x v="218"/>
    <x v="404"/>
    <n v="181833"/>
  </r>
  <r>
    <x v="5"/>
    <x v="0"/>
    <x v="8"/>
    <x v="1"/>
    <x v="5"/>
    <x v="9"/>
    <x v="2"/>
    <x v="219"/>
    <x v="153"/>
    <n v="33711.49"/>
  </r>
  <r>
    <x v="5"/>
    <x v="0"/>
    <x v="8"/>
    <x v="1"/>
    <x v="5"/>
    <x v="9"/>
    <x v="2"/>
    <x v="220"/>
    <x v="208"/>
    <n v="120000"/>
  </r>
  <r>
    <x v="5"/>
    <x v="0"/>
    <x v="8"/>
    <x v="1"/>
    <x v="5"/>
    <x v="9"/>
    <x v="2"/>
    <x v="220"/>
    <x v="218"/>
    <n v="40000"/>
  </r>
  <r>
    <x v="5"/>
    <x v="0"/>
    <x v="8"/>
    <x v="1"/>
    <x v="5"/>
    <x v="9"/>
    <x v="2"/>
    <x v="221"/>
    <x v="253"/>
    <n v="394526"/>
  </r>
  <r>
    <x v="5"/>
    <x v="0"/>
    <x v="8"/>
    <x v="1"/>
    <x v="5"/>
    <x v="9"/>
    <x v="2"/>
    <x v="221"/>
    <x v="602"/>
    <n v="85740.74"/>
  </r>
  <r>
    <x v="5"/>
    <x v="0"/>
    <x v="8"/>
    <x v="1"/>
    <x v="5"/>
    <x v="9"/>
    <x v="2"/>
    <x v="221"/>
    <x v="603"/>
    <n v="29074.080000000002"/>
  </r>
  <r>
    <x v="5"/>
    <x v="0"/>
    <x v="8"/>
    <x v="1"/>
    <x v="5"/>
    <x v="9"/>
    <x v="2"/>
    <x v="221"/>
    <x v="604"/>
    <n v="1860092.6"/>
  </r>
  <r>
    <x v="5"/>
    <x v="0"/>
    <x v="8"/>
    <x v="1"/>
    <x v="5"/>
    <x v="9"/>
    <x v="2"/>
    <x v="221"/>
    <x v="289"/>
    <n v="146000"/>
  </r>
  <r>
    <x v="5"/>
    <x v="0"/>
    <x v="8"/>
    <x v="1"/>
    <x v="5"/>
    <x v="9"/>
    <x v="2"/>
    <x v="221"/>
    <x v="613"/>
    <n v="255000"/>
  </r>
  <r>
    <x v="5"/>
    <x v="0"/>
    <x v="8"/>
    <x v="1"/>
    <x v="5"/>
    <x v="9"/>
    <x v="2"/>
    <x v="221"/>
    <x v="167"/>
    <n v="287275"/>
  </r>
  <r>
    <x v="5"/>
    <x v="0"/>
    <x v="8"/>
    <x v="1"/>
    <x v="5"/>
    <x v="9"/>
    <x v="2"/>
    <x v="221"/>
    <x v="180"/>
    <n v="23914.71"/>
  </r>
  <r>
    <x v="5"/>
    <x v="0"/>
    <x v="8"/>
    <x v="1"/>
    <x v="5"/>
    <x v="9"/>
    <x v="2"/>
    <x v="221"/>
    <x v="53"/>
    <n v="264174"/>
  </r>
  <r>
    <x v="5"/>
    <x v="0"/>
    <x v="8"/>
    <x v="1"/>
    <x v="5"/>
    <x v="9"/>
    <x v="2"/>
    <x v="221"/>
    <x v="134"/>
    <n v="18519"/>
  </r>
  <r>
    <x v="5"/>
    <x v="0"/>
    <x v="8"/>
    <x v="1"/>
    <x v="5"/>
    <x v="9"/>
    <x v="2"/>
    <x v="221"/>
    <x v="607"/>
    <n v="121575"/>
  </r>
  <r>
    <x v="5"/>
    <x v="0"/>
    <x v="8"/>
    <x v="1"/>
    <x v="5"/>
    <x v="9"/>
    <x v="2"/>
    <x v="221"/>
    <x v="605"/>
    <n v="40247.379999999997"/>
  </r>
  <r>
    <x v="5"/>
    <x v="0"/>
    <x v="8"/>
    <x v="1"/>
    <x v="5"/>
    <x v="9"/>
    <x v="2"/>
    <x v="221"/>
    <x v="391"/>
    <n v="131616"/>
  </r>
  <r>
    <x v="5"/>
    <x v="0"/>
    <x v="8"/>
    <x v="1"/>
    <x v="5"/>
    <x v="9"/>
    <x v="2"/>
    <x v="221"/>
    <x v="325"/>
    <n v="252607.42"/>
  </r>
  <r>
    <x v="5"/>
    <x v="0"/>
    <x v="8"/>
    <x v="1"/>
    <x v="5"/>
    <x v="9"/>
    <x v="2"/>
    <x v="221"/>
    <x v="614"/>
    <n v="85577.72"/>
  </r>
  <r>
    <x v="5"/>
    <x v="0"/>
    <x v="8"/>
    <x v="1"/>
    <x v="5"/>
    <x v="9"/>
    <x v="2"/>
    <x v="221"/>
    <x v="360"/>
    <n v="12685"/>
  </r>
  <r>
    <x v="5"/>
    <x v="0"/>
    <x v="8"/>
    <x v="1"/>
    <x v="5"/>
    <x v="9"/>
    <x v="2"/>
    <x v="221"/>
    <x v="199"/>
    <n v="27129.63"/>
  </r>
  <r>
    <x v="5"/>
    <x v="0"/>
    <x v="8"/>
    <x v="1"/>
    <x v="5"/>
    <x v="9"/>
    <x v="2"/>
    <x v="221"/>
    <x v="615"/>
    <n v="18487.400000000001"/>
  </r>
  <r>
    <x v="5"/>
    <x v="0"/>
    <x v="8"/>
    <x v="1"/>
    <x v="5"/>
    <x v="9"/>
    <x v="2"/>
    <x v="221"/>
    <x v="606"/>
    <n v="23055.56"/>
  </r>
  <r>
    <x v="5"/>
    <x v="0"/>
    <x v="8"/>
    <x v="1"/>
    <x v="5"/>
    <x v="10"/>
    <x v="4"/>
    <x v="222"/>
    <x v="291"/>
    <n v="6141717"/>
  </r>
  <r>
    <x v="5"/>
    <x v="0"/>
    <x v="8"/>
    <x v="1"/>
    <x v="5"/>
    <x v="10"/>
    <x v="4"/>
    <x v="222"/>
    <x v="136"/>
    <n v="3826667"/>
  </r>
  <r>
    <x v="5"/>
    <x v="0"/>
    <x v="8"/>
    <x v="1"/>
    <x v="5"/>
    <x v="10"/>
    <x v="4"/>
    <x v="222"/>
    <x v="250"/>
    <n v="1270000"/>
  </r>
  <r>
    <x v="5"/>
    <x v="0"/>
    <x v="8"/>
    <x v="1"/>
    <x v="5"/>
    <x v="10"/>
    <x v="4"/>
    <x v="222"/>
    <x v="320"/>
    <n v="3733333"/>
  </r>
  <r>
    <x v="5"/>
    <x v="0"/>
    <x v="8"/>
    <x v="1"/>
    <x v="5"/>
    <x v="10"/>
    <x v="4"/>
    <x v="222"/>
    <x v="319"/>
    <n v="1656006"/>
  </r>
  <r>
    <x v="5"/>
    <x v="0"/>
    <x v="8"/>
    <x v="1"/>
    <x v="5"/>
    <x v="10"/>
    <x v="4"/>
    <x v="222"/>
    <x v="616"/>
    <n v="3080000"/>
  </r>
  <r>
    <x v="5"/>
    <x v="0"/>
    <x v="8"/>
    <x v="1"/>
    <x v="5"/>
    <x v="10"/>
    <x v="4"/>
    <x v="222"/>
    <x v="185"/>
    <n v="6533333"/>
  </r>
  <r>
    <x v="5"/>
    <x v="0"/>
    <x v="8"/>
    <x v="1"/>
    <x v="5"/>
    <x v="10"/>
    <x v="4"/>
    <x v="223"/>
    <x v="250"/>
    <n v="144789"/>
  </r>
  <r>
    <x v="5"/>
    <x v="0"/>
    <x v="8"/>
    <x v="1"/>
    <x v="5"/>
    <x v="10"/>
    <x v="4"/>
    <x v="223"/>
    <x v="319"/>
    <n v="232489"/>
  </r>
  <r>
    <x v="5"/>
    <x v="0"/>
    <x v="8"/>
    <x v="1"/>
    <x v="5"/>
    <x v="10"/>
    <x v="4"/>
    <x v="223"/>
    <x v="616"/>
    <n v="232488"/>
  </r>
  <r>
    <x v="5"/>
    <x v="0"/>
    <x v="8"/>
    <x v="1"/>
    <x v="5"/>
    <x v="10"/>
    <x v="4"/>
    <x v="224"/>
    <x v="291"/>
    <n v="545833"/>
  </r>
  <r>
    <x v="5"/>
    <x v="0"/>
    <x v="8"/>
    <x v="1"/>
    <x v="5"/>
    <x v="10"/>
    <x v="4"/>
    <x v="224"/>
    <x v="136"/>
    <n v="550000"/>
  </r>
  <r>
    <x v="5"/>
    <x v="0"/>
    <x v="8"/>
    <x v="1"/>
    <x v="5"/>
    <x v="10"/>
    <x v="4"/>
    <x v="224"/>
    <x v="250"/>
    <n v="169672"/>
  </r>
  <r>
    <x v="5"/>
    <x v="0"/>
    <x v="8"/>
    <x v="1"/>
    <x v="5"/>
    <x v="9"/>
    <x v="4"/>
    <x v="195"/>
    <x v="17"/>
    <n v="294374"/>
  </r>
  <r>
    <x v="5"/>
    <x v="0"/>
    <x v="8"/>
    <x v="1"/>
    <x v="5"/>
    <x v="10"/>
    <x v="4"/>
    <x v="224"/>
    <x v="320"/>
    <n v="333333"/>
  </r>
  <r>
    <x v="5"/>
    <x v="0"/>
    <x v="8"/>
    <x v="1"/>
    <x v="5"/>
    <x v="10"/>
    <x v="4"/>
    <x v="224"/>
    <x v="319"/>
    <n v="165283"/>
  </r>
  <r>
    <x v="5"/>
    <x v="0"/>
    <x v="8"/>
    <x v="1"/>
    <x v="5"/>
    <x v="10"/>
    <x v="4"/>
    <x v="224"/>
    <x v="616"/>
    <n v="294374"/>
  </r>
  <r>
    <x v="5"/>
    <x v="0"/>
    <x v="8"/>
    <x v="1"/>
    <x v="5"/>
    <x v="10"/>
    <x v="4"/>
    <x v="224"/>
    <x v="185"/>
    <n v="583333"/>
  </r>
  <r>
    <x v="5"/>
    <x v="0"/>
    <x v="8"/>
    <x v="1"/>
    <x v="5"/>
    <x v="10"/>
    <x v="4"/>
    <x v="225"/>
    <x v="291"/>
    <n v="65500"/>
  </r>
  <r>
    <x v="5"/>
    <x v="0"/>
    <x v="8"/>
    <x v="1"/>
    <x v="5"/>
    <x v="10"/>
    <x v="4"/>
    <x v="225"/>
    <x v="136"/>
    <n v="66000"/>
  </r>
  <r>
    <x v="5"/>
    <x v="0"/>
    <x v="8"/>
    <x v="1"/>
    <x v="5"/>
    <x v="10"/>
    <x v="4"/>
    <x v="225"/>
    <x v="250"/>
    <n v="20361"/>
  </r>
  <r>
    <x v="5"/>
    <x v="0"/>
    <x v="8"/>
    <x v="1"/>
    <x v="5"/>
    <x v="10"/>
    <x v="4"/>
    <x v="225"/>
    <x v="320"/>
    <n v="40000"/>
  </r>
  <r>
    <x v="5"/>
    <x v="0"/>
    <x v="8"/>
    <x v="1"/>
    <x v="5"/>
    <x v="10"/>
    <x v="4"/>
    <x v="225"/>
    <x v="319"/>
    <n v="19834"/>
  </r>
  <r>
    <x v="5"/>
    <x v="0"/>
    <x v="8"/>
    <x v="1"/>
    <x v="5"/>
    <x v="10"/>
    <x v="4"/>
    <x v="225"/>
    <x v="616"/>
    <n v="35325"/>
  </r>
  <r>
    <x v="5"/>
    <x v="0"/>
    <x v="8"/>
    <x v="1"/>
    <x v="5"/>
    <x v="10"/>
    <x v="4"/>
    <x v="225"/>
    <x v="185"/>
    <n v="70000"/>
  </r>
  <r>
    <x v="5"/>
    <x v="0"/>
    <x v="8"/>
    <x v="1"/>
    <x v="5"/>
    <x v="10"/>
    <x v="4"/>
    <x v="226"/>
    <x v="291"/>
    <n v="545833"/>
  </r>
  <r>
    <x v="5"/>
    <x v="0"/>
    <x v="8"/>
    <x v="1"/>
    <x v="5"/>
    <x v="10"/>
    <x v="4"/>
    <x v="226"/>
    <x v="136"/>
    <n v="550000"/>
  </r>
  <r>
    <x v="5"/>
    <x v="0"/>
    <x v="8"/>
    <x v="1"/>
    <x v="5"/>
    <x v="10"/>
    <x v="4"/>
    <x v="226"/>
    <x v="250"/>
    <n v="169672"/>
  </r>
  <r>
    <x v="5"/>
    <x v="0"/>
    <x v="8"/>
    <x v="1"/>
    <x v="5"/>
    <x v="10"/>
    <x v="4"/>
    <x v="226"/>
    <x v="320"/>
    <n v="333333"/>
  </r>
  <r>
    <x v="5"/>
    <x v="0"/>
    <x v="8"/>
    <x v="1"/>
    <x v="5"/>
    <x v="10"/>
    <x v="4"/>
    <x v="226"/>
    <x v="319"/>
    <n v="165283"/>
  </r>
  <r>
    <x v="5"/>
    <x v="0"/>
    <x v="8"/>
    <x v="1"/>
    <x v="5"/>
    <x v="10"/>
    <x v="4"/>
    <x v="226"/>
    <x v="616"/>
    <n v="294374"/>
  </r>
  <r>
    <x v="5"/>
    <x v="0"/>
    <x v="8"/>
    <x v="1"/>
    <x v="5"/>
    <x v="10"/>
    <x v="4"/>
    <x v="226"/>
    <x v="185"/>
    <n v="583333"/>
  </r>
  <r>
    <x v="5"/>
    <x v="0"/>
    <x v="8"/>
    <x v="1"/>
    <x v="5"/>
    <x v="10"/>
    <x v="4"/>
    <x v="227"/>
    <x v="291"/>
    <n v="272917"/>
  </r>
  <r>
    <x v="5"/>
    <x v="0"/>
    <x v="8"/>
    <x v="1"/>
    <x v="5"/>
    <x v="10"/>
    <x v="4"/>
    <x v="227"/>
    <x v="136"/>
    <n v="275000"/>
  </r>
  <r>
    <x v="5"/>
    <x v="0"/>
    <x v="8"/>
    <x v="1"/>
    <x v="5"/>
    <x v="10"/>
    <x v="4"/>
    <x v="227"/>
    <x v="250"/>
    <n v="77917"/>
  </r>
  <r>
    <x v="5"/>
    <x v="0"/>
    <x v="8"/>
    <x v="1"/>
    <x v="5"/>
    <x v="10"/>
    <x v="4"/>
    <x v="227"/>
    <x v="320"/>
    <n v="166667"/>
  </r>
  <r>
    <x v="5"/>
    <x v="0"/>
    <x v="8"/>
    <x v="1"/>
    <x v="5"/>
    <x v="10"/>
    <x v="4"/>
    <x v="227"/>
    <x v="319"/>
    <n v="72954"/>
  </r>
  <r>
    <x v="5"/>
    <x v="0"/>
    <x v="8"/>
    <x v="1"/>
    <x v="5"/>
    <x v="10"/>
    <x v="4"/>
    <x v="227"/>
    <x v="616"/>
    <n v="137500"/>
  </r>
  <r>
    <x v="5"/>
    <x v="0"/>
    <x v="8"/>
    <x v="1"/>
    <x v="5"/>
    <x v="10"/>
    <x v="4"/>
    <x v="227"/>
    <x v="185"/>
    <n v="291667"/>
  </r>
  <r>
    <x v="5"/>
    <x v="0"/>
    <x v="8"/>
    <x v="1"/>
    <x v="5"/>
    <x v="10"/>
    <x v="4"/>
    <x v="228"/>
    <x v="291"/>
    <n v="186667"/>
  </r>
  <r>
    <x v="5"/>
    <x v="0"/>
    <x v="8"/>
    <x v="1"/>
    <x v="5"/>
    <x v="10"/>
    <x v="4"/>
    <x v="228"/>
    <x v="250"/>
    <n v="86667"/>
  </r>
  <r>
    <x v="5"/>
    <x v="0"/>
    <x v="8"/>
    <x v="1"/>
    <x v="5"/>
    <x v="10"/>
    <x v="4"/>
    <x v="228"/>
    <x v="616"/>
    <n v="186667"/>
  </r>
  <r>
    <x v="5"/>
    <x v="0"/>
    <x v="8"/>
    <x v="1"/>
    <x v="5"/>
    <x v="10"/>
    <x v="4"/>
    <x v="229"/>
    <x v="5"/>
    <n v="127604"/>
  </r>
  <r>
    <x v="5"/>
    <x v="0"/>
    <x v="8"/>
    <x v="1"/>
    <x v="5"/>
    <x v="10"/>
    <x v="4"/>
    <x v="230"/>
    <x v="7"/>
    <n v="943983"/>
  </r>
  <r>
    <x v="5"/>
    <x v="0"/>
    <x v="8"/>
    <x v="1"/>
    <x v="5"/>
    <x v="10"/>
    <x v="4"/>
    <x v="230"/>
    <x v="160"/>
    <n v="1012400"/>
  </r>
  <r>
    <x v="5"/>
    <x v="0"/>
    <x v="8"/>
    <x v="1"/>
    <x v="5"/>
    <x v="10"/>
    <x v="4"/>
    <x v="230"/>
    <x v="6"/>
    <n v="2390927"/>
  </r>
  <r>
    <x v="5"/>
    <x v="0"/>
    <x v="8"/>
    <x v="1"/>
    <x v="5"/>
    <x v="10"/>
    <x v="4"/>
    <x v="231"/>
    <x v="367"/>
    <n v="264100"/>
  </r>
  <r>
    <x v="5"/>
    <x v="0"/>
    <x v="8"/>
    <x v="1"/>
    <x v="5"/>
    <x v="10"/>
    <x v="4"/>
    <x v="231"/>
    <x v="8"/>
    <n v="1001800"/>
  </r>
  <r>
    <x v="5"/>
    <x v="0"/>
    <x v="8"/>
    <x v="1"/>
    <x v="5"/>
    <x v="10"/>
    <x v="4"/>
    <x v="131"/>
    <x v="136"/>
    <n v="2500000"/>
  </r>
  <r>
    <x v="5"/>
    <x v="0"/>
    <x v="8"/>
    <x v="1"/>
    <x v="5"/>
    <x v="10"/>
    <x v="36"/>
    <x v="232"/>
    <x v="367"/>
    <n v="1103627"/>
  </r>
  <r>
    <x v="5"/>
    <x v="0"/>
    <x v="8"/>
    <x v="1"/>
    <x v="5"/>
    <x v="1"/>
    <x v="7"/>
    <x v="233"/>
    <x v="29"/>
    <n v="147490"/>
  </r>
  <r>
    <x v="5"/>
    <x v="0"/>
    <x v="8"/>
    <x v="1"/>
    <x v="5"/>
    <x v="1"/>
    <x v="7"/>
    <x v="234"/>
    <x v="321"/>
    <n v="84000"/>
  </r>
  <r>
    <x v="5"/>
    <x v="0"/>
    <x v="8"/>
    <x v="1"/>
    <x v="5"/>
    <x v="1"/>
    <x v="7"/>
    <x v="234"/>
    <x v="29"/>
    <n v="264210"/>
  </r>
  <r>
    <x v="5"/>
    <x v="0"/>
    <x v="8"/>
    <x v="1"/>
    <x v="5"/>
    <x v="1"/>
    <x v="7"/>
    <x v="234"/>
    <x v="169"/>
    <n v="657872.44999999995"/>
  </r>
  <r>
    <x v="5"/>
    <x v="0"/>
    <x v="8"/>
    <x v="1"/>
    <x v="5"/>
    <x v="1"/>
    <x v="7"/>
    <x v="55"/>
    <x v="246"/>
    <n v="1789669.44"/>
  </r>
  <r>
    <x v="5"/>
    <x v="0"/>
    <x v="8"/>
    <x v="1"/>
    <x v="5"/>
    <x v="1"/>
    <x v="8"/>
    <x v="235"/>
    <x v="321"/>
    <n v="83813"/>
  </r>
  <r>
    <x v="5"/>
    <x v="0"/>
    <x v="8"/>
    <x v="1"/>
    <x v="5"/>
    <x v="1"/>
    <x v="8"/>
    <x v="235"/>
    <x v="29"/>
    <n v="1207025.5"/>
  </r>
  <r>
    <x v="5"/>
    <x v="0"/>
    <x v="8"/>
    <x v="1"/>
    <x v="5"/>
    <x v="1"/>
    <x v="8"/>
    <x v="236"/>
    <x v="610"/>
    <n v="7175"/>
  </r>
  <r>
    <x v="5"/>
    <x v="0"/>
    <x v="8"/>
    <x v="1"/>
    <x v="5"/>
    <x v="1"/>
    <x v="8"/>
    <x v="236"/>
    <x v="611"/>
    <n v="18396"/>
  </r>
  <r>
    <x v="5"/>
    <x v="0"/>
    <x v="8"/>
    <x v="1"/>
    <x v="5"/>
    <x v="1"/>
    <x v="8"/>
    <x v="236"/>
    <x v="354"/>
    <n v="83858.720000000001"/>
  </r>
  <r>
    <x v="5"/>
    <x v="0"/>
    <x v="8"/>
    <x v="1"/>
    <x v="5"/>
    <x v="1"/>
    <x v="2"/>
    <x v="237"/>
    <x v="80"/>
    <n v="403.04"/>
  </r>
  <r>
    <x v="5"/>
    <x v="0"/>
    <x v="8"/>
    <x v="1"/>
    <x v="5"/>
    <x v="1"/>
    <x v="2"/>
    <x v="238"/>
    <x v="139"/>
    <n v="600853"/>
  </r>
  <r>
    <x v="5"/>
    <x v="0"/>
    <x v="8"/>
    <x v="1"/>
    <x v="5"/>
    <x v="1"/>
    <x v="2"/>
    <x v="238"/>
    <x v="31"/>
    <n v="-270"/>
  </r>
  <r>
    <x v="5"/>
    <x v="0"/>
    <x v="8"/>
    <x v="1"/>
    <x v="6"/>
    <x v="11"/>
    <x v="37"/>
    <x v="62"/>
    <x v="70"/>
    <n v="2189500"/>
  </r>
  <r>
    <x v="5"/>
    <x v="0"/>
    <x v="8"/>
    <x v="1"/>
    <x v="6"/>
    <x v="11"/>
    <x v="37"/>
    <x v="62"/>
    <x v="617"/>
    <n v="588235.30000000005"/>
  </r>
  <r>
    <x v="5"/>
    <x v="0"/>
    <x v="8"/>
    <x v="1"/>
    <x v="6"/>
    <x v="11"/>
    <x v="38"/>
    <x v="62"/>
    <x v="34"/>
    <n v="0"/>
  </r>
  <r>
    <x v="5"/>
    <x v="0"/>
    <x v="8"/>
    <x v="1"/>
    <x v="6"/>
    <x v="12"/>
    <x v="37"/>
    <x v="239"/>
    <x v="42"/>
    <n v="264000"/>
  </r>
  <r>
    <x v="5"/>
    <x v="0"/>
    <x v="8"/>
    <x v="1"/>
    <x v="6"/>
    <x v="12"/>
    <x v="37"/>
    <x v="239"/>
    <x v="41"/>
    <n v="1487100"/>
  </r>
  <r>
    <x v="5"/>
    <x v="0"/>
    <x v="8"/>
    <x v="1"/>
    <x v="6"/>
    <x v="13"/>
    <x v="37"/>
    <x v="240"/>
    <x v="42"/>
    <n v="1150000"/>
  </r>
  <r>
    <x v="5"/>
    <x v="0"/>
    <x v="8"/>
    <x v="1"/>
    <x v="6"/>
    <x v="13"/>
    <x v="37"/>
    <x v="240"/>
    <x v="124"/>
    <n v="1495071"/>
  </r>
  <r>
    <x v="5"/>
    <x v="0"/>
    <x v="8"/>
    <x v="1"/>
    <x v="6"/>
    <x v="14"/>
    <x v="37"/>
    <x v="241"/>
    <x v="124"/>
    <n v="1730383"/>
  </r>
  <r>
    <x v="6"/>
    <x v="0"/>
    <x v="8"/>
    <x v="0"/>
    <x v="4"/>
    <x v="8"/>
    <x v="24"/>
    <x v="187"/>
    <x v="417"/>
    <n v="8253539.5"/>
  </r>
  <r>
    <x v="6"/>
    <x v="0"/>
    <x v="8"/>
    <x v="0"/>
    <x v="4"/>
    <x v="8"/>
    <x v="24"/>
    <x v="187"/>
    <x v="241"/>
    <n v="11765092.439999999"/>
  </r>
  <r>
    <x v="6"/>
    <x v="0"/>
    <x v="8"/>
    <x v="0"/>
    <x v="4"/>
    <x v="8"/>
    <x v="24"/>
    <x v="187"/>
    <x v="618"/>
    <n v="621987.82999999996"/>
  </r>
  <r>
    <x v="6"/>
    <x v="0"/>
    <x v="8"/>
    <x v="0"/>
    <x v="4"/>
    <x v="8"/>
    <x v="24"/>
    <x v="187"/>
    <x v="142"/>
    <n v="1646302.79"/>
  </r>
  <r>
    <x v="6"/>
    <x v="0"/>
    <x v="8"/>
    <x v="0"/>
    <x v="4"/>
    <x v="8"/>
    <x v="24"/>
    <x v="187"/>
    <x v="137"/>
    <n v="2829323.96"/>
  </r>
  <r>
    <x v="6"/>
    <x v="0"/>
    <x v="8"/>
    <x v="0"/>
    <x v="4"/>
    <x v="8"/>
    <x v="24"/>
    <x v="187"/>
    <x v="312"/>
    <n v="377815.12"/>
  </r>
  <r>
    <x v="6"/>
    <x v="0"/>
    <x v="8"/>
    <x v="0"/>
    <x v="4"/>
    <x v="8"/>
    <x v="24"/>
    <x v="187"/>
    <x v="316"/>
    <n v="51313411.759999998"/>
  </r>
  <r>
    <x v="6"/>
    <x v="0"/>
    <x v="8"/>
    <x v="0"/>
    <x v="4"/>
    <x v="8"/>
    <x v="24"/>
    <x v="187"/>
    <x v="619"/>
    <n v="4723840.34"/>
  </r>
  <r>
    <x v="6"/>
    <x v="0"/>
    <x v="8"/>
    <x v="0"/>
    <x v="4"/>
    <x v="8"/>
    <x v="24"/>
    <x v="187"/>
    <x v="599"/>
    <n v="2090400"/>
  </r>
  <r>
    <x v="6"/>
    <x v="0"/>
    <x v="8"/>
    <x v="0"/>
    <x v="4"/>
    <x v="8"/>
    <x v="24"/>
    <x v="187"/>
    <x v="246"/>
    <n v="24577763.02"/>
  </r>
  <r>
    <x v="6"/>
    <x v="0"/>
    <x v="8"/>
    <x v="0"/>
    <x v="4"/>
    <x v="8"/>
    <x v="24"/>
    <x v="187"/>
    <x v="235"/>
    <n v="3587495.8"/>
  </r>
  <r>
    <x v="6"/>
    <x v="0"/>
    <x v="8"/>
    <x v="0"/>
    <x v="4"/>
    <x v="8"/>
    <x v="24"/>
    <x v="187"/>
    <x v="419"/>
    <n v="2744859.32"/>
  </r>
  <r>
    <x v="6"/>
    <x v="0"/>
    <x v="8"/>
    <x v="0"/>
    <x v="4"/>
    <x v="8"/>
    <x v="24"/>
    <x v="187"/>
    <x v="420"/>
    <n v="892417.21"/>
  </r>
  <r>
    <x v="6"/>
    <x v="0"/>
    <x v="8"/>
    <x v="0"/>
    <x v="4"/>
    <x v="8"/>
    <x v="24"/>
    <x v="187"/>
    <x v="26"/>
    <n v="1484571.89"/>
  </r>
  <r>
    <x v="6"/>
    <x v="0"/>
    <x v="8"/>
    <x v="0"/>
    <x v="4"/>
    <x v="8"/>
    <x v="24"/>
    <x v="187"/>
    <x v="64"/>
    <n v="1500883.57"/>
  </r>
  <r>
    <x v="6"/>
    <x v="0"/>
    <x v="8"/>
    <x v="0"/>
    <x v="4"/>
    <x v="8"/>
    <x v="24"/>
    <x v="187"/>
    <x v="75"/>
    <n v="2095828.34"/>
  </r>
  <r>
    <x v="6"/>
    <x v="0"/>
    <x v="8"/>
    <x v="0"/>
    <x v="4"/>
    <x v="8"/>
    <x v="24"/>
    <x v="187"/>
    <x v="620"/>
    <n v="1783760.87"/>
  </r>
  <r>
    <x v="6"/>
    <x v="0"/>
    <x v="8"/>
    <x v="0"/>
    <x v="4"/>
    <x v="8"/>
    <x v="24"/>
    <x v="187"/>
    <x v="123"/>
    <n v="9788979.8200000003"/>
  </r>
  <r>
    <x v="6"/>
    <x v="0"/>
    <x v="8"/>
    <x v="0"/>
    <x v="4"/>
    <x v="8"/>
    <x v="24"/>
    <x v="187"/>
    <x v="423"/>
    <n v="726295.81"/>
  </r>
  <r>
    <x v="6"/>
    <x v="0"/>
    <x v="8"/>
    <x v="0"/>
    <x v="4"/>
    <x v="8"/>
    <x v="24"/>
    <x v="187"/>
    <x v="426"/>
    <n v="76806.720000000001"/>
  </r>
  <r>
    <x v="6"/>
    <x v="0"/>
    <x v="8"/>
    <x v="0"/>
    <x v="4"/>
    <x v="8"/>
    <x v="24"/>
    <x v="187"/>
    <x v="621"/>
    <n v="152184.87"/>
  </r>
  <r>
    <x v="6"/>
    <x v="0"/>
    <x v="8"/>
    <x v="0"/>
    <x v="4"/>
    <x v="8"/>
    <x v="24"/>
    <x v="187"/>
    <x v="622"/>
    <n v="36554.620000000003"/>
  </r>
  <r>
    <x v="6"/>
    <x v="0"/>
    <x v="8"/>
    <x v="0"/>
    <x v="4"/>
    <x v="8"/>
    <x v="24"/>
    <x v="187"/>
    <x v="623"/>
    <n v="234033.62"/>
  </r>
  <r>
    <x v="6"/>
    <x v="0"/>
    <x v="8"/>
    <x v="0"/>
    <x v="4"/>
    <x v="8"/>
    <x v="24"/>
    <x v="187"/>
    <x v="624"/>
    <n v="117563.03"/>
  </r>
  <r>
    <x v="6"/>
    <x v="0"/>
    <x v="8"/>
    <x v="0"/>
    <x v="4"/>
    <x v="8"/>
    <x v="24"/>
    <x v="187"/>
    <x v="625"/>
    <n v="175630.25"/>
  </r>
  <r>
    <x v="6"/>
    <x v="0"/>
    <x v="8"/>
    <x v="0"/>
    <x v="4"/>
    <x v="8"/>
    <x v="24"/>
    <x v="187"/>
    <x v="626"/>
    <n v="70756.31"/>
  </r>
  <r>
    <x v="6"/>
    <x v="0"/>
    <x v="8"/>
    <x v="0"/>
    <x v="4"/>
    <x v="8"/>
    <x v="24"/>
    <x v="187"/>
    <x v="627"/>
    <n v="117563.03"/>
  </r>
  <r>
    <x v="6"/>
    <x v="0"/>
    <x v="8"/>
    <x v="0"/>
    <x v="4"/>
    <x v="8"/>
    <x v="24"/>
    <x v="187"/>
    <x v="628"/>
    <n v="166890.76"/>
  </r>
  <r>
    <x v="6"/>
    <x v="0"/>
    <x v="8"/>
    <x v="0"/>
    <x v="4"/>
    <x v="8"/>
    <x v="24"/>
    <x v="187"/>
    <x v="629"/>
    <n v="806722.68"/>
  </r>
  <r>
    <x v="6"/>
    <x v="0"/>
    <x v="8"/>
    <x v="0"/>
    <x v="4"/>
    <x v="8"/>
    <x v="24"/>
    <x v="187"/>
    <x v="630"/>
    <n v="116470.59"/>
  </r>
  <r>
    <x v="6"/>
    <x v="0"/>
    <x v="8"/>
    <x v="0"/>
    <x v="4"/>
    <x v="8"/>
    <x v="24"/>
    <x v="187"/>
    <x v="631"/>
    <n v="82352.94"/>
  </r>
  <r>
    <x v="6"/>
    <x v="0"/>
    <x v="8"/>
    <x v="0"/>
    <x v="4"/>
    <x v="8"/>
    <x v="24"/>
    <x v="187"/>
    <x v="632"/>
    <n v="41176.47"/>
  </r>
  <r>
    <x v="6"/>
    <x v="0"/>
    <x v="8"/>
    <x v="0"/>
    <x v="4"/>
    <x v="8"/>
    <x v="24"/>
    <x v="187"/>
    <x v="633"/>
    <n v="94453.78"/>
  </r>
  <r>
    <x v="6"/>
    <x v="0"/>
    <x v="8"/>
    <x v="0"/>
    <x v="4"/>
    <x v="8"/>
    <x v="24"/>
    <x v="187"/>
    <x v="634"/>
    <n v="235126.04"/>
  </r>
  <r>
    <x v="6"/>
    <x v="0"/>
    <x v="8"/>
    <x v="0"/>
    <x v="4"/>
    <x v="8"/>
    <x v="24"/>
    <x v="187"/>
    <x v="635"/>
    <n v="94453.78"/>
  </r>
  <r>
    <x v="6"/>
    <x v="0"/>
    <x v="8"/>
    <x v="0"/>
    <x v="4"/>
    <x v="8"/>
    <x v="24"/>
    <x v="187"/>
    <x v="447"/>
    <n v="38823.53"/>
  </r>
  <r>
    <x v="6"/>
    <x v="0"/>
    <x v="8"/>
    <x v="0"/>
    <x v="4"/>
    <x v="8"/>
    <x v="24"/>
    <x v="187"/>
    <x v="636"/>
    <n v="222521.01"/>
  </r>
  <r>
    <x v="6"/>
    <x v="0"/>
    <x v="8"/>
    <x v="0"/>
    <x v="4"/>
    <x v="8"/>
    <x v="24"/>
    <x v="187"/>
    <x v="637"/>
    <n v="30924.37"/>
  </r>
  <r>
    <x v="6"/>
    <x v="0"/>
    <x v="8"/>
    <x v="0"/>
    <x v="4"/>
    <x v="8"/>
    <x v="24"/>
    <x v="187"/>
    <x v="638"/>
    <n v="55630.25"/>
  </r>
  <r>
    <x v="6"/>
    <x v="0"/>
    <x v="8"/>
    <x v="0"/>
    <x v="4"/>
    <x v="8"/>
    <x v="24"/>
    <x v="187"/>
    <x v="458"/>
    <n v="73109.240000000005"/>
  </r>
  <r>
    <x v="6"/>
    <x v="0"/>
    <x v="8"/>
    <x v="0"/>
    <x v="4"/>
    <x v="8"/>
    <x v="24"/>
    <x v="187"/>
    <x v="639"/>
    <n v="147815.12"/>
  </r>
  <r>
    <x v="6"/>
    <x v="0"/>
    <x v="8"/>
    <x v="0"/>
    <x v="4"/>
    <x v="8"/>
    <x v="24"/>
    <x v="187"/>
    <x v="640"/>
    <n v="117563.03"/>
  </r>
  <r>
    <x v="6"/>
    <x v="0"/>
    <x v="8"/>
    <x v="0"/>
    <x v="4"/>
    <x v="8"/>
    <x v="24"/>
    <x v="187"/>
    <x v="641"/>
    <n v="155294.12"/>
  </r>
  <r>
    <x v="6"/>
    <x v="0"/>
    <x v="8"/>
    <x v="0"/>
    <x v="4"/>
    <x v="8"/>
    <x v="24"/>
    <x v="187"/>
    <x v="642"/>
    <n v="55630.25"/>
  </r>
  <r>
    <x v="6"/>
    <x v="0"/>
    <x v="8"/>
    <x v="0"/>
    <x v="4"/>
    <x v="8"/>
    <x v="24"/>
    <x v="187"/>
    <x v="643"/>
    <n v="117563.03"/>
  </r>
  <r>
    <x v="6"/>
    <x v="0"/>
    <x v="8"/>
    <x v="0"/>
    <x v="4"/>
    <x v="8"/>
    <x v="24"/>
    <x v="187"/>
    <x v="644"/>
    <n v="92773.11"/>
  </r>
  <r>
    <x v="6"/>
    <x v="0"/>
    <x v="8"/>
    <x v="0"/>
    <x v="4"/>
    <x v="8"/>
    <x v="24"/>
    <x v="187"/>
    <x v="645"/>
    <n v="111260.5"/>
  </r>
  <r>
    <x v="6"/>
    <x v="0"/>
    <x v="8"/>
    <x v="0"/>
    <x v="4"/>
    <x v="8"/>
    <x v="24"/>
    <x v="187"/>
    <x v="646"/>
    <n v="94453.78"/>
  </r>
  <r>
    <x v="6"/>
    <x v="0"/>
    <x v="8"/>
    <x v="0"/>
    <x v="4"/>
    <x v="8"/>
    <x v="24"/>
    <x v="187"/>
    <x v="471"/>
    <n v="55630.25"/>
  </r>
  <r>
    <x v="6"/>
    <x v="0"/>
    <x v="8"/>
    <x v="0"/>
    <x v="4"/>
    <x v="8"/>
    <x v="24"/>
    <x v="187"/>
    <x v="647"/>
    <n v="106218.49"/>
  </r>
  <r>
    <x v="6"/>
    <x v="0"/>
    <x v="8"/>
    <x v="0"/>
    <x v="4"/>
    <x v="8"/>
    <x v="24"/>
    <x v="187"/>
    <x v="648"/>
    <n v="93613.440000000002"/>
  </r>
  <r>
    <x v="6"/>
    <x v="0"/>
    <x v="8"/>
    <x v="0"/>
    <x v="4"/>
    <x v="8"/>
    <x v="24"/>
    <x v="187"/>
    <x v="649"/>
    <n v="55630.25"/>
  </r>
  <r>
    <x v="6"/>
    <x v="0"/>
    <x v="8"/>
    <x v="0"/>
    <x v="4"/>
    <x v="8"/>
    <x v="24"/>
    <x v="187"/>
    <x v="650"/>
    <n v="55630.25"/>
  </r>
  <r>
    <x v="6"/>
    <x v="0"/>
    <x v="8"/>
    <x v="0"/>
    <x v="4"/>
    <x v="8"/>
    <x v="24"/>
    <x v="187"/>
    <x v="651"/>
    <n v="117563.03"/>
  </r>
  <r>
    <x v="6"/>
    <x v="0"/>
    <x v="8"/>
    <x v="0"/>
    <x v="4"/>
    <x v="8"/>
    <x v="24"/>
    <x v="187"/>
    <x v="652"/>
    <n v="30924.37"/>
  </r>
  <r>
    <x v="6"/>
    <x v="0"/>
    <x v="8"/>
    <x v="0"/>
    <x v="4"/>
    <x v="8"/>
    <x v="24"/>
    <x v="187"/>
    <x v="653"/>
    <n v="38823.53"/>
  </r>
  <r>
    <x v="6"/>
    <x v="0"/>
    <x v="8"/>
    <x v="0"/>
    <x v="4"/>
    <x v="8"/>
    <x v="24"/>
    <x v="187"/>
    <x v="654"/>
    <n v="36554.620000000003"/>
  </r>
  <r>
    <x v="6"/>
    <x v="0"/>
    <x v="8"/>
    <x v="0"/>
    <x v="4"/>
    <x v="8"/>
    <x v="24"/>
    <x v="187"/>
    <x v="655"/>
    <n v="77647.06"/>
  </r>
  <r>
    <x v="6"/>
    <x v="0"/>
    <x v="8"/>
    <x v="0"/>
    <x v="4"/>
    <x v="8"/>
    <x v="24"/>
    <x v="187"/>
    <x v="656"/>
    <n v="73109.240000000005"/>
  </r>
  <r>
    <x v="6"/>
    <x v="0"/>
    <x v="8"/>
    <x v="0"/>
    <x v="4"/>
    <x v="8"/>
    <x v="24"/>
    <x v="187"/>
    <x v="657"/>
    <n v="55630.25"/>
  </r>
  <r>
    <x v="6"/>
    <x v="0"/>
    <x v="8"/>
    <x v="0"/>
    <x v="4"/>
    <x v="8"/>
    <x v="24"/>
    <x v="187"/>
    <x v="658"/>
    <n v="55630.25"/>
  </r>
  <r>
    <x v="6"/>
    <x v="0"/>
    <x v="8"/>
    <x v="0"/>
    <x v="4"/>
    <x v="8"/>
    <x v="24"/>
    <x v="187"/>
    <x v="659"/>
    <n v="53109.24"/>
  </r>
  <r>
    <x v="6"/>
    <x v="0"/>
    <x v="8"/>
    <x v="0"/>
    <x v="4"/>
    <x v="8"/>
    <x v="24"/>
    <x v="187"/>
    <x v="660"/>
    <n v="37983.19"/>
  </r>
  <r>
    <x v="6"/>
    <x v="0"/>
    <x v="8"/>
    <x v="0"/>
    <x v="4"/>
    <x v="8"/>
    <x v="24"/>
    <x v="187"/>
    <x v="485"/>
    <n v="111260.5"/>
  </r>
  <r>
    <x v="6"/>
    <x v="0"/>
    <x v="8"/>
    <x v="0"/>
    <x v="4"/>
    <x v="8"/>
    <x v="24"/>
    <x v="187"/>
    <x v="661"/>
    <n v="235126.06"/>
  </r>
  <r>
    <x v="6"/>
    <x v="0"/>
    <x v="8"/>
    <x v="0"/>
    <x v="4"/>
    <x v="8"/>
    <x v="24"/>
    <x v="187"/>
    <x v="662"/>
    <n v="38823.53"/>
  </r>
  <r>
    <x v="6"/>
    <x v="0"/>
    <x v="8"/>
    <x v="0"/>
    <x v="4"/>
    <x v="8"/>
    <x v="24"/>
    <x v="187"/>
    <x v="663"/>
    <n v="117563.03"/>
  </r>
  <r>
    <x v="6"/>
    <x v="0"/>
    <x v="8"/>
    <x v="0"/>
    <x v="4"/>
    <x v="8"/>
    <x v="24"/>
    <x v="187"/>
    <x v="664"/>
    <n v="88319.32"/>
  </r>
  <r>
    <x v="6"/>
    <x v="0"/>
    <x v="8"/>
    <x v="0"/>
    <x v="4"/>
    <x v="8"/>
    <x v="24"/>
    <x v="187"/>
    <x v="665"/>
    <n v="96554.63"/>
  </r>
  <r>
    <x v="6"/>
    <x v="0"/>
    <x v="8"/>
    <x v="0"/>
    <x v="4"/>
    <x v="8"/>
    <x v="24"/>
    <x v="187"/>
    <x v="666"/>
    <n v="111260.5"/>
  </r>
  <r>
    <x v="6"/>
    <x v="0"/>
    <x v="8"/>
    <x v="0"/>
    <x v="4"/>
    <x v="8"/>
    <x v="24"/>
    <x v="187"/>
    <x v="667"/>
    <n v="125966.39"/>
  </r>
  <r>
    <x v="6"/>
    <x v="0"/>
    <x v="8"/>
    <x v="0"/>
    <x v="4"/>
    <x v="8"/>
    <x v="24"/>
    <x v="187"/>
    <x v="668"/>
    <n v="117563.03"/>
  </r>
  <r>
    <x v="6"/>
    <x v="0"/>
    <x v="8"/>
    <x v="0"/>
    <x v="4"/>
    <x v="8"/>
    <x v="24"/>
    <x v="187"/>
    <x v="669"/>
    <n v="61848.74"/>
  </r>
  <r>
    <x v="6"/>
    <x v="0"/>
    <x v="8"/>
    <x v="0"/>
    <x v="4"/>
    <x v="8"/>
    <x v="24"/>
    <x v="187"/>
    <x v="670"/>
    <n v="75966.39"/>
  </r>
  <r>
    <x v="6"/>
    <x v="0"/>
    <x v="8"/>
    <x v="0"/>
    <x v="4"/>
    <x v="8"/>
    <x v="24"/>
    <x v="187"/>
    <x v="671"/>
    <n v="166890.76"/>
  </r>
  <r>
    <x v="6"/>
    <x v="0"/>
    <x v="8"/>
    <x v="0"/>
    <x v="4"/>
    <x v="8"/>
    <x v="24"/>
    <x v="187"/>
    <x v="501"/>
    <n v="117563.03"/>
  </r>
  <r>
    <x v="6"/>
    <x v="0"/>
    <x v="8"/>
    <x v="0"/>
    <x v="4"/>
    <x v="8"/>
    <x v="24"/>
    <x v="187"/>
    <x v="672"/>
    <n v="38823.53"/>
  </r>
  <r>
    <x v="6"/>
    <x v="0"/>
    <x v="8"/>
    <x v="0"/>
    <x v="4"/>
    <x v="8"/>
    <x v="24"/>
    <x v="187"/>
    <x v="673"/>
    <n v="137982.85999999999"/>
  </r>
  <r>
    <x v="6"/>
    <x v="0"/>
    <x v="8"/>
    <x v="0"/>
    <x v="4"/>
    <x v="8"/>
    <x v="24"/>
    <x v="187"/>
    <x v="506"/>
    <n v="205966.39"/>
  </r>
  <r>
    <x v="6"/>
    <x v="0"/>
    <x v="8"/>
    <x v="0"/>
    <x v="4"/>
    <x v="8"/>
    <x v="24"/>
    <x v="187"/>
    <x v="674"/>
    <n v="167226.89000000001"/>
  </r>
  <r>
    <x v="6"/>
    <x v="0"/>
    <x v="8"/>
    <x v="0"/>
    <x v="4"/>
    <x v="8"/>
    <x v="24"/>
    <x v="187"/>
    <x v="675"/>
    <n v="90252.1"/>
  </r>
  <r>
    <x v="6"/>
    <x v="0"/>
    <x v="8"/>
    <x v="0"/>
    <x v="4"/>
    <x v="8"/>
    <x v="24"/>
    <x v="187"/>
    <x v="676"/>
    <n v="77647.06"/>
  </r>
  <r>
    <x v="6"/>
    <x v="0"/>
    <x v="8"/>
    <x v="0"/>
    <x v="4"/>
    <x v="8"/>
    <x v="24"/>
    <x v="187"/>
    <x v="516"/>
    <n v="161932.76999999999"/>
  </r>
  <r>
    <x v="6"/>
    <x v="0"/>
    <x v="8"/>
    <x v="0"/>
    <x v="4"/>
    <x v="8"/>
    <x v="24"/>
    <x v="187"/>
    <x v="524"/>
    <n v="55630.25"/>
  </r>
  <r>
    <x v="6"/>
    <x v="0"/>
    <x v="8"/>
    <x v="0"/>
    <x v="4"/>
    <x v="8"/>
    <x v="24"/>
    <x v="187"/>
    <x v="677"/>
    <n v="100672.27"/>
  </r>
  <r>
    <x v="6"/>
    <x v="0"/>
    <x v="8"/>
    <x v="0"/>
    <x v="4"/>
    <x v="8"/>
    <x v="24"/>
    <x v="187"/>
    <x v="678"/>
    <n v="38823.53"/>
  </r>
  <r>
    <x v="6"/>
    <x v="0"/>
    <x v="8"/>
    <x v="0"/>
    <x v="4"/>
    <x v="8"/>
    <x v="24"/>
    <x v="187"/>
    <x v="679"/>
    <n v="111260.5"/>
  </r>
  <r>
    <x v="6"/>
    <x v="0"/>
    <x v="8"/>
    <x v="0"/>
    <x v="4"/>
    <x v="8"/>
    <x v="24"/>
    <x v="187"/>
    <x v="680"/>
    <n v="111260.5"/>
  </r>
  <r>
    <x v="6"/>
    <x v="0"/>
    <x v="8"/>
    <x v="0"/>
    <x v="4"/>
    <x v="8"/>
    <x v="24"/>
    <x v="187"/>
    <x v="681"/>
    <n v="38823.53"/>
  </r>
  <r>
    <x v="6"/>
    <x v="0"/>
    <x v="8"/>
    <x v="0"/>
    <x v="4"/>
    <x v="8"/>
    <x v="24"/>
    <x v="187"/>
    <x v="682"/>
    <n v="38823.53"/>
  </r>
  <r>
    <x v="6"/>
    <x v="0"/>
    <x v="8"/>
    <x v="0"/>
    <x v="4"/>
    <x v="8"/>
    <x v="24"/>
    <x v="187"/>
    <x v="683"/>
    <n v="111260.5"/>
  </r>
  <r>
    <x v="6"/>
    <x v="0"/>
    <x v="8"/>
    <x v="0"/>
    <x v="4"/>
    <x v="8"/>
    <x v="24"/>
    <x v="187"/>
    <x v="528"/>
    <n v="147731.09"/>
  </r>
  <r>
    <x v="6"/>
    <x v="0"/>
    <x v="8"/>
    <x v="0"/>
    <x v="4"/>
    <x v="8"/>
    <x v="24"/>
    <x v="187"/>
    <x v="684"/>
    <n v="38823.53"/>
  </r>
  <r>
    <x v="6"/>
    <x v="0"/>
    <x v="8"/>
    <x v="0"/>
    <x v="4"/>
    <x v="8"/>
    <x v="24"/>
    <x v="187"/>
    <x v="685"/>
    <n v="53109.24"/>
  </r>
  <r>
    <x v="6"/>
    <x v="0"/>
    <x v="8"/>
    <x v="0"/>
    <x v="4"/>
    <x v="8"/>
    <x v="24"/>
    <x v="187"/>
    <x v="686"/>
    <n v="86554.62"/>
  </r>
  <r>
    <x v="6"/>
    <x v="0"/>
    <x v="8"/>
    <x v="0"/>
    <x v="4"/>
    <x v="8"/>
    <x v="24"/>
    <x v="187"/>
    <x v="687"/>
    <n v="117563.03"/>
  </r>
  <r>
    <x v="6"/>
    <x v="0"/>
    <x v="8"/>
    <x v="0"/>
    <x v="4"/>
    <x v="8"/>
    <x v="24"/>
    <x v="187"/>
    <x v="688"/>
    <n v="37983.19"/>
  </r>
  <r>
    <x v="6"/>
    <x v="0"/>
    <x v="8"/>
    <x v="0"/>
    <x v="4"/>
    <x v="8"/>
    <x v="24"/>
    <x v="187"/>
    <x v="689"/>
    <n v="111260.5"/>
  </r>
  <r>
    <x v="6"/>
    <x v="0"/>
    <x v="8"/>
    <x v="0"/>
    <x v="4"/>
    <x v="8"/>
    <x v="24"/>
    <x v="187"/>
    <x v="690"/>
    <n v="111260.5"/>
  </r>
  <r>
    <x v="6"/>
    <x v="0"/>
    <x v="8"/>
    <x v="0"/>
    <x v="4"/>
    <x v="8"/>
    <x v="24"/>
    <x v="187"/>
    <x v="537"/>
    <n v="36554.620000000003"/>
  </r>
  <r>
    <x v="6"/>
    <x v="0"/>
    <x v="8"/>
    <x v="0"/>
    <x v="4"/>
    <x v="8"/>
    <x v="24"/>
    <x v="187"/>
    <x v="691"/>
    <n v="175630.25"/>
  </r>
  <r>
    <x v="6"/>
    <x v="0"/>
    <x v="8"/>
    <x v="0"/>
    <x v="4"/>
    <x v="8"/>
    <x v="24"/>
    <x v="187"/>
    <x v="692"/>
    <n v="125966.39"/>
  </r>
  <r>
    <x v="6"/>
    <x v="0"/>
    <x v="8"/>
    <x v="0"/>
    <x v="4"/>
    <x v="8"/>
    <x v="24"/>
    <x v="187"/>
    <x v="616"/>
    <n v="144789.91"/>
  </r>
  <r>
    <x v="6"/>
    <x v="0"/>
    <x v="8"/>
    <x v="0"/>
    <x v="4"/>
    <x v="8"/>
    <x v="24"/>
    <x v="187"/>
    <x v="693"/>
    <n v="77647.06"/>
  </r>
  <r>
    <x v="6"/>
    <x v="0"/>
    <x v="8"/>
    <x v="0"/>
    <x v="4"/>
    <x v="8"/>
    <x v="24"/>
    <x v="187"/>
    <x v="694"/>
    <n v="155294.12"/>
  </r>
  <r>
    <x v="6"/>
    <x v="0"/>
    <x v="8"/>
    <x v="0"/>
    <x v="4"/>
    <x v="8"/>
    <x v="24"/>
    <x v="187"/>
    <x v="695"/>
    <n v="36554.620000000003"/>
  </r>
  <r>
    <x v="6"/>
    <x v="0"/>
    <x v="8"/>
    <x v="0"/>
    <x v="4"/>
    <x v="8"/>
    <x v="24"/>
    <x v="187"/>
    <x v="696"/>
    <n v="36554.620000000003"/>
  </r>
  <r>
    <x v="6"/>
    <x v="0"/>
    <x v="8"/>
    <x v="0"/>
    <x v="4"/>
    <x v="8"/>
    <x v="24"/>
    <x v="187"/>
    <x v="548"/>
    <n v="117563.03"/>
  </r>
  <r>
    <x v="6"/>
    <x v="0"/>
    <x v="8"/>
    <x v="0"/>
    <x v="4"/>
    <x v="8"/>
    <x v="24"/>
    <x v="187"/>
    <x v="697"/>
    <n v="77647.06"/>
  </r>
  <r>
    <x v="6"/>
    <x v="0"/>
    <x v="8"/>
    <x v="0"/>
    <x v="4"/>
    <x v="8"/>
    <x v="24"/>
    <x v="187"/>
    <x v="698"/>
    <n v="55630.25"/>
  </r>
  <r>
    <x v="6"/>
    <x v="0"/>
    <x v="8"/>
    <x v="0"/>
    <x v="4"/>
    <x v="8"/>
    <x v="24"/>
    <x v="187"/>
    <x v="699"/>
    <n v="117563.03"/>
  </r>
  <r>
    <x v="6"/>
    <x v="0"/>
    <x v="8"/>
    <x v="0"/>
    <x v="4"/>
    <x v="8"/>
    <x v="24"/>
    <x v="187"/>
    <x v="700"/>
    <n v="55630.25"/>
  </r>
  <r>
    <x v="6"/>
    <x v="0"/>
    <x v="8"/>
    <x v="0"/>
    <x v="4"/>
    <x v="8"/>
    <x v="24"/>
    <x v="187"/>
    <x v="701"/>
    <n v="41176.47"/>
  </r>
  <r>
    <x v="6"/>
    <x v="0"/>
    <x v="8"/>
    <x v="0"/>
    <x v="4"/>
    <x v="8"/>
    <x v="24"/>
    <x v="187"/>
    <x v="702"/>
    <n v="156302.51999999999"/>
  </r>
  <r>
    <x v="6"/>
    <x v="0"/>
    <x v="8"/>
    <x v="0"/>
    <x v="4"/>
    <x v="8"/>
    <x v="24"/>
    <x v="187"/>
    <x v="703"/>
    <n v="55630.25"/>
  </r>
  <r>
    <x v="6"/>
    <x v="0"/>
    <x v="8"/>
    <x v="0"/>
    <x v="4"/>
    <x v="8"/>
    <x v="24"/>
    <x v="187"/>
    <x v="704"/>
    <n v="117563.03"/>
  </r>
  <r>
    <x v="6"/>
    <x v="0"/>
    <x v="8"/>
    <x v="0"/>
    <x v="4"/>
    <x v="8"/>
    <x v="24"/>
    <x v="187"/>
    <x v="705"/>
    <n v="105966.38"/>
  </r>
  <r>
    <x v="6"/>
    <x v="0"/>
    <x v="8"/>
    <x v="0"/>
    <x v="4"/>
    <x v="8"/>
    <x v="24"/>
    <x v="187"/>
    <x v="706"/>
    <n v="69747.899999999994"/>
  </r>
  <r>
    <x v="6"/>
    <x v="0"/>
    <x v="8"/>
    <x v="0"/>
    <x v="4"/>
    <x v="8"/>
    <x v="24"/>
    <x v="187"/>
    <x v="707"/>
    <n v="36554.620000000003"/>
  </r>
  <r>
    <x v="6"/>
    <x v="0"/>
    <x v="8"/>
    <x v="0"/>
    <x v="4"/>
    <x v="8"/>
    <x v="24"/>
    <x v="187"/>
    <x v="708"/>
    <n v="55630.25"/>
  </r>
  <r>
    <x v="6"/>
    <x v="0"/>
    <x v="8"/>
    <x v="0"/>
    <x v="4"/>
    <x v="8"/>
    <x v="24"/>
    <x v="187"/>
    <x v="709"/>
    <n v="69747.899999999994"/>
  </r>
  <r>
    <x v="6"/>
    <x v="0"/>
    <x v="8"/>
    <x v="0"/>
    <x v="4"/>
    <x v="8"/>
    <x v="24"/>
    <x v="187"/>
    <x v="710"/>
    <n v="50336.13"/>
  </r>
  <r>
    <x v="6"/>
    <x v="0"/>
    <x v="8"/>
    <x v="0"/>
    <x v="4"/>
    <x v="8"/>
    <x v="24"/>
    <x v="187"/>
    <x v="711"/>
    <n v="100756.3"/>
  </r>
  <r>
    <x v="6"/>
    <x v="0"/>
    <x v="8"/>
    <x v="0"/>
    <x v="4"/>
    <x v="8"/>
    <x v="24"/>
    <x v="187"/>
    <x v="712"/>
    <n v="230420.17"/>
  </r>
  <r>
    <x v="6"/>
    <x v="0"/>
    <x v="8"/>
    <x v="0"/>
    <x v="4"/>
    <x v="8"/>
    <x v="24"/>
    <x v="187"/>
    <x v="713"/>
    <n v="117563.03"/>
  </r>
  <r>
    <x v="6"/>
    <x v="0"/>
    <x v="8"/>
    <x v="0"/>
    <x v="4"/>
    <x v="8"/>
    <x v="24"/>
    <x v="187"/>
    <x v="714"/>
    <n v="55630.25"/>
  </r>
  <r>
    <x v="6"/>
    <x v="0"/>
    <x v="8"/>
    <x v="0"/>
    <x v="4"/>
    <x v="8"/>
    <x v="24"/>
    <x v="187"/>
    <x v="715"/>
    <n v="117563.03"/>
  </r>
  <r>
    <x v="6"/>
    <x v="0"/>
    <x v="8"/>
    <x v="0"/>
    <x v="4"/>
    <x v="8"/>
    <x v="24"/>
    <x v="187"/>
    <x v="716"/>
    <n v="120336.13"/>
  </r>
  <r>
    <x v="6"/>
    <x v="0"/>
    <x v="8"/>
    <x v="0"/>
    <x v="4"/>
    <x v="8"/>
    <x v="24"/>
    <x v="187"/>
    <x v="717"/>
    <n v="117563.03"/>
  </r>
  <r>
    <x v="6"/>
    <x v="0"/>
    <x v="8"/>
    <x v="0"/>
    <x v="4"/>
    <x v="8"/>
    <x v="24"/>
    <x v="187"/>
    <x v="718"/>
    <n v="111260.5"/>
  </r>
  <r>
    <x v="6"/>
    <x v="0"/>
    <x v="8"/>
    <x v="0"/>
    <x v="4"/>
    <x v="8"/>
    <x v="24"/>
    <x v="187"/>
    <x v="719"/>
    <n v="111260.5"/>
  </r>
  <r>
    <x v="6"/>
    <x v="0"/>
    <x v="8"/>
    <x v="0"/>
    <x v="4"/>
    <x v="8"/>
    <x v="24"/>
    <x v="187"/>
    <x v="720"/>
    <n v="75966.39"/>
  </r>
  <r>
    <x v="6"/>
    <x v="0"/>
    <x v="8"/>
    <x v="0"/>
    <x v="4"/>
    <x v="8"/>
    <x v="24"/>
    <x v="187"/>
    <x v="721"/>
    <n v="77647.06"/>
  </r>
  <r>
    <x v="6"/>
    <x v="0"/>
    <x v="8"/>
    <x v="0"/>
    <x v="4"/>
    <x v="8"/>
    <x v="24"/>
    <x v="187"/>
    <x v="578"/>
    <n v="133277.31"/>
  </r>
  <r>
    <x v="6"/>
    <x v="0"/>
    <x v="8"/>
    <x v="0"/>
    <x v="4"/>
    <x v="8"/>
    <x v="24"/>
    <x v="187"/>
    <x v="722"/>
    <n v="175630.25"/>
  </r>
  <r>
    <x v="6"/>
    <x v="0"/>
    <x v="8"/>
    <x v="0"/>
    <x v="4"/>
    <x v="8"/>
    <x v="24"/>
    <x v="187"/>
    <x v="723"/>
    <n v="175630.25"/>
  </r>
  <r>
    <x v="6"/>
    <x v="0"/>
    <x v="8"/>
    <x v="0"/>
    <x v="4"/>
    <x v="8"/>
    <x v="24"/>
    <x v="187"/>
    <x v="583"/>
    <n v="111260.5"/>
  </r>
  <r>
    <x v="6"/>
    <x v="0"/>
    <x v="8"/>
    <x v="0"/>
    <x v="4"/>
    <x v="8"/>
    <x v="24"/>
    <x v="187"/>
    <x v="724"/>
    <n v="117563.03"/>
  </r>
  <r>
    <x v="6"/>
    <x v="0"/>
    <x v="8"/>
    <x v="0"/>
    <x v="4"/>
    <x v="8"/>
    <x v="24"/>
    <x v="187"/>
    <x v="725"/>
    <n v="111260.5"/>
  </r>
  <r>
    <x v="6"/>
    <x v="0"/>
    <x v="8"/>
    <x v="0"/>
    <x v="4"/>
    <x v="8"/>
    <x v="24"/>
    <x v="187"/>
    <x v="726"/>
    <n v="72605.039999999994"/>
  </r>
  <r>
    <x v="6"/>
    <x v="0"/>
    <x v="8"/>
    <x v="0"/>
    <x v="4"/>
    <x v="8"/>
    <x v="24"/>
    <x v="187"/>
    <x v="727"/>
    <n v="55630.25"/>
  </r>
  <r>
    <x v="6"/>
    <x v="0"/>
    <x v="8"/>
    <x v="0"/>
    <x v="4"/>
    <x v="8"/>
    <x v="24"/>
    <x v="187"/>
    <x v="728"/>
    <n v="55630.25"/>
  </r>
  <r>
    <x v="6"/>
    <x v="0"/>
    <x v="8"/>
    <x v="0"/>
    <x v="4"/>
    <x v="8"/>
    <x v="24"/>
    <x v="187"/>
    <x v="588"/>
    <n v="116470.59"/>
  </r>
  <r>
    <x v="6"/>
    <x v="0"/>
    <x v="8"/>
    <x v="0"/>
    <x v="4"/>
    <x v="8"/>
    <x v="24"/>
    <x v="187"/>
    <x v="591"/>
    <n v="55630.25"/>
  </r>
  <r>
    <x v="6"/>
    <x v="0"/>
    <x v="8"/>
    <x v="0"/>
    <x v="4"/>
    <x v="8"/>
    <x v="24"/>
    <x v="187"/>
    <x v="729"/>
    <n v="55630.25"/>
  </r>
  <r>
    <x v="6"/>
    <x v="0"/>
    <x v="8"/>
    <x v="0"/>
    <x v="4"/>
    <x v="8"/>
    <x v="24"/>
    <x v="187"/>
    <x v="730"/>
    <n v="37983.19"/>
  </r>
  <r>
    <x v="6"/>
    <x v="0"/>
    <x v="8"/>
    <x v="0"/>
    <x v="4"/>
    <x v="8"/>
    <x v="24"/>
    <x v="187"/>
    <x v="731"/>
    <n v="53109.24"/>
  </r>
  <r>
    <x v="6"/>
    <x v="0"/>
    <x v="8"/>
    <x v="0"/>
    <x v="4"/>
    <x v="8"/>
    <x v="24"/>
    <x v="187"/>
    <x v="732"/>
    <n v="55630.25"/>
  </r>
  <r>
    <x v="6"/>
    <x v="0"/>
    <x v="8"/>
    <x v="0"/>
    <x v="4"/>
    <x v="8"/>
    <x v="24"/>
    <x v="187"/>
    <x v="131"/>
    <n v="1038363.28"/>
  </r>
  <r>
    <x v="6"/>
    <x v="0"/>
    <x v="8"/>
    <x v="0"/>
    <x v="4"/>
    <x v="8"/>
    <x v="24"/>
    <x v="187"/>
    <x v="598"/>
    <n v="509421.53"/>
  </r>
  <r>
    <x v="6"/>
    <x v="0"/>
    <x v="8"/>
    <x v="0"/>
    <x v="4"/>
    <x v="8"/>
    <x v="33"/>
    <x v="188"/>
    <x v="241"/>
    <n v="-352840.34"/>
  </r>
  <r>
    <x v="6"/>
    <x v="0"/>
    <x v="8"/>
    <x v="0"/>
    <x v="4"/>
    <x v="8"/>
    <x v="33"/>
    <x v="188"/>
    <x v="142"/>
    <n v="-171109"/>
  </r>
  <r>
    <x v="6"/>
    <x v="0"/>
    <x v="8"/>
    <x v="0"/>
    <x v="4"/>
    <x v="8"/>
    <x v="33"/>
    <x v="188"/>
    <x v="312"/>
    <n v="-322184.87"/>
  </r>
  <r>
    <x v="6"/>
    <x v="0"/>
    <x v="8"/>
    <x v="0"/>
    <x v="4"/>
    <x v="8"/>
    <x v="33"/>
    <x v="188"/>
    <x v="619"/>
    <n v="-845596"/>
  </r>
  <r>
    <x v="6"/>
    <x v="0"/>
    <x v="8"/>
    <x v="0"/>
    <x v="4"/>
    <x v="8"/>
    <x v="33"/>
    <x v="188"/>
    <x v="246"/>
    <n v="-460924.37"/>
  </r>
  <r>
    <x v="6"/>
    <x v="0"/>
    <x v="8"/>
    <x v="0"/>
    <x v="4"/>
    <x v="8"/>
    <x v="33"/>
    <x v="188"/>
    <x v="733"/>
    <n v="-134725.6"/>
  </r>
  <r>
    <x v="6"/>
    <x v="0"/>
    <x v="8"/>
    <x v="0"/>
    <x v="4"/>
    <x v="8"/>
    <x v="33"/>
    <x v="188"/>
    <x v="423"/>
    <n v="-266416"/>
  </r>
  <r>
    <x v="6"/>
    <x v="0"/>
    <x v="8"/>
    <x v="0"/>
    <x v="4"/>
    <x v="8"/>
    <x v="33"/>
    <x v="188"/>
    <x v="528"/>
    <n v="-147731.09"/>
  </r>
  <r>
    <x v="6"/>
    <x v="0"/>
    <x v="8"/>
    <x v="0"/>
    <x v="4"/>
    <x v="8"/>
    <x v="33"/>
    <x v="188"/>
    <x v="597"/>
    <n v="-201985"/>
  </r>
  <r>
    <x v="6"/>
    <x v="0"/>
    <x v="8"/>
    <x v="0"/>
    <x v="4"/>
    <x v="8"/>
    <x v="33"/>
    <x v="188"/>
    <x v="734"/>
    <n v="-144092"/>
  </r>
  <r>
    <x v="6"/>
    <x v="0"/>
    <x v="8"/>
    <x v="0"/>
    <x v="4"/>
    <x v="8"/>
    <x v="33"/>
    <x v="188"/>
    <x v="62"/>
    <n v="-178542"/>
  </r>
  <r>
    <x v="6"/>
    <x v="0"/>
    <x v="8"/>
    <x v="0"/>
    <x v="4"/>
    <x v="8"/>
    <x v="33"/>
    <x v="189"/>
    <x v="241"/>
    <n v="-8403.36"/>
  </r>
  <r>
    <x v="6"/>
    <x v="0"/>
    <x v="8"/>
    <x v="0"/>
    <x v="4"/>
    <x v="8"/>
    <x v="0"/>
    <x v="190"/>
    <x v="241"/>
    <n v="8403.36"/>
  </r>
  <r>
    <x v="6"/>
    <x v="0"/>
    <x v="8"/>
    <x v="0"/>
    <x v="4"/>
    <x v="8"/>
    <x v="0"/>
    <x v="190"/>
    <x v="618"/>
    <n v="8403.36"/>
  </r>
  <r>
    <x v="6"/>
    <x v="0"/>
    <x v="8"/>
    <x v="0"/>
    <x v="4"/>
    <x v="8"/>
    <x v="0"/>
    <x v="190"/>
    <x v="142"/>
    <n v="8403.36"/>
  </r>
  <r>
    <x v="6"/>
    <x v="0"/>
    <x v="8"/>
    <x v="0"/>
    <x v="4"/>
    <x v="8"/>
    <x v="0"/>
    <x v="190"/>
    <x v="419"/>
    <n v="16806.72"/>
  </r>
  <r>
    <x v="6"/>
    <x v="0"/>
    <x v="8"/>
    <x v="0"/>
    <x v="4"/>
    <x v="8"/>
    <x v="0"/>
    <x v="190"/>
    <x v="420"/>
    <n v="8403.36"/>
  </r>
  <r>
    <x v="6"/>
    <x v="0"/>
    <x v="8"/>
    <x v="0"/>
    <x v="4"/>
    <x v="8"/>
    <x v="0"/>
    <x v="190"/>
    <x v="26"/>
    <n v="8403.36"/>
  </r>
  <r>
    <x v="6"/>
    <x v="0"/>
    <x v="8"/>
    <x v="0"/>
    <x v="4"/>
    <x v="8"/>
    <x v="0"/>
    <x v="190"/>
    <x v="64"/>
    <n v="8403.36"/>
  </r>
  <r>
    <x v="6"/>
    <x v="0"/>
    <x v="8"/>
    <x v="0"/>
    <x v="4"/>
    <x v="8"/>
    <x v="0"/>
    <x v="190"/>
    <x v="75"/>
    <n v="16806.72"/>
  </r>
  <r>
    <x v="6"/>
    <x v="0"/>
    <x v="8"/>
    <x v="0"/>
    <x v="4"/>
    <x v="8"/>
    <x v="0"/>
    <x v="190"/>
    <x v="131"/>
    <n v="8403.36"/>
  </r>
  <r>
    <x v="6"/>
    <x v="0"/>
    <x v="8"/>
    <x v="0"/>
    <x v="4"/>
    <x v="8"/>
    <x v="34"/>
    <x v="191"/>
    <x v="312"/>
    <n v="-5563.03"/>
  </r>
  <r>
    <x v="6"/>
    <x v="0"/>
    <x v="8"/>
    <x v="0"/>
    <x v="4"/>
    <x v="8"/>
    <x v="34"/>
    <x v="191"/>
    <x v="123"/>
    <n v="-195779.59"/>
  </r>
  <r>
    <x v="6"/>
    <x v="0"/>
    <x v="8"/>
    <x v="0"/>
    <x v="4"/>
    <x v="8"/>
    <x v="34"/>
    <x v="191"/>
    <x v="426"/>
    <n v="-11521.01"/>
  </r>
  <r>
    <x v="6"/>
    <x v="0"/>
    <x v="8"/>
    <x v="0"/>
    <x v="4"/>
    <x v="8"/>
    <x v="34"/>
    <x v="191"/>
    <x v="622"/>
    <n v="-3655.46"/>
  </r>
  <r>
    <x v="6"/>
    <x v="0"/>
    <x v="8"/>
    <x v="0"/>
    <x v="4"/>
    <x v="8"/>
    <x v="34"/>
    <x v="191"/>
    <x v="623"/>
    <n v="-11647.06"/>
  </r>
  <r>
    <x v="6"/>
    <x v="0"/>
    <x v="8"/>
    <x v="0"/>
    <x v="4"/>
    <x v="8"/>
    <x v="34"/>
    <x v="191"/>
    <x v="625"/>
    <n v="-26344.54"/>
  </r>
  <r>
    <x v="6"/>
    <x v="0"/>
    <x v="8"/>
    <x v="0"/>
    <x v="4"/>
    <x v="8"/>
    <x v="34"/>
    <x v="191"/>
    <x v="627"/>
    <n v="-11756.3"/>
  </r>
  <r>
    <x v="6"/>
    <x v="0"/>
    <x v="8"/>
    <x v="0"/>
    <x v="4"/>
    <x v="8"/>
    <x v="34"/>
    <x v="191"/>
    <x v="628"/>
    <n v="-16689.080000000002"/>
  </r>
  <r>
    <x v="6"/>
    <x v="0"/>
    <x v="8"/>
    <x v="0"/>
    <x v="4"/>
    <x v="8"/>
    <x v="34"/>
    <x v="191"/>
    <x v="630"/>
    <n v="-11647.06"/>
  </r>
  <r>
    <x v="6"/>
    <x v="0"/>
    <x v="8"/>
    <x v="0"/>
    <x v="4"/>
    <x v="8"/>
    <x v="34"/>
    <x v="191"/>
    <x v="631"/>
    <n v="-8235.2900000000009"/>
  </r>
  <r>
    <x v="6"/>
    <x v="0"/>
    <x v="8"/>
    <x v="0"/>
    <x v="4"/>
    <x v="8"/>
    <x v="34"/>
    <x v="191"/>
    <x v="633"/>
    <n v="-9445.3799999999992"/>
  </r>
  <r>
    <x v="6"/>
    <x v="0"/>
    <x v="8"/>
    <x v="0"/>
    <x v="4"/>
    <x v="8"/>
    <x v="34"/>
    <x v="191"/>
    <x v="635"/>
    <n v="-9445.3799999999992"/>
  </r>
  <r>
    <x v="6"/>
    <x v="0"/>
    <x v="8"/>
    <x v="0"/>
    <x v="4"/>
    <x v="8"/>
    <x v="34"/>
    <x v="191"/>
    <x v="638"/>
    <n v="-5563.03"/>
  </r>
  <r>
    <x v="6"/>
    <x v="0"/>
    <x v="8"/>
    <x v="0"/>
    <x v="4"/>
    <x v="8"/>
    <x v="34"/>
    <x v="191"/>
    <x v="641"/>
    <n v="-23294.12"/>
  </r>
  <r>
    <x v="6"/>
    <x v="0"/>
    <x v="8"/>
    <x v="0"/>
    <x v="4"/>
    <x v="8"/>
    <x v="34"/>
    <x v="191"/>
    <x v="643"/>
    <n v="-11756.3"/>
  </r>
  <r>
    <x v="6"/>
    <x v="0"/>
    <x v="8"/>
    <x v="0"/>
    <x v="4"/>
    <x v="8"/>
    <x v="34"/>
    <x v="191"/>
    <x v="644"/>
    <n v="-9277.31"/>
  </r>
  <r>
    <x v="6"/>
    <x v="0"/>
    <x v="8"/>
    <x v="0"/>
    <x v="4"/>
    <x v="8"/>
    <x v="34"/>
    <x v="191"/>
    <x v="471"/>
    <n v="-8344.5400000000009"/>
  </r>
  <r>
    <x v="6"/>
    <x v="0"/>
    <x v="8"/>
    <x v="0"/>
    <x v="4"/>
    <x v="8"/>
    <x v="34"/>
    <x v="191"/>
    <x v="654"/>
    <n v="-3655.46"/>
  </r>
  <r>
    <x v="6"/>
    <x v="0"/>
    <x v="8"/>
    <x v="0"/>
    <x v="4"/>
    <x v="8"/>
    <x v="34"/>
    <x v="191"/>
    <x v="485"/>
    <n v="-11126.05"/>
  </r>
  <r>
    <x v="6"/>
    <x v="0"/>
    <x v="8"/>
    <x v="0"/>
    <x v="4"/>
    <x v="8"/>
    <x v="34"/>
    <x v="191"/>
    <x v="663"/>
    <n v="-11756.3"/>
  </r>
  <r>
    <x v="6"/>
    <x v="0"/>
    <x v="8"/>
    <x v="0"/>
    <x v="4"/>
    <x v="8"/>
    <x v="34"/>
    <x v="191"/>
    <x v="664"/>
    <n v="-8831.93"/>
  </r>
  <r>
    <x v="6"/>
    <x v="0"/>
    <x v="8"/>
    <x v="0"/>
    <x v="4"/>
    <x v="8"/>
    <x v="34"/>
    <x v="191"/>
    <x v="665"/>
    <n v="-9655.4699999999993"/>
  </r>
  <r>
    <x v="6"/>
    <x v="0"/>
    <x v="8"/>
    <x v="0"/>
    <x v="4"/>
    <x v="8"/>
    <x v="34"/>
    <x v="191"/>
    <x v="667"/>
    <n v="-12596.64"/>
  </r>
  <r>
    <x v="6"/>
    <x v="0"/>
    <x v="8"/>
    <x v="0"/>
    <x v="4"/>
    <x v="8"/>
    <x v="34"/>
    <x v="191"/>
    <x v="669"/>
    <n v="-30924.37"/>
  </r>
  <r>
    <x v="6"/>
    <x v="0"/>
    <x v="8"/>
    <x v="0"/>
    <x v="4"/>
    <x v="8"/>
    <x v="34"/>
    <x v="191"/>
    <x v="674"/>
    <n v="-16722.689999999999"/>
  </r>
  <r>
    <x v="6"/>
    <x v="0"/>
    <x v="8"/>
    <x v="0"/>
    <x v="4"/>
    <x v="8"/>
    <x v="34"/>
    <x v="191"/>
    <x v="675"/>
    <n v="-9025.2099999999991"/>
  </r>
  <r>
    <x v="6"/>
    <x v="0"/>
    <x v="8"/>
    <x v="0"/>
    <x v="4"/>
    <x v="8"/>
    <x v="34"/>
    <x v="191"/>
    <x v="677"/>
    <n v="-10067.23"/>
  </r>
  <r>
    <x v="6"/>
    <x v="0"/>
    <x v="8"/>
    <x v="0"/>
    <x v="4"/>
    <x v="8"/>
    <x v="34"/>
    <x v="191"/>
    <x v="681"/>
    <n v="-3882.35"/>
  </r>
  <r>
    <x v="6"/>
    <x v="0"/>
    <x v="8"/>
    <x v="0"/>
    <x v="4"/>
    <x v="8"/>
    <x v="34"/>
    <x v="191"/>
    <x v="685"/>
    <n v="-5310.92"/>
  </r>
  <r>
    <x v="6"/>
    <x v="0"/>
    <x v="8"/>
    <x v="0"/>
    <x v="4"/>
    <x v="8"/>
    <x v="34"/>
    <x v="191"/>
    <x v="687"/>
    <n v="-17634.46"/>
  </r>
  <r>
    <x v="6"/>
    <x v="0"/>
    <x v="8"/>
    <x v="0"/>
    <x v="4"/>
    <x v="8"/>
    <x v="34"/>
    <x v="191"/>
    <x v="689"/>
    <n v="-16689.080000000002"/>
  </r>
  <r>
    <x v="6"/>
    <x v="0"/>
    <x v="8"/>
    <x v="0"/>
    <x v="4"/>
    <x v="8"/>
    <x v="34"/>
    <x v="191"/>
    <x v="691"/>
    <n v="-17563.03"/>
  </r>
  <r>
    <x v="6"/>
    <x v="0"/>
    <x v="8"/>
    <x v="0"/>
    <x v="4"/>
    <x v="8"/>
    <x v="34"/>
    <x v="191"/>
    <x v="616"/>
    <n v="-72394.960000000006"/>
  </r>
  <r>
    <x v="6"/>
    <x v="0"/>
    <x v="8"/>
    <x v="0"/>
    <x v="4"/>
    <x v="8"/>
    <x v="34"/>
    <x v="191"/>
    <x v="693"/>
    <n v="-7764.71"/>
  </r>
  <r>
    <x v="6"/>
    <x v="0"/>
    <x v="8"/>
    <x v="0"/>
    <x v="4"/>
    <x v="8"/>
    <x v="34"/>
    <x v="191"/>
    <x v="694"/>
    <n v="-12423.53"/>
  </r>
  <r>
    <x v="6"/>
    <x v="0"/>
    <x v="8"/>
    <x v="0"/>
    <x v="4"/>
    <x v="8"/>
    <x v="34"/>
    <x v="191"/>
    <x v="702"/>
    <n v="-31260.5"/>
  </r>
  <r>
    <x v="6"/>
    <x v="0"/>
    <x v="8"/>
    <x v="0"/>
    <x v="4"/>
    <x v="8"/>
    <x v="34"/>
    <x v="191"/>
    <x v="706"/>
    <n v="-6974.79"/>
  </r>
  <r>
    <x v="6"/>
    <x v="0"/>
    <x v="8"/>
    <x v="0"/>
    <x v="4"/>
    <x v="8"/>
    <x v="34"/>
    <x v="191"/>
    <x v="707"/>
    <n v="-3655.46"/>
  </r>
  <r>
    <x v="6"/>
    <x v="0"/>
    <x v="8"/>
    <x v="0"/>
    <x v="4"/>
    <x v="8"/>
    <x v="34"/>
    <x v="191"/>
    <x v="708"/>
    <n v="-5563.03"/>
  </r>
  <r>
    <x v="6"/>
    <x v="0"/>
    <x v="8"/>
    <x v="0"/>
    <x v="4"/>
    <x v="8"/>
    <x v="34"/>
    <x v="191"/>
    <x v="709"/>
    <n v="-6974.79"/>
  </r>
  <r>
    <x v="6"/>
    <x v="0"/>
    <x v="8"/>
    <x v="0"/>
    <x v="4"/>
    <x v="8"/>
    <x v="34"/>
    <x v="191"/>
    <x v="710"/>
    <n v="-5033.6099999999997"/>
  </r>
  <r>
    <x v="6"/>
    <x v="0"/>
    <x v="8"/>
    <x v="0"/>
    <x v="4"/>
    <x v="8"/>
    <x v="34"/>
    <x v="191"/>
    <x v="711"/>
    <n v="-10075.629999999999"/>
  </r>
  <r>
    <x v="6"/>
    <x v="0"/>
    <x v="8"/>
    <x v="0"/>
    <x v="4"/>
    <x v="8"/>
    <x v="34"/>
    <x v="191"/>
    <x v="712"/>
    <n v="-11647.06"/>
  </r>
  <r>
    <x v="6"/>
    <x v="0"/>
    <x v="8"/>
    <x v="0"/>
    <x v="4"/>
    <x v="8"/>
    <x v="34"/>
    <x v="191"/>
    <x v="713"/>
    <n v="-11756.3"/>
  </r>
  <r>
    <x v="6"/>
    <x v="0"/>
    <x v="8"/>
    <x v="0"/>
    <x v="4"/>
    <x v="8"/>
    <x v="34"/>
    <x v="191"/>
    <x v="723"/>
    <n v="-17563.03"/>
  </r>
  <r>
    <x v="6"/>
    <x v="0"/>
    <x v="8"/>
    <x v="0"/>
    <x v="4"/>
    <x v="8"/>
    <x v="34"/>
    <x v="191"/>
    <x v="724"/>
    <n v="-11756.3"/>
  </r>
  <r>
    <x v="6"/>
    <x v="0"/>
    <x v="8"/>
    <x v="0"/>
    <x v="4"/>
    <x v="8"/>
    <x v="34"/>
    <x v="191"/>
    <x v="726"/>
    <n v="-7260.5"/>
  </r>
  <r>
    <x v="6"/>
    <x v="0"/>
    <x v="8"/>
    <x v="0"/>
    <x v="4"/>
    <x v="8"/>
    <x v="34"/>
    <x v="191"/>
    <x v="728"/>
    <n v="-5563.03"/>
  </r>
  <r>
    <x v="6"/>
    <x v="0"/>
    <x v="8"/>
    <x v="0"/>
    <x v="4"/>
    <x v="8"/>
    <x v="34"/>
    <x v="191"/>
    <x v="588"/>
    <n v="-11647.06"/>
  </r>
  <r>
    <x v="6"/>
    <x v="0"/>
    <x v="8"/>
    <x v="0"/>
    <x v="5"/>
    <x v="9"/>
    <x v="4"/>
    <x v="192"/>
    <x v="2"/>
    <n v="20000000"/>
  </r>
  <r>
    <x v="6"/>
    <x v="0"/>
    <x v="8"/>
    <x v="0"/>
    <x v="5"/>
    <x v="9"/>
    <x v="4"/>
    <x v="193"/>
    <x v="323"/>
    <n v="3500000"/>
  </r>
  <r>
    <x v="6"/>
    <x v="0"/>
    <x v="8"/>
    <x v="0"/>
    <x v="5"/>
    <x v="9"/>
    <x v="4"/>
    <x v="193"/>
    <x v="17"/>
    <n v="1750905"/>
  </r>
  <r>
    <x v="6"/>
    <x v="0"/>
    <x v="8"/>
    <x v="0"/>
    <x v="5"/>
    <x v="9"/>
    <x v="4"/>
    <x v="193"/>
    <x v="157"/>
    <n v="2800000"/>
  </r>
  <r>
    <x v="6"/>
    <x v="0"/>
    <x v="8"/>
    <x v="0"/>
    <x v="5"/>
    <x v="10"/>
    <x v="4"/>
    <x v="242"/>
    <x v="291"/>
    <n v="338526"/>
  </r>
  <r>
    <x v="6"/>
    <x v="0"/>
    <x v="8"/>
    <x v="0"/>
    <x v="5"/>
    <x v="10"/>
    <x v="4"/>
    <x v="242"/>
    <x v="136"/>
    <n v="1082500"/>
  </r>
  <r>
    <x v="6"/>
    <x v="0"/>
    <x v="8"/>
    <x v="0"/>
    <x v="5"/>
    <x v="10"/>
    <x v="4"/>
    <x v="242"/>
    <x v="185"/>
    <n v="308843"/>
  </r>
  <r>
    <x v="6"/>
    <x v="0"/>
    <x v="8"/>
    <x v="0"/>
    <x v="5"/>
    <x v="9"/>
    <x v="4"/>
    <x v="194"/>
    <x v="323"/>
    <n v="249095"/>
  </r>
  <r>
    <x v="6"/>
    <x v="0"/>
    <x v="8"/>
    <x v="0"/>
    <x v="5"/>
    <x v="9"/>
    <x v="4"/>
    <x v="194"/>
    <x v="157"/>
    <n v="249095"/>
  </r>
  <r>
    <x v="6"/>
    <x v="0"/>
    <x v="8"/>
    <x v="0"/>
    <x v="5"/>
    <x v="9"/>
    <x v="4"/>
    <x v="195"/>
    <x v="323"/>
    <n v="312425"/>
  </r>
  <r>
    <x v="6"/>
    <x v="0"/>
    <x v="8"/>
    <x v="0"/>
    <x v="5"/>
    <x v="9"/>
    <x v="4"/>
    <x v="195"/>
    <x v="157"/>
    <n v="254091"/>
  </r>
  <r>
    <x v="6"/>
    <x v="0"/>
    <x v="8"/>
    <x v="0"/>
    <x v="5"/>
    <x v="9"/>
    <x v="4"/>
    <x v="196"/>
    <x v="323"/>
    <n v="37491"/>
  </r>
  <r>
    <x v="6"/>
    <x v="0"/>
    <x v="8"/>
    <x v="0"/>
    <x v="5"/>
    <x v="9"/>
    <x v="4"/>
    <x v="196"/>
    <x v="17"/>
    <n v="20000"/>
  </r>
  <r>
    <x v="6"/>
    <x v="0"/>
    <x v="8"/>
    <x v="0"/>
    <x v="5"/>
    <x v="9"/>
    <x v="4"/>
    <x v="196"/>
    <x v="157"/>
    <n v="30491"/>
  </r>
  <r>
    <x v="6"/>
    <x v="0"/>
    <x v="8"/>
    <x v="0"/>
    <x v="5"/>
    <x v="9"/>
    <x v="4"/>
    <x v="197"/>
    <x v="323"/>
    <n v="312425"/>
  </r>
  <r>
    <x v="6"/>
    <x v="0"/>
    <x v="8"/>
    <x v="0"/>
    <x v="5"/>
    <x v="9"/>
    <x v="4"/>
    <x v="197"/>
    <x v="17"/>
    <n v="166667"/>
  </r>
  <r>
    <x v="6"/>
    <x v="0"/>
    <x v="8"/>
    <x v="0"/>
    <x v="5"/>
    <x v="9"/>
    <x v="4"/>
    <x v="197"/>
    <x v="157"/>
    <n v="254091"/>
  </r>
  <r>
    <x v="6"/>
    <x v="0"/>
    <x v="8"/>
    <x v="0"/>
    <x v="5"/>
    <x v="9"/>
    <x v="4"/>
    <x v="198"/>
    <x v="323"/>
    <n v="145833"/>
  </r>
  <r>
    <x v="6"/>
    <x v="0"/>
    <x v="8"/>
    <x v="0"/>
    <x v="5"/>
    <x v="9"/>
    <x v="4"/>
    <x v="198"/>
    <x v="17"/>
    <n v="72954"/>
  </r>
  <r>
    <x v="6"/>
    <x v="0"/>
    <x v="8"/>
    <x v="0"/>
    <x v="5"/>
    <x v="9"/>
    <x v="4"/>
    <x v="198"/>
    <x v="157"/>
    <n v="116667"/>
  </r>
  <r>
    <x v="6"/>
    <x v="0"/>
    <x v="8"/>
    <x v="0"/>
    <x v="5"/>
    <x v="9"/>
    <x v="4"/>
    <x v="198"/>
    <x v="2"/>
    <n v="833333"/>
  </r>
  <r>
    <x v="6"/>
    <x v="0"/>
    <x v="8"/>
    <x v="0"/>
    <x v="5"/>
    <x v="9"/>
    <x v="4"/>
    <x v="199"/>
    <x v="17"/>
    <n v="249095"/>
  </r>
  <r>
    <x v="6"/>
    <x v="0"/>
    <x v="8"/>
    <x v="0"/>
    <x v="5"/>
    <x v="9"/>
    <x v="4"/>
    <x v="200"/>
    <x v="157"/>
    <n v="200000"/>
  </r>
  <r>
    <x v="6"/>
    <x v="0"/>
    <x v="8"/>
    <x v="0"/>
    <x v="5"/>
    <x v="9"/>
    <x v="4"/>
    <x v="200"/>
    <x v="2"/>
    <n v="10000000"/>
  </r>
  <r>
    <x v="6"/>
    <x v="0"/>
    <x v="8"/>
    <x v="0"/>
    <x v="5"/>
    <x v="9"/>
    <x v="4"/>
    <x v="201"/>
    <x v="5"/>
    <n v="100196"/>
  </r>
  <r>
    <x v="6"/>
    <x v="0"/>
    <x v="8"/>
    <x v="0"/>
    <x v="5"/>
    <x v="9"/>
    <x v="4"/>
    <x v="146"/>
    <x v="130"/>
    <n v="-14086"/>
  </r>
  <r>
    <x v="6"/>
    <x v="0"/>
    <x v="8"/>
    <x v="0"/>
    <x v="5"/>
    <x v="9"/>
    <x v="4"/>
    <x v="202"/>
    <x v="6"/>
    <n v="2016000"/>
  </r>
  <r>
    <x v="6"/>
    <x v="0"/>
    <x v="8"/>
    <x v="0"/>
    <x v="5"/>
    <x v="9"/>
    <x v="4"/>
    <x v="203"/>
    <x v="8"/>
    <n v="868400"/>
  </r>
  <r>
    <x v="6"/>
    <x v="0"/>
    <x v="8"/>
    <x v="0"/>
    <x v="5"/>
    <x v="9"/>
    <x v="4"/>
    <x v="113"/>
    <x v="354"/>
    <n v="899000"/>
  </r>
  <r>
    <x v="6"/>
    <x v="0"/>
    <x v="8"/>
    <x v="0"/>
    <x v="5"/>
    <x v="9"/>
    <x v="9"/>
    <x v="114"/>
    <x v="294"/>
    <n v="2135250"/>
  </r>
  <r>
    <x v="6"/>
    <x v="0"/>
    <x v="8"/>
    <x v="0"/>
    <x v="5"/>
    <x v="9"/>
    <x v="9"/>
    <x v="204"/>
    <x v="212"/>
    <n v="3558750"/>
  </r>
  <r>
    <x v="6"/>
    <x v="0"/>
    <x v="8"/>
    <x v="0"/>
    <x v="5"/>
    <x v="9"/>
    <x v="5"/>
    <x v="61"/>
    <x v="88"/>
    <n v="890"/>
  </r>
  <r>
    <x v="6"/>
    <x v="0"/>
    <x v="8"/>
    <x v="0"/>
    <x v="5"/>
    <x v="9"/>
    <x v="5"/>
    <x v="61"/>
    <x v="260"/>
    <n v="33222.22"/>
  </r>
  <r>
    <x v="6"/>
    <x v="0"/>
    <x v="8"/>
    <x v="0"/>
    <x v="5"/>
    <x v="9"/>
    <x v="5"/>
    <x v="61"/>
    <x v="735"/>
    <n v="13481.48"/>
  </r>
  <r>
    <x v="6"/>
    <x v="0"/>
    <x v="8"/>
    <x v="0"/>
    <x v="5"/>
    <x v="9"/>
    <x v="5"/>
    <x v="61"/>
    <x v="402"/>
    <n v="9140.74"/>
  </r>
  <r>
    <x v="6"/>
    <x v="0"/>
    <x v="8"/>
    <x v="0"/>
    <x v="5"/>
    <x v="9"/>
    <x v="5"/>
    <x v="61"/>
    <x v="279"/>
    <n v="1948"/>
  </r>
  <r>
    <x v="6"/>
    <x v="0"/>
    <x v="8"/>
    <x v="0"/>
    <x v="5"/>
    <x v="9"/>
    <x v="5"/>
    <x v="61"/>
    <x v="128"/>
    <n v="592.59"/>
  </r>
  <r>
    <x v="6"/>
    <x v="0"/>
    <x v="8"/>
    <x v="0"/>
    <x v="5"/>
    <x v="9"/>
    <x v="5"/>
    <x v="26"/>
    <x v="204"/>
    <n v="47700"/>
  </r>
  <r>
    <x v="6"/>
    <x v="0"/>
    <x v="8"/>
    <x v="0"/>
    <x v="5"/>
    <x v="9"/>
    <x v="6"/>
    <x v="205"/>
    <x v="293"/>
    <n v="10000000"/>
  </r>
  <r>
    <x v="6"/>
    <x v="0"/>
    <x v="8"/>
    <x v="0"/>
    <x v="5"/>
    <x v="9"/>
    <x v="29"/>
    <x v="154"/>
    <x v="203"/>
    <n v="50485"/>
  </r>
  <r>
    <x v="6"/>
    <x v="0"/>
    <x v="8"/>
    <x v="0"/>
    <x v="5"/>
    <x v="9"/>
    <x v="0"/>
    <x v="207"/>
    <x v="254"/>
    <n v="633735"/>
  </r>
  <r>
    <x v="6"/>
    <x v="0"/>
    <x v="8"/>
    <x v="0"/>
    <x v="5"/>
    <x v="9"/>
    <x v="0"/>
    <x v="208"/>
    <x v="88"/>
    <n v="409867"/>
  </r>
  <r>
    <x v="6"/>
    <x v="0"/>
    <x v="8"/>
    <x v="0"/>
    <x v="5"/>
    <x v="9"/>
    <x v="0"/>
    <x v="209"/>
    <x v="228"/>
    <n v="330000"/>
  </r>
  <r>
    <x v="6"/>
    <x v="0"/>
    <x v="8"/>
    <x v="0"/>
    <x v="5"/>
    <x v="9"/>
    <x v="0"/>
    <x v="209"/>
    <x v="40"/>
    <n v="17550"/>
  </r>
  <r>
    <x v="6"/>
    <x v="0"/>
    <x v="8"/>
    <x v="0"/>
    <x v="5"/>
    <x v="9"/>
    <x v="0"/>
    <x v="51"/>
    <x v="417"/>
    <n v="1223932"/>
  </r>
  <r>
    <x v="6"/>
    <x v="0"/>
    <x v="8"/>
    <x v="0"/>
    <x v="5"/>
    <x v="9"/>
    <x v="0"/>
    <x v="51"/>
    <x v="13"/>
    <n v="2437165"/>
  </r>
  <r>
    <x v="6"/>
    <x v="0"/>
    <x v="8"/>
    <x v="0"/>
    <x v="5"/>
    <x v="9"/>
    <x v="0"/>
    <x v="51"/>
    <x v="14"/>
    <n v="858801.31"/>
  </r>
  <r>
    <x v="6"/>
    <x v="0"/>
    <x v="8"/>
    <x v="0"/>
    <x v="5"/>
    <x v="9"/>
    <x v="0"/>
    <x v="51"/>
    <x v="394"/>
    <n v="4900000"/>
  </r>
  <r>
    <x v="6"/>
    <x v="0"/>
    <x v="8"/>
    <x v="0"/>
    <x v="5"/>
    <x v="9"/>
    <x v="0"/>
    <x v="51"/>
    <x v="608"/>
    <n v="3070000"/>
  </r>
  <r>
    <x v="6"/>
    <x v="0"/>
    <x v="8"/>
    <x v="0"/>
    <x v="5"/>
    <x v="9"/>
    <x v="12"/>
    <x v="210"/>
    <x v="100"/>
    <n v="12100"/>
  </r>
  <r>
    <x v="6"/>
    <x v="0"/>
    <x v="8"/>
    <x v="0"/>
    <x v="5"/>
    <x v="9"/>
    <x v="19"/>
    <x v="243"/>
    <x v="736"/>
    <n v="302437"/>
  </r>
  <r>
    <x v="6"/>
    <x v="0"/>
    <x v="8"/>
    <x v="0"/>
    <x v="5"/>
    <x v="9"/>
    <x v="19"/>
    <x v="243"/>
    <x v="288"/>
    <n v="336127.73"/>
  </r>
  <r>
    <x v="6"/>
    <x v="0"/>
    <x v="8"/>
    <x v="0"/>
    <x v="5"/>
    <x v="9"/>
    <x v="16"/>
    <x v="213"/>
    <x v="204"/>
    <n v="351600"/>
  </r>
  <r>
    <x v="6"/>
    <x v="0"/>
    <x v="8"/>
    <x v="0"/>
    <x v="5"/>
    <x v="9"/>
    <x v="27"/>
    <x v="214"/>
    <x v="140"/>
    <n v="57058.400000000001"/>
  </r>
  <r>
    <x v="6"/>
    <x v="0"/>
    <x v="8"/>
    <x v="0"/>
    <x v="5"/>
    <x v="9"/>
    <x v="27"/>
    <x v="215"/>
    <x v="140"/>
    <n v="254166.68"/>
  </r>
  <r>
    <x v="6"/>
    <x v="0"/>
    <x v="8"/>
    <x v="0"/>
    <x v="5"/>
    <x v="9"/>
    <x v="22"/>
    <x v="216"/>
    <x v="140"/>
    <n v="34613"/>
  </r>
  <r>
    <x v="6"/>
    <x v="0"/>
    <x v="8"/>
    <x v="0"/>
    <x v="5"/>
    <x v="9"/>
    <x v="2"/>
    <x v="217"/>
    <x v="737"/>
    <n v="162000"/>
  </r>
  <r>
    <x v="6"/>
    <x v="0"/>
    <x v="8"/>
    <x v="0"/>
    <x v="5"/>
    <x v="9"/>
    <x v="2"/>
    <x v="217"/>
    <x v="205"/>
    <n v="1035768"/>
  </r>
  <r>
    <x v="6"/>
    <x v="0"/>
    <x v="8"/>
    <x v="0"/>
    <x v="5"/>
    <x v="9"/>
    <x v="2"/>
    <x v="217"/>
    <x v="124"/>
    <n v="421095"/>
  </r>
  <r>
    <x v="6"/>
    <x v="0"/>
    <x v="8"/>
    <x v="0"/>
    <x v="5"/>
    <x v="9"/>
    <x v="2"/>
    <x v="217"/>
    <x v="263"/>
    <n v="75369"/>
  </r>
  <r>
    <x v="6"/>
    <x v="0"/>
    <x v="8"/>
    <x v="0"/>
    <x v="5"/>
    <x v="9"/>
    <x v="2"/>
    <x v="219"/>
    <x v="153"/>
    <n v="35546.22"/>
  </r>
  <r>
    <x v="6"/>
    <x v="0"/>
    <x v="8"/>
    <x v="0"/>
    <x v="5"/>
    <x v="9"/>
    <x v="2"/>
    <x v="219"/>
    <x v="128"/>
    <n v="252407.41"/>
  </r>
  <r>
    <x v="6"/>
    <x v="0"/>
    <x v="8"/>
    <x v="0"/>
    <x v="5"/>
    <x v="9"/>
    <x v="2"/>
    <x v="53"/>
    <x v="94"/>
    <n v="260311"/>
  </r>
  <r>
    <x v="6"/>
    <x v="0"/>
    <x v="8"/>
    <x v="0"/>
    <x v="5"/>
    <x v="9"/>
    <x v="2"/>
    <x v="53"/>
    <x v="344"/>
    <n v="255392"/>
  </r>
  <r>
    <x v="6"/>
    <x v="0"/>
    <x v="8"/>
    <x v="0"/>
    <x v="5"/>
    <x v="9"/>
    <x v="2"/>
    <x v="220"/>
    <x v="208"/>
    <n v="85000"/>
  </r>
  <r>
    <x v="6"/>
    <x v="0"/>
    <x v="8"/>
    <x v="0"/>
    <x v="5"/>
    <x v="9"/>
    <x v="2"/>
    <x v="220"/>
    <x v="291"/>
    <n v="16000"/>
  </r>
  <r>
    <x v="6"/>
    <x v="0"/>
    <x v="8"/>
    <x v="0"/>
    <x v="5"/>
    <x v="9"/>
    <x v="2"/>
    <x v="220"/>
    <x v="218"/>
    <n v="262500"/>
  </r>
  <r>
    <x v="6"/>
    <x v="0"/>
    <x v="8"/>
    <x v="0"/>
    <x v="5"/>
    <x v="9"/>
    <x v="2"/>
    <x v="221"/>
    <x v="260"/>
    <n v="415278.11"/>
  </r>
  <r>
    <x v="6"/>
    <x v="0"/>
    <x v="8"/>
    <x v="0"/>
    <x v="5"/>
    <x v="9"/>
    <x v="2"/>
    <x v="221"/>
    <x v="735"/>
    <n v="190518.52"/>
  </r>
  <r>
    <x v="6"/>
    <x v="0"/>
    <x v="8"/>
    <x v="0"/>
    <x v="5"/>
    <x v="9"/>
    <x v="2"/>
    <x v="221"/>
    <x v="402"/>
    <n v="125659.26"/>
  </r>
  <r>
    <x v="6"/>
    <x v="0"/>
    <x v="8"/>
    <x v="0"/>
    <x v="5"/>
    <x v="9"/>
    <x v="2"/>
    <x v="221"/>
    <x v="279"/>
    <n v="62652"/>
  </r>
  <r>
    <x v="6"/>
    <x v="0"/>
    <x v="8"/>
    <x v="0"/>
    <x v="5"/>
    <x v="9"/>
    <x v="2"/>
    <x v="221"/>
    <x v="605"/>
    <n v="31598.6"/>
  </r>
  <r>
    <x v="6"/>
    <x v="0"/>
    <x v="8"/>
    <x v="0"/>
    <x v="5"/>
    <x v="9"/>
    <x v="2"/>
    <x v="244"/>
    <x v="334"/>
    <n v="6000000"/>
  </r>
  <r>
    <x v="6"/>
    <x v="0"/>
    <x v="8"/>
    <x v="0"/>
    <x v="5"/>
    <x v="10"/>
    <x v="4"/>
    <x v="222"/>
    <x v="291"/>
    <n v="6550000"/>
  </r>
  <r>
    <x v="6"/>
    <x v="0"/>
    <x v="8"/>
    <x v="0"/>
    <x v="5"/>
    <x v="10"/>
    <x v="4"/>
    <x v="222"/>
    <x v="136"/>
    <n v="4612000"/>
  </r>
  <r>
    <x v="6"/>
    <x v="0"/>
    <x v="8"/>
    <x v="0"/>
    <x v="5"/>
    <x v="10"/>
    <x v="4"/>
    <x v="222"/>
    <x v="250"/>
    <n v="2146668"/>
  </r>
  <r>
    <x v="6"/>
    <x v="0"/>
    <x v="8"/>
    <x v="0"/>
    <x v="5"/>
    <x v="10"/>
    <x v="4"/>
    <x v="222"/>
    <x v="320"/>
    <n v="4000000"/>
  </r>
  <r>
    <x v="6"/>
    <x v="0"/>
    <x v="8"/>
    <x v="0"/>
    <x v="5"/>
    <x v="10"/>
    <x v="4"/>
    <x v="222"/>
    <x v="319"/>
    <n v="1750905"/>
  </r>
  <r>
    <x v="6"/>
    <x v="0"/>
    <x v="8"/>
    <x v="0"/>
    <x v="5"/>
    <x v="10"/>
    <x v="4"/>
    <x v="222"/>
    <x v="616"/>
    <n v="3300000"/>
  </r>
  <r>
    <x v="6"/>
    <x v="0"/>
    <x v="8"/>
    <x v="0"/>
    <x v="5"/>
    <x v="10"/>
    <x v="4"/>
    <x v="222"/>
    <x v="185"/>
    <n v="7000000"/>
  </r>
  <r>
    <x v="6"/>
    <x v="0"/>
    <x v="8"/>
    <x v="0"/>
    <x v="5"/>
    <x v="10"/>
    <x v="4"/>
    <x v="223"/>
    <x v="250"/>
    <n v="249095"/>
  </r>
  <r>
    <x v="6"/>
    <x v="0"/>
    <x v="8"/>
    <x v="0"/>
    <x v="5"/>
    <x v="10"/>
    <x v="4"/>
    <x v="223"/>
    <x v="319"/>
    <n v="249095"/>
  </r>
  <r>
    <x v="6"/>
    <x v="0"/>
    <x v="8"/>
    <x v="0"/>
    <x v="5"/>
    <x v="10"/>
    <x v="4"/>
    <x v="223"/>
    <x v="616"/>
    <n v="249095"/>
  </r>
  <r>
    <x v="6"/>
    <x v="0"/>
    <x v="8"/>
    <x v="0"/>
    <x v="5"/>
    <x v="10"/>
    <x v="4"/>
    <x v="224"/>
    <x v="291"/>
    <n v="545833"/>
  </r>
  <r>
    <x v="6"/>
    <x v="0"/>
    <x v="8"/>
    <x v="0"/>
    <x v="5"/>
    <x v="10"/>
    <x v="4"/>
    <x v="224"/>
    <x v="136"/>
    <n v="363000"/>
  </r>
  <r>
    <x v="6"/>
    <x v="0"/>
    <x v="8"/>
    <x v="0"/>
    <x v="5"/>
    <x v="10"/>
    <x v="4"/>
    <x v="224"/>
    <x v="250"/>
    <n v="195758"/>
  </r>
  <r>
    <x v="6"/>
    <x v="0"/>
    <x v="8"/>
    <x v="0"/>
    <x v="5"/>
    <x v="9"/>
    <x v="4"/>
    <x v="195"/>
    <x v="17"/>
    <n v="166667"/>
  </r>
  <r>
    <x v="6"/>
    <x v="0"/>
    <x v="8"/>
    <x v="0"/>
    <x v="5"/>
    <x v="10"/>
    <x v="4"/>
    <x v="224"/>
    <x v="320"/>
    <n v="333333"/>
  </r>
  <r>
    <x v="6"/>
    <x v="0"/>
    <x v="8"/>
    <x v="0"/>
    <x v="5"/>
    <x v="10"/>
    <x v="4"/>
    <x v="224"/>
    <x v="319"/>
    <n v="166667"/>
  </r>
  <r>
    <x v="6"/>
    <x v="0"/>
    <x v="8"/>
    <x v="0"/>
    <x v="5"/>
    <x v="10"/>
    <x v="4"/>
    <x v="224"/>
    <x v="616"/>
    <n v="295758"/>
  </r>
  <r>
    <x v="6"/>
    <x v="0"/>
    <x v="8"/>
    <x v="0"/>
    <x v="5"/>
    <x v="10"/>
    <x v="4"/>
    <x v="224"/>
    <x v="185"/>
    <n v="583333"/>
  </r>
  <r>
    <x v="6"/>
    <x v="0"/>
    <x v="8"/>
    <x v="0"/>
    <x v="5"/>
    <x v="10"/>
    <x v="4"/>
    <x v="225"/>
    <x v="291"/>
    <n v="65500"/>
  </r>
  <r>
    <x v="6"/>
    <x v="0"/>
    <x v="8"/>
    <x v="0"/>
    <x v="5"/>
    <x v="10"/>
    <x v="4"/>
    <x v="225"/>
    <x v="136"/>
    <n v="43560"/>
  </r>
  <r>
    <x v="6"/>
    <x v="0"/>
    <x v="8"/>
    <x v="0"/>
    <x v="5"/>
    <x v="10"/>
    <x v="4"/>
    <x v="225"/>
    <x v="250"/>
    <n v="23491"/>
  </r>
  <r>
    <x v="6"/>
    <x v="0"/>
    <x v="8"/>
    <x v="0"/>
    <x v="5"/>
    <x v="10"/>
    <x v="4"/>
    <x v="225"/>
    <x v="320"/>
    <n v="40000"/>
  </r>
  <r>
    <x v="6"/>
    <x v="0"/>
    <x v="8"/>
    <x v="0"/>
    <x v="5"/>
    <x v="10"/>
    <x v="4"/>
    <x v="225"/>
    <x v="319"/>
    <n v="20000"/>
  </r>
  <r>
    <x v="6"/>
    <x v="0"/>
    <x v="8"/>
    <x v="0"/>
    <x v="5"/>
    <x v="10"/>
    <x v="4"/>
    <x v="225"/>
    <x v="616"/>
    <n v="35491"/>
  </r>
  <r>
    <x v="6"/>
    <x v="0"/>
    <x v="8"/>
    <x v="0"/>
    <x v="5"/>
    <x v="10"/>
    <x v="4"/>
    <x v="225"/>
    <x v="185"/>
    <n v="70000"/>
  </r>
  <r>
    <x v="6"/>
    <x v="0"/>
    <x v="8"/>
    <x v="0"/>
    <x v="5"/>
    <x v="10"/>
    <x v="4"/>
    <x v="226"/>
    <x v="291"/>
    <n v="545833"/>
  </r>
  <r>
    <x v="6"/>
    <x v="0"/>
    <x v="8"/>
    <x v="0"/>
    <x v="5"/>
    <x v="10"/>
    <x v="4"/>
    <x v="226"/>
    <x v="136"/>
    <n v="363000"/>
  </r>
  <r>
    <x v="6"/>
    <x v="0"/>
    <x v="8"/>
    <x v="0"/>
    <x v="5"/>
    <x v="10"/>
    <x v="4"/>
    <x v="226"/>
    <x v="250"/>
    <n v="195758"/>
  </r>
  <r>
    <x v="6"/>
    <x v="0"/>
    <x v="8"/>
    <x v="0"/>
    <x v="5"/>
    <x v="10"/>
    <x v="4"/>
    <x v="226"/>
    <x v="320"/>
    <n v="333333"/>
  </r>
  <r>
    <x v="6"/>
    <x v="0"/>
    <x v="8"/>
    <x v="0"/>
    <x v="5"/>
    <x v="10"/>
    <x v="4"/>
    <x v="226"/>
    <x v="319"/>
    <n v="166667"/>
  </r>
  <r>
    <x v="6"/>
    <x v="0"/>
    <x v="8"/>
    <x v="0"/>
    <x v="5"/>
    <x v="10"/>
    <x v="4"/>
    <x v="226"/>
    <x v="616"/>
    <n v="295758"/>
  </r>
  <r>
    <x v="6"/>
    <x v="0"/>
    <x v="8"/>
    <x v="0"/>
    <x v="5"/>
    <x v="10"/>
    <x v="4"/>
    <x v="226"/>
    <x v="185"/>
    <n v="583333"/>
  </r>
  <r>
    <x v="6"/>
    <x v="0"/>
    <x v="8"/>
    <x v="0"/>
    <x v="5"/>
    <x v="10"/>
    <x v="4"/>
    <x v="227"/>
    <x v="291"/>
    <n v="272917"/>
  </r>
  <r>
    <x v="6"/>
    <x v="0"/>
    <x v="8"/>
    <x v="0"/>
    <x v="5"/>
    <x v="10"/>
    <x v="4"/>
    <x v="227"/>
    <x v="136"/>
    <n v="181500"/>
  </r>
  <r>
    <x v="6"/>
    <x v="0"/>
    <x v="8"/>
    <x v="0"/>
    <x v="5"/>
    <x v="10"/>
    <x v="4"/>
    <x v="227"/>
    <x v="250"/>
    <n v="87500"/>
  </r>
  <r>
    <x v="6"/>
    <x v="0"/>
    <x v="8"/>
    <x v="0"/>
    <x v="5"/>
    <x v="10"/>
    <x v="4"/>
    <x v="227"/>
    <x v="320"/>
    <n v="166667"/>
  </r>
  <r>
    <x v="6"/>
    <x v="0"/>
    <x v="8"/>
    <x v="0"/>
    <x v="5"/>
    <x v="10"/>
    <x v="4"/>
    <x v="227"/>
    <x v="319"/>
    <n v="72954"/>
  </r>
  <r>
    <x v="6"/>
    <x v="0"/>
    <x v="8"/>
    <x v="0"/>
    <x v="5"/>
    <x v="10"/>
    <x v="4"/>
    <x v="227"/>
    <x v="616"/>
    <n v="137500"/>
  </r>
  <r>
    <x v="6"/>
    <x v="0"/>
    <x v="8"/>
    <x v="0"/>
    <x v="5"/>
    <x v="10"/>
    <x v="4"/>
    <x v="227"/>
    <x v="185"/>
    <n v="291667"/>
  </r>
  <r>
    <x v="6"/>
    <x v="0"/>
    <x v="8"/>
    <x v="0"/>
    <x v="5"/>
    <x v="10"/>
    <x v="4"/>
    <x v="228"/>
    <x v="291"/>
    <n v="200000"/>
  </r>
  <r>
    <x v="6"/>
    <x v="0"/>
    <x v="8"/>
    <x v="0"/>
    <x v="5"/>
    <x v="10"/>
    <x v="4"/>
    <x v="228"/>
    <x v="250"/>
    <n v="200000"/>
  </r>
  <r>
    <x v="6"/>
    <x v="0"/>
    <x v="8"/>
    <x v="0"/>
    <x v="5"/>
    <x v="10"/>
    <x v="4"/>
    <x v="228"/>
    <x v="616"/>
    <n v="200000"/>
  </r>
  <r>
    <x v="6"/>
    <x v="0"/>
    <x v="8"/>
    <x v="0"/>
    <x v="5"/>
    <x v="10"/>
    <x v="4"/>
    <x v="229"/>
    <x v="5"/>
    <n v="167104"/>
  </r>
  <r>
    <x v="6"/>
    <x v="0"/>
    <x v="8"/>
    <x v="0"/>
    <x v="5"/>
    <x v="10"/>
    <x v="4"/>
    <x v="230"/>
    <x v="7"/>
    <n v="786000"/>
  </r>
  <r>
    <x v="6"/>
    <x v="0"/>
    <x v="8"/>
    <x v="0"/>
    <x v="5"/>
    <x v="10"/>
    <x v="4"/>
    <x v="230"/>
    <x v="160"/>
    <n v="648000"/>
  </r>
  <r>
    <x v="6"/>
    <x v="0"/>
    <x v="8"/>
    <x v="0"/>
    <x v="5"/>
    <x v="10"/>
    <x v="4"/>
    <x v="230"/>
    <x v="6"/>
    <n v="2042684"/>
  </r>
  <r>
    <x v="6"/>
    <x v="0"/>
    <x v="8"/>
    <x v="0"/>
    <x v="5"/>
    <x v="10"/>
    <x v="4"/>
    <x v="231"/>
    <x v="367"/>
    <n v="174300"/>
  </r>
  <r>
    <x v="6"/>
    <x v="0"/>
    <x v="8"/>
    <x v="0"/>
    <x v="5"/>
    <x v="10"/>
    <x v="4"/>
    <x v="231"/>
    <x v="8"/>
    <n v="1001800"/>
  </r>
  <r>
    <x v="6"/>
    <x v="0"/>
    <x v="8"/>
    <x v="0"/>
    <x v="5"/>
    <x v="10"/>
    <x v="36"/>
    <x v="232"/>
    <x v="738"/>
    <n v="1308000"/>
  </r>
  <r>
    <x v="6"/>
    <x v="0"/>
    <x v="8"/>
    <x v="0"/>
    <x v="5"/>
    <x v="1"/>
    <x v="7"/>
    <x v="233"/>
    <x v="321"/>
    <n v="45340"/>
  </r>
  <r>
    <x v="6"/>
    <x v="0"/>
    <x v="8"/>
    <x v="0"/>
    <x v="5"/>
    <x v="1"/>
    <x v="7"/>
    <x v="233"/>
    <x v="29"/>
    <n v="140124"/>
  </r>
  <r>
    <x v="6"/>
    <x v="0"/>
    <x v="8"/>
    <x v="0"/>
    <x v="5"/>
    <x v="1"/>
    <x v="7"/>
    <x v="234"/>
    <x v="321"/>
    <n v="84000"/>
  </r>
  <r>
    <x v="6"/>
    <x v="0"/>
    <x v="8"/>
    <x v="0"/>
    <x v="5"/>
    <x v="1"/>
    <x v="7"/>
    <x v="234"/>
    <x v="29"/>
    <n v="225090"/>
  </r>
  <r>
    <x v="6"/>
    <x v="0"/>
    <x v="8"/>
    <x v="0"/>
    <x v="5"/>
    <x v="1"/>
    <x v="7"/>
    <x v="234"/>
    <x v="169"/>
    <n v="819110"/>
  </r>
  <r>
    <x v="6"/>
    <x v="0"/>
    <x v="8"/>
    <x v="0"/>
    <x v="5"/>
    <x v="1"/>
    <x v="7"/>
    <x v="101"/>
    <x v="6"/>
    <n v="8300"/>
  </r>
  <r>
    <x v="6"/>
    <x v="0"/>
    <x v="8"/>
    <x v="0"/>
    <x v="5"/>
    <x v="1"/>
    <x v="7"/>
    <x v="55"/>
    <x v="246"/>
    <n v="8958820"/>
  </r>
  <r>
    <x v="6"/>
    <x v="0"/>
    <x v="8"/>
    <x v="0"/>
    <x v="5"/>
    <x v="1"/>
    <x v="8"/>
    <x v="235"/>
    <x v="321"/>
    <n v="21206"/>
  </r>
  <r>
    <x v="6"/>
    <x v="0"/>
    <x v="8"/>
    <x v="0"/>
    <x v="5"/>
    <x v="1"/>
    <x v="8"/>
    <x v="235"/>
    <x v="29"/>
    <n v="793125"/>
  </r>
  <r>
    <x v="6"/>
    <x v="0"/>
    <x v="8"/>
    <x v="0"/>
    <x v="5"/>
    <x v="1"/>
    <x v="8"/>
    <x v="236"/>
    <x v="260"/>
    <n v="21275.03"/>
  </r>
  <r>
    <x v="6"/>
    <x v="0"/>
    <x v="8"/>
    <x v="0"/>
    <x v="5"/>
    <x v="1"/>
    <x v="8"/>
    <x v="236"/>
    <x v="735"/>
    <n v="8463.35"/>
  </r>
  <r>
    <x v="6"/>
    <x v="0"/>
    <x v="8"/>
    <x v="0"/>
    <x v="5"/>
    <x v="1"/>
    <x v="8"/>
    <x v="236"/>
    <x v="402"/>
    <n v="3999.07"/>
  </r>
  <r>
    <x v="6"/>
    <x v="0"/>
    <x v="8"/>
    <x v="0"/>
    <x v="5"/>
    <x v="1"/>
    <x v="8"/>
    <x v="236"/>
    <x v="228"/>
    <n v="16852"/>
  </r>
  <r>
    <x v="6"/>
    <x v="0"/>
    <x v="8"/>
    <x v="0"/>
    <x v="5"/>
    <x v="1"/>
    <x v="8"/>
    <x v="236"/>
    <x v="293"/>
    <n v="175000"/>
  </r>
  <r>
    <x v="6"/>
    <x v="0"/>
    <x v="8"/>
    <x v="0"/>
    <x v="5"/>
    <x v="1"/>
    <x v="8"/>
    <x v="236"/>
    <x v="218"/>
    <n v="57881"/>
  </r>
  <r>
    <x v="6"/>
    <x v="0"/>
    <x v="8"/>
    <x v="0"/>
    <x v="5"/>
    <x v="1"/>
    <x v="8"/>
    <x v="236"/>
    <x v="288"/>
    <n v="13223"/>
  </r>
  <r>
    <x v="6"/>
    <x v="0"/>
    <x v="8"/>
    <x v="0"/>
    <x v="5"/>
    <x v="1"/>
    <x v="2"/>
    <x v="237"/>
    <x v="321"/>
    <n v="0.43"/>
  </r>
  <r>
    <x v="6"/>
    <x v="0"/>
    <x v="8"/>
    <x v="0"/>
    <x v="5"/>
    <x v="1"/>
    <x v="2"/>
    <x v="237"/>
    <x v="31"/>
    <n v="424"/>
  </r>
  <r>
    <x v="6"/>
    <x v="0"/>
    <x v="8"/>
    <x v="0"/>
    <x v="6"/>
    <x v="11"/>
    <x v="37"/>
    <x v="41"/>
    <x v="739"/>
    <n v="66500"/>
  </r>
  <r>
    <x v="6"/>
    <x v="0"/>
    <x v="8"/>
    <x v="0"/>
    <x v="6"/>
    <x v="11"/>
    <x v="37"/>
    <x v="62"/>
    <x v="226"/>
    <n v="1182600"/>
  </r>
  <r>
    <x v="6"/>
    <x v="0"/>
    <x v="8"/>
    <x v="0"/>
    <x v="6"/>
    <x v="12"/>
    <x v="37"/>
    <x v="239"/>
    <x v="42"/>
    <n v="489000"/>
  </r>
  <r>
    <x v="6"/>
    <x v="0"/>
    <x v="8"/>
    <x v="0"/>
    <x v="6"/>
    <x v="12"/>
    <x v="37"/>
    <x v="239"/>
    <x v="41"/>
    <n v="2348710"/>
  </r>
  <r>
    <x v="6"/>
    <x v="0"/>
    <x v="8"/>
    <x v="0"/>
    <x v="6"/>
    <x v="13"/>
    <x v="37"/>
    <x v="240"/>
    <x v="42"/>
    <n v="1150000"/>
  </r>
  <r>
    <x v="6"/>
    <x v="0"/>
    <x v="8"/>
    <x v="0"/>
    <x v="6"/>
    <x v="13"/>
    <x v="37"/>
    <x v="240"/>
    <x v="124"/>
    <n v="1538079"/>
  </r>
  <r>
    <x v="6"/>
    <x v="0"/>
    <x v="8"/>
    <x v="0"/>
    <x v="6"/>
    <x v="14"/>
    <x v="37"/>
    <x v="241"/>
    <x v="124"/>
    <n v="2000885"/>
  </r>
  <r>
    <x v="7"/>
    <x v="0"/>
    <x v="8"/>
    <x v="1"/>
    <x v="4"/>
    <x v="8"/>
    <x v="24"/>
    <x v="187"/>
    <x v="417"/>
    <n v="3644026.91"/>
  </r>
  <r>
    <x v="7"/>
    <x v="0"/>
    <x v="8"/>
    <x v="1"/>
    <x v="4"/>
    <x v="8"/>
    <x v="24"/>
    <x v="187"/>
    <x v="241"/>
    <n v="22044504.210000001"/>
  </r>
  <r>
    <x v="7"/>
    <x v="0"/>
    <x v="8"/>
    <x v="1"/>
    <x v="4"/>
    <x v="8"/>
    <x v="24"/>
    <x v="187"/>
    <x v="312"/>
    <n v="2142352.9"/>
  </r>
  <r>
    <x v="7"/>
    <x v="0"/>
    <x v="8"/>
    <x v="1"/>
    <x v="4"/>
    <x v="8"/>
    <x v="24"/>
    <x v="187"/>
    <x v="316"/>
    <n v="95691952.939999998"/>
  </r>
  <r>
    <x v="7"/>
    <x v="0"/>
    <x v="8"/>
    <x v="1"/>
    <x v="4"/>
    <x v="8"/>
    <x v="24"/>
    <x v="187"/>
    <x v="599"/>
    <n v="3121411.77"/>
  </r>
  <r>
    <x v="7"/>
    <x v="0"/>
    <x v="8"/>
    <x v="1"/>
    <x v="4"/>
    <x v="8"/>
    <x v="24"/>
    <x v="187"/>
    <x v="246"/>
    <n v="174780393.28"/>
  </r>
  <r>
    <x v="7"/>
    <x v="0"/>
    <x v="8"/>
    <x v="1"/>
    <x v="4"/>
    <x v="8"/>
    <x v="24"/>
    <x v="187"/>
    <x v="235"/>
    <n v="16533736.140000001"/>
  </r>
  <r>
    <x v="7"/>
    <x v="0"/>
    <x v="8"/>
    <x v="1"/>
    <x v="4"/>
    <x v="8"/>
    <x v="24"/>
    <x v="187"/>
    <x v="740"/>
    <n v="757202.53"/>
  </r>
  <r>
    <x v="7"/>
    <x v="0"/>
    <x v="8"/>
    <x v="1"/>
    <x v="4"/>
    <x v="8"/>
    <x v="24"/>
    <x v="187"/>
    <x v="125"/>
    <n v="892417.21"/>
  </r>
  <r>
    <x v="7"/>
    <x v="0"/>
    <x v="8"/>
    <x v="1"/>
    <x v="4"/>
    <x v="8"/>
    <x v="24"/>
    <x v="187"/>
    <x v="420"/>
    <n v="1636098.26"/>
  </r>
  <r>
    <x v="7"/>
    <x v="0"/>
    <x v="8"/>
    <x v="1"/>
    <x v="4"/>
    <x v="8"/>
    <x v="24"/>
    <x v="187"/>
    <x v="26"/>
    <n v="1203411.1299999999"/>
  </r>
  <r>
    <x v="7"/>
    <x v="0"/>
    <x v="8"/>
    <x v="1"/>
    <x v="4"/>
    <x v="8"/>
    <x v="24"/>
    <x v="187"/>
    <x v="64"/>
    <n v="892417.21"/>
  </r>
  <r>
    <x v="7"/>
    <x v="0"/>
    <x v="8"/>
    <x v="1"/>
    <x v="4"/>
    <x v="8"/>
    <x v="24"/>
    <x v="187"/>
    <x v="75"/>
    <n v="7490896.1399999997"/>
  </r>
  <r>
    <x v="7"/>
    <x v="0"/>
    <x v="8"/>
    <x v="1"/>
    <x v="4"/>
    <x v="8"/>
    <x v="24"/>
    <x v="187"/>
    <x v="421"/>
    <n v="3321267.48"/>
  </r>
  <r>
    <x v="7"/>
    <x v="0"/>
    <x v="8"/>
    <x v="1"/>
    <x v="4"/>
    <x v="8"/>
    <x v="24"/>
    <x v="187"/>
    <x v="741"/>
    <n v="1203411.1299999999"/>
  </r>
  <r>
    <x v="7"/>
    <x v="0"/>
    <x v="8"/>
    <x v="1"/>
    <x v="4"/>
    <x v="8"/>
    <x v="24"/>
    <x v="187"/>
    <x v="123"/>
    <n v="17481110.920000002"/>
  </r>
  <r>
    <x v="7"/>
    <x v="0"/>
    <x v="8"/>
    <x v="1"/>
    <x v="4"/>
    <x v="8"/>
    <x v="24"/>
    <x v="187"/>
    <x v="742"/>
    <n v="111260.5"/>
  </r>
  <r>
    <x v="7"/>
    <x v="0"/>
    <x v="8"/>
    <x v="1"/>
    <x v="4"/>
    <x v="8"/>
    <x v="24"/>
    <x v="187"/>
    <x v="743"/>
    <n v="55630.25"/>
  </r>
  <r>
    <x v="7"/>
    <x v="0"/>
    <x v="8"/>
    <x v="1"/>
    <x v="4"/>
    <x v="8"/>
    <x v="24"/>
    <x v="187"/>
    <x v="744"/>
    <n v="75966.39"/>
  </r>
  <r>
    <x v="7"/>
    <x v="0"/>
    <x v="8"/>
    <x v="1"/>
    <x v="4"/>
    <x v="8"/>
    <x v="24"/>
    <x v="187"/>
    <x v="745"/>
    <n v="38823.53"/>
  </r>
  <r>
    <x v="7"/>
    <x v="0"/>
    <x v="8"/>
    <x v="1"/>
    <x v="4"/>
    <x v="8"/>
    <x v="24"/>
    <x v="187"/>
    <x v="746"/>
    <n v="100672.27"/>
  </r>
  <r>
    <x v="7"/>
    <x v="0"/>
    <x v="8"/>
    <x v="1"/>
    <x v="4"/>
    <x v="8"/>
    <x v="24"/>
    <x v="187"/>
    <x v="747"/>
    <n v="55630.25"/>
  </r>
  <r>
    <x v="7"/>
    <x v="0"/>
    <x v="8"/>
    <x v="1"/>
    <x v="4"/>
    <x v="8"/>
    <x v="24"/>
    <x v="187"/>
    <x v="748"/>
    <n v="55630.25"/>
  </r>
  <r>
    <x v="7"/>
    <x v="0"/>
    <x v="8"/>
    <x v="1"/>
    <x v="4"/>
    <x v="8"/>
    <x v="24"/>
    <x v="187"/>
    <x v="749"/>
    <n v="117563.03"/>
  </r>
  <r>
    <x v="7"/>
    <x v="0"/>
    <x v="8"/>
    <x v="1"/>
    <x v="4"/>
    <x v="8"/>
    <x v="24"/>
    <x v="187"/>
    <x v="750"/>
    <n v="96806.720000000001"/>
  </r>
  <r>
    <x v="7"/>
    <x v="0"/>
    <x v="8"/>
    <x v="1"/>
    <x v="4"/>
    <x v="8"/>
    <x v="24"/>
    <x v="187"/>
    <x v="751"/>
    <n v="93613.440000000002"/>
  </r>
  <r>
    <x v="7"/>
    <x v="0"/>
    <x v="8"/>
    <x v="1"/>
    <x v="4"/>
    <x v="8"/>
    <x v="24"/>
    <x v="187"/>
    <x v="752"/>
    <n v="55630.25"/>
  </r>
  <r>
    <x v="7"/>
    <x v="0"/>
    <x v="8"/>
    <x v="1"/>
    <x v="4"/>
    <x v="8"/>
    <x v="24"/>
    <x v="187"/>
    <x v="438"/>
    <n v="88319.32"/>
  </r>
  <r>
    <x v="7"/>
    <x v="0"/>
    <x v="8"/>
    <x v="1"/>
    <x v="4"/>
    <x v="8"/>
    <x v="24"/>
    <x v="187"/>
    <x v="444"/>
    <n v="55630.25"/>
  </r>
  <r>
    <x v="7"/>
    <x v="0"/>
    <x v="8"/>
    <x v="1"/>
    <x v="4"/>
    <x v="8"/>
    <x v="24"/>
    <x v="187"/>
    <x v="446"/>
    <n v="116470.59"/>
  </r>
  <r>
    <x v="7"/>
    <x v="0"/>
    <x v="8"/>
    <x v="1"/>
    <x v="4"/>
    <x v="8"/>
    <x v="24"/>
    <x v="187"/>
    <x v="753"/>
    <n v="55630.25"/>
  </r>
  <r>
    <x v="7"/>
    <x v="0"/>
    <x v="8"/>
    <x v="1"/>
    <x v="4"/>
    <x v="8"/>
    <x v="24"/>
    <x v="187"/>
    <x v="754"/>
    <n v="55630.25"/>
  </r>
  <r>
    <x v="7"/>
    <x v="0"/>
    <x v="8"/>
    <x v="1"/>
    <x v="4"/>
    <x v="8"/>
    <x v="24"/>
    <x v="187"/>
    <x v="755"/>
    <n v="38823.53"/>
  </r>
  <r>
    <x v="7"/>
    <x v="0"/>
    <x v="8"/>
    <x v="1"/>
    <x v="4"/>
    <x v="8"/>
    <x v="24"/>
    <x v="187"/>
    <x v="756"/>
    <n v="38823.53"/>
  </r>
  <r>
    <x v="7"/>
    <x v="0"/>
    <x v="8"/>
    <x v="1"/>
    <x v="4"/>
    <x v="8"/>
    <x v="24"/>
    <x v="187"/>
    <x v="757"/>
    <n v="144789.91"/>
  </r>
  <r>
    <x v="7"/>
    <x v="0"/>
    <x v="8"/>
    <x v="1"/>
    <x v="4"/>
    <x v="8"/>
    <x v="24"/>
    <x v="187"/>
    <x v="758"/>
    <n v="55630.25"/>
  </r>
  <r>
    <x v="7"/>
    <x v="0"/>
    <x v="8"/>
    <x v="1"/>
    <x v="4"/>
    <x v="8"/>
    <x v="24"/>
    <x v="187"/>
    <x v="759"/>
    <n v="209915.97"/>
  </r>
  <r>
    <x v="7"/>
    <x v="0"/>
    <x v="8"/>
    <x v="1"/>
    <x v="4"/>
    <x v="8"/>
    <x v="24"/>
    <x v="187"/>
    <x v="760"/>
    <n v="94453.78"/>
  </r>
  <r>
    <x v="7"/>
    <x v="0"/>
    <x v="8"/>
    <x v="1"/>
    <x v="4"/>
    <x v="8"/>
    <x v="24"/>
    <x v="187"/>
    <x v="761"/>
    <n v="194369.75"/>
  </r>
  <r>
    <x v="7"/>
    <x v="0"/>
    <x v="8"/>
    <x v="1"/>
    <x v="4"/>
    <x v="8"/>
    <x v="24"/>
    <x v="187"/>
    <x v="762"/>
    <n v="55630.25"/>
  </r>
  <r>
    <x v="7"/>
    <x v="0"/>
    <x v="8"/>
    <x v="1"/>
    <x v="4"/>
    <x v="8"/>
    <x v="24"/>
    <x v="187"/>
    <x v="763"/>
    <n v="175630.25"/>
  </r>
  <r>
    <x v="7"/>
    <x v="0"/>
    <x v="8"/>
    <x v="1"/>
    <x v="4"/>
    <x v="8"/>
    <x v="24"/>
    <x v="187"/>
    <x v="764"/>
    <n v="55630.25"/>
  </r>
  <r>
    <x v="7"/>
    <x v="0"/>
    <x v="8"/>
    <x v="1"/>
    <x v="4"/>
    <x v="8"/>
    <x v="24"/>
    <x v="187"/>
    <x v="647"/>
    <n v="204873.94"/>
  </r>
  <r>
    <x v="7"/>
    <x v="0"/>
    <x v="8"/>
    <x v="1"/>
    <x v="4"/>
    <x v="8"/>
    <x v="24"/>
    <x v="187"/>
    <x v="474"/>
    <n v="82352.94"/>
  </r>
  <r>
    <x v="7"/>
    <x v="0"/>
    <x v="8"/>
    <x v="1"/>
    <x v="4"/>
    <x v="8"/>
    <x v="24"/>
    <x v="187"/>
    <x v="765"/>
    <n v="137983.19"/>
  </r>
  <r>
    <x v="7"/>
    <x v="0"/>
    <x v="8"/>
    <x v="1"/>
    <x v="4"/>
    <x v="8"/>
    <x v="24"/>
    <x v="187"/>
    <x v="766"/>
    <n v="37983.19"/>
  </r>
  <r>
    <x v="7"/>
    <x v="0"/>
    <x v="8"/>
    <x v="1"/>
    <x v="4"/>
    <x v="8"/>
    <x v="24"/>
    <x v="187"/>
    <x v="767"/>
    <n v="55630.25"/>
  </r>
  <r>
    <x v="7"/>
    <x v="0"/>
    <x v="8"/>
    <x v="1"/>
    <x v="4"/>
    <x v="8"/>
    <x v="24"/>
    <x v="187"/>
    <x v="768"/>
    <n v="33529.410000000003"/>
  </r>
  <r>
    <x v="7"/>
    <x v="0"/>
    <x v="8"/>
    <x v="1"/>
    <x v="4"/>
    <x v="8"/>
    <x v="24"/>
    <x v="187"/>
    <x v="769"/>
    <n v="139495.79999999999"/>
  </r>
  <r>
    <x v="7"/>
    <x v="0"/>
    <x v="8"/>
    <x v="1"/>
    <x v="4"/>
    <x v="8"/>
    <x v="24"/>
    <x v="187"/>
    <x v="770"/>
    <n v="96806.720000000001"/>
  </r>
  <r>
    <x v="7"/>
    <x v="0"/>
    <x v="8"/>
    <x v="1"/>
    <x v="4"/>
    <x v="8"/>
    <x v="24"/>
    <x v="187"/>
    <x v="487"/>
    <n v="55630.25"/>
  </r>
  <r>
    <x v="7"/>
    <x v="0"/>
    <x v="8"/>
    <x v="1"/>
    <x v="4"/>
    <x v="8"/>
    <x v="24"/>
    <x v="187"/>
    <x v="771"/>
    <n v="109663.87"/>
  </r>
  <r>
    <x v="7"/>
    <x v="0"/>
    <x v="8"/>
    <x v="1"/>
    <x v="4"/>
    <x v="8"/>
    <x v="24"/>
    <x v="187"/>
    <x v="665"/>
    <n v="82352.94"/>
  </r>
  <r>
    <x v="7"/>
    <x v="0"/>
    <x v="8"/>
    <x v="1"/>
    <x v="4"/>
    <x v="8"/>
    <x v="24"/>
    <x v="187"/>
    <x v="772"/>
    <n v="125966.39"/>
  </r>
  <r>
    <x v="7"/>
    <x v="0"/>
    <x v="8"/>
    <x v="1"/>
    <x v="4"/>
    <x v="8"/>
    <x v="24"/>
    <x v="187"/>
    <x v="773"/>
    <n v="125966.39"/>
  </r>
  <r>
    <x v="7"/>
    <x v="0"/>
    <x v="8"/>
    <x v="1"/>
    <x v="4"/>
    <x v="8"/>
    <x v="24"/>
    <x v="187"/>
    <x v="774"/>
    <n v="117563.03"/>
  </r>
  <r>
    <x v="7"/>
    <x v="0"/>
    <x v="8"/>
    <x v="1"/>
    <x v="4"/>
    <x v="8"/>
    <x v="24"/>
    <x v="187"/>
    <x v="495"/>
    <n v="117563.03"/>
  </r>
  <r>
    <x v="7"/>
    <x v="0"/>
    <x v="8"/>
    <x v="1"/>
    <x v="4"/>
    <x v="8"/>
    <x v="24"/>
    <x v="187"/>
    <x v="775"/>
    <n v="167899.16"/>
  </r>
  <r>
    <x v="7"/>
    <x v="0"/>
    <x v="8"/>
    <x v="1"/>
    <x v="4"/>
    <x v="8"/>
    <x v="24"/>
    <x v="187"/>
    <x v="776"/>
    <n v="37983.19"/>
  </r>
  <r>
    <x v="7"/>
    <x v="0"/>
    <x v="8"/>
    <x v="1"/>
    <x v="4"/>
    <x v="8"/>
    <x v="24"/>
    <x v="187"/>
    <x v="777"/>
    <n v="166890.76"/>
  </r>
  <r>
    <x v="7"/>
    <x v="0"/>
    <x v="8"/>
    <x v="1"/>
    <x v="4"/>
    <x v="8"/>
    <x v="24"/>
    <x v="187"/>
    <x v="778"/>
    <n v="333781.52"/>
  </r>
  <r>
    <x v="7"/>
    <x v="0"/>
    <x v="8"/>
    <x v="1"/>
    <x v="4"/>
    <x v="8"/>
    <x v="24"/>
    <x v="187"/>
    <x v="779"/>
    <n v="41176.47"/>
  </r>
  <r>
    <x v="7"/>
    <x v="0"/>
    <x v="8"/>
    <x v="1"/>
    <x v="4"/>
    <x v="8"/>
    <x v="24"/>
    <x v="187"/>
    <x v="780"/>
    <n v="77647.06"/>
  </r>
  <r>
    <x v="7"/>
    <x v="0"/>
    <x v="8"/>
    <x v="1"/>
    <x v="4"/>
    <x v="8"/>
    <x v="24"/>
    <x v="187"/>
    <x v="669"/>
    <n v="117563.03"/>
  </r>
  <r>
    <x v="7"/>
    <x v="0"/>
    <x v="8"/>
    <x v="1"/>
    <x v="4"/>
    <x v="8"/>
    <x v="24"/>
    <x v="187"/>
    <x v="781"/>
    <n v="30924.37"/>
  </r>
  <r>
    <x v="7"/>
    <x v="0"/>
    <x v="8"/>
    <x v="1"/>
    <x v="4"/>
    <x v="8"/>
    <x v="24"/>
    <x v="187"/>
    <x v="501"/>
    <n v="125966.39"/>
  </r>
  <r>
    <x v="7"/>
    <x v="0"/>
    <x v="8"/>
    <x v="1"/>
    <x v="4"/>
    <x v="8"/>
    <x v="24"/>
    <x v="187"/>
    <x v="506"/>
    <n v="117983.19"/>
  </r>
  <r>
    <x v="7"/>
    <x v="0"/>
    <x v="8"/>
    <x v="1"/>
    <x v="4"/>
    <x v="8"/>
    <x v="24"/>
    <x v="187"/>
    <x v="782"/>
    <n v="117563.03"/>
  </r>
  <r>
    <x v="7"/>
    <x v="0"/>
    <x v="8"/>
    <x v="1"/>
    <x v="4"/>
    <x v="8"/>
    <x v="24"/>
    <x v="187"/>
    <x v="783"/>
    <n v="117563.03"/>
  </r>
  <r>
    <x v="7"/>
    <x v="0"/>
    <x v="8"/>
    <x v="1"/>
    <x v="4"/>
    <x v="8"/>
    <x v="24"/>
    <x v="187"/>
    <x v="784"/>
    <n v="55630.25"/>
  </r>
  <r>
    <x v="7"/>
    <x v="0"/>
    <x v="8"/>
    <x v="1"/>
    <x v="4"/>
    <x v="8"/>
    <x v="24"/>
    <x v="187"/>
    <x v="785"/>
    <n v="125966.39"/>
  </r>
  <r>
    <x v="7"/>
    <x v="0"/>
    <x v="8"/>
    <x v="1"/>
    <x v="4"/>
    <x v="8"/>
    <x v="24"/>
    <x v="187"/>
    <x v="523"/>
    <n v="55630.25"/>
  </r>
  <r>
    <x v="7"/>
    <x v="0"/>
    <x v="8"/>
    <x v="1"/>
    <x v="4"/>
    <x v="8"/>
    <x v="24"/>
    <x v="187"/>
    <x v="786"/>
    <n v="117563.03"/>
  </r>
  <r>
    <x v="7"/>
    <x v="0"/>
    <x v="8"/>
    <x v="1"/>
    <x v="4"/>
    <x v="8"/>
    <x v="24"/>
    <x v="187"/>
    <x v="787"/>
    <n v="117563.03"/>
  </r>
  <r>
    <x v="7"/>
    <x v="0"/>
    <x v="8"/>
    <x v="1"/>
    <x v="4"/>
    <x v="8"/>
    <x v="24"/>
    <x v="187"/>
    <x v="788"/>
    <n v="94453.78"/>
  </r>
  <r>
    <x v="7"/>
    <x v="0"/>
    <x v="8"/>
    <x v="1"/>
    <x v="4"/>
    <x v="8"/>
    <x v="24"/>
    <x v="187"/>
    <x v="789"/>
    <n v="111260.5"/>
  </r>
  <r>
    <x v="7"/>
    <x v="0"/>
    <x v="8"/>
    <x v="1"/>
    <x v="4"/>
    <x v="8"/>
    <x v="24"/>
    <x v="187"/>
    <x v="525"/>
    <n v="55630.25"/>
  </r>
  <r>
    <x v="7"/>
    <x v="0"/>
    <x v="8"/>
    <x v="1"/>
    <x v="4"/>
    <x v="8"/>
    <x v="24"/>
    <x v="187"/>
    <x v="526"/>
    <n v="55630.25"/>
  </r>
  <r>
    <x v="7"/>
    <x v="0"/>
    <x v="8"/>
    <x v="1"/>
    <x v="4"/>
    <x v="8"/>
    <x v="24"/>
    <x v="187"/>
    <x v="790"/>
    <n v="38823.53"/>
  </r>
  <r>
    <x v="7"/>
    <x v="0"/>
    <x v="8"/>
    <x v="1"/>
    <x v="4"/>
    <x v="8"/>
    <x v="24"/>
    <x v="187"/>
    <x v="791"/>
    <n v="117563.03"/>
  </r>
  <r>
    <x v="7"/>
    <x v="0"/>
    <x v="8"/>
    <x v="1"/>
    <x v="4"/>
    <x v="8"/>
    <x v="24"/>
    <x v="187"/>
    <x v="532"/>
    <n v="61848.74"/>
  </r>
  <r>
    <x v="7"/>
    <x v="0"/>
    <x v="8"/>
    <x v="1"/>
    <x v="4"/>
    <x v="8"/>
    <x v="24"/>
    <x v="187"/>
    <x v="792"/>
    <n v="55630.25"/>
  </r>
  <r>
    <x v="7"/>
    <x v="0"/>
    <x v="8"/>
    <x v="1"/>
    <x v="4"/>
    <x v="8"/>
    <x v="24"/>
    <x v="187"/>
    <x v="793"/>
    <n v="280840.34000000003"/>
  </r>
  <r>
    <x v="7"/>
    <x v="0"/>
    <x v="8"/>
    <x v="1"/>
    <x v="4"/>
    <x v="8"/>
    <x v="24"/>
    <x v="187"/>
    <x v="687"/>
    <n v="220420.17"/>
  </r>
  <r>
    <x v="7"/>
    <x v="0"/>
    <x v="8"/>
    <x v="1"/>
    <x v="4"/>
    <x v="8"/>
    <x v="24"/>
    <x v="187"/>
    <x v="794"/>
    <n v="55630.25"/>
  </r>
  <r>
    <x v="7"/>
    <x v="0"/>
    <x v="8"/>
    <x v="1"/>
    <x v="4"/>
    <x v="8"/>
    <x v="24"/>
    <x v="187"/>
    <x v="795"/>
    <n v="50336.13"/>
  </r>
  <r>
    <x v="7"/>
    <x v="0"/>
    <x v="8"/>
    <x v="1"/>
    <x v="4"/>
    <x v="8"/>
    <x v="24"/>
    <x v="187"/>
    <x v="796"/>
    <n v="55630.25"/>
  </r>
  <r>
    <x v="7"/>
    <x v="0"/>
    <x v="8"/>
    <x v="1"/>
    <x v="4"/>
    <x v="8"/>
    <x v="24"/>
    <x v="187"/>
    <x v="797"/>
    <n v="69747.899999999994"/>
  </r>
  <r>
    <x v="7"/>
    <x v="0"/>
    <x v="8"/>
    <x v="1"/>
    <x v="4"/>
    <x v="8"/>
    <x v="24"/>
    <x v="187"/>
    <x v="798"/>
    <n v="36554.620000000003"/>
  </r>
  <r>
    <x v="7"/>
    <x v="0"/>
    <x v="8"/>
    <x v="1"/>
    <x v="4"/>
    <x v="8"/>
    <x v="24"/>
    <x v="187"/>
    <x v="799"/>
    <n v="155294.12"/>
  </r>
  <r>
    <x v="7"/>
    <x v="0"/>
    <x v="8"/>
    <x v="1"/>
    <x v="4"/>
    <x v="8"/>
    <x v="24"/>
    <x v="187"/>
    <x v="800"/>
    <n v="55630.25"/>
  </r>
  <r>
    <x v="7"/>
    <x v="0"/>
    <x v="8"/>
    <x v="1"/>
    <x v="4"/>
    <x v="8"/>
    <x v="24"/>
    <x v="187"/>
    <x v="801"/>
    <n v="111260.5"/>
  </r>
  <r>
    <x v="7"/>
    <x v="0"/>
    <x v="8"/>
    <x v="1"/>
    <x v="4"/>
    <x v="8"/>
    <x v="24"/>
    <x v="187"/>
    <x v="802"/>
    <n v="38823.53"/>
  </r>
  <r>
    <x v="7"/>
    <x v="0"/>
    <x v="8"/>
    <x v="1"/>
    <x v="4"/>
    <x v="8"/>
    <x v="24"/>
    <x v="187"/>
    <x v="803"/>
    <n v="117563.03"/>
  </r>
  <r>
    <x v="7"/>
    <x v="0"/>
    <x v="8"/>
    <x v="1"/>
    <x v="4"/>
    <x v="8"/>
    <x v="24"/>
    <x v="187"/>
    <x v="547"/>
    <n v="55630.25"/>
  </r>
  <r>
    <x v="7"/>
    <x v="0"/>
    <x v="8"/>
    <x v="1"/>
    <x v="4"/>
    <x v="8"/>
    <x v="24"/>
    <x v="187"/>
    <x v="696"/>
    <n v="55630.25"/>
  </r>
  <r>
    <x v="7"/>
    <x v="0"/>
    <x v="8"/>
    <x v="1"/>
    <x v="4"/>
    <x v="8"/>
    <x v="24"/>
    <x v="187"/>
    <x v="703"/>
    <n v="55630.25"/>
  </r>
  <r>
    <x v="7"/>
    <x v="0"/>
    <x v="8"/>
    <x v="1"/>
    <x v="4"/>
    <x v="8"/>
    <x v="24"/>
    <x v="187"/>
    <x v="804"/>
    <n v="117563.03"/>
  </r>
  <r>
    <x v="7"/>
    <x v="0"/>
    <x v="8"/>
    <x v="1"/>
    <x v="4"/>
    <x v="8"/>
    <x v="24"/>
    <x v="187"/>
    <x v="805"/>
    <n v="55630.25"/>
  </r>
  <r>
    <x v="7"/>
    <x v="0"/>
    <x v="8"/>
    <x v="1"/>
    <x v="4"/>
    <x v="8"/>
    <x v="24"/>
    <x v="187"/>
    <x v="806"/>
    <n v="111260.5"/>
  </r>
  <r>
    <x v="7"/>
    <x v="0"/>
    <x v="8"/>
    <x v="1"/>
    <x v="4"/>
    <x v="8"/>
    <x v="24"/>
    <x v="187"/>
    <x v="807"/>
    <n v="125966.39"/>
  </r>
  <r>
    <x v="7"/>
    <x v="0"/>
    <x v="8"/>
    <x v="1"/>
    <x v="4"/>
    <x v="8"/>
    <x v="24"/>
    <x v="187"/>
    <x v="808"/>
    <n v="175630.25"/>
  </r>
  <r>
    <x v="7"/>
    <x v="0"/>
    <x v="8"/>
    <x v="1"/>
    <x v="4"/>
    <x v="8"/>
    <x v="24"/>
    <x v="187"/>
    <x v="809"/>
    <n v="55630.25"/>
  </r>
  <r>
    <x v="7"/>
    <x v="0"/>
    <x v="8"/>
    <x v="1"/>
    <x v="4"/>
    <x v="8"/>
    <x v="24"/>
    <x v="187"/>
    <x v="810"/>
    <n v="143949.57"/>
  </r>
  <r>
    <x v="7"/>
    <x v="0"/>
    <x v="8"/>
    <x v="1"/>
    <x v="4"/>
    <x v="8"/>
    <x v="24"/>
    <x v="187"/>
    <x v="811"/>
    <n v="111260.5"/>
  </r>
  <r>
    <x v="7"/>
    <x v="0"/>
    <x v="8"/>
    <x v="1"/>
    <x v="4"/>
    <x v="8"/>
    <x v="24"/>
    <x v="187"/>
    <x v="812"/>
    <n v="38823.53"/>
  </r>
  <r>
    <x v="7"/>
    <x v="0"/>
    <x v="8"/>
    <x v="1"/>
    <x v="4"/>
    <x v="8"/>
    <x v="24"/>
    <x v="187"/>
    <x v="711"/>
    <n v="100000.01"/>
  </r>
  <r>
    <x v="7"/>
    <x v="0"/>
    <x v="8"/>
    <x v="1"/>
    <x v="4"/>
    <x v="8"/>
    <x v="24"/>
    <x v="187"/>
    <x v="813"/>
    <n v="217058.83"/>
  </r>
  <r>
    <x v="7"/>
    <x v="0"/>
    <x v="8"/>
    <x v="1"/>
    <x v="4"/>
    <x v="8"/>
    <x v="24"/>
    <x v="187"/>
    <x v="814"/>
    <n v="82352.94"/>
  </r>
  <r>
    <x v="7"/>
    <x v="0"/>
    <x v="8"/>
    <x v="1"/>
    <x v="4"/>
    <x v="8"/>
    <x v="24"/>
    <x v="187"/>
    <x v="815"/>
    <n v="111260.5"/>
  </r>
  <r>
    <x v="7"/>
    <x v="0"/>
    <x v="8"/>
    <x v="1"/>
    <x v="4"/>
    <x v="8"/>
    <x v="24"/>
    <x v="187"/>
    <x v="816"/>
    <n v="73109.240000000005"/>
  </r>
  <r>
    <x v="7"/>
    <x v="0"/>
    <x v="8"/>
    <x v="1"/>
    <x v="4"/>
    <x v="8"/>
    <x v="24"/>
    <x v="187"/>
    <x v="817"/>
    <n v="50336.13"/>
  </r>
  <r>
    <x v="7"/>
    <x v="0"/>
    <x v="8"/>
    <x v="1"/>
    <x v="4"/>
    <x v="8"/>
    <x v="24"/>
    <x v="187"/>
    <x v="818"/>
    <n v="111260.5"/>
  </r>
  <r>
    <x v="7"/>
    <x v="0"/>
    <x v="8"/>
    <x v="1"/>
    <x v="4"/>
    <x v="8"/>
    <x v="24"/>
    <x v="187"/>
    <x v="819"/>
    <n v="37983.19"/>
  </r>
  <r>
    <x v="7"/>
    <x v="0"/>
    <x v="8"/>
    <x v="1"/>
    <x v="4"/>
    <x v="8"/>
    <x v="24"/>
    <x v="187"/>
    <x v="820"/>
    <n v="55630.25"/>
  </r>
  <r>
    <x v="7"/>
    <x v="0"/>
    <x v="8"/>
    <x v="1"/>
    <x v="4"/>
    <x v="8"/>
    <x v="24"/>
    <x v="187"/>
    <x v="821"/>
    <n v="133277.31"/>
  </r>
  <r>
    <x v="7"/>
    <x v="0"/>
    <x v="8"/>
    <x v="1"/>
    <x v="4"/>
    <x v="8"/>
    <x v="24"/>
    <x v="187"/>
    <x v="822"/>
    <n v="125966.39"/>
  </r>
  <r>
    <x v="7"/>
    <x v="0"/>
    <x v="8"/>
    <x v="1"/>
    <x v="4"/>
    <x v="8"/>
    <x v="24"/>
    <x v="187"/>
    <x v="823"/>
    <n v="79159.66"/>
  </r>
  <r>
    <x v="7"/>
    <x v="0"/>
    <x v="8"/>
    <x v="1"/>
    <x v="4"/>
    <x v="8"/>
    <x v="24"/>
    <x v="187"/>
    <x v="730"/>
    <n v="75966.39"/>
  </r>
  <r>
    <x v="7"/>
    <x v="0"/>
    <x v="8"/>
    <x v="1"/>
    <x v="4"/>
    <x v="8"/>
    <x v="24"/>
    <x v="187"/>
    <x v="62"/>
    <n v="1276235.29"/>
  </r>
  <r>
    <x v="7"/>
    <x v="0"/>
    <x v="8"/>
    <x v="1"/>
    <x v="4"/>
    <x v="8"/>
    <x v="24"/>
    <x v="187"/>
    <x v="598"/>
    <n v="892417.22"/>
  </r>
  <r>
    <x v="7"/>
    <x v="0"/>
    <x v="8"/>
    <x v="1"/>
    <x v="4"/>
    <x v="8"/>
    <x v="33"/>
    <x v="188"/>
    <x v="417"/>
    <n v="-761643.54"/>
  </r>
  <r>
    <x v="7"/>
    <x v="0"/>
    <x v="8"/>
    <x v="1"/>
    <x v="4"/>
    <x v="8"/>
    <x v="33"/>
    <x v="188"/>
    <x v="241"/>
    <n v="-1055505.93"/>
  </r>
  <r>
    <x v="7"/>
    <x v="0"/>
    <x v="8"/>
    <x v="1"/>
    <x v="4"/>
    <x v="8"/>
    <x v="33"/>
    <x v="188"/>
    <x v="312"/>
    <n v="-841092.43"/>
  </r>
  <r>
    <x v="7"/>
    <x v="0"/>
    <x v="8"/>
    <x v="1"/>
    <x v="4"/>
    <x v="8"/>
    <x v="33"/>
    <x v="188"/>
    <x v="316"/>
    <n v="-25953413"/>
  </r>
  <r>
    <x v="7"/>
    <x v="0"/>
    <x v="8"/>
    <x v="1"/>
    <x v="4"/>
    <x v="8"/>
    <x v="33"/>
    <x v="188"/>
    <x v="599"/>
    <n v="-2575149.92"/>
  </r>
  <r>
    <x v="7"/>
    <x v="0"/>
    <x v="8"/>
    <x v="1"/>
    <x v="4"/>
    <x v="8"/>
    <x v="33"/>
    <x v="188"/>
    <x v="246"/>
    <n v="-107023650.81999999"/>
  </r>
  <r>
    <x v="7"/>
    <x v="0"/>
    <x v="8"/>
    <x v="1"/>
    <x v="4"/>
    <x v="8"/>
    <x v="33"/>
    <x v="188"/>
    <x v="711"/>
    <n v="-100756.3"/>
  </r>
  <r>
    <x v="7"/>
    <x v="0"/>
    <x v="8"/>
    <x v="1"/>
    <x v="4"/>
    <x v="8"/>
    <x v="0"/>
    <x v="190"/>
    <x v="740"/>
    <n v="8403.36"/>
  </r>
  <r>
    <x v="7"/>
    <x v="0"/>
    <x v="8"/>
    <x v="1"/>
    <x v="4"/>
    <x v="8"/>
    <x v="0"/>
    <x v="190"/>
    <x v="125"/>
    <n v="8403.36"/>
  </r>
  <r>
    <x v="7"/>
    <x v="0"/>
    <x v="8"/>
    <x v="1"/>
    <x v="4"/>
    <x v="8"/>
    <x v="0"/>
    <x v="190"/>
    <x v="420"/>
    <n v="8403.36"/>
  </r>
  <r>
    <x v="7"/>
    <x v="0"/>
    <x v="8"/>
    <x v="1"/>
    <x v="4"/>
    <x v="8"/>
    <x v="0"/>
    <x v="190"/>
    <x v="26"/>
    <n v="8403.36"/>
  </r>
  <r>
    <x v="7"/>
    <x v="0"/>
    <x v="8"/>
    <x v="1"/>
    <x v="4"/>
    <x v="8"/>
    <x v="0"/>
    <x v="190"/>
    <x v="64"/>
    <n v="8403.36"/>
  </r>
  <r>
    <x v="7"/>
    <x v="0"/>
    <x v="8"/>
    <x v="1"/>
    <x v="4"/>
    <x v="8"/>
    <x v="0"/>
    <x v="190"/>
    <x v="75"/>
    <n v="58823.519999999997"/>
  </r>
  <r>
    <x v="7"/>
    <x v="0"/>
    <x v="8"/>
    <x v="1"/>
    <x v="4"/>
    <x v="8"/>
    <x v="0"/>
    <x v="190"/>
    <x v="421"/>
    <n v="16806.72"/>
  </r>
  <r>
    <x v="7"/>
    <x v="0"/>
    <x v="8"/>
    <x v="1"/>
    <x v="4"/>
    <x v="8"/>
    <x v="0"/>
    <x v="190"/>
    <x v="741"/>
    <n v="8403.36"/>
  </r>
  <r>
    <x v="7"/>
    <x v="0"/>
    <x v="8"/>
    <x v="1"/>
    <x v="4"/>
    <x v="8"/>
    <x v="0"/>
    <x v="190"/>
    <x v="62"/>
    <n v="8403.36"/>
  </r>
  <r>
    <x v="7"/>
    <x v="0"/>
    <x v="8"/>
    <x v="1"/>
    <x v="4"/>
    <x v="8"/>
    <x v="0"/>
    <x v="190"/>
    <x v="598"/>
    <n v="8403.36"/>
  </r>
  <r>
    <x v="7"/>
    <x v="0"/>
    <x v="8"/>
    <x v="1"/>
    <x v="4"/>
    <x v="8"/>
    <x v="34"/>
    <x v="191"/>
    <x v="312"/>
    <n v="-82815.149999999994"/>
  </r>
  <r>
    <x v="7"/>
    <x v="0"/>
    <x v="8"/>
    <x v="1"/>
    <x v="4"/>
    <x v="8"/>
    <x v="34"/>
    <x v="191"/>
    <x v="123"/>
    <n v="-349622.22"/>
  </r>
  <r>
    <x v="7"/>
    <x v="0"/>
    <x v="8"/>
    <x v="1"/>
    <x v="4"/>
    <x v="8"/>
    <x v="34"/>
    <x v="191"/>
    <x v="744"/>
    <n v="-7596.64"/>
  </r>
  <r>
    <x v="7"/>
    <x v="0"/>
    <x v="8"/>
    <x v="1"/>
    <x v="4"/>
    <x v="8"/>
    <x v="34"/>
    <x v="191"/>
    <x v="745"/>
    <n v="-19411.759999999998"/>
  </r>
  <r>
    <x v="7"/>
    <x v="0"/>
    <x v="8"/>
    <x v="1"/>
    <x v="4"/>
    <x v="8"/>
    <x v="34"/>
    <x v="191"/>
    <x v="746"/>
    <n v="-10067.23"/>
  </r>
  <r>
    <x v="7"/>
    <x v="0"/>
    <x v="8"/>
    <x v="1"/>
    <x v="4"/>
    <x v="8"/>
    <x v="34"/>
    <x v="191"/>
    <x v="747"/>
    <n v="-5563.03"/>
  </r>
  <r>
    <x v="7"/>
    <x v="0"/>
    <x v="8"/>
    <x v="1"/>
    <x v="4"/>
    <x v="8"/>
    <x v="34"/>
    <x v="191"/>
    <x v="748"/>
    <n v="-5563.03"/>
  </r>
  <r>
    <x v="7"/>
    <x v="0"/>
    <x v="8"/>
    <x v="1"/>
    <x v="4"/>
    <x v="8"/>
    <x v="34"/>
    <x v="191"/>
    <x v="444"/>
    <n v="-5563.03"/>
  </r>
  <r>
    <x v="7"/>
    <x v="0"/>
    <x v="8"/>
    <x v="1"/>
    <x v="4"/>
    <x v="8"/>
    <x v="34"/>
    <x v="191"/>
    <x v="446"/>
    <n v="-11647.06"/>
  </r>
  <r>
    <x v="7"/>
    <x v="0"/>
    <x v="8"/>
    <x v="1"/>
    <x v="4"/>
    <x v="8"/>
    <x v="34"/>
    <x v="191"/>
    <x v="754"/>
    <n v="-5563.03"/>
  </r>
  <r>
    <x v="7"/>
    <x v="0"/>
    <x v="8"/>
    <x v="1"/>
    <x v="4"/>
    <x v="8"/>
    <x v="34"/>
    <x v="191"/>
    <x v="760"/>
    <n v="-9445.3799999999992"/>
  </r>
  <r>
    <x v="7"/>
    <x v="0"/>
    <x v="8"/>
    <x v="1"/>
    <x v="4"/>
    <x v="8"/>
    <x v="34"/>
    <x v="191"/>
    <x v="761"/>
    <n v="-29155.47"/>
  </r>
  <r>
    <x v="7"/>
    <x v="0"/>
    <x v="8"/>
    <x v="1"/>
    <x v="4"/>
    <x v="8"/>
    <x v="34"/>
    <x v="191"/>
    <x v="763"/>
    <n v="-17563.03"/>
  </r>
  <r>
    <x v="7"/>
    <x v="0"/>
    <x v="8"/>
    <x v="1"/>
    <x v="4"/>
    <x v="8"/>
    <x v="34"/>
    <x v="191"/>
    <x v="767"/>
    <n v="-5563.03"/>
  </r>
  <r>
    <x v="7"/>
    <x v="0"/>
    <x v="8"/>
    <x v="1"/>
    <x v="4"/>
    <x v="8"/>
    <x v="34"/>
    <x v="191"/>
    <x v="769"/>
    <n v="-13949.58"/>
  </r>
  <r>
    <x v="7"/>
    <x v="0"/>
    <x v="8"/>
    <x v="1"/>
    <x v="4"/>
    <x v="8"/>
    <x v="34"/>
    <x v="191"/>
    <x v="770"/>
    <n v="-9680.68"/>
  </r>
  <r>
    <x v="7"/>
    <x v="0"/>
    <x v="8"/>
    <x v="1"/>
    <x v="4"/>
    <x v="8"/>
    <x v="34"/>
    <x v="191"/>
    <x v="771"/>
    <n v="-10966.39"/>
  </r>
  <r>
    <x v="7"/>
    <x v="0"/>
    <x v="8"/>
    <x v="1"/>
    <x v="4"/>
    <x v="8"/>
    <x v="34"/>
    <x v="191"/>
    <x v="777"/>
    <n v="-16689.080000000002"/>
  </r>
  <r>
    <x v="7"/>
    <x v="0"/>
    <x v="8"/>
    <x v="1"/>
    <x v="4"/>
    <x v="8"/>
    <x v="34"/>
    <x v="191"/>
    <x v="779"/>
    <n v="-4117.6499999999996"/>
  </r>
  <r>
    <x v="7"/>
    <x v="0"/>
    <x v="8"/>
    <x v="1"/>
    <x v="4"/>
    <x v="8"/>
    <x v="34"/>
    <x v="191"/>
    <x v="669"/>
    <n v="-58781.52"/>
  </r>
  <r>
    <x v="7"/>
    <x v="0"/>
    <x v="8"/>
    <x v="1"/>
    <x v="4"/>
    <x v="8"/>
    <x v="34"/>
    <x v="191"/>
    <x v="501"/>
    <n v="-12596.64"/>
  </r>
  <r>
    <x v="7"/>
    <x v="0"/>
    <x v="8"/>
    <x v="1"/>
    <x v="4"/>
    <x v="8"/>
    <x v="34"/>
    <x v="191"/>
    <x v="783"/>
    <n v="-11756.3"/>
  </r>
  <r>
    <x v="7"/>
    <x v="0"/>
    <x v="8"/>
    <x v="1"/>
    <x v="4"/>
    <x v="8"/>
    <x v="34"/>
    <x v="191"/>
    <x v="785"/>
    <n v="-12596.64"/>
  </r>
  <r>
    <x v="7"/>
    <x v="0"/>
    <x v="8"/>
    <x v="1"/>
    <x v="4"/>
    <x v="8"/>
    <x v="34"/>
    <x v="191"/>
    <x v="786"/>
    <n v="-11756.3"/>
  </r>
  <r>
    <x v="7"/>
    <x v="0"/>
    <x v="8"/>
    <x v="1"/>
    <x v="4"/>
    <x v="8"/>
    <x v="34"/>
    <x v="191"/>
    <x v="687"/>
    <n v="-22042.02"/>
  </r>
  <r>
    <x v="7"/>
    <x v="0"/>
    <x v="8"/>
    <x v="1"/>
    <x v="4"/>
    <x v="8"/>
    <x v="34"/>
    <x v="191"/>
    <x v="796"/>
    <n v="-5563.03"/>
  </r>
  <r>
    <x v="7"/>
    <x v="0"/>
    <x v="8"/>
    <x v="1"/>
    <x v="4"/>
    <x v="8"/>
    <x v="34"/>
    <x v="191"/>
    <x v="798"/>
    <n v="-3655.46"/>
  </r>
  <r>
    <x v="7"/>
    <x v="0"/>
    <x v="8"/>
    <x v="1"/>
    <x v="4"/>
    <x v="8"/>
    <x v="34"/>
    <x v="191"/>
    <x v="799"/>
    <n v="-11647.06"/>
  </r>
  <r>
    <x v="7"/>
    <x v="0"/>
    <x v="8"/>
    <x v="1"/>
    <x v="4"/>
    <x v="8"/>
    <x v="34"/>
    <x v="191"/>
    <x v="803"/>
    <n v="-11756.3"/>
  </r>
  <r>
    <x v="7"/>
    <x v="0"/>
    <x v="8"/>
    <x v="1"/>
    <x v="4"/>
    <x v="8"/>
    <x v="34"/>
    <x v="191"/>
    <x v="804"/>
    <n v="-11756.3"/>
  </r>
  <r>
    <x v="7"/>
    <x v="0"/>
    <x v="8"/>
    <x v="1"/>
    <x v="4"/>
    <x v="8"/>
    <x v="34"/>
    <x v="191"/>
    <x v="805"/>
    <n v="-5563.03"/>
  </r>
  <r>
    <x v="7"/>
    <x v="0"/>
    <x v="8"/>
    <x v="1"/>
    <x v="4"/>
    <x v="8"/>
    <x v="34"/>
    <x v="191"/>
    <x v="807"/>
    <n v="-12596.64"/>
  </r>
  <r>
    <x v="7"/>
    <x v="0"/>
    <x v="8"/>
    <x v="1"/>
    <x v="4"/>
    <x v="8"/>
    <x v="34"/>
    <x v="191"/>
    <x v="809"/>
    <n v="-5563.03"/>
  </r>
  <r>
    <x v="7"/>
    <x v="0"/>
    <x v="8"/>
    <x v="1"/>
    <x v="4"/>
    <x v="8"/>
    <x v="34"/>
    <x v="191"/>
    <x v="812"/>
    <n v="-3882.35"/>
  </r>
  <r>
    <x v="7"/>
    <x v="0"/>
    <x v="8"/>
    <x v="1"/>
    <x v="4"/>
    <x v="8"/>
    <x v="34"/>
    <x v="191"/>
    <x v="711"/>
    <n v="10075.629999999999"/>
  </r>
  <r>
    <x v="7"/>
    <x v="0"/>
    <x v="8"/>
    <x v="1"/>
    <x v="4"/>
    <x v="8"/>
    <x v="34"/>
    <x v="191"/>
    <x v="813"/>
    <n v="-21705.88"/>
  </r>
  <r>
    <x v="7"/>
    <x v="0"/>
    <x v="8"/>
    <x v="1"/>
    <x v="4"/>
    <x v="8"/>
    <x v="34"/>
    <x v="191"/>
    <x v="815"/>
    <n v="-11126.05"/>
  </r>
  <r>
    <x v="7"/>
    <x v="0"/>
    <x v="8"/>
    <x v="1"/>
    <x v="4"/>
    <x v="8"/>
    <x v="34"/>
    <x v="191"/>
    <x v="816"/>
    <n v="-7310.92"/>
  </r>
  <r>
    <x v="7"/>
    <x v="0"/>
    <x v="8"/>
    <x v="1"/>
    <x v="4"/>
    <x v="8"/>
    <x v="34"/>
    <x v="191"/>
    <x v="817"/>
    <n v="-5033.6099999999997"/>
  </r>
  <r>
    <x v="7"/>
    <x v="0"/>
    <x v="8"/>
    <x v="1"/>
    <x v="4"/>
    <x v="8"/>
    <x v="34"/>
    <x v="191"/>
    <x v="818"/>
    <n v="-11126.05"/>
  </r>
  <r>
    <x v="7"/>
    <x v="0"/>
    <x v="8"/>
    <x v="1"/>
    <x v="4"/>
    <x v="8"/>
    <x v="34"/>
    <x v="191"/>
    <x v="822"/>
    <n v="-12596.64"/>
  </r>
  <r>
    <x v="7"/>
    <x v="0"/>
    <x v="8"/>
    <x v="1"/>
    <x v="5"/>
    <x v="9"/>
    <x v="4"/>
    <x v="192"/>
    <x v="2"/>
    <n v="16000000"/>
  </r>
  <r>
    <x v="7"/>
    <x v="0"/>
    <x v="8"/>
    <x v="1"/>
    <x v="5"/>
    <x v="9"/>
    <x v="4"/>
    <x v="193"/>
    <x v="323"/>
    <n v="3500000"/>
  </r>
  <r>
    <x v="7"/>
    <x v="0"/>
    <x v="8"/>
    <x v="1"/>
    <x v="5"/>
    <x v="9"/>
    <x v="4"/>
    <x v="193"/>
    <x v="17"/>
    <n v="1750905"/>
  </r>
  <r>
    <x v="7"/>
    <x v="0"/>
    <x v="8"/>
    <x v="1"/>
    <x v="5"/>
    <x v="9"/>
    <x v="4"/>
    <x v="193"/>
    <x v="157"/>
    <n v="2800000"/>
  </r>
  <r>
    <x v="7"/>
    <x v="0"/>
    <x v="8"/>
    <x v="1"/>
    <x v="5"/>
    <x v="9"/>
    <x v="4"/>
    <x v="245"/>
    <x v="291"/>
    <n v="170000"/>
  </r>
  <r>
    <x v="7"/>
    <x v="0"/>
    <x v="8"/>
    <x v="1"/>
    <x v="5"/>
    <x v="9"/>
    <x v="4"/>
    <x v="245"/>
    <x v="136"/>
    <n v="1694213"/>
  </r>
  <r>
    <x v="7"/>
    <x v="0"/>
    <x v="8"/>
    <x v="1"/>
    <x v="5"/>
    <x v="9"/>
    <x v="4"/>
    <x v="245"/>
    <x v="320"/>
    <n v="390000"/>
  </r>
  <r>
    <x v="7"/>
    <x v="0"/>
    <x v="8"/>
    <x v="1"/>
    <x v="5"/>
    <x v="9"/>
    <x v="4"/>
    <x v="245"/>
    <x v="185"/>
    <n v="62800"/>
  </r>
  <r>
    <x v="7"/>
    <x v="0"/>
    <x v="8"/>
    <x v="1"/>
    <x v="5"/>
    <x v="9"/>
    <x v="4"/>
    <x v="245"/>
    <x v="2"/>
    <n v="898510"/>
  </r>
  <r>
    <x v="7"/>
    <x v="0"/>
    <x v="8"/>
    <x v="1"/>
    <x v="5"/>
    <x v="9"/>
    <x v="4"/>
    <x v="194"/>
    <x v="323"/>
    <n v="249095"/>
  </r>
  <r>
    <x v="7"/>
    <x v="0"/>
    <x v="8"/>
    <x v="1"/>
    <x v="5"/>
    <x v="9"/>
    <x v="4"/>
    <x v="194"/>
    <x v="17"/>
    <n v="249095"/>
  </r>
  <r>
    <x v="7"/>
    <x v="0"/>
    <x v="8"/>
    <x v="1"/>
    <x v="5"/>
    <x v="9"/>
    <x v="4"/>
    <x v="194"/>
    <x v="157"/>
    <n v="249095"/>
  </r>
  <r>
    <x v="7"/>
    <x v="0"/>
    <x v="8"/>
    <x v="1"/>
    <x v="5"/>
    <x v="9"/>
    <x v="4"/>
    <x v="195"/>
    <x v="323"/>
    <n v="312425"/>
  </r>
  <r>
    <x v="7"/>
    <x v="0"/>
    <x v="8"/>
    <x v="1"/>
    <x v="5"/>
    <x v="9"/>
    <x v="4"/>
    <x v="195"/>
    <x v="17"/>
    <n v="166667"/>
  </r>
  <r>
    <x v="7"/>
    <x v="0"/>
    <x v="8"/>
    <x v="1"/>
    <x v="5"/>
    <x v="9"/>
    <x v="4"/>
    <x v="195"/>
    <x v="157"/>
    <n v="254091"/>
  </r>
  <r>
    <x v="7"/>
    <x v="0"/>
    <x v="8"/>
    <x v="1"/>
    <x v="5"/>
    <x v="9"/>
    <x v="4"/>
    <x v="196"/>
    <x v="323"/>
    <n v="37491"/>
  </r>
  <r>
    <x v="7"/>
    <x v="0"/>
    <x v="8"/>
    <x v="1"/>
    <x v="5"/>
    <x v="9"/>
    <x v="4"/>
    <x v="196"/>
    <x v="17"/>
    <n v="20000"/>
  </r>
  <r>
    <x v="7"/>
    <x v="0"/>
    <x v="8"/>
    <x v="1"/>
    <x v="5"/>
    <x v="9"/>
    <x v="4"/>
    <x v="196"/>
    <x v="157"/>
    <n v="30491"/>
  </r>
  <r>
    <x v="7"/>
    <x v="0"/>
    <x v="8"/>
    <x v="1"/>
    <x v="5"/>
    <x v="9"/>
    <x v="4"/>
    <x v="197"/>
    <x v="323"/>
    <n v="312425"/>
  </r>
  <r>
    <x v="7"/>
    <x v="0"/>
    <x v="8"/>
    <x v="1"/>
    <x v="5"/>
    <x v="9"/>
    <x v="4"/>
    <x v="197"/>
    <x v="17"/>
    <n v="166667"/>
  </r>
  <r>
    <x v="7"/>
    <x v="0"/>
    <x v="8"/>
    <x v="1"/>
    <x v="5"/>
    <x v="9"/>
    <x v="4"/>
    <x v="197"/>
    <x v="157"/>
    <n v="254091"/>
  </r>
  <r>
    <x v="7"/>
    <x v="0"/>
    <x v="8"/>
    <x v="1"/>
    <x v="5"/>
    <x v="9"/>
    <x v="4"/>
    <x v="198"/>
    <x v="323"/>
    <n v="145833"/>
  </r>
  <r>
    <x v="7"/>
    <x v="0"/>
    <x v="8"/>
    <x v="1"/>
    <x v="5"/>
    <x v="9"/>
    <x v="4"/>
    <x v="198"/>
    <x v="17"/>
    <n v="72954"/>
  </r>
  <r>
    <x v="7"/>
    <x v="0"/>
    <x v="8"/>
    <x v="1"/>
    <x v="5"/>
    <x v="9"/>
    <x v="4"/>
    <x v="198"/>
    <x v="157"/>
    <n v="116667"/>
  </r>
  <r>
    <x v="7"/>
    <x v="0"/>
    <x v="8"/>
    <x v="1"/>
    <x v="5"/>
    <x v="9"/>
    <x v="4"/>
    <x v="198"/>
    <x v="2"/>
    <n v="833333"/>
  </r>
  <r>
    <x v="7"/>
    <x v="0"/>
    <x v="8"/>
    <x v="1"/>
    <x v="5"/>
    <x v="9"/>
    <x v="4"/>
    <x v="200"/>
    <x v="157"/>
    <n v="200000"/>
  </r>
  <r>
    <x v="7"/>
    <x v="0"/>
    <x v="8"/>
    <x v="1"/>
    <x v="5"/>
    <x v="9"/>
    <x v="4"/>
    <x v="200"/>
    <x v="2"/>
    <n v="10000000"/>
  </r>
  <r>
    <x v="7"/>
    <x v="0"/>
    <x v="8"/>
    <x v="1"/>
    <x v="5"/>
    <x v="9"/>
    <x v="4"/>
    <x v="201"/>
    <x v="5"/>
    <n v="79796"/>
  </r>
  <r>
    <x v="7"/>
    <x v="0"/>
    <x v="8"/>
    <x v="1"/>
    <x v="5"/>
    <x v="9"/>
    <x v="4"/>
    <x v="202"/>
    <x v="6"/>
    <n v="2075800"/>
  </r>
  <r>
    <x v="7"/>
    <x v="0"/>
    <x v="8"/>
    <x v="1"/>
    <x v="5"/>
    <x v="9"/>
    <x v="4"/>
    <x v="203"/>
    <x v="8"/>
    <n v="868400"/>
  </r>
  <r>
    <x v="7"/>
    <x v="0"/>
    <x v="8"/>
    <x v="1"/>
    <x v="5"/>
    <x v="9"/>
    <x v="4"/>
    <x v="113"/>
    <x v="314"/>
    <n v="1320000"/>
  </r>
  <r>
    <x v="7"/>
    <x v="0"/>
    <x v="8"/>
    <x v="1"/>
    <x v="5"/>
    <x v="9"/>
    <x v="4"/>
    <x v="113"/>
    <x v="354"/>
    <n v="899000"/>
  </r>
  <r>
    <x v="7"/>
    <x v="0"/>
    <x v="8"/>
    <x v="1"/>
    <x v="5"/>
    <x v="9"/>
    <x v="4"/>
    <x v="147"/>
    <x v="239"/>
    <n v="1596800"/>
  </r>
  <r>
    <x v="7"/>
    <x v="0"/>
    <x v="8"/>
    <x v="1"/>
    <x v="5"/>
    <x v="9"/>
    <x v="9"/>
    <x v="114"/>
    <x v="294"/>
    <n v="2135250"/>
  </r>
  <r>
    <x v="7"/>
    <x v="0"/>
    <x v="8"/>
    <x v="1"/>
    <x v="5"/>
    <x v="9"/>
    <x v="9"/>
    <x v="204"/>
    <x v="355"/>
    <n v="600000"/>
  </r>
  <r>
    <x v="7"/>
    <x v="0"/>
    <x v="8"/>
    <x v="1"/>
    <x v="5"/>
    <x v="9"/>
    <x v="9"/>
    <x v="204"/>
    <x v="212"/>
    <n v="3558750"/>
  </r>
  <r>
    <x v="7"/>
    <x v="0"/>
    <x v="8"/>
    <x v="1"/>
    <x v="5"/>
    <x v="9"/>
    <x v="9"/>
    <x v="170"/>
    <x v="337"/>
    <n v="259874"/>
  </r>
  <r>
    <x v="7"/>
    <x v="0"/>
    <x v="8"/>
    <x v="1"/>
    <x v="5"/>
    <x v="9"/>
    <x v="5"/>
    <x v="61"/>
    <x v="88"/>
    <n v="890"/>
  </r>
  <r>
    <x v="7"/>
    <x v="0"/>
    <x v="8"/>
    <x v="1"/>
    <x v="5"/>
    <x v="9"/>
    <x v="5"/>
    <x v="61"/>
    <x v="610"/>
    <n v="8074.08"/>
  </r>
  <r>
    <x v="7"/>
    <x v="0"/>
    <x v="8"/>
    <x v="1"/>
    <x v="5"/>
    <x v="9"/>
    <x v="5"/>
    <x v="61"/>
    <x v="260"/>
    <n v="46000"/>
  </r>
  <r>
    <x v="7"/>
    <x v="0"/>
    <x v="8"/>
    <x v="1"/>
    <x v="5"/>
    <x v="9"/>
    <x v="5"/>
    <x v="61"/>
    <x v="824"/>
    <n v="46889"/>
  </r>
  <r>
    <x v="7"/>
    <x v="0"/>
    <x v="8"/>
    <x v="1"/>
    <x v="5"/>
    <x v="9"/>
    <x v="5"/>
    <x v="61"/>
    <x v="825"/>
    <n v="11518.52"/>
  </r>
  <r>
    <x v="7"/>
    <x v="0"/>
    <x v="8"/>
    <x v="1"/>
    <x v="5"/>
    <x v="9"/>
    <x v="5"/>
    <x v="61"/>
    <x v="201"/>
    <n v="1622.22"/>
  </r>
  <r>
    <x v="7"/>
    <x v="0"/>
    <x v="8"/>
    <x v="1"/>
    <x v="5"/>
    <x v="9"/>
    <x v="5"/>
    <x v="61"/>
    <x v="53"/>
    <n v="1933.32"/>
  </r>
  <r>
    <x v="7"/>
    <x v="0"/>
    <x v="8"/>
    <x v="1"/>
    <x v="5"/>
    <x v="9"/>
    <x v="5"/>
    <x v="61"/>
    <x v="339"/>
    <n v="1696.29"/>
  </r>
  <r>
    <x v="7"/>
    <x v="0"/>
    <x v="8"/>
    <x v="1"/>
    <x v="5"/>
    <x v="9"/>
    <x v="5"/>
    <x v="61"/>
    <x v="174"/>
    <n v="1407.41"/>
  </r>
  <r>
    <x v="7"/>
    <x v="0"/>
    <x v="8"/>
    <x v="1"/>
    <x v="5"/>
    <x v="9"/>
    <x v="5"/>
    <x v="61"/>
    <x v="128"/>
    <n v="740.74"/>
  </r>
  <r>
    <x v="7"/>
    <x v="0"/>
    <x v="8"/>
    <x v="1"/>
    <x v="5"/>
    <x v="9"/>
    <x v="5"/>
    <x v="26"/>
    <x v="204"/>
    <n v="287000"/>
  </r>
  <r>
    <x v="7"/>
    <x v="0"/>
    <x v="8"/>
    <x v="1"/>
    <x v="5"/>
    <x v="9"/>
    <x v="6"/>
    <x v="205"/>
    <x v="293"/>
    <n v="5000000"/>
  </r>
  <r>
    <x v="7"/>
    <x v="0"/>
    <x v="8"/>
    <x v="1"/>
    <x v="5"/>
    <x v="9"/>
    <x v="6"/>
    <x v="143"/>
    <x v="70"/>
    <n v="934787"/>
  </r>
  <r>
    <x v="7"/>
    <x v="0"/>
    <x v="8"/>
    <x v="1"/>
    <x v="5"/>
    <x v="9"/>
    <x v="29"/>
    <x v="154"/>
    <x v="203"/>
    <n v="50485"/>
  </r>
  <r>
    <x v="7"/>
    <x v="0"/>
    <x v="8"/>
    <x v="1"/>
    <x v="5"/>
    <x v="9"/>
    <x v="0"/>
    <x v="246"/>
    <x v="127"/>
    <n v="299904"/>
  </r>
  <r>
    <x v="7"/>
    <x v="0"/>
    <x v="8"/>
    <x v="1"/>
    <x v="5"/>
    <x v="9"/>
    <x v="0"/>
    <x v="207"/>
    <x v="254"/>
    <n v="491184"/>
  </r>
  <r>
    <x v="7"/>
    <x v="0"/>
    <x v="8"/>
    <x v="1"/>
    <x v="5"/>
    <x v="9"/>
    <x v="0"/>
    <x v="247"/>
    <x v="254"/>
    <n v="176570"/>
  </r>
  <r>
    <x v="7"/>
    <x v="0"/>
    <x v="8"/>
    <x v="1"/>
    <x v="5"/>
    <x v="9"/>
    <x v="0"/>
    <x v="208"/>
    <x v="88"/>
    <n v="402824"/>
  </r>
  <r>
    <x v="7"/>
    <x v="0"/>
    <x v="8"/>
    <x v="1"/>
    <x v="5"/>
    <x v="9"/>
    <x v="0"/>
    <x v="209"/>
    <x v="92"/>
    <n v="85425"/>
  </r>
  <r>
    <x v="7"/>
    <x v="0"/>
    <x v="8"/>
    <x v="1"/>
    <x v="5"/>
    <x v="9"/>
    <x v="0"/>
    <x v="209"/>
    <x v="228"/>
    <n v="300000"/>
  </r>
  <r>
    <x v="7"/>
    <x v="0"/>
    <x v="8"/>
    <x v="1"/>
    <x v="5"/>
    <x v="9"/>
    <x v="0"/>
    <x v="209"/>
    <x v="128"/>
    <n v="9259.26"/>
  </r>
  <r>
    <x v="7"/>
    <x v="0"/>
    <x v="8"/>
    <x v="1"/>
    <x v="5"/>
    <x v="9"/>
    <x v="0"/>
    <x v="209"/>
    <x v="40"/>
    <n v="17550"/>
  </r>
  <r>
    <x v="7"/>
    <x v="0"/>
    <x v="8"/>
    <x v="1"/>
    <x v="5"/>
    <x v="9"/>
    <x v="0"/>
    <x v="51"/>
    <x v="417"/>
    <n v="1223932"/>
  </r>
  <r>
    <x v="7"/>
    <x v="0"/>
    <x v="8"/>
    <x v="1"/>
    <x v="5"/>
    <x v="9"/>
    <x v="0"/>
    <x v="51"/>
    <x v="13"/>
    <n v="3500200"/>
  </r>
  <r>
    <x v="7"/>
    <x v="0"/>
    <x v="8"/>
    <x v="1"/>
    <x v="5"/>
    <x v="9"/>
    <x v="0"/>
    <x v="51"/>
    <x v="246"/>
    <n v="814137.48"/>
  </r>
  <r>
    <x v="7"/>
    <x v="0"/>
    <x v="8"/>
    <x v="1"/>
    <x v="5"/>
    <x v="9"/>
    <x v="0"/>
    <x v="51"/>
    <x v="14"/>
    <n v="1558883.73"/>
  </r>
  <r>
    <x v="7"/>
    <x v="0"/>
    <x v="8"/>
    <x v="1"/>
    <x v="5"/>
    <x v="9"/>
    <x v="0"/>
    <x v="51"/>
    <x v="394"/>
    <n v="4900000"/>
  </r>
  <r>
    <x v="7"/>
    <x v="0"/>
    <x v="8"/>
    <x v="1"/>
    <x v="5"/>
    <x v="9"/>
    <x v="0"/>
    <x v="51"/>
    <x v="608"/>
    <n v="880000"/>
  </r>
  <r>
    <x v="7"/>
    <x v="0"/>
    <x v="8"/>
    <x v="1"/>
    <x v="5"/>
    <x v="9"/>
    <x v="12"/>
    <x v="57"/>
    <x v="31"/>
    <n v="727200"/>
  </r>
  <r>
    <x v="7"/>
    <x v="0"/>
    <x v="8"/>
    <x v="1"/>
    <x v="5"/>
    <x v="9"/>
    <x v="19"/>
    <x v="211"/>
    <x v="237"/>
    <n v="467245"/>
  </r>
  <r>
    <x v="7"/>
    <x v="0"/>
    <x v="8"/>
    <x v="1"/>
    <x v="5"/>
    <x v="9"/>
    <x v="19"/>
    <x v="211"/>
    <x v="826"/>
    <n v="1300000"/>
  </r>
  <r>
    <x v="7"/>
    <x v="0"/>
    <x v="8"/>
    <x v="1"/>
    <x v="5"/>
    <x v="9"/>
    <x v="19"/>
    <x v="243"/>
    <x v="139"/>
    <n v="281344.53000000003"/>
  </r>
  <r>
    <x v="7"/>
    <x v="0"/>
    <x v="8"/>
    <x v="1"/>
    <x v="5"/>
    <x v="9"/>
    <x v="16"/>
    <x v="212"/>
    <x v="610"/>
    <n v="620280"/>
  </r>
  <r>
    <x v="7"/>
    <x v="0"/>
    <x v="8"/>
    <x v="1"/>
    <x v="5"/>
    <x v="9"/>
    <x v="16"/>
    <x v="213"/>
    <x v="204"/>
    <n v="1858100"/>
  </r>
  <r>
    <x v="7"/>
    <x v="0"/>
    <x v="8"/>
    <x v="1"/>
    <x v="5"/>
    <x v="9"/>
    <x v="27"/>
    <x v="214"/>
    <x v="140"/>
    <n v="57058.400000000001"/>
  </r>
  <r>
    <x v="7"/>
    <x v="0"/>
    <x v="8"/>
    <x v="1"/>
    <x v="5"/>
    <x v="9"/>
    <x v="27"/>
    <x v="215"/>
    <x v="140"/>
    <n v="254166.68"/>
  </r>
  <r>
    <x v="7"/>
    <x v="0"/>
    <x v="8"/>
    <x v="1"/>
    <x v="5"/>
    <x v="9"/>
    <x v="22"/>
    <x v="216"/>
    <x v="140"/>
    <n v="34613"/>
  </r>
  <r>
    <x v="7"/>
    <x v="0"/>
    <x v="8"/>
    <x v="1"/>
    <x v="5"/>
    <x v="9"/>
    <x v="2"/>
    <x v="217"/>
    <x v="737"/>
    <n v="162000"/>
  </r>
  <r>
    <x v="7"/>
    <x v="0"/>
    <x v="8"/>
    <x v="1"/>
    <x v="5"/>
    <x v="9"/>
    <x v="2"/>
    <x v="217"/>
    <x v="827"/>
    <n v="59900"/>
  </r>
  <r>
    <x v="7"/>
    <x v="0"/>
    <x v="8"/>
    <x v="1"/>
    <x v="5"/>
    <x v="9"/>
    <x v="2"/>
    <x v="217"/>
    <x v="205"/>
    <n v="1054796.1000000001"/>
  </r>
  <r>
    <x v="7"/>
    <x v="0"/>
    <x v="8"/>
    <x v="1"/>
    <x v="5"/>
    <x v="9"/>
    <x v="2"/>
    <x v="217"/>
    <x v="246"/>
    <n v="4000000"/>
  </r>
  <r>
    <x v="7"/>
    <x v="0"/>
    <x v="8"/>
    <x v="1"/>
    <x v="5"/>
    <x v="9"/>
    <x v="2"/>
    <x v="217"/>
    <x v="124"/>
    <n v="294766"/>
  </r>
  <r>
    <x v="7"/>
    <x v="0"/>
    <x v="8"/>
    <x v="1"/>
    <x v="5"/>
    <x v="9"/>
    <x v="2"/>
    <x v="217"/>
    <x v="263"/>
    <n v="175981.37"/>
  </r>
  <r>
    <x v="7"/>
    <x v="0"/>
    <x v="8"/>
    <x v="1"/>
    <x v="5"/>
    <x v="9"/>
    <x v="2"/>
    <x v="217"/>
    <x v="21"/>
    <n v="1084563.8799999999"/>
  </r>
  <r>
    <x v="7"/>
    <x v="0"/>
    <x v="8"/>
    <x v="1"/>
    <x v="5"/>
    <x v="9"/>
    <x v="2"/>
    <x v="219"/>
    <x v="610"/>
    <n v="3796"/>
  </r>
  <r>
    <x v="7"/>
    <x v="0"/>
    <x v="8"/>
    <x v="1"/>
    <x v="5"/>
    <x v="9"/>
    <x v="2"/>
    <x v="219"/>
    <x v="139"/>
    <n v="535285.49"/>
  </r>
  <r>
    <x v="7"/>
    <x v="0"/>
    <x v="8"/>
    <x v="1"/>
    <x v="5"/>
    <x v="9"/>
    <x v="2"/>
    <x v="219"/>
    <x v="128"/>
    <n v="175000"/>
  </r>
  <r>
    <x v="7"/>
    <x v="0"/>
    <x v="8"/>
    <x v="1"/>
    <x v="5"/>
    <x v="9"/>
    <x v="2"/>
    <x v="76"/>
    <x v="828"/>
    <n v="12000"/>
  </r>
  <r>
    <x v="7"/>
    <x v="0"/>
    <x v="8"/>
    <x v="1"/>
    <x v="5"/>
    <x v="9"/>
    <x v="2"/>
    <x v="76"/>
    <x v="190"/>
    <n v="76050.41"/>
  </r>
  <r>
    <x v="7"/>
    <x v="0"/>
    <x v="8"/>
    <x v="1"/>
    <x v="5"/>
    <x v="9"/>
    <x v="2"/>
    <x v="53"/>
    <x v="94"/>
    <n v="243592"/>
  </r>
  <r>
    <x v="7"/>
    <x v="0"/>
    <x v="8"/>
    <x v="1"/>
    <x v="5"/>
    <x v="9"/>
    <x v="2"/>
    <x v="220"/>
    <x v="17"/>
    <n v="11000"/>
  </r>
  <r>
    <x v="7"/>
    <x v="0"/>
    <x v="8"/>
    <x v="1"/>
    <x v="5"/>
    <x v="9"/>
    <x v="2"/>
    <x v="220"/>
    <x v="218"/>
    <n v="173600"/>
  </r>
  <r>
    <x v="7"/>
    <x v="0"/>
    <x v="8"/>
    <x v="1"/>
    <x v="5"/>
    <x v="9"/>
    <x v="2"/>
    <x v="220"/>
    <x v="157"/>
    <n v="20000"/>
  </r>
  <r>
    <x v="7"/>
    <x v="0"/>
    <x v="8"/>
    <x v="1"/>
    <x v="5"/>
    <x v="9"/>
    <x v="2"/>
    <x v="221"/>
    <x v="610"/>
    <n v="100926"/>
  </r>
  <r>
    <x v="7"/>
    <x v="0"/>
    <x v="8"/>
    <x v="1"/>
    <x v="5"/>
    <x v="9"/>
    <x v="2"/>
    <x v="221"/>
    <x v="260"/>
    <n v="575000"/>
  </r>
  <r>
    <x v="7"/>
    <x v="0"/>
    <x v="8"/>
    <x v="1"/>
    <x v="5"/>
    <x v="9"/>
    <x v="2"/>
    <x v="221"/>
    <x v="299"/>
    <n v="337000"/>
  </r>
  <r>
    <x v="7"/>
    <x v="0"/>
    <x v="8"/>
    <x v="1"/>
    <x v="5"/>
    <x v="9"/>
    <x v="2"/>
    <x v="221"/>
    <x v="824"/>
    <n v="586111.19999999995"/>
  </r>
  <r>
    <x v="7"/>
    <x v="0"/>
    <x v="8"/>
    <x v="1"/>
    <x v="5"/>
    <x v="9"/>
    <x v="2"/>
    <x v="221"/>
    <x v="825"/>
    <n v="159481.48000000001"/>
  </r>
  <r>
    <x v="7"/>
    <x v="0"/>
    <x v="8"/>
    <x v="1"/>
    <x v="5"/>
    <x v="9"/>
    <x v="2"/>
    <x v="221"/>
    <x v="368"/>
    <n v="64705.88"/>
  </r>
  <r>
    <x v="7"/>
    <x v="0"/>
    <x v="8"/>
    <x v="1"/>
    <x v="5"/>
    <x v="9"/>
    <x v="2"/>
    <x v="221"/>
    <x v="201"/>
    <n v="20277.78"/>
  </r>
  <r>
    <x v="7"/>
    <x v="0"/>
    <x v="8"/>
    <x v="1"/>
    <x v="5"/>
    <x v="9"/>
    <x v="2"/>
    <x v="221"/>
    <x v="53"/>
    <n v="26584"/>
  </r>
  <r>
    <x v="7"/>
    <x v="0"/>
    <x v="8"/>
    <x v="1"/>
    <x v="5"/>
    <x v="9"/>
    <x v="2"/>
    <x v="221"/>
    <x v="339"/>
    <n v="21203.71"/>
  </r>
  <r>
    <x v="7"/>
    <x v="0"/>
    <x v="8"/>
    <x v="1"/>
    <x v="5"/>
    <x v="9"/>
    <x v="2"/>
    <x v="221"/>
    <x v="829"/>
    <n v="20840.330000000002"/>
  </r>
  <r>
    <x v="7"/>
    <x v="0"/>
    <x v="8"/>
    <x v="1"/>
    <x v="5"/>
    <x v="9"/>
    <x v="2"/>
    <x v="221"/>
    <x v="830"/>
    <n v="193700"/>
  </r>
  <r>
    <x v="7"/>
    <x v="0"/>
    <x v="8"/>
    <x v="1"/>
    <x v="5"/>
    <x v="9"/>
    <x v="2"/>
    <x v="221"/>
    <x v="174"/>
    <n v="17592.59"/>
  </r>
  <r>
    <x v="7"/>
    <x v="0"/>
    <x v="8"/>
    <x v="1"/>
    <x v="5"/>
    <x v="10"/>
    <x v="4"/>
    <x v="222"/>
    <x v="291"/>
    <n v="6550000"/>
  </r>
  <r>
    <x v="7"/>
    <x v="0"/>
    <x v="8"/>
    <x v="1"/>
    <x v="5"/>
    <x v="10"/>
    <x v="4"/>
    <x v="222"/>
    <x v="136"/>
    <n v="4356000"/>
  </r>
  <r>
    <x v="7"/>
    <x v="0"/>
    <x v="8"/>
    <x v="1"/>
    <x v="5"/>
    <x v="10"/>
    <x v="4"/>
    <x v="222"/>
    <x v="250"/>
    <n v="2100000"/>
  </r>
  <r>
    <x v="7"/>
    <x v="0"/>
    <x v="8"/>
    <x v="1"/>
    <x v="5"/>
    <x v="10"/>
    <x v="4"/>
    <x v="222"/>
    <x v="320"/>
    <n v="3600000"/>
  </r>
  <r>
    <x v="7"/>
    <x v="0"/>
    <x v="8"/>
    <x v="1"/>
    <x v="5"/>
    <x v="10"/>
    <x v="4"/>
    <x v="222"/>
    <x v="319"/>
    <n v="1050543"/>
  </r>
  <r>
    <x v="7"/>
    <x v="0"/>
    <x v="8"/>
    <x v="1"/>
    <x v="5"/>
    <x v="10"/>
    <x v="4"/>
    <x v="222"/>
    <x v="616"/>
    <n v="3300000"/>
  </r>
  <r>
    <x v="7"/>
    <x v="0"/>
    <x v="8"/>
    <x v="1"/>
    <x v="5"/>
    <x v="10"/>
    <x v="4"/>
    <x v="222"/>
    <x v="185"/>
    <n v="7000000"/>
  </r>
  <r>
    <x v="7"/>
    <x v="0"/>
    <x v="8"/>
    <x v="1"/>
    <x v="5"/>
    <x v="10"/>
    <x v="4"/>
    <x v="223"/>
    <x v="250"/>
    <n v="249095"/>
  </r>
  <r>
    <x v="7"/>
    <x v="0"/>
    <x v="8"/>
    <x v="1"/>
    <x v="5"/>
    <x v="10"/>
    <x v="4"/>
    <x v="223"/>
    <x v="319"/>
    <n v="149457"/>
  </r>
  <r>
    <x v="7"/>
    <x v="0"/>
    <x v="8"/>
    <x v="1"/>
    <x v="5"/>
    <x v="10"/>
    <x v="4"/>
    <x v="223"/>
    <x v="616"/>
    <n v="249095"/>
  </r>
  <r>
    <x v="7"/>
    <x v="0"/>
    <x v="8"/>
    <x v="1"/>
    <x v="5"/>
    <x v="10"/>
    <x v="4"/>
    <x v="224"/>
    <x v="291"/>
    <n v="545833"/>
  </r>
  <r>
    <x v="7"/>
    <x v="0"/>
    <x v="8"/>
    <x v="1"/>
    <x v="5"/>
    <x v="10"/>
    <x v="4"/>
    <x v="224"/>
    <x v="136"/>
    <n v="363000"/>
  </r>
  <r>
    <x v="7"/>
    <x v="0"/>
    <x v="8"/>
    <x v="1"/>
    <x v="5"/>
    <x v="10"/>
    <x v="4"/>
    <x v="224"/>
    <x v="250"/>
    <n v="195758"/>
  </r>
  <r>
    <x v="7"/>
    <x v="0"/>
    <x v="8"/>
    <x v="1"/>
    <x v="5"/>
    <x v="10"/>
    <x v="4"/>
    <x v="224"/>
    <x v="320"/>
    <n v="333333"/>
  </r>
  <r>
    <x v="7"/>
    <x v="0"/>
    <x v="8"/>
    <x v="1"/>
    <x v="5"/>
    <x v="10"/>
    <x v="4"/>
    <x v="224"/>
    <x v="319"/>
    <n v="101000"/>
  </r>
  <r>
    <x v="7"/>
    <x v="0"/>
    <x v="8"/>
    <x v="1"/>
    <x v="5"/>
    <x v="10"/>
    <x v="4"/>
    <x v="224"/>
    <x v="616"/>
    <n v="295758"/>
  </r>
  <r>
    <x v="7"/>
    <x v="0"/>
    <x v="8"/>
    <x v="1"/>
    <x v="5"/>
    <x v="10"/>
    <x v="4"/>
    <x v="224"/>
    <x v="185"/>
    <n v="583333"/>
  </r>
  <r>
    <x v="7"/>
    <x v="0"/>
    <x v="8"/>
    <x v="1"/>
    <x v="5"/>
    <x v="10"/>
    <x v="4"/>
    <x v="225"/>
    <x v="291"/>
    <n v="65500"/>
  </r>
  <r>
    <x v="7"/>
    <x v="0"/>
    <x v="8"/>
    <x v="1"/>
    <x v="5"/>
    <x v="10"/>
    <x v="4"/>
    <x v="225"/>
    <x v="136"/>
    <n v="43560"/>
  </r>
  <r>
    <x v="7"/>
    <x v="0"/>
    <x v="8"/>
    <x v="1"/>
    <x v="5"/>
    <x v="10"/>
    <x v="4"/>
    <x v="225"/>
    <x v="250"/>
    <n v="23491"/>
  </r>
  <r>
    <x v="7"/>
    <x v="0"/>
    <x v="8"/>
    <x v="1"/>
    <x v="5"/>
    <x v="10"/>
    <x v="4"/>
    <x v="225"/>
    <x v="320"/>
    <n v="40000"/>
  </r>
  <r>
    <x v="7"/>
    <x v="0"/>
    <x v="8"/>
    <x v="1"/>
    <x v="5"/>
    <x v="10"/>
    <x v="4"/>
    <x v="225"/>
    <x v="319"/>
    <n v="12000"/>
  </r>
  <r>
    <x v="7"/>
    <x v="0"/>
    <x v="8"/>
    <x v="1"/>
    <x v="5"/>
    <x v="10"/>
    <x v="4"/>
    <x v="225"/>
    <x v="616"/>
    <n v="35491"/>
  </r>
  <r>
    <x v="7"/>
    <x v="0"/>
    <x v="8"/>
    <x v="1"/>
    <x v="5"/>
    <x v="10"/>
    <x v="4"/>
    <x v="225"/>
    <x v="185"/>
    <n v="70000"/>
  </r>
  <r>
    <x v="7"/>
    <x v="0"/>
    <x v="8"/>
    <x v="1"/>
    <x v="5"/>
    <x v="10"/>
    <x v="4"/>
    <x v="226"/>
    <x v="291"/>
    <n v="545833"/>
  </r>
  <r>
    <x v="7"/>
    <x v="0"/>
    <x v="8"/>
    <x v="1"/>
    <x v="5"/>
    <x v="10"/>
    <x v="4"/>
    <x v="226"/>
    <x v="136"/>
    <n v="363000"/>
  </r>
  <r>
    <x v="7"/>
    <x v="0"/>
    <x v="8"/>
    <x v="1"/>
    <x v="5"/>
    <x v="10"/>
    <x v="4"/>
    <x v="226"/>
    <x v="250"/>
    <n v="195758"/>
  </r>
  <r>
    <x v="7"/>
    <x v="0"/>
    <x v="8"/>
    <x v="1"/>
    <x v="5"/>
    <x v="10"/>
    <x v="4"/>
    <x v="226"/>
    <x v="320"/>
    <n v="333333"/>
  </r>
  <r>
    <x v="7"/>
    <x v="0"/>
    <x v="8"/>
    <x v="1"/>
    <x v="5"/>
    <x v="10"/>
    <x v="4"/>
    <x v="226"/>
    <x v="319"/>
    <n v="101000"/>
  </r>
  <r>
    <x v="7"/>
    <x v="0"/>
    <x v="8"/>
    <x v="1"/>
    <x v="5"/>
    <x v="10"/>
    <x v="4"/>
    <x v="226"/>
    <x v="616"/>
    <n v="295758"/>
  </r>
  <r>
    <x v="7"/>
    <x v="0"/>
    <x v="8"/>
    <x v="1"/>
    <x v="5"/>
    <x v="10"/>
    <x v="4"/>
    <x v="226"/>
    <x v="185"/>
    <n v="583333"/>
  </r>
  <r>
    <x v="7"/>
    <x v="0"/>
    <x v="8"/>
    <x v="1"/>
    <x v="5"/>
    <x v="10"/>
    <x v="4"/>
    <x v="227"/>
    <x v="291"/>
    <n v="272917"/>
  </r>
  <r>
    <x v="7"/>
    <x v="0"/>
    <x v="8"/>
    <x v="1"/>
    <x v="5"/>
    <x v="10"/>
    <x v="4"/>
    <x v="227"/>
    <x v="136"/>
    <n v="181500"/>
  </r>
  <r>
    <x v="7"/>
    <x v="0"/>
    <x v="8"/>
    <x v="1"/>
    <x v="5"/>
    <x v="10"/>
    <x v="4"/>
    <x v="227"/>
    <x v="250"/>
    <n v="87500"/>
  </r>
  <r>
    <x v="7"/>
    <x v="0"/>
    <x v="8"/>
    <x v="1"/>
    <x v="5"/>
    <x v="10"/>
    <x v="4"/>
    <x v="227"/>
    <x v="320"/>
    <n v="166667"/>
  </r>
  <r>
    <x v="7"/>
    <x v="0"/>
    <x v="8"/>
    <x v="1"/>
    <x v="5"/>
    <x v="10"/>
    <x v="4"/>
    <x v="227"/>
    <x v="319"/>
    <n v="43773"/>
  </r>
  <r>
    <x v="7"/>
    <x v="0"/>
    <x v="8"/>
    <x v="1"/>
    <x v="5"/>
    <x v="10"/>
    <x v="4"/>
    <x v="227"/>
    <x v="616"/>
    <n v="137500"/>
  </r>
  <r>
    <x v="7"/>
    <x v="0"/>
    <x v="8"/>
    <x v="1"/>
    <x v="5"/>
    <x v="10"/>
    <x v="4"/>
    <x v="227"/>
    <x v="185"/>
    <n v="291667"/>
  </r>
  <r>
    <x v="7"/>
    <x v="0"/>
    <x v="8"/>
    <x v="1"/>
    <x v="5"/>
    <x v="10"/>
    <x v="4"/>
    <x v="228"/>
    <x v="291"/>
    <n v="200000"/>
  </r>
  <r>
    <x v="7"/>
    <x v="0"/>
    <x v="8"/>
    <x v="1"/>
    <x v="5"/>
    <x v="10"/>
    <x v="4"/>
    <x v="228"/>
    <x v="250"/>
    <n v="200000"/>
  </r>
  <r>
    <x v="7"/>
    <x v="0"/>
    <x v="8"/>
    <x v="1"/>
    <x v="5"/>
    <x v="10"/>
    <x v="4"/>
    <x v="228"/>
    <x v="616"/>
    <n v="200000"/>
  </r>
  <r>
    <x v="7"/>
    <x v="0"/>
    <x v="8"/>
    <x v="1"/>
    <x v="5"/>
    <x v="10"/>
    <x v="4"/>
    <x v="229"/>
    <x v="5"/>
    <n v="167104"/>
  </r>
  <r>
    <x v="7"/>
    <x v="0"/>
    <x v="8"/>
    <x v="1"/>
    <x v="5"/>
    <x v="10"/>
    <x v="4"/>
    <x v="152"/>
    <x v="181"/>
    <n v="142"/>
  </r>
  <r>
    <x v="7"/>
    <x v="0"/>
    <x v="8"/>
    <x v="1"/>
    <x v="5"/>
    <x v="10"/>
    <x v="4"/>
    <x v="152"/>
    <x v="831"/>
    <n v="130"/>
  </r>
  <r>
    <x v="7"/>
    <x v="0"/>
    <x v="8"/>
    <x v="1"/>
    <x v="5"/>
    <x v="10"/>
    <x v="4"/>
    <x v="152"/>
    <x v="130"/>
    <n v="3966"/>
  </r>
  <r>
    <x v="7"/>
    <x v="0"/>
    <x v="8"/>
    <x v="1"/>
    <x v="5"/>
    <x v="10"/>
    <x v="4"/>
    <x v="230"/>
    <x v="7"/>
    <n v="786000"/>
  </r>
  <r>
    <x v="7"/>
    <x v="0"/>
    <x v="8"/>
    <x v="1"/>
    <x v="5"/>
    <x v="10"/>
    <x v="4"/>
    <x v="230"/>
    <x v="160"/>
    <n v="648000"/>
  </r>
  <r>
    <x v="7"/>
    <x v="0"/>
    <x v="8"/>
    <x v="1"/>
    <x v="5"/>
    <x v="10"/>
    <x v="4"/>
    <x v="230"/>
    <x v="6"/>
    <n v="1968838"/>
  </r>
  <r>
    <x v="7"/>
    <x v="0"/>
    <x v="8"/>
    <x v="1"/>
    <x v="5"/>
    <x v="10"/>
    <x v="4"/>
    <x v="231"/>
    <x v="367"/>
    <n v="174300"/>
  </r>
  <r>
    <x v="7"/>
    <x v="0"/>
    <x v="8"/>
    <x v="1"/>
    <x v="5"/>
    <x v="10"/>
    <x v="4"/>
    <x v="231"/>
    <x v="8"/>
    <n v="973800"/>
  </r>
  <r>
    <x v="7"/>
    <x v="0"/>
    <x v="8"/>
    <x v="1"/>
    <x v="5"/>
    <x v="1"/>
    <x v="7"/>
    <x v="233"/>
    <x v="321"/>
    <n v="45340"/>
  </r>
  <r>
    <x v="7"/>
    <x v="0"/>
    <x v="8"/>
    <x v="1"/>
    <x v="5"/>
    <x v="1"/>
    <x v="7"/>
    <x v="233"/>
    <x v="29"/>
    <n v="152500"/>
  </r>
  <r>
    <x v="7"/>
    <x v="0"/>
    <x v="8"/>
    <x v="1"/>
    <x v="5"/>
    <x v="1"/>
    <x v="7"/>
    <x v="233"/>
    <x v="294"/>
    <n v="16377.71"/>
  </r>
  <r>
    <x v="7"/>
    <x v="0"/>
    <x v="8"/>
    <x v="1"/>
    <x v="5"/>
    <x v="1"/>
    <x v="7"/>
    <x v="234"/>
    <x v="321"/>
    <n v="84000"/>
  </r>
  <r>
    <x v="7"/>
    <x v="0"/>
    <x v="8"/>
    <x v="1"/>
    <x v="5"/>
    <x v="1"/>
    <x v="7"/>
    <x v="234"/>
    <x v="29"/>
    <n v="201150"/>
  </r>
  <r>
    <x v="7"/>
    <x v="0"/>
    <x v="8"/>
    <x v="1"/>
    <x v="5"/>
    <x v="1"/>
    <x v="7"/>
    <x v="234"/>
    <x v="169"/>
    <n v="661553"/>
  </r>
  <r>
    <x v="7"/>
    <x v="0"/>
    <x v="8"/>
    <x v="1"/>
    <x v="5"/>
    <x v="1"/>
    <x v="7"/>
    <x v="55"/>
    <x v="246"/>
    <n v="497887.48"/>
  </r>
  <r>
    <x v="7"/>
    <x v="0"/>
    <x v="8"/>
    <x v="1"/>
    <x v="5"/>
    <x v="1"/>
    <x v="8"/>
    <x v="235"/>
    <x v="321"/>
    <n v="82234"/>
  </r>
  <r>
    <x v="7"/>
    <x v="0"/>
    <x v="8"/>
    <x v="1"/>
    <x v="5"/>
    <x v="1"/>
    <x v="8"/>
    <x v="235"/>
    <x v="29"/>
    <n v="768693"/>
  </r>
  <r>
    <x v="7"/>
    <x v="0"/>
    <x v="8"/>
    <x v="1"/>
    <x v="5"/>
    <x v="1"/>
    <x v="8"/>
    <x v="236"/>
    <x v="260"/>
    <n v="25590"/>
  </r>
  <r>
    <x v="7"/>
    <x v="0"/>
    <x v="8"/>
    <x v="1"/>
    <x v="5"/>
    <x v="1"/>
    <x v="8"/>
    <x v="236"/>
    <x v="299"/>
    <n v="11795"/>
  </r>
  <r>
    <x v="7"/>
    <x v="0"/>
    <x v="8"/>
    <x v="1"/>
    <x v="5"/>
    <x v="1"/>
    <x v="8"/>
    <x v="236"/>
    <x v="824"/>
    <n v="26084.09"/>
  </r>
  <r>
    <x v="7"/>
    <x v="0"/>
    <x v="8"/>
    <x v="1"/>
    <x v="5"/>
    <x v="1"/>
    <x v="8"/>
    <x v="236"/>
    <x v="228"/>
    <n v="11490"/>
  </r>
  <r>
    <x v="7"/>
    <x v="0"/>
    <x v="8"/>
    <x v="1"/>
    <x v="5"/>
    <x v="1"/>
    <x v="8"/>
    <x v="236"/>
    <x v="293"/>
    <n v="175000"/>
  </r>
  <r>
    <x v="7"/>
    <x v="0"/>
    <x v="8"/>
    <x v="1"/>
    <x v="5"/>
    <x v="1"/>
    <x v="8"/>
    <x v="236"/>
    <x v="355"/>
    <n v="66000"/>
  </r>
  <r>
    <x v="7"/>
    <x v="0"/>
    <x v="8"/>
    <x v="1"/>
    <x v="5"/>
    <x v="1"/>
    <x v="8"/>
    <x v="236"/>
    <x v="354"/>
    <n v="188776.74"/>
  </r>
  <r>
    <x v="7"/>
    <x v="0"/>
    <x v="8"/>
    <x v="1"/>
    <x v="5"/>
    <x v="1"/>
    <x v="8"/>
    <x v="236"/>
    <x v="337"/>
    <n v="30301.25"/>
  </r>
  <r>
    <x v="7"/>
    <x v="0"/>
    <x v="8"/>
    <x v="1"/>
    <x v="5"/>
    <x v="1"/>
    <x v="2"/>
    <x v="237"/>
    <x v="321"/>
    <n v="0.43"/>
  </r>
  <r>
    <x v="7"/>
    <x v="0"/>
    <x v="8"/>
    <x v="1"/>
    <x v="6"/>
    <x v="11"/>
    <x v="37"/>
    <x v="62"/>
    <x v="226"/>
    <n v="2025000"/>
  </r>
  <r>
    <x v="7"/>
    <x v="0"/>
    <x v="8"/>
    <x v="1"/>
    <x v="6"/>
    <x v="11"/>
    <x v="37"/>
    <x v="62"/>
    <x v="832"/>
    <n v="27720"/>
  </r>
  <r>
    <x v="7"/>
    <x v="0"/>
    <x v="8"/>
    <x v="1"/>
    <x v="6"/>
    <x v="11"/>
    <x v="37"/>
    <x v="62"/>
    <x v="70"/>
    <n v="1672000"/>
  </r>
  <r>
    <x v="7"/>
    <x v="0"/>
    <x v="8"/>
    <x v="1"/>
    <x v="6"/>
    <x v="12"/>
    <x v="37"/>
    <x v="239"/>
    <x v="42"/>
    <n v="857400"/>
  </r>
  <r>
    <x v="7"/>
    <x v="0"/>
    <x v="8"/>
    <x v="1"/>
    <x v="6"/>
    <x v="12"/>
    <x v="37"/>
    <x v="239"/>
    <x v="41"/>
    <n v="1919330"/>
  </r>
  <r>
    <x v="7"/>
    <x v="0"/>
    <x v="8"/>
    <x v="1"/>
    <x v="6"/>
    <x v="13"/>
    <x v="37"/>
    <x v="240"/>
    <x v="42"/>
    <n v="1150000"/>
  </r>
  <r>
    <x v="7"/>
    <x v="0"/>
    <x v="8"/>
    <x v="1"/>
    <x v="6"/>
    <x v="13"/>
    <x v="37"/>
    <x v="240"/>
    <x v="124"/>
    <n v="1032256"/>
  </r>
  <r>
    <x v="7"/>
    <x v="0"/>
    <x v="8"/>
    <x v="1"/>
    <x v="6"/>
    <x v="14"/>
    <x v="37"/>
    <x v="241"/>
    <x v="124"/>
    <n v="1456443"/>
  </r>
  <r>
    <x v="7"/>
    <x v="0"/>
    <x v="8"/>
    <x v="1"/>
    <x v="6"/>
    <x v="15"/>
    <x v="37"/>
    <x v="248"/>
    <x v="352"/>
    <n v="144032"/>
  </r>
  <r>
    <x v="12"/>
    <x v="2"/>
    <x v="9"/>
    <x v="2"/>
    <x v="7"/>
    <x v="16"/>
    <x v="17"/>
    <x v="133"/>
    <x v="0"/>
    <m/>
  </r>
  <r>
    <x v="12"/>
    <x v="2"/>
    <x v="9"/>
    <x v="2"/>
    <x v="7"/>
    <x v="16"/>
    <x v="17"/>
    <x v="133"/>
    <x v="0"/>
    <m/>
  </r>
  <r>
    <x v="12"/>
    <x v="2"/>
    <x v="9"/>
    <x v="2"/>
    <x v="7"/>
    <x v="16"/>
    <x v="17"/>
    <x v="133"/>
    <x v="0"/>
    <m/>
  </r>
  <r>
    <x v="12"/>
    <x v="2"/>
    <x v="9"/>
    <x v="2"/>
    <x v="7"/>
    <x v="16"/>
    <x v="17"/>
    <x v="133"/>
    <x v="0"/>
    <m/>
  </r>
  <r>
    <x v="12"/>
    <x v="2"/>
    <x v="9"/>
    <x v="2"/>
    <x v="7"/>
    <x v="16"/>
    <x v="17"/>
    <x v="133"/>
    <x v="0"/>
    <m/>
  </r>
  <r>
    <x v="12"/>
    <x v="2"/>
    <x v="9"/>
    <x v="2"/>
    <x v="7"/>
    <x v="16"/>
    <x v="17"/>
    <x v="133"/>
    <x v="0"/>
    <m/>
  </r>
  <r>
    <x v="12"/>
    <x v="2"/>
    <x v="9"/>
    <x v="2"/>
    <x v="7"/>
    <x v="16"/>
    <x v="17"/>
    <x v="133"/>
    <x v="0"/>
    <m/>
  </r>
  <r>
    <x v="12"/>
    <x v="2"/>
    <x v="9"/>
    <x v="2"/>
    <x v="7"/>
    <x v="16"/>
    <x v="17"/>
    <x v="133"/>
    <x v="0"/>
    <m/>
  </r>
  <r>
    <x v="12"/>
    <x v="2"/>
    <x v="9"/>
    <x v="2"/>
    <x v="7"/>
    <x v="16"/>
    <x v="17"/>
    <x v="133"/>
    <x v="0"/>
    <m/>
  </r>
  <r>
    <x v="12"/>
    <x v="2"/>
    <x v="9"/>
    <x v="2"/>
    <x v="7"/>
    <x v="16"/>
    <x v="17"/>
    <x v="133"/>
    <x v="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3">
  <r>
    <x v="0"/>
    <x v="0"/>
    <x v="0"/>
    <x v="0"/>
    <x v="0"/>
    <x v="0"/>
    <x v="0"/>
    <x v="0"/>
    <n v="0"/>
  </r>
  <r>
    <x v="0"/>
    <x v="0"/>
    <x v="0"/>
    <x v="0"/>
    <x v="0"/>
    <x v="0"/>
    <x v="1"/>
    <x v="0"/>
    <n v="15163900"/>
  </r>
  <r>
    <x v="0"/>
    <x v="0"/>
    <x v="0"/>
    <x v="0"/>
    <x v="0"/>
    <x v="0"/>
    <x v="2"/>
    <x v="0"/>
    <n v="100000"/>
  </r>
  <r>
    <x v="0"/>
    <x v="0"/>
    <x v="0"/>
    <x v="0"/>
    <x v="1"/>
    <x v="1"/>
    <x v="3"/>
    <x v="0"/>
    <n v="0"/>
  </r>
  <r>
    <x v="0"/>
    <x v="0"/>
    <x v="0"/>
    <x v="1"/>
    <x v="2"/>
    <x v="2"/>
    <x v="4"/>
    <x v="0"/>
    <n v="75000"/>
  </r>
  <r>
    <x v="0"/>
    <x v="0"/>
    <x v="0"/>
    <x v="1"/>
    <x v="2"/>
    <x v="2"/>
    <x v="5"/>
    <x v="0"/>
    <n v="2970"/>
  </r>
  <r>
    <x v="0"/>
    <x v="0"/>
    <x v="0"/>
    <x v="1"/>
    <x v="2"/>
    <x v="2"/>
    <x v="6"/>
    <x v="0"/>
    <n v="-137784"/>
  </r>
  <r>
    <x v="0"/>
    <x v="0"/>
    <x v="0"/>
    <x v="1"/>
    <x v="2"/>
    <x v="3"/>
    <x v="7"/>
    <x v="1"/>
    <n v="2994651"/>
  </r>
  <r>
    <x v="0"/>
    <x v="0"/>
    <x v="0"/>
    <x v="1"/>
    <x v="2"/>
    <x v="3"/>
    <x v="7"/>
    <x v="2"/>
    <n v="13999825"/>
  </r>
  <r>
    <x v="0"/>
    <x v="0"/>
    <x v="0"/>
    <x v="2"/>
    <x v="3"/>
    <x v="4"/>
    <x v="8"/>
    <x v="0"/>
    <n v="200000000"/>
  </r>
  <r>
    <x v="0"/>
    <x v="0"/>
    <x v="0"/>
    <x v="2"/>
    <x v="3"/>
    <x v="4"/>
    <x v="9"/>
    <x v="0"/>
    <n v="-198000000"/>
  </r>
  <r>
    <x v="0"/>
    <x v="0"/>
    <x v="0"/>
    <x v="2"/>
    <x v="3"/>
    <x v="5"/>
    <x v="10"/>
    <x v="0"/>
    <n v="-3670762"/>
  </r>
  <r>
    <x v="1"/>
    <x v="0"/>
    <x v="0"/>
    <x v="0"/>
    <x v="0"/>
    <x v="0"/>
    <x v="0"/>
    <x v="0"/>
    <n v="0"/>
  </r>
  <r>
    <x v="1"/>
    <x v="0"/>
    <x v="0"/>
    <x v="0"/>
    <x v="0"/>
    <x v="0"/>
    <x v="11"/>
    <x v="0"/>
    <n v="300000"/>
  </r>
  <r>
    <x v="1"/>
    <x v="0"/>
    <x v="0"/>
    <x v="0"/>
    <x v="0"/>
    <x v="0"/>
    <x v="1"/>
    <x v="0"/>
    <n v="22319605"/>
  </r>
  <r>
    <x v="1"/>
    <x v="0"/>
    <x v="0"/>
    <x v="0"/>
    <x v="0"/>
    <x v="0"/>
    <x v="2"/>
    <x v="0"/>
    <n v="100000"/>
  </r>
  <r>
    <x v="1"/>
    <x v="0"/>
    <x v="0"/>
    <x v="0"/>
    <x v="0"/>
    <x v="6"/>
    <x v="12"/>
    <x v="0"/>
    <n v="200500"/>
  </r>
  <r>
    <x v="1"/>
    <x v="0"/>
    <x v="0"/>
    <x v="0"/>
    <x v="1"/>
    <x v="7"/>
    <x v="13"/>
    <x v="0"/>
    <n v="230750"/>
  </r>
  <r>
    <x v="1"/>
    <x v="0"/>
    <x v="0"/>
    <x v="1"/>
    <x v="2"/>
    <x v="8"/>
    <x v="14"/>
    <x v="3"/>
    <n v="238595"/>
  </r>
  <r>
    <x v="1"/>
    <x v="0"/>
    <x v="0"/>
    <x v="1"/>
    <x v="2"/>
    <x v="9"/>
    <x v="15"/>
    <x v="0"/>
    <n v="123968"/>
  </r>
  <r>
    <x v="1"/>
    <x v="0"/>
    <x v="0"/>
    <x v="1"/>
    <x v="2"/>
    <x v="9"/>
    <x v="16"/>
    <x v="0"/>
    <n v="14876"/>
  </r>
  <r>
    <x v="1"/>
    <x v="0"/>
    <x v="0"/>
    <x v="1"/>
    <x v="2"/>
    <x v="9"/>
    <x v="17"/>
    <x v="0"/>
    <n v="58380"/>
  </r>
  <r>
    <x v="1"/>
    <x v="0"/>
    <x v="0"/>
    <x v="1"/>
    <x v="2"/>
    <x v="9"/>
    <x v="18"/>
    <x v="0"/>
    <n v="123968"/>
  </r>
  <r>
    <x v="1"/>
    <x v="0"/>
    <x v="0"/>
    <x v="1"/>
    <x v="2"/>
    <x v="2"/>
    <x v="19"/>
    <x v="0"/>
    <n v="28000"/>
  </r>
  <r>
    <x v="1"/>
    <x v="0"/>
    <x v="0"/>
    <x v="1"/>
    <x v="2"/>
    <x v="2"/>
    <x v="20"/>
    <x v="0"/>
    <n v="0"/>
  </r>
  <r>
    <x v="1"/>
    <x v="0"/>
    <x v="0"/>
    <x v="1"/>
    <x v="2"/>
    <x v="2"/>
    <x v="6"/>
    <x v="0"/>
    <n v="-204009"/>
  </r>
  <r>
    <x v="1"/>
    <x v="0"/>
    <x v="0"/>
    <x v="1"/>
    <x v="2"/>
    <x v="2"/>
    <x v="21"/>
    <x v="0"/>
    <n v="-2158"/>
  </r>
  <r>
    <x v="1"/>
    <x v="0"/>
    <x v="0"/>
    <x v="1"/>
    <x v="2"/>
    <x v="8"/>
    <x v="22"/>
    <x v="0"/>
    <n v="343308"/>
  </r>
  <r>
    <x v="1"/>
    <x v="0"/>
    <x v="0"/>
    <x v="1"/>
    <x v="2"/>
    <x v="3"/>
    <x v="7"/>
    <x v="1"/>
    <n v="14099049"/>
  </r>
  <r>
    <x v="1"/>
    <x v="0"/>
    <x v="0"/>
    <x v="1"/>
    <x v="2"/>
    <x v="3"/>
    <x v="7"/>
    <x v="2"/>
    <n v="14163900"/>
  </r>
  <r>
    <x v="1"/>
    <x v="0"/>
    <x v="0"/>
    <x v="2"/>
    <x v="3"/>
    <x v="4"/>
    <x v="8"/>
    <x v="0"/>
    <n v="200000000"/>
  </r>
  <r>
    <x v="1"/>
    <x v="0"/>
    <x v="0"/>
    <x v="2"/>
    <x v="3"/>
    <x v="4"/>
    <x v="9"/>
    <x v="0"/>
    <n v="-198000000"/>
  </r>
  <r>
    <x v="1"/>
    <x v="0"/>
    <x v="0"/>
    <x v="2"/>
    <x v="3"/>
    <x v="5"/>
    <x v="10"/>
    <x v="0"/>
    <n v="-4166260"/>
  </r>
  <r>
    <x v="1"/>
    <x v="0"/>
    <x v="0"/>
    <x v="2"/>
    <x v="3"/>
    <x v="5"/>
    <x v="23"/>
    <x v="0"/>
    <n v="-3670762"/>
  </r>
  <r>
    <x v="2"/>
    <x v="0"/>
    <x v="0"/>
    <x v="0"/>
    <x v="0"/>
    <x v="0"/>
    <x v="0"/>
    <x v="0"/>
    <n v="0"/>
  </r>
  <r>
    <x v="2"/>
    <x v="0"/>
    <x v="0"/>
    <x v="0"/>
    <x v="0"/>
    <x v="0"/>
    <x v="11"/>
    <x v="0"/>
    <n v="300000"/>
  </r>
  <r>
    <x v="2"/>
    <x v="0"/>
    <x v="0"/>
    <x v="0"/>
    <x v="0"/>
    <x v="0"/>
    <x v="1"/>
    <x v="0"/>
    <n v="13157397"/>
  </r>
  <r>
    <x v="2"/>
    <x v="0"/>
    <x v="0"/>
    <x v="0"/>
    <x v="0"/>
    <x v="0"/>
    <x v="24"/>
    <x v="0"/>
    <n v="1866261"/>
  </r>
  <r>
    <x v="2"/>
    <x v="0"/>
    <x v="0"/>
    <x v="0"/>
    <x v="0"/>
    <x v="0"/>
    <x v="2"/>
    <x v="0"/>
    <n v="100000"/>
  </r>
  <r>
    <x v="2"/>
    <x v="0"/>
    <x v="0"/>
    <x v="0"/>
    <x v="0"/>
    <x v="6"/>
    <x v="12"/>
    <x v="0"/>
    <n v="200500"/>
  </r>
  <r>
    <x v="2"/>
    <x v="0"/>
    <x v="0"/>
    <x v="0"/>
    <x v="1"/>
    <x v="7"/>
    <x v="13"/>
    <x v="0"/>
    <n v="230750"/>
  </r>
  <r>
    <x v="2"/>
    <x v="0"/>
    <x v="0"/>
    <x v="1"/>
    <x v="2"/>
    <x v="8"/>
    <x v="14"/>
    <x v="3"/>
    <n v="238595"/>
  </r>
  <r>
    <x v="2"/>
    <x v="0"/>
    <x v="0"/>
    <x v="1"/>
    <x v="2"/>
    <x v="9"/>
    <x v="15"/>
    <x v="0"/>
    <n v="247936"/>
  </r>
  <r>
    <x v="2"/>
    <x v="0"/>
    <x v="0"/>
    <x v="1"/>
    <x v="2"/>
    <x v="9"/>
    <x v="16"/>
    <x v="0"/>
    <n v="29752"/>
  </r>
  <r>
    <x v="2"/>
    <x v="0"/>
    <x v="0"/>
    <x v="1"/>
    <x v="2"/>
    <x v="9"/>
    <x v="17"/>
    <x v="0"/>
    <n v="116760"/>
  </r>
  <r>
    <x v="2"/>
    <x v="0"/>
    <x v="0"/>
    <x v="1"/>
    <x v="2"/>
    <x v="9"/>
    <x v="18"/>
    <x v="0"/>
    <n v="247936"/>
  </r>
  <r>
    <x v="2"/>
    <x v="0"/>
    <x v="0"/>
    <x v="1"/>
    <x v="2"/>
    <x v="2"/>
    <x v="25"/>
    <x v="0"/>
    <n v="42938"/>
  </r>
  <r>
    <x v="2"/>
    <x v="0"/>
    <x v="0"/>
    <x v="1"/>
    <x v="2"/>
    <x v="2"/>
    <x v="4"/>
    <x v="0"/>
    <n v="22000"/>
  </r>
  <r>
    <x v="2"/>
    <x v="0"/>
    <x v="0"/>
    <x v="1"/>
    <x v="2"/>
    <x v="2"/>
    <x v="26"/>
    <x v="0"/>
    <n v="18000"/>
  </r>
  <r>
    <x v="2"/>
    <x v="0"/>
    <x v="0"/>
    <x v="1"/>
    <x v="2"/>
    <x v="2"/>
    <x v="19"/>
    <x v="0"/>
    <n v="28000"/>
  </r>
  <r>
    <x v="2"/>
    <x v="0"/>
    <x v="0"/>
    <x v="1"/>
    <x v="2"/>
    <x v="2"/>
    <x v="5"/>
    <x v="0"/>
    <n v="2578"/>
  </r>
  <r>
    <x v="2"/>
    <x v="0"/>
    <x v="0"/>
    <x v="1"/>
    <x v="2"/>
    <x v="2"/>
    <x v="27"/>
    <x v="0"/>
    <n v="3010"/>
  </r>
  <r>
    <x v="2"/>
    <x v="0"/>
    <x v="0"/>
    <x v="1"/>
    <x v="2"/>
    <x v="2"/>
    <x v="20"/>
    <x v="0"/>
    <m/>
  </r>
  <r>
    <x v="2"/>
    <x v="0"/>
    <x v="0"/>
    <x v="1"/>
    <x v="2"/>
    <x v="2"/>
    <x v="6"/>
    <x v="0"/>
    <n v="-278227"/>
  </r>
  <r>
    <x v="2"/>
    <x v="0"/>
    <x v="0"/>
    <x v="1"/>
    <x v="2"/>
    <x v="2"/>
    <x v="21"/>
    <x v="0"/>
    <n v="-18544"/>
  </r>
  <r>
    <x v="2"/>
    <x v="0"/>
    <x v="0"/>
    <x v="1"/>
    <x v="2"/>
    <x v="8"/>
    <x v="22"/>
    <x v="0"/>
    <n v="343308"/>
  </r>
  <r>
    <x v="2"/>
    <x v="0"/>
    <x v="0"/>
    <x v="1"/>
    <x v="2"/>
    <x v="3"/>
    <x v="7"/>
    <x v="1"/>
    <n v="14099049"/>
  </r>
  <r>
    <x v="2"/>
    <x v="0"/>
    <x v="0"/>
    <x v="1"/>
    <x v="2"/>
    <x v="3"/>
    <x v="7"/>
    <x v="2"/>
    <n v="14163900"/>
  </r>
  <r>
    <x v="2"/>
    <x v="0"/>
    <x v="0"/>
    <x v="2"/>
    <x v="3"/>
    <x v="4"/>
    <x v="8"/>
    <x v="0"/>
    <n v="200000000"/>
  </r>
  <r>
    <x v="2"/>
    <x v="0"/>
    <x v="0"/>
    <x v="2"/>
    <x v="3"/>
    <x v="4"/>
    <x v="9"/>
    <x v="0"/>
    <n v="-198000000"/>
  </r>
  <r>
    <x v="2"/>
    <x v="0"/>
    <x v="0"/>
    <x v="2"/>
    <x v="3"/>
    <x v="5"/>
    <x v="10"/>
    <x v="0"/>
    <n v="-7615061"/>
  </r>
  <r>
    <x v="2"/>
    <x v="0"/>
    <x v="0"/>
    <x v="2"/>
    <x v="3"/>
    <x v="5"/>
    <x v="23"/>
    <x v="0"/>
    <n v="-7837022"/>
  </r>
  <r>
    <x v="3"/>
    <x v="0"/>
    <x v="0"/>
    <x v="0"/>
    <x v="0"/>
    <x v="0"/>
    <x v="0"/>
    <x v="0"/>
    <n v="1325000"/>
  </r>
  <r>
    <x v="3"/>
    <x v="0"/>
    <x v="0"/>
    <x v="0"/>
    <x v="0"/>
    <x v="0"/>
    <x v="11"/>
    <x v="0"/>
    <n v="300000"/>
  </r>
  <r>
    <x v="3"/>
    <x v="0"/>
    <x v="0"/>
    <x v="0"/>
    <x v="0"/>
    <x v="0"/>
    <x v="1"/>
    <x v="0"/>
    <n v="11732526.6"/>
  </r>
  <r>
    <x v="3"/>
    <x v="0"/>
    <x v="0"/>
    <x v="0"/>
    <x v="0"/>
    <x v="0"/>
    <x v="28"/>
    <x v="0"/>
    <n v="255998"/>
  </r>
  <r>
    <x v="3"/>
    <x v="0"/>
    <x v="0"/>
    <x v="0"/>
    <x v="0"/>
    <x v="0"/>
    <x v="24"/>
    <x v="0"/>
    <n v="1157552"/>
  </r>
  <r>
    <x v="3"/>
    <x v="0"/>
    <x v="0"/>
    <x v="0"/>
    <x v="0"/>
    <x v="0"/>
    <x v="2"/>
    <x v="0"/>
    <n v="100000"/>
  </r>
  <r>
    <x v="3"/>
    <x v="0"/>
    <x v="0"/>
    <x v="0"/>
    <x v="0"/>
    <x v="6"/>
    <x v="12"/>
    <x v="0"/>
    <n v="245500"/>
  </r>
  <r>
    <x v="3"/>
    <x v="0"/>
    <x v="0"/>
    <x v="0"/>
    <x v="1"/>
    <x v="7"/>
    <x v="13"/>
    <x v="0"/>
    <n v="230750"/>
  </r>
  <r>
    <x v="3"/>
    <x v="0"/>
    <x v="0"/>
    <x v="1"/>
    <x v="2"/>
    <x v="8"/>
    <x v="14"/>
    <x v="3"/>
    <n v="1688524"/>
  </r>
  <r>
    <x v="3"/>
    <x v="0"/>
    <x v="0"/>
    <x v="1"/>
    <x v="2"/>
    <x v="9"/>
    <x v="29"/>
    <x v="0"/>
    <n v="2288211"/>
  </r>
  <r>
    <x v="3"/>
    <x v="0"/>
    <x v="0"/>
    <x v="1"/>
    <x v="2"/>
    <x v="9"/>
    <x v="15"/>
    <x v="0"/>
    <n v="371904"/>
  </r>
  <r>
    <x v="3"/>
    <x v="0"/>
    <x v="0"/>
    <x v="1"/>
    <x v="2"/>
    <x v="9"/>
    <x v="16"/>
    <x v="0"/>
    <n v="44628"/>
  </r>
  <r>
    <x v="3"/>
    <x v="0"/>
    <x v="0"/>
    <x v="1"/>
    <x v="2"/>
    <x v="9"/>
    <x v="17"/>
    <x v="0"/>
    <n v="175140"/>
  </r>
  <r>
    <x v="3"/>
    <x v="0"/>
    <x v="0"/>
    <x v="1"/>
    <x v="2"/>
    <x v="9"/>
    <x v="18"/>
    <x v="0"/>
    <n v="371904"/>
  </r>
  <r>
    <x v="3"/>
    <x v="0"/>
    <x v="0"/>
    <x v="1"/>
    <x v="2"/>
    <x v="2"/>
    <x v="25"/>
    <x v="0"/>
    <n v="42968"/>
  </r>
  <r>
    <x v="3"/>
    <x v="0"/>
    <x v="0"/>
    <x v="1"/>
    <x v="2"/>
    <x v="2"/>
    <x v="4"/>
    <x v="0"/>
    <n v="391500"/>
  </r>
  <r>
    <x v="3"/>
    <x v="0"/>
    <x v="0"/>
    <x v="1"/>
    <x v="2"/>
    <x v="2"/>
    <x v="19"/>
    <x v="0"/>
    <n v="28000"/>
  </r>
  <r>
    <x v="3"/>
    <x v="0"/>
    <x v="0"/>
    <x v="1"/>
    <x v="2"/>
    <x v="2"/>
    <x v="5"/>
    <x v="0"/>
    <n v="8786"/>
  </r>
  <r>
    <x v="3"/>
    <x v="0"/>
    <x v="0"/>
    <x v="1"/>
    <x v="2"/>
    <x v="2"/>
    <x v="27"/>
    <x v="0"/>
    <n v="33160"/>
  </r>
  <r>
    <x v="3"/>
    <x v="0"/>
    <x v="0"/>
    <x v="1"/>
    <x v="2"/>
    <x v="2"/>
    <x v="30"/>
    <x v="0"/>
    <n v="4172"/>
  </r>
  <r>
    <x v="3"/>
    <x v="0"/>
    <x v="0"/>
    <x v="1"/>
    <x v="2"/>
    <x v="2"/>
    <x v="31"/>
    <x v="0"/>
    <n v="252432"/>
  </r>
  <r>
    <x v="3"/>
    <x v="0"/>
    <x v="0"/>
    <x v="1"/>
    <x v="2"/>
    <x v="2"/>
    <x v="6"/>
    <x v="0"/>
    <n v="-1630332.4"/>
  </r>
  <r>
    <x v="3"/>
    <x v="0"/>
    <x v="0"/>
    <x v="1"/>
    <x v="2"/>
    <x v="2"/>
    <x v="21"/>
    <x v="0"/>
    <n v="-37088"/>
  </r>
  <r>
    <x v="3"/>
    <x v="0"/>
    <x v="0"/>
    <x v="1"/>
    <x v="2"/>
    <x v="8"/>
    <x v="22"/>
    <x v="0"/>
    <n v="343308"/>
  </r>
  <r>
    <x v="3"/>
    <x v="0"/>
    <x v="0"/>
    <x v="1"/>
    <x v="2"/>
    <x v="3"/>
    <x v="7"/>
    <x v="1"/>
    <n v="13979150"/>
  </r>
  <r>
    <x v="3"/>
    <x v="0"/>
    <x v="0"/>
    <x v="1"/>
    <x v="2"/>
    <x v="3"/>
    <x v="7"/>
    <x v="2"/>
    <n v="14163900"/>
  </r>
  <r>
    <x v="3"/>
    <x v="0"/>
    <x v="0"/>
    <x v="1"/>
    <x v="2"/>
    <x v="3"/>
    <x v="7"/>
    <x v="1"/>
    <n v="10000000"/>
  </r>
  <r>
    <x v="3"/>
    <x v="0"/>
    <x v="0"/>
    <x v="2"/>
    <x v="3"/>
    <x v="4"/>
    <x v="8"/>
    <x v="0"/>
    <n v="200000000"/>
  </r>
  <r>
    <x v="3"/>
    <x v="0"/>
    <x v="0"/>
    <x v="2"/>
    <x v="3"/>
    <x v="4"/>
    <x v="9"/>
    <x v="0"/>
    <n v="-198000000"/>
  </r>
  <r>
    <x v="3"/>
    <x v="0"/>
    <x v="0"/>
    <x v="2"/>
    <x v="3"/>
    <x v="5"/>
    <x v="10"/>
    <x v="0"/>
    <n v="-13720827"/>
  </r>
  <r>
    <x v="3"/>
    <x v="0"/>
    <x v="0"/>
    <x v="2"/>
    <x v="3"/>
    <x v="5"/>
    <x v="23"/>
    <x v="0"/>
    <n v="-15452113"/>
  </r>
  <r>
    <x v="4"/>
    <x v="0"/>
    <x v="0"/>
    <x v="0"/>
    <x v="0"/>
    <x v="0"/>
    <x v="0"/>
    <x v="0"/>
    <n v="1884322"/>
  </r>
  <r>
    <x v="4"/>
    <x v="0"/>
    <x v="0"/>
    <x v="0"/>
    <x v="0"/>
    <x v="0"/>
    <x v="11"/>
    <x v="0"/>
    <n v="300000"/>
  </r>
  <r>
    <x v="4"/>
    <x v="0"/>
    <x v="0"/>
    <x v="0"/>
    <x v="0"/>
    <x v="0"/>
    <x v="1"/>
    <x v="0"/>
    <n v="2286886"/>
  </r>
  <r>
    <x v="4"/>
    <x v="0"/>
    <x v="0"/>
    <x v="0"/>
    <x v="0"/>
    <x v="0"/>
    <x v="28"/>
    <x v="0"/>
    <n v="250003"/>
  </r>
  <r>
    <x v="4"/>
    <x v="0"/>
    <x v="0"/>
    <x v="0"/>
    <x v="0"/>
    <x v="0"/>
    <x v="24"/>
    <x v="0"/>
    <n v="1277413"/>
  </r>
  <r>
    <x v="4"/>
    <x v="0"/>
    <x v="0"/>
    <x v="0"/>
    <x v="0"/>
    <x v="0"/>
    <x v="2"/>
    <x v="0"/>
    <n v="100000"/>
  </r>
  <r>
    <x v="4"/>
    <x v="0"/>
    <x v="0"/>
    <x v="0"/>
    <x v="0"/>
    <x v="6"/>
    <x v="12"/>
    <x v="0"/>
    <n v="3233500"/>
  </r>
  <r>
    <x v="4"/>
    <x v="0"/>
    <x v="0"/>
    <x v="0"/>
    <x v="1"/>
    <x v="7"/>
    <x v="13"/>
    <x v="0"/>
    <n v="230750"/>
  </r>
  <r>
    <x v="4"/>
    <x v="0"/>
    <x v="0"/>
    <x v="1"/>
    <x v="2"/>
    <x v="8"/>
    <x v="14"/>
    <x v="3"/>
    <n v="3780365"/>
  </r>
  <r>
    <x v="4"/>
    <x v="0"/>
    <x v="0"/>
    <x v="1"/>
    <x v="2"/>
    <x v="8"/>
    <x v="14"/>
    <x v="4"/>
    <n v="419293"/>
  </r>
  <r>
    <x v="4"/>
    <x v="0"/>
    <x v="0"/>
    <x v="1"/>
    <x v="2"/>
    <x v="8"/>
    <x v="14"/>
    <x v="5"/>
    <n v="152692"/>
  </r>
  <r>
    <x v="4"/>
    <x v="0"/>
    <x v="0"/>
    <x v="1"/>
    <x v="2"/>
    <x v="3"/>
    <x v="7"/>
    <x v="1"/>
    <n v="13979150"/>
  </r>
  <r>
    <x v="4"/>
    <x v="0"/>
    <x v="0"/>
    <x v="1"/>
    <x v="2"/>
    <x v="3"/>
    <x v="7"/>
    <x v="2"/>
    <n v="14163900"/>
  </r>
  <r>
    <x v="4"/>
    <x v="0"/>
    <x v="0"/>
    <x v="1"/>
    <x v="2"/>
    <x v="3"/>
    <x v="7"/>
    <x v="1"/>
    <n v="10000000"/>
  </r>
  <r>
    <x v="4"/>
    <x v="0"/>
    <x v="0"/>
    <x v="1"/>
    <x v="2"/>
    <x v="2"/>
    <x v="25"/>
    <x v="0"/>
    <n v="42968"/>
  </r>
  <r>
    <x v="4"/>
    <x v="0"/>
    <x v="0"/>
    <x v="1"/>
    <x v="2"/>
    <x v="2"/>
    <x v="4"/>
    <x v="0"/>
    <n v="35000"/>
  </r>
  <r>
    <x v="4"/>
    <x v="0"/>
    <x v="0"/>
    <x v="1"/>
    <x v="2"/>
    <x v="2"/>
    <x v="32"/>
    <x v="0"/>
    <n v="87200"/>
  </r>
  <r>
    <x v="4"/>
    <x v="0"/>
    <x v="0"/>
    <x v="1"/>
    <x v="2"/>
    <x v="2"/>
    <x v="19"/>
    <x v="0"/>
    <n v="28000"/>
  </r>
  <r>
    <x v="4"/>
    <x v="0"/>
    <x v="0"/>
    <x v="1"/>
    <x v="2"/>
    <x v="2"/>
    <x v="33"/>
    <x v="0"/>
    <n v="67500"/>
  </r>
  <r>
    <x v="4"/>
    <x v="0"/>
    <x v="0"/>
    <x v="1"/>
    <x v="2"/>
    <x v="8"/>
    <x v="5"/>
    <x v="0"/>
    <n v="8785.9"/>
  </r>
  <r>
    <x v="4"/>
    <x v="0"/>
    <x v="0"/>
    <x v="1"/>
    <x v="2"/>
    <x v="2"/>
    <x v="27"/>
    <x v="0"/>
    <n v="31473.3"/>
  </r>
  <r>
    <x v="4"/>
    <x v="0"/>
    <x v="0"/>
    <x v="1"/>
    <x v="2"/>
    <x v="2"/>
    <x v="30"/>
    <x v="0"/>
    <n v="20958"/>
  </r>
  <r>
    <x v="4"/>
    <x v="0"/>
    <x v="0"/>
    <x v="1"/>
    <x v="2"/>
    <x v="8"/>
    <x v="22"/>
    <x v="0"/>
    <n v="343308"/>
  </r>
  <r>
    <x v="4"/>
    <x v="0"/>
    <x v="0"/>
    <x v="1"/>
    <x v="2"/>
    <x v="2"/>
    <x v="31"/>
    <x v="0"/>
    <n v="684059"/>
  </r>
  <r>
    <x v="4"/>
    <x v="0"/>
    <x v="0"/>
    <x v="1"/>
    <x v="2"/>
    <x v="2"/>
    <x v="6"/>
    <x v="0"/>
    <n v="-2689695.61"/>
  </r>
  <r>
    <x v="4"/>
    <x v="0"/>
    <x v="0"/>
    <x v="1"/>
    <x v="2"/>
    <x v="2"/>
    <x v="21"/>
    <x v="0"/>
    <n v="-163612"/>
  </r>
  <r>
    <x v="4"/>
    <x v="0"/>
    <x v="0"/>
    <x v="1"/>
    <x v="2"/>
    <x v="9"/>
    <x v="15"/>
    <x v="0"/>
    <n v="495872"/>
  </r>
  <r>
    <x v="4"/>
    <x v="0"/>
    <x v="0"/>
    <x v="1"/>
    <x v="2"/>
    <x v="9"/>
    <x v="16"/>
    <x v="0"/>
    <n v="59504"/>
  </r>
  <r>
    <x v="4"/>
    <x v="0"/>
    <x v="0"/>
    <x v="1"/>
    <x v="2"/>
    <x v="9"/>
    <x v="17"/>
    <x v="0"/>
    <n v="233520"/>
  </r>
  <r>
    <x v="4"/>
    <x v="0"/>
    <x v="0"/>
    <x v="1"/>
    <x v="2"/>
    <x v="9"/>
    <x v="18"/>
    <x v="0"/>
    <n v="3069"/>
  </r>
  <r>
    <x v="4"/>
    <x v="0"/>
    <x v="0"/>
    <x v="1"/>
    <x v="2"/>
    <x v="10"/>
    <x v="34"/>
    <x v="0"/>
    <n v="30000"/>
  </r>
  <r>
    <x v="4"/>
    <x v="0"/>
    <x v="0"/>
    <x v="2"/>
    <x v="3"/>
    <x v="4"/>
    <x v="8"/>
    <x v="0"/>
    <n v="200000000"/>
  </r>
  <r>
    <x v="4"/>
    <x v="0"/>
    <x v="0"/>
    <x v="2"/>
    <x v="3"/>
    <x v="4"/>
    <x v="9"/>
    <x v="0"/>
    <n v="-198000000"/>
  </r>
  <r>
    <x v="4"/>
    <x v="0"/>
    <x v="0"/>
    <x v="2"/>
    <x v="3"/>
    <x v="5"/>
    <x v="23"/>
    <x v="0"/>
    <n v="-29172940"/>
  </r>
  <r>
    <x v="4"/>
    <x v="0"/>
    <x v="0"/>
    <x v="2"/>
    <x v="3"/>
    <x v="5"/>
    <x v="10"/>
    <x v="0"/>
    <n v="-5047495.99"/>
  </r>
  <r>
    <x v="5"/>
    <x v="1"/>
    <x v="0"/>
    <x v="0"/>
    <x v="0"/>
    <x v="0"/>
    <x v="0"/>
    <x v="0"/>
    <n v="1626650"/>
  </r>
  <r>
    <x v="5"/>
    <x v="1"/>
    <x v="0"/>
    <x v="0"/>
    <x v="0"/>
    <x v="0"/>
    <x v="11"/>
    <x v="0"/>
    <n v="300000"/>
  </r>
  <r>
    <x v="5"/>
    <x v="1"/>
    <x v="0"/>
    <x v="0"/>
    <x v="0"/>
    <x v="0"/>
    <x v="1"/>
    <x v="0"/>
    <n v="9765974"/>
  </r>
  <r>
    <x v="5"/>
    <x v="1"/>
    <x v="0"/>
    <x v="0"/>
    <x v="0"/>
    <x v="0"/>
    <x v="28"/>
    <x v="0"/>
    <n v="1196707"/>
  </r>
  <r>
    <x v="5"/>
    <x v="1"/>
    <x v="0"/>
    <x v="0"/>
    <x v="0"/>
    <x v="0"/>
    <x v="24"/>
    <x v="0"/>
    <n v="1277413"/>
  </r>
  <r>
    <x v="5"/>
    <x v="1"/>
    <x v="0"/>
    <x v="0"/>
    <x v="0"/>
    <x v="0"/>
    <x v="2"/>
    <x v="0"/>
    <n v="100000"/>
  </r>
  <r>
    <x v="5"/>
    <x v="1"/>
    <x v="0"/>
    <x v="0"/>
    <x v="0"/>
    <x v="0"/>
    <x v="35"/>
    <x v="0"/>
    <n v="1927000"/>
  </r>
  <r>
    <x v="5"/>
    <x v="1"/>
    <x v="0"/>
    <x v="0"/>
    <x v="0"/>
    <x v="0"/>
    <x v="36"/>
    <x v="0"/>
    <n v="14401"/>
  </r>
  <r>
    <x v="5"/>
    <x v="1"/>
    <x v="0"/>
    <x v="0"/>
    <x v="0"/>
    <x v="6"/>
    <x v="12"/>
    <x v="0"/>
    <n v="14122435"/>
  </r>
  <r>
    <x v="5"/>
    <x v="1"/>
    <x v="0"/>
    <x v="0"/>
    <x v="1"/>
    <x v="7"/>
    <x v="13"/>
    <x v="0"/>
    <m/>
  </r>
  <r>
    <x v="5"/>
    <x v="1"/>
    <x v="0"/>
    <x v="1"/>
    <x v="2"/>
    <x v="8"/>
    <x v="14"/>
    <x v="0"/>
    <n v="4352350"/>
  </r>
  <r>
    <x v="5"/>
    <x v="1"/>
    <x v="0"/>
    <x v="1"/>
    <x v="2"/>
    <x v="9"/>
    <x v="15"/>
    <x v="0"/>
    <n v="620575"/>
  </r>
  <r>
    <x v="5"/>
    <x v="1"/>
    <x v="0"/>
    <x v="1"/>
    <x v="2"/>
    <x v="9"/>
    <x v="16"/>
    <x v="0"/>
    <n v="14964"/>
  </r>
  <r>
    <x v="5"/>
    <x v="1"/>
    <x v="0"/>
    <x v="1"/>
    <x v="2"/>
    <x v="9"/>
    <x v="17"/>
    <x v="0"/>
    <n v="291900"/>
  </r>
  <r>
    <x v="5"/>
    <x v="1"/>
    <x v="0"/>
    <x v="1"/>
    <x v="2"/>
    <x v="9"/>
    <x v="18"/>
    <x v="0"/>
    <n v="127772"/>
  </r>
  <r>
    <x v="5"/>
    <x v="1"/>
    <x v="0"/>
    <x v="1"/>
    <x v="2"/>
    <x v="2"/>
    <x v="25"/>
    <x v="0"/>
    <n v="42968"/>
  </r>
  <r>
    <x v="5"/>
    <x v="1"/>
    <x v="0"/>
    <x v="1"/>
    <x v="2"/>
    <x v="2"/>
    <x v="4"/>
    <x v="0"/>
    <n v="-35000"/>
  </r>
  <r>
    <x v="5"/>
    <x v="1"/>
    <x v="0"/>
    <x v="1"/>
    <x v="2"/>
    <x v="2"/>
    <x v="19"/>
    <x v="0"/>
    <n v="28000"/>
  </r>
  <r>
    <x v="5"/>
    <x v="1"/>
    <x v="0"/>
    <x v="1"/>
    <x v="2"/>
    <x v="2"/>
    <x v="37"/>
    <x v="0"/>
    <n v="14401"/>
  </r>
  <r>
    <x v="5"/>
    <x v="1"/>
    <x v="0"/>
    <x v="1"/>
    <x v="2"/>
    <x v="2"/>
    <x v="5"/>
    <x v="0"/>
    <n v="2577.6999999999998"/>
  </r>
  <r>
    <x v="5"/>
    <x v="1"/>
    <x v="0"/>
    <x v="1"/>
    <x v="2"/>
    <x v="2"/>
    <x v="27"/>
    <x v="0"/>
    <n v="-0.3"/>
  </r>
  <r>
    <x v="5"/>
    <x v="1"/>
    <x v="0"/>
    <x v="1"/>
    <x v="2"/>
    <x v="2"/>
    <x v="30"/>
    <x v="0"/>
    <n v="-0.01"/>
  </r>
  <r>
    <x v="5"/>
    <x v="1"/>
    <x v="0"/>
    <x v="1"/>
    <x v="2"/>
    <x v="2"/>
    <x v="31"/>
    <x v="0"/>
    <n v="1126178"/>
  </r>
  <r>
    <x v="5"/>
    <x v="1"/>
    <x v="0"/>
    <x v="1"/>
    <x v="2"/>
    <x v="2"/>
    <x v="6"/>
    <x v="0"/>
    <n v="-2763913.61"/>
  </r>
  <r>
    <x v="5"/>
    <x v="1"/>
    <x v="0"/>
    <x v="1"/>
    <x v="2"/>
    <x v="2"/>
    <x v="21"/>
    <x v="0"/>
    <n v="-73758"/>
  </r>
  <r>
    <x v="5"/>
    <x v="1"/>
    <x v="0"/>
    <x v="1"/>
    <x v="2"/>
    <x v="2"/>
    <x v="38"/>
    <x v="0"/>
    <n v="2052688.61"/>
  </r>
  <r>
    <x v="5"/>
    <x v="1"/>
    <x v="0"/>
    <x v="1"/>
    <x v="2"/>
    <x v="2"/>
    <x v="39"/>
    <x v="0"/>
    <n v="12000"/>
  </r>
  <r>
    <x v="5"/>
    <x v="1"/>
    <x v="0"/>
    <x v="1"/>
    <x v="2"/>
    <x v="8"/>
    <x v="22"/>
    <x v="0"/>
    <n v="343308"/>
  </r>
  <r>
    <x v="5"/>
    <x v="1"/>
    <x v="0"/>
    <x v="2"/>
    <x v="3"/>
    <x v="4"/>
    <x v="8"/>
    <x v="0"/>
    <n v="200000000"/>
  </r>
  <r>
    <x v="5"/>
    <x v="1"/>
    <x v="0"/>
    <x v="2"/>
    <x v="3"/>
    <x v="4"/>
    <x v="9"/>
    <x v="0"/>
    <n v="-198000000"/>
  </r>
  <r>
    <x v="5"/>
    <x v="1"/>
    <x v="0"/>
    <x v="1"/>
    <x v="2"/>
    <x v="3"/>
    <x v="7"/>
    <x v="1"/>
    <n v="13979150"/>
  </r>
  <r>
    <x v="5"/>
    <x v="1"/>
    <x v="0"/>
    <x v="1"/>
    <x v="2"/>
    <x v="3"/>
    <x v="7"/>
    <x v="2"/>
    <n v="14163900"/>
  </r>
  <r>
    <x v="5"/>
    <x v="1"/>
    <x v="0"/>
    <x v="1"/>
    <x v="2"/>
    <x v="3"/>
    <x v="7"/>
    <x v="1"/>
    <n v="10000000"/>
  </r>
  <r>
    <x v="5"/>
    <x v="1"/>
    <x v="0"/>
    <x v="1"/>
    <x v="2"/>
    <x v="3"/>
    <x v="7"/>
    <x v="2"/>
    <n v="10000000"/>
  </r>
  <r>
    <x v="5"/>
    <x v="1"/>
    <x v="0"/>
    <x v="2"/>
    <x v="3"/>
    <x v="5"/>
    <x v="10"/>
    <x v="0"/>
    <n v="-2134981.19"/>
  </r>
  <r>
    <x v="5"/>
    <x v="1"/>
    <x v="0"/>
    <x v="2"/>
    <x v="3"/>
    <x v="5"/>
    <x v="23"/>
    <x v="0"/>
    <n v="-23834499.200000003"/>
  </r>
  <r>
    <x v="6"/>
    <x v="1"/>
    <x v="0"/>
    <x v="0"/>
    <x v="0"/>
    <x v="0"/>
    <x v="0"/>
    <x v="0"/>
    <n v="2285310"/>
  </r>
  <r>
    <x v="6"/>
    <x v="1"/>
    <x v="0"/>
    <x v="0"/>
    <x v="0"/>
    <x v="0"/>
    <x v="11"/>
    <x v="0"/>
    <n v="300000"/>
  </r>
  <r>
    <x v="6"/>
    <x v="1"/>
    <x v="0"/>
    <x v="0"/>
    <x v="0"/>
    <x v="0"/>
    <x v="1"/>
    <x v="0"/>
    <n v="7132743"/>
  </r>
  <r>
    <x v="6"/>
    <x v="1"/>
    <x v="0"/>
    <x v="0"/>
    <x v="0"/>
    <x v="0"/>
    <x v="28"/>
    <x v="0"/>
    <n v="2818329"/>
  </r>
  <r>
    <x v="6"/>
    <x v="1"/>
    <x v="0"/>
    <x v="0"/>
    <x v="0"/>
    <x v="0"/>
    <x v="24"/>
    <x v="0"/>
    <n v="1622505"/>
  </r>
  <r>
    <x v="6"/>
    <x v="1"/>
    <x v="0"/>
    <x v="0"/>
    <x v="0"/>
    <x v="0"/>
    <x v="2"/>
    <x v="0"/>
    <n v="100000"/>
  </r>
  <r>
    <x v="6"/>
    <x v="1"/>
    <x v="0"/>
    <x v="0"/>
    <x v="0"/>
    <x v="0"/>
    <x v="35"/>
    <x v="0"/>
    <n v="1927000"/>
  </r>
  <r>
    <x v="6"/>
    <x v="1"/>
    <x v="0"/>
    <x v="0"/>
    <x v="0"/>
    <x v="0"/>
    <x v="36"/>
    <x v="0"/>
    <n v="14401"/>
  </r>
  <r>
    <x v="6"/>
    <x v="1"/>
    <x v="0"/>
    <x v="0"/>
    <x v="0"/>
    <x v="6"/>
    <x v="12"/>
    <x v="0"/>
    <n v="14122435"/>
  </r>
  <r>
    <x v="6"/>
    <x v="1"/>
    <x v="0"/>
    <x v="0"/>
    <x v="1"/>
    <x v="7"/>
    <x v="13"/>
    <x v="0"/>
    <m/>
  </r>
  <r>
    <x v="6"/>
    <x v="1"/>
    <x v="0"/>
    <x v="1"/>
    <x v="2"/>
    <x v="9"/>
    <x v="15"/>
    <x v="0"/>
    <n v="249406"/>
  </r>
  <r>
    <x v="6"/>
    <x v="1"/>
    <x v="0"/>
    <x v="1"/>
    <x v="2"/>
    <x v="9"/>
    <x v="17"/>
    <x v="0"/>
    <n v="350280"/>
  </r>
  <r>
    <x v="6"/>
    <x v="1"/>
    <x v="0"/>
    <x v="1"/>
    <x v="2"/>
    <x v="9"/>
    <x v="18"/>
    <x v="0"/>
    <n v="249406"/>
  </r>
  <r>
    <x v="6"/>
    <x v="1"/>
    <x v="0"/>
    <x v="1"/>
    <x v="2"/>
    <x v="9"/>
    <x v="16"/>
    <x v="0"/>
    <n v="29928"/>
  </r>
  <r>
    <x v="6"/>
    <x v="1"/>
    <x v="0"/>
    <x v="1"/>
    <x v="2"/>
    <x v="8"/>
    <x v="14"/>
    <x v="0"/>
    <n v="4352350"/>
  </r>
  <r>
    <x v="6"/>
    <x v="1"/>
    <x v="0"/>
    <x v="1"/>
    <x v="2"/>
    <x v="2"/>
    <x v="25"/>
    <x v="0"/>
    <n v="42967.69"/>
  </r>
  <r>
    <x v="6"/>
    <x v="1"/>
    <x v="0"/>
    <x v="1"/>
    <x v="2"/>
    <x v="2"/>
    <x v="19"/>
    <x v="0"/>
    <n v="28000"/>
  </r>
  <r>
    <x v="6"/>
    <x v="1"/>
    <x v="0"/>
    <x v="1"/>
    <x v="2"/>
    <x v="2"/>
    <x v="37"/>
    <x v="0"/>
    <n v="14401"/>
  </r>
  <r>
    <x v="6"/>
    <x v="1"/>
    <x v="0"/>
    <x v="1"/>
    <x v="2"/>
    <x v="2"/>
    <x v="31"/>
    <x v="0"/>
    <n v="1888895"/>
  </r>
  <r>
    <x v="6"/>
    <x v="1"/>
    <x v="0"/>
    <x v="1"/>
    <x v="2"/>
    <x v="2"/>
    <x v="6"/>
    <x v="0"/>
    <n v="-2885251.61"/>
  </r>
  <r>
    <x v="6"/>
    <x v="1"/>
    <x v="0"/>
    <x v="1"/>
    <x v="2"/>
    <x v="2"/>
    <x v="21"/>
    <x v="0"/>
    <n v="-88464"/>
  </r>
  <r>
    <x v="6"/>
    <x v="1"/>
    <x v="0"/>
    <x v="1"/>
    <x v="2"/>
    <x v="2"/>
    <x v="38"/>
    <x v="0"/>
    <n v="2052688.61"/>
  </r>
  <r>
    <x v="6"/>
    <x v="1"/>
    <x v="0"/>
    <x v="1"/>
    <x v="2"/>
    <x v="2"/>
    <x v="39"/>
    <x v="0"/>
    <n v="15069"/>
  </r>
  <r>
    <x v="6"/>
    <x v="1"/>
    <x v="0"/>
    <x v="1"/>
    <x v="2"/>
    <x v="2"/>
    <x v="5"/>
    <x v="0"/>
    <n v="5155.7"/>
  </r>
  <r>
    <x v="6"/>
    <x v="1"/>
    <x v="0"/>
    <x v="1"/>
    <x v="2"/>
    <x v="2"/>
    <x v="27"/>
    <x v="0"/>
    <n v="-0.3"/>
  </r>
  <r>
    <x v="6"/>
    <x v="1"/>
    <x v="0"/>
    <x v="1"/>
    <x v="2"/>
    <x v="2"/>
    <x v="30"/>
    <x v="0"/>
    <n v="-0.01"/>
  </r>
  <r>
    <x v="6"/>
    <x v="1"/>
    <x v="0"/>
    <x v="1"/>
    <x v="2"/>
    <x v="8"/>
    <x v="22"/>
    <x v="0"/>
    <n v="343308"/>
  </r>
  <r>
    <x v="6"/>
    <x v="1"/>
    <x v="0"/>
    <x v="1"/>
    <x v="2"/>
    <x v="3"/>
    <x v="7"/>
    <x v="1"/>
    <n v="13979150"/>
  </r>
  <r>
    <x v="6"/>
    <x v="1"/>
    <x v="0"/>
    <x v="1"/>
    <x v="2"/>
    <x v="3"/>
    <x v="7"/>
    <x v="2"/>
    <n v="14163900"/>
  </r>
  <r>
    <x v="6"/>
    <x v="1"/>
    <x v="0"/>
    <x v="1"/>
    <x v="2"/>
    <x v="3"/>
    <x v="7"/>
    <x v="1"/>
    <n v="10000000"/>
  </r>
  <r>
    <x v="6"/>
    <x v="1"/>
    <x v="0"/>
    <x v="1"/>
    <x v="2"/>
    <x v="3"/>
    <x v="7"/>
    <x v="2"/>
    <n v="10000000"/>
  </r>
  <r>
    <x v="6"/>
    <x v="1"/>
    <x v="0"/>
    <x v="2"/>
    <x v="3"/>
    <x v="4"/>
    <x v="8"/>
    <x v="0"/>
    <n v="200000000"/>
  </r>
  <r>
    <x v="6"/>
    <x v="1"/>
    <x v="0"/>
    <x v="2"/>
    <x v="3"/>
    <x v="4"/>
    <x v="9"/>
    <x v="0"/>
    <n v="-198000000"/>
  </r>
  <r>
    <x v="6"/>
    <x v="1"/>
    <x v="0"/>
    <x v="2"/>
    <x v="3"/>
    <x v="5"/>
    <x v="10"/>
    <x v="0"/>
    <n v="-498985.69000000041"/>
  </r>
  <r>
    <x v="6"/>
    <x v="1"/>
    <x v="0"/>
    <x v="2"/>
    <x v="3"/>
    <x v="5"/>
    <x v="23"/>
    <x v="0"/>
    <n v="-25969480.390000004"/>
  </r>
  <r>
    <x v="7"/>
    <x v="1"/>
    <x v="0"/>
    <x v="0"/>
    <x v="0"/>
    <x v="0"/>
    <x v="0"/>
    <x v="0"/>
    <n v="2358305"/>
  </r>
  <r>
    <x v="7"/>
    <x v="1"/>
    <x v="0"/>
    <x v="0"/>
    <x v="0"/>
    <x v="0"/>
    <x v="11"/>
    <x v="0"/>
    <n v="300000"/>
  </r>
  <r>
    <x v="7"/>
    <x v="1"/>
    <x v="0"/>
    <x v="0"/>
    <x v="0"/>
    <x v="0"/>
    <x v="1"/>
    <x v="0"/>
    <n v="5268375"/>
  </r>
  <r>
    <x v="7"/>
    <x v="1"/>
    <x v="0"/>
    <x v="0"/>
    <x v="0"/>
    <x v="0"/>
    <x v="28"/>
    <x v="0"/>
    <n v="4106649"/>
  </r>
  <r>
    <x v="7"/>
    <x v="1"/>
    <x v="0"/>
    <x v="0"/>
    <x v="0"/>
    <x v="0"/>
    <x v="24"/>
    <x v="0"/>
    <n v="1277505"/>
  </r>
  <r>
    <x v="7"/>
    <x v="1"/>
    <x v="0"/>
    <x v="0"/>
    <x v="0"/>
    <x v="0"/>
    <x v="2"/>
    <x v="0"/>
    <n v="100000"/>
  </r>
  <r>
    <x v="7"/>
    <x v="1"/>
    <x v="0"/>
    <x v="0"/>
    <x v="0"/>
    <x v="0"/>
    <x v="35"/>
    <x v="0"/>
    <n v="1927000"/>
  </r>
  <r>
    <x v="7"/>
    <x v="1"/>
    <x v="0"/>
    <x v="0"/>
    <x v="0"/>
    <x v="0"/>
    <x v="36"/>
    <x v="0"/>
    <n v="56693"/>
  </r>
  <r>
    <x v="7"/>
    <x v="1"/>
    <x v="0"/>
    <x v="0"/>
    <x v="0"/>
    <x v="6"/>
    <x v="12"/>
    <x v="0"/>
    <n v="14122435"/>
  </r>
  <r>
    <x v="7"/>
    <x v="1"/>
    <x v="0"/>
    <x v="0"/>
    <x v="1"/>
    <x v="7"/>
    <x v="13"/>
    <x v="0"/>
    <m/>
  </r>
  <r>
    <x v="7"/>
    <x v="1"/>
    <x v="0"/>
    <x v="1"/>
    <x v="2"/>
    <x v="8"/>
    <x v="14"/>
    <x v="0"/>
    <n v="4146438"/>
  </r>
  <r>
    <x v="7"/>
    <x v="1"/>
    <x v="0"/>
    <x v="1"/>
    <x v="2"/>
    <x v="9"/>
    <x v="15"/>
    <x v="0"/>
    <n v="374109"/>
  </r>
  <r>
    <x v="7"/>
    <x v="1"/>
    <x v="0"/>
    <x v="1"/>
    <x v="2"/>
    <x v="9"/>
    <x v="16"/>
    <x v="0"/>
    <n v="44892"/>
  </r>
  <r>
    <x v="7"/>
    <x v="1"/>
    <x v="0"/>
    <x v="1"/>
    <x v="2"/>
    <x v="9"/>
    <x v="16"/>
    <x v="0"/>
    <m/>
  </r>
  <r>
    <x v="7"/>
    <x v="1"/>
    <x v="0"/>
    <x v="1"/>
    <x v="2"/>
    <x v="9"/>
    <x v="17"/>
    <x v="0"/>
    <n v="408660"/>
  </r>
  <r>
    <x v="7"/>
    <x v="1"/>
    <x v="0"/>
    <x v="1"/>
    <x v="2"/>
    <x v="9"/>
    <x v="18"/>
    <x v="0"/>
    <n v="374109"/>
  </r>
  <r>
    <x v="7"/>
    <x v="1"/>
    <x v="0"/>
    <x v="1"/>
    <x v="2"/>
    <x v="9"/>
    <x v="18"/>
    <x v="0"/>
    <m/>
  </r>
  <r>
    <x v="7"/>
    <x v="1"/>
    <x v="0"/>
    <x v="1"/>
    <x v="2"/>
    <x v="3"/>
    <x v="7"/>
    <x v="1"/>
    <n v="13979150"/>
  </r>
  <r>
    <x v="7"/>
    <x v="1"/>
    <x v="0"/>
    <x v="1"/>
    <x v="2"/>
    <x v="3"/>
    <x v="7"/>
    <x v="2"/>
    <n v="14163900"/>
  </r>
  <r>
    <x v="7"/>
    <x v="1"/>
    <x v="0"/>
    <x v="1"/>
    <x v="2"/>
    <x v="3"/>
    <x v="7"/>
    <x v="1"/>
    <n v="10000000"/>
  </r>
  <r>
    <x v="7"/>
    <x v="1"/>
    <x v="0"/>
    <x v="1"/>
    <x v="2"/>
    <x v="3"/>
    <x v="7"/>
    <x v="2"/>
    <n v="10000000"/>
  </r>
  <r>
    <x v="7"/>
    <x v="1"/>
    <x v="0"/>
    <x v="1"/>
    <x v="2"/>
    <x v="2"/>
    <x v="25"/>
    <x v="0"/>
    <n v="42968"/>
  </r>
  <r>
    <x v="7"/>
    <x v="1"/>
    <x v="0"/>
    <x v="1"/>
    <x v="2"/>
    <x v="2"/>
    <x v="19"/>
    <x v="0"/>
    <n v="28000"/>
  </r>
  <r>
    <x v="7"/>
    <x v="1"/>
    <x v="0"/>
    <x v="1"/>
    <x v="2"/>
    <x v="2"/>
    <x v="40"/>
    <x v="0"/>
    <n v="42292"/>
  </r>
  <r>
    <x v="7"/>
    <x v="1"/>
    <x v="0"/>
    <x v="1"/>
    <x v="2"/>
    <x v="2"/>
    <x v="5"/>
    <x v="0"/>
    <n v="2577.6999999999998"/>
  </r>
  <r>
    <x v="7"/>
    <x v="1"/>
    <x v="0"/>
    <x v="1"/>
    <x v="2"/>
    <x v="2"/>
    <x v="27"/>
    <x v="0"/>
    <n v="-0.3"/>
  </r>
  <r>
    <x v="7"/>
    <x v="1"/>
    <x v="0"/>
    <x v="1"/>
    <x v="2"/>
    <x v="2"/>
    <x v="30"/>
    <x v="0"/>
    <n v="-0.01"/>
  </r>
  <r>
    <x v="7"/>
    <x v="1"/>
    <x v="0"/>
    <x v="1"/>
    <x v="2"/>
    <x v="2"/>
    <x v="31"/>
    <x v="0"/>
    <n v="2590834"/>
  </r>
  <r>
    <x v="7"/>
    <x v="1"/>
    <x v="0"/>
    <x v="1"/>
    <x v="2"/>
    <x v="2"/>
    <x v="6"/>
    <x v="0"/>
    <n v="-2989135.91"/>
  </r>
  <r>
    <x v="7"/>
    <x v="1"/>
    <x v="0"/>
    <x v="1"/>
    <x v="2"/>
    <x v="2"/>
    <x v="41"/>
    <x v="0"/>
    <n v="-5025"/>
  </r>
  <r>
    <x v="7"/>
    <x v="1"/>
    <x v="0"/>
    <x v="1"/>
    <x v="2"/>
    <x v="2"/>
    <x v="21"/>
    <x v="0"/>
    <n v="-108125"/>
  </r>
  <r>
    <x v="7"/>
    <x v="1"/>
    <x v="0"/>
    <x v="1"/>
    <x v="2"/>
    <x v="2"/>
    <x v="38"/>
    <x v="0"/>
    <n v="2052688.61"/>
  </r>
  <r>
    <x v="7"/>
    <x v="1"/>
    <x v="0"/>
    <x v="1"/>
    <x v="2"/>
    <x v="2"/>
    <x v="39"/>
    <x v="0"/>
    <n v="15069"/>
  </r>
  <r>
    <x v="7"/>
    <x v="1"/>
    <x v="0"/>
    <x v="1"/>
    <x v="2"/>
    <x v="8"/>
    <x v="22"/>
    <x v="0"/>
    <n v="343308"/>
  </r>
  <r>
    <x v="7"/>
    <x v="1"/>
    <x v="0"/>
    <x v="2"/>
    <x v="3"/>
    <x v="4"/>
    <x v="8"/>
    <x v="0"/>
    <n v="200000000"/>
  </r>
  <r>
    <x v="7"/>
    <x v="1"/>
    <x v="0"/>
    <x v="2"/>
    <x v="3"/>
    <x v="4"/>
    <x v="9"/>
    <x v="0"/>
    <n v="-198000000"/>
  </r>
  <r>
    <x v="7"/>
    <x v="1"/>
    <x v="0"/>
    <x v="2"/>
    <x v="3"/>
    <x v="5"/>
    <x v="10"/>
    <x v="0"/>
    <n v="-1521281.0099999998"/>
  </r>
  <r>
    <x v="7"/>
    <x v="1"/>
    <x v="0"/>
    <x v="2"/>
    <x v="3"/>
    <x v="5"/>
    <x v="23"/>
    <x v="0"/>
    <n v="-26468466.080000006"/>
  </r>
  <r>
    <x v="8"/>
    <x v="1"/>
    <x v="0"/>
    <x v="0"/>
    <x v="0"/>
    <x v="0"/>
    <x v="0"/>
    <x v="0"/>
    <n v="1491302"/>
  </r>
  <r>
    <x v="8"/>
    <x v="1"/>
    <x v="0"/>
    <x v="0"/>
    <x v="0"/>
    <x v="0"/>
    <x v="11"/>
    <x v="0"/>
    <n v="300000"/>
  </r>
  <r>
    <x v="8"/>
    <x v="1"/>
    <x v="0"/>
    <x v="0"/>
    <x v="0"/>
    <x v="0"/>
    <x v="1"/>
    <x v="0"/>
    <n v="3084682"/>
  </r>
  <r>
    <x v="8"/>
    <x v="1"/>
    <x v="0"/>
    <x v="0"/>
    <x v="0"/>
    <x v="0"/>
    <x v="28"/>
    <x v="0"/>
    <n v="3782970"/>
  </r>
  <r>
    <x v="8"/>
    <x v="1"/>
    <x v="0"/>
    <x v="0"/>
    <x v="0"/>
    <x v="0"/>
    <x v="24"/>
    <x v="0"/>
    <n v="1173611"/>
  </r>
  <r>
    <x v="8"/>
    <x v="1"/>
    <x v="0"/>
    <x v="0"/>
    <x v="0"/>
    <x v="0"/>
    <x v="2"/>
    <x v="0"/>
    <n v="100000"/>
  </r>
  <r>
    <x v="8"/>
    <x v="1"/>
    <x v="0"/>
    <x v="0"/>
    <x v="0"/>
    <x v="0"/>
    <x v="35"/>
    <x v="0"/>
    <n v="1927000"/>
  </r>
  <r>
    <x v="8"/>
    <x v="1"/>
    <x v="0"/>
    <x v="0"/>
    <x v="0"/>
    <x v="0"/>
    <x v="36"/>
    <x v="0"/>
    <n v="66407"/>
  </r>
  <r>
    <x v="8"/>
    <x v="1"/>
    <x v="0"/>
    <x v="0"/>
    <x v="0"/>
    <x v="6"/>
    <x v="12"/>
    <x v="0"/>
    <n v="15215544"/>
  </r>
  <r>
    <x v="8"/>
    <x v="1"/>
    <x v="0"/>
    <x v="0"/>
    <x v="1"/>
    <x v="7"/>
    <x v="13"/>
    <x v="0"/>
    <m/>
  </r>
  <r>
    <x v="8"/>
    <x v="1"/>
    <x v="0"/>
    <x v="1"/>
    <x v="2"/>
    <x v="8"/>
    <x v="14"/>
    <x v="0"/>
    <n v="4270242"/>
  </r>
  <r>
    <x v="8"/>
    <x v="1"/>
    <x v="0"/>
    <x v="1"/>
    <x v="2"/>
    <x v="9"/>
    <x v="15"/>
    <x v="0"/>
    <n v="498812"/>
  </r>
  <r>
    <x v="8"/>
    <x v="1"/>
    <x v="0"/>
    <x v="1"/>
    <x v="2"/>
    <x v="9"/>
    <x v="16"/>
    <x v="0"/>
    <n v="59856"/>
  </r>
  <r>
    <x v="8"/>
    <x v="1"/>
    <x v="0"/>
    <x v="1"/>
    <x v="2"/>
    <x v="9"/>
    <x v="16"/>
    <x v="0"/>
    <n v="0"/>
  </r>
  <r>
    <x v="8"/>
    <x v="1"/>
    <x v="0"/>
    <x v="1"/>
    <x v="2"/>
    <x v="9"/>
    <x v="17"/>
    <x v="0"/>
    <n v="467040"/>
  </r>
  <r>
    <x v="8"/>
    <x v="1"/>
    <x v="0"/>
    <x v="1"/>
    <x v="2"/>
    <x v="9"/>
    <x v="18"/>
    <x v="0"/>
    <n v="498812"/>
  </r>
  <r>
    <x v="8"/>
    <x v="1"/>
    <x v="0"/>
    <x v="1"/>
    <x v="2"/>
    <x v="9"/>
    <x v="18"/>
    <x v="0"/>
    <n v="0"/>
  </r>
  <r>
    <x v="8"/>
    <x v="1"/>
    <x v="0"/>
    <x v="1"/>
    <x v="2"/>
    <x v="3"/>
    <x v="7"/>
    <x v="1"/>
    <n v="13979150"/>
  </r>
  <r>
    <x v="8"/>
    <x v="1"/>
    <x v="0"/>
    <x v="1"/>
    <x v="2"/>
    <x v="3"/>
    <x v="7"/>
    <x v="2"/>
    <n v="14163900"/>
  </r>
  <r>
    <x v="8"/>
    <x v="1"/>
    <x v="0"/>
    <x v="1"/>
    <x v="2"/>
    <x v="3"/>
    <x v="7"/>
    <x v="1"/>
    <n v="10000000"/>
  </r>
  <r>
    <x v="8"/>
    <x v="1"/>
    <x v="0"/>
    <x v="1"/>
    <x v="2"/>
    <x v="3"/>
    <x v="7"/>
    <x v="2"/>
    <n v="10000000"/>
  </r>
  <r>
    <x v="8"/>
    <x v="1"/>
    <x v="0"/>
    <x v="1"/>
    <x v="2"/>
    <x v="2"/>
    <x v="25"/>
    <x v="0"/>
    <n v="42968"/>
  </r>
  <r>
    <x v="8"/>
    <x v="1"/>
    <x v="0"/>
    <x v="1"/>
    <x v="2"/>
    <x v="2"/>
    <x v="32"/>
    <x v="0"/>
    <n v="46565"/>
  </r>
  <r>
    <x v="8"/>
    <x v="1"/>
    <x v="0"/>
    <x v="1"/>
    <x v="2"/>
    <x v="2"/>
    <x v="19"/>
    <x v="0"/>
    <n v="28000"/>
  </r>
  <r>
    <x v="8"/>
    <x v="1"/>
    <x v="0"/>
    <x v="1"/>
    <x v="2"/>
    <x v="2"/>
    <x v="40"/>
    <x v="0"/>
    <n v="9714"/>
  </r>
  <r>
    <x v="8"/>
    <x v="1"/>
    <x v="0"/>
    <x v="1"/>
    <x v="2"/>
    <x v="2"/>
    <x v="5"/>
    <x v="0"/>
    <n v="5155.7"/>
  </r>
  <r>
    <x v="8"/>
    <x v="1"/>
    <x v="0"/>
    <x v="1"/>
    <x v="2"/>
    <x v="2"/>
    <x v="27"/>
    <x v="0"/>
    <n v="-0.3"/>
  </r>
  <r>
    <x v="8"/>
    <x v="1"/>
    <x v="0"/>
    <x v="1"/>
    <x v="2"/>
    <x v="2"/>
    <x v="30"/>
    <x v="0"/>
    <n v="8963.99"/>
  </r>
  <r>
    <x v="8"/>
    <x v="1"/>
    <x v="0"/>
    <x v="1"/>
    <x v="2"/>
    <x v="2"/>
    <x v="31"/>
    <x v="0"/>
    <n v="3045779"/>
  </r>
  <r>
    <x v="8"/>
    <x v="1"/>
    <x v="0"/>
    <x v="1"/>
    <x v="2"/>
    <x v="2"/>
    <x v="6"/>
    <x v="0"/>
    <n v="-3129009.91"/>
  </r>
  <r>
    <x v="8"/>
    <x v="1"/>
    <x v="0"/>
    <x v="1"/>
    <x v="2"/>
    <x v="2"/>
    <x v="41"/>
    <x v="0"/>
    <m/>
  </r>
  <r>
    <x v="8"/>
    <x v="1"/>
    <x v="0"/>
    <x v="1"/>
    <x v="2"/>
    <x v="2"/>
    <x v="42"/>
    <x v="0"/>
    <n v="-5025"/>
  </r>
  <r>
    <x v="8"/>
    <x v="1"/>
    <x v="0"/>
    <x v="1"/>
    <x v="2"/>
    <x v="2"/>
    <x v="21"/>
    <x v="0"/>
    <n v="-348741.65"/>
  </r>
  <r>
    <x v="8"/>
    <x v="1"/>
    <x v="0"/>
    <x v="1"/>
    <x v="2"/>
    <x v="2"/>
    <x v="43"/>
    <x v="0"/>
    <n v="-114"/>
  </r>
  <r>
    <x v="8"/>
    <x v="1"/>
    <x v="0"/>
    <x v="1"/>
    <x v="2"/>
    <x v="2"/>
    <x v="38"/>
    <x v="0"/>
    <n v="2043757.61"/>
  </r>
  <r>
    <x v="8"/>
    <x v="1"/>
    <x v="0"/>
    <x v="1"/>
    <x v="2"/>
    <x v="2"/>
    <x v="39"/>
    <x v="0"/>
    <n v="12000"/>
  </r>
  <r>
    <x v="8"/>
    <x v="1"/>
    <x v="0"/>
    <x v="1"/>
    <x v="2"/>
    <x v="8"/>
    <x v="22"/>
    <x v="0"/>
    <n v="343308"/>
  </r>
  <r>
    <x v="8"/>
    <x v="1"/>
    <x v="0"/>
    <x v="2"/>
    <x v="3"/>
    <x v="4"/>
    <x v="8"/>
    <x v="0"/>
    <n v="200000000"/>
  </r>
  <r>
    <x v="8"/>
    <x v="1"/>
    <x v="0"/>
    <x v="2"/>
    <x v="3"/>
    <x v="4"/>
    <x v="9"/>
    <x v="0"/>
    <n v="-198000000"/>
  </r>
  <r>
    <x v="8"/>
    <x v="1"/>
    <x v="0"/>
    <x v="2"/>
    <x v="3"/>
    <x v="5"/>
    <x v="10"/>
    <x v="0"/>
    <n v="-2909869.3499999996"/>
  </r>
  <r>
    <x v="8"/>
    <x v="1"/>
    <x v="0"/>
    <x v="2"/>
    <x v="3"/>
    <x v="5"/>
    <x v="23"/>
    <x v="0"/>
    <n v="-27989747.090000004"/>
  </r>
  <r>
    <x v="9"/>
    <x v="1"/>
    <x v="0"/>
    <x v="0"/>
    <x v="0"/>
    <x v="0"/>
    <x v="0"/>
    <x v="0"/>
    <n v="1236886"/>
  </r>
  <r>
    <x v="9"/>
    <x v="1"/>
    <x v="0"/>
    <x v="0"/>
    <x v="0"/>
    <x v="0"/>
    <x v="11"/>
    <x v="0"/>
    <n v="300000"/>
  </r>
  <r>
    <x v="9"/>
    <x v="1"/>
    <x v="0"/>
    <x v="0"/>
    <x v="0"/>
    <x v="0"/>
    <x v="1"/>
    <x v="0"/>
    <n v="5107677"/>
  </r>
  <r>
    <x v="9"/>
    <x v="1"/>
    <x v="0"/>
    <x v="0"/>
    <x v="0"/>
    <x v="0"/>
    <x v="28"/>
    <x v="0"/>
    <n v="3520723"/>
  </r>
  <r>
    <x v="9"/>
    <x v="1"/>
    <x v="0"/>
    <x v="0"/>
    <x v="0"/>
    <x v="0"/>
    <x v="24"/>
    <x v="0"/>
    <n v="1173703"/>
  </r>
  <r>
    <x v="9"/>
    <x v="1"/>
    <x v="0"/>
    <x v="0"/>
    <x v="0"/>
    <x v="0"/>
    <x v="2"/>
    <x v="0"/>
    <n v="100000"/>
  </r>
  <r>
    <x v="9"/>
    <x v="1"/>
    <x v="0"/>
    <x v="0"/>
    <x v="0"/>
    <x v="0"/>
    <x v="35"/>
    <x v="0"/>
    <n v="1927000"/>
  </r>
  <r>
    <x v="9"/>
    <x v="1"/>
    <x v="0"/>
    <x v="0"/>
    <x v="0"/>
    <x v="0"/>
    <x v="36"/>
    <x v="0"/>
    <n v="81672"/>
  </r>
  <r>
    <x v="9"/>
    <x v="1"/>
    <x v="0"/>
    <x v="0"/>
    <x v="0"/>
    <x v="6"/>
    <x v="12"/>
    <x v="0"/>
    <n v="15756184"/>
  </r>
  <r>
    <x v="9"/>
    <x v="1"/>
    <x v="0"/>
    <x v="0"/>
    <x v="1"/>
    <x v="7"/>
    <x v="13"/>
    <x v="0"/>
    <m/>
  </r>
  <r>
    <x v="9"/>
    <x v="1"/>
    <x v="0"/>
    <x v="1"/>
    <x v="2"/>
    <x v="8"/>
    <x v="14"/>
    <x v="0"/>
    <n v="1688765"/>
  </r>
  <r>
    <x v="9"/>
    <x v="1"/>
    <x v="0"/>
    <x v="1"/>
    <x v="2"/>
    <x v="9"/>
    <x v="15"/>
    <x v="0"/>
    <n v="623515"/>
  </r>
  <r>
    <x v="9"/>
    <x v="1"/>
    <x v="0"/>
    <x v="1"/>
    <x v="2"/>
    <x v="9"/>
    <x v="16"/>
    <x v="0"/>
    <n v="74820"/>
  </r>
  <r>
    <x v="9"/>
    <x v="1"/>
    <x v="0"/>
    <x v="1"/>
    <x v="2"/>
    <x v="9"/>
    <x v="16"/>
    <x v="0"/>
    <m/>
  </r>
  <r>
    <x v="9"/>
    <x v="1"/>
    <x v="0"/>
    <x v="1"/>
    <x v="2"/>
    <x v="9"/>
    <x v="17"/>
    <x v="0"/>
    <n v="525420"/>
  </r>
  <r>
    <x v="9"/>
    <x v="1"/>
    <x v="0"/>
    <x v="1"/>
    <x v="2"/>
    <x v="9"/>
    <x v="18"/>
    <x v="0"/>
    <n v="623515"/>
  </r>
  <r>
    <x v="9"/>
    <x v="1"/>
    <x v="0"/>
    <x v="1"/>
    <x v="2"/>
    <x v="9"/>
    <x v="18"/>
    <x v="0"/>
    <m/>
  </r>
  <r>
    <x v="9"/>
    <x v="1"/>
    <x v="0"/>
    <x v="1"/>
    <x v="2"/>
    <x v="3"/>
    <x v="7"/>
    <x v="1"/>
    <n v="13979150"/>
  </r>
  <r>
    <x v="9"/>
    <x v="1"/>
    <x v="0"/>
    <x v="1"/>
    <x v="2"/>
    <x v="3"/>
    <x v="7"/>
    <x v="2"/>
    <n v="14163900"/>
  </r>
  <r>
    <x v="9"/>
    <x v="1"/>
    <x v="0"/>
    <x v="1"/>
    <x v="2"/>
    <x v="3"/>
    <x v="7"/>
    <x v="1"/>
    <n v="10000000"/>
  </r>
  <r>
    <x v="9"/>
    <x v="1"/>
    <x v="0"/>
    <x v="1"/>
    <x v="2"/>
    <x v="3"/>
    <x v="7"/>
    <x v="2"/>
    <n v="10000000"/>
  </r>
  <r>
    <x v="9"/>
    <x v="1"/>
    <x v="0"/>
    <x v="1"/>
    <x v="2"/>
    <x v="3"/>
    <x v="7"/>
    <x v="2"/>
    <n v="5000000"/>
  </r>
  <r>
    <x v="9"/>
    <x v="1"/>
    <x v="0"/>
    <x v="1"/>
    <x v="2"/>
    <x v="2"/>
    <x v="25"/>
    <x v="0"/>
    <n v="42968"/>
  </r>
  <r>
    <x v="9"/>
    <x v="1"/>
    <x v="0"/>
    <x v="1"/>
    <x v="2"/>
    <x v="2"/>
    <x v="32"/>
    <x v="0"/>
    <n v="21626"/>
  </r>
  <r>
    <x v="9"/>
    <x v="1"/>
    <x v="0"/>
    <x v="1"/>
    <x v="2"/>
    <x v="2"/>
    <x v="19"/>
    <x v="0"/>
    <n v="28000"/>
  </r>
  <r>
    <x v="9"/>
    <x v="1"/>
    <x v="0"/>
    <x v="1"/>
    <x v="2"/>
    <x v="2"/>
    <x v="40"/>
    <x v="0"/>
    <n v="15265"/>
  </r>
  <r>
    <x v="9"/>
    <x v="1"/>
    <x v="0"/>
    <x v="1"/>
    <x v="2"/>
    <x v="2"/>
    <x v="5"/>
    <x v="0"/>
    <n v="2577.6999999999998"/>
  </r>
  <r>
    <x v="9"/>
    <x v="1"/>
    <x v="0"/>
    <x v="1"/>
    <x v="2"/>
    <x v="2"/>
    <x v="27"/>
    <x v="0"/>
    <n v="-0.3"/>
  </r>
  <r>
    <x v="9"/>
    <x v="1"/>
    <x v="0"/>
    <x v="1"/>
    <x v="2"/>
    <x v="2"/>
    <x v="30"/>
    <x v="0"/>
    <n v="4162.99"/>
  </r>
  <r>
    <x v="9"/>
    <x v="1"/>
    <x v="0"/>
    <x v="1"/>
    <x v="2"/>
    <x v="2"/>
    <x v="31"/>
    <x v="0"/>
    <n v="3770879"/>
  </r>
  <r>
    <x v="9"/>
    <x v="1"/>
    <x v="0"/>
    <x v="1"/>
    <x v="2"/>
    <x v="2"/>
    <x v="6"/>
    <x v="0"/>
    <n v="-3239370.91"/>
  </r>
  <r>
    <x v="9"/>
    <x v="1"/>
    <x v="0"/>
    <x v="1"/>
    <x v="2"/>
    <x v="2"/>
    <x v="41"/>
    <x v="0"/>
    <n v="-5025"/>
  </r>
  <r>
    <x v="9"/>
    <x v="1"/>
    <x v="0"/>
    <x v="1"/>
    <x v="2"/>
    <x v="2"/>
    <x v="42"/>
    <x v="0"/>
    <m/>
  </r>
  <r>
    <x v="9"/>
    <x v="1"/>
    <x v="0"/>
    <x v="1"/>
    <x v="2"/>
    <x v="2"/>
    <x v="21"/>
    <x v="0"/>
    <n v="-467230.65"/>
  </r>
  <r>
    <x v="9"/>
    <x v="1"/>
    <x v="0"/>
    <x v="1"/>
    <x v="2"/>
    <x v="2"/>
    <x v="43"/>
    <x v="0"/>
    <n v="-114"/>
  </r>
  <r>
    <x v="9"/>
    <x v="1"/>
    <x v="0"/>
    <x v="1"/>
    <x v="2"/>
    <x v="2"/>
    <x v="38"/>
    <x v="0"/>
    <n v="2052688.61"/>
  </r>
  <r>
    <x v="9"/>
    <x v="1"/>
    <x v="0"/>
    <x v="1"/>
    <x v="2"/>
    <x v="2"/>
    <x v="39"/>
    <x v="0"/>
    <n v="3069"/>
  </r>
  <r>
    <x v="9"/>
    <x v="1"/>
    <x v="0"/>
    <x v="1"/>
    <x v="2"/>
    <x v="8"/>
    <x v="22"/>
    <x v="0"/>
    <n v="343308"/>
  </r>
  <r>
    <x v="9"/>
    <x v="1"/>
    <x v="0"/>
    <x v="2"/>
    <x v="3"/>
    <x v="4"/>
    <x v="8"/>
    <x v="0"/>
    <n v="200000000"/>
  </r>
  <r>
    <x v="9"/>
    <x v="1"/>
    <x v="0"/>
    <x v="2"/>
    <x v="3"/>
    <x v="4"/>
    <x v="9"/>
    <x v="0"/>
    <n v="-198000000"/>
  </r>
  <r>
    <x v="9"/>
    <x v="1"/>
    <x v="0"/>
    <x v="2"/>
    <x v="3"/>
    <x v="5"/>
    <x v="10"/>
    <x v="0"/>
    <n v="-1148427"/>
  </r>
  <r>
    <x v="9"/>
    <x v="1"/>
    <x v="0"/>
    <x v="2"/>
    <x v="3"/>
    <x v="5"/>
    <x v="23"/>
    <x v="0"/>
    <n v="-30899616.440000005"/>
  </r>
  <r>
    <x v="10"/>
    <x v="1"/>
    <x v="0"/>
    <x v="0"/>
    <x v="0"/>
    <x v="0"/>
    <x v="0"/>
    <x v="0"/>
    <n v="6894879"/>
  </r>
  <r>
    <x v="10"/>
    <x v="1"/>
    <x v="0"/>
    <x v="0"/>
    <x v="0"/>
    <x v="0"/>
    <x v="11"/>
    <x v="0"/>
    <n v="300000"/>
  </r>
  <r>
    <x v="10"/>
    <x v="1"/>
    <x v="0"/>
    <x v="0"/>
    <x v="0"/>
    <x v="0"/>
    <x v="1"/>
    <x v="0"/>
    <n v="1064591"/>
  </r>
  <r>
    <x v="10"/>
    <x v="1"/>
    <x v="0"/>
    <x v="0"/>
    <x v="0"/>
    <x v="0"/>
    <x v="28"/>
    <x v="0"/>
    <n v="3886227"/>
  </r>
  <r>
    <x v="10"/>
    <x v="1"/>
    <x v="0"/>
    <x v="0"/>
    <x v="0"/>
    <x v="0"/>
    <x v="24"/>
    <x v="0"/>
    <n v="1594088"/>
  </r>
  <r>
    <x v="10"/>
    <x v="1"/>
    <x v="0"/>
    <x v="0"/>
    <x v="0"/>
    <x v="0"/>
    <x v="2"/>
    <x v="0"/>
    <n v="100000"/>
  </r>
  <r>
    <x v="10"/>
    <x v="1"/>
    <x v="0"/>
    <x v="0"/>
    <x v="0"/>
    <x v="0"/>
    <x v="35"/>
    <x v="0"/>
    <n v="1927000"/>
  </r>
  <r>
    <x v="10"/>
    <x v="1"/>
    <x v="0"/>
    <x v="0"/>
    <x v="0"/>
    <x v="0"/>
    <x v="36"/>
    <x v="0"/>
    <n v="95672"/>
  </r>
  <r>
    <x v="10"/>
    <x v="1"/>
    <x v="0"/>
    <x v="0"/>
    <x v="0"/>
    <x v="6"/>
    <x v="12"/>
    <x v="0"/>
    <n v="14847994"/>
  </r>
  <r>
    <x v="10"/>
    <x v="1"/>
    <x v="0"/>
    <x v="0"/>
    <x v="1"/>
    <x v="7"/>
    <x v="13"/>
    <x v="0"/>
    <m/>
  </r>
  <r>
    <x v="10"/>
    <x v="1"/>
    <x v="0"/>
    <x v="1"/>
    <x v="2"/>
    <x v="8"/>
    <x v="14"/>
    <x v="0"/>
    <n v="2011150"/>
  </r>
  <r>
    <x v="10"/>
    <x v="1"/>
    <x v="0"/>
    <x v="1"/>
    <x v="2"/>
    <x v="9"/>
    <x v="15"/>
    <x v="0"/>
    <n v="748218"/>
  </r>
  <r>
    <x v="10"/>
    <x v="1"/>
    <x v="0"/>
    <x v="1"/>
    <x v="2"/>
    <x v="9"/>
    <x v="16"/>
    <x v="0"/>
    <n v="89784"/>
  </r>
  <r>
    <x v="10"/>
    <x v="1"/>
    <x v="0"/>
    <x v="1"/>
    <x v="2"/>
    <x v="9"/>
    <x v="16"/>
    <x v="0"/>
    <m/>
  </r>
  <r>
    <x v="10"/>
    <x v="1"/>
    <x v="0"/>
    <x v="1"/>
    <x v="2"/>
    <x v="9"/>
    <x v="17"/>
    <x v="0"/>
    <n v="583800"/>
  </r>
  <r>
    <x v="10"/>
    <x v="1"/>
    <x v="0"/>
    <x v="1"/>
    <x v="2"/>
    <x v="9"/>
    <x v="18"/>
    <x v="0"/>
    <n v="-492803"/>
  </r>
  <r>
    <x v="10"/>
    <x v="1"/>
    <x v="0"/>
    <x v="1"/>
    <x v="2"/>
    <x v="9"/>
    <x v="18"/>
    <x v="0"/>
    <n v="1244090"/>
  </r>
  <r>
    <x v="10"/>
    <x v="1"/>
    <x v="0"/>
    <x v="1"/>
    <x v="2"/>
    <x v="3"/>
    <x v="7"/>
    <x v="1"/>
    <n v="15000000"/>
  </r>
  <r>
    <x v="10"/>
    <x v="1"/>
    <x v="0"/>
    <x v="1"/>
    <x v="2"/>
    <x v="3"/>
    <x v="7"/>
    <x v="2"/>
    <n v="10000000"/>
  </r>
  <r>
    <x v="10"/>
    <x v="1"/>
    <x v="0"/>
    <x v="1"/>
    <x v="2"/>
    <x v="3"/>
    <x v="7"/>
    <x v="1"/>
    <n v="14071525"/>
  </r>
  <r>
    <x v="10"/>
    <x v="1"/>
    <x v="0"/>
    <x v="1"/>
    <x v="2"/>
    <x v="3"/>
    <x v="7"/>
    <x v="2"/>
    <n v="5000000"/>
  </r>
  <r>
    <x v="10"/>
    <x v="1"/>
    <x v="0"/>
    <x v="1"/>
    <x v="2"/>
    <x v="3"/>
    <x v="7"/>
    <x v="2"/>
    <n v="14071525"/>
  </r>
  <r>
    <x v="10"/>
    <x v="1"/>
    <x v="0"/>
    <x v="1"/>
    <x v="2"/>
    <x v="2"/>
    <x v="25"/>
    <x v="0"/>
    <n v="85937"/>
  </r>
  <r>
    <x v="10"/>
    <x v="1"/>
    <x v="0"/>
    <x v="1"/>
    <x v="2"/>
    <x v="2"/>
    <x v="32"/>
    <x v="0"/>
    <n v="43600"/>
  </r>
  <r>
    <x v="10"/>
    <x v="1"/>
    <x v="0"/>
    <x v="1"/>
    <x v="2"/>
    <x v="2"/>
    <x v="19"/>
    <x v="0"/>
    <n v="28000"/>
  </r>
  <r>
    <x v="10"/>
    <x v="1"/>
    <x v="0"/>
    <x v="1"/>
    <x v="2"/>
    <x v="2"/>
    <x v="40"/>
    <x v="0"/>
    <n v="14000"/>
  </r>
  <r>
    <x v="10"/>
    <x v="1"/>
    <x v="0"/>
    <x v="1"/>
    <x v="2"/>
    <x v="2"/>
    <x v="5"/>
    <x v="0"/>
    <n v="7733.7"/>
  </r>
  <r>
    <x v="10"/>
    <x v="1"/>
    <x v="0"/>
    <x v="1"/>
    <x v="2"/>
    <x v="2"/>
    <x v="27"/>
    <x v="0"/>
    <n v="0"/>
  </r>
  <r>
    <x v="10"/>
    <x v="1"/>
    <x v="0"/>
    <x v="1"/>
    <x v="2"/>
    <x v="2"/>
    <x v="30"/>
    <x v="0"/>
    <n v="12555.99"/>
  </r>
  <r>
    <x v="10"/>
    <x v="1"/>
    <x v="0"/>
    <x v="1"/>
    <x v="2"/>
    <x v="2"/>
    <x v="31"/>
    <x v="0"/>
    <n v="4416608"/>
  </r>
  <r>
    <x v="10"/>
    <x v="1"/>
    <x v="0"/>
    <x v="1"/>
    <x v="2"/>
    <x v="2"/>
    <x v="6"/>
    <x v="0"/>
    <n v="-3438190.91"/>
  </r>
  <r>
    <x v="10"/>
    <x v="1"/>
    <x v="0"/>
    <x v="1"/>
    <x v="2"/>
    <x v="2"/>
    <x v="41"/>
    <x v="0"/>
    <n v="-5025"/>
  </r>
  <r>
    <x v="10"/>
    <x v="1"/>
    <x v="0"/>
    <x v="1"/>
    <x v="2"/>
    <x v="2"/>
    <x v="42"/>
    <x v="0"/>
    <m/>
  </r>
  <r>
    <x v="10"/>
    <x v="1"/>
    <x v="0"/>
    <x v="1"/>
    <x v="2"/>
    <x v="2"/>
    <x v="21"/>
    <x v="0"/>
    <n v="-692779.65"/>
  </r>
  <r>
    <x v="10"/>
    <x v="1"/>
    <x v="0"/>
    <x v="1"/>
    <x v="2"/>
    <x v="2"/>
    <x v="43"/>
    <x v="0"/>
    <n v="-114"/>
  </r>
  <r>
    <x v="10"/>
    <x v="1"/>
    <x v="0"/>
    <x v="1"/>
    <x v="2"/>
    <x v="2"/>
    <x v="38"/>
    <x v="0"/>
    <n v="2052688.61"/>
  </r>
  <r>
    <x v="10"/>
    <x v="1"/>
    <x v="0"/>
    <x v="1"/>
    <x v="2"/>
    <x v="2"/>
    <x v="39"/>
    <x v="0"/>
    <n v="0"/>
  </r>
  <r>
    <x v="10"/>
    <x v="1"/>
    <x v="0"/>
    <x v="1"/>
    <x v="2"/>
    <x v="8"/>
    <x v="22"/>
    <x v="0"/>
    <n v="343308"/>
  </r>
  <r>
    <x v="10"/>
    <x v="1"/>
    <x v="0"/>
    <x v="2"/>
    <x v="3"/>
    <x v="4"/>
    <x v="8"/>
    <x v="0"/>
    <n v="200000000"/>
  </r>
  <r>
    <x v="10"/>
    <x v="1"/>
    <x v="0"/>
    <x v="2"/>
    <x v="3"/>
    <x v="4"/>
    <x v="9"/>
    <x v="0"/>
    <n v="-198000000"/>
  </r>
  <r>
    <x v="10"/>
    <x v="1"/>
    <x v="0"/>
    <x v="2"/>
    <x v="3"/>
    <x v="5"/>
    <x v="10"/>
    <x v="0"/>
    <n v="-2914056"/>
  </r>
  <r>
    <x v="10"/>
    <x v="1"/>
    <x v="0"/>
    <x v="2"/>
    <x v="3"/>
    <x v="5"/>
    <x v="23"/>
    <x v="0"/>
    <n v="-33571103.440000005"/>
  </r>
  <r>
    <x v="11"/>
    <x v="1"/>
    <x v="0"/>
    <x v="0"/>
    <x v="0"/>
    <x v="0"/>
    <x v="0"/>
    <x v="0"/>
    <n v="1751694"/>
  </r>
  <r>
    <x v="11"/>
    <x v="1"/>
    <x v="0"/>
    <x v="0"/>
    <x v="0"/>
    <x v="0"/>
    <x v="11"/>
    <x v="0"/>
    <n v="200000"/>
  </r>
  <r>
    <x v="11"/>
    <x v="1"/>
    <x v="0"/>
    <x v="0"/>
    <x v="0"/>
    <x v="0"/>
    <x v="1"/>
    <x v="0"/>
    <n v="6594261.5"/>
  </r>
  <r>
    <x v="11"/>
    <x v="1"/>
    <x v="0"/>
    <x v="0"/>
    <x v="0"/>
    <x v="0"/>
    <x v="28"/>
    <x v="0"/>
    <n v="4746429"/>
  </r>
  <r>
    <x v="11"/>
    <x v="1"/>
    <x v="0"/>
    <x v="0"/>
    <x v="0"/>
    <x v="0"/>
    <x v="24"/>
    <x v="0"/>
    <n v="1594180"/>
  </r>
  <r>
    <x v="11"/>
    <x v="1"/>
    <x v="0"/>
    <x v="0"/>
    <x v="0"/>
    <x v="0"/>
    <x v="2"/>
    <x v="0"/>
    <n v="100000"/>
  </r>
  <r>
    <x v="11"/>
    <x v="1"/>
    <x v="0"/>
    <x v="0"/>
    <x v="0"/>
    <x v="0"/>
    <x v="35"/>
    <x v="0"/>
    <n v="1927000"/>
  </r>
  <r>
    <x v="11"/>
    <x v="1"/>
    <x v="0"/>
    <x v="0"/>
    <x v="0"/>
    <x v="0"/>
    <x v="36"/>
    <x v="0"/>
    <n v="116664"/>
  </r>
  <r>
    <x v="11"/>
    <x v="1"/>
    <x v="0"/>
    <x v="0"/>
    <x v="0"/>
    <x v="6"/>
    <x v="12"/>
    <x v="0"/>
    <n v="15662994"/>
  </r>
  <r>
    <x v="11"/>
    <x v="1"/>
    <x v="0"/>
    <x v="0"/>
    <x v="1"/>
    <x v="7"/>
    <x v="13"/>
    <x v="0"/>
    <m/>
  </r>
  <r>
    <x v="11"/>
    <x v="1"/>
    <x v="0"/>
    <x v="1"/>
    <x v="2"/>
    <x v="8"/>
    <x v="14"/>
    <x v="0"/>
    <n v="3299888.7"/>
  </r>
  <r>
    <x v="11"/>
    <x v="1"/>
    <x v="0"/>
    <x v="1"/>
    <x v="2"/>
    <x v="9"/>
    <x v="15"/>
    <x v="0"/>
    <n v="872921"/>
  </r>
  <r>
    <x v="11"/>
    <x v="1"/>
    <x v="0"/>
    <x v="1"/>
    <x v="2"/>
    <x v="9"/>
    <x v="16"/>
    <x v="0"/>
    <n v="104748"/>
  </r>
  <r>
    <x v="11"/>
    <x v="1"/>
    <x v="0"/>
    <x v="1"/>
    <x v="2"/>
    <x v="9"/>
    <x v="17"/>
    <x v="0"/>
    <n v="642180"/>
  </r>
  <r>
    <x v="11"/>
    <x v="1"/>
    <x v="0"/>
    <x v="1"/>
    <x v="2"/>
    <x v="9"/>
    <x v="18"/>
    <x v="0"/>
    <n v="875990"/>
  </r>
  <r>
    <x v="11"/>
    <x v="1"/>
    <x v="0"/>
    <x v="1"/>
    <x v="2"/>
    <x v="3"/>
    <x v="7"/>
    <x v="1"/>
    <n v="15000000"/>
  </r>
  <r>
    <x v="11"/>
    <x v="1"/>
    <x v="0"/>
    <x v="1"/>
    <x v="2"/>
    <x v="3"/>
    <x v="7"/>
    <x v="2"/>
    <n v="10000000"/>
  </r>
  <r>
    <x v="11"/>
    <x v="1"/>
    <x v="0"/>
    <x v="1"/>
    <x v="2"/>
    <x v="3"/>
    <x v="7"/>
    <x v="1"/>
    <n v="14071525"/>
  </r>
  <r>
    <x v="11"/>
    <x v="1"/>
    <x v="0"/>
    <x v="1"/>
    <x v="2"/>
    <x v="3"/>
    <x v="7"/>
    <x v="2"/>
    <n v="5000000"/>
  </r>
  <r>
    <x v="11"/>
    <x v="1"/>
    <x v="0"/>
    <x v="1"/>
    <x v="2"/>
    <x v="3"/>
    <x v="7"/>
    <x v="2"/>
    <n v="14071525"/>
  </r>
  <r>
    <x v="11"/>
    <x v="1"/>
    <x v="0"/>
    <x v="1"/>
    <x v="2"/>
    <x v="2"/>
    <x v="25"/>
    <x v="0"/>
    <n v="42968"/>
  </r>
  <r>
    <x v="11"/>
    <x v="1"/>
    <x v="0"/>
    <x v="1"/>
    <x v="2"/>
    <x v="2"/>
    <x v="32"/>
    <x v="0"/>
    <m/>
  </r>
  <r>
    <x v="11"/>
    <x v="1"/>
    <x v="0"/>
    <x v="1"/>
    <x v="2"/>
    <x v="2"/>
    <x v="19"/>
    <x v="0"/>
    <n v="28000"/>
  </r>
  <r>
    <x v="11"/>
    <x v="1"/>
    <x v="0"/>
    <x v="1"/>
    <x v="2"/>
    <x v="2"/>
    <x v="40"/>
    <x v="0"/>
    <n v="20992"/>
  </r>
  <r>
    <x v="11"/>
    <x v="1"/>
    <x v="0"/>
    <x v="1"/>
    <x v="2"/>
    <x v="2"/>
    <x v="5"/>
    <x v="0"/>
    <n v="2577.5"/>
  </r>
  <r>
    <x v="11"/>
    <x v="1"/>
    <x v="0"/>
    <x v="1"/>
    <x v="2"/>
    <x v="2"/>
    <x v="27"/>
    <x v="0"/>
    <m/>
  </r>
  <r>
    <x v="11"/>
    <x v="1"/>
    <x v="0"/>
    <x v="1"/>
    <x v="2"/>
    <x v="2"/>
    <x v="30"/>
    <x v="0"/>
    <m/>
  </r>
  <r>
    <x v="11"/>
    <x v="1"/>
    <x v="0"/>
    <x v="1"/>
    <x v="2"/>
    <x v="2"/>
    <x v="31"/>
    <x v="0"/>
    <n v="5335516"/>
  </r>
  <r>
    <x v="11"/>
    <x v="1"/>
    <x v="0"/>
    <x v="1"/>
    <x v="2"/>
    <x v="2"/>
    <x v="6"/>
    <x v="0"/>
    <n v="-3945337.91"/>
  </r>
  <r>
    <x v="11"/>
    <x v="1"/>
    <x v="0"/>
    <x v="1"/>
    <x v="2"/>
    <x v="2"/>
    <x v="41"/>
    <x v="0"/>
    <n v="-5025"/>
  </r>
  <r>
    <x v="11"/>
    <x v="1"/>
    <x v="0"/>
    <x v="1"/>
    <x v="2"/>
    <x v="2"/>
    <x v="42"/>
    <x v="0"/>
    <m/>
  </r>
  <r>
    <x v="11"/>
    <x v="1"/>
    <x v="0"/>
    <x v="1"/>
    <x v="2"/>
    <x v="2"/>
    <x v="21"/>
    <x v="0"/>
    <n v="-840295.65"/>
  </r>
  <r>
    <x v="11"/>
    <x v="1"/>
    <x v="0"/>
    <x v="1"/>
    <x v="2"/>
    <x v="2"/>
    <x v="43"/>
    <x v="0"/>
    <n v="-114"/>
  </r>
  <r>
    <x v="11"/>
    <x v="1"/>
    <x v="0"/>
    <x v="1"/>
    <x v="2"/>
    <x v="2"/>
    <x v="38"/>
    <x v="0"/>
    <n v="2052688.61"/>
  </r>
  <r>
    <x v="11"/>
    <x v="1"/>
    <x v="0"/>
    <x v="1"/>
    <x v="2"/>
    <x v="2"/>
    <x v="39"/>
    <x v="0"/>
    <n v="12000"/>
  </r>
  <r>
    <x v="11"/>
    <x v="1"/>
    <x v="0"/>
    <x v="1"/>
    <x v="2"/>
    <x v="8"/>
    <x v="22"/>
    <x v="0"/>
    <n v="343308"/>
  </r>
  <r>
    <x v="11"/>
    <x v="1"/>
    <x v="0"/>
    <x v="2"/>
    <x v="3"/>
    <x v="4"/>
    <x v="8"/>
    <x v="0"/>
    <n v="200000000"/>
  </r>
  <r>
    <x v="11"/>
    <x v="1"/>
    <x v="0"/>
    <x v="2"/>
    <x v="3"/>
    <x v="4"/>
    <x v="9"/>
    <x v="0"/>
    <n v="-198000000"/>
  </r>
  <r>
    <x v="11"/>
    <x v="1"/>
    <x v="0"/>
    <x v="2"/>
    <x v="3"/>
    <x v="5"/>
    <x v="10"/>
    <x v="0"/>
    <n v="192326.62000000011"/>
  </r>
  <r>
    <x v="11"/>
    <x v="1"/>
    <x v="0"/>
    <x v="2"/>
    <x v="3"/>
    <x v="5"/>
    <x v="23"/>
    <x v="0"/>
    <n v="-36485159.440000005"/>
  </r>
  <r>
    <x v="0"/>
    <x v="1"/>
    <x v="0"/>
    <x v="0"/>
    <x v="0"/>
    <x v="0"/>
    <x v="0"/>
    <x v="0"/>
    <n v="1524934.8"/>
  </r>
  <r>
    <x v="0"/>
    <x v="1"/>
    <x v="0"/>
    <x v="0"/>
    <x v="0"/>
    <x v="0"/>
    <x v="11"/>
    <x v="0"/>
    <n v="300000"/>
  </r>
  <r>
    <x v="0"/>
    <x v="1"/>
    <x v="0"/>
    <x v="0"/>
    <x v="0"/>
    <x v="0"/>
    <x v="1"/>
    <x v="0"/>
    <n v="836374"/>
  </r>
  <r>
    <x v="0"/>
    <x v="1"/>
    <x v="0"/>
    <x v="0"/>
    <x v="0"/>
    <x v="0"/>
    <x v="44"/>
    <x v="0"/>
    <n v="3463641.26"/>
  </r>
  <r>
    <x v="0"/>
    <x v="1"/>
    <x v="0"/>
    <x v="0"/>
    <x v="0"/>
    <x v="0"/>
    <x v="28"/>
    <x v="0"/>
    <n v="3564738"/>
  </r>
  <r>
    <x v="0"/>
    <x v="1"/>
    <x v="0"/>
    <x v="0"/>
    <x v="0"/>
    <x v="0"/>
    <x v="24"/>
    <x v="0"/>
    <n v="1113041.2"/>
  </r>
  <r>
    <x v="0"/>
    <x v="1"/>
    <x v="0"/>
    <x v="0"/>
    <x v="0"/>
    <x v="0"/>
    <x v="2"/>
    <x v="0"/>
    <n v="100000"/>
  </r>
  <r>
    <x v="0"/>
    <x v="1"/>
    <x v="0"/>
    <x v="0"/>
    <x v="0"/>
    <x v="0"/>
    <x v="35"/>
    <x v="0"/>
    <n v="1927000"/>
  </r>
  <r>
    <x v="0"/>
    <x v="1"/>
    <x v="0"/>
    <x v="0"/>
    <x v="0"/>
    <x v="0"/>
    <x v="36"/>
    <x v="0"/>
    <n v="135142"/>
  </r>
  <r>
    <x v="0"/>
    <x v="1"/>
    <x v="0"/>
    <x v="0"/>
    <x v="0"/>
    <x v="6"/>
    <x v="12"/>
    <x v="0"/>
    <n v="16589589"/>
  </r>
  <r>
    <x v="0"/>
    <x v="1"/>
    <x v="0"/>
    <x v="0"/>
    <x v="0"/>
    <x v="11"/>
    <x v="45"/>
    <x v="0"/>
    <n v="1560000"/>
  </r>
  <r>
    <x v="0"/>
    <x v="1"/>
    <x v="0"/>
    <x v="0"/>
    <x v="1"/>
    <x v="7"/>
    <x v="13"/>
    <x v="0"/>
    <m/>
  </r>
  <r>
    <x v="0"/>
    <x v="1"/>
    <x v="0"/>
    <x v="1"/>
    <x v="2"/>
    <x v="8"/>
    <x v="14"/>
    <x v="0"/>
    <n v="2539215.2000000002"/>
  </r>
  <r>
    <x v="0"/>
    <x v="1"/>
    <x v="0"/>
    <x v="1"/>
    <x v="2"/>
    <x v="9"/>
    <x v="15"/>
    <x v="0"/>
    <n v="997624"/>
  </r>
  <r>
    <x v="0"/>
    <x v="1"/>
    <x v="0"/>
    <x v="1"/>
    <x v="2"/>
    <x v="9"/>
    <x v="16"/>
    <x v="0"/>
    <n v="119712"/>
  </r>
  <r>
    <x v="0"/>
    <x v="1"/>
    <x v="0"/>
    <x v="1"/>
    <x v="2"/>
    <x v="9"/>
    <x v="17"/>
    <x v="0"/>
    <n v="700560"/>
  </r>
  <r>
    <x v="0"/>
    <x v="1"/>
    <x v="0"/>
    <x v="1"/>
    <x v="2"/>
    <x v="9"/>
    <x v="18"/>
    <x v="0"/>
    <n v="997624"/>
  </r>
  <r>
    <x v="0"/>
    <x v="1"/>
    <x v="0"/>
    <x v="1"/>
    <x v="2"/>
    <x v="3"/>
    <x v="7"/>
    <x v="1"/>
    <m/>
  </r>
  <r>
    <x v="0"/>
    <x v="1"/>
    <x v="0"/>
    <x v="1"/>
    <x v="2"/>
    <x v="3"/>
    <x v="7"/>
    <x v="2"/>
    <m/>
  </r>
  <r>
    <x v="0"/>
    <x v="1"/>
    <x v="0"/>
    <x v="1"/>
    <x v="2"/>
    <x v="3"/>
    <x v="7"/>
    <x v="1"/>
    <m/>
  </r>
  <r>
    <x v="0"/>
    <x v="1"/>
    <x v="0"/>
    <x v="1"/>
    <x v="2"/>
    <x v="3"/>
    <x v="7"/>
    <x v="2"/>
    <m/>
  </r>
  <r>
    <x v="0"/>
    <x v="1"/>
    <x v="0"/>
    <x v="1"/>
    <x v="2"/>
    <x v="3"/>
    <x v="7"/>
    <x v="2"/>
    <m/>
  </r>
  <r>
    <x v="0"/>
    <x v="1"/>
    <x v="0"/>
    <x v="1"/>
    <x v="2"/>
    <x v="2"/>
    <x v="25"/>
    <x v="0"/>
    <n v="42968.38"/>
  </r>
  <r>
    <x v="0"/>
    <x v="1"/>
    <x v="0"/>
    <x v="1"/>
    <x v="2"/>
    <x v="2"/>
    <x v="32"/>
    <x v="0"/>
    <n v="52320"/>
  </r>
  <r>
    <x v="0"/>
    <x v="1"/>
    <x v="0"/>
    <x v="1"/>
    <x v="2"/>
    <x v="2"/>
    <x v="19"/>
    <x v="0"/>
    <n v="82600"/>
  </r>
  <r>
    <x v="0"/>
    <x v="1"/>
    <x v="0"/>
    <x v="1"/>
    <x v="2"/>
    <x v="2"/>
    <x v="40"/>
    <x v="0"/>
    <n v="18478"/>
  </r>
  <r>
    <x v="0"/>
    <x v="1"/>
    <x v="0"/>
    <x v="1"/>
    <x v="2"/>
    <x v="2"/>
    <x v="5"/>
    <x v="0"/>
    <n v="5155.5"/>
  </r>
  <r>
    <x v="0"/>
    <x v="1"/>
    <x v="0"/>
    <x v="1"/>
    <x v="2"/>
    <x v="2"/>
    <x v="27"/>
    <x v="0"/>
    <n v="0.3"/>
  </r>
  <r>
    <x v="0"/>
    <x v="1"/>
    <x v="0"/>
    <x v="1"/>
    <x v="2"/>
    <x v="2"/>
    <x v="30"/>
    <x v="0"/>
    <n v="10070.99"/>
  </r>
  <r>
    <x v="0"/>
    <x v="1"/>
    <x v="0"/>
    <x v="1"/>
    <x v="2"/>
    <x v="2"/>
    <x v="31"/>
    <x v="0"/>
    <n v="6038363"/>
  </r>
  <r>
    <x v="0"/>
    <x v="1"/>
    <x v="0"/>
    <x v="1"/>
    <x v="2"/>
    <x v="2"/>
    <x v="6"/>
    <x v="0"/>
    <n v="-3672037.91"/>
  </r>
  <r>
    <x v="0"/>
    <x v="1"/>
    <x v="0"/>
    <x v="1"/>
    <x v="2"/>
    <x v="2"/>
    <x v="41"/>
    <x v="0"/>
    <n v="-5025"/>
  </r>
  <r>
    <x v="0"/>
    <x v="1"/>
    <x v="0"/>
    <x v="1"/>
    <x v="2"/>
    <x v="2"/>
    <x v="42"/>
    <x v="0"/>
    <m/>
  </r>
  <r>
    <x v="0"/>
    <x v="1"/>
    <x v="0"/>
    <x v="1"/>
    <x v="2"/>
    <x v="2"/>
    <x v="21"/>
    <x v="0"/>
    <n v="-1229651.46"/>
  </r>
  <r>
    <x v="0"/>
    <x v="1"/>
    <x v="0"/>
    <x v="1"/>
    <x v="2"/>
    <x v="2"/>
    <x v="43"/>
    <x v="0"/>
    <n v="-114"/>
  </r>
  <r>
    <x v="0"/>
    <x v="1"/>
    <x v="0"/>
    <x v="1"/>
    <x v="2"/>
    <x v="2"/>
    <x v="38"/>
    <x v="0"/>
    <n v="2052688.61"/>
  </r>
  <r>
    <x v="0"/>
    <x v="1"/>
    <x v="0"/>
    <x v="1"/>
    <x v="2"/>
    <x v="2"/>
    <x v="39"/>
    <x v="0"/>
    <n v="12000"/>
  </r>
  <r>
    <x v="0"/>
    <x v="1"/>
    <x v="0"/>
    <x v="1"/>
    <x v="2"/>
    <x v="8"/>
    <x v="22"/>
    <x v="0"/>
    <n v="343308"/>
  </r>
  <r>
    <x v="0"/>
    <x v="1"/>
    <x v="0"/>
    <x v="2"/>
    <x v="3"/>
    <x v="4"/>
    <x v="8"/>
    <x v="0"/>
    <n v="200000000"/>
  </r>
  <r>
    <x v="0"/>
    <x v="1"/>
    <x v="0"/>
    <x v="2"/>
    <x v="3"/>
    <x v="4"/>
    <x v="9"/>
    <x v="0"/>
    <n v="-194000000"/>
  </r>
  <r>
    <x v="0"/>
    <x v="1"/>
    <x v="0"/>
    <x v="2"/>
    <x v="3"/>
    <x v="4"/>
    <x v="46"/>
    <x v="0"/>
    <n v="54327800"/>
  </r>
  <r>
    <x v="0"/>
    <x v="1"/>
    <x v="0"/>
    <x v="2"/>
    <x v="3"/>
    <x v="5"/>
    <x v="10"/>
    <x v="0"/>
    <n v="-1641712.9299999997"/>
  </r>
  <r>
    <x v="0"/>
    <x v="1"/>
    <x v="0"/>
    <x v="2"/>
    <x v="3"/>
    <x v="5"/>
    <x v="23"/>
    <x v="0"/>
    <n v="-36677486.060000002"/>
  </r>
  <r>
    <x v="1"/>
    <x v="1"/>
    <x v="0"/>
    <x v="0"/>
    <x v="0"/>
    <x v="0"/>
    <x v="0"/>
    <x v="0"/>
    <n v="1535261.8"/>
  </r>
  <r>
    <x v="1"/>
    <x v="1"/>
    <x v="0"/>
    <x v="0"/>
    <x v="0"/>
    <x v="0"/>
    <x v="11"/>
    <x v="0"/>
    <n v="300227"/>
  </r>
  <r>
    <x v="1"/>
    <x v="1"/>
    <x v="0"/>
    <x v="0"/>
    <x v="0"/>
    <x v="0"/>
    <x v="1"/>
    <x v="0"/>
    <n v="466122"/>
  </r>
  <r>
    <x v="1"/>
    <x v="1"/>
    <x v="0"/>
    <x v="0"/>
    <x v="0"/>
    <x v="0"/>
    <x v="44"/>
    <x v="0"/>
    <n v="4181004.78"/>
  </r>
  <r>
    <x v="1"/>
    <x v="1"/>
    <x v="0"/>
    <x v="0"/>
    <x v="0"/>
    <x v="0"/>
    <x v="28"/>
    <x v="0"/>
    <n v="4656393"/>
  </r>
  <r>
    <x v="1"/>
    <x v="1"/>
    <x v="0"/>
    <x v="0"/>
    <x v="0"/>
    <x v="0"/>
    <x v="24"/>
    <x v="0"/>
    <n v="1815172"/>
  </r>
  <r>
    <x v="1"/>
    <x v="1"/>
    <x v="0"/>
    <x v="0"/>
    <x v="0"/>
    <x v="0"/>
    <x v="2"/>
    <x v="0"/>
    <n v="100000"/>
  </r>
  <r>
    <x v="1"/>
    <x v="1"/>
    <x v="0"/>
    <x v="0"/>
    <x v="0"/>
    <x v="0"/>
    <x v="47"/>
    <x v="0"/>
    <n v="47406.98"/>
  </r>
  <r>
    <x v="1"/>
    <x v="1"/>
    <x v="0"/>
    <x v="0"/>
    <x v="0"/>
    <x v="0"/>
    <x v="48"/>
    <x v="0"/>
    <n v="54044"/>
  </r>
  <r>
    <x v="1"/>
    <x v="1"/>
    <x v="0"/>
    <x v="0"/>
    <x v="0"/>
    <x v="0"/>
    <x v="49"/>
    <x v="0"/>
    <n v="14601.35"/>
  </r>
  <r>
    <x v="1"/>
    <x v="1"/>
    <x v="0"/>
    <x v="0"/>
    <x v="0"/>
    <x v="0"/>
    <x v="35"/>
    <x v="0"/>
    <n v="1927000"/>
  </r>
  <r>
    <x v="1"/>
    <x v="1"/>
    <x v="0"/>
    <x v="0"/>
    <x v="0"/>
    <x v="0"/>
    <x v="36"/>
    <x v="0"/>
    <n v="164433"/>
  </r>
  <r>
    <x v="1"/>
    <x v="1"/>
    <x v="0"/>
    <x v="0"/>
    <x v="0"/>
    <x v="6"/>
    <x v="12"/>
    <x v="0"/>
    <n v="17268689"/>
  </r>
  <r>
    <x v="1"/>
    <x v="1"/>
    <x v="0"/>
    <x v="0"/>
    <x v="0"/>
    <x v="11"/>
    <x v="45"/>
    <x v="0"/>
    <n v="1560000"/>
  </r>
  <r>
    <x v="1"/>
    <x v="1"/>
    <x v="0"/>
    <x v="0"/>
    <x v="1"/>
    <x v="7"/>
    <x v="13"/>
    <x v="0"/>
    <m/>
  </r>
  <r>
    <x v="1"/>
    <x v="1"/>
    <x v="0"/>
    <x v="1"/>
    <x v="2"/>
    <x v="8"/>
    <x v="50"/>
    <x v="0"/>
    <n v="419293"/>
  </r>
  <r>
    <x v="1"/>
    <x v="1"/>
    <x v="0"/>
    <x v="1"/>
    <x v="2"/>
    <x v="8"/>
    <x v="14"/>
    <x v="0"/>
    <n v="6721501.8899999997"/>
  </r>
  <r>
    <x v="1"/>
    <x v="1"/>
    <x v="0"/>
    <x v="1"/>
    <x v="2"/>
    <x v="9"/>
    <x v="15"/>
    <x v="0"/>
    <n v="1122327"/>
  </r>
  <r>
    <x v="1"/>
    <x v="1"/>
    <x v="0"/>
    <x v="1"/>
    <x v="2"/>
    <x v="9"/>
    <x v="16"/>
    <x v="0"/>
    <n v="134676"/>
  </r>
  <r>
    <x v="1"/>
    <x v="1"/>
    <x v="0"/>
    <x v="1"/>
    <x v="2"/>
    <x v="9"/>
    <x v="17"/>
    <x v="0"/>
    <n v="758940"/>
  </r>
  <r>
    <x v="1"/>
    <x v="1"/>
    <x v="0"/>
    <x v="1"/>
    <x v="2"/>
    <x v="9"/>
    <x v="18"/>
    <x v="0"/>
    <n v="1125396"/>
  </r>
  <r>
    <x v="1"/>
    <x v="1"/>
    <x v="0"/>
    <x v="1"/>
    <x v="2"/>
    <x v="3"/>
    <x v="7"/>
    <x v="1"/>
    <m/>
  </r>
  <r>
    <x v="1"/>
    <x v="1"/>
    <x v="0"/>
    <x v="1"/>
    <x v="2"/>
    <x v="3"/>
    <x v="7"/>
    <x v="2"/>
    <m/>
  </r>
  <r>
    <x v="1"/>
    <x v="1"/>
    <x v="0"/>
    <x v="1"/>
    <x v="2"/>
    <x v="3"/>
    <x v="7"/>
    <x v="1"/>
    <m/>
  </r>
  <r>
    <x v="1"/>
    <x v="1"/>
    <x v="0"/>
    <x v="1"/>
    <x v="2"/>
    <x v="3"/>
    <x v="7"/>
    <x v="2"/>
    <m/>
  </r>
  <r>
    <x v="1"/>
    <x v="1"/>
    <x v="0"/>
    <x v="1"/>
    <x v="2"/>
    <x v="3"/>
    <x v="7"/>
    <x v="2"/>
    <m/>
  </r>
  <r>
    <x v="1"/>
    <x v="1"/>
    <x v="0"/>
    <x v="1"/>
    <x v="2"/>
    <x v="2"/>
    <x v="25"/>
    <x v="0"/>
    <n v="42968.07"/>
  </r>
  <r>
    <x v="1"/>
    <x v="1"/>
    <x v="0"/>
    <x v="1"/>
    <x v="2"/>
    <x v="2"/>
    <x v="32"/>
    <x v="0"/>
    <n v="124528"/>
  </r>
  <r>
    <x v="1"/>
    <x v="1"/>
    <x v="0"/>
    <x v="1"/>
    <x v="2"/>
    <x v="2"/>
    <x v="19"/>
    <x v="0"/>
    <n v="28000"/>
  </r>
  <r>
    <x v="1"/>
    <x v="1"/>
    <x v="0"/>
    <x v="1"/>
    <x v="2"/>
    <x v="2"/>
    <x v="40"/>
    <x v="0"/>
    <n v="29291"/>
  </r>
  <r>
    <x v="1"/>
    <x v="1"/>
    <x v="0"/>
    <x v="1"/>
    <x v="2"/>
    <x v="2"/>
    <x v="5"/>
    <x v="0"/>
    <n v="2577.3000000000002"/>
  </r>
  <r>
    <x v="1"/>
    <x v="1"/>
    <x v="0"/>
    <x v="1"/>
    <x v="2"/>
    <x v="2"/>
    <x v="27"/>
    <x v="0"/>
    <n v="0.3"/>
  </r>
  <r>
    <x v="1"/>
    <x v="1"/>
    <x v="0"/>
    <x v="1"/>
    <x v="2"/>
    <x v="2"/>
    <x v="30"/>
    <x v="0"/>
    <n v="12422.03"/>
  </r>
  <r>
    <x v="1"/>
    <x v="1"/>
    <x v="0"/>
    <x v="1"/>
    <x v="2"/>
    <x v="2"/>
    <x v="31"/>
    <x v="0"/>
    <n v="4173064"/>
  </r>
  <r>
    <x v="1"/>
    <x v="1"/>
    <x v="0"/>
    <x v="1"/>
    <x v="2"/>
    <x v="2"/>
    <x v="6"/>
    <x v="0"/>
    <n v="-3547856.41"/>
  </r>
  <r>
    <x v="1"/>
    <x v="1"/>
    <x v="0"/>
    <x v="1"/>
    <x v="2"/>
    <x v="2"/>
    <x v="41"/>
    <x v="0"/>
    <n v="-5025"/>
  </r>
  <r>
    <x v="1"/>
    <x v="1"/>
    <x v="0"/>
    <x v="1"/>
    <x v="2"/>
    <x v="2"/>
    <x v="42"/>
    <x v="0"/>
    <m/>
  </r>
  <r>
    <x v="1"/>
    <x v="1"/>
    <x v="0"/>
    <x v="1"/>
    <x v="2"/>
    <x v="2"/>
    <x v="21"/>
    <x v="0"/>
    <n v="-749221.08"/>
  </r>
  <r>
    <x v="1"/>
    <x v="1"/>
    <x v="0"/>
    <x v="1"/>
    <x v="2"/>
    <x v="2"/>
    <x v="43"/>
    <x v="0"/>
    <n v="-114"/>
  </r>
  <r>
    <x v="1"/>
    <x v="1"/>
    <x v="0"/>
    <x v="1"/>
    <x v="2"/>
    <x v="2"/>
    <x v="38"/>
    <x v="0"/>
    <n v="2052688.61"/>
  </r>
  <r>
    <x v="1"/>
    <x v="1"/>
    <x v="0"/>
    <x v="1"/>
    <x v="2"/>
    <x v="2"/>
    <x v="39"/>
    <x v="0"/>
    <n v="12000"/>
  </r>
  <r>
    <x v="1"/>
    <x v="1"/>
    <x v="0"/>
    <x v="1"/>
    <x v="2"/>
    <x v="8"/>
    <x v="22"/>
    <x v="0"/>
    <n v="343308"/>
  </r>
  <r>
    <x v="1"/>
    <x v="1"/>
    <x v="0"/>
    <x v="2"/>
    <x v="3"/>
    <x v="4"/>
    <x v="8"/>
    <x v="0"/>
    <n v="200000000"/>
  </r>
  <r>
    <x v="1"/>
    <x v="1"/>
    <x v="0"/>
    <x v="2"/>
    <x v="3"/>
    <x v="4"/>
    <x v="9"/>
    <x v="0"/>
    <n v="-194000000"/>
  </r>
  <r>
    <x v="1"/>
    <x v="1"/>
    <x v="0"/>
    <x v="2"/>
    <x v="3"/>
    <x v="4"/>
    <x v="46"/>
    <x v="0"/>
    <n v="54327800"/>
  </r>
  <r>
    <x v="1"/>
    <x v="1"/>
    <x v="0"/>
    <x v="2"/>
    <x v="3"/>
    <x v="5"/>
    <x v="10"/>
    <x v="0"/>
    <n v="-719010.44999999925"/>
  </r>
  <r>
    <x v="1"/>
    <x v="1"/>
    <x v="0"/>
    <x v="2"/>
    <x v="3"/>
    <x v="5"/>
    <x v="23"/>
    <x v="0"/>
    <n v="-38319198.990000002"/>
  </r>
  <r>
    <x v="2"/>
    <x v="1"/>
    <x v="0"/>
    <x v="0"/>
    <x v="0"/>
    <x v="0"/>
    <x v="0"/>
    <x v="0"/>
    <n v="1144261.8"/>
  </r>
  <r>
    <x v="2"/>
    <x v="1"/>
    <x v="0"/>
    <x v="0"/>
    <x v="0"/>
    <x v="0"/>
    <x v="11"/>
    <x v="0"/>
    <n v="300227"/>
  </r>
  <r>
    <x v="2"/>
    <x v="1"/>
    <x v="0"/>
    <x v="0"/>
    <x v="0"/>
    <x v="0"/>
    <x v="1"/>
    <x v="0"/>
    <n v="1092848"/>
  </r>
  <r>
    <x v="2"/>
    <x v="1"/>
    <x v="0"/>
    <x v="0"/>
    <x v="0"/>
    <x v="0"/>
    <x v="44"/>
    <x v="0"/>
    <n v="3107121.9"/>
  </r>
  <r>
    <x v="2"/>
    <x v="1"/>
    <x v="0"/>
    <x v="0"/>
    <x v="0"/>
    <x v="0"/>
    <x v="28"/>
    <x v="0"/>
    <n v="4456379"/>
  </r>
  <r>
    <x v="2"/>
    <x v="1"/>
    <x v="0"/>
    <x v="0"/>
    <x v="0"/>
    <x v="0"/>
    <x v="24"/>
    <x v="0"/>
    <n v="1815264"/>
  </r>
  <r>
    <x v="2"/>
    <x v="1"/>
    <x v="0"/>
    <x v="0"/>
    <x v="0"/>
    <x v="0"/>
    <x v="2"/>
    <x v="0"/>
    <n v="100000"/>
  </r>
  <r>
    <x v="2"/>
    <x v="1"/>
    <x v="0"/>
    <x v="0"/>
    <x v="0"/>
    <x v="0"/>
    <x v="47"/>
    <x v="0"/>
    <n v="83505.98"/>
  </r>
  <r>
    <x v="2"/>
    <x v="1"/>
    <x v="0"/>
    <x v="0"/>
    <x v="0"/>
    <x v="0"/>
    <x v="48"/>
    <x v="0"/>
    <n v="95197"/>
  </r>
  <r>
    <x v="2"/>
    <x v="1"/>
    <x v="0"/>
    <x v="0"/>
    <x v="0"/>
    <x v="0"/>
    <x v="49"/>
    <x v="0"/>
    <n v="25719.35"/>
  </r>
  <r>
    <x v="2"/>
    <x v="1"/>
    <x v="0"/>
    <x v="0"/>
    <x v="0"/>
    <x v="0"/>
    <x v="35"/>
    <x v="0"/>
    <n v="1927000"/>
  </r>
  <r>
    <x v="2"/>
    <x v="1"/>
    <x v="0"/>
    <x v="0"/>
    <x v="0"/>
    <x v="0"/>
    <x v="36"/>
    <x v="0"/>
    <n v="182414"/>
  </r>
  <r>
    <x v="2"/>
    <x v="1"/>
    <x v="0"/>
    <x v="0"/>
    <x v="0"/>
    <x v="6"/>
    <x v="12"/>
    <x v="0"/>
    <n v="17818382"/>
  </r>
  <r>
    <x v="2"/>
    <x v="1"/>
    <x v="0"/>
    <x v="0"/>
    <x v="0"/>
    <x v="11"/>
    <x v="45"/>
    <x v="0"/>
    <n v="1560000"/>
  </r>
  <r>
    <x v="2"/>
    <x v="1"/>
    <x v="0"/>
    <x v="0"/>
    <x v="1"/>
    <x v="7"/>
    <x v="13"/>
    <x v="0"/>
    <m/>
  </r>
  <r>
    <x v="2"/>
    <x v="1"/>
    <x v="0"/>
    <x v="1"/>
    <x v="2"/>
    <x v="8"/>
    <x v="50"/>
    <x v="0"/>
    <n v="444451"/>
  </r>
  <r>
    <x v="2"/>
    <x v="1"/>
    <x v="0"/>
    <x v="1"/>
    <x v="2"/>
    <x v="8"/>
    <x v="14"/>
    <x v="0"/>
    <n v="6340108.2899999991"/>
  </r>
  <r>
    <x v="2"/>
    <x v="1"/>
    <x v="0"/>
    <x v="1"/>
    <x v="2"/>
    <x v="9"/>
    <x v="15"/>
    <x v="0"/>
    <n v="1247030"/>
  </r>
  <r>
    <x v="2"/>
    <x v="1"/>
    <x v="0"/>
    <x v="1"/>
    <x v="2"/>
    <x v="9"/>
    <x v="16"/>
    <x v="0"/>
    <n v="149640"/>
  </r>
  <r>
    <x v="2"/>
    <x v="1"/>
    <x v="0"/>
    <x v="1"/>
    <x v="2"/>
    <x v="9"/>
    <x v="17"/>
    <x v="0"/>
    <n v="817320"/>
  </r>
  <r>
    <x v="2"/>
    <x v="1"/>
    <x v="0"/>
    <x v="1"/>
    <x v="2"/>
    <x v="9"/>
    <x v="18"/>
    <x v="0"/>
    <n v="1250099"/>
  </r>
  <r>
    <x v="2"/>
    <x v="1"/>
    <x v="0"/>
    <x v="1"/>
    <x v="2"/>
    <x v="3"/>
    <x v="7"/>
    <x v="1"/>
    <m/>
  </r>
  <r>
    <x v="2"/>
    <x v="1"/>
    <x v="0"/>
    <x v="1"/>
    <x v="2"/>
    <x v="3"/>
    <x v="7"/>
    <x v="2"/>
    <m/>
  </r>
  <r>
    <x v="2"/>
    <x v="1"/>
    <x v="0"/>
    <x v="1"/>
    <x v="2"/>
    <x v="3"/>
    <x v="7"/>
    <x v="1"/>
    <m/>
  </r>
  <r>
    <x v="2"/>
    <x v="1"/>
    <x v="0"/>
    <x v="1"/>
    <x v="2"/>
    <x v="3"/>
    <x v="7"/>
    <x v="2"/>
    <m/>
  </r>
  <r>
    <x v="2"/>
    <x v="1"/>
    <x v="0"/>
    <x v="1"/>
    <x v="2"/>
    <x v="3"/>
    <x v="7"/>
    <x v="2"/>
    <m/>
  </r>
  <r>
    <x v="2"/>
    <x v="1"/>
    <x v="0"/>
    <x v="1"/>
    <x v="2"/>
    <x v="2"/>
    <x v="25"/>
    <x v="0"/>
    <n v="45546"/>
  </r>
  <r>
    <x v="2"/>
    <x v="1"/>
    <x v="0"/>
    <x v="1"/>
    <x v="2"/>
    <x v="2"/>
    <x v="32"/>
    <x v="0"/>
    <n v="52320"/>
  </r>
  <r>
    <x v="2"/>
    <x v="1"/>
    <x v="0"/>
    <x v="1"/>
    <x v="2"/>
    <x v="2"/>
    <x v="19"/>
    <x v="0"/>
    <n v="28000"/>
  </r>
  <r>
    <x v="2"/>
    <x v="1"/>
    <x v="0"/>
    <x v="1"/>
    <x v="2"/>
    <x v="2"/>
    <x v="40"/>
    <x v="0"/>
    <n v="17981"/>
  </r>
  <r>
    <x v="2"/>
    <x v="1"/>
    <x v="0"/>
    <x v="1"/>
    <x v="2"/>
    <x v="2"/>
    <x v="5"/>
    <x v="0"/>
    <n v="5310.3"/>
  </r>
  <r>
    <x v="2"/>
    <x v="1"/>
    <x v="0"/>
    <x v="1"/>
    <x v="2"/>
    <x v="2"/>
    <x v="27"/>
    <x v="0"/>
    <n v="0.3"/>
  </r>
  <r>
    <x v="2"/>
    <x v="1"/>
    <x v="0"/>
    <x v="1"/>
    <x v="2"/>
    <x v="2"/>
    <x v="30"/>
    <x v="0"/>
    <n v="22493.63"/>
  </r>
  <r>
    <x v="2"/>
    <x v="1"/>
    <x v="0"/>
    <x v="1"/>
    <x v="2"/>
    <x v="2"/>
    <x v="31"/>
    <x v="0"/>
    <n v="5011353"/>
  </r>
  <r>
    <x v="2"/>
    <x v="1"/>
    <x v="0"/>
    <x v="1"/>
    <x v="2"/>
    <x v="2"/>
    <x v="6"/>
    <x v="0"/>
    <n v="-3899132.77"/>
  </r>
  <r>
    <x v="2"/>
    <x v="1"/>
    <x v="0"/>
    <x v="1"/>
    <x v="2"/>
    <x v="2"/>
    <x v="41"/>
    <x v="0"/>
    <n v="-19731"/>
  </r>
  <r>
    <x v="2"/>
    <x v="1"/>
    <x v="0"/>
    <x v="1"/>
    <x v="2"/>
    <x v="2"/>
    <x v="42"/>
    <x v="0"/>
    <m/>
  </r>
  <r>
    <x v="2"/>
    <x v="1"/>
    <x v="0"/>
    <x v="1"/>
    <x v="2"/>
    <x v="2"/>
    <x v="21"/>
    <x v="0"/>
    <n v="-749221.08"/>
  </r>
  <r>
    <x v="2"/>
    <x v="1"/>
    <x v="0"/>
    <x v="1"/>
    <x v="2"/>
    <x v="2"/>
    <x v="43"/>
    <x v="0"/>
    <n v="-114"/>
  </r>
  <r>
    <x v="2"/>
    <x v="1"/>
    <x v="0"/>
    <x v="1"/>
    <x v="2"/>
    <x v="2"/>
    <x v="38"/>
    <x v="0"/>
    <n v="2052688.61"/>
  </r>
  <r>
    <x v="2"/>
    <x v="1"/>
    <x v="0"/>
    <x v="1"/>
    <x v="2"/>
    <x v="2"/>
    <x v="39"/>
    <x v="0"/>
    <n v="12000"/>
  </r>
  <r>
    <x v="2"/>
    <x v="1"/>
    <x v="0"/>
    <x v="1"/>
    <x v="2"/>
    <x v="8"/>
    <x v="22"/>
    <x v="0"/>
    <n v="343308"/>
  </r>
  <r>
    <x v="2"/>
    <x v="1"/>
    <x v="0"/>
    <x v="2"/>
    <x v="3"/>
    <x v="4"/>
    <x v="8"/>
    <x v="0"/>
    <n v="200000000"/>
  </r>
  <r>
    <x v="2"/>
    <x v="1"/>
    <x v="0"/>
    <x v="2"/>
    <x v="3"/>
    <x v="4"/>
    <x v="9"/>
    <x v="0"/>
    <n v="-194000000"/>
  </r>
  <r>
    <x v="2"/>
    <x v="1"/>
    <x v="0"/>
    <x v="2"/>
    <x v="3"/>
    <x v="4"/>
    <x v="46"/>
    <x v="0"/>
    <n v="54327800"/>
  </r>
  <r>
    <x v="2"/>
    <x v="1"/>
    <x v="0"/>
    <x v="2"/>
    <x v="3"/>
    <x v="5"/>
    <x v="10"/>
    <x v="0"/>
    <n v="-752720.44999999925"/>
  </r>
  <r>
    <x v="2"/>
    <x v="1"/>
    <x v="0"/>
    <x v="2"/>
    <x v="3"/>
    <x v="5"/>
    <x v="23"/>
    <x v="0"/>
    <n v="-39038209.439999998"/>
  </r>
  <r>
    <x v="12"/>
    <x v="1"/>
    <x v="0"/>
    <x v="0"/>
    <x v="0"/>
    <x v="0"/>
    <x v="0"/>
    <x v="0"/>
    <n v="1114259.8"/>
  </r>
  <r>
    <x v="12"/>
    <x v="1"/>
    <x v="0"/>
    <x v="0"/>
    <x v="0"/>
    <x v="0"/>
    <x v="11"/>
    <x v="0"/>
    <n v="300000"/>
  </r>
  <r>
    <x v="12"/>
    <x v="1"/>
    <x v="0"/>
    <x v="0"/>
    <x v="0"/>
    <x v="0"/>
    <x v="1"/>
    <x v="0"/>
    <n v="325239"/>
  </r>
  <r>
    <x v="12"/>
    <x v="1"/>
    <x v="0"/>
    <x v="0"/>
    <x v="0"/>
    <x v="0"/>
    <x v="44"/>
    <x v="0"/>
    <n v="2947401.24"/>
  </r>
  <r>
    <x v="12"/>
    <x v="1"/>
    <x v="0"/>
    <x v="0"/>
    <x v="0"/>
    <x v="0"/>
    <x v="28"/>
    <x v="0"/>
    <n v="5015543"/>
  </r>
  <r>
    <x v="12"/>
    <x v="1"/>
    <x v="0"/>
    <x v="0"/>
    <x v="0"/>
    <x v="0"/>
    <x v="24"/>
    <x v="0"/>
    <n v="1815264"/>
  </r>
  <r>
    <x v="12"/>
    <x v="1"/>
    <x v="0"/>
    <x v="0"/>
    <x v="0"/>
    <x v="0"/>
    <x v="2"/>
    <x v="0"/>
    <n v="100000"/>
  </r>
  <r>
    <x v="12"/>
    <x v="1"/>
    <x v="0"/>
    <x v="0"/>
    <x v="0"/>
    <x v="0"/>
    <x v="47"/>
    <x v="0"/>
    <n v="122213.98"/>
  </r>
  <r>
    <x v="12"/>
    <x v="1"/>
    <x v="0"/>
    <x v="0"/>
    <x v="0"/>
    <x v="0"/>
    <x v="48"/>
    <x v="0"/>
    <n v="139325"/>
  </r>
  <r>
    <x v="12"/>
    <x v="1"/>
    <x v="0"/>
    <x v="0"/>
    <x v="0"/>
    <x v="0"/>
    <x v="49"/>
    <x v="0"/>
    <n v="37641.35"/>
  </r>
  <r>
    <x v="12"/>
    <x v="1"/>
    <x v="0"/>
    <x v="0"/>
    <x v="0"/>
    <x v="0"/>
    <x v="35"/>
    <x v="0"/>
    <n v="1927000"/>
  </r>
  <r>
    <x v="12"/>
    <x v="1"/>
    <x v="0"/>
    <x v="0"/>
    <x v="0"/>
    <x v="0"/>
    <x v="36"/>
    <x v="0"/>
    <n v="203968"/>
  </r>
  <r>
    <x v="12"/>
    <x v="1"/>
    <x v="0"/>
    <x v="0"/>
    <x v="0"/>
    <x v="6"/>
    <x v="12"/>
    <x v="0"/>
    <n v="17474677"/>
  </r>
  <r>
    <x v="12"/>
    <x v="1"/>
    <x v="0"/>
    <x v="0"/>
    <x v="0"/>
    <x v="11"/>
    <x v="45"/>
    <x v="0"/>
    <n v="1560000"/>
  </r>
  <r>
    <x v="12"/>
    <x v="1"/>
    <x v="0"/>
    <x v="0"/>
    <x v="1"/>
    <x v="7"/>
    <x v="13"/>
    <x v="0"/>
    <m/>
  </r>
  <r>
    <x v="12"/>
    <x v="1"/>
    <x v="0"/>
    <x v="1"/>
    <x v="2"/>
    <x v="8"/>
    <x v="50"/>
    <x v="0"/>
    <n v="444451"/>
  </r>
  <r>
    <x v="12"/>
    <x v="1"/>
    <x v="0"/>
    <x v="1"/>
    <x v="2"/>
    <x v="8"/>
    <x v="14"/>
    <x v="0"/>
    <n v="5519460.2899999991"/>
  </r>
  <r>
    <x v="12"/>
    <x v="1"/>
    <x v="0"/>
    <x v="1"/>
    <x v="2"/>
    <x v="9"/>
    <x v="15"/>
    <x v="0"/>
    <n v="1371733"/>
  </r>
  <r>
    <x v="12"/>
    <x v="1"/>
    <x v="0"/>
    <x v="1"/>
    <x v="2"/>
    <x v="9"/>
    <x v="16"/>
    <x v="0"/>
    <n v="164604"/>
  </r>
  <r>
    <x v="12"/>
    <x v="1"/>
    <x v="0"/>
    <x v="1"/>
    <x v="2"/>
    <x v="9"/>
    <x v="17"/>
    <x v="0"/>
    <n v="875700"/>
  </r>
  <r>
    <x v="12"/>
    <x v="1"/>
    <x v="0"/>
    <x v="1"/>
    <x v="2"/>
    <x v="9"/>
    <x v="18"/>
    <x v="0"/>
    <n v="1374802"/>
  </r>
  <r>
    <x v="12"/>
    <x v="1"/>
    <x v="0"/>
    <x v="1"/>
    <x v="2"/>
    <x v="3"/>
    <x v="7"/>
    <x v="1"/>
    <m/>
  </r>
  <r>
    <x v="12"/>
    <x v="1"/>
    <x v="0"/>
    <x v="1"/>
    <x v="2"/>
    <x v="3"/>
    <x v="7"/>
    <x v="2"/>
    <m/>
  </r>
  <r>
    <x v="12"/>
    <x v="1"/>
    <x v="0"/>
    <x v="1"/>
    <x v="2"/>
    <x v="3"/>
    <x v="7"/>
    <x v="1"/>
    <m/>
  </r>
  <r>
    <x v="12"/>
    <x v="1"/>
    <x v="0"/>
    <x v="1"/>
    <x v="2"/>
    <x v="3"/>
    <x v="7"/>
    <x v="2"/>
    <m/>
  </r>
  <r>
    <x v="12"/>
    <x v="1"/>
    <x v="0"/>
    <x v="1"/>
    <x v="2"/>
    <x v="3"/>
    <x v="7"/>
    <x v="2"/>
    <m/>
  </r>
  <r>
    <x v="12"/>
    <x v="1"/>
    <x v="0"/>
    <x v="1"/>
    <x v="2"/>
    <x v="2"/>
    <x v="25"/>
    <x v="0"/>
    <n v="45546"/>
  </r>
  <r>
    <x v="12"/>
    <x v="1"/>
    <x v="0"/>
    <x v="1"/>
    <x v="2"/>
    <x v="2"/>
    <x v="32"/>
    <x v="0"/>
    <n v="39066"/>
  </r>
  <r>
    <x v="12"/>
    <x v="1"/>
    <x v="0"/>
    <x v="1"/>
    <x v="2"/>
    <x v="2"/>
    <x v="19"/>
    <x v="0"/>
    <n v="28000"/>
  </r>
  <r>
    <x v="12"/>
    <x v="1"/>
    <x v="0"/>
    <x v="1"/>
    <x v="2"/>
    <x v="2"/>
    <x v="40"/>
    <x v="0"/>
    <n v="21554"/>
  </r>
  <r>
    <x v="12"/>
    <x v="1"/>
    <x v="0"/>
    <x v="1"/>
    <x v="2"/>
    <x v="2"/>
    <x v="5"/>
    <x v="0"/>
    <n v="2732.3"/>
  </r>
  <r>
    <x v="12"/>
    <x v="1"/>
    <x v="0"/>
    <x v="1"/>
    <x v="2"/>
    <x v="2"/>
    <x v="27"/>
    <x v="0"/>
    <n v="0.3"/>
  </r>
  <r>
    <x v="12"/>
    <x v="1"/>
    <x v="0"/>
    <x v="1"/>
    <x v="2"/>
    <x v="2"/>
    <x v="30"/>
    <x v="0"/>
    <n v="7520.03"/>
  </r>
  <r>
    <x v="12"/>
    <x v="1"/>
    <x v="0"/>
    <x v="1"/>
    <x v="2"/>
    <x v="2"/>
    <x v="31"/>
    <x v="0"/>
    <n v="5997420"/>
  </r>
  <r>
    <x v="12"/>
    <x v="1"/>
    <x v="0"/>
    <x v="1"/>
    <x v="2"/>
    <x v="2"/>
    <x v="6"/>
    <x v="0"/>
    <n v="-4068707.77"/>
  </r>
  <r>
    <x v="12"/>
    <x v="1"/>
    <x v="0"/>
    <x v="1"/>
    <x v="2"/>
    <x v="2"/>
    <x v="41"/>
    <x v="0"/>
    <n v="-19731"/>
  </r>
  <r>
    <x v="12"/>
    <x v="1"/>
    <x v="0"/>
    <x v="1"/>
    <x v="2"/>
    <x v="2"/>
    <x v="42"/>
    <x v="0"/>
    <m/>
  </r>
  <r>
    <x v="12"/>
    <x v="1"/>
    <x v="0"/>
    <x v="1"/>
    <x v="2"/>
    <x v="2"/>
    <x v="21"/>
    <x v="0"/>
    <n v="-960677.25"/>
  </r>
  <r>
    <x v="12"/>
    <x v="1"/>
    <x v="0"/>
    <x v="1"/>
    <x v="2"/>
    <x v="2"/>
    <x v="43"/>
    <x v="0"/>
    <n v="-114"/>
  </r>
  <r>
    <x v="12"/>
    <x v="1"/>
    <x v="0"/>
    <x v="1"/>
    <x v="2"/>
    <x v="2"/>
    <x v="38"/>
    <x v="0"/>
    <n v="2052688.61"/>
  </r>
  <r>
    <x v="12"/>
    <x v="1"/>
    <x v="0"/>
    <x v="1"/>
    <x v="2"/>
    <x v="2"/>
    <x v="39"/>
    <x v="0"/>
    <n v="12000"/>
  </r>
  <r>
    <x v="12"/>
    <x v="1"/>
    <x v="0"/>
    <x v="1"/>
    <x v="2"/>
    <x v="8"/>
    <x v="22"/>
    <x v="0"/>
    <n v="343216"/>
  </r>
  <r>
    <x v="12"/>
    <x v="1"/>
    <x v="0"/>
    <x v="2"/>
    <x v="3"/>
    <x v="4"/>
    <x v="8"/>
    <x v="0"/>
    <n v="200000000"/>
  </r>
  <r>
    <x v="12"/>
    <x v="1"/>
    <x v="0"/>
    <x v="2"/>
    <x v="3"/>
    <x v="4"/>
    <x v="9"/>
    <x v="0"/>
    <n v="-194000000"/>
  </r>
  <r>
    <x v="12"/>
    <x v="1"/>
    <x v="0"/>
    <x v="2"/>
    <x v="3"/>
    <x v="4"/>
    <x v="46"/>
    <x v="0"/>
    <n v="54327800"/>
  </r>
  <r>
    <x v="12"/>
    <x v="1"/>
    <x v="0"/>
    <x v="2"/>
    <x v="3"/>
    <x v="5"/>
    <x v="10"/>
    <x v="0"/>
    <n v="-705601.60999999987"/>
  </r>
  <r>
    <x v="12"/>
    <x v="1"/>
    <x v="0"/>
    <x v="2"/>
    <x v="3"/>
    <x v="5"/>
    <x v="23"/>
    <x v="0"/>
    <n v="-39790929.890000001"/>
  </r>
  <r>
    <x v="4"/>
    <x v="1"/>
    <x v="0"/>
    <x v="0"/>
    <x v="0"/>
    <x v="0"/>
    <x v="0"/>
    <x v="0"/>
    <n v="0"/>
  </r>
  <r>
    <x v="4"/>
    <x v="1"/>
    <x v="0"/>
    <x v="0"/>
    <x v="0"/>
    <x v="0"/>
    <x v="11"/>
    <x v="0"/>
    <n v="300000"/>
  </r>
  <r>
    <x v="4"/>
    <x v="1"/>
    <x v="0"/>
    <x v="0"/>
    <x v="0"/>
    <x v="0"/>
    <x v="1"/>
    <x v="0"/>
    <n v="299698"/>
  </r>
  <r>
    <x v="4"/>
    <x v="1"/>
    <x v="0"/>
    <x v="0"/>
    <x v="0"/>
    <x v="0"/>
    <x v="44"/>
    <x v="0"/>
    <n v="3563514.38"/>
  </r>
  <r>
    <x v="4"/>
    <x v="1"/>
    <x v="0"/>
    <x v="0"/>
    <x v="0"/>
    <x v="12"/>
    <x v="51"/>
    <x v="0"/>
    <n v="762730.07"/>
  </r>
  <r>
    <x v="4"/>
    <x v="1"/>
    <x v="0"/>
    <x v="0"/>
    <x v="0"/>
    <x v="0"/>
    <x v="28"/>
    <x v="0"/>
    <n v="3795999"/>
  </r>
  <r>
    <x v="4"/>
    <x v="1"/>
    <x v="0"/>
    <x v="0"/>
    <x v="0"/>
    <x v="0"/>
    <x v="24"/>
    <x v="0"/>
    <n v="1962849.04"/>
  </r>
  <r>
    <x v="4"/>
    <x v="1"/>
    <x v="0"/>
    <x v="0"/>
    <x v="0"/>
    <x v="0"/>
    <x v="2"/>
    <x v="0"/>
    <n v="100000"/>
  </r>
  <r>
    <x v="4"/>
    <x v="1"/>
    <x v="0"/>
    <x v="0"/>
    <x v="0"/>
    <x v="0"/>
    <x v="47"/>
    <x v="0"/>
    <n v="122213.98"/>
  </r>
  <r>
    <x v="4"/>
    <x v="1"/>
    <x v="0"/>
    <x v="0"/>
    <x v="0"/>
    <x v="0"/>
    <x v="48"/>
    <x v="0"/>
    <n v="139325"/>
  </r>
  <r>
    <x v="4"/>
    <x v="1"/>
    <x v="0"/>
    <x v="0"/>
    <x v="0"/>
    <x v="0"/>
    <x v="49"/>
    <x v="0"/>
    <n v="37641.35"/>
  </r>
  <r>
    <x v="4"/>
    <x v="1"/>
    <x v="0"/>
    <x v="0"/>
    <x v="0"/>
    <x v="0"/>
    <x v="52"/>
    <x v="0"/>
    <n v="2495"/>
  </r>
  <r>
    <x v="4"/>
    <x v="1"/>
    <x v="0"/>
    <x v="0"/>
    <x v="0"/>
    <x v="0"/>
    <x v="35"/>
    <x v="0"/>
    <n v="1927000"/>
  </r>
  <r>
    <x v="4"/>
    <x v="1"/>
    <x v="0"/>
    <x v="0"/>
    <x v="0"/>
    <x v="0"/>
    <x v="36"/>
    <x v="0"/>
    <n v="220248"/>
  </r>
  <r>
    <x v="4"/>
    <x v="1"/>
    <x v="0"/>
    <x v="0"/>
    <x v="0"/>
    <x v="6"/>
    <x v="12"/>
    <x v="0"/>
    <n v="18564677"/>
  </r>
  <r>
    <x v="4"/>
    <x v="1"/>
    <x v="0"/>
    <x v="0"/>
    <x v="0"/>
    <x v="11"/>
    <x v="45"/>
    <x v="0"/>
    <n v="1560000"/>
  </r>
  <r>
    <x v="4"/>
    <x v="1"/>
    <x v="0"/>
    <x v="0"/>
    <x v="1"/>
    <x v="7"/>
    <x v="13"/>
    <x v="0"/>
    <m/>
  </r>
  <r>
    <x v="4"/>
    <x v="1"/>
    <x v="0"/>
    <x v="1"/>
    <x v="2"/>
    <x v="8"/>
    <x v="50"/>
    <x v="0"/>
    <n v="444451"/>
  </r>
  <r>
    <x v="4"/>
    <x v="1"/>
    <x v="0"/>
    <x v="1"/>
    <x v="2"/>
    <x v="8"/>
    <x v="14"/>
    <x v="0"/>
    <n v="4996364.5999999996"/>
  </r>
  <r>
    <x v="4"/>
    <x v="1"/>
    <x v="0"/>
    <x v="1"/>
    <x v="2"/>
    <x v="9"/>
    <x v="15"/>
    <x v="0"/>
    <n v="1496436"/>
  </r>
  <r>
    <x v="4"/>
    <x v="1"/>
    <x v="0"/>
    <x v="1"/>
    <x v="2"/>
    <x v="9"/>
    <x v="16"/>
    <x v="0"/>
    <n v="179568"/>
  </r>
  <r>
    <x v="4"/>
    <x v="1"/>
    <x v="0"/>
    <x v="1"/>
    <x v="2"/>
    <x v="9"/>
    <x v="17"/>
    <x v="0"/>
    <n v="934080"/>
  </r>
  <r>
    <x v="4"/>
    <x v="1"/>
    <x v="0"/>
    <x v="1"/>
    <x v="2"/>
    <x v="9"/>
    <x v="18"/>
    <x v="0"/>
    <n v="1499505"/>
  </r>
  <r>
    <x v="4"/>
    <x v="1"/>
    <x v="0"/>
    <x v="1"/>
    <x v="2"/>
    <x v="3"/>
    <x v="7"/>
    <x v="1"/>
    <m/>
  </r>
  <r>
    <x v="4"/>
    <x v="1"/>
    <x v="0"/>
    <x v="1"/>
    <x v="2"/>
    <x v="3"/>
    <x v="7"/>
    <x v="2"/>
    <m/>
  </r>
  <r>
    <x v="4"/>
    <x v="1"/>
    <x v="0"/>
    <x v="1"/>
    <x v="2"/>
    <x v="3"/>
    <x v="7"/>
    <x v="1"/>
    <m/>
  </r>
  <r>
    <x v="4"/>
    <x v="1"/>
    <x v="0"/>
    <x v="1"/>
    <x v="2"/>
    <x v="3"/>
    <x v="7"/>
    <x v="2"/>
    <m/>
  </r>
  <r>
    <x v="4"/>
    <x v="1"/>
    <x v="0"/>
    <x v="1"/>
    <x v="2"/>
    <x v="3"/>
    <x v="7"/>
    <x v="2"/>
    <m/>
  </r>
  <r>
    <x v="4"/>
    <x v="1"/>
    <x v="0"/>
    <x v="1"/>
    <x v="2"/>
    <x v="2"/>
    <x v="25"/>
    <x v="0"/>
    <n v="45545.62"/>
  </r>
  <r>
    <x v="4"/>
    <x v="1"/>
    <x v="0"/>
    <x v="1"/>
    <x v="2"/>
    <x v="2"/>
    <x v="32"/>
    <x v="0"/>
    <n v="43600.4"/>
  </r>
  <r>
    <x v="4"/>
    <x v="1"/>
    <x v="0"/>
    <x v="1"/>
    <x v="2"/>
    <x v="2"/>
    <x v="19"/>
    <x v="0"/>
    <n v="28000"/>
  </r>
  <r>
    <x v="4"/>
    <x v="1"/>
    <x v="0"/>
    <x v="1"/>
    <x v="2"/>
    <x v="2"/>
    <x v="40"/>
    <x v="0"/>
    <n v="16279.7"/>
  </r>
  <r>
    <x v="4"/>
    <x v="1"/>
    <x v="0"/>
    <x v="1"/>
    <x v="2"/>
    <x v="2"/>
    <x v="5"/>
    <x v="0"/>
    <n v="5465.3"/>
  </r>
  <r>
    <x v="4"/>
    <x v="1"/>
    <x v="0"/>
    <x v="1"/>
    <x v="2"/>
    <x v="2"/>
    <x v="27"/>
    <x v="0"/>
    <n v="0.3"/>
  </r>
  <r>
    <x v="4"/>
    <x v="1"/>
    <x v="0"/>
    <x v="1"/>
    <x v="2"/>
    <x v="2"/>
    <x v="30"/>
    <x v="0"/>
    <n v="15913.03"/>
  </r>
  <r>
    <x v="4"/>
    <x v="1"/>
    <x v="0"/>
    <x v="1"/>
    <x v="2"/>
    <x v="2"/>
    <x v="31"/>
    <x v="0"/>
    <n v="6783276"/>
  </r>
  <r>
    <x v="4"/>
    <x v="1"/>
    <x v="0"/>
    <x v="1"/>
    <x v="2"/>
    <x v="2"/>
    <x v="6"/>
    <x v="0"/>
    <n v="-4119418.77"/>
  </r>
  <r>
    <x v="4"/>
    <x v="1"/>
    <x v="0"/>
    <x v="1"/>
    <x v="2"/>
    <x v="2"/>
    <x v="41"/>
    <x v="0"/>
    <m/>
  </r>
  <r>
    <x v="4"/>
    <x v="1"/>
    <x v="0"/>
    <x v="1"/>
    <x v="2"/>
    <x v="2"/>
    <x v="42"/>
    <x v="0"/>
    <m/>
  </r>
  <r>
    <x v="4"/>
    <x v="1"/>
    <x v="0"/>
    <x v="1"/>
    <x v="2"/>
    <x v="2"/>
    <x v="21"/>
    <x v="0"/>
    <n v="-1180979.6100000001"/>
  </r>
  <r>
    <x v="4"/>
    <x v="1"/>
    <x v="0"/>
    <x v="1"/>
    <x v="2"/>
    <x v="2"/>
    <x v="43"/>
    <x v="0"/>
    <n v="-114"/>
  </r>
  <r>
    <x v="4"/>
    <x v="1"/>
    <x v="0"/>
    <x v="1"/>
    <x v="2"/>
    <x v="2"/>
    <x v="38"/>
    <x v="0"/>
    <n v="2324743.6100000003"/>
  </r>
  <r>
    <x v="4"/>
    <x v="1"/>
    <x v="0"/>
    <x v="1"/>
    <x v="2"/>
    <x v="2"/>
    <x v="39"/>
    <x v="0"/>
    <n v="12000"/>
  </r>
  <r>
    <x v="4"/>
    <x v="1"/>
    <x v="0"/>
    <x v="1"/>
    <x v="2"/>
    <x v="8"/>
    <x v="22"/>
    <x v="0"/>
    <n v="341296"/>
  </r>
  <r>
    <x v="4"/>
    <x v="1"/>
    <x v="0"/>
    <x v="2"/>
    <x v="3"/>
    <x v="4"/>
    <x v="8"/>
    <x v="0"/>
    <n v="200000000"/>
  </r>
  <r>
    <x v="4"/>
    <x v="1"/>
    <x v="0"/>
    <x v="2"/>
    <x v="3"/>
    <x v="4"/>
    <x v="9"/>
    <x v="0"/>
    <n v="-194000000"/>
  </r>
  <r>
    <x v="4"/>
    <x v="1"/>
    <x v="0"/>
    <x v="2"/>
    <x v="3"/>
    <x v="4"/>
    <x v="46"/>
    <x v="0"/>
    <n v="54327800"/>
  </r>
  <r>
    <x v="4"/>
    <x v="1"/>
    <x v="0"/>
    <x v="2"/>
    <x v="3"/>
    <x v="5"/>
    <x v="10"/>
    <x v="0"/>
    <n v="-338889.88726701803"/>
  </r>
  <r>
    <x v="4"/>
    <x v="1"/>
    <x v="0"/>
    <x v="2"/>
    <x v="3"/>
    <x v="5"/>
    <x v="23"/>
    <x v="0"/>
    <n v="-40496531.5"/>
  </r>
  <r>
    <x v="5"/>
    <x v="2"/>
    <x v="0"/>
    <x v="0"/>
    <x v="0"/>
    <x v="0"/>
    <x v="0"/>
    <x v="0"/>
    <n v="267571"/>
  </r>
  <r>
    <x v="5"/>
    <x v="2"/>
    <x v="0"/>
    <x v="0"/>
    <x v="0"/>
    <x v="0"/>
    <x v="11"/>
    <x v="0"/>
    <n v="89859.44"/>
  </r>
  <r>
    <x v="5"/>
    <x v="2"/>
    <x v="0"/>
    <x v="0"/>
    <x v="0"/>
    <x v="0"/>
    <x v="1"/>
    <x v="0"/>
    <n v="-132231"/>
  </r>
  <r>
    <x v="5"/>
    <x v="2"/>
    <x v="0"/>
    <x v="0"/>
    <x v="0"/>
    <x v="0"/>
    <x v="44"/>
    <x v="0"/>
    <n v="3277737.94"/>
  </r>
  <r>
    <x v="5"/>
    <x v="2"/>
    <x v="0"/>
    <x v="0"/>
    <x v="0"/>
    <x v="12"/>
    <x v="51"/>
    <x v="0"/>
    <m/>
  </r>
  <r>
    <x v="5"/>
    <x v="2"/>
    <x v="0"/>
    <x v="0"/>
    <x v="0"/>
    <x v="0"/>
    <x v="28"/>
    <x v="0"/>
    <n v="5464188"/>
  </r>
  <r>
    <x v="5"/>
    <x v="2"/>
    <x v="0"/>
    <x v="0"/>
    <x v="0"/>
    <x v="0"/>
    <x v="24"/>
    <x v="0"/>
    <n v="1566032.04"/>
  </r>
  <r>
    <x v="5"/>
    <x v="2"/>
    <x v="0"/>
    <x v="0"/>
    <x v="0"/>
    <x v="0"/>
    <x v="2"/>
    <x v="0"/>
    <n v="100000"/>
  </r>
  <r>
    <x v="5"/>
    <x v="2"/>
    <x v="0"/>
    <x v="0"/>
    <x v="0"/>
    <x v="0"/>
    <x v="47"/>
    <x v="0"/>
    <n v="173100.38"/>
  </r>
  <r>
    <x v="5"/>
    <x v="2"/>
    <x v="0"/>
    <x v="0"/>
    <x v="0"/>
    <x v="0"/>
    <x v="48"/>
    <x v="0"/>
    <n v="197335.55"/>
  </r>
  <r>
    <x v="5"/>
    <x v="2"/>
    <x v="0"/>
    <x v="0"/>
    <x v="0"/>
    <x v="0"/>
    <x v="49"/>
    <x v="0"/>
    <n v="53314.36"/>
  </r>
  <r>
    <x v="5"/>
    <x v="2"/>
    <x v="0"/>
    <x v="0"/>
    <x v="0"/>
    <x v="0"/>
    <x v="52"/>
    <x v="0"/>
    <n v="2495"/>
  </r>
  <r>
    <x v="5"/>
    <x v="2"/>
    <x v="0"/>
    <x v="0"/>
    <x v="0"/>
    <x v="0"/>
    <x v="35"/>
    <x v="0"/>
    <n v="1927000"/>
  </r>
  <r>
    <x v="5"/>
    <x v="2"/>
    <x v="0"/>
    <x v="0"/>
    <x v="0"/>
    <x v="0"/>
    <x v="36"/>
    <x v="0"/>
    <n v="244372.71"/>
  </r>
  <r>
    <x v="5"/>
    <x v="2"/>
    <x v="0"/>
    <x v="0"/>
    <x v="0"/>
    <x v="6"/>
    <x v="12"/>
    <x v="0"/>
    <n v="16844107"/>
  </r>
  <r>
    <x v="5"/>
    <x v="2"/>
    <x v="0"/>
    <x v="0"/>
    <x v="0"/>
    <x v="11"/>
    <x v="45"/>
    <x v="0"/>
    <n v="1560000"/>
  </r>
  <r>
    <x v="5"/>
    <x v="2"/>
    <x v="0"/>
    <x v="0"/>
    <x v="1"/>
    <x v="7"/>
    <x v="13"/>
    <x v="0"/>
    <m/>
  </r>
  <r>
    <x v="5"/>
    <x v="2"/>
    <x v="0"/>
    <x v="1"/>
    <x v="2"/>
    <x v="8"/>
    <x v="50"/>
    <x v="0"/>
    <n v="444451"/>
  </r>
  <r>
    <x v="5"/>
    <x v="2"/>
    <x v="0"/>
    <x v="1"/>
    <x v="2"/>
    <x v="8"/>
    <x v="14"/>
    <x v="0"/>
    <n v="3641854.2"/>
  </r>
  <r>
    <x v="5"/>
    <x v="2"/>
    <x v="0"/>
    <x v="1"/>
    <x v="2"/>
    <x v="8"/>
    <x v="53"/>
    <x v="0"/>
    <n v="1494128.4"/>
  </r>
  <r>
    <x v="5"/>
    <x v="2"/>
    <x v="0"/>
    <x v="1"/>
    <x v="2"/>
    <x v="9"/>
    <x v="15"/>
    <x v="0"/>
    <n v="1621624"/>
  </r>
  <r>
    <x v="5"/>
    <x v="2"/>
    <x v="0"/>
    <x v="1"/>
    <x v="2"/>
    <x v="9"/>
    <x v="16"/>
    <x v="0"/>
    <n v="14947"/>
  </r>
  <r>
    <x v="5"/>
    <x v="2"/>
    <x v="0"/>
    <x v="1"/>
    <x v="2"/>
    <x v="9"/>
    <x v="17"/>
    <x v="0"/>
    <n v="992460"/>
  </r>
  <r>
    <x v="5"/>
    <x v="2"/>
    <x v="0"/>
    <x v="1"/>
    <x v="2"/>
    <x v="9"/>
    <x v="18"/>
    <x v="0"/>
    <n v="1624693"/>
  </r>
  <r>
    <x v="5"/>
    <x v="2"/>
    <x v="0"/>
    <x v="1"/>
    <x v="2"/>
    <x v="3"/>
    <x v="7"/>
    <x v="1"/>
    <n v="-762730.07"/>
  </r>
  <r>
    <x v="5"/>
    <x v="2"/>
    <x v="0"/>
    <x v="1"/>
    <x v="2"/>
    <x v="3"/>
    <x v="7"/>
    <x v="0"/>
    <m/>
  </r>
  <r>
    <x v="5"/>
    <x v="2"/>
    <x v="0"/>
    <x v="1"/>
    <x v="2"/>
    <x v="3"/>
    <x v="7"/>
    <x v="0"/>
    <m/>
  </r>
  <r>
    <x v="5"/>
    <x v="2"/>
    <x v="0"/>
    <x v="1"/>
    <x v="2"/>
    <x v="3"/>
    <x v="7"/>
    <x v="0"/>
    <m/>
  </r>
  <r>
    <x v="5"/>
    <x v="2"/>
    <x v="0"/>
    <x v="1"/>
    <x v="2"/>
    <x v="3"/>
    <x v="7"/>
    <x v="0"/>
    <m/>
  </r>
  <r>
    <x v="5"/>
    <x v="2"/>
    <x v="0"/>
    <x v="1"/>
    <x v="2"/>
    <x v="2"/>
    <x v="25"/>
    <x v="0"/>
    <n v="45545.62"/>
  </r>
  <r>
    <x v="5"/>
    <x v="2"/>
    <x v="0"/>
    <x v="1"/>
    <x v="2"/>
    <x v="2"/>
    <x v="32"/>
    <x v="0"/>
    <m/>
  </r>
  <r>
    <x v="5"/>
    <x v="2"/>
    <x v="0"/>
    <x v="1"/>
    <x v="2"/>
    <x v="2"/>
    <x v="19"/>
    <x v="0"/>
    <n v="28000"/>
  </r>
  <r>
    <x v="5"/>
    <x v="2"/>
    <x v="0"/>
    <x v="1"/>
    <x v="2"/>
    <x v="2"/>
    <x v="40"/>
    <x v="0"/>
    <n v="24124.41"/>
  </r>
  <r>
    <x v="5"/>
    <x v="2"/>
    <x v="0"/>
    <x v="1"/>
    <x v="2"/>
    <x v="2"/>
    <x v="5"/>
    <x v="0"/>
    <n v="2732.74"/>
  </r>
  <r>
    <x v="5"/>
    <x v="2"/>
    <x v="0"/>
    <x v="1"/>
    <x v="2"/>
    <x v="2"/>
    <x v="27"/>
    <x v="0"/>
    <n v="-0.3"/>
  </r>
  <r>
    <x v="5"/>
    <x v="2"/>
    <x v="0"/>
    <x v="1"/>
    <x v="2"/>
    <x v="2"/>
    <x v="30"/>
    <x v="0"/>
    <n v="0.03"/>
  </r>
  <r>
    <x v="5"/>
    <x v="2"/>
    <x v="0"/>
    <x v="1"/>
    <x v="2"/>
    <x v="2"/>
    <x v="31"/>
    <x v="0"/>
    <n v="3938935"/>
  </r>
  <r>
    <x v="5"/>
    <x v="2"/>
    <x v="0"/>
    <x v="1"/>
    <x v="2"/>
    <x v="2"/>
    <x v="6"/>
    <x v="0"/>
    <n v="-3229972.91"/>
  </r>
  <r>
    <x v="5"/>
    <x v="2"/>
    <x v="0"/>
    <x v="1"/>
    <x v="2"/>
    <x v="2"/>
    <x v="41"/>
    <x v="0"/>
    <n v="-5025"/>
  </r>
  <r>
    <x v="5"/>
    <x v="2"/>
    <x v="0"/>
    <x v="1"/>
    <x v="2"/>
    <x v="2"/>
    <x v="42"/>
    <x v="0"/>
    <m/>
  </r>
  <r>
    <x v="5"/>
    <x v="2"/>
    <x v="0"/>
    <x v="1"/>
    <x v="2"/>
    <x v="2"/>
    <x v="21"/>
    <x v="0"/>
    <n v="-383302.77"/>
  </r>
  <r>
    <x v="5"/>
    <x v="2"/>
    <x v="0"/>
    <x v="1"/>
    <x v="2"/>
    <x v="2"/>
    <x v="43"/>
    <x v="0"/>
    <n v="-114"/>
  </r>
  <r>
    <x v="5"/>
    <x v="2"/>
    <x v="0"/>
    <x v="1"/>
    <x v="2"/>
    <x v="2"/>
    <x v="38"/>
    <x v="0"/>
    <n v="2052688.61"/>
  </r>
  <r>
    <x v="5"/>
    <x v="2"/>
    <x v="0"/>
    <x v="1"/>
    <x v="2"/>
    <x v="2"/>
    <x v="39"/>
    <x v="0"/>
    <n v="12000"/>
  </r>
  <r>
    <x v="5"/>
    <x v="2"/>
    <x v="0"/>
    <x v="1"/>
    <x v="2"/>
    <x v="8"/>
    <x v="22"/>
    <x v="0"/>
    <n v="343308"/>
  </r>
  <r>
    <x v="5"/>
    <x v="2"/>
    <x v="0"/>
    <x v="2"/>
    <x v="3"/>
    <x v="4"/>
    <x v="8"/>
    <x v="0"/>
    <n v="200000000"/>
  </r>
  <r>
    <x v="5"/>
    <x v="2"/>
    <x v="0"/>
    <x v="2"/>
    <x v="3"/>
    <x v="4"/>
    <x v="9"/>
    <x v="0"/>
    <n v="-194000000"/>
  </r>
  <r>
    <x v="5"/>
    <x v="2"/>
    <x v="0"/>
    <x v="2"/>
    <x v="3"/>
    <x v="4"/>
    <x v="46"/>
    <x v="0"/>
    <n v="54327800"/>
  </r>
  <r>
    <x v="5"/>
    <x v="2"/>
    <x v="0"/>
    <x v="2"/>
    <x v="3"/>
    <x v="5"/>
    <x v="10"/>
    <x v="0"/>
    <n v="-29785.180000000633"/>
  </r>
  <r>
    <x v="5"/>
    <x v="2"/>
    <x v="0"/>
    <x v="2"/>
    <x v="3"/>
    <x v="5"/>
    <x v="23"/>
    <x v="0"/>
    <n v="-40563479.387267016"/>
  </r>
  <r>
    <x v="6"/>
    <x v="2"/>
    <x v="0"/>
    <x v="0"/>
    <x v="0"/>
    <x v="0"/>
    <x v="0"/>
    <x v="0"/>
    <n v="2385333"/>
  </r>
  <r>
    <x v="6"/>
    <x v="2"/>
    <x v="0"/>
    <x v="0"/>
    <x v="0"/>
    <x v="0"/>
    <x v="11"/>
    <x v="0"/>
    <n v="44300"/>
  </r>
  <r>
    <x v="6"/>
    <x v="2"/>
    <x v="0"/>
    <x v="0"/>
    <x v="0"/>
    <x v="0"/>
    <x v="1"/>
    <x v="0"/>
    <n v="0"/>
  </r>
  <r>
    <x v="6"/>
    <x v="2"/>
    <x v="0"/>
    <x v="0"/>
    <x v="0"/>
    <x v="0"/>
    <x v="44"/>
    <x v="0"/>
    <n v="544566.75"/>
  </r>
  <r>
    <x v="6"/>
    <x v="2"/>
    <x v="0"/>
    <x v="0"/>
    <x v="0"/>
    <x v="12"/>
    <x v="51"/>
    <x v="0"/>
    <m/>
  </r>
  <r>
    <x v="6"/>
    <x v="2"/>
    <x v="0"/>
    <x v="0"/>
    <x v="0"/>
    <x v="0"/>
    <x v="28"/>
    <x v="0"/>
    <n v="8146835"/>
  </r>
  <r>
    <x v="6"/>
    <x v="2"/>
    <x v="0"/>
    <x v="0"/>
    <x v="0"/>
    <x v="0"/>
    <x v="24"/>
    <x v="0"/>
    <n v="1567324.04"/>
  </r>
  <r>
    <x v="6"/>
    <x v="2"/>
    <x v="0"/>
    <x v="0"/>
    <x v="0"/>
    <x v="0"/>
    <x v="2"/>
    <x v="0"/>
    <n v="100000"/>
  </r>
  <r>
    <x v="6"/>
    <x v="2"/>
    <x v="0"/>
    <x v="0"/>
    <x v="0"/>
    <x v="0"/>
    <x v="47"/>
    <x v="0"/>
    <n v="173100.38"/>
  </r>
  <r>
    <x v="6"/>
    <x v="2"/>
    <x v="0"/>
    <x v="0"/>
    <x v="0"/>
    <x v="0"/>
    <x v="48"/>
    <x v="0"/>
    <n v="197335.55"/>
  </r>
  <r>
    <x v="6"/>
    <x v="2"/>
    <x v="0"/>
    <x v="0"/>
    <x v="0"/>
    <x v="0"/>
    <x v="49"/>
    <x v="0"/>
    <n v="53314.36"/>
  </r>
  <r>
    <x v="6"/>
    <x v="2"/>
    <x v="0"/>
    <x v="0"/>
    <x v="0"/>
    <x v="0"/>
    <x v="52"/>
    <x v="0"/>
    <n v="2495"/>
  </r>
  <r>
    <x v="6"/>
    <x v="2"/>
    <x v="0"/>
    <x v="0"/>
    <x v="0"/>
    <x v="0"/>
    <x v="35"/>
    <x v="0"/>
    <n v="1927000"/>
  </r>
  <r>
    <x v="6"/>
    <x v="2"/>
    <x v="0"/>
    <x v="0"/>
    <x v="0"/>
    <x v="0"/>
    <x v="36"/>
    <x v="0"/>
    <n v="265979.71000000002"/>
  </r>
  <r>
    <x v="6"/>
    <x v="2"/>
    <x v="0"/>
    <x v="0"/>
    <x v="0"/>
    <x v="6"/>
    <x v="12"/>
    <x v="0"/>
    <n v="17872363"/>
  </r>
  <r>
    <x v="6"/>
    <x v="2"/>
    <x v="0"/>
    <x v="0"/>
    <x v="0"/>
    <x v="11"/>
    <x v="45"/>
    <x v="0"/>
    <n v="1560000"/>
  </r>
  <r>
    <x v="6"/>
    <x v="2"/>
    <x v="0"/>
    <x v="0"/>
    <x v="1"/>
    <x v="7"/>
    <x v="13"/>
    <x v="0"/>
    <m/>
  </r>
  <r>
    <x v="6"/>
    <x v="2"/>
    <x v="0"/>
    <x v="1"/>
    <x v="2"/>
    <x v="8"/>
    <x v="50"/>
    <x v="0"/>
    <n v="444451"/>
  </r>
  <r>
    <x v="6"/>
    <x v="2"/>
    <x v="0"/>
    <x v="1"/>
    <x v="2"/>
    <x v="8"/>
    <x v="14"/>
    <x v="0"/>
    <n v="4632793.2"/>
  </r>
  <r>
    <x v="6"/>
    <x v="2"/>
    <x v="0"/>
    <x v="1"/>
    <x v="2"/>
    <x v="8"/>
    <x v="53"/>
    <x v="0"/>
    <n v="1494128.4"/>
  </r>
  <r>
    <x v="6"/>
    <x v="2"/>
    <x v="0"/>
    <x v="1"/>
    <x v="2"/>
    <x v="9"/>
    <x v="15"/>
    <x v="0"/>
    <n v="250376"/>
  </r>
  <r>
    <x v="6"/>
    <x v="2"/>
    <x v="0"/>
    <x v="1"/>
    <x v="2"/>
    <x v="9"/>
    <x v="16"/>
    <x v="0"/>
    <n v="29970"/>
  </r>
  <r>
    <x v="6"/>
    <x v="2"/>
    <x v="0"/>
    <x v="1"/>
    <x v="2"/>
    <x v="9"/>
    <x v="17"/>
    <x v="0"/>
    <n v="1050840"/>
  </r>
  <r>
    <x v="6"/>
    <x v="2"/>
    <x v="0"/>
    <x v="1"/>
    <x v="2"/>
    <x v="9"/>
    <x v="18"/>
    <x v="0"/>
    <n v="1749881"/>
  </r>
  <r>
    <x v="6"/>
    <x v="2"/>
    <x v="0"/>
    <x v="1"/>
    <x v="2"/>
    <x v="3"/>
    <x v="7"/>
    <x v="2"/>
    <n v="3000000"/>
  </r>
  <r>
    <x v="6"/>
    <x v="2"/>
    <x v="0"/>
    <x v="1"/>
    <x v="2"/>
    <x v="3"/>
    <x v="7"/>
    <x v="1"/>
    <n v="-762730.07"/>
  </r>
  <r>
    <x v="6"/>
    <x v="2"/>
    <x v="0"/>
    <x v="1"/>
    <x v="2"/>
    <x v="3"/>
    <x v="7"/>
    <x v="0"/>
    <m/>
  </r>
  <r>
    <x v="6"/>
    <x v="2"/>
    <x v="0"/>
    <x v="1"/>
    <x v="2"/>
    <x v="3"/>
    <x v="7"/>
    <x v="0"/>
    <m/>
  </r>
  <r>
    <x v="6"/>
    <x v="2"/>
    <x v="0"/>
    <x v="1"/>
    <x v="2"/>
    <x v="3"/>
    <x v="7"/>
    <x v="0"/>
    <m/>
  </r>
  <r>
    <x v="6"/>
    <x v="2"/>
    <x v="0"/>
    <x v="1"/>
    <x v="2"/>
    <x v="2"/>
    <x v="25"/>
    <x v="0"/>
    <n v="45545.24"/>
  </r>
  <r>
    <x v="6"/>
    <x v="2"/>
    <x v="0"/>
    <x v="1"/>
    <x v="2"/>
    <x v="2"/>
    <x v="32"/>
    <x v="0"/>
    <n v="89589.4"/>
  </r>
  <r>
    <x v="6"/>
    <x v="2"/>
    <x v="0"/>
    <x v="1"/>
    <x v="2"/>
    <x v="2"/>
    <x v="19"/>
    <x v="0"/>
    <n v="28000"/>
  </r>
  <r>
    <x v="6"/>
    <x v="2"/>
    <x v="0"/>
    <x v="1"/>
    <x v="2"/>
    <x v="2"/>
    <x v="40"/>
    <x v="0"/>
    <n v="21606.7"/>
  </r>
  <r>
    <x v="6"/>
    <x v="2"/>
    <x v="0"/>
    <x v="1"/>
    <x v="2"/>
    <x v="2"/>
    <x v="5"/>
    <x v="0"/>
    <n v="5465.74"/>
  </r>
  <r>
    <x v="6"/>
    <x v="2"/>
    <x v="0"/>
    <x v="1"/>
    <x v="2"/>
    <x v="2"/>
    <x v="27"/>
    <x v="0"/>
    <n v="-0.3"/>
  </r>
  <r>
    <x v="6"/>
    <x v="2"/>
    <x v="0"/>
    <x v="1"/>
    <x v="2"/>
    <x v="2"/>
    <x v="30"/>
    <x v="0"/>
    <n v="16014.03"/>
  </r>
  <r>
    <x v="6"/>
    <x v="2"/>
    <x v="0"/>
    <x v="1"/>
    <x v="2"/>
    <x v="2"/>
    <x v="31"/>
    <x v="0"/>
    <n v="4936152"/>
  </r>
  <r>
    <x v="6"/>
    <x v="2"/>
    <x v="0"/>
    <x v="1"/>
    <x v="2"/>
    <x v="2"/>
    <x v="6"/>
    <x v="0"/>
    <n v="-3344214.91"/>
  </r>
  <r>
    <x v="6"/>
    <x v="2"/>
    <x v="0"/>
    <x v="1"/>
    <x v="2"/>
    <x v="2"/>
    <x v="41"/>
    <x v="0"/>
    <n v="-5025"/>
  </r>
  <r>
    <x v="6"/>
    <x v="2"/>
    <x v="0"/>
    <x v="1"/>
    <x v="2"/>
    <x v="2"/>
    <x v="42"/>
    <x v="0"/>
    <m/>
  </r>
  <r>
    <x v="6"/>
    <x v="2"/>
    <x v="0"/>
    <x v="1"/>
    <x v="2"/>
    <x v="2"/>
    <x v="21"/>
    <x v="0"/>
    <n v="-792986.08"/>
  </r>
  <r>
    <x v="6"/>
    <x v="2"/>
    <x v="0"/>
    <x v="1"/>
    <x v="2"/>
    <x v="2"/>
    <x v="43"/>
    <x v="0"/>
    <n v="-114"/>
  </r>
  <r>
    <x v="6"/>
    <x v="2"/>
    <x v="0"/>
    <x v="1"/>
    <x v="2"/>
    <x v="2"/>
    <x v="38"/>
    <x v="0"/>
    <n v="3133057.6100000003"/>
  </r>
  <r>
    <x v="6"/>
    <x v="2"/>
    <x v="0"/>
    <x v="1"/>
    <x v="2"/>
    <x v="2"/>
    <x v="39"/>
    <x v="0"/>
    <n v="12000"/>
  </r>
  <r>
    <x v="6"/>
    <x v="2"/>
    <x v="0"/>
    <x v="1"/>
    <x v="2"/>
    <x v="8"/>
    <x v="22"/>
    <x v="0"/>
    <n v="343308"/>
  </r>
  <r>
    <x v="6"/>
    <x v="2"/>
    <x v="0"/>
    <x v="2"/>
    <x v="3"/>
    <x v="4"/>
    <x v="8"/>
    <x v="0"/>
    <n v="200000000"/>
  </r>
  <r>
    <x v="6"/>
    <x v="2"/>
    <x v="0"/>
    <x v="2"/>
    <x v="3"/>
    <x v="4"/>
    <x v="9"/>
    <x v="0"/>
    <n v="-194000000"/>
  </r>
  <r>
    <x v="6"/>
    <x v="2"/>
    <x v="0"/>
    <x v="2"/>
    <x v="3"/>
    <x v="4"/>
    <x v="46"/>
    <x v="0"/>
    <n v="54327800"/>
  </r>
  <r>
    <x v="6"/>
    <x v="2"/>
    <x v="0"/>
    <x v="2"/>
    <x v="3"/>
    <x v="5"/>
    <x v="10"/>
    <x v="0"/>
    <n v="-1272696.23"/>
  </r>
  <r>
    <x v="6"/>
    <x v="2"/>
    <x v="0"/>
    <x v="2"/>
    <x v="3"/>
    <x v="5"/>
    <x v="23"/>
    <x v="0"/>
    <n v="-40593264.567267016"/>
  </r>
  <r>
    <x v="7"/>
    <x v="2"/>
    <x v="0"/>
    <x v="0"/>
    <x v="0"/>
    <x v="0"/>
    <x v="0"/>
    <x v="0"/>
    <n v="2308598"/>
  </r>
  <r>
    <x v="7"/>
    <x v="2"/>
    <x v="0"/>
    <x v="0"/>
    <x v="0"/>
    <x v="0"/>
    <x v="11"/>
    <x v="0"/>
    <n v="44300"/>
  </r>
  <r>
    <x v="7"/>
    <x v="2"/>
    <x v="0"/>
    <x v="0"/>
    <x v="0"/>
    <x v="0"/>
    <x v="1"/>
    <x v="0"/>
    <m/>
  </r>
  <r>
    <x v="7"/>
    <x v="2"/>
    <x v="0"/>
    <x v="0"/>
    <x v="0"/>
    <x v="0"/>
    <x v="44"/>
    <x v="0"/>
    <n v="2678840.7200000002"/>
  </r>
  <r>
    <x v="7"/>
    <x v="2"/>
    <x v="0"/>
    <x v="0"/>
    <x v="0"/>
    <x v="12"/>
    <x v="51"/>
    <x v="0"/>
    <m/>
  </r>
  <r>
    <x v="7"/>
    <x v="2"/>
    <x v="0"/>
    <x v="0"/>
    <x v="0"/>
    <x v="0"/>
    <x v="28"/>
    <x v="0"/>
    <n v="11074075"/>
  </r>
  <r>
    <x v="7"/>
    <x v="2"/>
    <x v="0"/>
    <x v="0"/>
    <x v="0"/>
    <x v="0"/>
    <x v="24"/>
    <x v="0"/>
    <n v="1649536.04"/>
  </r>
  <r>
    <x v="7"/>
    <x v="2"/>
    <x v="0"/>
    <x v="0"/>
    <x v="0"/>
    <x v="0"/>
    <x v="2"/>
    <x v="0"/>
    <n v="526400"/>
  </r>
  <r>
    <x v="7"/>
    <x v="2"/>
    <x v="0"/>
    <x v="0"/>
    <x v="0"/>
    <x v="0"/>
    <x v="47"/>
    <x v="0"/>
    <n v="173100.38"/>
  </r>
  <r>
    <x v="7"/>
    <x v="2"/>
    <x v="0"/>
    <x v="0"/>
    <x v="0"/>
    <x v="0"/>
    <x v="48"/>
    <x v="0"/>
    <n v="197335.55"/>
  </r>
  <r>
    <x v="7"/>
    <x v="2"/>
    <x v="0"/>
    <x v="0"/>
    <x v="0"/>
    <x v="0"/>
    <x v="49"/>
    <x v="0"/>
    <n v="53314.36"/>
  </r>
  <r>
    <x v="7"/>
    <x v="2"/>
    <x v="0"/>
    <x v="0"/>
    <x v="0"/>
    <x v="0"/>
    <x v="52"/>
    <x v="0"/>
    <n v="2495"/>
  </r>
  <r>
    <x v="7"/>
    <x v="2"/>
    <x v="0"/>
    <x v="0"/>
    <x v="0"/>
    <x v="0"/>
    <x v="35"/>
    <x v="0"/>
    <n v="1927000"/>
  </r>
  <r>
    <x v="7"/>
    <x v="2"/>
    <x v="0"/>
    <x v="0"/>
    <x v="0"/>
    <x v="0"/>
    <x v="36"/>
    <x v="0"/>
    <n v="314339.71000000002"/>
  </r>
  <r>
    <x v="7"/>
    <x v="2"/>
    <x v="0"/>
    <x v="0"/>
    <x v="0"/>
    <x v="6"/>
    <x v="12"/>
    <x v="0"/>
    <n v="17075802"/>
  </r>
  <r>
    <x v="7"/>
    <x v="2"/>
    <x v="0"/>
    <x v="0"/>
    <x v="0"/>
    <x v="11"/>
    <x v="45"/>
    <x v="0"/>
    <n v="1560000"/>
  </r>
  <r>
    <x v="7"/>
    <x v="2"/>
    <x v="0"/>
    <x v="0"/>
    <x v="1"/>
    <x v="7"/>
    <x v="13"/>
    <x v="0"/>
    <m/>
  </r>
  <r>
    <x v="7"/>
    <x v="2"/>
    <x v="0"/>
    <x v="1"/>
    <x v="2"/>
    <x v="8"/>
    <x v="50"/>
    <x v="0"/>
    <n v="444451"/>
  </r>
  <r>
    <x v="7"/>
    <x v="2"/>
    <x v="0"/>
    <x v="1"/>
    <x v="2"/>
    <x v="8"/>
    <x v="14"/>
    <x v="0"/>
    <n v="3362395.2"/>
  </r>
  <r>
    <x v="7"/>
    <x v="2"/>
    <x v="0"/>
    <x v="1"/>
    <x v="2"/>
    <x v="8"/>
    <x v="53"/>
    <x v="0"/>
    <n v="1494128.4"/>
  </r>
  <r>
    <x v="7"/>
    <x v="2"/>
    <x v="0"/>
    <x v="1"/>
    <x v="2"/>
    <x v="9"/>
    <x v="15"/>
    <x v="0"/>
    <n v="332248"/>
  </r>
  <r>
    <x v="7"/>
    <x v="2"/>
    <x v="0"/>
    <x v="1"/>
    <x v="2"/>
    <x v="9"/>
    <x v="16"/>
    <x v="0"/>
    <n v="39795"/>
  </r>
  <r>
    <x v="7"/>
    <x v="2"/>
    <x v="0"/>
    <x v="1"/>
    <x v="2"/>
    <x v="9"/>
    <x v="17"/>
    <x v="0"/>
    <n v="1087536"/>
  </r>
  <r>
    <x v="7"/>
    <x v="2"/>
    <x v="0"/>
    <x v="1"/>
    <x v="2"/>
    <x v="9"/>
    <x v="18"/>
    <x v="0"/>
    <n v="1831753"/>
  </r>
  <r>
    <x v="7"/>
    <x v="2"/>
    <x v="0"/>
    <x v="1"/>
    <x v="2"/>
    <x v="3"/>
    <x v="7"/>
    <x v="2"/>
    <n v="3000000"/>
  </r>
  <r>
    <x v="7"/>
    <x v="2"/>
    <x v="0"/>
    <x v="1"/>
    <x v="2"/>
    <x v="3"/>
    <x v="7"/>
    <x v="1"/>
    <n v="-762730"/>
  </r>
  <r>
    <x v="7"/>
    <x v="2"/>
    <x v="0"/>
    <x v="1"/>
    <x v="2"/>
    <x v="3"/>
    <x v="7"/>
    <x v="0"/>
    <m/>
  </r>
  <r>
    <x v="7"/>
    <x v="2"/>
    <x v="0"/>
    <x v="1"/>
    <x v="2"/>
    <x v="3"/>
    <x v="7"/>
    <x v="0"/>
    <m/>
  </r>
  <r>
    <x v="7"/>
    <x v="2"/>
    <x v="0"/>
    <x v="1"/>
    <x v="2"/>
    <x v="3"/>
    <x v="7"/>
    <x v="0"/>
    <m/>
  </r>
  <r>
    <x v="7"/>
    <x v="2"/>
    <x v="0"/>
    <x v="1"/>
    <x v="2"/>
    <x v="2"/>
    <x v="25"/>
    <x v="0"/>
    <n v="45545.24"/>
  </r>
  <r>
    <x v="7"/>
    <x v="2"/>
    <x v="0"/>
    <x v="1"/>
    <x v="2"/>
    <x v="2"/>
    <x v="32"/>
    <x v="0"/>
    <n v="76540.399999999994"/>
  </r>
  <r>
    <x v="7"/>
    <x v="2"/>
    <x v="0"/>
    <x v="1"/>
    <x v="2"/>
    <x v="2"/>
    <x v="19"/>
    <x v="0"/>
    <n v="28000"/>
  </r>
  <r>
    <x v="7"/>
    <x v="2"/>
    <x v="0"/>
    <x v="1"/>
    <x v="2"/>
    <x v="2"/>
    <x v="40"/>
    <x v="0"/>
    <n v="48359.7"/>
  </r>
  <r>
    <x v="7"/>
    <x v="2"/>
    <x v="0"/>
    <x v="1"/>
    <x v="2"/>
    <x v="2"/>
    <x v="5"/>
    <x v="0"/>
    <n v="8198.74"/>
  </r>
  <r>
    <x v="7"/>
    <x v="2"/>
    <x v="0"/>
    <x v="1"/>
    <x v="2"/>
    <x v="2"/>
    <x v="27"/>
    <x v="0"/>
    <n v="-0.3"/>
  </r>
  <r>
    <x v="7"/>
    <x v="2"/>
    <x v="0"/>
    <x v="1"/>
    <x v="2"/>
    <x v="2"/>
    <x v="30"/>
    <x v="0"/>
    <n v="27139.03"/>
  </r>
  <r>
    <x v="7"/>
    <x v="2"/>
    <x v="0"/>
    <x v="1"/>
    <x v="2"/>
    <x v="2"/>
    <x v="31"/>
    <x v="0"/>
    <n v="6966087"/>
  </r>
  <r>
    <x v="7"/>
    <x v="2"/>
    <x v="0"/>
    <x v="1"/>
    <x v="2"/>
    <x v="2"/>
    <x v="6"/>
    <x v="0"/>
    <n v="-3507739.91"/>
  </r>
  <r>
    <x v="7"/>
    <x v="2"/>
    <x v="0"/>
    <x v="1"/>
    <x v="2"/>
    <x v="2"/>
    <x v="41"/>
    <x v="0"/>
    <n v="-5025"/>
  </r>
  <r>
    <x v="7"/>
    <x v="2"/>
    <x v="0"/>
    <x v="1"/>
    <x v="2"/>
    <x v="2"/>
    <x v="42"/>
    <x v="0"/>
    <m/>
  </r>
  <r>
    <x v="7"/>
    <x v="2"/>
    <x v="0"/>
    <x v="1"/>
    <x v="2"/>
    <x v="2"/>
    <x v="21"/>
    <x v="0"/>
    <n v="-1086531.28"/>
  </r>
  <r>
    <x v="7"/>
    <x v="2"/>
    <x v="0"/>
    <x v="1"/>
    <x v="2"/>
    <x v="2"/>
    <x v="43"/>
    <x v="0"/>
    <n v="-114"/>
  </r>
  <r>
    <x v="7"/>
    <x v="2"/>
    <x v="0"/>
    <x v="1"/>
    <x v="2"/>
    <x v="2"/>
    <x v="38"/>
    <x v="0"/>
    <n v="2052688.6100000003"/>
  </r>
  <r>
    <x v="7"/>
    <x v="2"/>
    <x v="0"/>
    <x v="1"/>
    <x v="2"/>
    <x v="2"/>
    <x v="39"/>
    <x v="0"/>
    <n v="12000"/>
  </r>
  <r>
    <x v="7"/>
    <x v="2"/>
    <x v="0"/>
    <x v="1"/>
    <x v="2"/>
    <x v="8"/>
    <x v="22"/>
    <x v="0"/>
    <n v="215794"/>
  </r>
  <r>
    <x v="7"/>
    <x v="2"/>
    <x v="0"/>
    <x v="2"/>
    <x v="3"/>
    <x v="4"/>
    <x v="8"/>
    <x v="0"/>
    <n v="200000000"/>
  </r>
  <r>
    <x v="7"/>
    <x v="2"/>
    <x v="0"/>
    <x v="2"/>
    <x v="3"/>
    <x v="4"/>
    <x v="9"/>
    <x v="0"/>
    <n v="-194000000"/>
  </r>
  <r>
    <x v="7"/>
    <x v="2"/>
    <x v="0"/>
    <x v="2"/>
    <x v="3"/>
    <x v="4"/>
    <x v="46"/>
    <x v="0"/>
    <n v="54327800"/>
  </r>
  <r>
    <x v="7"/>
    <x v="2"/>
    <x v="0"/>
    <x v="2"/>
    <x v="3"/>
    <x v="5"/>
    <x v="54"/>
    <x v="0"/>
    <n v="5412779.1699999999"/>
  </r>
  <r>
    <x v="7"/>
    <x v="2"/>
    <x v="0"/>
    <x v="2"/>
    <x v="3"/>
    <x v="5"/>
    <x v="23"/>
    <x v="0"/>
    <n v="-41865960.797267012"/>
  </r>
  <r>
    <x v="8"/>
    <x v="2"/>
    <x v="0"/>
    <x v="0"/>
    <x v="0"/>
    <x v="0"/>
    <x v="0"/>
    <x v="0"/>
    <n v="2478599"/>
  </r>
  <r>
    <x v="8"/>
    <x v="2"/>
    <x v="0"/>
    <x v="0"/>
    <x v="0"/>
    <x v="0"/>
    <x v="11"/>
    <x v="0"/>
    <n v="23300"/>
  </r>
  <r>
    <x v="8"/>
    <x v="2"/>
    <x v="0"/>
    <x v="0"/>
    <x v="0"/>
    <x v="0"/>
    <x v="1"/>
    <x v="0"/>
    <m/>
  </r>
  <r>
    <x v="8"/>
    <x v="2"/>
    <x v="0"/>
    <x v="0"/>
    <x v="0"/>
    <x v="0"/>
    <x v="44"/>
    <x v="0"/>
    <n v="7627537.7199999997"/>
  </r>
  <r>
    <x v="8"/>
    <x v="2"/>
    <x v="0"/>
    <x v="0"/>
    <x v="0"/>
    <x v="12"/>
    <x v="51"/>
    <x v="0"/>
    <m/>
  </r>
  <r>
    <x v="8"/>
    <x v="2"/>
    <x v="0"/>
    <x v="0"/>
    <x v="0"/>
    <x v="0"/>
    <x v="28"/>
    <x v="0"/>
    <n v="8259211"/>
  </r>
  <r>
    <x v="8"/>
    <x v="2"/>
    <x v="0"/>
    <x v="0"/>
    <x v="0"/>
    <x v="0"/>
    <x v="24"/>
    <x v="0"/>
    <n v="1649536.04"/>
  </r>
  <r>
    <x v="8"/>
    <x v="2"/>
    <x v="0"/>
    <x v="0"/>
    <x v="0"/>
    <x v="0"/>
    <x v="2"/>
    <x v="0"/>
    <n v="952935"/>
  </r>
  <r>
    <x v="8"/>
    <x v="2"/>
    <x v="0"/>
    <x v="0"/>
    <x v="0"/>
    <x v="0"/>
    <x v="47"/>
    <x v="0"/>
    <n v="244623.38"/>
  </r>
  <r>
    <x v="8"/>
    <x v="2"/>
    <x v="0"/>
    <x v="0"/>
    <x v="0"/>
    <x v="0"/>
    <x v="48"/>
    <x v="0"/>
    <n v="278873.55"/>
  </r>
  <r>
    <x v="8"/>
    <x v="2"/>
    <x v="0"/>
    <x v="0"/>
    <x v="0"/>
    <x v="0"/>
    <x v="49"/>
    <x v="0"/>
    <n v="75344.36"/>
  </r>
  <r>
    <x v="8"/>
    <x v="2"/>
    <x v="0"/>
    <x v="0"/>
    <x v="0"/>
    <x v="0"/>
    <x v="52"/>
    <x v="0"/>
    <n v="2495"/>
  </r>
  <r>
    <x v="8"/>
    <x v="2"/>
    <x v="0"/>
    <x v="0"/>
    <x v="0"/>
    <x v="0"/>
    <x v="35"/>
    <x v="0"/>
    <n v="1927000"/>
  </r>
  <r>
    <x v="8"/>
    <x v="2"/>
    <x v="0"/>
    <x v="0"/>
    <x v="0"/>
    <x v="0"/>
    <x v="36"/>
    <x v="0"/>
    <n v="348315.71"/>
  </r>
  <r>
    <x v="8"/>
    <x v="2"/>
    <x v="0"/>
    <x v="0"/>
    <x v="0"/>
    <x v="6"/>
    <x v="12"/>
    <x v="0"/>
    <n v="17003867"/>
  </r>
  <r>
    <x v="8"/>
    <x v="2"/>
    <x v="0"/>
    <x v="0"/>
    <x v="0"/>
    <x v="11"/>
    <x v="45"/>
    <x v="0"/>
    <n v="1560000"/>
  </r>
  <r>
    <x v="8"/>
    <x v="2"/>
    <x v="0"/>
    <x v="0"/>
    <x v="1"/>
    <x v="7"/>
    <x v="13"/>
    <x v="0"/>
    <m/>
  </r>
  <r>
    <x v="8"/>
    <x v="2"/>
    <x v="0"/>
    <x v="1"/>
    <x v="2"/>
    <x v="8"/>
    <x v="50"/>
    <x v="0"/>
    <n v="444451"/>
  </r>
  <r>
    <x v="8"/>
    <x v="2"/>
    <x v="0"/>
    <x v="1"/>
    <x v="2"/>
    <x v="8"/>
    <x v="14"/>
    <x v="0"/>
    <n v="2321010.2000000002"/>
  </r>
  <r>
    <x v="8"/>
    <x v="2"/>
    <x v="0"/>
    <x v="1"/>
    <x v="2"/>
    <x v="8"/>
    <x v="53"/>
    <x v="0"/>
    <n v="1494128.4"/>
  </r>
  <r>
    <x v="8"/>
    <x v="2"/>
    <x v="0"/>
    <x v="1"/>
    <x v="2"/>
    <x v="9"/>
    <x v="15"/>
    <x v="0"/>
    <n v="414120"/>
  </r>
  <r>
    <x v="8"/>
    <x v="2"/>
    <x v="0"/>
    <x v="1"/>
    <x v="2"/>
    <x v="9"/>
    <x v="16"/>
    <x v="0"/>
    <n v="49620"/>
  </r>
  <r>
    <x v="8"/>
    <x v="2"/>
    <x v="0"/>
    <x v="1"/>
    <x v="2"/>
    <x v="9"/>
    <x v="17"/>
    <x v="0"/>
    <n v="449565"/>
  </r>
  <r>
    <x v="8"/>
    <x v="2"/>
    <x v="0"/>
    <x v="1"/>
    <x v="2"/>
    <x v="9"/>
    <x v="18"/>
    <x v="0"/>
    <n v="414120"/>
  </r>
  <r>
    <x v="8"/>
    <x v="2"/>
    <x v="0"/>
    <x v="1"/>
    <x v="2"/>
    <x v="3"/>
    <x v="7"/>
    <x v="2"/>
    <n v="3000000"/>
  </r>
  <r>
    <x v="8"/>
    <x v="2"/>
    <x v="0"/>
    <x v="1"/>
    <x v="2"/>
    <x v="3"/>
    <x v="7"/>
    <x v="1"/>
    <n v="2585879.9300000002"/>
  </r>
  <r>
    <x v="8"/>
    <x v="2"/>
    <x v="0"/>
    <x v="1"/>
    <x v="2"/>
    <x v="3"/>
    <x v="7"/>
    <x v="0"/>
    <m/>
  </r>
  <r>
    <x v="8"/>
    <x v="2"/>
    <x v="0"/>
    <x v="1"/>
    <x v="2"/>
    <x v="3"/>
    <x v="7"/>
    <x v="0"/>
    <m/>
  </r>
  <r>
    <x v="8"/>
    <x v="2"/>
    <x v="0"/>
    <x v="1"/>
    <x v="2"/>
    <x v="3"/>
    <x v="7"/>
    <x v="0"/>
    <m/>
  </r>
  <r>
    <x v="8"/>
    <x v="2"/>
    <x v="0"/>
    <x v="1"/>
    <x v="2"/>
    <x v="2"/>
    <x v="25"/>
    <x v="0"/>
    <n v="45545.24"/>
  </r>
  <r>
    <x v="8"/>
    <x v="2"/>
    <x v="0"/>
    <x v="1"/>
    <x v="2"/>
    <x v="2"/>
    <x v="32"/>
    <x v="0"/>
    <n v="46904.4"/>
  </r>
  <r>
    <x v="8"/>
    <x v="2"/>
    <x v="0"/>
    <x v="1"/>
    <x v="2"/>
    <x v="2"/>
    <x v="19"/>
    <x v="0"/>
    <n v="29016"/>
  </r>
  <r>
    <x v="8"/>
    <x v="2"/>
    <x v="0"/>
    <x v="1"/>
    <x v="2"/>
    <x v="2"/>
    <x v="40"/>
    <x v="0"/>
    <n v="33975.699999999997"/>
  </r>
  <r>
    <x v="8"/>
    <x v="2"/>
    <x v="0"/>
    <x v="1"/>
    <x v="2"/>
    <x v="2"/>
    <x v="5"/>
    <x v="0"/>
    <n v="5465.74"/>
  </r>
  <r>
    <x v="8"/>
    <x v="2"/>
    <x v="0"/>
    <x v="1"/>
    <x v="2"/>
    <x v="2"/>
    <x v="27"/>
    <x v="0"/>
    <n v="-0.3"/>
  </r>
  <r>
    <x v="8"/>
    <x v="2"/>
    <x v="0"/>
    <x v="1"/>
    <x v="2"/>
    <x v="2"/>
    <x v="30"/>
    <x v="0"/>
    <n v="18922.03"/>
  </r>
  <r>
    <x v="8"/>
    <x v="2"/>
    <x v="0"/>
    <x v="1"/>
    <x v="2"/>
    <x v="2"/>
    <x v="31"/>
    <x v="0"/>
    <n v="8614036"/>
  </r>
  <r>
    <x v="8"/>
    <x v="2"/>
    <x v="0"/>
    <x v="1"/>
    <x v="2"/>
    <x v="2"/>
    <x v="6"/>
    <x v="0"/>
    <n v="-3887676.91"/>
  </r>
  <r>
    <x v="8"/>
    <x v="2"/>
    <x v="0"/>
    <x v="1"/>
    <x v="2"/>
    <x v="2"/>
    <x v="41"/>
    <x v="0"/>
    <n v="-5025"/>
  </r>
  <r>
    <x v="8"/>
    <x v="2"/>
    <x v="0"/>
    <x v="1"/>
    <x v="2"/>
    <x v="2"/>
    <x v="42"/>
    <x v="0"/>
    <n v="-34908"/>
  </r>
  <r>
    <x v="8"/>
    <x v="2"/>
    <x v="0"/>
    <x v="1"/>
    <x v="2"/>
    <x v="2"/>
    <x v="21"/>
    <x v="0"/>
    <n v="-1101749.28"/>
  </r>
  <r>
    <x v="8"/>
    <x v="2"/>
    <x v="0"/>
    <x v="1"/>
    <x v="2"/>
    <x v="2"/>
    <x v="43"/>
    <x v="0"/>
    <n v="-114"/>
  </r>
  <r>
    <x v="8"/>
    <x v="2"/>
    <x v="0"/>
    <x v="1"/>
    <x v="2"/>
    <x v="2"/>
    <x v="38"/>
    <x v="0"/>
    <n v="2055988.6100000003"/>
  </r>
  <r>
    <x v="8"/>
    <x v="2"/>
    <x v="0"/>
    <x v="1"/>
    <x v="2"/>
    <x v="2"/>
    <x v="39"/>
    <x v="0"/>
    <n v="12000"/>
  </r>
  <r>
    <x v="8"/>
    <x v="2"/>
    <x v="0"/>
    <x v="1"/>
    <x v="2"/>
    <x v="8"/>
    <x v="22"/>
    <x v="0"/>
    <n v="215794"/>
  </r>
  <r>
    <x v="8"/>
    <x v="2"/>
    <x v="0"/>
    <x v="2"/>
    <x v="3"/>
    <x v="4"/>
    <x v="8"/>
    <x v="0"/>
    <n v="200000000"/>
  </r>
  <r>
    <x v="8"/>
    <x v="2"/>
    <x v="0"/>
    <x v="2"/>
    <x v="3"/>
    <x v="4"/>
    <x v="9"/>
    <x v="0"/>
    <n v="-194000000"/>
  </r>
  <r>
    <x v="8"/>
    <x v="2"/>
    <x v="0"/>
    <x v="2"/>
    <x v="3"/>
    <x v="4"/>
    <x v="46"/>
    <x v="0"/>
    <n v="54327800"/>
  </r>
  <r>
    <x v="8"/>
    <x v="2"/>
    <x v="0"/>
    <x v="2"/>
    <x v="3"/>
    <x v="5"/>
    <x v="54"/>
    <x v="0"/>
    <n v="1335951"/>
  </r>
  <r>
    <x v="8"/>
    <x v="2"/>
    <x v="0"/>
    <x v="2"/>
    <x v="3"/>
    <x v="5"/>
    <x v="23"/>
    <x v="0"/>
    <n v="-36453181.627267011"/>
  </r>
  <r>
    <x v="9"/>
    <x v="2"/>
    <x v="0"/>
    <x v="0"/>
    <x v="0"/>
    <x v="0"/>
    <x v="0"/>
    <x v="0"/>
    <n v="2179832"/>
  </r>
  <r>
    <x v="9"/>
    <x v="2"/>
    <x v="0"/>
    <x v="0"/>
    <x v="0"/>
    <x v="0"/>
    <x v="11"/>
    <x v="0"/>
    <n v="23300"/>
  </r>
  <r>
    <x v="9"/>
    <x v="2"/>
    <x v="0"/>
    <x v="0"/>
    <x v="0"/>
    <x v="0"/>
    <x v="1"/>
    <x v="0"/>
    <m/>
  </r>
  <r>
    <x v="9"/>
    <x v="2"/>
    <x v="0"/>
    <x v="0"/>
    <x v="0"/>
    <x v="0"/>
    <x v="44"/>
    <x v="0"/>
    <n v="6665573.7300000004"/>
  </r>
  <r>
    <x v="9"/>
    <x v="2"/>
    <x v="0"/>
    <x v="0"/>
    <x v="0"/>
    <x v="12"/>
    <x v="51"/>
    <x v="0"/>
    <m/>
  </r>
  <r>
    <x v="9"/>
    <x v="2"/>
    <x v="0"/>
    <x v="0"/>
    <x v="0"/>
    <x v="0"/>
    <x v="28"/>
    <x v="0"/>
    <n v="6582965"/>
  </r>
  <r>
    <x v="9"/>
    <x v="2"/>
    <x v="0"/>
    <x v="0"/>
    <x v="0"/>
    <x v="0"/>
    <x v="24"/>
    <x v="0"/>
    <n v="1649537.04"/>
  </r>
  <r>
    <x v="9"/>
    <x v="2"/>
    <x v="0"/>
    <x v="0"/>
    <x v="0"/>
    <x v="0"/>
    <x v="2"/>
    <x v="0"/>
    <n v="1159066.43"/>
  </r>
  <r>
    <x v="9"/>
    <x v="2"/>
    <x v="0"/>
    <x v="0"/>
    <x v="0"/>
    <x v="0"/>
    <x v="47"/>
    <x v="0"/>
    <n v="327715.38"/>
  </r>
  <r>
    <x v="9"/>
    <x v="2"/>
    <x v="0"/>
    <x v="0"/>
    <x v="0"/>
    <x v="0"/>
    <x v="48"/>
    <x v="0"/>
    <n v="200998"/>
  </r>
  <r>
    <x v="9"/>
    <x v="2"/>
    <x v="0"/>
    <x v="0"/>
    <x v="0"/>
    <x v="0"/>
    <x v="49"/>
    <x v="0"/>
    <n v="54366.01"/>
  </r>
  <r>
    <x v="9"/>
    <x v="2"/>
    <x v="0"/>
    <x v="0"/>
    <x v="0"/>
    <x v="0"/>
    <x v="52"/>
    <x v="0"/>
    <n v="3827"/>
  </r>
  <r>
    <x v="9"/>
    <x v="2"/>
    <x v="0"/>
    <x v="0"/>
    <x v="0"/>
    <x v="0"/>
    <x v="35"/>
    <x v="0"/>
    <n v="1927000"/>
  </r>
  <r>
    <x v="9"/>
    <x v="2"/>
    <x v="0"/>
    <x v="0"/>
    <x v="0"/>
    <x v="0"/>
    <x v="36"/>
    <x v="0"/>
    <n v="378065.71"/>
  </r>
  <r>
    <x v="9"/>
    <x v="2"/>
    <x v="0"/>
    <x v="0"/>
    <x v="0"/>
    <x v="6"/>
    <x v="12"/>
    <x v="0"/>
    <n v="17301049"/>
  </r>
  <r>
    <x v="9"/>
    <x v="2"/>
    <x v="0"/>
    <x v="0"/>
    <x v="0"/>
    <x v="11"/>
    <x v="45"/>
    <x v="0"/>
    <n v="1560000"/>
  </r>
  <r>
    <x v="9"/>
    <x v="2"/>
    <x v="0"/>
    <x v="0"/>
    <x v="1"/>
    <x v="7"/>
    <x v="13"/>
    <x v="0"/>
    <m/>
  </r>
  <r>
    <x v="9"/>
    <x v="2"/>
    <x v="0"/>
    <x v="1"/>
    <x v="2"/>
    <x v="8"/>
    <x v="50"/>
    <x v="0"/>
    <n v="444451"/>
  </r>
  <r>
    <x v="9"/>
    <x v="2"/>
    <x v="0"/>
    <x v="1"/>
    <x v="2"/>
    <x v="8"/>
    <x v="14"/>
    <x v="0"/>
    <n v="2380470.2000000002"/>
  </r>
  <r>
    <x v="9"/>
    <x v="2"/>
    <x v="0"/>
    <x v="1"/>
    <x v="2"/>
    <x v="8"/>
    <x v="53"/>
    <x v="0"/>
    <n v="1494128.4"/>
  </r>
  <r>
    <x v="9"/>
    <x v="2"/>
    <x v="0"/>
    <x v="1"/>
    <x v="2"/>
    <x v="9"/>
    <x v="15"/>
    <x v="0"/>
    <n v="495992"/>
  </r>
  <r>
    <x v="9"/>
    <x v="2"/>
    <x v="0"/>
    <x v="1"/>
    <x v="2"/>
    <x v="9"/>
    <x v="16"/>
    <x v="0"/>
    <n v="59445"/>
  </r>
  <r>
    <x v="9"/>
    <x v="2"/>
    <x v="0"/>
    <x v="1"/>
    <x v="2"/>
    <x v="9"/>
    <x v="17"/>
    <x v="0"/>
    <n v="486261"/>
  </r>
  <r>
    <x v="9"/>
    <x v="2"/>
    <x v="0"/>
    <x v="1"/>
    <x v="2"/>
    <x v="9"/>
    <x v="18"/>
    <x v="0"/>
    <n v="495992"/>
  </r>
  <r>
    <x v="9"/>
    <x v="2"/>
    <x v="0"/>
    <x v="1"/>
    <x v="2"/>
    <x v="3"/>
    <x v="7"/>
    <x v="2"/>
    <n v="3000000"/>
  </r>
  <r>
    <x v="9"/>
    <x v="2"/>
    <x v="0"/>
    <x v="1"/>
    <x v="2"/>
    <x v="3"/>
    <x v="7"/>
    <x v="1"/>
    <n v="2585879.9300000002"/>
  </r>
  <r>
    <x v="9"/>
    <x v="2"/>
    <x v="0"/>
    <x v="1"/>
    <x v="2"/>
    <x v="3"/>
    <x v="7"/>
    <x v="0"/>
    <m/>
  </r>
  <r>
    <x v="9"/>
    <x v="2"/>
    <x v="0"/>
    <x v="1"/>
    <x v="2"/>
    <x v="3"/>
    <x v="7"/>
    <x v="0"/>
    <m/>
  </r>
  <r>
    <x v="9"/>
    <x v="2"/>
    <x v="0"/>
    <x v="1"/>
    <x v="2"/>
    <x v="3"/>
    <x v="7"/>
    <x v="0"/>
    <m/>
  </r>
  <r>
    <x v="9"/>
    <x v="2"/>
    <x v="0"/>
    <x v="1"/>
    <x v="2"/>
    <x v="2"/>
    <x v="25"/>
    <x v="0"/>
    <n v="45545.24"/>
  </r>
  <r>
    <x v="9"/>
    <x v="2"/>
    <x v="0"/>
    <x v="1"/>
    <x v="2"/>
    <x v="2"/>
    <x v="32"/>
    <x v="0"/>
    <n v="83832.399999999994"/>
  </r>
  <r>
    <x v="9"/>
    <x v="2"/>
    <x v="0"/>
    <x v="1"/>
    <x v="2"/>
    <x v="2"/>
    <x v="19"/>
    <x v="0"/>
    <n v="29015"/>
  </r>
  <r>
    <x v="9"/>
    <x v="2"/>
    <x v="0"/>
    <x v="1"/>
    <x v="2"/>
    <x v="2"/>
    <x v="40"/>
    <x v="0"/>
    <n v="29750.7"/>
  </r>
  <r>
    <x v="9"/>
    <x v="2"/>
    <x v="0"/>
    <x v="1"/>
    <x v="2"/>
    <x v="2"/>
    <x v="5"/>
    <x v="0"/>
    <n v="2732.74"/>
  </r>
  <r>
    <x v="9"/>
    <x v="2"/>
    <x v="0"/>
    <x v="1"/>
    <x v="2"/>
    <x v="2"/>
    <x v="27"/>
    <x v="0"/>
    <n v="-0.3"/>
  </r>
  <r>
    <x v="9"/>
    <x v="2"/>
    <x v="0"/>
    <x v="1"/>
    <x v="2"/>
    <x v="2"/>
    <x v="30"/>
    <x v="0"/>
    <n v="13673.03"/>
  </r>
  <r>
    <x v="9"/>
    <x v="2"/>
    <x v="0"/>
    <x v="1"/>
    <x v="2"/>
    <x v="2"/>
    <x v="31"/>
    <x v="0"/>
    <n v="4226384"/>
  </r>
  <r>
    <x v="9"/>
    <x v="2"/>
    <x v="0"/>
    <x v="1"/>
    <x v="2"/>
    <x v="2"/>
    <x v="6"/>
    <x v="0"/>
    <n v="-3390342.91"/>
  </r>
  <r>
    <x v="9"/>
    <x v="2"/>
    <x v="0"/>
    <x v="1"/>
    <x v="2"/>
    <x v="2"/>
    <x v="41"/>
    <x v="0"/>
    <n v="-5025"/>
  </r>
  <r>
    <x v="9"/>
    <x v="2"/>
    <x v="0"/>
    <x v="1"/>
    <x v="2"/>
    <x v="2"/>
    <x v="42"/>
    <x v="0"/>
    <m/>
  </r>
  <r>
    <x v="9"/>
    <x v="2"/>
    <x v="0"/>
    <x v="1"/>
    <x v="2"/>
    <x v="2"/>
    <x v="21"/>
    <x v="0"/>
    <n v="-705821.1"/>
  </r>
  <r>
    <x v="9"/>
    <x v="2"/>
    <x v="0"/>
    <x v="1"/>
    <x v="2"/>
    <x v="2"/>
    <x v="43"/>
    <x v="0"/>
    <n v="-114"/>
  </r>
  <r>
    <x v="9"/>
    <x v="2"/>
    <x v="0"/>
    <x v="1"/>
    <x v="2"/>
    <x v="2"/>
    <x v="38"/>
    <x v="0"/>
    <n v="2052688.6100000003"/>
  </r>
  <r>
    <x v="9"/>
    <x v="2"/>
    <x v="0"/>
    <x v="1"/>
    <x v="2"/>
    <x v="2"/>
    <x v="39"/>
    <x v="0"/>
    <n v="12000"/>
  </r>
  <r>
    <x v="9"/>
    <x v="2"/>
    <x v="0"/>
    <x v="1"/>
    <x v="2"/>
    <x v="8"/>
    <x v="22"/>
    <x v="0"/>
    <n v="215794"/>
  </r>
  <r>
    <x v="9"/>
    <x v="2"/>
    <x v="0"/>
    <x v="2"/>
    <x v="3"/>
    <x v="4"/>
    <x v="8"/>
    <x v="0"/>
    <n v="200000000"/>
  </r>
  <r>
    <x v="9"/>
    <x v="2"/>
    <x v="0"/>
    <x v="2"/>
    <x v="3"/>
    <x v="4"/>
    <x v="9"/>
    <x v="0"/>
    <n v="-194000000"/>
  </r>
  <r>
    <x v="9"/>
    <x v="2"/>
    <x v="0"/>
    <x v="2"/>
    <x v="3"/>
    <x v="4"/>
    <x v="46"/>
    <x v="0"/>
    <n v="54327800"/>
  </r>
  <r>
    <x v="9"/>
    <x v="2"/>
    <x v="0"/>
    <x v="2"/>
    <x v="3"/>
    <x v="5"/>
    <x v="54"/>
    <x v="0"/>
    <n v="749994.36000000034"/>
  </r>
  <r>
    <x v="9"/>
    <x v="2"/>
    <x v="0"/>
    <x v="2"/>
    <x v="3"/>
    <x v="5"/>
    <x v="23"/>
    <x v="0"/>
    <n v="-35117230.627267011"/>
  </r>
  <r>
    <x v="10"/>
    <x v="2"/>
    <x v="0"/>
    <x v="0"/>
    <x v="0"/>
    <x v="0"/>
    <x v="0"/>
    <x v="0"/>
    <n v="2824712"/>
  </r>
  <r>
    <x v="10"/>
    <x v="2"/>
    <x v="0"/>
    <x v="0"/>
    <x v="0"/>
    <x v="0"/>
    <x v="11"/>
    <x v="0"/>
    <n v="23300"/>
  </r>
  <r>
    <x v="10"/>
    <x v="2"/>
    <x v="0"/>
    <x v="0"/>
    <x v="0"/>
    <x v="0"/>
    <x v="1"/>
    <x v="0"/>
    <m/>
  </r>
  <r>
    <x v="10"/>
    <x v="2"/>
    <x v="0"/>
    <x v="0"/>
    <x v="0"/>
    <x v="0"/>
    <x v="44"/>
    <x v="0"/>
    <n v="6892868.9699999997"/>
  </r>
  <r>
    <x v="10"/>
    <x v="2"/>
    <x v="0"/>
    <x v="0"/>
    <x v="0"/>
    <x v="12"/>
    <x v="51"/>
    <x v="0"/>
    <m/>
  </r>
  <r>
    <x v="10"/>
    <x v="2"/>
    <x v="0"/>
    <x v="0"/>
    <x v="0"/>
    <x v="0"/>
    <x v="28"/>
    <x v="0"/>
    <n v="2825877"/>
  </r>
  <r>
    <x v="10"/>
    <x v="2"/>
    <x v="0"/>
    <x v="0"/>
    <x v="0"/>
    <x v="0"/>
    <x v="24"/>
    <x v="0"/>
    <n v="2861337.04"/>
  </r>
  <r>
    <x v="10"/>
    <x v="2"/>
    <x v="0"/>
    <x v="0"/>
    <x v="0"/>
    <x v="0"/>
    <x v="2"/>
    <x v="0"/>
    <n v="541180.25"/>
  </r>
  <r>
    <x v="10"/>
    <x v="2"/>
    <x v="0"/>
    <x v="0"/>
    <x v="0"/>
    <x v="0"/>
    <x v="47"/>
    <x v="0"/>
    <n v="377732.43"/>
  </r>
  <r>
    <x v="10"/>
    <x v="2"/>
    <x v="0"/>
    <x v="0"/>
    <x v="0"/>
    <x v="0"/>
    <x v="48"/>
    <x v="0"/>
    <n v="258017.5"/>
  </r>
  <r>
    <x v="10"/>
    <x v="2"/>
    <x v="0"/>
    <x v="0"/>
    <x v="0"/>
    <x v="0"/>
    <x v="49"/>
    <x v="0"/>
    <n v="69771.259999999995"/>
  </r>
  <r>
    <x v="10"/>
    <x v="2"/>
    <x v="0"/>
    <x v="0"/>
    <x v="0"/>
    <x v="0"/>
    <x v="52"/>
    <x v="0"/>
    <n v="3827"/>
  </r>
  <r>
    <x v="10"/>
    <x v="2"/>
    <x v="0"/>
    <x v="0"/>
    <x v="0"/>
    <x v="0"/>
    <x v="35"/>
    <x v="0"/>
    <n v="1927000"/>
  </r>
  <r>
    <x v="10"/>
    <x v="2"/>
    <x v="0"/>
    <x v="0"/>
    <x v="0"/>
    <x v="0"/>
    <x v="36"/>
    <x v="0"/>
    <n v="400980.71"/>
  </r>
  <r>
    <x v="10"/>
    <x v="2"/>
    <x v="0"/>
    <x v="0"/>
    <x v="0"/>
    <x v="6"/>
    <x v="12"/>
    <x v="0"/>
    <n v="19415038"/>
  </r>
  <r>
    <x v="10"/>
    <x v="2"/>
    <x v="0"/>
    <x v="0"/>
    <x v="0"/>
    <x v="11"/>
    <x v="45"/>
    <x v="0"/>
    <n v="1560000"/>
  </r>
  <r>
    <x v="10"/>
    <x v="2"/>
    <x v="0"/>
    <x v="0"/>
    <x v="1"/>
    <x v="7"/>
    <x v="13"/>
    <x v="0"/>
    <m/>
  </r>
  <r>
    <x v="10"/>
    <x v="2"/>
    <x v="0"/>
    <x v="1"/>
    <x v="2"/>
    <x v="8"/>
    <x v="50"/>
    <x v="0"/>
    <n v="444451"/>
  </r>
  <r>
    <x v="10"/>
    <x v="2"/>
    <x v="0"/>
    <x v="1"/>
    <x v="2"/>
    <x v="8"/>
    <x v="14"/>
    <x v="0"/>
    <n v="2529884.2000000002"/>
  </r>
  <r>
    <x v="10"/>
    <x v="2"/>
    <x v="0"/>
    <x v="1"/>
    <x v="2"/>
    <x v="8"/>
    <x v="53"/>
    <x v="0"/>
    <n v="1494128.4"/>
  </r>
  <r>
    <x v="10"/>
    <x v="2"/>
    <x v="0"/>
    <x v="1"/>
    <x v="2"/>
    <x v="9"/>
    <x v="15"/>
    <x v="0"/>
    <n v="577864"/>
  </r>
  <r>
    <x v="10"/>
    <x v="2"/>
    <x v="0"/>
    <x v="1"/>
    <x v="2"/>
    <x v="9"/>
    <x v="16"/>
    <x v="0"/>
    <n v="69270"/>
  </r>
  <r>
    <x v="10"/>
    <x v="2"/>
    <x v="0"/>
    <x v="1"/>
    <x v="2"/>
    <x v="9"/>
    <x v="17"/>
    <x v="0"/>
    <n v="522957"/>
  </r>
  <r>
    <x v="10"/>
    <x v="2"/>
    <x v="0"/>
    <x v="1"/>
    <x v="2"/>
    <x v="9"/>
    <x v="18"/>
    <x v="0"/>
    <m/>
  </r>
  <r>
    <x v="10"/>
    <x v="2"/>
    <x v="0"/>
    <x v="1"/>
    <x v="2"/>
    <x v="3"/>
    <x v="7"/>
    <x v="2"/>
    <n v="3000000"/>
  </r>
  <r>
    <x v="10"/>
    <x v="2"/>
    <x v="0"/>
    <x v="1"/>
    <x v="2"/>
    <x v="3"/>
    <x v="7"/>
    <x v="1"/>
    <n v="3000000"/>
  </r>
  <r>
    <x v="10"/>
    <x v="2"/>
    <x v="0"/>
    <x v="1"/>
    <x v="2"/>
    <x v="3"/>
    <x v="7"/>
    <x v="0"/>
    <m/>
  </r>
  <r>
    <x v="10"/>
    <x v="2"/>
    <x v="0"/>
    <x v="1"/>
    <x v="2"/>
    <x v="3"/>
    <x v="7"/>
    <x v="0"/>
    <m/>
  </r>
  <r>
    <x v="10"/>
    <x v="2"/>
    <x v="0"/>
    <x v="1"/>
    <x v="2"/>
    <x v="3"/>
    <x v="7"/>
    <x v="0"/>
    <m/>
  </r>
  <r>
    <x v="10"/>
    <x v="2"/>
    <x v="0"/>
    <x v="1"/>
    <x v="2"/>
    <x v="2"/>
    <x v="25"/>
    <x v="0"/>
    <n v="45545.24"/>
  </r>
  <r>
    <x v="10"/>
    <x v="2"/>
    <x v="0"/>
    <x v="1"/>
    <x v="2"/>
    <x v="2"/>
    <x v="32"/>
    <x v="0"/>
    <n v="142384.4"/>
  </r>
  <r>
    <x v="10"/>
    <x v="2"/>
    <x v="0"/>
    <x v="1"/>
    <x v="2"/>
    <x v="2"/>
    <x v="19"/>
    <x v="0"/>
    <n v="29015"/>
  </r>
  <r>
    <x v="10"/>
    <x v="2"/>
    <x v="0"/>
    <x v="1"/>
    <x v="2"/>
    <x v="2"/>
    <x v="40"/>
    <x v="0"/>
    <n v="22915.7"/>
  </r>
  <r>
    <x v="10"/>
    <x v="2"/>
    <x v="0"/>
    <x v="1"/>
    <x v="2"/>
    <x v="2"/>
    <x v="5"/>
    <x v="0"/>
    <n v="5465.74"/>
  </r>
  <r>
    <x v="10"/>
    <x v="2"/>
    <x v="0"/>
    <x v="1"/>
    <x v="2"/>
    <x v="2"/>
    <x v="27"/>
    <x v="0"/>
    <n v="-0.3"/>
  </r>
  <r>
    <x v="10"/>
    <x v="2"/>
    <x v="0"/>
    <x v="1"/>
    <x v="2"/>
    <x v="2"/>
    <x v="30"/>
    <x v="0"/>
    <n v="38618.03"/>
  </r>
  <r>
    <x v="10"/>
    <x v="2"/>
    <x v="0"/>
    <x v="1"/>
    <x v="2"/>
    <x v="2"/>
    <x v="31"/>
    <x v="0"/>
    <n v="5314854"/>
  </r>
  <r>
    <x v="10"/>
    <x v="2"/>
    <x v="0"/>
    <x v="1"/>
    <x v="2"/>
    <x v="2"/>
    <x v="6"/>
    <x v="0"/>
    <n v="-3534120.83"/>
  </r>
  <r>
    <x v="10"/>
    <x v="2"/>
    <x v="0"/>
    <x v="1"/>
    <x v="2"/>
    <x v="2"/>
    <x v="41"/>
    <x v="0"/>
    <n v="-5025"/>
  </r>
  <r>
    <x v="10"/>
    <x v="2"/>
    <x v="0"/>
    <x v="1"/>
    <x v="2"/>
    <x v="2"/>
    <x v="42"/>
    <x v="0"/>
    <m/>
  </r>
  <r>
    <x v="10"/>
    <x v="2"/>
    <x v="0"/>
    <x v="1"/>
    <x v="2"/>
    <x v="2"/>
    <x v="21"/>
    <x v="0"/>
    <n v="-1360105.29"/>
  </r>
  <r>
    <x v="10"/>
    <x v="2"/>
    <x v="0"/>
    <x v="1"/>
    <x v="2"/>
    <x v="2"/>
    <x v="43"/>
    <x v="0"/>
    <n v="-114"/>
  </r>
  <r>
    <x v="10"/>
    <x v="2"/>
    <x v="0"/>
    <x v="1"/>
    <x v="2"/>
    <x v="2"/>
    <x v="38"/>
    <x v="0"/>
    <n v="2052688.6100000003"/>
  </r>
  <r>
    <x v="10"/>
    <x v="2"/>
    <x v="0"/>
    <x v="1"/>
    <x v="2"/>
    <x v="2"/>
    <x v="39"/>
    <x v="0"/>
    <n v="12000"/>
  </r>
  <r>
    <x v="10"/>
    <x v="2"/>
    <x v="0"/>
    <x v="1"/>
    <x v="2"/>
    <x v="13"/>
    <x v="34"/>
    <x v="0"/>
    <n v="230000"/>
  </r>
  <r>
    <x v="10"/>
    <x v="2"/>
    <x v="0"/>
    <x v="1"/>
    <x v="2"/>
    <x v="8"/>
    <x v="22"/>
    <x v="0"/>
    <n v="215794"/>
  </r>
  <r>
    <x v="10"/>
    <x v="2"/>
    <x v="0"/>
    <x v="2"/>
    <x v="3"/>
    <x v="4"/>
    <x v="8"/>
    <x v="0"/>
    <n v="200000000"/>
  </r>
  <r>
    <x v="10"/>
    <x v="2"/>
    <x v="0"/>
    <x v="2"/>
    <x v="3"/>
    <x v="4"/>
    <x v="9"/>
    <x v="0"/>
    <n v="-194000000"/>
  </r>
  <r>
    <x v="10"/>
    <x v="2"/>
    <x v="0"/>
    <x v="2"/>
    <x v="3"/>
    <x v="4"/>
    <x v="46"/>
    <x v="0"/>
    <n v="54327800"/>
  </r>
  <r>
    <x v="10"/>
    <x v="2"/>
    <x v="0"/>
    <x v="2"/>
    <x v="3"/>
    <x v="5"/>
    <x v="10"/>
    <x v="0"/>
    <n v="-827391.09999999963"/>
  </r>
  <r>
    <x v="10"/>
    <x v="2"/>
    <x v="0"/>
    <x v="2"/>
    <x v="3"/>
    <x v="5"/>
    <x v="23"/>
    <x v="0"/>
    <n v="-34367236.267267011"/>
  </r>
  <r>
    <x v="11"/>
    <x v="3"/>
    <x v="0"/>
    <x v="0"/>
    <x v="0"/>
    <x v="0"/>
    <x v="0"/>
    <x v="0"/>
    <n v="1971774"/>
  </r>
  <r>
    <x v="11"/>
    <x v="3"/>
    <x v="0"/>
    <x v="0"/>
    <x v="0"/>
    <x v="0"/>
    <x v="11"/>
    <x v="0"/>
    <m/>
  </r>
  <r>
    <x v="11"/>
    <x v="3"/>
    <x v="0"/>
    <x v="0"/>
    <x v="0"/>
    <x v="0"/>
    <x v="1"/>
    <x v="0"/>
    <m/>
  </r>
  <r>
    <x v="11"/>
    <x v="3"/>
    <x v="0"/>
    <x v="0"/>
    <x v="0"/>
    <x v="0"/>
    <x v="44"/>
    <x v="0"/>
    <n v="39174310.369999997"/>
  </r>
  <r>
    <x v="11"/>
    <x v="3"/>
    <x v="0"/>
    <x v="0"/>
    <x v="0"/>
    <x v="12"/>
    <x v="51"/>
    <x v="1"/>
    <n v="8005428.6300000008"/>
  </r>
  <r>
    <x v="11"/>
    <x v="3"/>
    <x v="0"/>
    <x v="0"/>
    <x v="0"/>
    <x v="12"/>
    <x v="51"/>
    <x v="6"/>
    <n v="12000000"/>
  </r>
  <r>
    <x v="11"/>
    <x v="3"/>
    <x v="0"/>
    <x v="0"/>
    <x v="0"/>
    <x v="0"/>
    <x v="28"/>
    <x v="0"/>
    <n v="35893159.409999996"/>
  </r>
  <r>
    <x v="11"/>
    <x v="3"/>
    <x v="0"/>
    <x v="0"/>
    <x v="0"/>
    <x v="0"/>
    <x v="24"/>
    <x v="0"/>
    <n v="3947291.4000000004"/>
  </r>
  <r>
    <x v="11"/>
    <x v="3"/>
    <x v="0"/>
    <x v="0"/>
    <x v="0"/>
    <x v="0"/>
    <x v="2"/>
    <x v="0"/>
    <m/>
  </r>
  <r>
    <x v="11"/>
    <x v="3"/>
    <x v="0"/>
    <x v="0"/>
    <x v="0"/>
    <x v="0"/>
    <x v="47"/>
    <x v="0"/>
    <n v="1466295.96"/>
  </r>
  <r>
    <x v="11"/>
    <x v="3"/>
    <x v="0"/>
    <x v="0"/>
    <x v="0"/>
    <x v="0"/>
    <x v="55"/>
    <x v="0"/>
    <n v="85092.19"/>
  </r>
  <r>
    <x v="11"/>
    <x v="3"/>
    <x v="0"/>
    <x v="0"/>
    <x v="0"/>
    <x v="0"/>
    <x v="48"/>
    <x v="0"/>
    <m/>
  </r>
  <r>
    <x v="11"/>
    <x v="3"/>
    <x v="0"/>
    <x v="0"/>
    <x v="0"/>
    <x v="0"/>
    <x v="49"/>
    <x v="0"/>
    <n v="596631.80000000005"/>
  </r>
  <r>
    <x v="11"/>
    <x v="3"/>
    <x v="0"/>
    <x v="0"/>
    <x v="0"/>
    <x v="0"/>
    <x v="56"/>
    <x v="0"/>
    <n v="36481.15"/>
  </r>
  <r>
    <x v="11"/>
    <x v="3"/>
    <x v="0"/>
    <x v="0"/>
    <x v="0"/>
    <x v="0"/>
    <x v="52"/>
    <x v="0"/>
    <n v="30857.85"/>
  </r>
  <r>
    <x v="11"/>
    <x v="3"/>
    <x v="0"/>
    <x v="0"/>
    <x v="0"/>
    <x v="0"/>
    <x v="35"/>
    <x v="0"/>
    <m/>
  </r>
  <r>
    <x v="11"/>
    <x v="3"/>
    <x v="0"/>
    <x v="0"/>
    <x v="0"/>
    <x v="0"/>
    <x v="36"/>
    <x v="0"/>
    <n v="826140"/>
  </r>
  <r>
    <x v="11"/>
    <x v="3"/>
    <x v="0"/>
    <x v="0"/>
    <x v="0"/>
    <x v="6"/>
    <x v="12"/>
    <x v="0"/>
    <n v="33738018.5"/>
  </r>
  <r>
    <x v="11"/>
    <x v="3"/>
    <x v="0"/>
    <x v="0"/>
    <x v="0"/>
    <x v="11"/>
    <x v="45"/>
    <x v="0"/>
    <n v="1692000"/>
  </r>
  <r>
    <x v="11"/>
    <x v="3"/>
    <x v="0"/>
    <x v="0"/>
    <x v="1"/>
    <x v="7"/>
    <x v="13"/>
    <x v="0"/>
    <n v="4637000"/>
  </r>
  <r>
    <x v="11"/>
    <x v="3"/>
    <x v="0"/>
    <x v="0"/>
    <x v="1"/>
    <x v="7"/>
    <x v="57"/>
    <x v="0"/>
    <n v="320000"/>
  </r>
  <r>
    <x v="11"/>
    <x v="3"/>
    <x v="0"/>
    <x v="1"/>
    <x v="2"/>
    <x v="8"/>
    <x v="50"/>
    <x v="0"/>
    <m/>
  </r>
  <r>
    <x v="11"/>
    <x v="3"/>
    <x v="0"/>
    <x v="1"/>
    <x v="2"/>
    <x v="8"/>
    <x v="14"/>
    <x v="0"/>
    <n v="8314934"/>
  </r>
  <r>
    <x v="11"/>
    <x v="3"/>
    <x v="0"/>
    <x v="1"/>
    <x v="2"/>
    <x v="8"/>
    <x v="53"/>
    <x v="0"/>
    <m/>
  </r>
  <r>
    <x v="11"/>
    <x v="3"/>
    <x v="0"/>
    <x v="1"/>
    <x v="2"/>
    <x v="9"/>
    <x v="15"/>
    <x v="0"/>
    <n v="2135456"/>
  </r>
  <r>
    <x v="11"/>
    <x v="3"/>
    <x v="0"/>
    <x v="1"/>
    <x v="2"/>
    <x v="9"/>
    <x v="16"/>
    <x v="0"/>
    <n v="256179"/>
  </r>
  <r>
    <x v="11"/>
    <x v="3"/>
    <x v="0"/>
    <x v="1"/>
    <x v="2"/>
    <x v="9"/>
    <x v="17"/>
    <x v="0"/>
    <n v="1991612"/>
  </r>
  <r>
    <x v="11"/>
    <x v="3"/>
    <x v="0"/>
    <x v="1"/>
    <x v="2"/>
    <x v="9"/>
    <x v="18"/>
    <x v="0"/>
    <n v="473101"/>
  </r>
  <r>
    <x v="11"/>
    <x v="3"/>
    <x v="0"/>
    <x v="1"/>
    <x v="2"/>
    <x v="3"/>
    <x v="7"/>
    <x v="2"/>
    <m/>
  </r>
  <r>
    <x v="11"/>
    <x v="3"/>
    <x v="0"/>
    <x v="1"/>
    <x v="2"/>
    <x v="3"/>
    <x v="7"/>
    <x v="1"/>
    <m/>
  </r>
  <r>
    <x v="11"/>
    <x v="3"/>
    <x v="0"/>
    <x v="1"/>
    <x v="2"/>
    <x v="3"/>
    <x v="7"/>
    <x v="0"/>
    <m/>
  </r>
  <r>
    <x v="11"/>
    <x v="3"/>
    <x v="0"/>
    <x v="1"/>
    <x v="2"/>
    <x v="3"/>
    <x v="7"/>
    <x v="0"/>
    <m/>
  </r>
  <r>
    <x v="11"/>
    <x v="3"/>
    <x v="0"/>
    <x v="1"/>
    <x v="2"/>
    <x v="3"/>
    <x v="7"/>
    <x v="0"/>
    <m/>
  </r>
  <r>
    <x v="11"/>
    <x v="3"/>
    <x v="0"/>
    <x v="1"/>
    <x v="2"/>
    <x v="2"/>
    <x v="25"/>
    <x v="0"/>
    <n v="166716.01999999999"/>
  </r>
  <r>
    <x v="11"/>
    <x v="3"/>
    <x v="0"/>
    <x v="1"/>
    <x v="2"/>
    <x v="2"/>
    <x v="32"/>
    <x v="0"/>
    <n v="523350.4"/>
  </r>
  <r>
    <x v="11"/>
    <x v="3"/>
    <x v="0"/>
    <x v="1"/>
    <x v="2"/>
    <x v="2"/>
    <x v="58"/>
    <x v="0"/>
    <n v="4541"/>
  </r>
  <r>
    <x v="11"/>
    <x v="3"/>
    <x v="0"/>
    <x v="1"/>
    <x v="2"/>
    <x v="2"/>
    <x v="19"/>
    <x v="0"/>
    <m/>
  </r>
  <r>
    <x v="11"/>
    <x v="3"/>
    <x v="0"/>
    <x v="1"/>
    <x v="2"/>
    <x v="2"/>
    <x v="40"/>
    <x v="0"/>
    <n v="138625"/>
  </r>
  <r>
    <x v="11"/>
    <x v="3"/>
    <x v="0"/>
    <x v="1"/>
    <x v="2"/>
    <x v="2"/>
    <x v="5"/>
    <x v="0"/>
    <n v="11790.23"/>
  </r>
  <r>
    <x v="11"/>
    <x v="3"/>
    <x v="0"/>
    <x v="1"/>
    <x v="2"/>
    <x v="2"/>
    <x v="27"/>
    <x v="0"/>
    <n v="20999.7"/>
  </r>
  <r>
    <x v="11"/>
    <x v="3"/>
    <x v="0"/>
    <x v="1"/>
    <x v="2"/>
    <x v="2"/>
    <x v="30"/>
    <x v="0"/>
    <n v="167576.03"/>
  </r>
  <r>
    <x v="11"/>
    <x v="3"/>
    <x v="0"/>
    <x v="1"/>
    <x v="2"/>
    <x v="2"/>
    <x v="31"/>
    <x v="0"/>
    <n v="20015321.989999998"/>
  </r>
  <r>
    <x v="11"/>
    <x v="3"/>
    <x v="0"/>
    <x v="1"/>
    <x v="2"/>
    <x v="2"/>
    <x v="6"/>
    <x v="0"/>
    <n v="-2114157"/>
  </r>
  <r>
    <x v="11"/>
    <x v="3"/>
    <x v="0"/>
    <x v="1"/>
    <x v="2"/>
    <x v="2"/>
    <x v="41"/>
    <x v="0"/>
    <m/>
  </r>
  <r>
    <x v="11"/>
    <x v="3"/>
    <x v="0"/>
    <x v="1"/>
    <x v="2"/>
    <x v="2"/>
    <x v="42"/>
    <x v="0"/>
    <m/>
  </r>
  <r>
    <x v="11"/>
    <x v="3"/>
    <x v="0"/>
    <x v="1"/>
    <x v="2"/>
    <x v="2"/>
    <x v="21"/>
    <x v="0"/>
    <n v="-5761655.5199999996"/>
  </r>
  <r>
    <x v="11"/>
    <x v="3"/>
    <x v="0"/>
    <x v="1"/>
    <x v="2"/>
    <x v="2"/>
    <x v="59"/>
    <x v="0"/>
    <n v="-917591.85"/>
  </r>
  <r>
    <x v="11"/>
    <x v="3"/>
    <x v="0"/>
    <x v="1"/>
    <x v="2"/>
    <x v="2"/>
    <x v="43"/>
    <x v="0"/>
    <m/>
  </r>
  <r>
    <x v="11"/>
    <x v="3"/>
    <x v="0"/>
    <x v="1"/>
    <x v="2"/>
    <x v="2"/>
    <x v="38"/>
    <x v="0"/>
    <m/>
  </r>
  <r>
    <x v="11"/>
    <x v="3"/>
    <x v="0"/>
    <x v="1"/>
    <x v="2"/>
    <x v="2"/>
    <x v="39"/>
    <x v="0"/>
    <n v="522000"/>
  </r>
  <r>
    <x v="11"/>
    <x v="3"/>
    <x v="0"/>
    <x v="1"/>
    <x v="2"/>
    <x v="13"/>
    <x v="34"/>
    <x v="0"/>
    <n v="997481.92"/>
  </r>
  <r>
    <x v="11"/>
    <x v="3"/>
    <x v="0"/>
    <x v="1"/>
    <x v="2"/>
    <x v="8"/>
    <x v="22"/>
    <x v="0"/>
    <n v="1272695"/>
  </r>
  <r>
    <x v="11"/>
    <x v="3"/>
    <x v="0"/>
    <x v="2"/>
    <x v="3"/>
    <x v="4"/>
    <x v="8"/>
    <x v="0"/>
    <n v="200000000"/>
  </r>
  <r>
    <x v="11"/>
    <x v="3"/>
    <x v="0"/>
    <x v="2"/>
    <x v="3"/>
    <x v="4"/>
    <x v="9"/>
    <x v="0"/>
    <n v="-194000000"/>
  </r>
  <r>
    <x v="11"/>
    <x v="3"/>
    <x v="0"/>
    <x v="2"/>
    <x v="3"/>
    <x v="4"/>
    <x v="46"/>
    <x v="0"/>
    <n v="54327800"/>
  </r>
  <r>
    <x v="11"/>
    <x v="3"/>
    <x v="0"/>
    <x v="2"/>
    <x v="3"/>
    <x v="5"/>
    <x v="54"/>
    <x v="0"/>
    <n v="8175510.8000000026"/>
  </r>
  <r>
    <x v="11"/>
    <x v="3"/>
    <x v="0"/>
    <x v="2"/>
    <x v="3"/>
    <x v="5"/>
    <x v="60"/>
    <x v="0"/>
    <n v="47698195.539999999"/>
  </r>
  <r>
    <x v="0"/>
    <x v="2"/>
    <x v="0"/>
    <x v="0"/>
    <x v="0"/>
    <x v="0"/>
    <x v="0"/>
    <x v="0"/>
    <n v="3203823"/>
  </r>
  <r>
    <x v="0"/>
    <x v="2"/>
    <x v="0"/>
    <x v="0"/>
    <x v="0"/>
    <x v="0"/>
    <x v="11"/>
    <x v="0"/>
    <n v="300000"/>
  </r>
  <r>
    <x v="0"/>
    <x v="2"/>
    <x v="0"/>
    <x v="0"/>
    <x v="0"/>
    <x v="0"/>
    <x v="1"/>
    <x v="0"/>
    <m/>
  </r>
  <r>
    <x v="0"/>
    <x v="2"/>
    <x v="0"/>
    <x v="0"/>
    <x v="0"/>
    <x v="0"/>
    <x v="44"/>
    <x v="0"/>
    <n v="10035307.380000001"/>
  </r>
  <r>
    <x v="0"/>
    <x v="2"/>
    <x v="0"/>
    <x v="0"/>
    <x v="0"/>
    <x v="12"/>
    <x v="51"/>
    <x v="0"/>
    <m/>
  </r>
  <r>
    <x v="0"/>
    <x v="2"/>
    <x v="0"/>
    <x v="0"/>
    <x v="0"/>
    <x v="0"/>
    <x v="28"/>
    <x v="0"/>
    <n v="14961990"/>
  </r>
  <r>
    <x v="0"/>
    <x v="2"/>
    <x v="0"/>
    <x v="0"/>
    <x v="0"/>
    <x v="0"/>
    <x v="24"/>
    <x v="0"/>
    <n v="3147505.95"/>
  </r>
  <r>
    <x v="0"/>
    <x v="2"/>
    <x v="0"/>
    <x v="0"/>
    <x v="0"/>
    <x v="0"/>
    <x v="61"/>
    <x v="0"/>
    <n v="-0.18"/>
  </r>
  <r>
    <x v="0"/>
    <x v="2"/>
    <x v="0"/>
    <x v="0"/>
    <x v="0"/>
    <x v="0"/>
    <x v="2"/>
    <x v="0"/>
    <n v="0"/>
  </r>
  <r>
    <x v="0"/>
    <x v="2"/>
    <x v="0"/>
    <x v="0"/>
    <x v="0"/>
    <x v="0"/>
    <x v="47"/>
    <x v="0"/>
    <n v="533242.43000000005"/>
  </r>
  <r>
    <x v="0"/>
    <x v="2"/>
    <x v="0"/>
    <x v="0"/>
    <x v="0"/>
    <x v="0"/>
    <x v="48"/>
    <x v="0"/>
    <n v="0"/>
  </r>
  <r>
    <x v="0"/>
    <x v="2"/>
    <x v="0"/>
    <x v="0"/>
    <x v="0"/>
    <x v="0"/>
    <x v="49"/>
    <x v="0"/>
    <n v="109517.26"/>
  </r>
  <r>
    <x v="0"/>
    <x v="2"/>
    <x v="0"/>
    <x v="0"/>
    <x v="0"/>
    <x v="0"/>
    <x v="52"/>
    <x v="0"/>
    <n v="10240"/>
  </r>
  <r>
    <x v="0"/>
    <x v="2"/>
    <x v="0"/>
    <x v="0"/>
    <x v="0"/>
    <x v="0"/>
    <x v="35"/>
    <x v="0"/>
    <n v="0"/>
  </r>
  <r>
    <x v="0"/>
    <x v="2"/>
    <x v="0"/>
    <x v="0"/>
    <x v="0"/>
    <x v="0"/>
    <x v="36"/>
    <x v="0"/>
    <n v="532353.02"/>
  </r>
  <r>
    <x v="0"/>
    <x v="2"/>
    <x v="0"/>
    <x v="0"/>
    <x v="0"/>
    <x v="6"/>
    <x v="12"/>
    <x v="0"/>
    <n v="19692442"/>
  </r>
  <r>
    <x v="0"/>
    <x v="2"/>
    <x v="0"/>
    <x v="0"/>
    <x v="0"/>
    <x v="11"/>
    <x v="45"/>
    <x v="0"/>
    <n v="1692000"/>
  </r>
  <r>
    <x v="0"/>
    <x v="2"/>
    <x v="0"/>
    <x v="0"/>
    <x v="1"/>
    <x v="7"/>
    <x v="13"/>
    <x v="0"/>
    <m/>
  </r>
  <r>
    <x v="0"/>
    <x v="2"/>
    <x v="0"/>
    <x v="1"/>
    <x v="2"/>
    <x v="8"/>
    <x v="50"/>
    <x v="0"/>
    <n v="444451"/>
  </r>
  <r>
    <x v="0"/>
    <x v="2"/>
    <x v="0"/>
    <x v="1"/>
    <x v="2"/>
    <x v="8"/>
    <x v="14"/>
    <x v="0"/>
    <n v="2399123.2000000002"/>
  </r>
  <r>
    <x v="0"/>
    <x v="2"/>
    <x v="0"/>
    <x v="1"/>
    <x v="2"/>
    <x v="8"/>
    <x v="53"/>
    <x v="0"/>
    <n v="0"/>
  </r>
  <r>
    <x v="0"/>
    <x v="2"/>
    <x v="0"/>
    <x v="1"/>
    <x v="2"/>
    <x v="9"/>
    <x v="15"/>
    <x v="0"/>
    <n v="741608"/>
  </r>
  <r>
    <x v="0"/>
    <x v="2"/>
    <x v="0"/>
    <x v="1"/>
    <x v="2"/>
    <x v="9"/>
    <x v="16"/>
    <x v="0"/>
    <n v="88920"/>
  </r>
  <r>
    <x v="0"/>
    <x v="2"/>
    <x v="0"/>
    <x v="1"/>
    <x v="2"/>
    <x v="9"/>
    <x v="17"/>
    <x v="0"/>
    <n v="596349"/>
  </r>
  <r>
    <x v="0"/>
    <x v="2"/>
    <x v="0"/>
    <x v="1"/>
    <x v="2"/>
    <x v="9"/>
    <x v="18"/>
    <x v="0"/>
    <n v="163744"/>
  </r>
  <r>
    <x v="0"/>
    <x v="2"/>
    <x v="0"/>
    <x v="1"/>
    <x v="2"/>
    <x v="3"/>
    <x v="7"/>
    <x v="2"/>
    <n v="3000000"/>
  </r>
  <r>
    <x v="0"/>
    <x v="2"/>
    <x v="0"/>
    <x v="1"/>
    <x v="2"/>
    <x v="3"/>
    <x v="7"/>
    <x v="1"/>
    <n v="3000000"/>
  </r>
  <r>
    <x v="0"/>
    <x v="2"/>
    <x v="0"/>
    <x v="1"/>
    <x v="2"/>
    <x v="3"/>
    <x v="7"/>
    <x v="0"/>
    <m/>
  </r>
  <r>
    <x v="0"/>
    <x v="2"/>
    <x v="0"/>
    <x v="1"/>
    <x v="2"/>
    <x v="3"/>
    <x v="7"/>
    <x v="0"/>
    <m/>
  </r>
  <r>
    <x v="0"/>
    <x v="2"/>
    <x v="0"/>
    <x v="1"/>
    <x v="2"/>
    <x v="3"/>
    <x v="7"/>
    <x v="0"/>
    <m/>
  </r>
  <r>
    <x v="0"/>
    <x v="2"/>
    <x v="0"/>
    <x v="1"/>
    <x v="2"/>
    <x v="2"/>
    <x v="25"/>
    <x v="0"/>
    <n v="45545.24"/>
  </r>
  <r>
    <x v="0"/>
    <x v="2"/>
    <x v="0"/>
    <x v="1"/>
    <x v="2"/>
    <x v="2"/>
    <x v="32"/>
    <x v="0"/>
    <n v="208044.4"/>
  </r>
  <r>
    <x v="0"/>
    <x v="2"/>
    <x v="0"/>
    <x v="1"/>
    <x v="2"/>
    <x v="2"/>
    <x v="19"/>
    <x v="0"/>
    <n v="29016"/>
  </r>
  <r>
    <x v="0"/>
    <x v="2"/>
    <x v="0"/>
    <x v="1"/>
    <x v="2"/>
    <x v="2"/>
    <x v="62"/>
    <x v="0"/>
    <n v="25500"/>
  </r>
  <r>
    <x v="0"/>
    <x v="2"/>
    <x v="0"/>
    <x v="1"/>
    <x v="2"/>
    <x v="2"/>
    <x v="40"/>
    <x v="0"/>
    <n v="76349.009999999995"/>
  </r>
  <r>
    <x v="0"/>
    <x v="2"/>
    <x v="0"/>
    <x v="1"/>
    <x v="2"/>
    <x v="2"/>
    <x v="5"/>
    <x v="0"/>
    <n v="8198.74"/>
  </r>
  <r>
    <x v="0"/>
    <x v="2"/>
    <x v="0"/>
    <x v="1"/>
    <x v="2"/>
    <x v="2"/>
    <x v="27"/>
    <x v="0"/>
    <n v="0.3"/>
  </r>
  <r>
    <x v="0"/>
    <x v="2"/>
    <x v="0"/>
    <x v="1"/>
    <x v="2"/>
    <x v="2"/>
    <x v="30"/>
    <x v="0"/>
    <n v="51352.03"/>
  </r>
  <r>
    <x v="0"/>
    <x v="2"/>
    <x v="0"/>
    <x v="1"/>
    <x v="2"/>
    <x v="2"/>
    <x v="31"/>
    <x v="0"/>
    <n v="0"/>
  </r>
  <r>
    <x v="0"/>
    <x v="2"/>
    <x v="0"/>
    <x v="1"/>
    <x v="2"/>
    <x v="2"/>
    <x v="6"/>
    <x v="0"/>
    <n v="6091.38"/>
  </r>
  <r>
    <x v="0"/>
    <x v="2"/>
    <x v="0"/>
    <x v="1"/>
    <x v="2"/>
    <x v="2"/>
    <x v="41"/>
    <x v="0"/>
    <n v="-5025"/>
  </r>
  <r>
    <x v="0"/>
    <x v="2"/>
    <x v="0"/>
    <x v="1"/>
    <x v="2"/>
    <x v="2"/>
    <x v="42"/>
    <x v="0"/>
    <m/>
  </r>
  <r>
    <x v="0"/>
    <x v="2"/>
    <x v="0"/>
    <x v="1"/>
    <x v="2"/>
    <x v="2"/>
    <x v="21"/>
    <x v="0"/>
    <n v="0"/>
  </r>
  <r>
    <x v="0"/>
    <x v="2"/>
    <x v="0"/>
    <x v="1"/>
    <x v="2"/>
    <x v="2"/>
    <x v="43"/>
    <x v="0"/>
    <n v="-1066.3800000000001"/>
  </r>
  <r>
    <x v="0"/>
    <x v="2"/>
    <x v="0"/>
    <x v="1"/>
    <x v="2"/>
    <x v="2"/>
    <x v="38"/>
    <x v="0"/>
    <n v="5085999.6100000003"/>
  </r>
  <r>
    <x v="0"/>
    <x v="2"/>
    <x v="0"/>
    <x v="1"/>
    <x v="2"/>
    <x v="2"/>
    <x v="39"/>
    <x v="0"/>
    <n v="0"/>
  </r>
  <r>
    <x v="0"/>
    <x v="2"/>
    <x v="0"/>
    <x v="1"/>
    <x v="2"/>
    <x v="13"/>
    <x v="34"/>
    <x v="0"/>
    <m/>
  </r>
  <r>
    <x v="0"/>
    <x v="2"/>
    <x v="0"/>
    <x v="1"/>
    <x v="2"/>
    <x v="8"/>
    <x v="22"/>
    <x v="0"/>
    <n v="216082"/>
  </r>
  <r>
    <x v="0"/>
    <x v="2"/>
    <x v="0"/>
    <x v="2"/>
    <x v="3"/>
    <x v="4"/>
    <x v="8"/>
    <x v="0"/>
    <n v="200000000"/>
  </r>
  <r>
    <x v="0"/>
    <x v="2"/>
    <x v="0"/>
    <x v="2"/>
    <x v="3"/>
    <x v="4"/>
    <x v="9"/>
    <x v="0"/>
    <n v="-194000000"/>
  </r>
  <r>
    <x v="0"/>
    <x v="2"/>
    <x v="0"/>
    <x v="2"/>
    <x v="3"/>
    <x v="4"/>
    <x v="46"/>
    <x v="0"/>
    <n v="54327800"/>
  </r>
  <r>
    <x v="0"/>
    <x v="2"/>
    <x v="0"/>
    <x v="2"/>
    <x v="3"/>
    <x v="5"/>
    <x v="54"/>
    <x v="0"/>
    <n v="8027552.7000000002"/>
  </r>
  <r>
    <x v="0"/>
    <x v="2"/>
    <x v="0"/>
    <x v="2"/>
    <x v="3"/>
    <x v="5"/>
    <x v="23"/>
    <x v="0"/>
    <n v="55873706.340000004"/>
  </r>
  <r>
    <x v="1"/>
    <x v="2"/>
    <x v="0"/>
    <x v="0"/>
    <x v="0"/>
    <x v="0"/>
    <x v="0"/>
    <x v="0"/>
    <n v="1064223"/>
  </r>
  <r>
    <x v="1"/>
    <x v="2"/>
    <x v="0"/>
    <x v="0"/>
    <x v="0"/>
    <x v="0"/>
    <x v="11"/>
    <x v="0"/>
    <n v="240000"/>
  </r>
  <r>
    <x v="1"/>
    <x v="2"/>
    <x v="0"/>
    <x v="0"/>
    <x v="0"/>
    <x v="0"/>
    <x v="1"/>
    <x v="0"/>
    <m/>
  </r>
  <r>
    <x v="1"/>
    <x v="2"/>
    <x v="0"/>
    <x v="0"/>
    <x v="0"/>
    <x v="0"/>
    <x v="44"/>
    <x v="0"/>
    <n v="11056688.6"/>
  </r>
  <r>
    <x v="1"/>
    <x v="2"/>
    <x v="0"/>
    <x v="0"/>
    <x v="0"/>
    <x v="12"/>
    <x v="51"/>
    <x v="0"/>
    <m/>
  </r>
  <r>
    <x v="1"/>
    <x v="2"/>
    <x v="0"/>
    <x v="0"/>
    <x v="0"/>
    <x v="0"/>
    <x v="28"/>
    <x v="0"/>
    <n v="17663164.440000001"/>
  </r>
  <r>
    <x v="1"/>
    <x v="2"/>
    <x v="0"/>
    <x v="0"/>
    <x v="0"/>
    <x v="0"/>
    <x v="24"/>
    <x v="0"/>
    <n v="4869140.75"/>
  </r>
  <r>
    <x v="1"/>
    <x v="2"/>
    <x v="0"/>
    <x v="0"/>
    <x v="0"/>
    <x v="0"/>
    <x v="61"/>
    <x v="0"/>
    <n v="-0.18"/>
  </r>
  <r>
    <x v="1"/>
    <x v="2"/>
    <x v="0"/>
    <x v="0"/>
    <x v="0"/>
    <x v="0"/>
    <x v="2"/>
    <x v="0"/>
    <m/>
  </r>
  <r>
    <x v="1"/>
    <x v="2"/>
    <x v="0"/>
    <x v="0"/>
    <x v="0"/>
    <x v="0"/>
    <x v="47"/>
    <x v="0"/>
    <n v="632326.43000000005"/>
  </r>
  <r>
    <x v="1"/>
    <x v="2"/>
    <x v="0"/>
    <x v="0"/>
    <x v="0"/>
    <x v="0"/>
    <x v="48"/>
    <x v="0"/>
    <n v="112956"/>
  </r>
  <r>
    <x v="1"/>
    <x v="2"/>
    <x v="0"/>
    <x v="0"/>
    <x v="0"/>
    <x v="0"/>
    <x v="49"/>
    <x v="0"/>
    <n v="140035.26"/>
  </r>
  <r>
    <x v="1"/>
    <x v="2"/>
    <x v="0"/>
    <x v="0"/>
    <x v="0"/>
    <x v="0"/>
    <x v="52"/>
    <x v="0"/>
    <n v="10240"/>
  </r>
  <r>
    <x v="1"/>
    <x v="2"/>
    <x v="0"/>
    <x v="0"/>
    <x v="0"/>
    <x v="0"/>
    <x v="35"/>
    <x v="0"/>
    <m/>
  </r>
  <r>
    <x v="1"/>
    <x v="2"/>
    <x v="0"/>
    <x v="0"/>
    <x v="0"/>
    <x v="0"/>
    <x v="36"/>
    <x v="0"/>
    <n v="615416.02"/>
  </r>
  <r>
    <x v="1"/>
    <x v="2"/>
    <x v="0"/>
    <x v="0"/>
    <x v="0"/>
    <x v="6"/>
    <x v="12"/>
    <x v="0"/>
    <n v="18725274"/>
  </r>
  <r>
    <x v="1"/>
    <x v="2"/>
    <x v="0"/>
    <x v="0"/>
    <x v="0"/>
    <x v="11"/>
    <x v="45"/>
    <x v="0"/>
    <n v="1692000"/>
  </r>
  <r>
    <x v="1"/>
    <x v="2"/>
    <x v="0"/>
    <x v="0"/>
    <x v="1"/>
    <x v="7"/>
    <x v="13"/>
    <x v="0"/>
    <m/>
  </r>
  <r>
    <x v="1"/>
    <x v="2"/>
    <x v="0"/>
    <x v="1"/>
    <x v="2"/>
    <x v="8"/>
    <x v="50"/>
    <x v="0"/>
    <n v="444451"/>
  </r>
  <r>
    <x v="1"/>
    <x v="2"/>
    <x v="0"/>
    <x v="1"/>
    <x v="2"/>
    <x v="8"/>
    <x v="14"/>
    <x v="0"/>
    <n v="4"/>
  </r>
  <r>
    <x v="1"/>
    <x v="2"/>
    <x v="0"/>
    <x v="1"/>
    <x v="2"/>
    <x v="8"/>
    <x v="53"/>
    <x v="0"/>
    <m/>
  </r>
  <r>
    <x v="1"/>
    <x v="2"/>
    <x v="0"/>
    <x v="1"/>
    <x v="2"/>
    <x v="9"/>
    <x v="15"/>
    <x v="0"/>
    <n v="901544"/>
  </r>
  <r>
    <x v="1"/>
    <x v="2"/>
    <x v="0"/>
    <x v="1"/>
    <x v="2"/>
    <x v="9"/>
    <x v="16"/>
    <x v="0"/>
    <n v="108112"/>
  </r>
  <r>
    <x v="1"/>
    <x v="2"/>
    <x v="0"/>
    <x v="1"/>
    <x v="2"/>
    <x v="9"/>
    <x v="17"/>
    <x v="0"/>
    <n v="676413"/>
  </r>
  <r>
    <x v="1"/>
    <x v="2"/>
    <x v="0"/>
    <x v="1"/>
    <x v="2"/>
    <x v="9"/>
    <x v="18"/>
    <x v="0"/>
    <n v="323680"/>
  </r>
  <r>
    <x v="1"/>
    <x v="2"/>
    <x v="0"/>
    <x v="1"/>
    <x v="2"/>
    <x v="3"/>
    <x v="7"/>
    <x v="2"/>
    <n v="3000000"/>
  </r>
  <r>
    <x v="1"/>
    <x v="2"/>
    <x v="0"/>
    <x v="1"/>
    <x v="2"/>
    <x v="3"/>
    <x v="7"/>
    <x v="1"/>
    <n v="3000000"/>
  </r>
  <r>
    <x v="1"/>
    <x v="2"/>
    <x v="0"/>
    <x v="1"/>
    <x v="2"/>
    <x v="3"/>
    <x v="7"/>
    <x v="0"/>
    <m/>
  </r>
  <r>
    <x v="1"/>
    <x v="2"/>
    <x v="0"/>
    <x v="1"/>
    <x v="2"/>
    <x v="3"/>
    <x v="7"/>
    <x v="0"/>
    <m/>
  </r>
  <r>
    <x v="1"/>
    <x v="2"/>
    <x v="0"/>
    <x v="1"/>
    <x v="2"/>
    <x v="3"/>
    <x v="7"/>
    <x v="0"/>
    <m/>
  </r>
  <r>
    <x v="1"/>
    <x v="2"/>
    <x v="0"/>
    <x v="1"/>
    <x v="2"/>
    <x v="2"/>
    <x v="25"/>
    <x v="0"/>
    <n v="45545.24"/>
  </r>
  <r>
    <x v="1"/>
    <x v="2"/>
    <x v="0"/>
    <x v="1"/>
    <x v="2"/>
    <x v="2"/>
    <x v="32"/>
    <x v="0"/>
    <n v="125678.39999999999"/>
  </r>
  <r>
    <x v="1"/>
    <x v="2"/>
    <x v="0"/>
    <x v="1"/>
    <x v="2"/>
    <x v="2"/>
    <x v="19"/>
    <x v="0"/>
    <n v="29016"/>
  </r>
  <r>
    <x v="1"/>
    <x v="2"/>
    <x v="0"/>
    <x v="1"/>
    <x v="2"/>
    <x v="2"/>
    <x v="62"/>
    <x v="0"/>
    <m/>
  </r>
  <r>
    <x v="1"/>
    <x v="2"/>
    <x v="0"/>
    <x v="1"/>
    <x v="2"/>
    <x v="2"/>
    <x v="40"/>
    <x v="0"/>
    <n v="83063.7"/>
  </r>
  <r>
    <x v="1"/>
    <x v="2"/>
    <x v="0"/>
    <x v="1"/>
    <x v="2"/>
    <x v="2"/>
    <x v="5"/>
    <x v="0"/>
    <n v="2732.74"/>
  </r>
  <r>
    <x v="1"/>
    <x v="2"/>
    <x v="0"/>
    <x v="1"/>
    <x v="2"/>
    <x v="2"/>
    <x v="27"/>
    <x v="0"/>
    <n v="-0.3"/>
  </r>
  <r>
    <x v="1"/>
    <x v="2"/>
    <x v="0"/>
    <x v="1"/>
    <x v="2"/>
    <x v="2"/>
    <x v="30"/>
    <x v="0"/>
    <n v="21728.63"/>
  </r>
  <r>
    <x v="1"/>
    <x v="2"/>
    <x v="0"/>
    <x v="1"/>
    <x v="2"/>
    <x v="2"/>
    <x v="31"/>
    <x v="0"/>
    <n v="3927371.95"/>
  </r>
  <r>
    <x v="1"/>
    <x v="2"/>
    <x v="0"/>
    <x v="1"/>
    <x v="2"/>
    <x v="2"/>
    <x v="6"/>
    <x v="0"/>
    <n v="-610268.62"/>
  </r>
  <r>
    <x v="1"/>
    <x v="2"/>
    <x v="0"/>
    <x v="1"/>
    <x v="2"/>
    <x v="2"/>
    <x v="41"/>
    <x v="0"/>
    <n v="-5025"/>
  </r>
  <r>
    <x v="1"/>
    <x v="2"/>
    <x v="0"/>
    <x v="1"/>
    <x v="2"/>
    <x v="2"/>
    <x v="42"/>
    <x v="0"/>
    <m/>
  </r>
  <r>
    <x v="1"/>
    <x v="2"/>
    <x v="0"/>
    <x v="1"/>
    <x v="2"/>
    <x v="2"/>
    <x v="21"/>
    <x v="0"/>
    <n v="-557495"/>
  </r>
  <r>
    <x v="1"/>
    <x v="2"/>
    <x v="0"/>
    <x v="1"/>
    <x v="2"/>
    <x v="2"/>
    <x v="43"/>
    <x v="0"/>
    <n v="-1066.3800000000001"/>
  </r>
  <r>
    <x v="1"/>
    <x v="2"/>
    <x v="0"/>
    <x v="1"/>
    <x v="2"/>
    <x v="2"/>
    <x v="38"/>
    <x v="0"/>
    <m/>
  </r>
  <r>
    <x v="1"/>
    <x v="2"/>
    <x v="0"/>
    <x v="1"/>
    <x v="2"/>
    <x v="2"/>
    <x v="39"/>
    <x v="0"/>
    <m/>
  </r>
  <r>
    <x v="1"/>
    <x v="2"/>
    <x v="0"/>
    <x v="1"/>
    <x v="2"/>
    <x v="13"/>
    <x v="34"/>
    <x v="0"/>
    <m/>
  </r>
  <r>
    <x v="1"/>
    <x v="2"/>
    <x v="0"/>
    <x v="1"/>
    <x v="2"/>
    <x v="8"/>
    <x v="22"/>
    <x v="0"/>
    <n v="471104"/>
  </r>
  <r>
    <x v="1"/>
    <x v="2"/>
    <x v="0"/>
    <x v="2"/>
    <x v="3"/>
    <x v="4"/>
    <x v="8"/>
    <x v="0"/>
    <n v="200000000"/>
  </r>
  <r>
    <x v="1"/>
    <x v="2"/>
    <x v="0"/>
    <x v="2"/>
    <x v="3"/>
    <x v="4"/>
    <x v="9"/>
    <x v="0"/>
    <n v="-194000000"/>
  </r>
  <r>
    <x v="1"/>
    <x v="2"/>
    <x v="0"/>
    <x v="2"/>
    <x v="3"/>
    <x v="4"/>
    <x v="46"/>
    <x v="0"/>
    <n v="54327800"/>
  </r>
  <r>
    <x v="1"/>
    <x v="2"/>
    <x v="0"/>
    <x v="2"/>
    <x v="3"/>
    <x v="5"/>
    <x v="54"/>
    <x v="0"/>
    <n v="6796729.0300000021"/>
  </r>
  <r>
    <x v="1"/>
    <x v="2"/>
    <x v="0"/>
    <x v="2"/>
    <x v="3"/>
    <x v="5"/>
    <x v="23"/>
    <x v="0"/>
    <n v="63901259.040000007"/>
  </r>
  <r>
    <x v="2"/>
    <x v="2"/>
    <x v="0"/>
    <x v="0"/>
    <x v="0"/>
    <x v="0"/>
    <x v="0"/>
    <x v="0"/>
    <n v="1244708"/>
  </r>
  <r>
    <x v="2"/>
    <x v="2"/>
    <x v="0"/>
    <x v="0"/>
    <x v="0"/>
    <x v="0"/>
    <x v="11"/>
    <x v="0"/>
    <n v="240000"/>
  </r>
  <r>
    <x v="2"/>
    <x v="2"/>
    <x v="0"/>
    <x v="0"/>
    <x v="0"/>
    <x v="0"/>
    <x v="1"/>
    <x v="0"/>
    <m/>
  </r>
  <r>
    <x v="2"/>
    <x v="2"/>
    <x v="0"/>
    <x v="0"/>
    <x v="0"/>
    <x v="0"/>
    <x v="44"/>
    <x v="0"/>
    <n v="18423612.02"/>
  </r>
  <r>
    <x v="2"/>
    <x v="2"/>
    <x v="0"/>
    <x v="0"/>
    <x v="0"/>
    <x v="12"/>
    <x v="51"/>
    <x v="0"/>
    <m/>
  </r>
  <r>
    <x v="2"/>
    <x v="2"/>
    <x v="0"/>
    <x v="0"/>
    <x v="0"/>
    <x v="0"/>
    <x v="28"/>
    <x v="0"/>
    <n v="21598747.440000001"/>
  </r>
  <r>
    <x v="2"/>
    <x v="2"/>
    <x v="0"/>
    <x v="0"/>
    <x v="0"/>
    <x v="0"/>
    <x v="24"/>
    <x v="0"/>
    <n v="2248247.75"/>
  </r>
  <r>
    <x v="2"/>
    <x v="2"/>
    <x v="0"/>
    <x v="0"/>
    <x v="0"/>
    <x v="0"/>
    <x v="61"/>
    <x v="0"/>
    <n v="-0.18"/>
  </r>
  <r>
    <x v="2"/>
    <x v="2"/>
    <x v="0"/>
    <x v="0"/>
    <x v="0"/>
    <x v="0"/>
    <x v="2"/>
    <x v="0"/>
    <m/>
  </r>
  <r>
    <x v="2"/>
    <x v="2"/>
    <x v="0"/>
    <x v="0"/>
    <x v="0"/>
    <x v="0"/>
    <x v="47"/>
    <x v="0"/>
    <n v="756473.43"/>
  </r>
  <r>
    <x v="2"/>
    <x v="2"/>
    <x v="0"/>
    <x v="0"/>
    <x v="0"/>
    <x v="0"/>
    <x v="48"/>
    <x v="0"/>
    <n v="204024"/>
  </r>
  <r>
    <x v="2"/>
    <x v="2"/>
    <x v="0"/>
    <x v="0"/>
    <x v="0"/>
    <x v="0"/>
    <x v="49"/>
    <x v="0"/>
    <n v="164639.26"/>
  </r>
  <r>
    <x v="2"/>
    <x v="2"/>
    <x v="0"/>
    <x v="0"/>
    <x v="0"/>
    <x v="0"/>
    <x v="52"/>
    <x v="0"/>
    <n v="16083"/>
  </r>
  <r>
    <x v="2"/>
    <x v="2"/>
    <x v="0"/>
    <x v="0"/>
    <x v="0"/>
    <x v="0"/>
    <x v="35"/>
    <x v="0"/>
    <m/>
  </r>
  <r>
    <x v="2"/>
    <x v="2"/>
    <x v="0"/>
    <x v="0"/>
    <x v="0"/>
    <x v="0"/>
    <x v="36"/>
    <x v="0"/>
    <n v="717638.02"/>
  </r>
  <r>
    <x v="2"/>
    <x v="2"/>
    <x v="0"/>
    <x v="0"/>
    <x v="0"/>
    <x v="6"/>
    <x v="12"/>
    <x v="0"/>
    <n v="23879210"/>
  </r>
  <r>
    <x v="2"/>
    <x v="2"/>
    <x v="0"/>
    <x v="0"/>
    <x v="0"/>
    <x v="11"/>
    <x v="45"/>
    <x v="0"/>
    <n v="1692000"/>
  </r>
  <r>
    <x v="2"/>
    <x v="2"/>
    <x v="0"/>
    <x v="0"/>
    <x v="1"/>
    <x v="7"/>
    <x v="13"/>
    <x v="0"/>
    <m/>
  </r>
  <r>
    <x v="2"/>
    <x v="2"/>
    <x v="0"/>
    <x v="1"/>
    <x v="2"/>
    <x v="8"/>
    <x v="50"/>
    <x v="0"/>
    <n v="444451"/>
  </r>
  <r>
    <x v="2"/>
    <x v="2"/>
    <x v="0"/>
    <x v="1"/>
    <x v="2"/>
    <x v="8"/>
    <x v="14"/>
    <x v="0"/>
    <n v="4"/>
  </r>
  <r>
    <x v="2"/>
    <x v="2"/>
    <x v="0"/>
    <x v="1"/>
    <x v="2"/>
    <x v="8"/>
    <x v="53"/>
    <x v="0"/>
    <m/>
  </r>
  <r>
    <x v="2"/>
    <x v="2"/>
    <x v="0"/>
    <x v="1"/>
    <x v="2"/>
    <x v="9"/>
    <x v="15"/>
    <x v="0"/>
    <n v="1061480"/>
  </r>
  <r>
    <x v="2"/>
    <x v="2"/>
    <x v="0"/>
    <x v="1"/>
    <x v="2"/>
    <x v="9"/>
    <x v="16"/>
    <x v="0"/>
    <n v="127304"/>
  </r>
  <r>
    <x v="2"/>
    <x v="2"/>
    <x v="0"/>
    <x v="1"/>
    <x v="2"/>
    <x v="9"/>
    <x v="17"/>
    <x v="0"/>
    <n v="756477"/>
  </r>
  <r>
    <x v="2"/>
    <x v="2"/>
    <x v="0"/>
    <x v="1"/>
    <x v="2"/>
    <x v="9"/>
    <x v="18"/>
    <x v="0"/>
    <n v="483616"/>
  </r>
  <r>
    <x v="2"/>
    <x v="2"/>
    <x v="0"/>
    <x v="1"/>
    <x v="2"/>
    <x v="3"/>
    <x v="7"/>
    <x v="2"/>
    <n v="3000000"/>
  </r>
  <r>
    <x v="2"/>
    <x v="2"/>
    <x v="0"/>
    <x v="1"/>
    <x v="2"/>
    <x v="3"/>
    <x v="7"/>
    <x v="1"/>
    <n v="3000000"/>
  </r>
  <r>
    <x v="2"/>
    <x v="2"/>
    <x v="0"/>
    <x v="1"/>
    <x v="2"/>
    <x v="3"/>
    <x v="7"/>
    <x v="0"/>
    <m/>
  </r>
  <r>
    <x v="2"/>
    <x v="2"/>
    <x v="0"/>
    <x v="1"/>
    <x v="2"/>
    <x v="3"/>
    <x v="7"/>
    <x v="0"/>
    <m/>
  </r>
  <r>
    <x v="2"/>
    <x v="2"/>
    <x v="0"/>
    <x v="1"/>
    <x v="2"/>
    <x v="3"/>
    <x v="7"/>
    <x v="0"/>
    <m/>
  </r>
  <r>
    <x v="2"/>
    <x v="2"/>
    <x v="0"/>
    <x v="1"/>
    <x v="2"/>
    <x v="2"/>
    <x v="25"/>
    <x v="0"/>
    <n v="114278.24"/>
  </r>
  <r>
    <x v="2"/>
    <x v="2"/>
    <x v="0"/>
    <x v="1"/>
    <x v="2"/>
    <x v="2"/>
    <x v="32"/>
    <x v="0"/>
    <n v="312320.40000000002"/>
  </r>
  <r>
    <x v="2"/>
    <x v="2"/>
    <x v="0"/>
    <x v="1"/>
    <x v="2"/>
    <x v="2"/>
    <x v="19"/>
    <x v="0"/>
    <n v="29016"/>
  </r>
  <r>
    <x v="2"/>
    <x v="2"/>
    <x v="0"/>
    <x v="1"/>
    <x v="2"/>
    <x v="2"/>
    <x v="62"/>
    <x v="0"/>
    <n v="85000"/>
  </r>
  <r>
    <x v="2"/>
    <x v="2"/>
    <x v="0"/>
    <x v="1"/>
    <x v="2"/>
    <x v="2"/>
    <x v="40"/>
    <x v="0"/>
    <n v="102222.7"/>
  </r>
  <r>
    <x v="2"/>
    <x v="2"/>
    <x v="0"/>
    <x v="1"/>
    <x v="2"/>
    <x v="2"/>
    <x v="5"/>
    <x v="0"/>
    <n v="5629.74"/>
  </r>
  <r>
    <x v="2"/>
    <x v="2"/>
    <x v="0"/>
    <x v="1"/>
    <x v="2"/>
    <x v="2"/>
    <x v="27"/>
    <x v="0"/>
    <n v="5999.7"/>
  </r>
  <r>
    <x v="2"/>
    <x v="2"/>
    <x v="0"/>
    <x v="1"/>
    <x v="2"/>
    <x v="2"/>
    <x v="30"/>
    <x v="0"/>
    <n v="105566.63"/>
  </r>
  <r>
    <x v="2"/>
    <x v="2"/>
    <x v="0"/>
    <x v="1"/>
    <x v="2"/>
    <x v="2"/>
    <x v="31"/>
    <x v="0"/>
    <n v="8760600.1300000008"/>
  </r>
  <r>
    <x v="2"/>
    <x v="2"/>
    <x v="0"/>
    <x v="1"/>
    <x v="2"/>
    <x v="2"/>
    <x v="6"/>
    <x v="0"/>
    <n v="-1567973.62"/>
  </r>
  <r>
    <x v="2"/>
    <x v="2"/>
    <x v="0"/>
    <x v="1"/>
    <x v="2"/>
    <x v="2"/>
    <x v="41"/>
    <x v="0"/>
    <n v="-5025"/>
  </r>
  <r>
    <x v="2"/>
    <x v="2"/>
    <x v="0"/>
    <x v="1"/>
    <x v="2"/>
    <x v="2"/>
    <x v="42"/>
    <x v="0"/>
    <n v="-3688.24"/>
  </r>
  <r>
    <x v="2"/>
    <x v="2"/>
    <x v="0"/>
    <x v="1"/>
    <x v="2"/>
    <x v="2"/>
    <x v="21"/>
    <x v="0"/>
    <n v="-2002871.6"/>
  </r>
  <r>
    <x v="2"/>
    <x v="2"/>
    <x v="0"/>
    <x v="1"/>
    <x v="2"/>
    <x v="2"/>
    <x v="43"/>
    <x v="0"/>
    <n v="-1066.3800000000001"/>
  </r>
  <r>
    <x v="2"/>
    <x v="2"/>
    <x v="0"/>
    <x v="1"/>
    <x v="2"/>
    <x v="2"/>
    <x v="38"/>
    <x v="0"/>
    <m/>
  </r>
  <r>
    <x v="2"/>
    <x v="2"/>
    <x v="0"/>
    <x v="1"/>
    <x v="2"/>
    <x v="2"/>
    <x v="39"/>
    <x v="0"/>
    <m/>
  </r>
  <r>
    <x v="2"/>
    <x v="2"/>
    <x v="0"/>
    <x v="1"/>
    <x v="2"/>
    <x v="13"/>
    <x v="34"/>
    <x v="0"/>
    <m/>
  </r>
  <r>
    <x v="2"/>
    <x v="2"/>
    <x v="0"/>
    <x v="1"/>
    <x v="2"/>
    <x v="8"/>
    <x v="22"/>
    <x v="0"/>
    <n v="471026"/>
  </r>
  <r>
    <x v="2"/>
    <x v="2"/>
    <x v="0"/>
    <x v="2"/>
    <x v="3"/>
    <x v="4"/>
    <x v="8"/>
    <x v="0"/>
    <n v="200000000"/>
  </r>
  <r>
    <x v="2"/>
    <x v="2"/>
    <x v="0"/>
    <x v="2"/>
    <x v="3"/>
    <x v="4"/>
    <x v="9"/>
    <x v="0"/>
    <n v="-194000000"/>
  </r>
  <r>
    <x v="2"/>
    <x v="2"/>
    <x v="0"/>
    <x v="2"/>
    <x v="3"/>
    <x v="4"/>
    <x v="46"/>
    <x v="0"/>
    <n v="54327800"/>
  </r>
  <r>
    <x v="2"/>
    <x v="2"/>
    <x v="0"/>
    <x v="2"/>
    <x v="3"/>
    <x v="5"/>
    <x v="54"/>
    <x v="0"/>
    <n v="11066149.079999998"/>
  </r>
  <r>
    <x v="2"/>
    <x v="2"/>
    <x v="0"/>
    <x v="2"/>
    <x v="3"/>
    <x v="5"/>
    <x v="23"/>
    <x v="0"/>
    <n v="70697988.070000008"/>
  </r>
  <r>
    <x v="12"/>
    <x v="2"/>
    <x v="0"/>
    <x v="0"/>
    <x v="0"/>
    <x v="0"/>
    <x v="0"/>
    <x v="0"/>
    <n v="598508"/>
  </r>
  <r>
    <x v="12"/>
    <x v="2"/>
    <x v="0"/>
    <x v="0"/>
    <x v="0"/>
    <x v="0"/>
    <x v="11"/>
    <x v="0"/>
    <n v="123000"/>
  </r>
  <r>
    <x v="12"/>
    <x v="2"/>
    <x v="0"/>
    <x v="0"/>
    <x v="0"/>
    <x v="0"/>
    <x v="1"/>
    <x v="0"/>
    <m/>
  </r>
  <r>
    <x v="12"/>
    <x v="2"/>
    <x v="0"/>
    <x v="0"/>
    <x v="0"/>
    <x v="0"/>
    <x v="44"/>
    <x v="0"/>
    <n v="26811894.690000001"/>
  </r>
  <r>
    <x v="12"/>
    <x v="2"/>
    <x v="0"/>
    <x v="0"/>
    <x v="0"/>
    <x v="12"/>
    <x v="51"/>
    <x v="0"/>
    <m/>
  </r>
  <r>
    <x v="12"/>
    <x v="2"/>
    <x v="0"/>
    <x v="0"/>
    <x v="0"/>
    <x v="0"/>
    <x v="28"/>
    <x v="0"/>
    <n v="13833415.210000001"/>
  </r>
  <r>
    <x v="12"/>
    <x v="2"/>
    <x v="0"/>
    <x v="0"/>
    <x v="0"/>
    <x v="0"/>
    <x v="24"/>
    <x v="0"/>
    <n v="1808051.15"/>
  </r>
  <r>
    <x v="12"/>
    <x v="2"/>
    <x v="0"/>
    <x v="0"/>
    <x v="0"/>
    <x v="0"/>
    <x v="61"/>
    <x v="0"/>
    <n v="-0.18"/>
  </r>
  <r>
    <x v="12"/>
    <x v="2"/>
    <x v="0"/>
    <x v="0"/>
    <x v="0"/>
    <x v="0"/>
    <x v="2"/>
    <x v="0"/>
    <n v="0"/>
  </r>
  <r>
    <x v="12"/>
    <x v="2"/>
    <x v="0"/>
    <x v="0"/>
    <x v="0"/>
    <x v="0"/>
    <x v="47"/>
    <x v="0"/>
    <n v="921509.43"/>
  </r>
  <r>
    <x v="12"/>
    <x v="2"/>
    <x v="0"/>
    <x v="0"/>
    <x v="0"/>
    <x v="0"/>
    <x v="48"/>
    <x v="0"/>
    <n v="297565"/>
  </r>
  <r>
    <x v="12"/>
    <x v="2"/>
    <x v="0"/>
    <x v="0"/>
    <x v="0"/>
    <x v="0"/>
    <x v="49"/>
    <x v="0"/>
    <n v="189911.26"/>
  </r>
  <r>
    <x v="12"/>
    <x v="2"/>
    <x v="0"/>
    <x v="0"/>
    <x v="0"/>
    <x v="0"/>
    <x v="52"/>
    <x v="0"/>
    <n v="27037"/>
  </r>
  <r>
    <x v="12"/>
    <x v="2"/>
    <x v="0"/>
    <x v="0"/>
    <x v="0"/>
    <x v="0"/>
    <x v="35"/>
    <x v="0"/>
    <m/>
  </r>
  <r>
    <x v="12"/>
    <x v="2"/>
    <x v="0"/>
    <x v="0"/>
    <x v="0"/>
    <x v="0"/>
    <x v="36"/>
    <x v="0"/>
    <n v="783769.02"/>
  </r>
  <r>
    <x v="12"/>
    <x v="2"/>
    <x v="0"/>
    <x v="0"/>
    <x v="0"/>
    <x v="6"/>
    <x v="12"/>
    <x v="0"/>
    <n v="28477475.5"/>
  </r>
  <r>
    <x v="12"/>
    <x v="2"/>
    <x v="0"/>
    <x v="0"/>
    <x v="0"/>
    <x v="11"/>
    <x v="45"/>
    <x v="0"/>
    <n v="1692000"/>
  </r>
  <r>
    <x v="12"/>
    <x v="2"/>
    <x v="0"/>
    <x v="0"/>
    <x v="1"/>
    <x v="7"/>
    <x v="13"/>
    <x v="0"/>
    <m/>
  </r>
  <r>
    <x v="12"/>
    <x v="2"/>
    <x v="0"/>
    <x v="1"/>
    <x v="2"/>
    <x v="8"/>
    <x v="50"/>
    <x v="0"/>
    <n v="444451"/>
  </r>
  <r>
    <x v="12"/>
    <x v="2"/>
    <x v="0"/>
    <x v="1"/>
    <x v="2"/>
    <x v="8"/>
    <x v="14"/>
    <x v="0"/>
    <n v="4"/>
  </r>
  <r>
    <x v="12"/>
    <x v="2"/>
    <x v="0"/>
    <x v="1"/>
    <x v="2"/>
    <x v="8"/>
    <x v="53"/>
    <x v="0"/>
    <m/>
  </r>
  <r>
    <x v="12"/>
    <x v="2"/>
    <x v="0"/>
    <x v="1"/>
    <x v="2"/>
    <x v="9"/>
    <x v="15"/>
    <x v="0"/>
    <n v="1221416"/>
  </r>
  <r>
    <x v="12"/>
    <x v="2"/>
    <x v="0"/>
    <x v="1"/>
    <x v="2"/>
    <x v="9"/>
    <x v="16"/>
    <x v="0"/>
    <n v="146496"/>
  </r>
  <r>
    <x v="12"/>
    <x v="2"/>
    <x v="0"/>
    <x v="1"/>
    <x v="2"/>
    <x v="9"/>
    <x v="17"/>
    <x v="0"/>
    <n v="836541"/>
  </r>
  <r>
    <x v="12"/>
    <x v="2"/>
    <x v="0"/>
    <x v="1"/>
    <x v="2"/>
    <x v="9"/>
    <x v="18"/>
    <x v="0"/>
    <n v="643552"/>
  </r>
  <r>
    <x v="12"/>
    <x v="2"/>
    <x v="0"/>
    <x v="1"/>
    <x v="2"/>
    <x v="3"/>
    <x v="7"/>
    <x v="2"/>
    <n v="3000000"/>
  </r>
  <r>
    <x v="12"/>
    <x v="2"/>
    <x v="0"/>
    <x v="1"/>
    <x v="2"/>
    <x v="3"/>
    <x v="7"/>
    <x v="1"/>
    <n v="3000000"/>
  </r>
  <r>
    <x v="12"/>
    <x v="2"/>
    <x v="0"/>
    <x v="1"/>
    <x v="2"/>
    <x v="3"/>
    <x v="7"/>
    <x v="0"/>
    <m/>
  </r>
  <r>
    <x v="12"/>
    <x v="2"/>
    <x v="0"/>
    <x v="1"/>
    <x v="2"/>
    <x v="3"/>
    <x v="7"/>
    <x v="0"/>
    <m/>
  </r>
  <r>
    <x v="12"/>
    <x v="2"/>
    <x v="0"/>
    <x v="1"/>
    <x v="2"/>
    <x v="3"/>
    <x v="7"/>
    <x v="0"/>
    <m/>
  </r>
  <r>
    <x v="12"/>
    <x v="2"/>
    <x v="0"/>
    <x v="1"/>
    <x v="2"/>
    <x v="2"/>
    <x v="25"/>
    <x v="0"/>
    <n v="114278.24"/>
  </r>
  <r>
    <x v="12"/>
    <x v="2"/>
    <x v="0"/>
    <x v="1"/>
    <x v="2"/>
    <x v="2"/>
    <x v="32"/>
    <x v="0"/>
    <n v="260460.4"/>
  </r>
  <r>
    <x v="12"/>
    <x v="2"/>
    <x v="0"/>
    <x v="1"/>
    <x v="2"/>
    <x v="2"/>
    <x v="63"/>
    <x v="0"/>
    <n v="2325"/>
  </r>
  <r>
    <x v="12"/>
    <x v="2"/>
    <x v="0"/>
    <x v="1"/>
    <x v="2"/>
    <x v="2"/>
    <x v="19"/>
    <x v="0"/>
    <n v="29016"/>
  </r>
  <r>
    <x v="12"/>
    <x v="2"/>
    <x v="0"/>
    <x v="1"/>
    <x v="2"/>
    <x v="2"/>
    <x v="62"/>
    <x v="0"/>
    <n v="34000"/>
  </r>
  <r>
    <x v="12"/>
    <x v="2"/>
    <x v="0"/>
    <x v="1"/>
    <x v="2"/>
    <x v="2"/>
    <x v="40"/>
    <x v="0"/>
    <n v="66131.7"/>
  </r>
  <r>
    <x v="12"/>
    <x v="2"/>
    <x v="0"/>
    <x v="1"/>
    <x v="2"/>
    <x v="2"/>
    <x v="5"/>
    <x v="0"/>
    <n v="2896.74"/>
  </r>
  <r>
    <x v="12"/>
    <x v="2"/>
    <x v="0"/>
    <x v="1"/>
    <x v="2"/>
    <x v="2"/>
    <x v="27"/>
    <x v="0"/>
    <n v="8999.7000000000007"/>
  </r>
  <r>
    <x v="12"/>
    <x v="2"/>
    <x v="0"/>
    <x v="1"/>
    <x v="2"/>
    <x v="2"/>
    <x v="30"/>
    <x v="0"/>
    <n v="58147.03"/>
  </r>
  <r>
    <x v="12"/>
    <x v="2"/>
    <x v="0"/>
    <x v="1"/>
    <x v="2"/>
    <x v="2"/>
    <x v="31"/>
    <x v="0"/>
    <n v="11879268.25"/>
  </r>
  <r>
    <x v="12"/>
    <x v="2"/>
    <x v="0"/>
    <x v="1"/>
    <x v="2"/>
    <x v="2"/>
    <x v="6"/>
    <x v="0"/>
    <n v="-2346349.12"/>
  </r>
  <r>
    <x v="12"/>
    <x v="2"/>
    <x v="0"/>
    <x v="1"/>
    <x v="2"/>
    <x v="2"/>
    <x v="41"/>
    <x v="0"/>
    <n v="-5025"/>
  </r>
  <r>
    <x v="12"/>
    <x v="2"/>
    <x v="0"/>
    <x v="1"/>
    <x v="2"/>
    <x v="2"/>
    <x v="42"/>
    <x v="0"/>
    <n v="-9808.66"/>
  </r>
  <r>
    <x v="12"/>
    <x v="2"/>
    <x v="0"/>
    <x v="1"/>
    <x v="2"/>
    <x v="2"/>
    <x v="21"/>
    <x v="0"/>
    <n v="-3201750.6"/>
  </r>
  <r>
    <x v="12"/>
    <x v="2"/>
    <x v="0"/>
    <x v="1"/>
    <x v="2"/>
    <x v="2"/>
    <x v="43"/>
    <x v="0"/>
    <n v="-1066.3800000000001"/>
  </r>
  <r>
    <x v="12"/>
    <x v="2"/>
    <x v="0"/>
    <x v="1"/>
    <x v="2"/>
    <x v="2"/>
    <x v="38"/>
    <x v="0"/>
    <m/>
  </r>
  <r>
    <x v="12"/>
    <x v="2"/>
    <x v="0"/>
    <x v="1"/>
    <x v="2"/>
    <x v="2"/>
    <x v="39"/>
    <x v="0"/>
    <m/>
  </r>
  <r>
    <x v="12"/>
    <x v="2"/>
    <x v="0"/>
    <x v="1"/>
    <x v="2"/>
    <x v="13"/>
    <x v="34"/>
    <x v="0"/>
    <m/>
  </r>
  <r>
    <x v="12"/>
    <x v="2"/>
    <x v="0"/>
    <x v="1"/>
    <x v="2"/>
    <x v="8"/>
    <x v="22"/>
    <x v="0"/>
    <n v="470948"/>
  </r>
  <r>
    <x v="12"/>
    <x v="2"/>
    <x v="0"/>
    <x v="2"/>
    <x v="3"/>
    <x v="4"/>
    <x v="8"/>
    <x v="0"/>
    <n v="200000000"/>
  </r>
  <r>
    <x v="12"/>
    <x v="2"/>
    <x v="0"/>
    <x v="2"/>
    <x v="3"/>
    <x v="4"/>
    <x v="9"/>
    <x v="0"/>
    <n v="-194000000"/>
  </r>
  <r>
    <x v="12"/>
    <x v="2"/>
    <x v="0"/>
    <x v="2"/>
    <x v="3"/>
    <x v="4"/>
    <x v="46"/>
    <x v="0"/>
    <n v="54327800"/>
  </r>
  <r>
    <x v="12"/>
    <x v="2"/>
    <x v="0"/>
    <x v="2"/>
    <x v="3"/>
    <x v="5"/>
    <x v="54"/>
    <x v="0"/>
    <n v="3008188.74"/>
  </r>
  <r>
    <x v="12"/>
    <x v="2"/>
    <x v="0"/>
    <x v="2"/>
    <x v="3"/>
    <x v="5"/>
    <x v="23"/>
    <x v="0"/>
    <n v="81764137.150000006"/>
  </r>
  <r>
    <x v="4"/>
    <x v="2"/>
    <x v="0"/>
    <x v="0"/>
    <x v="0"/>
    <x v="0"/>
    <x v="0"/>
    <x v="0"/>
    <n v="947000"/>
  </r>
  <r>
    <x v="4"/>
    <x v="2"/>
    <x v="0"/>
    <x v="0"/>
    <x v="0"/>
    <x v="0"/>
    <x v="11"/>
    <x v="0"/>
    <m/>
  </r>
  <r>
    <x v="4"/>
    <x v="2"/>
    <x v="0"/>
    <x v="0"/>
    <x v="0"/>
    <x v="0"/>
    <x v="1"/>
    <x v="0"/>
    <m/>
  </r>
  <r>
    <x v="4"/>
    <x v="2"/>
    <x v="0"/>
    <x v="0"/>
    <x v="0"/>
    <x v="0"/>
    <x v="44"/>
    <x v="0"/>
    <n v="22861071.359999999"/>
  </r>
  <r>
    <x v="4"/>
    <x v="2"/>
    <x v="0"/>
    <x v="0"/>
    <x v="0"/>
    <x v="12"/>
    <x v="51"/>
    <x v="0"/>
    <m/>
  </r>
  <r>
    <x v="4"/>
    <x v="2"/>
    <x v="0"/>
    <x v="0"/>
    <x v="0"/>
    <x v="0"/>
    <x v="28"/>
    <x v="0"/>
    <n v="21455864.640000001"/>
  </r>
  <r>
    <x v="4"/>
    <x v="2"/>
    <x v="0"/>
    <x v="0"/>
    <x v="0"/>
    <x v="0"/>
    <x v="24"/>
    <x v="0"/>
    <m/>
  </r>
  <r>
    <x v="4"/>
    <x v="2"/>
    <x v="0"/>
    <x v="0"/>
    <x v="0"/>
    <x v="0"/>
    <x v="61"/>
    <x v="0"/>
    <m/>
  </r>
  <r>
    <x v="4"/>
    <x v="2"/>
    <x v="0"/>
    <x v="0"/>
    <x v="0"/>
    <x v="0"/>
    <x v="2"/>
    <x v="0"/>
    <m/>
  </r>
  <r>
    <x v="4"/>
    <x v="2"/>
    <x v="0"/>
    <x v="0"/>
    <x v="0"/>
    <x v="0"/>
    <x v="47"/>
    <x v="0"/>
    <n v="944838.89"/>
  </r>
  <r>
    <x v="4"/>
    <x v="2"/>
    <x v="0"/>
    <x v="0"/>
    <x v="0"/>
    <x v="0"/>
    <x v="48"/>
    <x v="0"/>
    <n v="0"/>
  </r>
  <r>
    <x v="4"/>
    <x v="2"/>
    <x v="0"/>
    <x v="0"/>
    <x v="0"/>
    <x v="0"/>
    <x v="49"/>
    <x v="0"/>
    <n v="234740.91"/>
  </r>
  <r>
    <x v="4"/>
    <x v="2"/>
    <x v="0"/>
    <x v="0"/>
    <x v="0"/>
    <x v="0"/>
    <x v="52"/>
    <x v="0"/>
    <n v="27037"/>
  </r>
  <r>
    <x v="4"/>
    <x v="2"/>
    <x v="0"/>
    <x v="0"/>
    <x v="0"/>
    <x v="0"/>
    <x v="64"/>
    <x v="0"/>
    <n v="342467.98"/>
  </r>
  <r>
    <x v="4"/>
    <x v="2"/>
    <x v="0"/>
    <x v="0"/>
    <x v="0"/>
    <x v="0"/>
    <x v="36"/>
    <x v="0"/>
    <n v="629520.31999999995"/>
  </r>
  <r>
    <x v="4"/>
    <x v="2"/>
    <x v="0"/>
    <x v="0"/>
    <x v="0"/>
    <x v="6"/>
    <x v="12"/>
    <x v="0"/>
    <n v="26119364.5"/>
  </r>
  <r>
    <x v="4"/>
    <x v="2"/>
    <x v="0"/>
    <x v="0"/>
    <x v="0"/>
    <x v="11"/>
    <x v="45"/>
    <x v="0"/>
    <n v="1692000"/>
  </r>
  <r>
    <x v="4"/>
    <x v="2"/>
    <x v="0"/>
    <x v="0"/>
    <x v="1"/>
    <x v="7"/>
    <x v="13"/>
    <x v="0"/>
    <m/>
  </r>
  <r>
    <x v="4"/>
    <x v="2"/>
    <x v="0"/>
    <x v="1"/>
    <x v="2"/>
    <x v="8"/>
    <x v="50"/>
    <x v="0"/>
    <n v="111778.24000000001"/>
  </r>
  <r>
    <x v="4"/>
    <x v="2"/>
    <x v="0"/>
    <x v="1"/>
    <x v="2"/>
    <x v="8"/>
    <x v="14"/>
    <x v="0"/>
    <n v="244740"/>
  </r>
  <r>
    <x v="4"/>
    <x v="2"/>
    <x v="0"/>
    <x v="1"/>
    <x v="2"/>
    <x v="8"/>
    <x v="53"/>
    <x v="0"/>
    <m/>
  </r>
  <r>
    <x v="4"/>
    <x v="2"/>
    <x v="0"/>
    <x v="1"/>
    <x v="2"/>
    <x v="9"/>
    <x v="15"/>
    <x v="0"/>
    <n v="1431332"/>
  </r>
  <r>
    <x v="4"/>
    <x v="2"/>
    <x v="0"/>
    <x v="1"/>
    <x v="2"/>
    <x v="9"/>
    <x v="16"/>
    <x v="0"/>
    <n v="171686"/>
  </r>
  <r>
    <x v="4"/>
    <x v="2"/>
    <x v="0"/>
    <x v="1"/>
    <x v="2"/>
    <x v="9"/>
    <x v="17"/>
    <x v="0"/>
    <n v="941625"/>
  </r>
  <r>
    <x v="4"/>
    <x v="2"/>
    <x v="0"/>
    <x v="1"/>
    <x v="2"/>
    <x v="9"/>
    <x v="18"/>
    <x v="0"/>
    <n v="-341"/>
  </r>
  <r>
    <x v="4"/>
    <x v="2"/>
    <x v="0"/>
    <x v="1"/>
    <x v="2"/>
    <x v="3"/>
    <x v="7"/>
    <x v="0"/>
    <m/>
  </r>
  <r>
    <x v="4"/>
    <x v="2"/>
    <x v="0"/>
    <x v="1"/>
    <x v="2"/>
    <x v="3"/>
    <x v="7"/>
    <x v="0"/>
    <m/>
  </r>
  <r>
    <x v="4"/>
    <x v="2"/>
    <x v="0"/>
    <x v="1"/>
    <x v="2"/>
    <x v="3"/>
    <x v="7"/>
    <x v="0"/>
    <m/>
  </r>
  <r>
    <x v="4"/>
    <x v="2"/>
    <x v="0"/>
    <x v="1"/>
    <x v="2"/>
    <x v="3"/>
    <x v="7"/>
    <x v="0"/>
    <m/>
  </r>
  <r>
    <x v="4"/>
    <x v="2"/>
    <x v="0"/>
    <x v="1"/>
    <x v="2"/>
    <x v="3"/>
    <x v="7"/>
    <x v="0"/>
    <m/>
  </r>
  <r>
    <x v="4"/>
    <x v="2"/>
    <x v="0"/>
    <x v="1"/>
    <x v="2"/>
    <x v="2"/>
    <x v="25"/>
    <x v="0"/>
    <m/>
  </r>
  <r>
    <x v="4"/>
    <x v="2"/>
    <x v="0"/>
    <x v="1"/>
    <x v="2"/>
    <x v="2"/>
    <x v="32"/>
    <x v="0"/>
    <n v="57914.400000000001"/>
  </r>
  <r>
    <x v="4"/>
    <x v="2"/>
    <x v="0"/>
    <x v="1"/>
    <x v="2"/>
    <x v="2"/>
    <x v="63"/>
    <x v="0"/>
    <n v="3576"/>
  </r>
  <r>
    <x v="4"/>
    <x v="2"/>
    <x v="0"/>
    <x v="1"/>
    <x v="2"/>
    <x v="2"/>
    <x v="19"/>
    <x v="0"/>
    <n v="29016"/>
  </r>
  <r>
    <x v="4"/>
    <x v="2"/>
    <x v="0"/>
    <x v="1"/>
    <x v="2"/>
    <x v="2"/>
    <x v="62"/>
    <x v="0"/>
    <n v="27400"/>
  </r>
  <r>
    <x v="4"/>
    <x v="2"/>
    <x v="0"/>
    <x v="1"/>
    <x v="2"/>
    <x v="2"/>
    <x v="40"/>
    <x v="0"/>
    <n v="66000"/>
  </r>
  <r>
    <x v="4"/>
    <x v="2"/>
    <x v="0"/>
    <x v="1"/>
    <x v="2"/>
    <x v="2"/>
    <x v="5"/>
    <x v="0"/>
    <n v="5793.74"/>
  </r>
  <r>
    <x v="4"/>
    <x v="2"/>
    <x v="0"/>
    <x v="1"/>
    <x v="2"/>
    <x v="2"/>
    <x v="27"/>
    <x v="0"/>
    <n v="14999.7"/>
  </r>
  <r>
    <x v="4"/>
    <x v="2"/>
    <x v="0"/>
    <x v="1"/>
    <x v="2"/>
    <x v="2"/>
    <x v="30"/>
    <x v="0"/>
    <n v="66831.03"/>
  </r>
  <r>
    <x v="4"/>
    <x v="2"/>
    <x v="0"/>
    <x v="1"/>
    <x v="2"/>
    <x v="2"/>
    <x v="31"/>
    <x v="0"/>
    <m/>
  </r>
  <r>
    <x v="4"/>
    <x v="2"/>
    <x v="0"/>
    <x v="1"/>
    <x v="2"/>
    <x v="2"/>
    <x v="6"/>
    <x v="0"/>
    <m/>
  </r>
  <r>
    <x v="4"/>
    <x v="2"/>
    <x v="0"/>
    <x v="1"/>
    <x v="2"/>
    <x v="2"/>
    <x v="41"/>
    <x v="0"/>
    <m/>
  </r>
  <r>
    <x v="4"/>
    <x v="2"/>
    <x v="0"/>
    <x v="1"/>
    <x v="2"/>
    <x v="2"/>
    <x v="42"/>
    <x v="0"/>
    <m/>
  </r>
  <r>
    <x v="4"/>
    <x v="2"/>
    <x v="0"/>
    <x v="1"/>
    <x v="2"/>
    <x v="2"/>
    <x v="21"/>
    <x v="0"/>
    <m/>
  </r>
  <r>
    <x v="4"/>
    <x v="2"/>
    <x v="0"/>
    <x v="1"/>
    <x v="2"/>
    <x v="2"/>
    <x v="43"/>
    <x v="0"/>
    <m/>
  </r>
  <r>
    <x v="4"/>
    <x v="2"/>
    <x v="0"/>
    <x v="1"/>
    <x v="2"/>
    <x v="2"/>
    <x v="38"/>
    <x v="0"/>
    <n v="8638000"/>
  </r>
  <r>
    <x v="4"/>
    <x v="2"/>
    <x v="0"/>
    <x v="1"/>
    <x v="2"/>
    <x v="2"/>
    <x v="39"/>
    <x v="0"/>
    <n v="522000"/>
  </r>
  <r>
    <x v="4"/>
    <x v="2"/>
    <x v="0"/>
    <x v="1"/>
    <x v="2"/>
    <x v="2"/>
    <x v="65"/>
    <x v="0"/>
    <n v="3691000"/>
  </r>
  <r>
    <x v="4"/>
    <x v="2"/>
    <x v="0"/>
    <x v="1"/>
    <x v="2"/>
    <x v="13"/>
    <x v="34"/>
    <x v="0"/>
    <m/>
  </r>
  <r>
    <x v="4"/>
    <x v="2"/>
    <x v="0"/>
    <x v="1"/>
    <x v="2"/>
    <x v="8"/>
    <x v="22"/>
    <x v="0"/>
    <n v="617954"/>
  </r>
  <r>
    <x v="4"/>
    <x v="2"/>
    <x v="0"/>
    <x v="2"/>
    <x v="3"/>
    <x v="4"/>
    <x v="8"/>
    <x v="0"/>
    <n v="200000000"/>
  </r>
  <r>
    <x v="4"/>
    <x v="2"/>
    <x v="0"/>
    <x v="2"/>
    <x v="3"/>
    <x v="4"/>
    <x v="9"/>
    <x v="0"/>
    <n v="-194000000"/>
  </r>
  <r>
    <x v="4"/>
    <x v="2"/>
    <x v="0"/>
    <x v="2"/>
    <x v="3"/>
    <x v="4"/>
    <x v="46"/>
    <x v="0"/>
    <n v="54327800"/>
  </r>
  <r>
    <x v="4"/>
    <x v="2"/>
    <x v="0"/>
    <x v="2"/>
    <x v="3"/>
    <x v="5"/>
    <x v="54"/>
    <x v="0"/>
    <n v="-93364.289999999106"/>
  </r>
  <r>
    <x v="4"/>
    <x v="2"/>
    <x v="0"/>
    <x v="2"/>
    <x v="3"/>
    <x v="5"/>
    <x v="23"/>
    <x v="0"/>
    <n v="-1621835.22"/>
  </r>
  <r>
    <x v="5"/>
    <x v="3"/>
    <x v="0"/>
    <x v="0"/>
    <x v="0"/>
    <x v="0"/>
    <x v="0"/>
    <x v="0"/>
    <n v="1380340"/>
  </r>
  <r>
    <x v="5"/>
    <x v="3"/>
    <x v="0"/>
    <x v="0"/>
    <x v="0"/>
    <x v="0"/>
    <x v="11"/>
    <x v="0"/>
    <m/>
  </r>
  <r>
    <x v="5"/>
    <x v="3"/>
    <x v="0"/>
    <x v="0"/>
    <x v="0"/>
    <x v="0"/>
    <x v="1"/>
    <x v="0"/>
    <m/>
  </r>
  <r>
    <x v="5"/>
    <x v="3"/>
    <x v="0"/>
    <x v="0"/>
    <x v="0"/>
    <x v="0"/>
    <x v="44"/>
    <x v="0"/>
    <n v="21881147.739999998"/>
  </r>
  <r>
    <x v="5"/>
    <x v="3"/>
    <x v="0"/>
    <x v="0"/>
    <x v="0"/>
    <x v="12"/>
    <x v="51"/>
    <x v="0"/>
    <m/>
  </r>
  <r>
    <x v="5"/>
    <x v="3"/>
    <x v="0"/>
    <x v="0"/>
    <x v="0"/>
    <x v="0"/>
    <x v="28"/>
    <x v="0"/>
    <n v="22627840.960000001"/>
  </r>
  <r>
    <x v="5"/>
    <x v="3"/>
    <x v="0"/>
    <x v="0"/>
    <x v="0"/>
    <x v="0"/>
    <x v="24"/>
    <x v="0"/>
    <n v="3"/>
  </r>
  <r>
    <x v="5"/>
    <x v="3"/>
    <x v="0"/>
    <x v="0"/>
    <x v="0"/>
    <x v="0"/>
    <x v="61"/>
    <x v="0"/>
    <m/>
  </r>
  <r>
    <x v="5"/>
    <x v="3"/>
    <x v="0"/>
    <x v="0"/>
    <x v="0"/>
    <x v="0"/>
    <x v="2"/>
    <x v="0"/>
    <m/>
  </r>
  <r>
    <x v="5"/>
    <x v="3"/>
    <x v="0"/>
    <x v="0"/>
    <x v="0"/>
    <x v="0"/>
    <x v="47"/>
    <x v="0"/>
    <n v="975026.3"/>
  </r>
  <r>
    <x v="5"/>
    <x v="3"/>
    <x v="0"/>
    <x v="0"/>
    <x v="0"/>
    <x v="0"/>
    <x v="48"/>
    <x v="0"/>
    <m/>
  </r>
  <r>
    <x v="5"/>
    <x v="3"/>
    <x v="0"/>
    <x v="0"/>
    <x v="0"/>
    <x v="0"/>
    <x v="49"/>
    <x v="0"/>
    <n v="234740.91"/>
  </r>
  <r>
    <x v="5"/>
    <x v="3"/>
    <x v="0"/>
    <x v="0"/>
    <x v="0"/>
    <x v="0"/>
    <x v="52"/>
    <x v="0"/>
    <n v="27037"/>
  </r>
  <r>
    <x v="5"/>
    <x v="3"/>
    <x v="0"/>
    <x v="0"/>
    <x v="0"/>
    <x v="0"/>
    <x v="64"/>
    <x v="0"/>
    <n v="342467.98"/>
  </r>
  <r>
    <x v="5"/>
    <x v="3"/>
    <x v="0"/>
    <x v="0"/>
    <x v="0"/>
    <x v="0"/>
    <x v="36"/>
    <x v="0"/>
    <n v="723783.32"/>
  </r>
  <r>
    <x v="5"/>
    <x v="3"/>
    <x v="0"/>
    <x v="0"/>
    <x v="0"/>
    <x v="6"/>
    <x v="12"/>
    <x v="0"/>
    <n v="27653226.5"/>
  </r>
  <r>
    <x v="5"/>
    <x v="3"/>
    <x v="0"/>
    <x v="0"/>
    <x v="0"/>
    <x v="11"/>
    <x v="45"/>
    <x v="0"/>
    <n v="1692000"/>
  </r>
  <r>
    <x v="5"/>
    <x v="3"/>
    <x v="0"/>
    <x v="0"/>
    <x v="1"/>
    <x v="7"/>
    <x v="13"/>
    <x v="0"/>
    <m/>
  </r>
  <r>
    <x v="5"/>
    <x v="3"/>
    <x v="0"/>
    <x v="1"/>
    <x v="2"/>
    <x v="8"/>
    <x v="50"/>
    <x v="0"/>
    <m/>
  </r>
  <r>
    <x v="5"/>
    <x v="3"/>
    <x v="0"/>
    <x v="1"/>
    <x v="2"/>
    <x v="8"/>
    <x v="14"/>
    <x v="0"/>
    <n v="535927"/>
  </r>
  <r>
    <x v="5"/>
    <x v="3"/>
    <x v="0"/>
    <x v="1"/>
    <x v="2"/>
    <x v="8"/>
    <x v="53"/>
    <x v="0"/>
    <m/>
  </r>
  <r>
    <x v="5"/>
    <x v="3"/>
    <x v="0"/>
    <x v="1"/>
    <x v="2"/>
    <x v="9"/>
    <x v="15"/>
    <x v="0"/>
    <n v="1641332"/>
  </r>
  <r>
    <x v="5"/>
    <x v="3"/>
    <x v="0"/>
    <x v="1"/>
    <x v="2"/>
    <x v="9"/>
    <x v="16"/>
    <x v="0"/>
    <n v="25124"/>
  </r>
  <r>
    <x v="5"/>
    <x v="3"/>
    <x v="0"/>
    <x v="1"/>
    <x v="2"/>
    <x v="9"/>
    <x v="17"/>
    <x v="0"/>
    <n v="1046625"/>
  </r>
  <r>
    <x v="5"/>
    <x v="3"/>
    <x v="0"/>
    <x v="1"/>
    <x v="2"/>
    <x v="9"/>
    <x v="18"/>
    <x v="0"/>
    <n v="209659"/>
  </r>
  <r>
    <x v="5"/>
    <x v="3"/>
    <x v="0"/>
    <x v="1"/>
    <x v="2"/>
    <x v="3"/>
    <x v="7"/>
    <x v="0"/>
    <m/>
  </r>
  <r>
    <x v="5"/>
    <x v="3"/>
    <x v="0"/>
    <x v="1"/>
    <x v="2"/>
    <x v="3"/>
    <x v="7"/>
    <x v="0"/>
    <m/>
  </r>
  <r>
    <x v="5"/>
    <x v="3"/>
    <x v="0"/>
    <x v="1"/>
    <x v="2"/>
    <x v="3"/>
    <x v="7"/>
    <x v="0"/>
    <m/>
  </r>
  <r>
    <x v="5"/>
    <x v="3"/>
    <x v="0"/>
    <x v="1"/>
    <x v="2"/>
    <x v="3"/>
    <x v="7"/>
    <x v="0"/>
    <m/>
  </r>
  <r>
    <x v="5"/>
    <x v="3"/>
    <x v="0"/>
    <x v="1"/>
    <x v="2"/>
    <x v="3"/>
    <x v="7"/>
    <x v="0"/>
    <m/>
  </r>
  <r>
    <x v="5"/>
    <x v="3"/>
    <x v="0"/>
    <x v="1"/>
    <x v="2"/>
    <x v="2"/>
    <x v="25"/>
    <x v="0"/>
    <n v="115057.24"/>
  </r>
  <r>
    <x v="5"/>
    <x v="3"/>
    <x v="0"/>
    <x v="1"/>
    <x v="2"/>
    <x v="2"/>
    <x v="32"/>
    <x v="0"/>
    <n v="215200.4"/>
  </r>
  <r>
    <x v="5"/>
    <x v="3"/>
    <x v="0"/>
    <x v="1"/>
    <x v="2"/>
    <x v="2"/>
    <x v="63"/>
    <x v="0"/>
    <m/>
  </r>
  <r>
    <x v="5"/>
    <x v="3"/>
    <x v="0"/>
    <x v="1"/>
    <x v="2"/>
    <x v="2"/>
    <x v="19"/>
    <x v="0"/>
    <m/>
  </r>
  <r>
    <x v="5"/>
    <x v="3"/>
    <x v="0"/>
    <x v="1"/>
    <x v="2"/>
    <x v="2"/>
    <x v="62"/>
    <x v="0"/>
    <m/>
  </r>
  <r>
    <x v="5"/>
    <x v="3"/>
    <x v="0"/>
    <x v="1"/>
    <x v="2"/>
    <x v="2"/>
    <x v="40"/>
    <x v="0"/>
    <n v="94263"/>
  </r>
  <r>
    <x v="5"/>
    <x v="3"/>
    <x v="0"/>
    <x v="1"/>
    <x v="2"/>
    <x v="2"/>
    <x v="5"/>
    <x v="0"/>
    <n v="8690.74"/>
  </r>
  <r>
    <x v="5"/>
    <x v="3"/>
    <x v="0"/>
    <x v="1"/>
    <x v="2"/>
    <x v="2"/>
    <x v="27"/>
    <x v="0"/>
    <n v="24399.7"/>
  </r>
  <r>
    <x v="5"/>
    <x v="3"/>
    <x v="0"/>
    <x v="1"/>
    <x v="2"/>
    <x v="2"/>
    <x v="30"/>
    <x v="0"/>
    <n v="117882.03"/>
  </r>
  <r>
    <x v="5"/>
    <x v="3"/>
    <x v="0"/>
    <x v="1"/>
    <x v="2"/>
    <x v="2"/>
    <x v="31"/>
    <x v="0"/>
    <n v="4436696.55"/>
  </r>
  <r>
    <x v="5"/>
    <x v="3"/>
    <x v="0"/>
    <x v="1"/>
    <x v="2"/>
    <x v="2"/>
    <x v="6"/>
    <x v="0"/>
    <n v="-621501"/>
  </r>
  <r>
    <x v="5"/>
    <x v="3"/>
    <x v="0"/>
    <x v="1"/>
    <x v="2"/>
    <x v="2"/>
    <x v="41"/>
    <x v="0"/>
    <m/>
  </r>
  <r>
    <x v="5"/>
    <x v="3"/>
    <x v="0"/>
    <x v="1"/>
    <x v="2"/>
    <x v="2"/>
    <x v="42"/>
    <x v="0"/>
    <m/>
  </r>
  <r>
    <x v="5"/>
    <x v="3"/>
    <x v="0"/>
    <x v="1"/>
    <x v="2"/>
    <x v="2"/>
    <x v="21"/>
    <x v="0"/>
    <n v="-1046562.41"/>
  </r>
  <r>
    <x v="5"/>
    <x v="3"/>
    <x v="0"/>
    <x v="1"/>
    <x v="2"/>
    <x v="2"/>
    <x v="43"/>
    <x v="0"/>
    <m/>
  </r>
  <r>
    <x v="5"/>
    <x v="3"/>
    <x v="0"/>
    <x v="1"/>
    <x v="2"/>
    <x v="2"/>
    <x v="38"/>
    <x v="0"/>
    <m/>
  </r>
  <r>
    <x v="5"/>
    <x v="3"/>
    <x v="0"/>
    <x v="1"/>
    <x v="2"/>
    <x v="2"/>
    <x v="39"/>
    <x v="0"/>
    <n v="522000"/>
  </r>
  <r>
    <x v="5"/>
    <x v="3"/>
    <x v="0"/>
    <x v="1"/>
    <x v="2"/>
    <x v="2"/>
    <x v="65"/>
    <x v="0"/>
    <n v="3691000"/>
  </r>
  <r>
    <x v="5"/>
    <x v="3"/>
    <x v="0"/>
    <x v="1"/>
    <x v="2"/>
    <x v="13"/>
    <x v="34"/>
    <x v="0"/>
    <m/>
  </r>
  <r>
    <x v="5"/>
    <x v="3"/>
    <x v="0"/>
    <x v="1"/>
    <x v="2"/>
    <x v="8"/>
    <x v="22"/>
    <x v="0"/>
    <n v="617954"/>
  </r>
  <r>
    <x v="5"/>
    <x v="3"/>
    <x v="0"/>
    <x v="2"/>
    <x v="3"/>
    <x v="4"/>
    <x v="8"/>
    <x v="0"/>
    <n v="200000000"/>
  </r>
  <r>
    <x v="5"/>
    <x v="3"/>
    <x v="0"/>
    <x v="2"/>
    <x v="3"/>
    <x v="4"/>
    <x v="9"/>
    <x v="0"/>
    <n v="-194000000"/>
  </r>
  <r>
    <x v="5"/>
    <x v="3"/>
    <x v="0"/>
    <x v="2"/>
    <x v="3"/>
    <x v="4"/>
    <x v="46"/>
    <x v="0"/>
    <n v="54327800"/>
  </r>
  <r>
    <x v="5"/>
    <x v="3"/>
    <x v="0"/>
    <x v="2"/>
    <x v="3"/>
    <x v="5"/>
    <x v="54"/>
    <x v="0"/>
    <n v="7291265.9700000025"/>
  </r>
  <r>
    <x v="5"/>
    <x v="3"/>
    <x v="0"/>
    <x v="2"/>
    <x v="3"/>
    <x v="5"/>
    <x v="23"/>
    <x v="0"/>
    <n v="-1715199.5099999991"/>
  </r>
  <r>
    <x v="6"/>
    <x v="3"/>
    <x v="0"/>
    <x v="0"/>
    <x v="0"/>
    <x v="0"/>
    <x v="0"/>
    <x v="0"/>
    <n v="1400484"/>
  </r>
  <r>
    <x v="6"/>
    <x v="3"/>
    <x v="0"/>
    <x v="0"/>
    <x v="0"/>
    <x v="0"/>
    <x v="11"/>
    <x v="0"/>
    <m/>
  </r>
  <r>
    <x v="6"/>
    <x v="3"/>
    <x v="0"/>
    <x v="0"/>
    <x v="0"/>
    <x v="0"/>
    <x v="1"/>
    <x v="0"/>
    <m/>
  </r>
  <r>
    <x v="6"/>
    <x v="3"/>
    <x v="0"/>
    <x v="0"/>
    <x v="0"/>
    <x v="0"/>
    <x v="44"/>
    <x v="0"/>
    <n v="24589584.68"/>
  </r>
  <r>
    <x v="6"/>
    <x v="3"/>
    <x v="0"/>
    <x v="0"/>
    <x v="0"/>
    <x v="12"/>
    <x v="51"/>
    <x v="6"/>
    <n v="2000000"/>
  </r>
  <r>
    <x v="6"/>
    <x v="3"/>
    <x v="0"/>
    <x v="0"/>
    <x v="0"/>
    <x v="12"/>
    <x v="51"/>
    <x v="1"/>
    <n v="2000000"/>
  </r>
  <r>
    <x v="6"/>
    <x v="3"/>
    <x v="0"/>
    <x v="0"/>
    <x v="0"/>
    <x v="0"/>
    <x v="28"/>
    <x v="0"/>
    <n v="23458834.100000001"/>
  </r>
  <r>
    <x v="6"/>
    <x v="3"/>
    <x v="0"/>
    <x v="0"/>
    <x v="0"/>
    <x v="0"/>
    <x v="24"/>
    <x v="0"/>
    <n v="471120"/>
  </r>
  <r>
    <x v="6"/>
    <x v="3"/>
    <x v="0"/>
    <x v="0"/>
    <x v="0"/>
    <x v="0"/>
    <x v="61"/>
    <x v="0"/>
    <m/>
  </r>
  <r>
    <x v="6"/>
    <x v="3"/>
    <x v="0"/>
    <x v="0"/>
    <x v="0"/>
    <x v="0"/>
    <x v="2"/>
    <x v="0"/>
    <m/>
  </r>
  <r>
    <x v="6"/>
    <x v="3"/>
    <x v="0"/>
    <x v="0"/>
    <x v="0"/>
    <x v="0"/>
    <x v="47"/>
    <x v="0"/>
    <n v="1181121.72"/>
  </r>
  <r>
    <x v="6"/>
    <x v="3"/>
    <x v="0"/>
    <x v="0"/>
    <x v="0"/>
    <x v="0"/>
    <x v="48"/>
    <x v="0"/>
    <m/>
  </r>
  <r>
    <x v="6"/>
    <x v="3"/>
    <x v="0"/>
    <x v="0"/>
    <x v="0"/>
    <x v="0"/>
    <x v="49"/>
    <x v="0"/>
    <n v="298218.3"/>
  </r>
  <r>
    <x v="6"/>
    <x v="3"/>
    <x v="0"/>
    <x v="0"/>
    <x v="0"/>
    <x v="0"/>
    <x v="52"/>
    <x v="0"/>
    <n v="27037"/>
  </r>
  <r>
    <x v="6"/>
    <x v="3"/>
    <x v="0"/>
    <x v="0"/>
    <x v="0"/>
    <x v="0"/>
    <x v="64"/>
    <x v="0"/>
    <n v="342467.98"/>
  </r>
  <r>
    <x v="6"/>
    <x v="3"/>
    <x v="0"/>
    <x v="0"/>
    <x v="0"/>
    <x v="0"/>
    <x v="36"/>
    <x v="0"/>
    <n v="821254.32"/>
  </r>
  <r>
    <x v="6"/>
    <x v="3"/>
    <x v="0"/>
    <x v="0"/>
    <x v="0"/>
    <x v="6"/>
    <x v="12"/>
    <x v="0"/>
    <n v="27486400.5"/>
  </r>
  <r>
    <x v="6"/>
    <x v="3"/>
    <x v="0"/>
    <x v="0"/>
    <x v="0"/>
    <x v="11"/>
    <x v="45"/>
    <x v="0"/>
    <n v="1692000"/>
  </r>
  <r>
    <x v="6"/>
    <x v="3"/>
    <x v="0"/>
    <x v="0"/>
    <x v="1"/>
    <x v="7"/>
    <x v="13"/>
    <x v="0"/>
    <m/>
  </r>
  <r>
    <x v="6"/>
    <x v="3"/>
    <x v="0"/>
    <x v="1"/>
    <x v="2"/>
    <x v="8"/>
    <x v="50"/>
    <x v="0"/>
    <m/>
  </r>
  <r>
    <x v="6"/>
    <x v="3"/>
    <x v="0"/>
    <x v="1"/>
    <x v="2"/>
    <x v="8"/>
    <x v="14"/>
    <x v="0"/>
    <n v="370255"/>
  </r>
  <r>
    <x v="6"/>
    <x v="3"/>
    <x v="0"/>
    <x v="1"/>
    <x v="2"/>
    <x v="8"/>
    <x v="53"/>
    <x v="0"/>
    <m/>
  </r>
  <r>
    <x v="6"/>
    <x v="3"/>
    <x v="0"/>
    <x v="1"/>
    <x v="2"/>
    <x v="9"/>
    <x v="15"/>
    <x v="0"/>
    <n v="420000"/>
  </r>
  <r>
    <x v="6"/>
    <x v="3"/>
    <x v="0"/>
    <x v="1"/>
    <x v="2"/>
    <x v="9"/>
    <x v="16"/>
    <x v="0"/>
    <n v="50324"/>
  </r>
  <r>
    <x v="6"/>
    <x v="3"/>
    <x v="0"/>
    <x v="1"/>
    <x v="2"/>
    <x v="9"/>
    <x v="17"/>
    <x v="0"/>
    <n v="1151625"/>
  </r>
  <r>
    <x v="6"/>
    <x v="3"/>
    <x v="0"/>
    <x v="1"/>
    <x v="2"/>
    <x v="9"/>
    <x v="18"/>
    <x v="0"/>
    <n v="419659"/>
  </r>
  <r>
    <x v="6"/>
    <x v="3"/>
    <x v="0"/>
    <x v="1"/>
    <x v="2"/>
    <x v="3"/>
    <x v="7"/>
    <x v="0"/>
    <m/>
  </r>
  <r>
    <x v="6"/>
    <x v="3"/>
    <x v="0"/>
    <x v="1"/>
    <x v="2"/>
    <x v="3"/>
    <x v="7"/>
    <x v="0"/>
    <m/>
  </r>
  <r>
    <x v="6"/>
    <x v="3"/>
    <x v="0"/>
    <x v="1"/>
    <x v="2"/>
    <x v="3"/>
    <x v="7"/>
    <x v="0"/>
    <m/>
  </r>
  <r>
    <x v="6"/>
    <x v="3"/>
    <x v="0"/>
    <x v="1"/>
    <x v="2"/>
    <x v="3"/>
    <x v="7"/>
    <x v="0"/>
    <m/>
  </r>
  <r>
    <x v="6"/>
    <x v="3"/>
    <x v="0"/>
    <x v="1"/>
    <x v="2"/>
    <x v="3"/>
    <x v="7"/>
    <x v="0"/>
    <m/>
  </r>
  <r>
    <x v="6"/>
    <x v="3"/>
    <x v="0"/>
    <x v="1"/>
    <x v="2"/>
    <x v="2"/>
    <x v="25"/>
    <x v="0"/>
    <n v="115057.24"/>
  </r>
  <r>
    <x v="6"/>
    <x v="3"/>
    <x v="0"/>
    <x v="1"/>
    <x v="2"/>
    <x v="2"/>
    <x v="32"/>
    <x v="0"/>
    <n v="353989.4"/>
  </r>
  <r>
    <x v="6"/>
    <x v="3"/>
    <x v="0"/>
    <x v="1"/>
    <x v="2"/>
    <x v="2"/>
    <x v="66"/>
    <x v="0"/>
    <n v="9000"/>
  </r>
  <r>
    <x v="6"/>
    <x v="3"/>
    <x v="0"/>
    <x v="1"/>
    <x v="2"/>
    <x v="2"/>
    <x v="63"/>
    <x v="0"/>
    <n v="6765"/>
  </r>
  <r>
    <x v="6"/>
    <x v="3"/>
    <x v="0"/>
    <x v="1"/>
    <x v="2"/>
    <x v="2"/>
    <x v="19"/>
    <x v="0"/>
    <m/>
  </r>
  <r>
    <x v="6"/>
    <x v="3"/>
    <x v="0"/>
    <x v="1"/>
    <x v="2"/>
    <x v="2"/>
    <x v="62"/>
    <x v="0"/>
    <m/>
  </r>
  <r>
    <x v="6"/>
    <x v="3"/>
    <x v="0"/>
    <x v="1"/>
    <x v="2"/>
    <x v="2"/>
    <x v="40"/>
    <x v="0"/>
    <n v="97471"/>
  </r>
  <r>
    <x v="6"/>
    <x v="3"/>
    <x v="0"/>
    <x v="1"/>
    <x v="2"/>
    <x v="2"/>
    <x v="5"/>
    <x v="0"/>
    <n v="11587.74"/>
  </r>
  <r>
    <x v="6"/>
    <x v="3"/>
    <x v="0"/>
    <x v="1"/>
    <x v="2"/>
    <x v="2"/>
    <x v="27"/>
    <x v="0"/>
    <n v="31899.7"/>
  </r>
  <r>
    <x v="6"/>
    <x v="3"/>
    <x v="0"/>
    <x v="1"/>
    <x v="2"/>
    <x v="2"/>
    <x v="30"/>
    <x v="0"/>
    <n v="186025.03"/>
  </r>
  <r>
    <x v="6"/>
    <x v="3"/>
    <x v="0"/>
    <x v="1"/>
    <x v="2"/>
    <x v="2"/>
    <x v="31"/>
    <x v="0"/>
    <n v="9027450.5500000007"/>
  </r>
  <r>
    <x v="6"/>
    <x v="3"/>
    <x v="0"/>
    <x v="1"/>
    <x v="2"/>
    <x v="2"/>
    <x v="6"/>
    <x v="0"/>
    <n v="-934107"/>
  </r>
  <r>
    <x v="6"/>
    <x v="3"/>
    <x v="0"/>
    <x v="1"/>
    <x v="2"/>
    <x v="2"/>
    <x v="41"/>
    <x v="0"/>
    <m/>
  </r>
  <r>
    <x v="6"/>
    <x v="3"/>
    <x v="0"/>
    <x v="1"/>
    <x v="2"/>
    <x v="2"/>
    <x v="42"/>
    <x v="0"/>
    <m/>
  </r>
  <r>
    <x v="6"/>
    <x v="3"/>
    <x v="0"/>
    <x v="1"/>
    <x v="2"/>
    <x v="2"/>
    <x v="21"/>
    <x v="0"/>
    <n v="-2839554.49"/>
  </r>
  <r>
    <x v="6"/>
    <x v="3"/>
    <x v="0"/>
    <x v="1"/>
    <x v="2"/>
    <x v="2"/>
    <x v="43"/>
    <x v="0"/>
    <m/>
  </r>
  <r>
    <x v="6"/>
    <x v="3"/>
    <x v="0"/>
    <x v="1"/>
    <x v="2"/>
    <x v="2"/>
    <x v="67"/>
    <x v="0"/>
    <n v="-3672.27"/>
  </r>
  <r>
    <x v="6"/>
    <x v="3"/>
    <x v="0"/>
    <x v="1"/>
    <x v="2"/>
    <x v="2"/>
    <x v="38"/>
    <x v="0"/>
    <m/>
  </r>
  <r>
    <x v="6"/>
    <x v="3"/>
    <x v="0"/>
    <x v="1"/>
    <x v="2"/>
    <x v="2"/>
    <x v="39"/>
    <x v="0"/>
    <n v="522000"/>
  </r>
  <r>
    <x v="6"/>
    <x v="3"/>
    <x v="0"/>
    <x v="1"/>
    <x v="2"/>
    <x v="2"/>
    <x v="65"/>
    <x v="0"/>
    <n v="3691000"/>
  </r>
  <r>
    <x v="6"/>
    <x v="3"/>
    <x v="0"/>
    <x v="1"/>
    <x v="2"/>
    <x v="13"/>
    <x v="34"/>
    <x v="0"/>
    <m/>
  </r>
  <r>
    <x v="6"/>
    <x v="3"/>
    <x v="0"/>
    <x v="1"/>
    <x v="2"/>
    <x v="8"/>
    <x v="22"/>
    <x v="0"/>
    <n v="617954"/>
  </r>
  <r>
    <x v="6"/>
    <x v="3"/>
    <x v="0"/>
    <x v="2"/>
    <x v="3"/>
    <x v="4"/>
    <x v="8"/>
    <x v="0"/>
    <n v="200000000"/>
  </r>
  <r>
    <x v="6"/>
    <x v="3"/>
    <x v="0"/>
    <x v="2"/>
    <x v="3"/>
    <x v="4"/>
    <x v="9"/>
    <x v="0"/>
    <n v="-194000000"/>
  </r>
  <r>
    <x v="6"/>
    <x v="3"/>
    <x v="0"/>
    <x v="2"/>
    <x v="3"/>
    <x v="4"/>
    <x v="46"/>
    <x v="0"/>
    <n v="54327800"/>
  </r>
  <r>
    <x v="6"/>
    <x v="3"/>
    <x v="0"/>
    <x v="2"/>
    <x v="3"/>
    <x v="5"/>
    <x v="54"/>
    <x v="0"/>
    <n v="6559927.2400000002"/>
  </r>
  <r>
    <x v="6"/>
    <x v="3"/>
    <x v="0"/>
    <x v="2"/>
    <x v="3"/>
    <x v="5"/>
    <x v="60"/>
    <x v="0"/>
    <n v="5576066.4600000037"/>
  </r>
  <r>
    <x v="7"/>
    <x v="3"/>
    <x v="0"/>
    <x v="0"/>
    <x v="0"/>
    <x v="0"/>
    <x v="0"/>
    <x v="0"/>
    <n v="386784"/>
  </r>
  <r>
    <x v="7"/>
    <x v="3"/>
    <x v="0"/>
    <x v="0"/>
    <x v="0"/>
    <x v="0"/>
    <x v="11"/>
    <x v="0"/>
    <m/>
  </r>
  <r>
    <x v="7"/>
    <x v="3"/>
    <x v="0"/>
    <x v="0"/>
    <x v="0"/>
    <x v="0"/>
    <x v="1"/>
    <x v="0"/>
    <m/>
  </r>
  <r>
    <x v="7"/>
    <x v="3"/>
    <x v="0"/>
    <x v="0"/>
    <x v="0"/>
    <x v="0"/>
    <x v="44"/>
    <x v="0"/>
    <n v="29450275.32"/>
  </r>
  <r>
    <x v="7"/>
    <x v="3"/>
    <x v="0"/>
    <x v="0"/>
    <x v="0"/>
    <x v="12"/>
    <x v="51"/>
    <x v="6"/>
    <n v="4000000"/>
  </r>
  <r>
    <x v="7"/>
    <x v="3"/>
    <x v="0"/>
    <x v="0"/>
    <x v="0"/>
    <x v="12"/>
    <x v="51"/>
    <x v="1"/>
    <n v="4000000"/>
  </r>
  <r>
    <x v="7"/>
    <x v="3"/>
    <x v="0"/>
    <x v="0"/>
    <x v="0"/>
    <x v="0"/>
    <x v="28"/>
    <x v="0"/>
    <n v="30004618.550000001"/>
  </r>
  <r>
    <x v="7"/>
    <x v="3"/>
    <x v="0"/>
    <x v="0"/>
    <x v="0"/>
    <x v="0"/>
    <x v="24"/>
    <x v="0"/>
    <m/>
  </r>
  <r>
    <x v="7"/>
    <x v="3"/>
    <x v="0"/>
    <x v="0"/>
    <x v="0"/>
    <x v="0"/>
    <x v="61"/>
    <x v="0"/>
    <m/>
  </r>
  <r>
    <x v="7"/>
    <x v="3"/>
    <x v="0"/>
    <x v="0"/>
    <x v="0"/>
    <x v="0"/>
    <x v="2"/>
    <x v="0"/>
    <m/>
  </r>
  <r>
    <x v="7"/>
    <x v="3"/>
    <x v="0"/>
    <x v="0"/>
    <x v="0"/>
    <x v="0"/>
    <x v="47"/>
    <x v="0"/>
    <n v="1328440.1100000001"/>
  </r>
  <r>
    <x v="7"/>
    <x v="3"/>
    <x v="0"/>
    <x v="0"/>
    <x v="0"/>
    <x v="0"/>
    <x v="48"/>
    <x v="0"/>
    <m/>
  </r>
  <r>
    <x v="7"/>
    <x v="3"/>
    <x v="0"/>
    <x v="0"/>
    <x v="0"/>
    <x v="0"/>
    <x v="49"/>
    <x v="0"/>
    <n v="334699.45"/>
  </r>
  <r>
    <x v="7"/>
    <x v="3"/>
    <x v="0"/>
    <x v="0"/>
    <x v="0"/>
    <x v="0"/>
    <x v="52"/>
    <x v="0"/>
    <n v="27037"/>
  </r>
  <r>
    <x v="7"/>
    <x v="3"/>
    <x v="0"/>
    <x v="0"/>
    <x v="0"/>
    <x v="0"/>
    <x v="64"/>
    <x v="0"/>
    <n v="342467.98"/>
  </r>
  <r>
    <x v="7"/>
    <x v="3"/>
    <x v="0"/>
    <x v="0"/>
    <x v="0"/>
    <x v="0"/>
    <x v="36"/>
    <x v="0"/>
    <n v="941705.32"/>
  </r>
  <r>
    <x v="7"/>
    <x v="3"/>
    <x v="0"/>
    <x v="0"/>
    <x v="0"/>
    <x v="6"/>
    <x v="12"/>
    <x v="0"/>
    <n v="27935500.5"/>
  </r>
  <r>
    <x v="7"/>
    <x v="3"/>
    <x v="0"/>
    <x v="0"/>
    <x v="0"/>
    <x v="11"/>
    <x v="45"/>
    <x v="0"/>
    <n v="1692000"/>
  </r>
  <r>
    <x v="7"/>
    <x v="3"/>
    <x v="0"/>
    <x v="0"/>
    <x v="1"/>
    <x v="7"/>
    <x v="13"/>
    <x v="0"/>
    <m/>
  </r>
  <r>
    <x v="7"/>
    <x v="3"/>
    <x v="0"/>
    <x v="1"/>
    <x v="2"/>
    <x v="8"/>
    <x v="50"/>
    <x v="0"/>
    <m/>
  </r>
  <r>
    <x v="7"/>
    <x v="3"/>
    <x v="0"/>
    <x v="1"/>
    <x v="2"/>
    <x v="8"/>
    <x v="14"/>
    <x v="0"/>
    <n v="389890"/>
  </r>
  <r>
    <x v="7"/>
    <x v="3"/>
    <x v="0"/>
    <x v="1"/>
    <x v="2"/>
    <x v="8"/>
    <x v="53"/>
    <x v="0"/>
    <m/>
  </r>
  <r>
    <x v="7"/>
    <x v="3"/>
    <x v="0"/>
    <x v="1"/>
    <x v="2"/>
    <x v="9"/>
    <x v="15"/>
    <x v="0"/>
    <n v="630000"/>
  </r>
  <r>
    <x v="7"/>
    <x v="3"/>
    <x v="0"/>
    <x v="1"/>
    <x v="2"/>
    <x v="9"/>
    <x v="16"/>
    <x v="0"/>
    <n v="75524"/>
  </r>
  <r>
    <x v="7"/>
    <x v="3"/>
    <x v="0"/>
    <x v="1"/>
    <x v="2"/>
    <x v="9"/>
    <x v="17"/>
    <x v="0"/>
    <n v="1256625"/>
  </r>
  <r>
    <x v="7"/>
    <x v="3"/>
    <x v="0"/>
    <x v="1"/>
    <x v="2"/>
    <x v="9"/>
    <x v="18"/>
    <x v="0"/>
    <n v="629659"/>
  </r>
  <r>
    <x v="7"/>
    <x v="3"/>
    <x v="0"/>
    <x v="1"/>
    <x v="2"/>
    <x v="3"/>
    <x v="7"/>
    <x v="0"/>
    <m/>
  </r>
  <r>
    <x v="7"/>
    <x v="3"/>
    <x v="0"/>
    <x v="1"/>
    <x v="2"/>
    <x v="3"/>
    <x v="7"/>
    <x v="0"/>
    <m/>
  </r>
  <r>
    <x v="7"/>
    <x v="3"/>
    <x v="0"/>
    <x v="1"/>
    <x v="2"/>
    <x v="3"/>
    <x v="7"/>
    <x v="0"/>
    <m/>
  </r>
  <r>
    <x v="7"/>
    <x v="3"/>
    <x v="0"/>
    <x v="1"/>
    <x v="2"/>
    <x v="3"/>
    <x v="7"/>
    <x v="0"/>
    <m/>
  </r>
  <r>
    <x v="7"/>
    <x v="3"/>
    <x v="0"/>
    <x v="1"/>
    <x v="2"/>
    <x v="3"/>
    <x v="7"/>
    <x v="0"/>
    <m/>
  </r>
  <r>
    <x v="7"/>
    <x v="3"/>
    <x v="0"/>
    <x v="1"/>
    <x v="2"/>
    <x v="2"/>
    <x v="25"/>
    <x v="0"/>
    <n v="115057.24"/>
  </r>
  <r>
    <x v="7"/>
    <x v="3"/>
    <x v="0"/>
    <x v="1"/>
    <x v="2"/>
    <x v="2"/>
    <x v="32"/>
    <x v="0"/>
    <n v="208896.4"/>
  </r>
  <r>
    <x v="7"/>
    <x v="3"/>
    <x v="0"/>
    <x v="1"/>
    <x v="2"/>
    <x v="2"/>
    <x v="66"/>
    <x v="0"/>
    <n v="9000"/>
  </r>
  <r>
    <x v="7"/>
    <x v="3"/>
    <x v="0"/>
    <x v="1"/>
    <x v="2"/>
    <x v="2"/>
    <x v="63"/>
    <x v="0"/>
    <n v="2562"/>
  </r>
  <r>
    <x v="7"/>
    <x v="3"/>
    <x v="0"/>
    <x v="1"/>
    <x v="2"/>
    <x v="2"/>
    <x v="19"/>
    <x v="0"/>
    <m/>
  </r>
  <r>
    <x v="7"/>
    <x v="3"/>
    <x v="0"/>
    <x v="1"/>
    <x v="2"/>
    <x v="2"/>
    <x v="62"/>
    <x v="0"/>
    <m/>
  </r>
  <r>
    <x v="7"/>
    <x v="3"/>
    <x v="0"/>
    <x v="1"/>
    <x v="2"/>
    <x v="2"/>
    <x v="40"/>
    <x v="0"/>
    <n v="120451"/>
  </r>
  <r>
    <x v="7"/>
    <x v="3"/>
    <x v="0"/>
    <x v="1"/>
    <x v="2"/>
    <x v="2"/>
    <x v="5"/>
    <x v="0"/>
    <n v="8690.74"/>
  </r>
  <r>
    <x v="7"/>
    <x v="3"/>
    <x v="0"/>
    <x v="1"/>
    <x v="2"/>
    <x v="2"/>
    <x v="27"/>
    <x v="0"/>
    <n v="26249.7"/>
  </r>
  <r>
    <x v="7"/>
    <x v="3"/>
    <x v="0"/>
    <x v="1"/>
    <x v="2"/>
    <x v="2"/>
    <x v="30"/>
    <x v="0"/>
    <n v="122751.03"/>
  </r>
  <r>
    <x v="7"/>
    <x v="3"/>
    <x v="0"/>
    <x v="1"/>
    <x v="2"/>
    <x v="2"/>
    <x v="31"/>
    <x v="0"/>
    <n v="15359722.35"/>
  </r>
  <r>
    <x v="7"/>
    <x v="3"/>
    <x v="0"/>
    <x v="1"/>
    <x v="2"/>
    <x v="2"/>
    <x v="6"/>
    <x v="0"/>
    <n v="-1700198"/>
  </r>
  <r>
    <x v="7"/>
    <x v="3"/>
    <x v="0"/>
    <x v="1"/>
    <x v="2"/>
    <x v="2"/>
    <x v="41"/>
    <x v="0"/>
    <m/>
  </r>
  <r>
    <x v="7"/>
    <x v="3"/>
    <x v="0"/>
    <x v="1"/>
    <x v="2"/>
    <x v="2"/>
    <x v="42"/>
    <x v="0"/>
    <m/>
  </r>
  <r>
    <x v="7"/>
    <x v="3"/>
    <x v="0"/>
    <x v="1"/>
    <x v="2"/>
    <x v="2"/>
    <x v="21"/>
    <x v="0"/>
    <n v="-3921891.56"/>
  </r>
  <r>
    <x v="7"/>
    <x v="3"/>
    <x v="0"/>
    <x v="1"/>
    <x v="2"/>
    <x v="2"/>
    <x v="43"/>
    <x v="0"/>
    <m/>
  </r>
  <r>
    <x v="7"/>
    <x v="3"/>
    <x v="0"/>
    <x v="1"/>
    <x v="2"/>
    <x v="2"/>
    <x v="67"/>
    <x v="0"/>
    <n v="-677623.03"/>
  </r>
  <r>
    <x v="7"/>
    <x v="3"/>
    <x v="0"/>
    <x v="1"/>
    <x v="2"/>
    <x v="2"/>
    <x v="38"/>
    <x v="0"/>
    <m/>
  </r>
  <r>
    <x v="7"/>
    <x v="3"/>
    <x v="0"/>
    <x v="1"/>
    <x v="2"/>
    <x v="2"/>
    <x v="39"/>
    <x v="0"/>
    <n v="522000"/>
  </r>
  <r>
    <x v="7"/>
    <x v="3"/>
    <x v="0"/>
    <x v="1"/>
    <x v="2"/>
    <x v="2"/>
    <x v="65"/>
    <x v="0"/>
    <n v="3691000"/>
  </r>
  <r>
    <x v="7"/>
    <x v="3"/>
    <x v="0"/>
    <x v="1"/>
    <x v="2"/>
    <x v="13"/>
    <x v="34"/>
    <x v="0"/>
    <m/>
  </r>
  <r>
    <x v="7"/>
    <x v="3"/>
    <x v="0"/>
    <x v="1"/>
    <x v="2"/>
    <x v="8"/>
    <x v="22"/>
    <x v="0"/>
    <n v="617954"/>
  </r>
  <r>
    <x v="7"/>
    <x v="3"/>
    <x v="0"/>
    <x v="2"/>
    <x v="3"/>
    <x v="4"/>
    <x v="8"/>
    <x v="0"/>
    <n v="200000000"/>
  </r>
  <r>
    <x v="7"/>
    <x v="3"/>
    <x v="0"/>
    <x v="2"/>
    <x v="3"/>
    <x v="4"/>
    <x v="9"/>
    <x v="0"/>
    <n v="-194000000"/>
  </r>
  <r>
    <x v="7"/>
    <x v="3"/>
    <x v="0"/>
    <x v="2"/>
    <x v="3"/>
    <x v="4"/>
    <x v="46"/>
    <x v="0"/>
    <n v="54327800"/>
  </r>
  <r>
    <x v="7"/>
    <x v="3"/>
    <x v="0"/>
    <x v="2"/>
    <x v="3"/>
    <x v="5"/>
    <x v="54"/>
    <x v="0"/>
    <n v="10493417.660000004"/>
  </r>
  <r>
    <x v="7"/>
    <x v="3"/>
    <x v="0"/>
    <x v="2"/>
    <x v="3"/>
    <x v="5"/>
    <x v="60"/>
    <x v="0"/>
    <n v="12135993.700000003"/>
  </r>
  <r>
    <x v="8"/>
    <x v="3"/>
    <x v="0"/>
    <x v="0"/>
    <x v="0"/>
    <x v="0"/>
    <x v="0"/>
    <x v="0"/>
    <n v="516784"/>
  </r>
  <r>
    <x v="8"/>
    <x v="3"/>
    <x v="0"/>
    <x v="0"/>
    <x v="0"/>
    <x v="0"/>
    <x v="11"/>
    <x v="0"/>
    <m/>
  </r>
  <r>
    <x v="8"/>
    <x v="3"/>
    <x v="0"/>
    <x v="0"/>
    <x v="0"/>
    <x v="0"/>
    <x v="1"/>
    <x v="0"/>
    <m/>
  </r>
  <r>
    <x v="8"/>
    <x v="3"/>
    <x v="0"/>
    <x v="0"/>
    <x v="0"/>
    <x v="0"/>
    <x v="44"/>
    <x v="0"/>
    <n v="35059173.640000001"/>
  </r>
  <r>
    <x v="8"/>
    <x v="3"/>
    <x v="0"/>
    <x v="0"/>
    <x v="0"/>
    <x v="12"/>
    <x v="51"/>
    <x v="6"/>
    <n v="6000000"/>
  </r>
  <r>
    <x v="8"/>
    <x v="3"/>
    <x v="0"/>
    <x v="0"/>
    <x v="0"/>
    <x v="12"/>
    <x v="51"/>
    <x v="1"/>
    <n v="4000000"/>
  </r>
  <r>
    <x v="8"/>
    <x v="3"/>
    <x v="0"/>
    <x v="0"/>
    <x v="0"/>
    <x v="0"/>
    <x v="28"/>
    <x v="0"/>
    <n v="30534646.710000001"/>
  </r>
  <r>
    <x v="8"/>
    <x v="3"/>
    <x v="0"/>
    <x v="0"/>
    <x v="0"/>
    <x v="0"/>
    <x v="24"/>
    <x v="0"/>
    <n v="280003"/>
  </r>
  <r>
    <x v="8"/>
    <x v="3"/>
    <x v="0"/>
    <x v="0"/>
    <x v="0"/>
    <x v="0"/>
    <x v="61"/>
    <x v="0"/>
    <m/>
  </r>
  <r>
    <x v="8"/>
    <x v="3"/>
    <x v="0"/>
    <x v="0"/>
    <x v="0"/>
    <x v="0"/>
    <x v="2"/>
    <x v="0"/>
    <m/>
  </r>
  <r>
    <x v="8"/>
    <x v="3"/>
    <x v="0"/>
    <x v="0"/>
    <x v="0"/>
    <x v="0"/>
    <x v="47"/>
    <x v="0"/>
    <n v="601411.96"/>
  </r>
  <r>
    <x v="8"/>
    <x v="3"/>
    <x v="0"/>
    <x v="0"/>
    <x v="0"/>
    <x v="0"/>
    <x v="48"/>
    <x v="0"/>
    <m/>
  </r>
  <r>
    <x v="8"/>
    <x v="3"/>
    <x v="0"/>
    <x v="0"/>
    <x v="0"/>
    <x v="0"/>
    <x v="49"/>
    <x v="0"/>
    <n v="346719.3"/>
  </r>
  <r>
    <x v="8"/>
    <x v="3"/>
    <x v="0"/>
    <x v="0"/>
    <x v="0"/>
    <x v="0"/>
    <x v="56"/>
    <x v="0"/>
    <n v="36481.15"/>
  </r>
  <r>
    <x v="8"/>
    <x v="3"/>
    <x v="0"/>
    <x v="0"/>
    <x v="0"/>
    <x v="0"/>
    <x v="52"/>
    <x v="0"/>
    <n v="30857.85"/>
  </r>
  <r>
    <x v="8"/>
    <x v="3"/>
    <x v="0"/>
    <x v="0"/>
    <x v="0"/>
    <x v="0"/>
    <x v="64"/>
    <x v="0"/>
    <m/>
  </r>
  <r>
    <x v="8"/>
    <x v="3"/>
    <x v="0"/>
    <x v="0"/>
    <x v="0"/>
    <x v="0"/>
    <x v="36"/>
    <x v="0"/>
    <n v="418421"/>
  </r>
  <r>
    <x v="8"/>
    <x v="3"/>
    <x v="0"/>
    <x v="0"/>
    <x v="0"/>
    <x v="6"/>
    <x v="12"/>
    <x v="0"/>
    <n v="29412644.5"/>
  </r>
  <r>
    <x v="8"/>
    <x v="3"/>
    <x v="0"/>
    <x v="0"/>
    <x v="0"/>
    <x v="11"/>
    <x v="45"/>
    <x v="0"/>
    <n v="1692000"/>
  </r>
  <r>
    <x v="8"/>
    <x v="3"/>
    <x v="0"/>
    <x v="0"/>
    <x v="1"/>
    <x v="7"/>
    <x v="13"/>
    <x v="0"/>
    <m/>
  </r>
  <r>
    <x v="8"/>
    <x v="3"/>
    <x v="0"/>
    <x v="1"/>
    <x v="2"/>
    <x v="8"/>
    <x v="50"/>
    <x v="0"/>
    <m/>
  </r>
  <r>
    <x v="8"/>
    <x v="3"/>
    <x v="0"/>
    <x v="1"/>
    <x v="2"/>
    <x v="8"/>
    <x v="14"/>
    <x v="0"/>
    <n v="67160"/>
  </r>
  <r>
    <x v="8"/>
    <x v="3"/>
    <x v="0"/>
    <x v="1"/>
    <x v="2"/>
    <x v="8"/>
    <x v="53"/>
    <x v="0"/>
    <m/>
  </r>
  <r>
    <x v="8"/>
    <x v="3"/>
    <x v="0"/>
    <x v="1"/>
    <x v="2"/>
    <x v="9"/>
    <x v="15"/>
    <x v="0"/>
    <n v="973871"/>
  </r>
  <r>
    <x v="8"/>
    <x v="3"/>
    <x v="0"/>
    <x v="1"/>
    <x v="2"/>
    <x v="9"/>
    <x v="16"/>
    <x v="0"/>
    <n v="116789"/>
  </r>
  <r>
    <x v="8"/>
    <x v="3"/>
    <x v="0"/>
    <x v="1"/>
    <x v="2"/>
    <x v="9"/>
    <x v="17"/>
    <x v="0"/>
    <n v="1424125"/>
  </r>
  <r>
    <x v="8"/>
    <x v="3"/>
    <x v="0"/>
    <x v="1"/>
    <x v="2"/>
    <x v="9"/>
    <x v="18"/>
    <x v="0"/>
    <n v="973530"/>
  </r>
  <r>
    <x v="8"/>
    <x v="3"/>
    <x v="0"/>
    <x v="1"/>
    <x v="2"/>
    <x v="3"/>
    <x v="7"/>
    <x v="0"/>
    <m/>
  </r>
  <r>
    <x v="8"/>
    <x v="3"/>
    <x v="0"/>
    <x v="1"/>
    <x v="2"/>
    <x v="3"/>
    <x v="7"/>
    <x v="0"/>
    <m/>
  </r>
  <r>
    <x v="8"/>
    <x v="3"/>
    <x v="0"/>
    <x v="1"/>
    <x v="2"/>
    <x v="3"/>
    <x v="7"/>
    <x v="0"/>
    <m/>
  </r>
  <r>
    <x v="8"/>
    <x v="3"/>
    <x v="0"/>
    <x v="1"/>
    <x v="2"/>
    <x v="3"/>
    <x v="7"/>
    <x v="0"/>
    <m/>
  </r>
  <r>
    <x v="8"/>
    <x v="3"/>
    <x v="0"/>
    <x v="1"/>
    <x v="2"/>
    <x v="3"/>
    <x v="7"/>
    <x v="0"/>
    <m/>
  </r>
  <r>
    <x v="8"/>
    <x v="3"/>
    <x v="0"/>
    <x v="1"/>
    <x v="2"/>
    <x v="2"/>
    <x v="25"/>
    <x v="0"/>
    <n v="115057.24"/>
  </r>
  <r>
    <x v="8"/>
    <x v="3"/>
    <x v="0"/>
    <x v="1"/>
    <x v="2"/>
    <x v="2"/>
    <x v="32"/>
    <x v="0"/>
    <n v="177984.4"/>
  </r>
  <r>
    <x v="8"/>
    <x v="3"/>
    <x v="0"/>
    <x v="1"/>
    <x v="2"/>
    <x v="2"/>
    <x v="66"/>
    <x v="0"/>
    <m/>
  </r>
  <r>
    <x v="8"/>
    <x v="3"/>
    <x v="0"/>
    <x v="1"/>
    <x v="2"/>
    <x v="2"/>
    <x v="63"/>
    <x v="0"/>
    <m/>
  </r>
  <r>
    <x v="8"/>
    <x v="3"/>
    <x v="0"/>
    <x v="1"/>
    <x v="2"/>
    <x v="2"/>
    <x v="19"/>
    <x v="0"/>
    <m/>
  </r>
  <r>
    <x v="8"/>
    <x v="3"/>
    <x v="0"/>
    <x v="1"/>
    <x v="2"/>
    <x v="2"/>
    <x v="62"/>
    <x v="0"/>
    <m/>
  </r>
  <r>
    <x v="8"/>
    <x v="3"/>
    <x v="0"/>
    <x v="1"/>
    <x v="2"/>
    <x v="2"/>
    <x v="40"/>
    <x v="0"/>
    <n v="106236"/>
  </r>
  <r>
    <x v="8"/>
    <x v="3"/>
    <x v="0"/>
    <x v="1"/>
    <x v="2"/>
    <x v="2"/>
    <x v="5"/>
    <x v="0"/>
    <n v="11587.74"/>
  </r>
  <r>
    <x v="8"/>
    <x v="3"/>
    <x v="0"/>
    <x v="1"/>
    <x v="2"/>
    <x v="2"/>
    <x v="27"/>
    <x v="0"/>
    <n v="32249.7"/>
  </r>
  <r>
    <x v="8"/>
    <x v="3"/>
    <x v="0"/>
    <x v="1"/>
    <x v="2"/>
    <x v="2"/>
    <x v="30"/>
    <x v="0"/>
    <n v="177957.03"/>
  </r>
  <r>
    <x v="8"/>
    <x v="3"/>
    <x v="0"/>
    <x v="1"/>
    <x v="2"/>
    <x v="2"/>
    <x v="31"/>
    <x v="0"/>
    <n v="20438668.199999999"/>
  </r>
  <r>
    <x v="8"/>
    <x v="3"/>
    <x v="0"/>
    <x v="1"/>
    <x v="2"/>
    <x v="2"/>
    <x v="6"/>
    <x v="0"/>
    <n v="-2568923"/>
  </r>
  <r>
    <x v="8"/>
    <x v="3"/>
    <x v="0"/>
    <x v="1"/>
    <x v="2"/>
    <x v="2"/>
    <x v="41"/>
    <x v="0"/>
    <m/>
  </r>
  <r>
    <x v="8"/>
    <x v="3"/>
    <x v="0"/>
    <x v="1"/>
    <x v="2"/>
    <x v="2"/>
    <x v="42"/>
    <x v="0"/>
    <m/>
  </r>
  <r>
    <x v="8"/>
    <x v="3"/>
    <x v="0"/>
    <x v="1"/>
    <x v="2"/>
    <x v="2"/>
    <x v="21"/>
    <x v="0"/>
    <n v="-4789390.6100000003"/>
  </r>
  <r>
    <x v="8"/>
    <x v="3"/>
    <x v="0"/>
    <x v="1"/>
    <x v="2"/>
    <x v="2"/>
    <x v="43"/>
    <x v="0"/>
    <m/>
  </r>
  <r>
    <x v="8"/>
    <x v="3"/>
    <x v="0"/>
    <x v="1"/>
    <x v="2"/>
    <x v="2"/>
    <x v="67"/>
    <x v="0"/>
    <n v="-922919.91"/>
  </r>
  <r>
    <x v="8"/>
    <x v="3"/>
    <x v="0"/>
    <x v="1"/>
    <x v="2"/>
    <x v="2"/>
    <x v="38"/>
    <x v="0"/>
    <m/>
  </r>
  <r>
    <x v="8"/>
    <x v="3"/>
    <x v="0"/>
    <x v="1"/>
    <x v="2"/>
    <x v="2"/>
    <x v="39"/>
    <x v="0"/>
    <n v="522000"/>
  </r>
  <r>
    <x v="8"/>
    <x v="3"/>
    <x v="0"/>
    <x v="1"/>
    <x v="2"/>
    <x v="2"/>
    <x v="65"/>
    <x v="0"/>
    <m/>
  </r>
  <r>
    <x v="8"/>
    <x v="3"/>
    <x v="0"/>
    <x v="1"/>
    <x v="2"/>
    <x v="13"/>
    <x v="34"/>
    <x v="0"/>
    <n v="604000"/>
  </r>
  <r>
    <x v="8"/>
    <x v="3"/>
    <x v="0"/>
    <x v="1"/>
    <x v="2"/>
    <x v="8"/>
    <x v="22"/>
    <x v="0"/>
    <n v="985784"/>
  </r>
  <r>
    <x v="8"/>
    <x v="3"/>
    <x v="0"/>
    <x v="2"/>
    <x v="3"/>
    <x v="4"/>
    <x v="8"/>
    <x v="0"/>
    <n v="200000000"/>
  </r>
  <r>
    <x v="8"/>
    <x v="3"/>
    <x v="0"/>
    <x v="2"/>
    <x v="3"/>
    <x v="4"/>
    <x v="9"/>
    <x v="0"/>
    <n v="-194000000"/>
  </r>
  <r>
    <x v="8"/>
    <x v="3"/>
    <x v="0"/>
    <x v="2"/>
    <x v="3"/>
    <x v="4"/>
    <x v="46"/>
    <x v="0"/>
    <n v="54327800"/>
  </r>
  <r>
    <x v="8"/>
    <x v="3"/>
    <x v="0"/>
    <x v="2"/>
    <x v="3"/>
    <x v="5"/>
    <x v="54"/>
    <x v="0"/>
    <n v="7526165.959999999"/>
  </r>
  <r>
    <x v="8"/>
    <x v="3"/>
    <x v="0"/>
    <x v="2"/>
    <x v="3"/>
    <x v="5"/>
    <x v="60"/>
    <x v="0"/>
    <n v="22629411.360000007"/>
  </r>
  <r>
    <x v="9"/>
    <x v="3"/>
    <x v="0"/>
    <x v="0"/>
    <x v="0"/>
    <x v="0"/>
    <x v="0"/>
    <x v="0"/>
    <n v="516784"/>
  </r>
  <r>
    <x v="9"/>
    <x v="3"/>
    <x v="0"/>
    <x v="0"/>
    <x v="0"/>
    <x v="0"/>
    <x v="11"/>
    <x v="0"/>
    <m/>
  </r>
  <r>
    <x v="9"/>
    <x v="3"/>
    <x v="0"/>
    <x v="0"/>
    <x v="0"/>
    <x v="0"/>
    <x v="1"/>
    <x v="0"/>
    <n v="244000"/>
  </r>
  <r>
    <x v="9"/>
    <x v="3"/>
    <x v="0"/>
    <x v="0"/>
    <x v="0"/>
    <x v="0"/>
    <x v="44"/>
    <x v="0"/>
    <n v="20338471.609999999"/>
  </r>
  <r>
    <x v="9"/>
    <x v="3"/>
    <x v="0"/>
    <x v="0"/>
    <x v="0"/>
    <x v="12"/>
    <x v="51"/>
    <x v="6"/>
    <n v="8000000"/>
  </r>
  <r>
    <x v="9"/>
    <x v="3"/>
    <x v="0"/>
    <x v="0"/>
    <x v="0"/>
    <x v="12"/>
    <x v="51"/>
    <x v="1"/>
    <n v="4000000"/>
  </r>
  <r>
    <x v="9"/>
    <x v="3"/>
    <x v="0"/>
    <x v="0"/>
    <x v="0"/>
    <x v="0"/>
    <x v="28"/>
    <x v="0"/>
    <n v="40966330.670000002"/>
  </r>
  <r>
    <x v="9"/>
    <x v="3"/>
    <x v="0"/>
    <x v="0"/>
    <x v="0"/>
    <x v="0"/>
    <x v="24"/>
    <x v="0"/>
    <n v="680003.4"/>
  </r>
  <r>
    <x v="9"/>
    <x v="3"/>
    <x v="0"/>
    <x v="0"/>
    <x v="0"/>
    <x v="0"/>
    <x v="61"/>
    <x v="0"/>
    <m/>
  </r>
  <r>
    <x v="9"/>
    <x v="3"/>
    <x v="0"/>
    <x v="0"/>
    <x v="0"/>
    <x v="0"/>
    <x v="2"/>
    <x v="0"/>
    <m/>
  </r>
  <r>
    <x v="9"/>
    <x v="3"/>
    <x v="0"/>
    <x v="0"/>
    <x v="0"/>
    <x v="0"/>
    <x v="47"/>
    <x v="0"/>
    <n v="753176.96"/>
  </r>
  <r>
    <x v="9"/>
    <x v="3"/>
    <x v="0"/>
    <x v="0"/>
    <x v="0"/>
    <x v="0"/>
    <x v="48"/>
    <x v="0"/>
    <m/>
  </r>
  <r>
    <x v="9"/>
    <x v="3"/>
    <x v="0"/>
    <x v="0"/>
    <x v="0"/>
    <x v="0"/>
    <x v="49"/>
    <x v="0"/>
    <n v="393463.3"/>
  </r>
  <r>
    <x v="9"/>
    <x v="3"/>
    <x v="0"/>
    <x v="0"/>
    <x v="0"/>
    <x v="0"/>
    <x v="56"/>
    <x v="0"/>
    <n v="36481.15"/>
  </r>
  <r>
    <x v="9"/>
    <x v="3"/>
    <x v="0"/>
    <x v="0"/>
    <x v="0"/>
    <x v="0"/>
    <x v="52"/>
    <x v="0"/>
    <n v="30857.85"/>
  </r>
  <r>
    <x v="9"/>
    <x v="3"/>
    <x v="0"/>
    <x v="0"/>
    <x v="0"/>
    <x v="0"/>
    <x v="64"/>
    <x v="0"/>
    <m/>
  </r>
  <r>
    <x v="9"/>
    <x v="3"/>
    <x v="0"/>
    <x v="0"/>
    <x v="0"/>
    <x v="0"/>
    <x v="36"/>
    <x v="0"/>
    <n v="553375"/>
  </r>
  <r>
    <x v="9"/>
    <x v="3"/>
    <x v="0"/>
    <x v="0"/>
    <x v="0"/>
    <x v="6"/>
    <x v="12"/>
    <x v="0"/>
    <n v="28304104.5"/>
  </r>
  <r>
    <x v="9"/>
    <x v="3"/>
    <x v="0"/>
    <x v="0"/>
    <x v="0"/>
    <x v="11"/>
    <x v="45"/>
    <x v="0"/>
    <n v="1692000"/>
  </r>
  <r>
    <x v="9"/>
    <x v="3"/>
    <x v="0"/>
    <x v="0"/>
    <x v="1"/>
    <x v="7"/>
    <x v="13"/>
    <x v="0"/>
    <n v="4637000"/>
  </r>
  <r>
    <x v="9"/>
    <x v="3"/>
    <x v="0"/>
    <x v="0"/>
    <x v="1"/>
    <x v="7"/>
    <x v="68"/>
    <x v="0"/>
    <n v="320000"/>
  </r>
  <r>
    <x v="9"/>
    <x v="3"/>
    <x v="0"/>
    <x v="1"/>
    <x v="2"/>
    <x v="8"/>
    <x v="50"/>
    <x v="0"/>
    <m/>
  </r>
  <r>
    <x v="9"/>
    <x v="3"/>
    <x v="0"/>
    <x v="1"/>
    <x v="2"/>
    <x v="8"/>
    <x v="14"/>
    <x v="0"/>
    <n v="1718267.35"/>
  </r>
  <r>
    <x v="9"/>
    <x v="3"/>
    <x v="0"/>
    <x v="1"/>
    <x v="2"/>
    <x v="8"/>
    <x v="53"/>
    <x v="0"/>
    <m/>
  </r>
  <r>
    <x v="9"/>
    <x v="3"/>
    <x v="0"/>
    <x v="1"/>
    <x v="2"/>
    <x v="9"/>
    <x v="15"/>
    <x v="0"/>
    <n v="1317742"/>
  </r>
  <r>
    <x v="9"/>
    <x v="3"/>
    <x v="0"/>
    <x v="1"/>
    <x v="2"/>
    <x v="9"/>
    <x v="16"/>
    <x v="0"/>
    <n v="158054"/>
  </r>
  <r>
    <x v="9"/>
    <x v="3"/>
    <x v="0"/>
    <x v="1"/>
    <x v="2"/>
    <x v="9"/>
    <x v="17"/>
    <x v="0"/>
    <n v="1591625"/>
  </r>
  <r>
    <x v="9"/>
    <x v="3"/>
    <x v="0"/>
    <x v="1"/>
    <x v="2"/>
    <x v="9"/>
    <x v="18"/>
    <x v="0"/>
    <n v="1317401"/>
  </r>
  <r>
    <x v="9"/>
    <x v="3"/>
    <x v="0"/>
    <x v="1"/>
    <x v="2"/>
    <x v="3"/>
    <x v="7"/>
    <x v="0"/>
    <m/>
  </r>
  <r>
    <x v="9"/>
    <x v="3"/>
    <x v="0"/>
    <x v="1"/>
    <x v="2"/>
    <x v="3"/>
    <x v="7"/>
    <x v="0"/>
    <m/>
  </r>
  <r>
    <x v="9"/>
    <x v="3"/>
    <x v="0"/>
    <x v="1"/>
    <x v="2"/>
    <x v="3"/>
    <x v="7"/>
    <x v="0"/>
    <m/>
  </r>
  <r>
    <x v="9"/>
    <x v="3"/>
    <x v="0"/>
    <x v="1"/>
    <x v="2"/>
    <x v="3"/>
    <x v="7"/>
    <x v="0"/>
    <m/>
  </r>
  <r>
    <x v="9"/>
    <x v="3"/>
    <x v="0"/>
    <x v="1"/>
    <x v="2"/>
    <x v="3"/>
    <x v="7"/>
    <x v="0"/>
    <m/>
  </r>
  <r>
    <x v="9"/>
    <x v="3"/>
    <x v="0"/>
    <x v="1"/>
    <x v="2"/>
    <x v="2"/>
    <x v="25"/>
    <x v="0"/>
    <n v="115057.02"/>
  </r>
  <r>
    <x v="9"/>
    <x v="3"/>
    <x v="0"/>
    <x v="1"/>
    <x v="2"/>
    <x v="2"/>
    <x v="32"/>
    <x v="0"/>
    <n v="257280.4"/>
  </r>
  <r>
    <x v="9"/>
    <x v="3"/>
    <x v="0"/>
    <x v="1"/>
    <x v="2"/>
    <x v="2"/>
    <x v="66"/>
    <x v="0"/>
    <m/>
  </r>
  <r>
    <x v="9"/>
    <x v="3"/>
    <x v="0"/>
    <x v="1"/>
    <x v="2"/>
    <x v="2"/>
    <x v="63"/>
    <x v="0"/>
    <n v="5208"/>
  </r>
  <r>
    <x v="9"/>
    <x v="3"/>
    <x v="0"/>
    <x v="1"/>
    <x v="2"/>
    <x v="2"/>
    <x v="19"/>
    <x v="0"/>
    <m/>
  </r>
  <r>
    <x v="9"/>
    <x v="3"/>
    <x v="0"/>
    <x v="1"/>
    <x v="2"/>
    <x v="2"/>
    <x v="62"/>
    <x v="0"/>
    <n v="223925"/>
  </r>
  <r>
    <x v="9"/>
    <x v="3"/>
    <x v="0"/>
    <x v="1"/>
    <x v="2"/>
    <x v="2"/>
    <x v="40"/>
    <x v="0"/>
    <n v="134954"/>
  </r>
  <r>
    <x v="9"/>
    <x v="3"/>
    <x v="0"/>
    <x v="1"/>
    <x v="2"/>
    <x v="2"/>
    <x v="5"/>
    <x v="0"/>
    <n v="67807.23"/>
  </r>
  <r>
    <x v="9"/>
    <x v="3"/>
    <x v="0"/>
    <x v="1"/>
    <x v="2"/>
    <x v="2"/>
    <x v="27"/>
    <x v="0"/>
    <n v="20999.7"/>
  </r>
  <r>
    <x v="9"/>
    <x v="3"/>
    <x v="0"/>
    <x v="1"/>
    <x v="2"/>
    <x v="2"/>
    <x v="30"/>
    <x v="0"/>
    <n v="116357.43"/>
  </r>
  <r>
    <x v="9"/>
    <x v="3"/>
    <x v="0"/>
    <x v="1"/>
    <x v="2"/>
    <x v="2"/>
    <x v="31"/>
    <x v="0"/>
    <n v="6214545.1100000003"/>
  </r>
  <r>
    <x v="9"/>
    <x v="3"/>
    <x v="0"/>
    <x v="1"/>
    <x v="2"/>
    <x v="2"/>
    <x v="6"/>
    <x v="0"/>
    <n v="-1346592"/>
  </r>
  <r>
    <x v="9"/>
    <x v="3"/>
    <x v="0"/>
    <x v="1"/>
    <x v="2"/>
    <x v="2"/>
    <x v="41"/>
    <x v="0"/>
    <m/>
  </r>
  <r>
    <x v="9"/>
    <x v="3"/>
    <x v="0"/>
    <x v="1"/>
    <x v="2"/>
    <x v="2"/>
    <x v="42"/>
    <x v="0"/>
    <m/>
  </r>
  <r>
    <x v="9"/>
    <x v="3"/>
    <x v="0"/>
    <x v="1"/>
    <x v="2"/>
    <x v="2"/>
    <x v="21"/>
    <x v="0"/>
    <n v="-1242667.3799999999"/>
  </r>
  <r>
    <x v="9"/>
    <x v="3"/>
    <x v="0"/>
    <x v="1"/>
    <x v="2"/>
    <x v="2"/>
    <x v="43"/>
    <x v="0"/>
    <m/>
  </r>
  <r>
    <x v="9"/>
    <x v="3"/>
    <x v="0"/>
    <x v="1"/>
    <x v="2"/>
    <x v="2"/>
    <x v="67"/>
    <x v="0"/>
    <m/>
  </r>
  <r>
    <x v="9"/>
    <x v="3"/>
    <x v="0"/>
    <x v="1"/>
    <x v="2"/>
    <x v="2"/>
    <x v="38"/>
    <x v="0"/>
    <m/>
  </r>
  <r>
    <x v="9"/>
    <x v="3"/>
    <x v="0"/>
    <x v="1"/>
    <x v="2"/>
    <x v="2"/>
    <x v="39"/>
    <x v="0"/>
    <n v="522000"/>
  </r>
  <r>
    <x v="9"/>
    <x v="3"/>
    <x v="0"/>
    <x v="1"/>
    <x v="2"/>
    <x v="2"/>
    <x v="65"/>
    <x v="0"/>
    <m/>
  </r>
  <r>
    <x v="9"/>
    <x v="3"/>
    <x v="0"/>
    <x v="1"/>
    <x v="2"/>
    <x v="13"/>
    <x v="34"/>
    <x v="0"/>
    <n v="1024000"/>
  </r>
  <r>
    <x v="9"/>
    <x v="3"/>
    <x v="0"/>
    <x v="1"/>
    <x v="2"/>
    <x v="8"/>
    <x v="22"/>
    <x v="0"/>
    <n v="985784"/>
  </r>
  <r>
    <x v="9"/>
    <x v="3"/>
    <x v="0"/>
    <x v="2"/>
    <x v="3"/>
    <x v="4"/>
    <x v="8"/>
    <x v="0"/>
    <n v="200000000"/>
  </r>
  <r>
    <x v="9"/>
    <x v="3"/>
    <x v="0"/>
    <x v="2"/>
    <x v="3"/>
    <x v="4"/>
    <x v="9"/>
    <x v="0"/>
    <n v="-194000000"/>
  </r>
  <r>
    <x v="9"/>
    <x v="3"/>
    <x v="0"/>
    <x v="2"/>
    <x v="3"/>
    <x v="4"/>
    <x v="46"/>
    <x v="0"/>
    <n v="54327800"/>
  </r>
  <r>
    <x v="9"/>
    <x v="3"/>
    <x v="0"/>
    <x v="2"/>
    <x v="3"/>
    <x v="5"/>
    <x v="54"/>
    <x v="0"/>
    <n v="7780923.2600000072"/>
  </r>
  <r>
    <x v="9"/>
    <x v="3"/>
    <x v="0"/>
    <x v="2"/>
    <x v="3"/>
    <x v="5"/>
    <x v="60"/>
    <x v="0"/>
    <n v="30155577.320000008"/>
  </r>
  <r>
    <x v="10"/>
    <x v="3"/>
    <x v="0"/>
    <x v="0"/>
    <x v="0"/>
    <x v="0"/>
    <x v="0"/>
    <x v="0"/>
    <m/>
  </r>
  <r>
    <x v="10"/>
    <x v="3"/>
    <x v="0"/>
    <x v="0"/>
    <x v="0"/>
    <x v="0"/>
    <x v="11"/>
    <x v="0"/>
    <m/>
  </r>
  <r>
    <x v="10"/>
    <x v="3"/>
    <x v="0"/>
    <x v="0"/>
    <x v="0"/>
    <x v="0"/>
    <x v="1"/>
    <x v="0"/>
    <m/>
  </r>
  <r>
    <x v="10"/>
    <x v="3"/>
    <x v="0"/>
    <x v="0"/>
    <x v="0"/>
    <x v="0"/>
    <x v="44"/>
    <x v="0"/>
    <n v="24528894.949999999"/>
  </r>
  <r>
    <x v="10"/>
    <x v="3"/>
    <x v="0"/>
    <x v="0"/>
    <x v="0"/>
    <x v="12"/>
    <x v="51"/>
    <x v="6"/>
    <n v="10000000"/>
  </r>
  <r>
    <x v="10"/>
    <x v="3"/>
    <x v="0"/>
    <x v="0"/>
    <x v="0"/>
    <x v="12"/>
    <x v="51"/>
    <x v="1"/>
    <n v="5835440.96"/>
  </r>
  <r>
    <x v="10"/>
    <x v="3"/>
    <x v="0"/>
    <x v="0"/>
    <x v="0"/>
    <x v="0"/>
    <x v="28"/>
    <x v="0"/>
    <n v="44364762.259999998"/>
  </r>
  <r>
    <x v="10"/>
    <x v="3"/>
    <x v="0"/>
    <x v="0"/>
    <x v="0"/>
    <x v="0"/>
    <x v="24"/>
    <x v="0"/>
    <n v="680003.40000000037"/>
  </r>
  <r>
    <x v="10"/>
    <x v="3"/>
    <x v="0"/>
    <x v="0"/>
    <x v="0"/>
    <x v="0"/>
    <x v="61"/>
    <x v="0"/>
    <m/>
  </r>
  <r>
    <x v="10"/>
    <x v="3"/>
    <x v="0"/>
    <x v="0"/>
    <x v="0"/>
    <x v="0"/>
    <x v="2"/>
    <x v="0"/>
    <m/>
  </r>
  <r>
    <x v="10"/>
    <x v="3"/>
    <x v="0"/>
    <x v="0"/>
    <x v="0"/>
    <x v="0"/>
    <x v="47"/>
    <x v="0"/>
    <n v="1075092.96"/>
  </r>
  <r>
    <x v="10"/>
    <x v="3"/>
    <x v="0"/>
    <x v="0"/>
    <x v="0"/>
    <x v="0"/>
    <x v="48"/>
    <x v="0"/>
    <m/>
  </r>
  <r>
    <x v="10"/>
    <x v="3"/>
    <x v="0"/>
    <x v="0"/>
    <x v="0"/>
    <x v="0"/>
    <x v="49"/>
    <x v="0"/>
    <n v="492612.8"/>
  </r>
  <r>
    <x v="10"/>
    <x v="3"/>
    <x v="0"/>
    <x v="0"/>
    <x v="0"/>
    <x v="0"/>
    <x v="56"/>
    <x v="0"/>
    <n v="36481.15"/>
  </r>
  <r>
    <x v="10"/>
    <x v="3"/>
    <x v="0"/>
    <x v="0"/>
    <x v="0"/>
    <x v="0"/>
    <x v="52"/>
    <x v="0"/>
    <n v="30857.85"/>
  </r>
  <r>
    <x v="10"/>
    <x v="3"/>
    <x v="0"/>
    <x v="0"/>
    <x v="0"/>
    <x v="0"/>
    <x v="64"/>
    <x v="0"/>
    <m/>
  </r>
  <r>
    <x v="10"/>
    <x v="3"/>
    <x v="0"/>
    <x v="0"/>
    <x v="0"/>
    <x v="0"/>
    <x v="36"/>
    <x v="0"/>
    <n v="687515"/>
  </r>
  <r>
    <x v="10"/>
    <x v="3"/>
    <x v="0"/>
    <x v="0"/>
    <x v="0"/>
    <x v="6"/>
    <x v="12"/>
    <x v="0"/>
    <n v="29249324.5"/>
  </r>
  <r>
    <x v="10"/>
    <x v="3"/>
    <x v="0"/>
    <x v="0"/>
    <x v="0"/>
    <x v="11"/>
    <x v="45"/>
    <x v="0"/>
    <n v="1692000"/>
  </r>
  <r>
    <x v="10"/>
    <x v="3"/>
    <x v="0"/>
    <x v="0"/>
    <x v="1"/>
    <x v="7"/>
    <x v="13"/>
    <x v="0"/>
    <n v="4637000"/>
  </r>
  <r>
    <x v="10"/>
    <x v="3"/>
    <x v="0"/>
    <x v="0"/>
    <x v="1"/>
    <x v="7"/>
    <x v="68"/>
    <x v="0"/>
    <n v="320000"/>
  </r>
  <r>
    <x v="10"/>
    <x v="3"/>
    <x v="0"/>
    <x v="1"/>
    <x v="2"/>
    <x v="8"/>
    <x v="50"/>
    <x v="0"/>
    <m/>
  </r>
  <r>
    <x v="10"/>
    <x v="3"/>
    <x v="0"/>
    <x v="1"/>
    <x v="2"/>
    <x v="8"/>
    <x v="14"/>
    <x v="0"/>
    <n v="740840.02"/>
  </r>
  <r>
    <x v="10"/>
    <x v="3"/>
    <x v="0"/>
    <x v="1"/>
    <x v="2"/>
    <x v="8"/>
    <x v="53"/>
    <x v="0"/>
    <m/>
  </r>
  <r>
    <x v="10"/>
    <x v="3"/>
    <x v="0"/>
    <x v="1"/>
    <x v="2"/>
    <x v="9"/>
    <x v="15"/>
    <x v="0"/>
    <n v="1686896"/>
  </r>
  <r>
    <x v="10"/>
    <x v="3"/>
    <x v="0"/>
    <x v="1"/>
    <x v="2"/>
    <x v="9"/>
    <x v="16"/>
    <x v="0"/>
    <n v="202352"/>
  </r>
  <r>
    <x v="10"/>
    <x v="3"/>
    <x v="0"/>
    <x v="1"/>
    <x v="2"/>
    <x v="9"/>
    <x v="17"/>
    <x v="0"/>
    <n v="1771767"/>
  </r>
  <r>
    <x v="10"/>
    <x v="3"/>
    <x v="0"/>
    <x v="1"/>
    <x v="2"/>
    <x v="9"/>
    <x v="18"/>
    <x v="0"/>
    <n v="24941"/>
  </r>
  <r>
    <x v="10"/>
    <x v="3"/>
    <x v="0"/>
    <x v="1"/>
    <x v="2"/>
    <x v="3"/>
    <x v="7"/>
    <x v="0"/>
    <m/>
  </r>
  <r>
    <x v="10"/>
    <x v="3"/>
    <x v="0"/>
    <x v="1"/>
    <x v="2"/>
    <x v="3"/>
    <x v="7"/>
    <x v="0"/>
    <m/>
  </r>
  <r>
    <x v="10"/>
    <x v="3"/>
    <x v="0"/>
    <x v="1"/>
    <x v="2"/>
    <x v="3"/>
    <x v="7"/>
    <x v="0"/>
    <m/>
  </r>
  <r>
    <x v="10"/>
    <x v="3"/>
    <x v="0"/>
    <x v="1"/>
    <x v="2"/>
    <x v="3"/>
    <x v="7"/>
    <x v="0"/>
    <m/>
  </r>
  <r>
    <x v="10"/>
    <x v="3"/>
    <x v="0"/>
    <x v="1"/>
    <x v="2"/>
    <x v="3"/>
    <x v="7"/>
    <x v="0"/>
    <m/>
  </r>
  <r>
    <x v="10"/>
    <x v="3"/>
    <x v="0"/>
    <x v="1"/>
    <x v="2"/>
    <x v="2"/>
    <x v="25"/>
    <x v="0"/>
    <n v="163336.01999999999"/>
  </r>
  <r>
    <x v="10"/>
    <x v="3"/>
    <x v="0"/>
    <x v="1"/>
    <x v="2"/>
    <x v="2"/>
    <x v="69"/>
    <x v="0"/>
    <n v="30000"/>
  </r>
  <r>
    <x v="10"/>
    <x v="3"/>
    <x v="0"/>
    <x v="1"/>
    <x v="2"/>
    <x v="2"/>
    <x v="32"/>
    <x v="0"/>
    <n v="417759.4"/>
  </r>
  <r>
    <x v="10"/>
    <x v="3"/>
    <x v="0"/>
    <x v="1"/>
    <x v="2"/>
    <x v="2"/>
    <x v="66"/>
    <x v="0"/>
    <m/>
  </r>
  <r>
    <x v="10"/>
    <x v="3"/>
    <x v="0"/>
    <x v="1"/>
    <x v="2"/>
    <x v="2"/>
    <x v="63"/>
    <x v="0"/>
    <n v="2961"/>
  </r>
  <r>
    <x v="10"/>
    <x v="3"/>
    <x v="0"/>
    <x v="1"/>
    <x v="2"/>
    <x v="2"/>
    <x v="19"/>
    <x v="0"/>
    <m/>
  </r>
  <r>
    <x v="10"/>
    <x v="3"/>
    <x v="0"/>
    <x v="1"/>
    <x v="2"/>
    <x v="2"/>
    <x v="62"/>
    <x v="0"/>
    <m/>
  </r>
  <r>
    <x v="10"/>
    <x v="3"/>
    <x v="0"/>
    <x v="1"/>
    <x v="2"/>
    <x v="2"/>
    <x v="40"/>
    <x v="0"/>
    <n v="134140"/>
  </r>
  <r>
    <x v="10"/>
    <x v="3"/>
    <x v="0"/>
    <x v="1"/>
    <x v="2"/>
    <x v="2"/>
    <x v="5"/>
    <x v="0"/>
    <n v="73601.23"/>
  </r>
  <r>
    <x v="10"/>
    <x v="3"/>
    <x v="0"/>
    <x v="1"/>
    <x v="2"/>
    <x v="2"/>
    <x v="27"/>
    <x v="0"/>
    <n v="29999.7"/>
  </r>
  <r>
    <x v="10"/>
    <x v="3"/>
    <x v="0"/>
    <x v="1"/>
    <x v="2"/>
    <x v="2"/>
    <x v="30"/>
    <x v="0"/>
    <n v="196776.43"/>
  </r>
  <r>
    <x v="10"/>
    <x v="3"/>
    <x v="0"/>
    <x v="1"/>
    <x v="2"/>
    <x v="14"/>
    <x v="70"/>
    <x v="0"/>
    <n v="172936"/>
  </r>
  <r>
    <x v="10"/>
    <x v="3"/>
    <x v="0"/>
    <x v="1"/>
    <x v="2"/>
    <x v="14"/>
    <x v="71"/>
    <x v="0"/>
    <n v="172936"/>
  </r>
  <r>
    <x v="10"/>
    <x v="3"/>
    <x v="0"/>
    <x v="1"/>
    <x v="2"/>
    <x v="14"/>
    <x v="72"/>
    <x v="0"/>
    <n v="20984"/>
  </r>
  <r>
    <x v="10"/>
    <x v="3"/>
    <x v="0"/>
    <x v="1"/>
    <x v="2"/>
    <x v="14"/>
    <x v="73"/>
    <x v="0"/>
    <n v="691743"/>
  </r>
  <r>
    <x v="10"/>
    <x v="3"/>
    <x v="0"/>
    <x v="1"/>
    <x v="2"/>
    <x v="2"/>
    <x v="31"/>
    <x v="0"/>
    <n v="12897757.42"/>
  </r>
  <r>
    <x v="10"/>
    <x v="3"/>
    <x v="0"/>
    <x v="1"/>
    <x v="2"/>
    <x v="2"/>
    <x v="6"/>
    <x v="0"/>
    <n v="-1755877"/>
  </r>
  <r>
    <x v="10"/>
    <x v="3"/>
    <x v="0"/>
    <x v="1"/>
    <x v="2"/>
    <x v="2"/>
    <x v="41"/>
    <x v="0"/>
    <m/>
  </r>
  <r>
    <x v="10"/>
    <x v="3"/>
    <x v="0"/>
    <x v="1"/>
    <x v="2"/>
    <x v="2"/>
    <x v="42"/>
    <x v="0"/>
    <m/>
  </r>
  <r>
    <x v="10"/>
    <x v="3"/>
    <x v="0"/>
    <x v="1"/>
    <x v="2"/>
    <x v="2"/>
    <x v="21"/>
    <x v="0"/>
    <n v="-3251257.45"/>
  </r>
  <r>
    <x v="10"/>
    <x v="3"/>
    <x v="0"/>
    <x v="1"/>
    <x v="2"/>
    <x v="2"/>
    <x v="43"/>
    <x v="0"/>
    <m/>
  </r>
  <r>
    <x v="10"/>
    <x v="3"/>
    <x v="0"/>
    <x v="1"/>
    <x v="2"/>
    <x v="2"/>
    <x v="67"/>
    <x v="0"/>
    <n v="-340083.4"/>
  </r>
  <r>
    <x v="10"/>
    <x v="3"/>
    <x v="0"/>
    <x v="1"/>
    <x v="2"/>
    <x v="2"/>
    <x v="38"/>
    <x v="0"/>
    <m/>
  </r>
  <r>
    <x v="10"/>
    <x v="3"/>
    <x v="0"/>
    <x v="1"/>
    <x v="2"/>
    <x v="2"/>
    <x v="39"/>
    <x v="0"/>
    <n v="522000"/>
  </r>
  <r>
    <x v="10"/>
    <x v="3"/>
    <x v="0"/>
    <x v="1"/>
    <x v="2"/>
    <x v="2"/>
    <x v="65"/>
    <x v="0"/>
    <m/>
  </r>
  <r>
    <x v="10"/>
    <x v="3"/>
    <x v="0"/>
    <x v="1"/>
    <x v="2"/>
    <x v="13"/>
    <x v="34"/>
    <x v="0"/>
    <n v="997481.92"/>
  </r>
  <r>
    <x v="10"/>
    <x v="3"/>
    <x v="0"/>
    <x v="1"/>
    <x v="2"/>
    <x v="8"/>
    <x v="22"/>
    <x v="0"/>
    <m/>
  </r>
  <r>
    <x v="10"/>
    <x v="3"/>
    <x v="0"/>
    <x v="2"/>
    <x v="3"/>
    <x v="4"/>
    <x v="8"/>
    <x v="0"/>
    <n v="200000000"/>
  </r>
  <r>
    <x v="10"/>
    <x v="3"/>
    <x v="0"/>
    <x v="2"/>
    <x v="3"/>
    <x v="4"/>
    <x v="9"/>
    <x v="0"/>
    <n v="-194000000"/>
  </r>
  <r>
    <x v="10"/>
    <x v="3"/>
    <x v="0"/>
    <x v="2"/>
    <x v="3"/>
    <x v="4"/>
    <x v="46"/>
    <x v="0"/>
    <n v="54327800"/>
  </r>
  <r>
    <x v="10"/>
    <x v="3"/>
    <x v="0"/>
    <x v="2"/>
    <x v="3"/>
    <x v="5"/>
    <x v="54"/>
    <x v="0"/>
    <n v="9761694.9600000046"/>
  </r>
  <r>
    <x v="10"/>
    <x v="3"/>
    <x v="0"/>
    <x v="2"/>
    <x v="3"/>
    <x v="5"/>
    <x v="60"/>
    <x v="0"/>
    <n v="37936500.580000013"/>
  </r>
  <r>
    <x v="0"/>
    <x v="2"/>
    <x v="0"/>
    <x v="0"/>
    <x v="0"/>
    <x v="0"/>
    <x v="0"/>
    <x v="0"/>
    <n v="1971774"/>
  </r>
  <r>
    <x v="0"/>
    <x v="2"/>
    <x v="0"/>
    <x v="0"/>
    <x v="0"/>
    <x v="0"/>
    <x v="11"/>
    <x v="0"/>
    <m/>
  </r>
  <r>
    <x v="0"/>
    <x v="2"/>
    <x v="0"/>
    <x v="0"/>
    <x v="0"/>
    <x v="0"/>
    <x v="1"/>
    <x v="0"/>
    <m/>
  </r>
  <r>
    <x v="0"/>
    <x v="2"/>
    <x v="0"/>
    <x v="0"/>
    <x v="0"/>
    <x v="0"/>
    <x v="44"/>
    <x v="0"/>
    <n v="39174310.369999997"/>
  </r>
  <r>
    <x v="0"/>
    <x v="2"/>
    <x v="0"/>
    <x v="0"/>
    <x v="0"/>
    <x v="12"/>
    <x v="51"/>
    <x v="0"/>
    <m/>
  </r>
  <r>
    <x v="0"/>
    <x v="2"/>
    <x v="0"/>
    <x v="0"/>
    <x v="0"/>
    <x v="0"/>
    <x v="28"/>
    <x v="0"/>
    <n v="35893159.409999996"/>
  </r>
  <r>
    <x v="0"/>
    <x v="2"/>
    <x v="0"/>
    <x v="0"/>
    <x v="0"/>
    <x v="0"/>
    <x v="24"/>
    <x v="0"/>
    <m/>
  </r>
  <r>
    <x v="0"/>
    <x v="2"/>
    <x v="0"/>
    <x v="0"/>
    <x v="0"/>
    <x v="0"/>
    <x v="2"/>
    <x v="0"/>
    <m/>
  </r>
  <r>
    <x v="0"/>
    <x v="2"/>
    <x v="0"/>
    <x v="0"/>
    <x v="0"/>
    <x v="0"/>
    <x v="47"/>
    <x v="0"/>
    <m/>
  </r>
  <r>
    <x v="0"/>
    <x v="2"/>
    <x v="0"/>
    <x v="0"/>
    <x v="0"/>
    <x v="0"/>
    <x v="48"/>
    <x v="0"/>
    <m/>
  </r>
  <r>
    <x v="0"/>
    <x v="2"/>
    <x v="0"/>
    <x v="0"/>
    <x v="0"/>
    <x v="0"/>
    <x v="49"/>
    <x v="0"/>
    <m/>
  </r>
  <r>
    <x v="0"/>
    <x v="2"/>
    <x v="0"/>
    <x v="0"/>
    <x v="0"/>
    <x v="0"/>
    <x v="52"/>
    <x v="0"/>
    <m/>
  </r>
  <r>
    <x v="0"/>
    <x v="2"/>
    <x v="0"/>
    <x v="0"/>
    <x v="0"/>
    <x v="0"/>
    <x v="35"/>
    <x v="0"/>
    <m/>
  </r>
  <r>
    <x v="0"/>
    <x v="2"/>
    <x v="0"/>
    <x v="0"/>
    <x v="0"/>
    <x v="0"/>
    <x v="36"/>
    <x v="0"/>
    <m/>
  </r>
  <r>
    <x v="0"/>
    <x v="2"/>
    <x v="0"/>
    <x v="0"/>
    <x v="0"/>
    <x v="6"/>
    <x v="12"/>
    <x v="0"/>
    <m/>
  </r>
  <r>
    <x v="0"/>
    <x v="2"/>
    <x v="0"/>
    <x v="0"/>
    <x v="0"/>
    <x v="11"/>
    <x v="45"/>
    <x v="0"/>
    <m/>
  </r>
  <r>
    <x v="0"/>
    <x v="2"/>
    <x v="0"/>
    <x v="0"/>
    <x v="1"/>
    <x v="7"/>
    <x v="13"/>
    <x v="0"/>
    <m/>
  </r>
  <r>
    <x v="0"/>
    <x v="2"/>
    <x v="0"/>
    <x v="1"/>
    <x v="2"/>
    <x v="8"/>
    <x v="50"/>
    <x v="0"/>
    <m/>
  </r>
  <r>
    <x v="0"/>
    <x v="2"/>
    <x v="0"/>
    <x v="1"/>
    <x v="2"/>
    <x v="8"/>
    <x v="14"/>
    <x v="0"/>
    <m/>
  </r>
  <r>
    <x v="0"/>
    <x v="2"/>
    <x v="0"/>
    <x v="1"/>
    <x v="2"/>
    <x v="8"/>
    <x v="53"/>
    <x v="0"/>
    <m/>
  </r>
  <r>
    <x v="0"/>
    <x v="2"/>
    <x v="0"/>
    <x v="1"/>
    <x v="2"/>
    <x v="9"/>
    <x v="15"/>
    <x v="0"/>
    <m/>
  </r>
  <r>
    <x v="0"/>
    <x v="2"/>
    <x v="0"/>
    <x v="1"/>
    <x v="2"/>
    <x v="9"/>
    <x v="16"/>
    <x v="0"/>
    <m/>
  </r>
  <r>
    <x v="0"/>
    <x v="2"/>
    <x v="0"/>
    <x v="1"/>
    <x v="2"/>
    <x v="9"/>
    <x v="17"/>
    <x v="0"/>
    <m/>
  </r>
  <r>
    <x v="0"/>
    <x v="2"/>
    <x v="0"/>
    <x v="1"/>
    <x v="2"/>
    <x v="9"/>
    <x v="18"/>
    <x v="0"/>
    <m/>
  </r>
  <r>
    <x v="0"/>
    <x v="2"/>
    <x v="0"/>
    <x v="1"/>
    <x v="2"/>
    <x v="3"/>
    <x v="7"/>
    <x v="2"/>
    <m/>
  </r>
  <r>
    <x v="0"/>
    <x v="2"/>
    <x v="0"/>
    <x v="1"/>
    <x v="2"/>
    <x v="3"/>
    <x v="7"/>
    <x v="1"/>
    <m/>
  </r>
  <r>
    <x v="0"/>
    <x v="2"/>
    <x v="0"/>
    <x v="1"/>
    <x v="2"/>
    <x v="3"/>
    <x v="7"/>
    <x v="0"/>
    <m/>
  </r>
  <r>
    <x v="0"/>
    <x v="2"/>
    <x v="0"/>
    <x v="1"/>
    <x v="2"/>
    <x v="3"/>
    <x v="7"/>
    <x v="0"/>
    <m/>
  </r>
  <r>
    <x v="0"/>
    <x v="2"/>
    <x v="0"/>
    <x v="1"/>
    <x v="2"/>
    <x v="3"/>
    <x v="7"/>
    <x v="0"/>
    <m/>
  </r>
  <r>
    <x v="0"/>
    <x v="2"/>
    <x v="0"/>
    <x v="1"/>
    <x v="2"/>
    <x v="2"/>
    <x v="25"/>
    <x v="0"/>
    <m/>
  </r>
  <r>
    <x v="0"/>
    <x v="2"/>
    <x v="0"/>
    <x v="1"/>
    <x v="2"/>
    <x v="2"/>
    <x v="32"/>
    <x v="0"/>
    <m/>
  </r>
  <r>
    <x v="0"/>
    <x v="2"/>
    <x v="0"/>
    <x v="1"/>
    <x v="2"/>
    <x v="2"/>
    <x v="19"/>
    <x v="0"/>
    <m/>
  </r>
  <r>
    <x v="0"/>
    <x v="2"/>
    <x v="0"/>
    <x v="1"/>
    <x v="2"/>
    <x v="2"/>
    <x v="40"/>
    <x v="0"/>
    <m/>
  </r>
  <r>
    <x v="0"/>
    <x v="2"/>
    <x v="0"/>
    <x v="1"/>
    <x v="2"/>
    <x v="2"/>
    <x v="5"/>
    <x v="0"/>
    <m/>
  </r>
  <r>
    <x v="0"/>
    <x v="2"/>
    <x v="0"/>
    <x v="1"/>
    <x v="2"/>
    <x v="2"/>
    <x v="27"/>
    <x v="0"/>
    <m/>
  </r>
  <r>
    <x v="0"/>
    <x v="2"/>
    <x v="0"/>
    <x v="1"/>
    <x v="2"/>
    <x v="2"/>
    <x v="30"/>
    <x v="0"/>
    <m/>
  </r>
  <r>
    <x v="0"/>
    <x v="2"/>
    <x v="0"/>
    <x v="1"/>
    <x v="2"/>
    <x v="2"/>
    <x v="31"/>
    <x v="0"/>
    <m/>
  </r>
  <r>
    <x v="0"/>
    <x v="2"/>
    <x v="0"/>
    <x v="1"/>
    <x v="2"/>
    <x v="2"/>
    <x v="6"/>
    <x v="0"/>
    <m/>
  </r>
  <r>
    <x v="0"/>
    <x v="2"/>
    <x v="0"/>
    <x v="1"/>
    <x v="2"/>
    <x v="2"/>
    <x v="41"/>
    <x v="0"/>
    <m/>
  </r>
  <r>
    <x v="0"/>
    <x v="2"/>
    <x v="0"/>
    <x v="1"/>
    <x v="2"/>
    <x v="2"/>
    <x v="42"/>
    <x v="0"/>
    <m/>
  </r>
  <r>
    <x v="0"/>
    <x v="2"/>
    <x v="0"/>
    <x v="1"/>
    <x v="2"/>
    <x v="2"/>
    <x v="21"/>
    <x v="0"/>
    <m/>
  </r>
  <r>
    <x v="0"/>
    <x v="2"/>
    <x v="0"/>
    <x v="1"/>
    <x v="2"/>
    <x v="2"/>
    <x v="43"/>
    <x v="0"/>
    <m/>
  </r>
  <r>
    <x v="0"/>
    <x v="2"/>
    <x v="0"/>
    <x v="1"/>
    <x v="2"/>
    <x v="2"/>
    <x v="38"/>
    <x v="0"/>
    <m/>
  </r>
  <r>
    <x v="0"/>
    <x v="2"/>
    <x v="0"/>
    <x v="1"/>
    <x v="2"/>
    <x v="2"/>
    <x v="39"/>
    <x v="0"/>
    <m/>
  </r>
  <r>
    <x v="0"/>
    <x v="2"/>
    <x v="0"/>
    <x v="1"/>
    <x v="2"/>
    <x v="13"/>
    <x v="34"/>
    <x v="0"/>
    <m/>
  </r>
  <r>
    <x v="0"/>
    <x v="2"/>
    <x v="0"/>
    <x v="1"/>
    <x v="2"/>
    <x v="8"/>
    <x v="22"/>
    <x v="0"/>
    <m/>
  </r>
  <r>
    <x v="0"/>
    <x v="2"/>
    <x v="0"/>
    <x v="2"/>
    <x v="3"/>
    <x v="4"/>
    <x v="8"/>
    <x v="0"/>
    <m/>
  </r>
  <r>
    <x v="0"/>
    <x v="2"/>
    <x v="0"/>
    <x v="2"/>
    <x v="3"/>
    <x v="4"/>
    <x v="9"/>
    <x v="0"/>
    <m/>
  </r>
  <r>
    <x v="0"/>
    <x v="2"/>
    <x v="0"/>
    <x v="2"/>
    <x v="3"/>
    <x v="4"/>
    <x v="46"/>
    <x v="0"/>
    <m/>
  </r>
  <r>
    <x v="0"/>
    <x v="2"/>
    <x v="0"/>
    <x v="2"/>
    <x v="3"/>
    <x v="5"/>
    <x v="54"/>
    <x v="0"/>
    <m/>
  </r>
  <r>
    <x v="0"/>
    <x v="2"/>
    <x v="0"/>
    <x v="2"/>
    <x v="3"/>
    <x v="5"/>
    <x v="23"/>
    <x v="0"/>
    <m/>
  </r>
  <r>
    <x v="0"/>
    <x v="3"/>
    <x v="0"/>
    <x v="0"/>
    <x v="0"/>
    <x v="0"/>
    <x v="0"/>
    <x v="0"/>
    <n v="392774"/>
  </r>
  <r>
    <x v="0"/>
    <x v="3"/>
    <x v="0"/>
    <x v="0"/>
    <x v="0"/>
    <x v="0"/>
    <x v="11"/>
    <x v="0"/>
    <m/>
  </r>
  <r>
    <x v="0"/>
    <x v="3"/>
    <x v="0"/>
    <x v="0"/>
    <x v="0"/>
    <x v="0"/>
    <x v="1"/>
    <x v="0"/>
    <m/>
  </r>
  <r>
    <x v="0"/>
    <x v="3"/>
    <x v="0"/>
    <x v="0"/>
    <x v="0"/>
    <x v="0"/>
    <x v="44"/>
    <x v="0"/>
    <n v="26096057.239999998"/>
  </r>
  <r>
    <x v="0"/>
    <x v="3"/>
    <x v="0"/>
    <x v="0"/>
    <x v="0"/>
    <x v="12"/>
    <x v="51"/>
    <x v="6"/>
    <n v="14000000"/>
  </r>
  <r>
    <x v="0"/>
    <x v="3"/>
    <x v="0"/>
    <x v="0"/>
    <x v="0"/>
    <x v="12"/>
    <x v="51"/>
    <x v="1"/>
    <n v="11005428.629999999"/>
  </r>
  <r>
    <x v="0"/>
    <x v="3"/>
    <x v="0"/>
    <x v="0"/>
    <x v="0"/>
    <x v="0"/>
    <x v="28"/>
    <x v="0"/>
    <n v="41820220.399999999"/>
  </r>
  <r>
    <x v="0"/>
    <x v="3"/>
    <x v="0"/>
    <x v="0"/>
    <x v="0"/>
    <x v="0"/>
    <x v="24"/>
    <x v="0"/>
    <n v="3580201.4000000022"/>
  </r>
  <r>
    <x v="0"/>
    <x v="3"/>
    <x v="0"/>
    <x v="0"/>
    <x v="0"/>
    <x v="0"/>
    <x v="61"/>
    <x v="0"/>
    <m/>
  </r>
  <r>
    <x v="0"/>
    <x v="3"/>
    <x v="0"/>
    <x v="0"/>
    <x v="0"/>
    <x v="0"/>
    <x v="2"/>
    <x v="0"/>
    <m/>
  </r>
  <r>
    <x v="0"/>
    <x v="3"/>
    <x v="0"/>
    <x v="0"/>
    <x v="0"/>
    <x v="0"/>
    <x v="47"/>
    <x v="0"/>
    <n v="1600120.96"/>
  </r>
  <r>
    <x v="0"/>
    <x v="3"/>
    <x v="0"/>
    <x v="0"/>
    <x v="0"/>
    <x v="0"/>
    <x v="55"/>
    <x v="0"/>
    <n v="85092.19"/>
  </r>
  <r>
    <x v="0"/>
    <x v="3"/>
    <x v="0"/>
    <x v="0"/>
    <x v="0"/>
    <x v="0"/>
    <x v="48"/>
    <x v="0"/>
    <m/>
  </r>
  <r>
    <x v="0"/>
    <x v="3"/>
    <x v="0"/>
    <x v="0"/>
    <x v="0"/>
    <x v="0"/>
    <x v="74"/>
    <x v="0"/>
    <n v="38702"/>
  </r>
  <r>
    <x v="0"/>
    <x v="3"/>
    <x v="0"/>
    <x v="0"/>
    <x v="0"/>
    <x v="0"/>
    <x v="75"/>
    <x v="0"/>
    <n v="6385.76"/>
  </r>
  <r>
    <x v="0"/>
    <x v="3"/>
    <x v="0"/>
    <x v="0"/>
    <x v="0"/>
    <x v="0"/>
    <x v="49"/>
    <x v="0"/>
    <n v="629211.80000000005"/>
  </r>
  <r>
    <x v="0"/>
    <x v="3"/>
    <x v="0"/>
    <x v="0"/>
    <x v="0"/>
    <x v="0"/>
    <x v="56"/>
    <x v="0"/>
    <n v="36481.15"/>
  </r>
  <r>
    <x v="0"/>
    <x v="3"/>
    <x v="0"/>
    <x v="0"/>
    <x v="0"/>
    <x v="0"/>
    <x v="52"/>
    <x v="0"/>
    <n v="34559.85"/>
  </r>
  <r>
    <x v="0"/>
    <x v="3"/>
    <x v="0"/>
    <x v="0"/>
    <x v="0"/>
    <x v="0"/>
    <x v="64"/>
    <x v="0"/>
    <m/>
  </r>
  <r>
    <x v="0"/>
    <x v="3"/>
    <x v="0"/>
    <x v="0"/>
    <x v="0"/>
    <x v="0"/>
    <x v="36"/>
    <x v="0"/>
    <n v="938340"/>
  </r>
  <r>
    <x v="0"/>
    <x v="3"/>
    <x v="0"/>
    <x v="0"/>
    <x v="0"/>
    <x v="6"/>
    <x v="12"/>
    <x v="0"/>
    <n v="35036208.5"/>
  </r>
  <r>
    <x v="0"/>
    <x v="3"/>
    <x v="0"/>
    <x v="0"/>
    <x v="0"/>
    <x v="11"/>
    <x v="45"/>
    <x v="0"/>
    <n v="1692000"/>
  </r>
  <r>
    <x v="0"/>
    <x v="3"/>
    <x v="0"/>
    <x v="0"/>
    <x v="1"/>
    <x v="7"/>
    <x v="13"/>
    <x v="0"/>
    <n v="4637000"/>
  </r>
  <r>
    <x v="0"/>
    <x v="3"/>
    <x v="0"/>
    <x v="0"/>
    <x v="1"/>
    <x v="7"/>
    <x v="68"/>
    <x v="0"/>
    <n v="320000"/>
  </r>
  <r>
    <x v="0"/>
    <x v="3"/>
    <x v="0"/>
    <x v="0"/>
    <x v="1"/>
    <x v="15"/>
    <x v="76"/>
    <x v="0"/>
    <n v="1743600"/>
  </r>
  <r>
    <x v="0"/>
    <x v="3"/>
    <x v="0"/>
    <x v="1"/>
    <x v="2"/>
    <x v="8"/>
    <x v="50"/>
    <x v="0"/>
    <n v="166716.01999999999"/>
  </r>
  <r>
    <x v="0"/>
    <x v="3"/>
    <x v="0"/>
    <x v="1"/>
    <x v="2"/>
    <x v="8"/>
    <x v="14"/>
    <x v="0"/>
    <n v="1124461.22"/>
  </r>
  <r>
    <x v="0"/>
    <x v="3"/>
    <x v="0"/>
    <x v="1"/>
    <x v="2"/>
    <x v="8"/>
    <x v="53"/>
    <x v="0"/>
    <m/>
  </r>
  <r>
    <x v="0"/>
    <x v="3"/>
    <x v="0"/>
    <x v="1"/>
    <x v="2"/>
    <x v="9"/>
    <x v="15"/>
    <x v="0"/>
    <n v="2598119"/>
  </r>
  <r>
    <x v="0"/>
    <x v="3"/>
    <x v="0"/>
    <x v="1"/>
    <x v="2"/>
    <x v="9"/>
    <x v="16"/>
    <x v="0"/>
    <n v="311699"/>
  </r>
  <r>
    <x v="0"/>
    <x v="3"/>
    <x v="0"/>
    <x v="1"/>
    <x v="2"/>
    <x v="9"/>
    <x v="17"/>
    <x v="0"/>
    <n v="2218508"/>
  </r>
  <r>
    <x v="0"/>
    <x v="3"/>
    <x v="0"/>
    <x v="1"/>
    <x v="2"/>
    <x v="9"/>
    <x v="18"/>
    <x v="0"/>
    <n v="935764"/>
  </r>
  <r>
    <x v="0"/>
    <x v="3"/>
    <x v="0"/>
    <x v="1"/>
    <x v="2"/>
    <x v="3"/>
    <x v="7"/>
    <x v="0"/>
    <m/>
  </r>
  <r>
    <x v="0"/>
    <x v="3"/>
    <x v="0"/>
    <x v="1"/>
    <x v="2"/>
    <x v="3"/>
    <x v="7"/>
    <x v="0"/>
    <m/>
  </r>
  <r>
    <x v="0"/>
    <x v="3"/>
    <x v="0"/>
    <x v="1"/>
    <x v="2"/>
    <x v="3"/>
    <x v="7"/>
    <x v="0"/>
    <m/>
  </r>
  <r>
    <x v="0"/>
    <x v="3"/>
    <x v="0"/>
    <x v="1"/>
    <x v="2"/>
    <x v="3"/>
    <x v="7"/>
    <x v="0"/>
    <m/>
  </r>
  <r>
    <x v="0"/>
    <x v="3"/>
    <x v="0"/>
    <x v="1"/>
    <x v="2"/>
    <x v="3"/>
    <x v="7"/>
    <x v="0"/>
    <m/>
  </r>
  <r>
    <x v="0"/>
    <x v="3"/>
    <x v="0"/>
    <x v="1"/>
    <x v="2"/>
    <x v="2"/>
    <x v="25"/>
    <x v="0"/>
    <m/>
  </r>
  <r>
    <x v="0"/>
    <x v="3"/>
    <x v="0"/>
    <x v="1"/>
    <x v="2"/>
    <x v="2"/>
    <x v="69"/>
    <x v="0"/>
    <m/>
  </r>
  <r>
    <x v="0"/>
    <x v="3"/>
    <x v="0"/>
    <x v="1"/>
    <x v="2"/>
    <x v="2"/>
    <x v="32"/>
    <x v="0"/>
    <n v="38800.400000000001"/>
  </r>
  <r>
    <x v="0"/>
    <x v="3"/>
    <x v="0"/>
    <x v="1"/>
    <x v="2"/>
    <x v="2"/>
    <x v="66"/>
    <x v="0"/>
    <m/>
  </r>
  <r>
    <x v="0"/>
    <x v="3"/>
    <x v="0"/>
    <x v="1"/>
    <x v="2"/>
    <x v="2"/>
    <x v="63"/>
    <x v="0"/>
    <n v="2858"/>
  </r>
  <r>
    <x v="0"/>
    <x v="3"/>
    <x v="0"/>
    <x v="1"/>
    <x v="2"/>
    <x v="2"/>
    <x v="19"/>
    <x v="0"/>
    <m/>
  </r>
  <r>
    <x v="0"/>
    <x v="3"/>
    <x v="0"/>
    <x v="1"/>
    <x v="2"/>
    <x v="2"/>
    <x v="62"/>
    <x v="0"/>
    <m/>
  </r>
  <r>
    <x v="0"/>
    <x v="3"/>
    <x v="0"/>
    <x v="1"/>
    <x v="2"/>
    <x v="2"/>
    <x v="40"/>
    <x v="0"/>
    <n v="112200"/>
  </r>
  <r>
    <x v="0"/>
    <x v="3"/>
    <x v="0"/>
    <x v="1"/>
    <x v="2"/>
    <x v="2"/>
    <x v="5"/>
    <x v="0"/>
    <n v="17786.23"/>
  </r>
  <r>
    <x v="0"/>
    <x v="3"/>
    <x v="0"/>
    <x v="1"/>
    <x v="2"/>
    <x v="2"/>
    <x v="27"/>
    <x v="0"/>
    <n v="29499.7"/>
  </r>
  <r>
    <x v="0"/>
    <x v="3"/>
    <x v="0"/>
    <x v="1"/>
    <x v="2"/>
    <x v="2"/>
    <x v="30"/>
    <x v="0"/>
    <n v="228983.53"/>
  </r>
  <r>
    <x v="0"/>
    <x v="3"/>
    <x v="0"/>
    <x v="1"/>
    <x v="2"/>
    <x v="14"/>
    <x v="70"/>
    <x v="0"/>
    <m/>
  </r>
  <r>
    <x v="0"/>
    <x v="3"/>
    <x v="0"/>
    <x v="1"/>
    <x v="2"/>
    <x v="14"/>
    <x v="71"/>
    <x v="0"/>
    <m/>
  </r>
  <r>
    <x v="0"/>
    <x v="3"/>
    <x v="0"/>
    <x v="1"/>
    <x v="2"/>
    <x v="14"/>
    <x v="72"/>
    <x v="0"/>
    <m/>
  </r>
  <r>
    <x v="0"/>
    <x v="3"/>
    <x v="0"/>
    <x v="1"/>
    <x v="2"/>
    <x v="14"/>
    <x v="73"/>
    <x v="0"/>
    <m/>
  </r>
  <r>
    <x v="0"/>
    <x v="3"/>
    <x v="0"/>
    <x v="1"/>
    <x v="2"/>
    <x v="2"/>
    <x v="31"/>
    <x v="0"/>
    <n v="25428577.039999999"/>
  </r>
  <r>
    <x v="0"/>
    <x v="3"/>
    <x v="0"/>
    <x v="1"/>
    <x v="2"/>
    <x v="2"/>
    <x v="6"/>
    <x v="0"/>
    <n v="-3932326"/>
  </r>
  <r>
    <x v="0"/>
    <x v="3"/>
    <x v="0"/>
    <x v="1"/>
    <x v="2"/>
    <x v="2"/>
    <x v="41"/>
    <x v="0"/>
    <m/>
  </r>
  <r>
    <x v="0"/>
    <x v="3"/>
    <x v="0"/>
    <x v="1"/>
    <x v="2"/>
    <x v="2"/>
    <x v="42"/>
    <x v="0"/>
    <m/>
  </r>
  <r>
    <x v="0"/>
    <x v="3"/>
    <x v="0"/>
    <x v="1"/>
    <x v="2"/>
    <x v="2"/>
    <x v="21"/>
    <x v="0"/>
    <n v="-5923703.25"/>
  </r>
  <r>
    <x v="0"/>
    <x v="3"/>
    <x v="0"/>
    <x v="1"/>
    <x v="2"/>
    <x v="2"/>
    <x v="43"/>
    <x v="0"/>
    <m/>
  </r>
  <r>
    <x v="0"/>
    <x v="3"/>
    <x v="0"/>
    <x v="1"/>
    <x v="2"/>
    <x v="2"/>
    <x v="67"/>
    <x v="0"/>
    <n v="-1052028.82"/>
  </r>
  <r>
    <x v="0"/>
    <x v="3"/>
    <x v="0"/>
    <x v="1"/>
    <x v="2"/>
    <x v="2"/>
    <x v="38"/>
    <x v="0"/>
    <m/>
  </r>
  <r>
    <x v="0"/>
    <x v="3"/>
    <x v="0"/>
    <x v="1"/>
    <x v="2"/>
    <x v="2"/>
    <x v="39"/>
    <x v="0"/>
    <n v="522000"/>
  </r>
  <r>
    <x v="0"/>
    <x v="3"/>
    <x v="0"/>
    <x v="1"/>
    <x v="2"/>
    <x v="2"/>
    <x v="65"/>
    <x v="0"/>
    <m/>
  </r>
  <r>
    <x v="0"/>
    <x v="3"/>
    <x v="0"/>
    <x v="1"/>
    <x v="2"/>
    <x v="13"/>
    <x v="34"/>
    <x v="0"/>
    <n v="-2518.08"/>
  </r>
  <r>
    <x v="0"/>
    <x v="3"/>
    <x v="0"/>
    <x v="1"/>
    <x v="2"/>
    <x v="8"/>
    <x v="22"/>
    <x v="0"/>
    <n v="1335346"/>
  </r>
  <r>
    <x v="0"/>
    <x v="3"/>
    <x v="0"/>
    <x v="2"/>
    <x v="3"/>
    <x v="4"/>
    <x v="8"/>
    <x v="0"/>
    <n v="200000000"/>
  </r>
  <r>
    <x v="0"/>
    <x v="3"/>
    <x v="0"/>
    <x v="2"/>
    <x v="3"/>
    <x v="4"/>
    <x v="9"/>
    <x v="0"/>
    <n v="-194000000"/>
  </r>
  <r>
    <x v="0"/>
    <x v="3"/>
    <x v="0"/>
    <x v="2"/>
    <x v="3"/>
    <x v="4"/>
    <x v="46"/>
    <x v="0"/>
    <n v="54327800"/>
  </r>
  <r>
    <x v="0"/>
    <x v="3"/>
    <x v="0"/>
    <x v="2"/>
    <x v="3"/>
    <x v="5"/>
    <x v="54"/>
    <x v="0"/>
    <n v="3330135.5499999989"/>
  </r>
  <r>
    <x v="0"/>
    <x v="3"/>
    <x v="0"/>
    <x v="2"/>
    <x v="3"/>
    <x v="5"/>
    <x v="60"/>
    <x v="0"/>
    <n v="55873706.340000004"/>
  </r>
  <r>
    <x v="1"/>
    <x v="3"/>
    <x v="0"/>
    <x v="0"/>
    <x v="0"/>
    <x v="0"/>
    <x v="0"/>
    <x v="0"/>
    <m/>
  </r>
  <r>
    <x v="1"/>
    <x v="3"/>
    <x v="0"/>
    <x v="0"/>
    <x v="0"/>
    <x v="0"/>
    <x v="11"/>
    <x v="0"/>
    <m/>
  </r>
  <r>
    <x v="1"/>
    <x v="3"/>
    <x v="0"/>
    <x v="0"/>
    <x v="0"/>
    <x v="0"/>
    <x v="1"/>
    <x v="0"/>
    <m/>
  </r>
  <r>
    <x v="1"/>
    <x v="3"/>
    <x v="0"/>
    <x v="0"/>
    <x v="0"/>
    <x v="0"/>
    <x v="44"/>
    <x v="0"/>
    <n v="14643793.640000001"/>
  </r>
  <r>
    <x v="1"/>
    <x v="3"/>
    <x v="0"/>
    <x v="0"/>
    <x v="0"/>
    <x v="12"/>
    <x v="51"/>
    <x v="6"/>
    <n v="6324000"/>
  </r>
  <r>
    <x v="1"/>
    <x v="3"/>
    <x v="0"/>
    <x v="0"/>
    <x v="0"/>
    <x v="12"/>
    <x v="51"/>
    <x v="1"/>
    <n v="7120554.6299999999"/>
  </r>
  <r>
    <x v="1"/>
    <x v="3"/>
    <x v="0"/>
    <x v="0"/>
    <x v="0"/>
    <x v="0"/>
    <x v="28"/>
    <x v="0"/>
    <n v="37546403.259999998"/>
  </r>
  <r>
    <x v="1"/>
    <x v="3"/>
    <x v="0"/>
    <x v="0"/>
    <x v="0"/>
    <x v="0"/>
    <x v="24"/>
    <x v="0"/>
    <n v="3675201.4"/>
  </r>
  <r>
    <x v="1"/>
    <x v="3"/>
    <x v="0"/>
    <x v="0"/>
    <x v="0"/>
    <x v="0"/>
    <x v="61"/>
    <x v="0"/>
    <m/>
  </r>
  <r>
    <x v="1"/>
    <x v="3"/>
    <x v="0"/>
    <x v="0"/>
    <x v="0"/>
    <x v="0"/>
    <x v="2"/>
    <x v="0"/>
    <m/>
  </r>
  <r>
    <x v="1"/>
    <x v="3"/>
    <x v="0"/>
    <x v="0"/>
    <x v="0"/>
    <x v="0"/>
    <x v="47"/>
    <x v="0"/>
    <n v="1935772.96"/>
  </r>
  <r>
    <x v="1"/>
    <x v="3"/>
    <x v="0"/>
    <x v="0"/>
    <x v="0"/>
    <x v="0"/>
    <x v="55"/>
    <x v="0"/>
    <n v="85092.19"/>
  </r>
  <r>
    <x v="1"/>
    <x v="3"/>
    <x v="0"/>
    <x v="0"/>
    <x v="0"/>
    <x v="0"/>
    <x v="48"/>
    <x v="0"/>
    <m/>
  </r>
  <r>
    <x v="1"/>
    <x v="3"/>
    <x v="0"/>
    <x v="0"/>
    <x v="0"/>
    <x v="0"/>
    <x v="74"/>
    <x v="0"/>
    <n v="38702"/>
  </r>
  <r>
    <x v="1"/>
    <x v="3"/>
    <x v="0"/>
    <x v="0"/>
    <x v="0"/>
    <x v="0"/>
    <x v="75"/>
    <x v="0"/>
    <n v="6385.76"/>
  </r>
  <r>
    <x v="1"/>
    <x v="3"/>
    <x v="0"/>
    <x v="0"/>
    <x v="0"/>
    <x v="0"/>
    <x v="77"/>
    <x v="0"/>
    <n v="7848"/>
  </r>
  <r>
    <x v="1"/>
    <x v="3"/>
    <x v="0"/>
    <x v="0"/>
    <x v="0"/>
    <x v="0"/>
    <x v="49"/>
    <x v="0"/>
    <n v="688400.8"/>
  </r>
  <r>
    <x v="1"/>
    <x v="3"/>
    <x v="0"/>
    <x v="0"/>
    <x v="0"/>
    <x v="0"/>
    <x v="56"/>
    <x v="0"/>
    <n v="36481.15"/>
  </r>
  <r>
    <x v="1"/>
    <x v="3"/>
    <x v="0"/>
    <x v="0"/>
    <x v="0"/>
    <x v="0"/>
    <x v="52"/>
    <x v="0"/>
    <n v="34559.85"/>
  </r>
  <r>
    <x v="1"/>
    <x v="3"/>
    <x v="0"/>
    <x v="0"/>
    <x v="0"/>
    <x v="0"/>
    <x v="64"/>
    <x v="0"/>
    <m/>
  </r>
  <r>
    <x v="1"/>
    <x v="3"/>
    <x v="0"/>
    <x v="0"/>
    <x v="0"/>
    <x v="0"/>
    <x v="36"/>
    <x v="0"/>
    <n v="1063133"/>
  </r>
  <r>
    <x v="1"/>
    <x v="3"/>
    <x v="0"/>
    <x v="0"/>
    <x v="0"/>
    <x v="6"/>
    <x v="12"/>
    <x v="0"/>
    <n v="42976341.5"/>
  </r>
  <r>
    <x v="1"/>
    <x v="3"/>
    <x v="0"/>
    <x v="0"/>
    <x v="0"/>
    <x v="11"/>
    <x v="45"/>
    <x v="0"/>
    <n v="1692000"/>
  </r>
  <r>
    <x v="1"/>
    <x v="3"/>
    <x v="0"/>
    <x v="0"/>
    <x v="1"/>
    <x v="7"/>
    <x v="13"/>
    <x v="0"/>
    <n v="4637000"/>
  </r>
  <r>
    <x v="1"/>
    <x v="3"/>
    <x v="0"/>
    <x v="0"/>
    <x v="1"/>
    <x v="7"/>
    <x v="68"/>
    <x v="0"/>
    <n v="320000"/>
  </r>
  <r>
    <x v="1"/>
    <x v="3"/>
    <x v="0"/>
    <x v="0"/>
    <x v="1"/>
    <x v="15"/>
    <x v="76"/>
    <x v="0"/>
    <n v="1743600"/>
  </r>
  <r>
    <x v="1"/>
    <x v="3"/>
    <x v="0"/>
    <x v="1"/>
    <x v="2"/>
    <x v="8"/>
    <x v="50"/>
    <x v="0"/>
    <m/>
  </r>
  <r>
    <x v="1"/>
    <x v="3"/>
    <x v="0"/>
    <x v="1"/>
    <x v="2"/>
    <x v="8"/>
    <x v="14"/>
    <x v="0"/>
    <n v="7076777.7000000002"/>
  </r>
  <r>
    <x v="1"/>
    <x v="3"/>
    <x v="0"/>
    <x v="1"/>
    <x v="2"/>
    <x v="8"/>
    <x v="53"/>
    <x v="0"/>
    <m/>
  </r>
  <r>
    <x v="1"/>
    <x v="3"/>
    <x v="0"/>
    <x v="1"/>
    <x v="2"/>
    <x v="9"/>
    <x v="15"/>
    <x v="0"/>
    <n v="3031990"/>
  </r>
  <r>
    <x v="1"/>
    <x v="3"/>
    <x v="0"/>
    <x v="1"/>
    <x v="2"/>
    <x v="9"/>
    <x v="16"/>
    <x v="0"/>
    <n v="363764"/>
  </r>
  <r>
    <x v="1"/>
    <x v="3"/>
    <x v="0"/>
    <x v="1"/>
    <x v="2"/>
    <x v="9"/>
    <x v="17"/>
    <x v="0"/>
    <n v="2431008"/>
  </r>
  <r>
    <x v="1"/>
    <x v="3"/>
    <x v="0"/>
    <x v="1"/>
    <x v="2"/>
    <x v="9"/>
    <x v="18"/>
    <x v="0"/>
    <n v="1369635"/>
  </r>
  <r>
    <x v="1"/>
    <x v="3"/>
    <x v="0"/>
    <x v="1"/>
    <x v="2"/>
    <x v="3"/>
    <x v="7"/>
    <x v="0"/>
    <m/>
  </r>
  <r>
    <x v="1"/>
    <x v="3"/>
    <x v="0"/>
    <x v="1"/>
    <x v="2"/>
    <x v="3"/>
    <x v="7"/>
    <x v="0"/>
    <m/>
  </r>
  <r>
    <x v="1"/>
    <x v="3"/>
    <x v="0"/>
    <x v="1"/>
    <x v="2"/>
    <x v="3"/>
    <x v="7"/>
    <x v="0"/>
    <m/>
  </r>
  <r>
    <x v="1"/>
    <x v="3"/>
    <x v="0"/>
    <x v="1"/>
    <x v="2"/>
    <x v="3"/>
    <x v="7"/>
    <x v="0"/>
    <m/>
  </r>
  <r>
    <x v="1"/>
    <x v="3"/>
    <x v="0"/>
    <x v="1"/>
    <x v="2"/>
    <x v="3"/>
    <x v="7"/>
    <x v="0"/>
    <m/>
  </r>
  <r>
    <x v="1"/>
    <x v="3"/>
    <x v="0"/>
    <x v="1"/>
    <x v="2"/>
    <x v="2"/>
    <x v="25"/>
    <x v="0"/>
    <n v="276716.15999999997"/>
  </r>
  <r>
    <x v="1"/>
    <x v="3"/>
    <x v="0"/>
    <x v="1"/>
    <x v="2"/>
    <x v="2"/>
    <x v="69"/>
    <x v="0"/>
    <m/>
  </r>
  <r>
    <x v="1"/>
    <x v="3"/>
    <x v="0"/>
    <x v="1"/>
    <x v="2"/>
    <x v="2"/>
    <x v="32"/>
    <x v="0"/>
    <n v="638809.4"/>
  </r>
  <r>
    <x v="1"/>
    <x v="3"/>
    <x v="0"/>
    <x v="1"/>
    <x v="2"/>
    <x v="2"/>
    <x v="66"/>
    <x v="0"/>
    <m/>
  </r>
  <r>
    <x v="1"/>
    <x v="3"/>
    <x v="0"/>
    <x v="1"/>
    <x v="2"/>
    <x v="2"/>
    <x v="63"/>
    <x v="0"/>
    <n v="6205"/>
  </r>
  <r>
    <x v="1"/>
    <x v="3"/>
    <x v="0"/>
    <x v="1"/>
    <x v="2"/>
    <x v="2"/>
    <x v="19"/>
    <x v="0"/>
    <m/>
  </r>
  <r>
    <x v="1"/>
    <x v="3"/>
    <x v="0"/>
    <x v="1"/>
    <x v="2"/>
    <x v="2"/>
    <x v="62"/>
    <x v="0"/>
    <m/>
  </r>
  <r>
    <x v="1"/>
    <x v="3"/>
    <x v="0"/>
    <x v="1"/>
    <x v="2"/>
    <x v="2"/>
    <x v="78"/>
    <x v="0"/>
    <n v="243000"/>
  </r>
  <r>
    <x v="1"/>
    <x v="3"/>
    <x v="0"/>
    <x v="1"/>
    <x v="2"/>
    <x v="2"/>
    <x v="40"/>
    <x v="0"/>
    <n v="124793"/>
  </r>
  <r>
    <x v="1"/>
    <x v="3"/>
    <x v="0"/>
    <x v="1"/>
    <x v="2"/>
    <x v="2"/>
    <x v="5"/>
    <x v="0"/>
    <n v="11790.23"/>
  </r>
  <r>
    <x v="1"/>
    <x v="3"/>
    <x v="0"/>
    <x v="1"/>
    <x v="2"/>
    <x v="2"/>
    <x v="27"/>
    <x v="0"/>
    <n v="30099.7"/>
  </r>
  <r>
    <x v="1"/>
    <x v="3"/>
    <x v="0"/>
    <x v="1"/>
    <x v="2"/>
    <x v="2"/>
    <x v="30"/>
    <x v="0"/>
    <n v="145112.03"/>
  </r>
  <r>
    <x v="1"/>
    <x v="3"/>
    <x v="0"/>
    <x v="1"/>
    <x v="2"/>
    <x v="2"/>
    <x v="79"/>
    <x v="0"/>
    <n v="952"/>
  </r>
  <r>
    <x v="1"/>
    <x v="3"/>
    <x v="0"/>
    <x v="1"/>
    <x v="2"/>
    <x v="14"/>
    <x v="70"/>
    <x v="0"/>
    <m/>
  </r>
  <r>
    <x v="1"/>
    <x v="3"/>
    <x v="0"/>
    <x v="1"/>
    <x v="2"/>
    <x v="14"/>
    <x v="71"/>
    <x v="0"/>
    <m/>
  </r>
  <r>
    <x v="1"/>
    <x v="3"/>
    <x v="0"/>
    <x v="1"/>
    <x v="2"/>
    <x v="14"/>
    <x v="72"/>
    <x v="0"/>
    <m/>
  </r>
  <r>
    <x v="1"/>
    <x v="3"/>
    <x v="0"/>
    <x v="1"/>
    <x v="2"/>
    <x v="14"/>
    <x v="73"/>
    <x v="0"/>
    <m/>
  </r>
  <r>
    <x v="1"/>
    <x v="3"/>
    <x v="0"/>
    <x v="1"/>
    <x v="2"/>
    <x v="2"/>
    <x v="31"/>
    <x v="0"/>
    <n v="5932481.0999999996"/>
  </r>
  <r>
    <x v="1"/>
    <x v="3"/>
    <x v="0"/>
    <x v="1"/>
    <x v="2"/>
    <x v="2"/>
    <x v="6"/>
    <x v="0"/>
    <n v="-894982"/>
  </r>
  <r>
    <x v="1"/>
    <x v="3"/>
    <x v="0"/>
    <x v="1"/>
    <x v="2"/>
    <x v="2"/>
    <x v="41"/>
    <x v="0"/>
    <m/>
  </r>
  <r>
    <x v="1"/>
    <x v="3"/>
    <x v="0"/>
    <x v="1"/>
    <x v="2"/>
    <x v="2"/>
    <x v="42"/>
    <x v="0"/>
    <m/>
  </r>
  <r>
    <x v="1"/>
    <x v="3"/>
    <x v="0"/>
    <x v="1"/>
    <x v="2"/>
    <x v="2"/>
    <x v="21"/>
    <x v="0"/>
    <n v="-2910532"/>
  </r>
  <r>
    <x v="1"/>
    <x v="3"/>
    <x v="0"/>
    <x v="1"/>
    <x v="2"/>
    <x v="2"/>
    <x v="43"/>
    <x v="0"/>
    <n v="-21040"/>
  </r>
  <r>
    <x v="1"/>
    <x v="3"/>
    <x v="0"/>
    <x v="1"/>
    <x v="2"/>
    <x v="2"/>
    <x v="67"/>
    <x v="0"/>
    <n v="-207243.7"/>
  </r>
  <r>
    <x v="1"/>
    <x v="3"/>
    <x v="0"/>
    <x v="1"/>
    <x v="2"/>
    <x v="2"/>
    <x v="38"/>
    <x v="0"/>
    <m/>
  </r>
  <r>
    <x v="1"/>
    <x v="3"/>
    <x v="0"/>
    <x v="1"/>
    <x v="2"/>
    <x v="2"/>
    <x v="39"/>
    <x v="0"/>
    <n v="522000"/>
  </r>
  <r>
    <x v="1"/>
    <x v="3"/>
    <x v="0"/>
    <x v="1"/>
    <x v="2"/>
    <x v="2"/>
    <x v="65"/>
    <x v="0"/>
    <m/>
  </r>
  <r>
    <x v="1"/>
    <x v="3"/>
    <x v="0"/>
    <x v="1"/>
    <x v="2"/>
    <x v="13"/>
    <x v="34"/>
    <x v="0"/>
    <n v="-2518.08"/>
  </r>
  <r>
    <x v="1"/>
    <x v="3"/>
    <x v="0"/>
    <x v="1"/>
    <x v="2"/>
    <x v="8"/>
    <x v="22"/>
    <x v="0"/>
    <n v="1250622"/>
  </r>
  <r>
    <x v="1"/>
    <x v="3"/>
    <x v="0"/>
    <x v="2"/>
    <x v="3"/>
    <x v="4"/>
    <x v="8"/>
    <x v="0"/>
    <n v="200000000"/>
  </r>
  <r>
    <x v="1"/>
    <x v="3"/>
    <x v="0"/>
    <x v="2"/>
    <x v="3"/>
    <x v="4"/>
    <x v="9"/>
    <x v="0"/>
    <n v="-194000000"/>
  </r>
  <r>
    <x v="1"/>
    <x v="3"/>
    <x v="0"/>
    <x v="2"/>
    <x v="3"/>
    <x v="4"/>
    <x v="46"/>
    <x v="0"/>
    <n v="54327800"/>
  </r>
  <r>
    <x v="1"/>
    <x v="3"/>
    <x v="0"/>
    <x v="2"/>
    <x v="3"/>
    <x v="5"/>
    <x v="54"/>
    <x v="0"/>
    <n v="-14375811.560000002"/>
  </r>
  <r>
    <x v="1"/>
    <x v="3"/>
    <x v="0"/>
    <x v="2"/>
    <x v="3"/>
    <x v="5"/>
    <x v="60"/>
    <x v="0"/>
    <n v="59203841.890000001"/>
  </r>
  <r>
    <x v="2"/>
    <x v="3"/>
    <x v="0"/>
    <x v="0"/>
    <x v="0"/>
    <x v="0"/>
    <x v="0"/>
    <x v="0"/>
    <m/>
  </r>
  <r>
    <x v="2"/>
    <x v="3"/>
    <x v="0"/>
    <x v="0"/>
    <x v="0"/>
    <x v="0"/>
    <x v="11"/>
    <x v="0"/>
    <m/>
  </r>
  <r>
    <x v="2"/>
    <x v="3"/>
    <x v="0"/>
    <x v="0"/>
    <x v="0"/>
    <x v="0"/>
    <x v="1"/>
    <x v="0"/>
    <m/>
  </r>
  <r>
    <x v="2"/>
    <x v="3"/>
    <x v="0"/>
    <x v="0"/>
    <x v="0"/>
    <x v="0"/>
    <x v="44"/>
    <x v="0"/>
    <n v="16803004.199999999"/>
  </r>
  <r>
    <x v="2"/>
    <x v="3"/>
    <x v="0"/>
    <x v="0"/>
    <x v="0"/>
    <x v="12"/>
    <x v="51"/>
    <x v="6"/>
    <n v="8324000"/>
  </r>
  <r>
    <x v="2"/>
    <x v="3"/>
    <x v="0"/>
    <x v="0"/>
    <x v="0"/>
    <x v="12"/>
    <x v="51"/>
    <x v="1"/>
    <n v="9081868.2699999996"/>
  </r>
  <r>
    <x v="2"/>
    <x v="3"/>
    <x v="0"/>
    <x v="0"/>
    <x v="0"/>
    <x v="0"/>
    <x v="28"/>
    <x v="0"/>
    <n v="44704001.619999997"/>
  </r>
  <r>
    <x v="2"/>
    <x v="3"/>
    <x v="0"/>
    <x v="0"/>
    <x v="0"/>
    <x v="0"/>
    <x v="24"/>
    <x v="0"/>
    <n v="3634201.4"/>
  </r>
  <r>
    <x v="2"/>
    <x v="3"/>
    <x v="0"/>
    <x v="0"/>
    <x v="0"/>
    <x v="0"/>
    <x v="61"/>
    <x v="0"/>
    <m/>
  </r>
  <r>
    <x v="2"/>
    <x v="3"/>
    <x v="0"/>
    <x v="0"/>
    <x v="0"/>
    <x v="0"/>
    <x v="2"/>
    <x v="0"/>
    <m/>
  </r>
  <r>
    <x v="2"/>
    <x v="3"/>
    <x v="0"/>
    <x v="0"/>
    <x v="0"/>
    <x v="0"/>
    <x v="47"/>
    <x v="0"/>
    <n v="2165523.75"/>
  </r>
  <r>
    <x v="2"/>
    <x v="3"/>
    <x v="0"/>
    <x v="0"/>
    <x v="0"/>
    <x v="0"/>
    <x v="55"/>
    <x v="0"/>
    <n v="85092.19"/>
  </r>
  <r>
    <x v="2"/>
    <x v="3"/>
    <x v="0"/>
    <x v="0"/>
    <x v="0"/>
    <x v="0"/>
    <x v="48"/>
    <x v="0"/>
    <m/>
  </r>
  <r>
    <x v="2"/>
    <x v="3"/>
    <x v="0"/>
    <x v="0"/>
    <x v="0"/>
    <x v="0"/>
    <x v="74"/>
    <x v="0"/>
    <n v="38702"/>
  </r>
  <r>
    <x v="2"/>
    <x v="3"/>
    <x v="0"/>
    <x v="0"/>
    <x v="0"/>
    <x v="0"/>
    <x v="75"/>
    <x v="0"/>
    <n v="6385.76"/>
  </r>
  <r>
    <x v="2"/>
    <x v="3"/>
    <x v="0"/>
    <x v="0"/>
    <x v="0"/>
    <x v="0"/>
    <x v="77"/>
    <x v="0"/>
    <n v="7848"/>
  </r>
  <r>
    <x v="2"/>
    <x v="3"/>
    <x v="0"/>
    <x v="0"/>
    <x v="0"/>
    <x v="0"/>
    <x v="49"/>
    <x v="0"/>
    <n v="727574.8"/>
  </r>
  <r>
    <x v="2"/>
    <x v="3"/>
    <x v="0"/>
    <x v="0"/>
    <x v="0"/>
    <x v="0"/>
    <x v="56"/>
    <x v="0"/>
    <n v="36481.15"/>
  </r>
  <r>
    <x v="2"/>
    <x v="3"/>
    <x v="0"/>
    <x v="0"/>
    <x v="0"/>
    <x v="0"/>
    <x v="52"/>
    <x v="0"/>
    <n v="34559.85"/>
  </r>
  <r>
    <x v="2"/>
    <x v="3"/>
    <x v="0"/>
    <x v="0"/>
    <x v="0"/>
    <x v="0"/>
    <x v="64"/>
    <x v="0"/>
    <m/>
  </r>
  <r>
    <x v="2"/>
    <x v="3"/>
    <x v="0"/>
    <x v="0"/>
    <x v="0"/>
    <x v="0"/>
    <x v="36"/>
    <x v="0"/>
    <n v="1216718"/>
  </r>
  <r>
    <x v="2"/>
    <x v="3"/>
    <x v="0"/>
    <x v="0"/>
    <x v="0"/>
    <x v="6"/>
    <x v="12"/>
    <x v="0"/>
    <n v="36867151"/>
  </r>
  <r>
    <x v="2"/>
    <x v="3"/>
    <x v="0"/>
    <x v="0"/>
    <x v="0"/>
    <x v="11"/>
    <x v="45"/>
    <x v="0"/>
    <m/>
  </r>
  <r>
    <x v="2"/>
    <x v="3"/>
    <x v="0"/>
    <x v="0"/>
    <x v="1"/>
    <x v="7"/>
    <x v="13"/>
    <x v="0"/>
    <n v="4637000"/>
  </r>
  <r>
    <x v="2"/>
    <x v="3"/>
    <x v="0"/>
    <x v="0"/>
    <x v="1"/>
    <x v="7"/>
    <x v="68"/>
    <x v="0"/>
    <n v="2135000"/>
  </r>
  <r>
    <x v="2"/>
    <x v="3"/>
    <x v="0"/>
    <x v="0"/>
    <x v="1"/>
    <x v="15"/>
    <x v="76"/>
    <x v="0"/>
    <n v="1743600"/>
  </r>
  <r>
    <x v="2"/>
    <x v="3"/>
    <x v="0"/>
    <x v="1"/>
    <x v="2"/>
    <x v="8"/>
    <x v="50"/>
    <x v="0"/>
    <m/>
  </r>
  <r>
    <x v="2"/>
    <x v="3"/>
    <x v="0"/>
    <x v="1"/>
    <x v="2"/>
    <x v="8"/>
    <x v="14"/>
    <x v="0"/>
    <n v="19334630.719999999"/>
  </r>
  <r>
    <x v="2"/>
    <x v="3"/>
    <x v="0"/>
    <x v="1"/>
    <x v="2"/>
    <x v="8"/>
    <x v="53"/>
    <x v="0"/>
    <m/>
  </r>
  <r>
    <x v="2"/>
    <x v="3"/>
    <x v="0"/>
    <x v="1"/>
    <x v="2"/>
    <x v="9"/>
    <x v="15"/>
    <x v="0"/>
    <n v="2571111"/>
  </r>
  <r>
    <x v="2"/>
    <x v="3"/>
    <x v="0"/>
    <x v="1"/>
    <x v="2"/>
    <x v="9"/>
    <x v="16"/>
    <x v="0"/>
    <n v="308457"/>
  </r>
  <r>
    <x v="2"/>
    <x v="3"/>
    <x v="0"/>
    <x v="1"/>
    <x v="2"/>
    <x v="9"/>
    <x v="17"/>
    <x v="0"/>
    <n v="2227181"/>
  </r>
  <r>
    <x v="2"/>
    <x v="3"/>
    <x v="0"/>
    <x v="1"/>
    <x v="2"/>
    <x v="9"/>
    <x v="18"/>
    <x v="0"/>
    <n v="1310770"/>
  </r>
  <r>
    <x v="2"/>
    <x v="3"/>
    <x v="0"/>
    <x v="1"/>
    <x v="2"/>
    <x v="3"/>
    <x v="7"/>
    <x v="0"/>
    <m/>
  </r>
  <r>
    <x v="2"/>
    <x v="3"/>
    <x v="0"/>
    <x v="1"/>
    <x v="2"/>
    <x v="3"/>
    <x v="7"/>
    <x v="0"/>
    <m/>
  </r>
  <r>
    <x v="2"/>
    <x v="3"/>
    <x v="0"/>
    <x v="1"/>
    <x v="2"/>
    <x v="3"/>
    <x v="7"/>
    <x v="0"/>
    <m/>
  </r>
  <r>
    <x v="2"/>
    <x v="3"/>
    <x v="0"/>
    <x v="1"/>
    <x v="2"/>
    <x v="3"/>
    <x v="7"/>
    <x v="0"/>
    <m/>
  </r>
  <r>
    <x v="2"/>
    <x v="3"/>
    <x v="0"/>
    <x v="1"/>
    <x v="2"/>
    <x v="3"/>
    <x v="7"/>
    <x v="0"/>
    <m/>
  </r>
  <r>
    <x v="2"/>
    <x v="3"/>
    <x v="0"/>
    <x v="1"/>
    <x v="2"/>
    <x v="2"/>
    <x v="25"/>
    <x v="0"/>
    <n v="420654.16"/>
  </r>
  <r>
    <x v="2"/>
    <x v="3"/>
    <x v="0"/>
    <x v="1"/>
    <x v="2"/>
    <x v="2"/>
    <x v="69"/>
    <x v="0"/>
    <m/>
  </r>
  <r>
    <x v="2"/>
    <x v="3"/>
    <x v="0"/>
    <x v="1"/>
    <x v="2"/>
    <x v="2"/>
    <x v="32"/>
    <x v="0"/>
    <n v="650769.4"/>
  </r>
  <r>
    <x v="2"/>
    <x v="3"/>
    <x v="0"/>
    <x v="1"/>
    <x v="2"/>
    <x v="2"/>
    <x v="66"/>
    <x v="0"/>
    <m/>
  </r>
  <r>
    <x v="2"/>
    <x v="3"/>
    <x v="0"/>
    <x v="1"/>
    <x v="2"/>
    <x v="2"/>
    <x v="63"/>
    <x v="0"/>
    <n v="3067"/>
  </r>
  <r>
    <x v="2"/>
    <x v="3"/>
    <x v="0"/>
    <x v="1"/>
    <x v="2"/>
    <x v="2"/>
    <x v="19"/>
    <x v="0"/>
    <m/>
  </r>
  <r>
    <x v="2"/>
    <x v="3"/>
    <x v="0"/>
    <x v="1"/>
    <x v="2"/>
    <x v="2"/>
    <x v="62"/>
    <x v="0"/>
    <m/>
  </r>
  <r>
    <x v="2"/>
    <x v="3"/>
    <x v="0"/>
    <x v="1"/>
    <x v="2"/>
    <x v="2"/>
    <x v="78"/>
    <x v="0"/>
    <m/>
  </r>
  <r>
    <x v="2"/>
    <x v="3"/>
    <x v="0"/>
    <x v="1"/>
    <x v="2"/>
    <x v="2"/>
    <x v="40"/>
    <x v="0"/>
    <n v="153585"/>
  </r>
  <r>
    <x v="2"/>
    <x v="3"/>
    <x v="0"/>
    <x v="1"/>
    <x v="2"/>
    <x v="2"/>
    <x v="5"/>
    <x v="0"/>
    <n v="26422.23"/>
  </r>
  <r>
    <x v="2"/>
    <x v="3"/>
    <x v="0"/>
    <x v="1"/>
    <x v="2"/>
    <x v="2"/>
    <x v="27"/>
    <x v="0"/>
    <n v="51119.7"/>
  </r>
  <r>
    <x v="2"/>
    <x v="3"/>
    <x v="0"/>
    <x v="1"/>
    <x v="2"/>
    <x v="2"/>
    <x v="30"/>
    <x v="0"/>
    <n v="211947.03"/>
  </r>
  <r>
    <x v="2"/>
    <x v="3"/>
    <x v="0"/>
    <x v="1"/>
    <x v="2"/>
    <x v="2"/>
    <x v="79"/>
    <x v="0"/>
    <n v="952"/>
  </r>
  <r>
    <x v="2"/>
    <x v="3"/>
    <x v="0"/>
    <x v="1"/>
    <x v="2"/>
    <x v="14"/>
    <x v="70"/>
    <x v="0"/>
    <n v="212617"/>
  </r>
  <r>
    <x v="2"/>
    <x v="3"/>
    <x v="0"/>
    <x v="1"/>
    <x v="2"/>
    <x v="14"/>
    <x v="71"/>
    <x v="0"/>
    <n v="211333"/>
  </r>
  <r>
    <x v="2"/>
    <x v="3"/>
    <x v="0"/>
    <x v="1"/>
    <x v="2"/>
    <x v="14"/>
    <x v="72"/>
    <x v="0"/>
    <n v="27501"/>
  </r>
  <r>
    <x v="2"/>
    <x v="3"/>
    <x v="0"/>
    <x v="1"/>
    <x v="2"/>
    <x v="14"/>
    <x v="73"/>
    <x v="0"/>
    <n v="846617"/>
  </r>
  <r>
    <x v="2"/>
    <x v="3"/>
    <x v="0"/>
    <x v="1"/>
    <x v="2"/>
    <x v="2"/>
    <x v="31"/>
    <x v="0"/>
    <n v="13624048.529999999"/>
  </r>
  <r>
    <x v="2"/>
    <x v="3"/>
    <x v="0"/>
    <x v="1"/>
    <x v="2"/>
    <x v="2"/>
    <x v="6"/>
    <x v="0"/>
    <n v="-2243838"/>
  </r>
  <r>
    <x v="2"/>
    <x v="3"/>
    <x v="0"/>
    <x v="1"/>
    <x v="2"/>
    <x v="2"/>
    <x v="41"/>
    <x v="0"/>
    <m/>
  </r>
  <r>
    <x v="2"/>
    <x v="3"/>
    <x v="0"/>
    <x v="1"/>
    <x v="2"/>
    <x v="2"/>
    <x v="42"/>
    <x v="0"/>
    <m/>
  </r>
  <r>
    <x v="2"/>
    <x v="3"/>
    <x v="0"/>
    <x v="1"/>
    <x v="2"/>
    <x v="2"/>
    <x v="21"/>
    <x v="0"/>
    <n v="-4552860.7300000004"/>
  </r>
  <r>
    <x v="2"/>
    <x v="3"/>
    <x v="0"/>
    <x v="1"/>
    <x v="2"/>
    <x v="2"/>
    <x v="43"/>
    <x v="0"/>
    <n v="-58070"/>
  </r>
  <r>
    <x v="2"/>
    <x v="3"/>
    <x v="0"/>
    <x v="1"/>
    <x v="2"/>
    <x v="2"/>
    <x v="67"/>
    <x v="0"/>
    <n v="-645307.87"/>
  </r>
  <r>
    <x v="2"/>
    <x v="3"/>
    <x v="0"/>
    <x v="1"/>
    <x v="2"/>
    <x v="2"/>
    <x v="38"/>
    <x v="0"/>
    <m/>
  </r>
  <r>
    <x v="2"/>
    <x v="3"/>
    <x v="0"/>
    <x v="1"/>
    <x v="2"/>
    <x v="2"/>
    <x v="39"/>
    <x v="0"/>
    <n v="522000"/>
  </r>
  <r>
    <x v="2"/>
    <x v="3"/>
    <x v="0"/>
    <x v="1"/>
    <x v="2"/>
    <x v="2"/>
    <x v="65"/>
    <x v="0"/>
    <m/>
  </r>
  <r>
    <x v="2"/>
    <x v="3"/>
    <x v="0"/>
    <x v="1"/>
    <x v="2"/>
    <x v="13"/>
    <x v="34"/>
    <x v="0"/>
    <n v="-2518.08"/>
  </r>
  <r>
    <x v="2"/>
    <x v="3"/>
    <x v="0"/>
    <x v="1"/>
    <x v="2"/>
    <x v="8"/>
    <x v="22"/>
    <x v="0"/>
    <m/>
  </r>
  <r>
    <x v="2"/>
    <x v="3"/>
    <x v="0"/>
    <x v="2"/>
    <x v="3"/>
    <x v="4"/>
    <x v="8"/>
    <x v="0"/>
    <n v="200000000"/>
  </r>
  <r>
    <x v="2"/>
    <x v="3"/>
    <x v="0"/>
    <x v="2"/>
    <x v="3"/>
    <x v="4"/>
    <x v="9"/>
    <x v="0"/>
    <n v="-194000000"/>
  </r>
  <r>
    <x v="2"/>
    <x v="3"/>
    <x v="0"/>
    <x v="2"/>
    <x v="3"/>
    <x v="4"/>
    <x v="46"/>
    <x v="0"/>
    <n v="54327800"/>
  </r>
  <r>
    <x v="2"/>
    <x v="3"/>
    <x v="0"/>
    <x v="2"/>
    <x v="3"/>
    <x v="5"/>
    <x v="54"/>
    <x v="0"/>
    <n v="-8119306.4299999997"/>
  </r>
  <r>
    <x v="2"/>
    <x v="3"/>
    <x v="0"/>
    <x v="2"/>
    <x v="3"/>
    <x v="5"/>
    <x v="60"/>
    <x v="0"/>
    <n v="44828030.329999998"/>
  </r>
  <r>
    <x v="12"/>
    <x v="3"/>
    <x v="0"/>
    <x v="0"/>
    <x v="0"/>
    <x v="0"/>
    <x v="0"/>
    <x v="0"/>
    <m/>
  </r>
  <r>
    <x v="12"/>
    <x v="3"/>
    <x v="0"/>
    <x v="0"/>
    <x v="0"/>
    <x v="0"/>
    <x v="11"/>
    <x v="0"/>
    <m/>
  </r>
  <r>
    <x v="12"/>
    <x v="3"/>
    <x v="0"/>
    <x v="0"/>
    <x v="0"/>
    <x v="0"/>
    <x v="1"/>
    <x v="0"/>
    <m/>
  </r>
  <r>
    <x v="12"/>
    <x v="3"/>
    <x v="0"/>
    <x v="0"/>
    <x v="0"/>
    <x v="0"/>
    <x v="44"/>
    <x v="0"/>
    <n v="13615521.85"/>
  </r>
  <r>
    <x v="12"/>
    <x v="3"/>
    <x v="0"/>
    <x v="0"/>
    <x v="0"/>
    <x v="12"/>
    <x v="51"/>
    <x v="6"/>
    <n v="8324000"/>
  </r>
  <r>
    <x v="12"/>
    <x v="3"/>
    <x v="0"/>
    <x v="0"/>
    <x v="0"/>
    <x v="12"/>
    <x v="51"/>
    <x v="1"/>
    <n v="9081868.2699999996"/>
  </r>
  <r>
    <x v="12"/>
    <x v="3"/>
    <x v="0"/>
    <x v="0"/>
    <x v="0"/>
    <x v="0"/>
    <x v="28"/>
    <x v="0"/>
    <n v="45342899.57"/>
  </r>
  <r>
    <x v="12"/>
    <x v="3"/>
    <x v="0"/>
    <x v="0"/>
    <x v="0"/>
    <x v="0"/>
    <x v="24"/>
    <x v="0"/>
    <n v="3481913.4"/>
  </r>
  <r>
    <x v="12"/>
    <x v="3"/>
    <x v="0"/>
    <x v="0"/>
    <x v="0"/>
    <x v="0"/>
    <x v="61"/>
    <x v="0"/>
    <m/>
  </r>
  <r>
    <x v="12"/>
    <x v="3"/>
    <x v="0"/>
    <x v="0"/>
    <x v="0"/>
    <x v="0"/>
    <x v="2"/>
    <x v="0"/>
    <m/>
  </r>
  <r>
    <x v="12"/>
    <x v="3"/>
    <x v="0"/>
    <x v="0"/>
    <x v="0"/>
    <x v="0"/>
    <x v="47"/>
    <x v="0"/>
    <n v="2837426.91"/>
  </r>
  <r>
    <x v="12"/>
    <x v="3"/>
    <x v="0"/>
    <x v="0"/>
    <x v="0"/>
    <x v="0"/>
    <x v="55"/>
    <x v="0"/>
    <n v="85092.19"/>
  </r>
  <r>
    <x v="12"/>
    <x v="3"/>
    <x v="0"/>
    <x v="0"/>
    <x v="0"/>
    <x v="0"/>
    <x v="48"/>
    <x v="0"/>
    <m/>
  </r>
  <r>
    <x v="12"/>
    <x v="3"/>
    <x v="0"/>
    <x v="0"/>
    <x v="0"/>
    <x v="0"/>
    <x v="74"/>
    <x v="0"/>
    <n v="38702"/>
  </r>
  <r>
    <x v="12"/>
    <x v="3"/>
    <x v="0"/>
    <x v="0"/>
    <x v="0"/>
    <x v="0"/>
    <x v="75"/>
    <x v="0"/>
    <n v="6385.76"/>
  </r>
  <r>
    <x v="12"/>
    <x v="3"/>
    <x v="0"/>
    <x v="0"/>
    <x v="0"/>
    <x v="0"/>
    <x v="77"/>
    <x v="0"/>
    <n v="7848"/>
  </r>
  <r>
    <x v="12"/>
    <x v="3"/>
    <x v="0"/>
    <x v="0"/>
    <x v="0"/>
    <x v="0"/>
    <x v="49"/>
    <x v="0"/>
    <n v="850033.46"/>
  </r>
  <r>
    <x v="12"/>
    <x v="3"/>
    <x v="0"/>
    <x v="0"/>
    <x v="0"/>
    <x v="0"/>
    <x v="56"/>
    <x v="0"/>
    <n v="36481.15"/>
  </r>
  <r>
    <x v="12"/>
    <x v="3"/>
    <x v="0"/>
    <x v="0"/>
    <x v="0"/>
    <x v="0"/>
    <x v="52"/>
    <x v="0"/>
    <n v="34559.85"/>
  </r>
  <r>
    <x v="12"/>
    <x v="3"/>
    <x v="0"/>
    <x v="0"/>
    <x v="0"/>
    <x v="0"/>
    <x v="64"/>
    <x v="0"/>
    <m/>
  </r>
  <r>
    <x v="12"/>
    <x v="3"/>
    <x v="0"/>
    <x v="0"/>
    <x v="0"/>
    <x v="0"/>
    <x v="36"/>
    <x v="0"/>
    <n v="1362258"/>
  </r>
  <r>
    <x v="12"/>
    <x v="3"/>
    <x v="0"/>
    <x v="0"/>
    <x v="0"/>
    <x v="6"/>
    <x v="12"/>
    <x v="0"/>
    <n v="30615926"/>
  </r>
  <r>
    <x v="12"/>
    <x v="3"/>
    <x v="0"/>
    <x v="0"/>
    <x v="0"/>
    <x v="11"/>
    <x v="45"/>
    <x v="0"/>
    <m/>
  </r>
  <r>
    <x v="12"/>
    <x v="3"/>
    <x v="0"/>
    <x v="0"/>
    <x v="1"/>
    <x v="7"/>
    <x v="13"/>
    <x v="0"/>
    <n v="4637000"/>
  </r>
  <r>
    <x v="12"/>
    <x v="3"/>
    <x v="0"/>
    <x v="0"/>
    <x v="1"/>
    <x v="7"/>
    <x v="68"/>
    <x v="0"/>
    <n v="2135000"/>
  </r>
  <r>
    <x v="12"/>
    <x v="3"/>
    <x v="0"/>
    <x v="0"/>
    <x v="1"/>
    <x v="15"/>
    <x v="76"/>
    <x v="0"/>
    <n v="1743600"/>
  </r>
  <r>
    <x v="12"/>
    <x v="3"/>
    <x v="0"/>
    <x v="1"/>
    <x v="2"/>
    <x v="8"/>
    <x v="50"/>
    <x v="0"/>
    <m/>
  </r>
  <r>
    <x v="12"/>
    <x v="3"/>
    <x v="0"/>
    <x v="1"/>
    <x v="2"/>
    <x v="8"/>
    <x v="14"/>
    <x v="0"/>
    <n v="7793074.7199999997"/>
  </r>
  <r>
    <x v="12"/>
    <x v="3"/>
    <x v="0"/>
    <x v="1"/>
    <x v="2"/>
    <x v="8"/>
    <x v="53"/>
    <x v="0"/>
    <m/>
  </r>
  <r>
    <x v="12"/>
    <x v="3"/>
    <x v="0"/>
    <x v="1"/>
    <x v="2"/>
    <x v="9"/>
    <x v="15"/>
    <x v="0"/>
    <n v="3171650"/>
  </r>
  <r>
    <x v="12"/>
    <x v="3"/>
    <x v="0"/>
    <x v="1"/>
    <x v="2"/>
    <x v="9"/>
    <x v="16"/>
    <x v="0"/>
    <n v="380522"/>
  </r>
  <r>
    <x v="12"/>
    <x v="3"/>
    <x v="0"/>
    <x v="1"/>
    <x v="2"/>
    <x v="9"/>
    <x v="17"/>
    <x v="0"/>
    <n v="-116986"/>
  </r>
  <r>
    <x v="12"/>
    <x v="3"/>
    <x v="0"/>
    <x v="1"/>
    <x v="2"/>
    <x v="9"/>
    <x v="18"/>
    <x v="0"/>
    <n v="1911308"/>
  </r>
  <r>
    <x v="12"/>
    <x v="3"/>
    <x v="0"/>
    <x v="1"/>
    <x v="2"/>
    <x v="3"/>
    <x v="7"/>
    <x v="0"/>
    <m/>
  </r>
  <r>
    <x v="12"/>
    <x v="3"/>
    <x v="0"/>
    <x v="1"/>
    <x v="2"/>
    <x v="3"/>
    <x v="7"/>
    <x v="0"/>
    <m/>
  </r>
  <r>
    <x v="12"/>
    <x v="3"/>
    <x v="0"/>
    <x v="1"/>
    <x v="2"/>
    <x v="3"/>
    <x v="7"/>
    <x v="0"/>
    <m/>
  </r>
  <r>
    <x v="12"/>
    <x v="3"/>
    <x v="0"/>
    <x v="1"/>
    <x v="2"/>
    <x v="3"/>
    <x v="7"/>
    <x v="0"/>
    <m/>
  </r>
  <r>
    <x v="12"/>
    <x v="3"/>
    <x v="0"/>
    <x v="1"/>
    <x v="2"/>
    <x v="3"/>
    <x v="7"/>
    <x v="0"/>
    <m/>
  </r>
  <r>
    <x v="12"/>
    <x v="3"/>
    <x v="0"/>
    <x v="1"/>
    <x v="2"/>
    <x v="2"/>
    <x v="25"/>
    <x v="0"/>
    <n v="236672.16"/>
  </r>
  <r>
    <x v="12"/>
    <x v="3"/>
    <x v="0"/>
    <x v="1"/>
    <x v="2"/>
    <x v="2"/>
    <x v="69"/>
    <x v="0"/>
    <m/>
  </r>
  <r>
    <x v="12"/>
    <x v="3"/>
    <x v="0"/>
    <x v="1"/>
    <x v="2"/>
    <x v="2"/>
    <x v="32"/>
    <x v="0"/>
    <n v="221144.4"/>
  </r>
  <r>
    <x v="12"/>
    <x v="3"/>
    <x v="0"/>
    <x v="1"/>
    <x v="2"/>
    <x v="2"/>
    <x v="66"/>
    <x v="0"/>
    <m/>
  </r>
  <r>
    <x v="12"/>
    <x v="3"/>
    <x v="0"/>
    <x v="1"/>
    <x v="2"/>
    <x v="2"/>
    <x v="63"/>
    <x v="0"/>
    <n v="3680"/>
  </r>
  <r>
    <x v="12"/>
    <x v="3"/>
    <x v="0"/>
    <x v="1"/>
    <x v="2"/>
    <x v="2"/>
    <x v="19"/>
    <x v="0"/>
    <m/>
  </r>
  <r>
    <x v="12"/>
    <x v="3"/>
    <x v="0"/>
    <x v="1"/>
    <x v="2"/>
    <x v="2"/>
    <x v="62"/>
    <x v="0"/>
    <n v="51100"/>
  </r>
  <r>
    <x v="12"/>
    <x v="3"/>
    <x v="0"/>
    <x v="1"/>
    <x v="2"/>
    <x v="2"/>
    <x v="78"/>
    <x v="0"/>
    <m/>
  </r>
  <r>
    <x v="12"/>
    <x v="3"/>
    <x v="0"/>
    <x v="1"/>
    <x v="2"/>
    <x v="2"/>
    <x v="40"/>
    <x v="0"/>
    <n v="145540"/>
  </r>
  <r>
    <x v="12"/>
    <x v="3"/>
    <x v="0"/>
    <x v="1"/>
    <x v="2"/>
    <x v="2"/>
    <x v="5"/>
    <x v="0"/>
    <n v="21874.23"/>
  </r>
  <r>
    <x v="12"/>
    <x v="3"/>
    <x v="0"/>
    <x v="1"/>
    <x v="2"/>
    <x v="2"/>
    <x v="27"/>
    <x v="0"/>
    <n v="26099.7"/>
  </r>
  <r>
    <x v="12"/>
    <x v="3"/>
    <x v="0"/>
    <x v="1"/>
    <x v="2"/>
    <x v="2"/>
    <x v="30"/>
    <x v="0"/>
    <n v="104612.03"/>
  </r>
  <r>
    <x v="12"/>
    <x v="3"/>
    <x v="0"/>
    <x v="1"/>
    <x v="2"/>
    <x v="2"/>
    <x v="79"/>
    <x v="0"/>
    <m/>
  </r>
  <r>
    <x v="12"/>
    <x v="3"/>
    <x v="0"/>
    <x v="1"/>
    <x v="2"/>
    <x v="14"/>
    <x v="70"/>
    <x v="0"/>
    <n v="390817"/>
  </r>
  <r>
    <x v="12"/>
    <x v="3"/>
    <x v="0"/>
    <x v="1"/>
    <x v="2"/>
    <x v="14"/>
    <x v="71"/>
    <x v="0"/>
    <n v="283933"/>
  </r>
  <r>
    <x v="12"/>
    <x v="3"/>
    <x v="0"/>
    <x v="1"/>
    <x v="2"/>
    <x v="14"/>
    <x v="72"/>
    <x v="0"/>
    <n v="36863"/>
  </r>
  <r>
    <x v="12"/>
    <x v="3"/>
    <x v="0"/>
    <x v="1"/>
    <x v="2"/>
    <x v="14"/>
    <x v="73"/>
    <x v="0"/>
    <n v="1242817"/>
  </r>
  <r>
    <x v="12"/>
    <x v="3"/>
    <x v="0"/>
    <x v="1"/>
    <x v="2"/>
    <x v="2"/>
    <x v="31"/>
    <x v="0"/>
    <n v="20553407.399999999"/>
  </r>
  <r>
    <x v="12"/>
    <x v="3"/>
    <x v="0"/>
    <x v="1"/>
    <x v="2"/>
    <x v="2"/>
    <x v="6"/>
    <x v="0"/>
    <n v="-3267394"/>
  </r>
  <r>
    <x v="12"/>
    <x v="3"/>
    <x v="0"/>
    <x v="1"/>
    <x v="2"/>
    <x v="2"/>
    <x v="41"/>
    <x v="0"/>
    <m/>
  </r>
  <r>
    <x v="12"/>
    <x v="3"/>
    <x v="0"/>
    <x v="1"/>
    <x v="2"/>
    <x v="2"/>
    <x v="42"/>
    <x v="0"/>
    <m/>
  </r>
  <r>
    <x v="12"/>
    <x v="3"/>
    <x v="0"/>
    <x v="1"/>
    <x v="2"/>
    <x v="2"/>
    <x v="21"/>
    <x v="0"/>
    <n v="-5469069.7300000004"/>
  </r>
  <r>
    <x v="12"/>
    <x v="3"/>
    <x v="0"/>
    <x v="1"/>
    <x v="2"/>
    <x v="2"/>
    <x v="43"/>
    <x v="0"/>
    <n v="-58070"/>
  </r>
  <r>
    <x v="12"/>
    <x v="3"/>
    <x v="0"/>
    <x v="1"/>
    <x v="2"/>
    <x v="2"/>
    <x v="67"/>
    <x v="0"/>
    <n v="-708055.77"/>
  </r>
  <r>
    <x v="12"/>
    <x v="3"/>
    <x v="0"/>
    <x v="1"/>
    <x v="2"/>
    <x v="2"/>
    <x v="38"/>
    <x v="0"/>
    <m/>
  </r>
  <r>
    <x v="12"/>
    <x v="3"/>
    <x v="0"/>
    <x v="1"/>
    <x v="2"/>
    <x v="2"/>
    <x v="39"/>
    <x v="0"/>
    <n v="522000"/>
  </r>
  <r>
    <x v="12"/>
    <x v="3"/>
    <x v="0"/>
    <x v="1"/>
    <x v="2"/>
    <x v="2"/>
    <x v="65"/>
    <x v="0"/>
    <m/>
  </r>
  <r>
    <x v="12"/>
    <x v="3"/>
    <x v="0"/>
    <x v="1"/>
    <x v="2"/>
    <x v="13"/>
    <x v="34"/>
    <x v="0"/>
    <n v="47481.919999999998"/>
  </r>
  <r>
    <x v="12"/>
    <x v="3"/>
    <x v="0"/>
    <x v="1"/>
    <x v="2"/>
    <x v="8"/>
    <x v="22"/>
    <x v="0"/>
    <m/>
  </r>
  <r>
    <x v="12"/>
    <x v="3"/>
    <x v="0"/>
    <x v="2"/>
    <x v="3"/>
    <x v="4"/>
    <x v="8"/>
    <x v="0"/>
    <n v="200000000"/>
  </r>
  <r>
    <x v="12"/>
    <x v="3"/>
    <x v="0"/>
    <x v="2"/>
    <x v="3"/>
    <x v="4"/>
    <x v="9"/>
    <x v="0"/>
    <n v="-194000000"/>
  </r>
  <r>
    <x v="12"/>
    <x v="3"/>
    <x v="0"/>
    <x v="2"/>
    <x v="3"/>
    <x v="4"/>
    <x v="46"/>
    <x v="0"/>
    <n v="54327800"/>
  </r>
  <r>
    <x v="12"/>
    <x v="3"/>
    <x v="0"/>
    <x v="2"/>
    <x v="3"/>
    <x v="5"/>
    <x v="54"/>
    <x v="0"/>
    <n v="-301650.09999999776"/>
  </r>
  <r>
    <x v="12"/>
    <x v="3"/>
    <x v="0"/>
    <x v="2"/>
    <x v="3"/>
    <x v="5"/>
    <x v="60"/>
    <x v="0"/>
    <n v="36685345.899999999"/>
  </r>
  <r>
    <x v="4"/>
    <x v="3"/>
    <x v="0"/>
    <x v="0"/>
    <x v="0"/>
    <x v="0"/>
    <x v="0"/>
    <x v="0"/>
    <m/>
  </r>
  <r>
    <x v="4"/>
    <x v="3"/>
    <x v="0"/>
    <x v="0"/>
    <x v="0"/>
    <x v="0"/>
    <x v="11"/>
    <x v="0"/>
    <n v="103090"/>
  </r>
  <r>
    <x v="4"/>
    <x v="3"/>
    <x v="0"/>
    <x v="0"/>
    <x v="0"/>
    <x v="0"/>
    <x v="1"/>
    <x v="0"/>
    <m/>
  </r>
  <r>
    <x v="4"/>
    <x v="3"/>
    <x v="0"/>
    <x v="0"/>
    <x v="0"/>
    <x v="0"/>
    <x v="44"/>
    <x v="0"/>
    <n v="20000016.030000001"/>
  </r>
  <r>
    <x v="4"/>
    <x v="3"/>
    <x v="0"/>
    <x v="0"/>
    <x v="0"/>
    <x v="12"/>
    <x v="51"/>
    <x v="6"/>
    <n v="4031625"/>
  </r>
  <r>
    <x v="4"/>
    <x v="3"/>
    <x v="0"/>
    <x v="0"/>
    <x v="0"/>
    <x v="12"/>
    <x v="51"/>
    <x v="1"/>
    <n v="4836108.2699999996"/>
  </r>
  <r>
    <x v="4"/>
    <x v="3"/>
    <x v="0"/>
    <x v="0"/>
    <x v="0"/>
    <x v="0"/>
    <x v="28"/>
    <x v="0"/>
    <n v="33652981.649999999"/>
  </r>
  <r>
    <x v="4"/>
    <x v="3"/>
    <x v="0"/>
    <x v="0"/>
    <x v="0"/>
    <x v="0"/>
    <x v="24"/>
    <x v="0"/>
    <n v="1617913.4"/>
  </r>
  <r>
    <x v="4"/>
    <x v="3"/>
    <x v="0"/>
    <x v="0"/>
    <x v="0"/>
    <x v="0"/>
    <x v="61"/>
    <x v="0"/>
    <m/>
  </r>
  <r>
    <x v="4"/>
    <x v="3"/>
    <x v="0"/>
    <x v="0"/>
    <x v="0"/>
    <x v="0"/>
    <x v="2"/>
    <x v="0"/>
    <m/>
  </r>
  <r>
    <x v="4"/>
    <x v="3"/>
    <x v="0"/>
    <x v="0"/>
    <x v="0"/>
    <x v="0"/>
    <x v="47"/>
    <x v="0"/>
    <n v="3433633"/>
  </r>
  <r>
    <x v="4"/>
    <x v="3"/>
    <x v="0"/>
    <x v="0"/>
    <x v="0"/>
    <x v="0"/>
    <x v="55"/>
    <x v="0"/>
    <n v="85092.19"/>
  </r>
  <r>
    <x v="4"/>
    <x v="3"/>
    <x v="0"/>
    <x v="0"/>
    <x v="0"/>
    <x v="0"/>
    <x v="48"/>
    <x v="0"/>
    <m/>
  </r>
  <r>
    <x v="4"/>
    <x v="3"/>
    <x v="0"/>
    <x v="0"/>
    <x v="0"/>
    <x v="0"/>
    <x v="74"/>
    <x v="0"/>
    <n v="38702"/>
  </r>
  <r>
    <x v="4"/>
    <x v="3"/>
    <x v="0"/>
    <x v="0"/>
    <x v="0"/>
    <x v="0"/>
    <x v="75"/>
    <x v="0"/>
    <n v="6385.76"/>
  </r>
  <r>
    <x v="4"/>
    <x v="3"/>
    <x v="0"/>
    <x v="0"/>
    <x v="0"/>
    <x v="0"/>
    <x v="77"/>
    <x v="0"/>
    <n v="7848"/>
  </r>
  <r>
    <x v="4"/>
    <x v="3"/>
    <x v="0"/>
    <x v="0"/>
    <x v="0"/>
    <x v="0"/>
    <x v="49"/>
    <x v="0"/>
    <n v="956476.14"/>
  </r>
  <r>
    <x v="4"/>
    <x v="3"/>
    <x v="0"/>
    <x v="0"/>
    <x v="0"/>
    <x v="0"/>
    <x v="56"/>
    <x v="0"/>
    <n v="36481.15"/>
  </r>
  <r>
    <x v="4"/>
    <x v="3"/>
    <x v="0"/>
    <x v="0"/>
    <x v="0"/>
    <x v="0"/>
    <x v="52"/>
    <x v="0"/>
    <n v="34559.85"/>
  </r>
  <r>
    <x v="4"/>
    <x v="3"/>
    <x v="0"/>
    <x v="0"/>
    <x v="0"/>
    <x v="0"/>
    <x v="64"/>
    <x v="0"/>
    <m/>
  </r>
  <r>
    <x v="4"/>
    <x v="3"/>
    <x v="0"/>
    <x v="0"/>
    <x v="0"/>
    <x v="0"/>
    <x v="36"/>
    <x v="0"/>
    <n v="1484896"/>
  </r>
  <r>
    <x v="4"/>
    <x v="3"/>
    <x v="0"/>
    <x v="0"/>
    <x v="0"/>
    <x v="6"/>
    <x v="12"/>
    <x v="0"/>
    <n v="26521721"/>
  </r>
  <r>
    <x v="4"/>
    <x v="3"/>
    <x v="0"/>
    <x v="0"/>
    <x v="0"/>
    <x v="11"/>
    <x v="45"/>
    <x v="0"/>
    <m/>
  </r>
  <r>
    <x v="4"/>
    <x v="3"/>
    <x v="0"/>
    <x v="0"/>
    <x v="1"/>
    <x v="7"/>
    <x v="13"/>
    <x v="0"/>
    <n v="4637000"/>
  </r>
  <r>
    <x v="4"/>
    <x v="3"/>
    <x v="0"/>
    <x v="0"/>
    <x v="1"/>
    <x v="7"/>
    <x v="68"/>
    <x v="0"/>
    <n v="2135000"/>
  </r>
  <r>
    <x v="4"/>
    <x v="3"/>
    <x v="0"/>
    <x v="0"/>
    <x v="1"/>
    <x v="15"/>
    <x v="76"/>
    <x v="0"/>
    <n v="1743600"/>
  </r>
  <r>
    <x v="4"/>
    <x v="3"/>
    <x v="0"/>
    <x v="1"/>
    <x v="2"/>
    <x v="8"/>
    <x v="50"/>
    <x v="0"/>
    <m/>
  </r>
  <r>
    <x v="4"/>
    <x v="3"/>
    <x v="0"/>
    <x v="1"/>
    <x v="2"/>
    <x v="8"/>
    <x v="14"/>
    <x v="0"/>
    <n v="8632955.7200000007"/>
  </r>
  <r>
    <x v="4"/>
    <x v="3"/>
    <x v="0"/>
    <x v="1"/>
    <x v="2"/>
    <x v="8"/>
    <x v="53"/>
    <x v="0"/>
    <m/>
  </r>
  <r>
    <x v="4"/>
    <x v="3"/>
    <x v="0"/>
    <x v="1"/>
    <x v="2"/>
    <x v="9"/>
    <x v="15"/>
    <x v="0"/>
    <n v="3772187"/>
  </r>
  <r>
    <x v="4"/>
    <x v="3"/>
    <x v="0"/>
    <x v="1"/>
    <x v="2"/>
    <x v="9"/>
    <x v="16"/>
    <x v="0"/>
    <n v="452587"/>
  </r>
  <r>
    <x v="4"/>
    <x v="3"/>
    <x v="0"/>
    <x v="1"/>
    <x v="2"/>
    <x v="9"/>
    <x v="17"/>
    <x v="0"/>
    <n v="178847"/>
  </r>
  <r>
    <x v="4"/>
    <x v="3"/>
    <x v="0"/>
    <x v="1"/>
    <x v="2"/>
    <x v="9"/>
    <x v="18"/>
    <x v="0"/>
    <m/>
  </r>
  <r>
    <x v="4"/>
    <x v="3"/>
    <x v="0"/>
    <x v="1"/>
    <x v="2"/>
    <x v="3"/>
    <x v="7"/>
    <x v="0"/>
    <m/>
  </r>
  <r>
    <x v="4"/>
    <x v="3"/>
    <x v="0"/>
    <x v="1"/>
    <x v="2"/>
    <x v="3"/>
    <x v="7"/>
    <x v="0"/>
    <m/>
  </r>
  <r>
    <x v="4"/>
    <x v="3"/>
    <x v="0"/>
    <x v="1"/>
    <x v="2"/>
    <x v="3"/>
    <x v="7"/>
    <x v="0"/>
    <m/>
  </r>
  <r>
    <x v="4"/>
    <x v="3"/>
    <x v="0"/>
    <x v="1"/>
    <x v="2"/>
    <x v="3"/>
    <x v="7"/>
    <x v="0"/>
    <m/>
  </r>
  <r>
    <x v="4"/>
    <x v="3"/>
    <x v="0"/>
    <x v="1"/>
    <x v="2"/>
    <x v="3"/>
    <x v="7"/>
    <x v="0"/>
    <m/>
  </r>
  <r>
    <x v="4"/>
    <x v="3"/>
    <x v="0"/>
    <x v="1"/>
    <x v="2"/>
    <x v="2"/>
    <x v="25"/>
    <x v="0"/>
    <n v="207636.16"/>
  </r>
  <r>
    <x v="4"/>
    <x v="3"/>
    <x v="0"/>
    <x v="1"/>
    <x v="2"/>
    <x v="2"/>
    <x v="69"/>
    <x v="0"/>
    <m/>
  </r>
  <r>
    <x v="4"/>
    <x v="3"/>
    <x v="0"/>
    <x v="1"/>
    <x v="2"/>
    <x v="2"/>
    <x v="32"/>
    <x v="0"/>
    <n v="307961.40000000002"/>
  </r>
  <r>
    <x v="4"/>
    <x v="3"/>
    <x v="0"/>
    <x v="1"/>
    <x v="2"/>
    <x v="2"/>
    <x v="66"/>
    <x v="0"/>
    <m/>
  </r>
  <r>
    <x v="4"/>
    <x v="3"/>
    <x v="0"/>
    <x v="1"/>
    <x v="2"/>
    <x v="2"/>
    <x v="63"/>
    <x v="0"/>
    <n v="2545"/>
  </r>
  <r>
    <x v="4"/>
    <x v="3"/>
    <x v="0"/>
    <x v="1"/>
    <x v="2"/>
    <x v="2"/>
    <x v="19"/>
    <x v="0"/>
    <m/>
  </r>
  <r>
    <x v="4"/>
    <x v="3"/>
    <x v="0"/>
    <x v="1"/>
    <x v="2"/>
    <x v="2"/>
    <x v="62"/>
    <x v="0"/>
    <n v="33350"/>
  </r>
  <r>
    <x v="4"/>
    <x v="3"/>
    <x v="0"/>
    <x v="1"/>
    <x v="2"/>
    <x v="2"/>
    <x v="78"/>
    <x v="0"/>
    <n v="263250"/>
  </r>
  <r>
    <x v="4"/>
    <x v="3"/>
    <x v="0"/>
    <x v="1"/>
    <x v="2"/>
    <x v="2"/>
    <x v="40"/>
    <x v="0"/>
    <n v="122638"/>
  </r>
  <r>
    <x v="4"/>
    <x v="3"/>
    <x v="0"/>
    <x v="1"/>
    <x v="2"/>
    <x v="2"/>
    <x v="5"/>
    <x v="0"/>
    <n v="37651.230000000003"/>
  </r>
  <r>
    <x v="4"/>
    <x v="3"/>
    <x v="0"/>
    <x v="1"/>
    <x v="2"/>
    <x v="2"/>
    <x v="27"/>
    <x v="0"/>
    <n v="45439.7"/>
  </r>
  <r>
    <x v="4"/>
    <x v="3"/>
    <x v="0"/>
    <x v="1"/>
    <x v="2"/>
    <x v="2"/>
    <x v="30"/>
    <x v="0"/>
    <n v="155247.03"/>
  </r>
  <r>
    <x v="4"/>
    <x v="3"/>
    <x v="0"/>
    <x v="1"/>
    <x v="2"/>
    <x v="2"/>
    <x v="79"/>
    <x v="0"/>
    <n v="1132"/>
  </r>
  <r>
    <x v="4"/>
    <x v="3"/>
    <x v="0"/>
    <x v="1"/>
    <x v="2"/>
    <x v="14"/>
    <x v="70"/>
    <x v="0"/>
    <n v="390817"/>
  </r>
  <r>
    <x v="4"/>
    <x v="3"/>
    <x v="0"/>
    <x v="1"/>
    <x v="2"/>
    <x v="14"/>
    <x v="71"/>
    <x v="0"/>
    <n v="283933"/>
  </r>
  <r>
    <x v="4"/>
    <x v="3"/>
    <x v="0"/>
    <x v="1"/>
    <x v="2"/>
    <x v="14"/>
    <x v="72"/>
    <x v="0"/>
    <n v="36725"/>
  </r>
  <r>
    <x v="4"/>
    <x v="3"/>
    <x v="0"/>
    <x v="1"/>
    <x v="2"/>
    <x v="14"/>
    <x v="73"/>
    <x v="0"/>
    <n v="1242817"/>
  </r>
  <r>
    <x v="4"/>
    <x v="3"/>
    <x v="0"/>
    <x v="1"/>
    <x v="2"/>
    <x v="2"/>
    <x v="31"/>
    <x v="0"/>
    <n v="26524010.280000001"/>
  </r>
  <r>
    <x v="4"/>
    <x v="3"/>
    <x v="0"/>
    <x v="1"/>
    <x v="2"/>
    <x v="2"/>
    <x v="6"/>
    <x v="0"/>
    <n v="-4301551"/>
  </r>
  <r>
    <x v="4"/>
    <x v="3"/>
    <x v="0"/>
    <x v="1"/>
    <x v="2"/>
    <x v="2"/>
    <x v="41"/>
    <x v="0"/>
    <m/>
  </r>
  <r>
    <x v="4"/>
    <x v="3"/>
    <x v="0"/>
    <x v="1"/>
    <x v="2"/>
    <x v="2"/>
    <x v="42"/>
    <x v="0"/>
    <m/>
  </r>
  <r>
    <x v="4"/>
    <x v="3"/>
    <x v="0"/>
    <x v="1"/>
    <x v="2"/>
    <x v="2"/>
    <x v="21"/>
    <x v="0"/>
    <n v="-6849511.7300000004"/>
  </r>
  <r>
    <x v="4"/>
    <x v="3"/>
    <x v="0"/>
    <x v="1"/>
    <x v="2"/>
    <x v="2"/>
    <x v="43"/>
    <x v="0"/>
    <n v="-79200"/>
  </r>
  <r>
    <x v="4"/>
    <x v="3"/>
    <x v="0"/>
    <x v="1"/>
    <x v="2"/>
    <x v="2"/>
    <x v="67"/>
    <x v="0"/>
    <n v="-901089.4"/>
  </r>
  <r>
    <x v="4"/>
    <x v="3"/>
    <x v="0"/>
    <x v="1"/>
    <x v="2"/>
    <x v="2"/>
    <x v="38"/>
    <x v="0"/>
    <m/>
  </r>
  <r>
    <x v="4"/>
    <x v="3"/>
    <x v="0"/>
    <x v="1"/>
    <x v="2"/>
    <x v="2"/>
    <x v="39"/>
    <x v="0"/>
    <n v="522000"/>
  </r>
  <r>
    <x v="4"/>
    <x v="3"/>
    <x v="0"/>
    <x v="1"/>
    <x v="2"/>
    <x v="2"/>
    <x v="65"/>
    <x v="0"/>
    <n v="9038000"/>
  </r>
  <r>
    <x v="4"/>
    <x v="3"/>
    <x v="0"/>
    <x v="1"/>
    <x v="2"/>
    <x v="13"/>
    <x v="34"/>
    <x v="0"/>
    <n v="47481.919999999998"/>
  </r>
  <r>
    <x v="4"/>
    <x v="3"/>
    <x v="0"/>
    <x v="1"/>
    <x v="2"/>
    <x v="8"/>
    <x v="22"/>
    <x v="0"/>
    <m/>
  </r>
  <r>
    <x v="4"/>
    <x v="3"/>
    <x v="0"/>
    <x v="2"/>
    <x v="3"/>
    <x v="4"/>
    <x v="8"/>
    <x v="0"/>
    <n v="200000000"/>
  </r>
  <r>
    <x v="4"/>
    <x v="3"/>
    <x v="0"/>
    <x v="2"/>
    <x v="3"/>
    <x v="4"/>
    <x v="9"/>
    <x v="0"/>
    <n v="-194000000"/>
  </r>
  <r>
    <x v="4"/>
    <x v="3"/>
    <x v="0"/>
    <x v="2"/>
    <x v="3"/>
    <x v="4"/>
    <x v="46"/>
    <x v="0"/>
    <n v="54327800"/>
  </r>
  <r>
    <x v="4"/>
    <x v="3"/>
    <x v="0"/>
    <x v="2"/>
    <x v="3"/>
    <x v="5"/>
    <x v="54"/>
    <x v="0"/>
    <n v="-31516225.219999999"/>
  </r>
  <r>
    <x v="4"/>
    <x v="3"/>
    <x v="0"/>
    <x v="2"/>
    <x v="3"/>
    <x v="5"/>
    <x v="60"/>
    <x v="0"/>
    <n v="36383695.799999997"/>
  </r>
  <r>
    <x v="5"/>
    <x v="4"/>
    <x v="0"/>
    <x v="0"/>
    <x v="0"/>
    <x v="0"/>
    <x v="0"/>
    <x v="0"/>
    <m/>
  </r>
  <r>
    <x v="5"/>
    <x v="4"/>
    <x v="0"/>
    <x v="0"/>
    <x v="0"/>
    <x v="0"/>
    <x v="11"/>
    <x v="0"/>
    <n v="4625"/>
  </r>
  <r>
    <x v="5"/>
    <x v="4"/>
    <x v="0"/>
    <x v="0"/>
    <x v="0"/>
    <x v="0"/>
    <x v="1"/>
    <x v="0"/>
    <m/>
  </r>
  <r>
    <x v="5"/>
    <x v="4"/>
    <x v="0"/>
    <x v="0"/>
    <x v="0"/>
    <x v="0"/>
    <x v="44"/>
    <x v="0"/>
    <n v="9017905.9299999997"/>
  </r>
  <r>
    <x v="5"/>
    <x v="4"/>
    <x v="0"/>
    <x v="0"/>
    <x v="0"/>
    <x v="12"/>
    <x v="51"/>
    <x v="6"/>
    <n v="6031625"/>
  </r>
  <r>
    <x v="5"/>
    <x v="4"/>
    <x v="0"/>
    <x v="0"/>
    <x v="0"/>
    <x v="12"/>
    <x v="51"/>
    <x v="1"/>
    <n v="5069183.91"/>
  </r>
  <r>
    <x v="5"/>
    <x v="4"/>
    <x v="0"/>
    <x v="0"/>
    <x v="0"/>
    <x v="0"/>
    <x v="28"/>
    <x v="0"/>
    <n v="46707154.490000002"/>
  </r>
  <r>
    <x v="5"/>
    <x v="4"/>
    <x v="0"/>
    <x v="0"/>
    <x v="0"/>
    <x v="0"/>
    <x v="24"/>
    <x v="0"/>
    <n v="1661392.4"/>
  </r>
  <r>
    <x v="5"/>
    <x v="4"/>
    <x v="0"/>
    <x v="0"/>
    <x v="0"/>
    <x v="0"/>
    <x v="61"/>
    <x v="0"/>
    <m/>
  </r>
  <r>
    <x v="5"/>
    <x v="4"/>
    <x v="0"/>
    <x v="0"/>
    <x v="0"/>
    <x v="0"/>
    <x v="2"/>
    <x v="0"/>
    <m/>
  </r>
  <r>
    <x v="5"/>
    <x v="4"/>
    <x v="0"/>
    <x v="0"/>
    <x v="0"/>
    <x v="0"/>
    <x v="47"/>
    <x v="0"/>
    <n v="3733956.65"/>
  </r>
  <r>
    <x v="5"/>
    <x v="4"/>
    <x v="0"/>
    <x v="0"/>
    <x v="0"/>
    <x v="0"/>
    <x v="55"/>
    <x v="0"/>
    <n v="85092.19"/>
  </r>
  <r>
    <x v="5"/>
    <x v="4"/>
    <x v="0"/>
    <x v="0"/>
    <x v="0"/>
    <x v="0"/>
    <x v="48"/>
    <x v="0"/>
    <m/>
  </r>
  <r>
    <x v="5"/>
    <x v="4"/>
    <x v="0"/>
    <x v="0"/>
    <x v="0"/>
    <x v="0"/>
    <x v="74"/>
    <x v="0"/>
    <n v="38702"/>
  </r>
  <r>
    <x v="5"/>
    <x v="4"/>
    <x v="0"/>
    <x v="0"/>
    <x v="0"/>
    <x v="0"/>
    <x v="75"/>
    <x v="0"/>
    <n v="6385.76"/>
  </r>
  <r>
    <x v="5"/>
    <x v="4"/>
    <x v="0"/>
    <x v="0"/>
    <x v="0"/>
    <x v="0"/>
    <x v="77"/>
    <x v="0"/>
    <n v="-253929.91"/>
  </r>
  <r>
    <x v="5"/>
    <x v="4"/>
    <x v="0"/>
    <x v="0"/>
    <x v="0"/>
    <x v="0"/>
    <x v="49"/>
    <x v="0"/>
    <n v="976510.29"/>
  </r>
  <r>
    <x v="5"/>
    <x v="4"/>
    <x v="0"/>
    <x v="0"/>
    <x v="0"/>
    <x v="0"/>
    <x v="56"/>
    <x v="0"/>
    <n v="36481.15"/>
  </r>
  <r>
    <x v="5"/>
    <x v="4"/>
    <x v="0"/>
    <x v="0"/>
    <x v="0"/>
    <x v="0"/>
    <x v="52"/>
    <x v="0"/>
    <n v="38890.519999999997"/>
  </r>
  <r>
    <x v="5"/>
    <x v="4"/>
    <x v="0"/>
    <x v="0"/>
    <x v="0"/>
    <x v="0"/>
    <x v="64"/>
    <x v="0"/>
    <m/>
  </r>
  <r>
    <x v="5"/>
    <x v="4"/>
    <x v="0"/>
    <x v="0"/>
    <x v="0"/>
    <x v="0"/>
    <x v="36"/>
    <x v="0"/>
    <n v="1668896"/>
  </r>
  <r>
    <x v="5"/>
    <x v="4"/>
    <x v="0"/>
    <x v="0"/>
    <x v="0"/>
    <x v="6"/>
    <x v="12"/>
    <x v="0"/>
    <n v="19369754"/>
  </r>
  <r>
    <x v="5"/>
    <x v="4"/>
    <x v="0"/>
    <x v="0"/>
    <x v="0"/>
    <x v="11"/>
    <x v="45"/>
    <x v="0"/>
    <m/>
  </r>
  <r>
    <x v="5"/>
    <x v="4"/>
    <x v="0"/>
    <x v="0"/>
    <x v="1"/>
    <x v="7"/>
    <x v="13"/>
    <x v="0"/>
    <n v="4637000"/>
  </r>
  <r>
    <x v="5"/>
    <x v="4"/>
    <x v="0"/>
    <x v="0"/>
    <x v="1"/>
    <x v="7"/>
    <x v="68"/>
    <x v="0"/>
    <n v="2135000"/>
  </r>
  <r>
    <x v="5"/>
    <x v="4"/>
    <x v="0"/>
    <x v="0"/>
    <x v="1"/>
    <x v="7"/>
    <x v="80"/>
    <x v="0"/>
    <n v="-723330"/>
  </r>
  <r>
    <x v="5"/>
    <x v="4"/>
    <x v="0"/>
    <x v="0"/>
    <x v="1"/>
    <x v="15"/>
    <x v="76"/>
    <x v="0"/>
    <n v="1743600"/>
  </r>
  <r>
    <x v="5"/>
    <x v="4"/>
    <x v="0"/>
    <x v="1"/>
    <x v="2"/>
    <x v="8"/>
    <x v="50"/>
    <x v="0"/>
    <m/>
  </r>
  <r>
    <x v="5"/>
    <x v="4"/>
    <x v="0"/>
    <x v="1"/>
    <x v="2"/>
    <x v="8"/>
    <x v="14"/>
    <x v="0"/>
    <n v="5377217.7199999997"/>
  </r>
  <r>
    <x v="5"/>
    <x v="4"/>
    <x v="0"/>
    <x v="1"/>
    <x v="2"/>
    <x v="8"/>
    <x v="53"/>
    <x v="0"/>
    <n v="0"/>
  </r>
  <r>
    <x v="5"/>
    <x v="4"/>
    <x v="0"/>
    <x v="1"/>
    <x v="2"/>
    <x v="9"/>
    <x v="81"/>
    <x v="0"/>
    <n v="1"/>
  </r>
  <r>
    <x v="5"/>
    <x v="4"/>
    <x v="0"/>
    <x v="1"/>
    <x v="2"/>
    <x v="9"/>
    <x v="15"/>
    <x v="0"/>
    <n v="4433382"/>
  </r>
  <r>
    <x v="5"/>
    <x v="4"/>
    <x v="0"/>
    <x v="1"/>
    <x v="2"/>
    <x v="9"/>
    <x v="16"/>
    <x v="0"/>
    <n v="79269"/>
  </r>
  <r>
    <x v="5"/>
    <x v="4"/>
    <x v="0"/>
    <x v="1"/>
    <x v="2"/>
    <x v="9"/>
    <x v="17"/>
    <x v="0"/>
    <n v="499680"/>
  </r>
  <r>
    <x v="5"/>
    <x v="4"/>
    <x v="0"/>
    <x v="1"/>
    <x v="2"/>
    <x v="9"/>
    <x v="18"/>
    <x v="0"/>
    <n v="661195"/>
  </r>
  <r>
    <x v="5"/>
    <x v="4"/>
    <x v="0"/>
    <x v="1"/>
    <x v="2"/>
    <x v="3"/>
    <x v="7"/>
    <x v="0"/>
    <m/>
  </r>
  <r>
    <x v="5"/>
    <x v="4"/>
    <x v="0"/>
    <x v="1"/>
    <x v="2"/>
    <x v="3"/>
    <x v="7"/>
    <x v="0"/>
    <m/>
  </r>
  <r>
    <x v="5"/>
    <x v="4"/>
    <x v="0"/>
    <x v="1"/>
    <x v="2"/>
    <x v="3"/>
    <x v="7"/>
    <x v="0"/>
    <m/>
  </r>
  <r>
    <x v="5"/>
    <x v="4"/>
    <x v="0"/>
    <x v="1"/>
    <x v="2"/>
    <x v="3"/>
    <x v="7"/>
    <x v="0"/>
    <m/>
  </r>
  <r>
    <x v="5"/>
    <x v="4"/>
    <x v="0"/>
    <x v="1"/>
    <x v="2"/>
    <x v="3"/>
    <x v="7"/>
    <x v="0"/>
    <m/>
  </r>
  <r>
    <x v="5"/>
    <x v="4"/>
    <x v="0"/>
    <x v="1"/>
    <x v="2"/>
    <x v="2"/>
    <x v="82"/>
    <x v="0"/>
    <n v="216000"/>
  </r>
  <r>
    <x v="5"/>
    <x v="4"/>
    <x v="0"/>
    <x v="1"/>
    <x v="2"/>
    <x v="2"/>
    <x v="25"/>
    <x v="0"/>
    <n v="186398.14"/>
  </r>
  <r>
    <x v="5"/>
    <x v="4"/>
    <x v="0"/>
    <x v="1"/>
    <x v="2"/>
    <x v="2"/>
    <x v="69"/>
    <x v="0"/>
    <m/>
  </r>
  <r>
    <x v="5"/>
    <x v="4"/>
    <x v="0"/>
    <x v="1"/>
    <x v="2"/>
    <x v="2"/>
    <x v="32"/>
    <x v="0"/>
    <n v="162256"/>
  </r>
  <r>
    <x v="5"/>
    <x v="4"/>
    <x v="0"/>
    <x v="1"/>
    <x v="2"/>
    <x v="2"/>
    <x v="66"/>
    <x v="0"/>
    <m/>
  </r>
  <r>
    <x v="5"/>
    <x v="4"/>
    <x v="0"/>
    <x v="1"/>
    <x v="2"/>
    <x v="2"/>
    <x v="63"/>
    <x v="0"/>
    <n v="4558"/>
  </r>
  <r>
    <x v="5"/>
    <x v="4"/>
    <x v="0"/>
    <x v="1"/>
    <x v="2"/>
    <x v="2"/>
    <x v="19"/>
    <x v="0"/>
    <m/>
  </r>
  <r>
    <x v="5"/>
    <x v="4"/>
    <x v="0"/>
    <x v="1"/>
    <x v="2"/>
    <x v="2"/>
    <x v="62"/>
    <x v="0"/>
    <n v="39750"/>
  </r>
  <r>
    <x v="5"/>
    <x v="4"/>
    <x v="0"/>
    <x v="1"/>
    <x v="2"/>
    <x v="2"/>
    <x v="78"/>
    <x v="0"/>
    <m/>
  </r>
  <r>
    <x v="5"/>
    <x v="4"/>
    <x v="0"/>
    <x v="1"/>
    <x v="2"/>
    <x v="2"/>
    <x v="40"/>
    <x v="0"/>
    <n v="184000"/>
  </r>
  <r>
    <x v="5"/>
    <x v="4"/>
    <x v="0"/>
    <x v="1"/>
    <x v="2"/>
    <x v="2"/>
    <x v="5"/>
    <x v="0"/>
    <n v="11790.23"/>
  </r>
  <r>
    <x v="5"/>
    <x v="4"/>
    <x v="0"/>
    <x v="1"/>
    <x v="2"/>
    <x v="2"/>
    <x v="27"/>
    <x v="0"/>
    <n v="25249.7"/>
  </r>
  <r>
    <x v="5"/>
    <x v="4"/>
    <x v="0"/>
    <x v="1"/>
    <x v="2"/>
    <x v="2"/>
    <x v="30"/>
    <x v="0"/>
    <n v="96140.03"/>
  </r>
  <r>
    <x v="5"/>
    <x v="4"/>
    <x v="0"/>
    <x v="1"/>
    <x v="2"/>
    <x v="2"/>
    <x v="79"/>
    <x v="0"/>
    <m/>
  </r>
  <r>
    <x v="5"/>
    <x v="4"/>
    <x v="0"/>
    <x v="1"/>
    <x v="2"/>
    <x v="14"/>
    <x v="70"/>
    <x v="0"/>
    <n v="414817"/>
  </r>
  <r>
    <x v="5"/>
    <x v="4"/>
    <x v="0"/>
    <x v="1"/>
    <x v="2"/>
    <x v="14"/>
    <x v="71"/>
    <x v="0"/>
    <n v="307933"/>
  </r>
  <r>
    <x v="5"/>
    <x v="4"/>
    <x v="0"/>
    <x v="1"/>
    <x v="2"/>
    <x v="14"/>
    <x v="72"/>
    <x v="0"/>
    <n v="39719"/>
  </r>
  <r>
    <x v="5"/>
    <x v="4"/>
    <x v="0"/>
    <x v="1"/>
    <x v="2"/>
    <x v="14"/>
    <x v="73"/>
    <x v="0"/>
    <n v="1380817"/>
  </r>
  <r>
    <x v="5"/>
    <x v="4"/>
    <x v="0"/>
    <x v="1"/>
    <x v="2"/>
    <x v="2"/>
    <x v="31"/>
    <x v="0"/>
    <n v="8629906.1899999995"/>
  </r>
  <r>
    <x v="5"/>
    <x v="4"/>
    <x v="0"/>
    <x v="1"/>
    <x v="2"/>
    <x v="2"/>
    <x v="6"/>
    <x v="0"/>
    <n v="-905194"/>
  </r>
  <r>
    <x v="5"/>
    <x v="4"/>
    <x v="0"/>
    <x v="1"/>
    <x v="2"/>
    <x v="2"/>
    <x v="41"/>
    <x v="0"/>
    <n v="-1899.98"/>
  </r>
  <r>
    <x v="5"/>
    <x v="4"/>
    <x v="0"/>
    <x v="1"/>
    <x v="2"/>
    <x v="2"/>
    <x v="42"/>
    <x v="0"/>
    <m/>
  </r>
  <r>
    <x v="5"/>
    <x v="4"/>
    <x v="0"/>
    <x v="1"/>
    <x v="2"/>
    <x v="2"/>
    <x v="21"/>
    <x v="0"/>
    <n v="-727513"/>
  </r>
  <r>
    <x v="5"/>
    <x v="4"/>
    <x v="0"/>
    <x v="1"/>
    <x v="2"/>
    <x v="2"/>
    <x v="43"/>
    <x v="0"/>
    <m/>
  </r>
  <r>
    <x v="5"/>
    <x v="4"/>
    <x v="0"/>
    <x v="1"/>
    <x v="2"/>
    <x v="2"/>
    <x v="67"/>
    <x v="0"/>
    <m/>
  </r>
  <r>
    <x v="5"/>
    <x v="4"/>
    <x v="0"/>
    <x v="1"/>
    <x v="2"/>
    <x v="2"/>
    <x v="38"/>
    <x v="0"/>
    <m/>
  </r>
  <r>
    <x v="5"/>
    <x v="4"/>
    <x v="0"/>
    <x v="1"/>
    <x v="2"/>
    <x v="2"/>
    <x v="39"/>
    <x v="0"/>
    <n v="-522000"/>
  </r>
  <r>
    <x v="5"/>
    <x v="4"/>
    <x v="0"/>
    <x v="1"/>
    <x v="2"/>
    <x v="2"/>
    <x v="65"/>
    <x v="0"/>
    <n v="9038000"/>
  </r>
  <r>
    <x v="5"/>
    <x v="4"/>
    <x v="0"/>
    <x v="1"/>
    <x v="2"/>
    <x v="13"/>
    <x v="34"/>
    <x v="0"/>
    <n v="-430518.08"/>
  </r>
  <r>
    <x v="5"/>
    <x v="4"/>
    <x v="0"/>
    <x v="1"/>
    <x v="2"/>
    <x v="8"/>
    <x v="22"/>
    <x v="0"/>
    <m/>
  </r>
  <r>
    <x v="5"/>
    <x v="4"/>
    <x v="0"/>
    <x v="2"/>
    <x v="3"/>
    <x v="4"/>
    <x v="8"/>
    <x v="0"/>
    <n v="200000000"/>
  </r>
  <r>
    <x v="5"/>
    <x v="4"/>
    <x v="0"/>
    <x v="2"/>
    <x v="3"/>
    <x v="4"/>
    <x v="9"/>
    <x v="0"/>
    <n v="-194000000"/>
  </r>
  <r>
    <x v="5"/>
    <x v="4"/>
    <x v="0"/>
    <x v="2"/>
    <x v="3"/>
    <x v="4"/>
    <x v="46"/>
    <x v="0"/>
    <n v="54327800"/>
  </r>
  <r>
    <x v="5"/>
    <x v="4"/>
    <x v="0"/>
    <x v="2"/>
    <x v="3"/>
    <x v="5"/>
    <x v="54"/>
    <x v="0"/>
    <n v="8312002.3099999987"/>
  </r>
  <r>
    <x v="5"/>
    <x v="4"/>
    <x v="0"/>
    <x v="2"/>
    <x v="3"/>
    <x v="5"/>
    <x v="60"/>
    <x v="0"/>
    <n v="4144139.12"/>
  </r>
  <r>
    <x v="6"/>
    <x v="4"/>
    <x v="0"/>
    <x v="0"/>
    <x v="0"/>
    <x v="0"/>
    <x v="0"/>
    <x v="0"/>
    <m/>
  </r>
  <r>
    <x v="6"/>
    <x v="4"/>
    <x v="0"/>
    <x v="0"/>
    <x v="0"/>
    <x v="0"/>
    <x v="11"/>
    <x v="0"/>
    <n v="4625"/>
  </r>
  <r>
    <x v="6"/>
    <x v="4"/>
    <x v="0"/>
    <x v="0"/>
    <x v="0"/>
    <x v="0"/>
    <x v="1"/>
    <x v="0"/>
    <m/>
  </r>
  <r>
    <x v="6"/>
    <x v="4"/>
    <x v="0"/>
    <x v="0"/>
    <x v="0"/>
    <x v="0"/>
    <x v="44"/>
    <x v="0"/>
    <n v="14248581.869999999"/>
  </r>
  <r>
    <x v="6"/>
    <x v="4"/>
    <x v="0"/>
    <x v="0"/>
    <x v="0"/>
    <x v="12"/>
    <x v="51"/>
    <x v="6"/>
    <n v="8031625"/>
  </r>
  <r>
    <x v="6"/>
    <x v="4"/>
    <x v="0"/>
    <x v="0"/>
    <x v="0"/>
    <x v="12"/>
    <x v="51"/>
    <x v="1"/>
    <n v="7071183.9100000001"/>
  </r>
  <r>
    <x v="6"/>
    <x v="4"/>
    <x v="0"/>
    <x v="0"/>
    <x v="0"/>
    <x v="0"/>
    <x v="28"/>
    <x v="0"/>
    <n v="52627747.119999997"/>
  </r>
  <r>
    <x v="6"/>
    <x v="4"/>
    <x v="0"/>
    <x v="0"/>
    <x v="0"/>
    <x v="0"/>
    <x v="24"/>
    <x v="0"/>
    <n v="43479"/>
  </r>
  <r>
    <x v="6"/>
    <x v="4"/>
    <x v="0"/>
    <x v="0"/>
    <x v="0"/>
    <x v="0"/>
    <x v="61"/>
    <x v="0"/>
    <n v="235514"/>
  </r>
  <r>
    <x v="6"/>
    <x v="4"/>
    <x v="0"/>
    <x v="0"/>
    <x v="0"/>
    <x v="0"/>
    <x v="2"/>
    <x v="0"/>
    <m/>
  </r>
  <r>
    <x v="6"/>
    <x v="4"/>
    <x v="0"/>
    <x v="0"/>
    <x v="0"/>
    <x v="0"/>
    <x v="47"/>
    <x v="0"/>
    <n v="4085824.92"/>
  </r>
  <r>
    <x v="6"/>
    <x v="4"/>
    <x v="0"/>
    <x v="0"/>
    <x v="0"/>
    <x v="0"/>
    <x v="55"/>
    <x v="0"/>
    <n v="85092.19"/>
  </r>
  <r>
    <x v="6"/>
    <x v="4"/>
    <x v="0"/>
    <x v="0"/>
    <x v="0"/>
    <x v="0"/>
    <x v="48"/>
    <x v="0"/>
    <m/>
  </r>
  <r>
    <x v="6"/>
    <x v="4"/>
    <x v="0"/>
    <x v="0"/>
    <x v="0"/>
    <x v="0"/>
    <x v="74"/>
    <x v="0"/>
    <n v="38702"/>
  </r>
  <r>
    <x v="6"/>
    <x v="4"/>
    <x v="0"/>
    <x v="0"/>
    <x v="0"/>
    <x v="0"/>
    <x v="75"/>
    <x v="0"/>
    <n v="6385.76"/>
  </r>
  <r>
    <x v="6"/>
    <x v="4"/>
    <x v="0"/>
    <x v="0"/>
    <x v="0"/>
    <x v="0"/>
    <x v="77"/>
    <x v="0"/>
    <n v="-253929.91"/>
  </r>
  <r>
    <x v="6"/>
    <x v="4"/>
    <x v="0"/>
    <x v="0"/>
    <x v="0"/>
    <x v="0"/>
    <x v="49"/>
    <x v="0"/>
    <n v="1034942.15"/>
  </r>
  <r>
    <x v="6"/>
    <x v="4"/>
    <x v="0"/>
    <x v="0"/>
    <x v="0"/>
    <x v="0"/>
    <x v="56"/>
    <x v="0"/>
    <n v="36481.15"/>
  </r>
  <r>
    <x v="6"/>
    <x v="4"/>
    <x v="0"/>
    <x v="0"/>
    <x v="0"/>
    <x v="0"/>
    <x v="52"/>
    <x v="0"/>
    <n v="43462.68"/>
  </r>
  <r>
    <x v="6"/>
    <x v="4"/>
    <x v="0"/>
    <x v="0"/>
    <x v="0"/>
    <x v="0"/>
    <x v="64"/>
    <x v="0"/>
    <m/>
  </r>
  <r>
    <x v="6"/>
    <x v="4"/>
    <x v="0"/>
    <x v="0"/>
    <x v="0"/>
    <x v="0"/>
    <x v="36"/>
    <x v="0"/>
    <n v="1847896"/>
  </r>
  <r>
    <x v="6"/>
    <x v="4"/>
    <x v="0"/>
    <x v="0"/>
    <x v="0"/>
    <x v="6"/>
    <x v="12"/>
    <x v="0"/>
    <n v="30416430"/>
  </r>
  <r>
    <x v="6"/>
    <x v="4"/>
    <x v="0"/>
    <x v="0"/>
    <x v="0"/>
    <x v="11"/>
    <x v="45"/>
    <x v="0"/>
    <m/>
  </r>
  <r>
    <x v="6"/>
    <x v="4"/>
    <x v="0"/>
    <x v="0"/>
    <x v="1"/>
    <x v="7"/>
    <x v="13"/>
    <x v="0"/>
    <n v="4637000"/>
  </r>
  <r>
    <x v="6"/>
    <x v="4"/>
    <x v="0"/>
    <x v="0"/>
    <x v="1"/>
    <x v="7"/>
    <x v="68"/>
    <x v="0"/>
    <n v="2135000"/>
  </r>
  <r>
    <x v="6"/>
    <x v="4"/>
    <x v="0"/>
    <x v="0"/>
    <x v="1"/>
    <x v="15"/>
    <x v="76"/>
    <x v="0"/>
    <n v="1743600"/>
  </r>
  <r>
    <x v="6"/>
    <x v="4"/>
    <x v="0"/>
    <x v="1"/>
    <x v="2"/>
    <x v="8"/>
    <x v="50"/>
    <x v="0"/>
    <m/>
  </r>
  <r>
    <x v="6"/>
    <x v="4"/>
    <x v="0"/>
    <x v="1"/>
    <x v="2"/>
    <x v="8"/>
    <x v="14"/>
    <x v="0"/>
    <n v="20489600.719999999"/>
  </r>
  <r>
    <x v="6"/>
    <x v="4"/>
    <x v="0"/>
    <x v="1"/>
    <x v="2"/>
    <x v="8"/>
    <x v="53"/>
    <x v="0"/>
    <n v="0"/>
  </r>
  <r>
    <x v="6"/>
    <x v="4"/>
    <x v="0"/>
    <x v="1"/>
    <x v="2"/>
    <x v="9"/>
    <x v="81"/>
    <x v="0"/>
    <n v="1"/>
  </r>
  <r>
    <x v="6"/>
    <x v="4"/>
    <x v="0"/>
    <x v="1"/>
    <x v="2"/>
    <x v="9"/>
    <x v="15"/>
    <x v="0"/>
    <n v="1322390"/>
  </r>
  <r>
    <x v="6"/>
    <x v="4"/>
    <x v="0"/>
    <x v="1"/>
    <x v="2"/>
    <x v="9"/>
    <x v="16"/>
    <x v="0"/>
    <n v="158613"/>
  </r>
  <r>
    <x v="6"/>
    <x v="4"/>
    <x v="0"/>
    <x v="1"/>
    <x v="2"/>
    <x v="9"/>
    <x v="17"/>
    <x v="0"/>
    <n v="820513"/>
  </r>
  <r>
    <x v="6"/>
    <x v="4"/>
    <x v="0"/>
    <x v="1"/>
    <x v="2"/>
    <x v="9"/>
    <x v="18"/>
    <x v="0"/>
    <n v="1322390"/>
  </r>
  <r>
    <x v="6"/>
    <x v="4"/>
    <x v="0"/>
    <x v="1"/>
    <x v="2"/>
    <x v="3"/>
    <x v="7"/>
    <x v="0"/>
    <m/>
  </r>
  <r>
    <x v="6"/>
    <x v="4"/>
    <x v="0"/>
    <x v="1"/>
    <x v="2"/>
    <x v="3"/>
    <x v="7"/>
    <x v="0"/>
    <m/>
  </r>
  <r>
    <x v="6"/>
    <x v="4"/>
    <x v="0"/>
    <x v="1"/>
    <x v="2"/>
    <x v="3"/>
    <x v="7"/>
    <x v="0"/>
    <m/>
  </r>
  <r>
    <x v="6"/>
    <x v="4"/>
    <x v="0"/>
    <x v="1"/>
    <x v="2"/>
    <x v="3"/>
    <x v="7"/>
    <x v="0"/>
    <m/>
  </r>
  <r>
    <x v="6"/>
    <x v="4"/>
    <x v="0"/>
    <x v="1"/>
    <x v="2"/>
    <x v="3"/>
    <x v="7"/>
    <x v="0"/>
    <m/>
  </r>
  <r>
    <x v="6"/>
    <x v="4"/>
    <x v="0"/>
    <x v="1"/>
    <x v="2"/>
    <x v="2"/>
    <x v="82"/>
    <x v="0"/>
    <n v="216000"/>
  </r>
  <r>
    <x v="6"/>
    <x v="4"/>
    <x v="0"/>
    <x v="1"/>
    <x v="2"/>
    <x v="2"/>
    <x v="25"/>
    <x v="0"/>
    <n v="186398.14"/>
  </r>
  <r>
    <x v="6"/>
    <x v="4"/>
    <x v="0"/>
    <x v="1"/>
    <x v="2"/>
    <x v="2"/>
    <x v="69"/>
    <x v="0"/>
    <m/>
  </r>
  <r>
    <x v="6"/>
    <x v="4"/>
    <x v="0"/>
    <x v="1"/>
    <x v="2"/>
    <x v="2"/>
    <x v="32"/>
    <x v="0"/>
    <n v="914466"/>
  </r>
  <r>
    <x v="6"/>
    <x v="4"/>
    <x v="0"/>
    <x v="1"/>
    <x v="2"/>
    <x v="2"/>
    <x v="66"/>
    <x v="0"/>
    <m/>
  </r>
  <r>
    <x v="6"/>
    <x v="4"/>
    <x v="0"/>
    <x v="1"/>
    <x v="2"/>
    <x v="2"/>
    <x v="63"/>
    <x v="0"/>
    <n v="3687"/>
  </r>
  <r>
    <x v="6"/>
    <x v="4"/>
    <x v="0"/>
    <x v="1"/>
    <x v="2"/>
    <x v="2"/>
    <x v="19"/>
    <x v="0"/>
    <m/>
  </r>
  <r>
    <x v="6"/>
    <x v="4"/>
    <x v="0"/>
    <x v="1"/>
    <x v="2"/>
    <x v="2"/>
    <x v="62"/>
    <x v="0"/>
    <m/>
  </r>
  <r>
    <x v="6"/>
    <x v="4"/>
    <x v="0"/>
    <x v="1"/>
    <x v="2"/>
    <x v="2"/>
    <x v="78"/>
    <x v="0"/>
    <m/>
  </r>
  <r>
    <x v="6"/>
    <x v="4"/>
    <x v="0"/>
    <x v="1"/>
    <x v="2"/>
    <x v="2"/>
    <x v="40"/>
    <x v="0"/>
    <n v="179000"/>
  </r>
  <r>
    <x v="6"/>
    <x v="4"/>
    <x v="0"/>
    <x v="1"/>
    <x v="2"/>
    <x v="2"/>
    <x v="5"/>
    <x v="0"/>
    <n v="17786.23"/>
  </r>
  <r>
    <x v="6"/>
    <x v="4"/>
    <x v="0"/>
    <x v="1"/>
    <x v="2"/>
    <x v="2"/>
    <x v="27"/>
    <x v="0"/>
    <n v="34749.699999999997"/>
  </r>
  <r>
    <x v="6"/>
    <x v="4"/>
    <x v="0"/>
    <x v="1"/>
    <x v="2"/>
    <x v="2"/>
    <x v="30"/>
    <x v="0"/>
    <n v="267556.03000000003"/>
  </r>
  <r>
    <x v="6"/>
    <x v="4"/>
    <x v="0"/>
    <x v="1"/>
    <x v="2"/>
    <x v="2"/>
    <x v="79"/>
    <x v="0"/>
    <m/>
  </r>
  <r>
    <x v="6"/>
    <x v="4"/>
    <x v="0"/>
    <x v="1"/>
    <x v="2"/>
    <x v="14"/>
    <x v="70"/>
    <x v="0"/>
    <n v="414817"/>
  </r>
  <r>
    <x v="6"/>
    <x v="4"/>
    <x v="0"/>
    <x v="1"/>
    <x v="2"/>
    <x v="14"/>
    <x v="71"/>
    <x v="0"/>
    <n v="307933"/>
  </r>
  <r>
    <x v="6"/>
    <x v="4"/>
    <x v="0"/>
    <x v="1"/>
    <x v="2"/>
    <x v="14"/>
    <x v="72"/>
    <x v="0"/>
    <n v="39513"/>
  </r>
  <r>
    <x v="6"/>
    <x v="4"/>
    <x v="0"/>
    <x v="1"/>
    <x v="2"/>
    <x v="14"/>
    <x v="73"/>
    <x v="0"/>
    <n v="1380817"/>
  </r>
  <r>
    <x v="6"/>
    <x v="4"/>
    <x v="0"/>
    <x v="1"/>
    <x v="2"/>
    <x v="2"/>
    <x v="31"/>
    <x v="0"/>
    <n v="17599625.25"/>
  </r>
  <r>
    <x v="6"/>
    <x v="4"/>
    <x v="0"/>
    <x v="1"/>
    <x v="2"/>
    <x v="2"/>
    <x v="6"/>
    <x v="0"/>
    <n v="-1438870"/>
  </r>
  <r>
    <x v="6"/>
    <x v="4"/>
    <x v="0"/>
    <x v="1"/>
    <x v="2"/>
    <x v="2"/>
    <x v="41"/>
    <x v="0"/>
    <m/>
  </r>
  <r>
    <x v="6"/>
    <x v="4"/>
    <x v="0"/>
    <x v="1"/>
    <x v="2"/>
    <x v="2"/>
    <x v="42"/>
    <x v="0"/>
    <m/>
  </r>
  <r>
    <x v="6"/>
    <x v="4"/>
    <x v="0"/>
    <x v="1"/>
    <x v="2"/>
    <x v="2"/>
    <x v="21"/>
    <x v="0"/>
    <n v="-4990461"/>
  </r>
  <r>
    <x v="6"/>
    <x v="4"/>
    <x v="0"/>
    <x v="1"/>
    <x v="2"/>
    <x v="2"/>
    <x v="43"/>
    <x v="0"/>
    <n v="-14140"/>
  </r>
  <r>
    <x v="6"/>
    <x v="4"/>
    <x v="0"/>
    <x v="1"/>
    <x v="2"/>
    <x v="2"/>
    <x v="67"/>
    <x v="0"/>
    <n v="-534761.37"/>
  </r>
  <r>
    <x v="6"/>
    <x v="4"/>
    <x v="0"/>
    <x v="1"/>
    <x v="2"/>
    <x v="2"/>
    <x v="38"/>
    <x v="0"/>
    <m/>
  </r>
  <r>
    <x v="6"/>
    <x v="4"/>
    <x v="0"/>
    <x v="1"/>
    <x v="2"/>
    <x v="2"/>
    <x v="39"/>
    <x v="0"/>
    <n v="-522000"/>
  </r>
  <r>
    <x v="6"/>
    <x v="4"/>
    <x v="0"/>
    <x v="1"/>
    <x v="2"/>
    <x v="2"/>
    <x v="65"/>
    <x v="0"/>
    <n v="9038000"/>
  </r>
  <r>
    <x v="6"/>
    <x v="4"/>
    <x v="0"/>
    <x v="1"/>
    <x v="2"/>
    <x v="13"/>
    <x v="34"/>
    <x v="0"/>
    <n v="47481.919999999998"/>
  </r>
  <r>
    <x v="6"/>
    <x v="4"/>
    <x v="0"/>
    <x v="1"/>
    <x v="2"/>
    <x v="8"/>
    <x v="22"/>
    <x v="0"/>
    <m/>
  </r>
  <r>
    <x v="6"/>
    <x v="4"/>
    <x v="0"/>
    <x v="2"/>
    <x v="3"/>
    <x v="4"/>
    <x v="8"/>
    <x v="0"/>
    <n v="200000000"/>
  </r>
  <r>
    <x v="6"/>
    <x v="4"/>
    <x v="0"/>
    <x v="2"/>
    <x v="3"/>
    <x v="4"/>
    <x v="9"/>
    <x v="0"/>
    <n v="-194000000"/>
  </r>
  <r>
    <x v="6"/>
    <x v="4"/>
    <x v="0"/>
    <x v="2"/>
    <x v="3"/>
    <x v="4"/>
    <x v="46"/>
    <x v="0"/>
    <n v="54327800"/>
  </r>
  <r>
    <x v="6"/>
    <x v="4"/>
    <x v="0"/>
    <x v="2"/>
    <x v="3"/>
    <x v="5"/>
    <x v="54"/>
    <x v="0"/>
    <n v="7351265.7899999991"/>
  </r>
  <r>
    <x v="6"/>
    <x v="4"/>
    <x v="0"/>
    <x v="2"/>
    <x v="3"/>
    <x v="5"/>
    <x v="60"/>
    <x v="0"/>
    <n v="12456141.43"/>
  </r>
  <r>
    <x v="7"/>
    <x v="4"/>
    <x v="0"/>
    <x v="0"/>
    <x v="0"/>
    <x v="0"/>
    <x v="0"/>
    <x v="0"/>
    <m/>
  </r>
  <r>
    <x v="7"/>
    <x v="4"/>
    <x v="0"/>
    <x v="0"/>
    <x v="0"/>
    <x v="0"/>
    <x v="11"/>
    <x v="0"/>
    <n v="99985"/>
  </r>
  <r>
    <x v="7"/>
    <x v="4"/>
    <x v="0"/>
    <x v="0"/>
    <x v="0"/>
    <x v="0"/>
    <x v="1"/>
    <x v="0"/>
    <m/>
  </r>
  <r>
    <x v="7"/>
    <x v="4"/>
    <x v="0"/>
    <x v="0"/>
    <x v="0"/>
    <x v="0"/>
    <x v="44"/>
    <x v="0"/>
    <n v="18143253.579999998"/>
  </r>
  <r>
    <x v="7"/>
    <x v="4"/>
    <x v="0"/>
    <x v="0"/>
    <x v="0"/>
    <x v="12"/>
    <x v="51"/>
    <x v="6"/>
    <n v="10031625"/>
  </r>
  <r>
    <x v="7"/>
    <x v="4"/>
    <x v="0"/>
    <x v="0"/>
    <x v="0"/>
    <x v="12"/>
    <x v="51"/>
    <x v="1"/>
    <n v="9073183.9100000001"/>
  </r>
  <r>
    <x v="7"/>
    <x v="4"/>
    <x v="0"/>
    <x v="0"/>
    <x v="0"/>
    <x v="0"/>
    <x v="28"/>
    <x v="0"/>
    <n v="63541310.579999998"/>
  </r>
  <r>
    <x v="7"/>
    <x v="4"/>
    <x v="0"/>
    <x v="0"/>
    <x v="0"/>
    <x v="0"/>
    <x v="24"/>
    <x v="0"/>
    <n v="168479"/>
  </r>
  <r>
    <x v="7"/>
    <x v="4"/>
    <x v="0"/>
    <x v="0"/>
    <x v="0"/>
    <x v="0"/>
    <x v="61"/>
    <x v="0"/>
    <m/>
  </r>
  <r>
    <x v="7"/>
    <x v="4"/>
    <x v="0"/>
    <x v="0"/>
    <x v="0"/>
    <x v="0"/>
    <x v="2"/>
    <x v="0"/>
    <m/>
  </r>
  <r>
    <x v="7"/>
    <x v="4"/>
    <x v="0"/>
    <x v="0"/>
    <x v="0"/>
    <x v="0"/>
    <x v="47"/>
    <x v="0"/>
    <n v="4766856.71"/>
  </r>
  <r>
    <x v="7"/>
    <x v="4"/>
    <x v="0"/>
    <x v="0"/>
    <x v="0"/>
    <x v="0"/>
    <x v="55"/>
    <x v="0"/>
    <n v="85092.19"/>
  </r>
  <r>
    <x v="7"/>
    <x v="4"/>
    <x v="0"/>
    <x v="0"/>
    <x v="0"/>
    <x v="0"/>
    <x v="48"/>
    <x v="0"/>
    <m/>
  </r>
  <r>
    <x v="7"/>
    <x v="4"/>
    <x v="0"/>
    <x v="0"/>
    <x v="0"/>
    <x v="0"/>
    <x v="74"/>
    <x v="0"/>
    <n v="38702"/>
  </r>
  <r>
    <x v="7"/>
    <x v="4"/>
    <x v="0"/>
    <x v="0"/>
    <x v="0"/>
    <x v="0"/>
    <x v="75"/>
    <x v="0"/>
    <n v="6385.76"/>
  </r>
  <r>
    <x v="7"/>
    <x v="4"/>
    <x v="0"/>
    <x v="0"/>
    <x v="0"/>
    <x v="0"/>
    <x v="77"/>
    <x v="0"/>
    <n v="-253929.91"/>
  </r>
  <r>
    <x v="7"/>
    <x v="4"/>
    <x v="0"/>
    <x v="0"/>
    <x v="0"/>
    <x v="0"/>
    <x v="49"/>
    <x v="0"/>
    <n v="1104359.6100000001"/>
  </r>
  <r>
    <x v="7"/>
    <x v="4"/>
    <x v="0"/>
    <x v="0"/>
    <x v="0"/>
    <x v="0"/>
    <x v="56"/>
    <x v="0"/>
    <n v="36481.15"/>
  </r>
  <r>
    <x v="7"/>
    <x v="4"/>
    <x v="0"/>
    <x v="0"/>
    <x v="0"/>
    <x v="0"/>
    <x v="52"/>
    <x v="0"/>
    <n v="62764.32"/>
  </r>
  <r>
    <x v="7"/>
    <x v="4"/>
    <x v="0"/>
    <x v="0"/>
    <x v="0"/>
    <x v="0"/>
    <x v="64"/>
    <x v="0"/>
    <m/>
  </r>
  <r>
    <x v="7"/>
    <x v="4"/>
    <x v="0"/>
    <x v="0"/>
    <x v="0"/>
    <x v="0"/>
    <x v="36"/>
    <x v="0"/>
    <n v="2107896"/>
  </r>
  <r>
    <x v="7"/>
    <x v="4"/>
    <x v="0"/>
    <x v="0"/>
    <x v="0"/>
    <x v="6"/>
    <x v="12"/>
    <x v="0"/>
    <n v="27864386"/>
  </r>
  <r>
    <x v="7"/>
    <x v="4"/>
    <x v="0"/>
    <x v="0"/>
    <x v="0"/>
    <x v="11"/>
    <x v="45"/>
    <x v="0"/>
    <m/>
  </r>
  <r>
    <x v="7"/>
    <x v="4"/>
    <x v="0"/>
    <x v="0"/>
    <x v="1"/>
    <x v="7"/>
    <x v="13"/>
    <x v="0"/>
    <n v="4637000"/>
  </r>
  <r>
    <x v="7"/>
    <x v="4"/>
    <x v="0"/>
    <x v="0"/>
    <x v="1"/>
    <x v="7"/>
    <x v="68"/>
    <x v="0"/>
    <n v="2135000"/>
  </r>
  <r>
    <x v="7"/>
    <x v="4"/>
    <x v="0"/>
    <x v="0"/>
    <x v="1"/>
    <x v="15"/>
    <x v="76"/>
    <x v="0"/>
    <n v="1743600"/>
  </r>
  <r>
    <x v="7"/>
    <x v="4"/>
    <x v="0"/>
    <x v="1"/>
    <x v="2"/>
    <x v="8"/>
    <x v="50"/>
    <x v="0"/>
    <m/>
  </r>
  <r>
    <x v="7"/>
    <x v="4"/>
    <x v="0"/>
    <x v="1"/>
    <x v="2"/>
    <x v="8"/>
    <x v="14"/>
    <x v="0"/>
    <n v="9412368.7200000007"/>
  </r>
  <r>
    <x v="7"/>
    <x v="4"/>
    <x v="0"/>
    <x v="1"/>
    <x v="2"/>
    <x v="8"/>
    <x v="53"/>
    <x v="0"/>
    <n v="0"/>
  </r>
  <r>
    <x v="7"/>
    <x v="4"/>
    <x v="0"/>
    <x v="1"/>
    <x v="2"/>
    <x v="9"/>
    <x v="81"/>
    <x v="0"/>
    <n v="1"/>
  </r>
  <r>
    <x v="7"/>
    <x v="4"/>
    <x v="0"/>
    <x v="1"/>
    <x v="2"/>
    <x v="9"/>
    <x v="15"/>
    <x v="0"/>
    <n v="1983585"/>
  </r>
  <r>
    <x v="7"/>
    <x v="4"/>
    <x v="0"/>
    <x v="1"/>
    <x v="2"/>
    <x v="9"/>
    <x v="16"/>
    <x v="0"/>
    <n v="237957"/>
  </r>
  <r>
    <x v="7"/>
    <x v="4"/>
    <x v="0"/>
    <x v="1"/>
    <x v="2"/>
    <x v="9"/>
    <x v="17"/>
    <x v="0"/>
    <n v="1141346"/>
  </r>
  <r>
    <x v="7"/>
    <x v="4"/>
    <x v="0"/>
    <x v="1"/>
    <x v="2"/>
    <x v="9"/>
    <x v="18"/>
    <x v="0"/>
    <n v="1983585"/>
  </r>
  <r>
    <x v="7"/>
    <x v="4"/>
    <x v="0"/>
    <x v="1"/>
    <x v="2"/>
    <x v="3"/>
    <x v="7"/>
    <x v="0"/>
    <m/>
  </r>
  <r>
    <x v="7"/>
    <x v="4"/>
    <x v="0"/>
    <x v="1"/>
    <x v="2"/>
    <x v="3"/>
    <x v="7"/>
    <x v="0"/>
    <m/>
  </r>
  <r>
    <x v="7"/>
    <x v="4"/>
    <x v="0"/>
    <x v="1"/>
    <x v="2"/>
    <x v="3"/>
    <x v="7"/>
    <x v="0"/>
    <m/>
  </r>
  <r>
    <x v="7"/>
    <x v="4"/>
    <x v="0"/>
    <x v="1"/>
    <x v="2"/>
    <x v="3"/>
    <x v="7"/>
    <x v="0"/>
    <m/>
  </r>
  <r>
    <x v="7"/>
    <x v="4"/>
    <x v="0"/>
    <x v="1"/>
    <x v="2"/>
    <x v="3"/>
    <x v="7"/>
    <x v="0"/>
    <m/>
  </r>
  <r>
    <x v="7"/>
    <x v="4"/>
    <x v="0"/>
    <x v="1"/>
    <x v="2"/>
    <x v="2"/>
    <x v="82"/>
    <x v="0"/>
    <n v="216000"/>
  </r>
  <r>
    <x v="7"/>
    <x v="4"/>
    <x v="0"/>
    <x v="1"/>
    <x v="2"/>
    <x v="2"/>
    <x v="25"/>
    <x v="0"/>
    <n v="276756.14"/>
  </r>
  <r>
    <x v="7"/>
    <x v="4"/>
    <x v="0"/>
    <x v="1"/>
    <x v="2"/>
    <x v="2"/>
    <x v="69"/>
    <x v="0"/>
    <m/>
  </r>
  <r>
    <x v="7"/>
    <x v="4"/>
    <x v="0"/>
    <x v="1"/>
    <x v="2"/>
    <x v="2"/>
    <x v="32"/>
    <x v="0"/>
    <n v="196921"/>
  </r>
  <r>
    <x v="7"/>
    <x v="4"/>
    <x v="0"/>
    <x v="1"/>
    <x v="2"/>
    <x v="2"/>
    <x v="66"/>
    <x v="0"/>
    <n v="16800"/>
  </r>
  <r>
    <x v="7"/>
    <x v="4"/>
    <x v="0"/>
    <x v="1"/>
    <x v="2"/>
    <x v="2"/>
    <x v="63"/>
    <x v="0"/>
    <n v="4960"/>
  </r>
  <r>
    <x v="7"/>
    <x v="4"/>
    <x v="0"/>
    <x v="1"/>
    <x v="2"/>
    <x v="2"/>
    <x v="19"/>
    <x v="0"/>
    <n v="18515"/>
  </r>
  <r>
    <x v="7"/>
    <x v="4"/>
    <x v="0"/>
    <x v="1"/>
    <x v="2"/>
    <x v="2"/>
    <x v="62"/>
    <x v="0"/>
    <n v="248750"/>
  </r>
  <r>
    <x v="7"/>
    <x v="4"/>
    <x v="0"/>
    <x v="1"/>
    <x v="2"/>
    <x v="2"/>
    <x v="78"/>
    <x v="0"/>
    <m/>
  </r>
  <r>
    <x v="7"/>
    <x v="4"/>
    <x v="0"/>
    <x v="1"/>
    <x v="2"/>
    <x v="2"/>
    <x v="40"/>
    <x v="0"/>
    <n v="260000"/>
  </r>
  <r>
    <x v="7"/>
    <x v="4"/>
    <x v="0"/>
    <x v="1"/>
    <x v="2"/>
    <x v="2"/>
    <x v="5"/>
    <x v="0"/>
    <n v="19433.23"/>
  </r>
  <r>
    <x v="7"/>
    <x v="4"/>
    <x v="0"/>
    <x v="1"/>
    <x v="2"/>
    <x v="2"/>
    <x v="27"/>
    <x v="0"/>
    <n v="124970.7"/>
  </r>
  <r>
    <x v="7"/>
    <x v="4"/>
    <x v="0"/>
    <x v="1"/>
    <x v="2"/>
    <x v="2"/>
    <x v="30"/>
    <x v="0"/>
    <n v="66831.03"/>
  </r>
  <r>
    <x v="7"/>
    <x v="4"/>
    <x v="0"/>
    <x v="1"/>
    <x v="2"/>
    <x v="2"/>
    <x v="79"/>
    <x v="0"/>
    <n v="1391"/>
  </r>
  <r>
    <x v="7"/>
    <x v="4"/>
    <x v="0"/>
    <x v="1"/>
    <x v="2"/>
    <x v="14"/>
    <x v="70"/>
    <x v="0"/>
    <n v="414817"/>
  </r>
  <r>
    <x v="7"/>
    <x v="4"/>
    <x v="0"/>
    <x v="1"/>
    <x v="2"/>
    <x v="14"/>
    <x v="71"/>
    <x v="0"/>
    <n v="307933"/>
  </r>
  <r>
    <x v="7"/>
    <x v="4"/>
    <x v="0"/>
    <x v="1"/>
    <x v="2"/>
    <x v="14"/>
    <x v="72"/>
    <x v="0"/>
    <n v="39307"/>
  </r>
  <r>
    <x v="7"/>
    <x v="4"/>
    <x v="0"/>
    <x v="1"/>
    <x v="2"/>
    <x v="14"/>
    <x v="73"/>
    <x v="0"/>
    <n v="1380817"/>
  </r>
  <r>
    <x v="7"/>
    <x v="4"/>
    <x v="0"/>
    <x v="1"/>
    <x v="2"/>
    <x v="2"/>
    <x v="31"/>
    <x v="0"/>
    <n v="30967225.609999999"/>
  </r>
  <r>
    <x v="7"/>
    <x v="4"/>
    <x v="0"/>
    <x v="1"/>
    <x v="2"/>
    <x v="2"/>
    <x v="6"/>
    <x v="0"/>
    <n v="-3224868"/>
  </r>
  <r>
    <x v="7"/>
    <x v="4"/>
    <x v="0"/>
    <x v="1"/>
    <x v="2"/>
    <x v="2"/>
    <x v="41"/>
    <x v="0"/>
    <n v="-895280"/>
  </r>
  <r>
    <x v="7"/>
    <x v="4"/>
    <x v="0"/>
    <x v="1"/>
    <x v="2"/>
    <x v="2"/>
    <x v="42"/>
    <x v="0"/>
    <m/>
  </r>
  <r>
    <x v="7"/>
    <x v="4"/>
    <x v="0"/>
    <x v="1"/>
    <x v="2"/>
    <x v="2"/>
    <x v="21"/>
    <x v="0"/>
    <n v="-5959535"/>
  </r>
  <r>
    <x v="7"/>
    <x v="4"/>
    <x v="0"/>
    <x v="1"/>
    <x v="2"/>
    <x v="2"/>
    <x v="43"/>
    <x v="0"/>
    <n v="-27590"/>
  </r>
  <r>
    <x v="7"/>
    <x v="4"/>
    <x v="0"/>
    <x v="1"/>
    <x v="2"/>
    <x v="2"/>
    <x v="67"/>
    <x v="0"/>
    <n v="-1636346.24"/>
  </r>
  <r>
    <x v="7"/>
    <x v="4"/>
    <x v="0"/>
    <x v="1"/>
    <x v="2"/>
    <x v="2"/>
    <x v="38"/>
    <x v="0"/>
    <m/>
  </r>
  <r>
    <x v="7"/>
    <x v="4"/>
    <x v="0"/>
    <x v="1"/>
    <x v="2"/>
    <x v="2"/>
    <x v="39"/>
    <x v="0"/>
    <n v="-522000"/>
  </r>
  <r>
    <x v="7"/>
    <x v="4"/>
    <x v="0"/>
    <x v="1"/>
    <x v="2"/>
    <x v="2"/>
    <x v="65"/>
    <x v="0"/>
    <n v="9038000"/>
  </r>
  <r>
    <x v="7"/>
    <x v="4"/>
    <x v="0"/>
    <x v="1"/>
    <x v="2"/>
    <x v="13"/>
    <x v="34"/>
    <x v="0"/>
    <n v="47481.919999999998"/>
  </r>
  <r>
    <x v="7"/>
    <x v="4"/>
    <x v="0"/>
    <x v="1"/>
    <x v="2"/>
    <x v="8"/>
    <x v="22"/>
    <x v="0"/>
    <m/>
  </r>
  <r>
    <x v="7"/>
    <x v="4"/>
    <x v="0"/>
    <x v="2"/>
    <x v="3"/>
    <x v="4"/>
    <x v="8"/>
    <x v="0"/>
    <n v="200000000"/>
  </r>
  <r>
    <x v="7"/>
    <x v="4"/>
    <x v="0"/>
    <x v="2"/>
    <x v="3"/>
    <x v="4"/>
    <x v="9"/>
    <x v="0"/>
    <n v="-194000000"/>
  </r>
  <r>
    <x v="7"/>
    <x v="4"/>
    <x v="0"/>
    <x v="2"/>
    <x v="3"/>
    <x v="4"/>
    <x v="46"/>
    <x v="0"/>
    <n v="54327800"/>
  </r>
  <r>
    <x v="7"/>
    <x v="4"/>
    <x v="0"/>
    <x v="2"/>
    <x v="3"/>
    <x v="5"/>
    <x v="54"/>
    <x v="0"/>
    <n v="18393760.57"/>
  </r>
  <r>
    <x v="7"/>
    <x v="4"/>
    <x v="0"/>
    <x v="2"/>
    <x v="3"/>
    <x v="5"/>
    <x v="60"/>
    <x v="0"/>
    <n v="19807407.219999999"/>
  </r>
  <r>
    <x v="8"/>
    <x v="4"/>
    <x v="0"/>
    <x v="0"/>
    <x v="0"/>
    <x v="0"/>
    <x v="0"/>
    <x v="0"/>
    <m/>
  </r>
  <r>
    <x v="8"/>
    <x v="4"/>
    <x v="0"/>
    <x v="0"/>
    <x v="0"/>
    <x v="0"/>
    <x v="11"/>
    <x v="0"/>
    <n v="1028915"/>
  </r>
  <r>
    <x v="8"/>
    <x v="4"/>
    <x v="0"/>
    <x v="0"/>
    <x v="0"/>
    <x v="0"/>
    <x v="1"/>
    <x v="0"/>
    <m/>
  </r>
  <r>
    <x v="8"/>
    <x v="4"/>
    <x v="0"/>
    <x v="0"/>
    <x v="0"/>
    <x v="0"/>
    <x v="44"/>
    <x v="0"/>
    <n v="34411732.390000001"/>
  </r>
  <r>
    <x v="8"/>
    <x v="4"/>
    <x v="0"/>
    <x v="0"/>
    <x v="0"/>
    <x v="12"/>
    <x v="51"/>
    <x v="6"/>
    <n v="12031625"/>
  </r>
  <r>
    <x v="8"/>
    <x v="4"/>
    <x v="0"/>
    <x v="0"/>
    <x v="0"/>
    <x v="12"/>
    <x v="51"/>
    <x v="1"/>
    <n v="11341176.91"/>
  </r>
  <r>
    <x v="8"/>
    <x v="4"/>
    <x v="0"/>
    <x v="0"/>
    <x v="0"/>
    <x v="0"/>
    <x v="28"/>
    <x v="0"/>
    <n v="55350506.659999996"/>
  </r>
  <r>
    <x v="8"/>
    <x v="4"/>
    <x v="0"/>
    <x v="0"/>
    <x v="0"/>
    <x v="0"/>
    <x v="24"/>
    <x v="0"/>
    <n v="168479"/>
  </r>
  <r>
    <x v="8"/>
    <x v="4"/>
    <x v="0"/>
    <x v="0"/>
    <x v="0"/>
    <x v="0"/>
    <x v="61"/>
    <x v="0"/>
    <m/>
  </r>
  <r>
    <x v="8"/>
    <x v="4"/>
    <x v="0"/>
    <x v="0"/>
    <x v="0"/>
    <x v="0"/>
    <x v="2"/>
    <x v="0"/>
    <m/>
  </r>
  <r>
    <x v="8"/>
    <x v="4"/>
    <x v="0"/>
    <x v="0"/>
    <x v="0"/>
    <x v="0"/>
    <x v="47"/>
    <x v="0"/>
    <n v="2076568.08"/>
  </r>
  <r>
    <x v="8"/>
    <x v="4"/>
    <x v="0"/>
    <x v="0"/>
    <x v="0"/>
    <x v="0"/>
    <x v="55"/>
    <x v="0"/>
    <m/>
  </r>
  <r>
    <x v="8"/>
    <x v="4"/>
    <x v="0"/>
    <x v="0"/>
    <x v="0"/>
    <x v="0"/>
    <x v="48"/>
    <x v="0"/>
    <m/>
  </r>
  <r>
    <x v="8"/>
    <x v="4"/>
    <x v="0"/>
    <x v="0"/>
    <x v="0"/>
    <x v="0"/>
    <x v="74"/>
    <x v="0"/>
    <m/>
  </r>
  <r>
    <x v="8"/>
    <x v="4"/>
    <x v="0"/>
    <x v="0"/>
    <x v="0"/>
    <x v="0"/>
    <x v="75"/>
    <x v="0"/>
    <n v="6385.76"/>
  </r>
  <r>
    <x v="8"/>
    <x v="4"/>
    <x v="0"/>
    <x v="0"/>
    <x v="0"/>
    <x v="0"/>
    <x v="77"/>
    <x v="0"/>
    <n v="-1033902.9"/>
  </r>
  <r>
    <x v="8"/>
    <x v="4"/>
    <x v="0"/>
    <x v="0"/>
    <x v="0"/>
    <x v="0"/>
    <x v="49"/>
    <x v="0"/>
    <n v="1193633.54"/>
  </r>
  <r>
    <x v="8"/>
    <x v="4"/>
    <x v="0"/>
    <x v="0"/>
    <x v="0"/>
    <x v="0"/>
    <x v="56"/>
    <x v="0"/>
    <n v="36481.15"/>
  </r>
  <r>
    <x v="8"/>
    <x v="4"/>
    <x v="0"/>
    <x v="0"/>
    <x v="0"/>
    <x v="0"/>
    <x v="52"/>
    <x v="0"/>
    <n v="91403.36"/>
  </r>
  <r>
    <x v="8"/>
    <x v="4"/>
    <x v="0"/>
    <x v="0"/>
    <x v="0"/>
    <x v="0"/>
    <x v="64"/>
    <x v="0"/>
    <m/>
  </r>
  <r>
    <x v="8"/>
    <x v="4"/>
    <x v="0"/>
    <x v="0"/>
    <x v="0"/>
    <x v="0"/>
    <x v="36"/>
    <x v="0"/>
    <n v="829530"/>
  </r>
  <r>
    <x v="8"/>
    <x v="4"/>
    <x v="0"/>
    <x v="0"/>
    <x v="0"/>
    <x v="6"/>
    <x v="12"/>
    <x v="0"/>
    <n v="38006421"/>
  </r>
  <r>
    <x v="8"/>
    <x v="4"/>
    <x v="0"/>
    <x v="0"/>
    <x v="0"/>
    <x v="11"/>
    <x v="45"/>
    <x v="0"/>
    <m/>
  </r>
  <r>
    <x v="8"/>
    <x v="4"/>
    <x v="0"/>
    <x v="0"/>
    <x v="1"/>
    <x v="7"/>
    <x v="13"/>
    <x v="0"/>
    <n v="4637000"/>
  </r>
  <r>
    <x v="8"/>
    <x v="4"/>
    <x v="0"/>
    <x v="0"/>
    <x v="1"/>
    <x v="7"/>
    <x v="68"/>
    <x v="0"/>
    <n v="2135000"/>
  </r>
  <r>
    <x v="8"/>
    <x v="4"/>
    <x v="0"/>
    <x v="0"/>
    <x v="1"/>
    <x v="16"/>
    <x v="83"/>
    <x v="0"/>
    <n v="-723330"/>
  </r>
  <r>
    <x v="8"/>
    <x v="4"/>
    <x v="0"/>
    <x v="0"/>
    <x v="1"/>
    <x v="15"/>
    <x v="76"/>
    <x v="0"/>
    <n v="1743600"/>
  </r>
  <r>
    <x v="8"/>
    <x v="4"/>
    <x v="0"/>
    <x v="1"/>
    <x v="2"/>
    <x v="8"/>
    <x v="50"/>
    <x v="0"/>
    <m/>
  </r>
  <r>
    <x v="8"/>
    <x v="4"/>
    <x v="0"/>
    <x v="1"/>
    <x v="2"/>
    <x v="8"/>
    <x v="14"/>
    <x v="0"/>
    <n v="30012435.719999999"/>
  </r>
  <r>
    <x v="8"/>
    <x v="4"/>
    <x v="0"/>
    <x v="1"/>
    <x v="2"/>
    <x v="8"/>
    <x v="53"/>
    <x v="0"/>
    <m/>
  </r>
  <r>
    <x v="8"/>
    <x v="4"/>
    <x v="0"/>
    <x v="1"/>
    <x v="2"/>
    <x v="9"/>
    <x v="81"/>
    <x v="0"/>
    <n v="1"/>
  </r>
  <r>
    <x v="8"/>
    <x v="4"/>
    <x v="0"/>
    <x v="1"/>
    <x v="2"/>
    <x v="9"/>
    <x v="15"/>
    <x v="0"/>
    <n v="2952797"/>
  </r>
  <r>
    <x v="8"/>
    <x v="4"/>
    <x v="0"/>
    <x v="1"/>
    <x v="2"/>
    <x v="9"/>
    <x v="16"/>
    <x v="0"/>
    <n v="354263"/>
  </r>
  <r>
    <x v="8"/>
    <x v="4"/>
    <x v="0"/>
    <x v="1"/>
    <x v="2"/>
    <x v="9"/>
    <x v="17"/>
    <x v="0"/>
    <n v="1621070"/>
  </r>
  <r>
    <x v="8"/>
    <x v="4"/>
    <x v="0"/>
    <x v="1"/>
    <x v="2"/>
    <x v="9"/>
    <x v="18"/>
    <x v="0"/>
    <n v="2952797"/>
  </r>
  <r>
    <x v="8"/>
    <x v="4"/>
    <x v="0"/>
    <x v="1"/>
    <x v="2"/>
    <x v="3"/>
    <x v="7"/>
    <x v="0"/>
    <m/>
  </r>
  <r>
    <x v="8"/>
    <x v="4"/>
    <x v="0"/>
    <x v="1"/>
    <x v="2"/>
    <x v="3"/>
    <x v="7"/>
    <x v="0"/>
    <m/>
  </r>
  <r>
    <x v="8"/>
    <x v="4"/>
    <x v="0"/>
    <x v="1"/>
    <x v="2"/>
    <x v="3"/>
    <x v="7"/>
    <x v="0"/>
    <m/>
  </r>
  <r>
    <x v="8"/>
    <x v="4"/>
    <x v="0"/>
    <x v="1"/>
    <x v="2"/>
    <x v="3"/>
    <x v="7"/>
    <x v="0"/>
    <m/>
  </r>
  <r>
    <x v="8"/>
    <x v="4"/>
    <x v="0"/>
    <x v="1"/>
    <x v="2"/>
    <x v="3"/>
    <x v="7"/>
    <x v="0"/>
    <m/>
  </r>
  <r>
    <x v="8"/>
    <x v="4"/>
    <x v="0"/>
    <x v="1"/>
    <x v="2"/>
    <x v="2"/>
    <x v="82"/>
    <x v="0"/>
    <n v="550000"/>
  </r>
  <r>
    <x v="8"/>
    <x v="4"/>
    <x v="0"/>
    <x v="1"/>
    <x v="2"/>
    <x v="2"/>
    <x v="25"/>
    <x v="0"/>
    <n v="250858.14"/>
  </r>
  <r>
    <x v="8"/>
    <x v="4"/>
    <x v="0"/>
    <x v="1"/>
    <x v="2"/>
    <x v="2"/>
    <x v="69"/>
    <x v="0"/>
    <m/>
  </r>
  <r>
    <x v="8"/>
    <x v="4"/>
    <x v="0"/>
    <x v="1"/>
    <x v="2"/>
    <x v="2"/>
    <x v="32"/>
    <x v="0"/>
    <n v="668591"/>
  </r>
  <r>
    <x v="8"/>
    <x v="4"/>
    <x v="0"/>
    <x v="1"/>
    <x v="2"/>
    <x v="2"/>
    <x v="66"/>
    <x v="0"/>
    <n v="163336"/>
  </r>
  <r>
    <x v="8"/>
    <x v="4"/>
    <x v="0"/>
    <x v="1"/>
    <x v="2"/>
    <x v="2"/>
    <x v="63"/>
    <x v="0"/>
    <n v="3615"/>
  </r>
  <r>
    <x v="8"/>
    <x v="4"/>
    <x v="0"/>
    <x v="1"/>
    <x v="2"/>
    <x v="2"/>
    <x v="19"/>
    <x v="0"/>
    <m/>
  </r>
  <r>
    <x v="8"/>
    <x v="4"/>
    <x v="0"/>
    <x v="1"/>
    <x v="2"/>
    <x v="2"/>
    <x v="62"/>
    <x v="0"/>
    <n v="258500"/>
  </r>
  <r>
    <x v="8"/>
    <x v="4"/>
    <x v="0"/>
    <x v="1"/>
    <x v="2"/>
    <x v="2"/>
    <x v="78"/>
    <x v="0"/>
    <m/>
  </r>
  <r>
    <x v="8"/>
    <x v="4"/>
    <x v="0"/>
    <x v="1"/>
    <x v="2"/>
    <x v="2"/>
    <x v="40"/>
    <x v="0"/>
    <n v="206530"/>
  </r>
  <r>
    <x v="8"/>
    <x v="4"/>
    <x v="0"/>
    <x v="1"/>
    <x v="2"/>
    <x v="2"/>
    <x v="84"/>
    <x v="0"/>
    <n v="-9687.6"/>
  </r>
  <r>
    <x v="8"/>
    <x v="4"/>
    <x v="0"/>
    <x v="1"/>
    <x v="2"/>
    <x v="2"/>
    <x v="5"/>
    <x v="0"/>
    <n v="25429.23"/>
  </r>
  <r>
    <x v="8"/>
    <x v="4"/>
    <x v="0"/>
    <x v="1"/>
    <x v="2"/>
    <x v="2"/>
    <x v="27"/>
    <x v="0"/>
    <n v="338818.7"/>
  </r>
  <r>
    <x v="8"/>
    <x v="4"/>
    <x v="0"/>
    <x v="1"/>
    <x v="2"/>
    <x v="2"/>
    <x v="30"/>
    <x v="0"/>
    <n v="66831.03"/>
  </r>
  <r>
    <x v="8"/>
    <x v="4"/>
    <x v="0"/>
    <x v="1"/>
    <x v="2"/>
    <x v="2"/>
    <x v="79"/>
    <x v="0"/>
    <n v="1391"/>
  </r>
  <r>
    <x v="8"/>
    <x v="4"/>
    <x v="0"/>
    <x v="1"/>
    <x v="2"/>
    <x v="14"/>
    <x v="70"/>
    <x v="0"/>
    <n v="567352"/>
  </r>
  <r>
    <x v="8"/>
    <x v="4"/>
    <x v="0"/>
    <x v="1"/>
    <x v="2"/>
    <x v="14"/>
    <x v="71"/>
    <x v="0"/>
    <n v="460468"/>
  </r>
  <r>
    <x v="8"/>
    <x v="4"/>
    <x v="0"/>
    <x v="1"/>
    <x v="2"/>
    <x v="14"/>
    <x v="72"/>
    <x v="0"/>
    <n v="59007"/>
  </r>
  <r>
    <x v="8"/>
    <x v="4"/>
    <x v="0"/>
    <x v="1"/>
    <x v="2"/>
    <x v="14"/>
    <x v="73"/>
    <x v="0"/>
    <n v="2049090"/>
  </r>
  <r>
    <x v="8"/>
    <x v="4"/>
    <x v="0"/>
    <x v="1"/>
    <x v="2"/>
    <x v="2"/>
    <x v="31"/>
    <x v="0"/>
    <n v="40724099.289999999"/>
  </r>
  <r>
    <x v="8"/>
    <x v="4"/>
    <x v="0"/>
    <x v="1"/>
    <x v="2"/>
    <x v="2"/>
    <x v="6"/>
    <x v="0"/>
    <n v="-6802262"/>
  </r>
  <r>
    <x v="8"/>
    <x v="4"/>
    <x v="0"/>
    <x v="1"/>
    <x v="2"/>
    <x v="2"/>
    <x v="41"/>
    <x v="0"/>
    <n v="-895280"/>
  </r>
  <r>
    <x v="8"/>
    <x v="4"/>
    <x v="0"/>
    <x v="1"/>
    <x v="2"/>
    <x v="2"/>
    <x v="42"/>
    <x v="0"/>
    <m/>
  </r>
  <r>
    <x v="8"/>
    <x v="4"/>
    <x v="0"/>
    <x v="1"/>
    <x v="2"/>
    <x v="2"/>
    <x v="21"/>
    <x v="0"/>
    <n v="-8279081"/>
  </r>
  <r>
    <x v="8"/>
    <x v="4"/>
    <x v="0"/>
    <x v="1"/>
    <x v="2"/>
    <x v="2"/>
    <x v="43"/>
    <x v="0"/>
    <n v="-61310"/>
  </r>
  <r>
    <x v="8"/>
    <x v="4"/>
    <x v="0"/>
    <x v="1"/>
    <x v="2"/>
    <x v="2"/>
    <x v="67"/>
    <x v="0"/>
    <n v="-1709791.61"/>
  </r>
  <r>
    <x v="8"/>
    <x v="4"/>
    <x v="0"/>
    <x v="1"/>
    <x v="2"/>
    <x v="2"/>
    <x v="38"/>
    <x v="0"/>
    <m/>
  </r>
  <r>
    <x v="8"/>
    <x v="4"/>
    <x v="0"/>
    <x v="1"/>
    <x v="2"/>
    <x v="2"/>
    <x v="39"/>
    <x v="0"/>
    <n v="-9403000"/>
  </r>
  <r>
    <x v="8"/>
    <x v="4"/>
    <x v="0"/>
    <x v="1"/>
    <x v="2"/>
    <x v="2"/>
    <x v="65"/>
    <x v="0"/>
    <n v="9038000"/>
  </r>
  <r>
    <x v="8"/>
    <x v="4"/>
    <x v="0"/>
    <x v="1"/>
    <x v="2"/>
    <x v="13"/>
    <x v="34"/>
    <x v="0"/>
    <n v="47481.919999999998"/>
  </r>
  <r>
    <x v="8"/>
    <x v="4"/>
    <x v="0"/>
    <x v="1"/>
    <x v="2"/>
    <x v="8"/>
    <x v="22"/>
    <x v="0"/>
    <m/>
  </r>
  <r>
    <x v="8"/>
    <x v="4"/>
    <x v="0"/>
    <x v="2"/>
    <x v="3"/>
    <x v="4"/>
    <x v="8"/>
    <x v="0"/>
    <n v="200000000"/>
  </r>
  <r>
    <x v="8"/>
    <x v="4"/>
    <x v="0"/>
    <x v="2"/>
    <x v="3"/>
    <x v="4"/>
    <x v="9"/>
    <x v="0"/>
    <n v="-194000000"/>
  </r>
  <r>
    <x v="8"/>
    <x v="4"/>
    <x v="0"/>
    <x v="2"/>
    <x v="3"/>
    <x v="4"/>
    <x v="46"/>
    <x v="0"/>
    <n v="54327800"/>
  </r>
  <r>
    <x v="8"/>
    <x v="4"/>
    <x v="0"/>
    <x v="2"/>
    <x v="3"/>
    <x v="5"/>
    <x v="54"/>
    <x v="0"/>
    <n v="-1410092.6600000039"/>
  </r>
  <r>
    <x v="8"/>
    <x v="4"/>
    <x v="0"/>
    <x v="2"/>
    <x v="3"/>
    <x v="5"/>
    <x v="60"/>
    <x v="0"/>
    <n v="38201167.790000007"/>
  </r>
  <r>
    <x v="9"/>
    <x v="4"/>
    <x v="0"/>
    <x v="0"/>
    <x v="0"/>
    <x v="0"/>
    <x v="0"/>
    <x v="0"/>
    <m/>
  </r>
  <r>
    <x v="9"/>
    <x v="4"/>
    <x v="0"/>
    <x v="0"/>
    <x v="0"/>
    <x v="0"/>
    <x v="11"/>
    <x v="0"/>
    <n v="426514.46"/>
  </r>
  <r>
    <x v="9"/>
    <x v="4"/>
    <x v="0"/>
    <x v="0"/>
    <x v="0"/>
    <x v="0"/>
    <x v="1"/>
    <x v="0"/>
    <m/>
  </r>
  <r>
    <x v="9"/>
    <x v="4"/>
    <x v="0"/>
    <x v="0"/>
    <x v="0"/>
    <x v="0"/>
    <x v="44"/>
    <x v="0"/>
    <n v="5817118.5700000003"/>
  </r>
  <r>
    <x v="9"/>
    <x v="4"/>
    <x v="0"/>
    <x v="0"/>
    <x v="0"/>
    <x v="12"/>
    <x v="51"/>
    <x v="6"/>
    <n v="14031625"/>
  </r>
  <r>
    <x v="9"/>
    <x v="4"/>
    <x v="0"/>
    <x v="0"/>
    <x v="0"/>
    <x v="12"/>
    <x v="51"/>
    <x v="1"/>
    <n v="13343176.91"/>
  </r>
  <r>
    <x v="9"/>
    <x v="4"/>
    <x v="0"/>
    <x v="0"/>
    <x v="0"/>
    <x v="0"/>
    <x v="28"/>
    <x v="0"/>
    <n v="64648876.189999998"/>
  </r>
  <r>
    <x v="9"/>
    <x v="4"/>
    <x v="0"/>
    <x v="0"/>
    <x v="0"/>
    <x v="0"/>
    <x v="24"/>
    <x v="0"/>
    <n v="168479"/>
  </r>
  <r>
    <x v="9"/>
    <x v="4"/>
    <x v="0"/>
    <x v="0"/>
    <x v="0"/>
    <x v="0"/>
    <x v="61"/>
    <x v="0"/>
    <m/>
  </r>
  <r>
    <x v="9"/>
    <x v="4"/>
    <x v="0"/>
    <x v="0"/>
    <x v="0"/>
    <x v="0"/>
    <x v="2"/>
    <x v="0"/>
    <m/>
  </r>
  <r>
    <x v="9"/>
    <x v="4"/>
    <x v="0"/>
    <x v="0"/>
    <x v="0"/>
    <x v="0"/>
    <x v="47"/>
    <x v="0"/>
    <n v="2615548.09"/>
  </r>
  <r>
    <x v="9"/>
    <x v="4"/>
    <x v="0"/>
    <x v="0"/>
    <x v="0"/>
    <x v="0"/>
    <x v="55"/>
    <x v="0"/>
    <m/>
  </r>
  <r>
    <x v="9"/>
    <x v="4"/>
    <x v="0"/>
    <x v="0"/>
    <x v="0"/>
    <x v="0"/>
    <x v="48"/>
    <x v="0"/>
    <n v="157888.79999999999"/>
  </r>
  <r>
    <x v="9"/>
    <x v="4"/>
    <x v="0"/>
    <x v="0"/>
    <x v="0"/>
    <x v="0"/>
    <x v="74"/>
    <x v="0"/>
    <n v="83098.8"/>
  </r>
  <r>
    <x v="9"/>
    <x v="4"/>
    <x v="0"/>
    <x v="0"/>
    <x v="0"/>
    <x v="0"/>
    <x v="75"/>
    <x v="0"/>
    <n v="6385.76"/>
  </r>
  <r>
    <x v="9"/>
    <x v="4"/>
    <x v="0"/>
    <x v="0"/>
    <x v="0"/>
    <x v="0"/>
    <x v="77"/>
    <x v="0"/>
    <n v="-1021714.9"/>
  </r>
  <r>
    <x v="9"/>
    <x v="4"/>
    <x v="0"/>
    <x v="0"/>
    <x v="0"/>
    <x v="0"/>
    <x v="49"/>
    <x v="0"/>
    <n v="1207914.3899999999"/>
  </r>
  <r>
    <x v="9"/>
    <x v="4"/>
    <x v="0"/>
    <x v="0"/>
    <x v="0"/>
    <x v="0"/>
    <x v="56"/>
    <x v="0"/>
    <n v="36481.15"/>
  </r>
  <r>
    <x v="9"/>
    <x v="4"/>
    <x v="0"/>
    <x v="0"/>
    <x v="0"/>
    <x v="0"/>
    <x v="52"/>
    <x v="0"/>
    <n v="129169.93"/>
  </r>
  <r>
    <x v="9"/>
    <x v="4"/>
    <x v="0"/>
    <x v="0"/>
    <x v="0"/>
    <x v="0"/>
    <x v="64"/>
    <x v="0"/>
    <m/>
  </r>
  <r>
    <x v="9"/>
    <x v="4"/>
    <x v="0"/>
    <x v="0"/>
    <x v="0"/>
    <x v="0"/>
    <x v="36"/>
    <x v="0"/>
    <n v="1031478"/>
  </r>
  <r>
    <x v="9"/>
    <x v="4"/>
    <x v="0"/>
    <x v="0"/>
    <x v="0"/>
    <x v="6"/>
    <x v="12"/>
    <x v="0"/>
    <n v="35791782"/>
  </r>
  <r>
    <x v="9"/>
    <x v="4"/>
    <x v="0"/>
    <x v="0"/>
    <x v="0"/>
    <x v="11"/>
    <x v="45"/>
    <x v="0"/>
    <m/>
  </r>
  <r>
    <x v="9"/>
    <x v="4"/>
    <x v="0"/>
    <x v="0"/>
    <x v="1"/>
    <x v="7"/>
    <x v="13"/>
    <x v="0"/>
    <n v="4637000"/>
  </r>
  <r>
    <x v="9"/>
    <x v="4"/>
    <x v="0"/>
    <x v="0"/>
    <x v="1"/>
    <x v="7"/>
    <x v="68"/>
    <x v="0"/>
    <n v="2135000"/>
  </r>
  <r>
    <x v="9"/>
    <x v="4"/>
    <x v="0"/>
    <x v="0"/>
    <x v="1"/>
    <x v="16"/>
    <x v="83"/>
    <x v="0"/>
    <n v="-723330"/>
  </r>
  <r>
    <x v="9"/>
    <x v="4"/>
    <x v="0"/>
    <x v="0"/>
    <x v="1"/>
    <x v="15"/>
    <x v="76"/>
    <x v="0"/>
    <n v="1743600"/>
  </r>
  <r>
    <x v="9"/>
    <x v="4"/>
    <x v="0"/>
    <x v="1"/>
    <x v="2"/>
    <x v="8"/>
    <x v="50"/>
    <x v="0"/>
    <m/>
  </r>
  <r>
    <x v="9"/>
    <x v="4"/>
    <x v="0"/>
    <x v="1"/>
    <x v="2"/>
    <x v="8"/>
    <x v="14"/>
    <x v="0"/>
    <n v="44240108.399999999"/>
  </r>
  <r>
    <x v="9"/>
    <x v="4"/>
    <x v="0"/>
    <x v="1"/>
    <x v="2"/>
    <x v="8"/>
    <x v="53"/>
    <x v="0"/>
    <m/>
  </r>
  <r>
    <x v="9"/>
    <x v="4"/>
    <x v="0"/>
    <x v="1"/>
    <x v="2"/>
    <x v="9"/>
    <x v="81"/>
    <x v="0"/>
    <n v="1"/>
  </r>
  <r>
    <x v="9"/>
    <x v="4"/>
    <x v="0"/>
    <x v="1"/>
    <x v="2"/>
    <x v="9"/>
    <x v="15"/>
    <x v="0"/>
    <n v="3744825"/>
  </r>
  <r>
    <x v="9"/>
    <x v="4"/>
    <x v="0"/>
    <x v="1"/>
    <x v="2"/>
    <x v="9"/>
    <x v="16"/>
    <x v="0"/>
    <n v="449307"/>
  </r>
  <r>
    <x v="9"/>
    <x v="4"/>
    <x v="0"/>
    <x v="1"/>
    <x v="2"/>
    <x v="9"/>
    <x v="17"/>
    <x v="0"/>
    <n v="2007319.34"/>
  </r>
  <r>
    <x v="9"/>
    <x v="4"/>
    <x v="0"/>
    <x v="1"/>
    <x v="2"/>
    <x v="9"/>
    <x v="18"/>
    <x v="0"/>
    <n v="3744825"/>
  </r>
  <r>
    <x v="9"/>
    <x v="4"/>
    <x v="0"/>
    <x v="1"/>
    <x v="2"/>
    <x v="3"/>
    <x v="7"/>
    <x v="0"/>
    <m/>
  </r>
  <r>
    <x v="9"/>
    <x v="4"/>
    <x v="0"/>
    <x v="1"/>
    <x v="2"/>
    <x v="3"/>
    <x v="7"/>
    <x v="0"/>
    <m/>
  </r>
  <r>
    <x v="9"/>
    <x v="4"/>
    <x v="0"/>
    <x v="1"/>
    <x v="2"/>
    <x v="3"/>
    <x v="7"/>
    <x v="0"/>
    <m/>
  </r>
  <r>
    <x v="9"/>
    <x v="4"/>
    <x v="0"/>
    <x v="1"/>
    <x v="2"/>
    <x v="3"/>
    <x v="7"/>
    <x v="0"/>
    <m/>
  </r>
  <r>
    <x v="9"/>
    <x v="4"/>
    <x v="0"/>
    <x v="1"/>
    <x v="2"/>
    <x v="3"/>
    <x v="7"/>
    <x v="0"/>
    <m/>
  </r>
  <r>
    <x v="9"/>
    <x v="4"/>
    <x v="0"/>
    <x v="1"/>
    <x v="2"/>
    <x v="2"/>
    <x v="82"/>
    <x v="0"/>
    <n v="550000"/>
  </r>
  <r>
    <x v="9"/>
    <x v="4"/>
    <x v="0"/>
    <x v="1"/>
    <x v="2"/>
    <x v="2"/>
    <x v="25"/>
    <x v="0"/>
    <n v="330336.14"/>
  </r>
  <r>
    <x v="9"/>
    <x v="4"/>
    <x v="0"/>
    <x v="1"/>
    <x v="2"/>
    <x v="2"/>
    <x v="69"/>
    <x v="0"/>
    <m/>
  </r>
  <r>
    <x v="9"/>
    <x v="4"/>
    <x v="0"/>
    <x v="1"/>
    <x v="2"/>
    <x v="2"/>
    <x v="32"/>
    <x v="0"/>
    <n v="1004914.48"/>
  </r>
  <r>
    <x v="9"/>
    <x v="4"/>
    <x v="0"/>
    <x v="1"/>
    <x v="2"/>
    <x v="2"/>
    <x v="66"/>
    <x v="0"/>
    <m/>
  </r>
  <r>
    <x v="9"/>
    <x v="4"/>
    <x v="0"/>
    <x v="1"/>
    <x v="2"/>
    <x v="2"/>
    <x v="63"/>
    <x v="0"/>
    <n v="3172"/>
  </r>
  <r>
    <x v="9"/>
    <x v="4"/>
    <x v="0"/>
    <x v="1"/>
    <x v="2"/>
    <x v="2"/>
    <x v="19"/>
    <x v="0"/>
    <m/>
  </r>
  <r>
    <x v="9"/>
    <x v="4"/>
    <x v="0"/>
    <x v="1"/>
    <x v="2"/>
    <x v="2"/>
    <x v="62"/>
    <x v="0"/>
    <n v="-509641"/>
  </r>
  <r>
    <x v="9"/>
    <x v="4"/>
    <x v="0"/>
    <x v="1"/>
    <x v="2"/>
    <x v="2"/>
    <x v="78"/>
    <x v="0"/>
    <n v="330000"/>
  </r>
  <r>
    <x v="9"/>
    <x v="4"/>
    <x v="0"/>
    <x v="1"/>
    <x v="2"/>
    <x v="2"/>
    <x v="40"/>
    <x v="0"/>
    <n v="201948"/>
  </r>
  <r>
    <x v="9"/>
    <x v="4"/>
    <x v="0"/>
    <x v="1"/>
    <x v="2"/>
    <x v="2"/>
    <x v="84"/>
    <x v="0"/>
    <n v="-9687.6"/>
  </r>
  <r>
    <x v="9"/>
    <x v="4"/>
    <x v="0"/>
    <x v="1"/>
    <x v="2"/>
    <x v="2"/>
    <x v="5"/>
    <x v="0"/>
    <n v="25429.89"/>
  </r>
  <r>
    <x v="9"/>
    <x v="4"/>
    <x v="0"/>
    <x v="1"/>
    <x v="2"/>
    <x v="2"/>
    <x v="27"/>
    <x v="0"/>
    <n v="146580.32"/>
  </r>
  <r>
    <x v="9"/>
    <x v="4"/>
    <x v="0"/>
    <x v="1"/>
    <x v="2"/>
    <x v="2"/>
    <x v="30"/>
    <x v="0"/>
    <n v="66831.03"/>
  </r>
  <r>
    <x v="9"/>
    <x v="4"/>
    <x v="0"/>
    <x v="1"/>
    <x v="2"/>
    <x v="2"/>
    <x v="79"/>
    <x v="0"/>
    <n v="1047.27"/>
  </r>
  <r>
    <x v="9"/>
    <x v="4"/>
    <x v="0"/>
    <x v="1"/>
    <x v="2"/>
    <x v="14"/>
    <x v="70"/>
    <x v="0"/>
    <n v="938152"/>
  </r>
  <r>
    <x v="9"/>
    <x v="4"/>
    <x v="0"/>
    <x v="1"/>
    <x v="2"/>
    <x v="14"/>
    <x v="71"/>
    <x v="0"/>
    <n v="831268"/>
  </r>
  <r>
    <x v="9"/>
    <x v="4"/>
    <x v="0"/>
    <x v="1"/>
    <x v="2"/>
    <x v="14"/>
    <x v="72"/>
    <x v="0"/>
    <n v="107396"/>
  </r>
  <r>
    <x v="9"/>
    <x v="4"/>
    <x v="0"/>
    <x v="1"/>
    <x v="2"/>
    <x v="14"/>
    <x v="73"/>
    <x v="0"/>
    <n v="3607490"/>
  </r>
  <r>
    <x v="9"/>
    <x v="4"/>
    <x v="0"/>
    <x v="1"/>
    <x v="2"/>
    <x v="2"/>
    <x v="31"/>
    <x v="0"/>
    <n v="50311715.640000001"/>
  </r>
  <r>
    <x v="9"/>
    <x v="4"/>
    <x v="0"/>
    <x v="1"/>
    <x v="2"/>
    <x v="2"/>
    <x v="6"/>
    <x v="0"/>
    <n v="-10113023.32"/>
  </r>
  <r>
    <x v="9"/>
    <x v="4"/>
    <x v="0"/>
    <x v="1"/>
    <x v="2"/>
    <x v="2"/>
    <x v="41"/>
    <x v="0"/>
    <n v="-895280"/>
  </r>
  <r>
    <x v="9"/>
    <x v="4"/>
    <x v="0"/>
    <x v="1"/>
    <x v="2"/>
    <x v="2"/>
    <x v="42"/>
    <x v="0"/>
    <m/>
  </r>
  <r>
    <x v="9"/>
    <x v="4"/>
    <x v="0"/>
    <x v="1"/>
    <x v="2"/>
    <x v="2"/>
    <x v="21"/>
    <x v="0"/>
    <n v="-8310573"/>
  </r>
  <r>
    <x v="9"/>
    <x v="4"/>
    <x v="0"/>
    <x v="1"/>
    <x v="2"/>
    <x v="2"/>
    <x v="43"/>
    <x v="0"/>
    <n v="-61310"/>
  </r>
  <r>
    <x v="9"/>
    <x v="4"/>
    <x v="0"/>
    <x v="1"/>
    <x v="2"/>
    <x v="2"/>
    <x v="67"/>
    <x v="0"/>
    <n v="-1791986.57"/>
  </r>
  <r>
    <x v="9"/>
    <x v="4"/>
    <x v="0"/>
    <x v="1"/>
    <x v="2"/>
    <x v="2"/>
    <x v="38"/>
    <x v="0"/>
    <n v="-22962000"/>
  </r>
  <r>
    <x v="9"/>
    <x v="4"/>
    <x v="0"/>
    <x v="1"/>
    <x v="2"/>
    <x v="2"/>
    <x v="39"/>
    <x v="0"/>
    <n v="-9560000"/>
  </r>
  <r>
    <x v="9"/>
    <x v="4"/>
    <x v="0"/>
    <x v="1"/>
    <x v="2"/>
    <x v="2"/>
    <x v="65"/>
    <x v="0"/>
    <n v="9038000"/>
  </r>
  <r>
    <x v="9"/>
    <x v="4"/>
    <x v="0"/>
    <x v="1"/>
    <x v="2"/>
    <x v="13"/>
    <x v="34"/>
    <x v="0"/>
    <n v="47481.919999999998"/>
  </r>
  <r>
    <x v="9"/>
    <x v="4"/>
    <x v="0"/>
    <x v="1"/>
    <x v="2"/>
    <x v="8"/>
    <x v="22"/>
    <x v="0"/>
    <m/>
  </r>
  <r>
    <x v="9"/>
    <x v="4"/>
    <x v="0"/>
    <x v="2"/>
    <x v="3"/>
    <x v="4"/>
    <x v="8"/>
    <x v="0"/>
    <n v="200000000"/>
  </r>
  <r>
    <x v="9"/>
    <x v="4"/>
    <x v="0"/>
    <x v="2"/>
    <x v="3"/>
    <x v="4"/>
    <x v="9"/>
    <x v="0"/>
    <n v="-194000000"/>
  </r>
  <r>
    <x v="9"/>
    <x v="4"/>
    <x v="0"/>
    <x v="2"/>
    <x v="3"/>
    <x v="4"/>
    <x v="46"/>
    <x v="0"/>
    <n v="54327800"/>
  </r>
  <r>
    <x v="9"/>
    <x v="4"/>
    <x v="0"/>
    <x v="2"/>
    <x v="3"/>
    <x v="5"/>
    <x v="54"/>
    <x v="0"/>
    <n v="-18367429.920000002"/>
  </r>
  <r>
    <x v="9"/>
    <x v="4"/>
    <x v="0"/>
    <x v="2"/>
    <x v="3"/>
    <x v="5"/>
    <x v="60"/>
    <x v="0"/>
    <n v="36791075.130000003"/>
  </r>
  <r>
    <x v="10"/>
    <x v="4"/>
    <x v="0"/>
    <x v="0"/>
    <x v="0"/>
    <x v="0"/>
    <x v="0"/>
    <x v="0"/>
    <m/>
  </r>
  <r>
    <x v="10"/>
    <x v="4"/>
    <x v="0"/>
    <x v="0"/>
    <x v="0"/>
    <x v="0"/>
    <x v="11"/>
    <x v="0"/>
    <n v="103373.46"/>
  </r>
  <r>
    <x v="10"/>
    <x v="4"/>
    <x v="0"/>
    <x v="0"/>
    <x v="0"/>
    <x v="0"/>
    <x v="1"/>
    <x v="0"/>
    <m/>
  </r>
  <r>
    <x v="10"/>
    <x v="4"/>
    <x v="0"/>
    <x v="0"/>
    <x v="0"/>
    <x v="0"/>
    <x v="44"/>
    <x v="0"/>
    <n v="4693761.6399999997"/>
  </r>
  <r>
    <x v="10"/>
    <x v="4"/>
    <x v="0"/>
    <x v="0"/>
    <x v="0"/>
    <x v="12"/>
    <x v="51"/>
    <x v="6"/>
    <n v="5636625"/>
  </r>
  <r>
    <x v="10"/>
    <x v="4"/>
    <x v="0"/>
    <x v="0"/>
    <x v="0"/>
    <x v="12"/>
    <x v="51"/>
    <x v="1"/>
    <n v="2461403.46"/>
  </r>
  <r>
    <x v="10"/>
    <x v="4"/>
    <x v="0"/>
    <x v="0"/>
    <x v="0"/>
    <x v="0"/>
    <x v="28"/>
    <x v="0"/>
    <n v="65923366.590000004"/>
  </r>
  <r>
    <x v="10"/>
    <x v="4"/>
    <x v="0"/>
    <x v="0"/>
    <x v="0"/>
    <x v="0"/>
    <x v="24"/>
    <x v="0"/>
    <n v="692214"/>
  </r>
  <r>
    <x v="10"/>
    <x v="4"/>
    <x v="0"/>
    <x v="0"/>
    <x v="0"/>
    <x v="0"/>
    <x v="61"/>
    <x v="0"/>
    <m/>
  </r>
  <r>
    <x v="10"/>
    <x v="4"/>
    <x v="0"/>
    <x v="0"/>
    <x v="0"/>
    <x v="0"/>
    <x v="2"/>
    <x v="0"/>
    <m/>
  </r>
  <r>
    <x v="10"/>
    <x v="4"/>
    <x v="0"/>
    <x v="0"/>
    <x v="0"/>
    <x v="0"/>
    <x v="47"/>
    <x v="0"/>
    <n v="3274388.27"/>
  </r>
  <r>
    <x v="10"/>
    <x v="4"/>
    <x v="0"/>
    <x v="0"/>
    <x v="0"/>
    <x v="0"/>
    <x v="55"/>
    <x v="0"/>
    <m/>
  </r>
  <r>
    <x v="10"/>
    <x v="4"/>
    <x v="0"/>
    <x v="0"/>
    <x v="0"/>
    <x v="0"/>
    <x v="48"/>
    <x v="0"/>
    <n v="157888.79999999999"/>
  </r>
  <r>
    <x v="10"/>
    <x v="4"/>
    <x v="0"/>
    <x v="0"/>
    <x v="0"/>
    <x v="0"/>
    <x v="74"/>
    <x v="0"/>
    <n v="83098.8"/>
  </r>
  <r>
    <x v="10"/>
    <x v="4"/>
    <x v="0"/>
    <x v="0"/>
    <x v="0"/>
    <x v="0"/>
    <x v="75"/>
    <x v="0"/>
    <n v="6385.76"/>
  </r>
  <r>
    <x v="10"/>
    <x v="4"/>
    <x v="0"/>
    <x v="0"/>
    <x v="0"/>
    <x v="0"/>
    <x v="77"/>
    <x v="0"/>
    <n v="-1021714.9"/>
  </r>
  <r>
    <x v="10"/>
    <x v="4"/>
    <x v="0"/>
    <x v="0"/>
    <x v="0"/>
    <x v="0"/>
    <x v="49"/>
    <x v="0"/>
    <n v="1801669.67"/>
  </r>
  <r>
    <x v="10"/>
    <x v="4"/>
    <x v="0"/>
    <x v="0"/>
    <x v="0"/>
    <x v="0"/>
    <x v="56"/>
    <x v="0"/>
    <n v="36481.15"/>
  </r>
  <r>
    <x v="10"/>
    <x v="4"/>
    <x v="0"/>
    <x v="0"/>
    <x v="0"/>
    <x v="0"/>
    <x v="52"/>
    <x v="0"/>
    <n v="160304.57"/>
  </r>
  <r>
    <x v="10"/>
    <x v="4"/>
    <x v="0"/>
    <x v="0"/>
    <x v="0"/>
    <x v="0"/>
    <x v="64"/>
    <x v="0"/>
    <m/>
  </r>
  <r>
    <x v="10"/>
    <x v="4"/>
    <x v="0"/>
    <x v="0"/>
    <x v="0"/>
    <x v="0"/>
    <x v="36"/>
    <x v="0"/>
    <n v="1240912"/>
  </r>
  <r>
    <x v="10"/>
    <x v="4"/>
    <x v="0"/>
    <x v="0"/>
    <x v="0"/>
    <x v="6"/>
    <x v="12"/>
    <x v="0"/>
    <n v="30331222"/>
  </r>
  <r>
    <x v="10"/>
    <x v="4"/>
    <x v="0"/>
    <x v="0"/>
    <x v="0"/>
    <x v="11"/>
    <x v="45"/>
    <x v="0"/>
    <m/>
  </r>
  <r>
    <x v="10"/>
    <x v="4"/>
    <x v="0"/>
    <x v="0"/>
    <x v="1"/>
    <x v="7"/>
    <x v="13"/>
    <x v="0"/>
    <n v="4637000"/>
  </r>
  <r>
    <x v="10"/>
    <x v="4"/>
    <x v="0"/>
    <x v="0"/>
    <x v="1"/>
    <x v="7"/>
    <x v="68"/>
    <x v="0"/>
    <n v="2135000"/>
  </r>
  <r>
    <x v="10"/>
    <x v="4"/>
    <x v="0"/>
    <x v="0"/>
    <x v="1"/>
    <x v="16"/>
    <x v="83"/>
    <x v="0"/>
    <n v="-723330"/>
  </r>
  <r>
    <x v="10"/>
    <x v="4"/>
    <x v="0"/>
    <x v="0"/>
    <x v="1"/>
    <x v="15"/>
    <x v="76"/>
    <x v="0"/>
    <n v="1743600"/>
  </r>
  <r>
    <x v="10"/>
    <x v="4"/>
    <x v="0"/>
    <x v="1"/>
    <x v="2"/>
    <x v="8"/>
    <x v="50"/>
    <x v="0"/>
    <m/>
  </r>
  <r>
    <x v="10"/>
    <x v="4"/>
    <x v="0"/>
    <x v="1"/>
    <x v="2"/>
    <x v="8"/>
    <x v="14"/>
    <x v="0"/>
    <n v="14006404.42"/>
  </r>
  <r>
    <x v="10"/>
    <x v="4"/>
    <x v="0"/>
    <x v="1"/>
    <x v="2"/>
    <x v="8"/>
    <x v="53"/>
    <x v="0"/>
    <m/>
  </r>
  <r>
    <x v="10"/>
    <x v="4"/>
    <x v="0"/>
    <x v="1"/>
    <x v="2"/>
    <x v="9"/>
    <x v="81"/>
    <x v="0"/>
    <n v="1"/>
  </r>
  <r>
    <x v="10"/>
    <x v="4"/>
    <x v="0"/>
    <x v="1"/>
    <x v="2"/>
    <x v="9"/>
    <x v="15"/>
    <x v="0"/>
    <n v="4536853"/>
  </r>
  <r>
    <x v="10"/>
    <x v="4"/>
    <x v="0"/>
    <x v="1"/>
    <x v="2"/>
    <x v="9"/>
    <x v="16"/>
    <x v="0"/>
    <n v="544351"/>
  </r>
  <r>
    <x v="10"/>
    <x v="4"/>
    <x v="0"/>
    <x v="1"/>
    <x v="2"/>
    <x v="9"/>
    <x v="17"/>
    <x v="0"/>
    <n v="2393568.6800000002"/>
  </r>
  <r>
    <x v="10"/>
    <x v="4"/>
    <x v="0"/>
    <x v="1"/>
    <x v="2"/>
    <x v="9"/>
    <x v="18"/>
    <x v="0"/>
    <n v="-3"/>
  </r>
  <r>
    <x v="10"/>
    <x v="4"/>
    <x v="0"/>
    <x v="1"/>
    <x v="2"/>
    <x v="3"/>
    <x v="7"/>
    <x v="0"/>
    <m/>
  </r>
  <r>
    <x v="10"/>
    <x v="4"/>
    <x v="0"/>
    <x v="1"/>
    <x v="2"/>
    <x v="3"/>
    <x v="7"/>
    <x v="0"/>
    <m/>
  </r>
  <r>
    <x v="10"/>
    <x v="4"/>
    <x v="0"/>
    <x v="1"/>
    <x v="2"/>
    <x v="3"/>
    <x v="7"/>
    <x v="0"/>
    <m/>
  </r>
  <r>
    <x v="10"/>
    <x v="4"/>
    <x v="0"/>
    <x v="1"/>
    <x v="2"/>
    <x v="3"/>
    <x v="7"/>
    <x v="0"/>
    <m/>
  </r>
  <r>
    <x v="10"/>
    <x v="4"/>
    <x v="0"/>
    <x v="1"/>
    <x v="2"/>
    <x v="3"/>
    <x v="7"/>
    <x v="0"/>
    <m/>
  </r>
  <r>
    <x v="10"/>
    <x v="4"/>
    <x v="0"/>
    <x v="1"/>
    <x v="2"/>
    <x v="2"/>
    <x v="82"/>
    <x v="0"/>
    <n v="550000"/>
  </r>
  <r>
    <x v="10"/>
    <x v="4"/>
    <x v="0"/>
    <x v="1"/>
    <x v="2"/>
    <x v="2"/>
    <x v="25"/>
    <x v="0"/>
    <n v="196460.2"/>
  </r>
  <r>
    <x v="10"/>
    <x v="4"/>
    <x v="0"/>
    <x v="1"/>
    <x v="2"/>
    <x v="2"/>
    <x v="69"/>
    <x v="0"/>
    <m/>
  </r>
  <r>
    <x v="10"/>
    <x v="4"/>
    <x v="0"/>
    <x v="1"/>
    <x v="2"/>
    <x v="2"/>
    <x v="32"/>
    <x v="0"/>
    <n v="761015.68"/>
  </r>
  <r>
    <x v="10"/>
    <x v="4"/>
    <x v="0"/>
    <x v="1"/>
    <x v="2"/>
    <x v="2"/>
    <x v="66"/>
    <x v="0"/>
    <m/>
  </r>
  <r>
    <x v="10"/>
    <x v="4"/>
    <x v="0"/>
    <x v="1"/>
    <x v="2"/>
    <x v="2"/>
    <x v="63"/>
    <x v="0"/>
    <n v="7203"/>
  </r>
  <r>
    <x v="10"/>
    <x v="4"/>
    <x v="0"/>
    <x v="1"/>
    <x v="2"/>
    <x v="2"/>
    <x v="19"/>
    <x v="0"/>
    <n v="7700"/>
  </r>
  <r>
    <x v="10"/>
    <x v="4"/>
    <x v="0"/>
    <x v="1"/>
    <x v="2"/>
    <x v="2"/>
    <x v="62"/>
    <x v="0"/>
    <n v="-446091"/>
  </r>
  <r>
    <x v="10"/>
    <x v="4"/>
    <x v="0"/>
    <x v="1"/>
    <x v="2"/>
    <x v="2"/>
    <x v="78"/>
    <x v="0"/>
    <m/>
  </r>
  <r>
    <x v="10"/>
    <x v="4"/>
    <x v="0"/>
    <x v="1"/>
    <x v="2"/>
    <x v="2"/>
    <x v="40"/>
    <x v="0"/>
    <n v="209434"/>
  </r>
  <r>
    <x v="10"/>
    <x v="4"/>
    <x v="0"/>
    <x v="1"/>
    <x v="2"/>
    <x v="2"/>
    <x v="84"/>
    <x v="0"/>
    <n v="-9687.6"/>
  </r>
  <r>
    <x v="10"/>
    <x v="4"/>
    <x v="0"/>
    <x v="1"/>
    <x v="2"/>
    <x v="2"/>
    <x v="5"/>
    <x v="0"/>
    <n v="30841.89"/>
  </r>
  <r>
    <x v="10"/>
    <x v="4"/>
    <x v="0"/>
    <x v="1"/>
    <x v="2"/>
    <x v="2"/>
    <x v="27"/>
    <x v="0"/>
    <n v="220986.37"/>
  </r>
  <r>
    <x v="10"/>
    <x v="4"/>
    <x v="0"/>
    <x v="1"/>
    <x v="2"/>
    <x v="2"/>
    <x v="30"/>
    <x v="0"/>
    <n v="66831.03"/>
  </r>
  <r>
    <x v="10"/>
    <x v="4"/>
    <x v="0"/>
    <x v="1"/>
    <x v="2"/>
    <x v="2"/>
    <x v="79"/>
    <x v="0"/>
    <n v="2632.27"/>
  </r>
  <r>
    <x v="10"/>
    <x v="4"/>
    <x v="0"/>
    <x v="1"/>
    <x v="2"/>
    <x v="14"/>
    <x v="70"/>
    <x v="0"/>
    <n v="174684"/>
  </r>
  <r>
    <x v="10"/>
    <x v="4"/>
    <x v="0"/>
    <x v="1"/>
    <x v="2"/>
    <x v="14"/>
    <x v="71"/>
    <x v="0"/>
    <n v="159335"/>
  </r>
  <r>
    <x v="10"/>
    <x v="4"/>
    <x v="0"/>
    <x v="1"/>
    <x v="2"/>
    <x v="14"/>
    <x v="72"/>
    <x v="0"/>
    <n v="20900"/>
  </r>
  <r>
    <x v="10"/>
    <x v="4"/>
    <x v="0"/>
    <x v="1"/>
    <x v="2"/>
    <x v="14"/>
    <x v="73"/>
    <x v="0"/>
    <n v="24600"/>
  </r>
  <r>
    <x v="10"/>
    <x v="4"/>
    <x v="0"/>
    <x v="1"/>
    <x v="2"/>
    <x v="2"/>
    <x v="31"/>
    <x v="0"/>
    <n v="60516822.82"/>
  </r>
  <r>
    <x v="10"/>
    <x v="4"/>
    <x v="0"/>
    <x v="1"/>
    <x v="2"/>
    <x v="2"/>
    <x v="6"/>
    <x v="0"/>
    <n v="-12498030.27"/>
  </r>
  <r>
    <x v="10"/>
    <x v="4"/>
    <x v="0"/>
    <x v="1"/>
    <x v="2"/>
    <x v="2"/>
    <x v="41"/>
    <x v="0"/>
    <n v="-895280"/>
  </r>
  <r>
    <x v="10"/>
    <x v="4"/>
    <x v="0"/>
    <x v="1"/>
    <x v="2"/>
    <x v="2"/>
    <x v="42"/>
    <x v="0"/>
    <m/>
  </r>
  <r>
    <x v="10"/>
    <x v="4"/>
    <x v="0"/>
    <x v="1"/>
    <x v="2"/>
    <x v="2"/>
    <x v="21"/>
    <x v="0"/>
    <n v="-8342647.0899999999"/>
  </r>
  <r>
    <x v="10"/>
    <x v="4"/>
    <x v="0"/>
    <x v="1"/>
    <x v="2"/>
    <x v="2"/>
    <x v="43"/>
    <x v="0"/>
    <n v="-113313"/>
  </r>
  <r>
    <x v="10"/>
    <x v="4"/>
    <x v="0"/>
    <x v="1"/>
    <x v="2"/>
    <x v="2"/>
    <x v="67"/>
    <x v="0"/>
    <n v="-2120403"/>
  </r>
  <r>
    <x v="10"/>
    <x v="4"/>
    <x v="0"/>
    <x v="1"/>
    <x v="2"/>
    <x v="2"/>
    <x v="38"/>
    <x v="0"/>
    <n v="-22962000"/>
  </r>
  <r>
    <x v="10"/>
    <x v="4"/>
    <x v="0"/>
    <x v="1"/>
    <x v="2"/>
    <x v="2"/>
    <x v="39"/>
    <x v="0"/>
    <n v="-9038000"/>
  </r>
  <r>
    <x v="10"/>
    <x v="4"/>
    <x v="0"/>
    <x v="1"/>
    <x v="2"/>
    <x v="2"/>
    <x v="65"/>
    <x v="0"/>
    <n v="9038000"/>
  </r>
  <r>
    <x v="10"/>
    <x v="4"/>
    <x v="0"/>
    <x v="1"/>
    <x v="2"/>
    <x v="13"/>
    <x v="34"/>
    <x v="0"/>
    <n v="47481.919999999998"/>
  </r>
  <r>
    <x v="10"/>
    <x v="4"/>
    <x v="0"/>
    <x v="1"/>
    <x v="2"/>
    <x v="8"/>
    <x v="22"/>
    <x v="0"/>
    <m/>
  </r>
  <r>
    <x v="10"/>
    <x v="4"/>
    <x v="0"/>
    <x v="2"/>
    <x v="3"/>
    <x v="4"/>
    <x v="8"/>
    <x v="0"/>
    <n v="200000000"/>
  </r>
  <r>
    <x v="10"/>
    <x v="4"/>
    <x v="0"/>
    <x v="2"/>
    <x v="3"/>
    <x v="4"/>
    <x v="9"/>
    <x v="0"/>
    <n v="-194000000"/>
  </r>
  <r>
    <x v="10"/>
    <x v="4"/>
    <x v="0"/>
    <x v="2"/>
    <x v="3"/>
    <x v="4"/>
    <x v="46"/>
    <x v="0"/>
    <n v="54327800"/>
  </r>
  <r>
    <x v="10"/>
    <x v="4"/>
    <x v="0"/>
    <x v="2"/>
    <x v="3"/>
    <x v="5"/>
    <x v="54"/>
    <x v="0"/>
    <n v="7531553.7400000058"/>
  </r>
  <r>
    <x v="10"/>
    <x v="4"/>
    <x v="0"/>
    <x v="2"/>
    <x v="3"/>
    <x v="5"/>
    <x v="60"/>
    <x v="0"/>
    <n v="18423645.209999993"/>
  </r>
  <r>
    <x v="11"/>
    <x v="4"/>
    <x v="0"/>
    <x v="0"/>
    <x v="0"/>
    <x v="0"/>
    <x v="0"/>
    <x v="0"/>
    <m/>
  </r>
  <r>
    <x v="11"/>
    <x v="4"/>
    <x v="0"/>
    <x v="0"/>
    <x v="0"/>
    <x v="0"/>
    <x v="11"/>
    <x v="0"/>
    <n v="26523.46"/>
  </r>
  <r>
    <x v="11"/>
    <x v="4"/>
    <x v="0"/>
    <x v="0"/>
    <x v="0"/>
    <x v="0"/>
    <x v="1"/>
    <x v="0"/>
    <m/>
  </r>
  <r>
    <x v="11"/>
    <x v="4"/>
    <x v="0"/>
    <x v="0"/>
    <x v="0"/>
    <x v="0"/>
    <x v="44"/>
    <x v="0"/>
    <n v="26642036.440000001"/>
  </r>
  <r>
    <x v="11"/>
    <x v="4"/>
    <x v="0"/>
    <x v="0"/>
    <x v="0"/>
    <x v="12"/>
    <x v="51"/>
    <x v="6"/>
    <n v="7636625"/>
  </r>
  <r>
    <x v="11"/>
    <x v="4"/>
    <x v="0"/>
    <x v="0"/>
    <x v="0"/>
    <x v="12"/>
    <x v="51"/>
    <x v="1"/>
    <n v="4463403.46"/>
  </r>
  <r>
    <x v="11"/>
    <x v="4"/>
    <x v="0"/>
    <x v="0"/>
    <x v="0"/>
    <x v="0"/>
    <x v="28"/>
    <x v="0"/>
    <n v="67519007.519999996"/>
  </r>
  <r>
    <x v="11"/>
    <x v="4"/>
    <x v="0"/>
    <x v="0"/>
    <x v="0"/>
    <x v="0"/>
    <x v="24"/>
    <x v="0"/>
    <n v="168479"/>
  </r>
  <r>
    <x v="11"/>
    <x v="4"/>
    <x v="0"/>
    <x v="0"/>
    <x v="0"/>
    <x v="0"/>
    <x v="61"/>
    <x v="0"/>
    <m/>
  </r>
  <r>
    <x v="11"/>
    <x v="4"/>
    <x v="0"/>
    <x v="0"/>
    <x v="0"/>
    <x v="0"/>
    <x v="2"/>
    <x v="0"/>
    <m/>
  </r>
  <r>
    <x v="11"/>
    <x v="4"/>
    <x v="0"/>
    <x v="0"/>
    <x v="0"/>
    <x v="0"/>
    <x v="47"/>
    <x v="0"/>
    <n v="3882395.3"/>
  </r>
  <r>
    <x v="11"/>
    <x v="4"/>
    <x v="0"/>
    <x v="0"/>
    <x v="0"/>
    <x v="0"/>
    <x v="55"/>
    <x v="0"/>
    <m/>
  </r>
  <r>
    <x v="11"/>
    <x v="4"/>
    <x v="0"/>
    <x v="0"/>
    <x v="0"/>
    <x v="0"/>
    <x v="48"/>
    <x v="0"/>
    <n v="157888.79999999999"/>
  </r>
  <r>
    <x v="11"/>
    <x v="4"/>
    <x v="0"/>
    <x v="0"/>
    <x v="0"/>
    <x v="0"/>
    <x v="74"/>
    <x v="0"/>
    <n v="83098.8"/>
  </r>
  <r>
    <x v="11"/>
    <x v="4"/>
    <x v="0"/>
    <x v="0"/>
    <x v="0"/>
    <x v="0"/>
    <x v="75"/>
    <x v="0"/>
    <n v="6385.76"/>
  </r>
  <r>
    <x v="11"/>
    <x v="4"/>
    <x v="0"/>
    <x v="0"/>
    <x v="0"/>
    <x v="0"/>
    <x v="77"/>
    <x v="0"/>
    <n v="-1021714.9"/>
  </r>
  <r>
    <x v="11"/>
    <x v="4"/>
    <x v="0"/>
    <x v="0"/>
    <x v="0"/>
    <x v="0"/>
    <x v="49"/>
    <x v="0"/>
    <n v="1848843.13"/>
  </r>
  <r>
    <x v="11"/>
    <x v="4"/>
    <x v="0"/>
    <x v="0"/>
    <x v="0"/>
    <x v="0"/>
    <x v="56"/>
    <x v="0"/>
    <n v="36481.15"/>
  </r>
  <r>
    <x v="11"/>
    <x v="4"/>
    <x v="0"/>
    <x v="0"/>
    <x v="0"/>
    <x v="0"/>
    <x v="52"/>
    <x v="0"/>
    <n v="201138.3"/>
  </r>
  <r>
    <x v="11"/>
    <x v="4"/>
    <x v="0"/>
    <x v="0"/>
    <x v="0"/>
    <x v="0"/>
    <x v="64"/>
    <x v="0"/>
    <m/>
  </r>
  <r>
    <x v="11"/>
    <x v="4"/>
    <x v="0"/>
    <x v="0"/>
    <x v="0"/>
    <x v="0"/>
    <x v="36"/>
    <x v="0"/>
    <n v="1450264"/>
  </r>
  <r>
    <x v="11"/>
    <x v="4"/>
    <x v="0"/>
    <x v="0"/>
    <x v="0"/>
    <x v="6"/>
    <x v="12"/>
    <x v="0"/>
    <n v="31547455"/>
  </r>
  <r>
    <x v="11"/>
    <x v="4"/>
    <x v="0"/>
    <x v="0"/>
    <x v="0"/>
    <x v="11"/>
    <x v="45"/>
    <x v="0"/>
    <m/>
  </r>
  <r>
    <x v="11"/>
    <x v="4"/>
    <x v="0"/>
    <x v="0"/>
    <x v="1"/>
    <x v="7"/>
    <x v="13"/>
    <x v="0"/>
    <n v="4637000"/>
  </r>
  <r>
    <x v="11"/>
    <x v="4"/>
    <x v="0"/>
    <x v="0"/>
    <x v="1"/>
    <x v="7"/>
    <x v="68"/>
    <x v="0"/>
    <n v="2135000"/>
  </r>
  <r>
    <x v="11"/>
    <x v="4"/>
    <x v="0"/>
    <x v="0"/>
    <x v="1"/>
    <x v="16"/>
    <x v="83"/>
    <x v="0"/>
    <n v="-723330"/>
  </r>
  <r>
    <x v="11"/>
    <x v="4"/>
    <x v="0"/>
    <x v="0"/>
    <x v="1"/>
    <x v="15"/>
    <x v="76"/>
    <x v="0"/>
    <n v="1743600"/>
  </r>
  <r>
    <x v="11"/>
    <x v="4"/>
    <x v="0"/>
    <x v="1"/>
    <x v="2"/>
    <x v="8"/>
    <x v="50"/>
    <x v="0"/>
    <m/>
  </r>
  <r>
    <x v="11"/>
    <x v="4"/>
    <x v="0"/>
    <x v="1"/>
    <x v="2"/>
    <x v="8"/>
    <x v="14"/>
    <x v="0"/>
    <n v="26307004.52"/>
  </r>
  <r>
    <x v="11"/>
    <x v="4"/>
    <x v="0"/>
    <x v="1"/>
    <x v="2"/>
    <x v="8"/>
    <x v="53"/>
    <x v="0"/>
    <m/>
  </r>
  <r>
    <x v="11"/>
    <x v="4"/>
    <x v="0"/>
    <x v="1"/>
    <x v="2"/>
    <x v="9"/>
    <x v="81"/>
    <x v="0"/>
    <n v="-52999"/>
  </r>
  <r>
    <x v="11"/>
    <x v="4"/>
    <x v="0"/>
    <x v="1"/>
    <x v="2"/>
    <x v="9"/>
    <x v="15"/>
    <x v="0"/>
    <n v="5402451"/>
  </r>
  <r>
    <x v="11"/>
    <x v="4"/>
    <x v="0"/>
    <x v="1"/>
    <x v="2"/>
    <x v="9"/>
    <x v="16"/>
    <x v="0"/>
    <n v="648223"/>
  </r>
  <r>
    <x v="11"/>
    <x v="4"/>
    <x v="0"/>
    <x v="1"/>
    <x v="2"/>
    <x v="9"/>
    <x v="17"/>
    <x v="0"/>
    <n v="2821484.68"/>
  </r>
  <r>
    <x v="11"/>
    <x v="4"/>
    <x v="0"/>
    <x v="1"/>
    <x v="2"/>
    <x v="9"/>
    <x v="18"/>
    <x v="0"/>
    <n v="865595"/>
  </r>
  <r>
    <x v="11"/>
    <x v="4"/>
    <x v="0"/>
    <x v="1"/>
    <x v="2"/>
    <x v="3"/>
    <x v="7"/>
    <x v="0"/>
    <m/>
  </r>
  <r>
    <x v="11"/>
    <x v="4"/>
    <x v="0"/>
    <x v="1"/>
    <x v="2"/>
    <x v="3"/>
    <x v="7"/>
    <x v="0"/>
    <m/>
  </r>
  <r>
    <x v="11"/>
    <x v="4"/>
    <x v="0"/>
    <x v="1"/>
    <x v="2"/>
    <x v="3"/>
    <x v="7"/>
    <x v="0"/>
    <m/>
  </r>
  <r>
    <x v="11"/>
    <x v="4"/>
    <x v="0"/>
    <x v="1"/>
    <x v="2"/>
    <x v="3"/>
    <x v="7"/>
    <x v="0"/>
    <m/>
  </r>
  <r>
    <x v="11"/>
    <x v="4"/>
    <x v="0"/>
    <x v="1"/>
    <x v="2"/>
    <x v="3"/>
    <x v="7"/>
    <x v="0"/>
    <m/>
  </r>
  <r>
    <x v="11"/>
    <x v="4"/>
    <x v="0"/>
    <x v="1"/>
    <x v="2"/>
    <x v="2"/>
    <x v="82"/>
    <x v="0"/>
    <n v="825000"/>
  </r>
  <r>
    <x v="11"/>
    <x v="4"/>
    <x v="0"/>
    <x v="1"/>
    <x v="2"/>
    <x v="2"/>
    <x v="25"/>
    <x v="0"/>
    <n v="221760.2"/>
  </r>
  <r>
    <x v="11"/>
    <x v="4"/>
    <x v="0"/>
    <x v="1"/>
    <x v="2"/>
    <x v="2"/>
    <x v="69"/>
    <x v="0"/>
    <m/>
  </r>
  <r>
    <x v="11"/>
    <x v="4"/>
    <x v="0"/>
    <x v="1"/>
    <x v="2"/>
    <x v="2"/>
    <x v="32"/>
    <x v="0"/>
    <n v="1133767.96"/>
  </r>
  <r>
    <x v="11"/>
    <x v="4"/>
    <x v="0"/>
    <x v="1"/>
    <x v="2"/>
    <x v="2"/>
    <x v="66"/>
    <x v="0"/>
    <m/>
  </r>
  <r>
    <x v="11"/>
    <x v="4"/>
    <x v="0"/>
    <x v="1"/>
    <x v="2"/>
    <x v="2"/>
    <x v="63"/>
    <x v="0"/>
    <n v="3069"/>
  </r>
  <r>
    <x v="11"/>
    <x v="4"/>
    <x v="0"/>
    <x v="1"/>
    <x v="2"/>
    <x v="2"/>
    <x v="19"/>
    <x v="0"/>
    <m/>
  </r>
  <r>
    <x v="11"/>
    <x v="4"/>
    <x v="0"/>
    <x v="1"/>
    <x v="2"/>
    <x v="2"/>
    <x v="62"/>
    <x v="0"/>
    <n v="-460891"/>
  </r>
  <r>
    <x v="11"/>
    <x v="4"/>
    <x v="0"/>
    <x v="1"/>
    <x v="2"/>
    <x v="2"/>
    <x v="78"/>
    <x v="0"/>
    <m/>
  </r>
  <r>
    <x v="11"/>
    <x v="4"/>
    <x v="0"/>
    <x v="1"/>
    <x v="2"/>
    <x v="2"/>
    <x v="40"/>
    <x v="0"/>
    <n v="209352"/>
  </r>
  <r>
    <x v="11"/>
    <x v="4"/>
    <x v="0"/>
    <x v="1"/>
    <x v="2"/>
    <x v="2"/>
    <x v="84"/>
    <x v="0"/>
    <n v="-9687.6"/>
  </r>
  <r>
    <x v="11"/>
    <x v="4"/>
    <x v="0"/>
    <x v="1"/>
    <x v="2"/>
    <x v="2"/>
    <x v="5"/>
    <x v="0"/>
    <n v="17397.55"/>
  </r>
  <r>
    <x v="11"/>
    <x v="4"/>
    <x v="0"/>
    <x v="1"/>
    <x v="2"/>
    <x v="2"/>
    <x v="27"/>
    <x v="0"/>
    <n v="182593.48"/>
  </r>
  <r>
    <x v="11"/>
    <x v="4"/>
    <x v="0"/>
    <x v="1"/>
    <x v="2"/>
    <x v="2"/>
    <x v="30"/>
    <x v="0"/>
    <n v="81846.03"/>
  </r>
  <r>
    <x v="11"/>
    <x v="4"/>
    <x v="0"/>
    <x v="1"/>
    <x v="2"/>
    <x v="2"/>
    <x v="79"/>
    <x v="0"/>
    <n v="1013.52"/>
  </r>
  <r>
    <x v="11"/>
    <x v="4"/>
    <x v="0"/>
    <x v="1"/>
    <x v="2"/>
    <x v="14"/>
    <x v="70"/>
    <x v="0"/>
    <n v="214684"/>
  </r>
  <r>
    <x v="11"/>
    <x v="4"/>
    <x v="0"/>
    <x v="1"/>
    <x v="2"/>
    <x v="14"/>
    <x v="71"/>
    <x v="0"/>
    <n v="199400"/>
  </r>
  <r>
    <x v="11"/>
    <x v="4"/>
    <x v="0"/>
    <x v="1"/>
    <x v="2"/>
    <x v="14"/>
    <x v="72"/>
    <x v="0"/>
    <n v="26120"/>
  </r>
  <r>
    <x v="11"/>
    <x v="4"/>
    <x v="0"/>
    <x v="1"/>
    <x v="2"/>
    <x v="14"/>
    <x v="73"/>
    <x v="0"/>
    <n v="104600"/>
  </r>
  <r>
    <x v="11"/>
    <x v="4"/>
    <x v="0"/>
    <x v="1"/>
    <x v="2"/>
    <x v="2"/>
    <x v="31"/>
    <x v="0"/>
    <n v="71265630.900000006"/>
  </r>
  <r>
    <x v="11"/>
    <x v="4"/>
    <x v="0"/>
    <x v="1"/>
    <x v="2"/>
    <x v="2"/>
    <x v="6"/>
    <x v="0"/>
    <n v="-14156210.59"/>
  </r>
  <r>
    <x v="11"/>
    <x v="4"/>
    <x v="0"/>
    <x v="1"/>
    <x v="2"/>
    <x v="2"/>
    <x v="41"/>
    <x v="0"/>
    <n v="-895280"/>
  </r>
  <r>
    <x v="11"/>
    <x v="4"/>
    <x v="0"/>
    <x v="1"/>
    <x v="2"/>
    <x v="2"/>
    <x v="42"/>
    <x v="0"/>
    <m/>
  </r>
  <r>
    <x v="11"/>
    <x v="4"/>
    <x v="0"/>
    <x v="1"/>
    <x v="2"/>
    <x v="2"/>
    <x v="21"/>
    <x v="0"/>
    <n v="-10922337.369999999"/>
  </r>
  <r>
    <x v="11"/>
    <x v="4"/>
    <x v="0"/>
    <x v="1"/>
    <x v="2"/>
    <x v="2"/>
    <x v="43"/>
    <x v="0"/>
    <n v="-113313"/>
  </r>
  <r>
    <x v="11"/>
    <x v="4"/>
    <x v="0"/>
    <x v="1"/>
    <x v="2"/>
    <x v="2"/>
    <x v="67"/>
    <x v="0"/>
    <n v="-2198861.8199999998"/>
  </r>
  <r>
    <x v="11"/>
    <x v="4"/>
    <x v="0"/>
    <x v="1"/>
    <x v="2"/>
    <x v="2"/>
    <x v="38"/>
    <x v="0"/>
    <n v="-22962000"/>
  </r>
  <r>
    <x v="11"/>
    <x v="4"/>
    <x v="0"/>
    <x v="1"/>
    <x v="2"/>
    <x v="2"/>
    <x v="39"/>
    <x v="0"/>
    <m/>
  </r>
  <r>
    <x v="11"/>
    <x v="4"/>
    <x v="0"/>
    <x v="1"/>
    <x v="2"/>
    <x v="2"/>
    <x v="65"/>
    <x v="0"/>
    <m/>
  </r>
  <r>
    <x v="11"/>
    <x v="4"/>
    <x v="0"/>
    <x v="1"/>
    <x v="2"/>
    <x v="13"/>
    <x v="34"/>
    <x v="0"/>
    <n v="47481.919999999998"/>
  </r>
  <r>
    <x v="11"/>
    <x v="4"/>
    <x v="0"/>
    <x v="1"/>
    <x v="2"/>
    <x v="8"/>
    <x v="22"/>
    <x v="0"/>
    <m/>
  </r>
  <r>
    <x v="11"/>
    <x v="4"/>
    <x v="0"/>
    <x v="2"/>
    <x v="3"/>
    <x v="4"/>
    <x v="8"/>
    <x v="0"/>
    <n v="200000000"/>
  </r>
  <r>
    <x v="11"/>
    <x v="4"/>
    <x v="0"/>
    <x v="2"/>
    <x v="3"/>
    <x v="4"/>
    <x v="9"/>
    <x v="0"/>
    <n v="-194000000"/>
  </r>
  <r>
    <x v="11"/>
    <x v="4"/>
    <x v="0"/>
    <x v="2"/>
    <x v="3"/>
    <x v="4"/>
    <x v="46"/>
    <x v="0"/>
    <n v="54327800"/>
  </r>
  <r>
    <x v="11"/>
    <x v="4"/>
    <x v="0"/>
    <x v="2"/>
    <x v="3"/>
    <x v="5"/>
    <x v="54"/>
    <x v="0"/>
    <n v="7350687.3099999987"/>
  </r>
  <r>
    <x v="11"/>
    <x v="4"/>
    <x v="0"/>
    <x v="2"/>
    <x v="3"/>
    <x v="5"/>
    <x v="60"/>
    <x v="0"/>
    <n v="25955198.529999997"/>
  </r>
  <r>
    <x v="0"/>
    <x v="4"/>
    <x v="0"/>
    <x v="0"/>
    <x v="0"/>
    <x v="0"/>
    <x v="0"/>
    <x v="0"/>
    <m/>
  </r>
  <r>
    <x v="0"/>
    <x v="4"/>
    <x v="0"/>
    <x v="0"/>
    <x v="0"/>
    <x v="0"/>
    <x v="11"/>
    <x v="0"/>
    <n v="26523.46"/>
  </r>
  <r>
    <x v="0"/>
    <x v="4"/>
    <x v="0"/>
    <x v="0"/>
    <x v="0"/>
    <x v="0"/>
    <x v="1"/>
    <x v="0"/>
    <m/>
  </r>
  <r>
    <x v="0"/>
    <x v="4"/>
    <x v="0"/>
    <x v="0"/>
    <x v="0"/>
    <x v="0"/>
    <x v="44"/>
    <x v="0"/>
    <n v="40921981.479999997"/>
  </r>
  <r>
    <x v="0"/>
    <x v="4"/>
    <x v="0"/>
    <x v="0"/>
    <x v="0"/>
    <x v="12"/>
    <x v="51"/>
    <x v="6"/>
    <n v="9636625"/>
  </r>
  <r>
    <x v="0"/>
    <x v="4"/>
    <x v="0"/>
    <x v="0"/>
    <x v="0"/>
    <x v="12"/>
    <x v="51"/>
    <x v="1"/>
    <n v="7463403.46"/>
  </r>
  <r>
    <x v="0"/>
    <x v="4"/>
    <x v="0"/>
    <x v="0"/>
    <x v="0"/>
    <x v="0"/>
    <x v="28"/>
    <x v="0"/>
    <n v="60565750.979999997"/>
  </r>
  <r>
    <x v="0"/>
    <x v="4"/>
    <x v="0"/>
    <x v="0"/>
    <x v="0"/>
    <x v="0"/>
    <x v="24"/>
    <x v="0"/>
    <n v="980116"/>
  </r>
  <r>
    <x v="0"/>
    <x v="4"/>
    <x v="0"/>
    <x v="0"/>
    <x v="0"/>
    <x v="0"/>
    <x v="61"/>
    <x v="0"/>
    <m/>
  </r>
  <r>
    <x v="0"/>
    <x v="4"/>
    <x v="0"/>
    <x v="0"/>
    <x v="0"/>
    <x v="0"/>
    <x v="2"/>
    <x v="0"/>
    <m/>
  </r>
  <r>
    <x v="0"/>
    <x v="4"/>
    <x v="0"/>
    <x v="0"/>
    <x v="0"/>
    <x v="0"/>
    <x v="47"/>
    <x v="0"/>
    <n v="4688513.63"/>
  </r>
  <r>
    <x v="0"/>
    <x v="4"/>
    <x v="0"/>
    <x v="0"/>
    <x v="0"/>
    <x v="0"/>
    <x v="55"/>
    <x v="0"/>
    <m/>
  </r>
  <r>
    <x v="0"/>
    <x v="4"/>
    <x v="0"/>
    <x v="0"/>
    <x v="0"/>
    <x v="0"/>
    <x v="48"/>
    <x v="0"/>
    <n v="157888.79999999999"/>
  </r>
  <r>
    <x v="0"/>
    <x v="4"/>
    <x v="0"/>
    <x v="0"/>
    <x v="0"/>
    <x v="0"/>
    <x v="74"/>
    <x v="0"/>
    <n v="83098.8"/>
  </r>
  <r>
    <x v="0"/>
    <x v="4"/>
    <x v="0"/>
    <x v="0"/>
    <x v="0"/>
    <x v="0"/>
    <x v="75"/>
    <x v="0"/>
    <n v="6385.76"/>
  </r>
  <r>
    <x v="0"/>
    <x v="4"/>
    <x v="0"/>
    <x v="0"/>
    <x v="0"/>
    <x v="0"/>
    <x v="77"/>
    <x v="0"/>
    <n v="-1021714.9"/>
  </r>
  <r>
    <x v="0"/>
    <x v="4"/>
    <x v="0"/>
    <x v="0"/>
    <x v="0"/>
    <x v="0"/>
    <x v="49"/>
    <x v="0"/>
    <n v="1848843.13"/>
  </r>
  <r>
    <x v="0"/>
    <x v="4"/>
    <x v="0"/>
    <x v="0"/>
    <x v="0"/>
    <x v="0"/>
    <x v="56"/>
    <x v="0"/>
    <n v="36481.15"/>
  </r>
  <r>
    <x v="0"/>
    <x v="4"/>
    <x v="0"/>
    <x v="0"/>
    <x v="0"/>
    <x v="0"/>
    <x v="52"/>
    <x v="0"/>
    <n v="271402.31"/>
  </r>
  <r>
    <x v="0"/>
    <x v="4"/>
    <x v="0"/>
    <x v="0"/>
    <x v="0"/>
    <x v="0"/>
    <x v="64"/>
    <x v="0"/>
    <m/>
  </r>
  <r>
    <x v="0"/>
    <x v="4"/>
    <x v="0"/>
    <x v="0"/>
    <x v="0"/>
    <x v="0"/>
    <x v="36"/>
    <x v="0"/>
    <n v="1674776"/>
  </r>
  <r>
    <x v="0"/>
    <x v="4"/>
    <x v="0"/>
    <x v="0"/>
    <x v="0"/>
    <x v="6"/>
    <x v="12"/>
    <x v="0"/>
    <n v="44476701"/>
  </r>
  <r>
    <x v="0"/>
    <x v="4"/>
    <x v="0"/>
    <x v="0"/>
    <x v="0"/>
    <x v="11"/>
    <x v="45"/>
    <x v="0"/>
    <m/>
  </r>
  <r>
    <x v="0"/>
    <x v="4"/>
    <x v="0"/>
    <x v="0"/>
    <x v="1"/>
    <x v="7"/>
    <x v="13"/>
    <x v="0"/>
    <n v="4637000"/>
  </r>
  <r>
    <x v="0"/>
    <x v="4"/>
    <x v="0"/>
    <x v="0"/>
    <x v="1"/>
    <x v="7"/>
    <x v="68"/>
    <x v="0"/>
    <n v="2135000"/>
  </r>
  <r>
    <x v="0"/>
    <x v="4"/>
    <x v="0"/>
    <x v="0"/>
    <x v="1"/>
    <x v="16"/>
    <x v="83"/>
    <x v="0"/>
    <n v="-723330"/>
  </r>
  <r>
    <x v="0"/>
    <x v="4"/>
    <x v="0"/>
    <x v="0"/>
    <x v="1"/>
    <x v="15"/>
    <x v="76"/>
    <x v="0"/>
    <n v="1743600"/>
  </r>
  <r>
    <x v="0"/>
    <x v="4"/>
    <x v="0"/>
    <x v="1"/>
    <x v="2"/>
    <x v="8"/>
    <x v="50"/>
    <x v="0"/>
    <m/>
  </r>
  <r>
    <x v="0"/>
    <x v="4"/>
    <x v="0"/>
    <x v="1"/>
    <x v="2"/>
    <x v="8"/>
    <x v="14"/>
    <x v="0"/>
    <n v="31965006.02"/>
  </r>
  <r>
    <x v="0"/>
    <x v="4"/>
    <x v="0"/>
    <x v="1"/>
    <x v="2"/>
    <x v="8"/>
    <x v="53"/>
    <x v="0"/>
    <m/>
  </r>
  <r>
    <x v="0"/>
    <x v="4"/>
    <x v="0"/>
    <x v="1"/>
    <x v="2"/>
    <x v="9"/>
    <x v="81"/>
    <x v="0"/>
    <n v="222001"/>
  </r>
  <r>
    <x v="0"/>
    <x v="4"/>
    <x v="0"/>
    <x v="1"/>
    <x v="2"/>
    <x v="9"/>
    <x v="15"/>
    <x v="0"/>
    <n v="6268049"/>
  </r>
  <r>
    <x v="0"/>
    <x v="4"/>
    <x v="0"/>
    <x v="1"/>
    <x v="2"/>
    <x v="9"/>
    <x v="16"/>
    <x v="0"/>
    <n v="752095"/>
  </r>
  <r>
    <x v="0"/>
    <x v="4"/>
    <x v="0"/>
    <x v="1"/>
    <x v="2"/>
    <x v="9"/>
    <x v="17"/>
    <x v="0"/>
    <n v="3249400.68"/>
  </r>
  <r>
    <x v="0"/>
    <x v="4"/>
    <x v="0"/>
    <x v="1"/>
    <x v="2"/>
    <x v="9"/>
    <x v="18"/>
    <x v="0"/>
    <n v="1731193"/>
  </r>
  <r>
    <x v="0"/>
    <x v="4"/>
    <x v="0"/>
    <x v="1"/>
    <x v="2"/>
    <x v="3"/>
    <x v="7"/>
    <x v="0"/>
    <m/>
  </r>
  <r>
    <x v="0"/>
    <x v="4"/>
    <x v="0"/>
    <x v="1"/>
    <x v="2"/>
    <x v="3"/>
    <x v="7"/>
    <x v="0"/>
    <m/>
  </r>
  <r>
    <x v="0"/>
    <x v="4"/>
    <x v="0"/>
    <x v="1"/>
    <x v="2"/>
    <x v="3"/>
    <x v="7"/>
    <x v="0"/>
    <m/>
  </r>
  <r>
    <x v="0"/>
    <x v="4"/>
    <x v="0"/>
    <x v="1"/>
    <x v="2"/>
    <x v="3"/>
    <x v="7"/>
    <x v="0"/>
    <m/>
  </r>
  <r>
    <x v="0"/>
    <x v="4"/>
    <x v="0"/>
    <x v="1"/>
    <x v="2"/>
    <x v="3"/>
    <x v="7"/>
    <x v="0"/>
    <m/>
  </r>
  <r>
    <x v="0"/>
    <x v="4"/>
    <x v="0"/>
    <x v="1"/>
    <x v="2"/>
    <x v="2"/>
    <x v="82"/>
    <x v="0"/>
    <n v="825000"/>
  </r>
  <r>
    <x v="0"/>
    <x v="4"/>
    <x v="0"/>
    <x v="1"/>
    <x v="2"/>
    <x v="2"/>
    <x v="25"/>
    <x v="0"/>
    <n v="176000.2"/>
  </r>
  <r>
    <x v="0"/>
    <x v="4"/>
    <x v="0"/>
    <x v="1"/>
    <x v="2"/>
    <x v="2"/>
    <x v="69"/>
    <x v="0"/>
    <m/>
  </r>
  <r>
    <x v="0"/>
    <x v="4"/>
    <x v="0"/>
    <x v="1"/>
    <x v="2"/>
    <x v="2"/>
    <x v="32"/>
    <x v="0"/>
    <n v="970486.44"/>
  </r>
  <r>
    <x v="0"/>
    <x v="4"/>
    <x v="0"/>
    <x v="1"/>
    <x v="2"/>
    <x v="2"/>
    <x v="66"/>
    <x v="0"/>
    <m/>
  </r>
  <r>
    <x v="0"/>
    <x v="4"/>
    <x v="0"/>
    <x v="1"/>
    <x v="2"/>
    <x v="2"/>
    <x v="63"/>
    <x v="0"/>
    <n v="5009"/>
  </r>
  <r>
    <x v="0"/>
    <x v="4"/>
    <x v="0"/>
    <x v="1"/>
    <x v="2"/>
    <x v="2"/>
    <x v="19"/>
    <x v="0"/>
    <m/>
  </r>
  <r>
    <x v="0"/>
    <x v="4"/>
    <x v="0"/>
    <x v="1"/>
    <x v="2"/>
    <x v="2"/>
    <x v="62"/>
    <x v="0"/>
    <n v="-156091"/>
  </r>
  <r>
    <x v="0"/>
    <x v="4"/>
    <x v="0"/>
    <x v="1"/>
    <x v="2"/>
    <x v="2"/>
    <x v="78"/>
    <x v="0"/>
    <m/>
  </r>
  <r>
    <x v="0"/>
    <x v="4"/>
    <x v="0"/>
    <x v="1"/>
    <x v="2"/>
    <x v="2"/>
    <x v="40"/>
    <x v="0"/>
    <n v="218890"/>
  </r>
  <r>
    <x v="0"/>
    <x v="4"/>
    <x v="0"/>
    <x v="1"/>
    <x v="2"/>
    <x v="2"/>
    <x v="84"/>
    <x v="0"/>
    <n v="-9687.6"/>
  </r>
  <r>
    <x v="0"/>
    <x v="4"/>
    <x v="0"/>
    <x v="1"/>
    <x v="2"/>
    <x v="2"/>
    <x v="5"/>
    <x v="0"/>
    <n v="21357.55"/>
  </r>
  <r>
    <x v="0"/>
    <x v="4"/>
    <x v="0"/>
    <x v="1"/>
    <x v="2"/>
    <x v="2"/>
    <x v="27"/>
    <x v="0"/>
    <n v="308067.21999999997"/>
  </r>
  <r>
    <x v="0"/>
    <x v="4"/>
    <x v="0"/>
    <x v="1"/>
    <x v="2"/>
    <x v="2"/>
    <x v="30"/>
    <x v="0"/>
    <n v="163572.03"/>
  </r>
  <r>
    <x v="0"/>
    <x v="4"/>
    <x v="0"/>
    <x v="1"/>
    <x v="2"/>
    <x v="2"/>
    <x v="79"/>
    <x v="0"/>
    <n v="1874.52"/>
  </r>
  <r>
    <x v="0"/>
    <x v="4"/>
    <x v="0"/>
    <x v="1"/>
    <x v="2"/>
    <x v="14"/>
    <x v="70"/>
    <x v="0"/>
    <n v="214684"/>
  </r>
  <r>
    <x v="0"/>
    <x v="4"/>
    <x v="0"/>
    <x v="1"/>
    <x v="2"/>
    <x v="14"/>
    <x v="71"/>
    <x v="0"/>
    <n v="199400"/>
  </r>
  <r>
    <x v="0"/>
    <x v="4"/>
    <x v="0"/>
    <x v="1"/>
    <x v="2"/>
    <x v="14"/>
    <x v="72"/>
    <x v="0"/>
    <n v="26120"/>
  </r>
  <r>
    <x v="0"/>
    <x v="4"/>
    <x v="0"/>
    <x v="1"/>
    <x v="2"/>
    <x v="14"/>
    <x v="73"/>
    <x v="0"/>
    <n v="16200"/>
  </r>
  <r>
    <x v="0"/>
    <x v="4"/>
    <x v="0"/>
    <x v="1"/>
    <x v="2"/>
    <x v="2"/>
    <x v="31"/>
    <x v="0"/>
    <n v="81845716.519999996"/>
  </r>
  <r>
    <x v="0"/>
    <x v="4"/>
    <x v="0"/>
    <x v="1"/>
    <x v="2"/>
    <x v="2"/>
    <x v="6"/>
    <x v="0"/>
    <n v="-17590798.59"/>
  </r>
  <r>
    <x v="0"/>
    <x v="4"/>
    <x v="0"/>
    <x v="1"/>
    <x v="2"/>
    <x v="2"/>
    <x v="41"/>
    <x v="0"/>
    <n v="-895280"/>
  </r>
  <r>
    <x v="0"/>
    <x v="4"/>
    <x v="0"/>
    <x v="1"/>
    <x v="2"/>
    <x v="2"/>
    <x v="42"/>
    <x v="0"/>
    <m/>
  </r>
  <r>
    <x v="0"/>
    <x v="4"/>
    <x v="0"/>
    <x v="1"/>
    <x v="2"/>
    <x v="2"/>
    <x v="21"/>
    <x v="0"/>
    <n v="-13091037.220000001"/>
  </r>
  <r>
    <x v="0"/>
    <x v="4"/>
    <x v="0"/>
    <x v="1"/>
    <x v="2"/>
    <x v="2"/>
    <x v="43"/>
    <x v="0"/>
    <n v="-113313"/>
  </r>
  <r>
    <x v="0"/>
    <x v="4"/>
    <x v="0"/>
    <x v="1"/>
    <x v="2"/>
    <x v="2"/>
    <x v="67"/>
    <x v="0"/>
    <n v="-2215786.19"/>
  </r>
  <r>
    <x v="0"/>
    <x v="4"/>
    <x v="0"/>
    <x v="1"/>
    <x v="2"/>
    <x v="2"/>
    <x v="38"/>
    <x v="0"/>
    <n v="-22962000"/>
  </r>
  <r>
    <x v="0"/>
    <x v="4"/>
    <x v="0"/>
    <x v="1"/>
    <x v="2"/>
    <x v="2"/>
    <x v="39"/>
    <x v="0"/>
    <m/>
  </r>
  <r>
    <x v="0"/>
    <x v="4"/>
    <x v="0"/>
    <x v="1"/>
    <x v="2"/>
    <x v="2"/>
    <x v="65"/>
    <x v="0"/>
    <m/>
  </r>
  <r>
    <x v="0"/>
    <x v="4"/>
    <x v="0"/>
    <x v="1"/>
    <x v="2"/>
    <x v="13"/>
    <x v="34"/>
    <x v="0"/>
    <n v="47481.919999999998"/>
  </r>
  <r>
    <x v="0"/>
    <x v="4"/>
    <x v="0"/>
    <x v="1"/>
    <x v="2"/>
    <x v="8"/>
    <x v="22"/>
    <x v="0"/>
    <m/>
  </r>
  <r>
    <x v="0"/>
    <x v="4"/>
    <x v="0"/>
    <x v="2"/>
    <x v="3"/>
    <x v="4"/>
    <x v="8"/>
    <x v="0"/>
    <n v="200000000"/>
  </r>
  <r>
    <x v="0"/>
    <x v="4"/>
    <x v="0"/>
    <x v="2"/>
    <x v="3"/>
    <x v="4"/>
    <x v="9"/>
    <x v="0"/>
    <n v="-194000000"/>
  </r>
  <r>
    <x v="0"/>
    <x v="4"/>
    <x v="0"/>
    <x v="2"/>
    <x v="3"/>
    <x v="4"/>
    <x v="46"/>
    <x v="0"/>
    <n v="54327800"/>
  </r>
  <r>
    <x v="0"/>
    <x v="4"/>
    <x v="0"/>
    <x v="2"/>
    <x v="3"/>
    <x v="5"/>
    <x v="54"/>
    <x v="0"/>
    <n v="13781750.619999997"/>
  </r>
  <r>
    <x v="0"/>
    <x v="4"/>
    <x v="0"/>
    <x v="2"/>
    <x v="3"/>
    <x v="5"/>
    <x v="60"/>
    <x v="0"/>
    <n v="33305884.939999998"/>
  </r>
  <r>
    <x v="1"/>
    <x v="4"/>
    <x v="0"/>
    <x v="0"/>
    <x v="0"/>
    <x v="0"/>
    <x v="0"/>
    <x v="0"/>
    <m/>
  </r>
  <r>
    <x v="1"/>
    <x v="4"/>
    <x v="0"/>
    <x v="0"/>
    <x v="0"/>
    <x v="0"/>
    <x v="11"/>
    <x v="0"/>
    <n v="26523.46"/>
  </r>
  <r>
    <x v="1"/>
    <x v="4"/>
    <x v="0"/>
    <x v="0"/>
    <x v="0"/>
    <x v="0"/>
    <x v="1"/>
    <x v="0"/>
    <m/>
  </r>
  <r>
    <x v="1"/>
    <x v="4"/>
    <x v="0"/>
    <x v="0"/>
    <x v="0"/>
    <x v="0"/>
    <x v="44"/>
    <x v="0"/>
    <n v="20777860.039999999"/>
  </r>
  <r>
    <x v="1"/>
    <x v="4"/>
    <x v="0"/>
    <x v="0"/>
    <x v="0"/>
    <x v="12"/>
    <x v="51"/>
    <x v="6"/>
    <n v="11636625"/>
  </r>
  <r>
    <x v="1"/>
    <x v="4"/>
    <x v="0"/>
    <x v="0"/>
    <x v="0"/>
    <x v="12"/>
    <x v="51"/>
    <x v="1"/>
    <n v="10463403.460000001"/>
  </r>
  <r>
    <x v="1"/>
    <x v="4"/>
    <x v="0"/>
    <x v="0"/>
    <x v="0"/>
    <x v="0"/>
    <x v="28"/>
    <x v="0"/>
    <n v="66973046.770000003"/>
  </r>
  <r>
    <x v="1"/>
    <x v="4"/>
    <x v="0"/>
    <x v="0"/>
    <x v="0"/>
    <x v="0"/>
    <x v="24"/>
    <x v="0"/>
    <n v="5461541"/>
  </r>
  <r>
    <x v="1"/>
    <x v="4"/>
    <x v="0"/>
    <x v="0"/>
    <x v="0"/>
    <x v="0"/>
    <x v="61"/>
    <x v="0"/>
    <m/>
  </r>
  <r>
    <x v="1"/>
    <x v="4"/>
    <x v="0"/>
    <x v="0"/>
    <x v="0"/>
    <x v="0"/>
    <x v="2"/>
    <x v="0"/>
    <m/>
  </r>
  <r>
    <x v="1"/>
    <x v="4"/>
    <x v="0"/>
    <x v="0"/>
    <x v="0"/>
    <x v="0"/>
    <x v="47"/>
    <x v="0"/>
    <n v="5449052.4000000004"/>
  </r>
  <r>
    <x v="1"/>
    <x v="4"/>
    <x v="0"/>
    <x v="0"/>
    <x v="0"/>
    <x v="0"/>
    <x v="55"/>
    <x v="0"/>
    <m/>
  </r>
  <r>
    <x v="1"/>
    <x v="4"/>
    <x v="0"/>
    <x v="0"/>
    <x v="0"/>
    <x v="0"/>
    <x v="48"/>
    <x v="0"/>
    <n v="157888.79999999999"/>
  </r>
  <r>
    <x v="1"/>
    <x v="4"/>
    <x v="0"/>
    <x v="0"/>
    <x v="0"/>
    <x v="0"/>
    <x v="74"/>
    <x v="0"/>
    <n v="83098.8"/>
  </r>
  <r>
    <x v="1"/>
    <x v="4"/>
    <x v="0"/>
    <x v="0"/>
    <x v="0"/>
    <x v="0"/>
    <x v="75"/>
    <x v="0"/>
    <n v="6385.76"/>
  </r>
  <r>
    <x v="1"/>
    <x v="4"/>
    <x v="0"/>
    <x v="0"/>
    <x v="0"/>
    <x v="0"/>
    <x v="77"/>
    <x v="0"/>
    <n v="-1021714.9"/>
  </r>
  <r>
    <x v="1"/>
    <x v="4"/>
    <x v="0"/>
    <x v="0"/>
    <x v="0"/>
    <x v="0"/>
    <x v="49"/>
    <x v="0"/>
    <n v="1848843.13"/>
  </r>
  <r>
    <x v="1"/>
    <x v="4"/>
    <x v="0"/>
    <x v="0"/>
    <x v="0"/>
    <x v="0"/>
    <x v="56"/>
    <x v="0"/>
    <n v="36481.15"/>
  </r>
  <r>
    <x v="1"/>
    <x v="4"/>
    <x v="0"/>
    <x v="0"/>
    <x v="0"/>
    <x v="0"/>
    <x v="52"/>
    <x v="0"/>
    <n v="336534.91"/>
  </r>
  <r>
    <x v="1"/>
    <x v="4"/>
    <x v="0"/>
    <x v="0"/>
    <x v="0"/>
    <x v="0"/>
    <x v="64"/>
    <x v="0"/>
    <m/>
  </r>
  <r>
    <x v="1"/>
    <x v="4"/>
    <x v="0"/>
    <x v="0"/>
    <x v="0"/>
    <x v="0"/>
    <x v="36"/>
    <x v="0"/>
    <n v="1917260"/>
  </r>
  <r>
    <x v="1"/>
    <x v="4"/>
    <x v="0"/>
    <x v="0"/>
    <x v="0"/>
    <x v="6"/>
    <x v="12"/>
    <x v="0"/>
    <n v="42845083"/>
  </r>
  <r>
    <x v="1"/>
    <x v="4"/>
    <x v="0"/>
    <x v="0"/>
    <x v="0"/>
    <x v="11"/>
    <x v="45"/>
    <x v="0"/>
    <m/>
  </r>
  <r>
    <x v="1"/>
    <x v="4"/>
    <x v="0"/>
    <x v="0"/>
    <x v="1"/>
    <x v="7"/>
    <x v="13"/>
    <x v="0"/>
    <n v="4637000"/>
  </r>
  <r>
    <x v="1"/>
    <x v="4"/>
    <x v="0"/>
    <x v="0"/>
    <x v="1"/>
    <x v="7"/>
    <x v="68"/>
    <x v="0"/>
    <n v="2135000"/>
  </r>
  <r>
    <x v="1"/>
    <x v="4"/>
    <x v="0"/>
    <x v="0"/>
    <x v="1"/>
    <x v="16"/>
    <x v="83"/>
    <x v="0"/>
    <n v="-723330"/>
  </r>
  <r>
    <x v="1"/>
    <x v="4"/>
    <x v="0"/>
    <x v="0"/>
    <x v="1"/>
    <x v="15"/>
    <x v="76"/>
    <x v="0"/>
    <n v="1995000"/>
  </r>
  <r>
    <x v="1"/>
    <x v="4"/>
    <x v="0"/>
    <x v="1"/>
    <x v="2"/>
    <x v="8"/>
    <x v="50"/>
    <x v="0"/>
    <m/>
  </r>
  <r>
    <x v="1"/>
    <x v="4"/>
    <x v="0"/>
    <x v="1"/>
    <x v="2"/>
    <x v="8"/>
    <x v="14"/>
    <x v="0"/>
    <n v="32356269.620000001"/>
  </r>
  <r>
    <x v="1"/>
    <x v="4"/>
    <x v="0"/>
    <x v="1"/>
    <x v="2"/>
    <x v="8"/>
    <x v="53"/>
    <x v="0"/>
    <m/>
  </r>
  <r>
    <x v="1"/>
    <x v="4"/>
    <x v="0"/>
    <x v="1"/>
    <x v="2"/>
    <x v="9"/>
    <x v="81"/>
    <x v="0"/>
    <n v="182001"/>
  </r>
  <r>
    <x v="1"/>
    <x v="4"/>
    <x v="0"/>
    <x v="1"/>
    <x v="2"/>
    <x v="9"/>
    <x v="15"/>
    <x v="0"/>
    <n v="7094757"/>
  </r>
  <r>
    <x v="1"/>
    <x v="4"/>
    <x v="0"/>
    <x v="1"/>
    <x v="2"/>
    <x v="9"/>
    <x v="16"/>
    <x v="0"/>
    <n v="851300"/>
  </r>
  <r>
    <x v="1"/>
    <x v="4"/>
    <x v="0"/>
    <x v="1"/>
    <x v="2"/>
    <x v="9"/>
    <x v="17"/>
    <x v="0"/>
    <n v="3107966.68"/>
  </r>
  <r>
    <x v="1"/>
    <x v="4"/>
    <x v="0"/>
    <x v="1"/>
    <x v="2"/>
    <x v="9"/>
    <x v="18"/>
    <x v="0"/>
    <n v="2557901"/>
  </r>
  <r>
    <x v="1"/>
    <x v="4"/>
    <x v="0"/>
    <x v="1"/>
    <x v="2"/>
    <x v="3"/>
    <x v="7"/>
    <x v="0"/>
    <m/>
  </r>
  <r>
    <x v="1"/>
    <x v="4"/>
    <x v="0"/>
    <x v="1"/>
    <x v="2"/>
    <x v="3"/>
    <x v="7"/>
    <x v="0"/>
    <m/>
  </r>
  <r>
    <x v="1"/>
    <x v="4"/>
    <x v="0"/>
    <x v="1"/>
    <x v="2"/>
    <x v="3"/>
    <x v="7"/>
    <x v="0"/>
    <m/>
  </r>
  <r>
    <x v="1"/>
    <x v="4"/>
    <x v="0"/>
    <x v="1"/>
    <x v="2"/>
    <x v="3"/>
    <x v="7"/>
    <x v="0"/>
    <m/>
  </r>
  <r>
    <x v="1"/>
    <x v="4"/>
    <x v="0"/>
    <x v="1"/>
    <x v="2"/>
    <x v="3"/>
    <x v="7"/>
    <x v="0"/>
    <m/>
  </r>
  <r>
    <x v="1"/>
    <x v="4"/>
    <x v="0"/>
    <x v="1"/>
    <x v="2"/>
    <x v="2"/>
    <x v="82"/>
    <x v="0"/>
    <n v="825000"/>
  </r>
  <r>
    <x v="1"/>
    <x v="4"/>
    <x v="0"/>
    <x v="1"/>
    <x v="2"/>
    <x v="2"/>
    <x v="25"/>
    <x v="0"/>
    <n v="352000.2"/>
  </r>
  <r>
    <x v="1"/>
    <x v="4"/>
    <x v="0"/>
    <x v="1"/>
    <x v="2"/>
    <x v="2"/>
    <x v="69"/>
    <x v="0"/>
    <m/>
  </r>
  <r>
    <x v="1"/>
    <x v="4"/>
    <x v="0"/>
    <x v="1"/>
    <x v="2"/>
    <x v="2"/>
    <x v="32"/>
    <x v="0"/>
    <n v="1091297.32"/>
  </r>
  <r>
    <x v="1"/>
    <x v="4"/>
    <x v="0"/>
    <x v="1"/>
    <x v="2"/>
    <x v="2"/>
    <x v="66"/>
    <x v="0"/>
    <m/>
  </r>
  <r>
    <x v="1"/>
    <x v="4"/>
    <x v="0"/>
    <x v="1"/>
    <x v="2"/>
    <x v="2"/>
    <x v="63"/>
    <x v="0"/>
    <n v="7220.83"/>
  </r>
  <r>
    <x v="1"/>
    <x v="4"/>
    <x v="0"/>
    <x v="1"/>
    <x v="2"/>
    <x v="2"/>
    <x v="19"/>
    <x v="0"/>
    <n v="11550"/>
  </r>
  <r>
    <x v="1"/>
    <x v="4"/>
    <x v="0"/>
    <x v="1"/>
    <x v="2"/>
    <x v="2"/>
    <x v="62"/>
    <x v="0"/>
    <n v="-498591"/>
  </r>
  <r>
    <x v="1"/>
    <x v="4"/>
    <x v="0"/>
    <x v="1"/>
    <x v="2"/>
    <x v="2"/>
    <x v="78"/>
    <x v="0"/>
    <m/>
  </r>
  <r>
    <x v="1"/>
    <x v="4"/>
    <x v="0"/>
    <x v="1"/>
    <x v="2"/>
    <x v="2"/>
    <x v="40"/>
    <x v="0"/>
    <n v="-236862"/>
  </r>
  <r>
    <x v="1"/>
    <x v="4"/>
    <x v="0"/>
    <x v="1"/>
    <x v="2"/>
    <x v="2"/>
    <x v="84"/>
    <x v="0"/>
    <n v="-9687.6"/>
  </r>
  <r>
    <x v="1"/>
    <x v="4"/>
    <x v="0"/>
    <x v="1"/>
    <x v="2"/>
    <x v="2"/>
    <x v="5"/>
    <x v="0"/>
    <n v="38055.550000000003"/>
  </r>
  <r>
    <x v="1"/>
    <x v="4"/>
    <x v="0"/>
    <x v="1"/>
    <x v="2"/>
    <x v="2"/>
    <x v="27"/>
    <x v="0"/>
    <n v="443278.68"/>
  </r>
  <r>
    <x v="1"/>
    <x v="4"/>
    <x v="0"/>
    <x v="1"/>
    <x v="2"/>
    <x v="2"/>
    <x v="30"/>
    <x v="0"/>
    <n v="175892.03"/>
  </r>
  <r>
    <x v="1"/>
    <x v="4"/>
    <x v="0"/>
    <x v="1"/>
    <x v="2"/>
    <x v="2"/>
    <x v="79"/>
    <x v="0"/>
    <n v="2735.52"/>
  </r>
  <r>
    <x v="1"/>
    <x v="4"/>
    <x v="0"/>
    <x v="1"/>
    <x v="2"/>
    <x v="14"/>
    <x v="70"/>
    <x v="0"/>
    <n v="196017"/>
  </r>
  <r>
    <x v="1"/>
    <x v="4"/>
    <x v="0"/>
    <x v="1"/>
    <x v="2"/>
    <x v="14"/>
    <x v="71"/>
    <x v="0"/>
    <n v="199400"/>
  </r>
  <r>
    <x v="1"/>
    <x v="4"/>
    <x v="0"/>
    <x v="1"/>
    <x v="2"/>
    <x v="14"/>
    <x v="72"/>
    <x v="0"/>
    <n v="26120"/>
  </r>
  <r>
    <x v="1"/>
    <x v="4"/>
    <x v="0"/>
    <x v="1"/>
    <x v="2"/>
    <x v="14"/>
    <x v="73"/>
    <x v="0"/>
    <n v="-130867"/>
  </r>
  <r>
    <x v="1"/>
    <x v="4"/>
    <x v="0"/>
    <x v="1"/>
    <x v="2"/>
    <x v="2"/>
    <x v="31"/>
    <x v="0"/>
    <n v="94325887.200000003"/>
  </r>
  <r>
    <x v="1"/>
    <x v="4"/>
    <x v="0"/>
    <x v="1"/>
    <x v="2"/>
    <x v="2"/>
    <x v="6"/>
    <x v="0"/>
    <n v="-19148162.59"/>
  </r>
  <r>
    <x v="1"/>
    <x v="4"/>
    <x v="0"/>
    <x v="1"/>
    <x v="2"/>
    <x v="2"/>
    <x v="41"/>
    <x v="0"/>
    <n v="-895280"/>
  </r>
  <r>
    <x v="1"/>
    <x v="4"/>
    <x v="0"/>
    <x v="1"/>
    <x v="2"/>
    <x v="2"/>
    <x v="42"/>
    <x v="0"/>
    <m/>
  </r>
  <r>
    <x v="1"/>
    <x v="4"/>
    <x v="0"/>
    <x v="1"/>
    <x v="2"/>
    <x v="2"/>
    <x v="21"/>
    <x v="0"/>
    <n v="-15383417.75"/>
  </r>
  <r>
    <x v="1"/>
    <x v="4"/>
    <x v="0"/>
    <x v="1"/>
    <x v="2"/>
    <x v="2"/>
    <x v="43"/>
    <x v="0"/>
    <n v="-141484"/>
  </r>
  <r>
    <x v="1"/>
    <x v="4"/>
    <x v="0"/>
    <x v="1"/>
    <x v="2"/>
    <x v="2"/>
    <x v="67"/>
    <x v="0"/>
    <n v="-3243216.22"/>
  </r>
  <r>
    <x v="1"/>
    <x v="4"/>
    <x v="0"/>
    <x v="1"/>
    <x v="2"/>
    <x v="2"/>
    <x v="38"/>
    <x v="0"/>
    <n v="-22962000"/>
  </r>
  <r>
    <x v="1"/>
    <x v="4"/>
    <x v="0"/>
    <x v="1"/>
    <x v="2"/>
    <x v="2"/>
    <x v="39"/>
    <x v="0"/>
    <n v="-24489276"/>
  </r>
  <r>
    <x v="1"/>
    <x v="4"/>
    <x v="0"/>
    <x v="1"/>
    <x v="2"/>
    <x v="2"/>
    <x v="65"/>
    <x v="0"/>
    <m/>
  </r>
  <r>
    <x v="1"/>
    <x v="4"/>
    <x v="0"/>
    <x v="1"/>
    <x v="2"/>
    <x v="13"/>
    <x v="34"/>
    <x v="0"/>
    <n v="47481.919999999998"/>
  </r>
  <r>
    <x v="1"/>
    <x v="4"/>
    <x v="0"/>
    <x v="1"/>
    <x v="2"/>
    <x v="8"/>
    <x v="22"/>
    <x v="0"/>
    <m/>
  </r>
  <r>
    <x v="1"/>
    <x v="4"/>
    <x v="0"/>
    <x v="2"/>
    <x v="3"/>
    <x v="4"/>
    <x v="8"/>
    <x v="0"/>
    <n v="200000000"/>
  </r>
  <r>
    <x v="1"/>
    <x v="4"/>
    <x v="0"/>
    <x v="2"/>
    <x v="3"/>
    <x v="4"/>
    <x v="9"/>
    <x v="0"/>
    <n v="-194000000"/>
  </r>
  <r>
    <x v="1"/>
    <x v="4"/>
    <x v="0"/>
    <x v="2"/>
    <x v="3"/>
    <x v="4"/>
    <x v="46"/>
    <x v="0"/>
    <n v="54327800"/>
  </r>
  <r>
    <x v="1"/>
    <x v="4"/>
    <x v="0"/>
    <x v="2"/>
    <x v="3"/>
    <x v="5"/>
    <x v="54"/>
    <x v="0"/>
    <n v="10872859.830000002"/>
  </r>
  <r>
    <x v="1"/>
    <x v="4"/>
    <x v="0"/>
    <x v="2"/>
    <x v="3"/>
    <x v="5"/>
    <x v="60"/>
    <x v="0"/>
    <n v="47087635.559999995"/>
  </r>
  <r>
    <x v="6"/>
    <x v="4"/>
    <x v="0"/>
    <x v="0"/>
    <x v="1"/>
    <x v="7"/>
    <x v="80"/>
    <x v="0"/>
    <n v="-723330"/>
  </r>
  <r>
    <x v="7"/>
    <x v="4"/>
    <x v="0"/>
    <x v="0"/>
    <x v="1"/>
    <x v="7"/>
    <x v="80"/>
    <x v="0"/>
    <n v="-723330"/>
  </r>
  <r>
    <x v="2"/>
    <x v="4"/>
    <x v="0"/>
    <x v="0"/>
    <x v="0"/>
    <x v="0"/>
    <x v="0"/>
    <x v="0"/>
    <m/>
  </r>
  <r>
    <x v="2"/>
    <x v="4"/>
    <x v="0"/>
    <x v="0"/>
    <x v="0"/>
    <x v="0"/>
    <x v="11"/>
    <x v="0"/>
    <n v="16523.46"/>
  </r>
  <r>
    <x v="2"/>
    <x v="4"/>
    <x v="0"/>
    <x v="0"/>
    <x v="0"/>
    <x v="0"/>
    <x v="1"/>
    <x v="0"/>
    <m/>
  </r>
  <r>
    <x v="2"/>
    <x v="4"/>
    <x v="0"/>
    <x v="0"/>
    <x v="0"/>
    <x v="0"/>
    <x v="44"/>
    <x v="0"/>
    <n v="11403078.26"/>
  </r>
  <r>
    <x v="2"/>
    <x v="4"/>
    <x v="0"/>
    <x v="0"/>
    <x v="0"/>
    <x v="12"/>
    <x v="51"/>
    <x v="6"/>
    <n v="13636625"/>
  </r>
  <r>
    <x v="2"/>
    <x v="4"/>
    <x v="0"/>
    <x v="0"/>
    <x v="0"/>
    <x v="12"/>
    <x v="51"/>
    <x v="1"/>
    <n v="13463403.460000001"/>
  </r>
  <r>
    <x v="2"/>
    <x v="4"/>
    <x v="0"/>
    <x v="0"/>
    <x v="0"/>
    <x v="0"/>
    <x v="28"/>
    <x v="0"/>
    <n v="79811319.579999998"/>
  </r>
  <r>
    <x v="2"/>
    <x v="4"/>
    <x v="0"/>
    <x v="0"/>
    <x v="0"/>
    <x v="0"/>
    <x v="24"/>
    <x v="0"/>
    <n v="5865796"/>
  </r>
  <r>
    <x v="2"/>
    <x v="4"/>
    <x v="0"/>
    <x v="0"/>
    <x v="0"/>
    <x v="0"/>
    <x v="61"/>
    <x v="0"/>
    <m/>
  </r>
  <r>
    <x v="2"/>
    <x v="4"/>
    <x v="0"/>
    <x v="0"/>
    <x v="0"/>
    <x v="0"/>
    <x v="2"/>
    <x v="0"/>
    <m/>
  </r>
  <r>
    <x v="2"/>
    <x v="4"/>
    <x v="0"/>
    <x v="0"/>
    <x v="0"/>
    <x v="0"/>
    <x v="47"/>
    <x v="0"/>
    <n v="5905557.8700000001"/>
  </r>
  <r>
    <x v="2"/>
    <x v="4"/>
    <x v="0"/>
    <x v="0"/>
    <x v="0"/>
    <x v="0"/>
    <x v="55"/>
    <x v="0"/>
    <n v="83098.8"/>
  </r>
  <r>
    <x v="2"/>
    <x v="4"/>
    <x v="0"/>
    <x v="0"/>
    <x v="0"/>
    <x v="0"/>
    <x v="48"/>
    <x v="0"/>
    <n v="157888.79999999999"/>
  </r>
  <r>
    <x v="2"/>
    <x v="4"/>
    <x v="0"/>
    <x v="0"/>
    <x v="0"/>
    <x v="0"/>
    <x v="74"/>
    <x v="0"/>
    <m/>
  </r>
  <r>
    <x v="2"/>
    <x v="4"/>
    <x v="0"/>
    <x v="0"/>
    <x v="0"/>
    <x v="0"/>
    <x v="75"/>
    <x v="0"/>
    <n v="6385.76"/>
  </r>
  <r>
    <x v="2"/>
    <x v="4"/>
    <x v="0"/>
    <x v="0"/>
    <x v="0"/>
    <x v="0"/>
    <x v="77"/>
    <x v="0"/>
    <n v="-1021714.9"/>
  </r>
  <r>
    <x v="2"/>
    <x v="4"/>
    <x v="0"/>
    <x v="0"/>
    <x v="0"/>
    <x v="0"/>
    <x v="49"/>
    <x v="0"/>
    <n v="1848843.13"/>
  </r>
  <r>
    <x v="2"/>
    <x v="4"/>
    <x v="0"/>
    <x v="0"/>
    <x v="0"/>
    <x v="0"/>
    <x v="56"/>
    <x v="0"/>
    <n v="36481.15"/>
  </r>
  <r>
    <x v="2"/>
    <x v="4"/>
    <x v="0"/>
    <x v="0"/>
    <x v="0"/>
    <x v="0"/>
    <x v="52"/>
    <x v="0"/>
    <n v="378233.46"/>
  </r>
  <r>
    <x v="2"/>
    <x v="4"/>
    <x v="0"/>
    <x v="0"/>
    <x v="0"/>
    <x v="0"/>
    <x v="64"/>
    <x v="0"/>
    <m/>
  </r>
  <r>
    <x v="2"/>
    <x v="4"/>
    <x v="0"/>
    <x v="0"/>
    <x v="0"/>
    <x v="0"/>
    <x v="36"/>
    <x v="0"/>
    <n v="2146104"/>
  </r>
  <r>
    <x v="2"/>
    <x v="4"/>
    <x v="0"/>
    <x v="0"/>
    <x v="0"/>
    <x v="6"/>
    <x v="12"/>
    <x v="0"/>
    <n v="42471193"/>
  </r>
  <r>
    <x v="2"/>
    <x v="4"/>
    <x v="0"/>
    <x v="0"/>
    <x v="0"/>
    <x v="11"/>
    <x v="45"/>
    <x v="0"/>
    <m/>
  </r>
  <r>
    <x v="2"/>
    <x v="4"/>
    <x v="0"/>
    <x v="0"/>
    <x v="1"/>
    <x v="7"/>
    <x v="13"/>
    <x v="0"/>
    <n v="4637000"/>
  </r>
  <r>
    <x v="2"/>
    <x v="4"/>
    <x v="0"/>
    <x v="0"/>
    <x v="1"/>
    <x v="7"/>
    <x v="68"/>
    <x v="0"/>
    <n v="2135000"/>
  </r>
  <r>
    <x v="2"/>
    <x v="4"/>
    <x v="0"/>
    <x v="0"/>
    <x v="1"/>
    <x v="16"/>
    <x v="83"/>
    <x v="0"/>
    <n v="-723330"/>
  </r>
  <r>
    <x v="2"/>
    <x v="4"/>
    <x v="0"/>
    <x v="0"/>
    <x v="1"/>
    <x v="15"/>
    <x v="76"/>
    <x v="0"/>
    <n v="1995000"/>
  </r>
  <r>
    <x v="2"/>
    <x v="4"/>
    <x v="0"/>
    <x v="1"/>
    <x v="2"/>
    <x v="8"/>
    <x v="50"/>
    <x v="0"/>
    <m/>
  </r>
  <r>
    <x v="2"/>
    <x v="4"/>
    <x v="0"/>
    <x v="1"/>
    <x v="2"/>
    <x v="8"/>
    <x v="14"/>
    <x v="0"/>
    <n v="21362030.940000001"/>
  </r>
  <r>
    <x v="2"/>
    <x v="4"/>
    <x v="0"/>
    <x v="1"/>
    <x v="2"/>
    <x v="8"/>
    <x v="53"/>
    <x v="0"/>
    <m/>
  </r>
  <r>
    <x v="2"/>
    <x v="4"/>
    <x v="0"/>
    <x v="1"/>
    <x v="2"/>
    <x v="9"/>
    <x v="81"/>
    <x v="0"/>
    <n v="182001"/>
  </r>
  <r>
    <x v="2"/>
    <x v="4"/>
    <x v="0"/>
    <x v="1"/>
    <x v="2"/>
    <x v="9"/>
    <x v="15"/>
    <x v="0"/>
    <n v="7960355"/>
  </r>
  <r>
    <x v="2"/>
    <x v="4"/>
    <x v="0"/>
    <x v="1"/>
    <x v="2"/>
    <x v="9"/>
    <x v="16"/>
    <x v="0"/>
    <n v="955172"/>
  </r>
  <r>
    <x v="2"/>
    <x v="4"/>
    <x v="0"/>
    <x v="1"/>
    <x v="2"/>
    <x v="9"/>
    <x v="17"/>
    <x v="0"/>
    <n v="3535882.68"/>
  </r>
  <r>
    <x v="2"/>
    <x v="4"/>
    <x v="0"/>
    <x v="1"/>
    <x v="2"/>
    <x v="9"/>
    <x v="18"/>
    <x v="0"/>
    <n v="3423499"/>
  </r>
  <r>
    <x v="2"/>
    <x v="4"/>
    <x v="0"/>
    <x v="1"/>
    <x v="2"/>
    <x v="3"/>
    <x v="7"/>
    <x v="0"/>
    <m/>
  </r>
  <r>
    <x v="2"/>
    <x v="4"/>
    <x v="0"/>
    <x v="1"/>
    <x v="2"/>
    <x v="3"/>
    <x v="7"/>
    <x v="0"/>
    <m/>
  </r>
  <r>
    <x v="2"/>
    <x v="4"/>
    <x v="0"/>
    <x v="1"/>
    <x v="2"/>
    <x v="3"/>
    <x v="7"/>
    <x v="0"/>
    <m/>
  </r>
  <r>
    <x v="2"/>
    <x v="4"/>
    <x v="0"/>
    <x v="1"/>
    <x v="2"/>
    <x v="3"/>
    <x v="7"/>
    <x v="0"/>
    <m/>
  </r>
  <r>
    <x v="2"/>
    <x v="4"/>
    <x v="0"/>
    <x v="1"/>
    <x v="2"/>
    <x v="3"/>
    <x v="7"/>
    <x v="0"/>
    <m/>
  </r>
  <r>
    <x v="2"/>
    <x v="4"/>
    <x v="0"/>
    <x v="1"/>
    <x v="2"/>
    <x v="2"/>
    <x v="82"/>
    <x v="0"/>
    <n v="825000"/>
  </r>
  <r>
    <x v="2"/>
    <x v="4"/>
    <x v="0"/>
    <x v="1"/>
    <x v="2"/>
    <x v="2"/>
    <x v="25"/>
    <x v="0"/>
    <n v="176000.2"/>
  </r>
  <r>
    <x v="2"/>
    <x v="4"/>
    <x v="0"/>
    <x v="1"/>
    <x v="2"/>
    <x v="2"/>
    <x v="69"/>
    <x v="0"/>
    <m/>
  </r>
  <r>
    <x v="2"/>
    <x v="4"/>
    <x v="0"/>
    <x v="1"/>
    <x v="2"/>
    <x v="2"/>
    <x v="32"/>
    <x v="0"/>
    <n v="809783.6"/>
  </r>
  <r>
    <x v="2"/>
    <x v="4"/>
    <x v="0"/>
    <x v="1"/>
    <x v="2"/>
    <x v="2"/>
    <x v="66"/>
    <x v="0"/>
    <m/>
  </r>
  <r>
    <x v="2"/>
    <x v="4"/>
    <x v="0"/>
    <x v="1"/>
    <x v="2"/>
    <x v="2"/>
    <x v="63"/>
    <x v="0"/>
    <n v="8544.82"/>
  </r>
  <r>
    <x v="2"/>
    <x v="4"/>
    <x v="0"/>
    <x v="1"/>
    <x v="2"/>
    <x v="2"/>
    <x v="19"/>
    <x v="0"/>
    <m/>
  </r>
  <r>
    <x v="2"/>
    <x v="4"/>
    <x v="0"/>
    <x v="1"/>
    <x v="2"/>
    <x v="2"/>
    <x v="62"/>
    <x v="0"/>
    <n v="-304641"/>
  </r>
  <r>
    <x v="2"/>
    <x v="4"/>
    <x v="0"/>
    <x v="1"/>
    <x v="2"/>
    <x v="2"/>
    <x v="78"/>
    <x v="0"/>
    <m/>
  </r>
  <r>
    <x v="2"/>
    <x v="4"/>
    <x v="0"/>
    <x v="1"/>
    <x v="2"/>
    <x v="2"/>
    <x v="40"/>
    <x v="0"/>
    <n v="223222"/>
  </r>
  <r>
    <x v="2"/>
    <x v="4"/>
    <x v="0"/>
    <x v="1"/>
    <x v="2"/>
    <x v="2"/>
    <x v="84"/>
    <x v="0"/>
    <n v="-9687.6"/>
  </r>
  <r>
    <x v="2"/>
    <x v="4"/>
    <x v="0"/>
    <x v="1"/>
    <x v="2"/>
    <x v="2"/>
    <x v="5"/>
    <x v="0"/>
    <n v="49658.55"/>
  </r>
  <r>
    <x v="2"/>
    <x v="4"/>
    <x v="0"/>
    <x v="1"/>
    <x v="2"/>
    <x v="2"/>
    <x v="27"/>
    <x v="0"/>
    <n v="526994.62"/>
  </r>
  <r>
    <x v="2"/>
    <x v="4"/>
    <x v="0"/>
    <x v="1"/>
    <x v="2"/>
    <x v="2"/>
    <x v="30"/>
    <x v="0"/>
    <n v="211004.03"/>
  </r>
  <r>
    <x v="2"/>
    <x v="4"/>
    <x v="0"/>
    <x v="1"/>
    <x v="2"/>
    <x v="2"/>
    <x v="79"/>
    <x v="0"/>
    <n v="2735.52"/>
  </r>
  <r>
    <x v="2"/>
    <x v="4"/>
    <x v="0"/>
    <x v="1"/>
    <x v="2"/>
    <x v="14"/>
    <x v="70"/>
    <x v="0"/>
    <n v="214684"/>
  </r>
  <r>
    <x v="2"/>
    <x v="4"/>
    <x v="0"/>
    <x v="1"/>
    <x v="2"/>
    <x v="14"/>
    <x v="71"/>
    <x v="0"/>
    <n v="194000"/>
  </r>
  <r>
    <x v="2"/>
    <x v="4"/>
    <x v="0"/>
    <x v="1"/>
    <x v="2"/>
    <x v="14"/>
    <x v="72"/>
    <x v="0"/>
    <n v="28329"/>
  </r>
  <r>
    <x v="2"/>
    <x v="4"/>
    <x v="0"/>
    <x v="1"/>
    <x v="2"/>
    <x v="14"/>
    <x v="73"/>
    <x v="0"/>
    <n v="-117467"/>
  </r>
  <r>
    <x v="2"/>
    <x v="4"/>
    <x v="0"/>
    <x v="1"/>
    <x v="2"/>
    <x v="2"/>
    <x v="31"/>
    <x v="0"/>
    <n v="105125024.62"/>
  </r>
  <r>
    <x v="2"/>
    <x v="4"/>
    <x v="0"/>
    <x v="1"/>
    <x v="2"/>
    <x v="2"/>
    <x v="6"/>
    <x v="0"/>
    <n v="-21653349.59"/>
  </r>
  <r>
    <x v="2"/>
    <x v="4"/>
    <x v="0"/>
    <x v="1"/>
    <x v="2"/>
    <x v="2"/>
    <x v="41"/>
    <x v="0"/>
    <n v="-895280"/>
  </r>
  <r>
    <x v="2"/>
    <x v="4"/>
    <x v="0"/>
    <x v="1"/>
    <x v="2"/>
    <x v="2"/>
    <x v="42"/>
    <x v="0"/>
    <m/>
  </r>
  <r>
    <x v="2"/>
    <x v="4"/>
    <x v="0"/>
    <x v="1"/>
    <x v="2"/>
    <x v="2"/>
    <x v="21"/>
    <x v="0"/>
    <n v="-16675983.810000001"/>
  </r>
  <r>
    <x v="2"/>
    <x v="4"/>
    <x v="0"/>
    <x v="1"/>
    <x v="2"/>
    <x v="2"/>
    <x v="43"/>
    <x v="0"/>
    <n v="-166084"/>
  </r>
  <r>
    <x v="2"/>
    <x v="4"/>
    <x v="0"/>
    <x v="1"/>
    <x v="2"/>
    <x v="2"/>
    <x v="67"/>
    <x v="0"/>
    <n v="-3243216.22"/>
  </r>
  <r>
    <x v="2"/>
    <x v="4"/>
    <x v="0"/>
    <x v="1"/>
    <x v="2"/>
    <x v="2"/>
    <x v="38"/>
    <x v="0"/>
    <n v="-22962000"/>
  </r>
  <r>
    <x v="2"/>
    <x v="4"/>
    <x v="0"/>
    <x v="1"/>
    <x v="2"/>
    <x v="2"/>
    <x v="39"/>
    <x v="0"/>
    <m/>
  </r>
  <r>
    <x v="2"/>
    <x v="4"/>
    <x v="0"/>
    <x v="1"/>
    <x v="2"/>
    <x v="2"/>
    <x v="65"/>
    <x v="0"/>
    <n v="-24963000"/>
  </r>
  <r>
    <x v="2"/>
    <x v="4"/>
    <x v="0"/>
    <x v="1"/>
    <x v="2"/>
    <x v="13"/>
    <x v="34"/>
    <x v="0"/>
    <n v="47481.919999999998"/>
  </r>
  <r>
    <x v="2"/>
    <x v="4"/>
    <x v="0"/>
    <x v="1"/>
    <x v="2"/>
    <x v="8"/>
    <x v="22"/>
    <x v="0"/>
    <m/>
  </r>
  <r>
    <x v="2"/>
    <x v="4"/>
    <x v="0"/>
    <x v="2"/>
    <x v="3"/>
    <x v="4"/>
    <x v="8"/>
    <x v="0"/>
    <n v="200000000"/>
  </r>
  <r>
    <x v="2"/>
    <x v="4"/>
    <x v="0"/>
    <x v="2"/>
    <x v="3"/>
    <x v="4"/>
    <x v="9"/>
    <x v="0"/>
    <n v="-194000000"/>
  </r>
  <r>
    <x v="2"/>
    <x v="4"/>
    <x v="0"/>
    <x v="2"/>
    <x v="3"/>
    <x v="4"/>
    <x v="46"/>
    <x v="0"/>
    <n v="54327800"/>
  </r>
  <r>
    <x v="2"/>
    <x v="4"/>
    <x v="0"/>
    <x v="2"/>
    <x v="3"/>
    <x v="5"/>
    <x v="54"/>
    <x v="0"/>
    <n v="11093497.159999996"/>
  </r>
  <r>
    <x v="2"/>
    <x v="4"/>
    <x v="0"/>
    <x v="2"/>
    <x v="3"/>
    <x v="5"/>
    <x v="60"/>
    <x v="0"/>
    <n v="57960495.390000001"/>
  </r>
  <r>
    <x v="12"/>
    <x v="4"/>
    <x v="0"/>
    <x v="0"/>
    <x v="0"/>
    <x v="0"/>
    <x v="0"/>
    <x v="0"/>
    <m/>
  </r>
  <r>
    <x v="12"/>
    <x v="4"/>
    <x v="0"/>
    <x v="0"/>
    <x v="0"/>
    <x v="0"/>
    <x v="11"/>
    <x v="0"/>
    <n v="10523.46"/>
  </r>
  <r>
    <x v="12"/>
    <x v="4"/>
    <x v="0"/>
    <x v="0"/>
    <x v="0"/>
    <x v="0"/>
    <x v="1"/>
    <x v="0"/>
    <m/>
  </r>
  <r>
    <x v="12"/>
    <x v="4"/>
    <x v="0"/>
    <x v="0"/>
    <x v="0"/>
    <x v="0"/>
    <x v="44"/>
    <x v="0"/>
    <n v="16985943.890000001"/>
  </r>
  <r>
    <x v="12"/>
    <x v="4"/>
    <x v="0"/>
    <x v="0"/>
    <x v="0"/>
    <x v="12"/>
    <x v="51"/>
    <x v="6"/>
    <n v="15636625"/>
  </r>
  <r>
    <x v="12"/>
    <x v="4"/>
    <x v="0"/>
    <x v="0"/>
    <x v="0"/>
    <x v="12"/>
    <x v="51"/>
    <x v="1"/>
    <n v="14735403.460000001"/>
  </r>
  <r>
    <x v="12"/>
    <x v="4"/>
    <x v="0"/>
    <x v="0"/>
    <x v="0"/>
    <x v="0"/>
    <x v="28"/>
    <x v="0"/>
    <n v="94446452.629999995"/>
  </r>
  <r>
    <x v="12"/>
    <x v="4"/>
    <x v="0"/>
    <x v="0"/>
    <x v="0"/>
    <x v="0"/>
    <x v="24"/>
    <x v="0"/>
    <n v="8037796"/>
  </r>
  <r>
    <x v="12"/>
    <x v="4"/>
    <x v="0"/>
    <x v="0"/>
    <x v="0"/>
    <x v="0"/>
    <x v="61"/>
    <x v="0"/>
    <n v="79200"/>
  </r>
  <r>
    <x v="12"/>
    <x v="4"/>
    <x v="0"/>
    <x v="0"/>
    <x v="0"/>
    <x v="0"/>
    <x v="2"/>
    <x v="0"/>
    <m/>
  </r>
  <r>
    <x v="12"/>
    <x v="4"/>
    <x v="0"/>
    <x v="0"/>
    <x v="0"/>
    <x v="0"/>
    <x v="47"/>
    <x v="0"/>
    <n v="6701104.2400000002"/>
  </r>
  <r>
    <x v="12"/>
    <x v="4"/>
    <x v="0"/>
    <x v="0"/>
    <x v="0"/>
    <x v="0"/>
    <x v="55"/>
    <x v="0"/>
    <m/>
  </r>
  <r>
    <x v="12"/>
    <x v="4"/>
    <x v="0"/>
    <x v="0"/>
    <x v="0"/>
    <x v="0"/>
    <x v="48"/>
    <x v="0"/>
    <n v="157888.79999999999"/>
  </r>
  <r>
    <x v="12"/>
    <x v="4"/>
    <x v="0"/>
    <x v="0"/>
    <x v="0"/>
    <x v="0"/>
    <x v="74"/>
    <x v="0"/>
    <n v="83098.8"/>
  </r>
  <r>
    <x v="12"/>
    <x v="4"/>
    <x v="0"/>
    <x v="0"/>
    <x v="0"/>
    <x v="0"/>
    <x v="75"/>
    <x v="0"/>
    <n v="6385.76"/>
  </r>
  <r>
    <x v="12"/>
    <x v="4"/>
    <x v="0"/>
    <x v="0"/>
    <x v="0"/>
    <x v="0"/>
    <x v="77"/>
    <x v="0"/>
    <n v="-1021714.9"/>
  </r>
  <r>
    <x v="12"/>
    <x v="4"/>
    <x v="0"/>
    <x v="0"/>
    <x v="0"/>
    <x v="0"/>
    <x v="49"/>
    <x v="0"/>
    <n v="1848843.13"/>
  </r>
  <r>
    <x v="12"/>
    <x v="4"/>
    <x v="0"/>
    <x v="0"/>
    <x v="0"/>
    <x v="0"/>
    <x v="56"/>
    <x v="0"/>
    <n v="36481.15"/>
  </r>
  <r>
    <x v="12"/>
    <x v="4"/>
    <x v="0"/>
    <x v="0"/>
    <x v="0"/>
    <x v="0"/>
    <x v="52"/>
    <x v="0"/>
    <n v="445483.17"/>
  </r>
  <r>
    <x v="12"/>
    <x v="4"/>
    <x v="0"/>
    <x v="0"/>
    <x v="0"/>
    <x v="0"/>
    <x v="64"/>
    <x v="0"/>
    <m/>
  </r>
  <r>
    <x v="12"/>
    <x v="4"/>
    <x v="0"/>
    <x v="0"/>
    <x v="0"/>
    <x v="0"/>
    <x v="36"/>
    <x v="0"/>
    <n v="2416440"/>
  </r>
  <r>
    <x v="12"/>
    <x v="4"/>
    <x v="0"/>
    <x v="0"/>
    <x v="0"/>
    <x v="6"/>
    <x v="12"/>
    <x v="0"/>
    <n v="45811111"/>
  </r>
  <r>
    <x v="12"/>
    <x v="4"/>
    <x v="0"/>
    <x v="0"/>
    <x v="0"/>
    <x v="11"/>
    <x v="45"/>
    <x v="0"/>
    <m/>
  </r>
  <r>
    <x v="12"/>
    <x v="4"/>
    <x v="0"/>
    <x v="0"/>
    <x v="1"/>
    <x v="7"/>
    <x v="13"/>
    <x v="0"/>
    <n v="4637000"/>
  </r>
  <r>
    <x v="12"/>
    <x v="4"/>
    <x v="0"/>
    <x v="0"/>
    <x v="1"/>
    <x v="7"/>
    <x v="68"/>
    <x v="0"/>
    <n v="4345008"/>
  </r>
  <r>
    <x v="12"/>
    <x v="4"/>
    <x v="0"/>
    <x v="0"/>
    <x v="1"/>
    <x v="16"/>
    <x v="83"/>
    <x v="0"/>
    <n v="-723330"/>
  </r>
  <r>
    <x v="12"/>
    <x v="4"/>
    <x v="0"/>
    <x v="0"/>
    <x v="1"/>
    <x v="15"/>
    <x v="76"/>
    <x v="0"/>
    <n v="1995000"/>
  </r>
  <r>
    <x v="12"/>
    <x v="4"/>
    <x v="0"/>
    <x v="1"/>
    <x v="2"/>
    <x v="8"/>
    <x v="50"/>
    <x v="0"/>
    <m/>
  </r>
  <r>
    <x v="12"/>
    <x v="4"/>
    <x v="0"/>
    <x v="1"/>
    <x v="2"/>
    <x v="8"/>
    <x v="14"/>
    <x v="0"/>
    <n v="26912250.41"/>
  </r>
  <r>
    <x v="12"/>
    <x v="4"/>
    <x v="0"/>
    <x v="1"/>
    <x v="2"/>
    <x v="8"/>
    <x v="53"/>
    <x v="0"/>
    <n v="-218769"/>
  </r>
  <r>
    <x v="12"/>
    <x v="4"/>
    <x v="0"/>
    <x v="1"/>
    <x v="2"/>
    <x v="9"/>
    <x v="81"/>
    <x v="0"/>
    <n v="182001"/>
  </r>
  <r>
    <x v="12"/>
    <x v="4"/>
    <x v="0"/>
    <x v="1"/>
    <x v="2"/>
    <x v="9"/>
    <x v="15"/>
    <x v="0"/>
    <n v="8822372"/>
  </r>
  <r>
    <x v="12"/>
    <x v="4"/>
    <x v="0"/>
    <x v="1"/>
    <x v="2"/>
    <x v="9"/>
    <x v="16"/>
    <x v="0"/>
    <n v="1058614"/>
  </r>
  <r>
    <x v="12"/>
    <x v="4"/>
    <x v="0"/>
    <x v="1"/>
    <x v="2"/>
    <x v="9"/>
    <x v="17"/>
    <x v="0"/>
    <n v="3322132.0100000002"/>
  </r>
  <r>
    <x v="12"/>
    <x v="4"/>
    <x v="0"/>
    <x v="1"/>
    <x v="2"/>
    <x v="9"/>
    <x v="18"/>
    <x v="0"/>
    <n v="4285516"/>
  </r>
  <r>
    <x v="12"/>
    <x v="4"/>
    <x v="0"/>
    <x v="1"/>
    <x v="2"/>
    <x v="3"/>
    <x v="7"/>
    <x v="0"/>
    <m/>
  </r>
  <r>
    <x v="12"/>
    <x v="4"/>
    <x v="0"/>
    <x v="1"/>
    <x v="2"/>
    <x v="3"/>
    <x v="7"/>
    <x v="0"/>
    <m/>
  </r>
  <r>
    <x v="12"/>
    <x v="4"/>
    <x v="0"/>
    <x v="1"/>
    <x v="2"/>
    <x v="3"/>
    <x v="7"/>
    <x v="0"/>
    <m/>
  </r>
  <r>
    <x v="12"/>
    <x v="4"/>
    <x v="0"/>
    <x v="1"/>
    <x v="2"/>
    <x v="3"/>
    <x v="7"/>
    <x v="0"/>
    <m/>
  </r>
  <r>
    <x v="12"/>
    <x v="4"/>
    <x v="0"/>
    <x v="1"/>
    <x v="2"/>
    <x v="3"/>
    <x v="7"/>
    <x v="0"/>
    <m/>
  </r>
  <r>
    <x v="12"/>
    <x v="4"/>
    <x v="0"/>
    <x v="1"/>
    <x v="2"/>
    <x v="2"/>
    <x v="82"/>
    <x v="0"/>
    <n v="825000"/>
  </r>
  <r>
    <x v="12"/>
    <x v="4"/>
    <x v="0"/>
    <x v="1"/>
    <x v="2"/>
    <x v="2"/>
    <x v="25"/>
    <x v="0"/>
    <n v="176000.2"/>
  </r>
  <r>
    <x v="12"/>
    <x v="4"/>
    <x v="0"/>
    <x v="1"/>
    <x v="2"/>
    <x v="2"/>
    <x v="69"/>
    <x v="0"/>
    <m/>
  </r>
  <r>
    <x v="12"/>
    <x v="4"/>
    <x v="0"/>
    <x v="1"/>
    <x v="2"/>
    <x v="2"/>
    <x v="32"/>
    <x v="0"/>
    <n v="1175119.76"/>
  </r>
  <r>
    <x v="12"/>
    <x v="4"/>
    <x v="0"/>
    <x v="1"/>
    <x v="2"/>
    <x v="2"/>
    <x v="66"/>
    <x v="0"/>
    <m/>
  </r>
  <r>
    <x v="12"/>
    <x v="4"/>
    <x v="0"/>
    <x v="1"/>
    <x v="2"/>
    <x v="2"/>
    <x v="63"/>
    <x v="0"/>
    <n v="12796.82"/>
  </r>
  <r>
    <x v="12"/>
    <x v="4"/>
    <x v="0"/>
    <x v="1"/>
    <x v="2"/>
    <x v="2"/>
    <x v="19"/>
    <x v="0"/>
    <m/>
  </r>
  <r>
    <x v="12"/>
    <x v="4"/>
    <x v="0"/>
    <x v="1"/>
    <x v="2"/>
    <x v="2"/>
    <x v="62"/>
    <x v="0"/>
    <n v="-402091"/>
  </r>
  <r>
    <x v="12"/>
    <x v="4"/>
    <x v="0"/>
    <x v="1"/>
    <x v="2"/>
    <x v="2"/>
    <x v="78"/>
    <x v="0"/>
    <m/>
  </r>
  <r>
    <x v="12"/>
    <x v="4"/>
    <x v="0"/>
    <x v="1"/>
    <x v="2"/>
    <x v="2"/>
    <x v="40"/>
    <x v="0"/>
    <n v="264714"/>
  </r>
  <r>
    <x v="12"/>
    <x v="4"/>
    <x v="0"/>
    <x v="1"/>
    <x v="2"/>
    <x v="2"/>
    <x v="84"/>
    <x v="0"/>
    <n v="-9687.6"/>
  </r>
  <r>
    <x v="12"/>
    <x v="4"/>
    <x v="0"/>
    <x v="1"/>
    <x v="2"/>
    <x v="2"/>
    <x v="5"/>
    <x v="0"/>
    <n v="53618.55"/>
  </r>
  <r>
    <x v="12"/>
    <x v="4"/>
    <x v="0"/>
    <x v="1"/>
    <x v="2"/>
    <x v="2"/>
    <x v="27"/>
    <x v="0"/>
    <n v="694438.57"/>
  </r>
  <r>
    <x v="12"/>
    <x v="4"/>
    <x v="0"/>
    <x v="1"/>
    <x v="2"/>
    <x v="2"/>
    <x v="30"/>
    <x v="0"/>
    <n v="218392.03"/>
  </r>
  <r>
    <x v="12"/>
    <x v="4"/>
    <x v="0"/>
    <x v="1"/>
    <x v="2"/>
    <x v="2"/>
    <x v="79"/>
    <x v="0"/>
    <n v="2735.52"/>
  </r>
  <r>
    <x v="12"/>
    <x v="4"/>
    <x v="0"/>
    <x v="1"/>
    <x v="2"/>
    <x v="14"/>
    <x v="70"/>
    <x v="0"/>
    <n v="205983.67"/>
  </r>
  <r>
    <x v="12"/>
    <x v="4"/>
    <x v="0"/>
    <x v="1"/>
    <x v="2"/>
    <x v="14"/>
    <x v="71"/>
    <x v="0"/>
    <n v="185300"/>
  </r>
  <r>
    <x v="12"/>
    <x v="4"/>
    <x v="0"/>
    <x v="1"/>
    <x v="2"/>
    <x v="14"/>
    <x v="72"/>
    <x v="0"/>
    <n v="27960"/>
  </r>
  <r>
    <x v="12"/>
    <x v="4"/>
    <x v="0"/>
    <x v="1"/>
    <x v="2"/>
    <x v="14"/>
    <x v="73"/>
    <x v="0"/>
    <n v="-115467.33"/>
  </r>
  <r>
    <x v="12"/>
    <x v="4"/>
    <x v="0"/>
    <x v="1"/>
    <x v="2"/>
    <x v="2"/>
    <x v="31"/>
    <x v="0"/>
    <n v="117914128.8"/>
  </r>
  <r>
    <x v="12"/>
    <x v="4"/>
    <x v="0"/>
    <x v="1"/>
    <x v="2"/>
    <x v="2"/>
    <x v="6"/>
    <x v="0"/>
    <n v="-23886484.59"/>
  </r>
  <r>
    <x v="12"/>
    <x v="4"/>
    <x v="0"/>
    <x v="1"/>
    <x v="2"/>
    <x v="2"/>
    <x v="41"/>
    <x v="0"/>
    <n v="-895280"/>
  </r>
  <r>
    <x v="12"/>
    <x v="4"/>
    <x v="0"/>
    <x v="1"/>
    <x v="2"/>
    <x v="2"/>
    <x v="42"/>
    <x v="0"/>
    <n v="-3255031.35"/>
  </r>
  <r>
    <x v="12"/>
    <x v="4"/>
    <x v="0"/>
    <x v="1"/>
    <x v="2"/>
    <x v="2"/>
    <x v="21"/>
    <x v="0"/>
    <n v="-19700532.350000001"/>
  </r>
  <r>
    <x v="12"/>
    <x v="4"/>
    <x v="0"/>
    <x v="1"/>
    <x v="2"/>
    <x v="2"/>
    <x v="43"/>
    <x v="0"/>
    <n v="-224052"/>
  </r>
  <r>
    <x v="12"/>
    <x v="4"/>
    <x v="0"/>
    <x v="1"/>
    <x v="2"/>
    <x v="2"/>
    <x v="67"/>
    <x v="0"/>
    <m/>
  </r>
  <r>
    <x v="12"/>
    <x v="4"/>
    <x v="0"/>
    <x v="1"/>
    <x v="2"/>
    <x v="2"/>
    <x v="38"/>
    <x v="0"/>
    <n v="-22962000"/>
  </r>
  <r>
    <x v="12"/>
    <x v="4"/>
    <x v="0"/>
    <x v="1"/>
    <x v="2"/>
    <x v="2"/>
    <x v="39"/>
    <x v="0"/>
    <m/>
  </r>
  <r>
    <x v="12"/>
    <x v="4"/>
    <x v="0"/>
    <x v="1"/>
    <x v="2"/>
    <x v="2"/>
    <x v="65"/>
    <x v="0"/>
    <n v="-24963000"/>
  </r>
  <r>
    <x v="12"/>
    <x v="4"/>
    <x v="0"/>
    <x v="1"/>
    <x v="2"/>
    <x v="13"/>
    <x v="34"/>
    <x v="0"/>
    <n v="47481.919999999998"/>
  </r>
  <r>
    <x v="12"/>
    <x v="4"/>
    <x v="0"/>
    <x v="1"/>
    <x v="2"/>
    <x v="8"/>
    <x v="22"/>
    <x v="0"/>
    <m/>
  </r>
  <r>
    <x v="12"/>
    <x v="4"/>
    <x v="0"/>
    <x v="2"/>
    <x v="3"/>
    <x v="4"/>
    <x v="8"/>
    <x v="0"/>
    <n v="200000000"/>
  </r>
  <r>
    <x v="12"/>
    <x v="4"/>
    <x v="0"/>
    <x v="2"/>
    <x v="3"/>
    <x v="4"/>
    <x v="9"/>
    <x v="0"/>
    <n v="-194000000"/>
  </r>
  <r>
    <x v="12"/>
    <x v="4"/>
    <x v="0"/>
    <x v="2"/>
    <x v="3"/>
    <x v="4"/>
    <x v="46"/>
    <x v="0"/>
    <n v="54327800"/>
  </r>
  <r>
    <x v="12"/>
    <x v="4"/>
    <x v="0"/>
    <x v="2"/>
    <x v="3"/>
    <x v="5"/>
    <x v="54"/>
    <x v="0"/>
    <n v="17534791.030000005"/>
  </r>
  <r>
    <x v="12"/>
    <x v="4"/>
    <x v="0"/>
    <x v="2"/>
    <x v="3"/>
    <x v="5"/>
    <x v="60"/>
    <x v="0"/>
    <n v="69053992.519999996"/>
  </r>
  <r>
    <x v="4"/>
    <x v="4"/>
    <x v="0"/>
    <x v="0"/>
    <x v="0"/>
    <x v="0"/>
    <x v="0"/>
    <x v="0"/>
    <m/>
  </r>
  <r>
    <x v="4"/>
    <x v="4"/>
    <x v="0"/>
    <x v="0"/>
    <x v="0"/>
    <x v="0"/>
    <x v="11"/>
    <x v="0"/>
    <n v="10523.46"/>
  </r>
  <r>
    <x v="4"/>
    <x v="4"/>
    <x v="0"/>
    <x v="0"/>
    <x v="0"/>
    <x v="0"/>
    <x v="1"/>
    <x v="0"/>
    <m/>
  </r>
  <r>
    <x v="4"/>
    <x v="4"/>
    <x v="0"/>
    <x v="0"/>
    <x v="0"/>
    <x v="0"/>
    <x v="44"/>
    <x v="0"/>
    <n v="49255848.25"/>
  </r>
  <r>
    <x v="4"/>
    <x v="4"/>
    <x v="0"/>
    <x v="0"/>
    <x v="0"/>
    <x v="12"/>
    <x v="51"/>
    <x v="6"/>
    <n v="3390750"/>
  </r>
  <r>
    <x v="4"/>
    <x v="4"/>
    <x v="0"/>
    <x v="0"/>
    <x v="0"/>
    <x v="12"/>
    <x v="51"/>
    <x v="1"/>
    <n v="3515228.46"/>
  </r>
  <r>
    <x v="4"/>
    <x v="4"/>
    <x v="0"/>
    <x v="0"/>
    <x v="0"/>
    <x v="0"/>
    <x v="28"/>
    <x v="0"/>
    <n v="75080413.810000002"/>
  </r>
  <r>
    <x v="4"/>
    <x v="4"/>
    <x v="0"/>
    <x v="0"/>
    <x v="0"/>
    <x v="0"/>
    <x v="24"/>
    <x v="0"/>
    <n v="9617400.75"/>
  </r>
  <r>
    <x v="4"/>
    <x v="4"/>
    <x v="0"/>
    <x v="0"/>
    <x v="0"/>
    <x v="0"/>
    <x v="61"/>
    <x v="0"/>
    <n v="79200"/>
  </r>
  <r>
    <x v="4"/>
    <x v="4"/>
    <x v="0"/>
    <x v="0"/>
    <x v="0"/>
    <x v="0"/>
    <x v="2"/>
    <x v="0"/>
    <m/>
  </r>
  <r>
    <x v="4"/>
    <x v="4"/>
    <x v="0"/>
    <x v="0"/>
    <x v="0"/>
    <x v="0"/>
    <x v="47"/>
    <x v="0"/>
    <n v="7918475.8700000001"/>
  </r>
  <r>
    <x v="4"/>
    <x v="4"/>
    <x v="0"/>
    <x v="0"/>
    <x v="0"/>
    <x v="0"/>
    <x v="55"/>
    <x v="0"/>
    <m/>
  </r>
  <r>
    <x v="4"/>
    <x v="4"/>
    <x v="0"/>
    <x v="0"/>
    <x v="0"/>
    <x v="0"/>
    <x v="48"/>
    <x v="0"/>
    <n v="41888.85"/>
  </r>
  <r>
    <x v="4"/>
    <x v="4"/>
    <x v="0"/>
    <x v="0"/>
    <x v="0"/>
    <x v="0"/>
    <x v="74"/>
    <x v="0"/>
    <n v="83098.8"/>
  </r>
  <r>
    <x v="4"/>
    <x v="4"/>
    <x v="0"/>
    <x v="0"/>
    <x v="0"/>
    <x v="0"/>
    <x v="75"/>
    <x v="0"/>
    <n v="6385.76"/>
  </r>
  <r>
    <x v="4"/>
    <x v="4"/>
    <x v="0"/>
    <x v="0"/>
    <x v="0"/>
    <x v="0"/>
    <x v="77"/>
    <x v="0"/>
    <n v="-1021714.9"/>
  </r>
  <r>
    <x v="4"/>
    <x v="4"/>
    <x v="0"/>
    <x v="0"/>
    <x v="0"/>
    <x v="0"/>
    <x v="49"/>
    <x v="0"/>
    <n v="1848843.13"/>
  </r>
  <r>
    <x v="4"/>
    <x v="4"/>
    <x v="0"/>
    <x v="0"/>
    <x v="0"/>
    <x v="0"/>
    <x v="56"/>
    <x v="0"/>
    <n v="36481.15"/>
  </r>
  <r>
    <x v="4"/>
    <x v="4"/>
    <x v="0"/>
    <x v="0"/>
    <x v="0"/>
    <x v="0"/>
    <x v="52"/>
    <x v="0"/>
    <n v="561821.31999999995"/>
  </r>
  <r>
    <x v="4"/>
    <x v="4"/>
    <x v="0"/>
    <x v="0"/>
    <x v="0"/>
    <x v="0"/>
    <x v="64"/>
    <x v="0"/>
    <m/>
  </r>
  <r>
    <x v="4"/>
    <x v="4"/>
    <x v="0"/>
    <x v="0"/>
    <x v="0"/>
    <x v="0"/>
    <x v="36"/>
    <x v="0"/>
    <n v="2657498"/>
  </r>
  <r>
    <x v="4"/>
    <x v="4"/>
    <x v="0"/>
    <x v="0"/>
    <x v="0"/>
    <x v="6"/>
    <x v="12"/>
    <x v="0"/>
    <n v="11712971"/>
  </r>
  <r>
    <x v="4"/>
    <x v="4"/>
    <x v="0"/>
    <x v="0"/>
    <x v="0"/>
    <x v="11"/>
    <x v="45"/>
    <x v="0"/>
    <m/>
  </r>
  <r>
    <x v="4"/>
    <x v="4"/>
    <x v="0"/>
    <x v="0"/>
    <x v="1"/>
    <x v="7"/>
    <x v="13"/>
    <x v="0"/>
    <n v="4637000"/>
  </r>
  <r>
    <x v="4"/>
    <x v="4"/>
    <x v="0"/>
    <x v="0"/>
    <x v="1"/>
    <x v="7"/>
    <x v="68"/>
    <x v="0"/>
    <n v="4345008"/>
  </r>
  <r>
    <x v="4"/>
    <x v="4"/>
    <x v="0"/>
    <x v="0"/>
    <x v="1"/>
    <x v="16"/>
    <x v="83"/>
    <x v="0"/>
    <n v="-796997"/>
  </r>
  <r>
    <x v="4"/>
    <x v="4"/>
    <x v="0"/>
    <x v="0"/>
    <x v="1"/>
    <x v="16"/>
    <x v="85"/>
    <x v="0"/>
    <n v="-463700"/>
  </r>
  <r>
    <x v="4"/>
    <x v="4"/>
    <x v="0"/>
    <x v="0"/>
    <x v="1"/>
    <x v="16"/>
    <x v="86"/>
    <x v="0"/>
    <n v="-427000"/>
  </r>
  <r>
    <x v="4"/>
    <x v="4"/>
    <x v="0"/>
    <x v="0"/>
    <x v="1"/>
    <x v="15"/>
    <x v="76"/>
    <x v="0"/>
    <n v="1995000"/>
  </r>
  <r>
    <x v="4"/>
    <x v="4"/>
    <x v="0"/>
    <x v="0"/>
    <x v="1"/>
    <x v="17"/>
    <x v="87"/>
    <x v="0"/>
    <n v="-736667"/>
  </r>
  <r>
    <x v="4"/>
    <x v="4"/>
    <x v="0"/>
    <x v="1"/>
    <x v="2"/>
    <x v="8"/>
    <x v="50"/>
    <x v="0"/>
    <m/>
  </r>
  <r>
    <x v="4"/>
    <x v="4"/>
    <x v="0"/>
    <x v="1"/>
    <x v="2"/>
    <x v="8"/>
    <x v="14"/>
    <x v="0"/>
    <n v="30078257.920000002"/>
  </r>
  <r>
    <x v="4"/>
    <x v="4"/>
    <x v="0"/>
    <x v="1"/>
    <x v="2"/>
    <x v="8"/>
    <x v="53"/>
    <x v="0"/>
    <m/>
  </r>
  <r>
    <x v="4"/>
    <x v="4"/>
    <x v="0"/>
    <x v="1"/>
    <x v="2"/>
    <x v="9"/>
    <x v="81"/>
    <x v="0"/>
    <m/>
  </r>
  <r>
    <x v="4"/>
    <x v="4"/>
    <x v="0"/>
    <x v="1"/>
    <x v="2"/>
    <x v="9"/>
    <x v="15"/>
    <x v="0"/>
    <n v="9687970"/>
  </r>
  <r>
    <x v="4"/>
    <x v="4"/>
    <x v="0"/>
    <x v="1"/>
    <x v="2"/>
    <x v="9"/>
    <x v="16"/>
    <x v="0"/>
    <n v="1162486"/>
  </r>
  <r>
    <x v="4"/>
    <x v="4"/>
    <x v="0"/>
    <x v="1"/>
    <x v="2"/>
    <x v="9"/>
    <x v="17"/>
    <x v="0"/>
    <n v="3750048.01"/>
  </r>
  <r>
    <x v="4"/>
    <x v="4"/>
    <x v="0"/>
    <x v="1"/>
    <x v="2"/>
    <x v="9"/>
    <x v="18"/>
    <x v="0"/>
    <m/>
  </r>
  <r>
    <x v="4"/>
    <x v="4"/>
    <x v="0"/>
    <x v="1"/>
    <x v="2"/>
    <x v="3"/>
    <x v="7"/>
    <x v="0"/>
    <m/>
  </r>
  <r>
    <x v="4"/>
    <x v="4"/>
    <x v="0"/>
    <x v="1"/>
    <x v="2"/>
    <x v="3"/>
    <x v="7"/>
    <x v="0"/>
    <m/>
  </r>
  <r>
    <x v="4"/>
    <x v="4"/>
    <x v="0"/>
    <x v="1"/>
    <x v="2"/>
    <x v="3"/>
    <x v="7"/>
    <x v="0"/>
    <m/>
  </r>
  <r>
    <x v="4"/>
    <x v="4"/>
    <x v="0"/>
    <x v="1"/>
    <x v="2"/>
    <x v="3"/>
    <x v="7"/>
    <x v="0"/>
    <m/>
  </r>
  <r>
    <x v="4"/>
    <x v="4"/>
    <x v="0"/>
    <x v="1"/>
    <x v="2"/>
    <x v="3"/>
    <x v="7"/>
    <x v="0"/>
    <m/>
  </r>
  <r>
    <x v="4"/>
    <x v="4"/>
    <x v="0"/>
    <x v="1"/>
    <x v="2"/>
    <x v="2"/>
    <x v="82"/>
    <x v="0"/>
    <m/>
  </r>
  <r>
    <x v="4"/>
    <x v="4"/>
    <x v="0"/>
    <x v="1"/>
    <x v="2"/>
    <x v="2"/>
    <x v="25"/>
    <x v="0"/>
    <m/>
  </r>
  <r>
    <x v="4"/>
    <x v="4"/>
    <x v="0"/>
    <x v="1"/>
    <x v="2"/>
    <x v="2"/>
    <x v="69"/>
    <x v="0"/>
    <m/>
  </r>
  <r>
    <x v="4"/>
    <x v="4"/>
    <x v="0"/>
    <x v="1"/>
    <x v="2"/>
    <x v="2"/>
    <x v="32"/>
    <x v="0"/>
    <m/>
  </r>
  <r>
    <x v="4"/>
    <x v="4"/>
    <x v="0"/>
    <x v="1"/>
    <x v="2"/>
    <x v="2"/>
    <x v="66"/>
    <x v="0"/>
    <m/>
  </r>
  <r>
    <x v="4"/>
    <x v="4"/>
    <x v="0"/>
    <x v="1"/>
    <x v="2"/>
    <x v="2"/>
    <x v="63"/>
    <x v="0"/>
    <m/>
  </r>
  <r>
    <x v="4"/>
    <x v="4"/>
    <x v="0"/>
    <x v="1"/>
    <x v="2"/>
    <x v="2"/>
    <x v="19"/>
    <x v="0"/>
    <m/>
  </r>
  <r>
    <x v="4"/>
    <x v="4"/>
    <x v="0"/>
    <x v="1"/>
    <x v="2"/>
    <x v="2"/>
    <x v="62"/>
    <x v="0"/>
    <m/>
  </r>
  <r>
    <x v="4"/>
    <x v="4"/>
    <x v="0"/>
    <x v="1"/>
    <x v="2"/>
    <x v="2"/>
    <x v="78"/>
    <x v="0"/>
    <m/>
  </r>
  <r>
    <x v="4"/>
    <x v="4"/>
    <x v="0"/>
    <x v="1"/>
    <x v="2"/>
    <x v="2"/>
    <x v="40"/>
    <x v="0"/>
    <m/>
  </r>
  <r>
    <x v="4"/>
    <x v="4"/>
    <x v="0"/>
    <x v="1"/>
    <x v="2"/>
    <x v="2"/>
    <x v="88"/>
    <x v="0"/>
    <n v="2446000"/>
  </r>
  <r>
    <x v="4"/>
    <x v="4"/>
    <x v="0"/>
    <x v="1"/>
    <x v="2"/>
    <x v="2"/>
    <x v="84"/>
    <x v="0"/>
    <m/>
  </r>
  <r>
    <x v="4"/>
    <x v="4"/>
    <x v="0"/>
    <x v="1"/>
    <x v="2"/>
    <x v="2"/>
    <x v="5"/>
    <x v="0"/>
    <m/>
  </r>
  <r>
    <x v="4"/>
    <x v="4"/>
    <x v="0"/>
    <x v="1"/>
    <x v="2"/>
    <x v="2"/>
    <x v="27"/>
    <x v="0"/>
    <m/>
  </r>
  <r>
    <x v="4"/>
    <x v="4"/>
    <x v="0"/>
    <x v="1"/>
    <x v="2"/>
    <x v="2"/>
    <x v="30"/>
    <x v="0"/>
    <m/>
  </r>
  <r>
    <x v="4"/>
    <x v="4"/>
    <x v="0"/>
    <x v="1"/>
    <x v="2"/>
    <x v="2"/>
    <x v="79"/>
    <x v="0"/>
    <m/>
  </r>
  <r>
    <x v="4"/>
    <x v="4"/>
    <x v="0"/>
    <x v="1"/>
    <x v="2"/>
    <x v="2"/>
    <x v="89"/>
    <x v="0"/>
    <n v="325000"/>
  </r>
  <r>
    <x v="4"/>
    <x v="4"/>
    <x v="0"/>
    <x v="1"/>
    <x v="2"/>
    <x v="14"/>
    <x v="70"/>
    <x v="0"/>
    <n v="370800"/>
  </r>
  <r>
    <x v="4"/>
    <x v="4"/>
    <x v="0"/>
    <x v="1"/>
    <x v="2"/>
    <x v="14"/>
    <x v="71"/>
    <x v="0"/>
    <n v="370800"/>
  </r>
  <r>
    <x v="4"/>
    <x v="4"/>
    <x v="0"/>
    <x v="1"/>
    <x v="2"/>
    <x v="14"/>
    <x v="72"/>
    <x v="0"/>
    <n v="48600"/>
  </r>
  <r>
    <x v="4"/>
    <x v="4"/>
    <x v="0"/>
    <x v="1"/>
    <x v="2"/>
    <x v="14"/>
    <x v="73"/>
    <x v="0"/>
    <n v="1538400"/>
  </r>
  <r>
    <x v="4"/>
    <x v="4"/>
    <x v="0"/>
    <x v="1"/>
    <x v="2"/>
    <x v="2"/>
    <x v="31"/>
    <x v="0"/>
    <m/>
  </r>
  <r>
    <x v="4"/>
    <x v="4"/>
    <x v="0"/>
    <x v="1"/>
    <x v="2"/>
    <x v="2"/>
    <x v="6"/>
    <x v="0"/>
    <m/>
  </r>
  <r>
    <x v="4"/>
    <x v="4"/>
    <x v="0"/>
    <x v="1"/>
    <x v="2"/>
    <x v="2"/>
    <x v="41"/>
    <x v="0"/>
    <m/>
  </r>
  <r>
    <x v="4"/>
    <x v="4"/>
    <x v="0"/>
    <x v="1"/>
    <x v="2"/>
    <x v="2"/>
    <x v="42"/>
    <x v="0"/>
    <m/>
  </r>
  <r>
    <x v="4"/>
    <x v="4"/>
    <x v="0"/>
    <x v="1"/>
    <x v="2"/>
    <x v="2"/>
    <x v="21"/>
    <x v="0"/>
    <m/>
  </r>
  <r>
    <x v="4"/>
    <x v="4"/>
    <x v="0"/>
    <x v="1"/>
    <x v="2"/>
    <x v="2"/>
    <x v="43"/>
    <x v="0"/>
    <m/>
  </r>
  <r>
    <x v="4"/>
    <x v="4"/>
    <x v="0"/>
    <x v="1"/>
    <x v="2"/>
    <x v="2"/>
    <x v="67"/>
    <x v="0"/>
    <m/>
  </r>
  <r>
    <x v="4"/>
    <x v="4"/>
    <x v="0"/>
    <x v="1"/>
    <x v="2"/>
    <x v="2"/>
    <x v="38"/>
    <x v="0"/>
    <n v="30171000"/>
  </r>
  <r>
    <x v="4"/>
    <x v="4"/>
    <x v="0"/>
    <x v="1"/>
    <x v="2"/>
    <x v="2"/>
    <x v="39"/>
    <x v="0"/>
    <n v="18712000"/>
  </r>
  <r>
    <x v="4"/>
    <x v="4"/>
    <x v="0"/>
    <x v="1"/>
    <x v="2"/>
    <x v="2"/>
    <x v="65"/>
    <x v="0"/>
    <m/>
  </r>
  <r>
    <x v="4"/>
    <x v="4"/>
    <x v="0"/>
    <x v="1"/>
    <x v="2"/>
    <x v="13"/>
    <x v="34"/>
    <x v="0"/>
    <n v="47481.919999999998"/>
  </r>
  <r>
    <x v="4"/>
    <x v="4"/>
    <x v="0"/>
    <x v="1"/>
    <x v="2"/>
    <x v="8"/>
    <x v="22"/>
    <x v="0"/>
    <m/>
  </r>
  <r>
    <x v="4"/>
    <x v="4"/>
    <x v="0"/>
    <x v="2"/>
    <x v="3"/>
    <x v="4"/>
    <x v="8"/>
    <x v="0"/>
    <n v="200000000"/>
  </r>
  <r>
    <x v="4"/>
    <x v="4"/>
    <x v="0"/>
    <x v="2"/>
    <x v="3"/>
    <x v="4"/>
    <x v="9"/>
    <x v="0"/>
    <n v="-194000000"/>
  </r>
  <r>
    <x v="4"/>
    <x v="4"/>
    <x v="0"/>
    <x v="2"/>
    <x v="3"/>
    <x v="4"/>
    <x v="46"/>
    <x v="0"/>
    <n v="54327800"/>
  </r>
  <r>
    <x v="4"/>
    <x v="4"/>
    <x v="0"/>
    <x v="2"/>
    <x v="3"/>
    <x v="5"/>
    <x v="54"/>
    <x v="0"/>
    <n v="-72277669.689999998"/>
  </r>
  <r>
    <x v="4"/>
    <x v="4"/>
    <x v="0"/>
    <x v="2"/>
    <x v="3"/>
    <x v="5"/>
    <x v="60"/>
    <x v="0"/>
    <n v="86588783.549999997"/>
  </r>
  <r>
    <x v="1"/>
    <x v="5"/>
    <x v="0"/>
    <x v="0"/>
    <x v="0"/>
    <x v="0"/>
    <x v="0"/>
    <x v="0"/>
    <m/>
  </r>
  <r>
    <x v="1"/>
    <x v="5"/>
    <x v="0"/>
    <x v="0"/>
    <x v="0"/>
    <x v="0"/>
    <x v="11"/>
    <x v="0"/>
    <n v="4800"/>
  </r>
  <r>
    <x v="1"/>
    <x v="5"/>
    <x v="0"/>
    <x v="0"/>
    <x v="0"/>
    <x v="0"/>
    <x v="1"/>
    <x v="0"/>
    <m/>
  </r>
  <r>
    <x v="1"/>
    <x v="5"/>
    <x v="0"/>
    <x v="0"/>
    <x v="0"/>
    <x v="0"/>
    <x v="44"/>
    <x v="0"/>
    <n v="72665484.069999993"/>
  </r>
  <r>
    <x v="1"/>
    <x v="5"/>
    <x v="0"/>
    <x v="0"/>
    <x v="0"/>
    <x v="0"/>
    <x v="90"/>
    <x v="0"/>
    <n v="0"/>
  </r>
  <r>
    <x v="1"/>
    <x v="5"/>
    <x v="0"/>
    <x v="0"/>
    <x v="0"/>
    <x v="18"/>
    <x v="91"/>
    <x v="0"/>
    <n v="35000000"/>
  </r>
  <r>
    <x v="1"/>
    <x v="5"/>
    <x v="0"/>
    <x v="0"/>
    <x v="0"/>
    <x v="12"/>
    <x v="51"/>
    <x v="6"/>
    <n v="9318209.5999999996"/>
  </r>
  <r>
    <x v="1"/>
    <x v="5"/>
    <x v="0"/>
    <x v="0"/>
    <x v="0"/>
    <x v="12"/>
    <x v="51"/>
    <x v="1"/>
    <n v="7316420.0800000001"/>
  </r>
  <r>
    <x v="1"/>
    <x v="5"/>
    <x v="0"/>
    <x v="0"/>
    <x v="0"/>
    <x v="0"/>
    <x v="28"/>
    <x v="0"/>
    <n v="109604552.73"/>
  </r>
  <r>
    <x v="1"/>
    <x v="5"/>
    <x v="0"/>
    <x v="0"/>
    <x v="0"/>
    <x v="0"/>
    <x v="24"/>
    <x v="0"/>
    <n v="5400306.8499999996"/>
  </r>
  <r>
    <x v="1"/>
    <x v="5"/>
    <x v="0"/>
    <x v="0"/>
    <x v="0"/>
    <x v="0"/>
    <x v="61"/>
    <x v="0"/>
    <n v="79200"/>
  </r>
  <r>
    <x v="1"/>
    <x v="5"/>
    <x v="0"/>
    <x v="0"/>
    <x v="0"/>
    <x v="0"/>
    <x v="2"/>
    <x v="0"/>
    <m/>
  </r>
  <r>
    <x v="1"/>
    <x v="5"/>
    <x v="0"/>
    <x v="0"/>
    <x v="0"/>
    <x v="0"/>
    <x v="47"/>
    <x v="0"/>
    <n v="9155618.2699999996"/>
  </r>
  <r>
    <x v="1"/>
    <x v="5"/>
    <x v="0"/>
    <x v="0"/>
    <x v="0"/>
    <x v="0"/>
    <x v="55"/>
    <x v="0"/>
    <m/>
  </r>
  <r>
    <x v="1"/>
    <x v="5"/>
    <x v="0"/>
    <x v="0"/>
    <x v="0"/>
    <x v="0"/>
    <x v="48"/>
    <x v="0"/>
    <n v="288058.46999999997"/>
  </r>
  <r>
    <x v="1"/>
    <x v="5"/>
    <x v="0"/>
    <x v="0"/>
    <x v="0"/>
    <x v="0"/>
    <x v="74"/>
    <x v="0"/>
    <n v="-6504.2"/>
  </r>
  <r>
    <x v="1"/>
    <x v="5"/>
    <x v="0"/>
    <x v="0"/>
    <x v="0"/>
    <x v="0"/>
    <x v="75"/>
    <x v="0"/>
    <n v="11128.22"/>
  </r>
  <r>
    <x v="1"/>
    <x v="5"/>
    <x v="0"/>
    <x v="0"/>
    <x v="0"/>
    <x v="0"/>
    <x v="77"/>
    <x v="0"/>
    <n v="-1021714.9"/>
  </r>
  <r>
    <x v="1"/>
    <x v="5"/>
    <x v="0"/>
    <x v="0"/>
    <x v="0"/>
    <x v="0"/>
    <x v="49"/>
    <x v="0"/>
    <n v="991853.13"/>
  </r>
  <r>
    <x v="1"/>
    <x v="5"/>
    <x v="0"/>
    <x v="0"/>
    <x v="0"/>
    <x v="0"/>
    <x v="56"/>
    <x v="0"/>
    <n v="36481.15"/>
  </r>
  <r>
    <x v="1"/>
    <x v="5"/>
    <x v="0"/>
    <x v="0"/>
    <x v="0"/>
    <x v="0"/>
    <x v="52"/>
    <x v="0"/>
    <n v="1303977.1499999999"/>
  </r>
  <r>
    <x v="1"/>
    <x v="5"/>
    <x v="0"/>
    <x v="0"/>
    <x v="0"/>
    <x v="0"/>
    <x v="64"/>
    <x v="0"/>
    <m/>
  </r>
  <r>
    <x v="1"/>
    <x v="5"/>
    <x v="0"/>
    <x v="0"/>
    <x v="0"/>
    <x v="0"/>
    <x v="36"/>
    <x v="0"/>
    <n v="3815687"/>
  </r>
  <r>
    <x v="1"/>
    <x v="5"/>
    <x v="0"/>
    <x v="0"/>
    <x v="0"/>
    <x v="6"/>
    <x v="12"/>
    <x v="0"/>
    <n v="97162192.400000006"/>
  </r>
  <r>
    <x v="1"/>
    <x v="5"/>
    <x v="0"/>
    <x v="0"/>
    <x v="0"/>
    <x v="11"/>
    <x v="45"/>
    <x v="0"/>
    <m/>
  </r>
  <r>
    <x v="1"/>
    <x v="5"/>
    <x v="0"/>
    <x v="0"/>
    <x v="1"/>
    <x v="7"/>
    <x v="13"/>
    <x v="0"/>
    <n v="4637000"/>
  </r>
  <r>
    <x v="1"/>
    <x v="5"/>
    <x v="0"/>
    <x v="0"/>
    <x v="1"/>
    <x v="7"/>
    <x v="92"/>
    <x v="0"/>
    <n v="2210008"/>
  </r>
  <r>
    <x v="1"/>
    <x v="5"/>
    <x v="0"/>
    <x v="0"/>
    <x v="1"/>
    <x v="7"/>
    <x v="68"/>
    <x v="0"/>
    <n v="8953001"/>
  </r>
  <r>
    <x v="1"/>
    <x v="5"/>
    <x v="0"/>
    <x v="0"/>
    <x v="1"/>
    <x v="16"/>
    <x v="83"/>
    <x v="0"/>
    <n v="-796997"/>
  </r>
  <r>
    <x v="1"/>
    <x v="5"/>
    <x v="0"/>
    <x v="0"/>
    <x v="1"/>
    <x v="16"/>
    <x v="85"/>
    <x v="0"/>
    <n v="-463700"/>
  </r>
  <r>
    <x v="1"/>
    <x v="5"/>
    <x v="0"/>
    <x v="0"/>
    <x v="1"/>
    <x v="16"/>
    <x v="86"/>
    <x v="0"/>
    <n v="-427000"/>
  </r>
  <r>
    <x v="1"/>
    <x v="5"/>
    <x v="0"/>
    <x v="0"/>
    <x v="1"/>
    <x v="15"/>
    <x v="76"/>
    <x v="0"/>
    <n v="1995000"/>
  </r>
  <r>
    <x v="1"/>
    <x v="5"/>
    <x v="0"/>
    <x v="0"/>
    <x v="1"/>
    <x v="17"/>
    <x v="87"/>
    <x v="0"/>
    <n v="-736667"/>
  </r>
  <r>
    <x v="1"/>
    <x v="5"/>
    <x v="0"/>
    <x v="1"/>
    <x v="2"/>
    <x v="8"/>
    <x v="50"/>
    <x v="0"/>
    <m/>
  </r>
  <r>
    <x v="1"/>
    <x v="5"/>
    <x v="0"/>
    <x v="1"/>
    <x v="2"/>
    <x v="8"/>
    <x v="14"/>
    <x v="0"/>
    <n v="75590868.450000003"/>
  </r>
  <r>
    <x v="1"/>
    <x v="5"/>
    <x v="0"/>
    <x v="1"/>
    <x v="2"/>
    <x v="8"/>
    <x v="53"/>
    <x v="0"/>
    <n v="521919.2"/>
  </r>
  <r>
    <x v="1"/>
    <x v="5"/>
    <x v="0"/>
    <x v="1"/>
    <x v="2"/>
    <x v="9"/>
    <x v="81"/>
    <x v="0"/>
    <n v="-2134419"/>
  </r>
  <r>
    <x v="1"/>
    <x v="5"/>
    <x v="0"/>
    <x v="1"/>
    <x v="2"/>
    <x v="9"/>
    <x v="15"/>
    <x v="0"/>
    <n v="9407073"/>
  </r>
  <r>
    <x v="1"/>
    <x v="5"/>
    <x v="0"/>
    <x v="1"/>
    <x v="2"/>
    <x v="9"/>
    <x v="16"/>
    <x v="0"/>
    <n v="2393793"/>
  </r>
  <r>
    <x v="1"/>
    <x v="5"/>
    <x v="0"/>
    <x v="1"/>
    <x v="2"/>
    <x v="9"/>
    <x v="17"/>
    <x v="0"/>
    <n v="7754903.0099999998"/>
  </r>
  <r>
    <x v="1"/>
    <x v="5"/>
    <x v="0"/>
    <x v="1"/>
    <x v="2"/>
    <x v="9"/>
    <x v="18"/>
    <x v="0"/>
    <n v="4268855"/>
  </r>
  <r>
    <x v="1"/>
    <x v="5"/>
    <x v="0"/>
    <x v="1"/>
    <x v="2"/>
    <x v="3"/>
    <x v="7"/>
    <x v="0"/>
    <n v="-348834.91"/>
  </r>
  <r>
    <x v="1"/>
    <x v="5"/>
    <x v="0"/>
    <x v="1"/>
    <x v="2"/>
    <x v="3"/>
    <x v="7"/>
    <x v="0"/>
    <m/>
  </r>
  <r>
    <x v="1"/>
    <x v="5"/>
    <x v="0"/>
    <x v="1"/>
    <x v="2"/>
    <x v="3"/>
    <x v="7"/>
    <x v="0"/>
    <m/>
  </r>
  <r>
    <x v="1"/>
    <x v="5"/>
    <x v="0"/>
    <x v="1"/>
    <x v="2"/>
    <x v="3"/>
    <x v="7"/>
    <x v="0"/>
    <m/>
  </r>
  <r>
    <x v="1"/>
    <x v="5"/>
    <x v="0"/>
    <x v="1"/>
    <x v="2"/>
    <x v="3"/>
    <x v="7"/>
    <x v="0"/>
    <m/>
  </r>
  <r>
    <x v="1"/>
    <x v="5"/>
    <x v="0"/>
    <x v="1"/>
    <x v="2"/>
    <x v="2"/>
    <x v="82"/>
    <x v="0"/>
    <n v="422000"/>
  </r>
  <r>
    <x v="1"/>
    <x v="5"/>
    <x v="0"/>
    <x v="1"/>
    <x v="2"/>
    <x v="2"/>
    <x v="25"/>
    <x v="0"/>
    <n v="-292165"/>
  </r>
  <r>
    <x v="1"/>
    <x v="5"/>
    <x v="0"/>
    <x v="1"/>
    <x v="2"/>
    <x v="2"/>
    <x v="69"/>
    <x v="0"/>
    <n v="-173000"/>
  </r>
  <r>
    <x v="1"/>
    <x v="5"/>
    <x v="0"/>
    <x v="1"/>
    <x v="2"/>
    <x v="2"/>
    <x v="32"/>
    <x v="0"/>
    <n v="653824.28"/>
  </r>
  <r>
    <x v="1"/>
    <x v="5"/>
    <x v="0"/>
    <x v="1"/>
    <x v="2"/>
    <x v="2"/>
    <x v="93"/>
    <x v="0"/>
    <n v="-784.02"/>
  </r>
  <r>
    <x v="1"/>
    <x v="5"/>
    <x v="0"/>
    <x v="1"/>
    <x v="2"/>
    <x v="2"/>
    <x v="66"/>
    <x v="0"/>
    <m/>
  </r>
  <r>
    <x v="1"/>
    <x v="5"/>
    <x v="0"/>
    <x v="1"/>
    <x v="2"/>
    <x v="2"/>
    <x v="63"/>
    <x v="0"/>
    <n v="102784"/>
  </r>
  <r>
    <x v="1"/>
    <x v="5"/>
    <x v="0"/>
    <x v="1"/>
    <x v="2"/>
    <x v="2"/>
    <x v="94"/>
    <x v="0"/>
    <n v="26400"/>
  </r>
  <r>
    <x v="1"/>
    <x v="5"/>
    <x v="0"/>
    <x v="1"/>
    <x v="2"/>
    <x v="2"/>
    <x v="19"/>
    <x v="0"/>
    <n v="46620"/>
  </r>
  <r>
    <x v="1"/>
    <x v="5"/>
    <x v="0"/>
    <x v="1"/>
    <x v="2"/>
    <x v="2"/>
    <x v="62"/>
    <x v="0"/>
    <n v="523187.48"/>
  </r>
  <r>
    <x v="1"/>
    <x v="5"/>
    <x v="0"/>
    <x v="1"/>
    <x v="2"/>
    <x v="2"/>
    <x v="78"/>
    <x v="0"/>
    <m/>
  </r>
  <r>
    <x v="1"/>
    <x v="5"/>
    <x v="0"/>
    <x v="1"/>
    <x v="2"/>
    <x v="2"/>
    <x v="40"/>
    <x v="0"/>
    <n v="619323"/>
  </r>
  <r>
    <x v="1"/>
    <x v="5"/>
    <x v="0"/>
    <x v="1"/>
    <x v="2"/>
    <x v="2"/>
    <x v="88"/>
    <x v="0"/>
    <n v="2446000"/>
  </r>
  <r>
    <x v="1"/>
    <x v="5"/>
    <x v="0"/>
    <x v="1"/>
    <x v="2"/>
    <x v="2"/>
    <x v="84"/>
    <x v="0"/>
    <m/>
  </r>
  <r>
    <x v="1"/>
    <x v="5"/>
    <x v="0"/>
    <x v="1"/>
    <x v="2"/>
    <x v="2"/>
    <x v="5"/>
    <x v="0"/>
    <n v="21146"/>
  </r>
  <r>
    <x v="1"/>
    <x v="5"/>
    <x v="0"/>
    <x v="1"/>
    <x v="2"/>
    <x v="2"/>
    <x v="27"/>
    <x v="0"/>
    <n v="245050"/>
  </r>
  <r>
    <x v="1"/>
    <x v="5"/>
    <x v="0"/>
    <x v="1"/>
    <x v="2"/>
    <x v="2"/>
    <x v="30"/>
    <x v="0"/>
    <n v="131254.20000000001"/>
  </r>
  <r>
    <x v="1"/>
    <x v="5"/>
    <x v="0"/>
    <x v="1"/>
    <x v="2"/>
    <x v="2"/>
    <x v="95"/>
    <x v="0"/>
    <n v="69199.95"/>
  </r>
  <r>
    <x v="1"/>
    <x v="5"/>
    <x v="0"/>
    <x v="1"/>
    <x v="2"/>
    <x v="2"/>
    <x v="96"/>
    <x v="0"/>
    <n v="-150200"/>
  </r>
  <r>
    <x v="1"/>
    <x v="5"/>
    <x v="0"/>
    <x v="1"/>
    <x v="2"/>
    <x v="2"/>
    <x v="79"/>
    <x v="0"/>
    <n v="2734.99"/>
  </r>
  <r>
    <x v="1"/>
    <x v="5"/>
    <x v="0"/>
    <x v="1"/>
    <x v="2"/>
    <x v="2"/>
    <x v="97"/>
    <x v="0"/>
    <n v="2576"/>
  </r>
  <r>
    <x v="1"/>
    <x v="5"/>
    <x v="0"/>
    <x v="1"/>
    <x v="2"/>
    <x v="2"/>
    <x v="89"/>
    <x v="0"/>
    <m/>
  </r>
  <r>
    <x v="1"/>
    <x v="5"/>
    <x v="0"/>
    <x v="1"/>
    <x v="2"/>
    <x v="14"/>
    <x v="70"/>
    <x v="0"/>
    <n v="628800"/>
  </r>
  <r>
    <x v="1"/>
    <x v="5"/>
    <x v="0"/>
    <x v="1"/>
    <x v="2"/>
    <x v="14"/>
    <x v="71"/>
    <x v="0"/>
    <n v="628800"/>
  </r>
  <r>
    <x v="1"/>
    <x v="5"/>
    <x v="0"/>
    <x v="1"/>
    <x v="2"/>
    <x v="14"/>
    <x v="72"/>
    <x v="0"/>
    <n v="82300"/>
  </r>
  <r>
    <x v="1"/>
    <x v="5"/>
    <x v="0"/>
    <x v="1"/>
    <x v="2"/>
    <x v="14"/>
    <x v="73"/>
    <x v="0"/>
    <n v="2631400"/>
  </r>
  <r>
    <x v="1"/>
    <x v="5"/>
    <x v="0"/>
    <x v="1"/>
    <x v="2"/>
    <x v="2"/>
    <x v="31"/>
    <x v="0"/>
    <n v="22362240.960000001"/>
  </r>
  <r>
    <x v="1"/>
    <x v="5"/>
    <x v="0"/>
    <x v="1"/>
    <x v="2"/>
    <x v="2"/>
    <x v="6"/>
    <x v="0"/>
    <n v="-10842613.390000001"/>
  </r>
  <r>
    <x v="1"/>
    <x v="5"/>
    <x v="0"/>
    <x v="1"/>
    <x v="2"/>
    <x v="2"/>
    <x v="41"/>
    <x v="0"/>
    <m/>
  </r>
  <r>
    <x v="1"/>
    <x v="5"/>
    <x v="0"/>
    <x v="1"/>
    <x v="2"/>
    <x v="2"/>
    <x v="42"/>
    <x v="0"/>
    <m/>
  </r>
  <r>
    <x v="1"/>
    <x v="5"/>
    <x v="0"/>
    <x v="1"/>
    <x v="2"/>
    <x v="2"/>
    <x v="21"/>
    <x v="0"/>
    <n v="-169408.34"/>
  </r>
  <r>
    <x v="1"/>
    <x v="5"/>
    <x v="0"/>
    <x v="1"/>
    <x v="2"/>
    <x v="2"/>
    <x v="43"/>
    <x v="0"/>
    <n v="-20524"/>
  </r>
  <r>
    <x v="1"/>
    <x v="5"/>
    <x v="0"/>
    <x v="1"/>
    <x v="2"/>
    <x v="2"/>
    <x v="67"/>
    <x v="0"/>
    <n v="-967445.22"/>
  </r>
  <r>
    <x v="1"/>
    <x v="5"/>
    <x v="0"/>
    <x v="1"/>
    <x v="2"/>
    <x v="2"/>
    <x v="38"/>
    <x v="0"/>
    <n v="-2330000"/>
  </r>
  <r>
    <x v="1"/>
    <x v="5"/>
    <x v="0"/>
    <x v="1"/>
    <x v="2"/>
    <x v="2"/>
    <x v="39"/>
    <x v="0"/>
    <n v="-11868000"/>
  </r>
  <r>
    <x v="1"/>
    <x v="5"/>
    <x v="0"/>
    <x v="1"/>
    <x v="2"/>
    <x v="2"/>
    <x v="65"/>
    <x v="0"/>
    <n v="18712000"/>
  </r>
  <r>
    <x v="1"/>
    <x v="5"/>
    <x v="0"/>
    <x v="1"/>
    <x v="2"/>
    <x v="2"/>
    <x v="98"/>
    <x v="0"/>
    <m/>
  </r>
  <r>
    <x v="1"/>
    <x v="5"/>
    <x v="0"/>
    <x v="1"/>
    <x v="2"/>
    <x v="13"/>
    <x v="34"/>
    <x v="0"/>
    <n v="140232.88"/>
  </r>
  <r>
    <x v="1"/>
    <x v="5"/>
    <x v="0"/>
    <x v="1"/>
    <x v="2"/>
    <x v="8"/>
    <x v="22"/>
    <x v="0"/>
    <m/>
  </r>
  <r>
    <x v="1"/>
    <x v="5"/>
    <x v="0"/>
    <x v="2"/>
    <x v="3"/>
    <x v="4"/>
    <x v="8"/>
    <x v="0"/>
    <n v="200000000"/>
  </r>
  <r>
    <x v="1"/>
    <x v="5"/>
    <x v="0"/>
    <x v="2"/>
    <x v="3"/>
    <x v="4"/>
    <x v="9"/>
    <x v="0"/>
    <n v="-194000000"/>
  </r>
  <r>
    <x v="1"/>
    <x v="5"/>
    <x v="0"/>
    <x v="2"/>
    <x v="3"/>
    <x v="4"/>
    <x v="46"/>
    <x v="0"/>
    <n v="54327800"/>
  </r>
  <r>
    <x v="1"/>
    <x v="5"/>
    <x v="0"/>
    <x v="2"/>
    <x v="3"/>
    <x v="5"/>
    <x v="54"/>
    <x v="0"/>
    <n v="179757589.44000006"/>
  </r>
  <r>
    <x v="1"/>
    <x v="5"/>
    <x v="0"/>
    <x v="2"/>
    <x v="3"/>
    <x v="5"/>
    <x v="60"/>
    <x v="0"/>
    <n v="5273114.0599999428"/>
  </r>
  <r>
    <x v="4"/>
    <x v="5"/>
    <x v="0"/>
    <x v="0"/>
    <x v="0"/>
    <x v="0"/>
    <x v="0"/>
    <x v="0"/>
    <m/>
  </r>
  <r>
    <x v="4"/>
    <x v="5"/>
    <x v="0"/>
    <x v="0"/>
    <x v="0"/>
    <x v="0"/>
    <x v="11"/>
    <x v="0"/>
    <n v="72600"/>
  </r>
  <r>
    <x v="4"/>
    <x v="5"/>
    <x v="0"/>
    <x v="0"/>
    <x v="0"/>
    <x v="0"/>
    <x v="1"/>
    <x v="0"/>
    <m/>
  </r>
  <r>
    <x v="4"/>
    <x v="5"/>
    <x v="0"/>
    <x v="0"/>
    <x v="0"/>
    <x v="0"/>
    <x v="44"/>
    <x v="0"/>
    <n v="38333956.909999996"/>
  </r>
  <r>
    <x v="4"/>
    <x v="5"/>
    <x v="0"/>
    <x v="0"/>
    <x v="0"/>
    <x v="0"/>
    <x v="90"/>
    <x v="0"/>
    <n v="2528660"/>
  </r>
  <r>
    <x v="4"/>
    <x v="5"/>
    <x v="0"/>
    <x v="0"/>
    <x v="0"/>
    <x v="18"/>
    <x v="91"/>
    <x v="0"/>
    <n v="35000000"/>
  </r>
  <r>
    <x v="4"/>
    <x v="5"/>
    <x v="0"/>
    <x v="0"/>
    <x v="0"/>
    <x v="12"/>
    <x v="51"/>
    <x v="6"/>
    <m/>
  </r>
  <r>
    <x v="4"/>
    <x v="5"/>
    <x v="0"/>
    <x v="0"/>
    <x v="0"/>
    <x v="12"/>
    <x v="51"/>
    <x v="1"/>
    <n v="-0.64"/>
  </r>
  <r>
    <x v="4"/>
    <x v="5"/>
    <x v="0"/>
    <x v="0"/>
    <x v="0"/>
    <x v="0"/>
    <x v="28"/>
    <x v="0"/>
    <n v="246780015.16"/>
  </r>
  <r>
    <x v="4"/>
    <x v="5"/>
    <x v="0"/>
    <x v="0"/>
    <x v="0"/>
    <x v="0"/>
    <x v="24"/>
    <x v="0"/>
    <n v="11151052.65"/>
  </r>
  <r>
    <x v="4"/>
    <x v="5"/>
    <x v="0"/>
    <x v="0"/>
    <x v="0"/>
    <x v="0"/>
    <x v="61"/>
    <x v="0"/>
    <n v="659200"/>
  </r>
  <r>
    <x v="4"/>
    <x v="5"/>
    <x v="0"/>
    <x v="0"/>
    <x v="0"/>
    <x v="0"/>
    <x v="2"/>
    <x v="0"/>
    <m/>
  </r>
  <r>
    <x v="4"/>
    <x v="5"/>
    <x v="0"/>
    <x v="0"/>
    <x v="0"/>
    <x v="0"/>
    <x v="47"/>
    <x v="0"/>
    <n v="13211365.16"/>
  </r>
  <r>
    <x v="4"/>
    <x v="5"/>
    <x v="0"/>
    <x v="0"/>
    <x v="0"/>
    <x v="0"/>
    <x v="55"/>
    <x v="0"/>
    <m/>
  </r>
  <r>
    <x v="4"/>
    <x v="5"/>
    <x v="0"/>
    <x v="0"/>
    <x v="0"/>
    <x v="0"/>
    <x v="48"/>
    <x v="0"/>
    <n v="500000"/>
  </r>
  <r>
    <x v="4"/>
    <x v="5"/>
    <x v="0"/>
    <x v="0"/>
    <x v="0"/>
    <x v="0"/>
    <x v="74"/>
    <x v="0"/>
    <n v="-6504.2"/>
  </r>
  <r>
    <x v="4"/>
    <x v="5"/>
    <x v="0"/>
    <x v="0"/>
    <x v="0"/>
    <x v="0"/>
    <x v="75"/>
    <x v="0"/>
    <n v="11128.22"/>
  </r>
  <r>
    <x v="4"/>
    <x v="5"/>
    <x v="0"/>
    <x v="0"/>
    <x v="0"/>
    <x v="0"/>
    <x v="77"/>
    <x v="0"/>
    <n v="-1021714.9"/>
  </r>
  <r>
    <x v="4"/>
    <x v="5"/>
    <x v="0"/>
    <x v="0"/>
    <x v="0"/>
    <x v="0"/>
    <x v="49"/>
    <x v="0"/>
    <n v="991853.13"/>
  </r>
  <r>
    <x v="4"/>
    <x v="5"/>
    <x v="0"/>
    <x v="0"/>
    <x v="0"/>
    <x v="0"/>
    <x v="56"/>
    <x v="0"/>
    <n v="36481.15"/>
  </r>
  <r>
    <x v="4"/>
    <x v="5"/>
    <x v="0"/>
    <x v="0"/>
    <x v="0"/>
    <x v="0"/>
    <x v="52"/>
    <x v="0"/>
    <n v="1630157.38"/>
  </r>
  <r>
    <x v="4"/>
    <x v="5"/>
    <x v="0"/>
    <x v="0"/>
    <x v="0"/>
    <x v="0"/>
    <x v="64"/>
    <x v="0"/>
    <m/>
  </r>
  <r>
    <x v="4"/>
    <x v="5"/>
    <x v="0"/>
    <x v="0"/>
    <x v="0"/>
    <x v="0"/>
    <x v="36"/>
    <x v="0"/>
    <n v="5862687"/>
  </r>
  <r>
    <x v="4"/>
    <x v="5"/>
    <x v="0"/>
    <x v="0"/>
    <x v="0"/>
    <x v="6"/>
    <x v="12"/>
    <x v="0"/>
    <n v="17591650.350000001"/>
  </r>
  <r>
    <x v="4"/>
    <x v="5"/>
    <x v="0"/>
    <x v="0"/>
    <x v="0"/>
    <x v="11"/>
    <x v="45"/>
    <x v="0"/>
    <m/>
  </r>
  <r>
    <x v="4"/>
    <x v="5"/>
    <x v="0"/>
    <x v="0"/>
    <x v="1"/>
    <x v="7"/>
    <x v="13"/>
    <x v="0"/>
    <n v="4637000"/>
  </r>
  <r>
    <x v="4"/>
    <x v="5"/>
    <x v="0"/>
    <x v="0"/>
    <x v="1"/>
    <x v="7"/>
    <x v="92"/>
    <x v="0"/>
    <n v="2210008"/>
  </r>
  <r>
    <x v="4"/>
    <x v="5"/>
    <x v="0"/>
    <x v="0"/>
    <x v="1"/>
    <x v="7"/>
    <x v="68"/>
    <x v="0"/>
    <n v="8953001"/>
  </r>
  <r>
    <x v="4"/>
    <x v="5"/>
    <x v="0"/>
    <x v="0"/>
    <x v="1"/>
    <x v="16"/>
    <x v="83"/>
    <x v="0"/>
    <n v="-1692297"/>
  </r>
  <r>
    <x v="4"/>
    <x v="5"/>
    <x v="0"/>
    <x v="0"/>
    <x v="1"/>
    <x v="16"/>
    <x v="85"/>
    <x v="0"/>
    <n v="-900400"/>
  </r>
  <r>
    <x v="4"/>
    <x v="5"/>
    <x v="0"/>
    <x v="0"/>
    <x v="1"/>
    <x v="16"/>
    <x v="86"/>
    <x v="0"/>
    <n v="-869001"/>
  </r>
  <r>
    <x v="4"/>
    <x v="5"/>
    <x v="0"/>
    <x v="0"/>
    <x v="1"/>
    <x v="15"/>
    <x v="76"/>
    <x v="0"/>
    <n v="1995000"/>
  </r>
  <r>
    <x v="4"/>
    <x v="5"/>
    <x v="0"/>
    <x v="0"/>
    <x v="1"/>
    <x v="17"/>
    <x v="87"/>
    <x v="0"/>
    <n v="-1995000"/>
  </r>
  <r>
    <x v="4"/>
    <x v="5"/>
    <x v="0"/>
    <x v="1"/>
    <x v="2"/>
    <x v="8"/>
    <x v="50"/>
    <x v="0"/>
    <m/>
  </r>
  <r>
    <x v="4"/>
    <x v="5"/>
    <x v="0"/>
    <x v="1"/>
    <x v="2"/>
    <x v="8"/>
    <x v="14"/>
    <x v="0"/>
    <n v="86250082.829999998"/>
  </r>
  <r>
    <x v="4"/>
    <x v="5"/>
    <x v="0"/>
    <x v="1"/>
    <x v="2"/>
    <x v="8"/>
    <x v="53"/>
    <x v="0"/>
    <n v="2631919.2000000002"/>
  </r>
  <r>
    <x v="4"/>
    <x v="5"/>
    <x v="0"/>
    <x v="1"/>
    <x v="2"/>
    <x v="9"/>
    <x v="81"/>
    <x v="0"/>
    <m/>
  </r>
  <r>
    <x v="4"/>
    <x v="5"/>
    <x v="0"/>
    <x v="1"/>
    <x v="2"/>
    <x v="9"/>
    <x v="15"/>
    <x v="0"/>
    <n v="13343316"/>
  </r>
  <r>
    <x v="4"/>
    <x v="5"/>
    <x v="0"/>
    <x v="1"/>
    <x v="2"/>
    <x v="9"/>
    <x v="16"/>
    <x v="0"/>
    <n v="1601198"/>
  </r>
  <r>
    <x v="4"/>
    <x v="5"/>
    <x v="0"/>
    <x v="1"/>
    <x v="2"/>
    <x v="9"/>
    <x v="17"/>
    <x v="0"/>
    <n v="7807257.0099999998"/>
  </r>
  <r>
    <x v="4"/>
    <x v="5"/>
    <x v="0"/>
    <x v="1"/>
    <x v="2"/>
    <x v="9"/>
    <x v="18"/>
    <x v="0"/>
    <m/>
  </r>
  <r>
    <x v="4"/>
    <x v="5"/>
    <x v="0"/>
    <x v="1"/>
    <x v="2"/>
    <x v="3"/>
    <x v="7"/>
    <x v="0"/>
    <m/>
  </r>
  <r>
    <x v="4"/>
    <x v="5"/>
    <x v="0"/>
    <x v="1"/>
    <x v="2"/>
    <x v="3"/>
    <x v="7"/>
    <x v="0"/>
    <m/>
  </r>
  <r>
    <x v="4"/>
    <x v="5"/>
    <x v="0"/>
    <x v="1"/>
    <x v="2"/>
    <x v="3"/>
    <x v="7"/>
    <x v="0"/>
    <m/>
  </r>
  <r>
    <x v="4"/>
    <x v="5"/>
    <x v="0"/>
    <x v="1"/>
    <x v="2"/>
    <x v="3"/>
    <x v="7"/>
    <x v="0"/>
    <m/>
  </r>
  <r>
    <x v="4"/>
    <x v="5"/>
    <x v="0"/>
    <x v="1"/>
    <x v="2"/>
    <x v="3"/>
    <x v="7"/>
    <x v="0"/>
    <m/>
  </r>
  <r>
    <x v="4"/>
    <x v="5"/>
    <x v="0"/>
    <x v="1"/>
    <x v="2"/>
    <x v="2"/>
    <x v="82"/>
    <x v="0"/>
    <n v="422000"/>
  </r>
  <r>
    <x v="4"/>
    <x v="5"/>
    <x v="0"/>
    <x v="1"/>
    <x v="2"/>
    <x v="2"/>
    <x v="25"/>
    <x v="0"/>
    <m/>
  </r>
  <r>
    <x v="4"/>
    <x v="5"/>
    <x v="0"/>
    <x v="1"/>
    <x v="2"/>
    <x v="2"/>
    <x v="69"/>
    <x v="0"/>
    <n v="70000"/>
  </r>
  <r>
    <x v="4"/>
    <x v="5"/>
    <x v="0"/>
    <x v="1"/>
    <x v="2"/>
    <x v="2"/>
    <x v="32"/>
    <x v="0"/>
    <n v="667881.34"/>
  </r>
  <r>
    <x v="4"/>
    <x v="5"/>
    <x v="0"/>
    <x v="1"/>
    <x v="2"/>
    <x v="2"/>
    <x v="93"/>
    <x v="0"/>
    <m/>
  </r>
  <r>
    <x v="4"/>
    <x v="5"/>
    <x v="0"/>
    <x v="1"/>
    <x v="2"/>
    <x v="2"/>
    <x v="66"/>
    <x v="0"/>
    <m/>
  </r>
  <r>
    <x v="4"/>
    <x v="5"/>
    <x v="0"/>
    <x v="1"/>
    <x v="2"/>
    <x v="2"/>
    <x v="63"/>
    <x v="0"/>
    <n v="136118.66"/>
  </r>
  <r>
    <x v="4"/>
    <x v="5"/>
    <x v="0"/>
    <x v="1"/>
    <x v="2"/>
    <x v="2"/>
    <x v="94"/>
    <x v="0"/>
    <m/>
  </r>
  <r>
    <x v="4"/>
    <x v="5"/>
    <x v="0"/>
    <x v="1"/>
    <x v="2"/>
    <x v="2"/>
    <x v="19"/>
    <x v="0"/>
    <m/>
  </r>
  <r>
    <x v="4"/>
    <x v="5"/>
    <x v="0"/>
    <x v="1"/>
    <x v="2"/>
    <x v="2"/>
    <x v="62"/>
    <x v="0"/>
    <n v="976000"/>
  </r>
  <r>
    <x v="4"/>
    <x v="5"/>
    <x v="0"/>
    <x v="1"/>
    <x v="2"/>
    <x v="2"/>
    <x v="78"/>
    <x v="0"/>
    <m/>
  </r>
  <r>
    <x v="4"/>
    <x v="5"/>
    <x v="0"/>
    <x v="1"/>
    <x v="2"/>
    <x v="2"/>
    <x v="40"/>
    <x v="0"/>
    <n v="971000"/>
  </r>
  <r>
    <x v="4"/>
    <x v="5"/>
    <x v="0"/>
    <x v="1"/>
    <x v="2"/>
    <x v="2"/>
    <x v="88"/>
    <x v="0"/>
    <m/>
  </r>
  <r>
    <x v="4"/>
    <x v="5"/>
    <x v="0"/>
    <x v="1"/>
    <x v="2"/>
    <x v="2"/>
    <x v="84"/>
    <x v="0"/>
    <m/>
  </r>
  <r>
    <x v="4"/>
    <x v="5"/>
    <x v="0"/>
    <x v="1"/>
    <x v="2"/>
    <x v="2"/>
    <x v="5"/>
    <x v="0"/>
    <n v="75436.2"/>
  </r>
  <r>
    <x v="4"/>
    <x v="5"/>
    <x v="0"/>
    <x v="1"/>
    <x v="2"/>
    <x v="2"/>
    <x v="27"/>
    <x v="0"/>
    <n v="309510.88"/>
  </r>
  <r>
    <x v="4"/>
    <x v="5"/>
    <x v="0"/>
    <x v="1"/>
    <x v="2"/>
    <x v="2"/>
    <x v="30"/>
    <x v="0"/>
    <n v="431828.2"/>
  </r>
  <r>
    <x v="4"/>
    <x v="5"/>
    <x v="0"/>
    <x v="1"/>
    <x v="2"/>
    <x v="2"/>
    <x v="95"/>
    <x v="0"/>
    <n v="34000"/>
  </r>
  <r>
    <x v="4"/>
    <x v="5"/>
    <x v="0"/>
    <x v="1"/>
    <x v="2"/>
    <x v="2"/>
    <x v="96"/>
    <x v="0"/>
    <m/>
  </r>
  <r>
    <x v="4"/>
    <x v="5"/>
    <x v="0"/>
    <x v="1"/>
    <x v="2"/>
    <x v="2"/>
    <x v="79"/>
    <x v="0"/>
    <n v="19978.93"/>
  </r>
  <r>
    <x v="4"/>
    <x v="5"/>
    <x v="0"/>
    <x v="1"/>
    <x v="2"/>
    <x v="2"/>
    <x v="97"/>
    <x v="0"/>
    <n v="11489"/>
  </r>
  <r>
    <x v="4"/>
    <x v="5"/>
    <x v="0"/>
    <x v="1"/>
    <x v="2"/>
    <x v="2"/>
    <x v="99"/>
    <x v="0"/>
    <n v="18192.47"/>
  </r>
  <r>
    <x v="4"/>
    <x v="5"/>
    <x v="0"/>
    <x v="1"/>
    <x v="2"/>
    <x v="2"/>
    <x v="100"/>
    <x v="0"/>
    <n v="-4435.3900000000003"/>
  </r>
  <r>
    <x v="4"/>
    <x v="5"/>
    <x v="0"/>
    <x v="1"/>
    <x v="2"/>
    <x v="2"/>
    <x v="89"/>
    <x v="0"/>
    <m/>
  </r>
  <r>
    <x v="4"/>
    <x v="5"/>
    <x v="0"/>
    <x v="1"/>
    <x v="2"/>
    <x v="14"/>
    <x v="70"/>
    <x v="0"/>
    <n v="628900"/>
  </r>
  <r>
    <x v="4"/>
    <x v="5"/>
    <x v="0"/>
    <x v="1"/>
    <x v="2"/>
    <x v="14"/>
    <x v="71"/>
    <x v="0"/>
    <n v="628900"/>
  </r>
  <r>
    <x v="4"/>
    <x v="5"/>
    <x v="0"/>
    <x v="1"/>
    <x v="2"/>
    <x v="14"/>
    <x v="72"/>
    <x v="0"/>
    <n v="78400"/>
  </r>
  <r>
    <x v="4"/>
    <x v="5"/>
    <x v="0"/>
    <x v="1"/>
    <x v="2"/>
    <x v="14"/>
    <x v="73"/>
    <x v="0"/>
    <n v="2631700"/>
  </r>
  <r>
    <x v="4"/>
    <x v="5"/>
    <x v="0"/>
    <x v="1"/>
    <x v="2"/>
    <x v="2"/>
    <x v="31"/>
    <x v="0"/>
    <n v="86135000.140000001"/>
  </r>
  <r>
    <x v="4"/>
    <x v="5"/>
    <x v="0"/>
    <x v="1"/>
    <x v="2"/>
    <x v="2"/>
    <x v="6"/>
    <x v="0"/>
    <n v="-26003000.82"/>
  </r>
  <r>
    <x v="4"/>
    <x v="5"/>
    <x v="0"/>
    <x v="1"/>
    <x v="2"/>
    <x v="2"/>
    <x v="41"/>
    <x v="0"/>
    <n v="-270"/>
  </r>
  <r>
    <x v="4"/>
    <x v="5"/>
    <x v="0"/>
    <x v="1"/>
    <x v="2"/>
    <x v="2"/>
    <x v="42"/>
    <x v="0"/>
    <m/>
  </r>
  <r>
    <x v="4"/>
    <x v="5"/>
    <x v="0"/>
    <x v="1"/>
    <x v="2"/>
    <x v="2"/>
    <x v="21"/>
    <x v="0"/>
    <n v="-7655000.1100000003"/>
  </r>
  <r>
    <x v="4"/>
    <x v="5"/>
    <x v="0"/>
    <x v="1"/>
    <x v="2"/>
    <x v="2"/>
    <x v="43"/>
    <x v="0"/>
    <m/>
  </r>
  <r>
    <x v="4"/>
    <x v="5"/>
    <x v="0"/>
    <x v="1"/>
    <x v="2"/>
    <x v="2"/>
    <x v="67"/>
    <x v="0"/>
    <n v="-1182200.1499999999"/>
  </r>
  <r>
    <x v="4"/>
    <x v="5"/>
    <x v="0"/>
    <x v="1"/>
    <x v="2"/>
    <x v="2"/>
    <x v="38"/>
    <x v="0"/>
    <m/>
  </r>
  <r>
    <x v="4"/>
    <x v="5"/>
    <x v="0"/>
    <x v="1"/>
    <x v="2"/>
    <x v="2"/>
    <x v="39"/>
    <x v="0"/>
    <n v="6844000"/>
  </r>
  <r>
    <x v="4"/>
    <x v="5"/>
    <x v="0"/>
    <x v="1"/>
    <x v="2"/>
    <x v="2"/>
    <x v="65"/>
    <x v="0"/>
    <n v="56184190"/>
  </r>
  <r>
    <x v="4"/>
    <x v="5"/>
    <x v="0"/>
    <x v="1"/>
    <x v="2"/>
    <x v="2"/>
    <x v="98"/>
    <x v="0"/>
    <n v="-647283"/>
  </r>
  <r>
    <x v="4"/>
    <x v="5"/>
    <x v="0"/>
    <x v="1"/>
    <x v="2"/>
    <x v="13"/>
    <x v="34"/>
    <x v="0"/>
    <n v="207673.16"/>
  </r>
  <r>
    <x v="4"/>
    <x v="5"/>
    <x v="0"/>
    <x v="1"/>
    <x v="2"/>
    <x v="8"/>
    <x v="22"/>
    <x v="0"/>
    <m/>
  </r>
  <r>
    <x v="4"/>
    <x v="5"/>
    <x v="0"/>
    <x v="2"/>
    <x v="3"/>
    <x v="4"/>
    <x v="8"/>
    <x v="0"/>
    <n v="200000000"/>
  </r>
  <r>
    <x v="4"/>
    <x v="5"/>
    <x v="0"/>
    <x v="2"/>
    <x v="3"/>
    <x v="4"/>
    <x v="9"/>
    <x v="0"/>
    <n v="-194000000"/>
  </r>
  <r>
    <x v="4"/>
    <x v="5"/>
    <x v="0"/>
    <x v="2"/>
    <x v="3"/>
    <x v="4"/>
    <x v="46"/>
    <x v="0"/>
    <n v="54327800"/>
  </r>
  <r>
    <x v="4"/>
    <x v="5"/>
    <x v="0"/>
    <x v="2"/>
    <x v="3"/>
    <x v="5"/>
    <x v="54"/>
    <x v="0"/>
    <n v="77408201.880000174"/>
  </r>
  <r>
    <x v="4"/>
    <x v="5"/>
    <x v="0"/>
    <x v="2"/>
    <x v="3"/>
    <x v="5"/>
    <x v="60"/>
    <x v="0"/>
    <n v="14311114"/>
  </r>
  <r>
    <x v="7"/>
    <x v="6"/>
    <x v="0"/>
    <x v="0"/>
    <x v="0"/>
    <x v="0"/>
    <x v="0"/>
    <x v="0"/>
    <m/>
  </r>
  <r>
    <x v="7"/>
    <x v="6"/>
    <x v="0"/>
    <x v="0"/>
    <x v="0"/>
    <x v="0"/>
    <x v="11"/>
    <x v="0"/>
    <n v="107809.55"/>
  </r>
  <r>
    <x v="7"/>
    <x v="6"/>
    <x v="0"/>
    <x v="0"/>
    <x v="0"/>
    <x v="0"/>
    <x v="1"/>
    <x v="0"/>
    <m/>
  </r>
  <r>
    <x v="7"/>
    <x v="6"/>
    <x v="0"/>
    <x v="0"/>
    <x v="0"/>
    <x v="0"/>
    <x v="44"/>
    <x v="0"/>
    <n v="78172130.629999995"/>
  </r>
  <r>
    <x v="7"/>
    <x v="6"/>
    <x v="0"/>
    <x v="0"/>
    <x v="0"/>
    <x v="0"/>
    <x v="90"/>
    <x v="0"/>
    <n v="3442392"/>
  </r>
  <r>
    <x v="7"/>
    <x v="6"/>
    <x v="0"/>
    <x v="0"/>
    <x v="0"/>
    <x v="18"/>
    <x v="91"/>
    <x v="0"/>
    <m/>
  </r>
  <r>
    <x v="7"/>
    <x v="6"/>
    <x v="0"/>
    <x v="0"/>
    <x v="0"/>
    <x v="12"/>
    <x v="51"/>
    <x v="6"/>
    <n v="9000000"/>
  </r>
  <r>
    <x v="7"/>
    <x v="6"/>
    <x v="0"/>
    <x v="0"/>
    <x v="0"/>
    <x v="12"/>
    <x v="51"/>
    <x v="1"/>
    <n v="8999999.3599999994"/>
  </r>
  <r>
    <x v="7"/>
    <x v="6"/>
    <x v="0"/>
    <x v="0"/>
    <x v="0"/>
    <x v="19"/>
    <x v="28"/>
    <x v="0"/>
    <n v="171022056.28999999"/>
  </r>
  <r>
    <x v="7"/>
    <x v="6"/>
    <x v="0"/>
    <x v="0"/>
    <x v="0"/>
    <x v="19"/>
    <x v="24"/>
    <x v="0"/>
    <n v="31762558.649999999"/>
  </r>
  <r>
    <x v="7"/>
    <x v="6"/>
    <x v="0"/>
    <x v="0"/>
    <x v="0"/>
    <x v="19"/>
    <x v="61"/>
    <x v="0"/>
    <n v="1489200"/>
  </r>
  <r>
    <x v="7"/>
    <x v="6"/>
    <x v="0"/>
    <x v="0"/>
    <x v="0"/>
    <x v="19"/>
    <x v="2"/>
    <x v="0"/>
    <m/>
  </r>
  <r>
    <x v="7"/>
    <x v="6"/>
    <x v="0"/>
    <x v="0"/>
    <x v="0"/>
    <x v="19"/>
    <x v="47"/>
    <x v="0"/>
    <n v="19107526.469999999"/>
  </r>
  <r>
    <x v="7"/>
    <x v="6"/>
    <x v="0"/>
    <x v="0"/>
    <x v="0"/>
    <x v="19"/>
    <x v="55"/>
    <x v="0"/>
    <n v="-317211.84000000003"/>
  </r>
  <r>
    <x v="7"/>
    <x v="6"/>
    <x v="0"/>
    <x v="0"/>
    <x v="0"/>
    <x v="19"/>
    <x v="48"/>
    <x v="0"/>
    <n v="2511648"/>
  </r>
  <r>
    <x v="7"/>
    <x v="6"/>
    <x v="0"/>
    <x v="0"/>
    <x v="0"/>
    <x v="19"/>
    <x v="74"/>
    <x v="0"/>
    <n v="-6504.2"/>
  </r>
  <r>
    <x v="7"/>
    <x v="6"/>
    <x v="0"/>
    <x v="0"/>
    <x v="0"/>
    <x v="19"/>
    <x v="75"/>
    <x v="0"/>
    <n v="11128.22"/>
  </r>
  <r>
    <x v="7"/>
    <x v="6"/>
    <x v="0"/>
    <x v="0"/>
    <x v="0"/>
    <x v="19"/>
    <x v="77"/>
    <x v="0"/>
    <n v="-1021714.9"/>
  </r>
  <r>
    <x v="7"/>
    <x v="6"/>
    <x v="0"/>
    <x v="0"/>
    <x v="0"/>
    <x v="19"/>
    <x v="49"/>
    <x v="0"/>
    <n v="991853.13"/>
  </r>
  <r>
    <x v="7"/>
    <x v="6"/>
    <x v="0"/>
    <x v="0"/>
    <x v="0"/>
    <x v="19"/>
    <x v="56"/>
    <x v="0"/>
    <n v="36481.15"/>
  </r>
  <r>
    <x v="7"/>
    <x v="6"/>
    <x v="0"/>
    <x v="0"/>
    <x v="0"/>
    <x v="19"/>
    <x v="52"/>
    <x v="0"/>
    <n v="1834240.68"/>
  </r>
  <r>
    <x v="7"/>
    <x v="6"/>
    <x v="0"/>
    <x v="0"/>
    <x v="0"/>
    <x v="19"/>
    <x v="64"/>
    <x v="0"/>
    <m/>
  </r>
  <r>
    <x v="7"/>
    <x v="6"/>
    <x v="0"/>
    <x v="0"/>
    <x v="0"/>
    <x v="19"/>
    <x v="36"/>
    <x v="0"/>
    <n v="6375687"/>
  </r>
  <r>
    <x v="7"/>
    <x v="6"/>
    <x v="0"/>
    <x v="0"/>
    <x v="0"/>
    <x v="19"/>
    <x v="101"/>
    <x v="0"/>
    <n v="30007220.050000001"/>
  </r>
  <r>
    <x v="7"/>
    <x v="6"/>
    <x v="0"/>
    <x v="0"/>
    <x v="0"/>
    <x v="6"/>
    <x v="12"/>
    <x v="0"/>
    <n v="31550783.350000001"/>
  </r>
  <r>
    <x v="7"/>
    <x v="6"/>
    <x v="0"/>
    <x v="0"/>
    <x v="0"/>
    <x v="11"/>
    <x v="45"/>
    <x v="0"/>
    <m/>
  </r>
  <r>
    <x v="7"/>
    <x v="6"/>
    <x v="0"/>
    <x v="0"/>
    <x v="1"/>
    <x v="7"/>
    <x v="13"/>
    <x v="0"/>
    <n v="4637000"/>
  </r>
  <r>
    <x v="7"/>
    <x v="6"/>
    <x v="0"/>
    <x v="0"/>
    <x v="1"/>
    <x v="7"/>
    <x v="92"/>
    <x v="0"/>
    <n v="2210008"/>
  </r>
  <r>
    <x v="7"/>
    <x v="6"/>
    <x v="0"/>
    <x v="0"/>
    <x v="1"/>
    <x v="7"/>
    <x v="68"/>
    <x v="0"/>
    <n v="8953001"/>
  </r>
  <r>
    <x v="7"/>
    <x v="6"/>
    <x v="0"/>
    <x v="0"/>
    <x v="1"/>
    <x v="16"/>
    <x v="83"/>
    <x v="0"/>
    <n v="-1692297"/>
  </r>
  <r>
    <x v="7"/>
    <x v="6"/>
    <x v="0"/>
    <x v="0"/>
    <x v="1"/>
    <x v="16"/>
    <x v="85"/>
    <x v="0"/>
    <n v="2149600"/>
  </r>
  <r>
    <x v="7"/>
    <x v="6"/>
    <x v="0"/>
    <x v="0"/>
    <x v="1"/>
    <x v="16"/>
    <x v="86"/>
    <x v="0"/>
    <n v="-869001"/>
  </r>
  <r>
    <x v="7"/>
    <x v="6"/>
    <x v="0"/>
    <x v="0"/>
    <x v="1"/>
    <x v="15"/>
    <x v="76"/>
    <x v="0"/>
    <n v="1995000"/>
  </r>
  <r>
    <x v="7"/>
    <x v="6"/>
    <x v="0"/>
    <x v="0"/>
    <x v="1"/>
    <x v="17"/>
    <x v="87"/>
    <x v="0"/>
    <n v="-1995000"/>
  </r>
  <r>
    <x v="7"/>
    <x v="6"/>
    <x v="0"/>
    <x v="1"/>
    <x v="2"/>
    <x v="8"/>
    <x v="50"/>
    <x v="0"/>
    <m/>
  </r>
  <r>
    <x v="7"/>
    <x v="6"/>
    <x v="0"/>
    <x v="1"/>
    <x v="2"/>
    <x v="8"/>
    <x v="14"/>
    <x v="0"/>
    <n v="44864045.549999997"/>
  </r>
  <r>
    <x v="7"/>
    <x v="6"/>
    <x v="0"/>
    <x v="1"/>
    <x v="2"/>
    <x v="8"/>
    <x v="53"/>
    <x v="0"/>
    <n v="6303719.3499999996"/>
  </r>
  <r>
    <x v="7"/>
    <x v="6"/>
    <x v="0"/>
    <x v="1"/>
    <x v="2"/>
    <x v="9"/>
    <x v="81"/>
    <x v="0"/>
    <n v="-3992027"/>
  </r>
  <r>
    <x v="7"/>
    <x v="6"/>
    <x v="0"/>
    <x v="1"/>
    <x v="2"/>
    <x v="9"/>
    <x v="15"/>
    <x v="0"/>
    <n v="3298433"/>
  </r>
  <r>
    <x v="7"/>
    <x v="6"/>
    <x v="0"/>
    <x v="1"/>
    <x v="2"/>
    <x v="9"/>
    <x v="16"/>
    <x v="0"/>
    <n v="395812"/>
  </r>
  <r>
    <x v="7"/>
    <x v="6"/>
    <x v="0"/>
    <x v="1"/>
    <x v="2"/>
    <x v="9"/>
    <x v="17"/>
    <x v="0"/>
    <n v="11549175.01"/>
  </r>
  <r>
    <x v="7"/>
    <x v="6"/>
    <x v="0"/>
    <x v="1"/>
    <x v="2"/>
    <x v="9"/>
    <x v="18"/>
    <x v="0"/>
    <n v="3298433"/>
  </r>
  <r>
    <x v="7"/>
    <x v="6"/>
    <x v="0"/>
    <x v="1"/>
    <x v="2"/>
    <x v="3"/>
    <x v="7"/>
    <x v="0"/>
    <m/>
  </r>
  <r>
    <x v="7"/>
    <x v="6"/>
    <x v="0"/>
    <x v="1"/>
    <x v="2"/>
    <x v="3"/>
    <x v="7"/>
    <x v="0"/>
    <m/>
  </r>
  <r>
    <x v="7"/>
    <x v="6"/>
    <x v="0"/>
    <x v="1"/>
    <x v="2"/>
    <x v="3"/>
    <x v="7"/>
    <x v="0"/>
    <m/>
  </r>
  <r>
    <x v="7"/>
    <x v="6"/>
    <x v="0"/>
    <x v="1"/>
    <x v="2"/>
    <x v="3"/>
    <x v="7"/>
    <x v="0"/>
    <m/>
  </r>
  <r>
    <x v="7"/>
    <x v="6"/>
    <x v="0"/>
    <x v="1"/>
    <x v="2"/>
    <x v="3"/>
    <x v="7"/>
    <x v="0"/>
    <m/>
  </r>
  <r>
    <x v="7"/>
    <x v="6"/>
    <x v="0"/>
    <x v="1"/>
    <x v="2"/>
    <x v="2"/>
    <x v="82"/>
    <x v="0"/>
    <n v="1549000"/>
  </r>
  <r>
    <x v="7"/>
    <x v="6"/>
    <x v="0"/>
    <x v="1"/>
    <x v="2"/>
    <x v="2"/>
    <x v="25"/>
    <x v="0"/>
    <n v="-70490"/>
  </r>
  <r>
    <x v="7"/>
    <x v="6"/>
    <x v="0"/>
    <x v="1"/>
    <x v="2"/>
    <x v="2"/>
    <x v="69"/>
    <x v="0"/>
    <n v="167233.49"/>
  </r>
  <r>
    <x v="7"/>
    <x v="6"/>
    <x v="0"/>
    <x v="1"/>
    <x v="2"/>
    <x v="2"/>
    <x v="32"/>
    <x v="0"/>
    <n v="-18270.04"/>
  </r>
  <r>
    <x v="7"/>
    <x v="6"/>
    <x v="0"/>
    <x v="1"/>
    <x v="2"/>
    <x v="2"/>
    <x v="93"/>
    <x v="0"/>
    <m/>
  </r>
  <r>
    <x v="7"/>
    <x v="6"/>
    <x v="0"/>
    <x v="1"/>
    <x v="2"/>
    <x v="2"/>
    <x v="66"/>
    <x v="0"/>
    <m/>
  </r>
  <r>
    <x v="7"/>
    <x v="6"/>
    <x v="0"/>
    <x v="1"/>
    <x v="2"/>
    <x v="2"/>
    <x v="102"/>
    <x v="0"/>
    <m/>
  </r>
  <r>
    <x v="7"/>
    <x v="6"/>
    <x v="0"/>
    <x v="1"/>
    <x v="2"/>
    <x v="2"/>
    <x v="63"/>
    <x v="0"/>
    <n v="128485.21"/>
  </r>
  <r>
    <x v="7"/>
    <x v="6"/>
    <x v="0"/>
    <x v="1"/>
    <x v="2"/>
    <x v="2"/>
    <x v="94"/>
    <x v="0"/>
    <m/>
  </r>
  <r>
    <x v="7"/>
    <x v="6"/>
    <x v="0"/>
    <x v="1"/>
    <x v="2"/>
    <x v="2"/>
    <x v="19"/>
    <x v="0"/>
    <m/>
  </r>
  <r>
    <x v="7"/>
    <x v="6"/>
    <x v="0"/>
    <x v="1"/>
    <x v="2"/>
    <x v="2"/>
    <x v="62"/>
    <x v="0"/>
    <n v="276133"/>
  </r>
  <r>
    <x v="7"/>
    <x v="6"/>
    <x v="0"/>
    <x v="1"/>
    <x v="2"/>
    <x v="2"/>
    <x v="78"/>
    <x v="0"/>
    <m/>
  </r>
  <r>
    <x v="7"/>
    <x v="6"/>
    <x v="0"/>
    <x v="1"/>
    <x v="2"/>
    <x v="2"/>
    <x v="40"/>
    <x v="0"/>
    <n v="-465190"/>
  </r>
  <r>
    <x v="7"/>
    <x v="6"/>
    <x v="0"/>
    <x v="1"/>
    <x v="2"/>
    <x v="2"/>
    <x v="88"/>
    <x v="0"/>
    <m/>
  </r>
  <r>
    <x v="7"/>
    <x v="6"/>
    <x v="0"/>
    <x v="1"/>
    <x v="2"/>
    <x v="2"/>
    <x v="84"/>
    <x v="0"/>
    <m/>
  </r>
  <r>
    <x v="7"/>
    <x v="6"/>
    <x v="0"/>
    <x v="1"/>
    <x v="2"/>
    <x v="2"/>
    <x v="5"/>
    <x v="0"/>
    <n v="84201"/>
  </r>
  <r>
    <x v="7"/>
    <x v="6"/>
    <x v="0"/>
    <x v="1"/>
    <x v="2"/>
    <x v="2"/>
    <x v="27"/>
    <x v="0"/>
    <n v="330210.88"/>
  </r>
  <r>
    <x v="7"/>
    <x v="6"/>
    <x v="0"/>
    <x v="1"/>
    <x v="2"/>
    <x v="2"/>
    <x v="30"/>
    <x v="0"/>
    <n v="483033.2"/>
  </r>
  <r>
    <x v="7"/>
    <x v="6"/>
    <x v="0"/>
    <x v="1"/>
    <x v="2"/>
    <x v="2"/>
    <x v="95"/>
    <x v="0"/>
    <n v="34000"/>
  </r>
  <r>
    <x v="7"/>
    <x v="6"/>
    <x v="0"/>
    <x v="1"/>
    <x v="2"/>
    <x v="2"/>
    <x v="96"/>
    <x v="0"/>
    <m/>
  </r>
  <r>
    <x v="7"/>
    <x v="6"/>
    <x v="0"/>
    <x v="1"/>
    <x v="2"/>
    <x v="2"/>
    <x v="79"/>
    <x v="0"/>
    <n v="24428.95"/>
  </r>
  <r>
    <x v="7"/>
    <x v="6"/>
    <x v="0"/>
    <x v="1"/>
    <x v="2"/>
    <x v="2"/>
    <x v="97"/>
    <x v="0"/>
    <n v="11489"/>
  </r>
  <r>
    <x v="7"/>
    <x v="6"/>
    <x v="0"/>
    <x v="1"/>
    <x v="2"/>
    <x v="2"/>
    <x v="99"/>
    <x v="0"/>
    <n v="18192.47"/>
  </r>
  <r>
    <x v="7"/>
    <x v="6"/>
    <x v="0"/>
    <x v="1"/>
    <x v="2"/>
    <x v="2"/>
    <x v="100"/>
    <x v="0"/>
    <n v="-4435.3900000000003"/>
  </r>
  <r>
    <x v="7"/>
    <x v="6"/>
    <x v="0"/>
    <x v="1"/>
    <x v="2"/>
    <x v="2"/>
    <x v="89"/>
    <x v="0"/>
    <m/>
  </r>
  <r>
    <x v="7"/>
    <x v="6"/>
    <x v="0"/>
    <x v="1"/>
    <x v="2"/>
    <x v="14"/>
    <x v="70"/>
    <x v="0"/>
    <n v="866133"/>
  </r>
  <r>
    <x v="7"/>
    <x v="6"/>
    <x v="0"/>
    <x v="1"/>
    <x v="2"/>
    <x v="14"/>
    <x v="71"/>
    <x v="0"/>
    <n v="928000"/>
  </r>
  <r>
    <x v="7"/>
    <x v="6"/>
    <x v="0"/>
    <x v="1"/>
    <x v="2"/>
    <x v="14"/>
    <x v="72"/>
    <x v="0"/>
    <n v="113030"/>
  </r>
  <r>
    <x v="7"/>
    <x v="6"/>
    <x v="0"/>
    <x v="1"/>
    <x v="2"/>
    <x v="14"/>
    <x v="73"/>
    <x v="0"/>
    <n v="3811981"/>
  </r>
  <r>
    <x v="7"/>
    <x v="6"/>
    <x v="0"/>
    <x v="1"/>
    <x v="2"/>
    <x v="2"/>
    <x v="31"/>
    <x v="0"/>
    <n v="56931443.380000003"/>
  </r>
  <r>
    <x v="7"/>
    <x v="6"/>
    <x v="0"/>
    <x v="1"/>
    <x v="2"/>
    <x v="2"/>
    <x v="6"/>
    <x v="0"/>
    <n v="-28079494.649999999"/>
  </r>
  <r>
    <x v="7"/>
    <x v="6"/>
    <x v="0"/>
    <x v="1"/>
    <x v="2"/>
    <x v="2"/>
    <x v="41"/>
    <x v="0"/>
    <m/>
  </r>
  <r>
    <x v="7"/>
    <x v="6"/>
    <x v="0"/>
    <x v="1"/>
    <x v="2"/>
    <x v="2"/>
    <x v="42"/>
    <x v="0"/>
    <m/>
  </r>
  <r>
    <x v="7"/>
    <x v="6"/>
    <x v="0"/>
    <x v="1"/>
    <x v="2"/>
    <x v="2"/>
    <x v="21"/>
    <x v="0"/>
    <n v="18217346.289999999"/>
  </r>
  <r>
    <x v="7"/>
    <x v="6"/>
    <x v="0"/>
    <x v="1"/>
    <x v="2"/>
    <x v="2"/>
    <x v="43"/>
    <x v="0"/>
    <n v="-270"/>
  </r>
  <r>
    <x v="7"/>
    <x v="6"/>
    <x v="0"/>
    <x v="1"/>
    <x v="2"/>
    <x v="2"/>
    <x v="67"/>
    <x v="0"/>
    <n v="-6522058.5599999996"/>
  </r>
  <r>
    <x v="7"/>
    <x v="6"/>
    <x v="0"/>
    <x v="1"/>
    <x v="2"/>
    <x v="2"/>
    <x v="38"/>
    <x v="0"/>
    <m/>
  </r>
  <r>
    <x v="7"/>
    <x v="6"/>
    <x v="0"/>
    <x v="1"/>
    <x v="2"/>
    <x v="2"/>
    <x v="39"/>
    <x v="0"/>
    <n v="6844000"/>
  </r>
  <r>
    <x v="7"/>
    <x v="6"/>
    <x v="0"/>
    <x v="1"/>
    <x v="2"/>
    <x v="2"/>
    <x v="65"/>
    <x v="0"/>
    <n v="61457304"/>
  </r>
  <r>
    <x v="7"/>
    <x v="6"/>
    <x v="0"/>
    <x v="1"/>
    <x v="2"/>
    <x v="2"/>
    <x v="98"/>
    <x v="0"/>
    <m/>
  </r>
  <r>
    <x v="7"/>
    <x v="6"/>
    <x v="0"/>
    <x v="1"/>
    <x v="2"/>
    <x v="13"/>
    <x v="34"/>
    <x v="0"/>
    <n v="353195.88"/>
  </r>
  <r>
    <x v="7"/>
    <x v="6"/>
    <x v="0"/>
    <x v="1"/>
    <x v="2"/>
    <x v="8"/>
    <x v="22"/>
    <x v="0"/>
    <m/>
  </r>
  <r>
    <x v="7"/>
    <x v="6"/>
    <x v="0"/>
    <x v="2"/>
    <x v="3"/>
    <x v="4"/>
    <x v="8"/>
    <x v="0"/>
    <n v="200000000"/>
  </r>
  <r>
    <x v="7"/>
    <x v="6"/>
    <x v="0"/>
    <x v="2"/>
    <x v="3"/>
    <x v="4"/>
    <x v="9"/>
    <x v="0"/>
    <n v="-194000000"/>
  </r>
  <r>
    <x v="7"/>
    <x v="6"/>
    <x v="0"/>
    <x v="2"/>
    <x v="3"/>
    <x v="4"/>
    <x v="46"/>
    <x v="0"/>
    <n v="54327800"/>
  </r>
  <r>
    <x v="7"/>
    <x v="6"/>
    <x v="0"/>
    <x v="2"/>
    <x v="3"/>
    <x v="5"/>
    <x v="54"/>
    <x v="0"/>
    <n v="89543369.350000024"/>
  </r>
  <r>
    <x v="7"/>
    <x v="6"/>
    <x v="0"/>
    <x v="2"/>
    <x v="3"/>
    <x v="5"/>
    <x v="60"/>
    <x v="0"/>
    <n v="77408201.879999995"/>
  </r>
  <r>
    <x v="10"/>
    <x v="6"/>
    <x v="0"/>
    <x v="0"/>
    <x v="0"/>
    <x v="0"/>
    <x v="0"/>
    <x v="0"/>
    <m/>
  </r>
  <r>
    <x v="10"/>
    <x v="6"/>
    <x v="0"/>
    <x v="0"/>
    <x v="0"/>
    <x v="0"/>
    <x v="11"/>
    <x v="0"/>
    <n v="1439065.07"/>
  </r>
  <r>
    <x v="10"/>
    <x v="6"/>
    <x v="0"/>
    <x v="0"/>
    <x v="0"/>
    <x v="0"/>
    <x v="1"/>
    <x v="0"/>
    <m/>
  </r>
  <r>
    <x v="10"/>
    <x v="6"/>
    <x v="0"/>
    <x v="0"/>
    <x v="0"/>
    <x v="0"/>
    <x v="44"/>
    <x v="0"/>
    <n v="104769289.31"/>
  </r>
  <r>
    <x v="10"/>
    <x v="6"/>
    <x v="0"/>
    <x v="0"/>
    <x v="0"/>
    <x v="0"/>
    <x v="90"/>
    <x v="0"/>
    <n v="5603052.0499999998"/>
  </r>
  <r>
    <x v="10"/>
    <x v="6"/>
    <x v="0"/>
    <x v="0"/>
    <x v="0"/>
    <x v="18"/>
    <x v="91"/>
    <x v="0"/>
    <m/>
  </r>
  <r>
    <x v="10"/>
    <x v="6"/>
    <x v="0"/>
    <x v="0"/>
    <x v="0"/>
    <x v="12"/>
    <x v="51"/>
    <x v="6"/>
    <n v="2275199.7599999998"/>
  </r>
  <r>
    <x v="10"/>
    <x v="6"/>
    <x v="0"/>
    <x v="0"/>
    <x v="0"/>
    <x v="12"/>
    <x v="51"/>
    <x v="1"/>
    <n v="6275199.7599999998"/>
  </r>
  <r>
    <x v="10"/>
    <x v="6"/>
    <x v="0"/>
    <x v="0"/>
    <x v="0"/>
    <x v="19"/>
    <x v="28"/>
    <x v="0"/>
    <n v="171830151.43000001"/>
  </r>
  <r>
    <x v="10"/>
    <x v="6"/>
    <x v="0"/>
    <x v="0"/>
    <x v="0"/>
    <x v="19"/>
    <x v="24"/>
    <x v="0"/>
    <n v="90939185.650000006"/>
  </r>
  <r>
    <x v="10"/>
    <x v="6"/>
    <x v="0"/>
    <x v="0"/>
    <x v="0"/>
    <x v="19"/>
    <x v="103"/>
    <x v="0"/>
    <n v="2986336"/>
  </r>
  <r>
    <x v="10"/>
    <x v="6"/>
    <x v="0"/>
    <x v="0"/>
    <x v="0"/>
    <x v="19"/>
    <x v="61"/>
    <x v="0"/>
    <n v="1489200"/>
  </r>
  <r>
    <x v="10"/>
    <x v="6"/>
    <x v="0"/>
    <x v="0"/>
    <x v="0"/>
    <x v="19"/>
    <x v="2"/>
    <x v="0"/>
    <m/>
  </r>
  <r>
    <x v="10"/>
    <x v="6"/>
    <x v="0"/>
    <x v="0"/>
    <x v="0"/>
    <x v="19"/>
    <x v="47"/>
    <x v="0"/>
    <n v="26373978.739999998"/>
  </r>
  <r>
    <x v="10"/>
    <x v="6"/>
    <x v="0"/>
    <x v="0"/>
    <x v="0"/>
    <x v="19"/>
    <x v="55"/>
    <x v="0"/>
    <n v="-317211.84000000003"/>
  </r>
  <r>
    <x v="10"/>
    <x v="6"/>
    <x v="0"/>
    <x v="0"/>
    <x v="0"/>
    <x v="19"/>
    <x v="48"/>
    <x v="0"/>
    <n v="4350161.01"/>
  </r>
  <r>
    <x v="10"/>
    <x v="6"/>
    <x v="0"/>
    <x v="0"/>
    <x v="0"/>
    <x v="19"/>
    <x v="74"/>
    <x v="0"/>
    <n v="-6504.2"/>
  </r>
  <r>
    <x v="10"/>
    <x v="6"/>
    <x v="0"/>
    <x v="0"/>
    <x v="0"/>
    <x v="19"/>
    <x v="75"/>
    <x v="0"/>
    <n v="11128.22"/>
  </r>
  <r>
    <x v="10"/>
    <x v="6"/>
    <x v="0"/>
    <x v="0"/>
    <x v="0"/>
    <x v="19"/>
    <x v="77"/>
    <x v="0"/>
    <n v="-1021714.9"/>
  </r>
  <r>
    <x v="10"/>
    <x v="6"/>
    <x v="0"/>
    <x v="0"/>
    <x v="0"/>
    <x v="19"/>
    <x v="49"/>
    <x v="0"/>
    <n v="991853.13"/>
  </r>
  <r>
    <x v="10"/>
    <x v="6"/>
    <x v="0"/>
    <x v="0"/>
    <x v="0"/>
    <x v="19"/>
    <x v="56"/>
    <x v="0"/>
    <n v="36481.15"/>
  </r>
  <r>
    <x v="10"/>
    <x v="6"/>
    <x v="0"/>
    <x v="0"/>
    <x v="0"/>
    <x v="19"/>
    <x v="52"/>
    <x v="0"/>
    <n v="2262904.34"/>
  </r>
  <r>
    <x v="10"/>
    <x v="6"/>
    <x v="0"/>
    <x v="0"/>
    <x v="0"/>
    <x v="19"/>
    <x v="64"/>
    <x v="0"/>
    <m/>
  </r>
  <r>
    <x v="10"/>
    <x v="6"/>
    <x v="0"/>
    <x v="0"/>
    <x v="0"/>
    <x v="19"/>
    <x v="36"/>
    <x v="0"/>
    <n v="6375687"/>
  </r>
  <r>
    <x v="10"/>
    <x v="6"/>
    <x v="0"/>
    <x v="0"/>
    <x v="0"/>
    <x v="19"/>
    <x v="101"/>
    <x v="0"/>
    <n v="-316399.95"/>
  </r>
  <r>
    <x v="10"/>
    <x v="6"/>
    <x v="0"/>
    <x v="0"/>
    <x v="0"/>
    <x v="6"/>
    <x v="12"/>
    <x v="0"/>
    <n v="78811547.349999994"/>
  </r>
  <r>
    <x v="10"/>
    <x v="6"/>
    <x v="0"/>
    <x v="0"/>
    <x v="0"/>
    <x v="11"/>
    <x v="45"/>
    <x v="0"/>
    <m/>
  </r>
  <r>
    <x v="10"/>
    <x v="6"/>
    <x v="0"/>
    <x v="0"/>
    <x v="1"/>
    <x v="7"/>
    <x v="13"/>
    <x v="0"/>
    <n v="4637000"/>
  </r>
  <r>
    <x v="10"/>
    <x v="6"/>
    <x v="0"/>
    <x v="0"/>
    <x v="1"/>
    <x v="7"/>
    <x v="92"/>
    <x v="0"/>
    <n v="2210008"/>
  </r>
  <r>
    <x v="10"/>
    <x v="6"/>
    <x v="0"/>
    <x v="0"/>
    <x v="1"/>
    <x v="7"/>
    <x v="68"/>
    <x v="0"/>
    <n v="8953001"/>
  </r>
  <r>
    <x v="10"/>
    <x v="6"/>
    <x v="0"/>
    <x v="0"/>
    <x v="1"/>
    <x v="16"/>
    <x v="83"/>
    <x v="0"/>
    <n v="-1692297"/>
  </r>
  <r>
    <x v="10"/>
    <x v="6"/>
    <x v="0"/>
    <x v="0"/>
    <x v="1"/>
    <x v="16"/>
    <x v="85"/>
    <x v="0"/>
    <n v="2149600"/>
  </r>
  <r>
    <x v="10"/>
    <x v="6"/>
    <x v="0"/>
    <x v="0"/>
    <x v="1"/>
    <x v="16"/>
    <x v="86"/>
    <x v="0"/>
    <n v="-869001"/>
  </r>
  <r>
    <x v="10"/>
    <x v="6"/>
    <x v="0"/>
    <x v="0"/>
    <x v="1"/>
    <x v="15"/>
    <x v="76"/>
    <x v="0"/>
    <n v="1995000"/>
  </r>
  <r>
    <x v="10"/>
    <x v="6"/>
    <x v="0"/>
    <x v="0"/>
    <x v="1"/>
    <x v="17"/>
    <x v="87"/>
    <x v="0"/>
    <n v="-1995000"/>
  </r>
  <r>
    <x v="10"/>
    <x v="6"/>
    <x v="0"/>
    <x v="1"/>
    <x v="2"/>
    <x v="8"/>
    <x v="50"/>
    <x v="0"/>
    <m/>
  </r>
  <r>
    <x v="10"/>
    <x v="6"/>
    <x v="0"/>
    <x v="1"/>
    <x v="2"/>
    <x v="8"/>
    <x v="14"/>
    <x v="0"/>
    <n v="131215765.73999999"/>
  </r>
  <r>
    <x v="10"/>
    <x v="6"/>
    <x v="0"/>
    <x v="1"/>
    <x v="2"/>
    <x v="8"/>
    <x v="53"/>
    <x v="0"/>
    <n v="6303719.3499999996"/>
  </r>
  <r>
    <x v="10"/>
    <x v="6"/>
    <x v="0"/>
    <x v="1"/>
    <x v="2"/>
    <x v="20"/>
    <x v="104"/>
    <x v="1"/>
    <n v="0"/>
  </r>
  <r>
    <x v="10"/>
    <x v="6"/>
    <x v="0"/>
    <x v="1"/>
    <x v="2"/>
    <x v="9"/>
    <x v="81"/>
    <x v="0"/>
    <n v="-4017538"/>
  </r>
  <r>
    <x v="10"/>
    <x v="6"/>
    <x v="0"/>
    <x v="1"/>
    <x v="2"/>
    <x v="9"/>
    <x v="15"/>
    <x v="0"/>
    <n v="3797133"/>
  </r>
  <r>
    <x v="10"/>
    <x v="6"/>
    <x v="0"/>
    <x v="1"/>
    <x v="2"/>
    <x v="9"/>
    <x v="16"/>
    <x v="0"/>
    <n v="610796"/>
  </r>
  <r>
    <x v="10"/>
    <x v="6"/>
    <x v="0"/>
    <x v="1"/>
    <x v="2"/>
    <x v="9"/>
    <x v="17"/>
    <x v="0"/>
    <n v="13030261.01"/>
  </r>
  <r>
    <x v="10"/>
    <x v="6"/>
    <x v="0"/>
    <x v="1"/>
    <x v="2"/>
    <x v="9"/>
    <x v="18"/>
    <x v="0"/>
    <n v="-114467"/>
  </r>
  <r>
    <x v="10"/>
    <x v="6"/>
    <x v="0"/>
    <x v="1"/>
    <x v="2"/>
    <x v="3"/>
    <x v="7"/>
    <x v="0"/>
    <m/>
  </r>
  <r>
    <x v="10"/>
    <x v="6"/>
    <x v="0"/>
    <x v="1"/>
    <x v="2"/>
    <x v="3"/>
    <x v="7"/>
    <x v="0"/>
    <m/>
  </r>
  <r>
    <x v="10"/>
    <x v="6"/>
    <x v="0"/>
    <x v="1"/>
    <x v="2"/>
    <x v="3"/>
    <x v="7"/>
    <x v="0"/>
    <m/>
  </r>
  <r>
    <x v="10"/>
    <x v="6"/>
    <x v="0"/>
    <x v="1"/>
    <x v="2"/>
    <x v="3"/>
    <x v="7"/>
    <x v="0"/>
    <m/>
  </r>
  <r>
    <x v="10"/>
    <x v="6"/>
    <x v="0"/>
    <x v="1"/>
    <x v="2"/>
    <x v="3"/>
    <x v="7"/>
    <x v="0"/>
    <m/>
  </r>
  <r>
    <x v="10"/>
    <x v="6"/>
    <x v="0"/>
    <x v="1"/>
    <x v="2"/>
    <x v="2"/>
    <x v="82"/>
    <x v="0"/>
    <n v="1549000"/>
  </r>
  <r>
    <x v="10"/>
    <x v="6"/>
    <x v="0"/>
    <x v="1"/>
    <x v="2"/>
    <x v="2"/>
    <x v="25"/>
    <x v="0"/>
    <n v="312309.78000000003"/>
  </r>
  <r>
    <x v="10"/>
    <x v="6"/>
    <x v="0"/>
    <x v="1"/>
    <x v="2"/>
    <x v="2"/>
    <x v="69"/>
    <x v="0"/>
    <n v="165123.38"/>
  </r>
  <r>
    <x v="10"/>
    <x v="6"/>
    <x v="0"/>
    <x v="1"/>
    <x v="2"/>
    <x v="2"/>
    <x v="32"/>
    <x v="0"/>
    <n v="226598.81"/>
  </r>
  <r>
    <x v="10"/>
    <x v="6"/>
    <x v="0"/>
    <x v="1"/>
    <x v="2"/>
    <x v="2"/>
    <x v="93"/>
    <x v="0"/>
    <n v="-224300"/>
  </r>
  <r>
    <x v="10"/>
    <x v="6"/>
    <x v="0"/>
    <x v="1"/>
    <x v="2"/>
    <x v="2"/>
    <x v="66"/>
    <x v="0"/>
    <m/>
  </r>
  <r>
    <x v="10"/>
    <x v="6"/>
    <x v="0"/>
    <x v="1"/>
    <x v="2"/>
    <x v="2"/>
    <x v="102"/>
    <x v="0"/>
    <n v="1225"/>
  </r>
  <r>
    <x v="10"/>
    <x v="6"/>
    <x v="0"/>
    <x v="1"/>
    <x v="2"/>
    <x v="2"/>
    <x v="63"/>
    <x v="0"/>
    <n v="156818.31"/>
  </r>
  <r>
    <x v="10"/>
    <x v="6"/>
    <x v="0"/>
    <x v="1"/>
    <x v="2"/>
    <x v="2"/>
    <x v="94"/>
    <x v="0"/>
    <m/>
  </r>
  <r>
    <x v="10"/>
    <x v="6"/>
    <x v="0"/>
    <x v="1"/>
    <x v="2"/>
    <x v="2"/>
    <x v="19"/>
    <x v="0"/>
    <n v="16100"/>
  </r>
  <r>
    <x v="10"/>
    <x v="6"/>
    <x v="0"/>
    <x v="1"/>
    <x v="2"/>
    <x v="2"/>
    <x v="62"/>
    <x v="0"/>
    <n v="1512679.5"/>
  </r>
  <r>
    <x v="10"/>
    <x v="6"/>
    <x v="0"/>
    <x v="1"/>
    <x v="2"/>
    <x v="2"/>
    <x v="78"/>
    <x v="0"/>
    <m/>
  </r>
  <r>
    <x v="10"/>
    <x v="6"/>
    <x v="0"/>
    <x v="1"/>
    <x v="2"/>
    <x v="2"/>
    <x v="40"/>
    <x v="0"/>
    <n v="-2607190"/>
  </r>
  <r>
    <x v="10"/>
    <x v="6"/>
    <x v="0"/>
    <x v="1"/>
    <x v="2"/>
    <x v="2"/>
    <x v="88"/>
    <x v="0"/>
    <m/>
  </r>
  <r>
    <x v="10"/>
    <x v="6"/>
    <x v="0"/>
    <x v="1"/>
    <x v="2"/>
    <x v="2"/>
    <x v="84"/>
    <x v="0"/>
    <m/>
  </r>
  <r>
    <x v="10"/>
    <x v="6"/>
    <x v="0"/>
    <x v="1"/>
    <x v="2"/>
    <x v="2"/>
    <x v="5"/>
    <x v="0"/>
    <n v="108436.2"/>
  </r>
  <r>
    <x v="10"/>
    <x v="6"/>
    <x v="0"/>
    <x v="1"/>
    <x v="2"/>
    <x v="2"/>
    <x v="27"/>
    <x v="0"/>
    <n v="675689.51"/>
  </r>
  <r>
    <x v="10"/>
    <x v="6"/>
    <x v="0"/>
    <x v="1"/>
    <x v="2"/>
    <x v="2"/>
    <x v="105"/>
    <x v="0"/>
    <n v="-56075"/>
  </r>
  <r>
    <x v="10"/>
    <x v="6"/>
    <x v="0"/>
    <x v="1"/>
    <x v="2"/>
    <x v="2"/>
    <x v="30"/>
    <x v="0"/>
    <n v="461704.2"/>
  </r>
  <r>
    <x v="10"/>
    <x v="6"/>
    <x v="0"/>
    <x v="1"/>
    <x v="2"/>
    <x v="2"/>
    <x v="95"/>
    <x v="0"/>
    <n v="37311.81"/>
  </r>
  <r>
    <x v="10"/>
    <x v="6"/>
    <x v="0"/>
    <x v="1"/>
    <x v="2"/>
    <x v="2"/>
    <x v="96"/>
    <x v="0"/>
    <m/>
  </r>
  <r>
    <x v="10"/>
    <x v="6"/>
    <x v="0"/>
    <x v="1"/>
    <x v="2"/>
    <x v="2"/>
    <x v="79"/>
    <x v="0"/>
    <n v="234451.7"/>
  </r>
  <r>
    <x v="10"/>
    <x v="6"/>
    <x v="0"/>
    <x v="1"/>
    <x v="2"/>
    <x v="2"/>
    <x v="97"/>
    <x v="0"/>
    <n v="11489"/>
  </r>
  <r>
    <x v="10"/>
    <x v="6"/>
    <x v="0"/>
    <x v="1"/>
    <x v="2"/>
    <x v="2"/>
    <x v="99"/>
    <x v="0"/>
    <n v="22240.47"/>
  </r>
  <r>
    <x v="10"/>
    <x v="6"/>
    <x v="0"/>
    <x v="1"/>
    <x v="2"/>
    <x v="2"/>
    <x v="100"/>
    <x v="0"/>
    <n v="-4435.3900000000003"/>
  </r>
  <r>
    <x v="10"/>
    <x v="6"/>
    <x v="0"/>
    <x v="1"/>
    <x v="2"/>
    <x v="2"/>
    <x v="89"/>
    <x v="0"/>
    <m/>
  </r>
  <r>
    <x v="10"/>
    <x v="6"/>
    <x v="0"/>
    <x v="1"/>
    <x v="2"/>
    <x v="14"/>
    <x v="70"/>
    <x v="0"/>
    <n v="768246"/>
  </r>
  <r>
    <x v="10"/>
    <x v="6"/>
    <x v="0"/>
    <x v="1"/>
    <x v="2"/>
    <x v="14"/>
    <x v="71"/>
    <x v="0"/>
    <n v="849600"/>
  </r>
  <r>
    <x v="10"/>
    <x v="6"/>
    <x v="0"/>
    <x v="1"/>
    <x v="2"/>
    <x v="14"/>
    <x v="72"/>
    <x v="0"/>
    <n v="109130"/>
  </r>
  <r>
    <x v="10"/>
    <x v="6"/>
    <x v="0"/>
    <x v="1"/>
    <x v="2"/>
    <x v="14"/>
    <x v="73"/>
    <x v="0"/>
    <n v="3195595"/>
  </r>
  <r>
    <x v="10"/>
    <x v="6"/>
    <x v="0"/>
    <x v="1"/>
    <x v="2"/>
    <x v="2"/>
    <x v="31"/>
    <x v="0"/>
    <n v="59944058.869999997"/>
  </r>
  <r>
    <x v="10"/>
    <x v="6"/>
    <x v="0"/>
    <x v="1"/>
    <x v="2"/>
    <x v="2"/>
    <x v="6"/>
    <x v="0"/>
    <n v="-39694746.93"/>
  </r>
  <r>
    <x v="10"/>
    <x v="6"/>
    <x v="0"/>
    <x v="1"/>
    <x v="2"/>
    <x v="2"/>
    <x v="41"/>
    <x v="0"/>
    <n v="1065425"/>
  </r>
  <r>
    <x v="10"/>
    <x v="6"/>
    <x v="0"/>
    <x v="1"/>
    <x v="2"/>
    <x v="2"/>
    <x v="42"/>
    <x v="0"/>
    <m/>
  </r>
  <r>
    <x v="10"/>
    <x v="6"/>
    <x v="0"/>
    <x v="1"/>
    <x v="2"/>
    <x v="2"/>
    <x v="21"/>
    <x v="0"/>
    <n v="28139775.620000001"/>
  </r>
  <r>
    <x v="10"/>
    <x v="6"/>
    <x v="0"/>
    <x v="1"/>
    <x v="2"/>
    <x v="2"/>
    <x v="43"/>
    <x v="0"/>
    <n v="-8603.33"/>
  </r>
  <r>
    <x v="10"/>
    <x v="6"/>
    <x v="0"/>
    <x v="1"/>
    <x v="2"/>
    <x v="2"/>
    <x v="106"/>
    <x v="0"/>
    <n v="8000"/>
  </r>
  <r>
    <x v="10"/>
    <x v="6"/>
    <x v="0"/>
    <x v="1"/>
    <x v="2"/>
    <x v="2"/>
    <x v="67"/>
    <x v="0"/>
    <n v="-6099430.5599999996"/>
  </r>
  <r>
    <x v="10"/>
    <x v="6"/>
    <x v="0"/>
    <x v="1"/>
    <x v="2"/>
    <x v="2"/>
    <x v="38"/>
    <x v="0"/>
    <m/>
  </r>
  <r>
    <x v="10"/>
    <x v="6"/>
    <x v="0"/>
    <x v="1"/>
    <x v="2"/>
    <x v="2"/>
    <x v="39"/>
    <x v="0"/>
    <n v="6844000"/>
  </r>
  <r>
    <x v="10"/>
    <x v="6"/>
    <x v="0"/>
    <x v="1"/>
    <x v="2"/>
    <x v="2"/>
    <x v="65"/>
    <x v="0"/>
    <n v="34040190"/>
  </r>
  <r>
    <x v="10"/>
    <x v="6"/>
    <x v="0"/>
    <x v="1"/>
    <x v="2"/>
    <x v="2"/>
    <x v="98"/>
    <x v="0"/>
    <m/>
  </r>
  <r>
    <x v="10"/>
    <x v="6"/>
    <x v="0"/>
    <x v="1"/>
    <x v="2"/>
    <x v="13"/>
    <x v="34"/>
    <x v="0"/>
    <n v="-33552642.120000001"/>
  </r>
  <r>
    <x v="10"/>
    <x v="6"/>
    <x v="0"/>
    <x v="1"/>
    <x v="2"/>
    <x v="8"/>
    <x v="22"/>
    <x v="0"/>
    <m/>
  </r>
  <r>
    <x v="10"/>
    <x v="6"/>
    <x v="0"/>
    <x v="2"/>
    <x v="3"/>
    <x v="4"/>
    <x v="8"/>
    <x v="0"/>
    <n v="200000000"/>
  </r>
  <r>
    <x v="10"/>
    <x v="6"/>
    <x v="0"/>
    <x v="2"/>
    <x v="3"/>
    <x v="4"/>
    <x v="9"/>
    <x v="0"/>
    <n v="-194000000"/>
  </r>
  <r>
    <x v="10"/>
    <x v="6"/>
    <x v="0"/>
    <x v="2"/>
    <x v="3"/>
    <x v="4"/>
    <x v="46"/>
    <x v="0"/>
    <n v="54327800"/>
  </r>
  <r>
    <x v="10"/>
    <x v="6"/>
    <x v="0"/>
    <x v="2"/>
    <x v="3"/>
    <x v="5"/>
    <x v="54"/>
    <x v="0"/>
    <n v="168504338.77000004"/>
  </r>
  <r>
    <x v="10"/>
    <x v="6"/>
    <x v="0"/>
    <x v="2"/>
    <x v="3"/>
    <x v="5"/>
    <x v="60"/>
    <x v="0"/>
    <n v="82681315.879999995"/>
  </r>
  <r>
    <x v="11"/>
    <x v="6"/>
    <x v="0"/>
    <x v="0"/>
    <x v="0"/>
    <x v="0"/>
    <x v="0"/>
    <x v="0"/>
    <m/>
  </r>
  <r>
    <x v="11"/>
    <x v="6"/>
    <x v="0"/>
    <x v="0"/>
    <x v="0"/>
    <x v="0"/>
    <x v="11"/>
    <x v="0"/>
    <n v="1480864.15"/>
  </r>
  <r>
    <x v="11"/>
    <x v="6"/>
    <x v="0"/>
    <x v="0"/>
    <x v="0"/>
    <x v="0"/>
    <x v="1"/>
    <x v="0"/>
    <m/>
  </r>
  <r>
    <x v="11"/>
    <x v="6"/>
    <x v="0"/>
    <x v="0"/>
    <x v="0"/>
    <x v="0"/>
    <x v="44"/>
    <x v="0"/>
    <n v="90999460.620000005"/>
  </r>
  <r>
    <x v="11"/>
    <x v="6"/>
    <x v="0"/>
    <x v="0"/>
    <x v="0"/>
    <x v="0"/>
    <x v="90"/>
    <x v="0"/>
    <n v="2948702.0399999991"/>
  </r>
  <r>
    <x v="11"/>
    <x v="6"/>
    <x v="0"/>
    <x v="0"/>
    <x v="0"/>
    <x v="18"/>
    <x v="91"/>
    <x v="0"/>
    <m/>
  </r>
  <r>
    <x v="11"/>
    <x v="6"/>
    <x v="0"/>
    <x v="0"/>
    <x v="0"/>
    <x v="12"/>
    <x v="51"/>
    <x v="6"/>
    <n v="5275199.5999999996"/>
  </r>
  <r>
    <x v="11"/>
    <x v="6"/>
    <x v="0"/>
    <x v="0"/>
    <x v="0"/>
    <x v="12"/>
    <x v="51"/>
    <x v="1"/>
    <n v="8102816.7599999998"/>
  </r>
  <r>
    <x v="11"/>
    <x v="6"/>
    <x v="0"/>
    <x v="0"/>
    <x v="0"/>
    <x v="19"/>
    <x v="28"/>
    <x v="0"/>
    <n v="244297882.88"/>
  </r>
  <r>
    <x v="11"/>
    <x v="6"/>
    <x v="0"/>
    <x v="0"/>
    <x v="0"/>
    <x v="19"/>
    <x v="24"/>
    <x v="0"/>
    <n v="59194980.649999999"/>
  </r>
  <r>
    <x v="11"/>
    <x v="6"/>
    <x v="0"/>
    <x v="0"/>
    <x v="0"/>
    <x v="19"/>
    <x v="103"/>
    <x v="0"/>
    <n v="2986336"/>
  </r>
  <r>
    <x v="11"/>
    <x v="6"/>
    <x v="0"/>
    <x v="0"/>
    <x v="0"/>
    <x v="19"/>
    <x v="61"/>
    <x v="0"/>
    <n v="1489200"/>
  </r>
  <r>
    <x v="11"/>
    <x v="6"/>
    <x v="0"/>
    <x v="0"/>
    <x v="0"/>
    <x v="19"/>
    <x v="2"/>
    <x v="0"/>
    <m/>
  </r>
  <r>
    <x v="11"/>
    <x v="6"/>
    <x v="0"/>
    <x v="0"/>
    <x v="0"/>
    <x v="19"/>
    <x v="47"/>
    <x v="0"/>
    <n v="15479136.6"/>
  </r>
  <r>
    <x v="11"/>
    <x v="6"/>
    <x v="0"/>
    <x v="0"/>
    <x v="0"/>
    <x v="19"/>
    <x v="55"/>
    <x v="0"/>
    <n v="-317211.84000000003"/>
  </r>
  <r>
    <x v="11"/>
    <x v="6"/>
    <x v="0"/>
    <x v="0"/>
    <x v="0"/>
    <x v="19"/>
    <x v="48"/>
    <x v="0"/>
    <n v="4772826.49"/>
  </r>
  <r>
    <x v="11"/>
    <x v="6"/>
    <x v="0"/>
    <x v="0"/>
    <x v="0"/>
    <x v="19"/>
    <x v="74"/>
    <x v="0"/>
    <n v="0"/>
  </r>
  <r>
    <x v="11"/>
    <x v="6"/>
    <x v="0"/>
    <x v="0"/>
    <x v="0"/>
    <x v="19"/>
    <x v="75"/>
    <x v="0"/>
    <n v="0"/>
  </r>
  <r>
    <x v="11"/>
    <x v="6"/>
    <x v="0"/>
    <x v="0"/>
    <x v="0"/>
    <x v="19"/>
    <x v="77"/>
    <x v="0"/>
    <n v="0"/>
  </r>
  <r>
    <x v="11"/>
    <x v="6"/>
    <x v="0"/>
    <x v="0"/>
    <x v="0"/>
    <x v="19"/>
    <x v="49"/>
    <x v="0"/>
    <n v="0"/>
  </r>
  <r>
    <x v="11"/>
    <x v="6"/>
    <x v="0"/>
    <x v="0"/>
    <x v="0"/>
    <x v="19"/>
    <x v="56"/>
    <x v="0"/>
    <n v="0"/>
  </r>
  <r>
    <x v="11"/>
    <x v="6"/>
    <x v="0"/>
    <x v="0"/>
    <x v="0"/>
    <x v="19"/>
    <x v="52"/>
    <x v="0"/>
    <n v="760501.1"/>
  </r>
  <r>
    <x v="11"/>
    <x v="6"/>
    <x v="0"/>
    <x v="0"/>
    <x v="0"/>
    <x v="19"/>
    <x v="107"/>
    <x v="0"/>
    <n v="5602000"/>
  </r>
  <r>
    <x v="11"/>
    <x v="6"/>
    <x v="0"/>
    <x v="0"/>
    <x v="0"/>
    <x v="19"/>
    <x v="36"/>
    <x v="0"/>
    <n v="4229000"/>
  </r>
  <r>
    <x v="11"/>
    <x v="6"/>
    <x v="0"/>
    <x v="0"/>
    <x v="0"/>
    <x v="19"/>
    <x v="101"/>
    <x v="0"/>
    <n v="-316399.95"/>
  </r>
  <r>
    <x v="11"/>
    <x v="6"/>
    <x v="0"/>
    <x v="0"/>
    <x v="0"/>
    <x v="6"/>
    <x v="12"/>
    <x v="0"/>
    <n v="123128317.34999999"/>
  </r>
  <r>
    <x v="11"/>
    <x v="6"/>
    <x v="0"/>
    <x v="0"/>
    <x v="0"/>
    <x v="11"/>
    <x v="45"/>
    <x v="0"/>
    <m/>
  </r>
  <r>
    <x v="11"/>
    <x v="6"/>
    <x v="0"/>
    <x v="0"/>
    <x v="1"/>
    <x v="7"/>
    <x v="13"/>
    <x v="0"/>
    <n v="4637000"/>
  </r>
  <r>
    <x v="11"/>
    <x v="6"/>
    <x v="0"/>
    <x v="0"/>
    <x v="1"/>
    <x v="7"/>
    <x v="92"/>
    <x v="0"/>
    <n v="2210008"/>
  </r>
  <r>
    <x v="11"/>
    <x v="6"/>
    <x v="0"/>
    <x v="0"/>
    <x v="1"/>
    <x v="7"/>
    <x v="68"/>
    <x v="0"/>
    <n v="8953001"/>
  </r>
  <r>
    <x v="11"/>
    <x v="6"/>
    <x v="0"/>
    <x v="0"/>
    <x v="1"/>
    <x v="16"/>
    <x v="83"/>
    <x v="0"/>
    <n v="-1692297"/>
  </r>
  <r>
    <x v="11"/>
    <x v="6"/>
    <x v="0"/>
    <x v="0"/>
    <x v="1"/>
    <x v="16"/>
    <x v="85"/>
    <x v="0"/>
    <n v="2149600"/>
  </r>
  <r>
    <x v="11"/>
    <x v="6"/>
    <x v="0"/>
    <x v="0"/>
    <x v="1"/>
    <x v="16"/>
    <x v="86"/>
    <x v="0"/>
    <n v="-869001"/>
  </r>
  <r>
    <x v="11"/>
    <x v="6"/>
    <x v="0"/>
    <x v="0"/>
    <x v="1"/>
    <x v="15"/>
    <x v="76"/>
    <x v="0"/>
    <n v="1995000"/>
  </r>
  <r>
    <x v="11"/>
    <x v="6"/>
    <x v="0"/>
    <x v="0"/>
    <x v="1"/>
    <x v="17"/>
    <x v="87"/>
    <x v="0"/>
    <n v="-1995000"/>
  </r>
  <r>
    <x v="11"/>
    <x v="6"/>
    <x v="0"/>
    <x v="1"/>
    <x v="2"/>
    <x v="8"/>
    <x v="50"/>
    <x v="0"/>
    <m/>
  </r>
  <r>
    <x v="11"/>
    <x v="6"/>
    <x v="0"/>
    <x v="1"/>
    <x v="2"/>
    <x v="8"/>
    <x v="14"/>
    <x v="0"/>
    <n v="160320888.94999999"/>
  </r>
  <r>
    <x v="11"/>
    <x v="6"/>
    <x v="0"/>
    <x v="1"/>
    <x v="2"/>
    <x v="8"/>
    <x v="53"/>
    <x v="0"/>
    <n v="6303719.3499999996"/>
  </r>
  <r>
    <x v="11"/>
    <x v="6"/>
    <x v="0"/>
    <x v="1"/>
    <x v="2"/>
    <x v="20"/>
    <x v="104"/>
    <x v="1"/>
    <n v="0"/>
  </r>
  <r>
    <x v="11"/>
    <x v="6"/>
    <x v="0"/>
    <x v="1"/>
    <x v="2"/>
    <x v="9"/>
    <x v="81"/>
    <x v="0"/>
    <n v="0"/>
  </r>
  <r>
    <x v="11"/>
    <x v="6"/>
    <x v="0"/>
    <x v="1"/>
    <x v="2"/>
    <x v="9"/>
    <x v="15"/>
    <x v="0"/>
    <n v="4376552"/>
  </r>
  <r>
    <x v="11"/>
    <x v="6"/>
    <x v="0"/>
    <x v="1"/>
    <x v="2"/>
    <x v="9"/>
    <x v="16"/>
    <x v="0"/>
    <n v="170186"/>
  </r>
  <r>
    <x v="11"/>
    <x v="6"/>
    <x v="0"/>
    <x v="1"/>
    <x v="2"/>
    <x v="9"/>
    <x v="17"/>
    <x v="0"/>
    <n v="14353805.68"/>
  </r>
  <r>
    <x v="11"/>
    <x v="6"/>
    <x v="0"/>
    <x v="1"/>
    <x v="2"/>
    <x v="9"/>
    <x v="18"/>
    <x v="0"/>
    <n v="464952"/>
  </r>
  <r>
    <x v="11"/>
    <x v="6"/>
    <x v="0"/>
    <x v="1"/>
    <x v="2"/>
    <x v="3"/>
    <x v="7"/>
    <x v="0"/>
    <m/>
  </r>
  <r>
    <x v="11"/>
    <x v="6"/>
    <x v="0"/>
    <x v="1"/>
    <x v="2"/>
    <x v="3"/>
    <x v="7"/>
    <x v="0"/>
    <m/>
  </r>
  <r>
    <x v="11"/>
    <x v="6"/>
    <x v="0"/>
    <x v="1"/>
    <x v="2"/>
    <x v="3"/>
    <x v="7"/>
    <x v="0"/>
    <m/>
  </r>
  <r>
    <x v="11"/>
    <x v="6"/>
    <x v="0"/>
    <x v="1"/>
    <x v="2"/>
    <x v="3"/>
    <x v="7"/>
    <x v="0"/>
    <m/>
  </r>
  <r>
    <x v="11"/>
    <x v="6"/>
    <x v="0"/>
    <x v="1"/>
    <x v="2"/>
    <x v="3"/>
    <x v="7"/>
    <x v="0"/>
    <m/>
  </r>
  <r>
    <x v="11"/>
    <x v="6"/>
    <x v="0"/>
    <x v="1"/>
    <x v="2"/>
    <x v="2"/>
    <x v="82"/>
    <x v="0"/>
    <n v="1549000"/>
  </r>
  <r>
    <x v="11"/>
    <x v="6"/>
    <x v="0"/>
    <x v="1"/>
    <x v="2"/>
    <x v="2"/>
    <x v="25"/>
    <x v="0"/>
    <n v="0"/>
  </r>
  <r>
    <x v="11"/>
    <x v="6"/>
    <x v="0"/>
    <x v="1"/>
    <x v="2"/>
    <x v="2"/>
    <x v="69"/>
    <x v="0"/>
    <n v="168035.26"/>
  </r>
  <r>
    <x v="11"/>
    <x v="6"/>
    <x v="0"/>
    <x v="1"/>
    <x v="2"/>
    <x v="2"/>
    <x v="32"/>
    <x v="0"/>
    <n v="1377063.53"/>
  </r>
  <r>
    <x v="11"/>
    <x v="6"/>
    <x v="0"/>
    <x v="1"/>
    <x v="2"/>
    <x v="2"/>
    <x v="93"/>
    <x v="0"/>
    <n v="-224300"/>
  </r>
  <r>
    <x v="11"/>
    <x v="6"/>
    <x v="0"/>
    <x v="1"/>
    <x v="2"/>
    <x v="2"/>
    <x v="66"/>
    <x v="0"/>
    <m/>
  </r>
  <r>
    <x v="11"/>
    <x v="6"/>
    <x v="0"/>
    <x v="1"/>
    <x v="2"/>
    <x v="2"/>
    <x v="102"/>
    <x v="0"/>
    <n v="-16100"/>
  </r>
  <r>
    <x v="11"/>
    <x v="6"/>
    <x v="0"/>
    <x v="1"/>
    <x v="2"/>
    <x v="2"/>
    <x v="63"/>
    <x v="0"/>
    <n v="137716.51"/>
  </r>
  <r>
    <x v="11"/>
    <x v="6"/>
    <x v="0"/>
    <x v="1"/>
    <x v="2"/>
    <x v="2"/>
    <x v="108"/>
    <x v="0"/>
    <n v="-8580"/>
  </r>
  <r>
    <x v="11"/>
    <x v="6"/>
    <x v="0"/>
    <x v="1"/>
    <x v="2"/>
    <x v="2"/>
    <x v="94"/>
    <x v="0"/>
    <n v="0"/>
  </r>
  <r>
    <x v="11"/>
    <x v="6"/>
    <x v="0"/>
    <x v="1"/>
    <x v="2"/>
    <x v="2"/>
    <x v="19"/>
    <x v="0"/>
    <n v="16100"/>
  </r>
  <r>
    <x v="11"/>
    <x v="6"/>
    <x v="0"/>
    <x v="1"/>
    <x v="2"/>
    <x v="2"/>
    <x v="62"/>
    <x v="0"/>
    <n v="1962912"/>
  </r>
  <r>
    <x v="11"/>
    <x v="6"/>
    <x v="0"/>
    <x v="1"/>
    <x v="2"/>
    <x v="2"/>
    <x v="78"/>
    <x v="0"/>
    <m/>
  </r>
  <r>
    <x v="11"/>
    <x v="6"/>
    <x v="0"/>
    <x v="1"/>
    <x v="2"/>
    <x v="2"/>
    <x v="40"/>
    <x v="0"/>
    <n v="502810"/>
  </r>
  <r>
    <x v="11"/>
    <x v="6"/>
    <x v="0"/>
    <x v="1"/>
    <x v="2"/>
    <x v="2"/>
    <x v="88"/>
    <x v="0"/>
    <m/>
  </r>
  <r>
    <x v="11"/>
    <x v="6"/>
    <x v="0"/>
    <x v="1"/>
    <x v="2"/>
    <x v="2"/>
    <x v="84"/>
    <x v="0"/>
    <m/>
  </r>
  <r>
    <x v="11"/>
    <x v="6"/>
    <x v="0"/>
    <x v="1"/>
    <x v="2"/>
    <x v="2"/>
    <x v="5"/>
    <x v="0"/>
    <n v="75436.2"/>
  </r>
  <r>
    <x v="11"/>
    <x v="6"/>
    <x v="0"/>
    <x v="1"/>
    <x v="2"/>
    <x v="2"/>
    <x v="27"/>
    <x v="0"/>
    <n v="687023.57"/>
  </r>
  <r>
    <x v="11"/>
    <x v="6"/>
    <x v="0"/>
    <x v="1"/>
    <x v="2"/>
    <x v="2"/>
    <x v="105"/>
    <x v="0"/>
    <n v="-56075"/>
  </r>
  <r>
    <x v="11"/>
    <x v="6"/>
    <x v="0"/>
    <x v="1"/>
    <x v="2"/>
    <x v="2"/>
    <x v="30"/>
    <x v="0"/>
    <n v="431828.2"/>
  </r>
  <r>
    <x v="11"/>
    <x v="6"/>
    <x v="0"/>
    <x v="1"/>
    <x v="2"/>
    <x v="2"/>
    <x v="95"/>
    <x v="0"/>
    <n v="74689.75"/>
  </r>
  <r>
    <x v="11"/>
    <x v="6"/>
    <x v="0"/>
    <x v="1"/>
    <x v="2"/>
    <x v="2"/>
    <x v="96"/>
    <x v="0"/>
    <m/>
  </r>
  <r>
    <x v="11"/>
    <x v="6"/>
    <x v="0"/>
    <x v="1"/>
    <x v="2"/>
    <x v="2"/>
    <x v="79"/>
    <x v="0"/>
    <n v="241627.89"/>
  </r>
  <r>
    <x v="11"/>
    <x v="6"/>
    <x v="0"/>
    <x v="1"/>
    <x v="2"/>
    <x v="2"/>
    <x v="109"/>
    <x v="0"/>
    <n v="-2831.4"/>
  </r>
  <r>
    <x v="11"/>
    <x v="6"/>
    <x v="0"/>
    <x v="1"/>
    <x v="2"/>
    <x v="2"/>
    <x v="97"/>
    <x v="0"/>
    <n v="16489"/>
  </r>
  <r>
    <x v="11"/>
    <x v="6"/>
    <x v="0"/>
    <x v="1"/>
    <x v="2"/>
    <x v="2"/>
    <x v="99"/>
    <x v="0"/>
    <n v="18192.47"/>
  </r>
  <r>
    <x v="11"/>
    <x v="6"/>
    <x v="0"/>
    <x v="1"/>
    <x v="2"/>
    <x v="2"/>
    <x v="100"/>
    <x v="0"/>
    <n v="-4435.3900000000003"/>
  </r>
  <r>
    <x v="11"/>
    <x v="6"/>
    <x v="0"/>
    <x v="1"/>
    <x v="2"/>
    <x v="2"/>
    <x v="89"/>
    <x v="0"/>
    <m/>
  </r>
  <r>
    <x v="11"/>
    <x v="6"/>
    <x v="0"/>
    <x v="1"/>
    <x v="2"/>
    <x v="14"/>
    <x v="70"/>
    <x v="0"/>
    <n v="850001"/>
  </r>
  <r>
    <x v="11"/>
    <x v="6"/>
    <x v="0"/>
    <x v="1"/>
    <x v="2"/>
    <x v="14"/>
    <x v="71"/>
    <x v="0"/>
    <n v="850000"/>
  </r>
  <r>
    <x v="11"/>
    <x v="6"/>
    <x v="0"/>
    <x v="1"/>
    <x v="2"/>
    <x v="14"/>
    <x v="72"/>
    <x v="0"/>
    <n v="111200"/>
  </r>
  <r>
    <x v="11"/>
    <x v="6"/>
    <x v="0"/>
    <x v="1"/>
    <x v="2"/>
    <x v="14"/>
    <x v="73"/>
    <x v="0"/>
    <n v="3518400"/>
  </r>
  <r>
    <x v="11"/>
    <x v="6"/>
    <x v="0"/>
    <x v="1"/>
    <x v="2"/>
    <x v="2"/>
    <x v="31"/>
    <x v="0"/>
    <n v="97111862.930000007"/>
  </r>
  <r>
    <x v="11"/>
    <x v="6"/>
    <x v="0"/>
    <x v="1"/>
    <x v="2"/>
    <x v="2"/>
    <x v="6"/>
    <x v="0"/>
    <n v="-44854927.090000004"/>
  </r>
  <r>
    <x v="11"/>
    <x v="6"/>
    <x v="0"/>
    <x v="1"/>
    <x v="2"/>
    <x v="2"/>
    <x v="41"/>
    <x v="0"/>
    <n v="1065425"/>
  </r>
  <r>
    <x v="11"/>
    <x v="6"/>
    <x v="0"/>
    <x v="1"/>
    <x v="2"/>
    <x v="2"/>
    <x v="42"/>
    <x v="0"/>
    <m/>
  </r>
  <r>
    <x v="11"/>
    <x v="6"/>
    <x v="0"/>
    <x v="1"/>
    <x v="2"/>
    <x v="2"/>
    <x v="21"/>
    <x v="0"/>
    <n v="28089976.620000001"/>
  </r>
  <r>
    <x v="11"/>
    <x v="6"/>
    <x v="0"/>
    <x v="1"/>
    <x v="2"/>
    <x v="2"/>
    <x v="43"/>
    <x v="0"/>
    <n v="-16936.66"/>
  </r>
  <r>
    <x v="11"/>
    <x v="6"/>
    <x v="0"/>
    <x v="1"/>
    <x v="2"/>
    <x v="2"/>
    <x v="106"/>
    <x v="0"/>
    <n v="8000"/>
  </r>
  <r>
    <x v="11"/>
    <x v="6"/>
    <x v="0"/>
    <x v="1"/>
    <x v="2"/>
    <x v="2"/>
    <x v="67"/>
    <x v="0"/>
    <n v="-9093963.25"/>
  </r>
  <r>
    <x v="11"/>
    <x v="6"/>
    <x v="0"/>
    <x v="1"/>
    <x v="2"/>
    <x v="2"/>
    <x v="38"/>
    <x v="0"/>
    <m/>
  </r>
  <r>
    <x v="11"/>
    <x v="6"/>
    <x v="0"/>
    <x v="1"/>
    <x v="2"/>
    <x v="2"/>
    <x v="39"/>
    <x v="0"/>
    <n v="0"/>
  </r>
  <r>
    <x v="11"/>
    <x v="6"/>
    <x v="0"/>
    <x v="1"/>
    <x v="2"/>
    <x v="2"/>
    <x v="65"/>
    <x v="0"/>
    <n v="0"/>
  </r>
  <r>
    <x v="11"/>
    <x v="6"/>
    <x v="0"/>
    <x v="1"/>
    <x v="2"/>
    <x v="2"/>
    <x v="98"/>
    <x v="0"/>
    <m/>
  </r>
  <r>
    <x v="11"/>
    <x v="6"/>
    <x v="0"/>
    <x v="1"/>
    <x v="2"/>
    <x v="13"/>
    <x v="34"/>
    <x v="0"/>
    <n v="-31100601.09"/>
  </r>
  <r>
    <x v="11"/>
    <x v="6"/>
    <x v="0"/>
    <x v="1"/>
    <x v="2"/>
    <x v="8"/>
    <x v="22"/>
    <x v="0"/>
    <m/>
  </r>
  <r>
    <x v="11"/>
    <x v="6"/>
    <x v="0"/>
    <x v="2"/>
    <x v="3"/>
    <x v="4"/>
    <x v="8"/>
    <x v="0"/>
    <n v="200000000"/>
  </r>
  <r>
    <x v="11"/>
    <x v="6"/>
    <x v="0"/>
    <x v="2"/>
    <x v="3"/>
    <x v="4"/>
    <x v="9"/>
    <x v="0"/>
    <n v="-194000000"/>
  </r>
  <r>
    <x v="11"/>
    <x v="6"/>
    <x v="0"/>
    <x v="2"/>
    <x v="3"/>
    <x v="4"/>
    <x v="46"/>
    <x v="0"/>
    <n v="54327800"/>
  </r>
  <r>
    <x v="11"/>
    <x v="6"/>
    <x v="0"/>
    <x v="2"/>
    <x v="3"/>
    <x v="5"/>
    <x v="54"/>
    <x v="0"/>
    <n v="203017663.20000005"/>
  </r>
  <r>
    <x v="11"/>
    <x v="6"/>
    <x v="0"/>
    <x v="2"/>
    <x v="3"/>
    <x v="5"/>
    <x v="60"/>
    <x v="0"/>
    <n v="82681315.879999995"/>
  </r>
  <r>
    <x v="0"/>
    <x v="6"/>
    <x v="0"/>
    <x v="0"/>
    <x v="0"/>
    <x v="0"/>
    <x v="0"/>
    <x v="0"/>
    <m/>
  </r>
  <r>
    <x v="0"/>
    <x v="6"/>
    <x v="0"/>
    <x v="0"/>
    <x v="0"/>
    <x v="0"/>
    <x v="11"/>
    <x v="0"/>
    <n v="1533464.15"/>
  </r>
  <r>
    <x v="0"/>
    <x v="6"/>
    <x v="0"/>
    <x v="0"/>
    <x v="0"/>
    <x v="0"/>
    <x v="1"/>
    <x v="0"/>
    <m/>
  </r>
  <r>
    <x v="0"/>
    <x v="6"/>
    <x v="0"/>
    <x v="0"/>
    <x v="0"/>
    <x v="0"/>
    <x v="44"/>
    <x v="0"/>
    <n v="100961321.79000001"/>
  </r>
  <r>
    <x v="0"/>
    <x v="6"/>
    <x v="0"/>
    <x v="0"/>
    <x v="0"/>
    <x v="0"/>
    <x v="90"/>
    <x v="0"/>
    <n v="2314534.0499999998"/>
  </r>
  <r>
    <x v="0"/>
    <x v="6"/>
    <x v="0"/>
    <x v="0"/>
    <x v="0"/>
    <x v="18"/>
    <x v="91"/>
    <x v="0"/>
    <m/>
  </r>
  <r>
    <x v="0"/>
    <x v="6"/>
    <x v="0"/>
    <x v="0"/>
    <x v="0"/>
    <x v="12"/>
    <x v="51"/>
    <x v="6"/>
    <n v="8275199.5999999996"/>
  </r>
  <r>
    <x v="0"/>
    <x v="6"/>
    <x v="0"/>
    <x v="0"/>
    <x v="0"/>
    <x v="12"/>
    <x v="51"/>
    <x v="1"/>
    <n v="14102816.76"/>
  </r>
  <r>
    <x v="0"/>
    <x v="6"/>
    <x v="0"/>
    <x v="0"/>
    <x v="0"/>
    <x v="19"/>
    <x v="28"/>
    <x v="0"/>
    <n v="213488039.83000001"/>
  </r>
  <r>
    <x v="0"/>
    <x v="6"/>
    <x v="0"/>
    <x v="0"/>
    <x v="0"/>
    <x v="19"/>
    <x v="24"/>
    <x v="0"/>
    <n v="146081925.65000001"/>
  </r>
  <r>
    <x v="0"/>
    <x v="6"/>
    <x v="0"/>
    <x v="0"/>
    <x v="0"/>
    <x v="19"/>
    <x v="103"/>
    <x v="0"/>
    <n v="1"/>
  </r>
  <r>
    <x v="0"/>
    <x v="6"/>
    <x v="0"/>
    <x v="0"/>
    <x v="0"/>
    <x v="19"/>
    <x v="61"/>
    <x v="0"/>
    <n v="1634838.05"/>
  </r>
  <r>
    <x v="0"/>
    <x v="6"/>
    <x v="0"/>
    <x v="0"/>
    <x v="0"/>
    <x v="19"/>
    <x v="2"/>
    <x v="0"/>
    <n v="-147917"/>
  </r>
  <r>
    <x v="0"/>
    <x v="6"/>
    <x v="0"/>
    <x v="0"/>
    <x v="0"/>
    <x v="19"/>
    <x v="47"/>
    <x v="0"/>
    <n v="18494566.539999999"/>
  </r>
  <r>
    <x v="0"/>
    <x v="6"/>
    <x v="0"/>
    <x v="0"/>
    <x v="0"/>
    <x v="19"/>
    <x v="55"/>
    <x v="0"/>
    <n v="-507511.74"/>
  </r>
  <r>
    <x v="0"/>
    <x v="6"/>
    <x v="0"/>
    <x v="0"/>
    <x v="0"/>
    <x v="19"/>
    <x v="48"/>
    <x v="0"/>
    <n v="5885588.8099999996"/>
  </r>
  <r>
    <x v="0"/>
    <x v="6"/>
    <x v="0"/>
    <x v="0"/>
    <x v="0"/>
    <x v="19"/>
    <x v="74"/>
    <x v="0"/>
    <n v="0"/>
  </r>
  <r>
    <x v="0"/>
    <x v="6"/>
    <x v="0"/>
    <x v="0"/>
    <x v="0"/>
    <x v="19"/>
    <x v="75"/>
    <x v="0"/>
    <n v="0"/>
  </r>
  <r>
    <x v="0"/>
    <x v="6"/>
    <x v="0"/>
    <x v="0"/>
    <x v="0"/>
    <x v="19"/>
    <x v="77"/>
    <x v="0"/>
    <n v="0"/>
  </r>
  <r>
    <x v="0"/>
    <x v="6"/>
    <x v="0"/>
    <x v="0"/>
    <x v="0"/>
    <x v="19"/>
    <x v="49"/>
    <x v="0"/>
    <n v="0"/>
  </r>
  <r>
    <x v="0"/>
    <x v="6"/>
    <x v="0"/>
    <x v="0"/>
    <x v="0"/>
    <x v="19"/>
    <x v="56"/>
    <x v="0"/>
    <n v="0"/>
  </r>
  <r>
    <x v="0"/>
    <x v="6"/>
    <x v="0"/>
    <x v="0"/>
    <x v="0"/>
    <x v="19"/>
    <x v="52"/>
    <x v="0"/>
    <n v="898541.71"/>
  </r>
  <r>
    <x v="0"/>
    <x v="6"/>
    <x v="0"/>
    <x v="0"/>
    <x v="0"/>
    <x v="19"/>
    <x v="109"/>
    <x v="0"/>
    <n v="-25119.59"/>
  </r>
  <r>
    <x v="0"/>
    <x v="6"/>
    <x v="0"/>
    <x v="0"/>
    <x v="0"/>
    <x v="19"/>
    <x v="107"/>
    <x v="0"/>
    <n v="5602000"/>
  </r>
  <r>
    <x v="0"/>
    <x v="6"/>
    <x v="0"/>
    <x v="0"/>
    <x v="0"/>
    <x v="19"/>
    <x v="36"/>
    <x v="0"/>
    <n v="5420190"/>
  </r>
  <r>
    <x v="0"/>
    <x v="6"/>
    <x v="0"/>
    <x v="0"/>
    <x v="0"/>
    <x v="19"/>
    <x v="101"/>
    <x v="0"/>
    <n v="0"/>
  </r>
  <r>
    <x v="0"/>
    <x v="6"/>
    <x v="0"/>
    <x v="0"/>
    <x v="0"/>
    <x v="6"/>
    <x v="12"/>
    <x v="0"/>
    <n v="140365501.34999999"/>
  </r>
  <r>
    <x v="0"/>
    <x v="6"/>
    <x v="0"/>
    <x v="0"/>
    <x v="0"/>
    <x v="11"/>
    <x v="45"/>
    <x v="0"/>
    <m/>
  </r>
  <r>
    <x v="0"/>
    <x v="6"/>
    <x v="0"/>
    <x v="0"/>
    <x v="1"/>
    <x v="7"/>
    <x v="13"/>
    <x v="0"/>
    <n v="4637000"/>
  </r>
  <r>
    <x v="0"/>
    <x v="6"/>
    <x v="0"/>
    <x v="0"/>
    <x v="1"/>
    <x v="7"/>
    <x v="92"/>
    <x v="0"/>
    <n v="2210008"/>
  </r>
  <r>
    <x v="0"/>
    <x v="6"/>
    <x v="0"/>
    <x v="0"/>
    <x v="1"/>
    <x v="7"/>
    <x v="68"/>
    <x v="0"/>
    <n v="8953001"/>
  </r>
  <r>
    <x v="0"/>
    <x v="6"/>
    <x v="0"/>
    <x v="0"/>
    <x v="1"/>
    <x v="16"/>
    <x v="83"/>
    <x v="0"/>
    <n v="-1692297"/>
  </r>
  <r>
    <x v="0"/>
    <x v="6"/>
    <x v="0"/>
    <x v="0"/>
    <x v="1"/>
    <x v="16"/>
    <x v="85"/>
    <x v="0"/>
    <n v="2149600"/>
  </r>
  <r>
    <x v="0"/>
    <x v="6"/>
    <x v="0"/>
    <x v="0"/>
    <x v="1"/>
    <x v="16"/>
    <x v="86"/>
    <x v="0"/>
    <n v="-869001"/>
  </r>
  <r>
    <x v="0"/>
    <x v="6"/>
    <x v="0"/>
    <x v="0"/>
    <x v="1"/>
    <x v="15"/>
    <x v="76"/>
    <x v="0"/>
    <n v="1995000"/>
  </r>
  <r>
    <x v="0"/>
    <x v="6"/>
    <x v="0"/>
    <x v="0"/>
    <x v="1"/>
    <x v="17"/>
    <x v="87"/>
    <x v="0"/>
    <n v="-1995000"/>
  </r>
  <r>
    <x v="0"/>
    <x v="6"/>
    <x v="0"/>
    <x v="1"/>
    <x v="2"/>
    <x v="8"/>
    <x v="50"/>
    <x v="0"/>
    <m/>
  </r>
  <r>
    <x v="0"/>
    <x v="6"/>
    <x v="0"/>
    <x v="1"/>
    <x v="2"/>
    <x v="8"/>
    <x v="14"/>
    <x v="0"/>
    <n v="168372359.77000001"/>
  </r>
  <r>
    <x v="0"/>
    <x v="6"/>
    <x v="0"/>
    <x v="1"/>
    <x v="2"/>
    <x v="8"/>
    <x v="53"/>
    <x v="0"/>
    <n v="6303719.3499999996"/>
  </r>
  <r>
    <x v="0"/>
    <x v="6"/>
    <x v="0"/>
    <x v="1"/>
    <x v="2"/>
    <x v="20"/>
    <x v="104"/>
    <x v="1"/>
    <n v="0"/>
  </r>
  <r>
    <x v="0"/>
    <x v="6"/>
    <x v="0"/>
    <x v="1"/>
    <x v="2"/>
    <x v="9"/>
    <x v="81"/>
    <x v="0"/>
    <n v="0"/>
  </r>
  <r>
    <x v="0"/>
    <x v="6"/>
    <x v="0"/>
    <x v="1"/>
    <x v="2"/>
    <x v="9"/>
    <x v="15"/>
    <x v="0"/>
    <n v="5065219"/>
  </r>
  <r>
    <x v="0"/>
    <x v="6"/>
    <x v="0"/>
    <x v="1"/>
    <x v="2"/>
    <x v="9"/>
    <x v="16"/>
    <x v="0"/>
    <n v="607826"/>
  </r>
  <r>
    <x v="0"/>
    <x v="6"/>
    <x v="0"/>
    <x v="1"/>
    <x v="2"/>
    <x v="9"/>
    <x v="17"/>
    <x v="0"/>
    <n v="15302555.68"/>
  </r>
  <r>
    <x v="0"/>
    <x v="6"/>
    <x v="0"/>
    <x v="1"/>
    <x v="2"/>
    <x v="9"/>
    <x v="18"/>
    <x v="0"/>
    <n v="1153619"/>
  </r>
  <r>
    <x v="0"/>
    <x v="6"/>
    <x v="0"/>
    <x v="1"/>
    <x v="2"/>
    <x v="3"/>
    <x v="7"/>
    <x v="0"/>
    <m/>
  </r>
  <r>
    <x v="0"/>
    <x v="6"/>
    <x v="0"/>
    <x v="1"/>
    <x v="2"/>
    <x v="3"/>
    <x v="7"/>
    <x v="0"/>
    <m/>
  </r>
  <r>
    <x v="0"/>
    <x v="6"/>
    <x v="0"/>
    <x v="1"/>
    <x v="2"/>
    <x v="3"/>
    <x v="7"/>
    <x v="0"/>
    <m/>
  </r>
  <r>
    <x v="0"/>
    <x v="6"/>
    <x v="0"/>
    <x v="1"/>
    <x v="2"/>
    <x v="3"/>
    <x v="7"/>
    <x v="0"/>
    <m/>
  </r>
  <r>
    <x v="0"/>
    <x v="6"/>
    <x v="0"/>
    <x v="1"/>
    <x v="2"/>
    <x v="3"/>
    <x v="7"/>
    <x v="0"/>
    <m/>
  </r>
  <r>
    <x v="0"/>
    <x v="6"/>
    <x v="0"/>
    <x v="1"/>
    <x v="2"/>
    <x v="2"/>
    <x v="110"/>
    <x v="0"/>
    <n v="1549000"/>
  </r>
  <r>
    <x v="0"/>
    <x v="6"/>
    <x v="0"/>
    <x v="1"/>
    <x v="2"/>
    <x v="2"/>
    <x v="111"/>
    <x v="0"/>
    <n v="565202"/>
  </r>
  <r>
    <x v="0"/>
    <x v="6"/>
    <x v="0"/>
    <x v="1"/>
    <x v="2"/>
    <x v="2"/>
    <x v="112"/>
    <x v="0"/>
    <n v="101935.6"/>
  </r>
  <r>
    <x v="0"/>
    <x v="6"/>
    <x v="0"/>
    <x v="1"/>
    <x v="2"/>
    <x v="2"/>
    <x v="113"/>
    <x v="0"/>
    <n v="-310.60000000000002"/>
  </r>
  <r>
    <x v="0"/>
    <x v="6"/>
    <x v="0"/>
    <x v="1"/>
    <x v="2"/>
    <x v="2"/>
    <x v="114"/>
    <x v="0"/>
    <n v="134192.57"/>
  </r>
  <r>
    <x v="0"/>
    <x v="6"/>
    <x v="0"/>
    <x v="1"/>
    <x v="2"/>
    <x v="2"/>
    <x v="115"/>
    <x v="0"/>
    <n v="-224300"/>
  </r>
  <r>
    <x v="0"/>
    <x v="6"/>
    <x v="0"/>
    <x v="1"/>
    <x v="2"/>
    <x v="2"/>
    <x v="63"/>
    <x v="0"/>
    <n v="123818.76"/>
  </r>
  <r>
    <x v="0"/>
    <x v="6"/>
    <x v="0"/>
    <x v="1"/>
    <x v="2"/>
    <x v="2"/>
    <x v="108"/>
    <x v="0"/>
    <n v="-8580"/>
  </r>
  <r>
    <x v="0"/>
    <x v="6"/>
    <x v="0"/>
    <x v="1"/>
    <x v="2"/>
    <x v="2"/>
    <x v="116"/>
    <x v="0"/>
    <n v="7915.19"/>
  </r>
  <r>
    <x v="0"/>
    <x v="6"/>
    <x v="0"/>
    <x v="1"/>
    <x v="2"/>
    <x v="2"/>
    <x v="117"/>
    <x v="0"/>
    <n v="16100"/>
  </r>
  <r>
    <x v="0"/>
    <x v="6"/>
    <x v="0"/>
    <x v="1"/>
    <x v="2"/>
    <x v="2"/>
    <x v="118"/>
    <x v="0"/>
    <n v="1441689.55"/>
  </r>
  <r>
    <x v="0"/>
    <x v="6"/>
    <x v="0"/>
    <x v="1"/>
    <x v="2"/>
    <x v="2"/>
    <x v="119"/>
    <x v="0"/>
    <n v="726000"/>
  </r>
  <r>
    <x v="0"/>
    <x v="6"/>
    <x v="0"/>
    <x v="1"/>
    <x v="2"/>
    <x v="2"/>
    <x v="120"/>
    <x v="0"/>
    <n v="75067.69"/>
  </r>
  <r>
    <x v="0"/>
    <x v="6"/>
    <x v="0"/>
    <x v="1"/>
    <x v="2"/>
    <x v="2"/>
    <x v="121"/>
    <x v="0"/>
    <n v="94168.320000000007"/>
  </r>
  <r>
    <x v="0"/>
    <x v="6"/>
    <x v="0"/>
    <x v="1"/>
    <x v="2"/>
    <x v="2"/>
    <x v="122"/>
    <x v="0"/>
    <n v="736138.57"/>
  </r>
  <r>
    <x v="0"/>
    <x v="6"/>
    <x v="0"/>
    <x v="1"/>
    <x v="2"/>
    <x v="2"/>
    <x v="105"/>
    <x v="0"/>
    <n v="-56075"/>
  </r>
  <r>
    <x v="0"/>
    <x v="6"/>
    <x v="0"/>
    <x v="1"/>
    <x v="2"/>
    <x v="2"/>
    <x v="123"/>
    <x v="0"/>
    <n v="456930.99"/>
  </r>
  <r>
    <x v="0"/>
    <x v="6"/>
    <x v="0"/>
    <x v="1"/>
    <x v="2"/>
    <x v="2"/>
    <x v="124"/>
    <x v="0"/>
    <n v="416718.89"/>
  </r>
  <r>
    <x v="0"/>
    <x v="6"/>
    <x v="0"/>
    <x v="1"/>
    <x v="2"/>
    <x v="2"/>
    <x v="109"/>
    <x v="0"/>
    <n v="-2831.4"/>
  </r>
  <r>
    <x v="0"/>
    <x v="6"/>
    <x v="0"/>
    <x v="1"/>
    <x v="2"/>
    <x v="2"/>
    <x v="97"/>
    <x v="0"/>
    <n v="16489"/>
  </r>
  <r>
    <x v="0"/>
    <x v="6"/>
    <x v="0"/>
    <x v="1"/>
    <x v="2"/>
    <x v="2"/>
    <x v="99"/>
    <x v="0"/>
    <n v="24230.57"/>
  </r>
  <r>
    <x v="0"/>
    <x v="6"/>
    <x v="0"/>
    <x v="1"/>
    <x v="2"/>
    <x v="2"/>
    <x v="100"/>
    <x v="0"/>
    <n v="-4435.3900000000003"/>
  </r>
  <r>
    <x v="0"/>
    <x v="6"/>
    <x v="0"/>
    <x v="1"/>
    <x v="2"/>
    <x v="14"/>
    <x v="70"/>
    <x v="0"/>
    <n v="850001"/>
  </r>
  <r>
    <x v="0"/>
    <x v="6"/>
    <x v="0"/>
    <x v="1"/>
    <x v="2"/>
    <x v="14"/>
    <x v="71"/>
    <x v="0"/>
    <n v="850000"/>
  </r>
  <r>
    <x v="0"/>
    <x v="6"/>
    <x v="0"/>
    <x v="1"/>
    <x v="2"/>
    <x v="14"/>
    <x v="72"/>
    <x v="0"/>
    <n v="109300"/>
  </r>
  <r>
    <x v="0"/>
    <x v="6"/>
    <x v="0"/>
    <x v="1"/>
    <x v="2"/>
    <x v="14"/>
    <x v="73"/>
    <x v="0"/>
    <n v="3518300"/>
  </r>
  <r>
    <x v="0"/>
    <x v="6"/>
    <x v="0"/>
    <x v="1"/>
    <x v="2"/>
    <x v="2"/>
    <x v="31"/>
    <x v="0"/>
    <n v="122757187.43000001"/>
  </r>
  <r>
    <x v="0"/>
    <x v="6"/>
    <x v="0"/>
    <x v="1"/>
    <x v="2"/>
    <x v="2"/>
    <x v="6"/>
    <x v="0"/>
    <n v="-48548593.789999999"/>
  </r>
  <r>
    <x v="0"/>
    <x v="6"/>
    <x v="0"/>
    <x v="1"/>
    <x v="2"/>
    <x v="2"/>
    <x v="41"/>
    <x v="0"/>
    <n v="1065425"/>
  </r>
  <r>
    <x v="0"/>
    <x v="6"/>
    <x v="0"/>
    <x v="1"/>
    <x v="2"/>
    <x v="2"/>
    <x v="42"/>
    <x v="0"/>
    <m/>
  </r>
  <r>
    <x v="0"/>
    <x v="6"/>
    <x v="0"/>
    <x v="1"/>
    <x v="2"/>
    <x v="2"/>
    <x v="21"/>
    <x v="0"/>
    <n v="28042800.620000001"/>
  </r>
  <r>
    <x v="0"/>
    <x v="6"/>
    <x v="0"/>
    <x v="1"/>
    <x v="2"/>
    <x v="2"/>
    <x v="43"/>
    <x v="0"/>
    <n v="-16936.66"/>
  </r>
  <r>
    <x v="0"/>
    <x v="6"/>
    <x v="0"/>
    <x v="1"/>
    <x v="2"/>
    <x v="2"/>
    <x v="106"/>
    <x v="0"/>
    <n v="8000"/>
  </r>
  <r>
    <x v="0"/>
    <x v="6"/>
    <x v="0"/>
    <x v="1"/>
    <x v="2"/>
    <x v="2"/>
    <x v="67"/>
    <x v="0"/>
    <n v="-9264988.1899999995"/>
  </r>
  <r>
    <x v="0"/>
    <x v="6"/>
    <x v="0"/>
    <x v="1"/>
    <x v="2"/>
    <x v="2"/>
    <x v="38"/>
    <x v="0"/>
    <m/>
  </r>
  <r>
    <x v="0"/>
    <x v="6"/>
    <x v="0"/>
    <x v="1"/>
    <x v="2"/>
    <x v="2"/>
    <x v="39"/>
    <x v="0"/>
    <n v="0"/>
  </r>
  <r>
    <x v="0"/>
    <x v="6"/>
    <x v="0"/>
    <x v="1"/>
    <x v="2"/>
    <x v="2"/>
    <x v="65"/>
    <x v="0"/>
    <n v="0"/>
  </r>
  <r>
    <x v="0"/>
    <x v="6"/>
    <x v="0"/>
    <x v="1"/>
    <x v="2"/>
    <x v="2"/>
    <x v="98"/>
    <x v="0"/>
    <m/>
  </r>
  <r>
    <x v="0"/>
    <x v="6"/>
    <x v="0"/>
    <x v="1"/>
    <x v="2"/>
    <x v="13"/>
    <x v="34"/>
    <x v="0"/>
    <n v="964678.8599999994"/>
  </r>
  <r>
    <x v="0"/>
    <x v="6"/>
    <x v="0"/>
    <x v="1"/>
    <x v="2"/>
    <x v="8"/>
    <x v="22"/>
    <x v="0"/>
    <m/>
  </r>
  <r>
    <x v="0"/>
    <x v="6"/>
    <x v="0"/>
    <x v="2"/>
    <x v="3"/>
    <x v="4"/>
    <x v="8"/>
    <x v="0"/>
    <n v="200000000"/>
  </r>
  <r>
    <x v="0"/>
    <x v="6"/>
    <x v="0"/>
    <x v="2"/>
    <x v="3"/>
    <x v="4"/>
    <x v="9"/>
    <x v="0"/>
    <n v="-194000000"/>
  </r>
  <r>
    <x v="0"/>
    <x v="6"/>
    <x v="0"/>
    <x v="2"/>
    <x v="3"/>
    <x v="4"/>
    <x v="46"/>
    <x v="0"/>
    <n v="54327800"/>
  </r>
  <r>
    <x v="0"/>
    <x v="6"/>
    <x v="0"/>
    <x v="2"/>
    <x v="3"/>
    <x v="5"/>
    <x v="54"/>
    <x v="0"/>
    <n v="233427637.36000001"/>
  </r>
  <r>
    <x v="0"/>
    <x v="6"/>
    <x v="0"/>
    <x v="2"/>
    <x v="3"/>
    <x v="5"/>
    <x v="60"/>
    <x v="0"/>
    <n v="82681315.879999995"/>
  </r>
  <r>
    <x v="1"/>
    <x v="6"/>
    <x v="0"/>
    <x v="0"/>
    <x v="0"/>
    <x v="0"/>
    <x v="0"/>
    <x v="0"/>
    <m/>
  </r>
  <r>
    <x v="1"/>
    <x v="6"/>
    <x v="0"/>
    <x v="0"/>
    <x v="0"/>
    <x v="0"/>
    <x v="11"/>
    <x v="0"/>
    <n v="1366915.17"/>
  </r>
  <r>
    <x v="1"/>
    <x v="6"/>
    <x v="0"/>
    <x v="0"/>
    <x v="0"/>
    <x v="0"/>
    <x v="1"/>
    <x v="0"/>
    <m/>
  </r>
  <r>
    <x v="1"/>
    <x v="6"/>
    <x v="0"/>
    <x v="0"/>
    <x v="0"/>
    <x v="0"/>
    <x v="44"/>
    <x v="0"/>
    <n v="29317451.609999999"/>
  </r>
  <r>
    <x v="1"/>
    <x v="6"/>
    <x v="0"/>
    <x v="0"/>
    <x v="0"/>
    <x v="0"/>
    <x v="90"/>
    <x v="0"/>
    <n v="5942784.0800000001"/>
  </r>
  <r>
    <x v="1"/>
    <x v="6"/>
    <x v="0"/>
    <x v="0"/>
    <x v="0"/>
    <x v="18"/>
    <x v="91"/>
    <x v="0"/>
    <m/>
  </r>
  <r>
    <x v="1"/>
    <x v="6"/>
    <x v="0"/>
    <x v="0"/>
    <x v="0"/>
    <x v="12"/>
    <x v="51"/>
    <x v="6"/>
    <n v="8275199.5999999996"/>
  </r>
  <r>
    <x v="1"/>
    <x v="6"/>
    <x v="0"/>
    <x v="0"/>
    <x v="0"/>
    <x v="12"/>
    <x v="51"/>
    <x v="1"/>
    <n v="14102816.76"/>
  </r>
  <r>
    <x v="1"/>
    <x v="6"/>
    <x v="0"/>
    <x v="0"/>
    <x v="0"/>
    <x v="19"/>
    <x v="28"/>
    <x v="0"/>
    <n v="231814360.53"/>
  </r>
  <r>
    <x v="1"/>
    <x v="6"/>
    <x v="0"/>
    <x v="0"/>
    <x v="0"/>
    <x v="19"/>
    <x v="24"/>
    <x v="0"/>
    <n v="53967931.649999999"/>
  </r>
  <r>
    <x v="1"/>
    <x v="6"/>
    <x v="0"/>
    <x v="0"/>
    <x v="0"/>
    <x v="19"/>
    <x v="103"/>
    <x v="0"/>
    <n v="1"/>
  </r>
  <r>
    <x v="1"/>
    <x v="6"/>
    <x v="0"/>
    <x v="0"/>
    <x v="0"/>
    <x v="19"/>
    <x v="61"/>
    <x v="0"/>
    <n v="1339004.05"/>
  </r>
  <r>
    <x v="1"/>
    <x v="6"/>
    <x v="0"/>
    <x v="0"/>
    <x v="0"/>
    <x v="19"/>
    <x v="2"/>
    <x v="0"/>
    <m/>
  </r>
  <r>
    <x v="1"/>
    <x v="6"/>
    <x v="0"/>
    <x v="0"/>
    <x v="0"/>
    <x v="19"/>
    <x v="47"/>
    <x v="0"/>
    <n v="21092366.82"/>
  </r>
  <r>
    <x v="1"/>
    <x v="6"/>
    <x v="0"/>
    <x v="0"/>
    <x v="0"/>
    <x v="19"/>
    <x v="55"/>
    <x v="0"/>
    <n v="-507511.74"/>
  </r>
  <r>
    <x v="1"/>
    <x v="6"/>
    <x v="0"/>
    <x v="0"/>
    <x v="0"/>
    <x v="19"/>
    <x v="48"/>
    <x v="0"/>
    <n v="3199759.81"/>
  </r>
  <r>
    <x v="1"/>
    <x v="6"/>
    <x v="0"/>
    <x v="0"/>
    <x v="0"/>
    <x v="19"/>
    <x v="74"/>
    <x v="0"/>
    <n v="0"/>
  </r>
  <r>
    <x v="1"/>
    <x v="6"/>
    <x v="0"/>
    <x v="0"/>
    <x v="0"/>
    <x v="19"/>
    <x v="75"/>
    <x v="0"/>
    <n v="0"/>
  </r>
  <r>
    <x v="1"/>
    <x v="6"/>
    <x v="0"/>
    <x v="0"/>
    <x v="0"/>
    <x v="19"/>
    <x v="77"/>
    <x v="0"/>
    <n v="0"/>
  </r>
  <r>
    <x v="1"/>
    <x v="6"/>
    <x v="0"/>
    <x v="0"/>
    <x v="0"/>
    <x v="19"/>
    <x v="49"/>
    <x v="0"/>
    <n v="0"/>
  </r>
  <r>
    <x v="1"/>
    <x v="6"/>
    <x v="0"/>
    <x v="0"/>
    <x v="0"/>
    <x v="19"/>
    <x v="56"/>
    <x v="0"/>
    <n v="0"/>
  </r>
  <r>
    <x v="1"/>
    <x v="6"/>
    <x v="0"/>
    <x v="0"/>
    <x v="0"/>
    <x v="19"/>
    <x v="52"/>
    <x v="0"/>
    <n v="963912.17"/>
  </r>
  <r>
    <x v="1"/>
    <x v="6"/>
    <x v="0"/>
    <x v="0"/>
    <x v="0"/>
    <x v="19"/>
    <x v="109"/>
    <x v="0"/>
    <n v="-25119.59"/>
  </r>
  <r>
    <x v="1"/>
    <x v="6"/>
    <x v="0"/>
    <x v="0"/>
    <x v="0"/>
    <x v="19"/>
    <x v="107"/>
    <x v="0"/>
    <n v="5602000"/>
  </r>
  <r>
    <x v="1"/>
    <x v="6"/>
    <x v="0"/>
    <x v="0"/>
    <x v="0"/>
    <x v="19"/>
    <x v="36"/>
    <x v="0"/>
    <n v="6338190"/>
  </r>
  <r>
    <x v="1"/>
    <x v="6"/>
    <x v="0"/>
    <x v="0"/>
    <x v="0"/>
    <x v="19"/>
    <x v="101"/>
    <x v="0"/>
    <n v="0"/>
  </r>
  <r>
    <x v="1"/>
    <x v="6"/>
    <x v="0"/>
    <x v="0"/>
    <x v="0"/>
    <x v="6"/>
    <x v="12"/>
    <x v="0"/>
    <n v="192474161.34999999"/>
  </r>
  <r>
    <x v="1"/>
    <x v="6"/>
    <x v="0"/>
    <x v="0"/>
    <x v="0"/>
    <x v="11"/>
    <x v="45"/>
    <x v="0"/>
    <m/>
  </r>
  <r>
    <x v="1"/>
    <x v="6"/>
    <x v="0"/>
    <x v="0"/>
    <x v="1"/>
    <x v="7"/>
    <x v="13"/>
    <x v="0"/>
    <n v="4637000"/>
  </r>
  <r>
    <x v="1"/>
    <x v="6"/>
    <x v="0"/>
    <x v="0"/>
    <x v="1"/>
    <x v="7"/>
    <x v="92"/>
    <x v="0"/>
    <n v="2210008"/>
  </r>
  <r>
    <x v="1"/>
    <x v="6"/>
    <x v="0"/>
    <x v="0"/>
    <x v="1"/>
    <x v="7"/>
    <x v="68"/>
    <x v="0"/>
    <n v="8953001"/>
  </r>
  <r>
    <x v="1"/>
    <x v="6"/>
    <x v="0"/>
    <x v="0"/>
    <x v="1"/>
    <x v="16"/>
    <x v="83"/>
    <x v="0"/>
    <n v="-1692297"/>
  </r>
  <r>
    <x v="1"/>
    <x v="6"/>
    <x v="0"/>
    <x v="0"/>
    <x v="1"/>
    <x v="16"/>
    <x v="85"/>
    <x v="0"/>
    <n v="2149600"/>
  </r>
  <r>
    <x v="1"/>
    <x v="6"/>
    <x v="0"/>
    <x v="0"/>
    <x v="1"/>
    <x v="16"/>
    <x v="86"/>
    <x v="0"/>
    <n v="-869001"/>
  </r>
  <r>
    <x v="1"/>
    <x v="6"/>
    <x v="0"/>
    <x v="0"/>
    <x v="1"/>
    <x v="15"/>
    <x v="76"/>
    <x v="0"/>
    <n v="1995000"/>
  </r>
  <r>
    <x v="1"/>
    <x v="6"/>
    <x v="0"/>
    <x v="0"/>
    <x v="1"/>
    <x v="17"/>
    <x v="87"/>
    <x v="0"/>
    <n v="-1995000"/>
  </r>
  <r>
    <x v="1"/>
    <x v="6"/>
    <x v="0"/>
    <x v="1"/>
    <x v="2"/>
    <x v="8"/>
    <x v="50"/>
    <x v="0"/>
    <m/>
  </r>
  <r>
    <x v="1"/>
    <x v="6"/>
    <x v="0"/>
    <x v="1"/>
    <x v="2"/>
    <x v="8"/>
    <x v="14"/>
    <x v="0"/>
    <n v="101281135.83"/>
  </r>
  <r>
    <x v="1"/>
    <x v="6"/>
    <x v="0"/>
    <x v="1"/>
    <x v="2"/>
    <x v="8"/>
    <x v="53"/>
    <x v="0"/>
    <n v="6303719.3499999996"/>
  </r>
  <r>
    <x v="1"/>
    <x v="6"/>
    <x v="0"/>
    <x v="1"/>
    <x v="2"/>
    <x v="20"/>
    <x v="104"/>
    <x v="1"/>
    <n v="0"/>
  </r>
  <r>
    <x v="1"/>
    <x v="6"/>
    <x v="0"/>
    <x v="1"/>
    <x v="2"/>
    <x v="9"/>
    <x v="81"/>
    <x v="0"/>
    <n v="1756000"/>
  </r>
  <r>
    <x v="1"/>
    <x v="6"/>
    <x v="0"/>
    <x v="1"/>
    <x v="2"/>
    <x v="9"/>
    <x v="15"/>
    <x v="0"/>
    <n v="5916052"/>
  </r>
  <r>
    <x v="1"/>
    <x v="6"/>
    <x v="0"/>
    <x v="1"/>
    <x v="2"/>
    <x v="9"/>
    <x v="16"/>
    <x v="0"/>
    <n v="709926"/>
  </r>
  <r>
    <x v="1"/>
    <x v="6"/>
    <x v="0"/>
    <x v="1"/>
    <x v="2"/>
    <x v="9"/>
    <x v="17"/>
    <x v="0"/>
    <n v="12954639.68"/>
  </r>
  <r>
    <x v="1"/>
    <x v="6"/>
    <x v="0"/>
    <x v="1"/>
    <x v="2"/>
    <x v="9"/>
    <x v="18"/>
    <x v="0"/>
    <n v="2004452"/>
  </r>
  <r>
    <x v="1"/>
    <x v="6"/>
    <x v="0"/>
    <x v="1"/>
    <x v="2"/>
    <x v="3"/>
    <x v="7"/>
    <x v="0"/>
    <m/>
  </r>
  <r>
    <x v="1"/>
    <x v="6"/>
    <x v="0"/>
    <x v="1"/>
    <x v="2"/>
    <x v="3"/>
    <x v="7"/>
    <x v="0"/>
    <m/>
  </r>
  <r>
    <x v="1"/>
    <x v="6"/>
    <x v="0"/>
    <x v="1"/>
    <x v="2"/>
    <x v="3"/>
    <x v="7"/>
    <x v="0"/>
    <m/>
  </r>
  <r>
    <x v="1"/>
    <x v="6"/>
    <x v="0"/>
    <x v="1"/>
    <x v="2"/>
    <x v="3"/>
    <x v="7"/>
    <x v="0"/>
    <m/>
  </r>
  <r>
    <x v="1"/>
    <x v="6"/>
    <x v="0"/>
    <x v="1"/>
    <x v="2"/>
    <x v="3"/>
    <x v="7"/>
    <x v="0"/>
    <m/>
  </r>
  <r>
    <x v="1"/>
    <x v="6"/>
    <x v="0"/>
    <x v="1"/>
    <x v="2"/>
    <x v="2"/>
    <x v="110"/>
    <x v="0"/>
    <n v="1549000"/>
  </r>
  <r>
    <x v="1"/>
    <x v="6"/>
    <x v="0"/>
    <x v="1"/>
    <x v="2"/>
    <x v="2"/>
    <x v="111"/>
    <x v="0"/>
    <n v="-69798"/>
  </r>
  <r>
    <x v="1"/>
    <x v="6"/>
    <x v="0"/>
    <x v="1"/>
    <x v="2"/>
    <x v="2"/>
    <x v="112"/>
    <x v="0"/>
    <n v="156001.88"/>
  </r>
  <r>
    <x v="1"/>
    <x v="6"/>
    <x v="0"/>
    <x v="1"/>
    <x v="2"/>
    <x v="2"/>
    <x v="113"/>
    <x v="0"/>
    <n v="-310.60000000000002"/>
  </r>
  <r>
    <x v="1"/>
    <x v="6"/>
    <x v="0"/>
    <x v="1"/>
    <x v="2"/>
    <x v="2"/>
    <x v="114"/>
    <x v="0"/>
    <n v="239390.01"/>
  </r>
  <r>
    <x v="1"/>
    <x v="6"/>
    <x v="0"/>
    <x v="1"/>
    <x v="2"/>
    <x v="2"/>
    <x v="115"/>
    <x v="0"/>
    <n v="-224300"/>
  </r>
  <r>
    <x v="1"/>
    <x v="6"/>
    <x v="0"/>
    <x v="1"/>
    <x v="2"/>
    <x v="2"/>
    <x v="63"/>
    <x v="0"/>
    <n v="169741.21"/>
  </r>
  <r>
    <x v="1"/>
    <x v="6"/>
    <x v="0"/>
    <x v="1"/>
    <x v="2"/>
    <x v="2"/>
    <x v="108"/>
    <x v="0"/>
    <n v="-8580"/>
  </r>
  <r>
    <x v="1"/>
    <x v="6"/>
    <x v="0"/>
    <x v="1"/>
    <x v="2"/>
    <x v="2"/>
    <x v="116"/>
    <x v="0"/>
    <n v="23100.01"/>
  </r>
  <r>
    <x v="1"/>
    <x v="6"/>
    <x v="0"/>
    <x v="1"/>
    <x v="2"/>
    <x v="2"/>
    <x v="117"/>
    <x v="0"/>
    <n v="16100"/>
  </r>
  <r>
    <x v="1"/>
    <x v="6"/>
    <x v="0"/>
    <x v="1"/>
    <x v="2"/>
    <x v="2"/>
    <x v="118"/>
    <x v="0"/>
    <n v="2511449.5499999998"/>
  </r>
  <r>
    <x v="1"/>
    <x v="6"/>
    <x v="0"/>
    <x v="1"/>
    <x v="2"/>
    <x v="2"/>
    <x v="119"/>
    <x v="0"/>
    <n v="918310"/>
  </r>
  <r>
    <x v="1"/>
    <x v="6"/>
    <x v="0"/>
    <x v="1"/>
    <x v="2"/>
    <x v="2"/>
    <x v="120"/>
    <x v="0"/>
    <n v="38395.629999999997"/>
  </r>
  <r>
    <x v="1"/>
    <x v="6"/>
    <x v="0"/>
    <x v="1"/>
    <x v="2"/>
    <x v="2"/>
    <x v="121"/>
    <x v="0"/>
    <n v="75436.320000000007"/>
  </r>
  <r>
    <x v="1"/>
    <x v="6"/>
    <x v="0"/>
    <x v="1"/>
    <x v="2"/>
    <x v="2"/>
    <x v="122"/>
    <x v="0"/>
    <n v="372577.57"/>
  </r>
  <r>
    <x v="1"/>
    <x v="6"/>
    <x v="0"/>
    <x v="1"/>
    <x v="2"/>
    <x v="2"/>
    <x v="105"/>
    <x v="0"/>
    <n v="-56075"/>
  </r>
  <r>
    <x v="1"/>
    <x v="6"/>
    <x v="0"/>
    <x v="1"/>
    <x v="2"/>
    <x v="2"/>
    <x v="123"/>
    <x v="0"/>
    <n v="431828.2"/>
  </r>
  <r>
    <x v="1"/>
    <x v="6"/>
    <x v="0"/>
    <x v="1"/>
    <x v="2"/>
    <x v="2"/>
    <x v="124"/>
    <x v="0"/>
    <n v="343955.69"/>
  </r>
  <r>
    <x v="1"/>
    <x v="6"/>
    <x v="0"/>
    <x v="1"/>
    <x v="2"/>
    <x v="2"/>
    <x v="109"/>
    <x v="0"/>
    <n v="-2831.4"/>
  </r>
  <r>
    <x v="1"/>
    <x v="6"/>
    <x v="0"/>
    <x v="1"/>
    <x v="2"/>
    <x v="2"/>
    <x v="97"/>
    <x v="0"/>
    <n v="21489"/>
  </r>
  <r>
    <x v="1"/>
    <x v="6"/>
    <x v="0"/>
    <x v="1"/>
    <x v="2"/>
    <x v="2"/>
    <x v="99"/>
    <x v="0"/>
    <n v="21005.57"/>
  </r>
  <r>
    <x v="1"/>
    <x v="6"/>
    <x v="0"/>
    <x v="1"/>
    <x v="2"/>
    <x v="2"/>
    <x v="100"/>
    <x v="0"/>
    <n v="-4435.3900000000003"/>
  </r>
  <r>
    <x v="1"/>
    <x v="6"/>
    <x v="0"/>
    <x v="1"/>
    <x v="2"/>
    <x v="14"/>
    <x v="70"/>
    <x v="0"/>
    <n v="850001"/>
  </r>
  <r>
    <x v="1"/>
    <x v="6"/>
    <x v="0"/>
    <x v="1"/>
    <x v="2"/>
    <x v="14"/>
    <x v="71"/>
    <x v="0"/>
    <n v="850000"/>
  </r>
  <r>
    <x v="1"/>
    <x v="6"/>
    <x v="0"/>
    <x v="1"/>
    <x v="2"/>
    <x v="14"/>
    <x v="72"/>
    <x v="0"/>
    <n v="107400"/>
  </r>
  <r>
    <x v="1"/>
    <x v="6"/>
    <x v="0"/>
    <x v="1"/>
    <x v="2"/>
    <x v="14"/>
    <x v="73"/>
    <x v="0"/>
    <n v="3656200"/>
  </r>
  <r>
    <x v="1"/>
    <x v="6"/>
    <x v="0"/>
    <x v="1"/>
    <x v="2"/>
    <x v="2"/>
    <x v="31"/>
    <x v="0"/>
    <n v="30119241.780000001"/>
  </r>
  <r>
    <x v="1"/>
    <x v="6"/>
    <x v="0"/>
    <x v="1"/>
    <x v="2"/>
    <x v="2"/>
    <x v="6"/>
    <x v="0"/>
    <n v="-43243704.270000003"/>
  </r>
  <r>
    <x v="1"/>
    <x v="6"/>
    <x v="0"/>
    <x v="1"/>
    <x v="2"/>
    <x v="2"/>
    <x v="41"/>
    <x v="0"/>
    <n v="1065425"/>
  </r>
  <r>
    <x v="1"/>
    <x v="6"/>
    <x v="0"/>
    <x v="1"/>
    <x v="2"/>
    <x v="2"/>
    <x v="42"/>
    <x v="0"/>
    <m/>
  </r>
  <r>
    <x v="1"/>
    <x v="6"/>
    <x v="0"/>
    <x v="1"/>
    <x v="2"/>
    <x v="2"/>
    <x v="21"/>
    <x v="0"/>
    <n v="39972405.520000003"/>
  </r>
  <r>
    <x v="1"/>
    <x v="6"/>
    <x v="0"/>
    <x v="1"/>
    <x v="2"/>
    <x v="2"/>
    <x v="43"/>
    <x v="0"/>
    <n v="-8936.66"/>
  </r>
  <r>
    <x v="1"/>
    <x v="6"/>
    <x v="0"/>
    <x v="1"/>
    <x v="2"/>
    <x v="2"/>
    <x v="106"/>
    <x v="0"/>
    <n v="8000"/>
  </r>
  <r>
    <x v="1"/>
    <x v="6"/>
    <x v="0"/>
    <x v="1"/>
    <x v="2"/>
    <x v="2"/>
    <x v="67"/>
    <x v="0"/>
    <n v="-1484"/>
  </r>
  <r>
    <x v="1"/>
    <x v="6"/>
    <x v="0"/>
    <x v="1"/>
    <x v="2"/>
    <x v="2"/>
    <x v="38"/>
    <x v="0"/>
    <m/>
  </r>
  <r>
    <x v="1"/>
    <x v="6"/>
    <x v="0"/>
    <x v="1"/>
    <x v="2"/>
    <x v="2"/>
    <x v="39"/>
    <x v="0"/>
    <n v="0"/>
  </r>
  <r>
    <x v="1"/>
    <x v="6"/>
    <x v="0"/>
    <x v="1"/>
    <x v="2"/>
    <x v="2"/>
    <x v="65"/>
    <x v="0"/>
    <n v="0"/>
  </r>
  <r>
    <x v="1"/>
    <x v="6"/>
    <x v="0"/>
    <x v="1"/>
    <x v="2"/>
    <x v="2"/>
    <x v="98"/>
    <x v="0"/>
    <m/>
  </r>
  <r>
    <x v="1"/>
    <x v="6"/>
    <x v="0"/>
    <x v="1"/>
    <x v="2"/>
    <x v="13"/>
    <x v="34"/>
    <x v="0"/>
    <n v="1064679.8600000001"/>
  </r>
  <r>
    <x v="1"/>
    <x v="6"/>
    <x v="0"/>
    <x v="1"/>
    <x v="2"/>
    <x v="8"/>
    <x v="22"/>
    <x v="0"/>
    <m/>
  </r>
  <r>
    <x v="1"/>
    <x v="6"/>
    <x v="0"/>
    <x v="2"/>
    <x v="3"/>
    <x v="4"/>
    <x v="8"/>
    <x v="0"/>
    <n v="200000000"/>
  </r>
  <r>
    <x v="1"/>
    <x v="6"/>
    <x v="0"/>
    <x v="2"/>
    <x v="3"/>
    <x v="4"/>
    <x v="9"/>
    <x v="0"/>
    <n v="-194000000"/>
  </r>
  <r>
    <x v="1"/>
    <x v="6"/>
    <x v="0"/>
    <x v="2"/>
    <x v="3"/>
    <x v="4"/>
    <x v="46"/>
    <x v="0"/>
    <n v="54327800"/>
  </r>
  <r>
    <x v="1"/>
    <x v="6"/>
    <x v="0"/>
    <x v="2"/>
    <x v="3"/>
    <x v="5"/>
    <x v="54"/>
    <x v="0"/>
    <n v="275756815.46000004"/>
  </r>
  <r>
    <x v="1"/>
    <x v="6"/>
    <x v="0"/>
    <x v="2"/>
    <x v="3"/>
    <x v="5"/>
    <x v="60"/>
    <x v="0"/>
    <n v="82681315.879999995"/>
  </r>
  <r>
    <x v="2"/>
    <x v="6"/>
    <x v="0"/>
    <x v="0"/>
    <x v="0"/>
    <x v="0"/>
    <x v="0"/>
    <x v="0"/>
    <m/>
  </r>
  <r>
    <x v="2"/>
    <x v="6"/>
    <x v="0"/>
    <x v="0"/>
    <x v="0"/>
    <x v="0"/>
    <x v="11"/>
    <x v="0"/>
    <n v="1323015.8600000001"/>
  </r>
  <r>
    <x v="2"/>
    <x v="6"/>
    <x v="0"/>
    <x v="0"/>
    <x v="0"/>
    <x v="0"/>
    <x v="1"/>
    <x v="0"/>
    <m/>
  </r>
  <r>
    <x v="2"/>
    <x v="6"/>
    <x v="0"/>
    <x v="0"/>
    <x v="0"/>
    <x v="0"/>
    <x v="44"/>
    <x v="0"/>
    <n v="138725081.97999999"/>
  </r>
  <r>
    <x v="2"/>
    <x v="6"/>
    <x v="0"/>
    <x v="0"/>
    <x v="0"/>
    <x v="0"/>
    <x v="90"/>
    <x v="0"/>
    <n v="2753482.1"/>
  </r>
  <r>
    <x v="2"/>
    <x v="6"/>
    <x v="0"/>
    <x v="0"/>
    <x v="0"/>
    <x v="18"/>
    <x v="91"/>
    <x v="0"/>
    <m/>
  </r>
  <r>
    <x v="2"/>
    <x v="6"/>
    <x v="0"/>
    <x v="0"/>
    <x v="0"/>
    <x v="12"/>
    <x v="51"/>
    <x v="6"/>
    <n v="14275199.6"/>
  </r>
  <r>
    <x v="2"/>
    <x v="6"/>
    <x v="0"/>
    <x v="0"/>
    <x v="0"/>
    <x v="12"/>
    <x v="51"/>
    <x v="1"/>
    <n v="21102816.760000002"/>
  </r>
  <r>
    <x v="2"/>
    <x v="6"/>
    <x v="0"/>
    <x v="0"/>
    <x v="0"/>
    <x v="19"/>
    <x v="28"/>
    <x v="0"/>
    <n v="344227116.29000002"/>
  </r>
  <r>
    <x v="2"/>
    <x v="6"/>
    <x v="0"/>
    <x v="0"/>
    <x v="0"/>
    <x v="19"/>
    <x v="24"/>
    <x v="0"/>
    <n v="55091651.649999999"/>
  </r>
  <r>
    <x v="2"/>
    <x v="6"/>
    <x v="0"/>
    <x v="0"/>
    <x v="0"/>
    <x v="19"/>
    <x v="103"/>
    <x v="0"/>
    <n v="1"/>
  </r>
  <r>
    <x v="2"/>
    <x v="6"/>
    <x v="0"/>
    <x v="0"/>
    <x v="0"/>
    <x v="19"/>
    <x v="61"/>
    <x v="0"/>
    <n v="1279838.05"/>
  </r>
  <r>
    <x v="2"/>
    <x v="6"/>
    <x v="0"/>
    <x v="0"/>
    <x v="0"/>
    <x v="19"/>
    <x v="2"/>
    <x v="0"/>
    <m/>
  </r>
  <r>
    <x v="2"/>
    <x v="6"/>
    <x v="0"/>
    <x v="0"/>
    <x v="0"/>
    <x v="19"/>
    <x v="47"/>
    <x v="0"/>
    <n v="24972762.620000001"/>
  </r>
  <r>
    <x v="2"/>
    <x v="6"/>
    <x v="0"/>
    <x v="0"/>
    <x v="0"/>
    <x v="19"/>
    <x v="55"/>
    <x v="0"/>
    <n v="-507511.74"/>
  </r>
  <r>
    <x v="2"/>
    <x v="6"/>
    <x v="0"/>
    <x v="0"/>
    <x v="0"/>
    <x v="19"/>
    <x v="48"/>
    <x v="0"/>
    <n v="4181215.37"/>
  </r>
  <r>
    <x v="2"/>
    <x v="6"/>
    <x v="0"/>
    <x v="0"/>
    <x v="0"/>
    <x v="19"/>
    <x v="74"/>
    <x v="0"/>
    <n v="0"/>
  </r>
  <r>
    <x v="2"/>
    <x v="6"/>
    <x v="0"/>
    <x v="0"/>
    <x v="0"/>
    <x v="19"/>
    <x v="75"/>
    <x v="0"/>
    <n v="0"/>
  </r>
  <r>
    <x v="2"/>
    <x v="6"/>
    <x v="0"/>
    <x v="0"/>
    <x v="0"/>
    <x v="19"/>
    <x v="77"/>
    <x v="0"/>
    <n v="0"/>
  </r>
  <r>
    <x v="2"/>
    <x v="6"/>
    <x v="0"/>
    <x v="0"/>
    <x v="0"/>
    <x v="19"/>
    <x v="49"/>
    <x v="0"/>
    <n v="0"/>
  </r>
  <r>
    <x v="2"/>
    <x v="6"/>
    <x v="0"/>
    <x v="0"/>
    <x v="0"/>
    <x v="19"/>
    <x v="56"/>
    <x v="0"/>
    <n v="0"/>
  </r>
  <r>
    <x v="2"/>
    <x v="6"/>
    <x v="0"/>
    <x v="0"/>
    <x v="0"/>
    <x v="19"/>
    <x v="52"/>
    <x v="0"/>
    <n v="1046776.18"/>
  </r>
  <r>
    <x v="2"/>
    <x v="6"/>
    <x v="0"/>
    <x v="0"/>
    <x v="0"/>
    <x v="19"/>
    <x v="109"/>
    <x v="0"/>
    <n v="-25119.59"/>
  </r>
  <r>
    <x v="2"/>
    <x v="6"/>
    <x v="0"/>
    <x v="0"/>
    <x v="0"/>
    <x v="19"/>
    <x v="107"/>
    <x v="0"/>
    <n v="5602000"/>
  </r>
  <r>
    <x v="2"/>
    <x v="6"/>
    <x v="0"/>
    <x v="0"/>
    <x v="0"/>
    <x v="19"/>
    <x v="36"/>
    <x v="0"/>
    <n v="7020000"/>
  </r>
  <r>
    <x v="2"/>
    <x v="6"/>
    <x v="0"/>
    <x v="0"/>
    <x v="0"/>
    <x v="19"/>
    <x v="101"/>
    <x v="0"/>
    <n v="0"/>
  </r>
  <r>
    <x v="2"/>
    <x v="6"/>
    <x v="0"/>
    <x v="0"/>
    <x v="0"/>
    <x v="6"/>
    <x v="12"/>
    <x v="0"/>
    <n v="157653141.34999999"/>
  </r>
  <r>
    <x v="2"/>
    <x v="6"/>
    <x v="0"/>
    <x v="0"/>
    <x v="0"/>
    <x v="11"/>
    <x v="45"/>
    <x v="0"/>
    <m/>
  </r>
  <r>
    <x v="2"/>
    <x v="6"/>
    <x v="0"/>
    <x v="0"/>
    <x v="1"/>
    <x v="7"/>
    <x v="13"/>
    <x v="0"/>
    <n v="4637000"/>
  </r>
  <r>
    <x v="2"/>
    <x v="6"/>
    <x v="0"/>
    <x v="0"/>
    <x v="1"/>
    <x v="7"/>
    <x v="92"/>
    <x v="0"/>
    <n v="2210008"/>
  </r>
  <r>
    <x v="2"/>
    <x v="6"/>
    <x v="0"/>
    <x v="0"/>
    <x v="1"/>
    <x v="7"/>
    <x v="68"/>
    <x v="0"/>
    <n v="8953001"/>
  </r>
  <r>
    <x v="2"/>
    <x v="6"/>
    <x v="0"/>
    <x v="0"/>
    <x v="1"/>
    <x v="16"/>
    <x v="83"/>
    <x v="0"/>
    <n v="-1692297"/>
  </r>
  <r>
    <x v="2"/>
    <x v="6"/>
    <x v="0"/>
    <x v="0"/>
    <x v="1"/>
    <x v="16"/>
    <x v="85"/>
    <x v="0"/>
    <n v="2149600"/>
  </r>
  <r>
    <x v="2"/>
    <x v="6"/>
    <x v="0"/>
    <x v="0"/>
    <x v="1"/>
    <x v="16"/>
    <x v="86"/>
    <x v="0"/>
    <n v="-869001"/>
  </r>
  <r>
    <x v="2"/>
    <x v="6"/>
    <x v="0"/>
    <x v="0"/>
    <x v="1"/>
    <x v="15"/>
    <x v="76"/>
    <x v="0"/>
    <n v="1995000"/>
  </r>
  <r>
    <x v="2"/>
    <x v="6"/>
    <x v="0"/>
    <x v="0"/>
    <x v="1"/>
    <x v="17"/>
    <x v="87"/>
    <x v="0"/>
    <n v="-1995000"/>
  </r>
  <r>
    <x v="2"/>
    <x v="6"/>
    <x v="0"/>
    <x v="1"/>
    <x v="2"/>
    <x v="8"/>
    <x v="50"/>
    <x v="0"/>
    <m/>
  </r>
  <r>
    <x v="2"/>
    <x v="6"/>
    <x v="0"/>
    <x v="1"/>
    <x v="2"/>
    <x v="8"/>
    <x v="14"/>
    <x v="0"/>
    <n v="116168080.48"/>
  </r>
  <r>
    <x v="2"/>
    <x v="6"/>
    <x v="0"/>
    <x v="1"/>
    <x v="2"/>
    <x v="8"/>
    <x v="53"/>
    <x v="0"/>
    <n v="6341719.6799999997"/>
  </r>
  <r>
    <x v="2"/>
    <x v="6"/>
    <x v="0"/>
    <x v="1"/>
    <x v="2"/>
    <x v="20"/>
    <x v="104"/>
    <x v="1"/>
    <n v="0"/>
  </r>
  <r>
    <x v="2"/>
    <x v="6"/>
    <x v="0"/>
    <x v="1"/>
    <x v="2"/>
    <x v="9"/>
    <x v="81"/>
    <x v="0"/>
    <n v="1756000"/>
  </r>
  <r>
    <x v="2"/>
    <x v="6"/>
    <x v="0"/>
    <x v="1"/>
    <x v="2"/>
    <x v="9"/>
    <x v="15"/>
    <x v="0"/>
    <n v="6604719"/>
  </r>
  <r>
    <x v="2"/>
    <x v="6"/>
    <x v="0"/>
    <x v="1"/>
    <x v="2"/>
    <x v="9"/>
    <x v="16"/>
    <x v="0"/>
    <n v="792566"/>
  </r>
  <r>
    <x v="2"/>
    <x v="6"/>
    <x v="0"/>
    <x v="1"/>
    <x v="2"/>
    <x v="9"/>
    <x v="17"/>
    <x v="0"/>
    <n v="9978807.3499999996"/>
  </r>
  <r>
    <x v="2"/>
    <x v="6"/>
    <x v="0"/>
    <x v="1"/>
    <x v="2"/>
    <x v="9"/>
    <x v="18"/>
    <x v="0"/>
    <n v="2693119"/>
  </r>
  <r>
    <x v="2"/>
    <x v="6"/>
    <x v="0"/>
    <x v="1"/>
    <x v="2"/>
    <x v="3"/>
    <x v="7"/>
    <x v="0"/>
    <m/>
  </r>
  <r>
    <x v="2"/>
    <x v="6"/>
    <x v="0"/>
    <x v="1"/>
    <x v="2"/>
    <x v="3"/>
    <x v="7"/>
    <x v="0"/>
    <m/>
  </r>
  <r>
    <x v="2"/>
    <x v="6"/>
    <x v="0"/>
    <x v="1"/>
    <x v="2"/>
    <x v="3"/>
    <x v="7"/>
    <x v="0"/>
    <m/>
  </r>
  <r>
    <x v="2"/>
    <x v="6"/>
    <x v="0"/>
    <x v="1"/>
    <x v="2"/>
    <x v="3"/>
    <x v="7"/>
    <x v="0"/>
    <m/>
  </r>
  <r>
    <x v="2"/>
    <x v="6"/>
    <x v="0"/>
    <x v="1"/>
    <x v="2"/>
    <x v="3"/>
    <x v="7"/>
    <x v="0"/>
    <m/>
  </r>
  <r>
    <x v="2"/>
    <x v="6"/>
    <x v="0"/>
    <x v="1"/>
    <x v="2"/>
    <x v="2"/>
    <x v="110"/>
    <x v="0"/>
    <n v="1549000"/>
  </r>
  <r>
    <x v="2"/>
    <x v="6"/>
    <x v="0"/>
    <x v="1"/>
    <x v="2"/>
    <x v="2"/>
    <x v="111"/>
    <x v="0"/>
    <n v="74302"/>
  </r>
  <r>
    <x v="2"/>
    <x v="6"/>
    <x v="0"/>
    <x v="1"/>
    <x v="2"/>
    <x v="2"/>
    <x v="112"/>
    <x v="0"/>
    <n v="175118.93"/>
  </r>
  <r>
    <x v="2"/>
    <x v="6"/>
    <x v="0"/>
    <x v="1"/>
    <x v="2"/>
    <x v="2"/>
    <x v="113"/>
    <x v="0"/>
    <n v="-310.60000000000002"/>
  </r>
  <r>
    <x v="2"/>
    <x v="6"/>
    <x v="0"/>
    <x v="1"/>
    <x v="2"/>
    <x v="2"/>
    <x v="114"/>
    <x v="0"/>
    <n v="219693.85"/>
  </r>
  <r>
    <x v="2"/>
    <x v="6"/>
    <x v="0"/>
    <x v="1"/>
    <x v="2"/>
    <x v="2"/>
    <x v="115"/>
    <x v="0"/>
    <n v="-224300"/>
  </r>
  <r>
    <x v="2"/>
    <x v="6"/>
    <x v="0"/>
    <x v="1"/>
    <x v="2"/>
    <x v="2"/>
    <x v="63"/>
    <x v="0"/>
    <n v="152316.76"/>
  </r>
  <r>
    <x v="2"/>
    <x v="6"/>
    <x v="0"/>
    <x v="1"/>
    <x v="2"/>
    <x v="2"/>
    <x v="108"/>
    <x v="0"/>
    <n v="-8580"/>
  </r>
  <r>
    <x v="2"/>
    <x v="6"/>
    <x v="0"/>
    <x v="1"/>
    <x v="2"/>
    <x v="2"/>
    <x v="116"/>
    <x v="0"/>
    <n v="-16099.99"/>
  </r>
  <r>
    <x v="2"/>
    <x v="6"/>
    <x v="0"/>
    <x v="1"/>
    <x v="2"/>
    <x v="2"/>
    <x v="117"/>
    <x v="0"/>
    <n v="34734.620000000003"/>
  </r>
  <r>
    <x v="2"/>
    <x v="6"/>
    <x v="0"/>
    <x v="1"/>
    <x v="2"/>
    <x v="2"/>
    <x v="118"/>
    <x v="0"/>
    <n v="1146634.55"/>
  </r>
  <r>
    <x v="2"/>
    <x v="6"/>
    <x v="0"/>
    <x v="1"/>
    <x v="2"/>
    <x v="2"/>
    <x v="119"/>
    <x v="0"/>
    <n v="681980"/>
  </r>
  <r>
    <x v="2"/>
    <x v="6"/>
    <x v="0"/>
    <x v="1"/>
    <x v="2"/>
    <x v="2"/>
    <x v="120"/>
    <x v="0"/>
    <n v="75445.570000000007"/>
  </r>
  <r>
    <x v="2"/>
    <x v="6"/>
    <x v="0"/>
    <x v="1"/>
    <x v="2"/>
    <x v="2"/>
    <x v="121"/>
    <x v="0"/>
    <n v="84082.32"/>
  </r>
  <r>
    <x v="2"/>
    <x v="6"/>
    <x v="0"/>
    <x v="1"/>
    <x v="2"/>
    <x v="2"/>
    <x v="122"/>
    <x v="0"/>
    <n v="402742.57"/>
  </r>
  <r>
    <x v="2"/>
    <x v="6"/>
    <x v="0"/>
    <x v="1"/>
    <x v="2"/>
    <x v="2"/>
    <x v="105"/>
    <x v="0"/>
    <n v="-56075"/>
  </r>
  <r>
    <x v="2"/>
    <x v="6"/>
    <x v="0"/>
    <x v="1"/>
    <x v="2"/>
    <x v="2"/>
    <x v="123"/>
    <x v="0"/>
    <n v="431828.2"/>
  </r>
  <r>
    <x v="2"/>
    <x v="6"/>
    <x v="0"/>
    <x v="1"/>
    <x v="2"/>
    <x v="2"/>
    <x v="124"/>
    <x v="0"/>
    <n v="487932.18"/>
  </r>
  <r>
    <x v="2"/>
    <x v="6"/>
    <x v="0"/>
    <x v="1"/>
    <x v="2"/>
    <x v="2"/>
    <x v="109"/>
    <x v="0"/>
    <n v="-2831.4"/>
  </r>
  <r>
    <x v="2"/>
    <x v="6"/>
    <x v="0"/>
    <x v="1"/>
    <x v="2"/>
    <x v="2"/>
    <x v="97"/>
    <x v="0"/>
    <n v="28289"/>
  </r>
  <r>
    <x v="2"/>
    <x v="6"/>
    <x v="0"/>
    <x v="1"/>
    <x v="2"/>
    <x v="2"/>
    <x v="99"/>
    <x v="0"/>
    <n v="24021.83"/>
  </r>
  <r>
    <x v="2"/>
    <x v="6"/>
    <x v="0"/>
    <x v="1"/>
    <x v="2"/>
    <x v="2"/>
    <x v="100"/>
    <x v="0"/>
    <n v="-4435.3900000000003"/>
  </r>
  <r>
    <x v="2"/>
    <x v="6"/>
    <x v="0"/>
    <x v="1"/>
    <x v="2"/>
    <x v="14"/>
    <x v="70"/>
    <x v="0"/>
    <n v="850001"/>
  </r>
  <r>
    <x v="2"/>
    <x v="6"/>
    <x v="0"/>
    <x v="1"/>
    <x v="2"/>
    <x v="14"/>
    <x v="71"/>
    <x v="0"/>
    <n v="850000"/>
  </r>
  <r>
    <x v="2"/>
    <x v="6"/>
    <x v="0"/>
    <x v="1"/>
    <x v="2"/>
    <x v="14"/>
    <x v="72"/>
    <x v="0"/>
    <n v="96900"/>
  </r>
  <r>
    <x v="2"/>
    <x v="6"/>
    <x v="0"/>
    <x v="1"/>
    <x v="2"/>
    <x v="14"/>
    <x v="73"/>
    <x v="0"/>
    <n v="3657533"/>
  </r>
  <r>
    <x v="2"/>
    <x v="6"/>
    <x v="0"/>
    <x v="1"/>
    <x v="2"/>
    <x v="2"/>
    <x v="31"/>
    <x v="0"/>
    <n v="86682738.859999999"/>
  </r>
  <r>
    <x v="2"/>
    <x v="6"/>
    <x v="0"/>
    <x v="1"/>
    <x v="2"/>
    <x v="2"/>
    <x v="6"/>
    <x v="0"/>
    <n v="-46083142.950000003"/>
  </r>
  <r>
    <x v="2"/>
    <x v="6"/>
    <x v="0"/>
    <x v="1"/>
    <x v="2"/>
    <x v="2"/>
    <x v="125"/>
    <x v="0"/>
    <n v="8000"/>
  </r>
  <r>
    <x v="2"/>
    <x v="6"/>
    <x v="0"/>
    <x v="1"/>
    <x v="2"/>
    <x v="2"/>
    <x v="42"/>
    <x v="0"/>
    <n v="1065425"/>
  </r>
  <r>
    <x v="2"/>
    <x v="6"/>
    <x v="0"/>
    <x v="1"/>
    <x v="2"/>
    <x v="2"/>
    <x v="21"/>
    <x v="0"/>
    <n v="39921685.020000003"/>
  </r>
  <r>
    <x v="2"/>
    <x v="6"/>
    <x v="0"/>
    <x v="1"/>
    <x v="2"/>
    <x v="2"/>
    <x v="43"/>
    <x v="0"/>
    <n v="-10231.91"/>
  </r>
  <r>
    <x v="2"/>
    <x v="6"/>
    <x v="0"/>
    <x v="1"/>
    <x v="2"/>
    <x v="2"/>
    <x v="106"/>
    <x v="0"/>
    <m/>
  </r>
  <r>
    <x v="2"/>
    <x v="6"/>
    <x v="0"/>
    <x v="1"/>
    <x v="2"/>
    <x v="2"/>
    <x v="67"/>
    <x v="0"/>
    <n v="-380836.7"/>
  </r>
  <r>
    <x v="2"/>
    <x v="6"/>
    <x v="0"/>
    <x v="1"/>
    <x v="2"/>
    <x v="2"/>
    <x v="38"/>
    <x v="0"/>
    <m/>
  </r>
  <r>
    <x v="2"/>
    <x v="6"/>
    <x v="0"/>
    <x v="1"/>
    <x v="2"/>
    <x v="2"/>
    <x v="39"/>
    <x v="0"/>
    <n v="0"/>
  </r>
  <r>
    <x v="2"/>
    <x v="6"/>
    <x v="0"/>
    <x v="1"/>
    <x v="2"/>
    <x v="2"/>
    <x v="65"/>
    <x v="0"/>
    <n v="0"/>
  </r>
  <r>
    <x v="2"/>
    <x v="6"/>
    <x v="0"/>
    <x v="1"/>
    <x v="2"/>
    <x v="2"/>
    <x v="98"/>
    <x v="0"/>
    <m/>
  </r>
  <r>
    <x v="2"/>
    <x v="6"/>
    <x v="0"/>
    <x v="1"/>
    <x v="2"/>
    <x v="13"/>
    <x v="34"/>
    <x v="0"/>
    <n v="913703.86"/>
  </r>
  <r>
    <x v="2"/>
    <x v="6"/>
    <x v="0"/>
    <x v="1"/>
    <x v="2"/>
    <x v="8"/>
    <x v="22"/>
    <x v="0"/>
    <m/>
  </r>
  <r>
    <x v="2"/>
    <x v="6"/>
    <x v="0"/>
    <x v="2"/>
    <x v="3"/>
    <x v="4"/>
    <x v="8"/>
    <x v="0"/>
    <n v="200000000"/>
  </r>
  <r>
    <x v="2"/>
    <x v="6"/>
    <x v="0"/>
    <x v="2"/>
    <x v="3"/>
    <x v="4"/>
    <x v="9"/>
    <x v="0"/>
    <n v="-194000000"/>
  </r>
  <r>
    <x v="2"/>
    <x v="6"/>
    <x v="0"/>
    <x v="2"/>
    <x v="3"/>
    <x v="4"/>
    <x v="46"/>
    <x v="0"/>
    <n v="54327800"/>
  </r>
  <r>
    <x v="2"/>
    <x v="6"/>
    <x v="0"/>
    <x v="2"/>
    <x v="3"/>
    <x v="5"/>
    <x v="54"/>
    <x v="0"/>
    <n v="413938385.90999997"/>
  </r>
  <r>
    <x v="2"/>
    <x v="6"/>
    <x v="0"/>
    <x v="2"/>
    <x v="3"/>
    <x v="5"/>
    <x v="60"/>
    <x v="0"/>
    <n v="82681315.879999995"/>
  </r>
  <r>
    <x v="12"/>
    <x v="6"/>
    <x v="0"/>
    <x v="0"/>
    <x v="0"/>
    <x v="0"/>
    <x v="0"/>
    <x v="0"/>
    <m/>
  </r>
  <r>
    <x v="12"/>
    <x v="6"/>
    <x v="0"/>
    <x v="0"/>
    <x v="0"/>
    <x v="0"/>
    <x v="11"/>
    <x v="0"/>
    <n v="1275015.8600000001"/>
  </r>
  <r>
    <x v="12"/>
    <x v="6"/>
    <x v="0"/>
    <x v="0"/>
    <x v="0"/>
    <x v="0"/>
    <x v="1"/>
    <x v="0"/>
    <m/>
  </r>
  <r>
    <x v="12"/>
    <x v="6"/>
    <x v="0"/>
    <x v="0"/>
    <x v="0"/>
    <x v="0"/>
    <x v="44"/>
    <x v="0"/>
    <n v="147124899.5"/>
  </r>
  <r>
    <x v="12"/>
    <x v="6"/>
    <x v="0"/>
    <x v="0"/>
    <x v="0"/>
    <x v="0"/>
    <x v="90"/>
    <x v="0"/>
    <n v="1524729.16"/>
  </r>
  <r>
    <x v="12"/>
    <x v="6"/>
    <x v="0"/>
    <x v="0"/>
    <x v="0"/>
    <x v="18"/>
    <x v="91"/>
    <x v="0"/>
    <m/>
  </r>
  <r>
    <x v="12"/>
    <x v="6"/>
    <x v="0"/>
    <x v="0"/>
    <x v="0"/>
    <x v="12"/>
    <x v="51"/>
    <x v="6"/>
    <n v="67923199.599999994"/>
  </r>
  <r>
    <x v="12"/>
    <x v="6"/>
    <x v="0"/>
    <x v="0"/>
    <x v="0"/>
    <x v="12"/>
    <x v="51"/>
    <x v="1"/>
    <n v="74750816.760000005"/>
  </r>
  <r>
    <x v="12"/>
    <x v="6"/>
    <x v="0"/>
    <x v="0"/>
    <x v="0"/>
    <x v="19"/>
    <x v="28"/>
    <x v="0"/>
    <n v="368211707.38999999"/>
  </r>
  <r>
    <x v="12"/>
    <x v="6"/>
    <x v="0"/>
    <x v="0"/>
    <x v="0"/>
    <x v="19"/>
    <x v="24"/>
    <x v="0"/>
    <n v="160198993.65000001"/>
  </r>
  <r>
    <x v="12"/>
    <x v="6"/>
    <x v="0"/>
    <x v="0"/>
    <x v="0"/>
    <x v="19"/>
    <x v="103"/>
    <x v="0"/>
    <n v="1"/>
  </r>
  <r>
    <x v="12"/>
    <x v="6"/>
    <x v="0"/>
    <x v="0"/>
    <x v="0"/>
    <x v="19"/>
    <x v="61"/>
    <x v="0"/>
    <n v="1279838.05"/>
  </r>
  <r>
    <x v="12"/>
    <x v="6"/>
    <x v="0"/>
    <x v="0"/>
    <x v="0"/>
    <x v="19"/>
    <x v="2"/>
    <x v="0"/>
    <m/>
  </r>
  <r>
    <x v="12"/>
    <x v="6"/>
    <x v="0"/>
    <x v="0"/>
    <x v="0"/>
    <x v="19"/>
    <x v="47"/>
    <x v="0"/>
    <n v="29657888.079999998"/>
  </r>
  <r>
    <x v="12"/>
    <x v="6"/>
    <x v="0"/>
    <x v="0"/>
    <x v="0"/>
    <x v="19"/>
    <x v="55"/>
    <x v="0"/>
    <n v="-507511.74"/>
  </r>
  <r>
    <x v="12"/>
    <x v="6"/>
    <x v="0"/>
    <x v="0"/>
    <x v="0"/>
    <x v="19"/>
    <x v="48"/>
    <x v="0"/>
    <n v="5094256.3099999996"/>
  </r>
  <r>
    <x v="12"/>
    <x v="6"/>
    <x v="0"/>
    <x v="0"/>
    <x v="0"/>
    <x v="19"/>
    <x v="74"/>
    <x v="0"/>
    <n v="0"/>
  </r>
  <r>
    <x v="12"/>
    <x v="6"/>
    <x v="0"/>
    <x v="0"/>
    <x v="0"/>
    <x v="19"/>
    <x v="75"/>
    <x v="0"/>
    <n v="0"/>
  </r>
  <r>
    <x v="12"/>
    <x v="6"/>
    <x v="0"/>
    <x v="0"/>
    <x v="0"/>
    <x v="19"/>
    <x v="77"/>
    <x v="0"/>
    <n v="0"/>
  </r>
  <r>
    <x v="12"/>
    <x v="6"/>
    <x v="0"/>
    <x v="0"/>
    <x v="0"/>
    <x v="19"/>
    <x v="49"/>
    <x v="0"/>
    <n v="0"/>
  </r>
  <r>
    <x v="12"/>
    <x v="6"/>
    <x v="0"/>
    <x v="0"/>
    <x v="0"/>
    <x v="19"/>
    <x v="56"/>
    <x v="0"/>
    <n v="0"/>
  </r>
  <r>
    <x v="12"/>
    <x v="6"/>
    <x v="0"/>
    <x v="0"/>
    <x v="0"/>
    <x v="19"/>
    <x v="52"/>
    <x v="0"/>
    <n v="1323761.76"/>
  </r>
  <r>
    <x v="12"/>
    <x v="6"/>
    <x v="0"/>
    <x v="0"/>
    <x v="0"/>
    <x v="19"/>
    <x v="109"/>
    <x v="0"/>
    <n v="-25119.59"/>
  </r>
  <r>
    <x v="12"/>
    <x v="6"/>
    <x v="0"/>
    <x v="0"/>
    <x v="0"/>
    <x v="19"/>
    <x v="107"/>
    <x v="0"/>
    <n v="5602000"/>
  </r>
  <r>
    <x v="12"/>
    <x v="6"/>
    <x v="0"/>
    <x v="0"/>
    <x v="0"/>
    <x v="19"/>
    <x v="36"/>
    <x v="0"/>
    <n v="8427000"/>
  </r>
  <r>
    <x v="12"/>
    <x v="6"/>
    <x v="0"/>
    <x v="0"/>
    <x v="0"/>
    <x v="19"/>
    <x v="101"/>
    <x v="0"/>
    <n v="0"/>
  </r>
  <r>
    <x v="12"/>
    <x v="6"/>
    <x v="0"/>
    <x v="0"/>
    <x v="0"/>
    <x v="6"/>
    <x v="12"/>
    <x v="0"/>
    <n v="161319508.34999999"/>
  </r>
  <r>
    <x v="12"/>
    <x v="6"/>
    <x v="0"/>
    <x v="0"/>
    <x v="0"/>
    <x v="11"/>
    <x v="45"/>
    <x v="0"/>
    <m/>
  </r>
  <r>
    <x v="12"/>
    <x v="6"/>
    <x v="0"/>
    <x v="0"/>
    <x v="1"/>
    <x v="7"/>
    <x v="13"/>
    <x v="0"/>
    <n v="4637000"/>
  </r>
  <r>
    <x v="12"/>
    <x v="6"/>
    <x v="0"/>
    <x v="0"/>
    <x v="1"/>
    <x v="7"/>
    <x v="92"/>
    <x v="0"/>
    <n v="2210008"/>
  </r>
  <r>
    <x v="12"/>
    <x v="6"/>
    <x v="0"/>
    <x v="0"/>
    <x v="1"/>
    <x v="7"/>
    <x v="68"/>
    <x v="0"/>
    <n v="15250001"/>
  </r>
  <r>
    <x v="12"/>
    <x v="6"/>
    <x v="0"/>
    <x v="0"/>
    <x v="1"/>
    <x v="16"/>
    <x v="83"/>
    <x v="0"/>
    <n v="-1692297"/>
  </r>
  <r>
    <x v="12"/>
    <x v="6"/>
    <x v="0"/>
    <x v="0"/>
    <x v="1"/>
    <x v="16"/>
    <x v="85"/>
    <x v="0"/>
    <n v="2149600"/>
  </r>
  <r>
    <x v="12"/>
    <x v="6"/>
    <x v="0"/>
    <x v="0"/>
    <x v="1"/>
    <x v="16"/>
    <x v="86"/>
    <x v="0"/>
    <n v="-869001"/>
  </r>
  <r>
    <x v="12"/>
    <x v="6"/>
    <x v="0"/>
    <x v="0"/>
    <x v="1"/>
    <x v="15"/>
    <x v="76"/>
    <x v="0"/>
    <n v="1995000"/>
  </r>
  <r>
    <x v="12"/>
    <x v="6"/>
    <x v="0"/>
    <x v="0"/>
    <x v="1"/>
    <x v="17"/>
    <x v="87"/>
    <x v="0"/>
    <n v="-1995000"/>
  </r>
  <r>
    <x v="12"/>
    <x v="6"/>
    <x v="0"/>
    <x v="1"/>
    <x v="2"/>
    <x v="8"/>
    <x v="50"/>
    <x v="0"/>
    <m/>
  </r>
  <r>
    <x v="12"/>
    <x v="6"/>
    <x v="0"/>
    <x v="1"/>
    <x v="2"/>
    <x v="8"/>
    <x v="14"/>
    <x v="0"/>
    <n v="133314224.53"/>
  </r>
  <r>
    <x v="12"/>
    <x v="6"/>
    <x v="0"/>
    <x v="1"/>
    <x v="2"/>
    <x v="8"/>
    <x v="53"/>
    <x v="0"/>
    <n v="6303719.6799999997"/>
  </r>
  <r>
    <x v="12"/>
    <x v="6"/>
    <x v="0"/>
    <x v="1"/>
    <x v="2"/>
    <x v="20"/>
    <x v="104"/>
    <x v="1"/>
    <n v="0"/>
  </r>
  <r>
    <x v="12"/>
    <x v="6"/>
    <x v="0"/>
    <x v="1"/>
    <x v="2"/>
    <x v="9"/>
    <x v="81"/>
    <x v="0"/>
    <n v="2707333"/>
  </r>
  <r>
    <x v="12"/>
    <x v="6"/>
    <x v="0"/>
    <x v="1"/>
    <x v="2"/>
    <x v="9"/>
    <x v="15"/>
    <x v="0"/>
    <n v="7293386"/>
  </r>
  <r>
    <x v="12"/>
    <x v="6"/>
    <x v="0"/>
    <x v="1"/>
    <x v="2"/>
    <x v="9"/>
    <x v="16"/>
    <x v="0"/>
    <n v="875206"/>
  </r>
  <r>
    <x v="12"/>
    <x v="6"/>
    <x v="0"/>
    <x v="1"/>
    <x v="2"/>
    <x v="9"/>
    <x v="17"/>
    <x v="0"/>
    <n v="9141993.3499999996"/>
  </r>
  <r>
    <x v="12"/>
    <x v="6"/>
    <x v="0"/>
    <x v="1"/>
    <x v="2"/>
    <x v="9"/>
    <x v="18"/>
    <x v="0"/>
    <n v="3381786"/>
  </r>
  <r>
    <x v="12"/>
    <x v="6"/>
    <x v="0"/>
    <x v="1"/>
    <x v="2"/>
    <x v="3"/>
    <x v="7"/>
    <x v="0"/>
    <m/>
  </r>
  <r>
    <x v="12"/>
    <x v="6"/>
    <x v="0"/>
    <x v="1"/>
    <x v="2"/>
    <x v="3"/>
    <x v="7"/>
    <x v="0"/>
    <m/>
  </r>
  <r>
    <x v="12"/>
    <x v="6"/>
    <x v="0"/>
    <x v="1"/>
    <x v="2"/>
    <x v="3"/>
    <x v="7"/>
    <x v="0"/>
    <m/>
  </r>
  <r>
    <x v="12"/>
    <x v="6"/>
    <x v="0"/>
    <x v="1"/>
    <x v="2"/>
    <x v="3"/>
    <x v="7"/>
    <x v="0"/>
    <m/>
  </r>
  <r>
    <x v="12"/>
    <x v="6"/>
    <x v="0"/>
    <x v="1"/>
    <x v="2"/>
    <x v="3"/>
    <x v="7"/>
    <x v="0"/>
    <m/>
  </r>
  <r>
    <x v="12"/>
    <x v="6"/>
    <x v="0"/>
    <x v="1"/>
    <x v="2"/>
    <x v="2"/>
    <x v="110"/>
    <x v="0"/>
    <n v="5720000"/>
  </r>
  <r>
    <x v="12"/>
    <x v="6"/>
    <x v="0"/>
    <x v="1"/>
    <x v="2"/>
    <x v="2"/>
    <x v="111"/>
    <x v="0"/>
    <n v="75512"/>
  </r>
  <r>
    <x v="12"/>
    <x v="6"/>
    <x v="0"/>
    <x v="1"/>
    <x v="2"/>
    <x v="2"/>
    <x v="112"/>
    <x v="0"/>
    <n v="178210.48"/>
  </r>
  <r>
    <x v="12"/>
    <x v="6"/>
    <x v="0"/>
    <x v="1"/>
    <x v="2"/>
    <x v="2"/>
    <x v="113"/>
    <x v="0"/>
    <n v="-310.60000000000002"/>
  </r>
  <r>
    <x v="12"/>
    <x v="6"/>
    <x v="0"/>
    <x v="1"/>
    <x v="2"/>
    <x v="2"/>
    <x v="114"/>
    <x v="0"/>
    <n v="197459.97"/>
  </r>
  <r>
    <x v="12"/>
    <x v="6"/>
    <x v="0"/>
    <x v="1"/>
    <x v="2"/>
    <x v="2"/>
    <x v="115"/>
    <x v="0"/>
    <n v="-224300"/>
  </r>
  <r>
    <x v="12"/>
    <x v="6"/>
    <x v="0"/>
    <x v="1"/>
    <x v="2"/>
    <x v="2"/>
    <x v="63"/>
    <x v="0"/>
    <n v="141044.21"/>
  </r>
  <r>
    <x v="12"/>
    <x v="6"/>
    <x v="0"/>
    <x v="1"/>
    <x v="2"/>
    <x v="2"/>
    <x v="108"/>
    <x v="0"/>
    <n v="-8580"/>
  </r>
  <r>
    <x v="12"/>
    <x v="6"/>
    <x v="0"/>
    <x v="1"/>
    <x v="2"/>
    <x v="2"/>
    <x v="116"/>
    <x v="0"/>
    <n v="-16099.99"/>
  </r>
  <r>
    <x v="12"/>
    <x v="6"/>
    <x v="0"/>
    <x v="1"/>
    <x v="2"/>
    <x v="2"/>
    <x v="117"/>
    <x v="0"/>
    <n v="34734.620000000003"/>
  </r>
  <r>
    <x v="12"/>
    <x v="6"/>
    <x v="0"/>
    <x v="1"/>
    <x v="2"/>
    <x v="2"/>
    <x v="118"/>
    <x v="0"/>
    <n v="2005080.55"/>
  </r>
  <r>
    <x v="12"/>
    <x v="6"/>
    <x v="0"/>
    <x v="1"/>
    <x v="2"/>
    <x v="2"/>
    <x v="119"/>
    <x v="0"/>
    <n v="488236"/>
  </r>
  <r>
    <x v="12"/>
    <x v="6"/>
    <x v="0"/>
    <x v="1"/>
    <x v="2"/>
    <x v="2"/>
    <x v="120"/>
    <x v="0"/>
    <n v="75445.570000000007"/>
  </r>
  <r>
    <x v="12"/>
    <x v="6"/>
    <x v="0"/>
    <x v="1"/>
    <x v="2"/>
    <x v="2"/>
    <x v="121"/>
    <x v="0"/>
    <n v="92728.320000000007"/>
  </r>
  <r>
    <x v="12"/>
    <x v="6"/>
    <x v="0"/>
    <x v="1"/>
    <x v="2"/>
    <x v="2"/>
    <x v="122"/>
    <x v="0"/>
    <n v="433569.75"/>
  </r>
  <r>
    <x v="12"/>
    <x v="6"/>
    <x v="0"/>
    <x v="1"/>
    <x v="2"/>
    <x v="2"/>
    <x v="105"/>
    <x v="0"/>
    <n v="-56075"/>
  </r>
  <r>
    <x v="12"/>
    <x v="6"/>
    <x v="0"/>
    <x v="1"/>
    <x v="2"/>
    <x v="2"/>
    <x v="123"/>
    <x v="0"/>
    <n v="454859.21"/>
  </r>
  <r>
    <x v="12"/>
    <x v="6"/>
    <x v="0"/>
    <x v="1"/>
    <x v="2"/>
    <x v="2"/>
    <x v="124"/>
    <x v="0"/>
    <n v="716837.92"/>
  </r>
  <r>
    <x v="12"/>
    <x v="6"/>
    <x v="0"/>
    <x v="1"/>
    <x v="2"/>
    <x v="2"/>
    <x v="109"/>
    <x v="0"/>
    <n v="-2831.4"/>
  </r>
  <r>
    <x v="12"/>
    <x v="6"/>
    <x v="0"/>
    <x v="1"/>
    <x v="2"/>
    <x v="2"/>
    <x v="97"/>
    <x v="0"/>
    <n v="33289"/>
  </r>
  <r>
    <x v="12"/>
    <x v="6"/>
    <x v="0"/>
    <x v="1"/>
    <x v="2"/>
    <x v="2"/>
    <x v="99"/>
    <x v="0"/>
    <n v="24021.83"/>
  </r>
  <r>
    <x v="12"/>
    <x v="6"/>
    <x v="0"/>
    <x v="1"/>
    <x v="2"/>
    <x v="2"/>
    <x v="100"/>
    <x v="0"/>
    <n v="-4435.3900000000003"/>
  </r>
  <r>
    <x v="12"/>
    <x v="6"/>
    <x v="0"/>
    <x v="1"/>
    <x v="2"/>
    <x v="14"/>
    <x v="70"/>
    <x v="0"/>
    <n v="949901"/>
  </r>
  <r>
    <x v="12"/>
    <x v="6"/>
    <x v="0"/>
    <x v="1"/>
    <x v="2"/>
    <x v="14"/>
    <x v="71"/>
    <x v="0"/>
    <n v="849900"/>
  </r>
  <r>
    <x v="12"/>
    <x v="6"/>
    <x v="0"/>
    <x v="1"/>
    <x v="2"/>
    <x v="14"/>
    <x v="72"/>
    <x v="0"/>
    <n v="98300"/>
  </r>
  <r>
    <x v="12"/>
    <x v="6"/>
    <x v="0"/>
    <x v="1"/>
    <x v="2"/>
    <x v="14"/>
    <x v="73"/>
    <x v="0"/>
    <n v="3532933"/>
  </r>
  <r>
    <x v="12"/>
    <x v="6"/>
    <x v="0"/>
    <x v="1"/>
    <x v="2"/>
    <x v="2"/>
    <x v="31"/>
    <x v="0"/>
    <n v="141314603.44999999"/>
  </r>
  <r>
    <x v="12"/>
    <x v="6"/>
    <x v="0"/>
    <x v="1"/>
    <x v="2"/>
    <x v="2"/>
    <x v="6"/>
    <x v="0"/>
    <n v="-50315528.530000001"/>
  </r>
  <r>
    <x v="12"/>
    <x v="6"/>
    <x v="0"/>
    <x v="1"/>
    <x v="2"/>
    <x v="2"/>
    <x v="125"/>
    <x v="0"/>
    <n v="8000"/>
  </r>
  <r>
    <x v="12"/>
    <x v="6"/>
    <x v="0"/>
    <x v="1"/>
    <x v="2"/>
    <x v="2"/>
    <x v="42"/>
    <x v="0"/>
    <n v="1065425"/>
  </r>
  <r>
    <x v="12"/>
    <x v="6"/>
    <x v="0"/>
    <x v="1"/>
    <x v="2"/>
    <x v="2"/>
    <x v="21"/>
    <x v="0"/>
    <n v="39868232.32"/>
  </r>
  <r>
    <x v="12"/>
    <x v="6"/>
    <x v="0"/>
    <x v="1"/>
    <x v="2"/>
    <x v="2"/>
    <x v="43"/>
    <x v="0"/>
    <n v="-18565.240000000002"/>
  </r>
  <r>
    <x v="12"/>
    <x v="6"/>
    <x v="0"/>
    <x v="1"/>
    <x v="2"/>
    <x v="2"/>
    <x v="106"/>
    <x v="0"/>
    <m/>
  </r>
  <r>
    <x v="12"/>
    <x v="6"/>
    <x v="0"/>
    <x v="1"/>
    <x v="2"/>
    <x v="2"/>
    <x v="67"/>
    <x v="0"/>
    <n v="-6419175.5199999996"/>
  </r>
  <r>
    <x v="12"/>
    <x v="6"/>
    <x v="0"/>
    <x v="1"/>
    <x v="2"/>
    <x v="2"/>
    <x v="38"/>
    <x v="0"/>
    <m/>
  </r>
  <r>
    <x v="12"/>
    <x v="6"/>
    <x v="0"/>
    <x v="1"/>
    <x v="2"/>
    <x v="2"/>
    <x v="39"/>
    <x v="0"/>
    <n v="0"/>
  </r>
  <r>
    <x v="12"/>
    <x v="6"/>
    <x v="0"/>
    <x v="1"/>
    <x v="2"/>
    <x v="2"/>
    <x v="65"/>
    <x v="0"/>
    <n v="0"/>
  </r>
  <r>
    <x v="12"/>
    <x v="6"/>
    <x v="0"/>
    <x v="1"/>
    <x v="2"/>
    <x v="2"/>
    <x v="98"/>
    <x v="0"/>
    <m/>
  </r>
  <r>
    <x v="12"/>
    <x v="6"/>
    <x v="0"/>
    <x v="1"/>
    <x v="2"/>
    <x v="13"/>
    <x v="34"/>
    <x v="0"/>
    <n v="913703.86"/>
  </r>
  <r>
    <x v="12"/>
    <x v="6"/>
    <x v="0"/>
    <x v="1"/>
    <x v="2"/>
    <x v="8"/>
    <x v="22"/>
    <x v="0"/>
    <m/>
  </r>
  <r>
    <x v="12"/>
    <x v="6"/>
    <x v="0"/>
    <x v="2"/>
    <x v="3"/>
    <x v="4"/>
    <x v="8"/>
    <x v="0"/>
    <n v="200000000"/>
  </r>
  <r>
    <x v="12"/>
    <x v="6"/>
    <x v="0"/>
    <x v="2"/>
    <x v="3"/>
    <x v="4"/>
    <x v="9"/>
    <x v="0"/>
    <n v="50000000"/>
  </r>
  <r>
    <x v="12"/>
    <x v="6"/>
    <x v="0"/>
    <x v="2"/>
    <x v="3"/>
    <x v="4"/>
    <x v="46"/>
    <x v="0"/>
    <n v="54327800"/>
  </r>
  <r>
    <x v="12"/>
    <x v="6"/>
    <x v="0"/>
    <x v="2"/>
    <x v="3"/>
    <x v="5"/>
    <x v="54"/>
    <x v="0"/>
    <n v="362633404.31000006"/>
  </r>
  <r>
    <x v="12"/>
    <x v="6"/>
    <x v="0"/>
    <x v="2"/>
    <x v="3"/>
    <x v="5"/>
    <x v="60"/>
    <x v="0"/>
    <n v="82681315.879999995"/>
  </r>
  <r>
    <x v="4"/>
    <x v="6"/>
    <x v="0"/>
    <x v="0"/>
    <x v="0"/>
    <x v="0"/>
    <x v="0"/>
    <x v="0"/>
    <m/>
  </r>
  <r>
    <x v="4"/>
    <x v="6"/>
    <x v="0"/>
    <x v="0"/>
    <x v="0"/>
    <x v="0"/>
    <x v="11"/>
    <x v="0"/>
    <n v="1477015.86"/>
  </r>
  <r>
    <x v="4"/>
    <x v="6"/>
    <x v="0"/>
    <x v="0"/>
    <x v="0"/>
    <x v="0"/>
    <x v="1"/>
    <x v="0"/>
    <m/>
  </r>
  <r>
    <x v="4"/>
    <x v="6"/>
    <x v="0"/>
    <x v="0"/>
    <x v="0"/>
    <x v="0"/>
    <x v="44"/>
    <x v="0"/>
    <n v="181312309.03999999"/>
  </r>
  <r>
    <x v="4"/>
    <x v="6"/>
    <x v="0"/>
    <x v="0"/>
    <x v="0"/>
    <x v="0"/>
    <x v="90"/>
    <x v="0"/>
    <n v="931608.53"/>
  </r>
  <r>
    <x v="4"/>
    <x v="6"/>
    <x v="0"/>
    <x v="0"/>
    <x v="0"/>
    <x v="18"/>
    <x v="91"/>
    <x v="0"/>
    <m/>
  </r>
  <r>
    <x v="4"/>
    <x v="6"/>
    <x v="0"/>
    <x v="0"/>
    <x v="0"/>
    <x v="12"/>
    <x v="51"/>
    <x v="6"/>
    <n v="70923199.599999994"/>
  </r>
  <r>
    <x v="4"/>
    <x v="6"/>
    <x v="0"/>
    <x v="0"/>
    <x v="0"/>
    <x v="12"/>
    <x v="51"/>
    <x v="1"/>
    <n v="77750816.760000005"/>
  </r>
  <r>
    <x v="4"/>
    <x v="6"/>
    <x v="0"/>
    <x v="0"/>
    <x v="0"/>
    <x v="19"/>
    <x v="28"/>
    <x v="0"/>
    <n v="346826904.77999997"/>
  </r>
  <r>
    <x v="4"/>
    <x v="6"/>
    <x v="0"/>
    <x v="0"/>
    <x v="0"/>
    <x v="19"/>
    <x v="24"/>
    <x v="0"/>
    <n v="162160224.65000001"/>
  </r>
  <r>
    <x v="4"/>
    <x v="6"/>
    <x v="0"/>
    <x v="0"/>
    <x v="0"/>
    <x v="19"/>
    <x v="103"/>
    <x v="0"/>
    <m/>
  </r>
  <r>
    <x v="4"/>
    <x v="6"/>
    <x v="0"/>
    <x v="0"/>
    <x v="0"/>
    <x v="19"/>
    <x v="61"/>
    <x v="0"/>
    <n v="1279837.8700000001"/>
  </r>
  <r>
    <x v="4"/>
    <x v="6"/>
    <x v="0"/>
    <x v="0"/>
    <x v="0"/>
    <x v="19"/>
    <x v="2"/>
    <x v="0"/>
    <m/>
  </r>
  <r>
    <x v="4"/>
    <x v="6"/>
    <x v="0"/>
    <x v="0"/>
    <x v="0"/>
    <x v="19"/>
    <x v="47"/>
    <x v="0"/>
    <n v="37202967.759999998"/>
  </r>
  <r>
    <x v="4"/>
    <x v="6"/>
    <x v="0"/>
    <x v="0"/>
    <x v="0"/>
    <x v="19"/>
    <x v="55"/>
    <x v="0"/>
    <n v="-507511.74"/>
  </r>
  <r>
    <x v="4"/>
    <x v="6"/>
    <x v="0"/>
    <x v="0"/>
    <x v="0"/>
    <x v="19"/>
    <x v="48"/>
    <x v="0"/>
    <n v="6451980.1500000004"/>
  </r>
  <r>
    <x v="4"/>
    <x v="6"/>
    <x v="0"/>
    <x v="0"/>
    <x v="0"/>
    <x v="19"/>
    <x v="74"/>
    <x v="0"/>
    <n v="0"/>
  </r>
  <r>
    <x v="4"/>
    <x v="6"/>
    <x v="0"/>
    <x v="0"/>
    <x v="0"/>
    <x v="19"/>
    <x v="75"/>
    <x v="0"/>
    <n v="0"/>
  </r>
  <r>
    <x v="4"/>
    <x v="6"/>
    <x v="0"/>
    <x v="0"/>
    <x v="0"/>
    <x v="19"/>
    <x v="77"/>
    <x v="0"/>
    <n v="0"/>
  </r>
  <r>
    <x v="4"/>
    <x v="6"/>
    <x v="0"/>
    <x v="0"/>
    <x v="0"/>
    <x v="19"/>
    <x v="49"/>
    <x v="0"/>
    <n v="0"/>
  </r>
  <r>
    <x v="4"/>
    <x v="6"/>
    <x v="0"/>
    <x v="0"/>
    <x v="0"/>
    <x v="19"/>
    <x v="56"/>
    <x v="0"/>
    <n v="0"/>
  </r>
  <r>
    <x v="4"/>
    <x v="6"/>
    <x v="0"/>
    <x v="0"/>
    <x v="0"/>
    <x v="19"/>
    <x v="52"/>
    <x v="0"/>
    <n v="1500142.31"/>
  </r>
  <r>
    <x v="4"/>
    <x v="6"/>
    <x v="0"/>
    <x v="0"/>
    <x v="0"/>
    <x v="19"/>
    <x v="109"/>
    <x v="0"/>
    <n v="-25119.59"/>
  </r>
  <r>
    <x v="4"/>
    <x v="6"/>
    <x v="0"/>
    <x v="0"/>
    <x v="0"/>
    <x v="19"/>
    <x v="107"/>
    <x v="0"/>
    <n v="5602000"/>
  </r>
  <r>
    <x v="4"/>
    <x v="6"/>
    <x v="0"/>
    <x v="0"/>
    <x v="0"/>
    <x v="19"/>
    <x v="36"/>
    <x v="0"/>
    <n v="10417123"/>
  </r>
  <r>
    <x v="4"/>
    <x v="6"/>
    <x v="0"/>
    <x v="0"/>
    <x v="0"/>
    <x v="19"/>
    <x v="101"/>
    <x v="0"/>
    <n v="0"/>
  </r>
  <r>
    <x v="4"/>
    <x v="6"/>
    <x v="0"/>
    <x v="0"/>
    <x v="0"/>
    <x v="6"/>
    <x v="12"/>
    <x v="0"/>
    <n v="157626043"/>
  </r>
  <r>
    <x v="4"/>
    <x v="6"/>
    <x v="0"/>
    <x v="0"/>
    <x v="0"/>
    <x v="11"/>
    <x v="45"/>
    <x v="0"/>
    <m/>
  </r>
  <r>
    <x v="4"/>
    <x v="6"/>
    <x v="0"/>
    <x v="0"/>
    <x v="1"/>
    <x v="7"/>
    <x v="13"/>
    <x v="0"/>
    <n v="4637000"/>
  </r>
  <r>
    <x v="4"/>
    <x v="6"/>
    <x v="0"/>
    <x v="0"/>
    <x v="1"/>
    <x v="7"/>
    <x v="92"/>
    <x v="0"/>
    <n v="2210008"/>
  </r>
  <r>
    <x v="4"/>
    <x v="6"/>
    <x v="0"/>
    <x v="0"/>
    <x v="1"/>
    <x v="7"/>
    <x v="68"/>
    <x v="0"/>
    <n v="15250001"/>
  </r>
  <r>
    <x v="4"/>
    <x v="6"/>
    <x v="0"/>
    <x v="0"/>
    <x v="1"/>
    <x v="16"/>
    <x v="83"/>
    <x v="0"/>
    <n v="-2966022.9"/>
  </r>
  <r>
    <x v="4"/>
    <x v="6"/>
    <x v="0"/>
    <x v="0"/>
    <x v="1"/>
    <x v="16"/>
    <x v="85"/>
    <x v="0"/>
    <n v="-1364100"/>
  </r>
  <r>
    <x v="4"/>
    <x v="6"/>
    <x v="0"/>
    <x v="0"/>
    <x v="1"/>
    <x v="16"/>
    <x v="86"/>
    <x v="0"/>
    <n v="-869001"/>
  </r>
  <r>
    <x v="4"/>
    <x v="6"/>
    <x v="0"/>
    <x v="0"/>
    <x v="1"/>
    <x v="15"/>
    <x v="76"/>
    <x v="0"/>
    <n v="1995000"/>
  </r>
  <r>
    <x v="4"/>
    <x v="6"/>
    <x v="0"/>
    <x v="0"/>
    <x v="1"/>
    <x v="17"/>
    <x v="87"/>
    <x v="0"/>
    <n v="-1995000"/>
  </r>
  <r>
    <x v="4"/>
    <x v="6"/>
    <x v="0"/>
    <x v="1"/>
    <x v="2"/>
    <x v="8"/>
    <x v="50"/>
    <x v="0"/>
    <m/>
  </r>
  <r>
    <x v="4"/>
    <x v="6"/>
    <x v="0"/>
    <x v="1"/>
    <x v="2"/>
    <x v="8"/>
    <x v="14"/>
    <x v="0"/>
    <n v="271665095.31"/>
  </r>
  <r>
    <x v="4"/>
    <x v="6"/>
    <x v="0"/>
    <x v="1"/>
    <x v="2"/>
    <x v="8"/>
    <x v="53"/>
    <x v="0"/>
    <n v="6303719.6799999997"/>
  </r>
  <r>
    <x v="4"/>
    <x v="6"/>
    <x v="0"/>
    <x v="1"/>
    <x v="2"/>
    <x v="20"/>
    <x v="104"/>
    <x v="1"/>
    <n v="0"/>
  </r>
  <r>
    <x v="4"/>
    <x v="6"/>
    <x v="0"/>
    <x v="1"/>
    <x v="2"/>
    <x v="9"/>
    <x v="81"/>
    <x v="0"/>
    <n v="470333"/>
  </r>
  <r>
    <x v="4"/>
    <x v="6"/>
    <x v="0"/>
    <x v="1"/>
    <x v="2"/>
    <x v="9"/>
    <x v="15"/>
    <x v="0"/>
    <n v="8735469"/>
  </r>
  <r>
    <x v="4"/>
    <x v="6"/>
    <x v="0"/>
    <x v="1"/>
    <x v="2"/>
    <x v="9"/>
    <x v="16"/>
    <x v="0"/>
    <n v="1048256"/>
  </r>
  <r>
    <x v="4"/>
    <x v="6"/>
    <x v="0"/>
    <x v="1"/>
    <x v="2"/>
    <x v="9"/>
    <x v="17"/>
    <x v="0"/>
    <n v="5851243.3499999996"/>
  </r>
  <r>
    <x v="4"/>
    <x v="6"/>
    <x v="0"/>
    <x v="1"/>
    <x v="2"/>
    <x v="9"/>
    <x v="18"/>
    <x v="0"/>
    <n v="0"/>
  </r>
  <r>
    <x v="4"/>
    <x v="6"/>
    <x v="0"/>
    <x v="1"/>
    <x v="2"/>
    <x v="3"/>
    <x v="7"/>
    <x v="0"/>
    <m/>
  </r>
  <r>
    <x v="4"/>
    <x v="6"/>
    <x v="0"/>
    <x v="1"/>
    <x v="2"/>
    <x v="3"/>
    <x v="7"/>
    <x v="0"/>
    <m/>
  </r>
  <r>
    <x v="4"/>
    <x v="6"/>
    <x v="0"/>
    <x v="1"/>
    <x v="2"/>
    <x v="3"/>
    <x v="7"/>
    <x v="0"/>
    <m/>
  </r>
  <r>
    <x v="4"/>
    <x v="6"/>
    <x v="0"/>
    <x v="1"/>
    <x v="2"/>
    <x v="3"/>
    <x v="7"/>
    <x v="0"/>
    <m/>
  </r>
  <r>
    <x v="4"/>
    <x v="6"/>
    <x v="0"/>
    <x v="1"/>
    <x v="2"/>
    <x v="3"/>
    <x v="7"/>
    <x v="0"/>
    <m/>
  </r>
  <r>
    <x v="4"/>
    <x v="6"/>
    <x v="0"/>
    <x v="1"/>
    <x v="2"/>
    <x v="2"/>
    <x v="110"/>
    <x v="0"/>
    <n v="1549000"/>
  </r>
  <r>
    <x v="4"/>
    <x v="6"/>
    <x v="0"/>
    <x v="1"/>
    <x v="2"/>
    <x v="2"/>
    <x v="111"/>
    <x v="0"/>
    <n v="74612"/>
  </r>
  <r>
    <x v="4"/>
    <x v="6"/>
    <x v="0"/>
    <x v="1"/>
    <x v="2"/>
    <x v="2"/>
    <x v="112"/>
    <x v="0"/>
    <n v="188029.34"/>
  </r>
  <r>
    <x v="4"/>
    <x v="6"/>
    <x v="0"/>
    <x v="1"/>
    <x v="2"/>
    <x v="2"/>
    <x v="113"/>
    <x v="0"/>
    <n v="-310.60000000000002"/>
  </r>
  <r>
    <x v="4"/>
    <x v="6"/>
    <x v="0"/>
    <x v="1"/>
    <x v="2"/>
    <x v="2"/>
    <x v="114"/>
    <x v="0"/>
    <n v="211931.61"/>
  </r>
  <r>
    <x v="4"/>
    <x v="6"/>
    <x v="0"/>
    <x v="1"/>
    <x v="2"/>
    <x v="2"/>
    <x v="115"/>
    <x v="0"/>
    <n v="-224300"/>
  </r>
  <r>
    <x v="4"/>
    <x v="6"/>
    <x v="0"/>
    <x v="1"/>
    <x v="2"/>
    <x v="2"/>
    <x v="63"/>
    <x v="0"/>
    <n v="159987.51"/>
  </r>
  <r>
    <x v="4"/>
    <x v="6"/>
    <x v="0"/>
    <x v="1"/>
    <x v="2"/>
    <x v="2"/>
    <x v="108"/>
    <x v="0"/>
    <n v="-8580"/>
  </r>
  <r>
    <x v="4"/>
    <x v="6"/>
    <x v="0"/>
    <x v="1"/>
    <x v="2"/>
    <x v="2"/>
    <x v="116"/>
    <x v="0"/>
    <n v="21643.62"/>
  </r>
  <r>
    <x v="4"/>
    <x v="6"/>
    <x v="0"/>
    <x v="1"/>
    <x v="2"/>
    <x v="2"/>
    <x v="117"/>
    <x v="0"/>
    <n v="34734.620000000003"/>
  </r>
  <r>
    <x v="4"/>
    <x v="6"/>
    <x v="0"/>
    <x v="1"/>
    <x v="2"/>
    <x v="2"/>
    <x v="118"/>
    <x v="0"/>
    <n v="5489950.2999999998"/>
  </r>
  <r>
    <x v="4"/>
    <x v="6"/>
    <x v="0"/>
    <x v="1"/>
    <x v="2"/>
    <x v="2"/>
    <x v="119"/>
    <x v="0"/>
    <n v="1071359"/>
  </r>
  <r>
    <x v="4"/>
    <x v="6"/>
    <x v="0"/>
    <x v="1"/>
    <x v="2"/>
    <x v="2"/>
    <x v="120"/>
    <x v="0"/>
    <n v="75445.570000000007"/>
  </r>
  <r>
    <x v="4"/>
    <x v="6"/>
    <x v="0"/>
    <x v="1"/>
    <x v="2"/>
    <x v="2"/>
    <x v="121"/>
    <x v="0"/>
    <n v="101374.32"/>
  </r>
  <r>
    <x v="4"/>
    <x v="6"/>
    <x v="0"/>
    <x v="1"/>
    <x v="2"/>
    <x v="2"/>
    <x v="122"/>
    <x v="0"/>
    <n v="457469.75"/>
  </r>
  <r>
    <x v="4"/>
    <x v="6"/>
    <x v="0"/>
    <x v="1"/>
    <x v="2"/>
    <x v="2"/>
    <x v="105"/>
    <x v="0"/>
    <n v="-56075"/>
  </r>
  <r>
    <x v="4"/>
    <x v="6"/>
    <x v="0"/>
    <x v="1"/>
    <x v="2"/>
    <x v="2"/>
    <x v="123"/>
    <x v="0"/>
    <n v="482307.79"/>
  </r>
  <r>
    <x v="4"/>
    <x v="6"/>
    <x v="0"/>
    <x v="1"/>
    <x v="2"/>
    <x v="2"/>
    <x v="124"/>
    <x v="0"/>
    <n v="1253617.98"/>
  </r>
  <r>
    <x v="4"/>
    <x v="6"/>
    <x v="0"/>
    <x v="1"/>
    <x v="2"/>
    <x v="2"/>
    <x v="109"/>
    <x v="0"/>
    <n v="-2831.4"/>
  </r>
  <r>
    <x v="4"/>
    <x v="6"/>
    <x v="0"/>
    <x v="1"/>
    <x v="2"/>
    <x v="2"/>
    <x v="97"/>
    <x v="0"/>
    <n v="38289"/>
  </r>
  <r>
    <x v="4"/>
    <x v="6"/>
    <x v="0"/>
    <x v="1"/>
    <x v="2"/>
    <x v="2"/>
    <x v="99"/>
    <x v="0"/>
    <n v="28069.83"/>
  </r>
  <r>
    <x v="4"/>
    <x v="6"/>
    <x v="0"/>
    <x v="1"/>
    <x v="2"/>
    <x v="2"/>
    <x v="100"/>
    <x v="0"/>
    <n v="-4435.3900000000003"/>
  </r>
  <r>
    <x v="4"/>
    <x v="6"/>
    <x v="0"/>
    <x v="1"/>
    <x v="2"/>
    <x v="14"/>
    <x v="70"/>
    <x v="0"/>
    <n v="1297481"/>
  </r>
  <r>
    <x v="4"/>
    <x v="6"/>
    <x v="0"/>
    <x v="1"/>
    <x v="2"/>
    <x v="14"/>
    <x v="71"/>
    <x v="0"/>
    <n v="1160022"/>
  </r>
  <r>
    <x v="4"/>
    <x v="6"/>
    <x v="0"/>
    <x v="1"/>
    <x v="2"/>
    <x v="14"/>
    <x v="72"/>
    <x v="0"/>
    <n v="177211"/>
  </r>
  <r>
    <x v="4"/>
    <x v="6"/>
    <x v="0"/>
    <x v="1"/>
    <x v="2"/>
    <x v="14"/>
    <x v="73"/>
    <x v="0"/>
    <n v="4105553"/>
  </r>
  <r>
    <x v="4"/>
    <x v="6"/>
    <x v="0"/>
    <x v="1"/>
    <x v="2"/>
    <x v="2"/>
    <x v="31"/>
    <x v="0"/>
    <n v="179230107.84"/>
  </r>
  <r>
    <x v="4"/>
    <x v="6"/>
    <x v="0"/>
    <x v="1"/>
    <x v="2"/>
    <x v="2"/>
    <x v="6"/>
    <x v="0"/>
    <n v="-63697220.380000003"/>
  </r>
  <r>
    <x v="4"/>
    <x v="6"/>
    <x v="0"/>
    <x v="1"/>
    <x v="2"/>
    <x v="2"/>
    <x v="125"/>
    <x v="0"/>
    <n v="8000"/>
  </r>
  <r>
    <x v="4"/>
    <x v="6"/>
    <x v="0"/>
    <x v="1"/>
    <x v="2"/>
    <x v="2"/>
    <x v="42"/>
    <x v="0"/>
    <n v="1065425"/>
  </r>
  <r>
    <x v="4"/>
    <x v="6"/>
    <x v="0"/>
    <x v="1"/>
    <x v="2"/>
    <x v="2"/>
    <x v="21"/>
    <x v="0"/>
    <n v="39801171.32"/>
  </r>
  <r>
    <x v="4"/>
    <x v="6"/>
    <x v="0"/>
    <x v="1"/>
    <x v="2"/>
    <x v="2"/>
    <x v="43"/>
    <x v="0"/>
    <n v="-18565.240000000002"/>
  </r>
  <r>
    <x v="4"/>
    <x v="6"/>
    <x v="0"/>
    <x v="1"/>
    <x v="2"/>
    <x v="2"/>
    <x v="106"/>
    <x v="0"/>
    <m/>
  </r>
  <r>
    <x v="4"/>
    <x v="6"/>
    <x v="0"/>
    <x v="1"/>
    <x v="2"/>
    <x v="2"/>
    <x v="67"/>
    <x v="0"/>
    <n v="-6419175.5199999996"/>
  </r>
  <r>
    <x v="4"/>
    <x v="6"/>
    <x v="0"/>
    <x v="1"/>
    <x v="2"/>
    <x v="2"/>
    <x v="38"/>
    <x v="0"/>
    <m/>
  </r>
  <r>
    <x v="4"/>
    <x v="6"/>
    <x v="0"/>
    <x v="1"/>
    <x v="2"/>
    <x v="2"/>
    <x v="39"/>
    <x v="0"/>
    <n v="0"/>
  </r>
  <r>
    <x v="4"/>
    <x v="6"/>
    <x v="0"/>
    <x v="1"/>
    <x v="2"/>
    <x v="2"/>
    <x v="65"/>
    <x v="0"/>
    <n v="0"/>
  </r>
  <r>
    <x v="4"/>
    <x v="6"/>
    <x v="0"/>
    <x v="1"/>
    <x v="2"/>
    <x v="2"/>
    <x v="98"/>
    <x v="0"/>
    <m/>
  </r>
  <r>
    <x v="4"/>
    <x v="6"/>
    <x v="0"/>
    <x v="1"/>
    <x v="2"/>
    <x v="13"/>
    <x v="34"/>
    <x v="0"/>
    <n v="3501755.98"/>
  </r>
  <r>
    <x v="4"/>
    <x v="6"/>
    <x v="0"/>
    <x v="1"/>
    <x v="2"/>
    <x v="8"/>
    <x v="22"/>
    <x v="0"/>
    <m/>
  </r>
  <r>
    <x v="4"/>
    <x v="6"/>
    <x v="0"/>
    <x v="2"/>
    <x v="3"/>
    <x v="4"/>
    <x v="8"/>
    <x v="0"/>
    <n v="200000000"/>
  </r>
  <r>
    <x v="4"/>
    <x v="6"/>
    <x v="0"/>
    <x v="2"/>
    <x v="3"/>
    <x v="4"/>
    <x v="9"/>
    <x v="0"/>
    <n v="50000000"/>
  </r>
  <r>
    <x v="4"/>
    <x v="6"/>
    <x v="0"/>
    <x v="2"/>
    <x v="3"/>
    <x v="4"/>
    <x v="46"/>
    <x v="0"/>
    <n v="54327800"/>
  </r>
  <r>
    <x v="4"/>
    <x v="6"/>
    <x v="0"/>
    <x v="2"/>
    <x v="3"/>
    <x v="5"/>
    <x v="54"/>
    <x v="0"/>
    <n v="225591139.00999981"/>
  </r>
  <r>
    <x v="4"/>
    <x v="6"/>
    <x v="0"/>
    <x v="2"/>
    <x v="3"/>
    <x v="5"/>
    <x v="60"/>
    <x v="0"/>
    <n v="82681315.879999995"/>
  </r>
  <r>
    <x v="5"/>
    <x v="7"/>
    <x v="0"/>
    <x v="0"/>
    <x v="0"/>
    <x v="0"/>
    <x v="0"/>
    <x v="0"/>
    <n v="1313718.68"/>
  </r>
  <r>
    <x v="5"/>
    <x v="7"/>
    <x v="0"/>
    <x v="0"/>
    <x v="0"/>
    <x v="0"/>
    <x v="11"/>
    <x v="0"/>
    <n v="600000"/>
  </r>
  <r>
    <x v="5"/>
    <x v="7"/>
    <x v="0"/>
    <x v="0"/>
    <x v="0"/>
    <x v="0"/>
    <x v="1"/>
    <x v="0"/>
    <m/>
  </r>
  <r>
    <x v="5"/>
    <x v="7"/>
    <x v="0"/>
    <x v="0"/>
    <x v="0"/>
    <x v="0"/>
    <x v="44"/>
    <x v="0"/>
    <n v="91832972.930000007"/>
  </r>
  <r>
    <x v="5"/>
    <x v="7"/>
    <x v="0"/>
    <x v="0"/>
    <x v="0"/>
    <x v="0"/>
    <x v="90"/>
    <x v="0"/>
    <n v="1247508.6599999999"/>
  </r>
  <r>
    <x v="5"/>
    <x v="7"/>
    <x v="0"/>
    <x v="0"/>
    <x v="0"/>
    <x v="18"/>
    <x v="91"/>
    <x v="0"/>
    <m/>
  </r>
  <r>
    <x v="5"/>
    <x v="7"/>
    <x v="0"/>
    <x v="0"/>
    <x v="0"/>
    <x v="12"/>
    <x v="51"/>
    <x v="6"/>
    <n v="75923199.599999994"/>
  </r>
  <r>
    <x v="5"/>
    <x v="7"/>
    <x v="0"/>
    <x v="0"/>
    <x v="0"/>
    <x v="12"/>
    <x v="51"/>
    <x v="1"/>
    <n v="82750816.760000005"/>
  </r>
  <r>
    <x v="5"/>
    <x v="7"/>
    <x v="0"/>
    <x v="0"/>
    <x v="0"/>
    <x v="19"/>
    <x v="28"/>
    <x v="0"/>
    <n v="475488922.80000001"/>
  </r>
  <r>
    <x v="5"/>
    <x v="7"/>
    <x v="0"/>
    <x v="0"/>
    <x v="0"/>
    <x v="19"/>
    <x v="24"/>
    <x v="0"/>
    <n v="191639957.65000001"/>
  </r>
  <r>
    <x v="5"/>
    <x v="7"/>
    <x v="0"/>
    <x v="0"/>
    <x v="0"/>
    <x v="19"/>
    <x v="103"/>
    <x v="0"/>
    <m/>
  </r>
  <r>
    <x v="5"/>
    <x v="7"/>
    <x v="0"/>
    <x v="0"/>
    <x v="0"/>
    <x v="19"/>
    <x v="61"/>
    <x v="0"/>
    <n v="1279837.8700000001"/>
  </r>
  <r>
    <x v="5"/>
    <x v="7"/>
    <x v="0"/>
    <x v="0"/>
    <x v="0"/>
    <x v="19"/>
    <x v="2"/>
    <x v="0"/>
    <m/>
  </r>
  <r>
    <x v="5"/>
    <x v="7"/>
    <x v="0"/>
    <x v="0"/>
    <x v="0"/>
    <x v="19"/>
    <x v="47"/>
    <x v="0"/>
    <n v="41797942.350000001"/>
  </r>
  <r>
    <x v="5"/>
    <x v="7"/>
    <x v="0"/>
    <x v="0"/>
    <x v="0"/>
    <x v="19"/>
    <x v="55"/>
    <x v="0"/>
    <n v="-507511.74"/>
  </r>
  <r>
    <x v="5"/>
    <x v="7"/>
    <x v="0"/>
    <x v="0"/>
    <x v="0"/>
    <x v="19"/>
    <x v="48"/>
    <x v="0"/>
    <n v="5184224.92"/>
  </r>
  <r>
    <x v="5"/>
    <x v="7"/>
    <x v="0"/>
    <x v="0"/>
    <x v="0"/>
    <x v="19"/>
    <x v="74"/>
    <x v="0"/>
    <n v="0"/>
  </r>
  <r>
    <x v="5"/>
    <x v="7"/>
    <x v="0"/>
    <x v="0"/>
    <x v="0"/>
    <x v="19"/>
    <x v="75"/>
    <x v="0"/>
    <n v="0"/>
  </r>
  <r>
    <x v="5"/>
    <x v="7"/>
    <x v="0"/>
    <x v="0"/>
    <x v="0"/>
    <x v="19"/>
    <x v="77"/>
    <x v="0"/>
    <n v="0"/>
  </r>
  <r>
    <x v="5"/>
    <x v="7"/>
    <x v="0"/>
    <x v="0"/>
    <x v="0"/>
    <x v="19"/>
    <x v="49"/>
    <x v="0"/>
    <n v="0"/>
  </r>
  <r>
    <x v="5"/>
    <x v="7"/>
    <x v="0"/>
    <x v="0"/>
    <x v="0"/>
    <x v="19"/>
    <x v="56"/>
    <x v="0"/>
    <n v="0"/>
  </r>
  <r>
    <x v="5"/>
    <x v="7"/>
    <x v="0"/>
    <x v="0"/>
    <x v="0"/>
    <x v="19"/>
    <x v="52"/>
    <x v="0"/>
    <n v="1768145.17"/>
  </r>
  <r>
    <x v="5"/>
    <x v="7"/>
    <x v="0"/>
    <x v="0"/>
    <x v="0"/>
    <x v="19"/>
    <x v="109"/>
    <x v="0"/>
    <n v="-25119.59"/>
  </r>
  <r>
    <x v="5"/>
    <x v="7"/>
    <x v="0"/>
    <x v="0"/>
    <x v="0"/>
    <x v="19"/>
    <x v="107"/>
    <x v="0"/>
    <n v="5602000"/>
  </r>
  <r>
    <x v="5"/>
    <x v="7"/>
    <x v="0"/>
    <x v="0"/>
    <x v="0"/>
    <x v="19"/>
    <x v="36"/>
    <x v="0"/>
    <n v="12181123"/>
  </r>
  <r>
    <x v="5"/>
    <x v="7"/>
    <x v="0"/>
    <x v="0"/>
    <x v="0"/>
    <x v="19"/>
    <x v="101"/>
    <x v="0"/>
    <n v="0"/>
  </r>
  <r>
    <x v="5"/>
    <x v="7"/>
    <x v="0"/>
    <x v="0"/>
    <x v="0"/>
    <x v="6"/>
    <x v="12"/>
    <x v="0"/>
    <n v="163405243"/>
  </r>
  <r>
    <x v="5"/>
    <x v="7"/>
    <x v="0"/>
    <x v="0"/>
    <x v="0"/>
    <x v="11"/>
    <x v="45"/>
    <x v="0"/>
    <m/>
  </r>
  <r>
    <x v="5"/>
    <x v="7"/>
    <x v="0"/>
    <x v="0"/>
    <x v="1"/>
    <x v="7"/>
    <x v="13"/>
    <x v="0"/>
    <n v="4637000"/>
  </r>
  <r>
    <x v="5"/>
    <x v="7"/>
    <x v="0"/>
    <x v="0"/>
    <x v="1"/>
    <x v="7"/>
    <x v="92"/>
    <x v="0"/>
    <n v="2210008"/>
  </r>
  <r>
    <x v="5"/>
    <x v="7"/>
    <x v="0"/>
    <x v="0"/>
    <x v="1"/>
    <x v="7"/>
    <x v="68"/>
    <x v="0"/>
    <n v="15250001"/>
  </r>
  <r>
    <x v="5"/>
    <x v="7"/>
    <x v="0"/>
    <x v="0"/>
    <x v="1"/>
    <x v="16"/>
    <x v="83"/>
    <x v="0"/>
    <n v="-3451106.48"/>
  </r>
  <r>
    <x v="5"/>
    <x v="7"/>
    <x v="0"/>
    <x v="0"/>
    <x v="1"/>
    <x v="16"/>
    <x v="85"/>
    <x v="0"/>
    <n v="-1441383"/>
  </r>
  <r>
    <x v="5"/>
    <x v="7"/>
    <x v="0"/>
    <x v="0"/>
    <x v="1"/>
    <x v="16"/>
    <x v="86"/>
    <x v="0"/>
    <n v="-869001"/>
  </r>
  <r>
    <x v="5"/>
    <x v="7"/>
    <x v="0"/>
    <x v="0"/>
    <x v="1"/>
    <x v="15"/>
    <x v="76"/>
    <x v="0"/>
    <n v="1995000"/>
  </r>
  <r>
    <x v="5"/>
    <x v="7"/>
    <x v="0"/>
    <x v="0"/>
    <x v="1"/>
    <x v="17"/>
    <x v="87"/>
    <x v="0"/>
    <n v="-1995000"/>
  </r>
  <r>
    <x v="5"/>
    <x v="7"/>
    <x v="0"/>
    <x v="1"/>
    <x v="2"/>
    <x v="8"/>
    <x v="50"/>
    <x v="0"/>
    <m/>
  </r>
  <r>
    <x v="5"/>
    <x v="7"/>
    <x v="0"/>
    <x v="1"/>
    <x v="2"/>
    <x v="8"/>
    <x v="14"/>
    <x v="0"/>
    <n v="211057428.03999999"/>
  </r>
  <r>
    <x v="5"/>
    <x v="7"/>
    <x v="0"/>
    <x v="1"/>
    <x v="2"/>
    <x v="8"/>
    <x v="53"/>
    <x v="0"/>
    <n v="6303719.6799999997"/>
  </r>
  <r>
    <x v="5"/>
    <x v="7"/>
    <x v="0"/>
    <x v="1"/>
    <x v="2"/>
    <x v="20"/>
    <x v="104"/>
    <x v="1"/>
    <n v="0"/>
  </r>
  <r>
    <x v="5"/>
    <x v="7"/>
    <x v="0"/>
    <x v="1"/>
    <x v="2"/>
    <x v="9"/>
    <x v="81"/>
    <x v="0"/>
    <n v="-2"/>
  </r>
  <r>
    <x v="5"/>
    <x v="7"/>
    <x v="0"/>
    <x v="1"/>
    <x v="2"/>
    <x v="9"/>
    <x v="15"/>
    <x v="0"/>
    <n v="10129413"/>
  </r>
  <r>
    <x v="5"/>
    <x v="7"/>
    <x v="0"/>
    <x v="1"/>
    <x v="2"/>
    <x v="9"/>
    <x v="16"/>
    <x v="0"/>
    <n v="65534"/>
  </r>
  <r>
    <x v="5"/>
    <x v="7"/>
    <x v="0"/>
    <x v="1"/>
    <x v="2"/>
    <x v="9"/>
    <x v="17"/>
    <x v="0"/>
    <n v="7842490.3499999996"/>
  </r>
  <r>
    <x v="5"/>
    <x v="7"/>
    <x v="0"/>
    <x v="1"/>
    <x v="2"/>
    <x v="9"/>
    <x v="18"/>
    <x v="0"/>
    <n v="1388611"/>
  </r>
  <r>
    <x v="5"/>
    <x v="7"/>
    <x v="0"/>
    <x v="1"/>
    <x v="2"/>
    <x v="3"/>
    <x v="7"/>
    <x v="0"/>
    <m/>
  </r>
  <r>
    <x v="5"/>
    <x v="7"/>
    <x v="0"/>
    <x v="1"/>
    <x v="2"/>
    <x v="3"/>
    <x v="7"/>
    <x v="0"/>
    <m/>
  </r>
  <r>
    <x v="5"/>
    <x v="7"/>
    <x v="0"/>
    <x v="1"/>
    <x v="2"/>
    <x v="3"/>
    <x v="7"/>
    <x v="0"/>
    <m/>
  </r>
  <r>
    <x v="5"/>
    <x v="7"/>
    <x v="0"/>
    <x v="1"/>
    <x v="2"/>
    <x v="3"/>
    <x v="7"/>
    <x v="0"/>
    <m/>
  </r>
  <r>
    <x v="5"/>
    <x v="7"/>
    <x v="0"/>
    <x v="1"/>
    <x v="2"/>
    <x v="3"/>
    <x v="7"/>
    <x v="0"/>
    <m/>
  </r>
  <r>
    <x v="5"/>
    <x v="7"/>
    <x v="0"/>
    <x v="1"/>
    <x v="2"/>
    <x v="2"/>
    <x v="110"/>
    <x v="0"/>
    <n v="2207000"/>
  </r>
  <r>
    <x v="5"/>
    <x v="7"/>
    <x v="0"/>
    <x v="1"/>
    <x v="2"/>
    <x v="2"/>
    <x v="111"/>
    <x v="0"/>
    <n v="144000"/>
  </r>
  <r>
    <x v="5"/>
    <x v="7"/>
    <x v="0"/>
    <x v="1"/>
    <x v="2"/>
    <x v="2"/>
    <x v="112"/>
    <x v="0"/>
    <n v="107310.6"/>
  </r>
  <r>
    <x v="5"/>
    <x v="7"/>
    <x v="0"/>
    <x v="1"/>
    <x v="2"/>
    <x v="2"/>
    <x v="113"/>
    <x v="0"/>
    <n v="-310.60000000000002"/>
  </r>
  <r>
    <x v="5"/>
    <x v="7"/>
    <x v="0"/>
    <x v="1"/>
    <x v="2"/>
    <x v="2"/>
    <x v="114"/>
    <x v="0"/>
    <n v="244306.9"/>
  </r>
  <r>
    <x v="5"/>
    <x v="7"/>
    <x v="0"/>
    <x v="1"/>
    <x v="2"/>
    <x v="2"/>
    <x v="115"/>
    <x v="0"/>
    <n v="-224300"/>
  </r>
  <r>
    <x v="5"/>
    <x v="7"/>
    <x v="0"/>
    <x v="1"/>
    <x v="2"/>
    <x v="2"/>
    <x v="63"/>
    <x v="0"/>
    <n v="152393.69"/>
  </r>
  <r>
    <x v="5"/>
    <x v="7"/>
    <x v="0"/>
    <x v="1"/>
    <x v="2"/>
    <x v="2"/>
    <x v="108"/>
    <x v="0"/>
    <n v="-8580"/>
  </r>
  <r>
    <x v="5"/>
    <x v="7"/>
    <x v="0"/>
    <x v="1"/>
    <x v="2"/>
    <x v="2"/>
    <x v="116"/>
    <x v="0"/>
    <n v="5179.41"/>
  </r>
  <r>
    <x v="5"/>
    <x v="7"/>
    <x v="0"/>
    <x v="1"/>
    <x v="2"/>
    <x v="2"/>
    <x v="117"/>
    <x v="0"/>
    <m/>
  </r>
  <r>
    <x v="5"/>
    <x v="7"/>
    <x v="0"/>
    <x v="1"/>
    <x v="2"/>
    <x v="2"/>
    <x v="118"/>
    <x v="0"/>
    <n v="144560.79999999999"/>
  </r>
  <r>
    <x v="5"/>
    <x v="7"/>
    <x v="0"/>
    <x v="1"/>
    <x v="2"/>
    <x v="2"/>
    <x v="119"/>
    <x v="0"/>
    <n v="1763480"/>
  </r>
  <r>
    <x v="5"/>
    <x v="7"/>
    <x v="0"/>
    <x v="1"/>
    <x v="2"/>
    <x v="2"/>
    <x v="120"/>
    <x v="0"/>
    <n v="75343.259999999995"/>
  </r>
  <r>
    <x v="5"/>
    <x v="7"/>
    <x v="0"/>
    <x v="1"/>
    <x v="2"/>
    <x v="2"/>
    <x v="121"/>
    <x v="0"/>
    <n v="8646"/>
  </r>
  <r>
    <x v="5"/>
    <x v="7"/>
    <x v="0"/>
    <x v="1"/>
    <x v="2"/>
    <x v="2"/>
    <x v="122"/>
    <x v="0"/>
    <m/>
  </r>
  <r>
    <x v="5"/>
    <x v="7"/>
    <x v="0"/>
    <x v="1"/>
    <x v="2"/>
    <x v="2"/>
    <x v="105"/>
    <x v="0"/>
    <m/>
  </r>
  <r>
    <x v="5"/>
    <x v="7"/>
    <x v="0"/>
    <x v="1"/>
    <x v="2"/>
    <x v="2"/>
    <x v="123"/>
    <x v="0"/>
    <n v="47093.21"/>
  </r>
  <r>
    <x v="5"/>
    <x v="7"/>
    <x v="0"/>
    <x v="1"/>
    <x v="2"/>
    <x v="2"/>
    <x v="124"/>
    <x v="0"/>
    <n v="24190.62"/>
  </r>
  <r>
    <x v="5"/>
    <x v="7"/>
    <x v="0"/>
    <x v="1"/>
    <x v="2"/>
    <x v="2"/>
    <x v="109"/>
    <x v="0"/>
    <m/>
  </r>
  <r>
    <x v="5"/>
    <x v="7"/>
    <x v="0"/>
    <x v="1"/>
    <x v="2"/>
    <x v="2"/>
    <x v="97"/>
    <x v="0"/>
    <n v="5260"/>
  </r>
  <r>
    <x v="5"/>
    <x v="7"/>
    <x v="0"/>
    <x v="1"/>
    <x v="2"/>
    <x v="2"/>
    <x v="99"/>
    <x v="0"/>
    <n v="4069.83"/>
  </r>
  <r>
    <x v="5"/>
    <x v="7"/>
    <x v="0"/>
    <x v="1"/>
    <x v="2"/>
    <x v="2"/>
    <x v="100"/>
    <x v="0"/>
    <m/>
  </r>
  <r>
    <x v="5"/>
    <x v="7"/>
    <x v="0"/>
    <x v="1"/>
    <x v="2"/>
    <x v="14"/>
    <x v="70"/>
    <x v="0"/>
    <n v="1217200"/>
  </r>
  <r>
    <x v="5"/>
    <x v="7"/>
    <x v="0"/>
    <x v="1"/>
    <x v="2"/>
    <x v="14"/>
    <x v="71"/>
    <x v="0"/>
    <n v="1217022"/>
  </r>
  <r>
    <x v="5"/>
    <x v="7"/>
    <x v="0"/>
    <x v="1"/>
    <x v="2"/>
    <x v="14"/>
    <x v="72"/>
    <x v="0"/>
    <n v="150800"/>
  </r>
  <r>
    <x v="5"/>
    <x v="7"/>
    <x v="0"/>
    <x v="1"/>
    <x v="2"/>
    <x v="14"/>
    <x v="73"/>
    <x v="0"/>
    <n v="5067200"/>
  </r>
  <r>
    <x v="5"/>
    <x v="7"/>
    <x v="0"/>
    <x v="1"/>
    <x v="2"/>
    <x v="2"/>
    <x v="126"/>
    <x v="0"/>
    <n v="85707000"/>
  </r>
  <r>
    <x v="5"/>
    <x v="7"/>
    <x v="0"/>
    <x v="1"/>
    <x v="2"/>
    <x v="2"/>
    <x v="31"/>
    <x v="0"/>
    <n v="61930062.329999998"/>
  </r>
  <r>
    <x v="5"/>
    <x v="7"/>
    <x v="0"/>
    <x v="1"/>
    <x v="2"/>
    <x v="2"/>
    <x v="6"/>
    <x v="0"/>
    <n v="-2488152.83"/>
  </r>
  <r>
    <x v="5"/>
    <x v="7"/>
    <x v="0"/>
    <x v="1"/>
    <x v="2"/>
    <x v="2"/>
    <x v="125"/>
    <x v="0"/>
    <n v="-661.9"/>
  </r>
  <r>
    <x v="5"/>
    <x v="7"/>
    <x v="0"/>
    <x v="1"/>
    <x v="2"/>
    <x v="2"/>
    <x v="42"/>
    <x v="0"/>
    <m/>
  </r>
  <r>
    <x v="5"/>
    <x v="7"/>
    <x v="0"/>
    <x v="1"/>
    <x v="2"/>
    <x v="2"/>
    <x v="21"/>
    <x v="0"/>
    <n v="-51015"/>
  </r>
  <r>
    <x v="5"/>
    <x v="7"/>
    <x v="0"/>
    <x v="1"/>
    <x v="2"/>
    <x v="2"/>
    <x v="43"/>
    <x v="0"/>
    <m/>
  </r>
  <r>
    <x v="5"/>
    <x v="7"/>
    <x v="0"/>
    <x v="1"/>
    <x v="2"/>
    <x v="2"/>
    <x v="106"/>
    <x v="0"/>
    <m/>
  </r>
  <r>
    <x v="5"/>
    <x v="7"/>
    <x v="0"/>
    <x v="1"/>
    <x v="2"/>
    <x v="2"/>
    <x v="67"/>
    <x v="0"/>
    <n v="-640706.72"/>
  </r>
  <r>
    <x v="5"/>
    <x v="7"/>
    <x v="0"/>
    <x v="1"/>
    <x v="2"/>
    <x v="2"/>
    <x v="38"/>
    <x v="0"/>
    <m/>
  </r>
  <r>
    <x v="5"/>
    <x v="7"/>
    <x v="0"/>
    <x v="1"/>
    <x v="2"/>
    <x v="2"/>
    <x v="39"/>
    <x v="0"/>
    <n v="0"/>
  </r>
  <r>
    <x v="5"/>
    <x v="7"/>
    <x v="0"/>
    <x v="1"/>
    <x v="2"/>
    <x v="2"/>
    <x v="65"/>
    <x v="0"/>
    <n v="0"/>
  </r>
  <r>
    <x v="5"/>
    <x v="7"/>
    <x v="0"/>
    <x v="1"/>
    <x v="2"/>
    <x v="2"/>
    <x v="98"/>
    <x v="0"/>
    <m/>
  </r>
  <r>
    <x v="5"/>
    <x v="7"/>
    <x v="0"/>
    <x v="1"/>
    <x v="2"/>
    <x v="13"/>
    <x v="34"/>
    <x v="0"/>
    <n v="3219555.68"/>
  </r>
  <r>
    <x v="5"/>
    <x v="7"/>
    <x v="0"/>
    <x v="1"/>
    <x v="2"/>
    <x v="8"/>
    <x v="22"/>
    <x v="0"/>
    <m/>
  </r>
  <r>
    <x v="5"/>
    <x v="7"/>
    <x v="0"/>
    <x v="2"/>
    <x v="3"/>
    <x v="4"/>
    <x v="8"/>
    <x v="0"/>
    <n v="200000000"/>
  </r>
  <r>
    <x v="5"/>
    <x v="7"/>
    <x v="0"/>
    <x v="2"/>
    <x v="3"/>
    <x v="4"/>
    <x v="9"/>
    <x v="0"/>
    <n v="50000000"/>
  </r>
  <r>
    <x v="5"/>
    <x v="7"/>
    <x v="0"/>
    <x v="2"/>
    <x v="3"/>
    <x v="4"/>
    <x v="46"/>
    <x v="0"/>
    <n v="54327800"/>
  </r>
  <r>
    <x v="5"/>
    <x v="7"/>
    <x v="0"/>
    <x v="2"/>
    <x v="3"/>
    <x v="5"/>
    <x v="54"/>
    <x v="0"/>
    <n v="244108100.34000003"/>
  </r>
  <r>
    <x v="5"/>
    <x v="7"/>
    <x v="0"/>
    <x v="2"/>
    <x v="3"/>
    <x v="5"/>
    <x v="60"/>
    <x v="0"/>
    <n v="222567458.88999987"/>
  </r>
  <r>
    <x v="6"/>
    <x v="7"/>
    <x v="0"/>
    <x v="0"/>
    <x v="0"/>
    <x v="0"/>
    <x v="0"/>
    <x v="0"/>
    <n v="1498380.18"/>
  </r>
  <r>
    <x v="6"/>
    <x v="7"/>
    <x v="0"/>
    <x v="0"/>
    <x v="0"/>
    <x v="0"/>
    <x v="11"/>
    <x v="0"/>
    <n v="600000"/>
  </r>
  <r>
    <x v="6"/>
    <x v="7"/>
    <x v="0"/>
    <x v="0"/>
    <x v="0"/>
    <x v="0"/>
    <x v="1"/>
    <x v="0"/>
    <m/>
  </r>
  <r>
    <x v="6"/>
    <x v="7"/>
    <x v="0"/>
    <x v="0"/>
    <x v="0"/>
    <x v="0"/>
    <x v="44"/>
    <x v="0"/>
    <n v="120255650.3"/>
  </r>
  <r>
    <x v="6"/>
    <x v="7"/>
    <x v="0"/>
    <x v="0"/>
    <x v="0"/>
    <x v="0"/>
    <x v="90"/>
    <x v="0"/>
    <n v="-3221482.38"/>
  </r>
  <r>
    <x v="6"/>
    <x v="7"/>
    <x v="0"/>
    <x v="0"/>
    <x v="0"/>
    <x v="18"/>
    <x v="91"/>
    <x v="0"/>
    <m/>
  </r>
  <r>
    <x v="6"/>
    <x v="7"/>
    <x v="0"/>
    <x v="0"/>
    <x v="0"/>
    <x v="12"/>
    <x v="51"/>
    <x v="6"/>
    <n v="80923199.599999994"/>
  </r>
  <r>
    <x v="6"/>
    <x v="7"/>
    <x v="0"/>
    <x v="0"/>
    <x v="0"/>
    <x v="12"/>
    <x v="51"/>
    <x v="1"/>
    <n v="87750816.760000005"/>
  </r>
  <r>
    <x v="6"/>
    <x v="7"/>
    <x v="0"/>
    <x v="0"/>
    <x v="0"/>
    <x v="19"/>
    <x v="28"/>
    <x v="0"/>
    <n v="618724147.08000004"/>
  </r>
  <r>
    <x v="6"/>
    <x v="7"/>
    <x v="0"/>
    <x v="0"/>
    <x v="0"/>
    <x v="19"/>
    <x v="24"/>
    <x v="0"/>
    <n v="155040204.65000001"/>
  </r>
  <r>
    <x v="6"/>
    <x v="7"/>
    <x v="0"/>
    <x v="0"/>
    <x v="0"/>
    <x v="19"/>
    <x v="103"/>
    <x v="0"/>
    <m/>
  </r>
  <r>
    <x v="6"/>
    <x v="7"/>
    <x v="0"/>
    <x v="0"/>
    <x v="0"/>
    <x v="19"/>
    <x v="61"/>
    <x v="0"/>
    <n v="1279837.8700000001"/>
  </r>
  <r>
    <x v="6"/>
    <x v="7"/>
    <x v="0"/>
    <x v="0"/>
    <x v="0"/>
    <x v="19"/>
    <x v="2"/>
    <x v="0"/>
    <m/>
  </r>
  <r>
    <x v="6"/>
    <x v="7"/>
    <x v="0"/>
    <x v="0"/>
    <x v="0"/>
    <x v="19"/>
    <x v="47"/>
    <x v="0"/>
    <n v="45695097.170000002"/>
  </r>
  <r>
    <x v="6"/>
    <x v="7"/>
    <x v="0"/>
    <x v="0"/>
    <x v="0"/>
    <x v="19"/>
    <x v="55"/>
    <x v="0"/>
    <n v="-507511.74"/>
  </r>
  <r>
    <x v="6"/>
    <x v="7"/>
    <x v="0"/>
    <x v="0"/>
    <x v="0"/>
    <x v="19"/>
    <x v="48"/>
    <x v="0"/>
    <n v="6190869.2699999996"/>
  </r>
  <r>
    <x v="6"/>
    <x v="7"/>
    <x v="0"/>
    <x v="0"/>
    <x v="0"/>
    <x v="19"/>
    <x v="74"/>
    <x v="0"/>
    <n v="0"/>
  </r>
  <r>
    <x v="6"/>
    <x v="7"/>
    <x v="0"/>
    <x v="0"/>
    <x v="0"/>
    <x v="19"/>
    <x v="75"/>
    <x v="0"/>
    <n v="0"/>
  </r>
  <r>
    <x v="6"/>
    <x v="7"/>
    <x v="0"/>
    <x v="0"/>
    <x v="0"/>
    <x v="19"/>
    <x v="77"/>
    <x v="0"/>
    <n v="0"/>
  </r>
  <r>
    <x v="6"/>
    <x v="7"/>
    <x v="0"/>
    <x v="0"/>
    <x v="0"/>
    <x v="19"/>
    <x v="49"/>
    <x v="0"/>
    <n v="0"/>
  </r>
  <r>
    <x v="6"/>
    <x v="7"/>
    <x v="0"/>
    <x v="0"/>
    <x v="0"/>
    <x v="19"/>
    <x v="56"/>
    <x v="0"/>
    <n v="0"/>
  </r>
  <r>
    <x v="6"/>
    <x v="7"/>
    <x v="0"/>
    <x v="0"/>
    <x v="0"/>
    <x v="19"/>
    <x v="52"/>
    <x v="0"/>
    <n v="1882772.4"/>
  </r>
  <r>
    <x v="6"/>
    <x v="7"/>
    <x v="0"/>
    <x v="0"/>
    <x v="0"/>
    <x v="19"/>
    <x v="109"/>
    <x v="0"/>
    <n v="-25119.59"/>
  </r>
  <r>
    <x v="6"/>
    <x v="7"/>
    <x v="0"/>
    <x v="0"/>
    <x v="0"/>
    <x v="19"/>
    <x v="107"/>
    <x v="0"/>
    <n v="5602000"/>
  </r>
  <r>
    <x v="6"/>
    <x v="7"/>
    <x v="0"/>
    <x v="0"/>
    <x v="0"/>
    <x v="19"/>
    <x v="36"/>
    <x v="0"/>
    <n v="13923123"/>
  </r>
  <r>
    <x v="6"/>
    <x v="7"/>
    <x v="0"/>
    <x v="0"/>
    <x v="0"/>
    <x v="19"/>
    <x v="127"/>
    <x v="0"/>
    <n v="1103500"/>
  </r>
  <r>
    <x v="6"/>
    <x v="7"/>
    <x v="0"/>
    <x v="0"/>
    <x v="0"/>
    <x v="6"/>
    <x v="12"/>
    <x v="0"/>
    <n v="250045643"/>
  </r>
  <r>
    <x v="6"/>
    <x v="7"/>
    <x v="0"/>
    <x v="0"/>
    <x v="0"/>
    <x v="11"/>
    <x v="45"/>
    <x v="0"/>
    <m/>
  </r>
  <r>
    <x v="6"/>
    <x v="7"/>
    <x v="0"/>
    <x v="0"/>
    <x v="1"/>
    <x v="7"/>
    <x v="13"/>
    <x v="0"/>
    <n v="4637000"/>
  </r>
  <r>
    <x v="6"/>
    <x v="7"/>
    <x v="0"/>
    <x v="0"/>
    <x v="1"/>
    <x v="7"/>
    <x v="92"/>
    <x v="0"/>
    <n v="2210008"/>
  </r>
  <r>
    <x v="6"/>
    <x v="7"/>
    <x v="0"/>
    <x v="0"/>
    <x v="1"/>
    <x v="7"/>
    <x v="68"/>
    <x v="0"/>
    <n v="15250001"/>
  </r>
  <r>
    <x v="6"/>
    <x v="7"/>
    <x v="0"/>
    <x v="0"/>
    <x v="1"/>
    <x v="16"/>
    <x v="83"/>
    <x v="0"/>
    <n v="-3936190.06"/>
  </r>
  <r>
    <x v="6"/>
    <x v="7"/>
    <x v="0"/>
    <x v="0"/>
    <x v="1"/>
    <x v="16"/>
    <x v="85"/>
    <x v="0"/>
    <n v="-1518666"/>
  </r>
  <r>
    <x v="6"/>
    <x v="7"/>
    <x v="0"/>
    <x v="0"/>
    <x v="1"/>
    <x v="16"/>
    <x v="86"/>
    <x v="0"/>
    <n v="-869001"/>
  </r>
  <r>
    <x v="6"/>
    <x v="7"/>
    <x v="0"/>
    <x v="0"/>
    <x v="1"/>
    <x v="15"/>
    <x v="76"/>
    <x v="0"/>
    <n v="1995000"/>
  </r>
  <r>
    <x v="6"/>
    <x v="7"/>
    <x v="0"/>
    <x v="0"/>
    <x v="1"/>
    <x v="17"/>
    <x v="87"/>
    <x v="0"/>
    <n v="-1995000"/>
  </r>
  <r>
    <x v="6"/>
    <x v="7"/>
    <x v="0"/>
    <x v="1"/>
    <x v="2"/>
    <x v="8"/>
    <x v="50"/>
    <x v="0"/>
    <m/>
  </r>
  <r>
    <x v="6"/>
    <x v="7"/>
    <x v="0"/>
    <x v="1"/>
    <x v="2"/>
    <x v="8"/>
    <x v="14"/>
    <x v="0"/>
    <n v="184142066.75999999"/>
  </r>
  <r>
    <x v="6"/>
    <x v="7"/>
    <x v="0"/>
    <x v="1"/>
    <x v="2"/>
    <x v="8"/>
    <x v="53"/>
    <x v="0"/>
    <n v="6303719.6799999997"/>
  </r>
  <r>
    <x v="6"/>
    <x v="7"/>
    <x v="0"/>
    <x v="1"/>
    <x v="2"/>
    <x v="20"/>
    <x v="104"/>
    <x v="1"/>
    <n v="0"/>
  </r>
  <r>
    <x v="6"/>
    <x v="7"/>
    <x v="0"/>
    <x v="1"/>
    <x v="2"/>
    <x v="9"/>
    <x v="81"/>
    <x v="0"/>
    <n v="114862"/>
  </r>
  <r>
    <x v="6"/>
    <x v="7"/>
    <x v="0"/>
    <x v="1"/>
    <x v="2"/>
    <x v="9"/>
    <x v="15"/>
    <x v="0"/>
    <n v="3534694"/>
  </r>
  <r>
    <x v="6"/>
    <x v="7"/>
    <x v="0"/>
    <x v="1"/>
    <x v="2"/>
    <x v="9"/>
    <x v="16"/>
    <x v="0"/>
    <n v="330534"/>
  </r>
  <r>
    <x v="6"/>
    <x v="7"/>
    <x v="0"/>
    <x v="1"/>
    <x v="2"/>
    <x v="9"/>
    <x v="17"/>
    <x v="0"/>
    <n v="9763323.3499999996"/>
  </r>
  <r>
    <x v="6"/>
    <x v="7"/>
    <x v="0"/>
    <x v="1"/>
    <x v="2"/>
    <x v="9"/>
    <x v="18"/>
    <x v="0"/>
    <n v="3596944"/>
  </r>
  <r>
    <x v="6"/>
    <x v="7"/>
    <x v="0"/>
    <x v="1"/>
    <x v="2"/>
    <x v="3"/>
    <x v="7"/>
    <x v="0"/>
    <m/>
  </r>
  <r>
    <x v="6"/>
    <x v="7"/>
    <x v="0"/>
    <x v="1"/>
    <x v="2"/>
    <x v="3"/>
    <x v="7"/>
    <x v="0"/>
    <m/>
  </r>
  <r>
    <x v="6"/>
    <x v="7"/>
    <x v="0"/>
    <x v="1"/>
    <x v="2"/>
    <x v="3"/>
    <x v="7"/>
    <x v="0"/>
    <m/>
  </r>
  <r>
    <x v="6"/>
    <x v="7"/>
    <x v="0"/>
    <x v="1"/>
    <x v="2"/>
    <x v="3"/>
    <x v="7"/>
    <x v="0"/>
    <m/>
  </r>
  <r>
    <x v="6"/>
    <x v="7"/>
    <x v="0"/>
    <x v="1"/>
    <x v="2"/>
    <x v="3"/>
    <x v="7"/>
    <x v="0"/>
    <m/>
  </r>
  <r>
    <x v="6"/>
    <x v="7"/>
    <x v="0"/>
    <x v="1"/>
    <x v="2"/>
    <x v="2"/>
    <x v="110"/>
    <x v="0"/>
    <n v="2207000"/>
  </r>
  <r>
    <x v="6"/>
    <x v="7"/>
    <x v="0"/>
    <x v="1"/>
    <x v="2"/>
    <x v="2"/>
    <x v="111"/>
    <x v="0"/>
    <n v="142900"/>
  </r>
  <r>
    <x v="6"/>
    <x v="7"/>
    <x v="0"/>
    <x v="1"/>
    <x v="2"/>
    <x v="2"/>
    <x v="112"/>
    <x v="0"/>
    <n v="128913.57"/>
  </r>
  <r>
    <x v="6"/>
    <x v="7"/>
    <x v="0"/>
    <x v="1"/>
    <x v="2"/>
    <x v="2"/>
    <x v="113"/>
    <x v="0"/>
    <n v="-310.60000000000002"/>
  </r>
  <r>
    <x v="6"/>
    <x v="7"/>
    <x v="0"/>
    <x v="1"/>
    <x v="2"/>
    <x v="2"/>
    <x v="114"/>
    <x v="0"/>
    <n v="290908.98"/>
  </r>
  <r>
    <x v="6"/>
    <x v="7"/>
    <x v="0"/>
    <x v="1"/>
    <x v="2"/>
    <x v="2"/>
    <x v="128"/>
    <x v="0"/>
    <n v="66000"/>
  </r>
  <r>
    <x v="6"/>
    <x v="7"/>
    <x v="0"/>
    <x v="1"/>
    <x v="2"/>
    <x v="2"/>
    <x v="115"/>
    <x v="0"/>
    <n v="-224300"/>
  </r>
  <r>
    <x v="6"/>
    <x v="7"/>
    <x v="0"/>
    <x v="1"/>
    <x v="2"/>
    <x v="2"/>
    <x v="63"/>
    <x v="0"/>
    <n v="161330.49"/>
  </r>
  <r>
    <x v="6"/>
    <x v="7"/>
    <x v="0"/>
    <x v="1"/>
    <x v="2"/>
    <x v="2"/>
    <x v="108"/>
    <x v="0"/>
    <n v="-8580"/>
  </r>
  <r>
    <x v="6"/>
    <x v="7"/>
    <x v="0"/>
    <x v="1"/>
    <x v="2"/>
    <x v="2"/>
    <x v="116"/>
    <x v="0"/>
    <n v="29084.41"/>
  </r>
  <r>
    <x v="6"/>
    <x v="7"/>
    <x v="0"/>
    <x v="1"/>
    <x v="2"/>
    <x v="2"/>
    <x v="117"/>
    <x v="0"/>
    <m/>
  </r>
  <r>
    <x v="6"/>
    <x v="7"/>
    <x v="0"/>
    <x v="1"/>
    <x v="2"/>
    <x v="2"/>
    <x v="118"/>
    <x v="0"/>
    <n v="2340735.2999999998"/>
  </r>
  <r>
    <x v="6"/>
    <x v="7"/>
    <x v="0"/>
    <x v="1"/>
    <x v="2"/>
    <x v="2"/>
    <x v="119"/>
    <x v="0"/>
    <n v="1741480"/>
  </r>
  <r>
    <x v="6"/>
    <x v="7"/>
    <x v="0"/>
    <x v="1"/>
    <x v="2"/>
    <x v="2"/>
    <x v="120"/>
    <x v="0"/>
    <n v="78882.11"/>
  </r>
  <r>
    <x v="6"/>
    <x v="7"/>
    <x v="0"/>
    <x v="1"/>
    <x v="2"/>
    <x v="2"/>
    <x v="121"/>
    <x v="0"/>
    <n v="17226"/>
  </r>
  <r>
    <x v="6"/>
    <x v="7"/>
    <x v="0"/>
    <x v="1"/>
    <x v="2"/>
    <x v="2"/>
    <x v="122"/>
    <x v="0"/>
    <n v="19000"/>
  </r>
  <r>
    <x v="6"/>
    <x v="7"/>
    <x v="0"/>
    <x v="1"/>
    <x v="2"/>
    <x v="2"/>
    <x v="105"/>
    <x v="0"/>
    <m/>
  </r>
  <r>
    <x v="6"/>
    <x v="7"/>
    <x v="0"/>
    <x v="1"/>
    <x v="2"/>
    <x v="2"/>
    <x v="123"/>
    <x v="0"/>
    <n v="75425.36"/>
  </r>
  <r>
    <x v="6"/>
    <x v="7"/>
    <x v="0"/>
    <x v="1"/>
    <x v="2"/>
    <x v="2"/>
    <x v="124"/>
    <x v="0"/>
    <n v="244497.97"/>
  </r>
  <r>
    <x v="6"/>
    <x v="7"/>
    <x v="0"/>
    <x v="1"/>
    <x v="2"/>
    <x v="2"/>
    <x v="109"/>
    <x v="0"/>
    <m/>
  </r>
  <r>
    <x v="6"/>
    <x v="7"/>
    <x v="0"/>
    <x v="1"/>
    <x v="2"/>
    <x v="2"/>
    <x v="97"/>
    <x v="0"/>
    <n v="10520"/>
  </r>
  <r>
    <x v="6"/>
    <x v="7"/>
    <x v="0"/>
    <x v="1"/>
    <x v="2"/>
    <x v="2"/>
    <x v="99"/>
    <x v="0"/>
    <n v="16882.63"/>
  </r>
  <r>
    <x v="6"/>
    <x v="7"/>
    <x v="0"/>
    <x v="1"/>
    <x v="2"/>
    <x v="2"/>
    <x v="100"/>
    <x v="0"/>
    <m/>
  </r>
  <r>
    <x v="6"/>
    <x v="7"/>
    <x v="0"/>
    <x v="1"/>
    <x v="2"/>
    <x v="14"/>
    <x v="70"/>
    <x v="0"/>
    <n v="1844000"/>
  </r>
  <r>
    <x v="6"/>
    <x v="7"/>
    <x v="0"/>
    <x v="1"/>
    <x v="2"/>
    <x v="14"/>
    <x v="71"/>
    <x v="0"/>
    <n v="1603822"/>
  </r>
  <r>
    <x v="6"/>
    <x v="7"/>
    <x v="0"/>
    <x v="1"/>
    <x v="2"/>
    <x v="14"/>
    <x v="72"/>
    <x v="0"/>
    <n v="209600"/>
  </r>
  <r>
    <x v="6"/>
    <x v="7"/>
    <x v="0"/>
    <x v="1"/>
    <x v="2"/>
    <x v="14"/>
    <x v="73"/>
    <x v="0"/>
    <n v="6738900"/>
  </r>
  <r>
    <x v="6"/>
    <x v="7"/>
    <x v="0"/>
    <x v="1"/>
    <x v="2"/>
    <x v="2"/>
    <x v="126"/>
    <x v="0"/>
    <n v="85707000"/>
  </r>
  <r>
    <x v="6"/>
    <x v="7"/>
    <x v="0"/>
    <x v="1"/>
    <x v="2"/>
    <x v="2"/>
    <x v="31"/>
    <x v="0"/>
    <n v="124380409.5"/>
  </r>
  <r>
    <x v="6"/>
    <x v="7"/>
    <x v="0"/>
    <x v="1"/>
    <x v="2"/>
    <x v="2"/>
    <x v="6"/>
    <x v="0"/>
    <n v="-9923888.9199999999"/>
  </r>
  <r>
    <x v="6"/>
    <x v="7"/>
    <x v="0"/>
    <x v="1"/>
    <x v="2"/>
    <x v="2"/>
    <x v="125"/>
    <x v="0"/>
    <m/>
  </r>
  <r>
    <x v="6"/>
    <x v="7"/>
    <x v="0"/>
    <x v="1"/>
    <x v="2"/>
    <x v="2"/>
    <x v="42"/>
    <x v="0"/>
    <m/>
  </r>
  <r>
    <x v="6"/>
    <x v="7"/>
    <x v="0"/>
    <x v="1"/>
    <x v="2"/>
    <x v="2"/>
    <x v="21"/>
    <x v="0"/>
    <n v="-406276.74"/>
  </r>
  <r>
    <x v="6"/>
    <x v="7"/>
    <x v="0"/>
    <x v="1"/>
    <x v="2"/>
    <x v="2"/>
    <x v="21"/>
    <x v="0"/>
    <n v="-110806"/>
  </r>
  <r>
    <x v="6"/>
    <x v="7"/>
    <x v="0"/>
    <x v="1"/>
    <x v="2"/>
    <x v="2"/>
    <x v="43"/>
    <x v="0"/>
    <n v="-8995.23"/>
  </r>
  <r>
    <x v="6"/>
    <x v="7"/>
    <x v="0"/>
    <x v="1"/>
    <x v="2"/>
    <x v="2"/>
    <x v="106"/>
    <x v="0"/>
    <m/>
  </r>
  <r>
    <x v="6"/>
    <x v="7"/>
    <x v="0"/>
    <x v="1"/>
    <x v="2"/>
    <x v="2"/>
    <x v="67"/>
    <x v="0"/>
    <n v="-2777556.01"/>
  </r>
  <r>
    <x v="6"/>
    <x v="7"/>
    <x v="0"/>
    <x v="1"/>
    <x v="2"/>
    <x v="2"/>
    <x v="38"/>
    <x v="0"/>
    <m/>
  </r>
  <r>
    <x v="6"/>
    <x v="7"/>
    <x v="0"/>
    <x v="1"/>
    <x v="2"/>
    <x v="2"/>
    <x v="39"/>
    <x v="0"/>
    <n v="0"/>
  </r>
  <r>
    <x v="6"/>
    <x v="7"/>
    <x v="0"/>
    <x v="1"/>
    <x v="2"/>
    <x v="2"/>
    <x v="65"/>
    <x v="0"/>
    <n v="0"/>
  </r>
  <r>
    <x v="6"/>
    <x v="7"/>
    <x v="0"/>
    <x v="1"/>
    <x v="2"/>
    <x v="2"/>
    <x v="98"/>
    <x v="0"/>
    <m/>
  </r>
  <r>
    <x v="6"/>
    <x v="7"/>
    <x v="0"/>
    <x v="1"/>
    <x v="2"/>
    <x v="13"/>
    <x v="34"/>
    <x v="0"/>
    <n v="2946338.68"/>
  </r>
  <r>
    <x v="6"/>
    <x v="7"/>
    <x v="0"/>
    <x v="1"/>
    <x v="2"/>
    <x v="8"/>
    <x v="22"/>
    <x v="0"/>
    <m/>
  </r>
  <r>
    <x v="6"/>
    <x v="7"/>
    <x v="0"/>
    <x v="2"/>
    <x v="3"/>
    <x v="4"/>
    <x v="8"/>
    <x v="0"/>
    <n v="200000000"/>
  </r>
  <r>
    <x v="6"/>
    <x v="7"/>
    <x v="0"/>
    <x v="2"/>
    <x v="3"/>
    <x v="4"/>
    <x v="9"/>
    <x v="0"/>
    <n v="50000000"/>
  </r>
  <r>
    <x v="6"/>
    <x v="7"/>
    <x v="0"/>
    <x v="2"/>
    <x v="3"/>
    <x v="4"/>
    <x v="46"/>
    <x v="0"/>
    <n v="54327800"/>
  </r>
  <r>
    <x v="6"/>
    <x v="7"/>
    <x v="0"/>
    <x v="2"/>
    <x v="3"/>
    <x v="5"/>
    <x v="54"/>
    <x v="0"/>
    <n v="206204633.99000001"/>
  </r>
  <r>
    <x v="6"/>
    <x v="7"/>
    <x v="0"/>
    <x v="2"/>
    <x v="3"/>
    <x v="5"/>
    <x v="60"/>
    <x v="0"/>
    <n v="466675558.23000026"/>
  </r>
  <r>
    <x v="7"/>
    <x v="7"/>
    <x v="0"/>
    <x v="0"/>
    <x v="0"/>
    <x v="0"/>
    <x v="0"/>
    <x v="0"/>
    <n v="1613580.18"/>
  </r>
  <r>
    <x v="7"/>
    <x v="7"/>
    <x v="0"/>
    <x v="0"/>
    <x v="0"/>
    <x v="0"/>
    <x v="11"/>
    <x v="0"/>
    <n v="600000"/>
  </r>
  <r>
    <x v="7"/>
    <x v="7"/>
    <x v="0"/>
    <x v="0"/>
    <x v="0"/>
    <x v="0"/>
    <x v="1"/>
    <x v="0"/>
    <m/>
  </r>
  <r>
    <x v="7"/>
    <x v="7"/>
    <x v="0"/>
    <x v="0"/>
    <x v="0"/>
    <x v="0"/>
    <x v="44"/>
    <x v="0"/>
    <n v="229376129.88999999"/>
  </r>
  <r>
    <x v="7"/>
    <x v="7"/>
    <x v="0"/>
    <x v="0"/>
    <x v="0"/>
    <x v="0"/>
    <x v="90"/>
    <x v="0"/>
    <n v="413064.14"/>
  </r>
  <r>
    <x v="7"/>
    <x v="7"/>
    <x v="0"/>
    <x v="0"/>
    <x v="0"/>
    <x v="0"/>
    <x v="129"/>
    <x v="0"/>
    <n v="29986200"/>
  </r>
  <r>
    <x v="7"/>
    <x v="7"/>
    <x v="0"/>
    <x v="0"/>
    <x v="0"/>
    <x v="18"/>
    <x v="91"/>
    <x v="0"/>
    <m/>
  </r>
  <r>
    <x v="7"/>
    <x v="7"/>
    <x v="0"/>
    <x v="0"/>
    <x v="0"/>
    <x v="12"/>
    <x v="51"/>
    <x v="6"/>
    <n v="85923199.599999994"/>
  </r>
  <r>
    <x v="7"/>
    <x v="7"/>
    <x v="0"/>
    <x v="0"/>
    <x v="0"/>
    <x v="12"/>
    <x v="51"/>
    <x v="1"/>
    <n v="92750816.760000005"/>
  </r>
  <r>
    <x v="7"/>
    <x v="7"/>
    <x v="0"/>
    <x v="0"/>
    <x v="0"/>
    <x v="19"/>
    <x v="28"/>
    <x v="0"/>
    <n v="884887708.10000002"/>
  </r>
  <r>
    <x v="7"/>
    <x v="7"/>
    <x v="0"/>
    <x v="0"/>
    <x v="0"/>
    <x v="19"/>
    <x v="24"/>
    <x v="0"/>
    <n v="224990603.65000001"/>
  </r>
  <r>
    <x v="7"/>
    <x v="7"/>
    <x v="0"/>
    <x v="0"/>
    <x v="0"/>
    <x v="19"/>
    <x v="103"/>
    <x v="0"/>
    <m/>
  </r>
  <r>
    <x v="7"/>
    <x v="7"/>
    <x v="0"/>
    <x v="0"/>
    <x v="0"/>
    <x v="19"/>
    <x v="61"/>
    <x v="0"/>
    <n v="1279837.8700000001"/>
  </r>
  <r>
    <x v="7"/>
    <x v="7"/>
    <x v="0"/>
    <x v="0"/>
    <x v="0"/>
    <x v="19"/>
    <x v="2"/>
    <x v="0"/>
    <m/>
  </r>
  <r>
    <x v="7"/>
    <x v="7"/>
    <x v="0"/>
    <x v="0"/>
    <x v="0"/>
    <x v="19"/>
    <x v="47"/>
    <x v="0"/>
    <n v="50015739"/>
  </r>
  <r>
    <x v="7"/>
    <x v="7"/>
    <x v="0"/>
    <x v="0"/>
    <x v="0"/>
    <x v="19"/>
    <x v="55"/>
    <x v="0"/>
    <n v="-507511.74"/>
  </r>
  <r>
    <x v="7"/>
    <x v="7"/>
    <x v="0"/>
    <x v="0"/>
    <x v="0"/>
    <x v="19"/>
    <x v="48"/>
    <x v="0"/>
    <n v="7455610.6600000001"/>
  </r>
  <r>
    <x v="7"/>
    <x v="7"/>
    <x v="0"/>
    <x v="0"/>
    <x v="0"/>
    <x v="19"/>
    <x v="74"/>
    <x v="0"/>
    <n v="0"/>
  </r>
  <r>
    <x v="7"/>
    <x v="7"/>
    <x v="0"/>
    <x v="0"/>
    <x v="0"/>
    <x v="19"/>
    <x v="75"/>
    <x v="0"/>
    <n v="0"/>
  </r>
  <r>
    <x v="7"/>
    <x v="7"/>
    <x v="0"/>
    <x v="0"/>
    <x v="0"/>
    <x v="19"/>
    <x v="77"/>
    <x v="0"/>
    <n v="0"/>
  </r>
  <r>
    <x v="7"/>
    <x v="7"/>
    <x v="0"/>
    <x v="0"/>
    <x v="0"/>
    <x v="19"/>
    <x v="49"/>
    <x v="0"/>
    <n v="0"/>
  </r>
  <r>
    <x v="7"/>
    <x v="7"/>
    <x v="0"/>
    <x v="0"/>
    <x v="0"/>
    <x v="19"/>
    <x v="56"/>
    <x v="0"/>
    <n v="0"/>
  </r>
  <r>
    <x v="7"/>
    <x v="7"/>
    <x v="0"/>
    <x v="0"/>
    <x v="0"/>
    <x v="19"/>
    <x v="52"/>
    <x v="0"/>
    <n v="1952041.13"/>
  </r>
  <r>
    <x v="7"/>
    <x v="7"/>
    <x v="0"/>
    <x v="0"/>
    <x v="0"/>
    <x v="19"/>
    <x v="109"/>
    <x v="0"/>
    <n v="-25119.59"/>
  </r>
  <r>
    <x v="7"/>
    <x v="7"/>
    <x v="0"/>
    <x v="0"/>
    <x v="0"/>
    <x v="19"/>
    <x v="107"/>
    <x v="0"/>
    <n v="5602000"/>
  </r>
  <r>
    <x v="7"/>
    <x v="7"/>
    <x v="0"/>
    <x v="0"/>
    <x v="0"/>
    <x v="19"/>
    <x v="36"/>
    <x v="0"/>
    <n v="16754202"/>
  </r>
  <r>
    <x v="7"/>
    <x v="7"/>
    <x v="0"/>
    <x v="0"/>
    <x v="0"/>
    <x v="19"/>
    <x v="127"/>
    <x v="0"/>
    <n v="1103500"/>
  </r>
  <r>
    <x v="7"/>
    <x v="7"/>
    <x v="0"/>
    <x v="0"/>
    <x v="0"/>
    <x v="6"/>
    <x v="12"/>
    <x v="0"/>
    <n v="280936444"/>
  </r>
  <r>
    <x v="7"/>
    <x v="7"/>
    <x v="0"/>
    <x v="0"/>
    <x v="0"/>
    <x v="11"/>
    <x v="45"/>
    <x v="0"/>
    <m/>
  </r>
  <r>
    <x v="7"/>
    <x v="7"/>
    <x v="0"/>
    <x v="0"/>
    <x v="1"/>
    <x v="7"/>
    <x v="13"/>
    <x v="0"/>
    <n v="4637000"/>
  </r>
  <r>
    <x v="7"/>
    <x v="7"/>
    <x v="0"/>
    <x v="0"/>
    <x v="1"/>
    <x v="7"/>
    <x v="92"/>
    <x v="0"/>
    <n v="2210008"/>
  </r>
  <r>
    <x v="7"/>
    <x v="7"/>
    <x v="0"/>
    <x v="0"/>
    <x v="1"/>
    <x v="7"/>
    <x v="68"/>
    <x v="0"/>
    <n v="15250001"/>
  </r>
  <r>
    <x v="7"/>
    <x v="7"/>
    <x v="0"/>
    <x v="0"/>
    <x v="1"/>
    <x v="16"/>
    <x v="83"/>
    <x v="0"/>
    <n v="-4421273.6399999997"/>
  </r>
  <r>
    <x v="7"/>
    <x v="7"/>
    <x v="0"/>
    <x v="0"/>
    <x v="1"/>
    <x v="16"/>
    <x v="85"/>
    <x v="0"/>
    <n v="-1595949"/>
  </r>
  <r>
    <x v="7"/>
    <x v="7"/>
    <x v="0"/>
    <x v="0"/>
    <x v="1"/>
    <x v="16"/>
    <x v="86"/>
    <x v="0"/>
    <n v="-869001"/>
  </r>
  <r>
    <x v="7"/>
    <x v="7"/>
    <x v="0"/>
    <x v="0"/>
    <x v="1"/>
    <x v="15"/>
    <x v="76"/>
    <x v="0"/>
    <n v="1995000"/>
  </r>
  <r>
    <x v="7"/>
    <x v="7"/>
    <x v="0"/>
    <x v="0"/>
    <x v="1"/>
    <x v="17"/>
    <x v="87"/>
    <x v="0"/>
    <n v="-1995000"/>
  </r>
  <r>
    <x v="7"/>
    <x v="7"/>
    <x v="0"/>
    <x v="1"/>
    <x v="2"/>
    <x v="8"/>
    <x v="50"/>
    <x v="0"/>
    <m/>
  </r>
  <r>
    <x v="7"/>
    <x v="7"/>
    <x v="0"/>
    <x v="1"/>
    <x v="2"/>
    <x v="8"/>
    <x v="14"/>
    <x v="0"/>
    <n v="324134084.75"/>
  </r>
  <r>
    <x v="7"/>
    <x v="7"/>
    <x v="0"/>
    <x v="1"/>
    <x v="2"/>
    <x v="8"/>
    <x v="53"/>
    <x v="0"/>
    <n v="6343719.6799999997"/>
  </r>
  <r>
    <x v="7"/>
    <x v="7"/>
    <x v="0"/>
    <x v="1"/>
    <x v="2"/>
    <x v="20"/>
    <x v="104"/>
    <x v="1"/>
    <n v="0"/>
  </r>
  <r>
    <x v="7"/>
    <x v="7"/>
    <x v="0"/>
    <x v="1"/>
    <x v="2"/>
    <x v="9"/>
    <x v="81"/>
    <x v="0"/>
    <n v="114862"/>
  </r>
  <r>
    <x v="7"/>
    <x v="7"/>
    <x v="0"/>
    <x v="1"/>
    <x v="2"/>
    <x v="9"/>
    <x v="15"/>
    <x v="0"/>
    <n v="5743027"/>
  </r>
  <r>
    <x v="7"/>
    <x v="7"/>
    <x v="0"/>
    <x v="1"/>
    <x v="2"/>
    <x v="9"/>
    <x v="16"/>
    <x v="0"/>
    <n v="595534"/>
  </r>
  <r>
    <x v="7"/>
    <x v="7"/>
    <x v="0"/>
    <x v="1"/>
    <x v="2"/>
    <x v="9"/>
    <x v="17"/>
    <x v="0"/>
    <n v="11684156.35"/>
  </r>
  <r>
    <x v="7"/>
    <x v="7"/>
    <x v="0"/>
    <x v="1"/>
    <x v="2"/>
    <x v="9"/>
    <x v="18"/>
    <x v="0"/>
    <n v="5805277"/>
  </r>
  <r>
    <x v="7"/>
    <x v="7"/>
    <x v="0"/>
    <x v="1"/>
    <x v="2"/>
    <x v="3"/>
    <x v="7"/>
    <x v="0"/>
    <m/>
  </r>
  <r>
    <x v="7"/>
    <x v="7"/>
    <x v="0"/>
    <x v="1"/>
    <x v="2"/>
    <x v="3"/>
    <x v="7"/>
    <x v="0"/>
    <m/>
  </r>
  <r>
    <x v="7"/>
    <x v="7"/>
    <x v="0"/>
    <x v="1"/>
    <x v="2"/>
    <x v="3"/>
    <x v="7"/>
    <x v="0"/>
    <m/>
  </r>
  <r>
    <x v="7"/>
    <x v="7"/>
    <x v="0"/>
    <x v="1"/>
    <x v="2"/>
    <x v="3"/>
    <x v="7"/>
    <x v="0"/>
    <m/>
  </r>
  <r>
    <x v="7"/>
    <x v="7"/>
    <x v="0"/>
    <x v="1"/>
    <x v="2"/>
    <x v="3"/>
    <x v="7"/>
    <x v="0"/>
    <m/>
  </r>
  <r>
    <x v="7"/>
    <x v="7"/>
    <x v="0"/>
    <x v="1"/>
    <x v="2"/>
    <x v="2"/>
    <x v="110"/>
    <x v="0"/>
    <n v="2207000"/>
  </r>
  <r>
    <x v="7"/>
    <x v="7"/>
    <x v="0"/>
    <x v="1"/>
    <x v="2"/>
    <x v="2"/>
    <x v="111"/>
    <x v="0"/>
    <n v="144000"/>
  </r>
  <r>
    <x v="7"/>
    <x v="7"/>
    <x v="0"/>
    <x v="1"/>
    <x v="2"/>
    <x v="2"/>
    <x v="112"/>
    <x v="0"/>
    <n v="125635.62"/>
  </r>
  <r>
    <x v="7"/>
    <x v="7"/>
    <x v="0"/>
    <x v="1"/>
    <x v="2"/>
    <x v="2"/>
    <x v="113"/>
    <x v="0"/>
    <m/>
  </r>
  <r>
    <x v="7"/>
    <x v="7"/>
    <x v="0"/>
    <x v="1"/>
    <x v="2"/>
    <x v="2"/>
    <x v="114"/>
    <x v="0"/>
    <n v="250454.14"/>
  </r>
  <r>
    <x v="7"/>
    <x v="7"/>
    <x v="0"/>
    <x v="1"/>
    <x v="2"/>
    <x v="2"/>
    <x v="128"/>
    <x v="0"/>
    <n v="85410"/>
  </r>
  <r>
    <x v="7"/>
    <x v="7"/>
    <x v="0"/>
    <x v="1"/>
    <x v="2"/>
    <x v="2"/>
    <x v="115"/>
    <x v="0"/>
    <n v="-224300"/>
  </r>
  <r>
    <x v="7"/>
    <x v="7"/>
    <x v="0"/>
    <x v="1"/>
    <x v="2"/>
    <x v="2"/>
    <x v="63"/>
    <x v="0"/>
    <n v="148249.85"/>
  </r>
  <r>
    <x v="7"/>
    <x v="7"/>
    <x v="0"/>
    <x v="1"/>
    <x v="2"/>
    <x v="2"/>
    <x v="108"/>
    <x v="0"/>
    <n v="-8580"/>
  </r>
  <r>
    <x v="7"/>
    <x v="7"/>
    <x v="0"/>
    <x v="1"/>
    <x v="2"/>
    <x v="2"/>
    <x v="116"/>
    <x v="0"/>
    <n v="26499.98"/>
  </r>
  <r>
    <x v="7"/>
    <x v="7"/>
    <x v="0"/>
    <x v="1"/>
    <x v="2"/>
    <x v="2"/>
    <x v="117"/>
    <x v="0"/>
    <m/>
  </r>
  <r>
    <x v="7"/>
    <x v="7"/>
    <x v="0"/>
    <x v="1"/>
    <x v="2"/>
    <x v="2"/>
    <x v="118"/>
    <x v="0"/>
    <n v="3667155.3"/>
  </r>
  <r>
    <x v="7"/>
    <x v="7"/>
    <x v="0"/>
    <x v="1"/>
    <x v="2"/>
    <x v="2"/>
    <x v="119"/>
    <x v="0"/>
    <n v="2830381"/>
  </r>
  <r>
    <x v="7"/>
    <x v="7"/>
    <x v="0"/>
    <x v="1"/>
    <x v="2"/>
    <x v="2"/>
    <x v="120"/>
    <x v="0"/>
    <n v="78420.960000000006"/>
  </r>
  <r>
    <x v="7"/>
    <x v="7"/>
    <x v="0"/>
    <x v="1"/>
    <x v="2"/>
    <x v="2"/>
    <x v="121"/>
    <x v="0"/>
    <n v="8646"/>
  </r>
  <r>
    <x v="7"/>
    <x v="7"/>
    <x v="0"/>
    <x v="1"/>
    <x v="2"/>
    <x v="2"/>
    <x v="122"/>
    <x v="0"/>
    <n v="21735"/>
  </r>
  <r>
    <x v="7"/>
    <x v="7"/>
    <x v="0"/>
    <x v="1"/>
    <x v="2"/>
    <x v="2"/>
    <x v="105"/>
    <x v="0"/>
    <m/>
  </r>
  <r>
    <x v="7"/>
    <x v="7"/>
    <x v="0"/>
    <x v="1"/>
    <x v="2"/>
    <x v="2"/>
    <x v="123"/>
    <x v="0"/>
    <n v="2541.36"/>
  </r>
  <r>
    <x v="7"/>
    <x v="7"/>
    <x v="0"/>
    <x v="1"/>
    <x v="2"/>
    <x v="2"/>
    <x v="124"/>
    <x v="0"/>
    <n v="388329.74"/>
  </r>
  <r>
    <x v="7"/>
    <x v="7"/>
    <x v="0"/>
    <x v="1"/>
    <x v="2"/>
    <x v="2"/>
    <x v="109"/>
    <x v="0"/>
    <m/>
  </r>
  <r>
    <x v="7"/>
    <x v="7"/>
    <x v="0"/>
    <x v="1"/>
    <x v="2"/>
    <x v="2"/>
    <x v="97"/>
    <x v="0"/>
    <n v="5260"/>
  </r>
  <r>
    <x v="7"/>
    <x v="7"/>
    <x v="0"/>
    <x v="1"/>
    <x v="2"/>
    <x v="2"/>
    <x v="99"/>
    <x v="0"/>
    <n v="8069.43"/>
  </r>
  <r>
    <x v="7"/>
    <x v="7"/>
    <x v="0"/>
    <x v="1"/>
    <x v="2"/>
    <x v="2"/>
    <x v="100"/>
    <x v="0"/>
    <m/>
  </r>
  <r>
    <x v="7"/>
    <x v="7"/>
    <x v="0"/>
    <x v="1"/>
    <x v="2"/>
    <x v="14"/>
    <x v="70"/>
    <x v="0"/>
    <n v="1604000"/>
  </r>
  <r>
    <x v="7"/>
    <x v="7"/>
    <x v="0"/>
    <x v="1"/>
    <x v="2"/>
    <x v="14"/>
    <x v="71"/>
    <x v="0"/>
    <n v="1603822"/>
  </r>
  <r>
    <x v="7"/>
    <x v="7"/>
    <x v="0"/>
    <x v="1"/>
    <x v="2"/>
    <x v="14"/>
    <x v="72"/>
    <x v="0"/>
    <n v="209600"/>
  </r>
  <r>
    <x v="7"/>
    <x v="7"/>
    <x v="0"/>
    <x v="1"/>
    <x v="2"/>
    <x v="14"/>
    <x v="73"/>
    <x v="0"/>
    <n v="6820800"/>
  </r>
  <r>
    <x v="7"/>
    <x v="7"/>
    <x v="0"/>
    <x v="1"/>
    <x v="2"/>
    <x v="2"/>
    <x v="126"/>
    <x v="0"/>
    <n v="85707000"/>
  </r>
  <r>
    <x v="7"/>
    <x v="7"/>
    <x v="0"/>
    <x v="1"/>
    <x v="2"/>
    <x v="2"/>
    <x v="31"/>
    <x v="0"/>
    <n v="222296123.19"/>
  </r>
  <r>
    <x v="7"/>
    <x v="7"/>
    <x v="0"/>
    <x v="1"/>
    <x v="2"/>
    <x v="2"/>
    <x v="6"/>
    <x v="0"/>
    <n v="-18726322.989999998"/>
  </r>
  <r>
    <x v="7"/>
    <x v="7"/>
    <x v="0"/>
    <x v="1"/>
    <x v="2"/>
    <x v="2"/>
    <x v="125"/>
    <x v="0"/>
    <m/>
  </r>
  <r>
    <x v="7"/>
    <x v="7"/>
    <x v="0"/>
    <x v="1"/>
    <x v="2"/>
    <x v="2"/>
    <x v="42"/>
    <x v="0"/>
    <m/>
  </r>
  <r>
    <x v="7"/>
    <x v="7"/>
    <x v="0"/>
    <x v="1"/>
    <x v="2"/>
    <x v="2"/>
    <x v="21"/>
    <x v="0"/>
    <n v="-164023"/>
  </r>
  <r>
    <x v="7"/>
    <x v="7"/>
    <x v="0"/>
    <x v="1"/>
    <x v="2"/>
    <x v="2"/>
    <x v="21"/>
    <x v="0"/>
    <n v="-653662.06000000006"/>
  </r>
  <r>
    <x v="7"/>
    <x v="7"/>
    <x v="0"/>
    <x v="1"/>
    <x v="2"/>
    <x v="2"/>
    <x v="43"/>
    <x v="0"/>
    <n v="-9657.1299999999992"/>
  </r>
  <r>
    <x v="7"/>
    <x v="7"/>
    <x v="0"/>
    <x v="1"/>
    <x v="2"/>
    <x v="2"/>
    <x v="106"/>
    <x v="0"/>
    <m/>
  </r>
  <r>
    <x v="7"/>
    <x v="7"/>
    <x v="0"/>
    <x v="1"/>
    <x v="2"/>
    <x v="2"/>
    <x v="67"/>
    <x v="0"/>
    <n v="-2854234.42"/>
  </r>
  <r>
    <x v="7"/>
    <x v="7"/>
    <x v="0"/>
    <x v="1"/>
    <x v="2"/>
    <x v="2"/>
    <x v="38"/>
    <x v="0"/>
    <m/>
  </r>
  <r>
    <x v="7"/>
    <x v="7"/>
    <x v="0"/>
    <x v="1"/>
    <x v="2"/>
    <x v="2"/>
    <x v="39"/>
    <x v="0"/>
    <n v="0"/>
  </r>
  <r>
    <x v="7"/>
    <x v="7"/>
    <x v="0"/>
    <x v="1"/>
    <x v="2"/>
    <x v="2"/>
    <x v="65"/>
    <x v="0"/>
    <n v="0"/>
  </r>
  <r>
    <x v="7"/>
    <x v="7"/>
    <x v="0"/>
    <x v="1"/>
    <x v="2"/>
    <x v="2"/>
    <x v="98"/>
    <x v="0"/>
    <m/>
  </r>
  <r>
    <x v="7"/>
    <x v="7"/>
    <x v="0"/>
    <x v="1"/>
    <x v="2"/>
    <x v="13"/>
    <x v="34"/>
    <x v="0"/>
    <n v="2946341.68"/>
  </r>
  <r>
    <x v="7"/>
    <x v="7"/>
    <x v="0"/>
    <x v="1"/>
    <x v="2"/>
    <x v="8"/>
    <x v="22"/>
    <x v="0"/>
    <m/>
  </r>
  <r>
    <x v="7"/>
    <x v="7"/>
    <x v="0"/>
    <x v="2"/>
    <x v="3"/>
    <x v="4"/>
    <x v="8"/>
    <x v="0"/>
    <n v="200000000"/>
  </r>
  <r>
    <x v="7"/>
    <x v="7"/>
    <x v="0"/>
    <x v="2"/>
    <x v="3"/>
    <x v="4"/>
    <x v="9"/>
    <x v="0"/>
    <n v="50000000"/>
  </r>
  <r>
    <x v="7"/>
    <x v="7"/>
    <x v="0"/>
    <x v="2"/>
    <x v="3"/>
    <x v="4"/>
    <x v="46"/>
    <x v="0"/>
    <n v="54327800"/>
  </r>
  <r>
    <x v="7"/>
    <x v="7"/>
    <x v="0"/>
    <x v="2"/>
    <x v="3"/>
    <x v="5"/>
    <x v="54"/>
    <x v="0"/>
    <n v="290145482.36000001"/>
  </r>
  <r>
    <x v="7"/>
    <x v="7"/>
    <x v="0"/>
    <x v="2"/>
    <x v="3"/>
    <x v="5"/>
    <x v="60"/>
    <x v="0"/>
    <n v="672880192.22000027"/>
  </r>
  <r>
    <x v="8"/>
    <x v="7"/>
    <x v="0"/>
    <x v="0"/>
    <x v="0"/>
    <x v="0"/>
    <x v="0"/>
    <x v="0"/>
    <n v="1490180.44"/>
  </r>
  <r>
    <x v="8"/>
    <x v="7"/>
    <x v="0"/>
    <x v="0"/>
    <x v="0"/>
    <x v="0"/>
    <x v="11"/>
    <x v="0"/>
    <n v="600000"/>
  </r>
  <r>
    <x v="8"/>
    <x v="7"/>
    <x v="0"/>
    <x v="0"/>
    <x v="0"/>
    <x v="0"/>
    <x v="1"/>
    <x v="0"/>
    <m/>
  </r>
  <r>
    <x v="8"/>
    <x v="7"/>
    <x v="0"/>
    <x v="0"/>
    <x v="0"/>
    <x v="0"/>
    <x v="44"/>
    <x v="0"/>
    <n v="481396897.27999997"/>
  </r>
  <r>
    <x v="8"/>
    <x v="7"/>
    <x v="0"/>
    <x v="0"/>
    <x v="0"/>
    <x v="0"/>
    <x v="90"/>
    <x v="0"/>
    <n v="19209786.100000001"/>
  </r>
  <r>
    <x v="8"/>
    <x v="7"/>
    <x v="0"/>
    <x v="0"/>
    <x v="0"/>
    <x v="0"/>
    <x v="129"/>
    <x v="0"/>
    <n v="29986200"/>
  </r>
  <r>
    <x v="8"/>
    <x v="7"/>
    <x v="0"/>
    <x v="0"/>
    <x v="0"/>
    <x v="18"/>
    <x v="91"/>
    <x v="0"/>
    <m/>
  </r>
  <r>
    <x v="8"/>
    <x v="7"/>
    <x v="0"/>
    <x v="0"/>
    <x v="0"/>
    <x v="12"/>
    <x v="51"/>
    <x v="6"/>
    <n v="90923199.599999994"/>
  </r>
  <r>
    <x v="8"/>
    <x v="7"/>
    <x v="0"/>
    <x v="0"/>
    <x v="0"/>
    <x v="12"/>
    <x v="51"/>
    <x v="1"/>
    <n v="97750816.760000005"/>
  </r>
  <r>
    <x v="8"/>
    <x v="7"/>
    <x v="0"/>
    <x v="0"/>
    <x v="0"/>
    <x v="19"/>
    <x v="28"/>
    <x v="0"/>
    <n v="551769252.07000005"/>
  </r>
  <r>
    <x v="8"/>
    <x v="7"/>
    <x v="0"/>
    <x v="0"/>
    <x v="0"/>
    <x v="19"/>
    <x v="24"/>
    <x v="0"/>
    <n v="180760891.24000001"/>
  </r>
  <r>
    <x v="8"/>
    <x v="7"/>
    <x v="0"/>
    <x v="0"/>
    <x v="0"/>
    <x v="19"/>
    <x v="103"/>
    <x v="0"/>
    <m/>
  </r>
  <r>
    <x v="8"/>
    <x v="7"/>
    <x v="0"/>
    <x v="0"/>
    <x v="0"/>
    <x v="19"/>
    <x v="61"/>
    <x v="0"/>
    <m/>
  </r>
  <r>
    <x v="8"/>
    <x v="7"/>
    <x v="0"/>
    <x v="0"/>
    <x v="0"/>
    <x v="19"/>
    <x v="2"/>
    <x v="0"/>
    <m/>
  </r>
  <r>
    <x v="8"/>
    <x v="7"/>
    <x v="0"/>
    <x v="0"/>
    <x v="0"/>
    <x v="19"/>
    <x v="47"/>
    <x v="0"/>
    <n v="64689800.969999999"/>
  </r>
  <r>
    <x v="8"/>
    <x v="7"/>
    <x v="0"/>
    <x v="0"/>
    <x v="0"/>
    <x v="19"/>
    <x v="55"/>
    <x v="0"/>
    <n v="-507511.74"/>
  </r>
  <r>
    <x v="8"/>
    <x v="7"/>
    <x v="0"/>
    <x v="0"/>
    <x v="0"/>
    <x v="19"/>
    <x v="48"/>
    <x v="0"/>
    <n v="8831152.3800000008"/>
  </r>
  <r>
    <x v="8"/>
    <x v="7"/>
    <x v="0"/>
    <x v="0"/>
    <x v="0"/>
    <x v="19"/>
    <x v="74"/>
    <x v="0"/>
    <n v="0"/>
  </r>
  <r>
    <x v="8"/>
    <x v="7"/>
    <x v="0"/>
    <x v="0"/>
    <x v="0"/>
    <x v="19"/>
    <x v="75"/>
    <x v="0"/>
    <n v="0"/>
  </r>
  <r>
    <x v="8"/>
    <x v="7"/>
    <x v="0"/>
    <x v="0"/>
    <x v="0"/>
    <x v="19"/>
    <x v="77"/>
    <x v="0"/>
    <n v="0"/>
  </r>
  <r>
    <x v="8"/>
    <x v="7"/>
    <x v="0"/>
    <x v="0"/>
    <x v="0"/>
    <x v="19"/>
    <x v="49"/>
    <x v="0"/>
    <n v="0"/>
  </r>
  <r>
    <x v="8"/>
    <x v="7"/>
    <x v="0"/>
    <x v="0"/>
    <x v="0"/>
    <x v="19"/>
    <x v="56"/>
    <x v="0"/>
    <n v="0"/>
  </r>
  <r>
    <x v="8"/>
    <x v="7"/>
    <x v="0"/>
    <x v="0"/>
    <x v="0"/>
    <x v="19"/>
    <x v="52"/>
    <x v="0"/>
    <n v="2318820.87"/>
  </r>
  <r>
    <x v="8"/>
    <x v="7"/>
    <x v="0"/>
    <x v="0"/>
    <x v="0"/>
    <x v="19"/>
    <x v="109"/>
    <x v="0"/>
    <n v="-25119.59"/>
  </r>
  <r>
    <x v="8"/>
    <x v="7"/>
    <x v="0"/>
    <x v="0"/>
    <x v="0"/>
    <x v="19"/>
    <x v="107"/>
    <x v="0"/>
    <n v="5602000"/>
  </r>
  <r>
    <x v="8"/>
    <x v="7"/>
    <x v="0"/>
    <x v="0"/>
    <x v="0"/>
    <x v="19"/>
    <x v="36"/>
    <x v="0"/>
    <n v="18369202"/>
  </r>
  <r>
    <x v="8"/>
    <x v="7"/>
    <x v="0"/>
    <x v="0"/>
    <x v="0"/>
    <x v="19"/>
    <x v="127"/>
    <x v="0"/>
    <n v="1103500"/>
  </r>
  <r>
    <x v="8"/>
    <x v="7"/>
    <x v="0"/>
    <x v="0"/>
    <x v="0"/>
    <x v="6"/>
    <x v="12"/>
    <x v="0"/>
    <n v="366323942"/>
  </r>
  <r>
    <x v="8"/>
    <x v="7"/>
    <x v="0"/>
    <x v="0"/>
    <x v="0"/>
    <x v="11"/>
    <x v="45"/>
    <x v="0"/>
    <m/>
  </r>
  <r>
    <x v="8"/>
    <x v="7"/>
    <x v="0"/>
    <x v="0"/>
    <x v="1"/>
    <x v="7"/>
    <x v="13"/>
    <x v="0"/>
    <n v="4637000"/>
  </r>
  <r>
    <x v="8"/>
    <x v="7"/>
    <x v="0"/>
    <x v="0"/>
    <x v="1"/>
    <x v="7"/>
    <x v="92"/>
    <x v="0"/>
    <n v="2210008"/>
  </r>
  <r>
    <x v="8"/>
    <x v="7"/>
    <x v="0"/>
    <x v="0"/>
    <x v="1"/>
    <x v="7"/>
    <x v="68"/>
    <x v="0"/>
    <n v="15250001"/>
  </r>
  <r>
    <x v="8"/>
    <x v="7"/>
    <x v="0"/>
    <x v="0"/>
    <x v="1"/>
    <x v="16"/>
    <x v="83"/>
    <x v="0"/>
    <n v="-4906357.22"/>
  </r>
  <r>
    <x v="8"/>
    <x v="7"/>
    <x v="0"/>
    <x v="0"/>
    <x v="1"/>
    <x v="16"/>
    <x v="85"/>
    <x v="0"/>
    <n v="-1673232"/>
  </r>
  <r>
    <x v="8"/>
    <x v="7"/>
    <x v="0"/>
    <x v="0"/>
    <x v="1"/>
    <x v="16"/>
    <x v="86"/>
    <x v="0"/>
    <n v="-869001"/>
  </r>
  <r>
    <x v="8"/>
    <x v="7"/>
    <x v="0"/>
    <x v="0"/>
    <x v="1"/>
    <x v="15"/>
    <x v="76"/>
    <x v="0"/>
    <n v="1995000"/>
  </r>
  <r>
    <x v="8"/>
    <x v="7"/>
    <x v="0"/>
    <x v="0"/>
    <x v="1"/>
    <x v="17"/>
    <x v="87"/>
    <x v="0"/>
    <n v="-1995000"/>
  </r>
  <r>
    <x v="8"/>
    <x v="7"/>
    <x v="0"/>
    <x v="1"/>
    <x v="2"/>
    <x v="8"/>
    <x v="50"/>
    <x v="0"/>
    <m/>
  </r>
  <r>
    <x v="8"/>
    <x v="7"/>
    <x v="0"/>
    <x v="1"/>
    <x v="2"/>
    <x v="8"/>
    <x v="14"/>
    <x v="0"/>
    <n v="314017699.45999998"/>
  </r>
  <r>
    <x v="8"/>
    <x v="7"/>
    <x v="0"/>
    <x v="1"/>
    <x v="2"/>
    <x v="8"/>
    <x v="53"/>
    <x v="0"/>
    <n v="6303719.6799999997"/>
  </r>
  <r>
    <x v="8"/>
    <x v="7"/>
    <x v="0"/>
    <x v="1"/>
    <x v="2"/>
    <x v="20"/>
    <x v="104"/>
    <x v="1"/>
    <n v="0"/>
  </r>
  <r>
    <x v="8"/>
    <x v="7"/>
    <x v="0"/>
    <x v="1"/>
    <x v="2"/>
    <x v="9"/>
    <x v="81"/>
    <x v="0"/>
    <m/>
  </r>
  <r>
    <x v="8"/>
    <x v="7"/>
    <x v="0"/>
    <x v="1"/>
    <x v="2"/>
    <x v="9"/>
    <x v="15"/>
    <x v="0"/>
    <n v="9606527"/>
  </r>
  <r>
    <x v="8"/>
    <x v="7"/>
    <x v="0"/>
    <x v="1"/>
    <x v="2"/>
    <x v="9"/>
    <x v="16"/>
    <x v="0"/>
    <n v="1059154"/>
  </r>
  <r>
    <x v="8"/>
    <x v="7"/>
    <x v="0"/>
    <x v="1"/>
    <x v="2"/>
    <x v="9"/>
    <x v="17"/>
    <x v="0"/>
    <n v="8147455.3499999996"/>
  </r>
  <r>
    <x v="8"/>
    <x v="7"/>
    <x v="0"/>
    <x v="1"/>
    <x v="2"/>
    <x v="9"/>
    <x v="18"/>
    <x v="0"/>
    <n v="9668777"/>
  </r>
  <r>
    <x v="8"/>
    <x v="7"/>
    <x v="0"/>
    <x v="1"/>
    <x v="2"/>
    <x v="3"/>
    <x v="7"/>
    <x v="0"/>
    <m/>
  </r>
  <r>
    <x v="8"/>
    <x v="7"/>
    <x v="0"/>
    <x v="1"/>
    <x v="2"/>
    <x v="3"/>
    <x v="7"/>
    <x v="0"/>
    <m/>
  </r>
  <r>
    <x v="8"/>
    <x v="7"/>
    <x v="0"/>
    <x v="1"/>
    <x v="2"/>
    <x v="3"/>
    <x v="7"/>
    <x v="0"/>
    <m/>
  </r>
  <r>
    <x v="8"/>
    <x v="7"/>
    <x v="0"/>
    <x v="1"/>
    <x v="2"/>
    <x v="3"/>
    <x v="7"/>
    <x v="0"/>
    <m/>
  </r>
  <r>
    <x v="8"/>
    <x v="7"/>
    <x v="0"/>
    <x v="1"/>
    <x v="2"/>
    <x v="3"/>
    <x v="7"/>
    <x v="0"/>
    <m/>
  </r>
  <r>
    <x v="8"/>
    <x v="7"/>
    <x v="0"/>
    <x v="1"/>
    <x v="2"/>
    <x v="2"/>
    <x v="110"/>
    <x v="0"/>
    <n v="5695000"/>
  </r>
  <r>
    <x v="8"/>
    <x v="7"/>
    <x v="0"/>
    <x v="1"/>
    <x v="2"/>
    <x v="2"/>
    <x v="111"/>
    <x v="0"/>
    <n v="1526617.95"/>
  </r>
  <r>
    <x v="8"/>
    <x v="7"/>
    <x v="0"/>
    <x v="1"/>
    <x v="2"/>
    <x v="2"/>
    <x v="112"/>
    <x v="0"/>
    <n v="129837.3"/>
  </r>
  <r>
    <x v="8"/>
    <x v="7"/>
    <x v="0"/>
    <x v="1"/>
    <x v="2"/>
    <x v="2"/>
    <x v="113"/>
    <x v="0"/>
    <n v="-310.60000000000002"/>
  </r>
  <r>
    <x v="8"/>
    <x v="7"/>
    <x v="0"/>
    <x v="1"/>
    <x v="2"/>
    <x v="2"/>
    <x v="114"/>
    <x v="0"/>
    <n v="260204.98"/>
  </r>
  <r>
    <x v="8"/>
    <x v="7"/>
    <x v="0"/>
    <x v="1"/>
    <x v="2"/>
    <x v="2"/>
    <x v="128"/>
    <x v="0"/>
    <m/>
  </r>
  <r>
    <x v="8"/>
    <x v="7"/>
    <x v="0"/>
    <x v="1"/>
    <x v="2"/>
    <x v="2"/>
    <x v="115"/>
    <x v="0"/>
    <n v="-224300"/>
  </r>
  <r>
    <x v="8"/>
    <x v="7"/>
    <x v="0"/>
    <x v="1"/>
    <x v="2"/>
    <x v="2"/>
    <x v="63"/>
    <x v="0"/>
    <n v="142241.22"/>
  </r>
  <r>
    <x v="8"/>
    <x v="7"/>
    <x v="0"/>
    <x v="1"/>
    <x v="2"/>
    <x v="2"/>
    <x v="108"/>
    <x v="0"/>
    <n v="-8580"/>
  </r>
  <r>
    <x v="8"/>
    <x v="7"/>
    <x v="0"/>
    <x v="1"/>
    <x v="2"/>
    <x v="2"/>
    <x v="116"/>
    <x v="0"/>
    <n v="40053.89"/>
  </r>
  <r>
    <x v="8"/>
    <x v="7"/>
    <x v="0"/>
    <x v="1"/>
    <x v="2"/>
    <x v="2"/>
    <x v="117"/>
    <x v="0"/>
    <m/>
  </r>
  <r>
    <x v="8"/>
    <x v="7"/>
    <x v="0"/>
    <x v="1"/>
    <x v="2"/>
    <x v="2"/>
    <x v="118"/>
    <x v="0"/>
    <n v="3180856.3"/>
  </r>
  <r>
    <x v="8"/>
    <x v="7"/>
    <x v="0"/>
    <x v="1"/>
    <x v="2"/>
    <x v="2"/>
    <x v="119"/>
    <x v="0"/>
    <n v="1614302"/>
  </r>
  <r>
    <x v="8"/>
    <x v="7"/>
    <x v="0"/>
    <x v="1"/>
    <x v="2"/>
    <x v="2"/>
    <x v="120"/>
    <x v="0"/>
    <n v="77959.81"/>
  </r>
  <r>
    <x v="8"/>
    <x v="7"/>
    <x v="0"/>
    <x v="1"/>
    <x v="2"/>
    <x v="2"/>
    <x v="121"/>
    <x v="0"/>
    <n v="47443.08"/>
  </r>
  <r>
    <x v="8"/>
    <x v="7"/>
    <x v="0"/>
    <x v="1"/>
    <x v="2"/>
    <x v="2"/>
    <x v="122"/>
    <x v="0"/>
    <n v="21735"/>
  </r>
  <r>
    <x v="8"/>
    <x v="7"/>
    <x v="0"/>
    <x v="1"/>
    <x v="2"/>
    <x v="2"/>
    <x v="105"/>
    <x v="0"/>
    <m/>
  </r>
  <r>
    <x v="8"/>
    <x v="7"/>
    <x v="0"/>
    <x v="1"/>
    <x v="2"/>
    <x v="2"/>
    <x v="123"/>
    <x v="0"/>
    <n v="317111.62"/>
  </r>
  <r>
    <x v="8"/>
    <x v="7"/>
    <x v="0"/>
    <x v="1"/>
    <x v="2"/>
    <x v="2"/>
    <x v="124"/>
    <x v="0"/>
    <n v="730031.34"/>
  </r>
  <r>
    <x v="8"/>
    <x v="7"/>
    <x v="0"/>
    <x v="1"/>
    <x v="2"/>
    <x v="2"/>
    <x v="109"/>
    <x v="0"/>
    <m/>
  </r>
  <r>
    <x v="8"/>
    <x v="7"/>
    <x v="0"/>
    <x v="1"/>
    <x v="2"/>
    <x v="2"/>
    <x v="97"/>
    <x v="0"/>
    <n v="10520"/>
  </r>
  <r>
    <x v="8"/>
    <x v="7"/>
    <x v="0"/>
    <x v="1"/>
    <x v="2"/>
    <x v="2"/>
    <x v="99"/>
    <x v="0"/>
    <n v="27078.25"/>
  </r>
  <r>
    <x v="8"/>
    <x v="7"/>
    <x v="0"/>
    <x v="1"/>
    <x v="2"/>
    <x v="2"/>
    <x v="100"/>
    <x v="0"/>
    <m/>
  </r>
  <r>
    <x v="8"/>
    <x v="7"/>
    <x v="0"/>
    <x v="1"/>
    <x v="2"/>
    <x v="14"/>
    <x v="70"/>
    <x v="0"/>
    <n v="3973820"/>
  </r>
  <r>
    <x v="8"/>
    <x v="7"/>
    <x v="0"/>
    <x v="1"/>
    <x v="2"/>
    <x v="14"/>
    <x v="71"/>
    <x v="0"/>
    <n v="3327822"/>
  </r>
  <r>
    <x v="8"/>
    <x v="7"/>
    <x v="0"/>
    <x v="1"/>
    <x v="2"/>
    <x v="14"/>
    <x v="72"/>
    <x v="0"/>
    <n v="290600"/>
  </r>
  <r>
    <x v="8"/>
    <x v="7"/>
    <x v="0"/>
    <x v="1"/>
    <x v="2"/>
    <x v="14"/>
    <x v="73"/>
    <x v="0"/>
    <n v="10223000"/>
  </r>
  <r>
    <x v="8"/>
    <x v="7"/>
    <x v="0"/>
    <x v="1"/>
    <x v="2"/>
    <x v="2"/>
    <x v="126"/>
    <x v="0"/>
    <n v="85707000"/>
  </r>
  <r>
    <x v="8"/>
    <x v="7"/>
    <x v="0"/>
    <x v="1"/>
    <x v="2"/>
    <x v="2"/>
    <x v="31"/>
    <x v="0"/>
    <n v="278075275.25999999"/>
  </r>
  <r>
    <x v="8"/>
    <x v="7"/>
    <x v="0"/>
    <x v="1"/>
    <x v="2"/>
    <x v="2"/>
    <x v="6"/>
    <x v="0"/>
    <n v="-24940208.030000001"/>
  </r>
  <r>
    <x v="8"/>
    <x v="7"/>
    <x v="0"/>
    <x v="1"/>
    <x v="2"/>
    <x v="2"/>
    <x v="125"/>
    <x v="0"/>
    <m/>
  </r>
  <r>
    <x v="8"/>
    <x v="7"/>
    <x v="0"/>
    <x v="1"/>
    <x v="2"/>
    <x v="2"/>
    <x v="42"/>
    <x v="0"/>
    <m/>
  </r>
  <r>
    <x v="8"/>
    <x v="7"/>
    <x v="0"/>
    <x v="1"/>
    <x v="2"/>
    <x v="2"/>
    <x v="21"/>
    <x v="0"/>
    <n v="-227519"/>
  </r>
  <r>
    <x v="8"/>
    <x v="7"/>
    <x v="0"/>
    <x v="1"/>
    <x v="2"/>
    <x v="2"/>
    <x v="21"/>
    <x v="0"/>
    <n v="-5365153.28"/>
  </r>
  <r>
    <x v="8"/>
    <x v="7"/>
    <x v="0"/>
    <x v="1"/>
    <x v="2"/>
    <x v="2"/>
    <x v="43"/>
    <x v="0"/>
    <n v="-18692.84"/>
  </r>
  <r>
    <x v="8"/>
    <x v="7"/>
    <x v="0"/>
    <x v="1"/>
    <x v="2"/>
    <x v="2"/>
    <x v="106"/>
    <x v="0"/>
    <m/>
  </r>
  <r>
    <x v="8"/>
    <x v="7"/>
    <x v="0"/>
    <x v="1"/>
    <x v="2"/>
    <x v="2"/>
    <x v="67"/>
    <x v="0"/>
    <n v="-26653786.039999999"/>
  </r>
  <r>
    <x v="8"/>
    <x v="7"/>
    <x v="0"/>
    <x v="1"/>
    <x v="2"/>
    <x v="2"/>
    <x v="38"/>
    <x v="0"/>
    <m/>
  </r>
  <r>
    <x v="8"/>
    <x v="7"/>
    <x v="0"/>
    <x v="1"/>
    <x v="2"/>
    <x v="2"/>
    <x v="39"/>
    <x v="0"/>
    <n v="0"/>
  </r>
  <r>
    <x v="8"/>
    <x v="7"/>
    <x v="0"/>
    <x v="1"/>
    <x v="2"/>
    <x v="2"/>
    <x v="65"/>
    <x v="0"/>
    <n v="0"/>
  </r>
  <r>
    <x v="8"/>
    <x v="7"/>
    <x v="0"/>
    <x v="1"/>
    <x v="2"/>
    <x v="2"/>
    <x v="98"/>
    <x v="0"/>
    <m/>
  </r>
  <r>
    <x v="8"/>
    <x v="7"/>
    <x v="0"/>
    <x v="1"/>
    <x v="2"/>
    <x v="13"/>
    <x v="34"/>
    <x v="0"/>
    <n v="2946341.68"/>
  </r>
  <r>
    <x v="8"/>
    <x v="7"/>
    <x v="0"/>
    <x v="1"/>
    <x v="2"/>
    <x v="8"/>
    <x v="22"/>
    <x v="0"/>
    <m/>
  </r>
  <r>
    <x v="8"/>
    <x v="7"/>
    <x v="0"/>
    <x v="2"/>
    <x v="3"/>
    <x v="4"/>
    <x v="8"/>
    <x v="0"/>
    <n v="200000000"/>
  </r>
  <r>
    <x v="8"/>
    <x v="7"/>
    <x v="0"/>
    <x v="2"/>
    <x v="3"/>
    <x v="4"/>
    <x v="9"/>
    <x v="0"/>
    <n v="50000000"/>
  </r>
  <r>
    <x v="8"/>
    <x v="7"/>
    <x v="0"/>
    <x v="2"/>
    <x v="3"/>
    <x v="4"/>
    <x v="46"/>
    <x v="0"/>
    <n v="54327800"/>
  </r>
  <r>
    <x v="8"/>
    <x v="7"/>
    <x v="0"/>
    <x v="2"/>
    <x v="3"/>
    <x v="5"/>
    <x v="54"/>
    <x v="0"/>
    <n v="-21841679.800000001"/>
  </r>
  <r>
    <x v="8"/>
    <x v="7"/>
    <x v="0"/>
    <x v="2"/>
    <x v="3"/>
    <x v="5"/>
    <x v="60"/>
    <x v="0"/>
    <n v="963025674.58000028"/>
  </r>
  <r>
    <x v="9"/>
    <x v="7"/>
    <x v="0"/>
    <x v="0"/>
    <x v="0"/>
    <x v="0"/>
    <x v="0"/>
    <x v="0"/>
    <n v="1709080.14"/>
  </r>
  <r>
    <x v="9"/>
    <x v="7"/>
    <x v="0"/>
    <x v="0"/>
    <x v="0"/>
    <x v="0"/>
    <x v="11"/>
    <x v="0"/>
    <n v="600000"/>
  </r>
  <r>
    <x v="9"/>
    <x v="7"/>
    <x v="0"/>
    <x v="0"/>
    <x v="0"/>
    <x v="0"/>
    <x v="1"/>
    <x v="0"/>
    <m/>
  </r>
  <r>
    <x v="9"/>
    <x v="7"/>
    <x v="0"/>
    <x v="0"/>
    <x v="0"/>
    <x v="0"/>
    <x v="44"/>
    <x v="0"/>
    <n v="329122114.05000001"/>
  </r>
  <r>
    <x v="9"/>
    <x v="7"/>
    <x v="0"/>
    <x v="0"/>
    <x v="0"/>
    <x v="0"/>
    <x v="90"/>
    <x v="0"/>
    <n v="-990132.25"/>
  </r>
  <r>
    <x v="9"/>
    <x v="7"/>
    <x v="0"/>
    <x v="0"/>
    <x v="0"/>
    <x v="0"/>
    <x v="129"/>
    <x v="0"/>
    <n v="74909626"/>
  </r>
  <r>
    <x v="9"/>
    <x v="7"/>
    <x v="0"/>
    <x v="0"/>
    <x v="0"/>
    <x v="18"/>
    <x v="91"/>
    <x v="0"/>
    <m/>
  </r>
  <r>
    <x v="9"/>
    <x v="7"/>
    <x v="0"/>
    <x v="0"/>
    <x v="0"/>
    <x v="12"/>
    <x v="51"/>
    <x v="6"/>
    <n v="95923199.599999994"/>
  </r>
  <r>
    <x v="9"/>
    <x v="7"/>
    <x v="0"/>
    <x v="0"/>
    <x v="0"/>
    <x v="12"/>
    <x v="51"/>
    <x v="1"/>
    <n v="102750816.76000001"/>
  </r>
  <r>
    <x v="9"/>
    <x v="7"/>
    <x v="0"/>
    <x v="0"/>
    <x v="0"/>
    <x v="19"/>
    <x v="28"/>
    <x v="0"/>
    <n v="458949127.79000002"/>
  </r>
  <r>
    <x v="9"/>
    <x v="7"/>
    <x v="0"/>
    <x v="0"/>
    <x v="0"/>
    <x v="19"/>
    <x v="24"/>
    <x v="0"/>
    <n v="180578891.24000001"/>
  </r>
  <r>
    <x v="9"/>
    <x v="7"/>
    <x v="0"/>
    <x v="0"/>
    <x v="0"/>
    <x v="19"/>
    <x v="103"/>
    <x v="0"/>
    <n v="2000000"/>
  </r>
  <r>
    <x v="9"/>
    <x v="7"/>
    <x v="0"/>
    <x v="0"/>
    <x v="0"/>
    <x v="19"/>
    <x v="61"/>
    <x v="0"/>
    <m/>
  </r>
  <r>
    <x v="9"/>
    <x v="7"/>
    <x v="0"/>
    <x v="0"/>
    <x v="0"/>
    <x v="19"/>
    <x v="2"/>
    <x v="0"/>
    <m/>
  </r>
  <r>
    <x v="9"/>
    <x v="7"/>
    <x v="0"/>
    <x v="0"/>
    <x v="0"/>
    <x v="19"/>
    <x v="47"/>
    <x v="0"/>
    <n v="57732915.310000002"/>
  </r>
  <r>
    <x v="9"/>
    <x v="7"/>
    <x v="0"/>
    <x v="0"/>
    <x v="0"/>
    <x v="19"/>
    <x v="55"/>
    <x v="0"/>
    <n v="0"/>
  </r>
  <r>
    <x v="9"/>
    <x v="7"/>
    <x v="0"/>
    <x v="0"/>
    <x v="0"/>
    <x v="19"/>
    <x v="48"/>
    <x v="0"/>
    <n v="2146527.2599999998"/>
  </r>
  <r>
    <x v="9"/>
    <x v="7"/>
    <x v="0"/>
    <x v="0"/>
    <x v="0"/>
    <x v="19"/>
    <x v="74"/>
    <x v="0"/>
    <n v="0"/>
  </r>
  <r>
    <x v="9"/>
    <x v="7"/>
    <x v="0"/>
    <x v="0"/>
    <x v="0"/>
    <x v="19"/>
    <x v="75"/>
    <x v="0"/>
    <n v="0"/>
  </r>
  <r>
    <x v="9"/>
    <x v="7"/>
    <x v="0"/>
    <x v="0"/>
    <x v="0"/>
    <x v="19"/>
    <x v="77"/>
    <x v="0"/>
    <n v="0"/>
  </r>
  <r>
    <x v="9"/>
    <x v="7"/>
    <x v="0"/>
    <x v="0"/>
    <x v="0"/>
    <x v="19"/>
    <x v="49"/>
    <x v="0"/>
    <n v="0"/>
  </r>
  <r>
    <x v="9"/>
    <x v="7"/>
    <x v="0"/>
    <x v="0"/>
    <x v="0"/>
    <x v="19"/>
    <x v="56"/>
    <x v="0"/>
    <n v="0"/>
  </r>
  <r>
    <x v="9"/>
    <x v="7"/>
    <x v="0"/>
    <x v="0"/>
    <x v="0"/>
    <x v="19"/>
    <x v="52"/>
    <x v="0"/>
    <n v="2622912.14"/>
  </r>
  <r>
    <x v="9"/>
    <x v="7"/>
    <x v="0"/>
    <x v="0"/>
    <x v="0"/>
    <x v="19"/>
    <x v="109"/>
    <x v="0"/>
    <n v="-25119.59"/>
  </r>
  <r>
    <x v="9"/>
    <x v="7"/>
    <x v="0"/>
    <x v="0"/>
    <x v="0"/>
    <x v="19"/>
    <x v="107"/>
    <x v="0"/>
    <n v="0"/>
  </r>
  <r>
    <x v="9"/>
    <x v="7"/>
    <x v="0"/>
    <x v="0"/>
    <x v="0"/>
    <x v="19"/>
    <x v="36"/>
    <x v="0"/>
    <n v="8546953"/>
  </r>
  <r>
    <x v="9"/>
    <x v="7"/>
    <x v="0"/>
    <x v="0"/>
    <x v="0"/>
    <x v="19"/>
    <x v="127"/>
    <x v="0"/>
    <n v="1803500"/>
  </r>
  <r>
    <x v="9"/>
    <x v="7"/>
    <x v="0"/>
    <x v="0"/>
    <x v="0"/>
    <x v="6"/>
    <x v="12"/>
    <x v="0"/>
    <n v="372558596"/>
  </r>
  <r>
    <x v="9"/>
    <x v="7"/>
    <x v="0"/>
    <x v="0"/>
    <x v="0"/>
    <x v="11"/>
    <x v="45"/>
    <x v="0"/>
    <m/>
  </r>
  <r>
    <x v="9"/>
    <x v="7"/>
    <x v="0"/>
    <x v="0"/>
    <x v="1"/>
    <x v="7"/>
    <x v="13"/>
    <x v="0"/>
    <n v="4637000"/>
  </r>
  <r>
    <x v="9"/>
    <x v="7"/>
    <x v="0"/>
    <x v="0"/>
    <x v="1"/>
    <x v="7"/>
    <x v="92"/>
    <x v="0"/>
    <n v="2210008"/>
  </r>
  <r>
    <x v="9"/>
    <x v="7"/>
    <x v="0"/>
    <x v="0"/>
    <x v="1"/>
    <x v="7"/>
    <x v="68"/>
    <x v="0"/>
    <n v="15250001"/>
  </r>
  <r>
    <x v="9"/>
    <x v="7"/>
    <x v="0"/>
    <x v="0"/>
    <x v="1"/>
    <x v="16"/>
    <x v="83"/>
    <x v="0"/>
    <n v="-5391440.7999999998"/>
  </r>
  <r>
    <x v="9"/>
    <x v="7"/>
    <x v="0"/>
    <x v="0"/>
    <x v="1"/>
    <x v="16"/>
    <x v="85"/>
    <x v="0"/>
    <n v="-1750515"/>
  </r>
  <r>
    <x v="9"/>
    <x v="7"/>
    <x v="0"/>
    <x v="0"/>
    <x v="1"/>
    <x v="16"/>
    <x v="86"/>
    <x v="0"/>
    <n v="-869001"/>
  </r>
  <r>
    <x v="9"/>
    <x v="7"/>
    <x v="0"/>
    <x v="0"/>
    <x v="1"/>
    <x v="15"/>
    <x v="76"/>
    <x v="0"/>
    <n v="1995000"/>
  </r>
  <r>
    <x v="9"/>
    <x v="7"/>
    <x v="0"/>
    <x v="0"/>
    <x v="1"/>
    <x v="17"/>
    <x v="87"/>
    <x v="0"/>
    <n v="-1995000"/>
  </r>
  <r>
    <x v="9"/>
    <x v="7"/>
    <x v="0"/>
    <x v="1"/>
    <x v="2"/>
    <x v="8"/>
    <x v="50"/>
    <x v="0"/>
    <m/>
  </r>
  <r>
    <x v="9"/>
    <x v="7"/>
    <x v="0"/>
    <x v="1"/>
    <x v="2"/>
    <x v="8"/>
    <x v="14"/>
    <x v="0"/>
    <n v="288810960.04000002"/>
  </r>
  <r>
    <x v="9"/>
    <x v="7"/>
    <x v="0"/>
    <x v="1"/>
    <x v="2"/>
    <x v="8"/>
    <x v="53"/>
    <x v="0"/>
    <n v="6303719.6799999997"/>
  </r>
  <r>
    <x v="9"/>
    <x v="7"/>
    <x v="0"/>
    <x v="1"/>
    <x v="2"/>
    <x v="20"/>
    <x v="104"/>
    <x v="1"/>
    <n v="0"/>
  </r>
  <r>
    <x v="9"/>
    <x v="7"/>
    <x v="0"/>
    <x v="1"/>
    <x v="2"/>
    <x v="9"/>
    <x v="81"/>
    <x v="0"/>
    <m/>
  </r>
  <r>
    <x v="9"/>
    <x v="7"/>
    <x v="0"/>
    <x v="1"/>
    <x v="2"/>
    <x v="9"/>
    <x v="15"/>
    <x v="0"/>
    <n v="11663749"/>
  </r>
  <r>
    <x v="9"/>
    <x v="7"/>
    <x v="0"/>
    <x v="1"/>
    <x v="2"/>
    <x v="9"/>
    <x v="16"/>
    <x v="0"/>
    <n v="1448294"/>
  </r>
  <r>
    <x v="9"/>
    <x v="7"/>
    <x v="0"/>
    <x v="1"/>
    <x v="2"/>
    <x v="9"/>
    <x v="17"/>
    <x v="0"/>
    <n v="9366622.3499999996"/>
  </r>
  <r>
    <x v="9"/>
    <x v="7"/>
    <x v="0"/>
    <x v="1"/>
    <x v="2"/>
    <x v="9"/>
    <x v="18"/>
    <x v="0"/>
    <n v="11725999"/>
  </r>
  <r>
    <x v="9"/>
    <x v="7"/>
    <x v="0"/>
    <x v="1"/>
    <x v="2"/>
    <x v="3"/>
    <x v="7"/>
    <x v="0"/>
    <m/>
  </r>
  <r>
    <x v="9"/>
    <x v="7"/>
    <x v="0"/>
    <x v="1"/>
    <x v="2"/>
    <x v="3"/>
    <x v="7"/>
    <x v="0"/>
    <m/>
  </r>
  <r>
    <x v="9"/>
    <x v="7"/>
    <x v="0"/>
    <x v="1"/>
    <x v="2"/>
    <x v="3"/>
    <x v="7"/>
    <x v="0"/>
    <m/>
  </r>
  <r>
    <x v="9"/>
    <x v="7"/>
    <x v="0"/>
    <x v="1"/>
    <x v="2"/>
    <x v="3"/>
    <x v="7"/>
    <x v="0"/>
    <m/>
  </r>
  <r>
    <x v="9"/>
    <x v="7"/>
    <x v="0"/>
    <x v="1"/>
    <x v="2"/>
    <x v="3"/>
    <x v="7"/>
    <x v="0"/>
    <m/>
  </r>
  <r>
    <x v="9"/>
    <x v="7"/>
    <x v="0"/>
    <x v="1"/>
    <x v="2"/>
    <x v="2"/>
    <x v="110"/>
    <x v="0"/>
    <n v="2207000"/>
  </r>
  <r>
    <x v="9"/>
    <x v="7"/>
    <x v="0"/>
    <x v="1"/>
    <x v="2"/>
    <x v="2"/>
    <x v="111"/>
    <x v="0"/>
    <n v="168299.95"/>
  </r>
  <r>
    <x v="9"/>
    <x v="7"/>
    <x v="0"/>
    <x v="1"/>
    <x v="2"/>
    <x v="2"/>
    <x v="112"/>
    <x v="0"/>
    <n v="133302.49"/>
  </r>
  <r>
    <x v="9"/>
    <x v="7"/>
    <x v="0"/>
    <x v="1"/>
    <x v="2"/>
    <x v="2"/>
    <x v="113"/>
    <x v="0"/>
    <n v="-310.60000000000002"/>
  </r>
  <r>
    <x v="9"/>
    <x v="7"/>
    <x v="0"/>
    <x v="1"/>
    <x v="2"/>
    <x v="2"/>
    <x v="114"/>
    <x v="0"/>
    <n v="271612.74"/>
  </r>
  <r>
    <x v="9"/>
    <x v="7"/>
    <x v="0"/>
    <x v="1"/>
    <x v="2"/>
    <x v="2"/>
    <x v="128"/>
    <x v="0"/>
    <n v="380190"/>
  </r>
  <r>
    <x v="9"/>
    <x v="7"/>
    <x v="0"/>
    <x v="1"/>
    <x v="2"/>
    <x v="2"/>
    <x v="115"/>
    <x v="0"/>
    <n v="-224300"/>
  </r>
  <r>
    <x v="9"/>
    <x v="7"/>
    <x v="0"/>
    <x v="1"/>
    <x v="2"/>
    <x v="2"/>
    <x v="63"/>
    <x v="0"/>
    <n v="148935.15"/>
  </r>
  <r>
    <x v="9"/>
    <x v="7"/>
    <x v="0"/>
    <x v="1"/>
    <x v="2"/>
    <x v="2"/>
    <x v="108"/>
    <x v="0"/>
    <n v="-8580"/>
  </r>
  <r>
    <x v="9"/>
    <x v="7"/>
    <x v="0"/>
    <x v="1"/>
    <x v="2"/>
    <x v="2"/>
    <x v="116"/>
    <x v="0"/>
    <n v="74868.3"/>
  </r>
  <r>
    <x v="9"/>
    <x v="7"/>
    <x v="0"/>
    <x v="1"/>
    <x v="2"/>
    <x v="2"/>
    <x v="117"/>
    <x v="0"/>
    <m/>
  </r>
  <r>
    <x v="9"/>
    <x v="7"/>
    <x v="0"/>
    <x v="1"/>
    <x v="2"/>
    <x v="2"/>
    <x v="118"/>
    <x v="0"/>
    <n v="2426728.2999999998"/>
  </r>
  <r>
    <x v="9"/>
    <x v="7"/>
    <x v="0"/>
    <x v="1"/>
    <x v="2"/>
    <x v="2"/>
    <x v="119"/>
    <x v="0"/>
    <n v="1305000"/>
  </r>
  <r>
    <x v="9"/>
    <x v="7"/>
    <x v="0"/>
    <x v="1"/>
    <x v="2"/>
    <x v="2"/>
    <x v="120"/>
    <x v="0"/>
    <n v="77498.559999999998"/>
  </r>
  <r>
    <x v="9"/>
    <x v="7"/>
    <x v="0"/>
    <x v="1"/>
    <x v="2"/>
    <x v="2"/>
    <x v="121"/>
    <x v="0"/>
    <n v="0"/>
  </r>
  <r>
    <x v="9"/>
    <x v="7"/>
    <x v="0"/>
    <x v="1"/>
    <x v="2"/>
    <x v="2"/>
    <x v="122"/>
    <x v="0"/>
    <n v="71865"/>
  </r>
  <r>
    <x v="9"/>
    <x v="7"/>
    <x v="0"/>
    <x v="1"/>
    <x v="2"/>
    <x v="2"/>
    <x v="105"/>
    <x v="0"/>
    <m/>
  </r>
  <r>
    <x v="9"/>
    <x v="7"/>
    <x v="0"/>
    <x v="1"/>
    <x v="2"/>
    <x v="2"/>
    <x v="123"/>
    <x v="0"/>
    <n v="151228.35999999999"/>
  </r>
  <r>
    <x v="9"/>
    <x v="7"/>
    <x v="0"/>
    <x v="1"/>
    <x v="2"/>
    <x v="2"/>
    <x v="124"/>
    <x v="0"/>
    <n v="257358.94"/>
  </r>
  <r>
    <x v="9"/>
    <x v="7"/>
    <x v="0"/>
    <x v="1"/>
    <x v="2"/>
    <x v="2"/>
    <x v="109"/>
    <x v="0"/>
    <m/>
  </r>
  <r>
    <x v="9"/>
    <x v="7"/>
    <x v="0"/>
    <x v="1"/>
    <x v="2"/>
    <x v="2"/>
    <x v="97"/>
    <x v="0"/>
    <n v="5260"/>
  </r>
  <r>
    <x v="9"/>
    <x v="7"/>
    <x v="0"/>
    <x v="1"/>
    <x v="2"/>
    <x v="2"/>
    <x v="99"/>
    <x v="0"/>
    <n v="15750.87"/>
  </r>
  <r>
    <x v="9"/>
    <x v="7"/>
    <x v="0"/>
    <x v="1"/>
    <x v="2"/>
    <x v="2"/>
    <x v="100"/>
    <x v="0"/>
    <m/>
  </r>
  <r>
    <x v="9"/>
    <x v="7"/>
    <x v="0"/>
    <x v="1"/>
    <x v="2"/>
    <x v="14"/>
    <x v="70"/>
    <x v="0"/>
    <n v="1531920"/>
  </r>
  <r>
    <x v="9"/>
    <x v="7"/>
    <x v="0"/>
    <x v="1"/>
    <x v="2"/>
    <x v="14"/>
    <x v="71"/>
    <x v="0"/>
    <n v="1531822"/>
  </r>
  <r>
    <x v="9"/>
    <x v="7"/>
    <x v="0"/>
    <x v="1"/>
    <x v="2"/>
    <x v="14"/>
    <x v="72"/>
    <x v="0"/>
    <n v="196655"/>
  </r>
  <r>
    <x v="9"/>
    <x v="7"/>
    <x v="0"/>
    <x v="1"/>
    <x v="2"/>
    <x v="14"/>
    <x v="73"/>
    <x v="0"/>
    <n v="6473800"/>
  </r>
  <r>
    <x v="9"/>
    <x v="7"/>
    <x v="0"/>
    <x v="1"/>
    <x v="2"/>
    <x v="2"/>
    <x v="126"/>
    <x v="0"/>
    <n v="28123000"/>
  </r>
  <r>
    <x v="9"/>
    <x v="7"/>
    <x v="0"/>
    <x v="1"/>
    <x v="2"/>
    <x v="2"/>
    <x v="31"/>
    <x v="0"/>
    <n v="65498053.969999999"/>
  </r>
  <r>
    <x v="9"/>
    <x v="7"/>
    <x v="0"/>
    <x v="1"/>
    <x v="2"/>
    <x v="2"/>
    <x v="6"/>
    <x v="0"/>
    <n v="-4414601.18"/>
  </r>
  <r>
    <x v="9"/>
    <x v="7"/>
    <x v="0"/>
    <x v="1"/>
    <x v="2"/>
    <x v="2"/>
    <x v="125"/>
    <x v="0"/>
    <m/>
  </r>
  <r>
    <x v="9"/>
    <x v="7"/>
    <x v="0"/>
    <x v="1"/>
    <x v="2"/>
    <x v="2"/>
    <x v="42"/>
    <x v="0"/>
    <m/>
  </r>
  <r>
    <x v="9"/>
    <x v="7"/>
    <x v="0"/>
    <x v="1"/>
    <x v="2"/>
    <x v="2"/>
    <x v="21"/>
    <x v="0"/>
    <m/>
  </r>
  <r>
    <x v="9"/>
    <x v="7"/>
    <x v="0"/>
    <x v="1"/>
    <x v="2"/>
    <x v="2"/>
    <x v="21"/>
    <x v="0"/>
    <n v="-2770391.5"/>
  </r>
  <r>
    <x v="9"/>
    <x v="7"/>
    <x v="0"/>
    <x v="1"/>
    <x v="2"/>
    <x v="2"/>
    <x v="43"/>
    <x v="0"/>
    <m/>
  </r>
  <r>
    <x v="9"/>
    <x v="7"/>
    <x v="0"/>
    <x v="1"/>
    <x v="2"/>
    <x v="2"/>
    <x v="106"/>
    <x v="0"/>
    <n v="-1097.5999999999999"/>
  </r>
  <r>
    <x v="9"/>
    <x v="7"/>
    <x v="0"/>
    <x v="1"/>
    <x v="2"/>
    <x v="2"/>
    <x v="67"/>
    <x v="0"/>
    <n v="-8383213.9800000004"/>
  </r>
  <r>
    <x v="9"/>
    <x v="7"/>
    <x v="0"/>
    <x v="1"/>
    <x v="2"/>
    <x v="2"/>
    <x v="38"/>
    <x v="0"/>
    <m/>
  </r>
  <r>
    <x v="9"/>
    <x v="7"/>
    <x v="0"/>
    <x v="1"/>
    <x v="2"/>
    <x v="2"/>
    <x v="39"/>
    <x v="0"/>
    <n v="0"/>
  </r>
  <r>
    <x v="9"/>
    <x v="7"/>
    <x v="0"/>
    <x v="1"/>
    <x v="2"/>
    <x v="2"/>
    <x v="65"/>
    <x v="0"/>
    <n v="0"/>
  </r>
  <r>
    <x v="9"/>
    <x v="7"/>
    <x v="0"/>
    <x v="1"/>
    <x v="2"/>
    <x v="2"/>
    <x v="98"/>
    <x v="0"/>
    <m/>
  </r>
  <r>
    <x v="9"/>
    <x v="7"/>
    <x v="0"/>
    <x v="1"/>
    <x v="2"/>
    <x v="13"/>
    <x v="34"/>
    <x v="0"/>
    <n v="2951345.37"/>
  </r>
  <r>
    <x v="9"/>
    <x v="7"/>
    <x v="0"/>
    <x v="1"/>
    <x v="2"/>
    <x v="8"/>
    <x v="22"/>
    <x v="0"/>
    <m/>
  </r>
  <r>
    <x v="9"/>
    <x v="7"/>
    <x v="0"/>
    <x v="2"/>
    <x v="3"/>
    <x v="4"/>
    <x v="8"/>
    <x v="0"/>
    <n v="200000000"/>
  </r>
  <r>
    <x v="9"/>
    <x v="7"/>
    <x v="0"/>
    <x v="2"/>
    <x v="3"/>
    <x v="4"/>
    <x v="9"/>
    <x v="0"/>
    <n v="50000000"/>
  </r>
  <r>
    <x v="9"/>
    <x v="7"/>
    <x v="0"/>
    <x v="2"/>
    <x v="3"/>
    <x v="4"/>
    <x v="46"/>
    <x v="0"/>
    <n v="54327800"/>
  </r>
  <r>
    <x v="9"/>
    <x v="7"/>
    <x v="0"/>
    <x v="2"/>
    <x v="3"/>
    <x v="5"/>
    <x v="54"/>
    <x v="0"/>
    <n v="35717513.439999998"/>
  </r>
  <r>
    <x v="9"/>
    <x v="7"/>
    <x v="0"/>
    <x v="2"/>
    <x v="3"/>
    <x v="5"/>
    <x v="60"/>
    <x v="0"/>
    <n v="937461402.00000012"/>
  </r>
  <r>
    <x v="10"/>
    <x v="7"/>
    <x v="0"/>
    <x v="0"/>
    <x v="0"/>
    <x v="0"/>
    <x v="0"/>
    <x v="0"/>
    <n v="1891609.99"/>
  </r>
  <r>
    <x v="10"/>
    <x v="7"/>
    <x v="0"/>
    <x v="0"/>
    <x v="0"/>
    <x v="0"/>
    <x v="11"/>
    <x v="0"/>
    <n v="600000"/>
  </r>
  <r>
    <x v="10"/>
    <x v="7"/>
    <x v="0"/>
    <x v="0"/>
    <x v="0"/>
    <x v="0"/>
    <x v="1"/>
    <x v="0"/>
    <m/>
  </r>
  <r>
    <x v="10"/>
    <x v="7"/>
    <x v="0"/>
    <x v="0"/>
    <x v="0"/>
    <x v="0"/>
    <x v="44"/>
    <x v="0"/>
    <n v="423825884.38999999"/>
  </r>
  <r>
    <x v="10"/>
    <x v="7"/>
    <x v="0"/>
    <x v="0"/>
    <x v="0"/>
    <x v="0"/>
    <x v="90"/>
    <x v="0"/>
    <n v="2483112.86"/>
  </r>
  <r>
    <x v="10"/>
    <x v="7"/>
    <x v="0"/>
    <x v="0"/>
    <x v="0"/>
    <x v="0"/>
    <x v="129"/>
    <x v="0"/>
    <n v="92554001"/>
  </r>
  <r>
    <x v="10"/>
    <x v="7"/>
    <x v="0"/>
    <x v="0"/>
    <x v="0"/>
    <x v="18"/>
    <x v="91"/>
    <x v="0"/>
    <m/>
  </r>
  <r>
    <x v="10"/>
    <x v="7"/>
    <x v="0"/>
    <x v="0"/>
    <x v="0"/>
    <x v="12"/>
    <x v="51"/>
    <x v="6"/>
    <n v="100923199.59999999"/>
  </r>
  <r>
    <x v="10"/>
    <x v="7"/>
    <x v="0"/>
    <x v="0"/>
    <x v="0"/>
    <x v="12"/>
    <x v="51"/>
    <x v="1"/>
    <n v="107750816.76000001"/>
  </r>
  <r>
    <x v="10"/>
    <x v="7"/>
    <x v="0"/>
    <x v="0"/>
    <x v="0"/>
    <x v="19"/>
    <x v="28"/>
    <x v="0"/>
    <n v="413322161.80000001"/>
  </r>
  <r>
    <x v="10"/>
    <x v="7"/>
    <x v="0"/>
    <x v="0"/>
    <x v="0"/>
    <x v="19"/>
    <x v="24"/>
    <x v="0"/>
    <n v="207897467.24000001"/>
  </r>
  <r>
    <x v="10"/>
    <x v="7"/>
    <x v="0"/>
    <x v="0"/>
    <x v="0"/>
    <x v="19"/>
    <x v="103"/>
    <x v="0"/>
    <n v="2000000"/>
  </r>
  <r>
    <x v="10"/>
    <x v="7"/>
    <x v="0"/>
    <x v="0"/>
    <x v="0"/>
    <x v="19"/>
    <x v="61"/>
    <x v="0"/>
    <m/>
  </r>
  <r>
    <x v="10"/>
    <x v="7"/>
    <x v="0"/>
    <x v="0"/>
    <x v="0"/>
    <x v="19"/>
    <x v="2"/>
    <x v="0"/>
    <m/>
  </r>
  <r>
    <x v="10"/>
    <x v="7"/>
    <x v="0"/>
    <x v="0"/>
    <x v="0"/>
    <x v="19"/>
    <x v="47"/>
    <x v="0"/>
    <n v="63554480.579999998"/>
  </r>
  <r>
    <x v="10"/>
    <x v="7"/>
    <x v="0"/>
    <x v="0"/>
    <x v="0"/>
    <x v="19"/>
    <x v="55"/>
    <x v="0"/>
    <n v="0"/>
  </r>
  <r>
    <x v="10"/>
    <x v="7"/>
    <x v="0"/>
    <x v="0"/>
    <x v="0"/>
    <x v="19"/>
    <x v="48"/>
    <x v="0"/>
    <n v="3942692.55"/>
  </r>
  <r>
    <x v="10"/>
    <x v="7"/>
    <x v="0"/>
    <x v="0"/>
    <x v="0"/>
    <x v="19"/>
    <x v="74"/>
    <x v="0"/>
    <n v="0"/>
  </r>
  <r>
    <x v="10"/>
    <x v="7"/>
    <x v="0"/>
    <x v="0"/>
    <x v="0"/>
    <x v="19"/>
    <x v="75"/>
    <x v="0"/>
    <n v="0"/>
  </r>
  <r>
    <x v="10"/>
    <x v="7"/>
    <x v="0"/>
    <x v="0"/>
    <x v="0"/>
    <x v="19"/>
    <x v="77"/>
    <x v="0"/>
    <n v="0"/>
  </r>
  <r>
    <x v="10"/>
    <x v="7"/>
    <x v="0"/>
    <x v="0"/>
    <x v="0"/>
    <x v="19"/>
    <x v="49"/>
    <x v="0"/>
    <n v="0"/>
  </r>
  <r>
    <x v="10"/>
    <x v="7"/>
    <x v="0"/>
    <x v="0"/>
    <x v="0"/>
    <x v="19"/>
    <x v="56"/>
    <x v="0"/>
    <n v="0"/>
  </r>
  <r>
    <x v="10"/>
    <x v="7"/>
    <x v="0"/>
    <x v="0"/>
    <x v="0"/>
    <x v="19"/>
    <x v="52"/>
    <x v="0"/>
    <n v="3034956.2"/>
  </r>
  <r>
    <x v="10"/>
    <x v="7"/>
    <x v="0"/>
    <x v="0"/>
    <x v="0"/>
    <x v="19"/>
    <x v="109"/>
    <x v="0"/>
    <n v="-25119.59"/>
  </r>
  <r>
    <x v="10"/>
    <x v="7"/>
    <x v="0"/>
    <x v="0"/>
    <x v="0"/>
    <x v="19"/>
    <x v="107"/>
    <x v="0"/>
    <n v="0"/>
  </r>
  <r>
    <x v="10"/>
    <x v="7"/>
    <x v="0"/>
    <x v="0"/>
    <x v="0"/>
    <x v="19"/>
    <x v="36"/>
    <x v="0"/>
    <n v="11420953"/>
  </r>
  <r>
    <x v="10"/>
    <x v="7"/>
    <x v="0"/>
    <x v="0"/>
    <x v="0"/>
    <x v="19"/>
    <x v="127"/>
    <x v="0"/>
    <n v="1563500"/>
  </r>
  <r>
    <x v="10"/>
    <x v="7"/>
    <x v="0"/>
    <x v="0"/>
    <x v="0"/>
    <x v="6"/>
    <x v="12"/>
    <x v="0"/>
    <n v="378012467"/>
  </r>
  <r>
    <x v="10"/>
    <x v="7"/>
    <x v="0"/>
    <x v="0"/>
    <x v="0"/>
    <x v="11"/>
    <x v="45"/>
    <x v="0"/>
    <m/>
  </r>
  <r>
    <x v="10"/>
    <x v="7"/>
    <x v="0"/>
    <x v="0"/>
    <x v="1"/>
    <x v="7"/>
    <x v="13"/>
    <x v="0"/>
    <n v="4637000"/>
  </r>
  <r>
    <x v="10"/>
    <x v="7"/>
    <x v="0"/>
    <x v="0"/>
    <x v="1"/>
    <x v="7"/>
    <x v="92"/>
    <x v="0"/>
    <n v="2210008"/>
  </r>
  <r>
    <x v="10"/>
    <x v="7"/>
    <x v="0"/>
    <x v="0"/>
    <x v="1"/>
    <x v="7"/>
    <x v="68"/>
    <x v="0"/>
    <n v="15250001"/>
  </r>
  <r>
    <x v="10"/>
    <x v="7"/>
    <x v="0"/>
    <x v="0"/>
    <x v="1"/>
    <x v="16"/>
    <x v="83"/>
    <x v="0"/>
    <n v="-5876524.3799999999"/>
  </r>
  <r>
    <x v="10"/>
    <x v="7"/>
    <x v="0"/>
    <x v="0"/>
    <x v="1"/>
    <x v="16"/>
    <x v="85"/>
    <x v="0"/>
    <n v="-1827798"/>
  </r>
  <r>
    <x v="10"/>
    <x v="7"/>
    <x v="0"/>
    <x v="0"/>
    <x v="1"/>
    <x v="16"/>
    <x v="86"/>
    <x v="0"/>
    <n v="-869001"/>
  </r>
  <r>
    <x v="10"/>
    <x v="7"/>
    <x v="0"/>
    <x v="0"/>
    <x v="1"/>
    <x v="15"/>
    <x v="76"/>
    <x v="0"/>
    <n v="1995000"/>
  </r>
  <r>
    <x v="10"/>
    <x v="7"/>
    <x v="0"/>
    <x v="0"/>
    <x v="1"/>
    <x v="17"/>
    <x v="87"/>
    <x v="0"/>
    <n v="-1995000"/>
  </r>
  <r>
    <x v="10"/>
    <x v="7"/>
    <x v="0"/>
    <x v="1"/>
    <x v="2"/>
    <x v="8"/>
    <x v="50"/>
    <x v="0"/>
    <m/>
  </r>
  <r>
    <x v="10"/>
    <x v="7"/>
    <x v="0"/>
    <x v="1"/>
    <x v="2"/>
    <x v="8"/>
    <x v="14"/>
    <x v="0"/>
    <n v="316704634.06999999"/>
  </r>
  <r>
    <x v="10"/>
    <x v="7"/>
    <x v="0"/>
    <x v="1"/>
    <x v="2"/>
    <x v="8"/>
    <x v="53"/>
    <x v="0"/>
    <n v="6303719.6799999997"/>
  </r>
  <r>
    <x v="10"/>
    <x v="7"/>
    <x v="0"/>
    <x v="1"/>
    <x v="2"/>
    <x v="20"/>
    <x v="104"/>
    <x v="1"/>
    <n v="0"/>
  </r>
  <r>
    <x v="10"/>
    <x v="7"/>
    <x v="0"/>
    <x v="1"/>
    <x v="2"/>
    <x v="9"/>
    <x v="81"/>
    <x v="0"/>
    <m/>
  </r>
  <r>
    <x v="10"/>
    <x v="7"/>
    <x v="0"/>
    <x v="1"/>
    <x v="2"/>
    <x v="9"/>
    <x v="15"/>
    <x v="0"/>
    <n v="13797082"/>
  </r>
  <r>
    <x v="10"/>
    <x v="7"/>
    <x v="0"/>
    <x v="1"/>
    <x v="2"/>
    <x v="9"/>
    <x v="16"/>
    <x v="0"/>
    <n v="1704294"/>
  </r>
  <r>
    <x v="10"/>
    <x v="7"/>
    <x v="0"/>
    <x v="1"/>
    <x v="2"/>
    <x v="9"/>
    <x v="17"/>
    <x v="0"/>
    <n v="11249955.35"/>
  </r>
  <r>
    <x v="10"/>
    <x v="7"/>
    <x v="0"/>
    <x v="1"/>
    <x v="2"/>
    <x v="9"/>
    <x v="18"/>
    <x v="0"/>
    <n v="0"/>
  </r>
  <r>
    <x v="10"/>
    <x v="7"/>
    <x v="0"/>
    <x v="1"/>
    <x v="2"/>
    <x v="3"/>
    <x v="7"/>
    <x v="0"/>
    <m/>
  </r>
  <r>
    <x v="10"/>
    <x v="7"/>
    <x v="0"/>
    <x v="1"/>
    <x v="2"/>
    <x v="3"/>
    <x v="7"/>
    <x v="0"/>
    <m/>
  </r>
  <r>
    <x v="10"/>
    <x v="7"/>
    <x v="0"/>
    <x v="1"/>
    <x v="2"/>
    <x v="3"/>
    <x v="7"/>
    <x v="0"/>
    <m/>
  </r>
  <r>
    <x v="10"/>
    <x v="7"/>
    <x v="0"/>
    <x v="1"/>
    <x v="2"/>
    <x v="3"/>
    <x v="7"/>
    <x v="0"/>
    <m/>
  </r>
  <r>
    <x v="10"/>
    <x v="7"/>
    <x v="0"/>
    <x v="1"/>
    <x v="2"/>
    <x v="3"/>
    <x v="7"/>
    <x v="0"/>
    <m/>
  </r>
  <r>
    <x v="10"/>
    <x v="7"/>
    <x v="0"/>
    <x v="1"/>
    <x v="2"/>
    <x v="2"/>
    <x v="110"/>
    <x v="0"/>
    <n v="2207000"/>
  </r>
  <r>
    <x v="10"/>
    <x v="7"/>
    <x v="0"/>
    <x v="1"/>
    <x v="2"/>
    <x v="2"/>
    <x v="111"/>
    <x v="0"/>
    <n v="362999.95"/>
  </r>
  <r>
    <x v="10"/>
    <x v="7"/>
    <x v="0"/>
    <x v="1"/>
    <x v="2"/>
    <x v="2"/>
    <x v="112"/>
    <x v="0"/>
    <n v="124321.62"/>
  </r>
  <r>
    <x v="10"/>
    <x v="7"/>
    <x v="0"/>
    <x v="1"/>
    <x v="2"/>
    <x v="2"/>
    <x v="113"/>
    <x v="0"/>
    <n v="-310.60000000000002"/>
  </r>
  <r>
    <x v="10"/>
    <x v="7"/>
    <x v="0"/>
    <x v="1"/>
    <x v="2"/>
    <x v="2"/>
    <x v="114"/>
    <x v="0"/>
    <n v="391468.54"/>
  </r>
  <r>
    <x v="10"/>
    <x v="7"/>
    <x v="0"/>
    <x v="1"/>
    <x v="2"/>
    <x v="2"/>
    <x v="128"/>
    <x v="0"/>
    <n v="154800"/>
  </r>
  <r>
    <x v="10"/>
    <x v="7"/>
    <x v="0"/>
    <x v="1"/>
    <x v="2"/>
    <x v="2"/>
    <x v="115"/>
    <x v="0"/>
    <n v="-224300"/>
  </r>
  <r>
    <x v="10"/>
    <x v="7"/>
    <x v="0"/>
    <x v="1"/>
    <x v="2"/>
    <x v="2"/>
    <x v="63"/>
    <x v="0"/>
    <n v="146980.39000000001"/>
  </r>
  <r>
    <x v="10"/>
    <x v="7"/>
    <x v="0"/>
    <x v="1"/>
    <x v="2"/>
    <x v="2"/>
    <x v="108"/>
    <x v="0"/>
    <n v="-8580"/>
  </r>
  <r>
    <x v="10"/>
    <x v="7"/>
    <x v="0"/>
    <x v="1"/>
    <x v="2"/>
    <x v="2"/>
    <x v="116"/>
    <x v="0"/>
    <n v="28797.16"/>
  </r>
  <r>
    <x v="10"/>
    <x v="7"/>
    <x v="0"/>
    <x v="1"/>
    <x v="2"/>
    <x v="2"/>
    <x v="117"/>
    <x v="0"/>
    <m/>
  </r>
  <r>
    <x v="10"/>
    <x v="7"/>
    <x v="0"/>
    <x v="1"/>
    <x v="2"/>
    <x v="2"/>
    <x v="118"/>
    <x v="0"/>
    <n v="1947451.6"/>
  </r>
  <r>
    <x v="10"/>
    <x v="7"/>
    <x v="0"/>
    <x v="1"/>
    <x v="2"/>
    <x v="2"/>
    <x v="119"/>
    <x v="0"/>
    <n v="2873649"/>
  </r>
  <r>
    <x v="10"/>
    <x v="7"/>
    <x v="0"/>
    <x v="1"/>
    <x v="2"/>
    <x v="2"/>
    <x v="120"/>
    <x v="0"/>
    <n v="119006.51"/>
  </r>
  <r>
    <x v="10"/>
    <x v="7"/>
    <x v="0"/>
    <x v="1"/>
    <x v="2"/>
    <x v="2"/>
    <x v="121"/>
    <x v="0"/>
    <n v="21780"/>
  </r>
  <r>
    <x v="10"/>
    <x v="7"/>
    <x v="0"/>
    <x v="1"/>
    <x v="2"/>
    <x v="2"/>
    <x v="122"/>
    <x v="0"/>
    <n v="112265"/>
  </r>
  <r>
    <x v="10"/>
    <x v="7"/>
    <x v="0"/>
    <x v="1"/>
    <x v="2"/>
    <x v="2"/>
    <x v="105"/>
    <x v="0"/>
    <m/>
  </r>
  <r>
    <x v="10"/>
    <x v="7"/>
    <x v="0"/>
    <x v="1"/>
    <x v="2"/>
    <x v="2"/>
    <x v="123"/>
    <x v="0"/>
    <n v="381359.55"/>
  </r>
  <r>
    <x v="10"/>
    <x v="7"/>
    <x v="0"/>
    <x v="1"/>
    <x v="2"/>
    <x v="2"/>
    <x v="124"/>
    <x v="0"/>
    <n v="419051.94"/>
  </r>
  <r>
    <x v="10"/>
    <x v="7"/>
    <x v="0"/>
    <x v="1"/>
    <x v="2"/>
    <x v="2"/>
    <x v="109"/>
    <x v="0"/>
    <m/>
  </r>
  <r>
    <x v="10"/>
    <x v="7"/>
    <x v="0"/>
    <x v="1"/>
    <x v="2"/>
    <x v="2"/>
    <x v="97"/>
    <x v="0"/>
    <n v="10520"/>
  </r>
  <r>
    <x v="10"/>
    <x v="7"/>
    <x v="0"/>
    <x v="1"/>
    <x v="2"/>
    <x v="2"/>
    <x v="99"/>
    <x v="0"/>
    <n v="21704.26"/>
  </r>
  <r>
    <x v="10"/>
    <x v="7"/>
    <x v="0"/>
    <x v="1"/>
    <x v="2"/>
    <x v="2"/>
    <x v="100"/>
    <x v="0"/>
    <m/>
  </r>
  <r>
    <x v="10"/>
    <x v="7"/>
    <x v="0"/>
    <x v="1"/>
    <x v="2"/>
    <x v="14"/>
    <x v="70"/>
    <x v="0"/>
    <n v="1567720"/>
  </r>
  <r>
    <x v="10"/>
    <x v="7"/>
    <x v="0"/>
    <x v="1"/>
    <x v="2"/>
    <x v="14"/>
    <x v="71"/>
    <x v="0"/>
    <n v="1567622"/>
  </r>
  <r>
    <x v="10"/>
    <x v="7"/>
    <x v="0"/>
    <x v="1"/>
    <x v="2"/>
    <x v="14"/>
    <x v="72"/>
    <x v="0"/>
    <n v="204655"/>
  </r>
  <r>
    <x v="10"/>
    <x v="7"/>
    <x v="0"/>
    <x v="1"/>
    <x v="2"/>
    <x v="14"/>
    <x v="73"/>
    <x v="0"/>
    <n v="6617600"/>
  </r>
  <r>
    <x v="10"/>
    <x v="7"/>
    <x v="0"/>
    <x v="1"/>
    <x v="2"/>
    <x v="2"/>
    <x v="126"/>
    <x v="0"/>
    <n v="28123000"/>
  </r>
  <r>
    <x v="10"/>
    <x v="7"/>
    <x v="0"/>
    <x v="1"/>
    <x v="2"/>
    <x v="2"/>
    <x v="31"/>
    <x v="0"/>
    <n v="112716948.58"/>
  </r>
  <r>
    <x v="10"/>
    <x v="7"/>
    <x v="0"/>
    <x v="1"/>
    <x v="2"/>
    <x v="2"/>
    <x v="6"/>
    <x v="0"/>
    <n v="-10839725.26"/>
  </r>
  <r>
    <x v="10"/>
    <x v="7"/>
    <x v="0"/>
    <x v="1"/>
    <x v="2"/>
    <x v="2"/>
    <x v="125"/>
    <x v="0"/>
    <m/>
  </r>
  <r>
    <x v="10"/>
    <x v="7"/>
    <x v="0"/>
    <x v="1"/>
    <x v="2"/>
    <x v="2"/>
    <x v="42"/>
    <x v="0"/>
    <m/>
  </r>
  <r>
    <x v="10"/>
    <x v="7"/>
    <x v="0"/>
    <x v="1"/>
    <x v="2"/>
    <x v="2"/>
    <x v="21"/>
    <x v="0"/>
    <n v="5002159"/>
  </r>
  <r>
    <x v="10"/>
    <x v="7"/>
    <x v="0"/>
    <x v="1"/>
    <x v="2"/>
    <x v="2"/>
    <x v="21"/>
    <x v="0"/>
    <n v="-9705652.4199999999"/>
  </r>
  <r>
    <x v="10"/>
    <x v="7"/>
    <x v="0"/>
    <x v="1"/>
    <x v="2"/>
    <x v="2"/>
    <x v="43"/>
    <x v="0"/>
    <n v="-12078.55"/>
  </r>
  <r>
    <x v="10"/>
    <x v="7"/>
    <x v="0"/>
    <x v="1"/>
    <x v="2"/>
    <x v="2"/>
    <x v="106"/>
    <x v="0"/>
    <m/>
  </r>
  <r>
    <x v="10"/>
    <x v="7"/>
    <x v="0"/>
    <x v="1"/>
    <x v="2"/>
    <x v="2"/>
    <x v="67"/>
    <x v="0"/>
    <n v="-8866473.3900000006"/>
  </r>
  <r>
    <x v="10"/>
    <x v="7"/>
    <x v="0"/>
    <x v="1"/>
    <x v="2"/>
    <x v="2"/>
    <x v="38"/>
    <x v="0"/>
    <m/>
  </r>
  <r>
    <x v="10"/>
    <x v="7"/>
    <x v="0"/>
    <x v="1"/>
    <x v="2"/>
    <x v="2"/>
    <x v="39"/>
    <x v="0"/>
    <n v="0"/>
  </r>
  <r>
    <x v="10"/>
    <x v="7"/>
    <x v="0"/>
    <x v="1"/>
    <x v="2"/>
    <x v="2"/>
    <x v="65"/>
    <x v="0"/>
    <n v="0"/>
  </r>
  <r>
    <x v="10"/>
    <x v="7"/>
    <x v="0"/>
    <x v="1"/>
    <x v="2"/>
    <x v="2"/>
    <x v="98"/>
    <x v="0"/>
    <m/>
  </r>
  <r>
    <x v="10"/>
    <x v="7"/>
    <x v="0"/>
    <x v="1"/>
    <x v="2"/>
    <x v="13"/>
    <x v="34"/>
    <x v="0"/>
    <n v="3511665.57"/>
  </r>
  <r>
    <x v="10"/>
    <x v="7"/>
    <x v="0"/>
    <x v="1"/>
    <x v="2"/>
    <x v="8"/>
    <x v="22"/>
    <x v="0"/>
    <m/>
  </r>
  <r>
    <x v="10"/>
    <x v="7"/>
    <x v="0"/>
    <x v="2"/>
    <x v="3"/>
    <x v="4"/>
    <x v="8"/>
    <x v="0"/>
    <n v="200000000"/>
  </r>
  <r>
    <x v="10"/>
    <x v="7"/>
    <x v="0"/>
    <x v="2"/>
    <x v="3"/>
    <x v="4"/>
    <x v="9"/>
    <x v="0"/>
    <n v="50000000"/>
  </r>
  <r>
    <x v="10"/>
    <x v="7"/>
    <x v="0"/>
    <x v="2"/>
    <x v="3"/>
    <x v="4"/>
    <x v="46"/>
    <x v="0"/>
    <n v="54327800"/>
  </r>
  <r>
    <x v="10"/>
    <x v="7"/>
    <x v="0"/>
    <x v="2"/>
    <x v="3"/>
    <x v="5"/>
    <x v="54"/>
    <x v="0"/>
    <n v="62032063.009999998"/>
  </r>
  <r>
    <x v="10"/>
    <x v="7"/>
    <x v="0"/>
    <x v="2"/>
    <x v="3"/>
    <x v="5"/>
    <x v="60"/>
    <x v="0"/>
    <n v="973178915.44000006"/>
  </r>
  <r>
    <x v="11"/>
    <x v="7"/>
    <x v="0"/>
    <x v="0"/>
    <x v="0"/>
    <x v="0"/>
    <x v="0"/>
    <x v="0"/>
    <n v="1690053.76"/>
  </r>
  <r>
    <x v="11"/>
    <x v="7"/>
    <x v="0"/>
    <x v="0"/>
    <x v="0"/>
    <x v="0"/>
    <x v="11"/>
    <x v="0"/>
    <n v="600000"/>
  </r>
  <r>
    <x v="11"/>
    <x v="7"/>
    <x v="0"/>
    <x v="0"/>
    <x v="0"/>
    <x v="0"/>
    <x v="1"/>
    <x v="0"/>
    <m/>
  </r>
  <r>
    <x v="11"/>
    <x v="7"/>
    <x v="0"/>
    <x v="0"/>
    <x v="0"/>
    <x v="0"/>
    <x v="44"/>
    <x v="0"/>
    <n v="251151899.46000001"/>
  </r>
  <r>
    <x v="11"/>
    <x v="7"/>
    <x v="0"/>
    <x v="0"/>
    <x v="0"/>
    <x v="0"/>
    <x v="90"/>
    <x v="0"/>
    <n v="3828762.77"/>
  </r>
  <r>
    <x v="11"/>
    <x v="7"/>
    <x v="0"/>
    <x v="0"/>
    <x v="0"/>
    <x v="0"/>
    <x v="129"/>
    <x v="0"/>
    <n v="118216987.87"/>
  </r>
  <r>
    <x v="11"/>
    <x v="7"/>
    <x v="0"/>
    <x v="0"/>
    <x v="0"/>
    <x v="21"/>
    <x v="130"/>
    <x v="0"/>
    <n v="250000000"/>
  </r>
  <r>
    <x v="11"/>
    <x v="7"/>
    <x v="0"/>
    <x v="0"/>
    <x v="0"/>
    <x v="12"/>
    <x v="51"/>
    <x v="6"/>
    <n v="105923199.59999999"/>
  </r>
  <r>
    <x v="11"/>
    <x v="7"/>
    <x v="0"/>
    <x v="0"/>
    <x v="0"/>
    <x v="12"/>
    <x v="51"/>
    <x v="1"/>
    <n v="112750816.76000001"/>
  </r>
  <r>
    <x v="11"/>
    <x v="7"/>
    <x v="0"/>
    <x v="0"/>
    <x v="0"/>
    <x v="19"/>
    <x v="28"/>
    <x v="0"/>
    <n v="395979274.27999997"/>
  </r>
  <r>
    <x v="11"/>
    <x v="7"/>
    <x v="0"/>
    <x v="0"/>
    <x v="0"/>
    <x v="19"/>
    <x v="24"/>
    <x v="0"/>
    <n v="224919388.24000001"/>
  </r>
  <r>
    <x v="11"/>
    <x v="7"/>
    <x v="0"/>
    <x v="0"/>
    <x v="0"/>
    <x v="19"/>
    <x v="103"/>
    <x v="0"/>
    <m/>
  </r>
  <r>
    <x v="11"/>
    <x v="7"/>
    <x v="0"/>
    <x v="0"/>
    <x v="0"/>
    <x v="19"/>
    <x v="61"/>
    <x v="0"/>
    <m/>
  </r>
  <r>
    <x v="11"/>
    <x v="7"/>
    <x v="0"/>
    <x v="0"/>
    <x v="0"/>
    <x v="19"/>
    <x v="2"/>
    <x v="0"/>
    <m/>
  </r>
  <r>
    <x v="11"/>
    <x v="7"/>
    <x v="0"/>
    <x v="0"/>
    <x v="0"/>
    <x v="19"/>
    <x v="47"/>
    <x v="0"/>
    <n v="69055666.590000004"/>
  </r>
  <r>
    <x v="11"/>
    <x v="7"/>
    <x v="0"/>
    <x v="0"/>
    <x v="0"/>
    <x v="19"/>
    <x v="55"/>
    <x v="0"/>
    <n v="0"/>
  </r>
  <r>
    <x v="11"/>
    <x v="7"/>
    <x v="0"/>
    <x v="0"/>
    <x v="0"/>
    <x v="19"/>
    <x v="48"/>
    <x v="0"/>
    <n v="5692377.2300000004"/>
  </r>
  <r>
    <x v="11"/>
    <x v="7"/>
    <x v="0"/>
    <x v="0"/>
    <x v="0"/>
    <x v="19"/>
    <x v="74"/>
    <x v="0"/>
    <n v="0"/>
  </r>
  <r>
    <x v="11"/>
    <x v="7"/>
    <x v="0"/>
    <x v="0"/>
    <x v="0"/>
    <x v="19"/>
    <x v="75"/>
    <x v="0"/>
    <n v="0"/>
  </r>
  <r>
    <x v="11"/>
    <x v="7"/>
    <x v="0"/>
    <x v="0"/>
    <x v="0"/>
    <x v="19"/>
    <x v="77"/>
    <x v="0"/>
    <n v="0"/>
  </r>
  <r>
    <x v="11"/>
    <x v="7"/>
    <x v="0"/>
    <x v="0"/>
    <x v="0"/>
    <x v="19"/>
    <x v="49"/>
    <x v="0"/>
    <n v="79777.31"/>
  </r>
  <r>
    <x v="11"/>
    <x v="7"/>
    <x v="0"/>
    <x v="0"/>
    <x v="0"/>
    <x v="19"/>
    <x v="56"/>
    <x v="0"/>
    <n v="0"/>
  </r>
  <r>
    <x v="11"/>
    <x v="7"/>
    <x v="0"/>
    <x v="0"/>
    <x v="0"/>
    <x v="19"/>
    <x v="52"/>
    <x v="0"/>
    <n v="3183512.05"/>
  </r>
  <r>
    <x v="11"/>
    <x v="7"/>
    <x v="0"/>
    <x v="0"/>
    <x v="0"/>
    <x v="19"/>
    <x v="109"/>
    <x v="0"/>
    <n v="-25119.59"/>
  </r>
  <r>
    <x v="11"/>
    <x v="7"/>
    <x v="0"/>
    <x v="0"/>
    <x v="0"/>
    <x v="19"/>
    <x v="107"/>
    <x v="0"/>
    <n v="0"/>
  </r>
  <r>
    <x v="11"/>
    <x v="7"/>
    <x v="0"/>
    <x v="0"/>
    <x v="0"/>
    <x v="19"/>
    <x v="36"/>
    <x v="0"/>
    <n v="14407953"/>
  </r>
  <r>
    <x v="11"/>
    <x v="7"/>
    <x v="0"/>
    <x v="0"/>
    <x v="0"/>
    <x v="19"/>
    <x v="127"/>
    <x v="0"/>
    <n v="1563500"/>
  </r>
  <r>
    <x v="11"/>
    <x v="7"/>
    <x v="0"/>
    <x v="0"/>
    <x v="0"/>
    <x v="6"/>
    <x v="12"/>
    <x v="0"/>
    <n v="347642958"/>
  </r>
  <r>
    <x v="11"/>
    <x v="7"/>
    <x v="0"/>
    <x v="0"/>
    <x v="0"/>
    <x v="11"/>
    <x v="45"/>
    <x v="0"/>
    <m/>
  </r>
  <r>
    <x v="11"/>
    <x v="7"/>
    <x v="0"/>
    <x v="0"/>
    <x v="1"/>
    <x v="7"/>
    <x v="13"/>
    <x v="0"/>
    <n v="4637000"/>
  </r>
  <r>
    <x v="11"/>
    <x v="7"/>
    <x v="0"/>
    <x v="0"/>
    <x v="1"/>
    <x v="7"/>
    <x v="92"/>
    <x v="0"/>
    <n v="2210008"/>
  </r>
  <r>
    <x v="11"/>
    <x v="7"/>
    <x v="0"/>
    <x v="0"/>
    <x v="1"/>
    <x v="7"/>
    <x v="68"/>
    <x v="0"/>
    <n v="15250001"/>
  </r>
  <r>
    <x v="11"/>
    <x v="7"/>
    <x v="0"/>
    <x v="0"/>
    <x v="1"/>
    <x v="16"/>
    <x v="83"/>
    <x v="0"/>
    <n v="-6361607.96"/>
  </r>
  <r>
    <x v="11"/>
    <x v="7"/>
    <x v="0"/>
    <x v="0"/>
    <x v="1"/>
    <x v="16"/>
    <x v="85"/>
    <x v="0"/>
    <n v="-1905081"/>
  </r>
  <r>
    <x v="11"/>
    <x v="7"/>
    <x v="0"/>
    <x v="0"/>
    <x v="1"/>
    <x v="16"/>
    <x v="86"/>
    <x v="0"/>
    <n v="-869001"/>
  </r>
  <r>
    <x v="11"/>
    <x v="7"/>
    <x v="0"/>
    <x v="0"/>
    <x v="1"/>
    <x v="15"/>
    <x v="76"/>
    <x v="0"/>
    <n v="1995000"/>
  </r>
  <r>
    <x v="11"/>
    <x v="7"/>
    <x v="0"/>
    <x v="0"/>
    <x v="1"/>
    <x v="17"/>
    <x v="87"/>
    <x v="0"/>
    <n v="-1995000"/>
  </r>
  <r>
    <x v="11"/>
    <x v="7"/>
    <x v="0"/>
    <x v="1"/>
    <x v="2"/>
    <x v="22"/>
    <x v="131"/>
    <x v="0"/>
    <n v="15855384.949999999"/>
  </r>
  <r>
    <x v="11"/>
    <x v="7"/>
    <x v="0"/>
    <x v="1"/>
    <x v="2"/>
    <x v="8"/>
    <x v="14"/>
    <x v="0"/>
    <n v="310076188.72000003"/>
  </r>
  <r>
    <x v="11"/>
    <x v="7"/>
    <x v="0"/>
    <x v="1"/>
    <x v="2"/>
    <x v="8"/>
    <x v="53"/>
    <x v="0"/>
    <n v="6303719.6799999997"/>
  </r>
  <r>
    <x v="11"/>
    <x v="7"/>
    <x v="0"/>
    <x v="1"/>
    <x v="2"/>
    <x v="20"/>
    <x v="104"/>
    <x v="1"/>
    <n v="0"/>
  </r>
  <r>
    <x v="11"/>
    <x v="7"/>
    <x v="0"/>
    <x v="1"/>
    <x v="2"/>
    <x v="9"/>
    <x v="81"/>
    <x v="0"/>
    <m/>
  </r>
  <r>
    <x v="11"/>
    <x v="7"/>
    <x v="0"/>
    <x v="1"/>
    <x v="2"/>
    <x v="9"/>
    <x v="15"/>
    <x v="0"/>
    <n v="15972082"/>
  </r>
  <r>
    <x v="11"/>
    <x v="7"/>
    <x v="0"/>
    <x v="1"/>
    <x v="2"/>
    <x v="9"/>
    <x v="16"/>
    <x v="0"/>
    <n v="1965294"/>
  </r>
  <r>
    <x v="11"/>
    <x v="7"/>
    <x v="0"/>
    <x v="1"/>
    <x v="2"/>
    <x v="9"/>
    <x v="17"/>
    <x v="0"/>
    <n v="13154122.35"/>
  </r>
  <r>
    <x v="11"/>
    <x v="7"/>
    <x v="0"/>
    <x v="1"/>
    <x v="2"/>
    <x v="9"/>
    <x v="18"/>
    <x v="0"/>
    <n v="2175000"/>
  </r>
  <r>
    <x v="11"/>
    <x v="7"/>
    <x v="0"/>
    <x v="1"/>
    <x v="2"/>
    <x v="3"/>
    <x v="7"/>
    <x v="0"/>
    <m/>
  </r>
  <r>
    <x v="11"/>
    <x v="7"/>
    <x v="0"/>
    <x v="1"/>
    <x v="2"/>
    <x v="3"/>
    <x v="7"/>
    <x v="0"/>
    <m/>
  </r>
  <r>
    <x v="11"/>
    <x v="7"/>
    <x v="0"/>
    <x v="1"/>
    <x v="2"/>
    <x v="3"/>
    <x v="7"/>
    <x v="0"/>
    <m/>
  </r>
  <r>
    <x v="11"/>
    <x v="7"/>
    <x v="0"/>
    <x v="1"/>
    <x v="2"/>
    <x v="3"/>
    <x v="7"/>
    <x v="0"/>
    <m/>
  </r>
  <r>
    <x v="11"/>
    <x v="7"/>
    <x v="0"/>
    <x v="1"/>
    <x v="2"/>
    <x v="3"/>
    <x v="7"/>
    <x v="0"/>
    <m/>
  </r>
  <r>
    <x v="11"/>
    <x v="7"/>
    <x v="0"/>
    <x v="1"/>
    <x v="2"/>
    <x v="2"/>
    <x v="110"/>
    <x v="0"/>
    <n v="2207000"/>
  </r>
  <r>
    <x v="11"/>
    <x v="7"/>
    <x v="0"/>
    <x v="1"/>
    <x v="2"/>
    <x v="2"/>
    <x v="111"/>
    <x v="0"/>
    <n v="390740.28"/>
  </r>
  <r>
    <x v="11"/>
    <x v="7"/>
    <x v="0"/>
    <x v="1"/>
    <x v="2"/>
    <x v="2"/>
    <x v="112"/>
    <x v="0"/>
    <n v="138704.89000000001"/>
  </r>
  <r>
    <x v="11"/>
    <x v="7"/>
    <x v="0"/>
    <x v="1"/>
    <x v="2"/>
    <x v="2"/>
    <x v="113"/>
    <x v="0"/>
    <n v="-310.60000000000002"/>
  </r>
  <r>
    <x v="11"/>
    <x v="7"/>
    <x v="0"/>
    <x v="1"/>
    <x v="2"/>
    <x v="2"/>
    <x v="114"/>
    <x v="0"/>
    <n v="519133.14"/>
  </r>
  <r>
    <x v="11"/>
    <x v="7"/>
    <x v="0"/>
    <x v="1"/>
    <x v="2"/>
    <x v="2"/>
    <x v="128"/>
    <x v="0"/>
    <n v="147600"/>
  </r>
  <r>
    <x v="11"/>
    <x v="7"/>
    <x v="0"/>
    <x v="1"/>
    <x v="2"/>
    <x v="2"/>
    <x v="115"/>
    <x v="0"/>
    <n v="-224300"/>
  </r>
  <r>
    <x v="11"/>
    <x v="7"/>
    <x v="0"/>
    <x v="1"/>
    <x v="2"/>
    <x v="2"/>
    <x v="63"/>
    <x v="0"/>
    <n v="144449.78"/>
  </r>
  <r>
    <x v="11"/>
    <x v="7"/>
    <x v="0"/>
    <x v="1"/>
    <x v="2"/>
    <x v="2"/>
    <x v="108"/>
    <x v="0"/>
    <n v="-8580"/>
  </r>
  <r>
    <x v="11"/>
    <x v="7"/>
    <x v="0"/>
    <x v="1"/>
    <x v="2"/>
    <x v="2"/>
    <x v="116"/>
    <x v="0"/>
    <n v="57830.19"/>
  </r>
  <r>
    <x v="11"/>
    <x v="7"/>
    <x v="0"/>
    <x v="1"/>
    <x v="2"/>
    <x v="2"/>
    <x v="117"/>
    <x v="0"/>
    <m/>
  </r>
  <r>
    <x v="11"/>
    <x v="7"/>
    <x v="0"/>
    <x v="1"/>
    <x v="2"/>
    <x v="2"/>
    <x v="118"/>
    <x v="0"/>
    <n v="1101131.3799999999"/>
  </r>
  <r>
    <x v="11"/>
    <x v="7"/>
    <x v="0"/>
    <x v="1"/>
    <x v="2"/>
    <x v="2"/>
    <x v="119"/>
    <x v="0"/>
    <n v="2986947"/>
  </r>
  <r>
    <x v="11"/>
    <x v="7"/>
    <x v="0"/>
    <x v="1"/>
    <x v="2"/>
    <x v="2"/>
    <x v="120"/>
    <x v="0"/>
    <n v="77037.41"/>
  </r>
  <r>
    <x v="11"/>
    <x v="7"/>
    <x v="0"/>
    <x v="1"/>
    <x v="2"/>
    <x v="2"/>
    <x v="121"/>
    <x v="0"/>
    <n v="11630.42"/>
  </r>
  <r>
    <x v="11"/>
    <x v="7"/>
    <x v="0"/>
    <x v="1"/>
    <x v="2"/>
    <x v="2"/>
    <x v="122"/>
    <x v="0"/>
    <n v="22800"/>
  </r>
  <r>
    <x v="11"/>
    <x v="7"/>
    <x v="0"/>
    <x v="1"/>
    <x v="2"/>
    <x v="2"/>
    <x v="105"/>
    <x v="0"/>
    <m/>
  </r>
  <r>
    <x v="11"/>
    <x v="7"/>
    <x v="0"/>
    <x v="1"/>
    <x v="2"/>
    <x v="2"/>
    <x v="123"/>
    <x v="0"/>
    <n v="99812.1"/>
  </r>
  <r>
    <x v="11"/>
    <x v="7"/>
    <x v="0"/>
    <x v="1"/>
    <x v="2"/>
    <x v="2"/>
    <x v="124"/>
    <x v="0"/>
    <n v="98960.34"/>
  </r>
  <r>
    <x v="11"/>
    <x v="7"/>
    <x v="0"/>
    <x v="1"/>
    <x v="2"/>
    <x v="2"/>
    <x v="109"/>
    <x v="0"/>
    <m/>
  </r>
  <r>
    <x v="11"/>
    <x v="7"/>
    <x v="0"/>
    <x v="1"/>
    <x v="2"/>
    <x v="2"/>
    <x v="97"/>
    <x v="0"/>
    <n v="5260"/>
  </r>
  <r>
    <x v="11"/>
    <x v="7"/>
    <x v="0"/>
    <x v="1"/>
    <x v="2"/>
    <x v="2"/>
    <x v="99"/>
    <x v="0"/>
    <n v="11026.23"/>
  </r>
  <r>
    <x v="11"/>
    <x v="7"/>
    <x v="0"/>
    <x v="1"/>
    <x v="2"/>
    <x v="2"/>
    <x v="100"/>
    <x v="0"/>
    <m/>
  </r>
  <r>
    <x v="11"/>
    <x v="7"/>
    <x v="0"/>
    <x v="1"/>
    <x v="2"/>
    <x v="14"/>
    <x v="70"/>
    <x v="0"/>
    <n v="1569720"/>
  </r>
  <r>
    <x v="11"/>
    <x v="7"/>
    <x v="0"/>
    <x v="1"/>
    <x v="2"/>
    <x v="14"/>
    <x v="71"/>
    <x v="0"/>
    <n v="1567622"/>
  </r>
  <r>
    <x v="11"/>
    <x v="7"/>
    <x v="0"/>
    <x v="1"/>
    <x v="2"/>
    <x v="14"/>
    <x v="72"/>
    <x v="0"/>
    <n v="205400"/>
  </r>
  <r>
    <x v="11"/>
    <x v="7"/>
    <x v="0"/>
    <x v="1"/>
    <x v="2"/>
    <x v="14"/>
    <x v="73"/>
    <x v="0"/>
    <n v="6625600"/>
  </r>
  <r>
    <x v="11"/>
    <x v="7"/>
    <x v="0"/>
    <x v="1"/>
    <x v="2"/>
    <x v="2"/>
    <x v="126"/>
    <x v="0"/>
    <n v="-1000"/>
  </r>
  <r>
    <x v="11"/>
    <x v="7"/>
    <x v="0"/>
    <x v="1"/>
    <x v="2"/>
    <x v="2"/>
    <x v="31"/>
    <x v="0"/>
    <n v="161332536.5"/>
  </r>
  <r>
    <x v="11"/>
    <x v="7"/>
    <x v="0"/>
    <x v="1"/>
    <x v="2"/>
    <x v="2"/>
    <x v="6"/>
    <x v="0"/>
    <n v="-14403627.109999999"/>
  </r>
  <r>
    <x v="11"/>
    <x v="7"/>
    <x v="0"/>
    <x v="1"/>
    <x v="2"/>
    <x v="2"/>
    <x v="125"/>
    <x v="0"/>
    <m/>
  </r>
  <r>
    <x v="11"/>
    <x v="7"/>
    <x v="0"/>
    <x v="1"/>
    <x v="2"/>
    <x v="2"/>
    <x v="42"/>
    <x v="0"/>
    <m/>
  </r>
  <r>
    <x v="11"/>
    <x v="7"/>
    <x v="0"/>
    <x v="1"/>
    <x v="2"/>
    <x v="2"/>
    <x v="21"/>
    <x v="0"/>
    <n v="-6137281.7300000004"/>
  </r>
  <r>
    <x v="11"/>
    <x v="7"/>
    <x v="0"/>
    <x v="1"/>
    <x v="2"/>
    <x v="2"/>
    <x v="21"/>
    <x v="0"/>
    <m/>
  </r>
  <r>
    <x v="11"/>
    <x v="7"/>
    <x v="0"/>
    <x v="1"/>
    <x v="2"/>
    <x v="2"/>
    <x v="43"/>
    <x v="0"/>
    <n v="-14064.26"/>
  </r>
  <r>
    <x v="11"/>
    <x v="7"/>
    <x v="0"/>
    <x v="1"/>
    <x v="2"/>
    <x v="2"/>
    <x v="106"/>
    <x v="0"/>
    <m/>
  </r>
  <r>
    <x v="11"/>
    <x v="7"/>
    <x v="0"/>
    <x v="1"/>
    <x v="2"/>
    <x v="2"/>
    <x v="67"/>
    <x v="0"/>
    <n v="-8866473.3900000006"/>
  </r>
  <r>
    <x v="11"/>
    <x v="7"/>
    <x v="0"/>
    <x v="1"/>
    <x v="2"/>
    <x v="2"/>
    <x v="38"/>
    <x v="0"/>
    <m/>
  </r>
  <r>
    <x v="11"/>
    <x v="7"/>
    <x v="0"/>
    <x v="1"/>
    <x v="2"/>
    <x v="2"/>
    <x v="39"/>
    <x v="0"/>
    <n v="0"/>
  </r>
  <r>
    <x v="11"/>
    <x v="7"/>
    <x v="0"/>
    <x v="1"/>
    <x v="2"/>
    <x v="2"/>
    <x v="65"/>
    <x v="0"/>
    <n v="0"/>
  </r>
  <r>
    <x v="11"/>
    <x v="7"/>
    <x v="0"/>
    <x v="1"/>
    <x v="2"/>
    <x v="2"/>
    <x v="98"/>
    <x v="0"/>
    <m/>
  </r>
  <r>
    <x v="11"/>
    <x v="7"/>
    <x v="0"/>
    <x v="1"/>
    <x v="2"/>
    <x v="13"/>
    <x v="34"/>
    <x v="0"/>
    <n v="2951345.57"/>
  </r>
  <r>
    <x v="11"/>
    <x v="7"/>
    <x v="0"/>
    <x v="1"/>
    <x v="2"/>
    <x v="8"/>
    <x v="22"/>
    <x v="0"/>
    <m/>
  </r>
  <r>
    <x v="11"/>
    <x v="7"/>
    <x v="0"/>
    <x v="2"/>
    <x v="3"/>
    <x v="4"/>
    <x v="8"/>
    <x v="0"/>
    <n v="200000000"/>
  </r>
  <r>
    <x v="11"/>
    <x v="7"/>
    <x v="0"/>
    <x v="2"/>
    <x v="3"/>
    <x v="4"/>
    <x v="9"/>
    <x v="0"/>
    <n v="50000000"/>
  </r>
  <r>
    <x v="11"/>
    <x v="7"/>
    <x v="0"/>
    <x v="2"/>
    <x v="3"/>
    <x v="4"/>
    <x v="46"/>
    <x v="0"/>
    <n v="54327800"/>
  </r>
  <r>
    <x v="11"/>
    <x v="7"/>
    <x v="0"/>
    <x v="2"/>
    <x v="3"/>
    <x v="5"/>
    <x v="54"/>
    <x v="0"/>
    <n v="61965106.079999998"/>
  </r>
  <r>
    <x v="11"/>
    <x v="7"/>
    <x v="0"/>
    <x v="2"/>
    <x v="3"/>
    <x v="5"/>
    <x v="60"/>
    <x v="0"/>
    <n v="1035210978.45"/>
  </r>
  <r>
    <x v="0"/>
    <x v="7"/>
    <x v="0"/>
    <x v="0"/>
    <x v="0"/>
    <x v="0"/>
    <x v="0"/>
    <x v="0"/>
    <n v="1623004.04"/>
  </r>
  <r>
    <x v="0"/>
    <x v="7"/>
    <x v="0"/>
    <x v="0"/>
    <x v="0"/>
    <x v="0"/>
    <x v="11"/>
    <x v="0"/>
    <n v="600000"/>
  </r>
  <r>
    <x v="0"/>
    <x v="7"/>
    <x v="0"/>
    <x v="0"/>
    <x v="0"/>
    <x v="0"/>
    <x v="1"/>
    <x v="0"/>
    <m/>
  </r>
  <r>
    <x v="0"/>
    <x v="7"/>
    <x v="0"/>
    <x v="0"/>
    <x v="0"/>
    <x v="0"/>
    <x v="44"/>
    <x v="0"/>
    <n v="248251708.40000001"/>
  </r>
  <r>
    <x v="0"/>
    <x v="7"/>
    <x v="0"/>
    <x v="0"/>
    <x v="0"/>
    <x v="0"/>
    <x v="90"/>
    <x v="0"/>
    <n v="670282.71"/>
  </r>
  <r>
    <x v="0"/>
    <x v="7"/>
    <x v="0"/>
    <x v="0"/>
    <x v="0"/>
    <x v="0"/>
    <x v="129"/>
    <x v="0"/>
    <n v="120111586.87"/>
  </r>
  <r>
    <x v="0"/>
    <x v="7"/>
    <x v="0"/>
    <x v="0"/>
    <x v="0"/>
    <x v="21"/>
    <x v="130"/>
    <x v="0"/>
    <n v="250000000"/>
  </r>
  <r>
    <x v="0"/>
    <x v="7"/>
    <x v="0"/>
    <x v="0"/>
    <x v="0"/>
    <x v="12"/>
    <x v="51"/>
    <x v="6"/>
    <n v="110923199.59999999"/>
  </r>
  <r>
    <x v="0"/>
    <x v="7"/>
    <x v="0"/>
    <x v="0"/>
    <x v="0"/>
    <x v="12"/>
    <x v="51"/>
    <x v="1"/>
    <n v="112750816.76000001"/>
  </r>
  <r>
    <x v="0"/>
    <x v="7"/>
    <x v="0"/>
    <x v="0"/>
    <x v="0"/>
    <x v="19"/>
    <x v="28"/>
    <x v="0"/>
    <n v="481913917.63"/>
  </r>
  <r>
    <x v="0"/>
    <x v="7"/>
    <x v="0"/>
    <x v="0"/>
    <x v="0"/>
    <x v="19"/>
    <x v="24"/>
    <x v="0"/>
    <n v="53697420.039999999"/>
  </r>
  <r>
    <x v="0"/>
    <x v="7"/>
    <x v="0"/>
    <x v="0"/>
    <x v="0"/>
    <x v="19"/>
    <x v="103"/>
    <x v="0"/>
    <m/>
  </r>
  <r>
    <x v="0"/>
    <x v="7"/>
    <x v="0"/>
    <x v="0"/>
    <x v="0"/>
    <x v="19"/>
    <x v="61"/>
    <x v="0"/>
    <m/>
  </r>
  <r>
    <x v="0"/>
    <x v="7"/>
    <x v="0"/>
    <x v="0"/>
    <x v="0"/>
    <x v="19"/>
    <x v="2"/>
    <x v="0"/>
    <m/>
  </r>
  <r>
    <x v="0"/>
    <x v="7"/>
    <x v="0"/>
    <x v="0"/>
    <x v="0"/>
    <x v="19"/>
    <x v="47"/>
    <x v="0"/>
    <n v="72471990.569999993"/>
  </r>
  <r>
    <x v="0"/>
    <x v="7"/>
    <x v="0"/>
    <x v="0"/>
    <x v="0"/>
    <x v="19"/>
    <x v="55"/>
    <x v="0"/>
    <n v="0"/>
  </r>
  <r>
    <x v="0"/>
    <x v="7"/>
    <x v="0"/>
    <x v="0"/>
    <x v="0"/>
    <x v="19"/>
    <x v="48"/>
    <x v="0"/>
    <n v="5692377.2300000004"/>
  </r>
  <r>
    <x v="0"/>
    <x v="7"/>
    <x v="0"/>
    <x v="0"/>
    <x v="0"/>
    <x v="19"/>
    <x v="74"/>
    <x v="0"/>
    <n v="0"/>
  </r>
  <r>
    <x v="0"/>
    <x v="7"/>
    <x v="0"/>
    <x v="0"/>
    <x v="0"/>
    <x v="19"/>
    <x v="75"/>
    <x v="0"/>
    <n v="0"/>
  </r>
  <r>
    <x v="0"/>
    <x v="7"/>
    <x v="0"/>
    <x v="0"/>
    <x v="0"/>
    <x v="19"/>
    <x v="77"/>
    <x v="0"/>
    <n v="0"/>
  </r>
  <r>
    <x v="0"/>
    <x v="7"/>
    <x v="0"/>
    <x v="0"/>
    <x v="0"/>
    <x v="19"/>
    <x v="49"/>
    <x v="0"/>
    <n v="79777.31"/>
  </r>
  <r>
    <x v="0"/>
    <x v="7"/>
    <x v="0"/>
    <x v="0"/>
    <x v="0"/>
    <x v="19"/>
    <x v="56"/>
    <x v="0"/>
    <n v="0"/>
  </r>
  <r>
    <x v="0"/>
    <x v="7"/>
    <x v="0"/>
    <x v="0"/>
    <x v="0"/>
    <x v="19"/>
    <x v="52"/>
    <x v="0"/>
    <n v="3353728.96"/>
  </r>
  <r>
    <x v="0"/>
    <x v="7"/>
    <x v="0"/>
    <x v="0"/>
    <x v="0"/>
    <x v="19"/>
    <x v="109"/>
    <x v="0"/>
    <n v="-25119.59"/>
  </r>
  <r>
    <x v="0"/>
    <x v="7"/>
    <x v="0"/>
    <x v="0"/>
    <x v="0"/>
    <x v="19"/>
    <x v="107"/>
    <x v="0"/>
    <n v="0"/>
  </r>
  <r>
    <x v="0"/>
    <x v="7"/>
    <x v="0"/>
    <x v="0"/>
    <x v="0"/>
    <x v="19"/>
    <x v="36"/>
    <x v="0"/>
    <n v="17148953"/>
  </r>
  <r>
    <x v="0"/>
    <x v="7"/>
    <x v="0"/>
    <x v="0"/>
    <x v="0"/>
    <x v="19"/>
    <x v="127"/>
    <x v="0"/>
    <n v="1563500"/>
  </r>
  <r>
    <x v="0"/>
    <x v="7"/>
    <x v="0"/>
    <x v="0"/>
    <x v="0"/>
    <x v="6"/>
    <x v="12"/>
    <x v="0"/>
    <n v="314951323"/>
  </r>
  <r>
    <x v="0"/>
    <x v="7"/>
    <x v="0"/>
    <x v="0"/>
    <x v="0"/>
    <x v="11"/>
    <x v="45"/>
    <x v="0"/>
    <m/>
  </r>
  <r>
    <x v="0"/>
    <x v="7"/>
    <x v="0"/>
    <x v="0"/>
    <x v="1"/>
    <x v="7"/>
    <x v="13"/>
    <x v="0"/>
    <n v="4637000"/>
  </r>
  <r>
    <x v="0"/>
    <x v="7"/>
    <x v="0"/>
    <x v="0"/>
    <x v="1"/>
    <x v="7"/>
    <x v="92"/>
    <x v="0"/>
    <n v="2210008"/>
  </r>
  <r>
    <x v="0"/>
    <x v="7"/>
    <x v="0"/>
    <x v="0"/>
    <x v="1"/>
    <x v="7"/>
    <x v="68"/>
    <x v="0"/>
    <n v="15250001"/>
  </r>
  <r>
    <x v="0"/>
    <x v="7"/>
    <x v="0"/>
    <x v="0"/>
    <x v="1"/>
    <x v="16"/>
    <x v="83"/>
    <x v="0"/>
    <n v="-6846691.54"/>
  </r>
  <r>
    <x v="0"/>
    <x v="7"/>
    <x v="0"/>
    <x v="0"/>
    <x v="1"/>
    <x v="16"/>
    <x v="85"/>
    <x v="0"/>
    <n v="-1982364"/>
  </r>
  <r>
    <x v="0"/>
    <x v="7"/>
    <x v="0"/>
    <x v="0"/>
    <x v="1"/>
    <x v="16"/>
    <x v="86"/>
    <x v="0"/>
    <n v="-869001"/>
  </r>
  <r>
    <x v="0"/>
    <x v="7"/>
    <x v="0"/>
    <x v="0"/>
    <x v="1"/>
    <x v="15"/>
    <x v="76"/>
    <x v="0"/>
    <n v="1995000"/>
  </r>
  <r>
    <x v="0"/>
    <x v="7"/>
    <x v="0"/>
    <x v="0"/>
    <x v="1"/>
    <x v="17"/>
    <x v="87"/>
    <x v="0"/>
    <n v="-1995000"/>
  </r>
  <r>
    <x v="0"/>
    <x v="7"/>
    <x v="0"/>
    <x v="1"/>
    <x v="2"/>
    <x v="22"/>
    <x v="131"/>
    <x v="0"/>
    <n v="13098503.439999999"/>
  </r>
  <r>
    <x v="0"/>
    <x v="7"/>
    <x v="0"/>
    <x v="1"/>
    <x v="2"/>
    <x v="8"/>
    <x v="14"/>
    <x v="0"/>
    <n v="221198836.06"/>
  </r>
  <r>
    <x v="0"/>
    <x v="7"/>
    <x v="0"/>
    <x v="1"/>
    <x v="2"/>
    <x v="8"/>
    <x v="53"/>
    <x v="0"/>
    <n v="6303719.6799999997"/>
  </r>
  <r>
    <x v="0"/>
    <x v="7"/>
    <x v="0"/>
    <x v="1"/>
    <x v="2"/>
    <x v="20"/>
    <x v="104"/>
    <x v="1"/>
    <n v="0"/>
  </r>
  <r>
    <x v="0"/>
    <x v="7"/>
    <x v="0"/>
    <x v="1"/>
    <x v="2"/>
    <x v="9"/>
    <x v="81"/>
    <x v="0"/>
    <m/>
  </r>
  <r>
    <x v="0"/>
    <x v="7"/>
    <x v="0"/>
    <x v="1"/>
    <x v="2"/>
    <x v="9"/>
    <x v="15"/>
    <x v="0"/>
    <n v="18137858"/>
  </r>
  <r>
    <x v="0"/>
    <x v="7"/>
    <x v="0"/>
    <x v="1"/>
    <x v="2"/>
    <x v="9"/>
    <x v="16"/>
    <x v="0"/>
    <n v="2225187"/>
  </r>
  <r>
    <x v="0"/>
    <x v="7"/>
    <x v="0"/>
    <x v="1"/>
    <x v="2"/>
    <x v="9"/>
    <x v="17"/>
    <x v="0"/>
    <n v="14167696.35"/>
  </r>
  <r>
    <x v="0"/>
    <x v="7"/>
    <x v="0"/>
    <x v="1"/>
    <x v="2"/>
    <x v="9"/>
    <x v="18"/>
    <x v="0"/>
    <n v="4340776"/>
  </r>
  <r>
    <x v="0"/>
    <x v="7"/>
    <x v="0"/>
    <x v="1"/>
    <x v="2"/>
    <x v="3"/>
    <x v="7"/>
    <x v="0"/>
    <m/>
  </r>
  <r>
    <x v="0"/>
    <x v="7"/>
    <x v="0"/>
    <x v="1"/>
    <x v="2"/>
    <x v="3"/>
    <x v="7"/>
    <x v="0"/>
    <m/>
  </r>
  <r>
    <x v="0"/>
    <x v="7"/>
    <x v="0"/>
    <x v="1"/>
    <x v="2"/>
    <x v="3"/>
    <x v="7"/>
    <x v="0"/>
    <m/>
  </r>
  <r>
    <x v="0"/>
    <x v="7"/>
    <x v="0"/>
    <x v="1"/>
    <x v="2"/>
    <x v="3"/>
    <x v="7"/>
    <x v="0"/>
    <m/>
  </r>
  <r>
    <x v="0"/>
    <x v="7"/>
    <x v="0"/>
    <x v="1"/>
    <x v="2"/>
    <x v="3"/>
    <x v="7"/>
    <x v="0"/>
    <m/>
  </r>
  <r>
    <x v="0"/>
    <x v="7"/>
    <x v="0"/>
    <x v="1"/>
    <x v="2"/>
    <x v="2"/>
    <x v="110"/>
    <x v="0"/>
    <n v="2207000"/>
  </r>
  <r>
    <x v="0"/>
    <x v="7"/>
    <x v="0"/>
    <x v="1"/>
    <x v="2"/>
    <x v="2"/>
    <x v="111"/>
    <x v="0"/>
    <n v="472999.65"/>
  </r>
  <r>
    <x v="0"/>
    <x v="7"/>
    <x v="0"/>
    <x v="1"/>
    <x v="2"/>
    <x v="2"/>
    <x v="112"/>
    <x v="0"/>
    <n v="121566.67"/>
  </r>
  <r>
    <x v="0"/>
    <x v="7"/>
    <x v="0"/>
    <x v="1"/>
    <x v="2"/>
    <x v="2"/>
    <x v="113"/>
    <x v="0"/>
    <n v="-310.60000000000002"/>
  </r>
  <r>
    <x v="0"/>
    <x v="7"/>
    <x v="0"/>
    <x v="1"/>
    <x v="2"/>
    <x v="2"/>
    <x v="114"/>
    <x v="0"/>
    <n v="340718.06"/>
  </r>
  <r>
    <x v="0"/>
    <x v="7"/>
    <x v="0"/>
    <x v="1"/>
    <x v="2"/>
    <x v="2"/>
    <x v="128"/>
    <x v="0"/>
    <n v="160200"/>
  </r>
  <r>
    <x v="0"/>
    <x v="7"/>
    <x v="0"/>
    <x v="1"/>
    <x v="2"/>
    <x v="2"/>
    <x v="115"/>
    <x v="0"/>
    <n v="-224300"/>
  </r>
  <r>
    <x v="0"/>
    <x v="7"/>
    <x v="0"/>
    <x v="1"/>
    <x v="2"/>
    <x v="2"/>
    <x v="63"/>
    <x v="0"/>
    <n v="142133.67000000001"/>
  </r>
  <r>
    <x v="0"/>
    <x v="7"/>
    <x v="0"/>
    <x v="1"/>
    <x v="2"/>
    <x v="2"/>
    <x v="108"/>
    <x v="0"/>
    <n v="-8580"/>
  </r>
  <r>
    <x v="0"/>
    <x v="7"/>
    <x v="0"/>
    <x v="1"/>
    <x v="2"/>
    <x v="2"/>
    <x v="116"/>
    <x v="0"/>
    <n v="33682.9"/>
  </r>
  <r>
    <x v="0"/>
    <x v="7"/>
    <x v="0"/>
    <x v="1"/>
    <x v="2"/>
    <x v="2"/>
    <x v="117"/>
    <x v="0"/>
    <n v="-61080"/>
  </r>
  <r>
    <x v="0"/>
    <x v="7"/>
    <x v="0"/>
    <x v="1"/>
    <x v="2"/>
    <x v="2"/>
    <x v="118"/>
    <x v="0"/>
    <n v="836622.89"/>
  </r>
  <r>
    <x v="0"/>
    <x v="7"/>
    <x v="0"/>
    <x v="1"/>
    <x v="2"/>
    <x v="2"/>
    <x v="119"/>
    <x v="0"/>
    <n v="2741012"/>
  </r>
  <r>
    <x v="0"/>
    <x v="7"/>
    <x v="0"/>
    <x v="1"/>
    <x v="2"/>
    <x v="2"/>
    <x v="120"/>
    <x v="0"/>
    <n v="77037.509999999995"/>
  </r>
  <r>
    <x v="0"/>
    <x v="7"/>
    <x v="0"/>
    <x v="1"/>
    <x v="2"/>
    <x v="2"/>
    <x v="121"/>
    <x v="0"/>
    <n v="40010.42"/>
  </r>
  <r>
    <x v="0"/>
    <x v="7"/>
    <x v="0"/>
    <x v="1"/>
    <x v="2"/>
    <x v="2"/>
    <x v="122"/>
    <x v="0"/>
    <n v="52657.89"/>
  </r>
  <r>
    <x v="0"/>
    <x v="7"/>
    <x v="0"/>
    <x v="1"/>
    <x v="2"/>
    <x v="2"/>
    <x v="105"/>
    <x v="0"/>
    <m/>
  </r>
  <r>
    <x v="0"/>
    <x v="7"/>
    <x v="0"/>
    <x v="1"/>
    <x v="2"/>
    <x v="2"/>
    <x v="123"/>
    <x v="0"/>
    <n v="117474.54"/>
  </r>
  <r>
    <x v="0"/>
    <x v="7"/>
    <x v="0"/>
    <x v="1"/>
    <x v="2"/>
    <x v="2"/>
    <x v="124"/>
    <x v="0"/>
    <n v="200275.94"/>
  </r>
  <r>
    <x v="0"/>
    <x v="7"/>
    <x v="0"/>
    <x v="1"/>
    <x v="2"/>
    <x v="2"/>
    <x v="109"/>
    <x v="0"/>
    <m/>
  </r>
  <r>
    <x v="0"/>
    <x v="7"/>
    <x v="0"/>
    <x v="1"/>
    <x v="2"/>
    <x v="2"/>
    <x v="97"/>
    <x v="0"/>
    <n v="10520"/>
  </r>
  <r>
    <x v="0"/>
    <x v="7"/>
    <x v="0"/>
    <x v="1"/>
    <x v="2"/>
    <x v="2"/>
    <x v="99"/>
    <x v="0"/>
    <n v="22199.37"/>
  </r>
  <r>
    <x v="0"/>
    <x v="7"/>
    <x v="0"/>
    <x v="1"/>
    <x v="2"/>
    <x v="2"/>
    <x v="100"/>
    <x v="0"/>
    <m/>
  </r>
  <r>
    <x v="0"/>
    <x v="7"/>
    <x v="0"/>
    <x v="1"/>
    <x v="2"/>
    <x v="14"/>
    <x v="70"/>
    <x v="0"/>
    <n v="1583293"/>
  </r>
  <r>
    <x v="0"/>
    <x v="7"/>
    <x v="0"/>
    <x v="1"/>
    <x v="2"/>
    <x v="14"/>
    <x v="71"/>
    <x v="0"/>
    <n v="1581322"/>
  </r>
  <r>
    <x v="0"/>
    <x v="7"/>
    <x v="0"/>
    <x v="1"/>
    <x v="2"/>
    <x v="14"/>
    <x v="72"/>
    <x v="0"/>
    <n v="202500"/>
  </r>
  <r>
    <x v="0"/>
    <x v="7"/>
    <x v="0"/>
    <x v="1"/>
    <x v="2"/>
    <x v="14"/>
    <x v="73"/>
    <x v="0"/>
    <n v="6680000"/>
  </r>
  <r>
    <x v="0"/>
    <x v="7"/>
    <x v="0"/>
    <x v="1"/>
    <x v="2"/>
    <x v="2"/>
    <x v="126"/>
    <x v="0"/>
    <n v="-1000"/>
  </r>
  <r>
    <x v="0"/>
    <x v="7"/>
    <x v="0"/>
    <x v="1"/>
    <x v="2"/>
    <x v="2"/>
    <x v="31"/>
    <x v="0"/>
    <n v="206404771.69999999"/>
  </r>
  <r>
    <x v="0"/>
    <x v="7"/>
    <x v="0"/>
    <x v="1"/>
    <x v="2"/>
    <x v="2"/>
    <x v="6"/>
    <x v="0"/>
    <n v="-14622716.380000001"/>
  </r>
  <r>
    <x v="0"/>
    <x v="7"/>
    <x v="0"/>
    <x v="1"/>
    <x v="2"/>
    <x v="2"/>
    <x v="125"/>
    <x v="0"/>
    <m/>
  </r>
  <r>
    <x v="0"/>
    <x v="7"/>
    <x v="0"/>
    <x v="1"/>
    <x v="2"/>
    <x v="2"/>
    <x v="42"/>
    <x v="0"/>
    <m/>
  </r>
  <r>
    <x v="0"/>
    <x v="7"/>
    <x v="0"/>
    <x v="1"/>
    <x v="2"/>
    <x v="2"/>
    <x v="21"/>
    <x v="0"/>
    <n v="-10454432.140000001"/>
  </r>
  <r>
    <x v="0"/>
    <x v="7"/>
    <x v="0"/>
    <x v="1"/>
    <x v="2"/>
    <x v="2"/>
    <x v="21"/>
    <x v="0"/>
    <m/>
  </r>
  <r>
    <x v="0"/>
    <x v="7"/>
    <x v="0"/>
    <x v="1"/>
    <x v="2"/>
    <x v="2"/>
    <x v="43"/>
    <x v="0"/>
    <n v="-18027.54"/>
  </r>
  <r>
    <x v="0"/>
    <x v="7"/>
    <x v="0"/>
    <x v="1"/>
    <x v="2"/>
    <x v="2"/>
    <x v="106"/>
    <x v="0"/>
    <m/>
  </r>
  <r>
    <x v="0"/>
    <x v="7"/>
    <x v="0"/>
    <x v="1"/>
    <x v="2"/>
    <x v="2"/>
    <x v="67"/>
    <x v="0"/>
    <n v="-8974774.8499999996"/>
  </r>
  <r>
    <x v="0"/>
    <x v="7"/>
    <x v="0"/>
    <x v="1"/>
    <x v="2"/>
    <x v="2"/>
    <x v="38"/>
    <x v="0"/>
    <m/>
  </r>
  <r>
    <x v="0"/>
    <x v="7"/>
    <x v="0"/>
    <x v="1"/>
    <x v="2"/>
    <x v="2"/>
    <x v="39"/>
    <x v="0"/>
    <n v="0"/>
  </r>
  <r>
    <x v="0"/>
    <x v="7"/>
    <x v="0"/>
    <x v="1"/>
    <x v="2"/>
    <x v="2"/>
    <x v="65"/>
    <x v="0"/>
    <n v="0"/>
  </r>
  <r>
    <x v="0"/>
    <x v="7"/>
    <x v="0"/>
    <x v="1"/>
    <x v="2"/>
    <x v="2"/>
    <x v="98"/>
    <x v="0"/>
    <m/>
  </r>
  <r>
    <x v="0"/>
    <x v="7"/>
    <x v="0"/>
    <x v="1"/>
    <x v="2"/>
    <x v="13"/>
    <x v="34"/>
    <x v="0"/>
    <n v="3101055.57"/>
  </r>
  <r>
    <x v="0"/>
    <x v="7"/>
    <x v="0"/>
    <x v="1"/>
    <x v="2"/>
    <x v="8"/>
    <x v="22"/>
    <x v="0"/>
    <m/>
  </r>
  <r>
    <x v="0"/>
    <x v="7"/>
    <x v="0"/>
    <x v="2"/>
    <x v="3"/>
    <x v="4"/>
    <x v="8"/>
    <x v="0"/>
    <n v="200000000"/>
  </r>
  <r>
    <x v="0"/>
    <x v="7"/>
    <x v="0"/>
    <x v="2"/>
    <x v="3"/>
    <x v="4"/>
    <x v="9"/>
    <x v="0"/>
    <n v="50000000"/>
  </r>
  <r>
    <x v="0"/>
    <x v="7"/>
    <x v="0"/>
    <x v="2"/>
    <x v="3"/>
    <x v="4"/>
    <x v="46"/>
    <x v="0"/>
    <n v="54327800"/>
  </r>
  <r>
    <x v="0"/>
    <x v="7"/>
    <x v="0"/>
    <x v="2"/>
    <x v="3"/>
    <x v="5"/>
    <x v="54"/>
    <x v="0"/>
    <n v="-65562874.340000004"/>
  </r>
  <r>
    <x v="0"/>
    <x v="7"/>
    <x v="0"/>
    <x v="2"/>
    <x v="3"/>
    <x v="5"/>
    <x v="60"/>
    <x v="0"/>
    <n v="1097176084.53"/>
  </r>
  <r>
    <x v="1"/>
    <x v="7"/>
    <x v="0"/>
    <x v="0"/>
    <x v="0"/>
    <x v="0"/>
    <x v="132"/>
    <x v="0"/>
    <n v="1821629.04"/>
  </r>
  <r>
    <x v="1"/>
    <x v="7"/>
    <x v="0"/>
    <x v="0"/>
    <x v="0"/>
    <x v="0"/>
    <x v="133"/>
    <x v="0"/>
    <n v="600000"/>
  </r>
  <r>
    <x v="1"/>
    <x v="7"/>
    <x v="0"/>
    <x v="0"/>
    <x v="0"/>
    <x v="0"/>
    <x v="134"/>
    <x v="0"/>
    <n v="658015641.41999996"/>
  </r>
  <r>
    <x v="1"/>
    <x v="7"/>
    <x v="0"/>
    <x v="0"/>
    <x v="0"/>
    <x v="19"/>
    <x v="135"/>
    <x v="0"/>
    <n v="393120562.55000001"/>
  </r>
  <r>
    <x v="1"/>
    <x v="7"/>
    <x v="0"/>
    <x v="0"/>
    <x v="0"/>
    <x v="12"/>
    <x v="51"/>
    <x v="6"/>
    <n v="115923199.59999999"/>
  </r>
  <r>
    <x v="1"/>
    <x v="7"/>
    <x v="0"/>
    <x v="0"/>
    <x v="0"/>
    <x v="12"/>
    <x v="51"/>
    <x v="1"/>
    <n v="117750816.76000001"/>
  </r>
  <r>
    <x v="1"/>
    <x v="7"/>
    <x v="0"/>
    <x v="0"/>
    <x v="0"/>
    <x v="19"/>
    <x v="136"/>
    <x v="0"/>
    <n v="79497305.829999998"/>
  </r>
  <r>
    <x v="1"/>
    <x v="7"/>
    <x v="0"/>
    <x v="0"/>
    <x v="0"/>
    <x v="19"/>
    <x v="137"/>
    <x v="0"/>
    <n v="5503608.3499999996"/>
  </r>
  <r>
    <x v="1"/>
    <x v="7"/>
    <x v="0"/>
    <x v="0"/>
    <x v="0"/>
    <x v="19"/>
    <x v="138"/>
    <x v="0"/>
    <n v="80625189.650000006"/>
  </r>
  <r>
    <x v="1"/>
    <x v="7"/>
    <x v="0"/>
    <x v="0"/>
    <x v="0"/>
    <x v="19"/>
    <x v="139"/>
    <x v="0"/>
    <n v="1344637.95"/>
  </r>
  <r>
    <x v="1"/>
    <x v="7"/>
    <x v="0"/>
    <x v="0"/>
    <x v="0"/>
    <x v="19"/>
    <x v="140"/>
    <x v="0"/>
    <n v="3767264.11"/>
  </r>
  <r>
    <x v="1"/>
    <x v="7"/>
    <x v="0"/>
    <x v="0"/>
    <x v="0"/>
    <x v="19"/>
    <x v="141"/>
    <x v="0"/>
    <n v="20339037"/>
  </r>
  <r>
    <x v="1"/>
    <x v="7"/>
    <x v="0"/>
    <x v="0"/>
    <x v="0"/>
    <x v="19"/>
    <x v="142"/>
    <x v="0"/>
    <n v="1563500"/>
  </r>
  <r>
    <x v="1"/>
    <x v="7"/>
    <x v="0"/>
    <x v="0"/>
    <x v="0"/>
    <x v="6"/>
    <x v="143"/>
    <x v="0"/>
    <n v="288171906"/>
  </r>
  <r>
    <x v="1"/>
    <x v="7"/>
    <x v="0"/>
    <x v="0"/>
    <x v="1"/>
    <x v="7"/>
    <x v="144"/>
    <x v="0"/>
    <n v="4637000"/>
  </r>
  <r>
    <x v="1"/>
    <x v="7"/>
    <x v="0"/>
    <x v="0"/>
    <x v="1"/>
    <x v="7"/>
    <x v="145"/>
    <x v="0"/>
    <n v="2210008"/>
  </r>
  <r>
    <x v="1"/>
    <x v="7"/>
    <x v="0"/>
    <x v="0"/>
    <x v="1"/>
    <x v="7"/>
    <x v="146"/>
    <x v="0"/>
    <n v="15250001"/>
  </r>
  <r>
    <x v="1"/>
    <x v="7"/>
    <x v="0"/>
    <x v="0"/>
    <x v="1"/>
    <x v="7"/>
    <x v="85"/>
    <x v="0"/>
    <n v="-2059647"/>
  </r>
  <r>
    <x v="1"/>
    <x v="7"/>
    <x v="0"/>
    <x v="0"/>
    <x v="1"/>
    <x v="7"/>
    <x v="147"/>
    <x v="0"/>
    <n v="-869001"/>
  </r>
  <r>
    <x v="1"/>
    <x v="7"/>
    <x v="0"/>
    <x v="0"/>
    <x v="1"/>
    <x v="7"/>
    <x v="148"/>
    <x v="0"/>
    <n v="-7331775.1200000001"/>
  </r>
  <r>
    <x v="1"/>
    <x v="7"/>
    <x v="0"/>
    <x v="0"/>
    <x v="1"/>
    <x v="15"/>
    <x v="149"/>
    <x v="0"/>
    <n v="1995000"/>
  </r>
  <r>
    <x v="1"/>
    <x v="7"/>
    <x v="0"/>
    <x v="0"/>
    <x v="1"/>
    <x v="17"/>
    <x v="87"/>
    <x v="0"/>
    <n v="-1995000"/>
  </r>
  <r>
    <x v="1"/>
    <x v="7"/>
    <x v="0"/>
    <x v="1"/>
    <x v="2"/>
    <x v="22"/>
    <x v="150"/>
    <x v="0"/>
    <n v="7034341"/>
  </r>
  <r>
    <x v="1"/>
    <x v="7"/>
    <x v="0"/>
    <x v="1"/>
    <x v="2"/>
    <x v="23"/>
    <x v="151"/>
    <x v="0"/>
    <n v="359132519.35000002"/>
  </r>
  <r>
    <x v="1"/>
    <x v="7"/>
    <x v="0"/>
    <x v="1"/>
    <x v="2"/>
    <x v="23"/>
    <x v="152"/>
    <x v="0"/>
    <n v="2207000"/>
  </r>
  <r>
    <x v="1"/>
    <x v="7"/>
    <x v="0"/>
    <x v="1"/>
    <x v="2"/>
    <x v="23"/>
    <x v="153"/>
    <x v="0"/>
    <n v="496477.72"/>
  </r>
  <r>
    <x v="1"/>
    <x v="7"/>
    <x v="0"/>
    <x v="1"/>
    <x v="2"/>
    <x v="23"/>
    <x v="154"/>
    <x v="0"/>
    <n v="110057.08"/>
  </r>
  <r>
    <x v="1"/>
    <x v="7"/>
    <x v="0"/>
    <x v="1"/>
    <x v="2"/>
    <x v="23"/>
    <x v="155"/>
    <x v="0"/>
    <n v="885976.58"/>
  </r>
  <r>
    <x v="1"/>
    <x v="7"/>
    <x v="0"/>
    <x v="1"/>
    <x v="2"/>
    <x v="23"/>
    <x v="156"/>
    <x v="0"/>
    <n v="-61080"/>
  </r>
  <r>
    <x v="1"/>
    <x v="7"/>
    <x v="0"/>
    <x v="1"/>
    <x v="2"/>
    <x v="23"/>
    <x v="157"/>
    <x v="0"/>
    <n v="1231664.3"/>
  </r>
  <r>
    <x v="1"/>
    <x v="7"/>
    <x v="0"/>
    <x v="1"/>
    <x v="2"/>
    <x v="23"/>
    <x v="158"/>
    <x v="0"/>
    <n v="3190238"/>
  </r>
  <r>
    <x v="1"/>
    <x v="7"/>
    <x v="0"/>
    <x v="1"/>
    <x v="2"/>
    <x v="23"/>
    <x v="159"/>
    <x v="0"/>
    <n v="95923.29"/>
  </r>
  <r>
    <x v="1"/>
    <x v="7"/>
    <x v="0"/>
    <x v="1"/>
    <x v="2"/>
    <x v="23"/>
    <x v="160"/>
    <x v="0"/>
    <n v="331971.43"/>
  </r>
  <r>
    <x v="1"/>
    <x v="7"/>
    <x v="0"/>
    <x v="1"/>
    <x v="2"/>
    <x v="23"/>
    <x v="161"/>
    <x v="0"/>
    <n v="1576438"/>
  </r>
  <r>
    <x v="1"/>
    <x v="7"/>
    <x v="0"/>
    <x v="1"/>
    <x v="2"/>
    <x v="23"/>
    <x v="162"/>
    <x v="0"/>
    <n v="1567722"/>
  </r>
  <r>
    <x v="1"/>
    <x v="7"/>
    <x v="0"/>
    <x v="1"/>
    <x v="2"/>
    <x v="23"/>
    <x v="163"/>
    <x v="0"/>
    <n v="200700"/>
  </r>
  <r>
    <x v="1"/>
    <x v="7"/>
    <x v="0"/>
    <x v="1"/>
    <x v="2"/>
    <x v="23"/>
    <x v="164"/>
    <x v="0"/>
    <n v="6625430"/>
  </r>
  <r>
    <x v="1"/>
    <x v="7"/>
    <x v="0"/>
    <x v="1"/>
    <x v="2"/>
    <x v="2"/>
    <x v="165"/>
    <x v="0"/>
    <n v="-1000"/>
  </r>
  <r>
    <x v="1"/>
    <x v="7"/>
    <x v="0"/>
    <x v="1"/>
    <x v="2"/>
    <x v="2"/>
    <x v="166"/>
    <x v="0"/>
    <n v="51147170.280000001"/>
  </r>
  <r>
    <x v="1"/>
    <x v="7"/>
    <x v="0"/>
    <x v="1"/>
    <x v="2"/>
    <x v="2"/>
    <x v="167"/>
    <x v="0"/>
    <n v="-4594337.09"/>
  </r>
  <r>
    <x v="1"/>
    <x v="7"/>
    <x v="0"/>
    <x v="1"/>
    <x v="2"/>
    <x v="2"/>
    <x v="168"/>
    <x v="0"/>
    <n v="-3382469.05"/>
  </r>
  <r>
    <x v="1"/>
    <x v="7"/>
    <x v="0"/>
    <x v="1"/>
    <x v="2"/>
    <x v="2"/>
    <x v="169"/>
    <x v="0"/>
    <n v="-17949.21"/>
  </r>
  <r>
    <x v="1"/>
    <x v="7"/>
    <x v="0"/>
    <x v="1"/>
    <x v="2"/>
    <x v="9"/>
    <x v="170"/>
    <x v="0"/>
    <n v="123250"/>
  </r>
  <r>
    <x v="1"/>
    <x v="7"/>
    <x v="0"/>
    <x v="1"/>
    <x v="2"/>
    <x v="9"/>
    <x v="171"/>
    <x v="0"/>
    <n v="20275358"/>
  </r>
  <r>
    <x v="1"/>
    <x v="7"/>
    <x v="0"/>
    <x v="1"/>
    <x v="2"/>
    <x v="9"/>
    <x v="172"/>
    <x v="0"/>
    <n v="2481687"/>
  </r>
  <r>
    <x v="1"/>
    <x v="7"/>
    <x v="0"/>
    <x v="1"/>
    <x v="2"/>
    <x v="9"/>
    <x v="173"/>
    <x v="0"/>
    <n v="14816655.35"/>
  </r>
  <r>
    <x v="1"/>
    <x v="7"/>
    <x v="0"/>
    <x v="1"/>
    <x v="2"/>
    <x v="9"/>
    <x v="174"/>
    <x v="0"/>
    <n v="6478276"/>
  </r>
  <r>
    <x v="1"/>
    <x v="7"/>
    <x v="0"/>
    <x v="1"/>
    <x v="2"/>
    <x v="8"/>
    <x v="175"/>
    <x v="0"/>
    <n v="2951345.57"/>
  </r>
  <r>
    <x v="1"/>
    <x v="7"/>
    <x v="0"/>
    <x v="2"/>
    <x v="3"/>
    <x v="4"/>
    <x v="176"/>
    <x v="0"/>
    <n v="200000000"/>
  </r>
  <r>
    <x v="1"/>
    <x v="7"/>
    <x v="0"/>
    <x v="2"/>
    <x v="3"/>
    <x v="4"/>
    <x v="177"/>
    <x v="0"/>
    <n v="50000000"/>
  </r>
  <r>
    <x v="1"/>
    <x v="7"/>
    <x v="0"/>
    <x v="2"/>
    <x v="3"/>
    <x v="24"/>
    <x v="178"/>
    <x v="0"/>
    <n v="54327800"/>
  </r>
  <r>
    <x v="1"/>
    <x v="7"/>
    <x v="0"/>
    <x v="2"/>
    <x v="3"/>
    <x v="25"/>
    <x v="179"/>
    <x v="0"/>
    <n v="-30963491.649999999"/>
  </r>
  <r>
    <x v="1"/>
    <x v="7"/>
    <x v="0"/>
    <x v="2"/>
    <x v="3"/>
    <x v="5"/>
    <x v="60"/>
    <x v="0"/>
    <n v="1031613210.1899999"/>
  </r>
  <r>
    <x v="2"/>
    <x v="7"/>
    <x v="0"/>
    <x v="0"/>
    <x v="0"/>
    <x v="0"/>
    <x v="132"/>
    <x v="0"/>
    <n v="1919019.04"/>
  </r>
  <r>
    <x v="2"/>
    <x v="7"/>
    <x v="0"/>
    <x v="0"/>
    <x v="0"/>
    <x v="0"/>
    <x v="133"/>
    <x v="0"/>
    <n v="600000"/>
  </r>
  <r>
    <x v="2"/>
    <x v="7"/>
    <x v="0"/>
    <x v="0"/>
    <x v="0"/>
    <x v="0"/>
    <x v="134"/>
    <x v="0"/>
    <n v="693297556.5"/>
  </r>
  <r>
    <x v="2"/>
    <x v="7"/>
    <x v="0"/>
    <x v="0"/>
    <x v="0"/>
    <x v="19"/>
    <x v="135"/>
    <x v="0"/>
    <n v="326263535.18000001"/>
  </r>
  <r>
    <x v="2"/>
    <x v="7"/>
    <x v="0"/>
    <x v="0"/>
    <x v="0"/>
    <x v="12"/>
    <x v="51"/>
    <x v="6"/>
    <n v="120923199.59999999"/>
  </r>
  <r>
    <x v="2"/>
    <x v="7"/>
    <x v="0"/>
    <x v="0"/>
    <x v="0"/>
    <x v="12"/>
    <x v="51"/>
    <x v="1"/>
    <n v="127750816.76000001"/>
  </r>
  <r>
    <x v="2"/>
    <x v="7"/>
    <x v="0"/>
    <x v="0"/>
    <x v="0"/>
    <x v="19"/>
    <x v="136"/>
    <x v="0"/>
    <n v="117275805.83"/>
  </r>
  <r>
    <x v="2"/>
    <x v="7"/>
    <x v="0"/>
    <x v="0"/>
    <x v="0"/>
    <x v="19"/>
    <x v="137"/>
    <x v="0"/>
    <n v="7693721.1900000004"/>
  </r>
  <r>
    <x v="2"/>
    <x v="7"/>
    <x v="0"/>
    <x v="0"/>
    <x v="0"/>
    <x v="19"/>
    <x v="138"/>
    <x v="0"/>
    <n v="86428815.280000001"/>
  </r>
  <r>
    <x v="2"/>
    <x v="7"/>
    <x v="0"/>
    <x v="0"/>
    <x v="0"/>
    <x v="19"/>
    <x v="139"/>
    <x v="0"/>
    <n v="3947156"/>
  </r>
  <r>
    <x v="2"/>
    <x v="7"/>
    <x v="0"/>
    <x v="0"/>
    <x v="0"/>
    <x v="19"/>
    <x v="140"/>
    <x v="0"/>
    <n v="3987880.26"/>
  </r>
  <r>
    <x v="2"/>
    <x v="7"/>
    <x v="0"/>
    <x v="0"/>
    <x v="0"/>
    <x v="19"/>
    <x v="141"/>
    <x v="0"/>
    <n v="22663148"/>
  </r>
  <r>
    <x v="2"/>
    <x v="7"/>
    <x v="0"/>
    <x v="0"/>
    <x v="0"/>
    <x v="19"/>
    <x v="142"/>
    <x v="0"/>
    <n v="1563500"/>
  </r>
  <r>
    <x v="2"/>
    <x v="7"/>
    <x v="0"/>
    <x v="0"/>
    <x v="0"/>
    <x v="6"/>
    <x v="143"/>
    <x v="0"/>
    <n v="320240006"/>
  </r>
  <r>
    <x v="2"/>
    <x v="7"/>
    <x v="0"/>
    <x v="0"/>
    <x v="1"/>
    <x v="7"/>
    <x v="144"/>
    <x v="0"/>
    <n v="4637000"/>
  </r>
  <r>
    <x v="2"/>
    <x v="7"/>
    <x v="0"/>
    <x v="0"/>
    <x v="1"/>
    <x v="7"/>
    <x v="145"/>
    <x v="0"/>
    <n v="2210008"/>
  </r>
  <r>
    <x v="2"/>
    <x v="7"/>
    <x v="0"/>
    <x v="0"/>
    <x v="1"/>
    <x v="7"/>
    <x v="146"/>
    <x v="0"/>
    <n v="15250001"/>
  </r>
  <r>
    <x v="2"/>
    <x v="7"/>
    <x v="0"/>
    <x v="0"/>
    <x v="1"/>
    <x v="7"/>
    <x v="147"/>
    <x v="0"/>
    <n v="-869001"/>
  </r>
  <r>
    <x v="2"/>
    <x v="7"/>
    <x v="0"/>
    <x v="0"/>
    <x v="1"/>
    <x v="7"/>
    <x v="148"/>
    <x v="0"/>
    <n v="-7816858.7000000002"/>
  </r>
  <r>
    <x v="2"/>
    <x v="7"/>
    <x v="0"/>
    <x v="0"/>
    <x v="1"/>
    <x v="7"/>
    <x v="85"/>
    <x v="0"/>
    <n v="-2136930"/>
  </r>
  <r>
    <x v="2"/>
    <x v="7"/>
    <x v="0"/>
    <x v="0"/>
    <x v="1"/>
    <x v="15"/>
    <x v="149"/>
    <x v="0"/>
    <n v="1995000"/>
  </r>
  <r>
    <x v="2"/>
    <x v="7"/>
    <x v="0"/>
    <x v="0"/>
    <x v="1"/>
    <x v="17"/>
    <x v="87"/>
    <x v="0"/>
    <n v="-1995000"/>
  </r>
  <r>
    <x v="2"/>
    <x v="7"/>
    <x v="0"/>
    <x v="1"/>
    <x v="2"/>
    <x v="22"/>
    <x v="150"/>
    <x v="0"/>
    <n v="9795643"/>
  </r>
  <r>
    <x v="2"/>
    <x v="7"/>
    <x v="0"/>
    <x v="1"/>
    <x v="2"/>
    <x v="23"/>
    <x v="151"/>
    <x v="0"/>
    <n v="440369554.19"/>
  </r>
  <r>
    <x v="2"/>
    <x v="7"/>
    <x v="0"/>
    <x v="1"/>
    <x v="2"/>
    <x v="23"/>
    <x v="152"/>
    <x v="0"/>
    <n v="5299000"/>
  </r>
  <r>
    <x v="2"/>
    <x v="7"/>
    <x v="0"/>
    <x v="1"/>
    <x v="2"/>
    <x v="23"/>
    <x v="153"/>
    <x v="0"/>
    <n v="584270.92000000004"/>
  </r>
  <r>
    <x v="2"/>
    <x v="7"/>
    <x v="0"/>
    <x v="1"/>
    <x v="2"/>
    <x v="23"/>
    <x v="154"/>
    <x v="0"/>
    <n v="112935.01"/>
  </r>
  <r>
    <x v="2"/>
    <x v="7"/>
    <x v="0"/>
    <x v="1"/>
    <x v="2"/>
    <x v="23"/>
    <x v="155"/>
    <x v="0"/>
    <n v="640675.66"/>
  </r>
  <r>
    <x v="2"/>
    <x v="7"/>
    <x v="0"/>
    <x v="1"/>
    <x v="2"/>
    <x v="23"/>
    <x v="156"/>
    <x v="0"/>
    <n v="-43956.31"/>
  </r>
  <r>
    <x v="2"/>
    <x v="7"/>
    <x v="0"/>
    <x v="1"/>
    <x v="2"/>
    <x v="23"/>
    <x v="157"/>
    <x v="0"/>
    <n v="2248683.7999999998"/>
  </r>
  <r>
    <x v="2"/>
    <x v="7"/>
    <x v="0"/>
    <x v="1"/>
    <x v="2"/>
    <x v="23"/>
    <x v="158"/>
    <x v="0"/>
    <n v="2324265"/>
  </r>
  <r>
    <x v="2"/>
    <x v="7"/>
    <x v="0"/>
    <x v="1"/>
    <x v="2"/>
    <x v="23"/>
    <x v="159"/>
    <x v="0"/>
    <n v="95922.67"/>
  </r>
  <r>
    <x v="2"/>
    <x v="7"/>
    <x v="0"/>
    <x v="1"/>
    <x v="2"/>
    <x v="23"/>
    <x v="160"/>
    <x v="0"/>
    <n v="817328.79"/>
  </r>
  <r>
    <x v="2"/>
    <x v="7"/>
    <x v="0"/>
    <x v="1"/>
    <x v="2"/>
    <x v="23"/>
    <x v="161"/>
    <x v="0"/>
    <n v="1710300"/>
  </r>
  <r>
    <x v="2"/>
    <x v="7"/>
    <x v="0"/>
    <x v="1"/>
    <x v="2"/>
    <x v="23"/>
    <x v="162"/>
    <x v="0"/>
    <n v="1705522"/>
  </r>
  <r>
    <x v="2"/>
    <x v="7"/>
    <x v="0"/>
    <x v="1"/>
    <x v="2"/>
    <x v="23"/>
    <x v="163"/>
    <x v="0"/>
    <n v="197200"/>
  </r>
  <r>
    <x v="2"/>
    <x v="7"/>
    <x v="0"/>
    <x v="1"/>
    <x v="2"/>
    <x v="23"/>
    <x v="164"/>
    <x v="0"/>
    <n v="6545900"/>
  </r>
  <r>
    <x v="2"/>
    <x v="7"/>
    <x v="0"/>
    <x v="1"/>
    <x v="2"/>
    <x v="2"/>
    <x v="165"/>
    <x v="0"/>
    <n v="-1000"/>
  </r>
  <r>
    <x v="2"/>
    <x v="7"/>
    <x v="0"/>
    <x v="1"/>
    <x v="2"/>
    <x v="2"/>
    <x v="166"/>
    <x v="0"/>
    <n v="88732328.150000006"/>
  </r>
  <r>
    <x v="2"/>
    <x v="7"/>
    <x v="0"/>
    <x v="1"/>
    <x v="2"/>
    <x v="2"/>
    <x v="167"/>
    <x v="0"/>
    <n v="-11956157.43"/>
  </r>
  <r>
    <x v="2"/>
    <x v="7"/>
    <x v="0"/>
    <x v="1"/>
    <x v="2"/>
    <x v="2"/>
    <x v="168"/>
    <x v="0"/>
    <n v="-5853147.3099999996"/>
  </r>
  <r>
    <x v="2"/>
    <x v="7"/>
    <x v="0"/>
    <x v="1"/>
    <x v="2"/>
    <x v="2"/>
    <x v="169"/>
    <x v="0"/>
    <n v="-17949.21"/>
  </r>
  <r>
    <x v="2"/>
    <x v="7"/>
    <x v="0"/>
    <x v="1"/>
    <x v="2"/>
    <x v="9"/>
    <x v="170"/>
    <x v="0"/>
    <n v="280750"/>
  </r>
  <r>
    <x v="2"/>
    <x v="7"/>
    <x v="0"/>
    <x v="1"/>
    <x v="2"/>
    <x v="9"/>
    <x v="171"/>
    <x v="0"/>
    <n v="22700080"/>
  </r>
  <r>
    <x v="2"/>
    <x v="7"/>
    <x v="0"/>
    <x v="1"/>
    <x v="2"/>
    <x v="9"/>
    <x v="172"/>
    <x v="0"/>
    <n v="2772654"/>
  </r>
  <r>
    <x v="2"/>
    <x v="7"/>
    <x v="0"/>
    <x v="1"/>
    <x v="2"/>
    <x v="9"/>
    <x v="173"/>
    <x v="0"/>
    <n v="15368015.35"/>
  </r>
  <r>
    <x v="2"/>
    <x v="7"/>
    <x v="0"/>
    <x v="1"/>
    <x v="2"/>
    <x v="9"/>
    <x v="174"/>
    <x v="0"/>
    <n v="8904665"/>
  </r>
  <r>
    <x v="2"/>
    <x v="7"/>
    <x v="0"/>
    <x v="1"/>
    <x v="2"/>
    <x v="8"/>
    <x v="175"/>
    <x v="0"/>
    <n v="2951345.57"/>
  </r>
  <r>
    <x v="2"/>
    <x v="7"/>
    <x v="0"/>
    <x v="2"/>
    <x v="3"/>
    <x v="4"/>
    <x v="176"/>
    <x v="0"/>
    <n v="200000000"/>
  </r>
  <r>
    <x v="2"/>
    <x v="7"/>
    <x v="0"/>
    <x v="2"/>
    <x v="3"/>
    <x v="4"/>
    <x v="177"/>
    <x v="0"/>
    <n v="50000000"/>
  </r>
  <r>
    <x v="2"/>
    <x v="7"/>
    <x v="0"/>
    <x v="2"/>
    <x v="3"/>
    <x v="24"/>
    <x v="178"/>
    <x v="0"/>
    <n v="54327800"/>
  </r>
  <r>
    <x v="2"/>
    <x v="7"/>
    <x v="0"/>
    <x v="2"/>
    <x v="3"/>
    <x v="25"/>
    <x v="179"/>
    <x v="0"/>
    <n v="-55433968.450000003"/>
  </r>
  <r>
    <x v="2"/>
    <x v="7"/>
    <x v="0"/>
    <x v="2"/>
    <x v="3"/>
    <x v="5"/>
    <x v="60"/>
    <x v="0"/>
    <n v="1000649718.54"/>
  </r>
  <r>
    <x v="12"/>
    <x v="7"/>
    <x v="0"/>
    <x v="0"/>
    <x v="0"/>
    <x v="0"/>
    <x v="132"/>
    <x v="0"/>
    <n v="1919019.04"/>
  </r>
  <r>
    <x v="12"/>
    <x v="7"/>
    <x v="0"/>
    <x v="0"/>
    <x v="0"/>
    <x v="0"/>
    <x v="133"/>
    <x v="0"/>
    <n v="600000"/>
  </r>
  <r>
    <x v="12"/>
    <x v="7"/>
    <x v="0"/>
    <x v="0"/>
    <x v="0"/>
    <x v="0"/>
    <x v="134"/>
    <x v="0"/>
    <n v="614472584.75"/>
  </r>
  <r>
    <x v="12"/>
    <x v="7"/>
    <x v="0"/>
    <x v="0"/>
    <x v="0"/>
    <x v="19"/>
    <x v="135"/>
    <x v="0"/>
    <n v="404382042.79000002"/>
  </r>
  <r>
    <x v="12"/>
    <x v="7"/>
    <x v="0"/>
    <x v="0"/>
    <x v="0"/>
    <x v="12"/>
    <x v="51"/>
    <x v="6"/>
    <n v="125923199.59999999"/>
  </r>
  <r>
    <x v="12"/>
    <x v="7"/>
    <x v="0"/>
    <x v="0"/>
    <x v="0"/>
    <x v="12"/>
    <x v="51"/>
    <x v="1"/>
    <n v="132750816.76000001"/>
  </r>
  <r>
    <x v="12"/>
    <x v="7"/>
    <x v="0"/>
    <x v="0"/>
    <x v="0"/>
    <x v="19"/>
    <x v="136"/>
    <x v="0"/>
    <n v="123494205.83"/>
  </r>
  <r>
    <x v="12"/>
    <x v="7"/>
    <x v="0"/>
    <x v="0"/>
    <x v="0"/>
    <x v="19"/>
    <x v="137"/>
    <x v="0"/>
    <n v="7693721.1900000004"/>
  </r>
  <r>
    <x v="12"/>
    <x v="7"/>
    <x v="0"/>
    <x v="0"/>
    <x v="0"/>
    <x v="19"/>
    <x v="138"/>
    <x v="0"/>
    <n v="89614663.109999999"/>
  </r>
  <r>
    <x v="12"/>
    <x v="7"/>
    <x v="0"/>
    <x v="0"/>
    <x v="0"/>
    <x v="19"/>
    <x v="139"/>
    <x v="0"/>
    <n v="5692457.25"/>
  </r>
  <r>
    <x v="12"/>
    <x v="7"/>
    <x v="0"/>
    <x v="0"/>
    <x v="0"/>
    <x v="19"/>
    <x v="140"/>
    <x v="0"/>
    <n v="4118597.09"/>
  </r>
  <r>
    <x v="12"/>
    <x v="7"/>
    <x v="0"/>
    <x v="0"/>
    <x v="0"/>
    <x v="19"/>
    <x v="141"/>
    <x v="0"/>
    <n v="25219148"/>
  </r>
  <r>
    <x v="12"/>
    <x v="7"/>
    <x v="0"/>
    <x v="0"/>
    <x v="0"/>
    <x v="19"/>
    <x v="142"/>
    <x v="0"/>
    <n v="1563500"/>
  </r>
  <r>
    <x v="12"/>
    <x v="7"/>
    <x v="0"/>
    <x v="0"/>
    <x v="0"/>
    <x v="6"/>
    <x v="143"/>
    <x v="0"/>
    <n v="411450006"/>
  </r>
  <r>
    <x v="12"/>
    <x v="7"/>
    <x v="0"/>
    <x v="0"/>
    <x v="1"/>
    <x v="7"/>
    <x v="144"/>
    <x v="0"/>
    <n v="4637000"/>
  </r>
  <r>
    <x v="12"/>
    <x v="7"/>
    <x v="0"/>
    <x v="0"/>
    <x v="1"/>
    <x v="7"/>
    <x v="145"/>
    <x v="0"/>
    <n v="2210008"/>
  </r>
  <r>
    <x v="12"/>
    <x v="7"/>
    <x v="0"/>
    <x v="0"/>
    <x v="1"/>
    <x v="7"/>
    <x v="146"/>
    <x v="0"/>
    <n v="15250001"/>
  </r>
  <r>
    <x v="12"/>
    <x v="7"/>
    <x v="0"/>
    <x v="0"/>
    <x v="1"/>
    <x v="7"/>
    <x v="147"/>
    <x v="0"/>
    <n v="-869001"/>
  </r>
  <r>
    <x v="12"/>
    <x v="7"/>
    <x v="0"/>
    <x v="0"/>
    <x v="1"/>
    <x v="7"/>
    <x v="148"/>
    <x v="0"/>
    <n v="-8301942.2800000003"/>
  </r>
  <r>
    <x v="12"/>
    <x v="7"/>
    <x v="0"/>
    <x v="0"/>
    <x v="1"/>
    <x v="7"/>
    <x v="85"/>
    <x v="0"/>
    <n v="-2214213"/>
  </r>
  <r>
    <x v="12"/>
    <x v="7"/>
    <x v="0"/>
    <x v="0"/>
    <x v="1"/>
    <x v="15"/>
    <x v="149"/>
    <x v="0"/>
    <n v="1995000"/>
  </r>
  <r>
    <x v="12"/>
    <x v="7"/>
    <x v="0"/>
    <x v="0"/>
    <x v="1"/>
    <x v="17"/>
    <x v="87"/>
    <x v="0"/>
    <n v="-1995000"/>
  </r>
  <r>
    <x v="12"/>
    <x v="7"/>
    <x v="0"/>
    <x v="1"/>
    <x v="2"/>
    <x v="22"/>
    <x v="150"/>
    <x v="0"/>
    <n v="15013204"/>
  </r>
  <r>
    <x v="12"/>
    <x v="7"/>
    <x v="0"/>
    <x v="1"/>
    <x v="2"/>
    <x v="23"/>
    <x v="151"/>
    <x v="0"/>
    <n v="511076861.52999997"/>
  </r>
  <r>
    <x v="12"/>
    <x v="7"/>
    <x v="0"/>
    <x v="1"/>
    <x v="2"/>
    <x v="23"/>
    <x v="152"/>
    <x v="0"/>
    <n v="5308000"/>
  </r>
  <r>
    <x v="12"/>
    <x v="7"/>
    <x v="0"/>
    <x v="1"/>
    <x v="2"/>
    <x v="23"/>
    <x v="153"/>
    <x v="0"/>
    <n v="102221.16"/>
  </r>
  <r>
    <x v="12"/>
    <x v="7"/>
    <x v="0"/>
    <x v="1"/>
    <x v="2"/>
    <x v="23"/>
    <x v="154"/>
    <x v="0"/>
    <n v="-363.99"/>
  </r>
  <r>
    <x v="12"/>
    <x v="7"/>
    <x v="0"/>
    <x v="1"/>
    <x v="2"/>
    <x v="23"/>
    <x v="155"/>
    <x v="0"/>
    <n v="387981.34"/>
  </r>
  <r>
    <x v="12"/>
    <x v="7"/>
    <x v="0"/>
    <x v="1"/>
    <x v="2"/>
    <x v="23"/>
    <x v="156"/>
    <x v="0"/>
    <n v="-18511.32"/>
  </r>
  <r>
    <x v="12"/>
    <x v="7"/>
    <x v="0"/>
    <x v="1"/>
    <x v="2"/>
    <x v="23"/>
    <x v="157"/>
    <x v="0"/>
    <n v="3600954.73"/>
  </r>
  <r>
    <x v="12"/>
    <x v="7"/>
    <x v="0"/>
    <x v="1"/>
    <x v="2"/>
    <x v="23"/>
    <x v="158"/>
    <x v="0"/>
    <n v="2556154"/>
  </r>
  <r>
    <x v="12"/>
    <x v="7"/>
    <x v="0"/>
    <x v="1"/>
    <x v="2"/>
    <x v="23"/>
    <x v="159"/>
    <x v="0"/>
    <n v="157201.68"/>
  </r>
  <r>
    <x v="12"/>
    <x v="7"/>
    <x v="0"/>
    <x v="1"/>
    <x v="2"/>
    <x v="23"/>
    <x v="160"/>
    <x v="0"/>
    <n v="502163.36"/>
  </r>
  <r>
    <x v="12"/>
    <x v="7"/>
    <x v="0"/>
    <x v="1"/>
    <x v="2"/>
    <x v="23"/>
    <x v="161"/>
    <x v="0"/>
    <n v="1837740"/>
  </r>
  <r>
    <x v="12"/>
    <x v="7"/>
    <x v="0"/>
    <x v="1"/>
    <x v="2"/>
    <x v="23"/>
    <x v="162"/>
    <x v="0"/>
    <n v="1833122"/>
  </r>
  <r>
    <x v="12"/>
    <x v="7"/>
    <x v="0"/>
    <x v="1"/>
    <x v="2"/>
    <x v="23"/>
    <x v="163"/>
    <x v="0"/>
    <n v="240500"/>
  </r>
  <r>
    <x v="12"/>
    <x v="7"/>
    <x v="0"/>
    <x v="1"/>
    <x v="2"/>
    <x v="23"/>
    <x v="164"/>
    <x v="0"/>
    <n v="7066260"/>
  </r>
  <r>
    <x v="12"/>
    <x v="7"/>
    <x v="0"/>
    <x v="1"/>
    <x v="2"/>
    <x v="2"/>
    <x v="165"/>
    <x v="0"/>
    <n v="-1000"/>
  </r>
  <r>
    <x v="12"/>
    <x v="7"/>
    <x v="0"/>
    <x v="1"/>
    <x v="2"/>
    <x v="2"/>
    <x v="166"/>
    <x v="0"/>
    <n v="129499141.78"/>
  </r>
  <r>
    <x v="12"/>
    <x v="7"/>
    <x v="0"/>
    <x v="1"/>
    <x v="2"/>
    <x v="2"/>
    <x v="167"/>
    <x v="0"/>
    <n v="-44044054.700000003"/>
  </r>
  <r>
    <x v="12"/>
    <x v="7"/>
    <x v="0"/>
    <x v="1"/>
    <x v="2"/>
    <x v="2"/>
    <x v="168"/>
    <x v="0"/>
    <n v="-6538986.3399999999"/>
  </r>
  <r>
    <x v="12"/>
    <x v="7"/>
    <x v="0"/>
    <x v="1"/>
    <x v="2"/>
    <x v="2"/>
    <x v="169"/>
    <x v="0"/>
    <n v="-40357.870000000003"/>
  </r>
  <r>
    <x v="12"/>
    <x v="7"/>
    <x v="0"/>
    <x v="1"/>
    <x v="2"/>
    <x v="9"/>
    <x v="170"/>
    <x v="0"/>
    <n v="140750"/>
  </r>
  <r>
    <x v="12"/>
    <x v="7"/>
    <x v="0"/>
    <x v="1"/>
    <x v="2"/>
    <x v="9"/>
    <x v="171"/>
    <x v="0"/>
    <n v="25412039"/>
  </r>
  <r>
    <x v="12"/>
    <x v="7"/>
    <x v="0"/>
    <x v="1"/>
    <x v="2"/>
    <x v="9"/>
    <x v="172"/>
    <x v="0"/>
    <n v="3098089"/>
  </r>
  <r>
    <x v="12"/>
    <x v="7"/>
    <x v="0"/>
    <x v="1"/>
    <x v="2"/>
    <x v="9"/>
    <x v="173"/>
    <x v="0"/>
    <n v="17532328.350000001"/>
  </r>
  <r>
    <x v="12"/>
    <x v="7"/>
    <x v="0"/>
    <x v="1"/>
    <x v="2"/>
    <x v="9"/>
    <x v="174"/>
    <x v="0"/>
    <n v="11616624"/>
  </r>
  <r>
    <x v="12"/>
    <x v="7"/>
    <x v="0"/>
    <x v="1"/>
    <x v="2"/>
    <x v="8"/>
    <x v="175"/>
    <x v="0"/>
    <n v="2951345.57"/>
  </r>
  <r>
    <x v="12"/>
    <x v="7"/>
    <x v="0"/>
    <x v="2"/>
    <x v="3"/>
    <x v="4"/>
    <x v="176"/>
    <x v="0"/>
    <n v="200000000"/>
  </r>
  <r>
    <x v="12"/>
    <x v="7"/>
    <x v="0"/>
    <x v="2"/>
    <x v="3"/>
    <x v="4"/>
    <x v="177"/>
    <x v="0"/>
    <n v="50000000"/>
  </r>
  <r>
    <x v="12"/>
    <x v="7"/>
    <x v="0"/>
    <x v="2"/>
    <x v="3"/>
    <x v="24"/>
    <x v="178"/>
    <x v="0"/>
    <n v="54327800"/>
  </r>
  <r>
    <x v="12"/>
    <x v="7"/>
    <x v="0"/>
    <x v="2"/>
    <x v="3"/>
    <x v="25"/>
    <x v="179"/>
    <x v="0"/>
    <n v="20536761.809999999"/>
  </r>
  <r>
    <x v="12"/>
    <x v="7"/>
    <x v="0"/>
    <x v="2"/>
    <x v="3"/>
    <x v="5"/>
    <x v="60"/>
    <x v="0"/>
    <n v="945451845.0400002"/>
  </r>
  <r>
    <x v="4"/>
    <x v="7"/>
    <x v="0"/>
    <x v="0"/>
    <x v="0"/>
    <x v="0"/>
    <x v="132"/>
    <x v="0"/>
    <n v="2666644.04"/>
  </r>
  <r>
    <x v="4"/>
    <x v="7"/>
    <x v="0"/>
    <x v="0"/>
    <x v="0"/>
    <x v="0"/>
    <x v="133"/>
    <x v="0"/>
    <n v="600000"/>
  </r>
  <r>
    <x v="4"/>
    <x v="7"/>
    <x v="0"/>
    <x v="0"/>
    <x v="0"/>
    <x v="0"/>
    <x v="134"/>
    <x v="0"/>
    <n v="388568280.31999999"/>
  </r>
  <r>
    <x v="4"/>
    <x v="7"/>
    <x v="0"/>
    <x v="0"/>
    <x v="0"/>
    <x v="19"/>
    <x v="135"/>
    <x v="0"/>
    <n v="561769676.79999995"/>
  </r>
  <r>
    <x v="4"/>
    <x v="7"/>
    <x v="0"/>
    <x v="0"/>
    <x v="0"/>
    <x v="12"/>
    <x v="51"/>
    <x v="6"/>
    <n v="0"/>
  </r>
  <r>
    <x v="4"/>
    <x v="7"/>
    <x v="0"/>
    <x v="0"/>
    <x v="0"/>
    <x v="12"/>
    <x v="51"/>
    <x v="1"/>
    <n v="0"/>
  </r>
  <r>
    <x v="4"/>
    <x v="7"/>
    <x v="0"/>
    <x v="0"/>
    <x v="0"/>
    <x v="19"/>
    <x v="136"/>
    <x v="0"/>
    <n v="124060551.40000001"/>
  </r>
  <r>
    <x v="4"/>
    <x v="7"/>
    <x v="0"/>
    <x v="0"/>
    <x v="0"/>
    <x v="19"/>
    <x v="137"/>
    <x v="0"/>
    <n v="1890112.84"/>
  </r>
  <r>
    <x v="4"/>
    <x v="7"/>
    <x v="0"/>
    <x v="0"/>
    <x v="0"/>
    <x v="19"/>
    <x v="138"/>
    <x v="0"/>
    <n v="94465433.969999999"/>
  </r>
  <r>
    <x v="4"/>
    <x v="7"/>
    <x v="0"/>
    <x v="0"/>
    <x v="0"/>
    <x v="19"/>
    <x v="139"/>
    <x v="0"/>
    <n v="6841558.1699999999"/>
  </r>
  <r>
    <x v="4"/>
    <x v="7"/>
    <x v="0"/>
    <x v="0"/>
    <x v="0"/>
    <x v="19"/>
    <x v="140"/>
    <x v="0"/>
    <n v="4413778.83"/>
  </r>
  <r>
    <x v="4"/>
    <x v="7"/>
    <x v="0"/>
    <x v="0"/>
    <x v="0"/>
    <x v="19"/>
    <x v="141"/>
    <x v="0"/>
    <n v="25219148"/>
  </r>
  <r>
    <x v="4"/>
    <x v="7"/>
    <x v="0"/>
    <x v="0"/>
    <x v="0"/>
    <x v="19"/>
    <x v="142"/>
    <x v="0"/>
    <n v="460000"/>
  </r>
  <r>
    <x v="4"/>
    <x v="7"/>
    <x v="0"/>
    <x v="0"/>
    <x v="0"/>
    <x v="6"/>
    <x v="143"/>
    <x v="0"/>
    <n v="105797673"/>
  </r>
  <r>
    <x v="4"/>
    <x v="7"/>
    <x v="0"/>
    <x v="0"/>
    <x v="1"/>
    <x v="7"/>
    <x v="144"/>
    <x v="0"/>
    <n v="4637000"/>
  </r>
  <r>
    <x v="4"/>
    <x v="7"/>
    <x v="0"/>
    <x v="0"/>
    <x v="1"/>
    <x v="7"/>
    <x v="145"/>
    <x v="0"/>
    <n v="2210008"/>
  </r>
  <r>
    <x v="4"/>
    <x v="7"/>
    <x v="0"/>
    <x v="0"/>
    <x v="1"/>
    <x v="7"/>
    <x v="146"/>
    <x v="0"/>
    <n v="15250001"/>
  </r>
  <r>
    <x v="4"/>
    <x v="7"/>
    <x v="0"/>
    <x v="0"/>
    <x v="1"/>
    <x v="7"/>
    <x v="147"/>
    <x v="0"/>
    <n v="-869001"/>
  </r>
  <r>
    <x v="4"/>
    <x v="7"/>
    <x v="0"/>
    <x v="0"/>
    <x v="1"/>
    <x v="7"/>
    <x v="148"/>
    <x v="0"/>
    <n v="-8787025.8599999994"/>
  </r>
  <r>
    <x v="4"/>
    <x v="7"/>
    <x v="0"/>
    <x v="0"/>
    <x v="1"/>
    <x v="7"/>
    <x v="85"/>
    <x v="0"/>
    <n v="-2291496"/>
  </r>
  <r>
    <x v="4"/>
    <x v="7"/>
    <x v="0"/>
    <x v="0"/>
    <x v="1"/>
    <x v="15"/>
    <x v="149"/>
    <x v="0"/>
    <n v="1995000"/>
  </r>
  <r>
    <x v="4"/>
    <x v="7"/>
    <x v="0"/>
    <x v="0"/>
    <x v="1"/>
    <x v="15"/>
    <x v="180"/>
    <x v="0"/>
    <n v="4153500"/>
  </r>
  <r>
    <x v="4"/>
    <x v="7"/>
    <x v="0"/>
    <x v="0"/>
    <x v="1"/>
    <x v="17"/>
    <x v="87"/>
    <x v="0"/>
    <n v="-1995000"/>
  </r>
  <r>
    <x v="4"/>
    <x v="7"/>
    <x v="0"/>
    <x v="1"/>
    <x v="2"/>
    <x v="22"/>
    <x v="150"/>
    <x v="0"/>
    <n v="7222695"/>
  </r>
  <r>
    <x v="4"/>
    <x v="7"/>
    <x v="0"/>
    <x v="1"/>
    <x v="2"/>
    <x v="23"/>
    <x v="151"/>
    <x v="0"/>
    <n v="191570015.22"/>
  </r>
  <r>
    <x v="4"/>
    <x v="7"/>
    <x v="0"/>
    <x v="1"/>
    <x v="2"/>
    <x v="20"/>
    <x v="181"/>
    <x v="0"/>
    <n v="8028539.3899999997"/>
  </r>
  <r>
    <x v="4"/>
    <x v="7"/>
    <x v="0"/>
    <x v="1"/>
    <x v="2"/>
    <x v="20"/>
    <x v="182"/>
    <x v="0"/>
    <n v="8028539.3899999997"/>
  </r>
  <r>
    <x v="4"/>
    <x v="7"/>
    <x v="0"/>
    <x v="1"/>
    <x v="2"/>
    <x v="23"/>
    <x v="152"/>
    <x v="0"/>
    <n v="5308000"/>
  </r>
  <r>
    <x v="4"/>
    <x v="7"/>
    <x v="0"/>
    <x v="1"/>
    <x v="2"/>
    <x v="23"/>
    <x v="153"/>
    <x v="0"/>
    <n v="291474.25"/>
  </r>
  <r>
    <x v="4"/>
    <x v="7"/>
    <x v="0"/>
    <x v="1"/>
    <x v="2"/>
    <x v="23"/>
    <x v="154"/>
    <x v="0"/>
    <n v="125371.81"/>
  </r>
  <r>
    <x v="4"/>
    <x v="7"/>
    <x v="0"/>
    <x v="1"/>
    <x v="2"/>
    <x v="23"/>
    <x v="155"/>
    <x v="0"/>
    <n v="252142.69"/>
  </r>
  <r>
    <x v="4"/>
    <x v="7"/>
    <x v="0"/>
    <x v="1"/>
    <x v="2"/>
    <x v="23"/>
    <x v="156"/>
    <x v="0"/>
    <n v="68988.679999999993"/>
  </r>
  <r>
    <x v="4"/>
    <x v="7"/>
    <x v="0"/>
    <x v="1"/>
    <x v="2"/>
    <x v="23"/>
    <x v="157"/>
    <x v="0"/>
    <n v="1221993.18"/>
  </r>
  <r>
    <x v="4"/>
    <x v="7"/>
    <x v="0"/>
    <x v="1"/>
    <x v="2"/>
    <x v="23"/>
    <x v="158"/>
    <x v="0"/>
    <n v="614"/>
  </r>
  <r>
    <x v="4"/>
    <x v="7"/>
    <x v="0"/>
    <x v="1"/>
    <x v="2"/>
    <x v="23"/>
    <x v="159"/>
    <x v="0"/>
    <n v="157480.69"/>
  </r>
  <r>
    <x v="4"/>
    <x v="7"/>
    <x v="0"/>
    <x v="1"/>
    <x v="2"/>
    <x v="23"/>
    <x v="160"/>
    <x v="0"/>
    <n v="645058.41"/>
  </r>
  <r>
    <x v="4"/>
    <x v="7"/>
    <x v="0"/>
    <x v="1"/>
    <x v="2"/>
    <x v="23"/>
    <x v="161"/>
    <x v="0"/>
    <n v="1837800"/>
  </r>
  <r>
    <x v="4"/>
    <x v="7"/>
    <x v="0"/>
    <x v="1"/>
    <x v="2"/>
    <x v="23"/>
    <x v="162"/>
    <x v="0"/>
    <n v="1838022"/>
  </r>
  <r>
    <x v="4"/>
    <x v="7"/>
    <x v="0"/>
    <x v="1"/>
    <x v="2"/>
    <x v="23"/>
    <x v="163"/>
    <x v="0"/>
    <n v="240300"/>
  </r>
  <r>
    <x v="4"/>
    <x v="7"/>
    <x v="0"/>
    <x v="1"/>
    <x v="2"/>
    <x v="23"/>
    <x v="164"/>
    <x v="0"/>
    <n v="7067400"/>
  </r>
  <r>
    <x v="4"/>
    <x v="7"/>
    <x v="0"/>
    <x v="1"/>
    <x v="2"/>
    <x v="2"/>
    <x v="165"/>
    <x v="0"/>
    <n v="147955554.08550006"/>
  </r>
  <r>
    <x v="4"/>
    <x v="7"/>
    <x v="0"/>
    <x v="1"/>
    <x v="2"/>
    <x v="2"/>
    <x v="166"/>
    <x v="0"/>
    <n v="195955558.77000001"/>
  </r>
  <r>
    <x v="4"/>
    <x v="7"/>
    <x v="0"/>
    <x v="1"/>
    <x v="2"/>
    <x v="2"/>
    <x v="167"/>
    <x v="0"/>
    <n v="-58583676.25"/>
  </r>
  <r>
    <x v="4"/>
    <x v="7"/>
    <x v="0"/>
    <x v="1"/>
    <x v="2"/>
    <x v="2"/>
    <x v="168"/>
    <x v="0"/>
    <n v="-8762680"/>
  </r>
  <r>
    <x v="4"/>
    <x v="7"/>
    <x v="0"/>
    <x v="1"/>
    <x v="2"/>
    <x v="2"/>
    <x v="169"/>
    <x v="0"/>
    <n v="-710030.14"/>
  </r>
  <r>
    <x v="4"/>
    <x v="7"/>
    <x v="0"/>
    <x v="1"/>
    <x v="2"/>
    <x v="9"/>
    <x v="170"/>
    <x v="0"/>
    <n v="0"/>
  </r>
  <r>
    <x v="4"/>
    <x v="7"/>
    <x v="0"/>
    <x v="1"/>
    <x v="2"/>
    <x v="9"/>
    <x v="171"/>
    <x v="0"/>
    <n v="28247054"/>
  </r>
  <r>
    <x v="4"/>
    <x v="7"/>
    <x v="0"/>
    <x v="1"/>
    <x v="2"/>
    <x v="9"/>
    <x v="172"/>
    <x v="0"/>
    <n v="3294072"/>
  </r>
  <r>
    <x v="4"/>
    <x v="7"/>
    <x v="0"/>
    <x v="1"/>
    <x v="2"/>
    <x v="9"/>
    <x v="173"/>
    <x v="0"/>
    <n v="6945192.3499999996"/>
  </r>
  <r>
    <x v="4"/>
    <x v="7"/>
    <x v="0"/>
    <x v="1"/>
    <x v="2"/>
    <x v="9"/>
    <x v="174"/>
    <x v="0"/>
    <n v="0"/>
  </r>
  <r>
    <x v="4"/>
    <x v="7"/>
    <x v="0"/>
    <x v="1"/>
    <x v="2"/>
    <x v="8"/>
    <x v="175"/>
    <x v="0"/>
    <n v="3088746.57"/>
  </r>
  <r>
    <x v="4"/>
    <x v="7"/>
    <x v="0"/>
    <x v="2"/>
    <x v="3"/>
    <x v="4"/>
    <x v="176"/>
    <x v="0"/>
    <n v="200000000"/>
  </r>
  <r>
    <x v="4"/>
    <x v="7"/>
    <x v="0"/>
    <x v="2"/>
    <x v="3"/>
    <x v="4"/>
    <x v="177"/>
    <x v="0"/>
    <n v="50000000"/>
  </r>
  <r>
    <x v="4"/>
    <x v="7"/>
    <x v="0"/>
    <x v="2"/>
    <x v="3"/>
    <x v="24"/>
    <x v="178"/>
    <x v="0"/>
    <n v="54327800"/>
  </r>
  <r>
    <x v="4"/>
    <x v="7"/>
    <x v="0"/>
    <x v="2"/>
    <x v="3"/>
    <x v="25"/>
    <x v="179"/>
    <x v="0"/>
    <n v="-491548901.41549999"/>
  </r>
  <r>
    <x v="4"/>
    <x v="7"/>
    <x v="0"/>
    <x v="2"/>
    <x v="3"/>
    <x v="5"/>
    <x v="60"/>
    <x v="0"/>
    <n v="966942718.82999992"/>
  </r>
  <r>
    <x v="5"/>
    <x v="8"/>
    <x v="0"/>
    <x v="0"/>
    <x v="0"/>
    <x v="0"/>
    <x v="183"/>
    <x v="0"/>
    <n v="3466644.04"/>
  </r>
  <r>
    <x v="5"/>
    <x v="8"/>
    <x v="0"/>
    <x v="0"/>
    <x v="0"/>
    <x v="0"/>
    <x v="133"/>
    <x v="0"/>
    <n v="600000"/>
  </r>
  <r>
    <x v="5"/>
    <x v="8"/>
    <x v="0"/>
    <x v="0"/>
    <x v="0"/>
    <x v="0"/>
    <x v="134"/>
    <x v="0"/>
    <n v="203038515.66999999"/>
  </r>
  <r>
    <x v="5"/>
    <x v="8"/>
    <x v="0"/>
    <x v="0"/>
    <x v="0"/>
    <x v="19"/>
    <x v="135"/>
    <x v="0"/>
    <n v="654473350.21000004"/>
  </r>
  <r>
    <x v="5"/>
    <x v="8"/>
    <x v="0"/>
    <x v="0"/>
    <x v="0"/>
    <x v="19"/>
    <x v="184"/>
    <x v="0"/>
    <m/>
  </r>
  <r>
    <x v="5"/>
    <x v="8"/>
    <x v="0"/>
    <x v="0"/>
    <x v="0"/>
    <x v="19"/>
    <x v="136"/>
    <x v="0"/>
    <n v="145272172.99000001"/>
  </r>
  <r>
    <x v="5"/>
    <x v="8"/>
    <x v="0"/>
    <x v="0"/>
    <x v="0"/>
    <x v="19"/>
    <x v="136"/>
    <x v="0"/>
    <n v="1213670"/>
  </r>
  <r>
    <x v="5"/>
    <x v="8"/>
    <x v="0"/>
    <x v="0"/>
    <x v="0"/>
    <x v="19"/>
    <x v="138"/>
    <x v="0"/>
    <n v="97024746.150000006"/>
  </r>
  <r>
    <x v="5"/>
    <x v="8"/>
    <x v="0"/>
    <x v="0"/>
    <x v="0"/>
    <x v="19"/>
    <x v="139"/>
    <x v="0"/>
    <n v="899558.17"/>
  </r>
  <r>
    <x v="5"/>
    <x v="8"/>
    <x v="0"/>
    <x v="0"/>
    <x v="0"/>
    <x v="19"/>
    <x v="140"/>
    <x v="0"/>
    <n v="4523481.5999999996"/>
  </r>
  <r>
    <x v="5"/>
    <x v="8"/>
    <x v="0"/>
    <x v="0"/>
    <x v="0"/>
    <x v="19"/>
    <x v="141"/>
    <x v="0"/>
    <n v="27536148"/>
  </r>
  <r>
    <x v="5"/>
    <x v="8"/>
    <x v="0"/>
    <x v="0"/>
    <x v="0"/>
    <x v="6"/>
    <x v="143"/>
    <x v="0"/>
    <n v="105797673"/>
  </r>
  <r>
    <x v="5"/>
    <x v="8"/>
    <x v="0"/>
    <x v="0"/>
    <x v="1"/>
    <x v="26"/>
    <x v="144"/>
    <x v="0"/>
    <n v="4637000"/>
  </r>
  <r>
    <x v="5"/>
    <x v="8"/>
    <x v="0"/>
    <x v="0"/>
    <x v="1"/>
    <x v="26"/>
    <x v="145"/>
    <x v="0"/>
    <n v="2210008"/>
  </r>
  <r>
    <x v="5"/>
    <x v="8"/>
    <x v="0"/>
    <x v="0"/>
    <x v="1"/>
    <x v="26"/>
    <x v="146"/>
    <x v="0"/>
    <n v="15250001"/>
  </r>
  <r>
    <x v="5"/>
    <x v="8"/>
    <x v="0"/>
    <x v="0"/>
    <x v="1"/>
    <x v="26"/>
    <x v="185"/>
    <x v="0"/>
    <n v="-2105859.4"/>
  </r>
  <r>
    <x v="5"/>
    <x v="8"/>
    <x v="0"/>
    <x v="0"/>
    <x v="1"/>
    <x v="26"/>
    <x v="147"/>
    <x v="0"/>
    <n v="-869001"/>
  </r>
  <r>
    <x v="5"/>
    <x v="8"/>
    <x v="0"/>
    <x v="0"/>
    <x v="1"/>
    <x v="26"/>
    <x v="148"/>
    <x v="0"/>
    <n v="-6270189.54"/>
  </r>
  <r>
    <x v="5"/>
    <x v="8"/>
    <x v="0"/>
    <x v="0"/>
    <x v="1"/>
    <x v="15"/>
    <x v="186"/>
    <x v="0"/>
    <n v="6148500"/>
  </r>
  <r>
    <x v="5"/>
    <x v="8"/>
    <x v="0"/>
    <x v="0"/>
    <x v="1"/>
    <x v="15"/>
    <x v="187"/>
    <x v="0"/>
    <n v="-2029613"/>
  </r>
  <r>
    <x v="5"/>
    <x v="8"/>
    <x v="0"/>
    <x v="1"/>
    <x v="2"/>
    <x v="22"/>
    <x v="150"/>
    <x v="0"/>
    <n v="4064231"/>
  </r>
  <r>
    <x v="5"/>
    <x v="8"/>
    <x v="0"/>
    <x v="1"/>
    <x v="2"/>
    <x v="23"/>
    <x v="151"/>
    <x v="0"/>
    <n v="176317751.84999999"/>
  </r>
  <r>
    <x v="5"/>
    <x v="8"/>
    <x v="0"/>
    <x v="1"/>
    <x v="2"/>
    <x v="23"/>
    <x v="155"/>
    <x v="0"/>
    <n v="-13702.55"/>
  </r>
  <r>
    <x v="5"/>
    <x v="8"/>
    <x v="0"/>
    <x v="1"/>
    <x v="2"/>
    <x v="23"/>
    <x v="156"/>
    <x v="0"/>
    <n v="13702.55"/>
  </r>
  <r>
    <x v="5"/>
    <x v="8"/>
    <x v="0"/>
    <x v="1"/>
    <x v="2"/>
    <x v="23"/>
    <x v="88"/>
    <x v="0"/>
    <n v="8446000"/>
  </r>
  <r>
    <x v="5"/>
    <x v="8"/>
    <x v="0"/>
    <x v="1"/>
    <x v="2"/>
    <x v="23"/>
    <x v="160"/>
    <x v="0"/>
    <n v="-149353.35"/>
  </r>
  <r>
    <x v="5"/>
    <x v="8"/>
    <x v="0"/>
    <x v="1"/>
    <x v="2"/>
    <x v="23"/>
    <x v="161"/>
    <x v="0"/>
    <n v="2116298"/>
  </r>
  <r>
    <x v="5"/>
    <x v="8"/>
    <x v="0"/>
    <x v="1"/>
    <x v="2"/>
    <x v="23"/>
    <x v="162"/>
    <x v="0"/>
    <n v="2116422"/>
  </r>
  <r>
    <x v="5"/>
    <x v="8"/>
    <x v="0"/>
    <x v="1"/>
    <x v="2"/>
    <x v="23"/>
    <x v="163"/>
    <x v="0"/>
    <n v="256900"/>
  </r>
  <r>
    <x v="5"/>
    <x v="8"/>
    <x v="0"/>
    <x v="1"/>
    <x v="2"/>
    <x v="23"/>
    <x v="164"/>
    <x v="0"/>
    <n v="7800200"/>
  </r>
  <r>
    <x v="5"/>
    <x v="8"/>
    <x v="0"/>
    <x v="1"/>
    <x v="2"/>
    <x v="2"/>
    <x v="165"/>
    <x v="0"/>
    <n v="147920000"/>
  </r>
  <r>
    <x v="5"/>
    <x v="8"/>
    <x v="0"/>
    <x v="1"/>
    <x v="2"/>
    <x v="2"/>
    <x v="166"/>
    <x v="0"/>
    <n v="41349895.369999997"/>
  </r>
  <r>
    <x v="5"/>
    <x v="8"/>
    <x v="0"/>
    <x v="1"/>
    <x v="2"/>
    <x v="2"/>
    <x v="167"/>
    <x v="0"/>
    <n v="-3041839.77"/>
  </r>
  <r>
    <x v="5"/>
    <x v="8"/>
    <x v="0"/>
    <x v="1"/>
    <x v="2"/>
    <x v="2"/>
    <x v="168"/>
    <x v="0"/>
    <n v="-3207374"/>
  </r>
  <r>
    <x v="5"/>
    <x v="8"/>
    <x v="0"/>
    <x v="1"/>
    <x v="2"/>
    <x v="2"/>
    <x v="169"/>
    <x v="0"/>
    <n v="-573479.09"/>
  </r>
  <r>
    <x v="5"/>
    <x v="8"/>
    <x v="0"/>
    <x v="1"/>
    <x v="2"/>
    <x v="9"/>
    <x v="171"/>
    <x v="0"/>
    <n v="29702623"/>
  </r>
  <r>
    <x v="5"/>
    <x v="8"/>
    <x v="0"/>
    <x v="1"/>
    <x v="2"/>
    <x v="9"/>
    <x v="172"/>
    <x v="0"/>
    <n v="352207"/>
  </r>
  <r>
    <x v="5"/>
    <x v="8"/>
    <x v="0"/>
    <x v="1"/>
    <x v="2"/>
    <x v="9"/>
    <x v="173"/>
    <x v="0"/>
    <n v="8335956.3499999996"/>
  </r>
  <r>
    <x v="5"/>
    <x v="8"/>
    <x v="0"/>
    <x v="1"/>
    <x v="2"/>
    <x v="9"/>
    <x v="174"/>
    <x v="0"/>
    <n v="3326127"/>
  </r>
  <r>
    <x v="5"/>
    <x v="8"/>
    <x v="0"/>
    <x v="1"/>
    <x v="2"/>
    <x v="8"/>
    <x v="175"/>
    <x v="0"/>
    <n v="3088746.57"/>
  </r>
  <r>
    <x v="5"/>
    <x v="8"/>
    <x v="0"/>
    <x v="2"/>
    <x v="3"/>
    <x v="4"/>
    <x v="176"/>
    <x v="0"/>
    <n v="200000000"/>
  </r>
  <r>
    <x v="5"/>
    <x v="8"/>
    <x v="0"/>
    <x v="2"/>
    <x v="3"/>
    <x v="4"/>
    <x v="177"/>
    <x v="0"/>
    <n v="50000000"/>
  </r>
  <r>
    <x v="5"/>
    <x v="8"/>
    <x v="0"/>
    <x v="2"/>
    <x v="3"/>
    <x v="24"/>
    <x v="178"/>
    <x v="0"/>
    <n v="54327800"/>
  </r>
  <r>
    <x v="5"/>
    <x v="8"/>
    <x v="0"/>
    <x v="2"/>
    <x v="3"/>
    <x v="25"/>
    <x v="179"/>
    <x v="0"/>
    <n v="478443069.22000003"/>
  </r>
  <r>
    <x v="5"/>
    <x v="8"/>
    <x v="0"/>
    <x v="2"/>
    <x v="3"/>
    <x v="27"/>
    <x v="188"/>
    <x v="0"/>
    <n v="49824624.739999965"/>
  </r>
  <r>
    <x v="6"/>
    <x v="8"/>
    <x v="0"/>
    <x v="0"/>
    <x v="0"/>
    <x v="0"/>
    <x v="183"/>
    <x v="0"/>
    <n v="3466644.04"/>
  </r>
  <r>
    <x v="6"/>
    <x v="8"/>
    <x v="0"/>
    <x v="0"/>
    <x v="0"/>
    <x v="0"/>
    <x v="133"/>
    <x v="0"/>
    <n v="600000"/>
  </r>
  <r>
    <x v="6"/>
    <x v="8"/>
    <x v="0"/>
    <x v="0"/>
    <x v="0"/>
    <x v="0"/>
    <x v="134"/>
    <x v="0"/>
    <n v="117478431.48999999"/>
  </r>
  <r>
    <x v="6"/>
    <x v="8"/>
    <x v="0"/>
    <x v="0"/>
    <x v="0"/>
    <x v="19"/>
    <x v="135"/>
    <x v="0"/>
    <n v="709956043.09000003"/>
  </r>
  <r>
    <x v="6"/>
    <x v="8"/>
    <x v="0"/>
    <x v="0"/>
    <x v="0"/>
    <x v="19"/>
    <x v="136"/>
    <x v="0"/>
    <n v="145442961.99000001"/>
  </r>
  <r>
    <x v="6"/>
    <x v="8"/>
    <x v="0"/>
    <x v="0"/>
    <x v="0"/>
    <x v="19"/>
    <x v="137"/>
    <x v="0"/>
    <n v="1823850"/>
  </r>
  <r>
    <x v="6"/>
    <x v="8"/>
    <x v="0"/>
    <x v="0"/>
    <x v="0"/>
    <x v="19"/>
    <x v="189"/>
    <x v="0"/>
    <n v="727200"/>
  </r>
  <r>
    <x v="6"/>
    <x v="8"/>
    <x v="0"/>
    <x v="0"/>
    <x v="0"/>
    <x v="19"/>
    <x v="138"/>
    <x v="0"/>
    <n v="90923382.829999998"/>
  </r>
  <r>
    <x v="6"/>
    <x v="8"/>
    <x v="0"/>
    <x v="0"/>
    <x v="0"/>
    <x v="19"/>
    <x v="139"/>
    <x v="0"/>
    <n v="899558.17"/>
  </r>
  <r>
    <x v="6"/>
    <x v="8"/>
    <x v="0"/>
    <x v="0"/>
    <x v="0"/>
    <x v="19"/>
    <x v="140"/>
    <x v="0"/>
    <n v="4666459.26"/>
  </r>
  <r>
    <x v="6"/>
    <x v="8"/>
    <x v="0"/>
    <x v="0"/>
    <x v="0"/>
    <x v="19"/>
    <x v="141"/>
    <x v="0"/>
    <n v="55278148"/>
  </r>
  <r>
    <x v="6"/>
    <x v="8"/>
    <x v="0"/>
    <x v="0"/>
    <x v="0"/>
    <x v="6"/>
    <x v="143"/>
    <x v="0"/>
    <n v="161701353"/>
  </r>
  <r>
    <x v="6"/>
    <x v="8"/>
    <x v="0"/>
    <x v="0"/>
    <x v="1"/>
    <x v="26"/>
    <x v="144"/>
    <x v="0"/>
    <n v="4637000"/>
  </r>
  <r>
    <x v="6"/>
    <x v="8"/>
    <x v="0"/>
    <x v="0"/>
    <x v="1"/>
    <x v="26"/>
    <x v="145"/>
    <x v="0"/>
    <n v="2210008"/>
  </r>
  <r>
    <x v="6"/>
    <x v="8"/>
    <x v="0"/>
    <x v="0"/>
    <x v="1"/>
    <x v="26"/>
    <x v="146"/>
    <x v="0"/>
    <n v="15250001"/>
  </r>
  <r>
    <x v="6"/>
    <x v="8"/>
    <x v="0"/>
    <x v="0"/>
    <x v="1"/>
    <x v="26"/>
    <x v="185"/>
    <x v="0"/>
    <n v="-2162917.7999999998"/>
  </r>
  <r>
    <x v="6"/>
    <x v="8"/>
    <x v="0"/>
    <x v="0"/>
    <x v="1"/>
    <x v="26"/>
    <x v="147"/>
    <x v="0"/>
    <n v="-869001"/>
  </r>
  <r>
    <x v="6"/>
    <x v="8"/>
    <x v="0"/>
    <x v="0"/>
    <x v="1"/>
    <x v="26"/>
    <x v="148"/>
    <x v="0"/>
    <n v="-6524356.2199999997"/>
  </r>
  <r>
    <x v="6"/>
    <x v="8"/>
    <x v="0"/>
    <x v="0"/>
    <x v="1"/>
    <x v="15"/>
    <x v="186"/>
    <x v="0"/>
    <n v="6148500"/>
  </r>
  <r>
    <x v="6"/>
    <x v="8"/>
    <x v="0"/>
    <x v="0"/>
    <x v="1"/>
    <x v="15"/>
    <x v="187"/>
    <x v="0"/>
    <n v="-2064226"/>
  </r>
  <r>
    <x v="6"/>
    <x v="8"/>
    <x v="0"/>
    <x v="1"/>
    <x v="2"/>
    <x v="22"/>
    <x v="150"/>
    <x v="0"/>
    <n v="1178498"/>
  </r>
  <r>
    <x v="6"/>
    <x v="8"/>
    <x v="0"/>
    <x v="1"/>
    <x v="2"/>
    <x v="23"/>
    <x v="151"/>
    <x v="0"/>
    <n v="243922965.25"/>
  </r>
  <r>
    <x v="6"/>
    <x v="8"/>
    <x v="0"/>
    <x v="1"/>
    <x v="2"/>
    <x v="23"/>
    <x v="152"/>
    <x v="0"/>
    <n v="0"/>
  </r>
  <r>
    <x v="6"/>
    <x v="8"/>
    <x v="0"/>
    <x v="1"/>
    <x v="2"/>
    <x v="23"/>
    <x v="153"/>
    <x v="0"/>
    <n v="-0.5"/>
  </r>
  <r>
    <x v="6"/>
    <x v="8"/>
    <x v="0"/>
    <x v="1"/>
    <x v="2"/>
    <x v="23"/>
    <x v="154"/>
    <x v="0"/>
    <n v="17736.099999999999"/>
  </r>
  <r>
    <x v="6"/>
    <x v="8"/>
    <x v="0"/>
    <x v="1"/>
    <x v="2"/>
    <x v="23"/>
    <x v="155"/>
    <x v="0"/>
    <n v="2582717.48"/>
  </r>
  <r>
    <x v="6"/>
    <x v="8"/>
    <x v="0"/>
    <x v="1"/>
    <x v="2"/>
    <x v="23"/>
    <x v="156"/>
    <x v="0"/>
    <n v="358452.55"/>
  </r>
  <r>
    <x v="6"/>
    <x v="8"/>
    <x v="0"/>
    <x v="1"/>
    <x v="2"/>
    <x v="23"/>
    <x v="157"/>
    <x v="0"/>
    <n v="643322"/>
  </r>
  <r>
    <x v="6"/>
    <x v="8"/>
    <x v="0"/>
    <x v="1"/>
    <x v="2"/>
    <x v="23"/>
    <x v="158"/>
    <x v="0"/>
    <n v="-595000"/>
  </r>
  <r>
    <x v="6"/>
    <x v="8"/>
    <x v="0"/>
    <x v="1"/>
    <x v="2"/>
    <x v="23"/>
    <x v="88"/>
    <x v="0"/>
    <n v="8345000"/>
  </r>
  <r>
    <x v="6"/>
    <x v="8"/>
    <x v="0"/>
    <x v="1"/>
    <x v="2"/>
    <x v="23"/>
    <x v="159"/>
    <x v="0"/>
    <n v="101424.38"/>
  </r>
  <r>
    <x v="6"/>
    <x v="8"/>
    <x v="0"/>
    <x v="1"/>
    <x v="2"/>
    <x v="23"/>
    <x v="160"/>
    <x v="0"/>
    <n v="195675.74"/>
  </r>
  <r>
    <x v="6"/>
    <x v="8"/>
    <x v="0"/>
    <x v="1"/>
    <x v="2"/>
    <x v="23"/>
    <x v="161"/>
    <x v="0"/>
    <n v="2040464"/>
  </r>
  <r>
    <x v="6"/>
    <x v="8"/>
    <x v="0"/>
    <x v="1"/>
    <x v="2"/>
    <x v="23"/>
    <x v="162"/>
    <x v="0"/>
    <n v="2044622"/>
  </r>
  <r>
    <x v="6"/>
    <x v="8"/>
    <x v="0"/>
    <x v="1"/>
    <x v="2"/>
    <x v="23"/>
    <x v="163"/>
    <x v="0"/>
    <n v="267300"/>
  </r>
  <r>
    <x v="6"/>
    <x v="8"/>
    <x v="0"/>
    <x v="1"/>
    <x v="2"/>
    <x v="23"/>
    <x v="164"/>
    <x v="0"/>
    <n v="7477200"/>
  </r>
  <r>
    <x v="6"/>
    <x v="8"/>
    <x v="0"/>
    <x v="1"/>
    <x v="2"/>
    <x v="2"/>
    <x v="165"/>
    <x v="0"/>
    <n v="147920000"/>
  </r>
  <r>
    <x v="6"/>
    <x v="8"/>
    <x v="0"/>
    <x v="1"/>
    <x v="2"/>
    <x v="2"/>
    <x v="166"/>
    <x v="0"/>
    <n v="69231025.959999993"/>
  </r>
  <r>
    <x v="6"/>
    <x v="8"/>
    <x v="0"/>
    <x v="1"/>
    <x v="2"/>
    <x v="2"/>
    <x v="167"/>
    <x v="0"/>
    <n v="-22437826.66"/>
  </r>
  <r>
    <x v="6"/>
    <x v="8"/>
    <x v="0"/>
    <x v="1"/>
    <x v="2"/>
    <x v="2"/>
    <x v="168"/>
    <x v="0"/>
    <n v="-4868106.2400000002"/>
  </r>
  <r>
    <x v="6"/>
    <x v="8"/>
    <x v="0"/>
    <x v="1"/>
    <x v="2"/>
    <x v="2"/>
    <x v="169"/>
    <x v="0"/>
    <n v="-815356.82"/>
  </r>
  <r>
    <x v="6"/>
    <x v="8"/>
    <x v="0"/>
    <x v="1"/>
    <x v="2"/>
    <x v="2"/>
    <x v="190"/>
    <x v="0"/>
    <n v="0"/>
  </r>
  <r>
    <x v="6"/>
    <x v="8"/>
    <x v="0"/>
    <x v="1"/>
    <x v="2"/>
    <x v="9"/>
    <x v="170"/>
    <x v="0"/>
    <n v="-3"/>
  </r>
  <r>
    <x v="6"/>
    <x v="8"/>
    <x v="0"/>
    <x v="1"/>
    <x v="2"/>
    <x v="9"/>
    <x v="171"/>
    <x v="0"/>
    <n v="6475409"/>
  </r>
  <r>
    <x v="6"/>
    <x v="8"/>
    <x v="0"/>
    <x v="1"/>
    <x v="2"/>
    <x v="9"/>
    <x v="172"/>
    <x v="0"/>
    <n v="738231"/>
  </r>
  <r>
    <x v="6"/>
    <x v="8"/>
    <x v="0"/>
    <x v="1"/>
    <x v="2"/>
    <x v="9"/>
    <x v="173"/>
    <x v="0"/>
    <n v="10715448.35"/>
  </r>
  <r>
    <x v="6"/>
    <x v="8"/>
    <x v="0"/>
    <x v="1"/>
    <x v="2"/>
    <x v="9"/>
    <x v="174"/>
    <x v="0"/>
    <n v="6542992"/>
  </r>
  <r>
    <x v="6"/>
    <x v="8"/>
    <x v="0"/>
    <x v="1"/>
    <x v="2"/>
    <x v="8"/>
    <x v="175"/>
    <x v="0"/>
    <n v="2951345.57"/>
  </r>
  <r>
    <x v="6"/>
    <x v="8"/>
    <x v="0"/>
    <x v="2"/>
    <x v="3"/>
    <x v="4"/>
    <x v="176"/>
    <x v="0"/>
    <n v="200000000"/>
  </r>
  <r>
    <x v="6"/>
    <x v="8"/>
    <x v="0"/>
    <x v="2"/>
    <x v="3"/>
    <x v="4"/>
    <x v="177"/>
    <x v="0"/>
    <n v="50000000"/>
  </r>
  <r>
    <x v="6"/>
    <x v="8"/>
    <x v="0"/>
    <x v="2"/>
    <x v="3"/>
    <x v="24"/>
    <x v="178"/>
    <x v="0"/>
    <n v="54327800"/>
  </r>
  <r>
    <x v="6"/>
    <x v="8"/>
    <x v="0"/>
    <x v="2"/>
    <x v="3"/>
    <x v="25"/>
    <x v="179"/>
    <x v="0"/>
    <n v="528267693.96000004"/>
  </r>
  <r>
    <x v="6"/>
    <x v="8"/>
    <x v="0"/>
    <x v="2"/>
    <x v="3"/>
    <x v="27"/>
    <x v="188"/>
    <x v="0"/>
    <n v="-8039990.2699999809"/>
  </r>
  <r>
    <x v="7"/>
    <x v="8"/>
    <x v="1"/>
    <x v="0"/>
    <x v="0"/>
    <x v="0"/>
    <x v="183"/>
    <x v="0"/>
    <n v="3732269.86"/>
  </r>
  <r>
    <x v="7"/>
    <x v="8"/>
    <x v="1"/>
    <x v="0"/>
    <x v="0"/>
    <x v="0"/>
    <x v="133"/>
    <x v="0"/>
    <n v="600000"/>
  </r>
  <r>
    <x v="7"/>
    <x v="8"/>
    <x v="1"/>
    <x v="0"/>
    <x v="0"/>
    <x v="0"/>
    <x v="134"/>
    <x v="0"/>
    <n v="47103180.619999997"/>
  </r>
  <r>
    <x v="7"/>
    <x v="8"/>
    <x v="1"/>
    <x v="0"/>
    <x v="0"/>
    <x v="19"/>
    <x v="135"/>
    <x v="0"/>
    <n v="855125570.15999997"/>
  </r>
  <r>
    <x v="7"/>
    <x v="8"/>
    <x v="1"/>
    <x v="0"/>
    <x v="0"/>
    <x v="19"/>
    <x v="136"/>
    <x v="0"/>
    <n v="150973225.91"/>
  </r>
  <r>
    <x v="7"/>
    <x v="8"/>
    <x v="1"/>
    <x v="0"/>
    <x v="0"/>
    <x v="19"/>
    <x v="137"/>
    <x v="0"/>
    <n v="1913670"/>
  </r>
  <r>
    <x v="7"/>
    <x v="8"/>
    <x v="1"/>
    <x v="0"/>
    <x v="0"/>
    <x v="19"/>
    <x v="189"/>
    <x v="0"/>
    <n v="727200"/>
  </r>
  <r>
    <x v="7"/>
    <x v="8"/>
    <x v="1"/>
    <x v="0"/>
    <x v="0"/>
    <x v="19"/>
    <x v="138"/>
    <x v="0"/>
    <n v="93674795.280000001"/>
  </r>
  <r>
    <x v="7"/>
    <x v="8"/>
    <x v="1"/>
    <x v="0"/>
    <x v="0"/>
    <x v="19"/>
    <x v="139"/>
    <x v="0"/>
    <n v="2629268.02"/>
  </r>
  <r>
    <x v="7"/>
    <x v="8"/>
    <x v="1"/>
    <x v="0"/>
    <x v="0"/>
    <x v="19"/>
    <x v="140"/>
    <x v="0"/>
    <n v="4698274.58"/>
  </r>
  <r>
    <x v="7"/>
    <x v="8"/>
    <x v="1"/>
    <x v="0"/>
    <x v="0"/>
    <x v="19"/>
    <x v="141"/>
    <x v="0"/>
    <n v="31969148"/>
  </r>
  <r>
    <x v="7"/>
    <x v="8"/>
    <x v="1"/>
    <x v="0"/>
    <x v="0"/>
    <x v="6"/>
    <x v="143"/>
    <x v="0"/>
    <n v="225988791"/>
  </r>
  <r>
    <x v="7"/>
    <x v="8"/>
    <x v="1"/>
    <x v="0"/>
    <x v="0"/>
    <x v="6"/>
    <x v="191"/>
    <x v="0"/>
    <n v="26020000"/>
  </r>
  <r>
    <x v="7"/>
    <x v="8"/>
    <x v="1"/>
    <x v="0"/>
    <x v="1"/>
    <x v="26"/>
    <x v="144"/>
    <x v="0"/>
    <n v="4637000"/>
  </r>
  <r>
    <x v="7"/>
    <x v="8"/>
    <x v="1"/>
    <x v="0"/>
    <x v="1"/>
    <x v="26"/>
    <x v="145"/>
    <x v="0"/>
    <n v="2210008"/>
  </r>
  <r>
    <x v="7"/>
    <x v="8"/>
    <x v="1"/>
    <x v="0"/>
    <x v="1"/>
    <x v="26"/>
    <x v="146"/>
    <x v="0"/>
    <n v="15250001"/>
  </r>
  <r>
    <x v="7"/>
    <x v="8"/>
    <x v="1"/>
    <x v="0"/>
    <x v="1"/>
    <x v="26"/>
    <x v="185"/>
    <x v="0"/>
    <n v="-2219976.2000000002"/>
  </r>
  <r>
    <x v="7"/>
    <x v="8"/>
    <x v="1"/>
    <x v="0"/>
    <x v="1"/>
    <x v="26"/>
    <x v="147"/>
    <x v="0"/>
    <n v="-869001"/>
  </r>
  <r>
    <x v="7"/>
    <x v="8"/>
    <x v="1"/>
    <x v="0"/>
    <x v="1"/>
    <x v="26"/>
    <x v="148"/>
    <x v="0"/>
    <n v="-6778522.9000000004"/>
  </r>
  <r>
    <x v="7"/>
    <x v="8"/>
    <x v="1"/>
    <x v="0"/>
    <x v="1"/>
    <x v="15"/>
    <x v="186"/>
    <x v="0"/>
    <n v="6148500"/>
  </r>
  <r>
    <x v="7"/>
    <x v="8"/>
    <x v="1"/>
    <x v="0"/>
    <x v="1"/>
    <x v="15"/>
    <x v="187"/>
    <x v="0"/>
    <n v="-2098839"/>
  </r>
  <r>
    <x v="7"/>
    <x v="8"/>
    <x v="1"/>
    <x v="1"/>
    <x v="2"/>
    <x v="22"/>
    <x v="150"/>
    <x v="0"/>
    <n v="2496658"/>
  </r>
  <r>
    <x v="7"/>
    <x v="8"/>
    <x v="1"/>
    <x v="1"/>
    <x v="2"/>
    <x v="23"/>
    <x v="151"/>
    <x v="0"/>
    <n v="267951360.40000001"/>
  </r>
  <r>
    <x v="7"/>
    <x v="8"/>
    <x v="1"/>
    <x v="1"/>
    <x v="2"/>
    <x v="23"/>
    <x v="152"/>
    <x v="0"/>
    <n v="5185000"/>
  </r>
  <r>
    <x v="7"/>
    <x v="8"/>
    <x v="1"/>
    <x v="1"/>
    <x v="2"/>
    <x v="23"/>
    <x v="153"/>
    <x v="0"/>
    <n v="428353.64"/>
  </r>
  <r>
    <x v="7"/>
    <x v="8"/>
    <x v="1"/>
    <x v="1"/>
    <x v="2"/>
    <x v="23"/>
    <x v="154"/>
    <x v="0"/>
    <n v="72770.83"/>
  </r>
  <r>
    <x v="7"/>
    <x v="8"/>
    <x v="1"/>
    <x v="1"/>
    <x v="2"/>
    <x v="23"/>
    <x v="155"/>
    <x v="0"/>
    <n v="1604040.98"/>
  </r>
  <r>
    <x v="7"/>
    <x v="8"/>
    <x v="1"/>
    <x v="1"/>
    <x v="2"/>
    <x v="23"/>
    <x v="156"/>
    <x v="0"/>
    <n v="175000"/>
  </r>
  <r>
    <x v="7"/>
    <x v="8"/>
    <x v="1"/>
    <x v="1"/>
    <x v="2"/>
    <x v="23"/>
    <x v="157"/>
    <x v="0"/>
    <n v="1024186.68"/>
  </r>
  <r>
    <x v="7"/>
    <x v="8"/>
    <x v="1"/>
    <x v="1"/>
    <x v="2"/>
    <x v="23"/>
    <x v="158"/>
    <x v="0"/>
    <n v="2711000"/>
  </r>
  <r>
    <x v="7"/>
    <x v="8"/>
    <x v="1"/>
    <x v="1"/>
    <x v="2"/>
    <x v="23"/>
    <x v="88"/>
    <x v="0"/>
    <n v="0"/>
  </r>
  <r>
    <x v="7"/>
    <x v="8"/>
    <x v="1"/>
    <x v="1"/>
    <x v="2"/>
    <x v="23"/>
    <x v="159"/>
    <x v="0"/>
    <n v="101424.76"/>
  </r>
  <r>
    <x v="7"/>
    <x v="8"/>
    <x v="1"/>
    <x v="1"/>
    <x v="2"/>
    <x v="23"/>
    <x v="160"/>
    <x v="0"/>
    <n v="273832.2"/>
  </r>
  <r>
    <x v="7"/>
    <x v="8"/>
    <x v="1"/>
    <x v="1"/>
    <x v="2"/>
    <x v="23"/>
    <x v="161"/>
    <x v="0"/>
    <n v="2016500"/>
  </r>
  <r>
    <x v="7"/>
    <x v="8"/>
    <x v="1"/>
    <x v="1"/>
    <x v="2"/>
    <x v="23"/>
    <x v="162"/>
    <x v="0"/>
    <n v="2016622"/>
  </r>
  <r>
    <x v="7"/>
    <x v="8"/>
    <x v="1"/>
    <x v="1"/>
    <x v="2"/>
    <x v="23"/>
    <x v="163"/>
    <x v="0"/>
    <n v="246900"/>
  </r>
  <r>
    <x v="7"/>
    <x v="8"/>
    <x v="1"/>
    <x v="1"/>
    <x v="2"/>
    <x v="23"/>
    <x v="164"/>
    <x v="0"/>
    <n v="7365100"/>
  </r>
  <r>
    <x v="7"/>
    <x v="8"/>
    <x v="1"/>
    <x v="1"/>
    <x v="2"/>
    <x v="2"/>
    <x v="165"/>
    <x v="0"/>
    <n v="147920000"/>
  </r>
  <r>
    <x v="7"/>
    <x v="8"/>
    <x v="1"/>
    <x v="1"/>
    <x v="2"/>
    <x v="2"/>
    <x v="166"/>
    <x v="0"/>
    <n v="138427689.09999999"/>
  </r>
  <r>
    <x v="7"/>
    <x v="8"/>
    <x v="1"/>
    <x v="1"/>
    <x v="2"/>
    <x v="2"/>
    <x v="167"/>
    <x v="0"/>
    <n v="-37534363.530000001"/>
  </r>
  <r>
    <x v="7"/>
    <x v="8"/>
    <x v="1"/>
    <x v="1"/>
    <x v="2"/>
    <x v="2"/>
    <x v="168"/>
    <x v="0"/>
    <n v="-7661784.0800000001"/>
  </r>
  <r>
    <x v="7"/>
    <x v="8"/>
    <x v="1"/>
    <x v="1"/>
    <x v="2"/>
    <x v="2"/>
    <x v="169"/>
    <x v="0"/>
    <n v="-13063536.199999999"/>
  </r>
  <r>
    <x v="7"/>
    <x v="8"/>
    <x v="1"/>
    <x v="1"/>
    <x v="2"/>
    <x v="2"/>
    <x v="190"/>
    <x v="0"/>
    <n v="0"/>
  </r>
  <r>
    <x v="7"/>
    <x v="8"/>
    <x v="1"/>
    <x v="1"/>
    <x v="2"/>
    <x v="9"/>
    <x v="170"/>
    <x v="0"/>
    <n v="2850238"/>
  </r>
  <r>
    <x v="7"/>
    <x v="8"/>
    <x v="1"/>
    <x v="1"/>
    <x v="2"/>
    <x v="9"/>
    <x v="171"/>
    <x v="0"/>
    <n v="9193274"/>
  </r>
  <r>
    <x v="7"/>
    <x v="8"/>
    <x v="1"/>
    <x v="1"/>
    <x v="2"/>
    <x v="9"/>
    <x v="172"/>
    <x v="0"/>
    <n v="1104988"/>
  </r>
  <r>
    <x v="7"/>
    <x v="8"/>
    <x v="1"/>
    <x v="1"/>
    <x v="2"/>
    <x v="9"/>
    <x v="173"/>
    <x v="0"/>
    <n v="8621987.3499999996"/>
  </r>
  <r>
    <x v="7"/>
    <x v="8"/>
    <x v="1"/>
    <x v="1"/>
    <x v="2"/>
    <x v="9"/>
    <x v="174"/>
    <x v="0"/>
    <n v="9260857"/>
  </r>
  <r>
    <x v="7"/>
    <x v="8"/>
    <x v="1"/>
    <x v="1"/>
    <x v="2"/>
    <x v="8"/>
    <x v="175"/>
    <x v="0"/>
    <n v="2951345.57"/>
  </r>
  <r>
    <x v="7"/>
    <x v="8"/>
    <x v="1"/>
    <x v="2"/>
    <x v="3"/>
    <x v="4"/>
    <x v="176"/>
    <x v="0"/>
    <n v="200000000"/>
  </r>
  <r>
    <x v="7"/>
    <x v="8"/>
    <x v="1"/>
    <x v="2"/>
    <x v="3"/>
    <x v="4"/>
    <x v="177"/>
    <x v="0"/>
    <n v="50000000"/>
  </r>
  <r>
    <x v="7"/>
    <x v="8"/>
    <x v="1"/>
    <x v="2"/>
    <x v="3"/>
    <x v="24"/>
    <x v="178"/>
    <x v="0"/>
    <n v="54327800"/>
  </r>
  <r>
    <x v="7"/>
    <x v="8"/>
    <x v="0"/>
    <x v="2"/>
    <x v="3"/>
    <x v="27"/>
    <x v="188"/>
    <x v="0"/>
    <n v="81139614.939999968"/>
  </r>
  <r>
    <x v="7"/>
    <x v="8"/>
    <x v="0"/>
    <x v="2"/>
    <x v="3"/>
    <x v="25"/>
    <x v="179"/>
    <x v="0"/>
    <n v="520227703.69000006"/>
  </r>
  <r>
    <x v="13"/>
    <x v="9"/>
    <x v="2"/>
    <x v="3"/>
    <x v="4"/>
    <x v="1"/>
    <x v="3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F5ED4-9001-4F08-95D1-5C59C0016E94}" name="Tabla dinámica6" cacheId="2" applyNumberFormats="0" applyBorderFormats="0" applyFontFormats="0" applyPatternFormats="0" applyAlignmentFormats="0" applyWidthHeightFormats="1" dataCaption="Valores" grandTotalCaption="TOTAL REAL" updatedVersion="8" minRefreshableVersion="3" useAutoFormatting="1" rowGrandTotals="0" itemPrintTitles="1" createdVersion="4" indent="0" outline="1" outlineData="1" multipleFieldFilters="0" chartFormat="3" rowHeaderCaption="CUENTA" colHeaderCaption="PERIODO">
  <location ref="S11:W24" firstHeaderRow="1" firstDataRow="2" firstDataCol="1" rowPageCount="3" colPageCount="1"/>
  <pivotFields count="10">
    <pivotField axis="axisCol" showAll="0">
      <items count="14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x="12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axis="axisPage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axis="axisRow" showAll="0">
      <items count="9">
        <item x="4"/>
        <item x="6"/>
        <item x="1"/>
        <item x="2"/>
        <item x="0"/>
        <item sd="0" x="3"/>
        <item x="5"/>
        <item x="7"/>
        <item t="default"/>
      </items>
    </pivotField>
    <pivotField axis="axisRow" showAll="0">
      <items count="19">
        <item sd="0" x="11"/>
        <item sd="0" x="12"/>
        <item sd="0" x="9"/>
        <item sd="0" x="13"/>
        <item sd="0" x="3"/>
        <item x="4"/>
        <item sd="0" x="7"/>
        <item sd="0" x="6"/>
        <item sd="0" x="5"/>
        <item x="2"/>
        <item sd="0" x="0"/>
        <item sd="0" x="8"/>
        <item sd="0" x="10"/>
        <item sd="0" x="1"/>
        <item sd="0" x="14"/>
        <item sd="0" m="1" x="17"/>
        <item x="16"/>
        <item sd="0" x="15"/>
        <item t="default"/>
      </items>
    </pivotField>
    <pivotField axis="axisRow" showAll="0">
      <items count="40">
        <item sd="0" x="7"/>
        <item sd="0" x="4"/>
        <item sd="0" x="9"/>
        <item sd="0" x="5"/>
        <item sd="0" x="6"/>
        <item sd="0" x="3"/>
        <item sd="0" x="1"/>
        <item sd="0" x="8"/>
        <item sd="0" x="2"/>
        <item sd="0" x="24"/>
        <item sd="0" x="25"/>
        <item sd="0" x="0"/>
        <item sd="0" x="17"/>
        <item sd="0" x="10"/>
        <item sd="0" x="11"/>
        <item sd="0" x="12"/>
        <item sd="0" x="13"/>
        <item sd="0" x="14"/>
        <item sd="0" x="15"/>
        <item sd="0" x="16"/>
        <item sd="0" x="18"/>
        <item sd="0" x="19"/>
        <item sd="0" x="22"/>
        <item sd="0" x="23"/>
        <item sd="0" x="20"/>
        <item sd="0" x="21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7"/>
        <item sd="0" x="38"/>
        <item sd="0" x="36"/>
        <item t="default"/>
      </items>
    </pivotField>
    <pivotField axis="axisRow" showAll="0">
      <items count="250">
        <item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30"/>
        <item x="16"/>
        <item sd="0" x="17"/>
        <item x="0"/>
        <item x="1"/>
        <item x="32"/>
        <item x="2"/>
        <item x="33"/>
        <item x="27"/>
        <item x="18"/>
        <item x="3"/>
        <item x="19"/>
        <item x="28"/>
        <item sd="0" x="34"/>
        <item sd="0" x="20"/>
        <item x="21"/>
        <item sd="0" x="22"/>
        <item x="23"/>
        <item x="35"/>
        <item sd="0" x="4"/>
        <item x="25"/>
        <item x="24"/>
        <item x="29"/>
        <item sd="0" x="26"/>
        <item x="133"/>
        <item x="36"/>
        <item x="37"/>
        <item x="38"/>
        <item x="39"/>
        <item x="40"/>
        <item x="31"/>
        <item x="42"/>
        <item x="43"/>
        <item x="44"/>
        <item x="45"/>
        <item x="46"/>
        <item x="47"/>
        <item x="48"/>
        <item sd="0" x="49"/>
        <item sd="0" x="50"/>
        <item sd="0" x="51"/>
        <item x="52"/>
        <item sd="0" x="53"/>
        <item x="54"/>
        <item sd="0" x="55"/>
        <item sd="0" x="41"/>
        <item sd="0" x="56"/>
        <item x="57"/>
        <item x="58"/>
        <item x="59"/>
        <item x="60"/>
        <item sd="0" x="61"/>
        <item sd="0" x="62"/>
        <item x="63"/>
        <item x="64"/>
        <item x="65"/>
        <item x="66"/>
        <item x="67"/>
        <item x="68"/>
        <item x="69"/>
        <item sd="0" x="70"/>
        <item sd="0" x="71"/>
        <item x="72"/>
        <item x="73"/>
        <item x="74"/>
        <item x="75"/>
        <item x="76"/>
        <item sd="0" x="77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x="97"/>
        <item sd="0" x="98"/>
        <item sd="0" x="99"/>
        <item sd="0" x="78"/>
        <item sd="0" x="101"/>
        <item sd="0" x="100"/>
        <item sd="0" x="102"/>
        <item x="103"/>
        <item x="104"/>
        <item sd="0" x="105"/>
        <item sd="0" x="107"/>
        <item sd="0" x="108"/>
        <item sd="0" x="109"/>
        <item sd="0" x="111"/>
        <item x="106"/>
        <item sd="0" x="110"/>
        <item sd="0" x="112"/>
        <item sd="0" x="113"/>
        <item sd="0" x="114"/>
        <item sd="0" x="115"/>
        <item sd="0" x="116"/>
        <item sd="0" x="117"/>
        <item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4"/>
        <item sd="0" x="135"/>
        <item sd="0" x="136"/>
        <item x="137"/>
        <item sd="0" x="138"/>
        <item sd="0" x="139"/>
        <item sd="0" x="140"/>
        <item sd="0" x="141"/>
        <item sd="0" x="142"/>
        <item x="143"/>
        <item sd="0" x="144"/>
        <item x="145"/>
        <item sd="0" x="146"/>
        <item sd="0" x="147"/>
        <item sd="0" x="148"/>
        <item sd="0" x="149"/>
        <item sd="0" x="150"/>
        <item x="151"/>
        <item sd="0" x="152"/>
        <item x="153"/>
        <item sd="0" x="154"/>
        <item sd="0" x="155"/>
        <item sd="0" x="156"/>
        <item x="157"/>
        <item sd="0" x="158"/>
        <item sd="0" x="159"/>
        <item sd="0" x="160"/>
        <item sd="0" x="161"/>
        <item sd="0" x="162"/>
        <item sd="0" x="163"/>
        <item x="164"/>
        <item sd="0" x="165"/>
        <item x="166"/>
        <item sd="0" x="167"/>
        <item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x="182"/>
        <item x="183"/>
        <item x="184"/>
        <item x="185"/>
        <item x="186"/>
        <item sd="0" x="187"/>
        <item sd="0" x="188"/>
        <item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x="205"/>
        <item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3"/>
        <item sd="0" x="234"/>
        <item x="235"/>
        <item sd="0" x="236"/>
        <item sd="0" x="237"/>
        <item sd="0" x="238"/>
        <item x="239"/>
        <item x="240"/>
        <item sd="0" x="241"/>
        <item sd="0" x="243"/>
        <item sd="0" x="244"/>
        <item sd="0" x="242"/>
        <item sd="0" x="232"/>
        <item x="245"/>
        <item x="246"/>
        <item x="247"/>
        <item x="248"/>
        <item t="default"/>
      </items>
    </pivotField>
    <pivotField axis="axisRow" showAll="0">
      <items count="834">
        <item x="45"/>
        <item x="55"/>
        <item x="24"/>
        <item x="42"/>
        <item x="51"/>
        <item x="3"/>
        <item x="35"/>
        <item x="29"/>
        <item x="27"/>
        <item x="47"/>
        <item x="58"/>
        <item x="56"/>
        <item x="11"/>
        <item x="7"/>
        <item x="8"/>
        <item x="36"/>
        <item x="41"/>
        <item x="28"/>
        <item x="31"/>
        <item x="61"/>
        <item x="13"/>
        <item x="54"/>
        <item x="37"/>
        <item x="19"/>
        <item x="50"/>
        <item x="67"/>
        <item x="14"/>
        <item x="23"/>
        <item x="53"/>
        <item x="9"/>
        <item x="57"/>
        <item x="38"/>
        <item x="59"/>
        <item x="63"/>
        <item x="26"/>
        <item x="64"/>
        <item x="49"/>
        <item x="52"/>
        <item x="60"/>
        <item x="20"/>
        <item x="66"/>
        <item x="34"/>
        <item x="48"/>
        <item x="17"/>
        <item x="15"/>
        <item x="69"/>
        <item x="44"/>
        <item x="16"/>
        <item x="22"/>
        <item x="68"/>
        <item x="39"/>
        <item x="12"/>
        <item x="43"/>
        <item x="30"/>
        <item x="70"/>
        <item x="6"/>
        <item x="32"/>
        <item x="4"/>
        <item x="33"/>
        <item x="2"/>
        <item x="65"/>
        <item x="5"/>
        <item x="40"/>
        <item x="21"/>
        <item x="46"/>
        <item x="18"/>
        <item x="1"/>
        <item x="25"/>
        <item x="62"/>
        <item x="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0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6"/>
        <item x="265"/>
        <item x="267"/>
        <item x="268"/>
        <item x="269"/>
        <item x="271"/>
        <item x="272"/>
        <item x="273"/>
        <item x="274"/>
        <item x="270"/>
        <item x="275"/>
        <item x="277"/>
        <item x="279"/>
        <item x="278"/>
        <item x="280"/>
        <item x="281"/>
        <item x="282"/>
        <item x="283"/>
        <item x="284"/>
        <item x="285"/>
        <item x="286"/>
        <item x="27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8"/>
        <item x="407"/>
        <item x="409"/>
        <item x="410"/>
        <item x="411"/>
        <item x="412"/>
        <item x="413"/>
        <item x="414"/>
        <item x="415"/>
        <item x="616"/>
        <item x="602"/>
        <item x="603"/>
        <item x="604"/>
        <item x="60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6"/>
        <item x="607"/>
        <item x="608"/>
        <item x="609"/>
        <item x="610"/>
        <item x="611"/>
        <item x="612"/>
        <item x="613"/>
        <item x="614"/>
        <item x="615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9"/>
        <item x="738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t="default"/>
      </items>
    </pivotField>
    <pivotField dataField="1" showAll="0"/>
  </pivotFields>
  <rowFields count="5">
    <field x="4"/>
    <field x="5"/>
    <field x="6"/>
    <field x="7"/>
    <field x="8"/>
  </rowFields>
  <rowItems count="12">
    <i>
      <x/>
    </i>
    <i r="1">
      <x v="11"/>
    </i>
    <i>
      <x v="1"/>
    </i>
    <i r="1">
      <x/>
    </i>
    <i r="1">
      <x v="1"/>
    </i>
    <i r="1">
      <x v="3"/>
    </i>
    <i r="1">
      <x v="14"/>
    </i>
    <i r="1">
      <x v="17"/>
    </i>
    <i>
      <x v="6"/>
    </i>
    <i r="1">
      <x v="2"/>
    </i>
    <i r="1">
      <x v="12"/>
    </i>
    <i r="1">
      <x v="13"/>
    </i>
  </rowItems>
  <colFields count="1">
    <field x="0"/>
  </colFields>
  <colItems count="4">
    <i>
      <x/>
    </i>
    <i>
      <x v="1"/>
    </i>
    <i>
      <x v="2"/>
    </i>
    <i t="grand">
      <x/>
    </i>
  </colItems>
  <pageFields count="3">
    <pageField fld="2" hier="-1"/>
    <pageField fld="3" hier="-1"/>
    <pageField fld="1" hier="-1"/>
  </pageFields>
  <dataFields count="1">
    <dataField name="COMPORTAMIENTO REAL" fld="9" baseField="4" baseItem="0" numFmtId="167"/>
  </dataFields>
  <formats count="27">
    <format dxfId="148">
      <pivotArea outline="0" collapsedLevelsAreSubtotals="1" fieldPosition="0"/>
    </format>
    <format dxfId="147">
      <pivotArea dataOnly="0" labelOnly="1" grandCol="1" outline="0" fieldPosition="0"/>
    </format>
    <format dxfId="146">
      <pivotArea dataOnly="0" labelOnly="1" grandCol="1" outline="0" fieldPosition="0"/>
    </format>
    <format dxfId="145">
      <pivotArea dataOnly="0" labelOnly="1" fieldPosition="0">
        <references count="1">
          <reference field="0" count="0"/>
        </references>
      </pivotArea>
    </format>
    <format dxfId="144">
      <pivotArea dataOnly="0" labelOnly="1" fieldPosition="0">
        <references count="1">
          <reference field="0" count="0"/>
        </references>
      </pivotArea>
    </format>
    <format dxfId="143">
      <pivotArea collapsedLevelsAreSubtotals="1" fieldPosition="0">
        <references count="3">
          <reference field="0" count="1" selected="0">
            <x v="2"/>
          </reference>
          <reference field="4" count="1" selected="0">
            <x v="2"/>
          </reference>
          <reference field="5" count="1">
            <x v="9"/>
          </reference>
        </references>
      </pivotArea>
    </format>
    <format dxfId="142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1"/>
          </reference>
        </references>
      </pivotArea>
    </format>
    <format dxfId="141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2"/>
          </reference>
        </references>
      </pivotArea>
    </format>
    <format dxfId="140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3"/>
          </reference>
        </references>
      </pivotArea>
    </format>
    <format dxfId="139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4"/>
          </reference>
        </references>
      </pivotArea>
    </format>
    <format dxfId="138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8"/>
          </reference>
        </references>
      </pivotArea>
    </format>
    <format dxfId="137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11"/>
          </reference>
        </references>
      </pivotArea>
    </format>
    <format dxfId="136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15"/>
          </reference>
        </references>
      </pivotArea>
    </format>
    <format dxfId="135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19"/>
          </reference>
        </references>
      </pivotArea>
    </format>
    <format dxfId="134">
      <pivotArea collapsedLevelsAreSubtotals="1" fieldPosition="0">
        <references count="5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 selected="0">
            <x v="19"/>
          </reference>
          <reference field="7" count="1">
            <x v="86"/>
          </reference>
        </references>
      </pivotArea>
    </format>
    <format dxfId="133">
      <pivotArea collapsedLevelsAreSubtotals="1" fieldPosition="0">
        <references count="6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 selected="0">
            <x v="19"/>
          </reference>
          <reference field="7" count="1" selected="0">
            <x v="86"/>
          </reference>
          <reference field="8" count="3">
            <x v="0"/>
            <x v="204"/>
            <x v="224"/>
          </reference>
        </references>
      </pivotArea>
    </format>
    <format dxfId="132">
      <pivotArea collapsedLevelsAreSubtotals="1" fieldPosition="0">
        <references count="5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 selected="0">
            <x v="19"/>
          </reference>
          <reference field="7" count="1">
            <x v="118"/>
          </reference>
        </references>
      </pivotArea>
    </format>
    <format dxfId="131">
      <pivotArea collapsedLevelsAreSubtotals="1" fieldPosition="0">
        <references count="6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 selected="0">
            <x v="19"/>
          </reference>
          <reference field="7" count="1" selected="0">
            <x v="118"/>
          </reference>
          <reference field="8" count="5">
            <x v="30"/>
            <x v="134"/>
            <x v="223"/>
            <x v="232"/>
            <x v="240"/>
          </reference>
        </references>
      </pivotArea>
    </format>
    <format dxfId="130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21"/>
          </reference>
        </references>
      </pivotArea>
    </format>
    <format dxfId="129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22"/>
          </reference>
        </references>
      </pivotArea>
    </format>
    <format dxfId="128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27"/>
          </reference>
        </references>
      </pivotArea>
    </format>
    <format dxfId="127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28"/>
          </reference>
        </references>
      </pivotArea>
    </format>
    <format dxfId="126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29"/>
          </reference>
        </references>
      </pivotArea>
    </format>
    <format dxfId="125">
      <pivotArea collapsedLevelsAreSubtotals="1" fieldPosition="0">
        <references count="4">
          <reference field="0" count="1" selected="0">
            <x v="3"/>
          </reference>
          <reference field="4" count="1" selected="0">
            <x v="4"/>
          </reference>
          <reference field="5" count="1" selected="0">
            <x v="10"/>
          </reference>
          <reference field="6" count="1">
            <x v="31"/>
          </reference>
        </references>
      </pivotArea>
    </format>
    <format dxfId="124">
      <pivotArea collapsedLevelsAreSubtotals="1" fieldPosition="0">
        <references count="3">
          <reference field="0" count="1" selected="0">
            <x v="3"/>
          </reference>
          <reference field="4" count="1" selected="0">
            <x v="4"/>
          </reference>
          <reference field="5" count="1">
            <x v="6"/>
          </reference>
        </references>
      </pivotArea>
    </format>
    <format dxfId="123">
      <pivotArea collapsedLevelsAreSubtotals="1" fieldPosition="0">
        <references count="3">
          <reference field="0" count="1" selected="0">
            <x v="3"/>
          </reference>
          <reference field="4" count="1" selected="0">
            <x v="4"/>
          </reference>
          <reference field="5" count="1">
            <x v="13"/>
          </reference>
        </references>
      </pivotArea>
    </format>
    <format dxfId="122">
      <pivotArea collapsedLevelsAreSubtotals="1" fieldPosition="0">
        <references count="3">
          <reference field="0" count="1" selected="0">
            <x v="3"/>
          </reference>
          <reference field="4" count="1" selected="0">
            <x v="4"/>
          </reference>
          <reference field="5" count="1">
            <x v="7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 dinámica5" cacheId="0" applyNumberFormats="0" applyBorderFormats="0" applyFontFormats="0" applyPatternFormats="0" applyAlignmentFormats="0" applyWidthHeightFormats="1" dataCaption="Valores" grandTotalCaption="TOTAL REAL" updatedVersion="8" minRefreshableVersion="3" useAutoFormatting="1" rowGrandTotals="0" itemPrintTitles="1" createdVersion="4" indent="0" outline="1" outlineData="1" multipleFieldFilters="0" rowHeaderCaption="CUENTA" colHeaderCaption="PERIODO">
  <location ref="B11:F18" firstHeaderRow="1" firstDataRow="2" firstDataCol="1" rowPageCount="3" colPageCount="1"/>
  <pivotFields count="10">
    <pivotField axis="axisCol" showAll="0">
      <items count="14">
        <item x="5"/>
        <item x="6"/>
        <item x="7"/>
        <item h="1" x="8"/>
        <item h="1" x="9"/>
        <item h="1" x="10"/>
        <item h="1" x="11"/>
        <item h="1" x="0"/>
        <item h="1" x="1"/>
        <item h="1" x="2"/>
        <item h="1" x="3"/>
        <item h="1" x="4"/>
        <item h="1" x="12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axis="axisPage" multipleItemSelectionAllowed="1" showAll="0">
      <items count="10">
        <item h="1" x="0"/>
        <item h="1" x="1"/>
        <item h="1" x="8"/>
        <item h="1" x="2"/>
        <item h="1" x="3"/>
        <item h="1" x="4"/>
        <item h="1" x="5"/>
        <item h="1" x="6"/>
        <item x="7"/>
        <item t="default"/>
      </items>
    </pivotField>
    <pivotField axis="axisPage" multipleItemSelectionAllowed="1" showAll="0">
      <items count="4">
        <item x="1"/>
        <item x="0"/>
        <item h="1"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11">
        <item sd="0" x="0"/>
        <item sd="0" x="3"/>
        <item x="4"/>
        <item sd="0" x="7"/>
        <item sd="0" x="1"/>
        <item x="8"/>
        <item sd="0" x="2"/>
        <item m="1" x="9"/>
        <item sd="0" x="5"/>
        <item sd="0" x="6"/>
        <item t="default"/>
      </items>
    </pivotField>
    <pivotField axis="axisRow" showAll="0">
      <items count="35">
        <item sd="0" x="4"/>
        <item sd="0" x="9"/>
        <item sd="0" x="7"/>
        <item sd="0" x="5"/>
        <item sd="0" x="6"/>
        <item sd="0" x="3"/>
        <item m="1" x="33"/>
        <item sd="0" x="8"/>
        <item sd="0" x="0"/>
        <item sd="0" x="1"/>
        <item sd="0" x="2"/>
        <item x="17"/>
        <item x="10"/>
        <item sd="0" x="11"/>
        <item sd="0" x="12"/>
        <item x="13"/>
        <item sd="0" x="14"/>
        <item sd="0" x="15"/>
        <item sd="0" x="16"/>
        <item x="18"/>
        <item sd="0" x="19"/>
        <item sd="0" x="22"/>
        <item x="25"/>
        <item x="23"/>
        <item x="24"/>
        <item x="20"/>
        <item x="21"/>
        <item x="26"/>
        <item x="27"/>
        <item x="28"/>
        <item x="29"/>
        <item x="30"/>
        <item x="31"/>
        <item m="1" x="32"/>
        <item t="default"/>
      </items>
    </pivotField>
    <pivotField axis="axisRow" showAll="0">
      <items count="178">
        <item x="5"/>
        <item x="6"/>
        <item x="7"/>
        <item x="8"/>
        <item x="9"/>
        <item x="10"/>
        <item x="11"/>
        <item x="12"/>
        <item x="13"/>
        <item x="14"/>
        <item x="15"/>
        <item x="30"/>
        <item x="16"/>
        <item x="17"/>
        <item x="0"/>
        <item x="1"/>
        <item x="32"/>
        <item x="2"/>
        <item x="33"/>
        <item x="27"/>
        <item x="18"/>
        <item x="3"/>
        <item x="19"/>
        <item x="28"/>
        <item x="34"/>
        <item x="20"/>
        <item x="21"/>
        <item x="22"/>
        <item x="23"/>
        <item x="35"/>
        <item x="4"/>
        <item x="25"/>
        <item x="24"/>
        <item x="29"/>
        <item x="26"/>
        <item x="133"/>
        <item x="36"/>
        <item x="37"/>
        <item x="38"/>
        <item x="39"/>
        <item x="40"/>
        <item x="3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41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78"/>
        <item x="101"/>
        <item x="100"/>
        <item x="102"/>
        <item x="103"/>
        <item x="104"/>
        <item x="105"/>
        <item x="107"/>
        <item x="108"/>
        <item x="109"/>
        <item x="111"/>
        <item x="106"/>
        <item m="1" x="176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7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m="1" x="174"/>
        <item x="172"/>
        <item x="173"/>
        <item t="default"/>
      </items>
    </pivotField>
    <pivotField showAll="0"/>
    <pivotField dataField="1" showAll="0"/>
  </pivotFields>
  <rowFields count="4">
    <field x="4"/>
    <field x="5"/>
    <field x="6"/>
    <field x="7"/>
  </rowFields>
  <rowItems count="6">
    <i>
      <x/>
    </i>
    <i r="1">
      <x v="6"/>
    </i>
    <i>
      <x v="1"/>
    </i>
    <i r="1">
      <x v="1"/>
    </i>
    <i>
      <x v="2"/>
    </i>
    <i r="1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3">
    <pageField fld="2" hier="-1"/>
    <pageField fld="3" hier="-1"/>
    <pageField fld="1" hier="-1"/>
  </pageFields>
  <dataFields count="1">
    <dataField name="PRESUPUESTO" fld="9" baseField="4" baseItem="0" numFmtId="167"/>
  </dataFields>
  <formats count="6">
    <format dxfId="154">
      <pivotArea dataOnly="0" labelOnly="1" grandCol="1" outline="0" fieldPosition="0"/>
    </format>
    <format dxfId="153">
      <pivotArea dataOnly="0" labelOnly="1" grandCol="1" outline="0" fieldPosition="0"/>
    </format>
    <format dxfId="152">
      <pivotArea dataOnly="0" labelOnly="1" fieldPosition="0">
        <references count="1">
          <reference field="0" count="0"/>
        </references>
      </pivotArea>
    </format>
    <format dxfId="151">
      <pivotArea outline="0" collapsedLevelsAreSubtotals="1" fieldPosition="0"/>
    </format>
    <format dxfId="150">
      <pivotArea dataOnly="0" labelOnly="1" grandCol="1" outline="0" fieldPosition="0"/>
    </format>
    <format dxfId="149">
      <pivotArea dataOnly="0" labelOnly="1" fieldPosition="0">
        <references count="1">
          <reference field="0" count="0"/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26920-2434-41BD-BF77-8BE3E59F4F8B}" name="Tabla dinámica4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4" indent="0" outline="1" outlineData="1" multipleFieldFilters="0" rowHeaderCaption="CUENTA" colHeaderCaption="PERIODO">
  <location ref="B10:CU101" firstHeaderRow="1" firstDataRow="4" firstDataCol="1" rowPageCount="1" colPageCount="1"/>
  <pivotFields count="10">
    <pivotField axis="axisCol" showAll="0">
      <items count="14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m="1" x="12"/>
        <item t="default"/>
      </items>
    </pivotField>
    <pivotField axis="axisCol" multipleItemSelectionAllowed="1" showAll="0">
      <items count="5">
        <item x="0"/>
        <item h="1" x="1"/>
        <item h="1" m="1" x="3"/>
        <item h="1" x="2"/>
        <item t="default"/>
      </items>
    </pivotField>
    <pivotField axis="axisCol" multipleItemSelectionAllowed="1" showAll="0">
      <items count="10">
        <item h="1" x="0"/>
        <item h="1" x="1"/>
        <item x="2"/>
        <item x="3"/>
        <item x="4"/>
        <item x="5"/>
        <item x="6"/>
        <item x="7"/>
        <item x="8"/>
        <item t="default"/>
      </items>
    </pivotField>
    <pivotField axis="axisPage" showAll="0">
      <items count="4">
        <item x="1"/>
        <item x="0"/>
        <item m="1" x="2"/>
        <item t="default"/>
      </items>
    </pivotField>
    <pivotField axis="axisRow" showAll="0">
      <items count="9">
        <item x="1"/>
        <item x="2"/>
        <item x="0"/>
        <item x="3"/>
        <item x="4"/>
        <item x="5"/>
        <item x="6"/>
        <item m="1" x="7"/>
        <item t="default"/>
      </items>
    </pivotField>
    <pivotField axis="axisRow" showAll="0">
      <items count="17">
        <item x="0"/>
        <item x="4"/>
        <item x="7"/>
        <item x="1"/>
        <item x="3"/>
        <item sd="0" x="2"/>
        <item sd="0" x="5"/>
        <item x="6"/>
        <item x="8"/>
        <item x="9"/>
        <item x="10"/>
        <item x="11"/>
        <item x="12"/>
        <item x="13"/>
        <item x="14"/>
        <item m="1" x="15"/>
        <item t="default"/>
      </items>
    </pivotField>
    <pivotField axis="axisRow" showAll="0">
      <items count="43">
        <item sd="0" x="7"/>
        <item sd="0" x="4"/>
        <item sd="0" x="9"/>
        <item sd="0" x="5"/>
        <item sd="0" x="6"/>
        <item sd="0" x="3"/>
        <item sd="0" x="0"/>
        <item sd="0" x="1"/>
        <item sd="0" x="8"/>
        <item sd="0" x="2"/>
        <item sd="0" x="17"/>
        <item sd="0" x="10"/>
        <item sd="0" x="11"/>
        <item sd="0" x="12"/>
        <item sd="0" x="13"/>
        <item sd="0" x="14"/>
        <item sd="0" x="15"/>
        <item sd="0" x="16"/>
        <item sd="0" x="18"/>
        <item sd="0" x="19"/>
        <item sd="0" x="22"/>
        <item x="25"/>
        <item sd="0" x="23"/>
        <item x="24"/>
        <item sd="0" x="20"/>
        <item sd="0" x="21"/>
        <item sd="0" x="26"/>
        <item sd="0" x="27"/>
        <item sd="0" x="28"/>
        <item sd="0" x="29"/>
        <item sd="0" x="30"/>
        <item sd="0" x="31"/>
        <item x="32"/>
        <item x="33"/>
        <item x="34"/>
        <item x="35"/>
        <item x="36"/>
        <item m="1" x="38"/>
        <item m="1" x="39"/>
        <item m="1" x="40"/>
        <item m="1" x="41"/>
        <item x="37"/>
        <item t="default"/>
      </items>
    </pivotField>
    <pivotField axis="axisRow" showAll="0">
      <items count="242">
        <item x="5"/>
        <item x="6"/>
        <item x="7"/>
        <item x="8"/>
        <item x="9"/>
        <item x="10"/>
        <item x="11"/>
        <item x="12"/>
        <item x="13"/>
        <item x="14"/>
        <item x="15"/>
        <item x="30"/>
        <item x="16"/>
        <item x="17"/>
        <item x="0"/>
        <item x="1"/>
        <item x="32"/>
        <item x="2"/>
        <item x="33"/>
        <item x="27"/>
        <item x="18"/>
        <item x="3"/>
        <item x="19"/>
        <item x="28"/>
        <item x="34"/>
        <item x="20"/>
        <item x="21"/>
        <item x="22"/>
        <item x="23"/>
        <item x="35"/>
        <item x="4"/>
        <item x="25"/>
        <item x="24"/>
        <item x="29"/>
        <item x="26"/>
        <item x="133"/>
        <item x="36"/>
        <item x="37"/>
        <item x="38"/>
        <item x="39"/>
        <item x="40"/>
        <item x="3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41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78"/>
        <item x="101"/>
        <item x="100"/>
        <item x="102"/>
        <item x="103"/>
        <item x="104"/>
        <item x="105"/>
        <item x="107"/>
        <item x="108"/>
        <item x="109"/>
        <item x="111"/>
        <item x="106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t="default"/>
      </items>
    </pivotField>
    <pivotField showAll="0"/>
    <pivotField dataField="1" showAll="0"/>
  </pivotFields>
  <rowFields count="4">
    <field x="4"/>
    <field x="5"/>
    <field x="6"/>
    <field x="7"/>
  </rowFields>
  <rowItems count="88">
    <i>
      <x/>
    </i>
    <i r="1">
      <x v="5"/>
    </i>
    <i r="1">
      <x v="6"/>
    </i>
    <i>
      <x v="1"/>
    </i>
    <i r="1">
      <x v="4"/>
    </i>
    <i r="2">
      <x v="5"/>
    </i>
    <i r="2">
      <x v="6"/>
    </i>
    <i r="2">
      <x v="24"/>
    </i>
    <i r="2">
      <x v="25"/>
    </i>
    <i r="2">
      <x v="26"/>
    </i>
    <i r="2">
      <x v="30"/>
    </i>
    <i>
      <x v="2"/>
    </i>
    <i r="1">
      <x/>
    </i>
    <i r="2">
      <x v="1"/>
    </i>
    <i r="2">
      <x v="2"/>
    </i>
    <i r="2">
      <x v="3"/>
    </i>
    <i r="2">
      <x v="4"/>
    </i>
    <i r="2">
      <x v="6"/>
    </i>
    <i r="2">
      <x v="9"/>
    </i>
    <i r="2">
      <x v="13"/>
    </i>
    <i r="2">
      <x v="17"/>
    </i>
    <i r="2">
      <x v="19"/>
    </i>
    <i r="2">
      <x v="20"/>
    </i>
    <i r="2">
      <x v="27"/>
    </i>
    <i r="2">
      <x v="28"/>
    </i>
    <i r="2">
      <x v="29"/>
    </i>
    <i r="2">
      <x v="31"/>
    </i>
    <i r="1">
      <x v="2"/>
    </i>
    <i r="2">
      <x v="1"/>
    </i>
    <i r="2">
      <x v="6"/>
    </i>
    <i r="2">
      <x v="9"/>
    </i>
    <i r="1">
      <x v="3"/>
    </i>
    <i r="2">
      <x/>
    </i>
    <i r="2">
      <x v="8"/>
    </i>
    <i r="2">
      <x v="9"/>
    </i>
    <i r="1">
      <x v="7"/>
    </i>
    <i r="2">
      <x v="22"/>
    </i>
    <i>
      <x v="3"/>
    </i>
    <i r="1">
      <x v="7"/>
    </i>
    <i r="2">
      <x v="22"/>
    </i>
    <i r="2">
      <x v="32"/>
    </i>
    <i r="3">
      <x v="186"/>
    </i>
    <i>
      <x v="4"/>
    </i>
    <i r="1">
      <x v="8"/>
    </i>
    <i r="2">
      <x v="6"/>
    </i>
    <i r="2">
      <x v="23"/>
    </i>
    <i r="3">
      <x v="187"/>
    </i>
    <i r="2">
      <x v="33"/>
    </i>
    <i r="3">
      <x v="188"/>
    </i>
    <i r="3">
      <x v="189"/>
    </i>
    <i r="2">
      <x v="34"/>
    </i>
    <i r="3">
      <x v="191"/>
    </i>
    <i>
      <x v="5"/>
    </i>
    <i r="1">
      <x v="3"/>
    </i>
    <i r="2">
      <x/>
    </i>
    <i r="2">
      <x v="8"/>
    </i>
    <i r="2">
      <x v="9"/>
    </i>
    <i r="1">
      <x v="9"/>
    </i>
    <i r="2">
      <x v="1"/>
    </i>
    <i r="2">
      <x v="2"/>
    </i>
    <i r="2">
      <x v="3"/>
    </i>
    <i r="2">
      <x v="4"/>
    </i>
    <i r="2">
      <x v="6"/>
    </i>
    <i r="2">
      <x v="7"/>
    </i>
    <i r="2">
      <x v="9"/>
    </i>
    <i r="2">
      <x v="19"/>
    </i>
    <i r="2">
      <x v="27"/>
    </i>
    <i r="2">
      <x v="29"/>
    </i>
    <i r="2">
      <x v="35"/>
    </i>
    <i r="3">
      <x v="212"/>
    </i>
    <i r="3">
      <x v="213"/>
    </i>
    <i r="1">
      <x v="10"/>
    </i>
    <i r="2">
      <x v="1"/>
    </i>
    <i>
      <x v="6"/>
    </i>
    <i r="1">
      <x v="11"/>
    </i>
    <i r="2">
      <x v="36"/>
    </i>
    <i r="3">
      <x v="63"/>
    </i>
    <i r="2">
      <x v="41"/>
    </i>
    <i r="3">
      <x v="63"/>
    </i>
    <i r="1">
      <x v="12"/>
    </i>
    <i r="2">
      <x v="36"/>
    </i>
    <i r="3">
      <x v="238"/>
    </i>
    <i r="1">
      <x v="13"/>
    </i>
    <i r="2">
      <x v="36"/>
    </i>
    <i r="3">
      <x v="239"/>
    </i>
    <i r="1">
      <x v="14"/>
    </i>
    <i r="2">
      <x v="36"/>
    </i>
    <i r="3">
      <x v="240"/>
    </i>
  </rowItems>
  <colFields count="3">
    <field x="0"/>
    <field x="1"/>
    <field x="2"/>
  </colFields>
  <colItems count="97">
    <i>
      <x/>
      <x/>
      <x v="2"/>
    </i>
    <i r="2">
      <x v="3"/>
    </i>
    <i r="2">
      <x v="4"/>
    </i>
    <i r="2">
      <x v="5"/>
    </i>
    <i r="2">
      <x v="6"/>
    </i>
    <i r="2">
      <x v="7"/>
    </i>
    <i r="2">
      <x v="8"/>
    </i>
    <i t="default" r="1">
      <x/>
    </i>
    <i t="default">
      <x/>
    </i>
    <i>
      <x v="1"/>
      <x/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t="default">
      <x v="1"/>
    </i>
    <i>
      <x v="2"/>
      <x/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t="default">
      <x v="2"/>
    </i>
    <i>
      <x v="3"/>
      <x/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t="default">
      <x v="3"/>
    </i>
    <i>
      <x v="4"/>
      <x/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t="default">
      <x v="4"/>
    </i>
    <i>
      <x v="5"/>
      <x/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t="default">
      <x v="5"/>
    </i>
    <i>
      <x v="6"/>
      <x/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t="default">
      <x v="6"/>
    </i>
    <i>
      <x v="7"/>
      <x/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t="default">
      <x v="7"/>
    </i>
    <i>
      <x v="8"/>
      <x/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t="default">
      <x v="8"/>
    </i>
    <i>
      <x v="9"/>
      <x/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t="default">
      <x v="9"/>
    </i>
    <i>
      <x v="10"/>
      <x/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t="default">
      <x v="10"/>
    </i>
    <i>
      <x v="11"/>
      <x/>
      <x v="2"/>
    </i>
    <i r="2">
      <x v="3"/>
    </i>
    <i r="2">
      <x v="4"/>
    </i>
    <i r="2">
      <x v="5"/>
    </i>
    <i r="2">
      <x v="6"/>
    </i>
    <i r="2">
      <x v="7"/>
    </i>
    <i t="default" r="1">
      <x/>
    </i>
    <i t="default">
      <x v="11"/>
    </i>
  </colItems>
  <pageFields count="1">
    <pageField fld="3" hier="-1"/>
  </pageFields>
  <dataFields count="1">
    <dataField name="ESTADO DE RESULTADOS" fld="9" baseField="4" baseItem="0" numFmtId="167"/>
  </dataFields>
  <formats count="35">
    <format dxfId="121">
      <pivotArea outline="0" collapsedLevelsAreSubtotals="1" fieldPosition="0"/>
    </format>
    <format dxfId="120">
      <pivotArea dataOnly="0" labelOnly="1" outline="0" fieldPosition="0">
        <references count="1">
          <reference field="3" count="0"/>
        </references>
      </pivotArea>
    </format>
    <format dxfId="119">
      <pivotArea field="0" type="button" dataOnly="0" labelOnly="1" outline="0" axis="axisCol" fieldPosition="0"/>
    </format>
    <format dxfId="118">
      <pivotArea field="1" type="button" dataOnly="0" labelOnly="1" outline="0" axis="axisCol" fieldPosition="1"/>
    </format>
    <format dxfId="117">
      <pivotArea type="topRight" dataOnly="0" labelOnly="1" outline="0" fieldPosition="0"/>
    </format>
    <format dxfId="116">
      <pivotArea dataOnly="0" labelOnly="1" fieldPosition="0">
        <references count="1">
          <reference field="0" count="3">
            <x v="7"/>
            <x v="8"/>
            <x v="9"/>
          </reference>
        </references>
      </pivotArea>
    </format>
    <format dxfId="115">
      <pivotArea dataOnly="0" labelOnly="1" fieldPosition="0">
        <references count="2">
          <reference field="0" count="1" selected="0">
            <x v="7"/>
          </reference>
          <reference field="1" count="0"/>
        </references>
      </pivotArea>
    </format>
    <format dxfId="114">
      <pivotArea dataOnly="0" labelOnly="1" fieldPosition="0">
        <references count="2">
          <reference field="0" count="1" selected="0">
            <x v="8"/>
          </reference>
          <reference field="1" count="0"/>
        </references>
      </pivotArea>
    </format>
    <format dxfId="113">
      <pivotArea dataOnly="0" labelOnly="1" fieldPosition="0">
        <references count="2">
          <reference field="0" count="1" selected="0">
            <x v="9"/>
          </reference>
          <reference field="1" count="0"/>
        </references>
      </pivotArea>
    </format>
    <format dxfId="112">
      <pivotArea dataOnly="0" labelOnly="1" fieldPosition="0">
        <references count="1">
          <reference field="0" count="3">
            <x v="7"/>
            <x v="8"/>
            <x v="9"/>
          </reference>
        </references>
      </pivotArea>
    </format>
    <format dxfId="111">
      <pivotArea dataOnly="0" labelOnly="1" fieldPosition="0">
        <references count="1">
          <reference field="0" count="2" defaultSubtotal="1">
            <x v="7"/>
            <x v="8"/>
          </reference>
        </references>
      </pivotArea>
    </format>
    <format dxfId="110">
      <pivotArea dataOnly="0" labelOnly="1" fieldPosition="0">
        <references count="2">
          <reference field="0" count="1" selected="0">
            <x v="7"/>
          </reference>
          <reference field="1" count="0"/>
        </references>
      </pivotArea>
    </format>
    <format dxfId="109">
      <pivotArea dataOnly="0" labelOnly="1" fieldPosition="0">
        <references count="2">
          <reference field="0" count="1" selected="0">
            <x v="8"/>
          </reference>
          <reference field="1" count="0"/>
        </references>
      </pivotArea>
    </format>
    <format dxfId="108">
      <pivotArea dataOnly="0" labelOnly="1" fieldPosition="0">
        <references count="2">
          <reference field="0" count="1" selected="0">
            <x v="9"/>
          </reference>
          <reference field="1" count="0"/>
        </references>
      </pivotArea>
    </format>
    <format dxfId="107">
      <pivotArea dataOnly="0" labelOnly="1" fieldPosition="0">
        <references count="1">
          <reference field="0" count="3">
            <x v="7"/>
            <x v="8"/>
            <x v="9"/>
          </reference>
        </references>
      </pivotArea>
    </format>
    <format dxfId="106">
      <pivotArea dataOnly="0" labelOnly="1" fieldPosition="0">
        <references count="1">
          <reference field="0" count="2" defaultSubtotal="1">
            <x v="7"/>
            <x v="8"/>
          </reference>
        </references>
      </pivotArea>
    </format>
    <format dxfId="105">
      <pivotArea dataOnly="0" labelOnly="1" fieldPosition="0">
        <references count="2">
          <reference field="0" count="1" selected="0">
            <x v="7"/>
          </reference>
          <reference field="1" count="0"/>
        </references>
      </pivotArea>
    </format>
    <format dxfId="104">
      <pivotArea dataOnly="0" labelOnly="1" fieldPosition="0">
        <references count="2">
          <reference field="0" count="1" selected="0">
            <x v="8"/>
          </reference>
          <reference field="1" count="0"/>
        </references>
      </pivotArea>
    </format>
    <format dxfId="103">
      <pivotArea dataOnly="0" labelOnly="1" fieldPosition="0">
        <references count="2">
          <reference field="0" count="1" selected="0">
            <x v="9"/>
          </reference>
          <reference field="1" count="0"/>
        </references>
      </pivotArea>
    </format>
    <format dxfId="102">
      <pivotArea outline="0" collapsedLevelsAreSubtotals="1" fieldPosition="0">
        <references count="1">
          <reference field="0" count="2" selected="0" defaultSubtotal="1">
            <x v="7"/>
            <x v="8"/>
          </reference>
        </references>
      </pivotArea>
    </format>
    <format dxfId="101">
      <pivotArea outline="0" collapsedLevelsAreSubtotals="1" fieldPosition="0">
        <references count="2">
          <reference field="0" count="1" selected="0">
            <x v="9"/>
          </reference>
          <reference field="1" count="0" selected="0"/>
        </references>
      </pivotArea>
    </format>
    <format dxfId="100">
      <pivotArea dataOnly="0" labelOnly="1" outline="0" fieldPosition="0">
        <references count="1">
          <reference field="2" count="0"/>
        </references>
      </pivotArea>
    </format>
    <format dxfId="99">
      <pivotArea dataOnly="0" labelOnly="1" fieldPosition="0">
        <references count="1">
          <reference field="0" count="1">
            <x v="10"/>
          </reference>
        </references>
      </pivotArea>
    </format>
    <format dxfId="98">
      <pivotArea dataOnly="0" labelOnly="1" fieldPosition="0">
        <references count="2">
          <reference field="0" count="1" selected="0">
            <x v="10"/>
          </reference>
          <reference field="1" count="0"/>
        </references>
      </pivotArea>
    </format>
    <format dxfId="97">
      <pivotArea dataOnly="0" labelOnly="1" fieldPosition="0">
        <references count="1">
          <reference field="0" count="4">
            <x v="7"/>
            <x v="8"/>
            <x v="9"/>
            <x v="10"/>
          </reference>
        </references>
      </pivotArea>
    </format>
    <format dxfId="96">
      <pivotArea dataOnly="0" labelOnly="1" fieldPosition="0">
        <references count="1">
          <reference field="0" count="3" defaultSubtotal="1">
            <x v="7"/>
            <x v="8"/>
            <x v="9"/>
          </reference>
        </references>
      </pivotArea>
    </format>
    <format dxfId="95">
      <pivotArea dataOnly="0" labelOnly="1" fieldPosition="0">
        <references count="2">
          <reference field="0" count="1" selected="0">
            <x v="7"/>
          </reference>
          <reference field="1" count="0"/>
        </references>
      </pivotArea>
    </format>
    <format dxfId="94">
      <pivotArea dataOnly="0" labelOnly="1" fieldPosition="0">
        <references count="2">
          <reference field="0" count="1" selected="0">
            <x v="8"/>
          </reference>
          <reference field="1" count="0"/>
        </references>
      </pivotArea>
    </format>
    <format dxfId="93">
      <pivotArea dataOnly="0" labelOnly="1" fieldPosition="0">
        <references count="2">
          <reference field="0" count="1" selected="0">
            <x v="9"/>
          </reference>
          <reference field="1" count="0"/>
        </references>
      </pivotArea>
    </format>
    <format dxfId="92">
      <pivotArea dataOnly="0" labelOnly="1" fieldPosition="0">
        <references count="2">
          <reference field="0" count="1" selected="0">
            <x v="10"/>
          </reference>
          <reference field="1" count="0"/>
        </references>
      </pivotArea>
    </format>
    <format dxfId="91">
      <pivotArea dataOnly="0" labelOnly="1" fieldPosition="0">
        <references count="1">
          <reference field="0" count="3">
            <x v="0"/>
            <x v="1"/>
            <x v="2"/>
          </reference>
        </references>
      </pivotArea>
    </format>
    <format dxfId="90">
      <pivotArea dataOnly="0" labelOnly="1" fieldPosition="0">
        <references count="1">
          <reference field="0" count="2" defaultSubtotal="1">
            <x v="0"/>
            <x v="1"/>
          </reference>
        </references>
      </pivotArea>
    </format>
    <format dxfId="89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88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87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29D4C8-9F96-4D5C-96C6-DA4E6FA8FEAD}" name="Tabla dinámica1" cacheId="2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4" indent="0" outline="1" outlineData="1" multipleFieldFilters="0" rowHeaderCaption="CUENTA" colHeaderCaption="PERIODO">
  <location ref="B11:E33" firstHeaderRow="1" firstDataRow="2" firstDataCol="1" rowPageCount="2" colPageCount="1"/>
  <pivotFields count="9">
    <pivotField axis="axisCol" showAll="0">
      <items count="15">
        <item x="5"/>
        <item x="6"/>
        <item x="7"/>
        <item x="8"/>
        <item x="3"/>
        <item x="9"/>
        <item x="10"/>
        <item x="11"/>
        <item x="0"/>
        <item x="1"/>
        <item x="2"/>
        <item x="12"/>
        <item x="4"/>
        <item h="1" x="13"/>
        <item t="default"/>
      </items>
    </pivotField>
    <pivotField axis="axisPage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h="1" x="7"/>
        <item h="1" x="9"/>
        <item x="8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29">
        <item sd="0" x="22"/>
        <item sd="0" x="23"/>
        <item x="10"/>
        <item sd="0" x="4"/>
        <item sd="0" x="3"/>
        <item sd="0" x="0"/>
        <item sd="0" x="2"/>
        <item sd="0" x="6"/>
        <item sd="0" x="9"/>
        <item sd="0" x="8"/>
        <item sd="0" x="7"/>
        <item x="5"/>
        <item sd="0" x="1"/>
        <item sd="0" x="11"/>
        <item x="12"/>
        <item sd="0" x="13"/>
        <item sd="0" x="14"/>
        <item sd="0" x="15"/>
        <item sd="0" x="16"/>
        <item sd="0" x="17"/>
        <item sd="0" x="18"/>
        <item sd="0" x="20"/>
        <item sd="0" x="19"/>
        <item sd="0" x="21"/>
        <item sd="0" x="26"/>
        <item sd="0" x="24"/>
        <item sd="0" x="25"/>
        <item sd="0" x="27"/>
        <item t="default"/>
      </items>
    </pivotField>
    <pivotField axis="axisRow" showAll="0">
      <items count="194">
        <item sd="0" x="14"/>
        <item sd="0" x="25"/>
        <item sd="0" x="4"/>
        <item x="26"/>
        <item sd="0" x="19"/>
        <item sd="0" x="40"/>
        <item sd="0" x="5"/>
        <item sd="0" x="27"/>
        <item sd="0" x="30"/>
        <item sd="0" x="22"/>
        <item sd="0" x="31"/>
        <item x="20"/>
        <item sd="0" x="6"/>
        <item sd="0" x="41"/>
        <item sd="0" x="21"/>
        <item x="29"/>
        <item sd="0" x="15"/>
        <item sd="0" x="16"/>
        <item sd="0" x="17"/>
        <item sd="0" x="18"/>
        <item sd="0" x="0"/>
        <item sd="0" x="11"/>
        <item sd="0" x="1"/>
        <item sd="0" x="44"/>
        <item sd="0" x="90"/>
        <item sd="0" x="28"/>
        <item sd="0" x="24"/>
        <item sd="0" x="2"/>
        <item sd="0" x="12"/>
        <item sd="0" x="13"/>
        <item sd="0" x="8"/>
        <item sd="0" x="9"/>
        <item sd="0" x="35"/>
        <item sd="0" x="36"/>
        <item sd="0" x="7"/>
        <item sd="0" x="32"/>
        <item x="33"/>
        <item sd="0" x="42"/>
        <item sd="0" x="43"/>
        <item sd="0" x="38"/>
        <item sd="0" x="39"/>
        <item sd="0" x="34"/>
        <item sd="0" x="10"/>
        <item sd="0" x="23"/>
        <item x="3"/>
        <item x="37"/>
        <item sd="0" x="45"/>
        <item x="46"/>
        <item sd="0" x="47"/>
        <item sd="0" x="74"/>
        <item sd="0" x="55"/>
        <item sd="0" x="48"/>
        <item sd="0" x="49"/>
        <item sd="0" x="50"/>
        <item sd="0" x="52"/>
        <item sd="0" x="51"/>
        <item sd="0" x="53"/>
        <item sd="0" x="54"/>
        <item sd="0" x="62"/>
        <item sd="0" x="75"/>
        <item sd="0" x="56"/>
        <item sd="0" x="77"/>
        <item sd="0" x="61"/>
        <item sd="0" x="63"/>
        <item sd="0" x="64"/>
        <item sd="0" x="65"/>
        <item sd="0" x="66"/>
        <item sd="0" x="67"/>
        <item sd="0" x="60"/>
        <item x="68"/>
        <item sd="0" x="69"/>
        <item sd="0" x="70"/>
        <item sd="0" x="71"/>
        <item sd="0" x="72"/>
        <item sd="0" x="73"/>
        <item x="57"/>
        <item x="58"/>
        <item x="59"/>
        <item sd="0" x="76"/>
        <item sd="0" x="78"/>
        <item sd="0" x="79"/>
        <item x="81"/>
        <item sd="0" x="82"/>
        <item x="83"/>
        <item sd="0" x="84"/>
        <item x="80"/>
        <item x="85"/>
        <item x="86"/>
        <item x="87"/>
        <item sd="0" x="88"/>
        <item sd="0" x="89"/>
        <item x="92"/>
        <item sd="0" x="95"/>
        <item sd="0" x="97"/>
        <item sd="0" x="98"/>
        <item sd="0" x="96"/>
        <item x="91"/>
        <item sd="0" x="93"/>
        <item sd="0" x="94"/>
        <item sd="0" x="99"/>
        <item sd="0" x="100"/>
        <item sd="0" x="101"/>
        <item sd="0" x="102"/>
        <item sd="0" x="103"/>
        <item x="104"/>
        <item sd="0" x="105"/>
        <item sd="0" x="106"/>
        <item sd="0" x="109"/>
        <item sd="0" x="107"/>
        <item sd="0" x="108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x="125"/>
        <item x="126"/>
        <item sd="0" x="127"/>
        <item x="128"/>
        <item x="129"/>
        <item sd="0" x="130"/>
        <item x="131"/>
        <item x="132"/>
        <item x="133"/>
        <item x="134"/>
        <item sd="0" x="135"/>
        <item sd="0" x="184"/>
        <item sd="0" x="136"/>
        <item sd="0" x="137"/>
        <item sd="0" x="138"/>
        <item sd="0" x="139"/>
        <item sd="0" x="140"/>
        <item sd="0" x="141"/>
        <item sd="0" x="142"/>
        <item x="143"/>
        <item x="144"/>
        <item x="145"/>
        <item x="146"/>
        <item x="147"/>
        <item x="148"/>
        <item x="149"/>
        <item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5"/>
        <item x="186"/>
        <item x="187"/>
        <item sd="0" x="188"/>
        <item sd="0" x="189"/>
        <item sd="0" x="190"/>
        <item m="1" x="192"/>
        <item x="191"/>
        <item t="default"/>
      </items>
    </pivotField>
    <pivotField axis="axisRow" showAll="0">
      <items count="8">
        <item x="4"/>
        <item x="2"/>
        <item x="3"/>
        <item x="5"/>
        <item x="1"/>
        <item x="0"/>
        <item x="6"/>
        <item t="default"/>
      </items>
    </pivotField>
    <pivotField dataField="1" showAll="0"/>
  </pivotFields>
  <rowFields count="5">
    <field x="3"/>
    <field x="4"/>
    <field x="5"/>
    <field x="6"/>
    <field x="7"/>
  </rowFields>
  <rowItems count="21">
    <i>
      <x/>
    </i>
    <i r="1">
      <x/>
    </i>
    <i r="2">
      <x v="5"/>
    </i>
    <i r="2">
      <x v="7"/>
    </i>
    <i r="2">
      <x v="22"/>
    </i>
    <i r="1">
      <x v="1"/>
    </i>
    <i r="2">
      <x v="17"/>
    </i>
    <i r="2">
      <x v="24"/>
    </i>
    <i>
      <x v="1"/>
    </i>
    <i r="1">
      <x v="2"/>
    </i>
    <i r="2">
      <x/>
    </i>
    <i r="2">
      <x v="1"/>
    </i>
    <i r="2">
      <x v="6"/>
    </i>
    <i r="2">
      <x v="8"/>
    </i>
    <i r="2">
      <x v="9"/>
    </i>
    <i>
      <x v="2"/>
    </i>
    <i r="1">
      <x v="3"/>
    </i>
    <i r="2">
      <x v="3"/>
    </i>
    <i r="2">
      <x v="25"/>
    </i>
    <i r="2">
      <x v="26"/>
    </i>
    <i r="2">
      <x v="27"/>
    </i>
  </rowItems>
  <colFields count="1">
    <field x="0"/>
  </colFields>
  <colItems count="3">
    <i>
      <x/>
    </i>
    <i>
      <x v="1"/>
    </i>
    <i>
      <x v="2"/>
    </i>
  </colItems>
  <pageFields count="2">
    <pageField fld="1" hier="-1"/>
    <pageField fld="2" hier="-1"/>
  </pageFields>
  <dataFields count="1">
    <dataField name="Suma de VALOR" fld="8" baseField="3" baseItem="0" numFmtId="167"/>
  </dataFields>
  <formats count="21">
    <format dxfId="86">
      <pivotArea outline="0" collapsedLevelsAreSubtotals="1" fieldPosition="0"/>
    </format>
    <format dxfId="85">
      <pivotArea dataOnly="0" labelOnly="1" outline="0" fieldPosition="0">
        <references count="1">
          <reference field="2" count="0"/>
        </references>
      </pivotArea>
    </format>
    <format dxfId="84">
      <pivotArea field="0" type="button" dataOnly="0" labelOnly="1" outline="0" axis="axisCol" fieldPosition="0"/>
    </format>
    <format dxfId="83">
      <pivotArea type="topRight" dataOnly="0" labelOnly="1" outline="0" fieldPosition="0"/>
    </format>
    <format dxfId="82">
      <pivotArea dataOnly="0" labelOnly="1" fieldPosition="0">
        <references count="1">
          <reference field="0" count="0"/>
        </references>
      </pivotArea>
    </format>
    <format dxfId="81">
      <pivotArea dataOnly="0" labelOnly="1" grandCol="1" outline="0" fieldPosition="0"/>
    </format>
    <format dxfId="80">
      <pivotArea dataOnly="0" labelOnly="1" outline="0" fieldPosition="0">
        <references count="1">
          <reference field="1" count="0"/>
        </references>
      </pivotArea>
    </format>
    <format dxfId="79">
      <pivotArea collapsedLevelsAreSubtotals="1" fieldPosition="0">
        <references count="5">
          <reference field="0" count="1" selected="0">
            <x v="9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5"/>
          </reference>
          <reference field="6" count="1">
            <x v="52"/>
          </reference>
        </references>
      </pivotArea>
    </format>
    <format dxfId="78">
      <pivotArea collapsedLevelsAreSubtotals="1" fieldPosition="0">
        <references count="5">
          <reference field="0" count="1" selected="0">
            <x v="9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5"/>
          </reference>
          <reference field="6" count="1">
            <x v="54"/>
          </reference>
        </references>
      </pivotArea>
    </format>
    <format dxfId="77">
      <pivotArea collapsedLevelsAreSubtotals="1" fieldPosition="0">
        <references count="5">
          <reference field="0" count="1" selected="0">
            <x v="9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5"/>
          </reference>
          <reference field="6" count="1">
            <x v="59"/>
          </reference>
        </references>
      </pivotArea>
    </format>
    <format dxfId="76">
      <pivotArea dataOnly="0" labelOnly="1" fieldPosition="0">
        <references count="1">
          <reference field="0" count="1">
            <x v="10"/>
          </reference>
        </references>
      </pivotArea>
    </format>
    <format dxfId="75">
      <pivotArea collapsedLevelsAreSubtotals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5"/>
          </reference>
          <reference field="6" count="1">
            <x v="33"/>
          </reference>
        </references>
      </pivotArea>
    </format>
    <format dxfId="74">
      <pivotArea collapsedLevelsAreSubtotals="1" fieldPosition="0">
        <references count="4">
          <reference field="3" count="1" selected="0">
            <x v="0"/>
          </reference>
          <reference field="4" count="1" selected="0">
            <x v="0"/>
          </reference>
          <reference field="5" count="1" selected="0">
            <x v="5"/>
          </reference>
          <reference field="6" count="1">
            <x v="48"/>
          </reference>
        </references>
      </pivotArea>
    </format>
    <format dxfId="73">
      <pivotArea field="0" type="button" dataOnly="0" labelOnly="1" outline="0" axis="axisCol" fieldPosition="0"/>
    </format>
    <format dxfId="72">
      <pivotArea dataOnly="0" labelOnly="1" fieldPosition="0">
        <references count="1">
          <reference field="0" count="1">
            <x v="9"/>
          </reference>
        </references>
      </pivotArea>
    </format>
    <format dxfId="71">
      <pivotArea collapsedLevelsAreSubtotals="1" fieldPosition="0">
        <references count="4">
          <reference field="0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5"/>
          </reference>
        </references>
      </pivotArea>
    </format>
    <format dxfId="70">
      <pivotArea collapsedLevelsAreSubtotals="1" fieldPosition="0">
        <references count="4">
          <reference field="0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7"/>
          </reference>
        </references>
      </pivotArea>
    </format>
    <format dxfId="69">
      <pivotArea collapsedLevelsAreSubtotals="1" fieldPosition="0">
        <references count="4">
          <reference field="0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13"/>
          </reference>
        </references>
      </pivotArea>
    </format>
    <format dxfId="68">
      <pivotArea collapsedLevelsAreSubtotals="1" fieldPosition="0">
        <references count="4">
          <reference field="0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14"/>
          </reference>
        </references>
      </pivotArea>
    </format>
    <format dxfId="67">
      <pivotArea collapsedLevelsAreSubtotals="1" fieldPosition="0">
        <references count="4">
          <reference field="0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20"/>
          </reference>
        </references>
      </pivotArea>
    </format>
    <format dxfId="66">
      <pivotArea collapsedLevelsAreSubtotals="1" fieldPosition="0">
        <references count="4">
          <reference field="0" count="1" selected="0">
            <x v="11"/>
          </reference>
          <reference field="3" count="1" selected="0">
            <x v="0"/>
          </reference>
          <reference field="4" count="1" selected="0">
            <x v="0"/>
          </reference>
          <reference field="5" count="1">
            <x v="22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Tabla dinámica2" cacheId="0" applyNumberFormats="0" applyBorderFormats="0" applyFontFormats="0" applyPatternFormats="0" applyAlignmentFormats="0" applyWidthHeightFormats="1" dataCaption="Valores" grandTotalCaption="TOTAL PRESUPUESTO" updatedVersion="8" minRefreshableVersion="3" useAutoFormatting="1" rowGrandTotals="0" itemPrintTitles="1" createdVersion="4" indent="0" outline="1" outlineData="1" multipleFieldFilters="0" rowHeaderCaption="CUENTA" colHeaderCaption="PERIODO">
  <location ref="A5:E27" firstHeaderRow="1" firstDataRow="2" firstDataCol="1" rowPageCount="3" colPageCount="1"/>
  <pivotFields count="10">
    <pivotField axis="axisCol" showAll="0">
      <items count="14">
        <item x="5"/>
        <item x="6"/>
        <item x="7"/>
        <item h="1" x="8"/>
        <item h="1" x="9"/>
        <item h="1" x="10"/>
        <item h="1" x="11"/>
        <item h="1" x="0"/>
        <item h="1" x="1"/>
        <item h="1" x="2"/>
        <item h="1" x="3"/>
        <item h="1" x="4"/>
        <item h="1" x="12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axis="axisPage" multipleItemSelectionAllowed="1" showAll="0">
      <items count="10">
        <item h="1" x="0"/>
        <item x="1"/>
        <item h="1" x="8"/>
        <item h="1" x="2"/>
        <item h="1" x="3"/>
        <item h="1" x="4"/>
        <item h="1" x="5"/>
        <item h="1" x="6"/>
        <item h="1" x="7"/>
        <item t="default"/>
      </items>
    </pivotField>
    <pivotField axis="axisPage" multipleItemSelectionAllowed="1" showAll="0">
      <items count="4">
        <item x="1"/>
        <item x="0"/>
        <item h="1"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11">
        <item x="0"/>
        <item x="3"/>
        <item x="4"/>
        <item x="1"/>
        <item x="8"/>
        <item x="2"/>
        <item m="1" x="9"/>
        <item x="5"/>
        <item x="6"/>
        <item x="7"/>
        <item t="default"/>
      </items>
    </pivotField>
    <pivotField axis="axisRow" showAll="0">
      <items count="35">
        <item sd="0" x="4"/>
        <item sd="0" x="9"/>
        <item sd="0" x="7"/>
        <item sd="0" x="5"/>
        <item sd="0" x="6"/>
        <item sd="0" x="3"/>
        <item m="1" x="33"/>
        <item sd="0" x="8"/>
        <item sd="0" x="0"/>
        <item sd="0" x="1"/>
        <item sd="0" x="2"/>
        <item x="17"/>
        <item x="10"/>
        <item x="11"/>
        <item x="12"/>
        <item x="13"/>
        <item x="14"/>
        <item x="15"/>
        <item x="16"/>
        <item x="18"/>
        <item x="19"/>
        <item x="22"/>
        <item x="25"/>
        <item x="23"/>
        <item x="24"/>
        <item x="20"/>
        <item x="21"/>
        <item x="26"/>
        <item x="27"/>
        <item x="28"/>
        <item x="29"/>
        <item x="30"/>
        <item x="31"/>
        <item m="1" x="32"/>
        <item t="default"/>
      </items>
    </pivotField>
    <pivotField axis="axisRow" showAll="0">
      <items count="178">
        <item x="5"/>
        <item x="6"/>
        <item x="7"/>
        <item x="8"/>
        <item x="9"/>
        <item x="10"/>
        <item x="11"/>
        <item x="12"/>
        <item x="13"/>
        <item x="14"/>
        <item x="15"/>
        <item x="30"/>
        <item x="16"/>
        <item x="17"/>
        <item x="0"/>
        <item x="1"/>
        <item x="32"/>
        <item x="2"/>
        <item x="33"/>
        <item x="27"/>
        <item x="18"/>
        <item x="3"/>
        <item x="19"/>
        <item x="28"/>
        <item x="34"/>
        <item x="20"/>
        <item x="21"/>
        <item x="22"/>
        <item x="23"/>
        <item x="35"/>
        <item x="4"/>
        <item x="25"/>
        <item x="24"/>
        <item x="29"/>
        <item x="26"/>
        <item x="133"/>
        <item x="36"/>
        <item x="37"/>
        <item x="38"/>
        <item x="39"/>
        <item x="40"/>
        <item x="3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41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78"/>
        <item x="101"/>
        <item x="100"/>
        <item x="102"/>
        <item x="103"/>
        <item x="104"/>
        <item x="105"/>
        <item x="107"/>
        <item x="108"/>
        <item x="109"/>
        <item x="111"/>
        <item x="106"/>
        <item m="1" x="176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7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m="1" x="174"/>
        <item x="172"/>
        <item x="173"/>
        <item t="default"/>
      </items>
    </pivotField>
    <pivotField showAll="0"/>
    <pivotField dataField="1" showAll="0"/>
  </pivotFields>
  <rowFields count="4">
    <field x="4"/>
    <field x="5"/>
    <field x="6"/>
    <field x="7"/>
  </rowFields>
  <rowItems count="21">
    <i>
      <x/>
    </i>
    <i r="1">
      <x v="5"/>
    </i>
    <i r="2">
      <x v="5"/>
    </i>
    <i>
      <x v="1"/>
    </i>
    <i r="1">
      <x v="1"/>
    </i>
    <i r="2">
      <x v="5"/>
    </i>
    <i>
      <x v="2"/>
    </i>
    <i r="1">
      <x/>
    </i>
    <i r="2">
      <x/>
    </i>
    <i r="2">
      <x v="1"/>
    </i>
    <i r="2">
      <x v="3"/>
    </i>
    <i r="2">
      <x v="4"/>
    </i>
    <i r="2">
      <x v="8"/>
    </i>
    <i r="2">
      <x v="9"/>
    </i>
    <i r="2">
      <x v="10"/>
    </i>
    <i r="1">
      <x v="2"/>
    </i>
    <i r="2">
      <x v="10"/>
    </i>
    <i r="1">
      <x v="3"/>
    </i>
    <i r="2">
      <x v="2"/>
    </i>
    <i r="2">
      <x v="7"/>
    </i>
    <i r="2">
      <x v="10"/>
    </i>
  </rowItems>
  <colFields count="1">
    <field x="0"/>
  </colFields>
  <colItems count="4">
    <i>
      <x/>
    </i>
    <i>
      <x v="1"/>
    </i>
    <i>
      <x v="2"/>
    </i>
    <i t="grand">
      <x/>
    </i>
  </colItems>
  <pageFields count="3">
    <pageField fld="2" hier="-1"/>
    <pageField fld="3" hier="-1"/>
    <pageField fld="1" hier="-1"/>
  </pageFields>
  <dataFields count="1">
    <dataField name="PRESUPUESTO" fld="9" baseField="4" baseItem="0" numFmtId="167"/>
  </dataFields>
  <formats count="6">
    <format dxfId="65">
      <pivotArea dataOnly="0" labelOnly="1" grandCol="1" outline="0" fieldPosition="0"/>
    </format>
    <format dxfId="64">
      <pivotArea dataOnly="0" labelOnly="1" grandCol="1" outline="0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outline="0" collapsedLevelsAreSubtotals="1" fieldPosition="0"/>
    </format>
    <format dxfId="61">
      <pivotArea dataOnly="0" labelOnly="1" grandCol="1" outline="0" fieldPosition="0"/>
    </format>
    <format dxfId="60">
      <pivotArea dataOnly="0" labelOnly="1" fieldPosition="0">
        <references count="1">
          <reference field="0" count="0"/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la dinámica1" cacheId="0" applyNumberFormats="0" applyBorderFormats="0" applyFontFormats="0" applyPatternFormats="0" applyAlignmentFormats="0" applyWidthHeightFormats="1" dataCaption="Valores" grandTotalCaption="TOTAL REAL" updatedVersion="8" minRefreshableVersion="3" useAutoFormatting="1" rowGrandTotals="0" colGrandTotals="0" itemPrintTitles="1" createdVersion="4" indent="0" outline="1" outlineData="1" multipleFieldFilters="0" chartFormat="3" rowHeaderCaption="CUENTA" colHeaderCaption="PERIODO">
  <location ref="A10:M21" firstHeaderRow="1" firstDataRow="2" firstDataCol="1" rowPageCount="3" colPageCount="1"/>
  <pivotFields count="10">
    <pivotField axis="axisCol" showAll="0">
      <items count="14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x="12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axis="axisPage" multipleItemSelectionAllowed="1" showAll="0">
      <items count="10">
        <item h="1" x="0"/>
        <item h="1" x="1"/>
        <item h="1" x="8"/>
        <item h="1" x="2"/>
        <item x="3"/>
        <item h="1" x="4"/>
        <item h="1" x="5"/>
        <item h="1" x="6"/>
        <item h="1" x="7"/>
        <item t="default"/>
      </items>
    </pivotField>
    <pivotField axis="axisPage" multipleItemSelectionAllowed="1" showAll="0">
      <items count="4">
        <item x="1"/>
        <item x="0"/>
        <item h="1"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11">
        <item sd="0" x="0"/>
        <item sd="0" x="3"/>
        <item x="4"/>
        <item sd="0" x="2"/>
        <item sd="0" x="7"/>
        <item sd="0" x="1"/>
        <item x="8"/>
        <item sd="0" m="1" x="9"/>
        <item sd="0" x="5"/>
        <item sd="0" x="6"/>
        <item t="default"/>
      </items>
    </pivotField>
    <pivotField axis="axisRow" showAll="0">
      <items count="35">
        <item sd="0" x="7"/>
        <item sd="0" x="4"/>
        <item sd="0" x="9"/>
        <item sd="0" x="5"/>
        <item sd="0" x="6"/>
        <item sd="0" x="3"/>
        <item m="1" x="33"/>
        <item sd="0" x="1"/>
        <item sd="0" x="8"/>
        <item sd="0" x="2"/>
        <item sd="0" x="24"/>
        <item sd="0" x="25"/>
        <item sd="0" x="0"/>
        <item sd="0" x="17"/>
        <item sd="0" x="10"/>
        <item sd="0" x="11"/>
        <item sd="0" x="12"/>
        <item sd="0" x="13"/>
        <item sd="0" x="14"/>
        <item sd="0" x="15"/>
        <item sd="0" x="16"/>
        <item sd="0" x="18"/>
        <item sd="0" x="19"/>
        <item sd="0" x="22"/>
        <item sd="0" x="23"/>
        <item sd="0" x="20"/>
        <item sd="0" x="21"/>
        <item sd="0" x="26"/>
        <item x="27"/>
        <item x="28"/>
        <item x="29"/>
        <item x="30"/>
        <item x="31"/>
        <item m="1" x="32"/>
        <item t="default"/>
      </items>
    </pivotField>
    <pivotField axis="axisRow" showAll="0">
      <items count="178">
        <item x="5"/>
        <item x="6"/>
        <item x="7"/>
        <item x="8"/>
        <item x="9"/>
        <item x="10"/>
        <item x="11"/>
        <item x="12"/>
        <item x="13"/>
        <item x="14"/>
        <item x="15"/>
        <item x="30"/>
        <item x="16"/>
        <item x="17"/>
        <item x="0"/>
        <item x="1"/>
        <item x="32"/>
        <item x="2"/>
        <item x="33"/>
        <item x="27"/>
        <item x="18"/>
        <item x="3"/>
        <item x="19"/>
        <item x="28"/>
        <item x="34"/>
        <item x="20"/>
        <item x="21"/>
        <item x="22"/>
        <item x="23"/>
        <item x="35"/>
        <item x="4"/>
        <item x="25"/>
        <item x="24"/>
        <item x="29"/>
        <item x="26"/>
        <item x="133"/>
        <item x="36"/>
        <item x="37"/>
        <item x="38"/>
        <item x="39"/>
        <item x="40"/>
        <item x="3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41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78"/>
        <item x="101"/>
        <item x="100"/>
        <item x="102"/>
        <item x="103"/>
        <item x="104"/>
        <item x="105"/>
        <item x="107"/>
        <item x="108"/>
        <item x="109"/>
        <item x="111"/>
        <item x="106"/>
        <item m="1" x="176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7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m="1" x="174"/>
        <item x="172"/>
        <item x="173"/>
        <item t="default"/>
      </items>
    </pivotField>
    <pivotField showAll="0"/>
    <pivotField dataField="1" showAll="0"/>
  </pivotFields>
  <rowFields count="4">
    <field x="4"/>
    <field x="5"/>
    <field x="6"/>
    <field x="7"/>
  </rowFields>
  <rowItems count="10">
    <i>
      <x/>
    </i>
    <i r="1">
      <x v="3"/>
    </i>
    <i r="1">
      <x v="8"/>
    </i>
    <i>
      <x v="1"/>
    </i>
    <i r="1">
      <x v="1"/>
    </i>
    <i>
      <x v="2"/>
    </i>
    <i r="1">
      <x/>
    </i>
    <i r="1">
      <x v="4"/>
    </i>
    <i r="1">
      <x v="5"/>
    </i>
    <i r="1">
      <x v="9"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pageFields count="3">
    <pageField fld="2" hier="-1"/>
    <pageField fld="3" hier="-1"/>
    <pageField fld="1" hier="-1"/>
  </pageFields>
  <dataFields count="1">
    <dataField name="COMPORTAMIENTO REAL" fld="9" baseField="4" baseItem="0" numFmtId="167"/>
  </dataFields>
  <formats count="6">
    <format dxfId="59">
      <pivotArea outline="0" collapsedLevelsAreSubtotals="1" fieldPosition="0"/>
    </format>
    <format dxfId="58">
      <pivotArea dataOnly="0" labelOnly="1" grandCol="1" outline="0" fieldPosition="0"/>
    </format>
    <format dxfId="57">
      <pivotArea dataOnly="0" labelOnly="1" grandCol="1" outline="0" fieldPosition="0"/>
    </format>
    <format dxfId="56">
      <pivotArea dataOnly="0" labelOnly="1" fieldPosition="0">
        <references count="1">
          <reference field="0" count="0"/>
        </references>
      </pivotArea>
    </format>
    <format dxfId="55">
      <pivotArea dataOnly="0" labelOnly="1" fieldPosition="0">
        <references count="1">
          <reference field="0" count="0"/>
        </references>
      </pivotArea>
    </format>
    <format dxfId="54">
      <pivotArea collapsedLevelsAreSubtotals="1" fieldPosition="0">
        <references count="3">
          <reference field="0" count="1" selected="0">
            <x v="2"/>
          </reference>
          <reference field="4" count="1" selected="0">
            <x v="0"/>
          </reference>
          <reference field="5" count="1">
            <x v="3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la dinámica1" cacheId="0" applyNumberFormats="0" applyBorderFormats="0" applyFontFormats="0" applyPatternFormats="0" applyAlignmentFormats="0" applyWidthHeightFormats="1" dataCaption="Valores" grandTotalCaption="TOTAL REAL" updatedVersion="8" minRefreshableVersion="3" useAutoFormatting="1" rowGrandTotals="0" colGrandTotals="0" itemPrintTitles="1" createdVersion="4" indent="0" outline="1" outlineData="1" multipleFieldFilters="0" chartFormat="3" rowHeaderCaption="CUENTA" colHeaderCaption="PERIODO">
  <location ref="A10:M21" firstHeaderRow="1" firstDataRow="2" firstDataCol="1" rowPageCount="3" colPageCount="1"/>
  <pivotFields count="10">
    <pivotField axis="axisCol" showAll="0">
      <items count="14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x="12"/>
        <item t="default"/>
      </items>
    </pivotField>
    <pivotField axis="axisPage" multipleItemSelectionAllowed="1" showAll="0">
      <items count="4">
        <item h="1" x="1"/>
        <item x="0"/>
        <item h="1" x="2"/>
        <item t="default"/>
      </items>
    </pivotField>
    <pivotField axis="axisPage" multipleItemSelectionAllowed="1" showAll="0">
      <items count="10">
        <item h="1" x="0"/>
        <item h="1" x="1"/>
        <item h="1" x="8"/>
        <item h="1" x="2"/>
        <item x="3"/>
        <item h="1" x="4"/>
        <item h="1" x="5"/>
        <item h="1" x="6"/>
        <item h="1" x="7"/>
        <item t="default"/>
      </items>
    </pivotField>
    <pivotField axis="axisPage" multipleItemSelectionAllowed="1" showAll="0">
      <items count="4">
        <item x="1"/>
        <item x="0"/>
        <item h="1" x="2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11">
        <item sd="0" x="0"/>
        <item sd="0" x="3"/>
        <item x="4"/>
        <item sd="0" x="2"/>
        <item sd="0" x="7"/>
        <item sd="0" x="1"/>
        <item x="8"/>
        <item sd="0" m="1" x="9"/>
        <item sd="0" x="5"/>
        <item sd="0" x="6"/>
        <item t="default"/>
      </items>
    </pivotField>
    <pivotField axis="axisRow" showAll="0">
      <items count="35">
        <item sd="0" x="7"/>
        <item sd="0" x="4"/>
        <item sd="0" x="9"/>
        <item sd="0" x="5"/>
        <item sd="0" x="6"/>
        <item sd="0" x="3"/>
        <item m="1" x="33"/>
        <item sd="0" x="1"/>
        <item sd="0" x="8"/>
        <item sd="0" x="2"/>
        <item sd="0" x="24"/>
        <item sd="0" x="25"/>
        <item sd="0" x="0"/>
        <item sd="0" x="17"/>
        <item sd="0" x="10"/>
        <item sd="0" x="11"/>
        <item sd="0" x="12"/>
        <item sd="0" x="13"/>
        <item sd="0" x="14"/>
        <item sd="0" x="15"/>
        <item sd="0" x="16"/>
        <item sd="0" x="18"/>
        <item sd="0" x="19"/>
        <item sd="0" x="22"/>
        <item sd="0" x="23"/>
        <item x="20"/>
        <item x="21"/>
        <item x="26"/>
        <item x="27"/>
        <item x="28"/>
        <item x="29"/>
        <item x="30"/>
        <item x="31"/>
        <item m="1" x="32"/>
        <item t="default"/>
      </items>
    </pivotField>
    <pivotField axis="axisRow" showAll="0">
      <items count="178">
        <item x="5"/>
        <item x="6"/>
        <item x="7"/>
        <item x="8"/>
        <item x="9"/>
        <item x="10"/>
        <item x="11"/>
        <item x="12"/>
        <item x="13"/>
        <item x="14"/>
        <item x="15"/>
        <item x="30"/>
        <item x="16"/>
        <item x="17"/>
        <item x="0"/>
        <item x="1"/>
        <item x="32"/>
        <item x="2"/>
        <item x="33"/>
        <item x="27"/>
        <item x="18"/>
        <item x="3"/>
        <item x="19"/>
        <item x="28"/>
        <item x="34"/>
        <item x="20"/>
        <item x="21"/>
        <item x="22"/>
        <item x="23"/>
        <item x="35"/>
        <item x="4"/>
        <item x="25"/>
        <item x="24"/>
        <item x="29"/>
        <item x="26"/>
        <item x="133"/>
        <item x="36"/>
        <item x="37"/>
        <item x="38"/>
        <item x="39"/>
        <item x="40"/>
        <item x="3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41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78"/>
        <item x="101"/>
        <item x="100"/>
        <item x="102"/>
        <item x="103"/>
        <item x="104"/>
        <item x="105"/>
        <item x="107"/>
        <item x="108"/>
        <item x="109"/>
        <item x="111"/>
        <item x="106"/>
        <item m="1" x="176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7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m="1" x="174"/>
        <item x="172"/>
        <item x="173"/>
        <item t="default"/>
      </items>
    </pivotField>
    <pivotField showAll="0"/>
    <pivotField dataField="1" showAll="0"/>
  </pivotFields>
  <rowFields count="4">
    <field x="4"/>
    <field x="5"/>
    <field x="6"/>
    <field x="7"/>
  </rowFields>
  <rowItems count="10">
    <i>
      <x/>
    </i>
    <i r="1">
      <x v="3"/>
    </i>
    <i r="1">
      <x v="8"/>
    </i>
    <i>
      <x v="1"/>
    </i>
    <i r="1">
      <x v="1"/>
    </i>
    <i>
      <x v="2"/>
    </i>
    <i r="1">
      <x/>
    </i>
    <i r="1">
      <x v="4"/>
    </i>
    <i r="1">
      <x v="5"/>
    </i>
    <i r="1">
      <x v="9"/>
    </i>
  </rowItems>
  <colFields count="1">
    <field x="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pageFields count="3">
    <pageField fld="2" hier="-1"/>
    <pageField fld="3" hier="-1"/>
    <pageField fld="1" hier="-1"/>
  </pageFields>
  <dataFields count="1">
    <dataField name="COMPORTAMIENTO REAL" fld="9" baseField="4" baseItem="0" numFmtId="167"/>
  </dataFields>
  <formats count="6">
    <format dxfId="53">
      <pivotArea outline="0" collapsedLevelsAreSubtotals="1" fieldPosition="0"/>
    </format>
    <format dxfId="52">
      <pivotArea dataOnly="0" labelOnly="1" grandCol="1" outline="0" fieldPosition="0"/>
    </format>
    <format dxfId="51">
      <pivotArea dataOnly="0" labelOnly="1" grandCol="1" outline="0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fieldPosition="0">
        <references count="1">
          <reference field="0" count="0"/>
        </references>
      </pivotArea>
    </format>
    <format dxfId="48">
      <pivotArea collapsedLevelsAreSubtotals="1" fieldPosition="0">
        <references count="3">
          <reference field="0" count="1" selected="0">
            <x v="2"/>
          </reference>
          <reference field="4" count="1" selected="0">
            <x v="0"/>
          </reference>
          <reference field="5" count="1">
            <x v="3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145" dT="2024-05-22T02:38:48.71" personId="{CD979413-9CB2-400D-B348-22F59873FA2E}" id="{93D91645-2A9D-4810-8F4E-38AC4F871019}">
    <text>CROW INNOVATION LAB</text>
  </threadedComment>
  <threadedComment ref="G3240" dT="2024-05-22T02:38:48.71" personId="{CD979413-9CB2-400D-B348-22F59873FA2E}" id="{84D8D15B-1453-49DC-833B-D912CB0AC122}">
    <text>CROW INNOVATION LAB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40"/>
  <sheetViews>
    <sheetView workbookViewId="0">
      <selection activeCell="C36" sqref="C36"/>
    </sheetView>
  </sheetViews>
  <sheetFormatPr baseColWidth="10" defaultColWidth="9.140625" defaultRowHeight="15" x14ac:dyDescent="0.25"/>
  <cols>
    <col min="1" max="1" width="40.7109375" bestFit="1" customWidth="1"/>
    <col min="2" max="3" width="20.7109375" bestFit="1" customWidth="1"/>
  </cols>
  <sheetData>
    <row r="1" spans="1:3" collapsed="1" x14ac:dyDescent="0.25">
      <c r="A1" s="256"/>
      <c r="B1" s="257"/>
      <c r="C1" s="257"/>
    </row>
    <row r="2" spans="1:3" ht="21" collapsed="1" x14ac:dyDescent="0.35">
      <c r="A2" s="258" t="s">
        <v>0</v>
      </c>
      <c r="B2" s="257"/>
      <c r="C2" s="257"/>
    </row>
    <row r="3" spans="1:3" ht="15.75" collapsed="1" x14ac:dyDescent="0.25">
      <c r="A3" s="259" t="s">
        <v>1</v>
      </c>
      <c r="B3" s="257"/>
      <c r="C3" s="257"/>
    </row>
    <row r="4" spans="1:3" collapsed="1" x14ac:dyDescent="0.25">
      <c r="A4" s="256">
        <v>901196219</v>
      </c>
      <c r="B4" s="257"/>
      <c r="C4" s="257"/>
    </row>
    <row r="5" spans="1:3" collapsed="1" x14ac:dyDescent="0.25">
      <c r="A5" s="256" t="s">
        <v>2</v>
      </c>
      <c r="B5" s="257"/>
      <c r="C5" s="257"/>
    </row>
    <row r="6" spans="1:3" collapsed="1" x14ac:dyDescent="0.25">
      <c r="A6" s="256" t="s">
        <v>3</v>
      </c>
      <c r="B6" s="257"/>
      <c r="C6" s="257"/>
    </row>
    <row r="7" spans="1:3" collapsed="1" x14ac:dyDescent="0.25">
      <c r="A7" s="256" t="s">
        <v>4</v>
      </c>
      <c r="B7" s="257"/>
      <c r="C7" s="257"/>
    </row>
    <row r="8" spans="1:3" collapsed="1" x14ac:dyDescent="0.25">
      <c r="A8" s="256"/>
      <c r="B8" s="257"/>
      <c r="C8" s="257"/>
    </row>
    <row r="9" spans="1:3" collapsed="1" x14ac:dyDescent="0.25">
      <c r="A9" s="256"/>
      <c r="B9" s="257"/>
      <c r="C9" s="257"/>
    </row>
    <row r="10" spans="1:3" collapsed="1" x14ac:dyDescent="0.25">
      <c r="A10" s="1" t="s">
        <v>5</v>
      </c>
      <c r="B10" s="1" t="s">
        <v>6</v>
      </c>
      <c r="C10" s="1" t="s">
        <v>7</v>
      </c>
    </row>
    <row r="11" spans="1:3" x14ac:dyDescent="0.25">
      <c r="A11" s="2" t="s">
        <v>8</v>
      </c>
      <c r="B11" s="3">
        <v>91428</v>
      </c>
      <c r="C11" s="3">
        <v>0</v>
      </c>
    </row>
    <row r="12" spans="1:3" x14ac:dyDescent="0.25">
      <c r="A12" s="2" t="s">
        <v>9</v>
      </c>
      <c r="B12" s="3">
        <v>91428</v>
      </c>
      <c r="C12" s="3">
        <v>0</v>
      </c>
    </row>
    <row r="13" spans="1:3" x14ac:dyDescent="0.25">
      <c r="A13" s="2" t="s">
        <v>10</v>
      </c>
      <c r="B13" s="3">
        <v>-2952711</v>
      </c>
      <c r="C13" s="3">
        <v>0</v>
      </c>
    </row>
    <row r="14" spans="1:3" x14ac:dyDescent="0.25">
      <c r="A14" s="2" t="s">
        <v>11</v>
      </c>
      <c r="B14" s="3">
        <v>-1400000</v>
      </c>
      <c r="C14" s="3">
        <v>0</v>
      </c>
    </row>
    <row r="15" spans="1:3" x14ac:dyDescent="0.25">
      <c r="A15" s="2" t="s">
        <v>12</v>
      </c>
      <c r="B15" s="3">
        <v>-88211</v>
      </c>
      <c r="C15" s="3">
        <v>0</v>
      </c>
    </row>
    <row r="16" spans="1:3" x14ac:dyDescent="0.25">
      <c r="A16" s="2" t="s">
        <v>13</v>
      </c>
      <c r="B16" s="3">
        <v>-123968</v>
      </c>
      <c r="C16" s="3">
        <v>0</v>
      </c>
    </row>
    <row r="17" spans="1:3" x14ac:dyDescent="0.25">
      <c r="A17" s="2" t="s">
        <v>14</v>
      </c>
      <c r="B17" s="3">
        <v>-14876</v>
      </c>
      <c r="C17" s="3">
        <v>0</v>
      </c>
    </row>
    <row r="18" spans="1:3" x14ac:dyDescent="0.25">
      <c r="A18" s="2" t="s">
        <v>15</v>
      </c>
      <c r="B18" s="3">
        <v>-123968</v>
      </c>
      <c r="C18" s="3">
        <v>0</v>
      </c>
    </row>
    <row r="19" spans="1:3" x14ac:dyDescent="0.25">
      <c r="A19" s="2" t="s">
        <v>16</v>
      </c>
      <c r="B19" s="3">
        <v>-58380</v>
      </c>
      <c r="C19" s="3">
        <v>0</v>
      </c>
    </row>
    <row r="20" spans="1:3" x14ac:dyDescent="0.25">
      <c r="A20" s="2" t="s">
        <v>17</v>
      </c>
      <c r="B20" s="3">
        <v>-912000</v>
      </c>
      <c r="C20" s="3">
        <v>0</v>
      </c>
    </row>
    <row r="21" spans="1:3" x14ac:dyDescent="0.25">
      <c r="A21" s="2" t="s">
        <v>18</v>
      </c>
      <c r="B21" s="3">
        <v>-7308</v>
      </c>
      <c r="C21" s="3">
        <v>0</v>
      </c>
    </row>
    <row r="22" spans="1:3" x14ac:dyDescent="0.25">
      <c r="A22" s="2" t="s">
        <v>19</v>
      </c>
      <c r="B22" s="3">
        <v>-168000</v>
      </c>
      <c r="C22" s="3">
        <v>0</v>
      </c>
    </row>
    <row r="23" spans="1:3" x14ac:dyDescent="0.25">
      <c r="A23" s="2" t="s">
        <v>20</v>
      </c>
      <c r="B23" s="3">
        <v>-56000</v>
      </c>
      <c r="C23" s="3">
        <v>0</v>
      </c>
    </row>
    <row r="24" spans="1:3" x14ac:dyDescent="0.25">
      <c r="A24" s="2" t="s">
        <v>21</v>
      </c>
      <c r="B24" s="3">
        <v>-4714737</v>
      </c>
      <c r="C24" s="3">
        <v>0</v>
      </c>
    </row>
    <row r="25" spans="1:3" x14ac:dyDescent="0.25">
      <c r="A25" s="2" t="s">
        <v>22</v>
      </c>
      <c r="B25" s="3">
        <v>-800000</v>
      </c>
      <c r="C25" s="3">
        <v>0</v>
      </c>
    </row>
    <row r="26" spans="1:3" x14ac:dyDescent="0.25">
      <c r="A26" s="2" t="s">
        <v>23</v>
      </c>
      <c r="B26" s="3">
        <v>-178235</v>
      </c>
      <c r="C26" s="3">
        <v>0</v>
      </c>
    </row>
    <row r="27" spans="1:3" x14ac:dyDescent="0.25">
      <c r="A27" s="2" t="s">
        <v>24</v>
      </c>
      <c r="B27" s="3">
        <v>-450000</v>
      </c>
      <c r="C27" s="3">
        <v>0</v>
      </c>
    </row>
    <row r="28" spans="1:3" x14ac:dyDescent="0.25">
      <c r="A28" s="2" t="s">
        <v>25</v>
      </c>
      <c r="B28" s="3">
        <v>-1622610</v>
      </c>
      <c r="C28" s="3">
        <v>0</v>
      </c>
    </row>
    <row r="29" spans="1:3" x14ac:dyDescent="0.25">
      <c r="A29" s="2" t="s">
        <v>26</v>
      </c>
      <c r="B29" s="3">
        <v>-88074</v>
      </c>
      <c r="C29" s="3">
        <v>0</v>
      </c>
    </row>
    <row r="30" spans="1:3" x14ac:dyDescent="0.25">
      <c r="A30" s="2" t="s">
        <v>27</v>
      </c>
      <c r="B30" s="3">
        <v>-248915</v>
      </c>
      <c r="C30" s="3">
        <v>0</v>
      </c>
    </row>
    <row r="31" spans="1:3" x14ac:dyDescent="0.25">
      <c r="A31" s="2" t="s">
        <v>28</v>
      </c>
      <c r="B31" s="3">
        <v>-4202</v>
      </c>
      <c r="C31" s="3">
        <v>0</v>
      </c>
    </row>
    <row r="32" spans="1:3" x14ac:dyDescent="0.25">
      <c r="A32" s="2" t="s">
        <v>29</v>
      </c>
      <c r="B32" s="3">
        <v>-14572</v>
      </c>
      <c r="C32" s="3">
        <v>0</v>
      </c>
    </row>
    <row r="33" spans="1:3" x14ac:dyDescent="0.25">
      <c r="A33" s="2" t="s">
        <v>30</v>
      </c>
      <c r="B33" s="3">
        <v>-1308129</v>
      </c>
      <c r="C33" s="3">
        <v>0</v>
      </c>
    </row>
    <row r="34" spans="1:3" x14ac:dyDescent="0.25">
      <c r="A34" s="2" t="s">
        <v>31</v>
      </c>
      <c r="B34" s="3">
        <v>-7576020</v>
      </c>
      <c r="C34" s="3">
        <v>0</v>
      </c>
    </row>
    <row r="35" spans="1:3" x14ac:dyDescent="0.25">
      <c r="A35" s="2" t="s">
        <v>32</v>
      </c>
      <c r="B35" s="3">
        <v>-30</v>
      </c>
      <c r="C35" s="3">
        <v>0</v>
      </c>
    </row>
    <row r="36" spans="1:3" x14ac:dyDescent="0.25">
      <c r="A36" s="2" t="s">
        <v>33</v>
      </c>
      <c r="B36" s="3">
        <v>-30</v>
      </c>
      <c r="C36" s="3">
        <v>0</v>
      </c>
    </row>
    <row r="37" spans="1:3" x14ac:dyDescent="0.25">
      <c r="A37" s="2" t="s">
        <v>34</v>
      </c>
      <c r="B37" s="3">
        <v>-7576050</v>
      </c>
      <c r="C37" s="3">
        <v>0</v>
      </c>
    </row>
    <row r="38" spans="1:3" x14ac:dyDescent="0.25">
      <c r="A38" s="2" t="s">
        <v>35</v>
      </c>
      <c r="B38" s="3">
        <v>-7576050</v>
      </c>
      <c r="C38" s="3">
        <v>0</v>
      </c>
    </row>
    <row r="39" spans="1:3" collapsed="1" x14ac:dyDescent="0.25">
      <c r="A39" s="4"/>
      <c r="B39" s="4"/>
      <c r="C39" s="4"/>
    </row>
    <row r="40" spans="1:3" collapsed="1" x14ac:dyDescent="0.25">
      <c r="A40" s="260" t="s">
        <v>36</v>
      </c>
      <c r="B40" s="257"/>
      <c r="C40" s="257"/>
    </row>
  </sheetData>
  <mergeCells count="10">
    <mergeCell ref="A6:C6"/>
    <mergeCell ref="A7:C7"/>
    <mergeCell ref="A8:C8"/>
    <mergeCell ref="A9:C9"/>
    <mergeCell ref="A40:C40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P15"/>
  <sheetViews>
    <sheetView showGridLines="0" showRowColHeaders="0" tabSelected="1" topLeftCell="A4" zoomScaleNormal="100" workbookViewId="0">
      <selection activeCell="K29" sqref="K29"/>
    </sheetView>
  </sheetViews>
  <sheetFormatPr baseColWidth="10" defaultColWidth="10.7109375" defaultRowHeight="15" x14ac:dyDescent="0.25"/>
  <cols>
    <col min="1" max="1" width="9.85546875" customWidth="1"/>
  </cols>
  <sheetData>
    <row r="10" spans="1:16" ht="23.25" x14ac:dyDescent="0.35">
      <c r="A10" s="261" t="s">
        <v>1</v>
      </c>
      <c r="B10" s="261"/>
      <c r="C10" s="261"/>
      <c r="D10" s="261"/>
      <c r="E10" s="261"/>
      <c r="F10" s="261"/>
      <c r="G10" s="261"/>
      <c r="H10" s="261"/>
      <c r="I10" s="261"/>
      <c r="J10" s="261"/>
      <c r="K10" s="261"/>
      <c r="L10" s="261"/>
      <c r="M10" s="261"/>
      <c r="N10" s="261"/>
      <c r="O10" s="261"/>
      <c r="P10" s="261"/>
    </row>
    <row r="11" spans="1:16" ht="23.25" x14ac:dyDescent="0.35">
      <c r="A11" s="262" t="s">
        <v>61</v>
      </c>
      <c r="B11" s="262"/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</row>
    <row r="12" spans="1:16" ht="23.25" x14ac:dyDescent="0.35">
      <c r="A12" s="261" t="s">
        <v>1065</v>
      </c>
      <c r="B12" s="261"/>
      <c r="C12" s="261"/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O12" s="261"/>
      <c r="P12" s="261"/>
    </row>
    <row r="13" spans="1:16" ht="23.25" x14ac:dyDescent="0.3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16" ht="23.25" x14ac:dyDescent="0.3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spans="1:16" ht="23.25" x14ac:dyDescent="0.3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</sheetData>
  <mergeCells count="3">
    <mergeCell ref="A12:P12"/>
    <mergeCell ref="A11:P11"/>
    <mergeCell ref="A10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9207-D558-40F5-A658-33665AA4AE22}">
  <dimension ref="B1:L20"/>
  <sheetViews>
    <sheetView topLeftCell="A4" workbookViewId="0">
      <selection activeCell="C8" sqref="C8"/>
    </sheetView>
  </sheetViews>
  <sheetFormatPr baseColWidth="10" defaultColWidth="10.7109375" defaultRowHeight="15" x14ac:dyDescent="0.25"/>
  <cols>
    <col min="3" max="3" width="15.140625" bestFit="1" customWidth="1"/>
    <col min="4" max="4" width="15.7109375" customWidth="1"/>
    <col min="6" max="6" width="15.140625" bestFit="1" customWidth="1"/>
    <col min="7" max="7" width="14.140625" bestFit="1" customWidth="1"/>
    <col min="8" max="8" width="15.140625" bestFit="1" customWidth="1"/>
    <col min="11" max="11" width="14.140625" bestFit="1" customWidth="1"/>
  </cols>
  <sheetData>
    <row r="1" spans="2:12" x14ac:dyDescent="0.25">
      <c r="H1" s="46" t="s">
        <v>629</v>
      </c>
    </row>
    <row r="3" spans="2:12" x14ac:dyDescent="0.25">
      <c r="C3" s="155">
        <f>55760000+29240000</f>
        <v>85000000</v>
      </c>
      <c r="D3" t="s">
        <v>628</v>
      </c>
    </row>
    <row r="5" spans="2:12" x14ac:dyDescent="0.25">
      <c r="C5" s="46" t="s">
        <v>624</v>
      </c>
      <c r="F5" s="46" t="s">
        <v>641</v>
      </c>
      <c r="K5" s="46" t="s">
        <v>625</v>
      </c>
    </row>
    <row r="6" spans="2:12" x14ac:dyDescent="0.25">
      <c r="B6" t="s">
        <v>285</v>
      </c>
      <c r="C6" s="155" t="e">
        <f>+GETPIVOTDATA("VALOR",'E.R. PPTO - REAL'!$S$11,"CLASE","INGRESO")</f>
        <v>#REF!</v>
      </c>
      <c r="D6" t="s">
        <v>626</v>
      </c>
      <c r="F6" s="155">
        <f>309756699+C8</f>
        <v>497020821.82350004</v>
      </c>
      <c r="G6" t="s">
        <v>285</v>
      </c>
      <c r="H6" s="155">
        <v>112604188</v>
      </c>
      <c r="I6" t="s">
        <v>51</v>
      </c>
    </row>
    <row r="7" spans="2:12" x14ac:dyDescent="0.25">
      <c r="C7" s="155">
        <v>197152511</v>
      </c>
      <c r="D7" t="s">
        <v>627</v>
      </c>
      <c r="F7" s="155">
        <f>+F6*19%</f>
        <v>94433956.146465003</v>
      </c>
      <c r="G7" t="s">
        <v>642</v>
      </c>
      <c r="H7" s="157">
        <f>+C7</f>
        <v>197152511</v>
      </c>
      <c r="I7" t="str">
        <f>+D7</f>
        <v>OCT-NOV</v>
      </c>
    </row>
    <row r="8" spans="2:12" x14ac:dyDescent="0.25">
      <c r="C8" s="157">
        <f>98524122.8235+(10200*8700)</f>
        <v>187264122.82350001</v>
      </c>
      <c r="D8" t="s">
        <v>131</v>
      </c>
      <c r="F8" s="155">
        <v>-18605395</v>
      </c>
      <c r="G8" t="s">
        <v>643</v>
      </c>
      <c r="H8" s="155">
        <f>+C8</f>
        <v>187264122.82350001</v>
      </c>
      <c r="I8" t="str">
        <f>+D8</f>
        <v>DICIEMBRE</v>
      </c>
    </row>
    <row r="9" spans="2:12" x14ac:dyDescent="0.25">
      <c r="C9" s="156" t="e">
        <f>SUM(C6:C8)</f>
        <v>#REF!</v>
      </c>
      <c r="F9" s="155">
        <v>-5816000</v>
      </c>
      <c r="H9" s="159">
        <f>SUM(H6:H8)</f>
        <v>497020821.82350004</v>
      </c>
      <c r="K9" s="155" t="e">
        <f>+C9*3.3/1000</f>
        <v>#REF!</v>
      </c>
    </row>
    <row r="10" spans="2:12" x14ac:dyDescent="0.25">
      <c r="C10" s="155" t="e">
        <f>(+C9*33%)+C3</f>
        <v>#REF!</v>
      </c>
      <c r="D10" t="s">
        <v>636</v>
      </c>
      <c r="E10" s="60" t="e">
        <f>+C10/C9</f>
        <v>#REF!</v>
      </c>
      <c r="F10" s="156">
        <f>SUM(F7:F9)</f>
        <v>70012561.146465003</v>
      </c>
      <c r="G10" t="s">
        <v>644</v>
      </c>
      <c r="K10" s="154">
        <v>-821000</v>
      </c>
      <c r="L10" s="154" t="s">
        <v>371</v>
      </c>
    </row>
    <row r="11" spans="2:12" x14ac:dyDescent="0.25">
      <c r="C11" s="157" t="e">
        <f>+C9*42%</f>
        <v>#REF!</v>
      </c>
      <c r="D11" t="s">
        <v>637</v>
      </c>
      <c r="K11" s="156" t="e">
        <f>SUM(K9:K10)</f>
        <v>#REF!</v>
      </c>
      <c r="L11" t="s">
        <v>645</v>
      </c>
    </row>
    <row r="12" spans="2:12" x14ac:dyDescent="0.25">
      <c r="C12" s="156" t="e">
        <f>+C9-C10-C11</f>
        <v>#REF!</v>
      </c>
      <c r="D12" s="46" t="s">
        <v>638</v>
      </c>
    </row>
    <row r="14" spans="2:12" x14ac:dyDescent="0.25">
      <c r="C14" s="155" t="e">
        <f>+C12*35%</f>
        <v>#REF!</v>
      </c>
      <c r="D14" s="158" t="s">
        <v>639</v>
      </c>
      <c r="F14" s="263" t="s">
        <v>633</v>
      </c>
      <c r="G14" s="263"/>
      <c r="H14" s="263"/>
      <c r="J14" s="263" t="s">
        <v>634</v>
      </c>
      <c r="K14" s="263"/>
      <c r="L14" s="263"/>
    </row>
    <row r="15" spans="2:12" x14ac:dyDescent="0.25">
      <c r="C15" s="155">
        <f>-((10545000)/11)*12</f>
        <v>-11503636.363636363</v>
      </c>
      <c r="D15" t="s">
        <v>640</v>
      </c>
      <c r="F15" t="s">
        <v>631</v>
      </c>
      <c r="G15" s="155">
        <v>19327000</v>
      </c>
      <c r="J15" t="s">
        <v>631</v>
      </c>
      <c r="K15" s="155">
        <v>19327000</v>
      </c>
    </row>
    <row r="16" spans="2:12" x14ac:dyDescent="0.25">
      <c r="C16" s="155">
        <f>-((3815000)/10)*12</f>
        <v>-4578000</v>
      </c>
      <c r="D16" t="s">
        <v>646</v>
      </c>
      <c r="F16" t="s">
        <v>632</v>
      </c>
      <c r="G16" s="157" t="e">
        <f>+C14</f>
        <v>#REF!</v>
      </c>
      <c r="H16" s="155" t="e">
        <f>+G16*75%</f>
        <v>#REF!</v>
      </c>
      <c r="J16" t="s">
        <v>632</v>
      </c>
      <c r="K16" s="157" t="e">
        <f>+C14</f>
        <v>#REF!</v>
      </c>
    </row>
    <row r="17" spans="3:11" x14ac:dyDescent="0.25">
      <c r="C17" s="156" t="e">
        <f>SUM(C14:C16)</f>
        <v>#REF!</v>
      </c>
      <c r="D17" t="s">
        <v>635</v>
      </c>
      <c r="H17" s="157">
        <f>+C15+C16</f>
        <v>-16081636.363636363</v>
      </c>
      <c r="K17" s="155" t="e">
        <f>+(K15+K16)/2</f>
        <v>#REF!</v>
      </c>
    </row>
    <row r="18" spans="3:11" x14ac:dyDescent="0.25">
      <c r="C18" s="157" t="e">
        <f>+H18</f>
        <v>#REF!</v>
      </c>
      <c r="D18" t="s">
        <v>630</v>
      </c>
      <c r="H18" s="156" t="e">
        <f>SUM(H16:H17)</f>
        <v>#REF!</v>
      </c>
      <c r="K18" s="157">
        <f>+C15-C16</f>
        <v>-6925636.3636363633</v>
      </c>
    </row>
    <row r="19" spans="3:11" x14ac:dyDescent="0.25">
      <c r="C19" s="164" t="e">
        <f>+C17+C18</f>
        <v>#REF!</v>
      </c>
      <c r="D19" t="s">
        <v>286</v>
      </c>
      <c r="K19" s="156" t="e">
        <f>SUM(K17:K18)</f>
        <v>#REF!</v>
      </c>
    </row>
    <row r="20" spans="3:11" x14ac:dyDescent="0.25">
      <c r="K20" s="46"/>
    </row>
  </sheetData>
  <mergeCells count="2">
    <mergeCell ref="F14:H14"/>
    <mergeCell ref="J14:L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K114"/>
  <sheetViews>
    <sheetView showGridLines="0" topLeftCell="A5" zoomScale="90" zoomScaleNormal="90" workbookViewId="0">
      <selection activeCell="E22" sqref="E22"/>
    </sheetView>
  </sheetViews>
  <sheetFormatPr baseColWidth="10" defaultColWidth="10.7109375" defaultRowHeight="15" outlineLevelCol="1" x14ac:dyDescent="0.25"/>
  <cols>
    <col min="1" max="1" width="3.5703125" customWidth="1"/>
    <col min="2" max="2" width="37.140625" bestFit="1" customWidth="1"/>
    <col min="3" max="3" width="20.42578125" bestFit="1" customWidth="1"/>
    <col min="4" max="5" width="17.5703125" customWidth="1"/>
    <col min="6" max="8" width="17.28515625" hidden="1" customWidth="1"/>
    <col min="9" max="9" width="19" hidden="1" customWidth="1"/>
    <col min="10" max="12" width="17.28515625" hidden="1" customWidth="1"/>
    <col min="13" max="13" width="17.28515625" hidden="1" customWidth="1" outlineLevel="1"/>
    <col min="14" max="14" width="19" hidden="1" customWidth="1" outlineLevel="1"/>
    <col min="15" max="15" width="15.5703125" style="46" hidden="1" customWidth="1" outlineLevel="1"/>
    <col min="16" max="16" width="14.85546875" hidden="1" customWidth="1" collapsed="1"/>
    <col min="17" max="17" width="2.85546875" customWidth="1"/>
    <col min="18" max="18" width="7.42578125" customWidth="1"/>
    <col min="19" max="19" width="42.140625" bestFit="1" customWidth="1"/>
    <col min="20" max="20" width="16.42578125" bestFit="1" customWidth="1"/>
    <col min="21" max="21" width="14.85546875" bestFit="1" customWidth="1"/>
    <col min="22" max="22" width="17.5703125" bestFit="1" customWidth="1"/>
    <col min="23" max="23" width="17.28515625" bestFit="1" customWidth="1"/>
    <col min="24" max="24" width="16.140625" hidden="1" customWidth="1"/>
    <col min="25" max="25" width="16.140625" hidden="1" customWidth="1" outlineLevel="1"/>
    <col min="26" max="26" width="16.140625" hidden="1" customWidth="1" collapsed="1"/>
    <col min="27" max="29" width="17" hidden="1" customWidth="1"/>
    <col min="30" max="30" width="16.140625" hidden="1" customWidth="1" outlineLevel="1"/>
    <col min="31" max="31" width="18.28515625" hidden="1" customWidth="1" outlineLevel="1" collapsed="1"/>
    <col min="32" max="32" width="16.42578125" hidden="1" customWidth="1" outlineLevel="1"/>
    <col min="33" max="33" width="16.7109375" hidden="1" customWidth="1" collapsed="1"/>
    <col min="34" max="34" width="15.85546875" customWidth="1"/>
    <col min="35" max="35" width="16.85546875" bestFit="1" customWidth="1"/>
    <col min="36" max="36" width="16.5703125" bestFit="1" customWidth="1"/>
    <col min="37" max="37" width="15.42578125" style="62" bestFit="1" customWidth="1"/>
    <col min="38" max="38" width="53.5703125" customWidth="1"/>
    <col min="39" max="39" width="33.140625" bestFit="1" customWidth="1"/>
    <col min="40" max="40" width="23.5703125" customWidth="1"/>
    <col min="41" max="41" width="18.42578125" bestFit="1" customWidth="1"/>
    <col min="42" max="42" width="23.140625" customWidth="1"/>
    <col min="43" max="44" width="16.42578125" bestFit="1" customWidth="1"/>
    <col min="45" max="45" width="17.140625" bestFit="1" customWidth="1"/>
    <col min="46" max="46" width="16.5703125" bestFit="1" customWidth="1"/>
    <col min="47" max="47" width="16.85546875" bestFit="1" customWidth="1"/>
    <col min="48" max="48" width="16.5703125" bestFit="1" customWidth="1"/>
    <col min="49" max="49" width="16.28515625" bestFit="1" customWidth="1"/>
    <col min="50" max="50" width="15.85546875" bestFit="1" customWidth="1"/>
    <col min="51" max="51" width="17.140625" bestFit="1" customWidth="1"/>
    <col min="52" max="52" width="16.85546875" customWidth="1"/>
    <col min="53" max="54" width="16.5703125" bestFit="1" customWidth="1"/>
    <col min="55" max="55" width="16.42578125" bestFit="1" customWidth="1"/>
    <col min="56" max="56" width="15.5703125" bestFit="1" customWidth="1"/>
    <col min="57" max="58" width="16.42578125" bestFit="1" customWidth="1"/>
    <col min="59" max="61" width="17.140625" bestFit="1" customWidth="1"/>
    <col min="62" max="62" width="16.42578125" bestFit="1" customWidth="1"/>
    <col min="63" max="63" width="18.42578125" bestFit="1" customWidth="1"/>
  </cols>
  <sheetData>
    <row r="2" spans="2:63" ht="23.25" x14ac:dyDescent="0.35"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32"/>
      <c r="S2" s="261" t="s">
        <v>1</v>
      </c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17"/>
      <c r="AG2" s="17"/>
      <c r="AH2" s="17"/>
      <c r="AI2" s="17"/>
      <c r="AJ2" s="17"/>
    </row>
    <row r="3" spans="2:63" ht="23.25" x14ac:dyDescent="0.35"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1"/>
      <c r="P3" s="261"/>
      <c r="Q3" s="261"/>
      <c r="R3" s="32"/>
      <c r="S3" s="261" t="s">
        <v>1335</v>
      </c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17"/>
      <c r="AG3" s="17"/>
      <c r="AH3" s="17"/>
      <c r="AI3" s="17"/>
      <c r="AJ3" s="17"/>
    </row>
    <row r="5" spans="2:63" x14ac:dyDescent="0.25">
      <c r="AD5" s="59"/>
    </row>
    <row r="6" spans="2:63" x14ac:dyDescent="0.25">
      <c r="AD6" s="59"/>
    </row>
    <row r="7" spans="2:63" x14ac:dyDescent="0.25">
      <c r="B7" s="7" t="s">
        <v>38</v>
      </c>
      <c r="C7" s="8">
        <v>2025</v>
      </c>
      <c r="F7" s="37"/>
      <c r="S7" s="7" t="s">
        <v>38</v>
      </c>
      <c r="T7" s="8">
        <v>2026</v>
      </c>
      <c r="AG7" s="133"/>
    </row>
    <row r="8" spans="2:63" x14ac:dyDescent="0.25">
      <c r="B8" s="7" t="s">
        <v>57</v>
      </c>
      <c r="C8" t="s">
        <v>139</v>
      </c>
      <c r="S8" s="7" t="s">
        <v>57</v>
      </c>
      <c r="T8" t="s">
        <v>59</v>
      </c>
      <c r="U8" s="154"/>
      <c r="Z8" s="59"/>
      <c r="AA8" s="3"/>
      <c r="AB8" s="59"/>
      <c r="AG8" s="59"/>
    </row>
    <row r="9" spans="2:63" ht="15.75" x14ac:dyDescent="0.25">
      <c r="B9" s="7" t="s">
        <v>127</v>
      </c>
      <c r="C9" t="s">
        <v>129</v>
      </c>
      <c r="P9" s="146"/>
      <c r="S9" s="7" t="s">
        <v>127</v>
      </c>
      <c r="T9" t="s">
        <v>128</v>
      </c>
      <c r="U9" s="249"/>
      <c r="V9" s="249"/>
      <c r="W9" s="249"/>
      <c r="X9" s="249"/>
      <c r="Y9" s="249"/>
      <c r="Z9" s="249"/>
      <c r="AA9" s="249"/>
      <c r="AB9" s="249"/>
      <c r="AC9" s="249"/>
      <c r="AD9" s="249"/>
      <c r="AE9" s="249"/>
      <c r="AF9" s="249"/>
      <c r="AG9" s="250"/>
    </row>
    <row r="10" spans="2:63" ht="15.75" thickBot="1" x14ac:dyDescent="0.3">
      <c r="B10" s="25" t="s">
        <v>140</v>
      </c>
      <c r="C10" s="28">
        <f>+GETPIVOTDATA("VALOR",$B$11,"MES","ENERO","CLASE","INGRESO")-GETPIVOTDATA("VALOR",$B$11,"MES","ENERO","CLASE","COSTO")-GETPIVOTDATA("VALOR",$B$11,"MES","ENERO","CLASE","GASTO")</f>
        <v>122307911.86655585</v>
      </c>
      <c r="D10" s="28">
        <f>+GETPIVOTDATA("VALOR",$B$11,"MES","FEBRERO","CLASE","INGRESO")-GETPIVOTDATA("VALOR",$B$11,"MES","FEBRERO","CLASE","COSTO")-GETPIVOTDATA("VALOR",$B$11,"MES","FEBRERO","CLASE","GASTO")</f>
        <v>120315022.30532686</v>
      </c>
      <c r="E10" s="28">
        <f>+GETPIVOTDATA("VALOR",$B$11,"MES","MARZO","CLASE","INGRESO")-GETPIVOTDATA("VALOR",$B$11,"MES","MARZO","CLASE","COSTO")-GETPIVOTDATA("VALOR",$B$11,"MES","MARZO","CLASE","GASTO")</f>
        <v>173418461.28654608</v>
      </c>
      <c r="F10" s="29" t="e">
        <f>+GETPIVOTDATA("VALOR",$B$11,"MES","ABRIL","CLASE","INGRESO")-GETPIVOTDATA("VALOR",$B$11,"MES","ABRIL","CLASE","COSTO")-GETPIVOTDATA("VALOR",$B$11,"MES","ABRIL","CLASE","GASTO")</f>
        <v>#REF!</v>
      </c>
      <c r="G10" s="29" t="e">
        <f>SUM(C10:F10)</f>
        <v>#REF!</v>
      </c>
      <c r="H10" s="29" t="e">
        <f>+GETPIVOTDATA("VALOR",$B$11,"MES","JUNIO","CLASE","INGRESO")-GETPIVOTDATA("VALOR",$B$11,"MES","JUNIO","CLASE","COSTO")-GETPIVOTDATA("VALOR",$B$11,"MES","JUNIO","CLASE","GASTO")</f>
        <v>#REF!</v>
      </c>
      <c r="I10" s="29">
        <f>+GETPIVOTDATA("VALOR",$B$11,"CLASE","INGRESO")-GETPIVOTDATA("VALOR",$B$11,"CLASE","COSTO")-GETPIVOTDATA("VALOR",$B$11,"CLASE","GASTO")</f>
        <v>416041395.45842886</v>
      </c>
      <c r="J10" s="29" t="e">
        <f>+GETPIVOTDATA("VALOR",$B$11,"MES","AGOSTO","CLASE","INGRESO")-GETPIVOTDATA("VALOR",$B$11,"MES","AGOSTO","CLASE","COSTO")-GETPIVOTDATA("VALOR",$B$11,"MES","AGOSTO","CLASE","GASTO")</f>
        <v>#REF!</v>
      </c>
      <c r="K10" s="29">
        <f>+K13-K15-K17</f>
        <v>0</v>
      </c>
      <c r="L10" s="29">
        <f>+L13-L15-L17</f>
        <v>0</v>
      </c>
      <c r="M10" s="29" t="e">
        <f>+GETPIVOTDATA("VALOR",$B$11,"MES","NOVIEMBRE","CLASE","INGRESO")-GETPIVOTDATA("VALOR",$B$11,"MES","NOVIEMBRE","CLASE","COSTO")-GETPIVOTDATA("VALOR",$B$11,"MES","NOVIEMBRE","CLASE","GASTO")</f>
        <v>#REF!</v>
      </c>
      <c r="N10" s="29" t="e">
        <f>SUM(C10:M10)</f>
        <v>#REF!</v>
      </c>
      <c r="O10" s="29"/>
      <c r="P10" s="65">
        <f>+I10/GETPIVOTDATA("VALOR",$B$11,"CLASE","INGRESO","GRUPO","INGRESO OPERACIONAL")</f>
        <v>0.4604612448555388</v>
      </c>
      <c r="S10" s="25" t="s">
        <v>1064</v>
      </c>
      <c r="T10" s="28">
        <f>+GETPIVOTDATA("VALOR",$S$11,"MES","ENERO","CLASE","INGRESOS")-GETPIVOTDATA("VALOR",$S$11,"MES","ENERO","CLASE","COSTOS DE VENTAS")-GETPIVOTDATA("VALOR",$S$11,"MES","ENERO","CLASE","GASTOS")</f>
        <v>49824624.73999995</v>
      </c>
      <c r="U10" s="224">
        <f>+GETPIVOTDATA("VALOR",$S$11,"MES","FEBRERO","CLASE","INGRESOS")-GETPIVOTDATA("VALOR",$S$11,"MES","FEBRERO","CLASE","COSTOS DE VENTAS")-GETPIVOTDATA("VALOR",$S$11,"MES","FEBRERO","CLASE","GASTOS")</f>
        <v>-8039990.2699999809</v>
      </c>
      <c r="V10" s="28">
        <f>+GETPIVOTDATA("VALOR",$S$11,"MES","MARZO","CLASE","INGRESOS")-GETPIVOTDATA("VALOR",$S$11,"MES","MARZO","CLASE","COSTOS DE VENTAS")-GETPIVOTDATA("VALOR",$S$11,"MES","MARZO","CLASE","GASTOS")</f>
        <v>81139614.939999968</v>
      </c>
      <c r="W10" s="29">
        <f>+GETPIVOTDATA("VALOR",$S$11,"CLASE","INGRESOS")-GETPIVOTDATA("VALOR",$S$11,"CLASE","COSTOS DE VENTAS")-GETPIVOTDATA("VALOR",$S$11,"CLASE","GASTOS")</f>
        <v>122924249.40999991</v>
      </c>
      <c r="X10" s="29">
        <f t="shared" ref="W10:AE10" si="0">+X13-X16-X18</f>
        <v>0</v>
      </c>
      <c r="Y10" s="29">
        <f t="shared" si="0"/>
        <v>0</v>
      </c>
      <c r="Z10" s="29">
        <f>+Z13-Z16-Z18</f>
        <v>0</v>
      </c>
      <c r="AA10" s="29" t="e">
        <f>+GETPIVOTDATA("VALOR",$S$11,"MES","AGOSTO","CLASE","INGRESO")-GETPIVOTDATA("VALOR",$S$11,"MES","AGOSTO","CLASE","COSTO")-GETPIVOTDATA("VALOR",$S$11,"MES","AGOSTO","CLASE","GASTO")</f>
        <v>#REF!</v>
      </c>
      <c r="AB10" s="29" t="e">
        <f>+GETPIVOTDATA("VALOR",$S$11,"MES","SEPTIEMBRE","CLASE","INGRESO")-GETPIVOTDATA("VALOR",$S$11,"MES","SEPTIEMBRE","CLASE","COSTO")-GETPIVOTDATA("VALOR",$S$11,"MES","SEPTIEMBRE","CLASE","GASTO")</f>
        <v>#REF!</v>
      </c>
      <c r="AC10" s="29" t="e">
        <f>+GETPIVOTDATA("VALOR",$S$11,"MES","OCTUBRE","CLASE","INGRESO")-GETPIVOTDATA("VALOR",$S$11,"MES","OCTUBRE","CLASE","COSTO")-GETPIVOTDATA("VALOR",$S$11,"MES","OCTUBRE","CLASE","GASTO")</f>
        <v>#REF!</v>
      </c>
      <c r="AD10" s="29" t="e">
        <f>+GETPIVOTDATA("VALOR",$S$11,"MES","NOVIEMBRE","CLASE","INGRESO")-GETPIVOTDATA("VALOR",$S$11,"MES","NOVIEMBRE","CLASE","COSTO")-GETPIVOTDATA("VALOR",$S$11,"MES","NOVIEMBRE","CLASE","GASTO")</f>
        <v>#REF!</v>
      </c>
      <c r="AE10" s="29">
        <f t="shared" si="0"/>
        <v>0</v>
      </c>
      <c r="AF10" s="167" t="e">
        <f>+GETPIVOTDATA("VALOR",$S$11,"CLASE","INGRESO")-GETPIVOTDATA("VALOR",$S$11,"CLASE","COSTO")-GETPIVOTDATA("VALOR",$S$11,"CLASE","GASTO")</f>
        <v>#REF!</v>
      </c>
      <c r="AG10" s="65" t="e">
        <f>+Z10/GETPIVOTDATA("VALOR",$S$11,"CLASE","INGRESO","GRUPO","INGRESO OPERACIONAL")</f>
        <v>#REF!</v>
      </c>
      <c r="AH10" s="150"/>
      <c r="AI10" s="139"/>
      <c r="AJ10" s="139"/>
    </row>
    <row r="11" spans="2:63" x14ac:dyDescent="0.25">
      <c r="B11" s="7" t="s">
        <v>129</v>
      </c>
      <c r="C11" s="7" t="s">
        <v>60</v>
      </c>
      <c r="O11"/>
      <c r="P11" s="68"/>
      <c r="S11" s="7" t="s">
        <v>144</v>
      </c>
      <c r="T11" s="7" t="s">
        <v>60</v>
      </c>
      <c r="AG11" s="81"/>
      <c r="AH11" s="140"/>
      <c r="AI11" s="140"/>
      <c r="AJ11" s="152"/>
      <c r="AK11" s="60"/>
      <c r="AV11" s="11"/>
    </row>
    <row r="12" spans="2:63" ht="18.75" x14ac:dyDescent="0.25">
      <c r="B12" s="7" t="s">
        <v>42</v>
      </c>
      <c r="C12" s="30" t="s">
        <v>132</v>
      </c>
      <c r="D12" s="30" t="s">
        <v>133</v>
      </c>
      <c r="E12" s="30" t="s">
        <v>134</v>
      </c>
      <c r="F12" s="31" t="s">
        <v>143</v>
      </c>
      <c r="O12"/>
      <c r="P12" s="70" t="s">
        <v>284</v>
      </c>
      <c r="S12" s="7" t="s">
        <v>42</v>
      </c>
      <c r="T12" s="30" t="s">
        <v>132</v>
      </c>
      <c r="U12" s="30" t="s">
        <v>133</v>
      </c>
      <c r="V12" s="30" t="s">
        <v>134</v>
      </c>
      <c r="W12" s="30" t="s">
        <v>143</v>
      </c>
      <c r="AG12" s="70"/>
      <c r="AH12" s="253"/>
      <c r="AI12" s="141"/>
      <c r="AJ12" s="141"/>
      <c r="AK12" s="60"/>
      <c r="AL12" s="30"/>
      <c r="AN12" s="146">
        <v>46023</v>
      </c>
      <c r="AO12" s="146">
        <v>46054</v>
      </c>
      <c r="AP12" s="146">
        <v>46082</v>
      </c>
      <c r="AQ12" s="146">
        <v>46113</v>
      </c>
      <c r="AR12" s="146">
        <v>46143</v>
      </c>
      <c r="AS12" s="146">
        <v>46174</v>
      </c>
      <c r="AT12" s="146">
        <v>46204</v>
      </c>
      <c r="AU12" s="146">
        <v>46235</v>
      </c>
      <c r="AV12" s="146">
        <v>46266</v>
      </c>
      <c r="AW12" s="146">
        <v>46296</v>
      </c>
      <c r="AX12" s="146">
        <v>46327</v>
      </c>
      <c r="AY12" s="146">
        <v>46357</v>
      </c>
      <c r="AZ12" s="146">
        <v>46388</v>
      </c>
      <c r="BA12" s="146">
        <v>46419</v>
      </c>
      <c r="BB12" s="146">
        <v>46447</v>
      </c>
      <c r="BC12" s="146">
        <v>46478</v>
      </c>
      <c r="BD12" s="146">
        <v>46508</v>
      </c>
      <c r="BE12" s="146">
        <v>46539</v>
      </c>
      <c r="BF12" s="146">
        <v>46569</v>
      </c>
      <c r="BG12" s="146">
        <v>46600</v>
      </c>
      <c r="BH12" s="146">
        <v>46631</v>
      </c>
      <c r="BI12" s="146">
        <v>46661</v>
      </c>
      <c r="BJ12" s="146">
        <v>46692</v>
      </c>
      <c r="BK12" s="146">
        <v>46722</v>
      </c>
    </row>
    <row r="13" spans="2:63" x14ac:dyDescent="0.25">
      <c r="B13" s="8" t="s">
        <v>52</v>
      </c>
      <c r="C13" s="11">
        <v>282608992.92062604</v>
      </c>
      <c r="D13" s="11">
        <v>250767959.97050315</v>
      </c>
      <c r="E13" s="11">
        <v>370154886.33880234</v>
      </c>
      <c r="F13" s="11">
        <v>903531839.22993159</v>
      </c>
      <c r="O13"/>
      <c r="P13" s="145">
        <f>+GETPIVOTDATA("VALOR",$B$11,"CLASE","INGRESO")/GETPIVOTDATA("VALOR",$B$11,"CLASE","INGRESO")</f>
        <v>1</v>
      </c>
      <c r="S13" s="8" t="s">
        <v>285</v>
      </c>
      <c r="T13" s="11">
        <v>193043481.16999996</v>
      </c>
      <c r="U13" s="11">
        <v>143527285.88000003</v>
      </c>
      <c r="V13" s="11">
        <v>225891827.51999995</v>
      </c>
      <c r="W13" s="11">
        <v>562462594.56999993</v>
      </c>
      <c r="AG13" s="93" t="e">
        <f>+GETPIVOTDATA("VALOR",$S$11,"CLASE","INGRESO")/GETPIVOTDATA("VALOR",$S$11,"CLASE","INGRESO")</f>
        <v>#REF!</v>
      </c>
      <c r="AH13" s="147"/>
      <c r="AI13" s="239"/>
      <c r="AJ13" s="147"/>
      <c r="AK13" s="122"/>
      <c r="AL13" s="11"/>
      <c r="AM13" s="45" t="s">
        <v>52</v>
      </c>
      <c r="AN13" s="14">
        <v>193043481.16999996</v>
      </c>
      <c r="AO13" s="14">
        <v>143527285.88000003</v>
      </c>
      <c r="AP13" s="14">
        <v>225891827.51999995</v>
      </c>
      <c r="AQ13" s="10"/>
      <c r="AR13" s="10"/>
      <c r="AS13" s="10"/>
      <c r="AT13" s="10"/>
      <c r="AU13" s="10"/>
      <c r="AV13" s="10"/>
      <c r="AW13" s="11"/>
      <c r="AX13" s="2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</row>
    <row r="14" spans="2:63" x14ac:dyDescent="0.25">
      <c r="B14" s="9" t="s">
        <v>142</v>
      </c>
      <c r="C14" s="11">
        <v>282608992.92062604</v>
      </c>
      <c r="D14" s="11">
        <v>250767959.97050315</v>
      </c>
      <c r="E14" s="11">
        <v>370154886.33880234</v>
      </c>
      <c r="F14" s="11">
        <v>903531839.22993159</v>
      </c>
      <c r="O14"/>
      <c r="P14" s="64">
        <f>+GETPIVOTDATA("VALOR",$B$11,"CLASE","INGRESO","GRUPO","INGRESO OPERACIONAL")/GETPIVOTDATA("VALOR",$B$11,"CLASE","INGRESO","GRUPO","INGRESO OPERACIONAL")</f>
        <v>1</v>
      </c>
      <c r="S14" s="9" t="s">
        <v>1083</v>
      </c>
      <c r="T14" s="11">
        <v>193043481.16999996</v>
      </c>
      <c r="U14" s="11">
        <v>143527285.88000003</v>
      </c>
      <c r="V14" s="11">
        <v>225891827.51999995</v>
      </c>
      <c r="W14" s="11">
        <v>562462594.56999993</v>
      </c>
      <c r="AG14" s="94" t="e">
        <f>+GETPIVOTDATA("VALOR",$S$11,"CLASE","INGRESO","GRUPO","INGRESO OPERACIONAL")/GETPIVOTDATA("VALOR",$S$11,"CLASE","INGRESO")</f>
        <v>#REF!</v>
      </c>
      <c r="AH14" s="139"/>
      <c r="AI14" s="139"/>
      <c r="AJ14" s="139"/>
      <c r="AK14" s="47"/>
      <c r="AL14" s="11"/>
      <c r="AM14" s="9" t="s">
        <v>142</v>
      </c>
      <c r="AN14" s="10">
        <v>193043481.16999996</v>
      </c>
      <c r="AO14" s="11">
        <v>143527285.88000003</v>
      </c>
      <c r="AP14" s="11">
        <v>225891827.51999995</v>
      </c>
      <c r="AQ14" s="10"/>
      <c r="AR14" s="10"/>
      <c r="AS14" s="10"/>
      <c r="AT14" s="10"/>
      <c r="AU14" s="10"/>
      <c r="AV14" s="10"/>
      <c r="AW14" s="11"/>
      <c r="AX14" s="11"/>
      <c r="AY14" s="48"/>
      <c r="AZ14" s="48"/>
      <c r="BA14" s="48"/>
      <c r="BB14" s="225"/>
      <c r="BC14" s="48"/>
      <c r="BD14" s="48"/>
      <c r="BE14" s="48"/>
      <c r="BF14" s="48"/>
      <c r="BG14" s="48"/>
      <c r="BH14" s="48"/>
      <c r="BI14" s="48"/>
      <c r="BJ14" s="48"/>
      <c r="BK14" s="48"/>
    </row>
    <row r="15" spans="2:63" x14ac:dyDescent="0.25">
      <c r="B15" s="8" t="s">
        <v>112</v>
      </c>
      <c r="C15" s="11">
        <v>96544492.251176938</v>
      </c>
      <c r="D15" s="11">
        <v>73879685.89583078</v>
      </c>
      <c r="E15" s="11">
        <v>113229482.69422245</v>
      </c>
      <c r="F15" s="11">
        <v>283653660.84123015</v>
      </c>
      <c r="O15"/>
      <c r="P15" s="145">
        <f>+GETPIVOTDATA("VALOR",$B$11,"CLASE","COSTO")/GETPIVOTDATA("VALOR",$B$11,"CLASE","INGRESO","GRUPO","INGRESO OPERACIONAL")</f>
        <v>0.31393875514446118</v>
      </c>
      <c r="S15" s="8" t="s">
        <v>1077</v>
      </c>
      <c r="T15" s="11">
        <v>8904289.3000000007</v>
      </c>
      <c r="U15" s="11">
        <v>8775774</v>
      </c>
      <c r="V15" s="11">
        <v>10284181</v>
      </c>
      <c r="W15" s="11">
        <v>27964244.300000001</v>
      </c>
      <c r="AG15" s="69" t="e">
        <f>+GETPIVOTDATA("VALOR",$S$11,"CLASE","INGRESO","GRUPO","INGRESO NO OPERACIONAL")/GETPIVOTDATA("VALOR",$S$11,"CLASE","INGRESO")</f>
        <v>#REF!</v>
      </c>
      <c r="AH15" s="139"/>
      <c r="AI15" s="139"/>
      <c r="AJ15" s="139"/>
      <c r="AK15" s="47"/>
      <c r="AL15" s="11"/>
      <c r="AM15" s="9" t="s">
        <v>152</v>
      </c>
      <c r="AN15" s="10">
        <v>0</v>
      </c>
      <c r="AO15" s="10"/>
      <c r="AQ15" s="10"/>
      <c r="AR15" s="10"/>
      <c r="AS15" s="10"/>
      <c r="AT15" s="10"/>
      <c r="AU15" s="10"/>
      <c r="AV15" s="10"/>
      <c r="AW15" s="11"/>
      <c r="AX15" s="11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</row>
    <row r="16" spans="2:63" x14ac:dyDescent="0.25">
      <c r="B16" s="9" t="s">
        <v>117</v>
      </c>
      <c r="C16" s="11">
        <v>96544492.251176938</v>
      </c>
      <c r="D16" s="11">
        <v>73879685.89583078</v>
      </c>
      <c r="E16" s="11">
        <v>113229482.69422245</v>
      </c>
      <c r="F16" s="11">
        <v>283653660.84123015</v>
      </c>
      <c r="O16"/>
      <c r="P16" s="64">
        <f>+GETPIVOTDATA("VALOR",$B$11,"CLASE","COSTO","GRUPO","COSTO DE VENTA")/GETPIVOTDATA("VALOR",$B$11,"CLASE","INGRESO","GRUPO","INGRESO OPERACIONAL")</f>
        <v>0.31393875514446118</v>
      </c>
      <c r="S16" s="9" t="s">
        <v>1329</v>
      </c>
      <c r="T16" s="11">
        <v>2777735.3</v>
      </c>
      <c r="U16" s="11">
        <v>1249100</v>
      </c>
      <c r="V16" s="11">
        <v>3724720</v>
      </c>
      <c r="W16" s="11">
        <v>7751555.2999999998</v>
      </c>
      <c r="AG16" s="247" t="e">
        <f>+GETPIVOTDATA("VALOR",$S$11,"CLASE","COSTO")/GETPIVOTDATA("VALOR",$S$11,"CLASE","INGRESO")</f>
        <v>#REF!</v>
      </c>
      <c r="AH16" s="150"/>
      <c r="AI16" s="147"/>
      <c r="AJ16" s="147"/>
      <c r="AK16" s="64"/>
      <c r="AL16" s="11"/>
      <c r="AM16" s="45" t="s">
        <v>112</v>
      </c>
      <c r="AN16" s="14">
        <v>8904289.3000000007</v>
      </c>
      <c r="AO16" s="14">
        <v>8775774</v>
      </c>
      <c r="AP16" s="14">
        <v>10284181</v>
      </c>
      <c r="AQ16" s="10"/>
      <c r="AR16" s="10"/>
      <c r="AS16" s="10"/>
      <c r="AT16" s="10"/>
      <c r="AU16" s="10"/>
      <c r="AV16" s="10"/>
      <c r="AW16" s="11"/>
      <c r="AX16" s="2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</row>
    <row r="17" spans="2:63" x14ac:dyDescent="0.25">
      <c r="B17" s="8" t="s">
        <v>45</v>
      </c>
      <c r="C17" s="11">
        <v>63756588.802893236</v>
      </c>
      <c r="D17" s="11">
        <v>56573251.769345507</v>
      </c>
      <c r="E17" s="11">
        <v>83506942.358033806</v>
      </c>
      <c r="F17" s="11">
        <v>203836782.93027255</v>
      </c>
      <c r="O17"/>
      <c r="P17" s="145">
        <f>+GETPIVOTDATA("VALOR",$B$11,"CLASE","GASTO")/GETPIVOTDATA("VALOR",$B$11,"CLASE","INGRESO","GRUPO","INGRESO OPERACIONAL")</f>
        <v>0.22559999999999997</v>
      </c>
      <c r="S17" s="9" t="s">
        <v>1330</v>
      </c>
      <c r="T17" s="11">
        <v>1751100</v>
      </c>
      <c r="U17" s="11">
        <v>2837710</v>
      </c>
      <c r="V17" s="11">
        <v>2776730</v>
      </c>
      <c r="W17" s="11">
        <v>7365540</v>
      </c>
      <c r="AG17" s="247" t="e">
        <f>+GETPIVOTDATA("VALOR",$S$11,"CLASE","GASTO")/GETPIVOTDATA("VALOR",$S$11,"CLASE","INGRESO")</f>
        <v>#REF!</v>
      </c>
      <c r="AH17" s="41"/>
      <c r="AI17" s="59"/>
      <c r="AJ17" s="41"/>
      <c r="AK17" s="64"/>
      <c r="AL17" s="11"/>
      <c r="AM17" t="s">
        <v>1329</v>
      </c>
      <c r="AN17" s="48">
        <v>2777735.3</v>
      </c>
      <c r="AO17" s="48">
        <v>1249100</v>
      </c>
      <c r="AP17" s="48">
        <v>3724720</v>
      </c>
      <c r="AQ17" s="10"/>
      <c r="AR17" s="10"/>
      <c r="AS17" s="10"/>
      <c r="AT17" s="10"/>
      <c r="AU17" s="10"/>
      <c r="AV17" s="10"/>
      <c r="AW17" s="11"/>
      <c r="AX17" s="11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</row>
    <row r="18" spans="2:63" ht="18" x14ac:dyDescent="0.25">
      <c r="B18" s="9" t="s">
        <v>46</v>
      </c>
      <c r="C18" s="11">
        <v>63756588.802893236</v>
      </c>
      <c r="D18" s="11">
        <v>56573251.769345507</v>
      </c>
      <c r="E18" s="11">
        <v>83506942.358033806</v>
      </c>
      <c r="F18" s="11">
        <v>203836782.93027255</v>
      </c>
      <c r="O18"/>
      <c r="P18" s="64">
        <f>+GETPIVOTDATA("VALOR",$B$11,"CLASE","GASTO","GRUPO","OPERACIONAL DE ADMINISTRACIÓN")/GETPIVOTDATA("VALOR",$B$11,"CLASE","INGRESO","GRUPO","INGRESO OPERACIONAL")</f>
        <v>0.22559999999999997</v>
      </c>
      <c r="S18" s="9" t="s">
        <v>1331</v>
      </c>
      <c r="T18" s="11">
        <v>2645071</v>
      </c>
      <c r="U18" s="11">
        <v>2688079</v>
      </c>
      <c r="V18" s="11">
        <v>2182256</v>
      </c>
      <c r="W18" s="11">
        <v>7515406</v>
      </c>
      <c r="AG18" s="69" t="e">
        <f>+GETPIVOTDATA("VALOR",$S$11,"CLASE","GASTO","GRUPO","OPERACIONAL DE ADMINISTRACIÓN")/GETPIVOTDATA("VALOR",$S$11,"CLASE","INGRESO")</f>
        <v>#REF!</v>
      </c>
      <c r="AH18" s="149"/>
      <c r="AI18" s="151"/>
      <c r="AJ18" s="149"/>
      <c r="AK18" s="122"/>
      <c r="AL18" s="11"/>
      <c r="AM18" t="s">
        <v>1330</v>
      </c>
      <c r="AN18" s="48">
        <v>1751100</v>
      </c>
      <c r="AO18" s="48">
        <v>2837710</v>
      </c>
      <c r="AP18" s="48">
        <v>2776730</v>
      </c>
    </row>
    <row r="19" spans="2:63" x14ac:dyDescent="0.25">
      <c r="O19"/>
      <c r="P19" s="94"/>
      <c r="S19" s="9" t="s">
        <v>1332</v>
      </c>
      <c r="T19" s="11">
        <v>1730383</v>
      </c>
      <c r="U19" s="11">
        <v>2000885</v>
      </c>
      <c r="V19" s="11">
        <v>1456443</v>
      </c>
      <c r="W19" s="11">
        <v>5187711</v>
      </c>
      <c r="AG19" s="69" t="e">
        <f>+GETPIVOTDATA("VALOR",$S$11,"CLASE","GASTO","GRUPO","GASTOS DE VENTAS")/GETPIVOTDATA("VALOR",$S$11,"CLASE","INGRESO")</f>
        <v>#REF!</v>
      </c>
      <c r="AH19" s="11"/>
      <c r="AI19" s="11"/>
      <c r="AJ19" s="11"/>
      <c r="AK19" s="131"/>
      <c r="AL19" s="11"/>
      <c r="AM19" t="s">
        <v>1331</v>
      </c>
      <c r="AN19" s="48">
        <v>2645071</v>
      </c>
      <c r="AO19" s="48">
        <v>2688079</v>
      </c>
      <c r="AP19" s="48">
        <v>2182256</v>
      </c>
    </row>
    <row r="20" spans="2:63" x14ac:dyDescent="0.25">
      <c r="O20"/>
      <c r="P20" s="94"/>
      <c r="S20" s="9" t="s">
        <v>1572</v>
      </c>
      <c r="T20" s="11"/>
      <c r="U20" s="11"/>
      <c r="V20" s="11">
        <v>144032</v>
      </c>
      <c r="W20" s="11">
        <v>144032</v>
      </c>
      <c r="AG20" s="69" t="e">
        <f>+GETPIVOTDATA("VALOR",$S$11,"CLASE","GASTO","GRUPO","NO OPERACIONALES")/GETPIVOTDATA("VALOR",$S$11,"CLASE","INGRESO")</f>
        <v>#REF!</v>
      </c>
      <c r="AH20" s="38"/>
      <c r="AI20" s="11"/>
      <c r="AJ20" s="11"/>
      <c r="AK20" s="41"/>
      <c r="AL20" s="11"/>
      <c r="AM20" t="s">
        <v>1332</v>
      </c>
      <c r="AN20" s="48">
        <v>1730383</v>
      </c>
      <c r="AO20" s="48">
        <v>2000885</v>
      </c>
      <c r="AP20" s="48">
        <v>1456443</v>
      </c>
    </row>
    <row r="21" spans="2:63" x14ac:dyDescent="0.25">
      <c r="O21"/>
      <c r="P21" s="94"/>
      <c r="S21" s="8" t="s">
        <v>1067</v>
      </c>
      <c r="T21" s="11">
        <v>134314567.13</v>
      </c>
      <c r="U21" s="11">
        <v>142791502.15000001</v>
      </c>
      <c r="V21" s="11">
        <v>134468031.57999998</v>
      </c>
      <c r="W21" s="11">
        <v>411574100.86000001</v>
      </c>
      <c r="AG21" s="69"/>
      <c r="AH21" s="11"/>
      <c r="AI21" s="11"/>
      <c r="AJ21" s="11"/>
      <c r="AK21" s="41"/>
      <c r="AL21" s="11"/>
      <c r="AM21" s="8" t="s">
        <v>1572</v>
      </c>
      <c r="AP21" s="48">
        <v>144032</v>
      </c>
      <c r="AQ21" s="10"/>
      <c r="AR21" s="10"/>
      <c r="AS21" s="10"/>
      <c r="AT21" s="10"/>
      <c r="AU21" s="10"/>
      <c r="AV21" s="10"/>
      <c r="AW21" s="11"/>
      <c r="AX21" s="2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</row>
    <row r="22" spans="2:63" x14ac:dyDescent="0.25">
      <c r="O22"/>
      <c r="P22" s="95"/>
      <c r="S22" s="9" t="s">
        <v>1068</v>
      </c>
      <c r="T22" s="11">
        <v>85819508.979999989</v>
      </c>
      <c r="U22" s="11">
        <v>86358543.269999996</v>
      </c>
      <c r="V22" s="11">
        <v>91189192.879999995</v>
      </c>
      <c r="W22" s="11">
        <v>263367245.13</v>
      </c>
      <c r="AG22" s="48"/>
      <c r="AH22" s="48"/>
      <c r="AI22" s="48"/>
      <c r="AJ22" s="48"/>
      <c r="AK22" s="10"/>
      <c r="AL22" s="11"/>
      <c r="AM22" s="45" t="s">
        <v>45</v>
      </c>
      <c r="AN22" s="14">
        <v>134314567.13</v>
      </c>
      <c r="AO22" s="14">
        <v>142791502.15000001</v>
      </c>
      <c r="AP22" s="14">
        <v>134468031.57999998</v>
      </c>
      <c r="AQ22" s="10"/>
      <c r="AR22" s="10"/>
      <c r="AS22" s="10"/>
      <c r="AT22" s="10"/>
      <c r="AU22" s="10"/>
      <c r="AV22" s="10"/>
      <c r="AW22" s="11"/>
      <c r="AX22" s="11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</row>
    <row r="23" spans="2:63" x14ac:dyDescent="0.25">
      <c r="O23"/>
      <c r="P23" s="142"/>
      <c r="S23" s="9" t="s">
        <v>1076</v>
      </c>
      <c r="T23" s="11">
        <v>43550562</v>
      </c>
      <c r="U23" s="11">
        <v>45040726</v>
      </c>
      <c r="V23" s="11">
        <v>40234066</v>
      </c>
      <c r="W23" s="11">
        <v>128825354</v>
      </c>
      <c r="AG23" s="247" t="e">
        <f>+GETPIVOTDATA("VALOR",$S$11,"CLASE","IMPUESTO DE RENTA Y COMPLEMENTARIOS")/GETPIVOTDATA("VALOR",$S$11,"CLASE","INGRESO")</f>
        <v>#REF!</v>
      </c>
      <c r="AH23" s="11"/>
      <c r="AI23" s="11"/>
      <c r="AJ23" s="11"/>
      <c r="AK23" s="153"/>
      <c r="AL23" s="11"/>
      <c r="AM23" s="9" t="s">
        <v>46</v>
      </c>
      <c r="AN23" s="48">
        <v>85819508.979999989</v>
      </c>
      <c r="AO23" s="48">
        <v>86358543.269999996</v>
      </c>
      <c r="AP23" s="48">
        <v>91189192.879999995</v>
      </c>
      <c r="AQ23" s="10"/>
      <c r="AR23" s="10"/>
      <c r="AS23" s="10"/>
      <c r="AT23" s="10"/>
      <c r="AU23" s="10"/>
      <c r="AV23" s="10"/>
      <c r="AW23" s="11"/>
      <c r="AX23" s="11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</row>
    <row r="24" spans="2:63" x14ac:dyDescent="0.25">
      <c r="O24" s="59"/>
      <c r="P24" s="148"/>
      <c r="S24" s="9" t="s">
        <v>50</v>
      </c>
      <c r="T24" s="11">
        <v>4944496.1500000004</v>
      </c>
      <c r="U24" s="11">
        <v>11392232.879999999</v>
      </c>
      <c r="V24" s="11">
        <v>3044772.7</v>
      </c>
      <c r="W24" s="11">
        <v>19381501.73</v>
      </c>
      <c r="AE24" s="155"/>
      <c r="AG24" s="11"/>
      <c r="AH24" s="11"/>
      <c r="AI24" s="11"/>
      <c r="AJ24" s="11"/>
      <c r="AK24" s="59"/>
      <c r="AL24" s="11"/>
      <c r="AM24" s="9" t="s">
        <v>304</v>
      </c>
      <c r="AN24" s="48">
        <v>43550562</v>
      </c>
      <c r="AO24" s="48">
        <v>45040726</v>
      </c>
      <c r="AP24" s="48">
        <v>40234066</v>
      </c>
      <c r="AQ24" s="10"/>
      <c r="AR24" s="10"/>
      <c r="AS24" s="10"/>
      <c r="AT24" s="10"/>
      <c r="AU24" s="10"/>
      <c r="AV24" s="10"/>
      <c r="AW24" s="11"/>
      <c r="AX24" s="11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</row>
    <row r="25" spans="2:63" x14ac:dyDescent="0.25">
      <c r="O25"/>
      <c r="P25" s="67"/>
      <c r="AG25" s="142"/>
      <c r="AH25" s="142"/>
      <c r="AI25" s="142"/>
      <c r="AJ25" s="142"/>
      <c r="AK25" s="41"/>
      <c r="AL25" s="11"/>
      <c r="AM25" s="9" t="s">
        <v>50</v>
      </c>
      <c r="AN25" s="48">
        <v>4944496.1500000004</v>
      </c>
      <c r="AO25" s="48">
        <v>11392232.879999999</v>
      </c>
      <c r="AP25" s="48">
        <v>3044772.7</v>
      </c>
      <c r="AQ25" s="27">
        <f t="shared" ref="AQ25:BK25" si="1">+AQ13-AQ16-AQ21</f>
        <v>0</v>
      </c>
      <c r="AR25" s="27">
        <f t="shared" si="1"/>
        <v>0</v>
      </c>
      <c r="AS25" s="27">
        <f t="shared" si="1"/>
        <v>0</v>
      </c>
      <c r="AT25" s="27">
        <f t="shared" si="1"/>
        <v>0</v>
      </c>
      <c r="AU25" s="27">
        <f t="shared" si="1"/>
        <v>0</v>
      </c>
      <c r="AV25" s="27">
        <f t="shared" si="1"/>
        <v>0</v>
      </c>
      <c r="AW25" s="27">
        <f t="shared" si="1"/>
        <v>0</v>
      </c>
      <c r="AX25" s="27">
        <f t="shared" si="1"/>
        <v>0</v>
      </c>
      <c r="AY25" s="27">
        <f t="shared" si="1"/>
        <v>0</v>
      </c>
      <c r="AZ25" s="27">
        <f t="shared" si="1"/>
        <v>0</v>
      </c>
      <c r="BA25" s="27">
        <f t="shared" si="1"/>
        <v>0</v>
      </c>
      <c r="BB25" s="27">
        <f t="shared" si="1"/>
        <v>0</v>
      </c>
      <c r="BC25" s="27">
        <f t="shared" si="1"/>
        <v>0</v>
      </c>
      <c r="BD25" s="27">
        <f t="shared" si="1"/>
        <v>0</v>
      </c>
      <c r="BE25" s="27">
        <f t="shared" si="1"/>
        <v>0</v>
      </c>
      <c r="BF25" s="27">
        <f t="shared" si="1"/>
        <v>0</v>
      </c>
      <c r="BG25" s="27">
        <f t="shared" si="1"/>
        <v>0</v>
      </c>
      <c r="BH25" s="27">
        <f t="shared" si="1"/>
        <v>0</v>
      </c>
      <c r="BI25" s="27">
        <f t="shared" si="1"/>
        <v>0</v>
      </c>
      <c r="BJ25" s="27">
        <f t="shared" si="1"/>
        <v>0</v>
      </c>
      <c r="BK25" s="27">
        <f t="shared" si="1"/>
        <v>0</v>
      </c>
    </row>
    <row r="26" spans="2:63" x14ac:dyDescent="0.25">
      <c r="O26"/>
      <c r="P26" s="67"/>
      <c r="AG26" s="11"/>
      <c r="AH26" s="11"/>
      <c r="AI26" s="11"/>
      <c r="AJ26" s="11"/>
      <c r="AK26" s="41"/>
      <c r="AL26" s="11"/>
      <c r="AM26" s="46" t="s">
        <v>140</v>
      </c>
      <c r="AN26" s="27">
        <f>+AN13-AN16-AN22</f>
        <v>49824624.73999995</v>
      </c>
      <c r="AO26" s="27">
        <f>+AO13-AO16-AO22</f>
        <v>-8039990.2699999809</v>
      </c>
      <c r="AP26" s="27">
        <f>+AP13-AP16-AP22</f>
        <v>81139614.939999968</v>
      </c>
    </row>
    <row r="27" spans="2:63" x14ac:dyDescent="0.25">
      <c r="O27"/>
      <c r="P27" s="67"/>
      <c r="V27" s="27"/>
      <c r="AG27" s="48"/>
      <c r="AH27" s="48"/>
      <c r="AI27" s="48"/>
      <c r="AJ27" s="48"/>
      <c r="AK27" s="64"/>
      <c r="AL27" s="11"/>
      <c r="AM27" s="255" t="s">
        <v>62</v>
      </c>
      <c r="AN27" s="41">
        <f>+AN26/AN13</f>
        <v>0.25810052967353436</v>
      </c>
      <c r="AO27" s="41">
        <f>+AO26/AO13</f>
        <v>-5.6017155349276503E-2</v>
      </c>
      <c r="AP27" s="41">
        <f>+AP26/AP13</f>
        <v>0.35919677055521654</v>
      </c>
    </row>
    <row r="28" spans="2:63" x14ac:dyDescent="0.25">
      <c r="O28"/>
      <c r="P28" s="67"/>
      <c r="AG28" s="11"/>
      <c r="AH28" s="11"/>
      <c r="AI28" s="11"/>
      <c r="AJ28" s="11"/>
      <c r="AK28" s="41"/>
      <c r="AL28" s="11"/>
    </row>
    <row r="29" spans="2:63" x14ac:dyDescent="0.25">
      <c r="O29"/>
      <c r="P29" s="69"/>
      <c r="AG29" s="11"/>
      <c r="AH29" s="11"/>
      <c r="AI29" s="11"/>
      <c r="AJ29" s="11"/>
      <c r="AK29" s="41"/>
      <c r="AL29" s="11"/>
    </row>
    <row r="30" spans="2:63" x14ac:dyDescent="0.25">
      <c r="O30"/>
      <c r="P30" s="67"/>
      <c r="AG30" s="11"/>
      <c r="AH30" s="11"/>
      <c r="AI30" s="11"/>
      <c r="AJ30" s="11"/>
      <c r="AK30" s="3"/>
      <c r="AL30" s="11"/>
    </row>
    <row r="31" spans="2:63" x14ac:dyDescent="0.25">
      <c r="O31"/>
      <c r="P31" s="67"/>
      <c r="AG31" s="11"/>
      <c r="AH31" s="11"/>
      <c r="AI31" s="11"/>
      <c r="AJ31" s="11"/>
      <c r="AK31" s="59"/>
    </row>
    <row r="32" spans="2:63" x14ac:dyDescent="0.25">
      <c r="P32" s="67"/>
      <c r="Q32" s="49"/>
      <c r="AG32" s="11"/>
      <c r="AH32" s="11"/>
      <c r="AI32" s="11"/>
      <c r="AJ32" s="11"/>
      <c r="AK32" s="41"/>
      <c r="AL32" s="49"/>
    </row>
    <row r="33" spans="13:38" x14ac:dyDescent="0.25">
      <c r="P33" s="67"/>
      <c r="AG33" s="11"/>
      <c r="AH33" s="11"/>
      <c r="AI33" s="11"/>
      <c r="AJ33" s="11"/>
      <c r="AK33" s="41"/>
    </row>
    <row r="34" spans="13:38" x14ac:dyDescent="0.25">
      <c r="O34"/>
      <c r="P34" s="67"/>
      <c r="AG34" s="11"/>
      <c r="AH34" s="11"/>
      <c r="AI34" s="11"/>
      <c r="AJ34" s="11"/>
      <c r="AK34" s="41"/>
    </row>
    <row r="35" spans="13:38" x14ac:dyDescent="0.25">
      <c r="O35"/>
      <c r="P35" s="67"/>
      <c r="AG35" s="11"/>
      <c r="AH35" s="11"/>
      <c r="AI35" s="11"/>
      <c r="AJ35" s="11"/>
      <c r="AK35" s="41"/>
    </row>
    <row r="36" spans="13:38" x14ac:dyDescent="0.25">
      <c r="O36"/>
      <c r="P36" s="67"/>
      <c r="AG36" s="11"/>
      <c r="AH36" s="11"/>
      <c r="AI36" s="11"/>
      <c r="AJ36" s="11"/>
      <c r="AK36" s="41"/>
    </row>
    <row r="37" spans="13:38" x14ac:dyDescent="0.25">
      <c r="AG37" s="49"/>
      <c r="AH37" s="49"/>
      <c r="AI37" s="49"/>
      <c r="AJ37" s="49"/>
      <c r="AK37" s="71"/>
      <c r="AL37" s="49"/>
    </row>
    <row r="38" spans="13:38" x14ac:dyDescent="0.25">
      <c r="AK38" s="66"/>
      <c r="AL38" s="63"/>
    </row>
    <row r="39" spans="13:38" x14ac:dyDescent="0.25">
      <c r="AK39" s="66"/>
      <c r="AL39" s="27"/>
    </row>
    <row r="40" spans="13:38" x14ac:dyDescent="0.25">
      <c r="AK40" s="66"/>
    </row>
    <row r="41" spans="13:38" x14ac:dyDescent="0.25">
      <c r="AK41" s="66"/>
      <c r="AL41" s="63"/>
    </row>
    <row r="42" spans="13:38" x14ac:dyDescent="0.25">
      <c r="AK42" s="66"/>
    </row>
    <row r="43" spans="13:38" x14ac:dyDescent="0.25">
      <c r="AK43" s="66"/>
    </row>
    <row r="44" spans="13:38" x14ac:dyDescent="0.25">
      <c r="AK44" s="66"/>
    </row>
    <row r="45" spans="13:38" x14ac:dyDescent="0.25">
      <c r="AK45" s="66"/>
    </row>
    <row r="46" spans="13:38" x14ac:dyDescent="0.25">
      <c r="AK46" s="66"/>
    </row>
    <row r="47" spans="13:38" x14ac:dyDescent="0.25">
      <c r="M47" t="s">
        <v>130</v>
      </c>
      <c r="N47" t="s">
        <v>131</v>
      </c>
      <c r="AK47" s="66"/>
    </row>
    <row r="48" spans="13:38" x14ac:dyDescent="0.25">
      <c r="M48" s="27" t="e">
        <f>+M10</f>
        <v>#REF!</v>
      </c>
      <c r="N48" s="27" t="e">
        <f>+N10</f>
        <v>#REF!</v>
      </c>
      <c r="AK48" s="66"/>
    </row>
    <row r="49" spans="13:37" x14ac:dyDescent="0.25">
      <c r="M49" s="27" t="e">
        <f>+AD10</f>
        <v>#REF!</v>
      </c>
      <c r="N49" s="27">
        <f>+AE10</f>
        <v>0</v>
      </c>
      <c r="AK49" s="66"/>
    </row>
    <row r="50" spans="13:37" x14ac:dyDescent="0.25">
      <c r="AK50" s="66"/>
    </row>
    <row r="65" spans="31:32" ht="16.5" x14ac:dyDescent="0.3">
      <c r="AE65" s="75"/>
      <c r="AF65" s="74"/>
    </row>
    <row r="66" spans="31:32" ht="17.25" thickBot="1" x14ac:dyDescent="0.35">
      <c r="AE66" s="73">
        <v>-806334</v>
      </c>
      <c r="AF66" s="74"/>
    </row>
    <row r="67" spans="31:32" ht="17.25" thickBot="1" x14ac:dyDescent="0.35">
      <c r="AE67" s="76"/>
      <c r="AF67" s="77"/>
    </row>
    <row r="68" spans="31:32" ht="17.25" thickBot="1" x14ac:dyDescent="0.35">
      <c r="AE68" s="78"/>
      <c r="AF68" s="79"/>
    </row>
    <row r="69" spans="31:32" ht="17.25" thickBot="1" x14ac:dyDescent="0.35">
      <c r="AE69" s="78"/>
      <c r="AF69" s="79"/>
    </row>
    <row r="70" spans="31:32" ht="17.25" thickBot="1" x14ac:dyDescent="0.35">
      <c r="AE70" s="72"/>
      <c r="AF70" s="74"/>
    </row>
    <row r="71" spans="31:32" ht="17.25" thickBot="1" x14ac:dyDescent="0.35">
      <c r="AE71" s="80"/>
      <c r="AF71" s="79"/>
    </row>
    <row r="112" spans="3:12" x14ac:dyDescent="0.25">
      <c r="C112" t="s">
        <v>132</v>
      </c>
      <c r="D112" t="s">
        <v>133</v>
      </c>
      <c r="E112" t="s">
        <v>134</v>
      </c>
      <c r="F112" t="s">
        <v>135</v>
      </c>
      <c r="G112" t="s">
        <v>136</v>
      </c>
      <c r="H112" t="s">
        <v>137</v>
      </c>
      <c r="I112" t="s">
        <v>138</v>
      </c>
      <c r="J112" t="s">
        <v>44</v>
      </c>
      <c r="K112" t="s">
        <v>51</v>
      </c>
      <c r="L112" t="s">
        <v>126</v>
      </c>
    </row>
    <row r="113" spans="2:12" x14ac:dyDescent="0.25">
      <c r="B113" t="s">
        <v>321</v>
      </c>
      <c r="C113" s="10">
        <v>4463158.5300000012</v>
      </c>
      <c r="D113" s="10">
        <v>1436994.7399999984</v>
      </c>
      <c r="E113" s="10">
        <v>9386186.6799999997</v>
      </c>
      <c r="F113" s="10">
        <v>674977.36999999732</v>
      </c>
      <c r="G113" s="10">
        <v>4229930.1599999964</v>
      </c>
      <c r="H113" s="10">
        <v>4846082.7300000004</v>
      </c>
      <c r="I113" s="27">
        <f>+I10</f>
        <v>416041395.45842886</v>
      </c>
      <c r="J113" s="27" t="e">
        <f>+J10</f>
        <v>#REF!</v>
      </c>
      <c r="K113" s="27">
        <f>+K10</f>
        <v>0</v>
      </c>
      <c r="L113" s="27">
        <f>+L10</f>
        <v>0</v>
      </c>
    </row>
    <row r="114" spans="2:12" x14ac:dyDescent="0.25">
      <c r="B114" t="s">
        <v>322</v>
      </c>
      <c r="C114" s="10">
        <v>7291265.9700000025</v>
      </c>
      <c r="D114" s="10">
        <v>6559927.2400000002</v>
      </c>
      <c r="E114" s="10">
        <v>10493417.660000004</v>
      </c>
      <c r="F114" s="10">
        <v>8366502.089999998</v>
      </c>
      <c r="G114" s="10">
        <v>7780923.2600000072</v>
      </c>
      <c r="H114" s="10">
        <v>9761694.9600000046</v>
      </c>
      <c r="I114" s="27">
        <f>+Z10</f>
        <v>0</v>
      </c>
      <c r="J114" s="27" t="e">
        <f>+AA10</f>
        <v>#REF!</v>
      </c>
      <c r="K114" s="27" t="e">
        <f>+AB10</f>
        <v>#REF!</v>
      </c>
      <c r="L114" s="27" t="e">
        <f>+AC10</f>
        <v>#REF!</v>
      </c>
    </row>
  </sheetData>
  <mergeCells count="4">
    <mergeCell ref="S2:AE2"/>
    <mergeCell ref="S3:AE3"/>
    <mergeCell ref="B3:Q3"/>
    <mergeCell ref="B2:Q2"/>
  </mergeCells>
  <pageMargins left="0.7" right="0.7" top="0.75" bottom="0.75" header="0.3" footer="0.3"/>
  <pageSetup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L17998"/>
  <sheetViews>
    <sheetView topLeftCell="B17980" zoomScale="90" zoomScaleNormal="90" workbookViewId="0">
      <selection activeCell="J17989" sqref="J17989"/>
    </sheetView>
  </sheetViews>
  <sheetFormatPr baseColWidth="10" defaultColWidth="10.7109375" defaultRowHeight="15" x14ac:dyDescent="0.25"/>
  <cols>
    <col min="1" max="1" width="10.7109375" customWidth="1"/>
    <col min="2" max="2" width="7.85546875" customWidth="1"/>
    <col min="3" max="3" width="7.42578125" customWidth="1"/>
    <col min="4" max="4" width="11.7109375" customWidth="1"/>
    <col min="5" max="5" width="18.5703125" customWidth="1"/>
    <col min="6" max="6" width="21.5703125" customWidth="1"/>
    <col min="7" max="7" width="36.28515625" customWidth="1"/>
    <col min="8" max="8" width="38.85546875" customWidth="1"/>
    <col min="9" max="9" width="36.140625" customWidth="1"/>
    <col min="10" max="10" width="16.140625" style="10" customWidth="1"/>
    <col min="11" max="11" width="11.5703125" bestFit="1" customWidth="1"/>
  </cols>
  <sheetData>
    <row r="1" spans="1:10" x14ac:dyDescent="0.25">
      <c r="A1" s="46" t="s">
        <v>37</v>
      </c>
      <c r="B1" s="46" t="s">
        <v>127</v>
      </c>
      <c r="C1" s="37" t="s">
        <v>38</v>
      </c>
      <c r="D1" s="37" t="s">
        <v>57</v>
      </c>
      <c r="E1" s="37" t="s">
        <v>39</v>
      </c>
      <c r="F1" s="37" t="s">
        <v>40</v>
      </c>
      <c r="G1" s="37" t="s">
        <v>41</v>
      </c>
      <c r="H1" s="37" t="s">
        <v>42</v>
      </c>
      <c r="I1" s="37" t="s">
        <v>102</v>
      </c>
      <c r="J1" s="244" t="s">
        <v>43</v>
      </c>
    </row>
    <row r="2" spans="1:10" hidden="1" x14ac:dyDescent="0.25">
      <c r="A2" t="s">
        <v>44</v>
      </c>
      <c r="B2" t="s">
        <v>128</v>
      </c>
      <c r="C2">
        <v>2018</v>
      </c>
      <c r="D2" t="s">
        <v>58</v>
      </c>
      <c r="E2" t="s">
        <v>45</v>
      </c>
      <c r="F2" t="s">
        <v>46</v>
      </c>
      <c r="G2" t="s">
        <v>47</v>
      </c>
      <c r="H2" s="2" t="s">
        <v>23</v>
      </c>
      <c r="I2" s="2"/>
      <c r="J2" s="3">
        <v>178235</v>
      </c>
    </row>
    <row r="3" spans="1:10" hidden="1" x14ac:dyDescent="0.25">
      <c r="A3" t="s">
        <v>44</v>
      </c>
      <c r="B3" t="s">
        <v>128</v>
      </c>
      <c r="C3">
        <v>2018</v>
      </c>
      <c r="D3" t="s">
        <v>58</v>
      </c>
      <c r="E3" t="s">
        <v>45</v>
      </c>
      <c r="F3" t="s">
        <v>46</v>
      </c>
      <c r="G3" t="s">
        <v>47</v>
      </c>
      <c r="H3" s="2" t="s">
        <v>24</v>
      </c>
      <c r="I3" s="2"/>
      <c r="J3" s="3">
        <v>450000</v>
      </c>
    </row>
    <row r="4" spans="1:10" hidden="1" x14ac:dyDescent="0.25">
      <c r="A4" t="s">
        <v>44</v>
      </c>
      <c r="B4" t="s">
        <v>128</v>
      </c>
      <c r="C4">
        <v>2018</v>
      </c>
      <c r="D4" t="s">
        <v>58</v>
      </c>
      <c r="E4" t="s">
        <v>45</v>
      </c>
      <c r="F4" t="s">
        <v>46</v>
      </c>
      <c r="G4" t="s">
        <v>48</v>
      </c>
      <c r="H4" s="2" t="s">
        <v>25</v>
      </c>
      <c r="I4" s="2"/>
      <c r="J4" s="3">
        <v>1622610</v>
      </c>
    </row>
    <row r="5" spans="1:10" hidden="1" x14ac:dyDescent="0.25">
      <c r="A5" t="s">
        <v>44</v>
      </c>
      <c r="B5" t="s">
        <v>128</v>
      </c>
      <c r="C5">
        <v>2018</v>
      </c>
      <c r="D5" t="s">
        <v>58</v>
      </c>
      <c r="E5" t="s">
        <v>45</v>
      </c>
      <c r="F5" t="s">
        <v>46</v>
      </c>
      <c r="G5" t="s">
        <v>49</v>
      </c>
      <c r="H5" s="2" t="s">
        <v>27</v>
      </c>
      <c r="I5" s="2"/>
      <c r="J5" s="3">
        <v>105067</v>
      </c>
    </row>
    <row r="6" spans="1:10" hidden="1" x14ac:dyDescent="0.25">
      <c r="A6" t="s">
        <v>44</v>
      </c>
      <c r="B6" t="s">
        <v>128</v>
      </c>
      <c r="C6">
        <v>2018</v>
      </c>
      <c r="D6" t="s">
        <v>58</v>
      </c>
      <c r="E6" t="s">
        <v>45</v>
      </c>
      <c r="F6" t="s">
        <v>50</v>
      </c>
      <c r="G6" t="s">
        <v>49</v>
      </c>
      <c r="H6" s="2" t="s">
        <v>30</v>
      </c>
      <c r="I6" s="2"/>
      <c r="J6" s="3">
        <v>1314850</v>
      </c>
    </row>
    <row r="7" spans="1:10" hidden="1" x14ac:dyDescent="0.25">
      <c r="A7" t="s">
        <v>51</v>
      </c>
      <c r="B7" t="s">
        <v>128</v>
      </c>
      <c r="C7">
        <v>2018</v>
      </c>
      <c r="D7" t="s">
        <v>58</v>
      </c>
      <c r="E7" t="s">
        <v>52</v>
      </c>
      <c r="F7" s="20" t="s">
        <v>142</v>
      </c>
      <c r="G7" t="s">
        <v>53</v>
      </c>
      <c r="H7" s="2" t="s">
        <v>9</v>
      </c>
      <c r="I7" s="2"/>
      <c r="J7" s="3">
        <v>0</v>
      </c>
    </row>
    <row r="8" spans="1:10" hidden="1" x14ac:dyDescent="0.25">
      <c r="A8" t="s">
        <v>51</v>
      </c>
      <c r="B8" t="s">
        <v>128</v>
      </c>
      <c r="C8">
        <v>2018</v>
      </c>
      <c r="D8" t="s">
        <v>58</v>
      </c>
      <c r="E8" t="s">
        <v>45</v>
      </c>
      <c r="F8" t="s">
        <v>46</v>
      </c>
      <c r="G8" t="s">
        <v>54</v>
      </c>
      <c r="H8" s="2" t="s">
        <v>11</v>
      </c>
      <c r="I8" s="2"/>
      <c r="J8" s="18">
        <v>1400000</v>
      </c>
    </row>
    <row r="9" spans="1:10" hidden="1" x14ac:dyDescent="0.25">
      <c r="A9" t="s">
        <v>51</v>
      </c>
      <c r="B9" t="s">
        <v>128</v>
      </c>
      <c r="C9">
        <v>2018</v>
      </c>
      <c r="D9" t="s">
        <v>58</v>
      </c>
      <c r="E9" t="s">
        <v>45</v>
      </c>
      <c r="F9" t="s">
        <v>46</v>
      </c>
      <c r="G9" t="s">
        <v>54</v>
      </c>
      <c r="H9" s="2" t="s">
        <v>12</v>
      </c>
      <c r="I9" s="2"/>
      <c r="J9" s="18">
        <v>88211</v>
      </c>
    </row>
    <row r="10" spans="1:10" hidden="1" x14ac:dyDescent="0.25">
      <c r="A10" t="s">
        <v>51</v>
      </c>
      <c r="B10" t="s">
        <v>128</v>
      </c>
      <c r="C10">
        <v>2018</v>
      </c>
      <c r="D10" t="s">
        <v>58</v>
      </c>
      <c r="E10" t="s">
        <v>45</v>
      </c>
      <c r="F10" t="s">
        <v>46</v>
      </c>
      <c r="G10" t="s">
        <v>54</v>
      </c>
      <c r="H10" s="2" t="s">
        <v>13</v>
      </c>
      <c r="I10" s="2"/>
      <c r="J10" s="18">
        <v>123968</v>
      </c>
    </row>
    <row r="11" spans="1:10" hidden="1" x14ac:dyDescent="0.25">
      <c r="A11" t="s">
        <v>51</v>
      </c>
      <c r="B11" t="s">
        <v>128</v>
      </c>
      <c r="C11">
        <v>2018</v>
      </c>
      <c r="D11" t="s">
        <v>58</v>
      </c>
      <c r="E11" t="s">
        <v>45</v>
      </c>
      <c r="F11" t="s">
        <v>46</v>
      </c>
      <c r="G11" t="s">
        <v>54</v>
      </c>
      <c r="H11" s="2" t="s">
        <v>14</v>
      </c>
      <c r="I11" s="2"/>
      <c r="J11" s="18">
        <v>14876</v>
      </c>
    </row>
    <row r="12" spans="1:10" hidden="1" x14ac:dyDescent="0.25">
      <c r="A12" t="s">
        <v>51</v>
      </c>
      <c r="B12" t="s">
        <v>128</v>
      </c>
      <c r="C12">
        <v>2018</v>
      </c>
      <c r="D12" t="s">
        <v>58</v>
      </c>
      <c r="E12" t="s">
        <v>45</v>
      </c>
      <c r="F12" t="s">
        <v>46</v>
      </c>
      <c r="G12" t="s">
        <v>54</v>
      </c>
      <c r="H12" s="2" t="s">
        <v>15</v>
      </c>
      <c r="I12" s="2"/>
      <c r="J12" s="18">
        <v>123968</v>
      </c>
    </row>
    <row r="13" spans="1:10" hidden="1" x14ac:dyDescent="0.25">
      <c r="A13" t="s">
        <v>51</v>
      </c>
      <c r="B13" t="s">
        <v>128</v>
      </c>
      <c r="C13">
        <v>2018</v>
      </c>
      <c r="D13" t="s">
        <v>58</v>
      </c>
      <c r="E13" t="s">
        <v>45</v>
      </c>
      <c r="F13" t="s">
        <v>46</v>
      </c>
      <c r="G13" t="s">
        <v>54</v>
      </c>
      <c r="H13" s="2" t="s">
        <v>16</v>
      </c>
      <c r="I13" s="2"/>
      <c r="J13" s="18">
        <v>58380</v>
      </c>
    </row>
    <row r="14" spans="1:10" hidden="1" x14ac:dyDescent="0.25">
      <c r="A14" t="s">
        <v>51</v>
      </c>
      <c r="B14" t="s">
        <v>128</v>
      </c>
      <c r="C14">
        <v>2018</v>
      </c>
      <c r="D14" t="s">
        <v>58</v>
      </c>
      <c r="E14" t="s">
        <v>45</v>
      </c>
      <c r="F14" t="s">
        <v>46</v>
      </c>
      <c r="G14" t="s">
        <v>54</v>
      </c>
      <c r="H14" s="2" t="s">
        <v>17</v>
      </c>
      <c r="I14" s="2"/>
      <c r="J14" s="18">
        <v>912000</v>
      </c>
    </row>
    <row r="15" spans="1:10" hidden="1" x14ac:dyDescent="0.25">
      <c r="A15" t="s">
        <v>51</v>
      </c>
      <c r="B15" t="s">
        <v>128</v>
      </c>
      <c r="C15">
        <v>2018</v>
      </c>
      <c r="D15" t="s">
        <v>58</v>
      </c>
      <c r="E15" t="s">
        <v>45</v>
      </c>
      <c r="F15" t="s">
        <v>46</v>
      </c>
      <c r="G15" t="s">
        <v>54</v>
      </c>
      <c r="H15" s="2" t="s">
        <v>18</v>
      </c>
      <c r="I15" s="2"/>
      <c r="J15" s="18">
        <v>7308</v>
      </c>
    </row>
    <row r="16" spans="1:10" hidden="1" x14ac:dyDescent="0.25">
      <c r="A16" t="s">
        <v>51</v>
      </c>
      <c r="B16" t="s">
        <v>128</v>
      </c>
      <c r="C16">
        <v>2018</v>
      </c>
      <c r="D16" t="s">
        <v>58</v>
      </c>
      <c r="E16" t="s">
        <v>45</v>
      </c>
      <c r="F16" t="s">
        <v>46</v>
      </c>
      <c r="G16" t="s">
        <v>54</v>
      </c>
      <c r="H16" s="2" t="s">
        <v>19</v>
      </c>
      <c r="I16" s="2"/>
      <c r="J16" s="18">
        <v>168000</v>
      </c>
    </row>
    <row r="17" spans="1:10" hidden="1" x14ac:dyDescent="0.25">
      <c r="A17" t="s">
        <v>51</v>
      </c>
      <c r="B17" t="s">
        <v>128</v>
      </c>
      <c r="C17">
        <v>2018</v>
      </c>
      <c r="D17" t="s">
        <v>58</v>
      </c>
      <c r="E17" t="s">
        <v>45</v>
      </c>
      <c r="F17" t="s">
        <v>46</v>
      </c>
      <c r="G17" t="s">
        <v>54</v>
      </c>
      <c r="H17" s="2" t="s">
        <v>20</v>
      </c>
      <c r="I17" s="2"/>
      <c r="J17" s="18">
        <v>56000</v>
      </c>
    </row>
    <row r="18" spans="1:10" hidden="1" x14ac:dyDescent="0.25">
      <c r="A18" t="s">
        <v>51</v>
      </c>
      <c r="B18" t="s">
        <v>128</v>
      </c>
      <c r="C18">
        <v>2018</v>
      </c>
      <c r="D18" t="s">
        <v>58</v>
      </c>
      <c r="E18" t="s">
        <v>45</v>
      </c>
      <c r="F18" t="s">
        <v>46</v>
      </c>
      <c r="G18" t="s">
        <v>109</v>
      </c>
      <c r="H18" s="2" t="s">
        <v>33</v>
      </c>
      <c r="I18" s="2"/>
      <c r="J18" s="18">
        <v>30</v>
      </c>
    </row>
    <row r="19" spans="1:10" hidden="1" x14ac:dyDescent="0.25">
      <c r="A19" t="s">
        <v>51</v>
      </c>
      <c r="B19" t="s">
        <v>128</v>
      </c>
      <c r="C19">
        <v>2018</v>
      </c>
      <c r="D19" t="s">
        <v>58</v>
      </c>
      <c r="E19" t="s">
        <v>45</v>
      </c>
      <c r="F19" t="s">
        <v>46</v>
      </c>
      <c r="G19" t="s">
        <v>55</v>
      </c>
      <c r="H19" s="2" t="s">
        <v>22</v>
      </c>
      <c r="I19" s="2"/>
      <c r="J19" s="18">
        <v>800000</v>
      </c>
    </row>
    <row r="20" spans="1:10" hidden="1" x14ac:dyDescent="0.25">
      <c r="A20" t="s">
        <v>51</v>
      </c>
      <c r="B20" t="s">
        <v>128</v>
      </c>
      <c r="C20">
        <v>2018</v>
      </c>
      <c r="D20" t="s">
        <v>58</v>
      </c>
      <c r="E20" t="s">
        <v>45</v>
      </c>
      <c r="F20" t="s">
        <v>46</v>
      </c>
      <c r="G20" t="s">
        <v>47</v>
      </c>
      <c r="H20" s="2" t="s">
        <v>23</v>
      </c>
      <c r="I20" s="2"/>
      <c r="J20" s="3">
        <v>0</v>
      </c>
    </row>
    <row r="21" spans="1:10" hidden="1" x14ac:dyDescent="0.25">
      <c r="A21" t="s">
        <v>51</v>
      </c>
      <c r="B21" t="s">
        <v>128</v>
      </c>
      <c r="C21">
        <v>2018</v>
      </c>
      <c r="D21" t="s">
        <v>58</v>
      </c>
      <c r="E21" t="s">
        <v>45</v>
      </c>
      <c r="F21" t="s">
        <v>46</v>
      </c>
      <c r="G21" t="s">
        <v>47</v>
      </c>
      <c r="H21" s="2" t="s">
        <v>24</v>
      </c>
      <c r="I21" s="2"/>
      <c r="J21" s="3">
        <v>0</v>
      </c>
    </row>
    <row r="22" spans="1:10" hidden="1" x14ac:dyDescent="0.25">
      <c r="A22" t="s">
        <v>51</v>
      </c>
      <c r="B22" t="s">
        <v>128</v>
      </c>
      <c r="C22">
        <v>2018</v>
      </c>
      <c r="D22" t="s">
        <v>58</v>
      </c>
      <c r="E22" t="s">
        <v>45</v>
      </c>
      <c r="F22" t="s">
        <v>46</v>
      </c>
      <c r="G22" t="s">
        <v>48</v>
      </c>
      <c r="H22" s="2" t="s">
        <v>25</v>
      </c>
      <c r="I22" s="2"/>
      <c r="J22" s="3">
        <v>0</v>
      </c>
    </row>
    <row r="23" spans="1:10" hidden="1" x14ac:dyDescent="0.25">
      <c r="A23" t="s">
        <v>51</v>
      </c>
      <c r="B23" t="s">
        <v>128</v>
      </c>
      <c r="C23">
        <v>2018</v>
      </c>
      <c r="D23" t="s">
        <v>58</v>
      </c>
      <c r="E23" t="s">
        <v>45</v>
      </c>
      <c r="F23" t="s">
        <v>46</v>
      </c>
      <c r="G23" t="s">
        <v>49</v>
      </c>
      <c r="H23" s="2" t="s">
        <v>26</v>
      </c>
      <c r="I23" s="2"/>
      <c r="J23" s="18">
        <v>88074</v>
      </c>
    </row>
    <row r="24" spans="1:10" hidden="1" x14ac:dyDescent="0.25">
      <c r="A24" t="s">
        <v>51</v>
      </c>
      <c r="B24" t="s">
        <v>128</v>
      </c>
      <c r="C24">
        <v>2018</v>
      </c>
      <c r="D24" t="s">
        <v>58</v>
      </c>
      <c r="E24" t="s">
        <v>45</v>
      </c>
      <c r="F24" t="s">
        <v>46</v>
      </c>
      <c r="G24" t="s">
        <v>49</v>
      </c>
      <c r="H24" s="2" t="s">
        <v>27</v>
      </c>
      <c r="I24" s="2"/>
      <c r="J24" s="18">
        <v>143848</v>
      </c>
    </row>
    <row r="25" spans="1:10" hidden="1" x14ac:dyDescent="0.25">
      <c r="A25" t="s">
        <v>51</v>
      </c>
      <c r="B25" t="s">
        <v>128</v>
      </c>
      <c r="C25">
        <v>2018</v>
      </c>
      <c r="D25" t="s">
        <v>58</v>
      </c>
      <c r="E25" t="s">
        <v>45</v>
      </c>
      <c r="F25" t="s">
        <v>46</v>
      </c>
      <c r="G25" t="s">
        <v>49</v>
      </c>
      <c r="H25" s="2" t="s">
        <v>28</v>
      </c>
      <c r="I25" s="2"/>
      <c r="J25" s="18">
        <v>4202</v>
      </c>
    </row>
    <row r="26" spans="1:10" hidden="1" x14ac:dyDescent="0.25">
      <c r="A26" t="s">
        <v>51</v>
      </c>
      <c r="B26" t="s">
        <v>128</v>
      </c>
      <c r="C26">
        <v>2018</v>
      </c>
      <c r="D26" t="s">
        <v>58</v>
      </c>
      <c r="E26" t="s">
        <v>45</v>
      </c>
      <c r="F26" t="s">
        <v>50</v>
      </c>
      <c r="G26" t="s">
        <v>56</v>
      </c>
      <c r="H26" s="2" t="s">
        <v>98</v>
      </c>
      <c r="I26" s="2"/>
      <c r="J26" s="18">
        <v>14400</v>
      </c>
    </row>
    <row r="27" spans="1:10" hidden="1" x14ac:dyDescent="0.25">
      <c r="A27" t="s">
        <v>51</v>
      </c>
      <c r="B27" t="s">
        <v>128</v>
      </c>
      <c r="C27">
        <v>2018</v>
      </c>
      <c r="D27" t="s">
        <v>58</v>
      </c>
      <c r="E27" t="s">
        <v>45</v>
      </c>
      <c r="F27" t="s">
        <v>50</v>
      </c>
      <c r="G27" t="s">
        <v>56</v>
      </c>
      <c r="H27" s="2" t="s">
        <v>29</v>
      </c>
      <c r="I27" s="2"/>
      <c r="J27" s="3">
        <v>0</v>
      </c>
    </row>
    <row r="28" spans="1:10" hidden="1" x14ac:dyDescent="0.25">
      <c r="A28" t="s">
        <v>51</v>
      </c>
      <c r="B28" t="s">
        <v>128</v>
      </c>
      <c r="C28">
        <v>2018</v>
      </c>
      <c r="D28" t="s">
        <v>58</v>
      </c>
      <c r="E28" t="s">
        <v>45</v>
      </c>
      <c r="F28" t="s">
        <v>50</v>
      </c>
      <c r="G28" t="s">
        <v>49</v>
      </c>
      <c r="H28" s="2" t="s">
        <v>30</v>
      </c>
      <c r="I28" s="2"/>
      <c r="J28" s="18">
        <v>119929</v>
      </c>
    </row>
    <row r="29" spans="1:10" hidden="1" x14ac:dyDescent="0.25">
      <c r="A29" t="s">
        <v>51</v>
      </c>
      <c r="B29" t="s">
        <v>128</v>
      </c>
      <c r="C29">
        <v>2018</v>
      </c>
      <c r="D29" t="s">
        <v>58</v>
      </c>
      <c r="E29" t="s">
        <v>45</v>
      </c>
      <c r="F29" t="s">
        <v>50</v>
      </c>
      <c r="G29" t="s">
        <v>101</v>
      </c>
      <c r="H29" s="2" t="s">
        <v>99</v>
      </c>
      <c r="I29" s="2"/>
      <c r="J29" s="18">
        <v>15096</v>
      </c>
    </row>
    <row r="30" spans="1:10" hidden="1" x14ac:dyDescent="0.25">
      <c r="A30" t="s">
        <v>51</v>
      </c>
      <c r="B30" t="s">
        <v>128</v>
      </c>
      <c r="C30">
        <v>2018</v>
      </c>
      <c r="D30" t="s">
        <v>58</v>
      </c>
      <c r="E30" t="s">
        <v>45</v>
      </c>
      <c r="F30" t="s">
        <v>50</v>
      </c>
      <c r="G30" t="s">
        <v>101</v>
      </c>
      <c r="H30" s="2" t="s">
        <v>100</v>
      </c>
      <c r="I30" s="2"/>
      <c r="J30" s="18">
        <v>28000</v>
      </c>
    </row>
    <row r="31" spans="1:10" hidden="1" x14ac:dyDescent="0.25">
      <c r="A31" s="20" t="s">
        <v>44</v>
      </c>
      <c r="B31" s="20" t="s">
        <v>129</v>
      </c>
      <c r="C31" s="20">
        <v>2018</v>
      </c>
      <c r="D31" s="20" t="s">
        <v>58</v>
      </c>
      <c r="E31" s="20" t="s">
        <v>52</v>
      </c>
      <c r="F31" s="20" t="s">
        <v>142</v>
      </c>
      <c r="G31" s="20" t="s">
        <v>53</v>
      </c>
      <c r="H31" s="21" t="s">
        <v>9</v>
      </c>
      <c r="I31" s="21"/>
      <c r="J31" s="22"/>
    </row>
    <row r="32" spans="1:10" hidden="1" x14ac:dyDescent="0.25">
      <c r="A32" s="20" t="s">
        <v>44</v>
      </c>
      <c r="B32" s="20" t="s">
        <v>129</v>
      </c>
      <c r="C32">
        <v>2018</v>
      </c>
      <c r="D32" t="s">
        <v>58</v>
      </c>
      <c r="E32" t="s">
        <v>112</v>
      </c>
      <c r="F32" s="20" t="s">
        <v>117</v>
      </c>
      <c r="G32" s="20" t="s">
        <v>53</v>
      </c>
      <c r="H32" s="2" t="s">
        <v>111</v>
      </c>
      <c r="I32" s="2"/>
      <c r="J32" s="23">
        <v>3381600</v>
      </c>
    </row>
    <row r="33" spans="1:10" hidden="1" x14ac:dyDescent="0.25">
      <c r="A33" s="20" t="s">
        <v>44</v>
      </c>
      <c r="B33" s="20" t="s">
        <v>129</v>
      </c>
      <c r="C33">
        <v>2018</v>
      </c>
      <c r="D33" t="s">
        <v>58</v>
      </c>
      <c r="E33" t="s">
        <v>112</v>
      </c>
      <c r="F33" s="20" t="s">
        <v>117</v>
      </c>
      <c r="G33" s="20" t="s">
        <v>53</v>
      </c>
      <c r="H33" s="2" t="s">
        <v>113</v>
      </c>
      <c r="I33" s="2"/>
      <c r="J33" s="18"/>
    </row>
    <row r="34" spans="1:10" hidden="1" x14ac:dyDescent="0.25">
      <c r="A34" s="20" t="s">
        <v>44</v>
      </c>
      <c r="B34" s="20" t="s">
        <v>129</v>
      </c>
      <c r="C34">
        <v>2018</v>
      </c>
      <c r="D34" t="s">
        <v>58</v>
      </c>
      <c r="E34" t="s">
        <v>45</v>
      </c>
      <c r="F34" t="s">
        <v>46</v>
      </c>
      <c r="G34" t="s">
        <v>54</v>
      </c>
      <c r="H34" s="2" t="s">
        <v>11</v>
      </c>
      <c r="I34" s="2"/>
      <c r="J34" s="18"/>
    </row>
    <row r="35" spans="1:10" hidden="1" x14ac:dyDescent="0.25">
      <c r="A35" s="20" t="s">
        <v>44</v>
      </c>
      <c r="B35" s="20" t="s">
        <v>129</v>
      </c>
      <c r="C35">
        <v>2018</v>
      </c>
      <c r="D35" t="s">
        <v>58</v>
      </c>
      <c r="E35" t="s">
        <v>45</v>
      </c>
      <c r="F35" t="s">
        <v>46</v>
      </c>
      <c r="G35" t="s">
        <v>54</v>
      </c>
      <c r="H35" s="2" t="s">
        <v>12</v>
      </c>
      <c r="I35" s="2"/>
      <c r="J35" s="18"/>
    </row>
    <row r="36" spans="1:10" hidden="1" x14ac:dyDescent="0.25">
      <c r="A36" s="20" t="s">
        <v>44</v>
      </c>
      <c r="B36" s="20" t="s">
        <v>129</v>
      </c>
      <c r="C36">
        <v>2018</v>
      </c>
      <c r="D36" t="s">
        <v>58</v>
      </c>
      <c r="E36" t="s">
        <v>45</v>
      </c>
      <c r="F36" t="s">
        <v>46</v>
      </c>
      <c r="G36" t="s">
        <v>54</v>
      </c>
      <c r="H36" s="2" t="s">
        <v>13</v>
      </c>
      <c r="I36" s="2"/>
      <c r="J36" s="18"/>
    </row>
    <row r="37" spans="1:10" hidden="1" x14ac:dyDescent="0.25">
      <c r="A37" s="20" t="s">
        <v>44</v>
      </c>
      <c r="B37" s="20" t="s">
        <v>129</v>
      </c>
      <c r="C37">
        <v>2018</v>
      </c>
      <c r="D37" t="s">
        <v>58</v>
      </c>
      <c r="E37" t="s">
        <v>45</v>
      </c>
      <c r="F37" t="s">
        <v>46</v>
      </c>
      <c r="G37" t="s">
        <v>54</v>
      </c>
      <c r="H37" s="2" t="s">
        <v>14</v>
      </c>
      <c r="I37" s="2"/>
      <c r="J37" s="18"/>
    </row>
    <row r="38" spans="1:10" hidden="1" x14ac:dyDescent="0.25">
      <c r="A38" s="20" t="s">
        <v>44</v>
      </c>
      <c r="B38" s="20" t="s">
        <v>129</v>
      </c>
      <c r="C38">
        <v>2018</v>
      </c>
      <c r="D38" t="s">
        <v>58</v>
      </c>
      <c r="E38" t="s">
        <v>45</v>
      </c>
      <c r="F38" t="s">
        <v>46</v>
      </c>
      <c r="G38" t="s">
        <v>54</v>
      </c>
      <c r="H38" s="2" t="s">
        <v>15</v>
      </c>
      <c r="I38" s="2"/>
      <c r="J38" s="18"/>
    </row>
    <row r="39" spans="1:10" hidden="1" x14ac:dyDescent="0.25">
      <c r="A39" s="20" t="s">
        <v>44</v>
      </c>
      <c r="B39" s="20" t="s">
        <v>129</v>
      </c>
      <c r="C39">
        <v>2018</v>
      </c>
      <c r="D39" t="s">
        <v>58</v>
      </c>
      <c r="E39" t="s">
        <v>45</v>
      </c>
      <c r="F39" t="s">
        <v>46</v>
      </c>
      <c r="G39" t="s">
        <v>54</v>
      </c>
      <c r="H39" s="2" t="s">
        <v>16</v>
      </c>
      <c r="I39" s="2"/>
      <c r="J39" s="18"/>
    </row>
    <row r="40" spans="1:10" hidden="1" x14ac:dyDescent="0.25">
      <c r="A40" s="20" t="s">
        <v>44</v>
      </c>
      <c r="B40" s="20" t="s">
        <v>129</v>
      </c>
      <c r="C40">
        <v>2018</v>
      </c>
      <c r="D40" t="s">
        <v>58</v>
      </c>
      <c r="E40" t="s">
        <v>45</v>
      </c>
      <c r="F40" t="s">
        <v>46</v>
      </c>
      <c r="G40" t="s">
        <v>54</v>
      </c>
      <c r="H40" s="2" t="s">
        <v>17</v>
      </c>
      <c r="I40" s="2"/>
      <c r="J40" s="18"/>
    </row>
    <row r="41" spans="1:10" hidden="1" x14ac:dyDescent="0.25">
      <c r="A41" s="20" t="s">
        <v>44</v>
      </c>
      <c r="B41" s="20" t="s">
        <v>129</v>
      </c>
      <c r="C41">
        <v>2018</v>
      </c>
      <c r="D41" t="s">
        <v>58</v>
      </c>
      <c r="E41" t="s">
        <v>45</v>
      </c>
      <c r="F41" t="s">
        <v>46</v>
      </c>
      <c r="G41" t="s">
        <v>54</v>
      </c>
      <c r="H41" s="2" t="s">
        <v>18</v>
      </c>
      <c r="I41" s="2"/>
      <c r="J41" s="18"/>
    </row>
    <row r="42" spans="1:10" hidden="1" x14ac:dyDescent="0.25">
      <c r="A42" s="20" t="s">
        <v>44</v>
      </c>
      <c r="B42" s="20" t="s">
        <v>129</v>
      </c>
      <c r="C42">
        <v>2018</v>
      </c>
      <c r="D42" t="s">
        <v>58</v>
      </c>
      <c r="E42" t="s">
        <v>45</v>
      </c>
      <c r="F42" t="s">
        <v>46</v>
      </c>
      <c r="G42" t="s">
        <v>54</v>
      </c>
      <c r="H42" s="2" t="s">
        <v>19</v>
      </c>
      <c r="I42" s="2"/>
      <c r="J42" s="18"/>
    </row>
    <row r="43" spans="1:10" hidden="1" x14ac:dyDescent="0.25">
      <c r="A43" s="20" t="s">
        <v>44</v>
      </c>
      <c r="B43" s="20" t="s">
        <v>129</v>
      </c>
      <c r="C43">
        <v>2018</v>
      </c>
      <c r="D43" t="s">
        <v>58</v>
      </c>
      <c r="E43" t="s">
        <v>45</v>
      </c>
      <c r="F43" t="s">
        <v>46</v>
      </c>
      <c r="G43" t="s">
        <v>54</v>
      </c>
      <c r="H43" s="2" t="s">
        <v>20</v>
      </c>
      <c r="I43" s="2"/>
      <c r="J43" s="18"/>
    </row>
    <row r="44" spans="1:10" hidden="1" x14ac:dyDescent="0.25">
      <c r="A44" s="20" t="s">
        <v>44</v>
      </c>
      <c r="B44" s="20" t="s">
        <v>129</v>
      </c>
      <c r="C44">
        <v>2018</v>
      </c>
      <c r="D44" t="s">
        <v>58</v>
      </c>
      <c r="E44" t="s">
        <v>45</v>
      </c>
      <c r="F44" t="s">
        <v>46</v>
      </c>
      <c r="G44" t="s">
        <v>109</v>
      </c>
      <c r="H44" s="2" t="s">
        <v>108</v>
      </c>
      <c r="I44" s="2"/>
      <c r="J44" s="18"/>
    </row>
    <row r="45" spans="1:10" hidden="1" x14ac:dyDescent="0.25">
      <c r="A45" s="20" t="s">
        <v>44</v>
      </c>
      <c r="B45" s="20" t="s">
        <v>129</v>
      </c>
      <c r="C45">
        <v>2018</v>
      </c>
      <c r="D45" t="s">
        <v>58</v>
      </c>
      <c r="E45" t="s">
        <v>45</v>
      </c>
      <c r="F45" t="s">
        <v>46</v>
      </c>
      <c r="G45" t="s">
        <v>55</v>
      </c>
      <c r="H45" s="2" t="s">
        <v>22</v>
      </c>
      <c r="I45" s="2"/>
      <c r="J45" s="18"/>
    </row>
    <row r="46" spans="1:10" hidden="1" x14ac:dyDescent="0.25">
      <c r="A46" s="20" t="s">
        <v>44</v>
      </c>
      <c r="B46" s="20" t="s">
        <v>129</v>
      </c>
      <c r="C46">
        <v>2018</v>
      </c>
      <c r="D46" t="s">
        <v>58</v>
      </c>
      <c r="E46" t="s">
        <v>45</v>
      </c>
      <c r="F46" t="s">
        <v>46</v>
      </c>
      <c r="G46" t="s">
        <v>47</v>
      </c>
      <c r="H46" s="2" t="s">
        <v>23</v>
      </c>
      <c r="I46" s="2"/>
      <c r="J46" s="3"/>
    </row>
    <row r="47" spans="1:10" hidden="1" x14ac:dyDescent="0.25">
      <c r="A47" s="20" t="s">
        <v>44</v>
      </c>
      <c r="B47" s="20" t="s">
        <v>129</v>
      </c>
      <c r="C47">
        <v>2018</v>
      </c>
      <c r="D47" t="s">
        <v>58</v>
      </c>
      <c r="E47" t="s">
        <v>45</v>
      </c>
      <c r="F47" t="s">
        <v>46</v>
      </c>
      <c r="G47" t="s">
        <v>47</v>
      </c>
      <c r="H47" s="2" t="s">
        <v>24</v>
      </c>
      <c r="I47" s="2"/>
      <c r="J47" s="10">
        <f>6000000+1000000</f>
        <v>7000000</v>
      </c>
    </row>
    <row r="48" spans="1:10" hidden="1" x14ac:dyDescent="0.25">
      <c r="A48" s="20" t="s">
        <v>44</v>
      </c>
      <c r="B48" s="20" t="s">
        <v>129</v>
      </c>
      <c r="C48">
        <v>2018</v>
      </c>
      <c r="D48" t="s">
        <v>58</v>
      </c>
      <c r="E48" t="s">
        <v>45</v>
      </c>
      <c r="F48" t="s">
        <v>46</v>
      </c>
      <c r="G48" t="s">
        <v>48</v>
      </c>
      <c r="H48" s="2" t="s">
        <v>25</v>
      </c>
      <c r="I48" s="2"/>
      <c r="J48" s="3">
        <v>12800000</v>
      </c>
    </row>
    <row r="49" spans="1:10" hidden="1" x14ac:dyDescent="0.25">
      <c r="A49" s="20" t="s">
        <v>44</v>
      </c>
      <c r="B49" s="20" t="s">
        <v>129</v>
      </c>
      <c r="C49">
        <v>2018</v>
      </c>
      <c r="D49" t="s">
        <v>58</v>
      </c>
      <c r="E49" t="s">
        <v>45</v>
      </c>
      <c r="F49" t="s">
        <v>46</v>
      </c>
      <c r="G49" t="s">
        <v>48</v>
      </c>
      <c r="H49" s="2" t="s">
        <v>116</v>
      </c>
      <c r="I49" s="2"/>
      <c r="J49" s="3">
        <v>1000000</v>
      </c>
    </row>
    <row r="50" spans="1:10" hidden="1" x14ac:dyDescent="0.25">
      <c r="A50" s="20" t="s">
        <v>44</v>
      </c>
      <c r="B50" s="20" t="s">
        <v>129</v>
      </c>
      <c r="C50">
        <v>2018</v>
      </c>
      <c r="D50" t="s">
        <v>58</v>
      </c>
      <c r="E50" t="s">
        <v>45</v>
      </c>
      <c r="F50" t="s">
        <v>46</v>
      </c>
      <c r="G50" t="s">
        <v>49</v>
      </c>
      <c r="H50" s="2" t="s">
        <v>26</v>
      </c>
      <c r="I50" s="2"/>
      <c r="J50" s="18"/>
    </row>
    <row r="51" spans="1:10" hidden="1" x14ac:dyDescent="0.25">
      <c r="A51" s="20" t="s">
        <v>44</v>
      </c>
      <c r="B51" s="20" t="s">
        <v>129</v>
      </c>
      <c r="C51">
        <v>2018</v>
      </c>
      <c r="D51" t="s">
        <v>58</v>
      </c>
      <c r="E51" t="s">
        <v>45</v>
      </c>
      <c r="F51" t="s">
        <v>46</v>
      </c>
      <c r="G51" t="s">
        <v>49</v>
      </c>
      <c r="H51" s="2" t="s">
        <v>27</v>
      </c>
      <c r="I51" s="2"/>
      <c r="J51" s="18">
        <v>350000</v>
      </c>
    </row>
    <row r="52" spans="1:10" hidden="1" x14ac:dyDescent="0.25">
      <c r="A52" s="20" t="s">
        <v>44</v>
      </c>
      <c r="B52" s="20" t="s">
        <v>129</v>
      </c>
      <c r="C52">
        <v>2018</v>
      </c>
      <c r="D52" t="s">
        <v>58</v>
      </c>
      <c r="E52" t="s">
        <v>45</v>
      </c>
      <c r="F52" t="s">
        <v>46</v>
      </c>
      <c r="G52" t="s">
        <v>49</v>
      </c>
      <c r="H52" s="2" t="s">
        <v>28</v>
      </c>
      <c r="I52" s="2"/>
      <c r="J52" s="18"/>
    </row>
    <row r="53" spans="1:10" hidden="1" x14ac:dyDescent="0.25">
      <c r="A53" s="20" t="s">
        <v>44</v>
      </c>
      <c r="B53" s="20" t="s">
        <v>129</v>
      </c>
      <c r="C53">
        <v>2018</v>
      </c>
      <c r="D53" t="s">
        <v>58</v>
      </c>
      <c r="E53" t="s">
        <v>45</v>
      </c>
      <c r="F53" t="s">
        <v>50</v>
      </c>
      <c r="G53" t="s">
        <v>56</v>
      </c>
      <c r="H53" s="2" t="s">
        <v>98</v>
      </c>
      <c r="I53" s="2"/>
      <c r="J53" s="18"/>
    </row>
    <row r="54" spans="1:10" hidden="1" x14ac:dyDescent="0.25">
      <c r="A54" s="20" t="s">
        <v>44</v>
      </c>
      <c r="B54" s="20" t="s">
        <v>129</v>
      </c>
      <c r="C54">
        <v>2018</v>
      </c>
      <c r="D54" t="s">
        <v>58</v>
      </c>
      <c r="E54" t="s">
        <v>45</v>
      </c>
      <c r="F54" t="s">
        <v>50</v>
      </c>
      <c r="G54" t="s">
        <v>56</v>
      </c>
      <c r="H54" s="2" t="s">
        <v>29</v>
      </c>
      <c r="I54" s="2"/>
      <c r="J54" s="3"/>
    </row>
    <row r="55" spans="1:10" hidden="1" x14ac:dyDescent="0.25">
      <c r="A55" s="20" t="s">
        <v>44</v>
      </c>
      <c r="B55" s="20" t="s">
        <v>129</v>
      </c>
      <c r="C55">
        <v>2018</v>
      </c>
      <c r="D55" t="s">
        <v>58</v>
      </c>
      <c r="E55" t="s">
        <v>45</v>
      </c>
      <c r="F55" t="s">
        <v>50</v>
      </c>
      <c r="G55" t="s">
        <v>49</v>
      </c>
      <c r="H55" s="2" t="s">
        <v>30</v>
      </c>
      <c r="I55" s="2"/>
      <c r="J55" s="18"/>
    </row>
    <row r="56" spans="1:10" hidden="1" x14ac:dyDescent="0.25">
      <c r="A56" s="20" t="s">
        <v>44</v>
      </c>
      <c r="B56" s="20" t="s">
        <v>129</v>
      </c>
      <c r="C56">
        <v>2018</v>
      </c>
      <c r="D56" t="s">
        <v>58</v>
      </c>
      <c r="E56" t="s">
        <v>45</v>
      </c>
      <c r="F56" t="s">
        <v>50</v>
      </c>
      <c r="G56" t="s">
        <v>101</v>
      </c>
      <c r="H56" s="2" t="s">
        <v>99</v>
      </c>
      <c r="I56" s="2"/>
      <c r="J56" s="18"/>
    </row>
    <row r="57" spans="1:10" hidden="1" x14ac:dyDescent="0.25">
      <c r="A57" s="20" t="s">
        <v>44</v>
      </c>
      <c r="B57" s="20" t="s">
        <v>129</v>
      </c>
      <c r="C57">
        <v>2018</v>
      </c>
      <c r="D57" t="s">
        <v>58</v>
      </c>
      <c r="E57" t="s">
        <v>45</v>
      </c>
      <c r="F57" t="s">
        <v>50</v>
      </c>
      <c r="G57" t="s">
        <v>101</v>
      </c>
      <c r="H57" s="2" t="s">
        <v>100</v>
      </c>
      <c r="I57" s="2"/>
      <c r="J57" s="18"/>
    </row>
    <row r="58" spans="1:10" hidden="1" x14ac:dyDescent="0.25">
      <c r="A58" s="20" t="s">
        <v>44</v>
      </c>
      <c r="B58" s="20" t="s">
        <v>129</v>
      </c>
      <c r="C58">
        <v>2018</v>
      </c>
      <c r="D58" t="s">
        <v>58</v>
      </c>
      <c r="E58" t="s">
        <v>45</v>
      </c>
      <c r="F58" t="s">
        <v>115</v>
      </c>
      <c r="G58" t="s">
        <v>49</v>
      </c>
      <c r="H58" s="2" t="s">
        <v>114</v>
      </c>
      <c r="I58" s="2"/>
      <c r="J58"/>
    </row>
    <row r="59" spans="1:10" hidden="1" x14ac:dyDescent="0.25">
      <c r="A59" s="20" t="s">
        <v>51</v>
      </c>
      <c r="B59" s="20" t="s">
        <v>129</v>
      </c>
      <c r="C59" s="20">
        <v>2018</v>
      </c>
      <c r="D59" s="20" t="s">
        <v>58</v>
      </c>
      <c r="E59" s="20" t="s">
        <v>52</v>
      </c>
      <c r="F59" s="20" t="s">
        <v>142</v>
      </c>
      <c r="G59" s="20" t="s">
        <v>53</v>
      </c>
      <c r="H59" s="21" t="s">
        <v>9</v>
      </c>
      <c r="I59" s="21"/>
      <c r="J59" s="22">
        <f>3400000-J60</f>
        <v>2900000</v>
      </c>
    </row>
    <row r="60" spans="1:10" hidden="1" x14ac:dyDescent="0.25">
      <c r="A60" s="20" t="s">
        <v>51</v>
      </c>
      <c r="B60" s="20" t="s">
        <v>129</v>
      </c>
      <c r="C60" s="20">
        <v>2018</v>
      </c>
      <c r="D60" s="20" t="s">
        <v>121</v>
      </c>
      <c r="E60" s="20" t="s">
        <v>52</v>
      </c>
      <c r="F60" s="20" t="s">
        <v>142</v>
      </c>
      <c r="G60" s="20" t="s">
        <v>53</v>
      </c>
      <c r="H60" s="21" t="s">
        <v>9</v>
      </c>
      <c r="I60" s="21"/>
      <c r="J60" s="22">
        <v>500000</v>
      </c>
    </row>
    <row r="61" spans="1:10" hidden="1" x14ac:dyDescent="0.25">
      <c r="A61" s="20" t="s">
        <v>51</v>
      </c>
      <c r="B61" s="20" t="s">
        <v>129</v>
      </c>
      <c r="C61">
        <v>2018</v>
      </c>
      <c r="D61" t="s">
        <v>58</v>
      </c>
      <c r="E61" t="s">
        <v>112</v>
      </c>
      <c r="F61" s="20" t="s">
        <v>117</v>
      </c>
      <c r="G61" s="20" t="s">
        <v>53</v>
      </c>
      <c r="H61" s="2" t="s">
        <v>111</v>
      </c>
      <c r="I61" s="2"/>
      <c r="J61" s="18"/>
    </row>
    <row r="62" spans="1:10" hidden="1" x14ac:dyDescent="0.25">
      <c r="A62" s="20" t="s">
        <v>51</v>
      </c>
      <c r="B62" s="20" t="s">
        <v>129</v>
      </c>
      <c r="C62">
        <v>2018</v>
      </c>
      <c r="D62" t="s">
        <v>58</v>
      </c>
      <c r="E62" t="s">
        <v>112</v>
      </c>
      <c r="F62" s="20" t="s">
        <v>117</v>
      </c>
      <c r="G62" s="20" t="s">
        <v>53</v>
      </c>
      <c r="H62" s="2" t="s">
        <v>113</v>
      </c>
      <c r="I62" s="2"/>
      <c r="J62" s="18"/>
    </row>
    <row r="63" spans="1:10" hidden="1" x14ac:dyDescent="0.25">
      <c r="A63" s="20" t="s">
        <v>51</v>
      </c>
      <c r="B63" s="20" t="s">
        <v>129</v>
      </c>
      <c r="C63">
        <v>2018</v>
      </c>
      <c r="D63" t="s">
        <v>58</v>
      </c>
      <c r="E63" t="s">
        <v>112</v>
      </c>
      <c r="F63" s="20" t="s">
        <v>117</v>
      </c>
      <c r="G63" s="20" t="s">
        <v>53</v>
      </c>
      <c r="H63" s="2" t="s">
        <v>120</v>
      </c>
      <c r="I63" s="2"/>
      <c r="J63" s="18">
        <v>1000000</v>
      </c>
    </row>
    <row r="64" spans="1:10" hidden="1" x14ac:dyDescent="0.25">
      <c r="A64" s="20" t="s">
        <v>51</v>
      </c>
      <c r="B64" s="20" t="s">
        <v>129</v>
      </c>
      <c r="C64">
        <v>2018</v>
      </c>
      <c r="D64" t="s">
        <v>58</v>
      </c>
      <c r="E64" t="s">
        <v>45</v>
      </c>
      <c r="F64" t="s">
        <v>46</v>
      </c>
      <c r="G64" t="s">
        <v>54</v>
      </c>
      <c r="H64" s="2" t="s">
        <v>11</v>
      </c>
      <c r="I64" s="2"/>
      <c r="J64" s="18">
        <v>1400000</v>
      </c>
    </row>
    <row r="65" spans="1:10" hidden="1" x14ac:dyDescent="0.25">
      <c r="A65" s="20" t="s">
        <v>51</v>
      </c>
      <c r="B65" s="20" t="s">
        <v>129</v>
      </c>
      <c r="C65">
        <v>2018</v>
      </c>
      <c r="D65" t="s">
        <v>58</v>
      </c>
      <c r="E65" t="s">
        <v>45</v>
      </c>
      <c r="F65" t="s">
        <v>46</v>
      </c>
      <c r="G65" t="s">
        <v>54</v>
      </c>
      <c r="H65" s="2" t="s">
        <v>12</v>
      </c>
      <c r="I65" s="2"/>
      <c r="J65" s="18">
        <v>88211</v>
      </c>
    </row>
    <row r="66" spans="1:10" hidden="1" x14ac:dyDescent="0.25">
      <c r="A66" s="20" t="s">
        <v>51</v>
      </c>
      <c r="B66" s="20" t="s">
        <v>129</v>
      </c>
      <c r="C66">
        <v>2018</v>
      </c>
      <c r="D66" t="s">
        <v>58</v>
      </c>
      <c r="E66" t="s">
        <v>45</v>
      </c>
      <c r="F66" t="s">
        <v>46</v>
      </c>
      <c r="G66" t="s">
        <v>54</v>
      </c>
      <c r="H66" s="2" t="s">
        <v>13</v>
      </c>
      <c r="I66" s="2"/>
      <c r="J66" s="18">
        <v>124017.58333333334</v>
      </c>
    </row>
    <row r="67" spans="1:10" hidden="1" x14ac:dyDescent="0.25">
      <c r="A67" s="20" t="s">
        <v>51</v>
      </c>
      <c r="B67" s="20" t="s">
        <v>129</v>
      </c>
      <c r="C67">
        <v>2018</v>
      </c>
      <c r="D67" t="s">
        <v>58</v>
      </c>
      <c r="E67" t="s">
        <v>45</v>
      </c>
      <c r="F67" t="s">
        <v>46</v>
      </c>
      <c r="G67" t="s">
        <v>54</v>
      </c>
      <c r="H67" s="2" t="s">
        <v>14</v>
      </c>
      <c r="I67" s="2"/>
      <c r="J67" s="18">
        <v>14882.11</v>
      </c>
    </row>
    <row r="68" spans="1:10" hidden="1" x14ac:dyDescent="0.25">
      <c r="A68" s="20" t="s">
        <v>51</v>
      </c>
      <c r="B68" s="20" t="s">
        <v>129</v>
      </c>
      <c r="C68">
        <v>2018</v>
      </c>
      <c r="D68" t="s">
        <v>58</v>
      </c>
      <c r="E68" t="s">
        <v>45</v>
      </c>
      <c r="F68" t="s">
        <v>46</v>
      </c>
      <c r="G68" t="s">
        <v>54</v>
      </c>
      <c r="H68" s="2" t="s">
        <v>15</v>
      </c>
      <c r="I68" s="2"/>
      <c r="J68" s="18">
        <v>124017.58333333334</v>
      </c>
    </row>
    <row r="69" spans="1:10" hidden="1" x14ac:dyDescent="0.25">
      <c r="A69" s="20" t="s">
        <v>51</v>
      </c>
      <c r="B69" s="20" t="s">
        <v>129</v>
      </c>
      <c r="C69">
        <v>2018</v>
      </c>
      <c r="D69" t="s">
        <v>58</v>
      </c>
      <c r="E69" t="s">
        <v>45</v>
      </c>
      <c r="F69" t="s">
        <v>46</v>
      </c>
      <c r="G69" t="s">
        <v>54</v>
      </c>
      <c r="H69" s="2" t="s">
        <v>16</v>
      </c>
      <c r="I69" s="2"/>
      <c r="J69" s="18">
        <v>58333.333333333328</v>
      </c>
    </row>
    <row r="70" spans="1:10" hidden="1" x14ac:dyDescent="0.25">
      <c r="A70" s="20" t="s">
        <v>51</v>
      </c>
      <c r="B70" s="20" t="s">
        <v>129</v>
      </c>
      <c r="C70">
        <v>2018</v>
      </c>
      <c r="D70" t="s">
        <v>58</v>
      </c>
      <c r="E70" t="s">
        <v>45</v>
      </c>
      <c r="F70" t="s">
        <v>46</v>
      </c>
      <c r="G70" t="s">
        <v>54</v>
      </c>
      <c r="H70" s="2" t="s">
        <v>17</v>
      </c>
      <c r="I70" s="2"/>
      <c r="J70" s="18">
        <v>88211</v>
      </c>
    </row>
    <row r="71" spans="1:10" hidden="1" x14ac:dyDescent="0.25">
      <c r="A71" s="20" t="s">
        <v>51</v>
      </c>
      <c r="B71" s="20" t="s">
        <v>129</v>
      </c>
      <c r="C71">
        <v>2018</v>
      </c>
      <c r="D71" t="s">
        <v>58</v>
      </c>
      <c r="E71" t="s">
        <v>45</v>
      </c>
      <c r="F71" t="s">
        <v>46</v>
      </c>
      <c r="G71" t="s">
        <v>54</v>
      </c>
      <c r="H71" s="2" t="s">
        <v>18</v>
      </c>
      <c r="I71" s="2"/>
      <c r="J71" s="18">
        <v>7308</v>
      </c>
    </row>
    <row r="72" spans="1:10" hidden="1" x14ac:dyDescent="0.25">
      <c r="A72" s="20" t="s">
        <v>51</v>
      </c>
      <c r="B72" s="20" t="s">
        <v>129</v>
      </c>
      <c r="C72">
        <v>2018</v>
      </c>
      <c r="D72" t="s">
        <v>58</v>
      </c>
      <c r="E72" t="s">
        <v>45</v>
      </c>
      <c r="F72" t="s">
        <v>46</v>
      </c>
      <c r="G72" t="s">
        <v>54</v>
      </c>
      <c r="H72" s="2" t="s">
        <v>19</v>
      </c>
      <c r="I72" s="2"/>
      <c r="J72" s="18">
        <v>168000</v>
      </c>
    </row>
    <row r="73" spans="1:10" hidden="1" x14ac:dyDescent="0.25">
      <c r="A73" s="20" t="s">
        <v>51</v>
      </c>
      <c r="B73" s="20" t="s">
        <v>129</v>
      </c>
      <c r="C73">
        <v>2018</v>
      </c>
      <c r="D73" t="s">
        <v>58</v>
      </c>
      <c r="E73" t="s">
        <v>45</v>
      </c>
      <c r="F73" t="s">
        <v>46</v>
      </c>
      <c r="G73" t="s">
        <v>54</v>
      </c>
      <c r="H73" s="2" t="s">
        <v>20</v>
      </c>
      <c r="I73" s="2"/>
      <c r="J73" s="18">
        <v>56000</v>
      </c>
    </row>
    <row r="74" spans="1:10" hidden="1" x14ac:dyDescent="0.25">
      <c r="A74" s="20" t="s">
        <v>51</v>
      </c>
      <c r="B74" s="20" t="s">
        <v>129</v>
      </c>
      <c r="C74">
        <v>2018</v>
      </c>
      <c r="D74" t="s">
        <v>58</v>
      </c>
      <c r="E74" t="s">
        <v>45</v>
      </c>
      <c r="F74" t="s">
        <v>46</v>
      </c>
      <c r="G74" t="s">
        <v>54</v>
      </c>
      <c r="H74" s="2" t="s">
        <v>20</v>
      </c>
      <c r="I74" s="2"/>
      <c r="J74" s="18">
        <v>56000</v>
      </c>
    </row>
    <row r="75" spans="1:10" hidden="1" x14ac:dyDescent="0.25">
      <c r="A75" s="20" t="s">
        <v>51</v>
      </c>
      <c r="B75" s="20" t="s">
        <v>129</v>
      </c>
      <c r="C75">
        <v>2018</v>
      </c>
      <c r="D75" t="s">
        <v>58</v>
      </c>
      <c r="E75" t="s">
        <v>45</v>
      </c>
      <c r="F75" t="s">
        <v>46</v>
      </c>
      <c r="G75" t="s">
        <v>118</v>
      </c>
      <c r="H75" s="2" t="s">
        <v>119</v>
      </c>
      <c r="I75" s="2"/>
      <c r="J75" s="18">
        <v>390621</v>
      </c>
    </row>
    <row r="76" spans="1:10" hidden="1" x14ac:dyDescent="0.25">
      <c r="A76" s="20" t="s">
        <v>51</v>
      </c>
      <c r="B76" s="20" t="s">
        <v>129</v>
      </c>
      <c r="C76">
        <v>2018</v>
      </c>
      <c r="D76" t="s">
        <v>58</v>
      </c>
      <c r="E76" t="s">
        <v>45</v>
      </c>
      <c r="F76" t="s">
        <v>46</v>
      </c>
      <c r="G76" t="s">
        <v>109</v>
      </c>
      <c r="H76" s="2" t="s">
        <v>108</v>
      </c>
      <c r="I76" s="2"/>
      <c r="J76" s="18"/>
    </row>
    <row r="77" spans="1:10" hidden="1" x14ac:dyDescent="0.25">
      <c r="A77" s="20" t="s">
        <v>51</v>
      </c>
      <c r="B77" s="20" t="s">
        <v>129</v>
      </c>
      <c r="C77">
        <v>2018</v>
      </c>
      <c r="D77" t="s">
        <v>58</v>
      </c>
      <c r="E77" t="s">
        <v>45</v>
      </c>
      <c r="F77" t="s">
        <v>46</v>
      </c>
      <c r="G77" t="s">
        <v>55</v>
      </c>
      <c r="H77" s="2" t="s">
        <v>22</v>
      </c>
      <c r="I77" s="2"/>
      <c r="J77" s="18"/>
    </row>
    <row r="78" spans="1:10" hidden="1" x14ac:dyDescent="0.25">
      <c r="A78" s="20" t="s">
        <v>51</v>
      </c>
      <c r="B78" s="20" t="s">
        <v>129</v>
      </c>
      <c r="C78">
        <v>2018</v>
      </c>
      <c r="D78" t="s">
        <v>58</v>
      </c>
      <c r="E78" t="s">
        <v>45</v>
      </c>
      <c r="F78" t="s">
        <v>46</v>
      </c>
      <c r="G78" t="s">
        <v>47</v>
      </c>
      <c r="H78" s="2" t="s">
        <v>23</v>
      </c>
      <c r="I78" s="2"/>
      <c r="J78" s="3"/>
    </row>
    <row r="79" spans="1:10" hidden="1" x14ac:dyDescent="0.25">
      <c r="A79" s="20" t="s">
        <v>51</v>
      </c>
      <c r="B79" s="20" t="s">
        <v>129</v>
      </c>
      <c r="C79">
        <v>2018</v>
      </c>
      <c r="D79" t="s">
        <v>58</v>
      </c>
      <c r="E79" t="s">
        <v>45</v>
      </c>
      <c r="F79" t="s">
        <v>46</v>
      </c>
      <c r="G79" t="s">
        <v>47</v>
      </c>
      <c r="H79" s="2" t="s">
        <v>24</v>
      </c>
      <c r="I79" s="2"/>
      <c r="J79" s="3"/>
    </row>
    <row r="80" spans="1:10" hidden="1" x14ac:dyDescent="0.25">
      <c r="A80" s="20" t="s">
        <v>51</v>
      </c>
      <c r="B80" s="20" t="s">
        <v>129</v>
      </c>
      <c r="C80">
        <v>2018</v>
      </c>
      <c r="D80" t="s">
        <v>58</v>
      </c>
      <c r="E80" t="s">
        <v>45</v>
      </c>
      <c r="F80" t="s">
        <v>46</v>
      </c>
      <c r="G80" t="s">
        <v>48</v>
      </c>
      <c r="H80" s="2" t="s">
        <v>25</v>
      </c>
      <c r="I80" s="2"/>
      <c r="J80" s="3"/>
    </row>
    <row r="81" spans="1:10" hidden="1" x14ac:dyDescent="0.25">
      <c r="A81" s="20" t="s">
        <v>51</v>
      </c>
      <c r="B81" s="20" t="s">
        <v>129</v>
      </c>
      <c r="C81">
        <v>2018</v>
      </c>
      <c r="D81" t="s">
        <v>58</v>
      </c>
      <c r="E81" t="s">
        <v>45</v>
      </c>
      <c r="F81" t="s">
        <v>46</v>
      </c>
      <c r="G81" t="s">
        <v>49</v>
      </c>
      <c r="H81" s="2" t="s">
        <v>26</v>
      </c>
      <c r="I81" s="2"/>
      <c r="J81" s="18"/>
    </row>
    <row r="82" spans="1:10" hidden="1" x14ac:dyDescent="0.25">
      <c r="A82" s="20" t="s">
        <v>51</v>
      </c>
      <c r="B82" s="20" t="s">
        <v>129</v>
      </c>
      <c r="C82">
        <v>2018</v>
      </c>
      <c r="D82" t="s">
        <v>58</v>
      </c>
      <c r="E82" t="s">
        <v>45</v>
      </c>
      <c r="F82" t="s">
        <v>46</v>
      </c>
      <c r="G82" t="s">
        <v>49</v>
      </c>
      <c r="H82" s="2" t="s">
        <v>27</v>
      </c>
      <c r="I82" s="2"/>
      <c r="J82" s="18">
        <v>30000</v>
      </c>
    </row>
    <row r="83" spans="1:10" hidden="1" x14ac:dyDescent="0.25">
      <c r="A83" s="20" t="s">
        <v>51</v>
      </c>
      <c r="B83" s="20" t="s">
        <v>129</v>
      </c>
      <c r="C83">
        <v>2018</v>
      </c>
      <c r="D83" t="s">
        <v>58</v>
      </c>
      <c r="E83" t="s">
        <v>45</v>
      </c>
      <c r="F83" t="s">
        <v>46</v>
      </c>
      <c r="G83" t="s">
        <v>49</v>
      </c>
      <c r="H83" s="2" t="s">
        <v>28</v>
      </c>
      <c r="I83" s="2"/>
      <c r="J83" s="18"/>
    </row>
    <row r="84" spans="1:10" hidden="1" x14ac:dyDescent="0.25">
      <c r="A84" s="20" t="s">
        <v>51</v>
      </c>
      <c r="B84" s="20" t="s">
        <v>129</v>
      </c>
      <c r="C84">
        <v>2018</v>
      </c>
      <c r="D84" t="s">
        <v>58</v>
      </c>
      <c r="E84" t="s">
        <v>45</v>
      </c>
      <c r="F84" t="s">
        <v>50</v>
      </c>
      <c r="G84" t="s">
        <v>56</v>
      </c>
      <c r="H84" s="2" t="s">
        <v>98</v>
      </c>
      <c r="I84" s="2"/>
      <c r="J84" s="18"/>
    </row>
    <row r="85" spans="1:10" hidden="1" x14ac:dyDescent="0.25">
      <c r="A85" s="20" t="s">
        <v>51</v>
      </c>
      <c r="B85" s="20" t="s">
        <v>129</v>
      </c>
      <c r="C85">
        <v>2018</v>
      </c>
      <c r="D85" t="s">
        <v>58</v>
      </c>
      <c r="E85" t="s">
        <v>45</v>
      </c>
      <c r="F85" t="s">
        <v>50</v>
      </c>
      <c r="G85" t="s">
        <v>56</v>
      </c>
      <c r="H85" s="2" t="s">
        <v>29</v>
      </c>
      <c r="I85" s="2"/>
      <c r="J85" s="3"/>
    </row>
    <row r="86" spans="1:10" hidden="1" x14ac:dyDescent="0.25">
      <c r="A86" s="20" t="s">
        <v>51</v>
      </c>
      <c r="B86" s="20" t="s">
        <v>129</v>
      </c>
      <c r="C86">
        <v>2018</v>
      </c>
      <c r="D86" t="s">
        <v>58</v>
      </c>
      <c r="E86" t="s">
        <v>45</v>
      </c>
      <c r="F86" t="s">
        <v>50</v>
      </c>
      <c r="G86" t="s">
        <v>49</v>
      </c>
      <c r="H86" s="2" t="s">
        <v>30</v>
      </c>
      <c r="I86" s="2"/>
      <c r="J86" s="18"/>
    </row>
    <row r="87" spans="1:10" hidden="1" x14ac:dyDescent="0.25">
      <c r="A87" s="20" t="s">
        <v>51</v>
      </c>
      <c r="B87" s="20" t="s">
        <v>129</v>
      </c>
      <c r="C87">
        <v>2018</v>
      </c>
      <c r="D87" t="s">
        <v>58</v>
      </c>
      <c r="E87" t="s">
        <v>45</v>
      </c>
      <c r="F87" t="s">
        <v>50</v>
      </c>
      <c r="G87" t="s">
        <v>101</v>
      </c>
      <c r="H87" s="2" t="s">
        <v>99</v>
      </c>
      <c r="I87" s="2"/>
      <c r="J87" s="18"/>
    </row>
    <row r="88" spans="1:10" hidden="1" x14ac:dyDescent="0.25">
      <c r="A88" s="20" t="s">
        <v>51</v>
      </c>
      <c r="B88" s="20" t="s">
        <v>129</v>
      </c>
      <c r="C88">
        <v>2018</v>
      </c>
      <c r="D88" t="s">
        <v>58</v>
      </c>
      <c r="E88" t="s">
        <v>45</v>
      </c>
      <c r="F88" t="s">
        <v>50</v>
      </c>
      <c r="G88" t="s">
        <v>101</v>
      </c>
      <c r="H88" s="2" t="s">
        <v>100</v>
      </c>
      <c r="I88" s="2"/>
      <c r="J88" s="18"/>
    </row>
    <row r="89" spans="1:10" hidden="1" x14ac:dyDescent="0.25">
      <c r="A89" s="20" t="s">
        <v>51</v>
      </c>
      <c r="B89" s="20" t="s">
        <v>129</v>
      </c>
      <c r="C89">
        <v>2018</v>
      </c>
      <c r="D89" t="s">
        <v>58</v>
      </c>
      <c r="E89" t="s">
        <v>45</v>
      </c>
      <c r="F89" t="s">
        <v>115</v>
      </c>
      <c r="G89" t="s">
        <v>49</v>
      </c>
      <c r="H89" s="2" t="s">
        <v>114</v>
      </c>
      <c r="I89" s="2"/>
      <c r="J89"/>
    </row>
    <row r="90" spans="1:10" hidden="1" x14ac:dyDescent="0.25">
      <c r="A90" s="20" t="s">
        <v>126</v>
      </c>
      <c r="B90" s="20" t="s">
        <v>129</v>
      </c>
      <c r="C90" s="20">
        <v>2018</v>
      </c>
      <c r="D90" s="20" t="s">
        <v>58</v>
      </c>
      <c r="E90" s="20" t="s">
        <v>52</v>
      </c>
      <c r="F90" s="20" t="s">
        <v>142</v>
      </c>
      <c r="G90" s="20" t="s">
        <v>53</v>
      </c>
      <c r="H90" s="21" t="s">
        <v>9</v>
      </c>
      <c r="I90" s="21"/>
      <c r="J90" s="22">
        <f>3625000-J91</f>
        <v>3125000</v>
      </c>
    </row>
    <row r="91" spans="1:10" hidden="1" x14ac:dyDescent="0.25">
      <c r="A91" s="20" t="s">
        <v>126</v>
      </c>
      <c r="B91" s="20" t="s">
        <v>129</v>
      </c>
      <c r="C91" s="20">
        <v>2018</v>
      </c>
      <c r="D91" s="20" t="s">
        <v>121</v>
      </c>
      <c r="E91" s="20" t="s">
        <v>52</v>
      </c>
      <c r="F91" s="20" t="s">
        <v>142</v>
      </c>
      <c r="G91" s="20" t="s">
        <v>53</v>
      </c>
      <c r="H91" s="21" t="s">
        <v>9</v>
      </c>
      <c r="I91" s="21"/>
      <c r="J91" s="22">
        <v>500000</v>
      </c>
    </row>
    <row r="92" spans="1:10" hidden="1" x14ac:dyDescent="0.25">
      <c r="A92" s="20" t="s">
        <v>126</v>
      </c>
      <c r="B92" s="20" t="s">
        <v>129</v>
      </c>
      <c r="C92">
        <v>2018</v>
      </c>
      <c r="D92" t="s">
        <v>58</v>
      </c>
      <c r="E92" t="s">
        <v>112</v>
      </c>
      <c r="F92" s="20" t="s">
        <v>117</v>
      </c>
      <c r="G92" s="20" t="s">
        <v>53</v>
      </c>
      <c r="H92" s="2" t="s">
        <v>111</v>
      </c>
      <c r="I92" s="2"/>
      <c r="J92" s="18"/>
    </row>
    <row r="93" spans="1:10" hidden="1" x14ac:dyDescent="0.25">
      <c r="A93" s="20" t="s">
        <v>126</v>
      </c>
      <c r="B93" s="20" t="s">
        <v>129</v>
      </c>
      <c r="C93">
        <v>2018</v>
      </c>
      <c r="D93" t="s">
        <v>58</v>
      </c>
      <c r="E93" t="s">
        <v>112</v>
      </c>
      <c r="F93" s="20" t="s">
        <v>117</v>
      </c>
      <c r="G93" s="20" t="s">
        <v>53</v>
      </c>
      <c r="H93" s="2" t="s">
        <v>113</v>
      </c>
      <c r="I93" s="2"/>
      <c r="J93" s="18"/>
    </row>
    <row r="94" spans="1:10" hidden="1" x14ac:dyDescent="0.25">
      <c r="A94" s="20" t="s">
        <v>126</v>
      </c>
      <c r="B94" s="20" t="s">
        <v>129</v>
      </c>
      <c r="C94">
        <v>2018</v>
      </c>
      <c r="D94" t="s">
        <v>58</v>
      </c>
      <c r="E94" t="s">
        <v>112</v>
      </c>
      <c r="F94" s="20" t="s">
        <v>117</v>
      </c>
      <c r="G94" s="20" t="s">
        <v>53</v>
      </c>
      <c r="H94" s="2" t="s">
        <v>120</v>
      </c>
      <c r="I94" s="2"/>
      <c r="J94" s="18">
        <v>1000000</v>
      </c>
    </row>
    <row r="95" spans="1:10" hidden="1" x14ac:dyDescent="0.25">
      <c r="A95" s="20" t="s">
        <v>126</v>
      </c>
      <c r="B95" s="20" t="s">
        <v>129</v>
      </c>
      <c r="C95">
        <v>2018</v>
      </c>
      <c r="D95" t="s">
        <v>58</v>
      </c>
      <c r="E95" t="s">
        <v>45</v>
      </c>
      <c r="F95" t="s">
        <v>46</v>
      </c>
      <c r="G95" t="s">
        <v>54</v>
      </c>
      <c r="H95" s="2" t="s">
        <v>11</v>
      </c>
      <c r="I95" s="2"/>
      <c r="J95" s="18">
        <v>1400000</v>
      </c>
    </row>
    <row r="96" spans="1:10" hidden="1" x14ac:dyDescent="0.25">
      <c r="A96" s="20" t="s">
        <v>126</v>
      </c>
      <c r="B96" s="20" t="s">
        <v>129</v>
      </c>
      <c r="C96">
        <v>2018</v>
      </c>
      <c r="D96" t="s">
        <v>58</v>
      </c>
      <c r="E96" t="s">
        <v>45</v>
      </c>
      <c r="F96" t="s">
        <v>46</v>
      </c>
      <c r="G96" t="s">
        <v>54</v>
      </c>
      <c r="H96" s="2" t="s">
        <v>12</v>
      </c>
      <c r="I96" s="2"/>
      <c r="J96" s="18">
        <v>88211</v>
      </c>
    </row>
    <row r="97" spans="1:10" hidden="1" x14ac:dyDescent="0.25">
      <c r="A97" s="20" t="s">
        <v>126</v>
      </c>
      <c r="B97" s="20" t="s">
        <v>129</v>
      </c>
      <c r="C97">
        <v>2018</v>
      </c>
      <c r="D97" t="s">
        <v>58</v>
      </c>
      <c r="E97" t="s">
        <v>45</v>
      </c>
      <c r="F97" t="s">
        <v>46</v>
      </c>
      <c r="G97" t="s">
        <v>54</v>
      </c>
      <c r="H97" s="2" t="s">
        <v>13</v>
      </c>
      <c r="I97" s="2"/>
      <c r="J97" s="18">
        <v>124017.58333333334</v>
      </c>
    </row>
    <row r="98" spans="1:10" hidden="1" x14ac:dyDescent="0.25">
      <c r="A98" s="20" t="s">
        <v>126</v>
      </c>
      <c r="B98" s="20" t="s">
        <v>129</v>
      </c>
      <c r="C98">
        <v>2018</v>
      </c>
      <c r="D98" t="s">
        <v>58</v>
      </c>
      <c r="E98" t="s">
        <v>45</v>
      </c>
      <c r="F98" t="s">
        <v>46</v>
      </c>
      <c r="G98" t="s">
        <v>54</v>
      </c>
      <c r="H98" s="2" t="s">
        <v>14</v>
      </c>
      <c r="I98" s="2"/>
      <c r="J98" s="18">
        <v>14882.11</v>
      </c>
    </row>
    <row r="99" spans="1:10" hidden="1" x14ac:dyDescent="0.25">
      <c r="A99" s="20" t="s">
        <v>126</v>
      </c>
      <c r="B99" s="20" t="s">
        <v>129</v>
      </c>
      <c r="C99">
        <v>2018</v>
      </c>
      <c r="D99" t="s">
        <v>58</v>
      </c>
      <c r="E99" t="s">
        <v>45</v>
      </c>
      <c r="F99" t="s">
        <v>46</v>
      </c>
      <c r="G99" t="s">
        <v>54</v>
      </c>
      <c r="H99" s="2" t="s">
        <v>15</v>
      </c>
      <c r="I99" s="2"/>
      <c r="J99" s="18">
        <v>124017.58333333334</v>
      </c>
    </row>
    <row r="100" spans="1:10" hidden="1" x14ac:dyDescent="0.25">
      <c r="A100" s="20" t="s">
        <v>126</v>
      </c>
      <c r="B100" s="20" t="s">
        <v>129</v>
      </c>
      <c r="C100">
        <v>2018</v>
      </c>
      <c r="D100" t="s">
        <v>58</v>
      </c>
      <c r="E100" t="s">
        <v>45</v>
      </c>
      <c r="F100" t="s">
        <v>46</v>
      </c>
      <c r="G100" t="s">
        <v>54</v>
      </c>
      <c r="H100" s="2" t="s">
        <v>16</v>
      </c>
      <c r="I100" s="2"/>
      <c r="J100" s="18">
        <v>58333.333333333328</v>
      </c>
    </row>
    <row r="101" spans="1:10" hidden="1" x14ac:dyDescent="0.25">
      <c r="A101" s="20" t="s">
        <v>126</v>
      </c>
      <c r="B101" s="20" t="s">
        <v>129</v>
      </c>
      <c r="C101">
        <v>2018</v>
      </c>
      <c r="D101" t="s">
        <v>58</v>
      </c>
      <c r="E101" t="s">
        <v>45</v>
      </c>
      <c r="F101" t="s">
        <v>46</v>
      </c>
      <c r="G101" t="s">
        <v>54</v>
      </c>
      <c r="H101" s="2" t="s">
        <v>17</v>
      </c>
      <c r="I101" s="2"/>
      <c r="J101" s="18">
        <v>88211</v>
      </c>
    </row>
    <row r="102" spans="1:10" hidden="1" x14ac:dyDescent="0.25">
      <c r="A102" s="20" t="s">
        <v>126</v>
      </c>
      <c r="B102" s="20" t="s">
        <v>129</v>
      </c>
      <c r="C102">
        <v>2018</v>
      </c>
      <c r="D102" t="s">
        <v>58</v>
      </c>
      <c r="E102" t="s">
        <v>45</v>
      </c>
      <c r="F102" t="s">
        <v>46</v>
      </c>
      <c r="G102" t="s">
        <v>54</v>
      </c>
      <c r="H102" s="2" t="s">
        <v>18</v>
      </c>
      <c r="I102" s="2"/>
      <c r="J102" s="18">
        <v>7308</v>
      </c>
    </row>
    <row r="103" spans="1:10" hidden="1" x14ac:dyDescent="0.25">
      <c r="A103" s="20" t="s">
        <v>126</v>
      </c>
      <c r="B103" s="20" t="s">
        <v>129</v>
      </c>
      <c r="C103">
        <v>2018</v>
      </c>
      <c r="D103" t="s">
        <v>58</v>
      </c>
      <c r="E103" t="s">
        <v>45</v>
      </c>
      <c r="F103" t="s">
        <v>46</v>
      </c>
      <c r="G103" t="s">
        <v>54</v>
      </c>
      <c r="H103" s="2" t="s">
        <v>19</v>
      </c>
      <c r="I103" s="2"/>
      <c r="J103" s="18">
        <v>168000</v>
      </c>
    </row>
    <row r="104" spans="1:10" hidden="1" x14ac:dyDescent="0.25">
      <c r="A104" s="20" t="s">
        <v>126</v>
      </c>
      <c r="B104" s="20" t="s">
        <v>129</v>
      </c>
      <c r="C104">
        <v>2018</v>
      </c>
      <c r="D104" t="s">
        <v>58</v>
      </c>
      <c r="E104" t="s">
        <v>45</v>
      </c>
      <c r="F104" t="s">
        <v>46</v>
      </c>
      <c r="G104" t="s">
        <v>54</v>
      </c>
      <c r="H104" s="2" t="s">
        <v>20</v>
      </c>
      <c r="I104" s="2"/>
      <c r="J104" s="18">
        <v>56000</v>
      </c>
    </row>
    <row r="105" spans="1:10" hidden="1" x14ac:dyDescent="0.25">
      <c r="A105" s="20" t="s">
        <v>126</v>
      </c>
      <c r="B105" s="20" t="s">
        <v>129</v>
      </c>
      <c r="C105">
        <v>2018</v>
      </c>
      <c r="D105" t="s">
        <v>58</v>
      </c>
      <c r="E105" t="s">
        <v>45</v>
      </c>
      <c r="F105" t="s">
        <v>46</v>
      </c>
      <c r="G105" t="s">
        <v>54</v>
      </c>
      <c r="H105" s="2" t="s">
        <v>20</v>
      </c>
      <c r="I105" s="2"/>
      <c r="J105" s="18">
        <v>56000</v>
      </c>
    </row>
    <row r="106" spans="1:10" hidden="1" x14ac:dyDescent="0.25">
      <c r="A106" s="20" t="s">
        <v>126</v>
      </c>
      <c r="B106" s="20" t="s">
        <v>129</v>
      </c>
      <c r="C106">
        <v>2018</v>
      </c>
      <c r="D106" t="s">
        <v>58</v>
      </c>
      <c r="E106" t="s">
        <v>45</v>
      </c>
      <c r="F106" t="s">
        <v>46</v>
      </c>
      <c r="G106" t="s">
        <v>118</v>
      </c>
      <c r="H106" s="2" t="s">
        <v>119</v>
      </c>
      <c r="I106" s="2"/>
      <c r="J106" s="18">
        <v>390621</v>
      </c>
    </row>
    <row r="107" spans="1:10" hidden="1" x14ac:dyDescent="0.25">
      <c r="A107" s="20" t="s">
        <v>126</v>
      </c>
      <c r="B107" s="20" t="s">
        <v>129</v>
      </c>
      <c r="C107">
        <v>2018</v>
      </c>
      <c r="D107" t="s">
        <v>58</v>
      </c>
      <c r="E107" t="s">
        <v>45</v>
      </c>
      <c r="F107" t="s">
        <v>46</v>
      </c>
      <c r="G107" t="s">
        <v>109</v>
      </c>
      <c r="H107" s="2" t="s">
        <v>108</v>
      </c>
      <c r="I107" s="2"/>
      <c r="J107" s="18"/>
    </row>
    <row r="108" spans="1:10" hidden="1" x14ac:dyDescent="0.25">
      <c r="A108" s="20" t="s">
        <v>126</v>
      </c>
      <c r="B108" s="20" t="s">
        <v>129</v>
      </c>
      <c r="C108">
        <v>2018</v>
      </c>
      <c r="D108" t="s">
        <v>58</v>
      </c>
      <c r="E108" t="s">
        <v>45</v>
      </c>
      <c r="F108" t="s">
        <v>46</v>
      </c>
      <c r="G108" t="s">
        <v>55</v>
      </c>
      <c r="H108" s="2" t="s">
        <v>22</v>
      </c>
      <c r="I108" s="2"/>
      <c r="J108" s="18"/>
    </row>
    <row r="109" spans="1:10" hidden="1" x14ac:dyDescent="0.25">
      <c r="A109" s="20" t="s">
        <v>126</v>
      </c>
      <c r="B109" s="20" t="s">
        <v>129</v>
      </c>
      <c r="C109">
        <v>2018</v>
      </c>
      <c r="D109" t="s">
        <v>58</v>
      </c>
      <c r="E109" t="s">
        <v>45</v>
      </c>
      <c r="F109" t="s">
        <v>46</v>
      </c>
      <c r="G109" t="s">
        <v>47</v>
      </c>
      <c r="H109" s="2" t="s">
        <v>23</v>
      </c>
      <c r="I109" s="2"/>
      <c r="J109" s="3"/>
    </row>
    <row r="110" spans="1:10" hidden="1" x14ac:dyDescent="0.25">
      <c r="A110" s="20" t="s">
        <v>126</v>
      </c>
      <c r="B110" s="20" t="s">
        <v>129</v>
      </c>
      <c r="C110">
        <v>2018</v>
      </c>
      <c r="D110" t="s">
        <v>58</v>
      </c>
      <c r="E110" t="s">
        <v>45</v>
      </c>
      <c r="F110" t="s">
        <v>46</v>
      </c>
      <c r="G110" t="s">
        <v>47</v>
      </c>
      <c r="H110" s="2" t="s">
        <v>24</v>
      </c>
      <c r="I110" s="2"/>
      <c r="J110" s="3"/>
    </row>
    <row r="111" spans="1:10" hidden="1" x14ac:dyDescent="0.25">
      <c r="A111" s="20" t="s">
        <v>126</v>
      </c>
      <c r="B111" s="20" t="s">
        <v>129</v>
      </c>
      <c r="C111">
        <v>2018</v>
      </c>
      <c r="D111" t="s">
        <v>58</v>
      </c>
      <c r="E111" t="s">
        <v>45</v>
      </c>
      <c r="F111" t="s">
        <v>46</v>
      </c>
      <c r="G111" t="s">
        <v>48</v>
      </c>
      <c r="H111" s="2" t="s">
        <v>25</v>
      </c>
      <c r="I111" s="2"/>
      <c r="J111" s="3"/>
    </row>
    <row r="112" spans="1:10" hidden="1" x14ac:dyDescent="0.25">
      <c r="A112" s="20" t="s">
        <v>126</v>
      </c>
      <c r="B112" s="20" t="s">
        <v>129</v>
      </c>
      <c r="C112">
        <v>2018</v>
      </c>
      <c r="D112" t="s">
        <v>58</v>
      </c>
      <c r="E112" t="s">
        <v>45</v>
      </c>
      <c r="F112" t="s">
        <v>46</v>
      </c>
      <c r="G112" t="s">
        <v>49</v>
      </c>
      <c r="H112" s="2" t="s">
        <v>26</v>
      </c>
      <c r="I112" s="2"/>
      <c r="J112" s="18"/>
    </row>
    <row r="113" spans="1:10" hidden="1" x14ac:dyDescent="0.25">
      <c r="A113" s="20" t="s">
        <v>126</v>
      </c>
      <c r="B113" s="20" t="s">
        <v>129</v>
      </c>
      <c r="C113">
        <v>2018</v>
      </c>
      <c r="D113" t="s">
        <v>58</v>
      </c>
      <c r="E113" t="s">
        <v>45</v>
      </c>
      <c r="F113" t="s">
        <v>46</v>
      </c>
      <c r="G113" t="s">
        <v>49</v>
      </c>
      <c r="H113" s="2" t="s">
        <v>27</v>
      </c>
      <c r="I113" s="2"/>
      <c r="J113" s="18">
        <v>30000</v>
      </c>
    </row>
    <row r="114" spans="1:10" hidden="1" x14ac:dyDescent="0.25">
      <c r="A114" s="20" t="s">
        <v>126</v>
      </c>
      <c r="B114" s="20" t="s">
        <v>129</v>
      </c>
      <c r="C114">
        <v>2018</v>
      </c>
      <c r="D114" t="s">
        <v>58</v>
      </c>
      <c r="E114" t="s">
        <v>45</v>
      </c>
      <c r="F114" t="s">
        <v>46</v>
      </c>
      <c r="G114" t="s">
        <v>49</v>
      </c>
      <c r="H114" s="2" t="s">
        <v>28</v>
      </c>
      <c r="I114" s="2"/>
      <c r="J114" s="18"/>
    </row>
    <row r="115" spans="1:10" hidden="1" x14ac:dyDescent="0.25">
      <c r="A115" s="20" t="s">
        <v>126</v>
      </c>
      <c r="B115" s="20" t="s">
        <v>129</v>
      </c>
      <c r="C115">
        <v>2018</v>
      </c>
      <c r="D115" t="s">
        <v>58</v>
      </c>
      <c r="E115" t="s">
        <v>45</v>
      </c>
      <c r="F115" t="s">
        <v>50</v>
      </c>
      <c r="G115" t="s">
        <v>56</v>
      </c>
      <c r="H115" s="2" t="s">
        <v>98</v>
      </c>
      <c r="I115" s="2"/>
      <c r="J115" s="18"/>
    </row>
    <row r="116" spans="1:10" hidden="1" x14ac:dyDescent="0.25">
      <c r="A116" s="20" t="s">
        <v>126</v>
      </c>
      <c r="B116" s="20" t="s">
        <v>129</v>
      </c>
      <c r="C116">
        <v>2018</v>
      </c>
      <c r="D116" t="s">
        <v>58</v>
      </c>
      <c r="E116" t="s">
        <v>45</v>
      </c>
      <c r="F116" t="s">
        <v>50</v>
      </c>
      <c r="G116" t="s">
        <v>56</v>
      </c>
      <c r="H116" s="2" t="s">
        <v>29</v>
      </c>
      <c r="I116" s="2"/>
      <c r="J116" s="3"/>
    </row>
    <row r="117" spans="1:10" hidden="1" x14ac:dyDescent="0.25">
      <c r="A117" s="20" t="s">
        <v>126</v>
      </c>
      <c r="B117" s="20" t="s">
        <v>129</v>
      </c>
      <c r="C117">
        <v>2018</v>
      </c>
      <c r="D117" t="s">
        <v>58</v>
      </c>
      <c r="E117" t="s">
        <v>45</v>
      </c>
      <c r="F117" t="s">
        <v>50</v>
      </c>
      <c r="G117" t="s">
        <v>49</v>
      </c>
      <c r="H117" s="2" t="s">
        <v>30</v>
      </c>
      <c r="I117" s="2"/>
      <c r="J117" s="18"/>
    </row>
    <row r="118" spans="1:10" hidden="1" x14ac:dyDescent="0.25">
      <c r="A118" s="20" t="s">
        <v>126</v>
      </c>
      <c r="B118" s="20" t="s">
        <v>129</v>
      </c>
      <c r="C118">
        <v>2018</v>
      </c>
      <c r="D118" t="s">
        <v>58</v>
      </c>
      <c r="E118" t="s">
        <v>45</v>
      </c>
      <c r="F118" t="s">
        <v>50</v>
      </c>
      <c r="G118" t="s">
        <v>101</v>
      </c>
      <c r="H118" s="2" t="s">
        <v>99</v>
      </c>
      <c r="I118" s="2"/>
      <c r="J118" s="18"/>
    </row>
    <row r="119" spans="1:10" hidden="1" x14ac:dyDescent="0.25">
      <c r="A119" s="20" t="s">
        <v>126</v>
      </c>
      <c r="B119" s="20" t="s">
        <v>129</v>
      </c>
      <c r="C119">
        <v>2018</v>
      </c>
      <c r="D119" t="s">
        <v>58</v>
      </c>
      <c r="E119" t="s">
        <v>45</v>
      </c>
      <c r="F119" t="s">
        <v>50</v>
      </c>
      <c r="G119" t="s">
        <v>101</v>
      </c>
      <c r="H119" s="2" t="s">
        <v>100</v>
      </c>
      <c r="I119" s="2"/>
      <c r="J119" s="18"/>
    </row>
    <row r="120" spans="1:10" hidden="1" x14ac:dyDescent="0.25">
      <c r="A120" s="20" t="s">
        <v>126</v>
      </c>
      <c r="B120" s="20" t="s">
        <v>129</v>
      </c>
      <c r="C120">
        <v>2018</v>
      </c>
      <c r="D120" t="s">
        <v>58</v>
      </c>
      <c r="E120" t="s">
        <v>45</v>
      </c>
      <c r="F120" t="s">
        <v>115</v>
      </c>
      <c r="G120" t="s">
        <v>49</v>
      </c>
      <c r="H120" s="2" t="s">
        <v>114</v>
      </c>
      <c r="I120" s="2"/>
      <c r="J120"/>
    </row>
    <row r="121" spans="1:10" hidden="1" x14ac:dyDescent="0.25">
      <c r="A121" s="20" t="s">
        <v>130</v>
      </c>
      <c r="B121" s="20" t="s">
        <v>129</v>
      </c>
      <c r="C121" s="20">
        <v>2018</v>
      </c>
      <c r="D121" s="20" t="s">
        <v>58</v>
      </c>
      <c r="E121" s="20" t="s">
        <v>52</v>
      </c>
      <c r="F121" s="20" t="s">
        <v>142</v>
      </c>
      <c r="G121" s="20" t="s">
        <v>53</v>
      </c>
      <c r="H121" s="21" t="s">
        <v>9</v>
      </c>
      <c r="I121" s="21"/>
      <c r="J121" s="22">
        <f>3625000-500000</f>
        <v>3125000</v>
      </c>
    </row>
    <row r="122" spans="1:10" hidden="1" x14ac:dyDescent="0.25">
      <c r="A122" s="20" t="s">
        <v>130</v>
      </c>
      <c r="B122" s="20" t="s">
        <v>129</v>
      </c>
      <c r="C122" s="20">
        <v>2018</v>
      </c>
      <c r="D122" s="20" t="s">
        <v>121</v>
      </c>
      <c r="E122" s="20" t="s">
        <v>52</v>
      </c>
      <c r="F122" s="20" t="s">
        <v>142</v>
      </c>
      <c r="G122" s="20" t="s">
        <v>53</v>
      </c>
      <c r="H122" s="21" t="s">
        <v>9</v>
      </c>
      <c r="I122" s="21"/>
      <c r="J122" s="22">
        <v>500000</v>
      </c>
    </row>
    <row r="123" spans="1:10" hidden="1" x14ac:dyDescent="0.25">
      <c r="A123" s="20" t="s">
        <v>130</v>
      </c>
      <c r="B123" s="20" t="s">
        <v>129</v>
      </c>
      <c r="C123">
        <v>2018</v>
      </c>
      <c r="D123" t="s">
        <v>58</v>
      </c>
      <c r="E123" t="s">
        <v>112</v>
      </c>
      <c r="F123" s="20" t="s">
        <v>117</v>
      </c>
      <c r="G123" s="20" t="s">
        <v>53</v>
      </c>
      <c r="H123" s="2" t="s">
        <v>111</v>
      </c>
      <c r="I123" s="2"/>
      <c r="J123" s="18"/>
    </row>
    <row r="124" spans="1:10" hidden="1" x14ac:dyDescent="0.25">
      <c r="A124" s="20" t="s">
        <v>130</v>
      </c>
      <c r="B124" s="20" t="s">
        <v>129</v>
      </c>
      <c r="C124">
        <v>2018</v>
      </c>
      <c r="D124" t="s">
        <v>58</v>
      </c>
      <c r="E124" t="s">
        <v>112</v>
      </c>
      <c r="F124" s="20" t="s">
        <v>117</v>
      </c>
      <c r="G124" s="20" t="s">
        <v>53</v>
      </c>
      <c r="H124" s="2" t="s">
        <v>113</v>
      </c>
      <c r="I124" s="2"/>
      <c r="J124" s="18"/>
    </row>
    <row r="125" spans="1:10" hidden="1" x14ac:dyDescent="0.25">
      <c r="A125" s="20" t="s">
        <v>130</v>
      </c>
      <c r="B125" s="20" t="s">
        <v>129</v>
      </c>
      <c r="C125">
        <v>2018</v>
      </c>
      <c r="D125" t="s">
        <v>58</v>
      </c>
      <c r="E125" t="s">
        <v>112</v>
      </c>
      <c r="F125" s="20" t="s">
        <v>117</v>
      </c>
      <c r="G125" s="20" t="s">
        <v>53</v>
      </c>
      <c r="H125" s="2" t="s">
        <v>120</v>
      </c>
      <c r="I125" s="2"/>
      <c r="J125" s="18">
        <v>1000000</v>
      </c>
    </row>
    <row r="126" spans="1:10" hidden="1" x14ac:dyDescent="0.25">
      <c r="A126" s="20" t="s">
        <v>130</v>
      </c>
      <c r="B126" s="20" t="s">
        <v>129</v>
      </c>
      <c r="C126">
        <v>2018</v>
      </c>
      <c r="D126" t="s">
        <v>58</v>
      </c>
      <c r="E126" t="s">
        <v>45</v>
      </c>
      <c r="F126" t="s">
        <v>46</v>
      </c>
      <c r="G126" t="s">
        <v>54</v>
      </c>
      <c r="H126" s="2" t="s">
        <v>11</v>
      </c>
      <c r="I126" s="2"/>
      <c r="J126" s="18">
        <v>1400000</v>
      </c>
    </row>
    <row r="127" spans="1:10" hidden="1" x14ac:dyDescent="0.25">
      <c r="A127" s="20" t="s">
        <v>130</v>
      </c>
      <c r="B127" s="20" t="s">
        <v>129</v>
      </c>
      <c r="C127">
        <v>2018</v>
      </c>
      <c r="D127" t="s">
        <v>58</v>
      </c>
      <c r="E127" t="s">
        <v>45</v>
      </c>
      <c r="F127" t="s">
        <v>46</v>
      </c>
      <c r="G127" t="s">
        <v>54</v>
      </c>
      <c r="H127" s="2" t="s">
        <v>12</v>
      </c>
      <c r="I127" s="2"/>
      <c r="J127" s="18">
        <v>88211</v>
      </c>
    </row>
    <row r="128" spans="1:10" hidden="1" x14ac:dyDescent="0.25">
      <c r="A128" s="20" t="s">
        <v>130</v>
      </c>
      <c r="B128" s="20" t="s">
        <v>129</v>
      </c>
      <c r="C128">
        <v>2018</v>
      </c>
      <c r="D128" t="s">
        <v>58</v>
      </c>
      <c r="E128" t="s">
        <v>45</v>
      </c>
      <c r="F128" t="s">
        <v>46</v>
      </c>
      <c r="G128" t="s">
        <v>54</v>
      </c>
      <c r="H128" s="2" t="s">
        <v>13</v>
      </c>
      <c r="I128" s="2"/>
      <c r="J128" s="18">
        <v>124017.58333333334</v>
      </c>
    </row>
    <row r="129" spans="1:10" hidden="1" x14ac:dyDescent="0.25">
      <c r="A129" s="20" t="s">
        <v>130</v>
      </c>
      <c r="B129" s="20" t="s">
        <v>129</v>
      </c>
      <c r="C129">
        <v>2018</v>
      </c>
      <c r="D129" t="s">
        <v>58</v>
      </c>
      <c r="E129" t="s">
        <v>45</v>
      </c>
      <c r="F129" t="s">
        <v>46</v>
      </c>
      <c r="G129" t="s">
        <v>54</v>
      </c>
      <c r="H129" s="2" t="s">
        <v>14</v>
      </c>
      <c r="I129" s="2"/>
      <c r="J129" s="18">
        <v>14882.11</v>
      </c>
    </row>
    <row r="130" spans="1:10" hidden="1" x14ac:dyDescent="0.25">
      <c r="A130" s="20" t="s">
        <v>130</v>
      </c>
      <c r="B130" s="20" t="s">
        <v>129</v>
      </c>
      <c r="C130">
        <v>2018</v>
      </c>
      <c r="D130" t="s">
        <v>58</v>
      </c>
      <c r="E130" t="s">
        <v>45</v>
      </c>
      <c r="F130" t="s">
        <v>46</v>
      </c>
      <c r="G130" t="s">
        <v>54</v>
      </c>
      <c r="H130" s="2" t="s">
        <v>15</v>
      </c>
      <c r="I130" s="2"/>
      <c r="J130" s="18">
        <v>124017.58333333334</v>
      </c>
    </row>
    <row r="131" spans="1:10" hidden="1" x14ac:dyDescent="0.25">
      <c r="A131" s="20" t="s">
        <v>130</v>
      </c>
      <c r="B131" s="20" t="s">
        <v>129</v>
      </c>
      <c r="C131">
        <v>2018</v>
      </c>
      <c r="D131" t="s">
        <v>58</v>
      </c>
      <c r="E131" t="s">
        <v>45</v>
      </c>
      <c r="F131" t="s">
        <v>46</v>
      </c>
      <c r="G131" t="s">
        <v>54</v>
      </c>
      <c r="H131" s="2" t="s">
        <v>16</v>
      </c>
      <c r="I131" s="2"/>
      <c r="J131" s="18">
        <v>58333.333333333328</v>
      </c>
    </row>
    <row r="132" spans="1:10" hidden="1" x14ac:dyDescent="0.25">
      <c r="A132" s="20" t="s">
        <v>130</v>
      </c>
      <c r="B132" s="20" t="s">
        <v>129</v>
      </c>
      <c r="C132">
        <v>2018</v>
      </c>
      <c r="D132" t="s">
        <v>58</v>
      </c>
      <c r="E132" t="s">
        <v>45</v>
      </c>
      <c r="F132" t="s">
        <v>46</v>
      </c>
      <c r="G132" t="s">
        <v>54</v>
      </c>
      <c r="H132" s="2" t="s">
        <v>17</v>
      </c>
      <c r="I132" s="2"/>
      <c r="J132" s="18">
        <v>88211</v>
      </c>
    </row>
    <row r="133" spans="1:10" hidden="1" x14ac:dyDescent="0.25">
      <c r="A133" s="20" t="s">
        <v>130</v>
      </c>
      <c r="B133" s="20" t="s">
        <v>129</v>
      </c>
      <c r="C133">
        <v>2018</v>
      </c>
      <c r="D133" t="s">
        <v>58</v>
      </c>
      <c r="E133" t="s">
        <v>45</v>
      </c>
      <c r="F133" t="s">
        <v>46</v>
      </c>
      <c r="G133" t="s">
        <v>54</v>
      </c>
      <c r="H133" s="2" t="s">
        <v>18</v>
      </c>
      <c r="I133" s="2"/>
      <c r="J133" s="18">
        <v>7308</v>
      </c>
    </row>
    <row r="134" spans="1:10" hidden="1" x14ac:dyDescent="0.25">
      <c r="A134" s="20" t="s">
        <v>130</v>
      </c>
      <c r="B134" s="20" t="s">
        <v>129</v>
      </c>
      <c r="C134">
        <v>2018</v>
      </c>
      <c r="D134" t="s">
        <v>58</v>
      </c>
      <c r="E134" t="s">
        <v>45</v>
      </c>
      <c r="F134" t="s">
        <v>46</v>
      </c>
      <c r="G134" t="s">
        <v>54</v>
      </c>
      <c r="H134" s="2" t="s">
        <v>19</v>
      </c>
      <c r="I134" s="2"/>
      <c r="J134" s="18">
        <v>168000</v>
      </c>
    </row>
    <row r="135" spans="1:10" hidden="1" x14ac:dyDescent="0.25">
      <c r="A135" s="20" t="s">
        <v>130</v>
      </c>
      <c r="B135" s="20" t="s">
        <v>129</v>
      </c>
      <c r="C135">
        <v>2018</v>
      </c>
      <c r="D135" t="s">
        <v>58</v>
      </c>
      <c r="E135" t="s">
        <v>45</v>
      </c>
      <c r="F135" t="s">
        <v>46</v>
      </c>
      <c r="G135" t="s">
        <v>54</v>
      </c>
      <c r="H135" s="2" t="s">
        <v>20</v>
      </c>
      <c r="I135" s="2"/>
      <c r="J135" s="18">
        <v>56000</v>
      </c>
    </row>
    <row r="136" spans="1:10" hidden="1" x14ac:dyDescent="0.25">
      <c r="A136" s="20" t="s">
        <v>130</v>
      </c>
      <c r="B136" s="20" t="s">
        <v>129</v>
      </c>
      <c r="C136">
        <v>2018</v>
      </c>
      <c r="D136" t="s">
        <v>58</v>
      </c>
      <c r="E136" t="s">
        <v>45</v>
      </c>
      <c r="F136" t="s">
        <v>46</v>
      </c>
      <c r="G136" t="s">
        <v>54</v>
      </c>
      <c r="H136" s="2" t="s">
        <v>20</v>
      </c>
      <c r="I136" s="2"/>
      <c r="J136" s="18">
        <v>56000</v>
      </c>
    </row>
    <row r="137" spans="1:10" hidden="1" x14ac:dyDescent="0.25">
      <c r="A137" s="20" t="s">
        <v>130</v>
      </c>
      <c r="B137" s="20" t="s">
        <v>129</v>
      </c>
      <c r="C137">
        <v>2018</v>
      </c>
      <c r="D137" t="s">
        <v>58</v>
      </c>
      <c r="E137" t="s">
        <v>45</v>
      </c>
      <c r="F137" t="s">
        <v>46</v>
      </c>
      <c r="G137" t="s">
        <v>118</v>
      </c>
      <c r="H137" s="2" t="s">
        <v>119</v>
      </c>
      <c r="I137" s="2"/>
      <c r="J137" s="18">
        <v>390621</v>
      </c>
    </row>
    <row r="138" spans="1:10" hidden="1" x14ac:dyDescent="0.25">
      <c r="A138" s="20" t="s">
        <v>130</v>
      </c>
      <c r="B138" s="20" t="s">
        <v>129</v>
      </c>
      <c r="C138">
        <v>2018</v>
      </c>
      <c r="D138" t="s">
        <v>58</v>
      </c>
      <c r="E138" t="s">
        <v>45</v>
      </c>
      <c r="F138" t="s">
        <v>46</v>
      </c>
      <c r="G138" t="s">
        <v>109</v>
      </c>
      <c r="H138" s="2" t="s">
        <v>108</v>
      </c>
      <c r="I138" s="2"/>
      <c r="J138" s="18"/>
    </row>
    <row r="139" spans="1:10" hidden="1" x14ac:dyDescent="0.25">
      <c r="A139" s="20" t="s">
        <v>130</v>
      </c>
      <c r="B139" s="20" t="s">
        <v>129</v>
      </c>
      <c r="C139">
        <v>2018</v>
      </c>
      <c r="D139" t="s">
        <v>58</v>
      </c>
      <c r="E139" t="s">
        <v>45</v>
      </c>
      <c r="F139" t="s">
        <v>46</v>
      </c>
      <c r="G139" t="s">
        <v>55</v>
      </c>
      <c r="H139" s="2" t="s">
        <v>22</v>
      </c>
      <c r="I139" s="2"/>
      <c r="J139" s="18"/>
    </row>
    <row r="140" spans="1:10" hidden="1" x14ac:dyDescent="0.25">
      <c r="A140" s="20" t="s">
        <v>130</v>
      </c>
      <c r="B140" s="20" t="s">
        <v>129</v>
      </c>
      <c r="C140">
        <v>2018</v>
      </c>
      <c r="D140" t="s">
        <v>58</v>
      </c>
      <c r="E140" t="s">
        <v>45</v>
      </c>
      <c r="F140" t="s">
        <v>46</v>
      </c>
      <c r="G140" t="s">
        <v>47</v>
      </c>
      <c r="H140" s="2" t="s">
        <v>23</v>
      </c>
      <c r="I140" s="2"/>
      <c r="J140" s="3"/>
    </row>
    <row r="141" spans="1:10" hidden="1" x14ac:dyDescent="0.25">
      <c r="A141" s="20" t="s">
        <v>130</v>
      </c>
      <c r="B141" s="20" t="s">
        <v>129</v>
      </c>
      <c r="C141">
        <v>2018</v>
      </c>
      <c r="D141" t="s">
        <v>58</v>
      </c>
      <c r="E141" t="s">
        <v>45</v>
      </c>
      <c r="F141" t="s">
        <v>46</v>
      </c>
      <c r="G141" t="s">
        <v>47</v>
      </c>
      <c r="H141" s="2" t="s">
        <v>24</v>
      </c>
      <c r="I141" s="2"/>
      <c r="J141" s="3"/>
    </row>
    <row r="142" spans="1:10" hidden="1" x14ac:dyDescent="0.25">
      <c r="A142" s="20" t="s">
        <v>130</v>
      </c>
      <c r="B142" s="20" t="s">
        <v>129</v>
      </c>
      <c r="C142">
        <v>2018</v>
      </c>
      <c r="D142" t="s">
        <v>58</v>
      </c>
      <c r="E142" t="s">
        <v>45</v>
      </c>
      <c r="F142" t="s">
        <v>46</v>
      </c>
      <c r="G142" t="s">
        <v>48</v>
      </c>
      <c r="H142" s="2" t="s">
        <v>25</v>
      </c>
      <c r="I142" s="2"/>
      <c r="J142" s="3"/>
    </row>
    <row r="143" spans="1:10" hidden="1" x14ac:dyDescent="0.25">
      <c r="A143" s="20" t="s">
        <v>130</v>
      </c>
      <c r="B143" s="20" t="s">
        <v>129</v>
      </c>
      <c r="C143">
        <v>2018</v>
      </c>
      <c r="D143" t="s">
        <v>58</v>
      </c>
      <c r="E143" t="s">
        <v>45</v>
      </c>
      <c r="F143" t="s">
        <v>46</v>
      </c>
      <c r="G143" t="s">
        <v>49</v>
      </c>
      <c r="H143" s="2" t="s">
        <v>26</v>
      </c>
      <c r="I143" s="2"/>
      <c r="J143" s="18"/>
    </row>
    <row r="144" spans="1:10" hidden="1" x14ac:dyDescent="0.25">
      <c r="A144" s="20" t="s">
        <v>130</v>
      </c>
      <c r="B144" s="20" t="s">
        <v>129</v>
      </c>
      <c r="C144">
        <v>2018</v>
      </c>
      <c r="D144" t="s">
        <v>58</v>
      </c>
      <c r="E144" t="s">
        <v>45</v>
      </c>
      <c r="F144" t="s">
        <v>46</v>
      </c>
      <c r="G144" t="s">
        <v>49</v>
      </c>
      <c r="H144" s="2" t="s">
        <v>27</v>
      </c>
      <c r="I144" s="2"/>
      <c r="J144" s="18">
        <v>30000</v>
      </c>
    </row>
    <row r="145" spans="1:10" hidden="1" x14ac:dyDescent="0.25">
      <c r="A145" s="20" t="s">
        <v>130</v>
      </c>
      <c r="B145" s="20" t="s">
        <v>129</v>
      </c>
      <c r="C145">
        <v>2018</v>
      </c>
      <c r="D145" t="s">
        <v>58</v>
      </c>
      <c r="E145" t="s">
        <v>45</v>
      </c>
      <c r="F145" t="s">
        <v>46</v>
      </c>
      <c r="G145" t="s">
        <v>49</v>
      </c>
      <c r="H145" s="2" t="s">
        <v>28</v>
      </c>
      <c r="I145" s="2"/>
      <c r="J145" s="18"/>
    </row>
    <row r="146" spans="1:10" hidden="1" x14ac:dyDescent="0.25">
      <c r="A146" s="20" t="s">
        <v>130</v>
      </c>
      <c r="B146" s="20" t="s">
        <v>129</v>
      </c>
      <c r="C146">
        <v>2018</v>
      </c>
      <c r="D146" t="s">
        <v>58</v>
      </c>
      <c r="E146" t="s">
        <v>45</v>
      </c>
      <c r="F146" t="s">
        <v>50</v>
      </c>
      <c r="G146" t="s">
        <v>56</v>
      </c>
      <c r="H146" s="2" t="s">
        <v>98</v>
      </c>
      <c r="I146" s="2"/>
      <c r="J146" s="18"/>
    </row>
    <row r="147" spans="1:10" hidden="1" x14ac:dyDescent="0.25">
      <c r="A147" s="20" t="s">
        <v>130</v>
      </c>
      <c r="B147" s="20" t="s">
        <v>129</v>
      </c>
      <c r="C147">
        <v>2018</v>
      </c>
      <c r="D147" t="s">
        <v>58</v>
      </c>
      <c r="E147" t="s">
        <v>45</v>
      </c>
      <c r="F147" t="s">
        <v>50</v>
      </c>
      <c r="G147" t="s">
        <v>56</v>
      </c>
      <c r="H147" s="2" t="s">
        <v>29</v>
      </c>
      <c r="I147" s="2"/>
      <c r="J147" s="3"/>
    </row>
    <row r="148" spans="1:10" hidden="1" x14ac:dyDescent="0.25">
      <c r="A148" s="20" t="s">
        <v>130</v>
      </c>
      <c r="B148" s="20" t="s">
        <v>129</v>
      </c>
      <c r="C148">
        <v>2018</v>
      </c>
      <c r="D148" t="s">
        <v>58</v>
      </c>
      <c r="E148" t="s">
        <v>45</v>
      </c>
      <c r="F148" t="s">
        <v>50</v>
      </c>
      <c r="G148" t="s">
        <v>49</v>
      </c>
      <c r="H148" s="2" t="s">
        <v>30</v>
      </c>
      <c r="I148" s="2"/>
      <c r="J148" s="18"/>
    </row>
    <row r="149" spans="1:10" hidden="1" x14ac:dyDescent="0.25">
      <c r="A149" s="20" t="s">
        <v>130</v>
      </c>
      <c r="B149" s="20" t="s">
        <v>129</v>
      </c>
      <c r="C149">
        <v>2018</v>
      </c>
      <c r="D149" t="s">
        <v>58</v>
      </c>
      <c r="E149" t="s">
        <v>45</v>
      </c>
      <c r="F149" t="s">
        <v>50</v>
      </c>
      <c r="G149" t="s">
        <v>101</v>
      </c>
      <c r="H149" s="2" t="s">
        <v>99</v>
      </c>
      <c r="I149" s="2"/>
      <c r="J149" s="18"/>
    </row>
    <row r="150" spans="1:10" hidden="1" x14ac:dyDescent="0.25">
      <c r="A150" s="20" t="s">
        <v>130</v>
      </c>
      <c r="B150" s="20" t="s">
        <v>129</v>
      </c>
      <c r="C150">
        <v>2018</v>
      </c>
      <c r="D150" t="s">
        <v>58</v>
      </c>
      <c r="E150" t="s">
        <v>45</v>
      </c>
      <c r="F150" t="s">
        <v>50</v>
      </c>
      <c r="G150" t="s">
        <v>101</v>
      </c>
      <c r="H150" s="2" t="s">
        <v>100</v>
      </c>
      <c r="I150" s="2"/>
      <c r="J150" s="18"/>
    </row>
    <row r="151" spans="1:10" hidden="1" x14ac:dyDescent="0.25">
      <c r="A151" s="20" t="s">
        <v>130</v>
      </c>
      <c r="B151" s="20" t="s">
        <v>129</v>
      </c>
      <c r="C151">
        <v>2018</v>
      </c>
      <c r="D151" t="s">
        <v>58</v>
      </c>
      <c r="E151" t="s">
        <v>45</v>
      </c>
      <c r="F151" t="s">
        <v>115</v>
      </c>
      <c r="G151" t="s">
        <v>49</v>
      </c>
      <c r="H151" s="2" t="s">
        <v>114</v>
      </c>
      <c r="I151" s="2"/>
      <c r="J151"/>
    </row>
    <row r="152" spans="1:10" hidden="1" x14ac:dyDescent="0.25">
      <c r="A152" s="20" t="s">
        <v>131</v>
      </c>
      <c r="B152" s="20" t="s">
        <v>129</v>
      </c>
      <c r="C152" s="20">
        <v>2018</v>
      </c>
      <c r="D152" s="20" t="s">
        <v>58</v>
      </c>
      <c r="E152" s="20" t="s">
        <v>52</v>
      </c>
      <c r="F152" s="20" t="s">
        <v>142</v>
      </c>
      <c r="G152" s="20" t="s">
        <v>53</v>
      </c>
      <c r="H152" s="21" t="s">
        <v>9</v>
      </c>
      <c r="I152" s="21"/>
      <c r="J152" s="22">
        <f>3750000-500000</f>
        <v>3250000</v>
      </c>
    </row>
    <row r="153" spans="1:10" hidden="1" x14ac:dyDescent="0.25">
      <c r="A153" s="20" t="s">
        <v>131</v>
      </c>
      <c r="B153" s="20" t="s">
        <v>129</v>
      </c>
      <c r="C153" s="20">
        <v>2018</v>
      </c>
      <c r="D153" s="20" t="s">
        <v>121</v>
      </c>
      <c r="E153" s="20" t="s">
        <v>52</v>
      </c>
      <c r="F153" s="20" t="s">
        <v>142</v>
      </c>
      <c r="G153" s="20" t="s">
        <v>53</v>
      </c>
      <c r="H153" s="21" t="s">
        <v>9</v>
      </c>
      <c r="I153" s="21"/>
      <c r="J153" s="22">
        <v>500000</v>
      </c>
    </row>
    <row r="154" spans="1:10" hidden="1" x14ac:dyDescent="0.25">
      <c r="A154" s="20" t="s">
        <v>131</v>
      </c>
      <c r="B154" s="20" t="s">
        <v>129</v>
      </c>
      <c r="C154">
        <v>2018</v>
      </c>
      <c r="D154" t="s">
        <v>58</v>
      </c>
      <c r="E154" t="s">
        <v>112</v>
      </c>
      <c r="F154" s="20" t="s">
        <v>117</v>
      </c>
      <c r="G154" s="20" t="s">
        <v>53</v>
      </c>
      <c r="H154" s="2" t="s">
        <v>111</v>
      </c>
      <c r="I154" s="2"/>
      <c r="J154" s="18"/>
    </row>
    <row r="155" spans="1:10" hidden="1" x14ac:dyDescent="0.25">
      <c r="A155" s="20" t="s">
        <v>131</v>
      </c>
      <c r="B155" s="20" t="s">
        <v>129</v>
      </c>
      <c r="C155">
        <v>2018</v>
      </c>
      <c r="D155" t="s">
        <v>58</v>
      </c>
      <c r="E155" t="s">
        <v>112</v>
      </c>
      <c r="F155" s="20" t="s">
        <v>117</v>
      </c>
      <c r="G155" s="20" t="s">
        <v>53</v>
      </c>
      <c r="H155" s="2" t="s">
        <v>113</v>
      </c>
      <c r="I155" s="2"/>
      <c r="J155" s="18"/>
    </row>
    <row r="156" spans="1:10" hidden="1" x14ac:dyDescent="0.25">
      <c r="A156" s="20" t="s">
        <v>131</v>
      </c>
      <c r="B156" s="20" t="s">
        <v>129</v>
      </c>
      <c r="C156">
        <v>2018</v>
      </c>
      <c r="D156" t="s">
        <v>58</v>
      </c>
      <c r="E156" t="s">
        <v>112</v>
      </c>
      <c r="F156" s="20" t="s">
        <v>117</v>
      </c>
      <c r="G156" s="20" t="s">
        <v>53</v>
      </c>
      <c r="H156" s="2" t="s">
        <v>120</v>
      </c>
      <c r="I156" s="2"/>
      <c r="J156" s="18">
        <v>1000000</v>
      </c>
    </row>
    <row r="157" spans="1:10" hidden="1" x14ac:dyDescent="0.25">
      <c r="A157" s="20" t="s">
        <v>131</v>
      </c>
      <c r="B157" s="20" t="s">
        <v>129</v>
      </c>
      <c r="C157">
        <v>2018</v>
      </c>
      <c r="D157" t="s">
        <v>58</v>
      </c>
      <c r="E157" t="s">
        <v>45</v>
      </c>
      <c r="F157" t="s">
        <v>46</v>
      </c>
      <c r="G157" t="s">
        <v>54</v>
      </c>
      <c r="H157" s="2" t="s">
        <v>11</v>
      </c>
      <c r="I157" s="2"/>
      <c r="J157" s="18">
        <v>1400000</v>
      </c>
    </row>
    <row r="158" spans="1:10" hidden="1" x14ac:dyDescent="0.25">
      <c r="A158" s="20" t="s">
        <v>131</v>
      </c>
      <c r="B158" s="20" t="s">
        <v>129</v>
      </c>
      <c r="C158">
        <v>2018</v>
      </c>
      <c r="D158" t="s">
        <v>58</v>
      </c>
      <c r="E158" t="s">
        <v>45</v>
      </c>
      <c r="F158" t="s">
        <v>46</v>
      </c>
      <c r="G158" t="s">
        <v>54</v>
      </c>
      <c r="H158" s="2" t="s">
        <v>12</v>
      </c>
      <c r="I158" s="2"/>
      <c r="J158" s="18">
        <v>88211</v>
      </c>
    </row>
    <row r="159" spans="1:10" hidden="1" x14ac:dyDescent="0.25">
      <c r="A159" s="20" t="s">
        <v>131</v>
      </c>
      <c r="B159" s="20" t="s">
        <v>129</v>
      </c>
      <c r="C159">
        <v>2018</v>
      </c>
      <c r="D159" t="s">
        <v>58</v>
      </c>
      <c r="E159" t="s">
        <v>45</v>
      </c>
      <c r="F159" t="s">
        <v>46</v>
      </c>
      <c r="G159" t="s">
        <v>54</v>
      </c>
      <c r="H159" s="2" t="s">
        <v>13</v>
      </c>
      <c r="I159" s="2"/>
      <c r="J159" s="18">
        <v>124017.58333333334</v>
      </c>
    </row>
    <row r="160" spans="1:10" hidden="1" x14ac:dyDescent="0.25">
      <c r="A160" s="20" t="s">
        <v>131</v>
      </c>
      <c r="B160" s="20" t="s">
        <v>129</v>
      </c>
      <c r="C160">
        <v>2018</v>
      </c>
      <c r="D160" t="s">
        <v>58</v>
      </c>
      <c r="E160" t="s">
        <v>45</v>
      </c>
      <c r="F160" t="s">
        <v>46</v>
      </c>
      <c r="G160" t="s">
        <v>54</v>
      </c>
      <c r="H160" s="2" t="s">
        <v>14</v>
      </c>
      <c r="I160" s="2"/>
      <c r="J160" s="18">
        <v>14882.11</v>
      </c>
    </row>
    <row r="161" spans="1:10" hidden="1" x14ac:dyDescent="0.25">
      <c r="A161" s="20" t="s">
        <v>131</v>
      </c>
      <c r="B161" s="20" t="s">
        <v>129</v>
      </c>
      <c r="C161">
        <v>2018</v>
      </c>
      <c r="D161" t="s">
        <v>58</v>
      </c>
      <c r="E161" t="s">
        <v>45</v>
      </c>
      <c r="F161" t="s">
        <v>46</v>
      </c>
      <c r="G161" t="s">
        <v>54</v>
      </c>
      <c r="H161" s="2" t="s">
        <v>15</v>
      </c>
      <c r="I161" s="2"/>
      <c r="J161" s="18">
        <v>124017.58333333334</v>
      </c>
    </row>
    <row r="162" spans="1:10" hidden="1" x14ac:dyDescent="0.25">
      <c r="A162" s="20" t="s">
        <v>131</v>
      </c>
      <c r="B162" s="20" t="s">
        <v>129</v>
      </c>
      <c r="C162">
        <v>2018</v>
      </c>
      <c r="D162" t="s">
        <v>58</v>
      </c>
      <c r="E162" t="s">
        <v>45</v>
      </c>
      <c r="F162" t="s">
        <v>46</v>
      </c>
      <c r="G162" t="s">
        <v>54</v>
      </c>
      <c r="H162" s="2" t="s">
        <v>16</v>
      </c>
      <c r="I162" s="2"/>
      <c r="J162" s="18">
        <v>58333.333333333328</v>
      </c>
    </row>
    <row r="163" spans="1:10" hidden="1" x14ac:dyDescent="0.25">
      <c r="A163" s="20" t="s">
        <v>131</v>
      </c>
      <c r="B163" s="20" t="s">
        <v>129</v>
      </c>
      <c r="C163">
        <v>2018</v>
      </c>
      <c r="D163" t="s">
        <v>58</v>
      </c>
      <c r="E163" t="s">
        <v>45</v>
      </c>
      <c r="F163" t="s">
        <v>46</v>
      </c>
      <c r="G163" t="s">
        <v>54</v>
      </c>
      <c r="H163" s="2" t="s">
        <v>17</v>
      </c>
      <c r="I163" s="2"/>
      <c r="J163" s="18">
        <v>88211</v>
      </c>
    </row>
    <row r="164" spans="1:10" hidden="1" x14ac:dyDescent="0.25">
      <c r="A164" s="20" t="s">
        <v>131</v>
      </c>
      <c r="B164" s="20" t="s">
        <v>129</v>
      </c>
      <c r="C164">
        <v>2018</v>
      </c>
      <c r="D164" t="s">
        <v>58</v>
      </c>
      <c r="E164" t="s">
        <v>45</v>
      </c>
      <c r="F164" t="s">
        <v>46</v>
      </c>
      <c r="G164" t="s">
        <v>54</v>
      </c>
      <c r="H164" s="2" t="s">
        <v>18</v>
      </c>
      <c r="I164" s="2"/>
      <c r="J164" s="18">
        <v>7308</v>
      </c>
    </row>
    <row r="165" spans="1:10" hidden="1" x14ac:dyDescent="0.25">
      <c r="A165" s="20" t="s">
        <v>131</v>
      </c>
      <c r="B165" s="20" t="s">
        <v>129</v>
      </c>
      <c r="C165">
        <v>2018</v>
      </c>
      <c r="D165" t="s">
        <v>58</v>
      </c>
      <c r="E165" t="s">
        <v>45</v>
      </c>
      <c r="F165" t="s">
        <v>46</v>
      </c>
      <c r="G165" t="s">
        <v>54</v>
      </c>
      <c r="H165" s="2" t="s">
        <v>19</v>
      </c>
      <c r="I165" s="2"/>
      <c r="J165" s="18">
        <v>168000</v>
      </c>
    </row>
    <row r="166" spans="1:10" hidden="1" x14ac:dyDescent="0.25">
      <c r="A166" s="20" t="s">
        <v>131</v>
      </c>
      <c r="B166" s="20" t="s">
        <v>129</v>
      </c>
      <c r="C166">
        <v>2018</v>
      </c>
      <c r="D166" t="s">
        <v>58</v>
      </c>
      <c r="E166" t="s">
        <v>45</v>
      </c>
      <c r="F166" t="s">
        <v>46</v>
      </c>
      <c r="G166" t="s">
        <v>54</v>
      </c>
      <c r="H166" s="2" t="s">
        <v>20</v>
      </c>
      <c r="I166" s="2"/>
      <c r="J166" s="18">
        <v>56000</v>
      </c>
    </row>
    <row r="167" spans="1:10" hidden="1" x14ac:dyDescent="0.25">
      <c r="A167" s="20" t="s">
        <v>131</v>
      </c>
      <c r="B167" s="20" t="s">
        <v>129</v>
      </c>
      <c r="C167">
        <v>2018</v>
      </c>
      <c r="D167" t="s">
        <v>58</v>
      </c>
      <c r="E167" t="s">
        <v>45</v>
      </c>
      <c r="F167" t="s">
        <v>46</v>
      </c>
      <c r="G167" t="s">
        <v>54</v>
      </c>
      <c r="H167" s="2" t="s">
        <v>20</v>
      </c>
      <c r="I167" s="2"/>
      <c r="J167" s="18">
        <v>56000</v>
      </c>
    </row>
    <row r="168" spans="1:10" hidden="1" x14ac:dyDescent="0.25">
      <c r="A168" s="20" t="s">
        <v>131</v>
      </c>
      <c r="B168" s="20" t="s">
        <v>129</v>
      </c>
      <c r="C168">
        <v>2018</v>
      </c>
      <c r="D168" t="s">
        <v>58</v>
      </c>
      <c r="E168" t="s">
        <v>45</v>
      </c>
      <c r="F168" t="s">
        <v>46</v>
      </c>
      <c r="G168" t="s">
        <v>118</v>
      </c>
      <c r="H168" s="2" t="s">
        <v>119</v>
      </c>
      <c r="I168" s="2"/>
      <c r="J168" s="18">
        <v>390621</v>
      </c>
    </row>
    <row r="169" spans="1:10" hidden="1" x14ac:dyDescent="0.25">
      <c r="A169" s="20" t="s">
        <v>131</v>
      </c>
      <c r="B169" s="20" t="s">
        <v>129</v>
      </c>
      <c r="C169">
        <v>2018</v>
      </c>
      <c r="D169" t="s">
        <v>58</v>
      </c>
      <c r="E169" t="s">
        <v>45</v>
      </c>
      <c r="F169" t="s">
        <v>46</v>
      </c>
      <c r="G169" t="s">
        <v>109</v>
      </c>
      <c r="H169" s="2" t="s">
        <v>108</v>
      </c>
      <c r="I169" s="2"/>
      <c r="J169" s="18"/>
    </row>
    <row r="170" spans="1:10" hidden="1" x14ac:dyDescent="0.25">
      <c r="A170" s="20" t="s">
        <v>131</v>
      </c>
      <c r="B170" s="20" t="s">
        <v>129</v>
      </c>
      <c r="C170">
        <v>2018</v>
      </c>
      <c r="D170" t="s">
        <v>58</v>
      </c>
      <c r="E170" t="s">
        <v>45</v>
      </c>
      <c r="F170" t="s">
        <v>46</v>
      </c>
      <c r="G170" t="s">
        <v>55</v>
      </c>
      <c r="H170" s="2" t="s">
        <v>22</v>
      </c>
      <c r="I170" s="2"/>
      <c r="J170" s="18"/>
    </row>
    <row r="171" spans="1:10" hidden="1" x14ac:dyDescent="0.25">
      <c r="A171" s="20" t="s">
        <v>131</v>
      </c>
      <c r="B171" s="20" t="s">
        <v>129</v>
      </c>
      <c r="C171">
        <v>2018</v>
      </c>
      <c r="D171" t="s">
        <v>58</v>
      </c>
      <c r="E171" t="s">
        <v>45</v>
      </c>
      <c r="F171" t="s">
        <v>46</v>
      </c>
      <c r="G171" t="s">
        <v>47</v>
      </c>
      <c r="H171" s="2" t="s">
        <v>23</v>
      </c>
      <c r="I171" s="2"/>
      <c r="J171" s="3"/>
    </row>
    <row r="172" spans="1:10" hidden="1" x14ac:dyDescent="0.25">
      <c r="A172" s="20" t="s">
        <v>131</v>
      </c>
      <c r="B172" s="20" t="s">
        <v>129</v>
      </c>
      <c r="C172">
        <v>2018</v>
      </c>
      <c r="D172" t="s">
        <v>58</v>
      </c>
      <c r="E172" t="s">
        <v>45</v>
      </c>
      <c r="F172" t="s">
        <v>46</v>
      </c>
      <c r="G172" t="s">
        <v>47</v>
      </c>
      <c r="H172" s="2" t="s">
        <v>24</v>
      </c>
      <c r="I172" s="2"/>
      <c r="J172" s="3"/>
    </row>
    <row r="173" spans="1:10" hidden="1" x14ac:dyDescent="0.25">
      <c r="A173" s="20" t="s">
        <v>131</v>
      </c>
      <c r="B173" s="20" t="s">
        <v>129</v>
      </c>
      <c r="C173">
        <v>2018</v>
      </c>
      <c r="D173" t="s">
        <v>58</v>
      </c>
      <c r="E173" t="s">
        <v>45</v>
      </c>
      <c r="F173" t="s">
        <v>46</v>
      </c>
      <c r="G173" t="s">
        <v>48</v>
      </c>
      <c r="H173" s="2" t="s">
        <v>25</v>
      </c>
      <c r="I173" s="2"/>
      <c r="J173" s="3"/>
    </row>
    <row r="174" spans="1:10" hidden="1" x14ac:dyDescent="0.25">
      <c r="A174" s="20" t="s">
        <v>131</v>
      </c>
      <c r="B174" s="20" t="s">
        <v>129</v>
      </c>
      <c r="C174">
        <v>2018</v>
      </c>
      <c r="D174" t="s">
        <v>58</v>
      </c>
      <c r="E174" t="s">
        <v>45</v>
      </c>
      <c r="F174" t="s">
        <v>46</v>
      </c>
      <c r="G174" t="s">
        <v>49</v>
      </c>
      <c r="H174" s="2" t="s">
        <v>26</v>
      </c>
      <c r="I174" s="2"/>
      <c r="J174" s="18"/>
    </row>
    <row r="175" spans="1:10" hidden="1" x14ac:dyDescent="0.25">
      <c r="A175" s="20" t="s">
        <v>131</v>
      </c>
      <c r="B175" s="20" t="s">
        <v>129</v>
      </c>
      <c r="C175">
        <v>2018</v>
      </c>
      <c r="D175" t="s">
        <v>58</v>
      </c>
      <c r="E175" t="s">
        <v>45</v>
      </c>
      <c r="F175" t="s">
        <v>46</v>
      </c>
      <c r="G175" t="s">
        <v>49</v>
      </c>
      <c r="H175" s="2" t="s">
        <v>27</v>
      </c>
      <c r="I175" s="2"/>
      <c r="J175" s="18">
        <v>30000</v>
      </c>
    </row>
    <row r="176" spans="1:10" hidden="1" x14ac:dyDescent="0.25">
      <c r="A176" s="20" t="s">
        <v>131</v>
      </c>
      <c r="B176" s="20" t="s">
        <v>129</v>
      </c>
      <c r="C176">
        <v>2018</v>
      </c>
      <c r="D176" t="s">
        <v>58</v>
      </c>
      <c r="E176" t="s">
        <v>45</v>
      </c>
      <c r="F176" t="s">
        <v>46</v>
      </c>
      <c r="G176" t="s">
        <v>49</v>
      </c>
      <c r="H176" s="2" t="s">
        <v>28</v>
      </c>
      <c r="I176" s="2"/>
      <c r="J176" s="18"/>
    </row>
    <row r="177" spans="1:10" hidden="1" x14ac:dyDescent="0.25">
      <c r="A177" s="20" t="s">
        <v>131</v>
      </c>
      <c r="B177" s="20" t="s">
        <v>129</v>
      </c>
      <c r="C177">
        <v>2018</v>
      </c>
      <c r="D177" t="s">
        <v>58</v>
      </c>
      <c r="E177" t="s">
        <v>45</v>
      </c>
      <c r="F177" t="s">
        <v>50</v>
      </c>
      <c r="G177" t="s">
        <v>56</v>
      </c>
      <c r="H177" s="2" t="s">
        <v>98</v>
      </c>
      <c r="I177" s="2"/>
      <c r="J177" s="18"/>
    </row>
    <row r="178" spans="1:10" hidden="1" x14ac:dyDescent="0.25">
      <c r="A178" s="20" t="s">
        <v>131</v>
      </c>
      <c r="B178" s="20" t="s">
        <v>129</v>
      </c>
      <c r="C178">
        <v>2018</v>
      </c>
      <c r="D178" t="s">
        <v>58</v>
      </c>
      <c r="E178" t="s">
        <v>45</v>
      </c>
      <c r="F178" t="s">
        <v>50</v>
      </c>
      <c r="G178" t="s">
        <v>56</v>
      </c>
      <c r="H178" s="2" t="s">
        <v>29</v>
      </c>
      <c r="I178" s="2"/>
      <c r="J178" s="3"/>
    </row>
    <row r="179" spans="1:10" hidden="1" x14ac:dyDescent="0.25">
      <c r="A179" s="20" t="s">
        <v>131</v>
      </c>
      <c r="B179" s="20" t="s">
        <v>129</v>
      </c>
      <c r="C179">
        <v>2018</v>
      </c>
      <c r="D179" t="s">
        <v>58</v>
      </c>
      <c r="E179" t="s">
        <v>45</v>
      </c>
      <c r="F179" t="s">
        <v>50</v>
      </c>
      <c r="G179" t="s">
        <v>49</v>
      </c>
      <c r="H179" s="2" t="s">
        <v>30</v>
      </c>
      <c r="I179" s="2"/>
      <c r="J179" s="18"/>
    </row>
    <row r="180" spans="1:10" hidden="1" x14ac:dyDescent="0.25">
      <c r="A180" s="20" t="s">
        <v>131</v>
      </c>
      <c r="B180" s="20" t="s">
        <v>129</v>
      </c>
      <c r="C180">
        <v>2018</v>
      </c>
      <c r="D180" t="s">
        <v>58</v>
      </c>
      <c r="E180" t="s">
        <v>45</v>
      </c>
      <c r="F180" t="s">
        <v>50</v>
      </c>
      <c r="G180" t="s">
        <v>101</v>
      </c>
      <c r="H180" s="2" t="s">
        <v>99</v>
      </c>
      <c r="I180" s="2"/>
      <c r="J180" s="18"/>
    </row>
    <row r="181" spans="1:10" hidden="1" x14ac:dyDescent="0.25">
      <c r="A181" s="20" t="s">
        <v>131</v>
      </c>
      <c r="B181" s="20" t="s">
        <v>129</v>
      </c>
      <c r="C181">
        <v>2018</v>
      </c>
      <c r="D181" t="s">
        <v>58</v>
      </c>
      <c r="E181" t="s">
        <v>45</v>
      </c>
      <c r="F181" t="s">
        <v>50</v>
      </c>
      <c r="G181" t="s">
        <v>101</v>
      </c>
      <c r="H181" s="2" t="s">
        <v>100</v>
      </c>
      <c r="I181" s="2"/>
      <c r="J181" s="18"/>
    </row>
    <row r="182" spans="1:10" hidden="1" x14ac:dyDescent="0.25">
      <c r="A182" s="20" t="s">
        <v>131</v>
      </c>
      <c r="B182" s="20" t="s">
        <v>129</v>
      </c>
      <c r="C182">
        <v>2018</v>
      </c>
      <c r="D182" t="s">
        <v>58</v>
      </c>
      <c r="E182" t="s">
        <v>45</v>
      </c>
      <c r="F182" t="s">
        <v>115</v>
      </c>
      <c r="G182" t="s">
        <v>49</v>
      </c>
      <c r="H182" s="2" t="s">
        <v>114</v>
      </c>
      <c r="I182" s="2"/>
      <c r="J182"/>
    </row>
    <row r="183" spans="1:10" hidden="1" x14ac:dyDescent="0.25">
      <c r="A183" s="20" t="s">
        <v>132</v>
      </c>
      <c r="B183" s="20" t="s">
        <v>129</v>
      </c>
      <c r="C183" s="20">
        <v>2019</v>
      </c>
      <c r="D183" s="20" t="s">
        <v>58</v>
      </c>
      <c r="E183" s="20" t="s">
        <v>52</v>
      </c>
      <c r="F183" s="20" t="s">
        <v>142</v>
      </c>
      <c r="G183" s="20" t="s">
        <v>53</v>
      </c>
      <c r="H183" s="21" t="s">
        <v>9</v>
      </c>
      <c r="I183" s="21"/>
      <c r="J183" s="22">
        <v>985000</v>
      </c>
    </row>
    <row r="184" spans="1:10" hidden="1" x14ac:dyDescent="0.25">
      <c r="A184" s="20" t="s">
        <v>132</v>
      </c>
      <c r="B184" s="20" t="s">
        <v>129</v>
      </c>
      <c r="C184" s="20">
        <v>2019</v>
      </c>
      <c r="D184" s="20" t="s">
        <v>121</v>
      </c>
      <c r="E184" s="20" t="s">
        <v>52</v>
      </c>
      <c r="F184" s="20" t="s">
        <v>142</v>
      </c>
      <c r="G184" s="20" t="s">
        <v>53</v>
      </c>
      <c r="H184" s="21" t="s">
        <v>9</v>
      </c>
      <c r="I184" s="21"/>
      <c r="J184" s="22">
        <v>1312200</v>
      </c>
    </row>
    <row r="185" spans="1:10" hidden="1" x14ac:dyDescent="0.25">
      <c r="A185" s="20" t="s">
        <v>132</v>
      </c>
      <c r="B185" s="20" t="s">
        <v>129</v>
      </c>
      <c r="C185" s="20">
        <v>2019</v>
      </c>
      <c r="D185" t="s">
        <v>58</v>
      </c>
      <c r="E185" t="s">
        <v>112</v>
      </c>
      <c r="F185" s="20" t="s">
        <v>117</v>
      </c>
      <c r="G185" s="20" t="s">
        <v>53</v>
      </c>
      <c r="H185" s="2" t="s">
        <v>111</v>
      </c>
      <c r="I185" s="2"/>
      <c r="J185"/>
    </row>
    <row r="186" spans="1:10" hidden="1" x14ac:dyDescent="0.25">
      <c r="A186" s="20" t="s">
        <v>132</v>
      </c>
      <c r="B186" s="20" t="s">
        <v>129</v>
      </c>
      <c r="C186" s="20">
        <v>2019</v>
      </c>
      <c r="D186" t="s">
        <v>58</v>
      </c>
      <c r="E186" t="s">
        <v>112</v>
      </c>
      <c r="F186" s="20" t="s">
        <v>117</v>
      </c>
      <c r="G186" s="20" t="s">
        <v>53</v>
      </c>
      <c r="H186" s="2" t="s">
        <v>169</v>
      </c>
      <c r="I186" s="2"/>
      <c r="J186" s="18">
        <v>200000</v>
      </c>
    </row>
    <row r="187" spans="1:10" hidden="1" x14ac:dyDescent="0.25">
      <c r="A187" s="20" t="s">
        <v>132</v>
      </c>
      <c r="B187" s="20" t="s">
        <v>129</v>
      </c>
      <c r="C187" s="20">
        <v>2019</v>
      </c>
      <c r="D187" t="s">
        <v>58</v>
      </c>
      <c r="E187" t="s">
        <v>112</v>
      </c>
      <c r="F187" s="20" t="s">
        <v>117</v>
      </c>
      <c r="G187" s="20" t="s">
        <v>53</v>
      </c>
      <c r="H187" s="2" t="s">
        <v>113</v>
      </c>
      <c r="I187" s="2"/>
      <c r="J187" s="40">
        <v>45000</v>
      </c>
    </row>
    <row r="188" spans="1:10" hidden="1" x14ac:dyDescent="0.25">
      <c r="A188" s="20" t="s">
        <v>132</v>
      </c>
      <c r="B188" s="20" t="s">
        <v>129</v>
      </c>
      <c r="C188" s="20">
        <v>2019</v>
      </c>
      <c r="D188" t="s">
        <v>58</v>
      </c>
      <c r="E188" t="s">
        <v>112</v>
      </c>
      <c r="F188" s="20" t="s">
        <v>117</v>
      </c>
      <c r="G188" s="20" t="s">
        <v>53</v>
      </c>
      <c r="H188" s="2" t="s">
        <v>120</v>
      </c>
      <c r="I188" s="2"/>
      <c r="J188" s="18">
        <v>150000</v>
      </c>
    </row>
    <row r="189" spans="1:10" hidden="1" x14ac:dyDescent="0.25">
      <c r="A189" s="20" t="s">
        <v>132</v>
      </c>
      <c r="B189" s="20" t="s">
        <v>129</v>
      </c>
      <c r="C189" s="20">
        <v>2019</v>
      </c>
      <c r="D189" t="s">
        <v>58</v>
      </c>
      <c r="E189" t="s">
        <v>45</v>
      </c>
      <c r="F189" t="s">
        <v>46</v>
      </c>
      <c r="G189" t="s">
        <v>54</v>
      </c>
      <c r="H189" s="2" t="s">
        <v>11</v>
      </c>
      <c r="I189" s="2"/>
      <c r="J189" s="18">
        <v>1400000</v>
      </c>
    </row>
    <row r="190" spans="1:10" hidden="1" x14ac:dyDescent="0.25">
      <c r="A190" s="20" t="s">
        <v>132</v>
      </c>
      <c r="B190" s="20" t="s">
        <v>129</v>
      </c>
      <c r="C190" s="20">
        <v>2019</v>
      </c>
      <c r="D190" t="s">
        <v>58</v>
      </c>
      <c r="E190" t="s">
        <v>45</v>
      </c>
      <c r="F190" t="s">
        <v>46</v>
      </c>
      <c r="G190" t="s">
        <v>54</v>
      </c>
      <c r="H190" s="2" t="s">
        <v>12</v>
      </c>
      <c r="I190" s="2"/>
      <c r="J190" s="18">
        <v>88211</v>
      </c>
    </row>
    <row r="191" spans="1:10" hidden="1" x14ac:dyDescent="0.25">
      <c r="A191" s="20" t="s">
        <v>132</v>
      </c>
      <c r="B191" s="20" t="s">
        <v>129</v>
      </c>
      <c r="C191" s="20">
        <v>2019</v>
      </c>
      <c r="D191" t="s">
        <v>58</v>
      </c>
      <c r="E191" t="s">
        <v>45</v>
      </c>
      <c r="F191" t="s">
        <v>46</v>
      </c>
      <c r="G191" t="s">
        <v>54</v>
      </c>
      <c r="H191" s="2" t="s">
        <v>13</v>
      </c>
      <c r="I191" s="2"/>
      <c r="J191" s="18">
        <v>124017.58333333334</v>
      </c>
    </row>
    <row r="192" spans="1:10" hidden="1" x14ac:dyDescent="0.25">
      <c r="A192" s="20" t="s">
        <v>132</v>
      </c>
      <c r="B192" s="20" t="s">
        <v>129</v>
      </c>
      <c r="C192" s="20">
        <v>2019</v>
      </c>
      <c r="D192" t="s">
        <v>58</v>
      </c>
      <c r="E192" t="s">
        <v>45</v>
      </c>
      <c r="F192" t="s">
        <v>46</v>
      </c>
      <c r="G192" t="s">
        <v>54</v>
      </c>
      <c r="H192" s="2" t="s">
        <v>14</v>
      </c>
      <c r="I192" s="2"/>
      <c r="J192" s="18">
        <v>14882.11</v>
      </c>
    </row>
    <row r="193" spans="1:10" hidden="1" x14ac:dyDescent="0.25">
      <c r="A193" s="20" t="s">
        <v>132</v>
      </c>
      <c r="B193" s="20" t="s">
        <v>129</v>
      </c>
      <c r="C193" s="20">
        <v>2019</v>
      </c>
      <c r="D193" t="s">
        <v>58</v>
      </c>
      <c r="E193" t="s">
        <v>45</v>
      </c>
      <c r="F193" t="s">
        <v>46</v>
      </c>
      <c r="G193" t="s">
        <v>54</v>
      </c>
      <c r="H193" s="2" t="s">
        <v>15</v>
      </c>
      <c r="I193" s="2"/>
      <c r="J193" s="18">
        <v>124017.58333333334</v>
      </c>
    </row>
    <row r="194" spans="1:10" hidden="1" x14ac:dyDescent="0.25">
      <c r="A194" s="20" t="s">
        <v>132</v>
      </c>
      <c r="B194" s="20" t="s">
        <v>129</v>
      </c>
      <c r="C194" s="20">
        <v>2019</v>
      </c>
      <c r="D194" t="s">
        <v>58</v>
      </c>
      <c r="E194" t="s">
        <v>45</v>
      </c>
      <c r="F194" t="s">
        <v>46</v>
      </c>
      <c r="G194" t="s">
        <v>54</v>
      </c>
      <c r="H194" s="2" t="s">
        <v>16</v>
      </c>
      <c r="I194" s="2"/>
      <c r="J194" s="18">
        <v>58333.333333333328</v>
      </c>
    </row>
    <row r="195" spans="1:10" hidden="1" x14ac:dyDescent="0.25">
      <c r="A195" s="20" t="s">
        <v>132</v>
      </c>
      <c r="B195" s="20" t="s">
        <v>129</v>
      </c>
      <c r="C195" s="20">
        <v>2019</v>
      </c>
      <c r="D195" t="s">
        <v>58</v>
      </c>
      <c r="E195" t="s">
        <v>45</v>
      </c>
      <c r="F195" t="s">
        <v>46</v>
      </c>
      <c r="G195" t="s">
        <v>54</v>
      </c>
      <c r="H195" s="2" t="s">
        <v>17</v>
      </c>
      <c r="I195" s="2"/>
      <c r="J195" s="18">
        <v>88211</v>
      </c>
    </row>
    <row r="196" spans="1:10" hidden="1" x14ac:dyDescent="0.25">
      <c r="A196" s="20" t="s">
        <v>132</v>
      </c>
      <c r="B196" s="20" t="s">
        <v>129</v>
      </c>
      <c r="C196" s="20">
        <v>2019</v>
      </c>
      <c r="D196" t="s">
        <v>58</v>
      </c>
      <c r="E196" t="s">
        <v>45</v>
      </c>
      <c r="F196" t="s">
        <v>46</v>
      </c>
      <c r="G196" t="s">
        <v>54</v>
      </c>
      <c r="H196" s="2" t="s">
        <v>18</v>
      </c>
      <c r="I196" s="2"/>
      <c r="J196" s="18">
        <v>7308</v>
      </c>
    </row>
    <row r="197" spans="1:10" hidden="1" x14ac:dyDescent="0.25">
      <c r="A197" s="20" t="s">
        <v>132</v>
      </c>
      <c r="B197" s="20" t="s">
        <v>129</v>
      </c>
      <c r="C197" s="20">
        <v>2019</v>
      </c>
      <c r="D197" t="s">
        <v>58</v>
      </c>
      <c r="E197" t="s">
        <v>45</v>
      </c>
      <c r="F197" t="s">
        <v>46</v>
      </c>
      <c r="G197" t="s">
        <v>54</v>
      </c>
      <c r="H197" s="2" t="s">
        <v>19</v>
      </c>
      <c r="I197" s="2"/>
      <c r="J197" s="18">
        <v>168000</v>
      </c>
    </row>
    <row r="198" spans="1:10" hidden="1" x14ac:dyDescent="0.25">
      <c r="A198" s="20" t="s">
        <v>132</v>
      </c>
      <c r="B198" s="20" t="s">
        <v>129</v>
      </c>
      <c r="C198" s="20">
        <v>2019</v>
      </c>
      <c r="D198" t="s">
        <v>58</v>
      </c>
      <c r="E198" t="s">
        <v>45</v>
      </c>
      <c r="F198" t="s">
        <v>46</v>
      </c>
      <c r="G198" t="s">
        <v>54</v>
      </c>
      <c r="H198" s="2" t="s">
        <v>20</v>
      </c>
      <c r="I198" s="2"/>
      <c r="J198" s="18">
        <v>56000</v>
      </c>
    </row>
    <row r="199" spans="1:10" hidden="1" x14ac:dyDescent="0.25">
      <c r="A199" s="20" t="s">
        <v>132</v>
      </c>
      <c r="B199" s="20" t="s">
        <v>129</v>
      </c>
      <c r="C199" s="20">
        <v>2019</v>
      </c>
      <c r="D199" t="s">
        <v>58</v>
      </c>
      <c r="E199" t="s">
        <v>45</v>
      </c>
      <c r="F199" t="s">
        <v>46</v>
      </c>
      <c r="G199" t="s">
        <v>54</v>
      </c>
      <c r="H199" s="2" t="s">
        <v>20</v>
      </c>
      <c r="I199" s="2"/>
      <c r="J199" s="18">
        <v>56000</v>
      </c>
    </row>
    <row r="200" spans="1:10" hidden="1" x14ac:dyDescent="0.25">
      <c r="A200" s="20" t="s">
        <v>132</v>
      </c>
      <c r="B200" s="20" t="s">
        <v>129</v>
      </c>
      <c r="C200" s="20">
        <v>2019</v>
      </c>
      <c r="D200" t="s">
        <v>58</v>
      </c>
      <c r="E200" t="s">
        <v>45</v>
      </c>
      <c r="F200" t="s">
        <v>46</v>
      </c>
      <c r="G200" t="s">
        <v>118</v>
      </c>
      <c r="H200" s="2" t="s">
        <v>119</v>
      </c>
      <c r="I200" s="2"/>
      <c r="J200" s="18">
        <v>390621</v>
      </c>
    </row>
    <row r="201" spans="1:10" hidden="1" x14ac:dyDescent="0.25">
      <c r="A201" s="20" t="s">
        <v>132</v>
      </c>
      <c r="B201" s="20" t="s">
        <v>129</v>
      </c>
      <c r="C201" s="20">
        <v>2019</v>
      </c>
      <c r="D201" t="s">
        <v>58</v>
      </c>
      <c r="E201" t="s">
        <v>45</v>
      </c>
      <c r="F201" t="s">
        <v>46</v>
      </c>
      <c r="G201" t="s">
        <v>109</v>
      </c>
      <c r="H201" s="2" t="s">
        <v>108</v>
      </c>
      <c r="I201" s="2"/>
      <c r="J201" s="18"/>
    </row>
    <row r="202" spans="1:10" hidden="1" x14ac:dyDescent="0.25">
      <c r="A202" s="20" t="s">
        <v>132</v>
      </c>
      <c r="B202" s="20" t="s">
        <v>129</v>
      </c>
      <c r="C202" s="20">
        <v>2019</v>
      </c>
      <c r="D202" t="s">
        <v>58</v>
      </c>
      <c r="E202" t="s">
        <v>45</v>
      </c>
      <c r="F202" t="s">
        <v>46</v>
      </c>
      <c r="G202" t="s">
        <v>55</v>
      </c>
      <c r="H202" s="2" t="s">
        <v>22</v>
      </c>
      <c r="I202" s="2"/>
      <c r="J202" s="18"/>
    </row>
    <row r="203" spans="1:10" hidden="1" x14ac:dyDescent="0.25">
      <c r="A203" s="20" t="s">
        <v>132</v>
      </c>
      <c r="B203" s="20" t="s">
        <v>129</v>
      </c>
      <c r="C203" s="20">
        <v>2019</v>
      </c>
      <c r="D203" t="s">
        <v>58</v>
      </c>
      <c r="E203" t="s">
        <v>45</v>
      </c>
      <c r="F203" t="s">
        <v>46</v>
      </c>
      <c r="G203" t="s">
        <v>47</v>
      </c>
      <c r="H203" s="2" t="s">
        <v>23</v>
      </c>
      <c r="I203" s="2"/>
      <c r="J203" s="3"/>
    </row>
    <row r="204" spans="1:10" hidden="1" x14ac:dyDescent="0.25">
      <c r="A204" s="20" t="s">
        <v>132</v>
      </c>
      <c r="B204" s="20" t="s">
        <v>129</v>
      </c>
      <c r="C204" s="20">
        <v>2019</v>
      </c>
      <c r="D204" t="s">
        <v>58</v>
      </c>
      <c r="E204" t="s">
        <v>45</v>
      </c>
      <c r="F204" t="s">
        <v>46</v>
      </c>
      <c r="G204" t="s">
        <v>47</v>
      </c>
      <c r="H204" s="2" t="s">
        <v>24</v>
      </c>
      <c r="I204" s="2"/>
      <c r="J204" s="3">
        <v>150000</v>
      </c>
    </row>
    <row r="205" spans="1:10" hidden="1" x14ac:dyDescent="0.25">
      <c r="A205" s="20" t="s">
        <v>132</v>
      </c>
      <c r="B205" s="20" t="s">
        <v>129</v>
      </c>
      <c r="C205" s="20">
        <v>2019</v>
      </c>
      <c r="D205" t="s">
        <v>58</v>
      </c>
      <c r="E205" t="s">
        <v>45</v>
      </c>
      <c r="F205" t="s">
        <v>46</v>
      </c>
      <c r="G205" t="s">
        <v>48</v>
      </c>
      <c r="H205" s="2" t="s">
        <v>25</v>
      </c>
      <c r="I205" s="2"/>
      <c r="J205" s="3"/>
    </row>
    <row r="206" spans="1:10" hidden="1" x14ac:dyDescent="0.25">
      <c r="A206" s="20" t="s">
        <v>132</v>
      </c>
      <c r="B206" s="20" t="s">
        <v>129</v>
      </c>
      <c r="C206" s="20">
        <v>2019</v>
      </c>
      <c r="D206" t="s">
        <v>58</v>
      </c>
      <c r="E206" t="s">
        <v>45</v>
      </c>
      <c r="F206" t="s">
        <v>46</v>
      </c>
      <c r="G206" t="s">
        <v>49</v>
      </c>
      <c r="H206" s="2" t="s">
        <v>26</v>
      </c>
      <c r="I206" s="2"/>
      <c r="J206" s="18"/>
    </row>
    <row r="207" spans="1:10" hidden="1" x14ac:dyDescent="0.25">
      <c r="A207" s="20" t="s">
        <v>132</v>
      </c>
      <c r="B207" s="20" t="s">
        <v>129</v>
      </c>
      <c r="C207" s="20">
        <v>2019</v>
      </c>
      <c r="D207" t="s">
        <v>58</v>
      </c>
      <c r="E207" t="s">
        <v>45</v>
      </c>
      <c r="F207" t="s">
        <v>46</v>
      </c>
      <c r="G207" t="s">
        <v>49</v>
      </c>
      <c r="H207" s="2" t="s">
        <v>27</v>
      </c>
      <c r="I207" s="2"/>
      <c r="J207" s="18">
        <v>30000</v>
      </c>
    </row>
    <row r="208" spans="1:10" hidden="1" x14ac:dyDescent="0.25">
      <c r="A208" s="20" t="s">
        <v>132</v>
      </c>
      <c r="B208" s="20" t="s">
        <v>129</v>
      </c>
      <c r="C208" s="20">
        <v>2019</v>
      </c>
      <c r="D208" t="s">
        <v>58</v>
      </c>
      <c r="E208" t="s">
        <v>45</v>
      </c>
      <c r="F208" t="s">
        <v>46</v>
      </c>
      <c r="G208" t="s">
        <v>49</v>
      </c>
      <c r="H208" s="2" t="s">
        <v>28</v>
      </c>
      <c r="I208" s="2"/>
      <c r="J208" s="18"/>
    </row>
    <row r="209" spans="1:10" hidden="1" x14ac:dyDescent="0.25">
      <c r="A209" s="20" t="s">
        <v>132</v>
      </c>
      <c r="B209" s="20" t="s">
        <v>129</v>
      </c>
      <c r="C209" s="20">
        <v>2019</v>
      </c>
      <c r="D209" t="s">
        <v>58</v>
      </c>
      <c r="E209" t="s">
        <v>45</v>
      </c>
      <c r="F209" t="s">
        <v>50</v>
      </c>
      <c r="G209" t="s">
        <v>56</v>
      </c>
      <c r="H209" s="2" t="s">
        <v>98</v>
      </c>
      <c r="I209" s="2"/>
      <c r="J209" s="18"/>
    </row>
    <row r="210" spans="1:10" hidden="1" x14ac:dyDescent="0.25">
      <c r="A210" s="20" t="s">
        <v>132</v>
      </c>
      <c r="B210" s="20" t="s">
        <v>129</v>
      </c>
      <c r="C210" s="20">
        <v>2019</v>
      </c>
      <c r="D210" t="s">
        <v>58</v>
      </c>
      <c r="E210" t="s">
        <v>45</v>
      </c>
      <c r="F210" t="s">
        <v>50</v>
      </c>
      <c r="G210" t="s">
        <v>56</v>
      </c>
      <c r="H210" s="2" t="s">
        <v>29</v>
      </c>
      <c r="I210" s="2"/>
      <c r="J210" s="3"/>
    </row>
    <row r="211" spans="1:10" hidden="1" x14ac:dyDescent="0.25">
      <c r="A211" s="20" t="s">
        <v>132</v>
      </c>
      <c r="B211" s="20" t="s">
        <v>129</v>
      </c>
      <c r="C211" s="20">
        <v>2019</v>
      </c>
      <c r="D211" t="s">
        <v>58</v>
      </c>
      <c r="E211" t="s">
        <v>45</v>
      </c>
      <c r="F211" t="s">
        <v>50</v>
      </c>
      <c r="G211" t="s">
        <v>49</v>
      </c>
      <c r="H211" s="2" t="s">
        <v>30</v>
      </c>
      <c r="I211" s="2"/>
      <c r="J211" s="18"/>
    </row>
    <row r="212" spans="1:10" hidden="1" x14ac:dyDescent="0.25">
      <c r="A212" s="20" t="s">
        <v>132</v>
      </c>
      <c r="B212" s="20" t="s">
        <v>129</v>
      </c>
      <c r="C212" s="20">
        <v>2019</v>
      </c>
      <c r="D212" t="s">
        <v>58</v>
      </c>
      <c r="E212" t="s">
        <v>45</v>
      </c>
      <c r="F212" t="s">
        <v>50</v>
      </c>
      <c r="G212" t="s">
        <v>101</v>
      </c>
      <c r="H212" s="2" t="s">
        <v>99</v>
      </c>
      <c r="I212" s="2"/>
      <c r="J212" s="18"/>
    </row>
    <row r="213" spans="1:10" hidden="1" x14ac:dyDescent="0.25">
      <c r="A213" s="20" t="s">
        <v>132</v>
      </c>
      <c r="B213" s="20" t="s">
        <v>129</v>
      </c>
      <c r="C213" s="20">
        <v>2019</v>
      </c>
      <c r="D213" t="s">
        <v>58</v>
      </c>
      <c r="E213" t="s">
        <v>45</v>
      </c>
      <c r="F213" t="s">
        <v>50</v>
      </c>
      <c r="G213" t="s">
        <v>101</v>
      </c>
      <c r="H213" s="2" t="s">
        <v>100</v>
      </c>
      <c r="I213" s="2"/>
      <c r="J213" s="18"/>
    </row>
    <row r="214" spans="1:10" hidden="1" x14ac:dyDescent="0.25">
      <c r="A214" s="20" t="s">
        <v>132</v>
      </c>
      <c r="B214" s="20" t="s">
        <v>129</v>
      </c>
      <c r="C214" s="20">
        <v>2019</v>
      </c>
      <c r="D214" t="s">
        <v>58</v>
      </c>
      <c r="E214" t="s">
        <v>45</v>
      </c>
      <c r="F214" t="s">
        <v>115</v>
      </c>
      <c r="G214" t="s">
        <v>49</v>
      </c>
      <c r="H214" s="2" t="s">
        <v>114</v>
      </c>
      <c r="I214" s="2"/>
      <c r="J214"/>
    </row>
    <row r="215" spans="1:10" hidden="1" x14ac:dyDescent="0.25">
      <c r="A215" s="20" t="s">
        <v>133</v>
      </c>
      <c r="B215" s="20" t="s">
        <v>129</v>
      </c>
      <c r="C215" s="20">
        <v>2019</v>
      </c>
      <c r="D215" s="20" t="s">
        <v>58</v>
      </c>
      <c r="E215" s="20" t="s">
        <v>52</v>
      </c>
      <c r="F215" s="20" t="s">
        <v>142</v>
      </c>
      <c r="G215" s="20" t="s">
        <v>53</v>
      </c>
      <c r="H215" s="21" t="s">
        <v>9</v>
      </c>
      <c r="I215" s="21"/>
      <c r="J215" s="22">
        <v>1836800</v>
      </c>
    </row>
    <row r="216" spans="1:10" hidden="1" x14ac:dyDescent="0.25">
      <c r="A216" s="20" t="s">
        <v>133</v>
      </c>
      <c r="B216" s="20" t="s">
        <v>129</v>
      </c>
      <c r="C216" s="20">
        <v>2019</v>
      </c>
      <c r="D216" s="20" t="s">
        <v>121</v>
      </c>
      <c r="E216" s="20" t="s">
        <v>52</v>
      </c>
      <c r="F216" s="20" t="s">
        <v>142</v>
      </c>
      <c r="G216" s="20" t="s">
        <v>53</v>
      </c>
      <c r="H216" s="21" t="s">
        <v>9</v>
      </c>
      <c r="I216" s="21"/>
      <c r="J216" s="22">
        <v>2175600</v>
      </c>
    </row>
    <row r="217" spans="1:10" hidden="1" x14ac:dyDescent="0.25">
      <c r="A217" s="20" t="s">
        <v>133</v>
      </c>
      <c r="B217" s="20" t="s">
        <v>129</v>
      </c>
      <c r="C217" s="20">
        <v>2019</v>
      </c>
      <c r="D217" t="s">
        <v>58</v>
      </c>
      <c r="E217" t="s">
        <v>112</v>
      </c>
      <c r="F217" s="20" t="s">
        <v>117</v>
      </c>
      <c r="G217" s="20" t="s">
        <v>53</v>
      </c>
      <c r="H217" s="2" t="s">
        <v>111</v>
      </c>
      <c r="I217" s="2"/>
      <c r="J217" s="18"/>
    </row>
    <row r="218" spans="1:10" hidden="1" x14ac:dyDescent="0.25">
      <c r="A218" s="20" t="s">
        <v>133</v>
      </c>
      <c r="B218" s="20" t="s">
        <v>129</v>
      </c>
      <c r="C218" s="20">
        <v>2019</v>
      </c>
      <c r="D218" t="s">
        <v>58</v>
      </c>
      <c r="E218" t="s">
        <v>112</v>
      </c>
      <c r="F218" s="20" t="s">
        <v>117</v>
      </c>
      <c r="G218" s="20" t="s">
        <v>53</v>
      </c>
      <c r="H218" s="2" t="s">
        <v>113</v>
      </c>
      <c r="I218" s="2"/>
      <c r="J218" s="18">
        <v>300000</v>
      </c>
    </row>
    <row r="219" spans="1:10" hidden="1" x14ac:dyDescent="0.25">
      <c r="A219" s="20" t="s">
        <v>133</v>
      </c>
      <c r="B219" s="20" t="s">
        <v>129</v>
      </c>
      <c r="C219" s="20">
        <v>2019</v>
      </c>
      <c r="D219" t="s">
        <v>58</v>
      </c>
      <c r="E219" t="s">
        <v>112</v>
      </c>
      <c r="F219" s="20" t="s">
        <v>117</v>
      </c>
      <c r="G219" s="20" t="s">
        <v>53</v>
      </c>
      <c r="H219" s="2" t="s">
        <v>120</v>
      </c>
      <c r="I219" s="2"/>
      <c r="J219" s="18">
        <v>150000</v>
      </c>
    </row>
    <row r="220" spans="1:10" hidden="1" x14ac:dyDescent="0.25">
      <c r="A220" s="20" t="s">
        <v>133</v>
      </c>
      <c r="B220" s="20" t="s">
        <v>129</v>
      </c>
      <c r="C220" s="20">
        <v>2019</v>
      </c>
      <c r="D220" t="s">
        <v>58</v>
      </c>
      <c r="E220" t="s">
        <v>112</v>
      </c>
      <c r="F220" s="20" t="s">
        <v>117</v>
      </c>
      <c r="G220" s="20" t="s">
        <v>53</v>
      </c>
      <c r="H220" s="2" t="s">
        <v>169</v>
      </c>
      <c r="I220" s="2"/>
      <c r="J220" s="18">
        <v>200000</v>
      </c>
    </row>
    <row r="221" spans="1:10" hidden="1" x14ac:dyDescent="0.25">
      <c r="A221" s="20" t="s">
        <v>133</v>
      </c>
      <c r="B221" s="20" t="s">
        <v>129</v>
      </c>
      <c r="C221" s="20">
        <v>2019</v>
      </c>
      <c r="D221" t="s">
        <v>58</v>
      </c>
      <c r="E221" t="s">
        <v>45</v>
      </c>
      <c r="F221" t="s">
        <v>46</v>
      </c>
      <c r="G221" t="s">
        <v>54</v>
      </c>
      <c r="H221" s="2" t="s">
        <v>11</v>
      </c>
      <c r="I221" s="2"/>
      <c r="J221" s="18">
        <v>1400000</v>
      </c>
    </row>
    <row r="222" spans="1:10" hidden="1" x14ac:dyDescent="0.25">
      <c r="A222" s="20" t="s">
        <v>133</v>
      </c>
      <c r="B222" s="20" t="s">
        <v>129</v>
      </c>
      <c r="C222" s="20">
        <v>2019</v>
      </c>
      <c r="D222" t="s">
        <v>58</v>
      </c>
      <c r="E222" t="s">
        <v>45</v>
      </c>
      <c r="F222" t="s">
        <v>46</v>
      </c>
      <c r="G222" t="s">
        <v>54</v>
      </c>
      <c r="H222" s="2" t="s">
        <v>12</v>
      </c>
      <c r="I222" s="2"/>
      <c r="J222" s="18">
        <v>88211</v>
      </c>
    </row>
    <row r="223" spans="1:10" hidden="1" x14ac:dyDescent="0.25">
      <c r="A223" s="20" t="s">
        <v>133</v>
      </c>
      <c r="B223" s="20" t="s">
        <v>129</v>
      </c>
      <c r="C223" s="20">
        <v>2019</v>
      </c>
      <c r="D223" t="s">
        <v>58</v>
      </c>
      <c r="E223" t="s">
        <v>45</v>
      </c>
      <c r="F223" t="s">
        <v>46</v>
      </c>
      <c r="G223" t="s">
        <v>54</v>
      </c>
      <c r="H223" s="2" t="s">
        <v>13</v>
      </c>
      <c r="I223" s="2"/>
      <c r="J223" s="18">
        <v>124017.58333333334</v>
      </c>
    </row>
    <row r="224" spans="1:10" hidden="1" x14ac:dyDescent="0.25">
      <c r="A224" s="20" t="s">
        <v>133</v>
      </c>
      <c r="B224" s="20" t="s">
        <v>129</v>
      </c>
      <c r="C224" s="20">
        <v>2019</v>
      </c>
      <c r="D224" t="s">
        <v>58</v>
      </c>
      <c r="E224" t="s">
        <v>45</v>
      </c>
      <c r="F224" t="s">
        <v>46</v>
      </c>
      <c r="G224" t="s">
        <v>54</v>
      </c>
      <c r="H224" s="2" t="s">
        <v>14</v>
      </c>
      <c r="I224" s="2"/>
      <c r="J224" s="18">
        <v>14882.11</v>
      </c>
    </row>
    <row r="225" spans="1:10" hidden="1" x14ac:dyDescent="0.25">
      <c r="A225" s="20" t="s">
        <v>133</v>
      </c>
      <c r="B225" s="20" t="s">
        <v>129</v>
      </c>
      <c r="C225" s="20">
        <v>2019</v>
      </c>
      <c r="D225" t="s">
        <v>58</v>
      </c>
      <c r="E225" t="s">
        <v>45</v>
      </c>
      <c r="F225" t="s">
        <v>46</v>
      </c>
      <c r="G225" t="s">
        <v>54</v>
      </c>
      <c r="H225" s="2" t="s">
        <v>15</v>
      </c>
      <c r="I225" s="2"/>
      <c r="J225" s="18">
        <v>124017.58333333334</v>
      </c>
    </row>
    <row r="226" spans="1:10" hidden="1" x14ac:dyDescent="0.25">
      <c r="A226" s="20" t="s">
        <v>133</v>
      </c>
      <c r="B226" s="20" t="s">
        <v>129</v>
      </c>
      <c r="C226" s="20">
        <v>2019</v>
      </c>
      <c r="D226" t="s">
        <v>58</v>
      </c>
      <c r="E226" t="s">
        <v>45</v>
      </c>
      <c r="F226" t="s">
        <v>46</v>
      </c>
      <c r="G226" t="s">
        <v>54</v>
      </c>
      <c r="H226" s="2" t="s">
        <v>16</v>
      </c>
      <c r="I226" s="2"/>
      <c r="J226" s="18">
        <v>58333.333333333328</v>
      </c>
    </row>
    <row r="227" spans="1:10" hidden="1" x14ac:dyDescent="0.25">
      <c r="A227" s="20" t="s">
        <v>133</v>
      </c>
      <c r="B227" s="20" t="s">
        <v>129</v>
      </c>
      <c r="C227" s="20">
        <v>2019</v>
      </c>
      <c r="D227" t="s">
        <v>58</v>
      </c>
      <c r="E227" t="s">
        <v>45</v>
      </c>
      <c r="F227" t="s">
        <v>46</v>
      </c>
      <c r="G227" t="s">
        <v>54</v>
      </c>
      <c r="H227" s="2" t="s">
        <v>17</v>
      </c>
      <c r="I227" s="2"/>
      <c r="J227" s="18">
        <v>88211</v>
      </c>
    </row>
    <row r="228" spans="1:10" hidden="1" x14ac:dyDescent="0.25">
      <c r="A228" s="20" t="s">
        <v>133</v>
      </c>
      <c r="B228" s="20" t="s">
        <v>129</v>
      </c>
      <c r="C228" s="20">
        <v>2019</v>
      </c>
      <c r="D228" t="s">
        <v>58</v>
      </c>
      <c r="E228" t="s">
        <v>45</v>
      </c>
      <c r="F228" t="s">
        <v>46</v>
      </c>
      <c r="G228" t="s">
        <v>54</v>
      </c>
      <c r="H228" s="2" t="s">
        <v>18</v>
      </c>
      <c r="I228" s="2"/>
      <c r="J228" s="18">
        <v>7308</v>
      </c>
    </row>
    <row r="229" spans="1:10" hidden="1" x14ac:dyDescent="0.25">
      <c r="A229" s="20" t="s">
        <v>133</v>
      </c>
      <c r="B229" s="20" t="s">
        <v>129</v>
      </c>
      <c r="C229" s="20">
        <v>2019</v>
      </c>
      <c r="D229" t="s">
        <v>58</v>
      </c>
      <c r="E229" t="s">
        <v>45</v>
      </c>
      <c r="F229" t="s">
        <v>46</v>
      </c>
      <c r="G229" t="s">
        <v>54</v>
      </c>
      <c r="H229" s="2" t="s">
        <v>19</v>
      </c>
      <c r="I229" s="2"/>
      <c r="J229" s="18">
        <v>168000</v>
      </c>
    </row>
    <row r="230" spans="1:10" hidden="1" x14ac:dyDescent="0.25">
      <c r="A230" s="20" t="s">
        <v>133</v>
      </c>
      <c r="B230" s="20" t="s">
        <v>129</v>
      </c>
      <c r="C230" s="20">
        <v>2019</v>
      </c>
      <c r="D230" t="s">
        <v>58</v>
      </c>
      <c r="E230" t="s">
        <v>45</v>
      </c>
      <c r="F230" t="s">
        <v>46</v>
      </c>
      <c r="G230" t="s">
        <v>54</v>
      </c>
      <c r="H230" s="2" t="s">
        <v>20</v>
      </c>
      <c r="I230" s="2"/>
      <c r="J230" s="18">
        <v>56000</v>
      </c>
    </row>
    <row r="231" spans="1:10" hidden="1" x14ac:dyDescent="0.25">
      <c r="A231" s="20" t="s">
        <v>133</v>
      </c>
      <c r="B231" s="20" t="s">
        <v>129</v>
      </c>
      <c r="C231" s="20">
        <v>2019</v>
      </c>
      <c r="D231" t="s">
        <v>58</v>
      </c>
      <c r="E231" t="s">
        <v>45</v>
      </c>
      <c r="F231" t="s">
        <v>46</v>
      </c>
      <c r="G231" t="s">
        <v>54</v>
      </c>
      <c r="H231" s="2" t="s">
        <v>20</v>
      </c>
      <c r="I231" s="2"/>
      <c r="J231" s="18">
        <v>56000</v>
      </c>
    </row>
    <row r="232" spans="1:10" hidden="1" x14ac:dyDescent="0.25">
      <c r="A232" s="20" t="s">
        <v>133</v>
      </c>
      <c r="B232" s="20" t="s">
        <v>129</v>
      </c>
      <c r="C232" s="20">
        <v>2019</v>
      </c>
      <c r="D232" t="s">
        <v>58</v>
      </c>
      <c r="E232" t="s">
        <v>45</v>
      </c>
      <c r="F232" t="s">
        <v>46</v>
      </c>
      <c r="G232" t="s">
        <v>118</v>
      </c>
      <c r="H232" s="2" t="s">
        <v>119</v>
      </c>
      <c r="I232" s="2"/>
      <c r="J232" s="18">
        <v>390621</v>
      </c>
    </row>
    <row r="233" spans="1:10" hidden="1" x14ac:dyDescent="0.25">
      <c r="A233" s="20" t="s">
        <v>133</v>
      </c>
      <c r="B233" s="20" t="s">
        <v>129</v>
      </c>
      <c r="C233" s="20">
        <v>2019</v>
      </c>
      <c r="D233" t="s">
        <v>58</v>
      </c>
      <c r="E233" t="s">
        <v>45</v>
      </c>
      <c r="F233" t="s">
        <v>46</v>
      </c>
      <c r="G233" t="s">
        <v>109</v>
      </c>
      <c r="H233" s="2" t="s">
        <v>108</v>
      </c>
      <c r="I233" s="2"/>
      <c r="J233" s="18"/>
    </row>
    <row r="234" spans="1:10" hidden="1" x14ac:dyDescent="0.25">
      <c r="A234" s="20" t="s">
        <v>133</v>
      </c>
      <c r="B234" s="20" t="s">
        <v>129</v>
      </c>
      <c r="C234" s="20">
        <v>2019</v>
      </c>
      <c r="D234" t="s">
        <v>58</v>
      </c>
      <c r="E234" t="s">
        <v>45</v>
      </c>
      <c r="F234" t="s">
        <v>46</v>
      </c>
      <c r="G234" t="s">
        <v>55</v>
      </c>
      <c r="H234" s="2" t="s">
        <v>22</v>
      </c>
      <c r="I234" s="2"/>
      <c r="J234" s="18"/>
    </row>
    <row r="235" spans="1:10" hidden="1" x14ac:dyDescent="0.25">
      <c r="A235" s="20" t="s">
        <v>133</v>
      </c>
      <c r="B235" s="20" t="s">
        <v>129</v>
      </c>
      <c r="C235" s="20">
        <v>2019</v>
      </c>
      <c r="D235" t="s">
        <v>58</v>
      </c>
      <c r="E235" t="s">
        <v>45</v>
      </c>
      <c r="F235" t="s">
        <v>46</v>
      </c>
      <c r="G235" t="s">
        <v>47</v>
      </c>
      <c r="H235" s="2" t="s">
        <v>23</v>
      </c>
      <c r="I235" s="2"/>
      <c r="J235" s="3"/>
    </row>
    <row r="236" spans="1:10" hidden="1" x14ac:dyDescent="0.25">
      <c r="A236" s="20" t="s">
        <v>133</v>
      </c>
      <c r="B236" s="20" t="s">
        <v>129</v>
      </c>
      <c r="C236" s="20">
        <v>2019</v>
      </c>
      <c r="D236" t="s">
        <v>58</v>
      </c>
      <c r="E236" t="s">
        <v>45</v>
      </c>
      <c r="F236" t="s">
        <v>46</v>
      </c>
      <c r="G236" t="s">
        <v>47</v>
      </c>
      <c r="H236" s="2" t="s">
        <v>24</v>
      </c>
      <c r="I236" s="2"/>
      <c r="J236" s="3">
        <v>150000</v>
      </c>
    </row>
    <row r="237" spans="1:10" hidden="1" x14ac:dyDescent="0.25">
      <c r="A237" s="20" t="s">
        <v>133</v>
      </c>
      <c r="B237" s="20" t="s">
        <v>129</v>
      </c>
      <c r="C237" s="20">
        <v>2019</v>
      </c>
      <c r="D237" t="s">
        <v>58</v>
      </c>
      <c r="E237" t="s">
        <v>45</v>
      </c>
      <c r="F237" t="s">
        <v>46</v>
      </c>
      <c r="G237" t="s">
        <v>48</v>
      </c>
      <c r="H237" s="2" t="s">
        <v>25</v>
      </c>
      <c r="I237" s="2"/>
      <c r="J237" s="3"/>
    </row>
    <row r="238" spans="1:10" hidden="1" x14ac:dyDescent="0.25">
      <c r="A238" s="20" t="s">
        <v>133</v>
      </c>
      <c r="B238" s="20" t="s">
        <v>129</v>
      </c>
      <c r="C238" s="20">
        <v>2019</v>
      </c>
      <c r="D238" t="s">
        <v>58</v>
      </c>
      <c r="E238" t="s">
        <v>45</v>
      </c>
      <c r="F238" t="s">
        <v>46</v>
      </c>
      <c r="G238" t="s">
        <v>49</v>
      </c>
      <c r="H238" s="2" t="s">
        <v>26</v>
      </c>
      <c r="I238" s="2"/>
      <c r="J238" s="18"/>
    </row>
    <row r="239" spans="1:10" hidden="1" x14ac:dyDescent="0.25">
      <c r="A239" s="20" t="s">
        <v>133</v>
      </c>
      <c r="B239" s="20" t="s">
        <v>129</v>
      </c>
      <c r="C239" s="20">
        <v>2019</v>
      </c>
      <c r="D239" t="s">
        <v>58</v>
      </c>
      <c r="E239" t="s">
        <v>45</v>
      </c>
      <c r="F239" t="s">
        <v>46</v>
      </c>
      <c r="G239" t="s">
        <v>49</v>
      </c>
      <c r="H239" s="2" t="s">
        <v>27</v>
      </c>
      <c r="I239" s="2"/>
      <c r="J239" s="18">
        <v>30000</v>
      </c>
    </row>
    <row r="240" spans="1:10" hidden="1" x14ac:dyDescent="0.25">
      <c r="A240" s="20" t="s">
        <v>133</v>
      </c>
      <c r="B240" s="20" t="s">
        <v>129</v>
      </c>
      <c r="C240" s="20">
        <v>2019</v>
      </c>
      <c r="D240" t="s">
        <v>58</v>
      </c>
      <c r="E240" t="s">
        <v>45</v>
      </c>
      <c r="F240" t="s">
        <v>46</v>
      </c>
      <c r="G240" t="s">
        <v>49</v>
      </c>
      <c r="H240" s="2" t="s">
        <v>28</v>
      </c>
      <c r="I240" s="2"/>
      <c r="J240" s="18"/>
    </row>
    <row r="241" spans="1:10" hidden="1" x14ac:dyDescent="0.25">
      <c r="A241" s="20" t="s">
        <v>133</v>
      </c>
      <c r="B241" s="20" t="s">
        <v>129</v>
      </c>
      <c r="C241" s="20">
        <v>2019</v>
      </c>
      <c r="D241" t="s">
        <v>58</v>
      </c>
      <c r="E241" t="s">
        <v>45</v>
      </c>
      <c r="F241" t="s">
        <v>50</v>
      </c>
      <c r="G241" t="s">
        <v>56</v>
      </c>
      <c r="H241" s="2" t="s">
        <v>98</v>
      </c>
      <c r="I241" s="2"/>
      <c r="J241" s="18"/>
    </row>
    <row r="242" spans="1:10" hidden="1" x14ac:dyDescent="0.25">
      <c r="A242" s="20" t="s">
        <v>133</v>
      </c>
      <c r="B242" s="20" t="s">
        <v>129</v>
      </c>
      <c r="C242" s="20">
        <v>2019</v>
      </c>
      <c r="D242" t="s">
        <v>58</v>
      </c>
      <c r="E242" t="s">
        <v>45</v>
      </c>
      <c r="F242" t="s">
        <v>50</v>
      </c>
      <c r="G242" t="s">
        <v>56</v>
      </c>
      <c r="H242" s="2" t="s">
        <v>29</v>
      </c>
      <c r="I242" s="2"/>
      <c r="J242" s="3"/>
    </row>
    <row r="243" spans="1:10" hidden="1" x14ac:dyDescent="0.25">
      <c r="A243" s="20" t="s">
        <v>133</v>
      </c>
      <c r="B243" s="20" t="s">
        <v>129</v>
      </c>
      <c r="C243" s="20">
        <v>2019</v>
      </c>
      <c r="D243" t="s">
        <v>58</v>
      </c>
      <c r="E243" t="s">
        <v>45</v>
      </c>
      <c r="F243" t="s">
        <v>50</v>
      </c>
      <c r="G243" t="s">
        <v>49</v>
      </c>
      <c r="H243" s="2" t="s">
        <v>30</v>
      </c>
      <c r="I243" s="2"/>
      <c r="J243" s="18"/>
    </row>
    <row r="244" spans="1:10" hidden="1" x14ac:dyDescent="0.25">
      <c r="A244" s="20" t="s">
        <v>133</v>
      </c>
      <c r="B244" s="20" t="s">
        <v>129</v>
      </c>
      <c r="C244" s="20">
        <v>2019</v>
      </c>
      <c r="D244" t="s">
        <v>58</v>
      </c>
      <c r="E244" t="s">
        <v>45</v>
      </c>
      <c r="F244" t="s">
        <v>50</v>
      </c>
      <c r="G244" t="s">
        <v>101</v>
      </c>
      <c r="H244" s="2" t="s">
        <v>99</v>
      </c>
      <c r="I244" s="2"/>
      <c r="J244" s="18"/>
    </row>
    <row r="245" spans="1:10" hidden="1" x14ac:dyDescent="0.25">
      <c r="A245" s="20" t="s">
        <v>133</v>
      </c>
      <c r="B245" s="20" t="s">
        <v>129</v>
      </c>
      <c r="C245" s="20">
        <v>2019</v>
      </c>
      <c r="D245" t="s">
        <v>58</v>
      </c>
      <c r="E245" t="s">
        <v>45</v>
      </c>
      <c r="F245" t="s">
        <v>50</v>
      </c>
      <c r="G245" t="s">
        <v>101</v>
      </c>
      <c r="H245" s="2" t="s">
        <v>100</v>
      </c>
      <c r="I245" s="2"/>
      <c r="J245" s="18"/>
    </row>
    <row r="246" spans="1:10" hidden="1" x14ac:dyDescent="0.25">
      <c r="A246" s="20" t="s">
        <v>133</v>
      </c>
      <c r="B246" s="20" t="s">
        <v>129</v>
      </c>
      <c r="C246" s="20">
        <v>2019</v>
      </c>
      <c r="D246" t="s">
        <v>58</v>
      </c>
      <c r="E246" t="s">
        <v>45</v>
      </c>
      <c r="F246" t="s">
        <v>115</v>
      </c>
      <c r="G246" t="s">
        <v>49</v>
      </c>
      <c r="H246" s="2" t="s">
        <v>114</v>
      </c>
      <c r="I246" s="2"/>
      <c r="J246"/>
    </row>
    <row r="247" spans="1:10" hidden="1" x14ac:dyDescent="0.25">
      <c r="A247" s="20" t="s">
        <v>134</v>
      </c>
      <c r="B247" s="20" t="s">
        <v>129</v>
      </c>
      <c r="C247" s="20">
        <v>2019</v>
      </c>
      <c r="D247" s="20" t="s">
        <v>58</v>
      </c>
      <c r="E247" s="20" t="s">
        <v>52</v>
      </c>
      <c r="F247" s="20" t="s">
        <v>142</v>
      </c>
      <c r="G247" s="20" t="s">
        <v>53</v>
      </c>
      <c r="H247" s="21" t="s">
        <v>9</v>
      </c>
      <c r="I247" s="21"/>
      <c r="J247" s="22">
        <v>991900</v>
      </c>
    </row>
    <row r="248" spans="1:10" hidden="1" x14ac:dyDescent="0.25">
      <c r="A248" s="20" t="s">
        <v>134</v>
      </c>
      <c r="B248" s="20" t="s">
        <v>129</v>
      </c>
      <c r="C248" s="20">
        <v>2019</v>
      </c>
      <c r="D248" s="20" t="s">
        <v>121</v>
      </c>
      <c r="E248" s="20" t="s">
        <v>52</v>
      </c>
      <c r="F248" s="20" t="s">
        <v>142</v>
      </c>
      <c r="G248" s="20" t="s">
        <v>53</v>
      </c>
      <c r="H248" s="21" t="s">
        <v>9</v>
      </c>
      <c r="I248" s="21"/>
      <c r="J248" s="22">
        <v>2704440</v>
      </c>
    </row>
    <row r="249" spans="1:10" hidden="1" x14ac:dyDescent="0.25">
      <c r="A249" s="20" t="s">
        <v>134</v>
      </c>
      <c r="B249" s="20" t="s">
        <v>129</v>
      </c>
      <c r="C249" s="20">
        <v>2019</v>
      </c>
      <c r="D249" t="s">
        <v>58</v>
      </c>
      <c r="E249" t="s">
        <v>112</v>
      </c>
      <c r="F249" s="20" t="s">
        <v>117</v>
      </c>
      <c r="G249" s="20" t="s">
        <v>53</v>
      </c>
      <c r="H249" s="2" t="s">
        <v>111</v>
      </c>
      <c r="I249" s="2"/>
      <c r="J249" s="18"/>
    </row>
    <row r="250" spans="1:10" hidden="1" x14ac:dyDescent="0.25">
      <c r="A250" s="20" t="s">
        <v>134</v>
      </c>
      <c r="B250" s="20" t="s">
        <v>129</v>
      </c>
      <c r="C250" s="20">
        <v>2019</v>
      </c>
      <c r="D250" t="s">
        <v>58</v>
      </c>
      <c r="E250" t="s">
        <v>112</v>
      </c>
      <c r="F250" s="20" t="s">
        <v>117</v>
      </c>
      <c r="G250" s="20" t="s">
        <v>53</v>
      </c>
      <c r="H250" s="2" t="s">
        <v>113</v>
      </c>
      <c r="I250" s="2"/>
      <c r="J250" s="18">
        <v>0</v>
      </c>
    </row>
    <row r="251" spans="1:10" hidden="1" x14ac:dyDescent="0.25">
      <c r="A251" s="20" t="s">
        <v>134</v>
      </c>
      <c r="B251" s="20" t="s">
        <v>129</v>
      </c>
      <c r="C251" s="20">
        <v>2019</v>
      </c>
      <c r="D251" t="s">
        <v>58</v>
      </c>
      <c r="E251" t="s">
        <v>112</v>
      </c>
      <c r="F251" s="20" t="s">
        <v>117</v>
      </c>
      <c r="G251" s="20" t="s">
        <v>53</v>
      </c>
      <c r="H251" s="2" t="s">
        <v>120</v>
      </c>
      <c r="I251" s="2"/>
      <c r="J251" s="18">
        <v>150000</v>
      </c>
    </row>
    <row r="252" spans="1:10" hidden="1" x14ac:dyDescent="0.25">
      <c r="A252" s="20" t="s">
        <v>134</v>
      </c>
      <c r="B252" s="20" t="s">
        <v>129</v>
      </c>
      <c r="C252" s="20">
        <v>2019</v>
      </c>
      <c r="D252" t="s">
        <v>58</v>
      </c>
      <c r="E252" t="s">
        <v>112</v>
      </c>
      <c r="F252" s="20" t="s">
        <v>117</v>
      </c>
      <c r="G252" s="20" t="s">
        <v>53</v>
      </c>
      <c r="H252" s="2" t="s">
        <v>169</v>
      </c>
      <c r="I252" s="2"/>
      <c r="J252" s="18">
        <v>200000</v>
      </c>
    </row>
    <row r="253" spans="1:10" hidden="1" x14ac:dyDescent="0.25">
      <c r="A253" s="20" t="s">
        <v>134</v>
      </c>
      <c r="B253" s="20" t="s">
        <v>129</v>
      </c>
      <c r="C253" s="20">
        <v>2019</v>
      </c>
      <c r="D253" t="s">
        <v>58</v>
      </c>
      <c r="E253" t="s">
        <v>45</v>
      </c>
      <c r="F253" t="s">
        <v>46</v>
      </c>
      <c r="G253" t="s">
        <v>54</v>
      </c>
      <c r="H253" s="2" t="s">
        <v>11</v>
      </c>
      <c r="I253" s="2"/>
      <c r="J253" s="18">
        <v>1400000</v>
      </c>
    </row>
    <row r="254" spans="1:10" hidden="1" x14ac:dyDescent="0.25">
      <c r="A254" s="20" t="s">
        <v>134</v>
      </c>
      <c r="B254" s="20" t="s">
        <v>129</v>
      </c>
      <c r="C254" s="20">
        <v>2019</v>
      </c>
      <c r="D254" t="s">
        <v>58</v>
      </c>
      <c r="E254" t="s">
        <v>45</v>
      </c>
      <c r="F254" t="s">
        <v>46</v>
      </c>
      <c r="G254" t="s">
        <v>54</v>
      </c>
      <c r="H254" s="2" t="s">
        <v>12</v>
      </c>
      <c r="I254" s="2"/>
      <c r="J254" s="18">
        <v>88211</v>
      </c>
    </row>
    <row r="255" spans="1:10" hidden="1" x14ac:dyDescent="0.25">
      <c r="A255" s="20" t="s">
        <v>134</v>
      </c>
      <c r="B255" s="20" t="s">
        <v>129</v>
      </c>
      <c r="C255" s="20">
        <v>2019</v>
      </c>
      <c r="D255" t="s">
        <v>58</v>
      </c>
      <c r="E255" t="s">
        <v>45</v>
      </c>
      <c r="F255" t="s">
        <v>46</v>
      </c>
      <c r="G255" t="s">
        <v>54</v>
      </c>
      <c r="H255" s="2" t="s">
        <v>13</v>
      </c>
      <c r="I255" s="2"/>
      <c r="J255" s="18">
        <v>124017.58333333334</v>
      </c>
    </row>
    <row r="256" spans="1:10" hidden="1" x14ac:dyDescent="0.25">
      <c r="A256" s="20" t="s">
        <v>134</v>
      </c>
      <c r="B256" s="20" t="s">
        <v>129</v>
      </c>
      <c r="C256" s="20">
        <v>2019</v>
      </c>
      <c r="D256" t="s">
        <v>58</v>
      </c>
      <c r="E256" t="s">
        <v>45</v>
      </c>
      <c r="F256" t="s">
        <v>46</v>
      </c>
      <c r="G256" t="s">
        <v>54</v>
      </c>
      <c r="H256" s="2" t="s">
        <v>14</v>
      </c>
      <c r="I256" s="2"/>
      <c r="J256" s="18">
        <v>14882.11</v>
      </c>
    </row>
    <row r="257" spans="1:10" hidden="1" x14ac:dyDescent="0.25">
      <c r="A257" s="20" t="s">
        <v>134</v>
      </c>
      <c r="B257" s="20" t="s">
        <v>129</v>
      </c>
      <c r="C257" s="20">
        <v>2019</v>
      </c>
      <c r="D257" t="s">
        <v>58</v>
      </c>
      <c r="E257" t="s">
        <v>45</v>
      </c>
      <c r="F257" t="s">
        <v>46</v>
      </c>
      <c r="G257" t="s">
        <v>54</v>
      </c>
      <c r="H257" s="2" t="s">
        <v>15</v>
      </c>
      <c r="I257" s="2"/>
      <c r="J257" s="18">
        <v>124017.58333333334</v>
      </c>
    </row>
    <row r="258" spans="1:10" hidden="1" x14ac:dyDescent="0.25">
      <c r="A258" s="20" t="s">
        <v>134</v>
      </c>
      <c r="B258" s="20" t="s">
        <v>129</v>
      </c>
      <c r="C258" s="20">
        <v>2019</v>
      </c>
      <c r="D258" t="s">
        <v>58</v>
      </c>
      <c r="E258" t="s">
        <v>45</v>
      </c>
      <c r="F258" t="s">
        <v>46</v>
      </c>
      <c r="G258" t="s">
        <v>54</v>
      </c>
      <c r="H258" s="2" t="s">
        <v>16</v>
      </c>
      <c r="I258" s="2"/>
      <c r="J258" s="18">
        <v>58333.333333333328</v>
      </c>
    </row>
    <row r="259" spans="1:10" hidden="1" x14ac:dyDescent="0.25">
      <c r="A259" s="20" t="s">
        <v>134</v>
      </c>
      <c r="B259" s="20" t="s">
        <v>129</v>
      </c>
      <c r="C259" s="20">
        <v>2019</v>
      </c>
      <c r="D259" t="s">
        <v>58</v>
      </c>
      <c r="E259" t="s">
        <v>45</v>
      </c>
      <c r="F259" t="s">
        <v>46</v>
      </c>
      <c r="G259" t="s">
        <v>54</v>
      </c>
      <c r="H259" s="2" t="s">
        <v>17</v>
      </c>
      <c r="I259" s="2"/>
      <c r="J259" s="18">
        <v>88211</v>
      </c>
    </row>
    <row r="260" spans="1:10" hidden="1" x14ac:dyDescent="0.25">
      <c r="A260" s="20" t="s">
        <v>134</v>
      </c>
      <c r="B260" s="20" t="s">
        <v>129</v>
      </c>
      <c r="C260" s="20">
        <v>2019</v>
      </c>
      <c r="D260" t="s">
        <v>58</v>
      </c>
      <c r="E260" t="s">
        <v>45</v>
      </c>
      <c r="F260" t="s">
        <v>46</v>
      </c>
      <c r="G260" t="s">
        <v>54</v>
      </c>
      <c r="H260" s="2" t="s">
        <v>18</v>
      </c>
      <c r="I260" s="2"/>
      <c r="J260" s="18">
        <v>7308</v>
      </c>
    </row>
    <row r="261" spans="1:10" hidden="1" x14ac:dyDescent="0.25">
      <c r="A261" s="20" t="s">
        <v>134</v>
      </c>
      <c r="B261" s="20" t="s">
        <v>129</v>
      </c>
      <c r="C261" s="20">
        <v>2019</v>
      </c>
      <c r="D261" t="s">
        <v>58</v>
      </c>
      <c r="E261" t="s">
        <v>45</v>
      </c>
      <c r="F261" t="s">
        <v>46</v>
      </c>
      <c r="G261" t="s">
        <v>54</v>
      </c>
      <c r="H261" s="2" t="s">
        <v>19</v>
      </c>
      <c r="I261" s="2"/>
      <c r="J261" s="18">
        <v>168000</v>
      </c>
    </row>
    <row r="262" spans="1:10" hidden="1" x14ac:dyDescent="0.25">
      <c r="A262" s="20" t="s">
        <v>134</v>
      </c>
      <c r="B262" s="20" t="s">
        <v>129</v>
      </c>
      <c r="C262" s="20">
        <v>2019</v>
      </c>
      <c r="D262" t="s">
        <v>58</v>
      </c>
      <c r="E262" t="s">
        <v>45</v>
      </c>
      <c r="F262" t="s">
        <v>46</v>
      </c>
      <c r="G262" t="s">
        <v>54</v>
      </c>
      <c r="H262" s="2" t="s">
        <v>20</v>
      </c>
      <c r="I262" s="2"/>
      <c r="J262" s="18">
        <v>56000</v>
      </c>
    </row>
    <row r="263" spans="1:10" hidden="1" x14ac:dyDescent="0.25">
      <c r="A263" s="20" t="s">
        <v>134</v>
      </c>
      <c r="B263" s="20" t="s">
        <v>129</v>
      </c>
      <c r="C263" s="20">
        <v>2019</v>
      </c>
      <c r="D263" t="s">
        <v>58</v>
      </c>
      <c r="E263" t="s">
        <v>45</v>
      </c>
      <c r="F263" t="s">
        <v>46</v>
      </c>
      <c r="G263" t="s">
        <v>54</v>
      </c>
      <c r="H263" s="2" t="s">
        <v>20</v>
      </c>
      <c r="I263" s="2"/>
      <c r="J263" s="18">
        <v>56000</v>
      </c>
    </row>
    <row r="264" spans="1:10" hidden="1" x14ac:dyDescent="0.25">
      <c r="A264" s="20" t="s">
        <v>134</v>
      </c>
      <c r="B264" s="20" t="s">
        <v>129</v>
      </c>
      <c r="C264" s="20">
        <v>2019</v>
      </c>
      <c r="D264" t="s">
        <v>58</v>
      </c>
      <c r="E264" t="s">
        <v>45</v>
      </c>
      <c r="F264" t="s">
        <v>46</v>
      </c>
      <c r="G264" t="s">
        <v>118</v>
      </c>
      <c r="H264" s="2" t="s">
        <v>119</v>
      </c>
      <c r="I264" s="2"/>
      <c r="J264" s="18">
        <v>390621</v>
      </c>
    </row>
    <row r="265" spans="1:10" hidden="1" x14ac:dyDescent="0.25">
      <c r="A265" s="20" t="s">
        <v>134</v>
      </c>
      <c r="B265" s="20" t="s">
        <v>129</v>
      </c>
      <c r="C265" s="20">
        <v>2019</v>
      </c>
      <c r="D265" t="s">
        <v>58</v>
      </c>
      <c r="E265" t="s">
        <v>45</v>
      </c>
      <c r="F265" t="s">
        <v>46</v>
      </c>
      <c r="G265" t="s">
        <v>109</v>
      </c>
      <c r="H265" s="2" t="s">
        <v>108</v>
      </c>
      <c r="I265" s="2"/>
      <c r="J265" s="18"/>
    </row>
    <row r="266" spans="1:10" hidden="1" x14ac:dyDescent="0.25">
      <c r="A266" s="20" t="s">
        <v>134</v>
      </c>
      <c r="B266" s="20" t="s">
        <v>129</v>
      </c>
      <c r="C266" s="20">
        <v>2019</v>
      </c>
      <c r="D266" t="s">
        <v>58</v>
      </c>
      <c r="E266" t="s">
        <v>45</v>
      </c>
      <c r="F266" t="s">
        <v>46</v>
      </c>
      <c r="G266" t="s">
        <v>55</v>
      </c>
      <c r="H266" s="2" t="s">
        <v>22</v>
      </c>
      <c r="I266" s="2"/>
      <c r="J266" s="18"/>
    </row>
    <row r="267" spans="1:10" hidden="1" x14ac:dyDescent="0.25">
      <c r="A267" s="20" t="s">
        <v>134</v>
      </c>
      <c r="B267" s="20" t="s">
        <v>129</v>
      </c>
      <c r="C267" s="20">
        <v>2019</v>
      </c>
      <c r="D267" t="s">
        <v>58</v>
      </c>
      <c r="E267" t="s">
        <v>45</v>
      </c>
      <c r="F267" t="s">
        <v>46</v>
      </c>
      <c r="G267" t="s">
        <v>47</v>
      </c>
      <c r="H267" s="2" t="s">
        <v>23</v>
      </c>
      <c r="I267" s="2"/>
      <c r="J267" s="3"/>
    </row>
    <row r="268" spans="1:10" hidden="1" x14ac:dyDescent="0.25">
      <c r="A268" s="20" t="s">
        <v>134</v>
      </c>
      <c r="B268" s="20" t="s">
        <v>129</v>
      </c>
      <c r="C268" s="20">
        <v>2019</v>
      </c>
      <c r="D268" t="s">
        <v>58</v>
      </c>
      <c r="E268" t="s">
        <v>45</v>
      </c>
      <c r="F268" t="s">
        <v>46</v>
      </c>
      <c r="G268" t="s">
        <v>47</v>
      </c>
      <c r="H268" s="2" t="s">
        <v>24</v>
      </c>
      <c r="I268" s="2"/>
      <c r="J268" s="3">
        <v>150000</v>
      </c>
    </row>
    <row r="269" spans="1:10" hidden="1" x14ac:dyDescent="0.25">
      <c r="A269" s="20" t="s">
        <v>134</v>
      </c>
      <c r="B269" s="20" t="s">
        <v>129</v>
      </c>
      <c r="C269" s="20">
        <v>2019</v>
      </c>
      <c r="D269" t="s">
        <v>58</v>
      </c>
      <c r="E269" t="s">
        <v>45</v>
      </c>
      <c r="F269" t="s">
        <v>46</v>
      </c>
      <c r="G269" t="s">
        <v>48</v>
      </c>
      <c r="H269" s="2" t="s">
        <v>25</v>
      </c>
      <c r="I269" s="2"/>
      <c r="J269" s="3"/>
    </row>
    <row r="270" spans="1:10" hidden="1" x14ac:dyDescent="0.25">
      <c r="A270" s="20" t="s">
        <v>134</v>
      </c>
      <c r="B270" s="20" t="s">
        <v>129</v>
      </c>
      <c r="C270" s="20">
        <v>2019</v>
      </c>
      <c r="D270" t="s">
        <v>58</v>
      </c>
      <c r="E270" t="s">
        <v>45</v>
      </c>
      <c r="F270" t="s">
        <v>46</v>
      </c>
      <c r="G270" t="s">
        <v>49</v>
      </c>
      <c r="H270" s="2" t="s">
        <v>26</v>
      </c>
      <c r="I270" s="2"/>
      <c r="J270" s="18"/>
    </row>
    <row r="271" spans="1:10" hidden="1" x14ac:dyDescent="0.25">
      <c r="A271" s="20" t="s">
        <v>134</v>
      </c>
      <c r="B271" s="20" t="s">
        <v>129</v>
      </c>
      <c r="C271" s="20">
        <v>2019</v>
      </c>
      <c r="D271" t="s">
        <v>58</v>
      </c>
      <c r="E271" t="s">
        <v>45</v>
      </c>
      <c r="F271" t="s">
        <v>46</v>
      </c>
      <c r="G271" t="s">
        <v>49</v>
      </c>
      <c r="H271" s="2" t="s">
        <v>27</v>
      </c>
      <c r="I271" s="2"/>
      <c r="J271" s="18">
        <v>30000</v>
      </c>
    </row>
    <row r="272" spans="1:10" hidden="1" x14ac:dyDescent="0.25">
      <c r="A272" s="20" t="s">
        <v>134</v>
      </c>
      <c r="B272" s="20" t="s">
        <v>129</v>
      </c>
      <c r="C272" s="20">
        <v>2019</v>
      </c>
      <c r="D272" t="s">
        <v>58</v>
      </c>
      <c r="E272" t="s">
        <v>45</v>
      </c>
      <c r="F272" t="s">
        <v>46</v>
      </c>
      <c r="G272" t="s">
        <v>49</v>
      </c>
      <c r="H272" s="2" t="s">
        <v>28</v>
      </c>
      <c r="I272" s="2"/>
      <c r="J272" s="18"/>
    </row>
    <row r="273" spans="1:10" hidden="1" x14ac:dyDescent="0.25">
      <c r="A273" s="20" t="s">
        <v>134</v>
      </c>
      <c r="B273" s="20" t="s">
        <v>129</v>
      </c>
      <c r="C273" s="20">
        <v>2019</v>
      </c>
      <c r="D273" t="s">
        <v>58</v>
      </c>
      <c r="E273" t="s">
        <v>45</v>
      </c>
      <c r="F273" t="s">
        <v>50</v>
      </c>
      <c r="G273" t="s">
        <v>56</v>
      </c>
      <c r="H273" s="2" t="s">
        <v>98</v>
      </c>
      <c r="I273" s="2"/>
      <c r="J273" s="18"/>
    </row>
    <row r="274" spans="1:10" hidden="1" x14ac:dyDescent="0.25">
      <c r="A274" s="20" t="s">
        <v>134</v>
      </c>
      <c r="B274" s="20" t="s">
        <v>129</v>
      </c>
      <c r="C274" s="20">
        <v>2019</v>
      </c>
      <c r="D274" t="s">
        <v>58</v>
      </c>
      <c r="E274" t="s">
        <v>45</v>
      </c>
      <c r="F274" t="s">
        <v>50</v>
      </c>
      <c r="G274" t="s">
        <v>56</v>
      </c>
      <c r="H274" s="2" t="s">
        <v>29</v>
      </c>
      <c r="I274" s="2"/>
      <c r="J274" s="3"/>
    </row>
    <row r="275" spans="1:10" hidden="1" x14ac:dyDescent="0.25">
      <c r="A275" s="20" t="s">
        <v>134</v>
      </c>
      <c r="B275" s="20" t="s">
        <v>129</v>
      </c>
      <c r="C275" s="20">
        <v>2019</v>
      </c>
      <c r="D275" t="s">
        <v>58</v>
      </c>
      <c r="E275" t="s">
        <v>45</v>
      </c>
      <c r="F275" t="s">
        <v>50</v>
      </c>
      <c r="G275" t="s">
        <v>49</v>
      </c>
      <c r="H275" s="2" t="s">
        <v>30</v>
      </c>
      <c r="I275" s="2"/>
      <c r="J275" s="18"/>
    </row>
    <row r="276" spans="1:10" hidden="1" x14ac:dyDescent="0.25">
      <c r="A276" s="20" t="s">
        <v>134</v>
      </c>
      <c r="B276" s="20" t="s">
        <v>129</v>
      </c>
      <c r="C276" s="20">
        <v>2019</v>
      </c>
      <c r="D276" t="s">
        <v>58</v>
      </c>
      <c r="E276" t="s">
        <v>45</v>
      </c>
      <c r="F276" t="s">
        <v>50</v>
      </c>
      <c r="G276" t="s">
        <v>101</v>
      </c>
      <c r="H276" s="2" t="s">
        <v>99</v>
      </c>
      <c r="I276" s="2"/>
      <c r="J276" s="18"/>
    </row>
    <row r="277" spans="1:10" hidden="1" x14ac:dyDescent="0.25">
      <c r="A277" s="20" t="s">
        <v>134</v>
      </c>
      <c r="B277" s="20" t="s">
        <v>129</v>
      </c>
      <c r="C277" s="20">
        <v>2019</v>
      </c>
      <c r="D277" t="s">
        <v>58</v>
      </c>
      <c r="E277" t="s">
        <v>45</v>
      </c>
      <c r="F277" t="s">
        <v>50</v>
      </c>
      <c r="G277" t="s">
        <v>101</v>
      </c>
      <c r="H277" s="2" t="s">
        <v>100</v>
      </c>
      <c r="I277" s="2"/>
      <c r="J277" s="18"/>
    </row>
    <row r="278" spans="1:10" hidden="1" x14ac:dyDescent="0.25">
      <c r="A278" s="20" t="s">
        <v>134</v>
      </c>
      <c r="B278" s="20" t="s">
        <v>129</v>
      </c>
      <c r="C278" s="20">
        <v>2019</v>
      </c>
      <c r="D278" t="s">
        <v>58</v>
      </c>
      <c r="E278" t="s">
        <v>45</v>
      </c>
      <c r="F278" t="s">
        <v>115</v>
      </c>
      <c r="G278" t="s">
        <v>49</v>
      </c>
      <c r="H278" s="2" t="s">
        <v>114</v>
      </c>
      <c r="I278" s="2"/>
      <c r="J278"/>
    </row>
    <row r="279" spans="1:10" hidden="1" x14ac:dyDescent="0.25">
      <c r="A279" s="20" t="s">
        <v>135</v>
      </c>
      <c r="B279" s="20" t="s">
        <v>129</v>
      </c>
      <c r="C279" s="20">
        <v>2019</v>
      </c>
      <c r="D279" s="20" t="s">
        <v>58</v>
      </c>
      <c r="E279" s="20" t="s">
        <v>52</v>
      </c>
      <c r="F279" s="20" t="s">
        <v>142</v>
      </c>
      <c r="G279" s="20" t="s">
        <v>53</v>
      </c>
      <c r="H279" s="21" t="s">
        <v>9</v>
      </c>
      <c r="I279" s="21"/>
      <c r="J279" s="22">
        <v>1032300.0000000001</v>
      </c>
    </row>
    <row r="280" spans="1:10" hidden="1" x14ac:dyDescent="0.25">
      <c r="A280" s="20" t="s">
        <v>135</v>
      </c>
      <c r="B280" s="20" t="s">
        <v>129</v>
      </c>
      <c r="C280" s="20">
        <v>2019</v>
      </c>
      <c r="D280" s="20" t="s">
        <v>121</v>
      </c>
      <c r="E280" s="20" t="s">
        <v>52</v>
      </c>
      <c r="F280" s="20" t="s">
        <v>142</v>
      </c>
      <c r="G280" s="20" t="s">
        <v>53</v>
      </c>
      <c r="H280" s="21" t="s">
        <v>9</v>
      </c>
      <c r="I280" s="21"/>
      <c r="J280" s="22">
        <v>1365300.0000000002</v>
      </c>
    </row>
    <row r="281" spans="1:10" hidden="1" x14ac:dyDescent="0.25">
      <c r="A281" s="20" t="s">
        <v>135</v>
      </c>
      <c r="B281" s="20" t="s">
        <v>129</v>
      </c>
      <c r="C281" s="20">
        <v>2019</v>
      </c>
      <c r="D281" t="s">
        <v>58</v>
      </c>
      <c r="E281" t="s">
        <v>112</v>
      </c>
      <c r="F281" s="20" t="s">
        <v>117</v>
      </c>
      <c r="G281" s="20" t="s">
        <v>53</v>
      </c>
      <c r="H281" s="2" t="s">
        <v>111</v>
      </c>
      <c r="I281" s="2"/>
      <c r="J281" s="18">
        <v>0</v>
      </c>
    </row>
    <row r="282" spans="1:10" hidden="1" x14ac:dyDescent="0.25">
      <c r="A282" s="20" t="s">
        <v>135</v>
      </c>
      <c r="B282" s="20" t="s">
        <v>129</v>
      </c>
      <c r="C282" s="20">
        <v>2019</v>
      </c>
      <c r="D282" t="s">
        <v>58</v>
      </c>
      <c r="E282" t="s">
        <v>112</v>
      </c>
      <c r="F282" s="20" t="s">
        <v>117</v>
      </c>
      <c r="G282" s="20" t="s">
        <v>53</v>
      </c>
      <c r="H282" s="2" t="s">
        <v>113</v>
      </c>
      <c r="I282" s="2"/>
      <c r="J282" s="18">
        <v>250000</v>
      </c>
    </row>
    <row r="283" spans="1:10" hidden="1" x14ac:dyDescent="0.25">
      <c r="A283" s="20" t="s">
        <v>135</v>
      </c>
      <c r="B283" s="20" t="s">
        <v>129</v>
      </c>
      <c r="C283" s="20">
        <v>2019</v>
      </c>
      <c r="D283" t="s">
        <v>58</v>
      </c>
      <c r="E283" t="s">
        <v>112</v>
      </c>
      <c r="F283" s="20" t="s">
        <v>117</v>
      </c>
      <c r="G283" s="20" t="s">
        <v>53</v>
      </c>
      <c r="H283" s="2" t="s">
        <v>120</v>
      </c>
      <c r="I283" s="2"/>
      <c r="J283" s="18">
        <v>150000</v>
      </c>
    </row>
    <row r="284" spans="1:10" hidden="1" x14ac:dyDescent="0.25">
      <c r="A284" s="20" t="s">
        <v>135</v>
      </c>
      <c r="B284" s="20" t="s">
        <v>129</v>
      </c>
      <c r="C284" s="20">
        <v>2019</v>
      </c>
      <c r="D284" t="s">
        <v>58</v>
      </c>
      <c r="E284" t="s">
        <v>112</v>
      </c>
      <c r="F284" s="20" t="s">
        <v>117</v>
      </c>
      <c r="G284" s="20" t="s">
        <v>53</v>
      </c>
      <c r="H284" s="2" t="s">
        <v>169</v>
      </c>
      <c r="I284" s="2"/>
      <c r="J284" s="18">
        <v>200000</v>
      </c>
    </row>
    <row r="285" spans="1:10" hidden="1" x14ac:dyDescent="0.25">
      <c r="A285" s="20" t="s">
        <v>135</v>
      </c>
      <c r="B285" s="20" t="s">
        <v>129</v>
      </c>
      <c r="C285" s="20">
        <v>2019</v>
      </c>
      <c r="D285" t="s">
        <v>58</v>
      </c>
      <c r="E285" t="s">
        <v>45</v>
      </c>
      <c r="F285" t="s">
        <v>46</v>
      </c>
      <c r="G285" t="s">
        <v>54</v>
      </c>
      <c r="H285" s="2" t="s">
        <v>11</v>
      </c>
      <c r="I285" s="2"/>
      <c r="J285" s="18">
        <v>1400000</v>
      </c>
    </row>
    <row r="286" spans="1:10" hidden="1" x14ac:dyDescent="0.25">
      <c r="A286" s="20" t="s">
        <v>135</v>
      </c>
      <c r="B286" s="20" t="s">
        <v>129</v>
      </c>
      <c r="C286" s="20">
        <v>2019</v>
      </c>
      <c r="D286" t="s">
        <v>58</v>
      </c>
      <c r="E286" t="s">
        <v>45</v>
      </c>
      <c r="F286" t="s">
        <v>46</v>
      </c>
      <c r="G286" t="s">
        <v>54</v>
      </c>
      <c r="H286" s="2" t="s">
        <v>12</v>
      </c>
      <c r="I286" s="2"/>
      <c r="J286" s="18">
        <v>88211</v>
      </c>
    </row>
    <row r="287" spans="1:10" hidden="1" x14ac:dyDescent="0.25">
      <c r="A287" s="20" t="s">
        <v>135</v>
      </c>
      <c r="B287" s="20" t="s">
        <v>129</v>
      </c>
      <c r="C287" s="20">
        <v>2019</v>
      </c>
      <c r="D287" t="s">
        <v>58</v>
      </c>
      <c r="E287" t="s">
        <v>45</v>
      </c>
      <c r="F287" t="s">
        <v>46</v>
      </c>
      <c r="G287" t="s">
        <v>54</v>
      </c>
      <c r="H287" s="2" t="s">
        <v>13</v>
      </c>
      <c r="I287" s="2"/>
      <c r="J287" s="18">
        <v>124017.58333333334</v>
      </c>
    </row>
    <row r="288" spans="1:10" hidden="1" x14ac:dyDescent="0.25">
      <c r="A288" s="20" t="s">
        <v>135</v>
      </c>
      <c r="B288" s="20" t="s">
        <v>129</v>
      </c>
      <c r="C288" s="20">
        <v>2019</v>
      </c>
      <c r="D288" t="s">
        <v>58</v>
      </c>
      <c r="E288" t="s">
        <v>45</v>
      </c>
      <c r="F288" t="s">
        <v>46</v>
      </c>
      <c r="G288" t="s">
        <v>54</v>
      </c>
      <c r="H288" s="2" t="s">
        <v>14</v>
      </c>
      <c r="I288" s="2"/>
      <c r="J288" s="18">
        <v>14882.11</v>
      </c>
    </row>
    <row r="289" spans="1:10" hidden="1" x14ac:dyDescent="0.25">
      <c r="A289" s="20" t="s">
        <v>135</v>
      </c>
      <c r="B289" s="20" t="s">
        <v>129</v>
      </c>
      <c r="C289" s="20">
        <v>2019</v>
      </c>
      <c r="D289" t="s">
        <v>58</v>
      </c>
      <c r="E289" t="s">
        <v>45</v>
      </c>
      <c r="F289" t="s">
        <v>46</v>
      </c>
      <c r="G289" t="s">
        <v>54</v>
      </c>
      <c r="H289" s="2" t="s">
        <v>15</v>
      </c>
      <c r="I289" s="2"/>
      <c r="J289" s="18">
        <v>124017.58333333334</v>
      </c>
    </row>
    <row r="290" spans="1:10" hidden="1" x14ac:dyDescent="0.25">
      <c r="A290" s="20" t="s">
        <v>135</v>
      </c>
      <c r="B290" s="20" t="s">
        <v>129</v>
      </c>
      <c r="C290" s="20">
        <v>2019</v>
      </c>
      <c r="D290" t="s">
        <v>58</v>
      </c>
      <c r="E290" t="s">
        <v>45</v>
      </c>
      <c r="F290" t="s">
        <v>46</v>
      </c>
      <c r="G290" t="s">
        <v>54</v>
      </c>
      <c r="H290" s="2" t="s">
        <v>16</v>
      </c>
      <c r="I290" s="2"/>
      <c r="J290" s="18">
        <v>58333.333333333328</v>
      </c>
    </row>
    <row r="291" spans="1:10" hidden="1" x14ac:dyDescent="0.25">
      <c r="A291" s="20" t="s">
        <v>135</v>
      </c>
      <c r="B291" s="20" t="s">
        <v>129</v>
      </c>
      <c r="C291" s="20">
        <v>2019</v>
      </c>
      <c r="D291" t="s">
        <v>58</v>
      </c>
      <c r="E291" t="s">
        <v>45</v>
      </c>
      <c r="F291" t="s">
        <v>46</v>
      </c>
      <c r="G291" t="s">
        <v>54</v>
      </c>
      <c r="H291" s="2" t="s">
        <v>17</v>
      </c>
      <c r="I291" s="2"/>
      <c r="J291" s="18">
        <v>88211</v>
      </c>
    </row>
    <row r="292" spans="1:10" hidden="1" x14ac:dyDescent="0.25">
      <c r="A292" s="20" t="s">
        <v>135</v>
      </c>
      <c r="B292" s="20" t="s">
        <v>129</v>
      </c>
      <c r="C292" s="20">
        <v>2019</v>
      </c>
      <c r="D292" t="s">
        <v>58</v>
      </c>
      <c r="E292" t="s">
        <v>45</v>
      </c>
      <c r="F292" t="s">
        <v>46</v>
      </c>
      <c r="G292" t="s">
        <v>54</v>
      </c>
      <c r="H292" s="2" t="s">
        <v>18</v>
      </c>
      <c r="I292" s="2"/>
      <c r="J292" s="18">
        <v>7308</v>
      </c>
    </row>
    <row r="293" spans="1:10" hidden="1" x14ac:dyDescent="0.25">
      <c r="A293" s="20" t="s">
        <v>135</v>
      </c>
      <c r="B293" s="20" t="s">
        <v>129</v>
      </c>
      <c r="C293" s="20">
        <v>2019</v>
      </c>
      <c r="D293" t="s">
        <v>58</v>
      </c>
      <c r="E293" t="s">
        <v>45</v>
      </c>
      <c r="F293" t="s">
        <v>46</v>
      </c>
      <c r="G293" t="s">
        <v>54</v>
      </c>
      <c r="H293" s="2" t="s">
        <v>19</v>
      </c>
      <c r="I293" s="2"/>
      <c r="J293" s="18">
        <v>168000</v>
      </c>
    </row>
    <row r="294" spans="1:10" hidden="1" x14ac:dyDescent="0.25">
      <c r="A294" s="20" t="s">
        <v>135</v>
      </c>
      <c r="B294" s="20" t="s">
        <v>129</v>
      </c>
      <c r="C294" s="20">
        <v>2019</v>
      </c>
      <c r="D294" t="s">
        <v>58</v>
      </c>
      <c r="E294" t="s">
        <v>45</v>
      </c>
      <c r="F294" t="s">
        <v>46</v>
      </c>
      <c r="G294" t="s">
        <v>54</v>
      </c>
      <c r="H294" s="2" t="s">
        <v>20</v>
      </c>
      <c r="I294" s="2"/>
      <c r="J294" s="18">
        <v>56000</v>
      </c>
    </row>
    <row r="295" spans="1:10" hidden="1" x14ac:dyDescent="0.25">
      <c r="A295" s="20" t="s">
        <v>135</v>
      </c>
      <c r="B295" s="20" t="s">
        <v>129</v>
      </c>
      <c r="C295" s="20">
        <v>2019</v>
      </c>
      <c r="D295" t="s">
        <v>58</v>
      </c>
      <c r="E295" t="s">
        <v>45</v>
      </c>
      <c r="F295" t="s">
        <v>46</v>
      </c>
      <c r="G295" t="s">
        <v>54</v>
      </c>
      <c r="H295" s="2" t="s">
        <v>20</v>
      </c>
      <c r="I295" s="2"/>
      <c r="J295" s="18">
        <v>56000</v>
      </c>
    </row>
    <row r="296" spans="1:10" hidden="1" x14ac:dyDescent="0.25">
      <c r="A296" s="20" t="s">
        <v>135</v>
      </c>
      <c r="B296" s="20" t="s">
        <v>129</v>
      </c>
      <c r="C296" s="20">
        <v>2019</v>
      </c>
      <c r="D296" t="s">
        <v>58</v>
      </c>
      <c r="E296" t="s">
        <v>45</v>
      </c>
      <c r="F296" t="s">
        <v>46</v>
      </c>
      <c r="G296" t="s">
        <v>118</v>
      </c>
      <c r="H296" s="2" t="s">
        <v>119</v>
      </c>
      <c r="I296" s="2"/>
      <c r="J296" s="18">
        <v>390621</v>
      </c>
    </row>
    <row r="297" spans="1:10" hidden="1" x14ac:dyDescent="0.25">
      <c r="A297" s="20" t="s">
        <v>135</v>
      </c>
      <c r="B297" s="20" t="s">
        <v>129</v>
      </c>
      <c r="C297" s="20">
        <v>2019</v>
      </c>
      <c r="D297" t="s">
        <v>58</v>
      </c>
      <c r="E297" t="s">
        <v>45</v>
      </c>
      <c r="F297" t="s">
        <v>46</v>
      </c>
      <c r="G297" t="s">
        <v>109</v>
      </c>
      <c r="H297" s="2" t="s">
        <v>108</v>
      </c>
      <c r="I297" s="2"/>
      <c r="J297" s="18"/>
    </row>
    <row r="298" spans="1:10" hidden="1" x14ac:dyDescent="0.25">
      <c r="A298" s="20" t="s">
        <v>135</v>
      </c>
      <c r="B298" s="20" t="s">
        <v>129</v>
      </c>
      <c r="C298" s="20">
        <v>2019</v>
      </c>
      <c r="D298" t="s">
        <v>58</v>
      </c>
      <c r="E298" t="s">
        <v>45</v>
      </c>
      <c r="F298" t="s">
        <v>46</v>
      </c>
      <c r="G298" t="s">
        <v>55</v>
      </c>
      <c r="H298" s="2" t="s">
        <v>22</v>
      </c>
      <c r="I298" s="2"/>
      <c r="J298" s="18"/>
    </row>
    <row r="299" spans="1:10" hidden="1" x14ac:dyDescent="0.25">
      <c r="A299" s="20" t="s">
        <v>135</v>
      </c>
      <c r="B299" s="20" t="s">
        <v>129</v>
      </c>
      <c r="C299" s="20">
        <v>2019</v>
      </c>
      <c r="D299" t="s">
        <v>58</v>
      </c>
      <c r="E299" t="s">
        <v>45</v>
      </c>
      <c r="F299" t="s">
        <v>46</v>
      </c>
      <c r="G299" t="s">
        <v>47</v>
      </c>
      <c r="H299" s="2" t="s">
        <v>23</v>
      </c>
      <c r="I299" s="2"/>
      <c r="J299" s="3"/>
    </row>
    <row r="300" spans="1:10" hidden="1" x14ac:dyDescent="0.25">
      <c r="A300" s="20" t="s">
        <v>135</v>
      </c>
      <c r="B300" s="20" t="s">
        <v>129</v>
      </c>
      <c r="C300" s="20">
        <v>2019</v>
      </c>
      <c r="D300" t="s">
        <v>58</v>
      </c>
      <c r="E300" t="s">
        <v>45</v>
      </c>
      <c r="F300" t="s">
        <v>46</v>
      </c>
      <c r="G300" t="s">
        <v>47</v>
      </c>
      <c r="H300" s="2" t="s">
        <v>24</v>
      </c>
      <c r="I300" s="2"/>
      <c r="J300" s="3">
        <v>150000</v>
      </c>
    </row>
    <row r="301" spans="1:10" hidden="1" x14ac:dyDescent="0.25">
      <c r="A301" s="20" t="s">
        <v>135</v>
      </c>
      <c r="B301" s="20" t="s">
        <v>129</v>
      </c>
      <c r="C301" s="20">
        <v>2019</v>
      </c>
      <c r="D301" t="s">
        <v>58</v>
      </c>
      <c r="E301" t="s">
        <v>45</v>
      </c>
      <c r="F301" t="s">
        <v>46</v>
      </c>
      <c r="G301" t="s">
        <v>48</v>
      </c>
      <c r="H301" s="2" t="s">
        <v>25</v>
      </c>
      <c r="I301" s="2"/>
      <c r="J301" s="3"/>
    </row>
    <row r="302" spans="1:10" hidden="1" x14ac:dyDescent="0.25">
      <c r="A302" s="20" t="s">
        <v>135</v>
      </c>
      <c r="B302" s="20" t="s">
        <v>129</v>
      </c>
      <c r="C302" s="20">
        <v>2019</v>
      </c>
      <c r="D302" t="s">
        <v>58</v>
      </c>
      <c r="E302" t="s">
        <v>45</v>
      </c>
      <c r="F302" t="s">
        <v>46</v>
      </c>
      <c r="G302" t="s">
        <v>49</v>
      </c>
      <c r="H302" s="2" t="s">
        <v>26</v>
      </c>
      <c r="I302" s="2"/>
      <c r="J302" s="18"/>
    </row>
    <row r="303" spans="1:10" hidden="1" x14ac:dyDescent="0.25">
      <c r="A303" s="20" t="s">
        <v>135</v>
      </c>
      <c r="B303" s="20" t="s">
        <v>129</v>
      </c>
      <c r="C303" s="20">
        <v>2019</v>
      </c>
      <c r="D303" t="s">
        <v>58</v>
      </c>
      <c r="E303" t="s">
        <v>45</v>
      </c>
      <c r="F303" t="s">
        <v>46</v>
      </c>
      <c r="G303" t="s">
        <v>49</v>
      </c>
      <c r="H303" s="2" t="s">
        <v>27</v>
      </c>
      <c r="I303" s="2"/>
      <c r="J303" s="18">
        <v>30000</v>
      </c>
    </row>
    <row r="304" spans="1:10" hidden="1" x14ac:dyDescent="0.25">
      <c r="A304" s="20" t="s">
        <v>135</v>
      </c>
      <c r="B304" s="20" t="s">
        <v>129</v>
      </c>
      <c r="C304" s="20">
        <v>2019</v>
      </c>
      <c r="D304" t="s">
        <v>58</v>
      </c>
      <c r="E304" t="s">
        <v>45</v>
      </c>
      <c r="F304" t="s">
        <v>46</v>
      </c>
      <c r="G304" t="s">
        <v>49</v>
      </c>
      <c r="H304" s="2" t="s">
        <v>28</v>
      </c>
      <c r="I304" s="2"/>
      <c r="J304" s="18"/>
    </row>
    <row r="305" spans="1:10" hidden="1" x14ac:dyDescent="0.25">
      <c r="A305" s="20" t="s">
        <v>135</v>
      </c>
      <c r="B305" s="20" t="s">
        <v>129</v>
      </c>
      <c r="C305" s="20">
        <v>2019</v>
      </c>
      <c r="D305" t="s">
        <v>58</v>
      </c>
      <c r="E305" t="s">
        <v>45</v>
      </c>
      <c r="F305" t="s">
        <v>50</v>
      </c>
      <c r="G305" t="s">
        <v>56</v>
      </c>
      <c r="H305" s="2" t="s">
        <v>98</v>
      </c>
      <c r="I305" s="2"/>
      <c r="J305" s="18"/>
    </row>
    <row r="306" spans="1:10" hidden="1" x14ac:dyDescent="0.25">
      <c r="A306" s="20" t="s">
        <v>135</v>
      </c>
      <c r="B306" s="20" t="s">
        <v>129</v>
      </c>
      <c r="C306" s="20">
        <v>2019</v>
      </c>
      <c r="D306" t="s">
        <v>58</v>
      </c>
      <c r="E306" t="s">
        <v>45</v>
      </c>
      <c r="F306" t="s">
        <v>50</v>
      </c>
      <c r="G306" t="s">
        <v>56</v>
      </c>
      <c r="H306" s="2" t="s">
        <v>29</v>
      </c>
      <c r="I306" s="2"/>
      <c r="J306" s="3"/>
    </row>
    <row r="307" spans="1:10" hidden="1" x14ac:dyDescent="0.25">
      <c r="A307" s="20" t="s">
        <v>135</v>
      </c>
      <c r="B307" s="20" t="s">
        <v>129</v>
      </c>
      <c r="C307" s="20">
        <v>2019</v>
      </c>
      <c r="D307" t="s">
        <v>58</v>
      </c>
      <c r="E307" t="s">
        <v>45</v>
      </c>
      <c r="F307" t="s">
        <v>50</v>
      </c>
      <c r="G307" t="s">
        <v>49</v>
      </c>
      <c r="H307" s="2" t="s">
        <v>30</v>
      </c>
      <c r="I307" s="2"/>
      <c r="J307" s="18"/>
    </row>
    <row r="308" spans="1:10" hidden="1" x14ac:dyDescent="0.25">
      <c r="A308" s="20" t="s">
        <v>135</v>
      </c>
      <c r="B308" s="20" t="s">
        <v>129</v>
      </c>
      <c r="C308" s="20">
        <v>2019</v>
      </c>
      <c r="D308" t="s">
        <v>58</v>
      </c>
      <c r="E308" t="s">
        <v>45</v>
      </c>
      <c r="F308" t="s">
        <v>50</v>
      </c>
      <c r="G308" t="s">
        <v>101</v>
      </c>
      <c r="H308" s="2" t="s">
        <v>99</v>
      </c>
      <c r="I308" s="2"/>
      <c r="J308" s="18"/>
    </row>
    <row r="309" spans="1:10" hidden="1" x14ac:dyDescent="0.25">
      <c r="A309" s="20" t="s">
        <v>135</v>
      </c>
      <c r="B309" s="20" t="s">
        <v>129</v>
      </c>
      <c r="C309" s="20">
        <v>2019</v>
      </c>
      <c r="D309" t="s">
        <v>58</v>
      </c>
      <c r="E309" t="s">
        <v>45</v>
      </c>
      <c r="F309" t="s">
        <v>50</v>
      </c>
      <c r="G309" t="s">
        <v>101</v>
      </c>
      <c r="H309" s="2" t="s">
        <v>100</v>
      </c>
      <c r="I309" s="2"/>
      <c r="J309" s="18"/>
    </row>
    <row r="310" spans="1:10" hidden="1" x14ac:dyDescent="0.25">
      <c r="A310" s="20" t="s">
        <v>135</v>
      </c>
      <c r="B310" s="20" t="s">
        <v>129</v>
      </c>
      <c r="C310" s="20">
        <v>2019</v>
      </c>
      <c r="D310" t="s">
        <v>58</v>
      </c>
      <c r="E310" t="s">
        <v>45</v>
      </c>
      <c r="F310" t="s">
        <v>115</v>
      </c>
      <c r="G310" t="s">
        <v>49</v>
      </c>
      <c r="H310" s="2" t="s">
        <v>114</v>
      </c>
      <c r="I310" s="2"/>
      <c r="J310"/>
    </row>
    <row r="311" spans="1:10" hidden="1" x14ac:dyDescent="0.25">
      <c r="A311" s="20" t="s">
        <v>136</v>
      </c>
      <c r="B311" s="20" t="s">
        <v>129</v>
      </c>
      <c r="C311" s="20">
        <v>2019</v>
      </c>
      <c r="D311" s="20" t="s">
        <v>58</v>
      </c>
      <c r="E311" s="20" t="s">
        <v>52</v>
      </c>
      <c r="F311" s="20" t="s">
        <v>142</v>
      </c>
      <c r="G311" s="20" t="s">
        <v>53</v>
      </c>
      <c r="H311" s="21" t="s">
        <v>9</v>
      </c>
      <c r="I311" s="21"/>
      <c r="J311" s="22">
        <v>1500000</v>
      </c>
    </row>
    <row r="312" spans="1:10" hidden="1" x14ac:dyDescent="0.25">
      <c r="A312" s="20" t="s">
        <v>136</v>
      </c>
      <c r="B312" s="20" t="s">
        <v>129</v>
      </c>
      <c r="C312" s="20">
        <v>2019</v>
      </c>
      <c r="D312" s="20" t="s">
        <v>121</v>
      </c>
      <c r="E312" s="20" t="s">
        <v>52</v>
      </c>
      <c r="F312" s="20" t="s">
        <v>142</v>
      </c>
      <c r="G312" s="20" t="s">
        <v>53</v>
      </c>
      <c r="H312" s="21" t="s">
        <v>9</v>
      </c>
      <c r="I312" s="21"/>
      <c r="J312" s="22">
        <v>2800000</v>
      </c>
    </row>
    <row r="313" spans="1:10" hidden="1" x14ac:dyDescent="0.25">
      <c r="A313" s="20" t="s">
        <v>136</v>
      </c>
      <c r="B313" s="20" t="s">
        <v>129</v>
      </c>
      <c r="C313" s="20">
        <v>2019</v>
      </c>
      <c r="D313" t="s">
        <v>58</v>
      </c>
      <c r="E313" t="s">
        <v>112</v>
      </c>
      <c r="F313" s="20" t="s">
        <v>117</v>
      </c>
      <c r="G313" s="20" t="s">
        <v>53</v>
      </c>
      <c r="H313" s="2" t="s">
        <v>111</v>
      </c>
      <c r="I313" s="2"/>
      <c r="J313" s="18">
        <v>0</v>
      </c>
    </row>
    <row r="314" spans="1:10" hidden="1" x14ac:dyDescent="0.25">
      <c r="A314" s="20" t="s">
        <v>136</v>
      </c>
      <c r="B314" s="20" t="s">
        <v>129</v>
      </c>
      <c r="C314" s="20">
        <v>2019</v>
      </c>
      <c r="D314" t="s">
        <v>58</v>
      </c>
      <c r="E314" t="s">
        <v>112</v>
      </c>
      <c r="F314" s="20" t="s">
        <v>117</v>
      </c>
      <c r="G314" s="20" t="s">
        <v>53</v>
      </c>
      <c r="H314" s="2" t="s">
        <v>113</v>
      </c>
      <c r="I314" s="2"/>
      <c r="J314" s="18">
        <v>3200000</v>
      </c>
    </row>
    <row r="315" spans="1:10" hidden="1" x14ac:dyDescent="0.25">
      <c r="A315" s="20" t="s">
        <v>136</v>
      </c>
      <c r="B315" s="20" t="s">
        <v>129</v>
      </c>
      <c r="C315" s="20">
        <v>2019</v>
      </c>
      <c r="D315" t="s">
        <v>58</v>
      </c>
      <c r="E315" t="s">
        <v>112</v>
      </c>
      <c r="F315" s="20" t="s">
        <v>117</v>
      </c>
      <c r="G315" s="20" t="s">
        <v>53</v>
      </c>
      <c r="H315" s="2" t="s">
        <v>120</v>
      </c>
      <c r="I315" s="2"/>
      <c r="J315" s="18">
        <v>150000</v>
      </c>
    </row>
    <row r="316" spans="1:10" hidden="1" x14ac:dyDescent="0.25">
      <c r="A316" s="20" t="s">
        <v>136</v>
      </c>
      <c r="B316" s="20" t="s">
        <v>129</v>
      </c>
      <c r="C316" s="20">
        <v>2019</v>
      </c>
      <c r="D316" t="s">
        <v>58</v>
      </c>
      <c r="E316" t="s">
        <v>112</v>
      </c>
      <c r="F316" s="20" t="s">
        <v>117</v>
      </c>
      <c r="G316" s="20" t="s">
        <v>53</v>
      </c>
      <c r="H316" s="2" t="s">
        <v>169</v>
      </c>
      <c r="I316" s="2"/>
      <c r="J316" s="18">
        <v>200000</v>
      </c>
    </row>
    <row r="317" spans="1:10" hidden="1" x14ac:dyDescent="0.25">
      <c r="A317" s="20" t="s">
        <v>136</v>
      </c>
      <c r="B317" s="20" t="s">
        <v>129</v>
      </c>
      <c r="C317" s="20">
        <v>2019</v>
      </c>
      <c r="D317" t="s">
        <v>58</v>
      </c>
      <c r="E317" t="s">
        <v>45</v>
      </c>
      <c r="F317" t="s">
        <v>46</v>
      </c>
      <c r="G317" t="s">
        <v>54</v>
      </c>
      <c r="H317" s="2" t="s">
        <v>11</v>
      </c>
      <c r="I317" s="2"/>
      <c r="J317" s="18">
        <v>1400000</v>
      </c>
    </row>
    <row r="318" spans="1:10" hidden="1" x14ac:dyDescent="0.25">
      <c r="A318" s="20" t="s">
        <v>136</v>
      </c>
      <c r="B318" s="20" t="s">
        <v>129</v>
      </c>
      <c r="C318" s="20">
        <v>2019</v>
      </c>
      <c r="D318" t="s">
        <v>58</v>
      </c>
      <c r="E318" t="s">
        <v>45</v>
      </c>
      <c r="F318" t="s">
        <v>46</v>
      </c>
      <c r="G318" t="s">
        <v>54</v>
      </c>
      <c r="H318" s="2" t="s">
        <v>12</v>
      </c>
      <c r="I318" s="2"/>
      <c r="J318" s="18">
        <v>88211</v>
      </c>
    </row>
    <row r="319" spans="1:10" hidden="1" x14ac:dyDescent="0.25">
      <c r="A319" s="20" t="s">
        <v>136</v>
      </c>
      <c r="B319" s="20" t="s">
        <v>129</v>
      </c>
      <c r="C319" s="20">
        <v>2019</v>
      </c>
      <c r="D319" t="s">
        <v>58</v>
      </c>
      <c r="E319" t="s">
        <v>45</v>
      </c>
      <c r="F319" t="s">
        <v>46</v>
      </c>
      <c r="G319" t="s">
        <v>54</v>
      </c>
      <c r="H319" s="2" t="s">
        <v>13</v>
      </c>
      <c r="I319" s="2"/>
      <c r="J319" s="18">
        <v>124017.58333333334</v>
      </c>
    </row>
    <row r="320" spans="1:10" hidden="1" x14ac:dyDescent="0.25">
      <c r="A320" s="20" t="s">
        <v>136</v>
      </c>
      <c r="B320" s="20" t="s">
        <v>129</v>
      </c>
      <c r="C320" s="20">
        <v>2019</v>
      </c>
      <c r="D320" t="s">
        <v>58</v>
      </c>
      <c r="E320" t="s">
        <v>45</v>
      </c>
      <c r="F320" t="s">
        <v>46</v>
      </c>
      <c r="G320" t="s">
        <v>54</v>
      </c>
      <c r="H320" s="2" t="s">
        <v>14</v>
      </c>
      <c r="I320" s="2"/>
      <c r="J320" s="18">
        <v>14882.11</v>
      </c>
    </row>
    <row r="321" spans="1:10" hidden="1" x14ac:dyDescent="0.25">
      <c r="A321" s="20" t="s">
        <v>136</v>
      </c>
      <c r="B321" s="20" t="s">
        <v>129</v>
      </c>
      <c r="C321" s="20">
        <v>2019</v>
      </c>
      <c r="D321" t="s">
        <v>58</v>
      </c>
      <c r="E321" t="s">
        <v>45</v>
      </c>
      <c r="F321" t="s">
        <v>46</v>
      </c>
      <c r="G321" t="s">
        <v>54</v>
      </c>
      <c r="H321" s="2" t="s">
        <v>15</v>
      </c>
      <c r="I321" s="2"/>
      <c r="J321" s="18">
        <v>124017.58333333334</v>
      </c>
    </row>
    <row r="322" spans="1:10" hidden="1" x14ac:dyDescent="0.25">
      <c r="A322" s="20" t="s">
        <v>136</v>
      </c>
      <c r="B322" s="20" t="s">
        <v>129</v>
      </c>
      <c r="C322" s="20">
        <v>2019</v>
      </c>
      <c r="D322" t="s">
        <v>58</v>
      </c>
      <c r="E322" t="s">
        <v>45</v>
      </c>
      <c r="F322" t="s">
        <v>46</v>
      </c>
      <c r="G322" t="s">
        <v>54</v>
      </c>
      <c r="H322" s="2" t="s">
        <v>16</v>
      </c>
      <c r="I322" s="2"/>
      <c r="J322" s="18">
        <v>58333.333333333328</v>
      </c>
    </row>
    <row r="323" spans="1:10" hidden="1" x14ac:dyDescent="0.25">
      <c r="A323" s="20" t="s">
        <v>136</v>
      </c>
      <c r="B323" s="20" t="s">
        <v>129</v>
      </c>
      <c r="C323" s="20">
        <v>2019</v>
      </c>
      <c r="D323" t="s">
        <v>58</v>
      </c>
      <c r="E323" t="s">
        <v>45</v>
      </c>
      <c r="F323" t="s">
        <v>46</v>
      </c>
      <c r="G323" t="s">
        <v>54</v>
      </c>
      <c r="H323" s="2" t="s">
        <v>17</v>
      </c>
      <c r="I323" s="2"/>
      <c r="J323" s="18">
        <v>88211</v>
      </c>
    </row>
    <row r="324" spans="1:10" hidden="1" x14ac:dyDescent="0.25">
      <c r="A324" s="20" t="s">
        <v>136</v>
      </c>
      <c r="B324" s="20" t="s">
        <v>129</v>
      </c>
      <c r="C324" s="20">
        <v>2019</v>
      </c>
      <c r="D324" t="s">
        <v>58</v>
      </c>
      <c r="E324" t="s">
        <v>45</v>
      </c>
      <c r="F324" t="s">
        <v>46</v>
      </c>
      <c r="G324" t="s">
        <v>54</v>
      </c>
      <c r="H324" s="2" t="s">
        <v>18</v>
      </c>
      <c r="I324" s="2"/>
      <c r="J324" s="18">
        <v>7308</v>
      </c>
    </row>
    <row r="325" spans="1:10" hidden="1" x14ac:dyDescent="0.25">
      <c r="A325" s="20" t="s">
        <v>136</v>
      </c>
      <c r="B325" s="20" t="s">
        <v>129</v>
      </c>
      <c r="C325" s="20">
        <v>2019</v>
      </c>
      <c r="D325" t="s">
        <v>58</v>
      </c>
      <c r="E325" t="s">
        <v>45</v>
      </c>
      <c r="F325" t="s">
        <v>46</v>
      </c>
      <c r="G325" t="s">
        <v>54</v>
      </c>
      <c r="H325" s="2" t="s">
        <v>19</v>
      </c>
      <c r="I325" s="2"/>
      <c r="J325" s="18">
        <v>168000</v>
      </c>
    </row>
    <row r="326" spans="1:10" hidden="1" x14ac:dyDescent="0.25">
      <c r="A326" s="20" t="s">
        <v>136</v>
      </c>
      <c r="B326" s="20" t="s">
        <v>129</v>
      </c>
      <c r="C326" s="20">
        <v>2019</v>
      </c>
      <c r="D326" t="s">
        <v>58</v>
      </c>
      <c r="E326" t="s">
        <v>45</v>
      </c>
      <c r="F326" t="s">
        <v>46</v>
      </c>
      <c r="G326" t="s">
        <v>54</v>
      </c>
      <c r="H326" s="2" t="s">
        <v>20</v>
      </c>
      <c r="I326" s="2"/>
      <c r="J326" s="18">
        <v>56000</v>
      </c>
    </row>
    <row r="327" spans="1:10" hidden="1" x14ac:dyDescent="0.25">
      <c r="A327" s="20" t="s">
        <v>136</v>
      </c>
      <c r="B327" s="20" t="s">
        <v>129</v>
      </c>
      <c r="C327" s="20">
        <v>2019</v>
      </c>
      <c r="D327" t="s">
        <v>58</v>
      </c>
      <c r="E327" t="s">
        <v>45</v>
      </c>
      <c r="F327" t="s">
        <v>46</v>
      </c>
      <c r="G327" t="s">
        <v>54</v>
      </c>
      <c r="H327" s="2" t="s">
        <v>20</v>
      </c>
      <c r="I327" s="2"/>
      <c r="J327" s="18">
        <v>56000</v>
      </c>
    </row>
    <row r="328" spans="1:10" hidden="1" x14ac:dyDescent="0.25">
      <c r="A328" s="20" t="s">
        <v>136</v>
      </c>
      <c r="B328" s="20" t="s">
        <v>129</v>
      </c>
      <c r="C328" s="20">
        <v>2019</v>
      </c>
      <c r="D328" t="s">
        <v>58</v>
      </c>
      <c r="E328" t="s">
        <v>45</v>
      </c>
      <c r="F328" t="s">
        <v>46</v>
      </c>
      <c r="G328" t="s">
        <v>118</v>
      </c>
      <c r="H328" s="2" t="s">
        <v>119</v>
      </c>
      <c r="I328" s="2"/>
      <c r="J328" s="18">
        <v>390621</v>
      </c>
    </row>
    <row r="329" spans="1:10" hidden="1" x14ac:dyDescent="0.25">
      <c r="A329" s="20" t="s">
        <v>136</v>
      </c>
      <c r="B329" s="20" t="s">
        <v>129</v>
      </c>
      <c r="C329" s="20">
        <v>2019</v>
      </c>
      <c r="D329" t="s">
        <v>58</v>
      </c>
      <c r="E329" t="s">
        <v>45</v>
      </c>
      <c r="F329" t="s">
        <v>46</v>
      </c>
      <c r="G329" t="s">
        <v>109</v>
      </c>
      <c r="H329" s="2" t="s">
        <v>108</v>
      </c>
      <c r="I329" s="2"/>
      <c r="J329" s="18"/>
    </row>
    <row r="330" spans="1:10" hidden="1" x14ac:dyDescent="0.25">
      <c r="A330" s="20" t="s">
        <v>136</v>
      </c>
      <c r="B330" s="20" t="s">
        <v>129</v>
      </c>
      <c r="C330" s="20">
        <v>2019</v>
      </c>
      <c r="D330" t="s">
        <v>58</v>
      </c>
      <c r="E330" t="s">
        <v>45</v>
      </c>
      <c r="F330" t="s">
        <v>46</v>
      </c>
      <c r="G330" t="s">
        <v>55</v>
      </c>
      <c r="H330" s="2" t="s">
        <v>22</v>
      </c>
      <c r="I330" s="2"/>
      <c r="J330" s="18"/>
    </row>
    <row r="331" spans="1:10" hidden="1" x14ac:dyDescent="0.25">
      <c r="A331" s="20" t="s">
        <v>136</v>
      </c>
      <c r="B331" s="20" t="s">
        <v>129</v>
      </c>
      <c r="C331" s="20">
        <v>2019</v>
      </c>
      <c r="D331" t="s">
        <v>58</v>
      </c>
      <c r="E331" t="s">
        <v>45</v>
      </c>
      <c r="F331" t="s">
        <v>46</v>
      </c>
      <c r="G331" t="s">
        <v>47</v>
      </c>
      <c r="H331" s="2" t="s">
        <v>23</v>
      </c>
      <c r="I331" s="2"/>
      <c r="J331" s="3"/>
    </row>
    <row r="332" spans="1:10" hidden="1" x14ac:dyDescent="0.25">
      <c r="A332" s="20" t="s">
        <v>136</v>
      </c>
      <c r="B332" s="20" t="s">
        <v>129</v>
      </c>
      <c r="C332" s="20">
        <v>2019</v>
      </c>
      <c r="D332" t="s">
        <v>58</v>
      </c>
      <c r="E332" t="s">
        <v>45</v>
      </c>
      <c r="F332" t="s">
        <v>46</v>
      </c>
      <c r="G332" t="s">
        <v>47</v>
      </c>
      <c r="H332" s="2" t="s">
        <v>24</v>
      </c>
      <c r="I332" s="2"/>
      <c r="J332" s="3">
        <v>150000</v>
      </c>
    </row>
    <row r="333" spans="1:10" hidden="1" x14ac:dyDescent="0.25">
      <c r="A333" s="20" t="s">
        <v>136</v>
      </c>
      <c r="B333" s="20" t="s">
        <v>129</v>
      </c>
      <c r="C333" s="20">
        <v>2019</v>
      </c>
      <c r="D333" t="s">
        <v>58</v>
      </c>
      <c r="E333" t="s">
        <v>45</v>
      </c>
      <c r="F333" t="s">
        <v>46</v>
      </c>
      <c r="G333" t="s">
        <v>48</v>
      </c>
      <c r="H333" s="2" t="s">
        <v>25</v>
      </c>
      <c r="I333" s="2"/>
      <c r="J333" s="3"/>
    </row>
    <row r="334" spans="1:10" hidden="1" x14ac:dyDescent="0.25">
      <c r="A334" s="20" t="s">
        <v>136</v>
      </c>
      <c r="B334" s="20" t="s">
        <v>129</v>
      </c>
      <c r="C334" s="20">
        <v>2019</v>
      </c>
      <c r="D334" t="s">
        <v>58</v>
      </c>
      <c r="E334" t="s">
        <v>45</v>
      </c>
      <c r="F334" t="s">
        <v>46</v>
      </c>
      <c r="G334" t="s">
        <v>49</v>
      </c>
      <c r="H334" s="2" t="s">
        <v>26</v>
      </c>
      <c r="I334" s="2"/>
      <c r="J334" s="18"/>
    </row>
    <row r="335" spans="1:10" hidden="1" x14ac:dyDescent="0.25">
      <c r="A335" s="20" t="s">
        <v>136</v>
      </c>
      <c r="B335" s="20" t="s">
        <v>129</v>
      </c>
      <c r="C335" s="20">
        <v>2019</v>
      </c>
      <c r="D335" t="s">
        <v>58</v>
      </c>
      <c r="E335" t="s">
        <v>45</v>
      </c>
      <c r="F335" t="s">
        <v>46</v>
      </c>
      <c r="G335" t="s">
        <v>49</v>
      </c>
      <c r="H335" s="2" t="s">
        <v>27</v>
      </c>
      <c r="I335" s="2"/>
      <c r="J335" s="18">
        <v>30000</v>
      </c>
    </row>
    <row r="336" spans="1:10" hidden="1" x14ac:dyDescent="0.25">
      <c r="A336" s="20" t="s">
        <v>136</v>
      </c>
      <c r="B336" s="20" t="s">
        <v>129</v>
      </c>
      <c r="C336" s="20">
        <v>2019</v>
      </c>
      <c r="D336" t="s">
        <v>58</v>
      </c>
      <c r="E336" t="s">
        <v>45</v>
      </c>
      <c r="F336" t="s">
        <v>46</v>
      </c>
      <c r="G336" t="s">
        <v>49</v>
      </c>
      <c r="H336" s="2" t="s">
        <v>28</v>
      </c>
      <c r="I336" s="2"/>
      <c r="J336" s="18"/>
    </row>
    <row r="337" spans="1:10" hidden="1" x14ac:dyDescent="0.25">
      <c r="A337" s="20" t="s">
        <v>136</v>
      </c>
      <c r="B337" s="20" t="s">
        <v>129</v>
      </c>
      <c r="C337" s="20">
        <v>2019</v>
      </c>
      <c r="D337" t="s">
        <v>58</v>
      </c>
      <c r="E337" t="s">
        <v>45</v>
      </c>
      <c r="F337" t="s">
        <v>50</v>
      </c>
      <c r="G337" t="s">
        <v>56</v>
      </c>
      <c r="H337" s="2" t="s">
        <v>98</v>
      </c>
      <c r="I337" s="2"/>
      <c r="J337" s="18"/>
    </row>
    <row r="338" spans="1:10" hidden="1" x14ac:dyDescent="0.25">
      <c r="A338" s="20" t="s">
        <v>136</v>
      </c>
      <c r="B338" s="20" t="s">
        <v>129</v>
      </c>
      <c r="C338" s="20">
        <v>2019</v>
      </c>
      <c r="D338" t="s">
        <v>58</v>
      </c>
      <c r="E338" t="s">
        <v>45</v>
      </c>
      <c r="F338" t="s">
        <v>50</v>
      </c>
      <c r="G338" t="s">
        <v>56</v>
      </c>
      <c r="H338" s="2" t="s">
        <v>29</v>
      </c>
      <c r="I338" s="2"/>
      <c r="J338" s="3"/>
    </row>
    <row r="339" spans="1:10" hidden="1" x14ac:dyDescent="0.25">
      <c r="A339" s="20" t="s">
        <v>136</v>
      </c>
      <c r="B339" s="20" t="s">
        <v>129</v>
      </c>
      <c r="C339" s="20">
        <v>2019</v>
      </c>
      <c r="D339" t="s">
        <v>58</v>
      </c>
      <c r="E339" t="s">
        <v>45</v>
      </c>
      <c r="F339" t="s">
        <v>50</v>
      </c>
      <c r="G339" t="s">
        <v>49</v>
      </c>
      <c r="H339" s="2" t="s">
        <v>30</v>
      </c>
      <c r="I339" s="2"/>
      <c r="J339" s="18"/>
    </row>
    <row r="340" spans="1:10" hidden="1" x14ac:dyDescent="0.25">
      <c r="A340" s="20" t="s">
        <v>136</v>
      </c>
      <c r="B340" s="20" t="s">
        <v>129</v>
      </c>
      <c r="C340" s="20">
        <v>2019</v>
      </c>
      <c r="D340" t="s">
        <v>58</v>
      </c>
      <c r="E340" t="s">
        <v>45</v>
      </c>
      <c r="F340" t="s">
        <v>50</v>
      </c>
      <c r="G340" t="s">
        <v>101</v>
      </c>
      <c r="H340" s="2" t="s">
        <v>99</v>
      </c>
      <c r="I340" s="2"/>
      <c r="J340" s="18"/>
    </row>
    <row r="341" spans="1:10" hidden="1" x14ac:dyDescent="0.25">
      <c r="A341" s="20" t="s">
        <v>136</v>
      </c>
      <c r="B341" s="20" t="s">
        <v>129</v>
      </c>
      <c r="C341" s="20">
        <v>2019</v>
      </c>
      <c r="D341" t="s">
        <v>58</v>
      </c>
      <c r="E341" t="s">
        <v>45</v>
      </c>
      <c r="F341" t="s">
        <v>50</v>
      </c>
      <c r="G341" t="s">
        <v>101</v>
      </c>
      <c r="H341" s="2" t="s">
        <v>100</v>
      </c>
      <c r="I341" s="2"/>
      <c r="J341" s="18"/>
    </row>
    <row r="342" spans="1:10" hidden="1" x14ac:dyDescent="0.25">
      <c r="A342" s="20" t="s">
        <v>136</v>
      </c>
      <c r="B342" s="20" t="s">
        <v>129</v>
      </c>
      <c r="C342" s="20">
        <v>2019</v>
      </c>
      <c r="D342" t="s">
        <v>58</v>
      </c>
      <c r="E342" t="s">
        <v>45</v>
      </c>
      <c r="F342" t="s">
        <v>115</v>
      </c>
      <c r="G342" t="s">
        <v>49</v>
      </c>
      <c r="H342" s="2" t="s">
        <v>114</v>
      </c>
      <c r="I342" s="2"/>
      <c r="J342"/>
    </row>
    <row r="343" spans="1:10" hidden="1" x14ac:dyDescent="0.25">
      <c r="A343" s="20" t="s">
        <v>137</v>
      </c>
      <c r="B343" s="20" t="s">
        <v>129</v>
      </c>
      <c r="C343" s="20">
        <v>2019</v>
      </c>
      <c r="D343" s="20" t="s">
        <v>58</v>
      </c>
      <c r="E343" s="20" t="s">
        <v>52</v>
      </c>
      <c r="F343" s="20" t="s">
        <v>142</v>
      </c>
      <c r="G343" s="20" t="s">
        <v>53</v>
      </c>
      <c r="H343" s="21" t="s">
        <v>9</v>
      </c>
      <c r="I343" s="21"/>
      <c r="J343" s="22">
        <v>2400000</v>
      </c>
    </row>
    <row r="344" spans="1:10" hidden="1" x14ac:dyDescent="0.25">
      <c r="A344" s="20" t="s">
        <v>137</v>
      </c>
      <c r="B344" s="20" t="s">
        <v>129</v>
      </c>
      <c r="C344" s="20">
        <v>2019</v>
      </c>
      <c r="D344" s="20" t="s">
        <v>121</v>
      </c>
      <c r="E344" s="20" t="s">
        <v>52</v>
      </c>
      <c r="F344" s="20" t="s">
        <v>142</v>
      </c>
      <c r="G344" s="20" t="s">
        <v>53</v>
      </c>
      <c r="H344" s="21" t="s">
        <v>9</v>
      </c>
      <c r="I344" s="21"/>
      <c r="J344" s="44">
        <v>2800000</v>
      </c>
    </row>
    <row r="345" spans="1:10" hidden="1" x14ac:dyDescent="0.25">
      <c r="A345" s="20" t="s">
        <v>137</v>
      </c>
      <c r="B345" s="20" t="s">
        <v>129</v>
      </c>
      <c r="C345" s="20">
        <v>2019</v>
      </c>
      <c r="D345" t="s">
        <v>58</v>
      </c>
      <c r="E345" t="s">
        <v>112</v>
      </c>
      <c r="F345" s="20" t="s">
        <v>117</v>
      </c>
      <c r="G345" s="20" t="s">
        <v>53</v>
      </c>
      <c r="H345" s="2" t="s">
        <v>111</v>
      </c>
      <c r="I345" s="2"/>
      <c r="J345" s="18">
        <v>0</v>
      </c>
    </row>
    <row r="346" spans="1:10" hidden="1" x14ac:dyDescent="0.25">
      <c r="A346" s="20" t="s">
        <v>137</v>
      </c>
      <c r="B346" s="20" t="s">
        <v>129</v>
      </c>
      <c r="C346" s="20">
        <v>2019</v>
      </c>
      <c r="D346" t="s">
        <v>58</v>
      </c>
      <c r="E346" t="s">
        <v>112</v>
      </c>
      <c r="F346" s="20" t="s">
        <v>117</v>
      </c>
      <c r="G346" s="20" t="s">
        <v>53</v>
      </c>
      <c r="H346" s="2" t="s">
        <v>113</v>
      </c>
      <c r="I346" s="2"/>
      <c r="J346" s="18">
        <v>350000</v>
      </c>
    </row>
    <row r="347" spans="1:10" hidden="1" x14ac:dyDescent="0.25">
      <c r="A347" s="20" t="s">
        <v>137</v>
      </c>
      <c r="B347" s="20" t="s">
        <v>129</v>
      </c>
      <c r="C347" s="20">
        <v>2019</v>
      </c>
      <c r="D347" t="s">
        <v>58</v>
      </c>
      <c r="E347" t="s">
        <v>112</v>
      </c>
      <c r="F347" s="20" t="s">
        <v>117</v>
      </c>
      <c r="G347" s="20" t="s">
        <v>53</v>
      </c>
      <c r="H347" s="2" t="s">
        <v>120</v>
      </c>
      <c r="I347" s="2"/>
      <c r="J347" s="18">
        <v>150000</v>
      </c>
    </row>
    <row r="348" spans="1:10" hidden="1" x14ac:dyDescent="0.25">
      <c r="A348" s="20" t="s">
        <v>137</v>
      </c>
      <c r="B348" s="20" t="s">
        <v>129</v>
      </c>
      <c r="C348" s="20">
        <v>2019</v>
      </c>
      <c r="D348" t="s">
        <v>58</v>
      </c>
      <c r="E348" t="s">
        <v>112</v>
      </c>
      <c r="F348" s="20" t="s">
        <v>117</v>
      </c>
      <c r="G348" s="20" t="s">
        <v>53</v>
      </c>
      <c r="H348" s="2" t="s">
        <v>169</v>
      </c>
      <c r="I348" s="2"/>
      <c r="J348" s="18">
        <v>200000</v>
      </c>
    </row>
    <row r="349" spans="1:10" hidden="1" x14ac:dyDescent="0.25">
      <c r="A349" s="20" t="s">
        <v>137</v>
      </c>
      <c r="B349" s="20" t="s">
        <v>129</v>
      </c>
      <c r="C349" s="20">
        <v>2019</v>
      </c>
      <c r="D349" t="s">
        <v>58</v>
      </c>
      <c r="E349" t="s">
        <v>45</v>
      </c>
      <c r="F349" t="s">
        <v>46</v>
      </c>
      <c r="G349" t="s">
        <v>54</v>
      </c>
      <c r="H349" s="2" t="s">
        <v>11</v>
      </c>
      <c r="I349" s="2"/>
      <c r="J349" s="18">
        <v>1400000</v>
      </c>
    </row>
    <row r="350" spans="1:10" hidden="1" x14ac:dyDescent="0.25">
      <c r="A350" s="20" t="s">
        <v>137</v>
      </c>
      <c r="B350" s="20" t="s">
        <v>129</v>
      </c>
      <c r="C350" s="20">
        <v>2019</v>
      </c>
      <c r="D350" t="s">
        <v>58</v>
      </c>
      <c r="E350" t="s">
        <v>45</v>
      </c>
      <c r="F350" t="s">
        <v>46</v>
      </c>
      <c r="G350" t="s">
        <v>54</v>
      </c>
      <c r="H350" s="2" t="s">
        <v>12</v>
      </c>
      <c r="I350" s="2"/>
      <c r="J350" s="18">
        <v>88211</v>
      </c>
    </row>
    <row r="351" spans="1:10" hidden="1" x14ac:dyDescent="0.25">
      <c r="A351" s="20" t="s">
        <v>137</v>
      </c>
      <c r="B351" s="20" t="s">
        <v>129</v>
      </c>
      <c r="C351" s="20">
        <v>2019</v>
      </c>
      <c r="D351" t="s">
        <v>58</v>
      </c>
      <c r="E351" t="s">
        <v>45</v>
      </c>
      <c r="F351" t="s">
        <v>46</v>
      </c>
      <c r="G351" t="s">
        <v>54</v>
      </c>
      <c r="H351" s="2" t="s">
        <v>13</v>
      </c>
      <c r="I351" s="2"/>
      <c r="J351" s="18">
        <v>124017.58333333334</v>
      </c>
    </row>
    <row r="352" spans="1:10" hidden="1" x14ac:dyDescent="0.25">
      <c r="A352" s="20" t="s">
        <v>137</v>
      </c>
      <c r="B352" s="20" t="s">
        <v>129</v>
      </c>
      <c r="C352" s="20">
        <v>2019</v>
      </c>
      <c r="D352" t="s">
        <v>58</v>
      </c>
      <c r="E352" t="s">
        <v>45</v>
      </c>
      <c r="F352" t="s">
        <v>46</v>
      </c>
      <c r="G352" t="s">
        <v>54</v>
      </c>
      <c r="H352" s="2" t="s">
        <v>14</v>
      </c>
      <c r="I352" s="2"/>
      <c r="J352" s="18">
        <v>14882.11</v>
      </c>
    </row>
    <row r="353" spans="1:10" hidden="1" x14ac:dyDescent="0.25">
      <c r="A353" s="20" t="s">
        <v>137</v>
      </c>
      <c r="B353" s="20" t="s">
        <v>129</v>
      </c>
      <c r="C353" s="20">
        <v>2019</v>
      </c>
      <c r="D353" t="s">
        <v>58</v>
      </c>
      <c r="E353" t="s">
        <v>45</v>
      </c>
      <c r="F353" t="s">
        <v>46</v>
      </c>
      <c r="G353" t="s">
        <v>54</v>
      </c>
      <c r="H353" s="2" t="s">
        <v>15</v>
      </c>
      <c r="I353" s="2"/>
      <c r="J353" s="18">
        <v>124017.58333333334</v>
      </c>
    </row>
    <row r="354" spans="1:10" hidden="1" x14ac:dyDescent="0.25">
      <c r="A354" s="20" t="s">
        <v>137</v>
      </c>
      <c r="B354" s="20" t="s">
        <v>129</v>
      </c>
      <c r="C354" s="20">
        <v>2019</v>
      </c>
      <c r="D354" t="s">
        <v>58</v>
      </c>
      <c r="E354" t="s">
        <v>45</v>
      </c>
      <c r="F354" t="s">
        <v>46</v>
      </c>
      <c r="G354" t="s">
        <v>54</v>
      </c>
      <c r="H354" s="2" t="s">
        <v>16</v>
      </c>
      <c r="I354" s="2"/>
      <c r="J354" s="18">
        <v>58333.333333333328</v>
      </c>
    </row>
    <row r="355" spans="1:10" hidden="1" x14ac:dyDescent="0.25">
      <c r="A355" s="20" t="s">
        <v>137</v>
      </c>
      <c r="B355" s="20" t="s">
        <v>129</v>
      </c>
      <c r="C355" s="20">
        <v>2019</v>
      </c>
      <c r="D355" t="s">
        <v>58</v>
      </c>
      <c r="E355" t="s">
        <v>45</v>
      </c>
      <c r="F355" t="s">
        <v>46</v>
      </c>
      <c r="G355" t="s">
        <v>54</v>
      </c>
      <c r="H355" s="2" t="s">
        <v>17</v>
      </c>
      <c r="I355" s="2"/>
      <c r="J355" s="18">
        <v>88211</v>
      </c>
    </row>
    <row r="356" spans="1:10" hidden="1" x14ac:dyDescent="0.25">
      <c r="A356" s="20" t="s">
        <v>137</v>
      </c>
      <c r="B356" s="20" t="s">
        <v>129</v>
      </c>
      <c r="C356" s="20">
        <v>2019</v>
      </c>
      <c r="D356" t="s">
        <v>58</v>
      </c>
      <c r="E356" t="s">
        <v>45</v>
      </c>
      <c r="F356" t="s">
        <v>46</v>
      </c>
      <c r="G356" t="s">
        <v>54</v>
      </c>
      <c r="H356" s="2" t="s">
        <v>18</v>
      </c>
      <c r="I356" s="2"/>
      <c r="J356" s="18">
        <v>7308</v>
      </c>
    </row>
    <row r="357" spans="1:10" hidden="1" x14ac:dyDescent="0.25">
      <c r="A357" s="20" t="s">
        <v>137</v>
      </c>
      <c r="B357" s="20" t="s">
        <v>129</v>
      </c>
      <c r="C357" s="20">
        <v>2019</v>
      </c>
      <c r="D357" t="s">
        <v>58</v>
      </c>
      <c r="E357" t="s">
        <v>45</v>
      </c>
      <c r="F357" t="s">
        <v>46</v>
      </c>
      <c r="G357" t="s">
        <v>54</v>
      </c>
      <c r="H357" s="2" t="s">
        <v>19</v>
      </c>
      <c r="I357" s="2"/>
      <c r="J357" s="18">
        <v>168000</v>
      </c>
    </row>
    <row r="358" spans="1:10" hidden="1" x14ac:dyDescent="0.25">
      <c r="A358" s="20" t="s">
        <v>137</v>
      </c>
      <c r="B358" s="20" t="s">
        <v>129</v>
      </c>
      <c r="C358" s="20">
        <v>2019</v>
      </c>
      <c r="D358" t="s">
        <v>58</v>
      </c>
      <c r="E358" t="s">
        <v>45</v>
      </c>
      <c r="F358" t="s">
        <v>46</v>
      </c>
      <c r="G358" t="s">
        <v>54</v>
      </c>
      <c r="H358" s="2" t="s">
        <v>20</v>
      </c>
      <c r="I358" s="2"/>
      <c r="J358" s="18">
        <v>56000</v>
      </c>
    </row>
    <row r="359" spans="1:10" hidden="1" x14ac:dyDescent="0.25">
      <c r="A359" s="20" t="s">
        <v>137</v>
      </c>
      <c r="B359" s="20" t="s">
        <v>129</v>
      </c>
      <c r="C359" s="20">
        <v>2019</v>
      </c>
      <c r="D359" t="s">
        <v>58</v>
      </c>
      <c r="E359" t="s">
        <v>45</v>
      </c>
      <c r="F359" t="s">
        <v>46</v>
      </c>
      <c r="G359" t="s">
        <v>54</v>
      </c>
      <c r="H359" s="2" t="s">
        <v>20</v>
      </c>
      <c r="I359" s="2"/>
      <c r="J359" s="18">
        <v>56000</v>
      </c>
    </row>
    <row r="360" spans="1:10" hidden="1" x14ac:dyDescent="0.25">
      <c r="A360" s="20" t="s">
        <v>137</v>
      </c>
      <c r="B360" s="20" t="s">
        <v>129</v>
      </c>
      <c r="C360" s="20">
        <v>2019</v>
      </c>
      <c r="D360" t="s">
        <v>58</v>
      </c>
      <c r="E360" t="s">
        <v>45</v>
      </c>
      <c r="F360" t="s">
        <v>46</v>
      </c>
      <c r="G360" t="s">
        <v>118</v>
      </c>
      <c r="H360" s="2" t="s">
        <v>119</v>
      </c>
      <c r="I360" s="2"/>
      <c r="J360" s="18">
        <v>390621</v>
      </c>
    </row>
    <row r="361" spans="1:10" hidden="1" x14ac:dyDescent="0.25">
      <c r="A361" s="20" t="s">
        <v>137</v>
      </c>
      <c r="B361" s="20" t="s">
        <v>129</v>
      </c>
      <c r="C361" s="20">
        <v>2019</v>
      </c>
      <c r="D361" t="s">
        <v>58</v>
      </c>
      <c r="E361" t="s">
        <v>45</v>
      </c>
      <c r="F361" t="s">
        <v>46</v>
      </c>
      <c r="G361" t="s">
        <v>109</v>
      </c>
      <c r="H361" s="2" t="s">
        <v>108</v>
      </c>
      <c r="I361" s="2"/>
      <c r="J361" s="18"/>
    </row>
    <row r="362" spans="1:10" hidden="1" x14ac:dyDescent="0.25">
      <c r="A362" s="20" t="s">
        <v>137</v>
      </c>
      <c r="B362" s="20" t="s">
        <v>129</v>
      </c>
      <c r="C362" s="20">
        <v>2019</v>
      </c>
      <c r="D362" t="s">
        <v>58</v>
      </c>
      <c r="E362" t="s">
        <v>45</v>
      </c>
      <c r="F362" t="s">
        <v>46</v>
      </c>
      <c r="G362" t="s">
        <v>55</v>
      </c>
      <c r="H362" s="2" t="s">
        <v>22</v>
      </c>
      <c r="I362" s="2"/>
      <c r="J362" s="18"/>
    </row>
    <row r="363" spans="1:10" hidden="1" x14ac:dyDescent="0.25">
      <c r="A363" s="20" t="s">
        <v>137</v>
      </c>
      <c r="B363" s="20" t="s">
        <v>129</v>
      </c>
      <c r="C363" s="20">
        <v>2019</v>
      </c>
      <c r="D363" t="s">
        <v>58</v>
      </c>
      <c r="E363" t="s">
        <v>45</v>
      </c>
      <c r="F363" t="s">
        <v>46</v>
      </c>
      <c r="G363" t="s">
        <v>47</v>
      </c>
      <c r="H363" s="2" t="s">
        <v>23</v>
      </c>
      <c r="I363" s="2"/>
      <c r="J363" s="3"/>
    </row>
    <row r="364" spans="1:10" hidden="1" x14ac:dyDescent="0.25">
      <c r="A364" s="20" t="s">
        <v>137</v>
      </c>
      <c r="B364" s="20" t="s">
        <v>129</v>
      </c>
      <c r="C364" s="20">
        <v>2019</v>
      </c>
      <c r="D364" t="s">
        <v>58</v>
      </c>
      <c r="E364" t="s">
        <v>45</v>
      </c>
      <c r="F364" t="s">
        <v>46</v>
      </c>
      <c r="G364" t="s">
        <v>47</v>
      </c>
      <c r="H364" s="2" t="s">
        <v>24</v>
      </c>
      <c r="I364" s="2"/>
      <c r="J364" s="3">
        <v>150000</v>
      </c>
    </row>
    <row r="365" spans="1:10" hidden="1" x14ac:dyDescent="0.25">
      <c r="A365" s="20" t="s">
        <v>137</v>
      </c>
      <c r="B365" s="20" t="s">
        <v>129</v>
      </c>
      <c r="C365" s="20">
        <v>2019</v>
      </c>
      <c r="D365" t="s">
        <v>58</v>
      </c>
      <c r="E365" t="s">
        <v>45</v>
      </c>
      <c r="F365" t="s">
        <v>46</v>
      </c>
      <c r="G365" t="s">
        <v>48</v>
      </c>
      <c r="H365" s="2" t="s">
        <v>25</v>
      </c>
      <c r="I365" s="2"/>
      <c r="J365" s="3"/>
    </row>
    <row r="366" spans="1:10" hidden="1" x14ac:dyDescent="0.25">
      <c r="A366" s="20" t="s">
        <v>137</v>
      </c>
      <c r="B366" s="20" t="s">
        <v>129</v>
      </c>
      <c r="C366" s="20">
        <v>2019</v>
      </c>
      <c r="D366" t="s">
        <v>58</v>
      </c>
      <c r="E366" t="s">
        <v>45</v>
      </c>
      <c r="F366" t="s">
        <v>46</v>
      </c>
      <c r="G366" t="s">
        <v>49</v>
      </c>
      <c r="H366" s="2" t="s">
        <v>26</v>
      </c>
      <c r="I366" s="2"/>
      <c r="J366" s="18"/>
    </row>
    <row r="367" spans="1:10" hidden="1" x14ac:dyDescent="0.25">
      <c r="A367" s="20" t="s">
        <v>137</v>
      </c>
      <c r="B367" s="20" t="s">
        <v>129</v>
      </c>
      <c r="C367" s="20">
        <v>2019</v>
      </c>
      <c r="D367" t="s">
        <v>58</v>
      </c>
      <c r="E367" t="s">
        <v>45</v>
      </c>
      <c r="F367" t="s">
        <v>46</v>
      </c>
      <c r="G367" t="s">
        <v>49</v>
      </c>
      <c r="H367" s="2" t="s">
        <v>27</v>
      </c>
      <c r="I367" s="2"/>
      <c r="J367" s="18">
        <v>30000</v>
      </c>
    </row>
    <row r="368" spans="1:10" hidden="1" x14ac:dyDescent="0.25">
      <c r="A368" s="20" t="s">
        <v>137</v>
      </c>
      <c r="B368" s="20" t="s">
        <v>129</v>
      </c>
      <c r="C368" s="20">
        <v>2019</v>
      </c>
      <c r="D368" t="s">
        <v>58</v>
      </c>
      <c r="E368" t="s">
        <v>45</v>
      </c>
      <c r="F368" t="s">
        <v>46</v>
      </c>
      <c r="G368" t="s">
        <v>49</v>
      </c>
      <c r="H368" s="2" t="s">
        <v>28</v>
      </c>
      <c r="I368" s="2"/>
      <c r="J368" s="18"/>
    </row>
    <row r="369" spans="1:10" hidden="1" x14ac:dyDescent="0.25">
      <c r="A369" s="20" t="s">
        <v>137</v>
      </c>
      <c r="B369" s="20" t="s">
        <v>129</v>
      </c>
      <c r="C369" s="20">
        <v>2019</v>
      </c>
      <c r="D369" t="s">
        <v>58</v>
      </c>
      <c r="E369" t="s">
        <v>45</v>
      </c>
      <c r="F369" t="s">
        <v>50</v>
      </c>
      <c r="G369" t="s">
        <v>56</v>
      </c>
      <c r="H369" s="2" t="s">
        <v>98</v>
      </c>
      <c r="I369" s="2"/>
      <c r="J369" s="18"/>
    </row>
    <row r="370" spans="1:10" hidden="1" x14ac:dyDescent="0.25">
      <c r="A370" s="20" t="s">
        <v>137</v>
      </c>
      <c r="B370" s="20" t="s">
        <v>129</v>
      </c>
      <c r="C370" s="20">
        <v>2019</v>
      </c>
      <c r="D370" t="s">
        <v>58</v>
      </c>
      <c r="E370" t="s">
        <v>45</v>
      </c>
      <c r="F370" t="s">
        <v>50</v>
      </c>
      <c r="G370" t="s">
        <v>56</v>
      </c>
      <c r="H370" s="2" t="s">
        <v>29</v>
      </c>
      <c r="I370" s="2"/>
      <c r="J370" s="3"/>
    </row>
    <row r="371" spans="1:10" hidden="1" x14ac:dyDescent="0.25">
      <c r="A371" s="20" t="s">
        <v>137</v>
      </c>
      <c r="B371" s="20" t="s">
        <v>129</v>
      </c>
      <c r="C371" s="20">
        <v>2019</v>
      </c>
      <c r="D371" t="s">
        <v>58</v>
      </c>
      <c r="E371" t="s">
        <v>45</v>
      </c>
      <c r="F371" t="s">
        <v>50</v>
      </c>
      <c r="G371" t="s">
        <v>49</v>
      </c>
      <c r="H371" s="2" t="s">
        <v>30</v>
      </c>
      <c r="I371" s="2"/>
      <c r="J371" s="18"/>
    </row>
    <row r="372" spans="1:10" hidden="1" x14ac:dyDescent="0.25">
      <c r="A372" s="20" t="s">
        <v>137</v>
      </c>
      <c r="B372" s="20" t="s">
        <v>129</v>
      </c>
      <c r="C372" s="20">
        <v>2019</v>
      </c>
      <c r="D372" t="s">
        <v>58</v>
      </c>
      <c r="E372" t="s">
        <v>45</v>
      </c>
      <c r="F372" t="s">
        <v>50</v>
      </c>
      <c r="G372" t="s">
        <v>101</v>
      </c>
      <c r="H372" s="2" t="s">
        <v>99</v>
      </c>
      <c r="I372" s="2"/>
      <c r="J372" s="18"/>
    </row>
    <row r="373" spans="1:10" hidden="1" x14ac:dyDescent="0.25">
      <c r="A373" s="20" t="s">
        <v>137</v>
      </c>
      <c r="B373" s="20" t="s">
        <v>129</v>
      </c>
      <c r="C373" s="20">
        <v>2019</v>
      </c>
      <c r="D373" t="s">
        <v>58</v>
      </c>
      <c r="E373" t="s">
        <v>45</v>
      </c>
      <c r="F373" t="s">
        <v>50</v>
      </c>
      <c r="G373" t="s">
        <v>101</v>
      </c>
      <c r="H373" s="2" t="s">
        <v>100</v>
      </c>
      <c r="I373" s="2"/>
      <c r="J373" s="18"/>
    </row>
    <row r="374" spans="1:10" hidden="1" x14ac:dyDescent="0.25">
      <c r="A374" s="20" t="s">
        <v>137</v>
      </c>
      <c r="B374" s="20" t="s">
        <v>129</v>
      </c>
      <c r="C374" s="20">
        <v>2019</v>
      </c>
      <c r="D374" t="s">
        <v>58</v>
      </c>
      <c r="E374" t="s">
        <v>45</v>
      </c>
      <c r="F374" t="s">
        <v>115</v>
      </c>
      <c r="G374" t="s">
        <v>49</v>
      </c>
      <c r="H374" s="2" t="s">
        <v>114</v>
      </c>
      <c r="I374" s="2"/>
      <c r="J374"/>
    </row>
    <row r="375" spans="1:10" hidden="1" x14ac:dyDescent="0.25">
      <c r="A375" s="20" t="s">
        <v>138</v>
      </c>
      <c r="B375" s="20" t="s">
        <v>129</v>
      </c>
      <c r="C375" s="20">
        <v>2019</v>
      </c>
      <c r="D375" s="20" t="s">
        <v>58</v>
      </c>
      <c r="E375" s="20" t="s">
        <v>52</v>
      </c>
      <c r="F375" s="20" t="s">
        <v>142</v>
      </c>
      <c r="G375" s="20" t="s">
        <v>53</v>
      </c>
      <c r="H375" s="21" t="s">
        <v>9</v>
      </c>
      <c r="I375" s="21"/>
      <c r="J375" s="22">
        <v>1800000</v>
      </c>
    </row>
    <row r="376" spans="1:10" hidden="1" x14ac:dyDescent="0.25">
      <c r="A376" s="20" t="s">
        <v>138</v>
      </c>
      <c r="B376" s="20" t="s">
        <v>129</v>
      </c>
      <c r="C376" s="20">
        <v>2019</v>
      </c>
      <c r="D376" s="20" t="s">
        <v>121</v>
      </c>
      <c r="E376" s="20" t="s">
        <v>52</v>
      </c>
      <c r="F376" s="20" t="s">
        <v>142</v>
      </c>
      <c r="G376" s="20" t="s">
        <v>53</v>
      </c>
      <c r="H376" s="21" t="s">
        <v>9</v>
      </c>
      <c r="I376" s="21"/>
      <c r="J376" s="22">
        <v>2800000</v>
      </c>
    </row>
    <row r="377" spans="1:10" hidden="1" x14ac:dyDescent="0.25">
      <c r="A377" s="20" t="s">
        <v>138</v>
      </c>
      <c r="B377" s="20" t="s">
        <v>129</v>
      </c>
      <c r="C377" s="20">
        <v>2019</v>
      </c>
      <c r="D377" t="s">
        <v>58</v>
      </c>
      <c r="E377" t="s">
        <v>112</v>
      </c>
      <c r="F377" s="20" t="s">
        <v>117</v>
      </c>
      <c r="G377" s="20" t="s">
        <v>53</v>
      </c>
      <c r="H377" s="2" t="s">
        <v>111</v>
      </c>
      <c r="I377" s="2"/>
      <c r="J377" s="18">
        <v>2500000</v>
      </c>
    </row>
    <row r="378" spans="1:10" hidden="1" x14ac:dyDescent="0.25">
      <c r="A378" s="20" t="s">
        <v>138</v>
      </c>
      <c r="B378" s="20" t="s">
        <v>129</v>
      </c>
      <c r="C378" s="20">
        <v>2019</v>
      </c>
      <c r="D378" t="s">
        <v>58</v>
      </c>
      <c r="E378" t="s">
        <v>112</v>
      </c>
      <c r="F378" s="20" t="s">
        <v>117</v>
      </c>
      <c r="G378" s="20" t="s">
        <v>53</v>
      </c>
      <c r="H378" s="2" t="s">
        <v>113</v>
      </c>
      <c r="I378" s="2"/>
      <c r="J378" s="18"/>
    </row>
    <row r="379" spans="1:10" hidden="1" x14ac:dyDescent="0.25">
      <c r="A379" s="20" t="s">
        <v>138</v>
      </c>
      <c r="B379" s="20" t="s">
        <v>129</v>
      </c>
      <c r="C379" s="20">
        <v>2019</v>
      </c>
      <c r="D379" t="s">
        <v>58</v>
      </c>
      <c r="E379" t="s">
        <v>112</v>
      </c>
      <c r="F379" s="20" t="s">
        <v>117</v>
      </c>
      <c r="G379" s="20" t="s">
        <v>53</v>
      </c>
      <c r="H379" s="2" t="s">
        <v>120</v>
      </c>
      <c r="I379" s="2"/>
      <c r="J379" s="18">
        <v>150000</v>
      </c>
    </row>
    <row r="380" spans="1:10" hidden="1" x14ac:dyDescent="0.25">
      <c r="A380" s="20" t="s">
        <v>138</v>
      </c>
      <c r="B380" s="20" t="s">
        <v>129</v>
      </c>
      <c r="C380" s="20">
        <v>2019</v>
      </c>
      <c r="D380" t="s">
        <v>58</v>
      </c>
      <c r="E380" t="s">
        <v>112</v>
      </c>
      <c r="F380" s="20" t="s">
        <v>117</v>
      </c>
      <c r="G380" s="20" t="s">
        <v>53</v>
      </c>
      <c r="H380" s="2" t="s">
        <v>169</v>
      </c>
      <c r="I380" s="2"/>
      <c r="J380" s="18">
        <v>200000</v>
      </c>
    </row>
    <row r="381" spans="1:10" hidden="1" x14ac:dyDescent="0.25">
      <c r="A381" s="20" t="s">
        <v>138</v>
      </c>
      <c r="B381" s="20" t="s">
        <v>129</v>
      </c>
      <c r="C381" s="20">
        <v>2019</v>
      </c>
      <c r="D381" t="s">
        <v>58</v>
      </c>
      <c r="E381" t="s">
        <v>45</v>
      </c>
      <c r="F381" t="s">
        <v>46</v>
      </c>
      <c r="G381" t="s">
        <v>54</v>
      </c>
      <c r="H381" s="2" t="s">
        <v>11</v>
      </c>
      <c r="I381" s="2"/>
      <c r="J381" s="18">
        <v>1400000</v>
      </c>
    </row>
    <row r="382" spans="1:10" hidden="1" x14ac:dyDescent="0.25">
      <c r="A382" s="20" t="s">
        <v>138</v>
      </c>
      <c r="B382" s="20" t="s">
        <v>129</v>
      </c>
      <c r="C382" s="20">
        <v>2019</v>
      </c>
      <c r="D382" t="s">
        <v>58</v>
      </c>
      <c r="E382" t="s">
        <v>45</v>
      </c>
      <c r="F382" t="s">
        <v>46</v>
      </c>
      <c r="G382" t="s">
        <v>54</v>
      </c>
      <c r="H382" s="2" t="s">
        <v>12</v>
      </c>
      <c r="I382" s="2"/>
      <c r="J382" s="18">
        <v>88211</v>
      </c>
    </row>
    <row r="383" spans="1:10" hidden="1" x14ac:dyDescent="0.25">
      <c r="A383" s="20" t="s">
        <v>138</v>
      </c>
      <c r="B383" s="20" t="s">
        <v>129</v>
      </c>
      <c r="C383" s="20">
        <v>2019</v>
      </c>
      <c r="D383" t="s">
        <v>58</v>
      </c>
      <c r="E383" t="s">
        <v>45</v>
      </c>
      <c r="F383" t="s">
        <v>46</v>
      </c>
      <c r="G383" t="s">
        <v>54</v>
      </c>
      <c r="H383" s="2" t="s">
        <v>13</v>
      </c>
      <c r="I383" s="2"/>
      <c r="J383" s="18">
        <v>124017.58333333334</v>
      </c>
    </row>
    <row r="384" spans="1:10" hidden="1" x14ac:dyDescent="0.25">
      <c r="A384" s="20" t="s">
        <v>138</v>
      </c>
      <c r="B384" s="20" t="s">
        <v>129</v>
      </c>
      <c r="C384" s="20">
        <v>2019</v>
      </c>
      <c r="D384" t="s">
        <v>58</v>
      </c>
      <c r="E384" t="s">
        <v>45</v>
      </c>
      <c r="F384" t="s">
        <v>46</v>
      </c>
      <c r="G384" t="s">
        <v>54</v>
      </c>
      <c r="H384" s="2" t="s">
        <v>14</v>
      </c>
      <c r="I384" s="2"/>
      <c r="J384" s="18">
        <v>14882.11</v>
      </c>
    </row>
    <row r="385" spans="1:10" hidden="1" x14ac:dyDescent="0.25">
      <c r="A385" s="20" t="s">
        <v>138</v>
      </c>
      <c r="B385" s="20" t="s">
        <v>129</v>
      </c>
      <c r="C385" s="20">
        <v>2019</v>
      </c>
      <c r="D385" t="s">
        <v>58</v>
      </c>
      <c r="E385" t="s">
        <v>45</v>
      </c>
      <c r="F385" t="s">
        <v>46</v>
      </c>
      <c r="G385" t="s">
        <v>54</v>
      </c>
      <c r="H385" s="2" t="s">
        <v>15</v>
      </c>
      <c r="I385" s="2"/>
      <c r="J385" s="18">
        <v>124017.58333333334</v>
      </c>
    </row>
    <row r="386" spans="1:10" hidden="1" x14ac:dyDescent="0.25">
      <c r="A386" s="20" t="s">
        <v>138</v>
      </c>
      <c r="B386" s="20" t="s">
        <v>129</v>
      </c>
      <c r="C386" s="20">
        <v>2019</v>
      </c>
      <c r="D386" t="s">
        <v>58</v>
      </c>
      <c r="E386" t="s">
        <v>45</v>
      </c>
      <c r="F386" t="s">
        <v>46</v>
      </c>
      <c r="G386" t="s">
        <v>54</v>
      </c>
      <c r="H386" s="2" t="s">
        <v>16</v>
      </c>
      <c r="I386" s="2"/>
      <c r="J386" s="18">
        <v>58333.333333333328</v>
      </c>
    </row>
    <row r="387" spans="1:10" hidden="1" x14ac:dyDescent="0.25">
      <c r="A387" s="20" t="s">
        <v>138</v>
      </c>
      <c r="B387" s="20" t="s">
        <v>129</v>
      </c>
      <c r="C387" s="20">
        <v>2019</v>
      </c>
      <c r="D387" t="s">
        <v>58</v>
      </c>
      <c r="E387" t="s">
        <v>45</v>
      </c>
      <c r="F387" t="s">
        <v>46</v>
      </c>
      <c r="G387" t="s">
        <v>54</v>
      </c>
      <c r="H387" s="2" t="s">
        <v>17</v>
      </c>
      <c r="I387" s="2"/>
      <c r="J387" s="18">
        <v>88211</v>
      </c>
    </row>
    <row r="388" spans="1:10" hidden="1" x14ac:dyDescent="0.25">
      <c r="A388" s="20" t="s">
        <v>138</v>
      </c>
      <c r="B388" s="20" t="s">
        <v>129</v>
      </c>
      <c r="C388" s="20">
        <v>2019</v>
      </c>
      <c r="D388" t="s">
        <v>58</v>
      </c>
      <c r="E388" t="s">
        <v>45</v>
      </c>
      <c r="F388" t="s">
        <v>46</v>
      </c>
      <c r="G388" t="s">
        <v>54</v>
      </c>
      <c r="H388" s="2" t="s">
        <v>18</v>
      </c>
      <c r="I388" s="2"/>
      <c r="J388" s="18">
        <v>7308</v>
      </c>
    </row>
    <row r="389" spans="1:10" hidden="1" x14ac:dyDescent="0.25">
      <c r="A389" s="20" t="s">
        <v>138</v>
      </c>
      <c r="B389" s="20" t="s">
        <v>129</v>
      </c>
      <c r="C389" s="20">
        <v>2019</v>
      </c>
      <c r="D389" t="s">
        <v>58</v>
      </c>
      <c r="E389" t="s">
        <v>45</v>
      </c>
      <c r="F389" t="s">
        <v>46</v>
      </c>
      <c r="G389" t="s">
        <v>54</v>
      </c>
      <c r="H389" s="2" t="s">
        <v>19</v>
      </c>
      <c r="I389" s="2"/>
      <c r="J389" s="18">
        <v>168000</v>
      </c>
    </row>
    <row r="390" spans="1:10" hidden="1" x14ac:dyDescent="0.25">
      <c r="A390" s="20" t="s">
        <v>138</v>
      </c>
      <c r="B390" s="20" t="s">
        <v>129</v>
      </c>
      <c r="C390" s="20">
        <v>2019</v>
      </c>
      <c r="D390" t="s">
        <v>58</v>
      </c>
      <c r="E390" t="s">
        <v>45</v>
      </c>
      <c r="F390" t="s">
        <v>46</v>
      </c>
      <c r="G390" t="s">
        <v>54</v>
      </c>
      <c r="H390" s="2" t="s">
        <v>20</v>
      </c>
      <c r="I390" s="2"/>
      <c r="J390" s="18">
        <v>56000</v>
      </c>
    </row>
    <row r="391" spans="1:10" hidden="1" x14ac:dyDescent="0.25">
      <c r="A391" s="20" t="s">
        <v>138</v>
      </c>
      <c r="B391" s="20" t="s">
        <v>129</v>
      </c>
      <c r="C391" s="20">
        <v>2019</v>
      </c>
      <c r="D391" t="s">
        <v>58</v>
      </c>
      <c r="E391" t="s">
        <v>45</v>
      </c>
      <c r="F391" t="s">
        <v>46</v>
      </c>
      <c r="G391" t="s">
        <v>54</v>
      </c>
      <c r="H391" s="2" t="s">
        <v>20</v>
      </c>
      <c r="I391" s="2"/>
      <c r="J391" s="18">
        <v>56000</v>
      </c>
    </row>
    <row r="392" spans="1:10" hidden="1" x14ac:dyDescent="0.25">
      <c r="A392" s="20" t="s">
        <v>138</v>
      </c>
      <c r="B392" s="20" t="s">
        <v>129</v>
      </c>
      <c r="C392" s="20">
        <v>2019</v>
      </c>
      <c r="D392" t="s">
        <v>58</v>
      </c>
      <c r="E392" t="s">
        <v>45</v>
      </c>
      <c r="F392" t="s">
        <v>46</v>
      </c>
      <c r="G392" t="s">
        <v>118</v>
      </c>
      <c r="H392" s="2" t="s">
        <v>119</v>
      </c>
      <c r="I392" s="2"/>
      <c r="J392" s="18">
        <v>390621</v>
      </c>
    </row>
    <row r="393" spans="1:10" hidden="1" x14ac:dyDescent="0.25">
      <c r="A393" s="20" t="s">
        <v>138</v>
      </c>
      <c r="B393" s="20" t="s">
        <v>129</v>
      </c>
      <c r="C393" s="20">
        <v>2019</v>
      </c>
      <c r="D393" t="s">
        <v>58</v>
      </c>
      <c r="E393" t="s">
        <v>45</v>
      </c>
      <c r="F393" t="s">
        <v>46</v>
      </c>
      <c r="G393" t="s">
        <v>109</v>
      </c>
      <c r="H393" s="2" t="s">
        <v>108</v>
      </c>
      <c r="I393" s="2"/>
      <c r="J393" s="18"/>
    </row>
    <row r="394" spans="1:10" hidden="1" x14ac:dyDescent="0.25">
      <c r="A394" s="20" t="s">
        <v>138</v>
      </c>
      <c r="B394" s="20" t="s">
        <v>129</v>
      </c>
      <c r="C394" s="20">
        <v>2019</v>
      </c>
      <c r="D394" t="s">
        <v>58</v>
      </c>
      <c r="E394" t="s">
        <v>45</v>
      </c>
      <c r="F394" t="s">
        <v>46</v>
      </c>
      <c r="G394" t="s">
        <v>55</v>
      </c>
      <c r="H394" s="2" t="s">
        <v>22</v>
      </c>
      <c r="I394" s="2"/>
      <c r="J394" s="18"/>
    </row>
    <row r="395" spans="1:10" hidden="1" x14ac:dyDescent="0.25">
      <c r="A395" s="20" t="s">
        <v>138</v>
      </c>
      <c r="B395" s="20" t="s">
        <v>129</v>
      </c>
      <c r="C395" s="20">
        <v>2019</v>
      </c>
      <c r="D395" t="s">
        <v>58</v>
      </c>
      <c r="E395" t="s">
        <v>45</v>
      </c>
      <c r="F395" t="s">
        <v>46</v>
      </c>
      <c r="G395" t="s">
        <v>47</v>
      </c>
      <c r="H395" s="2" t="s">
        <v>23</v>
      </c>
      <c r="I395" s="2"/>
      <c r="J395" s="3"/>
    </row>
    <row r="396" spans="1:10" hidden="1" x14ac:dyDescent="0.25">
      <c r="A396" s="20" t="s">
        <v>138</v>
      </c>
      <c r="B396" s="20" t="s">
        <v>129</v>
      </c>
      <c r="C396" s="20">
        <v>2019</v>
      </c>
      <c r="D396" t="s">
        <v>58</v>
      </c>
      <c r="E396" t="s">
        <v>45</v>
      </c>
      <c r="F396" t="s">
        <v>46</v>
      </c>
      <c r="G396" t="s">
        <v>47</v>
      </c>
      <c r="H396" s="2" t="s">
        <v>24</v>
      </c>
      <c r="I396" s="2"/>
      <c r="J396" s="3">
        <v>150000</v>
      </c>
    </row>
    <row r="397" spans="1:10" hidden="1" x14ac:dyDescent="0.25">
      <c r="A397" s="20" t="s">
        <v>138</v>
      </c>
      <c r="B397" s="20" t="s">
        <v>129</v>
      </c>
      <c r="C397" s="20">
        <v>2019</v>
      </c>
      <c r="D397" t="s">
        <v>58</v>
      </c>
      <c r="E397" t="s">
        <v>45</v>
      </c>
      <c r="F397" t="s">
        <v>46</v>
      </c>
      <c r="G397" t="s">
        <v>48</v>
      </c>
      <c r="H397" s="2" t="s">
        <v>25</v>
      </c>
      <c r="I397" s="2"/>
      <c r="J397" s="3"/>
    </row>
    <row r="398" spans="1:10" hidden="1" x14ac:dyDescent="0.25">
      <c r="A398" s="20" t="s">
        <v>138</v>
      </c>
      <c r="B398" s="20" t="s">
        <v>129</v>
      </c>
      <c r="C398" s="20">
        <v>2019</v>
      </c>
      <c r="D398" t="s">
        <v>58</v>
      </c>
      <c r="E398" t="s">
        <v>45</v>
      </c>
      <c r="F398" t="s">
        <v>46</v>
      </c>
      <c r="G398" t="s">
        <v>49</v>
      </c>
      <c r="H398" s="2" t="s">
        <v>26</v>
      </c>
      <c r="I398" s="2"/>
      <c r="J398" s="18"/>
    </row>
    <row r="399" spans="1:10" hidden="1" x14ac:dyDescent="0.25">
      <c r="A399" s="20" t="s">
        <v>138</v>
      </c>
      <c r="B399" s="20" t="s">
        <v>129</v>
      </c>
      <c r="C399" s="20">
        <v>2019</v>
      </c>
      <c r="D399" t="s">
        <v>58</v>
      </c>
      <c r="E399" t="s">
        <v>45</v>
      </c>
      <c r="F399" t="s">
        <v>46</v>
      </c>
      <c r="G399" t="s">
        <v>49</v>
      </c>
      <c r="H399" s="2" t="s">
        <v>27</v>
      </c>
      <c r="I399" s="2"/>
      <c r="J399" s="18">
        <v>30000</v>
      </c>
    </row>
    <row r="400" spans="1:10" hidden="1" x14ac:dyDescent="0.25">
      <c r="A400" s="20" t="s">
        <v>138</v>
      </c>
      <c r="B400" s="20" t="s">
        <v>129</v>
      </c>
      <c r="C400" s="20">
        <v>2019</v>
      </c>
      <c r="D400" t="s">
        <v>58</v>
      </c>
      <c r="E400" t="s">
        <v>45</v>
      </c>
      <c r="F400" t="s">
        <v>46</v>
      </c>
      <c r="G400" t="s">
        <v>49</v>
      </c>
      <c r="H400" s="2" t="s">
        <v>28</v>
      </c>
      <c r="I400" s="2"/>
      <c r="J400" s="18"/>
    </row>
    <row r="401" spans="1:10" hidden="1" x14ac:dyDescent="0.25">
      <c r="A401" s="20" t="s">
        <v>138</v>
      </c>
      <c r="B401" s="20" t="s">
        <v>129</v>
      </c>
      <c r="C401" s="20">
        <v>2019</v>
      </c>
      <c r="D401" t="s">
        <v>58</v>
      </c>
      <c r="E401" t="s">
        <v>45</v>
      </c>
      <c r="F401" t="s">
        <v>50</v>
      </c>
      <c r="G401" t="s">
        <v>56</v>
      </c>
      <c r="H401" s="2" t="s">
        <v>98</v>
      </c>
      <c r="I401" s="2"/>
      <c r="J401" s="18"/>
    </row>
    <row r="402" spans="1:10" hidden="1" x14ac:dyDescent="0.25">
      <c r="A402" s="20" t="s">
        <v>138</v>
      </c>
      <c r="B402" s="20" t="s">
        <v>129</v>
      </c>
      <c r="C402" s="20">
        <v>2019</v>
      </c>
      <c r="D402" t="s">
        <v>58</v>
      </c>
      <c r="E402" t="s">
        <v>45</v>
      </c>
      <c r="F402" t="s">
        <v>50</v>
      </c>
      <c r="G402" t="s">
        <v>56</v>
      </c>
      <c r="H402" s="2" t="s">
        <v>29</v>
      </c>
      <c r="I402" s="2"/>
      <c r="J402" s="3"/>
    </row>
    <row r="403" spans="1:10" hidden="1" x14ac:dyDescent="0.25">
      <c r="A403" s="20" t="s">
        <v>138</v>
      </c>
      <c r="B403" s="20" t="s">
        <v>129</v>
      </c>
      <c r="C403" s="20">
        <v>2019</v>
      </c>
      <c r="D403" t="s">
        <v>58</v>
      </c>
      <c r="E403" t="s">
        <v>45</v>
      </c>
      <c r="F403" t="s">
        <v>50</v>
      </c>
      <c r="G403" t="s">
        <v>49</v>
      </c>
      <c r="H403" s="2" t="s">
        <v>30</v>
      </c>
      <c r="I403" s="2"/>
      <c r="J403" s="18"/>
    </row>
    <row r="404" spans="1:10" hidden="1" x14ac:dyDescent="0.25">
      <c r="A404" s="20" t="s">
        <v>138</v>
      </c>
      <c r="B404" s="20" t="s">
        <v>129</v>
      </c>
      <c r="C404" s="20">
        <v>2019</v>
      </c>
      <c r="D404" t="s">
        <v>58</v>
      </c>
      <c r="E404" t="s">
        <v>45</v>
      </c>
      <c r="F404" t="s">
        <v>50</v>
      </c>
      <c r="G404" t="s">
        <v>101</v>
      </c>
      <c r="H404" s="2" t="s">
        <v>99</v>
      </c>
      <c r="I404" s="2"/>
      <c r="J404" s="18"/>
    </row>
    <row r="405" spans="1:10" hidden="1" x14ac:dyDescent="0.25">
      <c r="A405" s="20" t="s">
        <v>138</v>
      </c>
      <c r="B405" s="20" t="s">
        <v>129</v>
      </c>
      <c r="C405" s="20">
        <v>2019</v>
      </c>
      <c r="D405" t="s">
        <v>58</v>
      </c>
      <c r="E405" t="s">
        <v>45</v>
      </c>
      <c r="F405" t="s">
        <v>50</v>
      </c>
      <c r="G405" t="s">
        <v>101</v>
      </c>
      <c r="H405" s="2" t="s">
        <v>100</v>
      </c>
      <c r="I405" s="2"/>
      <c r="J405" s="18"/>
    </row>
    <row r="406" spans="1:10" hidden="1" x14ac:dyDescent="0.25">
      <c r="A406" s="20" t="s">
        <v>138</v>
      </c>
      <c r="B406" s="20" t="s">
        <v>129</v>
      </c>
      <c r="C406" s="20">
        <v>2019</v>
      </c>
      <c r="D406" t="s">
        <v>58</v>
      </c>
      <c r="E406" t="s">
        <v>45</v>
      </c>
      <c r="F406" t="s">
        <v>115</v>
      </c>
      <c r="G406" t="s">
        <v>49</v>
      </c>
      <c r="H406" s="2" t="s">
        <v>114</v>
      </c>
      <c r="I406" s="2"/>
      <c r="J406"/>
    </row>
    <row r="407" spans="1:10" hidden="1" x14ac:dyDescent="0.25">
      <c r="A407" s="20" t="s">
        <v>44</v>
      </c>
      <c r="B407" s="20" t="s">
        <v>129</v>
      </c>
      <c r="C407" s="20">
        <v>2019</v>
      </c>
      <c r="D407" s="20" t="s">
        <v>58</v>
      </c>
      <c r="E407" s="20" t="s">
        <v>52</v>
      </c>
      <c r="F407" s="20" t="s">
        <v>142</v>
      </c>
      <c r="G407" s="20" t="s">
        <v>53</v>
      </c>
      <c r="H407" s="21" t="s">
        <v>9</v>
      </c>
      <c r="I407" s="21"/>
      <c r="J407" s="22">
        <v>2100000</v>
      </c>
    </row>
    <row r="408" spans="1:10" hidden="1" x14ac:dyDescent="0.25">
      <c r="A408" s="20" t="s">
        <v>44</v>
      </c>
      <c r="B408" s="20" t="s">
        <v>129</v>
      </c>
      <c r="C408" s="20">
        <v>2019</v>
      </c>
      <c r="D408" s="20" t="s">
        <v>121</v>
      </c>
      <c r="E408" s="20" t="s">
        <v>52</v>
      </c>
      <c r="F408" s="20" t="s">
        <v>142</v>
      </c>
      <c r="G408" s="20" t="s">
        <v>53</v>
      </c>
      <c r="H408" s="21" t="s">
        <v>9</v>
      </c>
      <c r="I408" s="21"/>
      <c r="J408" s="22">
        <v>2800000</v>
      </c>
    </row>
    <row r="409" spans="1:10" hidden="1" x14ac:dyDescent="0.25">
      <c r="A409" s="20" t="s">
        <v>44</v>
      </c>
      <c r="B409" s="20" t="s">
        <v>129</v>
      </c>
      <c r="C409" s="20">
        <v>2019</v>
      </c>
      <c r="D409" t="s">
        <v>58</v>
      </c>
      <c r="E409" t="s">
        <v>112</v>
      </c>
      <c r="F409" s="20" t="s">
        <v>117</v>
      </c>
      <c r="G409" s="20" t="s">
        <v>53</v>
      </c>
      <c r="H409" s="2" t="s">
        <v>111</v>
      </c>
      <c r="I409" s="2"/>
      <c r="J409" s="18"/>
    </row>
    <row r="410" spans="1:10" hidden="1" x14ac:dyDescent="0.25">
      <c r="A410" s="20" t="s">
        <v>44</v>
      </c>
      <c r="B410" s="20" t="s">
        <v>129</v>
      </c>
      <c r="C410" s="20">
        <v>2019</v>
      </c>
      <c r="D410" t="s">
        <v>58</v>
      </c>
      <c r="E410" t="s">
        <v>112</v>
      </c>
      <c r="F410" s="20" t="s">
        <v>117</v>
      </c>
      <c r="G410" s="20" t="s">
        <v>53</v>
      </c>
      <c r="H410" s="2" t="s">
        <v>113</v>
      </c>
      <c r="I410" s="2"/>
      <c r="J410" s="18"/>
    </row>
    <row r="411" spans="1:10" hidden="1" x14ac:dyDescent="0.25">
      <c r="A411" s="20" t="s">
        <v>44</v>
      </c>
      <c r="B411" s="20" t="s">
        <v>129</v>
      </c>
      <c r="C411" s="20">
        <v>2019</v>
      </c>
      <c r="D411" t="s">
        <v>58</v>
      </c>
      <c r="E411" t="s">
        <v>112</v>
      </c>
      <c r="F411" s="20" t="s">
        <v>117</v>
      </c>
      <c r="G411" s="20" t="s">
        <v>53</v>
      </c>
      <c r="H411" s="2" t="s">
        <v>120</v>
      </c>
      <c r="I411" s="2"/>
      <c r="J411" s="18">
        <v>150000</v>
      </c>
    </row>
    <row r="412" spans="1:10" hidden="1" x14ac:dyDescent="0.25">
      <c r="A412" s="20" t="s">
        <v>44</v>
      </c>
      <c r="B412" s="20" t="s">
        <v>129</v>
      </c>
      <c r="C412" s="20">
        <v>2019</v>
      </c>
      <c r="D412" t="s">
        <v>58</v>
      </c>
      <c r="E412" t="s">
        <v>112</v>
      </c>
      <c r="F412" s="20" t="s">
        <v>117</v>
      </c>
      <c r="G412" s="20" t="s">
        <v>53</v>
      </c>
      <c r="H412" s="2" t="s">
        <v>169</v>
      </c>
      <c r="I412" s="2"/>
      <c r="J412" s="18">
        <v>200000</v>
      </c>
    </row>
    <row r="413" spans="1:10" hidden="1" x14ac:dyDescent="0.25">
      <c r="A413" s="20" t="s">
        <v>44</v>
      </c>
      <c r="B413" s="20" t="s">
        <v>129</v>
      </c>
      <c r="C413" s="20">
        <v>2019</v>
      </c>
      <c r="D413" t="s">
        <v>58</v>
      </c>
      <c r="E413" t="s">
        <v>45</v>
      </c>
      <c r="F413" t="s">
        <v>46</v>
      </c>
      <c r="G413" t="s">
        <v>54</v>
      </c>
      <c r="H413" s="2" t="s">
        <v>11</v>
      </c>
      <c r="I413" s="2"/>
      <c r="J413" s="18">
        <v>1400000</v>
      </c>
    </row>
    <row r="414" spans="1:10" hidden="1" x14ac:dyDescent="0.25">
      <c r="A414" s="20" t="s">
        <v>44</v>
      </c>
      <c r="B414" s="20" t="s">
        <v>129</v>
      </c>
      <c r="C414" s="20">
        <v>2019</v>
      </c>
      <c r="D414" t="s">
        <v>58</v>
      </c>
      <c r="E414" t="s">
        <v>45</v>
      </c>
      <c r="F414" t="s">
        <v>46</v>
      </c>
      <c r="G414" t="s">
        <v>54</v>
      </c>
      <c r="H414" s="2" t="s">
        <v>12</v>
      </c>
      <c r="I414" s="2"/>
      <c r="J414" s="18">
        <v>88211</v>
      </c>
    </row>
    <row r="415" spans="1:10" hidden="1" x14ac:dyDescent="0.25">
      <c r="A415" s="20" t="s">
        <v>44</v>
      </c>
      <c r="B415" s="20" t="s">
        <v>129</v>
      </c>
      <c r="C415" s="20">
        <v>2019</v>
      </c>
      <c r="D415" t="s">
        <v>58</v>
      </c>
      <c r="E415" t="s">
        <v>45</v>
      </c>
      <c r="F415" t="s">
        <v>46</v>
      </c>
      <c r="G415" t="s">
        <v>54</v>
      </c>
      <c r="H415" s="2" t="s">
        <v>13</v>
      </c>
      <c r="I415" s="2"/>
      <c r="J415" s="18">
        <v>124017.58333333334</v>
      </c>
    </row>
    <row r="416" spans="1:10" hidden="1" x14ac:dyDescent="0.25">
      <c r="A416" s="20" t="s">
        <v>44</v>
      </c>
      <c r="B416" s="20" t="s">
        <v>129</v>
      </c>
      <c r="C416" s="20">
        <v>2019</v>
      </c>
      <c r="D416" t="s">
        <v>58</v>
      </c>
      <c r="E416" t="s">
        <v>45</v>
      </c>
      <c r="F416" t="s">
        <v>46</v>
      </c>
      <c r="G416" t="s">
        <v>54</v>
      </c>
      <c r="H416" s="2" t="s">
        <v>14</v>
      </c>
      <c r="I416" s="2"/>
      <c r="J416" s="18">
        <v>14882.11</v>
      </c>
    </row>
    <row r="417" spans="1:10" hidden="1" x14ac:dyDescent="0.25">
      <c r="A417" s="20" t="s">
        <v>44</v>
      </c>
      <c r="B417" s="20" t="s">
        <v>129</v>
      </c>
      <c r="C417" s="20">
        <v>2019</v>
      </c>
      <c r="D417" t="s">
        <v>58</v>
      </c>
      <c r="E417" t="s">
        <v>45</v>
      </c>
      <c r="F417" t="s">
        <v>46</v>
      </c>
      <c r="G417" t="s">
        <v>54</v>
      </c>
      <c r="H417" s="2" t="s">
        <v>15</v>
      </c>
      <c r="I417" s="2"/>
      <c r="J417" s="18">
        <v>124017.58333333334</v>
      </c>
    </row>
    <row r="418" spans="1:10" hidden="1" x14ac:dyDescent="0.25">
      <c r="A418" s="20" t="s">
        <v>44</v>
      </c>
      <c r="B418" s="20" t="s">
        <v>129</v>
      </c>
      <c r="C418" s="20">
        <v>2019</v>
      </c>
      <c r="D418" t="s">
        <v>58</v>
      </c>
      <c r="E418" t="s">
        <v>45</v>
      </c>
      <c r="F418" t="s">
        <v>46</v>
      </c>
      <c r="G418" t="s">
        <v>54</v>
      </c>
      <c r="H418" s="2" t="s">
        <v>16</v>
      </c>
      <c r="I418" s="2"/>
      <c r="J418" s="18">
        <v>58333.333333333328</v>
      </c>
    </row>
    <row r="419" spans="1:10" hidden="1" x14ac:dyDescent="0.25">
      <c r="A419" s="20" t="s">
        <v>44</v>
      </c>
      <c r="B419" s="20" t="s">
        <v>129</v>
      </c>
      <c r="C419" s="20">
        <v>2019</v>
      </c>
      <c r="D419" t="s">
        <v>58</v>
      </c>
      <c r="E419" t="s">
        <v>45</v>
      </c>
      <c r="F419" t="s">
        <v>46</v>
      </c>
      <c r="G419" t="s">
        <v>54</v>
      </c>
      <c r="H419" s="2" t="s">
        <v>17</v>
      </c>
      <c r="I419" s="2"/>
      <c r="J419" s="18">
        <v>88211</v>
      </c>
    </row>
    <row r="420" spans="1:10" hidden="1" x14ac:dyDescent="0.25">
      <c r="A420" s="20" t="s">
        <v>44</v>
      </c>
      <c r="B420" s="20" t="s">
        <v>129</v>
      </c>
      <c r="C420" s="20">
        <v>2019</v>
      </c>
      <c r="D420" t="s">
        <v>58</v>
      </c>
      <c r="E420" t="s">
        <v>45</v>
      </c>
      <c r="F420" t="s">
        <v>46</v>
      </c>
      <c r="G420" t="s">
        <v>54</v>
      </c>
      <c r="H420" s="2" t="s">
        <v>18</v>
      </c>
      <c r="I420" s="2"/>
      <c r="J420" s="18">
        <v>7308</v>
      </c>
    </row>
    <row r="421" spans="1:10" hidden="1" x14ac:dyDescent="0.25">
      <c r="A421" s="20" t="s">
        <v>44</v>
      </c>
      <c r="B421" s="20" t="s">
        <v>129</v>
      </c>
      <c r="C421" s="20">
        <v>2019</v>
      </c>
      <c r="D421" t="s">
        <v>58</v>
      </c>
      <c r="E421" t="s">
        <v>45</v>
      </c>
      <c r="F421" t="s">
        <v>46</v>
      </c>
      <c r="G421" t="s">
        <v>54</v>
      </c>
      <c r="H421" s="2" t="s">
        <v>19</v>
      </c>
      <c r="I421" s="2"/>
      <c r="J421" s="18">
        <v>168000</v>
      </c>
    </row>
    <row r="422" spans="1:10" hidden="1" x14ac:dyDescent="0.25">
      <c r="A422" s="20" t="s">
        <v>44</v>
      </c>
      <c r="B422" s="20" t="s">
        <v>129</v>
      </c>
      <c r="C422" s="20">
        <v>2019</v>
      </c>
      <c r="D422" t="s">
        <v>58</v>
      </c>
      <c r="E422" t="s">
        <v>45</v>
      </c>
      <c r="F422" t="s">
        <v>46</v>
      </c>
      <c r="G422" t="s">
        <v>54</v>
      </c>
      <c r="H422" s="2" t="s">
        <v>20</v>
      </c>
      <c r="I422" s="2"/>
      <c r="J422" s="18">
        <v>56000</v>
      </c>
    </row>
    <row r="423" spans="1:10" hidden="1" x14ac:dyDescent="0.25">
      <c r="A423" s="20" t="s">
        <v>44</v>
      </c>
      <c r="B423" s="20" t="s">
        <v>129</v>
      </c>
      <c r="C423" s="20">
        <v>2019</v>
      </c>
      <c r="D423" t="s">
        <v>58</v>
      </c>
      <c r="E423" t="s">
        <v>45</v>
      </c>
      <c r="F423" t="s">
        <v>46</v>
      </c>
      <c r="G423" t="s">
        <v>54</v>
      </c>
      <c r="H423" s="2" t="s">
        <v>20</v>
      </c>
      <c r="I423" s="2"/>
      <c r="J423" s="18">
        <v>56000</v>
      </c>
    </row>
    <row r="424" spans="1:10" hidden="1" x14ac:dyDescent="0.25">
      <c r="A424" s="20" t="s">
        <v>44</v>
      </c>
      <c r="B424" s="20" t="s">
        <v>129</v>
      </c>
      <c r="C424" s="20">
        <v>2019</v>
      </c>
      <c r="D424" t="s">
        <v>58</v>
      </c>
      <c r="E424" t="s">
        <v>45</v>
      </c>
      <c r="F424" t="s">
        <v>46</v>
      </c>
      <c r="G424" t="s">
        <v>118</v>
      </c>
      <c r="H424" s="2" t="s">
        <v>119</v>
      </c>
      <c r="I424" s="2"/>
      <c r="J424" s="18">
        <v>390621</v>
      </c>
    </row>
    <row r="425" spans="1:10" hidden="1" x14ac:dyDescent="0.25">
      <c r="A425" s="20" t="s">
        <v>44</v>
      </c>
      <c r="B425" s="20" t="s">
        <v>129</v>
      </c>
      <c r="C425" s="20">
        <v>2019</v>
      </c>
      <c r="D425" t="s">
        <v>58</v>
      </c>
      <c r="E425" t="s">
        <v>45</v>
      </c>
      <c r="F425" t="s">
        <v>46</v>
      </c>
      <c r="G425" t="s">
        <v>109</v>
      </c>
      <c r="H425" s="2" t="s">
        <v>108</v>
      </c>
      <c r="I425" s="2"/>
      <c r="J425" s="18"/>
    </row>
    <row r="426" spans="1:10" hidden="1" x14ac:dyDescent="0.25">
      <c r="A426" s="20" t="s">
        <v>44</v>
      </c>
      <c r="B426" s="20" t="s">
        <v>129</v>
      </c>
      <c r="C426" s="20">
        <v>2019</v>
      </c>
      <c r="D426" t="s">
        <v>58</v>
      </c>
      <c r="E426" t="s">
        <v>45</v>
      </c>
      <c r="F426" t="s">
        <v>46</v>
      </c>
      <c r="G426" t="s">
        <v>55</v>
      </c>
      <c r="H426" s="2" t="s">
        <v>22</v>
      </c>
      <c r="I426" s="2"/>
      <c r="J426" s="18"/>
    </row>
    <row r="427" spans="1:10" hidden="1" x14ac:dyDescent="0.25">
      <c r="A427" s="20" t="s">
        <v>44</v>
      </c>
      <c r="B427" s="20" t="s">
        <v>129</v>
      </c>
      <c r="C427" s="20">
        <v>2019</v>
      </c>
      <c r="D427" t="s">
        <v>58</v>
      </c>
      <c r="E427" t="s">
        <v>45</v>
      </c>
      <c r="F427" t="s">
        <v>46</v>
      </c>
      <c r="G427" t="s">
        <v>47</v>
      </c>
      <c r="H427" s="2" t="s">
        <v>23</v>
      </c>
      <c r="I427" s="2"/>
      <c r="J427" s="3"/>
    </row>
    <row r="428" spans="1:10" hidden="1" x14ac:dyDescent="0.25">
      <c r="A428" s="20" t="s">
        <v>44</v>
      </c>
      <c r="B428" s="20" t="s">
        <v>129</v>
      </c>
      <c r="C428" s="20">
        <v>2019</v>
      </c>
      <c r="D428" t="s">
        <v>58</v>
      </c>
      <c r="E428" t="s">
        <v>45</v>
      </c>
      <c r="F428" t="s">
        <v>46</v>
      </c>
      <c r="G428" t="s">
        <v>47</v>
      </c>
      <c r="H428" s="2" t="s">
        <v>24</v>
      </c>
      <c r="I428" s="2"/>
      <c r="J428" s="3">
        <v>150000</v>
      </c>
    </row>
    <row r="429" spans="1:10" hidden="1" x14ac:dyDescent="0.25">
      <c r="A429" s="20" t="s">
        <v>44</v>
      </c>
      <c r="B429" s="20" t="s">
        <v>129</v>
      </c>
      <c r="C429" s="20">
        <v>2019</v>
      </c>
      <c r="D429" t="s">
        <v>58</v>
      </c>
      <c r="E429" t="s">
        <v>45</v>
      </c>
      <c r="F429" t="s">
        <v>46</v>
      </c>
      <c r="G429" t="s">
        <v>48</v>
      </c>
      <c r="H429" s="2" t="s">
        <v>25</v>
      </c>
      <c r="I429" s="2"/>
      <c r="J429" s="3"/>
    </row>
    <row r="430" spans="1:10" hidden="1" x14ac:dyDescent="0.25">
      <c r="A430" s="20" t="s">
        <v>44</v>
      </c>
      <c r="B430" s="20" t="s">
        <v>129</v>
      </c>
      <c r="C430" s="20">
        <v>2019</v>
      </c>
      <c r="D430" t="s">
        <v>58</v>
      </c>
      <c r="E430" t="s">
        <v>45</v>
      </c>
      <c r="F430" t="s">
        <v>46</v>
      </c>
      <c r="G430" t="s">
        <v>49</v>
      </c>
      <c r="H430" s="2" t="s">
        <v>26</v>
      </c>
      <c r="I430" s="2"/>
      <c r="J430" s="18"/>
    </row>
    <row r="431" spans="1:10" hidden="1" x14ac:dyDescent="0.25">
      <c r="A431" s="20" t="s">
        <v>44</v>
      </c>
      <c r="B431" s="20" t="s">
        <v>129</v>
      </c>
      <c r="C431" s="20">
        <v>2019</v>
      </c>
      <c r="D431" t="s">
        <v>58</v>
      </c>
      <c r="E431" t="s">
        <v>45</v>
      </c>
      <c r="F431" t="s">
        <v>46</v>
      </c>
      <c r="G431" t="s">
        <v>49</v>
      </c>
      <c r="H431" s="2" t="s">
        <v>27</v>
      </c>
      <c r="I431" s="2"/>
      <c r="J431" s="18">
        <v>30000</v>
      </c>
    </row>
    <row r="432" spans="1:10" hidden="1" x14ac:dyDescent="0.25">
      <c r="A432" s="20" t="s">
        <v>44</v>
      </c>
      <c r="B432" s="20" t="s">
        <v>129</v>
      </c>
      <c r="C432" s="20">
        <v>2019</v>
      </c>
      <c r="D432" t="s">
        <v>58</v>
      </c>
      <c r="E432" t="s">
        <v>45</v>
      </c>
      <c r="F432" t="s">
        <v>46</v>
      </c>
      <c r="G432" t="s">
        <v>49</v>
      </c>
      <c r="H432" s="2" t="s">
        <v>28</v>
      </c>
      <c r="I432" s="2"/>
      <c r="J432" s="18"/>
    </row>
    <row r="433" spans="1:10" hidden="1" x14ac:dyDescent="0.25">
      <c r="A433" s="20" t="s">
        <v>44</v>
      </c>
      <c r="B433" s="20" t="s">
        <v>129</v>
      </c>
      <c r="C433" s="20">
        <v>2019</v>
      </c>
      <c r="D433" t="s">
        <v>58</v>
      </c>
      <c r="E433" t="s">
        <v>45</v>
      </c>
      <c r="F433" t="s">
        <v>50</v>
      </c>
      <c r="G433" t="s">
        <v>56</v>
      </c>
      <c r="H433" s="2" t="s">
        <v>98</v>
      </c>
      <c r="I433" s="2"/>
      <c r="J433" s="18"/>
    </row>
    <row r="434" spans="1:10" hidden="1" x14ac:dyDescent="0.25">
      <c r="A434" s="20" t="s">
        <v>44</v>
      </c>
      <c r="B434" s="20" t="s">
        <v>129</v>
      </c>
      <c r="C434" s="20">
        <v>2019</v>
      </c>
      <c r="D434" t="s">
        <v>58</v>
      </c>
      <c r="E434" t="s">
        <v>45</v>
      </c>
      <c r="F434" t="s">
        <v>50</v>
      </c>
      <c r="G434" t="s">
        <v>56</v>
      </c>
      <c r="H434" s="2" t="s">
        <v>29</v>
      </c>
      <c r="I434" s="2"/>
      <c r="J434" s="3"/>
    </row>
    <row r="435" spans="1:10" hidden="1" x14ac:dyDescent="0.25">
      <c r="A435" s="20" t="s">
        <v>44</v>
      </c>
      <c r="B435" s="20" t="s">
        <v>129</v>
      </c>
      <c r="C435" s="20">
        <v>2019</v>
      </c>
      <c r="D435" t="s">
        <v>58</v>
      </c>
      <c r="E435" t="s">
        <v>45</v>
      </c>
      <c r="F435" t="s">
        <v>50</v>
      </c>
      <c r="G435" t="s">
        <v>49</v>
      </c>
      <c r="H435" s="2" t="s">
        <v>30</v>
      </c>
      <c r="I435" s="2"/>
      <c r="J435" s="18"/>
    </row>
    <row r="436" spans="1:10" hidden="1" x14ac:dyDescent="0.25">
      <c r="A436" s="20" t="s">
        <v>44</v>
      </c>
      <c r="B436" s="20" t="s">
        <v>129</v>
      </c>
      <c r="C436" s="20">
        <v>2019</v>
      </c>
      <c r="D436" t="s">
        <v>58</v>
      </c>
      <c r="E436" t="s">
        <v>45</v>
      </c>
      <c r="F436" t="s">
        <v>50</v>
      </c>
      <c r="G436" t="s">
        <v>101</v>
      </c>
      <c r="H436" s="2" t="s">
        <v>99</v>
      </c>
      <c r="I436" s="2"/>
      <c r="J436" s="18"/>
    </row>
    <row r="437" spans="1:10" hidden="1" x14ac:dyDescent="0.25">
      <c r="A437" s="20" t="s">
        <v>44</v>
      </c>
      <c r="B437" s="20" t="s">
        <v>129</v>
      </c>
      <c r="C437" s="20">
        <v>2019</v>
      </c>
      <c r="D437" t="s">
        <v>58</v>
      </c>
      <c r="E437" t="s">
        <v>45</v>
      </c>
      <c r="F437" t="s">
        <v>50</v>
      </c>
      <c r="G437" t="s">
        <v>101</v>
      </c>
      <c r="H437" s="2" t="s">
        <v>100</v>
      </c>
      <c r="I437" s="2"/>
      <c r="J437" s="18"/>
    </row>
    <row r="438" spans="1:10" hidden="1" x14ac:dyDescent="0.25">
      <c r="A438" s="20" t="s">
        <v>44</v>
      </c>
      <c r="B438" s="20" t="s">
        <v>129</v>
      </c>
      <c r="C438" s="20">
        <v>2019</v>
      </c>
      <c r="D438" t="s">
        <v>58</v>
      </c>
      <c r="E438" t="s">
        <v>45</v>
      </c>
      <c r="F438" t="s">
        <v>115</v>
      </c>
      <c r="G438" t="s">
        <v>49</v>
      </c>
      <c r="H438" s="2" t="s">
        <v>114</v>
      </c>
      <c r="I438" s="2"/>
      <c r="J438"/>
    </row>
    <row r="439" spans="1:10" hidden="1" x14ac:dyDescent="0.25">
      <c r="A439" t="s">
        <v>126</v>
      </c>
      <c r="B439" s="20" t="s">
        <v>128</v>
      </c>
      <c r="C439">
        <v>2018</v>
      </c>
      <c r="D439" t="s">
        <v>58</v>
      </c>
      <c r="E439" t="s">
        <v>45</v>
      </c>
      <c r="F439" t="s">
        <v>46</v>
      </c>
      <c r="G439" t="s">
        <v>54</v>
      </c>
      <c r="H439" s="2" t="s">
        <v>11</v>
      </c>
      <c r="I439" s="2"/>
      <c r="J439">
        <v>1400000</v>
      </c>
    </row>
    <row r="440" spans="1:10" hidden="1" x14ac:dyDescent="0.25">
      <c r="A440" t="s">
        <v>126</v>
      </c>
      <c r="B440" s="20" t="s">
        <v>128</v>
      </c>
      <c r="C440">
        <v>2018</v>
      </c>
      <c r="D440" t="s">
        <v>58</v>
      </c>
      <c r="E440" t="s">
        <v>45</v>
      </c>
      <c r="F440" t="s">
        <v>46</v>
      </c>
      <c r="G440" t="s">
        <v>54</v>
      </c>
      <c r="H440" s="2" t="s">
        <v>12</v>
      </c>
      <c r="I440" s="2"/>
      <c r="J440">
        <v>88211</v>
      </c>
    </row>
    <row r="441" spans="1:10" hidden="1" x14ac:dyDescent="0.25">
      <c r="A441" t="s">
        <v>126</v>
      </c>
      <c r="B441" s="20" t="s">
        <v>128</v>
      </c>
      <c r="C441">
        <v>2018</v>
      </c>
      <c r="D441" t="s">
        <v>58</v>
      </c>
      <c r="E441" t="s">
        <v>45</v>
      </c>
      <c r="F441" t="s">
        <v>46</v>
      </c>
      <c r="G441" t="s">
        <v>54</v>
      </c>
      <c r="H441" s="2" t="s">
        <v>13</v>
      </c>
      <c r="I441" s="2"/>
      <c r="J441">
        <v>123968</v>
      </c>
    </row>
    <row r="442" spans="1:10" hidden="1" x14ac:dyDescent="0.25">
      <c r="A442" t="s">
        <v>126</v>
      </c>
      <c r="B442" s="20" t="s">
        <v>128</v>
      </c>
      <c r="C442">
        <v>2018</v>
      </c>
      <c r="D442" t="s">
        <v>58</v>
      </c>
      <c r="E442" t="s">
        <v>45</v>
      </c>
      <c r="F442" t="s">
        <v>46</v>
      </c>
      <c r="G442" t="s">
        <v>54</v>
      </c>
      <c r="H442" s="2" t="s">
        <v>14</v>
      </c>
      <c r="I442" s="2"/>
      <c r="J442">
        <v>14876</v>
      </c>
    </row>
    <row r="443" spans="1:10" hidden="1" x14ac:dyDescent="0.25">
      <c r="A443" t="s">
        <v>126</v>
      </c>
      <c r="B443" s="20" t="s">
        <v>128</v>
      </c>
      <c r="C443">
        <v>2018</v>
      </c>
      <c r="D443" t="s">
        <v>58</v>
      </c>
      <c r="E443" t="s">
        <v>45</v>
      </c>
      <c r="F443" t="s">
        <v>46</v>
      </c>
      <c r="G443" t="s">
        <v>54</v>
      </c>
      <c r="H443" s="2" t="s">
        <v>15</v>
      </c>
      <c r="I443" s="2"/>
      <c r="J443">
        <v>123968</v>
      </c>
    </row>
    <row r="444" spans="1:10" hidden="1" x14ac:dyDescent="0.25">
      <c r="A444" t="s">
        <v>126</v>
      </c>
      <c r="B444" s="20" t="s">
        <v>128</v>
      </c>
      <c r="C444">
        <v>2018</v>
      </c>
      <c r="D444" t="s">
        <v>58</v>
      </c>
      <c r="E444" t="s">
        <v>45</v>
      </c>
      <c r="F444" t="s">
        <v>46</v>
      </c>
      <c r="G444" t="s">
        <v>54</v>
      </c>
      <c r="H444" s="2" t="s">
        <v>16</v>
      </c>
      <c r="I444" s="2"/>
      <c r="J444">
        <v>58380</v>
      </c>
    </row>
    <row r="445" spans="1:10" hidden="1" x14ac:dyDescent="0.25">
      <c r="A445" t="s">
        <v>126</v>
      </c>
      <c r="B445" s="20" t="s">
        <v>128</v>
      </c>
      <c r="C445">
        <v>2018</v>
      </c>
      <c r="D445" t="s">
        <v>58</v>
      </c>
      <c r="E445" t="s">
        <v>45</v>
      </c>
      <c r="F445" t="s">
        <v>46</v>
      </c>
      <c r="G445" t="s">
        <v>54</v>
      </c>
      <c r="H445" s="2" t="s">
        <v>17</v>
      </c>
      <c r="I445" s="2"/>
      <c r="J445">
        <v>912000</v>
      </c>
    </row>
    <row r="446" spans="1:10" hidden="1" x14ac:dyDescent="0.25">
      <c r="A446" t="s">
        <v>126</v>
      </c>
      <c r="B446" s="20" t="s">
        <v>128</v>
      </c>
      <c r="C446">
        <v>2018</v>
      </c>
      <c r="D446" t="s">
        <v>58</v>
      </c>
      <c r="E446" t="s">
        <v>45</v>
      </c>
      <c r="F446" t="s">
        <v>46</v>
      </c>
      <c r="G446" t="s">
        <v>54</v>
      </c>
      <c r="H446" s="2" t="s">
        <v>18</v>
      </c>
      <c r="I446" s="2"/>
      <c r="J446">
        <v>7308</v>
      </c>
    </row>
    <row r="447" spans="1:10" hidden="1" x14ac:dyDescent="0.25">
      <c r="A447" t="s">
        <v>126</v>
      </c>
      <c r="B447" s="20" t="s">
        <v>128</v>
      </c>
      <c r="C447">
        <v>2018</v>
      </c>
      <c r="D447" t="s">
        <v>58</v>
      </c>
      <c r="E447" t="s">
        <v>45</v>
      </c>
      <c r="F447" t="s">
        <v>46</v>
      </c>
      <c r="G447" t="s">
        <v>54</v>
      </c>
      <c r="H447" s="2" t="s">
        <v>19</v>
      </c>
      <c r="I447" s="2"/>
      <c r="J447">
        <v>168000</v>
      </c>
    </row>
    <row r="448" spans="1:10" hidden="1" x14ac:dyDescent="0.25">
      <c r="A448" t="s">
        <v>126</v>
      </c>
      <c r="B448" s="20" t="s">
        <v>128</v>
      </c>
      <c r="C448">
        <v>2018</v>
      </c>
      <c r="D448" t="s">
        <v>58</v>
      </c>
      <c r="E448" t="s">
        <v>45</v>
      </c>
      <c r="F448" t="s">
        <v>46</v>
      </c>
      <c r="G448" t="s">
        <v>54</v>
      </c>
      <c r="H448" s="2" t="s">
        <v>20</v>
      </c>
      <c r="I448" s="2"/>
      <c r="J448">
        <v>56000</v>
      </c>
    </row>
    <row r="449" spans="1:10" hidden="1" x14ac:dyDescent="0.25">
      <c r="A449" t="s">
        <v>126</v>
      </c>
      <c r="B449" s="20" t="s">
        <v>128</v>
      </c>
      <c r="C449">
        <v>2018</v>
      </c>
      <c r="D449" t="s">
        <v>58</v>
      </c>
      <c r="E449" t="s">
        <v>45</v>
      </c>
      <c r="F449" t="s">
        <v>46</v>
      </c>
      <c r="G449" t="s">
        <v>118</v>
      </c>
      <c r="H449" s="2" t="s">
        <v>119</v>
      </c>
      <c r="I449" s="2"/>
      <c r="J449" s="16">
        <v>390621</v>
      </c>
    </row>
    <row r="450" spans="1:10" hidden="1" x14ac:dyDescent="0.25">
      <c r="A450" t="s">
        <v>126</v>
      </c>
      <c r="B450" s="20" t="s">
        <v>128</v>
      </c>
      <c r="C450">
        <v>2018</v>
      </c>
      <c r="D450" t="s">
        <v>58</v>
      </c>
      <c r="E450" t="s">
        <v>45</v>
      </c>
      <c r="F450" t="s">
        <v>46</v>
      </c>
      <c r="G450" t="s">
        <v>55</v>
      </c>
      <c r="H450" s="2" t="s">
        <v>22</v>
      </c>
      <c r="I450" s="2"/>
      <c r="J450" s="16">
        <v>800000</v>
      </c>
    </row>
    <row r="451" spans="1:10" hidden="1" x14ac:dyDescent="0.25">
      <c r="A451" t="s">
        <v>126</v>
      </c>
      <c r="B451" s="20" t="s">
        <v>128</v>
      </c>
      <c r="C451">
        <v>2018</v>
      </c>
      <c r="D451" t="s">
        <v>58</v>
      </c>
      <c r="E451" t="s">
        <v>45</v>
      </c>
      <c r="F451" t="s">
        <v>46</v>
      </c>
      <c r="G451" t="s">
        <v>47</v>
      </c>
      <c r="H451" s="2" t="s">
        <v>23</v>
      </c>
      <c r="I451" s="2"/>
      <c r="J451" s="16">
        <v>0</v>
      </c>
    </row>
    <row r="452" spans="1:10" hidden="1" x14ac:dyDescent="0.25">
      <c r="A452" t="s">
        <v>126</v>
      </c>
      <c r="B452" s="20" t="s">
        <v>128</v>
      </c>
      <c r="C452">
        <v>2018</v>
      </c>
      <c r="D452" t="s">
        <v>58</v>
      </c>
      <c r="E452" t="s">
        <v>45</v>
      </c>
      <c r="F452" t="s">
        <v>46</v>
      </c>
      <c r="G452" t="s">
        <v>47</v>
      </c>
      <c r="H452" s="2" t="s">
        <v>24</v>
      </c>
      <c r="I452" s="2"/>
      <c r="J452" s="16">
        <v>0</v>
      </c>
    </row>
    <row r="453" spans="1:10" hidden="1" x14ac:dyDescent="0.25">
      <c r="A453" t="s">
        <v>126</v>
      </c>
      <c r="B453" s="20" t="s">
        <v>128</v>
      </c>
      <c r="C453">
        <v>2018</v>
      </c>
      <c r="D453" t="s">
        <v>58</v>
      </c>
      <c r="E453" t="s">
        <v>45</v>
      </c>
      <c r="F453" t="s">
        <v>46</v>
      </c>
      <c r="G453" t="s">
        <v>47</v>
      </c>
      <c r="H453" s="2" t="s">
        <v>122</v>
      </c>
      <c r="I453" s="2"/>
      <c r="J453" s="16">
        <v>300000</v>
      </c>
    </row>
    <row r="454" spans="1:10" hidden="1" x14ac:dyDescent="0.25">
      <c r="A454" t="s">
        <v>126</v>
      </c>
      <c r="B454" s="20" t="s">
        <v>128</v>
      </c>
      <c r="C454">
        <v>2018</v>
      </c>
      <c r="D454" t="s">
        <v>58</v>
      </c>
      <c r="E454" t="s">
        <v>45</v>
      </c>
      <c r="F454" t="s">
        <v>46</v>
      </c>
      <c r="G454" t="s">
        <v>48</v>
      </c>
      <c r="H454" s="2" t="s">
        <v>25</v>
      </c>
      <c r="I454" s="2"/>
      <c r="J454" s="16">
        <v>0</v>
      </c>
    </row>
    <row r="455" spans="1:10" hidden="1" x14ac:dyDescent="0.25">
      <c r="A455" t="s">
        <v>126</v>
      </c>
      <c r="B455" s="20" t="s">
        <v>128</v>
      </c>
      <c r="C455">
        <v>2018</v>
      </c>
      <c r="D455" t="s">
        <v>58</v>
      </c>
      <c r="E455" t="s">
        <v>45</v>
      </c>
      <c r="F455" t="s">
        <v>46</v>
      </c>
      <c r="G455" t="s">
        <v>48</v>
      </c>
      <c r="H455" s="2" t="s">
        <v>123</v>
      </c>
      <c r="I455" s="2"/>
      <c r="J455" s="16">
        <v>2798099</v>
      </c>
    </row>
    <row r="456" spans="1:10" hidden="1" x14ac:dyDescent="0.25">
      <c r="A456" t="s">
        <v>126</v>
      </c>
      <c r="B456" s="20" t="s">
        <v>128</v>
      </c>
      <c r="C456">
        <v>2018</v>
      </c>
      <c r="D456" t="s">
        <v>58</v>
      </c>
      <c r="E456" t="s">
        <v>45</v>
      </c>
      <c r="F456" t="s">
        <v>46</v>
      </c>
      <c r="G456" t="s">
        <v>49</v>
      </c>
      <c r="H456" s="2" t="s">
        <v>26</v>
      </c>
      <c r="I456" s="2"/>
      <c r="J456" s="16">
        <v>0</v>
      </c>
    </row>
    <row r="457" spans="1:10" hidden="1" x14ac:dyDescent="0.25">
      <c r="A457" t="s">
        <v>126</v>
      </c>
      <c r="B457" s="20" t="s">
        <v>128</v>
      </c>
      <c r="C457">
        <v>2018</v>
      </c>
      <c r="D457" t="s">
        <v>58</v>
      </c>
      <c r="E457" t="s">
        <v>45</v>
      </c>
      <c r="F457" t="s">
        <v>46</v>
      </c>
      <c r="G457" t="s">
        <v>49</v>
      </c>
      <c r="H457" s="2" t="s">
        <v>27</v>
      </c>
      <c r="I457" s="2"/>
      <c r="J457" s="16">
        <v>0</v>
      </c>
    </row>
    <row r="458" spans="1:10" hidden="1" x14ac:dyDescent="0.25">
      <c r="A458" t="s">
        <v>126</v>
      </c>
      <c r="B458" s="20" t="s">
        <v>128</v>
      </c>
      <c r="C458">
        <v>2018</v>
      </c>
      <c r="D458" t="s">
        <v>58</v>
      </c>
      <c r="E458" t="s">
        <v>45</v>
      </c>
      <c r="F458" t="s">
        <v>46</v>
      </c>
      <c r="G458" t="s">
        <v>49</v>
      </c>
      <c r="H458" s="2" t="s">
        <v>28</v>
      </c>
      <c r="I458" s="2"/>
      <c r="J458" s="16">
        <v>0</v>
      </c>
    </row>
    <row r="459" spans="1:10" hidden="1" x14ac:dyDescent="0.25">
      <c r="A459" t="s">
        <v>126</v>
      </c>
      <c r="B459" s="20" t="s">
        <v>128</v>
      </c>
      <c r="C459">
        <v>2018</v>
      </c>
      <c r="D459" t="s">
        <v>58</v>
      </c>
      <c r="E459" t="s">
        <v>45</v>
      </c>
      <c r="F459" t="s">
        <v>50</v>
      </c>
      <c r="G459" t="s">
        <v>56</v>
      </c>
      <c r="H459" s="2" t="s">
        <v>124</v>
      </c>
      <c r="I459" s="2"/>
      <c r="J459" s="16">
        <v>11300</v>
      </c>
    </row>
    <row r="460" spans="1:10" hidden="1" x14ac:dyDescent="0.25">
      <c r="A460" t="s">
        <v>126</v>
      </c>
      <c r="B460" s="20" t="s">
        <v>128</v>
      </c>
      <c r="C460">
        <v>2018</v>
      </c>
      <c r="D460" t="s">
        <v>58</v>
      </c>
      <c r="E460" t="s">
        <v>45</v>
      </c>
      <c r="F460" t="s">
        <v>50</v>
      </c>
      <c r="G460" t="s">
        <v>56</v>
      </c>
      <c r="H460" s="2" t="s">
        <v>98</v>
      </c>
      <c r="I460" s="2"/>
      <c r="J460" s="16">
        <v>102800</v>
      </c>
    </row>
    <row r="461" spans="1:10" hidden="1" x14ac:dyDescent="0.25">
      <c r="A461" t="s">
        <v>126</v>
      </c>
      <c r="B461" s="20" t="s">
        <v>128</v>
      </c>
      <c r="C461">
        <v>2018</v>
      </c>
      <c r="D461" t="s">
        <v>58</v>
      </c>
      <c r="E461" t="s">
        <v>45</v>
      </c>
      <c r="F461" t="s">
        <v>50</v>
      </c>
      <c r="G461" t="s">
        <v>101</v>
      </c>
      <c r="H461" s="2" t="s">
        <v>99</v>
      </c>
      <c r="I461" s="2"/>
      <c r="J461" s="16">
        <v>36500</v>
      </c>
    </row>
    <row r="462" spans="1:10" hidden="1" x14ac:dyDescent="0.25">
      <c r="A462" t="s">
        <v>126</v>
      </c>
      <c r="B462" s="20" t="s">
        <v>128</v>
      </c>
      <c r="C462">
        <v>2018</v>
      </c>
      <c r="D462" t="s">
        <v>58</v>
      </c>
      <c r="E462" t="s">
        <v>45</v>
      </c>
      <c r="F462" t="s">
        <v>50</v>
      </c>
      <c r="G462" t="s">
        <v>101</v>
      </c>
      <c r="H462" s="2" t="s">
        <v>100</v>
      </c>
      <c r="I462" s="2"/>
      <c r="J462" s="16">
        <v>23030</v>
      </c>
    </row>
    <row r="463" spans="1:10" hidden="1" x14ac:dyDescent="0.25">
      <c r="A463" t="s">
        <v>126</v>
      </c>
      <c r="B463" s="20" t="s">
        <v>128</v>
      </c>
      <c r="C463">
        <v>2018</v>
      </c>
      <c r="D463" t="s">
        <v>58</v>
      </c>
      <c r="E463" t="s">
        <v>45</v>
      </c>
      <c r="F463" t="s">
        <v>50</v>
      </c>
      <c r="G463" t="s">
        <v>49</v>
      </c>
      <c r="H463" s="2" t="s">
        <v>125</v>
      </c>
      <c r="I463" s="2"/>
      <c r="J463" s="16">
        <v>200000</v>
      </c>
    </row>
    <row r="464" spans="1:10" hidden="1" x14ac:dyDescent="0.25">
      <c r="A464" t="s">
        <v>126</v>
      </c>
      <c r="B464" s="20" t="s">
        <v>128</v>
      </c>
      <c r="C464">
        <v>2018</v>
      </c>
      <c r="D464" t="s">
        <v>58</v>
      </c>
      <c r="E464" t="s">
        <v>45</v>
      </c>
      <c r="F464" t="s">
        <v>50</v>
      </c>
      <c r="G464" t="s">
        <v>49</v>
      </c>
      <c r="H464" s="2" t="s">
        <v>30</v>
      </c>
      <c r="I464" s="2"/>
      <c r="J464" s="16">
        <v>0</v>
      </c>
    </row>
    <row r="465" spans="1:10" hidden="1" x14ac:dyDescent="0.25">
      <c r="A465" t="s">
        <v>126</v>
      </c>
      <c r="B465" s="20" t="s">
        <v>128</v>
      </c>
      <c r="C465">
        <v>2018</v>
      </c>
      <c r="D465" t="s">
        <v>58</v>
      </c>
      <c r="E465" t="s">
        <v>45</v>
      </c>
      <c r="F465" t="s">
        <v>46</v>
      </c>
      <c r="G465" t="s">
        <v>109</v>
      </c>
      <c r="H465" s="2" t="s">
        <v>33</v>
      </c>
      <c r="I465" s="2"/>
      <c r="J465" s="16">
        <v>0</v>
      </c>
    </row>
    <row r="466" spans="1:10" hidden="1" x14ac:dyDescent="0.25">
      <c r="A466" s="33" t="s">
        <v>130</v>
      </c>
      <c r="B466" s="33" t="s">
        <v>128</v>
      </c>
      <c r="C466" s="33">
        <v>2018</v>
      </c>
      <c r="D466" s="33" t="s">
        <v>58</v>
      </c>
      <c r="E466" s="33" t="s">
        <v>52</v>
      </c>
      <c r="F466" s="33" t="s">
        <v>142</v>
      </c>
      <c r="G466" s="2" t="s">
        <v>8</v>
      </c>
      <c r="H466" s="2" t="s">
        <v>9</v>
      </c>
      <c r="I466" s="2"/>
      <c r="J466" s="3">
        <v>1328566</v>
      </c>
    </row>
    <row r="467" spans="1:10" hidden="1" x14ac:dyDescent="0.25">
      <c r="A467" s="33" t="s">
        <v>130</v>
      </c>
      <c r="B467" s="33" t="s">
        <v>128</v>
      </c>
      <c r="C467" s="33">
        <v>2018</v>
      </c>
      <c r="D467" s="33" t="s">
        <v>58</v>
      </c>
      <c r="E467" s="33" t="s">
        <v>52</v>
      </c>
      <c r="F467" s="2" t="s">
        <v>152</v>
      </c>
      <c r="G467" s="2" t="s">
        <v>149</v>
      </c>
      <c r="H467" s="2" t="s">
        <v>150</v>
      </c>
      <c r="I467" s="2"/>
      <c r="J467" s="3">
        <v>-32</v>
      </c>
    </row>
    <row r="468" spans="1:10" hidden="1" x14ac:dyDescent="0.25">
      <c r="A468" s="33" t="s">
        <v>130</v>
      </c>
      <c r="B468" s="33" t="s">
        <v>128</v>
      </c>
      <c r="C468" s="33">
        <v>2018</v>
      </c>
      <c r="D468" s="33" t="s">
        <v>58</v>
      </c>
      <c r="E468" t="s">
        <v>45</v>
      </c>
      <c r="F468" t="s">
        <v>46</v>
      </c>
      <c r="G468" t="s">
        <v>54</v>
      </c>
      <c r="H468" s="2" t="s">
        <v>11</v>
      </c>
      <c r="I468" s="2"/>
      <c r="J468" s="3">
        <v>1400000</v>
      </c>
    </row>
    <row r="469" spans="1:10" hidden="1" x14ac:dyDescent="0.25">
      <c r="A469" s="33" t="s">
        <v>130</v>
      </c>
      <c r="B469" s="33" t="s">
        <v>128</v>
      </c>
      <c r="C469" s="33">
        <v>2018</v>
      </c>
      <c r="D469" s="33" t="s">
        <v>58</v>
      </c>
      <c r="E469" t="s">
        <v>45</v>
      </c>
      <c r="F469" t="s">
        <v>46</v>
      </c>
      <c r="G469" t="s">
        <v>54</v>
      </c>
      <c r="H469" s="2" t="s">
        <v>12</v>
      </c>
      <c r="I469" s="2"/>
      <c r="J469" s="3">
        <v>88211</v>
      </c>
    </row>
    <row r="470" spans="1:10" hidden="1" x14ac:dyDescent="0.25">
      <c r="A470" s="33" t="s">
        <v>130</v>
      </c>
      <c r="B470" s="33" t="s">
        <v>128</v>
      </c>
      <c r="C470" s="33">
        <v>2018</v>
      </c>
      <c r="D470" s="33" t="s">
        <v>58</v>
      </c>
      <c r="E470" t="s">
        <v>45</v>
      </c>
      <c r="F470" t="s">
        <v>46</v>
      </c>
      <c r="G470" t="s">
        <v>54</v>
      </c>
      <c r="H470" s="2" t="s">
        <v>13</v>
      </c>
      <c r="I470" s="2"/>
      <c r="J470" s="3">
        <v>123968</v>
      </c>
    </row>
    <row r="471" spans="1:10" hidden="1" x14ac:dyDescent="0.25">
      <c r="A471" s="33" t="s">
        <v>130</v>
      </c>
      <c r="B471" s="33" t="s">
        <v>128</v>
      </c>
      <c r="C471" s="33">
        <v>2018</v>
      </c>
      <c r="D471" s="33" t="s">
        <v>58</v>
      </c>
      <c r="E471" t="s">
        <v>45</v>
      </c>
      <c r="F471" t="s">
        <v>46</v>
      </c>
      <c r="G471" t="s">
        <v>54</v>
      </c>
      <c r="H471" s="2" t="s">
        <v>14</v>
      </c>
      <c r="I471" s="2"/>
      <c r="J471" s="3">
        <v>14876</v>
      </c>
    </row>
    <row r="472" spans="1:10" hidden="1" x14ac:dyDescent="0.25">
      <c r="A472" s="33" t="s">
        <v>130</v>
      </c>
      <c r="B472" s="33" t="s">
        <v>128</v>
      </c>
      <c r="C472" s="33">
        <v>2018</v>
      </c>
      <c r="D472" s="33" t="s">
        <v>58</v>
      </c>
      <c r="E472" t="s">
        <v>45</v>
      </c>
      <c r="F472" t="s">
        <v>46</v>
      </c>
      <c r="G472" t="s">
        <v>54</v>
      </c>
      <c r="H472" s="2" t="s">
        <v>15</v>
      </c>
      <c r="I472" s="2"/>
      <c r="J472" s="3">
        <v>123968</v>
      </c>
    </row>
    <row r="473" spans="1:10" hidden="1" x14ac:dyDescent="0.25">
      <c r="A473" s="33" t="s">
        <v>130</v>
      </c>
      <c r="B473" s="33" t="s">
        <v>128</v>
      </c>
      <c r="C473" s="33">
        <v>2018</v>
      </c>
      <c r="D473" s="33" t="s">
        <v>58</v>
      </c>
      <c r="E473" t="s">
        <v>45</v>
      </c>
      <c r="F473" t="s">
        <v>46</v>
      </c>
      <c r="G473" t="s">
        <v>54</v>
      </c>
      <c r="H473" s="2" t="s">
        <v>16</v>
      </c>
      <c r="I473" s="2"/>
      <c r="J473" s="3">
        <v>58380</v>
      </c>
    </row>
    <row r="474" spans="1:10" hidden="1" x14ac:dyDescent="0.25">
      <c r="A474" s="33" t="s">
        <v>130</v>
      </c>
      <c r="B474" s="33" t="s">
        <v>128</v>
      </c>
      <c r="C474" s="33">
        <v>2018</v>
      </c>
      <c r="D474" s="33" t="s">
        <v>58</v>
      </c>
      <c r="E474" t="s">
        <v>45</v>
      </c>
      <c r="F474" t="s">
        <v>46</v>
      </c>
      <c r="G474" t="s">
        <v>54</v>
      </c>
      <c r="H474" s="2" t="s">
        <v>17</v>
      </c>
      <c r="I474" s="2"/>
      <c r="J474" s="3">
        <v>912000</v>
      </c>
    </row>
    <row r="475" spans="1:10" hidden="1" x14ac:dyDescent="0.25">
      <c r="A475" s="33" t="s">
        <v>130</v>
      </c>
      <c r="B475" s="33" t="s">
        <v>128</v>
      </c>
      <c r="C475" s="33">
        <v>2018</v>
      </c>
      <c r="D475" s="33" t="s">
        <v>58</v>
      </c>
      <c r="E475" t="s">
        <v>45</v>
      </c>
      <c r="F475" t="s">
        <v>46</v>
      </c>
      <c r="G475" t="s">
        <v>54</v>
      </c>
      <c r="H475" s="2" t="s">
        <v>18</v>
      </c>
      <c r="I475" s="2"/>
      <c r="J475" s="3">
        <v>7308</v>
      </c>
    </row>
    <row r="476" spans="1:10" hidden="1" x14ac:dyDescent="0.25">
      <c r="A476" s="33" t="s">
        <v>130</v>
      </c>
      <c r="B476" s="33" t="s">
        <v>128</v>
      </c>
      <c r="C476" s="33">
        <v>2018</v>
      </c>
      <c r="D476" s="33" t="s">
        <v>58</v>
      </c>
      <c r="E476" t="s">
        <v>45</v>
      </c>
      <c r="F476" t="s">
        <v>46</v>
      </c>
      <c r="G476" t="s">
        <v>54</v>
      </c>
      <c r="H476" s="2" t="s">
        <v>19</v>
      </c>
      <c r="I476" s="2"/>
      <c r="J476" s="3">
        <v>168000</v>
      </c>
    </row>
    <row r="477" spans="1:10" hidden="1" x14ac:dyDescent="0.25">
      <c r="A477" s="33" t="s">
        <v>130</v>
      </c>
      <c r="B477" s="33" t="s">
        <v>128</v>
      </c>
      <c r="C477" s="33">
        <v>2018</v>
      </c>
      <c r="D477" s="33" t="s">
        <v>58</v>
      </c>
      <c r="E477" t="s">
        <v>45</v>
      </c>
      <c r="F477" t="s">
        <v>46</v>
      </c>
      <c r="G477" t="s">
        <v>54</v>
      </c>
      <c r="H477" s="2" t="s">
        <v>20</v>
      </c>
      <c r="I477" s="2"/>
      <c r="J477" s="3">
        <v>56000</v>
      </c>
    </row>
    <row r="478" spans="1:10" hidden="1" x14ac:dyDescent="0.25">
      <c r="A478" s="33" t="s">
        <v>130</v>
      </c>
      <c r="B478" s="33" t="s">
        <v>128</v>
      </c>
      <c r="C478" s="33">
        <v>2018</v>
      </c>
      <c r="D478" s="33" t="s">
        <v>58</v>
      </c>
      <c r="E478" t="s">
        <v>45</v>
      </c>
      <c r="F478" t="s">
        <v>46</v>
      </c>
      <c r="G478" t="s">
        <v>118</v>
      </c>
      <c r="H478" s="2" t="s">
        <v>119</v>
      </c>
      <c r="I478" s="2"/>
      <c r="J478" s="3">
        <v>740621</v>
      </c>
    </row>
    <row r="479" spans="1:10" hidden="1" x14ac:dyDescent="0.25">
      <c r="A479" s="33" t="s">
        <v>130</v>
      </c>
      <c r="B479" s="33" t="s">
        <v>128</v>
      </c>
      <c r="C479" s="33">
        <v>2018</v>
      </c>
      <c r="D479" s="33" t="s">
        <v>58</v>
      </c>
      <c r="E479" t="s">
        <v>45</v>
      </c>
      <c r="F479" t="s">
        <v>46</v>
      </c>
      <c r="G479" t="s">
        <v>55</v>
      </c>
      <c r="H479" s="2" t="s">
        <v>22</v>
      </c>
      <c r="I479" s="2"/>
      <c r="J479" s="3">
        <v>800000</v>
      </c>
    </row>
    <row r="480" spans="1:10" hidden="1" x14ac:dyDescent="0.25">
      <c r="A480" s="33" t="s">
        <v>130</v>
      </c>
      <c r="B480" s="33" t="s">
        <v>128</v>
      </c>
      <c r="C480" s="33">
        <v>2018</v>
      </c>
      <c r="D480" s="33" t="s">
        <v>58</v>
      </c>
      <c r="E480" t="s">
        <v>45</v>
      </c>
      <c r="F480" t="s">
        <v>46</v>
      </c>
      <c r="G480" t="s">
        <v>47</v>
      </c>
      <c r="H480" s="2" t="s">
        <v>24</v>
      </c>
      <c r="I480" s="2"/>
      <c r="J480" s="3">
        <v>550000</v>
      </c>
    </row>
    <row r="481" spans="1:10" hidden="1" x14ac:dyDescent="0.25">
      <c r="A481" s="33" t="s">
        <v>130</v>
      </c>
      <c r="B481" s="33" t="s">
        <v>128</v>
      </c>
      <c r="C481" s="33">
        <v>2018</v>
      </c>
      <c r="D481" s="33" t="s">
        <v>58</v>
      </c>
      <c r="E481" t="s">
        <v>45</v>
      </c>
      <c r="F481" t="s">
        <v>50</v>
      </c>
      <c r="G481" t="s">
        <v>56</v>
      </c>
      <c r="H481" s="2" t="s">
        <v>124</v>
      </c>
      <c r="I481" s="2"/>
      <c r="J481" s="3">
        <v>71900</v>
      </c>
    </row>
    <row r="482" spans="1:10" hidden="1" x14ac:dyDescent="0.25">
      <c r="A482" s="33" t="s">
        <v>130</v>
      </c>
      <c r="B482" s="33" t="s">
        <v>128</v>
      </c>
      <c r="C482" s="33">
        <v>2018</v>
      </c>
      <c r="D482" s="33" t="s">
        <v>58</v>
      </c>
      <c r="E482" t="s">
        <v>45</v>
      </c>
      <c r="F482" t="s">
        <v>50</v>
      </c>
      <c r="G482" t="s">
        <v>56</v>
      </c>
      <c r="H482" s="2" t="s">
        <v>98</v>
      </c>
      <c r="I482" s="2"/>
      <c r="J482" s="3">
        <v>40200</v>
      </c>
    </row>
    <row r="483" spans="1:10" hidden="1" x14ac:dyDescent="0.25">
      <c r="A483" s="33" t="s">
        <v>130</v>
      </c>
      <c r="B483" s="33" t="s">
        <v>128</v>
      </c>
      <c r="C483" s="33">
        <v>2018</v>
      </c>
      <c r="D483" s="33" t="s">
        <v>58</v>
      </c>
      <c r="E483" t="s">
        <v>45</v>
      </c>
      <c r="F483" t="s">
        <v>50</v>
      </c>
      <c r="G483" t="s">
        <v>56</v>
      </c>
      <c r="H483" s="2" t="s">
        <v>99</v>
      </c>
      <c r="I483" s="2"/>
      <c r="J483" s="3">
        <v>45513</v>
      </c>
    </row>
    <row r="484" spans="1:10" hidden="1" x14ac:dyDescent="0.25">
      <c r="A484" s="33" t="s">
        <v>130</v>
      </c>
      <c r="B484" s="33" t="s">
        <v>128</v>
      </c>
      <c r="C484" s="33">
        <v>2018</v>
      </c>
      <c r="D484" s="33" t="s">
        <v>58</v>
      </c>
      <c r="E484" t="s">
        <v>45</v>
      </c>
      <c r="F484" t="s">
        <v>50</v>
      </c>
      <c r="G484" t="s">
        <v>49</v>
      </c>
      <c r="H484" s="2" t="s">
        <v>30</v>
      </c>
      <c r="I484" s="2"/>
      <c r="J484" s="3">
        <v>152692</v>
      </c>
    </row>
    <row r="485" spans="1:10" hidden="1" x14ac:dyDescent="0.25">
      <c r="A485" s="33" t="s">
        <v>130</v>
      </c>
      <c r="B485" s="33" t="s">
        <v>128</v>
      </c>
      <c r="C485" s="33">
        <v>2018</v>
      </c>
      <c r="D485" s="33" t="s">
        <v>58</v>
      </c>
      <c r="E485" t="s">
        <v>112</v>
      </c>
      <c r="F485" t="s">
        <v>117</v>
      </c>
      <c r="G485" t="s">
        <v>53</v>
      </c>
      <c r="H485" s="2" t="s">
        <v>151</v>
      </c>
      <c r="I485" s="2"/>
      <c r="J485" s="3">
        <v>9695724</v>
      </c>
    </row>
    <row r="486" spans="1:10" hidden="1" x14ac:dyDescent="0.25">
      <c r="A486" s="33" t="s">
        <v>131</v>
      </c>
      <c r="B486" s="33" t="s">
        <v>128</v>
      </c>
      <c r="C486" s="33">
        <v>2018</v>
      </c>
      <c r="D486" s="33" t="s">
        <v>58</v>
      </c>
      <c r="E486" s="33" t="s">
        <v>52</v>
      </c>
      <c r="F486" s="33" t="s">
        <v>142</v>
      </c>
      <c r="G486" s="2" t="s">
        <v>8</v>
      </c>
      <c r="H486" s="2" t="s">
        <v>9</v>
      </c>
      <c r="I486" s="2"/>
      <c r="J486" s="3">
        <v>2271700</v>
      </c>
    </row>
    <row r="487" spans="1:10" hidden="1" x14ac:dyDescent="0.25">
      <c r="A487" s="33" t="s">
        <v>131</v>
      </c>
      <c r="B487" s="33" t="s">
        <v>128</v>
      </c>
      <c r="C487" s="33">
        <v>2018</v>
      </c>
      <c r="D487" s="33" t="s">
        <v>58</v>
      </c>
      <c r="E487" t="s">
        <v>45</v>
      </c>
      <c r="F487" t="s">
        <v>46</v>
      </c>
      <c r="G487" t="s">
        <v>54</v>
      </c>
      <c r="H487" s="2" t="s">
        <v>11</v>
      </c>
      <c r="I487" s="2"/>
      <c r="J487" s="3">
        <v>1400000</v>
      </c>
    </row>
    <row r="488" spans="1:10" hidden="1" x14ac:dyDescent="0.25">
      <c r="A488" s="33" t="s">
        <v>131</v>
      </c>
      <c r="B488" s="33" t="s">
        <v>128</v>
      </c>
      <c r="C488" s="33">
        <v>2018</v>
      </c>
      <c r="D488" s="33" t="s">
        <v>58</v>
      </c>
      <c r="E488" t="s">
        <v>45</v>
      </c>
      <c r="F488" t="s">
        <v>46</v>
      </c>
      <c r="G488" t="s">
        <v>54</v>
      </c>
      <c r="H488" s="2" t="s">
        <v>12</v>
      </c>
      <c r="I488" s="2"/>
      <c r="J488" s="3">
        <v>88211</v>
      </c>
    </row>
    <row r="489" spans="1:10" hidden="1" x14ac:dyDescent="0.25">
      <c r="A489" s="33" t="s">
        <v>131</v>
      </c>
      <c r="B489" s="33" t="s">
        <v>128</v>
      </c>
      <c r="C489" s="33">
        <v>2018</v>
      </c>
      <c r="D489" s="33" t="s">
        <v>58</v>
      </c>
      <c r="E489" t="s">
        <v>45</v>
      </c>
      <c r="F489" t="s">
        <v>46</v>
      </c>
      <c r="G489" t="s">
        <v>54</v>
      </c>
      <c r="H489" s="2" t="s">
        <v>13</v>
      </c>
      <c r="I489" s="2"/>
      <c r="J489" s="3">
        <v>123968</v>
      </c>
    </row>
    <row r="490" spans="1:10" hidden="1" x14ac:dyDescent="0.25">
      <c r="A490" s="33" t="s">
        <v>131</v>
      </c>
      <c r="B490" s="33" t="s">
        <v>128</v>
      </c>
      <c r="C490" s="33">
        <v>2018</v>
      </c>
      <c r="D490" s="33" t="s">
        <v>58</v>
      </c>
      <c r="E490" t="s">
        <v>45</v>
      </c>
      <c r="F490" t="s">
        <v>46</v>
      </c>
      <c r="G490" t="s">
        <v>54</v>
      </c>
      <c r="H490" s="2" t="s">
        <v>14</v>
      </c>
      <c r="I490" s="2"/>
      <c r="J490" s="3">
        <v>14876</v>
      </c>
    </row>
    <row r="491" spans="1:10" hidden="1" x14ac:dyDescent="0.25">
      <c r="A491" s="33" t="s">
        <v>131</v>
      </c>
      <c r="B491" s="33" t="s">
        <v>128</v>
      </c>
      <c r="C491" s="33">
        <v>2018</v>
      </c>
      <c r="D491" s="33" t="s">
        <v>58</v>
      </c>
      <c r="E491" t="s">
        <v>45</v>
      </c>
      <c r="F491" t="s">
        <v>46</v>
      </c>
      <c r="G491" t="s">
        <v>54</v>
      </c>
      <c r="H491" s="2" t="s">
        <v>15</v>
      </c>
      <c r="I491" s="2"/>
      <c r="J491" s="3">
        <v>123968</v>
      </c>
    </row>
    <row r="492" spans="1:10" hidden="1" x14ac:dyDescent="0.25">
      <c r="A492" s="33" t="s">
        <v>131</v>
      </c>
      <c r="B492" s="33" t="s">
        <v>128</v>
      </c>
      <c r="C492" s="33">
        <v>2018</v>
      </c>
      <c r="D492" s="33" t="s">
        <v>58</v>
      </c>
      <c r="E492" t="s">
        <v>45</v>
      </c>
      <c r="F492" t="s">
        <v>46</v>
      </c>
      <c r="G492" t="s">
        <v>54</v>
      </c>
      <c r="H492" s="2" t="s">
        <v>16</v>
      </c>
      <c r="I492" s="2"/>
      <c r="J492" s="3">
        <v>58380</v>
      </c>
    </row>
    <row r="493" spans="1:10" hidden="1" x14ac:dyDescent="0.25">
      <c r="A493" s="33" t="s">
        <v>131</v>
      </c>
      <c r="B493" s="33" t="s">
        <v>128</v>
      </c>
      <c r="C493" s="33">
        <v>2018</v>
      </c>
      <c r="D493" s="33" t="s">
        <v>58</v>
      </c>
      <c r="E493" t="s">
        <v>45</v>
      </c>
      <c r="F493" t="s">
        <v>46</v>
      </c>
      <c r="G493" t="s">
        <v>54</v>
      </c>
      <c r="H493" s="2" t="s">
        <v>17</v>
      </c>
      <c r="I493" s="2"/>
      <c r="J493" s="3">
        <v>912000</v>
      </c>
    </row>
    <row r="494" spans="1:10" hidden="1" x14ac:dyDescent="0.25">
      <c r="A494" s="33" t="s">
        <v>131</v>
      </c>
      <c r="B494" s="33" t="s">
        <v>128</v>
      </c>
      <c r="C494" s="33">
        <v>2018</v>
      </c>
      <c r="D494" s="33" t="s">
        <v>58</v>
      </c>
      <c r="E494" t="s">
        <v>45</v>
      </c>
      <c r="F494" t="s">
        <v>46</v>
      </c>
      <c r="G494" t="s">
        <v>54</v>
      </c>
      <c r="H494" s="2" t="s">
        <v>18</v>
      </c>
      <c r="I494" s="2"/>
      <c r="J494" s="3">
        <v>7308</v>
      </c>
    </row>
    <row r="495" spans="1:10" hidden="1" x14ac:dyDescent="0.25">
      <c r="A495" s="33" t="s">
        <v>131</v>
      </c>
      <c r="B495" s="33" t="s">
        <v>128</v>
      </c>
      <c r="C495" s="33">
        <v>2018</v>
      </c>
      <c r="D495" s="33" t="s">
        <v>58</v>
      </c>
      <c r="E495" t="s">
        <v>45</v>
      </c>
      <c r="F495" t="s">
        <v>46</v>
      </c>
      <c r="G495" t="s">
        <v>54</v>
      </c>
      <c r="H495" s="2" t="s">
        <v>19</v>
      </c>
      <c r="I495" s="2"/>
      <c r="J495" s="3">
        <v>168000</v>
      </c>
    </row>
    <row r="496" spans="1:10" hidden="1" x14ac:dyDescent="0.25">
      <c r="A496" s="33" t="s">
        <v>131</v>
      </c>
      <c r="B496" s="33" t="s">
        <v>128</v>
      </c>
      <c r="C496" s="33">
        <v>2018</v>
      </c>
      <c r="D496" s="33" t="s">
        <v>58</v>
      </c>
      <c r="E496" t="s">
        <v>45</v>
      </c>
      <c r="F496" t="s">
        <v>46</v>
      </c>
      <c r="G496" t="s">
        <v>54</v>
      </c>
      <c r="H496" s="2" t="s">
        <v>20</v>
      </c>
      <c r="I496" s="2"/>
      <c r="J496" s="3">
        <v>56000</v>
      </c>
    </row>
    <row r="497" spans="1:10" hidden="1" x14ac:dyDescent="0.25">
      <c r="A497" s="33" t="s">
        <v>131</v>
      </c>
      <c r="B497" s="33" t="s">
        <v>128</v>
      </c>
      <c r="C497" s="33">
        <v>2018</v>
      </c>
      <c r="D497" s="33" t="s">
        <v>58</v>
      </c>
      <c r="E497" t="s">
        <v>45</v>
      </c>
      <c r="F497" t="s">
        <v>46</v>
      </c>
      <c r="G497" t="s">
        <v>118</v>
      </c>
      <c r="H497" s="2" t="s">
        <v>119</v>
      </c>
      <c r="I497" s="2"/>
      <c r="J497" s="3">
        <v>740621</v>
      </c>
    </row>
    <row r="498" spans="1:10" hidden="1" x14ac:dyDescent="0.25">
      <c r="A498" s="33" t="s">
        <v>131</v>
      </c>
      <c r="B498" s="33" t="s">
        <v>128</v>
      </c>
      <c r="C498" s="33">
        <v>2018</v>
      </c>
      <c r="D498" s="33" t="s">
        <v>58</v>
      </c>
      <c r="E498" t="s">
        <v>45</v>
      </c>
      <c r="F498" t="s">
        <v>46</v>
      </c>
      <c r="G498" t="s">
        <v>55</v>
      </c>
      <c r="H498" s="2" t="s">
        <v>22</v>
      </c>
      <c r="I498" s="2"/>
      <c r="J498" s="3">
        <v>800000</v>
      </c>
    </row>
    <row r="499" spans="1:10" hidden="1" x14ac:dyDescent="0.25">
      <c r="A499" s="33" t="s">
        <v>131</v>
      </c>
      <c r="B499" s="33" t="s">
        <v>128</v>
      </c>
      <c r="C499" s="33">
        <v>2018</v>
      </c>
      <c r="D499" s="33" t="s">
        <v>58</v>
      </c>
      <c r="E499" t="s">
        <v>45</v>
      </c>
      <c r="F499" t="s">
        <v>46</v>
      </c>
      <c r="G499" t="s">
        <v>47</v>
      </c>
      <c r="H499" s="2" t="s">
        <v>159</v>
      </c>
      <c r="I499" s="2"/>
      <c r="J499" s="3">
        <v>204750</v>
      </c>
    </row>
    <row r="500" spans="1:10" hidden="1" x14ac:dyDescent="0.25">
      <c r="A500" s="33" t="s">
        <v>131</v>
      </c>
      <c r="B500" s="33" t="s">
        <v>128</v>
      </c>
      <c r="C500" s="33">
        <v>2018</v>
      </c>
      <c r="D500" s="33" t="s">
        <v>58</v>
      </c>
      <c r="E500" t="s">
        <v>45</v>
      </c>
      <c r="F500" t="s">
        <v>46</v>
      </c>
      <c r="G500" t="s">
        <v>49</v>
      </c>
      <c r="H500" s="2" t="s">
        <v>27</v>
      </c>
      <c r="I500" s="2"/>
      <c r="J500" s="3">
        <v>16974.79</v>
      </c>
    </row>
    <row r="501" spans="1:10" hidden="1" x14ac:dyDescent="0.25">
      <c r="A501" s="33" t="s">
        <v>131</v>
      </c>
      <c r="B501" s="33" t="s">
        <v>128</v>
      </c>
      <c r="C501" s="33">
        <v>2018</v>
      </c>
      <c r="D501" s="33" t="s">
        <v>58</v>
      </c>
      <c r="E501" t="s">
        <v>45</v>
      </c>
      <c r="F501" t="s">
        <v>50</v>
      </c>
      <c r="G501" t="s">
        <v>56</v>
      </c>
      <c r="H501" s="2" t="s">
        <v>124</v>
      </c>
      <c r="I501" s="2"/>
      <c r="J501" s="3">
        <v>66300</v>
      </c>
    </row>
    <row r="502" spans="1:10" hidden="1" x14ac:dyDescent="0.25">
      <c r="A502" s="33" t="s">
        <v>131</v>
      </c>
      <c r="B502" s="33" t="s">
        <v>128</v>
      </c>
      <c r="C502" s="33">
        <v>2018</v>
      </c>
      <c r="D502" s="33" t="s">
        <v>58</v>
      </c>
      <c r="E502" t="s">
        <v>45</v>
      </c>
      <c r="F502" t="s">
        <v>50</v>
      </c>
      <c r="G502" t="s">
        <v>56</v>
      </c>
      <c r="H502" s="2" t="s">
        <v>98</v>
      </c>
      <c r="I502" s="2"/>
      <c r="J502" s="3">
        <v>62200</v>
      </c>
    </row>
    <row r="503" spans="1:10" hidden="1" x14ac:dyDescent="0.25">
      <c r="A503" s="33" t="s">
        <v>131</v>
      </c>
      <c r="B503" s="33" t="s">
        <v>128</v>
      </c>
      <c r="C503" s="33">
        <v>2018</v>
      </c>
      <c r="D503" s="33" t="s">
        <v>58</v>
      </c>
      <c r="E503" t="s">
        <v>45</v>
      </c>
      <c r="F503" t="s">
        <v>50</v>
      </c>
      <c r="G503" t="s">
        <v>56</v>
      </c>
      <c r="H503" s="2" t="s">
        <v>99</v>
      </c>
      <c r="I503" s="2"/>
      <c r="J503" s="3">
        <v>42328</v>
      </c>
    </row>
    <row r="504" spans="1:10" hidden="1" x14ac:dyDescent="0.25">
      <c r="A504" s="33" t="s">
        <v>131</v>
      </c>
      <c r="B504" s="33" t="s">
        <v>128</v>
      </c>
      <c r="C504" s="33">
        <v>2018</v>
      </c>
      <c r="D504" s="33" t="s">
        <v>58</v>
      </c>
      <c r="E504" t="s">
        <v>45</v>
      </c>
      <c r="F504" t="s">
        <v>50</v>
      </c>
      <c r="G504" t="s">
        <v>49</v>
      </c>
      <c r="H504" s="2" t="s">
        <v>30</v>
      </c>
      <c r="I504" s="2"/>
      <c r="J504" s="3">
        <v>253311.2</v>
      </c>
    </row>
    <row r="505" spans="1:10" hidden="1" x14ac:dyDescent="0.25">
      <c r="A505" s="33" t="s">
        <v>131</v>
      </c>
      <c r="B505" s="33" t="s">
        <v>128</v>
      </c>
      <c r="C505" s="33">
        <v>2018</v>
      </c>
      <c r="D505" s="33" t="s">
        <v>58</v>
      </c>
      <c r="E505" t="s">
        <v>112</v>
      </c>
      <c r="F505" t="s">
        <v>117</v>
      </c>
      <c r="G505" t="s">
        <v>53</v>
      </c>
      <c r="H505" s="2" t="s">
        <v>151</v>
      </c>
      <c r="I505" s="2"/>
      <c r="J505" s="3">
        <v>2180000</v>
      </c>
    </row>
    <row r="506" spans="1:10" hidden="1" x14ac:dyDescent="0.25">
      <c r="A506" s="33" t="s">
        <v>132</v>
      </c>
      <c r="B506" s="33" t="s">
        <v>128</v>
      </c>
      <c r="C506" s="33">
        <v>2019</v>
      </c>
      <c r="D506" s="33" t="s">
        <v>58</v>
      </c>
      <c r="E506" s="33" t="s">
        <v>52</v>
      </c>
      <c r="F506" s="33" t="s">
        <v>142</v>
      </c>
      <c r="G506" s="2" t="s">
        <v>8</v>
      </c>
      <c r="H506" s="2" t="s">
        <v>166</v>
      </c>
      <c r="I506" s="2"/>
      <c r="J506" s="3">
        <v>25210</v>
      </c>
    </row>
    <row r="507" spans="1:10" hidden="1" x14ac:dyDescent="0.25">
      <c r="A507" s="33" t="s">
        <v>132</v>
      </c>
      <c r="B507" s="33" t="s">
        <v>128</v>
      </c>
      <c r="C507" s="33">
        <v>2019</v>
      </c>
      <c r="D507" s="33" t="s">
        <v>58</v>
      </c>
      <c r="E507" s="33" t="s">
        <v>52</v>
      </c>
      <c r="F507" s="33" t="s">
        <v>142</v>
      </c>
      <c r="G507" s="2" t="s">
        <v>8</v>
      </c>
      <c r="H507" s="2" t="s">
        <v>9</v>
      </c>
      <c r="I507" s="2"/>
      <c r="J507" s="3">
        <v>2301703</v>
      </c>
    </row>
    <row r="508" spans="1:10" hidden="1" x14ac:dyDescent="0.25">
      <c r="A508" s="33" t="s">
        <v>132</v>
      </c>
      <c r="B508" s="33" t="s">
        <v>128</v>
      </c>
      <c r="C508" s="33">
        <v>2019</v>
      </c>
      <c r="D508" s="33" t="s">
        <v>58</v>
      </c>
      <c r="E508" s="33" t="s">
        <v>52</v>
      </c>
      <c r="F508" s="33" t="s">
        <v>142</v>
      </c>
      <c r="G508" s="2" t="s">
        <v>8</v>
      </c>
      <c r="H508" s="2" t="s">
        <v>167</v>
      </c>
      <c r="I508" s="2"/>
      <c r="J508" s="3">
        <v>15000</v>
      </c>
    </row>
    <row r="509" spans="1:10" hidden="1" x14ac:dyDescent="0.25">
      <c r="A509" s="33" t="s">
        <v>132</v>
      </c>
      <c r="B509" s="33" t="s">
        <v>128</v>
      </c>
      <c r="C509" s="33">
        <v>2019</v>
      </c>
      <c r="D509" s="33" t="s">
        <v>58</v>
      </c>
      <c r="E509" s="33" t="s">
        <v>52</v>
      </c>
      <c r="F509" s="2" t="s">
        <v>152</v>
      </c>
      <c r="G509" s="2" t="s">
        <v>149</v>
      </c>
      <c r="H509" s="2" t="s">
        <v>150</v>
      </c>
      <c r="I509" s="2"/>
      <c r="J509" s="3">
        <v>1217.81</v>
      </c>
    </row>
    <row r="510" spans="1:10" hidden="1" x14ac:dyDescent="0.25">
      <c r="A510" s="33" t="s">
        <v>132</v>
      </c>
      <c r="B510" s="33" t="s">
        <v>128</v>
      </c>
      <c r="C510" s="33">
        <v>2019</v>
      </c>
      <c r="D510" s="33" t="s">
        <v>58</v>
      </c>
      <c r="E510" t="s">
        <v>45</v>
      </c>
      <c r="F510" t="s">
        <v>46</v>
      </c>
      <c r="G510" t="s">
        <v>54</v>
      </c>
      <c r="H510" s="2" t="s">
        <v>11</v>
      </c>
      <c r="I510" s="2"/>
      <c r="J510" s="3">
        <v>1400000</v>
      </c>
    </row>
    <row r="511" spans="1:10" hidden="1" x14ac:dyDescent="0.25">
      <c r="A511" s="33" t="s">
        <v>132</v>
      </c>
      <c r="B511" s="33" t="s">
        <v>128</v>
      </c>
      <c r="C511" s="33">
        <v>2019</v>
      </c>
      <c r="D511" s="33" t="s">
        <v>58</v>
      </c>
      <c r="E511" t="s">
        <v>45</v>
      </c>
      <c r="F511" t="s">
        <v>46</v>
      </c>
      <c r="G511" t="s">
        <v>54</v>
      </c>
      <c r="H511" s="2" t="s">
        <v>12</v>
      </c>
      <c r="I511" s="2"/>
      <c r="J511" s="3">
        <v>97032</v>
      </c>
    </row>
    <row r="512" spans="1:10" hidden="1" x14ac:dyDescent="0.25">
      <c r="A512" s="33" t="s">
        <v>132</v>
      </c>
      <c r="B512" s="33" t="s">
        <v>128</v>
      </c>
      <c r="C512" s="33">
        <v>2019</v>
      </c>
      <c r="D512" s="33" t="s">
        <v>58</v>
      </c>
      <c r="E512" t="s">
        <v>45</v>
      </c>
      <c r="F512" t="s">
        <v>46</v>
      </c>
      <c r="G512" t="s">
        <v>54</v>
      </c>
      <c r="H512" s="2" t="s">
        <v>13</v>
      </c>
      <c r="I512" s="2"/>
      <c r="J512" s="3">
        <v>124703</v>
      </c>
    </row>
    <row r="513" spans="1:10" hidden="1" x14ac:dyDescent="0.25">
      <c r="A513" s="33" t="s">
        <v>132</v>
      </c>
      <c r="B513" s="33" t="s">
        <v>128</v>
      </c>
      <c r="C513" s="33">
        <v>2019</v>
      </c>
      <c r="D513" s="33" t="s">
        <v>58</v>
      </c>
      <c r="E513" t="s">
        <v>45</v>
      </c>
      <c r="F513" t="s">
        <v>46</v>
      </c>
      <c r="G513" t="s">
        <v>54</v>
      </c>
      <c r="H513" s="2" t="s">
        <v>14</v>
      </c>
      <c r="I513" s="2"/>
      <c r="J513" s="3">
        <v>14964</v>
      </c>
    </row>
    <row r="514" spans="1:10" hidden="1" x14ac:dyDescent="0.25">
      <c r="A514" s="33" t="s">
        <v>132</v>
      </c>
      <c r="B514" s="33" t="s">
        <v>128</v>
      </c>
      <c r="C514" s="33">
        <v>2019</v>
      </c>
      <c r="D514" s="33" t="s">
        <v>58</v>
      </c>
      <c r="E514" t="s">
        <v>45</v>
      </c>
      <c r="F514" t="s">
        <v>46</v>
      </c>
      <c r="G514" t="s">
        <v>54</v>
      </c>
      <c r="H514" s="2" t="s">
        <v>15</v>
      </c>
      <c r="I514" s="2"/>
      <c r="J514" s="3">
        <v>124703</v>
      </c>
    </row>
    <row r="515" spans="1:10" hidden="1" x14ac:dyDescent="0.25">
      <c r="A515" s="33" t="s">
        <v>132</v>
      </c>
      <c r="B515" s="33" t="s">
        <v>128</v>
      </c>
      <c r="C515" s="33">
        <v>2019</v>
      </c>
      <c r="D515" s="33" t="s">
        <v>58</v>
      </c>
      <c r="E515" t="s">
        <v>45</v>
      </c>
      <c r="F515" t="s">
        <v>46</v>
      </c>
      <c r="G515" t="s">
        <v>54</v>
      </c>
      <c r="H515" s="2" t="s">
        <v>16</v>
      </c>
      <c r="I515" s="2"/>
      <c r="J515" s="3">
        <v>58380</v>
      </c>
    </row>
    <row r="516" spans="1:10" hidden="1" x14ac:dyDescent="0.25">
      <c r="A516" s="33" t="s">
        <v>132</v>
      </c>
      <c r="B516" s="33" t="s">
        <v>128</v>
      </c>
      <c r="C516" s="33">
        <v>2019</v>
      </c>
      <c r="D516" s="33" t="s">
        <v>58</v>
      </c>
      <c r="E516" t="s">
        <v>45</v>
      </c>
      <c r="F516" t="s">
        <v>46</v>
      </c>
      <c r="G516" t="s">
        <v>54</v>
      </c>
      <c r="H516" s="2" t="s">
        <v>17</v>
      </c>
      <c r="I516" s="2"/>
      <c r="J516" s="3">
        <v>912000</v>
      </c>
    </row>
    <row r="517" spans="1:10" hidden="1" x14ac:dyDescent="0.25">
      <c r="A517" s="33" t="s">
        <v>132</v>
      </c>
      <c r="B517" s="33" t="s">
        <v>128</v>
      </c>
      <c r="C517" s="33">
        <v>2019</v>
      </c>
      <c r="D517" s="33" t="s">
        <v>58</v>
      </c>
      <c r="E517" t="s">
        <v>45</v>
      </c>
      <c r="F517" t="s">
        <v>46</v>
      </c>
      <c r="G517" t="s">
        <v>54</v>
      </c>
      <c r="H517" s="2" t="s">
        <v>18</v>
      </c>
      <c r="I517" s="2"/>
      <c r="J517" s="3">
        <v>7308</v>
      </c>
    </row>
    <row r="518" spans="1:10" hidden="1" x14ac:dyDescent="0.25">
      <c r="A518" s="33" t="s">
        <v>132</v>
      </c>
      <c r="B518" s="33" t="s">
        <v>128</v>
      </c>
      <c r="C518" s="33">
        <v>2019</v>
      </c>
      <c r="D518" s="33" t="s">
        <v>58</v>
      </c>
      <c r="E518" t="s">
        <v>45</v>
      </c>
      <c r="F518" t="s">
        <v>46</v>
      </c>
      <c r="G518" t="s">
        <v>54</v>
      </c>
      <c r="H518" s="2" t="s">
        <v>19</v>
      </c>
      <c r="I518" s="2"/>
      <c r="J518" s="3">
        <v>168000</v>
      </c>
    </row>
    <row r="519" spans="1:10" hidden="1" x14ac:dyDescent="0.25">
      <c r="A519" s="33" t="s">
        <v>132</v>
      </c>
      <c r="B519" s="33" t="s">
        <v>128</v>
      </c>
      <c r="C519" s="33">
        <v>2019</v>
      </c>
      <c r="D519" s="33" t="s">
        <v>58</v>
      </c>
      <c r="E519" t="s">
        <v>45</v>
      </c>
      <c r="F519" t="s">
        <v>46</v>
      </c>
      <c r="G519" t="s">
        <v>54</v>
      </c>
      <c r="H519" s="2" t="s">
        <v>20</v>
      </c>
      <c r="I519" s="2"/>
      <c r="J519" s="3">
        <v>56000</v>
      </c>
    </row>
    <row r="520" spans="1:10" hidden="1" x14ac:dyDescent="0.25">
      <c r="A520" s="33" t="s">
        <v>132</v>
      </c>
      <c r="B520" s="33" t="s">
        <v>128</v>
      </c>
      <c r="C520" s="33">
        <v>2019</v>
      </c>
      <c r="D520" s="33" t="s">
        <v>58</v>
      </c>
      <c r="E520" t="s">
        <v>45</v>
      </c>
      <c r="F520" t="s">
        <v>46</v>
      </c>
      <c r="G520" t="s">
        <v>118</v>
      </c>
      <c r="H520" s="2" t="s">
        <v>119</v>
      </c>
      <c r="I520" s="2"/>
      <c r="J520" s="3">
        <v>40621</v>
      </c>
    </row>
    <row r="521" spans="1:10" hidden="1" x14ac:dyDescent="0.25">
      <c r="A521" s="33" t="s">
        <v>132</v>
      </c>
      <c r="B521" s="33" t="s">
        <v>128</v>
      </c>
      <c r="C521" s="33">
        <v>2019</v>
      </c>
      <c r="D521" s="33" t="s">
        <v>58</v>
      </c>
      <c r="E521" t="s">
        <v>45</v>
      </c>
      <c r="F521" t="s">
        <v>46</v>
      </c>
      <c r="G521" t="s">
        <v>55</v>
      </c>
      <c r="H521" s="2" t="s">
        <v>22</v>
      </c>
      <c r="I521" s="2"/>
      <c r="J521" s="3">
        <v>800000</v>
      </c>
    </row>
    <row r="522" spans="1:10" hidden="1" x14ac:dyDescent="0.25">
      <c r="A522" s="33" t="s">
        <v>132</v>
      </c>
      <c r="B522" s="33" t="s">
        <v>128</v>
      </c>
      <c r="C522" s="33">
        <v>2019</v>
      </c>
      <c r="D522" s="33" t="s">
        <v>58</v>
      </c>
      <c r="E522" t="s">
        <v>45</v>
      </c>
      <c r="F522" t="s">
        <v>46</v>
      </c>
      <c r="G522" t="s">
        <v>47</v>
      </c>
      <c r="H522" s="2" t="s">
        <v>159</v>
      </c>
      <c r="I522" s="2"/>
      <c r="J522" s="3">
        <v>102800</v>
      </c>
    </row>
    <row r="523" spans="1:10" hidden="1" x14ac:dyDescent="0.25">
      <c r="A523" s="33" t="s">
        <v>132</v>
      </c>
      <c r="B523" s="33" t="s">
        <v>128</v>
      </c>
      <c r="C523" s="33">
        <v>2019</v>
      </c>
      <c r="D523" s="33" t="s">
        <v>58</v>
      </c>
      <c r="E523" t="s">
        <v>45</v>
      </c>
      <c r="F523" t="s">
        <v>46</v>
      </c>
      <c r="G523" t="s">
        <v>49</v>
      </c>
      <c r="H523" s="2" t="s">
        <v>27</v>
      </c>
      <c r="I523" s="2"/>
      <c r="J523" s="3">
        <v>147200</v>
      </c>
    </row>
    <row r="524" spans="1:10" hidden="1" x14ac:dyDescent="0.25">
      <c r="A524" s="33" t="s">
        <v>132</v>
      </c>
      <c r="B524" s="33" t="s">
        <v>128</v>
      </c>
      <c r="C524" s="33">
        <v>2019</v>
      </c>
      <c r="D524" s="33" t="s">
        <v>58</v>
      </c>
      <c r="E524" t="s">
        <v>45</v>
      </c>
      <c r="F524" t="s">
        <v>50</v>
      </c>
      <c r="G524" t="s">
        <v>56</v>
      </c>
      <c r="H524" s="2" t="s">
        <v>124</v>
      </c>
      <c r="I524" s="2"/>
      <c r="J524" s="3">
        <v>66700</v>
      </c>
    </row>
    <row r="525" spans="1:10" hidden="1" x14ac:dyDescent="0.25">
      <c r="A525" s="33" t="s">
        <v>132</v>
      </c>
      <c r="B525" s="33" t="s">
        <v>128</v>
      </c>
      <c r="C525" s="33">
        <v>2019</v>
      </c>
      <c r="D525" s="33" t="s">
        <v>58</v>
      </c>
      <c r="E525" t="s">
        <v>45</v>
      </c>
      <c r="F525" t="s">
        <v>50</v>
      </c>
      <c r="G525" t="s">
        <v>56</v>
      </c>
      <c r="H525" s="2" t="s">
        <v>98</v>
      </c>
      <c r="I525" s="2"/>
      <c r="J525" s="3">
        <v>24100</v>
      </c>
    </row>
    <row r="526" spans="1:10" hidden="1" x14ac:dyDescent="0.25">
      <c r="A526" s="33" t="s">
        <v>132</v>
      </c>
      <c r="B526" s="33" t="s">
        <v>128</v>
      </c>
      <c r="C526" s="33">
        <v>2019</v>
      </c>
      <c r="D526" s="33" t="s">
        <v>58</v>
      </c>
      <c r="E526" t="s">
        <v>45</v>
      </c>
      <c r="F526" t="s">
        <v>50</v>
      </c>
      <c r="G526" t="s">
        <v>56</v>
      </c>
      <c r="H526" s="2" t="s">
        <v>99</v>
      </c>
      <c r="I526" s="2"/>
      <c r="J526" s="3">
        <v>18269</v>
      </c>
    </row>
    <row r="527" spans="1:10" hidden="1" x14ac:dyDescent="0.25">
      <c r="A527" s="33" t="s">
        <v>132</v>
      </c>
      <c r="B527" s="33" t="s">
        <v>128</v>
      </c>
      <c r="C527" s="33">
        <v>2019</v>
      </c>
      <c r="D527" s="33" t="s">
        <v>58</v>
      </c>
      <c r="E527" t="s">
        <v>45</v>
      </c>
      <c r="F527" t="s">
        <v>50</v>
      </c>
      <c r="G527" t="s">
        <v>49</v>
      </c>
      <c r="H527" s="2" t="s">
        <v>30</v>
      </c>
      <c r="I527" s="2"/>
      <c r="J527" s="3">
        <v>315332</v>
      </c>
    </row>
    <row r="528" spans="1:10" hidden="1" x14ac:dyDescent="0.25">
      <c r="A528" s="33" t="s">
        <v>132</v>
      </c>
      <c r="B528" s="33" t="s">
        <v>128</v>
      </c>
      <c r="C528" s="33">
        <v>2019</v>
      </c>
      <c r="D528" s="33" t="s">
        <v>58</v>
      </c>
      <c r="E528" s="33" t="s">
        <v>112</v>
      </c>
      <c r="F528" s="33" t="s">
        <v>117</v>
      </c>
      <c r="G528" s="2" t="s">
        <v>53</v>
      </c>
      <c r="H528" s="2" t="s">
        <v>194</v>
      </c>
      <c r="I528" s="2"/>
      <c r="J528" s="3">
        <v>761530</v>
      </c>
    </row>
    <row r="529" spans="1:10" hidden="1" x14ac:dyDescent="0.25">
      <c r="A529" s="33" t="s">
        <v>133</v>
      </c>
      <c r="B529" s="33" t="s">
        <v>128</v>
      </c>
      <c r="C529" s="33">
        <v>2019</v>
      </c>
      <c r="D529" s="33" t="s">
        <v>58</v>
      </c>
      <c r="E529" t="s">
        <v>52</v>
      </c>
      <c r="F529" t="s">
        <v>142</v>
      </c>
      <c r="G529" t="s">
        <v>8</v>
      </c>
      <c r="H529" s="2" t="s">
        <v>9</v>
      </c>
      <c r="I529" s="2"/>
      <c r="J529" s="3">
        <v>4178151</v>
      </c>
    </row>
    <row r="530" spans="1:10" hidden="1" x14ac:dyDescent="0.25">
      <c r="A530" s="33" t="s">
        <v>133</v>
      </c>
      <c r="B530" s="33" t="s">
        <v>128</v>
      </c>
      <c r="C530" s="33">
        <v>2019</v>
      </c>
      <c r="D530" s="33" t="s">
        <v>58</v>
      </c>
      <c r="E530" t="s">
        <v>45</v>
      </c>
      <c r="F530" t="s">
        <v>46</v>
      </c>
      <c r="G530" t="s">
        <v>54</v>
      </c>
      <c r="H530" s="2" t="s">
        <v>11</v>
      </c>
      <c r="I530" s="2"/>
      <c r="J530" s="3">
        <v>1400000</v>
      </c>
    </row>
    <row r="531" spans="1:10" hidden="1" x14ac:dyDescent="0.25">
      <c r="A531" s="33" t="s">
        <v>133</v>
      </c>
      <c r="B531" s="33" t="s">
        <v>128</v>
      </c>
      <c r="C531" s="33">
        <v>2019</v>
      </c>
      <c r="D531" s="33" t="s">
        <v>58</v>
      </c>
      <c r="E531" t="s">
        <v>45</v>
      </c>
      <c r="F531" t="s">
        <v>46</v>
      </c>
      <c r="G531" t="s">
        <v>54</v>
      </c>
      <c r="H531" s="2" t="s">
        <v>12</v>
      </c>
      <c r="I531" s="2"/>
      <c r="J531" s="3">
        <v>97032</v>
      </c>
    </row>
    <row r="532" spans="1:10" hidden="1" x14ac:dyDescent="0.25">
      <c r="A532" s="33" t="s">
        <v>133</v>
      </c>
      <c r="B532" s="33" t="s">
        <v>128</v>
      </c>
      <c r="C532" s="33">
        <v>2019</v>
      </c>
      <c r="D532" s="33" t="s">
        <v>58</v>
      </c>
      <c r="E532" t="s">
        <v>45</v>
      </c>
      <c r="F532" t="s">
        <v>46</v>
      </c>
      <c r="G532" t="s">
        <v>54</v>
      </c>
      <c r="H532" s="2" t="s">
        <v>13</v>
      </c>
      <c r="I532" s="2"/>
      <c r="J532" s="3">
        <v>124703</v>
      </c>
    </row>
    <row r="533" spans="1:10" hidden="1" x14ac:dyDescent="0.25">
      <c r="A533" s="33" t="s">
        <v>133</v>
      </c>
      <c r="B533" s="33" t="s">
        <v>128</v>
      </c>
      <c r="C533" s="33">
        <v>2019</v>
      </c>
      <c r="D533" s="33" t="s">
        <v>58</v>
      </c>
      <c r="E533" t="s">
        <v>45</v>
      </c>
      <c r="F533" t="s">
        <v>46</v>
      </c>
      <c r="G533" t="s">
        <v>54</v>
      </c>
      <c r="H533" s="2" t="s">
        <v>14</v>
      </c>
      <c r="I533" s="2"/>
      <c r="J533" s="3">
        <v>14964</v>
      </c>
    </row>
    <row r="534" spans="1:10" hidden="1" x14ac:dyDescent="0.25">
      <c r="A534" s="33" t="s">
        <v>133</v>
      </c>
      <c r="B534" s="33" t="s">
        <v>128</v>
      </c>
      <c r="C534" s="33">
        <v>2019</v>
      </c>
      <c r="D534" s="33" t="s">
        <v>58</v>
      </c>
      <c r="E534" t="s">
        <v>45</v>
      </c>
      <c r="F534" t="s">
        <v>46</v>
      </c>
      <c r="G534" t="s">
        <v>54</v>
      </c>
      <c r="H534" s="2" t="s">
        <v>15</v>
      </c>
      <c r="I534" s="2"/>
      <c r="J534" s="3">
        <v>124703</v>
      </c>
    </row>
    <row r="535" spans="1:10" hidden="1" x14ac:dyDescent="0.25">
      <c r="A535" s="33" t="s">
        <v>133</v>
      </c>
      <c r="B535" s="33" t="s">
        <v>128</v>
      </c>
      <c r="C535" s="33">
        <v>2019</v>
      </c>
      <c r="D535" s="33" t="s">
        <v>58</v>
      </c>
      <c r="E535" t="s">
        <v>45</v>
      </c>
      <c r="F535" t="s">
        <v>46</v>
      </c>
      <c r="G535" t="s">
        <v>54</v>
      </c>
      <c r="H535" s="2" t="s">
        <v>16</v>
      </c>
      <c r="I535" s="2"/>
      <c r="J535" s="3">
        <v>58380</v>
      </c>
    </row>
    <row r="536" spans="1:10" hidden="1" x14ac:dyDescent="0.25">
      <c r="A536" s="33" t="s">
        <v>133</v>
      </c>
      <c r="B536" s="33" t="s">
        <v>128</v>
      </c>
      <c r="C536" s="33">
        <v>2019</v>
      </c>
      <c r="D536" s="33" t="s">
        <v>58</v>
      </c>
      <c r="E536" t="s">
        <v>45</v>
      </c>
      <c r="F536" t="s">
        <v>46</v>
      </c>
      <c r="G536" t="s">
        <v>54</v>
      </c>
      <c r="H536" s="2" t="s">
        <v>17</v>
      </c>
      <c r="I536" s="2"/>
      <c r="J536" s="3">
        <v>912000</v>
      </c>
    </row>
    <row r="537" spans="1:10" hidden="1" x14ac:dyDescent="0.25">
      <c r="A537" s="33" t="s">
        <v>133</v>
      </c>
      <c r="B537" s="33" t="s">
        <v>128</v>
      </c>
      <c r="C537" s="33">
        <v>2019</v>
      </c>
      <c r="D537" s="33" t="s">
        <v>58</v>
      </c>
      <c r="E537" t="s">
        <v>45</v>
      </c>
      <c r="F537" t="s">
        <v>46</v>
      </c>
      <c r="G537" t="s">
        <v>54</v>
      </c>
      <c r="H537" s="2" t="s">
        <v>18</v>
      </c>
      <c r="I537" s="2"/>
      <c r="J537" s="3">
        <v>7308</v>
      </c>
    </row>
    <row r="538" spans="1:10" hidden="1" x14ac:dyDescent="0.25">
      <c r="A538" s="33" t="s">
        <v>133</v>
      </c>
      <c r="B538" s="33" t="s">
        <v>128</v>
      </c>
      <c r="C538" s="33">
        <v>2019</v>
      </c>
      <c r="D538" s="33" t="s">
        <v>58</v>
      </c>
      <c r="E538" t="s">
        <v>45</v>
      </c>
      <c r="F538" t="s">
        <v>46</v>
      </c>
      <c r="G538" t="s">
        <v>54</v>
      </c>
      <c r="H538" s="2" t="s">
        <v>19</v>
      </c>
      <c r="I538" s="2"/>
      <c r="J538" s="3">
        <v>168000</v>
      </c>
    </row>
    <row r="539" spans="1:10" hidden="1" x14ac:dyDescent="0.25">
      <c r="A539" s="33" t="s">
        <v>133</v>
      </c>
      <c r="B539" s="33" t="s">
        <v>128</v>
      </c>
      <c r="C539" s="33">
        <v>2019</v>
      </c>
      <c r="D539" s="33" t="s">
        <v>58</v>
      </c>
      <c r="E539" t="s">
        <v>45</v>
      </c>
      <c r="F539" t="s">
        <v>46</v>
      </c>
      <c r="G539" t="s">
        <v>54</v>
      </c>
      <c r="H539" s="2" t="s">
        <v>20</v>
      </c>
      <c r="I539" s="2"/>
      <c r="J539" s="3">
        <v>56000</v>
      </c>
    </row>
    <row r="540" spans="1:10" hidden="1" x14ac:dyDescent="0.25">
      <c r="A540" s="33" t="s">
        <v>133</v>
      </c>
      <c r="B540" s="33" t="s">
        <v>128</v>
      </c>
      <c r="C540" s="33">
        <v>2019</v>
      </c>
      <c r="D540" s="33" t="s">
        <v>58</v>
      </c>
      <c r="E540" t="s">
        <v>45</v>
      </c>
      <c r="F540" t="s">
        <v>46</v>
      </c>
      <c r="G540" t="s">
        <v>118</v>
      </c>
      <c r="H540" s="2" t="s">
        <v>119</v>
      </c>
      <c r="I540" s="2"/>
      <c r="J540" s="3">
        <v>390621</v>
      </c>
    </row>
    <row r="541" spans="1:10" hidden="1" x14ac:dyDescent="0.25">
      <c r="A541" s="33" t="s">
        <v>133</v>
      </c>
      <c r="B541" s="33" t="s">
        <v>128</v>
      </c>
      <c r="C541" s="33">
        <v>2019</v>
      </c>
      <c r="D541" s="33" t="s">
        <v>58</v>
      </c>
      <c r="E541" t="s">
        <v>45</v>
      </c>
      <c r="F541" t="s">
        <v>46</v>
      </c>
      <c r="G541" t="s">
        <v>55</v>
      </c>
      <c r="H541" s="2" t="s">
        <v>22</v>
      </c>
      <c r="I541" s="2"/>
      <c r="J541" s="3">
        <v>800000</v>
      </c>
    </row>
    <row r="542" spans="1:10" hidden="1" x14ac:dyDescent="0.25">
      <c r="A542" s="33" t="s">
        <v>133</v>
      </c>
      <c r="B542" s="33" t="s">
        <v>128</v>
      </c>
      <c r="C542" s="33">
        <v>2019</v>
      </c>
      <c r="D542" s="33" t="s">
        <v>58</v>
      </c>
      <c r="E542" t="s">
        <v>45</v>
      </c>
      <c r="F542" t="s">
        <v>46</v>
      </c>
      <c r="G542" t="s">
        <v>47</v>
      </c>
      <c r="H542" s="2" t="s">
        <v>24</v>
      </c>
      <c r="I542" s="2"/>
      <c r="J542" s="3">
        <v>248000</v>
      </c>
    </row>
    <row r="543" spans="1:10" hidden="1" x14ac:dyDescent="0.25">
      <c r="A543" s="33" t="s">
        <v>133</v>
      </c>
      <c r="B543" s="33" t="s">
        <v>128</v>
      </c>
      <c r="C543" s="33">
        <v>2019</v>
      </c>
      <c r="D543" s="33" t="s">
        <v>58</v>
      </c>
      <c r="E543" t="s">
        <v>45</v>
      </c>
      <c r="F543" t="s">
        <v>50</v>
      </c>
      <c r="G543" t="s">
        <v>56</v>
      </c>
      <c r="H543" s="2" t="s">
        <v>124</v>
      </c>
      <c r="I543" s="2"/>
      <c r="J543" s="3">
        <v>11792</v>
      </c>
    </row>
    <row r="544" spans="1:10" hidden="1" x14ac:dyDescent="0.25">
      <c r="A544" s="33" t="s">
        <v>133</v>
      </c>
      <c r="B544" s="33" t="s">
        <v>128</v>
      </c>
      <c r="C544" s="33">
        <v>2019</v>
      </c>
      <c r="D544" s="33" t="s">
        <v>58</v>
      </c>
      <c r="E544" t="s">
        <v>45</v>
      </c>
      <c r="F544" t="s">
        <v>50</v>
      </c>
      <c r="G544" t="s">
        <v>56</v>
      </c>
      <c r="H544" s="2" t="s">
        <v>98</v>
      </c>
      <c r="I544" s="2"/>
      <c r="J544" s="3">
        <v>79100</v>
      </c>
    </row>
    <row r="545" spans="1:10" hidden="1" x14ac:dyDescent="0.25">
      <c r="A545" s="33" t="s">
        <v>133</v>
      </c>
      <c r="B545" s="33" t="s">
        <v>128</v>
      </c>
      <c r="C545" s="33">
        <v>2019</v>
      </c>
      <c r="D545" s="33" t="s">
        <v>58</v>
      </c>
      <c r="E545" t="s">
        <v>45</v>
      </c>
      <c r="F545" t="s">
        <v>50</v>
      </c>
      <c r="G545" t="s">
        <v>56</v>
      </c>
      <c r="H545" s="2" t="s">
        <v>29</v>
      </c>
      <c r="I545" s="2"/>
      <c r="J545" s="3">
        <v>163869</v>
      </c>
    </row>
    <row r="546" spans="1:10" hidden="1" x14ac:dyDescent="0.25">
      <c r="A546" s="33" t="s">
        <v>133</v>
      </c>
      <c r="B546" s="33" t="s">
        <v>128</v>
      </c>
      <c r="C546" s="33">
        <v>2019</v>
      </c>
      <c r="D546" s="33" t="s">
        <v>58</v>
      </c>
      <c r="E546" t="s">
        <v>45</v>
      </c>
      <c r="F546" t="s">
        <v>50</v>
      </c>
      <c r="G546" t="s">
        <v>56</v>
      </c>
      <c r="H546" s="2" t="s">
        <v>99</v>
      </c>
      <c r="I546" s="2"/>
      <c r="J546" s="3">
        <v>20435</v>
      </c>
    </row>
    <row r="547" spans="1:10" hidden="1" x14ac:dyDescent="0.25">
      <c r="A547" s="33" t="s">
        <v>133</v>
      </c>
      <c r="B547" s="33" t="s">
        <v>128</v>
      </c>
      <c r="C547" s="33">
        <v>2019</v>
      </c>
      <c r="D547" s="33" t="s">
        <v>58</v>
      </c>
      <c r="E547" t="s">
        <v>45</v>
      </c>
      <c r="F547" t="s">
        <v>50</v>
      </c>
      <c r="G547" t="s">
        <v>49</v>
      </c>
      <c r="H547" s="2" t="s">
        <v>30</v>
      </c>
      <c r="I547" s="2"/>
      <c r="J547" s="3">
        <v>229.69</v>
      </c>
    </row>
    <row r="548" spans="1:10" hidden="1" x14ac:dyDescent="0.25">
      <c r="A548" s="33" t="s">
        <v>133</v>
      </c>
      <c r="B548" s="33" t="s">
        <v>128</v>
      </c>
      <c r="C548" s="33">
        <v>2019</v>
      </c>
      <c r="D548" s="33" t="s">
        <v>58</v>
      </c>
      <c r="E548" t="s">
        <v>112</v>
      </c>
      <c r="F548" t="s">
        <v>117</v>
      </c>
      <c r="G548" t="s">
        <v>53</v>
      </c>
      <c r="H548" s="2" t="s">
        <v>194</v>
      </c>
      <c r="I548" s="2"/>
      <c r="J548" s="3">
        <v>761530</v>
      </c>
    </row>
    <row r="549" spans="1:10" hidden="1" x14ac:dyDescent="0.25">
      <c r="A549" s="20" t="s">
        <v>51</v>
      </c>
      <c r="B549" s="20" t="s">
        <v>129</v>
      </c>
      <c r="C549" s="20">
        <v>2019</v>
      </c>
      <c r="D549" s="20" t="s">
        <v>58</v>
      </c>
      <c r="E549" s="20" t="s">
        <v>52</v>
      </c>
      <c r="F549" s="20" t="s">
        <v>142</v>
      </c>
      <c r="G549" s="20" t="s">
        <v>53</v>
      </c>
      <c r="H549" s="21" t="s">
        <v>9</v>
      </c>
      <c r="I549" s="21"/>
      <c r="J549" s="22">
        <v>2400000</v>
      </c>
    </row>
    <row r="550" spans="1:10" hidden="1" x14ac:dyDescent="0.25">
      <c r="A550" s="20" t="s">
        <v>51</v>
      </c>
      <c r="B550" s="20" t="s">
        <v>129</v>
      </c>
      <c r="C550" s="20">
        <v>2019</v>
      </c>
      <c r="D550" s="20" t="s">
        <v>121</v>
      </c>
      <c r="E550" s="20" t="s">
        <v>52</v>
      </c>
      <c r="F550" s="20" t="s">
        <v>142</v>
      </c>
      <c r="G550" s="20" t="s">
        <v>53</v>
      </c>
      <c r="H550" s="21" t="s">
        <v>9</v>
      </c>
      <c r="I550" s="21"/>
      <c r="J550" s="22">
        <v>2800000</v>
      </c>
    </row>
    <row r="551" spans="1:10" hidden="1" x14ac:dyDescent="0.25">
      <c r="A551" s="20" t="s">
        <v>51</v>
      </c>
      <c r="B551" s="20" t="s">
        <v>129</v>
      </c>
      <c r="C551" s="20">
        <v>2019</v>
      </c>
      <c r="D551" t="s">
        <v>58</v>
      </c>
      <c r="E551" t="s">
        <v>112</v>
      </c>
      <c r="F551" s="20" t="s">
        <v>117</v>
      </c>
      <c r="G551" s="20" t="s">
        <v>53</v>
      </c>
      <c r="H551" s="2" t="s">
        <v>111</v>
      </c>
      <c r="I551" s="2"/>
      <c r="J551" s="18">
        <v>0</v>
      </c>
    </row>
    <row r="552" spans="1:10" hidden="1" x14ac:dyDescent="0.25">
      <c r="A552" s="20" t="s">
        <v>51</v>
      </c>
      <c r="B552" s="20" t="s">
        <v>129</v>
      </c>
      <c r="C552" s="20">
        <v>2019</v>
      </c>
      <c r="D552" t="s">
        <v>58</v>
      </c>
      <c r="E552" t="s">
        <v>112</v>
      </c>
      <c r="F552" s="20" t="s">
        <v>117</v>
      </c>
      <c r="G552" s="20" t="s">
        <v>53</v>
      </c>
      <c r="H552" s="2" t="s">
        <v>113</v>
      </c>
      <c r="I552" s="2"/>
      <c r="J552" s="18">
        <v>300000</v>
      </c>
    </row>
    <row r="553" spans="1:10" hidden="1" x14ac:dyDescent="0.25">
      <c r="A553" s="20" t="s">
        <v>51</v>
      </c>
      <c r="B553" s="20" t="s">
        <v>129</v>
      </c>
      <c r="C553" s="20">
        <v>2019</v>
      </c>
      <c r="D553" t="s">
        <v>58</v>
      </c>
      <c r="E553" t="s">
        <v>112</v>
      </c>
      <c r="F553" s="20" t="s">
        <v>117</v>
      </c>
      <c r="G553" s="20" t="s">
        <v>53</v>
      </c>
      <c r="H553" s="2" t="s">
        <v>120</v>
      </c>
      <c r="I553" s="2"/>
      <c r="J553" s="18">
        <v>150000</v>
      </c>
    </row>
    <row r="554" spans="1:10" hidden="1" x14ac:dyDescent="0.25">
      <c r="A554" s="20" t="s">
        <v>51</v>
      </c>
      <c r="B554" s="20" t="s">
        <v>129</v>
      </c>
      <c r="C554" s="20">
        <v>2019</v>
      </c>
      <c r="D554" t="s">
        <v>58</v>
      </c>
      <c r="E554" t="s">
        <v>112</v>
      </c>
      <c r="F554" s="20" t="s">
        <v>117</v>
      </c>
      <c r="G554" s="20" t="s">
        <v>53</v>
      </c>
      <c r="H554" s="2" t="s">
        <v>169</v>
      </c>
      <c r="I554" s="2"/>
      <c r="J554" s="18">
        <v>200000</v>
      </c>
    </row>
    <row r="555" spans="1:10" hidden="1" x14ac:dyDescent="0.25">
      <c r="A555" s="20" t="s">
        <v>51</v>
      </c>
      <c r="B555" s="20" t="s">
        <v>129</v>
      </c>
      <c r="C555" s="20">
        <v>2019</v>
      </c>
      <c r="D555" t="s">
        <v>58</v>
      </c>
      <c r="E555" t="s">
        <v>45</v>
      </c>
      <c r="F555" t="s">
        <v>46</v>
      </c>
      <c r="G555" t="s">
        <v>54</v>
      </c>
      <c r="H555" s="2" t="s">
        <v>11</v>
      </c>
      <c r="I555" s="2"/>
      <c r="J555" s="18">
        <v>1400000</v>
      </c>
    </row>
    <row r="556" spans="1:10" hidden="1" x14ac:dyDescent="0.25">
      <c r="A556" s="20" t="s">
        <v>51</v>
      </c>
      <c r="B556" s="20" t="s">
        <v>129</v>
      </c>
      <c r="C556" s="20">
        <v>2019</v>
      </c>
      <c r="D556" t="s">
        <v>58</v>
      </c>
      <c r="E556" t="s">
        <v>45</v>
      </c>
      <c r="F556" t="s">
        <v>46</v>
      </c>
      <c r="G556" t="s">
        <v>54</v>
      </c>
      <c r="H556" s="2" t="s">
        <v>12</v>
      </c>
      <c r="I556" s="2"/>
      <c r="J556" s="18">
        <v>88211</v>
      </c>
    </row>
    <row r="557" spans="1:10" hidden="1" x14ac:dyDescent="0.25">
      <c r="A557" s="20" t="s">
        <v>51</v>
      </c>
      <c r="B557" s="20" t="s">
        <v>129</v>
      </c>
      <c r="C557" s="20">
        <v>2019</v>
      </c>
      <c r="D557" t="s">
        <v>58</v>
      </c>
      <c r="E557" t="s">
        <v>45</v>
      </c>
      <c r="F557" t="s">
        <v>46</v>
      </c>
      <c r="G557" t="s">
        <v>54</v>
      </c>
      <c r="H557" s="2" t="s">
        <v>13</v>
      </c>
      <c r="I557" s="2"/>
      <c r="J557" s="18">
        <v>124017.58333333334</v>
      </c>
    </row>
    <row r="558" spans="1:10" hidden="1" x14ac:dyDescent="0.25">
      <c r="A558" s="20" t="s">
        <v>51</v>
      </c>
      <c r="B558" s="20" t="s">
        <v>129</v>
      </c>
      <c r="C558" s="20">
        <v>2019</v>
      </c>
      <c r="D558" t="s">
        <v>58</v>
      </c>
      <c r="E558" t="s">
        <v>45</v>
      </c>
      <c r="F558" t="s">
        <v>46</v>
      </c>
      <c r="G558" t="s">
        <v>54</v>
      </c>
      <c r="H558" s="2" t="s">
        <v>14</v>
      </c>
      <c r="I558" s="2"/>
      <c r="J558" s="18">
        <v>14882.11</v>
      </c>
    </row>
    <row r="559" spans="1:10" hidden="1" x14ac:dyDescent="0.25">
      <c r="A559" s="20" t="s">
        <v>51</v>
      </c>
      <c r="B559" s="20" t="s">
        <v>129</v>
      </c>
      <c r="C559" s="20">
        <v>2019</v>
      </c>
      <c r="D559" t="s">
        <v>58</v>
      </c>
      <c r="E559" t="s">
        <v>45</v>
      </c>
      <c r="F559" t="s">
        <v>46</v>
      </c>
      <c r="G559" t="s">
        <v>54</v>
      </c>
      <c r="H559" s="2" t="s">
        <v>15</v>
      </c>
      <c r="I559" s="2"/>
      <c r="J559" s="18">
        <v>124017.58333333334</v>
      </c>
    </row>
    <row r="560" spans="1:10" hidden="1" x14ac:dyDescent="0.25">
      <c r="A560" s="20" t="s">
        <v>51</v>
      </c>
      <c r="B560" s="20" t="s">
        <v>129</v>
      </c>
      <c r="C560" s="20">
        <v>2019</v>
      </c>
      <c r="D560" t="s">
        <v>58</v>
      </c>
      <c r="E560" t="s">
        <v>45</v>
      </c>
      <c r="F560" t="s">
        <v>46</v>
      </c>
      <c r="G560" t="s">
        <v>54</v>
      </c>
      <c r="H560" s="2" t="s">
        <v>16</v>
      </c>
      <c r="I560" s="2"/>
      <c r="J560" s="18">
        <v>58333.333333333328</v>
      </c>
    </row>
    <row r="561" spans="1:10" hidden="1" x14ac:dyDescent="0.25">
      <c r="A561" s="20" t="s">
        <v>51</v>
      </c>
      <c r="B561" s="20" t="s">
        <v>129</v>
      </c>
      <c r="C561" s="20">
        <v>2019</v>
      </c>
      <c r="D561" t="s">
        <v>58</v>
      </c>
      <c r="E561" t="s">
        <v>45</v>
      </c>
      <c r="F561" t="s">
        <v>46</v>
      </c>
      <c r="G561" t="s">
        <v>54</v>
      </c>
      <c r="H561" s="2" t="s">
        <v>17</v>
      </c>
      <c r="I561" s="2"/>
      <c r="J561" s="18">
        <v>88211</v>
      </c>
    </row>
    <row r="562" spans="1:10" hidden="1" x14ac:dyDescent="0.25">
      <c r="A562" s="20" t="s">
        <v>51</v>
      </c>
      <c r="B562" s="20" t="s">
        <v>129</v>
      </c>
      <c r="C562" s="20">
        <v>2019</v>
      </c>
      <c r="D562" t="s">
        <v>58</v>
      </c>
      <c r="E562" t="s">
        <v>45</v>
      </c>
      <c r="F562" t="s">
        <v>46</v>
      </c>
      <c r="G562" t="s">
        <v>54</v>
      </c>
      <c r="H562" s="2" t="s">
        <v>18</v>
      </c>
      <c r="I562" s="2"/>
      <c r="J562" s="18">
        <v>7308</v>
      </c>
    </row>
    <row r="563" spans="1:10" hidden="1" x14ac:dyDescent="0.25">
      <c r="A563" s="20" t="s">
        <v>51</v>
      </c>
      <c r="B563" s="20" t="s">
        <v>129</v>
      </c>
      <c r="C563" s="20">
        <v>2019</v>
      </c>
      <c r="D563" t="s">
        <v>58</v>
      </c>
      <c r="E563" t="s">
        <v>45</v>
      </c>
      <c r="F563" t="s">
        <v>46</v>
      </c>
      <c r="G563" t="s">
        <v>54</v>
      </c>
      <c r="H563" s="2" t="s">
        <v>19</v>
      </c>
      <c r="I563" s="2"/>
      <c r="J563" s="18">
        <v>168000</v>
      </c>
    </row>
    <row r="564" spans="1:10" hidden="1" x14ac:dyDescent="0.25">
      <c r="A564" s="20" t="s">
        <v>51</v>
      </c>
      <c r="B564" s="20" t="s">
        <v>129</v>
      </c>
      <c r="C564" s="20">
        <v>2019</v>
      </c>
      <c r="D564" t="s">
        <v>58</v>
      </c>
      <c r="E564" t="s">
        <v>45</v>
      </c>
      <c r="F564" t="s">
        <v>46</v>
      </c>
      <c r="G564" t="s">
        <v>54</v>
      </c>
      <c r="H564" s="2" t="s">
        <v>20</v>
      </c>
      <c r="I564" s="2"/>
      <c r="J564" s="18">
        <v>56000</v>
      </c>
    </row>
    <row r="565" spans="1:10" hidden="1" x14ac:dyDescent="0.25">
      <c r="A565" s="20" t="s">
        <v>51</v>
      </c>
      <c r="B565" s="20" t="s">
        <v>129</v>
      </c>
      <c r="C565" s="20">
        <v>2019</v>
      </c>
      <c r="D565" t="s">
        <v>58</v>
      </c>
      <c r="E565" t="s">
        <v>45</v>
      </c>
      <c r="F565" t="s">
        <v>46</v>
      </c>
      <c r="G565" t="s">
        <v>54</v>
      </c>
      <c r="H565" s="2" t="s">
        <v>20</v>
      </c>
      <c r="I565" s="2"/>
      <c r="J565" s="18">
        <v>56000</v>
      </c>
    </row>
    <row r="566" spans="1:10" hidden="1" x14ac:dyDescent="0.25">
      <c r="A566" s="20" t="s">
        <v>51</v>
      </c>
      <c r="B566" s="20" t="s">
        <v>129</v>
      </c>
      <c r="C566" s="20">
        <v>2019</v>
      </c>
      <c r="D566" t="s">
        <v>58</v>
      </c>
      <c r="E566" t="s">
        <v>45</v>
      </c>
      <c r="F566" t="s">
        <v>46</v>
      </c>
      <c r="G566" t="s">
        <v>118</v>
      </c>
      <c r="H566" s="2" t="s">
        <v>119</v>
      </c>
      <c r="I566" s="2"/>
      <c r="J566" s="18">
        <v>390621</v>
      </c>
    </row>
    <row r="567" spans="1:10" hidden="1" x14ac:dyDescent="0.25">
      <c r="A567" s="20" t="s">
        <v>51</v>
      </c>
      <c r="B567" s="20" t="s">
        <v>129</v>
      </c>
      <c r="C567" s="20">
        <v>2019</v>
      </c>
      <c r="D567" t="s">
        <v>58</v>
      </c>
      <c r="E567" t="s">
        <v>45</v>
      </c>
      <c r="F567" t="s">
        <v>46</v>
      </c>
      <c r="G567" t="s">
        <v>109</v>
      </c>
      <c r="H567" s="2" t="s">
        <v>108</v>
      </c>
      <c r="I567" s="2"/>
      <c r="J567" s="18"/>
    </row>
    <row r="568" spans="1:10" hidden="1" x14ac:dyDescent="0.25">
      <c r="A568" s="20" t="s">
        <v>51</v>
      </c>
      <c r="B568" s="20" t="s">
        <v>129</v>
      </c>
      <c r="C568" s="20">
        <v>2019</v>
      </c>
      <c r="D568" t="s">
        <v>58</v>
      </c>
      <c r="E568" t="s">
        <v>45</v>
      </c>
      <c r="F568" t="s">
        <v>46</v>
      </c>
      <c r="G568" t="s">
        <v>55</v>
      </c>
      <c r="H568" s="2" t="s">
        <v>22</v>
      </c>
      <c r="I568" s="2"/>
      <c r="J568" s="18"/>
    </row>
    <row r="569" spans="1:10" hidden="1" x14ac:dyDescent="0.25">
      <c r="A569" s="20" t="s">
        <v>51</v>
      </c>
      <c r="B569" s="20" t="s">
        <v>129</v>
      </c>
      <c r="C569" s="20">
        <v>2019</v>
      </c>
      <c r="D569" t="s">
        <v>58</v>
      </c>
      <c r="E569" t="s">
        <v>45</v>
      </c>
      <c r="F569" t="s">
        <v>46</v>
      </c>
      <c r="G569" t="s">
        <v>47</v>
      </c>
      <c r="H569" s="2" t="s">
        <v>23</v>
      </c>
      <c r="I569" s="2"/>
      <c r="J569" s="3"/>
    </row>
    <row r="570" spans="1:10" hidden="1" x14ac:dyDescent="0.25">
      <c r="A570" s="20" t="s">
        <v>51</v>
      </c>
      <c r="B570" s="20" t="s">
        <v>129</v>
      </c>
      <c r="C570" s="20">
        <v>2019</v>
      </c>
      <c r="D570" t="s">
        <v>58</v>
      </c>
      <c r="E570" t="s">
        <v>45</v>
      </c>
      <c r="F570" t="s">
        <v>46</v>
      </c>
      <c r="G570" t="s">
        <v>47</v>
      </c>
      <c r="H570" s="2" t="s">
        <v>24</v>
      </c>
      <c r="I570" s="2"/>
      <c r="J570" s="3">
        <v>150000</v>
      </c>
    </row>
    <row r="571" spans="1:10" hidden="1" x14ac:dyDescent="0.25">
      <c r="A571" s="20" t="s">
        <v>51</v>
      </c>
      <c r="B571" s="20" t="s">
        <v>129</v>
      </c>
      <c r="C571" s="20">
        <v>2019</v>
      </c>
      <c r="D571" t="s">
        <v>58</v>
      </c>
      <c r="E571" t="s">
        <v>45</v>
      </c>
      <c r="F571" t="s">
        <v>46</v>
      </c>
      <c r="G571" t="s">
        <v>48</v>
      </c>
      <c r="H571" s="2" t="s">
        <v>25</v>
      </c>
      <c r="I571" s="2"/>
      <c r="J571" s="3"/>
    </row>
    <row r="572" spans="1:10" hidden="1" x14ac:dyDescent="0.25">
      <c r="A572" s="20" t="s">
        <v>51</v>
      </c>
      <c r="B572" s="20" t="s">
        <v>129</v>
      </c>
      <c r="C572" s="20">
        <v>2019</v>
      </c>
      <c r="D572" t="s">
        <v>58</v>
      </c>
      <c r="E572" t="s">
        <v>45</v>
      </c>
      <c r="F572" t="s">
        <v>46</v>
      </c>
      <c r="G572" t="s">
        <v>49</v>
      </c>
      <c r="H572" s="2" t="s">
        <v>26</v>
      </c>
      <c r="I572" s="2"/>
      <c r="J572" s="18"/>
    </row>
    <row r="573" spans="1:10" hidden="1" x14ac:dyDescent="0.25">
      <c r="A573" s="20" t="s">
        <v>51</v>
      </c>
      <c r="B573" s="20" t="s">
        <v>129</v>
      </c>
      <c r="C573" s="20">
        <v>2019</v>
      </c>
      <c r="D573" t="s">
        <v>58</v>
      </c>
      <c r="E573" t="s">
        <v>45</v>
      </c>
      <c r="F573" t="s">
        <v>46</v>
      </c>
      <c r="G573" t="s">
        <v>49</v>
      </c>
      <c r="H573" s="2" t="s">
        <v>27</v>
      </c>
      <c r="I573" s="2"/>
      <c r="J573" s="18">
        <v>30000</v>
      </c>
    </row>
    <row r="574" spans="1:10" hidden="1" x14ac:dyDescent="0.25">
      <c r="A574" s="20" t="s">
        <v>51</v>
      </c>
      <c r="B574" s="20" t="s">
        <v>129</v>
      </c>
      <c r="C574" s="20">
        <v>2019</v>
      </c>
      <c r="D574" t="s">
        <v>58</v>
      </c>
      <c r="E574" t="s">
        <v>45</v>
      </c>
      <c r="F574" t="s">
        <v>46</v>
      </c>
      <c r="G574" t="s">
        <v>49</v>
      </c>
      <c r="H574" s="2" t="s">
        <v>28</v>
      </c>
      <c r="I574" s="2"/>
      <c r="J574" s="18"/>
    </row>
    <row r="575" spans="1:10" hidden="1" x14ac:dyDescent="0.25">
      <c r="A575" s="20" t="s">
        <v>51</v>
      </c>
      <c r="B575" s="20" t="s">
        <v>129</v>
      </c>
      <c r="C575" s="20">
        <v>2019</v>
      </c>
      <c r="D575" t="s">
        <v>58</v>
      </c>
      <c r="E575" t="s">
        <v>45</v>
      </c>
      <c r="F575" t="s">
        <v>50</v>
      </c>
      <c r="G575" t="s">
        <v>56</v>
      </c>
      <c r="H575" s="2" t="s">
        <v>98</v>
      </c>
      <c r="I575" s="2"/>
      <c r="J575" s="18"/>
    </row>
    <row r="576" spans="1:10" hidden="1" x14ac:dyDescent="0.25">
      <c r="A576" s="20" t="s">
        <v>51</v>
      </c>
      <c r="B576" s="20" t="s">
        <v>129</v>
      </c>
      <c r="C576" s="20">
        <v>2019</v>
      </c>
      <c r="D576" t="s">
        <v>58</v>
      </c>
      <c r="E576" t="s">
        <v>45</v>
      </c>
      <c r="F576" t="s">
        <v>50</v>
      </c>
      <c r="G576" t="s">
        <v>56</v>
      </c>
      <c r="H576" s="2" t="s">
        <v>29</v>
      </c>
      <c r="I576" s="2"/>
      <c r="J576" s="3"/>
    </row>
    <row r="577" spans="1:10" hidden="1" x14ac:dyDescent="0.25">
      <c r="A577" s="20" t="s">
        <v>51</v>
      </c>
      <c r="B577" s="20" t="s">
        <v>129</v>
      </c>
      <c r="C577" s="20">
        <v>2019</v>
      </c>
      <c r="D577" t="s">
        <v>58</v>
      </c>
      <c r="E577" t="s">
        <v>45</v>
      </c>
      <c r="F577" t="s">
        <v>50</v>
      </c>
      <c r="G577" t="s">
        <v>49</v>
      </c>
      <c r="H577" s="2" t="s">
        <v>30</v>
      </c>
      <c r="I577" s="2"/>
      <c r="J577" s="18"/>
    </row>
    <row r="578" spans="1:10" hidden="1" x14ac:dyDescent="0.25">
      <c r="A578" s="20" t="s">
        <v>51</v>
      </c>
      <c r="B578" s="20" t="s">
        <v>129</v>
      </c>
      <c r="C578" s="20">
        <v>2019</v>
      </c>
      <c r="D578" t="s">
        <v>58</v>
      </c>
      <c r="E578" t="s">
        <v>45</v>
      </c>
      <c r="F578" t="s">
        <v>50</v>
      </c>
      <c r="G578" t="s">
        <v>101</v>
      </c>
      <c r="H578" s="2" t="s">
        <v>99</v>
      </c>
      <c r="I578" s="2"/>
      <c r="J578" s="18"/>
    </row>
    <row r="579" spans="1:10" hidden="1" x14ac:dyDescent="0.25">
      <c r="A579" s="20" t="s">
        <v>51</v>
      </c>
      <c r="B579" s="20" t="s">
        <v>129</v>
      </c>
      <c r="C579" s="20">
        <v>2019</v>
      </c>
      <c r="D579" t="s">
        <v>58</v>
      </c>
      <c r="E579" t="s">
        <v>45</v>
      </c>
      <c r="F579" t="s">
        <v>50</v>
      </c>
      <c r="G579" t="s">
        <v>101</v>
      </c>
      <c r="H579" s="2" t="s">
        <v>100</v>
      </c>
      <c r="I579" s="2"/>
      <c r="J579" s="18"/>
    </row>
    <row r="580" spans="1:10" hidden="1" x14ac:dyDescent="0.25">
      <c r="A580" s="20" t="s">
        <v>51</v>
      </c>
      <c r="B580" s="20" t="s">
        <v>129</v>
      </c>
      <c r="C580" s="20">
        <v>2019</v>
      </c>
      <c r="D580" t="s">
        <v>58</v>
      </c>
      <c r="E580" t="s">
        <v>45</v>
      </c>
      <c r="F580" t="s">
        <v>115</v>
      </c>
      <c r="G580" t="s">
        <v>49</v>
      </c>
      <c r="H580" s="2" t="s">
        <v>114</v>
      </c>
      <c r="I580" s="2"/>
      <c r="J580"/>
    </row>
    <row r="581" spans="1:10" hidden="1" x14ac:dyDescent="0.25">
      <c r="A581" s="20" t="s">
        <v>126</v>
      </c>
      <c r="B581" s="20" t="s">
        <v>129</v>
      </c>
      <c r="C581" s="20">
        <v>2019</v>
      </c>
      <c r="D581" s="20" t="s">
        <v>58</v>
      </c>
      <c r="E581" s="20" t="s">
        <v>52</v>
      </c>
      <c r="F581" s="20" t="s">
        <v>142</v>
      </c>
      <c r="G581" s="20" t="s">
        <v>53</v>
      </c>
      <c r="H581" s="21" t="s">
        <v>9</v>
      </c>
      <c r="I581" s="21"/>
      <c r="J581" s="22">
        <v>1800000</v>
      </c>
    </row>
    <row r="582" spans="1:10" hidden="1" x14ac:dyDescent="0.25">
      <c r="A582" s="20" t="s">
        <v>126</v>
      </c>
      <c r="B582" s="20" t="s">
        <v>129</v>
      </c>
      <c r="C582" s="20">
        <v>2019</v>
      </c>
      <c r="D582" s="20" t="s">
        <v>121</v>
      </c>
      <c r="E582" s="20" t="s">
        <v>52</v>
      </c>
      <c r="F582" s="20" t="s">
        <v>142</v>
      </c>
      <c r="G582" s="20" t="s">
        <v>53</v>
      </c>
      <c r="H582" s="21" t="s">
        <v>9</v>
      </c>
      <c r="I582" s="21"/>
      <c r="J582" s="22">
        <v>2800000</v>
      </c>
    </row>
    <row r="583" spans="1:10" hidden="1" x14ac:dyDescent="0.25">
      <c r="A583" s="20" t="s">
        <v>126</v>
      </c>
      <c r="B583" s="20" t="s">
        <v>129</v>
      </c>
      <c r="C583" s="20">
        <v>2019</v>
      </c>
      <c r="D583" t="s">
        <v>58</v>
      </c>
      <c r="E583" t="s">
        <v>112</v>
      </c>
      <c r="F583" s="20" t="s">
        <v>117</v>
      </c>
      <c r="G583" s="20" t="s">
        <v>53</v>
      </c>
      <c r="H583" s="2" t="s">
        <v>111</v>
      </c>
      <c r="I583" s="2"/>
      <c r="J583" s="18"/>
    </row>
    <row r="584" spans="1:10" hidden="1" x14ac:dyDescent="0.25">
      <c r="A584" s="20" t="s">
        <v>126</v>
      </c>
      <c r="B584" s="20" t="s">
        <v>129</v>
      </c>
      <c r="C584" s="20">
        <v>2019</v>
      </c>
      <c r="D584" t="s">
        <v>58</v>
      </c>
      <c r="E584" t="s">
        <v>112</v>
      </c>
      <c r="F584" s="20" t="s">
        <v>117</v>
      </c>
      <c r="G584" s="20" t="s">
        <v>53</v>
      </c>
      <c r="H584" s="2" t="s">
        <v>113</v>
      </c>
      <c r="I584" s="2"/>
      <c r="J584" s="18"/>
    </row>
    <row r="585" spans="1:10" hidden="1" x14ac:dyDescent="0.25">
      <c r="A585" s="20" t="s">
        <v>126</v>
      </c>
      <c r="B585" s="20" t="s">
        <v>129</v>
      </c>
      <c r="C585" s="20">
        <v>2019</v>
      </c>
      <c r="D585" t="s">
        <v>58</v>
      </c>
      <c r="E585" t="s">
        <v>112</v>
      </c>
      <c r="F585" s="20" t="s">
        <v>117</v>
      </c>
      <c r="G585" s="20" t="s">
        <v>53</v>
      </c>
      <c r="H585" s="2" t="s">
        <v>120</v>
      </c>
      <c r="I585" s="2"/>
      <c r="J585" s="18">
        <v>150000</v>
      </c>
    </row>
    <row r="586" spans="1:10" hidden="1" x14ac:dyDescent="0.25">
      <c r="A586" s="20" t="s">
        <v>126</v>
      </c>
      <c r="B586" s="20" t="s">
        <v>129</v>
      </c>
      <c r="C586" s="20">
        <v>2019</v>
      </c>
      <c r="D586" t="s">
        <v>58</v>
      </c>
      <c r="E586" t="s">
        <v>112</v>
      </c>
      <c r="F586" s="20" t="s">
        <v>117</v>
      </c>
      <c r="G586" s="20" t="s">
        <v>53</v>
      </c>
      <c r="H586" s="2" t="s">
        <v>169</v>
      </c>
      <c r="I586" s="2"/>
      <c r="J586" s="18">
        <v>200000</v>
      </c>
    </row>
    <row r="587" spans="1:10" hidden="1" x14ac:dyDescent="0.25">
      <c r="A587" s="20" t="s">
        <v>126</v>
      </c>
      <c r="B587" s="20" t="s">
        <v>129</v>
      </c>
      <c r="C587" s="20">
        <v>2019</v>
      </c>
      <c r="D587" t="s">
        <v>58</v>
      </c>
      <c r="E587" t="s">
        <v>45</v>
      </c>
      <c r="F587" t="s">
        <v>46</v>
      </c>
      <c r="G587" t="s">
        <v>54</v>
      </c>
      <c r="H587" s="2" t="s">
        <v>11</v>
      </c>
      <c r="I587" s="2"/>
      <c r="J587" s="18">
        <v>1400000</v>
      </c>
    </row>
    <row r="588" spans="1:10" hidden="1" x14ac:dyDescent="0.25">
      <c r="A588" s="20" t="s">
        <v>126</v>
      </c>
      <c r="B588" s="20" t="s">
        <v>129</v>
      </c>
      <c r="C588" s="20">
        <v>2019</v>
      </c>
      <c r="D588" t="s">
        <v>58</v>
      </c>
      <c r="E588" t="s">
        <v>45</v>
      </c>
      <c r="F588" t="s">
        <v>46</v>
      </c>
      <c r="G588" t="s">
        <v>54</v>
      </c>
      <c r="H588" s="2" t="s">
        <v>12</v>
      </c>
      <c r="I588" s="2"/>
      <c r="J588" s="18">
        <v>88211</v>
      </c>
    </row>
    <row r="589" spans="1:10" hidden="1" x14ac:dyDescent="0.25">
      <c r="A589" s="20" t="s">
        <v>126</v>
      </c>
      <c r="B589" s="20" t="s">
        <v>129</v>
      </c>
      <c r="C589" s="20">
        <v>2019</v>
      </c>
      <c r="D589" t="s">
        <v>58</v>
      </c>
      <c r="E589" t="s">
        <v>45</v>
      </c>
      <c r="F589" t="s">
        <v>46</v>
      </c>
      <c r="G589" t="s">
        <v>54</v>
      </c>
      <c r="H589" s="2" t="s">
        <v>13</v>
      </c>
      <c r="I589" s="2"/>
      <c r="J589" s="18">
        <v>124017.58333333334</v>
      </c>
    </row>
    <row r="590" spans="1:10" hidden="1" x14ac:dyDescent="0.25">
      <c r="A590" s="20" t="s">
        <v>126</v>
      </c>
      <c r="B590" s="20" t="s">
        <v>129</v>
      </c>
      <c r="C590" s="20">
        <v>2019</v>
      </c>
      <c r="D590" t="s">
        <v>58</v>
      </c>
      <c r="E590" t="s">
        <v>45</v>
      </c>
      <c r="F590" t="s">
        <v>46</v>
      </c>
      <c r="G590" t="s">
        <v>54</v>
      </c>
      <c r="H590" s="2" t="s">
        <v>14</v>
      </c>
      <c r="I590" s="2"/>
      <c r="J590" s="18">
        <v>14882.11</v>
      </c>
    </row>
    <row r="591" spans="1:10" hidden="1" x14ac:dyDescent="0.25">
      <c r="A591" s="20" t="s">
        <v>126</v>
      </c>
      <c r="B591" s="20" t="s">
        <v>129</v>
      </c>
      <c r="C591" s="20">
        <v>2019</v>
      </c>
      <c r="D591" t="s">
        <v>58</v>
      </c>
      <c r="E591" t="s">
        <v>45</v>
      </c>
      <c r="F591" t="s">
        <v>46</v>
      </c>
      <c r="G591" t="s">
        <v>54</v>
      </c>
      <c r="H591" s="2" t="s">
        <v>15</v>
      </c>
      <c r="I591" s="2"/>
      <c r="J591" s="18">
        <v>124017.58333333334</v>
      </c>
    </row>
    <row r="592" spans="1:10" hidden="1" x14ac:dyDescent="0.25">
      <c r="A592" s="20" t="s">
        <v>126</v>
      </c>
      <c r="B592" s="20" t="s">
        <v>129</v>
      </c>
      <c r="C592" s="20">
        <v>2019</v>
      </c>
      <c r="D592" t="s">
        <v>58</v>
      </c>
      <c r="E592" t="s">
        <v>45</v>
      </c>
      <c r="F592" t="s">
        <v>46</v>
      </c>
      <c r="G592" t="s">
        <v>54</v>
      </c>
      <c r="H592" s="2" t="s">
        <v>16</v>
      </c>
      <c r="I592" s="2"/>
      <c r="J592" s="18">
        <v>58333.333333333328</v>
      </c>
    </row>
    <row r="593" spans="1:10" hidden="1" x14ac:dyDescent="0.25">
      <c r="A593" s="20" t="s">
        <v>126</v>
      </c>
      <c r="B593" s="20" t="s">
        <v>129</v>
      </c>
      <c r="C593" s="20">
        <v>2019</v>
      </c>
      <c r="D593" t="s">
        <v>58</v>
      </c>
      <c r="E593" t="s">
        <v>45</v>
      </c>
      <c r="F593" t="s">
        <v>46</v>
      </c>
      <c r="G593" t="s">
        <v>54</v>
      </c>
      <c r="H593" s="2" t="s">
        <v>17</v>
      </c>
      <c r="I593" s="2"/>
      <c r="J593" s="18">
        <v>88211</v>
      </c>
    </row>
    <row r="594" spans="1:10" hidden="1" x14ac:dyDescent="0.25">
      <c r="A594" s="20" t="s">
        <v>126</v>
      </c>
      <c r="B594" s="20" t="s">
        <v>129</v>
      </c>
      <c r="C594" s="20">
        <v>2019</v>
      </c>
      <c r="D594" t="s">
        <v>58</v>
      </c>
      <c r="E594" t="s">
        <v>45</v>
      </c>
      <c r="F594" t="s">
        <v>46</v>
      </c>
      <c r="G594" t="s">
        <v>54</v>
      </c>
      <c r="H594" s="2" t="s">
        <v>18</v>
      </c>
      <c r="I594" s="2"/>
      <c r="J594" s="18">
        <v>7308</v>
      </c>
    </row>
    <row r="595" spans="1:10" hidden="1" x14ac:dyDescent="0.25">
      <c r="A595" s="20" t="s">
        <v>126</v>
      </c>
      <c r="B595" s="20" t="s">
        <v>129</v>
      </c>
      <c r="C595" s="20">
        <v>2019</v>
      </c>
      <c r="D595" t="s">
        <v>58</v>
      </c>
      <c r="E595" t="s">
        <v>45</v>
      </c>
      <c r="F595" t="s">
        <v>46</v>
      </c>
      <c r="G595" t="s">
        <v>54</v>
      </c>
      <c r="H595" s="2" t="s">
        <v>19</v>
      </c>
      <c r="I595" s="2"/>
      <c r="J595" s="18">
        <v>168000</v>
      </c>
    </row>
    <row r="596" spans="1:10" hidden="1" x14ac:dyDescent="0.25">
      <c r="A596" s="20" t="s">
        <v>126</v>
      </c>
      <c r="B596" s="20" t="s">
        <v>129</v>
      </c>
      <c r="C596" s="20">
        <v>2019</v>
      </c>
      <c r="D596" t="s">
        <v>58</v>
      </c>
      <c r="E596" t="s">
        <v>45</v>
      </c>
      <c r="F596" t="s">
        <v>46</v>
      </c>
      <c r="G596" t="s">
        <v>54</v>
      </c>
      <c r="H596" s="2" t="s">
        <v>20</v>
      </c>
      <c r="I596" s="2"/>
      <c r="J596" s="18">
        <v>56000</v>
      </c>
    </row>
    <row r="597" spans="1:10" hidden="1" x14ac:dyDescent="0.25">
      <c r="A597" s="20" t="s">
        <v>126</v>
      </c>
      <c r="B597" s="20" t="s">
        <v>129</v>
      </c>
      <c r="C597" s="20">
        <v>2019</v>
      </c>
      <c r="D597" t="s">
        <v>58</v>
      </c>
      <c r="E597" t="s">
        <v>45</v>
      </c>
      <c r="F597" t="s">
        <v>46</v>
      </c>
      <c r="G597" t="s">
        <v>54</v>
      </c>
      <c r="H597" s="2" t="s">
        <v>20</v>
      </c>
      <c r="I597" s="2"/>
      <c r="J597" s="18">
        <v>56000</v>
      </c>
    </row>
    <row r="598" spans="1:10" hidden="1" x14ac:dyDescent="0.25">
      <c r="A598" s="20" t="s">
        <v>126</v>
      </c>
      <c r="B598" s="20" t="s">
        <v>129</v>
      </c>
      <c r="C598" s="20">
        <v>2019</v>
      </c>
      <c r="D598" t="s">
        <v>58</v>
      </c>
      <c r="E598" t="s">
        <v>45</v>
      </c>
      <c r="F598" t="s">
        <v>46</v>
      </c>
      <c r="G598" t="s">
        <v>118</v>
      </c>
      <c r="H598" s="2" t="s">
        <v>119</v>
      </c>
      <c r="I598" s="2"/>
      <c r="J598" s="18">
        <v>390621</v>
      </c>
    </row>
    <row r="599" spans="1:10" hidden="1" x14ac:dyDescent="0.25">
      <c r="A599" s="20" t="s">
        <v>126</v>
      </c>
      <c r="B599" s="20" t="s">
        <v>129</v>
      </c>
      <c r="C599" s="20">
        <v>2019</v>
      </c>
      <c r="D599" t="s">
        <v>58</v>
      </c>
      <c r="E599" t="s">
        <v>45</v>
      </c>
      <c r="F599" t="s">
        <v>46</v>
      </c>
      <c r="G599" t="s">
        <v>109</v>
      </c>
      <c r="H599" s="2" t="s">
        <v>108</v>
      </c>
      <c r="I599" s="2"/>
      <c r="J599" s="18"/>
    </row>
    <row r="600" spans="1:10" hidden="1" x14ac:dyDescent="0.25">
      <c r="A600" s="20" t="s">
        <v>126</v>
      </c>
      <c r="B600" s="20" t="s">
        <v>129</v>
      </c>
      <c r="C600" s="20">
        <v>2019</v>
      </c>
      <c r="D600" t="s">
        <v>58</v>
      </c>
      <c r="E600" t="s">
        <v>45</v>
      </c>
      <c r="F600" t="s">
        <v>46</v>
      </c>
      <c r="G600" t="s">
        <v>55</v>
      </c>
      <c r="H600" s="2" t="s">
        <v>22</v>
      </c>
      <c r="I600" s="2"/>
      <c r="J600" s="18"/>
    </row>
    <row r="601" spans="1:10" hidden="1" x14ac:dyDescent="0.25">
      <c r="A601" s="20" t="s">
        <v>126</v>
      </c>
      <c r="B601" s="20" t="s">
        <v>129</v>
      </c>
      <c r="C601" s="20">
        <v>2019</v>
      </c>
      <c r="D601" t="s">
        <v>58</v>
      </c>
      <c r="E601" t="s">
        <v>45</v>
      </c>
      <c r="F601" t="s">
        <v>46</v>
      </c>
      <c r="G601" t="s">
        <v>47</v>
      </c>
      <c r="H601" s="2" t="s">
        <v>23</v>
      </c>
      <c r="I601" s="2"/>
      <c r="J601" s="3"/>
    </row>
    <row r="602" spans="1:10" hidden="1" x14ac:dyDescent="0.25">
      <c r="A602" s="20" t="s">
        <v>126</v>
      </c>
      <c r="B602" s="20" t="s">
        <v>129</v>
      </c>
      <c r="C602" s="20">
        <v>2019</v>
      </c>
      <c r="D602" t="s">
        <v>58</v>
      </c>
      <c r="E602" t="s">
        <v>45</v>
      </c>
      <c r="F602" t="s">
        <v>46</v>
      </c>
      <c r="G602" t="s">
        <v>47</v>
      </c>
      <c r="H602" s="2" t="s">
        <v>24</v>
      </c>
      <c r="I602" s="2"/>
      <c r="J602" s="3">
        <v>150000</v>
      </c>
    </row>
    <row r="603" spans="1:10" hidden="1" x14ac:dyDescent="0.25">
      <c r="A603" s="20" t="s">
        <v>126</v>
      </c>
      <c r="B603" s="20" t="s">
        <v>129</v>
      </c>
      <c r="C603" s="20">
        <v>2019</v>
      </c>
      <c r="D603" t="s">
        <v>58</v>
      </c>
      <c r="E603" t="s">
        <v>45</v>
      </c>
      <c r="F603" t="s">
        <v>46</v>
      </c>
      <c r="G603" t="s">
        <v>48</v>
      </c>
      <c r="H603" s="2" t="s">
        <v>25</v>
      </c>
      <c r="I603" s="2"/>
      <c r="J603" s="3"/>
    </row>
    <row r="604" spans="1:10" hidden="1" x14ac:dyDescent="0.25">
      <c r="A604" s="20" t="s">
        <v>126</v>
      </c>
      <c r="B604" s="20" t="s">
        <v>129</v>
      </c>
      <c r="C604" s="20">
        <v>2019</v>
      </c>
      <c r="D604" t="s">
        <v>58</v>
      </c>
      <c r="E604" t="s">
        <v>45</v>
      </c>
      <c r="F604" t="s">
        <v>46</v>
      </c>
      <c r="G604" t="s">
        <v>49</v>
      </c>
      <c r="H604" s="2" t="s">
        <v>26</v>
      </c>
      <c r="I604" s="2"/>
      <c r="J604" s="18"/>
    </row>
    <row r="605" spans="1:10" hidden="1" x14ac:dyDescent="0.25">
      <c r="A605" s="20" t="s">
        <v>126</v>
      </c>
      <c r="B605" s="20" t="s">
        <v>129</v>
      </c>
      <c r="C605" s="20">
        <v>2019</v>
      </c>
      <c r="D605" t="s">
        <v>58</v>
      </c>
      <c r="E605" t="s">
        <v>45</v>
      </c>
      <c r="F605" t="s">
        <v>46</v>
      </c>
      <c r="G605" t="s">
        <v>49</v>
      </c>
      <c r="H605" s="2" t="s">
        <v>27</v>
      </c>
      <c r="I605" s="2"/>
      <c r="J605" s="18">
        <v>30000</v>
      </c>
    </row>
    <row r="606" spans="1:10" hidden="1" x14ac:dyDescent="0.25">
      <c r="A606" s="20" t="s">
        <v>126</v>
      </c>
      <c r="B606" s="20" t="s">
        <v>129</v>
      </c>
      <c r="C606" s="20">
        <v>2019</v>
      </c>
      <c r="D606" t="s">
        <v>58</v>
      </c>
      <c r="E606" t="s">
        <v>45</v>
      </c>
      <c r="F606" t="s">
        <v>46</v>
      </c>
      <c r="G606" t="s">
        <v>49</v>
      </c>
      <c r="H606" s="2" t="s">
        <v>28</v>
      </c>
      <c r="I606" s="2"/>
      <c r="J606" s="18"/>
    </row>
    <row r="607" spans="1:10" hidden="1" x14ac:dyDescent="0.25">
      <c r="A607" s="20" t="s">
        <v>126</v>
      </c>
      <c r="B607" s="20" t="s">
        <v>129</v>
      </c>
      <c r="C607" s="20">
        <v>2019</v>
      </c>
      <c r="D607" t="s">
        <v>58</v>
      </c>
      <c r="E607" t="s">
        <v>45</v>
      </c>
      <c r="F607" t="s">
        <v>50</v>
      </c>
      <c r="G607" t="s">
        <v>56</v>
      </c>
      <c r="H607" s="2" t="s">
        <v>98</v>
      </c>
      <c r="I607" s="2"/>
      <c r="J607" s="18"/>
    </row>
    <row r="608" spans="1:10" hidden="1" x14ac:dyDescent="0.25">
      <c r="A608" s="20" t="s">
        <v>126</v>
      </c>
      <c r="B608" s="20" t="s">
        <v>129</v>
      </c>
      <c r="C608" s="20">
        <v>2019</v>
      </c>
      <c r="D608" t="s">
        <v>58</v>
      </c>
      <c r="E608" t="s">
        <v>45</v>
      </c>
      <c r="F608" t="s">
        <v>50</v>
      </c>
      <c r="G608" t="s">
        <v>56</v>
      </c>
      <c r="H608" s="2" t="s">
        <v>29</v>
      </c>
      <c r="I608" s="2"/>
      <c r="J608" s="3"/>
    </row>
    <row r="609" spans="1:10" hidden="1" x14ac:dyDescent="0.25">
      <c r="A609" s="20" t="s">
        <v>126</v>
      </c>
      <c r="B609" s="20" t="s">
        <v>129</v>
      </c>
      <c r="C609" s="20">
        <v>2019</v>
      </c>
      <c r="D609" t="s">
        <v>58</v>
      </c>
      <c r="E609" t="s">
        <v>45</v>
      </c>
      <c r="F609" t="s">
        <v>50</v>
      </c>
      <c r="G609" t="s">
        <v>49</v>
      </c>
      <c r="H609" s="2" t="s">
        <v>30</v>
      </c>
      <c r="I609" s="2"/>
      <c r="J609" s="18"/>
    </row>
    <row r="610" spans="1:10" hidden="1" x14ac:dyDescent="0.25">
      <c r="A610" s="20" t="s">
        <v>126</v>
      </c>
      <c r="B610" s="20" t="s">
        <v>129</v>
      </c>
      <c r="C610" s="20">
        <v>2019</v>
      </c>
      <c r="D610" t="s">
        <v>58</v>
      </c>
      <c r="E610" t="s">
        <v>45</v>
      </c>
      <c r="F610" t="s">
        <v>50</v>
      </c>
      <c r="G610" t="s">
        <v>101</v>
      </c>
      <c r="H610" s="2" t="s">
        <v>99</v>
      </c>
      <c r="I610" s="2"/>
      <c r="J610" s="18"/>
    </row>
    <row r="611" spans="1:10" hidden="1" x14ac:dyDescent="0.25">
      <c r="A611" s="20" t="s">
        <v>126</v>
      </c>
      <c r="B611" s="20" t="s">
        <v>129</v>
      </c>
      <c r="C611" s="20">
        <v>2019</v>
      </c>
      <c r="D611" t="s">
        <v>58</v>
      </c>
      <c r="E611" t="s">
        <v>45</v>
      </c>
      <c r="F611" t="s">
        <v>50</v>
      </c>
      <c r="G611" t="s">
        <v>101</v>
      </c>
      <c r="H611" s="2" t="s">
        <v>100</v>
      </c>
      <c r="I611" s="2"/>
      <c r="J611" s="18"/>
    </row>
    <row r="612" spans="1:10" hidden="1" x14ac:dyDescent="0.25">
      <c r="A612" s="20" t="s">
        <v>126</v>
      </c>
      <c r="B612" s="20" t="s">
        <v>129</v>
      </c>
      <c r="C612" s="20">
        <v>2019</v>
      </c>
      <c r="D612" t="s">
        <v>58</v>
      </c>
      <c r="E612" t="s">
        <v>45</v>
      </c>
      <c r="F612" t="s">
        <v>115</v>
      </c>
      <c r="G612" t="s">
        <v>49</v>
      </c>
      <c r="H612" s="2" t="s">
        <v>114</v>
      </c>
      <c r="I612" s="2"/>
      <c r="J612"/>
    </row>
    <row r="613" spans="1:10" hidden="1" x14ac:dyDescent="0.25">
      <c r="A613" s="20" t="s">
        <v>130</v>
      </c>
      <c r="B613" s="20" t="s">
        <v>129</v>
      </c>
      <c r="C613" s="20">
        <v>2019</v>
      </c>
      <c r="D613" s="20" t="s">
        <v>58</v>
      </c>
      <c r="E613" s="20" t="s">
        <v>52</v>
      </c>
      <c r="F613" s="20" t="s">
        <v>142</v>
      </c>
      <c r="G613" s="20" t="s">
        <v>53</v>
      </c>
      <c r="H613" s="21" t="s">
        <v>9</v>
      </c>
      <c r="I613" s="21"/>
      <c r="J613" s="22">
        <v>2100000</v>
      </c>
    </row>
    <row r="614" spans="1:10" hidden="1" x14ac:dyDescent="0.25">
      <c r="A614" s="20" t="s">
        <v>130</v>
      </c>
      <c r="B614" s="20" t="s">
        <v>129</v>
      </c>
      <c r="C614" s="20">
        <v>2019</v>
      </c>
      <c r="D614" s="20" t="s">
        <v>121</v>
      </c>
      <c r="E614" s="20" t="s">
        <v>52</v>
      </c>
      <c r="F614" s="20" t="s">
        <v>142</v>
      </c>
      <c r="G614" s="20" t="s">
        <v>53</v>
      </c>
      <c r="H614" s="21" t="s">
        <v>9</v>
      </c>
      <c r="I614" s="21"/>
      <c r="J614" s="22">
        <v>2800000</v>
      </c>
    </row>
    <row r="615" spans="1:10" hidden="1" x14ac:dyDescent="0.25">
      <c r="A615" s="20" t="s">
        <v>130</v>
      </c>
      <c r="B615" s="20" t="s">
        <v>129</v>
      </c>
      <c r="C615" s="20">
        <v>2019</v>
      </c>
      <c r="D615" t="s">
        <v>58</v>
      </c>
      <c r="E615" t="s">
        <v>112</v>
      </c>
      <c r="F615" s="20" t="s">
        <v>117</v>
      </c>
      <c r="G615" s="20" t="s">
        <v>53</v>
      </c>
      <c r="H615" s="2" t="s">
        <v>111</v>
      </c>
      <c r="I615" s="2"/>
      <c r="J615" s="18">
        <v>2500000</v>
      </c>
    </row>
    <row r="616" spans="1:10" hidden="1" x14ac:dyDescent="0.25">
      <c r="A616" s="20" t="s">
        <v>130</v>
      </c>
      <c r="B616" s="20" t="s">
        <v>129</v>
      </c>
      <c r="C616" s="20">
        <v>2019</v>
      </c>
      <c r="D616" t="s">
        <v>58</v>
      </c>
      <c r="E616" t="s">
        <v>112</v>
      </c>
      <c r="F616" s="20" t="s">
        <v>117</v>
      </c>
      <c r="G616" s="20" t="s">
        <v>53</v>
      </c>
      <c r="H616" s="2" t="s">
        <v>113</v>
      </c>
      <c r="I616" s="2"/>
      <c r="J616"/>
    </row>
    <row r="617" spans="1:10" hidden="1" x14ac:dyDescent="0.25">
      <c r="A617" s="20" t="s">
        <v>130</v>
      </c>
      <c r="B617" s="20" t="s">
        <v>129</v>
      </c>
      <c r="C617" s="20">
        <v>2019</v>
      </c>
      <c r="D617" t="s">
        <v>58</v>
      </c>
      <c r="E617" t="s">
        <v>112</v>
      </c>
      <c r="F617" s="20" t="s">
        <v>117</v>
      </c>
      <c r="G617" s="20" t="s">
        <v>53</v>
      </c>
      <c r="H617" s="2" t="s">
        <v>120</v>
      </c>
      <c r="I617" s="2"/>
      <c r="J617" s="18">
        <v>150000</v>
      </c>
    </row>
    <row r="618" spans="1:10" hidden="1" x14ac:dyDescent="0.25">
      <c r="A618" s="20" t="s">
        <v>130</v>
      </c>
      <c r="B618" s="20" t="s">
        <v>129</v>
      </c>
      <c r="C618" s="20">
        <v>2019</v>
      </c>
      <c r="D618" t="s">
        <v>58</v>
      </c>
      <c r="E618" t="s">
        <v>112</v>
      </c>
      <c r="F618" s="20" t="s">
        <v>117</v>
      </c>
      <c r="G618" s="20" t="s">
        <v>53</v>
      </c>
      <c r="H618" s="2" t="s">
        <v>169</v>
      </c>
      <c r="I618" s="2"/>
      <c r="J618" s="18">
        <v>200000</v>
      </c>
    </row>
    <row r="619" spans="1:10" hidden="1" x14ac:dyDescent="0.25">
      <c r="A619" s="20" t="s">
        <v>130</v>
      </c>
      <c r="B619" s="20" t="s">
        <v>129</v>
      </c>
      <c r="C619" s="20">
        <v>2019</v>
      </c>
      <c r="D619" t="s">
        <v>58</v>
      </c>
      <c r="E619" t="s">
        <v>45</v>
      </c>
      <c r="F619" t="s">
        <v>46</v>
      </c>
      <c r="G619" t="s">
        <v>54</v>
      </c>
      <c r="H619" s="2" t="s">
        <v>11</v>
      </c>
      <c r="I619" s="2"/>
      <c r="J619" s="18">
        <v>1400000</v>
      </c>
    </row>
    <row r="620" spans="1:10" hidden="1" x14ac:dyDescent="0.25">
      <c r="A620" s="20" t="s">
        <v>130</v>
      </c>
      <c r="B620" s="20" t="s">
        <v>129</v>
      </c>
      <c r="C620" s="20">
        <v>2019</v>
      </c>
      <c r="D620" t="s">
        <v>58</v>
      </c>
      <c r="E620" t="s">
        <v>45</v>
      </c>
      <c r="F620" t="s">
        <v>46</v>
      </c>
      <c r="G620" t="s">
        <v>54</v>
      </c>
      <c r="H620" s="2" t="s">
        <v>12</v>
      </c>
      <c r="I620" s="2"/>
      <c r="J620" s="18">
        <v>88211</v>
      </c>
    </row>
    <row r="621" spans="1:10" hidden="1" x14ac:dyDescent="0.25">
      <c r="A621" s="20" t="s">
        <v>130</v>
      </c>
      <c r="B621" s="20" t="s">
        <v>129</v>
      </c>
      <c r="C621" s="20">
        <v>2019</v>
      </c>
      <c r="D621" t="s">
        <v>58</v>
      </c>
      <c r="E621" t="s">
        <v>45</v>
      </c>
      <c r="F621" t="s">
        <v>46</v>
      </c>
      <c r="G621" t="s">
        <v>54</v>
      </c>
      <c r="H621" s="2" t="s">
        <v>13</v>
      </c>
      <c r="I621" s="2"/>
      <c r="J621" s="18">
        <v>124017.58333333334</v>
      </c>
    </row>
    <row r="622" spans="1:10" hidden="1" x14ac:dyDescent="0.25">
      <c r="A622" s="20" t="s">
        <v>130</v>
      </c>
      <c r="B622" s="20" t="s">
        <v>129</v>
      </c>
      <c r="C622" s="20">
        <v>2019</v>
      </c>
      <c r="D622" t="s">
        <v>58</v>
      </c>
      <c r="E622" t="s">
        <v>45</v>
      </c>
      <c r="F622" t="s">
        <v>46</v>
      </c>
      <c r="G622" t="s">
        <v>54</v>
      </c>
      <c r="H622" s="2" t="s">
        <v>14</v>
      </c>
      <c r="I622" s="2"/>
      <c r="J622" s="18">
        <v>14882.11</v>
      </c>
    </row>
    <row r="623" spans="1:10" hidden="1" x14ac:dyDescent="0.25">
      <c r="A623" s="20" t="s">
        <v>130</v>
      </c>
      <c r="B623" s="20" t="s">
        <v>129</v>
      </c>
      <c r="C623" s="20">
        <v>2019</v>
      </c>
      <c r="D623" t="s">
        <v>58</v>
      </c>
      <c r="E623" t="s">
        <v>45</v>
      </c>
      <c r="F623" t="s">
        <v>46</v>
      </c>
      <c r="G623" t="s">
        <v>54</v>
      </c>
      <c r="H623" s="2" t="s">
        <v>15</v>
      </c>
      <c r="I623" s="2"/>
      <c r="J623" s="18">
        <v>124017.58333333334</v>
      </c>
    </row>
    <row r="624" spans="1:10" hidden="1" x14ac:dyDescent="0.25">
      <c r="A624" s="20" t="s">
        <v>130</v>
      </c>
      <c r="B624" s="20" t="s">
        <v>129</v>
      </c>
      <c r="C624" s="20">
        <v>2019</v>
      </c>
      <c r="D624" t="s">
        <v>58</v>
      </c>
      <c r="E624" t="s">
        <v>45</v>
      </c>
      <c r="F624" t="s">
        <v>46</v>
      </c>
      <c r="G624" t="s">
        <v>54</v>
      </c>
      <c r="H624" s="2" t="s">
        <v>16</v>
      </c>
      <c r="I624" s="2"/>
      <c r="J624" s="18">
        <v>58333.333333333328</v>
      </c>
    </row>
    <row r="625" spans="1:10" hidden="1" x14ac:dyDescent="0.25">
      <c r="A625" s="20" t="s">
        <v>130</v>
      </c>
      <c r="B625" s="20" t="s">
        <v>129</v>
      </c>
      <c r="C625" s="20">
        <v>2019</v>
      </c>
      <c r="D625" t="s">
        <v>58</v>
      </c>
      <c r="E625" t="s">
        <v>45</v>
      </c>
      <c r="F625" t="s">
        <v>46</v>
      </c>
      <c r="G625" t="s">
        <v>54</v>
      </c>
      <c r="H625" s="2" t="s">
        <v>17</v>
      </c>
      <c r="I625" s="2"/>
      <c r="J625" s="18">
        <v>88211</v>
      </c>
    </row>
    <row r="626" spans="1:10" hidden="1" x14ac:dyDescent="0.25">
      <c r="A626" s="20" t="s">
        <v>130</v>
      </c>
      <c r="B626" s="20" t="s">
        <v>129</v>
      </c>
      <c r="C626" s="20">
        <v>2019</v>
      </c>
      <c r="D626" t="s">
        <v>58</v>
      </c>
      <c r="E626" t="s">
        <v>45</v>
      </c>
      <c r="F626" t="s">
        <v>46</v>
      </c>
      <c r="G626" t="s">
        <v>54</v>
      </c>
      <c r="H626" s="2" t="s">
        <v>18</v>
      </c>
      <c r="I626" s="2"/>
      <c r="J626" s="18">
        <v>7308</v>
      </c>
    </row>
    <row r="627" spans="1:10" hidden="1" x14ac:dyDescent="0.25">
      <c r="A627" s="20" t="s">
        <v>130</v>
      </c>
      <c r="B627" s="20" t="s">
        <v>129</v>
      </c>
      <c r="C627" s="20">
        <v>2019</v>
      </c>
      <c r="D627" t="s">
        <v>58</v>
      </c>
      <c r="E627" t="s">
        <v>45</v>
      </c>
      <c r="F627" t="s">
        <v>46</v>
      </c>
      <c r="G627" t="s">
        <v>54</v>
      </c>
      <c r="H627" s="2" t="s">
        <v>19</v>
      </c>
      <c r="I627" s="2"/>
      <c r="J627" s="18">
        <v>168000</v>
      </c>
    </row>
    <row r="628" spans="1:10" hidden="1" x14ac:dyDescent="0.25">
      <c r="A628" s="20" t="s">
        <v>130</v>
      </c>
      <c r="B628" s="20" t="s">
        <v>129</v>
      </c>
      <c r="C628" s="20">
        <v>2019</v>
      </c>
      <c r="D628" t="s">
        <v>58</v>
      </c>
      <c r="E628" t="s">
        <v>45</v>
      </c>
      <c r="F628" t="s">
        <v>46</v>
      </c>
      <c r="G628" t="s">
        <v>54</v>
      </c>
      <c r="H628" s="2" t="s">
        <v>20</v>
      </c>
      <c r="I628" s="2"/>
      <c r="J628" s="18">
        <v>56000</v>
      </c>
    </row>
    <row r="629" spans="1:10" hidden="1" x14ac:dyDescent="0.25">
      <c r="A629" s="20" t="s">
        <v>130</v>
      </c>
      <c r="B629" s="20" t="s">
        <v>129</v>
      </c>
      <c r="C629" s="20">
        <v>2019</v>
      </c>
      <c r="D629" t="s">
        <v>58</v>
      </c>
      <c r="E629" t="s">
        <v>45</v>
      </c>
      <c r="F629" t="s">
        <v>46</v>
      </c>
      <c r="G629" t="s">
        <v>54</v>
      </c>
      <c r="H629" s="2" t="s">
        <v>20</v>
      </c>
      <c r="I629" s="2"/>
      <c r="J629" s="18">
        <v>56000</v>
      </c>
    </row>
    <row r="630" spans="1:10" hidden="1" x14ac:dyDescent="0.25">
      <c r="A630" s="20" t="s">
        <v>130</v>
      </c>
      <c r="B630" s="20" t="s">
        <v>129</v>
      </c>
      <c r="C630" s="20">
        <v>2019</v>
      </c>
      <c r="D630" t="s">
        <v>58</v>
      </c>
      <c r="E630" t="s">
        <v>45</v>
      </c>
      <c r="F630" t="s">
        <v>46</v>
      </c>
      <c r="G630" t="s">
        <v>118</v>
      </c>
      <c r="H630" s="2" t="s">
        <v>119</v>
      </c>
      <c r="I630" s="2"/>
      <c r="J630" s="18">
        <v>390621</v>
      </c>
    </row>
    <row r="631" spans="1:10" hidden="1" x14ac:dyDescent="0.25">
      <c r="A631" s="20" t="s">
        <v>130</v>
      </c>
      <c r="B631" s="20" t="s">
        <v>129</v>
      </c>
      <c r="C631" s="20">
        <v>2019</v>
      </c>
      <c r="D631" t="s">
        <v>58</v>
      </c>
      <c r="E631" t="s">
        <v>45</v>
      </c>
      <c r="F631" t="s">
        <v>46</v>
      </c>
      <c r="G631" t="s">
        <v>109</v>
      </c>
      <c r="H631" s="2" t="s">
        <v>108</v>
      </c>
      <c r="I631" s="2"/>
      <c r="J631" s="18"/>
    </row>
    <row r="632" spans="1:10" hidden="1" x14ac:dyDescent="0.25">
      <c r="A632" s="20" t="s">
        <v>130</v>
      </c>
      <c r="B632" s="20" t="s">
        <v>129</v>
      </c>
      <c r="C632" s="20">
        <v>2019</v>
      </c>
      <c r="D632" t="s">
        <v>58</v>
      </c>
      <c r="E632" t="s">
        <v>45</v>
      </c>
      <c r="F632" t="s">
        <v>46</v>
      </c>
      <c r="G632" t="s">
        <v>55</v>
      </c>
      <c r="H632" s="2" t="s">
        <v>22</v>
      </c>
      <c r="I632" s="2"/>
      <c r="J632" s="18"/>
    </row>
    <row r="633" spans="1:10" hidden="1" x14ac:dyDescent="0.25">
      <c r="A633" s="20" t="s">
        <v>130</v>
      </c>
      <c r="B633" s="20" t="s">
        <v>129</v>
      </c>
      <c r="C633" s="20">
        <v>2019</v>
      </c>
      <c r="D633" t="s">
        <v>58</v>
      </c>
      <c r="E633" t="s">
        <v>45</v>
      </c>
      <c r="F633" t="s">
        <v>46</v>
      </c>
      <c r="G633" t="s">
        <v>47</v>
      </c>
      <c r="H633" s="2" t="s">
        <v>23</v>
      </c>
      <c r="I633" s="2"/>
      <c r="J633" s="3"/>
    </row>
    <row r="634" spans="1:10" hidden="1" x14ac:dyDescent="0.25">
      <c r="A634" s="20" t="s">
        <v>130</v>
      </c>
      <c r="B634" s="20" t="s">
        <v>129</v>
      </c>
      <c r="C634" s="20">
        <v>2019</v>
      </c>
      <c r="D634" t="s">
        <v>58</v>
      </c>
      <c r="E634" t="s">
        <v>45</v>
      </c>
      <c r="F634" t="s">
        <v>46</v>
      </c>
      <c r="G634" t="s">
        <v>47</v>
      </c>
      <c r="H634" s="2" t="s">
        <v>24</v>
      </c>
      <c r="I634" s="2"/>
      <c r="J634" s="3">
        <v>150000</v>
      </c>
    </row>
    <row r="635" spans="1:10" hidden="1" x14ac:dyDescent="0.25">
      <c r="A635" s="20" t="s">
        <v>130</v>
      </c>
      <c r="B635" s="20" t="s">
        <v>129</v>
      </c>
      <c r="C635" s="20">
        <v>2019</v>
      </c>
      <c r="D635" t="s">
        <v>58</v>
      </c>
      <c r="E635" t="s">
        <v>45</v>
      </c>
      <c r="F635" t="s">
        <v>46</v>
      </c>
      <c r="G635" t="s">
        <v>48</v>
      </c>
      <c r="H635" s="2" t="s">
        <v>25</v>
      </c>
      <c r="I635" s="2"/>
      <c r="J635" s="3"/>
    </row>
    <row r="636" spans="1:10" hidden="1" x14ac:dyDescent="0.25">
      <c r="A636" s="20" t="s">
        <v>130</v>
      </c>
      <c r="B636" s="20" t="s">
        <v>129</v>
      </c>
      <c r="C636" s="20">
        <v>2019</v>
      </c>
      <c r="D636" t="s">
        <v>58</v>
      </c>
      <c r="E636" t="s">
        <v>45</v>
      </c>
      <c r="F636" t="s">
        <v>46</v>
      </c>
      <c r="G636" t="s">
        <v>49</v>
      </c>
      <c r="H636" s="2" t="s">
        <v>26</v>
      </c>
      <c r="I636" s="2"/>
      <c r="J636" s="18"/>
    </row>
    <row r="637" spans="1:10" hidden="1" x14ac:dyDescent="0.25">
      <c r="A637" s="20" t="s">
        <v>130</v>
      </c>
      <c r="B637" s="20" t="s">
        <v>129</v>
      </c>
      <c r="C637" s="20">
        <v>2019</v>
      </c>
      <c r="D637" t="s">
        <v>58</v>
      </c>
      <c r="E637" t="s">
        <v>45</v>
      </c>
      <c r="F637" t="s">
        <v>46</v>
      </c>
      <c r="G637" t="s">
        <v>49</v>
      </c>
      <c r="H637" s="2" t="s">
        <v>27</v>
      </c>
      <c r="I637" s="2"/>
      <c r="J637" s="18">
        <v>30000</v>
      </c>
    </row>
    <row r="638" spans="1:10" hidden="1" x14ac:dyDescent="0.25">
      <c r="A638" s="20" t="s">
        <v>130</v>
      </c>
      <c r="B638" s="20" t="s">
        <v>129</v>
      </c>
      <c r="C638" s="20">
        <v>2019</v>
      </c>
      <c r="D638" t="s">
        <v>58</v>
      </c>
      <c r="E638" t="s">
        <v>45</v>
      </c>
      <c r="F638" t="s">
        <v>46</v>
      </c>
      <c r="G638" t="s">
        <v>49</v>
      </c>
      <c r="H638" s="2" t="s">
        <v>28</v>
      </c>
      <c r="I638" s="2"/>
      <c r="J638" s="18"/>
    </row>
    <row r="639" spans="1:10" hidden="1" x14ac:dyDescent="0.25">
      <c r="A639" s="20" t="s">
        <v>130</v>
      </c>
      <c r="B639" s="20" t="s">
        <v>129</v>
      </c>
      <c r="C639" s="20">
        <v>2019</v>
      </c>
      <c r="D639" t="s">
        <v>58</v>
      </c>
      <c r="E639" t="s">
        <v>45</v>
      </c>
      <c r="F639" t="s">
        <v>50</v>
      </c>
      <c r="G639" t="s">
        <v>56</v>
      </c>
      <c r="H639" s="2" t="s">
        <v>98</v>
      </c>
      <c r="I639" s="2"/>
      <c r="J639" s="18"/>
    </row>
    <row r="640" spans="1:10" hidden="1" x14ac:dyDescent="0.25">
      <c r="A640" s="20" t="s">
        <v>130</v>
      </c>
      <c r="B640" s="20" t="s">
        <v>129</v>
      </c>
      <c r="C640" s="20">
        <v>2019</v>
      </c>
      <c r="D640" t="s">
        <v>58</v>
      </c>
      <c r="E640" t="s">
        <v>45</v>
      </c>
      <c r="F640" t="s">
        <v>50</v>
      </c>
      <c r="G640" t="s">
        <v>56</v>
      </c>
      <c r="H640" s="2" t="s">
        <v>29</v>
      </c>
      <c r="I640" s="2"/>
      <c r="J640" s="3"/>
    </row>
    <row r="641" spans="1:10" hidden="1" x14ac:dyDescent="0.25">
      <c r="A641" s="20" t="s">
        <v>130</v>
      </c>
      <c r="B641" s="20" t="s">
        <v>129</v>
      </c>
      <c r="C641" s="20">
        <v>2019</v>
      </c>
      <c r="D641" t="s">
        <v>58</v>
      </c>
      <c r="E641" t="s">
        <v>45</v>
      </c>
      <c r="F641" t="s">
        <v>50</v>
      </c>
      <c r="G641" t="s">
        <v>49</v>
      </c>
      <c r="H641" s="2" t="s">
        <v>30</v>
      </c>
      <c r="I641" s="2"/>
      <c r="J641" s="18"/>
    </row>
    <row r="642" spans="1:10" hidden="1" x14ac:dyDescent="0.25">
      <c r="A642" s="20" t="s">
        <v>130</v>
      </c>
      <c r="B642" s="20" t="s">
        <v>129</v>
      </c>
      <c r="C642" s="20">
        <v>2019</v>
      </c>
      <c r="D642" t="s">
        <v>58</v>
      </c>
      <c r="E642" t="s">
        <v>45</v>
      </c>
      <c r="F642" t="s">
        <v>50</v>
      </c>
      <c r="G642" t="s">
        <v>101</v>
      </c>
      <c r="H642" s="2" t="s">
        <v>99</v>
      </c>
      <c r="I642" s="2"/>
      <c r="J642" s="18"/>
    </row>
    <row r="643" spans="1:10" hidden="1" x14ac:dyDescent="0.25">
      <c r="A643" s="20" t="s">
        <v>130</v>
      </c>
      <c r="B643" s="20" t="s">
        <v>129</v>
      </c>
      <c r="C643" s="20">
        <v>2019</v>
      </c>
      <c r="D643" t="s">
        <v>58</v>
      </c>
      <c r="E643" t="s">
        <v>45</v>
      </c>
      <c r="F643" t="s">
        <v>50</v>
      </c>
      <c r="G643" t="s">
        <v>101</v>
      </c>
      <c r="H643" s="2" t="s">
        <v>100</v>
      </c>
      <c r="I643" s="2"/>
      <c r="J643" s="18"/>
    </row>
    <row r="644" spans="1:10" hidden="1" x14ac:dyDescent="0.25">
      <c r="A644" s="20" t="s">
        <v>130</v>
      </c>
      <c r="B644" s="20" t="s">
        <v>129</v>
      </c>
      <c r="C644" s="20">
        <v>2019</v>
      </c>
      <c r="D644" t="s">
        <v>58</v>
      </c>
      <c r="E644" t="s">
        <v>45</v>
      </c>
      <c r="F644" t="s">
        <v>115</v>
      </c>
      <c r="G644" t="s">
        <v>49</v>
      </c>
      <c r="H644" s="2" t="s">
        <v>114</v>
      </c>
      <c r="I644" s="2"/>
      <c r="J644"/>
    </row>
    <row r="645" spans="1:10" hidden="1" x14ac:dyDescent="0.25">
      <c r="A645" s="20" t="s">
        <v>131</v>
      </c>
      <c r="B645" s="20" t="s">
        <v>129</v>
      </c>
      <c r="C645" s="20">
        <v>2019</v>
      </c>
      <c r="D645" s="20" t="s">
        <v>58</v>
      </c>
      <c r="E645" s="20" t="s">
        <v>52</v>
      </c>
      <c r="F645" s="20" t="s">
        <v>142</v>
      </c>
      <c r="G645" s="20" t="s">
        <v>53</v>
      </c>
      <c r="H645" s="21" t="s">
        <v>9</v>
      </c>
      <c r="I645" s="21"/>
      <c r="J645" s="22">
        <v>2400000</v>
      </c>
    </row>
    <row r="646" spans="1:10" hidden="1" x14ac:dyDescent="0.25">
      <c r="A646" s="20" t="s">
        <v>131</v>
      </c>
      <c r="B646" s="20" t="s">
        <v>129</v>
      </c>
      <c r="C646" s="20">
        <v>2019</v>
      </c>
      <c r="D646" s="20" t="s">
        <v>121</v>
      </c>
      <c r="E646" s="20" t="s">
        <v>52</v>
      </c>
      <c r="F646" s="20" t="s">
        <v>142</v>
      </c>
      <c r="G646" s="20" t="s">
        <v>53</v>
      </c>
      <c r="H646" s="21" t="s">
        <v>9</v>
      </c>
      <c r="I646" s="21"/>
      <c r="J646" s="22">
        <v>2800000</v>
      </c>
    </row>
    <row r="647" spans="1:10" hidden="1" x14ac:dyDescent="0.25">
      <c r="A647" s="20" t="s">
        <v>131</v>
      </c>
      <c r="B647" s="20" t="s">
        <v>129</v>
      </c>
      <c r="C647" s="20">
        <v>2019</v>
      </c>
      <c r="D647" t="s">
        <v>58</v>
      </c>
      <c r="E647" t="s">
        <v>112</v>
      </c>
      <c r="F647" s="20" t="s">
        <v>117</v>
      </c>
      <c r="G647" s="20" t="s">
        <v>53</v>
      </c>
      <c r="H647" s="2" t="s">
        <v>111</v>
      </c>
      <c r="I647" s="2"/>
      <c r="J647" s="18"/>
    </row>
    <row r="648" spans="1:10" hidden="1" x14ac:dyDescent="0.25">
      <c r="A648" s="20" t="s">
        <v>131</v>
      </c>
      <c r="B648" s="20" t="s">
        <v>129</v>
      </c>
      <c r="C648" s="20">
        <v>2019</v>
      </c>
      <c r="D648" t="s">
        <v>58</v>
      </c>
      <c r="E648" t="s">
        <v>112</v>
      </c>
      <c r="F648" s="20" t="s">
        <v>117</v>
      </c>
      <c r="G648" s="20" t="s">
        <v>53</v>
      </c>
      <c r="H648" s="2" t="s">
        <v>113</v>
      </c>
      <c r="I648" s="2"/>
      <c r="J648" s="18">
        <v>0</v>
      </c>
    </row>
    <row r="649" spans="1:10" hidden="1" x14ac:dyDescent="0.25">
      <c r="A649" s="20" t="s">
        <v>131</v>
      </c>
      <c r="B649" s="20" t="s">
        <v>129</v>
      </c>
      <c r="C649" s="20">
        <v>2019</v>
      </c>
      <c r="D649" t="s">
        <v>58</v>
      </c>
      <c r="E649" t="s">
        <v>112</v>
      </c>
      <c r="F649" s="20" t="s">
        <v>117</v>
      </c>
      <c r="G649" s="20" t="s">
        <v>53</v>
      </c>
      <c r="H649" s="2" t="s">
        <v>120</v>
      </c>
      <c r="I649" s="2"/>
      <c r="J649" s="18">
        <v>150000</v>
      </c>
    </row>
    <row r="650" spans="1:10" hidden="1" x14ac:dyDescent="0.25">
      <c r="A650" s="20" t="s">
        <v>131</v>
      </c>
      <c r="B650" s="20" t="s">
        <v>129</v>
      </c>
      <c r="C650" s="20">
        <v>2019</v>
      </c>
      <c r="D650" t="s">
        <v>58</v>
      </c>
      <c r="E650" t="s">
        <v>112</v>
      </c>
      <c r="F650" s="20" t="s">
        <v>117</v>
      </c>
      <c r="G650" s="20" t="s">
        <v>53</v>
      </c>
      <c r="H650" s="2" t="s">
        <v>169</v>
      </c>
      <c r="I650" s="2"/>
      <c r="J650" s="18">
        <v>200000</v>
      </c>
    </row>
    <row r="651" spans="1:10" hidden="1" x14ac:dyDescent="0.25">
      <c r="A651" s="20" t="s">
        <v>131</v>
      </c>
      <c r="B651" s="20" t="s">
        <v>129</v>
      </c>
      <c r="C651" s="20">
        <v>2019</v>
      </c>
      <c r="D651" t="s">
        <v>58</v>
      </c>
      <c r="E651" t="s">
        <v>45</v>
      </c>
      <c r="F651" t="s">
        <v>46</v>
      </c>
      <c r="G651" t="s">
        <v>54</v>
      </c>
      <c r="H651" s="2" t="s">
        <v>11</v>
      </c>
      <c r="I651" s="2"/>
      <c r="J651" s="18">
        <v>1400000</v>
      </c>
    </row>
    <row r="652" spans="1:10" hidden="1" x14ac:dyDescent="0.25">
      <c r="A652" s="20" t="s">
        <v>131</v>
      </c>
      <c r="B652" s="20" t="s">
        <v>129</v>
      </c>
      <c r="C652" s="20">
        <v>2019</v>
      </c>
      <c r="D652" t="s">
        <v>58</v>
      </c>
      <c r="E652" t="s">
        <v>45</v>
      </c>
      <c r="F652" t="s">
        <v>46</v>
      </c>
      <c r="G652" t="s">
        <v>54</v>
      </c>
      <c r="H652" s="2" t="s">
        <v>12</v>
      </c>
      <c r="I652" s="2"/>
      <c r="J652" s="18">
        <v>88211</v>
      </c>
    </row>
    <row r="653" spans="1:10" hidden="1" x14ac:dyDescent="0.25">
      <c r="A653" s="20" t="s">
        <v>131</v>
      </c>
      <c r="B653" s="20" t="s">
        <v>129</v>
      </c>
      <c r="C653" s="20">
        <v>2019</v>
      </c>
      <c r="D653" t="s">
        <v>58</v>
      </c>
      <c r="E653" t="s">
        <v>45</v>
      </c>
      <c r="F653" t="s">
        <v>46</v>
      </c>
      <c r="G653" t="s">
        <v>54</v>
      </c>
      <c r="H653" s="2" t="s">
        <v>13</v>
      </c>
      <c r="I653" s="2"/>
      <c r="J653" s="18">
        <v>124017.58333333334</v>
      </c>
    </row>
    <row r="654" spans="1:10" hidden="1" x14ac:dyDescent="0.25">
      <c r="A654" s="20" t="s">
        <v>131</v>
      </c>
      <c r="B654" s="20" t="s">
        <v>129</v>
      </c>
      <c r="C654" s="20">
        <v>2019</v>
      </c>
      <c r="D654" t="s">
        <v>58</v>
      </c>
      <c r="E654" t="s">
        <v>45</v>
      </c>
      <c r="F654" t="s">
        <v>46</v>
      </c>
      <c r="G654" t="s">
        <v>54</v>
      </c>
      <c r="H654" s="2" t="s">
        <v>14</v>
      </c>
      <c r="I654" s="2"/>
      <c r="J654" s="18">
        <v>14882.11</v>
      </c>
    </row>
    <row r="655" spans="1:10" hidden="1" x14ac:dyDescent="0.25">
      <c r="A655" s="20" t="s">
        <v>131</v>
      </c>
      <c r="B655" s="20" t="s">
        <v>129</v>
      </c>
      <c r="C655" s="20">
        <v>2019</v>
      </c>
      <c r="D655" t="s">
        <v>58</v>
      </c>
      <c r="E655" t="s">
        <v>45</v>
      </c>
      <c r="F655" t="s">
        <v>46</v>
      </c>
      <c r="G655" t="s">
        <v>54</v>
      </c>
      <c r="H655" s="2" t="s">
        <v>15</v>
      </c>
      <c r="I655" s="2"/>
      <c r="J655" s="18">
        <v>124017.58333333334</v>
      </c>
    </row>
    <row r="656" spans="1:10" hidden="1" x14ac:dyDescent="0.25">
      <c r="A656" s="20" t="s">
        <v>131</v>
      </c>
      <c r="B656" s="20" t="s">
        <v>129</v>
      </c>
      <c r="C656" s="20">
        <v>2019</v>
      </c>
      <c r="D656" t="s">
        <v>58</v>
      </c>
      <c r="E656" t="s">
        <v>45</v>
      </c>
      <c r="F656" t="s">
        <v>46</v>
      </c>
      <c r="G656" t="s">
        <v>54</v>
      </c>
      <c r="H656" s="2" t="s">
        <v>16</v>
      </c>
      <c r="I656" s="2"/>
      <c r="J656" s="18">
        <v>58333.333333333328</v>
      </c>
    </row>
    <row r="657" spans="1:10" hidden="1" x14ac:dyDescent="0.25">
      <c r="A657" s="20" t="s">
        <v>131</v>
      </c>
      <c r="B657" s="20" t="s">
        <v>129</v>
      </c>
      <c r="C657" s="20">
        <v>2019</v>
      </c>
      <c r="D657" t="s">
        <v>58</v>
      </c>
      <c r="E657" t="s">
        <v>45</v>
      </c>
      <c r="F657" t="s">
        <v>46</v>
      </c>
      <c r="G657" t="s">
        <v>54</v>
      </c>
      <c r="H657" s="2" t="s">
        <v>17</v>
      </c>
      <c r="I657" s="2"/>
      <c r="J657" s="18">
        <v>88211</v>
      </c>
    </row>
    <row r="658" spans="1:10" hidden="1" x14ac:dyDescent="0.25">
      <c r="A658" s="20" t="s">
        <v>131</v>
      </c>
      <c r="B658" s="20" t="s">
        <v>129</v>
      </c>
      <c r="C658" s="20">
        <v>2019</v>
      </c>
      <c r="D658" t="s">
        <v>58</v>
      </c>
      <c r="E658" t="s">
        <v>45</v>
      </c>
      <c r="F658" t="s">
        <v>46</v>
      </c>
      <c r="G658" t="s">
        <v>54</v>
      </c>
      <c r="H658" s="2" t="s">
        <v>18</v>
      </c>
      <c r="I658" s="2"/>
      <c r="J658" s="18">
        <v>7308</v>
      </c>
    </row>
    <row r="659" spans="1:10" hidden="1" x14ac:dyDescent="0.25">
      <c r="A659" s="20" t="s">
        <v>131</v>
      </c>
      <c r="B659" s="20" t="s">
        <v>129</v>
      </c>
      <c r="C659" s="20">
        <v>2019</v>
      </c>
      <c r="D659" t="s">
        <v>58</v>
      </c>
      <c r="E659" t="s">
        <v>45</v>
      </c>
      <c r="F659" t="s">
        <v>46</v>
      </c>
      <c r="G659" t="s">
        <v>54</v>
      </c>
      <c r="H659" s="2" t="s">
        <v>19</v>
      </c>
      <c r="I659" s="2"/>
      <c r="J659" s="18">
        <v>168000</v>
      </c>
    </row>
    <row r="660" spans="1:10" hidden="1" x14ac:dyDescent="0.25">
      <c r="A660" s="20" t="s">
        <v>131</v>
      </c>
      <c r="B660" s="20" t="s">
        <v>129</v>
      </c>
      <c r="C660" s="20">
        <v>2019</v>
      </c>
      <c r="D660" t="s">
        <v>58</v>
      </c>
      <c r="E660" t="s">
        <v>45</v>
      </c>
      <c r="F660" t="s">
        <v>46</v>
      </c>
      <c r="G660" t="s">
        <v>54</v>
      </c>
      <c r="H660" s="2" t="s">
        <v>20</v>
      </c>
      <c r="I660" s="2"/>
      <c r="J660" s="18">
        <v>56000</v>
      </c>
    </row>
    <row r="661" spans="1:10" hidden="1" x14ac:dyDescent="0.25">
      <c r="A661" s="20" t="s">
        <v>131</v>
      </c>
      <c r="B661" s="20" t="s">
        <v>129</v>
      </c>
      <c r="C661" s="20">
        <v>2019</v>
      </c>
      <c r="D661" t="s">
        <v>58</v>
      </c>
      <c r="E661" t="s">
        <v>45</v>
      </c>
      <c r="F661" t="s">
        <v>46</v>
      </c>
      <c r="G661" t="s">
        <v>54</v>
      </c>
      <c r="H661" s="2" t="s">
        <v>20</v>
      </c>
      <c r="I661" s="2"/>
      <c r="J661" s="18">
        <v>56000</v>
      </c>
    </row>
    <row r="662" spans="1:10" hidden="1" x14ac:dyDescent="0.25">
      <c r="A662" s="20" t="s">
        <v>131</v>
      </c>
      <c r="B662" s="20" t="s">
        <v>129</v>
      </c>
      <c r="C662" s="20">
        <v>2019</v>
      </c>
      <c r="D662" t="s">
        <v>58</v>
      </c>
      <c r="E662" t="s">
        <v>45</v>
      </c>
      <c r="F662" t="s">
        <v>46</v>
      </c>
      <c r="G662" t="s">
        <v>118</v>
      </c>
      <c r="H662" s="2" t="s">
        <v>119</v>
      </c>
      <c r="I662" s="2"/>
      <c r="J662" s="18">
        <v>390621</v>
      </c>
    </row>
    <row r="663" spans="1:10" hidden="1" x14ac:dyDescent="0.25">
      <c r="A663" s="20" t="s">
        <v>131</v>
      </c>
      <c r="B663" s="20" t="s">
        <v>129</v>
      </c>
      <c r="C663" s="20">
        <v>2019</v>
      </c>
      <c r="D663" t="s">
        <v>58</v>
      </c>
      <c r="E663" t="s">
        <v>45</v>
      </c>
      <c r="F663" t="s">
        <v>46</v>
      </c>
      <c r="G663" t="s">
        <v>109</v>
      </c>
      <c r="H663" s="2" t="s">
        <v>108</v>
      </c>
      <c r="I663" s="2"/>
      <c r="J663" s="18"/>
    </row>
    <row r="664" spans="1:10" hidden="1" x14ac:dyDescent="0.25">
      <c r="A664" s="20" t="s">
        <v>131</v>
      </c>
      <c r="B664" s="20" t="s">
        <v>129</v>
      </c>
      <c r="C664" s="20">
        <v>2019</v>
      </c>
      <c r="D664" t="s">
        <v>58</v>
      </c>
      <c r="E664" t="s">
        <v>45</v>
      </c>
      <c r="F664" t="s">
        <v>46</v>
      </c>
      <c r="G664" t="s">
        <v>55</v>
      </c>
      <c r="H664" s="2" t="s">
        <v>22</v>
      </c>
      <c r="I664" s="2"/>
      <c r="J664" s="18"/>
    </row>
    <row r="665" spans="1:10" hidden="1" x14ac:dyDescent="0.25">
      <c r="A665" s="20" t="s">
        <v>131</v>
      </c>
      <c r="B665" s="20" t="s">
        <v>129</v>
      </c>
      <c r="C665" s="20">
        <v>2019</v>
      </c>
      <c r="D665" t="s">
        <v>58</v>
      </c>
      <c r="E665" t="s">
        <v>45</v>
      </c>
      <c r="F665" t="s">
        <v>46</v>
      </c>
      <c r="G665" t="s">
        <v>47</v>
      </c>
      <c r="H665" s="2" t="s">
        <v>23</v>
      </c>
      <c r="I665" s="2"/>
      <c r="J665" s="3"/>
    </row>
    <row r="666" spans="1:10" hidden="1" x14ac:dyDescent="0.25">
      <c r="A666" s="20" t="s">
        <v>131</v>
      </c>
      <c r="B666" s="20" t="s">
        <v>129</v>
      </c>
      <c r="C666" s="20">
        <v>2019</v>
      </c>
      <c r="D666" t="s">
        <v>58</v>
      </c>
      <c r="E666" t="s">
        <v>45</v>
      </c>
      <c r="F666" t="s">
        <v>46</v>
      </c>
      <c r="G666" t="s">
        <v>47</v>
      </c>
      <c r="H666" s="2" t="s">
        <v>24</v>
      </c>
      <c r="I666" s="2"/>
      <c r="J666" s="3">
        <v>150000</v>
      </c>
    </row>
    <row r="667" spans="1:10" hidden="1" x14ac:dyDescent="0.25">
      <c r="A667" s="20" t="s">
        <v>131</v>
      </c>
      <c r="B667" s="20" t="s">
        <v>129</v>
      </c>
      <c r="C667" s="20">
        <v>2019</v>
      </c>
      <c r="D667" t="s">
        <v>58</v>
      </c>
      <c r="E667" t="s">
        <v>45</v>
      </c>
      <c r="F667" t="s">
        <v>46</v>
      </c>
      <c r="G667" t="s">
        <v>48</v>
      </c>
      <c r="H667" s="2" t="s">
        <v>25</v>
      </c>
      <c r="I667" s="2"/>
      <c r="J667" s="3"/>
    </row>
    <row r="668" spans="1:10" hidden="1" x14ac:dyDescent="0.25">
      <c r="A668" s="20" t="s">
        <v>131</v>
      </c>
      <c r="B668" s="20" t="s">
        <v>129</v>
      </c>
      <c r="C668" s="20">
        <v>2019</v>
      </c>
      <c r="D668" t="s">
        <v>58</v>
      </c>
      <c r="E668" t="s">
        <v>45</v>
      </c>
      <c r="F668" t="s">
        <v>46</v>
      </c>
      <c r="G668" t="s">
        <v>49</v>
      </c>
      <c r="H668" s="2" t="s">
        <v>26</v>
      </c>
      <c r="I668" s="2"/>
      <c r="J668" s="18"/>
    </row>
    <row r="669" spans="1:10" hidden="1" x14ac:dyDescent="0.25">
      <c r="A669" s="20" t="s">
        <v>131</v>
      </c>
      <c r="B669" s="20" t="s">
        <v>129</v>
      </c>
      <c r="C669" s="20">
        <v>2019</v>
      </c>
      <c r="D669" t="s">
        <v>58</v>
      </c>
      <c r="E669" t="s">
        <v>45</v>
      </c>
      <c r="F669" t="s">
        <v>46</v>
      </c>
      <c r="G669" t="s">
        <v>49</v>
      </c>
      <c r="H669" s="2" t="s">
        <v>27</v>
      </c>
      <c r="I669" s="2"/>
      <c r="J669" s="18">
        <v>30000</v>
      </c>
    </row>
    <row r="670" spans="1:10" hidden="1" x14ac:dyDescent="0.25">
      <c r="A670" s="20" t="s">
        <v>131</v>
      </c>
      <c r="B670" s="20" t="s">
        <v>129</v>
      </c>
      <c r="C670" s="20">
        <v>2019</v>
      </c>
      <c r="D670" t="s">
        <v>58</v>
      </c>
      <c r="E670" t="s">
        <v>45</v>
      </c>
      <c r="F670" t="s">
        <v>46</v>
      </c>
      <c r="G670" t="s">
        <v>49</v>
      </c>
      <c r="H670" s="2" t="s">
        <v>28</v>
      </c>
      <c r="I670" s="2"/>
      <c r="J670" s="18"/>
    </row>
    <row r="671" spans="1:10" hidden="1" x14ac:dyDescent="0.25">
      <c r="A671" s="20" t="s">
        <v>131</v>
      </c>
      <c r="B671" s="20" t="s">
        <v>129</v>
      </c>
      <c r="C671" s="20">
        <v>2019</v>
      </c>
      <c r="D671" t="s">
        <v>58</v>
      </c>
      <c r="E671" t="s">
        <v>45</v>
      </c>
      <c r="F671" t="s">
        <v>50</v>
      </c>
      <c r="G671" t="s">
        <v>56</v>
      </c>
      <c r="H671" s="2" t="s">
        <v>98</v>
      </c>
      <c r="I671" s="2"/>
      <c r="J671" s="18"/>
    </row>
    <row r="672" spans="1:10" hidden="1" x14ac:dyDescent="0.25">
      <c r="A672" s="20" t="s">
        <v>131</v>
      </c>
      <c r="B672" s="20" t="s">
        <v>129</v>
      </c>
      <c r="C672" s="20">
        <v>2019</v>
      </c>
      <c r="D672" t="s">
        <v>58</v>
      </c>
      <c r="E672" t="s">
        <v>45</v>
      </c>
      <c r="F672" t="s">
        <v>50</v>
      </c>
      <c r="G672" t="s">
        <v>56</v>
      </c>
      <c r="H672" s="2" t="s">
        <v>29</v>
      </c>
      <c r="I672" s="2"/>
      <c r="J672" s="3"/>
    </row>
    <row r="673" spans="1:10" hidden="1" x14ac:dyDescent="0.25">
      <c r="A673" s="20" t="s">
        <v>131</v>
      </c>
      <c r="B673" s="20" t="s">
        <v>129</v>
      </c>
      <c r="C673" s="20">
        <v>2019</v>
      </c>
      <c r="D673" t="s">
        <v>58</v>
      </c>
      <c r="E673" t="s">
        <v>45</v>
      </c>
      <c r="F673" t="s">
        <v>50</v>
      </c>
      <c r="G673" t="s">
        <v>49</v>
      </c>
      <c r="H673" s="2" t="s">
        <v>30</v>
      </c>
      <c r="I673" s="2"/>
      <c r="J673" s="18"/>
    </row>
    <row r="674" spans="1:10" hidden="1" x14ac:dyDescent="0.25">
      <c r="A674" s="20" t="s">
        <v>131</v>
      </c>
      <c r="B674" s="20" t="s">
        <v>129</v>
      </c>
      <c r="C674" s="20">
        <v>2019</v>
      </c>
      <c r="D674" t="s">
        <v>58</v>
      </c>
      <c r="E674" t="s">
        <v>45</v>
      </c>
      <c r="F674" t="s">
        <v>50</v>
      </c>
      <c r="G674" t="s">
        <v>101</v>
      </c>
      <c r="H674" s="2" t="s">
        <v>99</v>
      </c>
      <c r="I674" s="2"/>
      <c r="J674" s="18"/>
    </row>
    <row r="675" spans="1:10" hidden="1" x14ac:dyDescent="0.25">
      <c r="A675" s="20" t="s">
        <v>131</v>
      </c>
      <c r="B675" s="20" t="s">
        <v>129</v>
      </c>
      <c r="C675" s="20">
        <v>2019</v>
      </c>
      <c r="D675" t="s">
        <v>58</v>
      </c>
      <c r="E675" t="s">
        <v>45</v>
      </c>
      <c r="F675" t="s">
        <v>50</v>
      </c>
      <c r="G675" t="s">
        <v>101</v>
      </c>
      <c r="H675" s="2" t="s">
        <v>100</v>
      </c>
      <c r="I675" s="2"/>
      <c r="J675" s="18"/>
    </row>
    <row r="676" spans="1:10" hidden="1" x14ac:dyDescent="0.25">
      <c r="A676" s="20" t="s">
        <v>131</v>
      </c>
      <c r="B676" s="20" t="s">
        <v>129</v>
      </c>
      <c r="C676" s="20">
        <v>2019</v>
      </c>
      <c r="D676" t="s">
        <v>58</v>
      </c>
      <c r="E676" t="s">
        <v>45</v>
      </c>
      <c r="F676" t="s">
        <v>115</v>
      </c>
      <c r="G676" t="s">
        <v>49</v>
      </c>
      <c r="H676" s="2" t="s">
        <v>114</v>
      </c>
      <c r="I676" s="2"/>
      <c r="J676"/>
    </row>
    <row r="677" spans="1:10" hidden="1" x14ac:dyDescent="0.25">
      <c r="A677" s="33" t="s">
        <v>134</v>
      </c>
      <c r="B677" s="33" t="s">
        <v>128</v>
      </c>
      <c r="C677" s="33">
        <v>2019</v>
      </c>
      <c r="D677" s="33" t="s">
        <v>58</v>
      </c>
      <c r="E677" s="33" t="s">
        <v>52</v>
      </c>
      <c r="F677" s="33" t="s">
        <v>142</v>
      </c>
      <c r="G677" s="2" t="s">
        <v>8</v>
      </c>
      <c r="H677" s="2" t="s">
        <v>9</v>
      </c>
      <c r="I677" s="2"/>
      <c r="J677" s="3">
        <f>3358244-59000</f>
        <v>3299244</v>
      </c>
    </row>
    <row r="678" spans="1:10" hidden="1" x14ac:dyDescent="0.25">
      <c r="A678" s="33" t="s">
        <v>134</v>
      </c>
      <c r="B678" s="33" t="s">
        <v>128</v>
      </c>
      <c r="C678" s="33">
        <v>2019</v>
      </c>
      <c r="D678" s="33" t="s">
        <v>58</v>
      </c>
      <c r="E678" s="33" t="s">
        <v>52</v>
      </c>
      <c r="F678" s="33" t="s">
        <v>152</v>
      </c>
      <c r="G678" s="2" t="s">
        <v>149</v>
      </c>
      <c r="H678" s="2" t="s">
        <v>173</v>
      </c>
      <c r="I678" s="2"/>
      <c r="J678" s="3">
        <v>357401</v>
      </c>
    </row>
    <row r="679" spans="1:10" hidden="1" x14ac:dyDescent="0.25">
      <c r="A679" s="33" t="s">
        <v>134</v>
      </c>
      <c r="B679" s="33" t="s">
        <v>128</v>
      </c>
      <c r="C679" s="33">
        <v>2019</v>
      </c>
      <c r="D679" s="33" t="s">
        <v>58</v>
      </c>
      <c r="E679" s="33" t="s">
        <v>52</v>
      </c>
      <c r="F679" s="33" t="s">
        <v>152</v>
      </c>
      <c r="G679" s="2" t="s">
        <v>149</v>
      </c>
      <c r="H679" s="2" t="s">
        <v>150</v>
      </c>
      <c r="I679" s="2"/>
      <c r="J679" s="3">
        <v>156</v>
      </c>
    </row>
    <row r="680" spans="1:10" hidden="1" x14ac:dyDescent="0.25">
      <c r="A680" s="33" t="s">
        <v>134</v>
      </c>
      <c r="B680" s="33" t="s">
        <v>128</v>
      </c>
      <c r="C680" s="33">
        <v>2019</v>
      </c>
      <c r="D680" s="33" t="s">
        <v>58</v>
      </c>
      <c r="E680" t="s">
        <v>45</v>
      </c>
      <c r="F680" t="s">
        <v>46</v>
      </c>
      <c r="G680" t="s">
        <v>54</v>
      </c>
      <c r="H680" s="2" t="s">
        <v>11</v>
      </c>
      <c r="I680" s="2"/>
      <c r="J680" s="3">
        <v>1400000</v>
      </c>
    </row>
    <row r="681" spans="1:10" hidden="1" x14ac:dyDescent="0.25">
      <c r="A681" s="33" t="s">
        <v>134</v>
      </c>
      <c r="B681" s="33" t="s">
        <v>128</v>
      </c>
      <c r="C681" s="33">
        <v>2019</v>
      </c>
      <c r="D681" s="33" t="s">
        <v>58</v>
      </c>
      <c r="E681" t="s">
        <v>45</v>
      </c>
      <c r="F681" t="s">
        <v>46</v>
      </c>
      <c r="G681" t="s">
        <v>54</v>
      </c>
      <c r="H681" s="2" t="s">
        <v>12</v>
      </c>
      <c r="I681" s="2"/>
      <c r="J681" s="3">
        <v>97032</v>
      </c>
    </row>
    <row r="682" spans="1:10" hidden="1" x14ac:dyDescent="0.25">
      <c r="A682" s="33" t="s">
        <v>134</v>
      </c>
      <c r="B682" s="33" t="s">
        <v>128</v>
      </c>
      <c r="C682" s="33">
        <v>2019</v>
      </c>
      <c r="D682" s="33" t="s">
        <v>58</v>
      </c>
      <c r="E682" t="s">
        <v>45</v>
      </c>
      <c r="F682" t="s">
        <v>46</v>
      </c>
      <c r="G682" t="s">
        <v>54</v>
      </c>
      <c r="H682" s="2" t="s">
        <v>13</v>
      </c>
      <c r="I682" s="2"/>
      <c r="J682" s="3">
        <v>124703</v>
      </c>
    </row>
    <row r="683" spans="1:10" hidden="1" x14ac:dyDescent="0.25">
      <c r="A683" s="33" t="s">
        <v>134</v>
      </c>
      <c r="B683" s="33" t="s">
        <v>128</v>
      </c>
      <c r="C683" s="33">
        <v>2019</v>
      </c>
      <c r="D683" s="33" t="s">
        <v>58</v>
      </c>
      <c r="E683" t="s">
        <v>45</v>
      </c>
      <c r="F683" t="s">
        <v>46</v>
      </c>
      <c r="G683" t="s">
        <v>54</v>
      </c>
      <c r="H683" s="2" t="s">
        <v>14</v>
      </c>
      <c r="I683" s="2"/>
      <c r="J683" s="3">
        <v>14964</v>
      </c>
    </row>
    <row r="684" spans="1:10" hidden="1" x14ac:dyDescent="0.25">
      <c r="A684" s="33" t="s">
        <v>134</v>
      </c>
      <c r="B684" s="33" t="s">
        <v>128</v>
      </c>
      <c r="C684" s="33">
        <v>2019</v>
      </c>
      <c r="D684" s="33" t="s">
        <v>58</v>
      </c>
      <c r="E684" t="s">
        <v>45</v>
      </c>
      <c r="F684" t="s">
        <v>46</v>
      </c>
      <c r="G684" t="s">
        <v>54</v>
      </c>
      <c r="H684" s="2" t="s">
        <v>15</v>
      </c>
      <c r="I684" s="2"/>
      <c r="J684" s="3">
        <v>124703</v>
      </c>
    </row>
    <row r="685" spans="1:10" hidden="1" x14ac:dyDescent="0.25">
      <c r="A685" s="33" t="s">
        <v>134</v>
      </c>
      <c r="B685" s="33" t="s">
        <v>128</v>
      </c>
      <c r="C685" s="33">
        <v>2019</v>
      </c>
      <c r="D685" s="33" t="s">
        <v>58</v>
      </c>
      <c r="E685" t="s">
        <v>45</v>
      </c>
      <c r="F685" t="s">
        <v>46</v>
      </c>
      <c r="G685" t="s">
        <v>54</v>
      </c>
      <c r="H685" s="2" t="s">
        <v>16</v>
      </c>
      <c r="I685" s="2"/>
      <c r="J685" s="3">
        <v>58380</v>
      </c>
    </row>
    <row r="686" spans="1:10" hidden="1" x14ac:dyDescent="0.25">
      <c r="A686" s="33" t="s">
        <v>134</v>
      </c>
      <c r="B686" s="33" t="s">
        <v>128</v>
      </c>
      <c r="C686" s="33">
        <v>2019</v>
      </c>
      <c r="D686" s="33" t="s">
        <v>58</v>
      </c>
      <c r="E686" t="s">
        <v>45</v>
      </c>
      <c r="F686" t="s">
        <v>46</v>
      </c>
      <c r="G686" t="s">
        <v>54</v>
      </c>
      <c r="H686" s="2" t="s">
        <v>17</v>
      </c>
      <c r="I686" s="2"/>
      <c r="J686" s="3">
        <v>912000</v>
      </c>
    </row>
    <row r="687" spans="1:10" hidden="1" x14ac:dyDescent="0.25">
      <c r="A687" s="33" t="s">
        <v>134</v>
      </c>
      <c r="B687" s="33" t="s">
        <v>128</v>
      </c>
      <c r="C687" s="33">
        <v>2019</v>
      </c>
      <c r="D687" s="33" t="s">
        <v>58</v>
      </c>
      <c r="E687" t="s">
        <v>45</v>
      </c>
      <c r="F687" t="s">
        <v>46</v>
      </c>
      <c r="G687" t="s">
        <v>54</v>
      </c>
      <c r="H687" s="2" t="s">
        <v>18</v>
      </c>
      <c r="I687" s="2"/>
      <c r="J687" s="3">
        <v>7308</v>
      </c>
    </row>
    <row r="688" spans="1:10" hidden="1" x14ac:dyDescent="0.25">
      <c r="A688" s="33" t="s">
        <v>134</v>
      </c>
      <c r="B688" s="33" t="s">
        <v>128</v>
      </c>
      <c r="C688" s="33">
        <v>2019</v>
      </c>
      <c r="D688" s="33" t="s">
        <v>58</v>
      </c>
      <c r="E688" t="s">
        <v>45</v>
      </c>
      <c r="F688" t="s">
        <v>46</v>
      </c>
      <c r="G688" t="s">
        <v>54</v>
      </c>
      <c r="H688" s="2" t="s">
        <v>19</v>
      </c>
      <c r="I688" s="2"/>
      <c r="J688" s="3">
        <v>169896</v>
      </c>
    </row>
    <row r="689" spans="1:10" hidden="1" x14ac:dyDescent="0.25">
      <c r="A689" s="33" t="s">
        <v>134</v>
      </c>
      <c r="B689" s="33" t="s">
        <v>128</v>
      </c>
      <c r="C689" s="33">
        <v>2019</v>
      </c>
      <c r="D689" s="33" t="s">
        <v>58</v>
      </c>
      <c r="E689" t="s">
        <v>45</v>
      </c>
      <c r="F689" t="s">
        <v>46</v>
      </c>
      <c r="G689" t="s">
        <v>54</v>
      </c>
      <c r="H689" s="2" t="s">
        <v>20</v>
      </c>
      <c r="I689" s="2"/>
      <c r="J689" s="3">
        <v>57896</v>
      </c>
    </row>
    <row r="690" spans="1:10" hidden="1" x14ac:dyDescent="0.25">
      <c r="A690" s="33" t="s">
        <v>134</v>
      </c>
      <c r="B690" s="33" t="s">
        <v>128</v>
      </c>
      <c r="C690" s="33">
        <v>2019</v>
      </c>
      <c r="D690" s="33" t="s">
        <v>58</v>
      </c>
      <c r="E690" t="s">
        <v>45</v>
      </c>
      <c r="F690" t="s">
        <v>46</v>
      </c>
      <c r="G690" t="s">
        <v>118</v>
      </c>
      <c r="H690" s="2" t="s">
        <v>119</v>
      </c>
      <c r="I690" s="2"/>
      <c r="J690" s="3">
        <v>390621</v>
      </c>
    </row>
    <row r="691" spans="1:10" hidden="1" x14ac:dyDescent="0.25">
      <c r="A691" s="33" t="s">
        <v>134</v>
      </c>
      <c r="B691" s="33" t="s">
        <v>128</v>
      </c>
      <c r="C691" s="33">
        <v>2019</v>
      </c>
      <c r="D691" s="33" t="s">
        <v>58</v>
      </c>
      <c r="E691" t="s">
        <v>45</v>
      </c>
      <c r="F691" t="s">
        <v>46</v>
      </c>
      <c r="G691" t="s">
        <v>55</v>
      </c>
      <c r="H691" s="2" t="s">
        <v>22</v>
      </c>
      <c r="I691" s="2"/>
      <c r="J691" s="3">
        <v>800000</v>
      </c>
    </row>
    <row r="692" spans="1:10" hidden="1" x14ac:dyDescent="0.25">
      <c r="A692" s="33" t="s">
        <v>134</v>
      </c>
      <c r="B692" s="33" t="s">
        <v>128</v>
      </c>
      <c r="C692" s="33">
        <v>2019</v>
      </c>
      <c r="D692" s="33" t="s">
        <v>58</v>
      </c>
      <c r="E692" t="s">
        <v>45</v>
      </c>
      <c r="F692" t="s">
        <v>46</v>
      </c>
      <c r="G692" t="s">
        <v>182</v>
      </c>
      <c r="H692" s="2" t="s">
        <v>174</v>
      </c>
      <c r="I692" s="2"/>
      <c r="J692" s="3">
        <v>15479</v>
      </c>
    </row>
    <row r="693" spans="1:10" hidden="1" x14ac:dyDescent="0.25">
      <c r="A693" s="33" t="s">
        <v>134</v>
      </c>
      <c r="B693" s="33" t="s">
        <v>128</v>
      </c>
      <c r="C693" s="33">
        <v>2019</v>
      </c>
      <c r="D693" s="33" t="s">
        <v>58</v>
      </c>
      <c r="E693" t="s">
        <v>45</v>
      </c>
      <c r="F693" t="s">
        <v>46</v>
      </c>
      <c r="G693" t="s">
        <v>182</v>
      </c>
      <c r="H693" s="2" t="s">
        <v>175</v>
      </c>
      <c r="I693" s="2"/>
      <c r="J693" s="3">
        <v>5800</v>
      </c>
    </row>
    <row r="694" spans="1:10" hidden="1" x14ac:dyDescent="0.25">
      <c r="A694" s="33" t="s">
        <v>134</v>
      </c>
      <c r="B694" s="33" t="s">
        <v>128</v>
      </c>
      <c r="C694" s="33">
        <v>2019</v>
      </c>
      <c r="D694" s="33" t="s">
        <v>58</v>
      </c>
      <c r="E694" t="s">
        <v>45</v>
      </c>
      <c r="F694" t="s">
        <v>46</v>
      </c>
      <c r="G694" t="s">
        <v>49</v>
      </c>
      <c r="H694" s="2" t="s">
        <v>176</v>
      </c>
      <c r="I694" s="2"/>
      <c r="J694" s="3">
        <v>63855.7</v>
      </c>
    </row>
    <row r="695" spans="1:10" hidden="1" x14ac:dyDescent="0.25">
      <c r="A695" s="33" t="s">
        <v>134</v>
      </c>
      <c r="B695" s="33" t="s">
        <v>128</v>
      </c>
      <c r="C695" s="33">
        <v>2019</v>
      </c>
      <c r="D695" s="33" t="s">
        <v>58</v>
      </c>
      <c r="E695" t="s">
        <v>45</v>
      </c>
      <c r="F695" t="s">
        <v>46</v>
      </c>
      <c r="G695" t="s">
        <v>49</v>
      </c>
      <c r="H695" s="2" t="s">
        <v>27</v>
      </c>
      <c r="I695" s="2"/>
      <c r="J695" s="3">
        <v>37815</v>
      </c>
    </row>
    <row r="696" spans="1:10" hidden="1" x14ac:dyDescent="0.25">
      <c r="A696" s="33" t="s">
        <v>134</v>
      </c>
      <c r="B696" s="33" t="s">
        <v>128</v>
      </c>
      <c r="C696" s="33">
        <v>2019</v>
      </c>
      <c r="D696" s="33" t="s">
        <v>58</v>
      </c>
      <c r="E696" t="s">
        <v>45</v>
      </c>
      <c r="F696" t="s">
        <v>46</v>
      </c>
      <c r="G696" t="s">
        <v>49</v>
      </c>
      <c r="H696" s="2" t="s">
        <v>177</v>
      </c>
      <c r="I696" s="2"/>
      <c r="J696" s="3">
        <v>17400</v>
      </c>
    </row>
    <row r="697" spans="1:10" hidden="1" x14ac:dyDescent="0.25">
      <c r="A697" s="33" t="s">
        <v>134</v>
      </c>
      <c r="B697" s="33" t="s">
        <v>128</v>
      </c>
      <c r="C697" s="33">
        <v>2019</v>
      </c>
      <c r="D697" s="33" t="s">
        <v>58</v>
      </c>
      <c r="E697" t="s">
        <v>45</v>
      </c>
      <c r="F697" t="s">
        <v>50</v>
      </c>
      <c r="G697" t="s">
        <v>56</v>
      </c>
      <c r="H697" s="2" t="s">
        <v>124</v>
      </c>
      <c r="I697" s="2"/>
      <c r="J697" s="3">
        <v>11700</v>
      </c>
    </row>
    <row r="698" spans="1:10" hidden="1" x14ac:dyDescent="0.25">
      <c r="A698" s="33" t="s">
        <v>134</v>
      </c>
      <c r="B698" s="33" t="s">
        <v>128</v>
      </c>
      <c r="C698" s="33">
        <v>2019</v>
      </c>
      <c r="D698" s="33" t="s">
        <v>58</v>
      </c>
      <c r="E698" t="s">
        <v>45</v>
      </c>
      <c r="F698" t="s">
        <v>50</v>
      </c>
      <c r="G698" t="s">
        <v>56</v>
      </c>
      <c r="H698" s="2" t="s">
        <v>98</v>
      </c>
      <c r="I698" s="2"/>
      <c r="J698" s="3">
        <v>94910</v>
      </c>
    </row>
    <row r="699" spans="1:10" hidden="1" x14ac:dyDescent="0.25">
      <c r="A699" s="33" t="s">
        <v>134</v>
      </c>
      <c r="B699" s="33" t="s">
        <v>128</v>
      </c>
      <c r="C699" s="33">
        <v>2019</v>
      </c>
      <c r="D699" s="33" t="s">
        <v>58</v>
      </c>
      <c r="E699" t="s">
        <v>45</v>
      </c>
      <c r="F699" t="s">
        <v>50</v>
      </c>
      <c r="G699" t="s">
        <v>101</v>
      </c>
      <c r="H699" s="2" t="s">
        <v>99</v>
      </c>
      <c r="I699" s="2"/>
      <c r="J699" s="3">
        <v>19518</v>
      </c>
    </row>
    <row r="700" spans="1:10" hidden="1" x14ac:dyDescent="0.25">
      <c r="A700" s="33" t="s">
        <v>134</v>
      </c>
      <c r="B700" s="33" t="s">
        <v>128</v>
      </c>
      <c r="C700" s="33">
        <v>2019</v>
      </c>
      <c r="D700" s="33" t="s">
        <v>58</v>
      </c>
      <c r="E700" t="s">
        <v>45</v>
      </c>
      <c r="F700" t="s">
        <v>50</v>
      </c>
      <c r="G700" t="s">
        <v>101</v>
      </c>
      <c r="H700" s="2" t="s">
        <v>178</v>
      </c>
      <c r="I700" s="2"/>
      <c r="J700" s="3">
        <v>343000</v>
      </c>
    </row>
    <row r="701" spans="1:10" hidden="1" x14ac:dyDescent="0.25">
      <c r="A701" s="33" t="s">
        <v>134</v>
      </c>
      <c r="B701" s="33" t="s">
        <v>128</v>
      </c>
      <c r="C701" s="33">
        <v>2019</v>
      </c>
      <c r="D701" s="33" t="s">
        <v>58</v>
      </c>
      <c r="E701" t="s">
        <v>45</v>
      </c>
      <c r="F701" t="s">
        <v>50</v>
      </c>
      <c r="G701" t="s">
        <v>101</v>
      </c>
      <c r="H701" s="2" t="s">
        <v>30</v>
      </c>
      <c r="I701" s="2"/>
      <c r="J701" s="3">
        <v>573224.31000000006</v>
      </c>
    </row>
    <row r="702" spans="1:10" hidden="1" x14ac:dyDescent="0.25">
      <c r="A702" s="33" t="s">
        <v>134</v>
      </c>
      <c r="B702" s="33" t="s">
        <v>128</v>
      </c>
      <c r="C702" s="33">
        <v>2019</v>
      </c>
      <c r="D702" s="33" t="s">
        <v>58</v>
      </c>
      <c r="E702" t="s">
        <v>112</v>
      </c>
      <c r="F702" t="s">
        <v>117</v>
      </c>
      <c r="G702" t="s">
        <v>53</v>
      </c>
      <c r="H702" s="2" t="s">
        <v>179</v>
      </c>
      <c r="I702" s="2"/>
      <c r="J702" s="3">
        <v>10420</v>
      </c>
    </row>
    <row r="703" spans="1:10" hidden="1" x14ac:dyDescent="0.25">
      <c r="A703" s="33" t="s">
        <v>134</v>
      </c>
      <c r="B703" s="33" t="s">
        <v>128</v>
      </c>
      <c r="C703" s="33">
        <v>2019</v>
      </c>
      <c r="D703" s="33" t="s">
        <v>58</v>
      </c>
      <c r="E703" t="s">
        <v>112</v>
      </c>
      <c r="F703" t="s">
        <v>117</v>
      </c>
      <c r="G703" t="s">
        <v>53</v>
      </c>
      <c r="H703" s="2" t="s">
        <v>180</v>
      </c>
      <c r="I703" s="2"/>
      <c r="J703" s="3">
        <v>127800</v>
      </c>
    </row>
    <row r="704" spans="1:10" hidden="1" x14ac:dyDescent="0.25">
      <c r="A704" s="33" t="s">
        <v>134</v>
      </c>
      <c r="B704" s="33" t="s">
        <v>128</v>
      </c>
      <c r="C704" s="33">
        <v>2019</v>
      </c>
      <c r="D704" s="33" t="s">
        <v>58</v>
      </c>
      <c r="E704" t="s">
        <v>112</v>
      </c>
      <c r="F704" t="s">
        <v>117</v>
      </c>
      <c r="G704" t="s">
        <v>53</v>
      </c>
      <c r="H704" s="2" t="s">
        <v>181</v>
      </c>
      <c r="I704" s="2"/>
      <c r="J704" s="3">
        <v>94789</v>
      </c>
    </row>
    <row r="705" spans="1:10" hidden="1" x14ac:dyDescent="0.25">
      <c r="A705" s="33" t="s">
        <v>135</v>
      </c>
      <c r="B705" s="33" t="s">
        <v>128</v>
      </c>
      <c r="C705" s="33">
        <v>2019</v>
      </c>
      <c r="D705" s="33" t="s">
        <v>58</v>
      </c>
      <c r="E705" s="33" t="s">
        <v>52</v>
      </c>
      <c r="F705" s="33" t="s">
        <v>142</v>
      </c>
      <c r="G705" s="2" t="s">
        <v>8</v>
      </c>
      <c r="H705" s="2" t="s">
        <v>9</v>
      </c>
      <c r="I705" s="2"/>
      <c r="J705" s="3">
        <v>2428550</v>
      </c>
    </row>
    <row r="706" spans="1:10" hidden="1" x14ac:dyDescent="0.25">
      <c r="A706" s="33" t="s">
        <v>135</v>
      </c>
      <c r="B706" s="33" t="s">
        <v>128</v>
      </c>
      <c r="C706" s="33">
        <v>2019</v>
      </c>
      <c r="D706" s="33" t="s">
        <v>58</v>
      </c>
      <c r="E706" s="33" t="s">
        <v>52</v>
      </c>
      <c r="F706" s="33" t="s">
        <v>152</v>
      </c>
      <c r="G706" s="2" t="s">
        <v>149</v>
      </c>
      <c r="H706" s="2" t="s">
        <v>173</v>
      </c>
      <c r="I706" s="2"/>
      <c r="J706" s="3">
        <v>0</v>
      </c>
    </row>
    <row r="707" spans="1:10" hidden="1" x14ac:dyDescent="0.25">
      <c r="A707" s="33" t="s">
        <v>135</v>
      </c>
      <c r="B707" s="33" t="s">
        <v>128</v>
      </c>
      <c r="C707" s="33">
        <v>2019</v>
      </c>
      <c r="D707" s="33" t="s">
        <v>58</v>
      </c>
      <c r="E707" s="33" t="s">
        <v>52</v>
      </c>
      <c r="F707" s="33" t="s">
        <v>152</v>
      </c>
      <c r="G707" s="2" t="s">
        <v>149</v>
      </c>
      <c r="H707" s="2" t="s">
        <v>150</v>
      </c>
      <c r="I707" s="2"/>
      <c r="J707" s="38">
        <v>260</v>
      </c>
    </row>
    <row r="708" spans="1:10" hidden="1" x14ac:dyDescent="0.25">
      <c r="A708" s="33" t="s">
        <v>135</v>
      </c>
      <c r="B708" s="33" t="s">
        <v>128</v>
      </c>
      <c r="C708" s="33">
        <v>2019</v>
      </c>
      <c r="D708" s="33" t="s">
        <v>58</v>
      </c>
      <c r="E708" t="s">
        <v>45</v>
      </c>
      <c r="F708" t="s">
        <v>46</v>
      </c>
      <c r="G708" t="s">
        <v>54</v>
      </c>
      <c r="H708" s="2" t="s">
        <v>11</v>
      </c>
      <c r="I708" s="2"/>
      <c r="J708" s="38">
        <v>1400000</v>
      </c>
    </row>
    <row r="709" spans="1:10" hidden="1" x14ac:dyDescent="0.25">
      <c r="A709" s="33" t="s">
        <v>135</v>
      </c>
      <c r="B709" s="33" t="s">
        <v>128</v>
      </c>
      <c r="C709" s="33">
        <v>2019</v>
      </c>
      <c r="D709" s="33" t="s">
        <v>58</v>
      </c>
      <c r="E709" t="s">
        <v>45</v>
      </c>
      <c r="F709" t="s">
        <v>46</v>
      </c>
      <c r="G709" t="s">
        <v>54</v>
      </c>
      <c r="H709" s="2" t="s">
        <v>12</v>
      </c>
      <c r="I709" s="2"/>
      <c r="J709" s="38">
        <v>97032</v>
      </c>
    </row>
    <row r="710" spans="1:10" hidden="1" x14ac:dyDescent="0.25">
      <c r="A710" s="33" t="s">
        <v>135</v>
      </c>
      <c r="B710" s="33" t="s">
        <v>128</v>
      </c>
      <c r="C710" s="33">
        <v>2019</v>
      </c>
      <c r="D710" s="33" t="s">
        <v>58</v>
      </c>
      <c r="E710" t="s">
        <v>45</v>
      </c>
      <c r="F710" t="s">
        <v>46</v>
      </c>
      <c r="G710" t="s">
        <v>54</v>
      </c>
      <c r="H710" s="2" t="s">
        <v>13</v>
      </c>
      <c r="I710" s="2"/>
      <c r="J710" s="38">
        <v>124703</v>
      </c>
    </row>
    <row r="711" spans="1:10" hidden="1" x14ac:dyDescent="0.25">
      <c r="A711" s="33" t="s">
        <v>135</v>
      </c>
      <c r="B711" s="33" t="s">
        <v>128</v>
      </c>
      <c r="C711" s="33">
        <v>2019</v>
      </c>
      <c r="D711" s="33" t="s">
        <v>58</v>
      </c>
      <c r="E711" t="s">
        <v>45</v>
      </c>
      <c r="F711" t="s">
        <v>46</v>
      </c>
      <c r="G711" t="s">
        <v>54</v>
      </c>
      <c r="H711" s="2" t="s">
        <v>14</v>
      </c>
      <c r="I711" s="2"/>
      <c r="J711" s="38">
        <v>14964</v>
      </c>
    </row>
    <row r="712" spans="1:10" hidden="1" x14ac:dyDescent="0.25">
      <c r="A712" s="33" t="s">
        <v>135</v>
      </c>
      <c r="B712" s="33" t="s">
        <v>128</v>
      </c>
      <c r="C712" s="33">
        <v>2019</v>
      </c>
      <c r="D712" s="33" t="s">
        <v>58</v>
      </c>
      <c r="E712" t="s">
        <v>45</v>
      </c>
      <c r="F712" t="s">
        <v>46</v>
      </c>
      <c r="G712" t="s">
        <v>54</v>
      </c>
      <c r="H712" s="2" t="s">
        <v>15</v>
      </c>
      <c r="I712" s="2"/>
      <c r="J712" s="38">
        <v>124703</v>
      </c>
    </row>
    <row r="713" spans="1:10" hidden="1" x14ac:dyDescent="0.25">
      <c r="A713" s="33" t="s">
        <v>135</v>
      </c>
      <c r="B713" s="33" t="s">
        <v>128</v>
      </c>
      <c r="C713" s="33">
        <v>2019</v>
      </c>
      <c r="D713" s="33" t="s">
        <v>58</v>
      </c>
      <c r="E713" t="s">
        <v>45</v>
      </c>
      <c r="F713" t="s">
        <v>46</v>
      </c>
      <c r="G713" t="s">
        <v>54</v>
      </c>
      <c r="H713" s="2" t="s">
        <v>16</v>
      </c>
      <c r="I713" s="2"/>
      <c r="J713" s="38">
        <v>58380</v>
      </c>
    </row>
    <row r="714" spans="1:10" hidden="1" x14ac:dyDescent="0.25">
      <c r="A714" s="33" t="s">
        <v>135</v>
      </c>
      <c r="B714" s="33" t="s">
        <v>128</v>
      </c>
      <c r="C714" s="33">
        <v>2019</v>
      </c>
      <c r="D714" s="33" t="s">
        <v>58</v>
      </c>
      <c r="E714" t="s">
        <v>45</v>
      </c>
      <c r="F714" t="s">
        <v>46</v>
      </c>
      <c r="G714" t="s">
        <v>54</v>
      </c>
      <c r="H714" s="2" t="s">
        <v>17</v>
      </c>
      <c r="I714" s="2"/>
      <c r="J714" s="38">
        <v>912000</v>
      </c>
    </row>
    <row r="715" spans="1:10" hidden="1" x14ac:dyDescent="0.25">
      <c r="A715" s="33" t="s">
        <v>135</v>
      </c>
      <c r="B715" s="33" t="s">
        <v>128</v>
      </c>
      <c r="C715" s="33">
        <v>2019</v>
      </c>
      <c r="D715" s="33" t="s">
        <v>58</v>
      </c>
      <c r="E715" t="s">
        <v>45</v>
      </c>
      <c r="F715" t="s">
        <v>46</v>
      </c>
      <c r="G715" t="s">
        <v>54</v>
      </c>
      <c r="H715" s="2" t="s">
        <v>18</v>
      </c>
      <c r="I715" s="2"/>
      <c r="J715" s="38">
        <v>7308</v>
      </c>
    </row>
    <row r="716" spans="1:10" hidden="1" x14ac:dyDescent="0.25">
      <c r="A716" s="33" t="s">
        <v>135</v>
      </c>
      <c r="B716" s="33" t="s">
        <v>128</v>
      </c>
      <c r="C716" s="33">
        <v>2019</v>
      </c>
      <c r="D716" s="33" t="s">
        <v>58</v>
      </c>
      <c r="E716" t="s">
        <v>45</v>
      </c>
      <c r="F716" t="s">
        <v>46</v>
      </c>
      <c r="G716" t="s">
        <v>54</v>
      </c>
      <c r="H716" s="2" t="s">
        <v>19</v>
      </c>
      <c r="I716" s="2"/>
      <c r="J716" s="38">
        <v>168000</v>
      </c>
    </row>
    <row r="717" spans="1:10" hidden="1" x14ac:dyDescent="0.25">
      <c r="A717" s="33" t="s">
        <v>135</v>
      </c>
      <c r="B717" s="33" t="s">
        <v>128</v>
      </c>
      <c r="C717" s="33">
        <v>2019</v>
      </c>
      <c r="D717" s="33" t="s">
        <v>58</v>
      </c>
      <c r="E717" t="s">
        <v>45</v>
      </c>
      <c r="F717" t="s">
        <v>46</v>
      </c>
      <c r="G717" t="s">
        <v>54</v>
      </c>
      <c r="H717" s="2" t="s">
        <v>20</v>
      </c>
      <c r="I717" s="2"/>
      <c r="J717" s="38">
        <v>56000</v>
      </c>
    </row>
    <row r="718" spans="1:10" hidden="1" x14ac:dyDescent="0.25">
      <c r="A718" s="33" t="s">
        <v>135</v>
      </c>
      <c r="B718" s="33" t="s">
        <v>128</v>
      </c>
      <c r="C718" s="33">
        <v>2019</v>
      </c>
      <c r="D718" s="33" t="s">
        <v>58</v>
      </c>
      <c r="E718" t="s">
        <v>45</v>
      </c>
      <c r="F718" t="s">
        <v>46</v>
      </c>
      <c r="G718" t="s">
        <v>118</v>
      </c>
      <c r="H718" s="2" t="s">
        <v>119</v>
      </c>
      <c r="I718" s="2"/>
      <c r="J718" s="38">
        <v>390621</v>
      </c>
    </row>
    <row r="719" spans="1:10" hidden="1" x14ac:dyDescent="0.25">
      <c r="A719" s="33" t="s">
        <v>135</v>
      </c>
      <c r="B719" s="33" t="s">
        <v>128</v>
      </c>
      <c r="C719" s="33">
        <v>2019</v>
      </c>
      <c r="D719" s="33" t="s">
        <v>58</v>
      </c>
      <c r="E719" t="s">
        <v>45</v>
      </c>
      <c r="F719" t="s">
        <v>46</v>
      </c>
      <c r="G719" s="33" t="s">
        <v>109</v>
      </c>
      <c r="H719" s="2" t="s">
        <v>108</v>
      </c>
      <c r="I719" s="2"/>
      <c r="J719" s="38">
        <v>7244</v>
      </c>
    </row>
    <row r="720" spans="1:10" hidden="1" x14ac:dyDescent="0.25">
      <c r="A720" s="33" t="s">
        <v>135</v>
      </c>
      <c r="B720" s="33" t="s">
        <v>128</v>
      </c>
      <c r="C720" s="33">
        <v>2019</v>
      </c>
      <c r="D720" s="33" t="s">
        <v>58</v>
      </c>
      <c r="E720" t="s">
        <v>45</v>
      </c>
      <c r="F720" t="s">
        <v>46</v>
      </c>
      <c r="G720" t="s">
        <v>55</v>
      </c>
      <c r="H720" s="2" t="s">
        <v>22</v>
      </c>
      <c r="I720" s="2"/>
      <c r="J720" s="38">
        <v>800000</v>
      </c>
    </row>
    <row r="721" spans="1:10" hidden="1" x14ac:dyDescent="0.25">
      <c r="A721" s="33" t="s">
        <v>135</v>
      </c>
      <c r="B721" s="33" t="s">
        <v>128</v>
      </c>
      <c r="C721" s="33">
        <v>2019</v>
      </c>
      <c r="D721" s="33" t="s">
        <v>58</v>
      </c>
      <c r="E721" t="s">
        <v>45</v>
      </c>
      <c r="F721" t="s">
        <v>46</v>
      </c>
      <c r="G721" t="s">
        <v>47</v>
      </c>
      <c r="H721" s="2" t="s">
        <v>189</v>
      </c>
      <c r="I721" s="2"/>
      <c r="J721" s="38">
        <v>248000</v>
      </c>
    </row>
    <row r="722" spans="1:10" hidden="1" x14ac:dyDescent="0.25">
      <c r="A722" s="33" t="s">
        <v>135</v>
      </c>
      <c r="B722" s="33" t="s">
        <v>128</v>
      </c>
      <c r="C722" s="33">
        <v>2019</v>
      </c>
      <c r="D722" s="33" t="s">
        <v>58</v>
      </c>
      <c r="E722" t="s">
        <v>45</v>
      </c>
      <c r="F722" t="s">
        <v>46</v>
      </c>
      <c r="G722" t="s">
        <v>182</v>
      </c>
      <c r="H722" s="2" t="s">
        <v>174</v>
      </c>
      <c r="I722" s="2"/>
      <c r="J722" s="3"/>
    </row>
    <row r="723" spans="1:10" hidden="1" x14ac:dyDescent="0.25">
      <c r="A723" s="33" t="s">
        <v>135</v>
      </c>
      <c r="B723" s="33" t="s">
        <v>128</v>
      </c>
      <c r="C723" s="33">
        <v>2019</v>
      </c>
      <c r="D723" s="33" t="s">
        <v>58</v>
      </c>
      <c r="E723" t="s">
        <v>45</v>
      </c>
      <c r="F723" t="s">
        <v>46</v>
      </c>
      <c r="G723" t="s">
        <v>182</v>
      </c>
      <c r="H723" s="2" t="s">
        <v>175</v>
      </c>
      <c r="I723" s="2"/>
      <c r="J723" s="3"/>
    </row>
    <row r="724" spans="1:10" hidden="1" x14ac:dyDescent="0.25">
      <c r="A724" s="33" t="s">
        <v>135</v>
      </c>
      <c r="B724" s="33" t="s">
        <v>128</v>
      </c>
      <c r="C724" s="33">
        <v>2019</v>
      </c>
      <c r="D724" s="33" t="s">
        <v>58</v>
      </c>
      <c r="E724" t="s">
        <v>45</v>
      </c>
      <c r="F724" t="s">
        <v>46</v>
      </c>
      <c r="G724" t="s">
        <v>182</v>
      </c>
      <c r="H724" s="2" t="s">
        <v>190</v>
      </c>
      <c r="I724" s="2"/>
      <c r="J724" s="38">
        <v>34800</v>
      </c>
    </row>
    <row r="725" spans="1:10" hidden="1" x14ac:dyDescent="0.25">
      <c r="A725" s="33" t="s">
        <v>135</v>
      </c>
      <c r="B725" s="33" t="s">
        <v>128</v>
      </c>
      <c r="C725" s="33">
        <v>2019</v>
      </c>
      <c r="D725" s="33" t="s">
        <v>58</v>
      </c>
      <c r="E725" t="s">
        <v>45</v>
      </c>
      <c r="F725" t="s">
        <v>46</v>
      </c>
      <c r="G725" t="s">
        <v>49</v>
      </c>
      <c r="H725" s="2" t="s">
        <v>176</v>
      </c>
      <c r="I725" s="2"/>
      <c r="J725" s="38">
        <v>27038</v>
      </c>
    </row>
    <row r="726" spans="1:10" hidden="1" x14ac:dyDescent="0.25">
      <c r="A726" s="33" t="s">
        <v>135</v>
      </c>
      <c r="B726" s="33" t="s">
        <v>128</v>
      </c>
      <c r="C726" s="33">
        <v>2019</v>
      </c>
      <c r="D726" s="33" t="s">
        <v>58</v>
      </c>
      <c r="E726" t="s">
        <v>45</v>
      </c>
      <c r="F726" t="s">
        <v>46</v>
      </c>
      <c r="G726" t="s">
        <v>49</v>
      </c>
      <c r="H726" s="2" t="s">
        <v>27</v>
      </c>
      <c r="I726" s="2"/>
      <c r="J726" s="38">
        <v>19244</v>
      </c>
    </row>
    <row r="727" spans="1:10" hidden="1" x14ac:dyDescent="0.25">
      <c r="A727" s="33" t="s">
        <v>135</v>
      </c>
      <c r="B727" s="33" t="s">
        <v>128</v>
      </c>
      <c r="C727" s="33">
        <v>2019</v>
      </c>
      <c r="D727" s="33" t="s">
        <v>58</v>
      </c>
      <c r="E727" t="s">
        <v>45</v>
      </c>
      <c r="F727" t="s">
        <v>46</v>
      </c>
      <c r="G727" t="s">
        <v>49</v>
      </c>
      <c r="H727" s="2" t="s">
        <v>191</v>
      </c>
      <c r="I727" s="2"/>
      <c r="J727" s="38">
        <v>70718</v>
      </c>
    </row>
    <row r="728" spans="1:10" hidden="1" x14ac:dyDescent="0.25">
      <c r="A728" s="33" t="s">
        <v>135</v>
      </c>
      <c r="B728" s="33" t="s">
        <v>128</v>
      </c>
      <c r="C728" s="33">
        <v>2019</v>
      </c>
      <c r="D728" s="33" t="s">
        <v>58</v>
      </c>
      <c r="E728" t="s">
        <v>45</v>
      </c>
      <c r="F728" t="s">
        <v>46</v>
      </c>
      <c r="G728" t="s">
        <v>49</v>
      </c>
      <c r="H728" s="2" t="s">
        <v>177</v>
      </c>
      <c r="I728" s="2"/>
      <c r="J728" s="38">
        <v>171589.35</v>
      </c>
    </row>
    <row r="729" spans="1:10" hidden="1" x14ac:dyDescent="0.25">
      <c r="A729" s="33" t="s">
        <v>135</v>
      </c>
      <c r="B729" s="33" t="s">
        <v>128</v>
      </c>
      <c r="C729" s="33">
        <v>2019</v>
      </c>
      <c r="D729" s="33" t="s">
        <v>58</v>
      </c>
      <c r="E729" t="s">
        <v>45</v>
      </c>
      <c r="F729" t="s">
        <v>46</v>
      </c>
      <c r="G729" t="s">
        <v>49</v>
      </c>
      <c r="H729" s="2" t="s">
        <v>192</v>
      </c>
      <c r="I729" s="2"/>
      <c r="J729" s="38">
        <v>21849</v>
      </c>
    </row>
    <row r="730" spans="1:10" hidden="1" x14ac:dyDescent="0.25">
      <c r="A730" s="33" t="s">
        <v>135</v>
      </c>
      <c r="B730" s="33" t="s">
        <v>128</v>
      </c>
      <c r="C730" s="33">
        <v>2019</v>
      </c>
      <c r="D730" s="33" t="s">
        <v>58</v>
      </c>
      <c r="E730" t="s">
        <v>45</v>
      </c>
      <c r="F730" t="s">
        <v>50</v>
      </c>
      <c r="G730" t="s">
        <v>56</v>
      </c>
      <c r="H730" s="2" t="s">
        <v>124</v>
      </c>
      <c r="I730" s="2"/>
      <c r="J730" s="38">
        <v>15100</v>
      </c>
    </row>
    <row r="731" spans="1:10" hidden="1" x14ac:dyDescent="0.25">
      <c r="A731" s="33" t="s">
        <v>135</v>
      </c>
      <c r="B731" s="33" t="s">
        <v>128</v>
      </c>
      <c r="C731" s="33">
        <v>2019</v>
      </c>
      <c r="D731" s="33" t="s">
        <v>58</v>
      </c>
      <c r="E731" t="s">
        <v>45</v>
      </c>
      <c r="F731" t="s">
        <v>50</v>
      </c>
      <c r="G731" t="s">
        <v>56</v>
      </c>
      <c r="H731" s="2" t="s">
        <v>98</v>
      </c>
      <c r="I731" s="2"/>
      <c r="J731" s="38">
        <v>86400</v>
      </c>
    </row>
    <row r="732" spans="1:10" hidden="1" x14ac:dyDescent="0.25">
      <c r="A732" s="33" t="s">
        <v>135</v>
      </c>
      <c r="B732" s="33" t="s">
        <v>128</v>
      </c>
      <c r="C732" s="33">
        <v>2019</v>
      </c>
      <c r="D732" s="33" t="s">
        <v>58</v>
      </c>
      <c r="E732" t="s">
        <v>45</v>
      </c>
      <c r="F732" t="s">
        <v>50</v>
      </c>
      <c r="G732" t="s">
        <v>56</v>
      </c>
      <c r="H732" s="2" t="s">
        <v>193</v>
      </c>
      <c r="I732" s="2"/>
      <c r="J732" s="38">
        <v>34103</v>
      </c>
    </row>
    <row r="733" spans="1:10" hidden="1" x14ac:dyDescent="0.25">
      <c r="A733" s="33" t="s">
        <v>135</v>
      </c>
      <c r="B733" s="33" t="s">
        <v>128</v>
      </c>
      <c r="C733" s="33">
        <v>2019</v>
      </c>
      <c r="D733" s="33" t="s">
        <v>58</v>
      </c>
      <c r="E733" t="s">
        <v>45</v>
      </c>
      <c r="F733" t="s">
        <v>50</v>
      </c>
      <c r="G733" t="s">
        <v>101</v>
      </c>
      <c r="H733" s="2" t="s">
        <v>99</v>
      </c>
      <c r="I733" s="2"/>
      <c r="J733" s="38">
        <v>20218</v>
      </c>
    </row>
    <row r="734" spans="1:10" hidden="1" x14ac:dyDescent="0.25">
      <c r="A734" s="33" t="s">
        <v>135</v>
      </c>
      <c r="B734" s="33" t="s">
        <v>128</v>
      </c>
      <c r="C734" s="33">
        <v>2019</v>
      </c>
      <c r="D734" s="33" t="s">
        <v>58</v>
      </c>
      <c r="E734" t="s">
        <v>45</v>
      </c>
      <c r="F734" t="s">
        <v>50</v>
      </c>
      <c r="G734" t="s">
        <v>101</v>
      </c>
      <c r="H734" s="2" t="s">
        <v>178</v>
      </c>
      <c r="I734" s="2"/>
      <c r="J734" s="3"/>
    </row>
    <row r="735" spans="1:10" hidden="1" x14ac:dyDescent="0.25">
      <c r="A735" s="33" t="s">
        <v>135</v>
      </c>
      <c r="B735" s="33" t="s">
        <v>128</v>
      </c>
      <c r="C735" s="33">
        <v>2019</v>
      </c>
      <c r="D735" s="33" t="s">
        <v>58</v>
      </c>
      <c r="E735" t="s">
        <v>45</v>
      </c>
      <c r="F735" t="s">
        <v>50</v>
      </c>
      <c r="G735" t="s">
        <v>101</v>
      </c>
      <c r="H735" s="2" t="s">
        <v>30</v>
      </c>
      <c r="I735" s="2"/>
      <c r="J735" s="38">
        <v>275654</v>
      </c>
    </row>
    <row r="736" spans="1:10" hidden="1" x14ac:dyDescent="0.25">
      <c r="A736" s="33" t="s">
        <v>135</v>
      </c>
      <c r="B736" s="33" t="s">
        <v>128</v>
      </c>
      <c r="C736" s="33">
        <v>2019</v>
      </c>
      <c r="D736" s="33" t="s">
        <v>58</v>
      </c>
      <c r="E736" t="s">
        <v>112</v>
      </c>
      <c r="F736" t="s">
        <v>117</v>
      </c>
      <c r="G736" t="s">
        <v>53</v>
      </c>
      <c r="H736" s="2" t="s">
        <v>194</v>
      </c>
      <c r="I736" s="2"/>
      <c r="J736" s="38">
        <v>71011</v>
      </c>
    </row>
    <row r="737" spans="1:10" hidden="1" x14ac:dyDescent="0.25">
      <c r="A737" s="33" t="s">
        <v>135</v>
      </c>
      <c r="B737" s="33" t="s">
        <v>128</v>
      </c>
      <c r="C737" s="33">
        <v>2019</v>
      </c>
      <c r="D737" s="33" t="s">
        <v>58</v>
      </c>
      <c r="E737" t="s">
        <v>112</v>
      </c>
      <c r="F737" t="s">
        <v>117</v>
      </c>
      <c r="G737" t="s">
        <v>53</v>
      </c>
      <c r="H737" s="2" t="s">
        <v>179</v>
      </c>
      <c r="I737" s="2"/>
      <c r="J737" s="3"/>
    </row>
    <row r="738" spans="1:10" hidden="1" x14ac:dyDescent="0.25">
      <c r="A738" s="33" t="s">
        <v>135</v>
      </c>
      <c r="B738" s="33" t="s">
        <v>128</v>
      </c>
      <c r="C738" s="33">
        <v>2019</v>
      </c>
      <c r="D738" s="33" t="s">
        <v>58</v>
      </c>
      <c r="E738" t="s">
        <v>112</v>
      </c>
      <c r="F738" t="s">
        <v>117</v>
      </c>
      <c r="G738" t="s">
        <v>53</v>
      </c>
      <c r="H738" s="2" t="s">
        <v>180</v>
      </c>
      <c r="I738" s="2"/>
      <c r="J738" s="38">
        <v>82000</v>
      </c>
    </row>
    <row r="739" spans="1:10" hidden="1" x14ac:dyDescent="0.25">
      <c r="A739" s="33" t="s">
        <v>135</v>
      </c>
      <c r="B739" s="33" t="s">
        <v>128</v>
      </c>
      <c r="C739" s="33">
        <v>2019</v>
      </c>
      <c r="D739" s="33" t="s">
        <v>58</v>
      </c>
      <c r="E739" t="s">
        <v>112</v>
      </c>
      <c r="F739" t="s">
        <v>117</v>
      </c>
      <c r="G739" t="s">
        <v>53</v>
      </c>
      <c r="H739" s="2" t="s">
        <v>181</v>
      </c>
      <c r="I739" s="2"/>
      <c r="J739" s="3"/>
    </row>
    <row r="740" spans="1:10" hidden="1" x14ac:dyDescent="0.25">
      <c r="A740" s="33" t="s">
        <v>136</v>
      </c>
      <c r="B740" s="33" t="s">
        <v>128</v>
      </c>
      <c r="C740" s="33">
        <v>2019</v>
      </c>
      <c r="D740" s="33" t="s">
        <v>58</v>
      </c>
      <c r="E740" s="33" t="s">
        <v>52</v>
      </c>
      <c r="F740" s="33" t="s">
        <v>142</v>
      </c>
      <c r="G740" s="2" t="s">
        <v>8</v>
      </c>
      <c r="H740" s="2" t="s">
        <v>9</v>
      </c>
      <c r="I740" s="2"/>
      <c r="J740" s="38">
        <v>3816230</v>
      </c>
    </row>
    <row r="741" spans="1:10" hidden="1" x14ac:dyDescent="0.25">
      <c r="A741" s="33" t="s">
        <v>136</v>
      </c>
      <c r="B741" s="33" t="s">
        <v>128</v>
      </c>
      <c r="C741" s="33">
        <v>2019</v>
      </c>
      <c r="D741" s="33" t="s">
        <v>58</v>
      </c>
      <c r="E741" s="33" t="s">
        <v>52</v>
      </c>
      <c r="F741" s="33" t="s">
        <v>152</v>
      </c>
      <c r="G741" s="2" t="s">
        <v>149</v>
      </c>
      <c r="H741" s="2" t="s">
        <v>173</v>
      </c>
      <c r="I741" s="2"/>
      <c r="J741" s="3"/>
    </row>
    <row r="742" spans="1:10" hidden="1" x14ac:dyDescent="0.25">
      <c r="A742" s="33" t="s">
        <v>136</v>
      </c>
      <c r="B742" s="33" t="s">
        <v>128</v>
      </c>
      <c r="C742" s="33">
        <v>2019</v>
      </c>
      <c r="D742" s="33" t="s">
        <v>58</v>
      </c>
      <c r="E742" s="33" t="s">
        <v>52</v>
      </c>
      <c r="F742" s="33" t="s">
        <v>152</v>
      </c>
      <c r="G742" s="2" t="s">
        <v>149</v>
      </c>
      <c r="H742" s="2" t="s">
        <v>150</v>
      </c>
      <c r="I742" s="2"/>
      <c r="J742" s="38"/>
    </row>
    <row r="743" spans="1:10" hidden="1" x14ac:dyDescent="0.25">
      <c r="A743" s="33" t="s">
        <v>136</v>
      </c>
      <c r="B743" s="33" t="s">
        <v>128</v>
      </c>
      <c r="C743" s="33">
        <v>2019</v>
      </c>
      <c r="D743" s="33" t="s">
        <v>58</v>
      </c>
      <c r="E743" t="s">
        <v>45</v>
      </c>
      <c r="F743" t="s">
        <v>46</v>
      </c>
      <c r="G743" t="s">
        <v>54</v>
      </c>
      <c r="H743" s="2" t="s">
        <v>11</v>
      </c>
      <c r="I743" s="2"/>
      <c r="J743" s="38">
        <v>1400000</v>
      </c>
    </row>
    <row r="744" spans="1:10" hidden="1" x14ac:dyDescent="0.25">
      <c r="A744" s="33" t="s">
        <v>136</v>
      </c>
      <c r="B744" s="33" t="s">
        <v>128</v>
      </c>
      <c r="C744" s="33">
        <v>2019</v>
      </c>
      <c r="D744" s="33" t="s">
        <v>58</v>
      </c>
      <c r="E744" t="s">
        <v>45</v>
      </c>
      <c r="F744" t="s">
        <v>46</v>
      </c>
      <c r="G744" t="s">
        <v>54</v>
      </c>
      <c r="H744" s="2" t="s">
        <v>12</v>
      </c>
      <c r="I744" s="2"/>
      <c r="J744" s="38">
        <v>97032</v>
      </c>
    </row>
    <row r="745" spans="1:10" hidden="1" x14ac:dyDescent="0.25">
      <c r="A745" s="33" t="s">
        <v>136</v>
      </c>
      <c r="B745" s="33" t="s">
        <v>128</v>
      </c>
      <c r="C745" s="33">
        <v>2019</v>
      </c>
      <c r="D745" s="33" t="s">
        <v>58</v>
      </c>
      <c r="E745" t="s">
        <v>45</v>
      </c>
      <c r="F745" t="s">
        <v>46</v>
      </c>
      <c r="G745" t="s">
        <v>54</v>
      </c>
      <c r="H745" s="2" t="s">
        <v>13</v>
      </c>
      <c r="I745" s="2"/>
      <c r="J745" s="38">
        <v>124703</v>
      </c>
    </row>
    <row r="746" spans="1:10" hidden="1" x14ac:dyDescent="0.25">
      <c r="A746" s="33" t="s">
        <v>136</v>
      </c>
      <c r="B746" s="33" t="s">
        <v>128</v>
      </c>
      <c r="C746" s="33">
        <v>2019</v>
      </c>
      <c r="D746" s="33" t="s">
        <v>58</v>
      </c>
      <c r="E746" t="s">
        <v>45</v>
      </c>
      <c r="F746" t="s">
        <v>46</v>
      </c>
      <c r="G746" t="s">
        <v>54</v>
      </c>
      <c r="H746" s="2" t="s">
        <v>14</v>
      </c>
      <c r="I746" s="2"/>
      <c r="J746" s="38">
        <v>14964</v>
      </c>
    </row>
    <row r="747" spans="1:10" hidden="1" x14ac:dyDescent="0.25">
      <c r="A747" s="33" t="s">
        <v>136</v>
      </c>
      <c r="B747" s="33" t="s">
        <v>128</v>
      </c>
      <c r="C747" s="33">
        <v>2019</v>
      </c>
      <c r="D747" s="33" t="s">
        <v>58</v>
      </c>
      <c r="E747" t="s">
        <v>45</v>
      </c>
      <c r="F747" t="s">
        <v>46</v>
      </c>
      <c r="G747" t="s">
        <v>54</v>
      </c>
      <c r="H747" s="2" t="s">
        <v>15</v>
      </c>
      <c r="I747" s="2"/>
      <c r="J747" s="38">
        <v>124703</v>
      </c>
    </row>
    <row r="748" spans="1:10" hidden="1" x14ac:dyDescent="0.25">
      <c r="A748" s="33" t="s">
        <v>136</v>
      </c>
      <c r="B748" s="33" t="s">
        <v>128</v>
      </c>
      <c r="C748" s="33">
        <v>2019</v>
      </c>
      <c r="D748" s="33" t="s">
        <v>58</v>
      </c>
      <c r="E748" t="s">
        <v>45</v>
      </c>
      <c r="F748" t="s">
        <v>46</v>
      </c>
      <c r="G748" t="s">
        <v>54</v>
      </c>
      <c r="H748" s="2" t="s">
        <v>16</v>
      </c>
      <c r="I748" s="2"/>
      <c r="J748" s="38">
        <v>58380</v>
      </c>
    </row>
    <row r="749" spans="1:10" hidden="1" x14ac:dyDescent="0.25">
      <c r="A749" s="33" t="s">
        <v>136</v>
      </c>
      <c r="B749" s="33" t="s">
        <v>128</v>
      </c>
      <c r="C749" s="33">
        <v>2019</v>
      </c>
      <c r="D749" s="33" t="s">
        <v>58</v>
      </c>
      <c r="E749" t="s">
        <v>45</v>
      </c>
      <c r="F749" t="s">
        <v>46</v>
      </c>
      <c r="G749" t="s">
        <v>54</v>
      </c>
      <c r="H749" s="2" t="s">
        <v>17</v>
      </c>
      <c r="I749" s="2"/>
      <c r="J749" s="38">
        <v>912000</v>
      </c>
    </row>
    <row r="750" spans="1:10" hidden="1" x14ac:dyDescent="0.25">
      <c r="A750" s="33" t="s">
        <v>136</v>
      </c>
      <c r="B750" s="33" t="s">
        <v>128</v>
      </c>
      <c r="C750" s="33">
        <v>2019</v>
      </c>
      <c r="D750" s="33" t="s">
        <v>58</v>
      </c>
      <c r="E750" t="s">
        <v>45</v>
      </c>
      <c r="F750" t="s">
        <v>46</v>
      </c>
      <c r="G750" t="s">
        <v>54</v>
      </c>
      <c r="H750" s="2" t="s">
        <v>195</v>
      </c>
      <c r="I750" s="2"/>
      <c r="J750" s="38">
        <v>125882</v>
      </c>
    </row>
    <row r="751" spans="1:10" hidden="1" x14ac:dyDescent="0.25">
      <c r="A751" s="33" t="s">
        <v>136</v>
      </c>
      <c r="B751" s="33" t="s">
        <v>128</v>
      </c>
      <c r="C751" s="33">
        <v>2019</v>
      </c>
      <c r="D751" s="33" t="s">
        <v>58</v>
      </c>
      <c r="E751" t="s">
        <v>45</v>
      </c>
      <c r="F751" t="s">
        <v>46</v>
      </c>
      <c r="G751" t="s">
        <v>54</v>
      </c>
      <c r="H751" s="2" t="s">
        <v>18</v>
      </c>
      <c r="I751" s="2"/>
      <c r="J751" s="38">
        <v>7308</v>
      </c>
    </row>
    <row r="752" spans="1:10" hidden="1" x14ac:dyDescent="0.25">
      <c r="A752" s="33" t="s">
        <v>136</v>
      </c>
      <c r="B752" s="33" t="s">
        <v>128</v>
      </c>
      <c r="C752" s="33">
        <v>2019</v>
      </c>
      <c r="D752" s="33" t="s">
        <v>58</v>
      </c>
      <c r="E752" t="s">
        <v>45</v>
      </c>
      <c r="F752" t="s">
        <v>46</v>
      </c>
      <c r="G752" t="s">
        <v>54</v>
      </c>
      <c r="H752" s="2" t="s">
        <v>19</v>
      </c>
      <c r="I752" s="2"/>
      <c r="J752" s="38">
        <v>168000</v>
      </c>
    </row>
    <row r="753" spans="1:10" hidden="1" x14ac:dyDescent="0.25">
      <c r="A753" s="33" t="s">
        <v>136</v>
      </c>
      <c r="B753" s="33" t="s">
        <v>128</v>
      </c>
      <c r="C753" s="33">
        <v>2019</v>
      </c>
      <c r="D753" s="33" t="s">
        <v>58</v>
      </c>
      <c r="E753" t="s">
        <v>45</v>
      </c>
      <c r="F753" t="s">
        <v>46</v>
      </c>
      <c r="G753" t="s">
        <v>54</v>
      </c>
      <c r="H753" s="2" t="s">
        <v>20</v>
      </c>
      <c r="I753" s="2"/>
      <c r="J753" s="38">
        <v>56000</v>
      </c>
    </row>
    <row r="754" spans="1:10" hidden="1" x14ac:dyDescent="0.25">
      <c r="A754" s="33" t="s">
        <v>136</v>
      </c>
      <c r="B754" s="33" t="s">
        <v>128</v>
      </c>
      <c r="C754" s="33">
        <v>2019</v>
      </c>
      <c r="D754" s="33" t="s">
        <v>58</v>
      </c>
      <c r="E754" t="s">
        <v>45</v>
      </c>
      <c r="F754" t="s">
        <v>46</v>
      </c>
      <c r="G754" t="s">
        <v>118</v>
      </c>
      <c r="H754" s="2" t="s">
        <v>119</v>
      </c>
      <c r="I754" s="2"/>
      <c r="J754" s="38">
        <v>390621</v>
      </c>
    </row>
    <row r="755" spans="1:10" hidden="1" x14ac:dyDescent="0.25">
      <c r="A755" s="33" t="s">
        <v>136</v>
      </c>
      <c r="B755" s="33" t="s">
        <v>128</v>
      </c>
      <c r="C755" s="33">
        <v>2019</v>
      </c>
      <c r="D755" s="33" t="s">
        <v>58</v>
      </c>
      <c r="E755" t="s">
        <v>45</v>
      </c>
      <c r="F755" t="s">
        <v>46</v>
      </c>
      <c r="G755" s="33" t="s">
        <v>109</v>
      </c>
      <c r="H755" s="2" t="s">
        <v>108</v>
      </c>
      <c r="I755" s="2"/>
      <c r="J755" s="38"/>
    </row>
    <row r="756" spans="1:10" hidden="1" x14ac:dyDescent="0.25">
      <c r="A756" s="33" t="s">
        <v>136</v>
      </c>
      <c r="B756" s="33" t="s">
        <v>128</v>
      </c>
      <c r="C756" s="33">
        <v>2019</v>
      </c>
      <c r="D756" s="33" t="s">
        <v>58</v>
      </c>
      <c r="E756" t="s">
        <v>45</v>
      </c>
      <c r="F756" t="s">
        <v>46</v>
      </c>
      <c r="G756" t="s">
        <v>55</v>
      </c>
      <c r="H756" s="2" t="s">
        <v>22</v>
      </c>
      <c r="I756" s="2"/>
      <c r="J756" s="38">
        <v>800000</v>
      </c>
    </row>
    <row r="757" spans="1:10" hidden="1" x14ac:dyDescent="0.25">
      <c r="A757" s="33" t="s">
        <v>136</v>
      </c>
      <c r="B757" s="33" t="s">
        <v>128</v>
      </c>
      <c r="C757" s="33">
        <v>2019</v>
      </c>
      <c r="D757" s="33" t="s">
        <v>58</v>
      </c>
      <c r="E757" t="s">
        <v>45</v>
      </c>
      <c r="F757" t="s">
        <v>46</v>
      </c>
      <c r="G757" t="s">
        <v>47</v>
      </c>
      <c r="H757" s="2" t="s">
        <v>189</v>
      </c>
      <c r="I757" s="2"/>
      <c r="J757" s="38"/>
    </row>
    <row r="758" spans="1:10" hidden="1" x14ac:dyDescent="0.25">
      <c r="A758" s="33" t="s">
        <v>136</v>
      </c>
      <c r="B758" s="33" t="s">
        <v>128</v>
      </c>
      <c r="C758" s="33">
        <v>2019</v>
      </c>
      <c r="D758" s="33" t="s">
        <v>58</v>
      </c>
      <c r="E758" t="s">
        <v>45</v>
      </c>
      <c r="F758" t="s">
        <v>46</v>
      </c>
      <c r="G758" t="s">
        <v>182</v>
      </c>
      <c r="H758" s="2" t="s">
        <v>174</v>
      </c>
      <c r="I758" s="2"/>
      <c r="J758" s="3"/>
    </row>
    <row r="759" spans="1:10" hidden="1" x14ac:dyDescent="0.25">
      <c r="A759" s="33" t="s">
        <v>136</v>
      </c>
      <c r="B759" s="33" t="s">
        <v>128</v>
      </c>
      <c r="C759" s="33">
        <v>2019</v>
      </c>
      <c r="D759" s="33" t="s">
        <v>58</v>
      </c>
      <c r="E759" t="s">
        <v>45</v>
      </c>
      <c r="F759" t="s">
        <v>46</v>
      </c>
      <c r="G759" t="s">
        <v>182</v>
      </c>
      <c r="H759" s="2" t="s">
        <v>175</v>
      </c>
      <c r="I759" s="2"/>
      <c r="J759" s="3"/>
    </row>
    <row r="760" spans="1:10" hidden="1" x14ac:dyDescent="0.25">
      <c r="A760" s="33" t="s">
        <v>136</v>
      </c>
      <c r="B760" s="33" t="s">
        <v>128</v>
      </c>
      <c r="C760" s="33">
        <v>2019</v>
      </c>
      <c r="D760" s="33" t="s">
        <v>58</v>
      </c>
      <c r="E760" t="s">
        <v>45</v>
      </c>
      <c r="F760" t="s">
        <v>46</v>
      </c>
      <c r="G760" t="s">
        <v>182</v>
      </c>
      <c r="H760" s="2" t="s">
        <v>196</v>
      </c>
      <c r="I760" s="2"/>
      <c r="J760" s="38">
        <v>185600</v>
      </c>
    </row>
    <row r="761" spans="1:10" hidden="1" x14ac:dyDescent="0.25">
      <c r="A761" s="33" t="s">
        <v>136</v>
      </c>
      <c r="B761" s="33" t="s">
        <v>128</v>
      </c>
      <c r="C761" s="33">
        <v>2019</v>
      </c>
      <c r="D761" s="33" t="s">
        <v>58</v>
      </c>
      <c r="E761" t="s">
        <v>45</v>
      </c>
      <c r="F761" t="s">
        <v>46</v>
      </c>
      <c r="G761" t="s">
        <v>182</v>
      </c>
      <c r="H761" s="2" t="s">
        <v>190</v>
      </c>
      <c r="I761" s="2"/>
      <c r="J761" s="38"/>
    </row>
    <row r="762" spans="1:10" hidden="1" x14ac:dyDescent="0.25">
      <c r="A762" s="33" t="s">
        <v>136</v>
      </c>
      <c r="B762" s="33" t="s">
        <v>128</v>
      </c>
      <c r="C762" s="33">
        <v>2019</v>
      </c>
      <c r="D762" s="33" t="s">
        <v>58</v>
      </c>
      <c r="E762" t="s">
        <v>45</v>
      </c>
      <c r="F762" t="s">
        <v>46</v>
      </c>
      <c r="G762" t="s">
        <v>49</v>
      </c>
      <c r="H762" s="2" t="s">
        <v>176</v>
      </c>
      <c r="I762" s="2"/>
      <c r="J762" s="38">
        <v>10084</v>
      </c>
    </row>
    <row r="763" spans="1:10" hidden="1" x14ac:dyDescent="0.25">
      <c r="A763" s="33" t="s">
        <v>136</v>
      </c>
      <c r="B763" s="33" t="s">
        <v>128</v>
      </c>
      <c r="C763" s="33">
        <v>2019</v>
      </c>
      <c r="D763" s="33" t="s">
        <v>58</v>
      </c>
      <c r="E763" t="s">
        <v>45</v>
      </c>
      <c r="F763" t="s">
        <v>46</v>
      </c>
      <c r="G763" t="s">
        <v>49</v>
      </c>
      <c r="H763" s="2" t="s">
        <v>27</v>
      </c>
      <c r="I763" s="2"/>
      <c r="J763" s="38"/>
    </row>
    <row r="764" spans="1:10" hidden="1" x14ac:dyDescent="0.25">
      <c r="A764" s="33" t="s">
        <v>136</v>
      </c>
      <c r="B764" s="33" t="s">
        <v>128</v>
      </c>
      <c r="C764" s="33">
        <v>2019</v>
      </c>
      <c r="D764" s="33" t="s">
        <v>58</v>
      </c>
      <c r="E764" t="s">
        <v>45</v>
      </c>
      <c r="F764" t="s">
        <v>46</v>
      </c>
      <c r="G764" t="s">
        <v>49</v>
      </c>
      <c r="H764" s="2" t="s">
        <v>191</v>
      </c>
      <c r="I764" s="2"/>
      <c r="J764" s="38"/>
    </row>
    <row r="765" spans="1:10" hidden="1" x14ac:dyDescent="0.25">
      <c r="A765" s="33" t="s">
        <v>136</v>
      </c>
      <c r="B765" s="33" t="s">
        <v>128</v>
      </c>
      <c r="C765" s="33">
        <v>2019</v>
      </c>
      <c r="D765" s="33" t="s">
        <v>58</v>
      </c>
      <c r="E765" t="s">
        <v>45</v>
      </c>
      <c r="F765" t="s">
        <v>46</v>
      </c>
      <c r="G765" t="s">
        <v>49</v>
      </c>
      <c r="H765" s="2" t="s">
        <v>177</v>
      </c>
      <c r="I765" s="2"/>
      <c r="J765" s="38"/>
    </row>
    <row r="766" spans="1:10" hidden="1" x14ac:dyDescent="0.25">
      <c r="A766" s="33" t="s">
        <v>136</v>
      </c>
      <c r="B766" s="33" t="s">
        <v>128</v>
      </c>
      <c r="C766" s="33">
        <v>2019</v>
      </c>
      <c r="D766" s="33" t="s">
        <v>58</v>
      </c>
      <c r="E766" t="s">
        <v>45</v>
      </c>
      <c r="F766" t="s">
        <v>46</v>
      </c>
      <c r="G766" t="s">
        <v>49</v>
      </c>
      <c r="H766" s="2" t="s">
        <v>197</v>
      </c>
      <c r="I766" s="2"/>
      <c r="J766" s="38">
        <v>2185</v>
      </c>
    </row>
    <row r="767" spans="1:10" hidden="1" x14ac:dyDescent="0.25">
      <c r="A767" s="33" t="s">
        <v>136</v>
      </c>
      <c r="B767" s="33" t="s">
        <v>128</v>
      </c>
      <c r="C767" s="33">
        <v>2019</v>
      </c>
      <c r="D767" s="33" t="s">
        <v>58</v>
      </c>
      <c r="E767" t="s">
        <v>45</v>
      </c>
      <c r="F767" t="s">
        <v>46</v>
      </c>
      <c r="G767" t="s">
        <v>49</v>
      </c>
      <c r="H767" s="2" t="s">
        <v>192</v>
      </c>
      <c r="I767" s="2"/>
      <c r="J767" s="38"/>
    </row>
    <row r="768" spans="1:10" hidden="1" x14ac:dyDescent="0.25">
      <c r="A768" s="33" t="s">
        <v>136</v>
      </c>
      <c r="B768" s="33" t="s">
        <v>128</v>
      </c>
      <c r="C768" s="33">
        <v>2019</v>
      </c>
      <c r="D768" s="33" t="s">
        <v>58</v>
      </c>
      <c r="E768" t="s">
        <v>45</v>
      </c>
      <c r="F768" t="s">
        <v>50</v>
      </c>
      <c r="G768" t="s">
        <v>56</v>
      </c>
      <c r="H768" s="2" t="s">
        <v>124</v>
      </c>
      <c r="I768" s="2"/>
      <c r="J768" s="38">
        <v>66700</v>
      </c>
    </row>
    <row r="769" spans="1:10" hidden="1" x14ac:dyDescent="0.25">
      <c r="A769" s="33" t="s">
        <v>136</v>
      </c>
      <c r="B769" s="33" t="s">
        <v>128</v>
      </c>
      <c r="C769" s="33">
        <v>2019</v>
      </c>
      <c r="D769" s="33" t="s">
        <v>58</v>
      </c>
      <c r="E769" t="s">
        <v>45</v>
      </c>
      <c r="F769" t="s">
        <v>50</v>
      </c>
      <c r="G769" t="s">
        <v>56</v>
      </c>
      <c r="H769" s="2" t="s">
        <v>98</v>
      </c>
      <c r="I769" s="2"/>
      <c r="J769" s="38">
        <v>29200</v>
      </c>
    </row>
    <row r="770" spans="1:10" hidden="1" x14ac:dyDescent="0.25">
      <c r="A770" s="33" t="s">
        <v>136</v>
      </c>
      <c r="B770" s="33" t="s">
        <v>128</v>
      </c>
      <c r="C770" s="33">
        <v>2019</v>
      </c>
      <c r="D770" s="33" t="s">
        <v>58</v>
      </c>
      <c r="E770" t="s">
        <v>45</v>
      </c>
      <c r="F770" t="s">
        <v>50</v>
      </c>
      <c r="G770" t="s">
        <v>56</v>
      </c>
      <c r="H770" s="2" t="s">
        <v>193</v>
      </c>
      <c r="I770" s="2"/>
      <c r="J770" s="38"/>
    </row>
    <row r="771" spans="1:10" hidden="1" x14ac:dyDescent="0.25">
      <c r="A771" s="33" t="s">
        <v>136</v>
      </c>
      <c r="B771" s="33" t="s">
        <v>128</v>
      </c>
      <c r="C771" s="33">
        <v>2019</v>
      </c>
      <c r="D771" s="33" t="s">
        <v>58</v>
      </c>
      <c r="E771" t="s">
        <v>45</v>
      </c>
      <c r="F771" t="s">
        <v>50</v>
      </c>
      <c r="G771" t="s">
        <v>101</v>
      </c>
      <c r="H771" s="2" t="s">
        <v>99</v>
      </c>
      <c r="I771" s="2"/>
      <c r="J771" s="38">
        <v>36602</v>
      </c>
    </row>
    <row r="772" spans="1:10" hidden="1" x14ac:dyDescent="0.25">
      <c r="A772" s="33" t="s">
        <v>136</v>
      </c>
      <c r="B772" s="33" t="s">
        <v>128</v>
      </c>
      <c r="C772" s="33">
        <v>2019</v>
      </c>
      <c r="D772" s="33" t="s">
        <v>58</v>
      </c>
      <c r="E772" t="s">
        <v>45</v>
      </c>
      <c r="F772" t="s">
        <v>50</v>
      </c>
      <c r="G772" t="s">
        <v>101</v>
      </c>
      <c r="H772" s="2" t="s">
        <v>178</v>
      </c>
      <c r="I772" s="2"/>
      <c r="J772" s="3"/>
    </row>
    <row r="773" spans="1:10" hidden="1" x14ac:dyDescent="0.25">
      <c r="A773" s="33" t="s">
        <v>136</v>
      </c>
      <c r="B773" s="33" t="s">
        <v>128</v>
      </c>
      <c r="C773" s="33">
        <v>2019</v>
      </c>
      <c r="D773" s="33" t="s">
        <v>58</v>
      </c>
      <c r="E773" t="s">
        <v>45</v>
      </c>
      <c r="F773" t="s">
        <v>50</v>
      </c>
      <c r="G773" t="s">
        <v>101</v>
      </c>
      <c r="H773" s="2" t="s">
        <v>30</v>
      </c>
      <c r="I773" s="2"/>
      <c r="J773" s="38">
        <v>114394</v>
      </c>
    </row>
    <row r="774" spans="1:10" hidden="1" x14ac:dyDescent="0.25">
      <c r="A774" s="33" t="s">
        <v>136</v>
      </c>
      <c r="B774" s="33" t="s">
        <v>128</v>
      </c>
      <c r="C774" s="33">
        <v>2019</v>
      </c>
      <c r="D774" s="33" t="s">
        <v>58</v>
      </c>
      <c r="E774" t="s">
        <v>112</v>
      </c>
      <c r="F774" t="s">
        <v>117</v>
      </c>
      <c r="G774" t="s">
        <v>53</v>
      </c>
      <c r="H774" s="2" t="s">
        <v>194</v>
      </c>
      <c r="I774" s="2"/>
      <c r="J774" s="38"/>
    </row>
    <row r="775" spans="1:10" hidden="1" x14ac:dyDescent="0.25">
      <c r="A775" s="33" t="s">
        <v>136</v>
      </c>
      <c r="B775" s="33" t="s">
        <v>128</v>
      </c>
      <c r="C775" s="33">
        <v>2019</v>
      </c>
      <c r="D775" s="33" t="s">
        <v>58</v>
      </c>
      <c r="E775" t="s">
        <v>112</v>
      </c>
      <c r="F775" t="s">
        <v>117</v>
      </c>
      <c r="G775" t="s">
        <v>53</v>
      </c>
      <c r="H775" s="2" t="s">
        <v>198</v>
      </c>
      <c r="I775" s="2"/>
      <c r="J775" s="38">
        <v>124399</v>
      </c>
    </row>
    <row r="776" spans="1:10" hidden="1" x14ac:dyDescent="0.25">
      <c r="A776" s="33" t="s">
        <v>136</v>
      </c>
      <c r="B776" s="33" t="s">
        <v>128</v>
      </c>
      <c r="C776" s="33">
        <v>2019</v>
      </c>
      <c r="D776" s="33" t="s">
        <v>58</v>
      </c>
      <c r="E776" t="s">
        <v>112</v>
      </c>
      <c r="F776" t="s">
        <v>117</v>
      </c>
      <c r="G776" t="s">
        <v>53</v>
      </c>
      <c r="H776" s="2" t="s">
        <v>179</v>
      </c>
      <c r="I776" s="2"/>
      <c r="J776" s="3"/>
    </row>
    <row r="777" spans="1:10" hidden="1" x14ac:dyDescent="0.25">
      <c r="A777" s="33" t="s">
        <v>136</v>
      </c>
      <c r="B777" s="33" t="s">
        <v>128</v>
      </c>
      <c r="C777" s="33">
        <v>2019</v>
      </c>
      <c r="D777" s="33" t="s">
        <v>58</v>
      </c>
      <c r="E777" t="s">
        <v>112</v>
      </c>
      <c r="F777" t="s">
        <v>117</v>
      </c>
      <c r="G777" t="s">
        <v>53</v>
      </c>
      <c r="H777" s="2" t="s">
        <v>180</v>
      </c>
      <c r="I777" s="2"/>
      <c r="J777" s="38">
        <v>115900</v>
      </c>
    </row>
    <row r="778" spans="1:10" hidden="1" x14ac:dyDescent="0.25">
      <c r="A778" s="33" t="s">
        <v>136</v>
      </c>
      <c r="B778" s="33" t="s">
        <v>128</v>
      </c>
      <c r="C778" s="33">
        <v>2019</v>
      </c>
      <c r="D778" s="33" t="s">
        <v>58</v>
      </c>
      <c r="E778" t="s">
        <v>112</v>
      </c>
      <c r="F778" t="s">
        <v>117</v>
      </c>
      <c r="G778" t="s">
        <v>53</v>
      </c>
      <c r="H778" s="2" t="s">
        <v>181</v>
      </c>
      <c r="I778" s="2"/>
      <c r="J778" s="3"/>
    </row>
    <row r="779" spans="1:10" hidden="1" x14ac:dyDescent="0.25">
      <c r="A779" t="s">
        <v>137</v>
      </c>
      <c r="B779" t="s">
        <v>128</v>
      </c>
      <c r="C779">
        <v>2019</v>
      </c>
      <c r="D779" t="s">
        <v>58</v>
      </c>
      <c r="E779" t="s">
        <v>52</v>
      </c>
      <c r="F779" t="s">
        <v>142</v>
      </c>
      <c r="G779" t="s">
        <v>206</v>
      </c>
      <c r="H779" t="s">
        <v>9</v>
      </c>
      <c r="J779">
        <v>3436121</v>
      </c>
    </row>
    <row r="780" spans="1:10" hidden="1" x14ac:dyDescent="0.25">
      <c r="A780" t="s">
        <v>137</v>
      </c>
      <c r="B780" t="s">
        <v>128</v>
      </c>
      <c r="C780">
        <v>2019</v>
      </c>
      <c r="D780" t="s">
        <v>58</v>
      </c>
      <c r="E780" t="s">
        <v>52</v>
      </c>
      <c r="F780" t="s">
        <v>152</v>
      </c>
      <c r="G780" t="s">
        <v>149</v>
      </c>
      <c r="H780" t="s">
        <v>173</v>
      </c>
      <c r="J780"/>
    </row>
    <row r="781" spans="1:10" hidden="1" x14ac:dyDescent="0.25">
      <c r="A781" t="s">
        <v>137</v>
      </c>
      <c r="B781" t="s">
        <v>128</v>
      </c>
      <c r="C781">
        <v>2019</v>
      </c>
      <c r="D781" t="s">
        <v>58</v>
      </c>
      <c r="E781" t="s">
        <v>52</v>
      </c>
      <c r="F781" t="s">
        <v>152</v>
      </c>
      <c r="G781" t="s">
        <v>149</v>
      </c>
      <c r="H781" t="s">
        <v>207</v>
      </c>
      <c r="J781">
        <v>249</v>
      </c>
    </row>
    <row r="782" spans="1:10" hidden="1" x14ac:dyDescent="0.25">
      <c r="A782" t="s">
        <v>137</v>
      </c>
      <c r="B782" t="s">
        <v>128</v>
      </c>
      <c r="C782">
        <v>2019</v>
      </c>
      <c r="D782" t="s">
        <v>58</v>
      </c>
      <c r="E782" t="s">
        <v>52</v>
      </c>
      <c r="F782" t="s">
        <v>152</v>
      </c>
      <c r="G782" t="s">
        <v>149</v>
      </c>
      <c r="H782" t="s">
        <v>150</v>
      </c>
      <c r="J782"/>
    </row>
    <row r="783" spans="1:10" hidden="1" x14ac:dyDescent="0.25">
      <c r="A783" t="s">
        <v>137</v>
      </c>
      <c r="B783" t="s">
        <v>128</v>
      </c>
      <c r="C783">
        <v>2019</v>
      </c>
      <c r="D783" t="s">
        <v>58</v>
      </c>
      <c r="E783" t="s">
        <v>45</v>
      </c>
      <c r="F783" t="s">
        <v>46</v>
      </c>
      <c r="G783" t="s">
        <v>54</v>
      </c>
      <c r="H783" t="s">
        <v>11</v>
      </c>
      <c r="J783">
        <v>1400000</v>
      </c>
    </row>
    <row r="784" spans="1:10" hidden="1" x14ac:dyDescent="0.25">
      <c r="A784" t="s">
        <v>137</v>
      </c>
      <c r="B784" t="s">
        <v>128</v>
      </c>
      <c r="C784">
        <v>2019</v>
      </c>
      <c r="D784" t="s">
        <v>58</v>
      </c>
      <c r="E784" t="s">
        <v>45</v>
      </c>
      <c r="F784" t="s">
        <v>46</v>
      </c>
      <c r="G784" t="s">
        <v>54</v>
      </c>
      <c r="H784" t="s">
        <v>12</v>
      </c>
      <c r="J784">
        <v>97032</v>
      </c>
    </row>
    <row r="785" spans="1:10" hidden="1" x14ac:dyDescent="0.25">
      <c r="A785" t="s">
        <v>137</v>
      </c>
      <c r="B785" t="s">
        <v>128</v>
      </c>
      <c r="C785">
        <v>2019</v>
      </c>
      <c r="D785" t="s">
        <v>58</v>
      </c>
      <c r="E785" t="s">
        <v>45</v>
      </c>
      <c r="F785" t="s">
        <v>46</v>
      </c>
      <c r="G785" t="s">
        <v>54</v>
      </c>
      <c r="H785" t="s">
        <v>13</v>
      </c>
      <c r="J785">
        <v>124703</v>
      </c>
    </row>
    <row r="786" spans="1:10" hidden="1" x14ac:dyDescent="0.25">
      <c r="A786" t="s">
        <v>137</v>
      </c>
      <c r="B786" t="s">
        <v>128</v>
      </c>
      <c r="C786">
        <v>2019</v>
      </c>
      <c r="D786" t="s">
        <v>58</v>
      </c>
      <c r="E786" t="s">
        <v>45</v>
      </c>
      <c r="F786" t="s">
        <v>46</v>
      </c>
      <c r="G786" t="s">
        <v>54</v>
      </c>
      <c r="H786" t="s">
        <v>14</v>
      </c>
      <c r="J786">
        <v>14964</v>
      </c>
    </row>
    <row r="787" spans="1:10" hidden="1" x14ac:dyDescent="0.25">
      <c r="A787" t="s">
        <v>137</v>
      </c>
      <c r="B787" t="s">
        <v>128</v>
      </c>
      <c r="C787">
        <v>2019</v>
      </c>
      <c r="D787" t="s">
        <v>58</v>
      </c>
      <c r="E787" t="s">
        <v>45</v>
      </c>
      <c r="F787" t="s">
        <v>46</v>
      </c>
      <c r="G787" t="s">
        <v>54</v>
      </c>
      <c r="H787" t="s">
        <v>15</v>
      </c>
      <c r="J787">
        <v>124703</v>
      </c>
    </row>
    <row r="788" spans="1:10" hidden="1" x14ac:dyDescent="0.25">
      <c r="A788" t="s">
        <v>137</v>
      </c>
      <c r="B788" t="s">
        <v>128</v>
      </c>
      <c r="C788">
        <v>2019</v>
      </c>
      <c r="D788" t="s">
        <v>58</v>
      </c>
      <c r="E788" t="s">
        <v>45</v>
      </c>
      <c r="F788" t="s">
        <v>46</v>
      </c>
      <c r="G788" t="s">
        <v>54</v>
      </c>
      <c r="H788" t="s">
        <v>16</v>
      </c>
      <c r="J788">
        <v>58380</v>
      </c>
    </row>
    <row r="789" spans="1:10" hidden="1" x14ac:dyDescent="0.25">
      <c r="A789" t="s">
        <v>137</v>
      </c>
      <c r="B789" t="s">
        <v>128</v>
      </c>
      <c r="C789">
        <v>2019</v>
      </c>
      <c r="D789" t="s">
        <v>58</v>
      </c>
      <c r="E789" t="s">
        <v>45</v>
      </c>
      <c r="F789" t="s">
        <v>46</v>
      </c>
      <c r="G789" t="s">
        <v>54</v>
      </c>
      <c r="H789" t="s">
        <v>17</v>
      </c>
      <c r="J789">
        <v>912000</v>
      </c>
    </row>
    <row r="790" spans="1:10" hidden="1" x14ac:dyDescent="0.25">
      <c r="A790" t="s">
        <v>137</v>
      </c>
      <c r="B790" t="s">
        <v>128</v>
      </c>
      <c r="C790">
        <v>2019</v>
      </c>
      <c r="D790" t="s">
        <v>58</v>
      </c>
      <c r="E790" t="s">
        <v>45</v>
      </c>
      <c r="F790" t="s">
        <v>46</v>
      </c>
      <c r="G790" t="s">
        <v>54</v>
      </c>
      <c r="H790" t="s">
        <v>195</v>
      </c>
      <c r="J790"/>
    </row>
    <row r="791" spans="1:10" hidden="1" x14ac:dyDescent="0.25">
      <c r="A791" t="s">
        <v>137</v>
      </c>
      <c r="B791" t="s">
        <v>128</v>
      </c>
      <c r="C791">
        <v>2019</v>
      </c>
      <c r="D791" t="s">
        <v>58</v>
      </c>
      <c r="E791" t="s">
        <v>45</v>
      </c>
      <c r="F791" t="s">
        <v>46</v>
      </c>
      <c r="G791" t="s">
        <v>54</v>
      </c>
      <c r="H791" t="s">
        <v>18</v>
      </c>
      <c r="J791">
        <v>7308</v>
      </c>
    </row>
    <row r="792" spans="1:10" hidden="1" x14ac:dyDescent="0.25">
      <c r="A792" t="s">
        <v>137</v>
      </c>
      <c r="B792" t="s">
        <v>128</v>
      </c>
      <c r="C792">
        <v>2019</v>
      </c>
      <c r="D792" t="s">
        <v>58</v>
      </c>
      <c r="E792" t="s">
        <v>45</v>
      </c>
      <c r="F792" t="s">
        <v>46</v>
      </c>
      <c r="G792" t="s">
        <v>54</v>
      </c>
      <c r="H792" t="s">
        <v>19</v>
      </c>
      <c r="J792">
        <v>168000</v>
      </c>
    </row>
    <row r="793" spans="1:10" hidden="1" x14ac:dyDescent="0.25">
      <c r="A793" t="s">
        <v>137</v>
      </c>
      <c r="B793" t="s">
        <v>128</v>
      </c>
      <c r="C793">
        <v>2019</v>
      </c>
      <c r="D793" t="s">
        <v>58</v>
      </c>
      <c r="E793" t="s">
        <v>45</v>
      </c>
      <c r="F793" t="s">
        <v>46</v>
      </c>
      <c r="G793" t="s">
        <v>54</v>
      </c>
      <c r="H793" t="s">
        <v>20</v>
      </c>
      <c r="J793">
        <v>56000</v>
      </c>
    </row>
    <row r="794" spans="1:10" hidden="1" x14ac:dyDescent="0.25">
      <c r="A794" t="s">
        <v>137</v>
      </c>
      <c r="B794" t="s">
        <v>128</v>
      </c>
      <c r="C794">
        <v>2019</v>
      </c>
      <c r="D794" t="s">
        <v>58</v>
      </c>
      <c r="E794" t="s">
        <v>45</v>
      </c>
      <c r="F794" t="s">
        <v>46</v>
      </c>
      <c r="G794" t="s">
        <v>118</v>
      </c>
      <c r="H794" t="s">
        <v>119</v>
      </c>
      <c r="J794">
        <v>781242</v>
      </c>
    </row>
    <row r="795" spans="1:10" hidden="1" x14ac:dyDescent="0.25">
      <c r="A795" t="s">
        <v>137</v>
      </c>
      <c r="B795" t="s">
        <v>128</v>
      </c>
      <c r="C795">
        <v>2019</v>
      </c>
      <c r="D795" t="s">
        <v>58</v>
      </c>
      <c r="E795" t="s">
        <v>45</v>
      </c>
      <c r="F795" t="s">
        <v>46</v>
      </c>
      <c r="G795" t="s">
        <v>109</v>
      </c>
      <c r="H795" t="s">
        <v>108</v>
      </c>
      <c r="J795"/>
    </row>
    <row r="796" spans="1:10" hidden="1" x14ac:dyDescent="0.25">
      <c r="A796" t="s">
        <v>137</v>
      </c>
      <c r="B796" t="s">
        <v>128</v>
      </c>
      <c r="C796">
        <v>2019</v>
      </c>
      <c r="D796" t="s">
        <v>58</v>
      </c>
      <c r="E796" t="s">
        <v>45</v>
      </c>
      <c r="F796" t="s">
        <v>46</v>
      </c>
      <c r="G796" t="s">
        <v>109</v>
      </c>
      <c r="H796" t="s">
        <v>208</v>
      </c>
      <c r="J796">
        <v>5037</v>
      </c>
    </row>
    <row r="797" spans="1:10" hidden="1" x14ac:dyDescent="0.25">
      <c r="A797" t="s">
        <v>137</v>
      </c>
      <c r="B797" t="s">
        <v>128</v>
      </c>
      <c r="C797">
        <v>2019</v>
      </c>
      <c r="D797" t="s">
        <v>58</v>
      </c>
      <c r="E797" t="s">
        <v>45</v>
      </c>
      <c r="F797" t="s">
        <v>46</v>
      </c>
      <c r="G797" t="s">
        <v>55</v>
      </c>
      <c r="H797" t="s">
        <v>22</v>
      </c>
      <c r="J797">
        <v>800000</v>
      </c>
    </row>
    <row r="798" spans="1:10" hidden="1" x14ac:dyDescent="0.25">
      <c r="A798" t="s">
        <v>137</v>
      </c>
      <c r="B798" t="s">
        <v>128</v>
      </c>
      <c r="C798">
        <v>2019</v>
      </c>
      <c r="D798" t="s">
        <v>58</v>
      </c>
      <c r="E798" t="s">
        <v>45</v>
      </c>
      <c r="F798" t="s">
        <v>46</v>
      </c>
      <c r="G798" t="s">
        <v>47</v>
      </c>
      <c r="H798" t="s">
        <v>189</v>
      </c>
      <c r="J798"/>
    </row>
    <row r="799" spans="1:10" hidden="1" x14ac:dyDescent="0.25">
      <c r="A799" t="s">
        <v>137</v>
      </c>
      <c r="B799" t="s">
        <v>128</v>
      </c>
      <c r="C799">
        <v>2019</v>
      </c>
      <c r="D799" t="s">
        <v>58</v>
      </c>
      <c r="E799" t="s">
        <v>45</v>
      </c>
      <c r="F799" t="s">
        <v>46</v>
      </c>
      <c r="G799" t="s">
        <v>182</v>
      </c>
      <c r="H799" t="s">
        <v>174</v>
      </c>
      <c r="J799"/>
    </row>
    <row r="800" spans="1:10" hidden="1" x14ac:dyDescent="0.25">
      <c r="A800" t="s">
        <v>137</v>
      </c>
      <c r="B800" t="s">
        <v>128</v>
      </c>
      <c r="C800">
        <v>2019</v>
      </c>
      <c r="D800" t="s">
        <v>58</v>
      </c>
      <c r="E800" t="s">
        <v>45</v>
      </c>
      <c r="F800" t="s">
        <v>46</v>
      </c>
      <c r="G800" t="s">
        <v>182</v>
      </c>
      <c r="H800" t="s">
        <v>175</v>
      </c>
      <c r="J800"/>
    </row>
    <row r="801" spans="1:10" hidden="1" x14ac:dyDescent="0.25">
      <c r="A801" t="s">
        <v>137</v>
      </c>
      <c r="B801" t="s">
        <v>128</v>
      </c>
      <c r="C801">
        <v>2019</v>
      </c>
      <c r="D801" t="s">
        <v>58</v>
      </c>
      <c r="E801" t="s">
        <v>45</v>
      </c>
      <c r="F801" t="s">
        <v>46</v>
      </c>
      <c r="G801" t="s">
        <v>182</v>
      </c>
      <c r="H801" t="s">
        <v>196</v>
      </c>
      <c r="J801"/>
    </row>
    <row r="802" spans="1:10" hidden="1" x14ac:dyDescent="0.25">
      <c r="A802" t="s">
        <v>137</v>
      </c>
      <c r="B802" t="s">
        <v>128</v>
      </c>
      <c r="C802">
        <v>2019</v>
      </c>
      <c r="D802" t="s">
        <v>58</v>
      </c>
      <c r="E802" t="s">
        <v>45</v>
      </c>
      <c r="F802" t="s">
        <v>46</v>
      </c>
      <c r="G802" t="s">
        <v>182</v>
      </c>
      <c r="H802" t="s">
        <v>190</v>
      </c>
      <c r="J802"/>
    </row>
    <row r="803" spans="1:10" hidden="1" x14ac:dyDescent="0.25">
      <c r="A803" t="s">
        <v>137</v>
      </c>
      <c r="B803" t="s">
        <v>128</v>
      </c>
      <c r="C803">
        <v>2019</v>
      </c>
      <c r="D803" t="s">
        <v>58</v>
      </c>
      <c r="E803" t="s">
        <v>45</v>
      </c>
      <c r="F803" t="s">
        <v>46</v>
      </c>
      <c r="G803" t="s">
        <v>49</v>
      </c>
      <c r="H803" t="s">
        <v>176</v>
      </c>
      <c r="J803"/>
    </row>
    <row r="804" spans="1:10" hidden="1" x14ac:dyDescent="0.25">
      <c r="A804" t="s">
        <v>137</v>
      </c>
      <c r="B804" t="s">
        <v>128</v>
      </c>
      <c r="C804">
        <v>2019</v>
      </c>
      <c r="D804" t="s">
        <v>58</v>
      </c>
      <c r="E804" t="s">
        <v>45</v>
      </c>
      <c r="F804" t="s">
        <v>46</v>
      </c>
      <c r="G804" t="s">
        <v>49</v>
      </c>
      <c r="H804" t="s">
        <v>27</v>
      </c>
      <c r="J804"/>
    </row>
    <row r="805" spans="1:10" hidden="1" x14ac:dyDescent="0.25">
      <c r="A805" t="s">
        <v>137</v>
      </c>
      <c r="B805" t="s">
        <v>128</v>
      </c>
      <c r="C805">
        <v>2019</v>
      </c>
      <c r="D805" t="s">
        <v>58</v>
      </c>
      <c r="E805" t="s">
        <v>45</v>
      </c>
      <c r="F805" t="s">
        <v>46</v>
      </c>
      <c r="G805" t="s">
        <v>49</v>
      </c>
      <c r="H805" t="s">
        <v>191</v>
      </c>
      <c r="J805">
        <v>528528</v>
      </c>
    </row>
    <row r="806" spans="1:10" hidden="1" x14ac:dyDescent="0.25">
      <c r="A806" t="s">
        <v>137</v>
      </c>
      <c r="B806" t="s">
        <v>128</v>
      </c>
      <c r="C806">
        <v>2019</v>
      </c>
      <c r="D806" t="s">
        <v>58</v>
      </c>
      <c r="E806" t="s">
        <v>45</v>
      </c>
      <c r="F806" t="s">
        <v>46</v>
      </c>
      <c r="G806" t="s">
        <v>49</v>
      </c>
      <c r="H806" t="s">
        <v>177</v>
      </c>
      <c r="J806">
        <v>91809</v>
      </c>
    </row>
    <row r="807" spans="1:10" hidden="1" x14ac:dyDescent="0.25">
      <c r="A807" t="s">
        <v>137</v>
      </c>
      <c r="B807" t="s">
        <v>128</v>
      </c>
      <c r="C807">
        <v>2019</v>
      </c>
      <c r="D807" t="s">
        <v>58</v>
      </c>
      <c r="E807" t="s">
        <v>45</v>
      </c>
      <c r="F807" t="s">
        <v>46</v>
      </c>
      <c r="G807" t="s">
        <v>49</v>
      </c>
      <c r="H807" t="s">
        <v>197</v>
      </c>
      <c r="J807"/>
    </row>
    <row r="808" spans="1:10" hidden="1" x14ac:dyDescent="0.25">
      <c r="A808" t="s">
        <v>137</v>
      </c>
      <c r="B808" t="s">
        <v>128</v>
      </c>
      <c r="C808">
        <v>2019</v>
      </c>
      <c r="D808" t="s">
        <v>58</v>
      </c>
      <c r="E808" t="s">
        <v>45</v>
      </c>
      <c r="F808" t="s">
        <v>46</v>
      </c>
      <c r="G808" t="s">
        <v>49</v>
      </c>
      <c r="H808" t="s">
        <v>192</v>
      </c>
      <c r="J808"/>
    </row>
    <row r="809" spans="1:10" hidden="1" x14ac:dyDescent="0.25">
      <c r="A809" t="s">
        <v>137</v>
      </c>
      <c r="B809" t="s">
        <v>128</v>
      </c>
      <c r="C809">
        <v>2019</v>
      </c>
      <c r="D809" t="s">
        <v>58</v>
      </c>
      <c r="E809" t="s">
        <v>45</v>
      </c>
      <c r="F809" t="s">
        <v>50</v>
      </c>
      <c r="G809" t="s">
        <v>56</v>
      </c>
      <c r="H809" t="s">
        <v>124</v>
      </c>
      <c r="J809">
        <v>11700</v>
      </c>
    </row>
    <row r="810" spans="1:10" hidden="1" x14ac:dyDescent="0.25">
      <c r="A810" t="s">
        <v>137</v>
      </c>
      <c r="B810" t="s">
        <v>128</v>
      </c>
      <c r="C810">
        <v>2019</v>
      </c>
      <c r="D810" t="s">
        <v>58</v>
      </c>
      <c r="E810" t="s">
        <v>45</v>
      </c>
      <c r="F810" t="s">
        <v>50</v>
      </c>
      <c r="G810" t="s">
        <v>56</v>
      </c>
      <c r="H810" t="s">
        <v>98</v>
      </c>
      <c r="J810">
        <v>100500</v>
      </c>
    </row>
    <row r="811" spans="1:10" hidden="1" x14ac:dyDescent="0.25">
      <c r="A811" t="s">
        <v>137</v>
      </c>
      <c r="B811" t="s">
        <v>128</v>
      </c>
      <c r="C811">
        <v>2019</v>
      </c>
      <c r="D811" t="s">
        <v>58</v>
      </c>
      <c r="E811" t="s">
        <v>45</v>
      </c>
      <c r="F811" t="s">
        <v>50</v>
      </c>
      <c r="G811" t="s">
        <v>56</v>
      </c>
      <c r="H811" t="s">
        <v>193</v>
      </c>
      <c r="J811">
        <v>37563</v>
      </c>
    </row>
    <row r="812" spans="1:10" hidden="1" x14ac:dyDescent="0.25">
      <c r="A812" t="s">
        <v>137</v>
      </c>
      <c r="B812" t="s">
        <v>128</v>
      </c>
      <c r="C812">
        <v>2019</v>
      </c>
      <c r="D812" t="s">
        <v>58</v>
      </c>
      <c r="E812" t="s">
        <v>45</v>
      </c>
      <c r="F812" t="s">
        <v>50</v>
      </c>
      <c r="G812" t="s">
        <v>101</v>
      </c>
      <c r="H812" t="s">
        <v>99</v>
      </c>
      <c r="J812">
        <v>23563</v>
      </c>
    </row>
    <row r="813" spans="1:10" hidden="1" x14ac:dyDescent="0.25">
      <c r="A813" t="s">
        <v>137</v>
      </c>
      <c r="B813" t="s">
        <v>128</v>
      </c>
      <c r="C813">
        <v>2019</v>
      </c>
      <c r="D813" t="s">
        <v>58</v>
      </c>
      <c r="E813" t="s">
        <v>45</v>
      </c>
      <c r="F813" t="s">
        <v>50</v>
      </c>
      <c r="G813" t="s">
        <v>101</v>
      </c>
      <c r="H813" t="s">
        <v>178</v>
      </c>
      <c r="J813"/>
    </row>
    <row r="814" spans="1:10" hidden="1" x14ac:dyDescent="0.25">
      <c r="A814" t="s">
        <v>137</v>
      </c>
      <c r="B814" t="s">
        <v>128</v>
      </c>
      <c r="C814">
        <v>2019</v>
      </c>
      <c r="D814" t="s">
        <v>58</v>
      </c>
      <c r="E814" t="s">
        <v>45</v>
      </c>
      <c r="F814" t="s">
        <v>50</v>
      </c>
      <c r="G814" t="s">
        <v>101</v>
      </c>
      <c r="H814" t="s">
        <v>30</v>
      </c>
      <c r="J814">
        <v>40364</v>
      </c>
    </row>
    <row r="815" spans="1:10" hidden="1" x14ac:dyDescent="0.25">
      <c r="A815" t="s">
        <v>137</v>
      </c>
      <c r="B815" t="s">
        <v>128</v>
      </c>
      <c r="C815">
        <v>2019</v>
      </c>
      <c r="D815" t="s">
        <v>58</v>
      </c>
      <c r="E815" t="s">
        <v>112</v>
      </c>
      <c r="F815" t="s">
        <v>117</v>
      </c>
      <c r="G815" t="s">
        <v>53</v>
      </c>
      <c r="H815" t="s">
        <v>194</v>
      </c>
      <c r="J815">
        <v>761530</v>
      </c>
    </row>
    <row r="816" spans="1:10" hidden="1" x14ac:dyDescent="0.25">
      <c r="A816" t="s">
        <v>137</v>
      </c>
      <c r="B816" t="s">
        <v>128</v>
      </c>
      <c r="C816">
        <v>2019</v>
      </c>
      <c r="D816" t="s">
        <v>58</v>
      </c>
      <c r="E816" t="s">
        <v>112</v>
      </c>
      <c r="F816" t="s">
        <v>117</v>
      </c>
      <c r="G816" t="s">
        <v>53</v>
      </c>
      <c r="H816" t="s">
        <v>198</v>
      </c>
      <c r="J816"/>
    </row>
    <row r="817" spans="1:10" hidden="1" x14ac:dyDescent="0.25">
      <c r="A817" t="s">
        <v>137</v>
      </c>
      <c r="B817" t="s">
        <v>128</v>
      </c>
      <c r="C817">
        <v>2019</v>
      </c>
      <c r="D817" t="s">
        <v>58</v>
      </c>
      <c r="E817" t="s">
        <v>112</v>
      </c>
      <c r="F817" t="s">
        <v>117</v>
      </c>
      <c r="G817" t="s">
        <v>53</v>
      </c>
      <c r="H817" t="s">
        <v>179</v>
      </c>
      <c r="J817"/>
    </row>
    <row r="818" spans="1:10" hidden="1" x14ac:dyDescent="0.25">
      <c r="A818" t="s">
        <v>137</v>
      </c>
      <c r="B818" t="s">
        <v>128</v>
      </c>
      <c r="C818">
        <v>2019</v>
      </c>
      <c r="D818" t="s">
        <v>58</v>
      </c>
      <c r="E818" t="s">
        <v>112</v>
      </c>
      <c r="F818" t="s">
        <v>117</v>
      </c>
      <c r="G818" t="s">
        <v>53</v>
      </c>
      <c r="H818" t="s">
        <v>209</v>
      </c>
      <c r="J818">
        <v>28300</v>
      </c>
    </row>
    <row r="819" spans="1:10" hidden="1" x14ac:dyDescent="0.25">
      <c r="A819" t="s">
        <v>137</v>
      </c>
      <c r="B819" t="s">
        <v>128</v>
      </c>
      <c r="C819">
        <v>2019</v>
      </c>
      <c r="D819" t="s">
        <v>58</v>
      </c>
      <c r="E819" t="s">
        <v>112</v>
      </c>
      <c r="F819" t="s">
        <v>117</v>
      </c>
      <c r="G819" t="s">
        <v>53</v>
      </c>
      <c r="H819" t="s">
        <v>180</v>
      </c>
      <c r="J819">
        <v>177200</v>
      </c>
    </row>
    <row r="820" spans="1:10" hidden="1" x14ac:dyDescent="0.25">
      <c r="A820" t="s">
        <v>137</v>
      </c>
      <c r="B820" t="s">
        <v>128</v>
      </c>
      <c r="C820">
        <v>2019</v>
      </c>
      <c r="D820" t="s">
        <v>58</v>
      </c>
      <c r="E820" t="s">
        <v>112</v>
      </c>
      <c r="F820" t="s">
        <v>117</v>
      </c>
      <c r="G820" t="s">
        <v>53</v>
      </c>
      <c r="H820" t="s">
        <v>181</v>
      </c>
      <c r="J820"/>
    </row>
    <row r="821" spans="1:10" hidden="1" x14ac:dyDescent="0.25">
      <c r="A821" t="s">
        <v>138</v>
      </c>
      <c r="B821" t="s">
        <v>128</v>
      </c>
      <c r="C821">
        <v>2019</v>
      </c>
      <c r="D821" t="s">
        <v>58</v>
      </c>
      <c r="E821" t="s">
        <v>52</v>
      </c>
      <c r="F821" t="s">
        <v>142</v>
      </c>
      <c r="G821" t="s">
        <v>206</v>
      </c>
      <c r="H821" t="s">
        <v>210</v>
      </c>
      <c r="J821">
        <v>5230402</v>
      </c>
    </row>
    <row r="822" spans="1:10" hidden="1" x14ac:dyDescent="0.25">
      <c r="A822" t="s">
        <v>138</v>
      </c>
      <c r="B822" t="s">
        <v>128</v>
      </c>
      <c r="C822">
        <v>2019</v>
      </c>
      <c r="D822" t="s">
        <v>58</v>
      </c>
      <c r="E822" t="s">
        <v>52</v>
      </c>
      <c r="F822" t="s">
        <v>152</v>
      </c>
      <c r="G822" t="s">
        <v>149</v>
      </c>
      <c r="H822" t="s">
        <v>211</v>
      </c>
      <c r="J822">
        <v>290</v>
      </c>
    </row>
    <row r="823" spans="1:10" hidden="1" x14ac:dyDescent="0.25">
      <c r="A823" t="s">
        <v>138</v>
      </c>
      <c r="B823" t="s">
        <v>128</v>
      </c>
      <c r="C823">
        <v>2019</v>
      </c>
      <c r="D823" t="s">
        <v>58</v>
      </c>
      <c r="E823" t="s">
        <v>45</v>
      </c>
      <c r="F823" t="s">
        <v>46</v>
      </c>
      <c r="G823" t="s">
        <v>54</v>
      </c>
      <c r="H823" t="s">
        <v>11</v>
      </c>
      <c r="J823">
        <v>1400000</v>
      </c>
    </row>
    <row r="824" spans="1:10" hidden="1" x14ac:dyDescent="0.25">
      <c r="A824" t="s">
        <v>138</v>
      </c>
      <c r="B824" t="s">
        <v>128</v>
      </c>
      <c r="C824">
        <v>2019</v>
      </c>
      <c r="D824" t="s">
        <v>58</v>
      </c>
      <c r="E824" t="s">
        <v>45</v>
      </c>
      <c r="F824" t="s">
        <v>46</v>
      </c>
      <c r="G824" t="s">
        <v>54</v>
      </c>
      <c r="H824" t="s">
        <v>12</v>
      </c>
      <c r="J824">
        <v>97032</v>
      </c>
    </row>
    <row r="825" spans="1:10" hidden="1" x14ac:dyDescent="0.25">
      <c r="A825" t="s">
        <v>138</v>
      </c>
      <c r="B825" t="s">
        <v>128</v>
      </c>
      <c r="C825">
        <v>2019</v>
      </c>
      <c r="D825" t="s">
        <v>58</v>
      </c>
      <c r="E825" t="s">
        <v>45</v>
      </c>
      <c r="F825" t="s">
        <v>46</v>
      </c>
      <c r="G825" t="s">
        <v>54</v>
      </c>
      <c r="H825" t="s">
        <v>13</v>
      </c>
      <c r="J825">
        <v>124703</v>
      </c>
    </row>
    <row r="826" spans="1:10" hidden="1" x14ac:dyDescent="0.25">
      <c r="A826" t="s">
        <v>138</v>
      </c>
      <c r="B826" t="s">
        <v>128</v>
      </c>
      <c r="C826">
        <v>2019</v>
      </c>
      <c r="D826" t="s">
        <v>58</v>
      </c>
      <c r="E826" t="s">
        <v>45</v>
      </c>
      <c r="F826" t="s">
        <v>46</v>
      </c>
      <c r="G826" t="s">
        <v>54</v>
      </c>
      <c r="H826" t="s">
        <v>14</v>
      </c>
      <c r="J826">
        <v>14964</v>
      </c>
    </row>
    <row r="827" spans="1:10" hidden="1" x14ac:dyDescent="0.25">
      <c r="A827" t="s">
        <v>138</v>
      </c>
      <c r="B827" t="s">
        <v>128</v>
      </c>
      <c r="C827">
        <v>2019</v>
      </c>
      <c r="D827" t="s">
        <v>58</v>
      </c>
      <c r="E827" t="s">
        <v>45</v>
      </c>
      <c r="F827" t="s">
        <v>46</v>
      </c>
      <c r="G827" t="s">
        <v>54</v>
      </c>
      <c r="H827" t="s">
        <v>15</v>
      </c>
      <c r="J827">
        <v>124703</v>
      </c>
    </row>
    <row r="828" spans="1:10" hidden="1" x14ac:dyDescent="0.25">
      <c r="A828" t="s">
        <v>138</v>
      </c>
      <c r="B828" t="s">
        <v>128</v>
      </c>
      <c r="C828">
        <v>2019</v>
      </c>
      <c r="D828" t="s">
        <v>58</v>
      </c>
      <c r="E828" t="s">
        <v>45</v>
      </c>
      <c r="F828" t="s">
        <v>46</v>
      </c>
      <c r="G828" t="s">
        <v>54</v>
      </c>
      <c r="H828" t="s">
        <v>16</v>
      </c>
      <c r="J828">
        <v>58380</v>
      </c>
    </row>
    <row r="829" spans="1:10" hidden="1" x14ac:dyDescent="0.25">
      <c r="A829" t="s">
        <v>138</v>
      </c>
      <c r="B829" t="s">
        <v>128</v>
      </c>
      <c r="C829">
        <v>2019</v>
      </c>
      <c r="D829" t="s">
        <v>58</v>
      </c>
      <c r="E829" t="s">
        <v>45</v>
      </c>
      <c r="F829" t="s">
        <v>46</v>
      </c>
      <c r="G829" t="s">
        <v>54</v>
      </c>
      <c r="H829" t="s">
        <v>17</v>
      </c>
      <c r="J829">
        <v>532000</v>
      </c>
    </row>
    <row r="830" spans="1:10" hidden="1" x14ac:dyDescent="0.25">
      <c r="A830" t="s">
        <v>138</v>
      </c>
      <c r="B830" t="s">
        <v>128</v>
      </c>
      <c r="C830">
        <v>2019</v>
      </c>
      <c r="D830" t="s">
        <v>58</v>
      </c>
      <c r="E830" t="s">
        <v>45</v>
      </c>
      <c r="F830" t="s">
        <v>46</v>
      </c>
      <c r="G830" t="s">
        <v>54</v>
      </c>
      <c r="H830" t="s">
        <v>195</v>
      </c>
      <c r="J830">
        <v>56303</v>
      </c>
    </row>
    <row r="831" spans="1:10" hidden="1" x14ac:dyDescent="0.25">
      <c r="A831" t="s">
        <v>138</v>
      </c>
      <c r="B831" t="s">
        <v>128</v>
      </c>
      <c r="C831">
        <v>2019</v>
      </c>
      <c r="D831" t="s">
        <v>58</v>
      </c>
      <c r="E831" t="s">
        <v>45</v>
      </c>
      <c r="F831" t="s">
        <v>46</v>
      </c>
      <c r="G831" t="s">
        <v>54</v>
      </c>
      <c r="H831" t="s">
        <v>18</v>
      </c>
      <c r="J831">
        <v>7308</v>
      </c>
    </row>
    <row r="832" spans="1:10" hidden="1" x14ac:dyDescent="0.25">
      <c r="A832" t="s">
        <v>138</v>
      </c>
      <c r="B832" t="s">
        <v>128</v>
      </c>
      <c r="C832">
        <v>2019</v>
      </c>
      <c r="D832" t="s">
        <v>58</v>
      </c>
      <c r="E832" t="s">
        <v>45</v>
      </c>
      <c r="F832" t="s">
        <v>46</v>
      </c>
      <c r="G832" t="s">
        <v>54</v>
      </c>
      <c r="H832" t="s">
        <v>19</v>
      </c>
      <c r="J832">
        <v>168000</v>
      </c>
    </row>
    <row r="833" spans="1:10" hidden="1" x14ac:dyDescent="0.25">
      <c r="A833" t="s">
        <v>138</v>
      </c>
      <c r="B833" t="s">
        <v>128</v>
      </c>
      <c r="C833">
        <v>2019</v>
      </c>
      <c r="D833" t="s">
        <v>58</v>
      </c>
      <c r="E833" t="s">
        <v>45</v>
      </c>
      <c r="F833" t="s">
        <v>46</v>
      </c>
      <c r="G833" t="s">
        <v>54</v>
      </c>
      <c r="H833" t="s">
        <v>20</v>
      </c>
      <c r="J833">
        <v>56000</v>
      </c>
    </row>
    <row r="834" spans="1:10" hidden="1" x14ac:dyDescent="0.25">
      <c r="A834" t="s">
        <v>138</v>
      </c>
      <c r="B834" t="s">
        <v>128</v>
      </c>
      <c r="C834">
        <v>2019</v>
      </c>
      <c r="D834" t="s">
        <v>58</v>
      </c>
      <c r="E834" t="s">
        <v>45</v>
      </c>
      <c r="F834" t="s">
        <v>46</v>
      </c>
      <c r="G834" t="s">
        <v>118</v>
      </c>
      <c r="H834" t="s">
        <v>119</v>
      </c>
      <c r="J834">
        <v>390621</v>
      </c>
    </row>
    <row r="835" spans="1:10" hidden="1" x14ac:dyDescent="0.25">
      <c r="A835" t="s">
        <v>138</v>
      </c>
      <c r="B835" t="s">
        <v>128</v>
      </c>
      <c r="C835">
        <v>2019</v>
      </c>
      <c r="D835" t="s">
        <v>58</v>
      </c>
      <c r="E835" t="s">
        <v>45</v>
      </c>
      <c r="F835" t="s">
        <v>46</v>
      </c>
      <c r="G835" t="s">
        <v>55</v>
      </c>
      <c r="H835" t="s">
        <v>22</v>
      </c>
      <c r="J835">
        <v>800000</v>
      </c>
    </row>
    <row r="836" spans="1:10" hidden="1" x14ac:dyDescent="0.25">
      <c r="A836" t="s">
        <v>138</v>
      </c>
      <c r="B836" t="s">
        <v>128</v>
      </c>
      <c r="C836">
        <v>2019</v>
      </c>
      <c r="D836" t="s">
        <v>58</v>
      </c>
      <c r="E836" t="s">
        <v>45</v>
      </c>
      <c r="F836" t="s">
        <v>46</v>
      </c>
      <c r="G836" t="s">
        <v>49</v>
      </c>
      <c r="H836" t="s">
        <v>212</v>
      </c>
      <c r="J836">
        <v>55188</v>
      </c>
    </row>
    <row r="837" spans="1:10" hidden="1" x14ac:dyDescent="0.25">
      <c r="A837" t="s">
        <v>138</v>
      </c>
      <c r="B837" t="s">
        <v>128</v>
      </c>
      <c r="C837">
        <v>2019</v>
      </c>
      <c r="D837" t="s">
        <v>58</v>
      </c>
      <c r="E837" t="s">
        <v>45</v>
      </c>
      <c r="F837" t="s">
        <v>46</v>
      </c>
      <c r="G837" t="s">
        <v>49</v>
      </c>
      <c r="H837" t="s">
        <v>191</v>
      </c>
      <c r="J837">
        <v>185000</v>
      </c>
    </row>
    <row r="838" spans="1:10" hidden="1" x14ac:dyDescent="0.25">
      <c r="A838" t="s">
        <v>138</v>
      </c>
      <c r="B838" t="s">
        <v>128</v>
      </c>
      <c r="C838">
        <v>2019</v>
      </c>
      <c r="D838" t="s">
        <v>58</v>
      </c>
      <c r="E838" t="s">
        <v>45</v>
      </c>
      <c r="F838" t="s">
        <v>50</v>
      </c>
      <c r="G838" t="s">
        <v>56</v>
      </c>
      <c r="H838" t="s">
        <v>124</v>
      </c>
      <c r="J838">
        <v>11700</v>
      </c>
    </row>
    <row r="839" spans="1:10" hidden="1" x14ac:dyDescent="0.25">
      <c r="A839" t="s">
        <v>138</v>
      </c>
      <c r="B839" t="s">
        <v>128</v>
      </c>
      <c r="C839">
        <v>2019</v>
      </c>
      <c r="D839" t="s">
        <v>58</v>
      </c>
      <c r="E839" t="s">
        <v>45</v>
      </c>
      <c r="F839" t="s">
        <v>50</v>
      </c>
      <c r="G839" t="s">
        <v>56</v>
      </c>
      <c r="H839" t="s">
        <v>98</v>
      </c>
      <c r="J839">
        <v>101400</v>
      </c>
    </row>
    <row r="840" spans="1:10" hidden="1" x14ac:dyDescent="0.25">
      <c r="A840" t="s">
        <v>138</v>
      </c>
      <c r="B840" t="s">
        <v>128</v>
      </c>
      <c r="C840">
        <v>2019</v>
      </c>
      <c r="D840" t="s">
        <v>58</v>
      </c>
      <c r="E840" t="s">
        <v>45</v>
      </c>
      <c r="F840" t="s">
        <v>50</v>
      </c>
      <c r="G840" t="s">
        <v>56</v>
      </c>
      <c r="H840" t="s">
        <v>193</v>
      </c>
      <c r="J840">
        <v>57961</v>
      </c>
    </row>
    <row r="841" spans="1:10" hidden="1" x14ac:dyDescent="0.25">
      <c r="A841" t="s">
        <v>138</v>
      </c>
      <c r="B841" t="s">
        <v>128</v>
      </c>
      <c r="C841">
        <v>2019</v>
      </c>
      <c r="D841" t="s">
        <v>58</v>
      </c>
      <c r="E841" t="s">
        <v>45</v>
      </c>
      <c r="F841" t="s">
        <v>50</v>
      </c>
      <c r="G841" t="s">
        <v>101</v>
      </c>
      <c r="H841" t="s">
        <v>99</v>
      </c>
      <c r="J841">
        <v>21339</v>
      </c>
    </row>
    <row r="842" spans="1:10" hidden="1" x14ac:dyDescent="0.25">
      <c r="A842" t="s">
        <v>138</v>
      </c>
      <c r="B842" t="s">
        <v>128</v>
      </c>
      <c r="C842">
        <v>2019</v>
      </c>
      <c r="D842" t="s">
        <v>58</v>
      </c>
      <c r="E842" t="s">
        <v>45</v>
      </c>
      <c r="F842" t="s">
        <v>50</v>
      </c>
      <c r="G842" t="s">
        <v>101</v>
      </c>
      <c r="H842" t="s">
        <v>30</v>
      </c>
      <c r="J842">
        <v>369363.38</v>
      </c>
    </row>
    <row r="843" spans="1:10" hidden="1" x14ac:dyDescent="0.25">
      <c r="A843" t="s">
        <v>138</v>
      </c>
      <c r="B843" t="s">
        <v>128</v>
      </c>
      <c r="C843">
        <v>2019</v>
      </c>
      <c r="D843" t="s">
        <v>58</v>
      </c>
      <c r="E843" t="s">
        <v>112</v>
      </c>
      <c r="F843" t="s">
        <v>117</v>
      </c>
      <c r="G843" t="s">
        <v>53</v>
      </c>
      <c r="H843" t="s">
        <v>194</v>
      </c>
      <c r="J843">
        <v>250000</v>
      </c>
    </row>
    <row r="844" spans="1:10" hidden="1" x14ac:dyDescent="0.25">
      <c r="A844" t="s">
        <v>138</v>
      </c>
      <c r="B844" t="s">
        <v>128</v>
      </c>
      <c r="C844">
        <v>2019</v>
      </c>
      <c r="D844" t="s">
        <v>58</v>
      </c>
      <c r="E844" t="s">
        <v>112</v>
      </c>
      <c r="F844" t="s">
        <v>117</v>
      </c>
      <c r="G844" t="s">
        <v>53</v>
      </c>
      <c r="H844" t="s">
        <v>198</v>
      </c>
      <c r="J844"/>
    </row>
    <row r="845" spans="1:10" hidden="1" x14ac:dyDescent="0.25">
      <c r="A845" t="s">
        <v>138</v>
      </c>
      <c r="B845" t="s">
        <v>128</v>
      </c>
      <c r="C845">
        <v>2019</v>
      </c>
      <c r="D845" t="s">
        <v>58</v>
      </c>
      <c r="E845" t="s">
        <v>112</v>
      </c>
      <c r="F845" t="s">
        <v>117</v>
      </c>
      <c r="G845" t="s">
        <v>53</v>
      </c>
      <c r="H845" t="s">
        <v>179</v>
      </c>
      <c r="J845"/>
    </row>
    <row r="846" spans="1:10" hidden="1" x14ac:dyDescent="0.25">
      <c r="A846" t="s">
        <v>138</v>
      </c>
      <c r="B846" t="s">
        <v>128</v>
      </c>
      <c r="C846">
        <v>2019</v>
      </c>
      <c r="D846" t="s">
        <v>58</v>
      </c>
      <c r="E846" t="s">
        <v>112</v>
      </c>
      <c r="F846" t="s">
        <v>117</v>
      </c>
      <c r="G846" t="s">
        <v>53</v>
      </c>
      <c r="H846" t="s">
        <v>209</v>
      </c>
      <c r="J846"/>
    </row>
    <row r="847" spans="1:10" hidden="1" x14ac:dyDescent="0.25">
      <c r="A847" t="s">
        <v>138</v>
      </c>
      <c r="B847" t="s">
        <v>128</v>
      </c>
      <c r="C847">
        <v>2019</v>
      </c>
      <c r="D847" t="s">
        <v>58</v>
      </c>
      <c r="E847" t="s">
        <v>112</v>
      </c>
      <c r="F847" t="s">
        <v>117</v>
      </c>
      <c r="G847" t="s">
        <v>53</v>
      </c>
      <c r="H847" t="s">
        <v>180</v>
      </c>
      <c r="J847">
        <v>156400</v>
      </c>
    </row>
    <row r="848" spans="1:10" hidden="1" x14ac:dyDescent="0.25">
      <c r="A848" t="s">
        <v>138</v>
      </c>
      <c r="B848" t="s">
        <v>128</v>
      </c>
      <c r="C848">
        <v>2019</v>
      </c>
      <c r="D848" t="s">
        <v>58</v>
      </c>
      <c r="E848" t="s">
        <v>112</v>
      </c>
      <c r="F848" t="s">
        <v>117</v>
      </c>
      <c r="G848" t="s">
        <v>53</v>
      </c>
      <c r="H848" t="s">
        <v>181</v>
      </c>
      <c r="J848"/>
    </row>
    <row r="849" spans="1:10" hidden="1" x14ac:dyDescent="0.25">
      <c r="A849" t="s">
        <v>44</v>
      </c>
      <c r="B849" t="s">
        <v>128</v>
      </c>
      <c r="C849">
        <v>2019</v>
      </c>
      <c r="D849" t="s">
        <v>58</v>
      </c>
      <c r="E849" t="s">
        <v>52</v>
      </c>
      <c r="F849" t="s">
        <v>142</v>
      </c>
      <c r="G849" t="s">
        <v>206</v>
      </c>
      <c r="H849" t="s">
        <v>210</v>
      </c>
      <c r="J849">
        <v>3699144</v>
      </c>
    </row>
    <row r="850" spans="1:10" hidden="1" x14ac:dyDescent="0.25">
      <c r="A850" t="s">
        <v>44</v>
      </c>
      <c r="B850" t="s">
        <v>128</v>
      </c>
      <c r="C850">
        <v>2019</v>
      </c>
      <c r="D850" t="s">
        <v>58</v>
      </c>
      <c r="E850" t="s">
        <v>52</v>
      </c>
      <c r="F850" t="s">
        <v>152</v>
      </c>
      <c r="G850" t="s">
        <v>149</v>
      </c>
      <c r="H850" t="s">
        <v>211</v>
      </c>
      <c r="J850"/>
    </row>
    <row r="851" spans="1:10" hidden="1" x14ac:dyDescent="0.25">
      <c r="A851" t="s">
        <v>44</v>
      </c>
      <c r="B851" t="s">
        <v>128</v>
      </c>
      <c r="C851">
        <v>2019</v>
      </c>
      <c r="D851" t="s">
        <v>58</v>
      </c>
      <c r="E851" t="s">
        <v>52</v>
      </c>
      <c r="F851" t="s">
        <v>152</v>
      </c>
      <c r="G851" t="s">
        <v>213</v>
      </c>
      <c r="H851" t="s">
        <v>214</v>
      </c>
      <c r="J851">
        <v>15000</v>
      </c>
    </row>
    <row r="852" spans="1:10" hidden="1" x14ac:dyDescent="0.25">
      <c r="A852" t="s">
        <v>44</v>
      </c>
      <c r="B852" t="s">
        <v>128</v>
      </c>
      <c r="C852">
        <v>2019</v>
      </c>
      <c r="D852" t="s">
        <v>58</v>
      </c>
      <c r="E852" t="s">
        <v>45</v>
      </c>
      <c r="F852" t="s">
        <v>46</v>
      </c>
      <c r="G852" t="s">
        <v>54</v>
      </c>
      <c r="H852" t="s">
        <v>11</v>
      </c>
      <c r="J852">
        <v>1400000</v>
      </c>
    </row>
    <row r="853" spans="1:10" hidden="1" x14ac:dyDescent="0.25">
      <c r="A853" t="s">
        <v>44</v>
      </c>
      <c r="B853" t="s">
        <v>128</v>
      </c>
      <c r="C853">
        <v>2019</v>
      </c>
      <c r="D853" t="s">
        <v>58</v>
      </c>
      <c r="E853" t="s">
        <v>45</v>
      </c>
      <c r="F853" t="s">
        <v>46</v>
      </c>
      <c r="G853" t="s">
        <v>54</v>
      </c>
      <c r="H853" t="s">
        <v>12</v>
      </c>
      <c r="J853">
        <v>97032</v>
      </c>
    </row>
    <row r="854" spans="1:10" hidden="1" x14ac:dyDescent="0.25">
      <c r="A854" t="s">
        <v>44</v>
      </c>
      <c r="B854" t="s">
        <v>128</v>
      </c>
      <c r="C854">
        <v>2019</v>
      </c>
      <c r="D854" t="s">
        <v>58</v>
      </c>
      <c r="E854" t="s">
        <v>45</v>
      </c>
      <c r="F854" t="s">
        <v>46</v>
      </c>
      <c r="G854" t="s">
        <v>54</v>
      </c>
      <c r="H854" t="s">
        <v>13</v>
      </c>
      <c r="J854">
        <v>124703</v>
      </c>
    </row>
    <row r="855" spans="1:10" hidden="1" x14ac:dyDescent="0.25">
      <c r="A855" t="s">
        <v>44</v>
      </c>
      <c r="B855" t="s">
        <v>128</v>
      </c>
      <c r="C855">
        <v>2019</v>
      </c>
      <c r="D855" t="s">
        <v>58</v>
      </c>
      <c r="E855" t="s">
        <v>45</v>
      </c>
      <c r="F855" t="s">
        <v>46</v>
      </c>
      <c r="G855" t="s">
        <v>54</v>
      </c>
      <c r="H855" t="s">
        <v>14</v>
      </c>
      <c r="J855">
        <v>14964</v>
      </c>
    </row>
    <row r="856" spans="1:10" hidden="1" x14ac:dyDescent="0.25">
      <c r="A856" t="s">
        <v>44</v>
      </c>
      <c r="B856" t="s">
        <v>128</v>
      </c>
      <c r="C856">
        <v>2019</v>
      </c>
      <c r="D856" t="s">
        <v>58</v>
      </c>
      <c r="E856" t="s">
        <v>45</v>
      </c>
      <c r="F856" t="s">
        <v>46</v>
      </c>
      <c r="G856" t="s">
        <v>54</v>
      </c>
      <c r="H856" t="s">
        <v>15</v>
      </c>
      <c r="J856">
        <v>124703</v>
      </c>
    </row>
    <row r="857" spans="1:10" hidden="1" x14ac:dyDescent="0.25">
      <c r="A857" t="s">
        <v>44</v>
      </c>
      <c r="B857" t="s">
        <v>128</v>
      </c>
      <c r="C857">
        <v>2019</v>
      </c>
      <c r="D857" t="s">
        <v>58</v>
      </c>
      <c r="E857" t="s">
        <v>45</v>
      </c>
      <c r="F857" t="s">
        <v>46</v>
      </c>
      <c r="G857" t="s">
        <v>54</v>
      </c>
      <c r="H857" t="s">
        <v>16</v>
      </c>
      <c r="J857">
        <v>58380</v>
      </c>
    </row>
    <row r="858" spans="1:10" hidden="1" x14ac:dyDescent="0.25">
      <c r="A858" t="s">
        <v>44</v>
      </c>
      <c r="B858" t="s">
        <v>128</v>
      </c>
      <c r="C858">
        <v>2019</v>
      </c>
      <c r="D858" t="s">
        <v>58</v>
      </c>
      <c r="E858" t="s">
        <v>45</v>
      </c>
      <c r="F858" t="s">
        <v>46</v>
      </c>
      <c r="G858" t="s">
        <v>54</v>
      </c>
      <c r="H858" t="s">
        <v>17</v>
      </c>
      <c r="J858">
        <v>532000</v>
      </c>
    </row>
    <row r="859" spans="1:10" hidden="1" x14ac:dyDescent="0.25">
      <c r="A859" t="s">
        <v>44</v>
      </c>
      <c r="B859" t="s">
        <v>128</v>
      </c>
      <c r="C859">
        <v>2019</v>
      </c>
      <c r="D859" t="s">
        <v>58</v>
      </c>
      <c r="E859" t="s">
        <v>45</v>
      </c>
      <c r="F859" t="s">
        <v>46</v>
      </c>
      <c r="G859" t="s">
        <v>54</v>
      </c>
      <c r="H859" t="s">
        <v>195</v>
      </c>
      <c r="J859"/>
    </row>
    <row r="860" spans="1:10" hidden="1" x14ac:dyDescent="0.25">
      <c r="A860" t="s">
        <v>44</v>
      </c>
      <c r="B860" t="s">
        <v>128</v>
      </c>
      <c r="C860">
        <v>2019</v>
      </c>
      <c r="D860" t="s">
        <v>58</v>
      </c>
      <c r="E860" t="s">
        <v>45</v>
      </c>
      <c r="F860" t="s">
        <v>46</v>
      </c>
      <c r="G860" t="s">
        <v>54</v>
      </c>
      <c r="H860" t="s">
        <v>18</v>
      </c>
      <c r="J860">
        <v>7308</v>
      </c>
    </row>
    <row r="861" spans="1:10" hidden="1" x14ac:dyDescent="0.25">
      <c r="A861" t="s">
        <v>44</v>
      </c>
      <c r="B861" t="s">
        <v>128</v>
      </c>
      <c r="C861">
        <v>2019</v>
      </c>
      <c r="D861" t="s">
        <v>58</v>
      </c>
      <c r="E861" t="s">
        <v>45</v>
      </c>
      <c r="F861" t="s">
        <v>46</v>
      </c>
      <c r="G861" t="s">
        <v>54</v>
      </c>
      <c r="H861" t="s">
        <v>19</v>
      </c>
      <c r="J861">
        <v>168000</v>
      </c>
    </row>
    <row r="862" spans="1:10" hidden="1" x14ac:dyDescent="0.25">
      <c r="A862" t="s">
        <v>44</v>
      </c>
      <c r="B862" t="s">
        <v>128</v>
      </c>
      <c r="C862">
        <v>2019</v>
      </c>
      <c r="D862" t="s">
        <v>58</v>
      </c>
      <c r="E862" t="s">
        <v>45</v>
      </c>
      <c r="F862" t="s">
        <v>46</v>
      </c>
      <c r="G862" t="s">
        <v>54</v>
      </c>
      <c r="H862" t="s">
        <v>20</v>
      </c>
      <c r="J862">
        <v>56000</v>
      </c>
    </row>
    <row r="863" spans="1:10" hidden="1" x14ac:dyDescent="0.25">
      <c r="A863" t="s">
        <v>44</v>
      </c>
      <c r="B863" t="s">
        <v>128</v>
      </c>
      <c r="C863">
        <v>2019</v>
      </c>
      <c r="D863" t="s">
        <v>58</v>
      </c>
      <c r="E863" t="s">
        <v>45</v>
      </c>
      <c r="F863" t="s">
        <v>46</v>
      </c>
      <c r="G863" t="s">
        <v>118</v>
      </c>
      <c r="H863" t="s">
        <v>119</v>
      </c>
      <c r="J863">
        <v>390621</v>
      </c>
    </row>
    <row r="864" spans="1:10" hidden="1" x14ac:dyDescent="0.25">
      <c r="A864" t="s">
        <v>44</v>
      </c>
      <c r="B864" t="s">
        <v>128</v>
      </c>
      <c r="C864">
        <v>2019</v>
      </c>
      <c r="D864" t="s">
        <v>58</v>
      </c>
      <c r="E864" t="s">
        <v>45</v>
      </c>
      <c r="F864" t="s">
        <v>46</v>
      </c>
      <c r="G864" t="s">
        <v>55</v>
      </c>
      <c r="H864" t="s">
        <v>22</v>
      </c>
      <c r="J864">
        <v>800000</v>
      </c>
    </row>
    <row r="865" spans="1:11" hidden="1" x14ac:dyDescent="0.25">
      <c r="A865" t="s">
        <v>44</v>
      </c>
      <c r="B865" t="s">
        <v>128</v>
      </c>
      <c r="C865">
        <v>2019</v>
      </c>
      <c r="D865" t="s">
        <v>58</v>
      </c>
      <c r="E865" t="s">
        <v>45</v>
      </c>
      <c r="F865" t="s">
        <v>46</v>
      </c>
      <c r="G865" t="s">
        <v>49</v>
      </c>
      <c r="H865" t="s">
        <v>212</v>
      </c>
      <c r="J865"/>
    </row>
    <row r="866" spans="1:11" hidden="1" x14ac:dyDescent="0.25">
      <c r="A866" t="s">
        <v>44</v>
      </c>
      <c r="B866" t="s">
        <v>128</v>
      </c>
      <c r="C866">
        <v>2019</v>
      </c>
      <c r="D866" t="s">
        <v>58</v>
      </c>
      <c r="E866" t="s">
        <v>45</v>
      </c>
      <c r="F866" t="s">
        <v>46</v>
      </c>
      <c r="G866" t="s">
        <v>47</v>
      </c>
      <c r="H866" t="s">
        <v>215</v>
      </c>
      <c r="J866">
        <v>211600</v>
      </c>
    </row>
    <row r="867" spans="1:11" hidden="1" x14ac:dyDescent="0.25">
      <c r="A867" t="s">
        <v>44</v>
      </c>
      <c r="B867" t="s">
        <v>128</v>
      </c>
      <c r="C867">
        <v>2019</v>
      </c>
      <c r="D867" t="s">
        <v>58</v>
      </c>
      <c r="E867" t="s">
        <v>45</v>
      </c>
      <c r="F867" t="s">
        <v>46</v>
      </c>
      <c r="G867" t="s">
        <v>49</v>
      </c>
      <c r="H867" t="s">
        <v>191</v>
      </c>
      <c r="J867"/>
    </row>
    <row r="868" spans="1:11" hidden="1" x14ac:dyDescent="0.25">
      <c r="A868" t="s">
        <v>44</v>
      </c>
      <c r="B868" t="s">
        <v>128</v>
      </c>
      <c r="C868">
        <v>2019</v>
      </c>
      <c r="D868" t="s">
        <v>58</v>
      </c>
      <c r="E868" t="s">
        <v>45</v>
      </c>
      <c r="F868" t="s">
        <v>50</v>
      </c>
      <c r="G868" t="s">
        <v>56</v>
      </c>
      <c r="H868" t="s">
        <v>124</v>
      </c>
      <c r="J868">
        <v>57200</v>
      </c>
    </row>
    <row r="869" spans="1:11" hidden="1" x14ac:dyDescent="0.25">
      <c r="A869" t="s">
        <v>44</v>
      </c>
      <c r="B869" t="s">
        <v>128</v>
      </c>
      <c r="C869">
        <v>2019</v>
      </c>
      <c r="D869" t="s">
        <v>58</v>
      </c>
      <c r="E869" t="s">
        <v>45</v>
      </c>
      <c r="F869" t="s">
        <v>50</v>
      </c>
      <c r="G869" t="s">
        <v>56</v>
      </c>
      <c r="H869" t="s">
        <v>98</v>
      </c>
      <c r="J869">
        <v>118266.14</v>
      </c>
    </row>
    <row r="870" spans="1:11" hidden="1" x14ac:dyDescent="0.25">
      <c r="A870" t="s">
        <v>44</v>
      </c>
      <c r="B870" t="s">
        <v>128</v>
      </c>
      <c r="C870">
        <v>2019</v>
      </c>
      <c r="D870" t="s">
        <v>58</v>
      </c>
      <c r="E870" t="s">
        <v>45</v>
      </c>
      <c r="F870" t="s">
        <v>50</v>
      </c>
      <c r="G870" t="s">
        <v>56</v>
      </c>
      <c r="H870" t="s">
        <v>193</v>
      </c>
      <c r="J870"/>
    </row>
    <row r="871" spans="1:11" hidden="1" x14ac:dyDescent="0.25">
      <c r="A871" t="s">
        <v>44</v>
      </c>
      <c r="B871" t="s">
        <v>128</v>
      </c>
      <c r="C871">
        <v>2019</v>
      </c>
      <c r="D871" t="s">
        <v>58</v>
      </c>
      <c r="E871" t="s">
        <v>45</v>
      </c>
      <c r="F871" t="s">
        <v>50</v>
      </c>
      <c r="G871" t="s">
        <v>101</v>
      </c>
      <c r="H871" t="s">
        <v>99</v>
      </c>
      <c r="J871">
        <v>33914.79</v>
      </c>
    </row>
    <row r="872" spans="1:11" hidden="1" x14ac:dyDescent="0.25">
      <c r="A872" t="s">
        <v>44</v>
      </c>
      <c r="B872" t="s">
        <v>128</v>
      </c>
      <c r="C872">
        <v>2019</v>
      </c>
      <c r="D872" t="s">
        <v>58</v>
      </c>
      <c r="E872" t="s">
        <v>45</v>
      </c>
      <c r="F872" t="s">
        <v>50</v>
      </c>
      <c r="G872" t="s">
        <v>101</v>
      </c>
      <c r="H872" t="s">
        <v>216</v>
      </c>
      <c r="J872">
        <v>54600</v>
      </c>
    </row>
    <row r="873" spans="1:11" hidden="1" x14ac:dyDescent="0.25">
      <c r="A873" t="s">
        <v>44</v>
      </c>
      <c r="B873" t="s">
        <v>128</v>
      </c>
      <c r="C873">
        <v>2019</v>
      </c>
      <c r="D873" t="s">
        <v>58</v>
      </c>
      <c r="E873" t="s">
        <v>45</v>
      </c>
      <c r="F873" t="s">
        <v>50</v>
      </c>
      <c r="G873" t="s">
        <v>101</v>
      </c>
      <c r="H873" t="s">
        <v>30</v>
      </c>
      <c r="J873">
        <v>77480</v>
      </c>
    </row>
    <row r="874" spans="1:11" hidden="1" x14ac:dyDescent="0.25">
      <c r="A874" t="s">
        <v>44</v>
      </c>
      <c r="B874" t="s">
        <v>128</v>
      </c>
      <c r="C874">
        <v>2019</v>
      </c>
      <c r="D874" t="s">
        <v>58</v>
      </c>
      <c r="E874" t="s">
        <v>112</v>
      </c>
      <c r="F874" t="s">
        <v>117</v>
      </c>
      <c r="G874" t="s">
        <v>53</v>
      </c>
      <c r="H874" t="s">
        <v>194</v>
      </c>
      <c r="J874">
        <v>381405</v>
      </c>
    </row>
    <row r="875" spans="1:11" hidden="1" x14ac:dyDescent="0.25">
      <c r="A875" t="s">
        <v>44</v>
      </c>
      <c r="B875" t="s">
        <v>128</v>
      </c>
      <c r="C875">
        <v>2019</v>
      </c>
      <c r="D875" t="s">
        <v>58</v>
      </c>
      <c r="E875" t="s">
        <v>112</v>
      </c>
      <c r="F875" t="s">
        <v>117</v>
      </c>
      <c r="G875" t="s">
        <v>53</v>
      </c>
      <c r="H875" t="s">
        <v>198</v>
      </c>
      <c r="J875"/>
    </row>
    <row r="876" spans="1:11" hidden="1" x14ac:dyDescent="0.25">
      <c r="A876" t="s">
        <v>44</v>
      </c>
      <c r="B876" t="s">
        <v>128</v>
      </c>
      <c r="C876">
        <v>2019</v>
      </c>
      <c r="D876" t="s">
        <v>58</v>
      </c>
      <c r="E876" t="s">
        <v>112</v>
      </c>
      <c r="F876" t="s">
        <v>117</v>
      </c>
      <c r="G876" t="s">
        <v>53</v>
      </c>
      <c r="H876" t="s">
        <v>179</v>
      </c>
      <c r="J876"/>
    </row>
    <row r="877" spans="1:11" hidden="1" x14ac:dyDescent="0.25">
      <c r="A877" t="s">
        <v>44</v>
      </c>
      <c r="B877" t="s">
        <v>128</v>
      </c>
      <c r="C877">
        <v>2019</v>
      </c>
      <c r="D877" t="s">
        <v>58</v>
      </c>
      <c r="E877" t="s">
        <v>112</v>
      </c>
      <c r="F877" t="s">
        <v>117</v>
      </c>
      <c r="G877" t="s">
        <v>53</v>
      </c>
      <c r="H877" t="s">
        <v>209</v>
      </c>
      <c r="J877">
        <v>579180</v>
      </c>
    </row>
    <row r="878" spans="1:11" hidden="1" x14ac:dyDescent="0.25">
      <c r="A878" t="s">
        <v>44</v>
      </c>
      <c r="B878" t="s">
        <v>128</v>
      </c>
      <c r="C878">
        <v>2019</v>
      </c>
      <c r="D878" t="s">
        <v>58</v>
      </c>
      <c r="E878" t="s">
        <v>112</v>
      </c>
      <c r="F878" t="s">
        <v>117</v>
      </c>
      <c r="G878" t="s">
        <v>53</v>
      </c>
      <c r="H878" t="s">
        <v>180</v>
      </c>
      <c r="J878">
        <v>68500</v>
      </c>
    </row>
    <row r="879" spans="1:11" hidden="1" x14ac:dyDescent="0.25">
      <c r="A879" t="s">
        <v>44</v>
      </c>
      <c r="B879" t="s">
        <v>128</v>
      </c>
      <c r="C879">
        <v>2019</v>
      </c>
      <c r="D879" t="s">
        <v>58</v>
      </c>
      <c r="E879" t="s">
        <v>112</v>
      </c>
      <c r="F879" t="s">
        <v>117</v>
      </c>
      <c r="G879" t="s">
        <v>53</v>
      </c>
      <c r="H879" t="s">
        <v>181</v>
      </c>
      <c r="J879"/>
    </row>
    <row r="880" spans="1:11" hidden="1" x14ac:dyDescent="0.25">
      <c r="A880" t="s">
        <v>51</v>
      </c>
      <c r="B880" t="s">
        <v>128</v>
      </c>
      <c r="C880">
        <v>2019</v>
      </c>
      <c r="D880" t="s">
        <v>58</v>
      </c>
      <c r="E880" t="s">
        <v>52</v>
      </c>
      <c r="F880" t="s">
        <v>142</v>
      </c>
      <c r="G880" t="s">
        <v>206</v>
      </c>
      <c r="H880" t="s">
        <v>210</v>
      </c>
      <c r="J880">
        <v>7195131</v>
      </c>
      <c r="K880" t="s">
        <v>164</v>
      </c>
    </row>
    <row r="881" spans="1:11" hidden="1" x14ac:dyDescent="0.25">
      <c r="A881" t="s">
        <v>51</v>
      </c>
      <c r="B881" t="s">
        <v>128</v>
      </c>
      <c r="C881">
        <v>2019</v>
      </c>
      <c r="D881" t="s">
        <v>58</v>
      </c>
      <c r="E881" t="s">
        <v>52</v>
      </c>
      <c r="F881" t="s">
        <v>152</v>
      </c>
      <c r="G881" t="s">
        <v>149</v>
      </c>
      <c r="H881" t="s">
        <v>211</v>
      </c>
      <c r="J881">
        <v>1093.83</v>
      </c>
      <c r="K881" t="s">
        <v>164</v>
      </c>
    </row>
    <row r="882" spans="1:11" hidden="1" x14ac:dyDescent="0.25">
      <c r="A882" t="s">
        <v>51</v>
      </c>
      <c r="B882" t="s">
        <v>128</v>
      </c>
      <c r="C882">
        <v>2019</v>
      </c>
      <c r="D882" t="s">
        <v>58</v>
      </c>
      <c r="E882" t="s">
        <v>52</v>
      </c>
      <c r="F882" t="s">
        <v>152</v>
      </c>
      <c r="G882" t="s">
        <v>213</v>
      </c>
      <c r="H882" t="s">
        <v>214</v>
      </c>
      <c r="J882"/>
    </row>
    <row r="883" spans="1:11" hidden="1" x14ac:dyDescent="0.25">
      <c r="A883" t="s">
        <v>51</v>
      </c>
      <c r="B883" t="s">
        <v>128</v>
      </c>
      <c r="C883">
        <v>2019</v>
      </c>
      <c r="D883" t="s">
        <v>58</v>
      </c>
      <c r="E883" t="s">
        <v>52</v>
      </c>
      <c r="F883" t="s">
        <v>152</v>
      </c>
      <c r="G883" t="s">
        <v>217</v>
      </c>
      <c r="H883" t="s">
        <v>218</v>
      </c>
      <c r="J883">
        <v>63200</v>
      </c>
      <c r="K883" t="s">
        <v>164</v>
      </c>
    </row>
    <row r="884" spans="1:11" hidden="1" x14ac:dyDescent="0.25">
      <c r="A884" t="s">
        <v>51</v>
      </c>
      <c r="B884" t="s">
        <v>128</v>
      </c>
      <c r="C884">
        <v>2019</v>
      </c>
      <c r="D884" t="s">
        <v>58</v>
      </c>
      <c r="E884" t="s">
        <v>45</v>
      </c>
      <c r="F884" t="s">
        <v>46</v>
      </c>
      <c r="G884" t="s">
        <v>54</v>
      </c>
      <c r="H884" t="s">
        <v>11</v>
      </c>
      <c r="J884">
        <v>1400000</v>
      </c>
      <c r="K884" t="s">
        <v>164</v>
      </c>
    </row>
    <row r="885" spans="1:11" hidden="1" x14ac:dyDescent="0.25">
      <c r="A885" t="s">
        <v>51</v>
      </c>
      <c r="B885" t="s">
        <v>128</v>
      </c>
      <c r="C885">
        <v>2019</v>
      </c>
      <c r="D885" t="s">
        <v>58</v>
      </c>
      <c r="E885" t="s">
        <v>45</v>
      </c>
      <c r="F885" t="s">
        <v>46</v>
      </c>
      <c r="G885" t="s">
        <v>54</v>
      </c>
      <c r="H885" t="s">
        <v>12</v>
      </c>
      <c r="J885">
        <v>97032</v>
      </c>
      <c r="K885" t="s">
        <v>164</v>
      </c>
    </row>
    <row r="886" spans="1:11" hidden="1" x14ac:dyDescent="0.25">
      <c r="A886" t="s">
        <v>51</v>
      </c>
      <c r="B886" t="s">
        <v>128</v>
      </c>
      <c r="C886">
        <v>2019</v>
      </c>
      <c r="D886" t="s">
        <v>58</v>
      </c>
      <c r="E886" t="s">
        <v>45</v>
      </c>
      <c r="F886" t="s">
        <v>46</v>
      </c>
      <c r="G886" t="s">
        <v>54</v>
      </c>
      <c r="H886" t="s">
        <v>13</v>
      </c>
      <c r="J886">
        <v>124703</v>
      </c>
      <c r="K886" t="s">
        <v>164</v>
      </c>
    </row>
    <row r="887" spans="1:11" hidden="1" x14ac:dyDescent="0.25">
      <c r="A887" t="s">
        <v>51</v>
      </c>
      <c r="B887" t="s">
        <v>128</v>
      </c>
      <c r="C887">
        <v>2019</v>
      </c>
      <c r="D887" t="s">
        <v>58</v>
      </c>
      <c r="E887" t="s">
        <v>45</v>
      </c>
      <c r="F887" t="s">
        <v>46</v>
      </c>
      <c r="G887" t="s">
        <v>54</v>
      </c>
      <c r="H887" t="s">
        <v>14</v>
      </c>
      <c r="J887">
        <v>14964</v>
      </c>
      <c r="K887" t="s">
        <v>164</v>
      </c>
    </row>
    <row r="888" spans="1:11" hidden="1" x14ac:dyDescent="0.25">
      <c r="A888" t="s">
        <v>51</v>
      </c>
      <c r="B888" t="s">
        <v>128</v>
      </c>
      <c r="C888">
        <v>2019</v>
      </c>
      <c r="D888" t="s">
        <v>58</v>
      </c>
      <c r="E888" t="s">
        <v>45</v>
      </c>
      <c r="F888" t="s">
        <v>46</v>
      </c>
      <c r="G888" t="s">
        <v>54</v>
      </c>
      <c r="H888" t="s">
        <v>15</v>
      </c>
      <c r="J888">
        <v>124703</v>
      </c>
      <c r="K888" t="s">
        <v>164</v>
      </c>
    </row>
    <row r="889" spans="1:11" hidden="1" x14ac:dyDescent="0.25">
      <c r="A889" t="s">
        <v>51</v>
      </c>
      <c r="B889" t="s">
        <v>128</v>
      </c>
      <c r="C889">
        <v>2019</v>
      </c>
      <c r="D889" t="s">
        <v>58</v>
      </c>
      <c r="E889" t="s">
        <v>45</v>
      </c>
      <c r="F889" t="s">
        <v>46</v>
      </c>
      <c r="G889" t="s">
        <v>54</v>
      </c>
      <c r="H889" t="s">
        <v>16</v>
      </c>
      <c r="J889">
        <v>58380</v>
      </c>
      <c r="K889" t="s">
        <v>164</v>
      </c>
    </row>
    <row r="890" spans="1:11" hidden="1" x14ac:dyDescent="0.25">
      <c r="A890" t="s">
        <v>51</v>
      </c>
      <c r="B890" t="s">
        <v>128</v>
      </c>
      <c r="C890">
        <v>2019</v>
      </c>
      <c r="D890" t="s">
        <v>58</v>
      </c>
      <c r="E890" t="s">
        <v>45</v>
      </c>
      <c r="F890" t="s">
        <v>46</v>
      </c>
      <c r="G890" t="s">
        <v>54</v>
      </c>
      <c r="H890" t="s">
        <v>17</v>
      </c>
      <c r="J890">
        <v>532000</v>
      </c>
      <c r="K890" t="s">
        <v>164</v>
      </c>
    </row>
    <row r="891" spans="1:11" hidden="1" x14ac:dyDescent="0.25">
      <c r="A891" t="s">
        <v>51</v>
      </c>
      <c r="B891" t="s">
        <v>128</v>
      </c>
      <c r="C891">
        <v>2019</v>
      </c>
      <c r="D891" t="s">
        <v>58</v>
      </c>
      <c r="E891" t="s">
        <v>45</v>
      </c>
      <c r="F891" t="s">
        <v>46</v>
      </c>
      <c r="G891" t="s">
        <v>54</v>
      </c>
      <c r="H891" t="s">
        <v>195</v>
      </c>
      <c r="J891"/>
    </row>
    <row r="892" spans="1:11" hidden="1" x14ac:dyDescent="0.25">
      <c r="A892" t="s">
        <v>51</v>
      </c>
      <c r="B892" t="s">
        <v>128</v>
      </c>
      <c r="C892">
        <v>2019</v>
      </c>
      <c r="D892" t="s">
        <v>58</v>
      </c>
      <c r="E892" t="s">
        <v>45</v>
      </c>
      <c r="F892" t="s">
        <v>46</v>
      </c>
      <c r="G892" t="s">
        <v>54</v>
      </c>
      <c r="H892" t="s">
        <v>18</v>
      </c>
      <c r="J892">
        <v>7308</v>
      </c>
      <c r="K892" t="s">
        <v>164</v>
      </c>
    </row>
    <row r="893" spans="1:11" hidden="1" x14ac:dyDescent="0.25">
      <c r="A893" t="s">
        <v>51</v>
      </c>
      <c r="B893" t="s">
        <v>128</v>
      </c>
      <c r="C893">
        <v>2019</v>
      </c>
      <c r="D893" t="s">
        <v>58</v>
      </c>
      <c r="E893" t="s">
        <v>45</v>
      </c>
      <c r="F893" t="s">
        <v>46</v>
      </c>
      <c r="G893" t="s">
        <v>54</v>
      </c>
      <c r="H893" t="s">
        <v>19</v>
      </c>
      <c r="J893">
        <v>168000</v>
      </c>
      <c r="K893" t="s">
        <v>164</v>
      </c>
    </row>
    <row r="894" spans="1:11" hidden="1" x14ac:dyDescent="0.25">
      <c r="A894" t="s">
        <v>51</v>
      </c>
      <c r="B894" t="s">
        <v>128</v>
      </c>
      <c r="C894">
        <v>2019</v>
      </c>
      <c r="D894" t="s">
        <v>58</v>
      </c>
      <c r="E894" t="s">
        <v>45</v>
      </c>
      <c r="F894" t="s">
        <v>46</v>
      </c>
      <c r="G894" t="s">
        <v>54</v>
      </c>
      <c r="H894" t="s">
        <v>20</v>
      </c>
      <c r="J894">
        <v>56000</v>
      </c>
      <c r="K894" t="s">
        <v>164</v>
      </c>
    </row>
    <row r="895" spans="1:11" hidden="1" x14ac:dyDescent="0.25">
      <c r="A895" t="s">
        <v>51</v>
      </c>
      <c r="B895" t="s">
        <v>128</v>
      </c>
      <c r="C895">
        <v>2019</v>
      </c>
      <c r="D895" t="s">
        <v>58</v>
      </c>
      <c r="E895" t="s">
        <v>45</v>
      </c>
      <c r="F895" t="s">
        <v>46</v>
      </c>
      <c r="G895" t="s">
        <v>118</v>
      </c>
      <c r="H895" t="s">
        <v>119</v>
      </c>
      <c r="J895">
        <v>390621</v>
      </c>
      <c r="K895" t="s">
        <v>164</v>
      </c>
    </row>
    <row r="896" spans="1:11" hidden="1" x14ac:dyDescent="0.25">
      <c r="A896" t="s">
        <v>51</v>
      </c>
      <c r="B896" t="s">
        <v>128</v>
      </c>
      <c r="C896">
        <v>2019</v>
      </c>
      <c r="D896" t="s">
        <v>58</v>
      </c>
      <c r="E896" t="s">
        <v>45</v>
      </c>
      <c r="F896" t="s">
        <v>46</v>
      </c>
      <c r="G896" t="s">
        <v>109</v>
      </c>
      <c r="H896" t="s">
        <v>219</v>
      </c>
      <c r="J896">
        <v>6977.78</v>
      </c>
      <c r="K896" t="s">
        <v>164</v>
      </c>
    </row>
    <row r="897" spans="1:11" hidden="1" x14ac:dyDescent="0.25">
      <c r="A897" t="s">
        <v>51</v>
      </c>
      <c r="B897" t="s">
        <v>128</v>
      </c>
      <c r="C897">
        <v>2019</v>
      </c>
      <c r="D897" t="s">
        <v>58</v>
      </c>
      <c r="E897" t="s">
        <v>45</v>
      </c>
      <c r="F897" t="s">
        <v>46</v>
      </c>
      <c r="G897" t="s">
        <v>109</v>
      </c>
      <c r="H897" t="s">
        <v>220</v>
      </c>
      <c r="J897">
        <v>64402</v>
      </c>
      <c r="K897" t="s">
        <v>164</v>
      </c>
    </row>
    <row r="898" spans="1:11" hidden="1" x14ac:dyDescent="0.25">
      <c r="A898" t="s">
        <v>51</v>
      </c>
      <c r="B898" t="s">
        <v>128</v>
      </c>
      <c r="C898">
        <v>2019</v>
      </c>
      <c r="D898" t="s">
        <v>58</v>
      </c>
      <c r="E898" t="s">
        <v>45</v>
      </c>
      <c r="F898" t="s">
        <v>46</v>
      </c>
      <c r="G898" t="s">
        <v>55</v>
      </c>
      <c r="H898" t="s">
        <v>22</v>
      </c>
      <c r="J898">
        <v>800000</v>
      </c>
      <c r="K898" t="s">
        <v>164</v>
      </c>
    </row>
    <row r="899" spans="1:11" hidden="1" x14ac:dyDescent="0.25">
      <c r="A899" t="s">
        <v>51</v>
      </c>
      <c r="B899" t="s">
        <v>128</v>
      </c>
      <c r="C899">
        <v>2019</v>
      </c>
      <c r="D899" t="s">
        <v>58</v>
      </c>
      <c r="E899" t="s">
        <v>45</v>
      </c>
      <c r="F899" t="s">
        <v>46</v>
      </c>
      <c r="G899" t="s">
        <v>49</v>
      </c>
      <c r="H899" t="s">
        <v>212</v>
      </c>
      <c r="J899"/>
    </row>
    <row r="900" spans="1:11" hidden="1" x14ac:dyDescent="0.25">
      <c r="A900" t="s">
        <v>51</v>
      </c>
      <c r="B900" t="s">
        <v>128</v>
      </c>
      <c r="C900">
        <v>2019</v>
      </c>
      <c r="D900" t="s">
        <v>58</v>
      </c>
      <c r="E900" t="s">
        <v>45</v>
      </c>
      <c r="F900" t="s">
        <v>46</v>
      </c>
      <c r="G900" t="s">
        <v>47</v>
      </c>
      <c r="H900" t="s">
        <v>215</v>
      </c>
      <c r="J900">
        <v>2022478</v>
      </c>
      <c r="K900" t="s">
        <v>164</v>
      </c>
    </row>
    <row r="901" spans="1:11" hidden="1" x14ac:dyDescent="0.25">
      <c r="A901" t="s">
        <v>51</v>
      </c>
      <c r="B901" t="s">
        <v>128</v>
      </c>
      <c r="C901">
        <v>2019</v>
      </c>
      <c r="D901" t="s">
        <v>58</v>
      </c>
      <c r="E901" t="s">
        <v>45</v>
      </c>
      <c r="F901" t="s">
        <v>46</v>
      </c>
      <c r="G901" t="s">
        <v>221</v>
      </c>
      <c r="H901" t="s">
        <v>222</v>
      </c>
      <c r="J901">
        <v>380200</v>
      </c>
      <c r="K901" t="s">
        <v>164</v>
      </c>
    </row>
    <row r="902" spans="1:11" hidden="1" x14ac:dyDescent="0.25">
      <c r="A902" t="s">
        <v>51</v>
      </c>
      <c r="B902" t="s">
        <v>128</v>
      </c>
      <c r="C902">
        <v>2019</v>
      </c>
      <c r="D902" t="s">
        <v>58</v>
      </c>
      <c r="E902" t="s">
        <v>45</v>
      </c>
      <c r="F902" t="s">
        <v>46</v>
      </c>
      <c r="G902" t="s">
        <v>49</v>
      </c>
      <c r="H902" t="s">
        <v>191</v>
      </c>
      <c r="J902"/>
    </row>
    <row r="903" spans="1:11" hidden="1" x14ac:dyDescent="0.25">
      <c r="A903" t="s">
        <v>51</v>
      </c>
      <c r="B903" t="s">
        <v>128</v>
      </c>
      <c r="C903">
        <v>2019</v>
      </c>
      <c r="D903" t="s">
        <v>58</v>
      </c>
      <c r="E903" t="s">
        <v>45</v>
      </c>
      <c r="F903" t="s">
        <v>46</v>
      </c>
      <c r="G903" t="s">
        <v>49</v>
      </c>
      <c r="H903" t="s">
        <v>223</v>
      </c>
      <c r="J903">
        <v>95944.45</v>
      </c>
      <c r="K903" t="s">
        <v>164</v>
      </c>
    </row>
    <row r="904" spans="1:11" hidden="1" x14ac:dyDescent="0.25">
      <c r="A904" t="s">
        <v>51</v>
      </c>
      <c r="B904" t="s">
        <v>128</v>
      </c>
      <c r="C904">
        <v>2019</v>
      </c>
      <c r="D904" t="s">
        <v>58</v>
      </c>
      <c r="E904" t="s">
        <v>45</v>
      </c>
      <c r="F904" t="s">
        <v>50</v>
      </c>
      <c r="G904" t="s">
        <v>56</v>
      </c>
      <c r="H904" t="s">
        <v>124</v>
      </c>
      <c r="J904">
        <v>45500</v>
      </c>
      <c r="K904" t="s">
        <v>164</v>
      </c>
    </row>
    <row r="905" spans="1:11" hidden="1" x14ac:dyDescent="0.25">
      <c r="A905" t="s">
        <v>51</v>
      </c>
      <c r="B905" t="s">
        <v>128</v>
      </c>
      <c r="C905">
        <v>2019</v>
      </c>
      <c r="D905" t="s">
        <v>58</v>
      </c>
      <c r="E905" t="s">
        <v>45</v>
      </c>
      <c r="F905" t="s">
        <v>50</v>
      </c>
      <c r="G905" t="s">
        <v>56</v>
      </c>
      <c r="H905" t="s">
        <v>98</v>
      </c>
      <c r="J905">
        <v>68886.42</v>
      </c>
      <c r="K905" t="s">
        <v>164</v>
      </c>
    </row>
    <row r="906" spans="1:11" hidden="1" x14ac:dyDescent="0.25">
      <c r="A906" t="s">
        <v>51</v>
      </c>
      <c r="B906" t="s">
        <v>128</v>
      </c>
      <c r="C906">
        <v>2019</v>
      </c>
      <c r="D906" t="s">
        <v>58</v>
      </c>
      <c r="E906" t="s">
        <v>45</v>
      </c>
      <c r="F906" t="s">
        <v>50</v>
      </c>
      <c r="G906" t="s">
        <v>56</v>
      </c>
      <c r="H906" t="s">
        <v>193</v>
      </c>
      <c r="J906">
        <v>38700</v>
      </c>
      <c r="K906" t="s">
        <v>164</v>
      </c>
    </row>
    <row r="907" spans="1:11" hidden="1" x14ac:dyDescent="0.25">
      <c r="A907" t="s">
        <v>51</v>
      </c>
      <c r="B907" t="s">
        <v>128</v>
      </c>
      <c r="C907">
        <v>2019</v>
      </c>
      <c r="D907" t="s">
        <v>58</v>
      </c>
      <c r="E907" t="s">
        <v>45</v>
      </c>
      <c r="F907" t="s">
        <v>50</v>
      </c>
      <c r="G907" t="s">
        <v>101</v>
      </c>
      <c r="H907" t="s">
        <v>99</v>
      </c>
      <c r="J907">
        <v>27944.63</v>
      </c>
      <c r="K907" t="s">
        <v>164</v>
      </c>
    </row>
    <row r="908" spans="1:11" hidden="1" x14ac:dyDescent="0.25">
      <c r="A908" t="s">
        <v>51</v>
      </c>
      <c r="B908" t="s">
        <v>128</v>
      </c>
      <c r="C908">
        <v>2019</v>
      </c>
      <c r="D908" t="s">
        <v>58</v>
      </c>
      <c r="E908" t="s">
        <v>45</v>
      </c>
      <c r="F908" t="s">
        <v>50</v>
      </c>
      <c r="G908" t="s">
        <v>101</v>
      </c>
      <c r="H908" t="s">
        <v>216</v>
      </c>
      <c r="J908"/>
    </row>
    <row r="909" spans="1:11" hidden="1" x14ac:dyDescent="0.25">
      <c r="A909" t="s">
        <v>51</v>
      </c>
      <c r="B909" t="s">
        <v>128</v>
      </c>
      <c r="C909">
        <v>2019</v>
      </c>
      <c r="D909" t="s">
        <v>58</v>
      </c>
      <c r="E909" t="s">
        <v>45</v>
      </c>
      <c r="F909" t="s">
        <v>50</v>
      </c>
      <c r="G909" t="s">
        <v>101</v>
      </c>
      <c r="H909" t="s">
        <v>30</v>
      </c>
      <c r="J909">
        <v>219591</v>
      </c>
      <c r="K909" t="s">
        <v>164</v>
      </c>
    </row>
    <row r="910" spans="1:11" hidden="1" x14ac:dyDescent="0.25">
      <c r="A910" t="s">
        <v>51</v>
      </c>
      <c r="B910" t="s">
        <v>128</v>
      </c>
      <c r="C910">
        <v>2019</v>
      </c>
      <c r="D910" t="s">
        <v>58</v>
      </c>
      <c r="E910" t="s">
        <v>112</v>
      </c>
      <c r="F910" t="s">
        <v>117</v>
      </c>
      <c r="G910" t="s">
        <v>53</v>
      </c>
      <c r="H910" t="s">
        <v>194</v>
      </c>
      <c r="J910">
        <v>1234100</v>
      </c>
      <c r="K910" t="s">
        <v>164</v>
      </c>
    </row>
    <row r="911" spans="1:11" hidden="1" x14ac:dyDescent="0.25">
      <c r="A911" t="s">
        <v>51</v>
      </c>
      <c r="B911" t="s">
        <v>128</v>
      </c>
      <c r="C911">
        <v>2019</v>
      </c>
      <c r="D911" t="s">
        <v>58</v>
      </c>
      <c r="E911" t="s">
        <v>112</v>
      </c>
      <c r="F911" t="s">
        <v>117</v>
      </c>
      <c r="G911" t="s">
        <v>53</v>
      </c>
      <c r="H911" t="s">
        <v>198</v>
      </c>
      <c r="J911"/>
    </row>
    <row r="912" spans="1:11" hidden="1" x14ac:dyDescent="0.25">
      <c r="A912" t="s">
        <v>51</v>
      </c>
      <c r="B912" t="s">
        <v>128</v>
      </c>
      <c r="C912">
        <v>2019</v>
      </c>
      <c r="D912" t="s">
        <v>58</v>
      </c>
      <c r="E912" t="s">
        <v>112</v>
      </c>
      <c r="F912" t="s">
        <v>117</v>
      </c>
      <c r="G912" t="s">
        <v>53</v>
      </c>
      <c r="H912" t="s">
        <v>179</v>
      </c>
      <c r="J912"/>
    </row>
    <row r="913" spans="1:10" hidden="1" x14ac:dyDescent="0.25">
      <c r="A913" t="s">
        <v>51</v>
      </c>
      <c r="B913" t="s">
        <v>128</v>
      </c>
      <c r="C913">
        <v>2019</v>
      </c>
      <c r="D913" t="s">
        <v>58</v>
      </c>
      <c r="E913" t="s">
        <v>112</v>
      </c>
      <c r="F913" t="s">
        <v>117</v>
      </c>
      <c r="G913" t="s">
        <v>53</v>
      </c>
      <c r="H913" t="s">
        <v>209</v>
      </c>
      <c r="J913"/>
    </row>
    <row r="914" spans="1:10" hidden="1" x14ac:dyDescent="0.25">
      <c r="A914" t="s">
        <v>51</v>
      </c>
      <c r="B914" t="s">
        <v>128</v>
      </c>
      <c r="C914">
        <v>2019</v>
      </c>
      <c r="D914" t="s">
        <v>58</v>
      </c>
      <c r="E914" t="s">
        <v>112</v>
      </c>
      <c r="F914" t="s">
        <v>117</v>
      </c>
      <c r="G914" t="s">
        <v>53</v>
      </c>
      <c r="H914" t="s">
        <v>180</v>
      </c>
      <c r="J914"/>
    </row>
    <row r="915" spans="1:10" hidden="1" x14ac:dyDescent="0.25">
      <c r="A915" t="s">
        <v>51</v>
      </c>
      <c r="B915" t="s">
        <v>128</v>
      </c>
      <c r="C915">
        <v>2019</v>
      </c>
      <c r="D915" t="s">
        <v>58</v>
      </c>
      <c r="E915" t="s">
        <v>112</v>
      </c>
      <c r="F915" t="s">
        <v>117</v>
      </c>
      <c r="G915" t="s">
        <v>53</v>
      </c>
      <c r="H915" t="s">
        <v>181</v>
      </c>
      <c r="J915"/>
    </row>
    <row r="916" spans="1:10" hidden="1" x14ac:dyDescent="0.25">
      <c r="A916" t="s">
        <v>126</v>
      </c>
      <c r="B916" t="s">
        <v>128</v>
      </c>
      <c r="C916">
        <v>2019</v>
      </c>
      <c r="D916" t="s">
        <v>58</v>
      </c>
      <c r="E916" t="s">
        <v>52</v>
      </c>
      <c r="F916" t="s">
        <v>142</v>
      </c>
      <c r="G916" t="s">
        <v>206</v>
      </c>
      <c r="H916" t="s">
        <v>210</v>
      </c>
      <c r="J916">
        <v>4441471</v>
      </c>
    </row>
    <row r="917" spans="1:10" hidden="1" x14ac:dyDescent="0.25">
      <c r="A917" t="s">
        <v>126</v>
      </c>
      <c r="B917" t="s">
        <v>128</v>
      </c>
      <c r="C917">
        <v>2019</v>
      </c>
      <c r="D917" t="s">
        <v>58</v>
      </c>
      <c r="E917" t="s">
        <v>52</v>
      </c>
      <c r="F917" t="s">
        <v>152</v>
      </c>
      <c r="G917" t="s">
        <v>149</v>
      </c>
      <c r="H917" t="s">
        <v>211</v>
      </c>
      <c r="J917">
        <v>787.07</v>
      </c>
    </row>
    <row r="918" spans="1:10" hidden="1" x14ac:dyDescent="0.25">
      <c r="A918" t="s">
        <v>126</v>
      </c>
      <c r="B918" t="s">
        <v>128</v>
      </c>
      <c r="C918">
        <v>2019</v>
      </c>
      <c r="D918" t="s">
        <v>58</v>
      </c>
      <c r="E918" t="s">
        <v>52</v>
      </c>
      <c r="F918" t="s">
        <v>152</v>
      </c>
      <c r="G918" t="s">
        <v>213</v>
      </c>
      <c r="H918" t="s">
        <v>214</v>
      </c>
      <c r="J918"/>
    </row>
    <row r="919" spans="1:10" hidden="1" x14ac:dyDescent="0.25">
      <c r="A919" t="s">
        <v>126</v>
      </c>
      <c r="B919" t="s">
        <v>128</v>
      </c>
      <c r="C919">
        <v>2019</v>
      </c>
      <c r="D919" t="s">
        <v>58</v>
      </c>
      <c r="E919" t="s">
        <v>52</v>
      </c>
      <c r="F919" t="s">
        <v>152</v>
      </c>
      <c r="G919" t="s">
        <v>217</v>
      </c>
      <c r="H919" t="s">
        <v>218</v>
      </c>
      <c r="J919">
        <v>53000</v>
      </c>
    </row>
    <row r="920" spans="1:10" hidden="1" x14ac:dyDescent="0.25">
      <c r="A920" t="s">
        <v>126</v>
      </c>
      <c r="B920" t="s">
        <v>128</v>
      </c>
      <c r="C920">
        <v>2019</v>
      </c>
      <c r="D920" t="s">
        <v>58</v>
      </c>
      <c r="E920" t="s">
        <v>52</v>
      </c>
      <c r="F920" t="s">
        <v>142</v>
      </c>
      <c r="H920" t="s">
        <v>224</v>
      </c>
      <c r="J920">
        <v>-34622</v>
      </c>
    </row>
    <row r="921" spans="1:10" hidden="1" x14ac:dyDescent="0.25">
      <c r="A921" t="s">
        <v>126</v>
      </c>
      <c r="B921" t="s">
        <v>128</v>
      </c>
      <c r="C921">
        <v>2019</v>
      </c>
      <c r="D921" t="s">
        <v>58</v>
      </c>
      <c r="E921" t="s">
        <v>45</v>
      </c>
      <c r="F921" t="s">
        <v>46</v>
      </c>
      <c r="G921" t="s">
        <v>54</v>
      </c>
      <c r="H921" t="s">
        <v>11</v>
      </c>
      <c r="J921">
        <v>1400000</v>
      </c>
    </row>
    <row r="922" spans="1:10" hidden="1" x14ac:dyDescent="0.25">
      <c r="A922" t="s">
        <v>126</v>
      </c>
      <c r="B922" t="s">
        <v>128</v>
      </c>
      <c r="C922">
        <v>2019</v>
      </c>
      <c r="D922" t="s">
        <v>58</v>
      </c>
      <c r="E922" t="s">
        <v>45</v>
      </c>
      <c r="F922" t="s">
        <v>46</v>
      </c>
      <c r="G922" t="s">
        <v>54</v>
      </c>
      <c r="H922" t="s">
        <v>12</v>
      </c>
      <c r="J922">
        <v>97032</v>
      </c>
    </row>
    <row r="923" spans="1:10" hidden="1" x14ac:dyDescent="0.25">
      <c r="A923" t="s">
        <v>126</v>
      </c>
      <c r="B923" t="s">
        <v>128</v>
      </c>
      <c r="C923">
        <v>2019</v>
      </c>
      <c r="D923" t="s">
        <v>58</v>
      </c>
      <c r="E923" t="s">
        <v>45</v>
      </c>
      <c r="F923" t="s">
        <v>46</v>
      </c>
      <c r="G923" t="s">
        <v>54</v>
      </c>
      <c r="H923" t="s">
        <v>13</v>
      </c>
      <c r="J923">
        <v>124703</v>
      </c>
    </row>
    <row r="924" spans="1:10" hidden="1" x14ac:dyDescent="0.25">
      <c r="A924" t="s">
        <v>126</v>
      </c>
      <c r="B924" t="s">
        <v>128</v>
      </c>
      <c r="C924">
        <v>2019</v>
      </c>
      <c r="D924" t="s">
        <v>58</v>
      </c>
      <c r="E924" t="s">
        <v>45</v>
      </c>
      <c r="F924" t="s">
        <v>46</v>
      </c>
      <c r="G924" t="s">
        <v>54</v>
      </c>
      <c r="H924" t="s">
        <v>14</v>
      </c>
      <c r="J924">
        <v>14964</v>
      </c>
    </row>
    <row r="925" spans="1:10" hidden="1" x14ac:dyDescent="0.25">
      <c r="A925" t="s">
        <v>126</v>
      </c>
      <c r="B925" t="s">
        <v>128</v>
      </c>
      <c r="C925">
        <v>2019</v>
      </c>
      <c r="D925" t="s">
        <v>58</v>
      </c>
      <c r="E925" t="s">
        <v>45</v>
      </c>
      <c r="F925" t="s">
        <v>46</v>
      </c>
      <c r="G925" t="s">
        <v>54</v>
      </c>
      <c r="H925" t="s">
        <v>15</v>
      </c>
      <c r="J925">
        <v>124703</v>
      </c>
    </row>
    <row r="926" spans="1:10" hidden="1" x14ac:dyDescent="0.25">
      <c r="A926" t="s">
        <v>126</v>
      </c>
      <c r="B926" t="s">
        <v>128</v>
      </c>
      <c r="C926">
        <v>2019</v>
      </c>
      <c r="D926" t="s">
        <v>58</v>
      </c>
      <c r="E926" t="s">
        <v>45</v>
      </c>
      <c r="F926" t="s">
        <v>46</v>
      </c>
      <c r="G926" t="s">
        <v>54</v>
      </c>
      <c r="H926" t="s">
        <v>16</v>
      </c>
      <c r="J926">
        <v>58380</v>
      </c>
    </row>
    <row r="927" spans="1:10" hidden="1" x14ac:dyDescent="0.25">
      <c r="A927" t="s">
        <v>126</v>
      </c>
      <c r="B927" t="s">
        <v>128</v>
      </c>
      <c r="C927">
        <v>2019</v>
      </c>
      <c r="D927" t="s">
        <v>58</v>
      </c>
      <c r="E927" t="s">
        <v>45</v>
      </c>
      <c r="F927" t="s">
        <v>46</v>
      </c>
      <c r="G927" t="s">
        <v>54</v>
      </c>
      <c r="H927" t="s">
        <v>17</v>
      </c>
      <c r="J927">
        <v>532000</v>
      </c>
    </row>
    <row r="928" spans="1:10" hidden="1" x14ac:dyDescent="0.25">
      <c r="A928" t="s">
        <v>126</v>
      </c>
      <c r="B928" t="s">
        <v>128</v>
      </c>
      <c r="C928">
        <v>2019</v>
      </c>
      <c r="D928" t="s">
        <v>58</v>
      </c>
      <c r="E928" t="s">
        <v>45</v>
      </c>
      <c r="F928" t="s">
        <v>46</v>
      </c>
      <c r="G928" t="s">
        <v>54</v>
      </c>
      <c r="H928" t="s">
        <v>195</v>
      </c>
      <c r="J928"/>
    </row>
    <row r="929" spans="1:10" hidden="1" x14ac:dyDescent="0.25">
      <c r="A929" t="s">
        <v>126</v>
      </c>
      <c r="B929" t="s">
        <v>128</v>
      </c>
      <c r="C929">
        <v>2019</v>
      </c>
      <c r="D929" t="s">
        <v>58</v>
      </c>
      <c r="E929" t="s">
        <v>45</v>
      </c>
      <c r="F929" t="s">
        <v>46</v>
      </c>
      <c r="G929" t="s">
        <v>54</v>
      </c>
      <c r="H929" t="s">
        <v>18</v>
      </c>
      <c r="J929">
        <v>7308</v>
      </c>
    </row>
    <row r="930" spans="1:10" hidden="1" x14ac:dyDescent="0.25">
      <c r="A930" t="s">
        <v>126</v>
      </c>
      <c r="B930" t="s">
        <v>128</v>
      </c>
      <c r="C930">
        <v>2019</v>
      </c>
      <c r="D930" t="s">
        <v>58</v>
      </c>
      <c r="E930" t="s">
        <v>45</v>
      </c>
      <c r="F930" t="s">
        <v>46</v>
      </c>
      <c r="G930" t="s">
        <v>54</v>
      </c>
      <c r="H930" t="s">
        <v>19</v>
      </c>
      <c r="J930">
        <v>168000</v>
      </c>
    </row>
    <row r="931" spans="1:10" hidden="1" x14ac:dyDescent="0.25">
      <c r="A931" t="s">
        <v>126</v>
      </c>
      <c r="B931" t="s">
        <v>128</v>
      </c>
      <c r="C931">
        <v>2019</v>
      </c>
      <c r="D931" t="s">
        <v>58</v>
      </c>
      <c r="E931" t="s">
        <v>45</v>
      </c>
      <c r="F931" t="s">
        <v>46</v>
      </c>
      <c r="G931" t="s">
        <v>54</v>
      </c>
      <c r="H931" t="s">
        <v>20</v>
      </c>
      <c r="J931">
        <v>56000</v>
      </c>
    </row>
    <row r="932" spans="1:10" hidden="1" x14ac:dyDescent="0.25">
      <c r="A932" t="s">
        <v>126</v>
      </c>
      <c r="B932" t="s">
        <v>128</v>
      </c>
      <c r="C932">
        <v>2019</v>
      </c>
      <c r="D932" t="s">
        <v>58</v>
      </c>
      <c r="E932" t="s">
        <v>45</v>
      </c>
      <c r="F932" t="s">
        <v>46</v>
      </c>
      <c r="G932" t="s">
        <v>118</v>
      </c>
      <c r="H932" t="s">
        <v>119</v>
      </c>
      <c r="J932">
        <v>414058</v>
      </c>
    </row>
    <row r="933" spans="1:10" hidden="1" x14ac:dyDescent="0.25">
      <c r="A933" t="s">
        <v>126</v>
      </c>
      <c r="B933" t="s">
        <v>128</v>
      </c>
      <c r="C933">
        <v>2019</v>
      </c>
      <c r="D933" t="s">
        <v>58</v>
      </c>
      <c r="E933" t="s">
        <v>45</v>
      </c>
      <c r="F933" t="s">
        <v>46</v>
      </c>
      <c r="G933" t="s">
        <v>109</v>
      </c>
      <c r="H933" t="s">
        <v>219</v>
      </c>
      <c r="J933"/>
    </row>
    <row r="934" spans="1:10" hidden="1" x14ac:dyDescent="0.25">
      <c r="A934" t="s">
        <v>126</v>
      </c>
      <c r="B934" t="s">
        <v>128</v>
      </c>
      <c r="C934">
        <v>2019</v>
      </c>
      <c r="D934" t="s">
        <v>58</v>
      </c>
      <c r="E934" t="s">
        <v>45</v>
      </c>
      <c r="F934" t="s">
        <v>46</v>
      </c>
      <c r="G934" t="s">
        <v>109</v>
      </c>
      <c r="H934" t="s">
        <v>220</v>
      </c>
      <c r="J934"/>
    </row>
    <row r="935" spans="1:10" hidden="1" x14ac:dyDescent="0.25">
      <c r="A935" t="s">
        <v>126</v>
      </c>
      <c r="B935" t="s">
        <v>128</v>
      </c>
      <c r="C935">
        <v>2019</v>
      </c>
      <c r="D935" t="s">
        <v>58</v>
      </c>
      <c r="E935" t="s">
        <v>45</v>
      </c>
      <c r="F935" t="s">
        <v>46</v>
      </c>
      <c r="G935" t="s">
        <v>55</v>
      </c>
      <c r="H935" t="s">
        <v>22</v>
      </c>
      <c r="J935">
        <v>800000</v>
      </c>
    </row>
    <row r="936" spans="1:10" hidden="1" x14ac:dyDescent="0.25">
      <c r="A936" t="s">
        <v>126</v>
      </c>
      <c r="B936" t="s">
        <v>128</v>
      </c>
      <c r="C936">
        <v>2019</v>
      </c>
      <c r="D936" t="s">
        <v>58</v>
      </c>
      <c r="E936" t="s">
        <v>45</v>
      </c>
      <c r="F936" t="s">
        <v>46</v>
      </c>
      <c r="G936" t="s">
        <v>225</v>
      </c>
      <c r="H936" t="s">
        <v>226</v>
      </c>
      <c r="J936">
        <v>58739</v>
      </c>
    </row>
    <row r="937" spans="1:10" hidden="1" x14ac:dyDescent="0.25">
      <c r="A937" t="s">
        <v>126</v>
      </c>
      <c r="B937" t="s">
        <v>128</v>
      </c>
      <c r="C937">
        <v>2019</v>
      </c>
      <c r="D937" t="s">
        <v>58</v>
      </c>
      <c r="E937" t="s">
        <v>45</v>
      </c>
      <c r="F937" t="s">
        <v>46</v>
      </c>
      <c r="G937" t="s">
        <v>49</v>
      </c>
      <c r="H937" t="s">
        <v>212</v>
      </c>
      <c r="J937"/>
    </row>
    <row r="938" spans="1:10" hidden="1" x14ac:dyDescent="0.25">
      <c r="A938" t="s">
        <v>126</v>
      </c>
      <c r="B938" t="s">
        <v>128</v>
      </c>
      <c r="C938">
        <v>2019</v>
      </c>
      <c r="D938" t="s">
        <v>58</v>
      </c>
      <c r="E938" t="s">
        <v>45</v>
      </c>
      <c r="F938" t="s">
        <v>46</v>
      </c>
      <c r="G938" t="s">
        <v>47</v>
      </c>
      <c r="H938" t="s">
        <v>215</v>
      </c>
      <c r="J938"/>
    </row>
    <row r="939" spans="1:10" hidden="1" x14ac:dyDescent="0.25">
      <c r="A939" t="s">
        <v>126</v>
      </c>
      <c r="B939" t="s">
        <v>128</v>
      </c>
      <c r="C939">
        <v>2019</v>
      </c>
      <c r="D939" t="s">
        <v>58</v>
      </c>
      <c r="E939" t="s">
        <v>45</v>
      </c>
      <c r="F939" t="s">
        <v>46</v>
      </c>
      <c r="G939" t="s">
        <v>221</v>
      </c>
      <c r="H939" t="s">
        <v>222</v>
      </c>
      <c r="J939"/>
    </row>
    <row r="940" spans="1:10" hidden="1" x14ac:dyDescent="0.25">
      <c r="A940" t="s">
        <v>126</v>
      </c>
      <c r="B940" t="s">
        <v>128</v>
      </c>
      <c r="C940">
        <v>2019</v>
      </c>
      <c r="D940" t="s">
        <v>58</v>
      </c>
      <c r="E940" t="s">
        <v>45</v>
      </c>
      <c r="F940" t="s">
        <v>46</v>
      </c>
      <c r="G940" t="s">
        <v>49</v>
      </c>
      <c r="H940" t="s">
        <v>191</v>
      </c>
      <c r="J940"/>
    </row>
    <row r="941" spans="1:10" hidden="1" x14ac:dyDescent="0.25">
      <c r="A941" t="s">
        <v>126</v>
      </c>
      <c r="B941" t="s">
        <v>128</v>
      </c>
      <c r="C941">
        <v>2019</v>
      </c>
      <c r="D941" t="s">
        <v>58</v>
      </c>
      <c r="E941" t="s">
        <v>45</v>
      </c>
      <c r="F941" t="s">
        <v>46</v>
      </c>
      <c r="G941" t="s">
        <v>49</v>
      </c>
      <c r="H941" t="s">
        <v>223</v>
      </c>
      <c r="J941"/>
    </row>
    <row r="942" spans="1:10" hidden="1" x14ac:dyDescent="0.25">
      <c r="A942" t="s">
        <v>126</v>
      </c>
      <c r="B942" t="s">
        <v>128</v>
      </c>
      <c r="C942">
        <v>2019</v>
      </c>
      <c r="D942" t="s">
        <v>58</v>
      </c>
      <c r="E942" t="s">
        <v>45</v>
      </c>
      <c r="F942" t="s">
        <v>50</v>
      </c>
      <c r="G942" t="s">
        <v>56</v>
      </c>
      <c r="H942" t="s">
        <v>124</v>
      </c>
      <c r="J942">
        <v>123900</v>
      </c>
    </row>
    <row r="943" spans="1:10" hidden="1" x14ac:dyDescent="0.25">
      <c r="A943" t="s">
        <v>126</v>
      </c>
      <c r="B943" t="s">
        <v>128</v>
      </c>
      <c r="C943">
        <v>2019</v>
      </c>
      <c r="D943" t="s">
        <v>58</v>
      </c>
      <c r="E943" t="s">
        <v>45</v>
      </c>
      <c r="F943" t="s">
        <v>50</v>
      </c>
      <c r="G943" t="s">
        <v>56</v>
      </c>
      <c r="H943" t="s">
        <v>98</v>
      </c>
      <c r="J943">
        <v>44922.84</v>
      </c>
    </row>
    <row r="944" spans="1:10" hidden="1" x14ac:dyDescent="0.25">
      <c r="A944" t="s">
        <v>126</v>
      </c>
      <c r="B944" t="s">
        <v>128</v>
      </c>
      <c r="C944">
        <v>2019</v>
      </c>
      <c r="D944" t="s">
        <v>58</v>
      </c>
      <c r="E944" t="s">
        <v>45</v>
      </c>
      <c r="F944" t="s">
        <v>50</v>
      </c>
      <c r="G944" t="s">
        <v>56</v>
      </c>
      <c r="H944" t="s">
        <v>193</v>
      </c>
      <c r="J944">
        <v>29468</v>
      </c>
    </row>
    <row r="945" spans="1:10" hidden="1" x14ac:dyDescent="0.25">
      <c r="A945" t="s">
        <v>126</v>
      </c>
      <c r="B945" t="s">
        <v>128</v>
      </c>
      <c r="C945">
        <v>2019</v>
      </c>
      <c r="D945" t="s">
        <v>58</v>
      </c>
      <c r="E945" t="s">
        <v>45</v>
      </c>
      <c r="F945" t="s">
        <v>50</v>
      </c>
      <c r="G945" t="s">
        <v>101</v>
      </c>
      <c r="H945" t="s">
        <v>99</v>
      </c>
      <c r="J945">
        <v>24772.68</v>
      </c>
    </row>
    <row r="946" spans="1:10" hidden="1" x14ac:dyDescent="0.25">
      <c r="A946" t="s">
        <v>126</v>
      </c>
      <c r="B946" t="s">
        <v>128</v>
      </c>
      <c r="C946">
        <v>2019</v>
      </c>
      <c r="D946" t="s">
        <v>58</v>
      </c>
      <c r="E946" t="s">
        <v>45</v>
      </c>
      <c r="F946" t="s">
        <v>50</v>
      </c>
      <c r="G946" t="s">
        <v>101</v>
      </c>
      <c r="H946" t="s">
        <v>216</v>
      </c>
      <c r="J946"/>
    </row>
    <row r="947" spans="1:10" hidden="1" x14ac:dyDescent="0.25">
      <c r="A947" t="s">
        <v>126</v>
      </c>
      <c r="B947" t="s">
        <v>128</v>
      </c>
      <c r="C947">
        <v>2019</v>
      </c>
      <c r="D947" t="s">
        <v>58</v>
      </c>
      <c r="E947" t="s">
        <v>45</v>
      </c>
      <c r="F947" t="s">
        <v>50</v>
      </c>
      <c r="G947" t="s">
        <v>101</v>
      </c>
      <c r="H947" t="s">
        <v>30</v>
      </c>
      <c r="J947">
        <v>214299</v>
      </c>
    </row>
    <row r="948" spans="1:10" hidden="1" x14ac:dyDescent="0.25">
      <c r="A948" t="s">
        <v>126</v>
      </c>
      <c r="B948" t="s">
        <v>128</v>
      </c>
      <c r="C948">
        <v>2019</v>
      </c>
      <c r="D948" t="s">
        <v>58</v>
      </c>
      <c r="E948" t="s">
        <v>112</v>
      </c>
      <c r="F948" t="s">
        <v>117</v>
      </c>
      <c r="G948" t="s">
        <v>53</v>
      </c>
      <c r="H948" t="s">
        <v>194</v>
      </c>
      <c r="J948">
        <v>758307</v>
      </c>
    </row>
    <row r="949" spans="1:10" hidden="1" x14ac:dyDescent="0.25">
      <c r="A949" t="s">
        <v>126</v>
      </c>
      <c r="B949" t="s">
        <v>128</v>
      </c>
      <c r="C949">
        <v>2019</v>
      </c>
      <c r="D949" t="s">
        <v>58</v>
      </c>
      <c r="E949" t="s">
        <v>112</v>
      </c>
      <c r="F949" t="s">
        <v>117</v>
      </c>
      <c r="G949" t="s">
        <v>53</v>
      </c>
      <c r="H949" t="s">
        <v>198</v>
      </c>
      <c r="J949"/>
    </row>
    <row r="950" spans="1:10" hidden="1" x14ac:dyDescent="0.25">
      <c r="A950" t="s">
        <v>126</v>
      </c>
      <c r="B950" t="s">
        <v>128</v>
      </c>
      <c r="C950">
        <v>2019</v>
      </c>
      <c r="D950" t="s">
        <v>58</v>
      </c>
      <c r="E950" t="s">
        <v>112</v>
      </c>
      <c r="F950" t="s">
        <v>117</v>
      </c>
      <c r="G950" t="s">
        <v>53</v>
      </c>
      <c r="H950" t="s">
        <v>179</v>
      </c>
      <c r="J950"/>
    </row>
    <row r="951" spans="1:10" hidden="1" x14ac:dyDescent="0.25">
      <c r="A951" t="s">
        <v>126</v>
      </c>
      <c r="B951" t="s">
        <v>128</v>
      </c>
      <c r="C951">
        <v>2019</v>
      </c>
      <c r="D951" t="s">
        <v>58</v>
      </c>
      <c r="E951" t="s">
        <v>112</v>
      </c>
      <c r="F951" t="s">
        <v>117</v>
      </c>
      <c r="G951" t="s">
        <v>53</v>
      </c>
      <c r="H951" t="s">
        <v>209</v>
      </c>
      <c r="J951"/>
    </row>
    <row r="952" spans="1:10" hidden="1" x14ac:dyDescent="0.25">
      <c r="A952" t="s">
        <v>126</v>
      </c>
      <c r="B952" t="s">
        <v>128</v>
      </c>
      <c r="C952">
        <v>2019</v>
      </c>
      <c r="D952" t="s">
        <v>58</v>
      </c>
      <c r="E952" t="s">
        <v>112</v>
      </c>
      <c r="F952" t="s">
        <v>117</v>
      </c>
      <c r="G952" t="s">
        <v>53</v>
      </c>
      <c r="H952" t="s">
        <v>180</v>
      </c>
      <c r="J952">
        <v>161800</v>
      </c>
    </row>
    <row r="953" spans="1:10" hidden="1" x14ac:dyDescent="0.25">
      <c r="A953" t="s">
        <v>126</v>
      </c>
      <c r="B953" t="s">
        <v>128</v>
      </c>
      <c r="C953">
        <v>2019</v>
      </c>
      <c r="D953" t="s">
        <v>58</v>
      </c>
      <c r="E953" t="s">
        <v>112</v>
      </c>
      <c r="F953" t="s">
        <v>117</v>
      </c>
      <c r="G953" t="s">
        <v>53</v>
      </c>
      <c r="H953" t="s">
        <v>181</v>
      </c>
      <c r="J953"/>
    </row>
    <row r="954" spans="1:10" hidden="1" x14ac:dyDescent="0.25">
      <c r="A954" s="20" t="s">
        <v>130</v>
      </c>
      <c r="B954" t="s">
        <v>128</v>
      </c>
      <c r="C954">
        <v>2019</v>
      </c>
      <c r="D954" t="s">
        <v>58</v>
      </c>
      <c r="E954" t="s">
        <v>52</v>
      </c>
      <c r="F954" t="s">
        <v>142</v>
      </c>
      <c r="G954" t="s">
        <v>206</v>
      </c>
      <c r="H954" t="s">
        <v>210</v>
      </c>
      <c r="J954">
        <v>5281376</v>
      </c>
    </row>
    <row r="955" spans="1:10" hidden="1" x14ac:dyDescent="0.25">
      <c r="A955" t="s">
        <v>130</v>
      </c>
      <c r="B955" t="s">
        <v>128</v>
      </c>
      <c r="C955">
        <v>2019</v>
      </c>
      <c r="D955" t="s">
        <v>58</v>
      </c>
      <c r="E955" t="s">
        <v>52</v>
      </c>
      <c r="F955" t="s">
        <v>152</v>
      </c>
      <c r="G955" t="s">
        <v>149</v>
      </c>
      <c r="H955" t="s">
        <v>211</v>
      </c>
      <c r="J955"/>
    </row>
    <row r="956" spans="1:10" hidden="1" x14ac:dyDescent="0.25">
      <c r="A956" t="s">
        <v>130</v>
      </c>
      <c r="B956" t="s">
        <v>128</v>
      </c>
      <c r="C956">
        <v>2019</v>
      </c>
      <c r="D956" t="s">
        <v>58</v>
      </c>
      <c r="E956" t="s">
        <v>52</v>
      </c>
      <c r="F956" t="s">
        <v>152</v>
      </c>
      <c r="G956" t="s">
        <v>213</v>
      </c>
      <c r="H956" t="s">
        <v>214</v>
      </c>
      <c r="J956"/>
    </row>
    <row r="957" spans="1:10" hidden="1" x14ac:dyDescent="0.25">
      <c r="A957" t="s">
        <v>130</v>
      </c>
      <c r="B957" t="s">
        <v>128</v>
      </c>
      <c r="C957">
        <v>2019</v>
      </c>
      <c r="D957" t="s">
        <v>58</v>
      </c>
      <c r="E957" t="s">
        <v>52</v>
      </c>
      <c r="F957" t="s">
        <v>152</v>
      </c>
      <c r="G957" t="s">
        <v>217</v>
      </c>
      <c r="H957" t="s">
        <v>218</v>
      </c>
      <c r="J957" s="3">
        <v>107200</v>
      </c>
    </row>
    <row r="958" spans="1:10" hidden="1" x14ac:dyDescent="0.25">
      <c r="A958" t="s">
        <v>130</v>
      </c>
      <c r="B958" t="s">
        <v>128</v>
      </c>
      <c r="C958">
        <v>2019</v>
      </c>
      <c r="D958" t="s">
        <v>58</v>
      </c>
      <c r="E958" t="s">
        <v>52</v>
      </c>
      <c r="F958" t="s">
        <v>142</v>
      </c>
      <c r="H958" t="s">
        <v>224</v>
      </c>
      <c r="J958"/>
    </row>
    <row r="959" spans="1:10" hidden="1" x14ac:dyDescent="0.25">
      <c r="A959" t="s">
        <v>130</v>
      </c>
      <c r="B959" t="s">
        <v>128</v>
      </c>
      <c r="C959">
        <v>2019</v>
      </c>
      <c r="D959" t="s">
        <v>58</v>
      </c>
      <c r="E959" t="s">
        <v>45</v>
      </c>
      <c r="F959" t="s">
        <v>46</v>
      </c>
      <c r="G959" t="s">
        <v>54</v>
      </c>
      <c r="H959" t="s">
        <v>11</v>
      </c>
      <c r="J959" s="3">
        <v>1400000</v>
      </c>
    </row>
    <row r="960" spans="1:10" hidden="1" x14ac:dyDescent="0.25">
      <c r="A960" t="s">
        <v>130</v>
      </c>
      <c r="B960" t="s">
        <v>128</v>
      </c>
      <c r="C960">
        <v>2019</v>
      </c>
      <c r="D960" t="s">
        <v>58</v>
      </c>
      <c r="E960" t="s">
        <v>45</v>
      </c>
      <c r="F960" t="s">
        <v>46</v>
      </c>
      <c r="G960" t="s">
        <v>54</v>
      </c>
      <c r="H960" t="s">
        <v>12</v>
      </c>
      <c r="J960" s="3">
        <v>97032</v>
      </c>
    </row>
    <row r="961" spans="1:10" hidden="1" x14ac:dyDescent="0.25">
      <c r="A961" t="s">
        <v>130</v>
      </c>
      <c r="B961" t="s">
        <v>128</v>
      </c>
      <c r="C961">
        <v>2019</v>
      </c>
      <c r="D961" t="s">
        <v>58</v>
      </c>
      <c r="E961" t="s">
        <v>45</v>
      </c>
      <c r="F961" t="s">
        <v>46</v>
      </c>
      <c r="G961" t="s">
        <v>54</v>
      </c>
      <c r="H961" t="s">
        <v>13</v>
      </c>
      <c r="J961" s="3">
        <v>124703</v>
      </c>
    </row>
    <row r="962" spans="1:10" hidden="1" x14ac:dyDescent="0.25">
      <c r="A962" t="s">
        <v>130</v>
      </c>
      <c r="B962" t="s">
        <v>128</v>
      </c>
      <c r="C962">
        <v>2019</v>
      </c>
      <c r="D962" t="s">
        <v>58</v>
      </c>
      <c r="E962" t="s">
        <v>45</v>
      </c>
      <c r="F962" t="s">
        <v>46</v>
      </c>
      <c r="G962" t="s">
        <v>54</v>
      </c>
      <c r="H962" t="s">
        <v>14</v>
      </c>
      <c r="J962" s="3">
        <v>14964</v>
      </c>
    </row>
    <row r="963" spans="1:10" hidden="1" x14ac:dyDescent="0.25">
      <c r="A963" t="s">
        <v>130</v>
      </c>
      <c r="B963" t="s">
        <v>128</v>
      </c>
      <c r="C963">
        <v>2019</v>
      </c>
      <c r="D963" t="s">
        <v>58</v>
      </c>
      <c r="E963" t="s">
        <v>45</v>
      </c>
      <c r="F963" t="s">
        <v>46</v>
      </c>
      <c r="G963" t="s">
        <v>54</v>
      </c>
      <c r="H963" t="s">
        <v>15</v>
      </c>
      <c r="J963" s="3">
        <v>124703</v>
      </c>
    </row>
    <row r="964" spans="1:10" hidden="1" x14ac:dyDescent="0.25">
      <c r="A964" t="s">
        <v>130</v>
      </c>
      <c r="B964" t="s">
        <v>128</v>
      </c>
      <c r="C964">
        <v>2019</v>
      </c>
      <c r="D964" t="s">
        <v>58</v>
      </c>
      <c r="E964" t="s">
        <v>45</v>
      </c>
      <c r="F964" t="s">
        <v>46</v>
      </c>
      <c r="G964" t="s">
        <v>54</v>
      </c>
      <c r="H964" t="s">
        <v>16</v>
      </c>
      <c r="J964" s="3">
        <v>58380</v>
      </c>
    </row>
    <row r="965" spans="1:10" hidden="1" x14ac:dyDescent="0.25">
      <c r="A965" t="s">
        <v>130</v>
      </c>
      <c r="B965" t="s">
        <v>128</v>
      </c>
      <c r="C965">
        <v>2019</v>
      </c>
      <c r="D965" t="s">
        <v>58</v>
      </c>
      <c r="E965" t="s">
        <v>45</v>
      </c>
      <c r="F965" t="s">
        <v>46</v>
      </c>
      <c r="G965" t="s">
        <v>54</v>
      </c>
      <c r="H965" t="s">
        <v>17</v>
      </c>
      <c r="J965" s="3">
        <v>532000</v>
      </c>
    </row>
    <row r="966" spans="1:10" hidden="1" x14ac:dyDescent="0.25">
      <c r="A966" t="s">
        <v>130</v>
      </c>
      <c r="B966" t="s">
        <v>128</v>
      </c>
      <c r="C966">
        <v>2019</v>
      </c>
      <c r="D966" t="s">
        <v>58</v>
      </c>
      <c r="E966" t="s">
        <v>45</v>
      </c>
      <c r="F966" t="s">
        <v>46</v>
      </c>
      <c r="G966" t="s">
        <v>54</v>
      </c>
      <c r="H966" t="s">
        <v>195</v>
      </c>
      <c r="J966"/>
    </row>
    <row r="967" spans="1:10" hidden="1" x14ac:dyDescent="0.25">
      <c r="A967" t="s">
        <v>130</v>
      </c>
      <c r="B967" t="s">
        <v>128</v>
      </c>
      <c r="C967">
        <v>2019</v>
      </c>
      <c r="D967" t="s">
        <v>58</v>
      </c>
      <c r="E967" t="s">
        <v>45</v>
      </c>
      <c r="F967" t="s">
        <v>46</v>
      </c>
      <c r="G967" t="s">
        <v>54</v>
      </c>
      <c r="H967" t="s">
        <v>18</v>
      </c>
      <c r="J967" s="3">
        <v>7308</v>
      </c>
    </row>
    <row r="968" spans="1:10" hidden="1" x14ac:dyDescent="0.25">
      <c r="A968" t="s">
        <v>130</v>
      </c>
      <c r="B968" t="s">
        <v>128</v>
      </c>
      <c r="C968">
        <v>2019</v>
      </c>
      <c r="D968" t="s">
        <v>58</v>
      </c>
      <c r="E968" t="s">
        <v>45</v>
      </c>
      <c r="F968" t="s">
        <v>46</v>
      </c>
      <c r="G968" t="s">
        <v>54</v>
      </c>
      <c r="H968" t="s">
        <v>19</v>
      </c>
      <c r="J968" s="3">
        <v>168000</v>
      </c>
    </row>
    <row r="969" spans="1:10" hidden="1" x14ac:dyDescent="0.25">
      <c r="A969" t="s">
        <v>130</v>
      </c>
      <c r="B969" t="s">
        <v>128</v>
      </c>
      <c r="C969">
        <v>2019</v>
      </c>
      <c r="D969" t="s">
        <v>58</v>
      </c>
      <c r="E969" t="s">
        <v>45</v>
      </c>
      <c r="F969" t="s">
        <v>46</v>
      </c>
      <c r="G969" t="s">
        <v>54</v>
      </c>
      <c r="H969" t="s">
        <v>20</v>
      </c>
      <c r="J969" s="3">
        <v>56000</v>
      </c>
    </row>
    <row r="970" spans="1:10" hidden="1" x14ac:dyDescent="0.25">
      <c r="A970" t="s">
        <v>130</v>
      </c>
      <c r="B970" t="s">
        <v>128</v>
      </c>
      <c r="C970">
        <v>2019</v>
      </c>
      <c r="D970" t="s">
        <v>58</v>
      </c>
      <c r="E970" t="s">
        <v>45</v>
      </c>
      <c r="F970" t="s">
        <v>46</v>
      </c>
      <c r="G970" t="s">
        <v>118</v>
      </c>
      <c r="H970" t="s">
        <v>119</v>
      </c>
      <c r="J970" s="3">
        <v>414058</v>
      </c>
    </row>
    <row r="971" spans="1:10" hidden="1" x14ac:dyDescent="0.25">
      <c r="A971" t="s">
        <v>130</v>
      </c>
      <c r="B971" t="s">
        <v>128</v>
      </c>
      <c r="C971">
        <v>2019</v>
      </c>
      <c r="D971" t="s">
        <v>58</v>
      </c>
      <c r="E971" t="s">
        <v>45</v>
      </c>
      <c r="F971" t="s">
        <v>46</v>
      </c>
      <c r="G971" t="s">
        <v>109</v>
      </c>
      <c r="H971" t="s">
        <v>219</v>
      </c>
      <c r="J971"/>
    </row>
    <row r="972" spans="1:10" hidden="1" x14ac:dyDescent="0.25">
      <c r="A972" t="s">
        <v>130</v>
      </c>
      <c r="B972" t="s">
        <v>128</v>
      </c>
      <c r="C972">
        <v>2019</v>
      </c>
      <c r="D972" t="s">
        <v>58</v>
      </c>
      <c r="E972" t="s">
        <v>45</v>
      </c>
      <c r="F972" t="s">
        <v>46</v>
      </c>
      <c r="G972" t="s">
        <v>109</v>
      </c>
      <c r="H972" t="s">
        <v>220</v>
      </c>
      <c r="J972"/>
    </row>
    <row r="973" spans="1:10" hidden="1" x14ac:dyDescent="0.25">
      <c r="A973" t="s">
        <v>130</v>
      </c>
      <c r="B973" t="s">
        <v>128</v>
      </c>
      <c r="C973">
        <v>2019</v>
      </c>
      <c r="D973" t="s">
        <v>58</v>
      </c>
      <c r="E973" t="s">
        <v>45</v>
      </c>
      <c r="F973" t="s">
        <v>46</v>
      </c>
      <c r="G973" t="s">
        <v>55</v>
      </c>
      <c r="H973" t="s">
        <v>22</v>
      </c>
      <c r="J973" s="3">
        <v>800000</v>
      </c>
    </row>
    <row r="974" spans="1:10" hidden="1" x14ac:dyDescent="0.25">
      <c r="A974" t="s">
        <v>130</v>
      </c>
      <c r="B974" t="s">
        <v>128</v>
      </c>
      <c r="C974">
        <v>2019</v>
      </c>
      <c r="D974" t="s">
        <v>58</v>
      </c>
      <c r="E974" t="s">
        <v>45</v>
      </c>
      <c r="F974" t="s">
        <v>46</v>
      </c>
      <c r="G974" t="s">
        <v>225</v>
      </c>
      <c r="H974" t="s">
        <v>226</v>
      </c>
      <c r="J974"/>
    </row>
    <row r="975" spans="1:10" hidden="1" x14ac:dyDescent="0.25">
      <c r="A975" t="s">
        <v>130</v>
      </c>
      <c r="B975" t="s">
        <v>128</v>
      </c>
      <c r="C975">
        <v>2019</v>
      </c>
      <c r="D975" t="s">
        <v>58</v>
      </c>
      <c r="E975" t="s">
        <v>45</v>
      </c>
      <c r="F975" t="s">
        <v>46</v>
      </c>
      <c r="G975" t="s">
        <v>49</v>
      </c>
      <c r="H975" t="s">
        <v>212</v>
      </c>
      <c r="J975"/>
    </row>
    <row r="976" spans="1:10" hidden="1" x14ac:dyDescent="0.25">
      <c r="A976" t="s">
        <v>130</v>
      </c>
      <c r="B976" t="s">
        <v>128</v>
      </c>
      <c r="C976">
        <v>2019</v>
      </c>
      <c r="D976" t="s">
        <v>58</v>
      </c>
      <c r="E976" t="s">
        <v>45</v>
      </c>
      <c r="F976" t="s">
        <v>46</v>
      </c>
      <c r="G976" t="s">
        <v>47</v>
      </c>
      <c r="H976" t="s">
        <v>215</v>
      </c>
      <c r="J976"/>
    </row>
    <row r="977" spans="1:10" hidden="1" x14ac:dyDescent="0.25">
      <c r="A977" t="s">
        <v>130</v>
      </c>
      <c r="B977" t="s">
        <v>128</v>
      </c>
      <c r="C977">
        <v>2019</v>
      </c>
      <c r="D977" t="s">
        <v>58</v>
      </c>
      <c r="E977" t="s">
        <v>45</v>
      </c>
      <c r="F977" t="s">
        <v>46</v>
      </c>
      <c r="G977" t="s">
        <v>221</v>
      </c>
      <c r="H977" t="s">
        <v>222</v>
      </c>
      <c r="J977"/>
    </row>
    <row r="978" spans="1:10" hidden="1" x14ac:dyDescent="0.25">
      <c r="A978" t="s">
        <v>130</v>
      </c>
      <c r="B978" t="s">
        <v>128</v>
      </c>
      <c r="C978">
        <v>2019</v>
      </c>
      <c r="D978" t="s">
        <v>58</v>
      </c>
      <c r="E978" t="s">
        <v>45</v>
      </c>
      <c r="F978" t="s">
        <v>46</v>
      </c>
      <c r="G978" t="s">
        <v>49</v>
      </c>
      <c r="H978" t="s">
        <v>191</v>
      </c>
      <c r="J978" s="3">
        <v>272227</v>
      </c>
    </row>
    <row r="979" spans="1:10" hidden="1" x14ac:dyDescent="0.25">
      <c r="A979" t="s">
        <v>130</v>
      </c>
      <c r="B979" t="s">
        <v>128</v>
      </c>
      <c r="C979">
        <v>2019</v>
      </c>
      <c r="D979" t="s">
        <v>58</v>
      </c>
      <c r="E979" t="s">
        <v>45</v>
      </c>
      <c r="F979" t="s">
        <v>46</v>
      </c>
      <c r="G979" t="s">
        <v>49</v>
      </c>
      <c r="H979" t="s">
        <v>223</v>
      </c>
      <c r="J979" s="3">
        <v>54340</v>
      </c>
    </row>
    <row r="980" spans="1:10" hidden="1" x14ac:dyDescent="0.25">
      <c r="A980" t="s">
        <v>130</v>
      </c>
      <c r="B980" t="s">
        <v>128</v>
      </c>
      <c r="C980">
        <v>2019</v>
      </c>
      <c r="D980" t="s">
        <v>58</v>
      </c>
      <c r="E980" t="s">
        <v>45</v>
      </c>
      <c r="F980" t="s">
        <v>46</v>
      </c>
      <c r="G980" t="s">
        <v>49</v>
      </c>
      <c r="H980" s="2" t="s">
        <v>235</v>
      </c>
      <c r="I980" s="2"/>
      <c r="J980" s="3">
        <v>10505</v>
      </c>
    </row>
    <row r="981" spans="1:10" hidden="1" x14ac:dyDescent="0.25">
      <c r="A981" t="s">
        <v>130</v>
      </c>
      <c r="B981" t="s">
        <v>128</v>
      </c>
      <c r="C981">
        <v>2019</v>
      </c>
      <c r="D981" t="s">
        <v>58</v>
      </c>
      <c r="E981" t="s">
        <v>45</v>
      </c>
      <c r="F981" t="s">
        <v>50</v>
      </c>
      <c r="G981" t="s">
        <v>56</v>
      </c>
      <c r="H981" t="s">
        <v>124</v>
      </c>
      <c r="J981" s="3">
        <v>112200</v>
      </c>
    </row>
    <row r="982" spans="1:10" hidden="1" x14ac:dyDescent="0.25">
      <c r="A982" t="s">
        <v>130</v>
      </c>
      <c r="B982" t="s">
        <v>128</v>
      </c>
      <c r="C982">
        <v>2019</v>
      </c>
      <c r="D982" t="s">
        <v>58</v>
      </c>
      <c r="E982" t="s">
        <v>45</v>
      </c>
      <c r="F982" t="s">
        <v>50</v>
      </c>
      <c r="G982" t="s">
        <v>56</v>
      </c>
      <c r="H982" t="s">
        <v>98</v>
      </c>
      <c r="J982" s="3">
        <v>22522.84</v>
      </c>
    </row>
    <row r="983" spans="1:10" hidden="1" x14ac:dyDescent="0.25">
      <c r="A983" t="s">
        <v>130</v>
      </c>
      <c r="B983" t="s">
        <v>128</v>
      </c>
      <c r="C983">
        <v>2019</v>
      </c>
      <c r="D983" t="s">
        <v>58</v>
      </c>
      <c r="E983" t="s">
        <v>45</v>
      </c>
      <c r="F983" t="s">
        <v>50</v>
      </c>
      <c r="G983" t="s">
        <v>56</v>
      </c>
      <c r="H983" t="s">
        <v>193</v>
      </c>
      <c r="J983" s="3">
        <v>31599</v>
      </c>
    </row>
    <row r="984" spans="1:10" hidden="1" x14ac:dyDescent="0.25">
      <c r="A984" t="s">
        <v>130</v>
      </c>
      <c r="B984" t="s">
        <v>128</v>
      </c>
      <c r="C984">
        <v>2019</v>
      </c>
      <c r="D984" t="s">
        <v>58</v>
      </c>
      <c r="E984" t="s">
        <v>45</v>
      </c>
      <c r="F984" t="s">
        <v>50</v>
      </c>
      <c r="G984" t="s">
        <v>101</v>
      </c>
      <c r="H984" t="s">
        <v>99</v>
      </c>
      <c r="J984" s="3">
        <v>26491.65</v>
      </c>
    </row>
    <row r="985" spans="1:10" hidden="1" x14ac:dyDescent="0.25">
      <c r="A985" t="s">
        <v>130</v>
      </c>
      <c r="B985" t="s">
        <v>128</v>
      </c>
      <c r="C985">
        <v>2019</v>
      </c>
      <c r="D985" t="s">
        <v>58</v>
      </c>
      <c r="E985" t="s">
        <v>45</v>
      </c>
      <c r="F985" t="s">
        <v>50</v>
      </c>
      <c r="G985" t="s">
        <v>101</v>
      </c>
      <c r="H985" t="s">
        <v>216</v>
      </c>
      <c r="J985"/>
    </row>
    <row r="986" spans="1:10" hidden="1" x14ac:dyDescent="0.25">
      <c r="A986" t="s">
        <v>130</v>
      </c>
      <c r="B986" t="s">
        <v>128</v>
      </c>
      <c r="C986">
        <v>2019</v>
      </c>
      <c r="D986" t="s">
        <v>58</v>
      </c>
      <c r="E986" t="s">
        <v>45</v>
      </c>
      <c r="F986" t="s">
        <v>50</v>
      </c>
      <c r="G986" t="s">
        <v>101</v>
      </c>
      <c r="H986" s="2" t="s">
        <v>236</v>
      </c>
      <c r="I986" s="2"/>
      <c r="J986" s="3">
        <v>200000</v>
      </c>
    </row>
    <row r="987" spans="1:10" hidden="1" x14ac:dyDescent="0.25">
      <c r="A987" t="s">
        <v>130</v>
      </c>
      <c r="B987" t="s">
        <v>128</v>
      </c>
      <c r="C987">
        <v>2019</v>
      </c>
      <c r="D987" t="s">
        <v>58</v>
      </c>
      <c r="E987" t="s">
        <v>45</v>
      </c>
      <c r="F987" t="s">
        <v>50</v>
      </c>
      <c r="G987" t="s">
        <v>101</v>
      </c>
      <c r="H987" t="s">
        <v>30</v>
      </c>
      <c r="J987" s="3">
        <v>155702.39999999999</v>
      </c>
    </row>
    <row r="988" spans="1:10" hidden="1" x14ac:dyDescent="0.25">
      <c r="A988" t="s">
        <v>130</v>
      </c>
      <c r="B988" t="s">
        <v>128</v>
      </c>
      <c r="C988">
        <v>2019</v>
      </c>
      <c r="D988" t="s">
        <v>58</v>
      </c>
      <c r="E988" t="s">
        <v>112</v>
      </c>
      <c r="F988" t="s">
        <v>117</v>
      </c>
      <c r="G988" t="s">
        <v>53</v>
      </c>
      <c r="H988" t="s">
        <v>194</v>
      </c>
      <c r="J988" s="3">
        <v>1320345</v>
      </c>
    </row>
    <row r="989" spans="1:10" hidden="1" x14ac:dyDescent="0.25">
      <c r="A989" t="s">
        <v>130</v>
      </c>
      <c r="B989" t="s">
        <v>128</v>
      </c>
      <c r="C989">
        <v>2019</v>
      </c>
      <c r="D989" t="s">
        <v>58</v>
      </c>
      <c r="E989" t="s">
        <v>112</v>
      </c>
      <c r="F989" t="s">
        <v>117</v>
      </c>
      <c r="G989" t="s">
        <v>53</v>
      </c>
      <c r="H989" t="s">
        <v>198</v>
      </c>
      <c r="J989"/>
    </row>
    <row r="990" spans="1:10" hidden="1" x14ac:dyDescent="0.25">
      <c r="A990" t="s">
        <v>130</v>
      </c>
      <c r="B990" t="s">
        <v>128</v>
      </c>
      <c r="C990">
        <v>2019</v>
      </c>
      <c r="D990" t="s">
        <v>58</v>
      </c>
      <c r="E990" t="s">
        <v>112</v>
      </c>
      <c r="F990" t="s">
        <v>117</v>
      </c>
      <c r="G990" t="s">
        <v>53</v>
      </c>
      <c r="H990" t="s">
        <v>179</v>
      </c>
      <c r="J990"/>
    </row>
    <row r="991" spans="1:10" hidden="1" x14ac:dyDescent="0.25">
      <c r="A991" t="s">
        <v>130</v>
      </c>
      <c r="B991" t="s">
        <v>128</v>
      </c>
      <c r="C991">
        <v>2019</v>
      </c>
      <c r="D991" t="s">
        <v>58</v>
      </c>
      <c r="E991" t="s">
        <v>112</v>
      </c>
      <c r="F991" t="s">
        <v>117</v>
      </c>
      <c r="G991" t="s">
        <v>53</v>
      </c>
      <c r="H991" t="s">
        <v>209</v>
      </c>
      <c r="J991"/>
    </row>
    <row r="992" spans="1:10" hidden="1" x14ac:dyDescent="0.25">
      <c r="A992" t="s">
        <v>130</v>
      </c>
      <c r="B992" t="s">
        <v>128</v>
      </c>
      <c r="C992">
        <v>2019</v>
      </c>
      <c r="D992" t="s">
        <v>58</v>
      </c>
      <c r="E992" t="s">
        <v>112</v>
      </c>
      <c r="F992" t="s">
        <v>117</v>
      </c>
      <c r="G992" t="s">
        <v>53</v>
      </c>
      <c r="H992" t="s">
        <v>180</v>
      </c>
      <c r="J992" s="3">
        <v>182000</v>
      </c>
    </row>
    <row r="993" spans="1:10" hidden="1" x14ac:dyDescent="0.25">
      <c r="A993" t="s">
        <v>130</v>
      </c>
      <c r="B993" t="s">
        <v>128</v>
      </c>
      <c r="C993">
        <v>2019</v>
      </c>
      <c r="D993" t="s">
        <v>58</v>
      </c>
      <c r="E993" t="s">
        <v>112</v>
      </c>
      <c r="F993" t="s">
        <v>117</v>
      </c>
      <c r="G993" t="s">
        <v>53</v>
      </c>
      <c r="H993" t="s">
        <v>181</v>
      </c>
      <c r="J993"/>
    </row>
    <row r="994" spans="1:10" hidden="1" x14ac:dyDescent="0.25">
      <c r="A994" s="20" t="s">
        <v>131</v>
      </c>
      <c r="B994" t="s">
        <v>128</v>
      </c>
      <c r="C994">
        <v>2019</v>
      </c>
      <c r="D994" t="s">
        <v>58</v>
      </c>
      <c r="E994" t="s">
        <v>52</v>
      </c>
      <c r="F994" t="s">
        <v>142</v>
      </c>
      <c r="G994" t="s">
        <v>206</v>
      </c>
      <c r="H994" t="s">
        <v>210</v>
      </c>
      <c r="J994" s="50">
        <v>4011069</v>
      </c>
    </row>
    <row r="995" spans="1:10" hidden="1" x14ac:dyDescent="0.25">
      <c r="A995" t="s">
        <v>131</v>
      </c>
      <c r="B995" t="s">
        <v>128</v>
      </c>
      <c r="C995">
        <v>2019</v>
      </c>
      <c r="D995" t="s">
        <v>58</v>
      </c>
      <c r="E995" t="s">
        <v>52</v>
      </c>
      <c r="F995" t="s">
        <v>152</v>
      </c>
      <c r="G995" t="s">
        <v>149</v>
      </c>
      <c r="H995" t="s">
        <v>211</v>
      </c>
      <c r="J995"/>
    </row>
    <row r="996" spans="1:10" hidden="1" x14ac:dyDescent="0.25">
      <c r="A996" t="s">
        <v>131</v>
      </c>
      <c r="B996" t="s">
        <v>128</v>
      </c>
      <c r="C996">
        <v>2019</v>
      </c>
      <c r="D996" t="s">
        <v>58</v>
      </c>
      <c r="E996" t="s">
        <v>52</v>
      </c>
      <c r="F996" t="s">
        <v>152</v>
      </c>
      <c r="G996" t="s">
        <v>213</v>
      </c>
      <c r="H996" t="s">
        <v>214</v>
      </c>
      <c r="J996" s="50"/>
    </row>
    <row r="997" spans="1:10" hidden="1" x14ac:dyDescent="0.25">
      <c r="A997" t="s">
        <v>131</v>
      </c>
      <c r="B997" t="s">
        <v>128</v>
      </c>
      <c r="C997">
        <v>2019</v>
      </c>
      <c r="D997" t="s">
        <v>58</v>
      </c>
      <c r="E997" t="s">
        <v>52</v>
      </c>
      <c r="F997" t="s">
        <v>152</v>
      </c>
      <c r="G997" t="s">
        <v>217</v>
      </c>
      <c r="H997" t="s">
        <v>218</v>
      </c>
      <c r="J997" s="3">
        <v>59000</v>
      </c>
    </row>
    <row r="998" spans="1:10" hidden="1" x14ac:dyDescent="0.25">
      <c r="A998" t="s">
        <v>131</v>
      </c>
      <c r="B998" t="s">
        <v>128</v>
      </c>
      <c r="C998">
        <v>2019</v>
      </c>
      <c r="D998" t="s">
        <v>58</v>
      </c>
      <c r="E998" t="s">
        <v>52</v>
      </c>
      <c r="F998" t="s">
        <v>142</v>
      </c>
      <c r="H998" t="s">
        <v>224</v>
      </c>
      <c r="J998" s="50">
        <v>59000</v>
      </c>
    </row>
    <row r="999" spans="1:10" hidden="1" x14ac:dyDescent="0.25">
      <c r="A999" t="s">
        <v>131</v>
      </c>
      <c r="B999" t="s">
        <v>128</v>
      </c>
      <c r="C999">
        <v>2019</v>
      </c>
      <c r="D999" t="s">
        <v>58</v>
      </c>
      <c r="E999" t="s">
        <v>45</v>
      </c>
      <c r="F999" t="s">
        <v>46</v>
      </c>
      <c r="G999" t="s">
        <v>54</v>
      </c>
      <c r="H999" t="s">
        <v>11</v>
      </c>
      <c r="J999" s="3">
        <v>1400000</v>
      </c>
    </row>
    <row r="1000" spans="1:10" hidden="1" x14ac:dyDescent="0.25">
      <c r="A1000" t="s">
        <v>131</v>
      </c>
      <c r="B1000" t="s">
        <v>128</v>
      </c>
      <c r="C1000">
        <v>2019</v>
      </c>
      <c r="D1000" t="s">
        <v>58</v>
      </c>
      <c r="E1000" t="s">
        <v>45</v>
      </c>
      <c r="F1000" t="s">
        <v>46</v>
      </c>
      <c r="G1000" t="s">
        <v>54</v>
      </c>
      <c r="H1000" t="s">
        <v>12</v>
      </c>
      <c r="J1000" s="3">
        <v>97032</v>
      </c>
    </row>
    <row r="1001" spans="1:10" hidden="1" x14ac:dyDescent="0.25">
      <c r="A1001" t="s">
        <v>131</v>
      </c>
      <c r="B1001" t="s">
        <v>128</v>
      </c>
      <c r="C1001">
        <v>2019</v>
      </c>
      <c r="D1001" t="s">
        <v>58</v>
      </c>
      <c r="E1001" t="s">
        <v>45</v>
      </c>
      <c r="F1001" t="s">
        <v>46</v>
      </c>
      <c r="G1001" t="s">
        <v>54</v>
      </c>
      <c r="H1001" t="s">
        <v>13</v>
      </c>
      <c r="J1001" s="3">
        <v>124703</v>
      </c>
    </row>
    <row r="1002" spans="1:10" hidden="1" x14ac:dyDescent="0.25">
      <c r="A1002" t="s">
        <v>131</v>
      </c>
      <c r="B1002" t="s">
        <v>128</v>
      </c>
      <c r="C1002">
        <v>2019</v>
      </c>
      <c r="D1002" t="s">
        <v>58</v>
      </c>
      <c r="E1002" t="s">
        <v>45</v>
      </c>
      <c r="F1002" t="s">
        <v>46</v>
      </c>
      <c r="G1002" t="s">
        <v>54</v>
      </c>
      <c r="H1002" t="s">
        <v>14</v>
      </c>
      <c r="J1002" s="3">
        <v>14964</v>
      </c>
    </row>
    <row r="1003" spans="1:10" hidden="1" x14ac:dyDescent="0.25">
      <c r="A1003" t="s">
        <v>131</v>
      </c>
      <c r="B1003" t="s">
        <v>128</v>
      </c>
      <c r="C1003">
        <v>2019</v>
      </c>
      <c r="D1003" t="s">
        <v>58</v>
      </c>
      <c r="E1003" t="s">
        <v>45</v>
      </c>
      <c r="F1003" t="s">
        <v>46</v>
      </c>
      <c r="G1003" t="s">
        <v>54</v>
      </c>
      <c r="H1003" t="s">
        <v>15</v>
      </c>
      <c r="J1003" s="3">
        <v>124703</v>
      </c>
    </row>
    <row r="1004" spans="1:10" hidden="1" x14ac:dyDescent="0.25">
      <c r="A1004" t="s">
        <v>131</v>
      </c>
      <c r="B1004" t="s">
        <v>128</v>
      </c>
      <c r="C1004">
        <v>2019</v>
      </c>
      <c r="D1004" t="s">
        <v>58</v>
      </c>
      <c r="E1004" t="s">
        <v>45</v>
      </c>
      <c r="F1004" t="s">
        <v>46</v>
      </c>
      <c r="G1004" t="s">
        <v>54</v>
      </c>
      <c r="H1004" t="s">
        <v>16</v>
      </c>
      <c r="J1004" s="3">
        <v>58380</v>
      </c>
    </row>
    <row r="1005" spans="1:10" hidden="1" x14ac:dyDescent="0.25">
      <c r="A1005" t="s">
        <v>131</v>
      </c>
      <c r="B1005" t="s">
        <v>128</v>
      </c>
      <c r="C1005">
        <v>2019</v>
      </c>
      <c r="D1005" t="s">
        <v>58</v>
      </c>
      <c r="E1005" t="s">
        <v>45</v>
      </c>
      <c r="F1005" t="s">
        <v>46</v>
      </c>
      <c r="G1005" t="s">
        <v>54</v>
      </c>
      <c r="H1005" t="s">
        <v>17</v>
      </c>
      <c r="J1005" s="3">
        <v>532000</v>
      </c>
    </row>
    <row r="1006" spans="1:10" hidden="1" x14ac:dyDescent="0.25">
      <c r="A1006" t="s">
        <v>131</v>
      </c>
      <c r="B1006" t="s">
        <v>128</v>
      </c>
      <c r="C1006">
        <v>2019</v>
      </c>
      <c r="D1006" t="s">
        <v>58</v>
      </c>
      <c r="E1006" t="s">
        <v>45</v>
      </c>
      <c r="F1006" t="s">
        <v>46</v>
      </c>
      <c r="G1006" t="s">
        <v>54</v>
      </c>
      <c r="H1006" t="s">
        <v>195</v>
      </c>
      <c r="J1006"/>
    </row>
    <row r="1007" spans="1:10" hidden="1" x14ac:dyDescent="0.25">
      <c r="A1007" t="s">
        <v>131</v>
      </c>
      <c r="B1007" t="s">
        <v>128</v>
      </c>
      <c r="C1007">
        <v>2019</v>
      </c>
      <c r="D1007" t="s">
        <v>58</v>
      </c>
      <c r="E1007" t="s">
        <v>45</v>
      </c>
      <c r="F1007" t="s">
        <v>46</v>
      </c>
      <c r="G1007" t="s">
        <v>54</v>
      </c>
      <c r="H1007" t="s">
        <v>18</v>
      </c>
      <c r="J1007">
        <v>7308</v>
      </c>
    </row>
    <row r="1008" spans="1:10" hidden="1" x14ac:dyDescent="0.25">
      <c r="A1008" t="s">
        <v>131</v>
      </c>
      <c r="B1008" t="s">
        <v>128</v>
      </c>
      <c r="C1008">
        <v>2019</v>
      </c>
      <c r="D1008" t="s">
        <v>58</v>
      </c>
      <c r="E1008" t="s">
        <v>45</v>
      </c>
      <c r="F1008" t="s">
        <v>46</v>
      </c>
      <c r="G1008" t="s">
        <v>54</v>
      </c>
      <c r="H1008" t="s">
        <v>19</v>
      </c>
      <c r="J1008" s="3">
        <v>168000</v>
      </c>
    </row>
    <row r="1009" spans="1:10" hidden="1" x14ac:dyDescent="0.25">
      <c r="A1009" t="s">
        <v>131</v>
      </c>
      <c r="B1009" t="s">
        <v>128</v>
      </c>
      <c r="C1009">
        <v>2019</v>
      </c>
      <c r="D1009" t="s">
        <v>58</v>
      </c>
      <c r="E1009" t="s">
        <v>45</v>
      </c>
      <c r="F1009" t="s">
        <v>46</v>
      </c>
      <c r="G1009" t="s">
        <v>54</v>
      </c>
      <c r="H1009" t="s">
        <v>20</v>
      </c>
      <c r="J1009" s="3">
        <v>56000</v>
      </c>
    </row>
    <row r="1010" spans="1:10" hidden="1" x14ac:dyDescent="0.25">
      <c r="A1010" t="s">
        <v>131</v>
      </c>
      <c r="B1010" t="s">
        <v>128</v>
      </c>
      <c r="C1010">
        <v>2019</v>
      </c>
      <c r="D1010" t="s">
        <v>58</v>
      </c>
      <c r="E1010" t="s">
        <v>45</v>
      </c>
      <c r="F1010" t="s">
        <v>46</v>
      </c>
      <c r="G1010" t="s">
        <v>118</v>
      </c>
      <c r="H1010" t="s">
        <v>119</v>
      </c>
      <c r="J1010" s="3">
        <v>414058</v>
      </c>
    </row>
    <row r="1011" spans="1:10" hidden="1" x14ac:dyDescent="0.25">
      <c r="A1011" t="s">
        <v>131</v>
      </c>
      <c r="B1011" t="s">
        <v>128</v>
      </c>
      <c r="C1011">
        <v>2019</v>
      </c>
      <c r="D1011" t="s">
        <v>58</v>
      </c>
      <c r="E1011" t="s">
        <v>45</v>
      </c>
      <c r="F1011" t="s">
        <v>46</v>
      </c>
      <c r="G1011" t="s">
        <v>109</v>
      </c>
      <c r="H1011" t="s">
        <v>219</v>
      </c>
      <c r="J1011"/>
    </row>
    <row r="1012" spans="1:10" hidden="1" x14ac:dyDescent="0.25">
      <c r="A1012" t="s">
        <v>131</v>
      </c>
      <c r="B1012" t="s">
        <v>128</v>
      </c>
      <c r="C1012">
        <v>2019</v>
      </c>
      <c r="D1012" t="s">
        <v>58</v>
      </c>
      <c r="E1012" t="s">
        <v>45</v>
      </c>
      <c r="F1012" t="s">
        <v>46</v>
      </c>
      <c r="G1012" t="s">
        <v>109</v>
      </c>
      <c r="H1012" t="s">
        <v>220</v>
      </c>
      <c r="J1012"/>
    </row>
    <row r="1013" spans="1:10" hidden="1" x14ac:dyDescent="0.25">
      <c r="A1013" t="s">
        <v>131</v>
      </c>
      <c r="B1013" t="s">
        <v>128</v>
      </c>
      <c r="C1013">
        <v>2019</v>
      </c>
      <c r="D1013" t="s">
        <v>58</v>
      </c>
      <c r="E1013" t="s">
        <v>45</v>
      </c>
      <c r="F1013" t="s">
        <v>46</v>
      </c>
      <c r="G1013" t="s">
        <v>109</v>
      </c>
      <c r="H1013" t="s">
        <v>260</v>
      </c>
      <c r="J1013" s="50">
        <v>388085.80726701766</v>
      </c>
    </row>
    <row r="1014" spans="1:10" hidden="1" x14ac:dyDescent="0.25">
      <c r="A1014" t="s">
        <v>131</v>
      </c>
      <c r="B1014" t="s">
        <v>128</v>
      </c>
      <c r="C1014">
        <v>2019</v>
      </c>
      <c r="D1014" t="s">
        <v>58</v>
      </c>
      <c r="E1014" t="s">
        <v>45</v>
      </c>
      <c r="F1014" t="s">
        <v>46</v>
      </c>
      <c r="G1014" t="s">
        <v>55</v>
      </c>
      <c r="H1014" t="s">
        <v>22</v>
      </c>
      <c r="J1014" s="3">
        <v>800000</v>
      </c>
    </row>
    <row r="1015" spans="1:10" hidden="1" x14ac:dyDescent="0.25">
      <c r="A1015" t="s">
        <v>131</v>
      </c>
      <c r="B1015" t="s">
        <v>128</v>
      </c>
      <c r="C1015">
        <v>2019</v>
      </c>
      <c r="D1015" t="s">
        <v>58</v>
      </c>
      <c r="E1015" t="s">
        <v>45</v>
      </c>
      <c r="F1015" t="s">
        <v>46</v>
      </c>
      <c r="G1015" t="s">
        <v>47</v>
      </c>
      <c r="H1015" t="s">
        <v>238</v>
      </c>
      <c r="J1015" s="3"/>
    </row>
    <row r="1016" spans="1:10" hidden="1" x14ac:dyDescent="0.25">
      <c r="A1016" t="s">
        <v>131</v>
      </c>
      <c r="B1016" t="s">
        <v>128</v>
      </c>
      <c r="C1016">
        <v>2019</v>
      </c>
      <c r="D1016" t="s">
        <v>58</v>
      </c>
      <c r="E1016" t="s">
        <v>45</v>
      </c>
      <c r="F1016" t="s">
        <v>46</v>
      </c>
      <c r="G1016" t="s">
        <v>47</v>
      </c>
      <c r="H1016" t="s">
        <v>239</v>
      </c>
      <c r="J1016" s="3"/>
    </row>
    <row r="1017" spans="1:10" hidden="1" x14ac:dyDescent="0.25">
      <c r="A1017" t="s">
        <v>131</v>
      </c>
      <c r="B1017" t="s">
        <v>128</v>
      </c>
      <c r="C1017">
        <v>2019</v>
      </c>
      <c r="D1017" t="s">
        <v>58</v>
      </c>
      <c r="E1017" t="s">
        <v>45</v>
      </c>
      <c r="F1017" t="s">
        <v>46</v>
      </c>
      <c r="G1017" t="s">
        <v>182</v>
      </c>
      <c r="H1017" t="s">
        <v>240</v>
      </c>
      <c r="J1017" s="3"/>
    </row>
    <row r="1018" spans="1:10" hidden="1" x14ac:dyDescent="0.25">
      <c r="A1018" t="s">
        <v>131</v>
      </c>
      <c r="B1018" t="s">
        <v>128</v>
      </c>
      <c r="C1018">
        <v>2019</v>
      </c>
      <c r="D1018" t="s">
        <v>58</v>
      </c>
      <c r="E1018" t="s">
        <v>45</v>
      </c>
      <c r="F1018" t="s">
        <v>46</v>
      </c>
      <c r="G1018" t="s">
        <v>182</v>
      </c>
      <c r="H1018" t="s">
        <v>241</v>
      </c>
      <c r="J1018" s="3"/>
    </row>
    <row r="1019" spans="1:10" hidden="1" x14ac:dyDescent="0.25">
      <c r="A1019" t="s">
        <v>131</v>
      </c>
      <c r="B1019" t="s">
        <v>128</v>
      </c>
      <c r="C1019">
        <v>2019</v>
      </c>
      <c r="D1019" t="s">
        <v>58</v>
      </c>
      <c r="E1019" t="s">
        <v>45</v>
      </c>
      <c r="F1019" t="s">
        <v>46</v>
      </c>
      <c r="G1019" t="s">
        <v>182</v>
      </c>
      <c r="H1019" t="s">
        <v>242</v>
      </c>
      <c r="J1019" s="3"/>
    </row>
    <row r="1020" spans="1:10" hidden="1" x14ac:dyDescent="0.25">
      <c r="A1020" t="s">
        <v>131</v>
      </c>
      <c r="B1020" t="s">
        <v>128</v>
      </c>
      <c r="C1020">
        <v>2019</v>
      </c>
      <c r="D1020" t="s">
        <v>58</v>
      </c>
      <c r="E1020" t="s">
        <v>45</v>
      </c>
      <c r="F1020" t="s">
        <v>46</v>
      </c>
      <c r="G1020" t="s">
        <v>182</v>
      </c>
      <c r="H1020" t="s">
        <v>243</v>
      </c>
      <c r="J1020" s="3"/>
    </row>
    <row r="1021" spans="1:10" hidden="1" x14ac:dyDescent="0.25">
      <c r="A1021" t="s">
        <v>131</v>
      </c>
      <c r="B1021" t="s">
        <v>128</v>
      </c>
      <c r="C1021">
        <v>2019</v>
      </c>
      <c r="D1021" t="s">
        <v>58</v>
      </c>
      <c r="E1021" t="s">
        <v>45</v>
      </c>
      <c r="F1021" t="s">
        <v>46</v>
      </c>
      <c r="G1021" t="s">
        <v>253</v>
      </c>
      <c r="H1021" s="2" t="s">
        <v>244</v>
      </c>
      <c r="I1021" s="2"/>
      <c r="J1021" s="3"/>
    </row>
    <row r="1022" spans="1:10" hidden="1" x14ac:dyDescent="0.25">
      <c r="A1022" t="s">
        <v>131</v>
      </c>
      <c r="B1022" t="s">
        <v>128</v>
      </c>
      <c r="C1022">
        <v>2019</v>
      </c>
      <c r="D1022" t="s">
        <v>58</v>
      </c>
      <c r="E1022" t="s">
        <v>45</v>
      </c>
      <c r="F1022" t="s">
        <v>46</v>
      </c>
      <c r="G1022" t="s">
        <v>221</v>
      </c>
      <c r="H1022" s="2" t="s">
        <v>245</v>
      </c>
      <c r="I1022" s="2"/>
      <c r="J1022" s="3"/>
    </row>
    <row r="1023" spans="1:10" hidden="1" x14ac:dyDescent="0.25">
      <c r="A1023" t="s">
        <v>131</v>
      </c>
      <c r="B1023" t="s">
        <v>128</v>
      </c>
      <c r="C1023">
        <v>2019</v>
      </c>
      <c r="D1023" t="s">
        <v>58</v>
      </c>
      <c r="E1023" t="s">
        <v>45</v>
      </c>
      <c r="F1023" t="s">
        <v>46</v>
      </c>
      <c r="G1023" t="s">
        <v>49</v>
      </c>
      <c r="H1023" s="2" t="s">
        <v>246</v>
      </c>
      <c r="I1023" s="2"/>
      <c r="J1023" s="3"/>
    </row>
    <row r="1024" spans="1:10" hidden="1" x14ac:dyDescent="0.25">
      <c r="A1024" t="s">
        <v>131</v>
      </c>
      <c r="B1024" t="s">
        <v>128</v>
      </c>
      <c r="C1024">
        <v>2019</v>
      </c>
      <c r="D1024" t="s">
        <v>58</v>
      </c>
      <c r="E1024" t="s">
        <v>45</v>
      </c>
      <c r="F1024" t="s">
        <v>46</v>
      </c>
      <c r="G1024" t="s">
        <v>49</v>
      </c>
      <c r="H1024" s="2" t="s">
        <v>247</v>
      </c>
      <c r="I1024" s="2"/>
      <c r="J1024" s="3"/>
    </row>
    <row r="1025" spans="1:10" hidden="1" x14ac:dyDescent="0.25">
      <c r="A1025" t="s">
        <v>131</v>
      </c>
      <c r="B1025" t="s">
        <v>128</v>
      </c>
      <c r="C1025">
        <v>2019</v>
      </c>
      <c r="D1025" t="s">
        <v>58</v>
      </c>
      <c r="E1025" t="s">
        <v>45</v>
      </c>
      <c r="F1025" t="s">
        <v>46</v>
      </c>
      <c r="G1025" t="s">
        <v>49</v>
      </c>
      <c r="H1025" s="2" t="s">
        <v>248</v>
      </c>
      <c r="I1025" s="2"/>
      <c r="J1025" s="3"/>
    </row>
    <row r="1026" spans="1:10" hidden="1" x14ac:dyDescent="0.25">
      <c r="A1026" t="s">
        <v>131</v>
      </c>
      <c r="B1026" t="s">
        <v>128</v>
      </c>
      <c r="C1026">
        <v>2019</v>
      </c>
      <c r="D1026" t="s">
        <v>58</v>
      </c>
      <c r="E1026" t="s">
        <v>45</v>
      </c>
      <c r="F1026" t="s">
        <v>46</v>
      </c>
      <c r="G1026" t="s">
        <v>49</v>
      </c>
      <c r="H1026" s="2" t="s">
        <v>249</v>
      </c>
      <c r="I1026" s="2"/>
      <c r="J1026" s="3"/>
    </row>
    <row r="1027" spans="1:10" hidden="1" x14ac:dyDescent="0.25">
      <c r="A1027" t="s">
        <v>131</v>
      </c>
      <c r="B1027" t="s">
        <v>128</v>
      </c>
      <c r="C1027">
        <v>2019</v>
      </c>
      <c r="D1027" t="s">
        <v>58</v>
      </c>
      <c r="E1027" t="s">
        <v>45</v>
      </c>
      <c r="F1027" t="s">
        <v>46</v>
      </c>
      <c r="G1027" t="s">
        <v>49</v>
      </c>
      <c r="H1027" s="2" t="s">
        <v>250</v>
      </c>
      <c r="I1027" s="2"/>
      <c r="J1027" s="3"/>
    </row>
    <row r="1028" spans="1:10" hidden="1" x14ac:dyDescent="0.25">
      <c r="A1028" t="s">
        <v>131</v>
      </c>
      <c r="B1028" t="s">
        <v>128</v>
      </c>
      <c r="C1028">
        <v>2019</v>
      </c>
      <c r="D1028" t="s">
        <v>58</v>
      </c>
      <c r="E1028" t="s">
        <v>45</v>
      </c>
      <c r="F1028" t="s">
        <v>46</v>
      </c>
      <c r="G1028" t="s">
        <v>49</v>
      </c>
      <c r="H1028" s="2" t="s">
        <v>251</v>
      </c>
      <c r="I1028" s="2"/>
      <c r="J1028" s="3"/>
    </row>
    <row r="1029" spans="1:10" hidden="1" x14ac:dyDescent="0.25">
      <c r="A1029" t="s">
        <v>131</v>
      </c>
      <c r="B1029" t="s">
        <v>128</v>
      </c>
      <c r="C1029">
        <v>2019</v>
      </c>
      <c r="D1029" t="s">
        <v>58</v>
      </c>
      <c r="E1029" t="s">
        <v>45</v>
      </c>
      <c r="F1029" t="s">
        <v>46</v>
      </c>
      <c r="G1029" t="s">
        <v>49</v>
      </c>
      <c r="H1029" s="2" t="s">
        <v>252</v>
      </c>
      <c r="I1029" s="2"/>
      <c r="J1029" s="3"/>
    </row>
    <row r="1030" spans="1:10" hidden="1" x14ac:dyDescent="0.25">
      <c r="A1030" t="s">
        <v>131</v>
      </c>
      <c r="B1030" t="s">
        <v>128</v>
      </c>
      <c r="C1030">
        <v>2019</v>
      </c>
      <c r="D1030" t="s">
        <v>58</v>
      </c>
      <c r="E1030" t="s">
        <v>45</v>
      </c>
      <c r="F1030" t="s">
        <v>50</v>
      </c>
      <c r="G1030" t="s">
        <v>56</v>
      </c>
      <c r="H1030" t="s">
        <v>124</v>
      </c>
      <c r="J1030" s="3">
        <v>57950</v>
      </c>
    </row>
    <row r="1031" spans="1:10" hidden="1" x14ac:dyDescent="0.25">
      <c r="A1031" t="s">
        <v>131</v>
      </c>
      <c r="B1031" t="s">
        <v>128</v>
      </c>
      <c r="C1031">
        <v>2019</v>
      </c>
      <c r="D1031" t="s">
        <v>58</v>
      </c>
      <c r="E1031" t="s">
        <v>45</v>
      </c>
      <c r="F1031" t="s">
        <v>50</v>
      </c>
      <c r="G1031" t="s">
        <v>56</v>
      </c>
      <c r="H1031" t="s">
        <v>98</v>
      </c>
      <c r="J1031" s="3">
        <v>25785.84</v>
      </c>
    </row>
    <row r="1032" spans="1:10" hidden="1" x14ac:dyDescent="0.25">
      <c r="A1032" t="s">
        <v>131</v>
      </c>
      <c r="B1032" t="s">
        <v>128</v>
      </c>
      <c r="C1032">
        <v>2019</v>
      </c>
      <c r="D1032" t="s">
        <v>58</v>
      </c>
      <c r="E1032" t="s">
        <v>45</v>
      </c>
      <c r="F1032" t="s">
        <v>50</v>
      </c>
      <c r="G1032" t="s">
        <v>56</v>
      </c>
      <c r="H1032" t="s">
        <v>193</v>
      </c>
      <c r="J1032" s="3">
        <v>21303</v>
      </c>
    </row>
    <row r="1033" spans="1:10" hidden="1" x14ac:dyDescent="0.25">
      <c r="A1033" t="s">
        <v>131</v>
      </c>
      <c r="B1033" t="s">
        <v>128</v>
      </c>
      <c r="C1033">
        <v>2019</v>
      </c>
      <c r="D1033" t="s">
        <v>58</v>
      </c>
      <c r="E1033" t="s">
        <v>45</v>
      </c>
      <c r="F1033" t="s">
        <v>50</v>
      </c>
      <c r="G1033" t="s">
        <v>101</v>
      </c>
      <c r="H1033" t="s">
        <v>99</v>
      </c>
      <c r="J1033" s="3">
        <v>27628.52</v>
      </c>
    </row>
    <row r="1034" spans="1:10" hidden="1" x14ac:dyDescent="0.25">
      <c r="A1034" t="s">
        <v>131</v>
      </c>
      <c r="B1034" t="s">
        <v>128</v>
      </c>
      <c r="C1034">
        <v>2019</v>
      </c>
      <c r="D1034" t="s">
        <v>58</v>
      </c>
      <c r="E1034" t="s">
        <v>45</v>
      </c>
      <c r="F1034" t="s">
        <v>50</v>
      </c>
      <c r="G1034" t="s">
        <v>101</v>
      </c>
      <c r="H1034" s="2" t="s">
        <v>255</v>
      </c>
      <c r="I1034" s="2"/>
      <c r="J1034" s="3"/>
    </row>
    <row r="1035" spans="1:10" hidden="1" x14ac:dyDescent="0.25">
      <c r="A1035" t="s">
        <v>131</v>
      </c>
      <c r="B1035" t="s">
        <v>128</v>
      </c>
      <c r="C1035">
        <v>2019</v>
      </c>
      <c r="D1035" t="s">
        <v>58</v>
      </c>
      <c r="E1035" t="s">
        <v>45</v>
      </c>
      <c r="F1035" t="s">
        <v>50</v>
      </c>
      <c r="G1035" t="s">
        <v>101</v>
      </c>
      <c r="H1035" s="2" t="s">
        <v>254</v>
      </c>
      <c r="I1035" s="2"/>
      <c r="J1035" s="3"/>
    </row>
    <row r="1036" spans="1:10" hidden="1" x14ac:dyDescent="0.25">
      <c r="A1036" t="s">
        <v>131</v>
      </c>
      <c r="B1036" t="s">
        <v>128</v>
      </c>
      <c r="C1036">
        <v>2019</v>
      </c>
      <c r="D1036" t="s">
        <v>58</v>
      </c>
      <c r="E1036" t="s">
        <v>45</v>
      </c>
      <c r="F1036" t="s">
        <v>50</v>
      </c>
      <c r="G1036" t="s">
        <v>101</v>
      </c>
      <c r="H1036" s="2" t="s">
        <v>236</v>
      </c>
      <c r="I1036" s="2"/>
      <c r="J1036" s="3"/>
    </row>
    <row r="1037" spans="1:10" hidden="1" x14ac:dyDescent="0.25">
      <c r="A1037" t="s">
        <v>131</v>
      </c>
      <c r="B1037" t="s">
        <v>128</v>
      </c>
      <c r="C1037">
        <v>2019</v>
      </c>
      <c r="D1037" t="s">
        <v>58</v>
      </c>
      <c r="E1037" t="s">
        <v>45</v>
      </c>
      <c r="F1037" t="s">
        <v>50</v>
      </c>
      <c r="G1037" t="s">
        <v>101</v>
      </c>
      <c r="H1037" t="s">
        <v>30</v>
      </c>
      <c r="J1037" s="3">
        <v>150057.72</v>
      </c>
    </row>
    <row r="1038" spans="1:10" hidden="1" x14ac:dyDescent="0.25">
      <c r="A1038" t="s">
        <v>131</v>
      </c>
      <c r="B1038" t="s">
        <v>128</v>
      </c>
      <c r="C1038">
        <v>2019</v>
      </c>
      <c r="D1038" t="s">
        <v>58</v>
      </c>
      <c r="E1038" t="s">
        <v>112</v>
      </c>
      <c r="F1038" t="s">
        <v>117</v>
      </c>
      <c r="G1038" t="s">
        <v>53</v>
      </c>
      <c r="H1038" s="2" t="s">
        <v>256</v>
      </c>
      <c r="I1038" s="2"/>
      <c r="J1038" s="3"/>
    </row>
    <row r="1039" spans="1:10" hidden="1" x14ac:dyDescent="0.25">
      <c r="A1039" t="s">
        <v>131</v>
      </c>
      <c r="B1039" t="s">
        <v>128</v>
      </c>
      <c r="C1039">
        <v>2019</v>
      </c>
      <c r="D1039" t="s">
        <v>58</v>
      </c>
      <c r="E1039" t="s">
        <v>112</v>
      </c>
      <c r="F1039" t="s">
        <v>117</v>
      </c>
      <c r="G1039" t="s">
        <v>53</v>
      </c>
      <c r="H1039" s="2" t="s">
        <v>257</v>
      </c>
      <c r="I1039" s="2"/>
      <c r="J1039" s="3"/>
    </row>
    <row r="1040" spans="1:10" hidden="1" x14ac:dyDescent="0.25">
      <c r="A1040" t="s">
        <v>131</v>
      </c>
      <c r="B1040" t="s">
        <v>128</v>
      </c>
      <c r="C1040">
        <v>2019</v>
      </c>
      <c r="D1040" t="s">
        <v>58</v>
      </c>
      <c r="E1040" t="s">
        <v>112</v>
      </c>
      <c r="F1040" t="s">
        <v>117</v>
      </c>
      <c r="G1040" t="s">
        <v>53</v>
      </c>
      <c r="H1040" s="2" t="s">
        <v>258</v>
      </c>
      <c r="I1040" s="2"/>
      <c r="J1040" s="3"/>
    </row>
    <row r="1041" spans="1:10" hidden="1" x14ac:dyDescent="0.25">
      <c r="A1041" t="s">
        <v>131</v>
      </c>
      <c r="B1041" t="s">
        <v>128</v>
      </c>
      <c r="C1041">
        <v>2019</v>
      </c>
      <c r="D1041" t="s">
        <v>58</v>
      </c>
      <c r="E1041" t="s">
        <v>112</v>
      </c>
      <c r="F1041" t="s">
        <v>117</v>
      </c>
      <c r="G1041" t="s">
        <v>53</v>
      </c>
      <c r="H1041" s="2" t="s">
        <v>259</v>
      </c>
      <c r="I1041" s="2"/>
      <c r="J1041" s="3"/>
    </row>
    <row r="1042" spans="1:10" hidden="1" x14ac:dyDescent="0.25">
      <c r="A1042" t="s">
        <v>131</v>
      </c>
      <c r="B1042" t="s">
        <v>128</v>
      </c>
      <c r="C1042">
        <v>2019</v>
      </c>
      <c r="D1042" t="s">
        <v>58</v>
      </c>
      <c r="E1042" t="s">
        <v>112</v>
      </c>
      <c r="F1042" t="s">
        <v>117</v>
      </c>
      <c r="G1042" t="s">
        <v>53</v>
      </c>
      <c r="H1042" t="s">
        <v>180</v>
      </c>
      <c r="J1042" s="3"/>
    </row>
    <row r="1043" spans="1:10" hidden="1" x14ac:dyDescent="0.25">
      <c r="A1043" t="s">
        <v>131</v>
      </c>
      <c r="B1043" t="s">
        <v>128</v>
      </c>
      <c r="C1043">
        <v>2019</v>
      </c>
      <c r="D1043" t="s">
        <v>58</v>
      </c>
      <c r="E1043" t="s">
        <v>112</v>
      </c>
      <c r="F1043" t="s">
        <v>117</v>
      </c>
      <c r="G1043" t="s">
        <v>53</v>
      </c>
      <c r="H1043" t="s">
        <v>181</v>
      </c>
      <c r="J1043" s="3"/>
    </row>
    <row r="1044" spans="1:10" hidden="1" x14ac:dyDescent="0.25">
      <c r="A1044" s="20" t="s">
        <v>132</v>
      </c>
      <c r="B1044" t="s">
        <v>128</v>
      </c>
      <c r="C1044">
        <v>2020</v>
      </c>
      <c r="D1044" t="s">
        <v>58</v>
      </c>
      <c r="E1044" t="s">
        <v>52</v>
      </c>
      <c r="F1044" t="s">
        <v>142</v>
      </c>
      <c r="G1044" t="s">
        <v>206</v>
      </c>
      <c r="H1044" t="s">
        <v>210</v>
      </c>
      <c r="J1044" s="38">
        <v>5965744</v>
      </c>
    </row>
    <row r="1045" spans="1:10" hidden="1" x14ac:dyDescent="0.25">
      <c r="A1045" t="s">
        <v>132</v>
      </c>
      <c r="B1045" t="s">
        <v>128</v>
      </c>
      <c r="C1045">
        <v>2020</v>
      </c>
      <c r="D1045" t="s">
        <v>58</v>
      </c>
      <c r="E1045" t="s">
        <v>52</v>
      </c>
      <c r="F1045" t="s">
        <v>152</v>
      </c>
      <c r="G1045" t="s">
        <v>149</v>
      </c>
      <c r="H1045" t="s">
        <v>211</v>
      </c>
      <c r="J1045" s="38">
        <v>433.18</v>
      </c>
    </row>
    <row r="1046" spans="1:10" hidden="1" x14ac:dyDescent="0.25">
      <c r="A1046" t="s">
        <v>132</v>
      </c>
      <c r="B1046" t="s">
        <v>128</v>
      </c>
      <c r="C1046">
        <v>2020</v>
      </c>
      <c r="D1046" t="s">
        <v>58</v>
      </c>
      <c r="E1046" t="s">
        <v>52</v>
      </c>
      <c r="F1046" t="s">
        <v>152</v>
      </c>
      <c r="G1046" t="s">
        <v>213</v>
      </c>
      <c r="H1046" t="s">
        <v>214</v>
      </c>
      <c r="J1046"/>
    </row>
    <row r="1047" spans="1:10" hidden="1" x14ac:dyDescent="0.25">
      <c r="A1047" t="s">
        <v>132</v>
      </c>
      <c r="B1047" t="s">
        <v>128</v>
      </c>
      <c r="C1047">
        <v>2020</v>
      </c>
      <c r="D1047" t="s">
        <v>58</v>
      </c>
      <c r="E1047" t="s">
        <v>52</v>
      </c>
      <c r="F1047" t="s">
        <v>152</v>
      </c>
      <c r="G1047" t="s">
        <v>217</v>
      </c>
      <c r="H1047" t="s">
        <v>218</v>
      </c>
      <c r="J1047" s="38">
        <v>65000</v>
      </c>
    </row>
    <row r="1048" spans="1:10" hidden="1" x14ac:dyDescent="0.25">
      <c r="A1048" t="s">
        <v>132</v>
      </c>
      <c r="B1048" t="s">
        <v>128</v>
      </c>
      <c r="C1048">
        <v>2020</v>
      </c>
      <c r="D1048" t="s">
        <v>58</v>
      </c>
      <c r="E1048" t="s">
        <v>52</v>
      </c>
      <c r="F1048" t="s">
        <v>142</v>
      </c>
      <c r="H1048" t="s">
        <v>224</v>
      </c>
      <c r="J1048"/>
    </row>
    <row r="1049" spans="1:10" hidden="1" x14ac:dyDescent="0.25">
      <c r="A1049" t="s">
        <v>132</v>
      </c>
      <c r="B1049" t="s">
        <v>128</v>
      </c>
      <c r="C1049">
        <v>2020</v>
      </c>
      <c r="D1049" t="s">
        <v>58</v>
      </c>
      <c r="E1049" t="s">
        <v>45</v>
      </c>
      <c r="F1049" t="s">
        <v>46</v>
      </c>
      <c r="G1049" t="s">
        <v>54</v>
      </c>
      <c r="H1049" t="s">
        <v>11</v>
      </c>
      <c r="J1049" s="38">
        <v>1400000</v>
      </c>
    </row>
    <row r="1050" spans="1:10" hidden="1" x14ac:dyDescent="0.25">
      <c r="A1050" t="s">
        <v>132</v>
      </c>
      <c r="B1050" t="s">
        <v>128</v>
      </c>
      <c r="C1050">
        <v>2020</v>
      </c>
      <c r="D1050" t="s">
        <v>58</v>
      </c>
      <c r="E1050" t="s">
        <v>45</v>
      </c>
      <c r="F1050" t="s">
        <v>46</v>
      </c>
      <c r="G1050" t="s">
        <v>54</v>
      </c>
      <c r="H1050" t="s">
        <v>12</v>
      </c>
      <c r="J1050" s="38">
        <v>102854</v>
      </c>
    </row>
    <row r="1051" spans="1:10" hidden="1" x14ac:dyDescent="0.25">
      <c r="A1051" t="s">
        <v>132</v>
      </c>
      <c r="B1051" t="s">
        <v>128</v>
      </c>
      <c r="C1051">
        <v>2020</v>
      </c>
      <c r="D1051" t="s">
        <v>58</v>
      </c>
      <c r="E1051" t="s">
        <v>45</v>
      </c>
      <c r="F1051" t="s">
        <v>46</v>
      </c>
      <c r="G1051" t="s">
        <v>54</v>
      </c>
      <c r="H1051" t="s">
        <v>13</v>
      </c>
      <c r="J1051" s="38">
        <v>125188</v>
      </c>
    </row>
    <row r="1052" spans="1:10" hidden="1" x14ac:dyDescent="0.25">
      <c r="A1052" t="s">
        <v>132</v>
      </c>
      <c r="B1052" t="s">
        <v>128</v>
      </c>
      <c r="C1052">
        <v>2020</v>
      </c>
      <c r="D1052" t="s">
        <v>58</v>
      </c>
      <c r="E1052" t="s">
        <v>45</v>
      </c>
      <c r="F1052" t="s">
        <v>46</v>
      </c>
      <c r="G1052" t="s">
        <v>54</v>
      </c>
      <c r="H1052" t="s">
        <v>14</v>
      </c>
      <c r="J1052" s="38">
        <v>15023</v>
      </c>
    </row>
    <row r="1053" spans="1:10" hidden="1" x14ac:dyDescent="0.25">
      <c r="A1053" t="s">
        <v>132</v>
      </c>
      <c r="B1053" t="s">
        <v>128</v>
      </c>
      <c r="C1053">
        <v>2020</v>
      </c>
      <c r="D1053" t="s">
        <v>58</v>
      </c>
      <c r="E1053" t="s">
        <v>45</v>
      </c>
      <c r="F1053" t="s">
        <v>46</v>
      </c>
      <c r="G1053" t="s">
        <v>54</v>
      </c>
      <c r="H1053" t="s">
        <v>15</v>
      </c>
      <c r="J1053" s="38">
        <v>125188</v>
      </c>
    </row>
    <row r="1054" spans="1:10" hidden="1" x14ac:dyDescent="0.25">
      <c r="A1054" t="s">
        <v>132</v>
      </c>
      <c r="B1054" t="s">
        <v>128</v>
      </c>
      <c r="C1054">
        <v>2020</v>
      </c>
      <c r="D1054" t="s">
        <v>58</v>
      </c>
      <c r="E1054" t="s">
        <v>45</v>
      </c>
      <c r="F1054" t="s">
        <v>46</v>
      </c>
      <c r="G1054" t="s">
        <v>54</v>
      </c>
      <c r="H1054" t="s">
        <v>16</v>
      </c>
      <c r="J1054" s="38">
        <v>58380</v>
      </c>
    </row>
    <row r="1055" spans="1:10" hidden="1" x14ac:dyDescent="0.25">
      <c r="A1055" t="s">
        <v>132</v>
      </c>
      <c r="B1055" t="s">
        <v>128</v>
      </c>
      <c r="C1055">
        <v>2020</v>
      </c>
      <c r="D1055" t="s">
        <v>58</v>
      </c>
      <c r="E1055" t="s">
        <v>45</v>
      </c>
      <c r="F1055" t="s">
        <v>46</v>
      </c>
      <c r="G1055" t="s">
        <v>54</v>
      </c>
      <c r="H1055" t="s">
        <v>17</v>
      </c>
      <c r="J1055" s="38">
        <v>532000</v>
      </c>
    </row>
    <row r="1056" spans="1:10" hidden="1" x14ac:dyDescent="0.25">
      <c r="A1056" t="s">
        <v>132</v>
      </c>
      <c r="B1056" t="s">
        <v>128</v>
      </c>
      <c r="C1056">
        <v>2020</v>
      </c>
      <c r="D1056" t="s">
        <v>58</v>
      </c>
      <c r="E1056" t="s">
        <v>45</v>
      </c>
      <c r="F1056" t="s">
        <v>46</v>
      </c>
      <c r="G1056" t="s">
        <v>54</v>
      </c>
      <c r="H1056" t="s">
        <v>195</v>
      </c>
      <c r="J1056"/>
    </row>
    <row r="1057" spans="1:10" hidden="1" x14ac:dyDescent="0.25">
      <c r="A1057" t="s">
        <v>132</v>
      </c>
      <c r="B1057" t="s">
        <v>128</v>
      </c>
      <c r="C1057">
        <v>2020</v>
      </c>
      <c r="D1057" t="s">
        <v>58</v>
      </c>
      <c r="E1057" t="s">
        <v>45</v>
      </c>
      <c r="F1057" t="s">
        <v>46</v>
      </c>
      <c r="G1057" t="s">
        <v>54</v>
      </c>
      <c r="H1057" t="s">
        <v>18</v>
      </c>
      <c r="J1057" s="38">
        <v>7308</v>
      </c>
    </row>
    <row r="1058" spans="1:10" hidden="1" x14ac:dyDescent="0.25">
      <c r="A1058" t="s">
        <v>132</v>
      </c>
      <c r="B1058" t="s">
        <v>128</v>
      </c>
      <c r="C1058">
        <v>2020</v>
      </c>
      <c r="D1058" t="s">
        <v>58</v>
      </c>
      <c r="E1058" t="s">
        <v>45</v>
      </c>
      <c r="F1058" t="s">
        <v>46</v>
      </c>
      <c r="G1058" t="s">
        <v>54</v>
      </c>
      <c r="H1058" t="s">
        <v>19</v>
      </c>
      <c r="J1058" s="38">
        <v>168000</v>
      </c>
    </row>
    <row r="1059" spans="1:10" hidden="1" x14ac:dyDescent="0.25">
      <c r="A1059" t="s">
        <v>132</v>
      </c>
      <c r="B1059" t="s">
        <v>128</v>
      </c>
      <c r="C1059">
        <v>2020</v>
      </c>
      <c r="D1059" t="s">
        <v>58</v>
      </c>
      <c r="E1059" t="s">
        <v>45</v>
      </c>
      <c r="F1059" t="s">
        <v>46</v>
      </c>
      <c r="G1059" t="s">
        <v>54</v>
      </c>
      <c r="H1059" t="s">
        <v>20</v>
      </c>
      <c r="J1059" s="38">
        <v>56000</v>
      </c>
    </row>
    <row r="1060" spans="1:10" hidden="1" x14ac:dyDescent="0.25">
      <c r="A1060" t="s">
        <v>132</v>
      </c>
      <c r="B1060" t="s">
        <v>128</v>
      </c>
      <c r="C1060">
        <v>2020</v>
      </c>
      <c r="D1060" t="s">
        <v>58</v>
      </c>
      <c r="E1060" t="s">
        <v>45</v>
      </c>
      <c r="F1060" t="s">
        <v>46</v>
      </c>
      <c r="G1060" t="s">
        <v>118</v>
      </c>
      <c r="H1060" t="s">
        <v>119</v>
      </c>
      <c r="J1060" s="38">
        <v>414058</v>
      </c>
    </row>
    <row r="1061" spans="1:10" hidden="1" x14ac:dyDescent="0.25">
      <c r="A1061" t="s">
        <v>132</v>
      </c>
      <c r="B1061" t="s">
        <v>128</v>
      </c>
      <c r="C1061">
        <v>2020</v>
      </c>
      <c r="D1061" t="s">
        <v>58</v>
      </c>
      <c r="E1061" t="s">
        <v>45</v>
      </c>
      <c r="F1061" t="s">
        <v>46</v>
      </c>
      <c r="G1061" t="s">
        <v>109</v>
      </c>
      <c r="H1061" t="s">
        <v>219</v>
      </c>
      <c r="J1061"/>
    </row>
    <row r="1062" spans="1:10" hidden="1" x14ac:dyDescent="0.25">
      <c r="A1062" t="s">
        <v>132</v>
      </c>
      <c r="B1062" t="s">
        <v>128</v>
      </c>
      <c r="C1062">
        <v>2020</v>
      </c>
      <c r="D1062" t="s">
        <v>58</v>
      </c>
      <c r="E1062" t="s">
        <v>45</v>
      </c>
      <c r="F1062" t="s">
        <v>46</v>
      </c>
      <c r="G1062" t="s">
        <v>109</v>
      </c>
      <c r="H1062" t="s">
        <v>220</v>
      </c>
      <c r="J1062"/>
    </row>
    <row r="1063" spans="1:10" hidden="1" x14ac:dyDescent="0.25">
      <c r="A1063" t="s">
        <v>132</v>
      </c>
      <c r="B1063" t="s">
        <v>128</v>
      </c>
      <c r="C1063">
        <v>2020</v>
      </c>
      <c r="D1063" t="s">
        <v>58</v>
      </c>
      <c r="E1063" t="s">
        <v>45</v>
      </c>
      <c r="F1063" t="s">
        <v>46</v>
      </c>
      <c r="G1063" t="s">
        <v>109</v>
      </c>
      <c r="H1063" t="s">
        <v>260</v>
      </c>
      <c r="J1063"/>
    </row>
    <row r="1064" spans="1:10" hidden="1" x14ac:dyDescent="0.25">
      <c r="A1064" t="s">
        <v>132</v>
      </c>
      <c r="B1064" t="s">
        <v>128</v>
      </c>
      <c r="C1064">
        <v>2020</v>
      </c>
      <c r="D1064" t="s">
        <v>58</v>
      </c>
      <c r="E1064" t="s">
        <v>45</v>
      </c>
      <c r="F1064" t="s">
        <v>46</v>
      </c>
      <c r="G1064" t="s">
        <v>55</v>
      </c>
      <c r="H1064" t="s">
        <v>22</v>
      </c>
      <c r="J1064" s="38">
        <v>800000</v>
      </c>
    </row>
    <row r="1065" spans="1:10" hidden="1" x14ac:dyDescent="0.25">
      <c r="A1065" t="s">
        <v>132</v>
      </c>
      <c r="B1065" t="s">
        <v>128</v>
      </c>
      <c r="C1065">
        <v>2020</v>
      </c>
      <c r="D1065" t="s">
        <v>58</v>
      </c>
      <c r="E1065" t="s">
        <v>45</v>
      </c>
      <c r="F1065" t="s">
        <v>46</v>
      </c>
      <c r="G1065" t="s">
        <v>47</v>
      </c>
      <c r="H1065" t="s">
        <v>238</v>
      </c>
      <c r="J1065"/>
    </row>
    <row r="1066" spans="1:10" hidden="1" x14ac:dyDescent="0.25">
      <c r="A1066" t="s">
        <v>132</v>
      </c>
      <c r="B1066" t="s">
        <v>128</v>
      </c>
      <c r="C1066">
        <v>2020</v>
      </c>
      <c r="D1066" t="s">
        <v>58</v>
      </c>
      <c r="E1066" t="s">
        <v>45</v>
      </c>
      <c r="F1066" t="s">
        <v>46</v>
      </c>
      <c r="G1066" t="s">
        <v>47</v>
      </c>
      <c r="H1066" t="s">
        <v>239</v>
      </c>
      <c r="J1066" s="38">
        <v>117326</v>
      </c>
    </row>
    <row r="1067" spans="1:10" hidden="1" x14ac:dyDescent="0.25">
      <c r="A1067" t="s">
        <v>132</v>
      </c>
      <c r="B1067" t="s">
        <v>128</v>
      </c>
      <c r="C1067">
        <v>2020</v>
      </c>
      <c r="D1067" t="s">
        <v>58</v>
      </c>
      <c r="E1067" t="s">
        <v>45</v>
      </c>
      <c r="F1067" t="s">
        <v>46</v>
      </c>
      <c r="G1067" t="s">
        <v>182</v>
      </c>
      <c r="H1067" t="s">
        <v>240</v>
      </c>
      <c r="J1067"/>
    </row>
    <row r="1068" spans="1:10" hidden="1" x14ac:dyDescent="0.25">
      <c r="A1068" t="s">
        <v>132</v>
      </c>
      <c r="B1068" t="s">
        <v>128</v>
      </c>
      <c r="C1068">
        <v>2020</v>
      </c>
      <c r="D1068" t="s">
        <v>58</v>
      </c>
      <c r="E1068" t="s">
        <v>45</v>
      </c>
      <c r="F1068" t="s">
        <v>46</v>
      </c>
      <c r="G1068" t="s">
        <v>182</v>
      </c>
      <c r="H1068" t="s">
        <v>241</v>
      </c>
      <c r="J1068"/>
    </row>
    <row r="1069" spans="1:10" hidden="1" x14ac:dyDescent="0.25">
      <c r="A1069" t="s">
        <v>132</v>
      </c>
      <c r="B1069" t="s">
        <v>128</v>
      </c>
      <c r="C1069">
        <v>2020</v>
      </c>
      <c r="D1069" t="s">
        <v>58</v>
      </c>
      <c r="E1069" t="s">
        <v>45</v>
      </c>
      <c r="F1069" t="s">
        <v>46</v>
      </c>
      <c r="G1069" t="s">
        <v>182</v>
      </c>
      <c r="H1069" t="s">
        <v>242</v>
      </c>
      <c r="J1069"/>
    </row>
    <row r="1070" spans="1:10" hidden="1" x14ac:dyDescent="0.25">
      <c r="A1070" t="s">
        <v>132</v>
      </c>
      <c r="B1070" t="s">
        <v>128</v>
      </c>
      <c r="C1070">
        <v>2020</v>
      </c>
      <c r="D1070" t="s">
        <v>58</v>
      </c>
      <c r="E1070" t="s">
        <v>45</v>
      </c>
      <c r="F1070" t="s">
        <v>46</v>
      </c>
      <c r="G1070" t="s">
        <v>182</v>
      </c>
      <c r="H1070" t="s">
        <v>243</v>
      </c>
      <c r="J1070"/>
    </row>
    <row r="1071" spans="1:10" hidden="1" x14ac:dyDescent="0.25">
      <c r="A1071" t="s">
        <v>132</v>
      </c>
      <c r="B1071" t="s">
        <v>128</v>
      </c>
      <c r="C1071">
        <v>2020</v>
      </c>
      <c r="D1071" t="s">
        <v>58</v>
      </c>
      <c r="E1071" t="s">
        <v>45</v>
      </c>
      <c r="F1071" t="s">
        <v>46</v>
      </c>
      <c r="G1071" t="s">
        <v>253</v>
      </c>
      <c r="H1071" s="2" t="s">
        <v>244</v>
      </c>
      <c r="I1071" s="2"/>
      <c r="J1071"/>
    </row>
    <row r="1072" spans="1:10" hidden="1" x14ac:dyDescent="0.25">
      <c r="A1072" t="s">
        <v>132</v>
      </c>
      <c r="B1072" t="s">
        <v>128</v>
      </c>
      <c r="C1072">
        <v>2020</v>
      </c>
      <c r="D1072" t="s">
        <v>58</v>
      </c>
      <c r="E1072" t="s">
        <v>45</v>
      </c>
      <c r="F1072" t="s">
        <v>46</v>
      </c>
      <c r="G1072" t="s">
        <v>221</v>
      </c>
      <c r="H1072" s="2" t="s">
        <v>245</v>
      </c>
      <c r="I1072" s="2"/>
      <c r="J1072"/>
    </row>
    <row r="1073" spans="1:10" hidden="1" x14ac:dyDescent="0.25">
      <c r="A1073" t="s">
        <v>132</v>
      </c>
      <c r="B1073" t="s">
        <v>128</v>
      </c>
      <c r="C1073">
        <v>2020</v>
      </c>
      <c r="D1073" t="s">
        <v>58</v>
      </c>
      <c r="E1073" t="s">
        <v>45</v>
      </c>
      <c r="F1073" t="s">
        <v>46</v>
      </c>
      <c r="G1073" t="s">
        <v>49</v>
      </c>
      <c r="H1073" s="2" t="s">
        <v>246</v>
      </c>
      <c r="I1073" s="2"/>
      <c r="J1073"/>
    </row>
    <row r="1074" spans="1:10" hidden="1" x14ac:dyDescent="0.25">
      <c r="A1074" t="s">
        <v>132</v>
      </c>
      <c r="B1074" t="s">
        <v>128</v>
      </c>
      <c r="C1074">
        <v>2020</v>
      </c>
      <c r="D1074" t="s">
        <v>58</v>
      </c>
      <c r="E1074" t="s">
        <v>45</v>
      </c>
      <c r="F1074" t="s">
        <v>46</v>
      </c>
      <c r="G1074" t="s">
        <v>49</v>
      </c>
      <c r="H1074" s="2" t="s">
        <v>247</v>
      </c>
      <c r="I1074" s="2"/>
      <c r="J1074"/>
    </row>
    <row r="1075" spans="1:10" hidden="1" x14ac:dyDescent="0.25">
      <c r="A1075" t="s">
        <v>132</v>
      </c>
      <c r="B1075" t="s">
        <v>128</v>
      </c>
      <c r="C1075">
        <v>2020</v>
      </c>
      <c r="D1075" t="s">
        <v>58</v>
      </c>
      <c r="E1075" t="s">
        <v>45</v>
      </c>
      <c r="F1075" t="s">
        <v>46</v>
      </c>
      <c r="G1075" t="s">
        <v>49</v>
      </c>
      <c r="H1075" s="2" t="s">
        <v>248</v>
      </c>
      <c r="I1075" s="2"/>
      <c r="J1075" s="38">
        <v>11555</v>
      </c>
    </row>
    <row r="1076" spans="1:10" hidden="1" x14ac:dyDescent="0.25">
      <c r="A1076" t="s">
        <v>132</v>
      </c>
      <c r="B1076" t="s">
        <v>128</v>
      </c>
      <c r="C1076">
        <v>2020</v>
      </c>
      <c r="D1076" t="s">
        <v>58</v>
      </c>
      <c r="E1076" t="s">
        <v>45</v>
      </c>
      <c r="F1076" t="s">
        <v>46</v>
      </c>
      <c r="G1076" t="s">
        <v>49</v>
      </c>
      <c r="H1076" s="2" t="s">
        <v>249</v>
      </c>
      <c r="I1076" s="2"/>
      <c r="J1076" s="38">
        <v>175012</v>
      </c>
    </row>
    <row r="1077" spans="1:10" hidden="1" x14ac:dyDescent="0.25">
      <c r="A1077" t="s">
        <v>132</v>
      </c>
      <c r="B1077" t="s">
        <v>128</v>
      </c>
      <c r="C1077">
        <v>2020</v>
      </c>
      <c r="D1077" t="s">
        <v>58</v>
      </c>
      <c r="E1077" t="s">
        <v>45</v>
      </c>
      <c r="F1077" t="s">
        <v>46</v>
      </c>
      <c r="G1077" t="s">
        <v>49</v>
      </c>
      <c r="H1077" s="2" t="s">
        <v>250</v>
      </c>
      <c r="I1077" s="2"/>
      <c r="J1077"/>
    </row>
    <row r="1078" spans="1:10" hidden="1" x14ac:dyDescent="0.25">
      <c r="A1078" t="s">
        <v>132</v>
      </c>
      <c r="B1078" t="s">
        <v>128</v>
      </c>
      <c r="C1078">
        <v>2020</v>
      </c>
      <c r="D1078" t="s">
        <v>58</v>
      </c>
      <c r="E1078" t="s">
        <v>45</v>
      </c>
      <c r="F1078" t="s">
        <v>46</v>
      </c>
      <c r="G1078" t="s">
        <v>49</v>
      </c>
      <c r="H1078" s="2" t="s">
        <v>251</v>
      </c>
      <c r="I1078" s="2"/>
      <c r="J1078"/>
    </row>
    <row r="1079" spans="1:10" hidden="1" x14ac:dyDescent="0.25">
      <c r="A1079" t="s">
        <v>132</v>
      </c>
      <c r="B1079" t="s">
        <v>128</v>
      </c>
      <c r="C1079">
        <v>2020</v>
      </c>
      <c r="D1079" t="s">
        <v>58</v>
      </c>
      <c r="E1079" t="s">
        <v>45</v>
      </c>
      <c r="F1079" t="s">
        <v>46</v>
      </c>
      <c r="G1079" t="s">
        <v>49</v>
      </c>
      <c r="H1079" s="2" t="s">
        <v>252</v>
      </c>
      <c r="I1079" s="2"/>
      <c r="J1079"/>
    </row>
    <row r="1080" spans="1:10" hidden="1" x14ac:dyDescent="0.25">
      <c r="A1080" t="s">
        <v>132</v>
      </c>
      <c r="B1080" t="s">
        <v>128</v>
      </c>
      <c r="C1080">
        <v>2020</v>
      </c>
      <c r="D1080" t="s">
        <v>58</v>
      </c>
      <c r="E1080" t="s">
        <v>45</v>
      </c>
      <c r="F1080" t="s">
        <v>50</v>
      </c>
      <c r="G1080" t="s">
        <v>56</v>
      </c>
      <c r="H1080" t="s">
        <v>124</v>
      </c>
      <c r="J1080" s="38">
        <v>48440</v>
      </c>
    </row>
    <row r="1081" spans="1:10" hidden="1" x14ac:dyDescent="0.25">
      <c r="A1081" t="s">
        <v>132</v>
      </c>
      <c r="B1081" t="s">
        <v>128</v>
      </c>
      <c r="C1081">
        <v>2020</v>
      </c>
      <c r="D1081" t="s">
        <v>58</v>
      </c>
      <c r="E1081" t="s">
        <v>45</v>
      </c>
      <c r="F1081" t="s">
        <v>50</v>
      </c>
      <c r="G1081" t="s">
        <v>56</v>
      </c>
      <c r="H1081" t="s">
        <v>98</v>
      </c>
      <c r="J1081" s="38">
        <v>121911.28</v>
      </c>
    </row>
    <row r="1082" spans="1:10" hidden="1" x14ac:dyDescent="0.25">
      <c r="A1082" t="s">
        <v>132</v>
      </c>
      <c r="B1082" t="s">
        <v>128</v>
      </c>
      <c r="C1082">
        <v>2020</v>
      </c>
      <c r="D1082" t="s">
        <v>58</v>
      </c>
      <c r="E1082" t="s">
        <v>45</v>
      </c>
      <c r="F1082" t="s">
        <v>50</v>
      </c>
      <c r="G1082" t="s">
        <v>56</v>
      </c>
      <c r="H1082" t="s">
        <v>193</v>
      </c>
      <c r="J1082" s="38">
        <v>41540</v>
      </c>
    </row>
    <row r="1083" spans="1:10" hidden="1" x14ac:dyDescent="0.25">
      <c r="A1083" t="s">
        <v>132</v>
      </c>
      <c r="B1083" t="s">
        <v>128</v>
      </c>
      <c r="C1083">
        <v>2020</v>
      </c>
      <c r="D1083" t="s">
        <v>58</v>
      </c>
      <c r="E1083" t="s">
        <v>45</v>
      </c>
      <c r="F1083" t="s">
        <v>50</v>
      </c>
      <c r="G1083" t="s">
        <v>101</v>
      </c>
      <c r="H1083" t="s">
        <v>99</v>
      </c>
      <c r="J1083" s="38">
        <v>20035.04</v>
      </c>
    </row>
    <row r="1084" spans="1:10" hidden="1" x14ac:dyDescent="0.25">
      <c r="A1084" t="s">
        <v>132</v>
      </c>
      <c r="B1084" t="s">
        <v>128</v>
      </c>
      <c r="C1084">
        <v>2020</v>
      </c>
      <c r="D1084" t="s">
        <v>58</v>
      </c>
      <c r="E1084" t="s">
        <v>45</v>
      </c>
      <c r="F1084" t="s">
        <v>50</v>
      </c>
      <c r="G1084" t="s">
        <v>101</v>
      </c>
      <c r="H1084" s="2" t="s">
        <v>255</v>
      </c>
      <c r="I1084" s="2"/>
      <c r="J1084"/>
    </row>
    <row r="1085" spans="1:10" hidden="1" x14ac:dyDescent="0.25">
      <c r="A1085" t="s">
        <v>132</v>
      </c>
      <c r="B1085" t="s">
        <v>128</v>
      </c>
      <c r="C1085">
        <v>2020</v>
      </c>
      <c r="D1085" t="s">
        <v>58</v>
      </c>
      <c r="E1085" t="s">
        <v>45</v>
      </c>
      <c r="F1085" t="s">
        <v>50</v>
      </c>
      <c r="G1085" t="s">
        <v>101</v>
      </c>
      <c r="H1085" s="2" t="s">
        <v>254</v>
      </c>
      <c r="I1085" s="2"/>
      <c r="J1085"/>
    </row>
    <row r="1086" spans="1:10" hidden="1" x14ac:dyDescent="0.25">
      <c r="A1086" t="s">
        <v>132</v>
      </c>
      <c r="B1086" t="s">
        <v>128</v>
      </c>
      <c r="C1086">
        <v>2020</v>
      </c>
      <c r="D1086" t="s">
        <v>58</v>
      </c>
      <c r="E1086" t="s">
        <v>45</v>
      </c>
      <c r="F1086" t="s">
        <v>50</v>
      </c>
      <c r="G1086" t="s">
        <v>101</v>
      </c>
      <c r="H1086" s="2" t="s">
        <v>236</v>
      </c>
      <c r="I1086" s="2"/>
      <c r="J1086"/>
    </row>
    <row r="1087" spans="1:10" hidden="1" x14ac:dyDescent="0.25">
      <c r="A1087" t="s">
        <v>132</v>
      </c>
      <c r="B1087" t="s">
        <v>128</v>
      </c>
      <c r="C1087">
        <v>2020</v>
      </c>
      <c r="D1087" t="s">
        <v>58</v>
      </c>
      <c r="E1087" t="s">
        <v>45</v>
      </c>
      <c r="F1087" t="s">
        <v>50</v>
      </c>
      <c r="G1087" t="s">
        <v>101</v>
      </c>
      <c r="H1087" t="s">
        <v>30</v>
      </c>
      <c r="J1087" s="38">
        <v>574.04</v>
      </c>
    </row>
    <row r="1088" spans="1:10" hidden="1" x14ac:dyDescent="0.25">
      <c r="A1088" t="s">
        <v>132</v>
      </c>
      <c r="B1088" t="s">
        <v>128</v>
      </c>
      <c r="C1088">
        <v>2020</v>
      </c>
      <c r="D1088" t="s">
        <v>58</v>
      </c>
      <c r="E1088" t="s">
        <v>112</v>
      </c>
      <c r="F1088" t="s">
        <v>117</v>
      </c>
      <c r="G1088" t="s">
        <v>53</v>
      </c>
      <c r="H1088" s="2" t="s">
        <v>256</v>
      </c>
      <c r="I1088" s="2"/>
      <c r="J1088"/>
    </row>
    <row r="1089" spans="1:10" hidden="1" x14ac:dyDescent="0.25">
      <c r="A1089" t="s">
        <v>132</v>
      </c>
      <c r="B1089" t="s">
        <v>128</v>
      </c>
      <c r="C1089">
        <v>2020</v>
      </c>
      <c r="D1089" t="s">
        <v>58</v>
      </c>
      <c r="E1089" t="s">
        <v>112</v>
      </c>
      <c r="F1089" t="s">
        <v>117</v>
      </c>
      <c r="G1089" t="s">
        <v>53</v>
      </c>
      <c r="H1089" s="2" t="s">
        <v>257</v>
      </c>
      <c r="I1089" s="2"/>
      <c r="J1089" s="38">
        <v>1720570</v>
      </c>
    </row>
    <row r="1090" spans="1:10" hidden="1" x14ac:dyDescent="0.25">
      <c r="A1090" t="s">
        <v>132</v>
      </c>
      <c r="B1090" t="s">
        <v>128</v>
      </c>
      <c r="C1090">
        <v>2020</v>
      </c>
      <c r="D1090" t="s">
        <v>58</v>
      </c>
      <c r="E1090" t="s">
        <v>112</v>
      </c>
      <c r="F1090" t="s">
        <v>117</v>
      </c>
      <c r="G1090" t="s">
        <v>53</v>
      </c>
      <c r="H1090" s="2" t="s">
        <v>258</v>
      </c>
      <c r="I1090" s="2"/>
      <c r="J1090"/>
    </row>
    <row r="1091" spans="1:10" hidden="1" x14ac:dyDescent="0.25">
      <c r="A1091" t="s">
        <v>132</v>
      </c>
      <c r="B1091" t="s">
        <v>128</v>
      </c>
      <c r="C1091">
        <v>2020</v>
      </c>
      <c r="D1091" t="s">
        <v>58</v>
      </c>
      <c r="E1091" t="s">
        <v>112</v>
      </c>
      <c r="F1091" t="s">
        <v>117</v>
      </c>
      <c r="G1091" t="s">
        <v>53</v>
      </c>
      <c r="H1091" s="2" t="s">
        <v>259</v>
      </c>
      <c r="I1091" s="2"/>
      <c r="J1091"/>
    </row>
    <row r="1092" spans="1:10" hidden="1" x14ac:dyDescent="0.25">
      <c r="A1092" t="s">
        <v>132</v>
      </c>
      <c r="B1092" t="s">
        <v>128</v>
      </c>
      <c r="C1092">
        <v>2020</v>
      </c>
      <c r="D1092" t="s">
        <v>58</v>
      </c>
      <c r="E1092" t="s">
        <v>112</v>
      </c>
      <c r="F1092" t="s">
        <v>117</v>
      </c>
      <c r="G1092" t="s">
        <v>318</v>
      </c>
      <c r="H1092" t="s">
        <v>180</v>
      </c>
      <c r="J1092"/>
    </row>
    <row r="1093" spans="1:10" hidden="1" x14ac:dyDescent="0.25">
      <c r="A1093" t="s">
        <v>132</v>
      </c>
      <c r="B1093" t="s">
        <v>128</v>
      </c>
      <c r="C1093">
        <v>2020</v>
      </c>
      <c r="D1093" t="s">
        <v>58</v>
      </c>
      <c r="E1093" t="s">
        <v>112</v>
      </c>
      <c r="F1093" t="s">
        <v>117</v>
      </c>
      <c r="G1093" t="s">
        <v>319</v>
      </c>
      <c r="H1093" t="s">
        <v>181</v>
      </c>
      <c r="J1093"/>
    </row>
    <row r="1094" spans="1:10" hidden="1" x14ac:dyDescent="0.25">
      <c r="A1094" s="20" t="s">
        <v>132</v>
      </c>
      <c r="B1094" t="s">
        <v>129</v>
      </c>
      <c r="C1094">
        <v>2020</v>
      </c>
      <c r="D1094" t="s">
        <v>58</v>
      </c>
      <c r="E1094" t="s">
        <v>52</v>
      </c>
      <c r="F1094" t="s">
        <v>142</v>
      </c>
      <c r="G1094" t="s">
        <v>206</v>
      </c>
      <c r="H1094" t="s">
        <v>210</v>
      </c>
      <c r="J1094" s="38">
        <v>5924204</v>
      </c>
    </row>
    <row r="1095" spans="1:10" hidden="1" x14ac:dyDescent="0.25">
      <c r="A1095" t="s">
        <v>132</v>
      </c>
      <c r="B1095" t="s">
        <v>129</v>
      </c>
      <c r="C1095">
        <v>2020</v>
      </c>
      <c r="D1095" t="s">
        <v>58</v>
      </c>
      <c r="E1095" t="s">
        <v>52</v>
      </c>
      <c r="F1095" t="s">
        <v>152</v>
      </c>
      <c r="G1095" t="s">
        <v>149</v>
      </c>
      <c r="H1095" t="s">
        <v>211</v>
      </c>
      <c r="J1095" s="38">
        <v>0</v>
      </c>
    </row>
    <row r="1096" spans="1:10" hidden="1" x14ac:dyDescent="0.25">
      <c r="A1096" t="s">
        <v>132</v>
      </c>
      <c r="B1096" t="s">
        <v>129</v>
      </c>
      <c r="C1096">
        <v>2020</v>
      </c>
      <c r="D1096" t="s">
        <v>58</v>
      </c>
      <c r="E1096" t="s">
        <v>52</v>
      </c>
      <c r="F1096" t="s">
        <v>152</v>
      </c>
      <c r="G1096" t="s">
        <v>213</v>
      </c>
      <c r="H1096" t="s">
        <v>214</v>
      </c>
      <c r="J1096"/>
    </row>
    <row r="1097" spans="1:10" hidden="1" x14ac:dyDescent="0.25">
      <c r="A1097" t="s">
        <v>132</v>
      </c>
      <c r="B1097" t="s">
        <v>129</v>
      </c>
      <c r="C1097">
        <v>2020</v>
      </c>
      <c r="D1097" t="s">
        <v>58</v>
      </c>
      <c r="E1097" t="s">
        <v>52</v>
      </c>
      <c r="F1097" t="s">
        <v>152</v>
      </c>
      <c r="G1097" t="s">
        <v>217</v>
      </c>
      <c r="H1097" t="s">
        <v>218</v>
      </c>
      <c r="J1097" s="38">
        <v>0</v>
      </c>
    </row>
    <row r="1098" spans="1:10" hidden="1" x14ac:dyDescent="0.25">
      <c r="A1098" t="s">
        <v>132</v>
      </c>
      <c r="B1098" t="s">
        <v>129</v>
      </c>
      <c r="C1098">
        <v>2020</v>
      </c>
      <c r="D1098" t="s">
        <v>58</v>
      </c>
      <c r="E1098" t="s">
        <v>52</v>
      </c>
      <c r="F1098" t="s">
        <v>142</v>
      </c>
      <c r="H1098" t="s">
        <v>224</v>
      </c>
      <c r="J1098"/>
    </row>
    <row r="1099" spans="1:10" hidden="1" x14ac:dyDescent="0.25">
      <c r="A1099" t="s">
        <v>132</v>
      </c>
      <c r="B1099" t="s">
        <v>129</v>
      </c>
      <c r="C1099">
        <v>2020</v>
      </c>
      <c r="D1099" t="s">
        <v>58</v>
      </c>
      <c r="E1099" t="s">
        <v>45</v>
      </c>
      <c r="F1099" t="s">
        <v>46</v>
      </c>
      <c r="G1099" t="s">
        <v>54</v>
      </c>
      <c r="H1099" t="s">
        <v>11</v>
      </c>
      <c r="J1099" s="38">
        <v>1400000</v>
      </c>
    </row>
    <row r="1100" spans="1:10" hidden="1" x14ac:dyDescent="0.25">
      <c r="A1100" t="s">
        <v>132</v>
      </c>
      <c r="B1100" t="s">
        <v>129</v>
      </c>
      <c r="C1100">
        <v>2020</v>
      </c>
      <c r="D1100" t="s">
        <v>58</v>
      </c>
      <c r="E1100" t="s">
        <v>45</v>
      </c>
      <c r="F1100" t="s">
        <v>46</v>
      </c>
      <c r="G1100" t="s">
        <v>54</v>
      </c>
      <c r="H1100" t="s">
        <v>12</v>
      </c>
      <c r="J1100" s="38">
        <v>102854</v>
      </c>
    </row>
    <row r="1101" spans="1:10" hidden="1" x14ac:dyDescent="0.25">
      <c r="A1101" t="s">
        <v>132</v>
      </c>
      <c r="B1101" t="s">
        <v>129</v>
      </c>
      <c r="C1101">
        <v>2020</v>
      </c>
      <c r="D1101" t="s">
        <v>58</v>
      </c>
      <c r="E1101" t="s">
        <v>45</v>
      </c>
      <c r="F1101" t="s">
        <v>46</v>
      </c>
      <c r="G1101" t="s">
        <v>54</v>
      </c>
      <c r="H1101" t="s">
        <v>13</v>
      </c>
      <c r="J1101" s="38">
        <v>125188</v>
      </c>
    </row>
    <row r="1102" spans="1:10" hidden="1" x14ac:dyDescent="0.25">
      <c r="A1102" t="s">
        <v>132</v>
      </c>
      <c r="B1102" t="s">
        <v>129</v>
      </c>
      <c r="C1102">
        <v>2020</v>
      </c>
      <c r="D1102" t="s">
        <v>58</v>
      </c>
      <c r="E1102" t="s">
        <v>45</v>
      </c>
      <c r="F1102" t="s">
        <v>46</v>
      </c>
      <c r="G1102" t="s">
        <v>54</v>
      </c>
      <c r="H1102" t="s">
        <v>14</v>
      </c>
      <c r="J1102" s="38">
        <v>15023</v>
      </c>
    </row>
    <row r="1103" spans="1:10" hidden="1" x14ac:dyDescent="0.25">
      <c r="A1103" t="s">
        <v>132</v>
      </c>
      <c r="B1103" t="s">
        <v>129</v>
      </c>
      <c r="C1103">
        <v>2020</v>
      </c>
      <c r="D1103" t="s">
        <v>58</v>
      </c>
      <c r="E1103" t="s">
        <v>45</v>
      </c>
      <c r="F1103" t="s">
        <v>46</v>
      </c>
      <c r="G1103" t="s">
        <v>54</v>
      </c>
      <c r="H1103" t="s">
        <v>15</v>
      </c>
      <c r="J1103" s="38">
        <v>125188</v>
      </c>
    </row>
    <row r="1104" spans="1:10" hidden="1" x14ac:dyDescent="0.25">
      <c r="A1104" t="s">
        <v>132</v>
      </c>
      <c r="B1104" t="s">
        <v>129</v>
      </c>
      <c r="C1104">
        <v>2020</v>
      </c>
      <c r="D1104" t="s">
        <v>58</v>
      </c>
      <c r="E1104" t="s">
        <v>45</v>
      </c>
      <c r="F1104" t="s">
        <v>46</v>
      </c>
      <c r="G1104" t="s">
        <v>54</v>
      </c>
      <c r="H1104" t="s">
        <v>16</v>
      </c>
      <c r="J1104" s="38">
        <v>58380</v>
      </c>
    </row>
    <row r="1105" spans="1:10" hidden="1" x14ac:dyDescent="0.25">
      <c r="A1105" t="s">
        <v>132</v>
      </c>
      <c r="B1105" t="s">
        <v>129</v>
      </c>
      <c r="C1105">
        <v>2020</v>
      </c>
      <c r="D1105" t="s">
        <v>58</v>
      </c>
      <c r="E1105" t="s">
        <v>45</v>
      </c>
      <c r="F1105" t="s">
        <v>46</v>
      </c>
      <c r="G1105" t="s">
        <v>54</v>
      </c>
      <c r="H1105" t="s">
        <v>17</v>
      </c>
      <c r="J1105" s="38">
        <v>532000</v>
      </c>
    </row>
    <row r="1106" spans="1:10" hidden="1" x14ac:dyDescent="0.25">
      <c r="A1106" t="s">
        <v>132</v>
      </c>
      <c r="B1106" t="s">
        <v>129</v>
      </c>
      <c r="C1106">
        <v>2020</v>
      </c>
      <c r="D1106" t="s">
        <v>58</v>
      </c>
      <c r="E1106" t="s">
        <v>45</v>
      </c>
      <c r="F1106" t="s">
        <v>46</v>
      </c>
      <c r="G1106" t="s">
        <v>54</v>
      </c>
      <c r="H1106" t="s">
        <v>195</v>
      </c>
      <c r="J1106"/>
    </row>
    <row r="1107" spans="1:10" hidden="1" x14ac:dyDescent="0.25">
      <c r="A1107" t="s">
        <v>132</v>
      </c>
      <c r="B1107" t="s">
        <v>129</v>
      </c>
      <c r="C1107">
        <v>2020</v>
      </c>
      <c r="D1107" t="s">
        <v>58</v>
      </c>
      <c r="E1107" t="s">
        <v>45</v>
      </c>
      <c r="F1107" t="s">
        <v>46</v>
      </c>
      <c r="G1107" t="s">
        <v>54</v>
      </c>
      <c r="H1107" t="s">
        <v>18</v>
      </c>
      <c r="J1107" s="38">
        <v>7308</v>
      </c>
    </row>
    <row r="1108" spans="1:10" hidden="1" x14ac:dyDescent="0.25">
      <c r="A1108" t="s">
        <v>132</v>
      </c>
      <c r="B1108" t="s">
        <v>129</v>
      </c>
      <c r="C1108">
        <v>2020</v>
      </c>
      <c r="D1108" t="s">
        <v>58</v>
      </c>
      <c r="E1108" t="s">
        <v>45</v>
      </c>
      <c r="F1108" t="s">
        <v>46</v>
      </c>
      <c r="G1108" t="s">
        <v>54</v>
      </c>
      <c r="H1108" t="s">
        <v>19</v>
      </c>
      <c r="J1108" s="38">
        <v>168000</v>
      </c>
    </row>
    <row r="1109" spans="1:10" hidden="1" x14ac:dyDescent="0.25">
      <c r="A1109" t="s">
        <v>132</v>
      </c>
      <c r="B1109" t="s">
        <v>129</v>
      </c>
      <c r="C1109">
        <v>2020</v>
      </c>
      <c r="D1109" t="s">
        <v>58</v>
      </c>
      <c r="E1109" t="s">
        <v>45</v>
      </c>
      <c r="F1109" t="s">
        <v>46</v>
      </c>
      <c r="G1109" t="s">
        <v>54</v>
      </c>
      <c r="H1109" t="s">
        <v>20</v>
      </c>
      <c r="J1109" s="38">
        <v>56000</v>
      </c>
    </row>
    <row r="1110" spans="1:10" hidden="1" x14ac:dyDescent="0.25">
      <c r="A1110" t="s">
        <v>132</v>
      </c>
      <c r="B1110" t="s">
        <v>129</v>
      </c>
      <c r="C1110">
        <v>2020</v>
      </c>
      <c r="D1110" t="s">
        <v>58</v>
      </c>
      <c r="E1110" t="s">
        <v>45</v>
      </c>
      <c r="F1110" t="s">
        <v>46</v>
      </c>
      <c r="G1110" t="s">
        <v>118</v>
      </c>
      <c r="H1110" t="s">
        <v>119</v>
      </c>
      <c r="J1110" s="38">
        <v>414058</v>
      </c>
    </row>
    <row r="1111" spans="1:10" hidden="1" x14ac:dyDescent="0.25">
      <c r="A1111" t="s">
        <v>132</v>
      </c>
      <c r="B1111" t="s">
        <v>129</v>
      </c>
      <c r="C1111">
        <v>2020</v>
      </c>
      <c r="D1111" t="s">
        <v>58</v>
      </c>
      <c r="E1111" t="s">
        <v>45</v>
      </c>
      <c r="F1111" t="s">
        <v>46</v>
      </c>
      <c r="G1111" t="s">
        <v>109</v>
      </c>
      <c r="H1111" t="s">
        <v>219</v>
      </c>
      <c r="J1111"/>
    </row>
    <row r="1112" spans="1:10" hidden="1" x14ac:dyDescent="0.25">
      <c r="A1112" t="s">
        <v>132</v>
      </c>
      <c r="B1112" t="s">
        <v>129</v>
      </c>
      <c r="C1112">
        <v>2020</v>
      </c>
      <c r="D1112" t="s">
        <v>58</v>
      </c>
      <c r="E1112" t="s">
        <v>45</v>
      </c>
      <c r="F1112" t="s">
        <v>46</v>
      </c>
      <c r="G1112" t="s">
        <v>109</v>
      </c>
      <c r="H1112" t="s">
        <v>220</v>
      </c>
      <c r="J1112"/>
    </row>
    <row r="1113" spans="1:10" hidden="1" x14ac:dyDescent="0.25">
      <c r="A1113" t="s">
        <v>132</v>
      </c>
      <c r="B1113" t="s">
        <v>129</v>
      </c>
      <c r="C1113">
        <v>2020</v>
      </c>
      <c r="D1113" t="s">
        <v>58</v>
      </c>
      <c r="E1113" t="s">
        <v>45</v>
      </c>
      <c r="F1113" t="s">
        <v>46</v>
      </c>
      <c r="G1113" t="s">
        <v>109</v>
      </c>
      <c r="H1113" t="s">
        <v>260</v>
      </c>
      <c r="J1113"/>
    </row>
    <row r="1114" spans="1:10" hidden="1" x14ac:dyDescent="0.25">
      <c r="A1114" t="s">
        <v>132</v>
      </c>
      <c r="B1114" t="s">
        <v>129</v>
      </c>
      <c r="C1114">
        <v>2020</v>
      </c>
      <c r="D1114" t="s">
        <v>58</v>
      </c>
      <c r="E1114" t="s">
        <v>45</v>
      </c>
      <c r="F1114" t="s">
        <v>46</v>
      </c>
      <c r="G1114" t="s">
        <v>55</v>
      </c>
      <c r="H1114" t="s">
        <v>22</v>
      </c>
      <c r="J1114" s="38">
        <v>800000</v>
      </c>
    </row>
    <row r="1115" spans="1:10" hidden="1" x14ac:dyDescent="0.25">
      <c r="A1115" t="s">
        <v>132</v>
      </c>
      <c r="B1115" t="s">
        <v>129</v>
      </c>
      <c r="C1115">
        <v>2020</v>
      </c>
      <c r="D1115" t="s">
        <v>58</v>
      </c>
      <c r="E1115" t="s">
        <v>45</v>
      </c>
      <c r="F1115" t="s">
        <v>46</v>
      </c>
      <c r="G1115" t="s">
        <v>47</v>
      </c>
      <c r="H1115" t="s">
        <v>238</v>
      </c>
      <c r="J1115"/>
    </row>
    <row r="1116" spans="1:10" hidden="1" x14ac:dyDescent="0.25">
      <c r="A1116" t="s">
        <v>132</v>
      </c>
      <c r="B1116" t="s">
        <v>129</v>
      </c>
      <c r="C1116">
        <v>2020</v>
      </c>
      <c r="D1116" t="s">
        <v>58</v>
      </c>
      <c r="E1116" t="s">
        <v>45</v>
      </c>
      <c r="F1116" t="s">
        <v>46</v>
      </c>
      <c r="G1116" t="s">
        <v>47</v>
      </c>
      <c r="H1116" t="s">
        <v>239</v>
      </c>
      <c r="J1116" s="38">
        <v>117326</v>
      </c>
    </row>
    <row r="1117" spans="1:10" hidden="1" x14ac:dyDescent="0.25">
      <c r="A1117" t="s">
        <v>132</v>
      </c>
      <c r="B1117" t="s">
        <v>129</v>
      </c>
      <c r="C1117">
        <v>2020</v>
      </c>
      <c r="D1117" t="s">
        <v>58</v>
      </c>
      <c r="E1117" t="s">
        <v>45</v>
      </c>
      <c r="F1117" t="s">
        <v>46</v>
      </c>
      <c r="G1117" t="s">
        <v>182</v>
      </c>
      <c r="H1117" t="s">
        <v>240</v>
      </c>
      <c r="J1117"/>
    </row>
    <row r="1118" spans="1:10" hidden="1" x14ac:dyDescent="0.25">
      <c r="A1118" t="s">
        <v>132</v>
      </c>
      <c r="B1118" t="s">
        <v>129</v>
      </c>
      <c r="C1118">
        <v>2020</v>
      </c>
      <c r="D1118" t="s">
        <v>58</v>
      </c>
      <c r="E1118" t="s">
        <v>45</v>
      </c>
      <c r="F1118" t="s">
        <v>46</v>
      </c>
      <c r="G1118" t="s">
        <v>182</v>
      </c>
      <c r="H1118" t="s">
        <v>241</v>
      </c>
      <c r="J1118"/>
    </row>
    <row r="1119" spans="1:10" hidden="1" x14ac:dyDescent="0.25">
      <c r="A1119" t="s">
        <v>132</v>
      </c>
      <c r="B1119" t="s">
        <v>129</v>
      </c>
      <c r="C1119">
        <v>2020</v>
      </c>
      <c r="D1119" t="s">
        <v>58</v>
      </c>
      <c r="E1119" t="s">
        <v>45</v>
      </c>
      <c r="F1119" t="s">
        <v>46</v>
      </c>
      <c r="G1119" t="s">
        <v>182</v>
      </c>
      <c r="H1119" t="s">
        <v>242</v>
      </c>
      <c r="J1119"/>
    </row>
    <row r="1120" spans="1:10" hidden="1" x14ac:dyDescent="0.25">
      <c r="A1120" t="s">
        <v>132</v>
      </c>
      <c r="B1120" t="s">
        <v>129</v>
      </c>
      <c r="C1120">
        <v>2020</v>
      </c>
      <c r="D1120" t="s">
        <v>58</v>
      </c>
      <c r="E1120" t="s">
        <v>45</v>
      </c>
      <c r="F1120" t="s">
        <v>46</v>
      </c>
      <c r="G1120" t="s">
        <v>182</v>
      </c>
      <c r="H1120" t="s">
        <v>243</v>
      </c>
      <c r="J1120"/>
    </row>
    <row r="1121" spans="1:10" hidden="1" x14ac:dyDescent="0.25">
      <c r="A1121" t="s">
        <v>132</v>
      </c>
      <c r="B1121" t="s">
        <v>129</v>
      </c>
      <c r="C1121">
        <v>2020</v>
      </c>
      <c r="D1121" t="s">
        <v>58</v>
      </c>
      <c r="E1121" t="s">
        <v>45</v>
      </c>
      <c r="F1121" t="s">
        <v>46</v>
      </c>
      <c r="G1121" t="s">
        <v>253</v>
      </c>
      <c r="H1121" s="2" t="s">
        <v>244</v>
      </c>
      <c r="I1121" s="2"/>
      <c r="J1121"/>
    </row>
    <row r="1122" spans="1:10" hidden="1" x14ac:dyDescent="0.25">
      <c r="A1122" t="s">
        <v>132</v>
      </c>
      <c r="B1122" t="s">
        <v>129</v>
      </c>
      <c r="C1122">
        <v>2020</v>
      </c>
      <c r="D1122" t="s">
        <v>58</v>
      </c>
      <c r="E1122" t="s">
        <v>45</v>
      </c>
      <c r="F1122" t="s">
        <v>46</v>
      </c>
      <c r="G1122" t="s">
        <v>221</v>
      </c>
      <c r="H1122" s="2" t="s">
        <v>245</v>
      </c>
      <c r="I1122" s="2"/>
      <c r="J1122"/>
    </row>
    <row r="1123" spans="1:10" hidden="1" x14ac:dyDescent="0.25">
      <c r="A1123" t="s">
        <v>132</v>
      </c>
      <c r="B1123" t="s">
        <v>129</v>
      </c>
      <c r="C1123">
        <v>2020</v>
      </c>
      <c r="D1123" t="s">
        <v>58</v>
      </c>
      <c r="E1123" t="s">
        <v>45</v>
      </c>
      <c r="F1123" t="s">
        <v>46</v>
      </c>
      <c r="G1123" t="s">
        <v>49</v>
      </c>
      <c r="H1123" s="2" t="s">
        <v>246</v>
      </c>
      <c r="I1123" s="2"/>
      <c r="J1123"/>
    </row>
    <row r="1124" spans="1:10" hidden="1" x14ac:dyDescent="0.25">
      <c r="A1124" t="s">
        <v>132</v>
      </c>
      <c r="B1124" t="s">
        <v>129</v>
      </c>
      <c r="C1124">
        <v>2020</v>
      </c>
      <c r="D1124" t="s">
        <v>58</v>
      </c>
      <c r="E1124" t="s">
        <v>45</v>
      </c>
      <c r="F1124" t="s">
        <v>46</v>
      </c>
      <c r="G1124" t="s">
        <v>49</v>
      </c>
      <c r="H1124" s="2" t="s">
        <v>247</v>
      </c>
      <c r="I1124" s="2"/>
      <c r="J1124"/>
    </row>
    <row r="1125" spans="1:10" hidden="1" x14ac:dyDescent="0.25">
      <c r="A1125" t="s">
        <v>132</v>
      </c>
      <c r="B1125" t="s">
        <v>129</v>
      </c>
      <c r="C1125">
        <v>2020</v>
      </c>
      <c r="D1125" t="s">
        <v>58</v>
      </c>
      <c r="E1125" t="s">
        <v>45</v>
      </c>
      <c r="F1125" t="s">
        <v>46</v>
      </c>
      <c r="G1125" t="s">
        <v>49</v>
      </c>
      <c r="H1125" s="2" t="s">
        <v>248</v>
      </c>
      <c r="I1125" s="2"/>
      <c r="J1125" s="38">
        <v>11555</v>
      </c>
    </row>
    <row r="1126" spans="1:10" hidden="1" x14ac:dyDescent="0.25">
      <c r="A1126" t="s">
        <v>132</v>
      </c>
      <c r="B1126" t="s">
        <v>129</v>
      </c>
      <c r="C1126">
        <v>2020</v>
      </c>
      <c r="D1126" t="s">
        <v>58</v>
      </c>
      <c r="E1126" t="s">
        <v>45</v>
      </c>
      <c r="F1126" t="s">
        <v>46</v>
      </c>
      <c r="G1126" t="s">
        <v>49</v>
      </c>
      <c r="H1126" s="2" t="s">
        <v>249</v>
      </c>
      <c r="I1126" s="2"/>
      <c r="J1126" s="38">
        <v>175012</v>
      </c>
    </row>
    <row r="1127" spans="1:10" hidden="1" x14ac:dyDescent="0.25">
      <c r="A1127" t="s">
        <v>132</v>
      </c>
      <c r="B1127" t="s">
        <v>129</v>
      </c>
      <c r="C1127">
        <v>2020</v>
      </c>
      <c r="D1127" t="s">
        <v>58</v>
      </c>
      <c r="E1127" t="s">
        <v>45</v>
      </c>
      <c r="F1127" t="s">
        <v>46</v>
      </c>
      <c r="G1127" t="s">
        <v>49</v>
      </c>
      <c r="H1127" s="2" t="s">
        <v>250</v>
      </c>
      <c r="I1127" s="2"/>
      <c r="J1127"/>
    </row>
    <row r="1128" spans="1:10" hidden="1" x14ac:dyDescent="0.25">
      <c r="A1128" t="s">
        <v>132</v>
      </c>
      <c r="B1128" t="s">
        <v>129</v>
      </c>
      <c r="C1128">
        <v>2020</v>
      </c>
      <c r="D1128" t="s">
        <v>58</v>
      </c>
      <c r="E1128" t="s">
        <v>45</v>
      </c>
      <c r="F1128" t="s">
        <v>46</v>
      </c>
      <c r="G1128" t="s">
        <v>49</v>
      </c>
      <c r="H1128" s="2" t="s">
        <v>251</v>
      </c>
      <c r="I1128" s="2"/>
      <c r="J1128"/>
    </row>
    <row r="1129" spans="1:10" hidden="1" x14ac:dyDescent="0.25">
      <c r="A1129" t="s">
        <v>132</v>
      </c>
      <c r="B1129" t="s">
        <v>129</v>
      </c>
      <c r="C1129">
        <v>2020</v>
      </c>
      <c r="D1129" t="s">
        <v>58</v>
      </c>
      <c r="E1129" t="s">
        <v>45</v>
      </c>
      <c r="F1129" t="s">
        <v>46</v>
      </c>
      <c r="G1129" t="s">
        <v>49</v>
      </c>
      <c r="H1129" s="2" t="s">
        <v>252</v>
      </c>
      <c r="I1129" s="2"/>
      <c r="J1129"/>
    </row>
    <row r="1130" spans="1:10" hidden="1" x14ac:dyDescent="0.25">
      <c r="A1130" t="s">
        <v>132</v>
      </c>
      <c r="B1130" t="s">
        <v>129</v>
      </c>
      <c r="C1130">
        <v>2020</v>
      </c>
      <c r="D1130" t="s">
        <v>58</v>
      </c>
      <c r="E1130" t="s">
        <v>45</v>
      </c>
      <c r="F1130" t="s">
        <v>50</v>
      </c>
      <c r="G1130" t="s">
        <v>56</v>
      </c>
      <c r="H1130" t="s">
        <v>124</v>
      </c>
      <c r="J1130" s="38">
        <v>48440</v>
      </c>
    </row>
    <row r="1131" spans="1:10" hidden="1" x14ac:dyDescent="0.25">
      <c r="A1131" t="s">
        <v>132</v>
      </c>
      <c r="B1131" t="s">
        <v>129</v>
      </c>
      <c r="C1131">
        <v>2020</v>
      </c>
      <c r="D1131" t="s">
        <v>58</v>
      </c>
      <c r="E1131" t="s">
        <v>45</v>
      </c>
      <c r="F1131" t="s">
        <v>50</v>
      </c>
      <c r="G1131" t="s">
        <v>56</v>
      </c>
      <c r="H1131" t="s">
        <v>98</v>
      </c>
      <c r="J1131" s="38">
        <v>121911.28</v>
      </c>
    </row>
    <row r="1132" spans="1:10" hidden="1" x14ac:dyDescent="0.25">
      <c r="A1132" t="s">
        <v>132</v>
      </c>
      <c r="B1132" t="s">
        <v>129</v>
      </c>
      <c r="C1132">
        <v>2020</v>
      </c>
      <c r="D1132" t="s">
        <v>58</v>
      </c>
      <c r="E1132" t="s">
        <v>45</v>
      </c>
      <c r="F1132" t="s">
        <v>50</v>
      </c>
      <c r="G1132" t="s">
        <v>56</v>
      </c>
      <c r="H1132" t="s">
        <v>193</v>
      </c>
      <c r="J1132" s="38">
        <v>41540</v>
      </c>
    </row>
    <row r="1133" spans="1:10" hidden="1" x14ac:dyDescent="0.25">
      <c r="A1133" t="s">
        <v>132</v>
      </c>
      <c r="B1133" t="s">
        <v>129</v>
      </c>
      <c r="C1133">
        <v>2020</v>
      </c>
      <c r="D1133" t="s">
        <v>58</v>
      </c>
      <c r="E1133" t="s">
        <v>45</v>
      </c>
      <c r="F1133" t="s">
        <v>50</v>
      </c>
      <c r="G1133" t="s">
        <v>101</v>
      </c>
      <c r="H1133" t="s">
        <v>99</v>
      </c>
      <c r="J1133" s="38">
        <v>20035.04</v>
      </c>
    </row>
    <row r="1134" spans="1:10" hidden="1" x14ac:dyDescent="0.25">
      <c r="A1134" t="s">
        <v>132</v>
      </c>
      <c r="B1134" t="s">
        <v>129</v>
      </c>
      <c r="C1134">
        <v>2020</v>
      </c>
      <c r="D1134" t="s">
        <v>58</v>
      </c>
      <c r="E1134" t="s">
        <v>45</v>
      </c>
      <c r="F1134" t="s">
        <v>50</v>
      </c>
      <c r="G1134" t="s">
        <v>101</v>
      </c>
      <c r="H1134" s="2" t="s">
        <v>255</v>
      </c>
      <c r="I1134" s="2"/>
      <c r="J1134"/>
    </row>
    <row r="1135" spans="1:10" hidden="1" x14ac:dyDescent="0.25">
      <c r="A1135" t="s">
        <v>132</v>
      </c>
      <c r="B1135" t="s">
        <v>129</v>
      </c>
      <c r="C1135">
        <v>2020</v>
      </c>
      <c r="D1135" t="s">
        <v>58</v>
      </c>
      <c r="E1135" t="s">
        <v>45</v>
      </c>
      <c r="F1135" t="s">
        <v>50</v>
      </c>
      <c r="G1135" t="s">
        <v>101</v>
      </c>
      <c r="H1135" s="2" t="s">
        <v>254</v>
      </c>
      <c r="I1135" s="2"/>
      <c r="J1135"/>
    </row>
    <row r="1136" spans="1:10" hidden="1" x14ac:dyDescent="0.25">
      <c r="A1136" t="s">
        <v>132</v>
      </c>
      <c r="B1136" t="s">
        <v>129</v>
      </c>
      <c r="C1136">
        <v>2020</v>
      </c>
      <c r="D1136" t="s">
        <v>58</v>
      </c>
      <c r="E1136" t="s">
        <v>45</v>
      </c>
      <c r="F1136" t="s">
        <v>50</v>
      </c>
      <c r="G1136" t="s">
        <v>101</v>
      </c>
      <c r="H1136" s="2" t="s">
        <v>236</v>
      </c>
      <c r="I1136" s="2"/>
      <c r="J1136"/>
    </row>
    <row r="1137" spans="1:10" hidden="1" x14ac:dyDescent="0.25">
      <c r="A1137" t="s">
        <v>132</v>
      </c>
      <c r="B1137" t="s">
        <v>129</v>
      </c>
      <c r="C1137">
        <v>2020</v>
      </c>
      <c r="D1137" t="s">
        <v>58</v>
      </c>
      <c r="E1137" t="s">
        <v>45</v>
      </c>
      <c r="F1137" t="s">
        <v>50</v>
      </c>
      <c r="G1137" t="s">
        <v>101</v>
      </c>
      <c r="H1137" t="s">
        <v>30</v>
      </c>
      <c r="J1137" s="38">
        <v>574.04</v>
      </c>
    </row>
    <row r="1138" spans="1:10" hidden="1" x14ac:dyDescent="0.25">
      <c r="A1138" t="s">
        <v>132</v>
      </c>
      <c r="B1138" t="s">
        <v>129</v>
      </c>
      <c r="C1138">
        <v>2020</v>
      </c>
      <c r="D1138" t="s">
        <v>58</v>
      </c>
      <c r="E1138" t="s">
        <v>112</v>
      </c>
      <c r="F1138" t="s">
        <v>117</v>
      </c>
      <c r="G1138" t="s">
        <v>53</v>
      </c>
      <c r="H1138" s="2" t="s">
        <v>256</v>
      </c>
      <c r="I1138" s="2"/>
      <c r="J1138"/>
    </row>
    <row r="1139" spans="1:10" hidden="1" x14ac:dyDescent="0.25">
      <c r="A1139" t="s">
        <v>132</v>
      </c>
      <c r="B1139" t="s">
        <v>129</v>
      </c>
      <c r="C1139">
        <v>2020</v>
      </c>
      <c r="D1139" t="s">
        <v>58</v>
      </c>
      <c r="E1139" t="s">
        <v>112</v>
      </c>
      <c r="F1139" t="s">
        <v>117</v>
      </c>
      <c r="G1139" t="s">
        <v>53</v>
      </c>
      <c r="H1139" s="2" t="s">
        <v>257</v>
      </c>
      <c r="I1139" s="2"/>
      <c r="J1139" s="38">
        <f>+J1094*17%</f>
        <v>1007114.68</v>
      </c>
    </row>
    <row r="1140" spans="1:10" hidden="1" x14ac:dyDescent="0.25">
      <c r="A1140" t="s">
        <v>132</v>
      </c>
      <c r="B1140" t="s">
        <v>129</v>
      </c>
      <c r="C1140">
        <v>2020</v>
      </c>
      <c r="D1140" t="s">
        <v>58</v>
      </c>
      <c r="E1140" t="s">
        <v>112</v>
      </c>
      <c r="F1140" t="s">
        <v>117</v>
      </c>
      <c r="G1140" t="s">
        <v>53</v>
      </c>
      <c r="H1140" s="2" t="s">
        <v>258</v>
      </c>
      <c r="I1140" s="2"/>
      <c r="J1140"/>
    </row>
    <row r="1141" spans="1:10" hidden="1" x14ac:dyDescent="0.25">
      <c r="A1141" t="s">
        <v>132</v>
      </c>
      <c r="B1141" t="s">
        <v>129</v>
      </c>
      <c r="C1141">
        <v>2020</v>
      </c>
      <c r="D1141" t="s">
        <v>58</v>
      </c>
      <c r="E1141" t="s">
        <v>112</v>
      </c>
      <c r="F1141" t="s">
        <v>117</v>
      </c>
      <c r="G1141" t="s">
        <v>53</v>
      </c>
      <c r="H1141" s="2" t="s">
        <v>259</v>
      </c>
      <c r="I1141" s="2"/>
      <c r="J1141"/>
    </row>
    <row r="1142" spans="1:10" hidden="1" x14ac:dyDescent="0.25">
      <c r="A1142" t="s">
        <v>132</v>
      </c>
      <c r="B1142" t="s">
        <v>129</v>
      </c>
      <c r="C1142">
        <v>2020</v>
      </c>
      <c r="D1142" t="s">
        <v>58</v>
      </c>
      <c r="E1142" t="s">
        <v>112</v>
      </c>
      <c r="F1142" t="s">
        <v>117</v>
      </c>
      <c r="G1142" t="s">
        <v>53</v>
      </c>
      <c r="H1142" t="s">
        <v>180</v>
      </c>
      <c r="J1142"/>
    </row>
    <row r="1143" spans="1:10" hidden="1" x14ac:dyDescent="0.25">
      <c r="A1143" t="s">
        <v>132</v>
      </c>
      <c r="B1143" t="s">
        <v>129</v>
      </c>
      <c r="C1143">
        <v>2020</v>
      </c>
      <c r="D1143" t="s">
        <v>58</v>
      </c>
      <c r="E1143" t="s">
        <v>112</v>
      </c>
      <c r="F1143" t="s">
        <v>117</v>
      </c>
      <c r="G1143" t="s">
        <v>53</v>
      </c>
      <c r="H1143" t="s">
        <v>181</v>
      </c>
      <c r="J1143"/>
    </row>
    <row r="1144" spans="1:10" hidden="1" x14ac:dyDescent="0.25">
      <c r="A1144" s="20" t="s">
        <v>133</v>
      </c>
      <c r="B1144" t="s">
        <v>128</v>
      </c>
      <c r="C1144">
        <v>2020</v>
      </c>
      <c r="D1144" t="s">
        <v>58</v>
      </c>
      <c r="E1144" t="s">
        <v>52</v>
      </c>
      <c r="F1144" t="s">
        <v>142</v>
      </c>
      <c r="G1144" t="s">
        <v>206</v>
      </c>
      <c r="H1144" t="s">
        <v>210</v>
      </c>
      <c r="J1144" s="38">
        <v>4232271</v>
      </c>
    </row>
    <row r="1145" spans="1:10" hidden="1" x14ac:dyDescent="0.25">
      <c r="A1145" t="s">
        <v>133</v>
      </c>
      <c r="B1145" t="s">
        <v>128</v>
      </c>
      <c r="C1145">
        <v>2020</v>
      </c>
      <c r="D1145" t="s">
        <v>58</v>
      </c>
      <c r="E1145" t="s">
        <v>52</v>
      </c>
      <c r="F1145" t="s">
        <v>152</v>
      </c>
      <c r="G1145" t="s">
        <v>149</v>
      </c>
      <c r="H1145" t="s">
        <v>211</v>
      </c>
      <c r="J1145"/>
    </row>
    <row r="1146" spans="1:10" hidden="1" x14ac:dyDescent="0.25">
      <c r="A1146" t="s">
        <v>133</v>
      </c>
      <c r="B1146" t="s">
        <v>128</v>
      </c>
      <c r="C1146">
        <v>2020</v>
      </c>
      <c r="D1146" t="s">
        <v>58</v>
      </c>
      <c r="E1146" t="s">
        <v>52</v>
      </c>
      <c r="F1146" t="s">
        <v>152</v>
      </c>
      <c r="G1146" t="s">
        <v>213</v>
      </c>
      <c r="H1146" t="s">
        <v>214</v>
      </c>
      <c r="J1146"/>
    </row>
    <row r="1147" spans="1:10" hidden="1" x14ac:dyDescent="0.25">
      <c r="A1147" t="s">
        <v>133</v>
      </c>
      <c r="B1147" t="s">
        <v>128</v>
      </c>
      <c r="C1147">
        <v>2020</v>
      </c>
      <c r="D1147" t="s">
        <v>58</v>
      </c>
      <c r="E1147" t="s">
        <v>52</v>
      </c>
      <c r="F1147" t="s">
        <v>152</v>
      </c>
      <c r="G1147" t="s">
        <v>217</v>
      </c>
      <c r="H1147" t="s">
        <v>218</v>
      </c>
      <c r="J1147" s="38">
        <v>67001</v>
      </c>
    </row>
    <row r="1148" spans="1:10" hidden="1" x14ac:dyDescent="0.25">
      <c r="A1148" t="s">
        <v>133</v>
      </c>
      <c r="B1148" t="s">
        <v>128</v>
      </c>
      <c r="C1148">
        <v>2020</v>
      </c>
      <c r="D1148" t="s">
        <v>58</v>
      </c>
      <c r="E1148" t="s">
        <v>52</v>
      </c>
      <c r="F1148" t="s">
        <v>142</v>
      </c>
      <c r="H1148" t="s">
        <v>224</v>
      </c>
      <c r="J1148"/>
    </row>
    <row r="1149" spans="1:10" hidden="1" x14ac:dyDescent="0.25">
      <c r="A1149" t="s">
        <v>133</v>
      </c>
      <c r="B1149" t="s">
        <v>128</v>
      </c>
      <c r="C1149">
        <v>2020</v>
      </c>
      <c r="D1149" t="s">
        <v>58</v>
      </c>
      <c r="E1149" t="s">
        <v>45</v>
      </c>
      <c r="F1149" t="s">
        <v>46</v>
      </c>
      <c r="G1149" t="s">
        <v>54</v>
      </c>
      <c r="H1149" t="s">
        <v>11</v>
      </c>
      <c r="J1149" s="38">
        <v>1400000</v>
      </c>
    </row>
    <row r="1150" spans="1:10" hidden="1" x14ac:dyDescent="0.25">
      <c r="A1150" t="s">
        <v>133</v>
      </c>
      <c r="B1150" t="s">
        <v>128</v>
      </c>
      <c r="C1150">
        <v>2020</v>
      </c>
      <c r="D1150" t="s">
        <v>58</v>
      </c>
      <c r="E1150" t="s">
        <v>45</v>
      </c>
      <c r="F1150" t="s">
        <v>46</v>
      </c>
      <c r="G1150" t="s">
        <v>54</v>
      </c>
      <c r="H1150" t="s">
        <v>12</v>
      </c>
      <c r="J1150" s="38">
        <v>102854</v>
      </c>
    </row>
    <row r="1151" spans="1:10" hidden="1" x14ac:dyDescent="0.25">
      <c r="A1151" t="s">
        <v>133</v>
      </c>
      <c r="B1151" t="s">
        <v>128</v>
      </c>
      <c r="C1151">
        <v>2020</v>
      </c>
      <c r="D1151" t="s">
        <v>58</v>
      </c>
      <c r="E1151" t="s">
        <v>45</v>
      </c>
      <c r="F1151" t="s">
        <v>46</v>
      </c>
      <c r="G1151" t="s">
        <v>54</v>
      </c>
      <c r="H1151" t="s">
        <v>13</v>
      </c>
      <c r="J1151" s="38">
        <v>125188</v>
      </c>
    </row>
    <row r="1152" spans="1:10" hidden="1" x14ac:dyDescent="0.25">
      <c r="A1152" t="s">
        <v>133</v>
      </c>
      <c r="B1152" t="s">
        <v>128</v>
      </c>
      <c r="C1152">
        <v>2020</v>
      </c>
      <c r="D1152" t="s">
        <v>58</v>
      </c>
      <c r="E1152" t="s">
        <v>45</v>
      </c>
      <c r="F1152" t="s">
        <v>46</v>
      </c>
      <c r="G1152" t="s">
        <v>54</v>
      </c>
      <c r="H1152" t="s">
        <v>14</v>
      </c>
      <c r="J1152" s="38">
        <v>15023</v>
      </c>
    </row>
    <row r="1153" spans="1:10" hidden="1" x14ac:dyDescent="0.25">
      <c r="A1153" t="s">
        <v>133</v>
      </c>
      <c r="B1153" t="s">
        <v>128</v>
      </c>
      <c r="C1153">
        <v>2020</v>
      </c>
      <c r="D1153" t="s">
        <v>58</v>
      </c>
      <c r="E1153" t="s">
        <v>45</v>
      </c>
      <c r="F1153" t="s">
        <v>46</v>
      </c>
      <c r="G1153" t="s">
        <v>54</v>
      </c>
      <c r="H1153" t="s">
        <v>15</v>
      </c>
      <c r="J1153" s="38">
        <v>125188</v>
      </c>
    </row>
    <row r="1154" spans="1:10" hidden="1" x14ac:dyDescent="0.25">
      <c r="A1154" t="s">
        <v>133</v>
      </c>
      <c r="B1154" t="s">
        <v>128</v>
      </c>
      <c r="C1154">
        <v>2020</v>
      </c>
      <c r="D1154" t="s">
        <v>58</v>
      </c>
      <c r="E1154" t="s">
        <v>45</v>
      </c>
      <c r="F1154" t="s">
        <v>46</v>
      </c>
      <c r="G1154" t="s">
        <v>54</v>
      </c>
      <c r="H1154" t="s">
        <v>16</v>
      </c>
      <c r="J1154" s="38">
        <v>58380</v>
      </c>
    </row>
    <row r="1155" spans="1:10" hidden="1" x14ac:dyDescent="0.25">
      <c r="A1155" t="s">
        <v>133</v>
      </c>
      <c r="B1155" t="s">
        <v>128</v>
      </c>
      <c r="C1155">
        <v>2020</v>
      </c>
      <c r="D1155" t="s">
        <v>58</v>
      </c>
      <c r="E1155" t="s">
        <v>45</v>
      </c>
      <c r="F1155" t="s">
        <v>46</v>
      </c>
      <c r="G1155" t="s">
        <v>54</v>
      </c>
      <c r="H1155" t="s">
        <v>17</v>
      </c>
      <c r="J1155" s="38">
        <v>532000</v>
      </c>
    </row>
    <row r="1156" spans="1:10" hidden="1" x14ac:dyDescent="0.25">
      <c r="A1156" t="s">
        <v>133</v>
      </c>
      <c r="B1156" t="s">
        <v>128</v>
      </c>
      <c r="C1156">
        <v>2020</v>
      </c>
      <c r="D1156" t="s">
        <v>58</v>
      </c>
      <c r="E1156" t="s">
        <v>45</v>
      </c>
      <c r="F1156" t="s">
        <v>46</v>
      </c>
      <c r="G1156" t="s">
        <v>54</v>
      </c>
      <c r="H1156" t="s">
        <v>195</v>
      </c>
      <c r="J1156"/>
    </row>
    <row r="1157" spans="1:10" hidden="1" x14ac:dyDescent="0.25">
      <c r="A1157" t="s">
        <v>133</v>
      </c>
      <c r="B1157" t="s">
        <v>128</v>
      </c>
      <c r="C1157">
        <v>2020</v>
      </c>
      <c r="D1157" t="s">
        <v>58</v>
      </c>
      <c r="E1157" t="s">
        <v>45</v>
      </c>
      <c r="F1157" t="s">
        <v>46</v>
      </c>
      <c r="G1157" t="s">
        <v>54</v>
      </c>
      <c r="H1157" t="s">
        <v>18</v>
      </c>
      <c r="J1157" s="38">
        <v>7308</v>
      </c>
    </row>
    <row r="1158" spans="1:10" hidden="1" x14ac:dyDescent="0.25">
      <c r="A1158" t="s">
        <v>133</v>
      </c>
      <c r="B1158" t="s">
        <v>128</v>
      </c>
      <c r="C1158">
        <v>2020</v>
      </c>
      <c r="D1158" t="s">
        <v>58</v>
      </c>
      <c r="E1158" t="s">
        <v>45</v>
      </c>
      <c r="F1158" t="s">
        <v>46</v>
      </c>
      <c r="G1158" t="s">
        <v>54</v>
      </c>
      <c r="H1158" t="s">
        <v>19</v>
      </c>
      <c r="J1158" s="38">
        <v>168000</v>
      </c>
    </row>
    <row r="1159" spans="1:10" hidden="1" x14ac:dyDescent="0.25">
      <c r="A1159" t="s">
        <v>133</v>
      </c>
      <c r="B1159" t="s">
        <v>128</v>
      </c>
      <c r="C1159">
        <v>2020</v>
      </c>
      <c r="D1159" t="s">
        <v>58</v>
      </c>
      <c r="E1159" t="s">
        <v>45</v>
      </c>
      <c r="F1159" t="s">
        <v>46</v>
      </c>
      <c r="G1159" t="s">
        <v>54</v>
      </c>
      <c r="H1159" t="s">
        <v>20</v>
      </c>
      <c r="J1159" s="38">
        <v>56000</v>
      </c>
    </row>
    <row r="1160" spans="1:10" hidden="1" x14ac:dyDescent="0.25">
      <c r="A1160" t="s">
        <v>133</v>
      </c>
      <c r="B1160" t="s">
        <v>128</v>
      </c>
      <c r="C1160">
        <v>2020</v>
      </c>
      <c r="D1160" t="s">
        <v>58</v>
      </c>
      <c r="E1160" t="s">
        <v>45</v>
      </c>
      <c r="F1160" t="s">
        <v>46</v>
      </c>
      <c r="G1160" t="s">
        <v>118</v>
      </c>
      <c r="H1160" t="s">
        <v>119</v>
      </c>
      <c r="J1160" s="38">
        <v>414058</v>
      </c>
    </row>
    <row r="1161" spans="1:10" hidden="1" x14ac:dyDescent="0.25">
      <c r="A1161" t="s">
        <v>133</v>
      </c>
      <c r="B1161" t="s">
        <v>128</v>
      </c>
      <c r="C1161">
        <v>2020</v>
      </c>
      <c r="D1161" t="s">
        <v>58</v>
      </c>
      <c r="E1161" t="s">
        <v>45</v>
      </c>
      <c r="F1161" t="s">
        <v>46</v>
      </c>
      <c r="G1161" t="s">
        <v>109</v>
      </c>
      <c r="H1161" t="s">
        <v>219</v>
      </c>
      <c r="J1161"/>
    </row>
    <row r="1162" spans="1:10" hidden="1" x14ac:dyDescent="0.25">
      <c r="A1162" t="s">
        <v>133</v>
      </c>
      <c r="B1162" t="s">
        <v>128</v>
      </c>
      <c r="C1162">
        <v>2020</v>
      </c>
      <c r="D1162" t="s">
        <v>58</v>
      </c>
      <c r="E1162" t="s">
        <v>45</v>
      </c>
      <c r="F1162" t="s">
        <v>46</v>
      </c>
      <c r="G1162" t="s">
        <v>109</v>
      </c>
      <c r="H1162" t="s">
        <v>220</v>
      </c>
      <c r="J1162"/>
    </row>
    <row r="1163" spans="1:10" hidden="1" x14ac:dyDescent="0.25">
      <c r="A1163" t="s">
        <v>133</v>
      </c>
      <c r="B1163" t="s">
        <v>128</v>
      </c>
      <c r="C1163">
        <v>2020</v>
      </c>
      <c r="D1163" t="s">
        <v>58</v>
      </c>
      <c r="E1163" t="s">
        <v>45</v>
      </c>
      <c r="F1163" t="s">
        <v>46</v>
      </c>
      <c r="G1163" t="s">
        <v>109</v>
      </c>
      <c r="H1163" t="s">
        <v>260</v>
      </c>
      <c r="J1163"/>
    </row>
    <row r="1164" spans="1:10" hidden="1" x14ac:dyDescent="0.25">
      <c r="A1164" t="s">
        <v>133</v>
      </c>
      <c r="B1164" t="s">
        <v>128</v>
      </c>
      <c r="C1164">
        <v>2020</v>
      </c>
      <c r="D1164" t="s">
        <v>58</v>
      </c>
      <c r="E1164" t="s">
        <v>45</v>
      </c>
      <c r="F1164" t="s">
        <v>46</v>
      </c>
      <c r="G1164" t="s">
        <v>55</v>
      </c>
      <c r="H1164" t="s">
        <v>22</v>
      </c>
      <c r="J1164" s="38">
        <v>800000</v>
      </c>
    </row>
    <row r="1165" spans="1:10" hidden="1" x14ac:dyDescent="0.25">
      <c r="A1165" t="s">
        <v>133</v>
      </c>
      <c r="B1165" t="s">
        <v>128</v>
      </c>
      <c r="C1165">
        <v>2020</v>
      </c>
      <c r="D1165" t="s">
        <v>58</v>
      </c>
      <c r="E1165" t="s">
        <v>45</v>
      </c>
      <c r="F1165" t="s">
        <v>46</v>
      </c>
      <c r="G1165" t="s">
        <v>47</v>
      </c>
      <c r="H1165" t="s">
        <v>238</v>
      </c>
      <c r="J1165"/>
    </row>
    <row r="1166" spans="1:10" hidden="1" x14ac:dyDescent="0.25">
      <c r="A1166" t="s">
        <v>133</v>
      </c>
      <c r="B1166" t="s">
        <v>128</v>
      </c>
      <c r="C1166">
        <v>2020</v>
      </c>
      <c r="D1166" t="s">
        <v>58</v>
      </c>
      <c r="E1166" t="s">
        <v>45</v>
      </c>
      <c r="F1166" t="s">
        <v>46</v>
      </c>
      <c r="G1166" t="s">
        <v>47</v>
      </c>
      <c r="H1166" t="s">
        <v>239</v>
      </c>
      <c r="J1166" s="38">
        <v>159990</v>
      </c>
    </row>
    <row r="1167" spans="1:10" hidden="1" x14ac:dyDescent="0.25">
      <c r="A1167" t="s">
        <v>133</v>
      </c>
      <c r="B1167" t="s">
        <v>128</v>
      </c>
      <c r="C1167">
        <v>2020</v>
      </c>
      <c r="D1167" t="s">
        <v>58</v>
      </c>
      <c r="E1167" t="s">
        <v>45</v>
      </c>
      <c r="F1167" t="s">
        <v>46</v>
      </c>
      <c r="G1167" t="s">
        <v>182</v>
      </c>
      <c r="H1167" t="s">
        <v>240</v>
      </c>
      <c r="J1167"/>
    </row>
    <row r="1168" spans="1:10" hidden="1" x14ac:dyDescent="0.25">
      <c r="A1168" t="s">
        <v>133</v>
      </c>
      <c r="B1168" t="s">
        <v>128</v>
      </c>
      <c r="C1168">
        <v>2020</v>
      </c>
      <c r="D1168" t="s">
        <v>58</v>
      </c>
      <c r="E1168" t="s">
        <v>45</v>
      </c>
      <c r="F1168" t="s">
        <v>46</v>
      </c>
      <c r="G1168" t="s">
        <v>182</v>
      </c>
      <c r="H1168" t="s">
        <v>241</v>
      </c>
      <c r="J1168"/>
    </row>
    <row r="1169" spans="1:10" hidden="1" x14ac:dyDescent="0.25">
      <c r="A1169" t="s">
        <v>133</v>
      </c>
      <c r="B1169" t="s">
        <v>128</v>
      </c>
      <c r="C1169">
        <v>2020</v>
      </c>
      <c r="D1169" t="s">
        <v>58</v>
      </c>
      <c r="E1169" t="s">
        <v>45</v>
      </c>
      <c r="F1169" t="s">
        <v>46</v>
      </c>
      <c r="G1169" t="s">
        <v>182</v>
      </c>
      <c r="H1169" t="s">
        <v>242</v>
      </c>
      <c r="J1169"/>
    </row>
    <row r="1170" spans="1:10" hidden="1" x14ac:dyDescent="0.25">
      <c r="A1170" t="s">
        <v>133</v>
      </c>
      <c r="B1170" t="s">
        <v>128</v>
      </c>
      <c r="C1170">
        <v>2020</v>
      </c>
      <c r="D1170" t="s">
        <v>58</v>
      </c>
      <c r="E1170" t="s">
        <v>45</v>
      </c>
      <c r="F1170" t="s">
        <v>46</v>
      </c>
      <c r="G1170" t="s">
        <v>182</v>
      </c>
      <c r="H1170" t="s">
        <v>243</v>
      </c>
      <c r="J1170"/>
    </row>
    <row r="1171" spans="1:10" hidden="1" x14ac:dyDescent="0.25">
      <c r="A1171" t="s">
        <v>133</v>
      </c>
      <c r="B1171" t="s">
        <v>128</v>
      </c>
      <c r="C1171">
        <v>2020</v>
      </c>
      <c r="D1171" t="s">
        <v>58</v>
      </c>
      <c r="E1171" t="s">
        <v>45</v>
      </c>
      <c r="F1171" t="s">
        <v>46</v>
      </c>
      <c r="G1171" t="s">
        <v>253</v>
      </c>
      <c r="H1171" s="2" t="s">
        <v>244</v>
      </c>
      <c r="I1171" s="2"/>
      <c r="J1171"/>
    </row>
    <row r="1172" spans="1:10" hidden="1" x14ac:dyDescent="0.25">
      <c r="A1172" t="s">
        <v>133</v>
      </c>
      <c r="B1172" t="s">
        <v>128</v>
      </c>
      <c r="C1172">
        <v>2020</v>
      </c>
      <c r="D1172" t="s">
        <v>58</v>
      </c>
      <c r="E1172" t="s">
        <v>45</v>
      </c>
      <c r="F1172" t="s">
        <v>46</v>
      </c>
      <c r="G1172" t="s">
        <v>221</v>
      </c>
      <c r="H1172" s="2" t="s">
        <v>245</v>
      </c>
      <c r="I1172" s="2"/>
      <c r="J1172"/>
    </row>
    <row r="1173" spans="1:10" hidden="1" x14ac:dyDescent="0.25">
      <c r="A1173" t="s">
        <v>133</v>
      </c>
      <c r="B1173" t="s">
        <v>128</v>
      </c>
      <c r="C1173">
        <v>2020</v>
      </c>
      <c r="D1173" t="s">
        <v>58</v>
      </c>
      <c r="E1173" t="s">
        <v>45</v>
      </c>
      <c r="F1173" t="s">
        <v>46</v>
      </c>
      <c r="G1173" t="s">
        <v>49</v>
      </c>
      <c r="H1173" s="2" t="s">
        <v>246</v>
      </c>
      <c r="I1173" s="2"/>
      <c r="J1173"/>
    </row>
    <row r="1174" spans="1:10" hidden="1" x14ac:dyDescent="0.25">
      <c r="A1174" t="s">
        <v>133</v>
      </c>
      <c r="B1174" t="s">
        <v>128</v>
      </c>
      <c r="C1174">
        <v>2020</v>
      </c>
      <c r="D1174" t="s">
        <v>58</v>
      </c>
      <c r="E1174" t="s">
        <v>45</v>
      </c>
      <c r="F1174" t="s">
        <v>46</v>
      </c>
      <c r="G1174" t="s">
        <v>49</v>
      </c>
      <c r="H1174" s="2" t="s">
        <v>247</v>
      </c>
      <c r="I1174" s="2"/>
      <c r="J1174"/>
    </row>
    <row r="1175" spans="1:10" hidden="1" x14ac:dyDescent="0.25">
      <c r="A1175" t="s">
        <v>133</v>
      </c>
      <c r="B1175" t="s">
        <v>128</v>
      </c>
      <c r="C1175">
        <v>2020</v>
      </c>
      <c r="D1175" t="s">
        <v>58</v>
      </c>
      <c r="E1175" t="s">
        <v>45</v>
      </c>
      <c r="F1175" t="s">
        <v>46</v>
      </c>
      <c r="G1175" t="s">
        <v>49</v>
      </c>
      <c r="H1175" s="2" t="s">
        <v>248</v>
      </c>
      <c r="I1175" s="2"/>
      <c r="J1175"/>
    </row>
    <row r="1176" spans="1:10" hidden="1" x14ac:dyDescent="0.25">
      <c r="A1176" t="s">
        <v>133</v>
      </c>
      <c r="B1176" t="s">
        <v>128</v>
      </c>
      <c r="C1176">
        <v>2020</v>
      </c>
      <c r="D1176" t="s">
        <v>58</v>
      </c>
      <c r="E1176" t="s">
        <v>45</v>
      </c>
      <c r="F1176" t="s">
        <v>46</v>
      </c>
      <c r="G1176" t="s">
        <v>49</v>
      </c>
      <c r="H1176" s="2" t="s">
        <v>249</v>
      </c>
      <c r="I1176" s="2"/>
      <c r="J1176"/>
    </row>
    <row r="1177" spans="1:10" hidden="1" x14ac:dyDescent="0.25">
      <c r="A1177" t="s">
        <v>133</v>
      </c>
      <c r="B1177" t="s">
        <v>128</v>
      </c>
      <c r="C1177">
        <v>2020</v>
      </c>
      <c r="D1177" t="s">
        <v>58</v>
      </c>
      <c r="E1177" t="s">
        <v>45</v>
      </c>
      <c r="F1177" t="s">
        <v>46</v>
      </c>
      <c r="G1177" t="s">
        <v>49</v>
      </c>
      <c r="H1177" s="2" t="s">
        <v>250</v>
      </c>
      <c r="I1177" s="2"/>
      <c r="J1177"/>
    </row>
    <row r="1178" spans="1:10" hidden="1" x14ac:dyDescent="0.25">
      <c r="A1178" t="s">
        <v>133</v>
      </c>
      <c r="B1178" t="s">
        <v>128</v>
      </c>
      <c r="C1178">
        <v>2020</v>
      </c>
      <c r="D1178" t="s">
        <v>58</v>
      </c>
      <c r="E1178" t="s">
        <v>45</v>
      </c>
      <c r="F1178" t="s">
        <v>46</v>
      </c>
      <c r="G1178" t="s">
        <v>49</v>
      </c>
      <c r="H1178" s="2" t="s">
        <v>251</v>
      </c>
      <c r="I1178" s="2"/>
      <c r="J1178"/>
    </row>
    <row r="1179" spans="1:10" hidden="1" x14ac:dyDescent="0.25">
      <c r="A1179" t="s">
        <v>133</v>
      </c>
      <c r="B1179" t="s">
        <v>128</v>
      </c>
      <c r="C1179">
        <v>2020</v>
      </c>
      <c r="D1179" t="s">
        <v>58</v>
      </c>
      <c r="E1179" t="s">
        <v>45</v>
      </c>
      <c r="F1179" t="s">
        <v>46</v>
      </c>
      <c r="G1179" t="s">
        <v>49</v>
      </c>
      <c r="H1179" s="2" t="s">
        <v>252</v>
      </c>
      <c r="I1179" s="2"/>
      <c r="J1179"/>
    </row>
    <row r="1180" spans="1:10" hidden="1" x14ac:dyDescent="0.25">
      <c r="A1180" t="s">
        <v>133</v>
      </c>
      <c r="B1180" t="s">
        <v>128</v>
      </c>
      <c r="C1180">
        <v>2020</v>
      </c>
      <c r="D1180" t="s">
        <v>58</v>
      </c>
      <c r="E1180" t="s">
        <v>45</v>
      </c>
      <c r="F1180" t="s">
        <v>50</v>
      </c>
      <c r="G1180" t="s">
        <v>56</v>
      </c>
      <c r="H1180" t="s">
        <v>124</v>
      </c>
      <c r="J1180" s="38">
        <v>76516</v>
      </c>
    </row>
    <row r="1181" spans="1:10" hidden="1" x14ac:dyDescent="0.25">
      <c r="A1181" t="s">
        <v>133</v>
      </c>
      <c r="B1181" t="s">
        <v>128</v>
      </c>
      <c r="C1181">
        <v>2020</v>
      </c>
      <c r="D1181" t="s">
        <v>58</v>
      </c>
      <c r="E1181" t="s">
        <v>45</v>
      </c>
      <c r="F1181" t="s">
        <v>50</v>
      </c>
      <c r="G1181" t="s">
        <v>56</v>
      </c>
      <c r="H1181" t="s">
        <v>98</v>
      </c>
      <c r="J1181" s="38">
        <v>29093.200000000001</v>
      </c>
    </row>
    <row r="1182" spans="1:10" hidden="1" x14ac:dyDescent="0.25">
      <c r="A1182" t="s">
        <v>133</v>
      </c>
      <c r="B1182" t="s">
        <v>128</v>
      </c>
      <c r="C1182">
        <v>2020</v>
      </c>
      <c r="D1182" t="s">
        <v>58</v>
      </c>
      <c r="E1182" t="s">
        <v>45</v>
      </c>
      <c r="F1182" t="s">
        <v>50</v>
      </c>
      <c r="G1182" t="s">
        <v>56</v>
      </c>
      <c r="H1182" t="s">
        <v>193</v>
      </c>
      <c r="J1182" s="38">
        <v>64078</v>
      </c>
    </row>
    <row r="1183" spans="1:10" hidden="1" x14ac:dyDescent="0.25">
      <c r="A1183" t="s">
        <v>133</v>
      </c>
      <c r="B1183" t="s">
        <v>128</v>
      </c>
      <c r="C1183">
        <v>2020</v>
      </c>
      <c r="D1183" t="s">
        <v>58</v>
      </c>
      <c r="E1183" t="s">
        <v>45</v>
      </c>
      <c r="F1183" t="s">
        <v>50</v>
      </c>
      <c r="G1183" t="s">
        <v>101</v>
      </c>
      <c r="H1183" t="s">
        <v>99</v>
      </c>
      <c r="J1183" s="38">
        <v>39702.68</v>
      </c>
    </row>
    <row r="1184" spans="1:10" hidden="1" x14ac:dyDescent="0.25">
      <c r="A1184" t="s">
        <v>133</v>
      </c>
      <c r="B1184" t="s">
        <v>128</v>
      </c>
      <c r="C1184">
        <v>2020</v>
      </c>
      <c r="D1184" t="s">
        <v>58</v>
      </c>
      <c r="E1184" t="s">
        <v>45</v>
      </c>
      <c r="F1184" t="s">
        <v>50</v>
      </c>
      <c r="G1184" t="s">
        <v>101</v>
      </c>
      <c r="H1184" s="2" t="s">
        <v>255</v>
      </c>
      <c r="I1184" s="2"/>
      <c r="J1184" s="38">
        <v>6410</v>
      </c>
    </row>
    <row r="1185" spans="1:10" hidden="1" x14ac:dyDescent="0.25">
      <c r="A1185" t="s">
        <v>133</v>
      </c>
      <c r="B1185" t="s">
        <v>128</v>
      </c>
      <c r="C1185">
        <v>2020</v>
      </c>
      <c r="D1185" t="s">
        <v>58</v>
      </c>
      <c r="E1185" t="s">
        <v>45</v>
      </c>
      <c r="F1185" t="s">
        <v>50</v>
      </c>
      <c r="G1185" t="s">
        <v>101</v>
      </c>
      <c r="H1185" s="2" t="s">
        <v>254</v>
      </c>
      <c r="I1185" s="2"/>
      <c r="J1185"/>
    </row>
    <row r="1186" spans="1:10" hidden="1" x14ac:dyDescent="0.25">
      <c r="A1186" t="s">
        <v>133</v>
      </c>
      <c r="B1186" t="s">
        <v>128</v>
      </c>
      <c r="C1186">
        <v>2020</v>
      </c>
      <c r="D1186" t="s">
        <v>58</v>
      </c>
      <c r="E1186" t="s">
        <v>45</v>
      </c>
      <c r="F1186" t="s">
        <v>50</v>
      </c>
      <c r="G1186" t="s">
        <v>101</v>
      </c>
      <c r="H1186" s="2" t="s">
        <v>236</v>
      </c>
      <c r="I1186" s="2"/>
      <c r="J1186"/>
    </row>
    <row r="1187" spans="1:10" hidden="1" x14ac:dyDescent="0.25">
      <c r="A1187" t="s">
        <v>133</v>
      </c>
      <c r="B1187" t="s">
        <v>128</v>
      </c>
      <c r="C1187">
        <v>2020</v>
      </c>
      <c r="D1187" t="s">
        <v>58</v>
      </c>
      <c r="E1187" t="s">
        <v>45</v>
      </c>
      <c r="F1187" t="s">
        <v>50</v>
      </c>
      <c r="G1187" t="s">
        <v>101</v>
      </c>
      <c r="H1187" t="s">
        <v>30</v>
      </c>
      <c r="J1187" s="38">
        <v>6438.35</v>
      </c>
    </row>
    <row r="1188" spans="1:10" hidden="1" x14ac:dyDescent="0.25">
      <c r="A1188" t="s">
        <v>133</v>
      </c>
      <c r="B1188" t="s">
        <v>128</v>
      </c>
      <c r="C1188">
        <v>2020</v>
      </c>
      <c r="D1188" t="s">
        <v>58</v>
      </c>
      <c r="E1188" t="s">
        <v>112</v>
      </c>
      <c r="F1188" t="s">
        <v>117</v>
      </c>
      <c r="G1188" t="s">
        <v>53</v>
      </c>
      <c r="H1188" s="2" t="s">
        <v>256</v>
      </c>
      <c r="I1188" s="2"/>
      <c r="J1188"/>
    </row>
    <row r="1189" spans="1:10" hidden="1" x14ac:dyDescent="0.25">
      <c r="A1189" t="s">
        <v>133</v>
      </c>
      <c r="B1189" t="s">
        <v>128</v>
      </c>
      <c r="C1189">
        <v>2020</v>
      </c>
      <c r="D1189" t="s">
        <v>58</v>
      </c>
      <c r="E1189" t="s">
        <v>112</v>
      </c>
      <c r="F1189" t="s">
        <v>117</v>
      </c>
      <c r="G1189" t="s">
        <v>53</v>
      </c>
      <c r="H1189" s="2" t="s">
        <v>257</v>
      </c>
      <c r="I1189" s="2"/>
      <c r="J1189" s="38">
        <v>1051464</v>
      </c>
    </row>
    <row r="1190" spans="1:10" hidden="1" x14ac:dyDescent="0.25">
      <c r="A1190" t="s">
        <v>133</v>
      </c>
      <c r="B1190" t="s">
        <v>128</v>
      </c>
      <c r="C1190">
        <v>2020</v>
      </c>
      <c r="D1190" t="s">
        <v>58</v>
      </c>
      <c r="E1190" t="s">
        <v>112</v>
      </c>
      <c r="F1190" t="s">
        <v>117</v>
      </c>
      <c r="G1190" t="s">
        <v>53</v>
      </c>
      <c r="H1190" s="2" t="s">
        <v>258</v>
      </c>
      <c r="I1190" s="2"/>
      <c r="J1190"/>
    </row>
    <row r="1191" spans="1:10" hidden="1" x14ac:dyDescent="0.25">
      <c r="A1191" t="s">
        <v>133</v>
      </c>
      <c r="B1191" t="s">
        <v>128</v>
      </c>
      <c r="C1191">
        <v>2020</v>
      </c>
      <c r="D1191" t="s">
        <v>58</v>
      </c>
      <c r="E1191" t="s">
        <v>112</v>
      </c>
      <c r="F1191" t="s">
        <v>117</v>
      </c>
      <c r="G1191" t="s">
        <v>53</v>
      </c>
      <c r="H1191" s="2" t="s">
        <v>259</v>
      </c>
      <c r="I1191" s="2"/>
      <c r="J1191" s="38">
        <v>27227</v>
      </c>
    </row>
    <row r="1192" spans="1:10" hidden="1" x14ac:dyDescent="0.25">
      <c r="A1192" t="s">
        <v>133</v>
      </c>
      <c r="B1192" t="s">
        <v>128</v>
      </c>
      <c r="C1192">
        <v>2020</v>
      </c>
      <c r="D1192" t="s">
        <v>58</v>
      </c>
      <c r="E1192" t="s">
        <v>112</v>
      </c>
      <c r="F1192" t="s">
        <v>117</v>
      </c>
      <c r="G1192" t="s">
        <v>318</v>
      </c>
      <c r="H1192" t="s">
        <v>180</v>
      </c>
      <c r="J1192" s="38">
        <v>307050</v>
      </c>
    </row>
    <row r="1193" spans="1:10" hidden="1" x14ac:dyDescent="0.25">
      <c r="A1193" t="s">
        <v>133</v>
      </c>
      <c r="B1193" t="s">
        <v>128</v>
      </c>
      <c r="C1193">
        <v>2020</v>
      </c>
      <c r="D1193" t="s">
        <v>58</v>
      </c>
      <c r="E1193" t="s">
        <v>112</v>
      </c>
      <c r="F1193" t="s">
        <v>117</v>
      </c>
      <c r="G1193" t="s">
        <v>319</v>
      </c>
      <c r="H1193" t="s">
        <v>181</v>
      </c>
      <c r="J1193"/>
    </row>
    <row r="1194" spans="1:10" hidden="1" x14ac:dyDescent="0.25">
      <c r="A1194" s="20" t="s">
        <v>133</v>
      </c>
      <c r="B1194" t="s">
        <v>129</v>
      </c>
      <c r="C1194">
        <v>2020</v>
      </c>
      <c r="D1194" t="s">
        <v>58</v>
      </c>
      <c r="E1194" t="s">
        <v>52</v>
      </c>
      <c r="F1194" t="s">
        <v>142</v>
      </c>
      <c r="G1194" t="s">
        <v>206</v>
      </c>
      <c r="H1194" t="s">
        <v>210</v>
      </c>
      <c r="J1194" s="38">
        <v>4168193</v>
      </c>
    </row>
    <row r="1195" spans="1:10" hidden="1" x14ac:dyDescent="0.25">
      <c r="A1195" t="s">
        <v>133</v>
      </c>
      <c r="B1195" t="s">
        <v>129</v>
      </c>
      <c r="C1195">
        <v>2020</v>
      </c>
      <c r="D1195" t="s">
        <v>58</v>
      </c>
      <c r="E1195" t="s">
        <v>52</v>
      </c>
      <c r="F1195" t="s">
        <v>152</v>
      </c>
      <c r="G1195" t="s">
        <v>149</v>
      </c>
      <c r="H1195" t="s">
        <v>211</v>
      </c>
      <c r="J1195"/>
    </row>
    <row r="1196" spans="1:10" hidden="1" x14ac:dyDescent="0.25">
      <c r="A1196" t="s">
        <v>133</v>
      </c>
      <c r="B1196" t="s">
        <v>129</v>
      </c>
      <c r="C1196">
        <v>2020</v>
      </c>
      <c r="D1196" t="s">
        <v>58</v>
      </c>
      <c r="E1196" t="s">
        <v>52</v>
      </c>
      <c r="F1196" t="s">
        <v>152</v>
      </c>
      <c r="G1196" t="s">
        <v>213</v>
      </c>
      <c r="H1196" t="s">
        <v>214</v>
      </c>
      <c r="J1196"/>
    </row>
    <row r="1197" spans="1:10" hidden="1" x14ac:dyDescent="0.25">
      <c r="A1197" t="s">
        <v>133</v>
      </c>
      <c r="B1197" t="s">
        <v>129</v>
      </c>
      <c r="C1197">
        <v>2020</v>
      </c>
      <c r="D1197" t="s">
        <v>58</v>
      </c>
      <c r="E1197" t="s">
        <v>52</v>
      </c>
      <c r="F1197" t="s">
        <v>152</v>
      </c>
      <c r="G1197" t="s">
        <v>217</v>
      </c>
      <c r="H1197" t="s">
        <v>218</v>
      </c>
      <c r="J1197" s="38">
        <v>0</v>
      </c>
    </row>
    <row r="1198" spans="1:10" hidden="1" x14ac:dyDescent="0.25">
      <c r="A1198" t="s">
        <v>133</v>
      </c>
      <c r="B1198" t="s">
        <v>129</v>
      </c>
      <c r="C1198">
        <v>2020</v>
      </c>
      <c r="D1198" t="s">
        <v>58</v>
      </c>
      <c r="E1198" t="s">
        <v>52</v>
      </c>
      <c r="F1198" t="s">
        <v>142</v>
      </c>
      <c r="H1198" t="s">
        <v>224</v>
      </c>
      <c r="J1198"/>
    </row>
    <row r="1199" spans="1:10" hidden="1" x14ac:dyDescent="0.25">
      <c r="A1199" t="s">
        <v>133</v>
      </c>
      <c r="B1199" t="s">
        <v>129</v>
      </c>
      <c r="C1199">
        <v>2020</v>
      </c>
      <c r="D1199" t="s">
        <v>58</v>
      </c>
      <c r="E1199" t="s">
        <v>45</v>
      </c>
      <c r="F1199" t="s">
        <v>46</v>
      </c>
      <c r="G1199" t="s">
        <v>54</v>
      </c>
      <c r="H1199" t="s">
        <v>11</v>
      </c>
      <c r="J1199" s="38">
        <v>1400000</v>
      </c>
    </row>
    <row r="1200" spans="1:10" hidden="1" x14ac:dyDescent="0.25">
      <c r="A1200" t="s">
        <v>133</v>
      </c>
      <c r="B1200" t="s">
        <v>129</v>
      </c>
      <c r="C1200">
        <v>2020</v>
      </c>
      <c r="D1200" t="s">
        <v>58</v>
      </c>
      <c r="E1200" t="s">
        <v>45</v>
      </c>
      <c r="F1200" t="s">
        <v>46</v>
      </c>
      <c r="G1200" t="s">
        <v>54</v>
      </c>
      <c r="H1200" t="s">
        <v>12</v>
      </c>
      <c r="J1200" s="38">
        <v>102854</v>
      </c>
    </row>
    <row r="1201" spans="1:10" hidden="1" x14ac:dyDescent="0.25">
      <c r="A1201" t="s">
        <v>133</v>
      </c>
      <c r="B1201" t="s">
        <v>129</v>
      </c>
      <c r="C1201">
        <v>2020</v>
      </c>
      <c r="D1201" t="s">
        <v>58</v>
      </c>
      <c r="E1201" t="s">
        <v>45</v>
      </c>
      <c r="F1201" t="s">
        <v>46</v>
      </c>
      <c r="G1201" t="s">
        <v>54</v>
      </c>
      <c r="H1201" t="s">
        <v>13</v>
      </c>
      <c r="J1201" s="38">
        <v>125188</v>
      </c>
    </row>
    <row r="1202" spans="1:10" hidden="1" x14ac:dyDescent="0.25">
      <c r="A1202" t="s">
        <v>133</v>
      </c>
      <c r="B1202" t="s">
        <v>129</v>
      </c>
      <c r="C1202">
        <v>2020</v>
      </c>
      <c r="D1202" t="s">
        <v>58</v>
      </c>
      <c r="E1202" t="s">
        <v>45</v>
      </c>
      <c r="F1202" t="s">
        <v>46</v>
      </c>
      <c r="G1202" t="s">
        <v>54</v>
      </c>
      <c r="H1202" t="s">
        <v>14</v>
      </c>
      <c r="J1202" s="38">
        <v>15023</v>
      </c>
    </row>
    <row r="1203" spans="1:10" hidden="1" x14ac:dyDescent="0.25">
      <c r="A1203" t="s">
        <v>133</v>
      </c>
      <c r="B1203" t="s">
        <v>129</v>
      </c>
      <c r="C1203">
        <v>2020</v>
      </c>
      <c r="D1203" t="s">
        <v>58</v>
      </c>
      <c r="E1203" t="s">
        <v>45</v>
      </c>
      <c r="F1203" t="s">
        <v>46</v>
      </c>
      <c r="G1203" t="s">
        <v>54</v>
      </c>
      <c r="H1203" t="s">
        <v>15</v>
      </c>
      <c r="J1203" s="38">
        <v>125188</v>
      </c>
    </row>
    <row r="1204" spans="1:10" hidden="1" x14ac:dyDescent="0.25">
      <c r="A1204" t="s">
        <v>133</v>
      </c>
      <c r="B1204" t="s">
        <v>129</v>
      </c>
      <c r="C1204">
        <v>2020</v>
      </c>
      <c r="D1204" t="s">
        <v>58</v>
      </c>
      <c r="E1204" t="s">
        <v>45</v>
      </c>
      <c r="F1204" t="s">
        <v>46</v>
      </c>
      <c r="G1204" t="s">
        <v>54</v>
      </c>
      <c r="H1204" t="s">
        <v>16</v>
      </c>
      <c r="J1204" s="38">
        <v>58380</v>
      </c>
    </row>
    <row r="1205" spans="1:10" hidden="1" x14ac:dyDescent="0.25">
      <c r="A1205" t="s">
        <v>133</v>
      </c>
      <c r="B1205" t="s">
        <v>129</v>
      </c>
      <c r="C1205">
        <v>2020</v>
      </c>
      <c r="D1205" t="s">
        <v>58</v>
      </c>
      <c r="E1205" t="s">
        <v>45</v>
      </c>
      <c r="F1205" t="s">
        <v>46</v>
      </c>
      <c r="G1205" t="s">
        <v>54</v>
      </c>
      <c r="H1205" t="s">
        <v>17</v>
      </c>
      <c r="J1205" s="38">
        <v>532000</v>
      </c>
    </row>
    <row r="1206" spans="1:10" hidden="1" x14ac:dyDescent="0.25">
      <c r="A1206" t="s">
        <v>133</v>
      </c>
      <c r="B1206" t="s">
        <v>129</v>
      </c>
      <c r="C1206">
        <v>2020</v>
      </c>
      <c r="D1206" t="s">
        <v>58</v>
      </c>
      <c r="E1206" t="s">
        <v>45</v>
      </c>
      <c r="F1206" t="s">
        <v>46</v>
      </c>
      <c r="G1206" t="s">
        <v>54</v>
      </c>
      <c r="H1206" t="s">
        <v>195</v>
      </c>
      <c r="J1206"/>
    </row>
    <row r="1207" spans="1:10" hidden="1" x14ac:dyDescent="0.25">
      <c r="A1207" t="s">
        <v>133</v>
      </c>
      <c r="B1207" t="s">
        <v>129</v>
      </c>
      <c r="C1207">
        <v>2020</v>
      </c>
      <c r="D1207" t="s">
        <v>58</v>
      </c>
      <c r="E1207" t="s">
        <v>45</v>
      </c>
      <c r="F1207" t="s">
        <v>46</v>
      </c>
      <c r="G1207" t="s">
        <v>54</v>
      </c>
      <c r="H1207" t="s">
        <v>18</v>
      </c>
      <c r="J1207" s="38">
        <v>7308</v>
      </c>
    </row>
    <row r="1208" spans="1:10" hidden="1" x14ac:dyDescent="0.25">
      <c r="A1208" t="s">
        <v>133</v>
      </c>
      <c r="B1208" t="s">
        <v>129</v>
      </c>
      <c r="C1208">
        <v>2020</v>
      </c>
      <c r="D1208" t="s">
        <v>58</v>
      </c>
      <c r="E1208" t="s">
        <v>45</v>
      </c>
      <c r="F1208" t="s">
        <v>46</v>
      </c>
      <c r="G1208" t="s">
        <v>54</v>
      </c>
      <c r="H1208" t="s">
        <v>19</v>
      </c>
      <c r="J1208" s="38">
        <v>168000</v>
      </c>
    </row>
    <row r="1209" spans="1:10" hidden="1" x14ac:dyDescent="0.25">
      <c r="A1209" t="s">
        <v>133</v>
      </c>
      <c r="B1209" t="s">
        <v>129</v>
      </c>
      <c r="C1209">
        <v>2020</v>
      </c>
      <c r="D1209" t="s">
        <v>58</v>
      </c>
      <c r="E1209" t="s">
        <v>45</v>
      </c>
      <c r="F1209" t="s">
        <v>46</v>
      </c>
      <c r="G1209" t="s">
        <v>54</v>
      </c>
      <c r="H1209" t="s">
        <v>20</v>
      </c>
      <c r="J1209" s="38">
        <v>56000</v>
      </c>
    </row>
    <row r="1210" spans="1:10" hidden="1" x14ac:dyDescent="0.25">
      <c r="A1210" t="s">
        <v>133</v>
      </c>
      <c r="B1210" t="s">
        <v>129</v>
      </c>
      <c r="C1210">
        <v>2020</v>
      </c>
      <c r="D1210" t="s">
        <v>58</v>
      </c>
      <c r="E1210" t="s">
        <v>45</v>
      </c>
      <c r="F1210" t="s">
        <v>46</v>
      </c>
      <c r="G1210" t="s">
        <v>118</v>
      </c>
      <c r="H1210" t="s">
        <v>119</v>
      </c>
      <c r="J1210" s="38">
        <v>414058</v>
      </c>
    </row>
    <row r="1211" spans="1:10" hidden="1" x14ac:dyDescent="0.25">
      <c r="A1211" t="s">
        <v>133</v>
      </c>
      <c r="B1211" t="s">
        <v>129</v>
      </c>
      <c r="C1211">
        <v>2020</v>
      </c>
      <c r="D1211" t="s">
        <v>58</v>
      </c>
      <c r="E1211" t="s">
        <v>45</v>
      </c>
      <c r="F1211" t="s">
        <v>46</v>
      </c>
      <c r="G1211" t="s">
        <v>109</v>
      </c>
      <c r="H1211" t="s">
        <v>219</v>
      </c>
      <c r="J1211"/>
    </row>
    <row r="1212" spans="1:10" hidden="1" x14ac:dyDescent="0.25">
      <c r="A1212" t="s">
        <v>133</v>
      </c>
      <c r="B1212" t="s">
        <v>129</v>
      </c>
      <c r="C1212">
        <v>2020</v>
      </c>
      <c r="D1212" t="s">
        <v>58</v>
      </c>
      <c r="E1212" t="s">
        <v>45</v>
      </c>
      <c r="F1212" t="s">
        <v>46</v>
      </c>
      <c r="G1212" t="s">
        <v>109</v>
      </c>
      <c r="H1212" t="s">
        <v>220</v>
      </c>
      <c r="J1212"/>
    </row>
    <row r="1213" spans="1:10" hidden="1" x14ac:dyDescent="0.25">
      <c r="A1213" t="s">
        <v>133</v>
      </c>
      <c r="B1213" t="s">
        <v>129</v>
      </c>
      <c r="C1213">
        <v>2020</v>
      </c>
      <c r="D1213" t="s">
        <v>58</v>
      </c>
      <c r="E1213" t="s">
        <v>45</v>
      </c>
      <c r="F1213" t="s">
        <v>46</v>
      </c>
      <c r="G1213" t="s">
        <v>109</v>
      </c>
      <c r="H1213" t="s">
        <v>260</v>
      </c>
      <c r="J1213"/>
    </row>
    <row r="1214" spans="1:10" hidden="1" x14ac:dyDescent="0.25">
      <c r="A1214" t="s">
        <v>133</v>
      </c>
      <c r="B1214" t="s">
        <v>129</v>
      </c>
      <c r="C1214">
        <v>2020</v>
      </c>
      <c r="D1214" t="s">
        <v>58</v>
      </c>
      <c r="E1214" t="s">
        <v>45</v>
      </c>
      <c r="F1214" t="s">
        <v>46</v>
      </c>
      <c r="G1214" t="s">
        <v>55</v>
      </c>
      <c r="H1214" t="s">
        <v>22</v>
      </c>
      <c r="J1214" s="38">
        <v>800000</v>
      </c>
    </row>
    <row r="1215" spans="1:10" hidden="1" x14ac:dyDescent="0.25">
      <c r="A1215" t="s">
        <v>133</v>
      </c>
      <c r="B1215" t="s">
        <v>129</v>
      </c>
      <c r="C1215">
        <v>2020</v>
      </c>
      <c r="D1215" t="s">
        <v>58</v>
      </c>
      <c r="E1215" t="s">
        <v>45</v>
      </c>
      <c r="F1215" t="s">
        <v>46</v>
      </c>
      <c r="G1215" t="s">
        <v>47</v>
      </c>
      <c r="H1215" t="s">
        <v>238</v>
      </c>
      <c r="J1215"/>
    </row>
    <row r="1216" spans="1:10" hidden="1" x14ac:dyDescent="0.25">
      <c r="A1216" t="s">
        <v>133</v>
      </c>
      <c r="B1216" t="s">
        <v>129</v>
      </c>
      <c r="C1216">
        <v>2020</v>
      </c>
      <c r="D1216" t="s">
        <v>58</v>
      </c>
      <c r="E1216" t="s">
        <v>45</v>
      </c>
      <c r="F1216" t="s">
        <v>46</v>
      </c>
      <c r="G1216" t="s">
        <v>47</v>
      </c>
      <c r="H1216" t="s">
        <v>239</v>
      </c>
      <c r="J1216" s="38">
        <v>159990</v>
      </c>
    </row>
    <row r="1217" spans="1:10" hidden="1" x14ac:dyDescent="0.25">
      <c r="A1217" t="s">
        <v>133</v>
      </c>
      <c r="B1217" t="s">
        <v>129</v>
      </c>
      <c r="C1217">
        <v>2020</v>
      </c>
      <c r="D1217" t="s">
        <v>58</v>
      </c>
      <c r="E1217" t="s">
        <v>45</v>
      </c>
      <c r="F1217" t="s">
        <v>46</v>
      </c>
      <c r="G1217" t="s">
        <v>182</v>
      </c>
      <c r="H1217" t="s">
        <v>240</v>
      </c>
      <c r="J1217"/>
    </row>
    <row r="1218" spans="1:10" hidden="1" x14ac:dyDescent="0.25">
      <c r="A1218" t="s">
        <v>133</v>
      </c>
      <c r="B1218" t="s">
        <v>129</v>
      </c>
      <c r="C1218">
        <v>2020</v>
      </c>
      <c r="D1218" t="s">
        <v>58</v>
      </c>
      <c r="E1218" t="s">
        <v>45</v>
      </c>
      <c r="F1218" t="s">
        <v>46</v>
      </c>
      <c r="G1218" t="s">
        <v>182</v>
      </c>
      <c r="H1218" t="s">
        <v>241</v>
      </c>
      <c r="J1218"/>
    </row>
    <row r="1219" spans="1:10" hidden="1" x14ac:dyDescent="0.25">
      <c r="A1219" t="s">
        <v>133</v>
      </c>
      <c r="B1219" t="s">
        <v>129</v>
      </c>
      <c r="C1219">
        <v>2020</v>
      </c>
      <c r="D1219" t="s">
        <v>58</v>
      </c>
      <c r="E1219" t="s">
        <v>45</v>
      </c>
      <c r="F1219" t="s">
        <v>46</v>
      </c>
      <c r="G1219" t="s">
        <v>182</v>
      </c>
      <c r="H1219" t="s">
        <v>242</v>
      </c>
      <c r="J1219"/>
    </row>
    <row r="1220" spans="1:10" hidden="1" x14ac:dyDescent="0.25">
      <c r="A1220" t="s">
        <v>133</v>
      </c>
      <c r="B1220" t="s">
        <v>129</v>
      </c>
      <c r="C1220">
        <v>2020</v>
      </c>
      <c r="D1220" t="s">
        <v>58</v>
      </c>
      <c r="E1220" t="s">
        <v>45</v>
      </c>
      <c r="F1220" t="s">
        <v>46</v>
      </c>
      <c r="G1220" t="s">
        <v>182</v>
      </c>
      <c r="H1220" t="s">
        <v>243</v>
      </c>
      <c r="J1220"/>
    </row>
    <row r="1221" spans="1:10" hidden="1" x14ac:dyDescent="0.25">
      <c r="A1221" t="s">
        <v>133</v>
      </c>
      <c r="B1221" t="s">
        <v>129</v>
      </c>
      <c r="C1221">
        <v>2020</v>
      </c>
      <c r="D1221" t="s">
        <v>58</v>
      </c>
      <c r="E1221" t="s">
        <v>45</v>
      </c>
      <c r="F1221" t="s">
        <v>46</v>
      </c>
      <c r="G1221" t="s">
        <v>253</v>
      </c>
      <c r="H1221" s="2" t="s">
        <v>244</v>
      </c>
      <c r="I1221" s="2"/>
      <c r="J1221"/>
    </row>
    <row r="1222" spans="1:10" hidden="1" x14ac:dyDescent="0.25">
      <c r="A1222" t="s">
        <v>133</v>
      </c>
      <c r="B1222" t="s">
        <v>129</v>
      </c>
      <c r="C1222">
        <v>2020</v>
      </c>
      <c r="D1222" t="s">
        <v>58</v>
      </c>
      <c r="E1222" t="s">
        <v>45</v>
      </c>
      <c r="F1222" t="s">
        <v>46</v>
      </c>
      <c r="G1222" t="s">
        <v>221</v>
      </c>
      <c r="H1222" s="2" t="s">
        <v>245</v>
      </c>
      <c r="I1222" s="2"/>
      <c r="J1222"/>
    </row>
    <row r="1223" spans="1:10" hidden="1" x14ac:dyDescent="0.25">
      <c r="A1223" t="s">
        <v>133</v>
      </c>
      <c r="B1223" t="s">
        <v>129</v>
      </c>
      <c r="C1223">
        <v>2020</v>
      </c>
      <c r="D1223" t="s">
        <v>58</v>
      </c>
      <c r="E1223" t="s">
        <v>45</v>
      </c>
      <c r="F1223" t="s">
        <v>46</v>
      </c>
      <c r="G1223" t="s">
        <v>49</v>
      </c>
      <c r="H1223" s="2" t="s">
        <v>246</v>
      </c>
      <c r="I1223" s="2"/>
      <c r="J1223"/>
    </row>
    <row r="1224" spans="1:10" hidden="1" x14ac:dyDescent="0.25">
      <c r="A1224" t="s">
        <v>133</v>
      </c>
      <c r="B1224" t="s">
        <v>129</v>
      </c>
      <c r="C1224">
        <v>2020</v>
      </c>
      <c r="D1224" t="s">
        <v>58</v>
      </c>
      <c r="E1224" t="s">
        <v>45</v>
      </c>
      <c r="F1224" t="s">
        <v>46</v>
      </c>
      <c r="G1224" t="s">
        <v>49</v>
      </c>
      <c r="H1224" s="2" t="s">
        <v>247</v>
      </c>
      <c r="I1224" s="2"/>
      <c r="J1224"/>
    </row>
    <row r="1225" spans="1:10" hidden="1" x14ac:dyDescent="0.25">
      <c r="A1225" t="s">
        <v>133</v>
      </c>
      <c r="B1225" t="s">
        <v>129</v>
      </c>
      <c r="C1225">
        <v>2020</v>
      </c>
      <c r="D1225" t="s">
        <v>58</v>
      </c>
      <c r="E1225" t="s">
        <v>45</v>
      </c>
      <c r="F1225" t="s">
        <v>46</v>
      </c>
      <c r="G1225" t="s">
        <v>49</v>
      </c>
      <c r="H1225" s="2" t="s">
        <v>248</v>
      </c>
      <c r="I1225" s="2"/>
      <c r="J1225"/>
    </row>
    <row r="1226" spans="1:10" hidden="1" x14ac:dyDescent="0.25">
      <c r="A1226" t="s">
        <v>133</v>
      </c>
      <c r="B1226" t="s">
        <v>129</v>
      </c>
      <c r="C1226">
        <v>2020</v>
      </c>
      <c r="D1226" t="s">
        <v>58</v>
      </c>
      <c r="E1226" t="s">
        <v>45</v>
      </c>
      <c r="F1226" t="s">
        <v>46</v>
      </c>
      <c r="G1226" t="s">
        <v>49</v>
      </c>
      <c r="H1226" s="2" t="s">
        <v>249</v>
      </c>
      <c r="I1226" s="2"/>
      <c r="J1226"/>
    </row>
    <row r="1227" spans="1:10" hidden="1" x14ac:dyDescent="0.25">
      <c r="A1227" t="s">
        <v>133</v>
      </c>
      <c r="B1227" t="s">
        <v>129</v>
      </c>
      <c r="C1227">
        <v>2020</v>
      </c>
      <c r="D1227" t="s">
        <v>58</v>
      </c>
      <c r="E1227" t="s">
        <v>45</v>
      </c>
      <c r="F1227" t="s">
        <v>46</v>
      </c>
      <c r="G1227" t="s">
        <v>49</v>
      </c>
      <c r="H1227" s="2" t="s">
        <v>250</v>
      </c>
      <c r="I1227" s="2"/>
      <c r="J1227"/>
    </row>
    <row r="1228" spans="1:10" hidden="1" x14ac:dyDescent="0.25">
      <c r="A1228" t="s">
        <v>133</v>
      </c>
      <c r="B1228" t="s">
        <v>129</v>
      </c>
      <c r="C1228">
        <v>2020</v>
      </c>
      <c r="D1228" t="s">
        <v>58</v>
      </c>
      <c r="E1228" t="s">
        <v>45</v>
      </c>
      <c r="F1228" t="s">
        <v>46</v>
      </c>
      <c r="G1228" t="s">
        <v>49</v>
      </c>
      <c r="H1228" s="2" t="s">
        <v>251</v>
      </c>
      <c r="I1228" s="2"/>
      <c r="J1228"/>
    </row>
    <row r="1229" spans="1:10" hidden="1" x14ac:dyDescent="0.25">
      <c r="A1229" t="s">
        <v>133</v>
      </c>
      <c r="B1229" t="s">
        <v>129</v>
      </c>
      <c r="C1229">
        <v>2020</v>
      </c>
      <c r="D1229" t="s">
        <v>58</v>
      </c>
      <c r="E1229" t="s">
        <v>45</v>
      </c>
      <c r="F1229" t="s">
        <v>46</v>
      </c>
      <c r="G1229" t="s">
        <v>49</v>
      </c>
      <c r="H1229" s="2" t="s">
        <v>252</v>
      </c>
      <c r="I1229" s="2"/>
      <c r="J1229"/>
    </row>
    <row r="1230" spans="1:10" hidden="1" x14ac:dyDescent="0.25">
      <c r="A1230" t="s">
        <v>133</v>
      </c>
      <c r="B1230" t="s">
        <v>129</v>
      </c>
      <c r="C1230">
        <v>2020</v>
      </c>
      <c r="D1230" t="s">
        <v>58</v>
      </c>
      <c r="E1230" t="s">
        <v>45</v>
      </c>
      <c r="F1230" t="s">
        <v>50</v>
      </c>
      <c r="G1230" t="s">
        <v>56</v>
      </c>
      <c r="H1230" t="s">
        <v>124</v>
      </c>
      <c r="J1230" s="38">
        <v>76516</v>
      </c>
    </row>
    <row r="1231" spans="1:10" hidden="1" x14ac:dyDescent="0.25">
      <c r="A1231" t="s">
        <v>133</v>
      </c>
      <c r="B1231" t="s">
        <v>129</v>
      </c>
      <c r="C1231">
        <v>2020</v>
      </c>
      <c r="D1231" t="s">
        <v>58</v>
      </c>
      <c r="E1231" t="s">
        <v>45</v>
      </c>
      <c r="F1231" t="s">
        <v>50</v>
      </c>
      <c r="G1231" t="s">
        <v>56</v>
      </c>
      <c r="H1231" t="s">
        <v>98</v>
      </c>
      <c r="J1231" s="38">
        <v>29093.200000000001</v>
      </c>
    </row>
    <row r="1232" spans="1:10" hidden="1" x14ac:dyDescent="0.25">
      <c r="A1232" t="s">
        <v>133</v>
      </c>
      <c r="B1232" t="s">
        <v>129</v>
      </c>
      <c r="C1232">
        <v>2020</v>
      </c>
      <c r="D1232" t="s">
        <v>58</v>
      </c>
      <c r="E1232" t="s">
        <v>45</v>
      </c>
      <c r="F1232" t="s">
        <v>50</v>
      </c>
      <c r="G1232" t="s">
        <v>56</v>
      </c>
      <c r="H1232" t="s">
        <v>193</v>
      </c>
      <c r="J1232" s="38">
        <v>86126</v>
      </c>
    </row>
    <row r="1233" spans="1:10" hidden="1" x14ac:dyDescent="0.25">
      <c r="A1233" t="s">
        <v>133</v>
      </c>
      <c r="B1233" t="s">
        <v>129</v>
      </c>
      <c r="C1233">
        <v>2020</v>
      </c>
      <c r="D1233" t="s">
        <v>58</v>
      </c>
      <c r="E1233" t="s">
        <v>45</v>
      </c>
      <c r="F1233" t="s">
        <v>50</v>
      </c>
      <c r="G1233" t="s">
        <v>101</v>
      </c>
      <c r="H1233" t="s">
        <v>99</v>
      </c>
      <c r="J1233" s="38">
        <v>39702.68</v>
      </c>
    </row>
    <row r="1234" spans="1:10" hidden="1" x14ac:dyDescent="0.25">
      <c r="A1234" t="s">
        <v>133</v>
      </c>
      <c r="B1234" t="s">
        <v>129</v>
      </c>
      <c r="C1234">
        <v>2020</v>
      </c>
      <c r="D1234" t="s">
        <v>58</v>
      </c>
      <c r="E1234" t="s">
        <v>45</v>
      </c>
      <c r="F1234" t="s">
        <v>50</v>
      </c>
      <c r="G1234" t="s">
        <v>101</v>
      </c>
      <c r="H1234" s="2" t="s">
        <v>255</v>
      </c>
      <c r="I1234" s="2"/>
      <c r="J1234" s="38">
        <v>6410</v>
      </c>
    </row>
    <row r="1235" spans="1:10" hidden="1" x14ac:dyDescent="0.25">
      <c r="A1235" t="s">
        <v>133</v>
      </c>
      <c r="B1235" t="s">
        <v>129</v>
      </c>
      <c r="C1235">
        <v>2020</v>
      </c>
      <c r="D1235" t="s">
        <v>58</v>
      </c>
      <c r="E1235" t="s">
        <v>45</v>
      </c>
      <c r="F1235" t="s">
        <v>50</v>
      </c>
      <c r="G1235" t="s">
        <v>101</v>
      </c>
      <c r="H1235" s="2" t="s">
        <v>254</v>
      </c>
      <c r="I1235" s="2"/>
      <c r="J1235"/>
    </row>
    <row r="1236" spans="1:10" hidden="1" x14ac:dyDescent="0.25">
      <c r="A1236" t="s">
        <v>133</v>
      </c>
      <c r="B1236" t="s">
        <v>129</v>
      </c>
      <c r="C1236">
        <v>2020</v>
      </c>
      <c r="D1236" t="s">
        <v>58</v>
      </c>
      <c r="E1236" t="s">
        <v>45</v>
      </c>
      <c r="F1236" t="s">
        <v>50</v>
      </c>
      <c r="G1236" t="s">
        <v>101</v>
      </c>
      <c r="H1236" s="2" t="s">
        <v>236</v>
      </c>
      <c r="I1236" s="2"/>
      <c r="J1236"/>
    </row>
    <row r="1237" spans="1:10" hidden="1" x14ac:dyDescent="0.25">
      <c r="A1237" t="s">
        <v>133</v>
      </c>
      <c r="B1237" t="s">
        <v>129</v>
      </c>
      <c r="C1237">
        <v>2020</v>
      </c>
      <c r="D1237" t="s">
        <v>58</v>
      </c>
      <c r="E1237" t="s">
        <v>45</v>
      </c>
      <c r="F1237" t="s">
        <v>50</v>
      </c>
      <c r="G1237" t="s">
        <v>101</v>
      </c>
      <c r="H1237" t="s">
        <v>30</v>
      </c>
      <c r="J1237" s="38">
        <v>6438.35</v>
      </c>
    </row>
    <row r="1238" spans="1:10" hidden="1" x14ac:dyDescent="0.25">
      <c r="A1238" t="s">
        <v>133</v>
      </c>
      <c r="B1238" t="s">
        <v>129</v>
      </c>
      <c r="C1238">
        <v>2020</v>
      </c>
      <c r="D1238" t="s">
        <v>58</v>
      </c>
      <c r="E1238" t="s">
        <v>112</v>
      </c>
      <c r="F1238" t="s">
        <v>117</v>
      </c>
      <c r="G1238" t="s">
        <v>53</v>
      </c>
      <c r="H1238" s="2" t="s">
        <v>256</v>
      </c>
      <c r="I1238" s="2"/>
      <c r="J1238"/>
    </row>
    <row r="1239" spans="1:10" hidden="1" x14ac:dyDescent="0.25">
      <c r="A1239" t="s">
        <v>133</v>
      </c>
      <c r="B1239" t="s">
        <v>129</v>
      </c>
      <c r="C1239">
        <v>2020</v>
      </c>
      <c r="D1239" t="s">
        <v>58</v>
      </c>
      <c r="E1239" t="s">
        <v>112</v>
      </c>
      <c r="F1239" t="s">
        <v>117</v>
      </c>
      <c r="G1239" t="s">
        <v>53</v>
      </c>
      <c r="H1239" s="2" t="s">
        <v>257</v>
      </c>
      <c r="I1239" s="2"/>
      <c r="J1239" s="38">
        <f>+J1194*17%</f>
        <v>708592.81</v>
      </c>
    </row>
    <row r="1240" spans="1:10" hidden="1" x14ac:dyDescent="0.25">
      <c r="A1240" t="s">
        <v>133</v>
      </c>
      <c r="B1240" t="s">
        <v>129</v>
      </c>
      <c r="C1240">
        <v>2020</v>
      </c>
      <c r="D1240" t="s">
        <v>58</v>
      </c>
      <c r="E1240" t="s">
        <v>112</v>
      </c>
      <c r="F1240" t="s">
        <v>117</v>
      </c>
      <c r="G1240" t="s">
        <v>53</v>
      </c>
      <c r="H1240" s="2" t="s">
        <v>258</v>
      </c>
      <c r="I1240" s="2"/>
      <c r="J1240"/>
    </row>
    <row r="1241" spans="1:10" hidden="1" x14ac:dyDescent="0.25">
      <c r="A1241" t="s">
        <v>133</v>
      </c>
      <c r="B1241" t="s">
        <v>129</v>
      </c>
      <c r="C1241">
        <v>2020</v>
      </c>
      <c r="D1241" t="s">
        <v>58</v>
      </c>
      <c r="E1241" t="s">
        <v>112</v>
      </c>
      <c r="F1241" t="s">
        <v>117</v>
      </c>
      <c r="G1241" t="s">
        <v>53</v>
      </c>
      <c r="H1241" s="2" t="s">
        <v>259</v>
      </c>
      <c r="I1241" s="2"/>
      <c r="J1241" s="38">
        <v>0</v>
      </c>
    </row>
    <row r="1242" spans="1:10" hidden="1" x14ac:dyDescent="0.25">
      <c r="A1242" t="s">
        <v>133</v>
      </c>
      <c r="B1242" t="s">
        <v>129</v>
      </c>
      <c r="C1242">
        <v>2020</v>
      </c>
      <c r="D1242" t="s">
        <v>58</v>
      </c>
      <c r="E1242" t="s">
        <v>112</v>
      </c>
      <c r="F1242" t="s">
        <v>117</v>
      </c>
      <c r="G1242" t="s">
        <v>53</v>
      </c>
      <c r="H1242" t="s">
        <v>180</v>
      </c>
      <c r="J1242" s="38">
        <v>0</v>
      </c>
    </row>
    <row r="1243" spans="1:10" hidden="1" x14ac:dyDescent="0.25">
      <c r="A1243" t="s">
        <v>133</v>
      </c>
      <c r="B1243" t="s">
        <v>129</v>
      </c>
      <c r="C1243">
        <v>2020</v>
      </c>
      <c r="D1243" t="s">
        <v>58</v>
      </c>
      <c r="E1243" t="s">
        <v>112</v>
      </c>
      <c r="F1243" t="s">
        <v>117</v>
      </c>
      <c r="G1243" t="s">
        <v>53</v>
      </c>
      <c r="H1243" t="s">
        <v>181</v>
      </c>
      <c r="J1243"/>
    </row>
    <row r="1244" spans="1:10" hidden="1" x14ac:dyDescent="0.25">
      <c r="A1244" s="20" t="s">
        <v>134</v>
      </c>
      <c r="B1244" t="s">
        <v>128</v>
      </c>
      <c r="C1244">
        <v>2020</v>
      </c>
      <c r="D1244" t="s">
        <v>58</v>
      </c>
      <c r="E1244" t="s">
        <v>52</v>
      </c>
      <c r="F1244" t="s">
        <v>142</v>
      </c>
      <c r="G1244" t="s">
        <v>206</v>
      </c>
      <c r="H1244" t="s">
        <v>210</v>
      </c>
      <c r="J1244">
        <v>11974135</v>
      </c>
    </row>
    <row r="1245" spans="1:10" hidden="1" x14ac:dyDescent="0.25">
      <c r="A1245" t="s">
        <v>134</v>
      </c>
      <c r="B1245" t="s">
        <v>128</v>
      </c>
      <c r="C1245">
        <v>2020</v>
      </c>
      <c r="D1245" t="s">
        <v>58</v>
      </c>
      <c r="E1245" t="s">
        <v>52</v>
      </c>
      <c r="F1245" t="s">
        <v>152</v>
      </c>
      <c r="G1245" t="s">
        <v>149</v>
      </c>
      <c r="H1245" t="s">
        <v>211</v>
      </c>
      <c r="J1245"/>
    </row>
    <row r="1246" spans="1:10" hidden="1" x14ac:dyDescent="0.25">
      <c r="A1246" t="s">
        <v>134</v>
      </c>
      <c r="B1246" t="s">
        <v>128</v>
      </c>
      <c r="C1246">
        <v>2020</v>
      </c>
      <c r="D1246" t="s">
        <v>58</v>
      </c>
      <c r="E1246" t="s">
        <v>52</v>
      </c>
      <c r="F1246" t="s">
        <v>152</v>
      </c>
      <c r="G1246" t="s">
        <v>213</v>
      </c>
      <c r="H1246" t="s">
        <v>214</v>
      </c>
      <c r="J1246"/>
    </row>
    <row r="1247" spans="1:10" hidden="1" x14ac:dyDescent="0.25">
      <c r="A1247" t="s">
        <v>134</v>
      </c>
      <c r="B1247" t="s">
        <v>128</v>
      </c>
      <c r="C1247">
        <v>2020</v>
      </c>
      <c r="D1247" t="s">
        <v>58</v>
      </c>
      <c r="E1247" t="s">
        <v>52</v>
      </c>
      <c r="F1247" t="s">
        <v>152</v>
      </c>
      <c r="G1247" t="s">
        <v>217</v>
      </c>
      <c r="H1247" t="s">
        <v>218</v>
      </c>
      <c r="J1247" s="38">
        <v>115982</v>
      </c>
    </row>
    <row r="1248" spans="1:10" hidden="1" x14ac:dyDescent="0.25">
      <c r="A1248" t="s">
        <v>134</v>
      </c>
      <c r="B1248" t="s">
        <v>128</v>
      </c>
      <c r="C1248">
        <v>2020</v>
      </c>
      <c r="D1248" t="s">
        <v>58</v>
      </c>
      <c r="E1248" t="s">
        <v>52</v>
      </c>
      <c r="F1248" t="s">
        <v>142</v>
      </c>
      <c r="H1248" t="s">
        <v>224</v>
      </c>
      <c r="J1248"/>
    </row>
    <row r="1249" spans="1:10" hidden="1" x14ac:dyDescent="0.25">
      <c r="A1249" t="s">
        <v>134</v>
      </c>
      <c r="B1249" t="s">
        <v>128</v>
      </c>
      <c r="C1249">
        <v>2020</v>
      </c>
      <c r="D1249" t="s">
        <v>58</v>
      </c>
      <c r="E1249" t="s">
        <v>45</v>
      </c>
      <c r="F1249" t="s">
        <v>46</v>
      </c>
      <c r="G1249" t="s">
        <v>54</v>
      </c>
      <c r="H1249" t="s">
        <v>11</v>
      </c>
      <c r="J1249" s="38">
        <v>880000</v>
      </c>
    </row>
    <row r="1250" spans="1:10" hidden="1" x14ac:dyDescent="0.25">
      <c r="A1250" t="s">
        <v>134</v>
      </c>
      <c r="B1250" t="s">
        <v>128</v>
      </c>
      <c r="C1250">
        <v>2020</v>
      </c>
      <c r="D1250" t="s">
        <v>58</v>
      </c>
      <c r="E1250" t="s">
        <v>45</v>
      </c>
      <c r="F1250" t="s">
        <v>46</v>
      </c>
      <c r="G1250" t="s">
        <v>54</v>
      </c>
      <c r="H1250" t="s">
        <v>12</v>
      </c>
      <c r="J1250" s="38">
        <v>102854</v>
      </c>
    </row>
    <row r="1251" spans="1:10" hidden="1" x14ac:dyDescent="0.25">
      <c r="A1251" t="s">
        <v>134</v>
      </c>
      <c r="B1251" t="s">
        <v>128</v>
      </c>
      <c r="C1251">
        <v>2020</v>
      </c>
      <c r="D1251" t="s">
        <v>58</v>
      </c>
      <c r="E1251" t="s">
        <v>45</v>
      </c>
      <c r="F1251" t="s">
        <v>46</v>
      </c>
      <c r="G1251" t="s">
        <v>54</v>
      </c>
      <c r="H1251" t="s">
        <v>13</v>
      </c>
      <c r="J1251" s="38">
        <v>81872</v>
      </c>
    </row>
    <row r="1252" spans="1:10" hidden="1" x14ac:dyDescent="0.25">
      <c r="A1252" t="s">
        <v>134</v>
      </c>
      <c r="B1252" t="s">
        <v>128</v>
      </c>
      <c r="C1252">
        <v>2020</v>
      </c>
      <c r="D1252" t="s">
        <v>58</v>
      </c>
      <c r="E1252" t="s">
        <v>45</v>
      </c>
      <c r="F1252" t="s">
        <v>46</v>
      </c>
      <c r="G1252" t="s">
        <v>54</v>
      </c>
      <c r="H1252" t="s">
        <v>14</v>
      </c>
      <c r="J1252" s="38">
        <v>9825</v>
      </c>
    </row>
    <row r="1253" spans="1:10" hidden="1" x14ac:dyDescent="0.25">
      <c r="A1253" t="s">
        <v>134</v>
      </c>
      <c r="B1253" t="s">
        <v>128</v>
      </c>
      <c r="C1253">
        <v>2020</v>
      </c>
      <c r="D1253" t="s">
        <v>58</v>
      </c>
      <c r="E1253" t="s">
        <v>45</v>
      </c>
      <c r="F1253" t="s">
        <v>46</v>
      </c>
      <c r="G1253" t="s">
        <v>54</v>
      </c>
      <c r="H1253" t="s">
        <v>15</v>
      </c>
      <c r="J1253" s="38">
        <v>81872</v>
      </c>
    </row>
    <row r="1254" spans="1:10" hidden="1" x14ac:dyDescent="0.25">
      <c r="A1254" t="s">
        <v>134</v>
      </c>
      <c r="B1254" t="s">
        <v>128</v>
      </c>
      <c r="C1254">
        <v>2020</v>
      </c>
      <c r="D1254" t="s">
        <v>58</v>
      </c>
      <c r="E1254" t="s">
        <v>45</v>
      </c>
      <c r="F1254" t="s">
        <v>46</v>
      </c>
      <c r="G1254" t="s">
        <v>54</v>
      </c>
      <c r="H1254" t="s">
        <v>16</v>
      </c>
      <c r="J1254" s="38">
        <v>36696</v>
      </c>
    </row>
    <row r="1255" spans="1:10" hidden="1" x14ac:dyDescent="0.25">
      <c r="A1255" t="s">
        <v>134</v>
      </c>
      <c r="B1255" t="s">
        <v>128</v>
      </c>
      <c r="C1255">
        <v>2020</v>
      </c>
      <c r="D1255" t="s">
        <v>58</v>
      </c>
      <c r="E1255" t="s">
        <v>45</v>
      </c>
      <c r="F1255" t="s">
        <v>46</v>
      </c>
      <c r="G1255" t="s">
        <v>54</v>
      </c>
      <c r="H1255" t="s">
        <v>17</v>
      </c>
      <c r="J1255" s="38">
        <v>584000</v>
      </c>
    </row>
    <row r="1256" spans="1:10" hidden="1" x14ac:dyDescent="0.25">
      <c r="A1256" t="s">
        <v>134</v>
      </c>
      <c r="B1256" t="s">
        <v>128</v>
      </c>
      <c r="C1256">
        <v>2020</v>
      </c>
      <c r="D1256" t="s">
        <v>58</v>
      </c>
      <c r="E1256" t="s">
        <v>45</v>
      </c>
      <c r="F1256" t="s">
        <v>46</v>
      </c>
      <c r="G1256" t="s">
        <v>54</v>
      </c>
      <c r="H1256" t="s">
        <v>195</v>
      </c>
      <c r="J1256"/>
    </row>
    <row r="1257" spans="1:10" hidden="1" x14ac:dyDescent="0.25">
      <c r="A1257" t="s">
        <v>134</v>
      </c>
      <c r="B1257" t="s">
        <v>128</v>
      </c>
      <c r="C1257">
        <v>2020</v>
      </c>
      <c r="D1257" t="s">
        <v>58</v>
      </c>
      <c r="E1257" t="s">
        <v>45</v>
      </c>
      <c r="F1257" t="s">
        <v>46</v>
      </c>
      <c r="G1257" t="s">
        <v>54</v>
      </c>
      <c r="H1257" t="s">
        <v>18</v>
      </c>
      <c r="J1257" s="38">
        <v>4594</v>
      </c>
    </row>
    <row r="1258" spans="1:10" hidden="1" x14ac:dyDescent="0.25">
      <c r="A1258" t="s">
        <v>134</v>
      </c>
      <c r="B1258" t="s">
        <v>128</v>
      </c>
      <c r="C1258">
        <v>2020</v>
      </c>
      <c r="D1258" t="s">
        <v>58</v>
      </c>
      <c r="E1258" t="s">
        <v>45</v>
      </c>
      <c r="F1258" t="s">
        <v>46</v>
      </c>
      <c r="G1258" t="s">
        <v>54</v>
      </c>
      <c r="H1258" t="s">
        <v>19</v>
      </c>
      <c r="J1258" s="38">
        <v>105600</v>
      </c>
    </row>
    <row r="1259" spans="1:10" hidden="1" x14ac:dyDescent="0.25">
      <c r="A1259" t="s">
        <v>134</v>
      </c>
      <c r="B1259" t="s">
        <v>128</v>
      </c>
      <c r="C1259">
        <v>2020</v>
      </c>
      <c r="D1259" t="s">
        <v>58</v>
      </c>
      <c r="E1259" t="s">
        <v>45</v>
      </c>
      <c r="F1259" t="s">
        <v>46</v>
      </c>
      <c r="G1259" t="s">
        <v>54</v>
      </c>
      <c r="H1259" t="s">
        <v>20</v>
      </c>
      <c r="J1259" s="38">
        <v>35200</v>
      </c>
    </row>
    <row r="1260" spans="1:10" hidden="1" x14ac:dyDescent="0.25">
      <c r="A1260" t="s">
        <v>134</v>
      </c>
      <c r="B1260" t="s">
        <v>128</v>
      </c>
      <c r="C1260">
        <v>2020</v>
      </c>
      <c r="D1260" t="s">
        <v>58</v>
      </c>
      <c r="E1260" t="s">
        <v>45</v>
      </c>
      <c r="F1260" t="s">
        <v>46</v>
      </c>
      <c r="G1260" t="s">
        <v>118</v>
      </c>
      <c r="H1260" t="s">
        <v>119</v>
      </c>
      <c r="J1260" s="38">
        <v>414058</v>
      </c>
    </row>
    <row r="1261" spans="1:10" hidden="1" x14ac:dyDescent="0.25">
      <c r="A1261" t="s">
        <v>134</v>
      </c>
      <c r="B1261" t="s">
        <v>128</v>
      </c>
      <c r="C1261">
        <v>2020</v>
      </c>
      <c r="D1261" t="s">
        <v>58</v>
      </c>
      <c r="E1261" t="s">
        <v>45</v>
      </c>
      <c r="F1261" t="s">
        <v>46</v>
      </c>
      <c r="G1261" t="s">
        <v>109</v>
      </c>
      <c r="H1261" t="s">
        <v>219</v>
      </c>
      <c r="J1261"/>
    </row>
    <row r="1262" spans="1:10" hidden="1" x14ac:dyDescent="0.25">
      <c r="A1262" t="s">
        <v>134</v>
      </c>
      <c r="B1262" t="s">
        <v>128</v>
      </c>
      <c r="C1262">
        <v>2020</v>
      </c>
      <c r="D1262" t="s">
        <v>58</v>
      </c>
      <c r="E1262" t="s">
        <v>45</v>
      </c>
      <c r="F1262" t="s">
        <v>46</v>
      </c>
      <c r="G1262" t="s">
        <v>109</v>
      </c>
      <c r="H1262" t="s">
        <v>220</v>
      </c>
      <c r="J1262"/>
    </row>
    <row r="1263" spans="1:10" hidden="1" x14ac:dyDescent="0.25">
      <c r="A1263" t="s">
        <v>134</v>
      </c>
      <c r="B1263" t="s">
        <v>128</v>
      </c>
      <c r="C1263">
        <v>2020</v>
      </c>
      <c r="D1263" t="s">
        <v>58</v>
      </c>
      <c r="E1263" t="s">
        <v>45</v>
      </c>
      <c r="F1263" t="s">
        <v>46</v>
      </c>
      <c r="G1263" t="s">
        <v>109</v>
      </c>
      <c r="H1263" t="s">
        <v>260</v>
      </c>
      <c r="J1263"/>
    </row>
    <row r="1264" spans="1:10" hidden="1" x14ac:dyDescent="0.25">
      <c r="A1264" t="s">
        <v>134</v>
      </c>
      <c r="B1264" t="s">
        <v>128</v>
      </c>
      <c r="C1264">
        <v>2020</v>
      </c>
      <c r="D1264" t="s">
        <v>58</v>
      </c>
      <c r="E1264" t="s">
        <v>45</v>
      </c>
      <c r="F1264" t="s">
        <v>46</v>
      </c>
      <c r="G1264" t="s">
        <v>55</v>
      </c>
      <c r="H1264" t="s">
        <v>22</v>
      </c>
      <c r="J1264" s="38">
        <v>800000</v>
      </c>
    </row>
    <row r="1265" spans="1:10" hidden="1" x14ac:dyDescent="0.25">
      <c r="A1265" t="s">
        <v>134</v>
      </c>
      <c r="B1265" t="s">
        <v>128</v>
      </c>
      <c r="C1265">
        <v>2020</v>
      </c>
      <c r="D1265" t="s">
        <v>58</v>
      </c>
      <c r="E1265" t="s">
        <v>45</v>
      </c>
      <c r="F1265" t="s">
        <v>46</v>
      </c>
      <c r="G1265" t="s">
        <v>47</v>
      </c>
      <c r="H1265" t="s">
        <v>238</v>
      </c>
      <c r="J1265"/>
    </row>
    <row r="1266" spans="1:10" hidden="1" x14ac:dyDescent="0.25">
      <c r="A1266" t="s">
        <v>134</v>
      </c>
      <c r="B1266" t="s">
        <v>128</v>
      </c>
      <c r="C1266">
        <v>2020</v>
      </c>
      <c r="D1266" t="s">
        <v>58</v>
      </c>
      <c r="E1266" t="s">
        <v>45</v>
      </c>
      <c r="F1266" t="s">
        <v>46</v>
      </c>
      <c r="G1266" t="s">
        <v>47</v>
      </c>
      <c r="H1266" t="s">
        <v>239</v>
      </c>
      <c r="J1266" s="38">
        <v>446602</v>
      </c>
    </row>
    <row r="1267" spans="1:10" hidden="1" x14ac:dyDescent="0.25">
      <c r="A1267" t="s">
        <v>134</v>
      </c>
      <c r="B1267" t="s">
        <v>128</v>
      </c>
      <c r="C1267">
        <v>2020</v>
      </c>
      <c r="D1267" t="s">
        <v>58</v>
      </c>
      <c r="E1267" t="s">
        <v>45</v>
      </c>
      <c r="F1267" t="s">
        <v>46</v>
      </c>
      <c r="G1267" t="s">
        <v>182</v>
      </c>
      <c r="H1267" t="s">
        <v>240</v>
      </c>
      <c r="J1267"/>
    </row>
    <row r="1268" spans="1:10" hidden="1" x14ac:dyDescent="0.25">
      <c r="A1268" t="s">
        <v>134</v>
      </c>
      <c r="B1268" t="s">
        <v>128</v>
      </c>
      <c r="C1268">
        <v>2020</v>
      </c>
      <c r="D1268" t="s">
        <v>58</v>
      </c>
      <c r="E1268" t="s">
        <v>45</v>
      </c>
      <c r="F1268" t="s">
        <v>46</v>
      </c>
      <c r="G1268" t="s">
        <v>182</v>
      </c>
      <c r="H1268" t="s">
        <v>241</v>
      </c>
      <c r="J1268"/>
    </row>
    <row r="1269" spans="1:10" hidden="1" x14ac:dyDescent="0.25">
      <c r="A1269" t="s">
        <v>134</v>
      </c>
      <c r="B1269" t="s">
        <v>128</v>
      </c>
      <c r="C1269">
        <v>2020</v>
      </c>
      <c r="D1269" t="s">
        <v>58</v>
      </c>
      <c r="E1269" t="s">
        <v>45</v>
      </c>
      <c r="F1269" t="s">
        <v>46</v>
      </c>
      <c r="G1269" t="s">
        <v>182</v>
      </c>
      <c r="H1269" t="s">
        <v>242</v>
      </c>
      <c r="J1269"/>
    </row>
    <row r="1270" spans="1:10" hidden="1" x14ac:dyDescent="0.25">
      <c r="A1270" t="s">
        <v>134</v>
      </c>
      <c r="B1270" t="s">
        <v>128</v>
      </c>
      <c r="C1270">
        <v>2020</v>
      </c>
      <c r="D1270" t="s">
        <v>58</v>
      </c>
      <c r="E1270" t="s">
        <v>45</v>
      </c>
      <c r="F1270" t="s">
        <v>46</v>
      </c>
      <c r="G1270" t="s">
        <v>182</v>
      </c>
      <c r="H1270" t="s">
        <v>243</v>
      </c>
      <c r="J1270"/>
    </row>
    <row r="1271" spans="1:10" hidden="1" x14ac:dyDescent="0.25">
      <c r="A1271" t="s">
        <v>134</v>
      </c>
      <c r="B1271" t="s">
        <v>128</v>
      </c>
      <c r="C1271">
        <v>2020</v>
      </c>
      <c r="D1271" t="s">
        <v>58</v>
      </c>
      <c r="E1271" t="s">
        <v>45</v>
      </c>
      <c r="F1271" t="s">
        <v>46</v>
      </c>
      <c r="G1271" t="s">
        <v>253</v>
      </c>
      <c r="H1271" s="2" t="s">
        <v>244</v>
      </c>
      <c r="I1271" s="2"/>
      <c r="J1271"/>
    </row>
    <row r="1272" spans="1:10" hidden="1" x14ac:dyDescent="0.25">
      <c r="A1272" t="s">
        <v>134</v>
      </c>
      <c r="B1272" t="s">
        <v>128</v>
      </c>
      <c r="C1272">
        <v>2020</v>
      </c>
      <c r="D1272" t="s">
        <v>58</v>
      </c>
      <c r="E1272" t="s">
        <v>45</v>
      </c>
      <c r="F1272" t="s">
        <v>46</v>
      </c>
      <c r="G1272" t="s">
        <v>221</v>
      </c>
      <c r="H1272" s="2" t="s">
        <v>245</v>
      </c>
      <c r="I1272" s="2"/>
      <c r="J1272"/>
    </row>
    <row r="1273" spans="1:10" hidden="1" x14ac:dyDescent="0.25">
      <c r="A1273" t="s">
        <v>134</v>
      </c>
      <c r="B1273" t="s">
        <v>128</v>
      </c>
      <c r="C1273">
        <v>2020</v>
      </c>
      <c r="D1273" t="s">
        <v>58</v>
      </c>
      <c r="E1273" t="s">
        <v>45</v>
      </c>
      <c r="F1273" t="s">
        <v>46</v>
      </c>
      <c r="G1273" t="s">
        <v>49</v>
      </c>
      <c r="H1273" s="2" t="s">
        <v>246</v>
      </c>
      <c r="I1273" s="2"/>
      <c r="J1273"/>
    </row>
    <row r="1274" spans="1:10" hidden="1" x14ac:dyDescent="0.25">
      <c r="A1274" t="s">
        <v>134</v>
      </c>
      <c r="B1274" t="s">
        <v>128</v>
      </c>
      <c r="C1274">
        <v>2020</v>
      </c>
      <c r="D1274" t="s">
        <v>58</v>
      </c>
      <c r="E1274" t="s">
        <v>45</v>
      </c>
      <c r="F1274" t="s">
        <v>46</v>
      </c>
      <c r="G1274" t="s">
        <v>49</v>
      </c>
      <c r="H1274" s="2" t="s">
        <v>247</v>
      </c>
      <c r="I1274" s="2"/>
      <c r="J1274"/>
    </row>
    <row r="1275" spans="1:10" hidden="1" x14ac:dyDescent="0.25">
      <c r="A1275" t="s">
        <v>134</v>
      </c>
      <c r="B1275" t="s">
        <v>128</v>
      </c>
      <c r="C1275">
        <v>2020</v>
      </c>
      <c r="D1275" t="s">
        <v>58</v>
      </c>
      <c r="E1275" t="s">
        <v>45</v>
      </c>
      <c r="F1275" t="s">
        <v>46</v>
      </c>
      <c r="G1275" t="s">
        <v>49</v>
      </c>
      <c r="H1275" s="2" t="s">
        <v>248</v>
      </c>
      <c r="I1275" s="2"/>
      <c r="J1275"/>
    </row>
    <row r="1276" spans="1:10" hidden="1" x14ac:dyDescent="0.25">
      <c r="A1276" t="s">
        <v>134</v>
      </c>
      <c r="B1276" t="s">
        <v>128</v>
      </c>
      <c r="C1276">
        <v>2020</v>
      </c>
      <c r="D1276" t="s">
        <v>58</v>
      </c>
      <c r="E1276" t="s">
        <v>45</v>
      </c>
      <c r="F1276" t="s">
        <v>46</v>
      </c>
      <c r="G1276" t="s">
        <v>49</v>
      </c>
      <c r="H1276" s="2" t="s">
        <v>249</v>
      </c>
      <c r="I1276" s="2"/>
      <c r="J1276"/>
    </row>
    <row r="1277" spans="1:10" hidden="1" x14ac:dyDescent="0.25">
      <c r="A1277" t="s">
        <v>134</v>
      </c>
      <c r="B1277" t="s">
        <v>128</v>
      </c>
      <c r="C1277">
        <v>2020</v>
      </c>
      <c r="D1277" t="s">
        <v>58</v>
      </c>
      <c r="E1277" t="s">
        <v>45</v>
      </c>
      <c r="F1277" t="s">
        <v>46</v>
      </c>
      <c r="G1277" t="s">
        <v>49</v>
      </c>
      <c r="H1277" s="2" t="s">
        <v>250</v>
      </c>
      <c r="I1277" s="2"/>
      <c r="J1277"/>
    </row>
    <row r="1278" spans="1:10" hidden="1" x14ac:dyDescent="0.25">
      <c r="A1278" t="s">
        <v>134</v>
      </c>
      <c r="B1278" t="s">
        <v>128</v>
      </c>
      <c r="C1278">
        <v>2020</v>
      </c>
      <c r="D1278" t="s">
        <v>58</v>
      </c>
      <c r="E1278" t="s">
        <v>45</v>
      </c>
      <c r="F1278" t="s">
        <v>46</v>
      </c>
      <c r="G1278" t="s">
        <v>49</v>
      </c>
      <c r="H1278" s="2" t="s">
        <v>251</v>
      </c>
      <c r="I1278" s="2"/>
      <c r="J1278"/>
    </row>
    <row r="1279" spans="1:10" hidden="1" x14ac:dyDescent="0.25">
      <c r="A1279" t="s">
        <v>134</v>
      </c>
      <c r="B1279" t="s">
        <v>128</v>
      </c>
      <c r="C1279">
        <v>2020</v>
      </c>
      <c r="D1279" t="s">
        <v>58</v>
      </c>
      <c r="E1279" t="s">
        <v>45</v>
      </c>
      <c r="F1279" t="s">
        <v>46</v>
      </c>
      <c r="G1279" t="s">
        <v>49</v>
      </c>
      <c r="H1279" s="2" t="s">
        <v>252</v>
      </c>
      <c r="I1279" s="2"/>
      <c r="J1279"/>
    </row>
    <row r="1280" spans="1:10" hidden="1" x14ac:dyDescent="0.25">
      <c r="A1280" t="s">
        <v>134</v>
      </c>
      <c r="B1280" t="s">
        <v>128</v>
      </c>
      <c r="C1280">
        <v>2020</v>
      </c>
      <c r="D1280" t="s">
        <v>58</v>
      </c>
      <c r="E1280" t="s">
        <v>45</v>
      </c>
      <c r="F1280" t="s">
        <v>50</v>
      </c>
      <c r="G1280" t="s">
        <v>56</v>
      </c>
      <c r="H1280" t="s">
        <v>124</v>
      </c>
      <c r="J1280" s="38">
        <v>48440</v>
      </c>
    </row>
    <row r="1281" spans="1:10" hidden="1" x14ac:dyDescent="0.25">
      <c r="A1281" t="s">
        <v>134</v>
      </c>
      <c r="B1281" t="s">
        <v>128</v>
      </c>
      <c r="C1281">
        <v>2020</v>
      </c>
      <c r="D1281" t="s">
        <v>58</v>
      </c>
      <c r="E1281" t="s">
        <v>45</v>
      </c>
      <c r="F1281" t="s">
        <v>50</v>
      </c>
      <c r="G1281" t="s">
        <v>56</v>
      </c>
      <c r="H1281" t="s">
        <v>98</v>
      </c>
      <c r="J1281" s="38">
        <v>51737.8</v>
      </c>
    </row>
    <row r="1282" spans="1:10" hidden="1" x14ac:dyDescent="0.25">
      <c r="A1282" t="s">
        <v>134</v>
      </c>
      <c r="B1282" t="s">
        <v>128</v>
      </c>
      <c r="C1282">
        <v>2020</v>
      </c>
      <c r="D1282" t="s">
        <v>58</v>
      </c>
      <c r="E1282" t="s">
        <v>45</v>
      </c>
      <c r="F1282" t="s">
        <v>50</v>
      </c>
      <c r="G1282" t="s">
        <v>56</v>
      </c>
      <c r="H1282" t="s">
        <v>193</v>
      </c>
      <c r="J1282" s="38">
        <v>209866</v>
      </c>
    </row>
    <row r="1283" spans="1:10" hidden="1" x14ac:dyDescent="0.25">
      <c r="A1283" t="s">
        <v>134</v>
      </c>
      <c r="B1283" t="s">
        <v>128</v>
      </c>
      <c r="C1283">
        <v>2020</v>
      </c>
      <c r="D1283" t="s">
        <v>58</v>
      </c>
      <c r="E1283" t="s">
        <v>45</v>
      </c>
      <c r="F1283" t="s">
        <v>50</v>
      </c>
      <c r="G1283" t="s">
        <v>101</v>
      </c>
      <c r="H1283" t="s">
        <v>99</v>
      </c>
      <c r="J1283" s="38">
        <v>31254.03</v>
      </c>
    </row>
    <row r="1284" spans="1:10" hidden="1" x14ac:dyDescent="0.25">
      <c r="A1284" t="s">
        <v>134</v>
      </c>
      <c r="B1284" t="s">
        <v>128</v>
      </c>
      <c r="C1284">
        <v>2020</v>
      </c>
      <c r="D1284" t="s">
        <v>58</v>
      </c>
      <c r="E1284" t="s">
        <v>45</v>
      </c>
      <c r="F1284" t="s">
        <v>50</v>
      </c>
      <c r="G1284" t="s">
        <v>101</v>
      </c>
      <c r="H1284" s="2" t="s">
        <v>255</v>
      </c>
      <c r="I1284" s="2"/>
      <c r="J1284" s="38">
        <v>12348</v>
      </c>
    </row>
    <row r="1285" spans="1:10" hidden="1" x14ac:dyDescent="0.25">
      <c r="A1285" t="s">
        <v>134</v>
      </c>
      <c r="B1285" t="s">
        <v>128</v>
      </c>
      <c r="C1285">
        <v>2020</v>
      </c>
      <c r="D1285" t="s">
        <v>58</v>
      </c>
      <c r="E1285" t="s">
        <v>45</v>
      </c>
      <c r="F1285" t="s">
        <v>50</v>
      </c>
      <c r="G1285" t="s">
        <v>101</v>
      </c>
      <c r="H1285" s="2" t="s">
        <v>254</v>
      </c>
      <c r="I1285" s="2"/>
      <c r="J1285"/>
    </row>
    <row r="1286" spans="1:10" hidden="1" x14ac:dyDescent="0.25">
      <c r="A1286" t="s">
        <v>134</v>
      </c>
      <c r="B1286" t="s">
        <v>128</v>
      </c>
      <c r="C1286">
        <v>2020</v>
      </c>
      <c r="D1286" t="s">
        <v>58</v>
      </c>
      <c r="E1286" t="s">
        <v>45</v>
      </c>
      <c r="F1286" t="s">
        <v>50</v>
      </c>
      <c r="G1286" t="s">
        <v>101</v>
      </c>
      <c r="H1286" s="2" t="s">
        <v>236</v>
      </c>
      <c r="I1286" s="2"/>
      <c r="J1286"/>
    </row>
    <row r="1287" spans="1:10" hidden="1" x14ac:dyDescent="0.25">
      <c r="A1287" t="s">
        <v>134</v>
      </c>
      <c r="B1287" t="s">
        <v>128</v>
      </c>
      <c r="C1287">
        <v>2020</v>
      </c>
      <c r="D1287" t="s">
        <v>58</v>
      </c>
      <c r="E1287" t="s">
        <v>45</v>
      </c>
      <c r="F1287" t="s">
        <v>50</v>
      </c>
      <c r="G1287" t="s">
        <v>101</v>
      </c>
      <c r="H1287" t="s">
        <v>30</v>
      </c>
      <c r="J1287" s="38">
        <v>92658</v>
      </c>
    </row>
    <row r="1288" spans="1:10" hidden="1" x14ac:dyDescent="0.25">
      <c r="A1288" t="s">
        <v>134</v>
      </c>
      <c r="B1288" t="s">
        <v>128</v>
      </c>
      <c r="C1288">
        <v>2020</v>
      </c>
      <c r="D1288" t="s">
        <v>58</v>
      </c>
      <c r="E1288" t="s">
        <v>112</v>
      </c>
      <c r="F1288" t="s">
        <v>117</v>
      </c>
      <c r="G1288" t="s">
        <v>53</v>
      </c>
      <c r="H1288" s="2" t="s">
        <v>256</v>
      </c>
      <c r="I1288" s="2"/>
      <c r="J1288"/>
    </row>
    <row r="1289" spans="1:10" hidden="1" x14ac:dyDescent="0.25">
      <c r="A1289" t="s">
        <v>134</v>
      </c>
      <c r="B1289" t="s">
        <v>128</v>
      </c>
      <c r="C1289">
        <v>2020</v>
      </c>
      <c r="D1289" t="s">
        <v>58</v>
      </c>
      <c r="E1289" t="s">
        <v>112</v>
      </c>
      <c r="F1289" t="s">
        <v>117</v>
      </c>
      <c r="G1289" t="s">
        <v>53</v>
      </c>
      <c r="H1289" s="2" t="s">
        <v>257</v>
      </c>
      <c r="I1289" s="2"/>
      <c r="J1289" s="38">
        <v>2241361</v>
      </c>
    </row>
    <row r="1290" spans="1:10" hidden="1" x14ac:dyDescent="0.25">
      <c r="A1290" t="s">
        <v>134</v>
      </c>
      <c r="B1290" t="s">
        <v>128</v>
      </c>
      <c r="C1290">
        <v>2020</v>
      </c>
      <c r="D1290" t="s">
        <v>58</v>
      </c>
      <c r="E1290" t="s">
        <v>112</v>
      </c>
      <c r="F1290" t="s">
        <v>117</v>
      </c>
      <c r="G1290" t="s">
        <v>53</v>
      </c>
      <c r="H1290" s="2" t="s">
        <v>258</v>
      </c>
      <c r="I1290" s="2"/>
      <c r="J1290"/>
    </row>
    <row r="1291" spans="1:10" hidden="1" x14ac:dyDescent="0.25">
      <c r="A1291" t="s">
        <v>134</v>
      </c>
      <c r="B1291" t="s">
        <v>128</v>
      </c>
      <c r="C1291">
        <v>2020</v>
      </c>
      <c r="D1291" t="s">
        <v>58</v>
      </c>
      <c r="E1291" t="s">
        <v>112</v>
      </c>
      <c r="F1291" t="s">
        <v>117</v>
      </c>
      <c r="G1291" t="s">
        <v>53</v>
      </c>
      <c r="H1291" s="2" t="s">
        <v>259</v>
      </c>
      <c r="I1291" s="2"/>
      <c r="J1291" s="38">
        <v>0</v>
      </c>
    </row>
    <row r="1292" spans="1:10" hidden="1" x14ac:dyDescent="0.25">
      <c r="A1292" t="s">
        <v>134</v>
      </c>
      <c r="B1292" t="s">
        <v>128</v>
      </c>
      <c r="C1292">
        <v>2020</v>
      </c>
      <c r="D1292" t="s">
        <v>58</v>
      </c>
      <c r="E1292" t="s">
        <v>112</v>
      </c>
      <c r="F1292" t="s">
        <v>117</v>
      </c>
      <c r="G1292" t="s">
        <v>318</v>
      </c>
      <c r="H1292" t="s">
        <v>180</v>
      </c>
      <c r="J1292" s="38">
        <v>406500</v>
      </c>
    </row>
    <row r="1293" spans="1:10" hidden="1" x14ac:dyDescent="0.25">
      <c r="A1293" t="s">
        <v>134</v>
      </c>
      <c r="B1293" t="s">
        <v>128</v>
      </c>
      <c r="C1293">
        <v>2020</v>
      </c>
      <c r="D1293" t="s">
        <v>58</v>
      </c>
      <c r="E1293" t="s">
        <v>112</v>
      </c>
      <c r="F1293" t="s">
        <v>117</v>
      </c>
      <c r="G1293" t="s">
        <v>319</v>
      </c>
      <c r="H1293" t="s">
        <v>181</v>
      </c>
      <c r="J1293"/>
    </row>
    <row r="1294" spans="1:10" hidden="1" x14ac:dyDescent="0.25">
      <c r="A1294" s="20" t="s">
        <v>134</v>
      </c>
      <c r="B1294" t="s">
        <v>129</v>
      </c>
      <c r="C1294">
        <v>2020</v>
      </c>
      <c r="D1294" t="s">
        <v>58</v>
      </c>
      <c r="E1294" t="s">
        <v>52</v>
      </c>
      <c r="F1294" t="s">
        <v>142</v>
      </c>
      <c r="G1294" t="s">
        <v>206</v>
      </c>
      <c r="H1294" t="s">
        <v>210</v>
      </c>
      <c r="J1294" s="50">
        <v>11764269</v>
      </c>
    </row>
    <row r="1295" spans="1:10" hidden="1" x14ac:dyDescent="0.25">
      <c r="A1295" t="s">
        <v>134</v>
      </c>
      <c r="B1295" t="s">
        <v>129</v>
      </c>
      <c r="C1295">
        <v>2020</v>
      </c>
      <c r="D1295" t="s">
        <v>58</v>
      </c>
      <c r="E1295" t="s">
        <v>52</v>
      </c>
      <c r="F1295" t="s">
        <v>152</v>
      </c>
      <c r="G1295" t="s">
        <v>149</v>
      </c>
      <c r="H1295" t="s">
        <v>211</v>
      </c>
      <c r="J1295"/>
    </row>
    <row r="1296" spans="1:10" hidden="1" x14ac:dyDescent="0.25">
      <c r="A1296" t="s">
        <v>134</v>
      </c>
      <c r="B1296" t="s">
        <v>129</v>
      </c>
      <c r="C1296">
        <v>2020</v>
      </c>
      <c r="D1296" t="s">
        <v>58</v>
      </c>
      <c r="E1296" t="s">
        <v>52</v>
      </c>
      <c r="F1296" t="s">
        <v>152</v>
      </c>
      <c r="G1296" t="s">
        <v>213</v>
      </c>
      <c r="H1296" t="s">
        <v>214</v>
      </c>
      <c r="J1296"/>
    </row>
    <row r="1297" spans="1:10" hidden="1" x14ac:dyDescent="0.25">
      <c r="A1297" t="s">
        <v>134</v>
      </c>
      <c r="B1297" t="s">
        <v>129</v>
      </c>
      <c r="C1297">
        <v>2020</v>
      </c>
      <c r="D1297" t="s">
        <v>58</v>
      </c>
      <c r="E1297" t="s">
        <v>52</v>
      </c>
      <c r="F1297" t="s">
        <v>152</v>
      </c>
      <c r="G1297" t="s">
        <v>217</v>
      </c>
      <c r="H1297" t="s">
        <v>218</v>
      </c>
      <c r="J1297" s="38">
        <v>0</v>
      </c>
    </row>
    <row r="1298" spans="1:10" hidden="1" x14ac:dyDescent="0.25">
      <c r="A1298" t="s">
        <v>134</v>
      </c>
      <c r="B1298" t="s">
        <v>129</v>
      </c>
      <c r="C1298">
        <v>2020</v>
      </c>
      <c r="D1298" t="s">
        <v>58</v>
      </c>
      <c r="E1298" t="s">
        <v>52</v>
      </c>
      <c r="F1298" t="s">
        <v>142</v>
      </c>
      <c r="H1298" t="s">
        <v>224</v>
      </c>
      <c r="J1298"/>
    </row>
    <row r="1299" spans="1:10" hidden="1" x14ac:dyDescent="0.25">
      <c r="A1299" t="s">
        <v>134</v>
      </c>
      <c r="B1299" t="s">
        <v>129</v>
      </c>
      <c r="C1299">
        <v>2020</v>
      </c>
      <c r="D1299" t="s">
        <v>58</v>
      </c>
      <c r="E1299" t="s">
        <v>45</v>
      </c>
      <c r="F1299" t="s">
        <v>46</v>
      </c>
      <c r="G1299" t="s">
        <v>54</v>
      </c>
      <c r="H1299" t="s">
        <v>11</v>
      </c>
      <c r="J1299" s="38">
        <v>880000</v>
      </c>
    </row>
    <row r="1300" spans="1:10" hidden="1" x14ac:dyDescent="0.25">
      <c r="A1300" t="s">
        <v>134</v>
      </c>
      <c r="B1300" t="s">
        <v>129</v>
      </c>
      <c r="C1300">
        <v>2020</v>
      </c>
      <c r="D1300" t="s">
        <v>58</v>
      </c>
      <c r="E1300" t="s">
        <v>45</v>
      </c>
      <c r="F1300" t="s">
        <v>46</v>
      </c>
      <c r="G1300" t="s">
        <v>54</v>
      </c>
      <c r="H1300" t="s">
        <v>12</v>
      </c>
      <c r="J1300" s="38">
        <v>102854</v>
      </c>
    </row>
    <row r="1301" spans="1:10" hidden="1" x14ac:dyDescent="0.25">
      <c r="A1301" t="s">
        <v>134</v>
      </c>
      <c r="B1301" t="s">
        <v>129</v>
      </c>
      <c r="C1301">
        <v>2020</v>
      </c>
      <c r="D1301" t="s">
        <v>58</v>
      </c>
      <c r="E1301" t="s">
        <v>45</v>
      </c>
      <c r="F1301" t="s">
        <v>46</v>
      </c>
      <c r="G1301" t="s">
        <v>54</v>
      </c>
      <c r="H1301" t="s">
        <v>13</v>
      </c>
      <c r="J1301" s="38">
        <v>81872</v>
      </c>
    </row>
    <row r="1302" spans="1:10" hidden="1" x14ac:dyDescent="0.25">
      <c r="A1302" t="s">
        <v>134</v>
      </c>
      <c r="B1302" t="s">
        <v>129</v>
      </c>
      <c r="C1302">
        <v>2020</v>
      </c>
      <c r="D1302" t="s">
        <v>58</v>
      </c>
      <c r="E1302" t="s">
        <v>45</v>
      </c>
      <c r="F1302" t="s">
        <v>46</v>
      </c>
      <c r="G1302" t="s">
        <v>54</v>
      </c>
      <c r="H1302" t="s">
        <v>14</v>
      </c>
      <c r="J1302" s="38">
        <v>9825</v>
      </c>
    </row>
    <row r="1303" spans="1:10" hidden="1" x14ac:dyDescent="0.25">
      <c r="A1303" t="s">
        <v>134</v>
      </c>
      <c r="B1303" t="s">
        <v>129</v>
      </c>
      <c r="C1303">
        <v>2020</v>
      </c>
      <c r="D1303" t="s">
        <v>58</v>
      </c>
      <c r="E1303" t="s">
        <v>45</v>
      </c>
      <c r="F1303" t="s">
        <v>46</v>
      </c>
      <c r="G1303" t="s">
        <v>54</v>
      </c>
      <c r="H1303" t="s">
        <v>15</v>
      </c>
      <c r="J1303" s="38">
        <v>81872</v>
      </c>
    </row>
    <row r="1304" spans="1:10" hidden="1" x14ac:dyDescent="0.25">
      <c r="A1304" t="s">
        <v>134</v>
      </c>
      <c r="B1304" t="s">
        <v>129</v>
      </c>
      <c r="C1304">
        <v>2020</v>
      </c>
      <c r="D1304" t="s">
        <v>58</v>
      </c>
      <c r="E1304" t="s">
        <v>45</v>
      </c>
      <c r="F1304" t="s">
        <v>46</v>
      </c>
      <c r="G1304" t="s">
        <v>54</v>
      </c>
      <c r="H1304" t="s">
        <v>16</v>
      </c>
      <c r="J1304" s="38">
        <v>36696</v>
      </c>
    </row>
    <row r="1305" spans="1:10" hidden="1" x14ac:dyDescent="0.25">
      <c r="A1305" t="s">
        <v>134</v>
      </c>
      <c r="B1305" t="s">
        <v>129</v>
      </c>
      <c r="C1305">
        <v>2020</v>
      </c>
      <c r="D1305" t="s">
        <v>58</v>
      </c>
      <c r="E1305" t="s">
        <v>45</v>
      </c>
      <c r="F1305" t="s">
        <v>46</v>
      </c>
      <c r="G1305" t="s">
        <v>54</v>
      </c>
      <c r="H1305" t="s">
        <v>17</v>
      </c>
      <c r="J1305" s="38">
        <v>584000</v>
      </c>
    </row>
    <row r="1306" spans="1:10" hidden="1" x14ac:dyDescent="0.25">
      <c r="A1306" t="s">
        <v>134</v>
      </c>
      <c r="B1306" t="s">
        <v>129</v>
      </c>
      <c r="C1306">
        <v>2020</v>
      </c>
      <c r="D1306" t="s">
        <v>58</v>
      </c>
      <c r="E1306" t="s">
        <v>45</v>
      </c>
      <c r="F1306" t="s">
        <v>46</v>
      </c>
      <c r="G1306" t="s">
        <v>54</v>
      </c>
      <c r="H1306" t="s">
        <v>195</v>
      </c>
      <c r="J1306"/>
    </row>
    <row r="1307" spans="1:10" hidden="1" x14ac:dyDescent="0.25">
      <c r="A1307" t="s">
        <v>134</v>
      </c>
      <c r="B1307" t="s">
        <v>129</v>
      </c>
      <c r="C1307">
        <v>2020</v>
      </c>
      <c r="D1307" t="s">
        <v>58</v>
      </c>
      <c r="E1307" t="s">
        <v>45</v>
      </c>
      <c r="F1307" t="s">
        <v>46</v>
      </c>
      <c r="G1307" t="s">
        <v>54</v>
      </c>
      <c r="H1307" t="s">
        <v>18</v>
      </c>
      <c r="J1307" s="38">
        <v>4594</v>
      </c>
    </row>
    <row r="1308" spans="1:10" hidden="1" x14ac:dyDescent="0.25">
      <c r="A1308" t="s">
        <v>134</v>
      </c>
      <c r="B1308" t="s">
        <v>129</v>
      </c>
      <c r="C1308">
        <v>2020</v>
      </c>
      <c r="D1308" t="s">
        <v>58</v>
      </c>
      <c r="E1308" t="s">
        <v>45</v>
      </c>
      <c r="F1308" t="s">
        <v>46</v>
      </c>
      <c r="G1308" t="s">
        <v>54</v>
      </c>
      <c r="H1308" t="s">
        <v>19</v>
      </c>
      <c r="J1308" s="38">
        <v>105600</v>
      </c>
    </row>
    <row r="1309" spans="1:10" hidden="1" x14ac:dyDescent="0.25">
      <c r="A1309" t="s">
        <v>134</v>
      </c>
      <c r="B1309" t="s">
        <v>129</v>
      </c>
      <c r="C1309">
        <v>2020</v>
      </c>
      <c r="D1309" t="s">
        <v>58</v>
      </c>
      <c r="E1309" t="s">
        <v>45</v>
      </c>
      <c r="F1309" t="s">
        <v>46</v>
      </c>
      <c r="G1309" t="s">
        <v>54</v>
      </c>
      <c r="H1309" t="s">
        <v>20</v>
      </c>
      <c r="J1309" s="38">
        <v>35200</v>
      </c>
    </row>
    <row r="1310" spans="1:10" hidden="1" x14ac:dyDescent="0.25">
      <c r="A1310" t="s">
        <v>134</v>
      </c>
      <c r="B1310" t="s">
        <v>129</v>
      </c>
      <c r="C1310">
        <v>2020</v>
      </c>
      <c r="D1310" t="s">
        <v>58</v>
      </c>
      <c r="E1310" t="s">
        <v>45</v>
      </c>
      <c r="F1310" t="s">
        <v>46</v>
      </c>
      <c r="G1310" t="s">
        <v>118</v>
      </c>
      <c r="H1310" t="s">
        <v>119</v>
      </c>
      <c r="J1310" s="38">
        <v>414058</v>
      </c>
    </row>
    <row r="1311" spans="1:10" hidden="1" x14ac:dyDescent="0.25">
      <c r="A1311" t="s">
        <v>134</v>
      </c>
      <c r="B1311" t="s">
        <v>129</v>
      </c>
      <c r="C1311">
        <v>2020</v>
      </c>
      <c r="D1311" t="s">
        <v>58</v>
      </c>
      <c r="E1311" t="s">
        <v>45</v>
      </c>
      <c r="F1311" t="s">
        <v>46</v>
      </c>
      <c r="G1311" t="s">
        <v>109</v>
      </c>
      <c r="H1311" t="s">
        <v>219</v>
      </c>
      <c r="J1311"/>
    </row>
    <row r="1312" spans="1:10" hidden="1" x14ac:dyDescent="0.25">
      <c r="A1312" t="s">
        <v>134</v>
      </c>
      <c r="B1312" t="s">
        <v>129</v>
      </c>
      <c r="C1312">
        <v>2020</v>
      </c>
      <c r="D1312" t="s">
        <v>58</v>
      </c>
      <c r="E1312" t="s">
        <v>45</v>
      </c>
      <c r="F1312" t="s">
        <v>46</v>
      </c>
      <c r="G1312" t="s">
        <v>109</v>
      </c>
      <c r="H1312" t="s">
        <v>220</v>
      </c>
      <c r="J1312"/>
    </row>
    <row r="1313" spans="1:10" hidden="1" x14ac:dyDescent="0.25">
      <c r="A1313" t="s">
        <v>134</v>
      </c>
      <c r="B1313" t="s">
        <v>129</v>
      </c>
      <c r="C1313">
        <v>2020</v>
      </c>
      <c r="D1313" t="s">
        <v>58</v>
      </c>
      <c r="E1313" t="s">
        <v>45</v>
      </c>
      <c r="F1313" t="s">
        <v>46</v>
      </c>
      <c r="G1313" t="s">
        <v>109</v>
      </c>
      <c r="H1313" t="s">
        <v>260</v>
      </c>
      <c r="J1313"/>
    </row>
    <row r="1314" spans="1:10" hidden="1" x14ac:dyDescent="0.25">
      <c r="A1314" t="s">
        <v>134</v>
      </c>
      <c r="B1314" t="s">
        <v>129</v>
      </c>
      <c r="C1314">
        <v>2020</v>
      </c>
      <c r="D1314" t="s">
        <v>58</v>
      </c>
      <c r="E1314" t="s">
        <v>45</v>
      </c>
      <c r="F1314" t="s">
        <v>46</v>
      </c>
      <c r="G1314" t="s">
        <v>55</v>
      </c>
      <c r="H1314" t="s">
        <v>22</v>
      </c>
      <c r="J1314" s="38">
        <v>800000</v>
      </c>
    </row>
    <row r="1315" spans="1:10" hidden="1" x14ac:dyDescent="0.25">
      <c r="A1315" t="s">
        <v>134</v>
      </c>
      <c r="B1315" t="s">
        <v>129</v>
      </c>
      <c r="C1315">
        <v>2020</v>
      </c>
      <c r="D1315" t="s">
        <v>58</v>
      </c>
      <c r="E1315" t="s">
        <v>45</v>
      </c>
      <c r="F1315" t="s">
        <v>46</v>
      </c>
      <c r="G1315" t="s">
        <v>47</v>
      </c>
      <c r="H1315" t="s">
        <v>238</v>
      </c>
      <c r="J1315"/>
    </row>
    <row r="1316" spans="1:10" hidden="1" x14ac:dyDescent="0.25">
      <c r="A1316" t="s">
        <v>134</v>
      </c>
      <c r="B1316" t="s">
        <v>129</v>
      </c>
      <c r="C1316">
        <v>2020</v>
      </c>
      <c r="D1316" t="s">
        <v>58</v>
      </c>
      <c r="E1316" t="s">
        <v>45</v>
      </c>
      <c r="F1316" t="s">
        <v>46</v>
      </c>
      <c r="G1316" t="s">
        <v>47</v>
      </c>
      <c r="H1316" t="s">
        <v>239</v>
      </c>
      <c r="J1316" s="38">
        <v>446602</v>
      </c>
    </row>
    <row r="1317" spans="1:10" hidden="1" x14ac:dyDescent="0.25">
      <c r="A1317" t="s">
        <v>134</v>
      </c>
      <c r="B1317" t="s">
        <v>129</v>
      </c>
      <c r="C1317">
        <v>2020</v>
      </c>
      <c r="D1317" t="s">
        <v>58</v>
      </c>
      <c r="E1317" t="s">
        <v>45</v>
      </c>
      <c r="F1317" t="s">
        <v>46</v>
      </c>
      <c r="G1317" t="s">
        <v>182</v>
      </c>
      <c r="H1317" t="s">
        <v>240</v>
      </c>
      <c r="J1317"/>
    </row>
    <row r="1318" spans="1:10" hidden="1" x14ac:dyDescent="0.25">
      <c r="A1318" t="s">
        <v>134</v>
      </c>
      <c r="B1318" t="s">
        <v>129</v>
      </c>
      <c r="C1318">
        <v>2020</v>
      </c>
      <c r="D1318" t="s">
        <v>58</v>
      </c>
      <c r="E1318" t="s">
        <v>45</v>
      </c>
      <c r="F1318" t="s">
        <v>46</v>
      </c>
      <c r="G1318" t="s">
        <v>182</v>
      </c>
      <c r="H1318" t="s">
        <v>241</v>
      </c>
      <c r="J1318"/>
    </row>
    <row r="1319" spans="1:10" hidden="1" x14ac:dyDescent="0.25">
      <c r="A1319" t="s">
        <v>134</v>
      </c>
      <c r="B1319" t="s">
        <v>129</v>
      </c>
      <c r="C1319">
        <v>2020</v>
      </c>
      <c r="D1319" t="s">
        <v>58</v>
      </c>
      <c r="E1319" t="s">
        <v>45</v>
      </c>
      <c r="F1319" t="s">
        <v>46</v>
      </c>
      <c r="G1319" t="s">
        <v>182</v>
      </c>
      <c r="H1319" t="s">
        <v>242</v>
      </c>
      <c r="J1319"/>
    </row>
    <row r="1320" spans="1:10" hidden="1" x14ac:dyDescent="0.25">
      <c r="A1320" t="s">
        <v>134</v>
      </c>
      <c r="B1320" t="s">
        <v>129</v>
      </c>
      <c r="C1320">
        <v>2020</v>
      </c>
      <c r="D1320" t="s">
        <v>58</v>
      </c>
      <c r="E1320" t="s">
        <v>45</v>
      </c>
      <c r="F1320" t="s">
        <v>46</v>
      </c>
      <c r="G1320" t="s">
        <v>182</v>
      </c>
      <c r="H1320" t="s">
        <v>243</v>
      </c>
      <c r="J1320"/>
    </row>
    <row r="1321" spans="1:10" hidden="1" x14ac:dyDescent="0.25">
      <c r="A1321" t="s">
        <v>134</v>
      </c>
      <c r="B1321" t="s">
        <v>129</v>
      </c>
      <c r="C1321">
        <v>2020</v>
      </c>
      <c r="D1321" t="s">
        <v>58</v>
      </c>
      <c r="E1321" t="s">
        <v>45</v>
      </c>
      <c r="F1321" t="s">
        <v>46</v>
      </c>
      <c r="G1321" t="s">
        <v>253</v>
      </c>
      <c r="H1321" s="2" t="s">
        <v>244</v>
      </c>
      <c r="I1321" s="2"/>
      <c r="J1321"/>
    </row>
    <row r="1322" spans="1:10" hidden="1" x14ac:dyDescent="0.25">
      <c r="A1322" t="s">
        <v>134</v>
      </c>
      <c r="B1322" t="s">
        <v>129</v>
      </c>
      <c r="C1322">
        <v>2020</v>
      </c>
      <c r="D1322" t="s">
        <v>58</v>
      </c>
      <c r="E1322" t="s">
        <v>45</v>
      </c>
      <c r="F1322" t="s">
        <v>46</v>
      </c>
      <c r="G1322" t="s">
        <v>221</v>
      </c>
      <c r="H1322" s="2" t="s">
        <v>245</v>
      </c>
      <c r="I1322" s="2"/>
      <c r="J1322"/>
    </row>
    <row r="1323" spans="1:10" hidden="1" x14ac:dyDescent="0.25">
      <c r="A1323" t="s">
        <v>134</v>
      </c>
      <c r="B1323" t="s">
        <v>129</v>
      </c>
      <c r="C1323">
        <v>2020</v>
      </c>
      <c r="D1323" t="s">
        <v>58</v>
      </c>
      <c r="E1323" t="s">
        <v>45</v>
      </c>
      <c r="F1323" t="s">
        <v>46</v>
      </c>
      <c r="G1323" t="s">
        <v>49</v>
      </c>
      <c r="H1323" s="2" t="s">
        <v>246</v>
      </c>
      <c r="I1323" s="2"/>
      <c r="J1323"/>
    </row>
    <row r="1324" spans="1:10" hidden="1" x14ac:dyDescent="0.25">
      <c r="A1324" t="s">
        <v>134</v>
      </c>
      <c r="B1324" t="s">
        <v>129</v>
      </c>
      <c r="C1324">
        <v>2020</v>
      </c>
      <c r="D1324" t="s">
        <v>58</v>
      </c>
      <c r="E1324" t="s">
        <v>45</v>
      </c>
      <c r="F1324" t="s">
        <v>46</v>
      </c>
      <c r="G1324" t="s">
        <v>49</v>
      </c>
      <c r="H1324" s="2" t="s">
        <v>247</v>
      </c>
      <c r="I1324" s="2"/>
      <c r="J1324"/>
    </row>
    <row r="1325" spans="1:10" hidden="1" x14ac:dyDescent="0.25">
      <c r="A1325" t="s">
        <v>134</v>
      </c>
      <c r="B1325" t="s">
        <v>129</v>
      </c>
      <c r="C1325">
        <v>2020</v>
      </c>
      <c r="D1325" t="s">
        <v>58</v>
      </c>
      <c r="E1325" t="s">
        <v>45</v>
      </c>
      <c r="F1325" t="s">
        <v>46</v>
      </c>
      <c r="G1325" t="s">
        <v>49</v>
      </c>
      <c r="H1325" s="2" t="s">
        <v>248</v>
      </c>
      <c r="I1325" s="2"/>
      <c r="J1325"/>
    </row>
    <row r="1326" spans="1:10" hidden="1" x14ac:dyDescent="0.25">
      <c r="A1326" t="s">
        <v>134</v>
      </c>
      <c r="B1326" t="s">
        <v>129</v>
      </c>
      <c r="C1326">
        <v>2020</v>
      </c>
      <c r="D1326" t="s">
        <v>58</v>
      </c>
      <c r="E1326" t="s">
        <v>45</v>
      </c>
      <c r="F1326" t="s">
        <v>46</v>
      </c>
      <c r="G1326" t="s">
        <v>49</v>
      </c>
      <c r="H1326" s="2" t="s">
        <v>249</v>
      </c>
      <c r="I1326" s="2"/>
      <c r="J1326"/>
    </row>
    <row r="1327" spans="1:10" hidden="1" x14ac:dyDescent="0.25">
      <c r="A1327" t="s">
        <v>134</v>
      </c>
      <c r="B1327" t="s">
        <v>129</v>
      </c>
      <c r="C1327">
        <v>2020</v>
      </c>
      <c r="D1327" t="s">
        <v>58</v>
      </c>
      <c r="E1327" t="s">
        <v>45</v>
      </c>
      <c r="F1327" t="s">
        <v>46</v>
      </c>
      <c r="G1327" t="s">
        <v>49</v>
      </c>
      <c r="H1327" s="2" t="s">
        <v>250</v>
      </c>
      <c r="I1327" s="2"/>
      <c r="J1327"/>
    </row>
    <row r="1328" spans="1:10" hidden="1" x14ac:dyDescent="0.25">
      <c r="A1328" t="s">
        <v>134</v>
      </c>
      <c r="B1328" t="s">
        <v>129</v>
      </c>
      <c r="C1328">
        <v>2020</v>
      </c>
      <c r="D1328" t="s">
        <v>58</v>
      </c>
      <c r="E1328" t="s">
        <v>45</v>
      </c>
      <c r="F1328" t="s">
        <v>46</v>
      </c>
      <c r="G1328" t="s">
        <v>49</v>
      </c>
      <c r="H1328" s="2" t="s">
        <v>251</v>
      </c>
      <c r="I1328" s="2"/>
      <c r="J1328"/>
    </row>
    <row r="1329" spans="1:10" hidden="1" x14ac:dyDescent="0.25">
      <c r="A1329" t="s">
        <v>134</v>
      </c>
      <c r="B1329" t="s">
        <v>129</v>
      </c>
      <c r="C1329">
        <v>2020</v>
      </c>
      <c r="D1329" t="s">
        <v>58</v>
      </c>
      <c r="E1329" t="s">
        <v>45</v>
      </c>
      <c r="F1329" t="s">
        <v>46</v>
      </c>
      <c r="G1329" t="s">
        <v>49</v>
      </c>
      <c r="H1329" s="2" t="s">
        <v>252</v>
      </c>
      <c r="I1329" s="2"/>
      <c r="J1329"/>
    </row>
    <row r="1330" spans="1:10" hidden="1" x14ac:dyDescent="0.25">
      <c r="A1330" t="s">
        <v>134</v>
      </c>
      <c r="B1330" t="s">
        <v>129</v>
      </c>
      <c r="C1330">
        <v>2020</v>
      </c>
      <c r="D1330" t="s">
        <v>58</v>
      </c>
      <c r="E1330" t="s">
        <v>45</v>
      </c>
      <c r="F1330" t="s">
        <v>50</v>
      </c>
      <c r="G1330" t="s">
        <v>56</v>
      </c>
      <c r="H1330" t="s">
        <v>124</v>
      </c>
      <c r="J1330" s="38">
        <v>48440</v>
      </c>
    </row>
    <row r="1331" spans="1:10" hidden="1" x14ac:dyDescent="0.25">
      <c r="A1331" t="s">
        <v>134</v>
      </c>
      <c r="B1331" t="s">
        <v>129</v>
      </c>
      <c r="C1331">
        <v>2020</v>
      </c>
      <c r="D1331" t="s">
        <v>58</v>
      </c>
      <c r="E1331" t="s">
        <v>45</v>
      </c>
      <c r="F1331" t="s">
        <v>50</v>
      </c>
      <c r="G1331" t="s">
        <v>56</v>
      </c>
      <c r="H1331" t="s">
        <v>98</v>
      </c>
      <c r="J1331" s="38">
        <v>51737.8</v>
      </c>
    </row>
    <row r="1332" spans="1:10" hidden="1" x14ac:dyDescent="0.25">
      <c r="A1332" t="s">
        <v>134</v>
      </c>
      <c r="B1332" t="s">
        <v>129</v>
      </c>
      <c r="C1332">
        <v>2020</v>
      </c>
      <c r="D1332" t="s">
        <v>58</v>
      </c>
      <c r="E1332" t="s">
        <v>45</v>
      </c>
      <c r="F1332" t="s">
        <v>50</v>
      </c>
      <c r="G1332" t="s">
        <v>56</v>
      </c>
      <c r="H1332" t="s">
        <v>193</v>
      </c>
      <c r="J1332" s="38">
        <v>209866</v>
      </c>
    </row>
    <row r="1333" spans="1:10" hidden="1" x14ac:dyDescent="0.25">
      <c r="A1333" t="s">
        <v>134</v>
      </c>
      <c r="B1333" t="s">
        <v>129</v>
      </c>
      <c r="C1333">
        <v>2020</v>
      </c>
      <c r="D1333" t="s">
        <v>58</v>
      </c>
      <c r="E1333" t="s">
        <v>45</v>
      </c>
      <c r="F1333" t="s">
        <v>50</v>
      </c>
      <c r="G1333" t="s">
        <v>101</v>
      </c>
      <c r="H1333" t="s">
        <v>99</v>
      </c>
      <c r="J1333" s="38">
        <v>31254.03</v>
      </c>
    </row>
    <row r="1334" spans="1:10" hidden="1" x14ac:dyDescent="0.25">
      <c r="A1334" t="s">
        <v>134</v>
      </c>
      <c r="B1334" t="s">
        <v>129</v>
      </c>
      <c r="C1334">
        <v>2020</v>
      </c>
      <c r="D1334" t="s">
        <v>58</v>
      </c>
      <c r="E1334" t="s">
        <v>45</v>
      </c>
      <c r="F1334" t="s">
        <v>50</v>
      </c>
      <c r="G1334" t="s">
        <v>101</v>
      </c>
      <c r="H1334" s="2" t="s">
        <v>255</v>
      </c>
      <c r="I1334" s="2"/>
      <c r="J1334" s="38">
        <v>12348</v>
      </c>
    </row>
    <row r="1335" spans="1:10" hidden="1" x14ac:dyDescent="0.25">
      <c r="A1335" t="s">
        <v>134</v>
      </c>
      <c r="B1335" t="s">
        <v>129</v>
      </c>
      <c r="C1335">
        <v>2020</v>
      </c>
      <c r="D1335" t="s">
        <v>58</v>
      </c>
      <c r="E1335" t="s">
        <v>45</v>
      </c>
      <c r="F1335" t="s">
        <v>50</v>
      </c>
      <c r="G1335" t="s">
        <v>101</v>
      </c>
      <c r="H1335" s="2" t="s">
        <v>254</v>
      </c>
      <c r="I1335" s="2"/>
      <c r="J1335"/>
    </row>
    <row r="1336" spans="1:10" hidden="1" x14ac:dyDescent="0.25">
      <c r="A1336" t="s">
        <v>134</v>
      </c>
      <c r="B1336" t="s">
        <v>129</v>
      </c>
      <c r="C1336">
        <v>2020</v>
      </c>
      <c r="D1336" t="s">
        <v>58</v>
      </c>
      <c r="E1336" t="s">
        <v>45</v>
      </c>
      <c r="F1336" t="s">
        <v>50</v>
      </c>
      <c r="G1336" t="s">
        <v>101</v>
      </c>
      <c r="H1336" s="2" t="s">
        <v>236</v>
      </c>
      <c r="I1336" s="2"/>
      <c r="J1336"/>
    </row>
    <row r="1337" spans="1:10" hidden="1" x14ac:dyDescent="0.25">
      <c r="A1337" t="s">
        <v>134</v>
      </c>
      <c r="B1337" t="s">
        <v>129</v>
      </c>
      <c r="C1337">
        <v>2020</v>
      </c>
      <c r="D1337" t="s">
        <v>58</v>
      </c>
      <c r="E1337" t="s">
        <v>45</v>
      </c>
      <c r="F1337" t="s">
        <v>50</v>
      </c>
      <c r="G1337" t="s">
        <v>101</v>
      </c>
      <c r="H1337" t="s">
        <v>30</v>
      </c>
      <c r="J1337" s="38">
        <v>92658</v>
      </c>
    </row>
    <row r="1338" spans="1:10" hidden="1" x14ac:dyDescent="0.25">
      <c r="A1338" t="s">
        <v>134</v>
      </c>
      <c r="B1338" t="s">
        <v>129</v>
      </c>
      <c r="C1338">
        <v>2020</v>
      </c>
      <c r="D1338" t="s">
        <v>58</v>
      </c>
      <c r="E1338" t="s">
        <v>112</v>
      </c>
      <c r="F1338" t="s">
        <v>117</v>
      </c>
      <c r="G1338" t="s">
        <v>53</v>
      </c>
      <c r="H1338" s="2" t="s">
        <v>256</v>
      </c>
      <c r="I1338" s="2"/>
      <c r="J1338"/>
    </row>
    <row r="1339" spans="1:10" hidden="1" x14ac:dyDescent="0.25">
      <c r="A1339" t="s">
        <v>134</v>
      </c>
      <c r="B1339" t="s">
        <v>129</v>
      </c>
      <c r="C1339">
        <v>2020</v>
      </c>
      <c r="D1339" t="s">
        <v>58</v>
      </c>
      <c r="E1339" t="s">
        <v>112</v>
      </c>
      <c r="F1339" t="s">
        <v>117</v>
      </c>
      <c r="G1339" t="s">
        <v>53</v>
      </c>
      <c r="H1339" s="2" t="s">
        <v>257</v>
      </c>
      <c r="I1339" s="2"/>
      <c r="J1339" s="38">
        <f>+J1294*17%</f>
        <v>1999925.7300000002</v>
      </c>
    </row>
    <row r="1340" spans="1:10" hidden="1" x14ac:dyDescent="0.25">
      <c r="A1340" t="s">
        <v>134</v>
      </c>
      <c r="B1340" t="s">
        <v>129</v>
      </c>
      <c r="C1340">
        <v>2020</v>
      </c>
      <c r="D1340" t="s">
        <v>58</v>
      </c>
      <c r="E1340" t="s">
        <v>112</v>
      </c>
      <c r="F1340" t="s">
        <v>117</v>
      </c>
      <c r="G1340" t="s">
        <v>53</v>
      </c>
      <c r="H1340" s="2" t="s">
        <v>258</v>
      </c>
      <c r="I1340" s="2"/>
      <c r="J1340"/>
    </row>
    <row r="1341" spans="1:10" hidden="1" x14ac:dyDescent="0.25">
      <c r="A1341" t="s">
        <v>134</v>
      </c>
      <c r="B1341" t="s">
        <v>129</v>
      </c>
      <c r="C1341">
        <v>2020</v>
      </c>
      <c r="D1341" t="s">
        <v>58</v>
      </c>
      <c r="E1341" t="s">
        <v>112</v>
      </c>
      <c r="F1341" t="s">
        <v>117</v>
      </c>
      <c r="G1341" t="s">
        <v>53</v>
      </c>
      <c r="H1341" s="2" t="s">
        <v>259</v>
      </c>
      <c r="I1341" s="2"/>
      <c r="J1341" s="38">
        <v>0</v>
      </c>
    </row>
    <row r="1342" spans="1:10" hidden="1" x14ac:dyDescent="0.25">
      <c r="A1342" t="s">
        <v>134</v>
      </c>
      <c r="B1342" t="s">
        <v>129</v>
      </c>
      <c r="C1342">
        <v>2020</v>
      </c>
      <c r="D1342" t="s">
        <v>58</v>
      </c>
      <c r="E1342" t="s">
        <v>112</v>
      </c>
      <c r="F1342" t="s">
        <v>117</v>
      </c>
      <c r="G1342" t="s">
        <v>53</v>
      </c>
      <c r="H1342" t="s">
        <v>180</v>
      </c>
      <c r="J1342" s="38">
        <v>0</v>
      </c>
    </row>
    <row r="1343" spans="1:10" hidden="1" x14ac:dyDescent="0.25">
      <c r="A1343" t="s">
        <v>134</v>
      </c>
      <c r="B1343" t="s">
        <v>129</v>
      </c>
      <c r="C1343">
        <v>2020</v>
      </c>
      <c r="D1343" t="s">
        <v>58</v>
      </c>
      <c r="E1343" t="s">
        <v>112</v>
      </c>
      <c r="F1343" t="s">
        <v>117</v>
      </c>
      <c r="G1343" t="s">
        <v>53</v>
      </c>
      <c r="H1343" t="s">
        <v>181</v>
      </c>
      <c r="J1343"/>
    </row>
    <row r="1344" spans="1:10" hidden="1" x14ac:dyDescent="0.25">
      <c r="A1344" s="20" t="s">
        <v>135</v>
      </c>
      <c r="B1344" t="s">
        <v>128</v>
      </c>
      <c r="C1344">
        <v>2020</v>
      </c>
      <c r="D1344" t="s">
        <v>58</v>
      </c>
      <c r="E1344" t="s">
        <v>52</v>
      </c>
      <c r="F1344" t="s">
        <v>142</v>
      </c>
      <c r="G1344" t="s">
        <v>206</v>
      </c>
      <c r="H1344" t="s">
        <v>210</v>
      </c>
      <c r="J1344" s="3">
        <v>8677786</v>
      </c>
    </row>
    <row r="1345" spans="1:10" hidden="1" x14ac:dyDescent="0.25">
      <c r="A1345" s="20" t="s">
        <v>135</v>
      </c>
      <c r="B1345" t="s">
        <v>128</v>
      </c>
      <c r="C1345">
        <v>2020</v>
      </c>
      <c r="D1345" t="s">
        <v>58</v>
      </c>
      <c r="E1345" t="s">
        <v>52</v>
      </c>
      <c r="F1345" t="s">
        <v>152</v>
      </c>
      <c r="G1345" t="s">
        <v>149</v>
      </c>
      <c r="H1345" t="s">
        <v>211</v>
      </c>
      <c r="J1345" s="3">
        <v>480</v>
      </c>
    </row>
    <row r="1346" spans="1:10" hidden="1" x14ac:dyDescent="0.25">
      <c r="A1346" s="20" t="s">
        <v>135</v>
      </c>
      <c r="B1346" t="s">
        <v>128</v>
      </c>
      <c r="C1346">
        <v>2020</v>
      </c>
      <c r="D1346" t="s">
        <v>58</v>
      </c>
      <c r="E1346" t="s">
        <v>52</v>
      </c>
      <c r="F1346" t="s">
        <v>152</v>
      </c>
      <c r="G1346" t="s">
        <v>213</v>
      </c>
      <c r="H1346" t="s">
        <v>214</v>
      </c>
      <c r="J1346"/>
    </row>
    <row r="1347" spans="1:10" hidden="1" x14ac:dyDescent="0.25">
      <c r="A1347" s="20" t="s">
        <v>135</v>
      </c>
      <c r="B1347" t="s">
        <v>128</v>
      </c>
      <c r="C1347">
        <v>2020</v>
      </c>
      <c r="D1347" t="s">
        <v>58</v>
      </c>
      <c r="E1347" t="s">
        <v>52</v>
      </c>
      <c r="F1347" t="s">
        <v>152</v>
      </c>
      <c r="G1347" t="s">
        <v>217</v>
      </c>
      <c r="H1347" t="s">
        <v>218</v>
      </c>
      <c r="J1347"/>
    </row>
    <row r="1348" spans="1:10" hidden="1" x14ac:dyDescent="0.25">
      <c r="A1348" s="20" t="s">
        <v>135</v>
      </c>
      <c r="B1348" t="s">
        <v>128</v>
      </c>
      <c r="C1348">
        <v>2020</v>
      </c>
      <c r="D1348" t="s">
        <v>58</v>
      </c>
      <c r="E1348" t="s">
        <v>52</v>
      </c>
      <c r="F1348" t="s">
        <v>142</v>
      </c>
      <c r="H1348" t="s">
        <v>224</v>
      </c>
      <c r="J1348" s="3">
        <v>-183726</v>
      </c>
    </row>
    <row r="1349" spans="1:10" hidden="1" x14ac:dyDescent="0.25">
      <c r="A1349" s="20" t="s">
        <v>135</v>
      </c>
      <c r="B1349" t="s">
        <v>128</v>
      </c>
      <c r="C1349">
        <v>2020</v>
      </c>
      <c r="D1349" t="s">
        <v>58</v>
      </c>
      <c r="E1349" t="s">
        <v>45</v>
      </c>
      <c r="F1349" t="s">
        <v>46</v>
      </c>
      <c r="G1349" t="s">
        <v>54</v>
      </c>
      <c r="H1349" t="s">
        <v>11</v>
      </c>
      <c r="J1349" s="3">
        <v>880000</v>
      </c>
    </row>
    <row r="1350" spans="1:10" hidden="1" x14ac:dyDescent="0.25">
      <c r="A1350" s="20" t="s">
        <v>135</v>
      </c>
      <c r="B1350" t="s">
        <v>128</v>
      </c>
      <c r="C1350">
        <v>2020</v>
      </c>
      <c r="D1350" t="s">
        <v>58</v>
      </c>
      <c r="E1350" t="s">
        <v>45</v>
      </c>
      <c r="F1350" t="s">
        <v>46</v>
      </c>
      <c r="G1350" t="s">
        <v>54</v>
      </c>
      <c r="H1350" t="s">
        <v>12</v>
      </c>
      <c r="J1350" s="3">
        <v>102854</v>
      </c>
    </row>
    <row r="1351" spans="1:10" hidden="1" x14ac:dyDescent="0.25">
      <c r="A1351" s="20" t="s">
        <v>135</v>
      </c>
      <c r="B1351" t="s">
        <v>128</v>
      </c>
      <c r="C1351">
        <v>2020</v>
      </c>
      <c r="D1351" t="s">
        <v>58</v>
      </c>
      <c r="E1351" t="s">
        <v>45</v>
      </c>
      <c r="F1351" t="s">
        <v>46</v>
      </c>
      <c r="G1351" t="s">
        <v>54</v>
      </c>
      <c r="H1351" t="s">
        <v>13</v>
      </c>
      <c r="J1351" s="3">
        <v>81872</v>
      </c>
    </row>
    <row r="1352" spans="1:10" hidden="1" x14ac:dyDescent="0.25">
      <c r="A1352" s="20" t="s">
        <v>135</v>
      </c>
      <c r="B1352" t="s">
        <v>128</v>
      </c>
      <c r="C1352">
        <v>2020</v>
      </c>
      <c r="D1352" t="s">
        <v>58</v>
      </c>
      <c r="E1352" t="s">
        <v>45</v>
      </c>
      <c r="F1352" t="s">
        <v>46</v>
      </c>
      <c r="G1352" t="s">
        <v>54</v>
      </c>
      <c r="H1352" t="s">
        <v>14</v>
      </c>
      <c r="J1352" s="3">
        <v>9825</v>
      </c>
    </row>
    <row r="1353" spans="1:10" hidden="1" x14ac:dyDescent="0.25">
      <c r="A1353" s="20" t="s">
        <v>135</v>
      </c>
      <c r="B1353" t="s">
        <v>128</v>
      </c>
      <c r="C1353">
        <v>2020</v>
      </c>
      <c r="D1353" t="s">
        <v>58</v>
      </c>
      <c r="E1353" t="s">
        <v>45</v>
      </c>
      <c r="F1353" t="s">
        <v>46</v>
      </c>
      <c r="G1353" t="s">
        <v>54</v>
      </c>
      <c r="H1353" t="s">
        <v>15</v>
      </c>
      <c r="J1353" s="3">
        <v>81872</v>
      </c>
    </row>
    <row r="1354" spans="1:10" hidden="1" x14ac:dyDescent="0.25">
      <c r="A1354" s="20" t="s">
        <v>135</v>
      </c>
      <c r="B1354" t="s">
        <v>128</v>
      </c>
      <c r="C1354">
        <v>2020</v>
      </c>
      <c r="D1354" t="s">
        <v>58</v>
      </c>
      <c r="E1354" t="s">
        <v>45</v>
      </c>
      <c r="F1354" t="s">
        <v>46</v>
      </c>
      <c r="G1354" t="s">
        <v>54</v>
      </c>
      <c r="H1354" t="s">
        <v>16</v>
      </c>
      <c r="J1354" s="3">
        <v>36696</v>
      </c>
    </row>
    <row r="1355" spans="1:10" hidden="1" x14ac:dyDescent="0.25">
      <c r="A1355" s="20" t="s">
        <v>135</v>
      </c>
      <c r="B1355" t="s">
        <v>128</v>
      </c>
      <c r="C1355">
        <v>2020</v>
      </c>
      <c r="D1355" t="s">
        <v>58</v>
      </c>
      <c r="E1355" t="s">
        <v>45</v>
      </c>
      <c r="F1355" t="s">
        <v>46</v>
      </c>
      <c r="G1355" t="s">
        <v>54</v>
      </c>
      <c r="H1355" t="s">
        <v>17</v>
      </c>
      <c r="J1355" s="3">
        <v>584000</v>
      </c>
    </row>
    <row r="1356" spans="1:10" hidden="1" x14ac:dyDescent="0.25">
      <c r="A1356" s="20" t="s">
        <v>135</v>
      </c>
      <c r="B1356" t="s">
        <v>128</v>
      </c>
      <c r="C1356">
        <v>2020</v>
      </c>
      <c r="D1356" t="s">
        <v>58</v>
      </c>
      <c r="E1356" t="s">
        <v>45</v>
      </c>
      <c r="F1356" t="s">
        <v>46</v>
      </c>
      <c r="G1356" t="s">
        <v>54</v>
      </c>
      <c r="H1356" t="s">
        <v>195</v>
      </c>
      <c r="J1356"/>
    </row>
    <row r="1357" spans="1:10" hidden="1" x14ac:dyDescent="0.25">
      <c r="A1357" s="20" t="s">
        <v>135</v>
      </c>
      <c r="B1357" t="s">
        <v>128</v>
      </c>
      <c r="C1357">
        <v>2020</v>
      </c>
      <c r="D1357" t="s">
        <v>58</v>
      </c>
      <c r="E1357" t="s">
        <v>45</v>
      </c>
      <c r="F1357" t="s">
        <v>46</v>
      </c>
      <c r="G1357" t="s">
        <v>54</v>
      </c>
      <c r="H1357" t="s">
        <v>18</v>
      </c>
      <c r="J1357" s="3">
        <v>4594</v>
      </c>
    </row>
    <row r="1358" spans="1:10" hidden="1" x14ac:dyDescent="0.25">
      <c r="A1358" s="20" t="s">
        <v>135</v>
      </c>
      <c r="B1358" t="s">
        <v>128</v>
      </c>
      <c r="C1358">
        <v>2020</v>
      </c>
      <c r="D1358" t="s">
        <v>58</v>
      </c>
      <c r="E1358" t="s">
        <v>45</v>
      </c>
      <c r="F1358" t="s">
        <v>46</v>
      </c>
      <c r="G1358" t="s">
        <v>54</v>
      </c>
      <c r="H1358" t="s">
        <v>19</v>
      </c>
      <c r="J1358" s="3">
        <v>137500</v>
      </c>
    </row>
    <row r="1359" spans="1:10" hidden="1" x14ac:dyDescent="0.25">
      <c r="A1359" s="20" t="s">
        <v>135</v>
      </c>
      <c r="B1359" t="s">
        <v>128</v>
      </c>
      <c r="C1359">
        <v>2020</v>
      </c>
      <c r="D1359" t="s">
        <v>58</v>
      </c>
      <c r="E1359" t="s">
        <v>45</v>
      </c>
      <c r="F1359" t="s">
        <v>46</v>
      </c>
      <c r="G1359" t="s">
        <v>54</v>
      </c>
      <c r="H1359" t="s">
        <v>20</v>
      </c>
      <c r="J1359" s="3">
        <v>35200</v>
      </c>
    </row>
    <row r="1360" spans="1:10" hidden="1" x14ac:dyDescent="0.25">
      <c r="A1360" s="20" t="s">
        <v>135</v>
      </c>
      <c r="B1360" t="s">
        <v>128</v>
      </c>
      <c r="C1360">
        <v>2020</v>
      </c>
      <c r="D1360" t="s">
        <v>58</v>
      </c>
      <c r="E1360" t="s">
        <v>45</v>
      </c>
      <c r="F1360" t="s">
        <v>46</v>
      </c>
      <c r="G1360" t="s">
        <v>118</v>
      </c>
      <c r="H1360" t="s">
        <v>119</v>
      </c>
      <c r="J1360" s="3">
        <v>414058</v>
      </c>
    </row>
    <row r="1361" spans="1:10" hidden="1" x14ac:dyDescent="0.25">
      <c r="A1361" s="20" t="s">
        <v>135</v>
      </c>
      <c r="B1361" t="s">
        <v>128</v>
      </c>
      <c r="C1361">
        <v>2020</v>
      </c>
      <c r="D1361" t="s">
        <v>58</v>
      </c>
      <c r="E1361" t="s">
        <v>45</v>
      </c>
      <c r="F1361" t="s">
        <v>46</v>
      </c>
      <c r="G1361" t="s">
        <v>109</v>
      </c>
      <c r="H1361" t="s">
        <v>219</v>
      </c>
      <c r="J1361"/>
    </row>
    <row r="1362" spans="1:10" hidden="1" x14ac:dyDescent="0.25">
      <c r="A1362" s="20" t="s">
        <v>135</v>
      </c>
      <c r="B1362" t="s">
        <v>128</v>
      </c>
      <c r="C1362">
        <v>2020</v>
      </c>
      <c r="D1362" t="s">
        <v>58</v>
      </c>
      <c r="E1362" t="s">
        <v>45</v>
      </c>
      <c r="F1362" t="s">
        <v>46</v>
      </c>
      <c r="G1362" t="s">
        <v>109</v>
      </c>
      <c r="H1362" t="s">
        <v>220</v>
      </c>
      <c r="J1362"/>
    </row>
    <row r="1363" spans="1:10" hidden="1" x14ac:dyDescent="0.25">
      <c r="A1363" s="20" t="s">
        <v>135</v>
      </c>
      <c r="B1363" t="s">
        <v>128</v>
      </c>
      <c r="C1363">
        <v>2020</v>
      </c>
      <c r="D1363" t="s">
        <v>58</v>
      </c>
      <c r="E1363" t="s">
        <v>45</v>
      </c>
      <c r="F1363" t="s">
        <v>46</v>
      </c>
      <c r="G1363" t="s">
        <v>109</v>
      </c>
      <c r="H1363" t="s">
        <v>260</v>
      </c>
      <c r="J1363"/>
    </row>
    <row r="1364" spans="1:10" hidden="1" x14ac:dyDescent="0.25">
      <c r="A1364" s="20" t="s">
        <v>135</v>
      </c>
      <c r="B1364" t="s">
        <v>128</v>
      </c>
      <c r="C1364">
        <v>2020</v>
      </c>
      <c r="D1364" t="s">
        <v>58</v>
      </c>
      <c r="E1364" t="s">
        <v>45</v>
      </c>
      <c r="F1364" t="s">
        <v>46</v>
      </c>
      <c r="G1364" t="s">
        <v>55</v>
      </c>
      <c r="H1364" t="s">
        <v>22</v>
      </c>
      <c r="J1364" s="3">
        <v>829016</v>
      </c>
    </row>
    <row r="1365" spans="1:10" hidden="1" x14ac:dyDescent="0.25">
      <c r="A1365" s="20" t="s">
        <v>135</v>
      </c>
      <c r="B1365" t="s">
        <v>128</v>
      </c>
      <c r="C1365">
        <v>2020</v>
      </c>
      <c r="D1365" t="s">
        <v>58</v>
      </c>
      <c r="E1365" t="s">
        <v>45</v>
      </c>
      <c r="F1365" t="s">
        <v>46</v>
      </c>
      <c r="G1365" t="s">
        <v>47</v>
      </c>
      <c r="H1365" t="s">
        <v>238</v>
      </c>
      <c r="J1365"/>
    </row>
    <row r="1366" spans="1:10" hidden="1" x14ac:dyDescent="0.25">
      <c r="A1366" s="20" t="s">
        <v>135</v>
      </c>
      <c r="B1366" t="s">
        <v>128</v>
      </c>
      <c r="C1366">
        <v>2020</v>
      </c>
      <c r="D1366" t="s">
        <v>58</v>
      </c>
      <c r="E1366" t="s">
        <v>45</v>
      </c>
      <c r="F1366" t="s">
        <v>46</v>
      </c>
      <c r="G1366" t="s">
        <v>47</v>
      </c>
      <c r="H1366" t="s">
        <v>239</v>
      </c>
      <c r="J1366" s="3">
        <v>159990</v>
      </c>
    </row>
    <row r="1367" spans="1:10" hidden="1" x14ac:dyDescent="0.25">
      <c r="A1367" s="20" t="s">
        <v>135</v>
      </c>
      <c r="B1367" t="s">
        <v>128</v>
      </c>
      <c r="C1367">
        <v>2020</v>
      </c>
      <c r="D1367" t="s">
        <v>58</v>
      </c>
      <c r="E1367" t="s">
        <v>45</v>
      </c>
      <c r="F1367" t="s">
        <v>46</v>
      </c>
      <c r="G1367" t="s">
        <v>182</v>
      </c>
      <c r="H1367" t="s">
        <v>240</v>
      </c>
      <c r="J1367"/>
    </row>
    <row r="1368" spans="1:10" hidden="1" x14ac:dyDescent="0.25">
      <c r="A1368" s="20" t="s">
        <v>135</v>
      </c>
      <c r="B1368" t="s">
        <v>128</v>
      </c>
      <c r="C1368">
        <v>2020</v>
      </c>
      <c r="D1368" t="s">
        <v>58</v>
      </c>
      <c r="E1368" t="s">
        <v>45</v>
      </c>
      <c r="F1368" t="s">
        <v>46</v>
      </c>
      <c r="G1368" t="s">
        <v>182</v>
      </c>
      <c r="H1368" t="s">
        <v>241</v>
      </c>
      <c r="J1368"/>
    </row>
    <row r="1369" spans="1:10" hidden="1" x14ac:dyDescent="0.25">
      <c r="A1369" s="20" t="s">
        <v>135</v>
      </c>
      <c r="B1369" t="s">
        <v>128</v>
      </c>
      <c r="C1369">
        <v>2020</v>
      </c>
      <c r="D1369" t="s">
        <v>58</v>
      </c>
      <c r="E1369" t="s">
        <v>45</v>
      </c>
      <c r="F1369" t="s">
        <v>46</v>
      </c>
      <c r="G1369" t="s">
        <v>182</v>
      </c>
      <c r="H1369" t="s">
        <v>242</v>
      </c>
      <c r="J1369"/>
    </row>
    <row r="1370" spans="1:10" hidden="1" x14ac:dyDescent="0.25">
      <c r="A1370" s="20" t="s">
        <v>135</v>
      </c>
      <c r="B1370" t="s">
        <v>128</v>
      </c>
      <c r="C1370">
        <v>2020</v>
      </c>
      <c r="D1370" t="s">
        <v>58</v>
      </c>
      <c r="E1370" t="s">
        <v>45</v>
      </c>
      <c r="F1370" t="s">
        <v>46</v>
      </c>
      <c r="G1370" t="s">
        <v>182</v>
      </c>
      <c r="H1370" t="s">
        <v>243</v>
      </c>
      <c r="J1370"/>
    </row>
    <row r="1371" spans="1:10" hidden="1" x14ac:dyDescent="0.25">
      <c r="A1371" s="20" t="s">
        <v>135</v>
      </c>
      <c r="B1371" t="s">
        <v>128</v>
      </c>
      <c r="C1371">
        <v>2020</v>
      </c>
      <c r="D1371" t="s">
        <v>58</v>
      </c>
      <c r="E1371" t="s">
        <v>45</v>
      </c>
      <c r="F1371" t="s">
        <v>46</v>
      </c>
      <c r="G1371" t="s">
        <v>253</v>
      </c>
      <c r="H1371" s="2" t="s">
        <v>266</v>
      </c>
      <c r="I1371" s="2"/>
      <c r="J1371" s="3">
        <v>21008</v>
      </c>
    </row>
    <row r="1372" spans="1:10" hidden="1" x14ac:dyDescent="0.25">
      <c r="A1372" s="20" t="s">
        <v>135</v>
      </c>
      <c r="B1372" t="s">
        <v>128</v>
      </c>
      <c r="C1372">
        <v>2020</v>
      </c>
      <c r="D1372" t="s">
        <v>58</v>
      </c>
      <c r="E1372" t="s">
        <v>45</v>
      </c>
      <c r="F1372" t="s">
        <v>46</v>
      </c>
      <c r="G1372" t="s">
        <v>221</v>
      </c>
      <c r="H1372" s="2" t="s">
        <v>245</v>
      </c>
      <c r="I1372" s="2"/>
      <c r="J1372"/>
    </row>
    <row r="1373" spans="1:10" hidden="1" x14ac:dyDescent="0.25">
      <c r="A1373" s="20" t="s">
        <v>135</v>
      </c>
      <c r="B1373" t="s">
        <v>128</v>
      </c>
      <c r="C1373">
        <v>2020</v>
      </c>
      <c r="D1373" t="s">
        <v>58</v>
      </c>
      <c r="E1373" t="s">
        <v>45</v>
      </c>
      <c r="F1373" t="s">
        <v>46</v>
      </c>
      <c r="G1373" t="s">
        <v>49</v>
      </c>
      <c r="H1373" s="2" t="s">
        <v>246</v>
      </c>
      <c r="I1373" s="2"/>
      <c r="J1373"/>
    </row>
    <row r="1374" spans="1:10" hidden="1" x14ac:dyDescent="0.25">
      <c r="A1374" s="20" t="s">
        <v>135</v>
      </c>
      <c r="B1374" t="s">
        <v>128</v>
      </c>
      <c r="C1374">
        <v>2020</v>
      </c>
      <c r="D1374" t="s">
        <v>58</v>
      </c>
      <c r="E1374" t="s">
        <v>45</v>
      </c>
      <c r="F1374" t="s">
        <v>46</v>
      </c>
      <c r="G1374" t="s">
        <v>49</v>
      </c>
      <c r="H1374" s="2" t="s">
        <v>247</v>
      </c>
      <c r="I1374" s="2"/>
      <c r="J1374" s="3">
        <v>61039</v>
      </c>
    </row>
    <row r="1375" spans="1:10" hidden="1" x14ac:dyDescent="0.25">
      <c r="A1375" s="20" t="s">
        <v>135</v>
      </c>
      <c r="B1375" t="s">
        <v>128</v>
      </c>
      <c r="C1375">
        <v>2020</v>
      </c>
      <c r="D1375" t="s">
        <v>58</v>
      </c>
      <c r="E1375" t="s">
        <v>45</v>
      </c>
      <c r="F1375" t="s">
        <v>46</v>
      </c>
      <c r="G1375" t="s">
        <v>49</v>
      </c>
      <c r="H1375" s="2" t="s">
        <v>248</v>
      </c>
      <c r="I1375" s="2"/>
      <c r="J1375"/>
    </row>
    <row r="1376" spans="1:10" hidden="1" x14ac:dyDescent="0.25">
      <c r="A1376" s="20" t="s">
        <v>135</v>
      </c>
      <c r="B1376" t="s">
        <v>128</v>
      </c>
      <c r="C1376">
        <v>2020</v>
      </c>
      <c r="D1376" t="s">
        <v>58</v>
      </c>
      <c r="E1376" t="s">
        <v>45</v>
      </c>
      <c r="F1376" t="s">
        <v>46</v>
      </c>
      <c r="G1376" t="s">
        <v>49</v>
      </c>
      <c r="H1376" s="2" t="s">
        <v>249</v>
      </c>
      <c r="I1376" s="2"/>
      <c r="J1376" s="3">
        <v>163224</v>
      </c>
    </row>
    <row r="1377" spans="1:10" hidden="1" x14ac:dyDescent="0.25">
      <c r="A1377" s="20" t="s">
        <v>135</v>
      </c>
      <c r="B1377" t="s">
        <v>128</v>
      </c>
      <c r="C1377">
        <v>2020</v>
      </c>
      <c r="D1377" t="s">
        <v>58</v>
      </c>
      <c r="E1377" t="s">
        <v>45</v>
      </c>
      <c r="F1377" t="s">
        <v>46</v>
      </c>
      <c r="G1377" t="s">
        <v>49</v>
      </c>
      <c r="H1377" s="2" t="s">
        <v>250</v>
      </c>
      <c r="I1377" s="2"/>
      <c r="J1377" s="3">
        <v>642500</v>
      </c>
    </row>
    <row r="1378" spans="1:10" hidden="1" x14ac:dyDescent="0.25">
      <c r="A1378" s="20" t="s">
        <v>135</v>
      </c>
      <c r="B1378" t="s">
        <v>128</v>
      </c>
      <c r="C1378">
        <v>2020</v>
      </c>
      <c r="D1378" t="s">
        <v>58</v>
      </c>
      <c r="E1378" t="s">
        <v>45</v>
      </c>
      <c r="F1378" t="s">
        <v>46</v>
      </c>
      <c r="G1378" t="s">
        <v>49</v>
      </c>
      <c r="H1378" s="2" t="s">
        <v>251</v>
      </c>
      <c r="I1378" s="2"/>
      <c r="J1378"/>
    </row>
    <row r="1379" spans="1:10" hidden="1" x14ac:dyDescent="0.25">
      <c r="A1379" s="20" t="s">
        <v>135</v>
      </c>
      <c r="B1379" t="s">
        <v>128</v>
      </c>
      <c r="C1379">
        <v>2020</v>
      </c>
      <c r="D1379" t="s">
        <v>58</v>
      </c>
      <c r="E1379" t="s">
        <v>45</v>
      </c>
      <c r="F1379" t="s">
        <v>46</v>
      </c>
      <c r="G1379" t="s">
        <v>49</v>
      </c>
      <c r="H1379" s="2" t="s">
        <v>252</v>
      </c>
      <c r="I1379" s="2"/>
      <c r="J1379" s="3">
        <v>37815</v>
      </c>
    </row>
    <row r="1380" spans="1:10" hidden="1" x14ac:dyDescent="0.25">
      <c r="A1380" s="20" t="s">
        <v>135</v>
      </c>
      <c r="B1380" t="s">
        <v>128</v>
      </c>
      <c r="C1380">
        <v>2020</v>
      </c>
      <c r="D1380" t="s">
        <v>58</v>
      </c>
      <c r="E1380" t="s">
        <v>45</v>
      </c>
      <c r="F1380" t="s">
        <v>50</v>
      </c>
      <c r="G1380" t="s">
        <v>56</v>
      </c>
      <c r="H1380" t="s">
        <v>124</v>
      </c>
      <c r="J1380" s="3">
        <v>48440</v>
      </c>
    </row>
    <row r="1381" spans="1:10" hidden="1" x14ac:dyDescent="0.25">
      <c r="A1381" s="20" t="s">
        <v>135</v>
      </c>
      <c r="B1381" t="s">
        <v>128</v>
      </c>
      <c r="C1381">
        <v>2020</v>
      </c>
      <c r="D1381" t="s">
        <v>58</v>
      </c>
      <c r="E1381" t="s">
        <v>45</v>
      </c>
      <c r="F1381" t="s">
        <v>50</v>
      </c>
      <c r="G1381" t="s">
        <v>56</v>
      </c>
      <c r="H1381" t="s">
        <v>98</v>
      </c>
      <c r="J1381" s="3">
        <v>44060</v>
      </c>
    </row>
    <row r="1382" spans="1:10" hidden="1" x14ac:dyDescent="0.25">
      <c r="A1382" s="20" t="s">
        <v>135</v>
      </c>
      <c r="B1382" t="s">
        <v>128</v>
      </c>
      <c r="C1382">
        <v>2020</v>
      </c>
      <c r="D1382" t="s">
        <v>58</v>
      </c>
      <c r="E1382" t="s">
        <v>45</v>
      </c>
      <c r="F1382" t="s">
        <v>50</v>
      </c>
      <c r="G1382" t="s">
        <v>56</v>
      </c>
      <c r="H1382" t="s">
        <v>265</v>
      </c>
      <c r="J1382" s="3">
        <v>1306</v>
      </c>
    </row>
    <row r="1383" spans="1:10" hidden="1" x14ac:dyDescent="0.25">
      <c r="A1383" s="20" t="s">
        <v>135</v>
      </c>
      <c r="B1383" t="s">
        <v>128</v>
      </c>
      <c r="C1383">
        <v>2020</v>
      </c>
      <c r="D1383" t="s">
        <v>58</v>
      </c>
      <c r="E1383" t="s">
        <v>45</v>
      </c>
      <c r="F1383" t="s">
        <v>50</v>
      </c>
      <c r="G1383" t="s">
        <v>56</v>
      </c>
      <c r="H1383" t="s">
        <v>193</v>
      </c>
      <c r="J1383" s="3">
        <v>4412</v>
      </c>
    </row>
    <row r="1384" spans="1:10" hidden="1" x14ac:dyDescent="0.25">
      <c r="A1384" s="20" t="s">
        <v>135</v>
      </c>
      <c r="B1384" t="s">
        <v>128</v>
      </c>
      <c r="C1384">
        <v>2020</v>
      </c>
      <c r="D1384" t="s">
        <v>58</v>
      </c>
      <c r="E1384" t="s">
        <v>45</v>
      </c>
      <c r="F1384" t="s">
        <v>50</v>
      </c>
      <c r="G1384" t="s">
        <v>101</v>
      </c>
      <c r="H1384" t="s">
        <v>99</v>
      </c>
      <c r="J1384" s="3">
        <v>24330</v>
      </c>
    </row>
    <row r="1385" spans="1:10" hidden="1" x14ac:dyDescent="0.25">
      <c r="A1385" s="20" t="s">
        <v>135</v>
      </c>
      <c r="B1385" t="s">
        <v>128</v>
      </c>
      <c r="C1385">
        <v>2020</v>
      </c>
      <c r="D1385" t="s">
        <v>58</v>
      </c>
      <c r="E1385" t="s">
        <v>45</v>
      </c>
      <c r="F1385" t="s">
        <v>50</v>
      </c>
      <c r="G1385" t="s">
        <v>101</v>
      </c>
      <c r="H1385" s="2" t="s">
        <v>255</v>
      </c>
      <c r="I1385" s="2"/>
      <c r="J1385" s="3">
        <v>6401</v>
      </c>
    </row>
    <row r="1386" spans="1:10" hidden="1" x14ac:dyDescent="0.25">
      <c r="A1386" s="20" t="s">
        <v>135</v>
      </c>
      <c r="B1386" t="s">
        <v>128</v>
      </c>
      <c r="C1386">
        <v>2020</v>
      </c>
      <c r="D1386" t="s">
        <v>58</v>
      </c>
      <c r="E1386" t="s">
        <v>45</v>
      </c>
      <c r="F1386" t="s">
        <v>50</v>
      </c>
      <c r="G1386" t="s">
        <v>101</v>
      </c>
      <c r="H1386" s="2" t="s">
        <v>254</v>
      </c>
      <c r="I1386" s="2"/>
      <c r="J1386"/>
    </row>
    <row r="1387" spans="1:10" hidden="1" x14ac:dyDescent="0.25">
      <c r="A1387" s="20" t="s">
        <v>135</v>
      </c>
      <c r="B1387" t="s">
        <v>128</v>
      </c>
      <c r="C1387">
        <v>2020</v>
      </c>
      <c r="D1387" t="s">
        <v>58</v>
      </c>
      <c r="E1387" t="s">
        <v>45</v>
      </c>
      <c r="F1387" t="s">
        <v>50</v>
      </c>
      <c r="G1387" t="s">
        <v>101</v>
      </c>
      <c r="H1387" s="2" t="s">
        <v>236</v>
      </c>
      <c r="I1387" s="2"/>
      <c r="J1387"/>
    </row>
    <row r="1388" spans="1:10" hidden="1" x14ac:dyDescent="0.25">
      <c r="A1388" s="20" t="s">
        <v>135</v>
      </c>
      <c r="B1388" t="s">
        <v>128</v>
      </c>
      <c r="C1388">
        <v>2020</v>
      </c>
      <c r="D1388" t="s">
        <v>58</v>
      </c>
      <c r="E1388" t="s">
        <v>45</v>
      </c>
      <c r="F1388" t="s">
        <v>50</v>
      </c>
      <c r="G1388" t="s">
        <v>101</v>
      </c>
      <c r="H1388" t="s">
        <v>30</v>
      </c>
      <c r="J1388" s="3">
        <v>559704</v>
      </c>
    </row>
    <row r="1389" spans="1:10" hidden="1" x14ac:dyDescent="0.25">
      <c r="A1389" s="20" t="s">
        <v>135</v>
      </c>
      <c r="B1389" t="s">
        <v>128</v>
      </c>
      <c r="C1389">
        <v>2020</v>
      </c>
      <c r="D1389" t="s">
        <v>58</v>
      </c>
      <c r="E1389" t="s">
        <v>112</v>
      </c>
      <c r="F1389" t="s">
        <v>117</v>
      </c>
      <c r="G1389" t="s">
        <v>53</v>
      </c>
      <c r="H1389" s="2" t="s">
        <v>256</v>
      </c>
      <c r="I1389" s="2"/>
      <c r="J1389"/>
    </row>
    <row r="1390" spans="1:10" hidden="1" x14ac:dyDescent="0.25">
      <c r="A1390" s="20" t="s">
        <v>135</v>
      </c>
      <c r="B1390" t="s">
        <v>128</v>
      </c>
      <c r="C1390">
        <v>2020</v>
      </c>
      <c r="D1390" t="s">
        <v>58</v>
      </c>
      <c r="E1390" t="s">
        <v>112</v>
      </c>
      <c r="F1390" t="s">
        <v>117</v>
      </c>
      <c r="G1390" t="s">
        <v>53</v>
      </c>
      <c r="H1390" s="2" t="s">
        <v>257</v>
      </c>
      <c r="I1390" s="2"/>
      <c r="J1390" s="3">
        <v>1721773</v>
      </c>
    </row>
    <row r="1391" spans="1:10" hidden="1" x14ac:dyDescent="0.25">
      <c r="A1391" s="20" t="s">
        <v>135</v>
      </c>
      <c r="B1391" t="s">
        <v>128</v>
      </c>
      <c r="C1391">
        <v>2020</v>
      </c>
      <c r="D1391" t="s">
        <v>58</v>
      </c>
      <c r="E1391" t="s">
        <v>112</v>
      </c>
      <c r="F1391" t="s">
        <v>117</v>
      </c>
      <c r="G1391" t="s">
        <v>53</v>
      </c>
      <c r="H1391" s="2" t="s">
        <v>258</v>
      </c>
      <c r="I1391" s="2"/>
      <c r="J1391"/>
    </row>
    <row r="1392" spans="1:10" hidden="1" x14ac:dyDescent="0.25">
      <c r="A1392" s="20" t="s">
        <v>135</v>
      </c>
      <c r="B1392" t="s">
        <v>128</v>
      </c>
      <c r="C1392">
        <v>2020</v>
      </c>
      <c r="D1392" t="s">
        <v>58</v>
      </c>
      <c r="E1392" t="s">
        <v>112</v>
      </c>
      <c r="F1392" t="s">
        <v>117</v>
      </c>
      <c r="G1392" t="s">
        <v>53</v>
      </c>
      <c r="H1392" s="2" t="s">
        <v>259</v>
      </c>
      <c r="I1392" s="2"/>
      <c r="J1392"/>
    </row>
    <row r="1393" spans="1:10" hidden="1" x14ac:dyDescent="0.25">
      <c r="A1393" s="20" t="s">
        <v>135</v>
      </c>
      <c r="B1393" t="s">
        <v>128</v>
      </c>
      <c r="C1393">
        <v>2020</v>
      </c>
      <c r="D1393" t="s">
        <v>58</v>
      </c>
      <c r="E1393" t="s">
        <v>112</v>
      </c>
      <c r="F1393" t="s">
        <v>117</v>
      </c>
      <c r="G1393" t="s">
        <v>318</v>
      </c>
      <c r="H1393" t="s">
        <v>180</v>
      </c>
      <c r="J1393" s="3">
        <v>465100</v>
      </c>
    </row>
    <row r="1394" spans="1:10" hidden="1" x14ac:dyDescent="0.25">
      <c r="A1394" s="20" t="s">
        <v>135</v>
      </c>
      <c r="B1394" t="s">
        <v>128</v>
      </c>
      <c r="C1394">
        <v>2020</v>
      </c>
      <c r="D1394" t="s">
        <v>58</v>
      </c>
      <c r="E1394" t="s">
        <v>112</v>
      </c>
      <c r="F1394" t="s">
        <v>117</v>
      </c>
      <c r="G1394" t="s">
        <v>319</v>
      </c>
      <c r="H1394" t="s">
        <v>181</v>
      </c>
      <c r="J1394"/>
    </row>
    <row r="1395" spans="1:10" hidden="1" x14ac:dyDescent="0.25">
      <c r="A1395" s="20" t="s">
        <v>135</v>
      </c>
      <c r="B1395" t="s">
        <v>129</v>
      </c>
      <c r="C1395">
        <v>2020</v>
      </c>
      <c r="D1395" t="s">
        <v>58</v>
      </c>
      <c r="E1395" t="s">
        <v>52</v>
      </c>
      <c r="F1395" t="s">
        <v>142</v>
      </c>
      <c r="G1395" t="s">
        <v>206</v>
      </c>
      <c r="H1395" t="s">
        <v>210</v>
      </c>
      <c r="J1395" s="50">
        <v>8673374</v>
      </c>
    </row>
    <row r="1396" spans="1:10" hidden="1" x14ac:dyDescent="0.25">
      <c r="A1396" s="20" t="s">
        <v>135</v>
      </c>
      <c r="B1396" t="s">
        <v>129</v>
      </c>
      <c r="C1396">
        <v>2020</v>
      </c>
      <c r="D1396" t="s">
        <v>58</v>
      </c>
      <c r="E1396" t="s">
        <v>52</v>
      </c>
      <c r="F1396" t="s">
        <v>152</v>
      </c>
      <c r="G1396" t="s">
        <v>149</v>
      </c>
      <c r="H1396" t="s">
        <v>211</v>
      </c>
      <c r="J1396"/>
    </row>
    <row r="1397" spans="1:10" hidden="1" x14ac:dyDescent="0.25">
      <c r="A1397" s="20" t="s">
        <v>135</v>
      </c>
      <c r="B1397" t="s">
        <v>129</v>
      </c>
      <c r="C1397">
        <v>2020</v>
      </c>
      <c r="D1397" t="s">
        <v>58</v>
      </c>
      <c r="E1397" t="s">
        <v>52</v>
      </c>
      <c r="F1397" t="s">
        <v>152</v>
      </c>
      <c r="G1397" t="s">
        <v>213</v>
      </c>
      <c r="H1397" t="s">
        <v>214</v>
      </c>
      <c r="J1397"/>
    </row>
    <row r="1398" spans="1:10" hidden="1" x14ac:dyDescent="0.25">
      <c r="A1398" s="20" t="s">
        <v>135</v>
      </c>
      <c r="B1398" t="s">
        <v>129</v>
      </c>
      <c r="C1398">
        <v>2020</v>
      </c>
      <c r="D1398" t="s">
        <v>58</v>
      </c>
      <c r="E1398" t="s">
        <v>52</v>
      </c>
      <c r="F1398" t="s">
        <v>152</v>
      </c>
      <c r="G1398" t="s">
        <v>217</v>
      </c>
      <c r="H1398" t="s">
        <v>218</v>
      </c>
      <c r="J1398" s="38">
        <v>0</v>
      </c>
    </row>
    <row r="1399" spans="1:10" hidden="1" x14ac:dyDescent="0.25">
      <c r="A1399" s="20" t="s">
        <v>135</v>
      </c>
      <c r="B1399" t="s">
        <v>129</v>
      </c>
      <c r="C1399">
        <v>2020</v>
      </c>
      <c r="D1399" t="s">
        <v>58</v>
      </c>
      <c r="E1399" t="s">
        <v>52</v>
      </c>
      <c r="F1399" t="s">
        <v>142</v>
      </c>
      <c r="H1399" t="s">
        <v>224</v>
      </c>
      <c r="J1399"/>
    </row>
    <row r="1400" spans="1:10" hidden="1" x14ac:dyDescent="0.25">
      <c r="A1400" s="20" t="s">
        <v>135</v>
      </c>
      <c r="B1400" t="s">
        <v>129</v>
      </c>
      <c r="C1400">
        <v>2020</v>
      </c>
      <c r="D1400" t="s">
        <v>58</v>
      </c>
      <c r="E1400" t="s">
        <v>45</v>
      </c>
      <c r="F1400" t="s">
        <v>46</v>
      </c>
      <c r="G1400" t="s">
        <v>54</v>
      </c>
      <c r="H1400" t="s">
        <v>11</v>
      </c>
      <c r="J1400" s="38">
        <v>880000</v>
      </c>
    </row>
    <row r="1401" spans="1:10" hidden="1" x14ac:dyDescent="0.25">
      <c r="A1401" s="20" t="s">
        <v>135</v>
      </c>
      <c r="B1401" t="s">
        <v>129</v>
      </c>
      <c r="C1401">
        <v>2020</v>
      </c>
      <c r="D1401" t="s">
        <v>58</v>
      </c>
      <c r="E1401" t="s">
        <v>45</v>
      </c>
      <c r="F1401" t="s">
        <v>46</v>
      </c>
      <c r="G1401" t="s">
        <v>54</v>
      </c>
      <c r="H1401" t="s">
        <v>12</v>
      </c>
      <c r="J1401" s="38">
        <v>102854</v>
      </c>
    </row>
    <row r="1402" spans="1:10" hidden="1" x14ac:dyDescent="0.25">
      <c r="A1402" s="20" t="s">
        <v>135</v>
      </c>
      <c r="B1402" t="s">
        <v>129</v>
      </c>
      <c r="C1402">
        <v>2020</v>
      </c>
      <c r="D1402" t="s">
        <v>58</v>
      </c>
      <c r="E1402" t="s">
        <v>45</v>
      </c>
      <c r="F1402" t="s">
        <v>46</v>
      </c>
      <c r="G1402" t="s">
        <v>54</v>
      </c>
      <c r="H1402" t="s">
        <v>13</v>
      </c>
      <c r="J1402" s="38">
        <v>81872</v>
      </c>
    </row>
    <row r="1403" spans="1:10" hidden="1" x14ac:dyDescent="0.25">
      <c r="A1403" s="20" t="s">
        <v>135</v>
      </c>
      <c r="B1403" t="s">
        <v>129</v>
      </c>
      <c r="C1403">
        <v>2020</v>
      </c>
      <c r="D1403" t="s">
        <v>58</v>
      </c>
      <c r="E1403" t="s">
        <v>45</v>
      </c>
      <c r="F1403" t="s">
        <v>46</v>
      </c>
      <c r="G1403" t="s">
        <v>54</v>
      </c>
      <c r="H1403" t="s">
        <v>14</v>
      </c>
      <c r="J1403" s="38">
        <v>9825</v>
      </c>
    </row>
    <row r="1404" spans="1:10" hidden="1" x14ac:dyDescent="0.25">
      <c r="A1404" s="20" t="s">
        <v>135</v>
      </c>
      <c r="B1404" t="s">
        <v>129</v>
      </c>
      <c r="C1404">
        <v>2020</v>
      </c>
      <c r="D1404" t="s">
        <v>58</v>
      </c>
      <c r="E1404" t="s">
        <v>45</v>
      </c>
      <c r="F1404" t="s">
        <v>46</v>
      </c>
      <c r="G1404" t="s">
        <v>54</v>
      </c>
      <c r="H1404" t="s">
        <v>15</v>
      </c>
      <c r="J1404" s="38">
        <v>81872</v>
      </c>
    </row>
    <row r="1405" spans="1:10" hidden="1" x14ac:dyDescent="0.25">
      <c r="A1405" s="20" t="s">
        <v>135</v>
      </c>
      <c r="B1405" t="s">
        <v>129</v>
      </c>
      <c r="C1405">
        <v>2020</v>
      </c>
      <c r="D1405" t="s">
        <v>58</v>
      </c>
      <c r="E1405" t="s">
        <v>45</v>
      </c>
      <c r="F1405" t="s">
        <v>46</v>
      </c>
      <c r="G1405" t="s">
        <v>54</v>
      </c>
      <c r="H1405" t="s">
        <v>16</v>
      </c>
      <c r="J1405" s="38">
        <v>36696</v>
      </c>
    </row>
    <row r="1406" spans="1:10" hidden="1" x14ac:dyDescent="0.25">
      <c r="A1406" s="20" t="s">
        <v>135</v>
      </c>
      <c r="B1406" t="s">
        <v>129</v>
      </c>
      <c r="C1406">
        <v>2020</v>
      </c>
      <c r="D1406" t="s">
        <v>58</v>
      </c>
      <c r="E1406" t="s">
        <v>45</v>
      </c>
      <c r="F1406" t="s">
        <v>46</v>
      </c>
      <c r="G1406" t="s">
        <v>54</v>
      </c>
      <c r="H1406" t="s">
        <v>17</v>
      </c>
      <c r="J1406" s="38">
        <v>584000</v>
      </c>
    </row>
    <row r="1407" spans="1:10" hidden="1" x14ac:dyDescent="0.25">
      <c r="A1407" s="20" t="s">
        <v>135</v>
      </c>
      <c r="B1407" t="s">
        <v>129</v>
      </c>
      <c r="C1407">
        <v>2020</v>
      </c>
      <c r="D1407" t="s">
        <v>58</v>
      </c>
      <c r="E1407" t="s">
        <v>45</v>
      </c>
      <c r="F1407" t="s">
        <v>46</v>
      </c>
      <c r="G1407" t="s">
        <v>54</v>
      </c>
      <c r="H1407" t="s">
        <v>195</v>
      </c>
      <c r="J1407"/>
    </row>
    <row r="1408" spans="1:10" hidden="1" x14ac:dyDescent="0.25">
      <c r="A1408" s="20" t="s">
        <v>135</v>
      </c>
      <c r="B1408" t="s">
        <v>129</v>
      </c>
      <c r="C1408">
        <v>2020</v>
      </c>
      <c r="D1408" t="s">
        <v>58</v>
      </c>
      <c r="E1408" t="s">
        <v>45</v>
      </c>
      <c r="F1408" t="s">
        <v>46</v>
      </c>
      <c r="G1408" t="s">
        <v>54</v>
      </c>
      <c r="H1408" t="s">
        <v>18</v>
      </c>
      <c r="J1408" s="38">
        <v>4594</v>
      </c>
    </row>
    <row r="1409" spans="1:10" hidden="1" x14ac:dyDescent="0.25">
      <c r="A1409" s="20" t="s">
        <v>135</v>
      </c>
      <c r="B1409" t="s">
        <v>129</v>
      </c>
      <c r="C1409">
        <v>2020</v>
      </c>
      <c r="D1409" t="s">
        <v>58</v>
      </c>
      <c r="E1409" t="s">
        <v>45</v>
      </c>
      <c r="F1409" t="s">
        <v>46</v>
      </c>
      <c r="G1409" t="s">
        <v>54</v>
      </c>
      <c r="H1409" t="s">
        <v>19</v>
      </c>
      <c r="J1409" s="38">
        <v>105600</v>
      </c>
    </row>
    <row r="1410" spans="1:10" hidden="1" x14ac:dyDescent="0.25">
      <c r="A1410" s="20" t="s">
        <v>135</v>
      </c>
      <c r="B1410" t="s">
        <v>129</v>
      </c>
      <c r="C1410">
        <v>2020</v>
      </c>
      <c r="D1410" t="s">
        <v>58</v>
      </c>
      <c r="E1410" t="s">
        <v>45</v>
      </c>
      <c r="F1410" t="s">
        <v>46</v>
      </c>
      <c r="G1410" t="s">
        <v>54</v>
      </c>
      <c r="H1410" t="s">
        <v>20</v>
      </c>
      <c r="J1410" s="38">
        <v>35200</v>
      </c>
    </row>
    <row r="1411" spans="1:10" hidden="1" x14ac:dyDescent="0.25">
      <c r="A1411" s="20" t="s">
        <v>135</v>
      </c>
      <c r="B1411" t="s">
        <v>129</v>
      </c>
      <c r="C1411">
        <v>2020</v>
      </c>
      <c r="D1411" t="s">
        <v>58</v>
      </c>
      <c r="E1411" t="s">
        <v>45</v>
      </c>
      <c r="F1411" t="s">
        <v>46</v>
      </c>
      <c r="G1411" t="s">
        <v>118</v>
      </c>
      <c r="H1411" t="s">
        <v>119</v>
      </c>
      <c r="J1411" s="38">
        <v>414058</v>
      </c>
    </row>
    <row r="1412" spans="1:10" hidden="1" x14ac:dyDescent="0.25">
      <c r="A1412" s="20" t="s">
        <v>135</v>
      </c>
      <c r="B1412" t="s">
        <v>129</v>
      </c>
      <c r="C1412">
        <v>2020</v>
      </c>
      <c r="D1412" t="s">
        <v>58</v>
      </c>
      <c r="E1412" t="s">
        <v>45</v>
      </c>
      <c r="F1412" t="s">
        <v>46</v>
      </c>
      <c r="G1412" t="s">
        <v>109</v>
      </c>
      <c r="H1412" t="s">
        <v>219</v>
      </c>
      <c r="J1412"/>
    </row>
    <row r="1413" spans="1:10" hidden="1" x14ac:dyDescent="0.25">
      <c r="A1413" s="20" t="s">
        <v>135</v>
      </c>
      <c r="B1413" t="s">
        <v>129</v>
      </c>
      <c r="C1413">
        <v>2020</v>
      </c>
      <c r="D1413" t="s">
        <v>58</v>
      </c>
      <c r="E1413" t="s">
        <v>45</v>
      </c>
      <c r="F1413" t="s">
        <v>46</v>
      </c>
      <c r="G1413" t="s">
        <v>109</v>
      </c>
      <c r="H1413" t="s">
        <v>220</v>
      </c>
      <c r="J1413"/>
    </row>
    <row r="1414" spans="1:10" hidden="1" x14ac:dyDescent="0.25">
      <c r="A1414" s="20" t="s">
        <v>135</v>
      </c>
      <c r="B1414" t="s">
        <v>129</v>
      </c>
      <c r="C1414">
        <v>2020</v>
      </c>
      <c r="D1414" t="s">
        <v>58</v>
      </c>
      <c r="E1414" t="s">
        <v>45</v>
      </c>
      <c r="F1414" t="s">
        <v>46</v>
      </c>
      <c r="G1414" t="s">
        <v>109</v>
      </c>
      <c r="H1414" t="s">
        <v>260</v>
      </c>
      <c r="J1414"/>
    </row>
    <row r="1415" spans="1:10" hidden="1" x14ac:dyDescent="0.25">
      <c r="A1415" s="20" t="s">
        <v>135</v>
      </c>
      <c r="B1415" t="s">
        <v>129</v>
      </c>
      <c r="C1415">
        <v>2020</v>
      </c>
      <c r="D1415" t="s">
        <v>58</v>
      </c>
      <c r="E1415" t="s">
        <v>45</v>
      </c>
      <c r="F1415" t="s">
        <v>46</v>
      </c>
      <c r="G1415" t="s">
        <v>55</v>
      </c>
      <c r="H1415" t="s">
        <v>22</v>
      </c>
      <c r="J1415" s="38">
        <v>800000</v>
      </c>
    </row>
    <row r="1416" spans="1:10" hidden="1" x14ac:dyDescent="0.25">
      <c r="A1416" s="20" t="s">
        <v>135</v>
      </c>
      <c r="B1416" t="s">
        <v>129</v>
      </c>
      <c r="C1416">
        <v>2020</v>
      </c>
      <c r="D1416" t="s">
        <v>58</v>
      </c>
      <c r="E1416" t="s">
        <v>45</v>
      </c>
      <c r="F1416" t="s">
        <v>46</v>
      </c>
      <c r="G1416" t="s">
        <v>47</v>
      </c>
      <c r="H1416" t="s">
        <v>238</v>
      </c>
      <c r="J1416"/>
    </row>
    <row r="1417" spans="1:10" hidden="1" x14ac:dyDescent="0.25">
      <c r="A1417" s="20" t="s">
        <v>135</v>
      </c>
      <c r="B1417" t="s">
        <v>129</v>
      </c>
      <c r="C1417">
        <v>2020</v>
      </c>
      <c r="D1417" t="s">
        <v>58</v>
      </c>
      <c r="E1417" t="s">
        <v>45</v>
      </c>
      <c r="F1417" t="s">
        <v>46</v>
      </c>
      <c r="G1417" t="s">
        <v>47</v>
      </c>
      <c r="H1417" t="s">
        <v>239</v>
      </c>
      <c r="J1417" s="38">
        <v>446602</v>
      </c>
    </row>
    <row r="1418" spans="1:10" hidden="1" x14ac:dyDescent="0.25">
      <c r="A1418" s="20" t="s">
        <v>135</v>
      </c>
      <c r="B1418" t="s">
        <v>129</v>
      </c>
      <c r="C1418">
        <v>2020</v>
      </c>
      <c r="D1418" t="s">
        <v>58</v>
      </c>
      <c r="E1418" t="s">
        <v>45</v>
      </c>
      <c r="F1418" t="s">
        <v>46</v>
      </c>
      <c r="G1418" t="s">
        <v>182</v>
      </c>
      <c r="H1418" t="s">
        <v>240</v>
      </c>
      <c r="J1418"/>
    </row>
    <row r="1419" spans="1:10" hidden="1" x14ac:dyDescent="0.25">
      <c r="A1419" s="20" t="s">
        <v>135</v>
      </c>
      <c r="B1419" t="s">
        <v>129</v>
      </c>
      <c r="C1419">
        <v>2020</v>
      </c>
      <c r="D1419" t="s">
        <v>58</v>
      </c>
      <c r="E1419" t="s">
        <v>45</v>
      </c>
      <c r="F1419" t="s">
        <v>46</v>
      </c>
      <c r="G1419" t="s">
        <v>182</v>
      </c>
      <c r="H1419" t="s">
        <v>241</v>
      </c>
      <c r="J1419"/>
    </row>
    <row r="1420" spans="1:10" hidden="1" x14ac:dyDescent="0.25">
      <c r="A1420" s="20" t="s">
        <v>135</v>
      </c>
      <c r="B1420" t="s">
        <v>129</v>
      </c>
      <c r="C1420">
        <v>2020</v>
      </c>
      <c r="D1420" t="s">
        <v>58</v>
      </c>
      <c r="E1420" t="s">
        <v>45</v>
      </c>
      <c r="F1420" t="s">
        <v>46</v>
      </c>
      <c r="G1420" t="s">
        <v>182</v>
      </c>
      <c r="H1420" t="s">
        <v>242</v>
      </c>
      <c r="J1420"/>
    </row>
    <row r="1421" spans="1:10" hidden="1" x14ac:dyDescent="0.25">
      <c r="A1421" s="20" t="s">
        <v>135</v>
      </c>
      <c r="B1421" t="s">
        <v>129</v>
      </c>
      <c r="C1421">
        <v>2020</v>
      </c>
      <c r="D1421" t="s">
        <v>58</v>
      </c>
      <c r="E1421" t="s">
        <v>45</v>
      </c>
      <c r="F1421" t="s">
        <v>46</v>
      </c>
      <c r="G1421" t="s">
        <v>182</v>
      </c>
      <c r="H1421" t="s">
        <v>243</v>
      </c>
      <c r="J1421"/>
    </row>
    <row r="1422" spans="1:10" hidden="1" x14ac:dyDescent="0.25">
      <c r="A1422" s="20" t="s">
        <v>135</v>
      </c>
      <c r="B1422" t="s">
        <v>129</v>
      </c>
      <c r="C1422">
        <v>2020</v>
      </c>
      <c r="D1422" t="s">
        <v>58</v>
      </c>
      <c r="E1422" t="s">
        <v>45</v>
      </c>
      <c r="F1422" t="s">
        <v>46</v>
      </c>
      <c r="G1422" t="s">
        <v>253</v>
      </c>
      <c r="H1422" s="2" t="s">
        <v>244</v>
      </c>
      <c r="I1422" s="2"/>
      <c r="J1422"/>
    </row>
    <row r="1423" spans="1:10" hidden="1" x14ac:dyDescent="0.25">
      <c r="A1423" s="20" t="s">
        <v>135</v>
      </c>
      <c r="B1423" t="s">
        <v>129</v>
      </c>
      <c r="C1423">
        <v>2020</v>
      </c>
      <c r="D1423" t="s">
        <v>58</v>
      </c>
      <c r="E1423" t="s">
        <v>45</v>
      </c>
      <c r="F1423" t="s">
        <v>46</v>
      </c>
      <c r="G1423" t="s">
        <v>221</v>
      </c>
      <c r="H1423" s="2" t="s">
        <v>245</v>
      </c>
      <c r="I1423" s="2"/>
      <c r="J1423"/>
    </row>
    <row r="1424" spans="1:10" hidden="1" x14ac:dyDescent="0.25">
      <c r="A1424" s="20" t="s">
        <v>135</v>
      </c>
      <c r="B1424" t="s">
        <v>129</v>
      </c>
      <c r="C1424">
        <v>2020</v>
      </c>
      <c r="D1424" t="s">
        <v>58</v>
      </c>
      <c r="E1424" t="s">
        <v>45</v>
      </c>
      <c r="F1424" t="s">
        <v>46</v>
      </c>
      <c r="G1424" t="s">
        <v>49</v>
      </c>
      <c r="H1424" s="2" t="s">
        <v>246</v>
      </c>
      <c r="I1424" s="2"/>
      <c r="J1424"/>
    </row>
    <row r="1425" spans="1:10" hidden="1" x14ac:dyDescent="0.25">
      <c r="A1425" s="20" t="s">
        <v>135</v>
      </c>
      <c r="B1425" t="s">
        <v>129</v>
      </c>
      <c r="C1425">
        <v>2020</v>
      </c>
      <c r="D1425" t="s">
        <v>58</v>
      </c>
      <c r="E1425" t="s">
        <v>45</v>
      </c>
      <c r="F1425" t="s">
        <v>46</v>
      </c>
      <c r="G1425" t="s">
        <v>49</v>
      </c>
      <c r="H1425" s="2" t="s">
        <v>247</v>
      </c>
      <c r="I1425" s="2"/>
      <c r="J1425"/>
    </row>
    <row r="1426" spans="1:10" hidden="1" x14ac:dyDescent="0.25">
      <c r="A1426" s="20" t="s">
        <v>135</v>
      </c>
      <c r="B1426" t="s">
        <v>129</v>
      </c>
      <c r="C1426">
        <v>2020</v>
      </c>
      <c r="D1426" t="s">
        <v>58</v>
      </c>
      <c r="E1426" t="s">
        <v>45</v>
      </c>
      <c r="F1426" t="s">
        <v>46</v>
      </c>
      <c r="G1426" t="s">
        <v>49</v>
      </c>
      <c r="H1426" s="2" t="s">
        <v>248</v>
      </c>
      <c r="I1426" s="2"/>
      <c r="J1426"/>
    </row>
    <row r="1427" spans="1:10" hidden="1" x14ac:dyDescent="0.25">
      <c r="A1427" s="20" t="s">
        <v>135</v>
      </c>
      <c r="B1427" t="s">
        <v>129</v>
      </c>
      <c r="C1427">
        <v>2020</v>
      </c>
      <c r="D1427" t="s">
        <v>58</v>
      </c>
      <c r="E1427" t="s">
        <v>45</v>
      </c>
      <c r="F1427" t="s">
        <v>46</v>
      </c>
      <c r="G1427" t="s">
        <v>49</v>
      </c>
      <c r="H1427" s="2" t="s">
        <v>249</v>
      </c>
      <c r="I1427" s="2"/>
      <c r="J1427"/>
    </row>
    <row r="1428" spans="1:10" hidden="1" x14ac:dyDescent="0.25">
      <c r="A1428" s="20" t="s">
        <v>135</v>
      </c>
      <c r="B1428" t="s">
        <v>129</v>
      </c>
      <c r="C1428">
        <v>2020</v>
      </c>
      <c r="D1428" t="s">
        <v>58</v>
      </c>
      <c r="E1428" t="s">
        <v>45</v>
      </c>
      <c r="F1428" t="s">
        <v>46</v>
      </c>
      <c r="G1428" t="s">
        <v>49</v>
      </c>
      <c r="H1428" s="2" t="s">
        <v>250</v>
      </c>
      <c r="I1428" s="2"/>
      <c r="J1428"/>
    </row>
    <row r="1429" spans="1:10" hidden="1" x14ac:dyDescent="0.25">
      <c r="A1429" s="20" t="s">
        <v>135</v>
      </c>
      <c r="B1429" t="s">
        <v>129</v>
      </c>
      <c r="C1429">
        <v>2020</v>
      </c>
      <c r="D1429" t="s">
        <v>58</v>
      </c>
      <c r="E1429" t="s">
        <v>45</v>
      </c>
      <c r="F1429" t="s">
        <v>46</v>
      </c>
      <c r="G1429" t="s">
        <v>49</v>
      </c>
      <c r="H1429" s="2" t="s">
        <v>251</v>
      </c>
      <c r="I1429" s="2"/>
      <c r="J1429"/>
    </row>
    <row r="1430" spans="1:10" hidden="1" x14ac:dyDescent="0.25">
      <c r="A1430" s="20" t="s">
        <v>135</v>
      </c>
      <c r="B1430" t="s">
        <v>129</v>
      </c>
      <c r="C1430">
        <v>2020</v>
      </c>
      <c r="D1430" t="s">
        <v>58</v>
      </c>
      <c r="E1430" t="s">
        <v>45</v>
      </c>
      <c r="F1430" t="s">
        <v>46</v>
      </c>
      <c r="G1430" t="s">
        <v>49</v>
      </c>
      <c r="H1430" s="2" t="s">
        <v>252</v>
      </c>
      <c r="I1430" s="2"/>
      <c r="J1430"/>
    </row>
    <row r="1431" spans="1:10" hidden="1" x14ac:dyDescent="0.25">
      <c r="A1431" s="20" t="s">
        <v>135</v>
      </c>
      <c r="B1431" t="s">
        <v>129</v>
      </c>
      <c r="C1431">
        <v>2020</v>
      </c>
      <c r="D1431" t="s">
        <v>58</v>
      </c>
      <c r="E1431" t="s">
        <v>45</v>
      </c>
      <c r="F1431" t="s">
        <v>50</v>
      </c>
      <c r="G1431" t="s">
        <v>56</v>
      </c>
      <c r="H1431" t="s">
        <v>124</v>
      </c>
      <c r="J1431" s="38">
        <v>48440</v>
      </c>
    </row>
    <row r="1432" spans="1:10" hidden="1" x14ac:dyDescent="0.25">
      <c r="A1432" s="20" t="s">
        <v>135</v>
      </c>
      <c r="B1432" t="s">
        <v>129</v>
      </c>
      <c r="C1432">
        <v>2020</v>
      </c>
      <c r="D1432" t="s">
        <v>58</v>
      </c>
      <c r="E1432" t="s">
        <v>45</v>
      </c>
      <c r="F1432" t="s">
        <v>50</v>
      </c>
      <c r="G1432" t="s">
        <v>56</v>
      </c>
      <c r="H1432" t="s">
        <v>98</v>
      </c>
      <c r="J1432" s="38">
        <v>51737.8</v>
      </c>
    </row>
    <row r="1433" spans="1:10" hidden="1" x14ac:dyDescent="0.25">
      <c r="A1433" s="20" t="s">
        <v>135</v>
      </c>
      <c r="B1433" t="s">
        <v>129</v>
      </c>
      <c r="C1433">
        <v>2020</v>
      </c>
      <c r="D1433" t="s">
        <v>58</v>
      </c>
      <c r="E1433" t="s">
        <v>45</v>
      </c>
      <c r="F1433" t="s">
        <v>50</v>
      </c>
      <c r="G1433" t="s">
        <v>56</v>
      </c>
      <c r="H1433" t="s">
        <v>193</v>
      </c>
      <c r="J1433" s="38">
        <v>209866</v>
      </c>
    </row>
    <row r="1434" spans="1:10" hidden="1" x14ac:dyDescent="0.25">
      <c r="A1434" s="20" t="s">
        <v>135</v>
      </c>
      <c r="B1434" t="s">
        <v>129</v>
      </c>
      <c r="C1434">
        <v>2020</v>
      </c>
      <c r="D1434" t="s">
        <v>58</v>
      </c>
      <c r="E1434" t="s">
        <v>45</v>
      </c>
      <c r="F1434" t="s">
        <v>50</v>
      </c>
      <c r="G1434" t="s">
        <v>101</v>
      </c>
      <c r="H1434" t="s">
        <v>99</v>
      </c>
      <c r="J1434" s="38">
        <v>31254.03</v>
      </c>
    </row>
    <row r="1435" spans="1:10" hidden="1" x14ac:dyDescent="0.25">
      <c r="A1435" s="20" t="s">
        <v>135</v>
      </c>
      <c r="B1435" t="s">
        <v>129</v>
      </c>
      <c r="C1435">
        <v>2020</v>
      </c>
      <c r="D1435" t="s">
        <v>58</v>
      </c>
      <c r="E1435" t="s">
        <v>45</v>
      </c>
      <c r="F1435" t="s">
        <v>50</v>
      </c>
      <c r="G1435" t="s">
        <v>101</v>
      </c>
      <c r="H1435" s="2" t="s">
        <v>255</v>
      </c>
      <c r="I1435" s="2"/>
      <c r="J1435" s="38">
        <v>12348</v>
      </c>
    </row>
    <row r="1436" spans="1:10" hidden="1" x14ac:dyDescent="0.25">
      <c r="A1436" s="20" t="s">
        <v>135</v>
      </c>
      <c r="B1436" t="s">
        <v>129</v>
      </c>
      <c r="C1436">
        <v>2020</v>
      </c>
      <c r="D1436" t="s">
        <v>58</v>
      </c>
      <c r="E1436" t="s">
        <v>45</v>
      </c>
      <c r="F1436" t="s">
        <v>50</v>
      </c>
      <c r="G1436" t="s">
        <v>101</v>
      </c>
      <c r="H1436" s="2" t="s">
        <v>254</v>
      </c>
      <c r="I1436" s="2"/>
      <c r="J1436"/>
    </row>
    <row r="1437" spans="1:10" hidden="1" x14ac:dyDescent="0.25">
      <c r="A1437" s="20" t="s">
        <v>135</v>
      </c>
      <c r="B1437" t="s">
        <v>129</v>
      </c>
      <c r="C1437">
        <v>2020</v>
      </c>
      <c r="D1437" t="s">
        <v>58</v>
      </c>
      <c r="E1437" t="s">
        <v>45</v>
      </c>
      <c r="F1437" t="s">
        <v>50</v>
      </c>
      <c r="G1437" t="s">
        <v>101</v>
      </c>
      <c r="H1437" s="2" t="s">
        <v>236</v>
      </c>
      <c r="I1437" s="2"/>
      <c r="J1437"/>
    </row>
    <row r="1438" spans="1:10" hidden="1" x14ac:dyDescent="0.25">
      <c r="A1438" s="20" t="s">
        <v>135</v>
      </c>
      <c r="B1438" t="s">
        <v>129</v>
      </c>
      <c r="C1438">
        <v>2020</v>
      </c>
      <c r="D1438" t="s">
        <v>58</v>
      </c>
      <c r="E1438" t="s">
        <v>45</v>
      </c>
      <c r="F1438" t="s">
        <v>50</v>
      </c>
      <c r="G1438" t="s">
        <v>101</v>
      </c>
      <c r="H1438" t="s">
        <v>30</v>
      </c>
      <c r="J1438" s="38">
        <v>92658</v>
      </c>
    </row>
    <row r="1439" spans="1:10" hidden="1" x14ac:dyDescent="0.25">
      <c r="A1439" s="20" t="s">
        <v>135</v>
      </c>
      <c r="B1439" t="s">
        <v>129</v>
      </c>
      <c r="C1439">
        <v>2020</v>
      </c>
      <c r="D1439" t="s">
        <v>58</v>
      </c>
      <c r="E1439" t="s">
        <v>112</v>
      </c>
      <c r="F1439" t="s">
        <v>117</v>
      </c>
      <c r="G1439" t="s">
        <v>53</v>
      </c>
      <c r="H1439" s="2" t="s">
        <v>256</v>
      </c>
      <c r="I1439" s="2"/>
      <c r="J1439"/>
    </row>
    <row r="1440" spans="1:10" hidden="1" x14ac:dyDescent="0.25">
      <c r="A1440" s="20" t="s">
        <v>135</v>
      </c>
      <c r="B1440" t="s">
        <v>129</v>
      </c>
      <c r="C1440">
        <v>2020</v>
      </c>
      <c r="D1440" t="s">
        <v>58</v>
      </c>
      <c r="E1440" t="s">
        <v>112</v>
      </c>
      <c r="F1440" t="s">
        <v>117</v>
      </c>
      <c r="G1440" t="s">
        <v>53</v>
      </c>
      <c r="H1440" s="2" t="s">
        <v>257</v>
      </c>
      <c r="I1440" s="2"/>
      <c r="J1440" s="38">
        <f>+J1395*17%</f>
        <v>1474473.58</v>
      </c>
    </row>
    <row r="1441" spans="1:10" hidden="1" x14ac:dyDescent="0.25">
      <c r="A1441" s="20" t="s">
        <v>135</v>
      </c>
      <c r="B1441" t="s">
        <v>129</v>
      </c>
      <c r="C1441">
        <v>2020</v>
      </c>
      <c r="D1441" t="s">
        <v>58</v>
      </c>
      <c r="E1441" t="s">
        <v>112</v>
      </c>
      <c r="F1441" t="s">
        <v>117</v>
      </c>
      <c r="G1441" t="s">
        <v>53</v>
      </c>
      <c r="H1441" s="2" t="s">
        <v>258</v>
      </c>
      <c r="I1441" s="2"/>
      <c r="J1441"/>
    </row>
    <row r="1442" spans="1:10" hidden="1" x14ac:dyDescent="0.25">
      <c r="A1442" s="20" t="s">
        <v>135</v>
      </c>
      <c r="B1442" t="s">
        <v>129</v>
      </c>
      <c r="C1442">
        <v>2020</v>
      </c>
      <c r="D1442" t="s">
        <v>58</v>
      </c>
      <c r="E1442" t="s">
        <v>112</v>
      </c>
      <c r="F1442" t="s">
        <v>117</v>
      </c>
      <c r="G1442" t="s">
        <v>53</v>
      </c>
      <c r="H1442" s="2" t="s">
        <v>259</v>
      </c>
      <c r="I1442" s="2"/>
      <c r="J1442" s="38">
        <v>0</v>
      </c>
    </row>
    <row r="1443" spans="1:10" hidden="1" x14ac:dyDescent="0.25">
      <c r="A1443" s="20" t="s">
        <v>135</v>
      </c>
      <c r="B1443" t="s">
        <v>129</v>
      </c>
      <c r="C1443">
        <v>2020</v>
      </c>
      <c r="D1443" t="s">
        <v>58</v>
      </c>
      <c r="E1443" t="s">
        <v>112</v>
      </c>
      <c r="F1443" t="s">
        <v>117</v>
      </c>
      <c r="G1443" t="s">
        <v>53</v>
      </c>
      <c r="H1443" t="s">
        <v>180</v>
      </c>
      <c r="J1443" s="38">
        <v>0</v>
      </c>
    </row>
    <row r="1444" spans="1:10" hidden="1" x14ac:dyDescent="0.25">
      <c r="A1444" s="20" t="s">
        <v>135</v>
      </c>
      <c r="B1444" t="s">
        <v>129</v>
      </c>
      <c r="C1444">
        <v>2020</v>
      </c>
      <c r="D1444" t="s">
        <v>58</v>
      </c>
      <c r="E1444" t="s">
        <v>112</v>
      </c>
      <c r="F1444" t="s">
        <v>117</v>
      </c>
      <c r="G1444" t="s">
        <v>53</v>
      </c>
      <c r="H1444" t="s">
        <v>181</v>
      </c>
      <c r="J1444"/>
    </row>
    <row r="1445" spans="1:10" hidden="1" x14ac:dyDescent="0.25">
      <c r="A1445" s="57" t="s">
        <v>136</v>
      </c>
      <c r="B1445" t="s">
        <v>128</v>
      </c>
      <c r="C1445">
        <v>2020</v>
      </c>
      <c r="D1445" t="s">
        <v>58</v>
      </c>
      <c r="E1445" t="s">
        <v>52</v>
      </c>
      <c r="F1445" t="s">
        <v>142</v>
      </c>
      <c r="G1445" t="s">
        <v>206</v>
      </c>
      <c r="H1445" t="s">
        <v>210</v>
      </c>
      <c r="J1445" s="38">
        <v>7437042</v>
      </c>
    </row>
    <row r="1446" spans="1:10" hidden="1" x14ac:dyDescent="0.25">
      <c r="A1446" s="20" t="s">
        <v>136</v>
      </c>
      <c r="B1446" t="s">
        <v>128</v>
      </c>
      <c r="C1446">
        <v>2020</v>
      </c>
      <c r="D1446" t="s">
        <v>58</v>
      </c>
      <c r="E1446" t="s">
        <v>52</v>
      </c>
      <c r="F1446" t="s">
        <v>152</v>
      </c>
      <c r="G1446" t="s">
        <v>149</v>
      </c>
      <c r="H1446" t="s">
        <v>211</v>
      </c>
      <c r="J1446" s="38">
        <v>538.47</v>
      </c>
    </row>
    <row r="1447" spans="1:10" hidden="1" x14ac:dyDescent="0.25">
      <c r="A1447" s="20" t="s">
        <v>136</v>
      </c>
      <c r="B1447" t="s">
        <v>128</v>
      </c>
      <c r="C1447">
        <v>2020</v>
      </c>
      <c r="D1447" t="s">
        <v>58</v>
      </c>
      <c r="E1447" t="s">
        <v>52</v>
      </c>
      <c r="F1447" t="s">
        <v>152</v>
      </c>
      <c r="G1447" t="s">
        <v>213</v>
      </c>
      <c r="H1447" t="s">
        <v>214</v>
      </c>
      <c r="J1447"/>
    </row>
    <row r="1448" spans="1:10" hidden="1" x14ac:dyDescent="0.25">
      <c r="A1448" s="20" t="s">
        <v>136</v>
      </c>
      <c r="B1448" t="s">
        <v>128</v>
      </c>
      <c r="C1448">
        <v>2020</v>
      </c>
      <c r="D1448" t="s">
        <v>58</v>
      </c>
      <c r="E1448" t="s">
        <v>52</v>
      </c>
      <c r="F1448" t="s">
        <v>152</v>
      </c>
      <c r="G1448" t="s">
        <v>217</v>
      </c>
      <c r="H1448" t="s">
        <v>218</v>
      </c>
      <c r="J1448"/>
    </row>
    <row r="1449" spans="1:10" hidden="1" x14ac:dyDescent="0.25">
      <c r="A1449" s="20" t="s">
        <v>136</v>
      </c>
      <c r="B1449" t="s">
        <v>128</v>
      </c>
      <c r="C1449">
        <v>2020</v>
      </c>
      <c r="D1449" t="s">
        <v>58</v>
      </c>
      <c r="E1449" t="s">
        <v>52</v>
      </c>
      <c r="F1449" t="s">
        <v>142</v>
      </c>
      <c r="H1449" t="s">
        <v>224</v>
      </c>
      <c r="J1449"/>
    </row>
    <row r="1450" spans="1:10" hidden="1" x14ac:dyDescent="0.25">
      <c r="A1450" s="20" t="s">
        <v>136</v>
      </c>
      <c r="B1450" t="s">
        <v>128</v>
      </c>
      <c r="C1450">
        <v>2020</v>
      </c>
      <c r="D1450" t="s">
        <v>58</v>
      </c>
      <c r="E1450" t="s">
        <v>45</v>
      </c>
      <c r="F1450" t="s">
        <v>46</v>
      </c>
      <c r="G1450" t="s">
        <v>54</v>
      </c>
      <c r="H1450" t="s">
        <v>11</v>
      </c>
      <c r="J1450" s="38">
        <v>880000</v>
      </c>
    </row>
    <row r="1451" spans="1:10" hidden="1" x14ac:dyDescent="0.25">
      <c r="A1451" s="20" t="s">
        <v>136</v>
      </c>
      <c r="B1451" t="s">
        <v>128</v>
      </c>
      <c r="C1451">
        <v>2020</v>
      </c>
      <c r="D1451" t="s">
        <v>58</v>
      </c>
      <c r="E1451" t="s">
        <v>45</v>
      </c>
      <c r="F1451" t="s">
        <v>46</v>
      </c>
      <c r="G1451" t="s">
        <v>54</v>
      </c>
      <c r="H1451" t="s">
        <v>12</v>
      </c>
      <c r="J1451" s="38">
        <v>102854</v>
      </c>
    </row>
    <row r="1452" spans="1:10" hidden="1" x14ac:dyDescent="0.25">
      <c r="A1452" s="20" t="s">
        <v>136</v>
      </c>
      <c r="B1452" t="s">
        <v>128</v>
      </c>
      <c r="C1452">
        <v>2020</v>
      </c>
      <c r="D1452" t="s">
        <v>58</v>
      </c>
      <c r="E1452" t="s">
        <v>45</v>
      </c>
      <c r="F1452" t="s">
        <v>46</v>
      </c>
      <c r="G1452" t="s">
        <v>54</v>
      </c>
      <c r="H1452" t="s">
        <v>13</v>
      </c>
      <c r="J1452" s="38">
        <v>81872</v>
      </c>
    </row>
    <row r="1453" spans="1:10" hidden="1" x14ac:dyDescent="0.25">
      <c r="A1453" s="20" t="s">
        <v>136</v>
      </c>
      <c r="B1453" t="s">
        <v>128</v>
      </c>
      <c r="C1453">
        <v>2020</v>
      </c>
      <c r="D1453" t="s">
        <v>58</v>
      </c>
      <c r="E1453" t="s">
        <v>45</v>
      </c>
      <c r="F1453" t="s">
        <v>46</v>
      </c>
      <c r="G1453" t="s">
        <v>54</v>
      </c>
      <c r="H1453" t="s">
        <v>14</v>
      </c>
      <c r="J1453" s="38">
        <v>9825</v>
      </c>
    </row>
    <row r="1454" spans="1:10" hidden="1" x14ac:dyDescent="0.25">
      <c r="A1454" s="20" t="s">
        <v>136</v>
      </c>
      <c r="B1454" t="s">
        <v>128</v>
      </c>
      <c r="C1454">
        <v>2020</v>
      </c>
      <c r="D1454" t="s">
        <v>58</v>
      </c>
      <c r="E1454" t="s">
        <v>45</v>
      </c>
      <c r="F1454" t="s">
        <v>46</v>
      </c>
      <c r="G1454" t="s">
        <v>54</v>
      </c>
      <c r="H1454" t="s">
        <v>15</v>
      </c>
      <c r="J1454" s="38">
        <v>81872</v>
      </c>
    </row>
    <row r="1455" spans="1:10" hidden="1" x14ac:dyDescent="0.25">
      <c r="A1455" s="20" t="s">
        <v>136</v>
      </c>
      <c r="B1455" t="s">
        <v>128</v>
      </c>
      <c r="C1455">
        <v>2020</v>
      </c>
      <c r="D1455" t="s">
        <v>58</v>
      </c>
      <c r="E1455" t="s">
        <v>45</v>
      </c>
      <c r="F1455" t="s">
        <v>46</v>
      </c>
      <c r="G1455" t="s">
        <v>54</v>
      </c>
      <c r="H1455" t="s">
        <v>16</v>
      </c>
      <c r="J1455" s="38">
        <v>36696</v>
      </c>
    </row>
    <row r="1456" spans="1:10" hidden="1" x14ac:dyDescent="0.25">
      <c r="A1456" s="20" t="s">
        <v>136</v>
      </c>
      <c r="B1456" t="s">
        <v>128</v>
      </c>
      <c r="C1456">
        <v>2020</v>
      </c>
      <c r="D1456" t="s">
        <v>58</v>
      </c>
      <c r="E1456" t="s">
        <v>45</v>
      </c>
      <c r="F1456" t="s">
        <v>46</v>
      </c>
      <c r="G1456" t="s">
        <v>54</v>
      </c>
      <c r="H1456" t="s">
        <v>17</v>
      </c>
      <c r="J1456" s="38">
        <v>584000</v>
      </c>
    </row>
    <row r="1457" spans="1:10" hidden="1" x14ac:dyDescent="0.25">
      <c r="A1457" s="20" t="s">
        <v>136</v>
      </c>
      <c r="B1457" t="s">
        <v>128</v>
      </c>
      <c r="C1457">
        <v>2020</v>
      </c>
      <c r="D1457" t="s">
        <v>58</v>
      </c>
      <c r="E1457" t="s">
        <v>45</v>
      </c>
      <c r="F1457" t="s">
        <v>46</v>
      </c>
      <c r="G1457" t="s">
        <v>54</v>
      </c>
      <c r="H1457" t="s">
        <v>195</v>
      </c>
      <c r="J1457"/>
    </row>
    <row r="1458" spans="1:10" hidden="1" x14ac:dyDescent="0.25">
      <c r="A1458" s="20" t="s">
        <v>136</v>
      </c>
      <c r="B1458" t="s">
        <v>128</v>
      </c>
      <c r="C1458">
        <v>2020</v>
      </c>
      <c r="D1458" t="s">
        <v>58</v>
      </c>
      <c r="E1458" t="s">
        <v>45</v>
      </c>
      <c r="F1458" t="s">
        <v>46</v>
      </c>
      <c r="G1458" t="s">
        <v>54</v>
      </c>
      <c r="H1458" t="s">
        <v>18</v>
      </c>
      <c r="J1458" s="38">
        <v>4594</v>
      </c>
    </row>
    <row r="1459" spans="1:10" hidden="1" x14ac:dyDescent="0.25">
      <c r="A1459" s="20" t="s">
        <v>136</v>
      </c>
      <c r="B1459" t="s">
        <v>128</v>
      </c>
      <c r="C1459">
        <v>2020</v>
      </c>
      <c r="D1459" t="s">
        <v>58</v>
      </c>
      <c r="E1459" t="s">
        <v>45</v>
      </c>
      <c r="F1459" t="s">
        <v>46</v>
      </c>
      <c r="G1459" t="s">
        <v>54</v>
      </c>
      <c r="H1459" t="s">
        <v>19</v>
      </c>
      <c r="J1459" s="3">
        <v>19806</v>
      </c>
    </row>
    <row r="1460" spans="1:10" hidden="1" x14ac:dyDescent="0.25">
      <c r="A1460" s="20" t="s">
        <v>136</v>
      </c>
      <c r="B1460" t="s">
        <v>128</v>
      </c>
      <c r="C1460">
        <v>2020</v>
      </c>
      <c r="D1460" t="s">
        <v>58</v>
      </c>
      <c r="E1460" t="s">
        <v>45</v>
      </c>
      <c r="F1460" t="s">
        <v>46</v>
      </c>
      <c r="G1460" t="s">
        <v>54</v>
      </c>
      <c r="H1460" t="s">
        <v>20</v>
      </c>
      <c r="J1460" s="38">
        <v>35200</v>
      </c>
    </row>
    <row r="1461" spans="1:10" hidden="1" x14ac:dyDescent="0.25">
      <c r="A1461" s="20" t="s">
        <v>136</v>
      </c>
      <c r="B1461" t="s">
        <v>128</v>
      </c>
      <c r="C1461">
        <v>2020</v>
      </c>
      <c r="D1461" t="s">
        <v>58</v>
      </c>
      <c r="E1461" t="s">
        <v>45</v>
      </c>
      <c r="F1461" t="s">
        <v>46</v>
      </c>
      <c r="G1461" t="s">
        <v>118</v>
      </c>
      <c r="H1461" t="s">
        <v>119</v>
      </c>
      <c r="J1461" s="38">
        <v>414058</v>
      </c>
    </row>
    <row r="1462" spans="1:10" hidden="1" x14ac:dyDescent="0.25">
      <c r="A1462" s="20" t="s">
        <v>136</v>
      </c>
      <c r="B1462" t="s">
        <v>128</v>
      </c>
      <c r="C1462">
        <v>2020</v>
      </c>
      <c r="D1462" t="s">
        <v>58</v>
      </c>
      <c r="E1462" t="s">
        <v>45</v>
      </c>
      <c r="F1462" t="s">
        <v>46</v>
      </c>
      <c r="G1462" t="s">
        <v>109</v>
      </c>
      <c r="H1462" t="s">
        <v>219</v>
      </c>
      <c r="J1462"/>
    </row>
    <row r="1463" spans="1:10" hidden="1" x14ac:dyDescent="0.25">
      <c r="A1463" s="20" t="s">
        <v>136</v>
      </c>
      <c r="B1463" t="s">
        <v>128</v>
      </c>
      <c r="C1463">
        <v>2020</v>
      </c>
      <c r="D1463" t="s">
        <v>58</v>
      </c>
      <c r="E1463" t="s">
        <v>45</v>
      </c>
      <c r="F1463" t="s">
        <v>46</v>
      </c>
      <c r="G1463" t="s">
        <v>109</v>
      </c>
      <c r="H1463" s="2" t="s">
        <v>267</v>
      </c>
      <c r="I1463" s="2"/>
      <c r="J1463" s="38">
        <v>0</v>
      </c>
    </row>
    <row r="1464" spans="1:10" hidden="1" x14ac:dyDescent="0.25">
      <c r="A1464" s="20" t="s">
        <v>136</v>
      </c>
      <c r="B1464" t="s">
        <v>128</v>
      </c>
      <c r="C1464">
        <v>2020</v>
      </c>
      <c r="D1464" t="s">
        <v>58</v>
      </c>
      <c r="E1464" t="s">
        <v>45</v>
      </c>
      <c r="F1464" t="s">
        <v>46</v>
      </c>
      <c r="G1464" t="s">
        <v>109</v>
      </c>
      <c r="H1464" t="s">
        <v>220</v>
      </c>
      <c r="J1464"/>
    </row>
    <row r="1465" spans="1:10" hidden="1" x14ac:dyDescent="0.25">
      <c r="A1465" s="20" t="s">
        <v>136</v>
      </c>
      <c r="B1465" t="s">
        <v>128</v>
      </c>
      <c r="C1465">
        <v>2020</v>
      </c>
      <c r="D1465" t="s">
        <v>58</v>
      </c>
      <c r="E1465" t="s">
        <v>45</v>
      </c>
      <c r="F1465" t="s">
        <v>46</v>
      </c>
      <c r="G1465" t="s">
        <v>109</v>
      </c>
      <c r="H1465" t="s">
        <v>260</v>
      </c>
      <c r="J1465"/>
    </row>
    <row r="1466" spans="1:10" hidden="1" x14ac:dyDescent="0.25">
      <c r="A1466" s="20" t="s">
        <v>136</v>
      </c>
      <c r="B1466" t="s">
        <v>128</v>
      </c>
      <c r="C1466">
        <v>2020</v>
      </c>
      <c r="D1466" t="s">
        <v>58</v>
      </c>
      <c r="E1466" t="s">
        <v>45</v>
      </c>
      <c r="F1466" t="s">
        <v>46</v>
      </c>
      <c r="G1466" t="s">
        <v>55</v>
      </c>
      <c r="H1466" t="s">
        <v>22</v>
      </c>
      <c r="J1466" s="38">
        <v>829000</v>
      </c>
    </row>
    <row r="1467" spans="1:10" hidden="1" x14ac:dyDescent="0.25">
      <c r="A1467" s="20" t="s">
        <v>136</v>
      </c>
      <c r="B1467" t="s">
        <v>128</v>
      </c>
      <c r="C1467">
        <v>2020</v>
      </c>
      <c r="D1467" t="s">
        <v>58</v>
      </c>
      <c r="E1467" t="s">
        <v>45</v>
      </c>
      <c r="F1467" t="s">
        <v>46</v>
      </c>
      <c r="G1467" t="s">
        <v>47</v>
      </c>
      <c r="H1467" t="s">
        <v>238</v>
      </c>
      <c r="J1467"/>
    </row>
    <row r="1468" spans="1:10" hidden="1" x14ac:dyDescent="0.25">
      <c r="A1468" s="20" t="s">
        <v>136</v>
      </c>
      <c r="B1468" t="s">
        <v>128</v>
      </c>
      <c r="C1468">
        <v>2020</v>
      </c>
      <c r="D1468" t="s">
        <v>58</v>
      </c>
      <c r="E1468" t="s">
        <v>45</v>
      </c>
      <c r="F1468" t="s">
        <v>46</v>
      </c>
      <c r="G1468" t="s">
        <v>47</v>
      </c>
      <c r="H1468" t="s">
        <v>239</v>
      </c>
      <c r="J1468" s="38">
        <v>319980</v>
      </c>
    </row>
    <row r="1469" spans="1:10" hidden="1" x14ac:dyDescent="0.25">
      <c r="A1469" s="20" t="s">
        <v>136</v>
      </c>
      <c r="B1469" t="s">
        <v>128</v>
      </c>
      <c r="C1469">
        <v>2020</v>
      </c>
      <c r="D1469" t="s">
        <v>58</v>
      </c>
      <c r="E1469" t="s">
        <v>45</v>
      </c>
      <c r="F1469" t="s">
        <v>46</v>
      </c>
      <c r="G1469" t="s">
        <v>182</v>
      </c>
      <c r="H1469" t="s">
        <v>240</v>
      </c>
      <c r="J1469"/>
    </row>
    <row r="1470" spans="1:10" hidden="1" x14ac:dyDescent="0.25">
      <c r="A1470" s="20" t="s">
        <v>136</v>
      </c>
      <c r="B1470" t="s">
        <v>128</v>
      </c>
      <c r="C1470">
        <v>2020</v>
      </c>
      <c r="D1470" t="s">
        <v>58</v>
      </c>
      <c r="E1470" t="s">
        <v>45</v>
      </c>
      <c r="F1470" t="s">
        <v>46</v>
      </c>
      <c r="G1470" t="s">
        <v>182</v>
      </c>
      <c r="H1470" t="s">
        <v>241</v>
      </c>
      <c r="J1470"/>
    </row>
    <row r="1471" spans="1:10" hidden="1" x14ac:dyDescent="0.25">
      <c r="A1471" s="20" t="s">
        <v>136</v>
      </c>
      <c r="B1471" t="s">
        <v>128</v>
      </c>
      <c r="C1471">
        <v>2020</v>
      </c>
      <c r="D1471" t="s">
        <v>58</v>
      </c>
      <c r="E1471" t="s">
        <v>45</v>
      </c>
      <c r="F1471" t="s">
        <v>46</v>
      </c>
      <c r="G1471" t="s">
        <v>182</v>
      </c>
      <c r="H1471" t="s">
        <v>242</v>
      </c>
      <c r="J1471"/>
    </row>
    <row r="1472" spans="1:10" hidden="1" x14ac:dyDescent="0.25">
      <c r="A1472" s="20" t="s">
        <v>136</v>
      </c>
      <c r="B1472" t="s">
        <v>128</v>
      </c>
      <c r="C1472">
        <v>2020</v>
      </c>
      <c r="D1472" t="s">
        <v>58</v>
      </c>
      <c r="E1472" t="s">
        <v>45</v>
      </c>
      <c r="F1472" t="s">
        <v>46</v>
      </c>
      <c r="G1472" t="s">
        <v>182</v>
      </c>
      <c r="H1472" t="s">
        <v>243</v>
      </c>
      <c r="J1472"/>
    </row>
    <row r="1473" spans="1:10" hidden="1" x14ac:dyDescent="0.25">
      <c r="A1473" s="20" t="s">
        <v>136</v>
      </c>
      <c r="B1473" t="s">
        <v>128</v>
      </c>
      <c r="C1473">
        <v>2020</v>
      </c>
      <c r="D1473" t="s">
        <v>58</v>
      </c>
      <c r="E1473" t="s">
        <v>45</v>
      </c>
      <c r="F1473" t="s">
        <v>46</v>
      </c>
      <c r="G1473" t="s">
        <v>253</v>
      </c>
      <c r="H1473" s="2" t="s">
        <v>266</v>
      </c>
      <c r="I1473" s="2"/>
      <c r="J1473"/>
    </row>
    <row r="1474" spans="1:10" hidden="1" x14ac:dyDescent="0.25">
      <c r="A1474" s="20" t="s">
        <v>136</v>
      </c>
      <c r="B1474" t="s">
        <v>128</v>
      </c>
      <c r="C1474">
        <v>2020</v>
      </c>
      <c r="D1474" t="s">
        <v>58</v>
      </c>
      <c r="E1474" t="s">
        <v>45</v>
      </c>
      <c r="F1474" t="s">
        <v>46</v>
      </c>
      <c r="G1474" t="s">
        <v>221</v>
      </c>
      <c r="H1474" s="2" t="s">
        <v>245</v>
      </c>
      <c r="I1474" s="2"/>
      <c r="J1474"/>
    </row>
    <row r="1475" spans="1:10" hidden="1" x14ac:dyDescent="0.25">
      <c r="A1475" s="20" t="s">
        <v>136</v>
      </c>
      <c r="B1475" t="s">
        <v>128</v>
      </c>
      <c r="C1475">
        <v>2020</v>
      </c>
      <c r="D1475" t="s">
        <v>58</v>
      </c>
      <c r="E1475" t="s">
        <v>45</v>
      </c>
      <c r="F1475" t="s">
        <v>46</v>
      </c>
      <c r="G1475" t="s">
        <v>49</v>
      </c>
      <c r="H1475" s="2" t="s">
        <v>246</v>
      </c>
      <c r="I1475" s="2"/>
      <c r="J1475"/>
    </row>
    <row r="1476" spans="1:10" hidden="1" x14ac:dyDescent="0.25">
      <c r="A1476" s="20" t="s">
        <v>136</v>
      </c>
      <c r="B1476" t="s">
        <v>128</v>
      </c>
      <c r="C1476">
        <v>2020</v>
      </c>
      <c r="D1476" t="s">
        <v>58</v>
      </c>
      <c r="E1476" t="s">
        <v>45</v>
      </c>
      <c r="F1476" t="s">
        <v>46</v>
      </c>
      <c r="G1476" t="s">
        <v>49</v>
      </c>
      <c r="H1476" s="2" t="s">
        <v>247</v>
      </c>
      <c r="I1476" s="2"/>
      <c r="J1476"/>
    </row>
    <row r="1477" spans="1:10" hidden="1" x14ac:dyDescent="0.25">
      <c r="A1477" s="20" t="s">
        <v>136</v>
      </c>
      <c r="B1477" t="s">
        <v>128</v>
      </c>
      <c r="C1477">
        <v>2020</v>
      </c>
      <c r="D1477" t="s">
        <v>58</v>
      </c>
      <c r="E1477" t="s">
        <v>45</v>
      </c>
      <c r="F1477" t="s">
        <v>46</v>
      </c>
      <c r="G1477" t="s">
        <v>49</v>
      </c>
      <c r="H1477" s="2" t="s">
        <v>248</v>
      </c>
      <c r="I1477" s="2"/>
      <c r="J1477" s="38">
        <v>48823</v>
      </c>
    </row>
    <row r="1478" spans="1:10" hidden="1" x14ac:dyDescent="0.25">
      <c r="A1478" s="20" t="s">
        <v>136</v>
      </c>
      <c r="B1478" t="s">
        <v>128</v>
      </c>
      <c r="C1478">
        <v>2020</v>
      </c>
      <c r="D1478" t="s">
        <v>58</v>
      </c>
      <c r="E1478" t="s">
        <v>45</v>
      </c>
      <c r="F1478" t="s">
        <v>46</v>
      </c>
      <c r="G1478" t="s">
        <v>49</v>
      </c>
      <c r="H1478" s="2" t="s">
        <v>249</v>
      </c>
      <c r="I1478" s="2"/>
      <c r="J1478"/>
    </row>
    <row r="1479" spans="1:10" hidden="1" x14ac:dyDescent="0.25">
      <c r="A1479" s="20" t="s">
        <v>136</v>
      </c>
      <c r="B1479" t="s">
        <v>128</v>
      </c>
      <c r="C1479">
        <v>2020</v>
      </c>
      <c r="D1479" t="s">
        <v>58</v>
      </c>
      <c r="E1479" t="s">
        <v>45</v>
      </c>
      <c r="F1479" t="s">
        <v>46</v>
      </c>
      <c r="G1479" t="s">
        <v>49</v>
      </c>
      <c r="H1479" s="2" t="s">
        <v>250</v>
      </c>
      <c r="I1479" s="2"/>
      <c r="J1479"/>
    </row>
    <row r="1480" spans="1:10" hidden="1" x14ac:dyDescent="0.25">
      <c r="A1480" s="20" t="s">
        <v>136</v>
      </c>
      <c r="B1480" t="s">
        <v>128</v>
      </c>
      <c r="C1480">
        <v>2020</v>
      </c>
      <c r="D1480" t="s">
        <v>58</v>
      </c>
      <c r="E1480" t="s">
        <v>45</v>
      </c>
      <c r="F1480" t="s">
        <v>46</v>
      </c>
      <c r="G1480" t="s">
        <v>49</v>
      </c>
      <c r="H1480" s="2" t="s">
        <v>251</v>
      </c>
      <c r="I1480" s="2"/>
      <c r="J1480"/>
    </row>
    <row r="1481" spans="1:10" hidden="1" x14ac:dyDescent="0.25">
      <c r="A1481" s="20" t="s">
        <v>136</v>
      </c>
      <c r="B1481" t="s">
        <v>128</v>
      </c>
      <c r="C1481">
        <v>2020</v>
      </c>
      <c r="D1481" t="s">
        <v>58</v>
      </c>
      <c r="E1481" t="s">
        <v>45</v>
      </c>
      <c r="F1481" t="s">
        <v>46</v>
      </c>
      <c r="G1481" t="s">
        <v>49</v>
      </c>
      <c r="H1481" s="2" t="s">
        <v>252</v>
      </c>
      <c r="I1481" s="2"/>
      <c r="J1481"/>
    </row>
    <row r="1482" spans="1:10" hidden="1" x14ac:dyDescent="0.25">
      <c r="A1482" s="20" t="s">
        <v>136</v>
      </c>
      <c r="B1482" t="s">
        <v>128</v>
      </c>
      <c r="C1482">
        <v>2020</v>
      </c>
      <c r="D1482" t="s">
        <v>58</v>
      </c>
      <c r="E1482" t="s">
        <v>45</v>
      </c>
      <c r="F1482" t="s">
        <v>50</v>
      </c>
      <c r="G1482" t="s">
        <v>56</v>
      </c>
      <c r="H1482" t="s">
        <v>124</v>
      </c>
      <c r="J1482" s="38">
        <v>274251</v>
      </c>
    </row>
    <row r="1483" spans="1:10" hidden="1" x14ac:dyDescent="0.25">
      <c r="A1483" s="20" t="s">
        <v>136</v>
      </c>
      <c r="B1483" t="s">
        <v>128</v>
      </c>
      <c r="C1483">
        <v>2020</v>
      </c>
      <c r="D1483" t="s">
        <v>58</v>
      </c>
      <c r="E1483" t="s">
        <v>45</v>
      </c>
      <c r="F1483" t="s">
        <v>50</v>
      </c>
      <c r="G1483" t="s">
        <v>56</v>
      </c>
      <c r="H1483" t="s">
        <v>98</v>
      </c>
      <c r="J1483" s="38">
        <v>55128.55</v>
      </c>
    </row>
    <row r="1484" spans="1:10" hidden="1" x14ac:dyDescent="0.25">
      <c r="A1484" s="20" t="s">
        <v>136</v>
      </c>
      <c r="B1484" t="s">
        <v>128</v>
      </c>
      <c r="C1484">
        <v>2020</v>
      </c>
      <c r="D1484" t="s">
        <v>58</v>
      </c>
      <c r="E1484" t="s">
        <v>45</v>
      </c>
      <c r="F1484" t="s">
        <v>50</v>
      </c>
      <c r="G1484" t="s">
        <v>56</v>
      </c>
      <c r="H1484" t="s">
        <v>265</v>
      </c>
      <c r="J1484"/>
    </row>
    <row r="1485" spans="1:10" hidden="1" x14ac:dyDescent="0.25">
      <c r="A1485" s="20" t="s">
        <v>136</v>
      </c>
      <c r="B1485" t="s">
        <v>128</v>
      </c>
      <c r="C1485">
        <v>2020</v>
      </c>
      <c r="D1485" t="s">
        <v>58</v>
      </c>
      <c r="E1485" t="s">
        <v>45</v>
      </c>
      <c r="F1485" t="s">
        <v>50</v>
      </c>
      <c r="G1485" t="s">
        <v>56</v>
      </c>
      <c r="H1485" t="s">
        <v>193</v>
      </c>
      <c r="J1485"/>
    </row>
    <row r="1486" spans="1:10" hidden="1" x14ac:dyDescent="0.25">
      <c r="A1486" s="20" t="s">
        <v>136</v>
      </c>
      <c r="B1486" t="s">
        <v>128</v>
      </c>
      <c r="C1486">
        <v>2020</v>
      </c>
      <c r="D1486" t="s">
        <v>58</v>
      </c>
      <c r="E1486" t="s">
        <v>45</v>
      </c>
      <c r="F1486" t="s">
        <v>50</v>
      </c>
      <c r="G1486" t="s">
        <v>101</v>
      </c>
      <c r="H1486" t="s">
        <v>99</v>
      </c>
      <c r="J1486" s="38">
        <v>52207.56</v>
      </c>
    </row>
    <row r="1487" spans="1:10" hidden="1" x14ac:dyDescent="0.25">
      <c r="A1487" s="20" t="s">
        <v>136</v>
      </c>
      <c r="B1487" t="s">
        <v>128</v>
      </c>
      <c r="C1487">
        <v>2020</v>
      </c>
      <c r="D1487" t="s">
        <v>58</v>
      </c>
      <c r="E1487" t="s">
        <v>45</v>
      </c>
      <c r="F1487" t="s">
        <v>50</v>
      </c>
      <c r="G1487" t="s">
        <v>101</v>
      </c>
      <c r="H1487" s="2" t="s">
        <v>255</v>
      </c>
      <c r="I1487" s="2"/>
      <c r="J1487" s="38">
        <v>12800</v>
      </c>
    </row>
    <row r="1488" spans="1:10" hidden="1" x14ac:dyDescent="0.25">
      <c r="A1488" s="20" t="s">
        <v>136</v>
      </c>
      <c r="B1488" t="s">
        <v>128</v>
      </c>
      <c r="C1488">
        <v>2020</v>
      </c>
      <c r="D1488" t="s">
        <v>58</v>
      </c>
      <c r="E1488" t="s">
        <v>45</v>
      </c>
      <c r="F1488" t="s">
        <v>50</v>
      </c>
      <c r="G1488" t="s">
        <v>101</v>
      </c>
      <c r="H1488" s="2" t="s">
        <v>254</v>
      </c>
      <c r="I1488" s="2"/>
      <c r="J1488"/>
    </row>
    <row r="1489" spans="1:10" hidden="1" x14ac:dyDescent="0.25">
      <c r="A1489" s="20" t="s">
        <v>136</v>
      </c>
      <c r="B1489" t="s">
        <v>128</v>
      </c>
      <c r="C1489">
        <v>2020</v>
      </c>
      <c r="D1489" t="s">
        <v>58</v>
      </c>
      <c r="E1489" t="s">
        <v>45</v>
      </c>
      <c r="F1489" t="s">
        <v>50</v>
      </c>
      <c r="G1489" t="s">
        <v>101</v>
      </c>
      <c r="H1489" s="2" t="s">
        <v>236</v>
      </c>
      <c r="I1489" s="2"/>
      <c r="J1489"/>
    </row>
    <row r="1490" spans="1:10" hidden="1" x14ac:dyDescent="0.25">
      <c r="A1490" s="20" t="s">
        <v>136</v>
      </c>
      <c r="B1490" t="s">
        <v>128</v>
      </c>
      <c r="C1490">
        <v>2020</v>
      </c>
      <c r="D1490" t="s">
        <v>58</v>
      </c>
      <c r="E1490" t="s">
        <v>45</v>
      </c>
      <c r="F1490" t="s">
        <v>50</v>
      </c>
      <c r="G1490" t="s">
        <v>101</v>
      </c>
      <c r="H1490" t="s">
        <v>30</v>
      </c>
      <c r="J1490" s="38">
        <v>602861</v>
      </c>
    </row>
    <row r="1491" spans="1:10" hidden="1" x14ac:dyDescent="0.25">
      <c r="A1491" s="20" t="s">
        <v>136</v>
      </c>
      <c r="B1491" t="s">
        <v>128</v>
      </c>
      <c r="C1491">
        <v>2020</v>
      </c>
      <c r="D1491" t="s">
        <v>58</v>
      </c>
      <c r="E1491" t="s">
        <v>112</v>
      </c>
      <c r="F1491" t="s">
        <v>117</v>
      </c>
      <c r="G1491" t="s">
        <v>53</v>
      </c>
      <c r="H1491" s="2" t="s">
        <v>256</v>
      </c>
      <c r="I1491" s="2"/>
      <c r="J1491"/>
    </row>
    <row r="1492" spans="1:10" hidden="1" x14ac:dyDescent="0.25">
      <c r="A1492" s="20" t="s">
        <v>136</v>
      </c>
      <c r="B1492" t="s">
        <v>128</v>
      </c>
      <c r="C1492">
        <v>2020</v>
      </c>
      <c r="D1492" t="s">
        <v>58</v>
      </c>
      <c r="E1492" t="s">
        <v>112</v>
      </c>
      <c r="F1492" t="s">
        <v>117</v>
      </c>
      <c r="G1492" t="s">
        <v>53</v>
      </c>
      <c r="H1492" s="2" t="s">
        <v>257</v>
      </c>
      <c r="I1492" s="2"/>
      <c r="J1492" s="38">
        <v>1579418</v>
      </c>
    </row>
    <row r="1493" spans="1:10" hidden="1" x14ac:dyDescent="0.25">
      <c r="A1493" s="20" t="s">
        <v>136</v>
      </c>
      <c r="B1493" t="s">
        <v>128</v>
      </c>
      <c r="C1493">
        <v>2020</v>
      </c>
      <c r="D1493" t="s">
        <v>58</v>
      </c>
      <c r="E1493" t="s">
        <v>112</v>
      </c>
      <c r="F1493" t="s">
        <v>117</v>
      </c>
      <c r="G1493" t="s">
        <v>53</v>
      </c>
      <c r="H1493" s="2" t="s">
        <v>258</v>
      </c>
      <c r="I1493" s="2"/>
      <c r="J1493" s="38">
        <v>156940</v>
      </c>
    </row>
    <row r="1494" spans="1:10" hidden="1" x14ac:dyDescent="0.25">
      <c r="A1494" s="20" t="s">
        <v>136</v>
      </c>
      <c r="B1494" t="s">
        <v>128</v>
      </c>
      <c r="C1494">
        <v>2020</v>
      </c>
      <c r="D1494" t="s">
        <v>58</v>
      </c>
      <c r="E1494" t="s">
        <v>112</v>
      </c>
      <c r="F1494" t="s">
        <v>117</v>
      </c>
      <c r="G1494" t="s">
        <v>53</v>
      </c>
      <c r="H1494" s="2" t="s">
        <v>259</v>
      </c>
      <c r="I1494" s="2"/>
      <c r="J1494"/>
    </row>
    <row r="1495" spans="1:10" hidden="1" x14ac:dyDescent="0.25">
      <c r="A1495" s="20" t="s">
        <v>136</v>
      </c>
      <c r="B1495" t="s">
        <v>128</v>
      </c>
      <c r="C1495">
        <v>2020</v>
      </c>
      <c r="D1495" t="s">
        <v>58</v>
      </c>
      <c r="E1495" t="s">
        <v>112</v>
      </c>
      <c r="F1495" t="s">
        <v>117</v>
      </c>
      <c r="G1495" t="s">
        <v>318</v>
      </c>
      <c r="H1495" t="s">
        <v>180</v>
      </c>
      <c r="J1495" s="38">
        <v>335400</v>
      </c>
    </row>
    <row r="1496" spans="1:10" hidden="1" x14ac:dyDescent="0.25">
      <c r="A1496" s="20" t="s">
        <v>136</v>
      </c>
      <c r="B1496" t="s">
        <v>128</v>
      </c>
      <c r="C1496">
        <v>2020</v>
      </c>
      <c r="D1496" t="s">
        <v>58</v>
      </c>
      <c r="E1496" t="s">
        <v>112</v>
      </c>
      <c r="F1496" t="s">
        <v>117</v>
      </c>
      <c r="G1496" t="s">
        <v>319</v>
      </c>
      <c r="H1496" t="s">
        <v>181</v>
      </c>
      <c r="J1496"/>
    </row>
    <row r="1497" spans="1:10" hidden="1" x14ac:dyDescent="0.25">
      <c r="A1497" s="57" t="s">
        <v>136</v>
      </c>
      <c r="B1497" t="s">
        <v>129</v>
      </c>
      <c r="C1497">
        <v>2020</v>
      </c>
      <c r="D1497" t="s">
        <v>58</v>
      </c>
      <c r="E1497" t="s">
        <v>52</v>
      </c>
      <c r="F1497" t="s">
        <v>142</v>
      </c>
      <c r="G1497" t="s">
        <v>206</v>
      </c>
      <c r="H1497" t="s">
        <v>210</v>
      </c>
      <c r="J1497" s="38">
        <v>7437042</v>
      </c>
    </row>
    <row r="1498" spans="1:10" hidden="1" x14ac:dyDescent="0.25">
      <c r="A1498" s="20" t="s">
        <v>136</v>
      </c>
      <c r="B1498" t="s">
        <v>129</v>
      </c>
      <c r="C1498">
        <v>2020</v>
      </c>
      <c r="D1498" t="s">
        <v>58</v>
      </c>
      <c r="E1498" t="s">
        <v>52</v>
      </c>
      <c r="F1498" t="s">
        <v>152</v>
      </c>
      <c r="G1498" t="s">
        <v>149</v>
      </c>
      <c r="H1498" t="s">
        <v>211</v>
      </c>
      <c r="J1498" s="38">
        <v>538.47</v>
      </c>
    </row>
    <row r="1499" spans="1:10" hidden="1" x14ac:dyDescent="0.25">
      <c r="A1499" s="20" t="s">
        <v>136</v>
      </c>
      <c r="B1499" t="s">
        <v>129</v>
      </c>
      <c r="C1499">
        <v>2020</v>
      </c>
      <c r="D1499" t="s">
        <v>58</v>
      </c>
      <c r="E1499" t="s">
        <v>52</v>
      </c>
      <c r="F1499" t="s">
        <v>152</v>
      </c>
      <c r="G1499" t="s">
        <v>213</v>
      </c>
      <c r="H1499" t="s">
        <v>214</v>
      </c>
      <c r="J1499"/>
    </row>
    <row r="1500" spans="1:10" hidden="1" x14ac:dyDescent="0.25">
      <c r="A1500" s="20" t="s">
        <v>136</v>
      </c>
      <c r="B1500" t="s">
        <v>129</v>
      </c>
      <c r="C1500">
        <v>2020</v>
      </c>
      <c r="D1500" t="s">
        <v>58</v>
      </c>
      <c r="E1500" t="s">
        <v>52</v>
      </c>
      <c r="F1500" t="s">
        <v>152</v>
      </c>
      <c r="G1500" t="s">
        <v>217</v>
      </c>
      <c r="H1500" t="s">
        <v>218</v>
      </c>
      <c r="J1500"/>
    </row>
    <row r="1501" spans="1:10" hidden="1" x14ac:dyDescent="0.25">
      <c r="A1501" s="20" t="s">
        <v>136</v>
      </c>
      <c r="B1501" t="s">
        <v>129</v>
      </c>
      <c r="C1501">
        <v>2020</v>
      </c>
      <c r="D1501" t="s">
        <v>58</v>
      </c>
      <c r="E1501" t="s">
        <v>52</v>
      </c>
      <c r="F1501" t="s">
        <v>142</v>
      </c>
      <c r="H1501" t="s">
        <v>224</v>
      </c>
      <c r="J1501"/>
    </row>
    <row r="1502" spans="1:10" hidden="1" x14ac:dyDescent="0.25">
      <c r="A1502" s="20" t="s">
        <v>136</v>
      </c>
      <c r="B1502" t="s">
        <v>129</v>
      </c>
      <c r="C1502">
        <v>2020</v>
      </c>
      <c r="D1502" t="s">
        <v>58</v>
      </c>
      <c r="E1502" t="s">
        <v>45</v>
      </c>
      <c r="F1502" t="s">
        <v>46</v>
      </c>
      <c r="G1502" t="s">
        <v>54</v>
      </c>
      <c r="H1502" t="s">
        <v>11</v>
      </c>
      <c r="J1502" s="38">
        <v>880000</v>
      </c>
    </row>
    <row r="1503" spans="1:10" hidden="1" x14ac:dyDescent="0.25">
      <c r="A1503" s="20" t="s">
        <v>136</v>
      </c>
      <c r="B1503" t="s">
        <v>129</v>
      </c>
      <c r="C1503">
        <v>2020</v>
      </c>
      <c r="D1503" t="s">
        <v>58</v>
      </c>
      <c r="E1503" t="s">
        <v>45</v>
      </c>
      <c r="F1503" t="s">
        <v>46</v>
      </c>
      <c r="G1503" t="s">
        <v>54</v>
      </c>
      <c r="H1503" t="s">
        <v>12</v>
      </c>
      <c r="J1503" s="38">
        <v>102854</v>
      </c>
    </row>
    <row r="1504" spans="1:10" hidden="1" x14ac:dyDescent="0.25">
      <c r="A1504" s="20" t="s">
        <v>136</v>
      </c>
      <c r="B1504" t="s">
        <v>129</v>
      </c>
      <c r="C1504">
        <v>2020</v>
      </c>
      <c r="D1504" t="s">
        <v>58</v>
      </c>
      <c r="E1504" t="s">
        <v>45</v>
      </c>
      <c r="F1504" t="s">
        <v>46</v>
      </c>
      <c r="G1504" t="s">
        <v>54</v>
      </c>
      <c r="H1504" t="s">
        <v>13</v>
      </c>
      <c r="J1504" s="38">
        <v>81872</v>
      </c>
    </row>
    <row r="1505" spans="1:10" hidden="1" x14ac:dyDescent="0.25">
      <c r="A1505" s="20" t="s">
        <v>136</v>
      </c>
      <c r="B1505" t="s">
        <v>129</v>
      </c>
      <c r="C1505">
        <v>2020</v>
      </c>
      <c r="D1505" t="s">
        <v>58</v>
      </c>
      <c r="E1505" t="s">
        <v>45</v>
      </c>
      <c r="F1505" t="s">
        <v>46</v>
      </c>
      <c r="G1505" t="s">
        <v>54</v>
      </c>
      <c r="H1505" t="s">
        <v>14</v>
      </c>
      <c r="J1505" s="38">
        <v>9825</v>
      </c>
    </row>
    <row r="1506" spans="1:10" hidden="1" x14ac:dyDescent="0.25">
      <c r="A1506" s="20" t="s">
        <v>136</v>
      </c>
      <c r="B1506" t="s">
        <v>129</v>
      </c>
      <c r="C1506">
        <v>2020</v>
      </c>
      <c r="D1506" t="s">
        <v>58</v>
      </c>
      <c r="E1506" t="s">
        <v>45</v>
      </c>
      <c r="F1506" t="s">
        <v>46</v>
      </c>
      <c r="G1506" t="s">
        <v>54</v>
      </c>
      <c r="H1506" t="s">
        <v>15</v>
      </c>
      <c r="J1506" s="38">
        <v>81872</v>
      </c>
    </row>
    <row r="1507" spans="1:10" hidden="1" x14ac:dyDescent="0.25">
      <c r="A1507" s="20" t="s">
        <v>136</v>
      </c>
      <c r="B1507" t="s">
        <v>129</v>
      </c>
      <c r="C1507">
        <v>2020</v>
      </c>
      <c r="D1507" t="s">
        <v>58</v>
      </c>
      <c r="E1507" t="s">
        <v>45</v>
      </c>
      <c r="F1507" t="s">
        <v>46</v>
      </c>
      <c r="G1507" t="s">
        <v>54</v>
      </c>
      <c r="H1507" t="s">
        <v>16</v>
      </c>
      <c r="J1507" s="38">
        <v>36696</v>
      </c>
    </row>
    <row r="1508" spans="1:10" hidden="1" x14ac:dyDescent="0.25">
      <c r="A1508" s="20" t="s">
        <v>136</v>
      </c>
      <c r="B1508" t="s">
        <v>129</v>
      </c>
      <c r="C1508">
        <v>2020</v>
      </c>
      <c r="D1508" t="s">
        <v>58</v>
      </c>
      <c r="E1508" t="s">
        <v>45</v>
      </c>
      <c r="F1508" t="s">
        <v>46</v>
      </c>
      <c r="G1508" t="s">
        <v>54</v>
      </c>
      <c r="H1508" t="s">
        <v>17</v>
      </c>
      <c r="J1508" s="38">
        <v>584000</v>
      </c>
    </row>
    <row r="1509" spans="1:10" hidden="1" x14ac:dyDescent="0.25">
      <c r="A1509" s="20" t="s">
        <v>136</v>
      </c>
      <c r="B1509" t="s">
        <v>129</v>
      </c>
      <c r="C1509">
        <v>2020</v>
      </c>
      <c r="D1509" t="s">
        <v>58</v>
      </c>
      <c r="E1509" t="s">
        <v>45</v>
      </c>
      <c r="F1509" t="s">
        <v>46</v>
      </c>
      <c r="G1509" t="s">
        <v>54</v>
      </c>
      <c r="H1509" t="s">
        <v>195</v>
      </c>
      <c r="J1509"/>
    </row>
    <row r="1510" spans="1:10" hidden="1" x14ac:dyDescent="0.25">
      <c r="A1510" s="20" t="s">
        <v>136</v>
      </c>
      <c r="B1510" t="s">
        <v>129</v>
      </c>
      <c r="C1510">
        <v>2020</v>
      </c>
      <c r="D1510" t="s">
        <v>58</v>
      </c>
      <c r="E1510" t="s">
        <v>45</v>
      </c>
      <c r="F1510" t="s">
        <v>46</v>
      </c>
      <c r="G1510" t="s">
        <v>54</v>
      </c>
      <c r="H1510" t="s">
        <v>18</v>
      </c>
      <c r="J1510" s="38">
        <v>4594</v>
      </c>
    </row>
    <row r="1511" spans="1:10" hidden="1" x14ac:dyDescent="0.25">
      <c r="A1511" s="20" t="s">
        <v>136</v>
      </c>
      <c r="B1511" t="s">
        <v>129</v>
      </c>
      <c r="C1511">
        <v>2020</v>
      </c>
      <c r="D1511" t="s">
        <v>58</v>
      </c>
      <c r="E1511" t="s">
        <v>45</v>
      </c>
      <c r="F1511" t="s">
        <v>46</v>
      </c>
      <c r="G1511" t="s">
        <v>54</v>
      </c>
      <c r="H1511" t="s">
        <v>19</v>
      </c>
      <c r="J1511" s="3">
        <v>19806</v>
      </c>
    </row>
    <row r="1512" spans="1:10" hidden="1" x14ac:dyDescent="0.25">
      <c r="A1512" s="20" t="s">
        <v>136</v>
      </c>
      <c r="B1512" t="s">
        <v>129</v>
      </c>
      <c r="C1512">
        <v>2020</v>
      </c>
      <c r="D1512" t="s">
        <v>58</v>
      </c>
      <c r="E1512" t="s">
        <v>45</v>
      </c>
      <c r="F1512" t="s">
        <v>46</v>
      </c>
      <c r="G1512" t="s">
        <v>54</v>
      </c>
      <c r="H1512" t="s">
        <v>20</v>
      </c>
      <c r="J1512" s="38">
        <v>35200</v>
      </c>
    </row>
    <row r="1513" spans="1:10" hidden="1" x14ac:dyDescent="0.25">
      <c r="A1513" s="20" t="s">
        <v>136</v>
      </c>
      <c r="B1513" t="s">
        <v>129</v>
      </c>
      <c r="C1513">
        <v>2020</v>
      </c>
      <c r="D1513" t="s">
        <v>58</v>
      </c>
      <c r="E1513" t="s">
        <v>45</v>
      </c>
      <c r="F1513" t="s">
        <v>46</v>
      </c>
      <c r="G1513" t="s">
        <v>118</v>
      </c>
      <c r="H1513" t="s">
        <v>119</v>
      </c>
      <c r="J1513" s="38">
        <v>414058</v>
      </c>
    </row>
    <row r="1514" spans="1:10" hidden="1" x14ac:dyDescent="0.25">
      <c r="A1514" s="20" t="s">
        <v>136</v>
      </c>
      <c r="B1514" t="s">
        <v>129</v>
      </c>
      <c r="C1514">
        <v>2020</v>
      </c>
      <c r="D1514" t="s">
        <v>58</v>
      </c>
      <c r="E1514" t="s">
        <v>45</v>
      </c>
      <c r="F1514" t="s">
        <v>46</v>
      </c>
      <c r="G1514" t="s">
        <v>109</v>
      </c>
      <c r="H1514" t="s">
        <v>219</v>
      </c>
      <c r="J1514"/>
    </row>
    <row r="1515" spans="1:10" hidden="1" x14ac:dyDescent="0.25">
      <c r="A1515" s="20" t="s">
        <v>136</v>
      </c>
      <c r="B1515" t="s">
        <v>129</v>
      </c>
      <c r="C1515">
        <v>2020</v>
      </c>
      <c r="D1515" t="s">
        <v>58</v>
      </c>
      <c r="E1515" t="s">
        <v>45</v>
      </c>
      <c r="F1515" t="s">
        <v>46</v>
      </c>
      <c r="G1515" t="s">
        <v>109</v>
      </c>
      <c r="H1515" s="2" t="s">
        <v>267</v>
      </c>
      <c r="I1515" s="2"/>
      <c r="J1515" s="38">
        <v>170000</v>
      </c>
    </row>
    <row r="1516" spans="1:10" hidden="1" x14ac:dyDescent="0.25">
      <c r="A1516" s="20" t="s">
        <v>136</v>
      </c>
      <c r="B1516" t="s">
        <v>129</v>
      </c>
      <c r="C1516">
        <v>2020</v>
      </c>
      <c r="D1516" t="s">
        <v>58</v>
      </c>
      <c r="E1516" t="s">
        <v>45</v>
      </c>
      <c r="F1516" t="s">
        <v>46</v>
      </c>
      <c r="G1516" t="s">
        <v>109</v>
      </c>
      <c r="H1516" t="s">
        <v>220</v>
      </c>
      <c r="J1516"/>
    </row>
    <row r="1517" spans="1:10" hidden="1" x14ac:dyDescent="0.25">
      <c r="A1517" s="20" t="s">
        <v>136</v>
      </c>
      <c r="B1517" t="s">
        <v>129</v>
      </c>
      <c r="C1517">
        <v>2020</v>
      </c>
      <c r="D1517" t="s">
        <v>58</v>
      </c>
      <c r="E1517" t="s">
        <v>45</v>
      </c>
      <c r="F1517" t="s">
        <v>46</v>
      </c>
      <c r="G1517" t="s">
        <v>109</v>
      </c>
      <c r="H1517" t="s">
        <v>260</v>
      </c>
      <c r="J1517"/>
    </row>
    <row r="1518" spans="1:10" hidden="1" x14ac:dyDescent="0.25">
      <c r="A1518" s="20" t="s">
        <v>136</v>
      </c>
      <c r="B1518" t="s">
        <v>129</v>
      </c>
      <c r="C1518">
        <v>2020</v>
      </c>
      <c r="D1518" t="s">
        <v>58</v>
      </c>
      <c r="E1518" t="s">
        <v>45</v>
      </c>
      <c r="F1518" t="s">
        <v>46</v>
      </c>
      <c r="G1518" t="s">
        <v>55</v>
      </c>
      <c r="H1518" t="s">
        <v>22</v>
      </c>
      <c r="J1518" s="38">
        <v>829000</v>
      </c>
    </row>
    <row r="1519" spans="1:10" hidden="1" x14ac:dyDescent="0.25">
      <c r="A1519" s="20" t="s">
        <v>136</v>
      </c>
      <c r="B1519" t="s">
        <v>129</v>
      </c>
      <c r="C1519">
        <v>2020</v>
      </c>
      <c r="D1519" t="s">
        <v>58</v>
      </c>
      <c r="E1519" t="s">
        <v>45</v>
      </c>
      <c r="F1519" t="s">
        <v>46</v>
      </c>
      <c r="G1519" t="s">
        <v>47</v>
      </c>
      <c r="H1519" t="s">
        <v>238</v>
      </c>
      <c r="J1519"/>
    </row>
    <row r="1520" spans="1:10" hidden="1" x14ac:dyDescent="0.25">
      <c r="A1520" s="20" t="s">
        <v>136</v>
      </c>
      <c r="B1520" t="s">
        <v>129</v>
      </c>
      <c r="C1520">
        <v>2020</v>
      </c>
      <c r="D1520" t="s">
        <v>58</v>
      </c>
      <c r="E1520" t="s">
        <v>45</v>
      </c>
      <c r="F1520" t="s">
        <v>46</v>
      </c>
      <c r="G1520" t="s">
        <v>47</v>
      </c>
      <c r="H1520" t="s">
        <v>239</v>
      </c>
      <c r="J1520" s="38">
        <v>319980</v>
      </c>
    </row>
    <row r="1521" spans="1:10" hidden="1" x14ac:dyDescent="0.25">
      <c r="A1521" s="20" t="s">
        <v>136</v>
      </c>
      <c r="B1521" t="s">
        <v>129</v>
      </c>
      <c r="C1521">
        <v>2020</v>
      </c>
      <c r="D1521" t="s">
        <v>58</v>
      </c>
      <c r="E1521" t="s">
        <v>45</v>
      </c>
      <c r="F1521" t="s">
        <v>46</v>
      </c>
      <c r="G1521" t="s">
        <v>182</v>
      </c>
      <c r="H1521" t="s">
        <v>240</v>
      </c>
      <c r="J1521"/>
    </row>
    <row r="1522" spans="1:10" hidden="1" x14ac:dyDescent="0.25">
      <c r="A1522" s="20" t="s">
        <v>136</v>
      </c>
      <c r="B1522" t="s">
        <v>129</v>
      </c>
      <c r="C1522">
        <v>2020</v>
      </c>
      <c r="D1522" t="s">
        <v>58</v>
      </c>
      <c r="E1522" t="s">
        <v>45</v>
      </c>
      <c r="F1522" t="s">
        <v>46</v>
      </c>
      <c r="G1522" t="s">
        <v>182</v>
      </c>
      <c r="H1522" t="s">
        <v>241</v>
      </c>
      <c r="J1522"/>
    </row>
    <row r="1523" spans="1:10" hidden="1" x14ac:dyDescent="0.25">
      <c r="A1523" s="20" t="s">
        <v>136</v>
      </c>
      <c r="B1523" t="s">
        <v>129</v>
      </c>
      <c r="C1523">
        <v>2020</v>
      </c>
      <c r="D1523" t="s">
        <v>58</v>
      </c>
      <c r="E1523" t="s">
        <v>45</v>
      </c>
      <c r="F1523" t="s">
        <v>46</v>
      </c>
      <c r="G1523" t="s">
        <v>182</v>
      </c>
      <c r="H1523" t="s">
        <v>242</v>
      </c>
      <c r="J1523"/>
    </row>
    <row r="1524" spans="1:10" hidden="1" x14ac:dyDescent="0.25">
      <c r="A1524" s="20" t="s">
        <v>136</v>
      </c>
      <c r="B1524" t="s">
        <v>129</v>
      </c>
      <c r="C1524">
        <v>2020</v>
      </c>
      <c r="D1524" t="s">
        <v>58</v>
      </c>
      <c r="E1524" t="s">
        <v>45</v>
      </c>
      <c r="F1524" t="s">
        <v>46</v>
      </c>
      <c r="G1524" t="s">
        <v>182</v>
      </c>
      <c r="H1524" t="s">
        <v>243</v>
      </c>
      <c r="J1524"/>
    </row>
    <row r="1525" spans="1:10" hidden="1" x14ac:dyDescent="0.25">
      <c r="A1525" s="20" t="s">
        <v>136</v>
      </c>
      <c r="B1525" t="s">
        <v>129</v>
      </c>
      <c r="C1525">
        <v>2020</v>
      </c>
      <c r="D1525" t="s">
        <v>58</v>
      </c>
      <c r="E1525" t="s">
        <v>45</v>
      </c>
      <c r="F1525" t="s">
        <v>46</v>
      </c>
      <c r="G1525" t="s">
        <v>253</v>
      </c>
      <c r="H1525" s="2" t="s">
        <v>266</v>
      </c>
      <c r="I1525" s="2"/>
      <c r="J1525"/>
    </row>
    <row r="1526" spans="1:10" hidden="1" x14ac:dyDescent="0.25">
      <c r="A1526" s="20" t="s">
        <v>136</v>
      </c>
      <c r="B1526" t="s">
        <v>129</v>
      </c>
      <c r="C1526">
        <v>2020</v>
      </c>
      <c r="D1526" t="s">
        <v>58</v>
      </c>
      <c r="E1526" t="s">
        <v>45</v>
      </c>
      <c r="F1526" t="s">
        <v>46</v>
      </c>
      <c r="G1526" t="s">
        <v>221</v>
      </c>
      <c r="H1526" s="2" t="s">
        <v>245</v>
      </c>
      <c r="I1526" s="2"/>
      <c r="J1526"/>
    </row>
    <row r="1527" spans="1:10" hidden="1" x14ac:dyDescent="0.25">
      <c r="A1527" s="20" t="s">
        <v>136</v>
      </c>
      <c r="B1527" t="s">
        <v>129</v>
      </c>
      <c r="C1527">
        <v>2020</v>
      </c>
      <c r="D1527" t="s">
        <v>58</v>
      </c>
      <c r="E1527" t="s">
        <v>45</v>
      </c>
      <c r="F1527" t="s">
        <v>46</v>
      </c>
      <c r="G1527" t="s">
        <v>49</v>
      </c>
      <c r="H1527" s="2" t="s">
        <v>246</v>
      </c>
      <c r="I1527" s="2"/>
      <c r="J1527"/>
    </row>
    <row r="1528" spans="1:10" hidden="1" x14ac:dyDescent="0.25">
      <c r="A1528" s="20" t="s">
        <v>136</v>
      </c>
      <c r="B1528" t="s">
        <v>129</v>
      </c>
      <c r="C1528">
        <v>2020</v>
      </c>
      <c r="D1528" t="s">
        <v>58</v>
      </c>
      <c r="E1528" t="s">
        <v>45</v>
      </c>
      <c r="F1528" t="s">
        <v>46</v>
      </c>
      <c r="G1528" t="s">
        <v>49</v>
      </c>
      <c r="H1528" s="2" t="s">
        <v>247</v>
      </c>
      <c r="I1528" s="2"/>
      <c r="J1528"/>
    </row>
    <row r="1529" spans="1:10" hidden="1" x14ac:dyDescent="0.25">
      <c r="A1529" s="20" t="s">
        <v>136</v>
      </c>
      <c r="B1529" t="s">
        <v>129</v>
      </c>
      <c r="C1529">
        <v>2020</v>
      </c>
      <c r="D1529" t="s">
        <v>58</v>
      </c>
      <c r="E1529" t="s">
        <v>45</v>
      </c>
      <c r="F1529" t="s">
        <v>46</v>
      </c>
      <c r="G1529" t="s">
        <v>49</v>
      </c>
      <c r="H1529" s="2" t="s">
        <v>248</v>
      </c>
      <c r="I1529" s="2"/>
      <c r="J1529" s="38">
        <v>48823</v>
      </c>
    </row>
    <row r="1530" spans="1:10" hidden="1" x14ac:dyDescent="0.25">
      <c r="A1530" s="20" t="s">
        <v>136</v>
      </c>
      <c r="B1530" t="s">
        <v>129</v>
      </c>
      <c r="C1530">
        <v>2020</v>
      </c>
      <c r="D1530" t="s">
        <v>58</v>
      </c>
      <c r="E1530" t="s">
        <v>45</v>
      </c>
      <c r="F1530" t="s">
        <v>46</v>
      </c>
      <c r="G1530" t="s">
        <v>49</v>
      </c>
      <c r="H1530" s="2" t="s">
        <v>249</v>
      </c>
      <c r="I1530" s="2"/>
      <c r="J1530"/>
    </row>
    <row r="1531" spans="1:10" hidden="1" x14ac:dyDescent="0.25">
      <c r="A1531" s="20" t="s">
        <v>136</v>
      </c>
      <c r="B1531" t="s">
        <v>129</v>
      </c>
      <c r="C1531">
        <v>2020</v>
      </c>
      <c r="D1531" t="s">
        <v>58</v>
      </c>
      <c r="E1531" t="s">
        <v>45</v>
      </c>
      <c r="F1531" t="s">
        <v>46</v>
      </c>
      <c r="G1531" t="s">
        <v>49</v>
      </c>
      <c r="H1531" s="2" t="s">
        <v>250</v>
      </c>
      <c r="I1531" s="2"/>
      <c r="J1531"/>
    </row>
    <row r="1532" spans="1:10" hidden="1" x14ac:dyDescent="0.25">
      <c r="A1532" s="20" t="s">
        <v>136</v>
      </c>
      <c r="B1532" t="s">
        <v>129</v>
      </c>
      <c r="C1532">
        <v>2020</v>
      </c>
      <c r="D1532" t="s">
        <v>58</v>
      </c>
      <c r="E1532" t="s">
        <v>45</v>
      </c>
      <c r="F1532" t="s">
        <v>46</v>
      </c>
      <c r="G1532" t="s">
        <v>49</v>
      </c>
      <c r="H1532" s="2" t="s">
        <v>251</v>
      </c>
      <c r="I1532" s="2"/>
      <c r="J1532"/>
    </row>
    <row r="1533" spans="1:10" hidden="1" x14ac:dyDescent="0.25">
      <c r="A1533" s="20" t="s">
        <v>136</v>
      </c>
      <c r="B1533" t="s">
        <v>129</v>
      </c>
      <c r="C1533">
        <v>2020</v>
      </c>
      <c r="D1533" t="s">
        <v>58</v>
      </c>
      <c r="E1533" t="s">
        <v>45</v>
      </c>
      <c r="F1533" t="s">
        <v>46</v>
      </c>
      <c r="G1533" t="s">
        <v>49</v>
      </c>
      <c r="H1533" s="2" t="s">
        <v>252</v>
      </c>
      <c r="I1533" s="2"/>
      <c r="J1533"/>
    </row>
    <row r="1534" spans="1:10" hidden="1" x14ac:dyDescent="0.25">
      <c r="A1534" s="20" t="s">
        <v>136</v>
      </c>
      <c r="B1534" t="s">
        <v>129</v>
      </c>
      <c r="C1534">
        <v>2020</v>
      </c>
      <c r="D1534" t="s">
        <v>58</v>
      </c>
      <c r="E1534" t="s">
        <v>45</v>
      </c>
      <c r="F1534" t="s">
        <v>50</v>
      </c>
      <c r="G1534" t="s">
        <v>56</v>
      </c>
      <c r="H1534" t="s">
        <v>124</v>
      </c>
      <c r="J1534" s="38">
        <v>274251</v>
      </c>
    </row>
    <row r="1535" spans="1:10" hidden="1" x14ac:dyDescent="0.25">
      <c r="A1535" s="20" t="s">
        <v>136</v>
      </c>
      <c r="B1535" t="s">
        <v>129</v>
      </c>
      <c r="C1535">
        <v>2020</v>
      </c>
      <c r="D1535" t="s">
        <v>58</v>
      </c>
      <c r="E1535" t="s">
        <v>45</v>
      </c>
      <c r="F1535" t="s">
        <v>50</v>
      </c>
      <c r="G1535" t="s">
        <v>56</v>
      </c>
      <c r="H1535" t="s">
        <v>98</v>
      </c>
      <c r="J1535" s="38">
        <v>55128.55</v>
      </c>
    </row>
    <row r="1536" spans="1:10" hidden="1" x14ac:dyDescent="0.25">
      <c r="A1536" s="20" t="s">
        <v>136</v>
      </c>
      <c r="B1536" t="s">
        <v>129</v>
      </c>
      <c r="C1536">
        <v>2020</v>
      </c>
      <c r="D1536" t="s">
        <v>58</v>
      </c>
      <c r="E1536" t="s">
        <v>45</v>
      </c>
      <c r="F1536" t="s">
        <v>50</v>
      </c>
      <c r="G1536" t="s">
        <v>56</v>
      </c>
      <c r="H1536" t="s">
        <v>265</v>
      </c>
      <c r="J1536"/>
    </row>
    <row r="1537" spans="1:10" hidden="1" x14ac:dyDescent="0.25">
      <c r="A1537" s="20" t="s">
        <v>136</v>
      </c>
      <c r="B1537" t="s">
        <v>129</v>
      </c>
      <c r="C1537">
        <v>2020</v>
      </c>
      <c r="D1537" t="s">
        <v>58</v>
      </c>
      <c r="E1537" t="s">
        <v>45</v>
      </c>
      <c r="F1537" t="s">
        <v>50</v>
      </c>
      <c r="G1537" t="s">
        <v>56</v>
      </c>
      <c r="H1537" t="s">
        <v>193</v>
      </c>
      <c r="J1537"/>
    </row>
    <row r="1538" spans="1:10" hidden="1" x14ac:dyDescent="0.25">
      <c r="A1538" s="20" t="s">
        <v>136</v>
      </c>
      <c r="B1538" t="s">
        <v>129</v>
      </c>
      <c r="C1538">
        <v>2020</v>
      </c>
      <c r="D1538" t="s">
        <v>58</v>
      </c>
      <c r="E1538" t="s">
        <v>45</v>
      </c>
      <c r="F1538" t="s">
        <v>50</v>
      </c>
      <c r="G1538" t="s">
        <v>101</v>
      </c>
      <c r="H1538" t="s">
        <v>99</v>
      </c>
      <c r="J1538" s="38">
        <v>52207.56</v>
      </c>
    </row>
    <row r="1539" spans="1:10" hidden="1" x14ac:dyDescent="0.25">
      <c r="A1539" s="20" t="s">
        <v>136</v>
      </c>
      <c r="B1539" t="s">
        <v>129</v>
      </c>
      <c r="C1539">
        <v>2020</v>
      </c>
      <c r="D1539" t="s">
        <v>58</v>
      </c>
      <c r="E1539" t="s">
        <v>45</v>
      </c>
      <c r="F1539" t="s">
        <v>50</v>
      </c>
      <c r="G1539" t="s">
        <v>101</v>
      </c>
      <c r="H1539" s="2" t="s">
        <v>255</v>
      </c>
      <c r="I1539" s="2"/>
      <c r="J1539" s="38">
        <v>12800</v>
      </c>
    </row>
    <row r="1540" spans="1:10" hidden="1" x14ac:dyDescent="0.25">
      <c r="A1540" s="20" t="s">
        <v>136</v>
      </c>
      <c r="B1540" t="s">
        <v>129</v>
      </c>
      <c r="C1540">
        <v>2020</v>
      </c>
      <c r="D1540" t="s">
        <v>58</v>
      </c>
      <c r="E1540" t="s">
        <v>45</v>
      </c>
      <c r="F1540" t="s">
        <v>50</v>
      </c>
      <c r="G1540" t="s">
        <v>101</v>
      </c>
      <c r="H1540" s="2" t="s">
        <v>254</v>
      </c>
      <c r="I1540" s="2"/>
      <c r="J1540"/>
    </row>
    <row r="1541" spans="1:10" hidden="1" x14ac:dyDescent="0.25">
      <c r="A1541" s="20" t="s">
        <v>136</v>
      </c>
      <c r="B1541" t="s">
        <v>129</v>
      </c>
      <c r="C1541">
        <v>2020</v>
      </c>
      <c r="D1541" t="s">
        <v>58</v>
      </c>
      <c r="E1541" t="s">
        <v>45</v>
      </c>
      <c r="F1541" t="s">
        <v>50</v>
      </c>
      <c r="G1541" t="s">
        <v>101</v>
      </c>
      <c r="H1541" s="2" t="s">
        <v>236</v>
      </c>
      <c r="I1541" s="2"/>
      <c r="J1541"/>
    </row>
    <row r="1542" spans="1:10" hidden="1" x14ac:dyDescent="0.25">
      <c r="A1542" s="20" t="s">
        <v>136</v>
      </c>
      <c r="B1542" t="s">
        <v>129</v>
      </c>
      <c r="C1542">
        <v>2020</v>
      </c>
      <c r="D1542" t="s">
        <v>58</v>
      </c>
      <c r="E1542" t="s">
        <v>45</v>
      </c>
      <c r="F1542" t="s">
        <v>50</v>
      </c>
      <c r="G1542" t="s">
        <v>101</v>
      </c>
      <c r="H1542" t="s">
        <v>30</v>
      </c>
      <c r="J1542" s="38">
        <v>602861</v>
      </c>
    </row>
    <row r="1543" spans="1:10" hidden="1" x14ac:dyDescent="0.25">
      <c r="A1543" s="20" t="s">
        <v>136</v>
      </c>
      <c r="B1543" t="s">
        <v>129</v>
      </c>
      <c r="C1543">
        <v>2020</v>
      </c>
      <c r="D1543" t="s">
        <v>58</v>
      </c>
      <c r="E1543" t="s">
        <v>112</v>
      </c>
      <c r="F1543" t="s">
        <v>117</v>
      </c>
      <c r="G1543" t="s">
        <v>53</v>
      </c>
      <c r="H1543" s="2" t="s">
        <v>256</v>
      </c>
      <c r="I1543" s="2"/>
      <c r="J1543"/>
    </row>
    <row r="1544" spans="1:10" hidden="1" x14ac:dyDescent="0.25">
      <c r="A1544" s="20" t="s">
        <v>136</v>
      </c>
      <c r="B1544" t="s">
        <v>129</v>
      </c>
      <c r="C1544">
        <v>2020</v>
      </c>
      <c r="D1544" t="s">
        <v>58</v>
      </c>
      <c r="E1544" t="s">
        <v>112</v>
      </c>
      <c r="F1544" t="s">
        <v>117</v>
      </c>
      <c r="G1544" t="s">
        <v>53</v>
      </c>
      <c r="H1544" s="2" t="s">
        <v>257</v>
      </c>
      <c r="I1544" s="2"/>
      <c r="J1544" s="38">
        <f>+J1497*17%</f>
        <v>1264297.1400000001</v>
      </c>
    </row>
    <row r="1545" spans="1:10" hidden="1" x14ac:dyDescent="0.25">
      <c r="A1545" s="20" t="s">
        <v>136</v>
      </c>
      <c r="B1545" t="s">
        <v>129</v>
      </c>
      <c r="C1545">
        <v>2020</v>
      </c>
      <c r="D1545" t="s">
        <v>58</v>
      </c>
      <c r="E1545" t="s">
        <v>112</v>
      </c>
      <c r="F1545" t="s">
        <v>117</v>
      </c>
      <c r="G1545" t="s">
        <v>53</v>
      </c>
      <c r="H1545" s="2" t="s">
        <v>258</v>
      </c>
      <c r="I1545" s="2"/>
      <c r="J1545" s="38">
        <v>156940</v>
      </c>
    </row>
    <row r="1546" spans="1:10" hidden="1" x14ac:dyDescent="0.25">
      <c r="A1546" s="20" t="s">
        <v>136</v>
      </c>
      <c r="B1546" t="s">
        <v>129</v>
      </c>
      <c r="C1546">
        <v>2020</v>
      </c>
      <c r="D1546" t="s">
        <v>58</v>
      </c>
      <c r="E1546" t="s">
        <v>112</v>
      </c>
      <c r="F1546" t="s">
        <v>117</v>
      </c>
      <c r="G1546" t="s">
        <v>53</v>
      </c>
      <c r="H1546" s="2" t="s">
        <v>259</v>
      </c>
      <c r="I1546" s="2"/>
      <c r="J1546"/>
    </row>
    <row r="1547" spans="1:10" hidden="1" x14ac:dyDescent="0.25">
      <c r="A1547" s="20" t="s">
        <v>136</v>
      </c>
      <c r="B1547" t="s">
        <v>129</v>
      </c>
      <c r="C1547">
        <v>2020</v>
      </c>
      <c r="D1547" t="s">
        <v>58</v>
      </c>
      <c r="E1547" t="s">
        <v>112</v>
      </c>
      <c r="F1547" t="s">
        <v>117</v>
      </c>
      <c r="G1547" t="s">
        <v>53</v>
      </c>
      <c r="H1547" t="s">
        <v>180</v>
      </c>
      <c r="J1547" s="38">
        <v>335400</v>
      </c>
    </row>
    <row r="1548" spans="1:10" hidden="1" x14ac:dyDescent="0.25">
      <c r="A1548" s="20" t="s">
        <v>136</v>
      </c>
      <c r="B1548" t="s">
        <v>129</v>
      </c>
      <c r="C1548">
        <v>2020</v>
      </c>
      <c r="D1548" t="s">
        <v>58</v>
      </c>
      <c r="E1548" t="s">
        <v>112</v>
      </c>
      <c r="F1548" t="s">
        <v>117</v>
      </c>
      <c r="G1548" t="s">
        <v>53</v>
      </c>
      <c r="H1548" t="s">
        <v>181</v>
      </c>
      <c r="J1548"/>
    </row>
    <row r="1549" spans="1:10" hidden="1" x14ac:dyDescent="0.25">
      <c r="A1549" s="57" t="s">
        <v>137</v>
      </c>
      <c r="B1549" t="s">
        <v>128</v>
      </c>
      <c r="C1549">
        <v>2020</v>
      </c>
      <c r="D1549" t="s">
        <v>58</v>
      </c>
      <c r="E1549" t="s">
        <v>52</v>
      </c>
      <c r="F1549" t="s">
        <v>142</v>
      </c>
      <c r="G1549" t="s">
        <v>206</v>
      </c>
      <c r="H1549" t="s">
        <v>210</v>
      </c>
      <c r="J1549" s="3">
        <v>5728837</v>
      </c>
    </row>
    <row r="1550" spans="1:10" hidden="1" x14ac:dyDescent="0.25">
      <c r="A1550" s="20" t="s">
        <v>137</v>
      </c>
      <c r="B1550" t="s">
        <v>128</v>
      </c>
      <c r="C1550">
        <v>2020</v>
      </c>
      <c r="D1550" t="s">
        <v>58</v>
      </c>
      <c r="E1550" t="s">
        <v>52</v>
      </c>
      <c r="F1550" t="s">
        <v>152</v>
      </c>
      <c r="G1550" t="s">
        <v>149</v>
      </c>
      <c r="H1550" t="s">
        <v>211</v>
      </c>
      <c r="J1550"/>
    </row>
    <row r="1551" spans="1:10" hidden="1" x14ac:dyDescent="0.25">
      <c r="A1551" s="20" t="s">
        <v>137</v>
      </c>
      <c r="B1551" t="s">
        <v>128</v>
      </c>
      <c r="C1551">
        <v>2020</v>
      </c>
      <c r="D1551" t="s">
        <v>58</v>
      </c>
      <c r="E1551" t="s">
        <v>52</v>
      </c>
      <c r="F1551" t="s">
        <v>152</v>
      </c>
      <c r="G1551" t="s">
        <v>213</v>
      </c>
      <c r="H1551" t="s">
        <v>214</v>
      </c>
      <c r="J1551"/>
    </row>
    <row r="1552" spans="1:10" hidden="1" x14ac:dyDescent="0.25">
      <c r="A1552" s="20" t="s">
        <v>137</v>
      </c>
      <c r="B1552" t="s">
        <v>128</v>
      </c>
      <c r="C1552">
        <v>2020</v>
      </c>
      <c r="D1552" t="s">
        <v>58</v>
      </c>
      <c r="E1552" t="s">
        <v>52</v>
      </c>
      <c r="F1552" t="s">
        <v>152</v>
      </c>
      <c r="G1552" t="s">
        <v>217</v>
      </c>
      <c r="H1552" t="s">
        <v>218</v>
      </c>
      <c r="J1552"/>
    </row>
    <row r="1553" spans="1:10" hidden="1" x14ac:dyDescent="0.25">
      <c r="A1553" s="20" t="s">
        <v>137</v>
      </c>
      <c r="B1553" t="s">
        <v>128</v>
      </c>
      <c r="C1553">
        <v>2020</v>
      </c>
      <c r="D1553" t="s">
        <v>58</v>
      </c>
      <c r="E1553" t="s">
        <v>52</v>
      </c>
      <c r="F1553" t="s">
        <v>142</v>
      </c>
      <c r="H1553" t="s">
        <v>224</v>
      </c>
      <c r="J1553"/>
    </row>
    <row r="1554" spans="1:10" hidden="1" x14ac:dyDescent="0.25">
      <c r="A1554" s="20" t="s">
        <v>137</v>
      </c>
      <c r="B1554" t="s">
        <v>128</v>
      </c>
      <c r="C1554">
        <v>2020</v>
      </c>
      <c r="D1554" t="s">
        <v>58</v>
      </c>
      <c r="E1554" t="s">
        <v>45</v>
      </c>
      <c r="F1554" t="s">
        <v>46</v>
      </c>
      <c r="G1554" t="s">
        <v>54</v>
      </c>
      <c r="H1554" t="s">
        <v>11</v>
      </c>
      <c r="J1554" s="3">
        <v>880000</v>
      </c>
    </row>
    <row r="1555" spans="1:10" hidden="1" x14ac:dyDescent="0.25">
      <c r="A1555" s="20" t="s">
        <v>137</v>
      </c>
      <c r="B1555" t="s">
        <v>128</v>
      </c>
      <c r="C1555">
        <v>2020</v>
      </c>
      <c r="D1555" t="s">
        <v>58</v>
      </c>
      <c r="E1555" t="s">
        <v>45</v>
      </c>
      <c r="F1555" t="s">
        <v>46</v>
      </c>
      <c r="G1555" t="s">
        <v>54</v>
      </c>
      <c r="H1555" t="s">
        <v>12</v>
      </c>
      <c r="J1555" s="3">
        <v>102854</v>
      </c>
    </row>
    <row r="1556" spans="1:10" hidden="1" x14ac:dyDescent="0.25">
      <c r="A1556" s="20" t="s">
        <v>137</v>
      </c>
      <c r="B1556" t="s">
        <v>128</v>
      </c>
      <c r="C1556">
        <v>2020</v>
      </c>
      <c r="D1556" t="s">
        <v>58</v>
      </c>
      <c r="E1556" t="s">
        <v>45</v>
      </c>
      <c r="F1556" t="s">
        <v>46</v>
      </c>
      <c r="G1556" t="s">
        <v>54</v>
      </c>
      <c r="H1556" t="s">
        <v>13</v>
      </c>
      <c r="J1556" s="3">
        <v>81872</v>
      </c>
    </row>
    <row r="1557" spans="1:10" hidden="1" x14ac:dyDescent="0.25">
      <c r="A1557" s="20" t="s">
        <v>137</v>
      </c>
      <c r="B1557" t="s">
        <v>128</v>
      </c>
      <c r="C1557">
        <v>2020</v>
      </c>
      <c r="D1557" t="s">
        <v>58</v>
      </c>
      <c r="E1557" t="s">
        <v>45</v>
      </c>
      <c r="F1557" t="s">
        <v>46</v>
      </c>
      <c r="G1557" t="s">
        <v>54</v>
      </c>
      <c r="H1557" t="s">
        <v>14</v>
      </c>
      <c r="J1557" s="3">
        <v>9825</v>
      </c>
    </row>
    <row r="1558" spans="1:10" hidden="1" x14ac:dyDescent="0.25">
      <c r="A1558" s="20" t="s">
        <v>137</v>
      </c>
      <c r="B1558" t="s">
        <v>128</v>
      </c>
      <c r="C1558">
        <v>2020</v>
      </c>
      <c r="D1558" t="s">
        <v>58</v>
      </c>
      <c r="E1558" t="s">
        <v>45</v>
      </c>
      <c r="F1558" t="s">
        <v>46</v>
      </c>
      <c r="G1558" t="s">
        <v>54</v>
      </c>
      <c r="H1558" t="s">
        <v>15</v>
      </c>
      <c r="J1558" s="3">
        <v>81872</v>
      </c>
    </row>
    <row r="1559" spans="1:10" hidden="1" x14ac:dyDescent="0.25">
      <c r="A1559" s="20" t="s">
        <v>137</v>
      </c>
      <c r="B1559" t="s">
        <v>128</v>
      </c>
      <c r="C1559">
        <v>2020</v>
      </c>
      <c r="D1559" t="s">
        <v>58</v>
      </c>
      <c r="E1559" t="s">
        <v>45</v>
      </c>
      <c r="F1559" t="s">
        <v>46</v>
      </c>
      <c r="G1559" t="s">
        <v>54</v>
      </c>
      <c r="H1559" t="s">
        <v>16</v>
      </c>
      <c r="J1559" s="3">
        <v>36696</v>
      </c>
    </row>
    <row r="1560" spans="1:10" hidden="1" x14ac:dyDescent="0.25">
      <c r="A1560" s="20" t="s">
        <v>137</v>
      </c>
      <c r="B1560" t="s">
        <v>128</v>
      </c>
      <c r="C1560">
        <v>2020</v>
      </c>
      <c r="D1560" t="s">
        <v>58</v>
      </c>
      <c r="E1560" t="s">
        <v>45</v>
      </c>
      <c r="F1560" t="s">
        <v>46</v>
      </c>
      <c r="G1560" t="s">
        <v>54</v>
      </c>
      <c r="H1560" t="s">
        <v>17</v>
      </c>
      <c r="J1560" s="3">
        <v>584000</v>
      </c>
    </row>
    <row r="1561" spans="1:10" hidden="1" x14ac:dyDescent="0.25">
      <c r="A1561" s="20" t="s">
        <v>137</v>
      </c>
      <c r="B1561" t="s">
        <v>128</v>
      </c>
      <c r="C1561">
        <v>2020</v>
      </c>
      <c r="D1561" t="s">
        <v>58</v>
      </c>
      <c r="E1561" t="s">
        <v>45</v>
      </c>
      <c r="F1561" t="s">
        <v>46</v>
      </c>
      <c r="G1561" t="s">
        <v>54</v>
      </c>
      <c r="H1561" t="s">
        <v>195</v>
      </c>
      <c r="J1561"/>
    </row>
    <row r="1562" spans="1:10" hidden="1" x14ac:dyDescent="0.25">
      <c r="A1562" s="20" t="s">
        <v>137</v>
      </c>
      <c r="B1562" t="s">
        <v>128</v>
      </c>
      <c r="C1562">
        <v>2020</v>
      </c>
      <c r="D1562" t="s">
        <v>58</v>
      </c>
      <c r="E1562" t="s">
        <v>45</v>
      </c>
      <c r="F1562" t="s">
        <v>46</v>
      </c>
      <c r="G1562" t="s">
        <v>54</v>
      </c>
      <c r="H1562" t="s">
        <v>18</v>
      </c>
      <c r="J1562" s="3">
        <v>4594</v>
      </c>
    </row>
    <row r="1563" spans="1:10" hidden="1" x14ac:dyDescent="0.25">
      <c r="A1563" s="20" t="s">
        <v>137</v>
      </c>
      <c r="B1563" t="s">
        <v>128</v>
      </c>
      <c r="C1563">
        <v>2020</v>
      </c>
      <c r="D1563" t="s">
        <v>58</v>
      </c>
      <c r="E1563" t="s">
        <v>45</v>
      </c>
      <c r="F1563" t="s">
        <v>46</v>
      </c>
      <c r="G1563" t="s">
        <v>54</v>
      </c>
      <c r="H1563" t="s">
        <v>19</v>
      </c>
      <c r="J1563" s="3">
        <v>-8794</v>
      </c>
    </row>
    <row r="1564" spans="1:10" hidden="1" x14ac:dyDescent="0.25">
      <c r="A1564" s="20" t="s">
        <v>137</v>
      </c>
      <c r="B1564" t="s">
        <v>128</v>
      </c>
      <c r="C1564">
        <v>2020</v>
      </c>
      <c r="D1564" t="s">
        <v>58</v>
      </c>
      <c r="E1564" t="s">
        <v>45</v>
      </c>
      <c r="F1564" t="s">
        <v>46</v>
      </c>
      <c r="G1564" t="s">
        <v>54</v>
      </c>
      <c r="H1564" t="s">
        <v>20</v>
      </c>
      <c r="J1564" s="3">
        <v>35200</v>
      </c>
    </row>
    <row r="1565" spans="1:10" hidden="1" x14ac:dyDescent="0.25">
      <c r="A1565" s="20" t="s">
        <v>137</v>
      </c>
      <c r="B1565" t="s">
        <v>128</v>
      </c>
      <c r="C1565">
        <v>2020</v>
      </c>
      <c r="D1565" t="s">
        <v>58</v>
      </c>
      <c r="E1565" t="s">
        <v>45</v>
      </c>
      <c r="F1565" t="s">
        <v>46</v>
      </c>
      <c r="G1565" t="s">
        <v>118</v>
      </c>
      <c r="H1565" t="s">
        <v>119</v>
      </c>
      <c r="J1565" s="3">
        <v>414058</v>
      </c>
    </row>
    <row r="1566" spans="1:10" hidden="1" x14ac:dyDescent="0.25">
      <c r="A1566" s="20" t="s">
        <v>137</v>
      </c>
      <c r="B1566" t="s">
        <v>128</v>
      </c>
      <c r="C1566">
        <v>2020</v>
      </c>
      <c r="D1566" t="s">
        <v>58</v>
      </c>
      <c r="E1566" t="s">
        <v>45</v>
      </c>
      <c r="F1566" t="s">
        <v>46</v>
      </c>
      <c r="G1566" t="s">
        <v>109</v>
      </c>
      <c r="H1566" t="s">
        <v>219</v>
      </c>
      <c r="J1566"/>
    </row>
    <row r="1567" spans="1:10" hidden="1" x14ac:dyDescent="0.25">
      <c r="A1567" s="20" t="s">
        <v>137</v>
      </c>
      <c r="B1567" t="s">
        <v>128</v>
      </c>
      <c r="C1567">
        <v>2020</v>
      </c>
      <c r="D1567" t="s">
        <v>58</v>
      </c>
      <c r="E1567" t="s">
        <v>45</v>
      </c>
      <c r="F1567" t="s">
        <v>46</v>
      </c>
      <c r="G1567" t="s">
        <v>109</v>
      </c>
      <c r="H1567" s="2" t="s">
        <v>267</v>
      </c>
      <c r="I1567" s="2"/>
      <c r="J1567"/>
    </row>
    <row r="1568" spans="1:10" hidden="1" x14ac:dyDescent="0.25">
      <c r="A1568" s="20" t="s">
        <v>137</v>
      </c>
      <c r="B1568" t="s">
        <v>128</v>
      </c>
      <c r="C1568">
        <v>2020</v>
      </c>
      <c r="D1568" t="s">
        <v>58</v>
      </c>
      <c r="E1568" t="s">
        <v>45</v>
      </c>
      <c r="F1568" t="s">
        <v>46</v>
      </c>
      <c r="G1568" t="s">
        <v>109</v>
      </c>
      <c r="H1568" t="s">
        <v>220</v>
      </c>
      <c r="J1568" s="3">
        <v>50</v>
      </c>
    </row>
    <row r="1569" spans="1:10" hidden="1" x14ac:dyDescent="0.25">
      <c r="A1569" s="20" t="s">
        <v>137</v>
      </c>
      <c r="B1569" t="s">
        <v>128</v>
      </c>
      <c r="C1569">
        <v>2020</v>
      </c>
      <c r="D1569" t="s">
        <v>58</v>
      </c>
      <c r="E1569" t="s">
        <v>45</v>
      </c>
      <c r="F1569" t="s">
        <v>46</v>
      </c>
      <c r="G1569" t="s">
        <v>109</v>
      </c>
      <c r="H1569" t="s">
        <v>260</v>
      </c>
      <c r="J1569"/>
    </row>
    <row r="1570" spans="1:10" hidden="1" x14ac:dyDescent="0.25">
      <c r="A1570" s="20" t="s">
        <v>137</v>
      </c>
      <c r="B1570" t="s">
        <v>128</v>
      </c>
      <c r="C1570">
        <v>2020</v>
      </c>
      <c r="D1570" t="s">
        <v>58</v>
      </c>
      <c r="E1570" t="s">
        <v>45</v>
      </c>
      <c r="F1570" t="s">
        <v>46</v>
      </c>
      <c r="G1570" t="s">
        <v>55</v>
      </c>
      <c r="H1570" t="s">
        <v>22</v>
      </c>
      <c r="J1570" s="3">
        <v>829016</v>
      </c>
    </row>
    <row r="1571" spans="1:10" hidden="1" x14ac:dyDescent="0.25">
      <c r="A1571" s="20" t="s">
        <v>137</v>
      </c>
      <c r="B1571" t="s">
        <v>128</v>
      </c>
      <c r="C1571">
        <v>2020</v>
      </c>
      <c r="D1571" t="s">
        <v>58</v>
      </c>
      <c r="E1571" t="s">
        <v>45</v>
      </c>
      <c r="F1571" t="s">
        <v>46</v>
      </c>
      <c r="G1571" t="s">
        <v>47</v>
      </c>
      <c r="H1571" t="s">
        <v>238</v>
      </c>
      <c r="J1571"/>
    </row>
    <row r="1572" spans="1:10" hidden="1" x14ac:dyDescent="0.25">
      <c r="A1572" s="20" t="s">
        <v>137</v>
      </c>
      <c r="B1572" t="s">
        <v>128</v>
      </c>
      <c r="C1572">
        <v>2020</v>
      </c>
      <c r="D1572" t="s">
        <v>58</v>
      </c>
      <c r="E1572" t="s">
        <v>45</v>
      </c>
      <c r="F1572" t="s">
        <v>46</v>
      </c>
      <c r="G1572" t="s">
        <v>47</v>
      </c>
      <c r="H1572" t="s">
        <v>239</v>
      </c>
      <c r="J1572" s="3">
        <v>330332.94</v>
      </c>
    </row>
    <row r="1573" spans="1:10" hidden="1" x14ac:dyDescent="0.25">
      <c r="A1573" s="20" t="s">
        <v>137</v>
      </c>
      <c r="B1573" t="s">
        <v>128</v>
      </c>
      <c r="C1573">
        <v>2020</v>
      </c>
      <c r="D1573" t="s">
        <v>58</v>
      </c>
      <c r="E1573" t="s">
        <v>45</v>
      </c>
      <c r="F1573" t="s">
        <v>46</v>
      </c>
      <c r="G1573" t="s">
        <v>182</v>
      </c>
      <c r="H1573" t="s">
        <v>240</v>
      </c>
      <c r="J1573"/>
    </row>
    <row r="1574" spans="1:10" hidden="1" x14ac:dyDescent="0.25">
      <c r="A1574" s="20" t="s">
        <v>137</v>
      </c>
      <c r="B1574" t="s">
        <v>128</v>
      </c>
      <c r="C1574">
        <v>2020</v>
      </c>
      <c r="D1574" t="s">
        <v>58</v>
      </c>
      <c r="E1574" t="s">
        <v>45</v>
      </c>
      <c r="F1574" t="s">
        <v>46</v>
      </c>
      <c r="G1574" t="s">
        <v>182</v>
      </c>
      <c r="H1574" t="s">
        <v>241</v>
      </c>
      <c r="J1574" s="3">
        <v>403200</v>
      </c>
    </row>
    <row r="1575" spans="1:10" hidden="1" x14ac:dyDescent="0.25">
      <c r="A1575" s="20" t="s">
        <v>137</v>
      </c>
      <c r="B1575" t="s">
        <v>128</v>
      </c>
      <c r="C1575">
        <v>2020</v>
      </c>
      <c r="D1575" t="s">
        <v>58</v>
      </c>
      <c r="E1575" t="s">
        <v>45</v>
      </c>
      <c r="F1575" t="s">
        <v>46</v>
      </c>
      <c r="G1575" t="s">
        <v>182</v>
      </c>
      <c r="H1575" t="s">
        <v>242</v>
      </c>
      <c r="J1575"/>
    </row>
    <row r="1576" spans="1:10" hidden="1" x14ac:dyDescent="0.25">
      <c r="A1576" s="20" t="s">
        <v>137</v>
      </c>
      <c r="B1576" t="s">
        <v>128</v>
      </c>
      <c r="C1576">
        <v>2020</v>
      </c>
      <c r="D1576" t="s">
        <v>58</v>
      </c>
      <c r="E1576" t="s">
        <v>45</v>
      </c>
      <c r="F1576" t="s">
        <v>46</v>
      </c>
      <c r="G1576" t="s">
        <v>182</v>
      </c>
      <c r="H1576" t="s">
        <v>243</v>
      </c>
      <c r="J1576"/>
    </row>
    <row r="1577" spans="1:10" hidden="1" x14ac:dyDescent="0.25">
      <c r="A1577" s="20" t="s">
        <v>137</v>
      </c>
      <c r="B1577" t="s">
        <v>128</v>
      </c>
      <c r="C1577">
        <v>2020</v>
      </c>
      <c r="D1577" t="s">
        <v>58</v>
      </c>
      <c r="E1577" t="s">
        <v>45</v>
      </c>
      <c r="F1577" t="s">
        <v>46</v>
      </c>
      <c r="G1577" t="s">
        <v>253</v>
      </c>
      <c r="H1577" s="2" t="s">
        <v>266</v>
      </c>
      <c r="I1577" s="2"/>
      <c r="J1577"/>
    </row>
    <row r="1578" spans="1:10" hidden="1" x14ac:dyDescent="0.25">
      <c r="A1578" s="20" t="s">
        <v>137</v>
      </c>
      <c r="B1578" t="s">
        <v>128</v>
      </c>
      <c r="C1578">
        <v>2020</v>
      </c>
      <c r="D1578" t="s">
        <v>58</v>
      </c>
      <c r="E1578" t="s">
        <v>45</v>
      </c>
      <c r="F1578" t="s">
        <v>46</v>
      </c>
      <c r="G1578" t="s">
        <v>221</v>
      </c>
      <c r="H1578" s="2" t="s">
        <v>245</v>
      </c>
      <c r="I1578" s="2"/>
      <c r="J1578"/>
    </row>
    <row r="1579" spans="1:10" hidden="1" x14ac:dyDescent="0.25">
      <c r="A1579" s="20" t="s">
        <v>137</v>
      </c>
      <c r="B1579" t="s">
        <v>128</v>
      </c>
      <c r="C1579">
        <v>2020</v>
      </c>
      <c r="D1579" t="s">
        <v>58</v>
      </c>
      <c r="E1579" t="s">
        <v>45</v>
      </c>
      <c r="F1579" t="s">
        <v>46</v>
      </c>
      <c r="G1579" t="s">
        <v>49</v>
      </c>
      <c r="H1579" s="2" t="s">
        <v>246</v>
      </c>
      <c r="I1579" s="2"/>
      <c r="J1579"/>
    </row>
    <row r="1580" spans="1:10" hidden="1" x14ac:dyDescent="0.25">
      <c r="A1580" s="20" t="s">
        <v>137</v>
      </c>
      <c r="B1580" t="s">
        <v>128</v>
      </c>
      <c r="C1580">
        <v>2020</v>
      </c>
      <c r="D1580" t="s">
        <v>58</v>
      </c>
      <c r="E1580" t="s">
        <v>45</v>
      </c>
      <c r="F1580" t="s">
        <v>46</v>
      </c>
      <c r="G1580" t="s">
        <v>49</v>
      </c>
      <c r="H1580" s="2" t="s">
        <v>247</v>
      </c>
      <c r="I1580" s="2"/>
      <c r="J1580"/>
    </row>
    <row r="1581" spans="1:10" hidden="1" x14ac:dyDescent="0.25">
      <c r="A1581" s="20" t="s">
        <v>137</v>
      </c>
      <c r="B1581" t="s">
        <v>128</v>
      </c>
      <c r="C1581">
        <v>2020</v>
      </c>
      <c r="D1581" t="s">
        <v>58</v>
      </c>
      <c r="E1581" t="s">
        <v>45</v>
      </c>
      <c r="F1581" t="s">
        <v>46</v>
      </c>
      <c r="G1581" t="s">
        <v>49</v>
      </c>
      <c r="H1581" s="2" t="s">
        <v>248</v>
      </c>
      <c r="I1581" s="2"/>
      <c r="J1581" s="3">
        <v>22689.08</v>
      </c>
    </row>
    <row r="1582" spans="1:10" hidden="1" x14ac:dyDescent="0.25">
      <c r="A1582" s="20" t="s">
        <v>137</v>
      </c>
      <c r="B1582" t="s">
        <v>128</v>
      </c>
      <c r="C1582">
        <v>2020</v>
      </c>
      <c r="D1582" t="s">
        <v>58</v>
      </c>
      <c r="E1582" t="s">
        <v>45</v>
      </c>
      <c r="F1582" t="s">
        <v>46</v>
      </c>
      <c r="G1582" t="s">
        <v>49</v>
      </c>
      <c r="H1582" s="2" t="s">
        <v>249</v>
      </c>
      <c r="I1582" s="2"/>
      <c r="J1582" s="3">
        <v>464996</v>
      </c>
    </row>
    <row r="1583" spans="1:10" hidden="1" x14ac:dyDescent="0.25">
      <c r="A1583" s="20" t="s">
        <v>137</v>
      </c>
      <c r="B1583" t="s">
        <v>128</v>
      </c>
      <c r="C1583">
        <v>2020</v>
      </c>
      <c r="D1583" t="s">
        <v>58</v>
      </c>
      <c r="E1583" t="s">
        <v>45</v>
      </c>
      <c r="F1583" t="s">
        <v>46</v>
      </c>
      <c r="G1583" t="s">
        <v>49</v>
      </c>
      <c r="H1583" s="2" t="s">
        <v>250</v>
      </c>
      <c r="I1583" s="2"/>
      <c r="J1583" s="3">
        <v>27400</v>
      </c>
    </row>
    <row r="1584" spans="1:10" hidden="1" x14ac:dyDescent="0.25">
      <c r="A1584" s="20" t="s">
        <v>137</v>
      </c>
      <c r="B1584" t="s">
        <v>128</v>
      </c>
      <c r="C1584">
        <v>2020</v>
      </c>
      <c r="D1584" t="s">
        <v>58</v>
      </c>
      <c r="E1584" t="s">
        <v>45</v>
      </c>
      <c r="F1584" t="s">
        <v>46</v>
      </c>
      <c r="G1584" t="s">
        <v>49</v>
      </c>
      <c r="H1584" s="2" t="s">
        <v>251</v>
      </c>
      <c r="I1584" s="2"/>
      <c r="J1584"/>
    </row>
    <row r="1585" spans="1:10" hidden="1" x14ac:dyDescent="0.25">
      <c r="A1585" s="20" t="s">
        <v>137</v>
      </c>
      <c r="B1585" t="s">
        <v>128</v>
      </c>
      <c r="C1585">
        <v>2020</v>
      </c>
      <c r="D1585" t="s">
        <v>58</v>
      </c>
      <c r="E1585" t="s">
        <v>45</v>
      </c>
      <c r="F1585" t="s">
        <v>46</v>
      </c>
      <c r="G1585" t="s">
        <v>49</v>
      </c>
      <c r="H1585" s="2" t="s">
        <v>252</v>
      </c>
      <c r="I1585" s="2"/>
      <c r="J1585"/>
    </row>
    <row r="1586" spans="1:10" hidden="1" x14ac:dyDescent="0.25">
      <c r="A1586" s="20" t="s">
        <v>137</v>
      </c>
      <c r="B1586" t="s">
        <v>128</v>
      </c>
      <c r="C1586">
        <v>2020</v>
      </c>
      <c r="D1586" t="s">
        <v>58</v>
      </c>
      <c r="E1586" t="s">
        <v>45</v>
      </c>
      <c r="F1586" t="s">
        <v>50</v>
      </c>
      <c r="G1586" t="s">
        <v>56</v>
      </c>
      <c r="H1586" t="s">
        <v>124</v>
      </c>
      <c r="J1586" s="3">
        <v>120809.9</v>
      </c>
    </row>
    <row r="1587" spans="1:10" hidden="1" x14ac:dyDescent="0.25">
      <c r="A1587" s="20" t="s">
        <v>137</v>
      </c>
      <c r="B1587" t="s">
        <v>128</v>
      </c>
      <c r="C1587">
        <v>2020</v>
      </c>
      <c r="D1587" t="s">
        <v>58</v>
      </c>
      <c r="E1587" t="s">
        <v>45</v>
      </c>
      <c r="F1587" t="s">
        <v>50</v>
      </c>
      <c r="G1587" t="s">
        <v>56</v>
      </c>
      <c r="H1587" t="s">
        <v>98</v>
      </c>
      <c r="J1587" s="3">
        <v>72841.149999999994</v>
      </c>
    </row>
    <row r="1588" spans="1:10" hidden="1" x14ac:dyDescent="0.25">
      <c r="A1588" s="20" t="s">
        <v>137</v>
      </c>
      <c r="B1588" t="s">
        <v>128</v>
      </c>
      <c r="C1588">
        <v>2020</v>
      </c>
      <c r="D1588" t="s">
        <v>58</v>
      </c>
      <c r="E1588" t="s">
        <v>45</v>
      </c>
      <c r="F1588" t="s">
        <v>50</v>
      </c>
      <c r="G1588" t="s">
        <v>56</v>
      </c>
      <c r="H1588" t="s">
        <v>265</v>
      </c>
      <c r="J1588"/>
    </row>
    <row r="1589" spans="1:10" hidden="1" x14ac:dyDescent="0.25">
      <c r="A1589" s="20" t="s">
        <v>137</v>
      </c>
      <c r="B1589" t="s">
        <v>128</v>
      </c>
      <c r="C1589">
        <v>2020</v>
      </c>
      <c r="D1589" t="s">
        <v>58</v>
      </c>
      <c r="E1589" t="s">
        <v>45</v>
      </c>
      <c r="F1589" t="s">
        <v>50</v>
      </c>
      <c r="G1589" t="s">
        <v>56</v>
      </c>
      <c r="H1589" t="s">
        <v>193</v>
      </c>
      <c r="J1589"/>
    </row>
    <row r="1590" spans="1:10" hidden="1" x14ac:dyDescent="0.25">
      <c r="A1590" s="20" t="s">
        <v>137</v>
      </c>
      <c r="B1590" t="s">
        <v>128</v>
      </c>
      <c r="C1590">
        <v>2020</v>
      </c>
      <c r="D1590" t="s">
        <v>58</v>
      </c>
      <c r="E1590" t="s">
        <v>45</v>
      </c>
      <c r="F1590" t="s">
        <v>50</v>
      </c>
      <c r="G1590" t="s">
        <v>101</v>
      </c>
      <c r="H1590" t="s">
        <v>99</v>
      </c>
      <c r="J1590" s="3">
        <v>38442.76</v>
      </c>
    </row>
    <row r="1591" spans="1:10" hidden="1" x14ac:dyDescent="0.25">
      <c r="A1591" s="20" t="s">
        <v>137</v>
      </c>
      <c r="B1591" t="s">
        <v>128</v>
      </c>
      <c r="C1591">
        <v>2020</v>
      </c>
      <c r="D1591" t="s">
        <v>58</v>
      </c>
      <c r="E1591" t="s">
        <v>45</v>
      </c>
      <c r="F1591" t="s">
        <v>50</v>
      </c>
      <c r="G1591" t="s">
        <v>101</v>
      </c>
      <c r="H1591" s="2" t="s">
        <v>255</v>
      </c>
      <c r="I1591" s="2"/>
      <c r="J1591" s="3">
        <v>12800</v>
      </c>
    </row>
    <row r="1592" spans="1:10" hidden="1" x14ac:dyDescent="0.25">
      <c r="A1592" s="20" t="s">
        <v>137</v>
      </c>
      <c r="B1592" t="s">
        <v>128</v>
      </c>
      <c r="C1592">
        <v>2020</v>
      </c>
      <c r="D1592" t="s">
        <v>58</v>
      </c>
      <c r="E1592" t="s">
        <v>45</v>
      </c>
      <c r="F1592" t="s">
        <v>50</v>
      </c>
      <c r="G1592" t="s">
        <v>101</v>
      </c>
      <c r="H1592" s="2" t="s">
        <v>254</v>
      </c>
      <c r="I1592" s="2"/>
      <c r="J1592"/>
    </row>
    <row r="1593" spans="1:10" hidden="1" x14ac:dyDescent="0.25">
      <c r="A1593" s="20" t="s">
        <v>137</v>
      </c>
      <c r="B1593" t="s">
        <v>128</v>
      </c>
      <c r="C1593">
        <v>2020</v>
      </c>
      <c r="D1593" t="s">
        <v>58</v>
      </c>
      <c r="E1593" t="s">
        <v>45</v>
      </c>
      <c r="F1593" t="s">
        <v>50</v>
      </c>
      <c r="G1593" t="s">
        <v>101</v>
      </c>
      <c r="H1593" s="2" t="s">
        <v>236</v>
      </c>
      <c r="I1593" s="2"/>
      <c r="J1593"/>
    </row>
    <row r="1594" spans="1:10" hidden="1" x14ac:dyDescent="0.25">
      <c r="A1594" s="20" t="s">
        <v>137</v>
      </c>
      <c r="B1594" t="s">
        <v>128</v>
      </c>
      <c r="C1594">
        <v>2020</v>
      </c>
      <c r="D1594" t="s">
        <v>58</v>
      </c>
      <c r="E1594" t="s">
        <v>45</v>
      </c>
      <c r="F1594" t="s">
        <v>50</v>
      </c>
      <c r="G1594" t="s">
        <v>101</v>
      </c>
      <c r="H1594" t="s">
        <v>30</v>
      </c>
      <c r="J1594" s="3">
        <v>292462.27</v>
      </c>
    </row>
    <row r="1595" spans="1:10" hidden="1" x14ac:dyDescent="0.25">
      <c r="A1595" s="20" t="s">
        <v>137</v>
      </c>
      <c r="B1595" t="s">
        <v>128</v>
      </c>
      <c r="C1595">
        <v>2020</v>
      </c>
      <c r="D1595" t="s">
        <v>58</v>
      </c>
      <c r="E1595" t="s">
        <v>112</v>
      </c>
      <c r="F1595" t="s">
        <v>117</v>
      </c>
      <c r="G1595" t="s">
        <v>53</v>
      </c>
      <c r="H1595" s="2" t="s">
        <v>256</v>
      </c>
      <c r="I1595" s="2"/>
      <c r="J1595"/>
    </row>
    <row r="1596" spans="1:10" hidden="1" x14ac:dyDescent="0.25">
      <c r="A1596" s="20" t="s">
        <v>137</v>
      </c>
      <c r="B1596" t="s">
        <v>128</v>
      </c>
      <c r="C1596">
        <v>2020</v>
      </c>
      <c r="D1596" t="s">
        <v>58</v>
      </c>
      <c r="E1596" t="s">
        <v>112</v>
      </c>
      <c r="F1596" t="s">
        <v>117</v>
      </c>
      <c r="G1596" t="s">
        <v>53</v>
      </c>
      <c r="H1596" s="2" t="s">
        <v>257</v>
      </c>
      <c r="I1596" s="2"/>
      <c r="J1596" s="3">
        <v>1295611</v>
      </c>
    </row>
    <row r="1597" spans="1:10" hidden="1" x14ac:dyDescent="0.25">
      <c r="A1597" s="20" t="s">
        <v>137</v>
      </c>
      <c r="B1597" t="s">
        <v>128</v>
      </c>
      <c r="C1597">
        <v>2020</v>
      </c>
      <c r="D1597" t="s">
        <v>58</v>
      </c>
      <c r="E1597" t="s">
        <v>112</v>
      </c>
      <c r="F1597" t="s">
        <v>117</v>
      </c>
      <c r="G1597" t="s">
        <v>53</v>
      </c>
      <c r="H1597" s="2" t="s">
        <v>258</v>
      </c>
      <c r="I1597" s="2"/>
      <c r="J1597"/>
    </row>
    <row r="1598" spans="1:10" hidden="1" x14ac:dyDescent="0.25">
      <c r="A1598" s="20" t="s">
        <v>137</v>
      </c>
      <c r="B1598" t="s">
        <v>128</v>
      </c>
      <c r="C1598">
        <v>2020</v>
      </c>
      <c r="D1598" t="s">
        <v>58</v>
      </c>
      <c r="E1598" t="s">
        <v>112</v>
      </c>
      <c r="F1598" t="s">
        <v>117</v>
      </c>
      <c r="G1598" t="s">
        <v>53</v>
      </c>
      <c r="H1598" s="2" t="s">
        <v>259</v>
      </c>
      <c r="I1598" s="2"/>
      <c r="J1598"/>
    </row>
    <row r="1599" spans="1:10" hidden="1" x14ac:dyDescent="0.25">
      <c r="A1599" s="20" t="s">
        <v>137</v>
      </c>
      <c r="B1599" t="s">
        <v>128</v>
      </c>
      <c r="C1599">
        <v>2020</v>
      </c>
      <c r="D1599" t="s">
        <v>58</v>
      </c>
      <c r="E1599" t="s">
        <v>112</v>
      </c>
      <c r="F1599" t="s">
        <v>117</v>
      </c>
      <c r="G1599" t="s">
        <v>318</v>
      </c>
      <c r="H1599" t="s">
        <v>180</v>
      </c>
      <c r="J1599" s="3">
        <v>423400</v>
      </c>
    </row>
    <row r="1600" spans="1:10" hidden="1" x14ac:dyDescent="0.25">
      <c r="A1600" s="20" t="s">
        <v>137</v>
      </c>
      <c r="B1600" t="s">
        <v>128</v>
      </c>
      <c r="C1600">
        <v>2020</v>
      </c>
      <c r="D1600" t="s">
        <v>58</v>
      </c>
      <c r="E1600" t="s">
        <v>112</v>
      </c>
      <c r="F1600" t="s">
        <v>117</v>
      </c>
      <c r="G1600" t="s">
        <v>319</v>
      </c>
      <c r="H1600" t="s">
        <v>181</v>
      </c>
      <c r="J1600"/>
    </row>
    <row r="1601" spans="1:10" hidden="1" x14ac:dyDescent="0.25">
      <c r="A1601" s="57" t="s">
        <v>137</v>
      </c>
      <c r="B1601" t="s">
        <v>129</v>
      </c>
      <c r="C1601">
        <v>2020</v>
      </c>
      <c r="D1601" t="s">
        <v>58</v>
      </c>
      <c r="E1601" t="s">
        <v>52</v>
      </c>
      <c r="F1601" t="s">
        <v>142</v>
      </c>
      <c r="G1601" t="s">
        <v>206</v>
      </c>
      <c r="H1601" t="s">
        <v>210</v>
      </c>
      <c r="J1601" s="3">
        <v>8469772</v>
      </c>
    </row>
    <row r="1602" spans="1:10" hidden="1" x14ac:dyDescent="0.25">
      <c r="A1602" s="20" t="s">
        <v>137</v>
      </c>
      <c r="B1602" t="s">
        <v>129</v>
      </c>
      <c r="C1602">
        <v>2020</v>
      </c>
      <c r="D1602" t="s">
        <v>58</v>
      </c>
      <c r="E1602" t="s">
        <v>52</v>
      </c>
      <c r="F1602" t="s">
        <v>152</v>
      </c>
      <c r="G1602" t="s">
        <v>149</v>
      </c>
      <c r="H1602" t="s">
        <v>211</v>
      </c>
      <c r="J1602"/>
    </row>
    <row r="1603" spans="1:10" hidden="1" x14ac:dyDescent="0.25">
      <c r="A1603" s="20" t="s">
        <v>137</v>
      </c>
      <c r="B1603" t="s">
        <v>129</v>
      </c>
      <c r="C1603">
        <v>2020</v>
      </c>
      <c r="D1603" t="s">
        <v>58</v>
      </c>
      <c r="E1603" t="s">
        <v>52</v>
      </c>
      <c r="F1603" t="s">
        <v>152</v>
      </c>
      <c r="G1603" t="s">
        <v>213</v>
      </c>
      <c r="H1603" t="s">
        <v>214</v>
      </c>
      <c r="J1603"/>
    </row>
    <row r="1604" spans="1:10" hidden="1" x14ac:dyDescent="0.25">
      <c r="A1604" s="20" t="s">
        <v>137</v>
      </c>
      <c r="B1604" t="s">
        <v>129</v>
      </c>
      <c r="C1604">
        <v>2020</v>
      </c>
      <c r="D1604" t="s">
        <v>58</v>
      </c>
      <c r="E1604" t="s">
        <v>52</v>
      </c>
      <c r="F1604" t="s">
        <v>152</v>
      </c>
      <c r="G1604" t="s">
        <v>217</v>
      </c>
      <c r="H1604" t="s">
        <v>218</v>
      </c>
      <c r="J1604"/>
    </row>
    <row r="1605" spans="1:10" hidden="1" x14ac:dyDescent="0.25">
      <c r="A1605" s="20" t="s">
        <v>137</v>
      </c>
      <c r="B1605" t="s">
        <v>129</v>
      </c>
      <c r="C1605">
        <v>2020</v>
      </c>
      <c r="D1605" t="s">
        <v>58</v>
      </c>
      <c r="E1605" t="s">
        <v>52</v>
      </c>
      <c r="F1605" t="s">
        <v>142</v>
      </c>
      <c r="H1605" t="s">
        <v>224</v>
      </c>
      <c r="J1605"/>
    </row>
    <row r="1606" spans="1:10" hidden="1" x14ac:dyDescent="0.25">
      <c r="A1606" s="20" t="s">
        <v>137</v>
      </c>
      <c r="B1606" t="s">
        <v>129</v>
      </c>
      <c r="C1606">
        <v>2020</v>
      </c>
      <c r="D1606" t="s">
        <v>58</v>
      </c>
      <c r="E1606" t="s">
        <v>45</v>
      </c>
      <c r="F1606" t="s">
        <v>46</v>
      </c>
      <c r="G1606" t="s">
        <v>54</v>
      </c>
      <c r="H1606" t="s">
        <v>11</v>
      </c>
      <c r="J1606" s="3">
        <v>880000</v>
      </c>
    </row>
    <row r="1607" spans="1:10" hidden="1" x14ac:dyDescent="0.25">
      <c r="A1607" s="20" t="s">
        <v>137</v>
      </c>
      <c r="B1607" t="s">
        <v>129</v>
      </c>
      <c r="C1607">
        <v>2020</v>
      </c>
      <c r="D1607" t="s">
        <v>58</v>
      </c>
      <c r="E1607" t="s">
        <v>45</v>
      </c>
      <c r="F1607" t="s">
        <v>46</v>
      </c>
      <c r="G1607" t="s">
        <v>54</v>
      </c>
      <c r="H1607" t="s">
        <v>12</v>
      </c>
      <c r="J1607" s="3">
        <v>102854</v>
      </c>
    </row>
    <row r="1608" spans="1:10" hidden="1" x14ac:dyDescent="0.25">
      <c r="A1608" s="20" t="s">
        <v>137</v>
      </c>
      <c r="B1608" t="s">
        <v>129</v>
      </c>
      <c r="C1608">
        <v>2020</v>
      </c>
      <c r="D1608" t="s">
        <v>58</v>
      </c>
      <c r="E1608" t="s">
        <v>45</v>
      </c>
      <c r="F1608" t="s">
        <v>46</v>
      </c>
      <c r="G1608" t="s">
        <v>54</v>
      </c>
      <c r="H1608" t="s">
        <v>13</v>
      </c>
      <c r="J1608" s="3">
        <v>81872</v>
      </c>
    </row>
    <row r="1609" spans="1:10" hidden="1" x14ac:dyDescent="0.25">
      <c r="A1609" s="20" t="s">
        <v>137</v>
      </c>
      <c r="B1609" t="s">
        <v>129</v>
      </c>
      <c r="C1609">
        <v>2020</v>
      </c>
      <c r="D1609" t="s">
        <v>58</v>
      </c>
      <c r="E1609" t="s">
        <v>45</v>
      </c>
      <c r="F1609" t="s">
        <v>46</v>
      </c>
      <c r="G1609" t="s">
        <v>54</v>
      </c>
      <c r="H1609" t="s">
        <v>14</v>
      </c>
      <c r="J1609" s="3">
        <v>9825</v>
      </c>
    </row>
    <row r="1610" spans="1:10" hidden="1" x14ac:dyDescent="0.25">
      <c r="A1610" s="20" t="s">
        <v>137</v>
      </c>
      <c r="B1610" t="s">
        <v>129</v>
      </c>
      <c r="C1610">
        <v>2020</v>
      </c>
      <c r="D1610" t="s">
        <v>58</v>
      </c>
      <c r="E1610" t="s">
        <v>45</v>
      </c>
      <c r="F1610" t="s">
        <v>46</v>
      </c>
      <c r="G1610" t="s">
        <v>54</v>
      </c>
      <c r="H1610" t="s">
        <v>15</v>
      </c>
      <c r="J1610" s="3">
        <v>81872</v>
      </c>
    </row>
    <row r="1611" spans="1:10" hidden="1" x14ac:dyDescent="0.25">
      <c r="A1611" s="20" t="s">
        <v>137</v>
      </c>
      <c r="B1611" t="s">
        <v>129</v>
      </c>
      <c r="C1611">
        <v>2020</v>
      </c>
      <c r="D1611" t="s">
        <v>58</v>
      </c>
      <c r="E1611" t="s">
        <v>45</v>
      </c>
      <c r="F1611" t="s">
        <v>46</v>
      </c>
      <c r="G1611" t="s">
        <v>54</v>
      </c>
      <c r="H1611" t="s">
        <v>16</v>
      </c>
      <c r="J1611" s="3">
        <v>36696</v>
      </c>
    </row>
    <row r="1612" spans="1:10" hidden="1" x14ac:dyDescent="0.25">
      <c r="A1612" s="20" t="s">
        <v>137</v>
      </c>
      <c r="B1612" t="s">
        <v>129</v>
      </c>
      <c r="C1612">
        <v>2020</v>
      </c>
      <c r="D1612" t="s">
        <v>58</v>
      </c>
      <c r="E1612" t="s">
        <v>45</v>
      </c>
      <c r="F1612" t="s">
        <v>46</v>
      </c>
      <c r="G1612" t="s">
        <v>54</v>
      </c>
      <c r="H1612" t="s">
        <v>17</v>
      </c>
      <c r="J1612" s="3">
        <v>584000</v>
      </c>
    </row>
    <row r="1613" spans="1:10" hidden="1" x14ac:dyDescent="0.25">
      <c r="A1613" s="20" t="s">
        <v>137</v>
      </c>
      <c r="B1613" t="s">
        <v>129</v>
      </c>
      <c r="C1613">
        <v>2020</v>
      </c>
      <c r="D1613" t="s">
        <v>58</v>
      </c>
      <c r="E1613" t="s">
        <v>45</v>
      </c>
      <c r="F1613" t="s">
        <v>46</v>
      </c>
      <c r="G1613" t="s">
        <v>54</v>
      </c>
      <c r="H1613" t="s">
        <v>195</v>
      </c>
      <c r="J1613"/>
    </row>
    <row r="1614" spans="1:10" hidden="1" x14ac:dyDescent="0.25">
      <c r="A1614" s="20" t="s">
        <v>137</v>
      </c>
      <c r="B1614" t="s">
        <v>129</v>
      </c>
      <c r="C1614">
        <v>2020</v>
      </c>
      <c r="D1614" t="s">
        <v>58</v>
      </c>
      <c r="E1614" t="s">
        <v>45</v>
      </c>
      <c r="F1614" t="s">
        <v>46</v>
      </c>
      <c r="G1614" t="s">
        <v>54</v>
      </c>
      <c r="H1614" t="s">
        <v>18</v>
      </c>
      <c r="J1614" s="3">
        <v>4594</v>
      </c>
    </row>
    <row r="1615" spans="1:10" hidden="1" x14ac:dyDescent="0.25">
      <c r="A1615" s="20" t="s">
        <v>137</v>
      </c>
      <c r="B1615" t="s">
        <v>129</v>
      </c>
      <c r="C1615">
        <v>2020</v>
      </c>
      <c r="D1615" t="s">
        <v>58</v>
      </c>
      <c r="E1615" t="s">
        <v>45</v>
      </c>
      <c r="F1615" t="s">
        <v>46</v>
      </c>
      <c r="G1615" t="s">
        <v>54</v>
      </c>
      <c r="H1615" t="s">
        <v>19</v>
      </c>
      <c r="J1615" s="3">
        <v>-8794</v>
      </c>
    </row>
    <row r="1616" spans="1:10" hidden="1" x14ac:dyDescent="0.25">
      <c r="A1616" s="20" t="s">
        <v>137</v>
      </c>
      <c r="B1616" t="s">
        <v>129</v>
      </c>
      <c r="C1616">
        <v>2020</v>
      </c>
      <c r="D1616" t="s">
        <v>58</v>
      </c>
      <c r="E1616" t="s">
        <v>45</v>
      </c>
      <c r="F1616" t="s">
        <v>46</v>
      </c>
      <c r="G1616" t="s">
        <v>54</v>
      </c>
      <c r="H1616" t="s">
        <v>20</v>
      </c>
      <c r="J1616" s="3">
        <v>35200</v>
      </c>
    </row>
    <row r="1617" spans="1:10" hidden="1" x14ac:dyDescent="0.25">
      <c r="A1617" s="20" t="s">
        <v>137</v>
      </c>
      <c r="B1617" t="s">
        <v>129</v>
      </c>
      <c r="C1617">
        <v>2020</v>
      </c>
      <c r="D1617" t="s">
        <v>58</v>
      </c>
      <c r="E1617" t="s">
        <v>45</v>
      </c>
      <c r="F1617" t="s">
        <v>46</v>
      </c>
      <c r="G1617" t="s">
        <v>118</v>
      </c>
      <c r="H1617" t="s">
        <v>119</v>
      </c>
      <c r="J1617" s="3">
        <v>414058</v>
      </c>
    </row>
    <row r="1618" spans="1:10" hidden="1" x14ac:dyDescent="0.25">
      <c r="A1618" s="20" t="s">
        <v>137</v>
      </c>
      <c r="B1618" t="s">
        <v>129</v>
      </c>
      <c r="C1618">
        <v>2020</v>
      </c>
      <c r="D1618" t="s">
        <v>58</v>
      </c>
      <c r="E1618" t="s">
        <v>45</v>
      </c>
      <c r="F1618" t="s">
        <v>46</v>
      </c>
      <c r="G1618" t="s">
        <v>109</v>
      </c>
      <c r="H1618" t="s">
        <v>219</v>
      </c>
      <c r="J1618"/>
    </row>
    <row r="1619" spans="1:10" hidden="1" x14ac:dyDescent="0.25">
      <c r="A1619" s="20" t="s">
        <v>137</v>
      </c>
      <c r="B1619" t="s">
        <v>129</v>
      </c>
      <c r="C1619">
        <v>2020</v>
      </c>
      <c r="D1619" t="s">
        <v>58</v>
      </c>
      <c r="E1619" t="s">
        <v>45</v>
      </c>
      <c r="F1619" t="s">
        <v>46</v>
      </c>
      <c r="G1619" t="s">
        <v>109</v>
      </c>
      <c r="H1619" s="2" t="s">
        <v>267</v>
      </c>
      <c r="I1619" s="2"/>
      <c r="J1619"/>
    </row>
    <row r="1620" spans="1:10" hidden="1" x14ac:dyDescent="0.25">
      <c r="A1620" s="20" t="s">
        <v>137</v>
      </c>
      <c r="B1620" t="s">
        <v>129</v>
      </c>
      <c r="C1620">
        <v>2020</v>
      </c>
      <c r="D1620" t="s">
        <v>58</v>
      </c>
      <c r="E1620" t="s">
        <v>45</v>
      </c>
      <c r="F1620" t="s">
        <v>46</v>
      </c>
      <c r="G1620" t="s">
        <v>109</v>
      </c>
      <c r="H1620" t="s">
        <v>220</v>
      </c>
      <c r="J1620" s="3">
        <v>50</v>
      </c>
    </row>
    <row r="1621" spans="1:10" hidden="1" x14ac:dyDescent="0.25">
      <c r="A1621" s="20" t="s">
        <v>137</v>
      </c>
      <c r="B1621" t="s">
        <v>129</v>
      </c>
      <c r="C1621">
        <v>2020</v>
      </c>
      <c r="D1621" t="s">
        <v>58</v>
      </c>
      <c r="E1621" t="s">
        <v>45</v>
      </c>
      <c r="F1621" t="s">
        <v>46</v>
      </c>
      <c r="G1621" t="s">
        <v>109</v>
      </c>
      <c r="H1621" t="s">
        <v>260</v>
      </c>
      <c r="J1621"/>
    </row>
    <row r="1622" spans="1:10" hidden="1" x14ac:dyDescent="0.25">
      <c r="A1622" s="20" t="s">
        <v>137</v>
      </c>
      <c r="B1622" t="s">
        <v>129</v>
      </c>
      <c r="C1622">
        <v>2020</v>
      </c>
      <c r="D1622" t="s">
        <v>58</v>
      </c>
      <c r="E1622" t="s">
        <v>45</v>
      </c>
      <c r="F1622" t="s">
        <v>46</v>
      </c>
      <c r="G1622" t="s">
        <v>55</v>
      </c>
      <c r="H1622" t="s">
        <v>22</v>
      </c>
      <c r="J1622" s="3">
        <v>829016</v>
      </c>
    </row>
    <row r="1623" spans="1:10" hidden="1" x14ac:dyDescent="0.25">
      <c r="A1623" s="20" t="s">
        <v>137</v>
      </c>
      <c r="B1623" t="s">
        <v>129</v>
      </c>
      <c r="C1623">
        <v>2020</v>
      </c>
      <c r="D1623" t="s">
        <v>58</v>
      </c>
      <c r="E1623" t="s">
        <v>45</v>
      </c>
      <c r="F1623" t="s">
        <v>46</v>
      </c>
      <c r="G1623" t="s">
        <v>47</v>
      </c>
      <c r="H1623" t="s">
        <v>238</v>
      </c>
      <c r="J1623"/>
    </row>
    <row r="1624" spans="1:10" hidden="1" x14ac:dyDescent="0.25">
      <c r="A1624" s="20" t="s">
        <v>137</v>
      </c>
      <c r="B1624" t="s">
        <v>129</v>
      </c>
      <c r="C1624">
        <v>2020</v>
      </c>
      <c r="D1624" t="s">
        <v>58</v>
      </c>
      <c r="E1624" t="s">
        <v>45</v>
      </c>
      <c r="F1624" t="s">
        <v>46</v>
      </c>
      <c r="G1624" t="s">
        <v>47</v>
      </c>
      <c r="H1624" t="s">
        <v>239</v>
      </c>
      <c r="J1624" s="3">
        <v>330332.94</v>
      </c>
    </row>
    <row r="1625" spans="1:10" hidden="1" x14ac:dyDescent="0.25">
      <c r="A1625" s="20" t="s">
        <v>137</v>
      </c>
      <c r="B1625" t="s">
        <v>129</v>
      </c>
      <c r="C1625">
        <v>2020</v>
      </c>
      <c r="D1625" t="s">
        <v>58</v>
      </c>
      <c r="E1625" t="s">
        <v>45</v>
      </c>
      <c r="F1625" t="s">
        <v>46</v>
      </c>
      <c r="G1625" t="s">
        <v>182</v>
      </c>
      <c r="H1625" t="s">
        <v>240</v>
      </c>
      <c r="J1625"/>
    </row>
    <row r="1626" spans="1:10" hidden="1" x14ac:dyDescent="0.25">
      <c r="A1626" s="20" t="s">
        <v>137</v>
      </c>
      <c r="B1626" t="s">
        <v>129</v>
      </c>
      <c r="C1626">
        <v>2020</v>
      </c>
      <c r="D1626" t="s">
        <v>58</v>
      </c>
      <c r="E1626" t="s">
        <v>45</v>
      </c>
      <c r="F1626" t="s">
        <v>46</v>
      </c>
      <c r="G1626" t="s">
        <v>182</v>
      </c>
      <c r="H1626" t="s">
        <v>241</v>
      </c>
      <c r="J1626" s="3">
        <v>403200</v>
      </c>
    </row>
    <row r="1627" spans="1:10" hidden="1" x14ac:dyDescent="0.25">
      <c r="A1627" s="20" t="s">
        <v>137</v>
      </c>
      <c r="B1627" t="s">
        <v>129</v>
      </c>
      <c r="C1627">
        <v>2020</v>
      </c>
      <c r="D1627" t="s">
        <v>58</v>
      </c>
      <c r="E1627" t="s">
        <v>45</v>
      </c>
      <c r="F1627" t="s">
        <v>46</v>
      </c>
      <c r="G1627" t="s">
        <v>182</v>
      </c>
      <c r="H1627" t="s">
        <v>242</v>
      </c>
      <c r="J1627"/>
    </row>
    <row r="1628" spans="1:10" hidden="1" x14ac:dyDescent="0.25">
      <c r="A1628" s="20" t="s">
        <v>137</v>
      </c>
      <c r="B1628" t="s">
        <v>129</v>
      </c>
      <c r="C1628">
        <v>2020</v>
      </c>
      <c r="D1628" t="s">
        <v>58</v>
      </c>
      <c r="E1628" t="s">
        <v>45</v>
      </c>
      <c r="F1628" t="s">
        <v>46</v>
      </c>
      <c r="G1628" t="s">
        <v>182</v>
      </c>
      <c r="H1628" t="s">
        <v>243</v>
      </c>
      <c r="J1628"/>
    </row>
    <row r="1629" spans="1:10" hidden="1" x14ac:dyDescent="0.25">
      <c r="A1629" s="20" t="s">
        <v>137</v>
      </c>
      <c r="B1629" t="s">
        <v>129</v>
      </c>
      <c r="C1629">
        <v>2020</v>
      </c>
      <c r="D1629" t="s">
        <v>58</v>
      </c>
      <c r="E1629" t="s">
        <v>45</v>
      </c>
      <c r="F1629" t="s">
        <v>46</v>
      </c>
      <c r="G1629" t="s">
        <v>253</v>
      </c>
      <c r="H1629" s="2" t="s">
        <v>266</v>
      </c>
      <c r="I1629" s="2"/>
      <c r="J1629"/>
    </row>
    <row r="1630" spans="1:10" hidden="1" x14ac:dyDescent="0.25">
      <c r="A1630" s="20" t="s">
        <v>137</v>
      </c>
      <c r="B1630" t="s">
        <v>129</v>
      </c>
      <c r="C1630">
        <v>2020</v>
      </c>
      <c r="D1630" t="s">
        <v>58</v>
      </c>
      <c r="E1630" t="s">
        <v>45</v>
      </c>
      <c r="F1630" t="s">
        <v>46</v>
      </c>
      <c r="G1630" t="s">
        <v>221</v>
      </c>
      <c r="H1630" s="2" t="s">
        <v>245</v>
      </c>
      <c r="I1630" s="2"/>
      <c r="J1630"/>
    </row>
    <row r="1631" spans="1:10" hidden="1" x14ac:dyDescent="0.25">
      <c r="A1631" s="20" t="s">
        <v>137</v>
      </c>
      <c r="B1631" t="s">
        <v>129</v>
      </c>
      <c r="C1631">
        <v>2020</v>
      </c>
      <c r="D1631" t="s">
        <v>58</v>
      </c>
      <c r="E1631" t="s">
        <v>45</v>
      </c>
      <c r="F1631" t="s">
        <v>46</v>
      </c>
      <c r="G1631" t="s">
        <v>49</v>
      </c>
      <c r="H1631" s="2" t="s">
        <v>246</v>
      </c>
      <c r="I1631" s="2"/>
      <c r="J1631"/>
    </row>
    <row r="1632" spans="1:10" hidden="1" x14ac:dyDescent="0.25">
      <c r="A1632" s="20" t="s">
        <v>137</v>
      </c>
      <c r="B1632" t="s">
        <v>129</v>
      </c>
      <c r="C1632">
        <v>2020</v>
      </c>
      <c r="D1632" t="s">
        <v>58</v>
      </c>
      <c r="E1632" t="s">
        <v>45</v>
      </c>
      <c r="F1632" t="s">
        <v>46</v>
      </c>
      <c r="G1632" t="s">
        <v>49</v>
      </c>
      <c r="H1632" s="2" t="s">
        <v>247</v>
      </c>
      <c r="I1632" s="2"/>
      <c r="J1632"/>
    </row>
    <row r="1633" spans="1:10" hidden="1" x14ac:dyDescent="0.25">
      <c r="A1633" s="20" t="s">
        <v>137</v>
      </c>
      <c r="B1633" t="s">
        <v>129</v>
      </c>
      <c r="C1633">
        <v>2020</v>
      </c>
      <c r="D1633" t="s">
        <v>58</v>
      </c>
      <c r="E1633" t="s">
        <v>45</v>
      </c>
      <c r="F1633" t="s">
        <v>46</v>
      </c>
      <c r="G1633" t="s">
        <v>49</v>
      </c>
      <c r="H1633" s="2" t="s">
        <v>248</v>
      </c>
      <c r="I1633" s="2"/>
      <c r="J1633" s="3">
        <v>22689.08</v>
      </c>
    </row>
    <row r="1634" spans="1:10" hidden="1" x14ac:dyDescent="0.25">
      <c r="A1634" s="20" t="s">
        <v>137</v>
      </c>
      <c r="B1634" t="s">
        <v>129</v>
      </c>
      <c r="C1634">
        <v>2020</v>
      </c>
      <c r="D1634" t="s">
        <v>58</v>
      </c>
      <c r="E1634" t="s">
        <v>45</v>
      </c>
      <c r="F1634" t="s">
        <v>46</v>
      </c>
      <c r="G1634" t="s">
        <v>49</v>
      </c>
      <c r="H1634" s="2" t="s">
        <v>249</v>
      </c>
      <c r="I1634" s="2"/>
      <c r="J1634" s="3">
        <v>464996</v>
      </c>
    </row>
    <row r="1635" spans="1:10" hidden="1" x14ac:dyDescent="0.25">
      <c r="A1635" s="20" t="s">
        <v>137</v>
      </c>
      <c r="B1635" t="s">
        <v>129</v>
      </c>
      <c r="C1635">
        <v>2020</v>
      </c>
      <c r="D1635" t="s">
        <v>58</v>
      </c>
      <c r="E1635" t="s">
        <v>45</v>
      </c>
      <c r="F1635" t="s">
        <v>46</v>
      </c>
      <c r="G1635" t="s">
        <v>49</v>
      </c>
      <c r="H1635" s="2" t="s">
        <v>250</v>
      </c>
      <c r="I1635" s="2"/>
      <c r="J1635" s="3">
        <v>27400</v>
      </c>
    </row>
    <row r="1636" spans="1:10" hidden="1" x14ac:dyDescent="0.25">
      <c r="A1636" s="20" t="s">
        <v>137</v>
      </c>
      <c r="B1636" t="s">
        <v>129</v>
      </c>
      <c r="C1636">
        <v>2020</v>
      </c>
      <c r="D1636" t="s">
        <v>58</v>
      </c>
      <c r="E1636" t="s">
        <v>45</v>
      </c>
      <c r="F1636" t="s">
        <v>46</v>
      </c>
      <c r="G1636" t="s">
        <v>49</v>
      </c>
      <c r="H1636" s="2" t="s">
        <v>251</v>
      </c>
      <c r="I1636" s="2"/>
      <c r="J1636"/>
    </row>
    <row r="1637" spans="1:10" hidden="1" x14ac:dyDescent="0.25">
      <c r="A1637" s="20" t="s">
        <v>137</v>
      </c>
      <c r="B1637" t="s">
        <v>129</v>
      </c>
      <c r="C1637">
        <v>2020</v>
      </c>
      <c r="D1637" t="s">
        <v>58</v>
      </c>
      <c r="E1637" t="s">
        <v>45</v>
      </c>
      <c r="F1637" t="s">
        <v>46</v>
      </c>
      <c r="G1637" t="s">
        <v>49</v>
      </c>
      <c r="H1637" s="2" t="s">
        <v>252</v>
      </c>
      <c r="I1637" s="2"/>
      <c r="J1637"/>
    </row>
    <row r="1638" spans="1:10" hidden="1" x14ac:dyDescent="0.25">
      <c r="A1638" s="20" t="s">
        <v>137</v>
      </c>
      <c r="B1638" t="s">
        <v>129</v>
      </c>
      <c r="C1638">
        <v>2020</v>
      </c>
      <c r="D1638" t="s">
        <v>58</v>
      </c>
      <c r="E1638" t="s">
        <v>45</v>
      </c>
      <c r="F1638" t="s">
        <v>50</v>
      </c>
      <c r="G1638" t="s">
        <v>56</v>
      </c>
      <c r="H1638" t="s">
        <v>124</v>
      </c>
      <c r="J1638" s="3">
        <v>120809.9</v>
      </c>
    </row>
    <row r="1639" spans="1:10" hidden="1" x14ac:dyDescent="0.25">
      <c r="A1639" s="20" t="s">
        <v>137</v>
      </c>
      <c r="B1639" t="s">
        <v>129</v>
      </c>
      <c r="C1639">
        <v>2020</v>
      </c>
      <c r="D1639" t="s">
        <v>58</v>
      </c>
      <c r="E1639" t="s">
        <v>45</v>
      </c>
      <c r="F1639" t="s">
        <v>50</v>
      </c>
      <c r="G1639" t="s">
        <v>56</v>
      </c>
      <c r="H1639" t="s">
        <v>98</v>
      </c>
      <c r="J1639" s="3">
        <v>72841.149999999994</v>
      </c>
    </row>
    <row r="1640" spans="1:10" hidden="1" x14ac:dyDescent="0.25">
      <c r="A1640" s="20" t="s">
        <v>137</v>
      </c>
      <c r="B1640" t="s">
        <v>129</v>
      </c>
      <c r="C1640">
        <v>2020</v>
      </c>
      <c r="D1640" t="s">
        <v>58</v>
      </c>
      <c r="E1640" t="s">
        <v>45</v>
      </c>
      <c r="F1640" t="s">
        <v>50</v>
      </c>
      <c r="G1640" t="s">
        <v>56</v>
      </c>
      <c r="H1640" t="s">
        <v>265</v>
      </c>
      <c r="J1640"/>
    </row>
    <row r="1641" spans="1:10" hidden="1" x14ac:dyDescent="0.25">
      <c r="A1641" s="20" t="s">
        <v>137</v>
      </c>
      <c r="B1641" t="s">
        <v>129</v>
      </c>
      <c r="C1641">
        <v>2020</v>
      </c>
      <c r="D1641" t="s">
        <v>58</v>
      </c>
      <c r="E1641" t="s">
        <v>45</v>
      </c>
      <c r="F1641" t="s">
        <v>50</v>
      </c>
      <c r="G1641" t="s">
        <v>56</v>
      </c>
      <c r="H1641" t="s">
        <v>193</v>
      </c>
      <c r="J1641"/>
    </row>
    <row r="1642" spans="1:10" hidden="1" x14ac:dyDescent="0.25">
      <c r="A1642" s="20" t="s">
        <v>137</v>
      </c>
      <c r="B1642" t="s">
        <v>129</v>
      </c>
      <c r="C1642">
        <v>2020</v>
      </c>
      <c r="D1642" t="s">
        <v>58</v>
      </c>
      <c r="E1642" t="s">
        <v>45</v>
      </c>
      <c r="F1642" t="s">
        <v>50</v>
      </c>
      <c r="G1642" t="s">
        <v>101</v>
      </c>
      <c r="H1642" t="s">
        <v>99</v>
      </c>
      <c r="J1642" s="3">
        <v>38442.76</v>
      </c>
    </row>
    <row r="1643" spans="1:10" hidden="1" x14ac:dyDescent="0.25">
      <c r="A1643" s="20" t="s">
        <v>137</v>
      </c>
      <c r="B1643" t="s">
        <v>129</v>
      </c>
      <c r="C1643">
        <v>2020</v>
      </c>
      <c r="D1643" t="s">
        <v>58</v>
      </c>
      <c r="E1643" t="s">
        <v>45</v>
      </c>
      <c r="F1643" t="s">
        <v>50</v>
      </c>
      <c r="G1643" t="s">
        <v>101</v>
      </c>
      <c r="H1643" s="2" t="s">
        <v>255</v>
      </c>
      <c r="I1643" s="2"/>
      <c r="J1643" s="3">
        <v>12800</v>
      </c>
    </row>
    <row r="1644" spans="1:10" hidden="1" x14ac:dyDescent="0.25">
      <c r="A1644" s="20" t="s">
        <v>137</v>
      </c>
      <c r="B1644" t="s">
        <v>129</v>
      </c>
      <c r="C1644">
        <v>2020</v>
      </c>
      <c r="D1644" t="s">
        <v>58</v>
      </c>
      <c r="E1644" t="s">
        <v>45</v>
      </c>
      <c r="F1644" t="s">
        <v>50</v>
      </c>
      <c r="G1644" t="s">
        <v>101</v>
      </c>
      <c r="H1644" s="2" t="s">
        <v>254</v>
      </c>
      <c r="I1644" s="2"/>
      <c r="J1644"/>
    </row>
    <row r="1645" spans="1:10" hidden="1" x14ac:dyDescent="0.25">
      <c r="A1645" s="20" t="s">
        <v>137</v>
      </c>
      <c r="B1645" t="s">
        <v>129</v>
      </c>
      <c r="C1645">
        <v>2020</v>
      </c>
      <c r="D1645" t="s">
        <v>58</v>
      </c>
      <c r="E1645" t="s">
        <v>45</v>
      </c>
      <c r="F1645" t="s">
        <v>50</v>
      </c>
      <c r="G1645" t="s">
        <v>101</v>
      </c>
      <c r="H1645" s="2" t="s">
        <v>236</v>
      </c>
      <c r="I1645" s="2"/>
      <c r="J1645"/>
    </row>
    <row r="1646" spans="1:10" hidden="1" x14ac:dyDescent="0.25">
      <c r="A1646" s="20" t="s">
        <v>137</v>
      </c>
      <c r="B1646" t="s">
        <v>129</v>
      </c>
      <c r="C1646">
        <v>2020</v>
      </c>
      <c r="D1646" t="s">
        <v>58</v>
      </c>
      <c r="E1646" t="s">
        <v>45</v>
      </c>
      <c r="F1646" t="s">
        <v>50</v>
      </c>
      <c r="G1646" t="s">
        <v>101</v>
      </c>
      <c r="H1646" t="s">
        <v>30</v>
      </c>
      <c r="J1646" s="3">
        <v>292462.27</v>
      </c>
    </row>
    <row r="1647" spans="1:10" hidden="1" x14ac:dyDescent="0.25">
      <c r="A1647" s="20" t="s">
        <v>137</v>
      </c>
      <c r="B1647" t="s">
        <v>129</v>
      </c>
      <c r="C1647">
        <v>2020</v>
      </c>
      <c r="D1647" t="s">
        <v>58</v>
      </c>
      <c r="E1647" t="s">
        <v>112</v>
      </c>
      <c r="F1647" t="s">
        <v>117</v>
      </c>
      <c r="G1647" t="s">
        <v>53</v>
      </c>
      <c r="H1647" s="2" t="s">
        <v>256</v>
      </c>
      <c r="I1647" s="2"/>
      <c r="J1647"/>
    </row>
    <row r="1648" spans="1:10" hidden="1" x14ac:dyDescent="0.25">
      <c r="A1648" s="20" t="s">
        <v>137</v>
      </c>
      <c r="B1648" t="s">
        <v>129</v>
      </c>
      <c r="C1648">
        <v>2020</v>
      </c>
      <c r="D1648" t="s">
        <v>58</v>
      </c>
      <c r="E1648" t="s">
        <v>112</v>
      </c>
      <c r="F1648" t="s">
        <v>117</v>
      </c>
      <c r="G1648" t="s">
        <v>53</v>
      </c>
      <c r="H1648" s="2" t="s">
        <v>257</v>
      </c>
      <c r="I1648" s="2"/>
      <c r="J1648" s="3">
        <f>+J1601*17%</f>
        <v>1439861.24</v>
      </c>
    </row>
    <row r="1649" spans="1:10" hidden="1" x14ac:dyDescent="0.25">
      <c r="A1649" s="20" t="s">
        <v>137</v>
      </c>
      <c r="B1649" t="s">
        <v>129</v>
      </c>
      <c r="C1649">
        <v>2020</v>
      </c>
      <c r="D1649" t="s">
        <v>58</v>
      </c>
      <c r="E1649" t="s">
        <v>112</v>
      </c>
      <c r="F1649" t="s">
        <v>117</v>
      </c>
      <c r="G1649" t="s">
        <v>53</v>
      </c>
      <c r="H1649" s="2" t="s">
        <v>258</v>
      </c>
      <c r="I1649" s="2"/>
      <c r="J1649"/>
    </row>
    <row r="1650" spans="1:10" hidden="1" x14ac:dyDescent="0.25">
      <c r="A1650" s="20" t="s">
        <v>137</v>
      </c>
      <c r="B1650" t="s">
        <v>129</v>
      </c>
      <c r="C1650">
        <v>2020</v>
      </c>
      <c r="D1650" t="s">
        <v>58</v>
      </c>
      <c r="E1650" t="s">
        <v>112</v>
      </c>
      <c r="F1650" t="s">
        <v>117</v>
      </c>
      <c r="G1650" t="s">
        <v>53</v>
      </c>
      <c r="H1650" s="2" t="s">
        <v>259</v>
      </c>
      <c r="I1650" s="2"/>
      <c r="J1650"/>
    </row>
    <row r="1651" spans="1:10" hidden="1" x14ac:dyDescent="0.25">
      <c r="A1651" s="20" t="s">
        <v>137</v>
      </c>
      <c r="B1651" t="s">
        <v>129</v>
      </c>
      <c r="C1651">
        <v>2020</v>
      </c>
      <c r="D1651" t="s">
        <v>58</v>
      </c>
      <c r="E1651" t="s">
        <v>112</v>
      </c>
      <c r="F1651" t="s">
        <v>117</v>
      </c>
      <c r="G1651" t="s">
        <v>53</v>
      </c>
      <c r="H1651" t="s">
        <v>180</v>
      </c>
      <c r="J1651" s="3">
        <v>423400</v>
      </c>
    </row>
    <row r="1652" spans="1:10" hidden="1" x14ac:dyDescent="0.25">
      <c r="A1652" s="20" t="s">
        <v>137</v>
      </c>
      <c r="B1652" t="s">
        <v>129</v>
      </c>
      <c r="C1652">
        <v>2020</v>
      </c>
      <c r="D1652" t="s">
        <v>58</v>
      </c>
      <c r="E1652" t="s">
        <v>112</v>
      </c>
      <c r="F1652" t="s">
        <v>117</v>
      </c>
      <c r="G1652" t="s">
        <v>53</v>
      </c>
      <c r="H1652" t="s">
        <v>181</v>
      </c>
      <c r="J1652"/>
    </row>
    <row r="1653" spans="1:10" hidden="1" x14ac:dyDescent="0.25">
      <c r="A1653" s="57" t="s">
        <v>138</v>
      </c>
      <c r="B1653" t="s">
        <v>128</v>
      </c>
      <c r="C1653">
        <v>2020</v>
      </c>
      <c r="D1653" t="s">
        <v>58</v>
      </c>
      <c r="E1653" t="s">
        <v>52</v>
      </c>
      <c r="F1653" t="s">
        <v>142</v>
      </c>
      <c r="G1653" t="s">
        <v>206</v>
      </c>
      <c r="H1653" t="s">
        <v>210</v>
      </c>
      <c r="J1653" s="3">
        <v>13965020</v>
      </c>
    </row>
    <row r="1654" spans="1:10" hidden="1" x14ac:dyDescent="0.25">
      <c r="A1654" s="20" t="s">
        <v>138</v>
      </c>
      <c r="B1654" t="s">
        <v>128</v>
      </c>
      <c r="C1654">
        <v>2020</v>
      </c>
      <c r="D1654" t="s">
        <v>58</v>
      </c>
      <c r="E1654" t="s">
        <v>52</v>
      </c>
      <c r="F1654" t="s">
        <v>152</v>
      </c>
      <c r="G1654" t="s">
        <v>149</v>
      </c>
      <c r="H1654" t="s">
        <v>211</v>
      </c>
      <c r="J1654" s="3">
        <v>42</v>
      </c>
    </row>
    <row r="1655" spans="1:10" hidden="1" x14ac:dyDescent="0.25">
      <c r="A1655" s="20" t="s">
        <v>138</v>
      </c>
      <c r="B1655" t="s">
        <v>128</v>
      </c>
      <c r="C1655">
        <v>2020</v>
      </c>
      <c r="D1655" t="s">
        <v>58</v>
      </c>
      <c r="E1655" t="s">
        <v>52</v>
      </c>
      <c r="F1655" t="s">
        <v>152</v>
      </c>
      <c r="G1655" t="s">
        <v>213</v>
      </c>
      <c r="H1655" t="s">
        <v>214</v>
      </c>
      <c r="J1655"/>
    </row>
    <row r="1656" spans="1:10" hidden="1" x14ac:dyDescent="0.25">
      <c r="A1656" s="20" t="s">
        <v>138</v>
      </c>
      <c r="B1656" t="s">
        <v>128</v>
      </c>
      <c r="C1656">
        <v>2020</v>
      </c>
      <c r="D1656" t="s">
        <v>58</v>
      </c>
      <c r="E1656" t="s">
        <v>52</v>
      </c>
      <c r="F1656" t="s">
        <v>152</v>
      </c>
      <c r="G1656" t="s">
        <v>217</v>
      </c>
      <c r="H1656" t="s">
        <v>218</v>
      </c>
      <c r="J1656"/>
    </row>
    <row r="1657" spans="1:10" hidden="1" x14ac:dyDescent="0.25">
      <c r="A1657" s="20" t="s">
        <v>138</v>
      </c>
      <c r="B1657" t="s">
        <v>128</v>
      </c>
      <c r="C1657">
        <v>2020</v>
      </c>
      <c r="D1657" t="s">
        <v>58</v>
      </c>
      <c r="E1657" t="s">
        <v>52</v>
      </c>
      <c r="F1657" t="s">
        <v>142</v>
      </c>
      <c r="H1657" t="s">
        <v>224</v>
      </c>
      <c r="J1657"/>
    </row>
    <row r="1658" spans="1:10" hidden="1" x14ac:dyDescent="0.25">
      <c r="A1658" s="20" t="s">
        <v>138</v>
      </c>
      <c r="B1658" t="s">
        <v>128</v>
      </c>
      <c r="C1658">
        <v>2020</v>
      </c>
      <c r="D1658" t="s">
        <v>58</v>
      </c>
      <c r="E1658" t="s">
        <v>52</v>
      </c>
      <c r="F1658" t="s">
        <v>142</v>
      </c>
      <c r="H1658" t="s">
        <v>269</v>
      </c>
      <c r="J1658" s="3">
        <v>-209039</v>
      </c>
    </row>
    <row r="1659" spans="1:10" hidden="1" x14ac:dyDescent="0.25">
      <c r="A1659" s="20" t="s">
        <v>138</v>
      </c>
      <c r="B1659" t="s">
        <v>128</v>
      </c>
      <c r="C1659">
        <v>2020</v>
      </c>
      <c r="D1659" t="s">
        <v>58</v>
      </c>
      <c r="E1659" t="s">
        <v>45</v>
      </c>
      <c r="F1659" t="s">
        <v>46</v>
      </c>
      <c r="G1659" t="s">
        <v>54</v>
      </c>
      <c r="H1659" t="s">
        <v>11</v>
      </c>
      <c r="J1659" s="3">
        <v>880000</v>
      </c>
    </row>
    <row r="1660" spans="1:10" hidden="1" x14ac:dyDescent="0.25">
      <c r="A1660" s="20" t="s">
        <v>138</v>
      </c>
      <c r="B1660" t="s">
        <v>128</v>
      </c>
      <c r="C1660">
        <v>2020</v>
      </c>
      <c r="D1660" t="s">
        <v>58</v>
      </c>
      <c r="E1660" t="s">
        <v>45</v>
      </c>
      <c r="F1660" t="s">
        <v>46</v>
      </c>
      <c r="G1660" t="s">
        <v>54</v>
      </c>
      <c r="H1660" t="s">
        <v>12</v>
      </c>
      <c r="J1660" s="3">
        <v>102854</v>
      </c>
    </row>
    <row r="1661" spans="1:10" hidden="1" x14ac:dyDescent="0.25">
      <c r="A1661" s="20" t="s">
        <v>138</v>
      </c>
      <c r="B1661" t="s">
        <v>128</v>
      </c>
      <c r="C1661">
        <v>2020</v>
      </c>
      <c r="D1661" t="s">
        <v>58</v>
      </c>
      <c r="E1661" t="s">
        <v>45</v>
      </c>
      <c r="F1661" t="s">
        <v>46</v>
      </c>
      <c r="G1661" t="s">
        <v>54</v>
      </c>
      <c r="H1661" t="s">
        <v>13</v>
      </c>
      <c r="J1661" s="3">
        <v>81872</v>
      </c>
    </row>
    <row r="1662" spans="1:10" hidden="1" x14ac:dyDescent="0.25">
      <c r="A1662" s="20" t="s">
        <v>138</v>
      </c>
      <c r="B1662" t="s">
        <v>128</v>
      </c>
      <c r="C1662">
        <v>2020</v>
      </c>
      <c r="D1662" t="s">
        <v>58</v>
      </c>
      <c r="E1662" t="s">
        <v>45</v>
      </c>
      <c r="F1662" t="s">
        <v>46</v>
      </c>
      <c r="G1662" t="s">
        <v>54</v>
      </c>
      <c r="H1662" t="s">
        <v>14</v>
      </c>
      <c r="J1662" s="3">
        <v>9825</v>
      </c>
    </row>
    <row r="1663" spans="1:10" hidden="1" x14ac:dyDescent="0.25">
      <c r="A1663" s="20" t="s">
        <v>138</v>
      </c>
      <c r="B1663" t="s">
        <v>128</v>
      </c>
      <c r="C1663">
        <v>2020</v>
      </c>
      <c r="D1663" t="s">
        <v>58</v>
      </c>
      <c r="E1663" t="s">
        <v>45</v>
      </c>
      <c r="F1663" t="s">
        <v>46</v>
      </c>
      <c r="G1663" t="s">
        <v>54</v>
      </c>
      <c r="H1663" t="s">
        <v>15</v>
      </c>
      <c r="J1663" s="3">
        <v>81872</v>
      </c>
    </row>
    <row r="1664" spans="1:10" hidden="1" x14ac:dyDescent="0.25">
      <c r="A1664" s="20" t="s">
        <v>138</v>
      </c>
      <c r="B1664" t="s">
        <v>128</v>
      </c>
      <c r="C1664">
        <v>2020</v>
      </c>
      <c r="D1664" t="s">
        <v>58</v>
      </c>
      <c r="E1664" t="s">
        <v>45</v>
      </c>
      <c r="F1664" t="s">
        <v>46</v>
      </c>
      <c r="G1664" t="s">
        <v>54</v>
      </c>
      <c r="H1664" t="s">
        <v>16</v>
      </c>
      <c r="J1664" s="3">
        <v>36696</v>
      </c>
    </row>
    <row r="1665" spans="1:10" hidden="1" x14ac:dyDescent="0.25">
      <c r="A1665" s="20" t="s">
        <v>138</v>
      </c>
      <c r="B1665" t="s">
        <v>128</v>
      </c>
      <c r="C1665">
        <v>2020</v>
      </c>
      <c r="D1665" t="s">
        <v>58</v>
      </c>
      <c r="E1665" t="s">
        <v>45</v>
      </c>
      <c r="F1665" t="s">
        <v>46</v>
      </c>
      <c r="G1665" t="s">
        <v>54</v>
      </c>
      <c r="H1665" t="s">
        <v>17</v>
      </c>
      <c r="J1665" s="3">
        <v>584000</v>
      </c>
    </row>
    <row r="1666" spans="1:10" hidden="1" x14ac:dyDescent="0.25">
      <c r="A1666" s="20" t="s">
        <v>138</v>
      </c>
      <c r="B1666" t="s">
        <v>128</v>
      </c>
      <c r="C1666">
        <v>2020</v>
      </c>
      <c r="D1666" t="s">
        <v>58</v>
      </c>
      <c r="E1666" t="s">
        <v>45</v>
      </c>
      <c r="F1666" t="s">
        <v>46</v>
      </c>
      <c r="G1666" t="s">
        <v>54</v>
      </c>
      <c r="H1666" t="s">
        <v>195</v>
      </c>
      <c r="J1666"/>
    </row>
    <row r="1667" spans="1:10" hidden="1" x14ac:dyDescent="0.25">
      <c r="A1667" s="20" t="s">
        <v>138</v>
      </c>
      <c r="B1667" t="s">
        <v>128</v>
      </c>
      <c r="C1667">
        <v>2020</v>
      </c>
      <c r="D1667" t="s">
        <v>58</v>
      </c>
      <c r="E1667" t="s">
        <v>45</v>
      </c>
      <c r="F1667" t="s">
        <v>46</v>
      </c>
      <c r="G1667" t="s">
        <v>54</v>
      </c>
      <c r="H1667" t="s">
        <v>18</v>
      </c>
      <c r="J1667" s="3">
        <v>4594</v>
      </c>
    </row>
    <row r="1668" spans="1:10" hidden="1" x14ac:dyDescent="0.25">
      <c r="A1668" s="20" t="s">
        <v>138</v>
      </c>
      <c r="B1668" t="s">
        <v>128</v>
      </c>
      <c r="C1668">
        <v>2020</v>
      </c>
      <c r="D1668" t="s">
        <v>58</v>
      </c>
      <c r="E1668" t="s">
        <v>45</v>
      </c>
      <c r="F1668" t="s">
        <v>46</v>
      </c>
      <c r="G1668" t="s">
        <v>54</v>
      </c>
      <c r="H1668" t="s">
        <v>19</v>
      </c>
      <c r="J1668" s="3">
        <v>105600</v>
      </c>
    </row>
    <row r="1669" spans="1:10" hidden="1" x14ac:dyDescent="0.25">
      <c r="A1669" s="20" t="s">
        <v>138</v>
      </c>
      <c r="B1669" t="s">
        <v>128</v>
      </c>
      <c r="C1669">
        <v>2020</v>
      </c>
      <c r="D1669" t="s">
        <v>58</v>
      </c>
      <c r="E1669" t="s">
        <v>45</v>
      </c>
      <c r="F1669" t="s">
        <v>46</v>
      </c>
      <c r="G1669" t="s">
        <v>54</v>
      </c>
      <c r="H1669" t="s">
        <v>20</v>
      </c>
      <c r="J1669" s="3">
        <v>35200</v>
      </c>
    </row>
    <row r="1670" spans="1:10" hidden="1" x14ac:dyDescent="0.25">
      <c r="A1670" s="20" t="s">
        <v>138</v>
      </c>
      <c r="B1670" t="s">
        <v>128</v>
      </c>
      <c r="C1670">
        <v>2020</v>
      </c>
      <c r="D1670" t="s">
        <v>58</v>
      </c>
      <c r="E1670" t="s">
        <v>45</v>
      </c>
      <c r="F1670" t="s">
        <v>46</v>
      </c>
      <c r="G1670" t="s">
        <v>118</v>
      </c>
      <c r="H1670" t="s">
        <v>119</v>
      </c>
      <c r="J1670" s="3">
        <v>828116</v>
      </c>
    </row>
    <row r="1671" spans="1:10" hidden="1" x14ac:dyDescent="0.25">
      <c r="A1671" s="20" t="s">
        <v>138</v>
      </c>
      <c r="B1671" t="s">
        <v>128</v>
      </c>
      <c r="C1671">
        <v>2020</v>
      </c>
      <c r="D1671" t="s">
        <v>58</v>
      </c>
      <c r="E1671" t="s">
        <v>45</v>
      </c>
      <c r="F1671" t="s">
        <v>46</v>
      </c>
      <c r="G1671" t="s">
        <v>109</v>
      </c>
      <c r="H1671" t="s">
        <v>219</v>
      </c>
      <c r="J1671"/>
    </row>
    <row r="1672" spans="1:10" hidden="1" x14ac:dyDescent="0.25">
      <c r="A1672" s="20" t="s">
        <v>138</v>
      </c>
      <c r="B1672" t="s">
        <v>128</v>
      </c>
      <c r="C1672">
        <v>2020</v>
      </c>
      <c r="D1672" t="s">
        <v>58</v>
      </c>
      <c r="E1672" t="s">
        <v>45</v>
      </c>
      <c r="F1672" t="s">
        <v>46</v>
      </c>
      <c r="G1672" t="s">
        <v>109</v>
      </c>
      <c r="H1672" s="2" t="s">
        <v>267</v>
      </c>
      <c r="I1672" s="2"/>
      <c r="J1672"/>
    </row>
    <row r="1673" spans="1:10" hidden="1" x14ac:dyDescent="0.25">
      <c r="A1673" s="20" t="s">
        <v>138</v>
      </c>
      <c r="B1673" t="s">
        <v>128</v>
      </c>
      <c r="C1673">
        <v>2020</v>
      </c>
      <c r="D1673" t="s">
        <v>58</v>
      </c>
      <c r="E1673" t="s">
        <v>45</v>
      </c>
      <c r="F1673" t="s">
        <v>46</v>
      </c>
      <c r="G1673" t="s">
        <v>109</v>
      </c>
      <c r="H1673" t="s">
        <v>220</v>
      </c>
      <c r="J1673"/>
    </row>
    <row r="1674" spans="1:10" hidden="1" x14ac:dyDescent="0.25">
      <c r="A1674" s="20" t="s">
        <v>138</v>
      </c>
      <c r="B1674" t="s">
        <v>128</v>
      </c>
      <c r="C1674">
        <v>2020</v>
      </c>
      <c r="D1674" t="s">
        <v>58</v>
      </c>
      <c r="E1674" t="s">
        <v>45</v>
      </c>
      <c r="F1674" t="s">
        <v>46</v>
      </c>
      <c r="G1674" t="s">
        <v>109</v>
      </c>
      <c r="H1674" t="s">
        <v>260</v>
      </c>
      <c r="J1674"/>
    </row>
    <row r="1675" spans="1:10" hidden="1" x14ac:dyDescent="0.25">
      <c r="A1675" s="20" t="s">
        <v>138</v>
      </c>
      <c r="B1675" t="s">
        <v>128</v>
      </c>
      <c r="C1675">
        <v>2020</v>
      </c>
      <c r="D1675" t="s">
        <v>58</v>
      </c>
      <c r="E1675" t="s">
        <v>45</v>
      </c>
      <c r="F1675" t="s">
        <v>46</v>
      </c>
      <c r="G1675" t="s">
        <v>55</v>
      </c>
      <c r="H1675" t="s">
        <v>22</v>
      </c>
      <c r="J1675" s="3">
        <v>829016</v>
      </c>
    </row>
    <row r="1676" spans="1:10" hidden="1" x14ac:dyDescent="0.25">
      <c r="A1676" s="20" t="s">
        <v>138</v>
      </c>
      <c r="B1676" t="s">
        <v>128</v>
      </c>
      <c r="C1676">
        <v>2020</v>
      </c>
      <c r="D1676" t="s">
        <v>58</v>
      </c>
      <c r="E1676" t="s">
        <v>45</v>
      </c>
      <c r="F1676" t="s">
        <v>46</v>
      </c>
      <c r="G1676" t="s">
        <v>47</v>
      </c>
      <c r="H1676" t="s">
        <v>238</v>
      </c>
      <c r="J1676"/>
    </row>
    <row r="1677" spans="1:10" hidden="1" x14ac:dyDescent="0.25">
      <c r="A1677" s="20" t="s">
        <v>138</v>
      </c>
      <c r="B1677" t="s">
        <v>128</v>
      </c>
      <c r="C1677">
        <v>2020</v>
      </c>
      <c r="D1677" t="s">
        <v>58</v>
      </c>
      <c r="E1677" t="s">
        <v>45</v>
      </c>
      <c r="F1677" t="s">
        <v>46</v>
      </c>
      <c r="G1677" t="s">
        <v>47</v>
      </c>
      <c r="H1677" t="s">
        <v>239</v>
      </c>
      <c r="J1677" s="3">
        <v>569980</v>
      </c>
    </row>
    <row r="1678" spans="1:10" hidden="1" x14ac:dyDescent="0.25">
      <c r="A1678" s="20" t="s">
        <v>138</v>
      </c>
      <c r="B1678" t="s">
        <v>128</v>
      </c>
      <c r="C1678">
        <v>2020</v>
      </c>
      <c r="D1678" t="s">
        <v>58</v>
      </c>
      <c r="E1678" t="s">
        <v>45</v>
      </c>
      <c r="F1678" t="s">
        <v>46</v>
      </c>
      <c r="G1678" t="s">
        <v>182</v>
      </c>
      <c r="H1678" t="s">
        <v>240</v>
      </c>
      <c r="J1678"/>
    </row>
    <row r="1679" spans="1:10" hidden="1" x14ac:dyDescent="0.25">
      <c r="A1679" s="20" t="s">
        <v>138</v>
      </c>
      <c r="B1679" t="s">
        <v>128</v>
      </c>
      <c r="C1679">
        <v>2020</v>
      </c>
      <c r="D1679" t="s">
        <v>58</v>
      </c>
      <c r="E1679" t="s">
        <v>45</v>
      </c>
      <c r="F1679" t="s">
        <v>46</v>
      </c>
      <c r="G1679" t="s">
        <v>182</v>
      </c>
      <c r="H1679" t="s">
        <v>241</v>
      </c>
      <c r="J1679"/>
    </row>
    <row r="1680" spans="1:10" hidden="1" x14ac:dyDescent="0.25">
      <c r="A1680" s="20" t="s">
        <v>138</v>
      </c>
      <c r="B1680" t="s">
        <v>128</v>
      </c>
      <c r="C1680">
        <v>2020</v>
      </c>
      <c r="D1680" t="s">
        <v>58</v>
      </c>
      <c r="E1680" t="s">
        <v>45</v>
      </c>
      <c r="F1680" t="s">
        <v>46</v>
      </c>
      <c r="G1680" t="s">
        <v>182</v>
      </c>
      <c r="H1680" t="s">
        <v>242</v>
      </c>
      <c r="J1680"/>
    </row>
    <row r="1681" spans="1:10" hidden="1" x14ac:dyDescent="0.25">
      <c r="A1681" s="20" t="s">
        <v>138</v>
      </c>
      <c r="B1681" t="s">
        <v>128</v>
      </c>
      <c r="C1681">
        <v>2020</v>
      </c>
      <c r="D1681" t="s">
        <v>58</v>
      </c>
      <c r="E1681" t="s">
        <v>45</v>
      </c>
      <c r="F1681" t="s">
        <v>46</v>
      </c>
      <c r="G1681" t="s">
        <v>182</v>
      </c>
      <c r="H1681" t="s">
        <v>243</v>
      </c>
      <c r="J1681"/>
    </row>
    <row r="1682" spans="1:10" hidden="1" x14ac:dyDescent="0.25">
      <c r="A1682" s="20" t="s">
        <v>138</v>
      </c>
      <c r="B1682" t="s">
        <v>128</v>
      </c>
      <c r="C1682">
        <v>2020</v>
      </c>
      <c r="D1682" t="s">
        <v>58</v>
      </c>
      <c r="E1682" t="s">
        <v>45</v>
      </c>
      <c r="F1682" t="s">
        <v>46</v>
      </c>
      <c r="G1682" t="s">
        <v>253</v>
      </c>
      <c r="H1682" s="2" t="s">
        <v>266</v>
      </c>
      <c r="I1682" s="2"/>
      <c r="J1682"/>
    </row>
    <row r="1683" spans="1:10" hidden="1" x14ac:dyDescent="0.25">
      <c r="A1683" s="20" t="s">
        <v>138</v>
      </c>
      <c r="B1683" t="s">
        <v>128</v>
      </c>
      <c r="C1683">
        <v>2020</v>
      </c>
      <c r="D1683" t="s">
        <v>58</v>
      </c>
      <c r="E1683" t="s">
        <v>45</v>
      </c>
      <c r="F1683" t="s">
        <v>46</v>
      </c>
      <c r="G1683" t="s">
        <v>221</v>
      </c>
      <c r="H1683" s="2" t="s">
        <v>245</v>
      </c>
      <c r="I1683" s="2"/>
      <c r="J1683"/>
    </row>
    <row r="1684" spans="1:10" hidden="1" x14ac:dyDescent="0.25">
      <c r="A1684" s="20" t="s">
        <v>138</v>
      </c>
      <c r="B1684" t="s">
        <v>128</v>
      </c>
      <c r="C1684">
        <v>2020</v>
      </c>
      <c r="D1684" t="s">
        <v>58</v>
      </c>
      <c r="E1684" t="s">
        <v>45</v>
      </c>
      <c r="F1684" t="s">
        <v>46</v>
      </c>
      <c r="G1684" t="s">
        <v>49</v>
      </c>
      <c r="H1684" s="2" t="s">
        <v>246</v>
      </c>
      <c r="I1684" s="2"/>
      <c r="J1684" s="3">
        <v>304724</v>
      </c>
    </row>
    <row r="1685" spans="1:10" hidden="1" x14ac:dyDescent="0.25">
      <c r="A1685" s="20" t="s">
        <v>138</v>
      </c>
      <c r="B1685" t="s">
        <v>128</v>
      </c>
      <c r="C1685">
        <v>2020</v>
      </c>
      <c r="D1685" t="s">
        <v>58</v>
      </c>
      <c r="E1685" t="s">
        <v>45</v>
      </c>
      <c r="F1685" t="s">
        <v>46</v>
      </c>
      <c r="G1685" t="s">
        <v>49</v>
      </c>
      <c r="H1685" s="2" t="s">
        <v>247</v>
      </c>
      <c r="I1685" s="2"/>
      <c r="J1685"/>
    </row>
    <row r="1686" spans="1:10" hidden="1" x14ac:dyDescent="0.25">
      <c r="A1686" s="20" t="s">
        <v>138</v>
      </c>
      <c r="B1686" t="s">
        <v>128</v>
      </c>
      <c r="C1686">
        <v>2020</v>
      </c>
      <c r="D1686" t="s">
        <v>58</v>
      </c>
      <c r="E1686" t="s">
        <v>45</v>
      </c>
      <c r="F1686" t="s">
        <v>46</v>
      </c>
      <c r="G1686" t="s">
        <v>49</v>
      </c>
      <c r="H1686" s="2" t="s">
        <v>248</v>
      </c>
      <c r="I1686" s="2"/>
      <c r="J1686"/>
    </row>
    <row r="1687" spans="1:10" hidden="1" x14ac:dyDescent="0.25">
      <c r="A1687" s="20" t="s">
        <v>138</v>
      </c>
      <c r="B1687" t="s">
        <v>128</v>
      </c>
      <c r="C1687">
        <v>2020</v>
      </c>
      <c r="D1687" t="s">
        <v>58</v>
      </c>
      <c r="E1687" t="s">
        <v>45</v>
      </c>
      <c r="F1687" t="s">
        <v>46</v>
      </c>
      <c r="G1687" t="s">
        <v>49</v>
      </c>
      <c r="H1687" s="2" t="s">
        <v>249</v>
      </c>
      <c r="I1687" s="2"/>
      <c r="J1687"/>
    </row>
    <row r="1688" spans="1:10" hidden="1" x14ac:dyDescent="0.25">
      <c r="A1688" s="20" t="s">
        <v>138</v>
      </c>
      <c r="B1688" t="s">
        <v>128</v>
      </c>
      <c r="C1688">
        <v>2020</v>
      </c>
      <c r="D1688" t="s">
        <v>58</v>
      </c>
      <c r="E1688" t="s">
        <v>45</v>
      </c>
      <c r="F1688" t="s">
        <v>46</v>
      </c>
      <c r="G1688" t="s">
        <v>49</v>
      </c>
      <c r="H1688" s="2" t="s">
        <v>250</v>
      </c>
      <c r="I1688" s="2"/>
      <c r="J1688"/>
    </row>
    <row r="1689" spans="1:10" hidden="1" x14ac:dyDescent="0.25">
      <c r="A1689" s="20" t="s">
        <v>138</v>
      </c>
      <c r="B1689" t="s">
        <v>128</v>
      </c>
      <c r="C1689">
        <v>2020</v>
      </c>
      <c r="D1689" t="s">
        <v>58</v>
      </c>
      <c r="E1689" t="s">
        <v>45</v>
      </c>
      <c r="F1689" t="s">
        <v>46</v>
      </c>
      <c r="G1689" t="s">
        <v>49</v>
      </c>
      <c r="H1689" s="2" t="s">
        <v>251</v>
      </c>
      <c r="I1689" s="2"/>
      <c r="J1689"/>
    </row>
    <row r="1690" spans="1:10" hidden="1" x14ac:dyDescent="0.25">
      <c r="A1690" s="20" t="s">
        <v>138</v>
      </c>
      <c r="B1690" t="s">
        <v>128</v>
      </c>
      <c r="C1690">
        <v>2020</v>
      </c>
      <c r="D1690" t="s">
        <v>58</v>
      </c>
      <c r="E1690" t="s">
        <v>45</v>
      </c>
      <c r="F1690" t="s">
        <v>46</v>
      </c>
      <c r="G1690" t="s">
        <v>49</v>
      </c>
      <c r="H1690" s="2" t="s">
        <v>252</v>
      </c>
      <c r="I1690" s="2"/>
      <c r="J1690"/>
    </row>
    <row r="1691" spans="1:10" hidden="1" x14ac:dyDescent="0.25">
      <c r="A1691" s="20" t="s">
        <v>138</v>
      </c>
      <c r="B1691" t="s">
        <v>128</v>
      </c>
      <c r="C1691">
        <v>2020</v>
      </c>
      <c r="D1691" t="s">
        <v>58</v>
      </c>
      <c r="E1691" t="s">
        <v>45</v>
      </c>
      <c r="F1691" t="s">
        <v>50</v>
      </c>
      <c r="G1691" t="s">
        <v>56</v>
      </c>
      <c r="H1691" t="s">
        <v>124</v>
      </c>
      <c r="J1691" s="3">
        <v>48440</v>
      </c>
    </row>
    <row r="1692" spans="1:10" hidden="1" x14ac:dyDescent="0.25">
      <c r="A1692" s="20" t="s">
        <v>138</v>
      </c>
      <c r="B1692" t="s">
        <v>128</v>
      </c>
      <c r="C1692">
        <v>2020</v>
      </c>
      <c r="D1692" t="s">
        <v>58</v>
      </c>
      <c r="E1692" t="s">
        <v>45</v>
      </c>
      <c r="F1692" t="s">
        <v>50</v>
      </c>
      <c r="G1692" t="s">
        <v>56</v>
      </c>
      <c r="H1692" t="s">
        <v>98</v>
      </c>
      <c r="J1692" s="3">
        <v>127097.8</v>
      </c>
    </row>
    <row r="1693" spans="1:10" hidden="1" x14ac:dyDescent="0.25">
      <c r="A1693" s="20" t="s">
        <v>138</v>
      </c>
      <c r="B1693" t="s">
        <v>128</v>
      </c>
      <c r="C1693">
        <v>2020</v>
      </c>
      <c r="D1693" t="s">
        <v>58</v>
      </c>
      <c r="E1693" t="s">
        <v>45</v>
      </c>
      <c r="F1693" t="s">
        <v>50</v>
      </c>
      <c r="G1693" t="s">
        <v>56</v>
      </c>
      <c r="H1693" t="s">
        <v>265</v>
      </c>
      <c r="J1693" s="3">
        <v>1000</v>
      </c>
    </row>
    <row r="1694" spans="1:10" hidden="1" x14ac:dyDescent="0.25">
      <c r="A1694" s="20" t="s">
        <v>138</v>
      </c>
      <c r="B1694" t="s">
        <v>128</v>
      </c>
      <c r="C1694">
        <v>2020</v>
      </c>
      <c r="D1694" t="s">
        <v>58</v>
      </c>
      <c r="E1694" t="s">
        <v>45</v>
      </c>
      <c r="F1694" t="s">
        <v>50</v>
      </c>
      <c r="G1694" t="s">
        <v>56</v>
      </c>
      <c r="H1694" t="s">
        <v>193</v>
      </c>
      <c r="J1694"/>
    </row>
    <row r="1695" spans="1:10" hidden="1" x14ac:dyDescent="0.25">
      <c r="A1695" s="20" t="s">
        <v>138</v>
      </c>
      <c r="B1695" t="s">
        <v>128</v>
      </c>
      <c r="C1695">
        <v>2020</v>
      </c>
      <c r="D1695" t="s">
        <v>58</v>
      </c>
      <c r="E1695" t="s">
        <v>45</v>
      </c>
      <c r="F1695" t="s">
        <v>50</v>
      </c>
      <c r="G1695" t="s">
        <v>101</v>
      </c>
      <c r="H1695" t="s">
        <v>99</v>
      </c>
      <c r="J1695" s="3">
        <v>33767.22</v>
      </c>
    </row>
    <row r="1696" spans="1:10" hidden="1" x14ac:dyDescent="0.25">
      <c r="A1696" s="20" t="s">
        <v>138</v>
      </c>
      <c r="B1696" t="s">
        <v>128</v>
      </c>
      <c r="C1696">
        <v>2020</v>
      </c>
      <c r="D1696" t="s">
        <v>58</v>
      </c>
      <c r="E1696" t="s">
        <v>45</v>
      </c>
      <c r="F1696" t="s">
        <v>50</v>
      </c>
      <c r="G1696" t="s">
        <v>101</v>
      </c>
      <c r="H1696" s="2" t="s">
        <v>255</v>
      </c>
      <c r="I1696" s="2"/>
      <c r="J1696" s="3">
        <v>12800</v>
      </c>
    </row>
    <row r="1697" spans="1:10" hidden="1" x14ac:dyDescent="0.25">
      <c r="A1697" s="20" t="s">
        <v>138</v>
      </c>
      <c r="B1697" t="s">
        <v>128</v>
      </c>
      <c r="C1697">
        <v>2020</v>
      </c>
      <c r="D1697" t="s">
        <v>58</v>
      </c>
      <c r="E1697" t="s">
        <v>45</v>
      </c>
      <c r="F1697" t="s">
        <v>50</v>
      </c>
      <c r="G1697" t="s">
        <v>101</v>
      </c>
      <c r="H1697" s="2" t="s">
        <v>254</v>
      </c>
      <c r="I1697" s="2"/>
      <c r="J1697"/>
    </row>
    <row r="1698" spans="1:10" hidden="1" x14ac:dyDescent="0.25">
      <c r="A1698" s="20" t="s">
        <v>138</v>
      </c>
      <c r="B1698" t="s">
        <v>128</v>
      </c>
      <c r="C1698">
        <v>2020</v>
      </c>
      <c r="D1698" t="s">
        <v>58</v>
      </c>
      <c r="E1698" t="s">
        <v>45</v>
      </c>
      <c r="F1698" t="s">
        <v>50</v>
      </c>
      <c r="G1698" t="s">
        <v>101</v>
      </c>
      <c r="H1698" s="2" t="s">
        <v>236</v>
      </c>
      <c r="I1698" s="2"/>
      <c r="J1698"/>
    </row>
    <row r="1699" spans="1:10" hidden="1" x14ac:dyDescent="0.25">
      <c r="A1699" s="20" t="s">
        <v>138</v>
      </c>
      <c r="B1699" t="s">
        <v>128</v>
      </c>
      <c r="C1699">
        <v>2020</v>
      </c>
      <c r="D1699" t="s">
        <v>58</v>
      </c>
      <c r="E1699" t="s">
        <v>45</v>
      </c>
      <c r="F1699" t="s">
        <v>50</v>
      </c>
      <c r="G1699" t="s">
        <v>101</v>
      </c>
      <c r="H1699" t="s">
        <v>30</v>
      </c>
      <c r="J1699" s="3">
        <v>1143</v>
      </c>
    </row>
    <row r="1700" spans="1:10" hidden="1" x14ac:dyDescent="0.25">
      <c r="A1700" s="20" t="s">
        <v>138</v>
      </c>
      <c r="B1700" t="s">
        <v>128</v>
      </c>
      <c r="C1700">
        <v>2020</v>
      </c>
      <c r="D1700" t="s">
        <v>58</v>
      </c>
      <c r="E1700" t="s">
        <v>112</v>
      </c>
      <c r="F1700" t="s">
        <v>117</v>
      </c>
      <c r="G1700" t="s">
        <v>53</v>
      </c>
      <c r="H1700" s="2" t="s">
        <v>256</v>
      </c>
      <c r="I1700" s="2"/>
      <c r="J1700"/>
    </row>
    <row r="1701" spans="1:10" hidden="1" x14ac:dyDescent="0.25">
      <c r="A1701" s="20" t="s">
        <v>138</v>
      </c>
      <c r="B1701" t="s">
        <v>128</v>
      </c>
      <c r="C1701">
        <v>2020</v>
      </c>
      <c r="D1701" t="s">
        <v>58</v>
      </c>
      <c r="E1701" t="s">
        <v>112</v>
      </c>
      <c r="F1701" t="s">
        <v>117</v>
      </c>
      <c r="G1701" t="s">
        <v>53</v>
      </c>
      <c r="H1701" s="2" t="s">
        <v>257</v>
      </c>
      <c r="I1701" s="2"/>
      <c r="J1701" s="3">
        <v>2987622</v>
      </c>
    </row>
    <row r="1702" spans="1:10" hidden="1" x14ac:dyDescent="0.25">
      <c r="A1702" s="20" t="s">
        <v>138</v>
      </c>
      <c r="B1702" t="s">
        <v>128</v>
      </c>
      <c r="C1702">
        <v>2020</v>
      </c>
      <c r="D1702" t="s">
        <v>58</v>
      </c>
      <c r="E1702" t="s">
        <v>112</v>
      </c>
      <c r="F1702" t="s">
        <v>117</v>
      </c>
      <c r="G1702" t="s">
        <v>53</v>
      </c>
      <c r="H1702" s="2" t="s">
        <v>258</v>
      </c>
      <c r="I1702" s="2"/>
      <c r="J1702"/>
    </row>
    <row r="1703" spans="1:10" hidden="1" x14ac:dyDescent="0.25">
      <c r="A1703" s="20" t="s">
        <v>138</v>
      </c>
      <c r="B1703" t="s">
        <v>128</v>
      </c>
      <c r="C1703">
        <v>2020</v>
      </c>
      <c r="D1703" t="s">
        <v>58</v>
      </c>
      <c r="E1703" t="s">
        <v>112</v>
      </c>
      <c r="F1703" t="s">
        <v>117</v>
      </c>
      <c r="G1703" t="s">
        <v>53</v>
      </c>
      <c r="H1703" s="2" t="s">
        <v>259</v>
      </c>
      <c r="I1703" s="2"/>
      <c r="J1703" s="3">
        <v>667170</v>
      </c>
    </row>
    <row r="1704" spans="1:10" hidden="1" x14ac:dyDescent="0.25">
      <c r="A1704" s="20" t="s">
        <v>138</v>
      </c>
      <c r="B1704" t="s">
        <v>128</v>
      </c>
      <c r="C1704">
        <v>2020</v>
      </c>
      <c r="D1704" t="s">
        <v>58</v>
      </c>
      <c r="E1704" t="s">
        <v>112</v>
      </c>
      <c r="F1704" t="s">
        <v>117</v>
      </c>
      <c r="G1704" t="s">
        <v>318</v>
      </c>
      <c r="H1704" t="s">
        <v>180</v>
      </c>
      <c r="J1704" s="3">
        <v>545221.01</v>
      </c>
    </row>
    <row r="1705" spans="1:10" hidden="1" x14ac:dyDescent="0.25">
      <c r="A1705" s="20" t="s">
        <v>138</v>
      </c>
      <c r="B1705" t="s">
        <v>128</v>
      </c>
      <c r="C1705">
        <v>2020</v>
      </c>
      <c r="D1705" t="s">
        <v>58</v>
      </c>
      <c r="E1705" t="s">
        <v>112</v>
      </c>
      <c r="F1705" t="s">
        <v>117</v>
      </c>
      <c r="G1705" t="s">
        <v>319</v>
      </c>
      <c r="H1705" t="s">
        <v>181</v>
      </c>
      <c r="J1705"/>
    </row>
    <row r="1706" spans="1:10" hidden="1" x14ac:dyDescent="0.25">
      <c r="A1706" s="57" t="s">
        <v>138</v>
      </c>
      <c r="B1706" t="s">
        <v>129</v>
      </c>
      <c r="C1706">
        <v>2020</v>
      </c>
      <c r="D1706" t="s">
        <v>58</v>
      </c>
      <c r="E1706" t="s">
        <v>52</v>
      </c>
      <c r="F1706" t="s">
        <v>142</v>
      </c>
      <c r="G1706" t="s">
        <v>206</v>
      </c>
      <c r="H1706" t="s">
        <v>210</v>
      </c>
      <c r="J1706" s="50">
        <v>11015046</v>
      </c>
    </row>
    <row r="1707" spans="1:10" hidden="1" x14ac:dyDescent="0.25">
      <c r="A1707" s="20" t="s">
        <v>138</v>
      </c>
      <c r="B1707" t="s">
        <v>129</v>
      </c>
      <c r="C1707">
        <v>2020</v>
      </c>
      <c r="D1707" t="s">
        <v>58</v>
      </c>
      <c r="E1707" t="s">
        <v>52</v>
      </c>
      <c r="F1707" t="s">
        <v>152</v>
      </c>
      <c r="G1707" t="s">
        <v>149</v>
      </c>
      <c r="H1707" t="s">
        <v>211</v>
      </c>
      <c r="J1707" s="3">
        <v>0</v>
      </c>
    </row>
    <row r="1708" spans="1:10" hidden="1" x14ac:dyDescent="0.25">
      <c r="A1708" s="20" t="s">
        <v>138</v>
      </c>
      <c r="B1708" t="s">
        <v>129</v>
      </c>
      <c r="C1708">
        <v>2020</v>
      </c>
      <c r="D1708" t="s">
        <v>58</v>
      </c>
      <c r="E1708" t="s">
        <v>52</v>
      </c>
      <c r="F1708" t="s">
        <v>152</v>
      </c>
      <c r="G1708" t="s">
        <v>213</v>
      </c>
      <c r="H1708" t="s">
        <v>214</v>
      </c>
      <c r="J1708"/>
    </row>
    <row r="1709" spans="1:10" hidden="1" x14ac:dyDescent="0.25">
      <c r="A1709" s="20" t="s">
        <v>138</v>
      </c>
      <c r="B1709" t="s">
        <v>129</v>
      </c>
      <c r="C1709">
        <v>2020</v>
      </c>
      <c r="D1709" t="s">
        <v>58</v>
      </c>
      <c r="E1709" t="s">
        <v>52</v>
      </c>
      <c r="F1709" t="s">
        <v>152</v>
      </c>
      <c r="G1709" t="s">
        <v>217</v>
      </c>
      <c r="H1709" t="s">
        <v>218</v>
      </c>
      <c r="J1709"/>
    </row>
    <row r="1710" spans="1:10" hidden="1" x14ac:dyDescent="0.25">
      <c r="A1710" s="20" t="s">
        <v>138</v>
      </c>
      <c r="B1710" t="s">
        <v>129</v>
      </c>
      <c r="C1710">
        <v>2020</v>
      </c>
      <c r="D1710" t="s">
        <v>58</v>
      </c>
      <c r="E1710" t="s">
        <v>52</v>
      </c>
      <c r="F1710" t="s">
        <v>142</v>
      </c>
      <c r="H1710" t="s">
        <v>224</v>
      </c>
      <c r="J1710"/>
    </row>
    <row r="1711" spans="1:10" hidden="1" x14ac:dyDescent="0.25">
      <c r="A1711" s="20" t="s">
        <v>138</v>
      </c>
      <c r="B1711" t="s">
        <v>129</v>
      </c>
      <c r="C1711">
        <v>2020</v>
      </c>
      <c r="D1711" t="s">
        <v>58</v>
      </c>
      <c r="E1711" t="s">
        <v>52</v>
      </c>
      <c r="F1711" t="s">
        <v>142</v>
      </c>
      <c r="H1711" t="s">
        <v>269</v>
      </c>
      <c r="J1711" s="3">
        <v>0</v>
      </c>
    </row>
    <row r="1712" spans="1:10" hidden="1" x14ac:dyDescent="0.25">
      <c r="A1712" s="20" t="s">
        <v>138</v>
      </c>
      <c r="B1712" t="s">
        <v>129</v>
      </c>
      <c r="C1712">
        <v>2020</v>
      </c>
      <c r="D1712" t="s">
        <v>58</v>
      </c>
      <c r="E1712" t="s">
        <v>45</v>
      </c>
      <c r="F1712" t="s">
        <v>46</v>
      </c>
      <c r="G1712" t="s">
        <v>54</v>
      </c>
      <c r="H1712" t="s">
        <v>11</v>
      </c>
      <c r="J1712" s="3">
        <v>880000</v>
      </c>
    </row>
    <row r="1713" spans="1:10" hidden="1" x14ac:dyDescent="0.25">
      <c r="A1713" s="20" t="s">
        <v>138</v>
      </c>
      <c r="B1713" t="s">
        <v>129</v>
      </c>
      <c r="C1713">
        <v>2020</v>
      </c>
      <c r="D1713" t="s">
        <v>58</v>
      </c>
      <c r="E1713" t="s">
        <v>45</v>
      </c>
      <c r="F1713" t="s">
        <v>46</v>
      </c>
      <c r="G1713" t="s">
        <v>54</v>
      </c>
      <c r="H1713" t="s">
        <v>12</v>
      </c>
      <c r="J1713" s="3">
        <v>102854</v>
      </c>
    </row>
    <row r="1714" spans="1:10" hidden="1" x14ac:dyDescent="0.25">
      <c r="A1714" s="20" t="s">
        <v>138</v>
      </c>
      <c r="B1714" t="s">
        <v>129</v>
      </c>
      <c r="C1714">
        <v>2020</v>
      </c>
      <c r="D1714" t="s">
        <v>58</v>
      </c>
      <c r="E1714" t="s">
        <v>45</v>
      </c>
      <c r="F1714" t="s">
        <v>46</v>
      </c>
      <c r="G1714" t="s">
        <v>54</v>
      </c>
      <c r="H1714" t="s">
        <v>13</v>
      </c>
      <c r="J1714" s="3">
        <v>81872</v>
      </c>
    </row>
    <row r="1715" spans="1:10" hidden="1" x14ac:dyDescent="0.25">
      <c r="A1715" s="20" t="s">
        <v>138</v>
      </c>
      <c r="B1715" t="s">
        <v>129</v>
      </c>
      <c r="C1715">
        <v>2020</v>
      </c>
      <c r="D1715" t="s">
        <v>58</v>
      </c>
      <c r="E1715" t="s">
        <v>45</v>
      </c>
      <c r="F1715" t="s">
        <v>46</v>
      </c>
      <c r="G1715" t="s">
        <v>54</v>
      </c>
      <c r="H1715" t="s">
        <v>14</v>
      </c>
      <c r="J1715" s="3">
        <v>9825</v>
      </c>
    </row>
    <row r="1716" spans="1:10" hidden="1" x14ac:dyDescent="0.25">
      <c r="A1716" s="20" t="s">
        <v>138</v>
      </c>
      <c r="B1716" t="s">
        <v>129</v>
      </c>
      <c r="C1716">
        <v>2020</v>
      </c>
      <c r="D1716" t="s">
        <v>58</v>
      </c>
      <c r="E1716" t="s">
        <v>45</v>
      </c>
      <c r="F1716" t="s">
        <v>46</v>
      </c>
      <c r="G1716" t="s">
        <v>54</v>
      </c>
      <c r="H1716" t="s">
        <v>15</v>
      </c>
      <c r="J1716" s="3">
        <v>81872</v>
      </c>
    </row>
    <row r="1717" spans="1:10" hidden="1" x14ac:dyDescent="0.25">
      <c r="A1717" s="20" t="s">
        <v>138</v>
      </c>
      <c r="B1717" t="s">
        <v>129</v>
      </c>
      <c r="C1717">
        <v>2020</v>
      </c>
      <c r="D1717" t="s">
        <v>58</v>
      </c>
      <c r="E1717" t="s">
        <v>45</v>
      </c>
      <c r="F1717" t="s">
        <v>46</v>
      </c>
      <c r="G1717" t="s">
        <v>54</v>
      </c>
      <c r="H1717" t="s">
        <v>16</v>
      </c>
      <c r="J1717" s="3">
        <v>36696</v>
      </c>
    </row>
    <row r="1718" spans="1:10" hidden="1" x14ac:dyDescent="0.25">
      <c r="A1718" s="20" t="s">
        <v>138</v>
      </c>
      <c r="B1718" t="s">
        <v>129</v>
      </c>
      <c r="C1718">
        <v>2020</v>
      </c>
      <c r="D1718" t="s">
        <v>58</v>
      </c>
      <c r="E1718" t="s">
        <v>45</v>
      </c>
      <c r="F1718" t="s">
        <v>46</v>
      </c>
      <c r="G1718" t="s">
        <v>54</v>
      </c>
      <c r="H1718" t="s">
        <v>17</v>
      </c>
      <c r="J1718" s="3">
        <v>584000</v>
      </c>
    </row>
    <row r="1719" spans="1:10" hidden="1" x14ac:dyDescent="0.25">
      <c r="A1719" s="20" t="s">
        <v>138</v>
      </c>
      <c r="B1719" t="s">
        <v>129</v>
      </c>
      <c r="C1719">
        <v>2020</v>
      </c>
      <c r="D1719" t="s">
        <v>58</v>
      </c>
      <c r="E1719" t="s">
        <v>45</v>
      </c>
      <c r="F1719" t="s">
        <v>46</v>
      </c>
      <c r="G1719" t="s">
        <v>54</v>
      </c>
      <c r="H1719" t="s">
        <v>195</v>
      </c>
      <c r="J1719"/>
    </row>
    <row r="1720" spans="1:10" hidden="1" x14ac:dyDescent="0.25">
      <c r="A1720" s="20" t="s">
        <v>138</v>
      </c>
      <c r="B1720" t="s">
        <v>129</v>
      </c>
      <c r="C1720">
        <v>2020</v>
      </c>
      <c r="D1720" t="s">
        <v>58</v>
      </c>
      <c r="E1720" t="s">
        <v>45</v>
      </c>
      <c r="F1720" t="s">
        <v>46</v>
      </c>
      <c r="G1720" t="s">
        <v>54</v>
      </c>
      <c r="H1720" t="s">
        <v>18</v>
      </c>
      <c r="J1720" s="3">
        <v>4594</v>
      </c>
    </row>
    <row r="1721" spans="1:10" hidden="1" x14ac:dyDescent="0.25">
      <c r="A1721" s="20" t="s">
        <v>138</v>
      </c>
      <c r="B1721" t="s">
        <v>129</v>
      </c>
      <c r="C1721">
        <v>2020</v>
      </c>
      <c r="D1721" t="s">
        <v>58</v>
      </c>
      <c r="E1721" t="s">
        <v>45</v>
      </c>
      <c r="F1721" t="s">
        <v>46</v>
      </c>
      <c r="G1721" t="s">
        <v>54</v>
      </c>
      <c r="H1721" t="s">
        <v>19</v>
      </c>
      <c r="J1721" s="3">
        <v>105600</v>
      </c>
    </row>
    <row r="1722" spans="1:10" hidden="1" x14ac:dyDescent="0.25">
      <c r="A1722" s="20" t="s">
        <v>138</v>
      </c>
      <c r="B1722" t="s">
        <v>129</v>
      </c>
      <c r="C1722">
        <v>2020</v>
      </c>
      <c r="D1722" t="s">
        <v>58</v>
      </c>
      <c r="E1722" t="s">
        <v>45</v>
      </c>
      <c r="F1722" t="s">
        <v>46</v>
      </c>
      <c r="G1722" t="s">
        <v>54</v>
      </c>
      <c r="H1722" t="s">
        <v>20</v>
      </c>
      <c r="J1722" s="3">
        <v>35200</v>
      </c>
    </row>
    <row r="1723" spans="1:10" hidden="1" x14ac:dyDescent="0.25">
      <c r="A1723" s="20" t="s">
        <v>138</v>
      </c>
      <c r="B1723" t="s">
        <v>129</v>
      </c>
      <c r="C1723">
        <v>2020</v>
      </c>
      <c r="D1723" t="s">
        <v>58</v>
      </c>
      <c r="E1723" t="s">
        <v>45</v>
      </c>
      <c r="F1723" t="s">
        <v>46</v>
      </c>
      <c r="G1723" t="s">
        <v>118</v>
      </c>
      <c r="H1723" t="s">
        <v>119</v>
      </c>
      <c r="J1723" s="3">
        <v>828116</v>
      </c>
    </row>
    <row r="1724" spans="1:10" hidden="1" x14ac:dyDescent="0.25">
      <c r="A1724" s="20" t="s">
        <v>138</v>
      </c>
      <c r="B1724" t="s">
        <v>129</v>
      </c>
      <c r="C1724">
        <v>2020</v>
      </c>
      <c r="D1724" t="s">
        <v>58</v>
      </c>
      <c r="E1724" t="s">
        <v>45</v>
      </c>
      <c r="F1724" t="s">
        <v>46</v>
      </c>
      <c r="G1724" t="s">
        <v>109</v>
      </c>
      <c r="H1724" t="s">
        <v>219</v>
      </c>
      <c r="J1724"/>
    </row>
    <row r="1725" spans="1:10" hidden="1" x14ac:dyDescent="0.25">
      <c r="A1725" s="20" t="s">
        <v>138</v>
      </c>
      <c r="B1725" t="s">
        <v>129</v>
      </c>
      <c r="C1725">
        <v>2020</v>
      </c>
      <c r="D1725" t="s">
        <v>58</v>
      </c>
      <c r="E1725" t="s">
        <v>45</v>
      </c>
      <c r="F1725" t="s">
        <v>46</v>
      </c>
      <c r="G1725" t="s">
        <v>109</v>
      </c>
      <c r="H1725" s="2" t="s">
        <v>267</v>
      </c>
      <c r="I1725" s="2"/>
      <c r="J1725"/>
    </row>
    <row r="1726" spans="1:10" hidden="1" x14ac:dyDescent="0.25">
      <c r="A1726" s="20" t="s">
        <v>138</v>
      </c>
      <c r="B1726" t="s">
        <v>129</v>
      </c>
      <c r="C1726">
        <v>2020</v>
      </c>
      <c r="D1726" t="s">
        <v>58</v>
      </c>
      <c r="E1726" t="s">
        <v>45</v>
      </c>
      <c r="F1726" t="s">
        <v>46</v>
      </c>
      <c r="G1726" t="s">
        <v>109</v>
      </c>
      <c r="H1726" t="s">
        <v>220</v>
      </c>
      <c r="J1726"/>
    </row>
    <row r="1727" spans="1:10" hidden="1" x14ac:dyDescent="0.25">
      <c r="A1727" s="20" t="s">
        <v>138</v>
      </c>
      <c r="B1727" t="s">
        <v>129</v>
      </c>
      <c r="C1727">
        <v>2020</v>
      </c>
      <c r="D1727" t="s">
        <v>58</v>
      </c>
      <c r="E1727" t="s">
        <v>45</v>
      </c>
      <c r="F1727" t="s">
        <v>46</v>
      </c>
      <c r="G1727" t="s">
        <v>109</v>
      </c>
      <c r="H1727" t="s">
        <v>260</v>
      </c>
      <c r="J1727"/>
    </row>
    <row r="1728" spans="1:10" hidden="1" x14ac:dyDescent="0.25">
      <c r="A1728" s="20" t="s">
        <v>138</v>
      </c>
      <c r="B1728" t="s">
        <v>129</v>
      </c>
      <c r="C1728">
        <v>2020</v>
      </c>
      <c r="D1728" t="s">
        <v>58</v>
      </c>
      <c r="E1728" t="s">
        <v>45</v>
      </c>
      <c r="F1728" t="s">
        <v>46</v>
      </c>
      <c r="G1728" t="s">
        <v>55</v>
      </c>
      <c r="H1728" t="s">
        <v>22</v>
      </c>
      <c r="J1728" s="3">
        <v>829016</v>
      </c>
    </row>
    <row r="1729" spans="1:10" hidden="1" x14ac:dyDescent="0.25">
      <c r="A1729" s="20" t="s">
        <v>138</v>
      </c>
      <c r="B1729" t="s">
        <v>129</v>
      </c>
      <c r="C1729">
        <v>2020</v>
      </c>
      <c r="D1729" t="s">
        <v>58</v>
      </c>
      <c r="E1729" t="s">
        <v>45</v>
      </c>
      <c r="F1729" t="s">
        <v>46</v>
      </c>
      <c r="G1729" t="s">
        <v>47</v>
      </c>
      <c r="H1729" t="s">
        <v>238</v>
      </c>
      <c r="J1729"/>
    </row>
    <row r="1730" spans="1:10" hidden="1" x14ac:dyDescent="0.25">
      <c r="A1730" s="20" t="s">
        <v>138</v>
      </c>
      <c r="B1730" t="s">
        <v>129</v>
      </c>
      <c r="C1730">
        <v>2020</v>
      </c>
      <c r="D1730" t="s">
        <v>58</v>
      </c>
      <c r="E1730" t="s">
        <v>45</v>
      </c>
      <c r="F1730" t="s">
        <v>46</v>
      </c>
      <c r="G1730" t="s">
        <v>47</v>
      </c>
      <c r="H1730" t="s">
        <v>239</v>
      </c>
      <c r="J1730" s="3">
        <v>569980</v>
      </c>
    </row>
    <row r="1731" spans="1:10" hidden="1" x14ac:dyDescent="0.25">
      <c r="A1731" s="20" t="s">
        <v>138</v>
      </c>
      <c r="B1731" t="s">
        <v>129</v>
      </c>
      <c r="C1731">
        <v>2020</v>
      </c>
      <c r="D1731" t="s">
        <v>58</v>
      </c>
      <c r="E1731" t="s">
        <v>45</v>
      </c>
      <c r="F1731" t="s">
        <v>46</v>
      </c>
      <c r="G1731" t="s">
        <v>182</v>
      </c>
      <c r="H1731" t="s">
        <v>240</v>
      </c>
      <c r="J1731"/>
    </row>
    <row r="1732" spans="1:10" hidden="1" x14ac:dyDescent="0.25">
      <c r="A1732" s="20" t="s">
        <v>138</v>
      </c>
      <c r="B1732" t="s">
        <v>129</v>
      </c>
      <c r="C1732">
        <v>2020</v>
      </c>
      <c r="D1732" t="s">
        <v>58</v>
      </c>
      <c r="E1732" t="s">
        <v>45</v>
      </c>
      <c r="F1732" t="s">
        <v>46</v>
      </c>
      <c r="G1732" t="s">
        <v>182</v>
      </c>
      <c r="H1732" t="s">
        <v>241</v>
      </c>
      <c r="J1732"/>
    </row>
    <row r="1733" spans="1:10" hidden="1" x14ac:dyDescent="0.25">
      <c r="A1733" s="20" t="s">
        <v>138</v>
      </c>
      <c r="B1733" t="s">
        <v>129</v>
      </c>
      <c r="C1733">
        <v>2020</v>
      </c>
      <c r="D1733" t="s">
        <v>58</v>
      </c>
      <c r="E1733" t="s">
        <v>45</v>
      </c>
      <c r="F1733" t="s">
        <v>46</v>
      </c>
      <c r="G1733" t="s">
        <v>182</v>
      </c>
      <c r="H1733" t="s">
        <v>242</v>
      </c>
      <c r="J1733"/>
    </row>
    <row r="1734" spans="1:10" hidden="1" x14ac:dyDescent="0.25">
      <c r="A1734" s="20" t="s">
        <v>138</v>
      </c>
      <c r="B1734" t="s">
        <v>129</v>
      </c>
      <c r="C1734">
        <v>2020</v>
      </c>
      <c r="D1734" t="s">
        <v>58</v>
      </c>
      <c r="E1734" t="s">
        <v>45</v>
      </c>
      <c r="F1734" t="s">
        <v>46</v>
      </c>
      <c r="G1734" t="s">
        <v>182</v>
      </c>
      <c r="H1734" t="s">
        <v>243</v>
      </c>
      <c r="J1734"/>
    </row>
    <row r="1735" spans="1:10" hidden="1" x14ac:dyDescent="0.25">
      <c r="A1735" s="20" t="s">
        <v>138</v>
      </c>
      <c r="B1735" t="s">
        <v>129</v>
      </c>
      <c r="C1735">
        <v>2020</v>
      </c>
      <c r="D1735" t="s">
        <v>58</v>
      </c>
      <c r="E1735" t="s">
        <v>45</v>
      </c>
      <c r="F1735" t="s">
        <v>46</v>
      </c>
      <c r="G1735" t="s">
        <v>253</v>
      </c>
      <c r="H1735" s="2" t="s">
        <v>266</v>
      </c>
      <c r="I1735" s="2"/>
      <c r="J1735"/>
    </row>
    <row r="1736" spans="1:10" hidden="1" x14ac:dyDescent="0.25">
      <c r="A1736" s="20" t="s">
        <v>138</v>
      </c>
      <c r="B1736" t="s">
        <v>129</v>
      </c>
      <c r="C1736">
        <v>2020</v>
      </c>
      <c r="D1736" t="s">
        <v>58</v>
      </c>
      <c r="E1736" t="s">
        <v>45</v>
      </c>
      <c r="F1736" t="s">
        <v>46</v>
      </c>
      <c r="G1736" t="s">
        <v>221</v>
      </c>
      <c r="H1736" s="2" t="s">
        <v>245</v>
      </c>
      <c r="I1736" s="2"/>
      <c r="J1736"/>
    </row>
    <row r="1737" spans="1:10" hidden="1" x14ac:dyDescent="0.25">
      <c r="A1737" s="20" t="s">
        <v>138</v>
      </c>
      <c r="B1737" t="s">
        <v>129</v>
      </c>
      <c r="C1737">
        <v>2020</v>
      </c>
      <c r="D1737" t="s">
        <v>58</v>
      </c>
      <c r="E1737" t="s">
        <v>45</v>
      </c>
      <c r="F1737" t="s">
        <v>46</v>
      </c>
      <c r="G1737" t="s">
        <v>49</v>
      </c>
      <c r="H1737" s="2" t="s">
        <v>246</v>
      </c>
      <c r="I1737" s="2"/>
      <c r="J1737" s="3">
        <v>304724</v>
      </c>
    </row>
    <row r="1738" spans="1:10" hidden="1" x14ac:dyDescent="0.25">
      <c r="A1738" s="20" t="s">
        <v>138</v>
      </c>
      <c r="B1738" t="s">
        <v>129</v>
      </c>
      <c r="C1738">
        <v>2020</v>
      </c>
      <c r="D1738" t="s">
        <v>58</v>
      </c>
      <c r="E1738" t="s">
        <v>45</v>
      </c>
      <c r="F1738" t="s">
        <v>46</v>
      </c>
      <c r="G1738" t="s">
        <v>49</v>
      </c>
      <c r="H1738" s="2" t="s">
        <v>247</v>
      </c>
      <c r="I1738" s="2"/>
      <c r="J1738"/>
    </row>
    <row r="1739" spans="1:10" hidden="1" x14ac:dyDescent="0.25">
      <c r="A1739" s="20" t="s">
        <v>138</v>
      </c>
      <c r="B1739" t="s">
        <v>129</v>
      </c>
      <c r="C1739">
        <v>2020</v>
      </c>
      <c r="D1739" t="s">
        <v>58</v>
      </c>
      <c r="E1739" t="s">
        <v>45</v>
      </c>
      <c r="F1739" t="s">
        <v>46</v>
      </c>
      <c r="G1739" t="s">
        <v>49</v>
      </c>
      <c r="H1739" s="2" t="s">
        <v>248</v>
      </c>
      <c r="I1739" s="2"/>
      <c r="J1739"/>
    </row>
    <row r="1740" spans="1:10" hidden="1" x14ac:dyDescent="0.25">
      <c r="A1740" s="20" t="s">
        <v>138</v>
      </c>
      <c r="B1740" t="s">
        <v>129</v>
      </c>
      <c r="C1740">
        <v>2020</v>
      </c>
      <c r="D1740" t="s">
        <v>58</v>
      </c>
      <c r="E1740" t="s">
        <v>45</v>
      </c>
      <c r="F1740" t="s">
        <v>46</v>
      </c>
      <c r="G1740" t="s">
        <v>49</v>
      </c>
      <c r="H1740" s="2" t="s">
        <v>249</v>
      </c>
      <c r="I1740" s="2"/>
      <c r="J1740"/>
    </row>
    <row r="1741" spans="1:10" hidden="1" x14ac:dyDescent="0.25">
      <c r="A1741" s="20" t="s">
        <v>138</v>
      </c>
      <c r="B1741" t="s">
        <v>129</v>
      </c>
      <c r="C1741">
        <v>2020</v>
      </c>
      <c r="D1741" t="s">
        <v>58</v>
      </c>
      <c r="E1741" t="s">
        <v>45</v>
      </c>
      <c r="F1741" t="s">
        <v>46</v>
      </c>
      <c r="G1741" t="s">
        <v>49</v>
      </c>
      <c r="H1741" s="2" t="s">
        <v>250</v>
      </c>
      <c r="I1741" s="2"/>
      <c r="J1741"/>
    </row>
    <row r="1742" spans="1:10" hidden="1" x14ac:dyDescent="0.25">
      <c r="A1742" s="20" t="s">
        <v>138</v>
      </c>
      <c r="B1742" t="s">
        <v>129</v>
      </c>
      <c r="C1742">
        <v>2020</v>
      </c>
      <c r="D1742" t="s">
        <v>58</v>
      </c>
      <c r="E1742" t="s">
        <v>45</v>
      </c>
      <c r="F1742" t="s">
        <v>46</v>
      </c>
      <c r="G1742" t="s">
        <v>49</v>
      </c>
      <c r="H1742" s="2" t="s">
        <v>251</v>
      </c>
      <c r="I1742" s="2"/>
      <c r="J1742"/>
    </row>
    <row r="1743" spans="1:10" hidden="1" x14ac:dyDescent="0.25">
      <c r="A1743" s="20" t="s">
        <v>138</v>
      </c>
      <c r="B1743" t="s">
        <v>129</v>
      </c>
      <c r="C1743">
        <v>2020</v>
      </c>
      <c r="D1743" t="s">
        <v>58</v>
      </c>
      <c r="E1743" t="s">
        <v>45</v>
      </c>
      <c r="F1743" t="s">
        <v>46</v>
      </c>
      <c r="G1743" t="s">
        <v>49</v>
      </c>
      <c r="H1743" s="2" t="s">
        <v>252</v>
      </c>
      <c r="I1743" s="2"/>
      <c r="J1743"/>
    </row>
    <row r="1744" spans="1:10" hidden="1" x14ac:dyDescent="0.25">
      <c r="A1744" s="20" t="s">
        <v>138</v>
      </c>
      <c r="B1744" t="s">
        <v>129</v>
      </c>
      <c r="C1744">
        <v>2020</v>
      </c>
      <c r="D1744" t="s">
        <v>58</v>
      </c>
      <c r="E1744" t="s">
        <v>45</v>
      </c>
      <c r="F1744" t="s">
        <v>50</v>
      </c>
      <c r="G1744" t="s">
        <v>56</v>
      </c>
      <c r="H1744" t="s">
        <v>124</v>
      </c>
      <c r="J1744" s="3">
        <v>48440</v>
      </c>
    </row>
    <row r="1745" spans="1:10" hidden="1" x14ac:dyDescent="0.25">
      <c r="A1745" s="20" t="s">
        <v>138</v>
      </c>
      <c r="B1745" t="s">
        <v>129</v>
      </c>
      <c r="C1745">
        <v>2020</v>
      </c>
      <c r="D1745" t="s">
        <v>58</v>
      </c>
      <c r="E1745" t="s">
        <v>45</v>
      </c>
      <c r="F1745" t="s">
        <v>50</v>
      </c>
      <c r="G1745" t="s">
        <v>56</v>
      </c>
      <c r="H1745" t="s">
        <v>98</v>
      </c>
      <c r="J1745" s="3">
        <v>127097.8</v>
      </c>
    </row>
    <row r="1746" spans="1:10" hidden="1" x14ac:dyDescent="0.25">
      <c r="A1746" s="20" t="s">
        <v>138</v>
      </c>
      <c r="B1746" t="s">
        <v>129</v>
      </c>
      <c r="C1746">
        <v>2020</v>
      </c>
      <c r="D1746" t="s">
        <v>58</v>
      </c>
      <c r="E1746" t="s">
        <v>45</v>
      </c>
      <c r="F1746" t="s">
        <v>50</v>
      </c>
      <c r="G1746" t="s">
        <v>56</v>
      </c>
      <c r="H1746" t="s">
        <v>265</v>
      </c>
      <c r="J1746" s="3">
        <v>1000</v>
      </c>
    </row>
    <row r="1747" spans="1:10" hidden="1" x14ac:dyDescent="0.25">
      <c r="A1747" s="20" t="s">
        <v>138</v>
      </c>
      <c r="B1747" t="s">
        <v>129</v>
      </c>
      <c r="C1747">
        <v>2020</v>
      </c>
      <c r="D1747" t="s">
        <v>58</v>
      </c>
      <c r="E1747" t="s">
        <v>45</v>
      </c>
      <c r="F1747" t="s">
        <v>50</v>
      </c>
      <c r="G1747" t="s">
        <v>56</v>
      </c>
      <c r="H1747" t="s">
        <v>193</v>
      </c>
      <c r="J1747"/>
    </row>
    <row r="1748" spans="1:10" hidden="1" x14ac:dyDescent="0.25">
      <c r="A1748" s="20" t="s">
        <v>138</v>
      </c>
      <c r="B1748" t="s">
        <v>129</v>
      </c>
      <c r="C1748">
        <v>2020</v>
      </c>
      <c r="D1748" t="s">
        <v>58</v>
      </c>
      <c r="E1748" t="s">
        <v>45</v>
      </c>
      <c r="F1748" t="s">
        <v>50</v>
      </c>
      <c r="G1748" t="s">
        <v>101</v>
      </c>
      <c r="H1748" t="s">
        <v>99</v>
      </c>
      <c r="J1748" s="3">
        <v>33767.22</v>
      </c>
    </row>
    <row r="1749" spans="1:10" hidden="1" x14ac:dyDescent="0.25">
      <c r="A1749" s="20" t="s">
        <v>138</v>
      </c>
      <c r="B1749" t="s">
        <v>129</v>
      </c>
      <c r="C1749">
        <v>2020</v>
      </c>
      <c r="D1749" t="s">
        <v>58</v>
      </c>
      <c r="E1749" t="s">
        <v>45</v>
      </c>
      <c r="F1749" t="s">
        <v>50</v>
      </c>
      <c r="G1749" t="s">
        <v>101</v>
      </c>
      <c r="H1749" s="2" t="s">
        <v>255</v>
      </c>
      <c r="I1749" s="2"/>
      <c r="J1749" s="3">
        <v>12800</v>
      </c>
    </row>
    <row r="1750" spans="1:10" hidden="1" x14ac:dyDescent="0.25">
      <c r="A1750" s="20" t="s">
        <v>138</v>
      </c>
      <c r="B1750" t="s">
        <v>129</v>
      </c>
      <c r="C1750">
        <v>2020</v>
      </c>
      <c r="D1750" t="s">
        <v>58</v>
      </c>
      <c r="E1750" t="s">
        <v>45</v>
      </c>
      <c r="F1750" t="s">
        <v>50</v>
      </c>
      <c r="G1750" t="s">
        <v>101</v>
      </c>
      <c r="H1750" s="2" t="s">
        <v>254</v>
      </c>
      <c r="I1750" s="2"/>
      <c r="J1750"/>
    </row>
    <row r="1751" spans="1:10" hidden="1" x14ac:dyDescent="0.25">
      <c r="A1751" s="20" t="s">
        <v>138</v>
      </c>
      <c r="B1751" t="s">
        <v>129</v>
      </c>
      <c r="C1751">
        <v>2020</v>
      </c>
      <c r="D1751" t="s">
        <v>58</v>
      </c>
      <c r="E1751" t="s">
        <v>45</v>
      </c>
      <c r="F1751" t="s">
        <v>50</v>
      </c>
      <c r="G1751" t="s">
        <v>101</v>
      </c>
      <c r="H1751" s="2" t="s">
        <v>236</v>
      </c>
      <c r="I1751" s="2"/>
      <c r="J1751"/>
    </row>
    <row r="1752" spans="1:10" hidden="1" x14ac:dyDescent="0.25">
      <c r="A1752" s="20" t="s">
        <v>138</v>
      </c>
      <c r="B1752" t="s">
        <v>129</v>
      </c>
      <c r="C1752">
        <v>2020</v>
      </c>
      <c r="D1752" t="s">
        <v>58</v>
      </c>
      <c r="E1752" t="s">
        <v>45</v>
      </c>
      <c r="F1752" t="s">
        <v>50</v>
      </c>
      <c r="G1752" t="s">
        <v>101</v>
      </c>
      <c r="H1752" t="s">
        <v>30</v>
      </c>
      <c r="J1752" s="3">
        <v>1143</v>
      </c>
    </row>
    <row r="1753" spans="1:10" hidden="1" x14ac:dyDescent="0.25">
      <c r="A1753" s="20" t="s">
        <v>138</v>
      </c>
      <c r="B1753" t="s">
        <v>129</v>
      </c>
      <c r="C1753">
        <v>2020</v>
      </c>
      <c r="D1753" t="s">
        <v>58</v>
      </c>
      <c r="E1753" t="s">
        <v>112</v>
      </c>
      <c r="F1753" t="s">
        <v>117</v>
      </c>
      <c r="G1753" t="s">
        <v>53</v>
      </c>
      <c r="H1753" s="2" t="s">
        <v>256</v>
      </c>
      <c r="I1753" s="2"/>
      <c r="J1753" s="59">
        <f>+J1706*17%</f>
        <v>1872557.82</v>
      </c>
    </row>
    <row r="1754" spans="1:10" hidden="1" x14ac:dyDescent="0.25">
      <c r="A1754" s="20" t="s">
        <v>138</v>
      </c>
      <c r="B1754" t="s">
        <v>129</v>
      </c>
      <c r="C1754">
        <v>2020</v>
      </c>
      <c r="D1754" t="s">
        <v>58</v>
      </c>
      <c r="E1754" t="s">
        <v>112</v>
      </c>
      <c r="F1754" t="s">
        <v>117</v>
      </c>
      <c r="G1754" t="s">
        <v>53</v>
      </c>
      <c r="H1754" s="2" t="s">
        <v>257</v>
      </c>
      <c r="I1754" s="2"/>
      <c r="J1754" s="3"/>
    </row>
    <row r="1755" spans="1:10" hidden="1" x14ac:dyDescent="0.25">
      <c r="A1755" s="20" t="s">
        <v>138</v>
      </c>
      <c r="B1755" t="s">
        <v>129</v>
      </c>
      <c r="C1755">
        <v>2020</v>
      </c>
      <c r="D1755" t="s">
        <v>58</v>
      </c>
      <c r="E1755" t="s">
        <v>112</v>
      </c>
      <c r="F1755" t="s">
        <v>117</v>
      </c>
      <c r="G1755" t="s">
        <v>53</v>
      </c>
      <c r="H1755" s="2" t="s">
        <v>258</v>
      </c>
      <c r="I1755" s="2"/>
      <c r="J1755"/>
    </row>
    <row r="1756" spans="1:10" hidden="1" x14ac:dyDescent="0.25">
      <c r="A1756" s="20" t="s">
        <v>138</v>
      </c>
      <c r="B1756" t="s">
        <v>129</v>
      </c>
      <c r="C1756">
        <v>2020</v>
      </c>
      <c r="D1756" t="s">
        <v>58</v>
      </c>
      <c r="E1756" t="s">
        <v>112</v>
      </c>
      <c r="F1756" t="s">
        <v>117</v>
      </c>
      <c r="G1756" t="s">
        <v>53</v>
      </c>
      <c r="H1756" s="2" t="s">
        <v>259</v>
      </c>
      <c r="I1756" s="2"/>
      <c r="J1756" s="3"/>
    </row>
    <row r="1757" spans="1:10" hidden="1" x14ac:dyDescent="0.25">
      <c r="A1757" s="20" t="s">
        <v>138</v>
      </c>
      <c r="B1757" t="s">
        <v>129</v>
      </c>
      <c r="C1757">
        <v>2020</v>
      </c>
      <c r="D1757" t="s">
        <v>58</v>
      </c>
      <c r="E1757" t="s">
        <v>112</v>
      </c>
      <c r="F1757" t="s">
        <v>117</v>
      </c>
      <c r="G1757" t="s">
        <v>53</v>
      </c>
      <c r="H1757" t="s">
        <v>180</v>
      </c>
      <c r="J1757" s="3"/>
    </row>
    <row r="1758" spans="1:10" hidden="1" x14ac:dyDescent="0.25">
      <c r="A1758" s="20" t="s">
        <v>138</v>
      </c>
      <c r="B1758" t="s">
        <v>129</v>
      </c>
      <c r="C1758">
        <v>2020</v>
      </c>
      <c r="D1758" t="s">
        <v>58</v>
      </c>
      <c r="E1758" t="s">
        <v>112</v>
      </c>
      <c r="F1758" t="s">
        <v>117</v>
      </c>
      <c r="G1758" t="s">
        <v>53</v>
      </c>
      <c r="H1758" t="s">
        <v>181</v>
      </c>
      <c r="J1758"/>
    </row>
    <row r="1759" spans="1:10" hidden="1" x14ac:dyDescent="0.25">
      <c r="A1759" s="57" t="s">
        <v>44</v>
      </c>
      <c r="B1759" t="s">
        <v>128</v>
      </c>
      <c r="C1759">
        <v>2020</v>
      </c>
      <c r="D1759" t="s">
        <v>58</v>
      </c>
      <c r="E1759" t="s">
        <v>52</v>
      </c>
      <c r="F1759" t="s">
        <v>142</v>
      </c>
      <c r="G1759" t="s">
        <v>206</v>
      </c>
      <c r="H1759" t="s">
        <v>210</v>
      </c>
      <c r="J1759" s="3">
        <v>19077077</v>
      </c>
    </row>
    <row r="1760" spans="1:10" hidden="1" x14ac:dyDescent="0.25">
      <c r="A1760" s="20" t="s">
        <v>44</v>
      </c>
      <c r="B1760" t="s">
        <v>128</v>
      </c>
      <c r="C1760">
        <v>2020</v>
      </c>
      <c r="D1760" t="s">
        <v>58</v>
      </c>
      <c r="E1760" t="s">
        <v>52</v>
      </c>
      <c r="F1760" t="s">
        <v>152</v>
      </c>
      <c r="G1760" t="s">
        <v>149</v>
      </c>
      <c r="H1760" t="s">
        <v>211</v>
      </c>
      <c r="J1760"/>
    </row>
    <row r="1761" spans="1:10" hidden="1" x14ac:dyDescent="0.25">
      <c r="A1761" s="20" t="s">
        <v>44</v>
      </c>
      <c r="B1761" t="s">
        <v>128</v>
      </c>
      <c r="C1761">
        <v>2020</v>
      </c>
      <c r="D1761" t="s">
        <v>58</v>
      </c>
      <c r="E1761" t="s">
        <v>52</v>
      </c>
      <c r="F1761" t="s">
        <v>152</v>
      </c>
      <c r="G1761" t="s">
        <v>213</v>
      </c>
      <c r="H1761" t="s">
        <v>214</v>
      </c>
      <c r="J1761"/>
    </row>
    <row r="1762" spans="1:10" hidden="1" x14ac:dyDescent="0.25">
      <c r="A1762" s="20" t="s">
        <v>44</v>
      </c>
      <c r="B1762" t="s">
        <v>128</v>
      </c>
      <c r="C1762">
        <v>2020</v>
      </c>
      <c r="D1762" t="s">
        <v>58</v>
      </c>
      <c r="E1762" t="s">
        <v>52</v>
      </c>
      <c r="F1762" t="s">
        <v>152</v>
      </c>
      <c r="G1762" t="s">
        <v>217</v>
      </c>
      <c r="H1762" t="s">
        <v>218</v>
      </c>
      <c r="J1762"/>
    </row>
    <row r="1763" spans="1:10" hidden="1" x14ac:dyDescent="0.25">
      <c r="A1763" s="20" t="s">
        <v>44</v>
      </c>
      <c r="B1763" t="s">
        <v>128</v>
      </c>
      <c r="C1763">
        <v>2020</v>
      </c>
      <c r="D1763" t="s">
        <v>58</v>
      </c>
      <c r="E1763" t="s">
        <v>52</v>
      </c>
      <c r="F1763" t="s">
        <v>142</v>
      </c>
      <c r="H1763" t="s">
        <v>224</v>
      </c>
      <c r="J1763"/>
    </row>
    <row r="1764" spans="1:10" hidden="1" x14ac:dyDescent="0.25">
      <c r="A1764" s="20" t="s">
        <v>44</v>
      </c>
      <c r="B1764" t="s">
        <v>128</v>
      </c>
      <c r="C1764">
        <v>2020</v>
      </c>
      <c r="D1764" t="s">
        <v>58</v>
      </c>
      <c r="E1764" t="s">
        <v>52</v>
      </c>
      <c r="F1764" t="s">
        <v>142</v>
      </c>
      <c r="H1764" t="s">
        <v>269</v>
      </c>
      <c r="J1764" s="3">
        <v>-80885</v>
      </c>
    </row>
    <row r="1765" spans="1:10" hidden="1" x14ac:dyDescent="0.25">
      <c r="A1765" s="20" t="s">
        <v>44</v>
      </c>
      <c r="B1765" t="s">
        <v>128</v>
      </c>
      <c r="C1765">
        <v>2020</v>
      </c>
      <c r="D1765" t="s">
        <v>58</v>
      </c>
      <c r="E1765" t="s">
        <v>52</v>
      </c>
      <c r="F1765" t="s">
        <v>142</v>
      </c>
      <c r="G1765" t="s">
        <v>270</v>
      </c>
      <c r="H1765" t="s">
        <v>271</v>
      </c>
      <c r="J1765" s="3">
        <v>10000</v>
      </c>
    </row>
    <row r="1766" spans="1:10" hidden="1" x14ac:dyDescent="0.25">
      <c r="A1766" s="20" t="s">
        <v>44</v>
      </c>
      <c r="B1766" t="s">
        <v>128</v>
      </c>
      <c r="C1766">
        <v>2020</v>
      </c>
      <c r="D1766" t="s">
        <v>58</v>
      </c>
      <c r="E1766" t="s">
        <v>45</v>
      </c>
      <c r="F1766" t="s">
        <v>46</v>
      </c>
      <c r="G1766" t="s">
        <v>54</v>
      </c>
      <c r="H1766" t="s">
        <v>11</v>
      </c>
      <c r="J1766" s="3">
        <v>880000</v>
      </c>
    </row>
    <row r="1767" spans="1:10" hidden="1" x14ac:dyDescent="0.25">
      <c r="A1767" s="20" t="s">
        <v>44</v>
      </c>
      <c r="B1767" t="s">
        <v>128</v>
      </c>
      <c r="C1767">
        <v>2020</v>
      </c>
      <c r="D1767" t="s">
        <v>58</v>
      </c>
      <c r="E1767" t="s">
        <v>45</v>
      </c>
      <c r="F1767" t="s">
        <v>46</v>
      </c>
      <c r="G1767" t="s">
        <v>54</v>
      </c>
      <c r="H1767" t="s">
        <v>12</v>
      </c>
      <c r="J1767" s="3">
        <v>102854</v>
      </c>
    </row>
    <row r="1768" spans="1:10" hidden="1" x14ac:dyDescent="0.25">
      <c r="A1768" s="20" t="s">
        <v>44</v>
      </c>
      <c r="B1768" t="s">
        <v>128</v>
      </c>
      <c r="C1768">
        <v>2020</v>
      </c>
      <c r="D1768" t="s">
        <v>58</v>
      </c>
      <c r="E1768" t="s">
        <v>45</v>
      </c>
      <c r="F1768" t="s">
        <v>46</v>
      </c>
      <c r="G1768" t="s">
        <v>54</v>
      </c>
      <c r="H1768" t="s">
        <v>13</v>
      </c>
      <c r="J1768" s="3">
        <v>81872</v>
      </c>
    </row>
    <row r="1769" spans="1:10" hidden="1" x14ac:dyDescent="0.25">
      <c r="A1769" s="20" t="s">
        <v>44</v>
      </c>
      <c r="B1769" t="s">
        <v>128</v>
      </c>
      <c r="C1769">
        <v>2020</v>
      </c>
      <c r="D1769" t="s">
        <v>58</v>
      </c>
      <c r="E1769" t="s">
        <v>45</v>
      </c>
      <c r="F1769" t="s">
        <v>46</v>
      </c>
      <c r="G1769" t="s">
        <v>54</v>
      </c>
      <c r="H1769" t="s">
        <v>14</v>
      </c>
      <c r="J1769" s="3">
        <v>9825</v>
      </c>
    </row>
    <row r="1770" spans="1:10" hidden="1" x14ac:dyDescent="0.25">
      <c r="A1770" s="20" t="s">
        <v>44</v>
      </c>
      <c r="B1770" t="s">
        <v>128</v>
      </c>
      <c r="C1770">
        <v>2020</v>
      </c>
      <c r="D1770" t="s">
        <v>58</v>
      </c>
      <c r="E1770" t="s">
        <v>45</v>
      </c>
      <c r="F1770" t="s">
        <v>46</v>
      </c>
      <c r="G1770" t="s">
        <v>54</v>
      </c>
      <c r="H1770" t="s">
        <v>15</v>
      </c>
      <c r="J1770" s="3">
        <v>81872</v>
      </c>
    </row>
    <row r="1771" spans="1:10" hidden="1" x14ac:dyDescent="0.25">
      <c r="A1771" s="20" t="s">
        <v>44</v>
      </c>
      <c r="B1771" t="s">
        <v>128</v>
      </c>
      <c r="C1771">
        <v>2020</v>
      </c>
      <c r="D1771" t="s">
        <v>58</v>
      </c>
      <c r="E1771" t="s">
        <v>45</v>
      </c>
      <c r="F1771" t="s">
        <v>46</v>
      </c>
      <c r="G1771" t="s">
        <v>54</v>
      </c>
      <c r="H1771" t="s">
        <v>16</v>
      </c>
      <c r="J1771" s="3">
        <v>36696</v>
      </c>
    </row>
    <row r="1772" spans="1:10" hidden="1" x14ac:dyDescent="0.25">
      <c r="A1772" s="20" t="s">
        <v>44</v>
      </c>
      <c r="B1772" t="s">
        <v>128</v>
      </c>
      <c r="C1772">
        <v>2020</v>
      </c>
      <c r="D1772" t="s">
        <v>58</v>
      </c>
      <c r="E1772" t="s">
        <v>45</v>
      </c>
      <c r="F1772" t="s">
        <v>46</v>
      </c>
      <c r="G1772" t="s">
        <v>54</v>
      </c>
      <c r="H1772" t="s">
        <v>17</v>
      </c>
      <c r="J1772" s="3">
        <v>584000</v>
      </c>
    </row>
    <row r="1773" spans="1:10" hidden="1" x14ac:dyDescent="0.25">
      <c r="A1773" s="20" t="s">
        <v>44</v>
      </c>
      <c r="B1773" t="s">
        <v>128</v>
      </c>
      <c r="C1773">
        <v>2020</v>
      </c>
      <c r="D1773" t="s">
        <v>58</v>
      </c>
      <c r="E1773" t="s">
        <v>45</v>
      </c>
      <c r="F1773" t="s">
        <v>46</v>
      </c>
      <c r="G1773" t="s">
        <v>54</v>
      </c>
      <c r="H1773" t="s">
        <v>195</v>
      </c>
      <c r="J1773"/>
    </row>
    <row r="1774" spans="1:10" hidden="1" x14ac:dyDescent="0.25">
      <c r="A1774" s="20" t="s">
        <v>44</v>
      </c>
      <c r="B1774" t="s">
        <v>128</v>
      </c>
      <c r="C1774">
        <v>2020</v>
      </c>
      <c r="D1774" t="s">
        <v>58</v>
      </c>
      <c r="E1774" t="s">
        <v>45</v>
      </c>
      <c r="F1774" t="s">
        <v>46</v>
      </c>
      <c r="G1774" t="s">
        <v>54</v>
      </c>
      <c r="H1774" t="s">
        <v>18</v>
      </c>
      <c r="J1774" s="3">
        <v>4594</v>
      </c>
    </row>
    <row r="1775" spans="1:10" hidden="1" x14ac:dyDescent="0.25">
      <c r="A1775" s="20" t="s">
        <v>44</v>
      </c>
      <c r="B1775" t="s">
        <v>128</v>
      </c>
      <c r="C1775">
        <v>2020</v>
      </c>
      <c r="D1775" t="s">
        <v>58</v>
      </c>
      <c r="E1775" t="s">
        <v>45</v>
      </c>
      <c r="F1775" t="s">
        <v>46</v>
      </c>
      <c r="G1775" t="s">
        <v>54</v>
      </c>
      <c r="H1775" t="s">
        <v>19</v>
      </c>
      <c r="J1775" s="3">
        <v>105600</v>
      </c>
    </row>
    <row r="1776" spans="1:10" hidden="1" x14ac:dyDescent="0.25">
      <c r="A1776" s="20" t="s">
        <v>44</v>
      </c>
      <c r="B1776" t="s">
        <v>128</v>
      </c>
      <c r="C1776">
        <v>2020</v>
      </c>
      <c r="D1776" t="s">
        <v>58</v>
      </c>
      <c r="E1776" t="s">
        <v>45</v>
      </c>
      <c r="F1776" t="s">
        <v>46</v>
      </c>
      <c r="G1776" t="s">
        <v>54</v>
      </c>
      <c r="H1776" t="s">
        <v>20</v>
      </c>
      <c r="J1776" s="3">
        <v>35200</v>
      </c>
    </row>
    <row r="1777" spans="1:10" hidden="1" x14ac:dyDescent="0.25">
      <c r="A1777" s="20" t="s">
        <v>44</v>
      </c>
      <c r="B1777" t="s">
        <v>128</v>
      </c>
      <c r="C1777">
        <v>2020</v>
      </c>
      <c r="D1777" t="s">
        <v>58</v>
      </c>
      <c r="E1777" t="s">
        <v>45</v>
      </c>
      <c r="F1777" t="s">
        <v>46</v>
      </c>
      <c r="G1777" t="s">
        <v>118</v>
      </c>
      <c r="H1777" t="s">
        <v>119</v>
      </c>
      <c r="J1777" s="3">
        <v>414058</v>
      </c>
    </row>
    <row r="1778" spans="1:10" hidden="1" x14ac:dyDescent="0.25">
      <c r="A1778" s="20" t="s">
        <v>44</v>
      </c>
      <c r="B1778" t="s">
        <v>128</v>
      </c>
      <c r="C1778">
        <v>2020</v>
      </c>
      <c r="D1778" t="s">
        <v>58</v>
      </c>
      <c r="E1778" t="s">
        <v>45</v>
      </c>
      <c r="F1778" t="s">
        <v>46</v>
      </c>
      <c r="G1778" t="s">
        <v>109</v>
      </c>
      <c r="H1778" t="s">
        <v>219</v>
      </c>
      <c r="J1778"/>
    </row>
    <row r="1779" spans="1:10" hidden="1" x14ac:dyDescent="0.25">
      <c r="A1779" s="20" t="s">
        <v>44</v>
      </c>
      <c r="B1779" t="s">
        <v>128</v>
      </c>
      <c r="C1779">
        <v>2020</v>
      </c>
      <c r="D1779" t="s">
        <v>58</v>
      </c>
      <c r="E1779" t="s">
        <v>45</v>
      </c>
      <c r="F1779" t="s">
        <v>46</v>
      </c>
      <c r="G1779" t="s">
        <v>109</v>
      </c>
      <c r="H1779" s="2" t="s">
        <v>267</v>
      </c>
      <c r="I1779" s="2"/>
      <c r="J1779"/>
    </row>
    <row r="1780" spans="1:10" hidden="1" x14ac:dyDescent="0.25">
      <c r="A1780" s="20" t="s">
        <v>44</v>
      </c>
      <c r="B1780" t="s">
        <v>128</v>
      </c>
      <c r="C1780">
        <v>2020</v>
      </c>
      <c r="D1780" t="s">
        <v>58</v>
      </c>
      <c r="E1780" t="s">
        <v>45</v>
      </c>
      <c r="F1780" t="s">
        <v>46</v>
      </c>
      <c r="G1780" t="s">
        <v>109</v>
      </c>
      <c r="H1780" t="s">
        <v>220</v>
      </c>
      <c r="J1780" s="3">
        <v>100</v>
      </c>
    </row>
    <row r="1781" spans="1:10" hidden="1" x14ac:dyDescent="0.25">
      <c r="A1781" s="20" t="s">
        <v>44</v>
      </c>
      <c r="B1781" t="s">
        <v>128</v>
      </c>
      <c r="C1781">
        <v>2020</v>
      </c>
      <c r="D1781" t="s">
        <v>58</v>
      </c>
      <c r="E1781" t="s">
        <v>45</v>
      </c>
      <c r="F1781" t="s">
        <v>46</v>
      </c>
      <c r="G1781" t="s">
        <v>109</v>
      </c>
      <c r="H1781" t="s">
        <v>260</v>
      </c>
      <c r="J1781"/>
    </row>
    <row r="1782" spans="1:10" hidden="1" x14ac:dyDescent="0.25">
      <c r="A1782" s="20" t="s">
        <v>44</v>
      </c>
      <c r="B1782" t="s">
        <v>128</v>
      </c>
      <c r="C1782">
        <v>2020</v>
      </c>
      <c r="D1782" t="s">
        <v>58</v>
      </c>
      <c r="E1782" t="s">
        <v>45</v>
      </c>
      <c r="F1782" t="s">
        <v>46</v>
      </c>
      <c r="G1782" t="s">
        <v>55</v>
      </c>
      <c r="H1782" t="s">
        <v>22</v>
      </c>
      <c r="J1782" s="3">
        <v>829016</v>
      </c>
    </row>
    <row r="1783" spans="1:10" hidden="1" x14ac:dyDescent="0.25">
      <c r="A1783" s="20" t="s">
        <v>44</v>
      </c>
      <c r="B1783" t="s">
        <v>128</v>
      </c>
      <c r="C1783">
        <v>2020</v>
      </c>
      <c r="D1783" t="s">
        <v>58</v>
      </c>
      <c r="E1783" t="s">
        <v>45</v>
      </c>
      <c r="F1783" t="s">
        <v>46</v>
      </c>
      <c r="G1783" t="s">
        <v>47</v>
      </c>
      <c r="H1783" t="s">
        <v>238</v>
      </c>
      <c r="J1783"/>
    </row>
    <row r="1784" spans="1:10" hidden="1" x14ac:dyDescent="0.25">
      <c r="A1784" s="20" t="s">
        <v>44</v>
      </c>
      <c r="B1784" t="s">
        <v>128</v>
      </c>
      <c r="C1784">
        <v>2020</v>
      </c>
      <c r="D1784" t="s">
        <v>58</v>
      </c>
      <c r="E1784" t="s">
        <v>45</v>
      </c>
      <c r="F1784" t="s">
        <v>46</v>
      </c>
      <c r="G1784" t="s">
        <v>47</v>
      </c>
      <c r="H1784" t="s">
        <v>239</v>
      </c>
      <c r="J1784" s="3">
        <v>319980</v>
      </c>
    </row>
    <row r="1785" spans="1:10" hidden="1" x14ac:dyDescent="0.25">
      <c r="A1785" s="20" t="s">
        <v>44</v>
      </c>
      <c r="B1785" t="s">
        <v>128</v>
      </c>
      <c r="C1785">
        <v>2020</v>
      </c>
      <c r="D1785" t="s">
        <v>58</v>
      </c>
      <c r="E1785" t="s">
        <v>45</v>
      </c>
      <c r="F1785" t="s">
        <v>46</v>
      </c>
      <c r="G1785" t="s">
        <v>47</v>
      </c>
      <c r="H1785" t="s">
        <v>243</v>
      </c>
      <c r="J1785" s="3">
        <v>150283</v>
      </c>
    </row>
    <row r="1786" spans="1:10" hidden="1" x14ac:dyDescent="0.25">
      <c r="A1786" s="20" t="s">
        <v>44</v>
      </c>
      <c r="B1786" t="s">
        <v>128</v>
      </c>
      <c r="C1786">
        <v>2020</v>
      </c>
      <c r="D1786" t="s">
        <v>58</v>
      </c>
      <c r="E1786" t="s">
        <v>45</v>
      </c>
      <c r="F1786" t="s">
        <v>46</v>
      </c>
      <c r="G1786" t="s">
        <v>182</v>
      </c>
      <c r="H1786" t="s">
        <v>240</v>
      </c>
      <c r="J1786"/>
    </row>
    <row r="1787" spans="1:10" hidden="1" x14ac:dyDescent="0.25">
      <c r="A1787" s="20" t="s">
        <v>44</v>
      </c>
      <c r="B1787" t="s">
        <v>128</v>
      </c>
      <c r="C1787">
        <v>2020</v>
      </c>
      <c r="D1787" t="s">
        <v>58</v>
      </c>
      <c r="E1787" t="s">
        <v>45</v>
      </c>
      <c r="F1787" t="s">
        <v>46</v>
      </c>
      <c r="G1787" t="s">
        <v>182</v>
      </c>
      <c r="H1787" t="s">
        <v>241</v>
      </c>
      <c r="J1787"/>
    </row>
    <row r="1788" spans="1:10" hidden="1" x14ac:dyDescent="0.25">
      <c r="A1788" s="20" t="s">
        <v>44</v>
      </c>
      <c r="B1788" t="s">
        <v>128</v>
      </c>
      <c r="C1788">
        <v>2020</v>
      </c>
      <c r="D1788" t="s">
        <v>58</v>
      </c>
      <c r="E1788" t="s">
        <v>45</v>
      </c>
      <c r="F1788" t="s">
        <v>46</v>
      </c>
      <c r="G1788" t="s">
        <v>182</v>
      </c>
      <c r="H1788" t="s">
        <v>242</v>
      </c>
      <c r="J1788"/>
    </row>
    <row r="1789" spans="1:10" hidden="1" x14ac:dyDescent="0.25">
      <c r="A1789" s="20" t="s">
        <v>44</v>
      </c>
      <c r="B1789" t="s">
        <v>128</v>
      </c>
      <c r="C1789">
        <v>2020</v>
      </c>
      <c r="D1789" t="s">
        <v>58</v>
      </c>
      <c r="E1789" t="s">
        <v>45</v>
      </c>
      <c r="F1789" t="s">
        <v>46</v>
      </c>
      <c r="G1789" t="s">
        <v>182</v>
      </c>
      <c r="H1789" t="s">
        <v>243</v>
      </c>
      <c r="J1789"/>
    </row>
    <row r="1790" spans="1:10" hidden="1" x14ac:dyDescent="0.25">
      <c r="A1790" s="20" t="s">
        <v>44</v>
      </c>
      <c r="B1790" t="s">
        <v>128</v>
      </c>
      <c r="C1790">
        <v>2020</v>
      </c>
      <c r="D1790" t="s">
        <v>58</v>
      </c>
      <c r="E1790" t="s">
        <v>45</v>
      </c>
      <c r="F1790" t="s">
        <v>46</v>
      </c>
      <c r="G1790" t="s">
        <v>253</v>
      </c>
      <c r="H1790" s="2" t="s">
        <v>266</v>
      </c>
      <c r="I1790" s="2"/>
      <c r="J1790"/>
    </row>
    <row r="1791" spans="1:10" hidden="1" x14ac:dyDescent="0.25">
      <c r="A1791" s="20" t="s">
        <v>44</v>
      </c>
      <c r="B1791" t="s">
        <v>128</v>
      </c>
      <c r="C1791">
        <v>2020</v>
      </c>
      <c r="D1791" t="s">
        <v>58</v>
      </c>
      <c r="E1791" t="s">
        <v>45</v>
      </c>
      <c r="F1791" t="s">
        <v>46</v>
      </c>
      <c r="G1791" t="s">
        <v>221</v>
      </c>
      <c r="H1791" s="2" t="s">
        <v>245</v>
      </c>
      <c r="I1791" s="2"/>
      <c r="J1791"/>
    </row>
    <row r="1792" spans="1:10" hidden="1" x14ac:dyDescent="0.25">
      <c r="A1792" s="20" t="s">
        <v>44</v>
      </c>
      <c r="B1792" t="s">
        <v>128</v>
      </c>
      <c r="C1792">
        <v>2020</v>
      </c>
      <c r="D1792" t="s">
        <v>58</v>
      </c>
      <c r="E1792" t="s">
        <v>45</v>
      </c>
      <c r="F1792" t="s">
        <v>46</v>
      </c>
      <c r="G1792" t="s">
        <v>272</v>
      </c>
      <c r="H1792" s="2" t="s">
        <v>273</v>
      </c>
      <c r="I1792" s="2"/>
      <c r="J1792" s="3">
        <v>1560000</v>
      </c>
    </row>
    <row r="1793" spans="1:10" hidden="1" x14ac:dyDescent="0.25">
      <c r="A1793" s="20" t="s">
        <v>44</v>
      </c>
      <c r="B1793" t="s">
        <v>128</v>
      </c>
      <c r="C1793">
        <v>2020</v>
      </c>
      <c r="D1793" t="s">
        <v>58</v>
      </c>
      <c r="E1793" t="s">
        <v>45</v>
      </c>
      <c r="F1793" t="s">
        <v>46</v>
      </c>
      <c r="G1793" t="s">
        <v>49</v>
      </c>
      <c r="H1793" s="2" t="s">
        <v>246</v>
      </c>
      <c r="I1793" s="2"/>
      <c r="J1793" s="3">
        <v>238000</v>
      </c>
    </row>
    <row r="1794" spans="1:10" hidden="1" x14ac:dyDescent="0.25">
      <c r="A1794" s="20" t="s">
        <v>44</v>
      </c>
      <c r="B1794" t="s">
        <v>128</v>
      </c>
      <c r="C1794">
        <v>2020</v>
      </c>
      <c r="D1794" t="s">
        <v>58</v>
      </c>
      <c r="E1794" t="s">
        <v>45</v>
      </c>
      <c r="F1794" t="s">
        <v>46</v>
      </c>
      <c r="G1794" t="s">
        <v>49</v>
      </c>
      <c r="H1794" s="2" t="s">
        <v>247</v>
      </c>
      <c r="I1794" s="2"/>
      <c r="J1794" s="3">
        <v>45933.33</v>
      </c>
    </row>
    <row r="1795" spans="1:10" hidden="1" x14ac:dyDescent="0.25">
      <c r="A1795" s="20" t="s">
        <v>44</v>
      </c>
      <c r="B1795" t="s">
        <v>128</v>
      </c>
      <c r="C1795">
        <v>2020</v>
      </c>
      <c r="D1795" t="s">
        <v>58</v>
      </c>
      <c r="E1795" t="s">
        <v>45</v>
      </c>
      <c r="F1795" t="s">
        <v>46</v>
      </c>
      <c r="G1795" t="s">
        <v>49</v>
      </c>
      <c r="H1795" s="2" t="s">
        <v>248</v>
      </c>
      <c r="I1795" s="2"/>
      <c r="J1795"/>
    </row>
    <row r="1796" spans="1:10" hidden="1" x14ac:dyDescent="0.25">
      <c r="A1796" s="20" t="s">
        <v>44</v>
      </c>
      <c r="B1796" t="s">
        <v>128</v>
      </c>
      <c r="C1796">
        <v>2020</v>
      </c>
      <c r="D1796" t="s">
        <v>58</v>
      </c>
      <c r="E1796" t="s">
        <v>45</v>
      </c>
      <c r="F1796" t="s">
        <v>46</v>
      </c>
      <c r="G1796" t="s">
        <v>49</v>
      </c>
      <c r="H1796" s="2" t="s">
        <v>249</v>
      </c>
      <c r="I1796" s="2"/>
      <c r="J1796"/>
    </row>
    <row r="1797" spans="1:10" hidden="1" x14ac:dyDescent="0.25">
      <c r="A1797" s="20" t="s">
        <v>44</v>
      </c>
      <c r="B1797" t="s">
        <v>128</v>
      </c>
      <c r="C1797">
        <v>2020</v>
      </c>
      <c r="D1797" t="s">
        <v>58</v>
      </c>
      <c r="E1797" t="s">
        <v>45</v>
      </c>
      <c r="F1797" t="s">
        <v>46</v>
      </c>
      <c r="G1797" t="s">
        <v>49</v>
      </c>
      <c r="H1797" s="2" t="s">
        <v>250</v>
      </c>
      <c r="I1797" s="2"/>
      <c r="J1797" s="3">
        <v>25600</v>
      </c>
    </row>
    <row r="1798" spans="1:10" hidden="1" x14ac:dyDescent="0.25">
      <c r="A1798" s="20" t="s">
        <v>44</v>
      </c>
      <c r="B1798" t="s">
        <v>128</v>
      </c>
      <c r="C1798">
        <v>2020</v>
      </c>
      <c r="D1798" t="s">
        <v>58</v>
      </c>
      <c r="E1798" t="s">
        <v>45</v>
      </c>
      <c r="F1798" t="s">
        <v>46</v>
      </c>
      <c r="G1798" t="s">
        <v>49</v>
      </c>
      <c r="H1798" s="2" t="s">
        <v>251</v>
      </c>
      <c r="I1798" s="2"/>
      <c r="J1798"/>
    </row>
    <row r="1799" spans="1:10" hidden="1" x14ac:dyDescent="0.25">
      <c r="A1799" s="20" t="s">
        <v>44</v>
      </c>
      <c r="B1799" t="s">
        <v>128</v>
      </c>
      <c r="C1799">
        <v>2020</v>
      </c>
      <c r="D1799" t="s">
        <v>58</v>
      </c>
      <c r="E1799" t="s">
        <v>45</v>
      </c>
      <c r="F1799" t="s">
        <v>46</v>
      </c>
      <c r="G1799" t="s">
        <v>49</v>
      </c>
      <c r="H1799" s="2" t="s">
        <v>252</v>
      </c>
      <c r="I1799" s="2"/>
      <c r="J1799"/>
    </row>
    <row r="1800" spans="1:10" hidden="1" x14ac:dyDescent="0.25">
      <c r="A1800" s="20" t="s">
        <v>44</v>
      </c>
      <c r="B1800" t="s">
        <v>128</v>
      </c>
      <c r="C1800">
        <v>2020</v>
      </c>
      <c r="D1800" t="s">
        <v>58</v>
      </c>
      <c r="E1800" t="s">
        <v>45</v>
      </c>
      <c r="F1800" t="s">
        <v>50</v>
      </c>
      <c r="G1800" t="s">
        <v>56</v>
      </c>
      <c r="H1800" t="s">
        <v>124</v>
      </c>
      <c r="J1800" s="3">
        <v>67040</v>
      </c>
    </row>
    <row r="1801" spans="1:10" hidden="1" x14ac:dyDescent="0.25">
      <c r="A1801" s="20" t="s">
        <v>44</v>
      </c>
      <c r="B1801" t="s">
        <v>128</v>
      </c>
      <c r="C1801">
        <v>2020</v>
      </c>
      <c r="D1801" t="s">
        <v>58</v>
      </c>
      <c r="E1801" t="s">
        <v>45</v>
      </c>
      <c r="F1801" t="s">
        <v>50</v>
      </c>
      <c r="G1801" t="s">
        <v>56</v>
      </c>
      <c r="H1801" t="s">
        <v>98</v>
      </c>
      <c r="J1801" s="3">
        <v>77197.45</v>
      </c>
    </row>
    <row r="1802" spans="1:10" hidden="1" x14ac:dyDescent="0.25">
      <c r="A1802" s="20" t="s">
        <v>44</v>
      </c>
      <c r="B1802" t="s">
        <v>128</v>
      </c>
      <c r="C1802">
        <v>2020</v>
      </c>
      <c r="D1802" t="s">
        <v>58</v>
      </c>
      <c r="E1802" t="s">
        <v>45</v>
      </c>
      <c r="F1802" t="s">
        <v>50</v>
      </c>
      <c r="G1802" t="s">
        <v>56</v>
      </c>
      <c r="H1802" t="s">
        <v>265</v>
      </c>
      <c r="J1802"/>
    </row>
    <row r="1803" spans="1:10" hidden="1" x14ac:dyDescent="0.25">
      <c r="A1803" s="20" t="s">
        <v>44</v>
      </c>
      <c r="B1803" t="s">
        <v>128</v>
      </c>
      <c r="C1803">
        <v>2020</v>
      </c>
      <c r="D1803" t="s">
        <v>58</v>
      </c>
      <c r="E1803" t="s">
        <v>45</v>
      </c>
      <c r="F1803" t="s">
        <v>50</v>
      </c>
      <c r="G1803" t="s">
        <v>56</v>
      </c>
      <c r="H1803" t="s">
        <v>193</v>
      </c>
      <c r="J1803"/>
    </row>
    <row r="1804" spans="1:10" hidden="1" x14ac:dyDescent="0.25">
      <c r="A1804" s="20" t="s">
        <v>44</v>
      </c>
      <c r="B1804" t="s">
        <v>128</v>
      </c>
      <c r="C1804">
        <v>2020</v>
      </c>
      <c r="D1804" t="s">
        <v>58</v>
      </c>
      <c r="E1804" t="s">
        <v>45</v>
      </c>
      <c r="F1804" t="s">
        <v>50</v>
      </c>
      <c r="G1804" t="s">
        <v>101</v>
      </c>
      <c r="H1804" t="s">
        <v>99</v>
      </c>
      <c r="J1804" s="3">
        <v>63356.08</v>
      </c>
    </row>
    <row r="1805" spans="1:10" hidden="1" x14ac:dyDescent="0.25">
      <c r="A1805" s="20" t="s">
        <v>44</v>
      </c>
      <c r="B1805" t="s">
        <v>128</v>
      </c>
      <c r="C1805">
        <v>2020</v>
      </c>
      <c r="D1805" t="s">
        <v>58</v>
      </c>
      <c r="E1805" t="s">
        <v>45</v>
      </c>
      <c r="F1805" t="s">
        <v>50</v>
      </c>
      <c r="G1805" t="s">
        <v>101</v>
      </c>
      <c r="H1805" s="2" t="s">
        <v>255</v>
      </c>
      <c r="I1805" s="2"/>
      <c r="J1805" s="3">
        <v>6401</v>
      </c>
    </row>
    <row r="1806" spans="1:10" hidden="1" x14ac:dyDescent="0.25">
      <c r="A1806" s="20" t="s">
        <v>44</v>
      </c>
      <c r="B1806" t="s">
        <v>128</v>
      </c>
      <c r="C1806">
        <v>2020</v>
      </c>
      <c r="D1806" t="s">
        <v>58</v>
      </c>
      <c r="E1806" t="s">
        <v>45</v>
      </c>
      <c r="F1806" t="s">
        <v>50</v>
      </c>
      <c r="G1806" t="s">
        <v>101</v>
      </c>
      <c r="H1806" s="2" t="s">
        <v>254</v>
      </c>
      <c r="I1806" s="2"/>
      <c r="J1806"/>
    </row>
    <row r="1807" spans="1:10" hidden="1" x14ac:dyDescent="0.25">
      <c r="A1807" s="20" t="s">
        <v>44</v>
      </c>
      <c r="B1807" t="s">
        <v>128</v>
      </c>
      <c r="C1807">
        <v>2020</v>
      </c>
      <c r="D1807" t="s">
        <v>58</v>
      </c>
      <c r="E1807" t="s">
        <v>45</v>
      </c>
      <c r="F1807" t="s">
        <v>50</v>
      </c>
      <c r="G1807" t="s">
        <v>101</v>
      </c>
      <c r="H1807" s="2" t="s">
        <v>236</v>
      </c>
      <c r="I1807" s="2"/>
      <c r="J1807"/>
    </row>
    <row r="1808" spans="1:10" hidden="1" x14ac:dyDescent="0.25">
      <c r="A1808" s="20" t="s">
        <v>44</v>
      </c>
      <c r="B1808" t="s">
        <v>128</v>
      </c>
      <c r="C1808">
        <v>2020</v>
      </c>
      <c r="D1808" t="s">
        <v>58</v>
      </c>
      <c r="E1808" t="s">
        <v>45</v>
      </c>
      <c r="F1808" t="s">
        <v>50</v>
      </c>
      <c r="G1808" t="s">
        <v>101</v>
      </c>
      <c r="H1808" t="s">
        <v>30</v>
      </c>
      <c r="J1808" s="3">
        <v>812980.44</v>
      </c>
    </row>
    <row r="1809" spans="1:10" hidden="1" x14ac:dyDescent="0.25">
      <c r="A1809" s="20" t="s">
        <v>44</v>
      </c>
      <c r="B1809" t="s">
        <v>128</v>
      </c>
      <c r="C1809">
        <v>2020</v>
      </c>
      <c r="D1809" t="s">
        <v>58</v>
      </c>
      <c r="E1809" t="s">
        <v>112</v>
      </c>
      <c r="F1809" t="s">
        <v>117</v>
      </c>
      <c r="G1809" t="s">
        <v>53</v>
      </c>
      <c r="H1809" s="2" t="s">
        <v>256</v>
      </c>
      <c r="I1809" s="2"/>
      <c r="J1809"/>
    </row>
    <row r="1810" spans="1:10" hidden="1" x14ac:dyDescent="0.25">
      <c r="A1810" s="20" t="s">
        <v>44</v>
      </c>
      <c r="B1810" t="s">
        <v>128</v>
      </c>
      <c r="C1810">
        <v>2020</v>
      </c>
      <c r="D1810" t="s">
        <v>58</v>
      </c>
      <c r="E1810" t="s">
        <v>112</v>
      </c>
      <c r="F1810" t="s">
        <v>117</v>
      </c>
      <c r="G1810" t="s">
        <v>53</v>
      </c>
      <c r="H1810" s="2" t="s">
        <v>257</v>
      </c>
      <c r="I1810" s="2"/>
      <c r="J1810" s="3">
        <v>3987581</v>
      </c>
    </row>
    <row r="1811" spans="1:10" hidden="1" x14ac:dyDescent="0.25">
      <c r="A1811" s="20" t="s">
        <v>44</v>
      </c>
      <c r="B1811" t="s">
        <v>128</v>
      </c>
      <c r="C1811">
        <v>2020</v>
      </c>
      <c r="D1811" t="s">
        <v>58</v>
      </c>
      <c r="E1811" t="s">
        <v>112</v>
      </c>
      <c r="F1811" t="s">
        <v>117</v>
      </c>
      <c r="G1811" t="s">
        <v>53</v>
      </c>
      <c r="H1811" s="2" t="s">
        <v>258</v>
      </c>
      <c r="I1811" s="2"/>
      <c r="J1811"/>
    </row>
    <row r="1812" spans="1:10" hidden="1" x14ac:dyDescent="0.25">
      <c r="A1812" s="20" t="s">
        <v>44</v>
      </c>
      <c r="B1812" t="s">
        <v>128</v>
      </c>
      <c r="C1812">
        <v>2020</v>
      </c>
      <c r="D1812" t="s">
        <v>58</v>
      </c>
      <c r="E1812" t="s">
        <v>112</v>
      </c>
      <c r="F1812" t="s">
        <v>117</v>
      </c>
      <c r="G1812" t="s">
        <v>53</v>
      </c>
      <c r="H1812" s="2" t="s">
        <v>259</v>
      </c>
      <c r="I1812" s="2"/>
      <c r="J1812" s="3">
        <v>280000</v>
      </c>
    </row>
    <row r="1813" spans="1:10" hidden="1" x14ac:dyDescent="0.25">
      <c r="A1813" s="20" t="s">
        <v>44</v>
      </c>
      <c r="B1813" t="s">
        <v>128</v>
      </c>
      <c r="C1813">
        <v>2020</v>
      </c>
      <c r="D1813" t="s">
        <v>58</v>
      </c>
      <c r="E1813" t="s">
        <v>112</v>
      </c>
      <c r="F1813" t="s">
        <v>117</v>
      </c>
      <c r="G1813" t="s">
        <v>318</v>
      </c>
      <c r="H1813" t="s">
        <v>180</v>
      </c>
      <c r="J1813" s="3">
        <v>178600</v>
      </c>
    </row>
    <row r="1814" spans="1:10" hidden="1" x14ac:dyDescent="0.25">
      <c r="A1814" s="20" t="s">
        <v>44</v>
      </c>
      <c r="B1814" t="s">
        <v>128</v>
      </c>
      <c r="C1814">
        <v>2020</v>
      </c>
      <c r="D1814" t="s">
        <v>58</v>
      </c>
      <c r="E1814" t="s">
        <v>112</v>
      </c>
      <c r="F1814" t="s">
        <v>117</v>
      </c>
      <c r="G1814" t="s">
        <v>319</v>
      </c>
      <c r="H1814" t="s">
        <v>181</v>
      </c>
      <c r="J1814"/>
    </row>
    <row r="1815" spans="1:10" hidden="1" x14ac:dyDescent="0.25">
      <c r="A1815" s="57" t="s">
        <v>44</v>
      </c>
      <c r="B1815" t="s">
        <v>129</v>
      </c>
      <c r="C1815">
        <v>2020</v>
      </c>
      <c r="D1815" t="s">
        <v>58</v>
      </c>
      <c r="E1815" t="s">
        <v>52</v>
      </c>
      <c r="F1815" t="s">
        <v>142</v>
      </c>
      <c r="G1815" t="s">
        <v>206</v>
      </c>
      <c r="H1815" t="s">
        <v>210</v>
      </c>
      <c r="J1815" s="61">
        <v>18996192</v>
      </c>
    </row>
    <row r="1816" spans="1:10" hidden="1" x14ac:dyDescent="0.25">
      <c r="A1816" s="20" t="s">
        <v>44</v>
      </c>
      <c r="B1816" t="s">
        <v>129</v>
      </c>
      <c r="C1816">
        <v>2020</v>
      </c>
      <c r="D1816" t="s">
        <v>58</v>
      </c>
      <c r="E1816" t="s">
        <v>52</v>
      </c>
      <c r="F1816" t="s">
        <v>152</v>
      </c>
      <c r="G1816" t="s">
        <v>149</v>
      </c>
      <c r="H1816" t="s">
        <v>211</v>
      </c>
      <c r="J1816"/>
    </row>
    <row r="1817" spans="1:10" hidden="1" x14ac:dyDescent="0.25">
      <c r="A1817" s="20" t="s">
        <v>44</v>
      </c>
      <c r="B1817" t="s">
        <v>129</v>
      </c>
      <c r="C1817">
        <v>2020</v>
      </c>
      <c r="D1817" t="s">
        <v>58</v>
      </c>
      <c r="E1817" t="s">
        <v>52</v>
      </c>
      <c r="F1817" t="s">
        <v>152</v>
      </c>
      <c r="G1817" t="s">
        <v>213</v>
      </c>
      <c r="H1817" t="s">
        <v>214</v>
      </c>
      <c r="J1817"/>
    </row>
    <row r="1818" spans="1:10" hidden="1" x14ac:dyDescent="0.25">
      <c r="A1818" s="20" t="s">
        <v>44</v>
      </c>
      <c r="B1818" t="s">
        <v>129</v>
      </c>
      <c r="C1818">
        <v>2020</v>
      </c>
      <c r="D1818" t="s">
        <v>58</v>
      </c>
      <c r="E1818" t="s">
        <v>52</v>
      </c>
      <c r="F1818" t="s">
        <v>152</v>
      </c>
      <c r="G1818" t="s">
        <v>217</v>
      </c>
      <c r="H1818" t="s">
        <v>218</v>
      </c>
      <c r="J1818"/>
    </row>
    <row r="1819" spans="1:10" hidden="1" x14ac:dyDescent="0.25">
      <c r="A1819" s="20" t="s">
        <v>44</v>
      </c>
      <c r="B1819" t="s">
        <v>129</v>
      </c>
      <c r="C1819">
        <v>2020</v>
      </c>
      <c r="D1819" t="s">
        <v>58</v>
      </c>
      <c r="E1819" t="s">
        <v>52</v>
      </c>
      <c r="F1819" t="s">
        <v>142</v>
      </c>
      <c r="H1819" t="s">
        <v>224</v>
      </c>
      <c r="J1819"/>
    </row>
    <row r="1820" spans="1:10" hidden="1" x14ac:dyDescent="0.25">
      <c r="A1820" s="20" t="s">
        <v>44</v>
      </c>
      <c r="B1820" t="s">
        <v>129</v>
      </c>
      <c r="C1820">
        <v>2020</v>
      </c>
      <c r="D1820" t="s">
        <v>58</v>
      </c>
      <c r="E1820" t="s">
        <v>52</v>
      </c>
      <c r="F1820" t="s">
        <v>142</v>
      </c>
      <c r="H1820" t="s">
        <v>269</v>
      </c>
      <c r="J1820" s="3"/>
    </row>
    <row r="1821" spans="1:10" hidden="1" x14ac:dyDescent="0.25">
      <c r="A1821" s="20" t="s">
        <v>44</v>
      </c>
      <c r="B1821" t="s">
        <v>129</v>
      </c>
      <c r="C1821">
        <v>2020</v>
      </c>
      <c r="D1821" t="s">
        <v>58</v>
      </c>
      <c r="E1821" t="s">
        <v>52</v>
      </c>
      <c r="F1821" t="s">
        <v>152</v>
      </c>
      <c r="G1821" t="s">
        <v>270</v>
      </c>
      <c r="H1821" t="s">
        <v>271</v>
      </c>
      <c r="J1821" s="3"/>
    </row>
    <row r="1822" spans="1:10" hidden="1" x14ac:dyDescent="0.25">
      <c r="A1822" s="20" t="s">
        <v>44</v>
      </c>
      <c r="B1822" t="s">
        <v>129</v>
      </c>
      <c r="C1822">
        <v>2020</v>
      </c>
      <c r="D1822" t="s">
        <v>58</v>
      </c>
      <c r="E1822" t="s">
        <v>45</v>
      </c>
      <c r="F1822" t="s">
        <v>46</v>
      </c>
      <c r="G1822" t="s">
        <v>54</v>
      </c>
      <c r="H1822" t="s">
        <v>11</v>
      </c>
      <c r="J1822" s="3">
        <v>880000</v>
      </c>
    </row>
    <row r="1823" spans="1:10" hidden="1" x14ac:dyDescent="0.25">
      <c r="A1823" s="20" t="s">
        <v>44</v>
      </c>
      <c r="B1823" t="s">
        <v>129</v>
      </c>
      <c r="C1823">
        <v>2020</v>
      </c>
      <c r="D1823" t="s">
        <v>58</v>
      </c>
      <c r="E1823" t="s">
        <v>45</v>
      </c>
      <c r="F1823" t="s">
        <v>46</v>
      </c>
      <c r="G1823" t="s">
        <v>54</v>
      </c>
      <c r="H1823" t="s">
        <v>12</v>
      </c>
      <c r="J1823" s="3">
        <v>102854</v>
      </c>
    </row>
    <row r="1824" spans="1:10" hidden="1" x14ac:dyDescent="0.25">
      <c r="A1824" s="20" t="s">
        <v>44</v>
      </c>
      <c r="B1824" t="s">
        <v>129</v>
      </c>
      <c r="C1824">
        <v>2020</v>
      </c>
      <c r="D1824" t="s">
        <v>58</v>
      </c>
      <c r="E1824" t="s">
        <v>45</v>
      </c>
      <c r="F1824" t="s">
        <v>46</v>
      </c>
      <c r="G1824" t="s">
        <v>54</v>
      </c>
      <c r="H1824" t="s">
        <v>13</v>
      </c>
      <c r="J1824" s="3">
        <v>81872</v>
      </c>
    </row>
    <row r="1825" spans="1:10" hidden="1" x14ac:dyDescent="0.25">
      <c r="A1825" s="20" t="s">
        <v>44</v>
      </c>
      <c r="B1825" t="s">
        <v>129</v>
      </c>
      <c r="C1825">
        <v>2020</v>
      </c>
      <c r="D1825" t="s">
        <v>58</v>
      </c>
      <c r="E1825" t="s">
        <v>45</v>
      </c>
      <c r="F1825" t="s">
        <v>46</v>
      </c>
      <c r="G1825" t="s">
        <v>54</v>
      </c>
      <c r="H1825" t="s">
        <v>14</v>
      </c>
      <c r="J1825" s="3">
        <v>9825</v>
      </c>
    </row>
    <row r="1826" spans="1:10" hidden="1" x14ac:dyDescent="0.25">
      <c r="A1826" s="20" t="s">
        <v>44</v>
      </c>
      <c r="B1826" t="s">
        <v>129</v>
      </c>
      <c r="C1826">
        <v>2020</v>
      </c>
      <c r="D1826" t="s">
        <v>58</v>
      </c>
      <c r="E1826" t="s">
        <v>45</v>
      </c>
      <c r="F1826" t="s">
        <v>46</v>
      </c>
      <c r="G1826" t="s">
        <v>54</v>
      </c>
      <c r="H1826" t="s">
        <v>15</v>
      </c>
      <c r="J1826" s="3">
        <v>81872</v>
      </c>
    </row>
    <row r="1827" spans="1:10" hidden="1" x14ac:dyDescent="0.25">
      <c r="A1827" s="20" t="s">
        <v>44</v>
      </c>
      <c r="B1827" t="s">
        <v>129</v>
      </c>
      <c r="C1827">
        <v>2020</v>
      </c>
      <c r="D1827" t="s">
        <v>58</v>
      </c>
      <c r="E1827" t="s">
        <v>45</v>
      </c>
      <c r="F1827" t="s">
        <v>46</v>
      </c>
      <c r="G1827" t="s">
        <v>54</v>
      </c>
      <c r="H1827" t="s">
        <v>16</v>
      </c>
      <c r="J1827" s="3">
        <v>36696</v>
      </c>
    </row>
    <row r="1828" spans="1:10" hidden="1" x14ac:dyDescent="0.25">
      <c r="A1828" s="20" t="s">
        <v>44</v>
      </c>
      <c r="B1828" t="s">
        <v>129</v>
      </c>
      <c r="C1828">
        <v>2020</v>
      </c>
      <c r="D1828" t="s">
        <v>58</v>
      </c>
      <c r="E1828" t="s">
        <v>45</v>
      </c>
      <c r="F1828" t="s">
        <v>46</v>
      </c>
      <c r="G1828" t="s">
        <v>54</v>
      </c>
      <c r="H1828" t="s">
        <v>17</v>
      </c>
      <c r="J1828" s="3">
        <v>584000</v>
      </c>
    </row>
    <row r="1829" spans="1:10" hidden="1" x14ac:dyDescent="0.25">
      <c r="A1829" s="20" t="s">
        <v>44</v>
      </c>
      <c r="B1829" t="s">
        <v>129</v>
      </c>
      <c r="C1829">
        <v>2020</v>
      </c>
      <c r="D1829" t="s">
        <v>58</v>
      </c>
      <c r="E1829" t="s">
        <v>45</v>
      </c>
      <c r="F1829" t="s">
        <v>46</v>
      </c>
      <c r="G1829" t="s">
        <v>54</v>
      </c>
      <c r="H1829" t="s">
        <v>195</v>
      </c>
      <c r="J1829"/>
    </row>
    <row r="1830" spans="1:10" hidden="1" x14ac:dyDescent="0.25">
      <c r="A1830" s="20" t="s">
        <v>44</v>
      </c>
      <c r="B1830" t="s">
        <v>129</v>
      </c>
      <c r="C1830">
        <v>2020</v>
      </c>
      <c r="D1830" t="s">
        <v>58</v>
      </c>
      <c r="E1830" t="s">
        <v>45</v>
      </c>
      <c r="F1830" t="s">
        <v>46</v>
      </c>
      <c r="G1830" t="s">
        <v>54</v>
      </c>
      <c r="H1830" t="s">
        <v>18</v>
      </c>
      <c r="J1830" s="3">
        <v>4594</v>
      </c>
    </row>
    <row r="1831" spans="1:10" hidden="1" x14ac:dyDescent="0.25">
      <c r="A1831" s="20" t="s">
        <v>44</v>
      </c>
      <c r="B1831" t="s">
        <v>129</v>
      </c>
      <c r="C1831">
        <v>2020</v>
      </c>
      <c r="D1831" t="s">
        <v>58</v>
      </c>
      <c r="E1831" t="s">
        <v>45</v>
      </c>
      <c r="F1831" t="s">
        <v>46</v>
      </c>
      <c r="G1831" t="s">
        <v>54</v>
      </c>
      <c r="H1831" t="s">
        <v>19</v>
      </c>
      <c r="J1831" s="3">
        <v>105600</v>
      </c>
    </row>
    <row r="1832" spans="1:10" hidden="1" x14ac:dyDescent="0.25">
      <c r="A1832" s="20" t="s">
        <v>44</v>
      </c>
      <c r="B1832" t="s">
        <v>129</v>
      </c>
      <c r="C1832">
        <v>2020</v>
      </c>
      <c r="D1832" t="s">
        <v>58</v>
      </c>
      <c r="E1832" t="s">
        <v>45</v>
      </c>
      <c r="F1832" t="s">
        <v>46</v>
      </c>
      <c r="G1832" t="s">
        <v>54</v>
      </c>
      <c r="H1832" t="s">
        <v>20</v>
      </c>
      <c r="J1832" s="3">
        <v>35200</v>
      </c>
    </row>
    <row r="1833" spans="1:10" hidden="1" x14ac:dyDescent="0.25">
      <c r="A1833" s="20" t="s">
        <v>44</v>
      </c>
      <c r="B1833" t="s">
        <v>129</v>
      </c>
      <c r="C1833">
        <v>2020</v>
      </c>
      <c r="D1833" t="s">
        <v>58</v>
      </c>
      <c r="E1833" t="s">
        <v>45</v>
      </c>
      <c r="F1833" t="s">
        <v>46</v>
      </c>
      <c r="G1833" t="s">
        <v>118</v>
      </c>
      <c r="H1833" t="s">
        <v>119</v>
      </c>
      <c r="J1833" s="3">
        <v>414058</v>
      </c>
    </row>
    <row r="1834" spans="1:10" hidden="1" x14ac:dyDescent="0.25">
      <c r="A1834" s="20" t="s">
        <v>44</v>
      </c>
      <c r="B1834" t="s">
        <v>129</v>
      </c>
      <c r="C1834">
        <v>2020</v>
      </c>
      <c r="D1834" t="s">
        <v>58</v>
      </c>
      <c r="E1834" t="s">
        <v>45</v>
      </c>
      <c r="F1834" t="s">
        <v>46</v>
      </c>
      <c r="G1834" t="s">
        <v>109</v>
      </c>
      <c r="H1834" t="s">
        <v>219</v>
      </c>
      <c r="J1834"/>
    </row>
    <row r="1835" spans="1:10" hidden="1" x14ac:dyDescent="0.25">
      <c r="A1835" s="20" t="s">
        <v>44</v>
      </c>
      <c r="B1835" t="s">
        <v>129</v>
      </c>
      <c r="C1835">
        <v>2020</v>
      </c>
      <c r="D1835" t="s">
        <v>58</v>
      </c>
      <c r="E1835" t="s">
        <v>45</v>
      </c>
      <c r="F1835" t="s">
        <v>46</v>
      </c>
      <c r="G1835" t="s">
        <v>109</v>
      </c>
      <c r="H1835" s="2" t="s">
        <v>267</v>
      </c>
      <c r="I1835" s="2"/>
      <c r="J1835"/>
    </row>
    <row r="1836" spans="1:10" hidden="1" x14ac:dyDescent="0.25">
      <c r="A1836" s="20" t="s">
        <v>44</v>
      </c>
      <c r="B1836" t="s">
        <v>129</v>
      </c>
      <c r="C1836">
        <v>2020</v>
      </c>
      <c r="D1836" t="s">
        <v>58</v>
      </c>
      <c r="E1836" t="s">
        <v>45</v>
      </c>
      <c r="F1836" t="s">
        <v>46</v>
      </c>
      <c r="G1836" t="s">
        <v>109</v>
      </c>
      <c r="H1836" t="s">
        <v>220</v>
      </c>
      <c r="J1836" s="3">
        <v>100</v>
      </c>
    </row>
    <row r="1837" spans="1:10" hidden="1" x14ac:dyDescent="0.25">
      <c r="A1837" s="20" t="s">
        <v>44</v>
      </c>
      <c r="B1837" t="s">
        <v>129</v>
      </c>
      <c r="C1837">
        <v>2020</v>
      </c>
      <c r="D1837" t="s">
        <v>58</v>
      </c>
      <c r="E1837" t="s">
        <v>45</v>
      </c>
      <c r="F1837" t="s">
        <v>46</v>
      </c>
      <c r="G1837" t="s">
        <v>109</v>
      </c>
      <c r="H1837" t="s">
        <v>260</v>
      </c>
      <c r="J1837"/>
    </row>
    <row r="1838" spans="1:10" hidden="1" x14ac:dyDescent="0.25">
      <c r="A1838" s="20" t="s">
        <v>44</v>
      </c>
      <c r="B1838" t="s">
        <v>129</v>
      </c>
      <c r="C1838">
        <v>2020</v>
      </c>
      <c r="D1838" t="s">
        <v>58</v>
      </c>
      <c r="E1838" t="s">
        <v>45</v>
      </c>
      <c r="F1838" t="s">
        <v>46</v>
      </c>
      <c r="G1838" t="s">
        <v>55</v>
      </c>
      <c r="H1838" t="s">
        <v>22</v>
      </c>
      <c r="J1838" s="3">
        <v>829016</v>
      </c>
    </row>
    <row r="1839" spans="1:10" hidden="1" x14ac:dyDescent="0.25">
      <c r="A1839" s="20" t="s">
        <v>44</v>
      </c>
      <c r="B1839" t="s">
        <v>129</v>
      </c>
      <c r="C1839">
        <v>2020</v>
      </c>
      <c r="D1839" t="s">
        <v>58</v>
      </c>
      <c r="E1839" t="s">
        <v>45</v>
      </c>
      <c r="F1839" t="s">
        <v>46</v>
      </c>
      <c r="G1839" t="s">
        <v>47</v>
      </c>
      <c r="H1839" t="s">
        <v>238</v>
      </c>
      <c r="J1839"/>
    </row>
    <row r="1840" spans="1:10" hidden="1" x14ac:dyDescent="0.25">
      <c r="A1840" s="20" t="s">
        <v>44</v>
      </c>
      <c r="B1840" t="s">
        <v>129</v>
      </c>
      <c r="C1840">
        <v>2020</v>
      </c>
      <c r="D1840" t="s">
        <v>58</v>
      </c>
      <c r="E1840" t="s">
        <v>45</v>
      </c>
      <c r="F1840" t="s">
        <v>46</v>
      </c>
      <c r="G1840" t="s">
        <v>47</v>
      </c>
      <c r="H1840" t="s">
        <v>239</v>
      </c>
      <c r="J1840" s="3">
        <v>319980</v>
      </c>
    </row>
    <row r="1841" spans="1:10" hidden="1" x14ac:dyDescent="0.25">
      <c r="A1841" s="20" t="s">
        <v>44</v>
      </c>
      <c r="B1841" t="s">
        <v>129</v>
      </c>
      <c r="C1841">
        <v>2020</v>
      </c>
      <c r="D1841" t="s">
        <v>58</v>
      </c>
      <c r="E1841" t="s">
        <v>45</v>
      </c>
      <c r="F1841" t="s">
        <v>46</v>
      </c>
      <c r="G1841" t="s">
        <v>47</v>
      </c>
      <c r="H1841" t="s">
        <v>243</v>
      </c>
      <c r="J1841" s="3">
        <v>150283</v>
      </c>
    </row>
    <row r="1842" spans="1:10" hidden="1" x14ac:dyDescent="0.25">
      <c r="A1842" s="20" t="s">
        <v>44</v>
      </c>
      <c r="B1842" t="s">
        <v>129</v>
      </c>
      <c r="C1842">
        <v>2020</v>
      </c>
      <c r="D1842" t="s">
        <v>58</v>
      </c>
      <c r="E1842" t="s">
        <v>45</v>
      </c>
      <c r="F1842" t="s">
        <v>46</v>
      </c>
      <c r="G1842" t="s">
        <v>182</v>
      </c>
      <c r="H1842" t="s">
        <v>240</v>
      </c>
      <c r="J1842"/>
    </row>
    <row r="1843" spans="1:10" hidden="1" x14ac:dyDescent="0.25">
      <c r="A1843" s="20" t="s">
        <v>44</v>
      </c>
      <c r="B1843" t="s">
        <v>129</v>
      </c>
      <c r="C1843">
        <v>2020</v>
      </c>
      <c r="D1843" t="s">
        <v>58</v>
      </c>
      <c r="E1843" t="s">
        <v>45</v>
      </c>
      <c r="F1843" t="s">
        <v>46</v>
      </c>
      <c r="G1843" t="s">
        <v>182</v>
      </c>
      <c r="H1843" t="s">
        <v>241</v>
      </c>
      <c r="J1843"/>
    </row>
    <row r="1844" spans="1:10" hidden="1" x14ac:dyDescent="0.25">
      <c r="A1844" s="20" t="s">
        <v>44</v>
      </c>
      <c r="B1844" t="s">
        <v>129</v>
      </c>
      <c r="C1844">
        <v>2020</v>
      </c>
      <c r="D1844" t="s">
        <v>58</v>
      </c>
      <c r="E1844" t="s">
        <v>45</v>
      </c>
      <c r="F1844" t="s">
        <v>46</v>
      </c>
      <c r="G1844" t="s">
        <v>182</v>
      </c>
      <c r="H1844" t="s">
        <v>242</v>
      </c>
      <c r="J1844"/>
    </row>
    <row r="1845" spans="1:10" hidden="1" x14ac:dyDescent="0.25">
      <c r="A1845" s="20" t="s">
        <v>44</v>
      </c>
      <c r="B1845" t="s">
        <v>129</v>
      </c>
      <c r="C1845">
        <v>2020</v>
      </c>
      <c r="D1845" t="s">
        <v>58</v>
      </c>
      <c r="E1845" t="s">
        <v>45</v>
      </c>
      <c r="F1845" t="s">
        <v>46</v>
      </c>
      <c r="G1845" t="s">
        <v>182</v>
      </c>
      <c r="H1845" t="s">
        <v>243</v>
      </c>
      <c r="J1845"/>
    </row>
    <row r="1846" spans="1:10" hidden="1" x14ac:dyDescent="0.25">
      <c r="A1846" s="20" t="s">
        <v>44</v>
      </c>
      <c r="B1846" t="s">
        <v>129</v>
      </c>
      <c r="C1846">
        <v>2020</v>
      </c>
      <c r="D1846" t="s">
        <v>58</v>
      </c>
      <c r="E1846" t="s">
        <v>45</v>
      </c>
      <c r="F1846" t="s">
        <v>46</v>
      </c>
      <c r="G1846" t="s">
        <v>253</v>
      </c>
      <c r="H1846" s="2" t="s">
        <v>266</v>
      </c>
      <c r="I1846" s="2"/>
      <c r="J1846"/>
    </row>
    <row r="1847" spans="1:10" hidden="1" x14ac:dyDescent="0.25">
      <c r="A1847" s="20" t="s">
        <v>44</v>
      </c>
      <c r="B1847" t="s">
        <v>129</v>
      </c>
      <c r="C1847">
        <v>2020</v>
      </c>
      <c r="D1847" t="s">
        <v>58</v>
      </c>
      <c r="E1847" t="s">
        <v>45</v>
      </c>
      <c r="F1847" t="s">
        <v>46</v>
      </c>
      <c r="G1847" t="s">
        <v>221</v>
      </c>
      <c r="H1847" s="2" t="s">
        <v>245</v>
      </c>
      <c r="I1847" s="2"/>
      <c r="J1847"/>
    </row>
    <row r="1848" spans="1:10" hidden="1" x14ac:dyDescent="0.25">
      <c r="A1848" s="20" t="s">
        <v>44</v>
      </c>
      <c r="B1848" t="s">
        <v>129</v>
      </c>
      <c r="C1848">
        <v>2020</v>
      </c>
      <c r="D1848" t="s">
        <v>58</v>
      </c>
      <c r="E1848" t="s">
        <v>45</v>
      </c>
      <c r="F1848" t="s">
        <v>46</v>
      </c>
      <c r="G1848" t="s">
        <v>272</v>
      </c>
      <c r="H1848" s="2" t="s">
        <v>273</v>
      </c>
      <c r="I1848" s="2"/>
      <c r="J1848" s="3">
        <v>0</v>
      </c>
    </row>
    <row r="1849" spans="1:10" hidden="1" x14ac:dyDescent="0.25">
      <c r="A1849" s="20" t="s">
        <v>44</v>
      </c>
      <c r="B1849" t="s">
        <v>129</v>
      </c>
      <c r="C1849">
        <v>2020</v>
      </c>
      <c r="D1849" t="s">
        <v>58</v>
      </c>
      <c r="E1849" t="s">
        <v>45</v>
      </c>
      <c r="F1849" t="s">
        <v>46</v>
      </c>
      <c r="G1849" t="s">
        <v>49</v>
      </c>
      <c r="H1849" s="2" t="s">
        <v>246</v>
      </c>
      <c r="I1849" s="2"/>
      <c r="J1849" s="3">
        <v>238000</v>
      </c>
    </row>
    <row r="1850" spans="1:10" hidden="1" x14ac:dyDescent="0.25">
      <c r="A1850" s="20" t="s">
        <v>44</v>
      </c>
      <c r="B1850" t="s">
        <v>129</v>
      </c>
      <c r="C1850">
        <v>2020</v>
      </c>
      <c r="D1850" t="s">
        <v>58</v>
      </c>
      <c r="E1850" t="s">
        <v>45</v>
      </c>
      <c r="F1850" t="s">
        <v>46</v>
      </c>
      <c r="G1850" t="s">
        <v>49</v>
      </c>
      <c r="H1850" s="2" t="s">
        <v>247</v>
      </c>
      <c r="I1850" s="2"/>
      <c r="J1850" s="3">
        <v>45933.33</v>
      </c>
    </row>
    <row r="1851" spans="1:10" hidden="1" x14ac:dyDescent="0.25">
      <c r="A1851" s="20" t="s">
        <v>44</v>
      </c>
      <c r="B1851" t="s">
        <v>129</v>
      </c>
      <c r="C1851">
        <v>2020</v>
      </c>
      <c r="D1851" t="s">
        <v>58</v>
      </c>
      <c r="E1851" t="s">
        <v>45</v>
      </c>
      <c r="F1851" t="s">
        <v>46</v>
      </c>
      <c r="G1851" t="s">
        <v>49</v>
      </c>
      <c r="H1851" s="2" t="s">
        <v>248</v>
      </c>
      <c r="I1851" s="2"/>
      <c r="J1851"/>
    </row>
    <row r="1852" spans="1:10" hidden="1" x14ac:dyDescent="0.25">
      <c r="A1852" s="20" t="s">
        <v>44</v>
      </c>
      <c r="B1852" t="s">
        <v>129</v>
      </c>
      <c r="C1852">
        <v>2020</v>
      </c>
      <c r="D1852" t="s">
        <v>58</v>
      </c>
      <c r="E1852" t="s">
        <v>45</v>
      </c>
      <c r="F1852" t="s">
        <v>46</v>
      </c>
      <c r="G1852" t="s">
        <v>49</v>
      </c>
      <c r="H1852" s="2" t="s">
        <v>249</v>
      </c>
      <c r="I1852" s="2"/>
      <c r="J1852"/>
    </row>
    <row r="1853" spans="1:10" hidden="1" x14ac:dyDescent="0.25">
      <c r="A1853" s="20" t="s">
        <v>44</v>
      </c>
      <c r="B1853" t="s">
        <v>129</v>
      </c>
      <c r="C1853">
        <v>2020</v>
      </c>
      <c r="D1853" t="s">
        <v>58</v>
      </c>
      <c r="E1853" t="s">
        <v>45</v>
      </c>
      <c r="F1853" t="s">
        <v>46</v>
      </c>
      <c r="G1853" t="s">
        <v>49</v>
      </c>
      <c r="H1853" s="2" t="s">
        <v>250</v>
      </c>
      <c r="I1853" s="2"/>
      <c r="J1853" s="3">
        <v>25600</v>
      </c>
    </row>
    <row r="1854" spans="1:10" hidden="1" x14ac:dyDescent="0.25">
      <c r="A1854" s="20" t="s">
        <v>44</v>
      </c>
      <c r="B1854" t="s">
        <v>129</v>
      </c>
      <c r="C1854">
        <v>2020</v>
      </c>
      <c r="D1854" t="s">
        <v>58</v>
      </c>
      <c r="E1854" t="s">
        <v>45</v>
      </c>
      <c r="F1854" t="s">
        <v>46</v>
      </c>
      <c r="G1854" t="s">
        <v>49</v>
      </c>
      <c r="H1854" s="2" t="s">
        <v>251</v>
      </c>
      <c r="I1854" s="2"/>
      <c r="J1854"/>
    </row>
    <row r="1855" spans="1:10" hidden="1" x14ac:dyDescent="0.25">
      <c r="A1855" s="20" t="s">
        <v>44</v>
      </c>
      <c r="B1855" t="s">
        <v>129</v>
      </c>
      <c r="C1855">
        <v>2020</v>
      </c>
      <c r="D1855" t="s">
        <v>58</v>
      </c>
      <c r="E1855" t="s">
        <v>45</v>
      </c>
      <c r="F1855" t="s">
        <v>46</v>
      </c>
      <c r="G1855" t="s">
        <v>49</v>
      </c>
      <c r="H1855" s="2" t="s">
        <v>252</v>
      </c>
      <c r="I1855" s="2"/>
      <c r="J1855"/>
    </row>
    <row r="1856" spans="1:10" hidden="1" x14ac:dyDescent="0.25">
      <c r="A1856" s="20" t="s">
        <v>44</v>
      </c>
      <c r="B1856" t="s">
        <v>129</v>
      </c>
      <c r="C1856">
        <v>2020</v>
      </c>
      <c r="D1856" t="s">
        <v>58</v>
      </c>
      <c r="E1856" t="s">
        <v>45</v>
      </c>
      <c r="F1856" t="s">
        <v>50</v>
      </c>
      <c r="G1856" t="s">
        <v>56</v>
      </c>
      <c r="H1856" t="s">
        <v>124</v>
      </c>
      <c r="J1856" s="3">
        <v>67040</v>
      </c>
    </row>
    <row r="1857" spans="1:10" hidden="1" x14ac:dyDescent="0.25">
      <c r="A1857" s="20" t="s">
        <v>44</v>
      </c>
      <c r="B1857" t="s">
        <v>129</v>
      </c>
      <c r="C1857">
        <v>2020</v>
      </c>
      <c r="D1857" t="s">
        <v>58</v>
      </c>
      <c r="E1857" t="s">
        <v>45</v>
      </c>
      <c r="F1857" t="s">
        <v>50</v>
      </c>
      <c r="G1857" t="s">
        <v>56</v>
      </c>
      <c r="H1857" t="s">
        <v>98</v>
      </c>
      <c r="J1857" s="3">
        <v>77197.45</v>
      </c>
    </row>
    <row r="1858" spans="1:10" hidden="1" x14ac:dyDescent="0.25">
      <c r="A1858" s="20" t="s">
        <v>44</v>
      </c>
      <c r="B1858" t="s">
        <v>129</v>
      </c>
      <c r="C1858">
        <v>2020</v>
      </c>
      <c r="D1858" t="s">
        <v>58</v>
      </c>
      <c r="E1858" t="s">
        <v>45</v>
      </c>
      <c r="F1858" t="s">
        <v>50</v>
      </c>
      <c r="G1858" t="s">
        <v>56</v>
      </c>
      <c r="H1858" t="s">
        <v>265</v>
      </c>
      <c r="J1858"/>
    </row>
    <row r="1859" spans="1:10" hidden="1" x14ac:dyDescent="0.25">
      <c r="A1859" s="20" t="s">
        <v>44</v>
      </c>
      <c r="B1859" t="s">
        <v>129</v>
      </c>
      <c r="C1859">
        <v>2020</v>
      </c>
      <c r="D1859" t="s">
        <v>58</v>
      </c>
      <c r="E1859" t="s">
        <v>45</v>
      </c>
      <c r="F1859" t="s">
        <v>50</v>
      </c>
      <c r="G1859" t="s">
        <v>56</v>
      </c>
      <c r="H1859" t="s">
        <v>193</v>
      </c>
      <c r="J1859"/>
    </row>
    <row r="1860" spans="1:10" hidden="1" x14ac:dyDescent="0.25">
      <c r="A1860" s="20" t="s">
        <v>44</v>
      </c>
      <c r="B1860" t="s">
        <v>129</v>
      </c>
      <c r="C1860">
        <v>2020</v>
      </c>
      <c r="D1860" t="s">
        <v>58</v>
      </c>
      <c r="E1860" t="s">
        <v>45</v>
      </c>
      <c r="F1860" t="s">
        <v>50</v>
      </c>
      <c r="G1860" t="s">
        <v>101</v>
      </c>
      <c r="H1860" t="s">
        <v>99</v>
      </c>
      <c r="J1860" s="3">
        <v>63356.08</v>
      </c>
    </row>
    <row r="1861" spans="1:10" hidden="1" x14ac:dyDescent="0.25">
      <c r="A1861" s="20" t="s">
        <v>44</v>
      </c>
      <c r="B1861" t="s">
        <v>129</v>
      </c>
      <c r="C1861">
        <v>2020</v>
      </c>
      <c r="D1861" t="s">
        <v>58</v>
      </c>
      <c r="E1861" t="s">
        <v>45</v>
      </c>
      <c r="F1861" t="s">
        <v>50</v>
      </c>
      <c r="G1861" t="s">
        <v>101</v>
      </c>
      <c r="H1861" s="2" t="s">
        <v>255</v>
      </c>
      <c r="I1861" s="2"/>
      <c r="J1861" s="3">
        <v>6401</v>
      </c>
    </row>
    <row r="1862" spans="1:10" hidden="1" x14ac:dyDescent="0.25">
      <c r="A1862" s="20" t="s">
        <v>44</v>
      </c>
      <c r="B1862" t="s">
        <v>129</v>
      </c>
      <c r="C1862">
        <v>2020</v>
      </c>
      <c r="D1862" t="s">
        <v>58</v>
      </c>
      <c r="E1862" t="s">
        <v>45</v>
      </c>
      <c r="F1862" t="s">
        <v>50</v>
      </c>
      <c r="G1862" t="s">
        <v>101</v>
      </c>
      <c r="H1862" s="2" t="s">
        <v>254</v>
      </c>
      <c r="I1862" s="2"/>
      <c r="J1862"/>
    </row>
    <row r="1863" spans="1:10" hidden="1" x14ac:dyDescent="0.25">
      <c r="A1863" s="20" t="s">
        <v>44</v>
      </c>
      <c r="B1863" t="s">
        <v>129</v>
      </c>
      <c r="C1863">
        <v>2020</v>
      </c>
      <c r="D1863" t="s">
        <v>58</v>
      </c>
      <c r="E1863" t="s">
        <v>45</v>
      </c>
      <c r="F1863" t="s">
        <v>50</v>
      </c>
      <c r="G1863" t="s">
        <v>101</v>
      </c>
      <c r="H1863" s="2" t="s">
        <v>236</v>
      </c>
      <c r="I1863" s="2"/>
      <c r="J1863"/>
    </row>
    <row r="1864" spans="1:10" hidden="1" x14ac:dyDescent="0.25">
      <c r="A1864" s="20" t="s">
        <v>44</v>
      </c>
      <c r="B1864" t="s">
        <v>129</v>
      </c>
      <c r="C1864">
        <v>2020</v>
      </c>
      <c r="D1864" t="s">
        <v>58</v>
      </c>
      <c r="E1864" t="s">
        <v>45</v>
      </c>
      <c r="F1864" t="s">
        <v>50</v>
      </c>
      <c r="G1864" t="s">
        <v>101</v>
      </c>
      <c r="H1864" t="s">
        <v>30</v>
      </c>
      <c r="J1864" s="3">
        <v>173160</v>
      </c>
    </row>
    <row r="1865" spans="1:10" hidden="1" x14ac:dyDescent="0.25">
      <c r="A1865" s="20" t="s">
        <v>44</v>
      </c>
      <c r="B1865" t="s">
        <v>129</v>
      </c>
      <c r="C1865">
        <v>2020</v>
      </c>
      <c r="D1865" t="s">
        <v>58</v>
      </c>
      <c r="E1865" t="s">
        <v>112</v>
      </c>
      <c r="F1865" t="s">
        <v>117</v>
      </c>
      <c r="G1865" t="s">
        <v>53</v>
      </c>
      <c r="H1865" s="2" t="s">
        <v>256</v>
      </c>
      <c r="I1865" s="2"/>
      <c r="J1865" s="10">
        <f>+J1815*17%</f>
        <v>3229352.64</v>
      </c>
    </row>
    <row r="1866" spans="1:10" hidden="1" x14ac:dyDescent="0.25">
      <c r="A1866" s="20" t="s">
        <v>44</v>
      </c>
      <c r="B1866" t="s">
        <v>129</v>
      </c>
      <c r="C1866">
        <v>2020</v>
      </c>
      <c r="D1866" t="s">
        <v>58</v>
      </c>
      <c r="E1866" t="s">
        <v>112</v>
      </c>
      <c r="F1866" t="s">
        <v>117</v>
      </c>
      <c r="G1866" t="s">
        <v>53</v>
      </c>
      <c r="H1866" s="2" t="s">
        <v>257</v>
      </c>
      <c r="I1866" s="2"/>
      <c r="J1866" s="3"/>
    </row>
    <row r="1867" spans="1:10" hidden="1" x14ac:dyDescent="0.25">
      <c r="A1867" s="20" t="s">
        <v>44</v>
      </c>
      <c r="B1867" t="s">
        <v>129</v>
      </c>
      <c r="C1867">
        <v>2020</v>
      </c>
      <c r="D1867" t="s">
        <v>58</v>
      </c>
      <c r="E1867" t="s">
        <v>112</v>
      </c>
      <c r="F1867" t="s">
        <v>117</v>
      </c>
      <c r="G1867" t="s">
        <v>53</v>
      </c>
      <c r="H1867" s="2" t="s">
        <v>258</v>
      </c>
      <c r="I1867" s="2"/>
      <c r="J1867"/>
    </row>
    <row r="1868" spans="1:10" hidden="1" x14ac:dyDescent="0.25">
      <c r="A1868" s="20" t="s">
        <v>44</v>
      </c>
      <c r="B1868" t="s">
        <v>129</v>
      </c>
      <c r="C1868">
        <v>2020</v>
      </c>
      <c r="D1868" t="s">
        <v>58</v>
      </c>
      <c r="E1868" t="s">
        <v>112</v>
      </c>
      <c r="F1868" t="s">
        <v>117</v>
      </c>
      <c r="G1868" t="s">
        <v>53</v>
      </c>
      <c r="H1868" s="2" t="s">
        <v>259</v>
      </c>
      <c r="I1868" s="2"/>
      <c r="J1868" s="3"/>
    </row>
    <row r="1869" spans="1:10" hidden="1" x14ac:dyDescent="0.25">
      <c r="A1869" s="20" t="s">
        <v>44</v>
      </c>
      <c r="B1869" t="s">
        <v>129</v>
      </c>
      <c r="C1869">
        <v>2020</v>
      </c>
      <c r="D1869" t="s">
        <v>58</v>
      </c>
      <c r="E1869" t="s">
        <v>112</v>
      </c>
      <c r="F1869" t="s">
        <v>117</v>
      </c>
      <c r="G1869" t="s">
        <v>53</v>
      </c>
      <c r="H1869" t="s">
        <v>180</v>
      </c>
      <c r="J1869" s="3"/>
    </row>
    <row r="1870" spans="1:10" hidden="1" x14ac:dyDescent="0.25">
      <c r="A1870" s="20" t="s">
        <v>44</v>
      </c>
      <c r="B1870" t="s">
        <v>129</v>
      </c>
      <c r="C1870">
        <v>2020</v>
      </c>
      <c r="D1870" t="s">
        <v>58</v>
      </c>
      <c r="E1870" t="s">
        <v>112</v>
      </c>
      <c r="F1870" t="s">
        <v>117</v>
      </c>
      <c r="G1870" t="s">
        <v>53</v>
      </c>
      <c r="H1870" t="s">
        <v>181</v>
      </c>
      <c r="J1870"/>
    </row>
    <row r="1871" spans="1:10" hidden="1" x14ac:dyDescent="0.25">
      <c r="A1871" s="57" t="s">
        <v>51</v>
      </c>
      <c r="B1871" t="s">
        <v>128</v>
      </c>
      <c r="C1871">
        <v>2020</v>
      </c>
      <c r="D1871" t="s">
        <v>58</v>
      </c>
      <c r="E1871" t="s">
        <v>52</v>
      </c>
      <c r="F1871" t="s">
        <v>142</v>
      </c>
      <c r="G1871" t="s">
        <v>206</v>
      </c>
      <c r="H1871" t="s">
        <v>210</v>
      </c>
      <c r="J1871" s="3">
        <v>20746642.510000002</v>
      </c>
    </row>
    <row r="1872" spans="1:10" hidden="1" x14ac:dyDescent="0.25">
      <c r="A1872" s="20" t="s">
        <v>51</v>
      </c>
      <c r="B1872" t="s">
        <v>128</v>
      </c>
      <c r="C1872">
        <v>2020</v>
      </c>
      <c r="D1872" t="s">
        <v>58</v>
      </c>
      <c r="E1872" t="s">
        <v>52</v>
      </c>
      <c r="F1872" t="s">
        <v>152</v>
      </c>
      <c r="G1872" t="s">
        <v>149</v>
      </c>
      <c r="H1872" t="s">
        <v>211</v>
      </c>
      <c r="J1872" s="3">
        <v>-546.67999999999995</v>
      </c>
    </row>
    <row r="1873" spans="1:10" hidden="1" x14ac:dyDescent="0.25">
      <c r="A1873" s="20" t="s">
        <v>51</v>
      </c>
      <c r="B1873" t="s">
        <v>128</v>
      </c>
      <c r="C1873">
        <v>2020</v>
      </c>
      <c r="D1873" t="s">
        <v>58</v>
      </c>
      <c r="E1873" t="s">
        <v>52</v>
      </c>
      <c r="F1873" t="s">
        <v>152</v>
      </c>
      <c r="G1873" t="s">
        <v>213</v>
      </c>
      <c r="H1873" t="s">
        <v>214</v>
      </c>
      <c r="J1873"/>
    </row>
    <row r="1874" spans="1:10" hidden="1" x14ac:dyDescent="0.25">
      <c r="A1874" s="20" t="s">
        <v>51</v>
      </c>
      <c r="B1874" t="s">
        <v>128</v>
      </c>
      <c r="C1874">
        <v>2020</v>
      </c>
      <c r="D1874" t="s">
        <v>58</v>
      </c>
      <c r="E1874" t="s">
        <v>52</v>
      </c>
      <c r="F1874" t="s">
        <v>152</v>
      </c>
      <c r="G1874" t="s">
        <v>217</v>
      </c>
      <c r="H1874" t="s">
        <v>218</v>
      </c>
      <c r="J1874"/>
    </row>
    <row r="1875" spans="1:10" hidden="1" x14ac:dyDescent="0.25">
      <c r="A1875" s="20" t="s">
        <v>51</v>
      </c>
      <c r="B1875" t="s">
        <v>128</v>
      </c>
      <c r="C1875">
        <v>2020</v>
      </c>
      <c r="D1875" t="s">
        <v>58</v>
      </c>
      <c r="E1875" t="s">
        <v>52</v>
      </c>
      <c r="F1875" t="s">
        <v>142</v>
      </c>
      <c r="H1875" t="s">
        <v>224</v>
      </c>
      <c r="J1875"/>
    </row>
    <row r="1876" spans="1:10" hidden="1" x14ac:dyDescent="0.25">
      <c r="A1876" s="20" t="s">
        <v>51</v>
      </c>
      <c r="B1876" t="s">
        <v>128</v>
      </c>
      <c r="C1876">
        <v>2020</v>
      </c>
      <c r="D1876" t="s">
        <v>58</v>
      </c>
      <c r="E1876" t="s">
        <v>52</v>
      </c>
      <c r="F1876" t="s">
        <v>142</v>
      </c>
      <c r="H1876" t="s">
        <v>269</v>
      </c>
      <c r="J1876"/>
    </row>
    <row r="1877" spans="1:10" hidden="1" x14ac:dyDescent="0.25">
      <c r="A1877" s="20" t="s">
        <v>51</v>
      </c>
      <c r="B1877" t="s">
        <v>128</v>
      </c>
      <c r="C1877">
        <v>2020</v>
      </c>
      <c r="D1877" t="s">
        <v>58</v>
      </c>
      <c r="E1877" t="s">
        <v>52</v>
      </c>
      <c r="F1877" t="s">
        <v>142</v>
      </c>
      <c r="G1877" t="s">
        <v>270</v>
      </c>
      <c r="H1877" t="s">
        <v>271</v>
      </c>
      <c r="J1877" s="3">
        <v>19000</v>
      </c>
    </row>
    <row r="1878" spans="1:10" hidden="1" x14ac:dyDescent="0.25">
      <c r="A1878" s="20" t="s">
        <v>51</v>
      </c>
      <c r="B1878" t="s">
        <v>128</v>
      </c>
      <c r="C1878">
        <v>2020</v>
      </c>
      <c r="D1878" t="s">
        <v>58</v>
      </c>
      <c r="E1878" t="s">
        <v>52</v>
      </c>
      <c r="F1878" t="s">
        <v>152</v>
      </c>
      <c r="G1878" t="s">
        <v>280</v>
      </c>
      <c r="H1878" s="2" t="s">
        <v>281</v>
      </c>
      <c r="I1878" s="2"/>
      <c r="J1878" s="3">
        <v>-12469</v>
      </c>
    </row>
    <row r="1879" spans="1:10" hidden="1" x14ac:dyDescent="0.25">
      <c r="A1879" s="20" t="s">
        <v>51</v>
      </c>
      <c r="B1879" t="s">
        <v>128</v>
      </c>
      <c r="C1879">
        <v>2020</v>
      </c>
      <c r="D1879" t="s">
        <v>58</v>
      </c>
      <c r="E1879" t="s">
        <v>45</v>
      </c>
      <c r="F1879" t="s">
        <v>46</v>
      </c>
      <c r="G1879" t="s">
        <v>54</v>
      </c>
      <c r="H1879" t="s">
        <v>11</v>
      </c>
      <c r="J1879" s="3">
        <v>1920000</v>
      </c>
    </row>
    <row r="1880" spans="1:10" hidden="1" x14ac:dyDescent="0.25">
      <c r="A1880" s="20" t="s">
        <v>51</v>
      </c>
      <c r="B1880" t="s">
        <v>128</v>
      </c>
      <c r="C1880">
        <v>2020</v>
      </c>
      <c r="D1880" t="s">
        <v>58</v>
      </c>
      <c r="E1880" t="s">
        <v>45</v>
      </c>
      <c r="F1880" t="s">
        <v>46</v>
      </c>
      <c r="G1880" t="s">
        <v>54</v>
      </c>
      <c r="H1880" t="s">
        <v>12</v>
      </c>
      <c r="J1880"/>
    </row>
    <row r="1881" spans="1:10" hidden="1" x14ac:dyDescent="0.25">
      <c r="A1881" s="20" t="s">
        <v>51</v>
      </c>
      <c r="B1881" t="s">
        <v>128</v>
      </c>
      <c r="C1881">
        <v>2020</v>
      </c>
      <c r="D1881" t="s">
        <v>58</v>
      </c>
      <c r="E1881" t="s">
        <v>45</v>
      </c>
      <c r="F1881" t="s">
        <v>46</v>
      </c>
      <c r="G1881" t="s">
        <v>54</v>
      </c>
      <c r="H1881" t="s">
        <v>13</v>
      </c>
      <c r="J1881" s="3">
        <v>159936</v>
      </c>
    </row>
    <row r="1882" spans="1:10" hidden="1" x14ac:dyDescent="0.25">
      <c r="A1882" s="20" t="s">
        <v>51</v>
      </c>
      <c r="B1882" t="s">
        <v>128</v>
      </c>
      <c r="C1882">
        <v>2020</v>
      </c>
      <c r="D1882" t="s">
        <v>58</v>
      </c>
      <c r="E1882" t="s">
        <v>45</v>
      </c>
      <c r="F1882" t="s">
        <v>46</v>
      </c>
      <c r="G1882" t="s">
        <v>54</v>
      </c>
      <c r="H1882" t="s">
        <v>14</v>
      </c>
      <c r="J1882" s="3">
        <v>19192</v>
      </c>
    </row>
    <row r="1883" spans="1:10" hidden="1" x14ac:dyDescent="0.25">
      <c r="A1883" s="20" t="s">
        <v>51</v>
      </c>
      <c r="B1883" t="s">
        <v>128</v>
      </c>
      <c r="C1883">
        <v>2020</v>
      </c>
      <c r="D1883" t="s">
        <v>58</v>
      </c>
      <c r="E1883" t="s">
        <v>45</v>
      </c>
      <c r="F1883" t="s">
        <v>46</v>
      </c>
      <c r="G1883" t="s">
        <v>54</v>
      </c>
      <c r="H1883" t="s">
        <v>15</v>
      </c>
      <c r="J1883" s="3">
        <v>159936</v>
      </c>
    </row>
    <row r="1884" spans="1:10" hidden="1" x14ac:dyDescent="0.25">
      <c r="A1884" s="20" t="s">
        <v>51</v>
      </c>
      <c r="B1884" t="s">
        <v>128</v>
      </c>
      <c r="C1884">
        <v>2020</v>
      </c>
      <c r="D1884" t="s">
        <v>58</v>
      </c>
      <c r="E1884" t="s">
        <v>45</v>
      </c>
      <c r="F1884" t="s">
        <v>46</v>
      </c>
      <c r="G1884" t="s">
        <v>54</v>
      </c>
      <c r="H1884" t="s">
        <v>16</v>
      </c>
      <c r="J1884" s="3">
        <v>80064</v>
      </c>
    </row>
    <row r="1885" spans="1:10" hidden="1" x14ac:dyDescent="0.25">
      <c r="A1885" s="20" t="s">
        <v>51</v>
      </c>
      <c r="B1885" t="s">
        <v>128</v>
      </c>
      <c r="C1885">
        <v>2020</v>
      </c>
      <c r="D1885" t="s">
        <v>58</v>
      </c>
      <c r="E1885" t="s">
        <v>45</v>
      </c>
      <c r="F1885" t="s">
        <v>46</v>
      </c>
      <c r="G1885" t="s">
        <v>54</v>
      </c>
      <c r="H1885" t="s">
        <v>17</v>
      </c>
      <c r="J1885" s="3">
        <v>1280000</v>
      </c>
    </row>
    <row r="1886" spans="1:10" hidden="1" x14ac:dyDescent="0.25">
      <c r="A1886" s="20" t="s">
        <v>51</v>
      </c>
      <c r="B1886" t="s">
        <v>128</v>
      </c>
      <c r="C1886">
        <v>2020</v>
      </c>
      <c r="D1886" t="s">
        <v>58</v>
      </c>
      <c r="E1886" t="s">
        <v>45</v>
      </c>
      <c r="F1886" t="s">
        <v>46</v>
      </c>
      <c r="G1886" t="s">
        <v>54</v>
      </c>
      <c r="H1886" t="s">
        <v>195</v>
      </c>
      <c r="J1886"/>
    </row>
    <row r="1887" spans="1:10" hidden="1" x14ac:dyDescent="0.25">
      <c r="A1887" s="20" t="s">
        <v>51</v>
      </c>
      <c r="B1887" t="s">
        <v>128</v>
      </c>
      <c r="C1887">
        <v>2020</v>
      </c>
      <c r="D1887" t="s">
        <v>58</v>
      </c>
      <c r="E1887" t="s">
        <v>45</v>
      </c>
      <c r="F1887" t="s">
        <v>46</v>
      </c>
      <c r="G1887" t="s">
        <v>54</v>
      </c>
      <c r="H1887" t="s">
        <v>18</v>
      </c>
      <c r="J1887" s="3">
        <v>10022</v>
      </c>
    </row>
    <row r="1888" spans="1:10" hidden="1" x14ac:dyDescent="0.25">
      <c r="A1888" s="20" t="s">
        <v>51</v>
      </c>
      <c r="B1888" t="s">
        <v>128</v>
      </c>
      <c r="C1888">
        <v>2020</v>
      </c>
      <c r="D1888" t="s">
        <v>58</v>
      </c>
      <c r="E1888" t="s">
        <v>45</v>
      </c>
      <c r="F1888" t="s">
        <v>46</v>
      </c>
      <c r="G1888" t="s">
        <v>54</v>
      </c>
      <c r="H1888" t="s">
        <v>19</v>
      </c>
      <c r="J1888" s="3">
        <v>230400</v>
      </c>
    </row>
    <row r="1889" spans="1:10" hidden="1" x14ac:dyDescent="0.25">
      <c r="A1889" s="20" t="s">
        <v>51</v>
      </c>
      <c r="B1889" t="s">
        <v>128</v>
      </c>
      <c r="C1889">
        <v>2020</v>
      </c>
      <c r="D1889" t="s">
        <v>58</v>
      </c>
      <c r="E1889" t="s">
        <v>45</v>
      </c>
      <c r="F1889" t="s">
        <v>46</v>
      </c>
      <c r="G1889" t="s">
        <v>54</v>
      </c>
      <c r="H1889" t="s">
        <v>20</v>
      </c>
      <c r="J1889" s="3">
        <v>76800</v>
      </c>
    </row>
    <row r="1890" spans="1:10" hidden="1" x14ac:dyDescent="0.25">
      <c r="A1890" s="20" t="s">
        <v>51</v>
      </c>
      <c r="B1890" t="s">
        <v>128</v>
      </c>
      <c r="C1890">
        <v>2020</v>
      </c>
      <c r="D1890" t="s">
        <v>58</v>
      </c>
      <c r="E1890" t="s">
        <v>45</v>
      </c>
      <c r="F1890" t="s">
        <v>46</v>
      </c>
      <c r="G1890" t="s">
        <v>118</v>
      </c>
      <c r="H1890" t="s">
        <v>119</v>
      </c>
      <c r="J1890" s="3">
        <v>414058</v>
      </c>
    </row>
    <row r="1891" spans="1:10" hidden="1" x14ac:dyDescent="0.25">
      <c r="A1891" s="20" t="s">
        <v>51</v>
      </c>
      <c r="B1891" t="s">
        <v>128</v>
      </c>
      <c r="C1891">
        <v>2020</v>
      </c>
      <c r="D1891" t="s">
        <v>58</v>
      </c>
      <c r="E1891" t="s">
        <v>45</v>
      </c>
      <c r="F1891" t="s">
        <v>46</v>
      </c>
      <c r="G1891" t="s">
        <v>109</v>
      </c>
      <c r="H1891" t="s">
        <v>219</v>
      </c>
      <c r="J1891"/>
    </row>
    <row r="1892" spans="1:10" hidden="1" x14ac:dyDescent="0.25">
      <c r="A1892" s="20" t="s">
        <v>51</v>
      </c>
      <c r="B1892" t="s">
        <v>128</v>
      </c>
      <c r="C1892">
        <v>2020</v>
      </c>
      <c r="D1892" t="s">
        <v>58</v>
      </c>
      <c r="E1892" t="s">
        <v>45</v>
      </c>
      <c r="F1892" t="s">
        <v>46</v>
      </c>
      <c r="G1892" t="s">
        <v>109</v>
      </c>
      <c r="H1892" s="2" t="s">
        <v>267</v>
      </c>
      <c r="I1892" s="2"/>
      <c r="J1892"/>
    </row>
    <row r="1893" spans="1:10" hidden="1" x14ac:dyDescent="0.25">
      <c r="A1893" s="20" t="s">
        <v>51</v>
      </c>
      <c r="B1893" t="s">
        <v>128</v>
      </c>
      <c r="C1893">
        <v>2020</v>
      </c>
      <c r="D1893" t="s">
        <v>58</v>
      </c>
      <c r="E1893" t="s">
        <v>45</v>
      </c>
      <c r="F1893" t="s">
        <v>46</v>
      </c>
      <c r="G1893" t="s">
        <v>109</v>
      </c>
      <c r="H1893" t="s">
        <v>220</v>
      </c>
      <c r="J1893"/>
    </row>
    <row r="1894" spans="1:10" hidden="1" x14ac:dyDescent="0.25">
      <c r="A1894" s="20" t="s">
        <v>51</v>
      </c>
      <c r="B1894" t="s">
        <v>128</v>
      </c>
      <c r="C1894">
        <v>2020</v>
      </c>
      <c r="D1894" t="s">
        <v>58</v>
      </c>
      <c r="E1894" t="s">
        <v>45</v>
      </c>
      <c r="F1894" t="s">
        <v>46</v>
      </c>
      <c r="G1894" t="s">
        <v>109</v>
      </c>
      <c r="H1894" t="s">
        <v>260</v>
      </c>
      <c r="J1894"/>
    </row>
    <row r="1895" spans="1:10" hidden="1" x14ac:dyDescent="0.25">
      <c r="A1895" s="20" t="s">
        <v>51</v>
      </c>
      <c r="B1895" t="s">
        <v>128</v>
      </c>
      <c r="C1895">
        <v>2020</v>
      </c>
      <c r="D1895" t="s">
        <v>58</v>
      </c>
      <c r="E1895" t="s">
        <v>45</v>
      </c>
      <c r="F1895" t="s">
        <v>46</v>
      </c>
      <c r="G1895" t="s">
        <v>55</v>
      </c>
      <c r="H1895" t="s">
        <v>22</v>
      </c>
      <c r="J1895" s="3">
        <v>829016</v>
      </c>
    </row>
    <row r="1896" spans="1:10" hidden="1" x14ac:dyDescent="0.25">
      <c r="A1896" s="20" t="s">
        <v>51</v>
      </c>
      <c r="B1896" t="s">
        <v>128</v>
      </c>
      <c r="C1896">
        <v>2020</v>
      </c>
      <c r="D1896" t="s">
        <v>58</v>
      </c>
      <c r="E1896" t="s">
        <v>45</v>
      </c>
      <c r="F1896" t="s">
        <v>46</v>
      </c>
      <c r="G1896" t="s">
        <v>47</v>
      </c>
      <c r="H1896" t="s">
        <v>238</v>
      </c>
      <c r="J1896"/>
    </row>
    <row r="1897" spans="1:10" hidden="1" x14ac:dyDescent="0.25">
      <c r="A1897" s="20" t="s">
        <v>51</v>
      </c>
      <c r="B1897" t="s">
        <v>128</v>
      </c>
      <c r="C1897">
        <v>2020</v>
      </c>
      <c r="D1897" t="s">
        <v>58</v>
      </c>
      <c r="E1897" t="s">
        <v>45</v>
      </c>
      <c r="F1897" t="s">
        <v>46</v>
      </c>
      <c r="G1897" t="s">
        <v>47</v>
      </c>
      <c r="H1897" t="s">
        <v>239</v>
      </c>
      <c r="J1897" s="3">
        <v>827511</v>
      </c>
    </row>
    <row r="1898" spans="1:10" hidden="1" x14ac:dyDescent="0.25">
      <c r="A1898" s="20" t="s">
        <v>51</v>
      </c>
      <c r="B1898" t="s">
        <v>128</v>
      </c>
      <c r="C1898">
        <v>2020</v>
      </c>
      <c r="D1898" t="s">
        <v>58</v>
      </c>
      <c r="E1898" t="s">
        <v>45</v>
      </c>
      <c r="F1898" t="s">
        <v>46</v>
      </c>
      <c r="G1898" t="s">
        <v>47</v>
      </c>
      <c r="H1898" t="s">
        <v>243</v>
      </c>
      <c r="J1898"/>
    </row>
    <row r="1899" spans="1:10" hidden="1" x14ac:dyDescent="0.25">
      <c r="A1899" s="20" t="s">
        <v>51</v>
      </c>
      <c r="B1899" t="s">
        <v>128</v>
      </c>
      <c r="C1899">
        <v>2020</v>
      </c>
      <c r="D1899" t="s">
        <v>58</v>
      </c>
      <c r="E1899" t="s">
        <v>45</v>
      </c>
      <c r="F1899" t="s">
        <v>46</v>
      </c>
      <c r="G1899" t="s">
        <v>182</v>
      </c>
      <c r="H1899" t="s">
        <v>240</v>
      </c>
      <c r="J1899"/>
    </row>
    <row r="1900" spans="1:10" hidden="1" x14ac:dyDescent="0.25">
      <c r="A1900" s="20" t="s">
        <v>51</v>
      </c>
      <c r="B1900" t="s">
        <v>128</v>
      </c>
      <c r="C1900">
        <v>2020</v>
      </c>
      <c r="D1900" t="s">
        <v>58</v>
      </c>
      <c r="E1900" t="s">
        <v>45</v>
      </c>
      <c r="F1900" t="s">
        <v>46</v>
      </c>
      <c r="G1900" t="s">
        <v>182</v>
      </c>
      <c r="H1900" t="s">
        <v>241</v>
      </c>
      <c r="J1900"/>
    </row>
    <row r="1901" spans="1:10" hidden="1" x14ac:dyDescent="0.25">
      <c r="A1901" s="20" t="s">
        <v>51</v>
      </c>
      <c r="B1901" t="s">
        <v>128</v>
      </c>
      <c r="C1901">
        <v>2020</v>
      </c>
      <c r="D1901" t="s">
        <v>58</v>
      </c>
      <c r="E1901" t="s">
        <v>45</v>
      </c>
      <c r="F1901" t="s">
        <v>46</v>
      </c>
      <c r="G1901" t="s">
        <v>182</v>
      </c>
      <c r="H1901" t="s">
        <v>242</v>
      </c>
      <c r="J1901"/>
    </row>
    <row r="1902" spans="1:10" hidden="1" x14ac:dyDescent="0.25">
      <c r="A1902" s="20" t="s">
        <v>51</v>
      </c>
      <c r="B1902" t="s">
        <v>128</v>
      </c>
      <c r="C1902">
        <v>2020</v>
      </c>
      <c r="D1902" t="s">
        <v>58</v>
      </c>
      <c r="E1902" t="s">
        <v>45</v>
      </c>
      <c r="F1902" t="s">
        <v>46</v>
      </c>
      <c r="G1902" t="s">
        <v>182</v>
      </c>
      <c r="H1902" t="s">
        <v>243</v>
      </c>
      <c r="J1902"/>
    </row>
    <row r="1903" spans="1:10" hidden="1" x14ac:dyDescent="0.25">
      <c r="A1903" s="20" t="s">
        <v>51</v>
      </c>
      <c r="B1903" t="s">
        <v>128</v>
      </c>
      <c r="C1903">
        <v>2020</v>
      </c>
      <c r="D1903" t="s">
        <v>58</v>
      </c>
      <c r="E1903" t="s">
        <v>45</v>
      </c>
      <c r="F1903" t="s">
        <v>46</v>
      </c>
      <c r="G1903" t="s">
        <v>253</v>
      </c>
      <c r="H1903" s="2" t="s">
        <v>266</v>
      </c>
      <c r="I1903" s="2"/>
      <c r="J1903"/>
    </row>
    <row r="1904" spans="1:10" hidden="1" x14ac:dyDescent="0.25">
      <c r="A1904" s="20" t="s">
        <v>51</v>
      </c>
      <c r="B1904" t="s">
        <v>128</v>
      </c>
      <c r="C1904">
        <v>2020</v>
      </c>
      <c r="D1904" t="s">
        <v>58</v>
      </c>
      <c r="E1904" t="s">
        <v>45</v>
      </c>
      <c r="F1904" t="s">
        <v>46</v>
      </c>
      <c r="G1904" t="s">
        <v>221</v>
      </c>
      <c r="H1904" s="2" t="s">
        <v>245</v>
      </c>
      <c r="I1904" s="2"/>
      <c r="J1904"/>
    </row>
    <row r="1905" spans="1:10" hidden="1" x14ac:dyDescent="0.25">
      <c r="A1905" s="20" t="s">
        <v>51</v>
      </c>
      <c r="B1905" t="s">
        <v>128</v>
      </c>
      <c r="C1905">
        <v>2020</v>
      </c>
      <c r="D1905" t="s">
        <v>58</v>
      </c>
      <c r="E1905" t="s">
        <v>45</v>
      </c>
      <c r="F1905" t="s">
        <v>46</v>
      </c>
      <c r="G1905" t="s">
        <v>272</v>
      </c>
      <c r="H1905" s="2" t="s">
        <v>273</v>
      </c>
      <c r="I1905" s="2"/>
      <c r="J1905"/>
    </row>
    <row r="1906" spans="1:10" hidden="1" x14ac:dyDescent="0.25">
      <c r="A1906" s="20" t="s">
        <v>51</v>
      </c>
      <c r="B1906" t="s">
        <v>128</v>
      </c>
      <c r="C1906">
        <v>2020</v>
      </c>
      <c r="D1906" t="s">
        <v>58</v>
      </c>
      <c r="E1906" t="s">
        <v>45</v>
      </c>
      <c r="F1906" t="s">
        <v>46</v>
      </c>
      <c r="G1906" t="s">
        <v>49</v>
      </c>
      <c r="H1906" s="2" t="s">
        <v>246</v>
      </c>
      <c r="I1906" s="2"/>
      <c r="J1906"/>
    </row>
    <row r="1907" spans="1:10" hidden="1" x14ac:dyDescent="0.25">
      <c r="A1907" s="20" t="s">
        <v>51</v>
      </c>
      <c r="B1907" t="s">
        <v>128</v>
      </c>
      <c r="C1907">
        <v>2020</v>
      </c>
      <c r="D1907" t="s">
        <v>58</v>
      </c>
      <c r="E1907" t="s">
        <v>45</v>
      </c>
      <c r="F1907" t="s">
        <v>46</v>
      </c>
      <c r="G1907" t="s">
        <v>49</v>
      </c>
      <c r="H1907" s="2" t="s">
        <v>247</v>
      </c>
      <c r="I1907" s="2"/>
      <c r="J1907"/>
    </row>
    <row r="1908" spans="1:10" hidden="1" x14ac:dyDescent="0.25">
      <c r="A1908" s="20" t="s">
        <v>51</v>
      </c>
      <c r="B1908" t="s">
        <v>128</v>
      </c>
      <c r="C1908">
        <v>2020</v>
      </c>
      <c r="D1908" t="s">
        <v>58</v>
      </c>
      <c r="E1908" t="s">
        <v>45</v>
      </c>
      <c r="F1908" t="s">
        <v>46</v>
      </c>
      <c r="G1908" t="s">
        <v>49</v>
      </c>
      <c r="H1908" s="2" t="s">
        <v>248</v>
      </c>
      <c r="I1908" s="2"/>
      <c r="J1908"/>
    </row>
    <row r="1909" spans="1:10" hidden="1" x14ac:dyDescent="0.25">
      <c r="A1909" s="20" t="s">
        <v>51</v>
      </c>
      <c r="B1909" t="s">
        <v>128</v>
      </c>
      <c r="C1909">
        <v>2020</v>
      </c>
      <c r="D1909" t="s">
        <v>58</v>
      </c>
      <c r="E1909" t="s">
        <v>45</v>
      </c>
      <c r="F1909" t="s">
        <v>46</v>
      </c>
      <c r="G1909" t="s">
        <v>49</v>
      </c>
      <c r="H1909" s="2" t="s">
        <v>249</v>
      </c>
      <c r="I1909" s="2"/>
      <c r="J1909"/>
    </row>
    <row r="1910" spans="1:10" hidden="1" x14ac:dyDescent="0.25">
      <c r="A1910" s="20" t="s">
        <v>51</v>
      </c>
      <c r="B1910" t="s">
        <v>128</v>
      </c>
      <c r="C1910">
        <v>2020</v>
      </c>
      <c r="D1910" t="s">
        <v>58</v>
      </c>
      <c r="E1910" t="s">
        <v>45</v>
      </c>
      <c r="F1910" t="s">
        <v>46</v>
      </c>
      <c r="G1910" t="s">
        <v>49</v>
      </c>
      <c r="H1910" s="2" t="s">
        <v>250</v>
      </c>
      <c r="I1910" s="2"/>
      <c r="J1910"/>
    </row>
    <row r="1911" spans="1:10" hidden="1" x14ac:dyDescent="0.25">
      <c r="A1911" s="20" t="s">
        <v>51</v>
      </c>
      <c r="B1911" t="s">
        <v>128</v>
      </c>
      <c r="C1911">
        <v>2020</v>
      </c>
      <c r="D1911" t="s">
        <v>58</v>
      </c>
      <c r="E1911" t="s">
        <v>45</v>
      </c>
      <c r="F1911" t="s">
        <v>46</v>
      </c>
      <c r="G1911" t="s">
        <v>49</v>
      </c>
      <c r="H1911" s="2" t="s">
        <v>251</v>
      </c>
      <c r="I1911" s="2"/>
      <c r="J1911"/>
    </row>
    <row r="1912" spans="1:10" hidden="1" x14ac:dyDescent="0.25">
      <c r="A1912" s="20" t="s">
        <v>51</v>
      </c>
      <c r="B1912" t="s">
        <v>128</v>
      </c>
      <c r="C1912">
        <v>2020</v>
      </c>
      <c r="D1912" t="s">
        <v>58</v>
      </c>
      <c r="E1912" t="s">
        <v>45</v>
      </c>
      <c r="F1912" t="s">
        <v>46</v>
      </c>
      <c r="G1912" t="s">
        <v>49</v>
      </c>
      <c r="H1912" s="2" t="s">
        <v>252</v>
      </c>
      <c r="I1912" s="2"/>
      <c r="J1912"/>
    </row>
    <row r="1913" spans="1:10" hidden="1" x14ac:dyDescent="0.25">
      <c r="A1913" s="20" t="s">
        <v>51</v>
      </c>
      <c r="B1913" t="s">
        <v>128</v>
      </c>
      <c r="C1913">
        <v>2020</v>
      </c>
      <c r="D1913" t="s">
        <v>58</v>
      </c>
      <c r="E1913" t="s">
        <v>45</v>
      </c>
      <c r="F1913" t="s">
        <v>50</v>
      </c>
      <c r="G1913" t="s">
        <v>56</v>
      </c>
      <c r="H1913" t="s">
        <v>124</v>
      </c>
      <c r="J1913" s="3">
        <v>48440</v>
      </c>
    </row>
    <row r="1914" spans="1:10" hidden="1" x14ac:dyDescent="0.25">
      <c r="A1914" s="20" t="s">
        <v>51</v>
      </c>
      <c r="B1914" t="s">
        <v>128</v>
      </c>
      <c r="C1914">
        <v>2020</v>
      </c>
      <c r="D1914" t="s">
        <v>58</v>
      </c>
      <c r="E1914" t="s">
        <v>45</v>
      </c>
      <c r="F1914" t="s">
        <v>50</v>
      </c>
      <c r="G1914" t="s">
        <v>56</v>
      </c>
      <c r="H1914" t="s">
        <v>98</v>
      </c>
      <c r="J1914" s="3">
        <v>259430</v>
      </c>
    </row>
    <row r="1915" spans="1:10" hidden="1" x14ac:dyDescent="0.25">
      <c r="A1915" s="20" t="s">
        <v>51</v>
      </c>
      <c r="B1915" t="s">
        <v>128</v>
      </c>
      <c r="C1915">
        <v>2020</v>
      </c>
      <c r="D1915" t="s">
        <v>58</v>
      </c>
      <c r="E1915" t="s">
        <v>45</v>
      </c>
      <c r="F1915" t="s">
        <v>50</v>
      </c>
      <c r="G1915" t="s">
        <v>56</v>
      </c>
      <c r="H1915" t="s">
        <v>265</v>
      </c>
      <c r="J1915" s="3">
        <v>52000</v>
      </c>
    </row>
    <row r="1916" spans="1:10" hidden="1" x14ac:dyDescent="0.25">
      <c r="A1916" s="20" t="s">
        <v>51</v>
      </c>
      <c r="B1916" t="s">
        <v>128</v>
      </c>
      <c r="C1916">
        <v>2020</v>
      </c>
      <c r="D1916" t="s">
        <v>58</v>
      </c>
      <c r="E1916" t="s">
        <v>45</v>
      </c>
      <c r="F1916" t="s">
        <v>50</v>
      </c>
      <c r="G1916" t="s">
        <v>56</v>
      </c>
      <c r="H1916" t="s">
        <v>193</v>
      </c>
      <c r="J1916" s="3">
        <v>76264.639999999999</v>
      </c>
    </row>
    <row r="1917" spans="1:10" hidden="1" x14ac:dyDescent="0.25">
      <c r="A1917" s="20" t="s">
        <v>51</v>
      </c>
      <c r="B1917" t="s">
        <v>128</v>
      </c>
      <c r="C1917">
        <v>2020</v>
      </c>
      <c r="D1917" t="s">
        <v>58</v>
      </c>
      <c r="E1917" t="s">
        <v>45</v>
      </c>
      <c r="F1917" t="s">
        <v>50</v>
      </c>
      <c r="G1917" t="s">
        <v>101</v>
      </c>
      <c r="H1917" t="s">
        <v>99</v>
      </c>
      <c r="J1917" s="3">
        <v>89669.16</v>
      </c>
    </row>
    <row r="1918" spans="1:10" hidden="1" x14ac:dyDescent="0.25">
      <c r="A1918" s="20" t="s">
        <v>51</v>
      </c>
      <c r="B1918" t="s">
        <v>128</v>
      </c>
      <c r="C1918">
        <v>2020</v>
      </c>
      <c r="D1918" t="s">
        <v>58</v>
      </c>
      <c r="E1918" t="s">
        <v>45</v>
      </c>
      <c r="F1918" t="s">
        <v>50</v>
      </c>
      <c r="G1918" t="s">
        <v>101</v>
      </c>
      <c r="H1918" s="2" t="s">
        <v>255</v>
      </c>
      <c r="I1918" s="2"/>
      <c r="J1918" s="3">
        <v>19202</v>
      </c>
    </row>
    <row r="1919" spans="1:10" hidden="1" x14ac:dyDescent="0.25">
      <c r="A1919" s="20" t="s">
        <v>51</v>
      </c>
      <c r="B1919" t="s">
        <v>128</v>
      </c>
      <c r="C1919">
        <v>2020</v>
      </c>
      <c r="D1919" t="s">
        <v>58</v>
      </c>
      <c r="E1919" t="s">
        <v>45</v>
      </c>
      <c r="F1919" t="s">
        <v>50</v>
      </c>
      <c r="G1919" t="s">
        <v>101</v>
      </c>
      <c r="H1919" s="2" t="s">
        <v>254</v>
      </c>
      <c r="I1919" s="2"/>
      <c r="J1919"/>
    </row>
    <row r="1920" spans="1:10" hidden="1" x14ac:dyDescent="0.25">
      <c r="A1920" s="20" t="s">
        <v>51</v>
      </c>
      <c r="B1920" t="s">
        <v>128</v>
      </c>
      <c r="C1920">
        <v>2020</v>
      </c>
      <c r="D1920" t="s">
        <v>58</v>
      </c>
      <c r="E1920" t="s">
        <v>45</v>
      </c>
      <c r="F1920" t="s">
        <v>50</v>
      </c>
      <c r="G1920" t="s">
        <v>101</v>
      </c>
      <c r="H1920" s="2" t="s">
        <v>236</v>
      </c>
      <c r="I1920" s="2"/>
      <c r="J1920"/>
    </row>
    <row r="1921" spans="1:10" hidden="1" x14ac:dyDescent="0.25">
      <c r="A1921" s="20" t="s">
        <v>51</v>
      </c>
      <c r="B1921" t="s">
        <v>128</v>
      </c>
      <c r="C1921">
        <v>2020</v>
      </c>
      <c r="D1921" t="s">
        <v>58</v>
      </c>
      <c r="E1921" t="s">
        <v>45</v>
      </c>
      <c r="F1921" t="s">
        <v>50</v>
      </c>
      <c r="G1921" t="s">
        <v>101</v>
      </c>
      <c r="H1921" t="s">
        <v>30</v>
      </c>
      <c r="J1921" s="3">
        <v>449</v>
      </c>
    </row>
    <row r="1922" spans="1:10" hidden="1" x14ac:dyDescent="0.25">
      <c r="A1922" s="20" t="s">
        <v>51</v>
      </c>
      <c r="B1922" t="s">
        <v>128</v>
      </c>
      <c r="C1922">
        <v>2020</v>
      </c>
      <c r="D1922" t="s">
        <v>58</v>
      </c>
      <c r="E1922" t="s">
        <v>112</v>
      </c>
      <c r="F1922" t="s">
        <v>117</v>
      </c>
      <c r="G1922" t="s">
        <v>53</v>
      </c>
      <c r="H1922" s="2" t="s">
        <v>256</v>
      </c>
      <c r="I1922" s="2"/>
      <c r="J1922"/>
    </row>
    <row r="1923" spans="1:10" hidden="1" x14ac:dyDescent="0.25">
      <c r="A1923" s="20" t="s">
        <v>51</v>
      </c>
      <c r="B1923" t="s">
        <v>128</v>
      </c>
      <c r="C1923">
        <v>2020</v>
      </c>
      <c r="D1923" t="s">
        <v>58</v>
      </c>
      <c r="E1923" t="s">
        <v>112</v>
      </c>
      <c r="F1923" t="s">
        <v>117</v>
      </c>
      <c r="G1923" t="s">
        <v>53</v>
      </c>
      <c r="H1923" s="2" t="s">
        <v>257</v>
      </c>
      <c r="I1923" s="2"/>
      <c r="J1923" s="3">
        <v>5920260</v>
      </c>
    </row>
    <row r="1924" spans="1:10" hidden="1" x14ac:dyDescent="0.25">
      <c r="A1924" s="20" t="s">
        <v>51</v>
      </c>
      <c r="B1924" t="s">
        <v>128</v>
      </c>
      <c r="C1924">
        <v>2020</v>
      </c>
      <c r="D1924" t="s">
        <v>58</v>
      </c>
      <c r="E1924" t="s">
        <v>112</v>
      </c>
      <c r="F1924" t="s">
        <v>117</v>
      </c>
      <c r="G1924" t="s">
        <v>53</v>
      </c>
      <c r="H1924" s="2" t="s">
        <v>258</v>
      </c>
      <c r="I1924" s="2"/>
      <c r="J1924"/>
    </row>
    <row r="1925" spans="1:10" hidden="1" x14ac:dyDescent="0.25">
      <c r="A1925" s="20" t="s">
        <v>51</v>
      </c>
      <c r="B1925" t="s">
        <v>128</v>
      </c>
      <c r="C1925">
        <v>2020</v>
      </c>
      <c r="D1925" t="s">
        <v>58</v>
      </c>
      <c r="E1925" t="s">
        <v>112</v>
      </c>
      <c r="F1925" t="s">
        <v>117</v>
      </c>
      <c r="G1925" t="s">
        <v>53</v>
      </c>
      <c r="H1925" s="2" t="s">
        <v>259</v>
      </c>
      <c r="I1925" s="2"/>
      <c r="J1925" s="3">
        <v>492148</v>
      </c>
    </row>
    <row r="1926" spans="1:10" hidden="1" x14ac:dyDescent="0.25">
      <c r="A1926" s="20" t="s">
        <v>51</v>
      </c>
      <c r="B1926" t="s">
        <v>128</v>
      </c>
      <c r="C1926">
        <v>2020</v>
      </c>
      <c r="D1926" t="s">
        <v>58</v>
      </c>
      <c r="E1926" t="s">
        <v>112</v>
      </c>
      <c r="F1926" t="s">
        <v>117</v>
      </c>
      <c r="G1926" t="s">
        <v>318</v>
      </c>
      <c r="H1926" t="s">
        <v>180</v>
      </c>
      <c r="J1926" s="3">
        <v>991100</v>
      </c>
    </row>
    <row r="1927" spans="1:10" hidden="1" x14ac:dyDescent="0.25">
      <c r="A1927" s="20" t="s">
        <v>51</v>
      </c>
      <c r="B1927" t="s">
        <v>128</v>
      </c>
      <c r="C1927">
        <v>2020</v>
      </c>
      <c r="D1927" t="s">
        <v>58</v>
      </c>
      <c r="E1927" t="s">
        <v>112</v>
      </c>
      <c r="F1927" t="s">
        <v>117</v>
      </c>
      <c r="G1927" t="s">
        <v>319</v>
      </c>
      <c r="H1927" t="s">
        <v>181</v>
      </c>
      <c r="J1927"/>
    </row>
    <row r="1928" spans="1:10" hidden="1" x14ac:dyDescent="0.25">
      <c r="A1928" s="57" t="s">
        <v>51</v>
      </c>
      <c r="B1928" t="s">
        <v>129</v>
      </c>
      <c r="C1928">
        <v>2020</v>
      </c>
      <c r="D1928" t="s">
        <v>58</v>
      </c>
      <c r="E1928" t="s">
        <v>52</v>
      </c>
      <c r="F1928" t="s">
        <v>142</v>
      </c>
      <c r="G1928" t="s">
        <v>206</v>
      </c>
      <c r="H1928" t="s">
        <v>210</v>
      </c>
      <c r="J1928" s="10">
        <v>20670377.870000001</v>
      </c>
    </row>
    <row r="1929" spans="1:10" hidden="1" x14ac:dyDescent="0.25">
      <c r="A1929" s="20" t="s">
        <v>51</v>
      </c>
      <c r="B1929" t="s">
        <v>129</v>
      </c>
      <c r="C1929">
        <v>2020</v>
      </c>
      <c r="D1929" t="s">
        <v>58</v>
      </c>
      <c r="E1929" t="s">
        <v>52</v>
      </c>
      <c r="F1929" t="s">
        <v>152</v>
      </c>
      <c r="G1929" t="s">
        <v>149</v>
      </c>
      <c r="H1929" t="s">
        <v>211</v>
      </c>
      <c r="J1929"/>
    </row>
    <row r="1930" spans="1:10" hidden="1" x14ac:dyDescent="0.25">
      <c r="A1930" s="20" t="s">
        <v>51</v>
      </c>
      <c r="B1930" t="s">
        <v>129</v>
      </c>
      <c r="C1930">
        <v>2020</v>
      </c>
      <c r="D1930" t="s">
        <v>58</v>
      </c>
      <c r="E1930" t="s">
        <v>52</v>
      </c>
      <c r="F1930" t="s">
        <v>152</v>
      </c>
      <c r="G1930" t="s">
        <v>213</v>
      </c>
      <c r="H1930" t="s">
        <v>214</v>
      </c>
      <c r="J1930"/>
    </row>
    <row r="1931" spans="1:10" hidden="1" x14ac:dyDescent="0.25">
      <c r="A1931" s="20" t="s">
        <v>51</v>
      </c>
      <c r="B1931" t="s">
        <v>129</v>
      </c>
      <c r="C1931">
        <v>2020</v>
      </c>
      <c r="D1931" t="s">
        <v>58</v>
      </c>
      <c r="E1931" t="s">
        <v>52</v>
      </c>
      <c r="F1931" t="s">
        <v>152</v>
      </c>
      <c r="G1931" t="s">
        <v>217</v>
      </c>
      <c r="H1931" t="s">
        <v>218</v>
      </c>
      <c r="J1931"/>
    </row>
    <row r="1932" spans="1:10" hidden="1" x14ac:dyDescent="0.25">
      <c r="A1932" s="20" t="s">
        <v>51</v>
      </c>
      <c r="B1932" t="s">
        <v>129</v>
      </c>
      <c r="C1932">
        <v>2020</v>
      </c>
      <c r="D1932" t="s">
        <v>58</v>
      </c>
      <c r="E1932" t="s">
        <v>52</v>
      </c>
      <c r="F1932" t="s">
        <v>142</v>
      </c>
      <c r="H1932" t="s">
        <v>224</v>
      </c>
      <c r="J1932"/>
    </row>
    <row r="1933" spans="1:10" hidden="1" x14ac:dyDescent="0.25">
      <c r="A1933" s="20" t="s">
        <v>51</v>
      </c>
      <c r="B1933" t="s">
        <v>129</v>
      </c>
      <c r="C1933">
        <v>2020</v>
      </c>
      <c r="D1933" t="s">
        <v>58</v>
      </c>
      <c r="E1933" t="s">
        <v>52</v>
      </c>
      <c r="F1933" t="s">
        <v>142</v>
      </c>
      <c r="H1933" t="s">
        <v>269</v>
      </c>
      <c r="J1933"/>
    </row>
    <row r="1934" spans="1:10" hidden="1" x14ac:dyDescent="0.25">
      <c r="A1934" s="20" t="s">
        <v>51</v>
      </c>
      <c r="B1934" t="s">
        <v>129</v>
      </c>
      <c r="C1934">
        <v>2020</v>
      </c>
      <c r="D1934" t="s">
        <v>58</v>
      </c>
      <c r="E1934" t="s">
        <v>52</v>
      </c>
      <c r="F1934" t="s">
        <v>152</v>
      </c>
      <c r="G1934" t="s">
        <v>270</v>
      </c>
      <c r="H1934" t="s">
        <v>271</v>
      </c>
      <c r="J1934"/>
    </row>
    <row r="1935" spans="1:10" hidden="1" x14ac:dyDescent="0.25">
      <c r="A1935" s="20" t="s">
        <v>51</v>
      </c>
      <c r="B1935" t="s">
        <v>129</v>
      </c>
      <c r="C1935">
        <v>2020</v>
      </c>
      <c r="D1935" t="s">
        <v>58</v>
      </c>
      <c r="E1935" t="s">
        <v>45</v>
      </c>
      <c r="F1935" t="s">
        <v>46</v>
      </c>
      <c r="G1935" t="s">
        <v>54</v>
      </c>
      <c r="H1935" t="s">
        <v>11</v>
      </c>
      <c r="J1935" s="3">
        <v>1920000</v>
      </c>
    </row>
    <row r="1936" spans="1:10" hidden="1" x14ac:dyDescent="0.25">
      <c r="A1936" s="20" t="s">
        <v>51</v>
      </c>
      <c r="B1936" t="s">
        <v>129</v>
      </c>
      <c r="C1936">
        <v>2020</v>
      </c>
      <c r="D1936" t="s">
        <v>58</v>
      </c>
      <c r="E1936" t="s">
        <v>45</v>
      </c>
      <c r="F1936" t="s">
        <v>46</v>
      </c>
      <c r="G1936" t="s">
        <v>54</v>
      </c>
      <c r="H1936" t="s">
        <v>12</v>
      </c>
      <c r="J1936"/>
    </row>
    <row r="1937" spans="1:10" hidden="1" x14ac:dyDescent="0.25">
      <c r="A1937" s="20" t="s">
        <v>51</v>
      </c>
      <c r="B1937" t="s">
        <v>129</v>
      </c>
      <c r="C1937">
        <v>2020</v>
      </c>
      <c r="D1937" t="s">
        <v>58</v>
      </c>
      <c r="E1937" t="s">
        <v>45</v>
      </c>
      <c r="F1937" t="s">
        <v>46</v>
      </c>
      <c r="G1937" t="s">
        <v>54</v>
      </c>
      <c r="H1937" t="s">
        <v>13</v>
      </c>
      <c r="J1937" s="3">
        <v>159936</v>
      </c>
    </row>
    <row r="1938" spans="1:10" hidden="1" x14ac:dyDescent="0.25">
      <c r="A1938" s="20" t="s">
        <v>51</v>
      </c>
      <c r="B1938" t="s">
        <v>129</v>
      </c>
      <c r="C1938">
        <v>2020</v>
      </c>
      <c r="D1938" t="s">
        <v>58</v>
      </c>
      <c r="E1938" t="s">
        <v>45</v>
      </c>
      <c r="F1938" t="s">
        <v>46</v>
      </c>
      <c r="G1938" t="s">
        <v>54</v>
      </c>
      <c r="H1938" t="s">
        <v>14</v>
      </c>
      <c r="J1938" s="3">
        <v>19192</v>
      </c>
    </row>
    <row r="1939" spans="1:10" hidden="1" x14ac:dyDescent="0.25">
      <c r="A1939" s="20" t="s">
        <v>51</v>
      </c>
      <c r="B1939" t="s">
        <v>129</v>
      </c>
      <c r="C1939">
        <v>2020</v>
      </c>
      <c r="D1939" t="s">
        <v>58</v>
      </c>
      <c r="E1939" t="s">
        <v>45</v>
      </c>
      <c r="F1939" t="s">
        <v>46</v>
      </c>
      <c r="G1939" t="s">
        <v>54</v>
      </c>
      <c r="H1939" t="s">
        <v>15</v>
      </c>
      <c r="J1939" s="3">
        <v>159936</v>
      </c>
    </row>
    <row r="1940" spans="1:10" hidden="1" x14ac:dyDescent="0.25">
      <c r="A1940" s="20" t="s">
        <v>51</v>
      </c>
      <c r="B1940" t="s">
        <v>129</v>
      </c>
      <c r="C1940">
        <v>2020</v>
      </c>
      <c r="D1940" t="s">
        <v>58</v>
      </c>
      <c r="E1940" t="s">
        <v>45</v>
      </c>
      <c r="F1940" t="s">
        <v>46</v>
      </c>
      <c r="G1940" t="s">
        <v>54</v>
      </c>
      <c r="H1940" t="s">
        <v>16</v>
      </c>
      <c r="J1940" s="3">
        <v>80064</v>
      </c>
    </row>
    <row r="1941" spans="1:10" hidden="1" x14ac:dyDescent="0.25">
      <c r="A1941" s="20" t="s">
        <v>51</v>
      </c>
      <c r="B1941" t="s">
        <v>129</v>
      </c>
      <c r="C1941">
        <v>2020</v>
      </c>
      <c r="D1941" t="s">
        <v>58</v>
      </c>
      <c r="E1941" t="s">
        <v>45</v>
      </c>
      <c r="F1941" t="s">
        <v>46</v>
      </c>
      <c r="G1941" t="s">
        <v>54</v>
      </c>
      <c r="H1941" t="s">
        <v>17</v>
      </c>
      <c r="J1941" s="3">
        <v>1280000</v>
      </c>
    </row>
    <row r="1942" spans="1:10" hidden="1" x14ac:dyDescent="0.25">
      <c r="A1942" s="20" t="s">
        <v>51</v>
      </c>
      <c r="B1942" t="s">
        <v>129</v>
      </c>
      <c r="C1942">
        <v>2020</v>
      </c>
      <c r="D1942" t="s">
        <v>58</v>
      </c>
      <c r="E1942" t="s">
        <v>45</v>
      </c>
      <c r="F1942" t="s">
        <v>46</v>
      </c>
      <c r="G1942" t="s">
        <v>54</v>
      </c>
      <c r="H1942" t="s">
        <v>195</v>
      </c>
      <c r="J1942"/>
    </row>
    <row r="1943" spans="1:10" hidden="1" x14ac:dyDescent="0.25">
      <c r="A1943" s="20" t="s">
        <v>51</v>
      </c>
      <c r="B1943" t="s">
        <v>129</v>
      </c>
      <c r="C1943">
        <v>2020</v>
      </c>
      <c r="D1943" t="s">
        <v>58</v>
      </c>
      <c r="E1943" t="s">
        <v>45</v>
      </c>
      <c r="F1943" t="s">
        <v>46</v>
      </c>
      <c r="G1943" t="s">
        <v>54</v>
      </c>
      <c r="H1943" t="s">
        <v>18</v>
      </c>
      <c r="J1943" s="3">
        <v>10022</v>
      </c>
    </row>
    <row r="1944" spans="1:10" hidden="1" x14ac:dyDescent="0.25">
      <c r="A1944" s="20" t="s">
        <v>51</v>
      </c>
      <c r="B1944" t="s">
        <v>129</v>
      </c>
      <c r="C1944">
        <v>2020</v>
      </c>
      <c r="D1944" t="s">
        <v>58</v>
      </c>
      <c r="E1944" t="s">
        <v>45</v>
      </c>
      <c r="F1944" t="s">
        <v>46</v>
      </c>
      <c r="G1944" t="s">
        <v>54</v>
      </c>
      <c r="H1944" t="s">
        <v>19</v>
      </c>
      <c r="J1944" s="3">
        <v>230400</v>
      </c>
    </row>
    <row r="1945" spans="1:10" hidden="1" x14ac:dyDescent="0.25">
      <c r="A1945" s="20" t="s">
        <v>51</v>
      </c>
      <c r="B1945" t="s">
        <v>129</v>
      </c>
      <c r="C1945">
        <v>2020</v>
      </c>
      <c r="D1945" t="s">
        <v>58</v>
      </c>
      <c r="E1945" t="s">
        <v>45</v>
      </c>
      <c r="F1945" t="s">
        <v>46</v>
      </c>
      <c r="G1945" t="s">
        <v>54</v>
      </c>
      <c r="H1945" t="s">
        <v>20</v>
      </c>
      <c r="J1945" s="3">
        <v>76800</v>
      </c>
    </row>
    <row r="1946" spans="1:10" hidden="1" x14ac:dyDescent="0.25">
      <c r="A1946" s="20" t="s">
        <v>51</v>
      </c>
      <c r="B1946" t="s">
        <v>129</v>
      </c>
      <c r="C1946">
        <v>2020</v>
      </c>
      <c r="D1946" t="s">
        <v>58</v>
      </c>
      <c r="E1946" t="s">
        <v>45</v>
      </c>
      <c r="F1946" t="s">
        <v>46</v>
      </c>
      <c r="G1946" t="s">
        <v>118</v>
      </c>
      <c r="H1946" t="s">
        <v>119</v>
      </c>
      <c r="J1946" s="3">
        <v>414058</v>
      </c>
    </row>
    <row r="1947" spans="1:10" hidden="1" x14ac:dyDescent="0.25">
      <c r="A1947" s="20" t="s">
        <v>51</v>
      </c>
      <c r="B1947" t="s">
        <v>129</v>
      </c>
      <c r="C1947">
        <v>2020</v>
      </c>
      <c r="D1947" t="s">
        <v>58</v>
      </c>
      <c r="E1947" t="s">
        <v>45</v>
      </c>
      <c r="F1947" t="s">
        <v>46</v>
      </c>
      <c r="G1947" t="s">
        <v>109</v>
      </c>
      <c r="H1947" t="s">
        <v>219</v>
      </c>
      <c r="J1947"/>
    </row>
    <row r="1948" spans="1:10" hidden="1" x14ac:dyDescent="0.25">
      <c r="A1948" s="20" t="s">
        <v>51</v>
      </c>
      <c r="B1948" t="s">
        <v>129</v>
      </c>
      <c r="C1948">
        <v>2020</v>
      </c>
      <c r="D1948" t="s">
        <v>58</v>
      </c>
      <c r="E1948" t="s">
        <v>45</v>
      </c>
      <c r="F1948" t="s">
        <v>46</v>
      </c>
      <c r="G1948" t="s">
        <v>109</v>
      </c>
      <c r="H1948" s="2" t="s">
        <v>267</v>
      </c>
      <c r="I1948" s="2"/>
      <c r="J1948"/>
    </row>
    <row r="1949" spans="1:10" hidden="1" x14ac:dyDescent="0.25">
      <c r="A1949" s="20" t="s">
        <v>51</v>
      </c>
      <c r="B1949" t="s">
        <v>129</v>
      </c>
      <c r="C1949">
        <v>2020</v>
      </c>
      <c r="D1949" t="s">
        <v>58</v>
      </c>
      <c r="E1949" t="s">
        <v>45</v>
      </c>
      <c r="F1949" t="s">
        <v>46</v>
      </c>
      <c r="G1949" t="s">
        <v>109</v>
      </c>
      <c r="H1949" t="s">
        <v>220</v>
      </c>
      <c r="J1949"/>
    </row>
    <row r="1950" spans="1:10" hidden="1" x14ac:dyDescent="0.25">
      <c r="A1950" s="20" t="s">
        <v>51</v>
      </c>
      <c r="B1950" t="s">
        <v>129</v>
      </c>
      <c r="C1950">
        <v>2020</v>
      </c>
      <c r="D1950" t="s">
        <v>58</v>
      </c>
      <c r="E1950" t="s">
        <v>45</v>
      </c>
      <c r="F1950" t="s">
        <v>46</v>
      </c>
      <c r="G1950" t="s">
        <v>109</v>
      </c>
      <c r="H1950" t="s">
        <v>260</v>
      </c>
      <c r="J1950"/>
    </row>
    <row r="1951" spans="1:10" hidden="1" x14ac:dyDescent="0.25">
      <c r="A1951" s="20" t="s">
        <v>51</v>
      </c>
      <c r="B1951" t="s">
        <v>129</v>
      </c>
      <c r="C1951">
        <v>2020</v>
      </c>
      <c r="D1951" t="s">
        <v>58</v>
      </c>
      <c r="E1951" t="s">
        <v>45</v>
      </c>
      <c r="F1951" t="s">
        <v>46</v>
      </c>
      <c r="G1951" t="s">
        <v>55</v>
      </c>
      <c r="H1951" t="s">
        <v>22</v>
      </c>
      <c r="J1951" s="3">
        <v>829016</v>
      </c>
    </row>
    <row r="1952" spans="1:10" hidden="1" x14ac:dyDescent="0.25">
      <c r="A1952" s="20" t="s">
        <v>51</v>
      </c>
      <c r="B1952" t="s">
        <v>129</v>
      </c>
      <c r="C1952">
        <v>2020</v>
      </c>
      <c r="D1952" t="s">
        <v>58</v>
      </c>
      <c r="E1952" t="s">
        <v>45</v>
      </c>
      <c r="F1952" t="s">
        <v>46</v>
      </c>
      <c r="G1952" t="s">
        <v>47</v>
      </c>
      <c r="H1952" t="s">
        <v>238</v>
      </c>
      <c r="J1952"/>
    </row>
    <row r="1953" spans="1:10" hidden="1" x14ac:dyDescent="0.25">
      <c r="A1953" s="20" t="s">
        <v>51</v>
      </c>
      <c r="B1953" t="s">
        <v>129</v>
      </c>
      <c r="C1953">
        <v>2020</v>
      </c>
      <c r="D1953" t="s">
        <v>58</v>
      </c>
      <c r="E1953" t="s">
        <v>45</v>
      </c>
      <c r="F1953" t="s">
        <v>46</v>
      </c>
      <c r="G1953" t="s">
        <v>47</v>
      </c>
      <c r="H1953" t="s">
        <v>239</v>
      </c>
      <c r="J1953" s="3">
        <v>827511</v>
      </c>
    </row>
    <row r="1954" spans="1:10" hidden="1" x14ac:dyDescent="0.25">
      <c r="A1954" s="20" t="s">
        <v>51</v>
      </c>
      <c r="B1954" t="s">
        <v>129</v>
      </c>
      <c r="C1954">
        <v>2020</v>
      </c>
      <c r="D1954" t="s">
        <v>58</v>
      </c>
      <c r="E1954" t="s">
        <v>45</v>
      </c>
      <c r="F1954" t="s">
        <v>46</v>
      </c>
      <c r="G1954" t="s">
        <v>47</v>
      </c>
      <c r="H1954" t="s">
        <v>243</v>
      </c>
      <c r="J1954"/>
    </row>
    <row r="1955" spans="1:10" hidden="1" x14ac:dyDescent="0.25">
      <c r="A1955" s="20" t="s">
        <v>51</v>
      </c>
      <c r="B1955" t="s">
        <v>129</v>
      </c>
      <c r="C1955">
        <v>2020</v>
      </c>
      <c r="D1955" t="s">
        <v>58</v>
      </c>
      <c r="E1955" t="s">
        <v>45</v>
      </c>
      <c r="F1955" t="s">
        <v>46</v>
      </c>
      <c r="G1955" t="s">
        <v>182</v>
      </c>
      <c r="H1955" t="s">
        <v>240</v>
      </c>
      <c r="J1955"/>
    </row>
    <row r="1956" spans="1:10" hidden="1" x14ac:dyDescent="0.25">
      <c r="A1956" s="20" t="s">
        <v>51</v>
      </c>
      <c r="B1956" t="s">
        <v>129</v>
      </c>
      <c r="C1956">
        <v>2020</v>
      </c>
      <c r="D1956" t="s">
        <v>58</v>
      </c>
      <c r="E1956" t="s">
        <v>45</v>
      </c>
      <c r="F1956" t="s">
        <v>46</v>
      </c>
      <c r="G1956" t="s">
        <v>182</v>
      </c>
      <c r="H1956" t="s">
        <v>241</v>
      </c>
      <c r="J1956"/>
    </row>
    <row r="1957" spans="1:10" hidden="1" x14ac:dyDescent="0.25">
      <c r="A1957" s="20" t="s">
        <v>51</v>
      </c>
      <c r="B1957" t="s">
        <v>129</v>
      </c>
      <c r="C1957">
        <v>2020</v>
      </c>
      <c r="D1957" t="s">
        <v>58</v>
      </c>
      <c r="E1957" t="s">
        <v>45</v>
      </c>
      <c r="F1957" t="s">
        <v>46</v>
      </c>
      <c r="G1957" t="s">
        <v>182</v>
      </c>
      <c r="H1957" t="s">
        <v>242</v>
      </c>
      <c r="J1957"/>
    </row>
    <row r="1958" spans="1:10" hidden="1" x14ac:dyDescent="0.25">
      <c r="A1958" s="20" t="s">
        <v>51</v>
      </c>
      <c r="B1958" t="s">
        <v>129</v>
      </c>
      <c r="C1958">
        <v>2020</v>
      </c>
      <c r="D1958" t="s">
        <v>58</v>
      </c>
      <c r="E1958" t="s">
        <v>45</v>
      </c>
      <c r="F1958" t="s">
        <v>46</v>
      </c>
      <c r="G1958" t="s">
        <v>182</v>
      </c>
      <c r="H1958" t="s">
        <v>243</v>
      </c>
      <c r="J1958"/>
    </row>
    <row r="1959" spans="1:10" hidden="1" x14ac:dyDescent="0.25">
      <c r="A1959" s="20" t="s">
        <v>51</v>
      </c>
      <c r="B1959" t="s">
        <v>129</v>
      </c>
      <c r="C1959">
        <v>2020</v>
      </c>
      <c r="D1959" t="s">
        <v>58</v>
      </c>
      <c r="E1959" t="s">
        <v>45</v>
      </c>
      <c r="F1959" t="s">
        <v>46</v>
      </c>
      <c r="G1959" t="s">
        <v>253</v>
      </c>
      <c r="H1959" s="2" t="s">
        <v>266</v>
      </c>
      <c r="I1959" s="2"/>
      <c r="J1959"/>
    </row>
    <row r="1960" spans="1:10" hidden="1" x14ac:dyDescent="0.25">
      <c r="A1960" s="20" t="s">
        <v>51</v>
      </c>
      <c r="B1960" t="s">
        <v>129</v>
      </c>
      <c r="C1960">
        <v>2020</v>
      </c>
      <c r="D1960" t="s">
        <v>58</v>
      </c>
      <c r="E1960" t="s">
        <v>45</v>
      </c>
      <c r="F1960" t="s">
        <v>46</v>
      </c>
      <c r="G1960" t="s">
        <v>221</v>
      </c>
      <c r="H1960" s="2" t="s">
        <v>245</v>
      </c>
      <c r="I1960" s="2"/>
      <c r="J1960"/>
    </row>
    <row r="1961" spans="1:10" hidden="1" x14ac:dyDescent="0.25">
      <c r="A1961" s="20" t="s">
        <v>51</v>
      </c>
      <c r="B1961" t="s">
        <v>129</v>
      </c>
      <c r="C1961">
        <v>2020</v>
      </c>
      <c r="D1961" t="s">
        <v>58</v>
      </c>
      <c r="E1961" t="s">
        <v>45</v>
      </c>
      <c r="F1961" t="s">
        <v>46</v>
      </c>
      <c r="G1961" t="s">
        <v>272</v>
      </c>
      <c r="H1961" s="2" t="s">
        <v>273</v>
      </c>
      <c r="I1961" s="2"/>
      <c r="J1961"/>
    </row>
    <row r="1962" spans="1:10" hidden="1" x14ac:dyDescent="0.25">
      <c r="A1962" s="20" t="s">
        <v>51</v>
      </c>
      <c r="B1962" t="s">
        <v>129</v>
      </c>
      <c r="C1962">
        <v>2020</v>
      </c>
      <c r="D1962" t="s">
        <v>58</v>
      </c>
      <c r="E1962" t="s">
        <v>45</v>
      </c>
      <c r="F1962" t="s">
        <v>46</v>
      </c>
      <c r="G1962" t="s">
        <v>49</v>
      </c>
      <c r="H1962" s="2" t="s">
        <v>246</v>
      </c>
      <c r="I1962" s="2"/>
      <c r="J1962"/>
    </row>
    <row r="1963" spans="1:10" hidden="1" x14ac:dyDescent="0.25">
      <c r="A1963" s="20" t="s">
        <v>51</v>
      </c>
      <c r="B1963" t="s">
        <v>129</v>
      </c>
      <c r="C1963">
        <v>2020</v>
      </c>
      <c r="D1963" t="s">
        <v>58</v>
      </c>
      <c r="E1963" t="s">
        <v>45</v>
      </c>
      <c r="F1963" t="s">
        <v>46</v>
      </c>
      <c r="G1963" t="s">
        <v>49</v>
      </c>
      <c r="H1963" s="2" t="s">
        <v>247</v>
      </c>
      <c r="I1963" s="2"/>
      <c r="J1963"/>
    </row>
    <row r="1964" spans="1:10" hidden="1" x14ac:dyDescent="0.25">
      <c r="A1964" s="20" t="s">
        <v>51</v>
      </c>
      <c r="B1964" t="s">
        <v>129</v>
      </c>
      <c r="C1964">
        <v>2020</v>
      </c>
      <c r="D1964" t="s">
        <v>58</v>
      </c>
      <c r="E1964" t="s">
        <v>45</v>
      </c>
      <c r="F1964" t="s">
        <v>46</v>
      </c>
      <c r="G1964" t="s">
        <v>49</v>
      </c>
      <c r="H1964" s="2" t="s">
        <v>248</v>
      </c>
      <c r="I1964" s="2"/>
      <c r="J1964"/>
    </row>
    <row r="1965" spans="1:10" hidden="1" x14ac:dyDescent="0.25">
      <c r="A1965" s="20" t="s">
        <v>51</v>
      </c>
      <c r="B1965" t="s">
        <v>129</v>
      </c>
      <c r="C1965">
        <v>2020</v>
      </c>
      <c r="D1965" t="s">
        <v>58</v>
      </c>
      <c r="E1965" t="s">
        <v>45</v>
      </c>
      <c r="F1965" t="s">
        <v>46</v>
      </c>
      <c r="G1965" t="s">
        <v>49</v>
      </c>
      <c r="H1965" s="2" t="s">
        <v>249</v>
      </c>
      <c r="I1965" s="2"/>
      <c r="J1965"/>
    </row>
    <row r="1966" spans="1:10" hidden="1" x14ac:dyDescent="0.25">
      <c r="A1966" s="20" t="s">
        <v>51</v>
      </c>
      <c r="B1966" t="s">
        <v>129</v>
      </c>
      <c r="C1966">
        <v>2020</v>
      </c>
      <c r="D1966" t="s">
        <v>58</v>
      </c>
      <c r="E1966" t="s">
        <v>45</v>
      </c>
      <c r="F1966" t="s">
        <v>46</v>
      </c>
      <c r="G1966" t="s">
        <v>49</v>
      </c>
      <c r="H1966" s="2" t="s">
        <v>250</v>
      </c>
      <c r="I1966" s="2"/>
      <c r="J1966"/>
    </row>
    <row r="1967" spans="1:10" hidden="1" x14ac:dyDescent="0.25">
      <c r="A1967" s="20" t="s">
        <v>51</v>
      </c>
      <c r="B1967" t="s">
        <v>129</v>
      </c>
      <c r="C1967">
        <v>2020</v>
      </c>
      <c r="D1967" t="s">
        <v>58</v>
      </c>
      <c r="E1967" t="s">
        <v>45</v>
      </c>
      <c r="F1967" t="s">
        <v>46</v>
      </c>
      <c r="G1967" t="s">
        <v>49</v>
      </c>
      <c r="H1967" s="2" t="s">
        <v>251</v>
      </c>
      <c r="I1967" s="2"/>
      <c r="J1967"/>
    </row>
    <row r="1968" spans="1:10" hidden="1" x14ac:dyDescent="0.25">
      <c r="A1968" s="20" t="s">
        <v>51</v>
      </c>
      <c r="B1968" t="s">
        <v>129</v>
      </c>
      <c r="C1968">
        <v>2020</v>
      </c>
      <c r="D1968" t="s">
        <v>58</v>
      </c>
      <c r="E1968" t="s">
        <v>45</v>
      </c>
      <c r="F1968" t="s">
        <v>46</v>
      </c>
      <c r="G1968" t="s">
        <v>49</v>
      </c>
      <c r="H1968" s="2" t="s">
        <v>252</v>
      </c>
      <c r="I1968" s="2"/>
      <c r="J1968"/>
    </row>
    <row r="1969" spans="1:10" hidden="1" x14ac:dyDescent="0.25">
      <c r="A1969" s="20" t="s">
        <v>51</v>
      </c>
      <c r="B1969" t="s">
        <v>129</v>
      </c>
      <c r="C1969">
        <v>2020</v>
      </c>
      <c r="D1969" t="s">
        <v>58</v>
      </c>
      <c r="E1969" t="s">
        <v>45</v>
      </c>
      <c r="F1969" t="s">
        <v>50</v>
      </c>
      <c r="G1969" t="s">
        <v>56</v>
      </c>
      <c r="H1969" t="s">
        <v>124</v>
      </c>
      <c r="J1969" s="3">
        <v>48440</v>
      </c>
    </row>
    <row r="1970" spans="1:10" hidden="1" x14ac:dyDescent="0.25">
      <c r="A1970" s="20" t="s">
        <v>51</v>
      </c>
      <c r="B1970" t="s">
        <v>129</v>
      </c>
      <c r="C1970">
        <v>2020</v>
      </c>
      <c r="D1970" t="s">
        <v>58</v>
      </c>
      <c r="E1970" t="s">
        <v>45</v>
      </c>
      <c r="F1970" t="s">
        <v>50</v>
      </c>
      <c r="G1970" t="s">
        <v>56</v>
      </c>
      <c r="H1970" t="s">
        <v>98</v>
      </c>
      <c r="J1970" s="3">
        <v>259430</v>
      </c>
    </row>
    <row r="1971" spans="1:10" hidden="1" x14ac:dyDescent="0.25">
      <c r="A1971" s="20" t="s">
        <v>51</v>
      </c>
      <c r="B1971" t="s">
        <v>129</v>
      </c>
      <c r="C1971">
        <v>2020</v>
      </c>
      <c r="D1971" t="s">
        <v>58</v>
      </c>
      <c r="E1971" t="s">
        <v>45</v>
      </c>
      <c r="F1971" t="s">
        <v>50</v>
      </c>
      <c r="G1971" t="s">
        <v>56</v>
      </c>
      <c r="H1971" t="s">
        <v>265</v>
      </c>
      <c r="J1971" s="3">
        <v>52000</v>
      </c>
    </row>
    <row r="1972" spans="1:10" hidden="1" x14ac:dyDescent="0.25">
      <c r="A1972" s="20" t="s">
        <v>51</v>
      </c>
      <c r="B1972" t="s">
        <v>129</v>
      </c>
      <c r="C1972">
        <v>2020</v>
      </c>
      <c r="D1972" t="s">
        <v>58</v>
      </c>
      <c r="E1972" t="s">
        <v>45</v>
      </c>
      <c r="F1972" t="s">
        <v>50</v>
      </c>
      <c r="G1972" t="s">
        <v>56</v>
      </c>
      <c r="H1972" t="s">
        <v>193</v>
      </c>
      <c r="J1972" s="3">
        <v>76264.639999999999</v>
      </c>
    </row>
    <row r="1973" spans="1:10" hidden="1" x14ac:dyDescent="0.25">
      <c r="A1973" s="20" t="s">
        <v>51</v>
      </c>
      <c r="B1973" t="s">
        <v>129</v>
      </c>
      <c r="C1973">
        <v>2020</v>
      </c>
      <c r="D1973" t="s">
        <v>58</v>
      </c>
      <c r="E1973" t="s">
        <v>45</v>
      </c>
      <c r="F1973" t="s">
        <v>50</v>
      </c>
      <c r="G1973" t="s">
        <v>101</v>
      </c>
      <c r="H1973" t="s">
        <v>99</v>
      </c>
      <c r="J1973" s="3">
        <v>89669.16</v>
      </c>
    </row>
    <row r="1974" spans="1:10" hidden="1" x14ac:dyDescent="0.25">
      <c r="A1974" s="20" t="s">
        <v>51</v>
      </c>
      <c r="B1974" t="s">
        <v>129</v>
      </c>
      <c r="C1974">
        <v>2020</v>
      </c>
      <c r="D1974" t="s">
        <v>58</v>
      </c>
      <c r="E1974" t="s">
        <v>45</v>
      </c>
      <c r="F1974" t="s">
        <v>50</v>
      </c>
      <c r="G1974" t="s">
        <v>101</v>
      </c>
      <c r="H1974" s="2" t="s">
        <v>255</v>
      </c>
      <c r="I1974" s="2"/>
      <c r="J1974" s="3">
        <v>19202</v>
      </c>
    </row>
    <row r="1975" spans="1:10" hidden="1" x14ac:dyDescent="0.25">
      <c r="A1975" s="20" t="s">
        <v>51</v>
      </c>
      <c r="B1975" t="s">
        <v>129</v>
      </c>
      <c r="C1975">
        <v>2020</v>
      </c>
      <c r="D1975" t="s">
        <v>58</v>
      </c>
      <c r="E1975" t="s">
        <v>45</v>
      </c>
      <c r="F1975" t="s">
        <v>50</v>
      </c>
      <c r="G1975" t="s">
        <v>101</v>
      </c>
      <c r="H1975" s="2" t="s">
        <v>254</v>
      </c>
      <c r="I1975" s="2"/>
      <c r="J1975"/>
    </row>
    <row r="1976" spans="1:10" hidden="1" x14ac:dyDescent="0.25">
      <c r="A1976" s="20" t="s">
        <v>51</v>
      </c>
      <c r="B1976" t="s">
        <v>129</v>
      </c>
      <c r="C1976">
        <v>2020</v>
      </c>
      <c r="D1976" t="s">
        <v>58</v>
      </c>
      <c r="E1976" t="s">
        <v>45</v>
      </c>
      <c r="F1976" t="s">
        <v>50</v>
      </c>
      <c r="G1976" t="s">
        <v>101</v>
      </c>
      <c r="H1976" s="2" t="s">
        <v>236</v>
      </c>
      <c r="I1976" s="2"/>
      <c r="J1976"/>
    </row>
    <row r="1977" spans="1:10" hidden="1" x14ac:dyDescent="0.25">
      <c r="A1977" s="20" t="s">
        <v>51</v>
      </c>
      <c r="B1977" t="s">
        <v>129</v>
      </c>
      <c r="C1977">
        <v>2020</v>
      </c>
      <c r="D1977" t="s">
        <v>58</v>
      </c>
      <c r="E1977" t="s">
        <v>45</v>
      </c>
      <c r="F1977" t="s">
        <v>50</v>
      </c>
      <c r="G1977" t="s">
        <v>101</v>
      </c>
      <c r="H1977" t="s">
        <v>30</v>
      </c>
      <c r="J1977" s="3">
        <v>0</v>
      </c>
    </row>
    <row r="1978" spans="1:10" hidden="1" x14ac:dyDescent="0.25">
      <c r="A1978" s="20" t="s">
        <v>51</v>
      </c>
      <c r="B1978" t="s">
        <v>129</v>
      </c>
      <c r="C1978">
        <v>2020</v>
      </c>
      <c r="D1978" t="s">
        <v>58</v>
      </c>
      <c r="E1978" t="s">
        <v>112</v>
      </c>
      <c r="F1978" t="s">
        <v>117</v>
      </c>
      <c r="G1978" t="s">
        <v>53</v>
      </c>
      <c r="H1978" s="2" t="s">
        <v>256</v>
      </c>
      <c r="I1978" s="2"/>
      <c r="J1978"/>
    </row>
    <row r="1979" spans="1:10" hidden="1" x14ac:dyDescent="0.25">
      <c r="A1979" s="20" t="s">
        <v>51</v>
      </c>
      <c r="B1979" t="s">
        <v>129</v>
      </c>
      <c r="C1979">
        <v>2020</v>
      </c>
      <c r="D1979" t="s">
        <v>58</v>
      </c>
      <c r="E1979" t="s">
        <v>112</v>
      </c>
      <c r="F1979" t="s">
        <v>117</v>
      </c>
      <c r="G1979" t="s">
        <v>53</v>
      </c>
      <c r="H1979" s="2" t="s">
        <v>257</v>
      </c>
      <c r="I1979" s="2"/>
      <c r="J1979" s="3">
        <v>5920260</v>
      </c>
    </row>
    <row r="1980" spans="1:10" hidden="1" x14ac:dyDescent="0.25">
      <c r="A1980" s="20" t="s">
        <v>51</v>
      </c>
      <c r="B1980" t="s">
        <v>129</v>
      </c>
      <c r="C1980">
        <v>2020</v>
      </c>
      <c r="D1980" t="s">
        <v>58</v>
      </c>
      <c r="E1980" t="s">
        <v>112</v>
      </c>
      <c r="F1980" t="s">
        <v>117</v>
      </c>
      <c r="G1980" t="s">
        <v>53</v>
      </c>
      <c r="H1980" s="2" t="s">
        <v>258</v>
      </c>
      <c r="I1980" s="2"/>
      <c r="J1980"/>
    </row>
    <row r="1981" spans="1:10" hidden="1" x14ac:dyDescent="0.25">
      <c r="A1981" s="20" t="s">
        <v>51</v>
      </c>
      <c r="B1981" t="s">
        <v>129</v>
      </c>
      <c r="C1981">
        <v>2020</v>
      </c>
      <c r="D1981" t="s">
        <v>58</v>
      </c>
      <c r="E1981" t="s">
        <v>112</v>
      </c>
      <c r="F1981" t="s">
        <v>117</v>
      </c>
      <c r="G1981" t="s">
        <v>53</v>
      </c>
      <c r="H1981" s="2" t="s">
        <v>259</v>
      </c>
      <c r="I1981" s="2"/>
      <c r="J1981" s="3">
        <v>492148</v>
      </c>
    </row>
    <row r="1982" spans="1:10" hidden="1" x14ac:dyDescent="0.25">
      <c r="A1982" s="20" t="s">
        <v>51</v>
      </c>
      <c r="B1982" t="s">
        <v>129</v>
      </c>
      <c r="C1982">
        <v>2020</v>
      </c>
      <c r="D1982" t="s">
        <v>58</v>
      </c>
      <c r="E1982" t="s">
        <v>112</v>
      </c>
      <c r="F1982" t="s">
        <v>117</v>
      </c>
      <c r="G1982" t="s">
        <v>53</v>
      </c>
      <c r="H1982" t="s">
        <v>180</v>
      </c>
      <c r="J1982" s="3">
        <v>991100</v>
      </c>
    </row>
    <row r="1983" spans="1:10" hidden="1" x14ac:dyDescent="0.25">
      <c r="A1983" s="20" t="s">
        <v>51</v>
      </c>
      <c r="B1983" t="s">
        <v>129</v>
      </c>
      <c r="C1983">
        <v>2020</v>
      </c>
      <c r="D1983" t="s">
        <v>58</v>
      </c>
      <c r="E1983" t="s">
        <v>112</v>
      </c>
      <c r="F1983" t="s">
        <v>117</v>
      </c>
      <c r="G1983" t="s">
        <v>53</v>
      </c>
      <c r="H1983" t="s">
        <v>181</v>
      </c>
      <c r="J1983"/>
    </row>
    <row r="1984" spans="1:10" hidden="1" x14ac:dyDescent="0.25">
      <c r="A1984" s="57" t="s">
        <v>126</v>
      </c>
      <c r="B1984" t="s">
        <v>128</v>
      </c>
      <c r="C1984">
        <v>2020</v>
      </c>
      <c r="D1984" t="s">
        <v>58</v>
      </c>
      <c r="E1984" t="s">
        <v>52</v>
      </c>
      <c r="F1984" t="s">
        <v>142</v>
      </c>
      <c r="G1984" t="s">
        <v>206</v>
      </c>
      <c r="H1984" t="s">
        <v>210</v>
      </c>
      <c r="J1984" s="3">
        <v>25505024.129999999</v>
      </c>
    </row>
    <row r="1985" spans="1:10" hidden="1" x14ac:dyDescent="0.25">
      <c r="A1985" s="20" t="s">
        <v>126</v>
      </c>
      <c r="B1985" t="s">
        <v>128</v>
      </c>
      <c r="C1985">
        <v>2020</v>
      </c>
      <c r="D1985" t="s">
        <v>58</v>
      </c>
      <c r="E1985" t="s">
        <v>52</v>
      </c>
      <c r="F1985" t="s">
        <v>152</v>
      </c>
      <c r="G1985" t="s">
        <v>149</v>
      </c>
      <c r="H1985" t="s">
        <v>211</v>
      </c>
      <c r="J1985"/>
    </row>
    <row r="1986" spans="1:10" hidden="1" x14ac:dyDescent="0.25">
      <c r="A1986" s="20" t="s">
        <v>126</v>
      </c>
      <c r="B1986" t="s">
        <v>128</v>
      </c>
      <c r="C1986">
        <v>2020</v>
      </c>
      <c r="D1986" t="s">
        <v>58</v>
      </c>
      <c r="E1986" t="s">
        <v>52</v>
      </c>
      <c r="F1986" t="s">
        <v>152</v>
      </c>
      <c r="G1986" t="s">
        <v>213</v>
      </c>
      <c r="H1986" t="s">
        <v>214</v>
      </c>
      <c r="J1986"/>
    </row>
    <row r="1987" spans="1:10" hidden="1" x14ac:dyDescent="0.25">
      <c r="A1987" s="20" t="s">
        <v>126</v>
      </c>
      <c r="B1987" t="s">
        <v>128</v>
      </c>
      <c r="C1987">
        <v>2020</v>
      </c>
      <c r="D1987" t="s">
        <v>58</v>
      </c>
      <c r="E1987" t="s">
        <v>52</v>
      </c>
      <c r="F1987" t="s">
        <v>152</v>
      </c>
      <c r="G1987" t="s">
        <v>217</v>
      </c>
      <c r="H1987" t="s">
        <v>218</v>
      </c>
      <c r="J1987"/>
    </row>
    <row r="1988" spans="1:10" hidden="1" x14ac:dyDescent="0.25">
      <c r="A1988" s="20" t="s">
        <v>126</v>
      </c>
      <c r="B1988" t="s">
        <v>128</v>
      </c>
      <c r="C1988">
        <v>2020</v>
      </c>
      <c r="D1988" t="s">
        <v>58</v>
      </c>
      <c r="E1988" t="s">
        <v>52</v>
      </c>
      <c r="F1988" t="s">
        <v>142</v>
      </c>
      <c r="H1988" t="s">
        <v>224</v>
      </c>
      <c r="J1988" s="3">
        <v>-19411.759999999998</v>
      </c>
    </row>
    <row r="1989" spans="1:10" hidden="1" x14ac:dyDescent="0.25">
      <c r="A1989" s="20" t="s">
        <v>126</v>
      </c>
      <c r="B1989" t="s">
        <v>128</v>
      </c>
      <c r="C1989">
        <v>2020</v>
      </c>
      <c r="D1989" t="s">
        <v>58</v>
      </c>
      <c r="E1989" t="s">
        <v>52</v>
      </c>
      <c r="F1989" t="s">
        <v>142</v>
      </c>
      <c r="H1989" t="s">
        <v>269</v>
      </c>
      <c r="J1989"/>
    </row>
    <row r="1990" spans="1:10" hidden="1" x14ac:dyDescent="0.25">
      <c r="A1990" s="20" t="s">
        <v>126</v>
      </c>
      <c r="B1990" t="s">
        <v>128</v>
      </c>
      <c r="C1990">
        <v>2020</v>
      </c>
      <c r="D1990" t="s">
        <v>58</v>
      </c>
      <c r="E1990" t="s">
        <v>52</v>
      </c>
      <c r="F1990" t="s">
        <v>142</v>
      </c>
      <c r="G1990" t="s">
        <v>270</v>
      </c>
      <c r="H1990" t="s">
        <v>271</v>
      </c>
      <c r="J1990" s="3">
        <v>70000</v>
      </c>
    </row>
    <row r="1991" spans="1:10" hidden="1" x14ac:dyDescent="0.25">
      <c r="A1991" s="20" t="s">
        <v>126</v>
      </c>
      <c r="B1991" t="s">
        <v>128</v>
      </c>
      <c r="C1991">
        <v>2020</v>
      </c>
      <c r="D1991" t="s">
        <v>58</v>
      </c>
      <c r="E1991" t="s">
        <v>45</v>
      </c>
      <c r="F1991" t="s">
        <v>46</v>
      </c>
      <c r="G1991" t="s">
        <v>54</v>
      </c>
      <c r="H1991" t="s">
        <v>11</v>
      </c>
      <c r="J1991" s="3">
        <v>1920000</v>
      </c>
    </row>
    <row r="1992" spans="1:10" hidden="1" x14ac:dyDescent="0.25">
      <c r="A1992" s="20" t="s">
        <v>126</v>
      </c>
      <c r="B1992" t="s">
        <v>128</v>
      </c>
      <c r="C1992">
        <v>2020</v>
      </c>
      <c r="D1992" t="s">
        <v>58</v>
      </c>
      <c r="E1992" t="s">
        <v>45</v>
      </c>
      <c r="F1992" t="s">
        <v>46</v>
      </c>
      <c r="G1992" t="s">
        <v>54</v>
      </c>
      <c r="H1992" t="s">
        <v>12</v>
      </c>
      <c r="J1992"/>
    </row>
    <row r="1993" spans="1:10" hidden="1" x14ac:dyDescent="0.25">
      <c r="A1993" s="20" t="s">
        <v>126</v>
      </c>
      <c r="B1993" t="s">
        <v>128</v>
      </c>
      <c r="C1993">
        <v>2020</v>
      </c>
      <c r="D1993" t="s">
        <v>58</v>
      </c>
      <c r="E1993" t="s">
        <v>45</v>
      </c>
      <c r="F1993" t="s">
        <v>46</v>
      </c>
      <c r="G1993" t="s">
        <v>54</v>
      </c>
      <c r="H1993" t="s">
        <v>13</v>
      </c>
      <c r="J1993" s="3">
        <v>159936</v>
      </c>
    </row>
    <row r="1994" spans="1:10" hidden="1" x14ac:dyDescent="0.25">
      <c r="A1994" s="20" t="s">
        <v>126</v>
      </c>
      <c r="B1994" t="s">
        <v>128</v>
      </c>
      <c r="C1994">
        <v>2020</v>
      </c>
      <c r="D1994" t="s">
        <v>58</v>
      </c>
      <c r="E1994" t="s">
        <v>45</v>
      </c>
      <c r="F1994" t="s">
        <v>46</v>
      </c>
      <c r="G1994" t="s">
        <v>54</v>
      </c>
      <c r="H1994" t="s">
        <v>14</v>
      </c>
      <c r="J1994" s="3">
        <v>19192</v>
      </c>
    </row>
    <row r="1995" spans="1:10" hidden="1" x14ac:dyDescent="0.25">
      <c r="A1995" s="20" t="s">
        <v>126</v>
      </c>
      <c r="B1995" t="s">
        <v>128</v>
      </c>
      <c r="C1995">
        <v>2020</v>
      </c>
      <c r="D1995" t="s">
        <v>58</v>
      </c>
      <c r="E1995" t="s">
        <v>45</v>
      </c>
      <c r="F1995" t="s">
        <v>46</v>
      </c>
      <c r="G1995" t="s">
        <v>54</v>
      </c>
      <c r="H1995" t="s">
        <v>15</v>
      </c>
      <c r="J1995" s="3">
        <v>159936</v>
      </c>
    </row>
    <row r="1996" spans="1:10" hidden="1" x14ac:dyDescent="0.25">
      <c r="A1996" s="20" t="s">
        <v>126</v>
      </c>
      <c r="B1996" t="s">
        <v>128</v>
      </c>
      <c r="C1996">
        <v>2020</v>
      </c>
      <c r="D1996" t="s">
        <v>58</v>
      </c>
      <c r="E1996" t="s">
        <v>45</v>
      </c>
      <c r="F1996" t="s">
        <v>46</v>
      </c>
      <c r="G1996" t="s">
        <v>54</v>
      </c>
      <c r="H1996" t="s">
        <v>16</v>
      </c>
      <c r="J1996" s="3">
        <v>80064</v>
      </c>
    </row>
    <row r="1997" spans="1:10" hidden="1" x14ac:dyDescent="0.25">
      <c r="A1997" s="20" t="s">
        <v>126</v>
      </c>
      <c r="B1997" t="s">
        <v>128</v>
      </c>
      <c r="C1997">
        <v>2020</v>
      </c>
      <c r="D1997" t="s">
        <v>58</v>
      </c>
      <c r="E1997" t="s">
        <v>45</v>
      </c>
      <c r="F1997" t="s">
        <v>46</v>
      </c>
      <c r="G1997" t="s">
        <v>54</v>
      </c>
      <c r="H1997" t="s">
        <v>17</v>
      </c>
      <c r="J1997" s="3">
        <v>1280000</v>
      </c>
    </row>
    <row r="1998" spans="1:10" hidden="1" x14ac:dyDescent="0.25">
      <c r="A1998" s="20" t="s">
        <v>126</v>
      </c>
      <c r="B1998" t="s">
        <v>128</v>
      </c>
      <c r="C1998">
        <v>2020</v>
      </c>
      <c r="D1998" t="s">
        <v>58</v>
      </c>
      <c r="E1998" t="s">
        <v>45</v>
      </c>
      <c r="F1998" t="s">
        <v>46</v>
      </c>
      <c r="G1998" t="s">
        <v>54</v>
      </c>
      <c r="H1998" t="s">
        <v>195</v>
      </c>
      <c r="J1998"/>
    </row>
    <row r="1999" spans="1:10" hidden="1" x14ac:dyDescent="0.25">
      <c r="A1999" s="20" t="s">
        <v>126</v>
      </c>
      <c r="B1999" t="s">
        <v>128</v>
      </c>
      <c r="C1999">
        <v>2020</v>
      </c>
      <c r="D1999" t="s">
        <v>58</v>
      </c>
      <c r="E1999" t="s">
        <v>45</v>
      </c>
      <c r="F1999" t="s">
        <v>46</v>
      </c>
      <c r="G1999" t="s">
        <v>54</v>
      </c>
      <c r="H1999" t="s">
        <v>18</v>
      </c>
      <c r="J1999" s="3">
        <v>10022</v>
      </c>
    </row>
    <row r="2000" spans="1:10" hidden="1" x14ac:dyDescent="0.25">
      <c r="A2000" s="20" t="s">
        <v>126</v>
      </c>
      <c r="B2000" t="s">
        <v>128</v>
      </c>
      <c r="C2000">
        <v>2020</v>
      </c>
      <c r="D2000" t="s">
        <v>58</v>
      </c>
      <c r="E2000" t="s">
        <v>45</v>
      </c>
      <c r="F2000" t="s">
        <v>46</v>
      </c>
      <c r="G2000" t="s">
        <v>54</v>
      </c>
      <c r="H2000" t="s">
        <v>19</v>
      </c>
      <c r="J2000" s="3">
        <v>230400</v>
      </c>
    </row>
    <row r="2001" spans="1:10" hidden="1" x14ac:dyDescent="0.25">
      <c r="A2001" s="20" t="s">
        <v>126</v>
      </c>
      <c r="B2001" t="s">
        <v>128</v>
      </c>
      <c r="C2001">
        <v>2020</v>
      </c>
      <c r="D2001" t="s">
        <v>58</v>
      </c>
      <c r="E2001" t="s">
        <v>45</v>
      </c>
      <c r="F2001" t="s">
        <v>46</v>
      </c>
      <c r="G2001" t="s">
        <v>54</v>
      </c>
      <c r="H2001" t="s">
        <v>20</v>
      </c>
      <c r="J2001" s="3">
        <v>76800</v>
      </c>
    </row>
    <row r="2002" spans="1:10" hidden="1" x14ac:dyDescent="0.25">
      <c r="A2002" s="20" t="s">
        <v>126</v>
      </c>
      <c r="B2002" t="s">
        <v>128</v>
      </c>
      <c r="C2002">
        <v>2020</v>
      </c>
      <c r="D2002" t="s">
        <v>58</v>
      </c>
      <c r="E2002" t="s">
        <v>45</v>
      </c>
      <c r="F2002" t="s">
        <v>46</v>
      </c>
      <c r="G2002" t="s">
        <v>118</v>
      </c>
      <c r="H2002" t="s">
        <v>119</v>
      </c>
      <c r="J2002" s="3">
        <v>438902</v>
      </c>
    </row>
    <row r="2003" spans="1:10" hidden="1" x14ac:dyDescent="0.25">
      <c r="A2003" s="20" t="s">
        <v>126</v>
      </c>
      <c r="B2003" t="s">
        <v>128</v>
      </c>
      <c r="C2003">
        <v>2020</v>
      </c>
      <c r="D2003" t="s">
        <v>58</v>
      </c>
      <c r="E2003" t="s">
        <v>45</v>
      </c>
      <c r="F2003" t="s">
        <v>46</v>
      </c>
      <c r="G2003" t="s">
        <v>109</v>
      </c>
      <c r="H2003" t="s">
        <v>219</v>
      </c>
      <c r="J2003"/>
    </row>
    <row r="2004" spans="1:10" hidden="1" x14ac:dyDescent="0.25">
      <c r="A2004" s="20" t="s">
        <v>126</v>
      </c>
      <c r="B2004" t="s">
        <v>128</v>
      </c>
      <c r="C2004">
        <v>2020</v>
      </c>
      <c r="D2004" t="s">
        <v>58</v>
      </c>
      <c r="E2004" t="s">
        <v>45</v>
      </c>
      <c r="F2004" t="s">
        <v>46</v>
      </c>
      <c r="G2004" t="s">
        <v>109</v>
      </c>
      <c r="H2004" s="2" t="s">
        <v>267</v>
      </c>
      <c r="I2004" s="2"/>
      <c r="J2004"/>
    </row>
    <row r="2005" spans="1:10" hidden="1" x14ac:dyDescent="0.25">
      <c r="A2005" s="20" t="s">
        <v>126</v>
      </c>
      <c r="B2005" t="s">
        <v>128</v>
      </c>
      <c r="C2005">
        <v>2020</v>
      </c>
      <c r="D2005" t="s">
        <v>58</v>
      </c>
      <c r="E2005" t="s">
        <v>45</v>
      </c>
      <c r="F2005" t="s">
        <v>46</v>
      </c>
      <c r="G2005" t="s">
        <v>109</v>
      </c>
      <c r="H2005" t="s">
        <v>220</v>
      </c>
      <c r="J2005"/>
    </row>
    <row r="2006" spans="1:10" hidden="1" x14ac:dyDescent="0.25">
      <c r="A2006" s="20" t="s">
        <v>126</v>
      </c>
      <c r="B2006" t="s">
        <v>128</v>
      </c>
      <c r="C2006">
        <v>2020</v>
      </c>
      <c r="D2006" t="s">
        <v>58</v>
      </c>
      <c r="E2006" t="s">
        <v>45</v>
      </c>
      <c r="F2006" t="s">
        <v>46</v>
      </c>
      <c r="G2006" t="s">
        <v>109</v>
      </c>
      <c r="H2006" t="s">
        <v>260</v>
      </c>
      <c r="J2006"/>
    </row>
    <row r="2007" spans="1:10" hidden="1" x14ac:dyDescent="0.25">
      <c r="A2007" s="20" t="s">
        <v>126</v>
      </c>
      <c r="B2007" t="s">
        <v>128</v>
      </c>
      <c r="C2007">
        <v>2020</v>
      </c>
      <c r="D2007" t="s">
        <v>58</v>
      </c>
      <c r="E2007" t="s">
        <v>45</v>
      </c>
      <c r="F2007" t="s">
        <v>46</v>
      </c>
      <c r="G2007" t="s">
        <v>55</v>
      </c>
      <c r="H2007" t="s">
        <v>22</v>
      </c>
      <c r="J2007" s="3">
        <v>829016</v>
      </c>
    </row>
    <row r="2008" spans="1:10" hidden="1" x14ac:dyDescent="0.25">
      <c r="A2008" s="20" t="s">
        <v>126</v>
      </c>
      <c r="B2008" t="s">
        <v>128</v>
      </c>
      <c r="C2008">
        <v>2020</v>
      </c>
      <c r="D2008" t="s">
        <v>58</v>
      </c>
      <c r="E2008" t="s">
        <v>45</v>
      </c>
      <c r="F2008" t="s">
        <v>46</v>
      </c>
      <c r="G2008" t="s">
        <v>47</v>
      </c>
      <c r="H2008" t="s">
        <v>238</v>
      </c>
      <c r="J2008"/>
    </row>
    <row r="2009" spans="1:10" hidden="1" x14ac:dyDescent="0.25">
      <c r="A2009" s="20" t="s">
        <v>126</v>
      </c>
      <c r="B2009" t="s">
        <v>128</v>
      </c>
      <c r="C2009">
        <v>2020</v>
      </c>
      <c r="D2009" t="s">
        <v>58</v>
      </c>
      <c r="E2009" t="s">
        <v>45</v>
      </c>
      <c r="F2009" t="s">
        <v>46</v>
      </c>
      <c r="G2009" t="s">
        <v>47</v>
      </c>
      <c r="H2009" t="s">
        <v>239</v>
      </c>
      <c r="J2009" s="3">
        <v>1541234</v>
      </c>
    </row>
    <row r="2010" spans="1:10" hidden="1" x14ac:dyDescent="0.25">
      <c r="A2010" s="20" t="s">
        <v>126</v>
      </c>
      <c r="B2010" t="s">
        <v>128</v>
      </c>
      <c r="C2010">
        <v>2020</v>
      </c>
      <c r="D2010" t="s">
        <v>58</v>
      </c>
      <c r="E2010" t="s">
        <v>45</v>
      </c>
      <c r="F2010" t="s">
        <v>46</v>
      </c>
      <c r="G2010" t="s">
        <v>47</v>
      </c>
      <c r="H2010" t="s">
        <v>243</v>
      </c>
      <c r="J2010"/>
    </row>
    <row r="2011" spans="1:10" hidden="1" x14ac:dyDescent="0.25">
      <c r="A2011" s="20" t="s">
        <v>126</v>
      </c>
      <c r="B2011" t="s">
        <v>128</v>
      </c>
      <c r="C2011">
        <v>2020</v>
      </c>
      <c r="D2011" t="s">
        <v>58</v>
      </c>
      <c r="E2011" t="s">
        <v>45</v>
      </c>
      <c r="F2011" t="s">
        <v>46</v>
      </c>
      <c r="G2011" t="s">
        <v>47</v>
      </c>
      <c r="H2011" s="2" t="s">
        <v>276</v>
      </c>
      <c r="I2011" s="2"/>
      <c r="J2011" s="3">
        <v>26059</v>
      </c>
    </row>
    <row r="2012" spans="1:10" hidden="1" x14ac:dyDescent="0.25">
      <c r="A2012" s="20" t="s">
        <v>126</v>
      </c>
      <c r="B2012" t="s">
        <v>128</v>
      </c>
      <c r="C2012">
        <v>2020</v>
      </c>
      <c r="D2012" t="s">
        <v>58</v>
      </c>
      <c r="E2012" t="s">
        <v>45</v>
      </c>
      <c r="F2012" t="s">
        <v>46</v>
      </c>
      <c r="G2012" t="s">
        <v>47</v>
      </c>
      <c r="H2012" s="2" t="s">
        <v>277</v>
      </c>
      <c r="I2012" s="2"/>
      <c r="J2012" s="3">
        <v>78629</v>
      </c>
    </row>
    <row r="2013" spans="1:10" hidden="1" x14ac:dyDescent="0.25">
      <c r="A2013" s="20" t="s">
        <v>126</v>
      </c>
      <c r="B2013" t="s">
        <v>128</v>
      </c>
      <c r="C2013">
        <v>2020</v>
      </c>
      <c r="D2013" t="s">
        <v>58</v>
      </c>
      <c r="E2013" t="s">
        <v>45</v>
      </c>
      <c r="F2013" t="s">
        <v>46</v>
      </c>
      <c r="G2013" t="s">
        <v>47</v>
      </c>
      <c r="H2013" s="2" t="s">
        <v>278</v>
      </c>
      <c r="I2013" s="2"/>
      <c r="J2013" s="3">
        <v>138953</v>
      </c>
    </row>
    <row r="2014" spans="1:10" hidden="1" x14ac:dyDescent="0.25">
      <c r="A2014" s="20" t="s">
        <v>126</v>
      </c>
      <c r="B2014" t="s">
        <v>128</v>
      </c>
      <c r="C2014">
        <v>2020</v>
      </c>
      <c r="D2014" t="s">
        <v>58</v>
      </c>
      <c r="E2014" t="s">
        <v>45</v>
      </c>
      <c r="F2014" t="s">
        <v>46</v>
      </c>
      <c r="G2014" t="s">
        <v>182</v>
      </c>
      <c r="H2014" t="s">
        <v>240</v>
      </c>
      <c r="J2014"/>
    </row>
    <row r="2015" spans="1:10" hidden="1" x14ac:dyDescent="0.25">
      <c r="A2015" s="20" t="s">
        <v>126</v>
      </c>
      <c r="B2015" t="s">
        <v>128</v>
      </c>
      <c r="C2015">
        <v>2020</v>
      </c>
      <c r="D2015" t="s">
        <v>58</v>
      </c>
      <c r="E2015" t="s">
        <v>45</v>
      </c>
      <c r="F2015" t="s">
        <v>46</v>
      </c>
      <c r="G2015" t="s">
        <v>182</v>
      </c>
      <c r="H2015" t="s">
        <v>241</v>
      </c>
      <c r="J2015"/>
    </row>
    <row r="2016" spans="1:10" hidden="1" x14ac:dyDescent="0.25">
      <c r="A2016" s="20" t="s">
        <v>126</v>
      </c>
      <c r="B2016" t="s">
        <v>128</v>
      </c>
      <c r="C2016">
        <v>2020</v>
      </c>
      <c r="D2016" t="s">
        <v>58</v>
      </c>
      <c r="E2016" t="s">
        <v>45</v>
      </c>
      <c r="F2016" t="s">
        <v>46</v>
      </c>
      <c r="G2016" t="s">
        <v>182</v>
      </c>
      <c r="H2016" t="s">
        <v>242</v>
      </c>
      <c r="J2016"/>
    </row>
    <row r="2017" spans="1:10" hidden="1" x14ac:dyDescent="0.25">
      <c r="A2017" s="20" t="s">
        <v>126</v>
      </c>
      <c r="B2017" t="s">
        <v>128</v>
      </c>
      <c r="C2017">
        <v>2020</v>
      </c>
      <c r="D2017" t="s">
        <v>58</v>
      </c>
      <c r="E2017" t="s">
        <v>45</v>
      </c>
      <c r="F2017" t="s">
        <v>46</v>
      </c>
      <c r="G2017" t="s">
        <v>182</v>
      </c>
      <c r="H2017" t="s">
        <v>243</v>
      </c>
      <c r="J2017"/>
    </row>
    <row r="2018" spans="1:10" hidden="1" x14ac:dyDescent="0.25">
      <c r="A2018" s="20" t="s">
        <v>126</v>
      </c>
      <c r="B2018" t="s">
        <v>128</v>
      </c>
      <c r="C2018">
        <v>2020</v>
      </c>
      <c r="D2018" t="s">
        <v>58</v>
      </c>
      <c r="E2018" t="s">
        <v>45</v>
      </c>
      <c r="F2018" t="s">
        <v>46</v>
      </c>
      <c r="G2018" t="s">
        <v>253</v>
      </c>
      <c r="H2018" s="2" t="s">
        <v>266</v>
      </c>
      <c r="I2018" s="2"/>
      <c r="J2018"/>
    </row>
    <row r="2019" spans="1:10" hidden="1" x14ac:dyDescent="0.25">
      <c r="A2019" s="20" t="s">
        <v>126</v>
      </c>
      <c r="B2019" t="s">
        <v>128</v>
      </c>
      <c r="C2019">
        <v>2020</v>
      </c>
      <c r="D2019" t="s">
        <v>58</v>
      </c>
      <c r="E2019" t="s">
        <v>45</v>
      </c>
      <c r="F2019" t="s">
        <v>46</v>
      </c>
      <c r="G2019" t="s">
        <v>221</v>
      </c>
      <c r="H2019" s="2" t="s">
        <v>245</v>
      </c>
      <c r="I2019" s="2"/>
      <c r="J2019"/>
    </row>
    <row r="2020" spans="1:10" hidden="1" x14ac:dyDescent="0.25">
      <c r="A2020" s="20" t="s">
        <v>126</v>
      </c>
      <c r="B2020" t="s">
        <v>128</v>
      </c>
      <c r="C2020">
        <v>2020</v>
      </c>
      <c r="D2020" t="s">
        <v>58</v>
      </c>
      <c r="E2020" t="s">
        <v>45</v>
      </c>
      <c r="F2020" t="s">
        <v>46</v>
      </c>
      <c r="G2020" t="s">
        <v>272</v>
      </c>
      <c r="H2020" s="2" t="s">
        <v>273</v>
      </c>
      <c r="I2020" s="2"/>
      <c r="J2020"/>
    </row>
    <row r="2021" spans="1:10" hidden="1" x14ac:dyDescent="0.25">
      <c r="A2021" s="20" t="s">
        <v>126</v>
      </c>
      <c r="B2021" t="s">
        <v>128</v>
      </c>
      <c r="C2021">
        <v>2020</v>
      </c>
      <c r="D2021" t="s">
        <v>58</v>
      </c>
      <c r="E2021" t="s">
        <v>45</v>
      </c>
      <c r="F2021" t="s">
        <v>46</v>
      </c>
      <c r="G2021" t="s">
        <v>49</v>
      </c>
      <c r="H2021" s="2" t="s">
        <v>246</v>
      </c>
      <c r="I2021" s="2"/>
      <c r="J2021"/>
    </row>
    <row r="2022" spans="1:10" hidden="1" x14ac:dyDescent="0.25">
      <c r="A2022" s="20" t="s">
        <v>126</v>
      </c>
      <c r="B2022" t="s">
        <v>128</v>
      </c>
      <c r="C2022">
        <v>2020</v>
      </c>
      <c r="D2022" t="s">
        <v>58</v>
      </c>
      <c r="E2022" t="s">
        <v>45</v>
      </c>
      <c r="F2022" t="s">
        <v>46</v>
      </c>
      <c r="G2022" t="s">
        <v>49</v>
      </c>
      <c r="H2022" s="2" t="s">
        <v>247</v>
      </c>
      <c r="I2022" s="2"/>
      <c r="J2022"/>
    </row>
    <row r="2023" spans="1:10" hidden="1" x14ac:dyDescent="0.25">
      <c r="A2023" s="20" t="s">
        <v>126</v>
      </c>
      <c r="B2023" t="s">
        <v>128</v>
      </c>
      <c r="C2023">
        <v>2020</v>
      </c>
      <c r="D2023" t="s">
        <v>58</v>
      </c>
      <c r="E2023" t="s">
        <v>45</v>
      </c>
      <c r="F2023" t="s">
        <v>46</v>
      </c>
      <c r="G2023" t="s">
        <v>49</v>
      </c>
      <c r="H2023" s="2" t="s">
        <v>248</v>
      </c>
      <c r="I2023" s="2"/>
      <c r="J2023"/>
    </row>
    <row r="2024" spans="1:10" hidden="1" x14ac:dyDescent="0.25">
      <c r="A2024" s="20" t="s">
        <v>126</v>
      </c>
      <c r="B2024" t="s">
        <v>128</v>
      </c>
      <c r="C2024">
        <v>2020</v>
      </c>
      <c r="D2024" t="s">
        <v>58</v>
      </c>
      <c r="E2024" t="s">
        <v>45</v>
      </c>
      <c r="F2024" t="s">
        <v>46</v>
      </c>
      <c r="G2024" t="s">
        <v>49</v>
      </c>
      <c r="H2024" s="2" t="s">
        <v>249</v>
      </c>
      <c r="I2024" s="2"/>
      <c r="J2024"/>
    </row>
    <row r="2025" spans="1:10" hidden="1" x14ac:dyDescent="0.25">
      <c r="A2025" s="20" t="s">
        <v>126</v>
      </c>
      <c r="B2025" t="s">
        <v>128</v>
      </c>
      <c r="C2025">
        <v>2020</v>
      </c>
      <c r="D2025" t="s">
        <v>58</v>
      </c>
      <c r="E2025" t="s">
        <v>45</v>
      </c>
      <c r="F2025" t="s">
        <v>46</v>
      </c>
      <c r="G2025" t="s">
        <v>49</v>
      </c>
      <c r="H2025" s="2" t="s">
        <v>250</v>
      </c>
      <c r="I2025" s="2"/>
      <c r="J2025"/>
    </row>
    <row r="2026" spans="1:10" hidden="1" x14ac:dyDescent="0.25">
      <c r="A2026" s="20" t="s">
        <v>126</v>
      </c>
      <c r="B2026" t="s">
        <v>128</v>
      </c>
      <c r="C2026">
        <v>2020</v>
      </c>
      <c r="D2026" t="s">
        <v>58</v>
      </c>
      <c r="E2026" t="s">
        <v>45</v>
      </c>
      <c r="F2026" t="s">
        <v>46</v>
      </c>
      <c r="G2026" t="s">
        <v>49</v>
      </c>
      <c r="H2026" s="2" t="s">
        <v>251</v>
      </c>
      <c r="I2026" s="2"/>
      <c r="J2026"/>
    </row>
    <row r="2027" spans="1:10" hidden="1" x14ac:dyDescent="0.25">
      <c r="A2027" s="20" t="s">
        <v>126</v>
      </c>
      <c r="B2027" t="s">
        <v>128</v>
      </c>
      <c r="C2027">
        <v>2020</v>
      </c>
      <c r="D2027" t="s">
        <v>58</v>
      </c>
      <c r="E2027" t="s">
        <v>45</v>
      </c>
      <c r="F2027" t="s">
        <v>46</v>
      </c>
      <c r="G2027" t="s">
        <v>49</v>
      </c>
      <c r="H2027" s="2" t="s">
        <v>252</v>
      </c>
      <c r="I2027" s="2"/>
      <c r="J2027"/>
    </row>
    <row r="2028" spans="1:10" hidden="1" x14ac:dyDescent="0.25">
      <c r="A2028" s="20" t="s">
        <v>126</v>
      </c>
      <c r="B2028" t="s">
        <v>128</v>
      </c>
      <c r="C2028">
        <v>2020</v>
      </c>
      <c r="D2028" t="s">
        <v>58</v>
      </c>
      <c r="E2028" t="s">
        <v>45</v>
      </c>
      <c r="F2028" t="s">
        <v>50</v>
      </c>
      <c r="G2028" t="s">
        <v>56</v>
      </c>
      <c r="H2028" t="s">
        <v>124</v>
      </c>
      <c r="J2028" s="3">
        <v>48440</v>
      </c>
    </row>
    <row r="2029" spans="1:10" hidden="1" x14ac:dyDescent="0.25">
      <c r="A2029" s="20" t="s">
        <v>126</v>
      </c>
      <c r="B2029" t="s">
        <v>128</v>
      </c>
      <c r="C2029">
        <v>2020</v>
      </c>
      <c r="D2029" t="s">
        <v>58</v>
      </c>
      <c r="E2029" t="s">
        <v>45</v>
      </c>
      <c r="F2029" t="s">
        <v>50</v>
      </c>
      <c r="G2029" t="s">
        <v>56</v>
      </c>
      <c r="H2029" t="s">
        <v>98</v>
      </c>
      <c r="J2029" s="3">
        <v>352522.4</v>
      </c>
    </row>
    <row r="2030" spans="1:10" hidden="1" x14ac:dyDescent="0.25">
      <c r="A2030" s="20" t="s">
        <v>126</v>
      </c>
      <c r="B2030" t="s">
        <v>128</v>
      </c>
      <c r="C2030">
        <v>2020</v>
      </c>
      <c r="D2030" t="s">
        <v>58</v>
      </c>
      <c r="E2030" t="s">
        <v>45</v>
      </c>
      <c r="F2030" t="s">
        <v>50</v>
      </c>
      <c r="G2030" t="s">
        <v>56</v>
      </c>
      <c r="H2030" t="s">
        <v>265</v>
      </c>
      <c r="J2030"/>
    </row>
    <row r="2031" spans="1:10" hidden="1" x14ac:dyDescent="0.25">
      <c r="A2031" s="20" t="s">
        <v>126</v>
      </c>
      <c r="B2031" t="s">
        <v>128</v>
      </c>
      <c r="C2031">
        <v>2020</v>
      </c>
      <c r="D2031" t="s">
        <v>58</v>
      </c>
      <c r="E2031" t="s">
        <v>45</v>
      </c>
      <c r="F2031" t="s">
        <v>50</v>
      </c>
      <c r="G2031" t="s">
        <v>56</v>
      </c>
      <c r="H2031" t="s">
        <v>193</v>
      </c>
      <c r="J2031" s="3">
        <v>66982.13</v>
      </c>
    </row>
    <row r="2032" spans="1:10" hidden="1" x14ac:dyDescent="0.25">
      <c r="A2032" s="20" t="s">
        <v>126</v>
      </c>
      <c r="B2032" t="s">
        <v>128</v>
      </c>
      <c r="C2032">
        <v>2020</v>
      </c>
      <c r="D2032" t="s">
        <v>58</v>
      </c>
      <c r="E2032" t="s">
        <v>45</v>
      </c>
      <c r="F2032" t="s">
        <v>50</v>
      </c>
      <c r="G2032" t="s">
        <v>101</v>
      </c>
      <c r="H2032" t="s">
        <v>99</v>
      </c>
      <c r="J2032" s="3">
        <v>67656.679999999993</v>
      </c>
    </row>
    <row r="2033" spans="1:10" hidden="1" x14ac:dyDescent="0.25">
      <c r="A2033" s="20" t="s">
        <v>126</v>
      </c>
      <c r="B2033" t="s">
        <v>128</v>
      </c>
      <c r="C2033">
        <v>2020</v>
      </c>
      <c r="D2033" t="s">
        <v>58</v>
      </c>
      <c r="E2033" t="s">
        <v>45</v>
      </c>
      <c r="F2033" t="s">
        <v>50</v>
      </c>
      <c r="G2033" t="s">
        <v>101</v>
      </c>
      <c r="H2033" s="2" t="s">
        <v>255</v>
      </c>
      <c r="I2033" s="2"/>
      <c r="J2033" s="3">
        <v>6401</v>
      </c>
    </row>
    <row r="2034" spans="1:10" hidden="1" x14ac:dyDescent="0.25">
      <c r="A2034" s="20" t="s">
        <v>126</v>
      </c>
      <c r="B2034" t="s">
        <v>128</v>
      </c>
      <c r="C2034">
        <v>2020</v>
      </c>
      <c r="D2034" t="s">
        <v>58</v>
      </c>
      <c r="E2034" t="s">
        <v>45</v>
      </c>
      <c r="F2034" t="s">
        <v>50</v>
      </c>
      <c r="G2034" t="s">
        <v>101</v>
      </c>
      <c r="H2034" s="2" t="s">
        <v>254</v>
      </c>
      <c r="I2034" s="2"/>
      <c r="J2034"/>
    </row>
    <row r="2035" spans="1:10" hidden="1" x14ac:dyDescent="0.25">
      <c r="A2035" s="20" t="s">
        <v>126</v>
      </c>
      <c r="B2035" t="s">
        <v>128</v>
      </c>
      <c r="C2035">
        <v>2020</v>
      </c>
      <c r="D2035" t="s">
        <v>58</v>
      </c>
      <c r="E2035" t="s">
        <v>45</v>
      </c>
      <c r="F2035" t="s">
        <v>50</v>
      </c>
      <c r="G2035" t="s">
        <v>101</v>
      </c>
      <c r="H2035" s="2" t="s">
        <v>236</v>
      </c>
      <c r="I2035" s="2"/>
      <c r="J2035"/>
    </row>
    <row r="2036" spans="1:10" hidden="1" x14ac:dyDescent="0.25">
      <c r="A2036" s="20" t="s">
        <v>126</v>
      </c>
      <c r="B2036" t="s">
        <v>128</v>
      </c>
      <c r="C2036">
        <v>2020</v>
      </c>
      <c r="D2036" t="s">
        <v>58</v>
      </c>
      <c r="E2036" t="s">
        <v>45</v>
      </c>
      <c r="F2036" t="s">
        <v>50</v>
      </c>
      <c r="G2036" t="s">
        <v>101</v>
      </c>
      <c r="H2036" t="s">
        <v>30</v>
      </c>
      <c r="J2036" s="3">
        <v>15854.08</v>
      </c>
    </row>
    <row r="2037" spans="1:10" hidden="1" x14ac:dyDescent="0.25">
      <c r="A2037" s="20" t="s">
        <v>126</v>
      </c>
      <c r="B2037" t="s">
        <v>128</v>
      </c>
      <c r="C2037">
        <v>2020</v>
      </c>
      <c r="D2037" t="s">
        <v>58</v>
      </c>
      <c r="E2037" t="s">
        <v>112</v>
      </c>
      <c r="F2037" t="s">
        <v>117</v>
      </c>
      <c r="G2037" t="s">
        <v>53</v>
      </c>
      <c r="H2037" s="2" t="s">
        <v>256</v>
      </c>
      <c r="I2037" s="2"/>
      <c r="J2037"/>
    </row>
    <row r="2038" spans="1:10" hidden="1" x14ac:dyDescent="0.25">
      <c r="A2038" s="20" t="s">
        <v>126</v>
      </c>
      <c r="B2038" t="s">
        <v>128</v>
      </c>
      <c r="C2038">
        <v>2020</v>
      </c>
      <c r="D2038" t="s">
        <v>58</v>
      </c>
      <c r="E2038" t="s">
        <v>112</v>
      </c>
      <c r="F2038" t="s">
        <v>117</v>
      </c>
      <c r="G2038" t="s">
        <v>53</v>
      </c>
      <c r="H2038" s="2" t="s">
        <v>257</v>
      </c>
      <c r="I2038" s="2"/>
      <c r="J2038" s="3">
        <v>5703923</v>
      </c>
    </row>
    <row r="2039" spans="1:10" hidden="1" x14ac:dyDescent="0.25">
      <c r="A2039" s="20" t="s">
        <v>126</v>
      </c>
      <c r="B2039" t="s">
        <v>128</v>
      </c>
      <c r="C2039">
        <v>2020</v>
      </c>
      <c r="D2039" t="s">
        <v>58</v>
      </c>
      <c r="E2039" t="s">
        <v>112</v>
      </c>
      <c r="F2039" t="s">
        <v>117</v>
      </c>
      <c r="G2039" t="s">
        <v>53</v>
      </c>
      <c r="H2039" s="2" t="s">
        <v>258</v>
      </c>
      <c r="I2039" s="2"/>
      <c r="J2039"/>
    </row>
    <row r="2040" spans="1:10" hidden="1" x14ac:dyDescent="0.25">
      <c r="A2040" s="20" t="s">
        <v>126</v>
      </c>
      <c r="B2040" t="s">
        <v>128</v>
      </c>
      <c r="C2040">
        <v>2020</v>
      </c>
      <c r="D2040" t="s">
        <v>58</v>
      </c>
      <c r="E2040" t="s">
        <v>112</v>
      </c>
      <c r="F2040" t="s">
        <v>117</v>
      </c>
      <c r="G2040" t="s">
        <v>53</v>
      </c>
      <c r="H2040" s="2" t="s">
        <v>259</v>
      </c>
      <c r="I2040" s="2"/>
      <c r="J2040" s="3">
        <v>69141</v>
      </c>
    </row>
    <row r="2041" spans="1:10" hidden="1" x14ac:dyDescent="0.25">
      <c r="A2041" s="20" t="s">
        <v>126</v>
      </c>
      <c r="B2041" t="s">
        <v>128</v>
      </c>
      <c r="C2041">
        <v>2020</v>
      </c>
      <c r="D2041" t="s">
        <v>58</v>
      </c>
      <c r="E2041" t="s">
        <v>112</v>
      </c>
      <c r="F2041" t="s">
        <v>117</v>
      </c>
      <c r="G2041" t="s">
        <v>318</v>
      </c>
      <c r="H2041" t="s">
        <v>180</v>
      </c>
      <c r="J2041" s="3">
        <v>1169400</v>
      </c>
    </row>
    <row r="2042" spans="1:10" hidden="1" x14ac:dyDescent="0.25">
      <c r="A2042" s="20" t="s">
        <v>126</v>
      </c>
      <c r="B2042" t="s">
        <v>128</v>
      </c>
      <c r="C2042">
        <v>2020</v>
      </c>
      <c r="D2042" t="s">
        <v>58</v>
      </c>
      <c r="E2042" t="s">
        <v>112</v>
      </c>
      <c r="F2042" t="s">
        <v>117</v>
      </c>
      <c r="G2042" t="s">
        <v>319</v>
      </c>
      <c r="H2042" t="s">
        <v>181</v>
      </c>
      <c r="J2042"/>
    </row>
    <row r="2043" spans="1:10" hidden="1" x14ac:dyDescent="0.25">
      <c r="A2043" s="57" t="s">
        <v>126</v>
      </c>
      <c r="B2043" t="s">
        <v>129</v>
      </c>
      <c r="C2043">
        <v>2020</v>
      </c>
      <c r="D2043" t="s">
        <v>58</v>
      </c>
      <c r="E2043" t="s">
        <v>52</v>
      </c>
      <c r="F2043" t="s">
        <v>142</v>
      </c>
      <c r="G2043" t="s">
        <v>206</v>
      </c>
      <c r="H2043" t="s">
        <v>210</v>
      </c>
      <c r="J2043" s="10">
        <v>18897874.999999996</v>
      </c>
    </row>
    <row r="2044" spans="1:10" hidden="1" x14ac:dyDescent="0.25">
      <c r="A2044" s="20" t="s">
        <v>126</v>
      </c>
      <c r="B2044" t="s">
        <v>129</v>
      </c>
      <c r="C2044">
        <v>2020</v>
      </c>
      <c r="D2044" t="s">
        <v>58</v>
      </c>
      <c r="E2044" t="s">
        <v>52</v>
      </c>
      <c r="F2044" t="s">
        <v>152</v>
      </c>
      <c r="G2044" t="s">
        <v>149</v>
      </c>
      <c r="H2044" t="s">
        <v>211</v>
      </c>
      <c r="J2044"/>
    </row>
    <row r="2045" spans="1:10" hidden="1" x14ac:dyDescent="0.25">
      <c r="A2045" s="20" t="s">
        <v>126</v>
      </c>
      <c r="B2045" t="s">
        <v>129</v>
      </c>
      <c r="C2045">
        <v>2020</v>
      </c>
      <c r="D2045" t="s">
        <v>58</v>
      </c>
      <c r="E2045" t="s">
        <v>52</v>
      </c>
      <c r="F2045" t="s">
        <v>152</v>
      </c>
      <c r="G2045" t="s">
        <v>213</v>
      </c>
      <c r="H2045" t="s">
        <v>214</v>
      </c>
      <c r="J2045"/>
    </row>
    <row r="2046" spans="1:10" hidden="1" x14ac:dyDescent="0.25">
      <c r="A2046" s="20" t="s">
        <v>126</v>
      </c>
      <c r="B2046" t="s">
        <v>129</v>
      </c>
      <c r="C2046">
        <v>2020</v>
      </c>
      <c r="D2046" t="s">
        <v>58</v>
      </c>
      <c r="E2046" t="s">
        <v>52</v>
      </c>
      <c r="F2046" t="s">
        <v>152</v>
      </c>
      <c r="G2046" t="s">
        <v>217</v>
      </c>
      <c r="H2046" t="s">
        <v>218</v>
      </c>
      <c r="J2046"/>
    </row>
    <row r="2047" spans="1:10" hidden="1" x14ac:dyDescent="0.25">
      <c r="A2047" s="20" t="s">
        <v>126</v>
      </c>
      <c r="B2047" t="s">
        <v>129</v>
      </c>
      <c r="C2047">
        <v>2020</v>
      </c>
      <c r="D2047" t="s">
        <v>58</v>
      </c>
      <c r="E2047" t="s">
        <v>52</v>
      </c>
      <c r="F2047" t="s">
        <v>142</v>
      </c>
      <c r="H2047" t="s">
        <v>224</v>
      </c>
      <c r="J2047" s="3">
        <v>0</v>
      </c>
    </row>
    <row r="2048" spans="1:10" hidden="1" x14ac:dyDescent="0.25">
      <c r="A2048" s="20" t="s">
        <v>126</v>
      </c>
      <c r="B2048" t="s">
        <v>129</v>
      </c>
      <c r="C2048">
        <v>2020</v>
      </c>
      <c r="D2048" t="s">
        <v>58</v>
      </c>
      <c r="E2048" t="s">
        <v>52</v>
      </c>
      <c r="F2048" t="s">
        <v>142</v>
      </c>
      <c r="H2048" t="s">
        <v>269</v>
      </c>
      <c r="J2048"/>
    </row>
    <row r="2049" spans="1:10" hidden="1" x14ac:dyDescent="0.25">
      <c r="A2049" s="20" t="s">
        <v>126</v>
      </c>
      <c r="B2049" t="s">
        <v>129</v>
      </c>
      <c r="C2049">
        <v>2020</v>
      </c>
      <c r="D2049" t="s">
        <v>58</v>
      </c>
      <c r="E2049" t="s">
        <v>52</v>
      </c>
      <c r="F2049" t="s">
        <v>152</v>
      </c>
      <c r="G2049" t="s">
        <v>270</v>
      </c>
      <c r="H2049" t="s">
        <v>271</v>
      </c>
      <c r="J2049" s="3">
        <v>0</v>
      </c>
    </row>
    <row r="2050" spans="1:10" hidden="1" x14ac:dyDescent="0.25">
      <c r="A2050" s="20" t="s">
        <v>126</v>
      </c>
      <c r="B2050" t="s">
        <v>129</v>
      </c>
      <c r="C2050">
        <v>2020</v>
      </c>
      <c r="D2050" t="s">
        <v>58</v>
      </c>
      <c r="E2050" t="s">
        <v>45</v>
      </c>
      <c r="F2050" t="s">
        <v>46</v>
      </c>
      <c r="G2050" t="s">
        <v>54</v>
      </c>
      <c r="H2050" t="s">
        <v>11</v>
      </c>
      <c r="J2050" s="3">
        <v>1920000</v>
      </c>
    </row>
    <row r="2051" spans="1:10" hidden="1" x14ac:dyDescent="0.25">
      <c r="A2051" s="20" t="s">
        <v>126</v>
      </c>
      <c r="B2051" t="s">
        <v>129</v>
      </c>
      <c r="C2051">
        <v>2020</v>
      </c>
      <c r="D2051" t="s">
        <v>58</v>
      </c>
      <c r="E2051" t="s">
        <v>45</v>
      </c>
      <c r="F2051" t="s">
        <v>46</v>
      </c>
      <c r="G2051" t="s">
        <v>54</v>
      </c>
      <c r="H2051" t="s">
        <v>12</v>
      </c>
      <c r="J2051"/>
    </row>
    <row r="2052" spans="1:10" hidden="1" x14ac:dyDescent="0.25">
      <c r="A2052" s="20" t="s">
        <v>126</v>
      </c>
      <c r="B2052" t="s">
        <v>129</v>
      </c>
      <c r="C2052">
        <v>2020</v>
      </c>
      <c r="D2052" t="s">
        <v>58</v>
      </c>
      <c r="E2052" t="s">
        <v>45</v>
      </c>
      <c r="F2052" t="s">
        <v>46</v>
      </c>
      <c r="G2052" t="s">
        <v>54</v>
      </c>
      <c r="H2052" t="s">
        <v>13</v>
      </c>
      <c r="J2052" s="3">
        <v>159936</v>
      </c>
    </row>
    <row r="2053" spans="1:10" hidden="1" x14ac:dyDescent="0.25">
      <c r="A2053" s="20" t="s">
        <v>126</v>
      </c>
      <c r="B2053" t="s">
        <v>129</v>
      </c>
      <c r="C2053">
        <v>2020</v>
      </c>
      <c r="D2053" t="s">
        <v>58</v>
      </c>
      <c r="E2053" t="s">
        <v>45</v>
      </c>
      <c r="F2053" t="s">
        <v>46</v>
      </c>
      <c r="G2053" t="s">
        <v>54</v>
      </c>
      <c r="H2053" t="s">
        <v>14</v>
      </c>
      <c r="J2053" s="3">
        <v>19192</v>
      </c>
    </row>
    <row r="2054" spans="1:10" hidden="1" x14ac:dyDescent="0.25">
      <c r="A2054" s="20" t="s">
        <v>126</v>
      </c>
      <c r="B2054" t="s">
        <v>129</v>
      </c>
      <c r="C2054">
        <v>2020</v>
      </c>
      <c r="D2054" t="s">
        <v>58</v>
      </c>
      <c r="E2054" t="s">
        <v>45</v>
      </c>
      <c r="F2054" t="s">
        <v>46</v>
      </c>
      <c r="G2054" t="s">
        <v>54</v>
      </c>
      <c r="H2054" t="s">
        <v>15</v>
      </c>
      <c r="J2054" s="3">
        <v>159936</v>
      </c>
    </row>
    <row r="2055" spans="1:10" hidden="1" x14ac:dyDescent="0.25">
      <c r="A2055" s="20" t="s">
        <v>126</v>
      </c>
      <c r="B2055" t="s">
        <v>129</v>
      </c>
      <c r="C2055">
        <v>2020</v>
      </c>
      <c r="D2055" t="s">
        <v>58</v>
      </c>
      <c r="E2055" t="s">
        <v>45</v>
      </c>
      <c r="F2055" t="s">
        <v>46</v>
      </c>
      <c r="G2055" t="s">
        <v>54</v>
      </c>
      <c r="H2055" t="s">
        <v>16</v>
      </c>
      <c r="J2055" s="3">
        <v>80064</v>
      </c>
    </row>
    <row r="2056" spans="1:10" hidden="1" x14ac:dyDescent="0.25">
      <c r="A2056" s="20" t="s">
        <v>126</v>
      </c>
      <c r="B2056" t="s">
        <v>129</v>
      </c>
      <c r="C2056">
        <v>2020</v>
      </c>
      <c r="D2056" t="s">
        <v>58</v>
      </c>
      <c r="E2056" t="s">
        <v>45</v>
      </c>
      <c r="F2056" t="s">
        <v>46</v>
      </c>
      <c r="G2056" t="s">
        <v>54</v>
      </c>
      <c r="H2056" t="s">
        <v>17</v>
      </c>
      <c r="J2056" s="3">
        <v>1280000</v>
      </c>
    </row>
    <row r="2057" spans="1:10" hidden="1" x14ac:dyDescent="0.25">
      <c r="A2057" s="20" t="s">
        <v>126</v>
      </c>
      <c r="B2057" t="s">
        <v>129</v>
      </c>
      <c r="C2057">
        <v>2020</v>
      </c>
      <c r="D2057" t="s">
        <v>58</v>
      </c>
      <c r="E2057" t="s">
        <v>45</v>
      </c>
      <c r="F2057" t="s">
        <v>46</v>
      </c>
      <c r="G2057" t="s">
        <v>54</v>
      </c>
      <c r="H2057" t="s">
        <v>195</v>
      </c>
      <c r="J2057"/>
    </row>
    <row r="2058" spans="1:10" hidden="1" x14ac:dyDescent="0.25">
      <c r="A2058" s="20" t="s">
        <v>126</v>
      </c>
      <c r="B2058" t="s">
        <v>129</v>
      </c>
      <c r="C2058">
        <v>2020</v>
      </c>
      <c r="D2058" t="s">
        <v>58</v>
      </c>
      <c r="E2058" t="s">
        <v>45</v>
      </c>
      <c r="F2058" t="s">
        <v>46</v>
      </c>
      <c r="G2058" t="s">
        <v>54</v>
      </c>
      <c r="H2058" t="s">
        <v>18</v>
      </c>
      <c r="J2058" s="3">
        <v>10022</v>
      </c>
    </row>
    <row r="2059" spans="1:10" hidden="1" x14ac:dyDescent="0.25">
      <c r="A2059" s="20" t="s">
        <v>126</v>
      </c>
      <c r="B2059" t="s">
        <v>129</v>
      </c>
      <c r="C2059">
        <v>2020</v>
      </c>
      <c r="D2059" t="s">
        <v>58</v>
      </c>
      <c r="E2059" t="s">
        <v>45</v>
      </c>
      <c r="F2059" t="s">
        <v>46</v>
      </c>
      <c r="G2059" t="s">
        <v>54</v>
      </c>
      <c r="H2059" t="s">
        <v>19</v>
      </c>
      <c r="J2059" s="3">
        <v>230400</v>
      </c>
    </row>
    <row r="2060" spans="1:10" hidden="1" x14ac:dyDescent="0.25">
      <c r="A2060" s="20" t="s">
        <v>126</v>
      </c>
      <c r="B2060" t="s">
        <v>129</v>
      </c>
      <c r="C2060">
        <v>2020</v>
      </c>
      <c r="D2060" t="s">
        <v>58</v>
      </c>
      <c r="E2060" t="s">
        <v>45</v>
      </c>
      <c r="F2060" t="s">
        <v>46</v>
      </c>
      <c r="G2060" t="s">
        <v>54</v>
      </c>
      <c r="H2060" t="s">
        <v>20</v>
      </c>
      <c r="J2060" s="3">
        <v>76800</v>
      </c>
    </row>
    <row r="2061" spans="1:10" hidden="1" x14ac:dyDescent="0.25">
      <c r="A2061" s="20" t="s">
        <v>126</v>
      </c>
      <c r="B2061" t="s">
        <v>129</v>
      </c>
      <c r="C2061">
        <v>2020</v>
      </c>
      <c r="D2061" t="s">
        <v>58</v>
      </c>
      <c r="E2061" t="s">
        <v>45</v>
      </c>
      <c r="F2061" t="s">
        <v>46</v>
      </c>
      <c r="G2061" t="s">
        <v>118</v>
      </c>
      <c r="H2061" t="s">
        <v>119</v>
      </c>
      <c r="J2061" s="3">
        <v>438902</v>
      </c>
    </row>
    <row r="2062" spans="1:10" hidden="1" x14ac:dyDescent="0.25">
      <c r="A2062" s="20" t="s">
        <v>126</v>
      </c>
      <c r="B2062" t="s">
        <v>129</v>
      </c>
      <c r="C2062">
        <v>2020</v>
      </c>
      <c r="D2062" t="s">
        <v>58</v>
      </c>
      <c r="E2062" t="s">
        <v>45</v>
      </c>
      <c r="F2062" t="s">
        <v>46</v>
      </c>
      <c r="G2062" t="s">
        <v>109</v>
      </c>
      <c r="H2062" t="s">
        <v>219</v>
      </c>
      <c r="J2062"/>
    </row>
    <row r="2063" spans="1:10" hidden="1" x14ac:dyDescent="0.25">
      <c r="A2063" s="20" t="s">
        <v>126</v>
      </c>
      <c r="B2063" t="s">
        <v>129</v>
      </c>
      <c r="C2063">
        <v>2020</v>
      </c>
      <c r="D2063" t="s">
        <v>58</v>
      </c>
      <c r="E2063" t="s">
        <v>45</v>
      </c>
      <c r="F2063" t="s">
        <v>46</v>
      </c>
      <c r="G2063" t="s">
        <v>109</v>
      </c>
      <c r="H2063" s="2" t="s">
        <v>267</v>
      </c>
      <c r="I2063" s="2"/>
      <c r="J2063"/>
    </row>
    <row r="2064" spans="1:10" hidden="1" x14ac:dyDescent="0.25">
      <c r="A2064" s="20" t="s">
        <v>126</v>
      </c>
      <c r="B2064" t="s">
        <v>129</v>
      </c>
      <c r="C2064">
        <v>2020</v>
      </c>
      <c r="D2064" t="s">
        <v>58</v>
      </c>
      <c r="E2064" t="s">
        <v>45</v>
      </c>
      <c r="F2064" t="s">
        <v>46</v>
      </c>
      <c r="G2064" t="s">
        <v>109</v>
      </c>
      <c r="H2064" t="s">
        <v>220</v>
      </c>
      <c r="J2064"/>
    </row>
    <row r="2065" spans="1:10" hidden="1" x14ac:dyDescent="0.25">
      <c r="A2065" s="20" t="s">
        <v>126</v>
      </c>
      <c r="B2065" t="s">
        <v>129</v>
      </c>
      <c r="C2065">
        <v>2020</v>
      </c>
      <c r="D2065" t="s">
        <v>58</v>
      </c>
      <c r="E2065" t="s">
        <v>45</v>
      </c>
      <c r="F2065" t="s">
        <v>46</v>
      </c>
      <c r="G2065" t="s">
        <v>109</v>
      </c>
      <c r="H2065" t="s">
        <v>260</v>
      </c>
      <c r="J2065"/>
    </row>
    <row r="2066" spans="1:10" hidden="1" x14ac:dyDescent="0.25">
      <c r="A2066" s="20" t="s">
        <v>126</v>
      </c>
      <c r="B2066" t="s">
        <v>129</v>
      </c>
      <c r="C2066">
        <v>2020</v>
      </c>
      <c r="D2066" t="s">
        <v>58</v>
      </c>
      <c r="E2066" t="s">
        <v>45</v>
      </c>
      <c r="F2066" t="s">
        <v>46</v>
      </c>
      <c r="G2066" t="s">
        <v>55</v>
      </c>
      <c r="H2066" t="s">
        <v>22</v>
      </c>
      <c r="J2066" s="3">
        <v>829016</v>
      </c>
    </row>
    <row r="2067" spans="1:10" hidden="1" x14ac:dyDescent="0.25">
      <c r="A2067" s="20" t="s">
        <v>126</v>
      </c>
      <c r="B2067" t="s">
        <v>129</v>
      </c>
      <c r="C2067">
        <v>2020</v>
      </c>
      <c r="D2067" t="s">
        <v>58</v>
      </c>
      <c r="E2067" t="s">
        <v>45</v>
      </c>
      <c r="F2067" t="s">
        <v>46</v>
      </c>
      <c r="G2067" t="s">
        <v>47</v>
      </c>
      <c r="H2067" t="s">
        <v>238</v>
      </c>
      <c r="J2067"/>
    </row>
    <row r="2068" spans="1:10" hidden="1" x14ac:dyDescent="0.25">
      <c r="A2068" s="20" t="s">
        <v>126</v>
      </c>
      <c r="B2068" t="s">
        <v>129</v>
      </c>
      <c r="C2068">
        <v>2020</v>
      </c>
      <c r="D2068" t="s">
        <v>58</v>
      </c>
      <c r="E2068" t="s">
        <v>45</v>
      </c>
      <c r="F2068" t="s">
        <v>46</v>
      </c>
      <c r="G2068" t="s">
        <v>47</v>
      </c>
      <c r="H2068" t="s">
        <v>239</v>
      </c>
      <c r="J2068" s="3">
        <v>1541234</v>
      </c>
    </row>
    <row r="2069" spans="1:10" hidden="1" x14ac:dyDescent="0.25">
      <c r="A2069" s="20" t="s">
        <v>126</v>
      </c>
      <c r="B2069" t="s">
        <v>129</v>
      </c>
      <c r="C2069">
        <v>2020</v>
      </c>
      <c r="D2069" t="s">
        <v>58</v>
      </c>
      <c r="E2069" t="s">
        <v>45</v>
      </c>
      <c r="F2069" t="s">
        <v>46</v>
      </c>
      <c r="G2069" t="s">
        <v>47</v>
      </c>
      <c r="H2069" t="s">
        <v>243</v>
      </c>
      <c r="J2069"/>
    </row>
    <row r="2070" spans="1:10" hidden="1" x14ac:dyDescent="0.25">
      <c r="A2070" s="20" t="s">
        <v>126</v>
      </c>
      <c r="B2070" t="s">
        <v>129</v>
      </c>
      <c r="C2070">
        <v>2020</v>
      </c>
      <c r="D2070" t="s">
        <v>58</v>
      </c>
      <c r="E2070" t="s">
        <v>45</v>
      </c>
      <c r="F2070" t="s">
        <v>46</v>
      </c>
      <c r="G2070" t="s">
        <v>47</v>
      </c>
      <c r="H2070" s="2" t="s">
        <v>276</v>
      </c>
      <c r="I2070" s="2"/>
      <c r="J2070" s="3">
        <v>26059</v>
      </c>
    </row>
    <row r="2071" spans="1:10" hidden="1" x14ac:dyDescent="0.25">
      <c r="A2071" s="20" t="s">
        <v>126</v>
      </c>
      <c r="B2071" t="s">
        <v>129</v>
      </c>
      <c r="C2071">
        <v>2020</v>
      </c>
      <c r="D2071" t="s">
        <v>58</v>
      </c>
      <c r="E2071" t="s">
        <v>45</v>
      </c>
      <c r="F2071" t="s">
        <v>46</v>
      </c>
      <c r="G2071" t="s">
        <v>47</v>
      </c>
      <c r="H2071" s="2" t="s">
        <v>277</v>
      </c>
      <c r="I2071" s="2"/>
      <c r="J2071" s="3">
        <v>78629</v>
      </c>
    </row>
    <row r="2072" spans="1:10" hidden="1" x14ac:dyDescent="0.25">
      <c r="A2072" s="20" t="s">
        <v>126</v>
      </c>
      <c r="B2072" t="s">
        <v>129</v>
      </c>
      <c r="C2072">
        <v>2020</v>
      </c>
      <c r="D2072" t="s">
        <v>58</v>
      </c>
      <c r="E2072" t="s">
        <v>45</v>
      </c>
      <c r="F2072" t="s">
        <v>46</v>
      </c>
      <c r="G2072" t="s">
        <v>47</v>
      </c>
      <c r="H2072" s="2" t="s">
        <v>278</v>
      </c>
      <c r="I2072" s="2"/>
      <c r="J2072" s="3">
        <v>138953</v>
      </c>
    </row>
    <row r="2073" spans="1:10" hidden="1" x14ac:dyDescent="0.25">
      <c r="A2073" s="20" t="s">
        <v>126</v>
      </c>
      <c r="B2073" t="s">
        <v>129</v>
      </c>
      <c r="C2073">
        <v>2020</v>
      </c>
      <c r="D2073" t="s">
        <v>58</v>
      </c>
      <c r="E2073" t="s">
        <v>45</v>
      </c>
      <c r="F2073" t="s">
        <v>46</v>
      </c>
      <c r="G2073" t="s">
        <v>182</v>
      </c>
      <c r="H2073" t="s">
        <v>240</v>
      </c>
      <c r="J2073"/>
    </row>
    <row r="2074" spans="1:10" hidden="1" x14ac:dyDescent="0.25">
      <c r="A2074" s="20" t="s">
        <v>126</v>
      </c>
      <c r="B2074" t="s">
        <v>129</v>
      </c>
      <c r="C2074">
        <v>2020</v>
      </c>
      <c r="D2074" t="s">
        <v>58</v>
      </c>
      <c r="E2074" t="s">
        <v>45</v>
      </c>
      <c r="F2074" t="s">
        <v>46</v>
      </c>
      <c r="G2074" t="s">
        <v>182</v>
      </c>
      <c r="H2074" t="s">
        <v>241</v>
      </c>
      <c r="J2074"/>
    </row>
    <row r="2075" spans="1:10" hidden="1" x14ac:dyDescent="0.25">
      <c r="A2075" s="20" t="s">
        <v>126</v>
      </c>
      <c r="B2075" t="s">
        <v>129</v>
      </c>
      <c r="C2075">
        <v>2020</v>
      </c>
      <c r="D2075" t="s">
        <v>58</v>
      </c>
      <c r="E2075" t="s">
        <v>45</v>
      </c>
      <c r="F2075" t="s">
        <v>46</v>
      </c>
      <c r="G2075" t="s">
        <v>182</v>
      </c>
      <c r="H2075" t="s">
        <v>242</v>
      </c>
      <c r="J2075"/>
    </row>
    <row r="2076" spans="1:10" hidden="1" x14ac:dyDescent="0.25">
      <c r="A2076" s="20" t="s">
        <v>126</v>
      </c>
      <c r="B2076" t="s">
        <v>129</v>
      </c>
      <c r="C2076">
        <v>2020</v>
      </c>
      <c r="D2076" t="s">
        <v>58</v>
      </c>
      <c r="E2076" t="s">
        <v>45</v>
      </c>
      <c r="F2076" t="s">
        <v>46</v>
      </c>
      <c r="G2076" t="s">
        <v>182</v>
      </c>
      <c r="H2076" t="s">
        <v>243</v>
      </c>
      <c r="J2076"/>
    </row>
    <row r="2077" spans="1:10" hidden="1" x14ac:dyDescent="0.25">
      <c r="A2077" s="20" t="s">
        <v>126</v>
      </c>
      <c r="B2077" t="s">
        <v>129</v>
      </c>
      <c r="C2077">
        <v>2020</v>
      </c>
      <c r="D2077" t="s">
        <v>58</v>
      </c>
      <c r="E2077" t="s">
        <v>45</v>
      </c>
      <c r="F2077" t="s">
        <v>46</v>
      </c>
      <c r="G2077" t="s">
        <v>253</v>
      </c>
      <c r="H2077" s="2" t="s">
        <v>266</v>
      </c>
      <c r="I2077" s="2"/>
      <c r="J2077"/>
    </row>
    <row r="2078" spans="1:10" hidden="1" x14ac:dyDescent="0.25">
      <c r="A2078" s="20" t="s">
        <v>126</v>
      </c>
      <c r="B2078" t="s">
        <v>129</v>
      </c>
      <c r="C2078">
        <v>2020</v>
      </c>
      <c r="D2078" t="s">
        <v>58</v>
      </c>
      <c r="E2078" t="s">
        <v>45</v>
      </c>
      <c r="F2078" t="s">
        <v>46</v>
      </c>
      <c r="G2078" t="s">
        <v>221</v>
      </c>
      <c r="H2078" s="2" t="s">
        <v>245</v>
      </c>
      <c r="I2078" s="2"/>
      <c r="J2078"/>
    </row>
    <row r="2079" spans="1:10" hidden="1" x14ac:dyDescent="0.25">
      <c r="A2079" s="20" t="s">
        <v>126</v>
      </c>
      <c r="B2079" t="s">
        <v>129</v>
      </c>
      <c r="C2079">
        <v>2020</v>
      </c>
      <c r="D2079" t="s">
        <v>58</v>
      </c>
      <c r="E2079" t="s">
        <v>45</v>
      </c>
      <c r="F2079" t="s">
        <v>46</v>
      </c>
      <c r="G2079" t="s">
        <v>272</v>
      </c>
      <c r="H2079" s="2" t="s">
        <v>273</v>
      </c>
      <c r="I2079" s="2"/>
      <c r="J2079"/>
    </row>
    <row r="2080" spans="1:10" hidden="1" x14ac:dyDescent="0.25">
      <c r="A2080" s="20" t="s">
        <v>126</v>
      </c>
      <c r="B2080" t="s">
        <v>129</v>
      </c>
      <c r="C2080">
        <v>2020</v>
      </c>
      <c r="D2080" t="s">
        <v>58</v>
      </c>
      <c r="E2080" t="s">
        <v>45</v>
      </c>
      <c r="F2080" t="s">
        <v>46</v>
      </c>
      <c r="G2080" t="s">
        <v>49</v>
      </c>
      <c r="H2080" s="2" t="s">
        <v>246</v>
      </c>
      <c r="I2080" s="2"/>
      <c r="J2080"/>
    </row>
    <row r="2081" spans="1:10" hidden="1" x14ac:dyDescent="0.25">
      <c r="A2081" s="20" t="s">
        <v>126</v>
      </c>
      <c r="B2081" t="s">
        <v>129</v>
      </c>
      <c r="C2081">
        <v>2020</v>
      </c>
      <c r="D2081" t="s">
        <v>58</v>
      </c>
      <c r="E2081" t="s">
        <v>45</v>
      </c>
      <c r="F2081" t="s">
        <v>46</v>
      </c>
      <c r="G2081" t="s">
        <v>49</v>
      </c>
      <c r="H2081" s="2" t="s">
        <v>247</v>
      </c>
      <c r="I2081" s="2"/>
      <c r="J2081"/>
    </row>
    <row r="2082" spans="1:10" hidden="1" x14ac:dyDescent="0.25">
      <c r="A2082" s="20" t="s">
        <v>126</v>
      </c>
      <c r="B2082" t="s">
        <v>129</v>
      </c>
      <c r="C2082">
        <v>2020</v>
      </c>
      <c r="D2082" t="s">
        <v>58</v>
      </c>
      <c r="E2082" t="s">
        <v>45</v>
      </c>
      <c r="F2082" t="s">
        <v>46</v>
      </c>
      <c r="G2082" t="s">
        <v>49</v>
      </c>
      <c r="H2082" s="2" t="s">
        <v>248</v>
      </c>
      <c r="I2082" s="2"/>
      <c r="J2082"/>
    </row>
    <row r="2083" spans="1:10" hidden="1" x14ac:dyDescent="0.25">
      <c r="A2083" s="20" t="s">
        <v>126</v>
      </c>
      <c r="B2083" t="s">
        <v>129</v>
      </c>
      <c r="C2083">
        <v>2020</v>
      </c>
      <c r="D2083" t="s">
        <v>58</v>
      </c>
      <c r="E2083" t="s">
        <v>45</v>
      </c>
      <c r="F2083" t="s">
        <v>46</v>
      </c>
      <c r="G2083" t="s">
        <v>49</v>
      </c>
      <c r="H2083" s="2" t="s">
        <v>249</v>
      </c>
      <c r="I2083" s="2"/>
      <c r="J2083"/>
    </row>
    <row r="2084" spans="1:10" hidden="1" x14ac:dyDescent="0.25">
      <c r="A2084" s="20" t="s">
        <v>126</v>
      </c>
      <c r="B2084" t="s">
        <v>129</v>
      </c>
      <c r="C2084">
        <v>2020</v>
      </c>
      <c r="D2084" t="s">
        <v>58</v>
      </c>
      <c r="E2084" t="s">
        <v>45</v>
      </c>
      <c r="F2084" t="s">
        <v>46</v>
      </c>
      <c r="G2084" t="s">
        <v>49</v>
      </c>
      <c r="H2084" s="2" t="s">
        <v>250</v>
      </c>
      <c r="I2084" s="2"/>
      <c r="J2084"/>
    </row>
    <row r="2085" spans="1:10" hidden="1" x14ac:dyDescent="0.25">
      <c r="A2085" s="20" t="s">
        <v>126</v>
      </c>
      <c r="B2085" t="s">
        <v>129</v>
      </c>
      <c r="C2085">
        <v>2020</v>
      </c>
      <c r="D2085" t="s">
        <v>58</v>
      </c>
      <c r="E2085" t="s">
        <v>45</v>
      </c>
      <c r="F2085" t="s">
        <v>46</v>
      </c>
      <c r="G2085" t="s">
        <v>49</v>
      </c>
      <c r="H2085" s="2" t="s">
        <v>251</v>
      </c>
      <c r="I2085" s="2"/>
      <c r="J2085"/>
    </row>
    <row r="2086" spans="1:10" hidden="1" x14ac:dyDescent="0.25">
      <c r="A2086" s="20" t="s">
        <v>126</v>
      </c>
      <c r="B2086" t="s">
        <v>129</v>
      </c>
      <c r="C2086">
        <v>2020</v>
      </c>
      <c r="D2086" t="s">
        <v>58</v>
      </c>
      <c r="E2086" t="s">
        <v>45</v>
      </c>
      <c r="F2086" t="s">
        <v>46</v>
      </c>
      <c r="G2086" t="s">
        <v>49</v>
      </c>
      <c r="H2086" s="2" t="s">
        <v>252</v>
      </c>
      <c r="I2086" s="2"/>
      <c r="J2086"/>
    </row>
    <row r="2087" spans="1:10" hidden="1" x14ac:dyDescent="0.25">
      <c r="A2087" s="20" t="s">
        <v>126</v>
      </c>
      <c r="B2087" t="s">
        <v>129</v>
      </c>
      <c r="C2087">
        <v>2020</v>
      </c>
      <c r="D2087" t="s">
        <v>58</v>
      </c>
      <c r="E2087" t="s">
        <v>45</v>
      </c>
      <c r="F2087" t="s">
        <v>50</v>
      </c>
      <c r="G2087" t="s">
        <v>56</v>
      </c>
      <c r="H2087" t="s">
        <v>124</v>
      </c>
      <c r="J2087" s="3">
        <v>48440</v>
      </c>
    </row>
    <row r="2088" spans="1:10" hidden="1" x14ac:dyDescent="0.25">
      <c r="A2088" s="20" t="s">
        <v>126</v>
      </c>
      <c r="B2088" t="s">
        <v>129</v>
      </c>
      <c r="C2088">
        <v>2020</v>
      </c>
      <c r="D2088" t="s">
        <v>58</v>
      </c>
      <c r="E2088" t="s">
        <v>45</v>
      </c>
      <c r="F2088" t="s">
        <v>50</v>
      </c>
      <c r="G2088" t="s">
        <v>56</v>
      </c>
      <c r="H2088" t="s">
        <v>98</v>
      </c>
      <c r="J2088" s="3">
        <v>352522.4</v>
      </c>
    </row>
    <row r="2089" spans="1:10" hidden="1" x14ac:dyDescent="0.25">
      <c r="A2089" s="20" t="s">
        <v>126</v>
      </c>
      <c r="B2089" t="s">
        <v>129</v>
      </c>
      <c r="C2089">
        <v>2020</v>
      </c>
      <c r="D2089" t="s">
        <v>58</v>
      </c>
      <c r="E2089" t="s">
        <v>45</v>
      </c>
      <c r="F2089" t="s">
        <v>50</v>
      </c>
      <c r="G2089" t="s">
        <v>56</v>
      </c>
      <c r="H2089" t="s">
        <v>265</v>
      </c>
      <c r="J2089"/>
    </row>
    <row r="2090" spans="1:10" hidden="1" x14ac:dyDescent="0.25">
      <c r="A2090" s="20" t="s">
        <v>126</v>
      </c>
      <c r="B2090" t="s">
        <v>129</v>
      </c>
      <c r="C2090">
        <v>2020</v>
      </c>
      <c r="D2090" t="s">
        <v>58</v>
      </c>
      <c r="E2090" t="s">
        <v>45</v>
      </c>
      <c r="F2090" t="s">
        <v>50</v>
      </c>
      <c r="G2090" t="s">
        <v>56</v>
      </c>
      <c r="H2090" t="s">
        <v>193</v>
      </c>
      <c r="J2090" s="3">
        <v>66982.13</v>
      </c>
    </row>
    <row r="2091" spans="1:10" hidden="1" x14ac:dyDescent="0.25">
      <c r="A2091" s="20" t="s">
        <v>126</v>
      </c>
      <c r="B2091" t="s">
        <v>129</v>
      </c>
      <c r="C2091">
        <v>2020</v>
      </c>
      <c r="D2091" t="s">
        <v>58</v>
      </c>
      <c r="E2091" t="s">
        <v>45</v>
      </c>
      <c r="F2091" t="s">
        <v>50</v>
      </c>
      <c r="G2091" t="s">
        <v>101</v>
      </c>
      <c r="H2091" t="s">
        <v>99</v>
      </c>
      <c r="J2091" s="3">
        <v>67656.679999999993</v>
      </c>
    </row>
    <row r="2092" spans="1:10" hidden="1" x14ac:dyDescent="0.25">
      <c r="A2092" s="20" t="s">
        <v>126</v>
      </c>
      <c r="B2092" t="s">
        <v>129</v>
      </c>
      <c r="C2092">
        <v>2020</v>
      </c>
      <c r="D2092" t="s">
        <v>58</v>
      </c>
      <c r="E2092" t="s">
        <v>45</v>
      </c>
      <c r="F2092" t="s">
        <v>50</v>
      </c>
      <c r="G2092" t="s">
        <v>101</v>
      </c>
      <c r="H2092" s="2" t="s">
        <v>255</v>
      </c>
      <c r="I2092" s="2"/>
      <c r="J2092" s="3">
        <v>0</v>
      </c>
    </row>
    <row r="2093" spans="1:10" hidden="1" x14ac:dyDescent="0.25">
      <c r="A2093" s="20" t="s">
        <v>126</v>
      </c>
      <c r="B2093" t="s">
        <v>129</v>
      </c>
      <c r="C2093">
        <v>2020</v>
      </c>
      <c r="D2093" t="s">
        <v>58</v>
      </c>
      <c r="E2093" t="s">
        <v>45</v>
      </c>
      <c r="F2093" t="s">
        <v>50</v>
      </c>
      <c r="G2093" t="s">
        <v>101</v>
      </c>
      <c r="H2093" s="2" t="s">
        <v>254</v>
      </c>
      <c r="I2093" s="2"/>
      <c r="J2093"/>
    </row>
    <row r="2094" spans="1:10" hidden="1" x14ac:dyDescent="0.25">
      <c r="A2094" s="20" t="s">
        <v>126</v>
      </c>
      <c r="B2094" t="s">
        <v>129</v>
      </c>
      <c r="C2094">
        <v>2020</v>
      </c>
      <c r="D2094" t="s">
        <v>58</v>
      </c>
      <c r="E2094" t="s">
        <v>45</v>
      </c>
      <c r="F2094" t="s">
        <v>50</v>
      </c>
      <c r="G2094" t="s">
        <v>101</v>
      </c>
      <c r="H2094" s="2" t="s">
        <v>236</v>
      </c>
      <c r="I2094" s="2"/>
      <c r="J2094"/>
    </row>
    <row r="2095" spans="1:10" hidden="1" x14ac:dyDescent="0.25">
      <c r="A2095" s="20" t="s">
        <v>126</v>
      </c>
      <c r="B2095" t="s">
        <v>129</v>
      </c>
      <c r="C2095">
        <v>2020</v>
      </c>
      <c r="D2095" t="s">
        <v>58</v>
      </c>
      <c r="E2095" t="s">
        <v>45</v>
      </c>
      <c r="F2095" t="s">
        <v>50</v>
      </c>
      <c r="G2095" t="s">
        <v>101</v>
      </c>
      <c r="H2095" t="s">
        <v>30</v>
      </c>
      <c r="J2095" s="3">
        <v>0</v>
      </c>
    </row>
    <row r="2096" spans="1:10" hidden="1" x14ac:dyDescent="0.25">
      <c r="A2096" s="20" t="s">
        <v>126</v>
      </c>
      <c r="B2096" t="s">
        <v>129</v>
      </c>
      <c r="C2096">
        <v>2020</v>
      </c>
      <c r="D2096" t="s">
        <v>58</v>
      </c>
      <c r="E2096" t="s">
        <v>112</v>
      </c>
      <c r="F2096" t="s">
        <v>117</v>
      </c>
      <c r="G2096" t="s">
        <v>53</v>
      </c>
      <c r="H2096" s="2" t="s">
        <v>256</v>
      </c>
      <c r="I2096" s="2"/>
      <c r="J2096"/>
    </row>
    <row r="2097" spans="1:10" hidden="1" x14ac:dyDescent="0.25">
      <c r="A2097" s="20" t="s">
        <v>126</v>
      </c>
      <c r="B2097" t="s">
        <v>129</v>
      </c>
      <c r="C2097">
        <v>2020</v>
      </c>
      <c r="D2097" t="s">
        <v>58</v>
      </c>
      <c r="E2097" t="s">
        <v>112</v>
      </c>
      <c r="F2097" t="s">
        <v>117</v>
      </c>
      <c r="G2097" t="s">
        <v>53</v>
      </c>
      <c r="H2097" s="2" t="s">
        <v>257</v>
      </c>
      <c r="I2097" s="2"/>
      <c r="J2097" s="3">
        <v>5703923</v>
      </c>
    </row>
    <row r="2098" spans="1:10" hidden="1" x14ac:dyDescent="0.25">
      <c r="A2098" s="20" t="s">
        <v>126</v>
      </c>
      <c r="B2098" t="s">
        <v>129</v>
      </c>
      <c r="C2098">
        <v>2020</v>
      </c>
      <c r="D2098" t="s">
        <v>58</v>
      </c>
      <c r="E2098" t="s">
        <v>112</v>
      </c>
      <c r="F2098" t="s">
        <v>117</v>
      </c>
      <c r="G2098" t="s">
        <v>53</v>
      </c>
      <c r="H2098" s="2" t="s">
        <v>258</v>
      </c>
      <c r="I2098" s="2"/>
      <c r="J2098"/>
    </row>
    <row r="2099" spans="1:10" hidden="1" x14ac:dyDescent="0.25">
      <c r="A2099" s="20" t="s">
        <v>126</v>
      </c>
      <c r="B2099" t="s">
        <v>129</v>
      </c>
      <c r="C2099">
        <v>2020</v>
      </c>
      <c r="D2099" t="s">
        <v>58</v>
      </c>
      <c r="E2099" t="s">
        <v>112</v>
      </c>
      <c r="F2099" t="s">
        <v>117</v>
      </c>
      <c r="G2099" t="s">
        <v>53</v>
      </c>
      <c r="H2099" s="2" t="s">
        <v>259</v>
      </c>
      <c r="I2099" s="2"/>
      <c r="J2099" s="3">
        <v>69141</v>
      </c>
    </row>
    <row r="2100" spans="1:10" hidden="1" x14ac:dyDescent="0.25">
      <c r="A2100" s="20" t="s">
        <v>126</v>
      </c>
      <c r="B2100" t="s">
        <v>129</v>
      </c>
      <c r="C2100">
        <v>2020</v>
      </c>
      <c r="D2100" t="s">
        <v>58</v>
      </c>
      <c r="E2100" t="s">
        <v>112</v>
      </c>
      <c r="F2100" t="s">
        <v>117</v>
      </c>
      <c r="G2100" t="s">
        <v>53</v>
      </c>
      <c r="H2100" t="s">
        <v>180</v>
      </c>
      <c r="J2100" s="3">
        <v>1169400</v>
      </c>
    </row>
    <row r="2101" spans="1:10" hidden="1" x14ac:dyDescent="0.25">
      <c r="A2101" s="20" t="s">
        <v>126</v>
      </c>
      <c r="B2101" t="s">
        <v>129</v>
      </c>
      <c r="C2101">
        <v>2020</v>
      </c>
      <c r="D2101" t="s">
        <v>58</v>
      </c>
      <c r="E2101" t="s">
        <v>112</v>
      </c>
      <c r="F2101" t="s">
        <v>117</v>
      </c>
      <c r="G2101" t="s">
        <v>53</v>
      </c>
      <c r="H2101" t="s">
        <v>181</v>
      </c>
      <c r="J2101"/>
    </row>
    <row r="2102" spans="1:10" hidden="1" x14ac:dyDescent="0.25">
      <c r="A2102" s="57" t="s">
        <v>130</v>
      </c>
      <c r="B2102" t="s">
        <v>128</v>
      </c>
      <c r="C2102">
        <v>2020</v>
      </c>
      <c r="D2102" t="s">
        <v>58</v>
      </c>
      <c r="E2102" t="s">
        <v>52</v>
      </c>
      <c r="F2102" t="s">
        <v>142</v>
      </c>
      <c r="G2102" t="s">
        <v>206</v>
      </c>
      <c r="H2102" t="s">
        <v>210</v>
      </c>
      <c r="J2102" s="3">
        <v>16472021.17</v>
      </c>
    </row>
    <row r="2103" spans="1:10" hidden="1" x14ac:dyDescent="0.25">
      <c r="A2103" s="20" t="s">
        <v>130</v>
      </c>
      <c r="B2103" t="s">
        <v>128</v>
      </c>
      <c r="C2103">
        <v>2020</v>
      </c>
      <c r="D2103" t="s">
        <v>58</v>
      </c>
      <c r="E2103" t="s">
        <v>52</v>
      </c>
      <c r="F2103" t="s">
        <v>152</v>
      </c>
      <c r="G2103" t="s">
        <v>149</v>
      </c>
      <c r="H2103" t="s">
        <v>211</v>
      </c>
      <c r="J2103" s="3">
        <v>837</v>
      </c>
    </row>
    <row r="2104" spans="1:10" hidden="1" x14ac:dyDescent="0.25">
      <c r="A2104" s="20" t="s">
        <v>130</v>
      </c>
      <c r="B2104" t="s">
        <v>128</v>
      </c>
      <c r="C2104">
        <v>2020</v>
      </c>
      <c r="D2104" t="s">
        <v>58</v>
      </c>
      <c r="E2104" t="s">
        <v>52</v>
      </c>
      <c r="F2104" t="s">
        <v>152</v>
      </c>
      <c r="G2104" t="s">
        <v>213</v>
      </c>
      <c r="H2104" t="s">
        <v>214</v>
      </c>
      <c r="J2104"/>
    </row>
    <row r="2105" spans="1:10" hidden="1" x14ac:dyDescent="0.25">
      <c r="A2105" s="20" t="s">
        <v>130</v>
      </c>
      <c r="B2105" t="s">
        <v>128</v>
      </c>
      <c r="C2105">
        <v>2020</v>
      </c>
      <c r="D2105" t="s">
        <v>58</v>
      </c>
      <c r="E2105" t="s">
        <v>52</v>
      </c>
      <c r="F2105" t="s">
        <v>152</v>
      </c>
      <c r="G2105" t="s">
        <v>217</v>
      </c>
      <c r="H2105" t="s">
        <v>218</v>
      </c>
      <c r="J2105"/>
    </row>
    <row r="2106" spans="1:10" hidden="1" x14ac:dyDescent="0.25">
      <c r="A2106" s="20" t="s">
        <v>130</v>
      </c>
      <c r="B2106" t="s">
        <v>128</v>
      </c>
      <c r="C2106">
        <v>2020</v>
      </c>
      <c r="D2106" t="s">
        <v>58</v>
      </c>
      <c r="E2106" t="s">
        <v>52</v>
      </c>
      <c r="F2106" t="s">
        <v>142</v>
      </c>
      <c r="H2106" t="s">
        <v>224</v>
      </c>
      <c r="J2106" s="3">
        <v>-32212.76</v>
      </c>
    </row>
    <row r="2107" spans="1:10" hidden="1" x14ac:dyDescent="0.25">
      <c r="A2107" s="20" t="s">
        <v>130</v>
      </c>
      <c r="B2107" t="s">
        <v>128</v>
      </c>
      <c r="C2107">
        <v>2020</v>
      </c>
      <c r="D2107" t="s">
        <v>58</v>
      </c>
      <c r="E2107" t="s">
        <v>52</v>
      </c>
      <c r="F2107" t="s">
        <v>142</v>
      </c>
      <c r="H2107" t="s">
        <v>269</v>
      </c>
      <c r="J2107"/>
    </row>
    <row r="2108" spans="1:10" hidden="1" x14ac:dyDescent="0.25">
      <c r="A2108" s="20" t="s">
        <v>130</v>
      </c>
      <c r="B2108" t="s">
        <v>128</v>
      </c>
      <c r="C2108">
        <v>2020</v>
      </c>
      <c r="D2108" t="s">
        <v>58</v>
      </c>
      <c r="E2108" t="s">
        <v>52</v>
      </c>
      <c r="F2108" t="s">
        <v>142</v>
      </c>
      <c r="G2108" t="s">
        <v>270</v>
      </c>
      <c r="H2108" t="s">
        <v>271</v>
      </c>
      <c r="J2108" s="3">
        <v>60000</v>
      </c>
    </row>
    <row r="2109" spans="1:10" hidden="1" x14ac:dyDescent="0.25">
      <c r="A2109" s="20" t="s">
        <v>130</v>
      </c>
      <c r="B2109" t="s">
        <v>128</v>
      </c>
      <c r="C2109">
        <v>2020</v>
      </c>
      <c r="D2109" t="s">
        <v>58</v>
      </c>
      <c r="E2109" t="s">
        <v>45</v>
      </c>
      <c r="F2109" t="s">
        <v>46</v>
      </c>
      <c r="G2109" t="s">
        <v>54</v>
      </c>
      <c r="H2109" t="s">
        <v>11</v>
      </c>
      <c r="J2109" s="3">
        <v>1920000</v>
      </c>
    </row>
    <row r="2110" spans="1:10" hidden="1" x14ac:dyDescent="0.25">
      <c r="A2110" s="20" t="s">
        <v>130</v>
      </c>
      <c r="B2110" t="s">
        <v>128</v>
      </c>
      <c r="C2110">
        <v>2020</v>
      </c>
      <c r="D2110" t="s">
        <v>58</v>
      </c>
      <c r="E2110" t="s">
        <v>45</v>
      </c>
      <c r="F2110" t="s">
        <v>46</v>
      </c>
      <c r="G2110" t="s">
        <v>54</v>
      </c>
      <c r="H2110" t="s">
        <v>12</v>
      </c>
      <c r="J2110"/>
    </row>
    <row r="2111" spans="1:10" hidden="1" x14ac:dyDescent="0.25">
      <c r="A2111" s="20" t="s">
        <v>130</v>
      </c>
      <c r="B2111" t="s">
        <v>128</v>
      </c>
      <c r="C2111">
        <v>2020</v>
      </c>
      <c r="D2111" t="s">
        <v>58</v>
      </c>
      <c r="E2111" t="s">
        <v>45</v>
      </c>
      <c r="F2111" t="s">
        <v>46</v>
      </c>
      <c r="G2111" t="s">
        <v>54</v>
      </c>
      <c r="H2111" t="s">
        <v>13</v>
      </c>
      <c r="J2111" s="3">
        <v>159936</v>
      </c>
    </row>
    <row r="2112" spans="1:10" hidden="1" x14ac:dyDescent="0.25">
      <c r="A2112" s="20" t="s">
        <v>130</v>
      </c>
      <c r="B2112" t="s">
        <v>128</v>
      </c>
      <c r="C2112">
        <v>2020</v>
      </c>
      <c r="D2112" t="s">
        <v>58</v>
      </c>
      <c r="E2112" t="s">
        <v>45</v>
      </c>
      <c r="F2112" t="s">
        <v>46</v>
      </c>
      <c r="G2112" t="s">
        <v>54</v>
      </c>
      <c r="H2112" t="s">
        <v>14</v>
      </c>
      <c r="J2112" s="3">
        <v>19192</v>
      </c>
    </row>
    <row r="2113" spans="1:10" hidden="1" x14ac:dyDescent="0.25">
      <c r="A2113" s="20" t="s">
        <v>130</v>
      </c>
      <c r="B2113" t="s">
        <v>128</v>
      </c>
      <c r="C2113">
        <v>2020</v>
      </c>
      <c r="D2113" t="s">
        <v>58</v>
      </c>
      <c r="E2113" t="s">
        <v>45</v>
      </c>
      <c r="F2113" t="s">
        <v>46</v>
      </c>
      <c r="G2113" t="s">
        <v>54</v>
      </c>
      <c r="H2113" t="s">
        <v>15</v>
      </c>
      <c r="J2113" s="3">
        <v>159936</v>
      </c>
    </row>
    <row r="2114" spans="1:10" hidden="1" x14ac:dyDescent="0.25">
      <c r="A2114" s="20" t="s">
        <v>130</v>
      </c>
      <c r="B2114" t="s">
        <v>128</v>
      </c>
      <c r="C2114">
        <v>2020</v>
      </c>
      <c r="D2114" t="s">
        <v>58</v>
      </c>
      <c r="E2114" t="s">
        <v>45</v>
      </c>
      <c r="F2114" t="s">
        <v>46</v>
      </c>
      <c r="G2114" t="s">
        <v>54</v>
      </c>
      <c r="H2114" t="s">
        <v>16</v>
      </c>
      <c r="J2114" s="3">
        <v>80064</v>
      </c>
    </row>
    <row r="2115" spans="1:10" hidden="1" x14ac:dyDescent="0.25">
      <c r="A2115" s="20" t="s">
        <v>130</v>
      </c>
      <c r="B2115" t="s">
        <v>128</v>
      </c>
      <c r="C2115">
        <v>2020</v>
      </c>
      <c r="D2115" t="s">
        <v>58</v>
      </c>
      <c r="E2115" t="s">
        <v>45</v>
      </c>
      <c r="F2115" t="s">
        <v>46</v>
      </c>
      <c r="G2115" t="s">
        <v>54</v>
      </c>
      <c r="H2115" t="s">
        <v>17</v>
      </c>
      <c r="J2115" s="3">
        <v>1280000</v>
      </c>
    </row>
    <row r="2116" spans="1:10" hidden="1" x14ac:dyDescent="0.25">
      <c r="A2116" s="20" t="s">
        <v>130</v>
      </c>
      <c r="B2116" t="s">
        <v>128</v>
      </c>
      <c r="C2116">
        <v>2020</v>
      </c>
      <c r="D2116" t="s">
        <v>58</v>
      </c>
      <c r="E2116" t="s">
        <v>45</v>
      </c>
      <c r="F2116" t="s">
        <v>46</v>
      </c>
      <c r="G2116" t="s">
        <v>54</v>
      </c>
      <c r="H2116" t="s">
        <v>195</v>
      </c>
      <c r="J2116"/>
    </row>
    <row r="2117" spans="1:10" hidden="1" x14ac:dyDescent="0.25">
      <c r="A2117" s="20" t="s">
        <v>130</v>
      </c>
      <c r="B2117" t="s">
        <v>128</v>
      </c>
      <c r="C2117">
        <v>2020</v>
      </c>
      <c r="D2117" t="s">
        <v>58</v>
      </c>
      <c r="E2117" t="s">
        <v>45</v>
      </c>
      <c r="F2117" t="s">
        <v>46</v>
      </c>
      <c r="G2117" t="s">
        <v>54</v>
      </c>
      <c r="H2117" t="s">
        <v>18</v>
      </c>
      <c r="J2117" s="3">
        <v>10022</v>
      </c>
    </row>
    <row r="2118" spans="1:10" hidden="1" x14ac:dyDescent="0.25">
      <c r="A2118" s="20" t="s">
        <v>130</v>
      </c>
      <c r="B2118" t="s">
        <v>128</v>
      </c>
      <c r="C2118">
        <v>2020</v>
      </c>
      <c r="D2118" t="s">
        <v>58</v>
      </c>
      <c r="E2118" t="s">
        <v>45</v>
      </c>
      <c r="F2118" t="s">
        <v>46</v>
      </c>
      <c r="G2118" t="s">
        <v>54</v>
      </c>
      <c r="H2118" t="s">
        <v>19</v>
      </c>
      <c r="J2118" s="3">
        <v>230400</v>
      </c>
    </row>
    <row r="2119" spans="1:10" hidden="1" x14ac:dyDescent="0.25">
      <c r="A2119" s="20" t="s">
        <v>130</v>
      </c>
      <c r="B2119" t="s">
        <v>128</v>
      </c>
      <c r="C2119">
        <v>2020</v>
      </c>
      <c r="D2119" t="s">
        <v>58</v>
      </c>
      <c r="E2119" t="s">
        <v>45</v>
      </c>
      <c r="F2119" t="s">
        <v>46</v>
      </c>
      <c r="G2119" t="s">
        <v>54</v>
      </c>
      <c r="H2119" t="s">
        <v>20</v>
      </c>
      <c r="J2119" s="3">
        <v>76800</v>
      </c>
    </row>
    <row r="2120" spans="1:10" hidden="1" x14ac:dyDescent="0.25">
      <c r="A2120" s="20" t="s">
        <v>130</v>
      </c>
      <c r="B2120" t="s">
        <v>128</v>
      </c>
      <c r="C2120">
        <v>2020</v>
      </c>
      <c r="D2120" t="s">
        <v>58</v>
      </c>
      <c r="E2120" t="s">
        <v>45</v>
      </c>
      <c r="F2120" t="s">
        <v>46</v>
      </c>
      <c r="G2120" t="s">
        <v>118</v>
      </c>
      <c r="H2120" t="s">
        <v>119</v>
      </c>
      <c r="J2120" s="3">
        <v>438902</v>
      </c>
    </row>
    <row r="2121" spans="1:10" hidden="1" x14ac:dyDescent="0.25">
      <c r="A2121" s="20" t="s">
        <v>130</v>
      </c>
      <c r="B2121" t="s">
        <v>128</v>
      </c>
      <c r="C2121">
        <v>2020</v>
      </c>
      <c r="D2121" t="s">
        <v>58</v>
      </c>
      <c r="E2121" t="s">
        <v>45</v>
      </c>
      <c r="F2121" t="s">
        <v>46</v>
      </c>
      <c r="G2121" t="s">
        <v>118</v>
      </c>
      <c r="H2121" t="s">
        <v>283</v>
      </c>
      <c r="J2121" s="3">
        <v>440000</v>
      </c>
    </row>
    <row r="2122" spans="1:10" hidden="1" x14ac:dyDescent="0.25">
      <c r="A2122" s="20" t="s">
        <v>130</v>
      </c>
      <c r="B2122" t="s">
        <v>128</v>
      </c>
      <c r="C2122">
        <v>2020</v>
      </c>
      <c r="D2122" t="s">
        <v>58</v>
      </c>
      <c r="E2122" t="s">
        <v>45</v>
      </c>
      <c r="F2122" t="s">
        <v>46</v>
      </c>
      <c r="G2122" t="s">
        <v>109</v>
      </c>
      <c r="H2122" t="s">
        <v>219</v>
      </c>
      <c r="J2122"/>
    </row>
    <row r="2123" spans="1:10" hidden="1" x14ac:dyDescent="0.25">
      <c r="A2123" s="20" t="s">
        <v>130</v>
      </c>
      <c r="B2123" t="s">
        <v>128</v>
      </c>
      <c r="C2123">
        <v>2020</v>
      </c>
      <c r="D2123" t="s">
        <v>58</v>
      </c>
      <c r="E2123" t="s">
        <v>45</v>
      </c>
      <c r="F2123" t="s">
        <v>46</v>
      </c>
      <c r="G2123" t="s">
        <v>109</v>
      </c>
      <c r="H2123" s="2" t="s">
        <v>267</v>
      </c>
      <c r="I2123" s="2"/>
      <c r="J2123"/>
    </row>
    <row r="2124" spans="1:10" hidden="1" x14ac:dyDescent="0.25">
      <c r="A2124" s="20" t="s">
        <v>130</v>
      </c>
      <c r="B2124" t="s">
        <v>128</v>
      </c>
      <c r="C2124">
        <v>2020</v>
      </c>
      <c r="D2124" t="s">
        <v>58</v>
      </c>
      <c r="E2124" t="s">
        <v>45</v>
      </c>
      <c r="F2124" t="s">
        <v>46</v>
      </c>
      <c r="G2124" t="s">
        <v>109</v>
      </c>
      <c r="H2124" t="s">
        <v>220</v>
      </c>
      <c r="J2124"/>
    </row>
    <row r="2125" spans="1:10" hidden="1" x14ac:dyDescent="0.25">
      <c r="A2125" s="20" t="s">
        <v>130</v>
      </c>
      <c r="B2125" t="s">
        <v>128</v>
      </c>
      <c r="C2125">
        <v>2020</v>
      </c>
      <c r="D2125" t="s">
        <v>58</v>
      </c>
      <c r="E2125" t="s">
        <v>45</v>
      </c>
      <c r="F2125" t="s">
        <v>46</v>
      </c>
      <c r="G2125" t="s">
        <v>109</v>
      </c>
      <c r="H2125" t="s">
        <v>260</v>
      </c>
      <c r="J2125"/>
    </row>
    <row r="2126" spans="1:10" hidden="1" x14ac:dyDescent="0.25">
      <c r="A2126" s="20" t="s">
        <v>130</v>
      </c>
      <c r="B2126" t="s">
        <v>128</v>
      </c>
      <c r="C2126">
        <v>2020</v>
      </c>
      <c r="D2126" t="s">
        <v>58</v>
      </c>
      <c r="E2126" t="s">
        <v>45</v>
      </c>
      <c r="F2126" t="s">
        <v>46</v>
      </c>
      <c r="G2126" t="s">
        <v>55</v>
      </c>
      <c r="H2126" t="s">
        <v>22</v>
      </c>
      <c r="J2126" s="3">
        <v>829016</v>
      </c>
    </row>
    <row r="2127" spans="1:10" hidden="1" x14ac:dyDescent="0.25">
      <c r="A2127" s="20" t="s">
        <v>130</v>
      </c>
      <c r="B2127" t="s">
        <v>128</v>
      </c>
      <c r="C2127">
        <v>2020</v>
      </c>
      <c r="D2127" t="s">
        <v>58</v>
      </c>
      <c r="E2127" t="s">
        <v>45</v>
      </c>
      <c r="F2127" t="s">
        <v>46</v>
      </c>
      <c r="G2127" t="s">
        <v>47</v>
      </c>
      <c r="H2127" t="s">
        <v>238</v>
      </c>
      <c r="J2127"/>
    </row>
    <row r="2128" spans="1:10" hidden="1" x14ac:dyDescent="0.25">
      <c r="A2128" s="20" t="s">
        <v>130</v>
      </c>
      <c r="B2128" t="s">
        <v>128</v>
      </c>
      <c r="C2128">
        <v>2020</v>
      </c>
      <c r="D2128" t="s">
        <v>58</v>
      </c>
      <c r="E2128" t="s">
        <v>45</v>
      </c>
      <c r="F2128" t="s">
        <v>46</v>
      </c>
      <c r="G2128" t="s">
        <v>47</v>
      </c>
      <c r="H2128" t="s">
        <v>239</v>
      </c>
      <c r="J2128" s="3">
        <v>1493544</v>
      </c>
    </row>
    <row r="2129" spans="1:9" customFormat="1" hidden="1" x14ac:dyDescent="0.25">
      <c r="A2129" s="20" t="s">
        <v>130</v>
      </c>
      <c r="B2129" t="s">
        <v>128</v>
      </c>
      <c r="C2129">
        <v>2020</v>
      </c>
      <c r="D2129" t="s">
        <v>58</v>
      </c>
      <c r="E2129" t="s">
        <v>45</v>
      </c>
      <c r="F2129" t="s">
        <v>46</v>
      </c>
      <c r="G2129" t="s">
        <v>47</v>
      </c>
      <c r="H2129" t="s">
        <v>243</v>
      </c>
    </row>
    <row r="2130" spans="1:9" customFormat="1" hidden="1" x14ac:dyDescent="0.25">
      <c r="A2130" s="20" t="s">
        <v>130</v>
      </c>
      <c r="B2130" t="s">
        <v>128</v>
      </c>
      <c r="C2130">
        <v>2020</v>
      </c>
      <c r="D2130" t="s">
        <v>58</v>
      </c>
      <c r="E2130" t="s">
        <v>45</v>
      </c>
      <c r="F2130" t="s">
        <v>46</v>
      </c>
      <c r="G2130" t="s">
        <v>47</v>
      </c>
      <c r="H2130" s="2" t="s">
        <v>276</v>
      </c>
      <c r="I2130" s="2"/>
    </row>
    <row r="2131" spans="1:9" customFormat="1" hidden="1" x14ac:dyDescent="0.25">
      <c r="A2131" s="20" t="s">
        <v>130</v>
      </c>
      <c r="B2131" t="s">
        <v>128</v>
      </c>
      <c r="C2131">
        <v>2020</v>
      </c>
      <c r="D2131" t="s">
        <v>58</v>
      </c>
      <c r="E2131" t="s">
        <v>45</v>
      </c>
      <c r="F2131" t="s">
        <v>46</v>
      </c>
      <c r="G2131" t="s">
        <v>47</v>
      </c>
      <c r="H2131" s="2" t="s">
        <v>277</v>
      </c>
      <c r="I2131" s="2"/>
    </row>
    <row r="2132" spans="1:9" customFormat="1" hidden="1" x14ac:dyDescent="0.25">
      <c r="A2132" s="20" t="s">
        <v>130</v>
      </c>
      <c r="B2132" t="s">
        <v>128</v>
      </c>
      <c r="C2132">
        <v>2020</v>
      </c>
      <c r="D2132" t="s">
        <v>58</v>
      </c>
      <c r="E2132" t="s">
        <v>45</v>
      </c>
      <c r="F2132" t="s">
        <v>46</v>
      </c>
      <c r="G2132" t="s">
        <v>47</v>
      </c>
      <c r="H2132" s="2" t="s">
        <v>278</v>
      </c>
      <c r="I2132" s="2"/>
    </row>
    <row r="2133" spans="1:9" customFormat="1" hidden="1" x14ac:dyDescent="0.25">
      <c r="A2133" s="20" t="s">
        <v>130</v>
      </c>
      <c r="B2133" t="s">
        <v>128</v>
      </c>
      <c r="C2133">
        <v>2020</v>
      </c>
      <c r="D2133" t="s">
        <v>58</v>
      </c>
      <c r="E2133" t="s">
        <v>45</v>
      </c>
      <c r="F2133" t="s">
        <v>46</v>
      </c>
      <c r="G2133" t="s">
        <v>182</v>
      </c>
      <c r="H2133" t="s">
        <v>240</v>
      </c>
    </row>
    <row r="2134" spans="1:9" customFormat="1" hidden="1" x14ac:dyDescent="0.25">
      <c r="A2134" s="20" t="s">
        <v>130</v>
      </c>
      <c r="B2134" t="s">
        <v>128</v>
      </c>
      <c r="C2134">
        <v>2020</v>
      </c>
      <c r="D2134" t="s">
        <v>58</v>
      </c>
      <c r="E2134" t="s">
        <v>45</v>
      </c>
      <c r="F2134" t="s">
        <v>46</v>
      </c>
      <c r="G2134" t="s">
        <v>182</v>
      </c>
      <c r="H2134" t="s">
        <v>241</v>
      </c>
    </row>
    <row r="2135" spans="1:9" customFormat="1" hidden="1" x14ac:dyDescent="0.25">
      <c r="A2135" s="20" t="s">
        <v>130</v>
      </c>
      <c r="B2135" t="s">
        <v>128</v>
      </c>
      <c r="C2135">
        <v>2020</v>
      </c>
      <c r="D2135" t="s">
        <v>58</v>
      </c>
      <c r="E2135" t="s">
        <v>45</v>
      </c>
      <c r="F2135" t="s">
        <v>46</v>
      </c>
      <c r="G2135" t="s">
        <v>182</v>
      </c>
      <c r="H2135" t="s">
        <v>242</v>
      </c>
    </row>
    <row r="2136" spans="1:9" customFormat="1" hidden="1" x14ac:dyDescent="0.25">
      <c r="A2136" s="20" t="s">
        <v>130</v>
      </c>
      <c r="B2136" t="s">
        <v>128</v>
      </c>
      <c r="C2136">
        <v>2020</v>
      </c>
      <c r="D2136" t="s">
        <v>58</v>
      </c>
      <c r="E2136" t="s">
        <v>45</v>
      </c>
      <c r="F2136" t="s">
        <v>46</v>
      </c>
      <c r="G2136" t="s">
        <v>182</v>
      </c>
      <c r="H2136" t="s">
        <v>243</v>
      </c>
    </row>
    <row r="2137" spans="1:9" customFormat="1" hidden="1" x14ac:dyDescent="0.25">
      <c r="A2137" s="20" t="s">
        <v>130</v>
      </c>
      <c r="B2137" t="s">
        <v>128</v>
      </c>
      <c r="C2137">
        <v>2020</v>
      </c>
      <c r="D2137" t="s">
        <v>58</v>
      </c>
      <c r="E2137" t="s">
        <v>45</v>
      </c>
      <c r="F2137" t="s">
        <v>46</v>
      </c>
      <c r="G2137" t="s">
        <v>253</v>
      </c>
      <c r="H2137" s="2" t="s">
        <v>266</v>
      </c>
      <c r="I2137" s="2"/>
    </row>
    <row r="2138" spans="1:9" customFormat="1" hidden="1" x14ac:dyDescent="0.25">
      <c r="A2138" s="20" t="s">
        <v>130</v>
      </c>
      <c r="B2138" t="s">
        <v>128</v>
      </c>
      <c r="C2138">
        <v>2020</v>
      </c>
      <c r="D2138" t="s">
        <v>58</v>
      </c>
      <c r="E2138" t="s">
        <v>45</v>
      </c>
      <c r="F2138" t="s">
        <v>46</v>
      </c>
      <c r="G2138" t="s">
        <v>221</v>
      </c>
      <c r="H2138" s="2" t="s">
        <v>245</v>
      </c>
      <c r="I2138" s="2"/>
    </row>
    <row r="2139" spans="1:9" customFormat="1" hidden="1" x14ac:dyDescent="0.25">
      <c r="A2139" s="20" t="s">
        <v>130</v>
      </c>
      <c r="B2139" t="s">
        <v>128</v>
      </c>
      <c r="C2139">
        <v>2020</v>
      </c>
      <c r="D2139" t="s">
        <v>58</v>
      </c>
      <c r="E2139" t="s">
        <v>45</v>
      </c>
      <c r="F2139" t="s">
        <v>46</v>
      </c>
      <c r="G2139" t="s">
        <v>272</v>
      </c>
      <c r="H2139" s="2" t="s">
        <v>273</v>
      </c>
      <c r="I2139" s="2"/>
    </row>
    <row r="2140" spans="1:9" customFormat="1" hidden="1" x14ac:dyDescent="0.25">
      <c r="A2140" s="20" t="s">
        <v>130</v>
      </c>
      <c r="B2140" t="s">
        <v>128</v>
      </c>
      <c r="C2140">
        <v>2020</v>
      </c>
      <c r="D2140" t="s">
        <v>58</v>
      </c>
      <c r="E2140" t="s">
        <v>45</v>
      </c>
      <c r="F2140" t="s">
        <v>46</v>
      </c>
      <c r="G2140" t="s">
        <v>49</v>
      </c>
      <c r="H2140" s="2" t="s">
        <v>246</v>
      </c>
      <c r="I2140" s="2"/>
    </row>
    <row r="2141" spans="1:9" customFormat="1" hidden="1" x14ac:dyDescent="0.25">
      <c r="A2141" s="20" t="s">
        <v>130</v>
      </c>
      <c r="B2141" t="s">
        <v>128</v>
      </c>
      <c r="C2141">
        <v>2020</v>
      </c>
      <c r="D2141" t="s">
        <v>58</v>
      </c>
      <c r="E2141" t="s">
        <v>45</v>
      </c>
      <c r="F2141" t="s">
        <v>46</v>
      </c>
      <c r="G2141" t="s">
        <v>49</v>
      </c>
      <c r="H2141" s="2" t="s">
        <v>247</v>
      </c>
      <c r="I2141" s="2"/>
    </row>
    <row r="2142" spans="1:9" customFormat="1" hidden="1" x14ac:dyDescent="0.25">
      <c r="A2142" s="20" t="s">
        <v>130</v>
      </c>
      <c r="B2142" t="s">
        <v>128</v>
      </c>
      <c r="C2142">
        <v>2020</v>
      </c>
      <c r="D2142" t="s">
        <v>58</v>
      </c>
      <c r="E2142" t="s">
        <v>45</v>
      </c>
      <c r="F2142" t="s">
        <v>46</v>
      </c>
      <c r="G2142" t="s">
        <v>49</v>
      </c>
      <c r="H2142" s="2" t="s">
        <v>248</v>
      </c>
      <c r="I2142" s="2"/>
    </row>
    <row r="2143" spans="1:9" customFormat="1" hidden="1" x14ac:dyDescent="0.25">
      <c r="A2143" s="20" t="s">
        <v>130</v>
      </c>
      <c r="B2143" t="s">
        <v>128</v>
      </c>
      <c r="C2143">
        <v>2020</v>
      </c>
      <c r="D2143" t="s">
        <v>58</v>
      </c>
      <c r="E2143" t="s">
        <v>45</v>
      </c>
      <c r="F2143" t="s">
        <v>46</v>
      </c>
      <c r="G2143" t="s">
        <v>49</v>
      </c>
      <c r="H2143" s="2" t="s">
        <v>249</v>
      </c>
      <c r="I2143" s="2"/>
    </row>
    <row r="2144" spans="1:9" customFormat="1" hidden="1" x14ac:dyDescent="0.25">
      <c r="A2144" s="20" t="s">
        <v>130</v>
      </c>
      <c r="B2144" t="s">
        <v>128</v>
      </c>
      <c r="C2144">
        <v>2020</v>
      </c>
      <c r="D2144" t="s">
        <v>58</v>
      </c>
      <c r="E2144" t="s">
        <v>45</v>
      </c>
      <c r="F2144" t="s">
        <v>46</v>
      </c>
      <c r="G2144" t="s">
        <v>49</v>
      </c>
      <c r="H2144" s="2" t="s">
        <v>250</v>
      </c>
      <c r="I2144" s="2"/>
    </row>
    <row r="2145" spans="1:10" hidden="1" x14ac:dyDescent="0.25">
      <c r="A2145" s="20" t="s">
        <v>130</v>
      </c>
      <c r="B2145" t="s">
        <v>128</v>
      </c>
      <c r="C2145">
        <v>2020</v>
      </c>
      <c r="D2145" t="s">
        <v>58</v>
      </c>
      <c r="E2145" t="s">
        <v>45</v>
      </c>
      <c r="F2145" t="s">
        <v>46</v>
      </c>
      <c r="G2145" t="s">
        <v>49</v>
      </c>
      <c r="H2145" s="2" t="s">
        <v>251</v>
      </c>
      <c r="I2145" s="2"/>
      <c r="J2145"/>
    </row>
    <row r="2146" spans="1:10" hidden="1" x14ac:dyDescent="0.25">
      <c r="A2146" s="20" t="s">
        <v>130</v>
      </c>
      <c r="B2146" t="s">
        <v>128</v>
      </c>
      <c r="C2146">
        <v>2020</v>
      </c>
      <c r="D2146" t="s">
        <v>58</v>
      </c>
      <c r="E2146" t="s">
        <v>45</v>
      </c>
      <c r="F2146" t="s">
        <v>46</v>
      </c>
      <c r="G2146" t="s">
        <v>49</v>
      </c>
      <c r="H2146" s="2" t="s">
        <v>252</v>
      </c>
      <c r="I2146" s="2"/>
      <c r="J2146"/>
    </row>
    <row r="2147" spans="1:10" hidden="1" x14ac:dyDescent="0.25">
      <c r="A2147" s="20" t="s">
        <v>130</v>
      </c>
      <c r="B2147" t="s">
        <v>128</v>
      </c>
      <c r="C2147">
        <v>2020</v>
      </c>
      <c r="D2147" t="s">
        <v>58</v>
      </c>
      <c r="E2147" t="s">
        <v>45</v>
      </c>
      <c r="F2147" t="s">
        <v>50</v>
      </c>
      <c r="G2147" t="s">
        <v>56</v>
      </c>
      <c r="H2147" t="s">
        <v>124</v>
      </c>
      <c r="J2147" s="3">
        <v>48440</v>
      </c>
    </row>
    <row r="2148" spans="1:10" hidden="1" x14ac:dyDescent="0.25">
      <c r="A2148" s="20" t="s">
        <v>130</v>
      </c>
      <c r="B2148" t="s">
        <v>128</v>
      </c>
      <c r="C2148">
        <v>2020</v>
      </c>
      <c r="D2148" t="s">
        <v>58</v>
      </c>
      <c r="E2148" t="s">
        <v>45</v>
      </c>
      <c r="F2148" t="s">
        <v>50</v>
      </c>
      <c r="G2148" t="s">
        <v>56</v>
      </c>
      <c r="H2148" t="s">
        <v>98</v>
      </c>
      <c r="J2148" s="3">
        <v>73745</v>
      </c>
    </row>
    <row r="2149" spans="1:10" hidden="1" x14ac:dyDescent="0.25">
      <c r="A2149" s="20" t="s">
        <v>130</v>
      </c>
      <c r="B2149" t="s">
        <v>128</v>
      </c>
      <c r="C2149">
        <v>2020</v>
      </c>
      <c r="D2149" t="s">
        <v>58</v>
      </c>
      <c r="E2149" t="s">
        <v>45</v>
      </c>
      <c r="F2149" t="s">
        <v>50</v>
      </c>
      <c r="G2149" t="s">
        <v>56</v>
      </c>
      <c r="H2149" t="s">
        <v>265</v>
      </c>
      <c r="J2149"/>
    </row>
    <row r="2150" spans="1:10" hidden="1" x14ac:dyDescent="0.25">
      <c r="A2150" s="20" t="s">
        <v>130</v>
      </c>
      <c r="B2150" t="s">
        <v>128</v>
      </c>
      <c r="C2150">
        <v>2020</v>
      </c>
      <c r="D2150" t="s">
        <v>58</v>
      </c>
      <c r="E2150" t="s">
        <v>45</v>
      </c>
      <c r="F2150" t="s">
        <v>50</v>
      </c>
      <c r="G2150" t="s">
        <v>56</v>
      </c>
      <c r="H2150" t="s">
        <v>193</v>
      </c>
      <c r="J2150" s="3">
        <v>57978.96</v>
      </c>
    </row>
    <row r="2151" spans="1:10" hidden="1" x14ac:dyDescent="0.25">
      <c r="A2151" s="20" t="s">
        <v>130</v>
      </c>
      <c r="B2151" t="s">
        <v>128</v>
      </c>
      <c r="C2151">
        <v>2020</v>
      </c>
      <c r="D2151" t="s">
        <v>58</v>
      </c>
      <c r="E2151" t="s">
        <v>45</v>
      </c>
      <c r="F2151" t="s">
        <v>50</v>
      </c>
      <c r="G2151" t="s">
        <v>101</v>
      </c>
      <c r="H2151" t="s">
        <v>99</v>
      </c>
      <c r="J2151" s="3">
        <v>76807.710000000006</v>
      </c>
    </row>
    <row r="2152" spans="1:10" hidden="1" x14ac:dyDescent="0.25">
      <c r="A2152" s="20" t="s">
        <v>130</v>
      </c>
      <c r="B2152" t="s">
        <v>128</v>
      </c>
      <c r="C2152">
        <v>2020</v>
      </c>
      <c r="D2152" t="s">
        <v>58</v>
      </c>
      <c r="E2152" t="s">
        <v>45</v>
      </c>
      <c r="F2152" t="s">
        <v>50</v>
      </c>
      <c r="G2152" t="s">
        <v>101</v>
      </c>
      <c r="H2152" s="2" t="s">
        <v>255</v>
      </c>
      <c r="I2152" s="2"/>
      <c r="J2152" s="3">
        <v>37127</v>
      </c>
    </row>
    <row r="2153" spans="1:10" hidden="1" x14ac:dyDescent="0.25">
      <c r="A2153" s="20" t="s">
        <v>130</v>
      </c>
      <c r="B2153" t="s">
        <v>128</v>
      </c>
      <c r="C2153">
        <v>2020</v>
      </c>
      <c r="D2153" t="s">
        <v>58</v>
      </c>
      <c r="E2153" t="s">
        <v>45</v>
      </c>
      <c r="F2153" t="s">
        <v>50</v>
      </c>
      <c r="G2153" t="s">
        <v>101</v>
      </c>
      <c r="H2153" s="2" t="s">
        <v>254</v>
      </c>
      <c r="I2153" s="2"/>
      <c r="J2153"/>
    </row>
    <row r="2154" spans="1:10" hidden="1" x14ac:dyDescent="0.25">
      <c r="A2154" s="20" t="s">
        <v>130</v>
      </c>
      <c r="B2154" t="s">
        <v>128</v>
      </c>
      <c r="C2154">
        <v>2020</v>
      </c>
      <c r="D2154" t="s">
        <v>58</v>
      </c>
      <c r="E2154" t="s">
        <v>45</v>
      </c>
      <c r="F2154" t="s">
        <v>50</v>
      </c>
      <c r="G2154" t="s">
        <v>101</v>
      </c>
      <c r="H2154" s="2" t="s">
        <v>236</v>
      </c>
      <c r="I2154" s="2"/>
      <c r="J2154"/>
    </row>
    <row r="2155" spans="1:10" hidden="1" x14ac:dyDescent="0.25">
      <c r="A2155" s="20" t="s">
        <v>130</v>
      </c>
      <c r="B2155" t="s">
        <v>128</v>
      </c>
      <c r="C2155">
        <v>2020</v>
      </c>
      <c r="D2155" t="s">
        <v>58</v>
      </c>
      <c r="E2155" t="s">
        <v>45</v>
      </c>
      <c r="F2155" t="s">
        <v>50</v>
      </c>
      <c r="G2155" t="s">
        <v>101</v>
      </c>
      <c r="H2155" t="s">
        <v>30</v>
      </c>
      <c r="J2155" s="3">
        <v>43567</v>
      </c>
    </row>
    <row r="2156" spans="1:10" hidden="1" x14ac:dyDescent="0.25">
      <c r="A2156" s="20" t="s">
        <v>130</v>
      </c>
      <c r="B2156" t="s">
        <v>128</v>
      </c>
      <c r="C2156">
        <v>2020</v>
      </c>
      <c r="D2156" t="s">
        <v>58</v>
      </c>
      <c r="E2156" t="s">
        <v>112</v>
      </c>
      <c r="F2156" t="s">
        <v>117</v>
      </c>
      <c r="G2156" t="s">
        <v>53</v>
      </c>
      <c r="H2156" s="2" t="s">
        <v>256</v>
      </c>
      <c r="I2156" s="2"/>
      <c r="J2156"/>
    </row>
    <row r="2157" spans="1:10" hidden="1" x14ac:dyDescent="0.25">
      <c r="A2157" s="20" t="s">
        <v>130</v>
      </c>
      <c r="B2157" t="s">
        <v>128</v>
      </c>
      <c r="C2157">
        <v>2020</v>
      </c>
      <c r="D2157" t="s">
        <v>58</v>
      </c>
      <c r="E2157" t="s">
        <v>112</v>
      </c>
      <c r="F2157" t="s">
        <v>117</v>
      </c>
      <c r="G2157" t="s">
        <v>53</v>
      </c>
      <c r="H2157" s="2" t="s">
        <v>257</v>
      </c>
      <c r="I2157" s="2"/>
      <c r="J2157" s="3">
        <v>4410949</v>
      </c>
    </row>
    <row r="2158" spans="1:10" hidden="1" x14ac:dyDescent="0.25">
      <c r="A2158" s="20" t="s">
        <v>130</v>
      </c>
      <c r="B2158" t="s">
        <v>128</v>
      </c>
      <c r="C2158">
        <v>2020</v>
      </c>
      <c r="D2158" t="s">
        <v>58</v>
      </c>
      <c r="E2158" t="s">
        <v>112</v>
      </c>
      <c r="F2158" t="s">
        <v>117</v>
      </c>
      <c r="G2158" t="s">
        <v>53</v>
      </c>
      <c r="H2158" s="2" t="s">
        <v>258</v>
      </c>
      <c r="I2158" s="2"/>
      <c r="J2158"/>
    </row>
    <row r="2159" spans="1:10" hidden="1" x14ac:dyDescent="0.25">
      <c r="A2159" s="20" t="s">
        <v>130</v>
      </c>
      <c r="B2159" t="s">
        <v>128</v>
      </c>
      <c r="C2159">
        <v>2020</v>
      </c>
      <c r="D2159" t="s">
        <v>58</v>
      </c>
      <c r="E2159" t="s">
        <v>112</v>
      </c>
      <c r="F2159" t="s">
        <v>117</v>
      </c>
      <c r="G2159" t="s">
        <v>53</v>
      </c>
      <c r="H2159" s="2" t="s">
        <v>259</v>
      </c>
      <c r="I2159" s="2"/>
      <c r="J2159" s="3">
        <v>319330</v>
      </c>
    </row>
    <row r="2160" spans="1:10" hidden="1" x14ac:dyDescent="0.25">
      <c r="A2160" s="20" t="s">
        <v>130</v>
      </c>
      <c r="B2160" t="s">
        <v>128</v>
      </c>
      <c r="C2160">
        <v>2020</v>
      </c>
      <c r="D2160" t="s">
        <v>58</v>
      </c>
      <c r="E2160" t="s">
        <v>112</v>
      </c>
      <c r="F2160" t="s">
        <v>117</v>
      </c>
      <c r="G2160" t="s">
        <v>318</v>
      </c>
      <c r="H2160" t="s">
        <v>180</v>
      </c>
      <c r="J2160" s="3">
        <v>1241700</v>
      </c>
    </row>
    <row r="2161" spans="1:10" hidden="1" x14ac:dyDescent="0.25">
      <c r="A2161" s="20" t="s">
        <v>130</v>
      </c>
      <c r="B2161" t="s">
        <v>128</v>
      </c>
      <c r="C2161">
        <v>2020</v>
      </c>
      <c r="D2161" t="s">
        <v>58</v>
      </c>
      <c r="E2161" t="s">
        <v>112</v>
      </c>
      <c r="F2161" t="s">
        <v>117</v>
      </c>
      <c r="G2161" t="s">
        <v>318</v>
      </c>
      <c r="H2161" s="2" t="s">
        <v>279</v>
      </c>
      <c r="I2161" s="2"/>
      <c r="J2161" s="3">
        <v>45000</v>
      </c>
    </row>
    <row r="2162" spans="1:10" hidden="1" x14ac:dyDescent="0.25">
      <c r="A2162" s="20" t="s">
        <v>130</v>
      </c>
      <c r="B2162" t="s">
        <v>128</v>
      </c>
      <c r="C2162">
        <v>2020</v>
      </c>
      <c r="D2162" t="s">
        <v>58</v>
      </c>
      <c r="E2162" t="s">
        <v>112</v>
      </c>
      <c r="F2162" t="s">
        <v>117</v>
      </c>
      <c r="G2162" t="s">
        <v>319</v>
      </c>
      <c r="H2162" t="s">
        <v>181</v>
      </c>
      <c r="J2162"/>
    </row>
    <row r="2163" spans="1:10" hidden="1" x14ac:dyDescent="0.25">
      <c r="A2163" s="57" t="s">
        <v>130</v>
      </c>
      <c r="B2163" t="s">
        <v>129</v>
      </c>
      <c r="C2163">
        <v>2020</v>
      </c>
      <c r="D2163" t="s">
        <v>58</v>
      </c>
      <c r="E2163" t="s">
        <v>52</v>
      </c>
      <c r="F2163" t="s">
        <v>142</v>
      </c>
      <c r="G2163" t="s">
        <v>206</v>
      </c>
      <c r="H2163" t="s">
        <v>210</v>
      </c>
      <c r="J2163" s="3">
        <v>20811330</v>
      </c>
    </row>
    <row r="2164" spans="1:10" hidden="1" x14ac:dyDescent="0.25">
      <c r="A2164" s="20" t="s">
        <v>130</v>
      </c>
      <c r="B2164" t="s">
        <v>129</v>
      </c>
      <c r="C2164">
        <v>2020</v>
      </c>
      <c r="D2164" t="s">
        <v>58</v>
      </c>
      <c r="E2164" t="s">
        <v>52</v>
      </c>
      <c r="F2164" t="s">
        <v>152</v>
      </c>
      <c r="G2164" t="s">
        <v>149</v>
      </c>
      <c r="H2164" t="s">
        <v>211</v>
      </c>
      <c r="J2164" s="3">
        <v>0</v>
      </c>
    </row>
    <row r="2165" spans="1:10" hidden="1" x14ac:dyDescent="0.25">
      <c r="A2165" s="20" t="s">
        <v>130</v>
      </c>
      <c r="B2165" t="s">
        <v>129</v>
      </c>
      <c r="C2165">
        <v>2020</v>
      </c>
      <c r="D2165" t="s">
        <v>58</v>
      </c>
      <c r="E2165" t="s">
        <v>52</v>
      </c>
      <c r="F2165" t="s">
        <v>152</v>
      </c>
      <c r="G2165" t="s">
        <v>213</v>
      </c>
      <c r="H2165" t="s">
        <v>214</v>
      </c>
      <c r="J2165"/>
    </row>
    <row r="2166" spans="1:10" hidden="1" x14ac:dyDescent="0.25">
      <c r="A2166" s="20" t="s">
        <v>130</v>
      </c>
      <c r="B2166" t="s">
        <v>129</v>
      </c>
      <c r="C2166">
        <v>2020</v>
      </c>
      <c r="D2166" t="s">
        <v>58</v>
      </c>
      <c r="E2166" t="s">
        <v>52</v>
      </c>
      <c r="F2166" t="s">
        <v>152</v>
      </c>
      <c r="G2166" t="s">
        <v>217</v>
      </c>
      <c r="H2166" t="s">
        <v>218</v>
      </c>
      <c r="J2166"/>
    </row>
    <row r="2167" spans="1:10" hidden="1" x14ac:dyDescent="0.25">
      <c r="A2167" s="20" t="s">
        <v>130</v>
      </c>
      <c r="B2167" t="s">
        <v>129</v>
      </c>
      <c r="C2167">
        <v>2020</v>
      </c>
      <c r="D2167" t="s">
        <v>58</v>
      </c>
      <c r="E2167" t="s">
        <v>52</v>
      </c>
      <c r="F2167" t="s">
        <v>142</v>
      </c>
      <c r="H2167" t="s">
        <v>224</v>
      </c>
      <c r="J2167" s="3">
        <v>0</v>
      </c>
    </row>
    <row r="2168" spans="1:10" hidden="1" x14ac:dyDescent="0.25">
      <c r="A2168" s="20" t="s">
        <v>130</v>
      </c>
      <c r="B2168" t="s">
        <v>129</v>
      </c>
      <c r="C2168">
        <v>2020</v>
      </c>
      <c r="D2168" t="s">
        <v>58</v>
      </c>
      <c r="E2168" t="s">
        <v>52</v>
      </c>
      <c r="F2168" t="s">
        <v>142</v>
      </c>
      <c r="H2168" t="s">
        <v>269</v>
      </c>
      <c r="J2168"/>
    </row>
    <row r="2169" spans="1:10" hidden="1" x14ac:dyDescent="0.25">
      <c r="A2169" s="20" t="s">
        <v>130</v>
      </c>
      <c r="B2169" t="s">
        <v>129</v>
      </c>
      <c r="C2169">
        <v>2020</v>
      </c>
      <c r="D2169" t="s">
        <v>58</v>
      </c>
      <c r="E2169" t="s">
        <v>52</v>
      </c>
      <c r="F2169" t="s">
        <v>152</v>
      </c>
      <c r="G2169" t="s">
        <v>270</v>
      </c>
      <c r="H2169" t="s">
        <v>271</v>
      </c>
      <c r="J2169" s="3">
        <v>0</v>
      </c>
    </row>
    <row r="2170" spans="1:10" hidden="1" x14ac:dyDescent="0.25">
      <c r="A2170" s="20" t="s">
        <v>130</v>
      </c>
      <c r="B2170" t="s">
        <v>129</v>
      </c>
      <c r="C2170">
        <v>2020</v>
      </c>
      <c r="D2170" t="s">
        <v>58</v>
      </c>
      <c r="E2170" t="s">
        <v>45</v>
      </c>
      <c r="F2170" t="s">
        <v>46</v>
      </c>
      <c r="G2170" t="s">
        <v>54</v>
      </c>
      <c r="H2170" t="s">
        <v>11</v>
      </c>
      <c r="J2170" s="3">
        <v>1920000</v>
      </c>
    </row>
    <row r="2171" spans="1:10" hidden="1" x14ac:dyDescent="0.25">
      <c r="A2171" s="20" t="s">
        <v>130</v>
      </c>
      <c r="B2171" t="s">
        <v>129</v>
      </c>
      <c r="C2171">
        <v>2020</v>
      </c>
      <c r="D2171" t="s">
        <v>58</v>
      </c>
      <c r="E2171" t="s">
        <v>45</v>
      </c>
      <c r="F2171" t="s">
        <v>46</v>
      </c>
      <c r="G2171" t="s">
        <v>54</v>
      </c>
      <c r="H2171" t="s">
        <v>12</v>
      </c>
      <c r="J2171"/>
    </row>
    <row r="2172" spans="1:10" hidden="1" x14ac:dyDescent="0.25">
      <c r="A2172" s="20" t="s">
        <v>130</v>
      </c>
      <c r="B2172" t="s">
        <v>129</v>
      </c>
      <c r="C2172">
        <v>2020</v>
      </c>
      <c r="D2172" t="s">
        <v>58</v>
      </c>
      <c r="E2172" t="s">
        <v>45</v>
      </c>
      <c r="F2172" t="s">
        <v>46</v>
      </c>
      <c r="G2172" t="s">
        <v>54</v>
      </c>
      <c r="H2172" t="s">
        <v>13</v>
      </c>
      <c r="J2172" s="3">
        <v>159936</v>
      </c>
    </row>
    <row r="2173" spans="1:10" hidden="1" x14ac:dyDescent="0.25">
      <c r="A2173" s="20" t="s">
        <v>130</v>
      </c>
      <c r="B2173" t="s">
        <v>129</v>
      </c>
      <c r="C2173">
        <v>2020</v>
      </c>
      <c r="D2173" t="s">
        <v>58</v>
      </c>
      <c r="E2173" t="s">
        <v>45</v>
      </c>
      <c r="F2173" t="s">
        <v>46</v>
      </c>
      <c r="G2173" t="s">
        <v>54</v>
      </c>
      <c r="H2173" t="s">
        <v>14</v>
      </c>
      <c r="J2173" s="3">
        <v>19192</v>
      </c>
    </row>
    <row r="2174" spans="1:10" hidden="1" x14ac:dyDescent="0.25">
      <c r="A2174" s="20" t="s">
        <v>130</v>
      </c>
      <c r="B2174" t="s">
        <v>129</v>
      </c>
      <c r="C2174">
        <v>2020</v>
      </c>
      <c r="D2174" t="s">
        <v>58</v>
      </c>
      <c r="E2174" t="s">
        <v>45</v>
      </c>
      <c r="F2174" t="s">
        <v>46</v>
      </c>
      <c r="G2174" t="s">
        <v>54</v>
      </c>
      <c r="H2174" t="s">
        <v>15</v>
      </c>
      <c r="J2174" s="3">
        <v>159936</v>
      </c>
    </row>
    <row r="2175" spans="1:10" hidden="1" x14ac:dyDescent="0.25">
      <c r="A2175" s="20" t="s">
        <v>130</v>
      </c>
      <c r="B2175" t="s">
        <v>129</v>
      </c>
      <c r="C2175">
        <v>2020</v>
      </c>
      <c r="D2175" t="s">
        <v>58</v>
      </c>
      <c r="E2175" t="s">
        <v>45</v>
      </c>
      <c r="F2175" t="s">
        <v>46</v>
      </c>
      <c r="G2175" t="s">
        <v>54</v>
      </c>
      <c r="H2175" t="s">
        <v>16</v>
      </c>
      <c r="J2175" s="3">
        <v>80064</v>
      </c>
    </row>
    <row r="2176" spans="1:10" hidden="1" x14ac:dyDescent="0.25">
      <c r="A2176" s="20" t="s">
        <v>130</v>
      </c>
      <c r="B2176" t="s">
        <v>129</v>
      </c>
      <c r="C2176">
        <v>2020</v>
      </c>
      <c r="D2176" t="s">
        <v>58</v>
      </c>
      <c r="E2176" t="s">
        <v>45</v>
      </c>
      <c r="F2176" t="s">
        <v>46</v>
      </c>
      <c r="G2176" t="s">
        <v>54</v>
      </c>
      <c r="H2176" t="s">
        <v>17</v>
      </c>
      <c r="J2176" s="3">
        <v>1280000</v>
      </c>
    </row>
    <row r="2177" spans="1:10" hidden="1" x14ac:dyDescent="0.25">
      <c r="A2177" s="20" t="s">
        <v>130</v>
      </c>
      <c r="B2177" t="s">
        <v>129</v>
      </c>
      <c r="C2177">
        <v>2020</v>
      </c>
      <c r="D2177" t="s">
        <v>58</v>
      </c>
      <c r="E2177" t="s">
        <v>45</v>
      </c>
      <c r="F2177" t="s">
        <v>46</v>
      </c>
      <c r="G2177" t="s">
        <v>54</v>
      </c>
      <c r="H2177" t="s">
        <v>195</v>
      </c>
      <c r="J2177"/>
    </row>
    <row r="2178" spans="1:10" hidden="1" x14ac:dyDescent="0.25">
      <c r="A2178" s="20" t="s">
        <v>130</v>
      </c>
      <c r="B2178" t="s">
        <v>129</v>
      </c>
      <c r="C2178">
        <v>2020</v>
      </c>
      <c r="D2178" t="s">
        <v>58</v>
      </c>
      <c r="E2178" t="s">
        <v>45</v>
      </c>
      <c r="F2178" t="s">
        <v>46</v>
      </c>
      <c r="G2178" t="s">
        <v>54</v>
      </c>
      <c r="H2178" t="s">
        <v>18</v>
      </c>
      <c r="J2178" s="3">
        <v>10022</v>
      </c>
    </row>
    <row r="2179" spans="1:10" hidden="1" x14ac:dyDescent="0.25">
      <c r="A2179" s="20" t="s">
        <v>130</v>
      </c>
      <c r="B2179" t="s">
        <v>129</v>
      </c>
      <c r="C2179">
        <v>2020</v>
      </c>
      <c r="D2179" t="s">
        <v>58</v>
      </c>
      <c r="E2179" t="s">
        <v>45</v>
      </c>
      <c r="F2179" t="s">
        <v>46</v>
      </c>
      <c r="G2179" t="s">
        <v>54</v>
      </c>
      <c r="H2179" t="s">
        <v>19</v>
      </c>
      <c r="J2179" s="3">
        <v>230400</v>
      </c>
    </row>
    <row r="2180" spans="1:10" hidden="1" x14ac:dyDescent="0.25">
      <c r="A2180" s="20" t="s">
        <v>130</v>
      </c>
      <c r="B2180" t="s">
        <v>129</v>
      </c>
      <c r="C2180">
        <v>2020</v>
      </c>
      <c r="D2180" t="s">
        <v>58</v>
      </c>
      <c r="E2180" t="s">
        <v>45</v>
      </c>
      <c r="F2180" t="s">
        <v>46</v>
      </c>
      <c r="G2180" t="s">
        <v>54</v>
      </c>
      <c r="H2180" t="s">
        <v>20</v>
      </c>
      <c r="J2180" s="3">
        <v>76800</v>
      </c>
    </row>
    <row r="2181" spans="1:10" hidden="1" x14ac:dyDescent="0.25">
      <c r="A2181" s="20" t="s">
        <v>130</v>
      </c>
      <c r="B2181" t="s">
        <v>129</v>
      </c>
      <c r="C2181">
        <v>2020</v>
      </c>
      <c r="D2181" t="s">
        <v>58</v>
      </c>
      <c r="E2181" t="s">
        <v>45</v>
      </c>
      <c r="F2181" t="s">
        <v>46</v>
      </c>
      <c r="G2181" t="s">
        <v>118</v>
      </c>
      <c r="H2181" t="s">
        <v>119</v>
      </c>
      <c r="J2181" s="3">
        <v>438902</v>
      </c>
    </row>
    <row r="2182" spans="1:10" hidden="1" x14ac:dyDescent="0.25">
      <c r="A2182" s="20" t="s">
        <v>130</v>
      </c>
      <c r="B2182" t="s">
        <v>129</v>
      </c>
      <c r="C2182">
        <v>2020</v>
      </c>
      <c r="D2182" t="s">
        <v>58</v>
      </c>
      <c r="E2182" t="s">
        <v>45</v>
      </c>
      <c r="F2182" t="s">
        <v>46</v>
      </c>
      <c r="G2182" t="s">
        <v>109</v>
      </c>
      <c r="H2182" t="s">
        <v>219</v>
      </c>
      <c r="J2182"/>
    </row>
    <row r="2183" spans="1:10" hidden="1" x14ac:dyDescent="0.25">
      <c r="A2183" s="20" t="s">
        <v>130</v>
      </c>
      <c r="B2183" t="s">
        <v>129</v>
      </c>
      <c r="C2183">
        <v>2020</v>
      </c>
      <c r="D2183" t="s">
        <v>58</v>
      </c>
      <c r="E2183" t="s">
        <v>45</v>
      </c>
      <c r="F2183" t="s">
        <v>46</v>
      </c>
      <c r="G2183" t="s">
        <v>109</v>
      </c>
      <c r="H2183" s="2" t="s">
        <v>267</v>
      </c>
      <c r="I2183" s="2"/>
      <c r="J2183"/>
    </row>
    <row r="2184" spans="1:10" hidden="1" x14ac:dyDescent="0.25">
      <c r="A2184" s="20" t="s">
        <v>130</v>
      </c>
      <c r="B2184" t="s">
        <v>129</v>
      </c>
      <c r="C2184">
        <v>2020</v>
      </c>
      <c r="D2184" t="s">
        <v>58</v>
      </c>
      <c r="E2184" t="s">
        <v>45</v>
      </c>
      <c r="F2184" t="s">
        <v>46</v>
      </c>
      <c r="G2184" t="s">
        <v>109</v>
      </c>
      <c r="H2184" t="s">
        <v>220</v>
      </c>
      <c r="J2184"/>
    </row>
    <row r="2185" spans="1:10" hidden="1" x14ac:dyDescent="0.25">
      <c r="A2185" s="20" t="s">
        <v>130</v>
      </c>
      <c r="B2185" t="s">
        <v>129</v>
      </c>
      <c r="C2185">
        <v>2020</v>
      </c>
      <c r="D2185" t="s">
        <v>58</v>
      </c>
      <c r="E2185" t="s">
        <v>45</v>
      </c>
      <c r="F2185" t="s">
        <v>46</v>
      </c>
      <c r="G2185" t="s">
        <v>109</v>
      </c>
      <c r="H2185" t="s">
        <v>260</v>
      </c>
      <c r="J2185"/>
    </row>
    <row r="2186" spans="1:10" hidden="1" x14ac:dyDescent="0.25">
      <c r="A2186" s="20" t="s">
        <v>130</v>
      </c>
      <c r="B2186" t="s">
        <v>129</v>
      </c>
      <c r="C2186">
        <v>2020</v>
      </c>
      <c r="D2186" t="s">
        <v>58</v>
      </c>
      <c r="E2186" t="s">
        <v>45</v>
      </c>
      <c r="F2186" t="s">
        <v>46</v>
      </c>
      <c r="G2186" t="s">
        <v>55</v>
      </c>
      <c r="H2186" t="s">
        <v>22</v>
      </c>
      <c r="J2186" s="3">
        <v>829016</v>
      </c>
    </row>
    <row r="2187" spans="1:10" hidden="1" x14ac:dyDescent="0.25">
      <c r="A2187" s="20" t="s">
        <v>130</v>
      </c>
      <c r="B2187" t="s">
        <v>129</v>
      </c>
      <c r="C2187">
        <v>2020</v>
      </c>
      <c r="D2187" t="s">
        <v>58</v>
      </c>
      <c r="E2187" t="s">
        <v>45</v>
      </c>
      <c r="F2187" t="s">
        <v>46</v>
      </c>
      <c r="G2187" t="s">
        <v>47</v>
      </c>
      <c r="H2187" t="s">
        <v>238</v>
      </c>
      <c r="J2187"/>
    </row>
    <row r="2188" spans="1:10" hidden="1" x14ac:dyDescent="0.25">
      <c r="A2188" s="20" t="s">
        <v>130</v>
      </c>
      <c r="B2188" t="s">
        <v>129</v>
      </c>
      <c r="C2188">
        <v>2020</v>
      </c>
      <c r="D2188" t="s">
        <v>58</v>
      </c>
      <c r="E2188" t="s">
        <v>45</v>
      </c>
      <c r="F2188" t="s">
        <v>46</v>
      </c>
      <c r="G2188" t="s">
        <v>47</v>
      </c>
      <c r="H2188" t="s">
        <v>239</v>
      </c>
      <c r="J2188" s="3">
        <v>1493544</v>
      </c>
    </row>
    <row r="2189" spans="1:10" hidden="1" x14ac:dyDescent="0.25">
      <c r="A2189" s="20" t="s">
        <v>130</v>
      </c>
      <c r="B2189" t="s">
        <v>129</v>
      </c>
      <c r="C2189">
        <v>2020</v>
      </c>
      <c r="D2189" t="s">
        <v>58</v>
      </c>
      <c r="E2189" t="s">
        <v>45</v>
      </c>
      <c r="F2189" t="s">
        <v>46</v>
      </c>
      <c r="G2189" t="s">
        <v>47</v>
      </c>
      <c r="H2189" t="s">
        <v>243</v>
      </c>
      <c r="J2189"/>
    </row>
    <row r="2190" spans="1:10" hidden="1" x14ac:dyDescent="0.25">
      <c r="A2190" s="20" t="s">
        <v>130</v>
      </c>
      <c r="B2190" t="s">
        <v>129</v>
      </c>
      <c r="C2190">
        <v>2020</v>
      </c>
      <c r="D2190" t="s">
        <v>58</v>
      </c>
      <c r="E2190" t="s">
        <v>45</v>
      </c>
      <c r="F2190" t="s">
        <v>46</v>
      </c>
      <c r="G2190" t="s">
        <v>47</v>
      </c>
      <c r="H2190" s="2" t="s">
        <v>276</v>
      </c>
      <c r="I2190" s="2"/>
      <c r="J2190"/>
    </row>
    <row r="2191" spans="1:10" hidden="1" x14ac:dyDescent="0.25">
      <c r="A2191" s="20" t="s">
        <v>130</v>
      </c>
      <c r="B2191" t="s">
        <v>129</v>
      </c>
      <c r="C2191">
        <v>2020</v>
      </c>
      <c r="D2191" t="s">
        <v>58</v>
      </c>
      <c r="E2191" t="s">
        <v>45</v>
      </c>
      <c r="F2191" t="s">
        <v>46</v>
      </c>
      <c r="G2191" t="s">
        <v>47</v>
      </c>
      <c r="H2191" s="2" t="s">
        <v>277</v>
      </c>
      <c r="I2191" s="2"/>
      <c r="J2191"/>
    </row>
    <row r="2192" spans="1:10" hidden="1" x14ac:dyDescent="0.25">
      <c r="A2192" s="20" t="s">
        <v>130</v>
      </c>
      <c r="B2192" t="s">
        <v>129</v>
      </c>
      <c r="C2192">
        <v>2020</v>
      </c>
      <c r="D2192" t="s">
        <v>58</v>
      </c>
      <c r="E2192" t="s">
        <v>45</v>
      </c>
      <c r="F2192" t="s">
        <v>46</v>
      </c>
      <c r="G2192" t="s">
        <v>47</v>
      </c>
      <c r="H2192" s="2" t="s">
        <v>278</v>
      </c>
      <c r="I2192" s="2"/>
      <c r="J2192"/>
    </row>
    <row r="2193" spans="1:10" hidden="1" x14ac:dyDescent="0.25">
      <c r="A2193" s="20" t="s">
        <v>130</v>
      </c>
      <c r="B2193" t="s">
        <v>129</v>
      </c>
      <c r="C2193">
        <v>2020</v>
      </c>
      <c r="D2193" t="s">
        <v>58</v>
      </c>
      <c r="E2193" t="s">
        <v>45</v>
      </c>
      <c r="F2193" t="s">
        <v>46</v>
      </c>
      <c r="G2193" t="s">
        <v>182</v>
      </c>
      <c r="H2193" t="s">
        <v>240</v>
      </c>
      <c r="J2193"/>
    </row>
    <row r="2194" spans="1:10" hidden="1" x14ac:dyDescent="0.25">
      <c r="A2194" s="20" t="s">
        <v>130</v>
      </c>
      <c r="B2194" t="s">
        <v>129</v>
      </c>
      <c r="C2194">
        <v>2020</v>
      </c>
      <c r="D2194" t="s">
        <v>58</v>
      </c>
      <c r="E2194" t="s">
        <v>45</v>
      </c>
      <c r="F2194" t="s">
        <v>46</v>
      </c>
      <c r="G2194" t="s">
        <v>182</v>
      </c>
      <c r="H2194" t="s">
        <v>241</v>
      </c>
      <c r="J2194"/>
    </row>
    <row r="2195" spans="1:10" hidden="1" x14ac:dyDescent="0.25">
      <c r="A2195" s="20" t="s">
        <v>130</v>
      </c>
      <c r="B2195" t="s">
        <v>129</v>
      </c>
      <c r="C2195">
        <v>2020</v>
      </c>
      <c r="D2195" t="s">
        <v>58</v>
      </c>
      <c r="E2195" t="s">
        <v>45</v>
      </c>
      <c r="F2195" t="s">
        <v>46</v>
      </c>
      <c r="G2195" t="s">
        <v>182</v>
      </c>
      <c r="H2195" t="s">
        <v>242</v>
      </c>
      <c r="J2195"/>
    </row>
    <row r="2196" spans="1:10" hidden="1" x14ac:dyDescent="0.25">
      <c r="A2196" s="20" t="s">
        <v>130</v>
      </c>
      <c r="B2196" t="s">
        <v>129</v>
      </c>
      <c r="C2196">
        <v>2020</v>
      </c>
      <c r="D2196" t="s">
        <v>58</v>
      </c>
      <c r="E2196" t="s">
        <v>45</v>
      </c>
      <c r="F2196" t="s">
        <v>46</v>
      </c>
      <c r="G2196" t="s">
        <v>182</v>
      </c>
      <c r="H2196" t="s">
        <v>243</v>
      </c>
      <c r="J2196"/>
    </row>
    <row r="2197" spans="1:10" hidden="1" x14ac:dyDescent="0.25">
      <c r="A2197" s="20" t="s">
        <v>130</v>
      </c>
      <c r="B2197" t="s">
        <v>129</v>
      </c>
      <c r="C2197">
        <v>2020</v>
      </c>
      <c r="D2197" t="s">
        <v>58</v>
      </c>
      <c r="E2197" t="s">
        <v>45</v>
      </c>
      <c r="F2197" t="s">
        <v>46</v>
      </c>
      <c r="G2197" t="s">
        <v>253</v>
      </c>
      <c r="H2197" s="2" t="s">
        <v>266</v>
      </c>
      <c r="I2197" s="2"/>
      <c r="J2197"/>
    </row>
    <row r="2198" spans="1:10" hidden="1" x14ac:dyDescent="0.25">
      <c r="A2198" s="20" t="s">
        <v>130</v>
      </c>
      <c r="B2198" t="s">
        <v>129</v>
      </c>
      <c r="C2198">
        <v>2020</v>
      </c>
      <c r="D2198" t="s">
        <v>58</v>
      </c>
      <c r="E2198" t="s">
        <v>45</v>
      </c>
      <c r="F2198" t="s">
        <v>46</v>
      </c>
      <c r="G2198" t="s">
        <v>221</v>
      </c>
      <c r="H2198" s="2" t="s">
        <v>245</v>
      </c>
      <c r="I2198" s="2"/>
      <c r="J2198"/>
    </row>
    <row r="2199" spans="1:10" hidden="1" x14ac:dyDescent="0.25">
      <c r="A2199" s="20" t="s">
        <v>130</v>
      </c>
      <c r="B2199" t="s">
        <v>129</v>
      </c>
      <c r="C2199">
        <v>2020</v>
      </c>
      <c r="D2199" t="s">
        <v>58</v>
      </c>
      <c r="E2199" t="s">
        <v>45</v>
      </c>
      <c r="F2199" t="s">
        <v>46</v>
      </c>
      <c r="G2199" t="s">
        <v>272</v>
      </c>
      <c r="H2199" s="2" t="s">
        <v>273</v>
      </c>
      <c r="I2199" s="2"/>
      <c r="J2199"/>
    </row>
    <row r="2200" spans="1:10" hidden="1" x14ac:dyDescent="0.25">
      <c r="A2200" s="20" t="s">
        <v>130</v>
      </c>
      <c r="B2200" t="s">
        <v>129</v>
      </c>
      <c r="C2200">
        <v>2020</v>
      </c>
      <c r="D2200" t="s">
        <v>58</v>
      </c>
      <c r="E2200" t="s">
        <v>45</v>
      </c>
      <c r="F2200" t="s">
        <v>46</v>
      </c>
      <c r="G2200" t="s">
        <v>49</v>
      </c>
      <c r="H2200" s="2" t="s">
        <v>246</v>
      </c>
      <c r="I2200" s="2"/>
      <c r="J2200"/>
    </row>
    <row r="2201" spans="1:10" hidden="1" x14ac:dyDescent="0.25">
      <c r="A2201" s="20" t="s">
        <v>130</v>
      </c>
      <c r="B2201" t="s">
        <v>129</v>
      </c>
      <c r="C2201">
        <v>2020</v>
      </c>
      <c r="D2201" t="s">
        <v>58</v>
      </c>
      <c r="E2201" t="s">
        <v>45</v>
      </c>
      <c r="F2201" t="s">
        <v>46</v>
      </c>
      <c r="G2201" t="s">
        <v>49</v>
      </c>
      <c r="H2201" s="2" t="s">
        <v>247</v>
      </c>
      <c r="I2201" s="2"/>
      <c r="J2201"/>
    </row>
    <row r="2202" spans="1:10" hidden="1" x14ac:dyDescent="0.25">
      <c r="A2202" s="20" t="s">
        <v>130</v>
      </c>
      <c r="B2202" t="s">
        <v>129</v>
      </c>
      <c r="C2202">
        <v>2020</v>
      </c>
      <c r="D2202" t="s">
        <v>58</v>
      </c>
      <c r="E2202" t="s">
        <v>45</v>
      </c>
      <c r="F2202" t="s">
        <v>46</v>
      </c>
      <c r="G2202" t="s">
        <v>49</v>
      </c>
      <c r="H2202" s="2" t="s">
        <v>248</v>
      </c>
      <c r="I2202" s="2"/>
      <c r="J2202"/>
    </row>
    <row r="2203" spans="1:10" hidden="1" x14ac:dyDescent="0.25">
      <c r="A2203" s="20" t="s">
        <v>130</v>
      </c>
      <c r="B2203" t="s">
        <v>129</v>
      </c>
      <c r="C2203">
        <v>2020</v>
      </c>
      <c r="D2203" t="s">
        <v>58</v>
      </c>
      <c r="E2203" t="s">
        <v>45</v>
      </c>
      <c r="F2203" t="s">
        <v>46</v>
      </c>
      <c r="G2203" t="s">
        <v>49</v>
      </c>
      <c r="H2203" s="2" t="s">
        <v>249</v>
      </c>
      <c r="I2203" s="2"/>
      <c r="J2203"/>
    </row>
    <row r="2204" spans="1:10" hidden="1" x14ac:dyDescent="0.25">
      <c r="A2204" s="20" t="s">
        <v>130</v>
      </c>
      <c r="B2204" t="s">
        <v>129</v>
      </c>
      <c r="C2204">
        <v>2020</v>
      </c>
      <c r="D2204" t="s">
        <v>58</v>
      </c>
      <c r="E2204" t="s">
        <v>45</v>
      </c>
      <c r="F2204" t="s">
        <v>46</v>
      </c>
      <c r="G2204" t="s">
        <v>49</v>
      </c>
      <c r="H2204" s="2" t="s">
        <v>250</v>
      </c>
      <c r="I2204" s="2"/>
      <c r="J2204"/>
    </row>
    <row r="2205" spans="1:10" hidden="1" x14ac:dyDescent="0.25">
      <c r="A2205" s="20" t="s">
        <v>130</v>
      </c>
      <c r="B2205" t="s">
        <v>129</v>
      </c>
      <c r="C2205">
        <v>2020</v>
      </c>
      <c r="D2205" t="s">
        <v>58</v>
      </c>
      <c r="E2205" t="s">
        <v>45</v>
      </c>
      <c r="F2205" t="s">
        <v>46</v>
      </c>
      <c r="G2205" t="s">
        <v>49</v>
      </c>
      <c r="H2205" s="2" t="s">
        <v>251</v>
      </c>
      <c r="I2205" s="2"/>
      <c r="J2205"/>
    </row>
    <row r="2206" spans="1:10" hidden="1" x14ac:dyDescent="0.25">
      <c r="A2206" s="20" t="s">
        <v>130</v>
      </c>
      <c r="B2206" t="s">
        <v>129</v>
      </c>
      <c r="C2206">
        <v>2020</v>
      </c>
      <c r="D2206" t="s">
        <v>58</v>
      </c>
      <c r="E2206" t="s">
        <v>45</v>
      </c>
      <c r="F2206" t="s">
        <v>46</v>
      </c>
      <c r="G2206" t="s">
        <v>49</v>
      </c>
      <c r="H2206" s="2" t="s">
        <v>252</v>
      </c>
      <c r="I2206" s="2"/>
      <c r="J2206"/>
    </row>
    <row r="2207" spans="1:10" hidden="1" x14ac:dyDescent="0.25">
      <c r="A2207" s="20" t="s">
        <v>130</v>
      </c>
      <c r="B2207" t="s">
        <v>129</v>
      </c>
      <c r="C2207">
        <v>2020</v>
      </c>
      <c r="D2207" t="s">
        <v>58</v>
      </c>
      <c r="E2207" t="s">
        <v>45</v>
      </c>
      <c r="F2207" t="s">
        <v>50</v>
      </c>
      <c r="G2207" t="s">
        <v>56</v>
      </c>
      <c r="H2207" t="s">
        <v>124</v>
      </c>
      <c r="J2207" s="3">
        <v>48440</v>
      </c>
    </row>
    <row r="2208" spans="1:10" hidden="1" x14ac:dyDescent="0.25">
      <c r="A2208" s="20" t="s">
        <v>130</v>
      </c>
      <c r="B2208" t="s">
        <v>129</v>
      </c>
      <c r="C2208">
        <v>2020</v>
      </c>
      <c r="D2208" t="s">
        <v>58</v>
      </c>
      <c r="E2208" t="s">
        <v>45</v>
      </c>
      <c r="F2208" t="s">
        <v>50</v>
      </c>
      <c r="G2208" t="s">
        <v>56</v>
      </c>
      <c r="H2208" t="s">
        <v>98</v>
      </c>
      <c r="J2208" s="3">
        <v>73745</v>
      </c>
    </row>
    <row r="2209" spans="1:10" hidden="1" x14ac:dyDescent="0.25">
      <c r="A2209" s="20" t="s">
        <v>130</v>
      </c>
      <c r="B2209" t="s">
        <v>129</v>
      </c>
      <c r="C2209">
        <v>2020</v>
      </c>
      <c r="D2209" t="s">
        <v>58</v>
      </c>
      <c r="E2209" t="s">
        <v>45</v>
      </c>
      <c r="F2209" t="s">
        <v>50</v>
      </c>
      <c r="G2209" t="s">
        <v>56</v>
      </c>
      <c r="H2209" t="s">
        <v>265</v>
      </c>
      <c r="J2209"/>
    </row>
    <row r="2210" spans="1:10" hidden="1" x14ac:dyDescent="0.25">
      <c r="A2210" s="20" t="s">
        <v>130</v>
      </c>
      <c r="B2210" t="s">
        <v>129</v>
      </c>
      <c r="C2210">
        <v>2020</v>
      </c>
      <c r="D2210" t="s">
        <v>58</v>
      </c>
      <c r="E2210" t="s">
        <v>45</v>
      </c>
      <c r="F2210" t="s">
        <v>50</v>
      </c>
      <c r="G2210" t="s">
        <v>56</v>
      </c>
      <c r="H2210" t="s">
        <v>193</v>
      </c>
      <c r="J2210" s="3">
        <v>57978.96</v>
      </c>
    </row>
    <row r="2211" spans="1:10" hidden="1" x14ac:dyDescent="0.25">
      <c r="A2211" s="20" t="s">
        <v>130</v>
      </c>
      <c r="B2211" t="s">
        <v>129</v>
      </c>
      <c r="C2211">
        <v>2020</v>
      </c>
      <c r="D2211" t="s">
        <v>58</v>
      </c>
      <c r="E2211" t="s">
        <v>45</v>
      </c>
      <c r="F2211" t="s">
        <v>50</v>
      </c>
      <c r="G2211" t="s">
        <v>101</v>
      </c>
      <c r="H2211" t="s">
        <v>99</v>
      </c>
      <c r="J2211" s="3">
        <v>76807.710000000006</v>
      </c>
    </row>
    <row r="2212" spans="1:10" hidden="1" x14ac:dyDescent="0.25">
      <c r="A2212" s="20" t="s">
        <v>130</v>
      </c>
      <c r="B2212" t="s">
        <v>129</v>
      </c>
      <c r="C2212">
        <v>2020</v>
      </c>
      <c r="D2212" t="s">
        <v>58</v>
      </c>
      <c r="E2212" t="s">
        <v>45</v>
      </c>
      <c r="F2212" t="s">
        <v>50</v>
      </c>
      <c r="G2212" t="s">
        <v>101</v>
      </c>
      <c r="H2212" s="2" t="s">
        <v>255</v>
      </c>
      <c r="I2212" s="2"/>
      <c r="J2212" s="3">
        <v>0</v>
      </c>
    </row>
    <row r="2213" spans="1:10" hidden="1" x14ac:dyDescent="0.25">
      <c r="A2213" s="20" t="s">
        <v>130</v>
      </c>
      <c r="B2213" t="s">
        <v>129</v>
      </c>
      <c r="C2213">
        <v>2020</v>
      </c>
      <c r="D2213" t="s">
        <v>58</v>
      </c>
      <c r="E2213" t="s">
        <v>45</v>
      </c>
      <c r="F2213" t="s">
        <v>50</v>
      </c>
      <c r="G2213" t="s">
        <v>101</v>
      </c>
      <c r="H2213" s="2" t="s">
        <v>254</v>
      </c>
      <c r="I2213" s="2"/>
      <c r="J2213"/>
    </row>
    <row r="2214" spans="1:10" hidden="1" x14ac:dyDescent="0.25">
      <c r="A2214" s="20" t="s">
        <v>130</v>
      </c>
      <c r="B2214" t="s">
        <v>129</v>
      </c>
      <c r="C2214">
        <v>2020</v>
      </c>
      <c r="D2214" t="s">
        <v>58</v>
      </c>
      <c r="E2214" t="s">
        <v>45</v>
      </c>
      <c r="F2214" t="s">
        <v>50</v>
      </c>
      <c r="G2214" t="s">
        <v>101</v>
      </c>
      <c r="H2214" s="2" t="s">
        <v>236</v>
      </c>
      <c r="I2214" s="2"/>
      <c r="J2214"/>
    </row>
    <row r="2215" spans="1:10" hidden="1" x14ac:dyDescent="0.25">
      <c r="A2215" s="20" t="s">
        <v>130</v>
      </c>
      <c r="B2215" t="s">
        <v>129</v>
      </c>
      <c r="C2215">
        <v>2020</v>
      </c>
      <c r="D2215" t="s">
        <v>58</v>
      </c>
      <c r="E2215" t="s">
        <v>45</v>
      </c>
      <c r="F2215" t="s">
        <v>50</v>
      </c>
      <c r="G2215" t="s">
        <v>101</v>
      </c>
      <c r="H2215" t="s">
        <v>30</v>
      </c>
      <c r="J2215" s="3">
        <v>0</v>
      </c>
    </row>
    <row r="2216" spans="1:10" hidden="1" x14ac:dyDescent="0.25">
      <c r="A2216" s="20" t="s">
        <v>130</v>
      </c>
      <c r="B2216" t="s">
        <v>129</v>
      </c>
      <c r="C2216">
        <v>2020</v>
      </c>
      <c r="D2216" t="s">
        <v>58</v>
      </c>
      <c r="E2216" t="s">
        <v>112</v>
      </c>
      <c r="F2216" t="s">
        <v>117</v>
      </c>
      <c r="G2216" t="s">
        <v>53</v>
      </c>
      <c r="H2216" s="2" t="s">
        <v>256</v>
      </c>
      <c r="I2216" s="2"/>
      <c r="J2216"/>
    </row>
    <row r="2217" spans="1:10" hidden="1" x14ac:dyDescent="0.25">
      <c r="A2217" s="20" t="s">
        <v>130</v>
      </c>
      <c r="B2217" t="s">
        <v>129</v>
      </c>
      <c r="C2217">
        <v>2020</v>
      </c>
      <c r="D2217" t="s">
        <v>58</v>
      </c>
      <c r="E2217" t="s">
        <v>112</v>
      </c>
      <c r="F2217" t="s">
        <v>117</v>
      </c>
      <c r="G2217" t="s">
        <v>53</v>
      </c>
      <c r="H2217" s="2" t="s">
        <v>257</v>
      </c>
      <c r="I2217" s="2"/>
      <c r="J2217" s="3">
        <v>4410949</v>
      </c>
    </row>
    <row r="2218" spans="1:10" hidden="1" x14ac:dyDescent="0.25">
      <c r="A2218" s="20" t="s">
        <v>130</v>
      </c>
      <c r="B2218" t="s">
        <v>129</v>
      </c>
      <c r="C2218">
        <v>2020</v>
      </c>
      <c r="D2218" t="s">
        <v>58</v>
      </c>
      <c r="E2218" t="s">
        <v>112</v>
      </c>
      <c r="F2218" t="s">
        <v>117</v>
      </c>
      <c r="G2218" t="s">
        <v>53</v>
      </c>
      <c r="H2218" s="2" t="s">
        <v>258</v>
      </c>
      <c r="I2218" s="2"/>
      <c r="J2218"/>
    </row>
    <row r="2219" spans="1:10" hidden="1" x14ac:dyDescent="0.25">
      <c r="A2219" s="20" t="s">
        <v>130</v>
      </c>
      <c r="B2219" t="s">
        <v>129</v>
      </c>
      <c r="C2219">
        <v>2020</v>
      </c>
      <c r="D2219" t="s">
        <v>58</v>
      </c>
      <c r="E2219" t="s">
        <v>112</v>
      </c>
      <c r="F2219" t="s">
        <v>117</v>
      </c>
      <c r="G2219" t="s">
        <v>53</v>
      </c>
      <c r="H2219" s="2" t="s">
        <v>259</v>
      </c>
      <c r="I2219" s="2"/>
      <c r="J2219" s="3">
        <v>319330</v>
      </c>
    </row>
    <row r="2220" spans="1:10" hidden="1" x14ac:dyDescent="0.25">
      <c r="A2220" s="20" t="s">
        <v>130</v>
      </c>
      <c r="B2220" t="s">
        <v>129</v>
      </c>
      <c r="C2220">
        <v>2020</v>
      </c>
      <c r="D2220" t="s">
        <v>58</v>
      </c>
      <c r="E2220" t="s">
        <v>112</v>
      </c>
      <c r="F2220" t="s">
        <v>117</v>
      </c>
      <c r="G2220" t="s">
        <v>53</v>
      </c>
      <c r="H2220" t="s">
        <v>180</v>
      </c>
      <c r="J2220" s="3">
        <v>1241700</v>
      </c>
    </row>
    <row r="2221" spans="1:10" hidden="1" x14ac:dyDescent="0.25">
      <c r="A2221" s="20" t="s">
        <v>130</v>
      </c>
      <c r="B2221" t="s">
        <v>129</v>
      </c>
      <c r="C2221">
        <v>2020</v>
      </c>
      <c r="D2221" t="s">
        <v>58</v>
      </c>
      <c r="E2221" t="s">
        <v>112</v>
      </c>
      <c r="F2221" t="s">
        <v>117</v>
      </c>
      <c r="G2221" t="s">
        <v>53</v>
      </c>
      <c r="H2221" s="2" t="s">
        <v>279</v>
      </c>
      <c r="I2221" s="2"/>
      <c r="J2221" s="3">
        <v>45000</v>
      </c>
    </row>
    <row r="2222" spans="1:10" hidden="1" x14ac:dyDescent="0.25">
      <c r="A2222" s="20" t="s">
        <v>130</v>
      </c>
      <c r="B2222" t="s">
        <v>129</v>
      </c>
      <c r="C2222">
        <v>2020</v>
      </c>
      <c r="D2222" t="s">
        <v>58</v>
      </c>
      <c r="E2222" t="s">
        <v>112</v>
      </c>
      <c r="F2222" t="s">
        <v>117</v>
      </c>
      <c r="G2222" t="s">
        <v>53</v>
      </c>
      <c r="H2222" t="s">
        <v>181</v>
      </c>
      <c r="J2222"/>
    </row>
    <row r="2223" spans="1:10" hidden="1" x14ac:dyDescent="0.25">
      <c r="A2223" s="57" t="s">
        <v>131</v>
      </c>
      <c r="B2223" t="s">
        <v>128</v>
      </c>
      <c r="C2223">
        <v>2020</v>
      </c>
      <c r="D2223" t="s">
        <v>58</v>
      </c>
      <c r="E2223" t="s">
        <v>52</v>
      </c>
      <c r="F2223" t="s">
        <v>142</v>
      </c>
      <c r="G2223" t="s">
        <v>206</v>
      </c>
      <c r="H2223" t="s">
        <v>210</v>
      </c>
      <c r="J2223" s="3">
        <v>18462004.43</v>
      </c>
    </row>
    <row r="2224" spans="1:10" hidden="1" x14ac:dyDescent="0.25">
      <c r="A2224" s="20" t="s">
        <v>131</v>
      </c>
      <c r="B2224" t="s">
        <v>128</v>
      </c>
      <c r="C2224">
        <v>2020</v>
      </c>
      <c r="D2224" t="s">
        <v>58</v>
      </c>
      <c r="E2224" t="s">
        <v>52</v>
      </c>
      <c r="F2224" t="s">
        <v>152</v>
      </c>
      <c r="G2224" t="s">
        <v>149</v>
      </c>
      <c r="H2224" t="s">
        <v>211</v>
      </c>
      <c r="J2224" s="3">
        <v>262.38</v>
      </c>
    </row>
    <row r="2225" spans="1:10" hidden="1" x14ac:dyDescent="0.25">
      <c r="A2225" s="20" t="s">
        <v>131</v>
      </c>
      <c r="B2225" t="s">
        <v>128</v>
      </c>
      <c r="C2225">
        <v>2020</v>
      </c>
      <c r="D2225" t="s">
        <v>58</v>
      </c>
      <c r="E2225" t="s">
        <v>52</v>
      </c>
      <c r="F2225" t="s">
        <v>152</v>
      </c>
      <c r="G2225" t="s">
        <v>213</v>
      </c>
      <c r="H2225" t="s">
        <v>214</v>
      </c>
      <c r="J2225"/>
    </row>
    <row r="2226" spans="1:10" hidden="1" x14ac:dyDescent="0.25">
      <c r="A2226" s="20" t="s">
        <v>131</v>
      </c>
      <c r="B2226" t="s">
        <v>128</v>
      </c>
      <c r="C2226">
        <v>2020</v>
      </c>
      <c r="D2226" t="s">
        <v>58</v>
      </c>
      <c r="E2226" t="s">
        <v>52</v>
      </c>
      <c r="F2226" t="s">
        <v>152</v>
      </c>
      <c r="G2226" t="s">
        <v>217</v>
      </c>
      <c r="H2226" t="s">
        <v>218</v>
      </c>
      <c r="J2226" s="3">
        <f>25436.34+215240</f>
        <v>240676.34</v>
      </c>
    </row>
    <row r="2227" spans="1:10" hidden="1" x14ac:dyDescent="0.25">
      <c r="A2227" s="20" t="s">
        <v>131</v>
      </c>
      <c r="B2227" t="s">
        <v>128</v>
      </c>
      <c r="C2227">
        <v>2020</v>
      </c>
      <c r="D2227" t="s">
        <v>58</v>
      </c>
      <c r="E2227" t="s">
        <v>52</v>
      </c>
      <c r="F2227" t="s">
        <v>142</v>
      </c>
      <c r="H2227" t="s">
        <v>224</v>
      </c>
      <c r="J2227" s="3">
        <v>-281059.06</v>
      </c>
    </row>
    <row r="2228" spans="1:10" hidden="1" x14ac:dyDescent="0.25">
      <c r="A2228" s="20" t="s">
        <v>131</v>
      </c>
      <c r="B2228" t="s">
        <v>128</v>
      </c>
      <c r="C2228">
        <v>2020</v>
      </c>
      <c r="D2228" t="s">
        <v>58</v>
      </c>
      <c r="E2228" t="s">
        <v>52</v>
      </c>
      <c r="F2228" t="s">
        <v>142</v>
      </c>
      <c r="H2228" t="s">
        <v>269</v>
      </c>
      <c r="J2228"/>
    </row>
    <row r="2229" spans="1:10" hidden="1" x14ac:dyDescent="0.25">
      <c r="A2229" s="20" t="s">
        <v>131</v>
      </c>
      <c r="B2229" t="s">
        <v>128</v>
      </c>
      <c r="C2229">
        <v>2020</v>
      </c>
      <c r="D2229" t="s">
        <v>58</v>
      </c>
      <c r="E2229" t="s">
        <v>52</v>
      </c>
      <c r="F2229" t="s">
        <v>142</v>
      </c>
      <c r="G2229" t="s">
        <v>270</v>
      </c>
      <c r="H2229" t="s">
        <v>271</v>
      </c>
      <c r="J2229" s="3">
        <v>140000</v>
      </c>
    </row>
    <row r="2230" spans="1:10" hidden="1" x14ac:dyDescent="0.25">
      <c r="A2230" s="20" t="s">
        <v>131</v>
      </c>
      <c r="B2230" t="s">
        <v>128</v>
      </c>
      <c r="C2230">
        <v>2020</v>
      </c>
      <c r="D2230" t="s">
        <v>58</v>
      </c>
      <c r="E2230" t="s">
        <v>45</v>
      </c>
      <c r="F2230" t="s">
        <v>46</v>
      </c>
      <c r="G2230" t="s">
        <v>54</v>
      </c>
      <c r="H2230" t="s">
        <v>11</v>
      </c>
      <c r="J2230" s="22">
        <v>2520000</v>
      </c>
    </row>
    <row r="2231" spans="1:10" hidden="1" x14ac:dyDescent="0.25">
      <c r="A2231" s="20" t="s">
        <v>131</v>
      </c>
      <c r="B2231" t="s">
        <v>128</v>
      </c>
      <c r="C2231">
        <v>2020</v>
      </c>
      <c r="D2231" t="s">
        <v>58</v>
      </c>
      <c r="E2231" t="s">
        <v>45</v>
      </c>
      <c r="F2231" t="s">
        <v>46</v>
      </c>
      <c r="G2231" t="s">
        <v>54</v>
      </c>
      <c r="H2231" t="s">
        <v>12</v>
      </c>
      <c r="J2231"/>
    </row>
    <row r="2232" spans="1:10" hidden="1" x14ac:dyDescent="0.25">
      <c r="A2232" s="20" t="s">
        <v>131</v>
      </c>
      <c r="B2232" t="s">
        <v>128</v>
      </c>
      <c r="C2232">
        <v>2020</v>
      </c>
      <c r="D2232" t="s">
        <v>58</v>
      </c>
      <c r="E2232" t="s">
        <v>45</v>
      </c>
      <c r="F2232" t="s">
        <v>46</v>
      </c>
      <c r="G2232" t="s">
        <v>54</v>
      </c>
      <c r="H2232" t="s">
        <v>13</v>
      </c>
      <c r="J2232" s="22">
        <v>209916</v>
      </c>
    </row>
    <row r="2233" spans="1:10" hidden="1" x14ac:dyDescent="0.25">
      <c r="A2233" s="20" t="s">
        <v>131</v>
      </c>
      <c r="B2233" t="s">
        <v>128</v>
      </c>
      <c r="C2233">
        <v>2020</v>
      </c>
      <c r="D2233" t="s">
        <v>58</v>
      </c>
      <c r="E2233" t="s">
        <v>45</v>
      </c>
      <c r="F2233" t="s">
        <v>46</v>
      </c>
      <c r="G2233" t="s">
        <v>54</v>
      </c>
      <c r="H2233" t="s">
        <v>14</v>
      </c>
      <c r="J2233" s="22">
        <v>25190</v>
      </c>
    </row>
    <row r="2234" spans="1:10" hidden="1" x14ac:dyDescent="0.25">
      <c r="A2234" s="20" t="s">
        <v>131</v>
      </c>
      <c r="B2234" t="s">
        <v>128</v>
      </c>
      <c r="C2234">
        <v>2020</v>
      </c>
      <c r="D2234" t="s">
        <v>58</v>
      </c>
      <c r="E2234" t="s">
        <v>45</v>
      </c>
      <c r="F2234" t="s">
        <v>46</v>
      </c>
      <c r="G2234" t="s">
        <v>54</v>
      </c>
      <c r="H2234" t="s">
        <v>15</v>
      </c>
      <c r="J2234" s="22">
        <v>209916</v>
      </c>
    </row>
    <row r="2235" spans="1:10" hidden="1" x14ac:dyDescent="0.25">
      <c r="A2235" s="20" t="s">
        <v>131</v>
      </c>
      <c r="B2235" t="s">
        <v>128</v>
      </c>
      <c r="C2235">
        <v>2020</v>
      </c>
      <c r="D2235" t="s">
        <v>58</v>
      </c>
      <c r="E2235" t="s">
        <v>45</v>
      </c>
      <c r="F2235" t="s">
        <v>46</v>
      </c>
      <c r="G2235" t="s">
        <v>54</v>
      </c>
      <c r="H2235" t="s">
        <v>16</v>
      </c>
      <c r="J2235" s="22">
        <v>105084</v>
      </c>
    </row>
    <row r="2236" spans="1:10" hidden="1" x14ac:dyDescent="0.25">
      <c r="A2236" s="20" t="s">
        <v>131</v>
      </c>
      <c r="B2236" t="s">
        <v>128</v>
      </c>
      <c r="C2236">
        <v>2020</v>
      </c>
      <c r="D2236" t="s">
        <v>58</v>
      </c>
      <c r="E2236" t="s">
        <v>45</v>
      </c>
      <c r="F2236" t="s">
        <v>46</v>
      </c>
      <c r="G2236" t="s">
        <v>54</v>
      </c>
      <c r="H2236" t="s">
        <v>17</v>
      </c>
      <c r="J2236" s="22">
        <v>1680000</v>
      </c>
    </row>
    <row r="2237" spans="1:10" hidden="1" x14ac:dyDescent="0.25">
      <c r="A2237" s="20" t="s">
        <v>131</v>
      </c>
      <c r="B2237" t="s">
        <v>128</v>
      </c>
      <c r="C2237">
        <v>2020</v>
      </c>
      <c r="D2237" t="s">
        <v>58</v>
      </c>
      <c r="E2237" t="s">
        <v>45</v>
      </c>
      <c r="F2237" t="s">
        <v>46</v>
      </c>
      <c r="G2237" t="s">
        <v>54</v>
      </c>
      <c r="H2237" t="s">
        <v>195</v>
      </c>
      <c r="J2237"/>
    </row>
    <row r="2238" spans="1:10" hidden="1" x14ac:dyDescent="0.25">
      <c r="A2238" s="20" t="s">
        <v>131</v>
      </c>
      <c r="B2238" t="s">
        <v>128</v>
      </c>
      <c r="C2238">
        <v>2020</v>
      </c>
      <c r="D2238" t="s">
        <v>58</v>
      </c>
      <c r="E2238" t="s">
        <v>45</v>
      </c>
      <c r="F2238" t="s">
        <v>46</v>
      </c>
      <c r="G2238" t="s">
        <v>54</v>
      </c>
      <c r="H2238" t="s">
        <v>18</v>
      </c>
      <c r="J2238" s="22">
        <v>13154</v>
      </c>
    </row>
    <row r="2239" spans="1:10" hidden="1" x14ac:dyDescent="0.25">
      <c r="A2239" s="20" t="s">
        <v>131</v>
      </c>
      <c r="B2239" t="s">
        <v>128</v>
      </c>
      <c r="C2239">
        <v>2020</v>
      </c>
      <c r="D2239" t="s">
        <v>58</v>
      </c>
      <c r="E2239" t="s">
        <v>45</v>
      </c>
      <c r="F2239" t="s">
        <v>46</v>
      </c>
      <c r="G2239" t="s">
        <v>54</v>
      </c>
      <c r="H2239" t="s">
        <v>19</v>
      </c>
      <c r="J2239" s="22">
        <v>302400</v>
      </c>
    </row>
    <row r="2240" spans="1:10" hidden="1" x14ac:dyDescent="0.25">
      <c r="A2240" s="20" t="s">
        <v>131</v>
      </c>
      <c r="B2240" t="s">
        <v>128</v>
      </c>
      <c r="C2240">
        <v>2020</v>
      </c>
      <c r="D2240" t="s">
        <v>58</v>
      </c>
      <c r="E2240" t="s">
        <v>45</v>
      </c>
      <c r="F2240" t="s">
        <v>46</v>
      </c>
      <c r="G2240" t="s">
        <v>54</v>
      </c>
      <c r="H2240" t="s">
        <v>20</v>
      </c>
      <c r="J2240" s="22">
        <v>100800</v>
      </c>
    </row>
    <row r="2241" spans="1:10" hidden="1" x14ac:dyDescent="0.25">
      <c r="A2241" s="20" t="s">
        <v>131</v>
      </c>
      <c r="B2241" t="s">
        <v>128</v>
      </c>
      <c r="C2241">
        <v>2020</v>
      </c>
      <c r="D2241" t="s">
        <v>58</v>
      </c>
      <c r="E2241" t="s">
        <v>45</v>
      </c>
      <c r="F2241" t="s">
        <v>46</v>
      </c>
      <c r="G2241" t="s">
        <v>118</v>
      </c>
      <c r="H2241" t="s">
        <v>119</v>
      </c>
      <c r="J2241" s="22">
        <v>438902</v>
      </c>
    </row>
    <row r="2242" spans="1:10" hidden="1" x14ac:dyDescent="0.25">
      <c r="A2242" s="20" t="s">
        <v>131</v>
      </c>
      <c r="B2242" t="s">
        <v>128</v>
      </c>
      <c r="C2242">
        <v>2020</v>
      </c>
      <c r="D2242" t="s">
        <v>58</v>
      </c>
      <c r="E2242" t="s">
        <v>45</v>
      </c>
      <c r="F2242" t="s">
        <v>46</v>
      </c>
      <c r="G2242" t="s">
        <v>118</v>
      </c>
      <c r="H2242" t="s">
        <v>283</v>
      </c>
      <c r="J2242" s="22">
        <v>440423</v>
      </c>
    </row>
    <row r="2243" spans="1:10" hidden="1" x14ac:dyDescent="0.25">
      <c r="A2243" s="20" t="s">
        <v>131</v>
      </c>
      <c r="B2243" t="s">
        <v>128</v>
      </c>
      <c r="C2243">
        <v>2020</v>
      </c>
      <c r="D2243" t="s">
        <v>58</v>
      </c>
      <c r="E2243" t="s">
        <v>45</v>
      </c>
      <c r="F2243" t="s">
        <v>46</v>
      </c>
      <c r="G2243" t="s">
        <v>109</v>
      </c>
      <c r="H2243" t="s">
        <v>219</v>
      </c>
      <c r="J2243"/>
    </row>
    <row r="2244" spans="1:10" hidden="1" x14ac:dyDescent="0.25">
      <c r="A2244" s="20" t="s">
        <v>131</v>
      </c>
      <c r="B2244" t="s">
        <v>128</v>
      </c>
      <c r="C2244">
        <v>2020</v>
      </c>
      <c r="D2244" t="s">
        <v>58</v>
      </c>
      <c r="E2244" t="s">
        <v>45</v>
      </c>
      <c r="F2244" t="s">
        <v>46</v>
      </c>
      <c r="G2244" t="s">
        <v>109</v>
      </c>
      <c r="H2244" s="2" t="s">
        <v>267</v>
      </c>
      <c r="I2244" s="2"/>
      <c r="J2244" s="22">
        <v>522000</v>
      </c>
    </row>
    <row r="2245" spans="1:10" hidden="1" x14ac:dyDescent="0.25">
      <c r="A2245" s="20" t="s">
        <v>131</v>
      </c>
      <c r="B2245" t="s">
        <v>128</v>
      </c>
      <c r="C2245">
        <v>2020</v>
      </c>
      <c r="D2245" t="s">
        <v>58</v>
      </c>
      <c r="E2245" t="s">
        <v>45</v>
      </c>
      <c r="F2245" t="s">
        <v>46</v>
      </c>
      <c r="G2245" t="s">
        <v>109</v>
      </c>
      <c r="H2245" t="s">
        <v>220</v>
      </c>
      <c r="J2245" s="58">
        <v>3578.29</v>
      </c>
    </row>
    <row r="2246" spans="1:10" hidden="1" x14ac:dyDescent="0.25">
      <c r="A2246" s="20" t="s">
        <v>131</v>
      </c>
      <c r="B2246" t="s">
        <v>128</v>
      </c>
      <c r="C2246">
        <v>2020</v>
      </c>
      <c r="D2246" t="s">
        <v>58</v>
      </c>
      <c r="E2246" t="s">
        <v>45</v>
      </c>
      <c r="F2246" t="s">
        <v>46</v>
      </c>
      <c r="G2246" t="s">
        <v>109</v>
      </c>
      <c r="H2246" t="s">
        <v>260</v>
      </c>
      <c r="J2246"/>
    </row>
    <row r="2247" spans="1:10" hidden="1" x14ac:dyDescent="0.25">
      <c r="A2247" s="20" t="s">
        <v>131</v>
      </c>
      <c r="B2247" t="s">
        <v>128</v>
      </c>
      <c r="C2247">
        <v>2020</v>
      </c>
      <c r="D2247" t="s">
        <v>58</v>
      </c>
      <c r="E2247" t="s">
        <v>45</v>
      </c>
      <c r="F2247" t="s">
        <v>46</v>
      </c>
      <c r="G2247" t="s">
        <v>55</v>
      </c>
      <c r="H2247" t="s">
        <v>22</v>
      </c>
      <c r="J2247" s="58">
        <v>829016</v>
      </c>
    </row>
    <row r="2248" spans="1:10" hidden="1" x14ac:dyDescent="0.25">
      <c r="A2248" s="20" t="s">
        <v>131</v>
      </c>
      <c r="B2248" t="s">
        <v>128</v>
      </c>
      <c r="C2248">
        <v>2020</v>
      </c>
      <c r="D2248" t="s">
        <v>58</v>
      </c>
      <c r="E2248" t="s">
        <v>45</v>
      </c>
      <c r="F2248" t="s">
        <v>46</v>
      </c>
      <c r="G2248" t="s">
        <v>47</v>
      </c>
      <c r="H2248" t="s">
        <v>238</v>
      </c>
      <c r="J2248"/>
    </row>
    <row r="2249" spans="1:10" hidden="1" x14ac:dyDescent="0.25">
      <c r="A2249" s="20" t="s">
        <v>131</v>
      </c>
      <c r="B2249" t="s">
        <v>128</v>
      </c>
      <c r="C2249">
        <v>2020</v>
      </c>
      <c r="D2249" t="s">
        <v>58</v>
      </c>
      <c r="E2249" t="s">
        <v>45</v>
      </c>
      <c r="F2249" t="s">
        <v>46</v>
      </c>
      <c r="G2249" t="s">
        <v>47</v>
      </c>
      <c r="H2249" t="s">
        <v>239</v>
      </c>
      <c r="J2249" s="58">
        <v>1164717</v>
      </c>
    </row>
    <row r="2250" spans="1:10" hidden="1" x14ac:dyDescent="0.25">
      <c r="A2250" s="20" t="s">
        <v>131</v>
      </c>
      <c r="B2250" t="s">
        <v>128</v>
      </c>
      <c r="C2250">
        <v>2020</v>
      </c>
      <c r="D2250" t="s">
        <v>58</v>
      </c>
      <c r="E2250" t="s">
        <v>45</v>
      </c>
      <c r="F2250" t="s">
        <v>46</v>
      </c>
      <c r="G2250" t="s">
        <v>47</v>
      </c>
      <c r="H2250" t="s">
        <v>243</v>
      </c>
      <c r="J2250"/>
    </row>
    <row r="2251" spans="1:10" hidden="1" x14ac:dyDescent="0.25">
      <c r="A2251" s="20" t="s">
        <v>131</v>
      </c>
      <c r="B2251" t="s">
        <v>128</v>
      </c>
      <c r="C2251">
        <v>2020</v>
      </c>
      <c r="D2251" t="s">
        <v>58</v>
      </c>
      <c r="E2251" t="s">
        <v>45</v>
      </c>
      <c r="F2251" t="s">
        <v>46</v>
      </c>
      <c r="G2251" t="s">
        <v>47</v>
      </c>
      <c r="H2251" s="2" t="s">
        <v>276</v>
      </c>
      <c r="I2251" s="2"/>
      <c r="J2251" s="58">
        <v>49660</v>
      </c>
    </row>
    <row r="2252" spans="1:10" hidden="1" x14ac:dyDescent="0.25">
      <c r="A2252" s="20" t="s">
        <v>131</v>
      </c>
      <c r="B2252" t="s">
        <v>128</v>
      </c>
      <c r="C2252">
        <v>2020</v>
      </c>
      <c r="D2252" t="s">
        <v>58</v>
      </c>
      <c r="E2252" t="s">
        <v>45</v>
      </c>
      <c r="F2252" t="s">
        <v>46</v>
      </c>
      <c r="G2252" t="s">
        <v>47</v>
      </c>
      <c r="H2252" s="2" t="s">
        <v>277</v>
      </c>
      <c r="I2252" s="2"/>
      <c r="J2252" s="58">
        <v>137773</v>
      </c>
    </row>
    <row r="2253" spans="1:10" hidden="1" x14ac:dyDescent="0.25">
      <c r="A2253" s="20" t="s">
        <v>131</v>
      </c>
      <c r="B2253" t="s">
        <v>128</v>
      </c>
      <c r="C2253">
        <v>2020</v>
      </c>
      <c r="D2253" t="s">
        <v>58</v>
      </c>
      <c r="E2253" t="s">
        <v>45</v>
      </c>
      <c r="F2253" t="s">
        <v>46</v>
      </c>
      <c r="G2253" t="s">
        <v>47</v>
      </c>
      <c r="H2253" s="2" t="s">
        <v>278</v>
      </c>
      <c r="I2253" s="2"/>
      <c r="J2253" s="58">
        <v>239074.71</v>
      </c>
    </row>
    <row r="2254" spans="1:10" hidden="1" x14ac:dyDescent="0.25">
      <c r="A2254" s="20" t="s">
        <v>131</v>
      </c>
      <c r="B2254" t="s">
        <v>128</v>
      </c>
      <c r="C2254">
        <v>2020</v>
      </c>
      <c r="D2254" t="s">
        <v>58</v>
      </c>
      <c r="E2254" t="s">
        <v>45</v>
      </c>
      <c r="F2254" t="s">
        <v>46</v>
      </c>
      <c r="G2254" t="s">
        <v>182</v>
      </c>
      <c r="H2254" t="s">
        <v>240</v>
      </c>
      <c r="J2254"/>
    </row>
    <row r="2255" spans="1:10" hidden="1" x14ac:dyDescent="0.25">
      <c r="A2255" s="20" t="s">
        <v>131</v>
      </c>
      <c r="B2255" t="s">
        <v>128</v>
      </c>
      <c r="C2255">
        <v>2020</v>
      </c>
      <c r="D2255" t="s">
        <v>58</v>
      </c>
      <c r="E2255" t="s">
        <v>45</v>
      </c>
      <c r="F2255" t="s">
        <v>46</v>
      </c>
      <c r="G2255" t="s">
        <v>182</v>
      </c>
      <c r="H2255" t="s">
        <v>241</v>
      </c>
      <c r="J2255"/>
    </row>
    <row r="2256" spans="1:10" hidden="1" x14ac:dyDescent="0.25">
      <c r="A2256" s="20" t="s">
        <v>131</v>
      </c>
      <c r="B2256" t="s">
        <v>128</v>
      </c>
      <c r="C2256">
        <v>2020</v>
      </c>
      <c r="D2256" t="s">
        <v>58</v>
      </c>
      <c r="E2256" t="s">
        <v>45</v>
      </c>
      <c r="F2256" t="s">
        <v>46</v>
      </c>
      <c r="G2256" t="s">
        <v>182</v>
      </c>
      <c r="H2256" t="s">
        <v>242</v>
      </c>
      <c r="J2256"/>
    </row>
    <row r="2257" spans="1:10" hidden="1" x14ac:dyDescent="0.25">
      <c r="A2257" s="20" t="s">
        <v>131</v>
      </c>
      <c r="B2257" t="s">
        <v>128</v>
      </c>
      <c r="C2257">
        <v>2020</v>
      </c>
      <c r="D2257" t="s">
        <v>58</v>
      </c>
      <c r="E2257" t="s">
        <v>45</v>
      </c>
      <c r="F2257" t="s">
        <v>46</v>
      </c>
      <c r="G2257" t="s">
        <v>182</v>
      </c>
      <c r="H2257" t="s">
        <v>243</v>
      </c>
      <c r="J2257"/>
    </row>
    <row r="2258" spans="1:10" hidden="1" x14ac:dyDescent="0.25">
      <c r="A2258" s="20" t="s">
        <v>131</v>
      </c>
      <c r="B2258" t="s">
        <v>128</v>
      </c>
      <c r="C2258">
        <v>2020</v>
      </c>
      <c r="D2258" t="s">
        <v>58</v>
      </c>
      <c r="E2258" t="s">
        <v>45</v>
      </c>
      <c r="F2258" t="s">
        <v>46</v>
      </c>
      <c r="G2258" t="s">
        <v>253</v>
      </c>
      <c r="H2258" s="2" t="s">
        <v>266</v>
      </c>
      <c r="I2258" s="2"/>
      <c r="J2258"/>
    </row>
    <row r="2259" spans="1:10" hidden="1" x14ac:dyDescent="0.25">
      <c r="A2259" s="20" t="s">
        <v>131</v>
      </c>
      <c r="B2259" t="s">
        <v>128</v>
      </c>
      <c r="C2259">
        <v>2020</v>
      </c>
      <c r="D2259" t="s">
        <v>58</v>
      </c>
      <c r="E2259" t="s">
        <v>45</v>
      </c>
      <c r="F2259" t="s">
        <v>46</v>
      </c>
      <c r="G2259" t="s">
        <v>221</v>
      </c>
      <c r="H2259" s="2" t="s">
        <v>245</v>
      </c>
      <c r="I2259" s="2"/>
      <c r="J2259"/>
    </row>
    <row r="2260" spans="1:10" hidden="1" x14ac:dyDescent="0.25">
      <c r="A2260" s="20" t="s">
        <v>131</v>
      </c>
      <c r="B2260" t="s">
        <v>128</v>
      </c>
      <c r="C2260">
        <v>2020</v>
      </c>
      <c r="D2260" t="s">
        <v>58</v>
      </c>
      <c r="E2260" t="s">
        <v>45</v>
      </c>
      <c r="F2260" t="s">
        <v>46</v>
      </c>
      <c r="G2260" t="s">
        <v>272</v>
      </c>
      <c r="H2260" s="2" t="s">
        <v>273</v>
      </c>
      <c r="I2260" s="2"/>
      <c r="J2260"/>
    </row>
    <row r="2261" spans="1:10" hidden="1" x14ac:dyDescent="0.25">
      <c r="A2261" s="20" t="s">
        <v>131</v>
      </c>
      <c r="B2261" t="s">
        <v>128</v>
      </c>
      <c r="C2261">
        <v>2020</v>
      </c>
      <c r="D2261" t="s">
        <v>58</v>
      </c>
      <c r="E2261" t="s">
        <v>45</v>
      </c>
      <c r="F2261" t="s">
        <v>46</v>
      </c>
      <c r="G2261" t="s">
        <v>49</v>
      </c>
      <c r="H2261" s="2" t="s">
        <v>246</v>
      </c>
      <c r="I2261" s="2"/>
      <c r="J2261"/>
    </row>
    <row r="2262" spans="1:10" hidden="1" x14ac:dyDescent="0.25">
      <c r="A2262" s="20" t="s">
        <v>131</v>
      </c>
      <c r="B2262" t="s">
        <v>128</v>
      </c>
      <c r="C2262">
        <v>2020</v>
      </c>
      <c r="D2262" t="s">
        <v>58</v>
      </c>
      <c r="E2262" t="s">
        <v>45</v>
      </c>
      <c r="F2262" t="s">
        <v>46</v>
      </c>
      <c r="G2262" t="s">
        <v>49</v>
      </c>
      <c r="H2262" s="2" t="s">
        <v>247</v>
      </c>
      <c r="I2262" s="2"/>
      <c r="J2262"/>
    </row>
    <row r="2263" spans="1:10" hidden="1" x14ac:dyDescent="0.25">
      <c r="A2263" s="20" t="s">
        <v>131</v>
      </c>
      <c r="B2263" t="s">
        <v>128</v>
      </c>
      <c r="C2263">
        <v>2020</v>
      </c>
      <c r="D2263" t="s">
        <v>58</v>
      </c>
      <c r="E2263" t="s">
        <v>45</v>
      </c>
      <c r="F2263" t="s">
        <v>46</v>
      </c>
      <c r="G2263" t="s">
        <v>49</v>
      </c>
      <c r="H2263" s="2" t="s">
        <v>248</v>
      </c>
      <c r="I2263" s="2"/>
      <c r="J2263"/>
    </row>
    <row r="2264" spans="1:10" hidden="1" x14ac:dyDescent="0.25">
      <c r="A2264" s="20" t="s">
        <v>131</v>
      </c>
      <c r="B2264" t="s">
        <v>128</v>
      </c>
      <c r="C2264">
        <v>2020</v>
      </c>
      <c r="D2264" t="s">
        <v>58</v>
      </c>
      <c r="E2264" t="s">
        <v>45</v>
      </c>
      <c r="F2264" t="s">
        <v>46</v>
      </c>
      <c r="G2264" t="s">
        <v>49</v>
      </c>
      <c r="H2264" s="2" t="s">
        <v>249</v>
      </c>
      <c r="I2264" s="2"/>
      <c r="J2264"/>
    </row>
    <row r="2265" spans="1:10" hidden="1" x14ac:dyDescent="0.25">
      <c r="A2265" s="20" t="s">
        <v>131</v>
      </c>
      <c r="B2265" t="s">
        <v>128</v>
      </c>
      <c r="C2265">
        <v>2020</v>
      </c>
      <c r="D2265" t="s">
        <v>58</v>
      </c>
      <c r="E2265" t="s">
        <v>45</v>
      </c>
      <c r="F2265" t="s">
        <v>46</v>
      </c>
      <c r="G2265" t="s">
        <v>49</v>
      </c>
      <c r="H2265" s="2" t="s">
        <v>250</v>
      </c>
      <c r="I2265" s="2"/>
      <c r="J2265"/>
    </row>
    <row r="2266" spans="1:10" hidden="1" x14ac:dyDescent="0.25">
      <c r="A2266" s="20" t="s">
        <v>131</v>
      </c>
      <c r="B2266" t="s">
        <v>128</v>
      </c>
      <c r="C2266">
        <v>2020</v>
      </c>
      <c r="D2266" t="s">
        <v>58</v>
      </c>
      <c r="E2266" t="s">
        <v>45</v>
      </c>
      <c r="F2266" t="s">
        <v>46</v>
      </c>
      <c r="G2266" t="s">
        <v>49</v>
      </c>
      <c r="H2266" s="2" t="s">
        <v>251</v>
      </c>
      <c r="I2266" s="2"/>
      <c r="J2266"/>
    </row>
    <row r="2267" spans="1:10" hidden="1" x14ac:dyDescent="0.25">
      <c r="A2267" s="20" t="s">
        <v>131</v>
      </c>
      <c r="B2267" t="s">
        <v>128</v>
      </c>
      <c r="C2267">
        <v>2020</v>
      </c>
      <c r="D2267" t="s">
        <v>58</v>
      </c>
      <c r="E2267" t="s">
        <v>45</v>
      </c>
      <c r="F2267" t="s">
        <v>46</v>
      </c>
      <c r="G2267" t="s">
        <v>49</v>
      </c>
      <c r="H2267" s="2" t="s">
        <v>252</v>
      </c>
      <c r="I2267" s="2"/>
      <c r="J2267"/>
    </row>
    <row r="2268" spans="1:10" hidden="1" x14ac:dyDescent="0.25">
      <c r="A2268" s="20" t="s">
        <v>131</v>
      </c>
      <c r="B2268" t="s">
        <v>128</v>
      </c>
      <c r="C2268">
        <v>2020</v>
      </c>
      <c r="D2268" t="s">
        <v>58</v>
      </c>
      <c r="E2268" t="s">
        <v>45</v>
      </c>
      <c r="F2268" t="s">
        <v>50</v>
      </c>
      <c r="G2268" t="s">
        <v>56</v>
      </c>
      <c r="H2268" t="s">
        <v>124</v>
      </c>
      <c r="J2268" s="58">
        <v>48440</v>
      </c>
    </row>
    <row r="2269" spans="1:10" hidden="1" x14ac:dyDescent="0.25">
      <c r="A2269" s="20" t="s">
        <v>131</v>
      </c>
      <c r="B2269" t="s">
        <v>128</v>
      </c>
      <c r="C2269">
        <v>2020</v>
      </c>
      <c r="D2269" t="s">
        <v>58</v>
      </c>
      <c r="E2269" t="s">
        <v>45</v>
      </c>
      <c r="F2269" t="s">
        <v>50</v>
      </c>
      <c r="G2269" t="s">
        <v>56</v>
      </c>
      <c r="H2269" t="s">
        <v>98</v>
      </c>
      <c r="J2269" s="58">
        <v>58894.1</v>
      </c>
    </row>
    <row r="2270" spans="1:10" hidden="1" x14ac:dyDescent="0.25">
      <c r="A2270" s="20" t="s">
        <v>131</v>
      </c>
      <c r="B2270" t="s">
        <v>128</v>
      </c>
      <c r="C2270">
        <v>2020</v>
      </c>
      <c r="D2270" t="s">
        <v>58</v>
      </c>
      <c r="E2270" t="s">
        <v>45</v>
      </c>
      <c r="F2270" t="s">
        <v>50</v>
      </c>
      <c r="G2270" t="s">
        <v>56</v>
      </c>
      <c r="H2270" t="s">
        <v>265</v>
      </c>
      <c r="J2270"/>
    </row>
    <row r="2271" spans="1:10" hidden="1" x14ac:dyDescent="0.25">
      <c r="A2271" s="20" t="s">
        <v>131</v>
      </c>
      <c r="B2271" t="s">
        <v>128</v>
      </c>
      <c r="C2271">
        <v>2020</v>
      </c>
      <c r="D2271" t="s">
        <v>58</v>
      </c>
      <c r="E2271" t="s">
        <v>45</v>
      </c>
      <c r="F2271" t="s">
        <v>50</v>
      </c>
      <c r="G2271" t="s">
        <v>56</v>
      </c>
      <c r="H2271" t="s">
        <v>193</v>
      </c>
      <c r="J2271" s="58">
        <v>60837.08</v>
      </c>
    </row>
    <row r="2272" spans="1:10" hidden="1" x14ac:dyDescent="0.25">
      <c r="A2272" s="20" t="s">
        <v>131</v>
      </c>
      <c r="B2272" t="s">
        <v>128</v>
      </c>
      <c r="C2272">
        <v>2020</v>
      </c>
      <c r="D2272" t="s">
        <v>58</v>
      </c>
      <c r="E2272" t="s">
        <v>45</v>
      </c>
      <c r="F2272" t="s">
        <v>50</v>
      </c>
      <c r="G2272" t="s">
        <v>101</v>
      </c>
      <c r="H2272" t="s">
        <v>99</v>
      </c>
      <c r="J2272" s="58">
        <v>68920.070000000007</v>
      </c>
    </row>
    <row r="2273" spans="1:10" hidden="1" x14ac:dyDescent="0.25">
      <c r="A2273" s="20" t="s">
        <v>131</v>
      </c>
      <c r="B2273" t="s">
        <v>128</v>
      </c>
      <c r="C2273">
        <v>2020</v>
      </c>
      <c r="D2273" t="s">
        <v>58</v>
      </c>
      <c r="E2273" t="s">
        <v>45</v>
      </c>
      <c r="F2273" t="s">
        <v>50</v>
      </c>
      <c r="G2273" t="s">
        <v>101</v>
      </c>
      <c r="H2273" s="2" t="s">
        <v>255</v>
      </c>
      <c r="I2273" s="2"/>
      <c r="J2273" s="58">
        <v>3576</v>
      </c>
    </row>
    <row r="2274" spans="1:10" hidden="1" x14ac:dyDescent="0.25">
      <c r="A2274" s="20" t="s">
        <v>131</v>
      </c>
      <c r="B2274" t="s">
        <v>128</v>
      </c>
      <c r="C2274">
        <v>2020</v>
      </c>
      <c r="D2274" t="s">
        <v>58</v>
      </c>
      <c r="E2274" t="s">
        <v>45</v>
      </c>
      <c r="F2274" t="s">
        <v>50</v>
      </c>
      <c r="G2274" t="s">
        <v>101</v>
      </c>
      <c r="H2274" s="2" t="s">
        <v>254</v>
      </c>
      <c r="I2274" s="2"/>
      <c r="J2274"/>
    </row>
    <row r="2275" spans="1:10" hidden="1" x14ac:dyDescent="0.25">
      <c r="A2275" s="20" t="s">
        <v>131</v>
      </c>
      <c r="B2275" t="s">
        <v>128</v>
      </c>
      <c r="C2275">
        <v>2020</v>
      </c>
      <c r="D2275" t="s">
        <v>58</v>
      </c>
      <c r="E2275" t="s">
        <v>45</v>
      </c>
      <c r="F2275" t="s">
        <v>50</v>
      </c>
      <c r="G2275" t="s">
        <v>101</v>
      </c>
      <c r="H2275" s="2" t="s">
        <v>236</v>
      </c>
      <c r="I2275" s="2"/>
      <c r="J2275"/>
    </row>
    <row r="2276" spans="1:10" hidden="1" x14ac:dyDescent="0.25">
      <c r="A2276" s="20" t="s">
        <v>131</v>
      </c>
      <c r="B2276" t="s">
        <v>128</v>
      </c>
      <c r="C2276">
        <v>2020</v>
      </c>
      <c r="D2276" t="s">
        <v>58</v>
      </c>
      <c r="E2276" t="s">
        <v>45</v>
      </c>
      <c r="F2276" t="s">
        <v>50</v>
      </c>
      <c r="G2276" t="s">
        <v>101</v>
      </c>
      <c r="H2276" t="s">
        <v>30</v>
      </c>
      <c r="J2276" s="58">
        <v>-547081.87</v>
      </c>
    </row>
    <row r="2277" spans="1:10" hidden="1" x14ac:dyDescent="0.25">
      <c r="A2277" s="20" t="s">
        <v>131</v>
      </c>
      <c r="B2277" t="s">
        <v>128</v>
      </c>
      <c r="C2277">
        <v>2020</v>
      </c>
      <c r="D2277" t="s">
        <v>58</v>
      </c>
      <c r="E2277" t="s">
        <v>287</v>
      </c>
      <c r="F2277" t="s">
        <v>287</v>
      </c>
      <c r="G2277" t="s">
        <v>287</v>
      </c>
      <c r="H2277" s="82" t="s">
        <v>288</v>
      </c>
      <c r="I2277" s="82"/>
      <c r="J2277" s="58">
        <v>3691000</v>
      </c>
    </row>
    <row r="2278" spans="1:10" hidden="1" x14ac:dyDescent="0.25">
      <c r="A2278" s="20" t="s">
        <v>131</v>
      </c>
      <c r="B2278" t="s">
        <v>128</v>
      </c>
      <c r="C2278">
        <v>2020</v>
      </c>
      <c r="D2278" t="s">
        <v>58</v>
      </c>
      <c r="E2278" t="s">
        <v>112</v>
      </c>
      <c r="F2278" t="s">
        <v>117</v>
      </c>
      <c r="G2278" t="s">
        <v>53</v>
      </c>
      <c r="H2278" s="2" t="s">
        <v>256</v>
      </c>
      <c r="I2278" s="2"/>
      <c r="J2278"/>
    </row>
    <row r="2279" spans="1:10" hidden="1" x14ac:dyDescent="0.25">
      <c r="A2279" s="20" t="s">
        <v>131</v>
      </c>
      <c r="B2279" t="s">
        <v>128</v>
      </c>
      <c r="C2279">
        <v>2020</v>
      </c>
      <c r="D2279" t="s">
        <v>58</v>
      </c>
      <c r="E2279" t="s">
        <v>112</v>
      </c>
      <c r="F2279" t="s">
        <v>117</v>
      </c>
      <c r="G2279" t="s">
        <v>53</v>
      </c>
      <c r="H2279" s="2" t="s">
        <v>257</v>
      </c>
      <c r="I2279" s="2"/>
      <c r="J2279" s="58">
        <v>4541812</v>
      </c>
    </row>
    <row r="2280" spans="1:10" hidden="1" x14ac:dyDescent="0.25">
      <c r="A2280" s="20" t="s">
        <v>131</v>
      </c>
      <c r="B2280" t="s">
        <v>128</v>
      </c>
      <c r="C2280">
        <v>2020</v>
      </c>
      <c r="D2280" t="s">
        <v>58</v>
      </c>
      <c r="E2280" t="s">
        <v>112</v>
      </c>
      <c r="F2280" t="s">
        <v>117</v>
      </c>
      <c r="G2280" t="s">
        <v>53</v>
      </c>
      <c r="H2280" s="2" t="s">
        <v>258</v>
      </c>
      <c r="I2280" s="2"/>
      <c r="J2280" s="3"/>
    </row>
    <row r="2281" spans="1:10" hidden="1" x14ac:dyDescent="0.25">
      <c r="A2281" s="20" t="s">
        <v>131</v>
      </c>
      <c r="B2281" t="s">
        <v>128</v>
      </c>
      <c r="C2281">
        <v>2020</v>
      </c>
      <c r="D2281" t="s">
        <v>58</v>
      </c>
      <c r="E2281" t="s">
        <v>112</v>
      </c>
      <c r="F2281" t="s">
        <v>117</v>
      </c>
      <c r="G2281" t="s">
        <v>53</v>
      </c>
      <c r="H2281" s="2" t="s">
        <v>259</v>
      </c>
      <c r="I2281" s="2"/>
      <c r="J2281" s="58">
        <v>54847</v>
      </c>
    </row>
    <row r="2282" spans="1:10" hidden="1" x14ac:dyDescent="0.25">
      <c r="A2282" s="20" t="s">
        <v>131</v>
      </c>
      <c r="B2282" t="s">
        <v>128</v>
      </c>
      <c r="C2282">
        <v>2020</v>
      </c>
      <c r="D2282" t="s">
        <v>58</v>
      </c>
      <c r="E2282" t="s">
        <v>112</v>
      </c>
      <c r="F2282" t="s">
        <v>117</v>
      </c>
      <c r="G2282" t="s">
        <v>318</v>
      </c>
      <c r="H2282" t="s">
        <v>180</v>
      </c>
      <c r="J2282" s="58">
        <v>1637400</v>
      </c>
    </row>
    <row r="2283" spans="1:10" hidden="1" x14ac:dyDescent="0.25">
      <c r="A2283" s="20" t="s">
        <v>131</v>
      </c>
      <c r="B2283" t="s">
        <v>128</v>
      </c>
      <c r="C2283">
        <v>2020</v>
      </c>
      <c r="D2283" t="s">
        <v>58</v>
      </c>
      <c r="E2283" t="s">
        <v>112</v>
      </c>
      <c r="F2283" t="s">
        <v>117</v>
      </c>
      <c r="G2283" t="s">
        <v>318</v>
      </c>
      <c r="H2283" s="2" t="s">
        <v>279</v>
      </c>
      <c r="I2283" s="2"/>
      <c r="J2283" s="58">
        <v>45000</v>
      </c>
    </row>
    <row r="2284" spans="1:10" hidden="1" x14ac:dyDescent="0.25">
      <c r="A2284" s="20" t="s">
        <v>131</v>
      </c>
      <c r="B2284" t="s">
        <v>128</v>
      </c>
      <c r="C2284">
        <v>2020</v>
      </c>
      <c r="D2284" t="s">
        <v>58</v>
      </c>
      <c r="E2284" t="s">
        <v>112</v>
      </c>
      <c r="F2284" t="s">
        <v>117</v>
      </c>
      <c r="G2284" t="s">
        <v>319</v>
      </c>
      <c r="H2284" t="s">
        <v>181</v>
      </c>
      <c r="J2284"/>
    </row>
    <row r="2285" spans="1:10" hidden="1" x14ac:dyDescent="0.25">
      <c r="A2285" s="57" t="s">
        <v>131</v>
      </c>
      <c r="B2285" t="s">
        <v>129</v>
      </c>
      <c r="C2285">
        <v>2020</v>
      </c>
      <c r="D2285" t="s">
        <v>58</v>
      </c>
      <c r="E2285" t="s">
        <v>52</v>
      </c>
      <c r="F2285" t="s">
        <v>142</v>
      </c>
      <c r="G2285" t="s">
        <v>206</v>
      </c>
      <c r="H2285" t="s">
        <v>210</v>
      </c>
      <c r="J2285" s="3">
        <v>19269750</v>
      </c>
    </row>
    <row r="2286" spans="1:10" hidden="1" x14ac:dyDescent="0.25">
      <c r="A2286" s="20" t="s">
        <v>131</v>
      </c>
      <c r="B2286" t="s">
        <v>129</v>
      </c>
      <c r="C2286">
        <v>2020</v>
      </c>
      <c r="D2286" t="s">
        <v>58</v>
      </c>
      <c r="E2286" t="s">
        <v>52</v>
      </c>
      <c r="F2286" t="s">
        <v>152</v>
      </c>
      <c r="G2286" t="s">
        <v>149</v>
      </c>
      <c r="H2286" t="s">
        <v>211</v>
      </c>
      <c r="J2286" s="3">
        <v>0</v>
      </c>
    </row>
    <row r="2287" spans="1:10" hidden="1" x14ac:dyDescent="0.25">
      <c r="A2287" s="20" t="s">
        <v>131</v>
      </c>
      <c r="B2287" t="s">
        <v>129</v>
      </c>
      <c r="C2287">
        <v>2020</v>
      </c>
      <c r="D2287" t="s">
        <v>58</v>
      </c>
      <c r="E2287" t="s">
        <v>52</v>
      </c>
      <c r="F2287" t="s">
        <v>152</v>
      </c>
      <c r="G2287" t="s">
        <v>213</v>
      </c>
      <c r="H2287" t="s">
        <v>214</v>
      </c>
      <c r="J2287"/>
    </row>
    <row r="2288" spans="1:10" hidden="1" x14ac:dyDescent="0.25">
      <c r="A2288" s="20" t="s">
        <v>131</v>
      </c>
      <c r="B2288" t="s">
        <v>129</v>
      </c>
      <c r="C2288">
        <v>2020</v>
      </c>
      <c r="D2288" t="s">
        <v>58</v>
      </c>
      <c r="E2288" t="s">
        <v>52</v>
      </c>
      <c r="F2288" t="s">
        <v>152</v>
      </c>
      <c r="G2288" t="s">
        <v>217</v>
      </c>
      <c r="H2288" t="s">
        <v>218</v>
      </c>
      <c r="J2288" s="3">
        <v>0</v>
      </c>
    </row>
    <row r="2289" spans="1:10" hidden="1" x14ac:dyDescent="0.25">
      <c r="A2289" s="20" t="s">
        <v>131</v>
      </c>
      <c r="B2289" t="s">
        <v>129</v>
      </c>
      <c r="C2289">
        <v>2020</v>
      </c>
      <c r="D2289" t="s">
        <v>58</v>
      </c>
      <c r="E2289" t="s">
        <v>52</v>
      </c>
      <c r="F2289" t="s">
        <v>142</v>
      </c>
      <c r="H2289" t="s">
        <v>224</v>
      </c>
      <c r="J2289" s="3">
        <v>0</v>
      </c>
    </row>
    <row r="2290" spans="1:10" hidden="1" x14ac:dyDescent="0.25">
      <c r="A2290" s="20" t="s">
        <v>131</v>
      </c>
      <c r="B2290" t="s">
        <v>129</v>
      </c>
      <c r="C2290">
        <v>2020</v>
      </c>
      <c r="D2290" t="s">
        <v>58</v>
      </c>
      <c r="E2290" t="s">
        <v>52</v>
      </c>
      <c r="F2290" t="s">
        <v>142</v>
      </c>
      <c r="H2290" t="s">
        <v>269</v>
      </c>
      <c r="J2290"/>
    </row>
    <row r="2291" spans="1:10" hidden="1" x14ac:dyDescent="0.25">
      <c r="A2291" s="20" t="s">
        <v>131</v>
      </c>
      <c r="B2291" t="s">
        <v>129</v>
      </c>
      <c r="C2291">
        <v>2020</v>
      </c>
      <c r="D2291" t="s">
        <v>58</v>
      </c>
      <c r="E2291" t="s">
        <v>52</v>
      </c>
      <c r="F2291" t="s">
        <v>142</v>
      </c>
      <c r="G2291" t="s">
        <v>270</v>
      </c>
      <c r="H2291" t="s">
        <v>271</v>
      </c>
      <c r="J2291" s="3">
        <v>0</v>
      </c>
    </row>
    <row r="2292" spans="1:10" hidden="1" x14ac:dyDescent="0.25">
      <c r="A2292" s="20" t="s">
        <v>131</v>
      </c>
      <c r="B2292" t="s">
        <v>129</v>
      </c>
      <c r="C2292">
        <v>2020</v>
      </c>
      <c r="D2292" t="s">
        <v>58</v>
      </c>
      <c r="E2292" t="s">
        <v>45</v>
      </c>
      <c r="F2292" t="s">
        <v>46</v>
      </c>
      <c r="G2292" t="s">
        <v>54</v>
      </c>
      <c r="H2292" t="s">
        <v>11</v>
      </c>
      <c r="J2292" s="22">
        <v>2520000</v>
      </c>
    </row>
    <row r="2293" spans="1:10" hidden="1" x14ac:dyDescent="0.25">
      <c r="A2293" s="20" t="s">
        <v>131</v>
      </c>
      <c r="B2293" t="s">
        <v>129</v>
      </c>
      <c r="C2293">
        <v>2020</v>
      </c>
      <c r="D2293" t="s">
        <v>58</v>
      </c>
      <c r="E2293" t="s">
        <v>45</v>
      </c>
      <c r="F2293" t="s">
        <v>46</v>
      </c>
      <c r="G2293" t="s">
        <v>54</v>
      </c>
      <c r="H2293" t="s">
        <v>12</v>
      </c>
      <c r="J2293"/>
    </row>
    <row r="2294" spans="1:10" hidden="1" x14ac:dyDescent="0.25">
      <c r="A2294" s="20" t="s">
        <v>131</v>
      </c>
      <c r="B2294" t="s">
        <v>129</v>
      </c>
      <c r="C2294">
        <v>2020</v>
      </c>
      <c r="D2294" t="s">
        <v>58</v>
      </c>
      <c r="E2294" t="s">
        <v>45</v>
      </c>
      <c r="F2294" t="s">
        <v>46</v>
      </c>
      <c r="G2294" t="s">
        <v>54</v>
      </c>
      <c r="H2294" t="s">
        <v>13</v>
      </c>
      <c r="J2294" s="22">
        <v>209916</v>
      </c>
    </row>
    <row r="2295" spans="1:10" hidden="1" x14ac:dyDescent="0.25">
      <c r="A2295" s="20" t="s">
        <v>131</v>
      </c>
      <c r="B2295" t="s">
        <v>129</v>
      </c>
      <c r="C2295">
        <v>2020</v>
      </c>
      <c r="D2295" t="s">
        <v>58</v>
      </c>
      <c r="E2295" t="s">
        <v>45</v>
      </c>
      <c r="F2295" t="s">
        <v>46</v>
      </c>
      <c r="G2295" t="s">
        <v>54</v>
      </c>
      <c r="H2295" t="s">
        <v>14</v>
      </c>
      <c r="J2295" s="22">
        <v>25190</v>
      </c>
    </row>
    <row r="2296" spans="1:10" hidden="1" x14ac:dyDescent="0.25">
      <c r="A2296" s="20" t="s">
        <v>131</v>
      </c>
      <c r="B2296" t="s">
        <v>129</v>
      </c>
      <c r="C2296">
        <v>2020</v>
      </c>
      <c r="D2296" t="s">
        <v>58</v>
      </c>
      <c r="E2296" t="s">
        <v>45</v>
      </c>
      <c r="F2296" t="s">
        <v>46</v>
      </c>
      <c r="G2296" t="s">
        <v>54</v>
      </c>
      <c r="H2296" t="s">
        <v>15</v>
      </c>
      <c r="J2296" s="22">
        <v>209916</v>
      </c>
    </row>
    <row r="2297" spans="1:10" hidden="1" x14ac:dyDescent="0.25">
      <c r="A2297" s="20" t="s">
        <v>131</v>
      </c>
      <c r="B2297" t="s">
        <v>129</v>
      </c>
      <c r="C2297">
        <v>2020</v>
      </c>
      <c r="D2297" t="s">
        <v>58</v>
      </c>
      <c r="E2297" t="s">
        <v>45</v>
      </c>
      <c r="F2297" t="s">
        <v>46</v>
      </c>
      <c r="G2297" t="s">
        <v>54</v>
      </c>
      <c r="H2297" t="s">
        <v>16</v>
      </c>
      <c r="J2297" s="22">
        <v>105084</v>
      </c>
    </row>
    <row r="2298" spans="1:10" hidden="1" x14ac:dyDescent="0.25">
      <c r="A2298" s="20" t="s">
        <v>131</v>
      </c>
      <c r="B2298" t="s">
        <v>129</v>
      </c>
      <c r="C2298">
        <v>2020</v>
      </c>
      <c r="D2298" t="s">
        <v>58</v>
      </c>
      <c r="E2298" t="s">
        <v>45</v>
      </c>
      <c r="F2298" t="s">
        <v>46</v>
      </c>
      <c r="G2298" t="s">
        <v>54</v>
      </c>
      <c r="H2298" t="s">
        <v>17</v>
      </c>
      <c r="J2298" s="22">
        <v>1680000</v>
      </c>
    </row>
    <row r="2299" spans="1:10" hidden="1" x14ac:dyDescent="0.25">
      <c r="A2299" s="20" t="s">
        <v>131</v>
      </c>
      <c r="B2299" t="s">
        <v>129</v>
      </c>
      <c r="C2299">
        <v>2020</v>
      </c>
      <c r="D2299" t="s">
        <v>58</v>
      </c>
      <c r="E2299" t="s">
        <v>45</v>
      </c>
      <c r="F2299" t="s">
        <v>46</v>
      </c>
      <c r="G2299" t="s">
        <v>54</v>
      </c>
      <c r="H2299" t="s">
        <v>195</v>
      </c>
      <c r="J2299"/>
    </row>
    <row r="2300" spans="1:10" hidden="1" x14ac:dyDescent="0.25">
      <c r="A2300" s="20" t="s">
        <v>131</v>
      </c>
      <c r="B2300" t="s">
        <v>129</v>
      </c>
      <c r="C2300">
        <v>2020</v>
      </c>
      <c r="D2300" t="s">
        <v>58</v>
      </c>
      <c r="E2300" t="s">
        <v>45</v>
      </c>
      <c r="F2300" t="s">
        <v>46</v>
      </c>
      <c r="G2300" t="s">
        <v>54</v>
      </c>
      <c r="H2300" t="s">
        <v>18</v>
      </c>
      <c r="J2300" s="22">
        <v>13154</v>
      </c>
    </row>
    <row r="2301" spans="1:10" hidden="1" x14ac:dyDescent="0.25">
      <c r="A2301" s="20" t="s">
        <v>131</v>
      </c>
      <c r="B2301" t="s">
        <v>129</v>
      </c>
      <c r="C2301">
        <v>2020</v>
      </c>
      <c r="D2301" t="s">
        <v>58</v>
      </c>
      <c r="E2301" t="s">
        <v>45</v>
      </c>
      <c r="F2301" t="s">
        <v>46</v>
      </c>
      <c r="G2301" t="s">
        <v>54</v>
      </c>
      <c r="H2301" t="s">
        <v>19</v>
      </c>
      <c r="J2301" s="22">
        <v>302400</v>
      </c>
    </row>
    <row r="2302" spans="1:10" hidden="1" x14ac:dyDescent="0.25">
      <c r="A2302" s="20" t="s">
        <v>131</v>
      </c>
      <c r="B2302" t="s">
        <v>129</v>
      </c>
      <c r="C2302">
        <v>2020</v>
      </c>
      <c r="D2302" t="s">
        <v>58</v>
      </c>
      <c r="E2302" t="s">
        <v>45</v>
      </c>
      <c r="F2302" t="s">
        <v>46</v>
      </c>
      <c r="G2302" t="s">
        <v>54</v>
      </c>
      <c r="H2302" t="s">
        <v>20</v>
      </c>
      <c r="J2302" s="22">
        <v>100800</v>
      </c>
    </row>
    <row r="2303" spans="1:10" hidden="1" x14ac:dyDescent="0.25">
      <c r="A2303" s="20" t="s">
        <v>131</v>
      </c>
      <c r="B2303" t="s">
        <v>129</v>
      </c>
      <c r="C2303">
        <v>2020</v>
      </c>
      <c r="D2303" t="s">
        <v>58</v>
      </c>
      <c r="E2303" t="s">
        <v>45</v>
      </c>
      <c r="F2303" t="s">
        <v>46</v>
      </c>
      <c r="G2303" t="s">
        <v>118</v>
      </c>
      <c r="H2303" t="s">
        <v>119</v>
      </c>
      <c r="J2303" s="22">
        <v>438902</v>
      </c>
    </row>
    <row r="2304" spans="1:10" hidden="1" x14ac:dyDescent="0.25">
      <c r="A2304" s="20" t="s">
        <v>131</v>
      </c>
      <c r="B2304" t="s">
        <v>129</v>
      </c>
      <c r="C2304">
        <v>2020</v>
      </c>
      <c r="D2304" t="s">
        <v>58</v>
      </c>
      <c r="E2304" t="s">
        <v>45</v>
      </c>
      <c r="F2304" t="s">
        <v>46</v>
      </c>
      <c r="G2304" t="s">
        <v>118</v>
      </c>
      <c r="H2304" t="s">
        <v>283</v>
      </c>
      <c r="J2304" s="22">
        <v>440423</v>
      </c>
    </row>
    <row r="2305" spans="1:10" hidden="1" x14ac:dyDescent="0.25">
      <c r="A2305" s="20" t="s">
        <v>131</v>
      </c>
      <c r="B2305" t="s">
        <v>129</v>
      </c>
      <c r="C2305">
        <v>2020</v>
      </c>
      <c r="D2305" t="s">
        <v>58</v>
      </c>
      <c r="E2305" t="s">
        <v>45</v>
      </c>
      <c r="F2305" t="s">
        <v>46</v>
      </c>
      <c r="G2305" t="s">
        <v>109</v>
      </c>
      <c r="H2305" t="s">
        <v>219</v>
      </c>
      <c r="J2305"/>
    </row>
    <row r="2306" spans="1:10" hidden="1" x14ac:dyDescent="0.25">
      <c r="A2306" s="20" t="s">
        <v>131</v>
      </c>
      <c r="B2306" t="s">
        <v>129</v>
      </c>
      <c r="C2306">
        <v>2020</v>
      </c>
      <c r="D2306" t="s">
        <v>58</v>
      </c>
      <c r="E2306" t="s">
        <v>45</v>
      </c>
      <c r="F2306" t="s">
        <v>46</v>
      </c>
      <c r="G2306" t="s">
        <v>109</v>
      </c>
      <c r="H2306" s="2" t="s">
        <v>267</v>
      </c>
      <c r="I2306" s="2"/>
      <c r="J2306"/>
    </row>
    <row r="2307" spans="1:10" hidden="1" x14ac:dyDescent="0.25">
      <c r="A2307" s="20" t="s">
        <v>131</v>
      </c>
      <c r="B2307" t="s">
        <v>129</v>
      </c>
      <c r="C2307">
        <v>2020</v>
      </c>
      <c r="D2307" t="s">
        <v>58</v>
      </c>
      <c r="E2307" t="s">
        <v>45</v>
      </c>
      <c r="F2307" t="s">
        <v>46</v>
      </c>
      <c r="G2307" t="s">
        <v>109</v>
      </c>
      <c r="H2307" t="s">
        <v>220</v>
      </c>
      <c r="J2307" s="22">
        <v>3578.29</v>
      </c>
    </row>
    <row r="2308" spans="1:10" hidden="1" x14ac:dyDescent="0.25">
      <c r="A2308" s="20" t="s">
        <v>131</v>
      </c>
      <c r="B2308" t="s">
        <v>129</v>
      </c>
      <c r="C2308">
        <v>2020</v>
      </c>
      <c r="D2308" t="s">
        <v>58</v>
      </c>
      <c r="E2308" t="s">
        <v>45</v>
      </c>
      <c r="F2308" t="s">
        <v>46</v>
      </c>
      <c r="G2308" t="s">
        <v>109</v>
      </c>
      <c r="H2308" t="s">
        <v>260</v>
      </c>
      <c r="J2308"/>
    </row>
    <row r="2309" spans="1:10" hidden="1" x14ac:dyDescent="0.25">
      <c r="A2309" s="20" t="s">
        <v>131</v>
      </c>
      <c r="B2309" t="s">
        <v>129</v>
      </c>
      <c r="C2309">
        <v>2020</v>
      </c>
      <c r="D2309" t="s">
        <v>58</v>
      </c>
      <c r="E2309" t="s">
        <v>45</v>
      </c>
      <c r="F2309" t="s">
        <v>46</v>
      </c>
      <c r="G2309" t="s">
        <v>55</v>
      </c>
      <c r="H2309" t="s">
        <v>22</v>
      </c>
      <c r="J2309" s="22">
        <v>829016</v>
      </c>
    </row>
    <row r="2310" spans="1:10" hidden="1" x14ac:dyDescent="0.25">
      <c r="A2310" s="20" t="s">
        <v>131</v>
      </c>
      <c r="B2310" t="s">
        <v>129</v>
      </c>
      <c r="C2310">
        <v>2020</v>
      </c>
      <c r="D2310" t="s">
        <v>58</v>
      </c>
      <c r="E2310" t="s">
        <v>45</v>
      </c>
      <c r="F2310" t="s">
        <v>46</v>
      </c>
      <c r="G2310" t="s">
        <v>47</v>
      </c>
      <c r="H2310" t="s">
        <v>238</v>
      </c>
      <c r="J2310"/>
    </row>
    <row r="2311" spans="1:10" hidden="1" x14ac:dyDescent="0.25">
      <c r="A2311" s="20" t="s">
        <v>131</v>
      </c>
      <c r="B2311" t="s">
        <v>129</v>
      </c>
      <c r="C2311">
        <v>2020</v>
      </c>
      <c r="D2311" t="s">
        <v>58</v>
      </c>
      <c r="E2311" t="s">
        <v>45</v>
      </c>
      <c r="F2311" t="s">
        <v>46</v>
      </c>
      <c r="G2311" t="s">
        <v>47</v>
      </c>
      <c r="H2311" t="s">
        <v>239</v>
      </c>
      <c r="J2311" s="22">
        <v>1164717</v>
      </c>
    </row>
    <row r="2312" spans="1:10" hidden="1" x14ac:dyDescent="0.25">
      <c r="A2312" s="20" t="s">
        <v>131</v>
      </c>
      <c r="B2312" t="s">
        <v>129</v>
      </c>
      <c r="C2312">
        <v>2020</v>
      </c>
      <c r="D2312" t="s">
        <v>58</v>
      </c>
      <c r="E2312" t="s">
        <v>45</v>
      </c>
      <c r="F2312" t="s">
        <v>46</v>
      </c>
      <c r="G2312" t="s">
        <v>47</v>
      </c>
      <c r="H2312" t="s">
        <v>243</v>
      </c>
      <c r="J2312"/>
    </row>
    <row r="2313" spans="1:10" hidden="1" x14ac:dyDescent="0.25">
      <c r="A2313" s="20" t="s">
        <v>131</v>
      </c>
      <c r="B2313" t="s">
        <v>129</v>
      </c>
      <c r="C2313">
        <v>2020</v>
      </c>
      <c r="D2313" t="s">
        <v>58</v>
      </c>
      <c r="E2313" t="s">
        <v>45</v>
      </c>
      <c r="F2313" t="s">
        <v>46</v>
      </c>
      <c r="G2313" t="s">
        <v>47</v>
      </c>
      <c r="H2313" s="2" t="s">
        <v>276</v>
      </c>
      <c r="I2313" s="2"/>
      <c r="J2313" s="22">
        <v>49660</v>
      </c>
    </row>
    <row r="2314" spans="1:10" hidden="1" x14ac:dyDescent="0.25">
      <c r="A2314" s="20" t="s">
        <v>131</v>
      </c>
      <c r="B2314" t="s">
        <v>129</v>
      </c>
      <c r="C2314">
        <v>2020</v>
      </c>
      <c r="D2314" t="s">
        <v>58</v>
      </c>
      <c r="E2314" t="s">
        <v>45</v>
      </c>
      <c r="F2314" t="s">
        <v>46</v>
      </c>
      <c r="G2314" t="s">
        <v>47</v>
      </c>
      <c r="H2314" s="2" t="s">
        <v>277</v>
      </c>
      <c r="I2314" s="2"/>
      <c r="J2314" s="22">
        <v>137773</v>
      </c>
    </row>
    <row r="2315" spans="1:10" hidden="1" x14ac:dyDescent="0.25">
      <c r="A2315" s="20" t="s">
        <v>131</v>
      </c>
      <c r="B2315" t="s">
        <v>129</v>
      </c>
      <c r="C2315">
        <v>2020</v>
      </c>
      <c r="D2315" t="s">
        <v>58</v>
      </c>
      <c r="E2315" t="s">
        <v>45</v>
      </c>
      <c r="F2315" t="s">
        <v>46</v>
      </c>
      <c r="G2315" t="s">
        <v>47</v>
      </c>
      <c r="H2315" s="2" t="s">
        <v>278</v>
      </c>
      <c r="I2315" s="2"/>
      <c r="J2315" s="22">
        <v>239074.71</v>
      </c>
    </row>
    <row r="2316" spans="1:10" hidden="1" x14ac:dyDescent="0.25">
      <c r="A2316" s="20" t="s">
        <v>131</v>
      </c>
      <c r="B2316" t="s">
        <v>129</v>
      </c>
      <c r="C2316">
        <v>2020</v>
      </c>
      <c r="D2316" t="s">
        <v>58</v>
      </c>
      <c r="E2316" t="s">
        <v>45</v>
      </c>
      <c r="F2316" t="s">
        <v>46</v>
      </c>
      <c r="G2316" t="s">
        <v>182</v>
      </c>
      <c r="H2316" t="s">
        <v>240</v>
      </c>
      <c r="J2316"/>
    </row>
    <row r="2317" spans="1:10" hidden="1" x14ac:dyDescent="0.25">
      <c r="A2317" s="20" t="s">
        <v>131</v>
      </c>
      <c r="B2317" t="s">
        <v>129</v>
      </c>
      <c r="C2317">
        <v>2020</v>
      </c>
      <c r="D2317" t="s">
        <v>58</v>
      </c>
      <c r="E2317" t="s">
        <v>45</v>
      </c>
      <c r="F2317" t="s">
        <v>46</v>
      </c>
      <c r="G2317" t="s">
        <v>182</v>
      </c>
      <c r="H2317" t="s">
        <v>241</v>
      </c>
      <c r="J2317"/>
    </row>
    <row r="2318" spans="1:10" hidden="1" x14ac:dyDescent="0.25">
      <c r="A2318" s="20" t="s">
        <v>131</v>
      </c>
      <c r="B2318" t="s">
        <v>129</v>
      </c>
      <c r="C2318">
        <v>2020</v>
      </c>
      <c r="D2318" t="s">
        <v>58</v>
      </c>
      <c r="E2318" t="s">
        <v>45</v>
      </c>
      <c r="F2318" t="s">
        <v>46</v>
      </c>
      <c r="G2318" t="s">
        <v>182</v>
      </c>
      <c r="H2318" t="s">
        <v>242</v>
      </c>
      <c r="J2318"/>
    </row>
    <row r="2319" spans="1:10" hidden="1" x14ac:dyDescent="0.25">
      <c r="A2319" s="20" t="s">
        <v>131</v>
      </c>
      <c r="B2319" t="s">
        <v>129</v>
      </c>
      <c r="C2319">
        <v>2020</v>
      </c>
      <c r="D2319" t="s">
        <v>58</v>
      </c>
      <c r="E2319" t="s">
        <v>45</v>
      </c>
      <c r="F2319" t="s">
        <v>46</v>
      </c>
      <c r="G2319" t="s">
        <v>182</v>
      </c>
      <c r="H2319" t="s">
        <v>243</v>
      </c>
      <c r="J2319"/>
    </row>
    <row r="2320" spans="1:10" hidden="1" x14ac:dyDescent="0.25">
      <c r="A2320" s="20" t="s">
        <v>131</v>
      </c>
      <c r="B2320" t="s">
        <v>129</v>
      </c>
      <c r="C2320">
        <v>2020</v>
      </c>
      <c r="D2320" t="s">
        <v>58</v>
      </c>
      <c r="E2320" t="s">
        <v>45</v>
      </c>
      <c r="F2320" t="s">
        <v>46</v>
      </c>
      <c r="G2320" t="s">
        <v>253</v>
      </c>
      <c r="H2320" s="2" t="s">
        <v>266</v>
      </c>
      <c r="I2320" s="2"/>
      <c r="J2320"/>
    </row>
    <row r="2321" spans="1:10" hidden="1" x14ac:dyDescent="0.25">
      <c r="A2321" s="20" t="s">
        <v>131</v>
      </c>
      <c r="B2321" t="s">
        <v>129</v>
      </c>
      <c r="C2321">
        <v>2020</v>
      </c>
      <c r="D2321" t="s">
        <v>58</v>
      </c>
      <c r="E2321" t="s">
        <v>45</v>
      </c>
      <c r="F2321" t="s">
        <v>46</v>
      </c>
      <c r="G2321" t="s">
        <v>221</v>
      </c>
      <c r="H2321" s="2" t="s">
        <v>245</v>
      </c>
      <c r="I2321" s="2"/>
      <c r="J2321"/>
    </row>
    <row r="2322" spans="1:10" hidden="1" x14ac:dyDescent="0.25">
      <c r="A2322" s="20" t="s">
        <v>131</v>
      </c>
      <c r="B2322" t="s">
        <v>129</v>
      </c>
      <c r="C2322">
        <v>2020</v>
      </c>
      <c r="D2322" t="s">
        <v>58</v>
      </c>
      <c r="E2322" t="s">
        <v>45</v>
      </c>
      <c r="F2322" t="s">
        <v>46</v>
      </c>
      <c r="G2322" t="s">
        <v>272</v>
      </c>
      <c r="H2322" s="2" t="s">
        <v>273</v>
      </c>
      <c r="I2322" s="2"/>
      <c r="J2322"/>
    </row>
    <row r="2323" spans="1:10" hidden="1" x14ac:dyDescent="0.25">
      <c r="A2323" s="20" t="s">
        <v>131</v>
      </c>
      <c r="B2323" t="s">
        <v>129</v>
      </c>
      <c r="C2323">
        <v>2020</v>
      </c>
      <c r="D2323" t="s">
        <v>58</v>
      </c>
      <c r="E2323" t="s">
        <v>45</v>
      </c>
      <c r="F2323" t="s">
        <v>46</v>
      </c>
      <c r="G2323" t="s">
        <v>49</v>
      </c>
      <c r="H2323" s="2" t="s">
        <v>246</v>
      </c>
      <c r="I2323" s="2"/>
      <c r="J2323"/>
    </row>
    <row r="2324" spans="1:10" hidden="1" x14ac:dyDescent="0.25">
      <c r="A2324" s="20" t="s">
        <v>131</v>
      </c>
      <c r="B2324" t="s">
        <v>129</v>
      </c>
      <c r="C2324">
        <v>2020</v>
      </c>
      <c r="D2324" t="s">
        <v>58</v>
      </c>
      <c r="E2324" t="s">
        <v>45</v>
      </c>
      <c r="F2324" t="s">
        <v>46</v>
      </c>
      <c r="G2324" t="s">
        <v>49</v>
      </c>
      <c r="H2324" s="2" t="s">
        <v>247</v>
      </c>
      <c r="I2324" s="2"/>
      <c r="J2324"/>
    </row>
    <row r="2325" spans="1:10" hidden="1" x14ac:dyDescent="0.25">
      <c r="A2325" s="20" t="s">
        <v>131</v>
      </c>
      <c r="B2325" t="s">
        <v>129</v>
      </c>
      <c r="C2325">
        <v>2020</v>
      </c>
      <c r="D2325" t="s">
        <v>58</v>
      </c>
      <c r="E2325" t="s">
        <v>45</v>
      </c>
      <c r="F2325" t="s">
        <v>46</v>
      </c>
      <c r="G2325" t="s">
        <v>49</v>
      </c>
      <c r="H2325" s="2" t="s">
        <v>248</v>
      </c>
      <c r="I2325" s="2"/>
      <c r="J2325"/>
    </row>
    <row r="2326" spans="1:10" hidden="1" x14ac:dyDescent="0.25">
      <c r="A2326" s="20" t="s">
        <v>131</v>
      </c>
      <c r="B2326" t="s">
        <v>129</v>
      </c>
      <c r="C2326">
        <v>2020</v>
      </c>
      <c r="D2326" t="s">
        <v>58</v>
      </c>
      <c r="E2326" t="s">
        <v>45</v>
      </c>
      <c r="F2326" t="s">
        <v>46</v>
      </c>
      <c r="G2326" t="s">
        <v>49</v>
      </c>
      <c r="H2326" s="2" t="s">
        <v>249</v>
      </c>
      <c r="I2326" s="2"/>
      <c r="J2326"/>
    </row>
    <row r="2327" spans="1:10" hidden="1" x14ac:dyDescent="0.25">
      <c r="A2327" s="20" t="s">
        <v>131</v>
      </c>
      <c r="B2327" t="s">
        <v>129</v>
      </c>
      <c r="C2327">
        <v>2020</v>
      </c>
      <c r="D2327" t="s">
        <v>58</v>
      </c>
      <c r="E2327" t="s">
        <v>45</v>
      </c>
      <c r="F2327" t="s">
        <v>46</v>
      </c>
      <c r="G2327" t="s">
        <v>49</v>
      </c>
      <c r="H2327" s="2" t="s">
        <v>250</v>
      </c>
      <c r="I2327" s="2"/>
      <c r="J2327"/>
    </row>
    <row r="2328" spans="1:10" hidden="1" x14ac:dyDescent="0.25">
      <c r="A2328" s="20" t="s">
        <v>131</v>
      </c>
      <c r="B2328" t="s">
        <v>129</v>
      </c>
      <c r="C2328">
        <v>2020</v>
      </c>
      <c r="D2328" t="s">
        <v>58</v>
      </c>
      <c r="E2328" t="s">
        <v>45</v>
      </c>
      <c r="F2328" t="s">
        <v>46</v>
      </c>
      <c r="G2328" t="s">
        <v>49</v>
      </c>
      <c r="H2328" s="2" t="s">
        <v>251</v>
      </c>
      <c r="I2328" s="2"/>
      <c r="J2328"/>
    </row>
    <row r="2329" spans="1:10" hidden="1" x14ac:dyDescent="0.25">
      <c r="A2329" s="20" t="s">
        <v>131</v>
      </c>
      <c r="B2329" t="s">
        <v>129</v>
      </c>
      <c r="C2329">
        <v>2020</v>
      </c>
      <c r="D2329" t="s">
        <v>58</v>
      </c>
      <c r="E2329" t="s">
        <v>45</v>
      </c>
      <c r="F2329" t="s">
        <v>46</v>
      </c>
      <c r="G2329" t="s">
        <v>49</v>
      </c>
      <c r="H2329" s="2" t="s">
        <v>252</v>
      </c>
      <c r="I2329" s="2"/>
      <c r="J2329"/>
    </row>
    <row r="2330" spans="1:10" hidden="1" x14ac:dyDescent="0.25">
      <c r="A2330" s="20" t="s">
        <v>131</v>
      </c>
      <c r="B2330" t="s">
        <v>129</v>
      </c>
      <c r="C2330">
        <v>2020</v>
      </c>
      <c r="D2330" t="s">
        <v>58</v>
      </c>
      <c r="E2330" t="s">
        <v>45</v>
      </c>
      <c r="F2330" t="s">
        <v>50</v>
      </c>
      <c r="G2330" t="s">
        <v>56</v>
      </c>
      <c r="H2330" t="s">
        <v>124</v>
      </c>
      <c r="J2330" s="22">
        <v>48440</v>
      </c>
    </row>
    <row r="2331" spans="1:10" hidden="1" x14ac:dyDescent="0.25">
      <c r="A2331" s="20" t="s">
        <v>131</v>
      </c>
      <c r="B2331" t="s">
        <v>129</v>
      </c>
      <c r="C2331">
        <v>2020</v>
      </c>
      <c r="D2331" t="s">
        <v>58</v>
      </c>
      <c r="E2331" t="s">
        <v>45</v>
      </c>
      <c r="F2331" t="s">
        <v>50</v>
      </c>
      <c r="G2331" t="s">
        <v>56</v>
      </c>
      <c r="H2331" t="s">
        <v>98</v>
      </c>
      <c r="J2331" s="22">
        <v>58894.1</v>
      </c>
    </row>
    <row r="2332" spans="1:10" hidden="1" x14ac:dyDescent="0.25">
      <c r="A2332" s="20" t="s">
        <v>131</v>
      </c>
      <c r="B2332" t="s">
        <v>129</v>
      </c>
      <c r="C2332">
        <v>2020</v>
      </c>
      <c r="D2332" t="s">
        <v>58</v>
      </c>
      <c r="E2332" t="s">
        <v>45</v>
      </c>
      <c r="F2332" t="s">
        <v>50</v>
      </c>
      <c r="G2332" t="s">
        <v>56</v>
      </c>
      <c r="H2332" t="s">
        <v>265</v>
      </c>
      <c r="J2332"/>
    </row>
    <row r="2333" spans="1:10" hidden="1" x14ac:dyDescent="0.25">
      <c r="A2333" s="20" t="s">
        <v>131</v>
      </c>
      <c r="B2333" t="s">
        <v>129</v>
      </c>
      <c r="C2333">
        <v>2020</v>
      </c>
      <c r="D2333" t="s">
        <v>58</v>
      </c>
      <c r="E2333" t="s">
        <v>45</v>
      </c>
      <c r="F2333" t="s">
        <v>50</v>
      </c>
      <c r="G2333" t="s">
        <v>56</v>
      </c>
      <c r="H2333" t="s">
        <v>193</v>
      </c>
      <c r="J2333" s="22">
        <v>60837.08</v>
      </c>
    </row>
    <row r="2334" spans="1:10" hidden="1" x14ac:dyDescent="0.25">
      <c r="A2334" s="20" t="s">
        <v>131</v>
      </c>
      <c r="B2334" t="s">
        <v>129</v>
      </c>
      <c r="C2334">
        <v>2020</v>
      </c>
      <c r="D2334" t="s">
        <v>58</v>
      </c>
      <c r="E2334" t="s">
        <v>45</v>
      </c>
      <c r="F2334" t="s">
        <v>50</v>
      </c>
      <c r="G2334" t="s">
        <v>101</v>
      </c>
      <c r="H2334" t="s">
        <v>99</v>
      </c>
      <c r="J2334" s="22">
        <v>68920.070000000007</v>
      </c>
    </row>
    <row r="2335" spans="1:10" hidden="1" x14ac:dyDescent="0.25">
      <c r="A2335" s="20" t="s">
        <v>131</v>
      </c>
      <c r="B2335" t="s">
        <v>129</v>
      </c>
      <c r="C2335">
        <v>2020</v>
      </c>
      <c r="D2335" t="s">
        <v>58</v>
      </c>
      <c r="E2335" t="s">
        <v>45</v>
      </c>
      <c r="F2335" t="s">
        <v>50</v>
      </c>
      <c r="G2335" t="s">
        <v>101</v>
      </c>
      <c r="H2335" s="2" t="s">
        <v>255</v>
      </c>
      <c r="I2335" s="2"/>
      <c r="J2335" s="22">
        <v>3576</v>
      </c>
    </row>
    <row r="2336" spans="1:10" hidden="1" x14ac:dyDescent="0.25">
      <c r="A2336" s="20" t="s">
        <v>131</v>
      </c>
      <c r="B2336" t="s">
        <v>129</v>
      </c>
      <c r="C2336">
        <v>2020</v>
      </c>
      <c r="D2336" t="s">
        <v>58</v>
      </c>
      <c r="E2336" t="s">
        <v>45</v>
      </c>
      <c r="F2336" t="s">
        <v>50</v>
      </c>
      <c r="G2336" t="s">
        <v>101</v>
      </c>
      <c r="H2336" s="2" t="s">
        <v>254</v>
      </c>
      <c r="I2336" s="2"/>
      <c r="J2336"/>
    </row>
    <row r="2337" spans="1:10" hidden="1" x14ac:dyDescent="0.25">
      <c r="A2337" s="20" t="s">
        <v>131</v>
      </c>
      <c r="B2337" t="s">
        <v>129</v>
      </c>
      <c r="C2337">
        <v>2020</v>
      </c>
      <c r="D2337" t="s">
        <v>58</v>
      </c>
      <c r="E2337" t="s">
        <v>45</v>
      </c>
      <c r="F2337" t="s">
        <v>50</v>
      </c>
      <c r="G2337" t="s">
        <v>101</v>
      </c>
      <c r="H2337" s="2" t="s">
        <v>236</v>
      </c>
      <c r="I2337" s="2"/>
      <c r="J2337"/>
    </row>
    <row r="2338" spans="1:10" hidden="1" x14ac:dyDescent="0.25">
      <c r="A2338" s="20" t="s">
        <v>131</v>
      </c>
      <c r="B2338" t="s">
        <v>129</v>
      </c>
      <c r="C2338">
        <v>2020</v>
      </c>
      <c r="D2338" t="s">
        <v>58</v>
      </c>
      <c r="E2338" t="s">
        <v>45</v>
      </c>
      <c r="F2338" t="s">
        <v>50</v>
      </c>
      <c r="G2338" t="s">
        <v>101</v>
      </c>
      <c r="H2338" t="s">
        <v>30</v>
      </c>
      <c r="J2338" s="22">
        <v>-547081.87</v>
      </c>
    </row>
    <row r="2339" spans="1:10" hidden="1" x14ac:dyDescent="0.25">
      <c r="A2339" s="20" t="s">
        <v>131</v>
      </c>
      <c r="B2339" t="s">
        <v>129</v>
      </c>
      <c r="C2339">
        <v>2020</v>
      </c>
      <c r="D2339" t="s">
        <v>58</v>
      </c>
      <c r="E2339" t="s">
        <v>112</v>
      </c>
      <c r="F2339" t="s">
        <v>117</v>
      </c>
      <c r="G2339" t="s">
        <v>53</v>
      </c>
      <c r="H2339" s="2" t="s">
        <v>256</v>
      </c>
      <c r="I2339" s="2"/>
      <c r="J2339"/>
    </row>
    <row r="2340" spans="1:10" hidden="1" x14ac:dyDescent="0.25">
      <c r="A2340" s="20" t="s">
        <v>131</v>
      </c>
      <c r="B2340" t="s">
        <v>129</v>
      </c>
      <c r="C2340">
        <v>2020</v>
      </c>
      <c r="D2340" t="s">
        <v>58</v>
      </c>
      <c r="E2340" t="s">
        <v>112</v>
      </c>
      <c r="F2340" t="s">
        <v>117</v>
      </c>
      <c r="G2340" t="s">
        <v>53</v>
      </c>
      <c r="H2340" s="2" t="s">
        <v>257</v>
      </c>
      <c r="I2340" s="2"/>
      <c r="J2340" s="22">
        <v>4541812</v>
      </c>
    </row>
    <row r="2341" spans="1:10" hidden="1" x14ac:dyDescent="0.25">
      <c r="A2341" s="20" t="s">
        <v>131</v>
      </c>
      <c r="B2341" t="s">
        <v>129</v>
      </c>
      <c r="C2341">
        <v>2020</v>
      </c>
      <c r="D2341" t="s">
        <v>58</v>
      </c>
      <c r="E2341" t="s">
        <v>112</v>
      </c>
      <c r="F2341" t="s">
        <v>117</v>
      </c>
      <c r="G2341" t="s">
        <v>53</v>
      </c>
      <c r="H2341" s="2" t="s">
        <v>258</v>
      </c>
      <c r="I2341" s="2"/>
      <c r="J2341" s="3"/>
    </row>
    <row r="2342" spans="1:10" hidden="1" x14ac:dyDescent="0.25">
      <c r="A2342" s="20" t="s">
        <v>131</v>
      </c>
      <c r="B2342" t="s">
        <v>129</v>
      </c>
      <c r="C2342">
        <v>2020</v>
      </c>
      <c r="D2342" t="s">
        <v>58</v>
      </c>
      <c r="E2342" t="s">
        <v>112</v>
      </c>
      <c r="F2342" t="s">
        <v>117</v>
      </c>
      <c r="G2342" t="s">
        <v>53</v>
      </c>
      <c r="H2342" s="2" t="s">
        <v>259</v>
      </c>
      <c r="I2342" s="2"/>
      <c r="J2342" s="22">
        <v>54847</v>
      </c>
    </row>
    <row r="2343" spans="1:10" hidden="1" x14ac:dyDescent="0.25">
      <c r="A2343" s="20" t="s">
        <v>131</v>
      </c>
      <c r="B2343" t="s">
        <v>129</v>
      </c>
      <c r="C2343">
        <v>2020</v>
      </c>
      <c r="D2343" t="s">
        <v>58</v>
      </c>
      <c r="E2343" t="s">
        <v>112</v>
      </c>
      <c r="F2343" t="s">
        <v>117</v>
      </c>
      <c r="G2343" t="s">
        <v>53</v>
      </c>
      <c r="H2343" t="s">
        <v>180</v>
      </c>
      <c r="J2343" s="22">
        <v>1637400</v>
      </c>
    </row>
    <row r="2344" spans="1:10" hidden="1" x14ac:dyDescent="0.25">
      <c r="A2344" s="20" t="s">
        <v>131</v>
      </c>
      <c r="B2344" t="s">
        <v>129</v>
      </c>
      <c r="C2344">
        <v>2020</v>
      </c>
      <c r="D2344" t="s">
        <v>58</v>
      </c>
      <c r="E2344" t="s">
        <v>112</v>
      </c>
      <c r="F2344" t="s">
        <v>117</v>
      </c>
      <c r="G2344" t="s">
        <v>53</v>
      </c>
      <c r="H2344" s="2" t="s">
        <v>279</v>
      </c>
      <c r="I2344" s="2"/>
      <c r="J2344" s="22">
        <v>45000</v>
      </c>
    </row>
    <row r="2345" spans="1:10" hidden="1" x14ac:dyDescent="0.25">
      <c r="A2345" s="20" t="s">
        <v>131</v>
      </c>
      <c r="B2345" t="s">
        <v>129</v>
      </c>
      <c r="C2345">
        <v>2020</v>
      </c>
      <c r="D2345" t="s">
        <v>58</v>
      </c>
      <c r="E2345" t="s">
        <v>112</v>
      </c>
      <c r="F2345" t="s">
        <v>117</v>
      </c>
      <c r="G2345" t="s">
        <v>53</v>
      </c>
      <c r="H2345" t="s">
        <v>181</v>
      </c>
      <c r="J2345"/>
    </row>
    <row r="2346" spans="1:10" hidden="1" x14ac:dyDescent="0.25">
      <c r="A2346" s="57" t="s">
        <v>132</v>
      </c>
      <c r="B2346" t="s">
        <v>128</v>
      </c>
      <c r="C2346">
        <v>2021</v>
      </c>
      <c r="D2346" t="s">
        <v>58</v>
      </c>
      <c r="E2346" t="s">
        <v>52</v>
      </c>
      <c r="F2346" t="s">
        <v>142</v>
      </c>
      <c r="G2346" t="s">
        <v>301</v>
      </c>
      <c r="H2346" t="s">
        <v>210</v>
      </c>
      <c r="J2346" s="3">
        <v>23455828.670000002</v>
      </c>
    </row>
    <row r="2347" spans="1:10" hidden="1" x14ac:dyDescent="0.25">
      <c r="A2347" s="20" t="s">
        <v>132</v>
      </c>
      <c r="B2347" t="s">
        <v>128</v>
      </c>
      <c r="C2347">
        <v>2021</v>
      </c>
      <c r="D2347" t="s">
        <v>58</v>
      </c>
      <c r="E2347" t="s">
        <v>52</v>
      </c>
      <c r="F2347" t="s">
        <v>152</v>
      </c>
      <c r="G2347" t="s">
        <v>149</v>
      </c>
      <c r="H2347" t="s">
        <v>211</v>
      </c>
      <c r="J2347" s="3">
        <v>866</v>
      </c>
    </row>
    <row r="2348" spans="1:10" hidden="1" x14ac:dyDescent="0.25">
      <c r="A2348" s="20" t="s">
        <v>132</v>
      </c>
      <c r="B2348" t="s">
        <v>128</v>
      </c>
      <c r="C2348">
        <v>2021</v>
      </c>
      <c r="D2348" t="s">
        <v>58</v>
      </c>
      <c r="E2348" t="s">
        <v>52</v>
      </c>
      <c r="F2348" t="s">
        <v>152</v>
      </c>
      <c r="G2348" t="s">
        <v>213</v>
      </c>
      <c r="H2348" t="s">
        <v>214</v>
      </c>
      <c r="J2348"/>
    </row>
    <row r="2349" spans="1:10" hidden="1" x14ac:dyDescent="0.25">
      <c r="A2349" s="20" t="s">
        <v>132</v>
      </c>
      <c r="B2349" t="s">
        <v>128</v>
      </c>
      <c r="C2349">
        <v>2021</v>
      </c>
      <c r="D2349" t="s">
        <v>58</v>
      </c>
      <c r="E2349" t="s">
        <v>52</v>
      </c>
      <c r="F2349" t="s">
        <v>152</v>
      </c>
      <c r="G2349" t="s">
        <v>217</v>
      </c>
      <c r="H2349" t="s">
        <v>218</v>
      </c>
      <c r="J2349"/>
    </row>
    <row r="2350" spans="1:10" hidden="1" x14ac:dyDescent="0.25">
      <c r="A2350" s="20" t="s">
        <v>132</v>
      </c>
      <c r="B2350" t="s">
        <v>128</v>
      </c>
      <c r="C2350">
        <v>2021</v>
      </c>
      <c r="D2350" t="s">
        <v>58</v>
      </c>
      <c r="E2350" t="s">
        <v>52</v>
      </c>
      <c r="F2350" t="s">
        <v>142</v>
      </c>
      <c r="G2350" t="s">
        <v>300</v>
      </c>
      <c r="H2350" t="s">
        <v>224</v>
      </c>
      <c r="J2350"/>
    </row>
    <row r="2351" spans="1:10" hidden="1" x14ac:dyDescent="0.25">
      <c r="A2351" s="20" t="s">
        <v>132</v>
      </c>
      <c r="B2351" t="s">
        <v>128</v>
      </c>
      <c r="C2351">
        <v>2021</v>
      </c>
      <c r="D2351" t="s">
        <v>58</v>
      </c>
      <c r="E2351" t="s">
        <v>52</v>
      </c>
      <c r="F2351" t="s">
        <v>142</v>
      </c>
      <c r="H2351" t="s">
        <v>269</v>
      </c>
      <c r="J2351"/>
    </row>
    <row r="2352" spans="1:10" hidden="1" x14ac:dyDescent="0.25">
      <c r="A2352" s="20" t="s">
        <v>132</v>
      </c>
      <c r="B2352" t="s">
        <v>128</v>
      </c>
      <c r="C2352">
        <v>2021</v>
      </c>
      <c r="D2352" t="s">
        <v>58</v>
      </c>
      <c r="E2352" t="s">
        <v>52</v>
      </c>
      <c r="F2352" t="s">
        <v>142</v>
      </c>
      <c r="G2352" t="s">
        <v>270</v>
      </c>
      <c r="H2352" t="s">
        <v>271</v>
      </c>
      <c r="J2352" s="3">
        <v>110000</v>
      </c>
    </row>
    <row r="2353" spans="1:10" hidden="1" x14ac:dyDescent="0.25">
      <c r="A2353" s="20" t="s">
        <v>132</v>
      </c>
      <c r="B2353" t="s">
        <v>128</v>
      </c>
      <c r="C2353">
        <v>2021</v>
      </c>
      <c r="D2353" t="s">
        <v>58</v>
      </c>
      <c r="E2353" t="s">
        <v>45</v>
      </c>
      <c r="F2353" t="s">
        <v>46</v>
      </c>
      <c r="G2353" t="s">
        <v>54</v>
      </c>
      <c r="H2353" t="s">
        <v>11</v>
      </c>
      <c r="J2353" s="3">
        <v>2520000</v>
      </c>
    </row>
    <row r="2354" spans="1:10" hidden="1" x14ac:dyDescent="0.25">
      <c r="A2354" s="20" t="s">
        <v>132</v>
      </c>
      <c r="B2354" t="s">
        <v>128</v>
      </c>
      <c r="C2354">
        <v>2021</v>
      </c>
      <c r="D2354" t="s">
        <v>58</v>
      </c>
      <c r="E2354" t="s">
        <v>45</v>
      </c>
      <c r="F2354" t="s">
        <v>46</v>
      </c>
      <c r="G2354" t="s">
        <v>54</v>
      </c>
      <c r="H2354" t="s">
        <v>12</v>
      </c>
      <c r="J2354"/>
    </row>
    <row r="2355" spans="1:10" hidden="1" x14ac:dyDescent="0.25">
      <c r="A2355" s="20" t="s">
        <v>132</v>
      </c>
      <c r="B2355" t="s">
        <v>128</v>
      </c>
      <c r="C2355">
        <v>2021</v>
      </c>
      <c r="D2355" t="s">
        <v>58</v>
      </c>
      <c r="E2355" t="s">
        <v>45</v>
      </c>
      <c r="F2355" t="s">
        <v>46</v>
      </c>
      <c r="G2355" t="s">
        <v>54</v>
      </c>
      <c r="H2355" t="s">
        <v>13</v>
      </c>
      <c r="J2355" s="3">
        <v>210000</v>
      </c>
    </row>
    <row r="2356" spans="1:10" hidden="1" x14ac:dyDescent="0.25">
      <c r="A2356" s="20" t="s">
        <v>132</v>
      </c>
      <c r="B2356" t="s">
        <v>128</v>
      </c>
      <c r="C2356">
        <v>2021</v>
      </c>
      <c r="D2356" t="s">
        <v>58</v>
      </c>
      <c r="E2356" t="s">
        <v>45</v>
      </c>
      <c r="F2356" t="s">
        <v>46</v>
      </c>
      <c r="G2356" t="s">
        <v>54</v>
      </c>
      <c r="H2356" t="s">
        <v>14</v>
      </c>
      <c r="J2356" s="3">
        <v>25200</v>
      </c>
    </row>
    <row r="2357" spans="1:10" hidden="1" x14ac:dyDescent="0.25">
      <c r="A2357" s="20" t="s">
        <v>132</v>
      </c>
      <c r="B2357" t="s">
        <v>128</v>
      </c>
      <c r="C2357">
        <v>2021</v>
      </c>
      <c r="D2357" t="s">
        <v>58</v>
      </c>
      <c r="E2357" t="s">
        <v>45</v>
      </c>
      <c r="F2357" t="s">
        <v>46</v>
      </c>
      <c r="G2357" t="s">
        <v>54</v>
      </c>
      <c r="H2357" t="s">
        <v>15</v>
      </c>
      <c r="J2357" s="3">
        <v>210000</v>
      </c>
    </row>
    <row r="2358" spans="1:10" hidden="1" x14ac:dyDescent="0.25">
      <c r="A2358" s="20" t="s">
        <v>132</v>
      </c>
      <c r="B2358" t="s">
        <v>128</v>
      </c>
      <c r="C2358">
        <v>2021</v>
      </c>
      <c r="D2358" t="s">
        <v>58</v>
      </c>
      <c r="E2358" t="s">
        <v>45</v>
      </c>
      <c r="F2358" t="s">
        <v>46</v>
      </c>
      <c r="G2358" t="s">
        <v>54</v>
      </c>
      <c r="H2358" t="s">
        <v>16</v>
      </c>
      <c r="J2358" s="3">
        <v>105000</v>
      </c>
    </row>
    <row r="2359" spans="1:10" hidden="1" x14ac:dyDescent="0.25">
      <c r="A2359" s="20" t="s">
        <v>132</v>
      </c>
      <c r="B2359" t="s">
        <v>128</v>
      </c>
      <c r="C2359">
        <v>2021</v>
      </c>
      <c r="D2359" t="s">
        <v>58</v>
      </c>
      <c r="E2359" t="s">
        <v>45</v>
      </c>
      <c r="F2359" t="s">
        <v>46</v>
      </c>
      <c r="G2359" t="s">
        <v>54</v>
      </c>
      <c r="H2359" t="s">
        <v>17</v>
      </c>
      <c r="J2359" s="3">
        <v>1680000</v>
      </c>
    </row>
    <row r="2360" spans="1:10" hidden="1" x14ac:dyDescent="0.25">
      <c r="A2360" s="20" t="s">
        <v>132</v>
      </c>
      <c r="B2360" t="s">
        <v>128</v>
      </c>
      <c r="C2360">
        <v>2021</v>
      </c>
      <c r="D2360" t="s">
        <v>58</v>
      </c>
      <c r="E2360" t="s">
        <v>45</v>
      </c>
      <c r="F2360" t="s">
        <v>46</v>
      </c>
      <c r="G2360" t="s">
        <v>54</v>
      </c>
      <c r="H2360" t="s">
        <v>195</v>
      </c>
      <c r="J2360"/>
    </row>
    <row r="2361" spans="1:10" hidden="1" x14ac:dyDescent="0.25">
      <c r="A2361" s="20" t="s">
        <v>132</v>
      </c>
      <c r="B2361" t="s">
        <v>128</v>
      </c>
      <c r="C2361">
        <v>2021</v>
      </c>
      <c r="D2361" t="s">
        <v>58</v>
      </c>
      <c r="E2361" t="s">
        <v>45</v>
      </c>
      <c r="F2361" t="s">
        <v>46</v>
      </c>
      <c r="G2361" t="s">
        <v>54</v>
      </c>
      <c r="H2361" t="s">
        <v>18</v>
      </c>
      <c r="J2361" s="3">
        <v>13154</v>
      </c>
    </row>
    <row r="2362" spans="1:10" hidden="1" x14ac:dyDescent="0.25">
      <c r="A2362" s="20" t="s">
        <v>132</v>
      </c>
      <c r="B2362" t="s">
        <v>128</v>
      </c>
      <c r="C2362">
        <v>2021</v>
      </c>
      <c r="D2362" t="s">
        <v>58</v>
      </c>
      <c r="E2362" t="s">
        <v>45</v>
      </c>
      <c r="F2362" t="s">
        <v>46</v>
      </c>
      <c r="G2362" t="s">
        <v>54</v>
      </c>
      <c r="H2362" t="s">
        <v>19</v>
      </c>
      <c r="J2362" s="3">
        <v>302400</v>
      </c>
    </row>
    <row r="2363" spans="1:10" hidden="1" x14ac:dyDescent="0.25">
      <c r="A2363" s="20" t="s">
        <v>132</v>
      </c>
      <c r="B2363" t="s">
        <v>128</v>
      </c>
      <c r="C2363">
        <v>2021</v>
      </c>
      <c r="D2363" t="s">
        <v>58</v>
      </c>
      <c r="E2363" t="s">
        <v>45</v>
      </c>
      <c r="F2363" t="s">
        <v>46</v>
      </c>
      <c r="G2363" t="s">
        <v>54</v>
      </c>
      <c r="H2363" t="s">
        <v>20</v>
      </c>
      <c r="J2363" s="3">
        <v>100800</v>
      </c>
    </row>
    <row r="2364" spans="1:10" hidden="1" x14ac:dyDescent="0.25">
      <c r="A2364" s="20" t="s">
        <v>132</v>
      </c>
      <c r="B2364" t="s">
        <v>128</v>
      </c>
      <c r="C2364">
        <v>2021</v>
      </c>
      <c r="D2364" t="s">
        <v>58</v>
      </c>
      <c r="E2364" t="s">
        <v>45</v>
      </c>
      <c r="F2364" t="s">
        <v>46</v>
      </c>
      <c r="G2364" t="s">
        <v>54</v>
      </c>
      <c r="H2364" s="2" t="s">
        <v>294</v>
      </c>
      <c r="I2364" s="2"/>
      <c r="J2364" s="3">
        <v>8000</v>
      </c>
    </row>
    <row r="2365" spans="1:10" hidden="1" x14ac:dyDescent="0.25">
      <c r="A2365" s="20" t="s">
        <v>132</v>
      </c>
      <c r="B2365" t="s">
        <v>128</v>
      </c>
      <c r="C2365">
        <v>2021</v>
      </c>
      <c r="D2365" t="s">
        <v>58</v>
      </c>
      <c r="E2365" t="s">
        <v>45</v>
      </c>
      <c r="F2365" t="s">
        <v>46</v>
      </c>
      <c r="G2365" t="s">
        <v>118</v>
      </c>
      <c r="H2365" s="2" t="s">
        <v>295</v>
      </c>
      <c r="I2365" s="2"/>
      <c r="J2365" s="3">
        <v>438902</v>
      </c>
    </row>
    <row r="2366" spans="1:10" hidden="1" x14ac:dyDescent="0.25">
      <c r="A2366" s="20" t="s">
        <v>132</v>
      </c>
      <c r="B2366" t="s">
        <v>128</v>
      </c>
      <c r="C2366">
        <v>2021</v>
      </c>
      <c r="D2366" t="s">
        <v>58</v>
      </c>
      <c r="E2366" t="s">
        <v>45</v>
      </c>
      <c r="F2366" t="s">
        <v>46</v>
      </c>
      <c r="G2366" t="s">
        <v>118</v>
      </c>
      <c r="H2366" t="s">
        <v>119</v>
      </c>
      <c r="J2366"/>
    </row>
    <row r="2367" spans="1:10" hidden="1" x14ac:dyDescent="0.25">
      <c r="A2367" s="20" t="s">
        <v>132</v>
      </c>
      <c r="B2367" t="s">
        <v>128</v>
      </c>
      <c r="C2367">
        <v>2021</v>
      </c>
      <c r="D2367" t="s">
        <v>58</v>
      </c>
      <c r="E2367" t="s">
        <v>45</v>
      </c>
      <c r="F2367" t="s">
        <v>46</v>
      </c>
      <c r="G2367" t="s">
        <v>118</v>
      </c>
      <c r="H2367" t="s">
        <v>283</v>
      </c>
      <c r="J2367"/>
    </row>
    <row r="2368" spans="1:10" hidden="1" x14ac:dyDescent="0.25">
      <c r="A2368" s="20" t="s">
        <v>132</v>
      </c>
      <c r="B2368" t="s">
        <v>128</v>
      </c>
      <c r="C2368">
        <v>2021</v>
      </c>
      <c r="D2368" t="s">
        <v>58</v>
      </c>
      <c r="E2368" t="s">
        <v>45</v>
      </c>
      <c r="F2368" t="s">
        <v>46</v>
      </c>
      <c r="G2368" t="s">
        <v>109</v>
      </c>
      <c r="H2368" t="s">
        <v>219</v>
      </c>
      <c r="J2368"/>
    </row>
    <row r="2369" spans="1:10" hidden="1" x14ac:dyDescent="0.25">
      <c r="A2369" s="20" t="s">
        <v>132</v>
      </c>
      <c r="B2369" t="s">
        <v>128</v>
      </c>
      <c r="C2369">
        <v>2021</v>
      </c>
      <c r="D2369" t="s">
        <v>58</v>
      </c>
      <c r="E2369" t="s">
        <v>45</v>
      </c>
      <c r="F2369" t="s">
        <v>46</v>
      </c>
      <c r="G2369" t="s">
        <v>109</v>
      </c>
      <c r="H2369" s="2" t="s">
        <v>267</v>
      </c>
      <c r="I2369" s="2"/>
      <c r="J2369"/>
    </row>
    <row r="2370" spans="1:10" hidden="1" x14ac:dyDescent="0.25">
      <c r="A2370" s="20" t="s">
        <v>132</v>
      </c>
      <c r="B2370" t="s">
        <v>128</v>
      </c>
      <c r="C2370">
        <v>2021</v>
      </c>
      <c r="D2370" t="s">
        <v>58</v>
      </c>
      <c r="E2370" t="s">
        <v>45</v>
      </c>
      <c r="F2370" t="s">
        <v>46</v>
      </c>
      <c r="G2370" t="s">
        <v>109</v>
      </c>
      <c r="H2370" t="s">
        <v>220</v>
      </c>
      <c r="J2370"/>
    </row>
    <row r="2371" spans="1:10" hidden="1" x14ac:dyDescent="0.25">
      <c r="A2371" s="20" t="s">
        <v>132</v>
      </c>
      <c r="B2371" t="s">
        <v>128</v>
      </c>
      <c r="C2371">
        <v>2021</v>
      </c>
      <c r="D2371" t="s">
        <v>58</v>
      </c>
      <c r="E2371" t="s">
        <v>45</v>
      </c>
      <c r="F2371" t="s">
        <v>46</v>
      </c>
      <c r="G2371" t="s">
        <v>109</v>
      </c>
      <c r="H2371" t="s">
        <v>260</v>
      </c>
      <c r="J2371"/>
    </row>
    <row r="2372" spans="1:10" hidden="1" x14ac:dyDescent="0.25">
      <c r="A2372" s="20" t="s">
        <v>132</v>
      </c>
      <c r="B2372" t="s">
        <v>128</v>
      </c>
      <c r="C2372">
        <v>2021</v>
      </c>
      <c r="D2372" t="s">
        <v>58</v>
      </c>
      <c r="E2372" t="s">
        <v>45</v>
      </c>
      <c r="F2372" t="s">
        <v>46</v>
      </c>
      <c r="G2372" t="s">
        <v>55</v>
      </c>
      <c r="H2372" t="s">
        <v>22</v>
      </c>
      <c r="J2372" s="3">
        <v>800000</v>
      </c>
    </row>
    <row r="2373" spans="1:10" hidden="1" x14ac:dyDescent="0.25">
      <c r="A2373" s="20" t="s">
        <v>132</v>
      </c>
      <c r="B2373" t="s">
        <v>128</v>
      </c>
      <c r="C2373">
        <v>2021</v>
      </c>
      <c r="D2373" t="s">
        <v>58</v>
      </c>
      <c r="E2373" t="s">
        <v>45</v>
      </c>
      <c r="F2373" t="s">
        <v>46</v>
      </c>
      <c r="G2373" t="s">
        <v>47</v>
      </c>
      <c r="H2373" t="s">
        <v>238</v>
      </c>
      <c r="J2373"/>
    </row>
    <row r="2374" spans="1:10" hidden="1" x14ac:dyDescent="0.25">
      <c r="A2374" s="20" t="s">
        <v>132</v>
      </c>
      <c r="B2374" t="s">
        <v>128</v>
      </c>
      <c r="C2374">
        <v>2021</v>
      </c>
      <c r="D2374" t="s">
        <v>58</v>
      </c>
      <c r="E2374" t="s">
        <v>45</v>
      </c>
      <c r="F2374" t="s">
        <v>46</v>
      </c>
      <c r="G2374" t="s">
        <v>47</v>
      </c>
      <c r="H2374" t="s">
        <v>239</v>
      </c>
      <c r="J2374" s="3">
        <v>1291248</v>
      </c>
    </row>
    <row r="2375" spans="1:10" hidden="1" x14ac:dyDescent="0.25">
      <c r="A2375" s="20" t="s">
        <v>132</v>
      </c>
      <c r="B2375" t="s">
        <v>128</v>
      </c>
      <c r="C2375">
        <v>2021</v>
      </c>
      <c r="D2375" t="s">
        <v>58</v>
      </c>
      <c r="E2375" t="s">
        <v>45</v>
      </c>
      <c r="F2375" t="s">
        <v>46</v>
      </c>
      <c r="G2375" t="s">
        <v>47</v>
      </c>
      <c r="H2375" t="s">
        <v>243</v>
      </c>
      <c r="J2375"/>
    </row>
    <row r="2376" spans="1:10" hidden="1" x14ac:dyDescent="0.25">
      <c r="A2376" s="20" t="s">
        <v>132</v>
      </c>
      <c r="B2376" t="s">
        <v>128</v>
      </c>
      <c r="C2376">
        <v>2021</v>
      </c>
      <c r="D2376" t="s">
        <v>58</v>
      </c>
      <c r="E2376" t="s">
        <v>45</v>
      </c>
      <c r="F2376" t="s">
        <v>46</v>
      </c>
      <c r="G2376" t="s">
        <v>47</v>
      </c>
      <c r="H2376" s="2" t="s">
        <v>276</v>
      </c>
      <c r="I2376" s="2"/>
      <c r="J2376"/>
    </row>
    <row r="2377" spans="1:10" hidden="1" x14ac:dyDescent="0.25">
      <c r="A2377" s="20" t="s">
        <v>132</v>
      </c>
      <c r="B2377" t="s">
        <v>128</v>
      </c>
      <c r="C2377">
        <v>2021</v>
      </c>
      <c r="D2377" t="s">
        <v>58</v>
      </c>
      <c r="E2377" t="s">
        <v>45</v>
      </c>
      <c r="F2377" t="s">
        <v>46</v>
      </c>
      <c r="G2377" t="s">
        <v>47</v>
      </c>
      <c r="H2377" s="2" t="s">
        <v>277</v>
      </c>
      <c r="I2377" s="2"/>
      <c r="J2377"/>
    </row>
    <row r="2378" spans="1:10" hidden="1" x14ac:dyDescent="0.25">
      <c r="A2378" s="20" t="s">
        <v>132</v>
      </c>
      <c r="B2378" t="s">
        <v>128</v>
      </c>
      <c r="C2378">
        <v>2021</v>
      </c>
      <c r="D2378" t="s">
        <v>58</v>
      </c>
      <c r="E2378" t="s">
        <v>45</v>
      </c>
      <c r="F2378" t="s">
        <v>46</v>
      </c>
      <c r="G2378" t="s">
        <v>47</v>
      </c>
      <c r="H2378" s="2" t="s">
        <v>278</v>
      </c>
      <c r="I2378" s="2"/>
      <c r="J2378"/>
    </row>
    <row r="2379" spans="1:10" hidden="1" x14ac:dyDescent="0.25">
      <c r="A2379" s="20" t="s">
        <v>132</v>
      </c>
      <c r="B2379" t="s">
        <v>128</v>
      </c>
      <c r="C2379">
        <v>2021</v>
      </c>
      <c r="D2379" t="s">
        <v>58</v>
      </c>
      <c r="E2379" t="s">
        <v>45</v>
      </c>
      <c r="F2379" t="s">
        <v>46</v>
      </c>
      <c r="G2379" t="s">
        <v>182</v>
      </c>
      <c r="H2379" t="s">
        <v>240</v>
      </c>
      <c r="J2379"/>
    </row>
    <row r="2380" spans="1:10" hidden="1" x14ac:dyDescent="0.25">
      <c r="A2380" s="20" t="s">
        <v>132</v>
      </c>
      <c r="B2380" t="s">
        <v>128</v>
      </c>
      <c r="C2380">
        <v>2021</v>
      </c>
      <c r="D2380" t="s">
        <v>58</v>
      </c>
      <c r="E2380" t="s">
        <v>45</v>
      </c>
      <c r="F2380" t="s">
        <v>46</v>
      </c>
      <c r="G2380" t="s">
        <v>182</v>
      </c>
      <c r="H2380" t="s">
        <v>241</v>
      </c>
      <c r="J2380"/>
    </row>
    <row r="2381" spans="1:10" hidden="1" x14ac:dyDescent="0.25">
      <c r="A2381" s="20" t="s">
        <v>132</v>
      </c>
      <c r="B2381" t="s">
        <v>128</v>
      </c>
      <c r="C2381">
        <v>2021</v>
      </c>
      <c r="D2381" t="s">
        <v>58</v>
      </c>
      <c r="E2381" t="s">
        <v>45</v>
      </c>
      <c r="F2381" t="s">
        <v>46</v>
      </c>
      <c r="G2381" t="s">
        <v>182</v>
      </c>
      <c r="H2381" t="s">
        <v>242</v>
      </c>
      <c r="J2381"/>
    </row>
    <row r="2382" spans="1:10" hidden="1" x14ac:dyDescent="0.25">
      <c r="A2382" s="20" t="s">
        <v>132</v>
      </c>
      <c r="B2382" t="s">
        <v>128</v>
      </c>
      <c r="C2382">
        <v>2021</v>
      </c>
      <c r="D2382" t="s">
        <v>58</v>
      </c>
      <c r="E2382" t="s">
        <v>45</v>
      </c>
      <c r="F2382" t="s">
        <v>46</v>
      </c>
      <c r="G2382" t="s">
        <v>182</v>
      </c>
      <c r="H2382" t="s">
        <v>243</v>
      </c>
      <c r="J2382"/>
    </row>
    <row r="2383" spans="1:10" hidden="1" x14ac:dyDescent="0.25">
      <c r="A2383" s="20" t="s">
        <v>132</v>
      </c>
      <c r="B2383" t="s">
        <v>128</v>
      </c>
      <c r="C2383">
        <v>2021</v>
      </c>
      <c r="D2383" t="s">
        <v>58</v>
      </c>
      <c r="E2383" t="s">
        <v>45</v>
      </c>
      <c r="F2383" t="s">
        <v>46</v>
      </c>
      <c r="G2383" t="s">
        <v>253</v>
      </c>
      <c r="H2383" s="2" t="s">
        <v>266</v>
      </c>
      <c r="I2383" s="2"/>
      <c r="J2383"/>
    </row>
    <row r="2384" spans="1:10" hidden="1" x14ac:dyDescent="0.25">
      <c r="A2384" s="20" t="s">
        <v>132</v>
      </c>
      <c r="B2384" t="s">
        <v>128</v>
      </c>
      <c r="C2384">
        <v>2021</v>
      </c>
      <c r="D2384" t="s">
        <v>58</v>
      </c>
      <c r="E2384" t="s">
        <v>45</v>
      </c>
      <c r="F2384" t="s">
        <v>46</v>
      </c>
      <c r="G2384" t="s">
        <v>221</v>
      </c>
      <c r="H2384" s="2" t="s">
        <v>245</v>
      </c>
      <c r="I2384" s="2"/>
      <c r="J2384"/>
    </row>
    <row r="2385" spans="1:10" hidden="1" x14ac:dyDescent="0.25">
      <c r="A2385" s="20" t="s">
        <v>132</v>
      </c>
      <c r="B2385" t="s">
        <v>128</v>
      </c>
      <c r="C2385">
        <v>2021</v>
      </c>
      <c r="D2385" t="s">
        <v>58</v>
      </c>
      <c r="E2385" t="s">
        <v>45</v>
      </c>
      <c r="F2385" t="s">
        <v>46</v>
      </c>
      <c r="G2385" t="s">
        <v>272</v>
      </c>
      <c r="H2385" s="2" t="s">
        <v>273</v>
      </c>
      <c r="I2385" s="2"/>
      <c r="J2385"/>
    </row>
    <row r="2386" spans="1:10" hidden="1" x14ac:dyDescent="0.25">
      <c r="A2386" s="20" t="s">
        <v>132</v>
      </c>
      <c r="B2386" t="s">
        <v>128</v>
      </c>
      <c r="C2386">
        <v>2021</v>
      </c>
      <c r="D2386" t="s">
        <v>58</v>
      </c>
      <c r="E2386" t="s">
        <v>45</v>
      </c>
      <c r="F2386" t="s">
        <v>46</v>
      </c>
      <c r="G2386" t="s">
        <v>49</v>
      </c>
      <c r="H2386" s="2" t="s">
        <v>246</v>
      </c>
      <c r="I2386" s="2"/>
      <c r="J2386"/>
    </row>
    <row r="2387" spans="1:10" hidden="1" x14ac:dyDescent="0.25">
      <c r="A2387" s="20" t="s">
        <v>132</v>
      </c>
      <c r="B2387" t="s">
        <v>128</v>
      </c>
      <c r="C2387">
        <v>2021</v>
      </c>
      <c r="D2387" t="s">
        <v>58</v>
      </c>
      <c r="E2387" t="s">
        <v>45</v>
      </c>
      <c r="F2387" t="s">
        <v>46</v>
      </c>
      <c r="G2387" t="s">
        <v>49</v>
      </c>
      <c r="H2387" s="2" t="s">
        <v>247</v>
      </c>
      <c r="I2387" s="2"/>
      <c r="J2387" s="3">
        <v>18000</v>
      </c>
    </row>
    <row r="2388" spans="1:10" hidden="1" x14ac:dyDescent="0.25">
      <c r="A2388" s="20" t="s">
        <v>132</v>
      </c>
      <c r="B2388" t="s">
        <v>128</v>
      </c>
      <c r="C2388">
        <v>2021</v>
      </c>
      <c r="D2388" t="s">
        <v>58</v>
      </c>
      <c r="E2388" t="s">
        <v>45</v>
      </c>
      <c r="F2388" t="s">
        <v>46</v>
      </c>
      <c r="G2388" t="s">
        <v>49</v>
      </c>
      <c r="H2388" s="2" t="s">
        <v>248</v>
      </c>
      <c r="I2388" s="2"/>
      <c r="J2388" s="3">
        <v>33600</v>
      </c>
    </row>
    <row r="2389" spans="1:10" hidden="1" x14ac:dyDescent="0.25">
      <c r="A2389" s="20" t="s">
        <v>132</v>
      </c>
      <c r="B2389" t="s">
        <v>128</v>
      </c>
      <c r="C2389">
        <v>2021</v>
      </c>
      <c r="D2389" t="s">
        <v>58</v>
      </c>
      <c r="E2389" t="s">
        <v>45</v>
      </c>
      <c r="F2389" t="s">
        <v>46</v>
      </c>
      <c r="G2389" t="s">
        <v>49</v>
      </c>
      <c r="H2389" s="2" t="s">
        <v>249</v>
      </c>
      <c r="I2389" s="2"/>
      <c r="J2389"/>
    </row>
    <row r="2390" spans="1:10" hidden="1" x14ac:dyDescent="0.25">
      <c r="A2390" s="20" t="s">
        <v>132</v>
      </c>
      <c r="B2390" t="s">
        <v>128</v>
      </c>
      <c r="C2390">
        <v>2021</v>
      </c>
      <c r="D2390" t="s">
        <v>58</v>
      </c>
      <c r="E2390" t="s">
        <v>45</v>
      </c>
      <c r="F2390" t="s">
        <v>46</v>
      </c>
      <c r="G2390" t="s">
        <v>49</v>
      </c>
      <c r="H2390" s="2" t="s">
        <v>250</v>
      </c>
      <c r="I2390" s="2"/>
      <c r="J2390"/>
    </row>
    <row r="2391" spans="1:10" hidden="1" x14ac:dyDescent="0.25">
      <c r="A2391" s="20" t="s">
        <v>132</v>
      </c>
      <c r="B2391" t="s">
        <v>128</v>
      </c>
      <c r="C2391">
        <v>2021</v>
      </c>
      <c r="D2391" t="s">
        <v>58</v>
      </c>
      <c r="E2391" t="s">
        <v>45</v>
      </c>
      <c r="F2391" t="s">
        <v>46</v>
      </c>
      <c r="G2391" t="s">
        <v>49</v>
      </c>
      <c r="H2391" s="2" t="s">
        <v>251</v>
      </c>
      <c r="I2391" s="2"/>
      <c r="J2391"/>
    </row>
    <row r="2392" spans="1:10" hidden="1" x14ac:dyDescent="0.25">
      <c r="A2392" s="20" t="s">
        <v>132</v>
      </c>
      <c r="B2392" t="s">
        <v>128</v>
      </c>
      <c r="C2392">
        <v>2021</v>
      </c>
      <c r="D2392" t="s">
        <v>58</v>
      </c>
      <c r="E2392" t="s">
        <v>45</v>
      </c>
      <c r="F2392" t="s">
        <v>46</v>
      </c>
      <c r="G2392" t="s">
        <v>49</v>
      </c>
      <c r="H2392" s="2" t="s">
        <v>252</v>
      </c>
      <c r="I2392" s="2"/>
      <c r="J2392"/>
    </row>
    <row r="2393" spans="1:10" hidden="1" x14ac:dyDescent="0.25">
      <c r="A2393" s="20" t="s">
        <v>132</v>
      </c>
      <c r="B2393" t="s">
        <v>128</v>
      </c>
      <c r="C2393">
        <v>2021</v>
      </c>
      <c r="D2393" t="s">
        <v>58</v>
      </c>
      <c r="E2393" t="s">
        <v>45</v>
      </c>
      <c r="F2393" t="s">
        <v>50</v>
      </c>
      <c r="G2393" t="s">
        <v>56</v>
      </c>
      <c r="H2393" t="s">
        <v>124</v>
      </c>
      <c r="J2393" s="3">
        <v>48440</v>
      </c>
    </row>
    <row r="2394" spans="1:10" hidden="1" x14ac:dyDescent="0.25">
      <c r="A2394" s="20" t="s">
        <v>132</v>
      </c>
      <c r="B2394" t="s">
        <v>128</v>
      </c>
      <c r="C2394">
        <v>2021</v>
      </c>
      <c r="D2394" t="s">
        <v>58</v>
      </c>
      <c r="E2394" t="s">
        <v>45</v>
      </c>
      <c r="F2394" t="s">
        <v>50</v>
      </c>
      <c r="G2394" t="s">
        <v>56</v>
      </c>
      <c r="H2394" t="s">
        <v>98</v>
      </c>
      <c r="J2394" s="3">
        <v>79785.86</v>
      </c>
    </row>
    <row r="2395" spans="1:10" hidden="1" x14ac:dyDescent="0.25">
      <c r="A2395" s="20" t="s">
        <v>132</v>
      </c>
      <c r="B2395" t="s">
        <v>128</v>
      </c>
      <c r="C2395">
        <v>2021</v>
      </c>
      <c r="D2395" t="s">
        <v>58</v>
      </c>
      <c r="E2395" t="s">
        <v>45</v>
      </c>
      <c r="F2395" t="s">
        <v>50</v>
      </c>
      <c r="G2395" t="s">
        <v>56</v>
      </c>
      <c r="H2395" t="s">
        <v>265</v>
      </c>
      <c r="J2395"/>
    </row>
    <row r="2396" spans="1:10" hidden="1" x14ac:dyDescent="0.25">
      <c r="A2396" s="20" t="s">
        <v>132</v>
      </c>
      <c r="B2396" t="s">
        <v>128</v>
      </c>
      <c r="C2396">
        <v>2021</v>
      </c>
      <c r="D2396" t="s">
        <v>58</v>
      </c>
      <c r="E2396" t="s">
        <v>45</v>
      </c>
      <c r="F2396" t="s">
        <v>50</v>
      </c>
      <c r="G2396" t="s">
        <v>56</v>
      </c>
      <c r="H2396" t="s">
        <v>193</v>
      </c>
      <c r="J2396" s="3">
        <v>104795.14</v>
      </c>
    </row>
    <row r="2397" spans="1:10" hidden="1" x14ac:dyDescent="0.25">
      <c r="A2397" s="20" t="s">
        <v>132</v>
      </c>
      <c r="B2397" t="s">
        <v>128</v>
      </c>
      <c r="C2397">
        <v>2021</v>
      </c>
      <c r="D2397" t="s">
        <v>58</v>
      </c>
      <c r="E2397" t="s">
        <v>45</v>
      </c>
      <c r="F2397" t="s">
        <v>50</v>
      </c>
      <c r="G2397" t="s">
        <v>101</v>
      </c>
      <c r="H2397" t="s">
        <v>99</v>
      </c>
      <c r="J2397" s="3">
        <v>109716.83</v>
      </c>
    </row>
    <row r="2398" spans="1:10" hidden="1" x14ac:dyDescent="0.25">
      <c r="A2398" s="20" t="s">
        <v>132</v>
      </c>
      <c r="B2398" t="s">
        <v>128</v>
      </c>
      <c r="C2398">
        <v>2021</v>
      </c>
      <c r="D2398" t="s">
        <v>58</v>
      </c>
      <c r="E2398" t="s">
        <v>45</v>
      </c>
      <c r="F2398" t="s">
        <v>50</v>
      </c>
      <c r="G2398" t="s">
        <v>101</v>
      </c>
      <c r="H2398" s="2" t="s">
        <v>255</v>
      </c>
      <c r="I2398" s="2"/>
      <c r="J2398"/>
    </row>
    <row r="2399" spans="1:10" hidden="1" x14ac:dyDescent="0.25">
      <c r="A2399" s="20" t="s">
        <v>132</v>
      </c>
      <c r="B2399" t="s">
        <v>128</v>
      </c>
      <c r="C2399">
        <v>2021</v>
      </c>
      <c r="D2399" t="s">
        <v>58</v>
      </c>
      <c r="E2399" t="s">
        <v>45</v>
      </c>
      <c r="F2399" t="s">
        <v>50</v>
      </c>
      <c r="G2399" t="s">
        <v>101</v>
      </c>
      <c r="H2399" s="2" t="s">
        <v>254</v>
      </c>
      <c r="I2399" s="2"/>
      <c r="J2399"/>
    </row>
    <row r="2400" spans="1:10" hidden="1" x14ac:dyDescent="0.25">
      <c r="A2400" s="20" t="s">
        <v>132</v>
      </c>
      <c r="B2400" t="s">
        <v>128</v>
      </c>
      <c r="C2400">
        <v>2021</v>
      </c>
      <c r="D2400" t="s">
        <v>58</v>
      </c>
      <c r="E2400" t="s">
        <v>45</v>
      </c>
      <c r="F2400" t="s">
        <v>50</v>
      </c>
      <c r="G2400" t="s">
        <v>101</v>
      </c>
      <c r="H2400" s="2" t="s">
        <v>236</v>
      </c>
      <c r="I2400" s="2"/>
      <c r="J2400"/>
    </row>
    <row r="2401" spans="1:10" hidden="1" x14ac:dyDescent="0.25">
      <c r="A2401" s="20" t="s">
        <v>132</v>
      </c>
      <c r="B2401" t="s">
        <v>128</v>
      </c>
      <c r="C2401">
        <v>2021</v>
      </c>
      <c r="D2401" t="s">
        <v>58</v>
      </c>
      <c r="E2401" t="s">
        <v>45</v>
      </c>
      <c r="F2401" t="s">
        <v>50</v>
      </c>
      <c r="G2401" t="s">
        <v>101</v>
      </c>
      <c r="H2401" t="s">
        <v>30</v>
      </c>
      <c r="J2401" s="3">
        <v>847248.87</v>
      </c>
    </row>
    <row r="2402" spans="1:10" hidden="1" x14ac:dyDescent="0.25">
      <c r="A2402" s="20" t="s">
        <v>132</v>
      </c>
      <c r="B2402" t="s">
        <v>128</v>
      </c>
      <c r="C2402">
        <v>2021</v>
      </c>
      <c r="D2402" t="s">
        <v>58</v>
      </c>
      <c r="E2402" t="s">
        <v>45</v>
      </c>
      <c r="F2402" t="s">
        <v>287</v>
      </c>
      <c r="G2402" t="s">
        <v>287</v>
      </c>
      <c r="H2402" s="82" t="s">
        <v>288</v>
      </c>
      <c r="I2402" s="82"/>
      <c r="J2402"/>
    </row>
    <row r="2403" spans="1:10" hidden="1" x14ac:dyDescent="0.25">
      <c r="A2403" s="20" t="s">
        <v>132</v>
      </c>
      <c r="B2403" t="s">
        <v>128</v>
      </c>
      <c r="C2403">
        <v>2021</v>
      </c>
      <c r="D2403" t="s">
        <v>58</v>
      </c>
      <c r="E2403" t="s">
        <v>112</v>
      </c>
      <c r="F2403" t="s">
        <v>117</v>
      </c>
      <c r="G2403" t="s">
        <v>53</v>
      </c>
      <c r="H2403" s="2" t="s">
        <v>256</v>
      </c>
      <c r="I2403" s="2"/>
      <c r="J2403"/>
    </row>
    <row r="2404" spans="1:10" hidden="1" x14ac:dyDescent="0.25">
      <c r="A2404" s="20" t="s">
        <v>132</v>
      </c>
      <c r="B2404" t="s">
        <v>128</v>
      </c>
      <c r="C2404">
        <v>2021</v>
      </c>
      <c r="D2404" t="s">
        <v>58</v>
      </c>
      <c r="E2404" t="s">
        <v>112</v>
      </c>
      <c r="F2404" t="s">
        <v>117</v>
      </c>
      <c r="G2404" t="s">
        <v>53</v>
      </c>
      <c r="H2404" s="2" t="s">
        <v>257</v>
      </c>
      <c r="I2404" s="2"/>
      <c r="J2404" s="3">
        <v>1172709</v>
      </c>
    </row>
    <row r="2405" spans="1:10" hidden="1" x14ac:dyDescent="0.25">
      <c r="A2405" s="20" t="s">
        <v>132</v>
      </c>
      <c r="B2405" t="s">
        <v>128</v>
      </c>
      <c r="C2405">
        <v>2021</v>
      </c>
      <c r="D2405" t="s">
        <v>58</v>
      </c>
      <c r="E2405" t="s">
        <v>112</v>
      </c>
      <c r="F2405" t="s">
        <v>117</v>
      </c>
      <c r="G2405" t="s">
        <v>53</v>
      </c>
      <c r="H2405" s="2" t="s">
        <v>258</v>
      </c>
      <c r="I2405" s="2"/>
      <c r="J2405" s="3">
        <v>74000</v>
      </c>
    </row>
    <row r="2406" spans="1:10" hidden="1" x14ac:dyDescent="0.25">
      <c r="A2406" s="20" t="s">
        <v>132</v>
      </c>
      <c r="B2406" t="s">
        <v>128</v>
      </c>
      <c r="C2406">
        <v>2021</v>
      </c>
      <c r="D2406" t="s">
        <v>58</v>
      </c>
      <c r="E2406" t="s">
        <v>112</v>
      </c>
      <c r="F2406" t="s">
        <v>117</v>
      </c>
      <c r="G2406" t="s">
        <v>53</v>
      </c>
      <c r="H2406" s="2" t="s">
        <v>259</v>
      </c>
      <c r="I2406" s="2"/>
      <c r="J2406" s="3">
        <v>4749429</v>
      </c>
    </row>
    <row r="2407" spans="1:10" hidden="1" x14ac:dyDescent="0.25">
      <c r="A2407" s="20" t="s">
        <v>132</v>
      </c>
      <c r="B2407" t="s">
        <v>128</v>
      </c>
      <c r="C2407">
        <v>2021</v>
      </c>
      <c r="D2407" t="s">
        <v>58</v>
      </c>
      <c r="E2407" t="s">
        <v>112</v>
      </c>
      <c r="F2407" t="s">
        <v>117</v>
      </c>
      <c r="G2407" t="s">
        <v>318</v>
      </c>
      <c r="H2407" t="s">
        <v>180</v>
      </c>
      <c r="J2407" s="3">
        <v>1333000</v>
      </c>
    </row>
    <row r="2408" spans="1:10" hidden="1" x14ac:dyDescent="0.25">
      <c r="A2408" s="20" t="s">
        <v>132</v>
      </c>
      <c r="B2408" t="s">
        <v>128</v>
      </c>
      <c r="C2408">
        <v>2021</v>
      </c>
      <c r="D2408" t="s">
        <v>58</v>
      </c>
      <c r="E2408" t="s">
        <v>112</v>
      </c>
      <c r="F2408" t="s">
        <v>117</v>
      </c>
      <c r="G2408" t="s">
        <v>318</v>
      </c>
      <c r="H2408" s="2" t="s">
        <v>279</v>
      </c>
      <c r="I2408" s="2"/>
      <c r="J2408"/>
    </row>
    <row r="2409" spans="1:10" hidden="1" x14ac:dyDescent="0.25">
      <c r="A2409" s="20" t="s">
        <v>132</v>
      </c>
      <c r="B2409" t="s">
        <v>128</v>
      </c>
      <c r="C2409">
        <v>2021</v>
      </c>
      <c r="D2409" t="s">
        <v>58</v>
      </c>
      <c r="E2409" t="s">
        <v>112</v>
      </c>
      <c r="F2409" t="s">
        <v>117</v>
      </c>
      <c r="G2409" t="s">
        <v>319</v>
      </c>
      <c r="H2409" t="s">
        <v>181</v>
      </c>
      <c r="J2409"/>
    </row>
    <row r="2410" spans="1:10" hidden="1" x14ac:dyDescent="0.25">
      <c r="A2410" s="57" t="s">
        <v>133</v>
      </c>
      <c r="B2410" t="s">
        <v>128</v>
      </c>
      <c r="C2410">
        <v>2021</v>
      </c>
      <c r="D2410" t="s">
        <v>58</v>
      </c>
      <c r="E2410" t="s">
        <v>52</v>
      </c>
      <c r="F2410" t="s">
        <v>142</v>
      </c>
      <c r="G2410" t="s">
        <v>301</v>
      </c>
      <c r="H2410" t="s">
        <v>210</v>
      </c>
      <c r="J2410" s="3">
        <v>24247157.23</v>
      </c>
    </row>
    <row r="2411" spans="1:10" hidden="1" x14ac:dyDescent="0.25">
      <c r="A2411" s="20" t="s">
        <v>133</v>
      </c>
      <c r="B2411" t="s">
        <v>128</v>
      </c>
      <c r="C2411">
        <v>2021</v>
      </c>
      <c r="D2411" t="s">
        <v>58</v>
      </c>
      <c r="E2411" t="s">
        <v>52</v>
      </c>
      <c r="F2411" t="s">
        <v>152</v>
      </c>
      <c r="G2411" t="s">
        <v>149</v>
      </c>
      <c r="H2411" t="s">
        <v>211</v>
      </c>
      <c r="J2411"/>
    </row>
    <row r="2412" spans="1:10" hidden="1" x14ac:dyDescent="0.25">
      <c r="A2412" s="20" t="s">
        <v>133</v>
      </c>
      <c r="B2412" t="s">
        <v>128</v>
      </c>
      <c r="C2412">
        <v>2021</v>
      </c>
      <c r="D2412" t="s">
        <v>58</v>
      </c>
      <c r="E2412" t="s">
        <v>52</v>
      </c>
      <c r="F2412" t="s">
        <v>152</v>
      </c>
      <c r="G2412" t="s">
        <v>213</v>
      </c>
      <c r="H2412" t="s">
        <v>214</v>
      </c>
      <c r="J2412"/>
    </row>
    <row r="2413" spans="1:10" hidden="1" x14ac:dyDescent="0.25">
      <c r="A2413" s="20" t="s">
        <v>133</v>
      </c>
      <c r="B2413" t="s">
        <v>128</v>
      </c>
      <c r="C2413">
        <v>2021</v>
      </c>
      <c r="D2413" t="s">
        <v>58</v>
      </c>
      <c r="E2413" t="s">
        <v>52</v>
      </c>
      <c r="F2413" t="s">
        <v>152</v>
      </c>
      <c r="G2413" t="s">
        <v>217</v>
      </c>
      <c r="H2413" t="s">
        <v>218</v>
      </c>
      <c r="J2413"/>
    </row>
    <row r="2414" spans="1:10" hidden="1" x14ac:dyDescent="0.25">
      <c r="A2414" s="20" t="s">
        <v>133</v>
      </c>
      <c r="B2414" t="s">
        <v>128</v>
      </c>
      <c r="C2414">
        <v>2021</v>
      </c>
      <c r="D2414" t="s">
        <v>58</v>
      </c>
      <c r="E2414" t="s">
        <v>52</v>
      </c>
      <c r="F2414" t="s">
        <v>142</v>
      </c>
      <c r="G2414" t="s">
        <v>300</v>
      </c>
      <c r="H2414" t="s">
        <v>224</v>
      </c>
      <c r="J2414" s="3">
        <f>-19327.73-5000</f>
        <v>-24327.73</v>
      </c>
    </row>
    <row r="2415" spans="1:10" hidden="1" x14ac:dyDescent="0.25">
      <c r="A2415" s="20" t="s">
        <v>133</v>
      </c>
      <c r="B2415" t="s">
        <v>128</v>
      </c>
      <c r="C2415">
        <v>2021</v>
      </c>
      <c r="D2415" t="s">
        <v>58</v>
      </c>
      <c r="E2415" t="s">
        <v>52</v>
      </c>
      <c r="F2415" t="s">
        <v>142</v>
      </c>
      <c r="H2415" t="s">
        <v>269</v>
      </c>
      <c r="J2415"/>
    </row>
    <row r="2416" spans="1:10" hidden="1" x14ac:dyDescent="0.25">
      <c r="A2416" s="20" t="s">
        <v>133</v>
      </c>
      <c r="B2416" t="s">
        <v>128</v>
      </c>
      <c r="C2416">
        <v>2021</v>
      </c>
      <c r="D2416" t="s">
        <v>58</v>
      </c>
      <c r="E2416" t="s">
        <v>52</v>
      </c>
      <c r="F2416" t="s">
        <v>142</v>
      </c>
      <c r="G2416" t="s">
        <v>270</v>
      </c>
      <c r="H2416" t="s">
        <v>271</v>
      </c>
      <c r="J2416" s="3">
        <v>145000</v>
      </c>
    </row>
    <row r="2417" spans="1:10" hidden="1" x14ac:dyDescent="0.25">
      <c r="A2417" s="20" t="s">
        <v>133</v>
      </c>
      <c r="B2417" t="s">
        <v>128</v>
      </c>
      <c r="C2417">
        <v>2021</v>
      </c>
      <c r="D2417" t="s">
        <v>58</v>
      </c>
      <c r="E2417" t="s">
        <v>45</v>
      </c>
      <c r="F2417" t="s">
        <v>46</v>
      </c>
      <c r="G2417" t="s">
        <v>54</v>
      </c>
      <c r="H2417" t="s">
        <v>11</v>
      </c>
      <c r="J2417" s="3">
        <v>2520000</v>
      </c>
    </row>
    <row r="2418" spans="1:10" hidden="1" x14ac:dyDescent="0.25">
      <c r="A2418" s="20" t="s">
        <v>133</v>
      </c>
      <c r="B2418" t="s">
        <v>128</v>
      </c>
      <c r="C2418">
        <v>2021</v>
      </c>
      <c r="D2418" t="s">
        <v>58</v>
      </c>
      <c r="E2418" t="s">
        <v>45</v>
      </c>
      <c r="F2418" t="s">
        <v>46</v>
      </c>
      <c r="G2418" t="s">
        <v>54</v>
      </c>
      <c r="H2418" t="s">
        <v>12</v>
      </c>
      <c r="J2418"/>
    </row>
    <row r="2419" spans="1:10" hidden="1" x14ac:dyDescent="0.25">
      <c r="A2419" s="20" t="s">
        <v>133</v>
      </c>
      <c r="B2419" t="s">
        <v>128</v>
      </c>
      <c r="C2419">
        <v>2021</v>
      </c>
      <c r="D2419" t="s">
        <v>58</v>
      </c>
      <c r="E2419" t="s">
        <v>45</v>
      </c>
      <c r="F2419" t="s">
        <v>46</v>
      </c>
      <c r="G2419" t="s">
        <v>54</v>
      </c>
      <c r="H2419" t="s">
        <v>13</v>
      </c>
      <c r="J2419" s="3">
        <v>210000</v>
      </c>
    </row>
    <row r="2420" spans="1:10" hidden="1" x14ac:dyDescent="0.25">
      <c r="A2420" s="20" t="s">
        <v>133</v>
      </c>
      <c r="B2420" t="s">
        <v>128</v>
      </c>
      <c r="C2420">
        <v>2021</v>
      </c>
      <c r="D2420" t="s">
        <v>58</v>
      </c>
      <c r="E2420" t="s">
        <v>45</v>
      </c>
      <c r="F2420" t="s">
        <v>46</v>
      </c>
      <c r="G2420" t="s">
        <v>54</v>
      </c>
      <c r="H2420" t="s">
        <v>14</v>
      </c>
      <c r="J2420" s="3">
        <v>25200</v>
      </c>
    </row>
    <row r="2421" spans="1:10" hidden="1" x14ac:dyDescent="0.25">
      <c r="A2421" s="20" t="s">
        <v>133</v>
      </c>
      <c r="B2421" t="s">
        <v>128</v>
      </c>
      <c r="C2421">
        <v>2021</v>
      </c>
      <c r="D2421" t="s">
        <v>58</v>
      </c>
      <c r="E2421" t="s">
        <v>45</v>
      </c>
      <c r="F2421" t="s">
        <v>46</v>
      </c>
      <c r="G2421" t="s">
        <v>54</v>
      </c>
      <c r="H2421" t="s">
        <v>15</v>
      </c>
      <c r="J2421" s="3">
        <v>210000</v>
      </c>
    </row>
    <row r="2422" spans="1:10" hidden="1" x14ac:dyDescent="0.25">
      <c r="A2422" s="20" t="s">
        <v>133</v>
      </c>
      <c r="B2422" t="s">
        <v>128</v>
      </c>
      <c r="C2422">
        <v>2021</v>
      </c>
      <c r="D2422" t="s">
        <v>58</v>
      </c>
      <c r="E2422" t="s">
        <v>45</v>
      </c>
      <c r="F2422" t="s">
        <v>46</v>
      </c>
      <c r="G2422" t="s">
        <v>54</v>
      </c>
      <c r="H2422" t="s">
        <v>16</v>
      </c>
      <c r="J2422" s="3">
        <v>105000</v>
      </c>
    </row>
    <row r="2423" spans="1:10" hidden="1" x14ac:dyDescent="0.25">
      <c r="A2423" s="20" t="s">
        <v>133</v>
      </c>
      <c r="B2423" t="s">
        <v>128</v>
      </c>
      <c r="C2423">
        <v>2021</v>
      </c>
      <c r="D2423" t="s">
        <v>58</v>
      </c>
      <c r="E2423" t="s">
        <v>45</v>
      </c>
      <c r="F2423" t="s">
        <v>46</v>
      </c>
      <c r="G2423" t="s">
        <v>54</v>
      </c>
      <c r="H2423" t="s">
        <v>17</v>
      </c>
      <c r="J2423" s="3">
        <v>1680000</v>
      </c>
    </row>
    <row r="2424" spans="1:10" hidden="1" x14ac:dyDescent="0.25">
      <c r="A2424" s="20" t="s">
        <v>133</v>
      </c>
      <c r="B2424" t="s">
        <v>128</v>
      </c>
      <c r="C2424">
        <v>2021</v>
      </c>
      <c r="D2424" t="s">
        <v>58</v>
      </c>
      <c r="E2424" t="s">
        <v>45</v>
      </c>
      <c r="F2424" t="s">
        <v>46</v>
      </c>
      <c r="G2424" t="s">
        <v>54</v>
      </c>
      <c r="H2424" t="s">
        <v>195</v>
      </c>
      <c r="J2424"/>
    </row>
    <row r="2425" spans="1:10" hidden="1" x14ac:dyDescent="0.25">
      <c r="A2425" s="20" t="s">
        <v>133</v>
      </c>
      <c r="B2425" t="s">
        <v>128</v>
      </c>
      <c r="C2425">
        <v>2021</v>
      </c>
      <c r="D2425" t="s">
        <v>58</v>
      </c>
      <c r="E2425" t="s">
        <v>45</v>
      </c>
      <c r="F2425" t="s">
        <v>46</v>
      </c>
      <c r="G2425" t="s">
        <v>54</v>
      </c>
      <c r="H2425" t="s">
        <v>18</v>
      </c>
      <c r="J2425" s="3">
        <v>13154</v>
      </c>
    </row>
    <row r="2426" spans="1:10" hidden="1" x14ac:dyDescent="0.25">
      <c r="A2426" s="20" t="s">
        <v>133</v>
      </c>
      <c r="B2426" t="s">
        <v>128</v>
      </c>
      <c r="C2426">
        <v>2021</v>
      </c>
      <c r="D2426" t="s">
        <v>58</v>
      </c>
      <c r="E2426" t="s">
        <v>45</v>
      </c>
      <c r="F2426" t="s">
        <v>46</v>
      </c>
      <c r="G2426" t="s">
        <v>54</v>
      </c>
      <c r="H2426" t="s">
        <v>19</v>
      </c>
      <c r="J2426" s="3">
        <v>302400</v>
      </c>
    </row>
    <row r="2427" spans="1:10" hidden="1" x14ac:dyDescent="0.25">
      <c r="A2427" s="20" t="s">
        <v>133</v>
      </c>
      <c r="B2427" t="s">
        <v>128</v>
      </c>
      <c r="C2427">
        <v>2021</v>
      </c>
      <c r="D2427" t="s">
        <v>58</v>
      </c>
      <c r="E2427" t="s">
        <v>45</v>
      </c>
      <c r="F2427" t="s">
        <v>46</v>
      </c>
      <c r="G2427" t="s">
        <v>54</v>
      </c>
      <c r="H2427" t="s">
        <v>20</v>
      </c>
      <c r="J2427" s="3">
        <v>100800</v>
      </c>
    </row>
    <row r="2428" spans="1:10" hidden="1" x14ac:dyDescent="0.25">
      <c r="A2428" s="20" t="s">
        <v>133</v>
      </c>
      <c r="B2428" t="s">
        <v>128</v>
      </c>
      <c r="C2428">
        <v>2021</v>
      </c>
      <c r="D2428" t="s">
        <v>58</v>
      </c>
      <c r="E2428" t="s">
        <v>45</v>
      </c>
      <c r="F2428" t="s">
        <v>46</v>
      </c>
      <c r="G2428" t="s">
        <v>54</v>
      </c>
      <c r="H2428" s="2" t="s">
        <v>294</v>
      </c>
      <c r="I2428" s="2"/>
      <c r="J2428" s="3">
        <v>160000</v>
      </c>
    </row>
    <row r="2429" spans="1:10" hidden="1" x14ac:dyDescent="0.25">
      <c r="A2429" s="20" t="s">
        <v>133</v>
      </c>
      <c r="B2429" t="s">
        <v>128</v>
      </c>
      <c r="C2429">
        <v>2021</v>
      </c>
      <c r="D2429" t="s">
        <v>58</v>
      </c>
      <c r="E2429" t="s">
        <v>45</v>
      </c>
      <c r="F2429" t="s">
        <v>46</v>
      </c>
      <c r="G2429" t="s">
        <v>118</v>
      </c>
      <c r="H2429" s="2" t="s">
        <v>295</v>
      </c>
      <c r="I2429" s="2"/>
      <c r="J2429" s="3">
        <v>438902</v>
      </c>
    </row>
    <row r="2430" spans="1:10" hidden="1" x14ac:dyDescent="0.25">
      <c r="A2430" s="20" t="s">
        <v>133</v>
      </c>
      <c r="B2430" t="s">
        <v>128</v>
      </c>
      <c r="C2430">
        <v>2021</v>
      </c>
      <c r="D2430" t="s">
        <v>58</v>
      </c>
      <c r="E2430" t="s">
        <v>45</v>
      </c>
      <c r="F2430" t="s">
        <v>46</v>
      </c>
      <c r="G2430" t="s">
        <v>118</v>
      </c>
      <c r="H2430" t="s">
        <v>119</v>
      </c>
      <c r="J2430"/>
    </row>
    <row r="2431" spans="1:10" hidden="1" x14ac:dyDescent="0.25">
      <c r="A2431" s="20" t="s">
        <v>133</v>
      </c>
      <c r="B2431" t="s">
        <v>128</v>
      </c>
      <c r="C2431">
        <v>2021</v>
      </c>
      <c r="D2431" t="s">
        <v>58</v>
      </c>
      <c r="E2431" t="s">
        <v>45</v>
      </c>
      <c r="F2431" t="s">
        <v>46</v>
      </c>
      <c r="G2431" t="s">
        <v>118</v>
      </c>
      <c r="H2431" t="s">
        <v>283</v>
      </c>
      <c r="J2431"/>
    </row>
    <row r="2432" spans="1:10" hidden="1" x14ac:dyDescent="0.25">
      <c r="A2432" s="20" t="s">
        <v>133</v>
      </c>
      <c r="B2432" t="s">
        <v>128</v>
      </c>
      <c r="C2432">
        <v>2021</v>
      </c>
      <c r="D2432" t="s">
        <v>58</v>
      </c>
      <c r="E2432" t="s">
        <v>45</v>
      </c>
      <c r="F2432" t="s">
        <v>46</v>
      </c>
      <c r="G2432" t="s">
        <v>109</v>
      </c>
      <c r="H2432" t="s">
        <v>219</v>
      </c>
      <c r="J2432"/>
    </row>
    <row r="2433" spans="1:10" hidden="1" x14ac:dyDescent="0.25">
      <c r="A2433" s="20" t="s">
        <v>133</v>
      </c>
      <c r="B2433" t="s">
        <v>128</v>
      </c>
      <c r="C2433">
        <v>2021</v>
      </c>
      <c r="D2433" t="s">
        <v>58</v>
      </c>
      <c r="E2433" t="s">
        <v>45</v>
      </c>
      <c r="F2433" t="s">
        <v>46</v>
      </c>
      <c r="G2433" t="s">
        <v>109</v>
      </c>
      <c r="H2433" s="2" t="s">
        <v>267</v>
      </c>
      <c r="I2433" s="2"/>
      <c r="J2433"/>
    </row>
    <row r="2434" spans="1:10" hidden="1" x14ac:dyDescent="0.25">
      <c r="A2434" s="20" t="s">
        <v>133</v>
      </c>
      <c r="B2434" t="s">
        <v>128</v>
      </c>
      <c r="C2434">
        <v>2021</v>
      </c>
      <c r="D2434" t="s">
        <v>58</v>
      </c>
      <c r="E2434" t="s">
        <v>45</v>
      </c>
      <c r="F2434" t="s">
        <v>46</v>
      </c>
      <c r="G2434" t="s">
        <v>109</v>
      </c>
      <c r="H2434" t="s">
        <v>220</v>
      </c>
      <c r="J2434"/>
    </row>
    <row r="2435" spans="1:10" hidden="1" x14ac:dyDescent="0.25">
      <c r="A2435" s="20" t="s">
        <v>133</v>
      </c>
      <c r="B2435" t="s">
        <v>128</v>
      </c>
      <c r="C2435">
        <v>2021</v>
      </c>
      <c r="D2435" t="s">
        <v>58</v>
      </c>
      <c r="E2435" t="s">
        <v>45</v>
      </c>
      <c r="F2435" t="s">
        <v>46</v>
      </c>
      <c r="G2435" t="s">
        <v>109</v>
      </c>
      <c r="H2435" t="s">
        <v>260</v>
      </c>
      <c r="J2435"/>
    </row>
    <row r="2436" spans="1:10" hidden="1" x14ac:dyDescent="0.25">
      <c r="A2436" s="20" t="s">
        <v>133</v>
      </c>
      <c r="B2436" t="s">
        <v>128</v>
      </c>
      <c r="C2436">
        <v>2021</v>
      </c>
      <c r="D2436" t="s">
        <v>58</v>
      </c>
      <c r="E2436" t="s">
        <v>45</v>
      </c>
      <c r="F2436" t="s">
        <v>46</v>
      </c>
      <c r="G2436" t="s">
        <v>55</v>
      </c>
      <c r="H2436" t="s">
        <v>22</v>
      </c>
      <c r="J2436" s="3">
        <v>800000</v>
      </c>
    </row>
    <row r="2437" spans="1:10" hidden="1" x14ac:dyDescent="0.25">
      <c r="A2437" s="20" t="s">
        <v>133</v>
      </c>
      <c r="B2437" t="s">
        <v>128</v>
      </c>
      <c r="C2437">
        <v>2021</v>
      </c>
      <c r="D2437" t="s">
        <v>58</v>
      </c>
      <c r="E2437" t="s">
        <v>45</v>
      </c>
      <c r="F2437" t="s">
        <v>46</v>
      </c>
      <c r="G2437" t="s">
        <v>47</v>
      </c>
      <c r="H2437" t="s">
        <v>238</v>
      </c>
      <c r="J2437"/>
    </row>
    <row r="2438" spans="1:10" hidden="1" x14ac:dyDescent="0.25">
      <c r="A2438" s="20" t="s">
        <v>133</v>
      </c>
      <c r="B2438" t="s">
        <v>128</v>
      </c>
      <c r="C2438">
        <v>2021</v>
      </c>
      <c r="D2438" t="s">
        <v>58</v>
      </c>
      <c r="E2438" t="s">
        <v>45</v>
      </c>
      <c r="F2438" t="s">
        <v>46</v>
      </c>
      <c r="G2438" t="s">
        <v>47</v>
      </c>
      <c r="H2438" t="s">
        <v>239</v>
      </c>
      <c r="J2438" s="3">
        <v>1669141</v>
      </c>
    </row>
    <row r="2439" spans="1:10" hidden="1" x14ac:dyDescent="0.25">
      <c r="A2439" s="20" t="s">
        <v>133</v>
      </c>
      <c r="B2439" t="s">
        <v>128</v>
      </c>
      <c r="C2439">
        <v>2021</v>
      </c>
      <c r="D2439" t="s">
        <v>58</v>
      </c>
      <c r="E2439" t="s">
        <v>45</v>
      </c>
      <c r="F2439" t="s">
        <v>46</v>
      </c>
      <c r="G2439" t="s">
        <v>47</v>
      </c>
      <c r="H2439" t="s">
        <v>243</v>
      </c>
      <c r="J2439" s="3">
        <v>31071</v>
      </c>
    </row>
    <row r="2440" spans="1:10" hidden="1" x14ac:dyDescent="0.25">
      <c r="A2440" s="20" t="s">
        <v>133</v>
      </c>
      <c r="B2440" t="s">
        <v>128</v>
      </c>
      <c r="C2440">
        <v>2021</v>
      </c>
      <c r="D2440" t="s">
        <v>58</v>
      </c>
      <c r="E2440" t="s">
        <v>45</v>
      </c>
      <c r="F2440" t="s">
        <v>46</v>
      </c>
      <c r="G2440" t="s">
        <v>47</v>
      </c>
      <c r="H2440" s="2" t="s">
        <v>276</v>
      </c>
      <c r="I2440" s="2"/>
      <c r="J2440"/>
    </row>
    <row r="2441" spans="1:10" hidden="1" x14ac:dyDescent="0.25">
      <c r="A2441" s="20" t="s">
        <v>133</v>
      </c>
      <c r="B2441" t="s">
        <v>128</v>
      </c>
      <c r="C2441">
        <v>2021</v>
      </c>
      <c r="D2441" t="s">
        <v>58</v>
      </c>
      <c r="E2441" t="s">
        <v>45</v>
      </c>
      <c r="F2441" t="s">
        <v>46</v>
      </c>
      <c r="G2441" t="s">
        <v>47</v>
      </c>
      <c r="H2441" s="2" t="s">
        <v>296</v>
      </c>
      <c r="I2441" s="2"/>
      <c r="J2441" s="3">
        <v>23656</v>
      </c>
    </row>
    <row r="2442" spans="1:10" hidden="1" x14ac:dyDescent="0.25">
      <c r="A2442" s="20" t="s">
        <v>133</v>
      </c>
      <c r="B2442" t="s">
        <v>128</v>
      </c>
      <c r="C2442">
        <v>2021</v>
      </c>
      <c r="D2442" t="s">
        <v>58</v>
      </c>
      <c r="E2442" t="s">
        <v>45</v>
      </c>
      <c r="F2442" t="s">
        <v>46</v>
      </c>
      <c r="G2442" t="s">
        <v>47</v>
      </c>
      <c r="H2442" s="2" t="s">
        <v>277</v>
      </c>
      <c r="I2442" s="2"/>
      <c r="J2442"/>
    </row>
    <row r="2443" spans="1:10" hidden="1" x14ac:dyDescent="0.25">
      <c r="A2443" s="20" t="s">
        <v>133</v>
      </c>
      <c r="B2443" t="s">
        <v>128</v>
      </c>
      <c r="C2443">
        <v>2021</v>
      </c>
      <c r="D2443" t="s">
        <v>58</v>
      </c>
      <c r="E2443" t="s">
        <v>45</v>
      </c>
      <c r="F2443" t="s">
        <v>46</v>
      </c>
      <c r="G2443" t="s">
        <v>47</v>
      </c>
      <c r="H2443" s="2" t="s">
        <v>278</v>
      </c>
      <c r="I2443" s="2"/>
      <c r="J2443"/>
    </row>
    <row r="2444" spans="1:10" hidden="1" x14ac:dyDescent="0.25">
      <c r="A2444" s="20" t="s">
        <v>133</v>
      </c>
      <c r="B2444" t="s">
        <v>128</v>
      </c>
      <c r="C2444">
        <v>2021</v>
      </c>
      <c r="D2444" t="s">
        <v>58</v>
      </c>
      <c r="E2444" t="s">
        <v>45</v>
      </c>
      <c r="F2444" t="s">
        <v>46</v>
      </c>
      <c r="G2444" t="s">
        <v>182</v>
      </c>
      <c r="H2444" t="s">
        <v>240</v>
      </c>
      <c r="J2444"/>
    </row>
    <row r="2445" spans="1:10" hidden="1" x14ac:dyDescent="0.25">
      <c r="A2445" s="20" t="s">
        <v>133</v>
      </c>
      <c r="B2445" t="s">
        <v>128</v>
      </c>
      <c r="C2445">
        <v>2021</v>
      </c>
      <c r="D2445" t="s">
        <v>58</v>
      </c>
      <c r="E2445" t="s">
        <v>45</v>
      </c>
      <c r="F2445" t="s">
        <v>46</v>
      </c>
      <c r="G2445" t="s">
        <v>182</v>
      </c>
      <c r="H2445" t="s">
        <v>241</v>
      </c>
      <c r="J2445"/>
    </row>
    <row r="2446" spans="1:10" hidden="1" x14ac:dyDescent="0.25">
      <c r="A2446" s="20" t="s">
        <v>133</v>
      </c>
      <c r="B2446" t="s">
        <v>128</v>
      </c>
      <c r="C2446">
        <v>2021</v>
      </c>
      <c r="D2446" t="s">
        <v>58</v>
      </c>
      <c r="E2446" t="s">
        <v>45</v>
      </c>
      <c r="F2446" t="s">
        <v>46</v>
      </c>
      <c r="G2446" t="s">
        <v>182</v>
      </c>
      <c r="H2446" t="s">
        <v>242</v>
      </c>
      <c r="J2446"/>
    </row>
    <row r="2447" spans="1:10" hidden="1" x14ac:dyDescent="0.25">
      <c r="A2447" s="20" t="s">
        <v>133</v>
      </c>
      <c r="B2447" t="s">
        <v>128</v>
      </c>
      <c r="C2447">
        <v>2021</v>
      </c>
      <c r="D2447" t="s">
        <v>58</v>
      </c>
      <c r="E2447" t="s">
        <v>45</v>
      </c>
      <c r="F2447" t="s">
        <v>46</v>
      </c>
      <c r="G2447" t="s">
        <v>182</v>
      </c>
      <c r="H2447" t="s">
        <v>243</v>
      </c>
      <c r="J2447" s="3">
        <v>6200</v>
      </c>
    </row>
    <row r="2448" spans="1:10" hidden="1" x14ac:dyDescent="0.25">
      <c r="A2448" s="20" t="s">
        <v>133</v>
      </c>
      <c r="B2448" t="s">
        <v>128</v>
      </c>
      <c r="C2448">
        <v>2021</v>
      </c>
      <c r="D2448" t="s">
        <v>58</v>
      </c>
      <c r="E2448" t="s">
        <v>45</v>
      </c>
      <c r="F2448" t="s">
        <v>46</v>
      </c>
      <c r="G2448" t="s">
        <v>253</v>
      </c>
      <c r="H2448" s="2" t="s">
        <v>266</v>
      </c>
      <c r="I2448" s="2"/>
      <c r="J2448"/>
    </row>
    <row r="2449" spans="1:10" hidden="1" x14ac:dyDescent="0.25">
      <c r="A2449" s="20" t="s">
        <v>133</v>
      </c>
      <c r="B2449" t="s">
        <v>128</v>
      </c>
      <c r="C2449">
        <v>2021</v>
      </c>
      <c r="D2449" t="s">
        <v>58</v>
      </c>
      <c r="E2449" t="s">
        <v>45</v>
      </c>
      <c r="F2449" t="s">
        <v>46</v>
      </c>
      <c r="G2449" t="s">
        <v>221</v>
      </c>
      <c r="H2449" s="2" t="s">
        <v>245</v>
      </c>
      <c r="I2449" s="2"/>
      <c r="J2449"/>
    </row>
    <row r="2450" spans="1:10" hidden="1" x14ac:dyDescent="0.25">
      <c r="A2450" s="20" t="s">
        <v>133</v>
      </c>
      <c r="B2450" t="s">
        <v>128</v>
      </c>
      <c r="C2450">
        <v>2021</v>
      </c>
      <c r="D2450" t="s">
        <v>58</v>
      </c>
      <c r="E2450" t="s">
        <v>45</v>
      </c>
      <c r="F2450" t="s">
        <v>46</v>
      </c>
      <c r="G2450" t="s">
        <v>272</v>
      </c>
      <c r="H2450" s="2" t="s">
        <v>273</v>
      </c>
      <c r="I2450" s="2"/>
      <c r="J2450"/>
    </row>
    <row r="2451" spans="1:10" hidden="1" x14ac:dyDescent="0.25">
      <c r="A2451" s="20" t="s">
        <v>133</v>
      </c>
      <c r="B2451" t="s">
        <v>128</v>
      </c>
      <c r="C2451">
        <v>2021</v>
      </c>
      <c r="D2451" t="s">
        <v>58</v>
      </c>
      <c r="E2451" t="s">
        <v>45</v>
      </c>
      <c r="F2451" t="s">
        <v>46</v>
      </c>
      <c r="G2451" t="s">
        <v>49</v>
      </c>
      <c r="H2451" s="2" t="s">
        <v>246</v>
      </c>
      <c r="I2451" s="2"/>
      <c r="J2451" s="3">
        <v>156000</v>
      </c>
    </row>
    <row r="2452" spans="1:10" hidden="1" x14ac:dyDescent="0.25">
      <c r="A2452" s="20" t="s">
        <v>133</v>
      </c>
      <c r="B2452" t="s">
        <v>128</v>
      </c>
      <c r="C2452">
        <v>2021</v>
      </c>
      <c r="D2452" t="s">
        <v>58</v>
      </c>
      <c r="E2452" t="s">
        <v>45</v>
      </c>
      <c r="F2452" t="s">
        <v>46</v>
      </c>
      <c r="G2452" t="s">
        <v>49</v>
      </c>
      <c r="H2452" s="2" t="s">
        <v>247</v>
      </c>
      <c r="I2452" s="2"/>
      <c r="J2452"/>
    </row>
    <row r="2453" spans="1:10" hidden="1" x14ac:dyDescent="0.25">
      <c r="A2453" s="20" t="s">
        <v>133</v>
      </c>
      <c r="B2453" t="s">
        <v>128</v>
      </c>
      <c r="C2453">
        <v>2021</v>
      </c>
      <c r="D2453" t="s">
        <v>58</v>
      </c>
      <c r="E2453" t="s">
        <v>45</v>
      </c>
      <c r="F2453" t="s">
        <v>46</v>
      </c>
      <c r="G2453" t="s">
        <v>49</v>
      </c>
      <c r="H2453" s="2" t="s">
        <v>248</v>
      </c>
      <c r="I2453" s="2"/>
      <c r="J2453"/>
    </row>
    <row r="2454" spans="1:10" hidden="1" x14ac:dyDescent="0.25">
      <c r="A2454" s="20" t="s">
        <v>133</v>
      </c>
      <c r="B2454" t="s">
        <v>128</v>
      </c>
      <c r="C2454">
        <v>2021</v>
      </c>
      <c r="D2454" t="s">
        <v>58</v>
      </c>
      <c r="E2454" t="s">
        <v>45</v>
      </c>
      <c r="F2454" t="s">
        <v>46</v>
      </c>
      <c r="G2454" t="s">
        <v>49</v>
      </c>
      <c r="H2454" s="2" t="s">
        <v>249</v>
      </c>
      <c r="I2454" s="2"/>
      <c r="J2454"/>
    </row>
    <row r="2455" spans="1:10" hidden="1" x14ac:dyDescent="0.25">
      <c r="A2455" s="20" t="s">
        <v>133</v>
      </c>
      <c r="B2455" t="s">
        <v>128</v>
      </c>
      <c r="C2455">
        <v>2021</v>
      </c>
      <c r="D2455" t="s">
        <v>58</v>
      </c>
      <c r="E2455" t="s">
        <v>45</v>
      </c>
      <c r="F2455" t="s">
        <v>46</v>
      </c>
      <c r="G2455" t="s">
        <v>49</v>
      </c>
      <c r="H2455" s="2" t="s">
        <v>250</v>
      </c>
      <c r="I2455" s="2"/>
      <c r="J2455"/>
    </row>
    <row r="2456" spans="1:10" hidden="1" x14ac:dyDescent="0.25">
      <c r="A2456" s="20" t="s">
        <v>133</v>
      </c>
      <c r="B2456" t="s">
        <v>128</v>
      </c>
      <c r="C2456">
        <v>2021</v>
      </c>
      <c r="D2456" t="s">
        <v>58</v>
      </c>
      <c r="E2456" t="s">
        <v>45</v>
      </c>
      <c r="F2456" t="s">
        <v>46</v>
      </c>
      <c r="G2456" t="s">
        <v>49</v>
      </c>
      <c r="H2456" s="2" t="s">
        <v>251</v>
      </c>
      <c r="I2456" s="2"/>
      <c r="J2456"/>
    </row>
    <row r="2457" spans="1:10" hidden="1" x14ac:dyDescent="0.25">
      <c r="A2457" s="20" t="s">
        <v>133</v>
      </c>
      <c r="B2457" t="s">
        <v>128</v>
      </c>
      <c r="C2457">
        <v>2021</v>
      </c>
      <c r="D2457" t="s">
        <v>58</v>
      </c>
      <c r="E2457" t="s">
        <v>45</v>
      </c>
      <c r="F2457" t="s">
        <v>46</v>
      </c>
      <c r="G2457" t="s">
        <v>49</v>
      </c>
      <c r="H2457" s="2" t="s">
        <v>252</v>
      </c>
      <c r="I2457" s="2"/>
      <c r="J2457"/>
    </row>
    <row r="2458" spans="1:10" hidden="1" x14ac:dyDescent="0.25">
      <c r="A2458" s="20" t="s">
        <v>133</v>
      </c>
      <c r="B2458" t="s">
        <v>128</v>
      </c>
      <c r="C2458">
        <v>2021</v>
      </c>
      <c r="D2458" t="s">
        <v>58</v>
      </c>
      <c r="E2458" t="s">
        <v>45</v>
      </c>
      <c r="F2458" t="s">
        <v>50</v>
      </c>
      <c r="G2458" t="s">
        <v>56</v>
      </c>
      <c r="H2458" t="s">
        <v>124</v>
      </c>
      <c r="J2458" s="3">
        <v>48440</v>
      </c>
    </row>
    <row r="2459" spans="1:10" hidden="1" x14ac:dyDescent="0.25">
      <c r="A2459" s="20" t="s">
        <v>133</v>
      </c>
      <c r="B2459" t="s">
        <v>128</v>
      </c>
      <c r="C2459">
        <v>2021</v>
      </c>
      <c r="D2459" t="s">
        <v>58</v>
      </c>
      <c r="E2459" t="s">
        <v>45</v>
      </c>
      <c r="F2459" t="s">
        <v>50</v>
      </c>
      <c r="G2459" t="s">
        <v>56</v>
      </c>
      <c r="H2459" t="s">
        <v>98</v>
      </c>
      <c r="J2459" s="3">
        <v>538636.73</v>
      </c>
    </row>
    <row r="2460" spans="1:10" hidden="1" x14ac:dyDescent="0.25">
      <c r="A2460" s="20" t="s">
        <v>133</v>
      </c>
      <c r="B2460" t="s">
        <v>128</v>
      </c>
      <c r="C2460">
        <v>2021</v>
      </c>
      <c r="D2460" t="s">
        <v>58</v>
      </c>
      <c r="E2460" t="s">
        <v>45</v>
      </c>
      <c r="F2460" t="s">
        <v>50</v>
      </c>
      <c r="G2460" t="s">
        <v>56</v>
      </c>
      <c r="H2460" t="s">
        <v>265</v>
      </c>
      <c r="J2460"/>
    </row>
    <row r="2461" spans="1:10" hidden="1" x14ac:dyDescent="0.25">
      <c r="A2461" s="20" t="s">
        <v>133</v>
      </c>
      <c r="B2461" t="s">
        <v>128</v>
      </c>
      <c r="C2461">
        <v>2021</v>
      </c>
      <c r="D2461" t="s">
        <v>58</v>
      </c>
      <c r="E2461" t="s">
        <v>45</v>
      </c>
      <c r="F2461" t="s">
        <v>50</v>
      </c>
      <c r="G2461" t="s">
        <v>56</v>
      </c>
      <c r="H2461" t="s">
        <v>193</v>
      </c>
      <c r="J2461" s="3">
        <v>85294.76</v>
      </c>
    </row>
    <row r="2462" spans="1:10" hidden="1" x14ac:dyDescent="0.25">
      <c r="A2462" s="20" t="s">
        <v>133</v>
      </c>
      <c r="B2462" t="s">
        <v>128</v>
      </c>
      <c r="C2462">
        <v>2021</v>
      </c>
      <c r="D2462" t="s">
        <v>58</v>
      </c>
      <c r="E2462" t="s">
        <v>45</v>
      </c>
      <c r="F2462" t="s">
        <v>50</v>
      </c>
      <c r="G2462" t="s">
        <v>101</v>
      </c>
      <c r="H2462" t="s">
        <v>99</v>
      </c>
      <c r="J2462" s="3">
        <v>107997.55</v>
      </c>
    </row>
    <row r="2463" spans="1:10" hidden="1" x14ac:dyDescent="0.25">
      <c r="A2463" s="20" t="s">
        <v>133</v>
      </c>
      <c r="B2463" t="s">
        <v>128</v>
      </c>
      <c r="C2463">
        <v>2021</v>
      </c>
      <c r="D2463" t="s">
        <v>58</v>
      </c>
      <c r="E2463" t="s">
        <v>45</v>
      </c>
      <c r="F2463" t="s">
        <v>50</v>
      </c>
      <c r="G2463" t="s">
        <v>101</v>
      </c>
      <c r="H2463" s="2" t="s">
        <v>255</v>
      </c>
      <c r="I2463" s="2"/>
      <c r="J2463" s="3">
        <v>15060</v>
      </c>
    </row>
    <row r="2464" spans="1:10" hidden="1" x14ac:dyDescent="0.25">
      <c r="A2464" s="20" t="s">
        <v>133</v>
      </c>
      <c r="B2464" t="s">
        <v>128</v>
      </c>
      <c r="C2464">
        <v>2021</v>
      </c>
      <c r="D2464" t="s">
        <v>58</v>
      </c>
      <c r="E2464" t="s">
        <v>45</v>
      </c>
      <c r="F2464" t="s">
        <v>50</v>
      </c>
      <c r="G2464" t="s">
        <v>101</v>
      </c>
      <c r="H2464" s="2" t="s">
        <v>254</v>
      </c>
      <c r="I2464" s="2"/>
      <c r="J2464"/>
    </row>
    <row r="2465" spans="1:10" hidden="1" x14ac:dyDescent="0.25">
      <c r="A2465" s="20" t="s">
        <v>133</v>
      </c>
      <c r="B2465" t="s">
        <v>128</v>
      </c>
      <c r="C2465">
        <v>2021</v>
      </c>
      <c r="D2465" t="s">
        <v>58</v>
      </c>
      <c r="E2465" t="s">
        <v>45</v>
      </c>
      <c r="F2465" t="s">
        <v>50</v>
      </c>
      <c r="G2465" t="s">
        <v>101</v>
      </c>
      <c r="H2465" s="2" t="s">
        <v>236</v>
      </c>
      <c r="I2465" s="2"/>
      <c r="J2465"/>
    </row>
    <row r="2466" spans="1:10" hidden="1" x14ac:dyDescent="0.25">
      <c r="A2466" s="20" t="s">
        <v>133</v>
      </c>
      <c r="B2466" t="s">
        <v>128</v>
      </c>
      <c r="C2466">
        <v>2021</v>
      </c>
      <c r="D2466" t="s">
        <v>58</v>
      </c>
      <c r="E2466" t="s">
        <v>45</v>
      </c>
      <c r="F2466" t="s">
        <v>50</v>
      </c>
      <c r="G2466" t="s">
        <v>101</v>
      </c>
      <c r="H2466" t="s">
        <v>30</v>
      </c>
      <c r="J2466" s="3">
        <v>22923.22</v>
      </c>
    </row>
    <row r="2467" spans="1:10" hidden="1" x14ac:dyDescent="0.25">
      <c r="A2467" s="20" t="s">
        <v>133</v>
      </c>
      <c r="B2467" t="s">
        <v>128</v>
      </c>
      <c r="C2467">
        <v>2021</v>
      </c>
      <c r="D2467" t="s">
        <v>58</v>
      </c>
      <c r="E2467" t="s">
        <v>45</v>
      </c>
      <c r="F2467" t="s">
        <v>287</v>
      </c>
      <c r="G2467" t="s">
        <v>287</v>
      </c>
      <c r="H2467" s="82" t="s">
        <v>288</v>
      </c>
      <c r="I2467" s="82"/>
      <c r="J2467"/>
    </row>
    <row r="2468" spans="1:10" hidden="1" x14ac:dyDescent="0.25">
      <c r="A2468" s="20" t="s">
        <v>133</v>
      </c>
      <c r="B2468" t="s">
        <v>128</v>
      </c>
      <c r="C2468">
        <v>2021</v>
      </c>
      <c r="D2468" t="s">
        <v>58</v>
      </c>
      <c r="E2468" t="s">
        <v>112</v>
      </c>
      <c r="F2468" t="s">
        <v>117</v>
      </c>
      <c r="G2468" t="s">
        <v>53</v>
      </c>
      <c r="H2468" s="2" t="s">
        <v>256</v>
      </c>
      <c r="I2468" s="2"/>
      <c r="J2468"/>
    </row>
    <row r="2469" spans="1:10" hidden="1" x14ac:dyDescent="0.25">
      <c r="A2469" s="20" t="s">
        <v>133</v>
      </c>
      <c r="B2469" t="s">
        <v>128</v>
      </c>
      <c r="C2469">
        <v>2021</v>
      </c>
      <c r="D2469" t="s">
        <v>58</v>
      </c>
      <c r="E2469" t="s">
        <v>112</v>
      </c>
      <c r="F2469" t="s">
        <v>117</v>
      </c>
      <c r="G2469" t="s">
        <v>53</v>
      </c>
      <c r="H2469" s="2" t="s">
        <v>257</v>
      </c>
      <c r="I2469" s="2"/>
      <c r="J2469" s="3">
        <v>6350386</v>
      </c>
    </row>
    <row r="2470" spans="1:10" hidden="1" x14ac:dyDescent="0.25">
      <c r="A2470" s="20" t="s">
        <v>133</v>
      </c>
      <c r="B2470" t="s">
        <v>128</v>
      </c>
      <c r="C2470">
        <v>2021</v>
      </c>
      <c r="D2470" t="s">
        <v>58</v>
      </c>
      <c r="E2470" t="s">
        <v>112</v>
      </c>
      <c r="F2470" t="s">
        <v>117</v>
      </c>
      <c r="G2470" t="s">
        <v>53</v>
      </c>
      <c r="H2470" s="2" t="s">
        <v>258</v>
      </c>
      <c r="I2470" s="2"/>
      <c r="J2470"/>
    </row>
    <row r="2471" spans="1:10" hidden="1" x14ac:dyDescent="0.25">
      <c r="A2471" s="20" t="s">
        <v>133</v>
      </c>
      <c r="B2471" t="s">
        <v>128</v>
      </c>
      <c r="C2471">
        <v>2021</v>
      </c>
      <c r="D2471" t="s">
        <v>58</v>
      </c>
      <c r="E2471" t="s">
        <v>112</v>
      </c>
      <c r="F2471" t="s">
        <v>117</v>
      </c>
      <c r="G2471" t="s">
        <v>53</v>
      </c>
      <c r="H2471" s="2" t="s">
        <v>259</v>
      </c>
      <c r="I2471" s="2"/>
      <c r="J2471" s="3">
        <v>150000</v>
      </c>
    </row>
    <row r="2472" spans="1:10" hidden="1" x14ac:dyDescent="0.25">
      <c r="A2472" s="20" t="s">
        <v>133</v>
      </c>
      <c r="B2472" t="s">
        <v>128</v>
      </c>
      <c r="C2472">
        <v>2021</v>
      </c>
      <c r="D2472" t="s">
        <v>58</v>
      </c>
      <c r="E2472" t="s">
        <v>112</v>
      </c>
      <c r="F2472" t="s">
        <v>117</v>
      </c>
      <c r="G2472" t="s">
        <v>318</v>
      </c>
      <c r="H2472" t="s">
        <v>180</v>
      </c>
      <c r="J2472" s="3">
        <v>1947640</v>
      </c>
    </row>
    <row r="2473" spans="1:10" hidden="1" x14ac:dyDescent="0.25">
      <c r="A2473" s="20" t="s">
        <v>133</v>
      </c>
      <c r="B2473" t="s">
        <v>128</v>
      </c>
      <c r="C2473">
        <v>2021</v>
      </c>
      <c r="D2473" t="s">
        <v>58</v>
      </c>
      <c r="E2473" t="s">
        <v>112</v>
      </c>
      <c r="F2473" t="s">
        <v>117</v>
      </c>
      <c r="G2473" t="s">
        <v>318</v>
      </c>
      <c r="H2473" s="2" t="s">
        <v>279</v>
      </c>
      <c r="I2473" s="2"/>
      <c r="J2473" s="3">
        <v>90000</v>
      </c>
    </row>
    <row r="2474" spans="1:10" hidden="1" x14ac:dyDescent="0.25">
      <c r="A2474" s="20" t="s">
        <v>133</v>
      </c>
      <c r="B2474" t="s">
        <v>128</v>
      </c>
      <c r="C2474">
        <v>2021</v>
      </c>
      <c r="D2474" t="s">
        <v>58</v>
      </c>
      <c r="E2474" t="s">
        <v>112</v>
      </c>
      <c r="F2474" t="s">
        <v>117</v>
      </c>
      <c r="G2474" t="s">
        <v>319</v>
      </c>
      <c r="H2474" t="s">
        <v>181</v>
      </c>
      <c r="J2474"/>
    </row>
    <row r="2475" spans="1:10" hidden="1" x14ac:dyDescent="0.25">
      <c r="A2475" s="57" t="s">
        <v>134</v>
      </c>
      <c r="B2475" t="s">
        <v>128</v>
      </c>
      <c r="C2475">
        <v>2021</v>
      </c>
      <c r="D2475" t="s">
        <v>58</v>
      </c>
      <c r="E2475" t="s">
        <v>52</v>
      </c>
      <c r="F2475" t="s">
        <v>142</v>
      </c>
      <c r="G2475" t="s">
        <v>301</v>
      </c>
      <c r="H2475" t="s">
        <v>210</v>
      </c>
      <c r="J2475" s="3">
        <v>33500272.16</v>
      </c>
    </row>
    <row r="2476" spans="1:10" hidden="1" x14ac:dyDescent="0.25">
      <c r="A2476" s="20" t="s">
        <v>134</v>
      </c>
      <c r="B2476" t="s">
        <v>128</v>
      </c>
      <c r="C2476">
        <v>2021</v>
      </c>
      <c r="D2476" t="s">
        <v>58</v>
      </c>
      <c r="E2476" t="s">
        <v>52</v>
      </c>
      <c r="F2476" t="s">
        <v>152</v>
      </c>
      <c r="G2476" t="s">
        <v>149</v>
      </c>
      <c r="H2476" t="s">
        <v>211</v>
      </c>
      <c r="J2476" s="3">
        <v>504.44</v>
      </c>
    </row>
    <row r="2477" spans="1:10" hidden="1" x14ac:dyDescent="0.25">
      <c r="A2477" s="20" t="s">
        <v>134</v>
      </c>
      <c r="B2477" t="s">
        <v>128</v>
      </c>
      <c r="C2477">
        <v>2021</v>
      </c>
      <c r="D2477" t="s">
        <v>58</v>
      </c>
      <c r="E2477" t="s">
        <v>52</v>
      </c>
      <c r="F2477" t="s">
        <v>152</v>
      </c>
      <c r="G2477" t="s">
        <v>213</v>
      </c>
      <c r="H2477" t="s">
        <v>214</v>
      </c>
      <c r="J2477"/>
    </row>
    <row r="2478" spans="1:10" hidden="1" x14ac:dyDescent="0.25">
      <c r="A2478" s="20" t="s">
        <v>134</v>
      </c>
      <c r="B2478" t="s">
        <v>128</v>
      </c>
      <c r="C2478">
        <v>2021</v>
      </c>
      <c r="D2478" t="s">
        <v>58</v>
      </c>
      <c r="E2478" t="s">
        <v>52</v>
      </c>
      <c r="F2478" t="s">
        <v>152</v>
      </c>
      <c r="G2478" t="s">
        <v>217</v>
      </c>
      <c r="H2478" t="s">
        <v>218</v>
      </c>
      <c r="J2478"/>
    </row>
    <row r="2479" spans="1:10" hidden="1" x14ac:dyDescent="0.25">
      <c r="A2479" s="20" t="s">
        <v>134</v>
      </c>
      <c r="B2479" t="s">
        <v>128</v>
      </c>
      <c r="C2479">
        <v>2021</v>
      </c>
      <c r="D2479" t="s">
        <v>58</v>
      </c>
      <c r="E2479" t="s">
        <v>52</v>
      </c>
      <c r="F2479" t="s">
        <v>142</v>
      </c>
      <c r="G2479" t="s">
        <v>300</v>
      </c>
      <c r="H2479" t="s">
        <v>224</v>
      </c>
      <c r="J2479" s="3">
        <v>-3547109.24</v>
      </c>
    </row>
    <row r="2480" spans="1:10" hidden="1" x14ac:dyDescent="0.25">
      <c r="A2480" s="20" t="s">
        <v>134</v>
      </c>
      <c r="B2480" t="s">
        <v>128</v>
      </c>
      <c r="C2480">
        <v>2021</v>
      </c>
      <c r="D2480" t="s">
        <v>58</v>
      </c>
      <c r="E2480" t="s">
        <v>52</v>
      </c>
      <c r="F2480" t="s">
        <v>142</v>
      </c>
      <c r="H2480" t="s">
        <v>269</v>
      </c>
      <c r="J2480"/>
    </row>
    <row r="2481" spans="1:10" hidden="1" x14ac:dyDescent="0.25">
      <c r="A2481" s="20" t="s">
        <v>134</v>
      </c>
      <c r="B2481" t="s">
        <v>128</v>
      </c>
      <c r="C2481">
        <v>2021</v>
      </c>
      <c r="D2481" t="s">
        <v>58</v>
      </c>
      <c r="E2481" t="s">
        <v>52</v>
      </c>
      <c r="F2481" t="s">
        <v>142</v>
      </c>
      <c r="G2481" t="s">
        <v>270</v>
      </c>
      <c r="H2481" t="s">
        <v>271</v>
      </c>
      <c r="J2481" s="3">
        <v>159000</v>
      </c>
    </row>
    <row r="2482" spans="1:10" hidden="1" x14ac:dyDescent="0.25">
      <c r="A2482" s="20" t="s">
        <v>134</v>
      </c>
      <c r="B2482" t="s">
        <v>128</v>
      </c>
      <c r="C2482">
        <v>2021</v>
      </c>
      <c r="D2482" t="s">
        <v>58</v>
      </c>
      <c r="E2482" t="s">
        <v>45</v>
      </c>
      <c r="F2482" t="s">
        <v>46</v>
      </c>
      <c r="G2482" t="s">
        <v>54</v>
      </c>
      <c r="H2482" t="s">
        <v>11</v>
      </c>
      <c r="J2482" s="3">
        <v>2520000</v>
      </c>
    </row>
    <row r="2483" spans="1:10" hidden="1" x14ac:dyDescent="0.25">
      <c r="A2483" s="20" t="s">
        <v>134</v>
      </c>
      <c r="B2483" t="s">
        <v>128</v>
      </c>
      <c r="C2483">
        <v>2021</v>
      </c>
      <c r="D2483" t="s">
        <v>58</v>
      </c>
      <c r="E2483" t="s">
        <v>45</v>
      </c>
      <c r="F2483" t="s">
        <v>46</v>
      </c>
      <c r="G2483" t="s">
        <v>54</v>
      </c>
      <c r="H2483" t="s">
        <v>12</v>
      </c>
      <c r="J2483"/>
    </row>
    <row r="2484" spans="1:10" hidden="1" x14ac:dyDescent="0.25">
      <c r="A2484" s="20" t="s">
        <v>134</v>
      </c>
      <c r="B2484" t="s">
        <v>128</v>
      </c>
      <c r="C2484">
        <v>2021</v>
      </c>
      <c r="D2484" t="s">
        <v>58</v>
      </c>
      <c r="E2484" t="s">
        <v>45</v>
      </c>
      <c r="F2484" t="s">
        <v>46</v>
      </c>
      <c r="G2484" t="s">
        <v>54</v>
      </c>
      <c r="H2484" t="s">
        <v>13</v>
      </c>
      <c r="J2484" s="3">
        <v>210000</v>
      </c>
    </row>
    <row r="2485" spans="1:10" hidden="1" x14ac:dyDescent="0.25">
      <c r="A2485" s="20" t="s">
        <v>134</v>
      </c>
      <c r="B2485" t="s">
        <v>128</v>
      </c>
      <c r="C2485">
        <v>2021</v>
      </c>
      <c r="D2485" t="s">
        <v>58</v>
      </c>
      <c r="E2485" t="s">
        <v>45</v>
      </c>
      <c r="F2485" t="s">
        <v>46</v>
      </c>
      <c r="G2485" t="s">
        <v>54</v>
      </c>
      <c r="H2485" t="s">
        <v>14</v>
      </c>
      <c r="J2485" s="3">
        <v>25200</v>
      </c>
    </row>
    <row r="2486" spans="1:10" hidden="1" x14ac:dyDescent="0.25">
      <c r="A2486" s="20" t="s">
        <v>134</v>
      </c>
      <c r="B2486" t="s">
        <v>128</v>
      </c>
      <c r="C2486">
        <v>2021</v>
      </c>
      <c r="D2486" t="s">
        <v>58</v>
      </c>
      <c r="E2486" t="s">
        <v>45</v>
      </c>
      <c r="F2486" t="s">
        <v>46</v>
      </c>
      <c r="G2486" t="s">
        <v>54</v>
      </c>
      <c r="H2486" t="s">
        <v>15</v>
      </c>
      <c r="J2486" s="3">
        <v>210000</v>
      </c>
    </row>
    <row r="2487" spans="1:10" hidden="1" x14ac:dyDescent="0.25">
      <c r="A2487" s="20" t="s">
        <v>134</v>
      </c>
      <c r="B2487" t="s">
        <v>128</v>
      </c>
      <c r="C2487">
        <v>2021</v>
      </c>
      <c r="D2487" t="s">
        <v>58</v>
      </c>
      <c r="E2487" t="s">
        <v>45</v>
      </c>
      <c r="F2487" t="s">
        <v>46</v>
      </c>
      <c r="G2487" t="s">
        <v>54</v>
      </c>
      <c r="H2487" t="s">
        <v>16</v>
      </c>
      <c r="J2487" s="3">
        <v>105000</v>
      </c>
    </row>
    <row r="2488" spans="1:10" hidden="1" x14ac:dyDescent="0.25">
      <c r="A2488" s="20" t="s">
        <v>134</v>
      </c>
      <c r="B2488" t="s">
        <v>128</v>
      </c>
      <c r="C2488">
        <v>2021</v>
      </c>
      <c r="D2488" t="s">
        <v>58</v>
      </c>
      <c r="E2488" t="s">
        <v>45</v>
      </c>
      <c r="F2488" t="s">
        <v>46</v>
      </c>
      <c r="G2488" t="s">
        <v>54</v>
      </c>
      <c r="H2488" t="s">
        <v>17</v>
      </c>
      <c r="J2488" s="3">
        <v>1680000</v>
      </c>
    </row>
    <row r="2489" spans="1:10" hidden="1" x14ac:dyDescent="0.25">
      <c r="A2489" s="20" t="s">
        <v>134</v>
      </c>
      <c r="B2489" t="s">
        <v>128</v>
      </c>
      <c r="C2489">
        <v>2021</v>
      </c>
      <c r="D2489" t="s">
        <v>58</v>
      </c>
      <c r="E2489" t="s">
        <v>45</v>
      </c>
      <c r="F2489" t="s">
        <v>46</v>
      </c>
      <c r="G2489" t="s">
        <v>54</v>
      </c>
      <c r="H2489" t="s">
        <v>195</v>
      </c>
      <c r="J2489"/>
    </row>
    <row r="2490" spans="1:10" hidden="1" x14ac:dyDescent="0.25">
      <c r="A2490" s="20" t="s">
        <v>134</v>
      </c>
      <c r="B2490" t="s">
        <v>128</v>
      </c>
      <c r="C2490">
        <v>2021</v>
      </c>
      <c r="D2490" t="s">
        <v>58</v>
      </c>
      <c r="E2490" t="s">
        <v>45</v>
      </c>
      <c r="F2490" t="s">
        <v>46</v>
      </c>
      <c r="G2490" t="s">
        <v>54</v>
      </c>
      <c r="H2490" t="s">
        <v>18</v>
      </c>
      <c r="J2490" s="3">
        <v>13154</v>
      </c>
    </row>
    <row r="2491" spans="1:10" hidden="1" x14ac:dyDescent="0.25">
      <c r="A2491" s="20" t="s">
        <v>134</v>
      </c>
      <c r="B2491" t="s">
        <v>128</v>
      </c>
      <c r="C2491">
        <v>2021</v>
      </c>
      <c r="D2491" t="s">
        <v>58</v>
      </c>
      <c r="E2491" t="s">
        <v>45</v>
      </c>
      <c r="F2491" t="s">
        <v>46</v>
      </c>
      <c r="G2491" t="s">
        <v>54</v>
      </c>
      <c r="H2491" t="s">
        <v>19</v>
      </c>
      <c r="J2491" s="3">
        <v>302400</v>
      </c>
    </row>
    <row r="2492" spans="1:10" hidden="1" x14ac:dyDescent="0.25">
      <c r="A2492" s="20" t="s">
        <v>134</v>
      </c>
      <c r="B2492" t="s">
        <v>128</v>
      </c>
      <c r="C2492">
        <v>2021</v>
      </c>
      <c r="D2492" t="s">
        <v>58</v>
      </c>
      <c r="E2492" t="s">
        <v>45</v>
      </c>
      <c r="F2492" t="s">
        <v>46</v>
      </c>
      <c r="G2492" t="s">
        <v>54</v>
      </c>
      <c r="H2492" t="s">
        <v>20</v>
      </c>
      <c r="J2492" s="3">
        <v>100800</v>
      </c>
    </row>
    <row r="2493" spans="1:10" hidden="1" x14ac:dyDescent="0.25">
      <c r="A2493" s="20" t="s">
        <v>134</v>
      </c>
      <c r="B2493" t="s">
        <v>128</v>
      </c>
      <c r="C2493">
        <v>2021</v>
      </c>
      <c r="D2493" t="s">
        <v>58</v>
      </c>
      <c r="E2493" t="s">
        <v>45</v>
      </c>
      <c r="F2493" t="s">
        <v>46</v>
      </c>
      <c r="G2493" t="s">
        <v>54</v>
      </c>
      <c r="H2493" s="2" t="s">
        <v>294</v>
      </c>
      <c r="I2493" s="2"/>
      <c r="J2493"/>
    </row>
    <row r="2494" spans="1:10" hidden="1" x14ac:dyDescent="0.25">
      <c r="A2494" s="20" t="s">
        <v>134</v>
      </c>
      <c r="B2494" t="s">
        <v>128</v>
      </c>
      <c r="C2494">
        <v>2021</v>
      </c>
      <c r="D2494" t="s">
        <v>58</v>
      </c>
      <c r="E2494" t="s">
        <v>45</v>
      </c>
      <c r="F2494" t="s">
        <v>46</v>
      </c>
      <c r="G2494" t="s">
        <v>118</v>
      </c>
      <c r="H2494" s="2" t="s">
        <v>295</v>
      </c>
      <c r="I2494" s="2"/>
      <c r="J2494" s="3">
        <v>438902</v>
      </c>
    </row>
    <row r="2495" spans="1:10" hidden="1" x14ac:dyDescent="0.25">
      <c r="A2495" s="20" t="s">
        <v>134</v>
      </c>
      <c r="B2495" t="s">
        <v>128</v>
      </c>
      <c r="C2495">
        <v>2021</v>
      </c>
      <c r="D2495" t="s">
        <v>58</v>
      </c>
      <c r="E2495" t="s">
        <v>45</v>
      </c>
      <c r="F2495" t="s">
        <v>46</v>
      </c>
      <c r="G2495" t="s">
        <v>118</v>
      </c>
      <c r="H2495" t="s">
        <v>119</v>
      </c>
      <c r="J2495"/>
    </row>
    <row r="2496" spans="1:10" hidden="1" x14ac:dyDescent="0.25">
      <c r="A2496" s="20" t="s">
        <v>134</v>
      </c>
      <c r="B2496" t="s">
        <v>128</v>
      </c>
      <c r="C2496">
        <v>2021</v>
      </c>
      <c r="D2496" t="s">
        <v>58</v>
      </c>
      <c r="E2496" t="s">
        <v>45</v>
      </c>
      <c r="F2496" t="s">
        <v>46</v>
      </c>
      <c r="G2496" t="s">
        <v>118</v>
      </c>
      <c r="H2496" t="s">
        <v>283</v>
      </c>
      <c r="J2496"/>
    </row>
    <row r="2497" spans="1:10" hidden="1" x14ac:dyDescent="0.25">
      <c r="A2497" s="20" t="s">
        <v>134</v>
      </c>
      <c r="B2497" t="s">
        <v>128</v>
      </c>
      <c r="C2497">
        <v>2021</v>
      </c>
      <c r="D2497" t="s">
        <v>58</v>
      </c>
      <c r="E2497" t="s">
        <v>45</v>
      </c>
      <c r="F2497" t="s">
        <v>46</v>
      </c>
      <c r="G2497" t="s">
        <v>109</v>
      </c>
      <c r="H2497" t="s">
        <v>219</v>
      </c>
      <c r="J2497"/>
    </row>
    <row r="2498" spans="1:10" hidden="1" x14ac:dyDescent="0.25">
      <c r="A2498" s="20" t="s">
        <v>134</v>
      </c>
      <c r="B2498" t="s">
        <v>128</v>
      </c>
      <c r="C2498">
        <v>2021</v>
      </c>
      <c r="D2498" t="s">
        <v>58</v>
      </c>
      <c r="E2498" t="s">
        <v>45</v>
      </c>
      <c r="F2498" t="s">
        <v>46</v>
      </c>
      <c r="G2498" t="s">
        <v>109</v>
      </c>
      <c r="H2498" s="2" t="s">
        <v>267</v>
      </c>
      <c r="I2498" s="2"/>
      <c r="J2498"/>
    </row>
    <row r="2499" spans="1:10" hidden="1" x14ac:dyDescent="0.25">
      <c r="A2499" s="20" t="s">
        <v>134</v>
      </c>
      <c r="B2499" t="s">
        <v>128</v>
      </c>
      <c r="C2499">
        <v>2021</v>
      </c>
      <c r="D2499" t="s">
        <v>58</v>
      </c>
      <c r="E2499" t="s">
        <v>45</v>
      </c>
      <c r="F2499" t="s">
        <v>46</v>
      </c>
      <c r="G2499" t="s">
        <v>109</v>
      </c>
      <c r="H2499" t="s">
        <v>220</v>
      </c>
      <c r="J2499" s="3">
        <v>33900</v>
      </c>
    </row>
    <row r="2500" spans="1:10" hidden="1" x14ac:dyDescent="0.25">
      <c r="A2500" s="20" t="s">
        <v>134</v>
      </c>
      <c r="B2500" t="s">
        <v>128</v>
      </c>
      <c r="C2500">
        <v>2021</v>
      </c>
      <c r="D2500" t="s">
        <v>58</v>
      </c>
      <c r="E2500" t="s">
        <v>45</v>
      </c>
      <c r="F2500" t="s">
        <v>46</v>
      </c>
      <c r="G2500" t="s">
        <v>109</v>
      </c>
      <c r="H2500" t="s">
        <v>260</v>
      </c>
      <c r="J2500"/>
    </row>
    <row r="2501" spans="1:10" hidden="1" x14ac:dyDescent="0.25">
      <c r="A2501" s="20" t="s">
        <v>134</v>
      </c>
      <c r="B2501" t="s">
        <v>128</v>
      </c>
      <c r="C2501">
        <v>2021</v>
      </c>
      <c r="D2501" t="s">
        <v>58</v>
      </c>
      <c r="E2501" t="s">
        <v>45</v>
      </c>
      <c r="F2501" t="s">
        <v>46</v>
      </c>
      <c r="G2501" t="s">
        <v>55</v>
      </c>
      <c r="H2501" t="s">
        <v>22</v>
      </c>
      <c r="J2501" s="3">
        <v>800000</v>
      </c>
    </row>
    <row r="2502" spans="1:10" hidden="1" x14ac:dyDescent="0.25">
      <c r="A2502" s="20" t="s">
        <v>134</v>
      </c>
      <c r="B2502" t="s">
        <v>128</v>
      </c>
      <c r="C2502">
        <v>2021</v>
      </c>
      <c r="D2502" t="s">
        <v>58</v>
      </c>
      <c r="E2502" t="s">
        <v>45</v>
      </c>
      <c r="F2502" t="s">
        <v>46</v>
      </c>
      <c r="G2502" t="s">
        <v>47</v>
      </c>
      <c r="H2502" t="s">
        <v>238</v>
      </c>
      <c r="J2502"/>
    </row>
    <row r="2503" spans="1:10" hidden="1" x14ac:dyDescent="0.25">
      <c r="A2503" s="20" t="s">
        <v>134</v>
      </c>
      <c r="B2503" t="s">
        <v>128</v>
      </c>
      <c r="C2503">
        <v>2021</v>
      </c>
      <c r="D2503" t="s">
        <v>58</v>
      </c>
      <c r="E2503" t="s">
        <v>45</v>
      </c>
      <c r="F2503" t="s">
        <v>46</v>
      </c>
      <c r="G2503" t="s">
        <v>47</v>
      </c>
      <c r="H2503" t="s">
        <v>239</v>
      </c>
      <c r="J2503" s="3">
        <v>1173746</v>
      </c>
    </row>
    <row r="2504" spans="1:10" hidden="1" x14ac:dyDescent="0.25">
      <c r="A2504" s="20" t="s">
        <v>134</v>
      </c>
      <c r="B2504" t="s">
        <v>128</v>
      </c>
      <c r="C2504">
        <v>2021</v>
      </c>
      <c r="D2504" t="s">
        <v>58</v>
      </c>
      <c r="E2504" t="s">
        <v>45</v>
      </c>
      <c r="F2504" t="s">
        <v>46</v>
      </c>
      <c r="G2504" t="s">
        <v>47</v>
      </c>
      <c r="H2504" t="s">
        <v>243</v>
      </c>
      <c r="J2504"/>
    </row>
    <row r="2505" spans="1:10" hidden="1" x14ac:dyDescent="0.25">
      <c r="A2505" s="20" t="s">
        <v>134</v>
      </c>
      <c r="B2505" t="s">
        <v>128</v>
      </c>
      <c r="C2505">
        <v>2021</v>
      </c>
      <c r="D2505" t="s">
        <v>58</v>
      </c>
      <c r="E2505" t="s">
        <v>45</v>
      </c>
      <c r="F2505" t="s">
        <v>46</v>
      </c>
      <c r="G2505" t="s">
        <v>47</v>
      </c>
      <c r="H2505" s="2" t="s">
        <v>276</v>
      </c>
      <c r="I2505" s="2"/>
      <c r="J2505"/>
    </row>
    <row r="2506" spans="1:10" hidden="1" x14ac:dyDescent="0.25">
      <c r="A2506" s="20" t="s">
        <v>134</v>
      </c>
      <c r="B2506" t="s">
        <v>128</v>
      </c>
      <c r="C2506">
        <v>2021</v>
      </c>
      <c r="D2506" t="s">
        <v>58</v>
      </c>
      <c r="E2506" t="s">
        <v>45</v>
      </c>
      <c r="F2506" t="s">
        <v>46</v>
      </c>
      <c r="G2506" t="s">
        <v>47</v>
      </c>
      <c r="H2506" s="2" t="s">
        <v>296</v>
      </c>
      <c r="I2506" s="2"/>
      <c r="J2506"/>
    </row>
    <row r="2507" spans="1:10" hidden="1" x14ac:dyDescent="0.25">
      <c r="A2507" s="20" t="s">
        <v>134</v>
      </c>
      <c r="B2507" t="s">
        <v>128</v>
      </c>
      <c r="C2507">
        <v>2021</v>
      </c>
      <c r="D2507" t="s">
        <v>58</v>
      </c>
      <c r="E2507" t="s">
        <v>45</v>
      </c>
      <c r="F2507" t="s">
        <v>46</v>
      </c>
      <c r="G2507" t="s">
        <v>47</v>
      </c>
      <c r="H2507" s="2" t="s">
        <v>277</v>
      </c>
      <c r="I2507" s="2"/>
      <c r="J2507"/>
    </row>
    <row r="2508" spans="1:10" hidden="1" x14ac:dyDescent="0.25">
      <c r="A2508" s="20" t="s">
        <v>134</v>
      </c>
      <c r="B2508" t="s">
        <v>128</v>
      </c>
      <c r="C2508">
        <v>2021</v>
      </c>
      <c r="D2508" t="s">
        <v>58</v>
      </c>
      <c r="E2508" t="s">
        <v>45</v>
      </c>
      <c r="F2508" t="s">
        <v>46</v>
      </c>
      <c r="G2508" t="s">
        <v>47</v>
      </c>
      <c r="H2508" s="2" t="s">
        <v>278</v>
      </c>
      <c r="I2508" s="2"/>
      <c r="J2508"/>
    </row>
    <row r="2509" spans="1:10" hidden="1" x14ac:dyDescent="0.25">
      <c r="A2509" s="20" t="s">
        <v>134</v>
      </c>
      <c r="B2509" t="s">
        <v>128</v>
      </c>
      <c r="C2509">
        <v>2021</v>
      </c>
      <c r="D2509" t="s">
        <v>58</v>
      </c>
      <c r="E2509" t="s">
        <v>45</v>
      </c>
      <c r="F2509" t="s">
        <v>46</v>
      </c>
      <c r="G2509" t="s">
        <v>47</v>
      </c>
      <c r="H2509" s="2" t="s">
        <v>298</v>
      </c>
      <c r="I2509" s="2"/>
      <c r="J2509" s="3">
        <v>375000</v>
      </c>
    </row>
    <row r="2510" spans="1:10" hidden="1" x14ac:dyDescent="0.25">
      <c r="A2510" s="20" t="s">
        <v>134</v>
      </c>
      <c r="B2510" t="s">
        <v>128</v>
      </c>
      <c r="C2510">
        <v>2021</v>
      </c>
      <c r="D2510" t="s">
        <v>58</v>
      </c>
      <c r="E2510" t="s">
        <v>45</v>
      </c>
      <c r="F2510" t="s">
        <v>46</v>
      </c>
      <c r="G2510" t="s">
        <v>182</v>
      </c>
      <c r="H2510" t="s">
        <v>240</v>
      </c>
      <c r="J2510"/>
    </row>
    <row r="2511" spans="1:10" hidden="1" x14ac:dyDescent="0.25">
      <c r="A2511" s="20" t="s">
        <v>134</v>
      </c>
      <c r="B2511" t="s">
        <v>128</v>
      </c>
      <c r="C2511">
        <v>2021</v>
      </c>
      <c r="D2511" t="s">
        <v>58</v>
      </c>
      <c r="E2511" t="s">
        <v>45</v>
      </c>
      <c r="F2511" t="s">
        <v>46</v>
      </c>
      <c r="G2511" t="s">
        <v>182</v>
      </c>
      <c r="H2511" t="s">
        <v>241</v>
      </c>
      <c r="J2511" s="3">
        <v>546000</v>
      </c>
    </row>
    <row r="2512" spans="1:10" hidden="1" x14ac:dyDescent="0.25">
      <c r="A2512" s="20" t="s">
        <v>134</v>
      </c>
      <c r="B2512" t="s">
        <v>128</v>
      </c>
      <c r="C2512">
        <v>2021</v>
      </c>
      <c r="D2512" t="s">
        <v>58</v>
      </c>
      <c r="E2512" t="s">
        <v>45</v>
      </c>
      <c r="F2512" t="s">
        <v>46</v>
      </c>
      <c r="G2512" t="s">
        <v>182</v>
      </c>
      <c r="H2512" t="s">
        <v>242</v>
      </c>
      <c r="J2512"/>
    </row>
    <row r="2513" spans="1:10" hidden="1" x14ac:dyDescent="0.25">
      <c r="A2513" s="20" t="s">
        <v>134</v>
      </c>
      <c r="B2513" t="s">
        <v>128</v>
      </c>
      <c r="C2513">
        <v>2021</v>
      </c>
      <c r="D2513" t="s">
        <v>58</v>
      </c>
      <c r="E2513" t="s">
        <v>45</v>
      </c>
      <c r="F2513" t="s">
        <v>46</v>
      </c>
      <c r="G2513" t="s">
        <v>182</v>
      </c>
      <c r="H2513" t="s">
        <v>243</v>
      </c>
      <c r="J2513"/>
    </row>
    <row r="2514" spans="1:10" hidden="1" x14ac:dyDescent="0.25">
      <c r="A2514" s="20" t="s">
        <v>134</v>
      </c>
      <c r="B2514" t="s">
        <v>128</v>
      </c>
      <c r="C2514">
        <v>2021</v>
      </c>
      <c r="D2514" t="s">
        <v>58</v>
      </c>
      <c r="E2514" t="s">
        <v>45</v>
      </c>
      <c r="F2514" t="s">
        <v>46</v>
      </c>
      <c r="G2514" t="s">
        <v>253</v>
      </c>
      <c r="H2514" s="2" t="s">
        <v>266</v>
      </c>
      <c r="I2514" s="2"/>
      <c r="J2514"/>
    </row>
    <row r="2515" spans="1:10" hidden="1" x14ac:dyDescent="0.25">
      <c r="A2515" s="20" t="s">
        <v>134</v>
      </c>
      <c r="B2515" t="s">
        <v>128</v>
      </c>
      <c r="C2515">
        <v>2021</v>
      </c>
      <c r="D2515" t="s">
        <v>58</v>
      </c>
      <c r="E2515" t="s">
        <v>45</v>
      </c>
      <c r="F2515" t="s">
        <v>46</v>
      </c>
      <c r="G2515" t="s">
        <v>221</v>
      </c>
      <c r="H2515" s="2" t="s">
        <v>245</v>
      </c>
      <c r="I2515" s="2"/>
      <c r="J2515" s="3">
        <v>214171</v>
      </c>
    </row>
    <row r="2516" spans="1:10" hidden="1" x14ac:dyDescent="0.25">
      <c r="A2516" s="20" t="s">
        <v>134</v>
      </c>
      <c r="B2516" t="s">
        <v>128</v>
      </c>
      <c r="C2516">
        <v>2021</v>
      </c>
      <c r="D2516" t="s">
        <v>58</v>
      </c>
      <c r="E2516" t="s">
        <v>45</v>
      </c>
      <c r="F2516" t="s">
        <v>46</v>
      </c>
      <c r="G2516" t="s">
        <v>221</v>
      </c>
      <c r="H2516" s="2" t="s">
        <v>299</v>
      </c>
      <c r="I2516" s="2"/>
      <c r="J2516" s="3">
        <v>102951</v>
      </c>
    </row>
    <row r="2517" spans="1:10" hidden="1" x14ac:dyDescent="0.25">
      <c r="A2517" s="20" t="s">
        <v>134</v>
      </c>
      <c r="B2517" t="s">
        <v>128</v>
      </c>
      <c r="C2517">
        <v>2021</v>
      </c>
      <c r="D2517" t="s">
        <v>58</v>
      </c>
      <c r="E2517" t="s">
        <v>45</v>
      </c>
      <c r="F2517" t="s">
        <v>46</v>
      </c>
      <c r="G2517" t="s">
        <v>272</v>
      </c>
      <c r="H2517" s="2" t="s">
        <v>273</v>
      </c>
      <c r="I2517" s="2"/>
      <c r="J2517"/>
    </row>
    <row r="2518" spans="1:10" hidden="1" x14ac:dyDescent="0.25">
      <c r="A2518" s="20" t="s">
        <v>134</v>
      </c>
      <c r="B2518" t="s">
        <v>128</v>
      </c>
      <c r="C2518">
        <v>2021</v>
      </c>
      <c r="D2518" t="s">
        <v>58</v>
      </c>
      <c r="E2518" t="s">
        <v>45</v>
      </c>
      <c r="F2518" t="s">
        <v>46</v>
      </c>
      <c r="G2518" t="s">
        <v>49</v>
      </c>
      <c r="H2518" s="2" t="s">
        <v>246</v>
      </c>
      <c r="I2518" s="2"/>
      <c r="J2518" s="3">
        <v>300000</v>
      </c>
    </row>
    <row r="2519" spans="1:10" hidden="1" x14ac:dyDescent="0.25">
      <c r="A2519" s="20" t="s">
        <v>134</v>
      </c>
      <c r="B2519" t="s">
        <v>128</v>
      </c>
      <c r="C2519">
        <v>2021</v>
      </c>
      <c r="D2519" t="s">
        <v>58</v>
      </c>
      <c r="E2519" t="s">
        <v>45</v>
      </c>
      <c r="F2519" t="s">
        <v>46</v>
      </c>
      <c r="G2519" t="s">
        <v>49</v>
      </c>
      <c r="H2519" s="2" t="s">
        <v>247</v>
      </c>
      <c r="I2519" s="2"/>
      <c r="J2519"/>
    </row>
    <row r="2520" spans="1:10" hidden="1" x14ac:dyDescent="0.25">
      <c r="A2520" s="20" t="s">
        <v>134</v>
      </c>
      <c r="B2520" t="s">
        <v>128</v>
      </c>
      <c r="C2520">
        <v>2021</v>
      </c>
      <c r="D2520" t="s">
        <v>58</v>
      </c>
      <c r="E2520" t="s">
        <v>45</v>
      </c>
      <c r="F2520" t="s">
        <v>46</v>
      </c>
      <c r="G2520" t="s">
        <v>49</v>
      </c>
      <c r="H2520" s="2" t="s">
        <v>248</v>
      </c>
      <c r="I2520" s="2"/>
      <c r="J2520"/>
    </row>
    <row r="2521" spans="1:10" hidden="1" x14ac:dyDescent="0.25">
      <c r="A2521" s="20" t="s">
        <v>134</v>
      </c>
      <c r="B2521" t="s">
        <v>128</v>
      </c>
      <c r="C2521">
        <v>2021</v>
      </c>
      <c r="D2521" t="s">
        <v>58</v>
      </c>
      <c r="E2521" t="s">
        <v>45</v>
      </c>
      <c r="F2521" t="s">
        <v>46</v>
      </c>
      <c r="G2521" t="s">
        <v>49</v>
      </c>
      <c r="H2521" s="2" t="s">
        <v>249</v>
      </c>
      <c r="I2521" s="2"/>
      <c r="J2521"/>
    </row>
    <row r="2522" spans="1:10" hidden="1" x14ac:dyDescent="0.25">
      <c r="A2522" s="20" t="s">
        <v>134</v>
      </c>
      <c r="B2522" t="s">
        <v>128</v>
      </c>
      <c r="C2522">
        <v>2021</v>
      </c>
      <c r="D2522" t="s">
        <v>58</v>
      </c>
      <c r="E2522" t="s">
        <v>45</v>
      </c>
      <c r="F2522" t="s">
        <v>46</v>
      </c>
      <c r="G2522" t="s">
        <v>49</v>
      </c>
      <c r="H2522" s="2" t="s">
        <v>250</v>
      </c>
      <c r="I2522" s="2"/>
      <c r="J2522" s="3">
        <v>72600</v>
      </c>
    </row>
    <row r="2523" spans="1:10" hidden="1" x14ac:dyDescent="0.25">
      <c r="A2523" s="20" t="s">
        <v>134</v>
      </c>
      <c r="B2523" t="s">
        <v>128</v>
      </c>
      <c r="C2523">
        <v>2021</v>
      </c>
      <c r="D2523" t="s">
        <v>58</v>
      </c>
      <c r="E2523" t="s">
        <v>45</v>
      </c>
      <c r="F2523" t="s">
        <v>46</v>
      </c>
      <c r="G2523" t="s">
        <v>49</v>
      </c>
      <c r="H2523" s="2" t="s">
        <v>251</v>
      </c>
      <c r="I2523" s="2"/>
      <c r="J2523" s="3">
        <v>43445</v>
      </c>
    </row>
    <row r="2524" spans="1:10" hidden="1" x14ac:dyDescent="0.25">
      <c r="A2524" s="20" t="s">
        <v>134</v>
      </c>
      <c r="B2524" t="s">
        <v>128</v>
      </c>
      <c r="C2524">
        <v>2021</v>
      </c>
      <c r="D2524" t="s">
        <v>58</v>
      </c>
      <c r="E2524" t="s">
        <v>45</v>
      </c>
      <c r="F2524" t="s">
        <v>46</v>
      </c>
      <c r="G2524" t="s">
        <v>49</v>
      </c>
      <c r="H2524" s="2" t="s">
        <v>252</v>
      </c>
      <c r="I2524" s="2"/>
      <c r="J2524"/>
    </row>
    <row r="2525" spans="1:10" hidden="1" x14ac:dyDescent="0.25">
      <c r="A2525" s="20" t="s">
        <v>134</v>
      </c>
      <c r="B2525" t="s">
        <v>128</v>
      </c>
      <c r="C2525">
        <v>2021</v>
      </c>
      <c r="D2525" t="s">
        <v>58</v>
      </c>
      <c r="E2525" t="s">
        <v>45</v>
      </c>
      <c r="F2525" t="s">
        <v>46</v>
      </c>
      <c r="G2525" t="s">
        <v>49</v>
      </c>
      <c r="H2525" s="2" t="s">
        <v>243</v>
      </c>
      <c r="I2525" s="2"/>
      <c r="J2525">
        <v>64680</v>
      </c>
    </row>
    <row r="2526" spans="1:10" hidden="1" x14ac:dyDescent="0.25">
      <c r="A2526" s="20" t="s">
        <v>134</v>
      </c>
      <c r="B2526" t="s">
        <v>128</v>
      </c>
      <c r="C2526">
        <v>2021</v>
      </c>
      <c r="D2526" t="s">
        <v>58</v>
      </c>
      <c r="E2526" t="s">
        <v>45</v>
      </c>
      <c r="F2526" t="s">
        <v>50</v>
      </c>
      <c r="G2526" t="s">
        <v>56</v>
      </c>
      <c r="H2526" t="s">
        <v>124</v>
      </c>
      <c r="J2526" s="3">
        <v>48440</v>
      </c>
    </row>
    <row r="2527" spans="1:10" hidden="1" x14ac:dyDescent="0.25">
      <c r="A2527" s="20" t="s">
        <v>134</v>
      </c>
      <c r="B2527" t="s">
        <v>128</v>
      </c>
      <c r="C2527">
        <v>2021</v>
      </c>
      <c r="D2527" t="s">
        <v>58</v>
      </c>
      <c r="E2527" t="s">
        <v>45</v>
      </c>
      <c r="F2527" t="s">
        <v>50</v>
      </c>
      <c r="G2527" t="s">
        <v>56</v>
      </c>
      <c r="H2527" t="s">
        <v>98</v>
      </c>
      <c r="J2527" s="3">
        <v>316463.13</v>
      </c>
    </row>
    <row r="2528" spans="1:10" hidden="1" x14ac:dyDescent="0.25">
      <c r="A2528" s="20" t="s">
        <v>134</v>
      </c>
      <c r="B2528" t="s">
        <v>128</v>
      </c>
      <c r="C2528">
        <v>2021</v>
      </c>
      <c r="D2528" t="s">
        <v>58</v>
      </c>
      <c r="E2528" t="s">
        <v>45</v>
      </c>
      <c r="F2528" t="s">
        <v>50</v>
      </c>
      <c r="G2528" t="s">
        <v>56</v>
      </c>
      <c r="H2528" t="s">
        <v>265</v>
      </c>
      <c r="J2528"/>
    </row>
    <row r="2529" spans="1:10" hidden="1" x14ac:dyDescent="0.25">
      <c r="A2529" s="20" t="s">
        <v>134</v>
      </c>
      <c r="B2529" t="s">
        <v>128</v>
      </c>
      <c r="C2529">
        <v>2021</v>
      </c>
      <c r="D2529" t="s">
        <v>58</v>
      </c>
      <c r="E2529" t="s">
        <v>45</v>
      </c>
      <c r="F2529" t="s">
        <v>50</v>
      </c>
      <c r="G2529" t="s">
        <v>56</v>
      </c>
      <c r="H2529" t="s">
        <v>193</v>
      </c>
      <c r="J2529" s="3">
        <v>172526.24</v>
      </c>
    </row>
    <row r="2530" spans="1:10" hidden="1" x14ac:dyDescent="0.25">
      <c r="A2530" s="20" t="s">
        <v>134</v>
      </c>
      <c r="B2530" t="s">
        <v>128</v>
      </c>
      <c r="C2530">
        <v>2021</v>
      </c>
      <c r="D2530" t="s">
        <v>58</v>
      </c>
      <c r="E2530" t="s">
        <v>45</v>
      </c>
      <c r="F2530" t="s">
        <v>50</v>
      </c>
      <c r="G2530" t="s">
        <v>101</v>
      </c>
      <c r="H2530" t="s">
        <v>99</v>
      </c>
      <c r="J2530" s="3">
        <v>94588.91</v>
      </c>
    </row>
    <row r="2531" spans="1:10" hidden="1" x14ac:dyDescent="0.25">
      <c r="A2531" s="20" t="s">
        <v>134</v>
      </c>
      <c r="B2531" t="s">
        <v>128</v>
      </c>
      <c r="C2531">
        <v>2021</v>
      </c>
      <c r="D2531" t="s">
        <v>58</v>
      </c>
      <c r="E2531" t="s">
        <v>45</v>
      </c>
      <c r="F2531" t="s">
        <v>50</v>
      </c>
      <c r="G2531" t="s">
        <v>101</v>
      </c>
      <c r="H2531" s="2" t="s">
        <v>255</v>
      </c>
      <c r="I2531" s="2"/>
      <c r="J2531" s="3">
        <v>12705</v>
      </c>
    </row>
    <row r="2532" spans="1:10" hidden="1" x14ac:dyDescent="0.25">
      <c r="A2532" s="20" t="s">
        <v>134</v>
      </c>
      <c r="B2532" t="s">
        <v>128</v>
      </c>
      <c r="C2532">
        <v>2021</v>
      </c>
      <c r="D2532" t="s">
        <v>58</v>
      </c>
      <c r="E2532" t="s">
        <v>45</v>
      </c>
      <c r="F2532" t="s">
        <v>50</v>
      </c>
      <c r="G2532" t="s">
        <v>101</v>
      </c>
      <c r="H2532" s="2" t="s">
        <v>254</v>
      </c>
      <c r="I2532" s="2"/>
      <c r="J2532"/>
    </row>
    <row r="2533" spans="1:10" hidden="1" x14ac:dyDescent="0.25">
      <c r="A2533" s="20" t="s">
        <v>134</v>
      </c>
      <c r="B2533" t="s">
        <v>128</v>
      </c>
      <c r="C2533">
        <v>2021</v>
      </c>
      <c r="D2533" t="s">
        <v>58</v>
      </c>
      <c r="E2533" t="s">
        <v>45</v>
      </c>
      <c r="F2533" t="s">
        <v>50</v>
      </c>
      <c r="G2533" t="s">
        <v>101</v>
      </c>
      <c r="H2533" s="2" t="s">
        <v>236</v>
      </c>
      <c r="I2533" s="2"/>
      <c r="J2533"/>
    </row>
    <row r="2534" spans="1:10" hidden="1" x14ac:dyDescent="0.25">
      <c r="A2534" s="20" t="s">
        <v>134</v>
      </c>
      <c r="B2534" t="s">
        <v>128</v>
      </c>
      <c r="C2534">
        <v>2021</v>
      </c>
      <c r="D2534" t="s">
        <v>58</v>
      </c>
      <c r="E2534" t="s">
        <v>45</v>
      </c>
      <c r="F2534" t="s">
        <v>50</v>
      </c>
      <c r="G2534" t="s">
        <v>101</v>
      </c>
      <c r="H2534" t="s">
        <v>30</v>
      </c>
      <c r="J2534" s="3">
        <v>868257.42</v>
      </c>
    </row>
    <row r="2535" spans="1:10" hidden="1" x14ac:dyDescent="0.25">
      <c r="A2535" s="20" t="s">
        <v>134</v>
      </c>
      <c r="B2535" t="s">
        <v>128</v>
      </c>
      <c r="C2535">
        <v>2021</v>
      </c>
      <c r="D2535" t="s">
        <v>58</v>
      </c>
      <c r="E2535" t="s">
        <v>45</v>
      </c>
      <c r="F2535" t="s">
        <v>287</v>
      </c>
      <c r="G2535" t="s">
        <v>287</v>
      </c>
      <c r="H2535" s="82" t="s">
        <v>288</v>
      </c>
      <c r="I2535" s="82"/>
      <c r="J2535"/>
    </row>
    <row r="2536" spans="1:10" hidden="1" x14ac:dyDescent="0.25">
      <c r="A2536" s="20" t="s">
        <v>134</v>
      </c>
      <c r="B2536" t="s">
        <v>128</v>
      </c>
      <c r="C2536">
        <v>2021</v>
      </c>
      <c r="D2536" t="s">
        <v>58</v>
      </c>
      <c r="E2536" t="s">
        <v>112</v>
      </c>
      <c r="F2536" t="s">
        <v>117</v>
      </c>
      <c r="G2536" t="s">
        <v>53</v>
      </c>
      <c r="H2536" s="2" t="s">
        <v>256</v>
      </c>
      <c r="I2536" s="2"/>
      <c r="J2536"/>
    </row>
    <row r="2537" spans="1:10" hidden="1" x14ac:dyDescent="0.25">
      <c r="A2537" s="20" t="s">
        <v>134</v>
      </c>
      <c r="B2537" t="s">
        <v>128</v>
      </c>
      <c r="C2537">
        <v>2021</v>
      </c>
      <c r="D2537" t="s">
        <v>58</v>
      </c>
      <c r="E2537" t="s">
        <v>112</v>
      </c>
      <c r="F2537" t="s">
        <v>117</v>
      </c>
      <c r="G2537" t="s">
        <v>53</v>
      </c>
      <c r="H2537" s="2" t="s">
        <v>257</v>
      </c>
      <c r="I2537" s="2"/>
      <c r="J2537" s="3">
        <v>7363279</v>
      </c>
    </row>
    <row r="2538" spans="1:10" hidden="1" x14ac:dyDescent="0.25">
      <c r="A2538" s="20" t="s">
        <v>134</v>
      </c>
      <c r="B2538" t="s">
        <v>128</v>
      </c>
      <c r="C2538">
        <v>2021</v>
      </c>
      <c r="D2538" t="s">
        <v>58</v>
      </c>
      <c r="E2538" t="s">
        <v>112</v>
      </c>
      <c r="F2538" t="s">
        <v>117</v>
      </c>
      <c r="G2538" t="s">
        <v>53</v>
      </c>
      <c r="H2538" s="2" t="s">
        <v>258</v>
      </c>
      <c r="I2538" s="2"/>
      <c r="J2538"/>
    </row>
    <row r="2539" spans="1:10" hidden="1" x14ac:dyDescent="0.25">
      <c r="A2539" s="20" t="s">
        <v>134</v>
      </c>
      <c r="B2539" t="s">
        <v>128</v>
      </c>
      <c r="C2539">
        <v>2021</v>
      </c>
      <c r="D2539" t="s">
        <v>58</v>
      </c>
      <c r="E2539" t="s">
        <v>112</v>
      </c>
      <c r="F2539" t="s">
        <v>117</v>
      </c>
      <c r="G2539" t="s">
        <v>53</v>
      </c>
      <c r="H2539" s="2" t="s">
        <v>259</v>
      </c>
      <c r="I2539" s="2"/>
      <c r="J2539" s="3">
        <v>176021</v>
      </c>
    </row>
    <row r="2540" spans="1:10" hidden="1" x14ac:dyDescent="0.25">
      <c r="A2540" s="20" t="s">
        <v>134</v>
      </c>
      <c r="B2540" t="s">
        <v>128</v>
      </c>
      <c r="C2540">
        <v>2021</v>
      </c>
      <c r="D2540" t="s">
        <v>58</v>
      </c>
      <c r="E2540" t="s">
        <v>112</v>
      </c>
      <c r="F2540" t="s">
        <v>117</v>
      </c>
      <c r="G2540" t="s">
        <v>318</v>
      </c>
      <c r="H2540" t="s">
        <v>180</v>
      </c>
      <c r="J2540" s="3">
        <v>1190020</v>
      </c>
    </row>
    <row r="2541" spans="1:10" hidden="1" x14ac:dyDescent="0.25">
      <c r="A2541" s="20" t="s">
        <v>134</v>
      </c>
      <c r="B2541" t="s">
        <v>128</v>
      </c>
      <c r="C2541">
        <v>2021</v>
      </c>
      <c r="D2541" t="s">
        <v>58</v>
      </c>
      <c r="E2541" t="s">
        <v>112</v>
      </c>
      <c r="F2541" t="s">
        <v>117</v>
      </c>
      <c r="G2541" t="s">
        <v>318</v>
      </c>
      <c r="H2541" s="2" t="s">
        <v>279</v>
      </c>
      <c r="I2541" s="2"/>
      <c r="J2541" s="3">
        <v>45000</v>
      </c>
    </row>
    <row r="2542" spans="1:10" hidden="1" x14ac:dyDescent="0.25">
      <c r="A2542" s="20" t="s">
        <v>134</v>
      </c>
      <c r="B2542" t="s">
        <v>128</v>
      </c>
      <c r="C2542">
        <v>2021</v>
      </c>
      <c r="D2542" t="s">
        <v>58</v>
      </c>
      <c r="E2542" t="s">
        <v>112</v>
      </c>
      <c r="F2542" t="s">
        <v>117</v>
      </c>
      <c r="G2542" t="s">
        <v>319</v>
      </c>
      <c r="H2542" t="s">
        <v>181</v>
      </c>
      <c r="J2542"/>
    </row>
    <row r="2543" spans="1:10" hidden="1" x14ac:dyDescent="0.25">
      <c r="A2543" s="57" t="s">
        <v>135</v>
      </c>
      <c r="B2543" t="s">
        <v>128</v>
      </c>
      <c r="C2543">
        <v>2021</v>
      </c>
      <c r="D2543" t="s">
        <v>58</v>
      </c>
      <c r="E2543" t="s">
        <v>52</v>
      </c>
      <c r="F2543" t="s">
        <v>142</v>
      </c>
      <c r="G2543" t="s">
        <v>301</v>
      </c>
      <c r="H2543" t="s">
        <v>210</v>
      </c>
      <c r="J2543" s="3">
        <v>26878600.25</v>
      </c>
    </row>
    <row r="2544" spans="1:10" hidden="1" x14ac:dyDescent="0.25">
      <c r="A2544" s="57" t="s">
        <v>135</v>
      </c>
      <c r="B2544" t="s">
        <v>128</v>
      </c>
      <c r="C2544">
        <v>2021</v>
      </c>
      <c r="D2544" t="s">
        <v>58</v>
      </c>
      <c r="E2544" t="s">
        <v>52</v>
      </c>
      <c r="F2544" t="s">
        <v>152</v>
      </c>
      <c r="G2544" t="s">
        <v>149</v>
      </c>
      <c r="H2544" t="s">
        <v>211</v>
      </c>
      <c r="J2544" s="22">
        <v>1188</v>
      </c>
    </row>
    <row r="2545" spans="1:10" hidden="1" x14ac:dyDescent="0.25">
      <c r="A2545" s="57" t="s">
        <v>135</v>
      </c>
      <c r="B2545" t="s">
        <v>128</v>
      </c>
      <c r="C2545">
        <v>2021</v>
      </c>
      <c r="D2545" t="s">
        <v>58</v>
      </c>
      <c r="E2545" t="s">
        <v>52</v>
      </c>
      <c r="F2545" t="s">
        <v>152</v>
      </c>
      <c r="G2545" t="s">
        <v>213</v>
      </c>
      <c r="H2545" t="s">
        <v>214</v>
      </c>
      <c r="J2545"/>
    </row>
    <row r="2546" spans="1:10" hidden="1" x14ac:dyDescent="0.25">
      <c r="A2546" s="57" t="s">
        <v>135</v>
      </c>
      <c r="B2546" t="s">
        <v>128</v>
      </c>
      <c r="C2546">
        <v>2021</v>
      </c>
      <c r="D2546" t="s">
        <v>58</v>
      </c>
      <c r="E2546" t="s">
        <v>52</v>
      </c>
      <c r="F2546" t="s">
        <v>152</v>
      </c>
      <c r="G2546" t="s">
        <v>217</v>
      </c>
      <c r="H2546" t="s">
        <v>218</v>
      </c>
      <c r="J2546"/>
    </row>
    <row r="2547" spans="1:10" hidden="1" x14ac:dyDescent="0.25">
      <c r="A2547" s="57" t="s">
        <v>135</v>
      </c>
      <c r="B2547" t="s">
        <v>128</v>
      </c>
      <c r="C2547">
        <v>2021</v>
      </c>
      <c r="D2547" t="s">
        <v>58</v>
      </c>
      <c r="E2547" t="s">
        <v>52</v>
      </c>
      <c r="F2547" t="s">
        <v>142</v>
      </c>
      <c r="G2547" t="s">
        <v>300</v>
      </c>
      <c r="H2547" t="s">
        <v>224</v>
      </c>
      <c r="J2547" s="22">
        <v>-1291036.1200000001</v>
      </c>
    </row>
    <row r="2548" spans="1:10" hidden="1" x14ac:dyDescent="0.25">
      <c r="A2548" s="57" t="s">
        <v>135</v>
      </c>
      <c r="B2548" t="s">
        <v>128</v>
      </c>
      <c r="C2548">
        <v>2021</v>
      </c>
      <c r="D2548" t="s">
        <v>58</v>
      </c>
      <c r="E2548" t="s">
        <v>52</v>
      </c>
      <c r="F2548" t="s">
        <v>142</v>
      </c>
      <c r="G2548" t="s">
        <v>300</v>
      </c>
      <c r="H2548" t="s">
        <v>303</v>
      </c>
      <c r="J2548" s="22">
        <v>-15000</v>
      </c>
    </row>
    <row r="2549" spans="1:10" hidden="1" x14ac:dyDescent="0.25">
      <c r="A2549" s="57" t="s">
        <v>135</v>
      </c>
      <c r="B2549" t="s">
        <v>128</v>
      </c>
      <c r="C2549">
        <v>2021</v>
      </c>
      <c r="D2549" t="s">
        <v>58</v>
      </c>
      <c r="E2549" t="s">
        <v>52</v>
      </c>
      <c r="F2549" t="s">
        <v>142</v>
      </c>
      <c r="H2549" t="s">
        <v>269</v>
      </c>
      <c r="J2549"/>
    </row>
    <row r="2550" spans="1:10" hidden="1" x14ac:dyDescent="0.25">
      <c r="A2550" s="57" t="s">
        <v>135</v>
      </c>
      <c r="B2550" t="s">
        <v>128</v>
      </c>
      <c r="C2550">
        <v>2021</v>
      </c>
      <c r="D2550" t="s">
        <v>58</v>
      </c>
      <c r="E2550" t="s">
        <v>52</v>
      </c>
      <c r="F2550" t="s">
        <v>142</v>
      </c>
      <c r="G2550" t="s">
        <v>270</v>
      </c>
      <c r="H2550" t="s">
        <v>271</v>
      </c>
      <c r="J2550" s="22">
        <v>145000</v>
      </c>
    </row>
    <row r="2551" spans="1:10" hidden="1" x14ac:dyDescent="0.25">
      <c r="A2551" s="57" t="s">
        <v>135</v>
      </c>
      <c r="B2551" t="s">
        <v>128</v>
      </c>
      <c r="C2551">
        <v>2021</v>
      </c>
      <c r="D2551" t="s">
        <v>58</v>
      </c>
      <c r="E2551" t="s">
        <v>45</v>
      </c>
      <c r="F2551" t="s">
        <v>46</v>
      </c>
      <c r="G2551" t="s">
        <v>54</v>
      </c>
      <c r="H2551" t="s">
        <v>11</v>
      </c>
      <c r="J2551" s="3">
        <v>2520000</v>
      </c>
    </row>
    <row r="2552" spans="1:10" hidden="1" x14ac:dyDescent="0.25">
      <c r="A2552" s="57" t="s">
        <v>135</v>
      </c>
      <c r="B2552" t="s">
        <v>128</v>
      </c>
      <c r="C2552">
        <v>2021</v>
      </c>
      <c r="D2552" t="s">
        <v>58</v>
      </c>
      <c r="E2552" t="s">
        <v>45</v>
      </c>
      <c r="F2552" t="s">
        <v>46</v>
      </c>
      <c r="G2552" t="s">
        <v>54</v>
      </c>
      <c r="H2552" t="s">
        <v>12</v>
      </c>
      <c r="J2552"/>
    </row>
    <row r="2553" spans="1:10" hidden="1" x14ac:dyDescent="0.25">
      <c r="A2553" s="57" t="s">
        <v>135</v>
      </c>
      <c r="B2553" t="s">
        <v>128</v>
      </c>
      <c r="C2553">
        <v>2021</v>
      </c>
      <c r="D2553" t="s">
        <v>58</v>
      </c>
      <c r="E2553" t="s">
        <v>45</v>
      </c>
      <c r="F2553" t="s">
        <v>46</v>
      </c>
      <c r="G2553" t="s">
        <v>54</v>
      </c>
      <c r="H2553" t="s">
        <v>13</v>
      </c>
      <c r="J2553" s="3">
        <v>210000</v>
      </c>
    </row>
    <row r="2554" spans="1:10" hidden="1" x14ac:dyDescent="0.25">
      <c r="A2554" s="57" t="s">
        <v>135</v>
      </c>
      <c r="B2554" t="s">
        <v>128</v>
      </c>
      <c r="C2554">
        <v>2021</v>
      </c>
      <c r="D2554" t="s">
        <v>58</v>
      </c>
      <c r="E2554" t="s">
        <v>45</v>
      </c>
      <c r="F2554" t="s">
        <v>46</v>
      </c>
      <c r="G2554" t="s">
        <v>54</v>
      </c>
      <c r="H2554" t="s">
        <v>14</v>
      </c>
      <c r="J2554" s="3">
        <v>25200</v>
      </c>
    </row>
    <row r="2555" spans="1:10" hidden="1" x14ac:dyDescent="0.25">
      <c r="A2555" s="57" t="s">
        <v>135</v>
      </c>
      <c r="B2555" t="s">
        <v>128</v>
      </c>
      <c r="C2555">
        <v>2021</v>
      </c>
      <c r="D2555" t="s">
        <v>58</v>
      </c>
      <c r="E2555" t="s">
        <v>45</v>
      </c>
      <c r="F2555" t="s">
        <v>46</v>
      </c>
      <c r="G2555" t="s">
        <v>54</v>
      </c>
      <c r="H2555" t="s">
        <v>15</v>
      </c>
      <c r="J2555" s="3">
        <v>210000</v>
      </c>
    </row>
    <row r="2556" spans="1:10" hidden="1" x14ac:dyDescent="0.25">
      <c r="A2556" s="57" t="s">
        <v>135</v>
      </c>
      <c r="B2556" t="s">
        <v>128</v>
      </c>
      <c r="C2556">
        <v>2021</v>
      </c>
      <c r="D2556" t="s">
        <v>58</v>
      </c>
      <c r="E2556" t="s">
        <v>45</v>
      </c>
      <c r="F2556" t="s">
        <v>46</v>
      </c>
      <c r="G2556" t="s">
        <v>54</v>
      </c>
      <c r="H2556" t="s">
        <v>16</v>
      </c>
      <c r="J2556" s="3">
        <v>105000</v>
      </c>
    </row>
    <row r="2557" spans="1:10" hidden="1" x14ac:dyDescent="0.25">
      <c r="A2557" s="57" t="s">
        <v>135</v>
      </c>
      <c r="B2557" t="s">
        <v>128</v>
      </c>
      <c r="C2557">
        <v>2021</v>
      </c>
      <c r="D2557" t="s">
        <v>58</v>
      </c>
      <c r="E2557" t="s">
        <v>45</v>
      </c>
      <c r="F2557" t="s">
        <v>46</v>
      </c>
      <c r="G2557" t="s">
        <v>54</v>
      </c>
      <c r="H2557" t="s">
        <v>17</v>
      </c>
      <c r="J2557" s="3">
        <v>1680000</v>
      </c>
    </row>
    <row r="2558" spans="1:10" hidden="1" x14ac:dyDescent="0.25">
      <c r="A2558" s="57" t="s">
        <v>135</v>
      </c>
      <c r="B2558" t="s">
        <v>128</v>
      </c>
      <c r="C2558">
        <v>2021</v>
      </c>
      <c r="D2558" t="s">
        <v>58</v>
      </c>
      <c r="E2558" t="s">
        <v>45</v>
      </c>
      <c r="F2558" t="s">
        <v>46</v>
      </c>
      <c r="G2558" t="s">
        <v>54</v>
      </c>
      <c r="H2558" t="s">
        <v>195</v>
      </c>
      <c r="J2558"/>
    </row>
    <row r="2559" spans="1:10" hidden="1" x14ac:dyDescent="0.25">
      <c r="A2559" s="57" t="s">
        <v>135</v>
      </c>
      <c r="B2559" t="s">
        <v>128</v>
      </c>
      <c r="C2559">
        <v>2021</v>
      </c>
      <c r="D2559" t="s">
        <v>58</v>
      </c>
      <c r="E2559" t="s">
        <v>45</v>
      </c>
      <c r="F2559" t="s">
        <v>46</v>
      </c>
      <c r="G2559" t="s">
        <v>54</v>
      </c>
      <c r="H2559" t="s">
        <v>18</v>
      </c>
      <c r="J2559" s="3">
        <v>13154</v>
      </c>
    </row>
    <row r="2560" spans="1:10" hidden="1" x14ac:dyDescent="0.25">
      <c r="A2560" s="57" t="s">
        <v>135</v>
      </c>
      <c r="B2560" t="s">
        <v>128</v>
      </c>
      <c r="C2560">
        <v>2021</v>
      </c>
      <c r="D2560" t="s">
        <v>58</v>
      </c>
      <c r="E2560" t="s">
        <v>45</v>
      </c>
      <c r="F2560" t="s">
        <v>46</v>
      </c>
      <c r="G2560" t="s">
        <v>54</v>
      </c>
      <c r="H2560" t="s">
        <v>19</v>
      </c>
      <c r="J2560" s="3">
        <v>302400</v>
      </c>
    </row>
    <row r="2561" spans="1:10" hidden="1" x14ac:dyDescent="0.25">
      <c r="A2561" s="57" t="s">
        <v>135</v>
      </c>
      <c r="B2561" t="s">
        <v>128</v>
      </c>
      <c r="C2561">
        <v>2021</v>
      </c>
      <c r="D2561" t="s">
        <v>58</v>
      </c>
      <c r="E2561" t="s">
        <v>45</v>
      </c>
      <c r="F2561" t="s">
        <v>46</v>
      </c>
      <c r="G2561" t="s">
        <v>54</v>
      </c>
      <c r="H2561" t="s">
        <v>20</v>
      </c>
      <c r="J2561" s="3">
        <v>100800</v>
      </c>
    </row>
    <row r="2562" spans="1:10" hidden="1" x14ac:dyDescent="0.25">
      <c r="A2562" s="57" t="s">
        <v>135</v>
      </c>
      <c r="B2562" t="s">
        <v>128</v>
      </c>
      <c r="C2562">
        <v>2021</v>
      </c>
      <c r="D2562" t="s">
        <v>58</v>
      </c>
      <c r="E2562" t="s">
        <v>45</v>
      </c>
      <c r="F2562" t="s">
        <v>46</v>
      </c>
      <c r="G2562" t="s">
        <v>54</v>
      </c>
      <c r="H2562" s="2" t="s">
        <v>294</v>
      </c>
      <c r="I2562" s="2"/>
      <c r="J2562"/>
    </row>
    <row r="2563" spans="1:10" hidden="1" x14ac:dyDescent="0.25">
      <c r="A2563" s="57" t="s">
        <v>135</v>
      </c>
      <c r="B2563" t="s">
        <v>128</v>
      </c>
      <c r="C2563">
        <v>2021</v>
      </c>
      <c r="D2563" t="s">
        <v>58</v>
      </c>
      <c r="E2563" t="s">
        <v>45</v>
      </c>
      <c r="F2563" t="s">
        <v>46</v>
      </c>
      <c r="G2563" t="s">
        <v>118</v>
      </c>
      <c r="H2563" s="2" t="s">
        <v>295</v>
      </c>
      <c r="I2563" s="2"/>
      <c r="J2563" s="3">
        <v>438902</v>
      </c>
    </row>
    <row r="2564" spans="1:10" hidden="1" x14ac:dyDescent="0.25">
      <c r="A2564" s="57" t="s">
        <v>135</v>
      </c>
      <c r="B2564" t="s">
        <v>128</v>
      </c>
      <c r="C2564">
        <v>2021</v>
      </c>
      <c r="D2564" t="s">
        <v>58</v>
      </c>
      <c r="E2564" t="s">
        <v>45</v>
      </c>
      <c r="F2564" t="s">
        <v>46</v>
      </c>
      <c r="G2564" t="s">
        <v>118</v>
      </c>
      <c r="H2564" t="s">
        <v>119</v>
      </c>
      <c r="J2564"/>
    </row>
    <row r="2565" spans="1:10" hidden="1" x14ac:dyDescent="0.25">
      <c r="A2565" s="57" t="s">
        <v>135</v>
      </c>
      <c r="B2565" t="s">
        <v>128</v>
      </c>
      <c r="C2565">
        <v>2021</v>
      </c>
      <c r="D2565" t="s">
        <v>58</v>
      </c>
      <c r="E2565" t="s">
        <v>45</v>
      </c>
      <c r="F2565" t="s">
        <v>46</v>
      </c>
      <c r="G2565" t="s">
        <v>118</v>
      </c>
      <c r="H2565" t="s">
        <v>283</v>
      </c>
      <c r="J2565"/>
    </row>
    <row r="2566" spans="1:10" hidden="1" x14ac:dyDescent="0.25">
      <c r="A2566" s="57" t="s">
        <v>135</v>
      </c>
      <c r="B2566" t="s">
        <v>128</v>
      </c>
      <c r="C2566">
        <v>2021</v>
      </c>
      <c r="D2566" t="s">
        <v>58</v>
      </c>
      <c r="E2566" t="s">
        <v>45</v>
      </c>
      <c r="F2566" t="s">
        <v>46</v>
      </c>
      <c r="G2566" t="s">
        <v>109</v>
      </c>
      <c r="H2566" t="s">
        <v>219</v>
      </c>
      <c r="J2566"/>
    </row>
    <row r="2567" spans="1:10" hidden="1" x14ac:dyDescent="0.25">
      <c r="A2567" s="57" t="s">
        <v>135</v>
      </c>
      <c r="B2567" t="s">
        <v>128</v>
      </c>
      <c r="C2567">
        <v>2021</v>
      </c>
      <c r="D2567" t="s">
        <v>58</v>
      </c>
      <c r="E2567" t="s">
        <v>45</v>
      </c>
      <c r="F2567" t="s">
        <v>46</v>
      </c>
      <c r="G2567" t="s">
        <v>109</v>
      </c>
      <c r="H2567" s="2" t="s">
        <v>267</v>
      </c>
      <c r="I2567" s="2"/>
      <c r="J2567"/>
    </row>
    <row r="2568" spans="1:10" hidden="1" x14ac:dyDescent="0.25">
      <c r="A2568" s="57" t="s">
        <v>135</v>
      </c>
      <c r="B2568" t="s">
        <v>128</v>
      </c>
      <c r="C2568">
        <v>2021</v>
      </c>
      <c r="D2568" t="s">
        <v>58</v>
      </c>
      <c r="E2568" t="s">
        <v>45</v>
      </c>
      <c r="F2568" t="s">
        <v>46</v>
      </c>
      <c r="G2568" t="s">
        <v>109</v>
      </c>
      <c r="H2568" t="s">
        <v>220</v>
      </c>
      <c r="J2568"/>
    </row>
    <row r="2569" spans="1:10" hidden="1" x14ac:dyDescent="0.25">
      <c r="A2569" s="57" t="s">
        <v>135</v>
      </c>
      <c r="B2569" t="s">
        <v>128</v>
      </c>
      <c r="C2569">
        <v>2021</v>
      </c>
      <c r="D2569" t="s">
        <v>58</v>
      </c>
      <c r="E2569" t="s">
        <v>45</v>
      </c>
      <c r="F2569" t="s">
        <v>46</v>
      </c>
      <c r="G2569" t="s">
        <v>109</v>
      </c>
      <c r="H2569" t="s">
        <v>260</v>
      </c>
      <c r="J2569"/>
    </row>
    <row r="2570" spans="1:10" hidden="1" x14ac:dyDescent="0.25">
      <c r="A2570" s="57" t="s">
        <v>135</v>
      </c>
      <c r="B2570" t="s">
        <v>128</v>
      </c>
      <c r="C2570">
        <v>2021</v>
      </c>
      <c r="D2570" t="s">
        <v>58</v>
      </c>
      <c r="E2570" t="s">
        <v>45</v>
      </c>
      <c r="F2570" t="s">
        <v>46</v>
      </c>
      <c r="G2570" t="s">
        <v>55</v>
      </c>
      <c r="H2570" t="s">
        <v>22</v>
      </c>
      <c r="J2570" s="3">
        <v>800000</v>
      </c>
    </row>
    <row r="2571" spans="1:10" hidden="1" x14ac:dyDescent="0.25">
      <c r="A2571" s="57" t="s">
        <v>135</v>
      </c>
      <c r="B2571" t="s">
        <v>128</v>
      </c>
      <c r="C2571">
        <v>2021</v>
      </c>
      <c r="D2571" t="s">
        <v>58</v>
      </c>
      <c r="E2571" t="s">
        <v>45</v>
      </c>
      <c r="F2571" t="s">
        <v>46</v>
      </c>
      <c r="G2571" t="s">
        <v>47</v>
      </c>
      <c r="H2571" t="s">
        <v>238</v>
      </c>
      <c r="J2571"/>
    </row>
    <row r="2572" spans="1:10" hidden="1" x14ac:dyDescent="0.25">
      <c r="A2572" s="57" t="s">
        <v>135</v>
      </c>
      <c r="B2572" t="s">
        <v>128</v>
      </c>
      <c r="C2572">
        <v>2021</v>
      </c>
      <c r="D2572" t="s">
        <v>58</v>
      </c>
      <c r="E2572" t="s">
        <v>45</v>
      </c>
      <c r="F2572" t="s">
        <v>46</v>
      </c>
      <c r="G2572" t="s">
        <v>47</v>
      </c>
      <c r="H2572" t="s">
        <v>239</v>
      </c>
      <c r="J2572" s="3">
        <v>932160</v>
      </c>
    </row>
    <row r="2573" spans="1:10" hidden="1" x14ac:dyDescent="0.25">
      <c r="A2573" s="57" t="s">
        <v>135</v>
      </c>
      <c r="B2573" t="s">
        <v>128</v>
      </c>
      <c r="C2573">
        <v>2021</v>
      </c>
      <c r="D2573" t="s">
        <v>58</v>
      </c>
      <c r="E2573" t="s">
        <v>45</v>
      </c>
      <c r="F2573" t="s">
        <v>46</v>
      </c>
      <c r="G2573" t="s">
        <v>47</v>
      </c>
      <c r="H2573" t="s">
        <v>243</v>
      </c>
      <c r="J2573"/>
    </row>
    <row r="2574" spans="1:10" hidden="1" x14ac:dyDescent="0.25">
      <c r="A2574" s="57" t="s">
        <v>135</v>
      </c>
      <c r="B2574" t="s">
        <v>128</v>
      </c>
      <c r="C2574">
        <v>2021</v>
      </c>
      <c r="D2574" t="s">
        <v>58</v>
      </c>
      <c r="E2574" t="s">
        <v>45</v>
      </c>
      <c r="F2574" t="s">
        <v>46</v>
      </c>
      <c r="G2574" t="s">
        <v>47</v>
      </c>
      <c r="H2574" s="2" t="s">
        <v>276</v>
      </c>
      <c r="I2574" s="2"/>
      <c r="J2574"/>
    </row>
    <row r="2575" spans="1:10" hidden="1" x14ac:dyDescent="0.25">
      <c r="A2575" s="57" t="s">
        <v>135</v>
      </c>
      <c r="B2575" t="s">
        <v>128</v>
      </c>
      <c r="C2575">
        <v>2021</v>
      </c>
      <c r="D2575" t="s">
        <v>58</v>
      </c>
      <c r="E2575" t="s">
        <v>45</v>
      </c>
      <c r="F2575" t="s">
        <v>46</v>
      </c>
      <c r="G2575" t="s">
        <v>47</v>
      </c>
      <c r="H2575" s="2" t="s">
        <v>296</v>
      </c>
      <c r="I2575" s="2"/>
      <c r="J2575"/>
    </row>
    <row r="2576" spans="1:10" hidden="1" x14ac:dyDescent="0.25">
      <c r="A2576" s="57" t="s">
        <v>135</v>
      </c>
      <c r="B2576" t="s">
        <v>128</v>
      </c>
      <c r="C2576">
        <v>2021</v>
      </c>
      <c r="D2576" t="s">
        <v>58</v>
      </c>
      <c r="E2576" t="s">
        <v>45</v>
      </c>
      <c r="F2576" t="s">
        <v>46</v>
      </c>
      <c r="G2576" t="s">
        <v>47</v>
      </c>
      <c r="H2576" s="2" t="s">
        <v>277</v>
      </c>
      <c r="I2576" s="2"/>
      <c r="J2576"/>
    </row>
    <row r="2577" spans="1:10" hidden="1" x14ac:dyDescent="0.25">
      <c r="A2577" s="57" t="s">
        <v>135</v>
      </c>
      <c r="B2577" t="s">
        <v>128</v>
      </c>
      <c r="C2577">
        <v>2021</v>
      </c>
      <c r="D2577" t="s">
        <v>58</v>
      </c>
      <c r="E2577" t="s">
        <v>45</v>
      </c>
      <c r="F2577" t="s">
        <v>46</v>
      </c>
      <c r="G2577" t="s">
        <v>47</v>
      </c>
      <c r="H2577" s="2" t="s">
        <v>278</v>
      </c>
      <c r="I2577" s="2"/>
      <c r="J2577"/>
    </row>
    <row r="2578" spans="1:10" hidden="1" x14ac:dyDescent="0.25">
      <c r="A2578" s="57" t="s">
        <v>135</v>
      </c>
      <c r="B2578" t="s">
        <v>128</v>
      </c>
      <c r="C2578">
        <v>2021</v>
      </c>
      <c r="D2578" t="s">
        <v>58</v>
      </c>
      <c r="E2578" t="s">
        <v>45</v>
      </c>
      <c r="F2578" t="s">
        <v>46</v>
      </c>
      <c r="G2578" t="s">
        <v>47</v>
      </c>
      <c r="H2578" s="2" t="s">
        <v>298</v>
      </c>
      <c r="I2578" s="2"/>
      <c r="J2578"/>
    </row>
    <row r="2579" spans="1:10" hidden="1" x14ac:dyDescent="0.25">
      <c r="A2579" s="57" t="s">
        <v>135</v>
      </c>
      <c r="B2579" t="s">
        <v>128</v>
      </c>
      <c r="C2579">
        <v>2021</v>
      </c>
      <c r="D2579" t="s">
        <v>58</v>
      </c>
      <c r="E2579" t="s">
        <v>45</v>
      </c>
      <c r="F2579" t="s">
        <v>46</v>
      </c>
      <c r="G2579" t="s">
        <v>182</v>
      </c>
      <c r="H2579" t="s">
        <v>240</v>
      </c>
      <c r="J2579"/>
    </row>
    <row r="2580" spans="1:10" hidden="1" x14ac:dyDescent="0.25">
      <c r="A2580" s="57" t="s">
        <v>135</v>
      </c>
      <c r="B2580" t="s">
        <v>128</v>
      </c>
      <c r="C2580">
        <v>2021</v>
      </c>
      <c r="D2580" t="s">
        <v>58</v>
      </c>
      <c r="E2580" t="s">
        <v>45</v>
      </c>
      <c r="F2580" t="s">
        <v>46</v>
      </c>
      <c r="G2580" t="s">
        <v>182</v>
      </c>
      <c r="H2580" t="s">
        <v>241</v>
      </c>
      <c r="J2580"/>
    </row>
    <row r="2581" spans="1:10" hidden="1" x14ac:dyDescent="0.25">
      <c r="A2581" s="57" t="s">
        <v>135</v>
      </c>
      <c r="B2581" t="s">
        <v>128</v>
      </c>
      <c r="C2581">
        <v>2021</v>
      </c>
      <c r="D2581" t="s">
        <v>58</v>
      </c>
      <c r="E2581" t="s">
        <v>45</v>
      </c>
      <c r="F2581" t="s">
        <v>46</v>
      </c>
      <c r="G2581" t="s">
        <v>182</v>
      </c>
      <c r="H2581" t="s">
        <v>242</v>
      </c>
      <c r="J2581"/>
    </row>
    <row r="2582" spans="1:10" hidden="1" x14ac:dyDescent="0.25">
      <c r="A2582" s="57" t="s">
        <v>135</v>
      </c>
      <c r="B2582" t="s">
        <v>128</v>
      </c>
      <c r="C2582">
        <v>2021</v>
      </c>
      <c r="D2582" t="s">
        <v>58</v>
      </c>
      <c r="E2582" t="s">
        <v>45</v>
      </c>
      <c r="F2582" t="s">
        <v>46</v>
      </c>
      <c r="G2582" t="s">
        <v>182</v>
      </c>
      <c r="H2582" t="s">
        <v>243</v>
      </c>
      <c r="J2582"/>
    </row>
    <row r="2583" spans="1:10" hidden="1" x14ac:dyDescent="0.25">
      <c r="A2583" s="57" t="s">
        <v>135</v>
      </c>
      <c r="B2583" t="s">
        <v>128</v>
      </c>
      <c r="C2583">
        <v>2021</v>
      </c>
      <c r="D2583" t="s">
        <v>58</v>
      </c>
      <c r="E2583" t="s">
        <v>45</v>
      </c>
      <c r="F2583" t="s">
        <v>46</v>
      </c>
      <c r="G2583" t="s">
        <v>253</v>
      </c>
      <c r="H2583" s="2" t="s">
        <v>266</v>
      </c>
      <c r="I2583" s="2"/>
      <c r="J2583"/>
    </row>
    <row r="2584" spans="1:10" hidden="1" x14ac:dyDescent="0.25">
      <c r="A2584" s="57" t="s">
        <v>135</v>
      </c>
      <c r="B2584" t="s">
        <v>128</v>
      </c>
      <c r="C2584">
        <v>2021</v>
      </c>
      <c r="D2584" t="s">
        <v>58</v>
      </c>
      <c r="E2584" t="s">
        <v>45</v>
      </c>
      <c r="F2584" t="s">
        <v>46</v>
      </c>
      <c r="G2584" t="s">
        <v>221</v>
      </c>
      <c r="H2584" s="2" t="s">
        <v>245</v>
      </c>
      <c r="I2584" s="2"/>
      <c r="J2584"/>
    </row>
    <row r="2585" spans="1:10" hidden="1" x14ac:dyDescent="0.25">
      <c r="A2585" s="57" t="s">
        <v>135</v>
      </c>
      <c r="B2585" t="s">
        <v>128</v>
      </c>
      <c r="C2585">
        <v>2021</v>
      </c>
      <c r="D2585" t="s">
        <v>58</v>
      </c>
      <c r="E2585" t="s">
        <v>45</v>
      </c>
      <c r="F2585" t="s">
        <v>46</v>
      </c>
      <c r="G2585" t="s">
        <v>221</v>
      </c>
      <c r="H2585" s="2" t="s">
        <v>299</v>
      </c>
      <c r="I2585" s="2"/>
      <c r="J2585"/>
    </row>
    <row r="2586" spans="1:10" hidden="1" x14ac:dyDescent="0.25">
      <c r="A2586" s="57" t="s">
        <v>135</v>
      </c>
      <c r="B2586" t="s">
        <v>128</v>
      </c>
      <c r="C2586">
        <v>2021</v>
      </c>
      <c r="D2586" t="s">
        <v>58</v>
      </c>
      <c r="E2586" t="s">
        <v>45</v>
      </c>
      <c r="F2586" t="s">
        <v>46</v>
      </c>
      <c r="G2586" t="s">
        <v>272</v>
      </c>
      <c r="H2586" s="2" t="s">
        <v>273</v>
      </c>
      <c r="I2586" s="2"/>
      <c r="J2586"/>
    </row>
    <row r="2587" spans="1:10" hidden="1" x14ac:dyDescent="0.25">
      <c r="A2587" s="57" t="s">
        <v>135</v>
      </c>
      <c r="B2587" t="s">
        <v>128</v>
      </c>
      <c r="C2587">
        <v>2021</v>
      </c>
      <c r="D2587" t="s">
        <v>58</v>
      </c>
      <c r="E2587" t="s">
        <v>45</v>
      </c>
      <c r="F2587" t="s">
        <v>46</v>
      </c>
      <c r="G2587" t="s">
        <v>49</v>
      </c>
      <c r="H2587" s="2" t="s">
        <v>246</v>
      </c>
      <c r="I2587" s="2"/>
      <c r="J2587"/>
    </row>
    <row r="2588" spans="1:10" hidden="1" x14ac:dyDescent="0.25">
      <c r="A2588" s="57" t="s">
        <v>135</v>
      </c>
      <c r="B2588" t="s">
        <v>128</v>
      </c>
      <c r="C2588">
        <v>2021</v>
      </c>
      <c r="D2588" t="s">
        <v>58</v>
      </c>
      <c r="E2588" t="s">
        <v>45</v>
      </c>
      <c r="F2588" t="s">
        <v>46</v>
      </c>
      <c r="G2588" t="s">
        <v>49</v>
      </c>
      <c r="H2588" s="2" t="s">
        <v>247</v>
      </c>
      <c r="I2588" s="2"/>
      <c r="J2588"/>
    </row>
    <row r="2589" spans="1:10" hidden="1" x14ac:dyDescent="0.25">
      <c r="A2589" s="57" t="s">
        <v>135</v>
      </c>
      <c r="B2589" t="s">
        <v>128</v>
      </c>
      <c r="C2589">
        <v>2021</v>
      </c>
      <c r="D2589" t="s">
        <v>58</v>
      </c>
      <c r="E2589" t="s">
        <v>45</v>
      </c>
      <c r="F2589" t="s">
        <v>46</v>
      </c>
      <c r="G2589" t="s">
        <v>49</v>
      </c>
      <c r="H2589" s="2" t="s">
        <v>248</v>
      </c>
      <c r="I2589" s="2"/>
      <c r="J2589"/>
    </row>
    <row r="2590" spans="1:10" hidden="1" x14ac:dyDescent="0.25">
      <c r="A2590" s="57" t="s">
        <v>135</v>
      </c>
      <c r="B2590" t="s">
        <v>128</v>
      </c>
      <c r="C2590">
        <v>2021</v>
      </c>
      <c r="D2590" t="s">
        <v>58</v>
      </c>
      <c r="E2590" t="s">
        <v>45</v>
      </c>
      <c r="F2590" t="s">
        <v>46</v>
      </c>
      <c r="G2590" t="s">
        <v>49</v>
      </c>
      <c r="H2590" s="2" t="s">
        <v>249</v>
      </c>
      <c r="I2590" s="2"/>
      <c r="J2590" s="3">
        <v>161820</v>
      </c>
    </row>
    <row r="2591" spans="1:10" hidden="1" x14ac:dyDescent="0.25">
      <c r="A2591" s="57" t="s">
        <v>135</v>
      </c>
      <c r="B2591" t="s">
        <v>128</v>
      </c>
      <c r="C2591">
        <v>2021</v>
      </c>
      <c r="D2591" t="s">
        <v>58</v>
      </c>
      <c r="E2591" t="s">
        <v>45</v>
      </c>
      <c r="F2591" t="s">
        <v>46</v>
      </c>
      <c r="G2591" t="s">
        <v>49</v>
      </c>
      <c r="H2591" s="2" t="s">
        <v>250</v>
      </c>
      <c r="I2591" s="2"/>
      <c r="J2591"/>
    </row>
    <row r="2592" spans="1:10" hidden="1" x14ac:dyDescent="0.25">
      <c r="A2592" s="57" t="s">
        <v>135</v>
      </c>
      <c r="B2592" t="s">
        <v>128</v>
      </c>
      <c r="C2592">
        <v>2021</v>
      </c>
      <c r="D2592" t="s">
        <v>58</v>
      </c>
      <c r="E2592" t="s">
        <v>45</v>
      </c>
      <c r="F2592" t="s">
        <v>46</v>
      </c>
      <c r="G2592" t="s">
        <v>49</v>
      </c>
      <c r="H2592" s="2" t="s">
        <v>251</v>
      </c>
      <c r="I2592" s="2"/>
      <c r="J2592"/>
    </row>
    <row r="2593" spans="1:10" hidden="1" x14ac:dyDescent="0.25">
      <c r="A2593" s="57" t="s">
        <v>135</v>
      </c>
      <c r="B2593" t="s">
        <v>128</v>
      </c>
      <c r="C2593">
        <v>2021</v>
      </c>
      <c r="D2593" t="s">
        <v>58</v>
      </c>
      <c r="E2593" t="s">
        <v>45</v>
      </c>
      <c r="F2593" t="s">
        <v>46</v>
      </c>
      <c r="G2593" t="s">
        <v>49</v>
      </c>
      <c r="H2593" s="2" t="s">
        <v>252</v>
      </c>
      <c r="I2593" s="2"/>
      <c r="J2593"/>
    </row>
    <row r="2594" spans="1:10" hidden="1" x14ac:dyDescent="0.25">
      <c r="A2594" s="57" t="s">
        <v>135</v>
      </c>
      <c r="B2594" t="s">
        <v>128</v>
      </c>
      <c r="C2594">
        <v>2021</v>
      </c>
      <c r="D2594" t="s">
        <v>58</v>
      </c>
      <c r="E2594" t="s">
        <v>45</v>
      </c>
      <c r="F2594" t="s">
        <v>46</v>
      </c>
      <c r="G2594" t="s">
        <v>49</v>
      </c>
      <c r="H2594" s="2" t="s">
        <v>243</v>
      </c>
      <c r="I2594" s="2"/>
      <c r="J2594"/>
    </row>
    <row r="2595" spans="1:10" hidden="1" x14ac:dyDescent="0.25">
      <c r="A2595" s="57" t="s">
        <v>135</v>
      </c>
      <c r="B2595" t="s">
        <v>128</v>
      </c>
      <c r="C2595">
        <v>2021</v>
      </c>
      <c r="D2595" t="s">
        <v>58</v>
      </c>
      <c r="E2595" t="s">
        <v>45</v>
      </c>
      <c r="F2595" t="s">
        <v>304</v>
      </c>
      <c r="G2595" t="s">
        <v>54</v>
      </c>
      <c r="H2595" t="s">
        <v>305</v>
      </c>
      <c r="J2595" s="3">
        <v>1500000</v>
      </c>
    </row>
    <row r="2596" spans="1:10" hidden="1" x14ac:dyDescent="0.25">
      <c r="A2596" s="57" t="s">
        <v>135</v>
      </c>
      <c r="B2596" t="s">
        <v>128</v>
      </c>
      <c r="C2596">
        <v>2021</v>
      </c>
      <c r="D2596" t="s">
        <v>58</v>
      </c>
      <c r="E2596" t="s">
        <v>45</v>
      </c>
      <c r="F2596" t="s">
        <v>304</v>
      </c>
      <c r="G2596" t="s">
        <v>54</v>
      </c>
      <c r="H2596" t="s">
        <v>306</v>
      </c>
      <c r="J2596" s="3">
        <v>106454</v>
      </c>
    </row>
    <row r="2597" spans="1:10" hidden="1" x14ac:dyDescent="0.25">
      <c r="A2597" s="57" t="s">
        <v>135</v>
      </c>
      <c r="B2597" t="s">
        <v>128</v>
      </c>
      <c r="C2597">
        <v>2021</v>
      </c>
      <c r="D2597" t="s">
        <v>58</v>
      </c>
      <c r="E2597" t="s">
        <v>45</v>
      </c>
      <c r="F2597" t="s">
        <v>304</v>
      </c>
      <c r="G2597" t="s">
        <v>54</v>
      </c>
      <c r="H2597" t="s">
        <v>307</v>
      </c>
      <c r="J2597" s="3">
        <v>133871</v>
      </c>
    </row>
    <row r="2598" spans="1:10" hidden="1" x14ac:dyDescent="0.25">
      <c r="A2598" s="57" t="s">
        <v>135</v>
      </c>
      <c r="B2598" t="s">
        <v>128</v>
      </c>
      <c r="C2598">
        <v>2021</v>
      </c>
      <c r="D2598" t="s">
        <v>58</v>
      </c>
      <c r="E2598" t="s">
        <v>45</v>
      </c>
      <c r="F2598" t="s">
        <v>304</v>
      </c>
      <c r="G2598" t="s">
        <v>54</v>
      </c>
      <c r="H2598" t="s">
        <v>308</v>
      </c>
      <c r="J2598" s="3">
        <v>16065</v>
      </c>
    </row>
    <row r="2599" spans="1:10" hidden="1" x14ac:dyDescent="0.25">
      <c r="A2599" s="57" t="s">
        <v>135</v>
      </c>
      <c r="B2599" t="s">
        <v>128</v>
      </c>
      <c r="C2599">
        <v>2021</v>
      </c>
      <c r="D2599" t="s">
        <v>58</v>
      </c>
      <c r="E2599" t="s">
        <v>45</v>
      </c>
      <c r="F2599" t="s">
        <v>304</v>
      </c>
      <c r="G2599" t="s">
        <v>54</v>
      </c>
      <c r="H2599" t="s">
        <v>309</v>
      </c>
      <c r="J2599" s="3">
        <v>133871</v>
      </c>
    </row>
    <row r="2600" spans="1:10" hidden="1" x14ac:dyDescent="0.25">
      <c r="A2600" s="57" t="s">
        <v>135</v>
      </c>
      <c r="B2600" t="s">
        <v>128</v>
      </c>
      <c r="C2600">
        <v>2021</v>
      </c>
      <c r="D2600" t="s">
        <v>58</v>
      </c>
      <c r="E2600" t="s">
        <v>45</v>
      </c>
      <c r="F2600" t="s">
        <v>304</v>
      </c>
      <c r="G2600" t="s">
        <v>54</v>
      </c>
      <c r="H2600" t="s">
        <v>310</v>
      </c>
      <c r="J2600" s="3">
        <v>62500</v>
      </c>
    </row>
    <row r="2601" spans="1:10" hidden="1" x14ac:dyDescent="0.25">
      <c r="A2601" s="57" t="s">
        <v>135</v>
      </c>
      <c r="B2601" t="s">
        <v>128</v>
      </c>
      <c r="C2601">
        <v>2021</v>
      </c>
      <c r="D2601" t="s">
        <v>58</v>
      </c>
      <c r="E2601" t="s">
        <v>45</v>
      </c>
      <c r="F2601" t="s">
        <v>304</v>
      </c>
      <c r="G2601" t="s">
        <v>54</v>
      </c>
      <c r="H2601" t="s">
        <v>311</v>
      </c>
      <c r="J2601"/>
    </row>
    <row r="2602" spans="1:10" hidden="1" x14ac:dyDescent="0.25">
      <c r="A2602" s="57" t="s">
        <v>135</v>
      </c>
      <c r="B2602" t="s">
        <v>128</v>
      </c>
      <c r="C2602">
        <v>2021</v>
      </c>
      <c r="D2602" t="s">
        <v>58</v>
      </c>
      <c r="E2602" t="s">
        <v>45</v>
      </c>
      <c r="F2602" t="s">
        <v>304</v>
      </c>
      <c r="G2602" t="s">
        <v>54</v>
      </c>
      <c r="H2602" t="s">
        <v>312</v>
      </c>
      <c r="J2602"/>
    </row>
    <row r="2603" spans="1:10" hidden="1" x14ac:dyDescent="0.25">
      <c r="A2603" s="57" t="s">
        <v>135</v>
      </c>
      <c r="B2603" t="s">
        <v>128</v>
      </c>
      <c r="C2603">
        <v>2021</v>
      </c>
      <c r="D2603" t="s">
        <v>58</v>
      </c>
      <c r="E2603" t="s">
        <v>45</v>
      </c>
      <c r="F2603" t="s">
        <v>304</v>
      </c>
      <c r="G2603" t="s">
        <v>54</v>
      </c>
      <c r="H2603" t="s">
        <v>313</v>
      </c>
      <c r="J2603" s="3">
        <v>7830</v>
      </c>
    </row>
    <row r="2604" spans="1:10" hidden="1" x14ac:dyDescent="0.25">
      <c r="A2604" s="57" t="s">
        <v>135</v>
      </c>
      <c r="B2604" t="s">
        <v>128</v>
      </c>
      <c r="C2604">
        <v>2021</v>
      </c>
      <c r="D2604" t="s">
        <v>58</v>
      </c>
      <c r="E2604" t="s">
        <v>45</v>
      </c>
      <c r="F2604" t="s">
        <v>304</v>
      </c>
      <c r="G2604" t="s">
        <v>54</v>
      </c>
      <c r="H2604" t="s">
        <v>314</v>
      </c>
      <c r="J2604" s="3">
        <v>180000</v>
      </c>
    </row>
    <row r="2605" spans="1:10" hidden="1" x14ac:dyDescent="0.25">
      <c r="A2605" s="57" t="s">
        <v>135</v>
      </c>
      <c r="B2605" t="s">
        <v>128</v>
      </c>
      <c r="C2605">
        <v>2021</v>
      </c>
      <c r="D2605" t="s">
        <v>58</v>
      </c>
      <c r="E2605" t="s">
        <v>45</v>
      </c>
      <c r="F2605" t="s">
        <v>304</v>
      </c>
      <c r="G2605" t="s">
        <v>54</v>
      </c>
      <c r="H2605" t="s">
        <v>315</v>
      </c>
      <c r="J2605" s="3">
        <v>60000</v>
      </c>
    </row>
    <row r="2606" spans="1:10" hidden="1" x14ac:dyDescent="0.25">
      <c r="A2606" s="57" t="s">
        <v>135</v>
      </c>
      <c r="B2606" t="s">
        <v>128</v>
      </c>
      <c r="C2606">
        <v>2021</v>
      </c>
      <c r="D2606" t="s">
        <v>58</v>
      </c>
      <c r="E2606" t="s">
        <v>45</v>
      </c>
      <c r="F2606" t="s">
        <v>304</v>
      </c>
      <c r="G2606" t="s">
        <v>54</v>
      </c>
      <c r="H2606" s="2" t="s">
        <v>316</v>
      </c>
      <c r="I2606" s="2"/>
      <c r="J2606"/>
    </row>
    <row r="2607" spans="1:10" hidden="1" x14ac:dyDescent="0.25">
      <c r="A2607" s="57" t="s">
        <v>135</v>
      </c>
      <c r="B2607" t="s">
        <v>128</v>
      </c>
      <c r="C2607">
        <v>2021</v>
      </c>
      <c r="D2607" t="s">
        <v>58</v>
      </c>
      <c r="E2607" t="s">
        <v>45</v>
      </c>
      <c r="F2607" t="s">
        <v>50</v>
      </c>
      <c r="G2607" t="s">
        <v>56</v>
      </c>
      <c r="H2607" t="s">
        <v>124</v>
      </c>
      <c r="J2607" s="3">
        <v>48440</v>
      </c>
    </row>
    <row r="2608" spans="1:10" hidden="1" x14ac:dyDescent="0.25">
      <c r="A2608" s="57" t="s">
        <v>135</v>
      </c>
      <c r="B2608" t="s">
        <v>128</v>
      </c>
      <c r="C2608">
        <v>2021</v>
      </c>
      <c r="D2608" t="s">
        <v>58</v>
      </c>
      <c r="E2608" t="s">
        <v>45</v>
      </c>
      <c r="F2608" t="s">
        <v>50</v>
      </c>
      <c r="G2608" t="s">
        <v>56</v>
      </c>
      <c r="H2608" t="s">
        <v>98</v>
      </c>
      <c r="J2608" s="3">
        <v>64817.48</v>
      </c>
    </row>
    <row r="2609" spans="1:10" hidden="1" x14ac:dyDescent="0.25">
      <c r="A2609" s="57" t="s">
        <v>135</v>
      </c>
      <c r="B2609" t="s">
        <v>128</v>
      </c>
      <c r="C2609">
        <v>2021</v>
      </c>
      <c r="D2609" t="s">
        <v>58</v>
      </c>
      <c r="E2609" t="s">
        <v>45</v>
      </c>
      <c r="F2609" t="s">
        <v>50</v>
      </c>
      <c r="G2609" t="s">
        <v>56</v>
      </c>
      <c r="H2609" t="s">
        <v>265</v>
      </c>
      <c r="J2609"/>
    </row>
    <row r="2610" spans="1:10" hidden="1" x14ac:dyDescent="0.25">
      <c r="A2610" s="57" t="s">
        <v>135</v>
      </c>
      <c r="B2610" t="s">
        <v>128</v>
      </c>
      <c r="C2610">
        <v>2021</v>
      </c>
      <c r="D2610" t="s">
        <v>58</v>
      </c>
      <c r="E2610" t="s">
        <v>45</v>
      </c>
      <c r="F2610" t="s">
        <v>50</v>
      </c>
      <c r="G2610" t="s">
        <v>56</v>
      </c>
      <c r="H2610" t="s">
        <v>193</v>
      </c>
      <c r="J2610" s="3">
        <v>147306.29999999999</v>
      </c>
    </row>
    <row r="2611" spans="1:10" hidden="1" x14ac:dyDescent="0.25">
      <c r="A2611" s="57" t="s">
        <v>135</v>
      </c>
      <c r="B2611" t="s">
        <v>128</v>
      </c>
      <c r="C2611">
        <v>2021</v>
      </c>
      <c r="D2611" t="s">
        <v>58</v>
      </c>
      <c r="E2611" t="s">
        <v>45</v>
      </c>
      <c r="F2611" t="s">
        <v>50</v>
      </c>
      <c r="G2611" t="s">
        <v>101</v>
      </c>
      <c r="H2611" t="s">
        <v>99</v>
      </c>
      <c r="J2611" s="3">
        <v>110374.2</v>
      </c>
    </row>
    <row r="2612" spans="1:10" hidden="1" x14ac:dyDescent="0.25">
      <c r="A2612" s="57" t="s">
        <v>135</v>
      </c>
      <c r="B2612" t="s">
        <v>128</v>
      </c>
      <c r="C2612">
        <v>2021</v>
      </c>
      <c r="D2612" t="s">
        <v>58</v>
      </c>
      <c r="E2612" t="s">
        <v>45</v>
      </c>
      <c r="F2612" t="s">
        <v>50</v>
      </c>
      <c r="G2612" t="s">
        <v>101</v>
      </c>
      <c r="H2612" s="2" t="s">
        <v>255</v>
      </c>
      <c r="I2612" s="2"/>
      <c r="J2612" s="3">
        <v>31791.19</v>
      </c>
    </row>
    <row r="2613" spans="1:10" hidden="1" x14ac:dyDescent="0.25">
      <c r="A2613" s="57" t="s">
        <v>135</v>
      </c>
      <c r="B2613" t="s">
        <v>128</v>
      </c>
      <c r="C2613">
        <v>2021</v>
      </c>
      <c r="D2613" t="s">
        <v>58</v>
      </c>
      <c r="E2613" t="s">
        <v>45</v>
      </c>
      <c r="F2613" t="s">
        <v>50</v>
      </c>
      <c r="G2613" t="s">
        <v>101</v>
      </c>
      <c r="H2613" s="2" t="s">
        <v>254</v>
      </c>
      <c r="I2613" s="2"/>
      <c r="J2613"/>
    </row>
    <row r="2614" spans="1:10" hidden="1" x14ac:dyDescent="0.25">
      <c r="A2614" s="57" t="s">
        <v>135</v>
      </c>
      <c r="B2614" t="s">
        <v>128</v>
      </c>
      <c r="C2614">
        <v>2021</v>
      </c>
      <c r="D2614" t="s">
        <v>58</v>
      </c>
      <c r="E2614" t="s">
        <v>45</v>
      </c>
      <c r="F2614" t="s">
        <v>50</v>
      </c>
      <c r="G2614" t="s">
        <v>101</v>
      </c>
      <c r="H2614" s="2" t="s">
        <v>236</v>
      </c>
      <c r="I2614" s="2"/>
      <c r="J2614"/>
    </row>
    <row r="2615" spans="1:10" hidden="1" x14ac:dyDescent="0.25">
      <c r="A2615" s="57" t="s">
        <v>135</v>
      </c>
      <c r="B2615" t="s">
        <v>128</v>
      </c>
      <c r="C2615">
        <v>2021</v>
      </c>
      <c r="D2615" t="s">
        <v>58</v>
      </c>
      <c r="E2615" t="s">
        <v>45</v>
      </c>
      <c r="F2615" t="s">
        <v>50</v>
      </c>
      <c r="G2615" t="s">
        <v>101</v>
      </c>
      <c r="H2615" t="s">
        <v>30</v>
      </c>
      <c r="J2615" s="3">
        <v>393554</v>
      </c>
    </row>
    <row r="2616" spans="1:10" hidden="1" x14ac:dyDescent="0.25">
      <c r="A2616" s="57" t="s">
        <v>135</v>
      </c>
      <c r="B2616" t="s">
        <v>128</v>
      </c>
      <c r="C2616">
        <v>2021</v>
      </c>
      <c r="D2616" t="s">
        <v>58</v>
      </c>
      <c r="E2616" t="s">
        <v>45</v>
      </c>
      <c r="F2616" t="s">
        <v>287</v>
      </c>
      <c r="G2616" t="s">
        <v>287</v>
      </c>
      <c r="H2616" s="82" t="s">
        <v>288</v>
      </c>
      <c r="I2616" s="82"/>
      <c r="J2616"/>
    </row>
    <row r="2617" spans="1:10" hidden="1" x14ac:dyDescent="0.25">
      <c r="A2617" s="57" t="s">
        <v>135</v>
      </c>
      <c r="B2617" t="s">
        <v>128</v>
      </c>
      <c r="C2617">
        <v>2021</v>
      </c>
      <c r="D2617" t="s">
        <v>58</v>
      </c>
      <c r="E2617" t="s">
        <v>112</v>
      </c>
      <c r="F2617" t="s">
        <v>117</v>
      </c>
      <c r="G2617" t="s">
        <v>53</v>
      </c>
      <c r="H2617" s="2" t="s">
        <v>256</v>
      </c>
      <c r="I2617" s="2"/>
      <c r="J2617"/>
    </row>
    <row r="2618" spans="1:10" hidden="1" x14ac:dyDescent="0.25">
      <c r="A2618" s="57" t="s">
        <v>135</v>
      </c>
      <c r="B2618" t="s">
        <v>128</v>
      </c>
      <c r="C2618">
        <v>2021</v>
      </c>
      <c r="D2618" t="s">
        <v>58</v>
      </c>
      <c r="E2618" t="s">
        <v>112</v>
      </c>
      <c r="F2618" t="s">
        <v>117</v>
      </c>
      <c r="G2618" t="s">
        <v>53</v>
      </c>
      <c r="H2618" s="2" t="s">
        <v>257</v>
      </c>
      <c r="I2618" s="2"/>
      <c r="J2618" s="3">
        <v>6070896</v>
      </c>
    </row>
    <row r="2619" spans="1:10" hidden="1" x14ac:dyDescent="0.25">
      <c r="A2619" s="57" t="s">
        <v>135</v>
      </c>
      <c r="B2619" t="s">
        <v>128</v>
      </c>
      <c r="C2619">
        <v>2021</v>
      </c>
      <c r="D2619" t="s">
        <v>58</v>
      </c>
      <c r="E2619" t="s">
        <v>112</v>
      </c>
      <c r="F2619" t="s">
        <v>117</v>
      </c>
      <c r="G2619" t="s">
        <v>53</v>
      </c>
      <c r="H2619" s="2" t="s">
        <v>258</v>
      </c>
      <c r="I2619" s="2"/>
      <c r="J2619"/>
    </row>
    <row r="2620" spans="1:10" hidden="1" x14ac:dyDescent="0.25">
      <c r="A2620" s="57" t="s">
        <v>135</v>
      </c>
      <c r="B2620" t="s">
        <v>128</v>
      </c>
      <c r="C2620">
        <v>2021</v>
      </c>
      <c r="D2620" t="s">
        <v>58</v>
      </c>
      <c r="E2620" t="s">
        <v>112</v>
      </c>
      <c r="F2620" t="s">
        <v>117</v>
      </c>
      <c r="G2620" t="s">
        <v>53</v>
      </c>
      <c r="H2620" s="2" t="s">
        <v>259</v>
      </c>
      <c r="I2620" s="2"/>
      <c r="J2620" s="3">
        <v>102736</v>
      </c>
    </row>
    <row r="2621" spans="1:10" hidden="1" x14ac:dyDescent="0.25">
      <c r="A2621" s="57" t="s">
        <v>135</v>
      </c>
      <c r="B2621" t="s">
        <v>128</v>
      </c>
      <c r="C2621">
        <v>2021</v>
      </c>
      <c r="D2621" t="s">
        <v>58</v>
      </c>
      <c r="E2621" t="s">
        <v>112</v>
      </c>
      <c r="F2621" t="s">
        <v>117</v>
      </c>
      <c r="G2621" t="s">
        <v>318</v>
      </c>
      <c r="H2621" t="s">
        <v>180</v>
      </c>
      <c r="J2621" s="3">
        <v>1522644</v>
      </c>
    </row>
    <row r="2622" spans="1:10" hidden="1" x14ac:dyDescent="0.25">
      <c r="A2622" s="57" t="s">
        <v>135</v>
      </c>
      <c r="B2622" t="s">
        <v>128</v>
      </c>
      <c r="C2622">
        <v>2021</v>
      </c>
      <c r="D2622" t="s">
        <v>58</v>
      </c>
      <c r="E2622" t="s">
        <v>112</v>
      </c>
      <c r="F2622" t="s">
        <v>117</v>
      </c>
      <c r="G2622" t="s">
        <v>318</v>
      </c>
      <c r="H2622" s="2" t="s">
        <v>279</v>
      </c>
      <c r="I2622" s="2"/>
      <c r="J2622"/>
    </row>
    <row r="2623" spans="1:10" hidden="1" x14ac:dyDescent="0.25">
      <c r="A2623" s="57" t="s">
        <v>135</v>
      </c>
      <c r="B2623" t="s">
        <v>128</v>
      </c>
      <c r="C2623">
        <v>2021</v>
      </c>
      <c r="D2623" t="s">
        <v>58</v>
      </c>
      <c r="E2623" t="s">
        <v>112</v>
      </c>
      <c r="F2623" t="s">
        <v>117</v>
      </c>
      <c r="G2623" t="s">
        <v>319</v>
      </c>
      <c r="H2623" t="s">
        <v>181</v>
      </c>
      <c r="J2623"/>
    </row>
    <row r="2624" spans="1:10" hidden="1" x14ac:dyDescent="0.25">
      <c r="A2624" s="57" t="s">
        <v>136</v>
      </c>
      <c r="B2624" t="s">
        <v>128</v>
      </c>
      <c r="C2624">
        <v>2021</v>
      </c>
      <c r="D2624" t="s">
        <v>58</v>
      </c>
      <c r="E2624" t="s">
        <v>52</v>
      </c>
      <c r="F2624" t="s">
        <v>142</v>
      </c>
      <c r="G2624" t="s">
        <v>301</v>
      </c>
      <c r="H2624" t="s">
        <v>210</v>
      </c>
      <c r="J2624" s="59">
        <v>33548468.260000002</v>
      </c>
    </row>
    <row r="2625" spans="1:10" hidden="1" x14ac:dyDescent="0.25">
      <c r="A2625" s="57" t="s">
        <v>136</v>
      </c>
      <c r="B2625" t="s">
        <v>128</v>
      </c>
      <c r="C2625">
        <v>2021</v>
      </c>
      <c r="D2625" t="s">
        <v>58</v>
      </c>
      <c r="E2625" t="s">
        <v>52</v>
      </c>
      <c r="F2625" t="s">
        <v>152</v>
      </c>
      <c r="G2625" t="s">
        <v>149</v>
      </c>
      <c r="H2625" t="s">
        <v>211</v>
      </c>
      <c r="J2625" s="3">
        <v>767.28</v>
      </c>
    </row>
    <row r="2626" spans="1:10" hidden="1" x14ac:dyDescent="0.25">
      <c r="A2626" s="57" t="s">
        <v>136</v>
      </c>
      <c r="B2626" t="s">
        <v>128</v>
      </c>
      <c r="C2626">
        <v>2021</v>
      </c>
      <c r="D2626" t="s">
        <v>58</v>
      </c>
      <c r="E2626" t="s">
        <v>52</v>
      </c>
      <c r="F2626" t="s">
        <v>152</v>
      </c>
      <c r="G2626" t="s">
        <v>213</v>
      </c>
      <c r="H2626" t="s">
        <v>214</v>
      </c>
      <c r="J2626"/>
    </row>
    <row r="2627" spans="1:10" hidden="1" x14ac:dyDescent="0.25">
      <c r="A2627" s="57" t="s">
        <v>136</v>
      </c>
      <c r="B2627" t="s">
        <v>128</v>
      </c>
      <c r="C2627">
        <v>2021</v>
      </c>
      <c r="D2627" t="s">
        <v>58</v>
      </c>
      <c r="E2627" t="s">
        <v>52</v>
      </c>
      <c r="F2627" t="s">
        <v>152</v>
      </c>
      <c r="G2627" t="s">
        <v>217</v>
      </c>
      <c r="H2627" t="s">
        <v>218</v>
      </c>
      <c r="J2627"/>
    </row>
    <row r="2628" spans="1:10" hidden="1" x14ac:dyDescent="0.25">
      <c r="A2628" s="57" t="s">
        <v>136</v>
      </c>
      <c r="B2628" t="s">
        <v>128</v>
      </c>
      <c r="C2628">
        <v>2021</v>
      </c>
      <c r="D2628" t="s">
        <v>58</v>
      </c>
      <c r="E2628" t="s">
        <v>52</v>
      </c>
      <c r="F2628" t="s">
        <v>142</v>
      </c>
      <c r="G2628" t="s">
        <v>300</v>
      </c>
      <c r="H2628" t="s">
        <v>224</v>
      </c>
      <c r="J2628"/>
    </row>
    <row r="2629" spans="1:10" hidden="1" x14ac:dyDescent="0.25">
      <c r="A2629" s="57" t="s">
        <v>136</v>
      </c>
      <c r="B2629" t="s">
        <v>128</v>
      </c>
      <c r="C2629">
        <v>2021</v>
      </c>
      <c r="D2629" t="s">
        <v>58</v>
      </c>
      <c r="E2629" t="s">
        <v>52</v>
      </c>
      <c r="F2629" t="s">
        <v>142</v>
      </c>
      <c r="G2629" t="s">
        <v>300</v>
      </c>
      <c r="H2629" t="s">
        <v>303</v>
      </c>
      <c r="J2629"/>
    </row>
    <row r="2630" spans="1:10" hidden="1" x14ac:dyDescent="0.25">
      <c r="A2630" s="57" t="s">
        <v>136</v>
      </c>
      <c r="B2630" t="s">
        <v>128</v>
      </c>
      <c r="C2630">
        <v>2021</v>
      </c>
      <c r="D2630" t="s">
        <v>58</v>
      </c>
      <c r="E2630" t="s">
        <v>52</v>
      </c>
      <c r="F2630" t="s">
        <v>142</v>
      </c>
      <c r="H2630" t="s">
        <v>269</v>
      </c>
      <c r="J2630"/>
    </row>
    <row r="2631" spans="1:10" hidden="1" x14ac:dyDescent="0.25">
      <c r="A2631" s="57" t="s">
        <v>136</v>
      </c>
      <c r="B2631" t="s">
        <v>128</v>
      </c>
      <c r="C2631">
        <v>2021</v>
      </c>
      <c r="D2631" t="s">
        <v>58</v>
      </c>
      <c r="E2631" t="s">
        <v>52</v>
      </c>
      <c r="F2631" t="s">
        <v>142</v>
      </c>
      <c r="G2631" t="s">
        <v>270</v>
      </c>
      <c r="H2631" t="s">
        <v>271</v>
      </c>
      <c r="J2631" s="3">
        <v>190000</v>
      </c>
    </row>
    <row r="2632" spans="1:10" hidden="1" x14ac:dyDescent="0.25">
      <c r="A2632" s="57" t="s">
        <v>136</v>
      </c>
      <c r="B2632" t="s">
        <v>128</v>
      </c>
      <c r="C2632">
        <v>2021</v>
      </c>
      <c r="D2632" t="s">
        <v>58</v>
      </c>
      <c r="E2632" t="s">
        <v>45</v>
      </c>
      <c r="F2632" t="s">
        <v>46</v>
      </c>
      <c r="G2632" t="s">
        <v>54</v>
      </c>
      <c r="H2632" t="s">
        <v>11</v>
      </c>
      <c r="J2632" s="3">
        <v>2520000</v>
      </c>
    </row>
    <row r="2633" spans="1:10" hidden="1" x14ac:dyDescent="0.25">
      <c r="A2633" s="57" t="s">
        <v>136</v>
      </c>
      <c r="B2633" t="s">
        <v>128</v>
      </c>
      <c r="C2633">
        <v>2021</v>
      </c>
      <c r="D2633" t="s">
        <v>58</v>
      </c>
      <c r="E2633" t="s">
        <v>45</v>
      </c>
      <c r="F2633" t="s">
        <v>46</v>
      </c>
      <c r="G2633" t="s">
        <v>54</v>
      </c>
      <c r="H2633" t="s">
        <v>12</v>
      </c>
      <c r="J2633"/>
    </row>
    <row r="2634" spans="1:10" hidden="1" x14ac:dyDescent="0.25">
      <c r="A2634" s="57" t="s">
        <v>136</v>
      </c>
      <c r="B2634" t="s">
        <v>128</v>
      </c>
      <c r="C2634">
        <v>2021</v>
      </c>
      <c r="D2634" t="s">
        <v>58</v>
      </c>
      <c r="E2634" t="s">
        <v>45</v>
      </c>
      <c r="F2634" t="s">
        <v>46</v>
      </c>
      <c r="G2634" t="s">
        <v>54</v>
      </c>
      <c r="H2634" t="s">
        <v>13</v>
      </c>
      <c r="J2634" s="3">
        <v>210000</v>
      </c>
    </row>
    <row r="2635" spans="1:10" hidden="1" x14ac:dyDescent="0.25">
      <c r="A2635" s="57" t="s">
        <v>136</v>
      </c>
      <c r="B2635" t="s">
        <v>128</v>
      </c>
      <c r="C2635">
        <v>2021</v>
      </c>
      <c r="D2635" t="s">
        <v>58</v>
      </c>
      <c r="E2635" t="s">
        <v>45</v>
      </c>
      <c r="F2635" t="s">
        <v>46</v>
      </c>
      <c r="G2635" t="s">
        <v>54</v>
      </c>
      <c r="H2635" t="s">
        <v>14</v>
      </c>
      <c r="J2635" s="3">
        <v>25200</v>
      </c>
    </row>
    <row r="2636" spans="1:10" hidden="1" x14ac:dyDescent="0.25">
      <c r="A2636" s="57" t="s">
        <v>136</v>
      </c>
      <c r="B2636" t="s">
        <v>128</v>
      </c>
      <c r="C2636">
        <v>2021</v>
      </c>
      <c r="D2636" t="s">
        <v>58</v>
      </c>
      <c r="E2636" t="s">
        <v>45</v>
      </c>
      <c r="F2636" t="s">
        <v>46</v>
      </c>
      <c r="G2636" t="s">
        <v>54</v>
      </c>
      <c r="H2636" t="s">
        <v>15</v>
      </c>
      <c r="J2636" s="3">
        <v>210000</v>
      </c>
    </row>
    <row r="2637" spans="1:10" hidden="1" x14ac:dyDescent="0.25">
      <c r="A2637" s="57" t="s">
        <v>136</v>
      </c>
      <c r="B2637" t="s">
        <v>128</v>
      </c>
      <c r="C2637">
        <v>2021</v>
      </c>
      <c r="D2637" t="s">
        <v>58</v>
      </c>
      <c r="E2637" t="s">
        <v>45</v>
      </c>
      <c r="F2637" t="s">
        <v>46</v>
      </c>
      <c r="G2637" t="s">
        <v>54</v>
      </c>
      <c r="H2637" t="s">
        <v>16</v>
      </c>
      <c r="J2637" s="3">
        <v>105000</v>
      </c>
    </row>
    <row r="2638" spans="1:10" hidden="1" x14ac:dyDescent="0.25">
      <c r="A2638" s="57" t="s">
        <v>136</v>
      </c>
      <c r="B2638" t="s">
        <v>128</v>
      </c>
      <c r="C2638">
        <v>2021</v>
      </c>
      <c r="D2638" t="s">
        <v>58</v>
      </c>
      <c r="E2638" t="s">
        <v>45</v>
      </c>
      <c r="F2638" t="s">
        <v>46</v>
      </c>
      <c r="G2638" t="s">
        <v>54</v>
      </c>
      <c r="H2638" t="s">
        <v>17</v>
      </c>
      <c r="J2638" s="3">
        <v>1680000</v>
      </c>
    </row>
    <row r="2639" spans="1:10" hidden="1" x14ac:dyDescent="0.25">
      <c r="A2639" s="57" t="s">
        <v>136</v>
      </c>
      <c r="B2639" t="s">
        <v>128</v>
      </c>
      <c r="C2639">
        <v>2021</v>
      </c>
      <c r="D2639" t="s">
        <v>58</v>
      </c>
      <c r="E2639" t="s">
        <v>45</v>
      </c>
      <c r="F2639" t="s">
        <v>46</v>
      </c>
      <c r="G2639" t="s">
        <v>54</v>
      </c>
      <c r="H2639" t="s">
        <v>195</v>
      </c>
      <c r="J2639"/>
    </row>
    <row r="2640" spans="1:10" hidden="1" x14ac:dyDescent="0.25">
      <c r="A2640" s="57" t="s">
        <v>136</v>
      </c>
      <c r="B2640" t="s">
        <v>128</v>
      </c>
      <c r="C2640">
        <v>2021</v>
      </c>
      <c r="D2640" t="s">
        <v>58</v>
      </c>
      <c r="E2640" t="s">
        <v>45</v>
      </c>
      <c r="F2640" t="s">
        <v>46</v>
      </c>
      <c r="G2640" t="s">
        <v>54</v>
      </c>
      <c r="H2640" t="s">
        <v>18</v>
      </c>
      <c r="J2640" s="3">
        <v>13154</v>
      </c>
    </row>
    <row r="2641" spans="1:10" hidden="1" x14ac:dyDescent="0.25">
      <c r="A2641" s="57" t="s">
        <v>136</v>
      </c>
      <c r="B2641" t="s">
        <v>128</v>
      </c>
      <c r="C2641">
        <v>2021</v>
      </c>
      <c r="D2641" t="s">
        <v>58</v>
      </c>
      <c r="E2641" t="s">
        <v>45</v>
      </c>
      <c r="F2641" t="s">
        <v>46</v>
      </c>
      <c r="G2641" t="s">
        <v>54</v>
      </c>
      <c r="H2641" t="s">
        <v>19</v>
      </c>
      <c r="J2641" s="3">
        <v>302400</v>
      </c>
    </row>
    <row r="2642" spans="1:10" hidden="1" x14ac:dyDescent="0.25">
      <c r="A2642" s="57" t="s">
        <v>136</v>
      </c>
      <c r="B2642" t="s">
        <v>128</v>
      </c>
      <c r="C2642">
        <v>2021</v>
      </c>
      <c r="D2642" t="s">
        <v>58</v>
      </c>
      <c r="E2642" t="s">
        <v>45</v>
      </c>
      <c r="F2642" t="s">
        <v>46</v>
      </c>
      <c r="G2642" t="s">
        <v>54</v>
      </c>
      <c r="H2642" t="s">
        <v>20</v>
      </c>
      <c r="J2642" s="3">
        <v>100800</v>
      </c>
    </row>
    <row r="2643" spans="1:10" hidden="1" x14ac:dyDescent="0.25">
      <c r="A2643" s="57" t="s">
        <v>136</v>
      </c>
      <c r="B2643" t="s">
        <v>128</v>
      </c>
      <c r="C2643">
        <v>2021</v>
      </c>
      <c r="D2643" t="s">
        <v>58</v>
      </c>
      <c r="E2643" t="s">
        <v>45</v>
      </c>
      <c r="F2643" t="s">
        <v>46</v>
      </c>
      <c r="G2643" t="s">
        <v>54</v>
      </c>
      <c r="H2643" s="2" t="s">
        <v>294</v>
      </c>
      <c r="I2643" s="2"/>
      <c r="J2643"/>
    </row>
    <row r="2644" spans="1:10" hidden="1" x14ac:dyDescent="0.25">
      <c r="A2644" s="57" t="s">
        <v>136</v>
      </c>
      <c r="B2644" t="s">
        <v>128</v>
      </c>
      <c r="C2644">
        <v>2021</v>
      </c>
      <c r="D2644" t="s">
        <v>58</v>
      </c>
      <c r="E2644" t="s">
        <v>45</v>
      </c>
      <c r="F2644" t="s">
        <v>46</v>
      </c>
      <c r="G2644" t="s">
        <v>118</v>
      </c>
      <c r="H2644" s="2" t="s">
        <v>295</v>
      </c>
      <c r="I2644" s="2"/>
      <c r="J2644" s="3">
        <v>438902</v>
      </c>
    </row>
    <row r="2645" spans="1:10" hidden="1" x14ac:dyDescent="0.25">
      <c r="A2645" s="57" t="s">
        <v>136</v>
      </c>
      <c r="B2645" t="s">
        <v>128</v>
      </c>
      <c r="C2645">
        <v>2021</v>
      </c>
      <c r="D2645" t="s">
        <v>58</v>
      </c>
      <c r="E2645" t="s">
        <v>45</v>
      </c>
      <c r="F2645" t="s">
        <v>46</v>
      </c>
      <c r="G2645" t="s">
        <v>118</v>
      </c>
      <c r="H2645" t="s">
        <v>119</v>
      </c>
      <c r="J2645"/>
    </row>
    <row r="2646" spans="1:10" hidden="1" x14ac:dyDescent="0.25">
      <c r="A2646" s="57" t="s">
        <v>136</v>
      </c>
      <c r="B2646" t="s">
        <v>128</v>
      </c>
      <c r="C2646">
        <v>2021</v>
      </c>
      <c r="D2646" t="s">
        <v>58</v>
      </c>
      <c r="E2646" t="s">
        <v>45</v>
      </c>
      <c r="F2646" t="s">
        <v>46</v>
      </c>
      <c r="G2646" t="s">
        <v>118</v>
      </c>
      <c r="H2646" t="s">
        <v>283</v>
      </c>
      <c r="J2646"/>
    </row>
    <row r="2647" spans="1:10" hidden="1" x14ac:dyDescent="0.25">
      <c r="A2647" s="57" t="s">
        <v>136</v>
      </c>
      <c r="B2647" t="s">
        <v>128</v>
      </c>
      <c r="C2647">
        <v>2021</v>
      </c>
      <c r="D2647" t="s">
        <v>58</v>
      </c>
      <c r="E2647" t="s">
        <v>45</v>
      </c>
      <c r="F2647" t="s">
        <v>46</v>
      </c>
      <c r="G2647" t="s">
        <v>109</v>
      </c>
      <c r="H2647" t="s">
        <v>219</v>
      </c>
      <c r="J2647"/>
    </row>
    <row r="2648" spans="1:10" hidden="1" x14ac:dyDescent="0.25">
      <c r="A2648" s="57" t="s">
        <v>136</v>
      </c>
      <c r="B2648" t="s">
        <v>128</v>
      </c>
      <c r="C2648">
        <v>2021</v>
      </c>
      <c r="D2648" t="s">
        <v>58</v>
      </c>
      <c r="E2648" t="s">
        <v>45</v>
      </c>
      <c r="F2648" t="s">
        <v>46</v>
      </c>
      <c r="G2648" t="s">
        <v>109</v>
      </c>
      <c r="H2648" s="2" t="s">
        <v>267</v>
      </c>
      <c r="I2648" s="2"/>
      <c r="J2648"/>
    </row>
    <row r="2649" spans="1:10" hidden="1" x14ac:dyDescent="0.25">
      <c r="A2649" s="57" t="s">
        <v>136</v>
      </c>
      <c r="B2649" t="s">
        <v>128</v>
      </c>
      <c r="C2649">
        <v>2021</v>
      </c>
      <c r="D2649" t="s">
        <v>58</v>
      </c>
      <c r="E2649" t="s">
        <v>45</v>
      </c>
      <c r="F2649" t="s">
        <v>46</v>
      </c>
      <c r="G2649" t="s">
        <v>109</v>
      </c>
      <c r="H2649" t="s">
        <v>220</v>
      </c>
      <c r="J2649"/>
    </row>
    <row r="2650" spans="1:10" hidden="1" x14ac:dyDescent="0.25">
      <c r="A2650" s="57" t="s">
        <v>136</v>
      </c>
      <c r="B2650" t="s">
        <v>128</v>
      </c>
      <c r="C2650">
        <v>2021</v>
      </c>
      <c r="D2650" t="s">
        <v>58</v>
      </c>
      <c r="E2650" t="s">
        <v>45</v>
      </c>
      <c r="F2650" t="s">
        <v>46</v>
      </c>
      <c r="G2650" t="s">
        <v>109</v>
      </c>
      <c r="H2650" t="s">
        <v>260</v>
      </c>
      <c r="J2650"/>
    </row>
    <row r="2651" spans="1:10" hidden="1" x14ac:dyDescent="0.25">
      <c r="A2651" s="57" t="s">
        <v>136</v>
      </c>
      <c r="B2651" t="s">
        <v>128</v>
      </c>
      <c r="C2651">
        <v>2021</v>
      </c>
      <c r="D2651" t="s">
        <v>58</v>
      </c>
      <c r="E2651" t="s">
        <v>45</v>
      </c>
      <c r="F2651" t="s">
        <v>46</v>
      </c>
      <c r="G2651" t="s">
        <v>55</v>
      </c>
      <c r="H2651" t="s">
        <v>22</v>
      </c>
      <c r="J2651" s="3">
        <v>800000</v>
      </c>
    </row>
    <row r="2652" spans="1:10" hidden="1" x14ac:dyDescent="0.25">
      <c r="A2652" s="57" t="s">
        <v>136</v>
      </c>
      <c r="B2652" t="s">
        <v>128</v>
      </c>
      <c r="C2652">
        <v>2021</v>
      </c>
      <c r="D2652" t="s">
        <v>58</v>
      </c>
      <c r="E2652" t="s">
        <v>45</v>
      </c>
      <c r="F2652" t="s">
        <v>46</v>
      </c>
      <c r="G2652" t="s">
        <v>47</v>
      </c>
      <c r="H2652" t="s">
        <v>238</v>
      </c>
      <c r="J2652"/>
    </row>
    <row r="2653" spans="1:10" hidden="1" x14ac:dyDescent="0.25">
      <c r="A2653" s="57" t="s">
        <v>136</v>
      </c>
      <c r="B2653" t="s">
        <v>128</v>
      </c>
      <c r="C2653">
        <v>2021</v>
      </c>
      <c r="D2653" t="s">
        <v>58</v>
      </c>
      <c r="E2653" t="s">
        <v>45</v>
      </c>
      <c r="F2653" t="s">
        <v>46</v>
      </c>
      <c r="G2653" t="s">
        <v>47</v>
      </c>
      <c r="H2653" t="s">
        <v>239</v>
      </c>
      <c r="J2653" s="3">
        <v>1884224</v>
      </c>
    </row>
    <row r="2654" spans="1:10" hidden="1" x14ac:dyDescent="0.25">
      <c r="A2654" s="57" t="s">
        <v>136</v>
      </c>
      <c r="B2654" t="s">
        <v>128</v>
      </c>
      <c r="C2654">
        <v>2021</v>
      </c>
      <c r="D2654" t="s">
        <v>58</v>
      </c>
      <c r="E2654" t="s">
        <v>45</v>
      </c>
      <c r="F2654" t="s">
        <v>46</v>
      </c>
      <c r="G2654" t="s">
        <v>47</v>
      </c>
      <c r="H2654" t="s">
        <v>243</v>
      </c>
      <c r="J2654"/>
    </row>
    <row r="2655" spans="1:10" hidden="1" x14ac:dyDescent="0.25">
      <c r="A2655" s="57" t="s">
        <v>136</v>
      </c>
      <c r="B2655" t="s">
        <v>128</v>
      </c>
      <c r="C2655">
        <v>2021</v>
      </c>
      <c r="D2655" t="s">
        <v>58</v>
      </c>
      <c r="E2655" t="s">
        <v>45</v>
      </c>
      <c r="F2655" t="s">
        <v>46</v>
      </c>
      <c r="G2655" t="s">
        <v>47</v>
      </c>
      <c r="H2655" s="2" t="s">
        <v>276</v>
      </c>
      <c r="I2655" s="2"/>
      <c r="J2655"/>
    </row>
    <row r="2656" spans="1:10" hidden="1" x14ac:dyDescent="0.25">
      <c r="A2656" s="57" t="s">
        <v>136</v>
      </c>
      <c r="B2656" t="s">
        <v>128</v>
      </c>
      <c r="C2656">
        <v>2021</v>
      </c>
      <c r="D2656" t="s">
        <v>58</v>
      </c>
      <c r="E2656" t="s">
        <v>45</v>
      </c>
      <c r="F2656" t="s">
        <v>46</v>
      </c>
      <c r="G2656" t="s">
        <v>47</v>
      </c>
      <c r="H2656" s="2" t="s">
        <v>296</v>
      </c>
      <c r="I2656" s="2"/>
      <c r="J2656"/>
    </row>
    <row r="2657" spans="1:10" hidden="1" x14ac:dyDescent="0.25">
      <c r="A2657" s="57" t="s">
        <v>136</v>
      </c>
      <c r="B2657" t="s">
        <v>128</v>
      </c>
      <c r="C2657">
        <v>2021</v>
      </c>
      <c r="D2657" t="s">
        <v>58</v>
      </c>
      <c r="E2657" t="s">
        <v>45</v>
      </c>
      <c r="F2657" t="s">
        <v>46</v>
      </c>
      <c r="G2657" t="s">
        <v>47</v>
      </c>
      <c r="H2657" s="2" t="s">
        <v>277</v>
      </c>
      <c r="I2657" s="2"/>
      <c r="J2657"/>
    </row>
    <row r="2658" spans="1:10" hidden="1" x14ac:dyDescent="0.25">
      <c r="A2658" s="57" t="s">
        <v>136</v>
      </c>
      <c r="B2658" t="s">
        <v>128</v>
      </c>
      <c r="C2658">
        <v>2021</v>
      </c>
      <c r="D2658" t="s">
        <v>58</v>
      </c>
      <c r="E2658" t="s">
        <v>45</v>
      </c>
      <c r="F2658" t="s">
        <v>46</v>
      </c>
      <c r="G2658" t="s">
        <v>47</v>
      </c>
      <c r="H2658" s="2" t="s">
        <v>278</v>
      </c>
      <c r="I2658" s="2"/>
      <c r="J2658"/>
    </row>
    <row r="2659" spans="1:10" hidden="1" x14ac:dyDescent="0.25">
      <c r="A2659" s="57" t="s">
        <v>136</v>
      </c>
      <c r="B2659" t="s">
        <v>128</v>
      </c>
      <c r="C2659">
        <v>2021</v>
      </c>
      <c r="D2659" t="s">
        <v>58</v>
      </c>
      <c r="E2659" t="s">
        <v>45</v>
      </c>
      <c r="F2659" t="s">
        <v>46</v>
      </c>
      <c r="G2659" t="s">
        <v>47</v>
      </c>
      <c r="H2659" s="2" t="s">
        <v>298</v>
      </c>
      <c r="I2659" s="2"/>
      <c r="J2659"/>
    </row>
    <row r="2660" spans="1:10" hidden="1" x14ac:dyDescent="0.25">
      <c r="A2660" s="57" t="s">
        <v>136</v>
      </c>
      <c r="B2660" t="s">
        <v>128</v>
      </c>
      <c r="C2660">
        <v>2021</v>
      </c>
      <c r="D2660" t="s">
        <v>58</v>
      </c>
      <c r="E2660" t="s">
        <v>45</v>
      </c>
      <c r="F2660" t="s">
        <v>46</v>
      </c>
      <c r="G2660" t="s">
        <v>182</v>
      </c>
      <c r="H2660" t="s">
        <v>240</v>
      </c>
      <c r="J2660"/>
    </row>
    <row r="2661" spans="1:10" hidden="1" x14ac:dyDescent="0.25">
      <c r="A2661" s="57" t="s">
        <v>136</v>
      </c>
      <c r="B2661" t="s">
        <v>128</v>
      </c>
      <c r="C2661">
        <v>2021</v>
      </c>
      <c r="D2661" t="s">
        <v>58</v>
      </c>
      <c r="E2661" t="s">
        <v>45</v>
      </c>
      <c r="F2661" t="s">
        <v>46</v>
      </c>
      <c r="G2661" t="s">
        <v>182</v>
      </c>
      <c r="H2661" t="s">
        <v>241</v>
      </c>
      <c r="J2661"/>
    </row>
    <row r="2662" spans="1:10" hidden="1" x14ac:dyDescent="0.25">
      <c r="A2662" s="57" t="s">
        <v>136</v>
      </c>
      <c r="B2662" t="s">
        <v>128</v>
      </c>
      <c r="C2662">
        <v>2021</v>
      </c>
      <c r="D2662" t="s">
        <v>58</v>
      </c>
      <c r="E2662" t="s">
        <v>45</v>
      </c>
      <c r="F2662" t="s">
        <v>46</v>
      </c>
      <c r="G2662" t="s">
        <v>182</v>
      </c>
      <c r="H2662" t="s">
        <v>242</v>
      </c>
      <c r="J2662"/>
    </row>
    <row r="2663" spans="1:10" hidden="1" x14ac:dyDescent="0.25">
      <c r="A2663" s="57" t="s">
        <v>136</v>
      </c>
      <c r="B2663" t="s">
        <v>128</v>
      </c>
      <c r="C2663">
        <v>2021</v>
      </c>
      <c r="D2663" t="s">
        <v>58</v>
      </c>
      <c r="E2663" t="s">
        <v>45</v>
      </c>
      <c r="F2663" t="s">
        <v>46</v>
      </c>
      <c r="G2663" t="s">
        <v>182</v>
      </c>
      <c r="H2663" t="s">
        <v>243</v>
      </c>
      <c r="J2663"/>
    </row>
    <row r="2664" spans="1:10" hidden="1" x14ac:dyDescent="0.25">
      <c r="A2664" s="57" t="s">
        <v>136</v>
      </c>
      <c r="B2664" t="s">
        <v>128</v>
      </c>
      <c r="C2664">
        <v>2021</v>
      </c>
      <c r="D2664" t="s">
        <v>58</v>
      </c>
      <c r="E2664" t="s">
        <v>45</v>
      </c>
      <c r="F2664" t="s">
        <v>46</v>
      </c>
      <c r="G2664" t="s">
        <v>253</v>
      </c>
      <c r="H2664" s="2" t="s">
        <v>266</v>
      </c>
      <c r="I2664" s="2"/>
      <c r="J2664" s="3">
        <v>4000000</v>
      </c>
    </row>
    <row r="2665" spans="1:10" hidden="1" x14ac:dyDescent="0.25">
      <c r="A2665" s="57" t="s">
        <v>136</v>
      </c>
      <c r="B2665" t="s">
        <v>128</v>
      </c>
      <c r="C2665">
        <v>2021</v>
      </c>
      <c r="D2665" t="s">
        <v>58</v>
      </c>
      <c r="E2665" t="s">
        <v>45</v>
      </c>
      <c r="F2665" t="s">
        <v>46</v>
      </c>
      <c r="G2665" t="s">
        <v>221</v>
      </c>
      <c r="H2665" s="2" t="s">
        <v>245</v>
      </c>
      <c r="I2665" s="2"/>
      <c r="J2665"/>
    </row>
    <row r="2666" spans="1:10" hidden="1" x14ac:dyDescent="0.25">
      <c r="A2666" s="57" t="s">
        <v>136</v>
      </c>
      <c r="B2666" t="s">
        <v>128</v>
      </c>
      <c r="C2666">
        <v>2021</v>
      </c>
      <c r="D2666" t="s">
        <v>58</v>
      </c>
      <c r="E2666" t="s">
        <v>45</v>
      </c>
      <c r="F2666" t="s">
        <v>46</v>
      </c>
      <c r="G2666" t="s">
        <v>221</v>
      </c>
      <c r="H2666" s="2" t="s">
        <v>299</v>
      </c>
      <c r="I2666" s="2"/>
      <c r="J2666"/>
    </row>
    <row r="2667" spans="1:10" hidden="1" x14ac:dyDescent="0.25">
      <c r="A2667" s="57" t="s">
        <v>136</v>
      </c>
      <c r="B2667" t="s">
        <v>128</v>
      </c>
      <c r="C2667">
        <v>2021</v>
      </c>
      <c r="D2667" t="s">
        <v>58</v>
      </c>
      <c r="E2667" t="s">
        <v>45</v>
      </c>
      <c r="F2667" t="s">
        <v>46</v>
      </c>
      <c r="G2667" t="s">
        <v>272</v>
      </c>
      <c r="H2667" s="2" t="s">
        <v>273</v>
      </c>
      <c r="I2667" s="2"/>
      <c r="J2667"/>
    </row>
    <row r="2668" spans="1:10" hidden="1" x14ac:dyDescent="0.25">
      <c r="A2668" s="57" t="s">
        <v>136</v>
      </c>
      <c r="B2668" t="s">
        <v>128</v>
      </c>
      <c r="C2668">
        <v>2021</v>
      </c>
      <c r="D2668" t="s">
        <v>58</v>
      </c>
      <c r="E2668" t="s">
        <v>45</v>
      </c>
      <c r="F2668" t="s">
        <v>46</v>
      </c>
      <c r="G2668" t="s">
        <v>49</v>
      </c>
      <c r="H2668" s="2" t="s">
        <v>246</v>
      </c>
      <c r="I2668" s="2"/>
      <c r="J2668"/>
    </row>
    <row r="2669" spans="1:10" hidden="1" x14ac:dyDescent="0.25">
      <c r="A2669" s="57" t="s">
        <v>136</v>
      </c>
      <c r="B2669" t="s">
        <v>128</v>
      </c>
      <c r="C2669">
        <v>2021</v>
      </c>
      <c r="D2669" t="s">
        <v>58</v>
      </c>
      <c r="E2669" t="s">
        <v>45</v>
      </c>
      <c r="F2669" t="s">
        <v>46</v>
      </c>
      <c r="G2669" t="s">
        <v>49</v>
      </c>
      <c r="H2669" s="2" t="s">
        <v>247</v>
      </c>
      <c r="I2669" s="2"/>
      <c r="J2669"/>
    </row>
    <row r="2670" spans="1:10" hidden="1" x14ac:dyDescent="0.25">
      <c r="A2670" s="57" t="s">
        <v>136</v>
      </c>
      <c r="B2670" t="s">
        <v>128</v>
      </c>
      <c r="C2670">
        <v>2021</v>
      </c>
      <c r="D2670" t="s">
        <v>58</v>
      </c>
      <c r="E2670" t="s">
        <v>45</v>
      </c>
      <c r="F2670" t="s">
        <v>46</v>
      </c>
      <c r="G2670" t="s">
        <v>49</v>
      </c>
      <c r="H2670" s="2" t="s">
        <v>248</v>
      </c>
      <c r="I2670" s="2"/>
      <c r="J2670"/>
    </row>
    <row r="2671" spans="1:10" hidden="1" x14ac:dyDescent="0.25">
      <c r="A2671" s="57" t="s">
        <v>136</v>
      </c>
      <c r="B2671" t="s">
        <v>128</v>
      </c>
      <c r="C2671">
        <v>2021</v>
      </c>
      <c r="D2671" t="s">
        <v>58</v>
      </c>
      <c r="E2671" t="s">
        <v>45</v>
      </c>
      <c r="F2671" t="s">
        <v>46</v>
      </c>
      <c r="G2671" t="s">
        <v>49</v>
      </c>
      <c r="H2671" s="2" t="s">
        <v>249</v>
      </c>
      <c r="I2671" s="2"/>
      <c r="J2671"/>
    </row>
    <row r="2672" spans="1:10" hidden="1" x14ac:dyDescent="0.25">
      <c r="A2672" s="57" t="s">
        <v>136</v>
      </c>
      <c r="B2672" t="s">
        <v>128</v>
      </c>
      <c r="C2672">
        <v>2021</v>
      </c>
      <c r="D2672" t="s">
        <v>58</v>
      </c>
      <c r="E2672" t="s">
        <v>45</v>
      </c>
      <c r="F2672" t="s">
        <v>46</v>
      </c>
      <c r="G2672" t="s">
        <v>49</v>
      </c>
      <c r="H2672" s="2" t="s">
        <v>250</v>
      </c>
      <c r="I2672" s="2"/>
      <c r="J2672"/>
    </row>
    <row r="2673" spans="1:10" hidden="1" x14ac:dyDescent="0.25">
      <c r="A2673" s="57" t="s">
        <v>136</v>
      </c>
      <c r="B2673" t="s">
        <v>128</v>
      </c>
      <c r="C2673">
        <v>2021</v>
      </c>
      <c r="D2673" t="s">
        <v>58</v>
      </c>
      <c r="E2673" t="s">
        <v>45</v>
      </c>
      <c r="F2673" t="s">
        <v>46</v>
      </c>
      <c r="G2673" t="s">
        <v>49</v>
      </c>
      <c r="H2673" s="2" t="s">
        <v>251</v>
      </c>
      <c r="I2673" s="2"/>
      <c r="J2673"/>
    </row>
    <row r="2674" spans="1:10" hidden="1" x14ac:dyDescent="0.25">
      <c r="A2674" s="57" t="s">
        <v>136</v>
      </c>
      <c r="B2674" t="s">
        <v>128</v>
      </c>
      <c r="C2674">
        <v>2021</v>
      </c>
      <c r="D2674" t="s">
        <v>58</v>
      </c>
      <c r="E2674" t="s">
        <v>45</v>
      </c>
      <c r="F2674" t="s">
        <v>46</v>
      </c>
      <c r="G2674" t="s">
        <v>49</v>
      </c>
      <c r="H2674" s="2" t="s">
        <v>252</v>
      </c>
      <c r="I2674" s="2"/>
      <c r="J2674"/>
    </row>
    <row r="2675" spans="1:10" hidden="1" x14ac:dyDescent="0.25">
      <c r="A2675" s="57" t="s">
        <v>136</v>
      </c>
      <c r="B2675" t="s">
        <v>128</v>
      </c>
      <c r="C2675">
        <v>2021</v>
      </c>
      <c r="D2675" t="s">
        <v>58</v>
      </c>
      <c r="E2675" t="s">
        <v>45</v>
      </c>
      <c r="F2675" t="s">
        <v>46</v>
      </c>
      <c r="G2675" t="s">
        <v>49</v>
      </c>
      <c r="H2675" s="2" t="s">
        <v>243</v>
      </c>
      <c r="I2675" s="2"/>
      <c r="J2675" s="3">
        <v>4201.7</v>
      </c>
    </row>
    <row r="2676" spans="1:10" hidden="1" x14ac:dyDescent="0.25">
      <c r="A2676" s="57" t="s">
        <v>136</v>
      </c>
      <c r="B2676" t="s">
        <v>128</v>
      </c>
      <c r="C2676">
        <v>2021</v>
      </c>
      <c r="D2676" t="s">
        <v>58</v>
      </c>
      <c r="E2676" t="s">
        <v>45</v>
      </c>
      <c r="F2676" t="s">
        <v>304</v>
      </c>
      <c r="G2676" t="s">
        <v>54</v>
      </c>
      <c r="H2676" t="s">
        <v>305</v>
      </c>
      <c r="J2676" s="3">
        <v>1500000</v>
      </c>
    </row>
    <row r="2677" spans="1:10" hidden="1" x14ac:dyDescent="0.25">
      <c r="A2677" s="57" t="s">
        <v>136</v>
      </c>
      <c r="B2677" t="s">
        <v>128</v>
      </c>
      <c r="C2677">
        <v>2021</v>
      </c>
      <c r="D2677" t="s">
        <v>58</v>
      </c>
      <c r="E2677" t="s">
        <v>45</v>
      </c>
      <c r="F2677" t="s">
        <v>304</v>
      </c>
      <c r="G2677" t="s">
        <v>54</v>
      </c>
      <c r="H2677" t="s">
        <v>306</v>
      </c>
      <c r="J2677" s="3">
        <v>106454</v>
      </c>
    </row>
    <row r="2678" spans="1:10" hidden="1" x14ac:dyDescent="0.25">
      <c r="A2678" s="57" t="s">
        <v>136</v>
      </c>
      <c r="B2678" t="s">
        <v>128</v>
      </c>
      <c r="C2678">
        <v>2021</v>
      </c>
      <c r="D2678" t="s">
        <v>58</v>
      </c>
      <c r="E2678" t="s">
        <v>45</v>
      </c>
      <c r="F2678" t="s">
        <v>304</v>
      </c>
      <c r="G2678" t="s">
        <v>54</v>
      </c>
      <c r="H2678" t="s">
        <v>307</v>
      </c>
      <c r="J2678" s="3">
        <v>133871</v>
      </c>
    </row>
    <row r="2679" spans="1:10" hidden="1" x14ac:dyDescent="0.25">
      <c r="A2679" s="57" t="s">
        <v>136</v>
      </c>
      <c r="B2679" t="s">
        <v>128</v>
      </c>
      <c r="C2679">
        <v>2021</v>
      </c>
      <c r="D2679" t="s">
        <v>58</v>
      </c>
      <c r="E2679" t="s">
        <v>45</v>
      </c>
      <c r="F2679" t="s">
        <v>304</v>
      </c>
      <c r="G2679" t="s">
        <v>54</v>
      </c>
      <c r="H2679" t="s">
        <v>308</v>
      </c>
      <c r="J2679" s="3">
        <v>16065</v>
      </c>
    </row>
    <row r="2680" spans="1:10" hidden="1" x14ac:dyDescent="0.25">
      <c r="A2680" s="57" t="s">
        <v>136</v>
      </c>
      <c r="B2680" t="s">
        <v>128</v>
      </c>
      <c r="C2680">
        <v>2021</v>
      </c>
      <c r="D2680" t="s">
        <v>58</v>
      </c>
      <c r="E2680" t="s">
        <v>45</v>
      </c>
      <c r="F2680" t="s">
        <v>304</v>
      </c>
      <c r="G2680" t="s">
        <v>54</v>
      </c>
      <c r="H2680" t="s">
        <v>309</v>
      </c>
      <c r="J2680" s="3">
        <v>133871</v>
      </c>
    </row>
    <row r="2681" spans="1:10" hidden="1" x14ac:dyDescent="0.25">
      <c r="A2681" s="57" t="s">
        <v>136</v>
      </c>
      <c r="B2681" t="s">
        <v>128</v>
      </c>
      <c r="C2681">
        <v>2021</v>
      </c>
      <c r="D2681" t="s">
        <v>58</v>
      </c>
      <c r="E2681" t="s">
        <v>45</v>
      </c>
      <c r="F2681" t="s">
        <v>304</v>
      </c>
      <c r="G2681" t="s">
        <v>54</v>
      </c>
      <c r="H2681" t="s">
        <v>310</v>
      </c>
      <c r="J2681" s="3">
        <v>62500</v>
      </c>
    </row>
    <row r="2682" spans="1:10" hidden="1" x14ac:dyDescent="0.25">
      <c r="A2682" s="57" t="s">
        <v>136</v>
      </c>
      <c r="B2682" t="s">
        <v>128</v>
      </c>
      <c r="C2682">
        <v>2021</v>
      </c>
      <c r="D2682" t="s">
        <v>58</v>
      </c>
      <c r="E2682" t="s">
        <v>45</v>
      </c>
      <c r="F2682" t="s">
        <v>304</v>
      </c>
      <c r="G2682" t="s">
        <v>54</v>
      </c>
      <c r="H2682" t="s">
        <v>311</v>
      </c>
      <c r="J2682"/>
    </row>
    <row r="2683" spans="1:10" hidden="1" x14ac:dyDescent="0.25">
      <c r="A2683" s="57" t="s">
        <v>136</v>
      </c>
      <c r="B2683" t="s">
        <v>128</v>
      </c>
      <c r="C2683">
        <v>2021</v>
      </c>
      <c r="D2683" t="s">
        <v>58</v>
      </c>
      <c r="E2683" t="s">
        <v>45</v>
      </c>
      <c r="F2683" t="s">
        <v>304</v>
      </c>
      <c r="G2683" t="s">
        <v>54</v>
      </c>
      <c r="H2683" t="s">
        <v>312</v>
      </c>
      <c r="J2683"/>
    </row>
    <row r="2684" spans="1:10" hidden="1" x14ac:dyDescent="0.25">
      <c r="A2684" s="57" t="s">
        <v>136</v>
      </c>
      <c r="B2684" t="s">
        <v>128</v>
      </c>
      <c r="C2684">
        <v>2021</v>
      </c>
      <c r="D2684" t="s">
        <v>58</v>
      </c>
      <c r="E2684" t="s">
        <v>45</v>
      </c>
      <c r="F2684" t="s">
        <v>304</v>
      </c>
      <c r="G2684" t="s">
        <v>54</v>
      </c>
      <c r="H2684" t="s">
        <v>313</v>
      </c>
      <c r="J2684" s="3">
        <v>7830</v>
      </c>
    </row>
    <row r="2685" spans="1:10" hidden="1" x14ac:dyDescent="0.25">
      <c r="A2685" s="57" t="s">
        <v>136</v>
      </c>
      <c r="B2685" t="s">
        <v>128</v>
      </c>
      <c r="C2685">
        <v>2021</v>
      </c>
      <c r="D2685" t="s">
        <v>58</v>
      </c>
      <c r="E2685" t="s">
        <v>45</v>
      </c>
      <c r="F2685" t="s">
        <v>304</v>
      </c>
      <c r="G2685" t="s">
        <v>54</v>
      </c>
      <c r="H2685" t="s">
        <v>314</v>
      </c>
      <c r="J2685" s="3">
        <v>180000</v>
      </c>
    </row>
    <row r="2686" spans="1:10" hidden="1" x14ac:dyDescent="0.25">
      <c r="A2686" s="57" t="s">
        <v>136</v>
      </c>
      <c r="B2686" t="s">
        <v>128</v>
      </c>
      <c r="C2686">
        <v>2021</v>
      </c>
      <c r="D2686" t="s">
        <v>58</v>
      </c>
      <c r="E2686" t="s">
        <v>45</v>
      </c>
      <c r="F2686" t="s">
        <v>304</v>
      </c>
      <c r="G2686" t="s">
        <v>54</v>
      </c>
      <c r="H2686" t="s">
        <v>315</v>
      </c>
      <c r="J2686" s="3">
        <v>60000</v>
      </c>
    </row>
    <row r="2687" spans="1:10" hidden="1" x14ac:dyDescent="0.25">
      <c r="A2687" s="57" t="s">
        <v>136</v>
      </c>
      <c r="B2687" t="s">
        <v>128</v>
      </c>
      <c r="C2687">
        <v>2021</v>
      </c>
      <c r="D2687" t="s">
        <v>58</v>
      </c>
      <c r="E2687" t="s">
        <v>45</v>
      </c>
      <c r="F2687" t="s">
        <v>304</v>
      </c>
      <c r="G2687" t="s">
        <v>54</v>
      </c>
      <c r="H2687" s="2" t="s">
        <v>316</v>
      </c>
      <c r="I2687" s="2"/>
      <c r="J2687"/>
    </row>
    <row r="2688" spans="1:10" hidden="1" x14ac:dyDescent="0.25">
      <c r="A2688" s="57" t="s">
        <v>136</v>
      </c>
      <c r="B2688" t="s">
        <v>128</v>
      </c>
      <c r="C2688">
        <v>2021</v>
      </c>
      <c r="D2688" t="s">
        <v>58</v>
      </c>
      <c r="E2688" t="s">
        <v>45</v>
      </c>
      <c r="F2688" t="s">
        <v>50</v>
      </c>
      <c r="G2688" t="s">
        <v>56</v>
      </c>
      <c r="H2688" t="s">
        <v>124</v>
      </c>
      <c r="J2688" s="3">
        <v>62940</v>
      </c>
    </row>
    <row r="2689" spans="1:10" hidden="1" x14ac:dyDescent="0.25">
      <c r="A2689" s="57" t="s">
        <v>136</v>
      </c>
      <c r="B2689" t="s">
        <v>128</v>
      </c>
      <c r="C2689">
        <v>2021</v>
      </c>
      <c r="D2689" t="s">
        <v>58</v>
      </c>
      <c r="E2689" t="s">
        <v>45</v>
      </c>
      <c r="F2689" t="s">
        <v>50</v>
      </c>
      <c r="G2689" t="s">
        <v>56</v>
      </c>
      <c r="H2689" t="s">
        <v>98</v>
      </c>
      <c r="J2689" s="3">
        <v>622985.48</v>
      </c>
    </row>
    <row r="2690" spans="1:10" hidden="1" x14ac:dyDescent="0.25">
      <c r="A2690" s="57" t="s">
        <v>136</v>
      </c>
      <c r="B2690" t="s">
        <v>128</v>
      </c>
      <c r="C2690">
        <v>2021</v>
      </c>
      <c r="D2690" t="s">
        <v>58</v>
      </c>
      <c r="E2690" t="s">
        <v>45</v>
      </c>
      <c r="F2690" t="s">
        <v>50</v>
      </c>
      <c r="G2690" t="s">
        <v>56</v>
      </c>
      <c r="H2690" t="s">
        <v>265</v>
      </c>
      <c r="J2690"/>
    </row>
    <row r="2691" spans="1:10" hidden="1" x14ac:dyDescent="0.25">
      <c r="A2691" s="57" t="s">
        <v>136</v>
      </c>
      <c r="B2691" t="s">
        <v>128</v>
      </c>
      <c r="C2691">
        <v>2021</v>
      </c>
      <c r="D2691" t="s">
        <v>58</v>
      </c>
      <c r="E2691" t="s">
        <v>45</v>
      </c>
      <c r="F2691" t="s">
        <v>50</v>
      </c>
      <c r="G2691" t="s">
        <v>56</v>
      </c>
      <c r="H2691" t="s">
        <v>193</v>
      </c>
      <c r="J2691"/>
    </row>
    <row r="2692" spans="1:10" hidden="1" x14ac:dyDescent="0.25">
      <c r="A2692" s="57" t="s">
        <v>136</v>
      </c>
      <c r="B2692" t="s">
        <v>128</v>
      </c>
      <c r="C2692">
        <v>2021</v>
      </c>
      <c r="D2692" t="s">
        <v>58</v>
      </c>
      <c r="E2692" t="s">
        <v>45</v>
      </c>
      <c r="F2692" t="s">
        <v>50</v>
      </c>
      <c r="G2692" t="s">
        <v>101</v>
      </c>
      <c r="H2692" t="s">
        <v>99</v>
      </c>
      <c r="J2692" s="3">
        <v>163254.79999999999</v>
      </c>
    </row>
    <row r="2693" spans="1:10" hidden="1" x14ac:dyDescent="0.25">
      <c r="A2693" s="57" t="s">
        <v>136</v>
      </c>
      <c r="B2693" t="s">
        <v>128</v>
      </c>
      <c r="C2693">
        <v>2021</v>
      </c>
      <c r="D2693" t="s">
        <v>58</v>
      </c>
      <c r="E2693" t="s">
        <v>45</v>
      </c>
      <c r="F2693" t="s">
        <v>50</v>
      </c>
      <c r="G2693" t="s">
        <v>101</v>
      </c>
      <c r="H2693" s="2" t="s">
        <v>255</v>
      </c>
      <c r="I2693" s="2"/>
      <c r="J2693"/>
    </row>
    <row r="2694" spans="1:10" hidden="1" x14ac:dyDescent="0.25">
      <c r="A2694" s="57" t="s">
        <v>136</v>
      </c>
      <c r="B2694" t="s">
        <v>128</v>
      </c>
      <c r="C2694">
        <v>2021</v>
      </c>
      <c r="D2694" t="s">
        <v>58</v>
      </c>
      <c r="E2694" t="s">
        <v>45</v>
      </c>
      <c r="F2694" t="s">
        <v>50</v>
      </c>
      <c r="G2694" t="s">
        <v>101</v>
      </c>
      <c r="H2694" s="2" t="s">
        <v>254</v>
      </c>
      <c r="I2694" s="2"/>
      <c r="J2694"/>
    </row>
    <row r="2695" spans="1:10" hidden="1" x14ac:dyDescent="0.25">
      <c r="A2695" s="57" t="s">
        <v>136</v>
      </c>
      <c r="B2695" t="s">
        <v>128</v>
      </c>
      <c r="C2695">
        <v>2021</v>
      </c>
      <c r="D2695" t="s">
        <v>58</v>
      </c>
      <c r="E2695" t="s">
        <v>45</v>
      </c>
      <c r="F2695" t="s">
        <v>50</v>
      </c>
      <c r="G2695" t="s">
        <v>101</v>
      </c>
      <c r="H2695" s="2" t="s">
        <v>236</v>
      </c>
      <c r="I2695" s="2"/>
      <c r="J2695"/>
    </row>
    <row r="2696" spans="1:10" hidden="1" x14ac:dyDescent="0.25">
      <c r="A2696" s="57" t="s">
        <v>136</v>
      </c>
      <c r="B2696" t="s">
        <v>128</v>
      </c>
      <c r="C2696">
        <v>2021</v>
      </c>
      <c r="D2696" t="s">
        <v>58</v>
      </c>
      <c r="E2696" t="s">
        <v>45</v>
      </c>
      <c r="F2696" t="s">
        <v>50</v>
      </c>
      <c r="G2696" t="s">
        <v>101</v>
      </c>
      <c r="H2696" t="s">
        <v>30</v>
      </c>
      <c r="J2696" s="3">
        <v>142099.29999999999</v>
      </c>
    </row>
    <row r="2697" spans="1:10" hidden="1" x14ac:dyDescent="0.25">
      <c r="A2697" s="57" t="s">
        <v>136</v>
      </c>
      <c r="B2697" t="s">
        <v>128</v>
      </c>
      <c r="C2697">
        <v>2021</v>
      </c>
      <c r="D2697" t="s">
        <v>58</v>
      </c>
      <c r="E2697" t="s">
        <v>45</v>
      </c>
      <c r="F2697" t="s">
        <v>287</v>
      </c>
      <c r="G2697" t="s">
        <v>287</v>
      </c>
      <c r="H2697" s="82" t="s">
        <v>288</v>
      </c>
      <c r="I2697" s="82"/>
      <c r="J2697"/>
    </row>
    <row r="2698" spans="1:10" hidden="1" x14ac:dyDescent="0.25">
      <c r="A2698" s="57" t="s">
        <v>136</v>
      </c>
      <c r="B2698" t="s">
        <v>128</v>
      </c>
      <c r="C2698">
        <v>2021</v>
      </c>
      <c r="D2698" t="s">
        <v>58</v>
      </c>
      <c r="E2698" t="s">
        <v>112</v>
      </c>
      <c r="F2698" t="s">
        <v>117</v>
      </c>
      <c r="G2698" t="s">
        <v>53</v>
      </c>
      <c r="H2698" s="2" t="s">
        <v>256</v>
      </c>
      <c r="I2698" s="2"/>
      <c r="J2698"/>
    </row>
    <row r="2699" spans="1:10" hidden="1" x14ac:dyDescent="0.25">
      <c r="A2699" s="57" t="s">
        <v>136</v>
      </c>
      <c r="B2699" t="s">
        <v>128</v>
      </c>
      <c r="C2699">
        <v>2021</v>
      </c>
      <c r="D2699" t="s">
        <v>58</v>
      </c>
      <c r="E2699" t="s">
        <v>112</v>
      </c>
      <c r="F2699" t="s">
        <v>117</v>
      </c>
      <c r="G2699" t="s">
        <v>53</v>
      </c>
      <c r="H2699" s="2" t="s">
        <v>257</v>
      </c>
      <c r="I2699" s="2"/>
      <c r="J2699" s="3">
        <v>8547498</v>
      </c>
    </row>
    <row r="2700" spans="1:10" hidden="1" x14ac:dyDescent="0.25">
      <c r="A2700" s="57" t="s">
        <v>136</v>
      </c>
      <c r="B2700" t="s">
        <v>128</v>
      </c>
      <c r="C2700">
        <v>2021</v>
      </c>
      <c r="D2700" t="s">
        <v>58</v>
      </c>
      <c r="E2700" t="s">
        <v>112</v>
      </c>
      <c r="F2700" t="s">
        <v>117</v>
      </c>
      <c r="G2700" t="s">
        <v>53</v>
      </c>
      <c r="H2700" s="2" t="s">
        <v>258</v>
      </c>
      <c r="I2700" s="2"/>
      <c r="J2700"/>
    </row>
    <row r="2701" spans="1:10" hidden="1" x14ac:dyDescent="0.25">
      <c r="A2701" s="57" t="s">
        <v>136</v>
      </c>
      <c r="B2701" t="s">
        <v>128</v>
      </c>
      <c r="C2701">
        <v>2021</v>
      </c>
      <c r="D2701" t="s">
        <v>58</v>
      </c>
      <c r="E2701" t="s">
        <v>112</v>
      </c>
      <c r="F2701" t="s">
        <v>117</v>
      </c>
      <c r="G2701" t="s">
        <v>53</v>
      </c>
      <c r="H2701" s="2" t="s">
        <v>259</v>
      </c>
      <c r="I2701" s="2"/>
      <c r="J2701" s="3">
        <v>52042</v>
      </c>
    </row>
    <row r="2702" spans="1:10" hidden="1" x14ac:dyDescent="0.25">
      <c r="A2702" s="57" t="s">
        <v>136</v>
      </c>
      <c r="B2702" t="s">
        <v>128</v>
      </c>
      <c r="C2702">
        <v>2021</v>
      </c>
      <c r="D2702" t="s">
        <v>58</v>
      </c>
      <c r="E2702" t="s">
        <v>112</v>
      </c>
      <c r="F2702" t="s">
        <v>117</v>
      </c>
      <c r="G2702" t="s">
        <v>318</v>
      </c>
      <c r="H2702" t="s">
        <v>180</v>
      </c>
      <c r="J2702" s="3">
        <v>1783020</v>
      </c>
    </row>
    <row r="2703" spans="1:10" hidden="1" x14ac:dyDescent="0.25">
      <c r="A2703" s="57" t="s">
        <v>136</v>
      </c>
      <c r="B2703" t="s">
        <v>128</v>
      </c>
      <c r="C2703">
        <v>2021</v>
      </c>
      <c r="D2703" t="s">
        <v>58</v>
      </c>
      <c r="E2703" t="s">
        <v>112</v>
      </c>
      <c r="F2703" t="s">
        <v>117</v>
      </c>
      <c r="G2703" t="s">
        <v>318</v>
      </c>
      <c r="H2703" s="2" t="s">
        <v>279</v>
      </c>
      <c r="I2703" s="2"/>
      <c r="J2703" s="3">
        <v>90000</v>
      </c>
    </row>
    <row r="2704" spans="1:10" hidden="1" x14ac:dyDescent="0.25">
      <c r="A2704" s="57" t="s">
        <v>136</v>
      </c>
      <c r="B2704" t="s">
        <v>128</v>
      </c>
      <c r="C2704">
        <v>2021</v>
      </c>
      <c r="D2704" t="s">
        <v>58</v>
      </c>
      <c r="E2704" t="s">
        <v>112</v>
      </c>
      <c r="F2704" t="s">
        <v>117</v>
      </c>
      <c r="G2704" t="s">
        <v>319</v>
      </c>
      <c r="H2704" t="s">
        <v>181</v>
      </c>
      <c r="J2704"/>
    </row>
    <row r="2705" spans="1:10" hidden="1" x14ac:dyDescent="0.25">
      <c r="A2705" s="57" t="s">
        <v>137</v>
      </c>
      <c r="B2705" t="s">
        <v>128</v>
      </c>
      <c r="C2705">
        <v>2021</v>
      </c>
      <c r="D2705" t="s">
        <v>58</v>
      </c>
      <c r="E2705" t="s">
        <v>52</v>
      </c>
      <c r="F2705" t="s">
        <v>142</v>
      </c>
      <c r="G2705" t="s">
        <v>301</v>
      </c>
      <c r="H2705" t="s">
        <v>210</v>
      </c>
      <c r="J2705" s="3">
        <v>35399886.090000004</v>
      </c>
    </row>
    <row r="2706" spans="1:10" hidden="1" x14ac:dyDescent="0.25">
      <c r="A2706" s="57" t="s">
        <v>137</v>
      </c>
      <c r="B2706" t="s">
        <v>128</v>
      </c>
      <c r="C2706">
        <v>2021</v>
      </c>
      <c r="D2706" t="s">
        <v>58</v>
      </c>
      <c r="E2706" t="s">
        <v>52</v>
      </c>
      <c r="F2706" t="s">
        <v>152</v>
      </c>
      <c r="G2706" t="s">
        <v>149</v>
      </c>
      <c r="H2706" t="s">
        <v>211</v>
      </c>
      <c r="J2706" s="3">
        <v>646</v>
      </c>
    </row>
    <row r="2707" spans="1:10" hidden="1" x14ac:dyDescent="0.25">
      <c r="A2707" s="57" t="s">
        <v>137</v>
      </c>
      <c r="B2707" t="s">
        <v>128</v>
      </c>
      <c r="C2707">
        <v>2021</v>
      </c>
      <c r="D2707" t="s">
        <v>58</v>
      </c>
      <c r="E2707" t="s">
        <v>52</v>
      </c>
      <c r="F2707" t="s">
        <v>152</v>
      </c>
      <c r="G2707" t="s">
        <v>213</v>
      </c>
      <c r="H2707" t="s">
        <v>214</v>
      </c>
      <c r="J2707"/>
    </row>
    <row r="2708" spans="1:10" hidden="1" x14ac:dyDescent="0.25">
      <c r="A2708" s="57" t="s">
        <v>137</v>
      </c>
      <c r="B2708" t="s">
        <v>128</v>
      </c>
      <c r="C2708">
        <v>2021</v>
      </c>
      <c r="D2708" t="s">
        <v>58</v>
      </c>
      <c r="E2708" t="s">
        <v>52</v>
      </c>
      <c r="F2708" t="s">
        <v>152</v>
      </c>
      <c r="G2708" t="s">
        <v>217</v>
      </c>
      <c r="H2708" t="s">
        <v>218</v>
      </c>
      <c r="J2708"/>
    </row>
    <row r="2709" spans="1:10" hidden="1" x14ac:dyDescent="0.25">
      <c r="A2709" s="57" t="s">
        <v>137</v>
      </c>
      <c r="B2709" t="s">
        <v>128</v>
      </c>
      <c r="C2709">
        <v>2021</v>
      </c>
      <c r="D2709" t="s">
        <v>58</v>
      </c>
      <c r="E2709" t="s">
        <v>52</v>
      </c>
      <c r="F2709" t="s">
        <v>142</v>
      </c>
      <c r="G2709" t="s">
        <v>300</v>
      </c>
      <c r="H2709" t="s">
        <v>224</v>
      </c>
      <c r="J2709" s="3">
        <v>-1789912.6</v>
      </c>
    </row>
    <row r="2710" spans="1:10" hidden="1" x14ac:dyDescent="0.25">
      <c r="A2710" s="57" t="s">
        <v>137</v>
      </c>
      <c r="B2710" t="s">
        <v>128</v>
      </c>
      <c r="C2710">
        <v>2021</v>
      </c>
      <c r="D2710" t="s">
        <v>58</v>
      </c>
      <c r="E2710" t="s">
        <v>52</v>
      </c>
      <c r="F2710" t="s">
        <v>142</v>
      </c>
      <c r="G2710" t="s">
        <v>300</v>
      </c>
      <c r="H2710" t="s">
        <v>303</v>
      </c>
      <c r="J2710" s="3">
        <v>-10000</v>
      </c>
    </row>
    <row r="2711" spans="1:10" hidden="1" x14ac:dyDescent="0.25">
      <c r="A2711" s="57" t="s">
        <v>137</v>
      </c>
      <c r="B2711" t="s">
        <v>128</v>
      </c>
      <c r="C2711">
        <v>2021</v>
      </c>
      <c r="D2711" t="s">
        <v>58</v>
      </c>
      <c r="E2711" t="s">
        <v>52</v>
      </c>
      <c r="F2711" t="s">
        <v>142</v>
      </c>
      <c r="H2711" t="s">
        <v>269</v>
      </c>
      <c r="J2711" s="3">
        <v>-23865.54</v>
      </c>
    </row>
    <row r="2712" spans="1:10" hidden="1" x14ac:dyDescent="0.25">
      <c r="A2712" s="57" t="s">
        <v>137</v>
      </c>
      <c r="B2712" t="s">
        <v>128</v>
      </c>
      <c r="C2712">
        <v>2021</v>
      </c>
      <c r="D2712" t="s">
        <v>58</v>
      </c>
      <c r="E2712" t="s">
        <v>52</v>
      </c>
      <c r="F2712" t="s">
        <v>142</v>
      </c>
      <c r="G2712" t="s">
        <v>270</v>
      </c>
      <c r="H2712" t="s">
        <v>271</v>
      </c>
      <c r="J2712" s="3">
        <v>160000</v>
      </c>
    </row>
    <row r="2713" spans="1:10" hidden="1" x14ac:dyDescent="0.25">
      <c r="A2713" s="57" t="s">
        <v>137</v>
      </c>
      <c r="B2713" t="s">
        <v>128</v>
      </c>
      <c r="C2713">
        <v>2021</v>
      </c>
      <c r="D2713" t="s">
        <v>58</v>
      </c>
      <c r="E2713" t="s">
        <v>45</v>
      </c>
      <c r="F2713" t="s">
        <v>46</v>
      </c>
      <c r="G2713" t="s">
        <v>54</v>
      </c>
      <c r="H2713" t="s">
        <v>11</v>
      </c>
      <c r="J2713" s="3">
        <v>2520000</v>
      </c>
    </row>
    <row r="2714" spans="1:10" hidden="1" x14ac:dyDescent="0.25">
      <c r="A2714" s="57" t="s">
        <v>137</v>
      </c>
      <c r="B2714" t="s">
        <v>128</v>
      </c>
      <c r="C2714">
        <v>2021</v>
      </c>
      <c r="D2714" t="s">
        <v>58</v>
      </c>
      <c r="E2714" t="s">
        <v>45</v>
      </c>
      <c r="F2714" t="s">
        <v>46</v>
      </c>
      <c r="G2714" t="s">
        <v>54</v>
      </c>
      <c r="H2714" t="s">
        <v>12</v>
      </c>
      <c r="J2714"/>
    </row>
    <row r="2715" spans="1:10" hidden="1" x14ac:dyDescent="0.25">
      <c r="A2715" s="57" t="s">
        <v>137</v>
      </c>
      <c r="B2715" t="s">
        <v>128</v>
      </c>
      <c r="C2715">
        <v>2021</v>
      </c>
      <c r="D2715" t="s">
        <v>58</v>
      </c>
      <c r="E2715" t="s">
        <v>45</v>
      </c>
      <c r="F2715" t="s">
        <v>46</v>
      </c>
      <c r="G2715" t="s">
        <v>54</v>
      </c>
      <c r="H2715" t="s">
        <v>13</v>
      </c>
      <c r="J2715" s="3">
        <v>210000</v>
      </c>
    </row>
    <row r="2716" spans="1:10" hidden="1" x14ac:dyDescent="0.25">
      <c r="A2716" s="57" t="s">
        <v>137</v>
      </c>
      <c r="B2716" t="s">
        <v>128</v>
      </c>
      <c r="C2716">
        <v>2021</v>
      </c>
      <c r="D2716" t="s">
        <v>58</v>
      </c>
      <c r="E2716" t="s">
        <v>45</v>
      </c>
      <c r="F2716" t="s">
        <v>46</v>
      </c>
      <c r="G2716" t="s">
        <v>54</v>
      </c>
      <c r="H2716" t="s">
        <v>14</v>
      </c>
      <c r="J2716" s="3">
        <v>25200</v>
      </c>
    </row>
    <row r="2717" spans="1:10" hidden="1" x14ac:dyDescent="0.25">
      <c r="A2717" s="57" t="s">
        <v>137</v>
      </c>
      <c r="B2717" t="s">
        <v>128</v>
      </c>
      <c r="C2717">
        <v>2021</v>
      </c>
      <c r="D2717" t="s">
        <v>58</v>
      </c>
      <c r="E2717" t="s">
        <v>45</v>
      </c>
      <c r="F2717" t="s">
        <v>46</v>
      </c>
      <c r="G2717" t="s">
        <v>54</v>
      </c>
      <c r="H2717" t="s">
        <v>15</v>
      </c>
      <c r="J2717" s="3">
        <v>210000</v>
      </c>
    </row>
    <row r="2718" spans="1:10" hidden="1" x14ac:dyDescent="0.25">
      <c r="A2718" s="57" t="s">
        <v>137</v>
      </c>
      <c r="B2718" t="s">
        <v>128</v>
      </c>
      <c r="C2718">
        <v>2021</v>
      </c>
      <c r="D2718" t="s">
        <v>58</v>
      </c>
      <c r="E2718" t="s">
        <v>45</v>
      </c>
      <c r="F2718" t="s">
        <v>46</v>
      </c>
      <c r="G2718" t="s">
        <v>54</v>
      </c>
      <c r="H2718" t="s">
        <v>16</v>
      </c>
      <c r="J2718" s="3">
        <v>105000</v>
      </c>
    </row>
    <row r="2719" spans="1:10" hidden="1" x14ac:dyDescent="0.25">
      <c r="A2719" s="57" t="s">
        <v>137</v>
      </c>
      <c r="B2719" t="s">
        <v>128</v>
      </c>
      <c r="C2719">
        <v>2021</v>
      </c>
      <c r="D2719" t="s">
        <v>58</v>
      </c>
      <c r="E2719" t="s">
        <v>45</v>
      </c>
      <c r="F2719" t="s">
        <v>46</v>
      </c>
      <c r="G2719" t="s">
        <v>54</v>
      </c>
      <c r="H2719" t="s">
        <v>17</v>
      </c>
      <c r="J2719" s="3">
        <v>1680000</v>
      </c>
    </row>
    <row r="2720" spans="1:10" hidden="1" x14ac:dyDescent="0.25">
      <c r="A2720" s="57" t="s">
        <v>137</v>
      </c>
      <c r="B2720" t="s">
        <v>128</v>
      </c>
      <c r="C2720">
        <v>2021</v>
      </c>
      <c r="D2720" t="s">
        <v>58</v>
      </c>
      <c r="E2720" t="s">
        <v>45</v>
      </c>
      <c r="F2720" t="s">
        <v>46</v>
      </c>
      <c r="G2720" t="s">
        <v>54</v>
      </c>
      <c r="H2720" t="s">
        <v>195</v>
      </c>
      <c r="J2720"/>
    </row>
    <row r="2721" spans="1:10" hidden="1" x14ac:dyDescent="0.25">
      <c r="A2721" s="57" t="s">
        <v>137</v>
      </c>
      <c r="B2721" t="s">
        <v>128</v>
      </c>
      <c r="C2721">
        <v>2021</v>
      </c>
      <c r="D2721" t="s">
        <v>58</v>
      </c>
      <c r="E2721" t="s">
        <v>45</v>
      </c>
      <c r="F2721" t="s">
        <v>46</v>
      </c>
      <c r="G2721" t="s">
        <v>54</v>
      </c>
      <c r="H2721" t="s">
        <v>18</v>
      </c>
      <c r="J2721" s="3">
        <v>13154</v>
      </c>
    </row>
    <row r="2722" spans="1:10" hidden="1" x14ac:dyDescent="0.25">
      <c r="A2722" s="57" t="s">
        <v>137</v>
      </c>
      <c r="B2722" t="s">
        <v>128</v>
      </c>
      <c r="C2722">
        <v>2021</v>
      </c>
      <c r="D2722" t="s">
        <v>58</v>
      </c>
      <c r="E2722" t="s">
        <v>45</v>
      </c>
      <c r="F2722" t="s">
        <v>46</v>
      </c>
      <c r="G2722" t="s">
        <v>54</v>
      </c>
      <c r="H2722" t="s">
        <v>19</v>
      </c>
      <c r="J2722" s="3">
        <v>302400</v>
      </c>
    </row>
    <row r="2723" spans="1:10" hidden="1" x14ac:dyDescent="0.25">
      <c r="A2723" s="57" t="s">
        <v>137</v>
      </c>
      <c r="B2723" t="s">
        <v>128</v>
      </c>
      <c r="C2723">
        <v>2021</v>
      </c>
      <c r="D2723" t="s">
        <v>58</v>
      </c>
      <c r="E2723" t="s">
        <v>45</v>
      </c>
      <c r="F2723" t="s">
        <v>46</v>
      </c>
      <c r="G2723" t="s">
        <v>54</v>
      </c>
      <c r="H2723" t="s">
        <v>20</v>
      </c>
      <c r="J2723" s="3">
        <v>100800</v>
      </c>
    </row>
    <row r="2724" spans="1:10" hidden="1" x14ac:dyDescent="0.25">
      <c r="A2724" s="57" t="s">
        <v>137</v>
      </c>
      <c r="B2724" t="s">
        <v>128</v>
      </c>
      <c r="C2724">
        <v>2021</v>
      </c>
      <c r="D2724" t="s">
        <v>58</v>
      </c>
      <c r="E2724" t="s">
        <v>45</v>
      </c>
      <c r="F2724" t="s">
        <v>46</v>
      </c>
      <c r="G2724" t="s">
        <v>54</v>
      </c>
      <c r="H2724" s="2" t="s">
        <v>294</v>
      </c>
      <c r="I2724" s="2"/>
      <c r="J2724" s="3">
        <v>135000</v>
      </c>
    </row>
    <row r="2725" spans="1:10" hidden="1" x14ac:dyDescent="0.25">
      <c r="A2725" s="57" t="s">
        <v>137</v>
      </c>
      <c r="B2725" t="s">
        <v>128</v>
      </c>
      <c r="C2725">
        <v>2021</v>
      </c>
      <c r="D2725" t="s">
        <v>58</v>
      </c>
      <c r="E2725" t="s">
        <v>45</v>
      </c>
      <c r="F2725" t="s">
        <v>46</v>
      </c>
      <c r="G2725" t="s">
        <v>118</v>
      </c>
      <c r="H2725" s="2" t="s">
        <v>295</v>
      </c>
      <c r="I2725" s="2"/>
      <c r="J2725" s="3">
        <v>877804</v>
      </c>
    </row>
    <row r="2726" spans="1:10" hidden="1" x14ac:dyDescent="0.25">
      <c r="A2726" s="57" t="s">
        <v>137</v>
      </c>
      <c r="B2726" t="s">
        <v>128</v>
      </c>
      <c r="C2726">
        <v>2021</v>
      </c>
      <c r="D2726" t="s">
        <v>58</v>
      </c>
      <c r="E2726" t="s">
        <v>45</v>
      </c>
      <c r="F2726" t="s">
        <v>46</v>
      </c>
      <c r="G2726" t="s">
        <v>118</v>
      </c>
      <c r="H2726" t="s">
        <v>119</v>
      </c>
      <c r="J2726"/>
    </row>
    <row r="2727" spans="1:10" hidden="1" x14ac:dyDescent="0.25">
      <c r="A2727" s="57" t="s">
        <v>137</v>
      </c>
      <c r="B2727" t="s">
        <v>128</v>
      </c>
      <c r="C2727">
        <v>2021</v>
      </c>
      <c r="D2727" t="s">
        <v>58</v>
      </c>
      <c r="E2727" t="s">
        <v>45</v>
      </c>
      <c r="F2727" t="s">
        <v>46</v>
      </c>
      <c r="G2727" t="s">
        <v>118</v>
      </c>
      <c r="H2727" t="s">
        <v>283</v>
      </c>
      <c r="J2727"/>
    </row>
    <row r="2728" spans="1:10" hidden="1" x14ac:dyDescent="0.25">
      <c r="A2728" s="57" t="s">
        <v>137</v>
      </c>
      <c r="B2728" t="s">
        <v>128</v>
      </c>
      <c r="C2728">
        <v>2021</v>
      </c>
      <c r="D2728" t="s">
        <v>58</v>
      </c>
      <c r="E2728" t="s">
        <v>45</v>
      </c>
      <c r="F2728" t="s">
        <v>46</v>
      </c>
      <c r="G2728" t="s">
        <v>109</v>
      </c>
      <c r="H2728" t="s">
        <v>219</v>
      </c>
      <c r="J2728"/>
    </row>
    <row r="2729" spans="1:10" hidden="1" x14ac:dyDescent="0.25">
      <c r="A2729" s="57" t="s">
        <v>137</v>
      </c>
      <c r="B2729" t="s">
        <v>128</v>
      </c>
      <c r="C2729">
        <v>2021</v>
      </c>
      <c r="D2729" t="s">
        <v>58</v>
      </c>
      <c r="E2729" t="s">
        <v>45</v>
      </c>
      <c r="F2729" t="s">
        <v>46</v>
      </c>
      <c r="G2729" t="s">
        <v>109</v>
      </c>
      <c r="H2729" s="2" t="s">
        <v>267</v>
      </c>
      <c r="I2729" s="2"/>
      <c r="J2729"/>
    </row>
    <row r="2730" spans="1:10" hidden="1" x14ac:dyDescent="0.25">
      <c r="A2730" s="57" t="s">
        <v>137</v>
      </c>
      <c r="B2730" t="s">
        <v>128</v>
      </c>
      <c r="C2730">
        <v>2021</v>
      </c>
      <c r="D2730" t="s">
        <v>58</v>
      </c>
      <c r="E2730" t="s">
        <v>45</v>
      </c>
      <c r="F2730" t="s">
        <v>46</v>
      </c>
      <c r="G2730" t="s">
        <v>109</v>
      </c>
      <c r="H2730" t="s">
        <v>220</v>
      </c>
      <c r="J2730"/>
    </row>
    <row r="2731" spans="1:10" hidden="1" x14ac:dyDescent="0.25">
      <c r="A2731" s="57" t="s">
        <v>137</v>
      </c>
      <c r="B2731" t="s">
        <v>128</v>
      </c>
      <c r="C2731">
        <v>2021</v>
      </c>
      <c r="D2731" t="s">
        <v>58</v>
      </c>
      <c r="E2731" t="s">
        <v>45</v>
      </c>
      <c r="F2731" t="s">
        <v>46</v>
      </c>
      <c r="G2731" t="s">
        <v>109</v>
      </c>
      <c r="H2731" t="s">
        <v>260</v>
      </c>
      <c r="J2731"/>
    </row>
    <row r="2732" spans="1:10" hidden="1" x14ac:dyDescent="0.25">
      <c r="A2732" s="57" t="s">
        <v>137</v>
      </c>
      <c r="B2732" t="s">
        <v>128</v>
      </c>
      <c r="C2732">
        <v>2021</v>
      </c>
      <c r="D2732" t="s">
        <v>58</v>
      </c>
      <c r="E2732" t="s">
        <v>45</v>
      </c>
      <c r="F2732" t="s">
        <v>46</v>
      </c>
      <c r="G2732" t="s">
        <v>55</v>
      </c>
      <c r="H2732" t="s">
        <v>22</v>
      </c>
      <c r="J2732" s="3">
        <v>800000</v>
      </c>
    </row>
    <row r="2733" spans="1:10" hidden="1" x14ac:dyDescent="0.25">
      <c r="A2733" s="57" t="s">
        <v>137</v>
      </c>
      <c r="B2733" t="s">
        <v>128</v>
      </c>
      <c r="C2733">
        <v>2021</v>
      </c>
      <c r="D2733" t="s">
        <v>58</v>
      </c>
      <c r="E2733" t="s">
        <v>45</v>
      </c>
      <c r="F2733" t="s">
        <v>46</v>
      </c>
      <c r="G2733" t="s">
        <v>47</v>
      </c>
      <c r="H2733" t="s">
        <v>238</v>
      </c>
      <c r="J2733"/>
    </row>
    <row r="2734" spans="1:10" hidden="1" x14ac:dyDescent="0.25">
      <c r="A2734" s="57" t="s">
        <v>137</v>
      </c>
      <c r="B2734" t="s">
        <v>128</v>
      </c>
      <c r="C2734">
        <v>2021</v>
      </c>
      <c r="D2734" t="s">
        <v>58</v>
      </c>
      <c r="E2734" t="s">
        <v>45</v>
      </c>
      <c r="F2734" t="s">
        <v>46</v>
      </c>
      <c r="G2734" t="s">
        <v>47</v>
      </c>
      <c r="H2734" t="s">
        <v>239</v>
      </c>
      <c r="J2734" s="3">
        <v>1914179</v>
      </c>
    </row>
    <row r="2735" spans="1:10" hidden="1" x14ac:dyDescent="0.25">
      <c r="A2735" s="57" t="s">
        <v>137</v>
      </c>
      <c r="B2735" t="s">
        <v>128</v>
      </c>
      <c r="C2735">
        <v>2021</v>
      </c>
      <c r="D2735" t="s">
        <v>58</v>
      </c>
      <c r="E2735" t="s">
        <v>45</v>
      </c>
      <c r="F2735" t="s">
        <v>46</v>
      </c>
      <c r="G2735" t="s">
        <v>47</v>
      </c>
      <c r="H2735" t="s">
        <v>243</v>
      </c>
      <c r="J2735"/>
    </row>
    <row r="2736" spans="1:10" hidden="1" x14ac:dyDescent="0.25">
      <c r="A2736" s="57" t="s">
        <v>137</v>
      </c>
      <c r="B2736" t="s">
        <v>128</v>
      </c>
      <c r="C2736">
        <v>2021</v>
      </c>
      <c r="D2736" t="s">
        <v>58</v>
      </c>
      <c r="E2736" t="s">
        <v>45</v>
      </c>
      <c r="F2736" t="s">
        <v>46</v>
      </c>
      <c r="G2736" t="s">
        <v>47</v>
      </c>
      <c r="H2736" s="2" t="s">
        <v>276</v>
      </c>
      <c r="I2736" s="2"/>
      <c r="J2736"/>
    </row>
    <row r="2737" spans="1:10" hidden="1" x14ac:dyDescent="0.25">
      <c r="A2737" s="57" t="s">
        <v>137</v>
      </c>
      <c r="B2737" t="s">
        <v>128</v>
      </c>
      <c r="C2737">
        <v>2021</v>
      </c>
      <c r="D2737" t="s">
        <v>58</v>
      </c>
      <c r="E2737" t="s">
        <v>45</v>
      </c>
      <c r="F2737" t="s">
        <v>46</v>
      </c>
      <c r="G2737" t="s">
        <v>47</v>
      </c>
      <c r="H2737" s="2" t="s">
        <v>296</v>
      </c>
      <c r="I2737" s="2"/>
      <c r="J2737"/>
    </row>
    <row r="2738" spans="1:10" hidden="1" x14ac:dyDescent="0.25">
      <c r="A2738" s="57" t="s">
        <v>137</v>
      </c>
      <c r="B2738" t="s">
        <v>128</v>
      </c>
      <c r="C2738">
        <v>2021</v>
      </c>
      <c r="D2738" t="s">
        <v>58</v>
      </c>
      <c r="E2738" t="s">
        <v>45</v>
      </c>
      <c r="F2738" t="s">
        <v>46</v>
      </c>
      <c r="G2738" t="s">
        <v>47</v>
      </c>
      <c r="H2738" s="2" t="s">
        <v>277</v>
      </c>
      <c r="I2738" s="2"/>
      <c r="J2738"/>
    </row>
    <row r="2739" spans="1:10" hidden="1" x14ac:dyDescent="0.25">
      <c r="A2739" s="57" t="s">
        <v>137</v>
      </c>
      <c r="B2739" t="s">
        <v>128</v>
      </c>
      <c r="C2739">
        <v>2021</v>
      </c>
      <c r="D2739" t="s">
        <v>58</v>
      </c>
      <c r="E2739" t="s">
        <v>45</v>
      </c>
      <c r="F2739" t="s">
        <v>46</v>
      </c>
      <c r="G2739" t="s">
        <v>47</v>
      </c>
      <c r="H2739" s="2" t="s">
        <v>278</v>
      </c>
      <c r="I2739" s="2"/>
      <c r="J2739"/>
    </row>
    <row r="2740" spans="1:10" hidden="1" x14ac:dyDescent="0.25">
      <c r="A2740" s="57" t="s">
        <v>137</v>
      </c>
      <c r="B2740" t="s">
        <v>128</v>
      </c>
      <c r="C2740">
        <v>2021</v>
      </c>
      <c r="D2740" t="s">
        <v>58</v>
      </c>
      <c r="E2740" t="s">
        <v>45</v>
      </c>
      <c r="F2740" t="s">
        <v>46</v>
      </c>
      <c r="G2740" t="s">
        <v>47</v>
      </c>
      <c r="H2740" s="2" t="s">
        <v>298</v>
      </c>
      <c r="I2740" s="2"/>
      <c r="J2740"/>
    </row>
    <row r="2741" spans="1:10" hidden="1" x14ac:dyDescent="0.25">
      <c r="A2741" s="57" t="s">
        <v>137</v>
      </c>
      <c r="B2741" t="s">
        <v>128</v>
      </c>
      <c r="C2741">
        <v>2021</v>
      </c>
      <c r="D2741" t="s">
        <v>58</v>
      </c>
      <c r="E2741" t="s">
        <v>45</v>
      </c>
      <c r="F2741" t="s">
        <v>46</v>
      </c>
      <c r="G2741" t="s">
        <v>182</v>
      </c>
      <c r="H2741" t="s">
        <v>240</v>
      </c>
      <c r="J2741"/>
    </row>
    <row r="2742" spans="1:10" hidden="1" x14ac:dyDescent="0.25">
      <c r="A2742" s="57" t="s">
        <v>137</v>
      </c>
      <c r="B2742" t="s">
        <v>128</v>
      </c>
      <c r="C2742">
        <v>2021</v>
      </c>
      <c r="D2742" t="s">
        <v>58</v>
      </c>
      <c r="E2742" t="s">
        <v>45</v>
      </c>
      <c r="F2742" t="s">
        <v>46</v>
      </c>
      <c r="G2742" t="s">
        <v>182</v>
      </c>
      <c r="H2742" t="s">
        <v>241</v>
      </c>
      <c r="J2742"/>
    </row>
    <row r="2743" spans="1:10" hidden="1" x14ac:dyDescent="0.25">
      <c r="A2743" s="57" t="s">
        <v>137</v>
      </c>
      <c r="B2743" t="s">
        <v>128</v>
      </c>
      <c r="C2743">
        <v>2021</v>
      </c>
      <c r="D2743" t="s">
        <v>58</v>
      </c>
      <c r="E2743" t="s">
        <v>45</v>
      </c>
      <c r="F2743" t="s">
        <v>46</v>
      </c>
      <c r="G2743" t="s">
        <v>182</v>
      </c>
      <c r="H2743" t="s">
        <v>242</v>
      </c>
      <c r="J2743"/>
    </row>
    <row r="2744" spans="1:10" hidden="1" x14ac:dyDescent="0.25">
      <c r="A2744" s="57" t="s">
        <v>137</v>
      </c>
      <c r="B2744" t="s">
        <v>128</v>
      </c>
      <c r="C2744">
        <v>2021</v>
      </c>
      <c r="D2744" t="s">
        <v>58</v>
      </c>
      <c r="E2744" t="s">
        <v>45</v>
      </c>
      <c r="F2744" t="s">
        <v>46</v>
      </c>
      <c r="G2744" t="s">
        <v>182</v>
      </c>
      <c r="H2744" t="s">
        <v>243</v>
      </c>
      <c r="J2744"/>
    </row>
    <row r="2745" spans="1:10" hidden="1" x14ac:dyDescent="0.25">
      <c r="A2745" s="57" t="s">
        <v>137</v>
      </c>
      <c r="B2745" t="s">
        <v>128</v>
      </c>
      <c r="C2745">
        <v>2021</v>
      </c>
      <c r="D2745" t="s">
        <v>58</v>
      </c>
      <c r="E2745" t="s">
        <v>45</v>
      </c>
      <c r="F2745" t="s">
        <v>46</v>
      </c>
      <c r="G2745" t="s">
        <v>253</v>
      </c>
      <c r="H2745" s="2" t="s">
        <v>266</v>
      </c>
      <c r="I2745" s="2"/>
      <c r="J2745"/>
    </row>
    <row r="2746" spans="1:10" hidden="1" x14ac:dyDescent="0.25">
      <c r="A2746" s="57" t="s">
        <v>137</v>
      </c>
      <c r="B2746" t="s">
        <v>128</v>
      </c>
      <c r="C2746">
        <v>2021</v>
      </c>
      <c r="D2746" t="s">
        <v>58</v>
      </c>
      <c r="E2746" t="s">
        <v>45</v>
      </c>
      <c r="F2746" t="s">
        <v>46</v>
      </c>
      <c r="G2746" t="s">
        <v>221</v>
      </c>
      <c r="H2746" s="2" t="s">
        <v>245</v>
      </c>
      <c r="I2746" s="2"/>
      <c r="J2746"/>
    </row>
    <row r="2747" spans="1:10" hidden="1" x14ac:dyDescent="0.25">
      <c r="A2747" s="57" t="s">
        <v>137</v>
      </c>
      <c r="B2747" t="s">
        <v>128</v>
      </c>
      <c r="C2747">
        <v>2021</v>
      </c>
      <c r="D2747" t="s">
        <v>58</v>
      </c>
      <c r="E2747" t="s">
        <v>45</v>
      </c>
      <c r="F2747" t="s">
        <v>46</v>
      </c>
      <c r="G2747" t="s">
        <v>221</v>
      </c>
      <c r="H2747" s="2" t="s">
        <v>299</v>
      </c>
      <c r="I2747" s="2"/>
      <c r="J2747"/>
    </row>
    <row r="2748" spans="1:10" hidden="1" x14ac:dyDescent="0.25">
      <c r="A2748" s="57" t="s">
        <v>137</v>
      </c>
      <c r="B2748" t="s">
        <v>128</v>
      </c>
      <c r="C2748">
        <v>2021</v>
      </c>
      <c r="D2748" t="s">
        <v>58</v>
      </c>
      <c r="E2748" t="s">
        <v>45</v>
      </c>
      <c r="F2748" t="s">
        <v>46</v>
      </c>
      <c r="G2748" t="s">
        <v>272</v>
      </c>
      <c r="H2748" s="2" t="s">
        <v>273</v>
      </c>
      <c r="I2748" s="2"/>
      <c r="J2748"/>
    </row>
    <row r="2749" spans="1:10" hidden="1" x14ac:dyDescent="0.25">
      <c r="A2749" s="57" t="s">
        <v>137</v>
      </c>
      <c r="B2749" t="s">
        <v>128</v>
      </c>
      <c r="C2749">
        <v>2021</v>
      </c>
      <c r="D2749" t="s">
        <v>58</v>
      </c>
      <c r="E2749" t="s">
        <v>45</v>
      </c>
      <c r="F2749" t="s">
        <v>46</v>
      </c>
      <c r="G2749" t="s">
        <v>49</v>
      </c>
      <c r="H2749" s="2" t="s">
        <v>246</v>
      </c>
      <c r="I2749" s="2"/>
      <c r="J2749"/>
    </row>
    <row r="2750" spans="1:10" hidden="1" x14ac:dyDescent="0.25">
      <c r="A2750" s="57" t="s">
        <v>137</v>
      </c>
      <c r="B2750" t="s">
        <v>128</v>
      </c>
      <c r="C2750">
        <v>2021</v>
      </c>
      <c r="D2750" t="s">
        <v>58</v>
      </c>
      <c r="E2750" t="s">
        <v>45</v>
      </c>
      <c r="F2750" t="s">
        <v>46</v>
      </c>
      <c r="G2750" t="s">
        <v>49</v>
      </c>
      <c r="H2750" s="2" t="s">
        <v>247</v>
      </c>
      <c r="I2750" s="2"/>
      <c r="J2750"/>
    </row>
    <row r="2751" spans="1:10" hidden="1" x14ac:dyDescent="0.25">
      <c r="A2751" s="57" t="s">
        <v>137</v>
      </c>
      <c r="B2751" t="s">
        <v>128</v>
      </c>
      <c r="C2751">
        <v>2021</v>
      </c>
      <c r="D2751" t="s">
        <v>58</v>
      </c>
      <c r="E2751" t="s">
        <v>45</v>
      </c>
      <c r="F2751" t="s">
        <v>46</v>
      </c>
      <c r="G2751" t="s">
        <v>49</v>
      </c>
      <c r="H2751" s="2" t="s">
        <v>248</v>
      </c>
      <c r="I2751" s="2"/>
      <c r="J2751"/>
    </row>
    <row r="2752" spans="1:10" hidden="1" x14ac:dyDescent="0.25">
      <c r="A2752" s="57" t="s">
        <v>137</v>
      </c>
      <c r="B2752" t="s">
        <v>128</v>
      </c>
      <c r="C2752">
        <v>2021</v>
      </c>
      <c r="D2752" t="s">
        <v>58</v>
      </c>
      <c r="E2752" t="s">
        <v>45</v>
      </c>
      <c r="F2752" t="s">
        <v>46</v>
      </c>
      <c r="G2752" t="s">
        <v>49</v>
      </c>
      <c r="H2752" s="2" t="s">
        <v>249</v>
      </c>
      <c r="I2752" s="2"/>
      <c r="J2752" s="3">
        <v>334606.03999999998</v>
      </c>
    </row>
    <row r="2753" spans="1:10" hidden="1" x14ac:dyDescent="0.25">
      <c r="A2753" s="57" t="s">
        <v>137</v>
      </c>
      <c r="B2753" t="s">
        <v>128</v>
      </c>
      <c r="C2753">
        <v>2021</v>
      </c>
      <c r="D2753" t="s">
        <v>58</v>
      </c>
      <c r="E2753" t="s">
        <v>45</v>
      </c>
      <c r="F2753" t="s">
        <v>46</v>
      </c>
      <c r="G2753" t="s">
        <v>49</v>
      </c>
      <c r="H2753" s="2" t="s">
        <v>250</v>
      </c>
      <c r="I2753" s="2"/>
      <c r="J2753"/>
    </row>
    <row r="2754" spans="1:10" hidden="1" x14ac:dyDescent="0.25">
      <c r="A2754" s="57" t="s">
        <v>137</v>
      </c>
      <c r="B2754" t="s">
        <v>128</v>
      </c>
      <c r="C2754">
        <v>2021</v>
      </c>
      <c r="D2754" t="s">
        <v>58</v>
      </c>
      <c r="E2754" t="s">
        <v>45</v>
      </c>
      <c r="F2754" t="s">
        <v>46</v>
      </c>
      <c r="G2754" t="s">
        <v>49</v>
      </c>
      <c r="H2754" s="2" t="s">
        <v>251</v>
      </c>
      <c r="I2754" s="2"/>
      <c r="J2754"/>
    </row>
    <row r="2755" spans="1:10" hidden="1" x14ac:dyDescent="0.25">
      <c r="A2755" s="57" t="s">
        <v>137</v>
      </c>
      <c r="B2755" t="s">
        <v>128</v>
      </c>
      <c r="C2755">
        <v>2021</v>
      </c>
      <c r="D2755" t="s">
        <v>58</v>
      </c>
      <c r="E2755" t="s">
        <v>45</v>
      </c>
      <c r="F2755" t="s">
        <v>46</v>
      </c>
      <c r="G2755" t="s">
        <v>49</v>
      </c>
      <c r="H2755" s="2" t="s">
        <v>252</v>
      </c>
      <c r="I2755" s="2"/>
      <c r="J2755"/>
    </row>
    <row r="2756" spans="1:10" hidden="1" x14ac:dyDescent="0.25">
      <c r="A2756" s="57" t="s">
        <v>137</v>
      </c>
      <c r="B2756" t="s">
        <v>128</v>
      </c>
      <c r="C2756">
        <v>2021</v>
      </c>
      <c r="D2756" t="s">
        <v>58</v>
      </c>
      <c r="E2756" t="s">
        <v>45</v>
      </c>
      <c r="F2756" t="s">
        <v>46</v>
      </c>
      <c r="G2756" t="s">
        <v>49</v>
      </c>
      <c r="H2756" s="2" t="s">
        <v>243</v>
      </c>
      <c r="I2756" s="2"/>
      <c r="J2756"/>
    </row>
    <row r="2757" spans="1:10" hidden="1" x14ac:dyDescent="0.25">
      <c r="A2757" s="57" t="s">
        <v>137</v>
      </c>
      <c r="B2757" t="s">
        <v>128</v>
      </c>
      <c r="C2757">
        <v>2021</v>
      </c>
      <c r="D2757" t="s">
        <v>58</v>
      </c>
      <c r="E2757" t="s">
        <v>45</v>
      </c>
      <c r="F2757" t="s">
        <v>304</v>
      </c>
      <c r="G2757" t="s">
        <v>54</v>
      </c>
      <c r="H2757" t="s">
        <v>305</v>
      </c>
      <c r="J2757" s="3">
        <v>1500000</v>
      </c>
    </row>
    <row r="2758" spans="1:10" hidden="1" x14ac:dyDescent="0.25">
      <c r="A2758" s="57" t="s">
        <v>137</v>
      </c>
      <c r="B2758" t="s">
        <v>128</v>
      </c>
      <c r="C2758">
        <v>2021</v>
      </c>
      <c r="D2758" t="s">
        <v>58</v>
      </c>
      <c r="E2758" t="s">
        <v>45</v>
      </c>
      <c r="F2758" t="s">
        <v>304</v>
      </c>
      <c r="G2758" t="s">
        <v>54</v>
      </c>
      <c r="H2758" t="s">
        <v>306</v>
      </c>
      <c r="J2758" s="3">
        <v>106454</v>
      </c>
    </row>
    <row r="2759" spans="1:10" hidden="1" x14ac:dyDescent="0.25">
      <c r="A2759" s="57" t="s">
        <v>137</v>
      </c>
      <c r="B2759" t="s">
        <v>128</v>
      </c>
      <c r="C2759">
        <v>2021</v>
      </c>
      <c r="D2759" t="s">
        <v>58</v>
      </c>
      <c r="E2759" t="s">
        <v>45</v>
      </c>
      <c r="F2759" t="s">
        <v>304</v>
      </c>
      <c r="G2759" t="s">
        <v>54</v>
      </c>
      <c r="H2759" t="s">
        <v>307</v>
      </c>
      <c r="J2759" s="3">
        <v>159154</v>
      </c>
    </row>
    <row r="2760" spans="1:10" hidden="1" x14ac:dyDescent="0.25">
      <c r="A2760" s="57" t="s">
        <v>137</v>
      </c>
      <c r="B2760" t="s">
        <v>128</v>
      </c>
      <c r="C2760">
        <v>2021</v>
      </c>
      <c r="D2760" t="s">
        <v>58</v>
      </c>
      <c r="E2760" t="s">
        <v>45</v>
      </c>
      <c r="F2760" t="s">
        <v>304</v>
      </c>
      <c r="G2760" t="s">
        <v>54</v>
      </c>
      <c r="H2760" t="s">
        <v>308</v>
      </c>
      <c r="J2760" s="3">
        <v>19098</v>
      </c>
    </row>
    <row r="2761" spans="1:10" hidden="1" x14ac:dyDescent="0.25">
      <c r="A2761" s="57" t="s">
        <v>137</v>
      </c>
      <c r="B2761" t="s">
        <v>128</v>
      </c>
      <c r="C2761">
        <v>2021</v>
      </c>
      <c r="D2761" t="s">
        <v>58</v>
      </c>
      <c r="E2761" t="s">
        <v>45</v>
      </c>
      <c r="F2761" t="s">
        <v>304</v>
      </c>
      <c r="G2761" t="s">
        <v>54</v>
      </c>
      <c r="H2761" t="s">
        <v>309</v>
      </c>
      <c r="J2761" s="3">
        <v>159154</v>
      </c>
    </row>
    <row r="2762" spans="1:10" hidden="1" x14ac:dyDescent="0.25">
      <c r="A2762" s="57" t="s">
        <v>137</v>
      </c>
      <c r="B2762" t="s">
        <v>128</v>
      </c>
      <c r="C2762">
        <v>2021</v>
      </c>
      <c r="D2762" t="s">
        <v>58</v>
      </c>
      <c r="E2762" t="s">
        <v>45</v>
      </c>
      <c r="F2762" t="s">
        <v>304</v>
      </c>
      <c r="G2762" t="s">
        <v>54</v>
      </c>
      <c r="H2762" t="s">
        <v>310</v>
      </c>
      <c r="J2762" s="3">
        <v>75142</v>
      </c>
    </row>
    <row r="2763" spans="1:10" hidden="1" x14ac:dyDescent="0.25">
      <c r="A2763" s="57" t="s">
        <v>137</v>
      </c>
      <c r="B2763" t="s">
        <v>128</v>
      </c>
      <c r="C2763">
        <v>2021</v>
      </c>
      <c r="D2763" t="s">
        <v>58</v>
      </c>
      <c r="E2763" t="s">
        <v>45</v>
      </c>
      <c r="F2763" t="s">
        <v>304</v>
      </c>
      <c r="G2763" t="s">
        <v>54</v>
      </c>
      <c r="H2763" t="s">
        <v>311</v>
      </c>
      <c r="J2763"/>
    </row>
    <row r="2764" spans="1:10" hidden="1" x14ac:dyDescent="0.25">
      <c r="A2764" s="57" t="s">
        <v>137</v>
      </c>
      <c r="B2764" t="s">
        <v>128</v>
      </c>
      <c r="C2764">
        <v>2021</v>
      </c>
      <c r="D2764" t="s">
        <v>58</v>
      </c>
      <c r="E2764" t="s">
        <v>45</v>
      </c>
      <c r="F2764" t="s">
        <v>304</v>
      </c>
      <c r="G2764" t="s">
        <v>54</v>
      </c>
      <c r="H2764" t="s">
        <v>312</v>
      </c>
      <c r="J2764"/>
    </row>
    <row r="2765" spans="1:10" hidden="1" x14ac:dyDescent="0.25">
      <c r="A2765" s="57" t="s">
        <v>137</v>
      </c>
      <c r="B2765" t="s">
        <v>128</v>
      </c>
      <c r="C2765">
        <v>2021</v>
      </c>
      <c r="D2765" t="s">
        <v>58</v>
      </c>
      <c r="E2765" t="s">
        <v>45</v>
      </c>
      <c r="F2765" t="s">
        <v>304</v>
      </c>
      <c r="G2765" t="s">
        <v>54</v>
      </c>
      <c r="H2765" t="s">
        <v>313</v>
      </c>
      <c r="J2765" s="3">
        <v>7830</v>
      </c>
    </row>
    <row r="2766" spans="1:10" hidden="1" x14ac:dyDescent="0.25">
      <c r="A2766" s="57" t="s">
        <v>137</v>
      </c>
      <c r="B2766" t="s">
        <v>128</v>
      </c>
      <c r="C2766">
        <v>2021</v>
      </c>
      <c r="D2766" t="s">
        <v>58</v>
      </c>
      <c r="E2766" t="s">
        <v>45</v>
      </c>
      <c r="F2766" t="s">
        <v>304</v>
      </c>
      <c r="G2766" t="s">
        <v>54</v>
      </c>
      <c r="H2766" t="s">
        <v>314</v>
      </c>
      <c r="J2766" s="3">
        <v>216407</v>
      </c>
    </row>
    <row r="2767" spans="1:10" hidden="1" x14ac:dyDescent="0.25">
      <c r="A2767" s="57" t="s">
        <v>137</v>
      </c>
      <c r="B2767" t="s">
        <v>128</v>
      </c>
      <c r="C2767">
        <v>2021</v>
      </c>
      <c r="D2767" t="s">
        <v>58</v>
      </c>
      <c r="E2767" t="s">
        <v>45</v>
      </c>
      <c r="F2767" t="s">
        <v>304</v>
      </c>
      <c r="G2767" t="s">
        <v>54</v>
      </c>
      <c r="H2767" t="s">
        <v>315</v>
      </c>
      <c r="J2767" s="3">
        <v>72136</v>
      </c>
    </row>
    <row r="2768" spans="1:10" hidden="1" x14ac:dyDescent="0.25">
      <c r="A2768" s="57" t="s">
        <v>137</v>
      </c>
      <c r="B2768" t="s">
        <v>128</v>
      </c>
      <c r="C2768">
        <v>2021</v>
      </c>
      <c r="D2768" t="s">
        <v>58</v>
      </c>
      <c r="E2768" t="s">
        <v>45</v>
      </c>
      <c r="F2768" t="s">
        <v>304</v>
      </c>
      <c r="G2768" t="s">
        <v>54</v>
      </c>
      <c r="H2768" s="2" t="s">
        <v>316</v>
      </c>
      <c r="I2768" s="2"/>
      <c r="J2768"/>
    </row>
    <row r="2769" spans="1:10" hidden="1" x14ac:dyDescent="0.25">
      <c r="A2769" s="57" t="s">
        <v>137</v>
      </c>
      <c r="B2769" t="s">
        <v>128</v>
      </c>
      <c r="C2769">
        <v>2021</v>
      </c>
      <c r="D2769" t="s">
        <v>58</v>
      </c>
      <c r="E2769" t="s">
        <v>45</v>
      </c>
      <c r="F2769" t="s">
        <v>304</v>
      </c>
      <c r="G2769" t="s">
        <v>49</v>
      </c>
      <c r="H2769" s="90" t="s">
        <v>317</v>
      </c>
      <c r="I2769" s="90"/>
      <c r="J2769" s="3">
        <v>303395</v>
      </c>
    </row>
    <row r="2770" spans="1:10" hidden="1" x14ac:dyDescent="0.25">
      <c r="A2770" s="57" t="s">
        <v>137</v>
      </c>
      <c r="B2770" t="s">
        <v>128</v>
      </c>
      <c r="C2770">
        <v>2021</v>
      </c>
      <c r="D2770" t="s">
        <v>58</v>
      </c>
      <c r="E2770" t="s">
        <v>45</v>
      </c>
      <c r="F2770" t="s">
        <v>50</v>
      </c>
      <c r="G2770" t="s">
        <v>56</v>
      </c>
      <c r="H2770" t="s">
        <v>124</v>
      </c>
      <c r="J2770" s="3">
        <v>62940</v>
      </c>
    </row>
    <row r="2771" spans="1:10" hidden="1" x14ac:dyDescent="0.25">
      <c r="A2771" s="57" t="s">
        <v>137</v>
      </c>
      <c r="B2771" t="s">
        <v>128</v>
      </c>
      <c r="C2771">
        <v>2021</v>
      </c>
      <c r="D2771" t="s">
        <v>58</v>
      </c>
      <c r="E2771" t="s">
        <v>45</v>
      </c>
      <c r="F2771" t="s">
        <v>50</v>
      </c>
      <c r="G2771" t="s">
        <v>56</v>
      </c>
      <c r="H2771" t="s">
        <v>98</v>
      </c>
      <c r="J2771" s="3">
        <v>378278.22</v>
      </c>
    </row>
    <row r="2772" spans="1:10" hidden="1" x14ac:dyDescent="0.25">
      <c r="A2772" s="57" t="s">
        <v>137</v>
      </c>
      <c r="B2772" t="s">
        <v>128</v>
      </c>
      <c r="C2772">
        <v>2021</v>
      </c>
      <c r="D2772" t="s">
        <v>58</v>
      </c>
      <c r="E2772" t="s">
        <v>45</v>
      </c>
      <c r="F2772" t="s">
        <v>50</v>
      </c>
      <c r="G2772" t="s">
        <v>56</v>
      </c>
      <c r="H2772" t="s">
        <v>265</v>
      </c>
      <c r="J2772"/>
    </row>
    <row r="2773" spans="1:10" hidden="1" x14ac:dyDescent="0.25">
      <c r="A2773" s="57" t="s">
        <v>137</v>
      </c>
      <c r="B2773" t="s">
        <v>128</v>
      </c>
      <c r="C2773">
        <v>2021</v>
      </c>
      <c r="D2773" t="s">
        <v>58</v>
      </c>
      <c r="E2773" t="s">
        <v>45</v>
      </c>
      <c r="F2773" t="s">
        <v>50</v>
      </c>
      <c r="G2773" t="s">
        <v>56</v>
      </c>
      <c r="H2773" t="s">
        <v>193</v>
      </c>
      <c r="J2773" s="3">
        <v>201219.1</v>
      </c>
    </row>
    <row r="2774" spans="1:10" hidden="1" x14ac:dyDescent="0.25">
      <c r="A2774" s="57" t="s">
        <v>137</v>
      </c>
      <c r="B2774" t="s">
        <v>128</v>
      </c>
      <c r="C2774">
        <v>2021</v>
      </c>
      <c r="D2774" t="s">
        <v>58</v>
      </c>
      <c r="E2774" t="s">
        <v>45</v>
      </c>
      <c r="F2774" t="s">
        <v>50</v>
      </c>
      <c r="G2774" t="s">
        <v>101</v>
      </c>
      <c r="H2774" t="s">
        <v>99</v>
      </c>
      <c r="J2774" s="3">
        <v>141379.20000000001</v>
      </c>
    </row>
    <row r="2775" spans="1:10" hidden="1" x14ac:dyDescent="0.25">
      <c r="A2775" s="57" t="s">
        <v>137</v>
      </c>
      <c r="B2775" t="s">
        <v>128</v>
      </c>
      <c r="C2775">
        <v>2021</v>
      </c>
      <c r="D2775" t="s">
        <v>58</v>
      </c>
      <c r="E2775" t="s">
        <v>45</v>
      </c>
      <c r="F2775" t="s">
        <v>50</v>
      </c>
      <c r="G2775" t="s">
        <v>101</v>
      </c>
      <c r="H2775" s="2" t="s">
        <v>255</v>
      </c>
      <c r="I2775" s="2"/>
      <c r="J2775"/>
    </row>
    <row r="2776" spans="1:10" hidden="1" x14ac:dyDescent="0.25">
      <c r="A2776" s="57" t="s">
        <v>137</v>
      </c>
      <c r="B2776" t="s">
        <v>128</v>
      </c>
      <c r="C2776">
        <v>2021</v>
      </c>
      <c r="D2776" t="s">
        <v>58</v>
      </c>
      <c r="E2776" t="s">
        <v>45</v>
      </c>
      <c r="F2776" t="s">
        <v>50</v>
      </c>
      <c r="G2776" t="s">
        <v>101</v>
      </c>
      <c r="H2776" s="2" t="s">
        <v>254</v>
      </c>
      <c r="I2776" s="2"/>
      <c r="J2776"/>
    </row>
    <row r="2777" spans="1:10" hidden="1" x14ac:dyDescent="0.25">
      <c r="A2777" s="57" t="s">
        <v>137</v>
      </c>
      <c r="B2777" t="s">
        <v>128</v>
      </c>
      <c r="C2777">
        <v>2021</v>
      </c>
      <c r="D2777" t="s">
        <v>58</v>
      </c>
      <c r="E2777" t="s">
        <v>45</v>
      </c>
      <c r="F2777" t="s">
        <v>50</v>
      </c>
      <c r="G2777" t="s">
        <v>101</v>
      </c>
      <c r="H2777" s="2" t="s">
        <v>236</v>
      </c>
      <c r="I2777" s="2"/>
      <c r="J2777"/>
    </row>
    <row r="2778" spans="1:10" hidden="1" x14ac:dyDescent="0.25">
      <c r="A2778" s="57" t="s">
        <v>137</v>
      </c>
      <c r="B2778" t="s">
        <v>128</v>
      </c>
      <c r="C2778">
        <v>2021</v>
      </c>
      <c r="D2778" t="s">
        <v>58</v>
      </c>
      <c r="E2778" t="s">
        <v>45</v>
      </c>
      <c r="F2778" t="s">
        <v>50</v>
      </c>
      <c r="G2778" t="s">
        <v>101</v>
      </c>
      <c r="H2778" t="s">
        <v>30</v>
      </c>
      <c r="J2778" s="3">
        <v>35575.43</v>
      </c>
    </row>
    <row r="2779" spans="1:10" hidden="1" x14ac:dyDescent="0.25">
      <c r="A2779" s="57" t="s">
        <v>137</v>
      </c>
      <c r="B2779" t="s">
        <v>128</v>
      </c>
      <c r="C2779">
        <v>2021</v>
      </c>
      <c r="D2779" t="s">
        <v>58</v>
      </c>
      <c r="E2779" t="s">
        <v>45</v>
      </c>
      <c r="F2779" t="s">
        <v>287</v>
      </c>
      <c r="G2779" t="s">
        <v>287</v>
      </c>
      <c r="H2779" s="82" t="s">
        <v>288</v>
      </c>
      <c r="I2779" s="82"/>
      <c r="J2779"/>
    </row>
    <row r="2780" spans="1:10" hidden="1" x14ac:dyDescent="0.25">
      <c r="A2780" s="57" t="s">
        <v>137</v>
      </c>
      <c r="B2780" t="s">
        <v>128</v>
      </c>
      <c r="C2780">
        <v>2021</v>
      </c>
      <c r="D2780" t="s">
        <v>58</v>
      </c>
      <c r="E2780" t="s">
        <v>112</v>
      </c>
      <c r="F2780" t="s">
        <v>117</v>
      </c>
      <c r="G2780" t="s">
        <v>53</v>
      </c>
      <c r="H2780" s="2" t="s">
        <v>256</v>
      </c>
      <c r="I2780" s="2"/>
      <c r="J2780"/>
    </row>
    <row r="2781" spans="1:10" hidden="1" x14ac:dyDescent="0.25">
      <c r="A2781" s="57" t="s">
        <v>137</v>
      </c>
      <c r="B2781" t="s">
        <v>128</v>
      </c>
      <c r="C2781">
        <v>2021</v>
      </c>
      <c r="D2781" t="s">
        <v>58</v>
      </c>
      <c r="E2781" t="s">
        <v>112</v>
      </c>
      <c r="F2781" t="s">
        <v>117</v>
      </c>
      <c r="G2781" t="s">
        <v>53</v>
      </c>
      <c r="H2781" s="2" t="s">
        <v>257</v>
      </c>
      <c r="I2781" s="2"/>
      <c r="J2781" s="3">
        <v>8919044</v>
      </c>
    </row>
    <row r="2782" spans="1:10" hidden="1" x14ac:dyDescent="0.25">
      <c r="A2782" s="57" t="s">
        <v>137</v>
      </c>
      <c r="B2782" t="s">
        <v>128</v>
      </c>
      <c r="C2782">
        <v>2021</v>
      </c>
      <c r="D2782" t="s">
        <v>58</v>
      </c>
      <c r="E2782" t="s">
        <v>112</v>
      </c>
      <c r="F2782" t="s">
        <v>117</v>
      </c>
      <c r="G2782" t="s">
        <v>53</v>
      </c>
      <c r="H2782" s="2" t="s">
        <v>258</v>
      </c>
      <c r="I2782" s="2"/>
      <c r="J2782"/>
    </row>
    <row r="2783" spans="1:10" hidden="1" x14ac:dyDescent="0.25">
      <c r="A2783" s="57" t="s">
        <v>137</v>
      </c>
      <c r="B2783" t="s">
        <v>128</v>
      </c>
      <c r="C2783">
        <v>2021</v>
      </c>
      <c r="D2783" t="s">
        <v>58</v>
      </c>
      <c r="E2783" t="s">
        <v>112</v>
      </c>
      <c r="F2783" t="s">
        <v>117</v>
      </c>
      <c r="G2783" t="s">
        <v>53</v>
      </c>
      <c r="H2783" s="2" t="s">
        <v>259</v>
      </c>
      <c r="I2783" s="2"/>
      <c r="J2783" s="3">
        <v>77320</v>
      </c>
    </row>
    <row r="2784" spans="1:10" hidden="1" x14ac:dyDescent="0.25">
      <c r="A2784" s="57" t="s">
        <v>137</v>
      </c>
      <c r="B2784" t="s">
        <v>128</v>
      </c>
      <c r="C2784">
        <v>2021</v>
      </c>
      <c r="D2784" t="s">
        <v>58</v>
      </c>
      <c r="E2784" t="s">
        <v>112</v>
      </c>
      <c r="F2784" t="s">
        <v>117</v>
      </c>
      <c r="G2784" t="s">
        <v>318</v>
      </c>
      <c r="H2784" t="s">
        <v>180</v>
      </c>
      <c r="J2784" s="3">
        <v>1967390</v>
      </c>
    </row>
    <row r="2785" spans="1:10" hidden="1" x14ac:dyDescent="0.25">
      <c r="A2785" s="57" t="s">
        <v>137</v>
      </c>
      <c r="B2785" t="s">
        <v>128</v>
      </c>
      <c r="C2785">
        <v>2021</v>
      </c>
      <c r="D2785" t="s">
        <v>58</v>
      </c>
      <c r="E2785" t="s">
        <v>112</v>
      </c>
      <c r="F2785" t="s">
        <v>117</v>
      </c>
      <c r="G2785" t="s">
        <v>318</v>
      </c>
      <c r="H2785" s="2" t="s">
        <v>279</v>
      </c>
      <c r="I2785" s="2"/>
      <c r="J2785" s="3">
        <v>45000</v>
      </c>
    </row>
    <row r="2786" spans="1:10" hidden="1" x14ac:dyDescent="0.25">
      <c r="A2786" s="57" t="s">
        <v>137</v>
      </c>
      <c r="B2786" t="s">
        <v>128</v>
      </c>
      <c r="C2786">
        <v>2021</v>
      </c>
      <c r="D2786" t="s">
        <v>58</v>
      </c>
      <c r="E2786" t="s">
        <v>112</v>
      </c>
      <c r="F2786" t="s">
        <v>117</v>
      </c>
      <c r="G2786" t="s">
        <v>319</v>
      </c>
      <c r="H2786" t="s">
        <v>181</v>
      </c>
      <c r="J2786"/>
    </row>
    <row r="2787" spans="1:10" hidden="1" x14ac:dyDescent="0.25">
      <c r="A2787" s="57" t="s">
        <v>137</v>
      </c>
      <c r="B2787" t="s">
        <v>128</v>
      </c>
      <c r="C2787">
        <v>2021</v>
      </c>
      <c r="D2787" t="s">
        <v>58</v>
      </c>
      <c r="E2787" t="s">
        <v>112</v>
      </c>
      <c r="F2787" t="s">
        <v>117</v>
      </c>
      <c r="G2787" t="s">
        <v>319</v>
      </c>
      <c r="H2787" s="90" t="s">
        <v>320</v>
      </c>
      <c r="I2787" s="90"/>
      <c r="J2787" s="3">
        <v>300000</v>
      </c>
    </row>
    <row r="2788" spans="1:10" s="20" customFormat="1" ht="15.75" hidden="1" x14ac:dyDescent="0.25">
      <c r="A2788" s="20" t="s">
        <v>132</v>
      </c>
      <c r="B2788" s="20" t="s">
        <v>129</v>
      </c>
      <c r="C2788" s="20">
        <v>2021</v>
      </c>
      <c r="D2788" s="20" t="s">
        <v>58</v>
      </c>
      <c r="E2788" s="20" t="s">
        <v>52</v>
      </c>
      <c r="F2788" s="20" t="s">
        <v>142</v>
      </c>
      <c r="J2788" s="91">
        <v>23351033.530000001</v>
      </c>
    </row>
    <row r="2789" spans="1:10" ht="15.75" hidden="1" x14ac:dyDescent="0.25">
      <c r="A2789" s="20" t="s">
        <v>132</v>
      </c>
      <c r="B2789" t="s">
        <v>129</v>
      </c>
      <c r="C2789">
        <v>2021</v>
      </c>
      <c r="D2789" t="s">
        <v>58</v>
      </c>
      <c r="E2789" t="s">
        <v>45</v>
      </c>
      <c r="F2789" t="s">
        <v>46</v>
      </c>
      <c r="J2789" s="92">
        <v>6168600</v>
      </c>
    </row>
    <row r="2790" spans="1:10" ht="15.75" hidden="1" x14ac:dyDescent="0.25">
      <c r="A2790" s="20" t="s">
        <v>132</v>
      </c>
      <c r="B2790" t="s">
        <v>129</v>
      </c>
      <c r="C2790">
        <v>2021</v>
      </c>
      <c r="D2790" t="s">
        <v>58</v>
      </c>
      <c r="E2790" t="s">
        <v>45</v>
      </c>
      <c r="F2790" t="s">
        <v>304</v>
      </c>
      <c r="H2790" s="2"/>
      <c r="I2790" s="2"/>
      <c r="J2790" s="92">
        <v>2429560</v>
      </c>
    </row>
    <row r="2791" spans="1:10" ht="15.75" hidden="1" x14ac:dyDescent="0.25">
      <c r="A2791" s="20" t="s">
        <v>132</v>
      </c>
      <c r="B2791" t="s">
        <v>129</v>
      </c>
      <c r="C2791">
        <v>2021</v>
      </c>
      <c r="D2791" t="s">
        <v>58</v>
      </c>
      <c r="E2791" t="s">
        <v>112</v>
      </c>
      <c r="F2791" t="s">
        <v>117</v>
      </c>
      <c r="H2791" s="2"/>
      <c r="I2791" s="2"/>
      <c r="J2791" s="92">
        <v>10289715</v>
      </c>
    </row>
    <row r="2792" spans="1:10" ht="15.75" hidden="1" x14ac:dyDescent="0.25">
      <c r="A2792" s="20" t="s">
        <v>133</v>
      </c>
      <c r="B2792" s="20" t="s">
        <v>129</v>
      </c>
      <c r="C2792" s="20">
        <v>2021</v>
      </c>
      <c r="D2792" s="20" t="s">
        <v>58</v>
      </c>
      <c r="E2792" s="20" t="s">
        <v>52</v>
      </c>
      <c r="F2792" s="20" t="s">
        <v>142</v>
      </c>
      <c r="G2792" s="20"/>
      <c r="H2792" s="20"/>
      <c r="I2792" s="20"/>
      <c r="J2792" s="91">
        <v>24142534.739999998</v>
      </c>
    </row>
    <row r="2793" spans="1:10" ht="15.75" hidden="1" x14ac:dyDescent="0.25">
      <c r="A2793" s="20" t="s">
        <v>133</v>
      </c>
      <c r="B2793" t="s">
        <v>129</v>
      </c>
      <c r="C2793">
        <v>2021</v>
      </c>
      <c r="D2793" t="s">
        <v>58</v>
      </c>
      <c r="E2793" t="s">
        <v>45</v>
      </c>
      <c r="F2793" t="s">
        <v>46</v>
      </c>
      <c r="J2793" s="92">
        <v>7600600</v>
      </c>
    </row>
    <row r="2794" spans="1:10" ht="15.75" hidden="1" x14ac:dyDescent="0.25">
      <c r="A2794" s="20" t="s">
        <v>133</v>
      </c>
      <c r="B2794" t="s">
        <v>129</v>
      </c>
      <c r="C2794">
        <v>2021</v>
      </c>
      <c r="D2794" t="s">
        <v>58</v>
      </c>
      <c r="E2794" t="s">
        <v>45</v>
      </c>
      <c r="F2794" t="s">
        <v>304</v>
      </c>
      <c r="H2794" s="2"/>
      <c r="I2794" s="2"/>
      <c r="J2794" s="92">
        <v>2663000</v>
      </c>
    </row>
    <row r="2795" spans="1:10" ht="15.75" hidden="1" x14ac:dyDescent="0.25">
      <c r="A2795" s="20" t="s">
        <v>133</v>
      </c>
      <c r="B2795" t="s">
        <v>129</v>
      </c>
      <c r="C2795">
        <v>2021</v>
      </c>
      <c r="D2795" t="s">
        <v>58</v>
      </c>
      <c r="E2795" t="s">
        <v>112</v>
      </c>
      <c r="F2795" t="s">
        <v>117</v>
      </c>
      <c r="H2795" s="2"/>
      <c r="I2795" s="2"/>
      <c r="J2795" s="92">
        <v>12441940</v>
      </c>
    </row>
    <row r="2796" spans="1:10" ht="15.75" hidden="1" x14ac:dyDescent="0.25">
      <c r="A2796" s="20" t="s">
        <v>134</v>
      </c>
      <c r="B2796" s="20" t="s">
        <v>129</v>
      </c>
      <c r="C2796" s="20">
        <v>2021</v>
      </c>
      <c r="D2796" s="20" t="s">
        <v>58</v>
      </c>
      <c r="E2796" s="20" t="s">
        <v>52</v>
      </c>
      <c r="F2796" s="20" t="s">
        <v>142</v>
      </c>
      <c r="G2796" s="20"/>
      <c r="H2796" s="20"/>
      <c r="I2796" s="20"/>
      <c r="J2796" s="91">
        <v>29780636.68</v>
      </c>
    </row>
    <row r="2797" spans="1:10" ht="15.75" hidden="1" x14ac:dyDescent="0.25">
      <c r="A2797" s="20" t="s">
        <v>134</v>
      </c>
      <c r="B2797" t="s">
        <v>129</v>
      </c>
      <c r="C2797">
        <v>2021</v>
      </c>
      <c r="D2797" t="s">
        <v>58</v>
      </c>
      <c r="E2797" t="s">
        <v>45</v>
      </c>
      <c r="F2797" t="s">
        <v>46</v>
      </c>
      <c r="J2797" s="92">
        <v>6168600</v>
      </c>
    </row>
    <row r="2798" spans="1:10" ht="15.75" hidden="1" x14ac:dyDescent="0.25">
      <c r="A2798" s="20" t="s">
        <v>134</v>
      </c>
      <c r="B2798" t="s">
        <v>129</v>
      </c>
      <c r="C2798">
        <v>2021</v>
      </c>
      <c r="D2798" t="s">
        <v>58</v>
      </c>
      <c r="E2798" t="s">
        <v>45</v>
      </c>
      <c r="F2798" t="s">
        <v>304</v>
      </c>
      <c r="H2798" s="2"/>
      <c r="I2798" s="2"/>
      <c r="J2798" s="92">
        <v>4193830</v>
      </c>
    </row>
    <row r="2799" spans="1:10" ht="15.75" hidden="1" x14ac:dyDescent="0.25">
      <c r="A2799" s="20" t="s">
        <v>134</v>
      </c>
      <c r="B2799" t="s">
        <v>129</v>
      </c>
      <c r="C2799">
        <v>2021</v>
      </c>
      <c r="D2799" t="s">
        <v>58</v>
      </c>
      <c r="E2799" t="s">
        <v>112</v>
      </c>
      <c r="F2799" t="s">
        <v>117</v>
      </c>
      <c r="H2799" s="2"/>
      <c r="I2799" s="2"/>
      <c r="J2799" s="92">
        <v>10032019.999999998</v>
      </c>
    </row>
    <row r="2800" spans="1:10" ht="15.75" hidden="1" x14ac:dyDescent="0.25">
      <c r="A2800" s="20" t="s">
        <v>135</v>
      </c>
      <c r="B2800" s="20" t="s">
        <v>129</v>
      </c>
      <c r="C2800" s="20">
        <v>2021</v>
      </c>
      <c r="D2800" s="20" t="s">
        <v>58</v>
      </c>
      <c r="E2800" s="20" t="s">
        <v>52</v>
      </c>
      <c r="F2800" s="20" t="s">
        <v>142</v>
      </c>
      <c r="G2800" s="20"/>
      <c r="H2800" s="20"/>
      <c r="I2800" s="20"/>
      <c r="J2800" s="91">
        <v>26287804.729999997</v>
      </c>
    </row>
    <row r="2801" spans="1:10" ht="15.75" hidden="1" x14ac:dyDescent="0.25">
      <c r="A2801" s="20" t="s">
        <v>135</v>
      </c>
      <c r="B2801" t="s">
        <v>129</v>
      </c>
      <c r="C2801">
        <v>2021</v>
      </c>
      <c r="D2801" t="s">
        <v>58</v>
      </c>
      <c r="E2801" t="s">
        <v>45</v>
      </c>
      <c r="F2801" t="s">
        <v>46</v>
      </c>
      <c r="J2801" s="92">
        <v>10852200</v>
      </c>
    </row>
    <row r="2802" spans="1:10" ht="15.75" hidden="1" x14ac:dyDescent="0.25">
      <c r="A2802" s="20" t="s">
        <v>135</v>
      </c>
      <c r="B2802" t="s">
        <v>129</v>
      </c>
      <c r="C2802">
        <v>2021</v>
      </c>
      <c r="D2802" t="s">
        <v>58</v>
      </c>
      <c r="E2802" t="s">
        <v>45</v>
      </c>
      <c r="F2802" t="s">
        <v>304</v>
      </c>
      <c r="H2802" s="2"/>
      <c r="I2802" s="2"/>
      <c r="J2802" s="92">
        <v>2286000</v>
      </c>
    </row>
    <row r="2803" spans="1:10" ht="15.75" hidden="1" x14ac:dyDescent="0.25">
      <c r="A2803" s="20" t="s">
        <v>135</v>
      </c>
      <c r="B2803" t="s">
        <v>129</v>
      </c>
      <c r="C2803">
        <v>2021</v>
      </c>
      <c r="D2803" t="s">
        <v>58</v>
      </c>
      <c r="E2803" t="s">
        <v>112</v>
      </c>
      <c r="F2803" t="s">
        <v>117</v>
      </c>
      <c r="H2803" s="2"/>
      <c r="I2803" s="2"/>
      <c r="J2803" s="92">
        <v>12474627.359999999</v>
      </c>
    </row>
    <row r="2804" spans="1:10" ht="15.75" hidden="1" x14ac:dyDescent="0.25">
      <c r="A2804" s="20" t="s">
        <v>136</v>
      </c>
      <c r="B2804" s="20" t="s">
        <v>129</v>
      </c>
      <c r="C2804" s="20">
        <v>2021</v>
      </c>
      <c r="D2804" s="20" t="s">
        <v>58</v>
      </c>
      <c r="E2804" s="20" t="s">
        <v>52</v>
      </c>
      <c r="F2804" s="20" t="s">
        <v>142</v>
      </c>
      <c r="G2804" s="20"/>
      <c r="H2804" s="20"/>
      <c r="I2804" s="20"/>
      <c r="J2804" s="91">
        <v>27813502.639999997</v>
      </c>
    </row>
    <row r="2805" spans="1:10" ht="15.75" hidden="1" x14ac:dyDescent="0.25">
      <c r="A2805" s="20" t="s">
        <v>136</v>
      </c>
      <c r="B2805" t="s">
        <v>129</v>
      </c>
      <c r="C2805">
        <v>2021</v>
      </c>
      <c r="D2805" t="s">
        <v>58</v>
      </c>
      <c r="E2805" t="s">
        <v>45</v>
      </c>
      <c r="F2805" t="s">
        <v>46</v>
      </c>
      <c r="J2805" s="92">
        <v>10852200</v>
      </c>
    </row>
    <row r="2806" spans="1:10" ht="15.75" hidden="1" x14ac:dyDescent="0.25">
      <c r="A2806" s="20" t="s">
        <v>136</v>
      </c>
      <c r="B2806" t="s">
        <v>129</v>
      </c>
      <c r="C2806">
        <v>2021</v>
      </c>
      <c r="D2806" t="s">
        <v>58</v>
      </c>
      <c r="E2806" t="s">
        <v>45</v>
      </c>
      <c r="F2806" t="s">
        <v>304</v>
      </c>
      <c r="H2806" s="2"/>
      <c r="I2806" s="2"/>
      <c r="J2806" s="92">
        <v>2386000</v>
      </c>
    </row>
    <row r="2807" spans="1:10" ht="15.75" hidden="1" x14ac:dyDescent="0.25">
      <c r="A2807" s="20" t="s">
        <v>136</v>
      </c>
      <c r="B2807" t="s">
        <v>129</v>
      </c>
      <c r="C2807">
        <v>2021</v>
      </c>
      <c r="D2807" t="s">
        <v>58</v>
      </c>
      <c r="E2807" t="s">
        <v>112</v>
      </c>
      <c r="F2807" t="s">
        <v>117</v>
      </c>
      <c r="H2807" s="2"/>
      <c r="I2807" s="2"/>
      <c r="J2807" s="92">
        <v>10345372.480000002</v>
      </c>
    </row>
    <row r="2808" spans="1:10" ht="15.75" hidden="1" x14ac:dyDescent="0.25">
      <c r="A2808" s="20" t="s">
        <v>137</v>
      </c>
      <c r="B2808" s="20" t="s">
        <v>129</v>
      </c>
      <c r="C2808" s="20">
        <v>2021</v>
      </c>
      <c r="D2808" s="20" t="s">
        <v>58</v>
      </c>
      <c r="E2808" s="20" t="s">
        <v>52</v>
      </c>
      <c r="F2808" s="20" t="s">
        <v>142</v>
      </c>
      <c r="G2808" s="20"/>
      <c r="H2808" s="20"/>
      <c r="I2808" s="20"/>
      <c r="J2808" s="91">
        <v>29526540.93</v>
      </c>
    </row>
    <row r="2809" spans="1:10" ht="15.75" hidden="1" x14ac:dyDescent="0.25">
      <c r="A2809" s="20" t="s">
        <v>137</v>
      </c>
      <c r="B2809" t="s">
        <v>129</v>
      </c>
      <c r="C2809">
        <v>2021</v>
      </c>
      <c r="D2809" t="s">
        <v>58</v>
      </c>
      <c r="E2809" t="s">
        <v>45</v>
      </c>
      <c r="F2809" t="s">
        <v>46</v>
      </c>
      <c r="J2809" s="92">
        <v>12902200</v>
      </c>
    </row>
    <row r="2810" spans="1:10" ht="15.75" hidden="1" x14ac:dyDescent="0.25">
      <c r="A2810" s="20" t="s">
        <v>137</v>
      </c>
      <c r="B2810" t="s">
        <v>129</v>
      </c>
      <c r="C2810">
        <v>2021</v>
      </c>
      <c r="D2810" t="s">
        <v>58</v>
      </c>
      <c r="E2810" t="s">
        <v>45</v>
      </c>
      <c r="F2810" t="s">
        <v>304</v>
      </c>
      <c r="H2810" s="2"/>
      <c r="I2810" s="2"/>
      <c r="J2810" s="92">
        <v>3886000</v>
      </c>
    </row>
    <row r="2811" spans="1:10" ht="15.75" hidden="1" x14ac:dyDescent="0.25">
      <c r="A2811" s="20" t="s">
        <v>137</v>
      </c>
      <c r="B2811" t="s">
        <v>129</v>
      </c>
      <c r="C2811">
        <v>2021</v>
      </c>
      <c r="D2811" t="s">
        <v>58</v>
      </c>
      <c r="E2811" t="s">
        <v>112</v>
      </c>
      <c r="F2811" t="s">
        <v>117</v>
      </c>
      <c r="H2811" s="2"/>
      <c r="I2811" s="2"/>
      <c r="J2811" s="92">
        <v>7892258.2000000002</v>
      </c>
    </row>
    <row r="2812" spans="1:10" ht="15.75" hidden="1" x14ac:dyDescent="0.25">
      <c r="A2812" s="20" t="s">
        <v>138</v>
      </c>
      <c r="B2812" s="20" t="s">
        <v>129</v>
      </c>
      <c r="C2812" s="20">
        <v>2021</v>
      </c>
      <c r="D2812" s="20" t="s">
        <v>58</v>
      </c>
      <c r="E2812" s="20" t="s">
        <v>52</v>
      </c>
      <c r="F2812" s="20" t="s">
        <v>142</v>
      </c>
      <c r="G2812" s="20"/>
      <c r="H2812" s="20"/>
      <c r="I2812" s="20"/>
      <c r="J2812" s="91">
        <v>27510517.512000002</v>
      </c>
    </row>
    <row r="2813" spans="1:10" ht="15.75" hidden="1" x14ac:dyDescent="0.25">
      <c r="A2813" s="20" t="s">
        <v>138</v>
      </c>
      <c r="B2813" t="s">
        <v>129</v>
      </c>
      <c r="C2813">
        <v>2021</v>
      </c>
      <c r="D2813" t="s">
        <v>58</v>
      </c>
      <c r="E2813" t="s">
        <v>45</v>
      </c>
      <c r="F2813" t="s">
        <v>46</v>
      </c>
      <c r="J2813" s="92">
        <v>10852200</v>
      </c>
    </row>
    <row r="2814" spans="1:10" ht="15.75" hidden="1" x14ac:dyDescent="0.25">
      <c r="A2814" s="20" t="s">
        <v>138</v>
      </c>
      <c r="B2814" t="s">
        <v>129</v>
      </c>
      <c r="C2814">
        <v>2021</v>
      </c>
      <c r="D2814" t="s">
        <v>58</v>
      </c>
      <c r="E2814" t="s">
        <v>45</v>
      </c>
      <c r="F2814" t="s">
        <v>304</v>
      </c>
      <c r="H2814" s="2"/>
      <c r="I2814" s="2"/>
      <c r="J2814" s="92">
        <v>2336000</v>
      </c>
    </row>
    <row r="2815" spans="1:10" ht="15.75" hidden="1" x14ac:dyDescent="0.25">
      <c r="A2815" s="20" t="s">
        <v>138</v>
      </c>
      <c r="B2815" t="s">
        <v>129</v>
      </c>
      <c r="C2815">
        <v>2021</v>
      </c>
      <c r="D2815" t="s">
        <v>58</v>
      </c>
      <c r="E2815" t="s">
        <v>112</v>
      </c>
      <c r="F2815" t="s">
        <v>117</v>
      </c>
      <c r="H2815" s="2"/>
      <c r="I2815" s="2"/>
      <c r="J2815" s="92">
        <v>9389660.879999999</v>
      </c>
    </row>
    <row r="2816" spans="1:10" ht="15.75" hidden="1" x14ac:dyDescent="0.25">
      <c r="A2816" s="20" t="s">
        <v>44</v>
      </c>
      <c r="B2816" s="20" t="s">
        <v>129</v>
      </c>
      <c r="C2816" s="20">
        <v>2021</v>
      </c>
      <c r="D2816" s="20" t="s">
        <v>58</v>
      </c>
      <c r="E2816" s="20" t="s">
        <v>52</v>
      </c>
      <c r="F2816" s="20" t="s">
        <v>142</v>
      </c>
      <c r="G2816" s="20"/>
      <c r="H2816" s="20"/>
      <c r="I2816" s="20"/>
      <c r="J2816" s="91">
        <v>29146213.036799993</v>
      </c>
    </row>
    <row r="2817" spans="1:10" ht="15.75" hidden="1" x14ac:dyDescent="0.25">
      <c r="A2817" s="20" t="s">
        <v>44</v>
      </c>
      <c r="B2817" t="s">
        <v>129</v>
      </c>
      <c r="C2817">
        <v>2021</v>
      </c>
      <c r="D2817" t="s">
        <v>58</v>
      </c>
      <c r="E2817" t="s">
        <v>45</v>
      </c>
      <c r="F2817" t="s">
        <v>46</v>
      </c>
      <c r="J2817" s="92">
        <v>10852200</v>
      </c>
    </row>
    <row r="2818" spans="1:10" ht="15.75" hidden="1" x14ac:dyDescent="0.25">
      <c r="A2818" s="20" t="s">
        <v>44</v>
      </c>
      <c r="B2818" t="s">
        <v>129</v>
      </c>
      <c r="C2818">
        <v>2021</v>
      </c>
      <c r="D2818" t="s">
        <v>58</v>
      </c>
      <c r="E2818" t="s">
        <v>45</v>
      </c>
      <c r="F2818" t="s">
        <v>304</v>
      </c>
      <c r="H2818" s="2"/>
      <c r="I2818" s="2"/>
      <c r="J2818" s="92">
        <v>2086000</v>
      </c>
    </row>
    <row r="2819" spans="1:10" ht="15.75" hidden="1" x14ac:dyDescent="0.25">
      <c r="A2819" s="20" t="s">
        <v>44</v>
      </c>
      <c r="B2819" t="s">
        <v>129</v>
      </c>
      <c r="C2819">
        <v>2021</v>
      </c>
      <c r="D2819" t="s">
        <v>58</v>
      </c>
      <c r="E2819" t="s">
        <v>112</v>
      </c>
      <c r="F2819" t="s">
        <v>117</v>
      </c>
      <c r="H2819" s="2"/>
      <c r="I2819" s="2"/>
      <c r="J2819" s="92">
        <v>7921970.0319999987</v>
      </c>
    </row>
    <row r="2820" spans="1:10" ht="15.75" hidden="1" x14ac:dyDescent="0.25">
      <c r="A2820" s="20" t="s">
        <v>51</v>
      </c>
      <c r="B2820" s="20" t="s">
        <v>129</v>
      </c>
      <c r="C2820" s="20">
        <v>2021</v>
      </c>
      <c r="D2820" s="20" t="s">
        <v>58</v>
      </c>
      <c r="E2820" s="20" t="s">
        <v>52</v>
      </c>
      <c r="F2820" s="20" t="s">
        <v>142</v>
      </c>
      <c r="G2820" s="20"/>
      <c r="H2820" s="20"/>
      <c r="I2820" s="20"/>
      <c r="J2820" s="91">
        <v>31624797.636</v>
      </c>
    </row>
    <row r="2821" spans="1:10" ht="15.75" hidden="1" x14ac:dyDescent="0.25">
      <c r="A2821" s="20" t="s">
        <v>51</v>
      </c>
      <c r="B2821" t="s">
        <v>129</v>
      </c>
      <c r="C2821">
        <v>2021</v>
      </c>
      <c r="D2821" t="s">
        <v>58</v>
      </c>
      <c r="E2821" t="s">
        <v>45</v>
      </c>
      <c r="F2821" t="s">
        <v>46</v>
      </c>
      <c r="J2821" s="92">
        <v>10852200</v>
      </c>
    </row>
    <row r="2822" spans="1:10" ht="15.75" hidden="1" x14ac:dyDescent="0.25">
      <c r="A2822" s="20" t="s">
        <v>51</v>
      </c>
      <c r="B2822" t="s">
        <v>129</v>
      </c>
      <c r="C2822">
        <v>2021</v>
      </c>
      <c r="D2822" t="s">
        <v>58</v>
      </c>
      <c r="E2822" t="s">
        <v>45</v>
      </c>
      <c r="F2822" t="s">
        <v>304</v>
      </c>
      <c r="H2822" s="2"/>
      <c r="I2822" s="2"/>
      <c r="J2822" s="92">
        <v>3336000</v>
      </c>
    </row>
    <row r="2823" spans="1:10" ht="15.75" hidden="1" x14ac:dyDescent="0.25">
      <c r="A2823" s="20" t="s">
        <v>51</v>
      </c>
      <c r="B2823" t="s">
        <v>129</v>
      </c>
      <c r="C2823">
        <v>2021</v>
      </c>
      <c r="D2823" t="s">
        <v>58</v>
      </c>
      <c r="E2823" t="s">
        <v>112</v>
      </c>
      <c r="F2823" t="s">
        <v>117</v>
      </c>
      <c r="H2823" s="2"/>
      <c r="I2823" s="2"/>
      <c r="J2823" s="92">
        <v>10807029.103999998</v>
      </c>
    </row>
    <row r="2824" spans="1:10" ht="15.75" hidden="1" x14ac:dyDescent="0.25">
      <c r="A2824" s="20" t="s">
        <v>126</v>
      </c>
      <c r="B2824" s="20" t="s">
        <v>129</v>
      </c>
      <c r="C2824" s="20">
        <v>2021</v>
      </c>
      <c r="D2824" s="20" t="s">
        <v>58</v>
      </c>
      <c r="E2824" s="20" t="s">
        <v>52</v>
      </c>
      <c r="F2824" s="20" t="s">
        <v>142</v>
      </c>
      <c r="G2824" s="20"/>
      <c r="H2824" s="20"/>
      <c r="I2824" s="20"/>
      <c r="J2824" s="91">
        <v>31242270.412799992</v>
      </c>
    </row>
    <row r="2825" spans="1:10" ht="15.75" hidden="1" x14ac:dyDescent="0.25">
      <c r="A2825" s="20" t="s">
        <v>126</v>
      </c>
      <c r="B2825" t="s">
        <v>129</v>
      </c>
      <c r="C2825">
        <v>2021</v>
      </c>
      <c r="D2825" t="s">
        <v>58</v>
      </c>
      <c r="E2825" t="s">
        <v>45</v>
      </c>
      <c r="F2825" t="s">
        <v>46</v>
      </c>
      <c r="J2825" s="92">
        <v>10852200</v>
      </c>
    </row>
    <row r="2826" spans="1:10" ht="15.75" hidden="1" x14ac:dyDescent="0.25">
      <c r="A2826" s="20" t="s">
        <v>126</v>
      </c>
      <c r="B2826" t="s">
        <v>129</v>
      </c>
      <c r="C2826">
        <v>2021</v>
      </c>
      <c r="D2826" t="s">
        <v>58</v>
      </c>
      <c r="E2826" t="s">
        <v>45</v>
      </c>
      <c r="F2826" t="s">
        <v>304</v>
      </c>
      <c r="H2826" s="2"/>
      <c r="I2826" s="2"/>
      <c r="J2826" s="92">
        <v>1836000</v>
      </c>
    </row>
    <row r="2827" spans="1:10" ht="15.75" hidden="1" x14ac:dyDescent="0.25">
      <c r="A2827" s="20" t="s">
        <v>126</v>
      </c>
      <c r="B2827" t="s">
        <v>129</v>
      </c>
      <c r="C2827">
        <v>2021</v>
      </c>
      <c r="D2827" t="s">
        <v>58</v>
      </c>
      <c r="E2827" t="s">
        <v>112</v>
      </c>
      <c r="F2827" t="s">
        <v>117</v>
      </c>
      <c r="H2827" s="2"/>
      <c r="I2827" s="2"/>
      <c r="J2827" s="92">
        <v>8551346.3391999993</v>
      </c>
    </row>
    <row r="2828" spans="1:10" ht="15.75" hidden="1" x14ac:dyDescent="0.25">
      <c r="A2828" s="20" t="s">
        <v>130</v>
      </c>
      <c r="B2828" s="20" t="s">
        <v>129</v>
      </c>
      <c r="C2828" s="20">
        <v>2021</v>
      </c>
      <c r="D2828" s="20" t="s">
        <v>58</v>
      </c>
      <c r="E2828" s="20" t="s">
        <v>52</v>
      </c>
      <c r="F2828" s="20" t="s">
        <v>142</v>
      </c>
      <c r="J2828" s="91">
        <v>31931499.063398391</v>
      </c>
    </row>
    <row r="2829" spans="1:10" ht="15.75" hidden="1" x14ac:dyDescent="0.25">
      <c r="A2829" s="20" t="s">
        <v>130</v>
      </c>
      <c r="B2829" t="s">
        <v>129</v>
      </c>
      <c r="C2829">
        <v>2021</v>
      </c>
      <c r="D2829" t="s">
        <v>58</v>
      </c>
      <c r="E2829" t="s">
        <v>45</v>
      </c>
      <c r="F2829" t="s">
        <v>46</v>
      </c>
      <c r="J2829" s="92">
        <v>10852200</v>
      </c>
    </row>
    <row r="2830" spans="1:10" ht="15.75" hidden="1" x14ac:dyDescent="0.25">
      <c r="A2830" s="20" t="s">
        <v>130</v>
      </c>
      <c r="B2830" t="s">
        <v>129</v>
      </c>
      <c r="C2830">
        <v>2021</v>
      </c>
      <c r="D2830" t="s">
        <v>58</v>
      </c>
      <c r="E2830" t="s">
        <v>45</v>
      </c>
      <c r="F2830" t="s">
        <v>304</v>
      </c>
      <c r="J2830" s="92">
        <v>1836000</v>
      </c>
    </row>
    <row r="2831" spans="1:10" ht="15.75" hidden="1" x14ac:dyDescent="0.25">
      <c r="A2831" s="20" t="s">
        <v>130</v>
      </c>
      <c r="B2831" t="s">
        <v>129</v>
      </c>
      <c r="C2831">
        <v>2021</v>
      </c>
      <c r="D2831" t="s">
        <v>58</v>
      </c>
      <c r="E2831" t="s">
        <v>112</v>
      </c>
      <c r="F2831" t="s">
        <v>117</v>
      </c>
      <c r="J2831" s="92">
        <v>10545727.551257601</v>
      </c>
    </row>
    <row r="2832" spans="1:10" ht="15.75" hidden="1" x14ac:dyDescent="0.25">
      <c r="A2832" s="20" t="s">
        <v>131</v>
      </c>
      <c r="B2832" s="20" t="s">
        <v>129</v>
      </c>
      <c r="C2832" s="20">
        <v>2021</v>
      </c>
      <c r="D2832" s="20" t="s">
        <v>58</v>
      </c>
      <c r="E2832" s="20" t="s">
        <v>52</v>
      </c>
      <c r="F2832" s="20" t="s">
        <v>142</v>
      </c>
      <c r="J2832" s="91">
        <v>32241710.284185603</v>
      </c>
    </row>
    <row r="2833" spans="1:10" ht="15.75" hidden="1" x14ac:dyDescent="0.25">
      <c r="A2833" s="20" t="s">
        <v>131</v>
      </c>
      <c r="B2833" t="s">
        <v>129</v>
      </c>
      <c r="C2833">
        <v>2021</v>
      </c>
      <c r="D2833" t="s">
        <v>58</v>
      </c>
      <c r="E2833" t="s">
        <v>45</v>
      </c>
      <c r="F2833" t="s">
        <v>46</v>
      </c>
      <c r="J2833" s="92">
        <v>12902200</v>
      </c>
    </row>
    <row r="2834" spans="1:10" ht="15.75" hidden="1" x14ac:dyDescent="0.25">
      <c r="A2834" s="20" t="s">
        <v>131</v>
      </c>
      <c r="B2834" t="s">
        <v>129</v>
      </c>
      <c r="C2834">
        <v>2021</v>
      </c>
      <c r="D2834" t="s">
        <v>58</v>
      </c>
      <c r="E2834" t="s">
        <v>45</v>
      </c>
      <c r="F2834" t="s">
        <v>304</v>
      </c>
      <c r="J2834" s="92">
        <v>3336000</v>
      </c>
    </row>
    <row r="2835" spans="1:10" ht="15.75" hidden="1" x14ac:dyDescent="0.25">
      <c r="A2835" s="20" t="s">
        <v>131</v>
      </c>
      <c r="B2835" t="s">
        <v>129</v>
      </c>
      <c r="C2835">
        <v>2021</v>
      </c>
      <c r="D2835" t="s">
        <v>58</v>
      </c>
      <c r="E2835" t="s">
        <v>112</v>
      </c>
      <c r="F2835" t="s">
        <v>117</v>
      </c>
      <c r="J2835" s="92">
        <v>8778452.5850367993</v>
      </c>
    </row>
    <row r="2836" spans="1:10" hidden="1" x14ac:dyDescent="0.25">
      <c r="A2836" s="57" t="s">
        <v>138</v>
      </c>
      <c r="B2836" t="s">
        <v>128</v>
      </c>
      <c r="C2836">
        <v>2021</v>
      </c>
      <c r="D2836" t="s">
        <v>58</v>
      </c>
      <c r="E2836" t="s">
        <v>52</v>
      </c>
      <c r="F2836" t="s">
        <v>142</v>
      </c>
      <c r="G2836" t="s">
        <v>301</v>
      </c>
      <c r="H2836" t="s">
        <v>210</v>
      </c>
      <c r="J2836" s="3">
        <v>38382198.149999999</v>
      </c>
    </row>
    <row r="2837" spans="1:10" hidden="1" x14ac:dyDescent="0.25">
      <c r="A2837" s="57" t="s">
        <v>138</v>
      </c>
      <c r="B2837" t="s">
        <v>128</v>
      </c>
      <c r="C2837">
        <v>2021</v>
      </c>
      <c r="D2837" t="s">
        <v>58</v>
      </c>
      <c r="E2837" t="s">
        <v>52</v>
      </c>
      <c r="F2837" t="s">
        <v>152</v>
      </c>
      <c r="G2837" t="s">
        <v>149</v>
      </c>
      <c r="H2837" t="s">
        <v>211</v>
      </c>
      <c r="J2837" s="3">
        <v>1.28</v>
      </c>
    </row>
    <row r="2838" spans="1:10" hidden="1" x14ac:dyDescent="0.25">
      <c r="A2838" s="57" t="s">
        <v>138</v>
      </c>
      <c r="B2838" t="s">
        <v>128</v>
      </c>
      <c r="C2838">
        <v>2021</v>
      </c>
      <c r="D2838" t="s">
        <v>58</v>
      </c>
      <c r="E2838" t="s">
        <v>52</v>
      </c>
      <c r="F2838" t="s">
        <v>152</v>
      </c>
      <c r="G2838" t="s">
        <v>213</v>
      </c>
      <c r="H2838" t="s">
        <v>214</v>
      </c>
      <c r="J2838"/>
    </row>
    <row r="2839" spans="1:10" hidden="1" x14ac:dyDescent="0.25">
      <c r="A2839" s="57" t="s">
        <v>138</v>
      </c>
      <c r="B2839" t="s">
        <v>128</v>
      </c>
      <c r="C2839">
        <v>2021</v>
      </c>
      <c r="D2839" t="s">
        <v>58</v>
      </c>
      <c r="E2839" t="s">
        <v>52</v>
      </c>
      <c r="F2839" t="s">
        <v>152</v>
      </c>
      <c r="G2839" t="s">
        <v>217</v>
      </c>
      <c r="H2839" t="s">
        <v>218</v>
      </c>
      <c r="J2839"/>
    </row>
    <row r="2840" spans="1:10" hidden="1" x14ac:dyDescent="0.25">
      <c r="A2840" s="57" t="s">
        <v>138</v>
      </c>
      <c r="B2840" t="s">
        <v>128</v>
      </c>
      <c r="C2840">
        <v>2021</v>
      </c>
      <c r="D2840" t="s">
        <v>58</v>
      </c>
      <c r="E2840" t="s">
        <v>52</v>
      </c>
      <c r="F2840" t="s">
        <v>142</v>
      </c>
      <c r="G2840" t="s">
        <v>300</v>
      </c>
      <c r="H2840" t="s">
        <v>224</v>
      </c>
      <c r="J2840" s="3">
        <v>-3069425.65</v>
      </c>
    </row>
    <row r="2841" spans="1:10" hidden="1" x14ac:dyDescent="0.25">
      <c r="A2841" s="57" t="s">
        <v>138</v>
      </c>
      <c r="B2841" t="s">
        <v>128</v>
      </c>
      <c r="C2841">
        <v>2021</v>
      </c>
      <c r="D2841" t="s">
        <v>58</v>
      </c>
      <c r="E2841" t="s">
        <v>52</v>
      </c>
      <c r="F2841" t="s">
        <v>142</v>
      </c>
      <c r="G2841" t="s">
        <v>300</v>
      </c>
      <c r="H2841" t="s">
        <v>303</v>
      </c>
      <c r="J2841" s="3">
        <v>-5000</v>
      </c>
    </row>
    <row r="2842" spans="1:10" hidden="1" x14ac:dyDescent="0.25">
      <c r="A2842" s="57" t="s">
        <v>138</v>
      </c>
      <c r="B2842" t="s">
        <v>128</v>
      </c>
      <c r="C2842">
        <v>2021</v>
      </c>
      <c r="D2842" t="s">
        <v>58</v>
      </c>
      <c r="E2842" t="s">
        <v>52</v>
      </c>
      <c r="F2842" t="s">
        <v>142</v>
      </c>
      <c r="H2842" t="s">
        <v>269</v>
      </c>
      <c r="J2842" s="3">
        <v>-891423.86</v>
      </c>
    </row>
    <row r="2843" spans="1:10" hidden="1" x14ac:dyDescent="0.25">
      <c r="A2843" s="57" t="s">
        <v>138</v>
      </c>
      <c r="B2843" t="s">
        <v>128</v>
      </c>
      <c r="C2843">
        <v>2021</v>
      </c>
      <c r="D2843" t="s">
        <v>58</v>
      </c>
      <c r="E2843" t="s">
        <v>52</v>
      </c>
      <c r="F2843" t="s">
        <v>142</v>
      </c>
      <c r="G2843" t="s">
        <v>270</v>
      </c>
      <c r="H2843" t="s">
        <v>271</v>
      </c>
      <c r="J2843" s="3">
        <v>240000</v>
      </c>
    </row>
    <row r="2844" spans="1:10" hidden="1" x14ac:dyDescent="0.25">
      <c r="A2844" s="57" t="s">
        <v>138</v>
      </c>
      <c r="B2844" t="s">
        <v>128</v>
      </c>
      <c r="C2844">
        <v>2021</v>
      </c>
      <c r="D2844" t="s">
        <v>58</v>
      </c>
      <c r="E2844" t="s">
        <v>45</v>
      </c>
      <c r="F2844" t="s">
        <v>46</v>
      </c>
      <c r="G2844" t="s">
        <v>54</v>
      </c>
      <c r="H2844" t="s">
        <v>11</v>
      </c>
      <c r="J2844" s="3">
        <v>3600000</v>
      </c>
    </row>
    <row r="2845" spans="1:10" hidden="1" x14ac:dyDescent="0.25">
      <c r="A2845" s="57" t="s">
        <v>138</v>
      </c>
      <c r="B2845" t="s">
        <v>128</v>
      </c>
      <c r="C2845">
        <v>2021</v>
      </c>
      <c r="D2845" t="s">
        <v>58</v>
      </c>
      <c r="E2845" t="s">
        <v>45</v>
      </c>
      <c r="F2845" t="s">
        <v>46</v>
      </c>
      <c r="G2845" t="s">
        <v>54</v>
      </c>
      <c r="H2845" t="s">
        <v>12</v>
      </c>
      <c r="J2845" s="3"/>
    </row>
    <row r="2846" spans="1:10" hidden="1" x14ac:dyDescent="0.25">
      <c r="A2846" s="57" t="s">
        <v>138</v>
      </c>
      <c r="B2846" t="s">
        <v>128</v>
      </c>
      <c r="C2846">
        <v>2021</v>
      </c>
      <c r="D2846" t="s">
        <v>58</v>
      </c>
      <c r="E2846" t="s">
        <v>45</v>
      </c>
      <c r="F2846" t="s">
        <v>46</v>
      </c>
      <c r="G2846" t="s">
        <v>54</v>
      </c>
      <c r="H2846" t="s">
        <v>13</v>
      </c>
      <c r="J2846" s="3">
        <v>300000</v>
      </c>
    </row>
    <row r="2847" spans="1:10" hidden="1" x14ac:dyDescent="0.25">
      <c r="A2847" s="57" t="s">
        <v>138</v>
      </c>
      <c r="B2847" t="s">
        <v>128</v>
      </c>
      <c r="C2847">
        <v>2021</v>
      </c>
      <c r="D2847" t="s">
        <v>58</v>
      </c>
      <c r="E2847" t="s">
        <v>45</v>
      </c>
      <c r="F2847" t="s">
        <v>46</v>
      </c>
      <c r="G2847" t="s">
        <v>54</v>
      </c>
      <c r="H2847" t="s">
        <v>14</v>
      </c>
      <c r="J2847" s="3"/>
    </row>
    <row r="2848" spans="1:10" hidden="1" x14ac:dyDescent="0.25">
      <c r="A2848" s="57" t="s">
        <v>138</v>
      </c>
      <c r="B2848" t="s">
        <v>128</v>
      </c>
      <c r="C2848">
        <v>2021</v>
      </c>
      <c r="D2848" t="s">
        <v>58</v>
      </c>
      <c r="E2848" t="s">
        <v>45</v>
      </c>
      <c r="F2848" t="s">
        <v>46</v>
      </c>
      <c r="G2848" t="s">
        <v>54</v>
      </c>
      <c r="H2848" t="s">
        <v>15</v>
      </c>
      <c r="J2848" s="3">
        <v>300000</v>
      </c>
    </row>
    <row r="2849" spans="1:10" hidden="1" x14ac:dyDescent="0.25">
      <c r="A2849" s="57" t="s">
        <v>138</v>
      </c>
      <c r="B2849" t="s">
        <v>128</v>
      </c>
      <c r="C2849">
        <v>2021</v>
      </c>
      <c r="D2849" t="s">
        <v>58</v>
      </c>
      <c r="E2849" t="s">
        <v>45</v>
      </c>
      <c r="F2849" t="s">
        <v>46</v>
      </c>
      <c r="G2849" t="s">
        <v>54</v>
      </c>
      <c r="H2849" t="s">
        <v>16</v>
      </c>
      <c r="J2849" s="3">
        <v>150000</v>
      </c>
    </row>
    <row r="2850" spans="1:10" hidden="1" x14ac:dyDescent="0.25">
      <c r="A2850" s="57" t="s">
        <v>138</v>
      </c>
      <c r="B2850" t="s">
        <v>128</v>
      </c>
      <c r="C2850">
        <v>2021</v>
      </c>
      <c r="D2850" t="s">
        <v>58</v>
      </c>
      <c r="E2850" t="s">
        <v>45</v>
      </c>
      <c r="F2850" t="s">
        <v>46</v>
      </c>
      <c r="G2850" t="s">
        <v>54</v>
      </c>
      <c r="H2850" t="s">
        <v>17</v>
      </c>
      <c r="J2850" s="3">
        <v>2400000</v>
      </c>
    </row>
    <row r="2851" spans="1:10" hidden="1" x14ac:dyDescent="0.25">
      <c r="A2851" s="57" t="s">
        <v>138</v>
      </c>
      <c r="B2851" t="s">
        <v>128</v>
      </c>
      <c r="C2851">
        <v>2021</v>
      </c>
      <c r="D2851" t="s">
        <v>58</v>
      </c>
      <c r="E2851" t="s">
        <v>45</v>
      </c>
      <c r="F2851" t="s">
        <v>46</v>
      </c>
      <c r="G2851" t="s">
        <v>54</v>
      </c>
      <c r="H2851" s="90" t="s">
        <v>331</v>
      </c>
      <c r="I2851" s="90"/>
      <c r="J2851" s="3"/>
    </row>
    <row r="2852" spans="1:10" hidden="1" x14ac:dyDescent="0.25">
      <c r="A2852" s="57" t="s">
        <v>138</v>
      </c>
      <c r="B2852" t="s">
        <v>128</v>
      </c>
      <c r="C2852">
        <v>2021</v>
      </c>
      <c r="D2852" t="s">
        <v>58</v>
      </c>
      <c r="E2852" t="s">
        <v>45</v>
      </c>
      <c r="F2852" t="s">
        <v>46</v>
      </c>
      <c r="G2852" t="s">
        <v>54</v>
      </c>
      <c r="H2852" t="s">
        <v>195</v>
      </c>
      <c r="J2852"/>
    </row>
    <row r="2853" spans="1:10" hidden="1" x14ac:dyDescent="0.25">
      <c r="A2853" s="57" t="s">
        <v>138</v>
      </c>
      <c r="B2853" t="s">
        <v>128</v>
      </c>
      <c r="C2853">
        <v>2021</v>
      </c>
      <c r="D2853" t="s">
        <v>58</v>
      </c>
      <c r="E2853" t="s">
        <v>45</v>
      </c>
      <c r="F2853" t="s">
        <v>46</v>
      </c>
      <c r="G2853" t="s">
        <v>54</v>
      </c>
      <c r="H2853" t="s">
        <v>18</v>
      </c>
      <c r="J2853" s="3">
        <v>18792</v>
      </c>
    </row>
    <row r="2854" spans="1:10" hidden="1" x14ac:dyDescent="0.25">
      <c r="A2854" s="57" t="s">
        <v>138</v>
      </c>
      <c r="B2854" t="s">
        <v>128</v>
      </c>
      <c r="C2854">
        <v>2021</v>
      </c>
      <c r="D2854" t="s">
        <v>58</v>
      </c>
      <c r="E2854" t="s">
        <v>45</v>
      </c>
      <c r="F2854" t="s">
        <v>46</v>
      </c>
      <c r="G2854" t="s">
        <v>54</v>
      </c>
      <c r="H2854" t="s">
        <v>19</v>
      </c>
      <c r="J2854" s="3">
        <v>432000</v>
      </c>
    </row>
    <row r="2855" spans="1:10" hidden="1" x14ac:dyDescent="0.25">
      <c r="A2855" s="57" t="s">
        <v>138</v>
      </c>
      <c r="B2855" t="s">
        <v>128</v>
      </c>
      <c r="C2855">
        <v>2021</v>
      </c>
      <c r="D2855" t="s">
        <v>58</v>
      </c>
      <c r="E2855" t="s">
        <v>45</v>
      </c>
      <c r="F2855" t="s">
        <v>46</v>
      </c>
      <c r="G2855" t="s">
        <v>54</v>
      </c>
      <c r="H2855" t="s">
        <v>20</v>
      </c>
      <c r="J2855" s="3">
        <v>144000</v>
      </c>
    </row>
    <row r="2856" spans="1:10" hidden="1" x14ac:dyDescent="0.25">
      <c r="A2856" s="57" t="s">
        <v>138</v>
      </c>
      <c r="B2856" t="s">
        <v>128</v>
      </c>
      <c r="C2856">
        <v>2021</v>
      </c>
      <c r="D2856" t="s">
        <v>58</v>
      </c>
      <c r="E2856" t="s">
        <v>45</v>
      </c>
      <c r="F2856" t="s">
        <v>46</v>
      </c>
      <c r="G2856" t="s">
        <v>54</v>
      </c>
      <c r="H2856" s="2" t="s">
        <v>294</v>
      </c>
      <c r="I2856" s="2"/>
      <c r="J2856"/>
    </row>
    <row r="2857" spans="1:10" hidden="1" x14ac:dyDescent="0.25">
      <c r="A2857" s="57" t="s">
        <v>138</v>
      </c>
      <c r="B2857" t="s">
        <v>128</v>
      </c>
      <c r="C2857">
        <v>2021</v>
      </c>
      <c r="D2857" t="s">
        <v>58</v>
      </c>
      <c r="E2857" t="s">
        <v>45</v>
      </c>
      <c r="F2857" t="s">
        <v>46</v>
      </c>
      <c r="G2857" t="s">
        <v>118</v>
      </c>
      <c r="H2857" s="2" t="s">
        <v>295</v>
      </c>
      <c r="I2857" s="2"/>
      <c r="J2857" s="3">
        <v>908526</v>
      </c>
    </row>
    <row r="2858" spans="1:10" hidden="1" x14ac:dyDescent="0.25">
      <c r="A2858" s="57" t="s">
        <v>138</v>
      </c>
      <c r="B2858" t="s">
        <v>128</v>
      </c>
      <c r="C2858">
        <v>2021</v>
      </c>
      <c r="D2858" t="s">
        <v>58</v>
      </c>
      <c r="E2858" t="s">
        <v>45</v>
      </c>
      <c r="F2858" t="s">
        <v>46</v>
      </c>
      <c r="G2858" t="s">
        <v>118</v>
      </c>
      <c r="H2858" t="s">
        <v>119</v>
      </c>
      <c r="J2858"/>
    </row>
    <row r="2859" spans="1:10" hidden="1" x14ac:dyDescent="0.25">
      <c r="A2859" s="57" t="s">
        <v>138</v>
      </c>
      <c r="B2859" t="s">
        <v>128</v>
      </c>
      <c r="C2859">
        <v>2021</v>
      </c>
      <c r="D2859" t="s">
        <v>58</v>
      </c>
      <c r="E2859" t="s">
        <v>45</v>
      </c>
      <c r="F2859" t="s">
        <v>46</v>
      </c>
      <c r="G2859" t="s">
        <v>118</v>
      </c>
      <c r="H2859" t="s">
        <v>283</v>
      </c>
      <c r="J2859"/>
    </row>
    <row r="2860" spans="1:10" hidden="1" x14ac:dyDescent="0.25">
      <c r="A2860" s="57" t="s">
        <v>138</v>
      </c>
      <c r="B2860" t="s">
        <v>128</v>
      </c>
      <c r="C2860">
        <v>2021</v>
      </c>
      <c r="D2860" t="s">
        <v>58</v>
      </c>
      <c r="E2860" t="s">
        <v>45</v>
      </c>
      <c r="F2860" t="s">
        <v>46</v>
      </c>
      <c r="G2860" t="s">
        <v>109</v>
      </c>
      <c r="H2860" t="s">
        <v>219</v>
      </c>
      <c r="J2860"/>
    </row>
    <row r="2861" spans="1:10" hidden="1" x14ac:dyDescent="0.25">
      <c r="A2861" s="57" t="s">
        <v>138</v>
      </c>
      <c r="B2861" t="s">
        <v>128</v>
      </c>
      <c r="C2861">
        <v>2021</v>
      </c>
      <c r="D2861" t="s">
        <v>58</v>
      </c>
      <c r="E2861" t="s">
        <v>45</v>
      </c>
      <c r="F2861" t="s">
        <v>46</v>
      </c>
      <c r="G2861" t="s">
        <v>109</v>
      </c>
      <c r="H2861" s="2" t="s">
        <v>267</v>
      </c>
      <c r="I2861" s="2"/>
      <c r="J2861"/>
    </row>
    <row r="2862" spans="1:10" hidden="1" x14ac:dyDescent="0.25">
      <c r="A2862" s="57" t="s">
        <v>138</v>
      </c>
      <c r="B2862" t="s">
        <v>128</v>
      </c>
      <c r="C2862">
        <v>2021</v>
      </c>
      <c r="D2862" t="s">
        <v>58</v>
      </c>
      <c r="E2862" t="s">
        <v>45</v>
      </c>
      <c r="F2862" t="s">
        <v>46</v>
      </c>
      <c r="G2862" t="s">
        <v>109</v>
      </c>
      <c r="H2862" t="s">
        <v>220</v>
      </c>
      <c r="J2862"/>
    </row>
    <row r="2863" spans="1:10" hidden="1" x14ac:dyDescent="0.25">
      <c r="A2863" s="57" t="s">
        <v>138</v>
      </c>
      <c r="B2863" t="s">
        <v>128</v>
      </c>
      <c r="C2863">
        <v>2021</v>
      </c>
      <c r="D2863" t="s">
        <v>58</v>
      </c>
      <c r="E2863" t="s">
        <v>45</v>
      </c>
      <c r="F2863" t="s">
        <v>46</v>
      </c>
      <c r="G2863" t="s">
        <v>109</v>
      </c>
      <c r="H2863" t="s">
        <v>260</v>
      </c>
      <c r="J2863"/>
    </row>
    <row r="2864" spans="1:10" hidden="1" x14ac:dyDescent="0.25">
      <c r="A2864" s="57" t="s">
        <v>138</v>
      </c>
      <c r="B2864" t="s">
        <v>128</v>
      </c>
      <c r="C2864">
        <v>2021</v>
      </c>
      <c r="D2864" t="s">
        <v>58</v>
      </c>
      <c r="E2864" t="s">
        <v>45</v>
      </c>
      <c r="F2864" t="s">
        <v>46</v>
      </c>
      <c r="G2864" t="s">
        <v>55</v>
      </c>
      <c r="H2864" t="s">
        <v>22</v>
      </c>
      <c r="J2864" s="3">
        <v>800000</v>
      </c>
    </row>
    <row r="2865" spans="1:10" hidden="1" x14ac:dyDescent="0.25">
      <c r="A2865" s="57" t="s">
        <v>138</v>
      </c>
      <c r="B2865" t="s">
        <v>128</v>
      </c>
      <c r="C2865">
        <v>2021</v>
      </c>
      <c r="D2865" t="s">
        <v>58</v>
      </c>
      <c r="E2865" t="s">
        <v>45</v>
      </c>
      <c r="F2865" t="s">
        <v>46</v>
      </c>
      <c r="G2865" t="s">
        <v>47</v>
      </c>
      <c r="H2865" t="s">
        <v>238</v>
      </c>
      <c r="J2865"/>
    </row>
    <row r="2866" spans="1:10" hidden="1" x14ac:dyDescent="0.25">
      <c r="A2866" s="57" t="s">
        <v>138</v>
      </c>
      <c r="B2866" t="s">
        <v>128</v>
      </c>
      <c r="C2866">
        <v>2021</v>
      </c>
      <c r="D2866" t="s">
        <v>58</v>
      </c>
      <c r="E2866" t="s">
        <v>45</v>
      </c>
      <c r="F2866" t="s">
        <v>46</v>
      </c>
      <c r="G2866" t="s">
        <v>47</v>
      </c>
      <c r="H2866" t="s">
        <v>239</v>
      </c>
      <c r="J2866" s="3">
        <v>2437160</v>
      </c>
    </row>
    <row r="2867" spans="1:10" hidden="1" x14ac:dyDescent="0.25">
      <c r="A2867" s="57" t="s">
        <v>138</v>
      </c>
      <c r="B2867" t="s">
        <v>128</v>
      </c>
      <c r="C2867">
        <v>2021</v>
      </c>
      <c r="D2867" t="s">
        <v>58</v>
      </c>
      <c r="E2867" t="s">
        <v>45</v>
      </c>
      <c r="F2867" t="s">
        <v>46</v>
      </c>
      <c r="G2867" t="s">
        <v>47</v>
      </c>
      <c r="H2867" t="s">
        <v>243</v>
      </c>
      <c r="J2867"/>
    </row>
    <row r="2868" spans="1:10" hidden="1" x14ac:dyDescent="0.25">
      <c r="A2868" s="57" t="s">
        <v>138</v>
      </c>
      <c r="B2868" t="s">
        <v>128</v>
      </c>
      <c r="C2868">
        <v>2021</v>
      </c>
      <c r="D2868" t="s">
        <v>58</v>
      </c>
      <c r="E2868" t="s">
        <v>45</v>
      </c>
      <c r="F2868" t="s">
        <v>46</v>
      </c>
      <c r="G2868" t="s">
        <v>47</v>
      </c>
      <c r="H2868" s="2" t="s">
        <v>276</v>
      </c>
      <c r="I2868" s="2"/>
      <c r="J2868" s="3">
        <v>51129</v>
      </c>
    </row>
    <row r="2869" spans="1:10" hidden="1" x14ac:dyDescent="0.25">
      <c r="A2869" s="57" t="s">
        <v>138</v>
      </c>
      <c r="B2869" t="s">
        <v>128</v>
      </c>
      <c r="C2869">
        <v>2021</v>
      </c>
      <c r="D2869" t="s">
        <v>58</v>
      </c>
      <c r="E2869" t="s">
        <v>45</v>
      </c>
      <c r="F2869" t="s">
        <v>46</v>
      </c>
      <c r="G2869" t="s">
        <v>47</v>
      </c>
      <c r="H2869" s="2" t="s">
        <v>296</v>
      </c>
      <c r="I2869" s="2"/>
      <c r="J2869"/>
    </row>
    <row r="2870" spans="1:10" hidden="1" x14ac:dyDescent="0.25">
      <c r="A2870" s="57" t="s">
        <v>138</v>
      </c>
      <c r="B2870" t="s">
        <v>128</v>
      </c>
      <c r="C2870">
        <v>2021</v>
      </c>
      <c r="D2870" t="s">
        <v>58</v>
      </c>
      <c r="E2870" t="s">
        <v>45</v>
      </c>
      <c r="F2870" t="s">
        <v>46</v>
      </c>
      <c r="G2870" t="s">
        <v>47</v>
      </c>
      <c r="H2870" s="2" t="s">
        <v>277</v>
      </c>
      <c r="I2870" s="2"/>
      <c r="J2870" s="3">
        <v>195634</v>
      </c>
    </row>
    <row r="2871" spans="1:10" hidden="1" x14ac:dyDescent="0.25">
      <c r="A2871" s="57" t="s">
        <v>138</v>
      </c>
      <c r="B2871" t="s">
        <v>128</v>
      </c>
      <c r="C2871">
        <v>2021</v>
      </c>
      <c r="D2871" t="s">
        <v>58</v>
      </c>
      <c r="E2871" t="s">
        <v>45</v>
      </c>
      <c r="F2871" t="s">
        <v>46</v>
      </c>
      <c r="G2871" t="s">
        <v>47</v>
      </c>
      <c r="H2871" s="2" t="s">
        <v>278</v>
      </c>
      <c r="I2871" s="2"/>
      <c r="J2871" s="3">
        <v>198149.33</v>
      </c>
    </row>
    <row r="2872" spans="1:10" hidden="1" x14ac:dyDescent="0.25">
      <c r="A2872" s="57" t="s">
        <v>138</v>
      </c>
      <c r="B2872" t="s">
        <v>128</v>
      </c>
      <c r="C2872">
        <v>2021</v>
      </c>
      <c r="D2872" t="s">
        <v>58</v>
      </c>
      <c r="E2872" t="s">
        <v>45</v>
      </c>
      <c r="F2872" t="s">
        <v>46</v>
      </c>
      <c r="G2872" t="s">
        <v>47</v>
      </c>
      <c r="H2872" s="2" t="s">
        <v>298</v>
      </c>
      <c r="I2872" s="2"/>
      <c r="J2872"/>
    </row>
    <row r="2873" spans="1:10" hidden="1" x14ac:dyDescent="0.25">
      <c r="A2873" s="57" t="s">
        <v>138</v>
      </c>
      <c r="B2873" t="s">
        <v>128</v>
      </c>
      <c r="C2873">
        <v>2021</v>
      </c>
      <c r="D2873" t="s">
        <v>58</v>
      </c>
      <c r="E2873" t="s">
        <v>45</v>
      </c>
      <c r="F2873" t="s">
        <v>46</v>
      </c>
      <c r="G2873" t="s">
        <v>182</v>
      </c>
      <c r="H2873" t="s">
        <v>240</v>
      </c>
      <c r="J2873"/>
    </row>
    <row r="2874" spans="1:10" hidden="1" x14ac:dyDescent="0.25">
      <c r="A2874" s="57" t="s">
        <v>138</v>
      </c>
      <c r="B2874" t="s">
        <v>128</v>
      </c>
      <c r="C2874">
        <v>2021</v>
      </c>
      <c r="D2874" t="s">
        <v>58</v>
      </c>
      <c r="E2874" t="s">
        <v>45</v>
      </c>
      <c r="F2874" t="s">
        <v>46</v>
      </c>
      <c r="G2874" t="s">
        <v>182</v>
      </c>
      <c r="H2874" t="s">
        <v>241</v>
      </c>
      <c r="J2874"/>
    </row>
    <row r="2875" spans="1:10" hidden="1" x14ac:dyDescent="0.25">
      <c r="A2875" s="57" t="s">
        <v>138</v>
      </c>
      <c r="B2875" t="s">
        <v>128</v>
      </c>
      <c r="C2875">
        <v>2021</v>
      </c>
      <c r="D2875" t="s">
        <v>58</v>
      </c>
      <c r="E2875" t="s">
        <v>45</v>
      </c>
      <c r="F2875" t="s">
        <v>46</v>
      </c>
      <c r="G2875" t="s">
        <v>182</v>
      </c>
      <c r="H2875" t="s">
        <v>242</v>
      </c>
      <c r="J2875"/>
    </row>
    <row r="2876" spans="1:10" hidden="1" x14ac:dyDescent="0.25">
      <c r="A2876" s="57" t="s">
        <v>138</v>
      </c>
      <c r="B2876" t="s">
        <v>128</v>
      </c>
      <c r="C2876">
        <v>2021</v>
      </c>
      <c r="D2876" t="s">
        <v>58</v>
      </c>
      <c r="E2876" t="s">
        <v>45</v>
      </c>
      <c r="F2876" t="s">
        <v>46</v>
      </c>
      <c r="G2876" t="s">
        <v>182</v>
      </c>
      <c r="H2876" t="s">
        <v>243</v>
      </c>
      <c r="J2876"/>
    </row>
    <row r="2877" spans="1:10" hidden="1" x14ac:dyDescent="0.25">
      <c r="A2877" s="57" t="s">
        <v>138</v>
      </c>
      <c r="B2877" t="s">
        <v>128</v>
      </c>
      <c r="C2877">
        <v>2021</v>
      </c>
      <c r="D2877" t="s">
        <v>58</v>
      </c>
      <c r="E2877" t="s">
        <v>45</v>
      </c>
      <c r="F2877" t="s">
        <v>46</v>
      </c>
      <c r="G2877" t="s">
        <v>253</v>
      </c>
      <c r="H2877" s="2" t="s">
        <v>266</v>
      </c>
      <c r="I2877" s="2"/>
      <c r="J2877"/>
    </row>
    <row r="2878" spans="1:10" hidden="1" x14ac:dyDescent="0.25">
      <c r="A2878" s="57" t="s">
        <v>138</v>
      </c>
      <c r="B2878" t="s">
        <v>128</v>
      </c>
      <c r="C2878">
        <v>2021</v>
      </c>
      <c r="D2878" t="s">
        <v>58</v>
      </c>
      <c r="E2878" t="s">
        <v>45</v>
      </c>
      <c r="F2878" t="s">
        <v>46</v>
      </c>
      <c r="G2878" t="s">
        <v>221</v>
      </c>
      <c r="H2878" s="2" t="s">
        <v>245</v>
      </c>
      <c r="I2878" s="2"/>
      <c r="J2878"/>
    </row>
    <row r="2879" spans="1:10" hidden="1" x14ac:dyDescent="0.25">
      <c r="A2879" s="57" t="s">
        <v>138</v>
      </c>
      <c r="B2879" t="s">
        <v>128</v>
      </c>
      <c r="C2879">
        <v>2021</v>
      </c>
      <c r="D2879" t="s">
        <v>58</v>
      </c>
      <c r="E2879" t="s">
        <v>45</v>
      </c>
      <c r="F2879" t="s">
        <v>46</v>
      </c>
      <c r="G2879" t="s">
        <v>221</v>
      </c>
      <c r="H2879" s="2" t="s">
        <v>299</v>
      </c>
      <c r="I2879" s="2"/>
      <c r="J2879"/>
    </row>
    <row r="2880" spans="1:10" hidden="1" x14ac:dyDescent="0.25">
      <c r="A2880" s="57" t="s">
        <v>138</v>
      </c>
      <c r="B2880" t="s">
        <v>128</v>
      </c>
      <c r="C2880">
        <v>2021</v>
      </c>
      <c r="D2880" t="s">
        <v>58</v>
      </c>
      <c r="E2880" t="s">
        <v>45</v>
      </c>
      <c r="F2880" t="s">
        <v>46</v>
      </c>
      <c r="G2880" t="s">
        <v>272</v>
      </c>
      <c r="H2880" s="2" t="s">
        <v>273</v>
      </c>
      <c r="I2880" s="2"/>
      <c r="J2880"/>
    </row>
    <row r="2881" spans="1:10" hidden="1" x14ac:dyDescent="0.25">
      <c r="A2881" s="57" t="s">
        <v>138</v>
      </c>
      <c r="B2881" t="s">
        <v>128</v>
      </c>
      <c r="C2881">
        <v>2021</v>
      </c>
      <c r="D2881" t="s">
        <v>58</v>
      </c>
      <c r="E2881" t="s">
        <v>45</v>
      </c>
      <c r="F2881" t="s">
        <v>46</v>
      </c>
      <c r="G2881" t="s">
        <v>49</v>
      </c>
      <c r="H2881" s="2" t="s">
        <v>246</v>
      </c>
      <c r="I2881" s="2"/>
      <c r="J2881" s="3">
        <v>249536</v>
      </c>
    </row>
    <row r="2882" spans="1:10" hidden="1" x14ac:dyDescent="0.25">
      <c r="A2882" s="57" t="s">
        <v>138</v>
      </c>
      <c r="B2882" t="s">
        <v>128</v>
      </c>
      <c r="C2882">
        <v>2021</v>
      </c>
      <c r="D2882" t="s">
        <v>58</v>
      </c>
      <c r="E2882" t="s">
        <v>45</v>
      </c>
      <c r="F2882" t="s">
        <v>46</v>
      </c>
      <c r="G2882" t="s">
        <v>49</v>
      </c>
      <c r="H2882" s="2" t="s">
        <v>247</v>
      </c>
      <c r="I2882" s="2"/>
      <c r="J2882"/>
    </row>
    <row r="2883" spans="1:10" hidden="1" x14ac:dyDescent="0.25">
      <c r="A2883" s="57" t="s">
        <v>138</v>
      </c>
      <c r="B2883" t="s">
        <v>128</v>
      </c>
      <c r="C2883">
        <v>2021</v>
      </c>
      <c r="D2883" t="s">
        <v>58</v>
      </c>
      <c r="E2883" t="s">
        <v>45</v>
      </c>
      <c r="F2883" t="s">
        <v>46</v>
      </c>
      <c r="G2883" t="s">
        <v>49</v>
      </c>
      <c r="H2883" s="2" t="s">
        <v>248</v>
      </c>
      <c r="I2883" s="2"/>
      <c r="J2883" s="3">
        <v>55500</v>
      </c>
    </row>
    <row r="2884" spans="1:10" hidden="1" x14ac:dyDescent="0.25">
      <c r="A2884" s="57" t="s">
        <v>138</v>
      </c>
      <c r="B2884" t="s">
        <v>128</v>
      </c>
      <c r="C2884">
        <v>2021</v>
      </c>
      <c r="D2884" t="s">
        <v>58</v>
      </c>
      <c r="E2884" t="s">
        <v>45</v>
      </c>
      <c r="F2884" t="s">
        <v>46</v>
      </c>
      <c r="G2884" t="s">
        <v>49</v>
      </c>
      <c r="H2884" s="2" t="s">
        <v>249</v>
      </c>
      <c r="I2884" s="2"/>
      <c r="J2884" s="3">
        <v>305338</v>
      </c>
    </row>
    <row r="2885" spans="1:10" hidden="1" x14ac:dyDescent="0.25">
      <c r="A2885" s="57" t="s">
        <v>138</v>
      </c>
      <c r="B2885" t="s">
        <v>128</v>
      </c>
      <c r="C2885">
        <v>2021</v>
      </c>
      <c r="D2885" t="s">
        <v>58</v>
      </c>
      <c r="E2885" t="s">
        <v>45</v>
      </c>
      <c r="F2885" t="s">
        <v>46</v>
      </c>
      <c r="G2885" t="s">
        <v>49</v>
      </c>
      <c r="H2885" s="2" t="s">
        <v>250</v>
      </c>
      <c r="I2885" s="2"/>
      <c r="J2885"/>
    </row>
    <row r="2886" spans="1:10" hidden="1" x14ac:dyDescent="0.25">
      <c r="A2886" s="57" t="s">
        <v>138</v>
      </c>
      <c r="B2886" t="s">
        <v>128</v>
      </c>
      <c r="C2886">
        <v>2021</v>
      </c>
      <c r="D2886" t="s">
        <v>58</v>
      </c>
      <c r="E2886" t="s">
        <v>45</v>
      </c>
      <c r="F2886" t="s">
        <v>46</v>
      </c>
      <c r="G2886" t="s">
        <v>49</v>
      </c>
      <c r="H2886" s="2" t="s">
        <v>251</v>
      </c>
      <c r="I2886" s="2"/>
      <c r="J2886"/>
    </row>
    <row r="2887" spans="1:10" hidden="1" x14ac:dyDescent="0.25">
      <c r="A2887" s="57" t="s">
        <v>138</v>
      </c>
      <c r="B2887" t="s">
        <v>128</v>
      </c>
      <c r="C2887">
        <v>2021</v>
      </c>
      <c r="D2887" t="s">
        <v>58</v>
      </c>
      <c r="E2887" t="s">
        <v>45</v>
      </c>
      <c r="F2887" t="s">
        <v>46</v>
      </c>
      <c r="G2887" t="s">
        <v>49</v>
      </c>
      <c r="H2887" s="2" t="s">
        <v>252</v>
      </c>
      <c r="I2887" s="2"/>
      <c r="J2887"/>
    </row>
    <row r="2888" spans="1:10" hidden="1" x14ac:dyDescent="0.25">
      <c r="A2888" s="57" t="s">
        <v>138</v>
      </c>
      <c r="B2888" t="s">
        <v>128</v>
      </c>
      <c r="C2888">
        <v>2021</v>
      </c>
      <c r="D2888" t="s">
        <v>58</v>
      </c>
      <c r="E2888" t="s">
        <v>45</v>
      </c>
      <c r="F2888" t="s">
        <v>46</v>
      </c>
      <c r="G2888" t="s">
        <v>49</v>
      </c>
      <c r="H2888" s="2" t="s">
        <v>243</v>
      </c>
      <c r="I2888" s="2"/>
      <c r="J2888" s="3">
        <v>55188</v>
      </c>
    </row>
    <row r="2889" spans="1:10" hidden="1" x14ac:dyDescent="0.25">
      <c r="A2889" s="57" t="s">
        <v>138</v>
      </c>
      <c r="B2889" t="s">
        <v>128</v>
      </c>
      <c r="C2889">
        <v>2021</v>
      </c>
      <c r="D2889" t="s">
        <v>58</v>
      </c>
      <c r="E2889" t="s">
        <v>45</v>
      </c>
      <c r="F2889" t="s">
        <v>304</v>
      </c>
      <c r="G2889" t="s">
        <v>54</v>
      </c>
      <c r="H2889" t="s">
        <v>305</v>
      </c>
      <c r="J2889" s="3">
        <v>1500000</v>
      </c>
    </row>
    <row r="2890" spans="1:10" hidden="1" x14ac:dyDescent="0.25">
      <c r="A2890" s="57" t="s">
        <v>138</v>
      </c>
      <c r="B2890" t="s">
        <v>128</v>
      </c>
      <c r="C2890">
        <v>2021</v>
      </c>
      <c r="D2890" t="s">
        <v>58</v>
      </c>
      <c r="E2890" t="s">
        <v>45</v>
      </c>
      <c r="F2890" t="s">
        <v>304</v>
      </c>
      <c r="G2890" t="s">
        <v>54</v>
      </c>
      <c r="H2890" t="s">
        <v>306</v>
      </c>
      <c r="J2890" s="3">
        <v>106454</v>
      </c>
    </row>
    <row r="2891" spans="1:10" hidden="1" x14ac:dyDescent="0.25">
      <c r="A2891" s="57" t="s">
        <v>138</v>
      </c>
      <c r="B2891" t="s">
        <v>128</v>
      </c>
      <c r="C2891">
        <v>2021</v>
      </c>
      <c r="D2891" t="s">
        <v>58</v>
      </c>
      <c r="E2891" t="s">
        <v>45</v>
      </c>
      <c r="F2891" t="s">
        <v>304</v>
      </c>
      <c r="G2891" t="s">
        <v>54</v>
      </c>
      <c r="H2891" t="s">
        <v>307</v>
      </c>
      <c r="J2891" s="3">
        <v>148560</v>
      </c>
    </row>
    <row r="2892" spans="1:10" hidden="1" x14ac:dyDescent="0.25">
      <c r="A2892" s="57" t="s">
        <v>138</v>
      </c>
      <c r="B2892" t="s">
        <v>128</v>
      </c>
      <c r="C2892">
        <v>2021</v>
      </c>
      <c r="D2892" t="s">
        <v>58</v>
      </c>
      <c r="E2892" t="s">
        <v>45</v>
      </c>
      <c r="F2892" t="s">
        <v>304</v>
      </c>
      <c r="G2892" t="s">
        <v>54</v>
      </c>
      <c r="H2892" t="s">
        <v>308</v>
      </c>
      <c r="J2892" s="3">
        <v>53827</v>
      </c>
    </row>
    <row r="2893" spans="1:10" hidden="1" x14ac:dyDescent="0.25">
      <c r="A2893" s="57" t="s">
        <v>138</v>
      </c>
      <c r="B2893" t="s">
        <v>128</v>
      </c>
      <c r="C2893">
        <v>2021</v>
      </c>
      <c r="D2893" t="s">
        <v>58</v>
      </c>
      <c r="E2893" t="s">
        <v>45</v>
      </c>
      <c r="F2893" t="s">
        <v>304</v>
      </c>
      <c r="G2893" t="s">
        <v>54</v>
      </c>
      <c r="H2893" t="s">
        <v>309</v>
      </c>
      <c r="J2893" s="3">
        <v>148160</v>
      </c>
    </row>
    <row r="2894" spans="1:10" hidden="1" x14ac:dyDescent="0.25">
      <c r="A2894" s="57" t="s">
        <v>138</v>
      </c>
      <c r="B2894" t="s">
        <v>128</v>
      </c>
      <c r="C2894">
        <v>2021</v>
      </c>
      <c r="D2894" t="s">
        <v>58</v>
      </c>
      <c r="E2894" t="s">
        <v>45</v>
      </c>
      <c r="F2894" t="s">
        <v>304</v>
      </c>
      <c r="G2894" t="s">
        <v>54</v>
      </c>
      <c r="H2894" t="s">
        <v>310</v>
      </c>
      <c r="J2894" s="3">
        <v>69845</v>
      </c>
    </row>
    <row r="2895" spans="1:10" hidden="1" x14ac:dyDescent="0.25">
      <c r="A2895" s="57" t="s">
        <v>138</v>
      </c>
      <c r="B2895" t="s">
        <v>128</v>
      </c>
      <c r="C2895">
        <v>2021</v>
      </c>
      <c r="D2895" t="s">
        <v>58</v>
      </c>
      <c r="E2895" t="s">
        <v>45</v>
      </c>
      <c r="F2895" t="s">
        <v>304</v>
      </c>
      <c r="G2895" t="s">
        <v>54</v>
      </c>
      <c r="H2895" s="90" t="s">
        <v>332</v>
      </c>
      <c r="I2895" s="90"/>
      <c r="J2895" s="3">
        <v>176270</v>
      </c>
    </row>
    <row r="2896" spans="1:10" hidden="1" x14ac:dyDescent="0.25">
      <c r="A2896" s="57" t="s">
        <v>138</v>
      </c>
      <c r="B2896" t="s">
        <v>128</v>
      </c>
      <c r="C2896">
        <v>2021</v>
      </c>
      <c r="D2896" t="s">
        <v>58</v>
      </c>
      <c r="E2896" t="s">
        <v>45</v>
      </c>
      <c r="F2896" t="s">
        <v>304</v>
      </c>
      <c r="G2896" t="s">
        <v>54</v>
      </c>
      <c r="H2896" t="s">
        <v>311</v>
      </c>
      <c r="J2896"/>
    </row>
    <row r="2897" spans="1:10" hidden="1" x14ac:dyDescent="0.25">
      <c r="A2897" s="57" t="s">
        <v>138</v>
      </c>
      <c r="B2897" t="s">
        <v>128</v>
      </c>
      <c r="C2897">
        <v>2021</v>
      </c>
      <c r="D2897" t="s">
        <v>58</v>
      </c>
      <c r="E2897" t="s">
        <v>45</v>
      </c>
      <c r="F2897" t="s">
        <v>304</v>
      </c>
      <c r="G2897" t="s">
        <v>54</v>
      </c>
      <c r="H2897" t="s">
        <v>312</v>
      </c>
      <c r="J2897"/>
    </row>
    <row r="2898" spans="1:10" hidden="1" x14ac:dyDescent="0.25">
      <c r="A2898" s="57" t="s">
        <v>138</v>
      </c>
      <c r="B2898" t="s">
        <v>128</v>
      </c>
      <c r="C2898">
        <v>2021</v>
      </c>
      <c r="D2898" t="s">
        <v>58</v>
      </c>
      <c r="E2898" t="s">
        <v>45</v>
      </c>
      <c r="F2898" t="s">
        <v>304</v>
      </c>
      <c r="G2898" t="s">
        <v>54</v>
      </c>
      <c r="H2898" t="s">
        <v>313</v>
      </c>
      <c r="J2898" s="3">
        <v>8750</v>
      </c>
    </row>
    <row r="2899" spans="1:10" hidden="1" x14ac:dyDescent="0.25">
      <c r="A2899" s="57" t="s">
        <v>138</v>
      </c>
      <c r="B2899" t="s">
        <v>128</v>
      </c>
      <c r="C2899">
        <v>2021</v>
      </c>
      <c r="D2899" t="s">
        <v>58</v>
      </c>
      <c r="E2899" t="s">
        <v>45</v>
      </c>
      <c r="F2899" t="s">
        <v>304</v>
      </c>
      <c r="G2899" t="s">
        <v>54</v>
      </c>
      <c r="H2899" t="s">
        <v>314</v>
      </c>
      <c r="J2899" s="3">
        <v>180000</v>
      </c>
    </row>
    <row r="2900" spans="1:10" hidden="1" x14ac:dyDescent="0.25">
      <c r="A2900" s="57" t="s">
        <v>138</v>
      </c>
      <c r="B2900" t="s">
        <v>128</v>
      </c>
      <c r="C2900">
        <v>2021</v>
      </c>
      <c r="D2900" t="s">
        <v>58</v>
      </c>
      <c r="E2900" t="s">
        <v>45</v>
      </c>
      <c r="F2900" t="s">
        <v>304</v>
      </c>
      <c r="G2900" t="s">
        <v>54</v>
      </c>
      <c r="H2900" t="s">
        <v>315</v>
      </c>
      <c r="J2900" s="3">
        <v>67051</v>
      </c>
    </row>
    <row r="2901" spans="1:10" hidden="1" x14ac:dyDescent="0.25">
      <c r="A2901" s="57" t="s">
        <v>138</v>
      </c>
      <c r="B2901" t="s">
        <v>128</v>
      </c>
      <c r="C2901">
        <v>2021</v>
      </c>
      <c r="D2901" t="s">
        <v>58</v>
      </c>
      <c r="E2901" t="s">
        <v>45</v>
      </c>
      <c r="F2901" t="s">
        <v>304</v>
      </c>
      <c r="G2901" t="s">
        <v>54</v>
      </c>
      <c r="H2901" s="2" t="s">
        <v>316</v>
      </c>
      <c r="I2901" s="2"/>
      <c r="J2901"/>
    </row>
    <row r="2902" spans="1:10" hidden="1" x14ac:dyDescent="0.25">
      <c r="A2902" s="57" t="s">
        <v>138</v>
      </c>
      <c r="B2902" t="s">
        <v>128</v>
      </c>
      <c r="C2902">
        <v>2021</v>
      </c>
      <c r="D2902" t="s">
        <v>58</v>
      </c>
      <c r="E2902" t="s">
        <v>45</v>
      </c>
      <c r="F2902" t="s">
        <v>304</v>
      </c>
      <c r="G2902" t="s">
        <v>49</v>
      </c>
      <c r="H2902" s="90" t="s">
        <v>317</v>
      </c>
      <c r="I2902" s="90"/>
      <c r="J2902"/>
    </row>
    <row r="2903" spans="1:10" hidden="1" x14ac:dyDescent="0.25">
      <c r="A2903" s="57" t="s">
        <v>138</v>
      </c>
      <c r="B2903" t="s">
        <v>128</v>
      </c>
      <c r="C2903">
        <v>2021</v>
      </c>
      <c r="D2903" t="s">
        <v>58</v>
      </c>
      <c r="E2903" t="s">
        <v>45</v>
      </c>
      <c r="F2903" t="s">
        <v>50</v>
      </c>
      <c r="G2903" t="s">
        <v>56</v>
      </c>
      <c r="H2903" t="s">
        <v>124</v>
      </c>
      <c r="J2903" s="3">
        <v>62940</v>
      </c>
    </row>
    <row r="2904" spans="1:10" hidden="1" x14ac:dyDescent="0.25">
      <c r="A2904" s="57" t="s">
        <v>138</v>
      </c>
      <c r="B2904" t="s">
        <v>128</v>
      </c>
      <c r="C2904">
        <v>2021</v>
      </c>
      <c r="D2904" t="s">
        <v>58</v>
      </c>
      <c r="E2904" t="s">
        <v>45</v>
      </c>
      <c r="F2904" t="s">
        <v>50</v>
      </c>
      <c r="G2904" t="s">
        <v>56</v>
      </c>
      <c r="H2904" t="s">
        <v>98</v>
      </c>
      <c r="J2904" s="3">
        <v>80426.22</v>
      </c>
    </row>
    <row r="2905" spans="1:10" hidden="1" x14ac:dyDescent="0.25">
      <c r="A2905" s="57" t="s">
        <v>138</v>
      </c>
      <c r="B2905" t="s">
        <v>128</v>
      </c>
      <c r="C2905">
        <v>2021</v>
      </c>
      <c r="D2905" t="s">
        <v>58</v>
      </c>
      <c r="E2905" t="s">
        <v>45</v>
      </c>
      <c r="F2905" t="s">
        <v>50</v>
      </c>
      <c r="G2905" t="s">
        <v>56</v>
      </c>
      <c r="H2905" t="s">
        <v>265</v>
      </c>
      <c r="J2905"/>
    </row>
    <row r="2906" spans="1:10" hidden="1" x14ac:dyDescent="0.25">
      <c r="A2906" s="57" t="s">
        <v>138</v>
      </c>
      <c r="B2906" t="s">
        <v>128</v>
      </c>
      <c r="C2906">
        <v>2021</v>
      </c>
      <c r="D2906" t="s">
        <v>58</v>
      </c>
      <c r="E2906" t="s">
        <v>45</v>
      </c>
      <c r="F2906" t="s">
        <v>50</v>
      </c>
      <c r="G2906" t="s">
        <v>56</v>
      </c>
      <c r="H2906" t="s">
        <v>193</v>
      </c>
      <c r="J2906"/>
    </row>
    <row r="2907" spans="1:10" hidden="1" x14ac:dyDescent="0.25">
      <c r="A2907" s="57" t="s">
        <v>138</v>
      </c>
      <c r="B2907" t="s">
        <v>128</v>
      </c>
      <c r="C2907">
        <v>2021</v>
      </c>
      <c r="D2907" t="s">
        <v>58</v>
      </c>
      <c r="E2907" t="s">
        <v>45</v>
      </c>
      <c r="F2907" t="s">
        <v>50</v>
      </c>
      <c r="G2907" t="s">
        <v>101</v>
      </c>
      <c r="H2907" t="s">
        <v>99</v>
      </c>
      <c r="J2907" s="3">
        <v>92606.97</v>
      </c>
    </row>
    <row r="2908" spans="1:10" hidden="1" x14ac:dyDescent="0.25">
      <c r="A2908" s="57" t="s">
        <v>138</v>
      </c>
      <c r="B2908" t="s">
        <v>128</v>
      </c>
      <c r="C2908">
        <v>2021</v>
      </c>
      <c r="D2908" t="s">
        <v>58</v>
      </c>
      <c r="E2908" t="s">
        <v>45</v>
      </c>
      <c r="F2908" t="s">
        <v>50</v>
      </c>
      <c r="G2908" t="s">
        <v>101</v>
      </c>
      <c r="H2908" s="2" t="s">
        <v>255</v>
      </c>
      <c r="I2908" s="2"/>
      <c r="J2908" s="3">
        <v>6294</v>
      </c>
    </row>
    <row r="2909" spans="1:10" hidden="1" x14ac:dyDescent="0.25">
      <c r="A2909" s="57" t="s">
        <v>138</v>
      </c>
      <c r="B2909" t="s">
        <v>128</v>
      </c>
      <c r="C2909">
        <v>2021</v>
      </c>
      <c r="D2909" t="s">
        <v>58</v>
      </c>
      <c r="E2909" t="s">
        <v>45</v>
      </c>
      <c r="F2909" t="s">
        <v>50</v>
      </c>
      <c r="G2909" t="s">
        <v>101</v>
      </c>
      <c r="H2909" s="2" t="s">
        <v>254</v>
      </c>
      <c r="I2909" s="2"/>
      <c r="J2909"/>
    </row>
    <row r="2910" spans="1:10" hidden="1" x14ac:dyDescent="0.25">
      <c r="A2910" s="57" t="s">
        <v>138</v>
      </c>
      <c r="B2910" t="s">
        <v>128</v>
      </c>
      <c r="C2910">
        <v>2021</v>
      </c>
      <c r="D2910" t="s">
        <v>58</v>
      </c>
      <c r="E2910" t="s">
        <v>45</v>
      </c>
      <c r="F2910" t="s">
        <v>50</v>
      </c>
      <c r="G2910" t="s">
        <v>101</v>
      </c>
      <c r="H2910" s="2" t="s">
        <v>236</v>
      </c>
      <c r="I2910" s="2"/>
      <c r="J2910"/>
    </row>
    <row r="2911" spans="1:10" hidden="1" x14ac:dyDescent="0.25">
      <c r="A2911" s="57" t="s">
        <v>138</v>
      </c>
      <c r="B2911" t="s">
        <v>128</v>
      </c>
      <c r="C2911">
        <v>2021</v>
      </c>
      <c r="D2911" t="s">
        <v>58</v>
      </c>
      <c r="E2911" t="s">
        <v>45</v>
      </c>
      <c r="F2911" t="s">
        <v>50</v>
      </c>
      <c r="G2911" t="s">
        <v>101</v>
      </c>
      <c r="H2911" t="s">
        <v>30</v>
      </c>
      <c r="J2911" s="3">
        <v>463652.6</v>
      </c>
    </row>
    <row r="2912" spans="1:10" hidden="1" x14ac:dyDescent="0.25">
      <c r="A2912" s="57" t="s">
        <v>138</v>
      </c>
      <c r="B2912" t="s">
        <v>128</v>
      </c>
      <c r="C2912">
        <v>2021</v>
      </c>
      <c r="D2912" t="s">
        <v>58</v>
      </c>
      <c r="E2912" t="s">
        <v>45</v>
      </c>
      <c r="F2912" t="s">
        <v>287</v>
      </c>
      <c r="G2912" t="s">
        <v>287</v>
      </c>
      <c r="H2912" s="82" t="s">
        <v>288</v>
      </c>
      <c r="I2912" s="82"/>
      <c r="J2912"/>
    </row>
    <row r="2913" spans="1:10" hidden="1" x14ac:dyDescent="0.25">
      <c r="A2913" s="57" t="s">
        <v>138</v>
      </c>
      <c r="B2913" t="s">
        <v>128</v>
      </c>
      <c r="C2913">
        <v>2021</v>
      </c>
      <c r="D2913" t="s">
        <v>58</v>
      </c>
      <c r="E2913" t="s">
        <v>112</v>
      </c>
      <c r="F2913" t="s">
        <v>117</v>
      </c>
      <c r="G2913" t="s">
        <v>53</v>
      </c>
      <c r="H2913" s="2" t="s">
        <v>256</v>
      </c>
      <c r="I2913" s="2"/>
      <c r="J2913"/>
    </row>
    <row r="2914" spans="1:10" hidden="1" x14ac:dyDescent="0.25">
      <c r="A2914" s="57" t="s">
        <v>138</v>
      </c>
      <c r="B2914" t="s">
        <v>128</v>
      </c>
      <c r="C2914">
        <v>2021</v>
      </c>
      <c r="D2914" t="s">
        <v>58</v>
      </c>
      <c r="E2914" t="s">
        <v>112</v>
      </c>
      <c r="F2914" t="s">
        <v>117</v>
      </c>
      <c r="G2914" t="s">
        <v>53</v>
      </c>
      <c r="H2914" s="2" t="s">
        <v>257</v>
      </c>
      <c r="I2914" s="2"/>
      <c r="J2914" s="3">
        <v>1243118</v>
      </c>
    </row>
    <row r="2915" spans="1:10" hidden="1" x14ac:dyDescent="0.25">
      <c r="A2915" s="57" t="s">
        <v>138</v>
      </c>
      <c r="B2915" t="s">
        <v>128</v>
      </c>
      <c r="C2915">
        <v>2021</v>
      </c>
      <c r="D2915" t="s">
        <v>58</v>
      </c>
      <c r="E2915" t="s">
        <v>112</v>
      </c>
      <c r="F2915" t="s">
        <v>117</v>
      </c>
      <c r="G2915" t="s">
        <v>53</v>
      </c>
      <c r="H2915" s="2" t="s">
        <v>258</v>
      </c>
      <c r="I2915" s="2"/>
      <c r="J2915"/>
    </row>
    <row r="2916" spans="1:10" hidden="1" x14ac:dyDescent="0.25">
      <c r="A2916" s="57" t="s">
        <v>138</v>
      </c>
      <c r="B2916" t="s">
        <v>128</v>
      </c>
      <c r="C2916">
        <v>2021</v>
      </c>
      <c r="D2916" t="s">
        <v>58</v>
      </c>
      <c r="E2916" t="s">
        <v>112</v>
      </c>
      <c r="F2916" t="s">
        <v>117</v>
      </c>
      <c r="G2916" t="s">
        <v>53</v>
      </c>
      <c r="H2916" s="2" t="s">
        <v>259</v>
      </c>
      <c r="I2916" s="2"/>
      <c r="J2916" s="3">
        <v>7351944</v>
      </c>
    </row>
    <row r="2917" spans="1:10" hidden="1" x14ac:dyDescent="0.25">
      <c r="A2917" s="57" t="s">
        <v>138</v>
      </c>
      <c r="B2917" t="s">
        <v>128</v>
      </c>
      <c r="C2917">
        <v>2021</v>
      </c>
      <c r="D2917" t="s">
        <v>58</v>
      </c>
      <c r="E2917" t="s">
        <v>112</v>
      </c>
      <c r="F2917" t="s">
        <v>117</v>
      </c>
      <c r="G2917" t="s">
        <v>318</v>
      </c>
      <c r="H2917" t="s">
        <v>180</v>
      </c>
      <c r="J2917" s="3">
        <v>2074046</v>
      </c>
    </row>
    <row r="2918" spans="1:10" hidden="1" x14ac:dyDescent="0.25">
      <c r="A2918" s="57" t="s">
        <v>138</v>
      </c>
      <c r="B2918" t="s">
        <v>128</v>
      </c>
      <c r="C2918">
        <v>2021</v>
      </c>
      <c r="D2918" t="s">
        <v>58</v>
      </c>
      <c r="E2918" t="s">
        <v>112</v>
      </c>
      <c r="F2918" t="s">
        <v>117</v>
      </c>
      <c r="G2918" t="s">
        <v>318</v>
      </c>
      <c r="H2918" s="2" t="s">
        <v>279</v>
      </c>
      <c r="I2918" s="2"/>
      <c r="J2918" s="3">
        <v>45000</v>
      </c>
    </row>
    <row r="2919" spans="1:10" hidden="1" x14ac:dyDescent="0.25">
      <c r="A2919" s="57" t="s">
        <v>138</v>
      </c>
      <c r="B2919" t="s">
        <v>128</v>
      </c>
      <c r="C2919">
        <v>2021</v>
      </c>
      <c r="D2919" t="s">
        <v>58</v>
      </c>
      <c r="E2919" t="s">
        <v>112</v>
      </c>
      <c r="F2919" t="s">
        <v>117</v>
      </c>
      <c r="G2919" t="s">
        <v>319</v>
      </c>
      <c r="H2919" t="s">
        <v>181</v>
      </c>
      <c r="J2919"/>
    </row>
    <row r="2920" spans="1:10" hidden="1" x14ac:dyDescent="0.25">
      <c r="A2920" s="57" t="s">
        <v>138</v>
      </c>
      <c r="B2920" t="s">
        <v>128</v>
      </c>
      <c r="C2920">
        <v>2021</v>
      </c>
      <c r="D2920" t="s">
        <v>58</v>
      </c>
      <c r="E2920" t="s">
        <v>112</v>
      </c>
      <c r="F2920" t="s">
        <v>117</v>
      </c>
      <c r="G2920" t="s">
        <v>319</v>
      </c>
      <c r="H2920" s="90" t="s">
        <v>320</v>
      </c>
      <c r="I2920" s="90"/>
      <c r="J2920"/>
    </row>
    <row r="2921" spans="1:10" hidden="1" x14ac:dyDescent="0.25">
      <c r="A2921" s="57" t="s">
        <v>44</v>
      </c>
      <c r="B2921" t="s">
        <v>128</v>
      </c>
      <c r="C2921">
        <v>2021</v>
      </c>
      <c r="D2921" t="s">
        <v>58</v>
      </c>
      <c r="E2921" t="s">
        <v>52</v>
      </c>
      <c r="F2921" t="s">
        <v>142</v>
      </c>
      <c r="G2921" t="s">
        <v>301</v>
      </c>
      <c r="H2921" t="s">
        <v>210</v>
      </c>
      <c r="J2921" s="3">
        <v>28389980.670000002</v>
      </c>
    </row>
    <row r="2922" spans="1:10" hidden="1" x14ac:dyDescent="0.25">
      <c r="A2922" s="57" t="s">
        <v>44</v>
      </c>
      <c r="B2922" t="s">
        <v>128</v>
      </c>
      <c r="C2922">
        <v>2021</v>
      </c>
      <c r="D2922" t="s">
        <v>58</v>
      </c>
      <c r="E2922" t="s">
        <v>52</v>
      </c>
      <c r="F2922" t="s">
        <v>152</v>
      </c>
      <c r="G2922" t="s">
        <v>149</v>
      </c>
      <c r="H2922" t="s">
        <v>211</v>
      </c>
      <c r="J2922" s="3">
        <v>532.61</v>
      </c>
    </row>
    <row r="2923" spans="1:10" hidden="1" x14ac:dyDescent="0.25">
      <c r="A2923" s="57" t="s">
        <v>44</v>
      </c>
      <c r="B2923" t="s">
        <v>128</v>
      </c>
      <c r="C2923">
        <v>2021</v>
      </c>
      <c r="D2923" t="s">
        <v>58</v>
      </c>
      <c r="E2923" t="s">
        <v>52</v>
      </c>
      <c r="F2923" t="s">
        <v>152</v>
      </c>
      <c r="G2923" t="s">
        <v>213</v>
      </c>
      <c r="H2923" t="s">
        <v>214</v>
      </c>
      <c r="J2923"/>
    </row>
    <row r="2924" spans="1:10" hidden="1" x14ac:dyDescent="0.25">
      <c r="A2924" s="57" t="s">
        <v>44</v>
      </c>
      <c r="B2924" t="s">
        <v>128</v>
      </c>
      <c r="C2924">
        <v>2021</v>
      </c>
      <c r="D2924" t="s">
        <v>58</v>
      </c>
      <c r="E2924" t="s">
        <v>52</v>
      </c>
      <c r="F2924" t="s">
        <v>152</v>
      </c>
      <c r="G2924" t="s">
        <v>217</v>
      </c>
      <c r="H2924" t="s">
        <v>218</v>
      </c>
      <c r="J2924" s="3">
        <v>51600</v>
      </c>
    </row>
    <row r="2925" spans="1:10" hidden="1" x14ac:dyDescent="0.25">
      <c r="A2925" s="57" t="s">
        <v>44</v>
      </c>
      <c r="B2925" t="s">
        <v>128</v>
      </c>
      <c r="C2925">
        <v>2021</v>
      </c>
      <c r="D2925" t="s">
        <v>58</v>
      </c>
      <c r="E2925" t="s">
        <v>52</v>
      </c>
      <c r="F2925" t="s">
        <v>142</v>
      </c>
      <c r="G2925" t="s">
        <v>300</v>
      </c>
      <c r="H2925" t="s">
        <v>224</v>
      </c>
      <c r="J2925" s="3">
        <v>-707563.03</v>
      </c>
    </row>
    <row r="2926" spans="1:10" hidden="1" x14ac:dyDescent="0.25">
      <c r="A2926" s="57" t="s">
        <v>44</v>
      </c>
      <c r="B2926" t="s">
        <v>128</v>
      </c>
      <c r="C2926">
        <v>2021</v>
      </c>
      <c r="D2926" t="s">
        <v>58</v>
      </c>
      <c r="E2926" t="s">
        <v>52</v>
      </c>
      <c r="F2926" t="s">
        <v>142</v>
      </c>
      <c r="G2926" t="s">
        <v>300</v>
      </c>
      <c r="H2926" t="s">
        <v>303</v>
      </c>
      <c r="J2926"/>
    </row>
    <row r="2927" spans="1:10" hidden="1" x14ac:dyDescent="0.25">
      <c r="A2927" s="57" t="s">
        <v>44</v>
      </c>
      <c r="B2927" t="s">
        <v>128</v>
      </c>
      <c r="C2927">
        <v>2021</v>
      </c>
      <c r="D2927" t="s">
        <v>58</v>
      </c>
      <c r="E2927" t="s">
        <v>52</v>
      </c>
      <c r="F2927" t="s">
        <v>142</v>
      </c>
      <c r="H2927" t="s">
        <v>269</v>
      </c>
      <c r="J2927" s="3">
        <v>-100383.98</v>
      </c>
    </row>
    <row r="2928" spans="1:10" hidden="1" x14ac:dyDescent="0.25">
      <c r="A2928" s="57" t="s">
        <v>44</v>
      </c>
      <c r="B2928" t="s">
        <v>128</v>
      </c>
      <c r="C2928">
        <v>2021</v>
      </c>
      <c r="D2928" t="s">
        <v>58</v>
      </c>
      <c r="E2928" t="s">
        <v>52</v>
      </c>
      <c r="F2928" t="s">
        <v>142</v>
      </c>
      <c r="G2928" t="s">
        <v>270</v>
      </c>
      <c r="H2928" t="s">
        <v>271</v>
      </c>
      <c r="J2928" s="3">
        <v>215000</v>
      </c>
    </row>
    <row r="2929" spans="1:10" hidden="1" x14ac:dyDescent="0.25">
      <c r="A2929" s="57" t="s">
        <v>44</v>
      </c>
      <c r="B2929" t="s">
        <v>128</v>
      </c>
      <c r="C2929">
        <v>2021</v>
      </c>
      <c r="D2929" t="s">
        <v>58</v>
      </c>
      <c r="E2929" t="s">
        <v>45</v>
      </c>
      <c r="F2929" t="s">
        <v>46</v>
      </c>
      <c r="G2929" t="s">
        <v>54</v>
      </c>
      <c r="H2929" t="s">
        <v>11</v>
      </c>
      <c r="J2929" s="3">
        <v>3600000</v>
      </c>
    </row>
    <row r="2930" spans="1:10" hidden="1" x14ac:dyDescent="0.25">
      <c r="A2930" s="57" t="s">
        <v>44</v>
      </c>
      <c r="B2930" t="s">
        <v>128</v>
      </c>
      <c r="C2930">
        <v>2021</v>
      </c>
      <c r="D2930" t="s">
        <v>58</v>
      </c>
      <c r="E2930" t="s">
        <v>45</v>
      </c>
      <c r="F2930" t="s">
        <v>46</v>
      </c>
      <c r="G2930" t="s">
        <v>54</v>
      </c>
      <c r="H2930" t="s">
        <v>12</v>
      </c>
      <c r="J2930"/>
    </row>
    <row r="2931" spans="1:10" hidden="1" x14ac:dyDescent="0.25">
      <c r="A2931" s="57" t="s">
        <v>44</v>
      </c>
      <c r="B2931" t="s">
        <v>128</v>
      </c>
      <c r="C2931">
        <v>2021</v>
      </c>
      <c r="D2931" t="s">
        <v>58</v>
      </c>
      <c r="E2931" t="s">
        <v>45</v>
      </c>
      <c r="F2931" t="s">
        <v>46</v>
      </c>
      <c r="G2931" t="s">
        <v>54</v>
      </c>
      <c r="H2931" t="s">
        <v>13</v>
      </c>
      <c r="J2931" s="3">
        <v>300000</v>
      </c>
    </row>
    <row r="2932" spans="1:10" hidden="1" x14ac:dyDescent="0.25">
      <c r="A2932" s="57" t="s">
        <v>44</v>
      </c>
      <c r="B2932" t="s">
        <v>128</v>
      </c>
      <c r="C2932">
        <v>2021</v>
      </c>
      <c r="D2932" t="s">
        <v>58</v>
      </c>
      <c r="E2932" t="s">
        <v>45</v>
      </c>
      <c r="F2932" t="s">
        <v>46</v>
      </c>
      <c r="G2932" t="s">
        <v>54</v>
      </c>
      <c r="H2932" t="s">
        <v>14</v>
      </c>
      <c r="J2932"/>
    </row>
    <row r="2933" spans="1:10" hidden="1" x14ac:dyDescent="0.25">
      <c r="A2933" s="57" t="s">
        <v>44</v>
      </c>
      <c r="B2933" t="s">
        <v>128</v>
      </c>
      <c r="C2933">
        <v>2021</v>
      </c>
      <c r="D2933" t="s">
        <v>58</v>
      </c>
      <c r="E2933" t="s">
        <v>45</v>
      </c>
      <c r="F2933" t="s">
        <v>46</v>
      </c>
      <c r="G2933" t="s">
        <v>54</v>
      </c>
      <c r="H2933" t="s">
        <v>15</v>
      </c>
      <c r="J2933" s="3">
        <v>300000</v>
      </c>
    </row>
    <row r="2934" spans="1:10" hidden="1" x14ac:dyDescent="0.25">
      <c r="A2934" s="57" t="s">
        <v>44</v>
      </c>
      <c r="B2934" t="s">
        <v>128</v>
      </c>
      <c r="C2934">
        <v>2021</v>
      </c>
      <c r="D2934" t="s">
        <v>58</v>
      </c>
      <c r="E2934" t="s">
        <v>45</v>
      </c>
      <c r="F2934" t="s">
        <v>46</v>
      </c>
      <c r="G2934" t="s">
        <v>54</v>
      </c>
      <c r="H2934" t="s">
        <v>16</v>
      </c>
      <c r="J2934" s="3">
        <v>150000</v>
      </c>
    </row>
    <row r="2935" spans="1:10" hidden="1" x14ac:dyDescent="0.25">
      <c r="A2935" s="57" t="s">
        <v>44</v>
      </c>
      <c r="B2935" t="s">
        <v>128</v>
      </c>
      <c r="C2935">
        <v>2021</v>
      </c>
      <c r="D2935" t="s">
        <v>58</v>
      </c>
      <c r="E2935" t="s">
        <v>45</v>
      </c>
      <c r="F2935" t="s">
        <v>46</v>
      </c>
      <c r="G2935" t="s">
        <v>54</v>
      </c>
      <c r="H2935" t="s">
        <v>17</v>
      </c>
      <c r="J2935" s="3">
        <v>2400000</v>
      </c>
    </row>
    <row r="2936" spans="1:10" hidden="1" x14ac:dyDescent="0.25">
      <c r="A2936" s="57" t="s">
        <v>44</v>
      </c>
      <c r="B2936" t="s">
        <v>128</v>
      </c>
      <c r="C2936">
        <v>2021</v>
      </c>
      <c r="D2936" t="s">
        <v>58</v>
      </c>
      <c r="E2936" t="s">
        <v>45</v>
      </c>
      <c r="F2936" t="s">
        <v>46</v>
      </c>
      <c r="G2936" t="s">
        <v>54</v>
      </c>
      <c r="H2936" s="90" t="s">
        <v>331</v>
      </c>
      <c r="I2936" s="90"/>
      <c r="J2936"/>
    </row>
    <row r="2937" spans="1:10" hidden="1" x14ac:dyDescent="0.25">
      <c r="A2937" s="57" t="s">
        <v>44</v>
      </c>
      <c r="B2937" t="s">
        <v>128</v>
      </c>
      <c r="C2937">
        <v>2021</v>
      </c>
      <c r="D2937" t="s">
        <v>58</v>
      </c>
      <c r="E2937" t="s">
        <v>45</v>
      </c>
      <c r="F2937" t="s">
        <v>46</v>
      </c>
      <c r="G2937" t="s">
        <v>54</v>
      </c>
      <c r="H2937" t="s">
        <v>195</v>
      </c>
      <c r="J2937"/>
    </row>
    <row r="2938" spans="1:10" hidden="1" x14ac:dyDescent="0.25">
      <c r="A2938" s="57" t="s">
        <v>44</v>
      </c>
      <c r="B2938" t="s">
        <v>128</v>
      </c>
      <c r="C2938">
        <v>2021</v>
      </c>
      <c r="D2938" t="s">
        <v>58</v>
      </c>
      <c r="E2938" t="s">
        <v>45</v>
      </c>
      <c r="F2938" t="s">
        <v>46</v>
      </c>
      <c r="G2938" t="s">
        <v>54</v>
      </c>
      <c r="H2938" t="s">
        <v>18</v>
      </c>
      <c r="J2938" s="3">
        <v>18792</v>
      </c>
    </row>
    <row r="2939" spans="1:10" hidden="1" x14ac:dyDescent="0.25">
      <c r="A2939" s="57" t="s">
        <v>44</v>
      </c>
      <c r="B2939" t="s">
        <v>128</v>
      </c>
      <c r="C2939">
        <v>2021</v>
      </c>
      <c r="D2939" t="s">
        <v>58</v>
      </c>
      <c r="E2939" t="s">
        <v>45</v>
      </c>
      <c r="F2939" t="s">
        <v>46</v>
      </c>
      <c r="G2939" t="s">
        <v>54</v>
      </c>
      <c r="H2939" t="s">
        <v>19</v>
      </c>
      <c r="J2939" s="3">
        <v>453405</v>
      </c>
    </row>
    <row r="2940" spans="1:10" hidden="1" x14ac:dyDescent="0.25">
      <c r="A2940" s="57" t="s">
        <v>44</v>
      </c>
      <c r="B2940" t="s">
        <v>128</v>
      </c>
      <c r="C2940">
        <v>2021</v>
      </c>
      <c r="D2940" t="s">
        <v>58</v>
      </c>
      <c r="E2940" t="s">
        <v>45</v>
      </c>
      <c r="F2940" t="s">
        <v>46</v>
      </c>
      <c r="G2940" t="s">
        <v>54</v>
      </c>
      <c r="H2940" t="s">
        <v>20</v>
      </c>
      <c r="J2940" s="3">
        <v>144000</v>
      </c>
    </row>
    <row r="2941" spans="1:10" hidden="1" x14ac:dyDescent="0.25">
      <c r="A2941" s="57" t="s">
        <v>44</v>
      </c>
      <c r="B2941" t="s">
        <v>128</v>
      </c>
      <c r="C2941">
        <v>2021</v>
      </c>
      <c r="D2941" t="s">
        <v>58</v>
      </c>
      <c r="E2941" t="s">
        <v>45</v>
      </c>
      <c r="F2941" t="s">
        <v>46</v>
      </c>
      <c r="G2941" t="s">
        <v>54</v>
      </c>
      <c r="H2941" s="2" t="s">
        <v>294</v>
      </c>
      <c r="I2941" s="2"/>
      <c r="J2941"/>
    </row>
    <row r="2942" spans="1:10" hidden="1" x14ac:dyDescent="0.25">
      <c r="A2942" s="57" t="s">
        <v>44</v>
      </c>
      <c r="B2942" t="s">
        <v>128</v>
      </c>
      <c r="C2942">
        <v>2021</v>
      </c>
      <c r="D2942" t="s">
        <v>58</v>
      </c>
      <c r="E2942" t="s">
        <v>45</v>
      </c>
      <c r="F2942" t="s">
        <v>46</v>
      </c>
      <c r="G2942" t="s">
        <v>118</v>
      </c>
      <c r="H2942" s="2" t="s">
        <v>295</v>
      </c>
      <c r="I2942" s="2"/>
      <c r="J2942" s="3">
        <v>908526</v>
      </c>
    </row>
    <row r="2943" spans="1:10" hidden="1" x14ac:dyDescent="0.25">
      <c r="A2943" s="57" t="s">
        <v>44</v>
      </c>
      <c r="B2943" t="s">
        <v>128</v>
      </c>
      <c r="C2943">
        <v>2021</v>
      </c>
      <c r="D2943" t="s">
        <v>58</v>
      </c>
      <c r="E2943" t="s">
        <v>45</v>
      </c>
      <c r="F2943" t="s">
        <v>46</v>
      </c>
      <c r="G2943" t="s">
        <v>118</v>
      </c>
      <c r="H2943" t="s">
        <v>119</v>
      </c>
      <c r="J2943"/>
    </row>
    <row r="2944" spans="1:10" hidden="1" x14ac:dyDescent="0.25">
      <c r="A2944" s="57" t="s">
        <v>44</v>
      </c>
      <c r="B2944" t="s">
        <v>128</v>
      </c>
      <c r="C2944">
        <v>2021</v>
      </c>
      <c r="D2944" t="s">
        <v>58</v>
      </c>
      <c r="E2944" t="s">
        <v>45</v>
      </c>
      <c r="F2944" t="s">
        <v>46</v>
      </c>
      <c r="G2944" t="s">
        <v>118</v>
      </c>
      <c r="H2944" t="s">
        <v>283</v>
      </c>
      <c r="J2944"/>
    </row>
    <row r="2945" spans="1:10" hidden="1" x14ac:dyDescent="0.25">
      <c r="A2945" s="57" t="s">
        <v>44</v>
      </c>
      <c r="B2945" t="s">
        <v>128</v>
      </c>
      <c r="C2945">
        <v>2021</v>
      </c>
      <c r="D2945" t="s">
        <v>58</v>
      </c>
      <c r="E2945" t="s">
        <v>45</v>
      </c>
      <c r="F2945" t="s">
        <v>46</v>
      </c>
      <c r="G2945" t="s">
        <v>109</v>
      </c>
      <c r="H2945" t="s">
        <v>219</v>
      </c>
      <c r="J2945"/>
    </row>
    <row r="2946" spans="1:10" hidden="1" x14ac:dyDescent="0.25">
      <c r="A2946" s="57" t="s">
        <v>44</v>
      </c>
      <c r="B2946" t="s">
        <v>128</v>
      </c>
      <c r="C2946">
        <v>2021</v>
      </c>
      <c r="D2946" t="s">
        <v>58</v>
      </c>
      <c r="E2946" t="s">
        <v>45</v>
      </c>
      <c r="F2946" t="s">
        <v>46</v>
      </c>
      <c r="G2946" t="s">
        <v>109</v>
      </c>
      <c r="H2946" s="2" t="s">
        <v>267</v>
      </c>
      <c r="I2946" s="2"/>
      <c r="J2946"/>
    </row>
    <row r="2947" spans="1:10" hidden="1" x14ac:dyDescent="0.25">
      <c r="A2947" s="57" t="s">
        <v>44</v>
      </c>
      <c r="B2947" t="s">
        <v>128</v>
      </c>
      <c r="C2947">
        <v>2021</v>
      </c>
      <c r="D2947" t="s">
        <v>58</v>
      </c>
      <c r="E2947" t="s">
        <v>45</v>
      </c>
      <c r="F2947" t="s">
        <v>46</v>
      </c>
      <c r="G2947" t="s">
        <v>109</v>
      </c>
      <c r="H2947" t="s">
        <v>220</v>
      </c>
      <c r="J2947"/>
    </row>
    <row r="2948" spans="1:10" hidden="1" x14ac:dyDescent="0.25">
      <c r="A2948" s="57" t="s">
        <v>44</v>
      </c>
      <c r="B2948" t="s">
        <v>128</v>
      </c>
      <c r="C2948">
        <v>2021</v>
      </c>
      <c r="D2948" t="s">
        <v>58</v>
      </c>
      <c r="E2948" t="s">
        <v>45</v>
      </c>
      <c r="F2948" t="s">
        <v>46</v>
      </c>
      <c r="G2948" t="s">
        <v>109</v>
      </c>
      <c r="H2948" t="s">
        <v>260</v>
      </c>
      <c r="J2948"/>
    </row>
    <row r="2949" spans="1:10" hidden="1" x14ac:dyDescent="0.25">
      <c r="A2949" s="57" t="s">
        <v>44</v>
      </c>
      <c r="B2949" t="s">
        <v>128</v>
      </c>
      <c r="C2949">
        <v>2021</v>
      </c>
      <c r="D2949" t="s">
        <v>58</v>
      </c>
      <c r="E2949" t="s">
        <v>45</v>
      </c>
      <c r="F2949" t="s">
        <v>46</v>
      </c>
      <c r="G2949" t="s">
        <v>55</v>
      </c>
      <c r="H2949" t="s">
        <v>22</v>
      </c>
      <c r="J2949" s="3">
        <v>800000</v>
      </c>
    </row>
    <row r="2950" spans="1:10" hidden="1" x14ac:dyDescent="0.25">
      <c r="A2950" s="57" t="s">
        <v>44</v>
      </c>
      <c r="B2950" t="s">
        <v>128</v>
      </c>
      <c r="C2950">
        <v>2021</v>
      </c>
      <c r="D2950" t="s">
        <v>58</v>
      </c>
      <c r="E2950" t="s">
        <v>45</v>
      </c>
      <c r="F2950" t="s">
        <v>46</v>
      </c>
      <c r="G2950" t="s">
        <v>47</v>
      </c>
      <c r="H2950" t="s">
        <v>238</v>
      </c>
      <c r="J2950"/>
    </row>
    <row r="2951" spans="1:10" hidden="1" x14ac:dyDescent="0.25">
      <c r="A2951" s="57" t="s">
        <v>44</v>
      </c>
      <c r="B2951" t="s">
        <v>128</v>
      </c>
      <c r="C2951">
        <v>2021</v>
      </c>
      <c r="D2951" t="s">
        <v>58</v>
      </c>
      <c r="E2951" t="s">
        <v>45</v>
      </c>
      <c r="F2951" t="s">
        <v>46</v>
      </c>
      <c r="G2951" t="s">
        <v>47</v>
      </c>
      <c r="H2951" t="s">
        <v>239</v>
      </c>
      <c r="J2951" s="3">
        <v>2210677</v>
      </c>
    </row>
    <row r="2952" spans="1:10" hidden="1" x14ac:dyDescent="0.25">
      <c r="A2952" s="57" t="s">
        <v>44</v>
      </c>
      <c r="B2952" t="s">
        <v>128</v>
      </c>
      <c r="C2952">
        <v>2021</v>
      </c>
      <c r="D2952" t="s">
        <v>58</v>
      </c>
      <c r="E2952" t="s">
        <v>45</v>
      </c>
      <c r="F2952" t="s">
        <v>46</v>
      </c>
      <c r="G2952" t="s">
        <v>47</v>
      </c>
      <c r="H2952" t="s">
        <v>243</v>
      </c>
      <c r="J2952"/>
    </row>
    <row r="2953" spans="1:10" hidden="1" x14ac:dyDescent="0.25">
      <c r="A2953" s="57" t="s">
        <v>44</v>
      </c>
      <c r="B2953" t="s">
        <v>128</v>
      </c>
      <c r="C2953">
        <v>2021</v>
      </c>
      <c r="D2953" t="s">
        <v>58</v>
      </c>
      <c r="E2953" t="s">
        <v>45</v>
      </c>
      <c r="F2953" t="s">
        <v>46</v>
      </c>
      <c r="G2953" t="s">
        <v>47</v>
      </c>
      <c r="H2953" s="2" t="s">
        <v>276</v>
      </c>
      <c r="I2953" s="2"/>
      <c r="J2953"/>
    </row>
    <row r="2954" spans="1:10" hidden="1" x14ac:dyDescent="0.25">
      <c r="A2954" s="57" t="s">
        <v>44</v>
      </c>
      <c r="B2954" t="s">
        <v>128</v>
      </c>
      <c r="C2954">
        <v>2021</v>
      </c>
      <c r="D2954" t="s">
        <v>58</v>
      </c>
      <c r="E2954" t="s">
        <v>45</v>
      </c>
      <c r="F2954" t="s">
        <v>46</v>
      </c>
      <c r="G2954" t="s">
        <v>47</v>
      </c>
      <c r="H2954" s="2" t="s">
        <v>296</v>
      </c>
      <c r="I2954" s="2"/>
      <c r="J2954"/>
    </row>
    <row r="2955" spans="1:10" hidden="1" x14ac:dyDescent="0.25">
      <c r="A2955" s="57" t="s">
        <v>44</v>
      </c>
      <c r="B2955" t="s">
        <v>128</v>
      </c>
      <c r="C2955">
        <v>2021</v>
      </c>
      <c r="D2955" t="s">
        <v>58</v>
      </c>
      <c r="E2955" t="s">
        <v>45</v>
      </c>
      <c r="F2955" t="s">
        <v>46</v>
      </c>
      <c r="G2955" t="s">
        <v>47</v>
      </c>
      <c r="H2955" s="2" t="s">
        <v>277</v>
      </c>
      <c r="I2955" s="2"/>
      <c r="J2955"/>
    </row>
    <row r="2956" spans="1:10" hidden="1" x14ac:dyDescent="0.25">
      <c r="A2956" s="57" t="s">
        <v>44</v>
      </c>
      <c r="B2956" t="s">
        <v>128</v>
      </c>
      <c r="C2956">
        <v>2021</v>
      </c>
      <c r="D2956" t="s">
        <v>58</v>
      </c>
      <c r="E2956" t="s">
        <v>45</v>
      </c>
      <c r="F2956" t="s">
        <v>46</v>
      </c>
      <c r="G2956" t="s">
        <v>47</v>
      </c>
      <c r="H2956" s="2" t="s">
        <v>278</v>
      </c>
      <c r="I2956" s="2"/>
      <c r="J2956"/>
    </row>
    <row r="2957" spans="1:10" hidden="1" x14ac:dyDescent="0.25">
      <c r="A2957" s="57" t="s">
        <v>44</v>
      </c>
      <c r="B2957" t="s">
        <v>128</v>
      </c>
      <c r="C2957">
        <v>2021</v>
      </c>
      <c r="D2957" t="s">
        <v>58</v>
      </c>
      <c r="E2957" t="s">
        <v>45</v>
      </c>
      <c r="F2957" t="s">
        <v>46</v>
      </c>
      <c r="G2957" t="s">
        <v>47</v>
      </c>
      <c r="H2957" s="2" t="s">
        <v>298</v>
      </c>
      <c r="I2957" s="2"/>
      <c r="J2957" s="3">
        <v>300000</v>
      </c>
    </row>
    <row r="2958" spans="1:10" hidden="1" x14ac:dyDescent="0.25">
      <c r="A2958" s="57" t="s">
        <v>44</v>
      </c>
      <c r="B2958" t="s">
        <v>128</v>
      </c>
      <c r="C2958">
        <v>2021</v>
      </c>
      <c r="D2958" t="s">
        <v>58</v>
      </c>
      <c r="E2958" t="s">
        <v>45</v>
      </c>
      <c r="F2958" t="s">
        <v>46</v>
      </c>
      <c r="G2958" t="s">
        <v>182</v>
      </c>
      <c r="H2958" t="s">
        <v>240</v>
      </c>
      <c r="J2958"/>
    </row>
    <row r="2959" spans="1:10" hidden="1" x14ac:dyDescent="0.25">
      <c r="A2959" s="57" t="s">
        <v>44</v>
      </c>
      <c r="B2959" t="s">
        <v>128</v>
      </c>
      <c r="C2959">
        <v>2021</v>
      </c>
      <c r="D2959" t="s">
        <v>58</v>
      </c>
      <c r="E2959" t="s">
        <v>45</v>
      </c>
      <c r="F2959" t="s">
        <v>46</v>
      </c>
      <c r="G2959" t="s">
        <v>182</v>
      </c>
      <c r="H2959" t="s">
        <v>241</v>
      </c>
      <c r="J2959"/>
    </row>
    <row r="2960" spans="1:10" hidden="1" x14ac:dyDescent="0.25">
      <c r="A2960" s="57" t="s">
        <v>44</v>
      </c>
      <c r="B2960" t="s">
        <v>128</v>
      </c>
      <c r="C2960">
        <v>2021</v>
      </c>
      <c r="D2960" t="s">
        <v>58</v>
      </c>
      <c r="E2960" t="s">
        <v>45</v>
      </c>
      <c r="F2960" t="s">
        <v>46</v>
      </c>
      <c r="G2960" t="s">
        <v>182</v>
      </c>
      <c r="H2960" t="s">
        <v>242</v>
      </c>
      <c r="J2960"/>
    </row>
    <row r="2961" spans="1:10" hidden="1" x14ac:dyDescent="0.25">
      <c r="A2961" s="57" t="s">
        <v>44</v>
      </c>
      <c r="B2961" t="s">
        <v>128</v>
      </c>
      <c r="C2961">
        <v>2021</v>
      </c>
      <c r="D2961" t="s">
        <v>58</v>
      </c>
      <c r="E2961" t="s">
        <v>45</v>
      </c>
      <c r="F2961" t="s">
        <v>46</v>
      </c>
      <c r="G2961" t="s">
        <v>182</v>
      </c>
      <c r="H2961" t="s">
        <v>243</v>
      </c>
      <c r="J2961" s="3">
        <v>250000</v>
      </c>
    </row>
    <row r="2962" spans="1:10" hidden="1" x14ac:dyDescent="0.25">
      <c r="A2962" s="57" t="s">
        <v>44</v>
      </c>
      <c r="B2962" t="s">
        <v>128</v>
      </c>
      <c r="C2962">
        <v>2021</v>
      </c>
      <c r="D2962" t="s">
        <v>58</v>
      </c>
      <c r="E2962" t="s">
        <v>45</v>
      </c>
      <c r="F2962" t="s">
        <v>46</v>
      </c>
      <c r="G2962" t="s">
        <v>253</v>
      </c>
      <c r="H2962" s="2" t="s">
        <v>266</v>
      </c>
      <c r="I2962" s="2"/>
      <c r="J2962"/>
    </row>
    <row r="2963" spans="1:10" hidden="1" x14ac:dyDescent="0.25">
      <c r="A2963" s="57" t="s">
        <v>44</v>
      </c>
      <c r="B2963" t="s">
        <v>128</v>
      </c>
      <c r="C2963">
        <v>2021</v>
      </c>
      <c r="D2963" t="s">
        <v>58</v>
      </c>
      <c r="E2963" t="s">
        <v>45</v>
      </c>
      <c r="F2963" t="s">
        <v>46</v>
      </c>
      <c r="G2963" t="s">
        <v>221</v>
      </c>
      <c r="H2963" s="2" t="s">
        <v>245</v>
      </c>
      <c r="I2963" s="2"/>
      <c r="J2963"/>
    </row>
    <row r="2964" spans="1:10" hidden="1" x14ac:dyDescent="0.25">
      <c r="A2964" s="57" t="s">
        <v>44</v>
      </c>
      <c r="B2964" t="s">
        <v>128</v>
      </c>
      <c r="C2964">
        <v>2021</v>
      </c>
      <c r="D2964" t="s">
        <v>58</v>
      </c>
      <c r="E2964" t="s">
        <v>45</v>
      </c>
      <c r="F2964" t="s">
        <v>46</v>
      </c>
      <c r="G2964" t="s">
        <v>221</v>
      </c>
      <c r="H2964" s="2" t="s">
        <v>299</v>
      </c>
      <c r="I2964" s="2"/>
      <c r="J2964"/>
    </row>
    <row r="2965" spans="1:10" hidden="1" x14ac:dyDescent="0.25">
      <c r="A2965" s="57" t="s">
        <v>44</v>
      </c>
      <c r="B2965" t="s">
        <v>128</v>
      </c>
      <c r="C2965">
        <v>2021</v>
      </c>
      <c r="D2965" t="s">
        <v>58</v>
      </c>
      <c r="E2965" t="s">
        <v>45</v>
      </c>
      <c r="F2965" t="s">
        <v>46</v>
      </c>
      <c r="G2965" t="s">
        <v>272</v>
      </c>
      <c r="H2965" s="2" t="s">
        <v>273</v>
      </c>
      <c r="I2965" s="2"/>
      <c r="J2965"/>
    </row>
    <row r="2966" spans="1:10" hidden="1" x14ac:dyDescent="0.25">
      <c r="A2966" s="57" t="s">
        <v>44</v>
      </c>
      <c r="B2966" t="s">
        <v>128</v>
      </c>
      <c r="C2966">
        <v>2021</v>
      </c>
      <c r="D2966" t="s">
        <v>58</v>
      </c>
      <c r="E2966" t="s">
        <v>45</v>
      </c>
      <c r="F2966" t="s">
        <v>46</v>
      </c>
      <c r="G2966" t="s">
        <v>49</v>
      </c>
      <c r="H2966" s="2" t="s">
        <v>246</v>
      </c>
      <c r="I2966" s="2"/>
      <c r="J2966"/>
    </row>
    <row r="2967" spans="1:10" hidden="1" x14ac:dyDescent="0.25">
      <c r="A2967" s="57" t="s">
        <v>44</v>
      </c>
      <c r="B2967" t="s">
        <v>128</v>
      </c>
      <c r="C2967">
        <v>2021</v>
      </c>
      <c r="D2967" t="s">
        <v>58</v>
      </c>
      <c r="E2967" t="s">
        <v>45</v>
      </c>
      <c r="F2967" t="s">
        <v>46</v>
      </c>
      <c r="G2967" t="s">
        <v>49</v>
      </c>
      <c r="H2967" s="2" t="s">
        <v>247</v>
      </c>
      <c r="I2967" s="2"/>
      <c r="J2967"/>
    </row>
    <row r="2968" spans="1:10" hidden="1" x14ac:dyDescent="0.25">
      <c r="A2968" s="57" t="s">
        <v>44</v>
      </c>
      <c r="B2968" t="s">
        <v>128</v>
      </c>
      <c r="C2968">
        <v>2021</v>
      </c>
      <c r="D2968" t="s">
        <v>58</v>
      </c>
      <c r="E2968" t="s">
        <v>45</v>
      </c>
      <c r="F2968" t="s">
        <v>46</v>
      </c>
      <c r="G2968" t="s">
        <v>49</v>
      </c>
      <c r="H2968" s="2" t="s">
        <v>248</v>
      </c>
      <c r="I2968" s="2"/>
      <c r="J2968"/>
    </row>
    <row r="2969" spans="1:10" hidden="1" x14ac:dyDescent="0.25">
      <c r="A2969" s="57" t="s">
        <v>44</v>
      </c>
      <c r="B2969" t="s">
        <v>128</v>
      </c>
      <c r="C2969">
        <v>2021</v>
      </c>
      <c r="D2969" t="s">
        <v>58</v>
      </c>
      <c r="E2969" t="s">
        <v>45</v>
      </c>
      <c r="F2969" t="s">
        <v>46</v>
      </c>
      <c r="G2969" t="s">
        <v>49</v>
      </c>
      <c r="H2969" s="2" t="s">
        <v>249</v>
      </c>
      <c r="I2969" s="2"/>
      <c r="J2969" s="3">
        <v>335664</v>
      </c>
    </row>
    <row r="2970" spans="1:10" hidden="1" x14ac:dyDescent="0.25">
      <c r="A2970" s="57" t="s">
        <v>44</v>
      </c>
      <c r="B2970" t="s">
        <v>128</v>
      </c>
      <c r="C2970">
        <v>2021</v>
      </c>
      <c r="D2970" t="s">
        <v>58</v>
      </c>
      <c r="E2970" t="s">
        <v>45</v>
      </c>
      <c r="F2970" t="s">
        <v>46</v>
      </c>
      <c r="G2970" t="s">
        <v>49</v>
      </c>
      <c r="H2970" s="2" t="s">
        <v>250</v>
      </c>
      <c r="I2970" s="2"/>
      <c r="J2970"/>
    </row>
    <row r="2971" spans="1:10" hidden="1" x14ac:dyDescent="0.25">
      <c r="A2971" s="57" t="s">
        <v>44</v>
      </c>
      <c r="B2971" t="s">
        <v>128</v>
      </c>
      <c r="C2971">
        <v>2021</v>
      </c>
      <c r="D2971" t="s">
        <v>58</v>
      </c>
      <c r="E2971" t="s">
        <v>45</v>
      </c>
      <c r="F2971" t="s">
        <v>46</v>
      </c>
      <c r="G2971" t="s">
        <v>49</v>
      </c>
      <c r="H2971" s="2" t="s">
        <v>251</v>
      </c>
      <c r="I2971" s="2"/>
      <c r="J2971"/>
    </row>
    <row r="2972" spans="1:10" hidden="1" x14ac:dyDescent="0.25">
      <c r="A2972" s="57" t="s">
        <v>44</v>
      </c>
      <c r="B2972" t="s">
        <v>128</v>
      </c>
      <c r="C2972">
        <v>2021</v>
      </c>
      <c r="D2972" t="s">
        <v>58</v>
      </c>
      <c r="E2972" t="s">
        <v>45</v>
      </c>
      <c r="F2972" t="s">
        <v>46</v>
      </c>
      <c r="G2972" t="s">
        <v>49</v>
      </c>
      <c r="H2972" s="2" t="s">
        <v>252</v>
      </c>
      <c r="I2972" s="2"/>
      <c r="J2972"/>
    </row>
    <row r="2973" spans="1:10" hidden="1" x14ac:dyDescent="0.25">
      <c r="A2973" s="57" t="s">
        <v>44</v>
      </c>
      <c r="B2973" t="s">
        <v>128</v>
      </c>
      <c r="C2973">
        <v>2021</v>
      </c>
      <c r="D2973" t="s">
        <v>58</v>
      </c>
      <c r="E2973" t="s">
        <v>45</v>
      </c>
      <c r="F2973" t="s">
        <v>46</v>
      </c>
      <c r="G2973" t="s">
        <v>49</v>
      </c>
      <c r="H2973" s="2" t="s">
        <v>243</v>
      </c>
      <c r="I2973" s="2"/>
      <c r="J2973" s="3">
        <v>190000</v>
      </c>
    </row>
    <row r="2974" spans="1:10" hidden="1" x14ac:dyDescent="0.25">
      <c r="A2974" s="57" t="s">
        <v>44</v>
      </c>
      <c r="B2974" t="s">
        <v>128</v>
      </c>
      <c r="C2974">
        <v>2021</v>
      </c>
      <c r="D2974" t="s">
        <v>58</v>
      </c>
      <c r="E2974" t="s">
        <v>45</v>
      </c>
      <c r="F2974" t="s">
        <v>304</v>
      </c>
      <c r="G2974" t="s">
        <v>54</v>
      </c>
      <c r="H2974" t="s">
        <v>305</v>
      </c>
      <c r="J2974" s="3">
        <v>1500000</v>
      </c>
    </row>
    <row r="2975" spans="1:10" hidden="1" x14ac:dyDescent="0.25">
      <c r="A2975" s="57" t="s">
        <v>44</v>
      </c>
      <c r="B2975" t="s">
        <v>128</v>
      </c>
      <c r="C2975">
        <v>2021</v>
      </c>
      <c r="D2975" t="s">
        <v>58</v>
      </c>
      <c r="E2975" t="s">
        <v>45</v>
      </c>
      <c r="F2975" t="s">
        <v>304</v>
      </c>
      <c r="G2975" t="s">
        <v>54</v>
      </c>
      <c r="H2975" t="s">
        <v>306</v>
      </c>
      <c r="J2975" s="3">
        <v>106454</v>
      </c>
    </row>
    <row r="2976" spans="1:10" hidden="1" x14ac:dyDescent="0.25">
      <c r="A2976" s="57" t="s">
        <v>44</v>
      </c>
      <c r="B2976" t="s">
        <v>128</v>
      </c>
      <c r="C2976">
        <v>2021</v>
      </c>
      <c r="D2976" t="s">
        <v>58</v>
      </c>
      <c r="E2976" t="s">
        <v>45</v>
      </c>
      <c r="F2976" t="s">
        <v>304</v>
      </c>
      <c r="G2976" t="s">
        <v>54</v>
      </c>
      <c r="H2976" t="s">
        <v>307</v>
      </c>
      <c r="J2976" s="3">
        <v>162663</v>
      </c>
    </row>
    <row r="2977" spans="1:10" hidden="1" x14ac:dyDescent="0.25">
      <c r="A2977" s="57" t="s">
        <v>44</v>
      </c>
      <c r="B2977" t="s">
        <v>128</v>
      </c>
      <c r="C2977">
        <v>2021</v>
      </c>
      <c r="D2977" t="s">
        <v>58</v>
      </c>
      <c r="E2977" t="s">
        <v>45</v>
      </c>
      <c r="F2977" t="s">
        <v>304</v>
      </c>
      <c r="G2977" t="s">
        <v>54</v>
      </c>
      <c r="H2977" t="s">
        <v>308</v>
      </c>
      <c r="J2977" s="3">
        <v>55520</v>
      </c>
    </row>
    <row r="2978" spans="1:10" hidden="1" x14ac:dyDescent="0.25">
      <c r="A2978" s="57" t="s">
        <v>44</v>
      </c>
      <c r="B2978" t="s">
        <v>128</v>
      </c>
      <c r="C2978">
        <v>2021</v>
      </c>
      <c r="D2978" t="s">
        <v>58</v>
      </c>
      <c r="E2978" t="s">
        <v>45</v>
      </c>
      <c r="F2978" t="s">
        <v>304</v>
      </c>
      <c r="G2978" t="s">
        <v>54</v>
      </c>
      <c r="H2978" t="s">
        <v>309</v>
      </c>
      <c r="J2978" s="3">
        <v>162663</v>
      </c>
    </row>
    <row r="2979" spans="1:10" hidden="1" x14ac:dyDescent="0.25">
      <c r="A2979" s="57" t="s">
        <v>44</v>
      </c>
      <c r="B2979" t="s">
        <v>128</v>
      </c>
      <c r="C2979">
        <v>2021</v>
      </c>
      <c r="D2979" t="s">
        <v>58</v>
      </c>
      <c r="E2979" t="s">
        <v>45</v>
      </c>
      <c r="F2979" t="s">
        <v>304</v>
      </c>
      <c r="G2979" t="s">
        <v>54</v>
      </c>
      <c r="H2979" t="s">
        <v>310</v>
      </c>
      <c r="J2979" s="3">
        <v>76896</v>
      </c>
    </row>
    <row r="2980" spans="1:10" hidden="1" x14ac:dyDescent="0.25">
      <c r="A2980" s="57" t="s">
        <v>44</v>
      </c>
      <c r="B2980" t="s">
        <v>128</v>
      </c>
      <c r="C2980">
        <v>2021</v>
      </c>
      <c r="D2980" t="s">
        <v>58</v>
      </c>
      <c r="E2980" t="s">
        <v>45</v>
      </c>
      <c r="F2980" t="s">
        <v>304</v>
      </c>
      <c r="G2980" t="s">
        <v>54</v>
      </c>
      <c r="H2980" s="90" t="s">
        <v>332</v>
      </c>
      <c r="I2980" s="90"/>
      <c r="J2980" s="3">
        <v>345500</v>
      </c>
    </row>
    <row r="2981" spans="1:10" hidden="1" x14ac:dyDescent="0.25">
      <c r="A2981" s="57" t="s">
        <v>44</v>
      </c>
      <c r="B2981" t="s">
        <v>128</v>
      </c>
      <c r="C2981">
        <v>2021</v>
      </c>
      <c r="D2981" t="s">
        <v>58</v>
      </c>
      <c r="E2981" t="s">
        <v>45</v>
      </c>
      <c r="F2981" t="s">
        <v>304</v>
      </c>
      <c r="G2981" t="s">
        <v>54</v>
      </c>
      <c r="H2981" t="s">
        <v>311</v>
      </c>
      <c r="J2981"/>
    </row>
    <row r="2982" spans="1:10" hidden="1" x14ac:dyDescent="0.25">
      <c r="A2982" s="57" t="s">
        <v>44</v>
      </c>
      <c r="B2982" t="s">
        <v>128</v>
      </c>
      <c r="C2982">
        <v>2021</v>
      </c>
      <c r="D2982" t="s">
        <v>58</v>
      </c>
      <c r="E2982" t="s">
        <v>45</v>
      </c>
      <c r="F2982" t="s">
        <v>304</v>
      </c>
      <c r="G2982" t="s">
        <v>54</v>
      </c>
      <c r="H2982" t="s">
        <v>312</v>
      </c>
      <c r="J2982"/>
    </row>
    <row r="2983" spans="1:10" hidden="1" x14ac:dyDescent="0.25">
      <c r="A2983" s="57" t="s">
        <v>44</v>
      </c>
      <c r="B2983" t="s">
        <v>128</v>
      </c>
      <c r="C2983">
        <v>2021</v>
      </c>
      <c r="D2983" t="s">
        <v>58</v>
      </c>
      <c r="E2983" t="s">
        <v>45</v>
      </c>
      <c r="F2983" t="s">
        <v>304</v>
      </c>
      <c r="G2983" t="s">
        <v>54</v>
      </c>
      <c r="H2983" t="s">
        <v>313</v>
      </c>
      <c r="J2983" s="3">
        <v>9634</v>
      </c>
    </row>
    <row r="2984" spans="1:10" hidden="1" x14ac:dyDescent="0.25">
      <c r="A2984" s="57" t="s">
        <v>44</v>
      </c>
      <c r="B2984" t="s">
        <v>128</v>
      </c>
      <c r="C2984">
        <v>2021</v>
      </c>
      <c r="D2984" t="s">
        <v>58</v>
      </c>
      <c r="E2984" t="s">
        <v>45</v>
      </c>
      <c r="F2984" t="s">
        <v>304</v>
      </c>
      <c r="G2984" t="s">
        <v>54</v>
      </c>
      <c r="H2984" t="s">
        <v>314</v>
      </c>
      <c r="J2984" s="3">
        <v>221460</v>
      </c>
    </row>
    <row r="2985" spans="1:10" hidden="1" x14ac:dyDescent="0.25">
      <c r="A2985" s="57" t="s">
        <v>44</v>
      </c>
      <c r="B2985" t="s">
        <v>128</v>
      </c>
      <c r="C2985">
        <v>2021</v>
      </c>
      <c r="D2985" t="s">
        <v>58</v>
      </c>
      <c r="E2985" t="s">
        <v>45</v>
      </c>
      <c r="F2985" t="s">
        <v>304</v>
      </c>
      <c r="G2985" t="s">
        <v>54</v>
      </c>
      <c r="H2985" t="s">
        <v>315</v>
      </c>
      <c r="J2985" s="3">
        <v>73820</v>
      </c>
    </row>
    <row r="2986" spans="1:10" hidden="1" x14ac:dyDescent="0.25">
      <c r="A2986" s="57" t="s">
        <v>44</v>
      </c>
      <c r="B2986" t="s">
        <v>128</v>
      </c>
      <c r="C2986">
        <v>2021</v>
      </c>
      <c r="D2986" t="s">
        <v>58</v>
      </c>
      <c r="E2986" t="s">
        <v>45</v>
      </c>
      <c r="F2986" t="s">
        <v>304</v>
      </c>
      <c r="G2986" t="s">
        <v>54</v>
      </c>
      <c r="H2986" s="2" t="s">
        <v>316</v>
      </c>
      <c r="I2986" s="2"/>
      <c r="J2986"/>
    </row>
    <row r="2987" spans="1:10" hidden="1" x14ac:dyDescent="0.25">
      <c r="A2987" s="57" t="s">
        <v>44</v>
      </c>
      <c r="B2987" t="s">
        <v>128</v>
      </c>
      <c r="C2987">
        <v>2021</v>
      </c>
      <c r="D2987" t="s">
        <v>58</v>
      </c>
      <c r="E2987" t="s">
        <v>45</v>
      </c>
      <c r="F2987" t="s">
        <v>304</v>
      </c>
      <c r="G2987" t="s">
        <v>49</v>
      </c>
      <c r="H2987" s="90" t="s">
        <v>317</v>
      </c>
      <c r="I2987" s="90"/>
      <c r="J2987"/>
    </row>
    <row r="2988" spans="1:10" hidden="1" x14ac:dyDescent="0.25">
      <c r="A2988" s="57" t="s">
        <v>44</v>
      </c>
      <c r="B2988" t="s">
        <v>128</v>
      </c>
      <c r="C2988">
        <v>2021</v>
      </c>
      <c r="D2988" t="s">
        <v>58</v>
      </c>
      <c r="E2988" t="s">
        <v>45</v>
      </c>
      <c r="F2988" t="s">
        <v>50</v>
      </c>
      <c r="G2988" t="s">
        <v>56</v>
      </c>
      <c r="H2988" t="s">
        <v>124</v>
      </c>
      <c r="J2988" s="3">
        <v>62940</v>
      </c>
    </row>
    <row r="2989" spans="1:10" hidden="1" x14ac:dyDescent="0.25">
      <c r="A2989" s="57" t="s">
        <v>44</v>
      </c>
      <c r="B2989" t="s">
        <v>128</v>
      </c>
      <c r="C2989">
        <v>2021</v>
      </c>
      <c r="D2989" t="s">
        <v>58</v>
      </c>
      <c r="E2989" t="s">
        <v>45</v>
      </c>
      <c r="F2989" t="s">
        <v>50</v>
      </c>
      <c r="G2989" t="s">
        <v>56</v>
      </c>
      <c r="H2989" t="s">
        <v>98</v>
      </c>
      <c r="J2989" s="3">
        <v>423075.58</v>
      </c>
    </row>
    <row r="2990" spans="1:10" hidden="1" x14ac:dyDescent="0.25">
      <c r="A2990" s="57" t="s">
        <v>44</v>
      </c>
      <c r="B2990" t="s">
        <v>128</v>
      </c>
      <c r="C2990">
        <v>2021</v>
      </c>
      <c r="D2990" t="s">
        <v>58</v>
      </c>
      <c r="E2990" t="s">
        <v>45</v>
      </c>
      <c r="F2990" t="s">
        <v>50</v>
      </c>
      <c r="G2990" t="s">
        <v>56</v>
      </c>
      <c r="H2990" t="s">
        <v>265</v>
      </c>
      <c r="J2990"/>
    </row>
    <row r="2991" spans="1:10" hidden="1" x14ac:dyDescent="0.25">
      <c r="A2991" s="57" t="s">
        <v>44</v>
      </c>
      <c r="B2991" t="s">
        <v>128</v>
      </c>
      <c r="C2991">
        <v>2021</v>
      </c>
      <c r="D2991" t="s">
        <v>58</v>
      </c>
      <c r="E2991" t="s">
        <v>45</v>
      </c>
      <c r="F2991" t="s">
        <v>50</v>
      </c>
      <c r="G2991" t="s">
        <v>56</v>
      </c>
      <c r="H2991" t="s">
        <v>193</v>
      </c>
      <c r="J2991" s="3">
        <v>-201219.1</v>
      </c>
    </row>
    <row r="2992" spans="1:10" hidden="1" x14ac:dyDescent="0.25">
      <c r="A2992" s="57" t="s">
        <v>44</v>
      </c>
      <c r="B2992" t="s">
        <v>128</v>
      </c>
      <c r="C2992">
        <v>2021</v>
      </c>
      <c r="D2992" t="s">
        <v>58</v>
      </c>
      <c r="E2992" t="s">
        <v>45</v>
      </c>
      <c r="F2992" t="s">
        <v>50</v>
      </c>
      <c r="G2992" t="s">
        <v>101</v>
      </c>
      <c r="H2992" t="s">
        <v>99</v>
      </c>
      <c r="J2992" s="3">
        <v>157110.74</v>
      </c>
    </row>
    <row r="2993" spans="1:10" hidden="1" x14ac:dyDescent="0.25">
      <c r="A2993" s="57" t="s">
        <v>44</v>
      </c>
      <c r="B2993" t="s">
        <v>128</v>
      </c>
      <c r="C2993">
        <v>2021</v>
      </c>
      <c r="D2993" t="s">
        <v>58</v>
      </c>
      <c r="E2993" t="s">
        <v>45</v>
      </c>
      <c r="F2993" t="s">
        <v>50</v>
      </c>
      <c r="G2993" t="s">
        <v>101</v>
      </c>
      <c r="H2993" s="2" t="s">
        <v>255</v>
      </c>
      <c r="I2993" s="2"/>
      <c r="J2993" s="3">
        <v>68363.5</v>
      </c>
    </row>
    <row r="2994" spans="1:10" hidden="1" x14ac:dyDescent="0.25">
      <c r="A2994" s="57" t="s">
        <v>44</v>
      </c>
      <c r="B2994" t="s">
        <v>128</v>
      </c>
      <c r="C2994">
        <v>2021</v>
      </c>
      <c r="D2994" t="s">
        <v>58</v>
      </c>
      <c r="E2994" t="s">
        <v>45</v>
      </c>
      <c r="F2994" t="s">
        <v>50</v>
      </c>
      <c r="G2994" t="s">
        <v>101</v>
      </c>
      <c r="H2994" s="2" t="s">
        <v>254</v>
      </c>
      <c r="I2994" s="2"/>
      <c r="J2994"/>
    </row>
    <row r="2995" spans="1:10" hidden="1" x14ac:dyDescent="0.25">
      <c r="A2995" s="57" t="s">
        <v>44</v>
      </c>
      <c r="B2995" t="s">
        <v>128</v>
      </c>
      <c r="C2995">
        <v>2021</v>
      </c>
      <c r="D2995" t="s">
        <v>58</v>
      </c>
      <c r="E2995" t="s">
        <v>45</v>
      </c>
      <c r="F2995" t="s">
        <v>50</v>
      </c>
      <c r="G2995" t="s">
        <v>101</v>
      </c>
      <c r="H2995" s="2" t="s">
        <v>236</v>
      </c>
      <c r="I2995" s="2"/>
      <c r="J2995"/>
    </row>
    <row r="2996" spans="1:10" hidden="1" x14ac:dyDescent="0.25">
      <c r="A2996" s="57" t="s">
        <v>44</v>
      </c>
      <c r="B2996" t="s">
        <v>128</v>
      </c>
      <c r="C2996">
        <v>2021</v>
      </c>
      <c r="D2996" t="s">
        <v>58</v>
      </c>
      <c r="E2996" t="s">
        <v>45</v>
      </c>
      <c r="F2996" t="s">
        <v>50</v>
      </c>
      <c r="G2996" t="s">
        <v>101</v>
      </c>
      <c r="H2996" t="s">
        <v>30</v>
      </c>
      <c r="J2996" s="3">
        <v>182246</v>
      </c>
    </row>
    <row r="2997" spans="1:10" hidden="1" x14ac:dyDescent="0.25">
      <c r="A2997" s="57" t="s">
        <v>44</v>
      </c>
      <c r="B2997" t="s">
        <v>128</v>
      </c>
      <c r="C2997">
        <v>2021</v>
      </c>
      <c r="D2997" t="s">
        <v>58</v>
      </c>
      <c r="E2997" t="s">
        <v>45</v>
      </c>
      <c r="F2997" t="s">
        <v>287</v>
      </c>
      <c r="G2997" t="s">
        <v>287</v>
      </c>
      <c r="H2997" s="82" t="s">
        <v>288</v>
      </c>
      <c r="I2997" s="82"/>
      <c r="J2997"/>
    </row>
    <row r="2998" spans="1:10" hidden="1" x14ac:dyDescent="0.25">
      <c r="A2998" s="57" t="s">
        <v>44</v>
      </c>
      <c r="B2998" t="s">
        <v>128</v>
      </c>
      <c r="C2998">
        <v>2021</v>
      </c>
      <c r="D2998" t="s">
        <v>58</v>
      </c>
      <c r="E2998" t="s">
        <v>112</v>
      </c>
      <c r="F2998" t="s">
        <v>117</v>
      </c>
      <c r="G2998" t="s">
        <v>53</v>
      </c>
      <c r="H2998" s="2" t="s">
        <v>256</v>
      </c>
      <c r="I2998" s="2"/>
      <c r="J2998"/>
    </row>
    <row r="2999" spans="1:10" hidden="1" x14ac:dyDescent="0.25">
      <c r="A2999" s="57" t="s">
        <v>44</v>
      </c>
      <c r="B2999" t="s">
        <v>128</v>
      </c>
      <c r="C2999">
        <v>2021</v>
      </c>
      <c r="D2999" t="s">
        <v>58</v>
      </c>
      <c r="E2999" t="s">
        <v>112</v>
      </c>
      <c r="F2999" t="s">
        <v>117</v>
      </c>
      <c r="G2999" t="s">
        <v>53</v>
      </c>
      <c r="H2999" s="2" t="s">
        <v>257</v>
      </c>
      <c r="I2999" s="2"/>
      <c r="J2999" s="3">
        <v>904290</v>
      </c>
    </row>
    <row r="3000" spans="1:10" hidden="1" x14ac:dyDescent="0.25">
      <c r="A3000" s="57" t="s">
        <v>44</v>
      </c>
      <c r="B3000" t="s">
        <v>128</v>
      </c>
      <c r="C3000">
        <v>2021</v>
      </c>
      <c r="D3000" t="s">
        <v>58</v>
      </c>
      <c r="E3000" t="s">
        <v>112</v>
      </c>
      <c r="F3000" t="s">
        <v>117</v>
      </c>
      <c r="G3000" t="s">
        <v>53</v>
      </c>
      <c r="H3000" s="2" t="s">
        <v>258</v>
      </c>
      <c r="I3000" s="2"/>
      <c r="J3000"/>
    </row>
    <row r="3001" spans="1:10" hidden="1" x14ac:dyDescent="0.25">
      <c r="A3001" s="57" t="s">
        <v>44</v>
      </c>
      <c r="B3001" t="s">
        <v>128</v>
      </c>
      <c r="C3001">
        <v>2021</v>
      </c>
      <c r="D3001" t="s">
        <v>58</v>
      </c>
      <c r="E3001" t="s">
        <v>112</v>
      </c>
      <c r="F3001" t="s">
        <v>117</v>
      </c>
      <c r="G3001" t="s">
        <v>53</v>
      </c>
      <c r="H3001" s="2" t="s">
        <v>259</v>
      </c>
      <c r="I3001" s="2"/>
      <c r="J3001" s="3">
        <v>5772520</v>
      </c>
    </row>
    <row r="3002" spans="1:10" hidden="1" x14ac:dyDescent="0.25">
      <c r="A3002" s="57" t="s">
        <v>44</v>
      </c>
      <c r="B3002" t="s">
        <v>128</v>
      </c>
      <c r="C3002">
        <v>2021</v>
      </c>
      <c r="D3002" t="s">
        <v>58</v>
      </c>
      <c r="E3002" t="s">
        <v>112</v>
      </c>
      <c r="F3002" t="s">
        <v>117</v>
      </c>
      <c r="G3002" t="s">
        <v>318</v>
      </c>
      <c r="H3002" t="s">
        <v>180</v>
      </c>
      <c r="J3002" s="3">
        <v>2029030</v>
      </c>
    </row>
    <row r="3003" spans="1:10" hidden="1" x14ac:dyDescent="0.25">
      <c r="A3003" s="57" t="s">
        <v>44</v>
      </c>
      <c r="B3003" t="s">
        <v>128</v>
      </c>
      <c r="C3003">
        <v>2021</v>
      </c>
      <c r="D3003" t="s">
        <v>58</v>
      </c>
      <c r="E3003" t="s">
        <v>112</v>
      </c>
      <c r="F3003" t="s">
        <v>117</v>
      </c>
      <c r="G3003" t="s">
        <v>318</v>
      </c>
      <c r="H3003" s="2" t="s">
        <v>279</v>
      </c>
      <c r="I3003" s="2"/>
      <c r="J3003" s="3">
        <v>45000</v>
      </c>
    </row>
    <row r="3004" spans="1:10" hidden="1" x14ac:dyDescent="0.25">
      <c r="A3004" s="57" t="s">
        <v>44</v>
      </c>
      <c r="B3004" t="s">
        <v>128</v>
      </c>
      <c r="C3004">
        <v>2021</v>
      </c>
      <c r="D3004" t="s">
        <v>58</v>
      </c>
      <c r="E3004" t="s">
        <v>112</v>
      </c>
      <c r="F3004" t="s">
        <v>117</v>
      </c>
      <c r="G3004" t="s">
        <v>319</v>
      </c>
      <c r="H3004" t="s">
        <v>181</v>
      </c>
      <c r="J3004"/>
    </row>
    <row r="3005" spans="1:10" hidden="1" x14ac:dyDescent="0.25">
      <c r="A3005" s="57" t="s">
        <v>44</v>
      </c>
      <c r="B3005" t="s">
        <v>128</v>
      </c>
      <c r="C3005">
        <v>2021</v>
      </c>
      <c r="D3005" t="s">
        <v>58</v>
      </c>
      <c r="E3005" t="s">
        <v>112</v>
      </c>
      <c r="F3005" t="s">
        <v>117</v>
      </c>
      <c r="G3005" t="s">
        <v>319</v>
      </c>
      <c r="H3005" s="90" t="s">
        <v>320</v>
      </c>
      <c r="I3005" s="90"/>
      <c r="J3005"/>
    </row>
    <row r="3006" spans="1:10" hidden="1" x14ac:dyDescent="0.25">
      <c r="A3006" s="57" t="s">
        <v>51</v>
      </c>
      <c r="B3006" t="s">
        <v>128</v>
      </c>
      <c r="C3006">
        <v>2021</v>
      </c>
      <c r="D3006" t="s">
        <v>58</v>
      </c>
      <c r="E3006" t="s">
        <v>52</v>
      </c>
      <c r="F3006" t="s">
        <v>142</v>
      </c>
      <c r="G3006" t="s">
        <v>301</v>
      </c>
      <c r="H3006" t="s">
        <v>210</v>
      </c>
      <c r="J3006" s="3">
        <v>32142318.969999999</v>
      </c>
    </row>
    <row r="3007" spans="1:10" hidden="1" x14ac:dyDescent="0.25">
      <c r="A3007" s="57" t="s">
        <v>51</v>
      </c>
      <c r="B3007" t="s">
        <v>128</v>
      </c>
      <c r="C3007">
        <v>2021</v>
      </c>
      <c r="D3007" t="s">
        <v>58</v>
      </c>
      <c r="E3007" t="s">
        <v>52</v>
      </c>
      <c r="F3007" t="s">
        <v>152</v>
      </c>
      <c r="G3007" t="s">
        <v>149</v>
      </c>
      <c r="H3007" t="s">
        <v>211</v>
      </c>
      <c r="J3007" s="3">
        <v>1972.25</v>
      </c>
    </row>
    <row r="3008" spans="1:10" hidden="1" x14ac:dyDescent="0.25">
      <c r="A3008" s="57" t="s">
        <v>51</v>
      </c>
      <c r="B3008" t="s">
        <v>128</v>
      </c>
      <c r="C3008">
        <v>2021</v>
      </c>
      <c r="D3008" t="s">
        <v>58</v>
      </c>
      <c r="E3008" t="s">
        <v>52</v>
      </c>
      <c r="F3008" t="s">
        <v>152</v>
      </c>
      <c r="G3008" t="s">
        <v>213</v>
      </c>
      <c r="H3008" t="s">
        <v>214</v>
      </c>
      <c r="J3008"/>
    </row>
    <row r="3009" spans="1:10" hidden="1" x14ac:dyDescent="0.25">
      <c r="A3009" s="57" t="s">
        <v>51</v>
      </c>
      <c r="B3009" t="s">
        <v>128</v>
      </c>
      <c r="C3009">
        <v>2021</v>
      </c>
      <c r="D3009" t="s">
        <v>58</v>
      </c>
      <c r="E3009" t="s">
        <v>52</v>
      </c>
      <c r="F3009" t="s">
        <v>152</v>
      </c>
      <c r="G3009" t="s">
        <v>217</v>
      </c>
      <c r="H3009" t="s">
        <v>218</v>
      </c>
      <c r="J3009"/>
    </row>
    <row r="3010" spans="1:10" hidden="1" x14ac:dyDescent="0.25">
      <c r="A3010" s="57" t="s">
        <v>51</v>
      </c>
      <c r="B3010" t="s">
        <v>128</v>
      </c>
      <c r="C3010">
        <v>2021</v>
      </c>
      <c r="D3010" t="s">
        <v>58</v>
      </c>
      <c r="E3010" t="s">
        <v>52</v>
      </c>
      <c r="F3010" t="s">
        <v>142</v>
      </c>
      <c r="G3010" t="s">
        <v>300</v>
      </c>
      <c r="H3010" t="s">
        <v>224</v>
      </c>
      <c r="J3010" s="3">
        <v>-1090756.3</v>
      </c>
    </row>
    <row r="3011" spans="1:10" hidden="1" x14ac:dyDescent="0.25">
      <c r="A3011" s="57" t="s">
        <v>51</v>
      </c>
      <c r="B3011" t="s">
        <v>128</v>
      </c>
      <c r="C3011">
        <v>2021</v>
      </c>
      <c r="D3011" t="s">
        <v>58</v>
      </c>
      <c r="E3011" t="s">
        <v>52</v>
      </c>
      <c r="F3011" t="s">
        <v>142</v>
      </c>
      <c r="G3011" t="s">
        <v>300</v>
      </c>
      <c r="H3011" t="s">
        <v>303</v>
      </c>
      <c r="J3011" s="3">
        <v>-10000</v>
      </c>
    </row>
    <row r="3012" spans="1:10" hidden="1" x14ac:dyDescent="0.25">
      <c r="A3012" s="57" t="s">
        <v>51</v>
      </c>
      <c r="B3012" t="s">
        <v>128</v>
      </c>
      <c r="C3012">
        <v>2021</v>
      </c>
      <c r="D3012" t="s">
        <v>58</v>
      </c>
      <c r="E3012" t="s">
        <v>52</v>
      </c>
      <c r="F3012" t="s">
        <v>142</v>
      </c>
      <c r="H3012" t="s">
        <v>269</v>
      </c>
      <c r="J3012" s="3">
        <v>-78398.87</v>
      </c>
    </row>
    <row r="3013" spans="1:10" hidden="1" x14ac:dyDescent="0.25">
      <c r="A3013" s="57" t="s">
        <v>51</v>
      </c>
      <c r="B3013" t="s">
        <v>128</v>
      </c>
      <c r="C3013">
        <v>2021</v>
      </c>
      <c r="D3013" t="s">
        <v>58</v>
      </c>
      <c r="E3013" t="s">
        <v>52</v>
      </c>
      <c r="F3013" t="s">
        <v>142</v>
      </c>
      <c r="G3013" t="s">
        <v>270</v>
      </c>
      <c r="H3013" t="s">
        <v>271</v>
      </c>
      <c r="J3013" s="3">
        <v>235000</v>
      </c>
    </row>
    <row r="3014" spans="1:10" hidden="1" x14ac:dyDescent="0.25">
      <c r="A3014" s="57" t="s">
        <v>51</v>
      </c>
      <c r="B3014" t="s">
        <v>128</v>
      </c>
      <c r="C3014">
        <v>2021</v>
      </c>
      <c r="D3014" t="s">
        <v>58</v>
      </c>
      <c r="E3014" t="s">
        <v>45</v>
      </c>
      <c r="F3014" t="s">
        <v>46</v>
      </c>
      <c r="G3014" t="s">
        <v>54</v>
      </c>
      <c r="H3014" t="s">
        <v>11</v>
      </c>
      <c r="J3014" s="3">
        <v>3600000</v>
      </c>
    </row>
    <row r="3015" spans="1:10" hidden="1" x14ac:dyDescent="0.25">
      <c r="A3015" s="57" t="s">
        <v>51</v>
      </c>
      <c r="B3015" t="s">
        <v>128</v>
      </c>
      <c r="C3015">
        <v>2021</v>
      </c>
      <c r="D3015" t="s">
        <v>58</v>
      </c>
      <c r="E3015" t="s">
        <v>45</v>
      </c>
      <c r="F3015" t="s">
        <v>46</v>
      </c>
      <c r="G3015" t="s">
        <v>54</v>
      </c>
      <c r="H3015" t="s">
        <v>12</v>
      </c>
      <c r="J3015"/>
    </row>
    <row r="3016" spans="1:10" hidden="1" x14ac:dyDescent="0.25">
      <c r="A3016" s="57" t="s">
        <v>51</v>
      </c>
      <c r="B3016" t="s">
        <v>128</v>
      </c>
      <c r="C3016">
        <v>2021</v>
      </c>
      <c r="D3016" t="s">
        <v>58</v>
      </c>
      <c r="E3016" t="s">
        <v>45</v>
      </c>
      <c r="F3016" t="s">
        <v>46</v>
      </c>
      <c r="G3016" t="s">
        <v>54</v>
      </c>
      <c r="H3016" t="s">
        <v>13</v>
      </c>
      <c r="J3016" s="3">
        <v>300000</v>
      </c>
    </row>
    <row r="3017" spans="1:10" hidden="1" x14ac:dyDescent="0.25">
      <c r="A3017" s="57" t="s">
        <v>51</v>
      </c>
      <c r="B3017" t="s">
        <v>128</v>
      </c>
      <c r="C3017">
        <v>2021</v>
      </c>
      <c r="D3017" t="s">
        <v>58</v>
      </c>
      <c r="E3017" t="s">
        <v>45</v>
      </c>
      <c r="F3017" t="s">
        <v>46</v>
      </c>
      <c r="G3017" t="s">
        <v>54</v>
      </c>
      <c r="H3017" t="s">
        <v>14</v>
      </c>
      <c r="J3017" s="3">
        <v>36000</v>
      </c>
    </row>
    <row r="3018" spans="1:10" hidden="1" x14ac:dyDescent="0.25">
      <c r="A3018" s="57" t="s">
        <v>51</v>
      </c>
      <c r="B3018" t="s">
        <v>128</v>
      </c>
      <c r="C3018">
        <v>2021</v>
      </c>
      <c r="D3018" t="s">
        <v>58</v>
      </c>
      <c r="E3018" t="s">
        <v>45</v>
      </c>
      <c r="F3018" t="s">
        <v>46</v>
      </c>
      <c r="G3018" t="s">
        <v>54</v>
      </c>
      <c r="H3018" t="s">
        <v>15</v>
      </c>
      <c r="J3018" s="3">
        <v>300000</v>
      </c>
    </row>
    <row r="3019" spans="1:10" hidden="1" x14ac:dyDescent="0.25">
      <c r="A3019" s="57" t="s">
        <v>51</v>
      </c>
      <c r="B3019" t="s">
        <v>128</v>
      </c>
      <c r="C3019">
        <v>2021</v>
      </c>
      <c r="D3019" t="s">
        <v>58</v>
      </c>
      <c r="E3019" t="s">
        <v>45</v>
      </c>
      <c r="F3019" t="s">
        <v>46</v>
      </c>
      <c r="G3019" t="s">
        <v>54</v>
      </c>
      <c r="H3019" t="s">
        <v>16</v>
      </c>
      <c r="J3019" s="3">
        <v>150000</v>
      </c>
    </row>
    <row r="3020" spans="1:10" hidden="1" x14ac:dyDescent="0.25">
      <c r="A3020" s="57" t="s">
        <v>51</v>
      </c>
      <c r="B3020" t="s">
        <v>128</v>
      </c>
      <c r="C3020">
        <v>2021</v>
      </c>
      <c r="D3020" t="s">
        <v>58</v>
      </c>
      <c r="E3020" t="s">
        <v>45</v>
      </c>
      <c r="F3020" t="s">
        <v>46</v>
      </c>
      <c r="G3020" t="s">
        <v>54</v>
      </c>
      <c r="H3020" t="s">
        <v>17</v>
      </c>
      <c r="J3020" s="3">
        <v>2400000</v>
      </c>
    </row>
    <row r="3021" spans="1:10" hidden="1" x14ac:dyDescent="0.25">
      <c r="A3021" s="57" t="s">
        <v>51</v>
      </c>
      <c r="B3021" t="s">
        <v>128</v>
      </c>
      <c r="C3021">
        <v>2021</v>
      </c>
      <c r="D3021" t="s">
        <v>58</v>
      </c>
      <c r="E3021" t="s">
        <v>45</v>
      </c>
      <c r="F3021" t="s">
        <v>46</v>
      </c>
      <c r="G3021" t="s">
        <v>54</v>
      </c>
      <c r="H3021" s="90" t="s">
        <v>331</v>
      </c>
      <c r="I3021" s="90"/>
      <c r="J3021"/>
    </row>
    <row r="3022" spans="1:10" hidden="1" x14ac:dyDescent="0.25">
      <c r="A3022" s="57" t="s">
        <v>51</v>
      </c>
      <c r="B3022" t="s">
        <v>128</v>
      </c>
      <c r="C3022">
        <v>2021</v>
      </c>
      <c r="D3022" t="s">
        <v>58</v>
      </c>
      <c r="E3022" t="s">
        <v>45</v>
      </c>
      <c r="F3022" t="s">
        <v>46</v>
      </c>
      <c r="G3022" t="s">
        <v>54</v>
      </c>
      <c r="H3022" t="s">
        <v>195</v>
      </c>
      <c r="J3022"/>
    </row>
    <row r="3023" spans="1:10" hidden="1" x14ac:dyDescent="0.25">
      <c r="A3023" s="57" t="s">
        <v>51</v>
      </c>
      <c r="B3023" t="s">
        <v>128</v>
      </c>
      <c r="C3023">
        <v>2021</v>
      </c>
      <c r="D3023" t="s">
        <v>58</v>
      </c>
      <c r="E3023" t="s">
        <v>45</v>
      </c>
      <c r="F3023" t="s">
        <v>46</v>
      </c>
      <c r="G3023" t="s">
        <v>54</v>
      </c>
      <c r="H3023" t="s">
        <v>18</v>
      </c>
      <c r="J3023" s="3">
        <v>18792</v>
      </c>
    </row>
    <row r="3024" spans="1:10" hidden="1" x14ac:dyDescent="0.25">
      <c r="A3024" s="57" t="s">
        <v>51</v>
      </c>
      <c r="B3024" t="s">
        <v>128</v>
      </c>
      <c r="C3024">
        <v>2021</v>
      </c>
      <c r="D3024" t="s">
        <v>58</v>
      </c>
      <c r="E3024" t="s">
        <v>45</v>
      </c>
      <c r="F3024" t="s">
        <v>46</v>
      </c>
      <c r="G3024" t="s">
        <v>54</v>
      </c>
      <c r="H3024" t="s">
        <v>19</v>
      </c>
      <c r="J3024" s="3">
        <v>432000</v>
      </c>
    </row>
    <row r="3025" spans="1:10" hidden="1" x14ac:dyDescent="0.25">
      <c r="A3025" s="57" t="s">
        <v>51</v>
      </c>
      <c r="B3025" t="s">
        <v>128</v>
      </c>
      <c r="C3025">
        <v>2021</v>
      </c>
      <c r="D3025" t="s">
        <v>58</v>
      </c>
      <c r="E3025" t="s">
        <v>45</v>
      </c>
      <c r="F3025" t="s">
        <v>46</v>
      </c>
      <c r="G3025" t="s">
        <v>54</v>
      </c>
      <c r="H3025" t="s">
        <v>20</v>
      </c>
      <c r="J3025" s="3">
        <v>144000</v>
      </c>
    </row>
    <row r="3026" spans="1:10" hidden="1" x14ac:dyDescent="0.25">
      <c r="A3026" s="57" t="s">
        <v>51</v>
      </c>
      <c r="B3026" t="s">
        <v>128</v>
      </c>
      <c r="C3026">
        <v>2021</v>
      </c>
      <c r="D3026" t="s">
        <v>58</v>
      </c>
      <c r="E3026" t="s">
        <v>45</v>
      </c>
      <c r="F3026" t="s">
        <v>46</v>
      </c>
      <c r="G3026" t="s">
        <v>54</v>
      </c>
      <c r="H3026" s="2" t="s">
        <v>294</v>
      </c>
      <c r="I3026" s="2"/>
      <c r="J3026"/>
    </row>
    <row r="3027" spans="1:10" hidden="1" x14ac:dyDescent="0.25">
      <c r="A3027" s="57" t="s">
        <v>51</v>
      </c>
      <c r="B3027" t="s">
        <v>128</v>
      </c>
      <c r="C3027">
        <v>2021</v>
      </c>
      <c r="D3027" t="s">
        <v>58</v>
      </c>
      <c r="E3027" t="s">
        <v>45</v>
      </c>
      <c r="F3027" t="s">
        <v>46</v>
      </c>
      <c r="G3027" t="s">
        <v>118</v>
      </c>
      <c r="H3027" s="2" t="s">
        <v>295</v>
      </c>
      <c r="I3027" s="2"/>
      <c r="J3027" s="3">
        <v>908526</v>
      </c>
    </row>
    <row r="3028" spans="1:10" hidden="1" x14ac:dyDescent="0.25">
      <c r="A3028" s="57" t="s">
        <v>51</v>
      </c>
      <c r="B3028" t="s">
        <v>128</v>
      </c>
      <c r="C3028">
        <v>2021</v>
      </c>
      <c r="D3028" t="s">
        <v>58</v>
      </c>
      <c r="E3028" t="s">
        <v>45</v>
      </c>
      <c r="F3028" t="s">
        <v>46</v>
      </c>
      <c r="G3028" t="s">
        <v>118</v>
      </c>
      <c r="H3028" t="s">
        <v>119</v>
      </c>
      <c r="J3028"/>
    </row>
    <row r="3029" spans="1:10" hidden="1" x14ac:dyDescent="0.25">
      <c r="A3029" s="57" t="s">
        <v>51</v>
      </c>
      <c r="B3029" t="s">
        <v>128</v>
      </c>
      <c r="C3029">
        <v>2021</v>
      </c>
      <c r="D3029" t="s">
        <v>58</v>
      </c>
      <c r="E3029" t="s">
        <v>45</v>
      </c>
      <c r="F3029" t="s">
        <v>46</v>
      </c>
      <c r="G3029" t="s">
        <v>118</v>
      </c>
      <c r="H3029" t="s">
        <v>283</v>
      </c>
      <c r="J3029"/>
    </row>
    <row r="3030" spans="1:10" hidden="1" x14ac:dyDescent="0.25">
      <c r="A3030" s="57" t="s">
        <v>51</v>
      </c>
      <c r="B3030" t="s">
        <v>128</v>
      </c>
      <c r="C3030">
        <v>2021</v>
      </c>
      <c r="D3030" t="s">
        <v>58</v>
      </c>
      <c r="E3030" t="s">
        <v>45</v>
      </c>
      <c r="F3030" t="s">
        <v>46</v>
      </c>
      <c r="G3030" t="s">
        <v>109</v>
      </c>
      <c r="H3030" t="s">
        <v>219</v>
      </c>
      <c r="J3030"/>
    </row>
    <row r="3031" spans="1:10" hidden="1" x14ac:dyDescent="0.25">
      <c r="A3031" s="57" t="s">
        <v>51</v>
      </c>
      <c r="B3031" t="s">
        <v>128</v>
      </c>
      <c r="C3031">
        <v>2021</v>
      </c>
      <c r="D3031" t="s">
        <v>58</v>
      </c>
      <c r="E3031" t="s">
        <v>45</v>
      </c>
      <c r="F3031" t="s">
        <v>46</v>
      </c>
      <c r="G3031" t="s">
        <v>109</v>
      </c>
      <c r="H3031" s="2" t="s">
        <v>267</v>
      </c>
      <c r="I3031" s="2"/>
      <c r="J3031"/>
    </row>
    <row r="3032" spans="1:10" hidden="1" x14ac:dyDescent="0.25">
      <c r="A3032" s="57" t="s">
        <v>51</v>
      </c>
      <c r="B3032" t="s">
        <v>128</v>
      </c>
      <c r="C3032">
        <v>2021</v>
      </c>
      <c r="D3032" t="s">
        <v>58</v>
      </c>
      <c r="E3032" t="s">
        <v>45</v>
      </c>
      <c r="F3032" t="s">
        <v>46</v>
      </c>
      <c r="G3032" t="s">
        <v>109</v>
      </c>
      <c r="H3032" t="s">
        <v>220</v>
      </c>
      <c r="J3032" s="3">
        <v>68000</v>
      </c>
    </row>
    <row r="3033" spans="1:10" hidden="1" x14ac:dyDescent="0.25">
      <c r="A3033" s="57" t="s">
        <v>51</v>
      </c>
      <c r="B3033" t="s">
        <v>128</v>
      </c>
      <c r="C3033">
        <v>2021</v>
      </c>
      <c r="D3033" t="s">
        <v>58</v>
      </c>
      <c r="E3033" t="s">
        <v>45</v>
      </c>
      <c r="F3033" t="s">
        <v>46</v>
      </c>
      <c r="G3033" t="s">
        <v>109</v>
      </c>
      <c r="H3033" t="s">
        <v>260</v>
      </c>
      <c r="J3033"/>
    </row>
    <row r="3034" spans="1:10" hidden="1" x14ac:dyDescent="0.25">
      <c r="A3034" s="57" t="s">
        <v>51</v>
      </c>
      <c r="B3034" t="s">
        <v>128</v>
      </c>
      <c r="C3034">
        <v>2021</v>
      </c>
      <c r="D3034" t="s">
        <v>58</v>
      </c>
      <c r="E3034" t="s">
        <v>45</v>
      </c>
      <c r="F3034" t="s">
        <v>46</v>
      </c>
      <c r="G3034" t="s">
        <v>55</v>
      </c>
      <c r="H3034" t="s">
        <v>22</v>
      </c>
      <c r="J3034" s="3">
        <v>800000</v>
      </c>
    </row>
    <row r="3035" spans="1:10" hidden="1" x14ac:dyDescent="0.25">
      <c r="A3035" s="57" t="s">
        <v>51</v>
      </c>
      <c r="B3035" t="s">
        <v>128</v>
      </c>
      <c r="C3035">
        <v>2021</v>
      </c>
      <c r="D3035" t="s">
        <v>58</v>
      </c>
      <c r="E3035" t="s">
        <v>45</v>
      </c>
      <c r="F3035" t="s">
        <v>46</v>
      </c>
      <c r="G3035" t="s">
        <v>47</v>
      </c>
      <c r="H3035" t="s">
        <v>238</v>
      </c>
      <c r="J3035"/>
    </row>
    <row r="3036" spans="1:10" hidden="1" x14ac:dyDescent="0.25">
      <c r="A3036" s="57" t="s">
        <v>51</v>
      </c>
      <c r="B3036" t="s">
        <v>128</v>
      </c>
      <c r="C3036">
        <v>2021</v>
      </c>
      <c r="D3036" t="s">
        <v>58</v>
      </c>
      <c r="E3036" t="s">
        <v>45</v>
      </c>
      <c r="F3036" t="s">
        <v>46</v>
      </c>
      <c r="G3036" t="s">
        <v>47</v>
      </c>
      <c r="H3036" t="s">
        <v>239</v>
      </c>
      <c r="J3036" s="3">
        <v>3230480</v>
      </c>
    </row>
    <row r="3037" spans="1:10" hidden="1" x14ac:dyDescent="0.25">
      <c r="A3037" s="57" t="s">
        <v>51</v>
      </c>
      <c r="B3037" t="s">
        <v>128</v>
      </c>
      <c r="C3037">
        <v>2021</v>
      </c>
      <c r="D3037" t="s">
        <v>58</v>
      </c>
      <c r="E3037" t="s">
        <v>45</v>
      </c>
      <c r="F3037" t="s">
        <v>46</v>
      </c>
      <c r="G3037" t="s">
        <v>47</v>
      </c>
      <c r="H3037" t="s">
        <v>243</v>
      </c>
      <c r="J3037" s="3">
        <v>1000000</v>
      </c>
    </row>
    <row r="3038" spans="1:10" hidden="1" x14ac:dyDescent="0.25">
      <c r="A3038" s="57" t="s">
        <v>51</v>
      </c>
      <c r="B3038" t="s">
        <v>128</v>
      </c>
      <c r="C3038">
        <v>2021</v>
      </c>
      <c r="D3038" t="s">
        <v>58</v>
      </c>
      <c r="E3038" t="s">
        <v>45</v>
      </c>
      <c r="F3038" t="s">
        <v>46</v>
      </c>
      <c r="G3038" t="s">
        <v>47</v>
      </c>
      <c r="H3038" s="2" t="s">
        <v>276</v>
      </c>
      <c r="I3038" s="2"/>
      <c r="J3038"/>
    </row>
    <row r="3039" spans="1:10" hidden="1" x14ac:dyDescent="0.25">
      <c r="A3039" s="57" t="s">
        <v>51</v>
      </c>
      <c r="B3039" t="s">
        <v>128</v>
      </c>
      <c r="C3039">
        <v>2021</v>
      </c>
      <c r="D3039" t="s">
        <v>58</v>
      </c>
      <c r="E3039" t="s">
        <v>45</v>
      </c>
      <c r="F3039" t="s">
        <v>46</v>
      </c>
      <c r="G3039" t="s">
        <v>47</v>
      </c>
      <c r="H3039" s="2" t="s">
        <v>296</v>
      </c>
      <c r="I3039" s="2"/>
      <c r="J3039"/>
    </row>
    <row r="3040" spans="1:10" hidden="1" x14ac:dyDescent="0.25">
      <c r="A3040" s="57" t="s">
        <v>51</v>
      </c>
      <c r="B3040" t="s">
        <v>128</v>
      </c>
      <c r="C3040">
        <v>2021</v>
      </c>
      <c r="D3040" t="s">
        <v>58</v>
      </c>
      <c r="E3040" t="s">
        <v>45</v>
      </c>
      <c r="F3040" t="s">
        <v>46</v>
      </c>
      <c r="G3040" t="s">
        <v>47</v>
      </c>
      <c r="H3040" s="2" t="s">
        <v>277</v>
      </c>
      <c r="I3040" s="2"/>
      <c r="J3040"/>
    </row>
    <row r="3041" spans="1:10" hidden="1" x14ac:dyDescent="0.25">
      <c r="A3041" s="57" t="s">
        <v>51</v>
      </c>
      <c r="B3041" t="s">
        <v>128</v>
      </c>
      <c r="C3041">
        <v>2021</v>
      </c>
      <c r="D3041" t="s">
        <v>58</v>
      </c>
      <c r="E3041" t="s">
        <v>45</v>
      </c>
      <c r="F3041" t="s">
        <v>46</v>
      </c>
      <c r="G3041" t="s">
        <v>47</v>
      </c>
      <c r="H3041" s="2" t="s">
        <v>278</v>
      </c>
      <c r="I3041" s="2"/>
      <c r="J3041"/>
    </row>
    <row r="3042" spans="1:10" hidden="1" x14ac:dyDescent="0.25">
      <c r="A3042" s="57" t="s">
        <v>51</v>
      </c>
      <c r="B3042" t="s">
        <v>128</v>
      </c>
      <c r="C3042">
        <v>2021</v>
      </c>
      <c r="D3042" t="s">
        <v>58</v>
      </c>
      <c r="E3042" t="s">
        <v>45</v>
      </c>
      <c r="F3042" t="s">
        <v>46</v>
      </c>
      <c r="G3042" t="s">
        <v>47</v>
      </c>
      <c r="H3042" s="2" t="s">
        <v>298</v>
      </c>
      <c r="I3042" s="2"/>
      <c r="J3042"/>
    </row>
    <row r="3043" spans="1:10" hidden="1" x14ac:dyDescent="0.25">
      <c r="A3043" s="57" t="s">
        <v>51</v>
      </c>
      <c r="B3043" t="s">
        <v>128</v>
      </c>
      <c r="C3043">
        <v>2021</v>
      </c>
      <c r="D3043" t="s">
        <v>58</v>
      </c>
      <c r="E3043" t="s">
        <v>45</v>
      </c>
      <c r="F3043" t="s">
        <v>46</v>
      </c>
      <c r="G3043" t="s">
        <v>182</v>
      </c>
      <c r="H3043" t="s">
        <v>240</v>
      </c>
      <c r="J3043"/>
    </row>
    <row r="3044" spans="1:10" hidden="1" x14ac:dyDescent="0.25">
      <c r="A3044" s="57" t="s">
        <v>51</v>
      </c>
      <c r="B3044" t="s">
        <v>128</v>
      </c>
      <c r="C3044">
        <v>2021</v>
      </c>
      <c r="D3044" t="s">
        <v>58</v>
      </c>
      <c r="E3044" t="s">
        <v>45</v>
      </c>
      <c r="F3044" t="s">
        <v>46</v>
      </c>
      <c r="G3044" t="s">
        <v>182</v>
      </c>
      <c r="H3044" t="s">
        <v>241</v>
      </c>
      <c r="J3044"/>
    </row>
    <row r="3045" spans="1:10" hidden="1" x14ac:dyDescent="0.25">
      <c r="A3045" s="57" t="s">
        <v>51</v>
      </c>
      <c r="B3045" t="s">
        <v>128</v>
      </c>
      <c r="C3045">
        <v>2021</v>
      </c>
      <c r="D3045" t="s">
        <v>58</v>
      </c>
      <c r="E3045" t="s">
        <v>45</v>
      </c>
      <c r="F3045" t="s">
        <v>46</v>
      </c>
      <c r="G3045" t="s">
        <v>182</v>
      </c>
      <c r="H3045" t="s">
        <v>242</v>
      </c>
      <c r="J3045"/>
    </row>
    <row r="3046" spans="1:10" hidden="1" x14ac:dyDescent="0.25">
      <c r="A3046" s="57" t="s">
        <v>51</v>
      </c>
      <c r="B3046" t="s">
        <v>128</v>
      </c>
      <c r="C3046">
        <v>2021</v>
      </c>
      <c r="D3046" t="s">
        <v>58</v>
      </c>
      <c r="E3046" t="s">
        <v>45</v>
      </c>
      <c r="F3046" t="s">
        <v>46</v>
      </c>
      <c r="G3046" t="s">
        <v>182</v>
      </c>
      <c r="H3046" t="s">
        <v>243</v>
      </c>
      <c r="J3046"/>
    </row>
    <row r="3047" spans="1:10" hidden="1" x14ac:dyDescent="0.25">
      <c r="A3047" s="57" t="s">
        <v>51</v>
      </c>
      <c r="B3047" t="s">
        <v>128</v>
      </c>
      <c r="C3047">
        <v>2021</v>
      </c>
      <c r="D3047" t="s">
        <v>58</v>
      </c>
      <c r="E3047" t="s">
        <v>45</v>
      </c>
      <c r="F3047" t="s">
        <v>46</v>
      </c>
      <c r="G3047" t="s">
        <v>253</v>
      </c>
      <c r="H3047" s="2" t="s">
        <v>266</v>
      </c>
      <c r="I3047" s="2"/>
      <c r="J3047"/>
    </row>
    <row r="3048" spans="1:10" hidden="1" x14ac:dyDescent="0.25">
      <c r="A3048" s="57" t="s">
        <v>51</v>
      </c>
      <c r="B3048" t="s">
        <v>128</v>
      </c>
      <c r="C3048">
        <v>2021</v>
      </c>
      <c r="D3048" t="s">
        <v>58</v>
      </c>
      <c r="E3048" t="s">
        <v>45</v>
      </c>
      <c r="F3048" t="s">
        <v>46</v>
      </c>
      <c r="G3048" t="s">
        <v>221</v>
      </c>
      <c r="H3048" s="2" t="s">
        <v>245</v>
      </c>
      <c r="I3048" s="2"/>
      <c r="J3048" s="3">
        <v>420800</v>
      </c>
    </row>
    <row r="3049" spans="1:10" hidden="1" x14ac:dyDescent="0.25">
      <c r="A3049" s="57" t="s">
        <v>51</v>
      </c>
      <c r="B3049" t="s">
        <v>128</v>
      </c>
      <c r="C3049">
        <v>2021</v>
      </c>
      <c r="D3049" t="s">
        <v>58</v>
      </c>
      <c r="E3049" t="s">
        <v>45</v>
      </c>
      <c r="F3049" t="s">
        <v>46</v>
      </c>
      <c r="G3049" t="s">
        <v>221</v>
      </c>
      <c r="H3049" s="2" t="s">
        <v>299</v>
      </c>
      <c r="I3049" s="2"/>
      <c r="J3049" s="3">
        <v>297000</v>
      </c>
    </row>
    <row r="3050" spans="1:10" hidden="1" x14ac:dyDescent="0.25">
      <c r="A3050" s="57" t="s">
        <v>51</v>
      </c>
      <c r="B3050" t="s">
        <v>128</v>
      </c>
      <c r="C3050">
        <v>2021</v>
      </c>
      <c r="D3050" t="s">
        <v>58</v>
      </c>
      <c r="E3050" t="s">
        <v>45</v>
      </c>
      <c r="F3050" t="s">
        <v>46</v>
      </c>
      <c r="G3050" t="s">
        <v>272</v>
      </c>
      <c r="H3050" s="2" t="s">
        <v>273</v>
      </c>
      <c r="I3050" s="2"/>
      <c r="J3050"/>
    </row>
    <row r="3051" spans="1:10" hidden="1" x14ac:dyDescent="0.25">
      <c r="A3051" s="57" t="s">
        <v>51</v>
      </c>
      <c r="B3051" t="s">
        <v>128</v>
      </c>
      <c r="C3051">
        <v>2021</v>
      </c>
      <c r="D3051" t="s">
        <v>58</v>
      </c>
      <c r="E3051" t="s">
        <v>45</v>
      </c>
      <c r="F3051" t="s">
        <v>46</v>
      </c>
      <c r="G3051" t="s">
        <v>49</v>
      </c>
      <c r="H3051" s="2" t="s">
        <v>246</v>
      </c>
      <c r="I3051" s="2"/>
      <c r="J3051"/>
    </row>
    <row r="3052" spans="1:10" hidden="1" x14ac:dyDescent="0.25">
      <c r="A3052" s="57" t="s">
        <v>51</v>
      </c>
      <c r="B3052" t="s">
        <v>128</v>
      </c>
      <c r="C3052">
        <v>2021</v>
      </c>
      <c r="D3052" t="s">
        <v>58</v>
      </c>
      <c r="E3052" t="s">
        <v>45</v>
      </c>
      <c r="F3052" t="s">
        <v>46</v>
      </c>
      <c r="G3052" t="s">
        <v>49</v>
      </c>
      <c r="H3052" s="2" t="s">
        <v>247</v>
      </c>
      <c r="I3052" s="2"/>
      <c r="J3052"/>
    </row>
    <row r="3053" spans="1:10" hidden="1" x14ac:dyDescent="0.25">
      <c r="A3053" s="57" t="s">
        <v>51</v>
      </c>
      <c r="B3053" t="s">
        <v>128</v>
      </c>
      <c r="C3053">
        <v>2021</v>
      </c>
      <c r="D3053" t="s">
        <v>58</v>
      </c>
      <c r="E3053" t="s">
        <v>45</v>
      </c>
      <c r="F3053" t="s">
        <v>46</v>
      </c>
      <c r="G3053" t="s">
        <v>49</v>
      </c>
      <c r="H3053" s="2" t="s">
        <v>248</v>
      </c>
      <c r="I3053" s="2"/>
      <c r="J3053" s="3">
        <v>910000</v>
      </c>
    </row>
    <row r="3054" spans="1:10" hidden="1" x14ac:dyDescent="0.25">
      <c r="A3054" s="57" t="s">
        <v>51</v>
      </c>
      <c r="B3054" t="s">
        <v>128</v>
      </c>
      <c r="C3054">
        <v>2021</v>
      </c>
      <c r="D3054" t="s">
        <v>58</v>
      </c>
      <c r="E3054" t="s">
        <v>45</v>
      </c>
      <c r="F3054" t="s">
        <v>46</v>
      </c>
      <c r="G3054" t="s">
        <v>49</v>
      </c>
      <c r="H3054" s="2" t="s">
        <v>249</v>
      </c>
      <c r="I3054" s="2"/>
      <c r="J3054" s="3">
        <v>181459</v>
      </c>
    </row>
    <row r="3055" spans="1:10" hidden="1" x14ac:dyDescent="0.25">
      <c r="A3055" s="57" t="s">
        <v>51</v>
      </c>
      <c r="B3055" t="s">
        <v>128</v>
      </c>
      <c r="C3055">
        <v>2021</v>
      </c>
      <c r="D3055" t="s">
        <v>58</v>
      </c>
      <c r="E3055" t="s">
        <v>45</v>
      </c>
      <c r="F3055" t="s">
        <v>46</v>
      </c>
      <c r="G3055" t="s">
        <v>49</v>
      </c>
      <c r="H3055" s="2" t="s">
        <v>250</v>
      </c>
      <c r="I3055" s="2"/>
      <c r="J3055" s="3">
        <v>288640</v>
      </c>
    </row>
    <row r="3056" spans="1:10" hidden="1" x14ac:dyDescent="0.25">
      <c r="A3056" s="57" t="s">
        <v>51</v>
      </c>
      <c r="B3056" t="s">
        <v>128</v>
      </c>
      <c r="C3056">
        <v>2021</v>
      </c>
      <c r="D3056" t="s">
        <v>58</v>
      </c>
      <c r="E3056" t="s">
        <v>45</v>
      </c>
      <c r="F3056" t="s">
        <v>46</v>
      </c>
      <c r="G3056" t="s">
        <v>49</v>
      </c>
      <c r="H3056" s="2" t="s">
        <v>251</v>
      </c>
      <c r="I3056" s="2"/>
      <c r="J3056" s="3">
        <v>27050</v>
      </c>
    </row>
    <row r="3057" spans="1:10" hidden="1" x14ac:dyDescent="0.25">
      <c r="A3057" s="57" t="s">
        <v>51</v>
      </c>
      <c r="B3057" t="s">
        <v>128</v>
      </c>
      <c r="C3057">
        <v>2021</v>
      </c>
      <c r="D3057" t="s">
        <v>58</v>
      </c>
      <c r="E3057" t="s">
        <v>45</v>
      </c>
      <c r="F3057" t="s">
        <v>46</v>
      </c>
      <c r="G3057" t="s">
        <v>49</v>
      </c>
      <c r="H3057" s="2" t="s">
        <v>333</v>
      </c>
      <c r="I3057" s="2"/>
      <c r="J3057" s="3">
        <v>569000</v>
      </c>
    </row>
    <row r="3058" spans="1:10" hidden="1" x14ac:dyDescent="0.25">
      <c r="A3058" s="57" t="s">
        <v>51</v>
      </c>
      <c r="B3058" t="s">
        <v>128</v>
      </c>
      <c r="C3058">
        <v>2021</v>
      </c>
      <c r="D3058" t="s">
        <v>58</v>
      </c>
      <c r="E3058" t="s">
        <v>45</v>
      </c>
      <c r="F3058" t="s">
        <v>46</v>
      </c>
      <c r="G3058" t="s">
        <v>49</v>
      </c>
      <c r="H3058" s="2" t="s">
        <v>252</v>
      </c>
      <c r="I3058" s="2"/>
      <c r="J3058"/>
    </row>
    <row r="3059" spans="1:10" hidden="1" x14ac:dyDescent="0.25">
      <c r="A3059" s="57" t="s">
        <v>51</v>
      </c>
      <c r="B3059" t="s">
        <v>128</v>
      </c>
      <c r="C3059">
        <v>2021</v>
      </c>
      <c r="D3059" t="s">
        <v>58</v>
      </c>
      <c r="E3059" t="s">
        <v>45</v>
      </c>
      <c r="F3059" t="s">
        <v>46</v>
      </c>
      <c r="G3059" t="s">
        <v>49</v>
      </c>
      <c r="H3059" s="2" t="s">
        <v>243</v>
      </c>
      <c r="I3059" s="2"/>
      <c r="J3059"/>
    </row>
    <row r="3060" spans="1:10" hidden="1" x14ac:dyDescent="0.25">
      <c r="A3060" s="57" t="s">
        <v>51</v>
      </c>
      <c r="B3060" t="s">
        <v>128</v>
      </c>
      <c r="C3060">
        <v>2021</v>
      </c>
      <c r="D3060" t="s">
        <v>58</v>
      </c>
      <c r="E3060" t="s">
        <v>45</v>
      </c>
      <c r="F3060" t="s">
        <v>304</v>
      </c>
      <c r="G3060" t="s">
        <v>54</v>
      </c>
      <c r="H3060" t="s">
        <v>305</v>
      </c>
      <c r="J3060" s="3">
        <v>1500000</v>
      </c>
    </row>
    <row r="3061" spans="1:10" hidden="1" x14ac:dyDescent="0.25">
      <c r="A3061" s="57" t="s">
        <v>51</v>
      </c>
      <c r="B3061" t="s">
        <v>128</v>
      </c>
      <c r="C3061">
        <v>2021</v>
      </c>
      <c r="D3061" t="s">
        <v>58</v>
      </c>
      <c r="E3061" t="s">
        <v>45</v>
      </c>
      <c r="F3061" t="s">
        <v>304</v>
      </c>
      <c r="G3061" t="s">
        <v>54</v>
      </c>
      <c r="H3061" t="s">
        <v>306</v>
      </c>
      <c r="J3061" s="3">
        <v>106454</v>
      </c>
    </row>
    <row r="3062" spans="1:10" hidden="1" x14ac:dyDescent="0.25">
      <c r="A3062" s="57" t="s">
        <v>51</v>
      </c>
      <c r="B3062" t="s">
        <v>128</v>
      </c>
      <c r="C3062">
        <v>2021</v>
      </c>
      <c r="D3062" t="s">
        <v>58</v>
      </c>
      <c r="E3062" t="s">
        <v>45</v>
      </c>
      <c r="F3062" t="s">
        <v>304</v>
      </c>
      <c r="G3062" t="s">
        <v>54</v>
      </c>
      <c r="H3062" t="s">
        <v>307</v>
      </c>
      <c r="J3062" s="3">
        <v>133871</v>
      </c>
    </row>
    <row r="3063" spans="1:10" hidden="1" x14ac:dyDescent="0.25">
      <c r="A3063" s="57" t="s">
        <v>51</v>
      </c>
      <c r="B3063" t="s">
        <v>128</v>
      </c>
      <c r="C3063">
        <v>2021</v>
      </c>
      <c r="D3063" t="s">
        <v>58</v>
      </c>
      <c r="E3063" t="s">
        <v>45</v>
      </c>
      <c r="F3063" t="s">
        <v>304</v>
      </c>
      <c r="G3063" t="s">
        <v>54</v>
      </c>
      <c r="H3063" t="s">
        <v>308</v>
      </c>
      <c r="J3063" s="3">
        <v>16065</v>
      </c>
    </row>
    <row r="3064" spans="1:10" hidden="1" x14ac:dyDescent="0.25">
      <c r="A3064" s="57" t="s">
        <v>51</v>
      </c>
      <c r="B3064" t="s">
        <v>128</v>
      </c>
      <c r="C3064">
        <v>2021</v>
      </c>
      <c r="D3064" t="s">
        <v>58</v>
      </c>
      <c r="E3064" t="s">
        <v>45</v>
      </c>
      <c r="F3064" t="s">
        <v>304</v>
      </c>
      <c r="G3064" t="s">
        <v>54</v>
      </c>
      <c r="H3064" t="s">
        <v>309</v>
      </c>
      <c r="J3064" s="3">
        <v>133871</v>
      </c>
    </row>
    <row r="3065" spans="1:10" hidden="1" x14ac:dyDescent="0.25">
      <c r="A3065" s="57" t="s">
        <v>51</v>
      </c>
      <c r="B3065" t="s">
        <v>128</v>
      </c>
      <c r="C3065">
        <v>2021</v>
      </c>
      <c r="D3065" t="s">
        <v>58</v>
      </c>
      <c r="E3065" t="s">
        <v>45</v>
      </c>
      <c r="F3065" t="s">
        <v>304</v>
      </c>
      <c r="G3065" t="s">
        <v>54</v>
      </c>
      <c r="H3065" t="s">
        <v>310</v>
      </c>
      <c r="J3065" s="3">
        <v>62500</v>
      </c>
    </row>
    <row r="3066" spans="1:10" hidden="1" x14ac:dyDescent="0.25">
      <c r="A3066" s="57" t="s">
        <v>51</v>
      </c>
      <c r="B3066" t="s">
        <v>128</v>
      </c>
      <c r="C3066">
        <v>2021</v>
      </c>
      <c r="D3066" t="s">
        <v>58</v>
      </c>
      <c r="E3066" t="s">
        <v>45</v>
      </c>
      <c r="F3066" t="s">
        <v>304</v>
      </c>
      <c r="G3066" t="s">
        <v>54</v>
      </c>
      <c r="H3066" s="90" t="s">
        <v>332</v>
      </c>
      <c r="I3066" s="90"/>
      <c r="J3066"/>
    </row>
    <row r="3067" spans="1:10" hidden="1" x14ac:dyDescent="0.25">
      <c r="A3067" s="57" t="s">
        <v>51</v>
      </c>
      <c r="B3067" t="s">
        <v>128</v>
      </c>
      <c r="C3067">
        <v>2021</v>
      </c>
      <c r="D3067" t="s">
        <v>58</v>
      </c>
      <c r="E3067" t="s">
        <v>45</v>
      </c>
      <c r="F3067" t="s">
        <v>304</v>
      </c>
      <c r="G3067" t="s">
        <v>54</v>
      </c>
      <c r="H3067" t="s">
        <v>311</v>
      </c>
      <c r="J3067"/>
    </row>
    <row r="3068" spans="1:10" hidden="1" x14ac:dyDescent="0.25">
      <c r="A3068" s="57" t="s">
        <v>51</v>
      </c>
      <c r="B3068" t="s">
        <v>128</v>
      </c>
      <c r="C3068">
        <v>2021</v>
      </c>
      <c r="D3068" t="s">
        <v>58</v>
      </c>
      <c r="E3068" t="s">
        <v>45</v>
      </c>
      <c r="F3068" t="s">
        <v>304</v>
      </c>
      <c r="G3068" t="s">
        <v>54</v>
      </c>
      <c r="H3068" t="s">
        <v>312</v>
      </c>
      <c r="J3068"/>
    </row>
    <row r="3069" spans="1:10" hidden="1" x14ac:dyDescent="0.25">
      <c r="A3069" s="57" t="s">
        <v>51</v>
      </c>
      <c r="B3069" t="s">
        <v>128</v>
      </c>
      <c r="C3069">
        <v>2021</v>
      </c>
      <c r="D3069" t="s">
        <v>58</v>
      </c>
      <c r="E3069" t="s">
        <v>45</v>
      </c>
      <c r="F3069" t="s">
        <v>304</v>
      </c>
      <c r="G3069" t="s">
        <v>54</v>
      </c>
      <c r="H3069" t="s">
        <v>313</v>
      </c>
      <c r="J3069" s="3">
        <v>7830</v>
      </c>
    </row>
    <row r="3070" spans="1:10" hidden="1" x14ac:dyDescent="0.25">
      <c r="A3070" s="57" t="s">
        <v>51</v>
      </c>
      <c r="B3070" t="s">
        <v>128</v>
      </c>
      <c r="C3070">
        <v>2021</v>
      </c>
      <c r="D3070" t="s">
        <v>58</v>
      </c>
      <c r="E3070" t="s">
        <v>45</v>
      </c>
      <c r="F3070" t="s">
        <v>304</v>
      </c>
      <c r="G3070" t="s">
        <v>54</v>
      </c>
      <c r="H3070" t="s">
        <v>314</v>
      </c>
      <c r="J3070" s="3">
        <v>180000</v>
      </c>
    </row>
    <row r="3071" spans="1:10" hidden="1" x14ac:dyDescent="0.25">
      <c r="A3071" s="57" t="s">
        <v>51</v>
      </c>
      <c r="B3071" t="s">
        <v>128</v>
      </c>
      <c r="C3071">
        <v>2021</v>
      </c>
      <c r="D3071" t="s">
        <v>58</v>
      </c>
      <c r="E3071" t="s">
        <v>45</v>
      </c>
      <c r="F3071" t="s">
        <v>304</v>
      </c>
      <c r="G3071" t="s">
        <v>54</v>
      </c>
      <c r="H3071" t="s">
        <v>315</v>
      </c>
      <c r="J3071" s="3">
        <v>60000</v>
      </c>
    </row>
    <row r="3072" spans="1:10" hidden="1" x14ac:dyDescent="0.25">
      <c r="A3072" s="57" t="s">
        <v>51</v>
      </c>
      <c r="B3072" t="s">
        <v>128</v>
      </c>
      <c r="C3072">
        <v>2021</v>
      </c>
      <c r="D3072" t="s">
        <v>58</v>
      </c>
      <c r="E3072" t="s">
        <v>45</v>
      </c>
      <c r="F3072" t="s">
        <v>304</v>
      </c>
      <c r="G3072" t="s">
        <v>54</v>
      </c>
      <c r="H3072" s="2" t="s">
        <v>316</v>
      </c>
      <c r="I3072" s="2"/>
      <c r="J3072"/>
    </row>
    <row r="3073" spans="1:10" hidden="1" x14ac:dyDescent="0.25">
      <c r="A3073" s="57" t="s">
        <v>51</v>
      </c>
      <c r="B3073" t="s">
        <v>128</v>
      </c>
      <c r="C3073">
        <v>2021</v>
      </c>
      <c r="D3073" t="s">
        <v>58</v>
      </c>
      <c r="E3073" t="s">
        <v>45</v>
      </c>
      <c r="F3073" t="s">
        <v>304</v>
      </c>
      <c r="G3073" t="s">
        <v>49</v>
      </c>
      <c r="H3073" s="90" t="s">
        <v>317</v>
      </c>
      <c r="I3073" s="90"/>
      <c r="J3073"/>
    </row>
    <row r="3074" spans="1:10" hidden="1" x14ac:dyDescent="0.25">
      <c r="A3074" s="57" t="s">
        <v>51</v>
      </c>
      <c r="B3074" t="s">
        <v>128</v>
      </c>
      <c r="C3074">
        <v>2021</v>
      </c>
      <c r="D3074" t="s">
        <v>58</v>
      </c>
      <c r="E3074" t="s">
        <v>45</v>
      </c>
      <c r="F3074" t="s">
        <v>50</v>
      </c>
      <c r="G3074" t="s">
        <v>56</v>
      </c>
      <c r="H3074" t="s">
        <v>124</v>
      </c>
      <c r="J3074" s="3">
        <v>23844</v>
      </c>
    </row>
    <row r="3075" spans="1:10" hidden="1" x14ac:dyDescent="0.25">
      <c r="A3075" s="57" t="s">
        <v>51</v>
      </c>
      <c r="B3075" t="s">
        <v>128</v>
      </c>
      <c r="C3075">
        <v>2021</v>
      </c>
      <c r="D3075" t="s">
        <v>58</v>
      </c>
      <c r="E3075" t="s">
        <v>45</v>
      </c>
      <c r="F3075" t="s">
        <v>50</v>
      </c>
      <c r="G3075" t="s">
        <v>56</v>
      </c>
      <c r="H3075" t="s">
        <v>98</v>
      </c>
      <c r="J3075" s="3">
        <v>278864</v>
      </c>
    </row>
    <row r="3076" spans="1:10" hidden="1" x14ac:dyDescent="0.25">
      <c r="A3076" s="57" t="s">
        <v>51</v>
      </c>
      <c r="B3076" t="s">
        <v>128</v>
      </c>
      <c r="C3076">
        <v>2021</v>
      </c>
      <c r="D3076" t="s">
        <v>58</v>
      </c>
      <c r="E3076" t="s">
        <v>45</v>
      </c>
      <c r="F3076" t="s">
        <v>50</v>
      </c>
      <c r="G3076" t="s">
        <v>56</v>
      </c>
      <c r="H3076" t="s">
        <v>265</v>
      </c>
      <c r="J3076"/>
    </row>
    <row r="3077" spans="1:10" hidden="1" x14ac:dyDescent="0.25">
      <c r="A3077" s="57" t="s">
        <v>51</v>
      </c>
      <c r="B3077" t="s">
        <v>128</v>
      </c>
      <c r="C3077">
        <v>2021</v>
      </c>
      <c r="D3077" t="s">
        <v>58</v>
      </c>
      <c r="E3077" t="s">
        <v>45</v>
      </c>
      <c r="F3077" t="s">
        <v>50</v>
      </c>
      <c r="G3077" t="s">
        <v>56</v>
      </c>
      <c r="H3077" t="s">
        <v>193</v>
      </c>
      <c r="J3077"/>
    </row>
    <row r="3078" spans="1:10" hidden="1" x14ac:dyDescent="0.25">
      <c r="A3078" s="57" t="s">
        <v>51</v>
      </c>
      <c r="B3078" t="s">
        <v>128</v>
      </c>
      <c r="C3078">
        <v>2021</v>
      </c>
      <c r="D3078" t="s">
        <v>58</v>
      </c>
      <c r="E3078" t="s">
        <v>45</v>
      </c>
      <c r="F3078" t="s">
        <v>50</v>
      </c>
      <c r="G3078" t="s">
        <v>101</v>
      </c>
      <c r="H3078" t="s">
        <v>99</v>
      </c>
      <c r="J3078" s="3">
        <v>204780</v>
      </c>
    </row>
    <row r="3079" spans="1:10" hidden="1" x14ac:dyDescent="0.25">
      <c r="A3079" s="57" t="s">
        <v>51</v>
      </c>
      <c r="B3079" t="s">
        <v>128</v>
      </c>
      <c r="C3079">
        <v>2021</v>
      </c>
      <c r="D3079" t="s">
        <v>58</v>
      </c>
      <c r="E3079" t="s">
        <v>45</v>
      </c>
      <c r="F3079" t="s">
        <v>50</v>
      </c>
      <c r="G3079" t="s">
        <v>101</v>
      </c>
      <c r="H3079" s="2" t="s">
        <v>255</v>
      </c>
      <c r="I3079" s="2"/>
      <c r="J3079" s="3">
        <v>45500</v>
      </c>
    </row>
    <row r="3080" spans="1:10" hidden="1" x14ac:dyDescent="0.25">
      <c r="A3080" s="57" t="s">
        <v>51</v>
      </c>
      <c r="B3080" t="s">
        <v>128</v>
      </c>
      <c r="C3080">
        <v>2021</v>
      </c>
      <c r="D3080" t="s">
        <v>58</v>
      </c>
      <c r="E3080" t="s">
        <v>45</v>
      </c>
      <c r="F3080" t="s">
        <v>50</v>
      </c>
      <c r="G3080" t="s">
        <v>101</v>
      </c>
      <c r="H3080" s="2" t="s">
        <v>254</v>
      </c>
      <c r="I3080" s="2"/>
      <c r="J3080"/>
    </row>
    <row r="3081" spans="1:10" hidden="1" x14ac:dyDescent="0.25">
      <c r="A3081" s="57" t="s">
        <v>51</v>
      </c>
      <c r="B3081" t="s">
        <v>128</v>
      </c>
      <c r="C3081">
        <v>2021</v>
      </c>
      <c r="D3081" t="s">
        <v>58</v>
      </c>
      <c r="E3081" t="s">
        <v>45</v>
      </c>
      <c r="F3081" t="s">
        <v>50</v>
      </c>
      <c r="G3081" t="s">
        <v>101</v>
      </c>
      <c r="H3081" s="2" t="s">
        <v>236</v>
      </c>
      <c r="I3081" s="2"/>
      <c r="J3081"/>
    </row>
    <row r="3082" spans="1:10" hidden="1" x14ac:dyDescent="0.25">
      <c r="A3082" s="57" t="s">
        <v>51</v>
      </c>
      <c r="B3082" t="s">
        <v>128</v>
      </c>
      <c r="C3082">
        <v>2021</v>
      </c>
      <c r="D3082" t="s">
        <v>58</v>
      </c>
      <c r="E3082" t="s">
        <v>45</v>
      </c>
      <c r="F3082" t="s">
        <v>50</v>
      </c>
      <c r="G3082" t="s">
        <v>101</v>
      </c>
      <c r="H3082" t="s">
        <v>30</v>
      </c>
      <c r="J3082" s="3">
        <v>316486.06</v>
      </c>
    </row>
    <row r="3083" spans="1:10" hidden="1" x14ac:dyDescent="0.25">
      <c r="A3083" s="57" t="s">
        <v>51</v>
      </c>
      <c r="B3083" t="s">
        <v>128</v>
      </c>
      <c r="C3083">
        <v>2021</v>
      </c>
      <c r="D3083" t="s">
        <v>58</v>
      </c>
      <c r="E3083" t="s">
        <v>45</v>
      </c>
      <c r="F3083" t="s">
        <v>287</v>
      </c>
      <c r="G3083" t="s">
        <v>287</v>
      </c>
      <c r="H3083" s="82" t="s">
        <v>288</v>
      </c>
      <c r="I3083" s="82"/>
      <c r="J3083"/>
    </row>
    <row r="3084" spans="1:10" hidden="1" x14ac:dyDescent="0.25">
      <c r="A3084" s="57" t="s">
        <v>51</v>
      </c>
      <c r="B3084" t="s">
        <v>128</v>
      </c>
      <c r="C3084">
        <v>2021</v>
      </c>
      <c r="D3084" t="s">
        <v>58</v>
      </c>
      <c r="E3084" t="s">
        <v>112</v>
      </c>
      <c r="F3084" t="s">
        <v>117</v>
      </c>
      <c r="G3084" t="s">
        <v>53</v>
      </c>
      <c r="H3084" s="2" t="s">
        <v>256</v>
      </c>
      <c r="I3084" s="2"/>
      <c r="J3084"/>
    </row>
    <row r="3085" spans="1:10" hidden="1" x14ac:dyDescent="0.25">
      <c r="A3085" s="57" t="s">
        <v>51</v>
      </c>
      <c r="B3085" t="s">
        <v>128</v>
      </c>
      <c r="C3085">
        <v>2021</v>
      </c>
      <c r="D3085" t="s">
        <v>58</v>
      </c>
      <c r="E3085" t="s">
        <v>112</v>
      </c>
      <c r="F3085" t="s">
        <v>117</v>
      </c>
      <c r="G3085" t="s">
        <v>53</v>
      </c>
      <c r="H3085" s="2" t="s">
        <v>257</v>
      </c>
      <c r="I3085" s="2"/>
      <c r="J3085" s="3">
        <v>1124572</v>
      </c>
    </row>
    <row r="3086" spans="1:10" hidden="1" x14ac:dyDescent="0.25">
      <c r="A3086" s="57" t="s">
        <v>51</v>
      </c>
      <c r="B3086" t="s">
        <v>128</v>
      </c>
      <c r="C3086">
        <v>2021</v>
      </c>
      <c r="D3086" t="s">
        <v>58</v>
      </c>
      <c r="E3086" t="s">
        <v>112</v>
      </c>
      <c r="F3086" t="s">
        <v>117</v>
      </c>
      <c r="G3086" t="s">
        <v>53</v>
      </c>
      <c r="H3086" s="2" t="s">
        <v>258</v>
      </c>
      <c r="I3086" s="2"/>
      <c r="J3086"/>
    </row>
    <row r="3087" spans="1:10" hidden="1" x14ac:dyDescent="0.25">
      <c r="A3087" s="57" t="s">
        <v>51</v>
      </c>
      <c r="B3087" t="s">
        <v>128</v>
      </c>
      <c r="C3087">
        <v>2021</v>
      </c>
      <c r="D3087" t="s">
        <v>58</v>
      </c>
      <c r="E3087" t="s">
        <v>112</v>
      </c>
      <c r="F3087" t="s">
        <v>117</v>
      </c>
      <c r="G3087" t="s">
        <v>53</v>
      </c>
      <c r="H3087" s="2" t="s">
        <v>259</v>
      </c>
      <c r="I3087" s="2"/>
      <c r="J3087" s="3">
        <v>6708454</v>
      </c>
    </row>
    <row r="3088" spans="1:10" hidden="1" x14ac:dyDescent="0.25">
      <c r="A3088" s="57" t="s">
        <v>51</v>
      </c>
      <c r="B3088" t="s">
        <v>128</v>
      </c>
      <c r="C3088">
        <v>2021</v>
      </c>
      <c r="D3088" t="s">
        <v>58</v>
      </c>
      <c r="E3088" t="s">
        <v>112</v>
      </c>
      <c r="F3088" t="s">
        <v>117</v>
      </c>
      <c r="G3088" t="s">
        <v>334</v>
      </c>
      <c r="H3088" s="90" t="s">
        <v>335</v>
      </c>
      <c r="I3088" s="90"/>
      <c r="J3088" s="3">
        <v>16200000</v>
      </c>
    </row>
    <row r="3089" spans="1:10" hidden="1" x14ac:dyDescent="0.25">
      <c r="A3089" s="57" t="s">
        <v>51</v>
      </c>
      <c r="B3089" t="s">
        <v>128</v>
      </c>
      <c r="C3089">
        <v>2021</v>
      </c>
      <c r="D3089" t="s">
        <v>58</v>
      </c>
      <c r="E3089" t="s">
        <v>112</v>
      </c>
      <c r="F3089" t="s">
        <v>117</v>
      </c>
      <c r="G3089" t="s">
        <v>318</v>
      </c>
      <c r="H3089" t="s">
        <v>180</v>
      </c>
      <c r="J3089" s="3">
        <v>2370430</v>
      </c>
    </row>
    <row r="3090" spans="1:10" hidden="1" x14ac:dyDescent="0.25">
      <c r="A3090" s="57" t="s">
        <v>51</v>
      </c>
      <c r="B3090" t="s">
        <v>128</v>
      </c>
      <c r="C3090">
        <v>2021</v>
      </c>
      <c r="D3090" t="s">
        <v>58</v>
      </c>
      <c r="E3090" t="s">
        <v>112</v>
      </c>
      <c r="F3090" t="s">
        <v>117</v>
      </c>
      <c r="G3090" t="s">
        <v>318</v>
      </c>
      <c r="H3090" s="2" t="s">
        <v>279</v>
      </c>
      <c r="I3090" s="2"/>
      <c r="J3090" s="3">
        <v>45000</v>
      </c>
    </row>
    <row r="3091" spans="1:10" hidden="1" x14ac:dyDescent="0.25">
      <c r="A3091" s="57" t="s">
        <v>51</v>
      </c>
      <c r="B3091" t="s">
        <v>128</v>
      </c>
      <c r="C3091">
        <v>2021</v>
      </c>
      <c r="D3091" t="s">
        <v>58</v>
      </c>
      <c r="E3091" t="s">
        <v>112</v>
      </c>
      <c r="F3091" t="s">
        <v>117</v>
      </c>
      <c r="G3091" t="s">
        <v>319</v>
      </c>
      <c r="H3091" t="s">
        <v>181</v>
      </c>
      <c r="J3091"/>
    </row>
    <row r="3092" spans="1:10" hidden="1" x14ac:dyDescent="0.25">
      <c r="A3092" s="57" t="s">
        <v>51</v>
      </c>
      <c r="B3092" t="s">
        <v>128</v>
      </c>
      <c r="C3092">
        <v>2021</v>
      </c>
      <c r="D3092" t="s">
        <v>58</v>
      </c>
      <c r="E3092" t="s">
        <v>112</v>
      </c>
      <c r="F3092" t="s">
        <v>117</v>
      </c>
      <c r="G3092" t="s">
        <v>319</v>
      </c>
      <c r="H3092" s="90" t="s">
        <v>320</v>
      </c>
      <c r="I3092" s="90"/>
      <c r="J3092"/>
    </row>
    <row r="3093" spans="1:10" hidden="1" x14ac:dyDescent="0.25">
      <c r="A3093" s="57" t="s">
        <v>126</v>
      </c>
      <c r="B3093" t="s">
        <v>128</v>
      </c>
      <c r="C3093">
        <v>2021</v>
      </c>
      <c r="D3093" t="s">
        <v>58</v>
      </c>
      <c r="E3093" t="s">
        <v>52</v>
      </c>
      <c r="F3093" t="s">
        <v>142</v>
      </c>
      <c r="G3093" t="s">
        <v>301</v>
      </c>
      <c r="H3093" t="s">
        <v>210</v>
      </c>
      <c r="J3093" s="3">
        <v>40925172.07</v>
      </c>
    </row>
    <row r="3094" spans="1:10" hidden="1" x14ac:dyDescent="0.25">
      <c r="A3094" s="57" t="s">
        <v>126</v>
      </c>
      <c r="B3094" t="s">
        <v>128</v>
      </c>
      <c r="C3094">
        <v>2021</v>
      </c>
      <c r="D3094" t="s">
        <v>58</v>
      </c>
      <c r="E3094" t="s">
        <v>52</v>
      </c>
      <c r="F3094" t="s">
        <v>152</v>
      </c>
      <c r="G3094" t="s">
        <v>149</v>
      </c>
      <c r="H3094" t="s">
        <v>211</v>
      </c>
      <c r="J3094" s="3">
        <v>2039</v>
      </c>
    </row>
    <row r="3095" spans="1:10" hidden="1" x14ac:dyDescent="0.25">
      <c r="A3095" s="57" t="s">
        <v>126</v>
      </c>
      <c r="B3095" t="s">
        <v>128</v>
      </c>
      <c r="C3095">
        <v>2021</v>
      </c>
      <c r="D3095" t="s">
        <v>58</v>
      </c>
      <c r="E3095" t="s">
        <v>52</v>
      </c>
      <c r="F3095" t="s">
        <v>152</v>
      </c>
      <c r="G3095" t="s">
        <v>213</v>
      </c>
      <c r="H3095" t="s">
        <v>214</v>
      </c>
      <c r="J3095"/>
    </row>
    <row r="3096" spans="1:10" hidden="1" x14ac:dyDescent="0.25">
      <c r="A3096" s="57" t="s">
        <v>126</v>
      </c>
      <c r="B3096" t="s">
        <v>128</v>
      </c>
      <c r="C3096">
        <v>2021</v>
      </c>
      <c r="D3096" t="s">
        <v>58</v>
      </c>
      <c r="E3096" t="s">
        <v>52</v>
      </c>
      <c r="F3096" t="s">
        <v>152</v>
      </c>
      <c r="G3096" t="s">
        <v>217</v>
      </c>
      <c r="H3096" t="s">
        <v>218</v>
      </c>
      <c r="J3096" s="3">
        <v>6578</v>
      </c>
    </row>
    <row r="3097" spans="1:10" hidden="1" x14ac:dyDescent="0.25">
      <c r="A3097" s="57" t="s">
        <v>126</v>
      </c>
      <c r="B3097" t="s">
        <v>128</v>
      </c>
      <c r="C3097">
        <v>2021</v>
      </c>
      <c r="D3097" t="s">
        <v>58</v>
      </c>
      <c r="E3097" t="s">
        <v>52</v>
      </c>
      <c r="F3097" t="s">
        <v>142</v>
      </c>
      <c r="G3097" t="s">
        <v>300</v>
      </c>
      <c r="H3097" t="s">
        <v>224</v>
      </c>
      <c r="J3097" s="3">
        <v>-2379550.41</v>
      </c>
    </row>
    <row r="3098" spans="1:10" hidden="1" x14ac:dyDescent="0.25">
      <c r="A3098" s="57" t="s">
        <v>126</v>
      </c>
      <c r="B3098" t="s">
        <v>128</v>
      </c>
      <c r="C3098">
        <v>2021</v>
      </c>
      <c r="D3098" t="s">
        <v>58</v>
      </c>
      <c r="E3098" t="s">
        <v>52</v>
      </c>
      <c r="F3098" t="s">
        <v>142</v>
      </c>
      <c r="G3098" t="s">
        <v>300</v>
      </c>
      <c r="H3098" t="s">
        <v>303</v>
      </c>
      <c r="J3098" s="3"/>
    </row>
    <row r="3099" spans="1:10" hidden="1" x14ac:dyDescent="0.25">
      <c r="A3099" s="57" t="s">
        <v>126</v>
      </c>
      <c r="B3099" t="s">
        <v>128</v>
      </c>
      <c r="C3099">
        <v>2021</v>
      </c>
      <c r="D3099" t="s">
        <v>58</v>
      </c>
      <c r="E3099" t="s">
        <v>52</v>
      </c>
      <c r="F3099" t="s">
        <v>142</v>
      </c>
      <c r="H3099" t="s">
        <v>269</v>
      </c>
      <c r="J3099" s="3">
        <v>-369289.01</v>
      </c>
    </row>
    <row r="3100" spans="1:10" hidden="1" x14ac:dyDescent="0.25">
      <c r="A3100" s="57" t="s">
        <v>126</v>
      </c>
      <c r="B3100" t="s">
        <v>128</v>
      </c>
      <c r="C3100">
        <v>2021</v>
      </c>
      <c r="D3100" t="s">
        <v>58</v>
      </c>
      <c r="E3100" t="s">
        <v>52</v>
      </c>
      <c r="F3100" t="s">
        <v>142</v>
      </c>
      <c r="G3100" t="s">
        <v>270</v>
      </c>
      <c r="H3100" t="s">
        <v>271</v>
      </c>
      <c r="J3100" s="3">
        <v>220000</v>
      </c>
    </row>
    <row r="3101" spans="1:10" hidden="1" x14ac:dyDescent="0.25">
      <c r="A3101" s="57" t="s">
        <v>126</v>
      </c>
      <c r="B3101" t="s">
        <v>128</v>
      </c>
      <c r="C3101">
        <v>2021</v>
      </c>
      <c r="D3101" t="s">
        <v>58</v>
      </c>
      <c r="E3101" t="s">
        <v>45</v>
      </c>
      <c r="F3101" t="s">
        <v>46</v>
      </c>
      <c r="G3101" t="s">
        <v>54</v>
      </c>
      <c r="H3101" t="s">
        <v>11</v>
      </c>
      <c r="J3101" s="3">
        <v>3600000</v>
      </c>
    </row>
    <row r="3102" spans="1:10" hidden="1" x14ac:dyDescent="0.25">
      <c r="A3102" s="57" t="s">
        <v>126</v>
      </c>
      <c r="B3102" t="s">
        <v>128</v>
      </c>
      <c r="C3102">
        <v>2021</v>
      </c>
      <c r="D3102" t="s">
        <v>58</v>
      </c>
      <c r="E3102" t="s">
        <v>45</v>
      </c>
      <c r="F3102" t="s">
        <v>46</v>
      </c>
      <c r="G3102" t="s">
        <v>54</v>
      </c>
      <c r="H3102" t="s">
        <v>12</v>
      </c>
      <c r="J3102"/>
    </row>
    <row r="3103" spans="1:10" hidden="1" x14ac:dyDescent="0.25">
      <c r="A3103" s="57" t="s">
        <v>126</v>
      </c>
      <c r="B3103" t="s">
        <v>128</v>
      </c>
      <c r="C3103">
        <v>2021</v>
      </c>
      <c r="D3103" t="s">
        <v>58</v>
      </c>
      <c r="E3103" t="s">
        <v>45</v>
      </c>
      <c r="F3103" t="s">
        <v>46</v>
      </c>
      <c r="G3103" t="s">
        <v>54</v>
      </c>
      <c r="H3103" t="s">
        <v>13</v>
      </c>
      <c r="J3103" s="3">
        <v>300000</v>
      </c>
    </row>
    <row r="3104" spans="1:10" hidden="1" x14ac:dyDescent="0.25">
      <c r="A3104" s="57" t="s">
        <v>126</v>
      </c>
      <c r="B3104" t="s">
        <v>128</v>
      </c>
      <c r="C3104">
        <v>2021</v>
      </c>
      <c r="D3104" t="s">
        <v>58</v>
      </c>
      <c r="E3104" t="s">
        <v>45</v>
      </c>
      <c r="F3104" t="s">
        <v>46</v>
      </c>
      <c r="G3104" t="s">
        <v>54</v>
      </c>
      <c r="H3104" t="s">
        <v>14</v>
      </c>
      <c r="J3104" s="3">
        <v>36000</v>
      </c>
    </row>
    <row r="3105" spans="1:10" hidden="1" x14ac:dyDescent="0.25">
      <c r="A3105" s="57" t="s">
        <v>126</v>
      </c>
      <c r="B3105" t="s">
        <v>128</v>
      </c>
      <c r="C3105">
        <v>2021</v>
      </c>
      <c r="D3105" t="s">
        <v>58</v>
      </c>
      <c r="E3105" t="s">
        <v>45</v>
      </c>
      <c r="F3105" t="s">
        <v>46</v>
      </c>
      <c r="G3105" t="s">
        <v>54</v>
      </c>
      <c r="H3105" t="s">
        <v>15</v>
      </c>
      <c r="J3105" s="3">
        <v>300000</v>
      </c>
    </row>
    <row r="3106" spans="1:10" hidden="1" x14ac:dyDescent="0.25">
      <c r="A3106" s="57" t="s">
        <v>126</v>
      </c>
      <c r="B3106" t="s">
        <v>128</v>
      </c>
      <c r="C3106">
        <v>2021</v>
      </c>
      <c r="D3106" t="s">
        <v>58</v>
      </c>
      <c r="E3106" t="s">
        <v>45</v>
      </c>
      <c r="F3106" t="s">
        <v>46</v>
      </c>
      <c r="G3106" t="s">
        <v>54</v>
      </c>
      <c r="H3106" t="s">
        <v>16</v>
      </c>
      <c r="J3106" s="3">
        <v>150000</v>
      </c>
    </row>
    <row r="3107" spans="1:10" hidden="1" x14ac:dyDescent="0.25">
      <c r="A3107" s="57" t="s">
        <v>126</v>
      </c>
      <c r="B3107" t="s">
        <v>128</v>
      </c>
      <c r="C3107">
        <v>2021</v>
      </c>
      <c r="D3107" t="s">
        <v>58</v>
      </c>
      <c r="E3107" t="s">
        <v>45</v>
      </c>
      <c r="F3107" t="s">
        <v>46</v>
      </c>
      <c r="G3107" t="s">
        <v>54</v>
      </c>
      <c r="H3107" t="s">
        <v>17</v>
      </c>
      <c r="J3107" s="3">
        <v>2400000</v>
      </c>
    </row>
    <row r="3108" spans="1:10" hidden="1" x14ac:dyDescent="0.25">
      <c r="A3108" s="57" t="s">
        <v>126</v>
      </c>
      <c r="B3108" t="s">
        <v>128</v>
      </c>
      <c r="C3108">
        <v>2021</v>
      </c>
      <c r="D3108" t="s">
        <v>58</v>
      </c>
      <c r="E3108" t="s">
        <v>45</v>
      </c>
      <c r="F3108" t="s">
        <v>46</v>
      </c>
      <c r="G3108" t="s">
        <v>54</v>
      </c>
      <c r="H3108" s="90" t="s">
        <v>331</v>
      </c>
      <c r="I3108" s="90"/>
      <c r="J3108"/>
    </row>
    <row r="3109" spans="1:10" hidden="1" x14ac:dyDescent="0.25">
      <c r="A3109" s="57" t="s">
        <v>126</v>
      </c>
      <c r="B3109" t="s">
        <v>128</v>
      </c>
      <c r="C3109">
        <v>2021</v>
      </c>
      <c r="D3109" t="s">
        <v>58</v>
      </c>
      <c r="E3109" t="s">
        <v>45</v>
      </c>
      <c r="F3109" t="s">
        <v>46</v>
      </c>
      <c r="G3109" t="s">
        <v>54</v>
      </c>
      <c r="H3109" t="s">
        <v>195</v>
      </c>
      <c r="J3109"/>
    </row>
    <row r="3110" spans="1:10" hidden="1" x14ac:dyDescent="0.25">
      <c r="A3110" s="57" t="s">
        <v>126</v>
      </c>
      <c r="B3110" t="s">
        <v>128</v>
      </c>
      <c r="C3110">
        <v>2021</v>
      </c>
      <c r="D3110" t="s">
        <v>58</v>
      </c>
      <c r="E3110" t="s">
        <v>45</v>
      </c>
      <c r="F3110" t="s">
        <v>46</v>
      </c>
      <c r="G3110" t="s">
        <v>54</v>
      </c>
      <c r="H3110" t="s">
        <v>18</v>
      </c>
      <c r="J3110" s="3">
        <v>18792</v>
      </c>
    </row>
    <row r="3111" spans="1:10" hidden="1" x14ac:dyDescent="0.25">
      <c r="A3111" s="57" t="s">
        <v>126</v>
      </c>
      <c r="B3111" t="s">
        <v>128</v>
      </c>
      <c r="C3111">
        <v>2021</v>
      </c>
      <c r="D3111" t="s">
        <v>58</v>
      </c>
      <c r="E3111" t="s">
        <v>45</v>
      </c>
      <c r="F3111" t="s">
        <v>46</v>
      </c>
      <c r="G3111" t="s">
        <v>54</v>
      </c>
      <c r="H3111" t="s">
        <v>19</v>
      </c>
      <c r="J3111" s="3">
        <v>432000</v>
      </c>
    </row>
    <row r="3112" spans="1:10" hidden="1" x14ac:dyDescent="0.25">
      <c r="A3112" s="57" t="s">
        <v>126</v>
      </c>
      <c r="B3112" t="s">
        <v>128</v>
      </c>
      <c r="C3112">
        <v>2021</v>
      </c>
      <c r="D3112" t="s">
        <v>58</v>
      </c>
      <c r="E3112" t="s">
        <v>45</v>
      </c>
      <c r="F3112" t="s">
        <v>46</v>
      </c>
      <c r="G3112" t="s">
        <v>54</v>
      </c>
      <c r="H3112" t="s">
        <v>20</v>
      </c>
      <c r="J3112" s="3">
        <v>144000</v>
      </c>
    </row>
    <row r="3113" spans="1:10" hidden="1" x14ac:dyDescent="0.25">
      <c r="A3113" s="57" t="s">
        <v>126</v>
      </c>
      <c r="B3113" t="s">
        <v>128</v>
      </c>
      <c r="C3113">
        <v>2021</v>
      </c>
      <c r="D3113" t="s">
        <v>58</v>
      </c>
      <c r="E3113" t="s">
        <v>45</v>
      </c>
      <c r="F3113" t="s">
        <v>46</v>
      </c>
      <c r="G3113" t="s">
        <v>54</v>
      </c>
      <c r="H3113" s="2" t="s">
        <v>294</v>
      </c>
      <c r="I3113" s="2"/>
      <c r="J3113"/>
    </row>
    <row r="3114" spans="1:10" hidden="1" x14ac:dyDescent="0.25">
      <c r="A3114" s="57" t="s">
        <v>126</v>
      </c>
      <c r="B3114" t="s">
        <v>128</v>
      </c>
      <c r="C3114">
        <v>2021</v>
      </c>
      <c r="D3114" t="s">
        <v>58</v>
      </c>
      <c r="E3114" t="s">
        <v>45</v>
      </c>
      <c r="F3114" t="s">
        <v>46</v>
      </c>
      <c r="G3114" t="s">
        <v>118</v>
      </c>
      <c r="H3114" s="2" t="s">
        <v>295</v>
      </c>
      <c r="I3114" s="2"/>
      <c r="J3114" s="3">
        <v>2217052</v>
      </c>
    </row>
    <row r="3115" spans="1:10" hidden="1" x14ac:dyDescent="0.25">
      <c r="A3115" s="57" t="s">
        <v>126</v>
      </c>
      <c r="B3115" t="s">
        <v>128</v>
      </c>
      <c r="C3115">
        <v>2021</v>
      </c>
      <c r="D3115" t="s">
        <v>58</v>
      </c>
      <c r="E3115" t="s">
        <v>45</v>
      </c>
      <c r="F3115" t="s">
        <v>46</v>
      </c>
      <c r="G3115" t="s">
        <v>118</v>
      </c>
      <c r="H3115" t="s">
        <v>119</v>
      </c>
      <c r="J3115"/>
    </row>
    <row r="3116" spans="1:10" hidden="1" x14ac:dyDescent="0.25">
      <c r="A3116" s="57" t="s">
        <v>126</v>
      </c>
      <c r="B3116" t="s">
        <v>128</v>
      </c>
      <c r="C3116">
        <v>2021</v>
      </c>
      <c r="D3116" t="s">
        <v>58</v>
      </c>
      <c r="E3116" t="s">
        <v>45</v>
      </c>
      <c r="F3116" t="s">
        <v>46</v>
      </c>
      <c r="G3116" t="s">
        <v>118</v>
      </c>
      <c r="H3116" t="s">
        <v>283</v>
      </c>
      <c r="J3116"/>
    </row>
    <row r="3117" spans="1:10" hidden="1" x14ac:dyDescent="0.25">
      <c r="A3117" s="57" t="s">
        <v>126</v>
      </c>
      <c r="B3117" t="s">
        <v>128</v>
      </c>
      <c r="C3117">
        <v>2021</v>
      </c>
      <c r="D3117" t="s">
        <v>58</v>
      </c>
      <c r="E3117" t="s">
        <v>45</v>
      </c>
      <c r="F3117" t="s">
        <v>46</v>
      </c>
      <c r="G3117" t="s">
        <v>109</v>
      </c>
      <c r="H3117" t="s">
        <v>219</v>
      </c>
      <c r="J3117"/>
    </row>
    <row r="3118" spans="1:10" hidden="1" x14ac:dyDescent="0.25">
      <c r="A3118" s="57" t="s">
        <v>126</v>
      </c>
      <c r="B3118" t="s">
        <v>128</v>
      </c>
      <c r="C3118">
        <v>2021</v>
      </c>
      <c r="D3118" t="s">
        <v>58</v>
      </c>
      <c r="E3118" t="s">
        <v>45</v>
      </c>
      <c r="F3118" t="s">
        <v>46</v>
      </c>
      <c r="G3118" t="s">
        <v>109</v>
      </c>
      <c r="H3118" s="2" t="s">
        <v>267</v>
      </c>
      <c r="I3118" s="2"/>
      <c r="J3118"/>
    </row>
    <row r="3119" spans="1:10" hidden="1" x14ac:dyDescent="0.25">
      <c r="A3119" s="57" t="s">
        <v>126</v>
      </c>
      <c r="B3119" t="s">
        <v>128</v>
      </c>
      <c r="C3119">
        <v>2021</v>
      </c>
      <c r="D3119" t="s">
        <v>58</v>
      </c>
      <c r="E3119" t="s">
        <v>45</v>
      </c>
      <c r="F3119" t="s">
        <v>46</v>
      </c>
      <c r="G3119" t="s">
        <v>109</v>
      </c>
      <c r="H3119" t="s">
        <v>220</v>
      </c>
      <c r="J3119" s="3">
        <v>91586</v>
      </c>
    </row>
    <row r="3120" spans="1:10" hidden="1" x14ac:dyDescent="0.25">
      <c r="A3120" s="57" t="s">
        <v>126</v>
      </c>
      <c r="B3120" t="s">
        <v>128</v>
      </c>
      <c r="C3120">
        <v>2021</v>
      </c>
      <c r="D3120" t="s">
        <v>58</v>
      </c>
      <c r="E3120" t="s">
        <v>45</v>
      </c>
      <c r="F3120" t="s">
        <v>46</v>
      </c>
      <c r="G3120" t="s">
        <v>109</v>
      </c>
      <c r="H3120" t="s">
        <v>260</v>
      </c>
      <c r="J3120"/>
    </row>
    <row r="3121" spans="1:10" hidden="1" x14ac:dyDescent="0.25">
      <c r="A3121" s="57" t="s">
        <v>126</v>
      </c>
      <c r="B3121" t="s">
        <v>128</v>
      </c>
      <c r="C3121">
        <v>2021</v>
      </c>
      <c r="D3121" t="s">
        <v>58</v>
      </c>
      <c r="E3121" t="s">
        <v>45</v>
      </c>
      <c r="F3121" t="s">
        <v>46</v>
      </c>
      <c r="G3121" t="s">
        <v>55</v>
      </c>
      <c r="H3121" t="s">
        <v>22</v>
      </c>
      <c r="J3121" s="3">
        <v>800000</v>
      </c>
    </row>
    <row r="3122" spans="1:10" hidden="1" x14ac:dyDescent="0.25">
      <c r="A3122" s="57" t="s">
        <v>126</v>
      </c>
      <c r="B3122" t="s">
        <v>128</v>
      </c>
      <c r="C3122">
        <v>2021</v>
      </c>
      <c r="D3122" t="s">
        <v>58</v>
      </c>
      <c r="E3122" t="s">
        <v>45</v>
      </c>
      <c r="F3122" t="s">
        <v>46</v>
      </c>
      <c r="G3122" t="s">
        <v>47</v>
      </c>
      <c r="H3122" t="s">
        <v>238</v>
      </c>
      <c r="J3122"/>
    </row>
    <row r="3123" spans="1:10" hidden="1" x14ac:dyDescent="0.25">
      <c r="A3123" s="57" t="s">
        <v>126</v>
      </c>
      <c r="B3123" t="s">
        <v>128</v>
      </c>
      <c r="C3123">
        <v>2021</v>
      </c>
      <c r="D3123" t="s">
        <v>58</v>
      </c>
      <c r="E3123" t="s">
        <v>45</v>
      </c>
      <c r="F3123" t="s">
        <v>46</v>
      </c>
      <c r="G3123" t="s">
        <v>47</v>
      </c>
      <c r="H3123" t="s">
        <v>239</v>
      </c>
      <c r="J3123" s="3">
        <v>2093097</v>
      </c>
    </row>
    <row r="3124" spans="1:10" hidden="1" x14ac:dyDescent="0.25">
      <c r="A3124" s="57" t="s">
        <v>126</v>
      </c>
      <c r="B3124" t="s">
        <v>128</v>
      </c>
      <c r="C3124">
        <v>2021</v>
      </c>
      <c r="D3124" t="s">
        <v>58</v>
      </c>
      <c r="E3124" t="s">
        <v>45</v>
      </c>
      <c r="F3124" t="s">
        <v>46</v>
      </c>
      <c r="G3124" t="s">
        <v>47</v>
      </c>
      <c r="H3124" t="s">
        <v>243</v>
      </c>
      <c r="J3124" s="3">
        <v>1590000</v>
      </c>
    </row>
    <row r="3125" spans="1:10" hidden="1" x14ac:dyDescent="0.25">
      <c r="A3125" s="57" t="s">
        <v>126</v>
      </c>
      <c r="B3125" t="s">
        <v>128</v>
      </c>
      <c r="C3125">
        <v>2021</v>
      </c>
      <c r="D3125" t="s">
        <v>58</v>
      </c>
      <c r="E3125" t="s">
        <v>45</v>
      </c>
      <c r="F3125" t="s">
        <v>46</v>
      </c>
      <c r="G3125" t="s">
        <v>47</v>
      </c>
      <c r="H3125" s="2" t="s">
        <v>276</v>
      </c>
      <c r="I3125" s="2"/>
      <c r="J3125"/>
    </row>
    <row r="3126" spans="1:10" hidden="1" x14ac:dyDescent="0.25">
      <c r="A3126" s="57" t="s">
        <v>126</v>
      </c>
      <c r="B3126" t="s">
        <v>128</v>
      </c>
      <c r="C3126">
        <v>2021</v>
      </c>
      <c r="D3126" t="s">
        <v>58</v>
      </c>
      <c r="E3126" t="s">
        <v>45</v>
      </c>
      <c r="F3126" t="s">
        <v>46</v>
      </c>
      <c r="G3126" t="s">
        <v>47</v>
      </c>
      <c r="H3126" s="2" t="s">
        <v>296</v>
      </c>
      <c r="I3126" s="2"/>
      <c r="J3126"/>
    </row>
    <row r="3127" spans="1:10" hidden="1" x14ac:dyDescent="0.25">
      <c r="A3127" s="57" t="s">
        <v>126</v>
      </c>
      <c r="B3127" t="s">
        <v>128</v>
      </c>
      <c r="C3127">
        <v>2021</v>
      </c>
      <c r="D3127" t="s">
        <v>58</v>
      </c>
      <c r="E3127" t="s">
        <v>45</v>
      </c>
      <c r="F3127" t="s">
        <v>46</v>
      </c>
      <c r="G3127" t="s">
        <v>47</v>
      </c>
      <c r="H3127" s="2" t="s">
        <v>277</v>
      </c>
      <c r="I3127" s="2"/>
      <c r="J3127"/>
    </row>
    <row r="3128" spans="1:10" hidden="1" x14ac:dyDescent="0.25">
      <c r="A3128" s="57" t="s">
        <v>126</v>
      </c>
      <c r="B3128" t="s">
        <v>128</v>
      </c>
      <c r="C3128">
        <v>2021</v>
      </c>
      <c r="D3128" t="s">
        <v>58</v>
      </c>
      <c r="E3128" t="s">
        <v>45</v>
      </c>
      <c r="F3128" t="s">
        <v>46</v>
      </c>
      <c r="G3128" t="s">
        <v>47</v>
      </c>
      <c r="H3128" s="2" t="s">
        <v>278</v>
      </c>
      <c r="I3128" s="2"/>
      <c r="J3128"/>
    </row>
    <row r="3129" spans="1:10" hidden="1" x14ac:dyDescent="0.25">
      <c r="A3129" s="57" t="s">
        <v>126</v>
      </c>
      <c r="B3129" t="s">
        <v>128</v>
      </c>
      <c r="C3129">
        <v>2021</v>
      </c>
      <c r="D3129" t="s">
        <v>58</v>
      </c>
      <c r="E3129" t="s">
        <v>45</v>
      </c>
      <c r="F3129" t="s">
        <v>46</v>
      </c>
      <c r="G3129" t="s">
        <v>47</v>
      </c>
      <c r="H3129" s="2" t="s">
        <v>298</v>
      </c>
      <c r="I3129" s="2"/>
      <c r="J3129"/>
    </row>
    <row r="3130" spans="1:10" hidden="1" x14ac:dyDescent="0.25">
      <c r="A3130" s="57" t="s">
        <v>126</v>
      </c>
      <c r="B3130" t="s">
        <v>128</v>
      </c>
      <c r="C3130">
        <v>2021</v>
      </c>
      <c r="D3130" t="s">
        <v>58</v>
      </c>
      <c r="E3130" t="s">
        <v>45</v>
      </c>
      <c r="F3130" t="s">
        <v>46</v>
      </c>
      <c r="G3130" t="s">
        <v>182</v>
      </c>
      <c r="H3130" t="s">
        <v>240</v>
      </c>
      <c r="J3130"/>
    </row>
    <row r="3131" spans="1:10" hidden="1" x14ac:dyDescent="0.25">
      <c r="A3131" s="57" t="s">
        <v>126</v>
      </c>
      <c r="B3131" t="s">
        <v>128</v>
      </c>
      <c r="C3131">
        <v>2021</v>
      </c>
      <c r="D3131" t="s">
        <v>58</v>
      </c>
      <c r="E3131" t="s">
        <v>45</v>
      </c>
      <c r="F3131" t="s">
        <v>46</v>
      </c>
      <c r="G3131" t="s">
        <v>182</v>
      </c>
      <c r="H3131" t="s">
        <v>241</v>
      </c>
      <c r="J3131"/>
    </row>
    <row r="3132" spans="1:10" hidden="1" x14ac:dyDescent="0.25">
      <c r="A3132" s="57" t="s">
        <v>126</v>
      </c>
      <c r="B3132" t="s">
        <v>128</v>
      </c>
      <c r="C3132">
        <v>2021</v>
      </c>
      <c r="D3132" t="s">
        <v>58</v>
      </c>
      <c r="E3132" t="s">
        <v>45</v>
      </c>
      <c r="F3132" t="s">
        <v>46</v>
      </c>
      <c r="G3132" t="s">
        <v>182</v>
      </c>
      <c r="H3132" t="s">
        <v>242</v>
      </c>
      <c r="J3132"/>
    </row>
    <row r="3133" spans="1:10" hidden="1" x14ac:dyDescent="0.25">
      <c r="A3133" s="57" t="s">
        <v>126</v>
      </c>
      <c r="B3133" t="s">
        <v>128</v>
      </c>
      <c r="C3133">
        <v>2021</v>
      </c>
      <c r="D3133" t="s">
        <v>58</v>
      </c>
      <c r="E3133" t="s">
        <v>45</v>
      </c>
      <c r="F3133" t="s">
        <v>46</v>
      </c>
      <c r="G3133" t="s">
        <v>182</v>
      </c>
      <c r="H3133" t="s">
        <v>243</v>
      </c>
      <c r="J3133"/>
    </row>
    <row r="3134" spans="1:10" hidden="1" x14ac:dyDescent="0.25">
      <c r="A3134" s="57" t="s">
        <v>126</v>
      </c>
      <c r="B3134" t="s">
        <v>128</v>
      </c>
      <c r="C3134">
        <v>2021</v>
      </c>
      <c r="D3134" t="s">
        <v>58</v>
      </c>
      <c r="E3134" t="s">
        <v>45</v>
      </c>
      <c r="F3134" t="s">
        <v>46</v>
      </c>
      <c r="G3134" t="s">
        <v>253</v>
      </c>
      <c r="H3134" s="2" t="s">
        <v>266</v>
      </c>
      <c r="I3134" s="2"/>
      <c r="J3134"/>
    </row>
    <row r="3135" spans="1:10" hidden="1" x14ac:dyDescent="0.25">
      <c r="A3135" s="57" t="s">
        <v>126</v>
      </c>
      <c r="B3135" t="s">
        <v>128</v>
      </c>
      <c r="C3135">
        <v>2021</v>
      </c>
      <c r="D3135" t="s">
        <v>58</v>
      </c>
      <c r="E3135" t="s">
        <v>45</v>
      </c>
      <c r="F3135" t="s">
        <v>46</v>
      </c>
      <c r="G3135" t="s">
        <v>221</v>
      </c>
      <c r="H3135" s="2" t="s">
        <v>245</v>
      </c>
      <c r="I3135" s="2"/>
      <c r="J3135" s="3">
        <v>740604</v>
      </c>
    </row>
    <row r="3136" spans="1:10" hidden="1" x14ac:dyDescent="0.25">
      <c r="A3136" s="57" t="s">
        <v>126</v>
      </c>
      <c r="B3136" t="s">
        <v>128</v>
      </c>
      <c r="C3136">
        <v>2021</v>
      </c>
      <c r="D3136" t="s">
        <v>58</v>
      </c>
      <c r="E3136" t="s">
        <v>45</v>
      </c>
      <c r="F3136" t="s">
        <v>46</v>
      </c>
      <c r="G3136" t="s">
        <v>221</v>
      </c>
      <c r="H3136" s="2" t="s">
        <v>299</v>
      </c>
      <c r="I3136" s="2"/>
      <c r="J3136" s="3">
        <v>106890</v>
      </c>
    </row>
    <row r="3137" spans="1:10" hidden="1" x14ac:dyDescent="0.25">
      <c r="A3137" s="57" t="s">
        <v>126</v>
      </c>
      <c r="B3137" t="s">
        <v>128</v>
      </c>
      <c r="C3137">
        <v>2021</v>
      </c>
      <c r="D3137" t="s">
        <v>58</v>
      </c>
      <c r="E3137" t="s">
        <v>45</v>
      </c>
      <c r="F3137" t="s">
        <v>46</v>
      </c>
      <c r="G3137" t="s">
        <v>272</v>
      </c>
      <c r="H3137" s="2" t="s">
        <v>273</v>
      </c>
      <c r="I3137" s="2"/>
      <c r="J3137" s="3">
        <v>1692000</v>
      </c>
    </row>
    <row r="3138" spans="1:10" hidden="1" x14ac:dyDescent="0.25">
      <c r="A3138" s="57" t="s">
        <v>126</v>
      </c>
      <c r="B3138" t="s">
        <v>128</v>
      </c>
      <c r="C3138">
        <v>2021</v>
      </c>
      <c r="D3138" t="s">
        <v>58</v>
      </c>
      <c r="E3138" t="s">
        <v>45</v>
      </c>
      <c r="F3138" t="s">
        <v>46</v>
      </c>
      <c r="G3138" t="s">
        <v>49</v>
      </c>
      <c r="H3138" s="2" t="s">
        <v>246</v>
      </c>
      <c r="I3138" s="2"/>
      <c r="J3138" s="3">
        <v>164280</v>
      </c>
    </row>
    <row r="3139" spans="1:10" hidden="1" x14ac:dyDescent="0.25">
      <c r="A3139" s="57" t="s">
        <v>126</v>
      </c>
      <c r="B3139" t="s">
        <v>128</v>
      </c>
      <c r="C3139">
        <v>2021</v>
      </c>
      <c r="D3139" t="s">
        <v>58</v>
      </c>
      <c r="E3139" t="s">
        <v>45</v>
      </c>
      <c r="F3139" t="s">
        <v>46</v>
      </c>
      <c r="G3139" t="s">
        <v>49</v>
      </c>
      <c r="H3139" s="2" t="s">
        <v>247</v>
      </c>
      <c r="I3139" s="2"/>
      <c r="J3139"/>
    </row>
    <row r="3140" spans="1:10" hidden="1" x14ac:dyDescent="0.25">
      <c r="A3140" s="57" t="s">
        <v>126</v>
      </c>
      <c r="B3140" t="s">
        <v>128</v>
      </c>
      <c r="C3140">
        <v>2021</v>
      </c>
      <c r="D3140" t="s">
        <v>58</v>
      </c>
      <c r="E3140" t="s">
        <v>45</v>
      </c>
      <c r="F3140" t="s">
        <v>46</v>
      </c>
      <c r="G3140" t="s">
        <v>49</v>
      </c>
      <c r="H3140" s="2" t="s">
        <v>248</v>
      </c>
      <c r="I3140" s="2"/>
      <c r="J3140" s="3">
        <v>912000</v>
      </c>
    </row>
    <row r="3141" spans="1:10" hidden="1" x14ac:dyDescent="0.25">
      <c r="A3141" s="57" t="s">
        <v>126</v>
      </c>
      <c r="B3141" t="s">
        <v>128</v>
      </c>
      <c r="C3141">
        <v>2021</v>
      </c>
      <c r="D3141" t="s">
        <v>58</v>
      </c>
      <c r="E3141" t="s">
        <v>45</v>
      </c>
      <c r="F3141" t="s">
        <v>46</v>
      </c>
      <c r="G3141" t="s">
        <v>49</v>
      </c>
      <c r="H3141" s="2" t="s">
        <v>249</v>
      </c>
      <c r="I3141" s="2"/>
      <c r="J3141" s="3">
        <v>343990</v>
      </c>
    </row>
    <row r="3142" spans="1:10" hidden="1" x14ac:dyDescent="0.25">
      <c r="A3142" s="57" t="s">
        <v>126</v>
      </c>
      <c r="B3142" t="s">
        <v>128</v>
      </c>
      <c r="C3142">
        <v>2021</v>
      </c>
      <c r="D3142" t="s">
        <v>58</v>
      </c>
      <c r="E3142" t="s">
        <v>45</v>
      </c>
      <c r="F3142" t="s">
        <v>46</v>
      </c>
      <c r="G3142" t="s">
        <v>49</v>
      </c>
      <c r="H3142" s="2" t="s">
        <v>250</v>
      </c>
      <c r="I3142" s="2"/>
      <c r="J3142" s="3">
        <v>260000</v>
      </c>
    </row>
    <row r="3143" spans="1:10" hidden="1" x14ac:dyDescent="0.25">
      <c r="A3143" s="57" t="s">
        <v>126</v>
      </c>
      <c r="B3143" t="s">
        <v>128</v>
      </c>
      <c r="C3143">
        <v>2021</v>
      </c>
      <c r="D3143" t="s">
        <v>58</v>
      </c>
      <c r="E3143" t="s">
        <v>45</v>
      </c>
      <c r="F3143" t="s">
        <v>46</v>
      </c>
      <c r="G3143" t="s">
        <v>49</v>
      </c>
      <c r="H3143" s="2" t="s">
        <v>251</v>
      </c>
      <c r="I3143" s="2"/>
      <c r="J3143" s="3"/>
    </row>
    <row r="3144" spans="1:10" hidden="1" x14ac:dyDescent="0.25">
      <c r="A3144" s="57" t="s">
        <v>126</v>
      </c>
      <c r="B3144" t="s">
        <v>128</v>
      </c>
      <c r="C3144">
        <v>2021</v>
      </c>
      <c r="D3144" t="s">
        <v>58</v>
      </c>
      <c r="E3144" t="s">
        <v>45</v>
      </c>
      <c r="F3144" t="s">
        <v>46</v>
      </c>
      <c r="G3144" t="s">
        <v>49</v>
      </c>
      <c r="H3144" s="2" t="s">
        <v>333</v>
      </c>
      <c r="I3144" s="2"/>
      <c r="J3144" s="3">
        <v>247700</v>
      </c>
    </row>
    <row r="3145" spans="1:10" hidden="1" x14ac:dyDescent="0.25">
      <c r="A3145" s="57" t="s">
        <v>126</v>
      </c>
      <c r="B3145" t="s">
        <v>128</v>
      </c>
      <c r="C3145">
        <v>2021</v>
      </c>
      <c r="D3145" t="s">
        <v>58</v>
      </c>
      <c r="E3145" t="s">
        <v>45</v>
      </c>
      <c r="F3145" t="s">
        <v>46</v>
      </c>
      <c r="G3145" t="s">
        <v>49</v>
      </c>
      <c r="H3145" s="2" t="s">
        <v>252</v>
      </c>
      <c r="I3145" s="2"/>
      <c r="J3145"/>
    </row>
    <row r="3146" spans="1:10" hidden="1" x14ac:dyDescent="0.25">
      <c r="A3146" s="57" t="s">
        <v>126</v>
      </c>
      <c r="B3146" t="s">
        <v>128</v>
      </c>
      <c r="C3146">
        <v>2021</v>
      </c>
      <c r="D3146" t="s">
        <v>58</v>
      </c>
      <c r="E3146" t="s">
        <v>45</v>
      </c>
      <c r="F3146" t="s">
        <v>46</v>
      </c>
      <c r="G3146" t="s">
        <v>49</v>
      </c>
      <c r="H3146" s="2" t="s">
        <v>243</v>
      </c>
      <c r="I3146" s="2"/>
      <c r="J3146" s="3">
        <v>89610</v>
      </c>
    </row>
    <row r="3147" spans="1:10" hidden="1" x14ac:dyDescent="0.25">
      <c r="A3147" s="57" t="s">
        <v>126</v>
      </c>
      <c r="B3147" t="s">
        <v>128</v>
      </c>
      <c r="C3147">
        <v>2021</v>
      </c>
      <c r="D3147" t="s">
        <v>58</v>
      </c>
      <c r="E3147" t="s">
        <v>45</v>
      </c>
      <c r="F3147" t="s">
        <v>304</v>
      </c>
      <c r="G3147" t="s">
        <v>54</v>
      </c>
      <c r="H3147" t="s">
        <v>305</v>
      </c>
      <c r="J3147" s="3">
        <v>1715423</v>
      </c>
    </row>
    <row r="3148" spans="1:10" hidden="1" x14ac:dyDescent="0.25">
      <c r="A3148" s="57" t="s">
        <v>126</v>
      </c>
      <c r="B3148" t="s">
        <v>128</v>
      </c>
      <c r="C3148">
        <v>2021</v>
      </c>
      <c r="D3148" t="s">
        <v>58</v>
      </c>
      <c r="E3148" t="s">
        <v>45</v>
      </c>
      <c r="F3148" t="s">
        <v>304</v>
      </c>
      <c r="G3148" t="s">
        <v>54</v>
      </c>
      <c r="H3148" t="s">
        <v>306</v>
      </c>
      <c r="J3148" s="3">
        <v>24840</v>
      </c>
    </row>
    <row r="3149" spans="1:10" hidden="1" x14ac:dyDescent="0.25">
      <c r="A3149" s="57" t="s">
        <v>126</v>
      </c>
      <c r="B3149" t="s">
        <v>128</v>
      </c>
      <c r="C3149">
        <v>2021</v>
      </c>
      <c r="D3149" t="s">
        <v>58</v>
      </c>
      <c r="E3149" t="s">
        <v>45</v>
      </c>
      <c r="F3149" t="s">
        <v>304</v>
      </c>
      <c r="G3149" t="s">
        <v>54</v>
      </c>
      <c r="H3149" t="s">
        <v>307</v>
      </c>
      <c r="J3149" s="3">
        <v>145023</v>
      </c>
    </row>
    <row r="3150" spans="1:10" hidden="1" x14ac:dyDescent="0.25">
      <c r="A3150" s="57" t="s">
        <v>126</v>
      </c>
      <c r="B3150" t="s">
        <v>128</v>
      </c>
      <c r="C3150">
        <v>2021</v>
      </c>
      <c r="D3150" t="s">
        <v>58</v>
      </c>
      <c r="E3150" t="s">
        <v>45</v>
      </c>
      <c r="F3150" t="s">
        <v>304</v>
      </c>
      <c r="G3150" t="s">
        <v>54</v>
      </c>
      <c r="H3150" t="s">
        <v>308</v>
      </c>
      <c r="J3150" s="3">
        <v>-34839</v>
      </c>
    </row>
    <row r="3151" spans="1:10" hidden="1" x14ac:dyDescent="0.25">
      <c r="A3151" s="57" t="s">
        <v>126</v>
      </c>
      <c r="B3151" t="s">
        <v>128</v>
      </c>
      <c r="C3151">
        <v>2021</v>
      </c>
      <c r="D3151" t="s">
        <v>58</v>
      </c>
      <c r="E3151" t="s">
        <v>45</v>
      </c>
      <c r="F3151" t="s">
        <v>304</v>
      </c>
      <c r="G3151" t="s">
        <v>54</v>
      </c>
      <c r="H3151" t="s">
        <v>309</v>
      </c>
      <c r="J3151" s="3">
        <v>111041</v>
      </c>
    </row>
    <row r="3152" spans="1:10" hidden="1" x14ac:dyDescent="0.25">
      <c r="A3152" s="57" t="s">
        <v>126</v>
      </c>
      <c r="B3152" t="s">
        <v>128</v>
      </c>
      <c r="C3152">
        <v>2021</v>
      </c>
      <c r="D3152" t="s">
        <v>58</v>
      </c>
      <c r="E3152" t="s">
        <v>45</v>
      </c>
      <c r="F3152" t="s">
        <v>304</v>
      </c>
      <c r="G3152" t="s">
        <v>54</v>
      </c>
      <c r="H3152" t="s">
        <v>310</v>
      </c>
      <c r="J3152" s="3">
        <v>71475</v>
      </c>
    </row>
    <row r="3153" spans="1:10" hidden="1" x14ac:dyDescent="0.25">
      <c r="A3153" s="57" t="s">
        <v>126</v>
      </c>
      <c r="B3153" t="s">
        <v>128</v>
      </c>
      <c r="C3153">
        <v>2021</v>
      </c>
      <c r="D3153" t="s">
        <v>58</v>
      </c>
      <c r="E3153" t="s">
        <v>45</v>
      </c>
      <c r="F3153" t="s">
        <v>304</v>
      </c>
      <c r="G3153" t="s">
        <v>54</v>
      </c>
      <c r="H3153" s="90" t="s">
        <v>332</v>
      </c>
      <c r="I3153" s="90"/>
      <c r="J3153"/>
    </row>
    <row r="3154" spans="1:10" hidden="1" x14ac:dyDescent="0.25">
      <c r="A3154" s="57" t="s">
        <v>126</v>
      </c>
      <c r="B3154" t="s">
        <v>128</v>
      </c>
      <c r="C3154">
        <v>2021</v>
      </c>
      <c r="D3154" t="s">
        <v>58</v>
      </c>
      <c r="E3154" t="s">
        <v>45</v>
      </c>
      <c r="F3154" t="s">
        <v>304</v>
      </c>
      <c r="G3154" t="s">
        <v>54</v>
      </c>
      <c r="H3154" t="s">
        <v>311</v>
      </c>
      <c r="J3154" s="3">
        <v>666667</v>
      </c>
    </row>
    <row r="3155" spans="1:10" hidden="1" x14ac:dyDescent="0.25">
      <c r="A3155" s="57" t="s">
        <v>126</v>
      </c>
      <c r="B3155" t="s">
        <v>128</v>
      </c>
      <c r="C3155">
        <v>2021</v>
      </c>
      <c r="D3155" t="s">
        <v>58</v>
      </c>
      <c r="E3155" t="s">
        <v>45</v>
      </c>
      <c r="F3155" t="s">
        <v>304</v>
      </c>
      <c r="G3155" t="s">
        <v>54</v>
      </c>
      <c r="H3155" t="s">
        <v>312</v>
      </c>
      <c r="J3155"/>
    </row>
    <row r="3156" spans="1:10" hidden="1" x14ac:dyDescent="0.25">
      <c r="A3156" s="57" t="s">
        <v>126</v>
      </c>
      <c r="B3156" t="s">
        <v>128</v>
      </c>
      <c r="C3156">
        <v>2021</v>
      </c>
      <c r="D3156" t="s">
        <v>58</v>
      </c>
      <c r="E3156" t="s">
        <v>45</v>
      </c>
      <c r="F3156" t="s">
        <v>304</v>
      </c>
      <c r="G3156" t="s">
        <v>54</v>
      </c>
      <c r="H3156" t="s">
        <v>313</v>
      </c>
      <c r="J3156" s="3">
        <v>8787</v>
      </c>
    </row>
    <row r="3157" spans="1:10" hidden="1" x14ac:dyDescent="0.25">
      <c r="A3157" s="57" t="s">
        <v>126</v>
      </c>
      <c r="B3157" t="s">
        <v>128</v>
      </c>
      <c r="C3157">
        <v>2021</v>
      </c>
      <c r="D3157" t="s">
        <v>58</v>
      </c>
      <c r="E3157" t="s">
        <v>45</v>
      </c>
      <c r="F3157" t="s">
        <v>304</v>
      </c>
      <c r="G3157" t="s">
        <v>54</v>
      </c>
      <c r="H3157" t="s">
        <v>314</v>
      </c>
      <c r="J3157" s="3">
        <v>202000</v>
      </c>
    </row>
    <row r="3158" spans="1:10" hidden="1" x14ac:dyDescent="0.25">
      <c r="A3158" s="57" t="s">
        <v>126</v>
      </c>
      <c r="B3158" t="s">
        <v>128</v>
      </c>
      <c r="C3158">
        <v>2021</v>
      </c>
      <c r="D3158" t="s">
        <v>58</v>
      </c>
      <c r="E3158" t="s">
        <v>45</v>
      </c>
      <c r="F3158" t="s">
        <v>304</v>
      </c>
      <c r="G3158" t="s">
        <v>54</v>
      </c>
      <c r="H3158" t="s">
        <v>315</v>
      </c>
      <c r="J3158" s="3">
        <v>67333</v>
      </c>
    </row>
    <row r="3159" spans="1:10" hidden="1" x14ac:dyDescent="0.25">
      <c r="A3159" s="57" t="s">
        <v>126</v>
      </c>
      <c r="B3159" t="s">
        <v>128</v>
      </c>
      <c r="C3159">
        <v>2021</v>
      </c>
      <c r="D3159" t="s">
        <v>58</v>
      </c>
      <c r="E3159" t="s">
        <v>45</v>
      </c>
      <c r="F3159" t="s">
        <v>304</v>
      </c>
      <c r="G3159" t="s">
        <v>54</v>
      </c>
      <c r="H3159" s="2" t="s">
        <v>316</v>
      </c>
      <c r="I3159" s="2"/>
      <c r="J3159"/>
    </row>
    <row r="3160" spans="1:10" hidden="1" x14ac:dyDescent="0.25">
      <c r="A3160" s="57" t="s">
        <v>126</v>
      </c>
      <c r="B3160" t="s">
        <v>128</v>
      </c>
      <c r="C3160">
        <v>2021</v>
      </c>
      <c r="D3160" t="s">
        <v>58</v>
      </c>
      <c r="E3160" t="s">
        <v>45</v>
      </c>
      <c r="F3160" t="s">
        <v>304</v>
      </c>
      <c r="G3160" t="s">
        <v>49</v>
      </c>
      <c r="H3160" s="90" t="s">
        <v>317</v>
      </c>
      <c r="I3160" s="90"/>
      <c r="J3160"/>
    </row>
    <row r="3161" spans="1:10" hidden="1" x14ac:dyDescent="0.25">
      <c r="A3161" s="57" t="s">
        <v>126</v>
      </c>
      <c r="B3161" t="s">
        <v>128</v>
      </c>
      <c r="C3161">
        <v>2021</v>
      </c>
      <c r="D3161" t="s">
        <v>58</v>
      </c>
      <c r="E3161" t="s">
        <v>45</v>
      </c>
      <c r="F3161" t="s">
        <v>50</v>
      </c>
      <c r="G3161" t="s">
        <v>56</v>
      </c>
      <c r="H3161" t="s">
        <v>124</v>
      </c>
      <c r="J3161" s="3">
        <v>62940</v>
      </c>
    </row>
    <row r="3162" spans="1:10" hidden="1" x14ac:dyDescent="0.25">
      <c r="A3162" s="57" t="s">
        <v>126</v>
      </c>
      <c r="B3162" t="s">
        <v>128</v>
      </c>
      <c r="C3162">
        <v>2021</v>
      </c>
      <c r="D3162" t="s">
        <v>58</v>
      </c>
      <c r="E3162" t="s">
        <v>45</v>
      </c>
      <c r="F3162" t="s">
        <v>50</v>
      </c>
      <c r="G3162" t="s">
        <v>56</v>
      </c>
      <c r="H3162" t="s">
        <v>98</v>
      </c>
      <c r="J3162" s="3">
        <v>421798</v>
      </c>
    </row>
    <row r="3163" spans="1:10" hidden="1" x14ac:dyDescent="0.25">
      <c r="A3163" s="57" t="s">
        <v>126</v>
      </c>
      <c r="B3163" t="s">
        <v>128</v>
      </c>
      <c r="C3163">
        <v>2021</v>
      </c>
      <c r="D3163" t="s">
        <v>58</v>
      </c>
      <c r="E3163" t="s">
        <v>45</v>
      </c>
      <c r="F3163" t="s">
        <v>50</v>
      </c>
      <c r="G3163" t="s">
        <v>56</v>
      </c>
      <c r="H3163" t="s">
        <v>265</v>
      </c>
      <c r="J3163"/>
    </row>
    <row r="3164" spans="1:10" hidden="1" x14ac:dyDescent="0.25">
      <c r="A3164" s="57" t="s">
        <v>126</v>
      </c>
      <c r="B3164" t="s">
        <v>128</v>
      </c>
      <c r="C3164">
        <v>2021</v>
      </c>
      <c r="D3164" t="s">
        <v>58</v>
      </c>
      <c r="E3164" t="s">
        <v>45</v>
      </c>
      <c r="F3164" t="s">
        <v>50</v>
      </c>
      <c r="G3164" t="s">
        <v>56</v>
      </c>
      <c r="H3164" t="s">
        <v>193</v>
      </c>
      <c r="J3164"/>
    </row>
    <row r="3165" spans="1:10" hidden="1" x14ac:dyDescent="0.25">
      <c r="A3165" s="57" t="s">
        <v>126</v>
      </c>
      <c r="B3165" t="s">
        <v>128</v>
      </c>
      <c r="C3165">
        <v>2021</v>
      </c>
      <c r="D3165" t="s">
        <v>58</v>
      </c>
      <c r="E3165" t="s">
        <v>45</v>
      </c>
      <c r="F3165" t="s">
        <v>50</v>
      </c>
      <c r="G3165" t="s">
        <v>101</v>
      </c>
      <c r="H3165" t="s">
        <v>99</v>
      </c>
      <c r="J3165" s="3">
        <v>141427</v>
      </c>
    </row>
    <row r="3166" spans="1:10" hidden="1" x14ac:dyDescent="0.25">
      <c r="A3166" s="57" t="s">
        <v>126</v>
      </c>
      <c r="B3166" t="s">
        <v>128</v>
      </c>
      <c r="C3166">
        <v>2021</v>
      </c>
      <c r="D3166" t="s">
        <v>58</v>
      </c>
      <c r="E3166" t="s">
        <v>45</v>
      </c>
      <c r="F3166" t="s">
        <v>50</v>
      </c>
      <c r="G3166" t="s">
        <v>101</v>
      </c>
      <c r="H3166" s="2" t="s">
        <v>255</v>
      </c>
      <c r="I3166" s="2"/>
      <c r="J3166" s="3">
        <v>191519.29</v>
      </c>
    </row>
    <row r="3167" spans="1:10" hidden="1" x14ac:dyDescent="0.25">
      <c r="A3167" s="57" t="s">
        <v>126</v>
      </c>
      <c r="B3167" t="s">
        <v>128</v>
      </c>
      <c r="C3167">
        <v>2021</v>
      </c>
      <c r="D3167" t="s">
        <v>58</v>
      </c>
      <c r="E3167" t="s">
        <v>45</v>
      </c>
      <c r="F3167" t="s">
        <v>50</v>
      </c>
      <c r="G3167" t="s">
        <v>101</v>
      </c>
      <c r="H3167" s="2" t="s">
        <v>254</v>
      </c>
      <c r="I3167" s="2"/>
      <c r="J3167"/>
    </row>
    <row r="3168" spans="1:10" hidden="1" x14ac:dyDescent="0.25">
      <c r="A3168" s="57" t="s">
        <v>126</v>
      </c>
      <c r="B3168" t="s">
        <v>128</v>
      </c>
      <c r="C3168">
        <v>2021</v>
      </c>
      <c r="D3168" t="s">
        <v>58</v>
      </c>
      <c r="E3168" t="s">
        <v>45</v>
      </c>
      <c r="F3168" t="s">
        <v>50</v>
      </c>
      <c r="G3168" t="s">
        <v>101</v>
      </c>
      <c r="H3168" s="2" t="s">
        <v>236</v>
      </c>
      <c r="I3168" s="2"/>
      <c r="J3168"/>
    </row>
    <row r="3169" spans="1:10" hidden="1" x14ac:dyDescent="0.25">
      <c r="A3169" s="57" t="s">
        <v>126</v>
      </c>
      <c r="B3169" t="s">
        <v>128</v>
      </c>
      <c r="C3169">
        <v>2021</v>
      </c>
      <c r="D3169" t="s">
        <v>58</v>
      </c>
      <c r="E3169" t="s">
        <v>45</v>
      </c>
      <c r="F3169" t="s">
        <v>50</v>
      </c>
      <c r="G3169" t="s">
        <v>101</v>
      </c>
      <c r="H3169" t="s">
        <v>30</v>
      </c>
      <c r="J3169" s="3">
        <v>823796.29</v>
      </c>
    </row>
    <row r="3170" spans="1:10" hidden="1" x14ac:dyDescent="0.25">
      <c r="A3170" s="57" t="s">
        <v>126</v>
      </c>
      <c r="B3170" t="s">
        <v>128</v>
      </c>
      <c r="C3170">
        <v>2021</v>
      </c>
      <c r="D3170" t="s">
        <v>58</v>
      </c>
      <c r="E3170" t="s">
        <v>45</v>
      </c>
      <c r="F3170" t="s">
        <v>287</v>
      </c>
      <c r="G3170" t="s">
        <v>287</v>
      </c>
      <c r="H3170" s="82" t="s">
        <v>288</v>
      </c>
      <c r="I3170" s="82"/>
      <c r="J3170"/>
    </row>
    <row r="3171" spans="1:10" hidden="1" x14ac:dyDescent="0.25">
      <c r="A3171" s="57" t="s">
        <v>126</v>
      </c>
      <c r="B3171" t="s">
        <v>128</v>
      </c>
      <c r="C3171">
        <v>2021</v>
      </c>
      <c r="D3171" t="s">
        <v>58</v>
      </c>
      <c r="E3171" t="s">
        <v>112</v>
      </c>
      <c r="F3171" t="s">
        <v>117</v>
      </c>
      <c r="G3171" t="s">
        <v>53</v>
      </c>
      <c r="H3171" s="2" t="s">
        <v>256</v>
      </c>
      <c r="I3171" s="2"/>
      <c r="J3171"/>
    </row>
    <row r="3172" spans="1:10" hidden="1" x14ac:dyDescent="0.25">
      <c r="A3172" s="57" t="s">
        <v>126</v>
      </c>
      <c r="B3172" t="s">
        <v>128</v>
      </c>
      <c r="C3172">
        <v>2021</v>
      </c>
      <c r="D3172" t="s">
        <v>58</v>
      </c>
      <c r="E3172" t="s">
        <v>112</v>
      </c>
      <c r="F3172" t="s">
        <v>117</v>
      </c>
      <c r="G3172" t="s">
        <v>53</v>
      </c>
      <c r="H3172" s="2" t="s">
        <v>257</v>
      </c>
      <c r="I3172" s="2"/>
      <c r="J3172" s="3">
        <v>3184739.5</v>
      </c>
    </row>
    <row r="3173" spans="1:10" hidden="1" x14ac:dyDescent="0.25">
      <c r="A3173" s="57" t="s">
        <v>126</v>
      </c>
      <c r="B3173" t="s">
        <v>128</v>
      </c>
      <c r="C3173">
        <v>2021</v>
      </c>
      <c r="D3173" t="s">
        <v>58</v>
      </c>
      <c r="E3173" t="s">
        <v>112</v>
      </c>
      <c r="F3173" t="s">
        <v>117</v>
      </c>
      <c r="G3173" t="s">
        <v>53</v>
      </c>
      <c r="H3173" s="2" t="s">
        <v>258</v>
      </c>
      <c r="I3173" s="2"/>
      <c r="J3173"/>
    </row>
    <row r="3174" spans="1:10" hidden="1" x14ac:dyDescent="0.25">
      <c r="A3174" s="57" t="s">
        <v>126</v>
      </c>
      <c r="B3174" t="s">
        <v>128</v>
      </c>
      <c r="C3174">
        <v>2021</v>
      </c>
      <c r="D3174" t="s">
        <v>58</v>
      </c>
      <c r="E3174" t="s">
        <v>112</v>
      </c>
      <c r="F3174" t="s">
        <v>117</v>
      </c>
      <c r="G3174" t="s">
        <v>53</v>
      </c>
      <c r="H3174" s="2" t="s">
        <v>259</v>
      </c>
      <c r="I3174" s="2"/>
      <c r="J3174" s="3">
        <v>18281662</v>
      </c>
    </row>
    <row r="3175" spans="1:10" hidden="1" x14ac:dyDescent="0.25">
      <c r="A3175" s="57" t="s">
        <v>126</v>
      </c>
      <c r="B3175" t="s">
        <v>128</v>
      </c>
      <c r="C3175">
        <v>2021</v>
      </c>
      <c r="D3175" t="s">
        <v>58</v>
      </c>
      <c r="E3175" t="s">
        <v>112</v>
      </c>
      <c r="F3175" t="s">
        <v>117</v>
      </c>
      <c r="G3175" t="s">
        <v>334</v>
      </c>
      <c r="H3175" s="90" t="s">
        <v>335</v>
      </c>
      <c r="I3175" s="90"/>
      <c r="J3175" s="3"/>
    </row>
    <row r="3176" spans="1:10" hidden="1" x14ac:dyDescent="0.25">
      <c r="A3176" s="57" t="s">
        <v>126</v>
      </c>
      <c r="B3176" t="s">
        <v>128</v>
      </c>
      <c r="C3176">
        <v>2021</v>
      </c>
      <c r="D3176" t="s">
        <v>58</v>
      </c>
      <c r="E3176" t="s">
        <v>112</v>
      </c>
      <c r="F3176" t="s">
        <v>117</v>
      </c>
      <c r="G3176" t="s">
        <v>318</v>
      </c>
      <c r="H3176" t="s">
        <v>180</v>
      </c>
      <c r="J3176" s="3">
        <v>1664023</v>
      </c>
    </row>
    <row r="3177" spans="1:10" hidden="1" x14ac:dyDescent="0.25">
      <c r="A3177" s="57" t="s">
        <v>126</v>
      </c>
      <c r="B3177" t="s">
        <v>128</v>
      </c>
      <c r="C3177">
        <v>2021</v>
      </c>
      <c r="D3177" t="s">
        <v>58</v>
      </c>
      <c r="E3177" t="s">
        <v>112</v>
      </c>
      <c r="F3177" t="s">
        <v>117</v>
      </c>
      <c r="G3177" t="s">
        <v>318</v>
      </c>
      <c r="H3177" s="2" t="s">
        <v>279</v>
      </c>
      <c r="I3177" s="2"/>
      <c r="J3177" s="3">
        <v>45000</v>
      </c>
    </row>
    <row r="3178" spans="1:10" hidden="1" x14ac:dyDescent="0.25">
      <c r="A3178" s="57" t="s">
        <v>126</v>
      </c>
      <c r="B3178" t="s">
        <v>128</v>
      </c>
      <c r="C3178">
        <v>2021</v>
      </c>
      <c r="D3178" t="s">
        <v>58</v>
      </c>
      <c r="E3178" t="s">
        <v>112</v>
      </c>
      <c r="F3178" t="s">
        <v>117</v>
      </c>
      <c r="G3178" t="s">
        <v>319</v>
      </c>
      <c r="H3178" t="s">
        <v>181</v>
      </c>
      <c r="J3178"/>
    </row>
    <row r="3179" spans="1:10" hidden="1" x14ac:dyDescent="0.25">
      <c r="A3179" s="57" t="s">
        <v>126</v>
      </c>
      <c r="B3179" t="s">
        <v>128</v>
      </c>
      <c r="C3179">
        <v>2021</v>
      </c>
      <c r="D3179" t="s">
        <v>58</v>
      </c>
      <c r="E3179" t="s">
        <v>112</v>
      </c>
      <c r="F3179" t="s">
        <v>117</v>
      </c>
      <c r="G3179" t="s">
        <v>319</v>
      </c>
      <c r="H3179" s="90" t="s">
        <v>320</v>
      </c>
      <c r="I3179" s="90"/>
      <c r="J3179"/>
    </row>
    <row r="3180" spans="1:10" hidden="1" x14ac:dyDescent="0.25">
      <c r="A3180" s="57" t="s">
        <v>130</v>
      </c>
      <c r="B3180" t="s">
        <v>128</v>
      </c>
      <c r="C3180">
        <v>2021</v>
      </c>
      <c r="D3180" t="s">
        <v>58</v>
      </c>
      <c r="E3180" t="s">
        <v>52</v>
      </c>
      <c r="F3180" t="s">
        <v>142</v>
      </c>
      <c r="G3180" t="s">
        <v>301</v>
      </c>
      <c r="H3180" t="s">
        <v>210</v>
      </c>
      <c r="J3180" s="38">
        <f>36664255.59+69747.9</f>
        <v>36734003.490000002</v>
      </c>
    </row>
    <row r="3181" spans="1:10" hidden="1" x14ac:dyDescent="0.25">
      <c r="A3181" s="57" t="s">
        <v>130</v>
      </c>
      <c r="B3181" t="s">
        <v>128</v>
      </c>
      <c r="C3181">
        <v>2021</v>
      </c>
      <c r="D3181" t="s">
        <v>58</v>
      </c>
      <c r="E3181" t="s">
        <v>52</v>
      </c>
      <c r="F3181" t="s">
        <v>152</v>
      </c>
      <c r="G3181" t="s">
        <v>149</v>
      </c>
      <c r="H3181" t="s">
        <v>211</v>
      </c>
      <c r="J3181" s="3">
        <v>-696.49</v>
      </c>
    </row>
    <row r="3182" spans="1:10" hidden="1" x14ac:dyDescent="0.25">
      <c r="A3182" s="57" t="s">
        <v>130</v>
      </c>
      <c r="B3182" t="s">
        <v>128</v>
      </c>
      <c r="C3182">
        <v>2021</v>
      </c>
      <c r="D3182" t="s">
        <v>58</v>
      </c>
      <c r="E3182" t="s">
        <v>52</v>
      </c>
      <c r="F3182" t="s">
        <v>152</v>
      </c>
      <c r="G3182" t="s">
        <v>213</v>
      </c>
      <c r="H3182" t="s">
        <v>214</v>
      </c>
      <c r="J3182"/>
    </row>
    <row r="3183" spans="1:10" hidden="1" x14ac:dyDescent="0.25">
      <c r="A3183" s="57" t="s">
        <v>130</v>
      </c>
      <c r="B3183" t="s">
        <v>128</v>
      </c>
      <c r="C3183">
        <v>2021</v>
      </c>
      <c r="D3183" t="s">
        <v>58</v>
      </c>
      <c r="E3183" t="s">
        <v>52</v>
      </c>
      <c r="F3183" t="s">
        <v>152</v>
      </c>
      <c r="G3183" t="s">
        <v>217</v>
      </c>
      <c r="H3183" t="s">
        <v>218</v>
      </c>
      <c r="J3183" s="3">
        <v>483143.01</v>
      </c>
    </row>
    <row r="3184" spans="1:10" hidden="1" x14ac:dyDescent="0.25">
      <c r="A3184" s="57" t="s">
        <v>130</v>
      </c>
      <c r="B3184" t="s">
        <v>128</v>
      </c>
      <c r="C3184">
        <v>2021</v>
      </c>
      <c r="D3184" t="s">
        <v>58</v>
      </c>
      <c r="E3184" t="s">
        <v>52</v>
      </c>
      <c r="F3184" t="s">
        <v>142</v>
      </c>
      <c r="G3184" t="s">
        <v>300</v>
      </c>
      <c r="H3184" t="s">
        <v>224</v>
      </c>
      <c r="J3184" s="38">
        <v>-330252.09999999998</v>
      </c>
    </row>
    <row r="3185" spans="1:11" hidden="1" x14ac:dyDescent="0.25">
      <c r="A3185" s="57" t="s">
        <v>130</v>
      </c>
      <c r="B3185" t="s">
        <v>128</v>
      </c>
      <c r="C3185">
        <v>2021</v>
      </c>
      <c r="D3185" t="s">
        <v>58</v>
      </c>
      <c r="E3185" t="s">
        <v>52</v>
      </c>
      <c r="F3185" t="s">
        <v>142</v>
      </c>
      <c r="G3185" t="s">
        <v>300</v>
      </c>
      <c r="H3185" t="s">
        <v>303</v>
      </c>
      <c r="J3185">
        <v>-213694.03</v>
      </c>
    </row>
    <row r="3186" spans="1:11" hidden="1" x14ac:dyDescent="0.25">
      <c r="A3186" s="57" t="s">
        <v>130</v>
      </c>
      <c r="B3186" t="s">
        <v>128</v>
      </c>
      <c r="C3186">
        <v>2021</v>
      </c>
      <c r="D3186" t="s">
        <v>58</v>
      </c>
      <c r="E3186" t="s">
        <v>52</v>
      </c>
      <c r="F3186" t="s">
        <v>142</v>
      </c>
      <c r="H3186" t="s">
        <v>269</v>
      </c>
      <c r="J3186"/>
    </row>
    <row r="3187" spans="1:11" hidden="1" x14ac:dyDescent="0.25">
      <c r="A3187" s="57" t="s">
        <v>130</v>
      </c>
      <c r="B3187" t="s">
        <v>128</v>
      </c>
      <c r="C3187">
        <v>2021</v>
      </c>
      <c r="D3187" t="s">
        <v>58</v>
      </c>
      <c r="E3187" t="s">
        <v>52</v>
      </c>
      <c r="F3187" t="s">
        <v>142</v>
      </c>
      <c r="G3187" t="s">
        <v>270</v>
      </c>
      <c r="H3187" t="s">
        <v>271</v>
      </c>
      <c r="J3187" s="3">
        <v>195000</v>
      </c>
      <c r="K3187" s="16"/>
    </row>
    <row r="3188" spans="1:11" hidden="1" x14ac:dyDescent="0.25">
      <c r="A3188" s="57" t="s">
        <v>130</v>
      </c>
      <c r="B3188" t="s">
        <v>128</v>
      </c>
      <c r="C3188">
        <v>2021</v>
      </c>
      <c r="D3188" t="s">
        <v>58</v>
      </c>
      <c r="E3188" t="s">
        <v>45</v>
      </c>
      <c r="F3188" t="s">
        <v>46</v>
      </c>
      <c r="G3188" t="s">
        <v>54</v>
      </c>
      <c r="H3188" t="s">
        <v>11</v>
      </c>
      <c r="J3188" s="3">
        <v>5100000</v>
      </c>
    </row>
    <row r="3189" spans="1:11" hidden="1" x14ac:dyDescent="0.25">
      <c r="A3189" s="57" t="s">
        <v>130</v>
      </c>
      <c r="B3189" t="s">
        <v>128</v>
      </c>
      <c r="C3189">
        <v>2021</v>
      </c>
      <c r="D3189" t="s">
        <v>58</v>
      </c>
      <c r="E3189" t="s">
        <v>45</v>
      </c>
      <c r="F3189" t="s">
        <v>46</v>
      </c>
      <c r="G3189" t="s">
        <v>54</v>
      </c>
      <c r="H3189" t="s">
        <v>12</v>
      </c>
      <c r="J3189" s="3">
        <v>106454</v>
      </c>
    </row>
    <row r="3190" spans="1:11" hidden="1" x14ac:dyDescent="0.25">
      <c r="A3190" s="57" t="s">
        <v>130</v>
      </c>
      <c r="B3190" t="s">
        <v>128</v>
      </c>
      <c r="C3190">
        <v>2021</v>
      </c>
      <c r="D3190" t="s">
        <v>58</v>
      </c>
      <c r="E3190" t="s">
        <v>45</v>
      </c>
      <c r="F3190" t="s">
        <v>46</v>
      </c>
      <c r="G3190" t="s">
        <v>54</v>
      </c>
      <c r="H3190" t="s">
        <v>13</v>
      </c>
      <c r="J3190" s="3">
        <v>433871</v>
      </c>
    </row>
    <row r="3191" spans="1:11" hidden="1" x14ac:dyDescent="0.25">
      <c r="A3191" s="57" t="s">
        <v>130</v>
      </c>
      <c r="B3191" t="s">
        <v>128</v>
      </c>
      <c r="C3191">
        <v>2021</v>
      </c>
      <c r="D3191" t="s">
        <v>58</v>
      </c>
      <c r="E3191" t="s">
        <v>45</v>
      </c>
      <c r="F3191" t="s">
        <v>46</v>
      </c>
      <c r="G3191" t="s">
        <v>54</v>
      </c>
      <c r="H3191" t="s">
        <v>14</v>
      </c>
      <c r="J3191" s="3">
        <v>52065</v>
      </c>
    </row>
    <row r="3192" spans="1:11" hidden="1" x14ac:dyDescent="0.25">
      <c r="A3192" s="57" t="s">
        <v>130</v>
      </c>
      <c r="B3192" t="s">
        <v>128</v>
      </c>
      <c r="C3192">
        <v>2021</v>
      </c>
      <c r="D3192" t="s">
        <v>58</v>
      </c>
      <c r="E3192" t="s">
        <v>45</v>
      </c>
      <c r="F3192" t="s">
        <v>46</v>
      </c>
      <c r="G3192" t="s">
        <v>54</v>
      </c>
      <c r="H3192" t="s">
        <v>15</v>
      </c>
      <c r="J3192" s="3">
        <v>433871</v>
      </c>
    </row>
    <row r="3193" spans="1:11" hidden="1" x14ac:dyDescent="0.25">
      <c r="A3193" s="57" t="s">
        <v>130</v>
      </c>
      <c r="B3193" t="s">
        <v>128</v>
      </c>
      <c r="C3193">
        <v>2021</v>
      </c>
      <c r="D3193" t="s">
        <v>58</v>
      </c>
      <c r="E3193" t="s">
        <v>45</v>
      </c>
      <c r="F3193" t="s">
        <v>46</v>
      </c>
      <c r="G3193" t="s">
        <v>54</v>
      </c>
      <c r="H3193" t="s">
        <v>16</v>
      </c>
      <c r="J3193" s="3">
        <v>212500</v>
      </c>
    </row>
    <row r="3194" spans="1:11" hidden="1" x14ac:dyDescent="0.25">
      <c r="A3194" s="57" t="s">
        <v>130</v>
      </c>
      <c r="B3194" t="s">
        <v>128</v>
      </c>
      <c r="C3194">
        <v>2021</v>
      </c>
      <c r="D3194" t="s">
        <v>58</v>
      </c>
      <c r="E3194" t="s">
        <v>45</v>
      </c>
      <c r="F3194" t="s">
        <v>46</v>
      </c>
      <c r="G3194" t="s">
        <v>54</v>
      </c>
      <c r="H3194" t="s">
        <v>17</v>
      </c>
      <c r="J3194" s="3">
        <v>2400000</v>
      </c>
    </row>
    <row r="3195" spans="1:11" hidden="1" x14ac:dyDescent="0.25">
      <c r="A3195" s="57" t="s">
        <v>130</v>
      </c>
      <c r="B3195" t="s">
        <v>128</v>
      </c>
      <c r="C3195">
        <v>2021</v>
      </c>
      <c r="D3195" t="s">
        <v>58</v>
      </c>
      <c r="E3195" t="s">
        <v>45</v>
      </c>
      <c r="F3195" t="s">
        <v>46</v>
      </c>
      <c r="G3195" t="s">
        <v>54</v>
      </c>
      <c r="H3195" s="90" t="s">
        <v>331</v>
      </c>
      <c r="I3195" s="90"/>
      <c r="J3195"/>
    </row>
    <row r="3196" spans="1:11" hidden="1" x14ac:dyDescent="0.25">
      <c r="A3196" s="57" t="s">
        <v>130</v>
      </c>
      <c r="B3196" t="s">
        <v>128</v>
      </c>
      <c r="C3196">
        <v>2021</v>
      </c>
      <c r="D3196" t="s">
        <v>58</v>
      </c>
      <c r="E3196" t="s">
        <v>45</v>
      </c>
      <c r="F3196" t="s">
        <v>46</v>
      </c>
      <c r="G3196" t="s">
        <v>54</v>
      </c>
      <c r="H3196" t="s">
        <v>195</v>
      </c>
      <c r="J3196"/>
    </row>
    <row r="3197" spans="1:11" hidden="1" x14ac:dyDescent="0.25">
      <c r="A3197" s="57" t="s">
        <v>130</v>
      </c>
      <c r="B3197" t="s">
        <v>128</v>
      </c>
      <c r="C3197">
        <v>2021</v>
      </c>
      <c r="D3197" t="s">
        <v>58</v>
      </c>
      <c r="E3197" t="s">
        <v>45</v>
      </c>
      <c r="F3197" t="s">
        <v>46</v>
      </c>
      <c r="G3197" t="s">
        <v>54</v>
      </c>
      <c r="H3197" t="s">
        <v>18</v>
      </c>
      <c r="J3197" s="3">
        <v>26622</v>
      </c>
    </row>
    <row r="3198" spans="1:11" hidden="1" x14ac:dyDescent="0.25">
      <c r="A3198" s="57" t="s">
        <v>130</v>
      </c>
      <c r="B3198" t="s">
        <v>128</v>
      </c>
      <c r="C3198">
        <v>2021</v>
      </c>
      <c r="D3198" t="s">
        <v>58</v>
      </c>
      <c r="E3198" t="s">
        <v>45</v>
      </c>
      <c r="F3198" t="s">
        <v>46</v>
      </c>
      <c r="G3198" t="s">
        <v>54</v>
      </c>
      <c r="H3198" t="s">
        <v>19</v>
      </c>
      <c r="J3198" s="3">
        <v>432000</v>
      </c>
    </row>
    <row r="3199" spans="1:11" hidden="1" x14ac:dyDescent="0.25">
      <c r="A3199" s="57" t="s">
        <v>130</v>
      </c>
      <c r="B3199" t="s">
        <v>128</v>
      </c>
      <c r="C3199">
        <v>2021</v>
      </c>
      <c r="D3199" t="s">
        <v>58</v>
      </c>
      <c r="E3199" t="s">
        <v>45</v>
      </c>
      <c r="F3199" t="s">
        <v>46</v>
      </c>
      <c r="G3199" t="s">
        <v>54</v>
      </c>
      <c r="H3199" t="s">
        <v>20</v>
      </c>
      <c r="J3199" s="3">
        <v>204000</v>
      </c>
    </row>
    <row r="3200" spans="1:11" hidden="1" x14ac:dyDescent="0.25">
      <c r="A3200" s="57" t="s">
        <v>130</v>
      </c>
      <c r="B3200" t="s">
        <v>128</v>
      </c>
      <c r="C3200">
        <v>2021</v>
      </c>
      <c r="D3200" t="s">
        <v>58</v>
      </c>
      <c r="E3200" t="s">
        <v>45</v>
      </c>
      <c r="F3200" t="s">
        <v>46</v>
      </c>
      <c r="G3200" t="s">
        <v>54</v>
      </c>
      <c r="H3200" s="2" t="s">
        <v>294</v>
      </c>
      <c r="I3200" s="2"/>
      <c r="J3200"/>
    </row>
    <row r="3201" spans="1:10" hidden="1" x14ac:dyDescent="0.25">
      <c r="A3201" s="57" t="s">
        <v>130</v>
      </c>
      <c r="B3201" t="s">
        <v>128</v>
      </c>
      <c r="C3201">
        <v>2021</v>
      </c>
      <c r="D3201" t="s">
        <v>58</v>
      </c>
      <c r="E3201" t="s">
        <v>45</v>
      </c>
      <c r="F3201" t="s">
        <v>46</v>
      </c>
      <c r="G3201" t="s">
        <v>118</v>
      </c>
      <c r="H3201" s="2" t="s">
        <v>295</v>
      </c>
      <c r="I3201" s="2"/>
      <c r="J3201" s="3">
        <v>908526</v>
      </c>
    </row>
    <row r="3202" spans="1:10" hidden="1" x14ac:dyDescent="0.25">
      <c r="A3202" s="57" t="s">
        <v>130</v>
      </c>
      <c r="B3202" t="s">
        <v>128</v>
      </c>
      <c r="C3202">
        <v>2021</v>
      </c>
      <c r="D3202" t="s">
        <v>58</v>
      </c>
      <c r="E3202" t="s">
        <v>45</v>
      </c>
      <c r="F3202" t="s">
        <v>46</v>
      </c>
      <c r="G3202" t="s">
        <v>118</v>
      </c>
      <c r="H3202" t="s">
        <v>119</v>
      </c>
      <c r="J3202" s="3">
        <v>635968</v>
      </c>
    </row>
    <row r="3203" spans="1:10" hidden="1" x14ac:dyDescent="0.25">
      <c r="A3203" s="57" t="s">
        <v>130</v>
      </c>
      <c r="B3203" t="s">
        <v>128</v>
      </c>
      <c r="C3203">
        <v>2021</v>
      </c>
      <c r="D3203" t="s">
        <v>58</v>
      </c>
      <c r="E3203" t="s">
        <v>45</v>
      </c>
      <c r="F3203" t="s">
        <v>46</v>
      </c>
      <c r="G3203" t="s">
        <v>118</v>
      </c>
      <c r="H3203" t="s">
        <v>283</v>
      </c>
      <c r="J3203"/>
    </row>
    <row r="3204" spans="1:10" hidden="1" x14ac:dyDescent="0.25">
      <c r="A3204" s="57" t="s">
        <v>130</v>
      </c>
      <c r="B3204" t="s">
        <v>128</v>
      </c>
      <c r="C3204">
        <v>2021</v>
      </c>
      <c r="D3204" t="s">
        <v>58</v>
      </c>
      <c r="E3204" t="s">
        <v>45</v>
      </c>
      <c r="F3204" t="s">
        <v>46</v>
      </c>
      <c r="G3204" t="s">
        <v>109</v>
      </c>
      <c r="H3204" t="s">
        <v>219</v>
      </c>
      <c r="J3204" s="3">
        <v>448</v>
      </c>
    </row>
    <row r="3205" spans="1:10" hidden="1" x14ac:dyDescent="0.25">
      <c r="A3205" s="57" t="s">
        <v>130</v>
      </c>
      <c r="B3205" t="s">
        <v>128</v>
      </c>
      <c r="C3205">
        <v>2021</v>
      </c>
      <c r="D3205" t="s">
        <v>58</v>
      </c>
      <c r="E3205" t="s">
        <v>45</v>
      </c>
      <c r="F3205" t="s">
        <v>46</v>
      </c>
      <c r="G3205" t="s">
        <v>109</v>
      </c>
      <c r="H3205" s="2" t="s">
        <v>267</v>
      </c>
      <c r="I3205" s="2"/>
      <c r="J3205"/>
    </row>
    <row r="3206" spans="1:10" hidden="1" x14ac:dyDescent="0.25">
      <c r="A3206" s="57" t="s">
        <v>130</v>
      </c>
      <c r="B3206" t="s">
        <v>128</v>
      </c>
      <c r="C3206">
        <v>2021</v>
      </c>
      <c r="D3206" t="s">
        <v>58</v>
      </c>
      <c r="E3206" t="s">
        <v>45</v>
      </c>
      <c r="F3206" t="s">
        <v>46</v>
      </c>
      <c r="G3206" t="s">
        <v>109</v>
      </c>
      <c r="H3206" t="s">
        <v>220</v>
      </c>
      <c r="J3206"/>
    </row>
    <row r="3207" spans="1:10" hidden="1" x14ac:dyDescent="0.25">
      <c r="A3207" s="57" t="s">
        <v>130</v>
      </c>
      <c r="B3207" t="s">
        <v>128</v>
      </c>
      <c r="C3207">
        <v>2021</v>
      </c>
      <c r="D3207" t="s">
        <v>58</v>
      </c>
      <c r="E3207" t="s">
        <v>45</v>
      </c>
      <c r="F3207" t="s">
        <v>46</v>
      </c>
      <c r="G3207" t="s">
        <v>109</v>
      </c>
      <c r="H3207" t="s">
        <v>260</v>
      </c>
      <c r="J3207"/>
    </row>
    <row r="3208" spans="1:10" hidden="1" x14ac:dyDescent="0.25">
      <c r="A3208" s="57" t="s">
        <v>130</v>
      </c>
      <c r="B3208" t="s">
        <v>128</v>
      </c>
      <c r="C3208">
        <v>2021</v>
      </c>
      <c r="D3208" t="s">
        <v>58</v>
      </c>
      <c r="E3208" t="s">
        <v>45</v>
      </c>
      <c r="F3208" t="s">
        <v>46</v>
      </c>
      <c r="G3208" t="s">
        <v>55</v>
      </c>
      <c r="H3208" t="s">
        <v>22</v>
      </c>
      <c r="J3208" s="3">
        <v>800000</v>
      </c>
    </row>
    <row r="3209" spans="1:10" hidden="1" x14ac:dyDescent="0.25">
      <c r="A3209" s="57" t="s">
        <v>130</v>
      </c>
      <c r="B3209" t="s">
        <v>128</v>
      </c>
      <c r="C3209">
        <v>2021</v>
      </c>
      <c r="D3209" t="s">
        <v>58</v>
      </c>
      <c r="E3209" t="s">
        <v>45</v>
      </c>
      <c r="F3209" t="s">
        <v>46</v>
      </c>
      <c r="G3209" t="s">
        <v>47</v>
      </c>
      <c r="H3209" t="s">
        <v>238</v>
      </c>
      <c r="J3209"/>
    </row>
    <row r="3210" spans="1:10" hidden="1" x14ac:dyDescent="0.25">
      <c r="A3210" s="57" t="s">
        <v>130</v>
      </c>
      <c r="B3210" t="s">
        <v>128</v>
      </c>
      <c r="C3210">
        <v>2021</v>
      </c>
      <c r="D3210" t="s">
        <v>58</v>
      </c>
      <c r="E3210" t="s">
        <v>45</v>
      </c>
      <c r="F3210" t="s">
        <v>46</v>
      </c>
      <c r="G3210" t="s">
        <v>47</v>
      </c>
      <c r="H3210" t="s">
        <v>239</v>
      </c>
      <c r="J3210" s="3">
        <v>1602027</v>
      </c>
    </row>
    <row r="3211" spans="1:10" hidden="1" x14ac:dyDescent="0.25">
      <c r="A3211" s="57" t="s">
        <v>130</v>
      </c>
      <c r="B3211" t="s">
        <v>128</v>
      </c>
      <c r="C3211">
        <v>2021</v>
      </c>
      <c r="D3211" t="s">
        <v>58</v>
      </c>
      <c r="E3211" t="s">
        <v>45</v>
      </c>
      <c r="F3211" t="s">
        <v>46</v>
      </c>
      <c r="G3211" t="s">
        <v>47</v>
      </c>
      <c r="H3211" t="s">
        <v>243</v>
      </c>
      <c r="J3211" s="3">
        <v>250000</v>
      </c>
    </row>
    <row r="3212" spans="1:10" hidden="1" x14ac:dyDescent="0.25">
      <c r="A3212" s="57" t="s">
        <v>130</v>
      </c>
      <c r="B3212" t="s">
        <v>128</v>
      </c>
      <c r="C3212">
        <v>2021</v>
      </c>
      <c r="D3212" t="s">
        <v>58</v>
      </c>
      <c r="E3212" t="s">
        <v>45</v>
      </c>
      <c r="F3212" t="s">
        <v>46</v>
      </c>
      <c r="G3212" t="s">
        <v>47</v>
      </c>
      <c r="H3212" s="2" t="s">
        <v>276</v>
      </c>
      <c r="I3212" s="2"/>
      <c r="J3212"/>
    </row>
    <row r="3213" spans="1:10" hidden="1" x14ac:dyDescent="0.25">
      <c r="A3213" s="57" t="s">
        <v>130</v>
      </c>
      <c r="B3213" t="s">
        <v>128</v>
      </c>
      <c r="C3213">
        <v>2021</v>
      </c>
      <c r="D3213" t="s">
        <v>58</v>
      </c>
      <c r="E3213" t="s">
        <v>45</v>
      </c>
      <c r="F3213" t="s">
        <v>46</v>
      </c>
      <c r="G3213" t="s">
        <v>47</v>
      </c>
      <c r="H3213" s="2" t="s">
        <v>296</v>
      </c>
      <c r="I3213" s="2"/>
      <c r="J3213"/>
    </row>
    <row r="3214" spans="1:10" hidden="1" x14ac:dyDescent="0.25">
      <c r="A3214" s="57" t="s">
        <v>130</v>
      </c>
      <c r="B3214" t="s">
        <v>128</v>
      </c>
      <c r="C3214">
        <v>2021</v>
      </c>
      <c r="D3214" t="s">
        <v>58</v>
      </c>
      <c r="E3214" t="s">
        <v>45</v>
      </c>
      <c r="F3214" t="s">
        <v>46</v>
      </c>
      <c r="G3214" t="s">
        <v>47</v>
      </c>
      <c r="H3214" s="90" t="s">
        <v>364</v>
      </c>
      <c r="I3214" s="90"/>
      <c r="J3214" s="3">
        <v>134058</v>
      </c>
    </row>
    <row r="3215" spans="1:10" hidden="1" x14ac:dyDescent="0.25">
      <c r="A3215" s="57" t="s">
        <v>130</v>
      </c>
      <c r="B3215" t="s">
        <v>128</v>
      </c>
      <c r="C3215">
        <v>2021</v>
      </c>
      <c r="D3215" t="s">
        <v>58</v>
      </c>
      <c r="E3215" t="s">
        <v>45</v>
      </c>
      <c r="F3215" t="s">
        <v>46</v>
      </c>
      <c r="G3215" t="s">
        <v>47</v>
      </c>
      <c r="H3215" s="2" t="s">
        <v>277</v>
      </c>
      <c r="I3215" s="2"/>
      <c r="J3215"/>
    </row>
    <row r="3216" spans="1:10" hidden="1" x14ac:dyDescent="0.25">
      <c r="A3216" s="57" t="s">
        <v>130</v>
      </c>
      <c r="B3216" t="s">
        <v>128</v>
      </c>
      <c r="C3216">
        <v>2021</v>
      </c>
      <c r="D3216" t="s">
        <v>58</v>
      </c>
      <c r="E3216" t="s">
        <v>45</v>
      </c>
      <c r="F3216" t="s">
        <v>46</v>
      </c>
      <c r="G3216" t="s">
        <v>47</v>
      </c>
      <c r="H3216" s="2" t="s">
        <v>278</v>
      </c>
      <c r="I3216" s="2"/>
      <c r="J3216"/>
    </row>
    <row r="3217" spans="1:10" hidden="1" x14ac:dyDescent="0.25">
      <c r="A3217" s="57" t="s">
        <v>130</v>
      </c>
      <c r="B3217" t="s">
        <v>128</v>
      </c>
      <c r="C3217">
        <v>2021</v>
      </c>
      <c r="D3217" t="s">
        <v>58</v>
      </c>
      <c r="E3217" t="s">
        <v>45</v>
      </c>
      <c r="F3217" t="s">
        <v>46</v>
      </c>
      <c r="G3217" t="s">
        <v>47</v>
      </c>
      <c r="H3217" s="2" t="s">
        <v>298</v>
      </c>
      <c r="I3217" s="2"/>
      <c r="J3217"/>
    </row>
    <row r="3218" spans="1:10" hidden="1" x14ac:dyDescent="0.25">
      <c r="A3218" s="57" t="s">
        <v>130</v>
      </c>
      <c r="B3218" t="s">
        <v>128</v>
      </c>
      <c r="C3218">
        <v>2021</v>
      </c>
      <c r="D3218" t="s">
        <v>58</v>
      </c>
      <c r="E3218" t="s">
        <v>45</v>
      </c>
      <c r="F3218" t="s">
        <v>46</v>
      </c>
      <c r="G3218" t="s">
        <v>182</v>
      </c>
      <c r="H3218" t="s">
        <v>240</v>
      </c>
      <c r="J3218"/>
    </row>
    <row r="3219" spans="1:10" hidden="1" x14ac:dyDescent="0.25">
      <c r="A3219" s="57" t="s">
        <v>130</v>
      </c>
      <c r="B3219" t="s">
        <v>128</v>
      </c>
      <c r="C3219">
        <v>2021</v>
      </c>
      <c r="D3219" t="s">
        <v>58</v>
      </c>
      <c r="E3219" t="s">
        <v>45</v>
      </c>
      <c r="F3219" t="s">
        <v>46</v>
      </c>
      <c r="G3219" t="s">
        <v>182</v>
      </c>
      <c r="H3219" t="s">
        <v>241</v>
      </c>
      <c r="J3219"/>
    </row>
    <row r="3220" spans="1:10" hidden="1" x14ac:dyDescent="0.25">
      <c r="A3220" s="57" t="s">
        <v>130</v>
      </c>
      <c r="B3220" t="s">
        <v>128</v>
      </c>
      <c r="C3220">
        <v>2021</v>
      </c>
      <c r="D3220" t="s">
        <v>58</v>
      </c>
      <c r="E3220" t="s">
        <v>45</v>
      </c>
      <c r="F3220" t="s">
        <v>46</v>
      </c>
      <c r="G3220" t="s">
        <v>182</v>
      </c>
      <c r="H3220" t="s">
        <v>242</v>
      </c>
      <c r="J3220"/>
    </row>
    <row r="3221" spans="1:10" hidden="1" x14ac:dyDescent="0.25">
      <c r="A3221" s="57" t="s">
        <v>130</v>
      </c>
      <c r="B3221" t="s">
        <v>128</v>
      </c>
      <c r="C3221">
        <v>2021</v>
      </c>
      <c r="D3221" t="s">
        <v>58</v>
      </c>
      <c r="E3221" t="s">
        <v>45</v>
      </c>
      <c r="F3221" t="s">
        <v>46</v>
      </c>
      <c r="G3221" t="s">
        <v>182</v>
      </c>
      <c r="H3221" t="s">
        <v>243</v>
      </c>
      <c r="J3221"/>
    </row>
    <row r="3222" spans="1:10" hidden="1" x14ac:dyDescent="0.25">
      <c r="A3222" s="57" t="s">
        <v>130</v>
      </c>
      <c r="B3222" t="s">
        <v>128</v>
      </c>
      <c r="C3222">
        <v>2021</v>
      </c>
      <c r="D3222" t="s">
        <v>58</v>
      </c>
      <c r="E3222" t="s">
        <v>45</v>
      </c>
      <c r="F3222" t="s">
        <v>46</v>
      </c>
      <c r="G3222" t="s">
        <v>253</v>
      </c>
      <c r="H3222" s="2" t="s">
        <v>266</v>
      </c>
      <c r="I3222" s="2"/>
      <c r="J3222"/>
    </row>
    <row r="3223" spans="1:10" hidden="1" x14ac:dyDescent="0.25">
      <c r="A3223" s="57" t="s">
        <v>130</v>
      </c>
      <c r="B3223" t="s">
        <v>128</v>
      </c>
      <c r="C3223">
        <v>2021</v>
      </c>
      <c r="D3223" t="s">
        <v>58</v>
      </c>
      <c r="E3223" t="s">
        <v>45</v>
      </c>
      <c r="F3223" t="s">
        <v>46</v>
      </c>
      <c r="G3223" t="s">
        <v>253</v>
      </c>
      <c r="H3223" s="90" t="s">
        <v>365</v>
      </c>
      <c r="I3223" s="90"/>
      <c r="J3223" s="3">
        <v>259980</v>
      </c>
    </row>
    <row r="3224" spans="1:10" hidden="1" x14ac:dyDescent="0.25">
      <c r="A3224" s="57" t="s">
        <v>130</v>
      </c>
      <c r="B3224" t="s">
        <v>128</v>
      </c>
      <c r="C3224">
        <v>2021</v>
      </c>
      <c r="D3224" t="s">
        <v>58</v>
      </c>
      <c r="E3224" t="s">
        <v>45</v>
      </c>
      <c r="F3224" t="s">
        <v>46</v>
      </c>
      <c r="G3224" t="s">
        <v>253</v>
      </c>
      <c r="H3224" s="90" t="s">
        <v>366</v>
      </c>
      <c r="I3224" s="90"/>
      <c r="J3224" s="3">
        <v>459001</v>
      </c>
    </row>
    <row r="3225" spans="1:10" hidden="1" x14ac:dyDescent="0.25">
      <c r="A3225" s="57" t="s">
        <v>130</v>
      </c>
      <c r="B3225" t="s">
        <v>128</v>
      </c>
      <c r="C3225">
        <v>2021</v>
      </c>
      <c r="D3225" t="s">
        <v>58</v>
      </c>
      <c r="E3225" t="s">
        <v>45</v>
      </c>
      <c r="F3225" t="s">
        <v>46</v>
      </c>
      <c r="G3225" t="s">
        <v>221</v>
      </c>
      <c r="H3225" s="2" t="s">
        <v>245</v>
      </c>
      <c r="I3225" s="2"/>
      <c r="J3225"/>
    </row>
    <row r="3226" spans="1:10" hidden="1" x14ac:dyDescent="0.25">
      <c r="A3226" s="57" t="s">
        <v>130</v>
      </c>
      <c r="B3226" t="s">
        <v>128</v>
      </c>
      <c r="C3226">
        <v>2021</v>
      </c>
      <c r="D3226" t="s">
        <v>58</v>
      </c>
      <c r="E3226" t="s">
        <v>45</v>
      </c>
      <c r="F3226" t="s">
        <v>46</v>
      </c>
      <c r="G3226" t="s">
        <v>221</v>
      </c>
      <c r="H3226" s="2" t="s">
        <v>299</v>
      </c>
      <c r="I3226" s="2"/>
      <c r="J3226" s="3">
        <v>86000</v>
      </c>
    </row>
    <row r="3227" spans="1:10" hidden="1" x14ac:dyDescent="0.25">
      <c r="A3227" s="57" t="s">
        <v>130</v>
      </c>
      <c r="B3227" t="s">
        <v>128</v>
      </c>
      <c r="C3227">
        <v>2021</v>
      </c>
      <c r="D3227" t="s">
        <v>58</v>
      </c>
      <c r="E3227" t="s">
        <v>45</v>
      </c>
      <c r="F3227" t="s">
        <v>46</v>
      </c>
      <c r="G3227" t="s">
        <v>272</v>
      </c>
      <c r="H3227" s="2" t="s">
        <v>273</v>
      </c>
      <c r="I3227" s="2"/>
      <c r="J3227"/>
    </row>
    <row r="3228" spans="1:10" hidden="1" x14ac:dyDescent="0.25">
      <c r="A3228" s="57" t="s">
        <v>130</v>
      </c>
      <c r="B3228" t="s">
        <v>128</v>
      </c>
      <c r="C3228">
        <v>2021</v>
      </c>
      <c r="D3228" t="s">
        <v>58</v>
      </c>
      <c r="E3228" t="s">
        <v>45</v>
      </c>
      <c r="F3228" t="s">
        <v>46</v>
      </c>
      <c r="G3228" t="s">
        <v>49</v>
      </c>
      <c r="H3228" s="2" t="s">
        <v>246</v>
      </c>
      <c r="I3228" s="2"/>
      <c r="J3228" s="3">
        <v>1224646</v>
      </c>
    </row>
    <row r="3229" spans="1:10" hidden="1" x14ac:dyDescent="0.25">
      <c r="A3229" s="57" t="s">
        <v>130</v>
      </c>
      <c r="B3229" t="s">
        <v>128</v>
      </c>
      <c r="C3229">
        <v>2021</v>
      </c>
      <c r="D3229" t="s">
        <v>58</v>
      </c>
      <c r="E3229" t="s">
        <v>45</v>
      </c>
      <c r="F3229" t="s">
        <v>46</v>
      </c>
      <c r="G3229" t="s">
        <v>49</v>
      </c>
      <c r="H3229" s="2" t="s">
        <v>247</v>
      </c>
      <c r="I3229" s="2"/>
      <c r="J3229"/>
    </row>
    <row r="3230" spans="1:10" hidden="1" x14ac:dyDescent="0.25">
      <c r="A3230" s="57" t="s">
        <v>130</v>
      </c>
      <c r="B3230" t="s">
        <v>128</v>
      </c>
      <c r="C3230">
        <v>2021</v>
      </c>
      <c r="D3230" t="s">
        <v>58</v>
      </c>
      <c r="E3230" t="s">
        <v>45</v>
      </c>
      <c r="F3230" t="s">
        <v>46</v>
      </c>
      <c r="G3230" t="s">
        <v>49</v>
      </c>
      <c r="H3230" s="2" t="s">
        <v>248</v>
      </c>
      <c r="I3230" s="2"/>
      <c r="J3230" s="3">
        <v>1222000</v>
      </c>
    </row>
    <row r="3231" spans="1:10" hidden="1" x14ac:dyDescent="0.25">
      <c r="A3231" s="57" t="s">
        <v>130</v>
      </c>
      <c r="B3231" t="s">
        <v>128</v>
      </c>
      <c r="C3231">
        <v>2021</v>
      </c>
      <c r="D3231" t="s">
        <v>58</v>
      </c>
      <c r="E3231" t="s">
        <v>45</v>
      </c>
      <c r="F3231" t="s">
        <v>46</v>
      </c>
      <c r="G3231" t="s">
        <v>49</v>
      </c>
      <c r="H3231" s="2" t="s">
        <v>249</v>
      </c>
      <c r="I3231" s="2"/>
      <c r="J3231"/>
    </row>
    <row r="3232" spans="1:10" hidden="1" x14ac:dyDescent="0.25">
      <c r="A3232" s="57" t="s">
        <v>130</v>
      </c>
      <c r="B3232" t="s">
        <v>128</v>
      </c>
      <c r="C3232">
        <v>2021</v>
      </c>
      <c r="D3232" t="s">
        <v>58</v>
      </c>
      <c r="E3232" t="s">
        <v>45</v>
      </c>
      <c r="F3232" t="s">
        <v>46</v>
      </c>
      <c r="G3232" t="s">
        <v>49</v>
      </c>
      <c r="H3232" s="2" t="s">
        <v>250</v>
      </c>
      <c r="I3232" s="2"/>
      <c r="J3232" s="3">
        <v>26790</v>
      </c>
    </row>
    <row r="3233" spans="1:10" hidden="1" x14ac:dyDescent="0.25">
      <c r="A3233" s="57" t="s">
        <v>130</v>
      </c>
      <c r="B3233" t="s">
        <v>128</v>
      </c>
      <c r="C3233">
        <v>2021</v>
      </c>
      <c r="D3233" t="s">
        <v>58</v>
      </c>
      <c r="E3233" t="s">
        <v>45</v>
      </c>
      <c r="F3233" t="s">
        <v>46</v>
      </c>
      <c r="G3233" t="s">
        <v>49</v>
      </c>
      <c r="H3233" s="2" t="s">
        <v>251</v>
      </c>
      <c r="I3233" s="2"/>
      <c r="J3233"/>
    </row>
    <row r="3234" spans="1:10" hidden="1" x14ac:dyDescent="0.25">
      <c r="A3234" s="57" t="s">
        <v>130</v>
      </c>
      <c r="B3234" t="s">
        <v>128</v>
      </c>
      <c r="C3234">
        <v>2021</v>
      </c>
      <c r="D3234" t="s">
        <v>58</v>
      </c>
      <c r="E3234" t="s">
        <v>45</v>
      </c>
      <c r="F3234" t="s">
        <v>46</v>
      </c>
      <c r="G3234" t="s">
        <v>49</v>
      </c>
      <c r="H3234" s="2" t="s">
        <v>333</v>
      </c>
      <c r="I3234" s="2"/>
      <c r="J3234" s="3">
        <v>239800</v>
      </c>
    </row>
    <row r="3235" spans="1:10" hidden="1" x14ac:dyDescent="0.25">
      <c r="A3235" s="57" t="s">
        <v>130</v>
      </c>
      <c r="B3235" t="s">
        <v>128</v>
      </c>
      <c r="C3235">
        <v>2021</v>
      </c>
      <c r="D3235" t="s">
        <v>58</v>
      </c>
      <c r="E3235" t="s">
        <v>45</v>
      </c>
      <c r="F3235" t="s">
        <v>46</v>
      </c>
      <c r="G3235" t="s">
        <v>49</v>
      </c>
      <c r="H3235" s="2" t="s">
        <v>252</v>
      </c>
      <c r="I3235" s="2"/>
      <c r="J3235"/>
    </row>
    <row r="3236" spans="1:10" hidden="1" x14ac:dyDescent="0.25">
      <c r="A3236" s="57" t="s">
        <v>130</v>
      </c>
      <c r="B3236" t="s">
        <v>128</v>
      </c>
      <c r="C3236">
        <v>2021</v>
      </c>
      <c r="D3236" t="s">
        <v>58</v>
      </c>
      <c r="E3236" t="s">
        <v>45</v>
      </c>
      <c r="F3236" t="s">
        <v>46</v>
      </c>
      <c r="G3236" t="s">
        <v>49</v>
      </c>
      <c r="H3236" s="2" t="s">
        <v>243</v>
      </c>
      <c r="I3236" s="2"/>
      <c r="J3236" s="3">
        <v>16600</v>
      </c>
    </row>
    <row r="3237" spans="1:10" hidden="1" x14ac:dyDescent="0.25">
      <c r="A3237" s="57" t="s">
        <v>130</v>
      </c>
      <c r="B3237" t="s">
        <v>128</v>
      </c>
      <c r="C3237">
        <v>2021</v>
      </c>
      <c r="D3237" t="s">
        <v>58</v>
      </c>
      <c r="E3237" t="s">
        <v>45</v>
      </c>
      <c r="F3237" t="s">
        <v>304</v>
      </c>
      <c r="G3237" t="s">
        <v>54</v>
      </c>
      <c r="H3237" t="s">
        <v>305</v>
      </c>
      <c r="J3237" s="3">
        <v>2000000</v>
      </c>
    </row>
    <row r="3238" spans="1:10" hidden="1" x14ac:dyDescent="0.25">
      <c r="A3238" s="57" t="s">
        <v>130</v>
      </c>
      <c r="B3238" t="s">
        <v>128</v>
      </c>
      <c r="C3238">
        <v>2021</v>
      </c>
      <c r="D3238" t="s">
        <v>58</v>
      </c>
      <c r="E3238" t="s">
        <v>45</v>
      </c>
      <c r="F3238" t="s">
        <v>304</v>
      </c>
      <c r="G3238" t="s">
        <v>54</v>
      </c>
      <c r="H3238" t="s">
        <v>306</v>
      </c>
      <c r="J3238"/>
    </row>
    <row r="3239" spans="1:10" hidden="1" x14ac:dyDescent="0.25">
      <c r="A3239" s="57" t="s">
        <v>130</v>
      </c>
      <c r="B3239" t="s">
        <v>128</v>
      </c>
      <c r="C3239">
        <v>2021</v>
      </c>
      <c r="D3239" t="s">
        <v>58</v>
      </c>
      <c r="E3239" t="s">
        <v>45</v>
      </c>
      <c r="F3239" t="s">
        <v>304</v>
      </c>
      <c r="G3239" t="s">
        <v>54</v>
      </c>
      <c r="H3239" t="s">
        <v>307</v>
      </c>
      <c r="J3239" s="3">
        <v>166667</v>
      </c>
    </row>
    <row r="3240" spans="1:10" hidden="1" x14ac:dyDescent="0.25">
      <c r="A3240" s="57" t="s">
        <v>130</v>
      </c>
      <c r="B3240" t="s">
        <v>128</v>
      </c>
      <c r="C3240">
        <v>2021</v>
      </c>
      <c r="D3240" t="s">
        <v>58</v>
      </c>
      <c r="E3240" t="s">
        <v>45</v>
      </c>
      <c r="F3240" t="s">
        <v>304</v>
      </c>
      <c r="G3240" t="s">
        <v>54</v>
      </c>
      <c r="H3240" t="s">
        <v>308</v>
      </c>
      <c r="J3240" s="3">
        <v>20000</v>
      </c>
    </row>
    <row r="3241" spans="1:10" hidden="1" x14ac:dyDescent="0.25">
      <c r="A3241" s="57" t="s">
        <v>130</v>
      </c>
      <c r="B3241" t="s">
        <v>128</v>
      </c>
      <c r="C3241">
        <v>2021</v>
      </c>
      <c r="D3241" t="s">
        <v>58</v>
      </c>
      <c r="E3241" t="s">
        <v>45</v>
      </c>
      <c r="F3241" t="s">
        <v>304</v>
      </c>
      <c r="G3241" t="s">
        <v>54</v>
      </c>
      <c r="H3241" t="s">
        <v>309</v>
      </c>
      <c r="J3241" s="3">
        <v>166667</v>
      </c>
    </row>
    <row r="3242" spans="1:10" hidden="1" x14ac:dyDescent="0.25">
      <c r="A3242" s="57" t="s">
        <v>130</v>
      </c>
      <c r="B3242" t="s">
        <v>128</v>
      </c>
      <c r="C3242">
        <v>2021</v>
      </c>
      <c r="D3242" t="s">
        <v>58</v>
      </c>
      <c r="E3242" t="s">
        <v>45</v>
      </c>
      <c r="F3242" t="s">
        <v>304</v>
      </c>
      <c r="G3242" t="s">
        <v>54</v>
      </c>
      <c r="H3242" t="s">
        <v>310</v>
      </c>
      <c r="J3242" s="3">
        <v>83333</v>
      </c>
    </row>
    <row r="3243" spans="1:10" hidden="1" x14ac:dyDescent="0.25">
      <c r="A3243" s="57" t="s">
        <v>130</v>
      </c>
      <c r="B3243" t="s">
        <v>128</v>
      </c>
      <c r="C3243">
        <v>2021</v>
      </c>
      <c r="D3243" t="s">
        <v>58</v>
      </c>
      <c r="E3243" t="s">
        <v>45</v>
      </c>
      <c r="F3243" t="s">
        <v>304</v>
      </c>
      <c r="G3243" t="s">
        <v>54</v>
      </c>
      <c r="H3243" s="90" t="s">
        <v>332</v>
      </c>
      <c r="I3243" s="90"/>
      <c r="J3243"/>
    </row>
    <row r="3244" spans="1:10" hidden="1" x14ac:dyDescent="0.25">
      <c r="A3244" s="57" t="s">
        <v>130</v>
      </c>
      <c r="B3244" t="s">
        <v>128</v>
      </c>
      <c r="C3244">
        <v>2021</v>
      </c>
      <c r="D3244" t="s">
        <v>58</v>
      </c>
      <c r="E3244" t="s">
        <v>45</v>
      </c>
      <c r="F3244" t="s">
        <v>304</v>
      </c>
      <c r="G3244" t="s">
        <v>54</v>
      </c>
      <c r="H3244" t="s">
        <v>311</v>
      </c>
      <c r="J3244" s="3">
        <v>1000000</v>
      </c>
    </row>
    <row r="3245" spans="1:10" hidden="1" x14ac:dyDescent="0.25">
      <c r="A3245" s="57" t="s">
        <v>130</v>
      </c>
      <c r="B3245" t="s">
        <v>128</v>
      </c>
      <c r="C3245">
        <v>2021</v>
      </c>
      <c r="D3245" t="s">
        <v>58</v>
      </c>
      <c r="E3245" t="s">
        <v>45</v>
      </c>
      <c r="F3245" t="s">
        <v>304</v>
      </c>
      <c r="G3245" t="s">
        <v>54</v>
      </c>
      <c r="H3245" t="s">
        <v>312</v>
      </c>
      <c r="J3245"/>
    </row>
    <row r="3246" spans="1:10" hidden="1" x14ac:dyDescent="0.25">
      <c r="A3246" s="57" t="s">
        <v>130</v>
      </c>
      <c r="B3246" t="s">
        <v>128</v>
      </c>
      <c r="C3246">
        <v>2021</v>
      </c>
      <c r="D3246" t="s">
        <v>58</v>
      </c>
      <c r="E3246" t="s">
        <v>45</v>
      </c>
      <c r="F3246" t="s">
        <v>304</v>
      </c>
      <c r="G3246" t="s">
        <v>54</v>
      </c>
      <c r="H3246" t="s">
        <v>313</v>
      </c>
      <c r="J3246" s="3">
        <v>10440</v>
      </c>
    </row>
    <row r="3247" spans="1:10" hidden="1" x14ac:dyDescent="0.25">
      <c r="A3247" s="57" t="s">
        <v>130</v>
      </c>
      <c r="B3247" t="s">
        <v>128</v>
      </c>
      <c r="C3247">
        <v>2021</v>
      </c>
      <c r="D3247" t="s">
        <v>58</v>
      </c>
      <c r="E3247" t="s">
        <v>45</v>
      </c>
      <c r="F3247" t="s">
        <v>304</v>
      </c>
      <c r="G3247" t="s">
        <v>54</v>
      </c>
      <c r="H3247" t="s">
        <v>314</v>
      </c>
      <c r="J3247" s="3">
        <v>420000</v>
      </c>
    </row>
    <row r="3248" spans="1:10" hidden="1" x14ac:dyDescent="0.25">
      <c r="A3248" s="57" t="s">
        <v>130</v>
      </c>
      <c r="B3248" t="s">
        <v>128</v>
      </c>
      <c r="C3248">
        <v>2021</v>
      </c>
      <c r="D3248" t="s">
        <v>58</v>
      </c>
      <c r="E3248" t="s">
        <v>45</v>
      </c>
      <c r="F3248" t="s">
        <v>304</v>
      </c>
      <c r="G3248" t="s">
        <v>54</v>
      </c>
      <c r="H3248" t="s">
        <v>315</v>
      </c>
      <c r="J3248" s="3">
        <v>80000</v>
      </c>
    </row>
    <row r="3249" spans="1:10" hidden="1" x14ac:dyDescent="0.25">
      <c r="A3249" s="57" t="s">
        <v>130</v>
      </c>
      <c r="B3249" t="s">
        <v>128</v>
      </c>
      <c r="C3249">
        <v>2021</v>
      </c>
      <c r="D3249" t="s">
        <v>58</v>
      </c>
      <c r="E3249" t="s">
        <v>45</v>
      </c>
      <c r="F3249" t="s">
        <v>304</v>
      </c>
      <c r="G3249" t="s">
        <v>54</v>
      </c>
      <c r="H3249" s="2" t="s">
        <v>316</v>
      </c>
      <c r="I3249" s="2"/>
      <c r="J3249"/>
    </row>
    <row r="3250" spans="1:10" hidden="1" x14ac:dyDescent="0.25">
      <c r="A3250" s="57" t="s">
        <v>130</v>
      </c>
      <c r="B3250" t="s">
        <v>128</v>
      </c>
      <c r="C3250">
        <v>2021</v>
      </c>
      <c r="D3250" t="s">
        <v>58</v>
      </c>
      <c r="E3250" t="s">
        <v>45</v>
      </c>
      <c r="F3250" t="s">
        <v>304</v>
      </c>
      <c r="G3250" t="s">
        <v>49</v>
      </c>
      <c r="H3250" s="90" t="s">
        <v>317</v>
      </c>
      <c r="I3250" s="90"/>
      <c r="J3250"/>
    </row>
    <row r="3251" spans="1:10" hidden="1" x14ac:dyDescent="0.25">
      <c r="A3251" s="57" t="s">
        <v>130</v>
      </c>
      <c r="B3251" t="s">
        <v>128</v>
      </c>
      <c r="C3251">
        <v>2021</v>
      </c>
      <c r="D3251" t="s">
        <v>58</v>
      </c>
      <c r="E3251" t="s">
        <v>45</v>
      </c>
      <c r="F3251" t="s">
        <v>50</v>
      </c>
      <c r="G3251" t="s">
        <v>56</v>
      </c>
      <c r="H3251" t="s">
        <v>124</v>
      </c>
      <c r="J3251" s="3">
        <v>62940</v>
      </c>
    </row>
    <row r="3252" spans="1:10" hidden="1" x14ac:dyDescent="0.25">
      <c r="A3252" s="57" t="s">
        <v>130</v>
      </c>
      <c r="B3252" t="s">
        <v>128</v>
      </c>
      <c r="C3252">
        <v>2021</v>
      </c>
      <c r="D3252" t="s">
        <v>58</v>
      </c>
      <c r="E3252" t="s">
        <v>45</v>
      </c>
      <c r="F3252" t="s">
        <v>50</v>
      </c>
      <c r="G3252" t="s">
        <v>56</v>
      </c>
      <c r="H3252" t="s">
        <v>98</v>
      </c>
      <c r="J3252" s="3">
        <v>423531</v>
      </c>
    </row>
    <row r="3253" spans="1:10" hidden="1" x14ac:dyDescent="0.25">
      <c r="A3253" s="57" t="s">
        <v>130</v>
      </c>
      <c r="B3253" t="s">
        <v>128</v>
      </c>
      <c r="C3253">
        <v>2021</v>
      </c>
      <c r="D3253" t="s">
        <v>58</v>
      </c>
      <c r="E3253" t="s">
        <v>45</v>
      </c>
      <c r="F3253" t="s">
        <v>50</v>
      </c>
      <c r="G3253" t="s">
        <v>56</v>
      </c>
      <c r="H3253" t="s">
        <v>265</v>
      </c>
      <c r="J3253"/>
    </row>
    <row r="3254" spans="1:10" hidden="1" x14ac:dyDescent="0.25">
      <c r="A3254" s="57" t="s">
        <v>130</v>
      </c>
      <c r="B3254" t="s">
        <v>128</v>
      </c>
      <c r="C3254">
        <v>2021</v>
      </c>
      <c r="D3254" t="s">
        <v>58</v>
      </c>
      <c r="E3254" t="s">
        <v>45</v>
      </c>
      <c r="F3254" t="s">
        <v>50</v>
      </c>
      <c r="G3254" t="s">
        <v>56</v>
      </c>
      <c r="H3254" t="s">
        <v>193</v>
      </c>
      <c r="J3254"/>
    </row>
    <row r="3255" spans="1:10" hidden="1" x14ac:dyDescent="0.25">
      <c r="A3255" s="57" t="s">
        <v>130</v>
      </c>
      <c r="B3255" t="s">
        <v>128</v>
      </c>
      <c r="C3255">
        <v>2021</v>
      </c>
      <c r="D3255" t="s">
        <v>58</v>
      </c>
      <c r="E3255" t="s">
        <v>45</v>
      </c>
      <c r="F3255" t="s">
        <v>50</v>
      </c>
      <c r="G3255" t="s">
        <v>101</v>
      </c>
      <c r="H3255" t="s">
        <v>99</v>
      </c>
      <c r="J3255" s="3">
        <v>139783</v>
      </c>
    </row>
    <row r="3256" spans="1:10" hidden="1" x14ac:dyDescent="0.25">
      <c r="A3256" s="57" t="s">
        <v>130</v>
      </c>
      <c r="B3256" t="s">
        <v>128</v>
      </c>
      <c r="C3256">
        <v>2021</v>
      </c>
      <c r="D3256" t="s">
        <v>58</v>
      </c>
      <c r="E3256" t="s">
        <v>45</v>
      </c>
      <c r="F3256" t="s">
        <v>50</v>
      </c>
      <c r="G3256" t="s">
        <v>101</v>
      </c>
      <c r="H3256" s="2" t="s">
        <v>255</v>
      </c>
      <c r="I3256" s="2"/>
      <c r="J3256" s="3">
        <v>2851.67</v>
      </c>
    </row>
    <row r="3257" spans="1:10" hidden="1" x14ac:dyDescent="0.25">
      <c r="A3257" s="57" t="s">
        <v>130</v>
      </c>
      <c r="B3257" t="s">
        <v>128</v>
      </c>
      <c r="C3257">
        <v>2021</v>
      </c>
      <c r="D3257" t="s">
        <v>58</v>
      </c>
      <c r="E3257" t="s">
        <v>45</v>
      </c>
      <c r="F3257" t="s">
        <v>50</v>
      </c>
      <c r="G3257" t="s">
        <v>101</v>
      </c>
      <c r="H3257" s="2" t="s">
        <v>254</v>
      </c>
      <c r="I3257" s="2"/>
      <c r="J3257"/>
    </row>
    <row r="3258" spans="1:10" hidden="1" x14ac:dyDescent="0.25">
      <c r="A3258" s="57" t="s">
        <v>130</v>
      </c>
      <c r="B3258" t="s">
        <v>128</v>
      </c>
      <c r="C3258">
        <v>2021</v>
      </c>
      <c r="D3258" t="s">
        <v>58</v>
      </c>
      <c r="E3258" t="s">
        <v>45</v>
      </c>
      <c r="F3258" t="s">
        <v>50</v>
      </c>
      <c r="G3258" t="s">
        <v>101</v>
      </c>
      <c r="H3258" s="2" t="s">
        <v>236</v>
      </c>
      <c r="I3258" s="2"/>
      <c r="J3258"/>
    </row>
    <row r="3259" spans="1:10" hidden="1" x14ac:dyDescent="0.25">
      <c r="A3259" s="57" t="s">
        <v>130</v>
      </c>
      <c r="B3259" t="s">
        <v>128</v>
      </c>
      <c r="C3259">
        <v>2021</v>
      </c>
      <c r="D3259" t="s">
        <v>58</v>
      </c>
      <c r="E3259" t="s">
        <v>45</v>
      </c>
      <c r="F3259" t="s">
        <v>50</v>
      </c>
      <c r="G3259" t="s">
        <v>101</v>
      </c>
      <c r="H3259" t="s">
        <v>30</v>
      </c>
      <c r="J3259" s="3">
        <v>94799.31</v>
      </c>
    </row>
    <row r="3260" spans="1:10" hidden="1" x14ac:dyDescent="0.25">
      <c r="A3260" s="57" t="s">
        <v>130</v>
      </c>
      <c r="B3260" t="s">
        <v>128</v>
      </c>
      <c r="C3260">
        <v>2021</v>
      </c>
      <c r="D3260" t="s">
        <v>58</v>
      </c>
      <c r="E3260" t="s">
        <v>45</v>
      </c>
      <c r="F3260" t="s">
        <v>287</v>
      </c>
      <c r="G3260" t="s">
        <v>287</v>
      </c>
      <c r="H3260" s="82" t="s">
        <v>288</v>
      </c>
      <c r="I3260" s="82"/>
      <c r="J3260"/>
    </row>
    <row r="3261" spans="1:10" hidden="1" x14ac:dyDescent="0.25">
      <c r="A3261" s="57" t="s">
        <v>130</v>
      </c>
      <c r="B3261" t="s">
        <v>128</v>
      </c>
      <c r="C3261">
        <v>2021</v>
      </c>
      <c r="D3261" t="s">
        <v>58</v>
      </c>
      <c r="E3261" t="s">
        <v>112</v>
      </c>
      <c r="F3261" t="s">
        <v>117</v>
      </c>
      <c r="G3261" t="s">
        <v>53</v>
      </c>
      <c r="H3261" s="2" t="s">
        <v>256</v>
      </c>
      <c r="I3261" s="2"/>
      <c r="J3261"/>
    </row>
    <row r="3262" spans="1:10" hidden="1" x14ac:dyDescent="0.25">
      <c r="A3262" s="57" t="s">
        <v>130</v>
      </c>
      <c r="B3262" t="s">
        <v>128</v>
      </c>
      <c r="C3262">
        <v>2021</v>
      </c>
      <c r="D3262" t="s">
        <v>58</v>
      </c>
      <c r="E3262" t="s">
        <v>112</v>
      </c>
      <c r="F3262" t="s">
        <v>117</v>
      </c>
      <c r="G3262" t="s">
        <v>53</v>
      </c>
      <c r="H3262" s="2" t="s">
        <v>257</v>
      </c>
      <c r="I3262" s="2"/>
      <c r="J3262" s="3">
        <v>1404345</v>
      </c>
    </row>
    <row r="3263" spans="1:10" hidden="1" x14ac:dyDescent="0.25">
      <c r="A3263" s="57" t="s">
        <v>130</v>
      </c>
      <c r="B3263" t="s">
        <v>128</v>
      </c>
      <c r="C3263">
        <v>2021</v>
      </c>
      <c r="D3263" t="s">
        <v>58</v>
      </c>
      <c r="E3263" t="s">
        <v>112</v>
      </c>
      <c r="F3263" t="s">
        <v>117</v>
      </c>
      <c r="G3263" t="s">
        <v>53</v>
      </c>
      <c r="H3263" s="2" t="s">
        <v>258</v>
      </c>
      <c r="I3263" s="2"/>
      <c r="J3263"/>
    </row>
    <row r="3264" spans="1:10" hidden="1" x14ac:dyDescent="0.25">
      <c r="A3264" s="57" t="s">
        <v>130</v>
      </c>
      <c r="B3264" t="s">
        <v>128</v>
      </c>
      <c r="C3264">
        <v>2021</v>
      </c>
      <c r="D3264" t="s">
        <v>58</v>
      </c>
      <c r="E3264" t="s">
        <v>112</v>
      </c>
      <c r="F3264" t="s">
        <v>117</v>
      </c>
      <c r="G3264" t="s">
        <v>53</v>
      </c>
      <c r="H3264" s="2" t="s">
        <v>259</v>
      </c>
      <c r="I3264" s="2"/>
      <c r="J3264" s="3">
        <v>11336480</v>
      </c>
    </row>
    <row r="3265" spans="1:10" hidden="1" x14ac:dyDescent="0.25">
      <c r="A3265" s="57" t="s">
        <v>130</v>
      </c>
      <c r="B3265" t="s">
        <v>128</v>
      </c>
      <c r="C3265">
        <v>2021</v>
      </c>
      <c r="D3265" t="s">
        <v>58</v>
      </c>
      <c r="E3265" t="s">
        <v>112</v>
      </c>
      <c r="F3265" t="s">
        <v>117</v>
      </c>
      <c r="G3265" t="s">
        <v>334</v>
      </c>
      <c r="H3265" s="90" t="s">
        <v>335</v>
      </c>
      <c r="I3265" s="90"/>
      <c r="J3265"/>
    </row>
    <row r="3266" spans="1:10" hidden="1" x14ac:dyDescent="0.25">
      <c r="A3266" s="57" t="s">
        <v>130</v>
      </c>
      <c r="B3266" t="s">
        <v>128</v>
      </c>
      <c r="C3266">
        <v>2021</v>
      </c>
      <c r="D3266" t="s">
        <v>58</v>
      </c>
      <c r="E3266" t="s">
        <v>112</v>
      </c>
      <c r="F3266" t="s">
        <v>117</v>
      </c>
      <c r="G3266" t="s">
        <v>318</v>
      </c>
      <c r="H3266" t="s">
        <v>180</v>
      </c>
      <c r="J3266" s="3">
        <v>2445090</v>
      </c>
    </row>
    <row r="3267" spans="1:10" hidden="1" x14ac:dyDescent="0.25">
      <c r="A3267" s="57" t="s">
        <v>130</v>
      </c>
      <c r="B3267" t="s">
        <v>128</v>
      </c>
      <c r="C3267">
        <v>2021</v>
      </c>
      <c r="D3267" t="s">
        <v>58</v>
      </c>
      <c r="E3267" t="s">
        <v>112</v>
      </c>
      <c r="F3267" t="s">
        <v>117</v>
      </c>
      <c r="G3267" t="s">
        <v>318</v>
      </c>
      <c r="H3267" s="2" t="s">
        <v>279</v>
      </c>
      <c r="I3267" s="2"/>
      <c r="J3267" s="3">
        <v>45000</v>
      </c>
    </row>
    <row r="3268" spans="1:10" hidden="1" x14ac:dyDescent="0.25">
      <c r="A3268" s="57" t="s">
        <v>130</v>
      </c>
      <c r="B3268" t="s">
        <v>128</v>
      </c>
      <c r="C3268">
        <v>2021</v>
      </c>
      <c r="D3268" t="s">
        <v>58</v>
      </c>
      <c r="E3268" t="s">
        <v>112</v>
      </c>
      <c r="F3268" t="s">
        <v>117</v>
      </c>
      <c r="G3268" t="s">
        <v>319</v>
      </c>
      <c r="H3268" t="s">
        <v>181</v>
      </c>
      <c r="J3268"/>
    </row>
    <row r="3269" spans="1:10" hidden="1" x14ac:dyDescent="0.25">
      <c r="A3269" s="57" t="s">
        <v>130</v>
      </c>
      <c r="B3269" t="s">
        <v>128</v>
      </c>
      <c r="C3269">
        <v>2021</v>
      </c>
      <c r="D3269" t="s">
        <v>58</v>
      </c>
      <c r="E3269" t="s">
        <v>112</v>
      </c>
      <c r="F3269" t="s">
        <v>117</v>
      </c>
      <c r="G3269" t="s">
        <v>319</v>
      </c>
      <c r="H3269" s="90" t="s">
        <v>320</v>
      </c>
      <c r="I3269" s="90"/>
      <c r="J3269"/>
    </row>
    <row r="3270" spans="1:10" hidden="1" x14ac:dyDescent="0.25">
      <c r="A3270" s="57" t="s">
        <v>131</v>
      </c>
      <c r="B3270" t="s">
        <v>128</v>
      </c>
      <c r="C3270">
        <v>2021</v>
      </c>
      <c r="D3270" t="s">
        <v>58</v>
      </c>
      <c r="E3270" t="s">
        <v>52</v>
      </c>
      <c r="F3270" t="s">
        <v>142</v>
      </c>
      <c r="G3270" t="s">
        <v>301</v>
      </c>
      <c r="H3270" t="s">
        <v>210</v>
      </c>
      <c r="J3270" s="3">
        <v>31637147.16</v>
      </c>
    </row>
    <row r="3271" spans="1:10" hidden="1" x14ac:dyDescent="0.25">
      <c r="A3271" s="57" t="s">
        <v>131</v>
      </c>
      <c r="B3271" t="s">
        <v>128</v>
      </c>
      <c r="C3271">
        <v>2021</v>
      </c>
      <c r="D3271" t="s">
        <v>58</v>
      </c>
      <c r="E3271" t="s">
        <v>52</v>
      </c>
      <c r="F3271" t="s">
        <v>152</v>
      </c>
      <c r="G3271" t="s">
        <v>149</v>
      </c>
      <c r="H3271" t="s">
        <v>211</v>
      </c>
      <c r="J3271" s="3">
        <v>-1</v>
      </c>
    </row>
    <row r="3272" spans="1:10" hidden="1" x14ac:dyDescent="0.25">
      <c r="A3272" s="57" t="s">
        <v>131</v>
      </c>
      <c r="B3272" t="s">
        <v>128</v>
      </c>
      <c r="C3272">
        <v>2021</v>
      </c>
      <c r="D3272" t="s">
        <v>58</v>
      </c>
      <c r="E3272" t="s">
        <v>52</v>
      </c>
      <c r="F3272" t="s">
        <v>152</v>
      </c>
      <c r="G3272" t="s">
        <v>213</v>
      </c>
      <c r="H3272" t="s">
        <v>214</v>
      </c>
      <c r="J3272"/>
    </row>
    <row r="3273" spans="1:10" hidden="1" x14ac:dyDescent="0.25">
      <c r="A3273" s="57" t="s">
        <v>131</v>
      </c>
      <c r="B3273" t="s">
        <v>128</v>
      </c>
      <c r="C3273">
        <v>2021</v>
      </c>
      <c r="D3273" t="s">
        <v>58</v>
      </c>
      <c r="E3273" t="s">
        <v>52</v>
      </c>
      <c r="F3273" t="s">
        <v>152</v>
      </c>
      <c r="G3273" t="s">
        <v>217</v>
      </c>
      <c r="H3273" t="s">
        <v>218</v>
      </c>
      <c r="J3273" s="3">
        <v>51288.22</v>
      </c>
    </row>
    <row r="3274" spans="1:10" hidden="1" x14ac:dyDescent="0.25">
      <c r="A3274" s="57" t="s">
        <v>131</v>
      </c>
      <c r="B3274" t="s">
        <v>128</v>
      </c>
      <c r="C3274">
        <v>2021</v>
      </c>
      <c r="D3274" t="s">
        <v>58</v>
      </c>
      <c r="E3274" t="s">
        <v>52</v>
      </c>
      <c r="F3274" t="s">
        <v>142</v>
      </c>
      <c r="G3274" t="s">
        <v>300</v>
      </c>
      <c r="H3274" t="s">
        <v>224</v>
      </c>
      <c r="J3274" s="3">
        <v>-1015966.37</v>
      </c>
    </row>
    <row r="3275" spans="1:10" hidden="1" x14ac:dyDescent="0.25">
      <c r="A3275" s="57" t="s">
        <v>131</v>
      </c>
      <c r="B3275" t="s">
        <v>128</v>
      </c>
      <c r="C3275">
        <v>2021</v>
      </c>
      <c r="D3275" t="s">
        <v>58</v>
      </c>
      <c r="E3275" t="s">
        <v>52</v>
      </c>
      <c r="F3275" t="s">
        <v>142</v>
      </c>
      <c r="G3275" t="s">
        <v>300</v>
      </c>
      <c r="H3275" t="s">
        <v>303</v>
      </c>
      <c r="J3275" s="3">
        <v>-5000</v>
      </c>
    </row>
    <row r="3276" spans="1:10" hidden="1" x14ac:dyDescent="0.25">
      <c r="A3276" s="57" t="s">
        <v>131</v>
      </c>
      <c r="B3276" t="s">
        <v>128</v>
      </c>
      <c r="C3276">
        <v>2021</v>
      </c>
      <c r="D3276" t="s">
        <v>58</v>
      </c>
      <c r="E3276" t="s">
        <v>52</v>
      </c>
      <c r="F3276" t="s">
        <v>142</v>
      </c>
      <c r="H3276" t="s">
        <v>269</v>
      </c>
      <c r="J3276" s="3">
        <v>-212920.85</v>
      </c>
    </row>
    <row r="3277" spans="1:10" hidden="1" x14ac:dyDescent="0.25">
      <c r="A3277" s="57" t="s">
        <v>131</v>
      </c>
      <c r="B3277" t="s">
        <v>128</v>
      </c>
      <c r="C3277">
        <v>2021</v>
      </c>
      <c r="D3277" t="s">
        <v>58</v>
      </c>
      <c r="E3277" t="s">
        <v>52</v>
      </c>
      <c r="F3277" t="s">
        <v>142</v>
      </c>
      <c r="G3277" t="s">
        <v>270</v>
      </c>
      <c r="H3277" t="s">
        <v>271</v>
      </c>
      <c r="J3277" s="3">
        <v>205000</v>
      </c>
    </row>
    <row r="3278" spans="1:10" hidden="1" x14ac:dyDescent="0.25">
      <c r="A3278" s="57" t="s">
        <v>131</v>
      </c>
      <c r="B3278" t="s">
        <v>128</v>
      </c>
      <c r="C3278">
        <v>2021</v>
      </c>
      <c r="D3278" t="s">
        <v>58</v>
      </c>
      <c r="E3278" t="s">
        <v>45</v>
      </c>
      <c r="F3278" t="s">
        <v>46</v>
      </c>
      <c r="G3278" t="s">
        <v>54</v>
      </c>
      <c r="H3278" t="s">
        <v>11</v>
      </c>
      <c r="J3278" s="3">
        <v>5100000</v>
      </c>
    </row>
    <row r="3279" spans="1:10" hidden="1" x14ac:dyDescent="0.25">
      <c r="A3279" s="57" t="s">
        <v>131</v>
      </c>
      <c r="B3279" t="s">
        <v>128</v>
      </c>
      <c r="C3279">
        <v>2021</v>
      </c>
      <c r="D3279" t="s">
        <v>58</v>
      </c>
      <c r="E3279" t="s">
        <v>45</v>
      </c>
      <c r="F3279" t="s">
        <v>46</v>
      </c>
      <c r="G3279" t="s">
        <v>54</v>
      </c>
      <c r="H3279" t="s">
        <v>12</v>
      </c>
      <c r="J3279" s="3">
        <v>106454</v>
      </c>
    </row>
    <row r="3280" spans="1:10" hidden="1" x14ac:dyDescent="0.25">
      <c r="A3280" s="57" t="s">
        <v>131</v>
      </c>
      <c r="B3280" t="s">
        <v>128</v>
      </c>
      <c r="C3280">
        <v>2021</v>
      </c>
      <c r="D3280" t="s">
        <v>58</v>
      </c>
      <c r="E3280" t="s">
        <v>45</v>
      </c>
      <c r="F3280" t="s">
        <v>46</v>
      </c>
      <c r="G3280" t="s">
        <v>54</v>
      </c>
      <c r="H3280" t="s">
        <v>13</v>
      </c>
      <c r="J3280" s="3">
        <v>433871</v>
      </c>
    </row>
    <row r="3281" spans="1:10" hidden="1" x14ac:dyDescent="0.25">
      <c r="A3281" s="57" t="s">
        <v>131</v>
      </c>
      <c r="B3281" t="s">
        <v>128</v>
      </c>
      <c r="C3281">
        <v>2021</v>
      </c>
      <c r="D3281" t="s">
        <v>58</v>
      </c>
      <c r="E3281" t="s">
        <v>45</v>
      </c>
      <c r="F3281" t="s">
        <v>46</v>
      </c>
      <c r="G3281" t="s">
        <v>54</v>
      </c>
      <c r="H3281" t="s">
        <v>14</v>
      </c>
      <c r="J3281" s="3">
        <v>52065</v>
      </c>
    </row>
    <row r="3282" spans="1:10" hidden="1" x14ac:dyDescent="0.25">
      <c r="A3282" s="57" t="s">
        <v>131</v>
      </c>
      <c r="B3282" t="s">
        <v>128</v>
      </c>
      <c r="C3282">
        <v>2021</v>
      </c>
      <c r="D3282" t="s">
        <v>58</v>
      </c>
      <c r="E3282" t="s">
        <v>45</v>
      </c>
      <c r="F3282" t="s">
        <v>46</v>
      </c>
      <c r="G3282" t="s">
        <v>54</v>
      </c>
      <c r="H3282" t="s">
        <v>15</v>
      </c>
      <c r="J3282" s="3">
        <v>433871</v>
      </c>
    </row>
    <row r="3283" spans="1:10" hidden="1" x14ac:dyDescent="0.25">
      <c r="A3283" s="57" t="s">
        <v>131</v>
      </c>
      <c r="B3283" t="s">
        <v>128</v>
      </c>
      <c r="C3283">
        <v>2021</v>
      </c>
      <c r="D3283" t="s">
        <v>58</v>
      </c>
      <c r="E3283" t="s">
        <v>45</v>
      </c>
      <c r="F3283" t="s">
        <v>46</v>
      </c>
      <c r="G3283" t="s">
        <v>54</v>
      </c>
      <c r="H3283" t="s">
        <v>16</v>
      </c>
      <c r="J3283" s="3">
        <v>212840</v>
      </c>
    </row>
    <row r="3284" spans="1:10" hidden="1" x14ac:dyDescent="0.25">
      <c r="A3284" s="57" t="s">
        <v>131</v>
      </c>
      <c r="B3284" t="s">
        <v>128</v>
      </c>
      <c r="C3284">
        <v>2021</v>
      </c>
      <c r="D3284" t="s">
        <v>58</v>
      </c>
      <c r="E3284" t="s">
        <v>45</v>
      </c>
      <c r="F3284" t="s">
        <v>46</v>
      </c>
      <c r="G3284" t="s">
        <v>54</v>
      </c>
      <c r="H3284" t="s">
        <v>17</v>
      </c>
      <c r="J3284" s="3">
        <v>2400000</v>
      </c>
    </row>
    <row r="3285" spans="1:10" hidden="1" x14ac:dyDescent="0.25">
      <c r="A3285" s="57" t="s">
        <v>131</v>
      </c>
      <c r="B3285" t="s">
        <v>128</v>
      </c>
      <c r="C3285">
        <v>2021</v>
      </c>
      <c r="D3285" t="s">
        <v>58</v>
      </c>
      <c r="E3285" t="s">
        <v>45</v>
      </c>
      <c r="F3285" t="s">
        <v>46</v>
      </c>
      <c r="G3285" t="s">
        <v>54</v>
      </c>
      <c r="H3285" s="90" t="s">
        <v>331</v>
      </c>
      <c r="I3285" s="90"/>
      <c r="J3285"/>
    </row>
    <row r="3286" spans="1:10" hidden="1" x14ac:dyDescent="0.25">
      <c r="A3286" s="57" t="s">
        <v>131</v>
      </c>
      <c r="B3286" t="s">
        <v>128</v>
      </c>
      <c r="C3286">
        <v>2021</v>
      </c>
      <c r="D3286" t="s">
        <v>58</v>
      </c>
      <c r="E3286" t="s">
        <v>45</v>
      </c>
      <c r="F3286" t="s">
        <v>46</v>
      </c>
      <c r="G3286" t="s">
        <v>54</v>
      </c>
      <c r="H3286" t="s">
        <v>195</v>
      </c>
      <c r="J3286"/>
    </row>
    <row r="3287" spans="1:10" hidden="1" x14ac:dyDescent="0.25">
      <c r="A3287" s="57" t="s">
        <v>131</v>
      </c>
      <c r="B3287" t="s">
        <v>128</v>
      </c>
      <c r="C3287">
        <v>2021</v>
      </c>
      <c r="D3287" t="s">
        <v>58</v>
      </c>
      <c r="E3287" t="s">
        <v>45</v>
      </c>
      <c r="F3287" t="s">
        <v>46</v>
      </c>
      <c r="G3287" t="s">
        <v>54</v>
      </c>
      <c r="H3287" t="s">
        <v>18</v>
      </c>
      <c r="J3287" s="3">
        <v>26622</v>
      </c>
    </row>
    <row r="3288" spans="1:10" hidden="1" x14ac:dyDescent="0.25">
      <c r="A3288" s="57" t="s">
        <v>131</v>
      </c>
      <c r="B3288" t="s">
        <v>128</v>
      </c>
      <c r="C3288">
        <v>2021</v>
      </c>
      <c r="D3288" t="s">
        <v>58</v>
      </c>
      <c r="E3288" t="s">
        <v>45</v>
      </c>
      <c r="F3288" t="s">
        <v>46</v>
      </c>
      <c r="G3288" t="s">
        <v>54</v>
      </c>
      <c r="H3288" t="s">
        <v>19</v>
      </c>
      <c r="J3288" s="3">
        <v>432000</v>
      </c>
    </row>
    <row r="3289" spans="1:10" hidden="1" x14ac:dyDescent="0.25">
      <c r="A3289" s="57" t="s">
        <v>131</v>
      </c>
      <c r="B3289" t="s">
        <v>128</v>
      </c>
      <c r="C3289">
        <v>2021</v>
      </c>
      <c r="D3289" t="s">
        <v>58</v>
      </c>
      <c r="E3289" t="s">
        <v>45</v>
      </c>
      <c r="F3289" t="s">
        <v>46</v>
      </c>
      <c r="G3289" t="s">
        <v>54</v>
      </c>
      <c r="H3289" t="s">
        <v>20</v>
      </c>
      <c r="J3289" s="3">
        <v>204000</v>
      </c>
    </row>
    <row r="3290" spans="1:10" hidden="1" x14ac:dyDescent="0.25">
      <c r="A3290" s="57" t="s">
        <v>131</v>
      </c>
      <c r="B3290" t="s">
        <v>128</v>
      </c>
      <c r="C3290">
        <v>2021</v>
      </c>
      <c r="D3290" t="s">
        <v>58</v>
      </c>
      <c r="E3290" t="s">
        <v>45</v>
      </c>
      <c r="F3290" t="s">
        <v>46</v>
      </c>
      <c r="G3290" t="s">
        <v>54</v>
      </c>
      <c r="H3290" s="2" t="s">
        <v>294</v>
      </c>
      <c r="I3290" s="2"/>
      <c r="J3290"/>
    </row>
    <row r="3291" spans="1:10" hidden="1" x14ac:dyDescent="0.25">
      <c r="A3291" s="57" t="s">
        <v>131</v>
      </c>
      <c r="B3291" t="s">
        <v>128</v>
      </c>
      <c r="C3291">
        <v>2021</v>
      </c>
      <c r="D3291" t="s">
        <v>58</v>
      </c>
      <c r="E3291" t="s">
        <v>45</v>
      </c>
      <c r="F3291" t="s">
        <v>46</v>
      </c>
      <c r="G3291" t="s">
        <v>118</v>
      </c>
      <c r="H3291" s="2" t="s">
        <v>295</v>
      </c>
      <c r="I3291" s="2"/>
      <c r="J3291" s="3">
        <v>908526</v>
      </c>
    </row>
    <row r="3292" spans="1:10" hidden="1" x14ac:dyDescent="0.25">
      <c r="A3292" s="57" t="s">
        <v>131</v>
      </c>
      <c r="B3292" t="s">
        <v>128</v>
      </c>
      <c r="C3292">
        <v>2021</v>
      </c>
      <c r="D3292" t="s">
        <v>58</v>
      </c>
      <c r="E3292" t="s">
        <v>45</v>
      </c>
      <c r="F3292" t="s">
        <v>46</v>
      </c>
      <c r="G3292" t="s">
        <v>118</v>
      </c>
      <c r="H3292" t="s">
        <v>119</v>
      </c>
      <c r="J3292"/>
    </row>
    <row r="3293" spans="1:10" hidden="1" x14ac:dyDescent="0.25">
      <c r="A3293" s="57" t="s">
        <v>131</v>
      </c>
      <c r="B3293" t="s">
        <v>128</v>
      </c>
      <c r="C3293">
        <v>2021</v>
      </c>
      <c r="D3293" t="s">
        <v>58</v>
      </c>
      <c r="E3293" t="s">
        <v>45</v>
      </c>
      <c r="F3293" t="s">
        <v>46</v>
      </c>
      <c r="G3293" t="s">
        <v>118</v>
      </c>
      <c r="H3293" t="s">
        <v>283</v>
      </c>
      <c r="J3293"/>
    </row>
    <row r="3294" spans="1:10" hidden="1" x14ac:dyDescent="0.25">
      <c r="A3294" s="57" t="s">
        <v>131</v>
      </c>
      <c r="B3294" t="s">
        <v>128</v>
      </c>
      <c r="C3294">
        <v>2021</v>
      </c>
      <c r="D3294" t="s">
        <v>58</v>
      </c>
      <c r="E3294" t="s">
        <v>45</v>
      </c>
      <c r="F3294" t="s">
        <v>46</v>
      </c>
      <c r="G3294" t="s">
        <v>109</v>
      </c>
      <c r="H3294" t="s">
        <v>219</v>
      </c>
      <c r="J3294" s="3">
        <v>448</v>
      </c>
    </row>
    <row r="3295" spans="1:10" hidden="1" x14ac:dyDescent="0.25">
      <c r="A3295" s="57" t="s">
        <v>131</v>
      </c>
      <c r="B3295" t="s">
        <v>128</v>
      </c>
      <c r="C3295">
        <v>2021</v>
      </c>
      <c r="D3295" t="s">
        <v>58</v>
      </c>
      <c r="E3295" t="s">
        <v>45</v>
      </c>
      <c r="F3295" t="s">
        <v>46</v>
      </c>
      <c r="G3295" t="s">
        <v>109</v>
      </c>
      <c r="H3295" s="2" t="s">
        <v>267</v>
      </c>
      <c r="I3295" s="2"/>
      <c r="J3295"/>
    </row>
    <row r="3296" spans="1:10" hidden="1" x14ac:dyDescent="0.25">
      <c r="A3296" s="57" t="s">
        <v>131</v>
      </c>
      <c r="B3296" t="s">
        <v>128</v>
      </c>
      <c r="C3296">
        <v>2021</v>
      </c>
      <c r="D3296" t="s">
        <v>58</v>
      </c>
      <c r="E3296" t="s">
        <v>45</v>
      </c>
      <c r="F3296" t="s">
        <v>46</v>
      </c>
      <c r="G3296" t="s">
        <v>109</v>
      </c>
      <c r="H3296" t="s">
        <v>220</v>
      </c>
      <c r="J3296" s="3">
        <v>34000</v>
      </c>
    </row>
    <row r="3297" spans="1:10" hidden="1" x14ac:dyDescent="0.25">
      <c r="A3297" s="57" t="s">
        <v>131</v>
      </c>
      <c r="B3297" t="s">
        <v>128</v>
      </c>
      <c r="C3297">
        <v>2021</v>
      </c>
      <c r="D3297" t="s">
        <v>58</v>
      </c>
      <c r="E3297" t="s">
        <v>45</v>
      </c>
      <c r="F3297" t="s">
        <v>46</v>
      </c>
      <c r="G3297" t="s">
        <v>109</v>
      </c>
      <c r="H3297" t="s">
        <v>260</v>
      </c>
      <c r="J3297"/>
    </row>
    <row r="3298" spans="1:10" hidden="1" x14ac:dyDescent="0.25">
      <c r="A3298" s="57" t="s">
        <v>131</v>
      </c>
      <c r="B3298" t="s">
        <v>128</v>
      </c>
      <c r="C3298">
        <v>2021</v>
      </c>
      <c r="D3298" t="s">
        <v>58</v>
      </c>
      <c r="E3298" t="s">
        <v>45</v>
      </c>
      <c r="F3298" t="s">
        <v>46</v>
      </c>
      <c r="G3298" t="s">
        <v>55</v>
      </c>
      <c r="H3298" t="s">
        <v>22</v>
      </c>
      <c r="J3298" s="3">
        <v>800000</v>
      </c>
    </row>
    <row r="3299" spans="1:10" hidden="1" x14ac:dyDescent="0.25">
      <c r="A3299" s="57" t="s">
        <v>131</v>
      </c>
      <c r="B3299" t="s">
        <v>128</v>
      </c>
      <c r="C3299">
        <v>2021</v>
      </c>
      <c r="D3299" t="s">
        <v>58</v>
      </c>
      <c r="E3299" t="s">
        <v>45</v>
      </c>
      <c r="F3299" t="s">
        <v>46</v>
      </c>
      <c r="G3299" t="s">
        <v>47</v>
      </c>
      <c r="H3299" t="s">
        <v>238</v>
      </c>
      <c r="J3299"/>
    </row>
    <row r="3300" spans="1:10" hidden="1" x14ac:dyDescent="0.25">
      <c r="A3300" s="57" t="s">
        <v>131</v>
      </c>
      <c r="B3300" t="s">
        <v>128</v>
      </c>
      <c r="C3300">
        <v>2021</v>
      </c>
      <c r="D3300" t="s">
        <v>58</v>
      </c>
      <c r="E3300" t="s">
        <v>45</v>
      </c>
      <c r="F3300" t="s">
        <v>46</v>
      </c>
      <c r="G3300" t="s">
        <v>47</v>
      </c>
      <c r="H3300" t="s">
        <v>239</v>
      </c>
      <c r="J3300" s="3">
        <v>1626360</v>
      </c>
    </row>
    <row r="3301" spans="1:10" hidden="1" x14ac:dyDescent="0.25">
      <c r="A3301" s="57" t="s">
        <v>131</v>
      </c>
      <c r="B3301" t="s">
        <v>128</v>
      </c>
      <c r="C3301">
        <v>2021</v>
      </c>
      <c r="D3301" t="s">
        <v>58</v>
      </c>
      <c r="E3301" t="s">
        <v>45</v>
      </c>
      <c r="F3301" t="s">
        <v>46</v>
      </c>
      <c r="G3301" t="s">
        <v>47</v>
      </c>
      <c r="H3301" t="s">
        <v>243</v>
      </c>
      <c r="J3301" s="3">
        <v>530000</v>
      </c>
    </row>
    <row r="3302" spans="1:10" hidden="1" x14ac:dyDescent="0.25">
      <c r="A3302" s="57" t="s">
        <v>131</v>
      </c>
      <c r="B3302" t="s">
        <v>128</v>
      </c>
      <c r="C3302">
        <v>2021</v>
      </c>
      <c r="D3302" t="s">
        <v>58</v>
      </c>
      <c r="E3302" t="s">
        <v>45</v>
      </c>
      <c r="F3302" t="s">
        <v>46</v>
      </c>
      <c r="G3302" t="s">
        <v>47</v>
      </c>
      <c r="H3302" s="2" t="s">
        <v>276</v>
      </c>
      <c r="I3302" s="2"/>
      <c r="J3302"/>
    </row>
    <row r="3303" spans="1:10" hidden="1" x14ac:dyDescent="0.25">
      <c r="A3303" s="57" t="s">
        <v>131</v>
      </c>
      <c r="B3303" t="s">
        <v>128</v>
      </c>
      <c r="C3303">
        <v>2021</v>
      </c>
      <c r="D3303" t="s">
        <v>58</v>
      </c>
      <c r="E3303" t="s">
        <v>45</v>
      </c>
      <c r="F3303" t="s">
        <v>46</v>
      </c>
      <c r="G3303" t="s">
        <v>47</v>
      </c>
      <c r="H3303" s="2" t="s">
        <v>296</v>
      </c>
      <c r="I3303" s="2"/>
      <c r="J3303"/>
    </row>
    <row r="3304" spans="1:10" hidden="1" x14ac:dyDescent="0.25">
      <c r="A3304" s="57" t="s">
        <v>131</v>
      </c>
      <c r="B3304" t="s">
        <v>128</v>
      </c>
      <c r="C3304">
        <v>2021</v>
      </c>
      <c r="D3304" t="s">
        <v>58</v>
      </c>
      <c r="E3304" t="s">
        <v>45</v>
      </c>
      <c r="F3304" t="s">
        <v>46</v>
      </c>
      <c r="G3304" t="s">
        <v>47</v>
      </c>
      <c r="H3304" s="90" t="s">
        <v>364</v>
      </c>
      <c r="I3304" s="90"/>
      <c r="J3304" s="3">
        <v>134058</v>
      </c>
    </row>
    <row r="3305" spans="1:10" hidden="1" x14ac:dyDescent="0.25">
      <c r="A3305" s="57" t="s">
        <v>131</v>
      </c>
      <c r="B3305" t="s">
        <v>128</v>
      </c>
      <c r="C3305">
        <v>2021</v>
      </c>
      <c r="D3305" t="s">
        <v>58</v>
      </c>
      <c r="E3305" t="s">
        <v>45</v>
      </c>
      <c r="F3305" t="s">
        <v>46</v>
      </c>
      <c r="G3305" t="s">
        <v>47</v>
      </c>
      <c r="H3305" s="2" t="s">
        <v>277</v>
      </c>
      <c r="I3305" s="2"/>
      <c r="J3305"/>
    </row>
    <row r="3306" spans="1:10" hidden="1" x14ac:dyDescent="0.25">
      <c r="A3306" s="57" t="s">
        <v>131</v>
      </c>
      <c r="B3306" t="s">
        <v>128</v>
      </c>
      <c r="C3306">
        <v>2021</v>
      </c>
      <c r="D3306" t="s">
        <v>58</v>
      </c>
      <c r="E3306" t="s">
        <v>45</v>
      </c>
      <c r="F3306" t="s">
        <v>46</v>
      </c>
      <c r="G3306" t="s">
        <v>47</v>
      </c>
      <c r="H3306" s="2" t="s">
        <v>278</v>
      </c>
      <c r="I3306" s="2"/>
      <c r="J3306"/>
    </row>
    <row r="3307" spans="1:10" hidden="1" x14ac:dyDescent="0.25">
      <c r="A3307" s="57" t="s">
        <v>131</v>
      </c>
      <c r="B3307" t="s">
        <v>128</v>
      </c>
      <c r="C3307">
        <v>2021</v>
      </c>
      <c r="D3307" t="s">
        <v>58</v>
      </c>
      <c r="E3307" t="s">
        <v>45</v>
      </c>
      <c r="F3307" t="s">
        <v>46</v>
      </c>
      <c r="G3307" t="s">
        <v>47</v>
      </c>
      <c r="H3307" s="2" t="s">
        <v>298</v>
      </c>
      <c r="I3307" s="2"/>
      <c r="J3307"/>
    </row>
    <row r="3308" spans="1:10" hidden="1" x14ac:dyDescent="0.25">
      <c r="A3308" s="57" t="s">
        <v>131</v>
      </c>
      <c r="B3308" t="s">
        <v>128</v>
      </c>
      <c r="C3308">
        <v>2021</v>
      </c>
      <c r="D3308" t="s">
        <v>58</v>
      </c>
      <c r="E3308" t="s">
        <v>45</v>
      </c>
      <c r="F3308" t="s">
        <v>46</v>
      </c>
      <c r="G3308" t="s">
        <v>182</v>
      </c>
      <c r="H3308" t="s">
        <v>240</v>
      </c>
      <c r="J3308"/>
    </row>
    <row r="3309" spans="1:10" hidden="1" x14ac:dyDescent="0.25">
      <c r="A3309" s="57" t="s">
        <v>131</v>
      </c>
      <c r="B3309" t="s">
        <v>128</v>
      </c>
      <c r="C3309">
        <v>2021</v>
      </c>
      <c r="D3309" t="s">
        <v>58</v>
      </c>
      <c r="E3309" t="s">
        <v>45</v>
      </c>
      <c r="F3309" t="s">
        <v>46</v>
      </c>
      <c r="G3309" t="s">
        <v>182</v>
      </c>
      <c r="H3309" t="s">
        <v>241</v>
      </c>
      <c r="J3309"/>
    </row>
    <row r="3310" spans="1:10" hidden="1" x14ac:dyDescent="0.25">
      <c r="A3310" s="57" t="s">
        <v>131</v>
      </c>
      <c r="B3310" t="s">
        <v>128</v>
      </c>
      <c r="C3310">
        <v>2021</v>
      </c>
      <c r="D3310" t="s">
        <v>58</v>
      </c>
      <c r="E3310" t="s">
        <v>45</v>
      </c>
      <c r="F3310" t="s">
        <v>46</v>
      </c>
      <c r="G3310" t="s">
        <v>182</v>
      </c>
      <c r="H3310" t="s">
        <v>242</v>
      </c>
      <c r="J3310"/>
    </row>
    <row r="3311" spans="1:10" hidden="1" x14ac:dyDescent="0.25">
      <c r="A3311" s="57" t="s">
        <v>131</v>
      </c>
      <c r="B3311" t="s">
        <v>128</v>
      </c>
      <c r="C3311">
        <v>2021</v>
      </c>
      <c r="D3311" t="s">
        <v>58</v>
      </c>
      <c r="E3311" t="s">
        <v>45</v>
      </c>
      <c r="F3311" t="s">
        <v>46</v>
      </c>
      <c r="G3311" t="s">
        <v>182</v>
      </c>
      <c r="H3311" t="s">
        <v>243</v>
      </c>
      <c r="J3311"/>
    </row>
    <row r="3312" spans="1:10" hidden="1" x14ac:dyDescent="0.25">
      <c r="A3312" s="57" t="s">
        <v>131</v>
      </c>
      <c r="B3312" t="s">
        <v>128</v>
      </c>
      <c r="C3312">
        <v>2021</v>
      </c>
      <c r="D3312" t="s">
        <v>58</v>
      </c>
      <c r="E3312" t="s">
        <v>45</v>
      </c>
      <c r="F3312" t="s">
        <v>46</v>
      </c>
      <c r="G3312" t="s">
        <v>253</v>
      </c>
      <c r="H3312" s="2" t="s">
        <v>266</v>
      </c>
      <c r="I3312" s="2"/>
      <c r="J3312" s="3">
        <f>1334000+795330</f>
        <v>2129330</v>
      </c>
    </row>
    <row r="3313" spans="1:10" hidden="1" x14ac:dyDescent="0.25">
      <c r="A3313" s="57" t="s">
        <v>131</v>
      </c>
      <c r="B3313" t="s">
        <v>128</v>
      </c>
      <c r="C3313">
        <v>2021</v>
      </c>
      <c r="D3313" t="s">
        <v>58</v>
      </c>
      <c r="E3313" t="s">
        <v>45</v>
      </c>
      <c r="F3313" t="s">
        <v>46</v>
      </c>
      <c r="G3313" t="s">
        <v>253</v>
      </c>
      <c r="H3313" s="90" t="s">
        <v>365</v>
      </c>
      <c r="I3313" s="90"/>
      <c r="J3313"/>
    </row>
    <row r="3314" spans="1:10" hidden="1" x14ac:dyDescent="0.25">
      <c r="A3314" s="57" t="s">
        <v>131</v>
      </c>
      <c r="B3314" t="s">
        <v>128</v>
      </c>
      <c r="C3314">
        <v>2021</v>
      </c>
      <c r="D3314" t="s">
        <v>58</v>
      </c>
      <c r="E3314" t="s">
        <v>45</v>
      </c>
      <c r="F3314" t="s">
        <v>46</v>
      </c>
      <c r="G3314" t="s">
        <v>253</v>
      </c>
      <c r="H3314" s="90" t="s">
        <v>366</v>
      </c>
      <c r="I3314" s="90"/>
      <c r="J3314"/>
    </row>
    <row r="3315" spans="1:10" hidden="1" x14ac:dyDescent="0.25">
      <c r="A3315" s="57" t="s">
        <v>131</v>
      </c>
      <c r="B3315" t="s">
        <v>128</v>
      </c>
      <c r="C3315">
        <v>2021</v>
      </c>
      <c r="D3315" t="s">
        <v>58</v>
      </c>
      <c r="E3315" t="s">
        <v>45</v>
      </c>
      <c r="F3315" t="s">
        <v>46</v>
      </c>
      <c r="G3315" t="s">
        <v>221</v>
      </c>
      <c r="H3315" s="2" t="s">
        <v>245</v>
      </c>
      <c r="I3315" s="2"/>
      <c r="J3315" s="3">
        <v>422600</v>
      </c>
    </row>
    <row r="3316" spans="1:10" hidden="1" x14ac:dyDescent="0.25">
      <c r="A3316" s="57" t="s">
        <v>131</v>
      </c>
      <c r="B3316" t="s">
        <v>128</v>
      </c>
      <c r="C3316">
        <v>2021</v>
      </c>
      <c r="D3316" t="s">
        <v>58</v>
      </c>
      <c r="E3316" t="s">
        <v>45</v>
      </c>
      <c r="F3316" t="s">
        <v>46</v>
      </c>
      <c r="G3316" t="s">
        <v>221</v>
      </c>
      <c r="H3316" s="2" t="s">
        <v>299</v>
      </c>
      <c r="I3316" s="2"/>
      <c r="J3316" s="3">
        <v>105000</v>
      </c>
    </row>
    <row r="3317" spans="1:10" hidden="1" x14ac:dyDescent="0.25">
      <c r="A3317" s="57" t="s">
        <v>131</v>
      </c>
      <c r="B3317" t="s">
        <v>128</v>
      </c>
      <c r="C3317">
        <v>2021</v>
      </c>
      <c r="D3317" t="s">
        <v>58</v>
      </c>
      <c r="E3317" t="s">
        <v>45</v>
      </c>
      <c r="F3317" t="s">
        <v>46</v>
      </c>
      <c r="G3317" t="s">
        <v>272</v>
      </c>
      <c r="H3317" s="2" t="s">
        <v>273</v>
      </c>
      <c r="I3317" s="2"/>
      <c r="J3317"/>
    </row>
    <row r="3318" spans="1:10" hidden="1" x14ac:dyDescent="0.25">
      <c r="A3318" s="57" t="s">
        <v>131</v>
      </c>
      <c r="B3318" t="s">
        <v>128</v>
      </c>
      <c r="C3318">
        <v>2021</v>
      </c>
      <c r="D3318" t="s">
        <v>58</v>
      </c>
      <c r="E3318" t="s">
        <v>45</v>
      </c>
      <c r="F3318" t="s">
        <v>46</v>
      </c>
      <c r="G3318" t="s">
        <v>49</v>
      </c>
      <c r="H3318" s="2" t="s">
        <v>246</v>
      </c>
      <c r="I3318" s="2"/>
      <c r="J3318" s="3">
        <v>990164</v>
      </c>
    </row>
    <row r="3319" spans="1:10" hidden="1" x14ac:dyDescent="0.25">
      <c r="A3319" s="57" t="s">
        <v>131</v>
      </c>
      <c r="B3319" t="s">
        <v>128</v>
      </c>
      <c r="C3319">
        <v>2021</v>
      </c>
      <c r="D3319" t="s">
        <v>58</v>
      </c>
      <c r="E3319" t="s">
        <v>45</v>
      </c>
      <c r="F3319" t="s">
        <v>46</v>
      </c>
      <c r="G3319" t="s">
        <v>49</v>
      </c>
      <c r="H3319" s="2" t="s">
        <v>247</v>
      </c>
      <c r="I3319" s="2"/>
      <c r="J3319"/>
    </row>
    <row r="3320" spans="1:10" hidden="1" x14ac:dyDescent="0.25">
      <c r="A3320" s="57" t="s">
        <v>131</v>
      </c>
      <c r="B3320" t="s">
        <v>128</v>
      </c>
      <c r="C3320">
        <v>2021</v>
      </c>
      <c r="D3320" t="s">
        <v>58</v>
      </c>
      <c r="E3320" t="s">
        <v>45</v>
      </c>
      <c r="F3320" t="s">
        <v>46</v>
      </c>
      <c r="G3320" t="s">
        <v>49</v>
      </c>
      <c r="H3320" s="2" t="s">
        <v>248</v>
      </c>
      <c r="I3320" s="2"/>
      <c r="J3320" s="3">
        <v>952000</v>
      </c>
    </row>
    <row r="3321" spans="1:10" hidden="1" x14ac:dyDescent="0.25">
      <c r="A3321" s="57" t="s">
        <v>131</v>
      </c>
      <c r="B3321" t="s">
        <v>128</v>
      </c>
      <c r="C3321">
        <v>2021</v>
      </c>
      <c r="D3321" t="s">
        <v>58</v>
      </c>
      <c r="E3321" t="s">
        <v>45</v>
      </c>
      <c r="F3321" t="s">
        <v>46</v>
      </c>
      <c r="G3321" t="s">
        <v>49</v>
      </c>
      <c r="H3321" s="2" t="s">
        <v>249</v>
      </c>
      <c r="I3321" s="2"/>
      <c r="J3321" s="3">
        <v>132025</v>
      </c>
    </row>
    <row r="3322" spans="1:10" hidden="1" x14ac:dyDescent="0.25">
      <c r="A3322" s="57" t="s">
        <v>131</v>
      </c>
      <c r="B3322" t="s">
        <v>128</v>
      </c>
      <c r="C3322">
        <v>2021</v>
      </c>
      <c r="D3322" t="s">
        <v>58</v>
      </c>
      <c r="E3322" t="s">
        <v>45</v>
      </c>
      <c r="F3322" t="s">
        <v>46</v>
      </c>
      <c r="G3322" t="s">
        <v>49</v>
      </c>
      <c r="H3322" s="2" t="s">
        <v>250</v>
      </c>
      <c r="I3322" s="2"/>
      <c r="J3322"/>
    </row>
    <row r="3323" spans="1:10" hidden="1" x14ac:dyDescent="0.25">
      <c r="A3323" s="57" t="s">
        <v>131</v>
      </c>
      <c r="B3323" t="s">
        <v>128</v>
      </c>
      <c r="C3323">
        <v>2021</v>
      </c>
      <c r="D3323" t="s">
        <v>58</v>
      </c>
      <c r="E3323" t="s">
        <v>45</v>
      </c>
      <c r="F3323" t="s">
        <v>46</v>
      </c>
      <c r="G3323" t="s">
        <v>49</v>
      </c>
      <c r="H3323" s="2" t="s">
        <v>251</v>
      </c>
      <c r="I3323" s="2"/>
      <c r="J3323"/>
    </row>
    <row r="3324" spans="1:10" hidden="1" x14ac:dyDescent="0.25">
      <c r="A3324" s="57" t="s">
        <v>131</v>
      </c>
      <c r="B3324" t="s">
        <v>128</v>
      </c>
      <c r="C3324">
        <v>2021</v>
      </c>
      <c r="D3324" t="s">
        <v>58</v>
      </c>
      <c r="E3324" t="s">
        <v>45</v>
      </c>
      <c r="F3324" t="s">
        <v>46</v>
      </c>
      <c r="G3324" t="s">
        <v>49</v>
      </c>
      <c r="H3324" s="2" t="s">
        <v>333</v>
      </c>
      <c r="I3324" s="2"/>
      <c r="J3324" s="3">
        <v>90000</v>
      </c>
    </row>
    <row r="3325" spans="1:10" hidden="1" x14ac:dyDescent="0.25">
      <c r="A3325" s="57" t="s">
        <v>131</v>
      </c>
      <c r="B3325" t="s">
        <v>128</v>
      </c>
      <c r="C3325">
        <v>2021</v>
      </c>
      <c r="D3325" t="s">
        <v>58</v>
      </c>
      <c r="E3325" t="s">
        <v>45</v>
      </c>
      <c r="F3325" t="s">
        <v>46</v>
      </c>
      <c r="G3325" t="s">
        <v>49</v>
      </c>
      <c r="H3325" s="90" t="s">
        <v>367</v>
      </c>
      <c r="I3325" s="90"/>
      <c r="J3325" s="3">
        <v>9000</v>
      </c>
    </row>
    <row r="3326" spans="1:10" hidden="1" x14ac:dyDescent="0.25">
      <c r="A3326" s="57" t="s">
        <v>131</v>
      </c>
      <c r="B3326" t="s">
        <v>128</v>
      </c>
      <c r="C3326">
        <v>2021</v>
      </c>
      <c r="D3326" t="s">
        <v>58</v>
      </c>
      <c r="E3326" t="s">
        <v>45</v>
      </c>
      <c r="F3326" t="s">
        <v>46</v>
      </c>
      <c r="G3326" t="s">
        <v>49</v>
      </c>
      <c r="H3326" s="2" t="s">
        <v>252</v>
      </c>
      <c r="I3326" s="2"/>
      <c r="J3326"/>
    </row>
    <row r="3327" spans="1:10" hidden="1" x14ac:dyDescent="0.25">
      <c r="A3327" s="57" t="s">
        <v>131</v>
      </c>
      <c r="B3327" t="s">
        <v>128</v>
      </c>
      <c r="C3327">
        <v>2021</v>
      </c>
      <c r="D3327" t="s">
        <v>58</v>
      </c>
      <c r="E3327" t="s">
        <v>45</v>
      </c>
      <c r="F3327" t="s">
        <v>46</v>
      </c>
      <c r="G3327" t="s">
        <v>49</v>
      </c>
      <c r="H3327" s="2" t="s">
        <v>243</v>
      </c>
      <c r="I3327" s="2"/>
      <c r="J3327"/>
    </row>
    <row r="3328" spans="1:10" hidden="1" x14ac:dyDescent="0.25">
      <c r="A3328" s="57" t="s">
        <v>131</v>
      </c>
      <c r="B3328" t="s">
        <v>128</v>
      </c>
      <c r="C3328">
        <v>2021</v>
      </c>
      <c r="D3328" t="s">
        <v>58</v>
      </c>
      <c r="E3328" t="s">
        <v>45</v>
      </c>
      <c r="F3328" t="s">
        <v>304</v>
      </c>
      <c r="G3328" t="s">
        <v>54</v>
      </c>
      <c r="H3328" t="s">
        <v>305</v>
      </c>
      <c r="J3328" s="3">
        <v>2000000</v>
      </c>
    </row>
    <row r="3329" spans="1:10" hidden="1" x14ac:dyDescent="0.25">
      <c r="A3329" s="57" t="s">
        <v>131</v>
      </c>
      <c r="B3329" t="s">
        <v>128</v>
      </c>
      <c r="C3329">
        <v>2021</v>
      </c>
      <c r="D3329" t="s">
        <v>58</v>
      </c>
      <c r="E3329" t="s">
        <v>45</v>
      </c>
      <c r="F3329" t="s">
        <v>304</v>
      </c>
      <c r="G3329" t="s">
        <v>54</v>
      </c>
      <c r="H3329" t="s">
        <v>306</v>
      </c>
      <c r="J3329"/>
    </row>
    <row r="3330" spans="1:10" hidden="1" x14ac:dyDescent="0.25">
      <c r="A3330" s="57" t="s">
        <v>131</v>
      </c>
      <c r="B3330" t="s">
        <v>128</v>
      </c>
      <c r="C3330">
        <v>2021</v>
      </c>
      <c r="D3330" t="s">
        <v>58</v>
      </c>
      <c r="E3330" t="s">
        <v>45</v>
      </c>
      <c r="F3330" t="s">
        <v>304</v>
      </c>
      <c r="G3330" t="s">
        <v>54</v>
      </c>
      <c r="H3330" t="s">
        <v>307</v>
      </c>
      <c r="J3330" s="3">
        <v>166667</v>
      </c>
    </row>
    <row r="3331" spans="1:10" hidden="1" x14ac:dyDescent="0.25">
      <c r="A3331" s="57" t="s">
        <v>131</v>
      </c>
      <c r="B3331" t="s">
        <v>128</v>
      </c>
      <c r="C3331">
        <v>2021</v>
      </c>
      <c r="D3331" t="s">
        <v>58</v>
      </c>
      <c r="E3331" t="s">
        <v>45</v>
      </c>
      <c r="F3331" t="s">
        <v>304</v>
      </c>
      <c r="G3331" t="s">
        <v>54</v>
      </c>
      <c r="H3331" t="s">
        <v>308</v>
      </c>
      <c r="J3331" s="3">
        <v>20000</v>
      </c>
    </row>
    <row r="3332" spans="1:10" hidden="1" x14ac:dyDescent="0.25">
      <c r="A3332" s="57" t="s">
        <v>131</v>
      </c>
      <c r="B3332" t="s">
        <v>128</v>
      </c>
      <c r="C3332">
        <v>2021</v>
      </c>
      <c r="D3332" t="s">
        <v>58</v>
      </c>
      <c r="E3332" t="s">
        <v>45</v>
      </c>
      <c r="F3332" t="s">
        <v>304</v>
      </c>
      <c r="G3332" t="s">
        <v>54</v>
      </c>
      <c r="H3332" t="s">
        <v>309</v>
      </c>
      <c r="J3332" s="3">
        <v>166667</v>
      </c>
    </row>
    <row r="3333" spans="1:10" hidden="1" x14ac:dyDescent="0.25">
      <c r="A3333" s="57" t="s">
        <v>131</v>
      </c>
      <c r="B3333" t="s">
        <v>128</v>
      </c>
      <c r="C3333">
        <v>2021</v>
      </c>
      <c r="D3333" t="s">
        <v>58</v>
      </c>
      <c r="E3333" t="s">
        <v>45</v>
      </c>
      <c r="F3333" t="s">
        <v>304</v>
      </c>
      <c r="G3333" t="s">
        <v>54</v>
      </c>
      <c r="H3333" t="s">
        <v>310</v>
      </c>
      <c r="J3333" s="3">
        <v>83333</v>
      </c>
    </row>
    <row r="3334" spans="1:10" hidden="1" x14ac:dyDescent="0.25">
      <c r="A3334" s="57" t="s">
        <v>131</v>
      </c>
      <c r="B3334" t="s">
        <v>128</v>
      </c>
      <c r="C3334">
        <v>2021</v>
      </c>
      <c r="D3334" t="s">
        <v>58</v>
      </c>
      <c r="E3334" t="s">
        <v>45</v>
      </c>
      <c r="F3334" t="s">
        <v>304</v>
      </c>
      <c r="G3334" t="s">
        <v>54</v>
      </c>
      <c r="H3334" s="90" t="s">
        <v>332</v>
      </c>
      <c r="I3334" s="90"/>
      <c r="J3334"/>
    </row>
    <row r="3335" spans="1:10" hidden="1" x14ac:dyDescent="0.25">
      <c r="A3335" s="57" t="s">
        <v>131</v>
      </c>
      <c r="B3335" t="s">
        <v>128</v>
      </c>
      <c r="C3335">
        <v>2021</v>
      </c>
      <c r="D3335" t="s">
        <v>58</v>
      </c>
      <c r="E3335" t="s">
        <v>45</v>
      </c>
      <c r="F3335" t="s">
        <v>304</v>
      </c>
      <c r="G3335" t="s">
        <v>54</v>
      </c>
      <c r="H3335" t="s">
        <v>311</v>
      </c>
      <c r="J3335" s="3">
        <v>1000000</v>
      </c>
    </row>
    <row r="3336" spans="1:10" hidden="1" x14ac:dyDescent="0.25">
      <c r="A3336" s="57" t="s">
        <v>131</v>
      </c>
      <c r="B3336" t="s">
        <v>128</v>
      </c>
      <c r="C3336">
        <v>2021</v>
      </c>
      <c r="D3336" t="s">
        <v>58</v>
      </c>
      <c r="E3336" t="s">
        <v>45</v>
      </c>
      <c r="F3336" t="s">
        <v>304</v>
      </c>
      <c r="G3336" t="s">
        <v>54</v>
      </c>
      <c r="H3336" t="s">
        <v>312</v>
      </c>
      <c r="J3336"/>
    </row>
    <row r="3337" spans="1:10" hidden="1" x14ac:dyDescent="0.25">
      <c r="A3337" s="57" t="s">
        <v>131</v>
      </c>
      <c r="B3337" t="s">
        <v>128</v>
      </c>
      <c r="C3337">
        <v>2021</v>
      </c>
      <c r="D3337" t="s">
        <v>58</v>
      </c>
      <c r="E3337" t="s">
        <v>45</v>
      </c>
      <c r="F3337" t="s">
        <v>304</v>
      </c>
      <c r="G3337" t="s">
        <v>54</v>
      </c>
      <c r="H3337" t="s">
        <v>313</v>
      </c>
      <c r="J3337" s="3">
        <v>10440</v>
      </c>
    </row>
    <row r="3338" spans="1:10" hidden="1" x14ac:dyDescent="0.25">
      <c r="A3338" s="57" t="s">
        <v>131</v>
      </c>
      <c r="B3338" t="s">
        <v>128</v>
      </c>
      <c r="C3338">
        <v>2021</v>
      </c>
      <c r="D3338" t="s">
        <v>58</v>
      </c>
      <c r="E3338" t="s">
        <v>45</v>
      </c>
      <c r="F3338" t="s">
        <v>304</v>
      </c>
      <c r="G3338" t="s">
        <v>54</v>
      </c>
      <c r="H3338" t="s">
        <v>314</v>
      </c>
      <c r="J3338" s="3">
        <f>420000-72000</f>
        <v>348000</v>
      </c>
    </row>
    <row r="3339" spans="1:10" hidden="1" x14ac:dyDescent="0.25">
      <c r="A3339" s="57" t="s">
        <v>131</v>
      </c>
      <c r="B3339" t="s">
        <v>128</v>
      </c>
      <c r="C3339">
        <v>2021</v>
      </c>
      <c r="D3339" t="s">
        <v>58</v>
      </c>
      <c r="E3339" t="s">
        <v>45</v>
      </c>
      <c r="F3339" t="s">
        <v>304</v>
      </c>
      <c r="G3339" t="s">
        <v>54</v>
      </c>
      <c r="H3339" t="s">
        <v>315</v>
      </c>
      <c r="J3339" s="3">
        <v>80000</v>
      </c>
    </row>
    <row r="3340" spans="1:10" hidden="1" x14ac:dyDescent="0.25">
      <c r="A3340" s="57" t="s">
        <v>131</v>
      </c>
      <c r="B3340" t="s">
        <v>128</v>
      </c>
      <c r="C3340">
        <v>2021</v>
      </c>
      <c r="D3340" t="s">
        <v>58</v>
      </c>
      <c r="E3340" t="s">
        <v>45</v>
      </c>
      <c r="F3340" t="s">
        <v>304</v>
      </c>
      <c r="G3340" t="s">
        <v>54</v>
      </c>
      <c r="H3340" s="2" t="s">
        <v>316</v>
      </c>
      <c r="I3340" s="2"/>
      <c r="J3340"/>
    </row>
    <row r="3341" spans="1:10" hidden="1" x14ac:dyDescent="0.25">
      <c r="A3341" s="57" t="s">
        <v>131</v>
      </c>
      <c r="B3341" t="s">
        <v>128</v>
      </c>
      <c r="C3341">
        <v>2021</v>
      </c>
      <c r="D3341" t="s">
        <v>58</v>
      </c>
      <c r="E3341" t="s">
        <v>45</v>
      </c>
      <c r="F3341" t="s">
        <v>304</v>
      </c>
      <c r="G3341" t="s">
        <v>49</v>
      </c>
      <c r="H3341" s="90" t="s">
        <v>317</v>
      </c>
      <c r="I3341" s="90"/>
      <c r="J3341"/>
    </row>
    <row r="3342" spans="1:10" hidden="1" x14ac:dyDescent="0.25">
      <c r="A3342" s="57" t="s">
        <v>131</v>
      </c>
      <c r="B3342" t="s">
        <v>128</v>
      </c>
      <c r="C3342">
        <v>2021</v>
      </c>
      <c r="D3342" t="s">
        <v>58</v>
      </c>
      <c r="E3342" t="s">
        <v>45</v>
      </c>
      <c r="F3342" t="s">
        <v>50</v>
      </c>
      <c r="G3342" t="s">
        <v>56</v>
      </c>
      <c r="H3342" t="s">
        <v>124</v>
      </c>
      <c r="J3342" s="3">
        <v>63430</v>
      </c>
    </row>
    <row r="3343" spans="1:10" hidden="1" x14ac:dyDescent="0.25">
      <c r="A3343" s="57" t="s">
        <v>131</v>
      </c>
      <c r="B3343" t="s">
        <v>128</v>
      </c>
      <c r="C3343">
        <v>2021</v>
      </c>
      <c r="D3343" t="s">
        <v>58</v>
      </c>
      <c r="E3343" t="s">
        <v>45</v>
      </c>
      <c r="F3343" t="s">
        <v>50</v>
      </c>
      <c r="G3343" t="s">
        <v>56</v>
      </c>
      <c r="H3343" t="s">
        <v>98</v>
      </c>
      <c r="J3343" s="3">
        <v>423792</v>
      </c>
    </row>
    <row r="3344" spans="1:10" hidden="1" x14ac:dyDescent="0.25">
      <c r="A3344" s="57" t="s">
        <v>131</v>
      </c>
      <c r="B3344" t="s">
        <v>128</v>
      </c>
      <c r="C3344">
        <v>2021</v>
      </c>
      <c r="D3344" t="s">
        <v>58</v>
      </c>
      <c r="E3344" t="s">
        <v>45</v>
      </c>
      <c r="F3344" t="s">
        <v>50</v>
      </c>
      <c r="G3344" t="s">
        <v>56</v>
      </c>
      <c r="H3344" t="s">
        <v>265</v>
      </c>
      <c r="J3344"/>
    </row>
    <row r="3345" spans="1:10" hidden="1" x14ac:dyDescent="0.25">
      <c r="A3345" s="57" t="s">
        <v>131</v>
      </c>
      <c r="B3345" t="s">
        <v>128</v>
      </c>
      <c r="C3345">
        <v>2021</v>
      </c>
      <c r="D3345" t="s">
        <v>58</v>
      </c>
      <c r="E3345" t="s">
        <v>45</v>
      </c>
      <c r="F3345" t="s">
        <v>50</v>
      </c>
      <c r="G3345" t="s">
        <v>56</v>
      </c>
      <c r="H3345" t="s">
        <v>193</v>
      </c>
      <c r="J3345"/>
    </row>
    <row r="3346" spans="1:10" hidden="1" x14ac:dyDescent="0.25">
      <c r="A3346" s="57" t="s">
        <v>131</v>
      </c>
      <c r="B3346" t="s">
        <v>128</v>
      </c>
      <c r="C3346">
        <v>2021</v>
      </c>
      <c r="D3346" t="s">
        <v>58</v>
      </c>
      <c r="E3346" t="s">
        <v>45</v>
      </c>
      <c r="F3346" t="s">
        <v>50</v>
      </c>
      <c r="G3346" t="s">
        <v>101</v>
      </c>
      <c r="H3346" t="s">
        <v>99</v>
      </c>
      <c r="J3346" s="3">
        <v>133475</v>
      </c>
    </row>
    <row r="3347" spans="1:10" hidden="1" x14ac:dyDescent="0.25">
      <c r="A3347" s="57" t="s">
        <v>131</v>
      </c>
      <c r="B3347" t="s">
        <v>128</v>
      </c>
      <c r="C3347">
        <v>2021</v>
      </c>
      <c r="D3347" t="s">
        <v>58</v>
      </c>
      <c r="E3347" t="s">
        <v>45</v>
      </c>
      <c r="F3347" t="s">
        <v>50</v>
      </c>
      <c r="G3347" t="s">
        <v>101</v>
      </c>
      <c r="H3347" s="2" t="s">
        <v>255</v>
      </c>
      <c r="I3347" s="2"/>
      <c r="J3347"/>
    </row>
    <row r="3348" spans="1:10" hidden="1" x14ac:dyDescent="0.25">
      <c r="A3348" s="57" t="s">
        <v>131</v>
      </c>
      <c r="B3348" t="s">
        <v>128</v>
      </c>
      <c r="C3348">
        <v>2021</v>
      </c>
      <c r="D3348" t="s">
        <v>58</v>
      </c>
      <c r="E3348" t="s">
        <v>45</v>
      </c>
      <c r="F3348" t="s">
        <v>50</v>
      </c>
      <c r="G3348" t="s">
        <v>101</v>
      </c>
      <c r="H3348" s="2" t="s">
        <v>254</v>
      </c>
      <c r="I3348" s="2"/>
      <c r="J3348"/>
    </row>
    <row r="3349" spans="1:10" hidden="1" x14ac:dyDescent="0.25">
      <c r="A3349" s="57" t="s">
        <v>131</v>
      </c>
      <c r="B3349" t="s">
        <v>128</v>
      </c>
      <c r="C3349">
        <v>2021</v>
      </c>
      <c r="D3349" t="s">
        <v>58</v>
      </c>
      <c r="E3349" t="s">
        <v>45</v>
      </c>
      <c r="F3349" t="s">
        <v>50</v>
      </c>
      <c r="G3349" t="s">
        <v>101</v>
      </c>
      <c r="H3349" s="2" t="s">
        <v>236</v>
      </c>
      <c r="I3349" s="2"/>
      <c r="J3349"/>
    </row>
    <row r="3350" spans="1:10" hidden="1" x14ac:dyDescent="0.25">
      <c r="A3350" s="57" t="s">
        <v>131</v>
      </c>
      <c r="B3350" t="s">
        <v>128</v>
      </c>
      <c r="C3350">
        <v>2021</v>
      </c>
      <c r="D3350" t="s">
        <v>58</v>
      </c>
      <c r="E3350" t="s">
        <v>45</v>
      </c>
      <c r="F3350" t="s">
        <v>50</v>
      </c>
      <c r="G3350" t="s">
        <v>101</v>
      </c>
      <c r="H3350" t="s">
        <v>30</v>
      </c>
      <c r="J3350" s="3">
        <v>298539.38</v>
      </c>
    </row>
    <row r="3351" spans="1:10" hidden="1" x14ac:dyDescent="0.25">
      <c r="A3351" s="57" t="s">
        <v>131</v>
      </c>
      <c r="B3351" t="s">
        <v>128</v>
      </c>
      <c r="C3351">
        <v>2021</v>
      </c>
      <c r="D3351" t="s">
        <v>58</v>
      </c>
      <c r="E3351" t="s">
        <v>287</v>
      </c>
      <c r="F3351" t="s">
        <v>287</v>
      </c>
      <c r="G3351" t="s">
        <v>287</v>
      </c>
      <c r="H3351" s="82" t="s">
        <v>288</v>
      </c>
      <c r="I3351" s="82"/>
      <c r="J3351">
        <v>9038000</v>
      </c>
    </row>
    <row r="3352" spans="1:10" hidden="1" x14ac:dyDescent="0.25">
      <c r="A3352" s="57" t="s">
        <v>131</v>
      </c>
      <c r="B3352" t="s">
        <v>128</v>
      </c>
      <c r="C3352">
        <v>2021</v>
      </c>
      <c r="D3352" t="s">
        <v>58</v>
      </c>
      <c r="E3352" t="s">
        <v>112</v>
      </c>
      <c r="F3352" t="s">
        <v>117</v>
      </c>
      <c r="G3352" t="s">
        <v>53</v>
      </c>
      <c r="H3352" s="2" t="s">
        <v>256</v>
      </c>
      <c r="I3352" s="2"/>
      <c r="J3352"/>
    </row>
    <row r="3353" spans="1:10" hidden="1" x14ac:dyDescent="0.25">
      <c r="A3353" s="57" t="s">
        <v>131</v>
      </c>
      <c r="B3353" t="s">
        <v>128</v>
      </c>
      <c r="C3353">
        <v>2021</v>
      </c>
      <c r="D3353" t="s">
        <v>58</v>
      </c>
      <c r="E3353" t="s">
        <v>112</v>
      </c>
      <c r="F3353" t="s">
        <v>117</v>
      </c>
      <c r="G3353" t="s">
        <v>53</v>
      </c>
      <c r="H3353" s="2" t="s">
        <v>257</v>
      </c>
      <c r="I3353" s="2"/>
      <c r="J3353" s="3">
        <v>974652</v>
      </c>
    </row>
    <row r="3354" spans="1:10" hidden="1" x14ac:dyDescent="0.25">
      <c r="A3354" s="57" t="s">
        <v>131</v>
      </c>
      <c r="B3354" t="s">
        <v>128</v>
      </c>
      <c r="C3354">
        <v>2021</v>
      </c>
      <c r="D3354" t="s">
        <v>58</v>
      </c>
      <c r="E3354" t="s">
        <v>112</v>
      </c>
      <c r="F3354" t="s">
        <v>117</v>
      </c>
      <c r="G3354" t="s">
        <v>53</v>
      </c>
      <c r="H3354" s="2" t="s">
        <v>258</v>
      </c>
      <c r="I3354" s="2"/>
      <c r="J3354"/>
    </row>
    <row r="3355" spans="1:10" hidden="1" x14ac:dyDescent="0.25">
      <c r="A3355" s="57" t="s">
        <v>131</v>
      </c>
      <c r="B3355" t="s">
        <v>128</v>
      </c>
      <c r="C3355">
        <v>2021</v>
      </c>
      <c r="D3355" t="s">
        <v>58</v>
      </c>
      <c r="E3355" t="s">
        <v>112</v>
      </c>
      <c r="F3355" t="s">
        <v>117</v>
      </c>
      <c r="G3355" t="s">
        <v>53</v>
      </c>
      <c r="H3355" s="2" t="s">
        <v>259</v>
      </c>
      <c r="I3355" s="2"/>
      <c r="J3355" s="3">
        <v>9804964</v>
      </c>
    </row>
    <row r="3356" spans="1:10" hidden="1" x14ac:dyDescent="0.25">
      <c r="A3356" s="57" t="s">
        <v>131</v>
      </c>
      <c r="B3356" t="s">
        <v>128</v>
      </c>
      <c r="C3356">
        <v>2021</v>
      </c>
      <c r="D3356" t="s">
        <v>58</v>
      </c>
      <c r="E3356" t="s">
        <v>112</v>
      </c>
      <c r="F3356" t="s">
        <v>117</v>
      </c>
      <c r="G3356" t="s">
        <v>334</v>
      </c>
      <c r="H3356" s="90" t="s">
        <v>335</v>
      </c>
      <c r="I3356" s="90"/>
      <c r="J3356" s="3">
        <v>17550000</v>
      </c>
    </row>
    <row r="3357" spans="1:10" hidden="1" x14ac:dyDescent="0.25">
      <c r="A3357" s="57" t="s">
        <v>131</v>
      </c>
      <c r="B3357" t="s">
        <v>128</v>
      </c>
      <c r="C3357">
        <v>2021</v>
      </c>
      <c r="D3357" t="s">
        <v>58</v>
      </c>
      <c r="E3357" t="s">
        <v>112</v>
      </c>
      <c r="F3357" t="s">
        <v>117</v>
      </c>
      <c r="G3357" t="s">
        <v>318</v>
      </c>
      <c r="H3357" t="s">
        <v>180</v>
      </c>
      <c r="J3357" s="3">
        <v>2054910</v>
      </c>
    </row>
    <row r="3358" spans="1:10" hidden="1" x14ac:dyDescent="0.25">
      <c r="A3358" s="57" t="s">
        <v>131</v>
      </c>
      <c r="B3358" t="s">
        <v>128</v>
      </c>
      <c r="C3358">
        <v>2021</v>
      </c>
      <c r="D3358" t="s">
        <v>58</v>
      </c>
      <c r="E3358" t="s">
        <v>112</v>
      </c>
      <c r="F3358" t="s">
        <v>117</v>
      </c>
      <c r="G3358" t="s">
        <v>318</v>
      </c>
      <c r="H3358" s="2" t="s">
        <v>279</v>
      </c>
      <c r="I3358" s="2"/>
      <c r="J3358" s="3">
        <v>417000</v>
      </c>
    </row>
    <row r="3359" spans="1:10" hidden="1" x14ac:dyDescent="0.25">
      <c r="A3359" s="57" t="s">
        <v>131</v>
      </c>
      <c r="B3359" t="s">
        <v>128</v>
      </c>
      <c r="C3359">
        <v>2021</v>
      </c>
      <c r="D3359" t="s">
        <v>58</v>
      </c>
      <c r="E3359" t="s">
        <v>112</v>
      </c>
      <c r="F3359" t="s">
        <v>117</v>
      </c>
      <c r="G3359" t="s">
        <v>319</v>
      </c>
      <c r="H3359" t="s">
        <v>181</v>
      </c>
      <c r="J3359"/>
    </row>
    <row r="3360" spans="1:10" hidden="1" x14ac:dyDescent="0.25">
      <c r="A3360" s="57" t="s">
        <v>131</v>
      </c>
      <c r="B3360" t="s">
        <v>128</v>
      </c>
      <c r="C3360">
        <v>2021</v>
      </c>
      <c r="D3360" t="s">
        <v>58</v>
      </c>
      <c r="E3360" t="s">
        <v>112</v>
      </c>
      <c r="F3360" t="s">
        <v>117</v>
      </c>
      <c r="G3360" t="s">
        <v>319</v>
      </c>
      <c r="H3360" s="90" t="s">
        <v>320</v>
      </c>
      <c r="I3360" s="90"/>
      <c r="J3360"/>
    </row>
    <row r="3361" spans="1:10" hidden="1" x14ac:dyDescent="0.25">
      <c r="A3361" s="57" t="s">
        <v>132</v>
      </c>
      <c r="B3361" t="s">
        <v>128</v>
      </c>
      <c r="C3361">
        <v>2022</v>
      </c>
      <c r="D3361" t="s">
        <v>58</v>
      </c>
      <c r="E3361" t="s">
        <v>52</v>
      </c>
      <c r="F3361" t="s">
        <v>142</v>
      </c>
      <c r="G3361" t="s">
        <v>301</v>
      </c>
      <c r="H3361" t="s">
        <v>210</v>
      </c>
      <c r="I3361" t="s">
        <v>374</v>
      </c>
      <c r="J3361" s="3">
        <v>45624298.289999999</v>
      </c>
    </row>
    <row r="3362" spans="1:10" hidden="1" x14ac:dyDescent="0.25">
      <c r="A3362" s="57" t="s">
        <v>132</v>
      </c>
      <c r="B3362" t="s">
        <v>128</v>
      </c>
      <c r="C3362">
        <v>2022</v>
      </c>
      <c r="D3362" t="s">
        <v>58</v>
      </c>
      <c r="E3362" t="s">
        <v>52</v>
      </c>
      <c r="F3362" t="s">
        <v>152</v>
      </c>
      <c r="G3362" t="s">
        <v>149</v>
      </c>
      <c r="H3362" t="s">
        <v>211</v>
      </c>
      <c r="J3362" s="3">
        <f>0.46+330.13</f>
        <v>330.59</v>
      </c>
    </row>
    <row r="3363" spans="1:10" hidden="1" x14ac:dyDescent="0.25">
      <c r="A3363" s="57" t="s">
        <v>132</v>
      </c>
      <c r="B3363" t="s">
        <v>128</v>
      </c>
      <c r="C3363">
        <v>2022</v>
      </c>
      <c r="D3363" t="s">
        <v>58</v>
      </c>
      <c r="E3363" t="s">
        <v>52</v>
      </c>
      <c r="F3363" t="s">
        <v>152</v>
      </c>
      <c r="G3363" t="s">
        <v>213</v>
      </c>
      <c r="H3363" t="s">
        <v>214</v>
      </c>
      <c r="J3363"/>
    </row>
    <row r="3364" spans="1:10" hidden="1" x14ac:dyDescent="0.25">
      <c r="A3364" s="57" t="s">
        <v>132</v>
      </c>
      <c r="B3364" t="s">
        <v>128</v>
      </c>
      <c r="C3364">
        <v>2022</v>
      </c>
      <c r="D3364" t="s">
        <v>58</v>
      </c>
      <c r="E3364" t="s">
        <v>52</v>
      </c>
      <c r="F3364" t="s">
        <v>152</v>
      </c>
      <c r="G3364" t="s">
        <v>217</v>
      </c>
      <c r="H3364" t="s">
        <v>218</v>
      </c>
      <c r="J3364" s="3">
        <v>3032.55</v>
      </c>
    </row>
    <row r="3365" spans="1:10" hidden="1" x14ac:dyDescent="0.25">
      <c r="A3365" s="57" t="s">
        <v>132</v>
      </c>
      <c r="B3365" t="s">
        <v>128</v>
      </c>
      <c r="C3365">
        <v>2022</v>
      </c>
      <c r="D3365" t="s">
        <v>58</v>
      </c>
      <c r="E3365" t="s">
        <v>52</v>
      </c>
      <c r="F3365" t="s">
        <v>142</v>
      </c>
      <c r="G3365" t="s">
        <v>300</v>
      </c>
      <c r="H3365" t="s">
        <v>224</v>
      </c>
      <c r="J3365" s="3">
        <v>-150000</v>
      </c>
    </row>
    <row r="3366" spans="1:10" hidden="1" x14ac:dyDescent="0.25">
      <c r="A3366" s="57" t="s">
        <v>132</v>
      </c>
      <c r="B3366" t="s">
        <v>128</v>
      </c>
      <c r="C3366">
        <v>2022</v>
      </c>
      <c r="D3366" t="s">
        <v>58</v>
      </c>
      <c r="E3366" t="s">
        <v>52</v>
      </c>
      <c r="F3366" t="s">
        <v>142</v>
      </c>
      <c r="G3366" t="s">
        <v>300</v>
      </c>
      <c r="H3366" t="s">
        <v>303</v>
      </c>
      <c r="J3366" s="3">
        <v>-10000</v>
      </c>
    </row>
    <row r="3367" spans="1:10" hidden="1" x14ac:dyDescent="0.25">
      <c r="A3367" s="57" t="s">
        <v>132</v>
      </c>
      <c r="B3367" t="s">
        <v>128</v>
      </c>
      <c r="C3367">
        <v>2022</v>
      </c>
      <c r="D3367" t="s">
        <v>58</v>
      </c>
      <c r="E3367" t="s">
        <v>52</v>
      </c>
      <c r="F3367" t="s">
        <v>142</v>
      </c>
      <c r="G3367" t="s">
        <v>270</v>
      </c>
      <c r="H3367" t="s">
        <v>269</v>
      </c>
      <c r="J3367" s="3">
        <v>-119736.39</v>
      </c>
    </row>
    <row r="3368" spans="1:10" hidden="1" x14ac:dyDescent="0.25">
      <c r="A3368" s="57" t="s">
        <v>132</v>
      </c>
      <c r="B3368" t="s">
        <v>128</v>
      </c>
      <c r="C3368">
        <v>2022</v>
      </c>
      <c r="D3368" t="s">
        <v>58</v>
      </c>
      <c r="E3368" t="s">
        <v>52</v>
      </c>
      <c r="F3368" t="s">
        <v>142</v>
      </c>
      <c r="G3368" t="s">
        <v>270</v>
      </c>
      <c r="H3368" t="s">
        <v>271</v>
      </c>
      <c r="J3368" s="3">
        <v>395000</v>
      </c>
    </row>
    <row r="3369" spans="1:10" hidden="1" x14ac:dyDescent="0.25">
      <c r="A3369" s="57" t="s">
        <v>132</v>
      </c>
      <c r="B3369" t="s">
        <v>128</v>
      </c>
      <c r="C3369">
        <v>2022</v>
      </c>
      <c r="D3369" t="s">
        <v>58</v>
      </c>
      <c r="E3369" t="s">
        <v>45</v>
      </c>
      <c r="F3369" t="s">
        <v>46</v>
      </c>
      <c r="G3369" t="s">
        <v>54</v>
      </c>
      <c r="H3369" t="s">
        <v>11</v>
      </c>
      <c r="I3369" t="s">
        <v>375</v>
      </c>
      <c r="J3369" s="132">
        <v>4200000</v>
      </c>
    </row>
    <row r="3370" spans="1:10" hidden="1" x14ac:dyDescent="0.25">
      <c r="A3370" s="57" t="s">
        <v>132</v>
      </c>
      <c r="B3370" t="s">
        <v>128</v>
      </c>
      <c r="C3370">
        <v>2022</v>
      </c>
      <c r="D3370" t="s">
        <v>58</v>
      </c>
      <c r="E3370" t="s">
        <v>45</v>
      </c>
      <c r="F3370" t="s">
        <v>46</v>
      </c>
      <c r="G3370" t="s">
        <v>54</v>
      </c>
      <c r="H3370" t="s">
        <v>11</v>
      </c>
      <c r="I3370" t="s">
        <v>376</v>
      </c>
      <c r="J3370" s="132">
        <v>1500000</v>
      </c>
    </row>
    <row r="3371" spans="1:10" hidden="1" x14ac:dyDescent="0.25">
      <c r="A3371" s="57" t="s">
        <v>132</v>
      </c>
      <c r="B3371" t="s">
        <v>128</v>
      </c>
      <c r="C3371">
        <v>2022</v>
      </c>
      <c r="D3371" t="s">
        <v>58</v>
      </c>
      <c r="E3371" t="s">
        <v>45</v>
      </c>
      <c r="F3371" t="s">
        <v>46</v>
      </c>
      <c r="G3371" t="s">
        <v>54</v>
      </c>
      <c r="H3371" t="s">
        <v>12</v>
      </c>
      <c r="I3371" t="s">
        <v>375</v>
      </c>
      <c r="J3371" s="132">
        <v>0</v>
      </c>
    </row>
    <row r="3372" spans="1:10" hidden="1" x14ac:dyDescent="0.25">
      <c r="A3372" s="57" t="s">
        <v>132</v>
      </c>
      <c r="B3372" t="s">
        <v>128</v>
      </c>
      <c r="C3372">
        <v>2022</v>
      </c>
      <c r="D3372" t="s">
        <v>58</v>
      </c>
      <c r="E3372" t="s">
        <v>45</v>
      </c>
      <c r="F3372" t="s">
        <v>46</v>
      </c>
      <c r="G3372" t="s">
        <v>54</v>
      </c>
      <c r="H3372" t="s">
        <v>12</v>
      </c>
      <c r="I3372" t="s">
        <v>376</v>
      </c>
      <c r="J3372" s="132">
        <v>117172</v>
      </c>
    </row>
    <row r="3373" spans="1:10" hidden="1" x14ac:dyDescent="0.25">
      <c r="A3373" s="57" t="s">
        <v>132</v>
      </c>
      <c r="B3373" t="s">
        <v>128</v>
      </c>
      <c r="C3373">
        <v>2022</v>
      </c>
      <c r="D3373" t="s">
        <v>58</v>
      </c>
      <c r="E3373" t="s">
        <v>45</v>
      </c>
      <c r="F3373" t="s">
        <v>46</v>
      </c>
      <c r="G3373" t="s">
        <v>54</v>
      </c>
      <c r="H3373" t="s">
        <v>13</v>
      </c>
      <c r="I3373" t="s">
        <v>375</v>
      </c>
      <c r="J3373" s="132">
        <v>350000</v>
      </c>
    </row>
    <row r="3374" spans="1:10" hidden="1" x14ac:dyDescent="0.25">
      <c r="A3374" s="57" t="s">
        <v>132</v>
      </c>
      <c r="B3374" t="s">
        <v>128</v>
      </c>
      <c r="C3374">
        <v>2022</v>
      </c>
      <c r="D3374" t="s">
        <v>58</v>
      </c>
      <c r="E3374" t="s">
        <v>45</v>
      </c>
      <c r="F3374" t="s">
        <v>46</v>
      </c>
      <c r="G3374" t="s">
        <v>54</v>
      </c>
      <c r="H3374" t="s">
        <v>13</v>
      </c>
      <c r="I3374" t="s">
        <v>376</v>
      </c>
      <c r="J3374" s="132">
        <v>134764</v>
      </c>
    </row>
    <row r="3375" spans="1:10" hidden="1" x14ac:dyDescent="0.25">
      <c r="A3375" s="57" t="s">
        <v>132</v>
      </c>
      <c r="B3375" t="s">
        <v>128</v>
      </c>
      <c r="C3375">
        <v>2022</v>
      </c>
      <c r="D3375" t="s">
        <v>58</v>
      </c>
      <c r="E3375" t="s">
        <v>45</v>
      </c>
      <c r="F3375" t="s">
        <v>46</v>
      </c>
      <c r="G3375" t="s">
        <v>54</v>
      </c>
      <c r="H3375" t="s">
        <v>14</v>
      </c>
      <c r="I3375" t="s">
        <v>375</v>
      </c>
      <c r="J3375" s="132">
        <v>42000</v>
      </c>
    </row>
    <row r="3376" spans="1:10" hidden="1" x14ac:dyDescent="0.25">
      <c r="A3376" s="57" t="s">
        <v>132</v>
      </c>
      <c r="B3376" t="s">
        <v>128</v>
      </c>
      <c r="C3376">
        <v>2022</v>
      </c>
      <c r="D3376" t="s">
        <v>58</v>
      </c>
      <c r="E3376" t="s">
        <v>45</v>
      </c>
      <c r="F3376" t="s">
        <v>46</v>
      </c>
      <c r="G3376" t="s">
        <v>54</v>
      </c>
      <c r="H3376" t="s">
        <v>14</v>
      </c>
      <c r="I3376" t="s">
        <v>376</v>
      </c>
      <c r="J3376" s="132">
        <v>16172</v>
      </c>
    </row>
    <row r="3377" spans="1:10" hidden="1" x14ac:dyDescent="0.25">
      <c r="A3377" s="57" t="s">
        <v>132</v>
      </c>
      <c r="B3377" t="s">
        <v>128</v>
      </c>
      <c r="C3377">
        <v>2022</v>
      </c>
      <c r="D3377" t="s">
        <v>58</v>
      </c>
      <c r="E3377" t="s">
        <v>45</v>
      </c>
      <c r="F3377" t="s">
        <v>46</v>
      </c>
      <c r="G3377" t="s">
        <v>54</v>
      </c>
      <c r="H3377" t="s">
        <v>15</v>
      </c>
      <c r="I3377" t="s">
        <v>375</v>
      </c>
      <c r="J3377" s="132">
        <v>350000</v>
      </c>
    </row>
    <row r="3378" spans="1:10" hidden="1" x14ac:dyDescent="0.25">
      <c r="A3378" s="57" t="s">
        <v>132</v>
      </c>
      <c r="B3378" t="s">
        <v>128</v>
      </c>
      <c r="C3378">
        <v>2022</v>
      </c>
      <c r="D3378" t="s">
        <v>58</v>
      </c>
      <c r="E3378" t="s">
        <v>45</v>
      </c>
      <c r="F3378" t="s">
        <v>46</v>
      </c>
      <c r="G3378" t="s">
        <v>54</v>
      </c>
      <c r="H3378" t="s">
        <v>15</v>
      </c>
      <c r="I3378" t="s">
        <v>376</v>
      </c>
      <c r="J3378" s="132">
        <v>134764</v>
      </c>
    </row>
    <row r="3379" spans="1:10" hidden="1" x14ac:dyDescent="0.25">
      <c r="A3379" s="57" t="s">
        <v>132</v>
      </c>
      <c r="B3379" t="s">
        <v>128</v>
      </c>
      <c r="C3379">
        <v>2022</v>
      </c>
      <c r="D3379" t="s">
        <v>58</v>
      </c>
      <c r="E3379" t="s">
        <v>45</v>
      </c>
      <c r="F3379" t="s">
        <v>46</v>
      </c>
      <c r="G3379" t="s">
        <v>54</v>
      </c>
      <c r="H3379" t="s">
        <v>16</v>
      </c>
      <c r="I3379" t="s">
        <v>375</v>
      </c>
      <c r="J3379" s="132">
        <v>175000</v>
      </c>
    </row>
    <row r="3380" spans="1:10" hidden="1" x14ac:dyDescent="0.25">
      <c r="A3380" s="57" t="s">
        <v>132</v>
      </c>
      <c r="B3380" t="s">
        <v>128</v>
      </c>
      <c r="C3380">
        <v>2022</v>
      </c>
      <c r="D3380" t="s">
        <v>58</v>
      </c>
      <c r="E3380" t="s">
        <v>45</v>
      </c>
      <c r="F3380" t="s">
        <v>46</v>
      </c>
      <c r="G3380" t="s">
        <v>54</v>
      </c>
      <c r="H3380" t="s">
        <v>16</v>
      </c>
      <c r="I3380" t="s">
        <v>376</v>
      </c>
      <c r="J3380" s="132">
        <v>62500</v>
      </c>
    </row>
    <row r="3381" spans="1:10" hidden="1" x14ac:dyDescent="0.25">
      <c r="A3381" s="57" t="s">
        <v>132</v>
      </c>
      <c r="B3381" t="s">
        <v>128</v>
      </c>
      <c r="C3381">
        <v>2022</v>
      </c>
      <c r="D3381" t="s">
        <v>58</v>
      </c>
      <c r="E3381" t="s">
        <v>45</v>
      </c>
      <c r="F3381" t="s">
        <v>46</v>
      </c>
      <c r="G3381" t="s">
        <v>54</v>
      </c>
      <c r="H3381" t="s">
        <v>17</v>
      </c>
      <c r="I3381" t="s">
        <v>375</v>
      </c>
      <c r="J3381" s="132">
        <v>2800000</v>
      </c>
    </row>
    <row r="3382" spans="1:10" hidden="1" x14ac:dyDescent="0.25">
      <c r="A3382" s="57" t="s">
        <v>132</v>
      </c>
      <c r="B3382" t="s">
        <v>128</v>
      </c>
      <c r="C3382">
        <v>2022</v>
      </c>
      <c r="D3382" t="s">
        <v>58</v>
      </c>
      <c r="E3382" t="s">
        <v>45</v>
      </c>
      <c r="F3382" t="s">
        <v>46</v>
      </c>
      <c r="G3382" t="s">
        <v>54</v>
      </c>
      <c r="H3382" s="90" t="s">
        <v>331</v>
      </c>
      <c r="I3382" s="90"/>
      <c r="J3382"/>
    </row>
    <row r="3383" spans="1:10" hidden="1" x14ac:dyDescent="0.25">
      <c r="A3383" s="57" t="s">
        <v>132</v>
      </c>
      <c r="B3383" t="s">
        <v>128</v>
      </c>
      <c r="C3383">
        <v>2022</v>
      </c>
      <c r="D3383" t="s">
        <v>58</v>
      </c>
      <c r="E3383" t="s">
        <v>45</v>
      </c>
      <c r="F3383" t="s">
        <v>46</v>
      </c>
      <c r="G3383" t="s">
        <v>54</v>
      </c>
      <c r="H3383" t="s">
        <v>195</v>
      </c>
      <c r="I3383" t="s">
        <v>377</v>
      </c>
      <c r="J3383" s="132">
        <v>444000</v>
      </c>
    </row>
    <row r="3384" spans="1:10" hidden="1" x14ac:dyDescent="0.25">
      <c r="A3384" s="57" t="s">
        <v>132</v>
      </c>
      <c r="B3384" t="s">
        <v>128</v>
      </c>
      <c r="C3384">
        <v>2022</v>
      </c>
      <c r="D3384" t="s">
        <v>58</v>
      </c>
      <c r="E3384" t="s">
        <v>45</v>
      </c>
      <c r="F3384" t="s">
        <v>46</v>
      </c>
      <c r="G3384" t="s">
        <v>54</v>
      </c>
      <c r="H3384" t="s">
        <v>18</v>
      </c>
      <c r="I3384" t="s">
        <v>397</v>
      </c>
      <c r="J3384" s="132">
        <v>29754</v>
      </c>
    </row>
    <row r="3385" spans="1:10" hidden="1" x14ac:dyDescent="0.25">
      <c r="A3385" s="57" t="s">
        <v>132</v>
      </c>
      <c r="B3385" t="s">
        <v>128</v>
      </c>
      <c r="C3385">
        <v>2022</v>
      </c>
      <c r="D3385" t="s">
        <v>58</v>
      </c>
      <c r="E3385" t="s">
        <v>45</v>
      </c>
      <c r="F3385" t="s">
        <v>46</v>
      </c>
      <c r="G3385" t="s">
        <v>54</v>
      </c>
      <c r="H3385" t="s">
        <v>19</v>
      </c>
      <c r="I3385" t="s">
        <v>398</v>
      </c>
      <c r="J3385" s="132">
        <v>504000</v>
      </c>
    </row>
    <row r="3386" spans="1:10" hidden="1" x14ac:dyDescent="0.25">
      <c r="A3386" s="57" t="s">
        <v>132</v>
      </c>
      <c r="B3386" t="s">
        <v>128</v>
      </c>
      <c r="C3386">
        <v>2022</v>
      </c>
      <c r="D3386" t="s">
        <v>58</v>
      </c>
      <c r="E3386" t="s">
        <v>45</v>
      </c>
      <c r="F3386" t="s">
        <v>46</v>
      </c>
      <c r="G3386" t="s">
        <v>54</v>
      </c>
      <c r="H3386" t="s">
        <v>19</v>
      </c>
      <c r="I3386" t="s">
        <v>400</v>
      </c>
      <c r="J3386" s="137">
        <v>180000</v>
      </c>
    </row>
    <row r="3387" spans="1:10" hidden="1" x14ac:dyDescent="0.25">
      <c r="A3387" s="57" t="s">
        <v>132</v>
      </c>
      <c r="B3387" t="s">
        <v>128</v>
      </c>
      <c r="C3387">
        <v>2022</v>
      </c>
      <c r="D3387" t="s">
        <v>58</v>
      </c>
      <c r="E3387" t="s">
        <v>45</v>
      </c>
      <c r="F3387" t="s">
        <v>46</v>
      </c>
      <c r="G3387" t="s">
        <v>54</v>
      </c>
      <c r="H3387" t="s">
        <v>20</v>
      </c>
      <c r="I3387" t="s">
        <v>399</v>
      </c>
      <c r="J3387" s="132">
        <v>228000</v>
      </c>
    </row>
    <row r="3388" spans="1:10" hidden="1" x14ac:dyDescent="0.25">
      <c r="A3388" s="57" t="s">
        <v>132</v>
      </c>
      <c r="B3388" t="s">
        <v>128</v>
      </c>
      <c r="C3388">
        <v>2022</v>
      </c>
      <c r="D3388" t="s">
        <v>58</v>
      </c>
      <c r="E3388" t="s">
        <v>45</v>
      </c>
      <c r="F3388" t="s">
        <v>46</v>
      </c>
      <c r="G3388" t="s">
        <v>54</v>
      </c>
      <c r="H3388" s="2" t="s">
        <v>294</v>
      </c>
      <c r="I3388" s="2"/>
      <c r="J3388"/>
    </row>
    <row r="3389" spans="1:10" hidden="1" x14ac:dyDescent="0.25">
      <c r="A3389" s="57" t="s">
        <v>132</v>
      </c>
      <c r="B3389" t="s">
        <v>128</v>
      </c>
      <c r="C3389">
        <v>2022</v>
      </c>
      <c r="D3389" t="s">
        <v>58</v>
      </c>
      <c r="E3389" t="s">
        <v>45</v>
      </c>
      <c r="F3389" t="s">
        <v>46</v>
      </c>
      <c r="G3389" t="s">
        <v>118</v>
      </c>
      <c r="H3389" s="2" t="s">
        <v>295</v>
      </c>
      <c r="I3389" t="s">
        <v>378</v>
      </c>
      <c r="J3389" s="132">
        <v>908526</v>
      </c>
    </row>
    <row r="3390" spans="1:10" hidden="1" x14ac:dyDescent="0.25">
      <c r="A3390" s="57" t="s">
        <v>132</v>
      </c>
      <c r="B3390" t="s">
        <v>128</v>
      </c>
      <c r="C3390">
        <v>2022</v>
      </c>
      <c r="D3390" t="s">
        <v>58</v>
      </c>
      <c r="E3390" t="s">
        <v>45</v>
      </c>
      <c r="F3390" t="s">
        <v>46</v>
      </c>
      <c r="G3390" t="s">
        <v>118</v>
      </c>
      <c r="H3390" t="s">
        <v>119</v>
      </c>
      <c r="J3390"/>
    </row>
    <row r="3391" spans="1:10" hidden="1" x14ac:dyDescent="0.25">
      <c r="A3391" s="57" t="s">
        <v>132</v>
      </c>
      <c r="B3391" t="s">
        <v>128</v>
      </c>
      <c r="C3391">
        <v>2022</v>
      </c>
      <c r="D3391" t="s">
        <v>58</v>
      </c>
      <c r="E3391" t="s">
        <v>45</v>
      </c>
      <c r="F3391" t="s">
        <v>46</v>
      </c>
      <c r="G3391" t="s">
        <v>118</v>
      </c>
      <c r="H3391" t="s">
        <v>283</v>
      </c>
      <c r="I3391" t="s">
        <v>512</v>
      </c>
      <c r="J3391">
        <v>998000</v>
      </c>
    </row>
    <row r="3392" spans="1:10" hidden="1" x14ac:dyDescent="0.25">
      <c r="A3392" s="57" t="s">
        <v>132</v>
      </c>
      <c r="B3392" t="s">
        <v>128</v>
      </c>
      <c r="C3392">
        <v>2022</v>
      </c>
      <c r="D3392" t="s">
        <v>58</v>
      </c>
      <c r="E3392" t="s">
        <v>45</v>
      </c>
      <c r="F3392" t="s">
        <v>46</v>
      </c>
      <c r="G3392" t="s">
        <v>109</v>
      </c>
      <c r="H3392" t="s">
        <v>219</v>
      </c>
      <c r="I3392" t="s">
        <v>379</v>
      </c>
      <c r="J3392" s="132">
        <v>448</v>
      </c>
    </row>
    <row r="3393" spans="1:10" hidden="1" x14ac:dyDescent="0.25">
      <c r="A3393" s="57" t="s">
        <v>132</v>
      </c>
      <c r="B3393" t="s">
        <v>128</v>
      </c>
      <c r="C3393">
        <v>2022</v>
      </c>
      <c r="D3393" t="s">
        <v>58</v>
      </c>
      <c r="E3393" t="s">
        <v>45</v>
      </c>
      <c r="F3393" t="s">
        <v>46</v>
      </c>
      <c r="G3393" t="s">
        <v>109</v>
      </c>
      <c r="H3393" s="2" t="s">
        <v>267</v>
      </c>
      <c r="I3393" s="2"/>
      <c r="J3393"/>
    </row>
    <row r="3394" spans="1:10" hidden="1" x14ac:dyDescent="0.25">
      <c r="A3394" s="57" t="s">
        <v>132</v>
      </c>
      <c r="B3394" t="s">
        <v>128</v>
      </c>
      <c r="C3394">
        <v>2022</v>
      </c>
      <c r="D3394" t="s">
        <v>58</v>
      </c>
      <c r="E3394" t="s">
        <v>45</v>
      </c>
      <c r="F3394" t="s">
        <v>46</v>
      </c>
      <c r="G3394" t="s">
        <v>109</v>
      </c>
      <c r="H3394" t="s">
        <v>220</v>
      </c>
      <c r="J3394"/>
    </row>
    <row r="3395" spans="1:10" hidden="1" x14ac:dyDescent="0.25">
      <c r="A3395" s="57" t="s">
        <v>132</v>
      </c>
      <c r="B3395" t="s">
        <v>128</v>
      </c>
      <c r="C3395">
        <v>2022</v>
      </c>
      <c r="D3395" t="s">
        <v>58</v>
      </c>
      <c r="E3395" t="s">
        <v>45</v>
      </c>
      <c r="F3395" t="s">
        <v>46</v>
      </c>
      <c r="G3395" t="s">
        <v>109</v>
      </c>
      <c r="H3395" t="s">
        <v>260</v>
      </c>
      <c r="J3395"/>
    </row>
    <row r="3396" spans="1:10" hidden="1" x14ac:dyDescent="0.25">
      <c r="A3396" s="57" t="s">
        <v>132</v>
      </c>
      <c r="B3396" t="s">
        <v>128</v>
      </c>
      <c r="C3396">
        <v>2022</v>
      </c>
      <c r="D3396" t="s">
        <v>58</v>
      </c>
      <c r="E3396" t="s">
        <v>45</v>
      </c>
      <c r="F3396" t="s">
        <v>46</v>
      </c>
      <c r="G3396" t="s">
        <v>55</v>
      </c>
      <c r="H3396" t="s">
        <v>22</v>
      </c>
      <c r="I3396" t="s">
        <v>380</v>
      </c>
      <c r="J3396" s="132">
        <v>800000</v>
      </c>
    </row>
    <row r="3397" spans="1:10" hidden="1" x14ac:dyDescent="0.25">
      <c r="A3397" s="57" t="s">
        <v>132</v>
      </c>
      <c r="B3397" t="s">
        <v>128</v>
      </c>
      <c r="C3397">
        <v>2022</v>
      </c>
      <c r="D3397" t="s">
        <v>58</v>
      </c>
      <c r="E3397" t="s">
        <v>45</v>
      </c>
      <c r="F3397" t="s">
        <v>46</v>
      </c>
      <c r="G3397" t="s">
        <v>47</v>
      </c>
      <c r="H3397" t="s">
        <v>238</v>
      </c>
      <c r="J3397"/>
    </row>
    <row r="3398" spans="1:10" hidden="1" x14ac:dyDescent="0.25">
      <c r="A3398" s="57" t="s">
        <v>132</v>
      </c>
      <c r="B3398" t="s">
        <v>128</v>
      </c>
      <c r="C3398">
        <v>2022</v>
      </c>
      <c r="D3398" t="s">
        <v>58</v>
      </c>
      <c r="E3398" t="s">
        <v>45</v>
      </c>
      <c r="F3398" t="s">
        <v>46</v>
      </c>
      <c r="G3398" t="s">
        <v>47</v>
      </c>
      <c r="H3398" t="s">
        <v>239</v>
      </c>
      <c r="I3398" t="s">
        <v>381</v>
      </c>
      <c r="J3398" s="132">
        <v>394289</v>
      </c>
    </row>
    <row r="3399" spans="1:10" hidden="1" x14ac:dyDescent="0.25">
      <c r="A3399" s="57" t="s">
        <v>132</v>
      </c>
      <c r="B3399" t="s">
        <v>128</v>
      </c>
      <c r="C3399">
        <v>2022</v>
      </c>
      <c r="D3399" t="s">
        <v>58</v>
      </c>
      <c r="E3399" t="s">
        <v>45</v>
      </c>
      <c r="F3399" t="s">
        <v>46</v>
      </c>
      <c r="G3399" t="s">
        <v>47</v>
      </c>
      <c r="H3399" t="s">
        <v>239</v>
      </c>
      <c r="I3399" t="s">
        <v>382</v>
      </c>
      <c r="J3399" s="132">
        <v>352009</v>
      </c>
    </row>
    <row r="3400" spans="1:10" hidden="1" x14ac:dyDescent="0.25">
      <c r="A3400" s="57" t="s">
        <v>132</v>
      </c>
      <c r="B3400" t="s">
        <v>128</v>
      </c>
      <c r="C3400">
        <v>2022</v>
      </c>
      <c r="D3400" t="s">
        <v>58</v>
      </c>
      <c r="E3400" t="s">
        <v>45</v>
      </c>
      <c r="F3400" t="s">
        <v>46</v>
      </c>
      <c r="G3400" t="s">
        <v>47</v>
      </c>
      <c r="H3400" t="s">
        <v>239</v>
      </c>
      <c r="I3400" t="s">
        <v>383</v>
      </c>
      <c r="J3400" s="132">
        <v>600000</v>
      </c>
    </row>
    <row r="3401" spans="1:10" hidden="1" x14ac:dyDescent="0.25">
      <c r="A3401" s="57" t="s">
        <v>132</v>
      </c>
      <c r="B3401" t="s">
        <v>128</v>
      </c>
      <c r="C3401">
        <v>2022</v>
      </c>
      <c r="D3401" t="s">
        <v>58</v>
      </c>
      <c r="E3401" t="s">
        <v>45</v>
      </c>
      <c r="F3401" t="s">
        <v>46</v>
      </c>
      <c r="G3401" t="s">
        <v>47</v>
      </c>
      <c r="H3401" t="s">
        <v>239</v>
      </c>
      <c r="I3401" t="s">
        <v>384</v>
      </c>
      <c r="J3401" s="132">
        <v>365608</v>
      </c>
    </row>
    <row r="3402" spans="1:10" hidden="1" x14ac:dyDescent="0.25">
      <c r="A3402" s="57" t="s">
        <v>132</v>
      </c>
      <c r="B3402" t="s">
        <v>128</v>
      </c>
      <c r="C3402">
        <v>2022</v>
      </c>
      <c r="D3402" t="s">
        <v>58</v>
      </c>
      <c r="E3402" t="s">
        <v>45</v>
      </c>
      <c r="F3402" t="s">
        <v>46</v>
      </c>
      <c r="G3402" t="s">
        <v>47</v>
      </c>
      <c r="H3402" t="s">
        <v>239</v>
      </c>
      <c r="J3402"/>
    </row>
    <row r="3403" spans="1:10" hidden="1" x14ac:dyDescent="0.25">
      <c r="A3403" s="57" t="s">
        <v>132</v>
      </c>
      <c r="B3403" t="s">
        <v>128</v>
      </c>
      <c r="C3403">
        <v>2022</v>
      </c>
      <c r="D3403" t="s">
        <v>58</v>
      </c>
      <c r="E3403" t="s">
        <v>45</v>
      </c>
      <c r="F3403" t="s">
        <v>46</v>
      </c>
      <c r="G3403" t="s">
        <v>47</v>
      </c>
      <c r="H3403" t="s">
        <v>239</v>
      </c>
      <c r="J3403"/>
    </row>
    <row r="3404" spans="1:10" hidden="1" x14ac:dyDescent="0.25">
      <c r="A3404" s="57" t="s">
        <v>132</v>
      </c>
      <c r="B3404" t="s">
        <v>128</v>
      </c>
      <c r="C3404">
        <v>2022</v>
      </c>
      <c r="D3404" t="s">
        <v>58</v>
      </c>
      <c r="E3404" t="s">
        <v>45</v>
      </c>
      <c r="F3404" t="s">
        <v>46</v>
      </c>
      <c r="G3404" t="s">
        <v>47</v>
      </c>
      <c r="H3404" t="s">
        <v>239</v>
      </c>
      <c r="J3404"/>
    </row>
    <row r="3405" spans="1:10" hidden="1" x14ac:dyDescent="0.25">
      <c r="A3405" s="57" t="s">
        <v>132</v>
      </c>
      <c r="B3405" t="s">
        <v>128</v>
      </c>
      <c r="C3405">
        <v>2022</v>
      </c>
      <c r="D3405" t="s">
        <v>58</v>
      </c>
      <c r="E3405" t="s">
        <v>45</v>
      </c>
      <c r="F3405" t="s">
        <v>46</v>
      </c>
      <c r="G3405" t="s">
        <v>47</v>
      </c>
      <c r="H3405" t="s">
        <v>239</v>
      </c>
      <c r="J3405"/>
    </row>
    <row r="3406" spans="1:10" hidden="1" x14ac:dyDescent="0.25">
      <c r="A3406" s="57" t="s">
        <v>132</v>
      </c>
      <c r="B3406" t="s">
        <v>128</v>
      </c>
      <c r="C3406">
        <v>2022</v>
      </c>
      <c r="D3406" t="s">
        <v>58</v>
      </c>
      <c r="E3406" t="s">
        <v>45</v>
      </c>
      <c r="F3406" t="s">
        <v>46</v>
      </c>
      <c r="G3406" t="s">
        <v>47</v>
      </c>
      <c r="H3406" t="s">
        <v>243</v>
      </c>
      <c r="J3406"/>
    </row>
    <row r="3407" spans="1:10" hidden="1" x14ac:dyDescent="0.25">
      <c r="A3407" s="57" t="s">
        <v>132</v>
      </c>
      <c r="B3407" t="s">
        <v>128</v>
      </c>
      <c r="C3407">
        <v>2022</v>
      </c>
      <c r="D3407" t="s">
        <v>58</v>
      </c>
      <c r="E3407" t="s">
        <v>45</v>
      </c>
      <c r="F3407" t="s">
        <v>46</v>
      </c>
      <c r="G3407" t="s">
        <v>47</v>
      </c>
      <c r="H3407" s="2" t="s">
        <v>276</v>
      </c>
      <c r="I3407" t="s">
        <v>395</v>
      </c>
      <c r="J3407" s="132">
        <v>50000</v>
      </c>
    </row>
    <row r="3408" spans="1:10" hidden="1" x14ac:dyDescent="0.25">
      <c r="A3408" s="57" t="s">
        <v>132</v>
      </c>
      <c r="B3408" t="s">
        <v>128</v>
      </c>
      <c r="C3408">
        <v>2022</v>
      </c>
      <c r="D3408" t="s">
        <v>58</v>
      </c>
      <c r="E3408" t="s">
        <v>45</v>
      </c>
      <c r="F3408" t="s">
        <v>46</v>
      </c>
      <c r="G3408" t="s">
        <v>47</v>
      </c>
      <c r="H3408" s="2" t="s">
        <v>296</v>
      </c>
      <c r="I3408" s="2"/>
      <c r="J3408"/>
    </row>
    <row r="3409" spans="1:10" hidden="1" x14ac:dyDescent="0.25">
      <c r="A3409" s="57" t="s">
        <v>132</v>
      </c>
      <c r="B3409" t="s">
        <v>128</v>
      </c>
      <c r="C3409">
        <v>2022</v>
      </c>
      <c r="D3409" t="s">
        <v>58</v>
      </c>
      <c r="E3409" t="s">
        <v>45</v>
      </c>
      <c r="F3409" t="s">
        <v>46</v>
      </c>
      <c r="G3409" t="s">
        <v>47</v>
      </c>
      <c r="H3409" s="90" t="s">
        <v>364</v>
      </c>
      <c r="I3409" t="s">
        <v>379</v>
      </c>
      <c r="J3409" s="132">
        <v>134058</v>
      </c>
    </row>
    <row r="3410" spans="1:10" hidden="1" x14ac:dyDescent="0.25">
      <c r="A3410" s="57" t="s">
        <v>132</v>
      </c>
      <c r="B3410" t="s">
        <v>128</v>
      </c>
      <c r="C3410">
        <v>2022</v>
      </c>
      <c r="D3410" t="s">
        <v>58</v>
      </c>
      <c r="E3410" t="s">
        <v>45</v>
      </c>
      <c r="F3410" t="s">
        <v>46</v>
      </c>
      <c r="G3410" t="s">
        <v>47</v>
      </c>
      <c r="H3410" s="2" t="s">
        <v>277</v>
      </c>
      <c r="I3410" s="2"/>
      <c r="J3410"/>
    </row>
    <row r="3411" spans="1:10" hidden="1" x14ac:dyDescent="0.25">
      <c r="A3411" s="57" t="s">
        <v>132</v>
      </c>
      <c r="B3411" t="s">
        <v>128</v>
      </c>
      <c r="C3411">
        <v>2022</v>
      </c>
      <c r="D3411" t="s">
        <v>58</v>
      </c>
      <c r="E3411" t="s">
        <v>45</v>
      </c>
      <c r="F3411" t="s">
        <v>46</v>
      </c>
      <c r="G3411" t="s">
        <v>47</v>
      </c>
      <c r="H3411" s="2" t="s">
        <v>278</v>
      </c>
      <c r="I3411" s="2"/>
      <c r="J3411"/>
    </row>
    <row r="3412" spans="1:10" hidden="1" x14ac:dyDescent="0.25">
      <c r="A3412" s="57" t="s">
        <v>132</v>
      </c>
      <c r="B3412" t="s">
        <v>128</v>
      </c>
      <c r="C3412">
        <v>2022</v>
      </c>
      <c r="D3412" t="s">
        <v>58</v>
      </c>
      <c r="E3412" t="s">
        <v>45</v>
      </c>
      <c r="F3412" t="s">
        <v>46</v>
      </c>
      <c r="G3412" t="s">
        <v>47</v>
      </c>
      <c r="H3412" s="2" t="s">
        <v>298</v>
      </c>
      <c r="I3412" s="2"/>
      <c r="J3412"/>
    </row>
    <row r="3413" spans="1:10" hidden="1" x14ac:dyDescent="0.25">
      <c r="A3413" s="57" t="s">
        <v>132</v>
      </c>
      <c r="B3413" t="s">
        <v>128</v>
      </c>
      <c r="C3413">
        <v>2022</v>
      </c>
      <c r="D3413" t="s">
        <v>58</v>
      </c>
      <c r="E3413" t="s">
        <v>45</v>
      </c>
      <c r="F3413" t="s">
        <v>46</v>
      </c>
      <c r="G3413" t="s">
        <v>182</v>
      </c>
      <c r="H3413" t="s">
        <v>240</v>
      </c>
      <c r="J3413"/>
    </row>
    <row r="3414" spans="1:10" hidden="1" x14ac:dyDescent="0.25">
      <c r="A3414" s="57" t="s">
        <v>132</v>
      </c>
      <c r="B3414" t="s">
        <v>128</v>
      </c>
      <c r="C3414">
        <v>2022</v>
      </c>
      <c r="D3414" t="s">
        <v>58</v>
      </c>
      <c r="E3414" t="s">
        <v>45</v>
      </c>
      <c r="F3414" t="s">
        <v>46</v>
      </c>
      <c r="G3414" t="s">
        <v>182</v>
      </c>
      <c r="H3414" t="s">
        <v>241</v>
      </c>
      <c r="J3414"/>
    </row>
    <row r="3415" spans="1:10" hidden="1" x14ac:dyDescent="0.25">
      <c r="A3415" s="57" t="s">
        <v>132</v>
      </c>
      <c r="B3415" t="s">
        <v>128</v>
      </c>
      <c r="C3415">
        <v>2022</v>
      </c>
      <c r="D3415" t="s">
        <v>58</v>
      </c>
      <c r="E3415" t="s">
        <v>45</v>
      </c>
      <c r="F3415" t="s">
        <v>46</v>
      </c>
      <c r="G3415" t="s">
        <v>182</v>
      </c>
      <c r="H3415" t="s">
        <v>242</v>
      </c>
      <c r="J3415"/>
    </row>
    <row r="3416" spans="1:10" hidden="1" x14ac:dyDescent="0.25">
      <c r="A3416" s="57" t="s">
        <v>132</v>
      </c>
      <c r="B3416" t="s">
        <v>128</v>
      </c>
      <c r="C3416">
        <v>2022</v>
      </c>
      <c r="D3416" t="s">
        <v>58</v>
      </c>
      <c r="E3416" t="s">
        <v>45</v>
      </c>
      <c r="F3416" t="s">
        <v>46</v>
      </c>
      <c r="G3416" t="s">
        <v>182</v>
      </c>
      <c r="H3416" t="s">
        <v>243</v>
      </c>
      <c r="J3416"/>
    </row>
    <row r="3417" spans="1:10" hidden="1" x14ac:dyDescent="0.25">
      <c r="A3417" s="57" t="s">
        <v>132</v>
      </c>
      <c r="B3417" t="s">
        <v>128</v>
      </c>
      <c r="C3417">
        <v>2022</v>
      </c>
      <c r="D3417" t="s">
        <v>58</v>
      </c>
      <c r="E3417" t="s">
        <v>45</v>
      </c>
      <c r="F3417" t="s">
        <v>46</v>
      </c>
      <c r="G3417" t="s">
        <v>253</v>
      </c>
      <c r="H3417" s="2" t="s">
        <v>266</v>
      </c>
      <c r="I3417" t="s">
        <v>385</v>
      </c>
      <c r="J3417" s="132">
        <v>134429</v>
      </c>
    </row>
    <row r="3418" spans="1:10" hidden="1" x14ac:dyDescent="0.25">
      <c r="A3418" s="57" t="s">
        <v>132</v>
      </c>
      <c r="B3418" t="s">
        <v>128</v>
      </c>
      <c r="C3418">
        <v>2022</v>
      </c>
      <c r="D3418" t="s">
        <v>58</v>
      </c>
      <c r="E3418" t="s">
        <v>45</v>
      </c>
      <c r="F3418" t="s">
        <v>46</v>
      </c>
      <c r="G3418" t="s">
        <v>253</v>
      </c>
      <c r="H3418" s="2" t="s">
        <v>266</v>
      </c>
      <c r="I3418" t="s">
        <v>386</v>
      </c>
      <c r="J3418" s="132">
        <v>293277</v>
      </c>
    </row>
    <row r="3419" spans="1:10" hidden="1" x14ac:dyDescent="0.25">
      <c r="A3419" s="57" t="s">
        <v>132</v>
      </c>
      <c r="B3419" t="s">
        <v>128</v>
      </c>
      <c r="C3419">
        <v>2022</v>
      </c>
      <c r="D3419" t="s">
        <v>58</v>
      </c>
      <c r="E3419" t="s">
        <v>45</v>
      </c>
      <c r="F3419" t="s">
        <v>46</v>
      </c>
      <c r="G3419" t="s">
        <v>253</v>
      </c>
      <c r="H3419" s="90" t="s">
        <v>365</v>
      </c>
      <c r="I3419" s="90"/>
      <c r="J3419"/>
    </row>
    <row r="3420" spans="1:10" hidden="1" x14ac:dyDescent="0.25">
      <c r="A3420" s="57" t="s">
        <v>132</v>
      </c>
      <c r="B3420" t="s">
        <v>128</v>
      </c>
      <c r="C3420">
        <v>2022</v>
      </c>
      <c r="D3420" t="s">
        <v>58</v>
      </c>
      <c r="E3420" t="s">
        <v>45</v>
      </c>
      <c r="F3420" t="s">
        <v>46</v>
      </c>
      <c r="G3420" t="s">
        <v>253</v>
      </c>
      <c r="H3420" s="90" t="s">
        <v>366</v>
      </c>
      <c r="I3420" t="s">
        <v>387</v>
      </c>
      <c r="J3420" s="132">
        <v>175000</v>
      </c>
    </row>
    <row r="3421" spans="1:10" hidden="1" x14ac:dyDescent="0.25">
      <c r="A3421" s="57" t="s">
        <v>132</v>
      </c>
      <c r="B3421" t="s">
        <v>128</v>
      </c>
      <c r="C3421">
        <v>2022</v>
      </c>
      <c r="D3421" t="s">
        <v>58</v>
      </c>
      <c r="E3421" t="s">
        <v>45</v>
      </c>
      <c r="F3421" t="s">
        <v>46</v>
      </c>
      <c r="G3421" t="s">
        <v>221</v>
      </c>
      <c r="H3421" s="2" t="s">
        <v>245</v>
      </c>
      <c r="I3421" s="2"/>
      <c r="J3421"/>
    </row>
    <row r="3422" spans="1:10" hidden="1" x14ac:dyDescent="0.25">
      <c r="A3422" s="57" t="s">
        <v>132</v>
      </c>
      <c r="B3422" t="s">
        <v>128</v>
      </c>
      <c r="C3422">
        <v>2022</v>
      </c>
      <c r="D3422" t="s">
        <v>58</v>
      </c>
      <c r="E3422" t="s">
        <v>45</v>
      </c>
      <c r="F3422" t="s">
        <v>46</v>
      </c>
      <c r="G3422" t="s">
        <v>221</v>
      </c>
      <c r="H3422" s="2" t="s">
        <v>299</v>
      </c>
      <c r="I3422" s="2"/>
      <c r="J3422"/>
    </row>
    <row r="3423" spans="1:10" hidden="1" x14ac:dyDescent="0.25">
      <c r="A3423" s="57" t="s">
        <v>132</v>
      </c>
      <c r="B3423" t="s">
        <v>128</v>
      </c>
      <c r="C3423">
        <v>2022</v>
      </c>
      <c r="D3423" t="s">
        <v>58</v>
      </c>
      <c r="E3423" t="s">
        <v>45</v>
      </c>
      <c r="F3423" t="s">
        <v>46</v>
      </c>
      <c r="G3423" t="s">
        <v>272</v>
      </c>
      <c r="H3423" s="2" t="s">
        <v>273</v>
      </c>
      <c r="I3423" s="2"/>
      <c r="J3423"/>
    </row>
    <row r="3424" spans="1:10" hidden="1" x14ac:dyDescent="0.25">
      <c r="A3424" s="57" t="s">
        <v>132</v>
      </c>
      <c r="B3424" t="s">
        <v>128</v>
      </c>
      <c r="C3424">
        <v>2022</v>
      </c>
      <c r="D3424" t="s">
        <v>58</v>
      </c>
      <c r="E3424" t="s">
        <v>45</v>
      </c>
      <c r="F3424" t="s">
        <v>46</v>
      </c>
      <c r="G3424" t="s">
        <v>49</v>
      </c>
      <c r="H3424" s="2" t="s">
        <v>246</v>
      </c>
      <c r="I3424" t="s">
        <v>388</v>
      </c>
      <c r="J3424" s="132">
        <v>211559</v>
      </c>
    </row>
    <row r="3425" spans="1:10" hidden="1" x14ac:dyDescent="0.25">
      <c r="A3425" s="57" t="s">
        <v>132</v>
      </c>
      <c r="B3425" t="s">
        <v>128</v>
      </c>
      <c r="C3425">
        <v>2022</v>
      </c>
      <c r="D3425" t="s">
        <v>58</v>
      </c>
      <c r="E3425" t="s">
        <v>45</v>
      </c>
      <c r="F3425" t="s">
        <v>46</v>
      </c>
      <c r="G3425" t="s">
        <v>49</v>
      </c>
      <c r="H3425" s="2" t="s">
        <v>247</v>
      </c>
      <c r="I3425" s="2"/>
      <c r="J3425"/>
    </row>
    <row r="3426" spans="1:10" hidden="1" x14ac:dyDescent="0.25">
      <c r="A3426" s="57" t="s">
        <v>132</v>
      </c>
      <c r="B3426" t="s">
        <v>128</v>
      </c>
      <c r="C3426">
        <v>2022</v>
      </c>
      <c r="D3426" t="s">
        <v>58</v>
      </c>
      <c r="E3426" t="s">
        <v>45</v>
      </c>
      <c r="F3426" t="s">
        <v>46</v>
      </c>
      <c r="G3426" t="s">
        <v>49</v>
      </c>
      <c r="H3426" s="2" t="s">
        <v>248</v>
      </c>
      <c r="I3426" t="s">
        <v>389</v>
      </c>
      <c r="J3426" s="132">
        <v>50000</v>
      </c>
    </row>
    <row r="3427" spans="1:10" hidden="1" x14ac:dyDescent="0.25">
      <c r="A3427" s="57" t="s">
        <v>132</v>
      </c>
      <c r="B3427" t="s">
        <v>128</v>
      </c>
      <c r="C3427">
        <v>2022</v>
      </c>
      <c r="D3427" t="s">
        <v>58</v>
      </c>
      <c r="E3427" t="s">
        <v>45</v>
      </c>
      <c r="F3427" t="s">
        <v>46</v>
      </c>
      <c r="G3427" t="s">
        <v>49</v>
      </c>
      <c r="H3427" s="2" t="s">
        <v>249</v>
      </c>
      <c r="I3427" t="s">
        <v>390</v>
      </c>
      <c r="J3427" s="132">
        <v>344937</v>
      </c>
    </row>
    <row r="3428" spans="1:10" hidden="1" x14ac:dyDescent="0.25">
      <c r="A3428" s="57" t="s">
        <v>132</v>
      </c>
      <c r="B3428" t="s">
        <v>128</v>
      </c>
      <c r="C3428">
        <v>2022</v>
      </c>
      <c r="D3428" t="s">
        <v>58</v>
      </c>
      <c r="E3428" t="s">
        <v>45</v>
      </c>
      <c r="F3428" t="s">
        <v>46</v>
      </c>
      <c r="G3428" t="s">
        <v>49</v>
      </c>
      <c r="H3428" s="2" t="s">
        <v>250</v>
      </c>
      <c r="I3428" s="2"/>
      <c r="J3428"/>
    </row>
    <row r="3429" spans="1:10" hidden="1" x14ac:dyDescent="0.25">
      <c r="A3429" s="57" t="s">
        <v>132</v>
      </c>
      <c r="B3429" t="s">
        <v>128</v>
      </c>
      <c r="C3429">
        <v>2022</v>
      </c>
      <c r="D3429" t="s">
        <v>58</v>
      </c>
      <c r="E3429" t="s">
        <v>45</v>
      </c>
      <c r="F3429" t="s">
        <v>46</v>
      </c>
      <c r="G3429" t="s">
        <v>49</v>
      </c>
      <c r="H3429" s="2" t="s">
        <v>251</v>
      </c>
      <c r="I3429" s="2"/>
      <c r="J3429"/>
    </row>
    <row r="3430" spans="1:10" hidden="1" x14ac:dyDescent="0.25">
      <c r="A3430" s="57" t="s">
        <v>132</v>
      </c>
      <c r="B3430" t="s">
        <v>128</v>
      </c>
      <c r="C3430">
        <v>2022</v>
      </c>
      <c r="D3430" t="s">
        <v>58</v>
      </c>
      <c r="E3430" t="s">
        <v>45</v>
      </c>
      <c r="F3430" t="s">
        <v>46</v>
      </c>
      <c r="G3430" t="s">
        <v>49</v>
      </c>
      <c r="H3430" s="2" t="s">
        <v>333</v>
      </c>
      <c r="I3430" t="s">
        <v>386</v>
      </c>
      <c r="J3430" s="132">
        <v>8404</v>
      </c>
    </row>
    <row r="3431" spans="1:10" hidden="1" x14ac:dyDescent="0.25">
      <c r="A3431" s="57" t="s">
        <v>132</v>
      </c>
      <c r="B3431" t="s">
        <v>128</v>
      </c>
      <c r="C3431">
        <v>2022</v>
      </c>
      <c r="D3431" t="s">
        <v>58</v>
      </c>
      <c r="E3431" t="s">
        <v>45</v>
      </c>
      <c r="F3431" t="s">
        <v>46</v>
      </c>
      <c r="G3431" t="s">
        <v>49</v>
      </c>
      <c r="H3431" s="90" t="s">
        <v>367</v>
      </c>
      <c r="I3431" s="90"/>
      <c r="J3431"/>
    </row>
    <row r="3432" spans="1:10" hidden="1" x14ac:dyDescent="0.25">
      <c r="A3432" s="57" t="s">
        <v>132</v>
      </c>
      <c r="B3432" t="s">
        <v>128</v>
      </c>
      <c r="C3432">
        <v>2022</v>
      </c>
      <c r="D3432" t="s">
        <v>58</v>
      </c>
      <c r="E3432" t="s">
        <v>45</v>
      </c>
      <c r="F3432" t="s">
        <v>46</v>
      </c>
      <c r="G3432" t="s">
        <v>49</v>
      </c>
      <c r="H3432" s="2" t="s">
        <v>252</v>
      </c>
      <c r="I3432" s="2"/>
      <c r="J3432"/>
    </row>
    <row r="3433" spans="1:10" hidden="1" x14ac:dyDescent="0.25">
      <c r="A3433" s="57" t="s">
        <v>132</v>
      </c>
      <c r="B3433" t="s">
        <v>128</v>
      </c>
      <c r="C3433">
        <v>2022</v>
      </c>
      <c r="D3433" t="s">
        <v>58</v>
      </c>
      <c r="E3433" t="s">
        <v>45</v>
      </c>
      <c r="F3433" t="s">
        <v>46</v>
      </c>
      <c r="G3433" t="s">
        <v>49</v>
      </c>
      <c r="H3433" s="2" t="s">
        <v>243</v>
      </c>
      <c r="I3433" t="s">
        <v>391</v>
      </c>
      <c r="J3433" s="132">
        <v>10250.32</v>
      </c>
    </row>
    <row r="3434" spans="1:10" hidden="1" x14ac:dyDescent="0.25">
      <c r="A3434" s="57" t="s">
        <v>132</v>
      </c>
      <c r="B3434" t="s">
        <v>128</v>
      </c>
      <c r="C3434">
        <v>2022</v>
      </c>
      <c r="D3434" t="s">
        <v>58</v>
      </c>
      <c r="E3434" t="s">
        <v>45</v>
      </c>
      <c r="F3434" t="s">
        <v>46</v>
      </c>
      <c r="G3434" t="s">
        <v>49</v>
      </c>
      <c r="H3434" s="2" t="s">
        <v>243</v>
      </c>
      <c r="I3434" t="s">
        <v>392</v>
      </c>
      <c r="J3434" s="132">
        <v>4905.1899999999996</v>
      </c>
    </row>
    <row r="3435" spans="1:10" hidden="1" x14ac:dyDescent="0.25">
      <c r="A3435" s="57" t="s">
        <v>132</v>
      </c>
      <c r="B3435" t="s">
        <v>128</v>
      </c>
      <c r="C3435">
        <v>2022</v>
      </c>
      <c r="D3435" t="s">
        <v>58</v>
      </c>
      <c r="E3435" t="s">
        <v>45</v>
      </c>
      <c r="F3435" t="s">
        <v>46</v>
      </c>
      <c r="G3435" t="s">
        <v>49</v>
      </c>
      <c r="H3435" s="2" t="s">
        <v>243</v>
      </c>
      <c r="I3435" t="s">
        <v>393</v>
      </c>
      <c r="J3435" s="132">
        <v>0.18</v>
      </c>
    </row>
    <row r="3436" spans="1:10" hidden="1" x14ac:dyDescent="0.25">
      <c r="A3436" s="57" t="s">
        <v>132</v>
      </c>
      <c r="B3436" t="s">
        <v>128</v>
      </c>
      <c r="C3436">
        <v>2022</v>
      </c>
      <c r="D3436" t="s">
        <v>58</v>
      </c>
      <c r="E3436" t="s">
        <v>45</v>
      </c>
      <c r="F3436" t="s">
        <v>46</v>
      </c>
      <c r="G3436" t="s">
        <v>49</v>
      </c>
      <c r="H3436" s="2" t="s">
        <v>243</v>
      </c>
      <c r="I3436" t="s">
        <v>394</v>
      </c>
      <c r="J3436" s="132">
        <v>2208.62</v>
      </c>
    </row>
    <row r="3437" spans="1:10" hidden="1" x14ac:dyDescent="0.25">
      <c r="A3437" s="57" t="s">
        <v>132</v>
      </c>
      <c r="B3437" t="s">
        <v>128</v>
      </c>
      <c r="C3437">
        <v>2022</v>
      </c>
      <c r="D3437" t="s">
        <v>58</v>
      </c>
      <c r="E3437" t="s">
        <v>45</v>
      </c>
      <c r="F3437" t="s">
        <v>46</v>
      </c>
      <c r="G3437" t="s">
        <v>49</v>
      </c>
      <c r="H3437" s="2" t="s">
        <v>243</v>
      </c>
      <c r="I3437" t="s">
        <v>389</v>
      </c>
      <c r="J3437" s="132">
        <v>6572.58</v>
      </c>
    </row>
    <row r="3438" spans="1:10" hidden="1" x14ac:dyDescent="0.25">
      <c r="A3438" s="57" t="s">
        <v>132</v>
      </c>
      <c r="B3438" t="s">
        <v>128</v>
      </c>
      <c r="C3438">
        <v>2022</v>
      </c>
      <c r="D3438" t="s">
        <v>58</v>
      </c>
      <c r="E3438" t="s">
        <v>45</v>
      </c>
      <c r="F3438" t="s">
        <v>304</v>
      </c>
      <c r="G3438" t="s">
        <v>54</v>
      </c>
      <c r="H3438" t="s">
        <v>305</v>
      </c>
      <c r="I3438" t="s">
        <v>396</v>
      </c>
      <c r="J3438" s="132">
        <v>2000000</v>
      </c>
    </row>
    <row r="3439" spans="1:10" hidden="1" x14ac:dyDescent="0.25">
      <c r="A3439" s="57" t="s">
        <v>132</v>
      </c>
      <c r="B3439" t="s">
        <v>128</v>
      </c>
      <c r="C3439">
        <v>2022</v>
      </c>
      <c r="D3439" t="s">
        <v>58</v>
      </c>
      <c r="E3439" t="s">
        <v>45</v>
      </c>
      <c r="F3439" t="s">
        <v>304</v>
      </c>
      <c r="G3439" t="s">
        <v>54</v>
      </c>
      <c r="H3439" t="s">
        <v>306</v>
      </c>
      <c r="I3439" t="s">
        <v>396</v>
      </c>
      <c r="J3439" s="132">
        <v>117172</v>
      </c>
    </row>
    <row r="3440" spans="1:10" hidden="1" x14ac:dyDescent="0.25">
      <c r="A3440" s="57" t="s">
        <v>132</v>
      </c>
      <c r="B3440" t="s">
        <v>128</v>
      </c>
      <c r="C3440">
        <v>2022</v>
      </c>
      <c r="D3440" t="s">
        <v>58</v>
      </c>
      <c r="E3440" t="s">
        <v>45</v>
      </c>
      <c r="F3440" t="s">
        <v>304</v>
      </c>
      <c r="G3440" t="s">
        <v>54</v>
      </c>
      <c r="H3440" t="s">
        <v>307</v>
      </c>
      <c r="I3440" t="s">
        <v>396</v>
      </c>
      <c r="J3440" s="132">
        <v>176431</v>
      </c>
    </row>
    <row r="3441" spans="1:10" hidden="1" x14ac:dyDescent="0.25">
      <c r="A3441" s="57" t="s">
        <v>132</v>
      </c>
      <c r="B3441" t="s">
        <v>128</v>
      </c>
      <c r="C3441">
        <v>2022</v>
      </c>
      <c r="D3441" t="s">
        <v>58</v>
      </c>
      <c r="E3441" t="s">
        <v>45</v>
      </c>
      <c r="F3441" t="s">
        <v>304</v>
      </c>
      <c r="G3441" t="s">
        <v>54</v>
      </c>
      <c r="H3441" t="s">
        <v>308</v>
      </c>
      <c r="I3441" t="s">
        <v>396</v>
      </c>
      <c r="J3441" s="132">
        <v>21172</v>
      </c>
    </row>
    <row r="3442" spans="1:10" hidden="1" x14ac:dyDescent="0.25">
      <c r="A3442" s="57" t="s">
        <v>132</v>
      </c>
      <c r="B3442" t="s">
        <v>128</v>
      </c>
      <c r="C3442">
        <v>2022</v>
      </c>
      <c r="D3442" t="s">
        <v>58</v>
      </c>
      <c r="E3442" t="s">
        <v>45</v>
      </c>
      <c r="F3442" t="s">
        <v>304</v>
      </c>
      <c r="G3442" t="s">
        <v>54</v>
      </c>
      <c r="H3442" t="s">
        <v>309</v>
      </c>
      <c r="I3442" t="s">
        <v>396</v>
      </c>
      <c r="J3442" s="132">
        <v>176431</v>
      </c>
    </row>
    <row r="3443" spans="1:10" hidden="1" x14ac:dyDescent="0.25">
      <c r="A3443" s="57" t="s">
        <v>132</v>
      </c>
      <c r="B3443" t="s">
        <v>128</v>
      </c>
      <c r="C3443">
        <v>2022</v>
      </c>
      <c r="D3443" t="s">
        <v>58</v>
      </c>
      <c r="E3443" t="s">
        <v>45</v>
      </c>
      <c r="F3443" t="s">
        <v>304</v>
      </c>
      <c r="G3443" t="s">
        <v>54</v>
      </c>
      <c r="H3443" t="s">
        <v>310</v>
      </c>
      <c r="I3443" t="s">
        <v>396</v>
      </c>
      <c r="J3443" s="132">
        <v>83333</v>
      </c>
    </row>
    <row r="3444" spans="1:10" hidden="1" x14ac:dyDescent="0.25">
      <c r="A3444" s="57" t="s">
        <v>132</v>
      </c>
      <c r="B3444" t="s">
        <v>128</v>
      </c>
      <c r="C3444">
        <v>2022</v>
      </c>
      <c r="D3444" t="s">
        <v>58</v>
      </c>
      <c r="E3444" t="s">
        <v>45</v>
      </c>
      <c r="F3444" t="s">
        <v>304</v>
      </c>
      <c r="G3444" t="s">
        <v>54</v>
      </c>
      <c r="H3444" s="90" t="s">
        <v>332</v>
      </c>
      <c r="I3444" s="90"/>
      <c r="J3444"/>
    </row>
    <row r="3445" spans="1:10" hidden="1" x14ac:dyDescent="0.25">
      <c r="A3445" s="57" t="s">
        <v>132</v>
      </c>
      <c r="B3445" t="s">
        <v>128</v>
      </c>
      <c r="C3445">
        <v>2022</v>
      </c>
      <c r="D3445" t="s">
        <v>58</v>
      </c>
      <c r="E3445" t="s">
        <v>45</v>
      </c>
      <c r="F3445" t="s">
        <v>304</v>
      </c>
      <c r="G3445" t="s">
        <v>54</v>
      </c>
      <c r="H3445" t="s">
        <v>311</v>
      </c>
      <c r="I3445" t="s">
        <v>396</v>
      </c>
      <c r="J3445" s="132">
        <v>1000000</v>
      </c>
    </row>
    <row r="3446" spans="1:10" hidden="1" x14ac:dyDescent="0.25">
      <c r="A3446" s="57" t="s">
        <v>132</v>
      </c>
      <c r="B3446" t="s">
        <v>128</v>
      </c>
      <c r="C3446">
        <v>2022</v>
      </c>
      <c r="D3446" t="s">
        <v>58</v>
      </c>
      <c r="E3446" t="s">
        <v>45</v>
      </c>
      <c r="F3446" t="s">
        <v>304</v>
      </c>
      <c r="G3446" t="s">
        <v>54</v>
      </c>
      <c r="H3446" t="s">
        <v>312</v>
      </c>
      <c r="J3446"/>
    </row>
    <row r="3447" spans="1:10" hidden="1" x14ac:dyDescent="0.25">
      <c r="A3447" s="57" t="s">
        <v>132</v>
      </c>
      <c r="B3447" t="s">
        <v>128</v>
      </c>
      <c r="C3447">
        <v>2022</v>
      </c>
      <c r="D3447" t="s">
        <v>58</v>
      </c>
      <c r="E3447" t="s">
        <v>45</v>
      </c>
      <c r="F3447" t="s">
        <v>304</v>
      </c>
      <c r="G3447" t="s">
        <v>54</v>
      </c>
      <c r="H3447" t="s">
        <v>313</v>
      </c>
      <c r="I3447" t="s">
        <v>397</v>
      </c>
      <c r="J3447" s="132">
        <v>10440</v>
      </c>
    </row>
    <row r="3448" spans="1:10" hidden="1" x14ac:dyDescent="0.25">
      <c r="A3448" s="57" t="s">
        <v>132</v>
      </c>
      <c r="B3448" t="s">
        <v>128</v>
      </c>
      <c r="C3448">
        <v>2022</v>
      </c>
      <c r="D3448" t="s">
        <v>58</v>
      </c>
      <c r="E3448" t="s">
        <v>45</v>
      </c>
      <c r="F3448" t="s">
        <v>304</v>
      </c>
      <c r="G3448" t="s">
        <v>54</v>
      </c>
      <c r="H3448" t="s">
        <v>314</v>
      </c>
      <c r="I3448" t="s">
        <v>398</v>
      </c>
      <c r="J3448" s="132">
        <v>240000</v>
      </c>
    </row>
    <row r="3449" spans="1:10" hidden="1" x14ac:dyDescent="0.25">
      <c r="A3449" s="57" t="s">
        <v>132</v>
      </c>
      <c r="B3449" t="s">
        <v>128</v>
      </c>
      <c r="C3449">
        <v>2022</v>
      </c>
      <c r="D3449" t="s">
        <v>58</v>
      </c>
      <c r="E3449" t="s">
        <v>45</v>
      </c>
      <c r="F3449" t="s">
        <v>304</v>
      </c>
      <c r="G3449" t="s">
        <v>54</v>
      </c>
      <c r="H3449" t="s">
        <v>315</v>
      </c>
      <c r="I3449" t="s">
        <v>399</v>
      </c>
      <c r="J3449" s="132">
        <v>80000</v>
      </c>
    </row>
    <row r="3450" spans="1:10" hidden="1" x14ac:dyDescent="0.25">
      <c r="A3450" s="57" t="s">
        <v>132</v>
      </c>
      <c r="B3450" t="s">
        <v>128</v>
      </c>
      <c r="C3450">
        <v>2022</v>
      </c>
      <c r="D3450" t="s">
        <v>58</v>
      </c>
      <c r="E3450" t="s">
        <v>45</v>
      </c>
      <c r="F3450" t="s">
        <v>304</v>
      </c>
      <c r="G3450" t="s">
        <v>54</v>
      </c>
      <c r="H3450" s="2" t="s">
        <v>316</v>
      </c>
      <c r="I3450" s="2"/>
      <c r="J3450"/>
    </row>
    <row r="3451" spans="1:10" hidden="1" x14ac:dyDescent="0.25">
      <c r="A3451" s="57" t="s">
        <v>132</v>
      </c>
      <c r="B3451" t="s">
        <v>128</v>
      </c>
      <c r="C3451">
        <v>2022</v>
      </c>
      <c r="D3451" t="s">
        <v>58</v>
      </c>
      <c r="E3451" t="s">
        <v>45</v>
      </c>
      <c r="F3451" t="s">
        <v>304</v>
      </c>
      <c r="G3451" t="s">
        <v>49</v>
      </c>
      <c r="H3451" s="90" t="s">
        <v>317</v>
      </c>
      <c r="I3451" s="90"/>
      <c r="J3451"/>
    </row>
    <row r="3452" spans="1:10" hidden="1" x14ac:dyDescent="0.25">
      <c r="A3452" s="57" t="s">
        <v>132</v>
      </c>
      <c r="B3452" t="s">
        <v>128</v>
      </c>
      <c r="C3452">
        <v>2022</v>
      </c>
      <c r="D3452" t="s">
        <v>58</v>
      </c>
      <c r="E3452" t="s">
        <v>45</v>
      </c>
      <c r="F3452" t="s">
        <v>50</v>
      </c>
      <c r="G3452" t="s">
        <v>56</v>
      </c>
      <c r="H3452" t="s">
        <v>124</v>
      </c>
      <c r="I3452" t="s">
        <v>401</v>
      </c>
      <c r="J3452" s="132">
        <v>65506</v>
      </c>
    </row>
    <row r="3453" spans="1:10" hidden="1" x14ac:dyDescent="0.25">
      <c r="A3453" s="57" t="s">
        <v>132</v>
      </c>
      <c r="B3453" t="s">
        <v>128</v>
      </c>
      <c r="C3453">
        <v>2022</v>
      </c>
      <c r="D3453" t="s">
        <v>58</v>
      </c>
      <c r="E3453" t="s">
        <v>45</v>
      </c>
      <c r="F3453" t="s">
        <v>50</v>
      </c>
      <c r="G3453" t="s">
        <v>56</v>
      </c>
      <c r="H3453" t="s">
        <v>98</v>
      </c>
      <c r="I3453" t="s">
        <v>402</v>
      </c>
      <c r="J3453" s="132">
        <v>224944</v>
      </c>
    </row>
    <row r="3454" spans="1:10" hidden="1" x14ac:dyDescent="0.25">
      <c r="A3454" s="57" t="s">
        <v>132</v>
      </c>
      <c r="B3454" t="s">
        <v>128</v>
      </c>
      <c r="C3454">
        <v>2022</v>
      </c>
      <c r="D3454" t="s">
        <v>58</v>
      </c>
      <c r="E3454" t="s">
        <v>45</v>
      </c>
      <c r="F3454" t="s">
        <v>50</v>
      </c>
      <c r="G3454" t="s">
        <v>56</v>
      </c>
      <c r="H3454" t="s">
        <v>98</v>
      </c>
      <c r="I3454" t="s">
        <v>401</v>
      </c>
      <c r="J3454" s="132">
        <v>104986</v>
      </c>
    </row>
    <row r="3455" spans="1:10" hidden="1" x14ac:dyDescent="0.25">
      <c r="A3455" s="57" t="s">
        <v>132</v>
      </c>
      <c r="B3455" t="s">
        <v>128</v>
      </c>
      <c r="C3455">
        <v>2022</v>
      </c>
      <c r="D3455" t="s">
        <v>58</v>
      </c>
      <c r="E3455" t="s">
        <v>45</v>
      </c>
      <c r="F3455" t="s">
        <v>50</v>
      </c>
      <c r="G3455" t="s">
        <v>56</v>
      </c>
      <c r="H3455" t="s">
        <v>265</v>
      </c>
      <c r="I3455" t="s">
        <v>403</v>
      </c>
      <c r="J3455" s="132">
        <v>24000</v>
      </c>
    </row>
    <row r="3456" spans="1:10" hidden="1" x14ac:dyDescent="0.25">
      <c r="A3456" s="57" t="s">
        <v>132</v>
      </c>
      <c r="B3456" t="s">
        <v>128</v>
      </c>
      <c r="C3456">
        <v>2022</v>
      </c>
      <c r="D3456" t="s">
        <v>58</v>
      </c>
      <c r="E3456" t="s">
        <v>45</v>
      </c>
      <c r="F3456" t="s">
        <v>50</v>
      </c>
      <c r="G3456" t="s">
        <v>56</v>
      </c>
      <c r="H3456" t="s">
        <v>193</v>
      </c>
      <c r="J3456"/>
    </row>
    <row r="3457" spans="1:10" hidden="1" x14ac:dyDescent="0.25">
      <c r="A3457" s="57" t="s">
        <v>132</v>
      </c>
      <c r="B3457" t="s">
        <v>128</v>
      </c>
      <c r="C3457">
        <v>2022</v>
      </c>
      <c r="D3457" t="s">
        <v>58</v>
      </c>
      <c r="E3457" t="s">
        <v>45</v>
      </c>
      <c r="F3457" t="s">
        <v>50</v>
      </c>
      <c r="G3457" t="s">
        <v>101</v>
      </c>
      <c r="H3457" t="s">
        <v>99</v>
      </c>
      <c r="I3457" t="s">
        <v>401</v>
      </c>
      <c r="J3457" s="132">
        <v>204969</v>
      </c>
    </row>
    <row r="3458" spans="1:10" hidden="1" x14ac:dyDescent="0.25">
      <c r="A3458" s="57" t="s">
        <v>132</v>
      </c>
      <c r="B3458" t="s">
        <v>128</v>
      </c>
      <c r="C3458">
        <v>2022</v>
      </c>
      <c r="D3458" t="s">
        <v>58</v>
      </c>
      <c r="E3458" t="s">
        <v>45</v>
      </c>
      <c r="F3458" t="s">
        <v>50</v>
      </c>
      <c r="G3458" t="s">
        <v>101</v>
      </c>
      <c r="H3458" s="2" t="s">
        <v>255</v>
      </c>
      <c r="I3458" s="2"/>
      <c r="J3458"/>
    </row>
    <row r="3459" spans="1:10" hidden="1" x14ac:dyDescent="0.25">
      <c r="A3459" s="57" t="s">
        <v>132</v>
      </c>
      <c r="B3459" t="s">
        <v>128</v>
      </c>
      <c r="C3459">
        <v>2022</v>
      </c>
      <c r="D3459" t="s">
        <v>58</v>
      </c>
      <c r="E3459" t="s">
        <v>45</v>
      </c>
      <c r="F3459" t="s">
        <v>50</v>
      </c>
      <c r="G3459" t="s">
        <v>101</v>
      </c>
      <c r="H3459" s="2" t="s">
        <v>254</v>
      </c>
      <c r="I3459" s="2"/>
      <c r="J3459"/>
    </row>
    <row r="3460" spans="1:10" hidden="1" x14ac:dyDescent="0.25">
      <c r="A3460" s="57" t="s">
        <v>132</v>
      </c>
      <c r="B3460" t="s">
        <v>128</v>
      </c>
      <c r="C3460">
        <v>2022</v>
      </c>
      <c r="D3460" t="s">
        <v>58</v>
      </c>
      <c r="E3460" t="s">
        <v>45</v>
      </c>
      <c r="F3460" t="s">
        <v>50</v>
      </c>
      <c r="G3460" t="s">
        <v>101</v>
      </c>
      <c r="H3460" s="2" t="s">
        <v>236</v>
      </c>
      <c r="I3460" s="2"/>
      <c r="J3460"/>
    </row>
    <row r="3461" spans="1:10" hidden="1" x14ac:dyDescent="0.25">
      <c r="A3461" s="57" t="s">
        <v>132</v>
      </c>
      <c r="B3461" t="s">
        <v>128</v>
      </c>
      <c r="C3461">
        <v>2022</v>
      </c>
      <c r="D3461" t="s">
        <v>58</v>
      </c>
      <c r="E3461" t="s">
        <v>45</v>
      </c>
      <c r="F3461" t="s">
        <v>50</v>
      </c>
      <c r="G3461" t="s">
        <v>101</v>
      </c>
      <c r="H3461" t="s">
        <v>30</v>
      </c>
      <c r="I3461" t="s">
        <v>404</v>
      </c>
      <c r="J3461" s="132">
        <v>23600</v>
      </c>
    </row>
    <row r="3462" spans="1:10" hidden="1" x14ac:dyDescent="0.25">
      <c r="A3462" s="57" t="s">
        <v>132</v>
      </c>
      <c r="B3462" t="s">
        <v>128</v>
      </c>
      <c r="C3462">
        <v>2022</v>
      </c>
      <c r="D3462" t="s">
        <v>58</v>
      </c>
      <c r="E3462" t="s">
        <v>45</v>
      </c>
      <c r="F3462" t="s">
        <v>50</v>
      </c>
      <c r="G3462" t="s">
        <v>101</v>
      </c>
      <c r="H3462" t="s">
        <v>30</v>
      </c>
      <c r="I3462" t="s">
        <v>403</v>
      </c>
      <c r="J3462" s="132">
        <v>183341.84</v>
      </c>
    </row>
    <row r="3463" spans="1:10" hidden="1" x14ac:dyDescent="0.25">
      <c r="A3463" s="57" t="s">
        <v>132</v>
      </c>
      <c r="B3463" t="s">
        <v>128</v>
      </c>
      <c r="C3463">
        <v>2022</v>
      </c>
      <c r="D3463" t="s">
        <v>58</v>
      </c>
      <c r="E3463" t="s">
        <v>45</v>
      </c>
      <c r="F3463" t="s">
        <v>50</v>
      </c>
      <c r="G3463" t="s">
        <v>101</v>
      </c>
      <c r="H3463" t="s">
        <v>30</v>
      </c>
      <c r="I3463" t="s">
        <v>405</v>
      </c>
      <c r="J3463" s="132">
        <v>164688</v>
      </c>
    </row>
    <row r="3464" spans="1:10" hidden="1" x14ac:dyDescent="0.25">
      <c r="A3464" s="57" t="s">
        <v>132</v>
      </c>
      <c r="B3464" t="s">
        <v>128</v>
      </c>
      <c r="C3464">
        <v>2022</v>
      </c>
      <c r="D3464" t="s">
        <v>58</v>
      </c>
      <c r="E3464" t="s">
        <v>45</v>
      </c>
      <c r="F3464" t="s">
        <v>50</v>
      </c>
      <c r="G3464" t="s">
        <v>101</v>
      </c>
      <c r="H3464" t="s">
        <v>30</v>
      </c>
      <c r="I3464" t="s">
        <v>379</v>
      </c>
      <c r="J3464" s="132">
        <v>3</v>
      </c>
    </row>
    <row r="3465" spans="1:10" hidden="1" x14ac:dyDescent="0.25">
      <c r="A3465" s="57" t="s">
        <v>132</v>
      </c>
      <c r="B3465" t="s">
        <v>128</v>
      </c>
      <c r="C3465">
        <v>2022</v>
      </c>
      <c r="D3465" t="s">
        <v>58</v>
      </c>
      <c r="E3465" t="s">
        <v>45</v>
      </c>
      <c r="F3465" t="s">
        <v>50</v>
      </c>
      <c r="G3465" t="s">
        <v>101</v>
      </c>
      <c r="H3465" t="s">
        <v>30</v>
      </c>
      <c r="J3465" s="132"/>
    </row>
    <row r="3466" spans="1:10" hidden="1" x14ac:dyDescent="0.25">
      <c r="A3466" s="57" t="s">
        <v>132</v>
      </c>
      <c r="B3466" t="s">
        <v>128</v>
      </c>
      <c r="C3466">
        <v>2022</v>
      </c>
      <c r="D3466" t="s">
        <v>58</v>
      </c>
      <c r="E3466" t="s">
        <v>45</v>
      </c>
      <c r="F3466" t="s">
        <v>50</v>
      </c>
      <c r="G3466" t="s">
        <v>101</v>
      </c>
      <c r="H3466" t="s">
        <v>30</v>
      </c>
      <c r="J3466" s="132"/>
    </row>
    <row r="3467" spans="1:10" hidden="1" x14ac:dyDescent="0.25">
      <c r="A3467" s="57" t="s">
        <v>132</v>
      </c>
      <c r="B3467" t="s">
        <v>128</v>
      </c>
      <c r="C3467">
        <v>2022</v>
      </c>
      <c r="D3467" t="s">
        <v>58</v>
      </c>
      <c r="E3467" t="s">
        <v>45</v>
      </c>
      <c r="F3467" t="s">
        <v>50</v>
      </c>
      <c r="G3467" t="s">
        <v>101</v>
      </c>
      <c r="H3467" t="s">
        <v>30</v>
      </c>
      <c r="J3467" s="132"/>
    </row>
    <row r="3468" spans="1:10" hidden="1" x14ac:dyDescent="0.25">
      <c r="A3468" s="57" t="s">
        <v>132</v>
      </c>
      <c r="B3468" t="s">
        <v>128</v>
      </c>
      <c r="C3468">
        <v>2022</v>
      </c>
      <c r="D3468" t="s">
        <v>58</v>
      </c>
      <c r="E3468" t="s">
        <v>45</v>
      </c>
      <c r="F3468" t="s">
        <v>50</v>
      </c>
      <c r="G3468" t="s">
        <v>101</v>
      </c>
      <c r="H3468" t="s">
        <v>30</v>
      </c>
      <c r="J3468" s="132"/>
    </row>
    <row r="3469" spans="1:10" hidden="1" x14ac:dyDescent="0.25">
      <c r="A3469" s="57" t="s">
        <v>132</v>
      </c>
      <c r="B3469" t="s">
        <v>128</v>
      </c>
      <c r="C3469">
        <v>2022</v>
      </c>
      <c r="D3469" t="s">
        <v>58</v>
      </c>
      <c r="E3469" t="s">
        <v>45</v>
      </c>
      <c r="F3469" t="s">
        <v>50</v>
      </c>
      <c r="G3469" t="s">
        <v>101</v>
      </c>
      <c r="H3469" t="s">
        <v>30</v>
      </c>
      <c r="J3469" s="132"/>
    </row>
    <row r="3470" spans="1:10" hidden="1" x14ac:dyDescent="0.25">
      <c r="A3470" s="57" t="s">
        <v>132</v>
      </c>
      <c r="B3470" t="s">
        <v>128</v>
      </c>
      <c r="C3470">
        <v>2022</v>
      </c>
      <c r="D3470" t="s">
        <v>58</v>
      </c>
      <c r="E3470" t="s">
        <v>45</v>
      </c>
      <c r="F3470" t="s">
        <v>50</v>
      </c>
      <c r="G3470" t="s">
        <v>101</v>
      </c>
      <c r="H3470" t="s">
        <v>30</v>
      </c>
      <c r="J3470" s="132"/>
    </row>
    <row r="3471" spans="1:10" hidden="1" x14ac:dyDescent="0.25">
      <c r="A3471" s="57" t="s">
        <v>132</v>
      </c>
      <c r="B3471" t="s">
        <v>128</v>
      </c>
      <c r="C3471">
        <v>2022</v>
      </c>
      <c r="D3471" t="s">
        <v>58</v>
      </c>
      <c r="E3471" t="s">
        <v>45</v>
      </c>
      <c r="F3471" t="s">
        <v>50</v>
      </c>
      <c r="G3471" t="s">
        <v>101</v>
      </c>
      <c r="H3471" t="s">
        <v>30</v>
      </c>
      <c r="J3471" s="132"/>
    </row>
    <row r="3472" spans="1:10" hidden="1" x14ac:dyDescent="0.25">
      <c r="A3472" s="57" t="s">
        <v>132</v>
      </c>
      <c r="B3472" t="s">
        <v>128</v>
      </c>
      <c r="C3472">
        <v>2022</v>
      </c>
      <c r="D3472" t="s">
        <v>58</v>
      </c>
      <c r="E3472" t="s">
        <v>45</v>
      </c>
      <c r="F3472" t="s">
        <v>287</v>
      </c>
      <c r="G3472" t="s">
        <v>287</v>
      </c>
      <c r="H3472" s="82" t="s">
        <v>288</v>
      </c>
      <c r="I3472" s="82"/>
      <c r="J3472"/>
    </row>
    <row r="3473" spans="1:10" hidden="1" x14ac:dyDescent="0.25">
      <c r="A3473" s="57" t="s">
        <v>132</v>
      </c>
      <c r="B3473" t="s">
        <v>128</v>
      </c>
      <c r="C3473">
        <v>2022</v>
      </c>
      <c r="D3473" t="s">
        <v>58</v>
      </c>
      <c r="E3473" t="s">
        <v>112</v>
      </c>
      <c r="F3473" t="s">
        <v>117</v>
      </c>
      <c r="G3473" t="s">
        <v>53</v>
      </c>
      <c r="H3473" s="2" t="s">
        <v>256</v>
      </c>
      <c r="I3473" s="2"/>
      <c r="J3473"/>
    </row>
    <row r="3474" spans="1:10" hidden="1" x14ac:dyDescent="0.25">
      <c r="A3474" s="57" t="s">
        <v>132</v>
      </c>
      <c r="B3474" t="s">
        <v>128</v>
      </c>
      <c r="C3474">
        <v>2022</v>
      </c>
      <c r="D3474" t="s">
        <v>58</v>
      </c>
      <c r="E3474" t="s">
        <v>112</v>
      </c>
      <c r="F3474" t="s">
        <v>117</v>
      </c>
      <c r="G3474" t="s">
        <v>53</v>
      </c>
      <c r="H3474" s="2" t="s">
        <v>257</v>
      </c>
      <c r="I3474" t="s">
        <v>406</v>
      </c>
      <c r="J3474" s="132">
        <v>238736</v>
      </c>
    </row>
    <row r="3475" spans="1:10" hidden="1" x14ac:dyDescent="0.25">
      <c r="A3475" s="57" t="s">
        <v>132</v>
      </c>
      <c r="B3475" t="s">
        <v>128</v>
      </c>
      <c r="C3475">
        <v>2022</v>
      </c>
      <c r="D3475" t="s">
        <v>58</v>
      </c>
      <c r="E3475" t="s">
        <v>112</v>
      </c>
      <c r="F3475" t="s">
        <v>117</v>
      </c>
      <c r="G3475" t="s">
        <v>53</v>
      </c>
      <c r="H3475" s="2" t="s">
        <v>257</v>
      </c>
      <c r="I3475" t="s">
        <v>407</v>
      </c>
      <c r="J3475" s="132">
        <v>403361</v>
      </c>
    </row>
    <row r="3476" spans="1:10" hidden="1" x14ac:dyDescent="0.25">
      <c r="A3476" s="57" t="s">
        <v>132</v>
      </c>
      <c r="B3476" t="s">
        <v>128</v>
      </c>
      <c r="C3476">
        <v>2022</v>
      </c>
      <c r="D3476" t="s">
        <v>58</v>
      </c>
      <c r="E3476" t="s">
        <v>112</v>
      </c>
      <c r="F3476" t="s">
        <v>117</v>
      </c>
      <c r="G3476" t="s">
        <v>53</v>
      </c>
      <c r="H3476" s="2" t="s">
        <v>257</v>
      </c>
      <c r="I3476" t="s">
        <v>408</v>
      </c>
      <c r="J3476" s="132">
        <v>1359516</v>
      </c>
    </row>
    <row r="3477" spans="1:10" hidden="1" x14ac:dyDescent="0.25">
      <c r="A3477" s="57" t="s">
        <v>132</v>
      </c>
      <c r="B3477" t="s">
        <v>128</v>
      </c>
      <c r="C3477">
        <v>2022</v>
      </c>
      <c r="D3477" t="s">
        <v>58</v>
      </c>
      <c r="E3477" t="s">
        <v>112</v>
      </c>
      <c r="F3477" t="s">
        <v>117</v>
      </c>
      <c r="G3477" t="s">
        <v>53</v>
      </c>
      <c r="H3477" s="2" t="s">
        <v>257</v>
      </c>
      <c r="J3477" s="132"/>
    </row>
    <row r="3478" spans="1:10" hidden="1" x14ac:dyDescent="0.25">
      <c r="A3478" s="57" t="s">
        <v>132</v>
      </c>
      <c r="B3478" t="s">
        <v>128</v>
      </c>
      <c r="C3478">
        <v>2022</v>
      </c>
      <c r="D3478" t="s">
        <v>58</v>
      </c>
      <c r="E3478" t="s">
        <v>112</v>
      </c>
      <c r="F3478" t="s">
        <v>117</v>
      </c>
      <c r="G3478" t="s">
        <v>53</v>
      </c>
      <c r="H3478" s="2" t="s">
        <v>257</v>
      </c>
      <c r="J3478" s="132"/>
    </row>
    <row r="3479" spans="1:10" hidden="1" x14ac:dyDescent="0.25">
      <c r="A3479" s="57" t="s">
        <v>132</v>
      </c>
      <c r="B3479" t="s">
        <v>128</v>
      </c>
      <c r="C3479">
        <v>2022</v>
      </c>
      <c r="D3479" t="s">
        <v>58</v>
      </c>
      <c r="E3479" t="s">
        <v>112</v>
      </c>
      <c r="F3479" t="s">
        <v>117</v>
      </c>
      <c r="G3479" t="s">
        <v>53</v>
      </c>
      <c r="H3479" s="2" t="s">
        <v>257</v>
      </c>
      <c r="J3479" s="132"/>
    </row>
    <row r="3480" spans="1:10" hidden="1" x14ac:dyDescent="0.25">
      <c r="A3480" s="57" t="s">
        <v>132</v>
      </c>
      <c r="B3480" t="s">
        <v>128</v>
      </c>
      <c r="C3480">
        <v>2022</v>
      </c>
      <c r="D3480" t="s">
        <v>58</v>
      </c>
      <c r="E3480" t="s">
        <v>112</v>
      </c>
      <c r="F3480" t="s">
        <v>117</v>
      </c>
      <c r="G3480" t="s">
        <v>53</v>
      </c>
      <c r="H3480" s="2" t="s">
        <v>257</v>
      </c>
      <c r="J3480" s="132"/>
    </row>
    <row r="3481" spans="1:10" hidden="1" x14ac:dyDescent="0.25">
      <c r="A3481" s="57" t="s">
        <v>132</v>
      </c>
      <c r="B3481" t="s">
        <v>128</v>
      </c>
      <c r="C3481">
        <v>2022</v>
      </c>
      <c r="D3481" t="s">
        <v>58</v>
      </c>
      <c r="E3481" t="s">
        <v>112</v>
      </c>
      <c r="F3481" t="s">
        <v>117</v>
      </c>
      <c r="G3481" t="s">
        <v>53</v>
      </c>
      <c r="H3481" s="2" t="s">
        <v>258</v>
      </c>
      <c r="I3481" s="2"/>
      <c r="J3481"/>
    </row>
    <row r="3482" spans="1:10" hidden="1" x14ac:dyDescent="0.25">
      <c r="A3482" s="57" t="s">
        <v>132</v>
      </c>
      <c r="B3482" t="s">
        <v>128</v>
      </c>
      <c r="C3482">
        <v>2022</v>
      </c>
      <c r="D3482" t="s">
        <v>58</v>
      </c>
      <c r="E3482" t="s">
        <v>112</v>
      </c>
      <c r="F3482" t="s">
        <v>117</v>
      </c>
      <c r="G3482" t="s">
        <v>53</v>
      </c>
      <c r="H3482" s="2" t="s">
        <v>259</v>
      </c>
      <c r="I3482" t="s">
        <v>409</v>
      </c>
      <c r="J3482" s="132">
        <f>9384002-7</f>
        <v>9383995</v>
      </c>
    </row>
    <row r="3483" spans="1:10" hidden="1" x14ac:dyDescent="0.25">
      <c r="A3483" s="57" t="s">
        <v>132</v>
      </c>
      <c r="B3483" t="s">
        <v>128</v>
      </c>
      <c r="C3483">
        <v>2022</v>
      </c>
      <c r="D3483" t="s">
        <v>58</v>
      </c>
      <c r="E3483" t="s">
        <v>112</v>
      </c>
      <c r="F3483" t="s">
        <v>117</v>
      </c>
      <c r="G3483" t="s">
        <v>53</v>
      </c>
      <c r="H3483" s="2" t="s">
        <v>259</v>
      </c>
      <c r="I3483" t="s">
        <v>410</v>
      </c>
      <c r="J3483" s="132">
        <v>11895</v>
      </c>
    </row>
    <row r="3484" spans="1:10" hidden="1" x14ac:dyDescent="0.25">
      <c r="A3484" s="57" t="s">
        <v>132</v>
      </c>
      <c r="B3484" t="s">
        <v>128</v>
      </c>
      <c r="C3484">
        <v>2022</v>
      </c>
      <c r="D3484" t="s">
        <v>58</v>
      </c>
      <c r="E3484" t="s">
        <v>112</v>
      </c>
      <c r="F3484" t="s">
        <v>117</v>
      </c>
      <c r="G3484" t="s">
        <v>53</v>
      </c>
      <c r="H3484" s="2" t="s">
        <v>259</v>
      </c>
      <c r="I3484" t="s">
        <v>411</v>
      </c>
      <c r="J3484" s="132">
        <v>1554225</v>
      </c>
    </row>
    <row r="3485" spans="1:10" hidden="1" x14ac:dyDescent="0.25">
      <c r="A3485" s="57" t="s">
        <v>132</v>
      </c>
      <c r="B3485" t="s">
        <v>128</v>
      </c>
      <c r="C3485">
        <v>2022</v>
      </c>
      <c r="D3485" t="s">
        <v>58</v>
      </c>
      <c r="E3485" t="s">
        <v>112</v>
      </c>
      <c r="F3485" t="s">
        <v>117</v>
      </c>
      <c r="G3485" t="s">
        <v>53</v>
      </c>
      <c r="H3485" s="2" t="s">
        <v>259</v>
      </c>
      <c r="I3485" s="2"/>
      <c r="J3485"/>
    </row>
    <row r="3486" spans="1:10" hidden="1" x14ac:dyDescent="0.25">
      <c r="A3486" s="57" t="s">
        <v>132</v>
      </c>
      <c r="B3486" t="s">
        <v>128</v>
      </c>
      <c r="C3486">
        <v>2022</v>
      </c>
      <c r="D3486" t="s">
        <v>58</v>
      </c>
      <c r="E3486" t="s">
        <v>112</v>
      </c>
      <c r="F3486" t="s">
        <v>117</v>
      </c>
      <c r="G3486" t="s">
        <v>53</v>
      </c>
      <c r="H3486" s="2" t="s">
        <v>259</v>
      </c>
      <c r="I3486" s="2"/>
      <c r="J3486"/>
    </row>
    <row r="3487" spans="1:10" hidden="1" x14ac:dyDescent="0.25">
      <c r="A3487" s="57" t="s">
        <v>132</v>
      </c>
      <c r="B3487" t="s">
        <v>128</v>
      </c>
      <c r="C3487">
        <v>2022</v>
      </c>
      <c r="D3487" t="s">
        <v>58</v>
      </c>
      <c r="E3487" t="s">
        <v>112</v>
      </c>
      <c r="F3487" t="s">
        <v>117</v>
      </c>
      <c r="G3487" t="s">
        <v>53</v>
      </c>
      <c r="H3487" s="2" t="s">
        <v>259</v>
      </c>
      <c r="I3487" s="2"/>
      <c r="J3487"/>
    </row>
    <row r="3488" spans="1:10" hidden="1" x14ac:dyDescent="0.25">
      <c r="A3488" s="57" t="s">
        <v>132</v>
      </c>
      <c r="B3488" t="s">
        <v>128</v>
      </c>
      <c r="C3488">
        <v>2022</v>
      </c>
      <c r="D3488" t="s">
        <v>58</v>
      </c>
      <c r="E3488" t="s">
        <v>112</v>
      </c>
      <c r="F3488" t="s">
        <v>117</v>
      </c>
      <c r="G3488" t="s">
        <v>53</v>
      </c>
      <c r="H3488" s="2" t="s">
        <v>259</v>
      </c>
      <c r="I3488" s="2"/>
      <c r="J3488"/>
    </row>
    <row r="3489" spans="1:10" hidden="1" x14ac:dyDescent="0.25">
      <c r="A3489" s="57" t="s">
        <v>132</v>
      </c>
      <c r="B3489" t="s">
        <v>128</v>
      </c>
      <c r="C3489">
        <v>2022</v>
      </c>
      <c r="D3489" t="s">
        <v>58</v>
      </c>
      <c r="E3489" t="s">
        <v>112</v>
      </c>
      <c r="F3489" t="s">
        <v>117</v>
      </c>
      <c r="G3489" t="s">
        <v>334</v>
      </c>
      <c r="H3489" s="90" t="s">
        <v>335</v>
      </c>
      <c r="I3489" s="90"/>
      <c r="J3489"/>
    </row>
    <row r="3490" spans="1:10" hidden="1" x14ac:dyDescent="0.25">
      <c r="A3490" s="57" t="s">
        <v>132</v>
      </c>
      <c r="B3490" t="s">
        <v>128</v>
      </c>
      <c r="C3490">
        <v>2022</v>
      </c>
      <c r="D3490" t="s">
        <v>58</v>
      </c>
      <c r="E3490" t="s">
        <v>112</v>
      </c>
      <c r="F3490" t="s">
        <v>117</v>
      </c>
      <c r="G3490" t="s">
        <v>318</v>
      </c>
      <c r="H3490" t="s">
        <v>180</v>
      </c>
      <c r="I3490" t="s">
        <v>412</v>
      </c>
      <c r="J3490" s="132">
        <v>83340</v>
      </c>
    </row>
    <row r="3491" spans="1:10" hidden="1" x14ac:dyDescent="0.25">
      <c r="A3491" s="57" t="s">
        <v>132</v>
      </c>
      <c r="B3491" t="s">
        <v>128</v>
      </c>
      <c r="C3491">
        <v>2022</v>
      </c>
      <c r="D3491" t="s">
        <v>58</v>
      </c>
      <c r="E3491" t="s">
        <v>112</v>
      </c>
      <c r="F3491" t="s">
        <v>117</v>
      </c>
      <c r="G3491" t="s">
        <v>318</v>
      </c>
      <c r="H3491" t="s">
        <v>180</v>
      </c>
      <c r="I3491" t="s">
        <v>413</v>
      </c>
      <c r="J3491" s="132">
        <v>1490431</v>
      </c>
    </row>
    <row r="3492" spans="1:10" hidden="1" x14ac:dyDescent="0.25">
      <c r="A3492" s="57" t="s">
        <v>132</v>
      </c>
      <c r="B3492" t="s">
        <v>128</v>
      </c>
      <c r="C3492">
        <v>2022</v>
      </c>
      <c r="D3492" t="s">
        <v>58</v>
      </c>
      <c r="E3492" t="s">
        <v>112</v>
      </c>
      <c r="F3492" t="s">
        <v>117</v>
      </c>
      <c r="G3492" t="s">
        <v>318</v>
      </c>
      <c r="H3492" t="s">
        <v>180</v>
      </c>
      <c r="I3492" t="s">
        <v>414</v>
      </c>
      <c r="J3492" s="132">
        <v>455800</v>
      </c>
    </row>
    <row r="3493" spans="1:10" hidden="1" x14ac:dyDescent="0.25">
      <c r="A3493" s="57" t="s">
        <v>132</v>
      </c>
      <c r="B3493" t="s">
        <v>128</v>
      </c>
      <c r="C3493">
        <v>2022</v>
      </c>
      <c r="D3493" t="s">
        <v>58</v>
      </c>
      <c r="E3493" t="s">
        <v>112</v>
      </c>
      <c r="F3493" t="s">
        <v>117</v>
      </c>
      <c r="G3493" t="s">
        <v>318</v>
      </c>
      <c r="H3493" t="s">
        <v>180</v>
      </c>
      <c r="J3493"/>
    </row>
    <row r="3494" spans="1:10" hidden="1" x14ac:dyDescent="0.25">
      <c r="A3494" s="57" t="s">
        <v>132</v>
      </c>
      <c r="B3494" t="s">
        <v>128</v>
      </c>
      <c r="C3494">
        <v>2022</v>
      </c>
      <c r="D3494" t="s">
        <v>58</v>
      </c>
      <c r="E3494" t="s">
        <v>112</v>
      </c>
      <c r="F3494" t="s">
        <v>117</v>
      </c>
      <c r="G3494" t="s">
        <v>318</v>
      </c>
      <c r="H3494" t="s">
        <v>180</v>
      </c>
      <c r="J3494"/>
    </row>
    <row r="3495" spans="1:10" hidden="1" x14ac:dyDescent="0.25">
      <c r="A3495" s="57" t="s">
        <v>132</v>
      </c>
      <c r="B3495" t="s">
        <v>128</v>
      </c>
      <c r="C3495">
        <v>2022</v>
      </c>
      <c r="D3495" t="s">
        <v>58</v>
      </c>
      <c r="E3495" t="s">
        <v>112</v>
      </c>
      <c r="F3495" t="s">
        <v>117</v>
      </c>
      <c r="G3495" t="s">
        <v>318</v>
      </c>
      <c r="H3495" t="s">
        <v>180</v>
      </c>
      <c r="J3495"/>
    </row>
    <row r="3496" spans="1:10" hidden="1" x14ac:dyDescent="0.25">
      <c r="A3496" s="57" t="s">
        <v>132</v>
      </c>
      <c r="B3496" t="s">
        <v>128</v>
      </c>
      <c r="C3496">
        <v>2022</v>
      </c>
      <c r="D3496" t="s">
        <v>58</v>
      </c>
      <c r="E3496" t="s">
        <v>112</v>
      </c>
      <c r="F3496" t="s">
        <v>117</v>
      </c>
      <c r="G3496" t="s">
        <v>318</v>
      </c>
      <c r="H3496" s="2" t="s">
        <v>279</v>
      </c>
      <c r="I3496" t="s">
        <v>415</v>
      </c>
      <c r="J3496" s="132">
        <v>186000</v>
      </c>
    </row>
    <row r="3497" spans="1:10" hidden="1" x14ac:dyDescent="0.25">
      <c r="A3497" s="57" t="s">
        <v>132</v>
      </c>
      <c r="B3497" t="s">
        <v>128</v>
      </c>
      <c r="C3497">
        <v>2022</v>
      </c>
      <c r="D3497" t="s">
        <v>58</v>
      </c>
      <c r="E3497" t="s">
        <v>112</v>
      </c>
      <c r="F3497" t="s">
        <v>117</v>
      </c>
      <c r="G3497" t="s">
        <v>319</v>
      </c>
      <c r="H3497" t="s">
        <v>181</v>
      </c>
      <c r="J3497"/>
    </row>
    <row r="3498" spans="1:10" hidden="1" x14ac:dyDescent="0.25">
      <c r="A3498" s="57" t="s">
        <v>132</v>
      </c>
      <c r="B3498" t="s">
        <v>128</v>
      </c>
      <c r="C3498">
        <v>2022</v>
      </c>
      <c r="D3498" t="s">
        <v>58</v>
      </c>
      <c r="E3498" t="s">
        <v>112</v>
      </c>
      <c r="F3498" t="s">
        <v>117</v>
      </c>
      <c r="G3498" t="s">
        <v>319</v>
      </c>
      <c r="H3498" s="90" t="s">
        <v>320</v>
      </c>
      <c r="I3498" t="s">
        <v>416</v>
      </c>
      <c r="J3498" s="132">
        <v>250000</v>
      </c>
    </row>
    <row r="3499" spans="1:10" hidden="1" x14ac:dyDescent="0.25">
      <c r="A3499" s="57" t="s">
        <v>133</v>
      </c>
      <c r="B3499" t="s">
        <v>128</v>
      </c>
      <c r="C3499">
        <v>2022</v>
      </c>
      <c r="D3499" t="s">
        <v>58</v>
      </c>
      <c r="E3499" t="s">
        <v>52</v>
      </c>
      <c r="F3499" t="s">
        <v>142</v>
      </c>
      <c r="G3499" t="s">
        <v>301</v>
      </c>
      <c r="H3499" t="s">
        <v>210</v>
      </c>
      <c r="I3499" t="s">
        <v>374</v>
      </c>
      <c r="J3499" s="3">
        <v>47469673.509999998</v>
      </c>
    </row>
    <row r="3500" spans="1:10" hidden="1" x14ac:dyDescent="0.25">
      <c r="A3500" s="57" t="s">
        <v>133</v>
      </c>
      <c r="B3500" t="s">
        <v>128</v>
      </c>
      <c r="C3500">
        <v>2022</v>
      </c>
      <c r="D3500" t="s">
        <v>58</v>
      </c>
      <c r="E3500" t="s">
        <v>52</v>
      </c>
      <c r="F3500" t="s">
        <v>152</v>
      </c>
      <c r="G3500" t="s">
        <v>149</v>
      </c>
      <c r="H3500" t="s">
        <v>211</v>
      </c>
      <c r="J3500" s="3">
        <v>2341.71</v>
      </c>
    </row>
    <row r="3501" spans="1:10" hidden="1" x14ac:dyDescent="0.25">
      <c r="A3501" s="57" t="s">
        <v>133</v>
      </c>
      <c r="B3501" t="s">
        <v>128</v>
      </c>
      <c r="C3501">
        <v>2022</v>
      </c>
      <c r="D3501" t="s">
        <v>58</v>
      </c>
      <c r="E3501" t="s">
        <v>52</v>
      </c>
      <c r="F3501" t="s">
        <v>152</v>
      </c>
      <c r="G3501" t="s">
        <v>213</v>
      </c>
      <c r="H3501" t="s">
        <v>214</v>
      </c>
      <c r="J3501"/>
    </row>
    <row r="3502" spans="1:10" hidden="1" x14ac:dyDescent="0.25">
      <c r="A3502" s="57" t="s">
        <v>133</v>
      </c>
      <c r="B3502" t="s">
        <v>128</v>
      </c>
      <c r="C3502">
        <v>2022</v>
      </c>
      <c r="D3502" t="s">
        <v>58</v>
      </c>
      <c r="E3502" t="s">
        <v>52</v>
      </c>
      <c r="F3502" t="s">
        <v>152</v>
      </c>
      <c r="G3502" t="s">
        <v>217</v>
      </c>
      <c r="H3502" t="s">
        <v>218</v>
      </c>
      <c r="J3502" s="3">
        <v>23669.22</v>
      </c>
    </row>
    <row r="3503" spans="1:10" hidden="1" x14ac:dyDescent="0.25">
      <c r="A3503" s="57" t="s">
        <v>133</v>
      </c>
      <c r="B3503" t="s">
        <v>128</v>
      </c>
      <c r="C3503">
        <v>2022</v>
      </c>
      <c r="D3503" t="s">
        <v>58</v>
      </c>
      <c r="E3503" t="s">
        <v>52</v>
      </c>
      <c r="F3503" t="s">
        <v>142</v>
      </c>
      <c r="G3503" t="s">
        <v>300</v>
      </c>
      <c r="H3503" t="s">
        <v>224</v>
      </c>
      <c r="J3503" s="3">
        <v>-2804533.6</v>
      </c>
    </row>
    <row r="3504" spans="1:10" hidden="1" x14ac:dyDescent="0.25">
      <c r="A3504" s="57" t="s">
        <v>133</v>
      </c>
      <c r="B3504" t="s">
        <v>128</v>
      </c>
      <c r="C3504">
        <v>2022</v>
      </c>
      <c r="D3504" t="s">
        <v>58</v>
      </c>
      <c r="E3504" t="s">
        <v>52</v>
      </c>
      <c r="F3504" t="s">
        <v>142</v>
      </c>
      <c r="G3504" t="s">
        <v>300</v>
      </c>
      <c r="H3504" t="s">
        <v>303</v>
      </c>
      <c r="J3504" s="3">
        <v>-25000</v>
      </c>
    </row>
    <row r="3505" spans="1:10" hidden="1" x14ac:dyDescent="0.25">
      <c r="A3505" s="57" t="s">
        <v>133</v>
      </c>
      <c r="B3505" t="s">
        <v>128</v>
      </c>
      <c r="C3505">
        <v>2022</v>
      </c>
      <c r="D3505" t="s">
        <v>58</v>
      </c>
      <c r="E3505" t="s">
        <v>52</v>
      </c>
      <c r="F3505" t="s">
        <v>142</v>
      </c>
      <c r="G3505" t="s">
        <v>270</v>
      </c>
      <c r="H3505" t="s">
        <v>269</v>
      </c>
      <c r="J3505" s="3">
        <v>-260625.2</v>
      </c>
    </row>
    <row r="3506" spans="1:10" hidden="1" x14ac:dyDescent="0.25">
      <c r="A3506" s="57" t="s">
        <v>133</v>
      </c>
      <c r="B3506" t="s">
        <v>128</v>
      </c>
      <c r="C3506">
        <v>2022</v>
      </c>
      <c r="D3506" t="s">
        <v>58</v>
      </c>
      <c r="E3506" t="s">
        <v>52</v>
      </c>
      <c r="F3506" t="s">
        <v>142</v>
      </c>
      <c r="G3506" t="s">
        <v>270</v>
      </c>
      <c r="H3506" t="s">
        <v>271</v>
      </c>
      <c r="J3506" s="3">
        <v>394000</v>
      </c>
    </row>
    <row r="3507" spans="1:10" hidden="1" x14ac:dyDescent="0.25">
      <c r="A3507" s="57" t="s">
        <v>133</v>
      </c>
      <c r="B3507" t="s">
        <v>128</v>
      </c>
      <c r="C3507">
        <v>2022</v>
      </c>
      <c r="D3507" t="s">
        <v>58</v>
      </c>
      <c r="E3507" t="s">
        <v>45</v>
      </c>
      <c r="F3507" t="s">
        <v>46</v>
      </c>
      <c r="G3507" t="s">
        <v>54</v>
      </c>
      <c r="H3507" t="s">
        <v>11</v>
      </c>
      <c r="I3507" t="s">
        <v>375</v>
      </c>
      <c r="J3507" s="132">
        <v>4200000</v>
      </c>
    </row>
    <row r="3508" spans="1:10" hidden="1" x14ac:dyDescent="0.25">
      <c r="A3508" s="57" t="s">
        <v>133</v>
      </c>
      <c r="B3508" t="s">
        <v>128</v>
      </c>
      <c r="C3508">
        <v>2022</v>
      </c>
      <c r="D3508" t="s">
        <v>58</v>
      </c>
      <c r="E3508" t="s">
        <v>45</v>
      </c>
      <c r="F3508" t="s">
        <v>46</v>
      </c>
      <c r="G3508" t="s">
        <v>54</v>
      </c>
      <c r="H3508" t="s">
        <v>11</v>
      </c>
      <c r="I3508" t="s">
        <v>376</v>
      </c>
      <c r="J3508" s="132">
        <v>1500000</v>
      </c>
    </row>
    <row r="3509" spans="1:10" hidden="1" x14ac:dyDescent="0.25">
      <c r="A3509" s="57" t="s">
        <v>133</v>
      </c>
      <c r="B3509" t="s">
        <v>128</v>
      </c>
      <c r="C3509">
        <v>2022</v>
      </c>
      <c r="D3509" t="s">
        <v>58</v>
      </c>
      <c r="E3509" t="s">
        <v>45</v>
      </c>
      <c r="F3509" t="s">
        <v>46</v>
      </c>
      <c r="G3509" t="s">
        <v>54</v>
      </c>
      <c r="H3509" t="s">
        <v>12</v>
      </c>
      <c r="I3509" t="s">
        <v>375</v>
      </c>
      <c r="J3509"/>
    </row>
    <row r="3510" spans="1:10" hidden="1" x14ac:dyDescent="0.25">
      <c r="A3510" s="57" t="s">
        <v>133</v>
      </c>
      <c r="B3510" t="s">
        <v>128</v>
      </c>
      <c r="C3510">
        <v>2022</v>
      </c>
      <c r="D3510" t="s">
        <v>58</v>
      </c>
      <c r="E3510" t="s">
        <v>45</v>
      </c>
      <c r="F3510" t="s">
        <v>46</v>
      </c>
      <c r="G3510" t="s">
        <v>54</v>
      </c>
      <c r="H3510" t="s">
        <v>12</v>
      </c>
      <c r="I3510" t="s">
        <v>376</v>
      </c>
      <c r="J3510" s="132">
        <v>117172</v>
      </c>
    </row>
    <row r="3511" spans="1:10" hidden="1" x14ac:dyDescent="0.25">
      <c r="A3511" s="57" t="s">
        <v>133</v>
      </c>
      <c r="B3511" t="s">
        <v>128</v>
      </c>
      <c r="C3511">
        <v>2022</v>
      </c>
      <c r="D3511" t="s">
        <v>58</v>
      </c>
      <c r="E3511" t="s">
        <v>45</v>
      </c>
      <c r="F3511" t="s">
        <v>46</v>
      </c>
      <c r="G3511" t="s">
        <v>54</v>
      </c>
      <c r="H3511" t="s">
        <v>13</v>
      </c>
      <c r="I3511" t="s">
        <v>375</v>
      </c>
      <c r="J3511" s="132">
        <v>350000</v>
      </c>
    </row>
    <row r="3512" spans="1:10" hidden="1" x14ac:dyDescent="0.25">
      <c r="A3512" s="57" t="s">
        <v>133</v>
      </c>
      <c r="B3512" t="s">
        <v>128</v>
      </c>
      <c r="C3512">
        <v>2022</v>
      </c>
      <c r="D3512" t="s">
        <v>58</v>
      </c>
      <c r="E3512" t="s">
        <v>45</v>
      </c>
      <c r="F3512" t="s">
        <v>46</v>
      </c>
      <c r="G3512" t="s">
        <v>54</v>
      </c>
      <c r="H3512" t="s">
        <v>13</v>
      </c>
      <c r="I3512" t="s">
        <v>376</v>
      </c>
      <c r="J3512" s="132">
        <v>134764</v>
      </c>
    </row>
    <row r="3513" spans="1:10" hidden="1" x14ac:dyDescent="0.25">
      <c r="A3513" s="57" t="s">
        <v>133</v>
      </c>
      <c r="B3513" t="s">
        <v>128</v>
      </c>
      <c r="C3513">
        <v>2022</v>
      </c>
      <c r="D3513" t="s">
        <v>58</v>
      </c>
      <c r="E3513" t="s">
        <v>45</v>
      </c>
      <c r="F3513" t="s">
        <v>46</v>
      </c>
      <c r="G3513" t="s">
        <v>54</v>
      </c>
      <c r="H3513" t="s">
        <v>14</v>
      </c>
      <c r="I3513" t="s">
        <v>375</v>
      </c>
      <c r="J3513" s="132">
        <v>42000</v>
      </c>
    </row>
    <row r="3514" spans="1:10" hidden="1" x14ac:dyDescent="0.25">
      <c r="A3514" s="57" t="s">
        <v>133</v>
      </c>
      <c r="B3514" t="s">
        <v>128</v>
      </c>
      <c r="C3514">
        <v>2022</v>
      </c>
      <c r="D3514" t="s">
        <v>58</v>
      </c>
      <c r="E3514" t="s">
        <v>45</v>
      </c>
      <c r="F3514" t="s">
        <v>46</v>
      </c>
      <c r="G3514" t="s">
        <v>54</v>
      </c>
      <c r="H3514" t="s">
        <v>14</v>
      </c>
      <c r="I3514" t="s">
        <v>376</v>
      </c>
      <c r="J3514" s="132">
        <v>16172</v>
      </c>
    </row>
    <row r="3515" spans="1:10" hidden="1" x14ac:dyDescent="0.25">
      <c r="A3515" s="57" t="s">
        <v>133</v>
      </c>
      <c r="B3515" t="s">
        <v>128</v>
      </c>
      <c r="C3515">
        <v>2022</v>
      </c>
      <c r="D3515" t="s">
        <v>58</v>
      </c>
      <c r="E3515" t="s">
        <v>45</v>
      </c>
      <c r="F3515" t="s">
        <v>46</v>
      </c>
      <c r="G3515" t="s">
        <v>54</v>
      </c>
      <c r="H3515" t="s">
        <v>15</v>
      </c>
      <c r="I3515" t="s">
        <v>375</v>
      </c>
      <c r="J3515" s="132">
        <v>350000</v>
      </c>
    </row>
    <row r="3516" spans="1:10" hidden="1" x14ac:dyDescent="0.25">
      <c r="A3516" s="57" t="s">
        <v>133</v>
      </c>
      <c r="B3516" t="s">
        <v>128</v>
      </c>
      <c r="C3516">
        <v>2022</v>
      </c>
      <c r="D3516" t="s">
        <v>58</v>
      </c>
      <c r="E3516" t="s">
        <v>45</v>
      </c>
      <c r="F3516" t="s">
        <v>46</v>
      </c>
      <c r="G3516" t="s">
        <v>54</v>
      </c>
      <c r="H3516" t="s">
        <v>15</v>
      </c>
      <c r="I3516" t="s">
        <v>376</v>
      </c>
      <c r="J3516" s="132">
        <v>134764</v>
      </c>
    </row>
    <row r="3517" spans="1:10" hidden="1" x14ac:dyDescent="0.25">
      <c r="A3517" s="57" t="s">
        <v>133</v>
      </c>
      <c r="B3517" t="s">
        <v>128</v>
      </c>
      <c r="C3517">
        <v>2022</v>
      </c>
      <c r="D3517" t="s">
        <v>58</v>
      </c>
      <c r="E3517" t="s">
        <v>45</v>
      </c>
      <c r="F3517" t="s">
        <v>46</v>
      </c>
      <c r="G3517" t="s">
        <v>54</v>
      </c>
      <c r="H3517" t="s">
        <v>16</v>
      </c>
      <c r="I3517" t="s">
        <v>375</v>
      </c>
      <c r="J3517" s="132">
        <v>175000</v>
      </c>
    </row>
    <row r="3518" spans="1:10" hidden="1" x14ac:dyDescent="0.25">
      <c r="A3518" s="57" t="s">
        <v>133</v>
      </c>
      <c r="B3518" t="s">
        <v>128</v>
      </c>
      <c r="C3518">
        <v>2022</v>
      </c>
      <c r="D3518" t="s">
        <v>58</v>
      </c>
      <c r="E3518" t="s">
        <v>45</v>
      </c>
      <c r="F3518" t="s">
        <v>46</v>
      </c>
      <c r="G3518" t="s">
        <v>54</v>
      </c>
      <c r="H3518" t="s">
        <v>16</v>
      </c>
      <c r="I3518" t="s">
        <v>376</v>
      </c>
      <c r="J3518" s="132">
        <v>62500</v>
      </c>
    </row>
    <row r="3519" spans="1:10" hidden="1" x14ac:dyDescent="0.25">
      <c r="A3519" s="57" t="s">
        <v>133</v>
      </c>
      <c r="B3519" t="s">
        <v>128</v>
      </c>
      <c r="C3519">
        <v>2022</v>
      </c>
      <c r="D3519" t="s">
        <v>58</v>
      </c>
      <c r="E3519" t="s">
        <v>45</v>
      </c>
      <c r="F3519" t="s">
        <v>46</v>
      </c>
      <c r="G3519" t="s">
        <v>54</v>
      </c>
      <c r="H3519" t="s">
        <v>17</v>
      </c>
      <c r="I3519" t="s">
        <v>375</v>
      </c>
      <c r="J3519" s="132">
        <v>2800000</v>
      </c>
    </row>
    <row r="3520" spans="1:10" hidden="1" x14ac:dyDescent="0.25">
      <c r="A3520" s="57" t="s">
        <v>133</v>
      </c>
      <c r="B3520" t="s">
        <v>128</v>
      </c>
      <c r="C3520">
        <v>2022</v>
      </c>
      <c r="D3520" t="s">
        <v>58</v>
      </c>
      <c r="E3520" t="s">
        <v>45</v>
      </c>
      <c r="F3520" t="s">
        <v>46</v>
      </c>
      <c r="G3520" t="s">
        <v>54</v>
      </c>
      <c r="H3520" s="90" t="s">
        <v>331</v>
      </c>
      <c r="I3520" s="90"/>
      <c r="J3520"/>
    </row>
    <row r="3521" spans="1:10" hidden="1" x14ac:dyDescent="0.25">
      <c r="A3521" s="57" t="s">
        <v>133</v>
      </c>
      <c r="B3521" t="s">
        <v>128</v>
      </c>
      <c r="C3521">
        <v>2022</v>
      </c>
      <c r="D3521" t="s">
        <v>58</v>
      </c>
      <c r="E3521" t="s">
        <v>45</v>
      </c>
      <c r="F3521" t="s">
        <v>46</v>
      </c>
      <c r="G3521" t="s">
        <v>54</v>
      </c>
      <c r="H3521" t="s">
        <v>195</v>
      </c>
      <c r="I3521" t="s">
        <v>377</v>
      </c>
      <c r="J3521"/>
    </row>
    <row r="3522" spans="1:10" hidden="1" x14ac:dyDescent="0.25">
      <c r="A3522" s="57" t="s">
        <v>133</v>
      </c>
      <c r="B3522" t="s">
        <v>128</v>
      </c>
      <c r="C3522">
        <v>2022</v>
      </c>
      <c r="D3522" t="s">
        <v>58</v>
      </c>
      <c r="E3522" t="s">
        <v>45</v>
      </c>
      <c r="F3522" t="s">
        <v>46</v>
      </c>
      <c r="G3522" t="s">
        <v>54</v>
      </c>
      <c r="H3522" t="s">
        <v>18</v>
      </c>
      <c r="I3522" t="s">
        <v>397</v>
      </c>
      <c r="J3522" s="132">
        <v>29754</v>
      </c>
    </row>
    <row r="3523" spans="1:10" hidden="1" x14ac:dyDescent="0.25">
      <c r="A3523" s="57" t="s">
        <v>133</v>
      </c>
      <c r="B3523" t="s">
        <v>128</v>
      </c>
      <c r="C3523">
        <v>2022</v>
      </c>
      <c r="D3523" t="s">
        <v>58</v>
      </c>
      <c r="E3523" t="s">
        <v>45</v>
      </c>
      <c r="F3523" t="s">
        <v>46</v>
      </c>
      <c r="G3523" t="s">
        <v>54</v>
      </c>
      <c r="H3523" t="s">
        <v>19</v>
      </c>
      <c r="I3523" t="s">
        <v>398</v>
      </c>
      <c r="J3523" s="132">
        <v>504000</v>
      </c>
    </row>
    <row r="3524" spans="1:10" hidden="1" x14ac:dyDescent="0.25">
      <c r="A3524" s="57" t="s">
        <v>133</v>
      </c>
      <c r="B3524" t="s">
        <v>128</v>
      </c>
      <c r="C3524">
        <v>2022</v>
      </c>
      <c r="D3524" t="s">
        <v>58</v>
      </c>
      <c r="E3524" t="s">
        <v>45</v>
      </c>
      <c r="F3524" t="s">
        <v>46</v>
      </c>
      <c r="G3524" t="s">
        <v>54</v>
      </c>
      <c r="H3524" t="s">
        <v>19</v>
      </c>
      <c r="I3524" t="s">
        <v>400</v>
      </c>
      <c r="J3524" s="132">
        <v>180000</v>
      </c>
    </row>
    <row r="3525" spans="1:10" hidden="1" x14ac:dyDescent="0.25">
      <c r="A3525" s="57" t="s">
        <v>133</v>
      </c>
      <c r="B3525" t="s">
        <v>128</v>
      </c>
      <c r="C3525">
        <v>2022</v>
      </c>
      <c r="D3525" t="s">
        <v>58</v>
      </c>
      <c r="E3525" t="s">
        <v>45</v>
      </c>
      <c r="F3525" t="s">
        <v>46</v>
      </c>
      <c r="G3525" t="s">
        <v>54</v>
      </c>
      <c r="H3525" t="s">
        <v>20</v>
      </c>
      <c r="I3525" t="s">
        <v>399</v>
      </c>
      <c r="J3525" s="132">
        <v>228000</v>
      </c>
    </row>
    <row r="3526" spans="1:10" hidden="1" x14ac:dyDescent="0.25">
      <c r="A3526" s="57" t="s">
        <v>133</v>
      </c>
      <c r="B3526" t="s">
        <v>128</v>
      </c>
      <c r="C3526">
        <v>2022</v>
      </c>
      <c r="D3526" t="s">
        <v>58</v>
      </c>
      <c r="E3526" t="s">
        <v>45</v>
      </c>
      <c r="F3526" t="s">
        <v>46</v>
      </c>
      <c r="G3526" t="s">
        <v>54</v>
      </c>
      <c r="H3526" s="2" t="s">
        <v>294</v>
      </c>
      <c r="I3526" s="2"/>
      <c r="J3526"/>
    </row>
    <row r="3527" spans="1:10" hidden="1" x14ac:dyDescent="0.25">
      <c r="A3527" s="57" t="s">
        <v>133</v>
      </c>
      <c r="B3527" t="s">
        <v>128</v>
      </c>
      <c r="C3527">
        <v>2022</v>
      </c>
      <c r="D3527" t="s">
        <v>58</v>
      </c>
      <c r="E3527" t="s">
        <v>45</v>
      </c>
      <c r="F3527" t="s">
        <v>46</v>
      </c>
      <c r="G3527" t="s">
        <v>118</v>
      </c>
      <c r="H3527" s="2" t="s">
        <v>295</v>
      </c>
      <c r="I3527" t="s">
        <v>378</v>
      </c>
      <c r="J3527" s="132">
        <v>908526</v>
      </c>
    </row>
    <row r="3528" spans="1:10" hidden="1" x14ac:dyDescent="0.25">
      <c r="A3528" s="57" t="s">
        <v>133</v>
      </c>
      <c r="B3528" t="s">
        <v>128</v>
      </c>
      <c r="C3528">
        <v>2022</v>
      </c>
      <c r="D3528" t="s">
        <v>58</v>
      </c>
      <c r="E3528" t="s">
        <v>45</v>
      </c>
      <c r="F3528" t="s">
        <v>46</v>
      </c>
      <c r="G3528" t="s">
        <v>118</v>
      </c>
      <c r="H3528" t="s">
        <v>119</v>
      </c>
      <c r="J3528"/>
    </row>
    <row r="3529" spans="1:10" hidden="1" x14ac:dyDescent="0.25">
      <c r="A3529" s="57" t="s">
        <v>133</v>
      </c>
      <c r="B3529" t="s">
        <v>128</v>
      </c>
      <c r="C3529">
        <v>2022</v>
      </c>
      <c r="D3529" t="s">
        <v>58</v>
      </c>
      <c r="E3529" t="s">
        <v>45</v>
      </c>
      <c r="F3529" t="s">
        <v>46</v>
      </c>
      <c r="G3529" t="s">
        <v>118</v>
      </c>
      <c r="H3529" t="s">
        <v>283</v>
      </c>
      <c r="I3529" t="s">
        <v>512</v>
      </c>
      <c r="J3529">
        <v>998000</v>
      </c>
    </row>
    <row r="3530" spans="1:10" hidden="1" x14ac:dyDescent="0.25">
      <c r="A3530" s="57" t="s">
        <v>133</v>
      </c>
      <c r="B3530" t="s">
        <v>128</v>
      </c>
      <c r="C3530">
        <v>2022</v>
      </c>
      <c r="D3530" t="s">
        <v>58</v>
      </c>
      <c r="E3530" t="s">
        <v>45</v>
      </c>
      <c r="F3530" t="s">
        <v>46</v>
      </c>
      <c r="G3530" t="s">
        <v>109</v>
      </c>
      <c r="H3530" t="s">
        <v>219</v>
      </c>
      <c r="I3530" t="s">
        <v>379</v>
      </c>
      <c r="J3530" s="132">
        <v>448</v>
      </c>
    </row>
    <row r="3531" spans="1:10" hidden="1" x14ac:dyDescent="0.25">
      <c r="A3531" s="57" t="s">
        <v>133</v>
      </c>
      <c r="B3531" t="s">
        <v>128</v>
      </c>
      <c r="C3531">
        <v>2022</v>
      </c>
      <c r="D3531" t="s">
        <v>58</v>
      </c>
      <c r="E3531" t="s">
        <v>45</v>
      </c>
      <c r="F3531" t="s">
        <v>46</v>
      </c>
      <c r="G3531" t="s">
        <v>109</v>
      </c>
      <c r="H3531" s="2" t="s">
        <v>267</v>
      </c>
      <c r="I3531" s="2"/>
      <c r="J3531"/>
    </row>
    <row r="3532" spans="1:10" hidden="1" x14ac:dyDescent="0.25">
      <c r="A3532" s="57" t="s">
        <v>133</v>
      </c>
      <c r="B3532" t="s">
        <v>128</v>
      </c>
      <c r="C3532">
        <v>2022</v>
      </c>
      <c r="D3532" t="s">
        <v>58</v>
      </c>
      <c r="E3532" t="s">
        <v>45</v>
      </c>
      <c r="F3532" t="s">
        <v>46</v>
      </c>
      <c r="G3532" t="s">
        <v>109</v>
      </c>
      <c r="H3532" t="s">
        <v>220</v>
      </c>
      <c r="I3532" t="s">
        <v>417</v>
      </c>
      <c r="J3532" s="132">
        <v>35200</v>
      </c>
    </row>
    <row r="3533" spans="1:10" hidden="1" x14ac:dyDescent="0.25">
      <c r="A3533" s="57" t="s">
        <v>133</v>
      </c>
      <c r="B3533" t="s">
        <v>128</v>
      </c>
      <c r="C3533">
        <v>2022</v>
      </c>
      <c r="D3533" t="s">
        <v>58</v>
      </c>
      <c r="E3533" t="s">
        <v>45</v>
      </c>
      <c r="F3533" t="s">
        <v>46</v>
      </c>
      <c r="G3533" t="s">
        <v>109</v>
      </c>
      <c r="H3533" t="s">
        <v>260</v>
      </c>
      <c r="J3533"/>
    </row>
    <row r="3534" spans="1:10" hidden="1" x14ac:dyDescent="0.25">
      <c r="A3534" s="57" t="s">
        <v>133</v>
      </c>
      <c r="B3534" t="s">
        <v>128</v>
      </c>
      <c r="C3534">
        <v>2022</v>
      </c>
      <c r="D3534" t="s">
        <v>58</v>
      </c>
      <c r="E3534" t="s">
        <v>45</v>
      </c>
      <c r="F3534" t="s">
        <v>46</v>
      </c>
      <c r="G3534" t="s">
        <v>55</v>
      </c>
      <c r="H3534" t="s">
        <v>22</v>
      </c>
      <c r="I3534" t="s">
        <v>380</v>
      </c>
      <c r="J3534" s="132">
        <v>800000</v>
      </c>
    </row>
    <row r="3535" spans="1:10" hidden="1" x14ac:dyDescent="0.25">
      <c r="A3535" s="57" t="s">
        <v>133</v>
      </c>
      <c r="B3535" t="s">
        <v>128</v>
      </c>
      <c r="C3535">
        <v>2022</v>
      </c>
      <c r="D3535" t="s">
        <v>58</v>
      </c>
      <c r="E3535" t="s">
        <v>45</v>
      </c>
      <c r="F3535" t="s">
        <v>46</v>
      </c>
      <c r="G3535" t="s">
        <v>47</v>
      </c>
      <c r="H3535" t="s">
        <v>238</v>
      </c>
      <c r="J3535"/>
    </row>
    <row r="3536" spans="1:10" hidden="1" x14ac:dyDescent="0.25">
      <c r="A3536" s="57" t="s">
        <v>133</v>
      </c>
      <c r="B3536" t="s">
        <v>128</v>
      </c>
      <c r="C3536">
        <v>2022</v>
      </c>
      <c r="D3536" t="s">
        <v>58</v>
      </c>
      <c r="E3536" t="s">
        <v>45</v>
      </c>
      <c r="F3536" t="s">
        <v>46</v>
      </c>
      <c r="G3536" t="s">
        <v>47</v>
      </c>
      <c r="H3536" t="s">
        <v>239</v>
      </c>
      <c r="I3536" t="s">
        <v>381</v>
      </c>
      <c r="J3536" s="132">
        <v>710354</v>
      </c>
    </row>
    <row r="3537" spans="1:10" hidden="1" x14ac:dyDescent="0.25">
      <c r="A3537" s="57" t="s">
        <v>133</v>
      </c>
      <c r="B3537" t="s">
        <v>128</v>
      </c>
      <c r="C3537">
        <v>2022</v>
      </c>
      <c r="D3537" t="s">
        <v>58</v>
      </c>
      <c r="E3537" t="s">
        <v>45</v>
      </c>
      <c r="F3537" t="s">
        <v>46</v>
      </c>
      <c r="G3537" t="s">
        <v>47</v>
      </c>
      <c r="H3537" t="s">
        <v>239</v>
      </c>
      <c r="I3537" t="s">
        <v>382</v>
      </c>
      <c r="J3537" s="132">
        <v>371649</v>
      </c>
    </row>
    <row r="3538" spans="1:10" hidden="1" x14ac:dyDescent="0.25">
      <c r="A3538" s="57" t="s">
        <v>133</v>
      </c>
      <c r="B3538" t="s">
        <v>128</v>
      </c>
      <c r="C3538">
        <v>2022</v>
      </c>
      <c r="D3538" t="s">
        <v>58</v>
      </c>
      <c r="E3538" t="s">
        <v>45</v>
      </c>
      <c r="F3538" t="s">
        <v>46</v>
      </c>
      <c r="G3538" t="s">
        <v>47</v>
      </c>
      <c r="H3538" t="s">
        <v>239</v>
      </c>
      <c r="I3538" t="s">
        <v>383</v>
      </c>
      <c r="J3538" s="132">
        <v>600000</v>
      </c>
    </row>
    <row r="3539" spans="1:10" hidden="1" x14ac:dyDescent="0.25">
      <c r="A3539" s="57" t="s">
        <v>133</v>
      </c>
      <c r="B3539" t="s">
        <v>128</v>
      </c>
      <c r="C3539">
        <v>2022</v>
      </c>
      <c r="D3539" t="s">
        <v>58</v>
      </c>
      <c r="E3539" t="s">
        <v>45</v>
      </c>
      <c r="F3539" t="s">
        <v>46</v>
      </c>
      <c r="G3539" t="s">
        <v>47</v>
      </c>
      <c r="H3539" t="s">
        <v>239</v>
      </c>
      <c r="I3539" t="s">
        <v>384</v>
      </c>
      <c r="J3539" s="132">
        <v>304674</v>
      </c>
    </row>
    <row r="3540" spans="1:10" hidden="1" x14ac:dyDescent="0.25">
      <c r="A3540" s="57" t="s">
        <v>133</v>
      </c>
      <c r="B3540" t="s">
        <v>128</v>
      </c>
      <c r="C3540">
        <v>2022</v>
      </c>
      <c r="D3540" t="s">
        <v>58</v>
      </c>
      <c r="E3540" t="s">
        <v>45</v>
      </c>
      <c r="F3540" t="s">
        <v>46</v>
      </c>
      <c r="G3540" t="s">
        <v>47</v>
      </c>
      <c r="H3540" t="s">
        <v>239</v>
      </c>
      <c r="J3540"/>
    </row>
    <row r="3541" spans="1:10" hidden="1" x14ac:dyDescent="0.25">
      <c r="A3541" s="57" t="s">
        <v>133</v>
      </c>
      <c r="B3541" t="s">
        <v>128</v>
      </c>
      <c r="C3541">
        <v>2022</v>
      </c>
      <c r="D3541" t="s">
        <v>58</v>
      </c>
      <c r="E3541" t="s">
        <v>45</v>
      </c>
      <c r="F3541" t="s">
        <v>46</v>
      </c>
      <c r="G3541" t="s">
        <v>47</v>
      </c>
      <c r="H3541" t="s">
        <v>239</v>
      </c>
      <c r="J3541"/>
    </row>
    <row r="3542" spans="1:10" hidden="1" x14ac:dyDescent="0.25">
      <c r="A3542" s="57" t="s">
        <v>133</v>
      </c>
      <c r="B3542" t="s">
        <v>128</v>
      </c>
      <c r="C3542">
        <v>2022</v>
      </c>
      <c r="D3542" t="s">
        <v>58</v>
      </c>
      <c r="E3542" t="s">
        <v>45</v>
      </c>
      <c r="F3542" t="s">
        <v>46</v>
      </c>
      <c r="G3542" t="s">
        <v>47</v>
      </c>
      <c r="H3542" t="s">
        <v>239</v>
      </c>
      <c r="J3542"/>
    </row>
    <row r="3543" spans="1:10" hidden="1" x14ac:dyDescent="0.25">
      <c r="A3543" s="57" t="s">
        <v>133</v>
      </c>
      <c r="B3543" t="s">
        <v>128</v>
      </c>
      <c r="C3543">
        <v>2022</v>
      </c>
      <c r="D3543" t="s">
        <v>58</v>
      </c>
      <c r="E3543" t="s">
        <v>45</v>
      </c>
      <c r="F3543" t="s">
        <v>46</v>
      </c>
      <c r="G3543" t="s">
        <v>47</v>
      </c>
      <c r="H3543" t="s">
        <v>239</v>
      </c>
      <c r="J3543"/>
    </row>
    <row r="3544" spans="1:10" hidden="1" x14ac:dyDescent="0.25">
      <c r="A3544" s="57" t="s">
        <v>133</v>
      </c>
      <c r="B3544" t="s">
        <v>128</v>
      </c>
      <c r="C3544">
        <v>2022</v>
      </c>
      <c r="D3544" t="s">
        <v>58</v>
      </c>
      <c r="E3544" t="s">
        <v>45</v>
      </c>
      <c r="F3544" t="s">
        <v>46</v>
      </c>
      <c r="G3544" t="s">
        <v>47</v>
      </c>
      <c r="H3544" t="s">
        <v>243</v>
      </c>
      <c r="I3544" t="s">
        <v>418</v>
      </c>
      <c r="J3544" s="132">
        <v>136500</v>
      </c>
    </row>
    <row r="3545" spans="1:10" hidden="1" x14ac:dyDescent="0.25">
      <c r="A3545" s="57" t="s">
        <v>133</v>
      </c>
      <c r="B3545" t="s">
        <v>128</v>
      </c>
      <c r="C3545">
        <v>2022</v>
      </c>
      <c r="D3545" t="s">
        <v>58</v>
      </c>
      <c r="E3545" t="s">
        <v>45</v>
      </c>
      <c r="F3545" t="s">
        <v>46</v>
      </c>
      <c r="G3545" t="s">
        <v>47</v>
      </c>
      <c r="H3545" s="2" t="s">
        <v>276</v>
      </c>
      <c r="I3545" t="s">
        <v>395</v>
      </c>
      <c r="J3545"/>
    </row>
    <row r="3546" spans="1:10" hidden="1" x14ac:dyDescent="0.25">
      <c r="A3546" s="57" t="s">
        <v>133</v>
      </c>
      <c r="B3546" t="s">
        <v>128</v>
      </c>
      <c r="C3546">
        <v>2022</v>
      </c>
      <c r="D3546" t="s">
        <v>58</v>
      </c>
      <c r="E3546" t="s">
        <v>45</v>
      </c>
      <c r="F3546" t="s">
        <v>46</v>
      </c>
      <c r="G3546" t="s">
        <v>47</v>
      </c>
      <c r="H3546" s="2" t="s">
        <v>296</v>
      </c>
      <c r="I3546" s="2"/>
      <c r="J3546"/>
    </row>
    <row r="3547" spans="1:10" hidden="1" x14ac:dyDescent="0.25">
      <c r="A3547" s="57" t="s">
        <v>133</v>
      </c>
      <c r="B3547" t="s">
        <v>128</v>
      </c>
      <c r="C3547">
        <v>2022</v>
      </c>
      <c r="D3547" t="s">
        <v>58</v>
      </c>
      <c r="E3547" t="s">
        <v>45</v>
      </c>
      <c r="F3547" t="s">
        <v>46</v>
      </c>
      <c r="G3547" t="s">
        <v>47</v>
      </c>
      <c r="H3547" s="90" t="s">
        <v>364</v>
      </c>
      <c r="I3547" t="s">
        <v>379</v>
      </c>
      <c r="J3547" s="132">
        <v>134058</v>
      </c>
    </row>
    <row r="3548" spans="1:10" hidden="1" x14ac:dyDescent="0.25">
      <c r="A3548" s="57" t="s">
        <v>133</v>
      </c>
      <c r="B3548" t="s">
        <v>128</v>
      </c>
      <c r="C3548">
        <v>2022</v>
      </c>
      <c r="D3548" t="s">
        <v>58</v>
      </c>
      <c r="E3548" t="s">
        <v>45</v>
      </c>
      <c r="F3548" t="s">
        <v>46</v>
      </c>
      <c r="G3548" t="s">
        <v>47</v>
      </c>
      <c r="H3548" s="2" t="s">
        <v>277</v>
      </c>
      <c r="I3548" s="2"/>
      <c r="J3548"/>
    </row>
    <row r="3549" spans="1:10" hidden="1" x14ac:dyDescent="0.25">
      <c r="A3549" s="57" t="s">
        <v>133</v>
      </c>
      <c r="B3549" t="s">
        <v>128</v>
      </c>
      <c r="C3549">
        <v>2022</v>
      </c>
      <c r="D3549" t="s">
        <v>58</v>
      </c>
      <c r="E3549" t="s">
        <v>45</v>
      </c>
      <c r="F3549" t="s">
        <v>46</v>
      </c>
      <c r="G3549" t="s">
        <v>47</v>
      </c>
      <c r="H3549" s="2" t="s">
        <v>278</v>
      </c>
      <c r="I3549" s="2"/>
      <c r="J3549"/>
    </row>
    <row r="3550" spans="1:10" hidden="1" x14ac:dyDescent="0.25">
      <c r="A3550" s="57" t="s">
        <v>133</v>
      </c>
      <c r="B3550" t="s">
        <v>128</v>
      </c>
      <c r="C3550">
        <v>2022</v>
      </c>
      <c r="D3550" t="s">
        <v>58</v>
      </c>
      <c r="E3550" t="s">
        <v>45</v>
      </c>
      <c r="F3550" t="s">
        <v>46</v>
      </c>
      <c r="G3550" t="s">
        <v>47</v>
      </c>
      <c r="H3550" s="2" t="s">
        <v>298</v>
      </c>
      <c r="I3550" s="2"/>
      <c r="J3550"/>
    </row>
    <row r="3551" spans="1:10" hidden="1" x14ac:dyDescent="0.25">
      <c r="A3551" s="57" t="s">
        <v>133</v>
      </c>
      <c r="B3551" t="s">
        <v>128</v>
      </c>
      <c r="C3551">
        <v>2022</v>
      </c>
      <c r="D3551" t="s">
        <v>58</v>
      </c>
      <c r="E3551" t="s">
        <v>45</v>
      </c>
      <c r="F3551" t="s">
        <v>46</v>
      </c>
      <c r="G3551" t="s">
        <v>182</v>
      </c>
      <c r="H3551" t="s">
        <v>240</v>
      </c>
      <c r="J3551"/>
    </row>
    <row r="3552" spans="1:10" hidden="1" x14ac:dyDescent="0.25">
      <c r="A3552" s="57" t="s">
        <v>133</v>
      </c>
      <c r="B3552" t="s">
        <v>128</v>
      </c>
      <c r="C3552">
        <v>2022</v>
      </c>
      <c r="D3552" t="s">
        <v>58</v>
      </c>
      <c r="E3552" t="s">
        <v>45</v>
      </c>
      <c r="F3552" t="s">
        <v>46</v>
      </c>
      <c r="G3552" t="s">
        <v>182</v>
      </c>
      <c r="H3552" t="s">
        <v>241</v>
      </c>
      <c r="J3552"/>
    </row>
    <row r="3553" spans="1:10" hidden="1" x14ac:dyDescent="0.25">
      <c r="A3553" s="57" t="s">
        <v>133</v>
      </c>
      <c r="B3553" t="s">
        <v>128</v>
      </c>
      <c r="C3553">
        <v>2022</v>
      </c>
      <c r="D3553" t="s">
        <v>58</v>
      </c>
      <c r="E3553" t="s">
        <v>45</v>
      </c>
      <c r="F3553" t="s">
        <v>46</v>
      </c>
      <c r="G3553" t="s">
        <v>182</v>
      </c>
      <c r="H3553" t="s">
        <v>242</v>
      </c>
      <c r="J3553"/>
    </row>
    <row r="3554" spans="1:10" hidden="1" x14ac:dyDescent="0.25">
      <c r="A3554" s="57" t="s">
        <v>133</v>
      </c>
      <c r="B3554" t="s">
        <v>128</v>
      </c>
      <c r="C3554">
        <v>2022</v>
      </c>
      <c r="D3554" t="s">
        <v>58</v>
      </c>
      <c r="E3554" t="s">
        <v>45</v>
      </c>
      <c r="F3554" t="s">
        <v>46</v>
      </c>
      <c r="G3554" t="s">
        <v>182</v>
      </c>
      <c r="H3554" t="s">
        <v>243</v>
      </c>
      <c r="I3554" t="s">
        <v>419</v>
      </c>
      <c r="J3554" s="132">
        <v>6500</v>
      </c>
    </row>
    <row r="3555" spans="1:10" hidden="1" x14ac:dyDescent="0.25">
      <c r="A3555" s="57" t="s">
        <v>133</v>
      </c>
      <c r="B3555" t="s">
        <v>128</v>
      </c>
      <c r="C3555">
        <v>2022</v>
      </c>
      <c r="D3555" t="s">
        <v>58</v>
      </c>
      <c r="E3555" t="s">
        <v>45</v>
      </c>
      <c r="F3555" t="s">
        <v>46</v>
      </c>
      <c r="G3555" t="s">
        <v>253</v>
      </c>
      <c r="H3555" s="2" t="s">
        <v>266</v>
      </c>
      <c r="I3555" t="s">
        <v>385</v>
      </c>
      <c r="J3555"/>
    </row>
    <row r="3556" spans="1:10" hidden="1" x14ac:dyDescent="0.25">
      <c r="A3556" s="57" t="s">
        <v>133</v>
      </c>
      <c r="B3556" t="s">
        <v>128</v>
      </c>
      <c r="C3556">
        <v>2022</v>
      </c>
      <c r="D3556" t="s">
        <v>58</v>
      </c>
      <c r="E3556" t="s">
        <v>45</v>
      </c>
      <c r="F3556" t="s">
        <v>46</v>
      </c>
      <c r="G3556" t="s">
        <v>253</v>
      </c>
      <c r="H3556" s="2" t="s">
        <v>266</v>
      </c>
      <c r="I3556" t="s">
        <v>386</v>
      </c>
      <c r="J3556"/>
    </row>
    <row r="3557" spans="1:10" hidden="1" x14ac:dyDescent="0.25">
      <c r="A3557" s="57" t="s">
        <v>133</v>
      </c>
      <c r="B3557" t="s">
        <v>128</v>
      </c>
      <c r="C3557">
        <v>2022</v>
      </c>
      <c r="D3557" t="s">
        <v>58</v>
      </c>
      <c r="E3557" t="s">
        <v>45</v>
      </c>
      <c r="F3557" t="s">
        <v>46</v>
      </c>
      <c r="G3557" t="s">
        <v>253</v>
      </c>
      <c r="H3557" s="90" t="s">
        <v>365</v>
      </c>
      <c r="I3557" s="90"/>
      <c r="J3557"/>
    </row>
    <row r="3558" spans="1:10" hidden="1" x14ac:dyDescent="0.25">
      <c r="A3558" s="57" t="s">
        <v>133</v>
      </c>
      <c r="B3558" t="s">
        <v>128</v>
      </c>
      <c r="C3558">
        <v>2022</v>
      </c>
      <c r="D3558" t="s">
        <v>58</v>
      </c>
      <c r="E3558" t="s">
        <v>45</v>
      </c>
      <c r="F3558" t="s">
        <v>46</v>
      </c>
      <c r="G3558" t="s">
        <v>253</v>
      </c>
      <c r="H3558" s="90" t="s">
        <v>366</v>
      </c>
      <c r="I3558" t="s">
        <v>387</v>
      </c>
      <c r="J3558"/>
    </row>
    <row r="3559" spans="1:10" hidden="1" x14ac:dyDescent="0.25">
      <c r="A3559" s="57" t="s">
        <v>133</v>
      </c>
      <c r="B3559" t="s">
        <v>128</v>
      </c>
      <c r="C3559">
        <v>2022</v>
      </c>
      <c r="D3559" t="s">
        <v>58</v>
      </c>
      <c r="E3559" t="s">
        <v>45</v>
      </c>
      <c r="F3559" t="s">
        <v>46</v>
      </c>
      <c r="G3559" t="s">
        <v>221</v>
      </c>
      <c r="H3559" s="2" t="s">
        <v>245</v>
      </c>
      <c r="I3559" t="s">
        <v>417</v>
      </c>
      <c r="J3559" s="132">
        <v>282800</v>
      </c>
    </row>
    <row r="3560" spans="1:10" hidden="1" x14ac:dyDescent="0.25">
      <c r="A3560" s="57" t="s">
        <v>133</v>
      </c>
      <c r="B3560" t="s">
        <v>128</v>
      </c>
      <c r="C3560">
        <v>2022</v>
      </c>
      <c r="D3560" t="s">
        <v>58</v>
      </c>
      <c r="E3560" t="s">
        <v>45</v>
      </c>
      <c r="F3560" t="s">
        <v>46</v>
      </c>
      <c r="G3560" t="s">
        <v>221</v>
      </c>
      <c r="H3560" s="2" t="s">
        <v>299</v>
      </c>
      <c r="I3560" s="2"/>
      <c r="J3560"/>
    </row>
    <row r="3561" spans="1:10" hidden="1" x14ac:dyDescent="0.25">
      <c r="A3561" s="57" t="s">
        <v>133</v>
      </c>
      <c r="B3561" t="s">
        <v>128</v>
      </c>
      <c r="C3561">
        <v>2022</v>
      </c>
      <c r="D3561" t="s">
        <v>58</v>
      </c>
      <c r="E3561" t="s">
        <v>45</v>
      </c>
      <c r="F3561" t="s">
        <v>46</v>
      </c>
      <c r="G3561" t="s">
        <v>272</v>
      </c>
      <c r="H3561" s="2" t="s">
        <v>273</v>
      </c>
      <c r="I3561" s="2"/>
      <c r="J3561"/>
    </row>
    <row r="3562" spans="1:10" hidden="1" x14ac:dyDescent="0.25">
      <c r="A3562" s="57" t="s">
        <v>133</v>
      </c>
      <c r="B3562" t="s">
        <v>128</v>
      </c>
      <c r="C3562">
        <v>2022</v>
      </c>
      <c r="D3562" t="s">
        <v>58</v>
      </c>
      <c r="E3562" t="s">
        <v>45</v>
      </c>
      <c r="F3562" t="s">
        <v>46</v>
      </c>
      <c r="G3562" t="s">
        <v>49</v>
      </c>
      <c r="H3562" s="2" t="s">
        <v>246</v>
      </c>
      <c r="I3562" t="s">
        <v>388</v>
      </c>
      <c r="J3562" s="132">
        <v>402170</v>
      </c>
    </row>
    <row r="3563" spans="1:10" hidden="1" x14ac:dyDescent="0.25">
      <c r="A3563" s="57" t="s">
        <v>133</v>
      </c>
      <c r="B3563" t="s">
        <v>128</v>
      </c>
      <c r="C3563">
        <v>2022</v>
      </c>
      <c r="D3563" t="s">
        <v>58</v>
      </c>
      <c r="E3563" t="s">
        <v>45</v>
      </c>
      <c r="F3563" t="s">
        <v>46</v>
      </c>
      <c r="G3563" t="s">
        <v>49</v>
      </c>
      <c r="H3563" s="2" t="s">
        <v>247</v>
      </c>
      <c r="I3563" s="2"/>
      <c r="J3563"/>
    </row>
    <row r="3564" spans="1:10" hidden="1" x14ac:dyDescent="0.25">
      <c r="A3564" s="57" t="s">
        <v>133</v>
      </c>
      <c r="B3564" t="s">
        <v>128</v>
      </c>
      <c r="C3564">
        <v>2022</v>
      </c>
      <c r="D3564" t="s">
        <v>58</v>
      </c>
      <c r="E3564" t="s">
        <v>45</v>
      </c>
      <c r="F3564" t="s">
        <v>46</v>
      </c>
      <c r="G3564" t="s">
        <v>49</v>
      </c>
      <c r="H3564" s="2" t="s">
        <v>248</v>
      </c>
      <c r="I3564" t="s">
        <v>389</v>
      </c>
      <c r="J3564"/>
    </row>
    <row r="3565" spans="1:10" hidden="1" x14ac:dyDescent="0.25">
      <c r="A3565" s="57" t="s">
        <v>133</v>
      </c>
      <c r="B3565" t="s">
        <v>128</v>
      </c>
      <c r="C3565">
        <v>2022</v>
      </c>
      <c r="D3565" t="s">
        <v>58</v>
      </c>
      <c r="E3565" t="s">
        <v>45</v>
      </c>
      <c r="F3565" t="s">
        <v>46</v>
      </c>
      <c r="G3565" t="s">
        <v>49</v>
      </c>
      <c r="H3565" s="2" t="s">
        <v>249</v>
      </c>
      <c r="I3565" t="s">
        <v>390</v>
      </c>
      <c r="J3565" s="132">
        <v>178999</v>
      </c>
    </row>
    <row r="3566" spans="1:10" hidden="1" x14ac:dyDescent="0.25">
      <c r="A3566" s="57" t="s">
        <v>133</v>
      </c>
      <c r="B3566" t="s">
        <v>128</v>
      </c>
      <c r="C3566">
        <v>2022</v>
      </c>
      <c r="D3566" t="s">
        <v>58</v>
      </c>
      <c r="E3566" t="s">
        <v>45</v>
      </c>
      <c r="F3566" t="s">
        <v>46</v>
      </c>
      <c r="G3566" t="s">
        <v>49</v>
      </c>
      <c r="H3566" s="2" t="s">
        <v>250</v>
      </c>
      <c r="I3566" s="2"/>
      <c r="J3566"/>
    </row>
    <row r="3567" spans="1:10" hidden="1" x14ac:dyDescent="0.25">
      <c r="A3567" s="57" t="s">
        <v>133</v>
      </c>
      <c r="B3567" t="s">
        <v>128</v>
      </c>
      <c r="C3567">
        <v>2022</v>
      </c>
      <c r="D3567" t="s">
        <v>58</v>
      </c>
      <c r="E3567" t="s">
        <v>45</v>
      </c>
      <c r="F3567" t="s">
        <v>46</v>
      </c>
      <c r="G3567" t="s">
        <v>49</v>
      </c>
      <c r="H3567" s="2" t="s">
        <v>251</v>
      </c>
      <c r="I3567" s="2"/>
      <c r="J3567"/>
    </row>
    <row r="3568" spans="1:10" hidden="1" x14ac:dyDescent="0.25">
      <c r="A3568" s="57" t="s">
        <v>133</v>
      </c>
      <c r="B3568" t="s">
        <v>128</v>
      </c>
      <c r="C3568">
        <v>2022</v>
      </c>
      <c r="D3568" t="s">
        <v>58</v>
      </c>
      <c r="E3568" t="s">
        <v>45</v>
      </c>
      <c r="F3568" t="s">
        <v>46</v>
      </c>
      <c r="G3568" t="s">
        <v>49</v>
      </c>
      <c r="H3568" s="2" t="s">
        <v>333</v>
      </c>
      <c r="I3568" t="s">
        <v>396</v>
      </c>
      <c r="J3568" s="132">
        <v>195000</v>
      </c>
    </row>
    <row r="3569" spans="1:10" hidden="1" x14ac:dyDescent="0.25">
      <c r="A3569" s="57" t="s">
        <v>133</v>
      </c>
      <c r="B3569" t="s">
        <v>128</v>
      </c>
      <c r="C3569">
        <v>2022</v>
      </c>
      <c r="D3569" t="s">
        <v>58</v>
      </c>
      <c r="E3569" t="s">
        <v>45</v>
      </c>
      <c r="F3569" t="s">
        <v>46</v>
      </c>
      <c r="G3569" t="s">
        <v>49</v>
      </c>
      <c r="H3569" s="90" t="s">
        <v>367</v>
      </c>
      <c r="I3569" s="90"/>
      <c r="J3569"/>
    </row>
    <row r="3570" spans="1:10" hidden="1" x14ac:dyDescent="0.25">
      <c r="A3570" s="57" t="s">
        <v>133</v>
      </c>
      <c r="B3570" t="s">
        <v>128</v>
      </c>
      <c r="C3570">
        <v>2022</v>
      </c>
      <c r="D3570" t="s">
        <v>58</v>
      </c>
      <c r="E3570" t="s">
        <v>45</v>
      </c>
      <c r="F3570" t="s">
        <v>46</v>
      </c>
      <c r="G3570" t="s">
        <v>49</v>
      </c>
      <c r="H3570" s="2" t="s">
        <v>252</v>
      </c>
      <c r="I3570" s="2"/>
      <c r="J3570"/>
    </row>
    <row r="3571" spans="1:10" hidden="1" x14ac:dyDescent="0.25">
      <c r="A3571" s="57" t="s">
        <v>133</v>
      </c>
      <c r="B3571" t="s">
        <v>128</v>
      </c>
      <c r="C3571">
        <v>2022</v>
      </c>
      <c r="D3571" t="s">
        <v>58</v>
      </c>
      <c r="E3571" t="s">
        <v>45</v>
      </c>
      <c r="F3571" t="s">
        <v>46</v>
      </c>
      <c r="G3571" t="s">
        <v>49</v>
      </c>
      <c r="H3571" s="2" t="s">
        <v>243</v>
      </c>
      <c r="I3571" t="s">
        <v>421</v>
      </c>
      <c r="J3571" s="132">
        <v>0.54</v>
      </c>
    </row>
    <row r="3572" spans="1:10" hidden="1" x14ac:dyDescent="0.25">
      <c r="A3572" s="57" t="s">
        <v>133</v>
      </c>
      <c r="B3572" t="s">
        <v>128</v>
      </c>
      <c r="C3572">
        <v>2022</v>
      </c>
      <c r="D3572" t="s">
        <v>58</v>
      </c>
      <c r="E3572" t="s">
        <v>45</v>
      </c>
      <c r="F3572" t="s">
        <v>46</v>
      </c>
      <c r="G3572" t="s">
        <v>49</v>
      </c>
      <c r="H3572" s="2" t="s">
        <v>243</v>
      </c>
      <c r="I3572" t="s">
        <v>392</v>
      </c>
      <c r="J3572" s="132">
        <v>0.24</v>
      </c>
    </row>
    <row r="3573" spans="1:10" hidden="1" x14ac:dyDescent="0.25">
      <c r="A3573" s="57" t="s">
        <v>133</v>
      </c>
      <c r="B3573" t="s">
        <v>128</v>
      </c>
      <c r="C3573">
        <v>2022</v>
      </c>
      <c r="D3573" t="s">
        <v>58</v>
      </c>
      <c r="E3573" t="s">
        <v>45</v>
      </c>
      <c r="F3573" t="s">
        <v>46</v>
      </c>
      <c r="G3573" t="s">
        <v>49</v>
      </c>
      <c r="H3573" s="2" t="s">
        <v>243</v>
      </c>
      <c r="I3573" t="s">
        <v>393</v>
      </c>
      <c r="J3573" s="132">
        <v>249.81</v>
      </c>
    </row>
    <row r="3574" spans="1:10" hidden="1" x14ac:dyDescent="0.25">
      <c r="A3574" s="57" t="s">
        <v>133</v>
      </c>
      <c r="B3574" t="s">
        <v>128</v>
      </c>
      <c r="C3574">
        <v>2022</v>
      </c>
      <c r="D3574" t="s">
        <v>58</v>
      </c>
      <c r="E3574" t="s">
        <v>45</v>
      </c>
      <c r="F3574" t="s">
        <v>46</v>
      </c>
      <c r="G3574" t="s">
        <v>49</v>
      </c>
      <c r="H3574" s="2" t="s">
        <v>243</v>
      </c>
      <c r="I3574" t="s">
        <v>420</v>
      </c>
      <c r="J3574" s="132">
        <v>0.08</v>
      </c>
    </row>
    <row r="3575" spans="1:10" hidden="1" x14ac:dyDescent="0.25">
      <c r="A3575" s="57" t="s">
        <v>133</v>
      </c>
      <c r="B3575" t="s">
        <v>128</v>
      </c>
      <c r="C3575">
        <v>2022</v>
      </c>
      <c r="D3575" t="s">
        <v>58</v>
      </c>
      <c r="E3575" t="s">
        <v>45</v>
      </c>
      <c r="F3575" t="s">
        <v>46</v>
      </c>
      <c r="G3575" t="s">
        <v>49</v>
      </c>
      <c r="H3575" s="2" t="s">
        <v>243</v>
      </c>
      <c r="I3575" t="s">
        <v>389</v>
      </c>
      <c r="J3575" s="132">
        <v>7471.18</v>
      </c>
    </row>
    <row r="3576" spans="1:10" hidden="1" x14ac:dyDescent="0.25">
      <c r="A3576" s="57" t="s">
        <v>133</v>
      </c>
      <c r="B3576" t="s">
        <v>128</v>
      </c>
      <c r="C3576">
        <v>2022</v>
      </c>
      <c r="D3576" t="s">
        <v>58</v>
      </c>
      <c r="E3576" t="s">
        <v>45</v>
      </c>
      <c r="F3576" t="s">
        <v>304</v>
      </c>
      <c r="G3576" t="s">
        <v>54</v>
      </c>
      <c r="H3576" t="s">
        <v>305</v>
      </c>
      <c r="I3576" t="s">
        <v>396</v>
      </c>
      <c r="J3576" s="132">
        <v>2000000</v>
      </c>
    </row>
    <row r="3577" spans="1:10" hidden="1" x14ac:dyDescent="0.25">
      <c r="A3577" s="57" t="s">
        <v>133</v>
      </c>
      <c r="B3577" t="s">
        <v>128</v>
      </c>
      <c r="C3577">
        <v>2022</v>
      </c>
      <c r="D3577" t="s">
        <v>58</v>
      </c>
      <c r="E3577" t="s">
        <v>45</v>
      </c>
      <c r="F3577" t="s">
        <v>304</v>
      </c>
      <c r="G3577" t="s">
        <v>54</v>
      </c>
      <c r="H3577" t="s">
        <v>306</v>
      </c>
      <c r="I3577" t="s">
        <v>396</v>
      </c>
      <c r="J3577" s="132">
        <v>117172</v>
      </c>
    </row>
    <row r="3578" spans="1:10" hidden="1" x14ac:dyDescent="0.25">
      <c r="A3578" s="57" t="s">
        <v>133</v>
      </c>
      <c r="B3578" t="s">
        <v>128</v>
      </c>
      <c r="C3578">
        <v>2022</v>
      </c>
      <c r="D3578" t="s">
        <v>58</v>
      </c>
      <c r="E3578" t="s">
        <v>45</v>
      </c>
      <c r="F3578" t="s">
        <v>304</v>
      </c>
      <c r="G3578" t="s">
        <v>54</v>
      </c>
      <c r="H3578" t="s">
        <v>307</v>
      </c>
      <c r="I3578" t="s">
        <v>396</v>
      </c>
      <c r="J3578" s="132">
        <v>176431</v>
      </c>
    </row>
    <row r="3579" spans="1:10" hidden="1" x14ac:dyDescent="0.25">
      <c r="A3579" s="57" t="s">
        <v>133</v>
      </c>
      <c r="B3579" t="s">
        <v>128</v>
      </c>
      <c r="C3579">
        <v>2022</v>
      </c>
      <c r="D3579" t="s">
        <v>58</v>
      </c>
      <c r="E3579" t="s">
        <v>45</v>
      </c>
      <c r="F3579" t="s">
        <v>304</v>
      </c>
      <c r="G3579" t="s">
        <v>54</v>
      </c>
      <c r="H3579" t="s">
        <v>308</v>
      </c>
      <c r="I3579" t="s">
        <v>396</v>
      </c>
      <c r="J3579" s="132">
        <v>21172</v>
      </c>
    </row>
    <row r="3580" spans="1:10" hidden="1" x14ac:dyDescent="0.25">
      <c r="A3580" s="57" t="s">
        <v>133</v>
      </c>
      <c r="B3580" t="s">
        <v>128</v>
      </c>
      <c r="C3580">
        <v>2022</v>
      </c>
      <c r="D3580" t="s">
        <v>58</v>
      </c>
      <c r="E3580" t="s">
        <v>45</v>
      </c>
      <c r="F3580" t="s">
        <v>304</v>
      </c>
      <c r="G3580" t="s">
        <v>54</v>
      </c>
      <c r="H3580" t="s">
        <v>309</v>
      </c>
      <c r="I3580" t="s">
        <v>396</v>
      </c>
      <c r="J3580" s="132">
        <v>176431</v>
      </c>
    </row>
    <row r="3581" spans="1:10" hidden="1" x14ac:dyDescent="0.25">
      <c r="A3581" s="57" t="s">
        <v>133</v>
      </c>
      <c r="B3581" t="s">
        <v>128</v>
      </c>
      <c r="C3581">
        <v>2022</v>
      </c>
      <c r="D3581" t="s">
        <v>58</v>
      </c>
      <c r="E3581" t="s">
        <v>45</v>
      </c>
      <c r="F3581" t="s">
        <v>304</v>
      </c>
      <c r="G3581" t="s">
        <v>54</v>
      </c>
      <c r="H3581" t="s">
        <v>310</v>
      </c>
      <c r="I3581" t="s">
        <v>396</v>
      </c>
      <c r="J3581" s="132">
        <v>83333</v>
      </c>
    </row>
    <row r="3582" spans="1:10" hidden="1" x14ac:dyDescent="0.25">
      <c r="A3582" s="57" t="s">
        <v>133</v>
      </c>
      <c r="B3582" t="s">
        <v>128</v>
      </c>
      <c r="C3582">
        <v>2022</v>
      </c>
      <c r="D3582" t="s">
        <v>58</v>
      </c>
      <c r="E3582" t="s">
        <v>45</v>
      </c>
      <c r="F3582" t="s">
        <v>304</v>
      </c>
      <c r="G3582" t="s">
        <v>54</v>
      </c>
      <c r="H3582" s="90" t="s">
        <v>332</v>
      </c>
      <c r="I3582" s="90"/>
      <c r="J3582"/>
    </row>
    <row r="3583" spans="1:10" hidden="1" x14ac:dyDescent="0.25">
      <c r="A3583" s="57" t="s">
        <v>133</v>
      </c>
      <c r="B3583" t="s">
        <v>128</v>
      </c>
      <c r="C3583">
        <v>2022</v>
      </c>
      <c r="D3583" t="s">
        <v>58</v>
      </c>
      <c r="E3583" t="s">
        <v>45</v>
      </c>
      <c r="F3583" t="s">
        <v>304</v>
      </c>
      <c r="G3583" t="s">
        <v>54</v>
      </c>
      <c r="H3583" t="s">
        <v>311</v>
      </c>
      <c r="I3583" t="s">
        <v>396</v>
      </c>
      <c r="J3583" s="132">
        <v>1000000</v>
      </c>
    </row>
    <row r="3584" spans="1:10" hidden="1" x14ac:dyDescent="0.25">
      <c r="A3584" s="57" t="s">
        <v>133</v>
      </c>
      <c r="B3584" t="s">
        <v>128</v>
      </c>
      <c r="C3584">
        <v>2022</v>
      </c>
      <c r="D3584" t="s">
        <v>58</v>
      </c>
      <c r="E3584" t="s">
        <v>45</v>
      </c>
      <c r="F3584" t="s">
        <v>304</v>
      </c>
      <c r="G3584" t="s">
        <v>54</v>
      </c>
      <c r="H3584" t="s">
        <v>312</v>
      </c>
      <c r="J3584"/>
    </row>
    <row r="3585" spans="1:10" hidden="1" x14ac:dyDescent="0.25">
      <c r="A3585" s="57" t="s">
        <v>133</v>
      </c>
      <c r="B3585" t="s">
        <v>128</v>
      </c>
      <c r="C3585">
        <v>2022</v>
      </c>
      <c r="D3585" t="s">
        <v>58</v>
      </c>
      <c r="E3585" t="s">
        <v>45</v>
      </c>
      <c r="F3585" t="s">
        <v>304</v>
      </c>
      <c r="G3585" t="s">
        <v>54</v>
      </c>
      <c r="H3585" t="s">
        <v>313</v>
      </c>
      <c r="I3585" t="s">
        <v>397</v>
      </c>
      <c r="J3585" s="132">
        <v>10440</v>
      </c>
    </row>
    <row r="3586" spans="1:10" hidden="1" x14ac:dyDescent="0.25">
      <c r="A3586" s="57" t="s">
        <v>133</v>
      </c>
      <c r="B3586" t="s">
        <v>128</v>
      </c>
      <c r="C3586">
        <v>2022</v>
      </c>
      <c r="D3586" t="s">
        <v>58</v>
      </c>
      <c r="E3586" t="s">
        <v>45</v>
      </c>
      <c r="F3586" t="s">
        <v>304</v>
      </c>
      <c r="G3586" t="s">
        <v>54</v>
      </c>
      <c r="H3586" t="s">
        <v>314</v>
      </c>
      <c r="I3586" t="s">
        <v>398</v>
      </c>
      <c r="J3586" s="132">
        <v>240000</v>
      </c>
    </row>
    <row r="3587" spans="1:10" hidden="1" x14ac:dyDescent="0.25">
      <c r="A3587" s="57" t="s">
        <v>133</v>
      </c>
      <c r="B3587" t="s">
        <v>128</v>
      </c>
      <c r="C3587">
        <v>2022</v>
      </c>
      <c r="D3587" t="s">
        <v>58</v>
      </c>
      <c r="E3587" t="s">
        <v>45</v>
      </c>
      <c r="F3587" t="s">
        <v>304</v>
      </c>
      <c r="G3587" t="s">
        <v>54</v>
      </c>
      <c r="H3587" t="s">
        <v>315</v>
      </c>
      <c r="I3587" t="s">
        <v>399</v>
      </c>
      <c r="J3587" s="132">
        <v>80000</v>
      </c>
    </row>
    <row r="3588" spans="1:10" hidden="1" x14ac:dyDescent="0.25">
      <c r="A3588" s="57" t="s">
        <v>133</v>
      </c>
      <c r="B3588" t="s">
        <v>128</v>
      </c>
      <c r="C3588">
        <v>2022</v>
      </c>
      <c r="D3588" t="s">
        <v>58</v>
      </c>
      <c r="E3588" t="s">
        <v>45</v>
      </c>
      <c r="F3588" t="s">
        <v>304</v>
      </c>
      <c r="G3588" t="s">
        <v>54</v>
      </c>
      <c r="H3588" s="2" t="s">
        <v>316</v>
      </c>
      <c r="I3588" s="2"/>
      <c r="J3588"/>
    </row>
    <row r="3589" spans="1:10" hidden="1" x14ac:dyDescent="0.25">
      <c r="A3589" s="57" t="s">
        <v>133</v>
      </c>
      <c r="B3589" t="s">
        <v>128</v>
      </c>
      <c r="C3589">
        <v>2022</v>
      </c>
      <c r="D3589" t="s">
        <v>58</v>
      </c>
      <c r="E3589" t="s">
        <v>45</v>
      </c>
      <c r="F3589" t="s">
        <v>304</v>
      </c>
      <c r="G3589" t="s">
        <v>49</v>
      </c>
      <c r="H3589" s="90" t="s">
        <v>317</v>
      </c>
      <c r="I3589" s="90"/>
      <c r="J3589"/>
    </row>
    <row r="3590" spans="1:10" hidden="1" x14ac:dyDescent="0.25">
      <c r="A3590" s="57" t="s">
        <v>133</v>
      </c>
      <c r="B3590" t="s">
        <v>128</v>
      </c>
      <c r="C3590">
        <v>2022</v>
      </c>
      <c r="D3590" t="s">
        <v>58</v>
      </c>
      <c r="E3590" t="s">
        <v>45</v>
      </c>
      <c r="F3590" t="s">
        <v>50</v>
      </c>
      <c r="G3590" t="s">
        <v>56</v>
      </c>
      <c r="H3590" t="s">
        <v>124</v>
      </c>
      <c r="I3590" t="s">
        <v>401</v>
      </c>
      <c r="J3590" s="132">
        <v>84190</v>
      </c>
    </row>
    <row r="3591" spans="1:10" hidden="1" x14ac:dyDescent="0.25">
      <c r="A3591" s="57" t="s">
        <v>133</v>
      </c>
      <c r="B3591" t="s">
        <v>128</v>
      </c>
      <c r="C3591">
        <v>2022</v>
      </c>
      <c r="D3591" t="s">
        <v>58</v>
      </c>
      <c r="E3591" t="s">
        <v>45</v>
      </c>
      <c r="F3591" t="s">
        <v>50</v>
      </c>
      <c r="G3591" t="s">
        <v>56</v>
      </c>
      <c r="H3591" t="s">
        <v>98</v>
      </c>
      <c r="I3591" t="s">
        <v>402</v>
      </c>
      <c r="J3591" s="132">
        <v>585561</v>
      </c>
    </row>
    <row r="3592" spans="1:10" hidden="1" x14ac:dyDescent="0.25">
      <c r="A3592" s="57" t="s">
        <v>133</v>
      </c>
      <c r="B3592" t="s">
        <v>128</v>
      </c>
      <c r="C3592">
        <v>2022</v>
      </c>
      <c r="D3592" t="s">
        <v>58</v>
      </c>
      <c r="E3592" t="s">
        <v>45</v>
      </c>
      <c r="F3592" t="s">
        <v>50</v>
      </c>
      <c r="G3592" t="s">
        <v>56</v>
      </c>
      <c r="H3592" t="s">
        <v>98</v>
      </c>
      <c r="I3592" t="s">
        <v>401</v>
      </c>
      <c r="J3592" s="132">
        <v>105735</v>
      </c>
    </row>
    <row r="3593" spans="1:10" hidden="1" x14ac:dyDescent="0.25">
      <c r="A3593" s="57" t="s">
        <v>133</v>
      </c>
      <c r="B3593" t="s">
        <v>128</v>
      </c>
      <c r="C3593">
        <v>2022</v>
      </c>
      <c r="D3593" t="s">
        <v>58</v>
      </c>
      <c r="E3593" t="s">
        <v>45</v>
      </c>
      <c r="F3593" t="s">
        <v>50</v>
      </c>
      <c r="G3593" t="s">
        <v>56</v>
      </c>
      <c r="H3593" t="s">
        <v>265</v>
      </c>
      <c r="I3593" t="s">
        <v>403</v>
      </c>
      <c r="J3593" s="132">
        <v>5000</v>
      </c>
    </row>
    <row r="3594" spans="1:10" hidden="1" x14ac:dyDescent="0.25">
      <c r="A3594" s="57" t="s">
        <v>133</v>
      </c>
      <c r="B3594" t="s">
        <v>128</v>
      </c>
      <c r="C3594">
        <v>2022</v>
      </c>
      <c r="D3594" t="s">
        <v>58</v>
      </c>
      <c r="E3594" t="s">
        <v>45</v>
      </c>
      <c r="F3594" t="s">
        <v>50</v>
      </c>
      <c r="G3594" t="s">
        <v>56</v>
      </c>
      <c r="H3594" t="s">
        <v>193</v>
      </c>
      <c r="J3594"/>
    </row>
    <row r="3595" spans="1:10" hidden="1" x14ac:dyDescent="0.25">
      <c r="A3595" s="57" t="s">
        <v>133</v>
      </c>
      <c r="B3595" t="s">
        <v>128</v>
      </c>
      <c r="C3595">
        <v>2022</v>
      </c>
      <c r="D3595" t="s">
        <v>58</v>
      </c>
      <c r="E3595" t="s">
        <v>45</v>
      </c>
      <c r="F3595" t="s">
        <v>50</v>
      </c>
      <c r="G3595" t="s">
        <v>101</v>
      </c>
      <c r="H3595" t="s">
        <v>99</v>
      </c>
      <c r="I3595" t="s">
        <v>401</v>
      </c>
      <c r="J3595" s="132">
        <v>169910</v>
      </c>
    </row>
    <row r="3596" spans="1:10" hidden="1" x14ac:dyDescent="0.25">
      <c r="A3596" s="57" t="s">
        <v>133</v>
      </c>
      <c r="B3596" t="s">
        <v>128</v>
      </c>
      <c r="C3596">
        <v>2022</v>
      </c>
      <c r="D3596" t="s">
        <v>58</v>
      </c>
      <c r="E3596" t="s">
        <v>45</v>
      </c>
      <c r="F3596" t="s">
        <v>50</v>
      </c>
      <c r="G3596" t="s">
        <v>101</v>
      </c>
      <c r="H3596" s="2" t="s">
        <v>255</v>
      </c>
      <c r="I3596" s="2"/>
      <c r="J3596"/>
    </row>
    <row r="3597" spans="1:10" hidden="1" x14ac:dyDescent="0.25">
      <c r="A3597" s="57" t="s">
        <v>133</v>
      </c>
      <c r="B3597" t="s">
        <v>128</v>
      </c>
      <c r="C3597">
        <v>2022</v>
      </c>
      <c r="D3597" t="s">
        <v>58</v>
      </c>
      <c r="E3597" t="s">
        <v>45</v>
      </c>
      <c r="F3597" t="s">
        <v>50</v>
      </c>
      <c r="G3597" t="s">
        <v>101</v>
      </c>
      <c r="H3597" s="2" t="s">
        <v>254</v>
      </c>
      <c r="I3597" s="2"/>
      <c r="J3597"/>
    </row>
    <row r="3598" spans="1:10" hidden="1" x14ac:dyDescent="0.25">
      <c r="A3598" s="57" t="s">
        <v>133</v>
      </c>
      <c r="B3598" t="s">
        <v>128</v>
      </c>
      <c r="C3598">
        <v>2022</v>
      </c>
      <c r="D3598" t="s">
        <v>58</v>
      </c>
      <c r="E3598" t="s">
        <v>45</v>
      </c>
      <c r="F3598" t="s">
        <v>50</v>
      </c>
      <c r="G3598" t="s">
        <v>101</v>
      </c>
      <c r="H3598" s="2" t="s">
        <v>236</v>
      </c>
      <c r="I3598" t="s">
        <v>422</v>
      </c>
      <c r="J3598" s="132">
        <v>518006</v>
      </c>
    </row>
    <row r="3599" spans="1:10" hidden="1" x14ac:dyDescent="0.25">
      <c r="A3599" s="57" t="s">
        <v>133</v>
      </c>
      <c r="B3599" t="s">
        <v>128</v>
      </c>
      <c r="C3599">
        <v>2022</v>
      </c>
      <c r="D3599" t="s">
        <v>58</v>
      </c>
      <c r="E3599" t="s">
        <v>45</v>
      </c>
      <c r="F3599" t="s">
        <v>50</v>
      </c>
      <c r="G3599" t="s">
        <v>101</v>
      </c>
      <c r="H3599" t="s">
        <v>30</v>
      </c>
      <c r="I3599" t="s">
        <v>404</v>
      </c>
      <c r="J3599"/>
    </row>
    <row r="3600" spans="1:10" hidden="1" x14ac:dyDescent="0.25">
      <c r="A3600" s="57" t="s">
        <v>133</v>
      </c>
      <c r="B3600" t="s">
        <v>128</v>
      </c>
      <c r="C3600">
        <v>2022</v>
      </c>
      <c r="D3600" t="s">
        <v>58</v>
      </c>
      <c r="E3600" t="s">
        <v>45</v>
      </c>
      <c r="F3600" t="s">
        <v>50</v>
      </c>
      <c r="G3600" t="s">
        <v>101</v>
      </c>
      <c r="H3600" t="s">
        <v>30</v>
      </c>
      <c r="I3600" t="s">
        <v>403</v>
      </c>
      <c r="J3600"/>
    </row>
    <row r="3601" spans="1:10" hidden="1" x14ac:dyDescent="0.25">
      <c r="A3601" s="57" t="s">
        <v>133</v>
      </c>
      <c r="B3601" t="s">
        <v>128</v>
      </c>
      <c r="C3601">
        <v>2022</v>
      </c>
      <c r="D3601" t="s">
        <v>58</v>
      </c>
      <c r="E3601" t="s">
        <v>45</v>
      </c>
      <c r="F3601" t="s">
        <v>50</v>
      </c>
      <c r="G3601" t="s">
        <v>101</v>
      </c>
      <c r="H3601" t="s">
        <v>30</v>
      </c>
      <c r="I3601" t="s">
        <v>405</v>
      </c>
      <c r="J3601"/>
    </row>
    <row r="3602" spans="1:10" hidden="1" x14ac:dyDescent="0.25">
      <c r="A3602" s="57" t="s">
        <v>133</v>
      </c>
      <c r="B3602" t="s">
        <v>128</v>
      </c>
      <c r="C3602">
        <v>2022</v>
      </c>
      <c r="D3602" t="s">
        <v>58</v>
      </c>
      <c r="E3602" t="s">
        <v>45</v>
      </c>
      <c r="F3602" t="s">
        <v>50</v>
      </c>
      <c r="G3602" t="s">
        <v>101</v>
      </c>
      <c r="H3602" t="s">
        <v>30</v>
      </c>
      <c r="I3602" t="s">
        <v>379</v>
      </c>
      <c r="J3602" s="132">
        <v>3</v>
      </c>
    </row>
    <row r="3603" spans="1:10" hidden="1" x14ac:dyDescent="0.25">
      <c r="A3603" s="57" t="s">
        <v>133</v>
      </c>
      <c r="B3603" t="s">
        <v>128</v>
      </c>
      <c r="C3603">
        <v>2022</v>
      </c>
      <c r="D3603" t="s">
        <v>58</v>
      </c>
      <c r="E3603" t="s">
        <v>45</v>
      </c>
      <c r="F3603" t="s">
        <v>50</v>
      </c>
      <c r="G3603" t="s">
        <v>101</v>
      </c>
      <c r="H3603" t="s">
        <v>30</v>
      </c>
      <c r="I3603" t="s">
        <v>423</v>
      </c>
      <c r="J3603" s="132">
        <v>336000</v>
      </c>
    </row>
    <row r="3604" spans="1:10" hidden="1" x14ac:dyDescent="0.25">
      <c r="A3604" s="57" t="s">
        <v>133</v>
      </c>
      <c r="B3604" t="s">
        <v>128</v>
      </c>
      <c r="C3604">
        <v>2022</v>
      </c>
      <c r="D3604" t="s">
        <v>58</v>
      </c>
      <c r="E3604" t="s">
        <v>45</v>
      </c>
      <c r="F3604" t="s">
        <v>50</v>
      </c>
      <c r="G3604" t="s">
        <v>101</v>
      </c>
      <c r="H3604" t="s">
        <v>30</v>
      </c>
      <c r="I3604" t="s">
        <v>409</v>
      </c>
      <c r="J3604" s="132">
        <v>4</v>
      </c>
    </row>
    <row r="3605" spans="1:10" hidden="1" x14ac:dyDescent="0.25">
      <c r="A3605" s="57" t="s">
        <v>133</v>
      </c>
      <c r="B3605" t="s">
        <v>128</v>
      </c>
      <c r="C3605">
        <v>2022</v>
      </c>
      <c r="D3605" t="s">
        <v>58</v>
      </c>
      <c r="E3605" t="s">
        <v>45</v>
      </c>
      <c r="F3605" t="s">
        <v>50</v>
      </c>
      <c r="G3605" t="s">
        <v>101</v>
      </c>
      <c r="H3605" t="s">
        <v>30</v>
      </c>
      <c r="I3605" t="s">
        <v>424</v>
      </c>
      <c r="J3605" s="132">
        <v>24000</v>
      </c>
    </row>
    <row r="3606" spans="1:10" hidden="1" x14ac:dyDescent="0.25">
      <c r="A3606" s="57" t="s">
        <v>133</v>
      </c>
      <c r="B3606" t="s">
        <v>128</v>
      </c>
      <c r="C3606">
        <v>2022</v>
      </c>
      <c r="D3606" t="s">
        <v>58</v>
      </c>
      <c r="E3606" t="s">
        <v>45</v>
      </c>
      <c r="F3606" t="s">
        <v>50</v>
      </c>
      <c r="G3606" t="s">
        <v>101</v>
      </c>
      <c r="H3606" t="s">
        <v>30</v>
      </c>
      <c r="I3606" t="s">
        <v>425</v>
      </c>
      <c r="J3606" s="132">
        <v>48000</v>
      </c>
    </row>
    <row r="3607" spans="1:10" hidden="1" x14ac:dyDescent="0.25">
      <c r="A3607" s="57" t="s">
        <v>133</v>
      </c>
      <c r="B3607" t="s">
        <v>128</v>
      </c>
      <c r="C3607">
        <v>2022</v>
      </c>
      <c r="D3607" t="s">
        <v>58</v>
      </c>
      <c r="E3607" t="s">
        <v>45</v>
      </c>
      <c r="F3607" t="s">
        <v>50</v>
      </c>
      <c r="G3607" t="s">
        <v>101</v>
      </c>
      <c r="H3607" t="s">
        <v>30</v>
      </c>
      <c r="J3607"/>
    </row>
    <row r="3608" spans="1:10" hidden="1" x14ac:dyDescent="0.25">
      <c r="A3608" s="57" t="s">
        <v>133</v>
      </c>
      <c r="B3608" t="s">
        <v>128</v>
      </c>
      <c r="C3608">
        <v>2022</v>
      </c>
      <c r="D3608" t="s">
        <v>58</v>
      </c>
      <c r="E3608" t="s">
        <v>45</v>
      </c>
      <c r="F3608" t="s">
        <v>50</v>
      </c>
      <c r="G3608" t="s">
        <v>101</v>
      </c>
      <c r="H3608" t="s">
        <v>30</v>
      </c>
      <c r="J3608"/>
    </row>
    <row r="3609" spans="1:10" hidden="1" x14ac:dyDescent="0.25">
      <c r="A3609" s="57" t="s">
        <v>133</v>
      </c>
      <c r="B3609" t="s">
        <v>128</v>
      </c>
      <c r="C3609">
        <v>2022</v>
      </c>
      <c r="D3609" t="s">
        <v>58</v>
      </c>
      <c r="E3609" t="s">
        <v>45</v>
      </c>
      <c r="F3609" t="s">
        <v>50</v>
      </c>
      <c r="G3609" t="s">
        <v>101</v>
      </c>
      <c r="H3609" t="s">
        <v>30</v>
      </c>
      <c r="J3609"/>
    </row>
    <row r="3610" spans="1:10" hidden="1" x14ac:dyDescent="0.25">
      <c r="A3610" s="57" t="s">
        <v>133</v>
      </c>
      <c r="B3610" t="s">
        <v>128</v>
      </c>
      <c r="C3610">
        <v>2022</v>
      </c>
      <c r="D3610" t="s">
        <v>58</v>
      </c>
      <c r="E3610" t="s">
        <v>45</v>
      </c>
      <c r="F3610" t="s">
        <v>287</v>
      </c>
      <c r="G3610" t="s">
        <v>287</v>
      </c>
      <c r="H3610" s="82" t="s">
        <v>288</v>
      </c>
      <c r="I3610" s="82"/>
      <c r="J3610"/>
    </row>
    <row r="3611" spans="1:10" hidden="1" x14ac:dyDescent="0.25">
      <c r="A3611" s="57" t="s">
        <v>133</v>
      </c>
      <c r="B3611" t="s">
        <v>128</v>
      </c>
      <c r="C3611">
        <v>2022</v>
      </c>
      <c r="D3611" t="s">
        <v>58</v>
      </c>
      <c r="E3611" t="s">
        <v>112</v>
      </c>
      <c r="F3611" t="s">
        <v>117</v>
      </c>
      <c r="G3611" t="s">
        <v>53</v>
      </c>
      <c r="H3611" s="2" t="s">
        <v>256</v>
      </c>
      <c r="I3611" s="2"/>
      <c r="J3611"/>
    </row>
    <row r="3612" spans="1:10" hidden="1" x14ac:dyDescent="0.25">
      <c r="A3612" s="57" t="s">
        <v>133</v>
      </c>
      <c r="B3612" t="s">
        <v>128</v>
      </c>
      <c r="C3612">
        <v>2022</v>
      </c>
      <c r="D3612" t="s">
        <v>58</v>
      </c>
      <c r="E3612" t="s">
        <v>112</v>
      </c>
      <c r="F3612" t="s">
        <v>117</v>
      </c>
      <c r="G3612" t="s">
        <v>53</v>
      </c>
      <c r="H3612" s="2" t="s">
        <v>257</v>
      </c>
      <c r="I3612" t="s">
        <v>406</v>
      </c>
      <c r="J3612" s="132">
        <v>279904</v>
      </c>
    </row>
    <row r="3613" spans="1:10" hidden="1" x14ac:dyDescent="0.25">
      <c r="A3613" s="57" t="s">
        <v>133</v>
      </c>
      <c r="B3613" t="s">
        <v>128</v>
      </c>
      <c r="C3613">
        <v>2022</v>
      </c>
      <c r="D3613" t="s">
        <v>58</v>
      </c>
      <c r="E3613" t="s">
        <v>112</v>
      </c>
      <c r="F3613" t="s">
        <v>117</v>
      </c>
      <c r="G3613" t="s">
        <v>53</v>
      </c>
      <c r="H3613" s="2" t="s">
        <v>257</v>
      </c>
      <c r="I3613" t="s">
        <v>407</v>
      </c>
      <c r="J3613"/>
    </row>
    <row r="3614" spans="1:10" hidden="1" x14ac:dyDescent="0.25">
      <c r="A3614" s="57" t="s">
        <v>133</v>
      </c>
      <c r="B3614" t="s">
        <v>128</v>
      </c>
      <c r="C3614">
        <v>2022</v>
      </c>
      <c r="D3614" t="s">
        <v>58</v>
      </c>
      <c r="E3614" t="s">
        <v>112</v>
      </c>
      <c r="F3614" t="s">
        <v>117</v>
      </c>
      <c r="G3614" t="s">
        <v>53</v>
      </c>
      <c r="H3614" s="2" t="s">
        <v>257</v>
      </c>
      <c r="I3614" t="s">
        <v>408</v>
      </c>
      <c r="J3614" s="132">
        <v>1182975</v>
      </c>
    </row>
    <row r="3615" spans="1:10" hidden="1" x14ac:dyDescent="0.25">
      <c r="A3615" s="57" t="s">
        <v>133</v>
      </c>
      <c r="B3615" t="s">
        <v>128</v>
      </c>
      <c r="C3615">
        <v>2022</v>
      </c>
      <c r="D3615" t="s">
        <v>58</v>
      </c>
      <c r="E3615" t="s">
        <v>112</v>
      </c>
      <c r="F3615" t="s">
        <v>117</v>
      </c>
      <c r="G3615" t="s">
        <v>53</v>
      </c>
      <c r="H3615" s="2" t="s">
        <v>257</v>
      </c>
      <c r="J3615"/>
    </row>
    <row r="3616" spans="1:10" hidden="1" x14ac:dyDescent="0.25">
      <c r="A3616" s="57" t="s">
        <v>133</v>
      </c>
      <c r="B3616" t="s">
        <v>128</v>
      </c>
      <c r="C3616">
        <v>2022</v>
      </c>
      <c r="D3616" t="s">
        <v>58</v>
      </c>
      <c r="E3616" t="s">
        <v>112</v>
      </c>
      <c r="F3616" t="s">
        <v>117</v>
      </c>
      <c r="G3616" t="s">
        <v>53</v>
      </c>
      <c r="H3616" s="2" t="s">
        <v>257</v>
      </c>
      <c r="J3616"/>
    </row>
    <row r="3617" spans="1:10" hidden="1" x14ac:dyDescent="0.25">
      <c r="A3617" s="57" t="s">
        <v>133</v>
      </c>
      <c r="B3617" t="s">
        <v>128</v>
      </c>
      <c r="C3617">
        <v>2022</v>
      </c>
      <c r="D3617" t="s">
        <v>58</v>
      </c>
      <c r="E3617" t="s">
        <v>112</v>
      </c>
      <c r="F3617" t="s">
        <v>117</v>
      </c>
      <c r="G3617" t="s">
        <v>53</v>
      </c>
      <c r="H3617" s="2" t="s">
        <v>257</v>
      </c>
      <c r="J3617"/>
    </row>
    <row r="3618" spans="1:10" hidden="1" x14ac:dyDescent="0.25">
      <c r="A3618" s="57" t="s">
        <v>133</v>
      </c>
      <c r="B3618" t="s">
        <v>128</v>
      </c>
      <c r="C3618">
        <v>2022</v>
      </c>
      <c r="D3618" t="s">
        <v>58</v>
      </c>
      <c r="E3618" t="s">
        <v>112</v>
      </c>
      <c r="F3618" t="s">
        <v>117</v>
      </c>
      <c r="G3618" t="s">
        <v>53</v>
      </c>
      <c r="H3618" s="2" t="s">
        <v>257</v>
      </c>
      <c r="J3618"/>
    </row>
    <row r="3619" spans="1:10" hidden="1" x14ac:dyDescent="0.25">
      <c r="A3619" s="57" t="s">
        <v>133</v>
      </c>
      <c r="B3619" t="s">
        <v>128</v>
      </c>
      <c r="C3619">
        <v>2022</v>
      </c>
      <c r="D3619" t="s">
        <v>58</v>
      </c>
      <c r="E3619" t="s">
        <v>112</v>
      </c>
      <c r="F3619" t="s">
        <v>117</v>
      </c>
      <c r="G3619" t="s">
        <v>53</v>
      </c>
      <c r="H3619" s="2" t="s">
        <v>258</v>
      </c>
      <c r="I3619" s="2"/>
      <c r="J3619"/>
    </row>
    <row r="3620" spans="1:10" hidden="1" x14ac:dyDescent="0.25">
      <c r="A3620" s="57" t="s">
        <v>133</v>
      </c>
      <c r="B3620" t="s">
        <v>128</v>
      </c>
      <c r="C3620">
        <v>2022</v>
      </c>
      <c r="D3620" t="s">
        <v>58</v>
      </c>
      <c r="E3620" t="s">
        <v>112</v>
      </c>
      <c r="F3620" t="s">
        <v>117</v>
      </c>
      <c r="G3620" t="s">
        <v>53</v>
      </c>
      <c r="H3620" s="2" t="s">
        <v>259</v>
      </c>
      <c r="I3620" t="s">
        <v>409</v>
      </c>
      <c r="J3620" s="132">
        <v>9708867</v>
      </c>
    </row>
    <row r="3621" spans="1:10" hidden="1" x14ac:dyDescent="0.25">
      <c r="A3621" s="57" t="s">
        <v>133</v>
      </c>
      <c r="B3621" t="s">
        <v>128</v>
      </c>
      <c r="C3621">
        <v>2022</v>
      </c>
      <c r="D3621" t="s">
        <v>58</v>
      </c>
      <c r="E3621" t="s">
        <v>112</v>
      </c>
      <c r="F3621" t="s">
        <v>117</v>
      </c>
      <c r="G3621" t="s">
        <v>53</v>
      </c>
      <c r="H3621" s="2" t="s">
        <v>259</v>
      </c>
      <c r="I3621" t="s">
        <v>410</v>
      </c>
      <c r="J3621" s="132">
        <v>7435</v>
      </c>
    </row>
    <row r="3622" spans="1:10" hidden="1" x14ac:dyDescent="0.25">
      <c r="A3622" s="57" t="s">
        <v>133</v>
      </c>
      <c r="B3622" t="s">
        <v>128</v>
      </c>
      <c r="C3622">
        <v>2022</v>
      </c>
      <c r="D3622" t="s">
        <v>58</v>
      </c>
      <c r="E3622" t="s">
        <v>112</v>
      </c>
      <c r="F3622" t="s">
        <v>117</v>
      </c>
      <c r="G3622" t="s">
        <v>53</v>
      </c>
      <c r="H3622" s="2" t="s">
        <v>259</v>
      </c>
      <c r="I3622" t="s">
        <v>411</v>
      </c>
      <c r="J3622" s="132">
        <v>35775</v>
      </c>
    </row>
    <row r="3623" spans="1:10" hidden="1" x14ac:dyDescent="0.25">
      <c r="A3623" s="57" t="s">
        <v>133</v>
      </c>
      <c r="B3623" t="s">
        <v>128</v>
      </c>
      <c r="C3623">
        <v>2022</v>
      </c>
      <c r="D3623" t="s">
        <v>58</v>
      </c>
      <c r="E3623" t="s">
        <v>112</v>
      </c>
      <c r="F3623" t="s">
        <v>117</v>
      </c>
      <c r="G3623" t="s">
        <v>53</v>
      </c>
      <c r="H3623" s="2" t="s">
        <v>259</v>
      </c>
      <c r="I3623" s="2"/>
      <c r="J3623"/>
    </row>
    <row r="3624" spans="1:10" hidden="1" x14ac:dyDescent="0.25">
      <c r="A3624" s="57" t="s">
        <v>133</v>
      </c>
      <c r="B3624" t="s">
        <v>128</v>
      </c>
      <c r="C3624">
        <v>2022</v>
      </c>
      <c r="D3624" t="s">
        <v>58</v>
      </c>
      <c r="E3624" t="s">
        <v>112</v>
      </c>
      <c r="F3624" t="s">
        <v>117</v>
      </c>
      <c r="G3624" t="s">
        <v>53</v>
      </c>
      <c r="H3624" s="2" t="s">
        <v>259</v>
      </c>
      <c r="I3624" s="2"/>
      <c r="J3624"/>
    </row>
    <row r="3625" spans="1:10" hidden="1" x14ac:dyDescent="0.25">
      <c r="A3625" s="57" t="s">
        <v>133</v>
      </c>
      <c r="B3625" t="s">
        <v>128</v>
      </c>
      <c r="C3625">
        <v>2022</v>
      </c>
      <c r="D3625" t="s">
        <v>58</v>
      </c>
      <c r="E3625" t="s">
        <v>112</v>
      </c>
      <c r="F3625" t="s">
        <v>117</v>
      </c>
      <c r="G3625" t="s">
        <v>53</v>
      </c>
      <c r="H3625" s="2" t="s">
        <v>259</v>
      </c>
      <c r="I3625" s="2"/>
      <c r="J3625"/>
    </row>
    <row r="3626" spans="1:10" hidden="1" x14ac:dyDescent="0.25">
      <c r="A3626" s="57" t="s">
        <v>133</v>
      </c>
      <c r="B3626" t="s">
        <v>128</v>
      </c>
      <c r="C3626">
        <v>2022</v>
      </c>
      <c r="D3626" t="s">
        <v>58</v>
      </c>
      <c r="E3626" t="s">
        <v>112</v>
      </c>
      <c r="F3626" t="s">
        <v>117</v>
      </c>
      <c r="G3626" t="s">
        <v>53</v>
      </c>
      <c r="H3626" s="2" t="s">
        <v>259</v>
      </c>
      <c r="I3626" s="2"/>
      <c r="J3626"/>
    </row>
    <row r="3627" spans="1:10" hidden="1" x14ac:dyDescent="0.25">
      <c r="A3627" s="57" t="s">
        <v>133</v>
      </c>
      <c r="B3627" t="s">
        <v>128</v>
      </c>
      <c r="C3627">
        <v>2022</v>
      </c>
      <c r="D3627" t="s">
        <v>58</v>
      </c>
      <c r="E3627" t="s">
        <v>112</v>
      </c>
      <c r="F3627" t="s">
        <v>117</v>
      </c>
      <c r="G3627" t="s">
        <v>334</v>
      </c>
      <c r="H3627" s="90" t="s">
        <v>335</v>
      </c>
      <c r="I3627" s="90"/>
      <c r="J3627"/>
    </row>
    <row r="3628" spans="1:10" hidden="1" x14ac:dyDescent="0.25">
      <c r="A3628" s="57" t="s">
        <v>133</v>
      </c>
      <c r="B3628" t="s">
        <v>128</v>
      </c>
      <c r="C3628">
        <v>2022</v>
      </c>
      <c r="D3628" t="s">
        <v>58</v>
      </c>
      <c r="E3628" t="s">
        <v>112</v>
      </c>
      <c r="F3628" t="s">
        <v>117</v>
      </c>
      <c r="G3628" t="s">
        <v>318</v>
      </c>
      <c r="H3628" t="s">
        <v>180</v>
      </c>
      <c r="I3628" t="s">
        <v>412</v>
      </c>
      <c r="J3628"/>
    </row>
    <row r="3629" spans="1:10" hidden="1" x14ac:dyDescent="0.25">
      <c r="A3629" s="57" t="s">
        <v>133</v>
      </c>
      <c r="B3629" t="s">
        <v>128</v>
      </c>
      <c r="C3629">
        <v>2022</v>
      </c>
      <c r="D3629" t="s">
        <v>58</v>
      </c>
      <c r="E3629" t="s">
        <v>112</v>
      </c>
      <c r="F3629" t="s">
        <v>117</v>
      </c>
      <c r="G3629" t="s">
        <v>318</v>
      </c>
      <c r="H3629" t="s">
        <v>180</v>
      </c>
      <c r="I3629" t="s">
        <v>413</v>
      </c>
      <c r="J3629" s="132">
        <v>2560490</v>
      </c>
    </row>
    <row r="3630" spans="1:10" hidden="1" x14ac:dyDescent="0.25">
      <c r="A3630" s="57" t="s">
        <v>133</v>
      </c>
      <c r="B3630" t="s">
        <v>128</v>
      </c>
      <c r="C3630">
        <v>2022</v>
      </c>
      <c r="D3630" t="s">
        <v>58</v>
      </c>
      <c r="E3630" t="s">
        <v>112</v>
      </c>
      <c r="F3630" t="s">
        <v>117</v>
      </c>
      <c r="G3630" t="s">
        <v>318</v>
      </c>
      <c r="H3630" t="s">
        <v>180</v>
      </c>
      <c r="I3630" t="s">
        <v>414</v>
      </c>
      <c r="J3630" s="132">
        <v>368700</v>
      </c>
    </row>
    <row r="3631" spans="1:10" hidden="1" x14ac:dyDescent="0.25">
      <c r="A3631" s="57" t="s">
        <v>133</v>
      </c>
      <c r="B3631" t="s">
        <v>128</v>
      </c>
      <c r="C3631">
        <v>2022</v>
      </c>
      <c r="D3631" t="s">
        <v>58</v>
      </c>
      <c r="E3631" t="s">
        <v>112</v>
      </c>
      <c r="F3631" t="s">
        <v>117</v>
      </c>
      <c r="G3631" t="s">
        <v>318</v>
      </c>
      <c r="H3631" t="s">
        <v>180</v>
      </c>
      <c r="J3631"/>
    </row>
    <row r="3632" spans="1:10" hidden="1" x14ac:dyDescent="0.25">
      <c r="A3632" s="57" t="s">
        <v>133</v>
      </c>
      <c r="B3632" t="s">
        <v>128</v>
      </c>
      <c r="C3632">
        <v>2022</v>
      </c>
      <c r="D3632" t="s">
        <v>58</v>
      </c>
      <c r="E3632" t="s">
        <v>112</v>
      </c>
      <c r="F3632" t="s">
        <v>117</v>
      </c>
      <c r="G3632" t="s">
        <v>318</v>
      </c>
      <c r="H3632" t="s">
        <v>180</v>
      </c>
      <c r="J3632"/>
    </row>
    <row r="3633" spans="1:10" hidden="1" x14ac:dyDescent="0.25">
      <c r="A3633" s="57" t="s">
        <v>133</v>
      </c>
      <c r="B3633" t="s">
        <v>128</v>
      </c>
      <c r="C3633">
        <v>2022</v>
      </c>
      <c r="D3633" t="s">
        <v>58</v>
      </c>
      <c r="E3633" t="s">
        <v>112</v>
      </c>
      <c r="F3633" t="s">
        <v>117</v>
      </c>
      <c r="G3633" t="s">
        <v>318</v>
      </c>
      <c r="H3633" t="s">
        <v>180</v>
      </c>
      <c r="J3633"/>
    </row>
    <row r="3634" spans="1:10" hidden="1" x14ac:dyDescent="0.25">
      <c r="A3634" s="57" t="s">
        <v>133</v>
      </c>
      <c r="B3634" t="s">
        <v>128</v>
      </c>
      <c r="C3634">
        <v>2022</v>
      </c>
      <c r="D3634" t="s">
        <v>58</v>
      </c>
      <c r="E3634" t="s">
        <v>112</v>
      </c>
      <c r="F3634" t="s">
        <v>117</v>
      </c>
      <c r="G3634" t="s">
        <v>318</v>
      </c>
      <c r="H3634" s="2" t="s">
        <v>279</v>
      </c>
      <c r="I3634" t="s">
        <v>414</v>
      </c>
      <c r="J3634" s="132">
        <v>90000</v>
      </c>
    </row>
    <row r="3635" spans="1:10" hidden="1" x14ac:dyDescent="0.25">
      <c r="A3635" s="57" t="s">
        <v>133</v>
      </c>
      <c r="B3635" t="s">
        <v>128</v>
      </c>
      <c r="C3635">
        <v>2022</v>
      </c>
      <c r="D3635" t="s">
        <v>58</v>
      </c>
      <c r="E3635" t="s">
        <v>112</v>
      </c>
      <c r="F3635" t="s">
        <v>117</v>
      </c>
      <c r="G3635" t="s">
        <v>318</v>
      </c>
      <c r="H3635" s="2" t="s">
        <v>279</v>
      </c>
      <c r="I3635" t="s">
        <v>415</v>
      </c>
      <c r="J3635" s="132">
        <v>186000</v>
      </c>
    </row>
    <row r="3636" spans="1:10" hidden="1" x14ac:dyDescent="0.25">
      <c r="A3636" s="57" t="s">
        <v>133</v>
      </c>
      <c r="B3636" t="s">
        <v>128</v>
      </c>
      <c r="C3636">
        <v>2022</v>
      </c>
      <c r="D3636" t="s">
        <v>58</v>
      </c>
      <c r="E3636" t="s">
        <v>112</v>
      </c>
      <c r="F3636" t="s">
        <v>117</v>
      </c>
      <c r="G3636" t="s">
        <v>319</v>
      </c>
      <c r="H3636" t="s">
        <v>181</v>
      </c>
      <c r="J3636"/>
    </row>
    <row r="3637" spans="1:10" hidden="1" x14ac:dyDescent="0.25">
      <c r="A3637" s="57" t="s">
        <v>133</v>
      </c>
      <c r="B3637" t="s">
        <v>128</v>
      </c>
      <c r="C3637">
        <v>2022</v>
      </c>
      <c r="D3637" t="s">
        <v>58</v>
      </c>
      <c r="E3637" t="s">
        <v>112</v>
      </c>
      <c r="F3637" t="s">
        <v>117</v>
      </c>
      <c r="G3637" t="s">
        <v>319</v>
      </c>
      <c r="H3637" s="90" t="s">
        <v>320</v>
      </c>
      <c r="I3637" t="s">
        <v>416</v>
      </c>
      <c r="J3637" s="132">
        <v>350000</v>
      </c>
    </row>
    <row r="3638" spans="1:10" hidden="1" x14ac:dyDescent="0.25">
      <c r="A3638" s="57" t="s">
        <v>134</v>
      </c>
      <c r="B3638" t="s">
        <v>128</v>
      </c>
      <c r="C3638">
        <v>2022</v>
      </c>
      <c r="D3638" t="s">
        <v>58</v>
      </c>
      <c r="E3638" t="s">
        <v>52</v>
      </c>
      <c r="F3638" t="s">
        <v>142</v>
      </c>
      <c r="G3638" t="s">
        <v>301</v>
      </c>
      <c r="H3638" t="s">
        <v>210</v>
      </c>
      <c r="I3638" t="s">
        <v>374</v>
      </c>
      <c r="J3638" s="3">
        <v>71538749.700000003</v>
      </c>
    </row>
    <row r="3639" spans="1:10" hidden="1" x14ac:dyDescent="0.25">
      <c r="A3639" s="57" t="s">
        <v>134</v>
      </c>
      <c r="B3639" t="s">
        <v>128</v>
      </c>
      <c r="C3639">
        <v>2022</v>
      </c>
      <c r="D3639" t="s">
        <v>58</v>
      </c>
      <c r="E3639" t="s">
        <v>52</v>
      </c>
      <c r="F3639" t="s">
        <v>152</v>
      </c>
      <c r="G3639" t="s">
        <v>149</v>
      </c>
      <c r="H3639" t="s">
        <v>211</v>
      </c>
      <c r="J3639" s="3">
        <v>552.20000000000005</v>
      </c>
    </row>
    <row r="3640" spans="1:10" hidden="1" x14ac:dyDescent="0.25">
      <c r="A3640" s="57" t="s">
        <v>134</v>
      </c>
      <c r="B3640" t="s">
        <v>128</v>
      </c>
      <c r="C3640">
        <v>2022</v>
      </c>
      <c r="D3640" t="s">
        <v>58</v>
      </c>
      <c r="E3640" t="s">
        <v>52</v>
      </c>
      <c r="F3640" t="s">
        <v>152</v>
      </c>
      <c r="G3640" t="s">
        <v>213</v>
      </c>
      <c r="H3640" t="s">
        <v>214</v>
      </c>
      <c r="J3640"/>
    </row>
    <row r="3641" spans="1:10" hidden="1" x14ac:dyDescent="0.25">
      <c r="A3641" s="57" t="s">
        <v>134</v>
      </c>
      <c r="B3641" t="s">
        <v>128</v>
      </c>
      <c r="C3641">
        <v>2022</v>
      </c>
      <c r="D3641" t="s">
        <v>58</v>
      </c>
      <c r="E3641" t="s">
        <v>52</v>
      </c>
      <c r="F3641" t="s">
        <v>152</v>
      </c>
      <c r="G3641" t="s">
        <v>217</v>
      </c>
      <c r="H3641" t="s">
        <v>218</v>
      </c>
      <c r="J3641" s="3">
        <v>21980.1</v>
      </c>
    </row>
    <row r="3642" spans="1:10" hidden="1" x14ac:dyDescent="0.25">
      <c r="A3642" s="57" t="s">
        <v>134</v>
      </c>
      <c r="B3642" t="s">
        <v>128</v>
      </c>
      <c r="C3642">
        <v>2022</v>
      </c>
      <c r="D3642" t="s">
        <v>58</v>
      </c>
      <c r="E3642" t="s">
        <v>52</v>
      </c>
      <c r="F3642" t="s">
        <v>142</v>
      </c>
      <c r="G3642" t="s">
        <v>300</v>
      </c>
      <c r="H3642" t="s">
        <v>224</v>
      </c>
      <c r="J3642" s="3">
        <v>-5797815.1299999999</v>
      </c>
    </row>
    <row r="3643" spans="1:10" hidden="1" x14ac:dyDescent="0.25">
      <c r="A3643" s="57" t="s">
        <v>134</v>
      </c>
      <c r="B3643" t="s">
        <v>128</v>
      </c>
      <c r="C3643">
        <v>2022</v>
      </c>
      <c r="D3643" t="s">
        <v>58</v>
      </c>
      <c r="E3643" t="s">
        <v>52</v>
      </c>
      <c r="F3643" t="s">
        <v>142</v>
      </c>
      <c r="G3643" t="s">
        <v>300</v>
      </c>
      <c r="H3643" t="s">
        <v>303</v>
      </c>
      <c r="J3643" s="3">
        <v>-30000</v>
      </c>
    </row>
    <row r="3644" spans="1:10" hidden="1" x14ac:dyDescent="0.25">
      <c r="A3644" s="57" t="s">
        <v>134</v>
      </c>
      <c r="B3644" t="s">
        <v>128</v>
      </c>
      <c r="C3644">
        <v>2022</v>
      </c>
      <c r="D3644" t="s">
        <v>58</v>
      </c>
      <c r="E3644" t="s">
        <v>52</v>
      </c>
      <c r="F3644" t="s">
        <v>142</v>
      </c>
      <c r="G3644" t="s">
        <v>270</v>
      </c>
      <c r="H3644" t="s">
        <v>269</v>
      </c>
      <c r="J3644" s="3">
        <v>-1182958.48</v>
      </c>
    </row>
    <row r="3645" spans="1:10" hidden="1" x14ac:dyDescent="0.25">
      <c r="A3645" s="57" t="s">
        <v>134</v>
      </c>
      <c r="B3645" t="s">
        <v>128</v>
      </c>
      <c r="C3645">
        <v>2022</v>
      </c>
      <c r="D3645" t="s">
        <v>58</v>
      </c>
      <c r="E3645" t="s">
        <v>52</v>
      </c>
      <c r="F3645" t="s">
        <v>142</v>
      </c>
      <c r="G3645" t="s">
        <v>270</v>
      </c>
      <c r="H3645" t="s">
        <v>271</v>
      </c>
      <c r="J3645" s="3">
        <v>409000</v>
      </c>
    </row>
    <row r="3646" spans="1:10" hidden="1" x14ac:dyDescent="0.25">
      <c r="A3646" s="57" t="s">
        <v>134</v>
      </c>
      <c r="B3646" t="s">
        <v>128</v>
      </c>
      <c r="C3646">
        <v>2022</v>
      </c>
      <c r="D3646" t="s">
        <v>58</v>
      </c>
      <c r="E3646" t="s">
        <v>45</v>
      </c>
      <c r="F3646" t="s">
        <v>46</v>
      </c>
      <c r="G3646" t="s">
        <v>54</v>
      </c>
      <c r="H3646" t="s">
        <v>11</v>
      </c>
      <c r="I3646" t="s">
        <v>375</v>
      </c>
      <c r="J3646" s="132">
        <v>4200000</v>
      </c>
    </row>
    <row r="3647" spans="1:10" hidden="1" x14ac:dyDescent="0.25">
      <c r="A3647" s="57" t="s">
        <v>134</v>
      </c>
      <c r="B3647" t="s">
        <v>128</v>
      </c>
      <c r="C3647">
        <v>2022</v>
      </c>
      <c r="D3647" t="s">
        <v>58</v>
      </c>
      <c r="E3647" t="s">
        <v>45</v>
      </c>
      <c r="F3647" t="s">
        <v>46</v>
      </c>
      <c r="G3647" t="s">
        <v>54</v>
      </c>
      <c r="H3647" t="s">
        <v>11</v>
      </c>
      <c r="I3647" t="s">
        <v>376</v>
      </c>
      <c r="J3647" s="132">
        <v>1500000</v>
      </c>
    </row>
    <row r="3648" spans="1:10" hidden="1" x14ac:dyDescent="0.25">
      <c r="A3648" s="57" t="s">
        <v>134</v>
      </c>
      <c r="B3648" t="s">
        <v>128</v>
      </c>
      <c r="C3648">
        <v>2022</v>
      </c>
      <c r="D3648" t="s">
        <v>58</v>
      </c>
      <c r="E3648" t="s">
        <v>45</v>
      </c>
      <c r="F3648" t="s">
        <v>46</v>
      </c>
      <c r="G3648" t="s">
        <v>54</v>
      </c>
      <c r="H3648" t="s">
        <v>12</v>
      </c>
      <c r="I3648" t="s">
        <v>375</v>
      </c>
      <c r="J3648" s="132">
        <v>0</v>
      </c>
    </row>
    <row r="3649" spans="1:10" hidden="1" x14ac:dyDescent="0.25">
      <c r="A3649" s="57" t="s">
        <v>134</v>
      </c>
      <c r="B3649" t="s">
        <v>128</v>
      </c>
      <c r="C3649">
        <v>2022</v>
      </c>
      <c r="D3649" t="s">
        <v>58</v>
      </c>
      <c r="E3649" t="s">
        <v>45</v>
      </c>
      <c r="F3649" t="s">
        <v>46</v>
      </c>
      <c r="G3649" t="s">
        <v>54</v>
      </c>
      <c r="H3649" t="s">
        <v>12</v>
      </c>
      <c r="I3649" t="s">
        <v>376</v>
      </c>
      <c r="J3649" s="132">
        <v>117172</v>
      </c>
    </row>
    <row r="3650" spans="1:10" hidden="1" x14ac:dyDescent="0.25">
      <c r="A3650" s="57" t="s">
        <v>134</v>
      </c>
      <c r="B3650" t="s">
        <v>128</v>
      </c>
      <c r="C3650">
        <v>2022</v>
      </c>
      <c r="D3650" t="s">
        <v>58</v>
      </c>
      <c r="E3650" t="s">
        <v>45</v>
      </c>
      <c r="F3650" t="s">
        <v>46</v>
      </c>
      <c r="G3650" t="s">
        <v>54</v>
      </c>
      <c r="H3650" t="s">
        <v>13</v>
      </c>
      <c r="I3650" t="s">
        <v>375</v>
      </c>
      <c r="J3650" s="132">
        <v>350000</v>
      </c>
    </row>
    <row r="3651" spans="1:10" hidden="1" x14ac:dyDescent="0.25">
      <c r="A3651" s="57" t="s">
        <v>134</v>
      </c>
      <c r="B3651" t="s">
        <v>128</v>
      </c>
      <c r="C3651">
        <v>2022</v>
      </c>
      <c r="D3651" t="s">
        <v>58</v>
      </c>
      <c r="E3651" t="s">
        <v>45</v>
      </c>
      <c r="F3651" t="s">
        <v>46</v>
      </c>
      <c r="G3651" t="s">
        <v>54</v>
      </c>
      <c r="H3651" t="s">
        <v>13</v>
      </c>
      <c r="I3651" t="s">
        <v>376</v>
      </c>
      <c r="J3651" s="132">
        <v>134764</v>
      </c>
    </row>
    <row r="3652" spans="1:10" hidden="1" x14ac:dyDescent="0.25">
      <c r="A3652" s="57" t="s">
        <v>134</v>
      </c>
      <c r="B3652" t="s">
        <v>128</v>
      </c>
      <c r="C3652">
        <v>2022</v>
      </c>
      <c r="D3652" t="s">
        <v>58</v>
      </c>
      <c r="E3652" t="s">
        <v>45</v>
      </c>
      <c r="F3652" t="s">
        <v>46</v>
      </c>
      <c r="G3652" t="s">
        <v>54</v>
      </c>
      <c r="H3652" t="s">
        <v>14</v>
      </c>
      <c r="I3652" t="s">
        <v>375</v>
      </c>
      <c r="J3652" s="132">
        <v>42000</v>
      </c>
    </row>
    <row r="3653" spans="1:10" hidden="1" x14ac:dyDescent="0.25">
      <c r="A3653" s="57" t="s">
        <v>134</v>
      </c>
      <c r="B3653" t="s">
        <v>128</v>
      </c>
      <c r="C3653">
        <v>2022</v>
      </c>
      <c r="D3653" t="s">
        <v>58</v>
      </c>
      <c r="E3653" t="s">
        <v>45</v>
      </c>
      <c r="F3653" t="s">
        <v>46</v>
      </c>
      <c r="G3653" t="s">
        <v>54</v>
      </c>
      <c r="H3653" t="s">
        <v>14</v>
      </c>
      <c r="I3653" t="s">
        <v>376</v>
      </c>
      <c r="J3653" s="132">
        <v>16172</v>
      </c>
    </row>
    <row r="3654" spans="1:10" hidden="1" x14ac:dyDescent="0.25">
      <c r="A3654" s="57" t="s">
        <v>134</v>
      </c>
      <c r="B3654" t="s">
        <v>128</v>
      </c>
      <c r="C3654">
        <v>2022</v>
      </c>
      <c r="D3654" t="s">
        <v>58</v>
      </c>
      <c r="E3654" t="s">
        <v>45</v>
      </c>
      <c r="F3654" t="s">
        <v>46</v>
      </c>
      <c r="G3654" t="s">
        <v>54</v>
      </c>
      <c r="H3654" t="s">
        <v>15</v>
      </c>
      <c r="I3654" t="s">
        <v>375</v>
      </c>
      <c r="J3654" s="132">
        <v>350000</v>
      </c>
    </row>
    <row r="3655" spans="1:10" hidden="1" x14ac:dyDescent="0.25">
      <c r="A3655" s="57" t="s">
        <v>134</v>
      </c>
      <c r="B3655" t="s">
        <v>128</v>
      </c>
      <c r="C3655">
        <v>2022</v>
      </c>
      <c r="D3655" t="s">
        <v>58</v>
      </c>
      <c r="E3655" t="s">
        <v>45</v>
      </c>
      <c r="F3655" t="s">
        <v>46</v>
      </c>
      <c r="G3655" t="s">
        <v>54</v>
      </c>
      <c r="H3655" t="s">
        <v>15</v>
      </c>
      <c r="I3655" t="s">
        <v>376</v>
      </c>
      <c r="J3655" s="132">
        <v>134764</v>
      </c>
    </row>
    <row r="3656" spans="1:10" hidden="1" x14ac:dyDescent="0.25">
      <c r="A3656" s="57" t="s">
        <v>134</v>
      </c>
      <c r="B3656" t="s">
        <v>128</v>
      </c>
      <c r="C3656">
        <v>2022</v>
      </c>
      <c r="D3656" t="s">
        <v>58</v>
      </c>
      <c r="E3656" t="s">
        <v>45</v>
      </c>
      <c r="F3656" t="s">
        <v>46</v>
      </c>
      <c r="G3656" t="s">
        <v>54</v>
      </c>
      <c r="H3656" t="s">
        <v>16</v>
      </c>
      <c r="I3656" t="s">
        <v>375</v>
      </c>
      <c r="J3656" s="132">
        <v>175000</v>
      </c>
    </row>
    <row r="3657" spans="1:10" hidden="1" x14ac:dyDescent="0.25">
      <c r="A3657" s="57" t="s">
        <v>134</v>
      </c>
      <c r="B3657" t="s">
        <v>128</v>
      </c>
      <c r="C3657">
        <v>2022</v>
      </c>
      <c r="D3657" t="s">
        <v>58</v>
      </c>
      <c r="E3657" t="s">
        <v>45</v>
      </c>
      <c r="F3657" t="s">
        <v>46</v>
      </c>
      <c r="G3657" t="s">
        <v>54</v>
      </c>
      <c r="H3657" t="s">
        <v>16</v>
      </c>
      <c r="I3657" t="s">
        <v>376</v>
      </c>
      <c r="J3657" s="132">
        <v>62500</v>
      </c>
    </row>
    <row r="3658" spans="1:10" hidden="1" x14ac:dyDescent="0.25">
      <c r="A3658" s="57" t="s">
        <v>134</v>
      </c>
      <c r="B3658" t="s">
        <v>128</v>
      </c>
      <c r="C3658">
        <v>2022</v>
      </c>
      <c r="D3658" t="s">
        <v>58</v>
      </c>
      <c r="E3658" t="s">
        <v>45</v>
      </c>
      <c r="F3658" t="s">
        <v>46</v>
      </c>
      <c r="G3658" t="s">
        <v>54</v>
      </c>
      <c r="H3658" t="s">
        <v>17</v>
      </c>
      <c r="I3658" t="s">
        <v>375</v>
      </c>
      <c r="J3658" s="132">
        <v>2800000</v>
      </c>
    </row>
    <row r="3659" spans="1:10" hidden="1" x14ac:dyDescent="0.25">
      <c r="A3659" s="57" t="s">
        <v>134</v>
      </c>
      <c r="B3659" t="s">
        <v>128</v>
      </c>
      <c r="C3659">
        <v>2022</v>
      </c>
      <c r="D3659" t="s">
        <v>58</v>
      </c>
      <c r="E3659" t="s">
        <v>45</v>
      </c>
      <c r="F3659" t="s">
        <v>46</v>
      </c>
      <c r="G3659" t="s">
        <v>54</v>
      </c>
      <c r="H3659" s="90" t="s">
        <v>331</v>
      </c>
      <c r="I3659" s="90"/>
      <c r="J3659"/>
    </row>
    <row r="3660" spans="1:10" hidden="1" x14ac:dyDescent="0.25">
      <c r="A3660" s="57" t="s">
        <v>134</v>
      </c>
      <c r="B3660" t="s">
        <v>128</v>
      </c>
      <c r="C3660">
        <v>2022</v>
      </c>
      <c r="D3660" t="s">
        <v>58</v>
      </c>
      <c r="E3660" t="s">
        <v>45</v>
      </c>
      <c r="F3660" t="s">
        <v>46</v>
      </c>
      <c r="G3660" t="s">
        <v>54</v>
      </c>
      <c r="H3660" t="s">
        <v>195</v>
      </c>
      <c r="I3660" t="s">
        <v>377</v>
      </c>
      <c r="J3660"/>
    </row>
    <row r="3661" spans="1:10" hidden="1" x14ac:dyDescent="0.25">
      <c r="A3661" s="57" t="s">
        <v>134</v>
      </c>
      <c r="B3661" t="s">
        <v>128</v>
      </c>
      <c r="C3661">
        <v>2022</v>
      </c>
      <c r="D3661" t="s">
        <v>58</v>
      </c>
      <c r="E3661" t="s">
        <v>45</v>
      </c>
      <c r="F3661" t="s">
        <v>46</v>
      </c>
      <c r="G3661" t="s">
        <v>54</v>
      </c>
      <c r="H3661" t="s">
        <v>18</v>
      </c>
      <c r="I3661" t="s">
        <v>397</v>
      </c>
      <c r="J3661" s="132">
        <v>29754</v>
      </c>
    </row>
    <row r="3662" spans="1:10" hidden="1" x14ac:dyDescent="0.25">
      <c r="A3662" s="57" t="s">
        <v>134</v>
      </c>
      <c r="B3662" t="s">
        <v>128</v>
      </c>
      <c r="C3662">
        <v>2022</v>
      </c>
      <c r="D3662" t="s">
        <v>58</v>
      </c>
      <c r="E3662" t="s">
        <v>45</v>
      </c>
      <c r="F3662" t="s">
        <v>46</v>
      </c>
      <c r="G3662" t="s">
        <v>54</v>
      </c>
      <c r="H3662" t="s">
        <v>19</v>
      </c>
      <c r="I3662" t="s">
        <v>398</v>
      </c>
      <c r="J3662" s="132">
        <v>504000</v>
      </c>
    </row>
    <row r="3663" spans="1:10" hidden="1" x14ac:dyDescent="0.25">
      <c r="A3663" s="57" t="s">
        <v>134</v>
      </c>
      <c r="B3663" t="s">
        <v>128</v>
      </c>
      <c r="C3663">
        <v>2022</v>
      </c>
      <c r="D3663" t="s">
        <v>58</v>
      </c>
      <c r="E3663" t="s">
        <v>45</v>
      </c>
      <c r="F3663" t="s">
        <v>46</v>
      </c>
      <c r="G3663" t="s">
        <v>54</v>
      </c>
      <c r="H3663" t="s">
        <v>19</v>
      </c>
      <c r="I3663" t="s">
        <v>400</v>
      </c>
      <c r="J3663" s="132">
        <v>180000</v>
      </c>
    </row>
    <row r="3664" spans="1:10" hidden="1" x14ac:dyDescent="0.25">
      <c r="A3664" s="57" t="s">
        <v>134</v>
      </c>
      <c r="B3664" t="s">
        <v>128</v>
      </c>
      <c r="C3664">
        <v>2022</v>
      </c>
      <c r="D3664" t="s">
        <v>58</v>
      </c>
      <c r="E3664" t="s">
        <v>45</v>
      </c>
      <c r="F3664" t="s">
        <v>46</v>
      </c>
      <c r="G3664" t="s">
        <v>54</v>
      </c>
      <c r="H3664" t="s">
        <v>20</v>
      </c>
      <c r="I3664" t="s">
        <v>399</v>
      </c>
      <c r="J3664" s="132">
        <v>228000</v>
      </c>
    </row>
    <row r="3665" spans="1:10" hidden="1" x14ac:dyDescent="0.25">
      <c r="A3665" s="57" t="s">
        <v>134</v>
      </c>
      <c r="B3665" t="s">
        <v>128</v>
      </c>
      <c r="C3665">
        <v>2022</v>
      </c>
      <c r="D3665" t="s">
        <v>58</v>
      </c>
      <c r="E3665" t="s">
        <v>45</v>
      </c>
      <c r="F3665" t="s">
        <v>46</v>
      </c>
      <c r="G3665" t="s">
        <v>54</v>
      </c>
      <c r="H3665" s="2" t="s">
        <v>294</v>
      </c>
      <c r="I3665" s="2"/>
      <c r="J3665"/>
    </row>
    <row r="3666" spans="1:10" hidden="1" x14ac:dyDescent="0.25">
      <c r="A3666" s="57" t="s">
        <v>134</v>
      </c>
      <c r="B3666" t="s">
        <v>128</v>
      </c>
      <c r="C3666">
        <v>2022</v>
      </c>
      <c r="D3666" t="s">
        <v>58</v>
      </c>
      <c r="E3666" t="s">
        <v>45</v>
      </c>
      <c r="F3666" t="s">
        <v>46</v>
      </c>
      <c r="G3666" t="s">
        <v>118</v>
      </c>
      <c r="H3666" s="2" t="s">
        <v>295</v>
      </c>
      <c r="I3666" t="s">
        <v>378</v>
      </c>
      <c r="J3666" s="132">
        <v>908526</v>
      </c>
    </row>
    <row r="3667" spans="1:10" hidden="1" x14ac:dyDescent="0.25">
      <c r="A3667" s="57" t="s">
        <v>134</v>
      </c>
      <c r="B3667" t="s">
        <v>128</v>
      </c>
      <c r="C3667">
        <v>2022</v>
      </c>
      <c r="D3667" t="s">
        <v>58</v>
      </c>
      <c r="E3667" t="s">
        <v>45</v>
      </c>
      <c r="F3667" t="s">
        <v>46</v>
      </c>
      <c r="G3667" t="s">
        <v>118</v>
      </c>
      <c r="H3667" t="s">
        <v>119</v>
      </c>
      <c r="J3667"/>
    </row>
    <row r="3668" spans="1:10" hidden="1" x14ac:dyDescent="0.25">
      <c r="A3668" s="57" t="s">
        <v>134</v>
      </c>
      <c r="B3668" t="s">
        <v>128</v>
      </c>
      <c r="C3668">
        <v>2022</v>
      </c>
      <c r="D3668" t="s">
        <v>58</v>
      </c>
      <c r="E3668" t="s">
        <v>45</v>
      </c>
      <c r="F3668" t="s">
        <v>46</v>
      </c>
      <c r="G3668" t="s">
        <v>118</v>
      </c>
      <c r="H3668" t="s">
        <v>283</v>
      </c>
      <c r="I3668" t="s">
        <v>512</v>
      </c>
      <c r="J3668">
        <v>998000</v>
      </c>
    </row>
    <row r="3669" spans="1:10" hidden="1" x14ac:dyDescent="0.25">
      <c r="A3669" s="57" t="s">
        <v>134</v>
      </c>
      <c r="B3669" t="s">
        <v>128</v>
      </c>
      <c r="C3669">
        <v>2022</v>
      </c>
      <c r="D3669" t="s">
        <v>58</v>
      </c>
      <c r="E3669" t="s">
        <v>45</v>
      </c>
      <c r="F3669" t="s">
        <v>46</v>
      </c>
      <c r="G3669" t="s">
        <v>109</v>
      </c>
      <c r="H3669" t="s">
        <v>219</v>
      </c>
      <c r="I3669" t="s">
        <v>379</v>
      </c>
      <c r="J3669" s="132">
        <v>448</v>
      </c>
    </row>
    <row r="3670" spans="1:10" hidden="1" x14ac:dyDescent="0.25">
      <c r="A3670" s="57" t="s">
        <v>134</v>
      </c>
      <c r="B3670" t="s">
        <v>128</v>
      </c>
      <c r="C3670">
        <v>2022</v>
      </c>
      <c r="D3670" t="s">
        <v>58</v>
      </c>
      <c r="E3670" t="s">
        <v>45</v>
      </c>
      <c r="F3670" t="s">
        <v>46</v>
      </c>
      <c r="G3670" t="s">
        <v>109</v>
      </c>
      <c r="H3670" s="2" t="s">
        <v>267</v>
      </c>
      <c r="I3670" s="2"/>
      <c r="J3670"/>
    </row>
    <row r="3671" spans="1:10" hidden="1" x14ac:dyDescent="0.25">
      <c r="A3671" s="57" t="s">
        <v>134</v>
      </c>
      <c r="B3671" t="s">
        <v>128</v>
      </c>
      <c r="C3671">
        <v>2022</v>
      </c>
      <c r="D3671" t="s">
        <v>58</v>
      </c>
      <c r="E3671" t="s">
        <v>45</v>
      </c>
      <c r="F3671" t="s">
        <v>46</v>
      </c>
      <c r="G3671" t="s">
        <v>109</v>
      </c>
      <c r="H3671" t="s">
        <v>220</v>
      </c>
      <c r="I3671" t="s">
        <v>417</v>
      </c>
      <c r="J3671" s="132">
        <v>35800</v>
      </c>
    </row>
    <row r="3672" spans="1:10" hidden="1" x14ac:dyDescent="0.25">
      <c r="A3672" s="57" t="s">
        <v>134</v>
      </c>
      <c r="B3672" t="s">
        <v>128</v>
      </c>
      <c r="C3672">
        <v>2022</v>
      </c>
      <c r="D3672" t="s">
        <v>58</v>
      </c>
      <c r="E3672" t="s">
        <v>45</v>
      </c>
      <c r="F3672" t="s">
        <v>46</v>
      </c>
      <c r="G3672" t="s">
        <v>109</v>
      </c>
      <c r="H3672" t="s">
        <v>260</v>
      </c>
      <c r="J3672"/>
    </row>
    <row r="3673" spans="1:10" hidden="1" x14ac:dyDescent="0.25">
      <c r="A3673" s="57" t="s">
        <v>134</v>
      </c>
      <c r="B3673" t="s">
        <v>128</v>
      </c>
      <c r="C3673">
        <v>2022</v>
      </c>
      <c r="D3673" t="s">
        <v>58</v>
      </c>
      <c r="E3673" t="s">
        <v>45</v>
      </c>
      <c r="F3673" t="s">
        <v>46</v>
      </c>
      <c r="G3673" t="s">
        <v>55</v>
      </c>
      <c r="H3673" t="s">
        <v>22</v>
      </c>
      <c r="I3673" t="s">
        <v>380</v>
      </c>
      <c r="J3673" s="132">
        <v>800000</v>
      </c>
    </row>
    <row r="3674" spans="1:10" hidden="1" x14ac:dyDescent="0.25">
      <c r="A3674" s="57" t="s">
        <v>134</v>
      </c>
      <c r="B3674" t="s">
        <v>128</v>
      </c>
      <c r="C3674">
        <v>2022</v>
      </c>
      <c r="D3674" t="s">
        <v>58</v>
      </c>
      <c r="E3674" t="s">
        <v>45</v>
      </c>
      <c r="F3674" t="s">
        <v>46</v>
      </c>
      <c r="G3674" t="s">
        <v>47</v>
      </c>
      <c r="H3674" t="s">
        <v>238</v>
      </c>
      <c r="J3674"/>
    </row>
    <row r="3675" spans="1:10" hidden="1" x14ac:dyDescent="0.25">
      <c r="A3675" s="57" t="s">
        <v>134</v>
      </c>
      <c r="B3675" t="s">
        <v>128</v>
      </c>
      <c r="C3675">
        <v>2022</v>
      </c>
      <c r="D3675" t="s">
        <v>58</v>
      </c>
      <c r="E3675" t="s">
        <v>45</v>
      </c>
      <c r="F3675" t="s">
        <v>46</v>
      </c>
      <c r="G3675" t="s">
        <v>47</v>
      </c>
      <c r="H3675" t="s">
        <v>239</v>
      </c>
      <c r="I3675" t="s">
        <v>381</v>
      </c>
      <c r="J3675" s="132">
        <v>711975</v>
      </c>
    </row>
    <row r="3676" spans="1:10" hidden="1" x14ac:dyDescent="0.25">
      <c r="A3676" s="57" t="s">
        <v>134</v>
      </c>
      <c r="B3676" t="s">
        <v>128</v>
      </c>
      <c r="C3676">
        <v>2022</v>
      </c>
      <c r="D3676" t="s">
        <v>58</v>
      </c>
      <c r="E3676" t="s">
        <v>45</v>
      </c>
      <c r="F3676" t="s">
        <v>46</v>
      </c>
      <c r="G3676" t="s">
        <v>47</v>
      </c>
      <c r="H3676" t="s">
        <v>239</v>
      </c>
      <c r="I3676" t="s">
        <v>382</v>
      </c>
      <c r="J3676" s="132">
        <v>236243</v>
      </c>
    </row>
    <row r="3677" spans="1:10" hidden="1" x14ac:dyDescent="0.25">
      <c r="A3677" s="57" t="s">
        <v>134</v>
      </c>
      <c r="B3677" t="s">
        <v>128</v>
      </c>
      <c r="C3677">
        <v>2022</v>
      </c>
      <c r="D3677" t="s">
        <v>58</v>
      </c>
      <c r="E3677" t="s">
        <v>45</v>
      </c>
      <c r="F3677" t="s">
        <v>46</v>
      </c>
      <c r="G3677" t="s">
        <v>47</v>
      </c>
      <c r="H3677" t="s">
        <v>239</v>
      </c>
      <c r="I3677" t="s">
        <v>383</v>
      </c>
      <c r="J3677" s="132">
        <v>1000000</v>
      </c>
    </row>
    <row r="3678" spans="1:10" hidden="1" x14ac:dyDescent="0.25">
      <c r="A3678" s="57" t="s">
        <v>134</v>
      </c>
      <c r="B3678" t="s">
        <v>128</v>
      </c>
      <c r="C3678">
        <v>2022</v>
      </c>
      <c r="D3678" t="s">
        <v>58</v>
      </c>
      <c r="E3678" t="s">
        <v>45</v>
      </c>
      <c r="F3678" t="s">
        <v>46</v>
      </c>
      <c r="G3678" t="s">
        <v>47</v>
      </c>
      <c r="H3678" t="s">
        <v>239</v>
      </c>
      <c r="I3678" t="s">
        <v>384</v>
      </c>
      <c r="J3678" s="132">
        <v>280300</v>
      </c>
    </row>
    <row r="3679" spans="1:10" hidden="1" x14ac:dyDescent="0.25">
      <c r="A3679" s="57" t="s">
        <v>134</v>
      </c>
      <c r="B3679" t="s">
        <v>128</v>
      </c>
      <c r="C3679">
        <v>2022</v>
      </c>
      <c r="D3679" t="s">
        <v>58</v>
      </c>
      <c r="E3679" t="s">
        <v>45</v>
      </c>
      <c r="F3679" t="s">
        <v>46</v>
      </c>
      <c r="G3679" t="s">
        <v>47</v>
      </c>
      <c r="H3679" t="s">
        <v>239</v>
      </c>
      <c r="I3679" t="s">
        <v>426</v>
      </c>
      <c r="J3679" s="132">
        <v>421433</v>
      </c>
    </row>
    <row r="3680" spans="1:10" hidden="1" x14ac:dyDescent="0.25">
      <c r="A3680" s="57" t="s">
        <v>134</v>
      </c>
      <c r="B3680" t="s">
        <v>128</v>
      </c>
      <c r="C3680">
        <v>2022</v>
      </c>
      <c r="D3680" t="s">
        <v>58</v>
      </c>
      <c r="E3680" t="s">
        <v>45</v>
      </c>
      <c r="F3680" t="s">
        <v>46</v>
      </c>
      <c r="G3680" t="s">
        <v>47</v>
      </c>
      <c r="H3680" t="s">
        <v>239</v>
      </c>
      <c r="J3680"/>
    </row>
    <row r="3681" spans="1:10" hidden="1" x14ac:dyDescent="0.25">
      <c r="A3681" s="57" t="s">
        <v>134</v>
      </c>
      <c r="B3681" t="s">
        <v>128</v>
      </c>
      <c r="C3681">
        <v>2022</v>
      </c>
      <c r="D3681" t="s">
        <v>58</v>
      </c>
      <c r="E3681" t="s">
        <v>45</v>
      </c>
      <c r="F3681" t="s">
        <v>46</v>
      </c>
      <c r="G3681" t="s">
        <v>47</v>
      </c>
      <c r="H3681" t="s">
        <v>239</v>
      </c>
      <c r="J3681"/>
    </row>
    <row r="3682" spans="1:10" hidden="1" x14ac:dyDescent="0.25">
      <c r="A3682" s="57" t="s">
        <v>134</v>
      </c>
      <c r="B3682" t="s">
        <v>128</v>
      </c>
      <c r="C3682">
        <v>2022</v>
      </c>
      <c r="D3682" t="s">
        <v>58</v>
      </c>
      <c r="E3682" t="s">
        <v>45</v>
      </c>
      <c r="F3682" t="s">
        <v>46</v>
      </c>
      <c r="G3682" t="s">
        <v>47</v>
      </c>
      <c r="H3682" t="s">
        <v>239</v>
      </c>
      <c r="J3682"/>
    </row>
    <row r="3683" spans="1:10" hidden="1" x14ac:dyDescent="0.25">
      <c r="A3683" s="57" t="s">
        <v>134</v>
      </c>
      <c r="B3683" t="s">
        <v>128</v>
      </c>
      <c r="C3683">
        <v>2022</v>
      </c>
      <c r="D3683" t="s">
        <v>58</v>
      </c>
      <c r="E3683" t="s">
        <v>45</v>
      </c>
      <c r="F3683" t="s">
        <v>46</v>
      </c>
      <c r="G3683" t="s">
        <v>47</v>
      </c>
      <c r="H3683" t="s">
        <v>243</v>
      </c>
      <c r="I3683" t="s">
        <v>387</v>
      </c>
      <c r="J3683" s="132">
        <v>90000</v>
      </c>
    </row>
    <row r="3684" spans="1:10" hidden="1" x14ac:dyDescent="0.25">
      <c r="A3684" s="57" t="s">
        <v>134</v>
      </c>
      <c r="B3684" t="s">
        <v>128</v>
      </c>
      <c r="C3684">
        <v>2022</v>
      </c>
      <c r="D3684" t="s">
        <v>58</v>
      </c>
      <c r="E3684" t="s">
        <v>45</v>
      </c>
      <c r="F3684" t="s">
        <v>46</v>
      </c>
      <c r="G3684" t="s">
        <v>47</v>
      </c>
      <c r="H3684" s="2" t="s">
        <v>276</v>
      </c>
      <c r="I3684" t="s">
        <v>395</v>
      </c>
      <c r="J3684"/>
    </row>
    <row r="3685" spans="1:10" hidden="1" x14ac:dyDescent="0.25">
      <c r="A3685" s="57" t="s">
        <v>134</v>
      </c>
      <c r="B3685" t="s">
        <v>128</v>
      </c>
      <c r="C3685">
        <v>2022</v>
      </c>
      <c r="D3685" t="s">
        <v>58</v>
      </c>
      <c r="E3685" t="s">
        <v>45</v>
      </c>
      <c r="F3685" t="s">
        <v>46</v>
      </c>
      <c r="G3685" t="s">
        <v>47</v>
      </c>
      <c r="H3685" s="2" t="s">
        <v>296</v>
      </c>
      <c r="I3685" s="2"/>
      <c r="J3685"/>
    </row>
    <row r="3686" spans="1:10" hidden="1" x14ac:dyDescent="0.25">
      <c r="A3686" s="57" t="s">
        <v>134</v>
      </c>
      <c r="B3686" t="s">
        <v>128</v>
      </c>
      <c r="C3686">
        <v>2022</v>
      </c>
      <c r="D3686" t="s">
        <v>58</v>
      </c>
      <c r="E3686" t="s">
        <v>45</v>
      </c>
      <c r="F3686" t="s">
        <v>46</v>
      </c>
      <c r="G3686" t="s">
        <v>47</v>
      </c>
      <c r="H3686" s="90" t="s">
        <v>364</v>
      </c>
      <c r="I3686" t="s">
        <v>379</v>
      </c>
      <c r="J3686" s="132">
        <v>144100</v>
      </c>
    </row>
    <row r="3687" spans="1:10" hidden="1" x14ac:dyDescent="0.25">
      <c r="A3687" s="57" t="s">
        <v>134</v>
      </c>
      <c r="B3687" t="s">
        <v>128</v>
      </c>
      <c r="C3687">
        <v>2022</v>
      </c>
      <c r="D3687" t="s">
        <v>58</v>
      </c>
      <c r="E3687" t="s">
        <v>45</v>
      </c>
      <c r="F3687" t="s">
        <v>46</v>
      </c>
      <c r="G3687" t="s">
        <v>47</v>
      </c>
      <c r="H3687" s="2" t="s">
        <v>277</v>
      </c>
      <c r="I3687" s="2"/>
      <c r="J3687"/>
    </row>
    <row r="3688" spans="1:10" hidden="1" x14ac:dyDescent="0.25">
      <c r="A3688" s="57" t="s">
        <v>134</v>
      </c>
      <c r="B3688" t="s">
        <v>128</v>
      </c>
      <c r="C3688">
        <v>2022</v>
      </c>
      <c r="D3688" t="s">
        <v>58</v>
      </c>
      <c r="E3688" t="s">
        <v>45</v>
      </c>
      <c r="F3688" t="s">
        <v>46</v>
      </c>
      <c r="G3688" t="s">
        <v>47</v>
      </c>
      <c r="H3688" s="2" t="s">
        <v>278</v>
      </c>
      <c r="I3688" s="2"/>
      <c r="J3688"/>
    </row>
    <row r="3689" spans="1:10" hidden="1" x14ac:dyDescent="0.25">
      <c r="A3689" s="57" t="s">
        <v>134</v>
      </c>
      <c r="B3689" t="s">
        <v>128</v>
      </c>
      <c r="C3689">
        <v>2022</v>
      </c>
      <c r="D3689" t="s">
        <v>58</v>
      </c>
      <c r="E3689" t="s">
        <v>45</v>
      </c>
      <c r="F3689" t="s">
        <v>46</v>
      </c>
      <c r="G3689" t="s">
        <v>47</v>
      </c>
      <c r="H3689" s="2" t="s">
        <v>298</v>
      </c>
      <c r="I3689" s="2"/>
      <c r="J3689"/>
    </row>
    <row r="3690" spans="1:10" hidden="1" x14ac:dyDescent="0.25">
      <c r="A3690" s="57" t="s">
        <v>134</v>
      </c>
      <c r="B3690" t="s">
        <v>128</v>
      </c>
      <c r="C3690">
        <v>2022</v>
      </c>
      <c r="D3690" t="s">
        <v>58</v>
      </c>
      <c r="E3690" t="s">
        <v>45</v>
      </c>
      <c r="F3690" t="s">
        <v>46</v>
      </c>
      <c r="G3690" t="s">
        <v>182</v>
      </c>
      <c r="H3690" t="s">
        <v>240</v>
      </c>
      <c r="J3690"/>
    </row>
    <row r="3691" spans="1:10" hidden="1" x14ac:dyDescent="0.25">
      <c r="A3691" s="57" t="s">
        <v>134</v>
      </c>
      <c r="B3691" t="s">
        <v>128</v>
      </c>
      <c r="C3691">
        <v>2022</v>
      </c>
      <c r="D3691" t="s">
        <v>58</v>
      </c>
      <c r="E3691" t="s">
        <v>45</v>
      </c>
      <c r="F3691" t="s">
        <v>46</v>
      </c>
      <c r="G3691" t="s">
        <v>182</v>
      </c>
      <c r="H3691" t="s">
        <v>241</v>
      </c>
      <c r="I3691" t="s">
        <v>419</v>
      </c>
      <c r="J3691" s="132">
        <v>780000</v>
      </c>
    </row>
    <row r="3692" spans="1:10" hidden="1" x14ac:dyDescent="0.25">
      <c r="A3692" s="57" t="s">
        <v>134</v>
      </c>
      <c r="B3692" t="s">
        <v>128</v>
      </c>
      <c r="C3692">
        <v>2022</v>
      </c>
      <c r="D3692" t="s">
        <v>58</v>
      </c>
      <c r="E3692" t="s">
        <v>45</v>
      </c>
      <c r="F3692" t="s">
        <v>46</v>
      </c>
      <c r="G3692" t="s">
        <v>182</v>
      </c>
      <c r="H3692" t="s">
        <v>242</v>
      </c>
      <c r="J3692"/>
    </row>
    <row r="3693" spans="1:10" hidden="1" x14ac:dyDescent="0.25">
      <c r="A3693" s="57" t="s">
        <v>134</v>
      </c>
      <c r="B3693" t="s">
        <v>128</v>
      </c>
      <c r="C3693">
        <v>2022</v>
      </c>
      <c r="D3693" t="s">
        <v>58</v>
      </c>
      <c r="E3693" t="s">
        <v>45</v>
      </c>
      <c r="F3693" t="s">
        <v>46</v>
      </c>
      <c r="G3693" t="s">
        <v>182</v>
      </c>
      <c r="H3693" t="s">
        <v>243</v>
      </c>
      <c r="I3693" t="s">
        <v>419</v>
      </c>
      <c r="J3693"/>
    </row>
    <row r="3694" spans="1:10" hidden="1" x14ac:dyDescent="0.25">
      <c r="A3694" s="57" t="s">
        <v>134</v>
      </c>
      <c r="B3694" t="s">
        <v>128</v>
      </c>
      <c r="C3694">
        <v>2022</v>
      </c>
      <c r="D3694" t="s">
        <v>58</v>
      </c>
      <c r="E3694" t="s">
        <v>45</v>
      </c>
      <c r="F3694" t="s">
        <v>46</v>
      </c>
      <c r="G3694" t="s">
        <v>253</v>
      </c>
      <c r="H3694" s="2" t="s">
        <v>266</v>
      </c>
      <c r="I3694" t="s">
        <v>427</v>
      </c>
      <c r="J3694" s="132">
        <v>280000</v>
      </c>
    </row>
    <row r="3695" spans="1:10" hidden="1" x14ac:dyDescent="0.25">
      <c r="A3695" s="57" t="s">
        <v>134</v>
      </c>
      <c r="B3695" t="s">
        <v>128</v>
      </c>
      <c r="C3695">
        <v>2022</v>
      </c>
      <c r="D3695" t="s">
        <v>58</v>
      </c>
      <c r="E3695" t="s">
        <v>45</v>
      </c>
      <c r="F3695" t="s">
        <v>46</v>
      </c>
      <c r="G3695" t="s">
        <v>253</v>
      </c>
      <c r="H3695" s="2" t="s">
        <v>266</v>
      </c>
      <c r="I3695" t="s">
        <v>386</v>
      </c>
      <c r="J3695"/>
    </row>
    <row r="3696" spans="1:10" hidden="1" x14ac:dyDescent="0.25">
      <c r="A3696" s="57" t="s">
        <v>134</v>
      </c>
      <c r="B3696" t="s">
        <v>128</v>
      </c>
      <c r="C3696">
        <v>2022</v>
      </c>
      <c r="D3696" t="s">
        <v>58</v>
      </c>
      <c r="E3696" t="s">
        <v>45</v>
      </c>
      <c r="F3696" t="s">
        <v>46</v>
      </c>
      <c r="G3696" t="s">
        <v>253</v>
      </c>
      <c r="H3696" s="90" t="s">
        <v>365</v>
      </c>
      <c r="I3696" s="90"/>
      <c r="J3696"/>
    </row>
    <row r="3697" spans="1:10" hidden="1" x14ac:dyDescent="0.25">
      <c r="A3697" s="57" t="s">
        <v>134</v>
      </c>
      <c r="B3697" t="s">
        <v>128</v>
      </c>
      <c r="C3697">
        <v>2022</v>
      </c>
      <c r="D3697" t="s">
        <v>58</v>
      </c>
      <c r="E3697" t="s">
        <v>45</v>
      </c>
      <c r="F3697" t="s">
        <v>46</v>
      </c>
      <c r="G3697" t="s">
        <v>253</v>
      </c>
      <c r="H3697" s="90" t="s">
        <v>366</v>
      </c>
      <c r="I3697" t="s">
        <v>387</v>
      </c>
      <c r="J3697"/>
    </row>
    <row r="3698" spans="1:10" hidden="1" x14ac:dyDescent="0.25">
      <c r="A3698" s="57" t="s">
        <v>134</v>
      </c>
      <c r="B3698" t="s">
        <v>128</v>
      </c>
      <c r="C3698">
        <v>2022</v>
      </c>
      <c r="D3698" t="s">
        <v>58</v>
      </c>
      <c r="E3698" t="s">
        <v>45</v>
      </c>
      <c r="F3698" t="s">
        <v>46</v>
      </c>
      <c r="G3698" t="s">
        <v>221</v>
      </c>
      <c r="H3698" s="2" t="s">
        <v>245</v>
      </c>
      <c r="I3698" t="s">
        <v>417</v>
      </c>
      <c r="J3698" s="132">
        <v>269000</v>
      </c>
    </row>
    <row r="3699" spans="1:10" hidden="1" x14ac:dyDescent="0.25">
      <c r="A3699" s="57" t="s">
        <v>134</v>
      </c>
      <c r="B3699" t="s">
        <v>128</v>
      </c>
      <c r="C3699">
        <v>2022</v>
      </c>
      <c r="D3699" t="s">
        <v>58</v>
      </c>
      <c r="E3699" t="s">
        <v>45</v>
      </c>
      <c r="F3699" t="s">
        <v>46</v>
      </c>
      <c r="G3699" t="s">
        <v>221</v>
      </c>
      <c r="H3699" s="2" t="s">
        <v>299</v>
      </c>
      <c r="I3699" t="s">
        <v>428</v>
      </c>
      <c r="J3699" s="132">
        <v>285000</v>
      </c>
    </row>
    <row r="3700" spans="1:10" hidden="1" x14ac:dyDescent="0.25">
      <c r="A3700" s="57" t="s">
        <v>134</v>
      </c>
      <c r="B3700" t="s">
        <v>128</v>
      </c>
      <c r="C3700">
        <v>2022</v>
      </c>
      <c r="D3700" t="s">
        <v>58</v>
      </c>
      <c r="E3700" t="s">
        <v>45</v>
      </c>
      <c r="F3700" t="s">
        <v>46</v>
      </c>
      <c r="G3700" t="s">
        <v>221</v>
      </c>
      <c r="H3700" s="2" t="s">
        <v>299</v>
      </c>
      <c r="I3700" t="s">
        <v>429</v>
      </c>
      <c r="J3700" s="132">
        <v>244000</v>
      </c>
    </row>
    <row r="3701" spans="1:10" hidden="1" x14ac:dyDescent="0.25">
      <c r="A3701" s="57" t="s">
        <v>134</v>
      </c>
      <c r="B3701" t="s">
        <v>128</v>
      </c>
      <c r="C3701">
        <v>2022</v>
      </c>
      <c r="D3701" t="s">
        <v>58</v>
      </c>
      <c r="E3701" t="s">
        <v>45</v>
      </c>
      <c r="F3701" t="s">
        <v>46</v>
      </c>
      <c r="G3701" t="s">
        <v>272</v>
      </c>
      <c r="H3701" s="2" t="s">
        <v>273</v>
      </c>
      <c r="I3701" s="2"/>
      <c r="J3701"/>
    </row>
    <row r="3702" spans="1:10" hidden="1" x14ac:dyDescent="0.25">
      <c r="A3702" s="57" t="s">
        <v>134</v>
      </c>
      <c r="B3702" t="s">
        <v>128</v>
      </c>
      <c r="C3702">
        <v>2022</v>
      </c>
      <c r="D3702" t="s">
        <v>58</v>
      </c>
      <c r="E3702" t="s">
        <v>45</v>
      </c>
      <c r="F3702" t="s">
        <v>46</v>
      </c>
      <c r="G3702" t="s">
        <v>49</v>
      </c>
      <c r="H3702" s="2" t="s">
        <v>246</v>
      </c>
      <c r="I3702" t="s">
        <v>388</v>
      </c>
      <c r="J3702" s="132">
        <v>302081</v>
      </c>
    </row>
    <row r="3703" spans="1:10" hidden="1" x14ac:dyDescent="0.25">
      <c r="A3703" s="57" t="s">
        <v>134</v>
      </c>
      <c r="B3703" t="s">
        <v>128</v>
      </c>
      <c r="C3703">
        <v>2022</v>
      </c>
      <c r="D3703" t="s">
        <v>58</v>
      </c>
      <c r="E3703" t="s">
        <v>45</v>
      </c>
      <c r="F3703" t="s">
        <v>46</v>
      </c>
      <c r="G3703" t="s">
        <v>49</v>
      </c>
      <c r="H3703" s="2" t="s">
        <v>247</v>
      </c>
      <c r="I3703" t="s">
        <v>430</v>
      </c>
      <c r="J3703" s="132">
        <v>127500</v>
      </c>
    </row>
    <row r="3704" spans="1:10" hidden="1" x14ac:dyDescent="0.25">
      <c r="A3704" s="57" t="s">
        <v>134</v>
      </c>
      <c r="B3704" t="s">
        <v>128</v>
      </c>
      <c r="C3704">
        <v>2022</v>
      </c>
      <c r="D3704" t="s">
        <v>58</v>
      </c>
      <c r="E3704" t="s">
        <v>45</v>
      </c>
      <c r="F3704" t="s">
        <v>46</v>
      </c>
      <c r="G3704" t="s">
        <v>49</v>
      </c>
      <c r="H3704" s="2" t="s">
        <v>248</v>
      </c>
      <c r="I3704" t="s">
        <v>431</v>
      </c>
      <c r="J3704" s="132">
        <v>200000</v>
      </c>
    </row>
    <row r="3705" spans="1:10" hidden="1" x14ac:dyDescent="0.25">
      <c r="A3705" s="57" t="s">
        <v>134</v>
      </c>
      <c r="B3705" t="s">
        <v>128</v>
      </c>
      <c r="C3705">
        <v>2022</v>
      </c>
      <c r="D3705" t="s">
        <v>58</v>
      </c>
      <c r="E3705" t="s">
        <v>45</v>
      </c>
      <c r="F3705" t="s">
        <v>46</v>
      </c>
      <c r="G3705" t="s">
        <v>49</v>
      </c>
      <c r="H3705" s="2" t="s">
        <v>248</v>
      </c>
      <c r="I3705" t="s">
        <v>404</v>
      </c>
      <c r="J3705" s="132">
        <v>35378</v>
      </c>
    </row>
    <row r="3706" spans="1:10" hidden="1" x14ac:dyDescent="0.25">
      <c r="A3706" s="57" t="s">
        <v>134</v>
      </c>
      <c r="B3706" t="s">
        <v>128</v>
      </c>
      <c r="C3706">
        <v>2022</v>
      </c>
      <c r="D3706" t="s">
        <v>58</v>
      </c>
      <c r="E3706" t="s">
        <v>45</v>
      </c>
      <c r="F3706" t="s">
        <v>46</v>
      </c>
      <c r="G3706" t="s">
        <v>49</v>
      </c>
      <c r="H3706" s="2" t="s">
        <v>249</v>
      </c>
      <c r="I3706" t="s">
        <v>390</v>
      </c>
      <c r="J3706" s="132">
        <v>178490</v>
      </c>
    </row>
    <row r="3707" spans="1:10" hidden="1" x14ac:dyDescent="0.25">
      <c r="A3707" s="57" t="s">
        <v>134</v>
      </c>
      <c r="B3707" t="s">
        <v>128</v>
      </c>
      <c r="C3707">
        <v>2022</v>
      </c>
      <c r="D3707" t="s">
        <v>58</v>
      </c>
      <c r="E3707" t="s">
        <v>45</v>
      </c>
      <c r="F3707" t="s">
        <v>46</v>
      </c>
      <c r="G3707" t="s">
        <v>49</v>
      </c>
      <c r="H3707" s="2" t="s">
        <v>250</v>
      </c>
      <c r="I3707" s="2"/>
      <c r="J3707"/>
    </row>
    <row r="3708" spans="1:10" hidden="1" x14ac:dyDescent="0.25">
      <c r="A3708" s="57" t="s">
        <v>134</v>
      </c>
      <c r="B3708" t="s">
        <v>128</v>
      </c>
      <c r="C3708">
        <v>2022</v>
      </c>
      <c r="D3708" t="s">
        <v>58</v>
      </c>
      <c r="E3708" t="s">
        <v>45</v>
      </c>
      <c r="F3708" t="s">
        <v>46</v>
      </c>
      <c r="G3708" t="s">
        <v>49</v>
      </c>
      <c r="H3708" s="2" t="s">
        <v>251</v>
      </c>
      <c r="I3708" s="2"/>
      <c r="J3708"/>
    </row>
    <row r="3709" spans="1:10" hidden="1" x14ac:dyDescent="0.25">
      <c r="A3709" s="57" t="s">
        <v>134</v>
      </c>
      <c r="B3709" t="s">
        <v>128</v>
      </c>
      <c r="C3709">
        <v>2022</v>
      </c>
      <c r="D3709" t="s">
        <v>58</v>
      </c>
      <c r="E3709" t="s">
        <v>45</v>
      </c>
      <c r="F3709" t="s">
        <v>46</v>
      </c>
      <c r="G3709" t="s">
        <v>49</v>
      </c>
      <c r="H3709" s="2" t="s">
        <v>333</v>
      </c>
      <c r="I3709" t="s">
        <v>432</v>
      </c>
      <c r="J3709" s="132">
        <v>10000</v>
      </c>
    </row>
    <row r="3710" spans="1:10" hidden="1" x14ac:dyDescent="0.25">
      <c r="A3710" s="57" t="s">
        <v>134</v>
      </c>
      <c r="B3710" t="s">
        <v>128</v>
      </c>
      <c r="C3710">
        <v>2022</v>
      </c>
      <c r="D3710" t="s">
        <v>58</v>
      </c>
      <c r="E3710" t="s">
        <v>45</v>
      </c>
      <c r="F3710" t="s">
        <v>46</v>
      </c>
      <c r="G3710" t="s">
        <v>49</v>
      </c>
      <c r="H3710" s="2" t="s">
        <v>333</v>
      </c>
      <c r="I3710" t="s">
        <v>396</v>
      </c>
      <c r="J3710" s="132">
        <v>574800</v>
      </c>
    </row>
    <row r="3711" spans="1:10" hidden="1" x14ac:dyDescent="0.25">
      <c r="A3711" s="57" t="s">
        <v>134</v>
      </c>
      <c r="B3711" t="s">
        <v>128</v>
      </c>
      <c r="C3711">
        <v>2022</v>
      </c>
      <c r="D3711" t="s">
        <v>58</v>
      </c>
      <c r="E3711" t="s">
        <v>45</v>
      </c>
      <c r="F3711" t="s">
        <v>46</v>
      </c>
      <c r="G3711" t="s">
        <v>49</v>
      </c>
      <c r="H3711" s="90" t="s">
        <v>367</v>
      </c>
      <c r="I3711" s="90"/>
      <c r="J3711"/>
    </row>
    <row r="3712" spans="1:10" hidden="1" x14ac:dyDescent="0.25">
      <c r="A3712" s="57" t="s">
        <v>134</v>
      </c>
      <c r="B3712" t="s">
        <v>128</v>
      </c>
      <c r="C3712">
        <v>2022</v>
      </c>
      <c r="D3712" t="s">
        <v>58</v>
      </c>
      <c r="E3712" t="s">
        <v>45</v>
      </c>
      <c r="F3712" t="s">
        <v>46</v>
      </c>
      <c r="G3712" t="s">
        <v>49</v>
      </c>
      <c r="H3712" s="2" t="s">
        <v>252</v>
      </c>
      <c r="I3712" s="2"/>
      <c r="J3712"/>
    </row>
    <row r="3713" spans="1:10" hidden="1" x14ac:dyDescent="0.25">
      <c r="A3713" s="57" t="s">
        <v>134</v>
      </c>
      <c r="B3713" t="s">
        <v>128</v>
      </c>
      <c r="C3713">
        <v>2022</v>
      </c>
      <c r="D3713" t="s">
        <v>58</v>
      </c>
      <c r="E3713" t="s">
        <v>45</v>
      </c>
      <c r="F3713" t="s">
        <v>46</v>
      </c>
      <c r="G3713" t="s">
        <v>49</v>
      </c>
      <c r="H3713" s="2" t="s">
        <v>243</v>
      </c>
      <c r="I3713" t="s">
        <v>433</v>
      </c>
      <c r="J3713" s="132">
        <v>0.35</v>
      </c>
    </row>
    <row r="3714" spans="1:10" hidden="1" x14ac:dyDescent="0.25">
      <c r="A3714" s="57" t="s">
        <v>134</v>
      </c>
      <c r="B3714" t="s">
        <v>128</v>
      </c>
      <c r="C3714">
        <v>2022</v>
      </c>
      <c r="D3714" t="s">
        <v>58</v>
      </c>
      <c r="E3714" t="s">
        <v>45</v>
      </c>
      <c r="F3714" t="s">
        <v>46</v>
      </c>
      <c r="G3714" t="s">
        <v>49</v>
      </c>
      <c r="H3714" s="2" t="s">
        <v>243</v>
      </c>
      <c r="I3714" t="s">
        <v>426</v>
      </c>
      <c r="J3714" s="132">
        <v>3.08</v>
      </c>
    </row>
    <row r="3715" spans="1:10" hidden="1" x14ac:dyDescent="0.25">
      <c r="A3715" s="57" t="s">
        <v>134</v>
      </c>
      <c r="B3715" t="s">
        <v>128</v>
      </c>
      <c r="C3715">
        <v>2022</v>
      </c>
      <c r="D3715" t="s">
        <v>58</v>
      </c>
      <c r="E3715" t="s">
        <v>45</v>
      </c>
      <c r="F3715" t="s">
        <v>46</v>
      </c>
      <c r="G3715" t="s">
        <v>49</v>
      </c>
      <c r="H3715" s="2" t="s">
        <v>243</v>
      </c>
      <c r="I3715" t="s">
        <v>434</v>
      </c>
      <c r="J3715" s="132">
        <v>374.46</v>
      </c>
    </row>
    <row r="3716" spans="1:10" hidden="1" x14ac:dyDescent="0.25">
      <c r="A3716" s="57" t="s">
        <v>134</v>
      </c>
      <c r="B3716" t="s">
        <v>128</v>
      </c>
      <c r="C3716">
        <v>2022</v>
      </c>
      <c r="D3716" t="s">
        <v>58</v>
      </c>
      <c r="E3716" t="s">
        <v>45</v>
      </c>
      <c r="F3716" t="s">
        <v>46</v>
      </c>
      <c r="G3716" t="s">
        <v>49</v>
      </c>
      <c r="H3716" s="2" t="s">
        <v>243</v>
      </c>
      <c r="I3716" t="s">
        <v>435</v>
      </c>
      <c r="J3716" s="132">
        <v>0.9</v>
      </c>
    </row>
    <row r="3717" spans="1:10" hidden="1" x14ac:dyDescent="0.25">
      <c r="A3717" s="57" t="s">
        <v>134</v>
      </c>
      <c r="B3717" t="s">
        <v>128</v>
      </c>
      <c r="C3717">
        <v>2022</v>
      </c>
      <c r="D3717" t="s">
        <v>58</v>
      </c>
      <c r="E3717" t="s">
        <v>45</v>
      </c>
      <c r="F3717" t="s">
        <v>46</v>
      </c>
      <c r="G3717" t="s">
        <v>49</v>
      </c>
      <c r="H3717" s="2" t="s">
        <v>243</v>
      </c>
      <c r="I3717" t="s">
        <v>393</v>
      </c>
      <c r="J3717" s="132">
        <v>500.2</v>
      </c>
    </row>
    <row r="3718" spans="1:10" hidden="1" x14ac:dyDescent="0.25">
      <c r="A3718" s="57" t="s">
        <v>134</v>
      </c>
      <c r="B3718" t="s">
        <v>128</v>
      </c>
      <c r="C3718">
        <v>2022</v>
      </c>
      <c r="D3718" t="s">
        <v>58</v>
      </c>
      <c r="E3718" t="s">
        <v>45</v>
      </c>
      <c r="F3718" t="s">
        <v>46</v>
      </c>
      <c r="G3718" t="s">
        <v>49</v>
      </c>
      <c r="H3718" s="2" t="s">
        <v>243</v>
      </c>
      <c r="I3718" t="s">
        <v>394</v>
      </c>
      <c r="J3718" s="132">
        <v>61</v>
      </c>
    </row>
    <row r="3719" spans="1:10" hidden="1" x14ac:dyDescent="0.25">
      <c r="A3719" s="57" t="s">
        <v>134</v>
      </c>
      <c r="B3719" t="s">
        <v>128</v>
      </c>
      <c r="C3719">
        <v>2022</v>
      </c>
      <c r="D3719" t="s">
        <v>58</v>
      </c>
      <c r="E3719" t="s">
        <v>45</v>
      </c>
      <c r="F3719" t="s">
        <v>46</v>
      </c>
      <c r="G3719" t="s">
        <v>49</v>
      </c>
      <c r="H3719" s="2" t="s">
        <v>243</v>
      </c>
      <c r="I3719" t="s">
        <v>389</v>
      </c>
      <c r="J3719" s="132">
        <v>6924.46</v>
      </c>
    </row>
    <row r="3720" spans="1:10" hidden="1" x14ac:dyDescent="0.25">
      <c r="A3720" s="57" t="s">
        <v>134</v>
      </c>
      <c r="B3720" t="s">
        <v>128</v>
      </c>
      <c r="C3720">
        <v>2022</v>
      </c>
      <c r="D3720" t="s">
        <v>58</v>
      </c>
      <c r="E3720" t="s">
        <v>45</v>
      </c>
      <c r="F3720" t="s">
        <v>46</v>
      </c>
      <c r="G3720" t="s">
        <v>49</v>
      </c>
      <c r="H3720" s="2" t="s">
        <v>243</v>
      </c>
      <c r="I3720" t="s">
        <v>436</v>
      </c>
      <c r="J3720" s="132">
        <v>0.36</v>
      </c>
    </row>
    <row r="3721" spans="1:10" hidden="1" x14ac:dyDescent="0.25">
      <c r="A3721" s="57" t="s">
        <v>134</v>
      </c>
      <c r="B3721" t="s">
        <v>128</v>
      </c>
      <c r="C3721">
        <v>2022</v>
      </c>
      <c r="D3721" t="s">
        <v>58</v>
      </c>
      <c r="E3721" t="s">
        <v>45</v>
      </c>
      <c r="F3721" t="s">
        <v>46</v>
      </c>
      <c r="G3721" t="s">
        <v>49</v>
      </c>
      <c r="H3721" s="2" t="s">
        <v>243</v>
      </c>
      <c r="I3721" t="s">
        <v>437</v>
      </c>
      <c r="J3721" s="132">
        <v>0.01</v>
      </c>
    </row>
    <row r="3722" spans="1:10" hidden="1" x14ac:dyDescent="0.25">
      <c r="A3722" s="57" t="s">
        <v>134</v>
      </c>
      <c r="B3722" t="s">
        <v>128</v>
      </c>
      <c r="C3722">
        <v>2022</v>
      </c>
      <c r="D3722" t="s">
        <v>58</v>
      </c>
      <c r="E3722" t="s">
        <v>45</v>
      </c>
      <c r="F3722" t="s">
        <v>304</v>
      </c>
      <c r="G3722" t="s">
        <v>54</v>
      </c>
      <c r="H3722" t="s">
        <v>305</v>
      </c>
      <c r="I3722" t="s">
        <v>396</v>
      </c>
      <c r="J3722" s="132">
        <v>2000000</v>
      </c>
    </row>
    <row r="3723" spans="1:10" hidden="1" x14ac:dyDescent="0.25">
      <c r="A3723" s="57" t="s">
        <v>134</v>
      </c>
      <c r="B3723" t="s">
        <v>128</v>
      </c>
      <c r="C3723">
        <v>2022</v>
      </c>
      <c r="D3723" t="s">
        <v>58</v>
      </c>
      <c r="E3723" t="s">
        <v>45</v>
      </c>
      <c r="F3723" t="s">
        <v>304</v>
      </c>
      <c r="G3723" t="s">
        <v>54</v>
      </c>
      <c r="H3723" t="s">
        <v>306</v>
      </c>
      <c r="I3723" t="s">
        <v>396</v>
      </c>
      <c r="J3723" s="132">
        <v>117172</v>
      </c>
    </row>
    <row r="3724" spans="1:10" hidden="1" x14ac:dyDescent="0.25">
      <c r="A3724" s="57" t="s">
        <v>134</v>
      </c>
      <c r="B3724" t="s">
        <v>128</v>
      </c>
      <c r="C3724">
        <v>2022</v>
      </c>
      <c r="D3724" t="s">
        <v>58</v>
      </c>
      <c r="E3724" t="s">
        <v>45</v>
      </c>
      <c r="F3724" t="s">
        <v>304</v>
      </c>
      <c r="G3724" t="s">
        <v>54</v>
      </c>
      <c r="H3724" t="s">
        <v>307</v>
      </c>
      <c r="I3724" t="s">
        <v>396</v>
      </c>
      <c r="J3724" s="132">
        <v>176431</v>
      </c>
    </row>
    <row r="3725" spans="1:10" hidden="1" x14ac:dyDescent="0.25">
      <c r="A3725" s="57" t="s">
        <v>134</v>
      </c>
      <c r="B3725" t="s">
        <v>128</v>
      </c>
      <c r="C3725">
        <v>2022</v>
      </c>
      <c r="D3725" t="s">
        <v>58</v>
      </c>
      <c r="E3725" t="s">
        <v>45</v>
      </c>
      <c r="F3725" t="s">
        <v>304</v>
      </c>
      <c r="G3725" t="s">
        <v>54</v>
      </c>
      <c r="H3725" t="s">
        <v>308</v>
      </c>
      <c r="I3725" t="s">
        <v>396</v>
      </c>
      <c r="J3725" s="132">
        <v>21172</v>
      </c>
    </row>
    <row r="3726" spans="1:10" hidden="1" x14ac:dyDescent="0.25">
      <c r="A3726" s="57" t="s">
        <v>134</v>
      </c>
      <c r="B3726" t="s">
        <v>128</v>
      </c>
      <c r="C3726">
        <v>2022</v>
      </c>
      <c r="D3726" t="s">
        <v>58</v>
      </c>
      <c r="E3726" t="s">
        <v>45</v>
      </c>
      <c r="F3726" t="s">
        <v>304</v>
      </c>
      <c r="G3726" t="s">
        <v>54</v>
      </c>
      <c r="H3726" t="s">
        <v>309</v>
      </c>
      <c r="I3726" t="s">
        <v>396</v>
      </c>
      <c r="J3726" s="132">
        <v>176431</v>
      </c>
    </row>
    <row r="3727" spans="1:10" hidden="1" x14ac:dyDescent="0.25">
      <c r="A3727" s="57" t="s">
        <v>134</v>
      </c>
      <c r="B3727" t="s">
        <v>128</v>
      </c>
      <c r="C3727">
        <v>2022</v>
      </c>
      <c r="D3727" t="s">
        <v>58</v>
      </c>
      <c r="E3727" t="s">
        <v>45</v>
      </c>
      <c r="F3727" t="s">
        <v>304</v>
      </c>
      <c r="G3727" t="s">
        <v>54</v>
      </c>
      <c r="H3727" t="s">
        <v>310</v>
      </c>
      <c r="I3727" t="s">
        <v>396</v>
      </c>
      <c r="J3727" s="132">
        <v>83333</v>
      </c>
    </row>
    <row r="3728" spans="1:10" hidden="1" x14ac:dyDescent="0.25">
      <c r="A3728" s="57" t="s">
        <v>134</v>
      </c>
      <c r="B3728" t="s">
        <v>128</v>
      </c>
      <c r="C3728">
        <v>2022</v>
      </c>
      <c r="D3728" t="s">
        <v>58</v>
      </c>
      <c r="E3728" t="s">
        <v>45</v>
      </c>
      <c r="F3728" t="s">
        <v>304</v>
      </c>
      <c r="G3728" t="s">
        <v>54</v>
      </c>
      <c r="H3728" s="90" t="s">
        <v>332</v>
      </c>
      <c r="I3728" s="90"/>
      <c r="J3728"/>
    </row>
    <row r="3729" spans="1:10" hidden="1" x14ac:dyDescent="0.25">
      <c r="A3729" s="57" t="s">
        <v>134</v>
      </c>
      <c r="B3729" t="s">
        <v>128</v>
      </c>
      <c r="C3729">
        <v>2022</v>
      </c>
      <c r="D3729" t="s">
        <v>58</v>
      </c>
      <c r="E3729" t="s">
        <v>45</v>
      </c>
      <c r="F3729" t="s">
        <v>304</v>
      </c>
      <c r="G3729" t="s">
        <v>54</v>
      </c>
      <c r="H3729" t="s">
        <v>311</v>
      </c>
      <c r="I3729" t="s">
        <v>396</v>
      </c>
      <c r="J3729" s="132">
        <v>1000000</v>
      </c>
    </row>
    <row r="3730" spans="1:10" hidden="1" x14ac:dyDescent="0.25">
      <c r="A3730" s="57" t="s">
        <v>134</v>
      </c>
      <c r="B3730" t="s">
        <v>128</v>
      </c>
      <c r="C3730">
        <v>2022</v>
      </c>
      <c r="D3730" t="s">
        <v>58</v>
      </c>
      <c r="E3730" t="s">
        <v>45</v>
      </c>
      <c r="F3730" t="s">
        <v>304</v>
      </c>
      <c r="G3730" t="s">
        <v>54</v>
      </c>
      <c r="H3730" t="s">
        <v>312</v>
      </c>
      <c r="J3730"/>
    </row>
    <row r="3731" spans="1:10" hidden="1" x14ac:dyDescent="0.25">
      <c r="A3731" s="57" t="s">
        <v>134</v>
      </c>
      <c r="B3731" t="s">
        <v>128</v>
      </c>
      <c r="C3731">
        <v>2022</v>
      </c>
      <c r="D3731" t="s">
        <v>58</v>
      </c>
      <c r="E3731" t="s">
        <v>45</v>
      </c>
      <c r="F3731" t="s">
        <v>304</v>
      </c>
      <c r="G3731" t="s">
        <v>54</v>
      </c>
      <c r="H3731" t="s">
        <v>313</v>
      </c>
      <c r="I3731" t="s">
        <v>397</v>
      </c>
      <c r="J3731" s="132">
        <v>10440</v>
      </c>
    </row>
    <row r="3732" spans="1:10" hidden="1" x14ac:dyDescent="0.25">
      <c r="A3732" s="57" t="s">
        <v>134</v>
      </c>
      <c r="B3732" t="s">
        <v>128</v>
      </c>
      <c r="C3732">
        <v>2022</v>
      </c>
      <c r="D3732" t="s">
        <v>58</v>
      </c>
      <c r="E3732" t="s">
        <v>45</v>
      </c>
      <c r="F3732" t="s">
        <v>304</v>
      </c>
      <c r="G3732" t="s">
        <v>54</v>
      </c>
      <c r="H3732" t="s">
        <v>314</v>
      </c>
      <c r="I3732" t="s">
        <v>398</v>
      </c>
      <c r="J3732" s="132">
        <v>240000</v>
      </c>
    </row>
    <row r="3733" spans="1:10" hidden="1" x14ac:dyDescent="0.25">
      <c r="A3733" s="57" t="s">
        <v>134</v>
      </c>
      <c r="B3733" t="s">
        <v>128</v>
      </c>
      <c r="C3733">
        <v>2022</v>
      </c>
      <c r="D3733" t="s">
        <v>58</v>
      </c>
      <c r="E3733" t="s">
        <v>45</v>
      </c>
      <c r="F3733" t="s">
        <v>304</v>
      </c>
      <c r="G3733" t="s">
        <v>54</v>
      </c>
      <c r="H3733" t="s">
        <v>315</v>
      </c>
      <c r="I3733" t="s">
        <v>399</v>
      </c>
      <c r="J3733" s="132">
        <v>80000</v>
      </c>
    </row>
    <row r="3734" spans="1:10" hidden="1" x14ac:dyDescent="0.25">
      <c r="A3734" s="57" t="s">
        <v>134</v>
      </c>
      <c r="B3734" t="s">
        <v>128</v>
      </c>
      <c r="C3734">
        <v>2022</v>
      </c>
      <c r="D3734" t="s">
        <v>58</v>
      </c>
      <c r="E3734" t="s">
        <v>45</v>
      </c>
      <c r="F3734" t="s">
        <v>304</v>
      </c>
      <c r="G3734" t="s">
        <v>54</v>
      </c>
      <c r="H3734" s="2" t="s">
        <v>316</v>
      </c>
      <c r="I3734" s="2"/>
      <c r="J3734"/>
    </row>
    <row r="3735" spans="1:10" hidden="1" x14ac:dyDescent="0.25">
      <c r="A3735" s="57" t="s">
        <v>134</v>
      </c>
      <c r="B3735" t="s">
        <v>128</v>
      </c>
      <c r="C3735">
        <v>2022</v>
      </c>
      <c r="D3735" t="s">
        <v>58</v>
      </c>
      <c r="E3735" t="s">
        <v>45</v>
      </c>
      <c r="F3735" t="s">
        <v>304</v>
      </c>
      <c r="G3735" t="s">
        <v>49</v>
      </c>
      <c r="H3735" s="90" t="s">
        <v>317</v>
      </c>
      <c r="I3735" s="90"/>
      <c r="J3735"/>
    </row>
    <row r="3736" spans="1:10" hidden="1" x14ac:dyDescent="0.25">
      <c r="A3736" s="57" t="s">
        <v>134</v>
      </c>
      <c r="B3736" t="s">
        <v>128</v>
      </c>
      <c r="C3736">
        <v>2022</v>
      </c>
      <c r="D3736" t="s">
        <v>58</v>
      </c>
      <c r="E3736" t="s">
        <v>45</v>
      </c>
      <c r="F3736" t="s">
        <v>50</v>
      </c>
      <c r="G3736" t="s">
        <v>56</v>
      </c>
      <c r="H3736" t="s">
        <v>124</v>
      </c>
      <c r="I3736" t="s">
        <v>401</v>
      </c>
      <c r="J3736" s="132">
        <v>84190</v>
      </c>
    </row>
    <row r="3737" spans="1:10" hidden="1" x14ac:dyDescent="0.25">
      <c r="A3737" s="57" t="s">
        <v>134</v>
      </c>
      <c r="B3737" t="s">
        <v>128</v>
      </c>
      <c r="C3737">
        <v>2022</v>
      </c>
      <c r="D3737" t="s">
        <v>58</v>
      </c>
      <c r="E3737" t="s">
        <v>45</v>
      </c>
      <c r="F3737" t="s">
        <v>50</v>
      </c>
      <c r="G3737" t="s">
        <v>56</v>
      </c>
      <c r="H3737" t="s">
        <v>98</v>
      </c>
      <c r="I3737" t="s">
        <v>402</v>
      </c>
      <c r="J3737" s="132">
        <v>427253</v>
      </c>
    </row>
    <row r="3738" spans="1:10" hidden="1" x14ac:dyDescent="0.25">
      <c r="A3738" s="57" t="s">
        <v>134</v>
      </c>
      <c r="B3738" t="s">
        <v>128</v>
      </c>
      <c r="C3738">
        <v>2022</v>
      </c>
      <c r="D3738" t="s">
        <v>58</v>
      </c>
      <c r="E3738" t="s">
        <v>45</v>
      </c>
      <c r="F3738" t="s">
        <v>50</v>
      </c>
      <c r="G3738" t="s">
        <v>56</v>
      </c>
      <c r="H3738" t="s">
        <v>98</v>
      </c>
      <c r="I3738" t="s">
        <v>401</v>
      </c>
      <c r="J3738" s="132">
        <v>108144</v>
      </c>
    </row>
    <row r="3739" spans="1:10" hidden="1" x14ac:dyDescent="0.25">
      <c r="A3739" s="57" t="s">
        <v>134</v>
      </c>
      <c r="B3739" t="s">
        <v>128</v>
      </c>
      <c r="C3739">
        <v>2022</v>
      </c>
      <c r="D3739" t="s">
        <v>58</v>
      </c>
      <c r="E3739" t="s">
        <v>45</v>
      </c>
      <c r="F3739" t="s">
        <v>50</v>
      </c>
      <c r="G3739" t="s">
        <v>56</v>
      </c>
      <c r="H3739" t="s">
        <v>265</v>
      </c>
      <c r="I3739" t="s">
        <v>403</v>
      </c>
      <c r="J3739"/>
    </row>
    <row r="3740" spans="1:10" hidden="1" x14ac:dyDescent="0.25">
      <c r="A3740" s="57" t="s">
        <v>134</v>
      </c>
      <c r="B3740" t="s">
        <v>128</v>
      </c>
      <c r="C3740">
        <v>2022</v>
      </c>
      <c r="D3740" t="s">
        <v>58</v>
      </c>
      <c r="E3740" t="s">
        <v>45</v>
      </c>
      <c r="F3740" t="s">
        <v>50</v>
      </c>
      <c r="G3740" t="s">
        <v>56</v>
      </c>
      <c r="H3740" t="s">
        <v>193</v>
      </c>
      <c r="J3740"/>
    </row>
    <row r="3741" spans="1:10" hidden="1" x14ac:dyDescent="0.25">
      <c r="A3741" s="57" t="s">
        <v>134</v>
      </c>
      <c r="B3741" t="s">
        <v>128</v>
      </c>
      <c r="C3741">
        <v>2022</v>
      </c>
      <c r="D3741" t="s">
        <v>58</v>
      </c>
      <c r="E3741" t="s">
        <v>45</v>
      </c>
      <c r="F3741" t="s">
        <v>50</v>
      </c>
      <c r="G3741" t="s">
        <v>101</v>
      </c>
      <c r="H3741" t="s">
        <v>99</v>
      </c>
      <c r="I3741" t="s">
        <v>401</v>
      </c>
      <c r="J3741" s="132">
        <v>243732</v>
      </c>
    </row>
    <row r="3742" spans="1:10" hidden="1" x14ac:dyDescent="0.25">
      <c r="A3742" s="57" t="s">
        <v>134</v>
      </c>
      <c r="B3742" t="s">
        <v>128</v>
      </c>
      <c r="C3742">
        <v>2022</v>
      </c>
      <c r="D3742" t="s">
        <v>58</v>
      </c>
      <c r="E3742" t="s">
        <v>45</v>
      </c>
      <c r="F3742" t="s">
        <v>50</v>
      </c>
      <c r="G3742" t="s">
        <v>101</v>
      </c>
      <c r="H3742" s="2" t="s">
        <v>255</v>
      </c>
      <c r="I3742" s="2"/>
      <c r="J3742"/>
    </row>
    <row r="3743" spans="1:10" hidden="1" x14ac:dyDescent="0.25">
      <c r="A3743" s="57" t="s">
        <v>134</v>
      </c>
      <c r="B3743" t="s">
        <v>128</v>
      </c>
      <c r="C3743">
        <v>2022</v>
      </c>
      <c r="D3743" t="s">
        <v>58</v>
      </c>
      <c r="E3743" t="s">
        <v>45</v>
      </c>
      <c r="F3743" t="s">
        <v>50</v>
      </c>
      <c r="G3743" t="s">
        <v>101</v>
      </c>
      <c r="H3743" s="2" t="s">
        <v>254</v>
      </c>
      <c r="I3743" s="2"/>
      <c r="J3743"/>
    </row>
    <row r="3744" spans="1:10" hidden="1" x14ac:dyDescent="0.25">
      <c r="A3744" s="57" t="s">
        <v>134</v>
      </c>
      <c r="B3744" t="s">
        <v>128</v>
      </c>
      <c r="C3744">
        <v>2022</v>
      </c>
      <c r="D3744" t="s">
        <v>58</v>
      </c>
      <c r="E3744" t="s">
        <v>45</v>
      </c>
      <c r="F3744" t="s">
        <v>50</v>
      </c>
      <c r="G3744" t="s">
        <v>101</v>
      </c>
      <c r="H3744" s="2" t="s">
        <v>236</v>
      </c>
      <c r="I3744" t="s">
        <v>422</v>
      </c>
      <c r="J3744"/>
    </row>
    <row r="3745" spans="1:10" hidden="1" x14ac:dyDescent="0.25">
      <c r="A3745" s="57" t="s">
        <v>134</v>
      </c>
      <c r="B3745" t="s">
        <v>128</v>
      </c>
      <c r="C3745">
        <v>2022</v>
      </c>
      <c r="D3745" t="s">
        <v>58</v>
      </c>
      <c r="E3745" t="s">
        <v>45</v>
      </c>
      <c r="F3745" t="s">
        <v>50</v>
      </c>
      <c r="G3745" t="s">
        <v>101</v>
      </c>
      <c r="H3745" t="s">
        <v>30</v>
      </c>
      <c r="I3745" t="s">
        <v>440</v>
      </c>
      <c r="J3745" s="132">
        <v>59140</v>
      </c>
    </row>
    <row r="3746" spans="1:10" hidden="1" x14ac:dyDescent="0.25">
      <c r="A3746" s="57" t="s">
        <v>134</v>
      </c>
      <c r="B3746" t="s">
        <v>128</v>
      </c>
      <c r="C3746">
        <v>2022</v>
      </c>
      <c r="D3746" t="s">
        <v>58</v>
      </c>
      <c r="E3746" t="s">
        <v>45</v>
      </c>
      <c r="F3746" t="s">
        <v>50</v>
      </c>
      <c r="G3746" t="s">
        <v>101</v>
      </c>
      <c r="H3746" t="s">
        <v>30</v>
      </c>
      <c r="I3746" t="s">
        <v>408</v>
      </c>
      <c r="J3746" s="132">
        <v>3415</v>
      </c>
    </row>
    <row r="3747" spans="1:10" hidden="1" x14ac:dyDescent="0.25">
      <c r="A3747" s="57" t="s">
        <v>134</v>
      </c>
      <c r="B3747" t="s">
        <v>128</v>
      </c>
      <c r="C3747">
        <v>2022</v>
      </c>
      <c r="D3747" t="s">
        <v>58</v>
      </c>
      <c r="E3747" t="s">
        <v>45</v>
      </c>
      <c r="F3747" t="s">
        <v>50</v>
      </c>
      <c r="G3747" t="s">
        <v>101</v>
      </c>
      <c r="H3747" t="s">
        <v>30</v>
      </c>
      <c r="I3747" t="s">
        <v>429</v>
      </c>
      <c r="J3747" s="132">
        <v>54</v>
      </c>
    </row>
    <row r="3748" spans="1:10" hidden="1" x14ac:dyDescent="0.25">
      <c r="A3748" s="57" t="s">
        <v>134</v>
      </c>
      <c r="B3748" t="s">
        <v>128</v>
      </c>
      <c r="C3748">
        <v>2022</v>
      </c>
      <c r="D3748" t="s">
        <v>58</v>
      </c>
      <c r="E3748" t="s">
        <v>45</v>
      </c>
      <c r="F3748" t="s">
        <v>50</v>
      </c>
      <c r="G3748" t="s">
        <v>101</v>
      </c>
      <c r="H3748" t="s">
        <v>30</v>
      </c>
      <c r="I3748" t="s">
        <v>379</v>
      </c>
      <c r="J3748" s="132">
        <v>3</v>
      </c>
    </row>
    <row r="3749" spans="1:10" hidden="1" x14ac:dyDescent="0.25">
      <c r="A3749" s="57" t="s">
        <v>134</v>
      </c>
      <c r="B3749" t="s">
        <v>128</v>
      </c>
      <c r="C3749">
        <v>2022</v>
      </c>
      <c r="D3749" t="s">
        <v>58</v>
      </c>
      <c r="E3749" t="s">
        <v>45</v>
      </c>
      <c r="F3749" t="s">
        <v>50</v>
      </c>
      <c r="G3749" t="s">
        <v>101</v>
      </c>
      <c r="H3749" t="s">
        <v>30</v>
      </c>
      <c r="I3749" t="s">
        <v>423</v>
      </c>
      <c r="J3749" s="132">
        <v>185329</v>
      </c>
    </row>
    <row r="3750" spans="1:10" hidden="1" x14ac:dyDescent="0.25">
      <c r="A3750" s="57" t="s">
        <v>134</v>
      </c>
      <c r="B3750" t="s">
        <v>128</v>
      </c>
      <c r="C3750">
        <v>2022</v>
      </c>
      <c r="D3750" t="s">
        <v>58</v>
      </c>
      <c r="E3750" t="s">
        <v>45</v>
      </c>
      <c r="F3750" t="s">
        <v>50</v>
      </c>
      <c r="G3750" t="s">
        <v>101</v>
      </c>
      <c r="H3750" t="s">
        <v>30</v>
      </c>
      <c r="I3750" t="s">
        <v>409</v>
      </c>
      <c r="J3750"/>
    </row>
    <row r="3751" spans="1:10" hidden="1" x14ac:dyDescent="0.25">
      <c r="A3751" s="57" t="s">
        <v>134</v>
      </c>
      <c r="B3751" t="s">
        <v>128</v>
      </c>
      <c r="C3751">
        <v>2022</v>
      </c>
      <c r="D3751" t="s">
        <v>58</v>
      </c>
      <c r="E3751" t="s">
        <v>45</v>
      </c>
      <c r="F3751" t="s">
        <v>50</v>
      </c>
      <c r="G3751" t="s">
        <v>101</v>
      </c>
      <c r="H3751" t="s">
        <v>30</v>
      </c>
      <c r="I3751" t="s">
        <v>424</v>
      </c>
      <c r="J3751"/>
    </row>
    <row r="3752" spans="1:10" hidden="1" x14ac:dyDescent="0.25">
      <c r="A3752" s="57" t="s">
        <v>134</v>
      </c>
      <c r="B3752" t="s">
        <v>128</v>
      </c>
      <c r="C3752">
        <v>2022</v>
      </c>
      <c r="D3752" t="s">
        <v>58</v>
      </c>
      <c r="E3752" t="s">
        <v>45</v>
      </c>
      <c r="F3752" t="s">
        <v>50</v>
      </c>
      <c r="G3752" t="s">
        <v>101</v>
      </c>
      <c r="H3752" t="s">
        <v>30</v>
      </c>
      <c r="I3752" t="s">
        <v>425</v>
      </c>
      <c r="J3752"/>
    </row>
    <row r="3753" spans="1:10" hidden="1" x14ac:dyDescent="0.25">
      <c r="A3753" s="57" t="s">
        <v>134</v>
      </c>
      <c r="B3753" t="s">
        <v>128</v>
      </c>
      <c r="C3753">
        <v>2022</v>
      </c>
      <c r="D3753" t="s">
        <v>58</v>
      </c>
      <c r="E3753" t="s">
        <v>45</v>
      </c>
      <c r="F3753" t="s">
        <v>50</v>
      </c>
      <c r="G3753" t="s">
        <v>101</v>
      </c>
      <c r="H3753" t="s">
        <v>30</v>
      </c>
      <c r="I3753" t="s">
        <v>438</v>
      </c>
      <c r="J3753" s="132">
        <v>101611</v>
      </c>
    </row>
    <row r="3754" spans="1:10" hidden="1" x14ac:dyDescent="0.25">
      <c r="A3754" s="57" t="s">
        <v>134</v>
      </c>
      <c r="B3754" t="s">
        <v>128</v>
      </c>
      <c r="C3754">
        <v>2022</v>
      </c>
      <c r="D3754" t="s">
        <v>58</v>
      </c>
      <c r="E3754" t="s">
        <v>45</v>
      </c>
      <c r="F3754" t="s">
        <v>50</v>
      </c>
      <c r="G3754" t="s">
        <v>101</v>
      </c>
      <c r="H3754" t="s">
        <v>30</v>
      </c>
      <c r="I3754" t="s">
        <v>439</v>
      </c>
      <c r="J3754" s="132">
        <v>240000</v>
      </c>
    </row>
    <row r="3755" spans="1:10" hidden="1" x14ac:dyDescent="0.25">
      <c r="A3755" s="57" t="s">
        <v>134</v>
      </c>
      <c r="B3755" t="s">
        <v>128</v>
      </c>
      <c r="C3755">
        <v>2022</v>
      </c>
      <c r="D3755" t="s">
        <v>58</v>
      </c>
      <c r="E3755" t="s">
        <v>45</v>
      </c>
      <c r="F3755" t="s">
        <v>50</v>
      </c>
      <c r="G3755" t="s">
        <v>101</v>
      </c>
      <c r="H3755" t="s">
        <v>30</v>
      </c>
      <c r="I3755" t="s">
        <v>412</v>
      </c>
      <c r="J3755" s="132">
        <v>45500</v>
      </c>
    </row>
    <row r="3756" spans="1:10" hidden="1" x14ac:dyDescent="0.25">
      <c r="A3756" s="57" t="s">
        <v>134</v>
      </c>
      <c r="B3756" t="s">
        <v>128</v>
      </c>
      <c r="C3756">
        <v>2022</v>
      </c>
      <c r="D3756" t="s">
        <v>58</v>
      </c>
      <c r="E3756" t="s">
        <v>45</v>
      </c>
      <c r="F3756" t="s">
        <v>287</v>
      </c>
      <c r="G3756" t="s">
        <v>287</v>
      </c>
      <c r="H3756" s="82" t="s">
        <v>288</v>
      </c>
      <c r="I3756" s="82"/>
      <c r="J3756"/>
    </row>
    <row r="3757" spans="1:10" hidden="1" x14ac:dyDescent="0.25">
      <c r="A3757" s="57" t="s">
        <v>134</v>
      </c>
      <c r="B3757" t="s">
        <v>128</v>
      </c>
      <c r="C3757">
        <v>2022</v>
      </c>
      <c r="D3757" t="s">
        <v>58</v>
      </c>
      <c r="E3757" t="s">
        <v>112</v>
      </c>
      <c r="F3757" t="s">
        <v>117</v>
      </c>
      <c r="G3757" t="s">
        <v>53</v>
      </c>
      <c r="H3757" s="2" t="s">
        <v>256</v>
      </c>
      <c r="I3757" s="2"/>
      <c r="J3757"/>
    </row>
    <row r="3758" spans="1:10" hidden="1" x14ac:dyDescent="0.25">
      <c r="A3758" s="57" t="s">
        <v>134</v>
      </c>
      <c r="B3758" t="s">
        <v>128</v>
      </c>
      <c r="C3758">
        <v>2022</v>
      </c>
      <c r="D3758" t="s">
        <v>58</v>
      </c>
      <c r="E3758" t="s">
        <v>112</v>
      </c>
      <c r="F3758" t="s">
        <v>117</v>
      </c>
      <c r="G3758" t="s">
        <v>53</v>
      </c>
      <c r="H3758" s="2" t="s">
        <v>257</v>
      </c>
      <c r="I3758" t="s">
        <v>406</v>
      </c>
      <c r="J3758" s="132">
        <v>359520</v>
      </c>
    </row>
    <row r="3759" spans="1:10" hidden="1" x14ac:dyDescent="0.25">
      <c r="A3759" s="57" t="s">
        <v>134</v>
      </c>
      <c r="B3759" t="s">
        <v>128</v>
      </c>
      <c r="C3759">
        <v>2022</v>
      </c>
      <c r="D3759" t="s">
        <v>58</v>
      </c>
      <c r="E3759" t="s">
        <v>112</v>
      </c>
      <c r="F3759" t="s">
        <v>117</v>
      </c>
      <c r="G3759" t="s">
        <v>53</v>
      </c>
      <c r="H3759" s="2" t="s">
        <v>257</v>
      </c>
      <c r="I3759" t="s">
        <v>407</v>
      </c>
      <c r="J3759"/>
    </row>
    <row r="3760" spans="1:10" hidden="1" x14ac:dyDescent="0.25">
      <c r="A3760" s="57" t="s">
        <v>134</v>
      </c>
      <c r="B3760" t="s">
        <v>128</v>
      </c>
      <c r="C3760">
        <v>2022</v>
      </c>
      <c r="D3760" t="s">
        <v>58</v>
      </c>
      <c r="E3760" t="s">
        <v>112</v>
      </c>
      <c r="F3760" t="s">
        <v>117</v>
      </c>
      <c r="G3760" t="s">
        <v>53</v>
      </c>
      <c r="H3760" s="2" t="s">
        <v>257</v>
      </c>
      <c r="I3760" t="s">
        <v>408</v>
      </c>
      <c r="J3760" s="132">
        <v>1968120</v>
      </c>
    </row>
    <row r="3761" spans="1:10" hidden="1" x14ac:dyDescent="0.25">
      <c r="A3761" s="57" t="s">
        <v>134</v>
      </c>
      <c r="B3761" t="s">
        <v>128</v>
      </c>
      <c r="C3761">
        <v>2022</v>
      </c>
      <c r="D3761" t="s">
        <v>58</v>
      </c>
      <c r="E3761" t="s">
        <v>112</v>
      </c>
      <c r="F3761" t="s">
        <v>117</v>
      </c>
      <c r="G3761" t="s">
        <v>53</v>
      </c>
      <c r="H3761" s="2" t="s">
        <v>257</v>
      </c>
      <c r="J3761"/>
    </row>
    <row r="3762" spans="1:10" hidden="1" x14ac:dyDescent="0.25">
      <c r="A3762" s="57" t="s">
        <v>134</v>
      </c>
      <c r="B3762" t="s">
        <v>128</v>
      </c>
      <c r="C3762">
        <v>2022</v>
      </c>
      <c r="D3762" t="s">
        <v>58</v>
      </c>
      <c r="E3762" t="s">
        <v>112</v>
      </c>
      <c r="F3762" t="s">
        <v>117</v>
      </c>
      <c r="G3762" t="s">
        <v>53</v>
      </c>
      <c r="H3762" s="2" t="s">
        <v>257</v>
      </c>
      <c r="J3762"/>
    </row>
    <row r="3763" spans="1:10" hidden="1" x14ac:dyDescent="0.25">
      <c r="A3763" s="57" t="s">
        <v>134</v>
      </c>
      <c r="B3763" t="s">
        <v>128</v>
      </c>
      <c r="C3763">
        <v>2022</v>
      </c>
      <c r="D3763" t="s">
        <v>58</v>
      </c>
      <c r="E3763" t="s">
        <v>112</v>
      </c>
      <c r="F3763" t="s">
        <v>117</v>
      </c>
      <c r="G3763" t="s">
        <v>53</v>
      </c>
      <c r="H3763" s="2" t="s">
        <v>257</v>
      </c>
      <c r="J3763"/>
    </row>
    <row r="3764" spans="1:10" hidden="1" x14ac:dyDescent="0.25">
      <c r="A3764" s="57" t="s">
        <v>134</v>
      </c>
      <c r="B3764" t="s">
        <v>128</v>
      </c>
      <c r="C3764">
        <v>2022</v>
      </c>
      <c r="D3764" t="s">
        <v>58</v>
      </c>
      <c r="E3764" t="s">
        <v>112</v>
      </c>
      <c r="F3764" t="s">
        <v>117</v>
      </c>
      <c r="G3764" t="s">
        <v>53</v>
      </c>
      <c r="H3764" s="2" t="s">
        <v>257</v>
      </c>
      <c r="J3764"/>
    </row>
    <row r="3765" spans="1:10" hidden="1" x14ac:dyDescent="0.25">
      <c r="A3765" s="57" t="s">
        <v>134</v>
      </c>
      <c r="B3765" t="s">
        <v>128</v>
      </c>
      <c r="C3765">
        <v>2022</v>
      </c>
      <c r="D3765" t="s">
        <v>58</v>
      </c>
      <c r="E3765" t="s">
        <v>112</v>
      </c>
      <c r="F3765" t="s">
        <v>117</v>
      </c>
      <c r="G3765" t="s">
        <v>53</v>
      </c>
      <c r="H3765" s="2" t="s">
        <v>258</v>
      </c>
      <c r="I3765" s="2"/>
      <c r="J3765"/>
    </row>
    <row r="3766" spans="1:10" hidden="1" x14ac:dyDescent="0.25">
      <c r="A3766" s="57" t="s">
        <v>134</v>
      </c>
      <c r="B3766" t="s">
        <v>128</v>
      </c>
      <c r="C3766">
        <v>2022</v>
      </c>
      <c r="D3766" t="s">
        <v>58</v>
      </c>
      <c r="E3766" t="s">
        <v>112</v>
      </c>
      <c r="F3766" t="s">
        <v>117</v>
      </c>
      <c r="G3766" t="s">
        <v>53</v>
      </c>
      <c r="H3766" s="2" t="s">
        <v>259</v>
      </c>
      <c r="I3766" t="s">
        <v>409</v>
      </c>
      <c r="J3766" s="132">
        <v>14653442</v>
      </c>
    </row>
    <row r="3767" spans="1:10" hidden="1" x14ac:dyDescent="0.25">
      <c r="A3767" s="57" t="s">
        <v>134</v>
      </c>
      <c r="B3767" t="s">
        <v>128</v>
      </c>
      <c r="C3767">
        <v>2022</v>
      </c>
      <c r="D3767" t="s">
        <v>58</v>
      </c>
      <c r="E3767" t="s">
        <v>112</v>
      </c>
      <c r="F3767" t="s">
        <v>117</v>
      </c>
      <c r="G3767" t="s">
        <v>53</v>
      </c>
      <c r="H3767" s="2" t="s">
        <v>259</v>
      </c>
      <c r="I3767" t="s">
        <v>410</v>
      </c>
      <c r="J3767"/>
    </row>
    <row r="3768" spans="1:10" hidden="1" x14ac:dyDescent="0.25">
      <c r="A3768" s="57" t="s">
        <v>134</v>
      </c>
      <c r="B3768" t="s">
        <v>128</v>
      </c>
      <c r="C3768">
        <v>2022</v>
      </c>
      <c r="D3768" t="s">
        <v>58</v>
      </c>
      <c r="E3768" t="s">
        <v>112</v>
      </c>
      <c r="F3768" t="s">
        <v>117</v>
      </c>
      <c r="G3768" t="s">
        <v>53</v>
      </c>
      <c r="H3768" s="2" t="s">
        <v>259</v>
      </c>
      <c r="I3768" t="s">
        <v>411</v>
      </c>
      <c r="J3768"/>
    </row>
    <row r="3769" spans="1:10" hidden="1" x14ac:dyDescent="0.25">
      <c r="A3769" s="57" t="s">
        <v>134</v>
      </c>
      <c r="B3769" t="s">
        <v>128</v>
      </c>
      <c r="C3769">
        <v>2022</v>
      </c>
      <c r="D3769" t="s">
        <v>58</v>
      </c>
      <c r="E3769" t="s">
        <v>112</v>
      </c>
      <c r="F3769" t="s">
        <v>117</v>
      </c>
      <c r="G3769" t="s">
        <v>53</v>
      </c>
      <c r="H3769" s="2" t="s">
        <v>259</v>
      </c>
      <c r="I3769" t="s">
        <v>441</v>
      </c>
      <c r="J3769" s="132">
        <v>59300</v>
      </c>
    </row>
    <row r="3770" spans="1:10" hidden="1" x14ac:dyDescent="0.25">
      <c r="A3770" s="57" t="s">
        <v>134</v>
      </c>
      <c r="B3770" t="s">
        <v>128</v>
      </c>
      <c r="C3770">
        <v>2022</v>
      </c>
      <c r="D3770" t="s">
        <v>58</v>
      </c>
      <c r="E3770" t="s">
        <v>112</v>
      </c>
      <c r="F3770" t="s">
        <v>117</v>
      </c>
      <c r="G3770" t="s">
        <v>53</v>
      </c>
      <c r="H3770" s="2" t="s">
        <v>259</v>
      </c>
      <c r="I3770" t="s">
        <v>442</v>
      </c>
      <c r="J3770" s="132">
        <v>1158000</v>
      </c>
    </row>
    <row r="3771" spans="1:10" hidden="1" x14ac:dyDescent="0.25">
      <c r="A3771" s="57" t="s">
        <v>134</v>
      </c>
      <c r="B3771" t="s">
        <v>128</v>
      </c>
      <c r="C3771">
        <v>2022</v>
      </c>
      <c r="D3771" t="s">
        <v>58</v>
      </c>
      <c r="E3771" t="s">
        <v>112</v>
      </c>
      <c r="F3771" t="s">
        <v>117</v>
      </c>
      <c r="G3771" t="s">
        <v>53</v>
      </c>
      <c r="H3771" s="2" t="s">
        <v>259</v>
      </c>
      <c r="I3771" s="2"/>
      <c r="J3771"/>
    </row>
    <row r="3772" spans="1:10" hidden="1" x14ac:dyDescent="0.25">
      <c r="A3772" s="57" t="s">
        <v>134</v>
      </c>
      <c r="B3772" t="s">
        <v>128</v>
      </c>
      <c r="C3772">
        <v>2022</v>
      </c>
      <c r="D3772" t="s">
        <v>58</v>
      </c>
      <c r="E3772" t="s">
        <v>112</v>
      </c>
      <c r="F3772" t="s">
        <v>117</v>
      </c>
      <c r="G3772" t="s">
        <v>53</v>
      </c>
      <c r="H3772" s="2" t="s">
        <v>259</v>
      </c>
      <c r="I3772" s="2"/>
      <c r="J3772"/>
    </row>
    <row r="3773" spans="1:10" hidden="1" x14ac:dyDescent="0.25">
      <c r="A3773" s="57" t="s">
        <v>134</v>
      </c>
      <c r="B3773" t="s">
        <v>128</v>
      </c>
      <c r="C3773">
        <v>2022</v>
      </c>
      <c r="D3773" t="s">
        <v>58</v>
      </c>
      <c r="E3773" t="s">
        <v>112</v>
      </c>
      <c r="F3773" t="s">
        <v>117</v>
      </c>
      <c r="G3773" t="s">
        <v>334</v>
      </c>
      <c r="H3773" s="90" t="s">
        <v>335</v>
      </c>
      <c r="I3773" s="90"/>
      <c r="J3773"/>
    </row>
    <row r="3774" spans="1:10" hidden="1" x14ac:dyDescent="0.25">
      <c r="A3774" s="57" t="s">
        <v>134</v>
      </c>
      <c r="B3774" t="s">
        <v>128</v>
      </c>
      <c r="C3774">
        <v>2022</v>
      </c>
      <c r="D3774" t="s">
        <v>58</v>
      </c>
      <c r="E3774" t="s">
        <v>112</v>
      </c>
      <c r="F3774" t="s">
        <v>117</v>
      </c>
      <c r="G3774" t="s">
        <v>318</v>
      </c>
      <c r="H3774" t="s">
        <v>180</v>
      </c>
      <c r="I3774" t="s">
        <v>412</v>
      </c>
      <c r="J3774"/>
    </row>
    <row r="3775" spans="1:10" hidden="1" x14ac:dyDescent="0.25">
      <c r="A3775" s="57" t="s">
        <v>134</v>
      </c>
      <c r="B3775" t="s">
        <v>128</v>
      </c>
      <c r="C3775">
        <v>2022</v>
      </c>
      <c r="D3775" t="s">
        <v>58</v>
      </c>
      <c r="E3775" t="s">
        <v>112</v>
      </c>
      <c r="F3775" t="s">
        <v>117</v>
      </c>
      <c r="G3775" t="s">
        <v>318</v>
      </c>
      <c r="H3775" t="s">
        <v>180</v>
      </c>
      <c r="I3775" t="s">
        <v>413</v>
      </c>
      <c r="J3775" s="132">
        <v>2491951</v>
      </c>
    </row>
    <row r="3776" spans="1:10" hidden="1" x14ac:dyDescent="0.25">
      <c r="A3776" s="57" t="s">
        <v>134</v>
      </c>
      <c r="B3776" t="s">
        <v>128</v>
      </c>
      <c r="C3776">
        <v>2022</v>
      </c>
      <c r="D3776" t="s">
        <v>58</v>
      </c>
      <c r="E3776" t="s">
        <v>112</v>
      </c>
      <c r="F3776" t="s">
        <v>117</v>
      </c>
      <c r="G3776" t="s">
        <v>318</v>
      </c>
      <c r="H3776" t="s">
        <v>180</v>
      </c>
      <c r="I3776" t="s">
        <v>414</v>
      </c>
      <c r="J3776" s="132">
        <v>496000</v>
      </c>
    </row>
    <row r="3777" spans="1:10" hidden="1" x14ac:dyDescent="0.25">
      <c r="A3777" s="57" t="s">
        <v>134</v>
      </c>
      <c r="B3777" t="s">
        <v>128</v>
      </c>
      <c r="C3777">
        <v>2022</v>
      </c>
      <c r="D3777" t="s">
        <v>58</v>
      </c>
      <c r="E3777" t="s">
        <v>112</v>
      </c>
      <c r="F3777" t="s">
        <v>117</v>
      </c>
      <c r="G3777" t="s">
        <v>318</v>
      </c>
      <c r="H3777" t="s">
        <v>180</v>
      </c>
      <c r="J3777"/>
    </row>
    <row r="3778" spans="1:10" hidden="1" x14ac:dyDescent="0.25">
      <c r="A3778" s="57" t="s">
        <v>134</v>
      </c>
      <c r="B3778" t="s">
        <v>128</v>
      </c>
      <c r="C3778">
        <v>2022</v>
      </c>
      <c r="D3778" t="s">
        <v>58</v>
      </c>
      <c r="E3778" t="s">
        <v>112</v>
      </c>
      <c r="F3778" t="s">
        <v>117</v>
      </c>
      <c r="G3778" t="s">
        <v>318</v>
      </c>
      <c r="H3778" t="s">
        <v>180</v>
      </c>
      <c r="J3778"/>
    </row>
    <row r="3779" spans="1:10" hidden="1" x14ac:dyDescent="0.25">
      <c r="A3779" s="57" t="s">
        <v>134</v>
      </c>
      <c r="B3779" t="s">
        <v>128</v>
      </c>
      <c r="C3779">
        <v>2022</v>
      </c>
      <c r="D3779" t="s">
        <v>58</v>
      </c>
      <c r="E3779" t="s">
        <v>112</v>
      </c>
      <c r="F3779" t="s">
        <v>117</v>
      </c>
      <c r="G3779" t="s">
        <v>318</v>
      </c>
      <c r="H3779" t="s">
        <v>180</v>
      </c>
      <c r="J3779"/>
    </row>
    <row r="3780" spans="1:10" hidden="1" x14ac:dyDescent="0.25">
      <c r="A3780" s="57" t="s">
        <v>134</v>
      </c>
      <c r="B3780" t="s">
        <v>128</v>
      </c>
      <c r="C3780">
        <v>2022</v>
      </c>
      <c r="D3780" t="s">
        <v>58</v>
      </c>
      <c r="E3780" t="s">
        <v>112</v>
      </c>
      <c r="F3780" t="s">
        <v>117</v>
      </c>
      <c r="G3780" t="s">
        <v>318</v>
      </c>
      <c r="H3780" s="2" t="s">
        <v>279</v>
      </c>
      <c r="I3780" t="s">
        <v>414</v>
      </c>
      <c r="J3780" s="132">
        <v>45000</v>
      </c>
    </row>
    <row r="3781" spans="1:10" hidden="1" x14ac:dyDescent="0.25">
      <c r="A3781" s="57" t="s">
        <v>134</v>
      </c>
      <c r="B3781" t="s">
        <v>128</v>
      </c>
      <c r="C3781">
        <v>2022</v>
      </c>
      <c r="D3781" t="s">
        <v>58</v>
      </c>
      <c r="E3781" t="s">
        <v>112</v>
      </c>
      <c r="F3781" t="s">
        <v>117</v>
      </c>
      <c r="G3781" t="s">
        <v>318</v>
      </c>
      <c r="H3781" s="2" t="s">
        <v>279</v>
      </c>
      <c r="I3781" t="s">
        <v>415</v>
      </c>
      <c r="J3781" s="132">
        <v>186000</v>
      </c>
    </row>
    <row r="3782" spans="1:10" hidden="1" x14ac:dyDescent="0.25">
      <c r="A3782" s="57" t="s">
        <v>134</v>
      </c>
      <c r="B3782" t="s">
        <v>128</v>
      </c>
      <c r="C3782">
        <v>2022</v>
      </c>
      <c r="D3782" t="s">
        <v>58</v>
      </c>
      <c r="E3782" t="s">
        <v>112</v>
      </c>
      <c r="F3782" t="s">
        <v>117</v>
      </c>
      <c r="G3782" t="s">
        <v>319</v>
      </c>
      <c r="H3782" t="s">
        <v>181</v>
      </c>
      <c r="J3782"/>
    </row>
    <row r="3783" spans="1:10" hidden="1" x14ac:dyDescent="0.25">
      <c r="A3783" s="57" t="s">
        <v>134</v>
      </c>
      <c r="B3783" t="s">
        <v>128</v>
      </c>
      <c r="C3783">
        <v>2022</v>
      </c>
      <c r="D3783" t="s">
        <v>58</v>
      </c>
      <c r="E3783" t="s">
        <v>112</v>
      </c>
      <c r="F3783" t="s">
        <v>117</v>
      </c>
      <c r="G3783" t="s">
        <v>319</v>
      </c>
      <c r="H3783" s="90" t="s">
        <v>320</v>
      </c>
      <c r="I3783" t="s">
        <v>416</v>
      </c>
      <c r="J3783"/>
    </row>
    <row r="3784" spans="1:10" hidden="1" x14ac:dyDescent="0.25">
      <c r="A3784" s="57" t="s">
        <v>135</v>
      </c>
      <c r="B3784" t="s">
        <v>128</v>
      </c>
      <c r="C3784">
        <v>2022</v>
      </c>
      <c r="D3784" t="s">
        <v>58</v>
      </c>
      <c r="E3784" t="s">
        <v>52</v>
      </c>
      <c r="F3784" t="s">
        <v>142</v>
      </c>
      <c r="G3784" t="s">
        <v>301</v>
      </c>
      <c r="H3784" t="s">
        <v>210</v>
      </c>
      <c r="I3784" t="s">
        <v>374</v>
      </c>
      <c r="J3784" s="10">
        <v>51579376.25</v>
      </c>
    </row>
    <row r="3785" spans="1:10" hidden="1" x14ac:dyDescent="0.25">
      <c r="A3785" s="57" t="s">
        <v>135</v>
      </c>
      <c r="B3785" t="s">
        <v>128</v>
      </c>
      <c r="C3785">
        <v>2022</v>
      </c>
      <c r="D3785" t="s">
        <v>58</v>
      </c>
      <c r="E3785" t="s">
        <v>52</v>
      </c>
      <c r="F3785" t="s">
        <v>152</v>
      </c>
      <c r="G3785" t="s">
        <v>149</v>
      </c>
      <c r="H3785" t="s">
        <v>211</v>
      </c>
      <c r="J3785" s="10">
        <v>3339.35</v>
      </c>
    </row>
    <row r="3786" spans="1:10" hidden="1" x14ac:dyDescent="0.25">
      <c r="A3786" s="57" t="s">
        <v>135</v>
      </c>
      <c r="B3786" t="s">
        <v>128</v>
      </c>
      <c r="C3786">
        <v>2022</v>
      </c>
      <c r="D3786" t="s">
        <v>58</v>
      </c>
      <c r="E3786" t="s">
        <v>52</v>
      </c>
      <c r="F3786" t="s">
        <v>152</v>
      </c>
      <c r="G3786" t="s">
        <v>213</v>
      </c>
      <c r="H3786" t="s">
        <v>214</v>
      </c>
    </row>
    <row r="3787" spans="1:10" hidden="1" x14ac:dyDescent="0.25">
      <c r="A3787" s="57" t="s">
        <v>135</v>
      </c>
      <c r="B3787" t="s">
        <v>128</v>
      </c>
      <c r="C3787">
        <v>2022</v>
      </c>
      <c r="D3787" t="s">
        <v>58</v>
      </c>
      <c r="E3787" t="s">
        <v>52</v>
      </c>
      <c r="F3787" t="s">
        <v>152</v>
      </c>
      <c r="G3787" t="s">
        <v>217</v>
      </c>
      <c r="H3787" t="s">
        <v>218</v>
      </c>
      <c r="J3787" s="10">
        <v>278676.81</v>
      </c>
    </row>
    <row r="3788" spans="1:10" hidden="1" x14ac:dyDescent="0.25">
      <c r="A3788" s="57" t="s">
        <v>135</v>
      </c>
      <c r="B3788" t="s">
        <v>128</v>
      </c>
      <c r="C3788">
        <v>2022</v>
      </c>
      <c r="D3788" t="s">
        <v>58</v>
      </c>
      <c r="E3788" t="s">
        <v>52</v>
      </c>
      <c r="F3788" t="s">
        <v>142</v>
      </c>
      <c r="G3788" t="s">
        <v>300</v>
      </c>
      <c r="H3788" t="s">
        <v>224</v>
      </c>
      <c r="J3788" s="134">
        <v>-386554.63</v>
      </c>
    </row>
    <row r="3789" spans="1:10" hidden="1" x14ac:dyDescent="0.25">
      <c r="A3789" s="57" t="s">
        <v>135</v>
      </c>
      <c r="B3789" t="s">
        <v>128</v>
      </c>
      <c r="C3789">
        <v>2022</v>
      </c>
      <c r="D3789" t="s">
        <v>58</v>
      </c>
      <c r="E3789" t="s">
        <v>52</v>
      </c>
      <c r="F3789" t="s">
        <v>142</v>
      </c>
      <c r="G3789" t="s">
        <v>300</v>
      </c>
      <c r="H3789" t="s">
        <v>303</v>
      </c>
    </row>
    <row r="3790" spans="1:10" hidden="1" x14ac:dyDescent="0.25">
      <c r="A3790" s="57" t="s">
        <v>135</v>
      </c>
      <c r="B3790" t="s">
        <v>128</v>
      </c>
      <c r="C3790">
        <v>2022</v>
      </c>
      <c r="D3790" t="s">
        <v>58</v>
      </c>
      <c r="E3790" t="s">
        <v>52</v>
      </c>
      <c r="F3790" t="s">
        <v>142</v>
      </c>
      <c r="G3790" t="s">
        <v>270</v>
      </c>
      <c r="H3790" t="s">
        <v>269</v>
      </c>
      <c r="J3790" s="134">
        <v>-227411.28</v>
      </c>
    </row>
    <row r="3791" spans="1:10" hidden="1" x14ac:dyDescent="0.25">
      <c r="A3791" s="57" t="s">
        <v>135</v>
      </c>
      <c r="B3791" t="s">
        <v>128</v>
      </c>
      <c r="C3791">
        <v>2022</v>
      </c>
      <c r="D3791" t="s">
        <v>58</v>
      </c>
      <c r="E3791" t="s">
        <v>52</v>
      </c>
      <c r="F3791" t="s">
        <v>142</v>
      </c>
      <c r="G3791" t="s">
        <v>270</v>
      </c>
      <c r="H3791" t="s">
        <v>271</v>
      </c>
      <c r="J3791" s="10">
        <v>385000</v>
      </c>
    </row>
    <row r="3792" spans="1:10" hidden="1" x14ac:dyDescent="0.25">
      <c r="A3792" s="57" t="s">
        <v>135</v>
      </c>
      <c r="B3792" t="s">
        <v>128</v>
      </c>
      <c r="C3792">
        <v>2022</v>
      </c>
      <c r="D3792" t="s">
        <v>58</v>
      </c>
      <c r="E3792" t="s">
        <v>45</v>
      </c>
      <c r="F3792" t="s">
        <v>46</v>
      </c>
      <c r="G3792" t="s">
        <v>54</v>
      </c>
      <c r="H3792" t="s">
        <v>11</v>
      </c>
      <c r="I3792" t="s">
        <v>375</v>
      </c>
      <c r="J3792" s="3">
        <v>5520000</v>
      </c>
    </row>
    <row r="3793" spans="1:10" hidden="1" x14ac:dyDescent="0.25">
      <c r="A3793" s="57" t="s">
        <v>135</v>
      </c>
      <c r="B3793" t="s">
        <v>128</v>
      </c>
      <c r="C3793">
        <v>2022</v>
      </c>
      <c r="D3793" t="s">
        <v>58</v>
      </c>
      <c r="E3793" t="s">
        <v>45</v>
      </c>
      <c r="F3793" t="s">
        <v>46</v>
      </c>
      <c r="G3793" t="s">
        <v>54</v>
      </c>
      <c r="H3793" t="s">
        <v>11</v>
      </c>
      <c r="I3793" t="s">
        <v>376</v>
      </c>
      <c r="J3793" s="3">
        <v>1500000</v>
      </c>
    </row>
    <row r="3794" spans="1:10" hidden="1" x14ac:dyDescent="0.25">
      <c r="A3794" s="57" t="s">
        <v>135</v>
      </c>
      <c r="B3794" t="s">
        <v>128</v>
      </c>
      <c r="C3794">
        <v>2022</v>
      </c>
      <c r="D3794" t="s">
        <v>58</v>
      </c>
      <c r="E3794" t="s">
        <v>45</v>
      </c>
      <c r="F3794" t="s">
        <v>46</v>
      </c>
      <c r="G3794" t="s">
        <v>54</v>
      </c>
      <c r="H3794" t="s">
        <v>12</v>
      </c>
      <c r="I3794" t="s">
        <v>375</v>
      </c>
    </row>
    <row r="3795" spans="1:10" hidden="1" x14ac:dyDescent="0.25">
      <c r="A3795" s="57" t="s">
        <v>135</v>
      </c>
      <c r="B3795" t="s">
        <v>128</v>
      </c>
      <c r="C3795">
        <v>2022</v>
      </c>
      <c r="D3795" t="s">
        <v>58</v>
      </c>
      <c r="E3795" t="s">
        <v>45</v>
      </c>
      <c r="F3795" t="s">
        <v>46</v>
      </c>
      <c r="G3795" t="s">
        <v>54</v>
      </c>
      <c r="H3795" t="s">
        <v>12</v>
      </c>
      <c r="I3795" t="s">
        <v>376</v>
      </c>
      <c r="J3795" s="3">
        <v>117172</v>
      </c>
    </row>
    <row r="3796" spans="1:10" hidden="1" x14ac:dyDescent="0.25">
      <c r="A3796" s="57" t="s">
        <v>135</v>
      </c>
      <c r="B3796" t="s">
        <v>128</v>
      </c>
      <c r="C3796">
        <v>2022</v>
      </c>
      <c r="D3796" t="s">
        <v>58</v>
      </c>
      <c r="E3796" t="s">
        <v>45</v>
      </c>
      <c r="F3796" t="s">
        <v>46</v>
      </c>
      <c r="G3796" t="s">
        <v>54</v>
      </c>
      <c r="H3796" t="s">
        <v>13</v>
      </c>
      <c r="I3796" t="s">
        <v>375</v>
      </c>
      <c r="J3796" s="3">
        <v>460000</v>
      </c>
    </row>
    <row r="3797" spans="1:10" hidden="1" x14ac:dyDescent="0.25">
      <c r="A3797" s="57" t="s">
        <v>135</v>
      </c>
      <c r="B3797" t="s">
        <v>128</v>
      </c>
      <c r="C3797">
        <v>2022</v>
      </c>
      <c r="D3797" t="s">
        <v>58</v>
      </c>
      <c r="E3797" t="s">
        <v>45</v>
      </c>
      <c r="F3797" t="s">
        <v>46</v>
      </c>
      <c r="G3797" t="s">
        <v>54</v>
      </c>
      <c r="H3797" t="s">
        <v>13</v>
      </c>
      <c r="I3797" t="s">
        <v>376</v>
      </c>
      <c r="J3797" s="3">
        <v>134764</v>
      </c>
    </row>
    <row r="3798" spans="1:10" hidden="1" x14ac:dyDescent="0.25">
      <c r="A3798" s="57" t="s">
        <v>135</v>
      </c>
      <c r="B3798" t="s">
        <v>128</v>
      </c>
      <c r="C3798">
        <v>2022</v>
      </c>
      <c r="D3798" t="s">
        <v>58</v>
      </c>
      <c r="E3798" t="s">
        <v>45</v>
      </c>
      <c r="F3798" t="s">
        <v>46</v>
      </c>
      <c r="G3798" t="s">
        <v>54</v>
      </c>
      <c r="H3798" t="s">
        <v>14</v>
      </c>
      <c r="I3798" t="s">
        <v>375</v>
      </c>
      <c r="J3798" s="3">
        <v>55200</v>
      </c>
    </row>
    <row r="3799" spans="1:10" hidden="1" x14ac:dyDescent="0.25">
      <c r="A3799" s="57" t="s">
        <v>135</v>
      </c>
      <c r="B3799" t="s">
        <v>128</v>
      </c>
      <c r="C3799">
        <v>2022</v>
      </c>
      <c r="D3799" t="s">
        <v>58</v>
      </c>
      <c r="E3799" t="s">
        <v>45</v>
      </c>
      <c r="F3799" t="s">
        <v>46</v>
      </c>
      <c r="G3799" t="s">
        <v>54</v>
      </c>
      <c r="H3799" t="s">
        <v>14</v>
      </c>
      <c r="I3799" t="s">
        <v>376</v>
      </c>
      <c r="J3799" s="3">
        <v>16172</v>
      </c>
    </row>
    <row r="3800" spans="1:10" hidden="1" x14ac:dyDescent="0.25">
      <c r="A3800" s="57" t="s">
        <v>135</v>
      </c>
      <c r="B3800" t="s">
        <v>128</v>
      </c>
      <c r="C3800">
        <v>2022</v>
      </c>
      <c r="D3800" t="s">
        <v>58</v>
      </c>
      <c r="E3800" t="s">
        <v>45</v>
      </c>
      <c r="F3800" t="s">
        <v>46</v>
      </c>
      <c r="G3800" t="s">
        <v>54</v>
      </c>
      <c r="H3800" t="s">
        <v>15</v>
      </c>
      <c r="I3800" t="s">
        <v>375</v>
      </c>
      <c r="J3800" s="3">
        <v>460000</v>
      </c>
    </row>
    <row r="3801" spans="1:10" hidden="1" x14ac:dyDescent="0.25">
      <c r="A3801" s="57" t="s">
        <v>135</v>
      </c>
      <c r="B3801" t="s">
        <v>128</v>
      </c>
      <c r="C3801">
        <v>2022</v>
      </c>
      <c r="D3801" t="s">
        <v>58</v>
      </c>
      <c r="E3801" t="s">
        <v>45</v>
      </c>
      <c r="F3801" t="s">
        <v>46</v>
      </c>
      <c r="G3801" t="s">
        <v>54</v>
      </c>
      <c r="H3801" t="s">
        <v>15</v>
      </c>
      <c r="I3801" t="s">
        <v>376</v>
      </c>
      <c r="J3801" s="3">
        <v>134764</v>
      </c>
    </row>
    <row r="3802" spans="1:10" hidden="1" x14ac:dyDescent="0.25">
      <c r="A3802" s="57" t="s">
        <v>135</v>
      </c>
      <c r="B3802" t="s">
        <v>128</v>
      </c>
      <c r="C3802">
        <v>2022</v>
      </c>
      <c r="D3802" t="s">
        <v>58</v>
      </c>
      <c r="E3802" t="s">
        <v>45</v>
      </c>
      <c r="F3802" t="s">
        <v>46</v>
      </c>
      <c r="G3802" t="s">
        <v>54</v>
      </c>
      <c r="H3802" t="s">
        <v>16</v>
      </c>
      <c r="I3802" t="s">
        <v>375</v>
      </c>
      <c r="J3802" s="3">
        <v>230000</v>
      </c>
    </row>
    <row r="3803" spans="1:10" hidden="1" x14ac:dyDescent="0.25">
      <c r="A3803" s="57" t="s">
        <v>135</v>
      </c>
      <c r="B3803" t="s">
        <v>128</v>
      </c>
      <c r="C3803">
        <v>2022</v>
      </c>
      <c r="D3803" t="s">
        <v>58</v>
      </c>
      <c r="E3803" t="s">
        <v>45</v>
      </c>
      <c r="F3803" t="s">
        <v>46</v>
      </c>
      <c r="G3803" t="s">
        <v>54</v>
      </c>
      <c r="H3803" t="s">
        <v>16</v>
      </c>
      <c r="I3803" t="s">
        <v>376</v>
      </c>
      <c r="J3803" s="3">
        <v>62500</v>
      </c>
    </row>
    <row r="3804" spans="1:10" hidden="1" x14ac:dyDescent="0.25">
      <c r="A3804" s="57" t="s">
        <v>135</v>
      </c>
      <c r="B3804" t="s">
        <v>128</v>
      </c>
      <c r="C3804">
        <v>2022</v>
      </c>
      <c r="D3804" t="s">
        <v>58</v>
      </c>
      <c r="E3804" t="s">
        <v>45</v>
      </c>
      <c r="F3804" t="s">
        <v>46</v>
      </c>
      <c r="G3804" t="s">
        <v>54</v>
      </c>
      <c r="H3804" t="s">
        <v>17</v>
      </c>
      <c r="I3804" t="s">
        <v>375</v>
      </c>
      <c r="J3804" s="3">
        <v>3680000</v>
      </c>
    </row>
    <row r="3805" spans="1:10" hidden="1" x14ac:dyDescent="0.25">
      <c r="A3805" s="57" t="s">
        <v>135</v>
      </c>
      <c r="B3805" t="s">
        <v>128</v>
      </c>
      <c r="C3805">
        <v>2022</v>
      </c>
      <c r="D3805" t="s">
        <v>58</v>
      </c>
      <c r="E3805" t="s">
        <v>45</v>
      </c>
      <c r="F3805" t="s">
        <v>46</v>
      </c>
      <c r="G3805" t="s">
        <v>54</v>
      </c>
      <c r="H3805" s="90" t="s">
        <v>331</v>
      </c>
      <c r="I3805" s="90"/>
    </row>
    <row r="3806" spans="1:10" hidden="1" x14ac:dyDescent="0.25">
      <c r="A3806" s="57" t="s">
        <v>135</v>
      </c>
      <c r="B3806" t="s">
        <v>128</v>
      </c>
      <c r="C3806">
        <v>2022</v>
      </c>
      <c r="D3806" t="s">
        <v>58</v>
      </c>
      <c r="E3806" t="s">
        <v>45</v>
      </c>
      <c r="F3806" t="s">
        <v>46</v>
      </c>
      <c r="G3806" t="s">
        <v>54</v>
      </c>
      <c r="H3806" s="90" t="s">
        <v>445</v>
      </c>
      <c r="I3806" s="90" t="s">
        <v>446</v>
      </c>
      <c r="J3806" s="10">
        <v>319160</v>
      </c>
    </row>
    <row r="3807" spans="1:10" hidden="1" x14ac:dyDescent="0.25">
      <c r="A3807" s="57" t="s">
        <v>135</v>
      </c>
      <c r="B3807" t="s">
        <v>128</v>
      </c>
      <c r="C3807">
        <v>2022</v>
      </c>
      <c r="D3807" t="s">
        <v>58</v>
      </c>
      <c r="E3807" t="s">
        <v>45</v>
      </c>
      <c r="F3807" t="s">
        <v>46</v>
      </c>
      <c r="G3807" t="s">
        <v>54</v>
      </c>
      <c r="H3807" t="s">
        <v>195</v>
      </c>
      <c r="I3807" t="s">
        <v>377</v>
      </c>
    </row>
    <row r="3808" spans="1:10" hidden="1" x14ac:dyDescent="0.25">
      <c r="A3808" s="57" t="s">
        <v>135</v>
      </c>
      <c r="B3808" t="s">
        <v>128</v>
      </c>
      <c r="C3808">
        <v>2022</v>
      </c>
      <c r="D3808" t="s">
        <v>58</v>
      </c>
      <c r="E3808" t="s">
        <v>45</v>
      </c>
      <c r="F3808" t="s">
        <v>46</v>
      </c>
      <c r="G3808" t="s">
        <v>54</v>
      </c>
      <c r="H3808" t="s">
        <v>18</v>
      </c>
      <c r="I3808" t="s">
        <v>397</v>
      </c>
      <c r="J3808" s="3">
        <v>36645</v>
      </c>
    </row>
    <row r="3809" spans="1:10" hidden="1" x14ac:dyDescent="0.25">
      <c r="A3809" s="57" t="s">
        <v>135</v>
      </c>
      <c r="B3809" t="s">
        <v>128</v>
      </c>
      <c r="C3809">
        <v>2022</v>
      </c>
      <c r="D3809" t="s">
        <v>58</v>
      </c>
      <c r="E3809" t="s">
        <v>45</v>
      </c>
      <c r="F3809" t="s">
        <v>46</v>
      </c>
      <c r="G3809" t="s">
        <v>54</v>
      </c>
      <c r="H3809" t="s">
        <v>19</v>
      </c>
      <c r="I3809" t="s">
        <v>398</v>
      </c>
      <c r="J3809" s="3">
        <v>662400</v>
      </c>
    </row>
    <row r="3810" spans="1:10" hidden="1" x14ac:dyDescent="0.25">
      <c r="A3810" s="57" t="s">
        <v>135</v>
      </c>
      <c r="B3810" t="s">
        <v>128</v>
      </c>
      <c r="C3810">
        <v>2022</v>
      </c>
      <c r="D3810" t="s">
        <v>58</v>
      </c>
      <c r="E3810" t="s">
        <v>45</v>
      </c>
      <c r="F3810" t="s">
        <v>46</v>
      </c>
      <c r="G3810" t="s">
        <v>54</v>
      </c>
      <c r="H3810" t="s">
        <v>19</v>
      </c>
      <c r="I3810" t="s">
        <v>400</v>
      </c>
      <c r="J3810" s="3">
        <v>180000</v>
      </c>
    </row>
    <row r="3811" spans="1:10" hidden="1" x14ac:dyDescent="0.25">
      <c r="A3811" s="57" t="s">
        <v>135</v>
      </c>
      <c r="B3811" t="s">
        <v>128</v>
      </c>
      <c r="C3811">
        <v>2022</v>
      </c>
      <c r="D3811" t="s">
        <v>58</v>
      </c>
      <c r="E3811" t="s">
        <v>45</v>
      </c>
      <c r="F3811" t="s">
        <v>46</v>
      </c>
      <c r="G3811" t="s">
        <v>54</v>
      </c>
      <c r="H3811" t="s">
        <v>20</v>
      </c>
      <c r="I3811" t="s">
        <v>399</v>
      </c>
      <c r="J3811" s="3">
        <v>280800</v>
      </c>
    </row>
    <row r="3812" spans="1:10" hidden="1" x14ac:dyDescent="0.25">
      <c r="A3812" s="57" t="s">
        <v>135</v>
      </c>
      <c r="B3812" t="s">
        <v>128</v>
      </c>
      <c r="C3812">
        <v>2022</v>
      </c>
      <c r="D3812" t="s">
        <v>58</v>
      </c>
      <c r="E3812" t="s">
        <v>45</v>
      </c>
      <c r="F3812" t="s">
        <v>46</v>
      </c>
      <c r="G3812" t="s">
        <v>54</v>
      </c>
      <c r="H3812" s="2" t="s">
        <v>294</v>
      </c>
      <c r="I3812" s="2"/>
    </row>
    <row r="3813" spans="1:10" hidden="1" x14ac:dyDescent="0.25">
      <c r="A3813" s="57" t="s">
        <v>135</v>
      </c>
      <c r="B3813" t="s">
        <v>128</v>
      </c>
      <c r="C3813">
        <v>2022</v>
      </c>
      <c r="D3813" t="s">
        <v>58</v>
      </c>
      <c r="E3813" t="s">
        <v>45</v>
      </c>
      <c r="F3813" t="s">
        <v>46</v>
      </c>
      <c r="G3813" t="s">
        <v>118</v>
      </c>
      <c r="H3813" s="2" t="s">
        <v>295</v>
      </c>
      <c r="I3813" t="s">
        <v>378</v>
      </c>
      <c r="J3813" s="3">
        <v>908526</v>
      </c>
    </row>
    <row r="3814" spans="1:10" hidden="1" x14ac:dyDescent="0.25">
      <c r="A3814" s="57" t="s">
        <v>135</v>
      </c>
      <c r="B3814" t="s">
        <v>128</v>
      </c>
      <c r="C3814">
        <v>2022</v>
      </c>
      <c r="D3814" t="s">
        <v>58</v>
      </c>
      <c r="E3814" t="s">
        <v>45</v>
      </c>
      <c r="F3814" t="s">
        <v>46</v>
      </c>
      <c r="G3814" t="s">
        <v>118</v>
      </c>
      <c r="H3814" t="s">
        <v>119</v>
      </c>
    </row>
    <row r="3815" spans="1:10" hidden="1" x14ac:dyDescent="0.25">
      <c r="A3815" s="57" t="s">
        <v>135</v>
      </c>
      <c r="B3815" t="s">
        <v>128</v>
      </c>
      <c r="C3815">
        <v>2022</v>
      </c>
      <c r="D3815" t="s">
        <v>58</v>
      </c>
      <c r="E3815" t="s">
        <v>45</v>
      </c>
      <c r="F3815" t="s">
        <v>46</v>
      </c>
      <c r="G3815" t="s">
        <v>118</v>
      </c>
      <c r="H3815" t="s">
        <v>283</v>
      </c>
      <c r="I3815" t="s">
        <v>512</v>
      </c>
      <c r="J3815">
        <v>998000</v>
      </c>
    </row>
    <row r="3816" spans="1:10" hidden="1" x14ac:dyDescent="0.25">
      <c r="A3816" s="57" t="s">
        <v>135</v>
      </c>
      <c r="B3816" t="s">
        <v>128</v>
      </c>
      <c r="C3816">
        <v>2022</v>
      </c>
      <c r="D3816" t="s">
        <v>58</v>
      </c>
      <c r="E3816" t="s">
        <v>45</v>
      </c>
      <c r="F3816" t="s">
        <v>46</v>
      </c>
      <c r="G3816" t="s">
        <v>109</v>
      </c>
      <c r="H3816" t="s">
        <v>219</v>
      </c>
      <c r="I3816" t="s">
        <v>379</v>
      </c>
      <c r="J3816" s="3">
        <v>326</v>
      </c>
    </row>
    <row r="3817" spans="1:10" hidden="1" x14ac:dyDescent="0.25">
      <c r="A3817" s="57" t="s">
        <v>135</v>
      </c>
      <c r="B3817" t="s">
        <v>128</v>
      </c>
      <c r="C3817">
        <v>2022</v>
      </c>
      <c r="D3817" t="s">
        <v>58</v>
      </c>
      <c r="E3817" t="s">
        <v>45</v>
      </c>
      <c r="F3817" t="s">
        <v>46</v>
      </c>
      <c r="G3817" t="s">
        <v>109</v>
      </c>
      <c r="H3817" s="2" t="s">
        <v>267</v>
      </c>
      <c r="I3817" s="2"/>
    </row>
    <row r="3818" spans="1:10" hidden="1" x14ac:dyDescent="0.25">
      <c r="A3818" s="57" t="s">
        <v>135</v>
      </c>
      <c r="B3818" t="s">
        <v>128</v>
      </c>
      <c r="C3818">
        <v>2022</v>
      </c>
      <c r="D3818" t="s">
        <v>58</v>
      </c>
      <c r="E3818" t="s">
        <v>45</v>
      </c>
      <c r="F3818" t="s">
        <v>46</v>
      </c>
      <c r="G3818" t="s">
        <v>109</v>
      </c>
      <c r="H3818" t="s">
        <v>220</v>
      </c>
      <c r="I3818" t="s">
        <v>417</v>
      </c>
      <c r="J3818" s="10">
        <v>70400</v>
      </c>
    </row>
    <row r="3819" spans="1:10" hidden="1" x14ac:dyDescent="0.25">
      <c r="A3819" s="57" t="s">
        <v>135</v>
      </c>
      <c r="B3819" t="s">
        <v>128</v>
      </c>
      <c r="C3819">
        <v>2022</v>
      </c>
      <c r="D3819" t="s">
        <v>58</v>
      </c>
      <c r="E3819" t="s">
        <v>45</v>
      </c>
      <c r="F3819" t="s">
        <v>46</v>
      </c>
      <c r="G3819" t="s">
        <v>109</v>
      </c>
      <c r="H3819" t="s">
        <v>260</v>
      </c>
    </row>
    <row r="3820" spans="1:10" hidden="1" x14ac:dyDescent="0.25">
      <c r="A3820" s="57" t="s">
        <v>135</v>
      </c>
      <c r="B3820" t="s">
        <v>128</v>
      </c>
      <c r="C3820">
        <v>2022</v>
      </c>
      <c r="D3820" t="s">
        <v>58</v>
      </c>
      <c r="E3820" t="s">
        <v>45</v>
      </c>
      <c r="F3820" t="s">
        <v>46</v>
      </c>
      <c r="G3820" t="s">
        <v>55</v>
      </c>
      <c r="H3820" t="s">
        <v>22</v>
      </c>
      <c r="I3820" t="s">
        <v>380</v>
      </c>
      <c r="J3820" s="3">
        <v>800000</v>
      </c>
    </row>
    <row r="3821" spans="1:10" hidden="1" x14ac:dyDescent="0.25">
      <c r="A3821" s="57" t="s">
        <v>135</v>
      </c>
      <c r="B3821" t="s">
        <v>128</v>
      </c>
      <c r="C3821">
        <v>2022</v>
      </c>
      <c r="D3821" t="s">
        <v>58</v>
      </c>
      <c r="E3821" t="s">
        <v>45</v>
      </c>
      <c r="F3821" t="s">
        <v>46</v>
      </c>
      <c r="G3821" t="s">
        <v>55</v>
      </c>
      <c r="H3821" t="s">
        <v>447</v>
      </c>
      <c r="I3821" s="90" t="s">
        <v>448</v>
      </c>
      <c r="J3821" s="3">
        <v>3250000</v>
      </c>
    </row>
    <row r="3822" spans="1:10" hidden="1" x14ac:dyDescent="0.25">
      <c r="A3822" s="57" t="s">
        <v>135</v>
      </c>
      <c r="B3822" t="s">
        <v>128</v>
      </c>
      <c r="C3822">
        <v>2022</v>
      </c>
      <c r="D3822" t="s">
        <v>58</v>
      </c>
      <c r="E3822" t="s">
        <v>45</v>
      </c>
      <c r="F3822" t="s">
        <v>46</v>
      </c>
      <c r="G3822" t="s">
        <v>47</v>
      </c>
      <c r="H3822" t="s">
        <v>238</v>
      </c>
    </row>
    <row r="3823" spans="1:10" hidden="1" x14ac:dyDescent="0.25">
      <c r="A3823" s="57" t="s">
        <v>135</v>
      </c>
      <c r="B3823" t="s">
        <v>128</v>
      </c>
      <c r="C3823">
        <v>2022</v>
      </c>
      <c r="D3823" t="s">
        <v>58</v>
      </c>
      <c r="E3823" t="s">
        <v>45</v>
      </c>
      <c r="F3823" t="s">
        <v>46</v>
      </c>
      <c r="G3823" t="s">
        <v>47</v>
      </c>
      <c r="H3823" t="s">
        <v>239</v>
      </c>
      <c r="I3823" t="s">
        <v>381</v>
      </c>
    </row>
    <row r="3824" spans="1:10" hidden="1" x14ac:dyDescent="0.25">
      <c r="A3824" s="57" t="s">
        <v>135</v>
      </c>
      <c r="B3824" t="s">
        <v>128</v>
      </c>
      <c r="C3824">
        <v>2022</v>
      </c>
      <c r="D3824" t="s">
        <v>58</v>
      </c>
      <c r="E3824" t="s">
        <v>45</v>
      </c>
      <c r="F3824" t="s">
        <v>46</v>
      </c>
      <c r="G3824" t="s">
        <v>47</v>
      </c>
      <c r="H3824" t="s">
        <v>239</v>
      </c>
      <c r="I3824" t="s">
        <v>382</v>
      </c>
      <c r="J3824" s="38">
        <v>326257</v>
      </c>
    </row>
    <row r="3825" spans="1:10" hidden="1" x14ac:dyDescent="0.25">
      <c r="A3825" s="57" t="s">
        <v>135</v>
      </c>
      <c r="B3825" t="s">
        <v>128</v>
      </c>
      <c r="C3825">
        <v>2022</v>
      </c>
      <c r="D3825" t="s">
        <v>58</v>
      </c>
      <c r="E3825" t="s">
        <v>45</v>
      </c>
      <c r="F3825" t="s">
        <v>46</v>
      </c>
      <c r="G3825" t="s">
        <v>47</v>
      </c>
      <c r="H3825" t="s">
        <v>239</v>
      </c>
      <c r="I3825" t="s">
        <v>383</v>
      </c>
      <c r="J3825" s="3">
        <v>1000000</v>
      </c>
    </row>
    <row r="3826" spans="1:10" hidden="1" x14ac:dyDescent="0.25">
      <c r="A3826" s="57" t="s">
        <v>135</v>
      </c>
      <c r="B3826" t="s">
        <v>128</v>
      </c>
      <c r="C3826">
        <v>2022</v>
      </c>
      <c r="D3826" t="s">
        <v>58</v>
      </c>
      <c r="E3826" t="s">
        <v>45</v>
      </c>
      <c r="F3826" t="s">
        <v>46</v>
      </c>
      <c r="G3826" t="s">
        <v>47</v>
      </c>
      <c r="H3826" t="s">
        <v>239</v>
      </c>
      <c r="I3826" t="s">
        <v>384</v>
      </c>
      <c r="J3826" s="38">
        <v>365608</v>
      </c>
    </row>
    <row r="3827" spans="1:10" hidden="1" x14ac:dyDescent="0.25">
      <c r="A3827" s="57" t="s">
        <v>135</v>
      </c>
      <c r="B3827" t="s">
        <v>128</v>
      </c>
      <c r="C3827">
        <v>2022</v>
      </c>
      <c r="D3827" t="s">
        <v>58</v>
      </c>
      <c r="E3827" t="s">
        <v>45</v>
      </c>
      <c r="F3827" t="s">
        <v>46</v>
      </c>
      <c r="G3827" t="s">
        <v>47</v>
      </c>
      <c r="H3827" t="s">
        <v>239</v>
      </c>
      <c r="I3827" t="s">
        <v>426</v>
      </c>
    </row>
    <row r="3828" spans="1:10" hidden="1" x14ac:dyDescent="0.25">
      <c r="A3828" s="57" t="s">
        <v>135</v>
      </c>
      <c r="B3828" t="s">
        <v>128</v>
      </c>
      <c r="C3828">
        <v>2022</v>
      </c>
      <c r="D3828" t="s">
        <v>58</v>
      </c>
      <c r="E3828" t="s">
        <v>45</v>
      </c>
      <c r="F3828" t="s">
        <v>46</v>
      </c>
      <c r="G3828" t="s">
        <v>47</v>
      </c>
      <c r="H3828" t="s">
        <v>239</v>
      </c>
      <c r="I3828" s="90" t="s">
        <v>449</v>
      </c>
      <c r="J3828" s="3">
        <v>2722264</v>
      </c>
    </row>
    <row r="3829" spans="1:10" hidden="1" x14ac:dyDescent="0.25">
      <c r="A3829" s="57" t="s">
        <v>135</v>
      </c>
      <c r="B3829" t="s">
        <v>128</v>
      </c>
      <c r="C3829">
        <v>2022</v>
      </c>
      <c r="D3829" t="s">
        <v>58</v>
      </c>
      <c r="E3829" t="s">
        <v>45</v>
      </c>
      <c r="F3829" t="s">
        <v>46</v>
      </c>
      <c r="G3829" t="s">
        <v>47</v>
      </c>
      <c r="H3829" t="s">
        <v>239</v>
      </c>
    </row>
    <row r="3830" spans="1:10" hidden="1" x14ac:dyDescent="0.25">
      <c r="A3830" s="57" t="s">
        <v>135</v>
      </c>
      <c r="B3830" t="s">
        <v>128</v>
      </c>
      <c r="C3830">
        <v>2022</v>
      </c>
      <c r="D3830" t="s">
        <v>58</v>
      </c>
      <c r="E3830" t="s">
        <v>45</v>
      </c>
      <c r="F3830" t="s">
        <v>46</v>
      </c>
      <c r="G3830" t="s">
        <v>47</v>
      </c>
      <c r="H3830" t="s">
        <v>239</v>
      </c>
    </row>
    <row r="3831" spans="1:10" hidden="1" x14ac:dyDescent="0.25">
      <c r="A3831" s="57" t="s">
        <v>135</v>
      </c>
      <c r="B3831" t="s">
        <v>128</v>
      </c>
      <c r="C3831">
        <v>2022</v>
      </c>
      <c r="D3831" t="s">
        <v>58</v>
      </c>
      <c r="E3831" t="s">
        <v>45</v>
      </c>
      <c r="F3831" t="s">
        <v>46</v>
      </c>
      <c r="G3831" t="s">
        <v>47</v>
      </c>
      <c r="H3831" t="s">
        <v>243</v>
      </c>
      <c r="I3831" t="s">
        <v>387</v>
      </c>
    </row>
    <row r="3832" spans="1:10" hidden="1" x14ac:dyDescent="0.25">
      <c r="A3832" s="57" t="s">
        <v>135</v>
      </c>
      <c r="B3832" t="s">
        <v>128</v>
      </c>
      <c r="C3832">
        <v>2022</v>
      </c>
      <c r="D3832" t="s">
        <v>58</v>
      </c>
      <c r="E3832" t="s">
        <v>45</v>
      </c>
      <c r="F3832" t="s">
        <v>46</v>
      </c>
      <c r="G3832" t="s">
        <v>47</v>
      </c>
      <c r="H3832" s="2" t="s">
        <v>276</v>
      </c>
      <c r="I3832" t="s">
        <v>395</v>
      </c>
    </row>
    <row r="3833" spans="1:10" hidden="1" x14ac:dyDescent="0.25">
      <c r="A3833" s="57" t="s">
        <v>135</v>
      </c>
      <c r="B3833" t="s">
        <v>128</v>
      </c>
      <c r="C3833">
        <v>2022</v>
      </c>
      <c r="D3833" t="s">
        <v>58</v>
      </c>
      <c r="E3833" t="s">
        <v>45</v>
      </c>
      <c r="F3833" t="s">
        <v>46</v>
      </c>
      <c r="G3833" t="s">
        <v>47</v>
      </c>
      <c r="H3833" s="2" t="s">
        <v>296</v>
      </c>
      <c r="I3833" s="2"/>
    </row>
    <row r="3834" spans="1:10" hidden="1" x14ac:dyDescent="0.25">
      <c r="A3834" s="57" t="s">
        <v>135</v>
      </c>
      <c r="B3834" t="s">
        <v>128</v>
      </c>
      <c r="C3834">
        <v>2022</v>
      </c>
      <c r="D3834" t="s">
        <v>58</v>
      </c>
      <c r="E3834" t="s">
        <v>45</v>
      </c>
      <c r="F3834" t="s">
        <v>46</v>
      </c>
      <c r="G3834" t="s">
        <v>47</v>
      </c>
      <c r="H3834" s="90" t="s">
        <v>364</v>
      </c>
      <c r="I3834" t="s">
        <v>379</v>
      </c>
      <c r="J3834" s="3">
        <v>134058</v>
      </c>
    </row>
    <row r="3835" spans="1:10" hidden="1" x14ac:dyDescent="0.25">
      <c r="A3835" s="57" t="s">
        <v>135</v>
      </c>
      <c r="B3835" t="s">
        <v>128</v>
      </c>
      <c r="C3835">
        <v>2022</v>
      </c>
      <c r="D3835" t="s">
        <v>58</v>
      </c>
      <c r="E3835" t="s">
        <v>45</v>
      </c>
      <c r="F3835" t="s">
        <v>46</v>
      </c>
      <c r="G3835" t="s">
        <v>47</v>
      </c>
      <c r="H3835" s="2" t="s">
        <v>277</v>
      </c>
      <c r="I3835" s="2"/>
    </row>
    <row r="3836" spans="1:10" hidden="1" x14ac:dyDescent="0.25">
      <c r="A3836" s="57" t="s">
        <v>135</v>
      </c>
      <c r="B3836" t="s">
        <v>128</v>
      </c>
      <c r="C3836">
        <v>2022</v>
      </c>
      <c r="D3836" t="s">
        <v>58</v>
      </c>
      <c r="E3836" t="s">
        <v>45</v>
      </c>
      <c r="F3836" t="s">
        <v>46</v>
      </c>
      <c r="G3836" t="s">
        <v>47</v>
      </c>
      <c r="H3836" s="2" t="s">
        <v>278</v>
      </c>
      <c r="I3836" s="2"/>
    </row>
    <row r="3837" spans="1:10" hidden="1" x14ac:dyDescent="0.25">
      <c r="A3837" s="57" t="s">
        <v>135</v>
      </c>
      <c r="B3837" t="s">
        <v>128</v>
      </c>
      <c r="C3837">
        <v>2022</v>
      </c>
      <c r="D3837" t="s">
        <v>58</v>
      </c>
      <c r="E3837" t="s">
        <v>45</v>
      </c>
      <c r="F3837" t="s">
        <v>46</v>
      </c>
      <c r="G3837" t="s">
        <v>47</v>
      </c>
      <c r="H3837" s="2" t="s">
        <v>298</v>
      </c>
      <c r="I3837" s="2"/>
    </row>
    <row r="3838" spans="1:10" hidden="1" x14ac:dyDescent="0.25">
      <c r="A3838" s="57" t="s">
        <v>135</v>
      </c>
      <c r="B3838" t="s">
        <v>128</v>
      </c>
      <c r="C3838">
        <v>2022</v>
      </c>
      <c r="D3838" t="s">
        <v>58</v>
      </c>
      <c r="E3838" t="s">
        <v>45</v>
      </c>
      <c r="F3838" t="s">
        <v>46</v>
      </c>
      <c r="G3838" t="s">
        <v>47</v>
      </c>
      <c r="H3838" s="2" t="s">
        <v>238</v>
      </c>
      <c r="I3838" s="90" t="s">
        <v>412</v>
      </c>
      <c r="J3838" s="38">
        <v>46800</v>
      </c>
    </row>
    <row r="3839" spans="1:10" hidden="1" x14ac:dyDescent="0.25">
      <c r="A3839" s="57" t="s">
        <v>135</v>
      </c>
      <c r="B3839" t="s">
        <v>128</v>
      </c>
      <c r="C3839">
        <v>2022</v>
      </c>
      <c r="D3839" t="s">
        <v>58</v>
      </c>
      <c r="E3839" t="s">
        <v>45</v>
      </c>
      <c r="F3839" t="s">
        <v>46</v>
      </c>
      <c r="G3839" t="s">
        <v>182</v>
      </c>
      <c r="H3839" t="s">
        <v>240</v>
      </c>
    </row>
    <row r="3840" spans="1:10" hidden="1" x14ac:dyDescent="0.25">
      <c r="A3840" s="57" t="s">
        <v>135</v>
      </c>
      <c r="B3840" t="s">
        <v>128</v>
      </c>
      <c r="C3840">
        <v>2022</v>
      </c>
      <c r="D3840" t="s">
        <v>58</v>
      </c>
      <c r="E3840" t="s">
        <v>45</v>
      </c>
      <c r="F3840" t="s">
        <v>46</v>
      </c>
      <c r="G3840" t="s">
        <v>182</v>
      </c>
      <c r="H3840" t="s">
        <v>241</v>
      </c>
      <c r="I3840" t="s">
        <v>419</v>
      </c>
    </row>
    <row r="3841" spans="1:10" hidden="1" x14ac:dyDescent="0.25">
      <c r="A3841" s="57" t="s">
        <v>135</v>
      </c>
      <c r="B3841" t="s">
        <v>128</v>
      </c>
      <c r="C3841">
        <v>2022</v>
      </c>
      <c r="D3841" t="s">
        <v>58</v>
      </c>
      <c r="E3841" t="s">
        <v>45</v>
      </c>
      <c r="F3841" t="s">
        <v>46</v>
      </c>
      <c r="G3841" t="s">
        <v>182</v>
      </c>
      <c r="H3841" t="s">
        <v>242</v>
      </c>
    </row>
    <row r="3842" spans="1:10" hidden="1" x14ac:dyDescent="0.25">
      <c r="A3842" s="57" t="s">
        <v>135</v>
      </c>
      <c r="B3842" t="s">
        <v>128</v>
      </c>
      <c r="C3842">
        <v>2022</v>
      </c>
      <c r="D3842" t="s">
        <v>58</v>
      </c>
      <c r="E3842" t="s">
        <v>45</v>
      </c>
      <c r="F3842" t="s">
        <v>46</v>
      </c>
      <c r="G3842" t="s">
        <v>182</v>
      </c>
      <c r="H3842" t="s">
        <v>243</v>
      </c>
      <c r="I3842" t="s">
        <v>419</v>
      </c>
    </row>
    <row r="3843" spans="1:10" hidden="1" x14ac:dyDescent="0.25">
      <c r="A3843" s="57" t="s">
        <v>135</v>
      </c>
      <c r="B3843" t="s">
        <v>128</v>
      </c>
      <c r="C3843">
        <v>2022</v>
      </c>
      <c r="D3843" t="s">
        <v>58</v>
      </c>
      <c r="E3843" t="s">
        <v>45</v>
      </c>
      <c r="F3843" t="s">
        <v>46</v>
      </c>
      <c r="G3843" t="s">
        <v>253</v>
      </c>
      <c r="H3843" s="2" t="s">
        <v>266</v>
      </c>
      <c r="I3843" t="s">
        <v>427</v>
      </c>
    </row>
    <row r="3844" spans="1:10" hidden="1" x14ac:dyDescent="0.25">
      <c r="A3844" s="57" t="s">
        <v>135</v>
      </c>
      <c r="B3844" t="s">
        <v>128</v>
      </c>
      <c r="C3844">
        <v>2022</v>
      </c>
      <c r="D3844" t="s">
        <v>58</v>
      </c>
      <c r="E3844" t="s">
        <v>45</v>
      </c>
      <c r="F3844" t="s">
        <v>46</v>
      </c>
      <c r="G3844" t="s">
        <v>253</v>
      </c>
      <c r="H3844" s="2" t="s">
        <v>266</v>
      </c>
      <c r="I3844" t="s">
        <v>386</v>
      </c>
    </row>
    <row r="3845" spans="1:10" hidden="1" x14ac:dyDescent="0.25">
      <c r="A3845" s="57" t="s">
        <v>135</v>
      </c>
      <c r="B3845" t="s">
        <v>128</v>
      </c>
      <c r="C3845">
        <v>2022</v>
      </c>
      <c r="D3845" t="s">
        <v>58</v>
      </c>
      <c r="E3845" t="s">
        <v>45</v>
      </c>
      <c r="F3845" t="s">
        <v>46</v>
      </c>
      <c r="G3845" t="s">
        <v>253</v>
      </c>
      <c r="H3845" s="90" t="s">
        <v>365</v>
      </c>
      <c r="I3845" s="90"/>
    </row>
    <row r="3846" spans="1:10" hidden="1" x14ac:dyDescent="0.25">
      <c r="A3846" s="57" t="s">
        <v>135</v>
      </c>
      <c r="B3846" t="s">
        <v>128</v>
      </c>
      <c r="C3846">
        <v>2022</v>
      </c>
      <c r="D3846" t="s">
        <v>58</v>
      </c>
      <c r="E3846" t="s">
        <v>45</v>
      </c>
      <c r="F3846" t="s">
        <v>46</v>
      </c>
      <c r="G3846" t="s">
        <v>253</v>
      </c>
      <c r="H3846" s="90" t="s">
        <v>366</v>
      </c>
      <c r="I3846" t="s">
        <v>387</v>
      </c>
    </row>
    <row r="3847" spans="1:10" hidden="1" x14ac:dyDescent="0.25">
      <c r="A3847" s="57" t="s">
        <v>135</v>
      </c>
      <c r="B3847" t="s">
        <v>128</v>
      </c>
      <c r="C3847">
        <v>2022</v>
      </c>
      <c r="D3847" t="s">
        <v>58</v>
      </c>
      <c r="E3847" t="s">
        <v>45</v>
      </c>
      <c r="F3847" t="s">
        <v>46</v>
      </c>
      <c r="G3847" t="s">
        <v>221</v>
      </c>
      <c r="H3847" s="2" t="s">
        <v>245</v>
      </c>
      <c r="I3847" t="s">
        <v>417</v>
      </c>
      <c r="J3847" s="38">
        <v>674400</v>
      </c>
    </row>
    <row r="3848" spans="1:10" hidden="1" x14ac:dyDescent="0.25">
      <c r="A3848" s="57" t="s">
        <v>135</v>
      </c>
      <c r="B3848" t="s">
        <v>128</v>
      </c>
      <c r="C3848">
        <v>2022</v>
      </c>
      <c r="D3848" t="s">
        <v>58</v>
      </c>
      <c r="E3848" t="s">
        <v>45</v>
      </c>
      <c r="F3848" t="s">
        <v>46</v>
      </c>
      <c r="G3848" t="s">
        <v>221</v>
      </c>
      <c r="H3848" s="2" t="s">
        <v>299</v>
      </c>
      <c r="I3848" t="s">
        <v>428</v>
      </c>
    </row>
    <row r="3849" spans="1:10" hidden="1" x14ac:dyDescent="0.25">
      <c r="A3849" s="57" t="s">
        <v>135</v>
      </c>
      <c r="B3849" t="s">
        <v>128</v>
      </c>
      <c r="C3849">
        <v>2022</v>
      </c>
      <c r="D3849" t="s">
        <v>58</v>
      </c>
      <c r="E3849" t="s">
        <v>45</v>
      </c>
      <c r="F3849" t="s">
        <v>46</v>
      </c>
      <c r="G3849" t="s">
        <v>221</v>
      </c>
      <c r="H3849" s="2" t="s">
        <v>299</v>
      </c>
      <c r="I3849" t="s">
        <v>429</v>
      </c>
    </row>
    <row r="3850" spans="1:10" hidden="1" x14ac:dyDescent="0.25">
      <c r="A3850" s="57" t="s">
        <v>135</v>
      </c>
      <c r="B3850" t="s">
        <v>128</v>
      </c>
      <c r="C3850">
        <v>2022</v>
      </c>
      <c r="D3850" t="s">
        <v>58</v>
      </c>
      <c r="E3850" t="s">
        <v>45</v>
      </c>
      <c r="F3850" t="s">
        <v>46</v>
      </c>
      <c r="G3850" t="s">
        <v>272</v>
      </c>
      <c r="H3850" s="2" t="s">
        <v>273</v>
      </c>
      <c r="I3850" s="2"/>
    </row>
    <row r="3851" spans="1:10" hidden="1" x14ac:dyDescent="0.25">
      <c r="A3851" s="57" t="s">
        <v>135</v>
      </c>
      <c r="B3851" t="s">
        <v>128</v>
      </c>
      <c r="C3851">
        <v>2022</v>
      </c>
      <c r="D3851" t="s">
        <v>58</v>
      </c>
      <c r="E3851" t="s">
        <v>45</v>
      </c>
      <c r="F3851" t="s">
        <v>46</v>
      </c>
      <c r="G3851" t="s">
        <v>49</v>
      </c>
      <c r="H3851" s="2" t="s">
        <v>246</v>
      </c>
      <c r="I3851" t="s">
        <v>388</v>
      </c>
      <c r="J3851" s="3">
        <v>341987</v>
      </c>
    </row>
    <row r="3852" spans="1:10" hidden="1" x14ac:dyDescent="0.25">
      <c r="A3852" s="57" t="s">
        <v>135</v>
      </c>
      <c r="B3852" t="s">
        <v>128</v>
      </c>
      <c r="C3852">
        <v>2022</v>
      </c>
      <c r="D3852" t="s">
        <v>58</v>
      </c>
      <c r="E3852" t="s">
        <v>45</v>
      </c>
      <c r="F3852" t="s">
        <v>46</v>
      </c>
      <c r="G3852" t="s">
        <v>49</v>
      </c>
      <c r="H3852" s="2" t="s">
        <v>246</v>
      </c>
      <c r="I3852" s="90" t="s">
        <v>382</v>
      </c>
      <c r="J3852" s="3">
        <v>361504</v>
      </c>
    </row>
    <row r="3853" spans="1:10" hidden="1" x14ac:dyDescent="0.25">
      <c r="A3853" s="57" t="s">
        <v>135</v>
      </c>
      <c r="B3853" t="s">
        <v>128</v>
      </c>
      <c r="C3853">
        <v>2022</v>
      </c>
      <c r="D3853" t="s">
        <v>58</v>
      </c>
      <c r="E3853" t="s">
        <v>45</v>
      </c>
      <c r="F3853" t="s">
        <v>46</v>
      </c>
      <c r="G3853" t="s">
        <v>49</v>
      </c>
      <c r="H3853" s="2" t="s">
        <v>247</v>
      </c>
      <c r="I3853" t="s">
        <v>430</v>
      </c>
    </row>
    <row r="3854" spans="1:10" hidden="1" x14ac:dyDescent="0.25">
      <c r="A3854" s="57" t="s">
        <v>135</v>
      </c>
      <c r="B3854" t="s">
        <v>128</v>
      </c>
      <c r="C3854">
        <v>2022</v>
      </c>
      <c r="D3854" t="s">
        <v>58</v>
      </c>
      <c r="E3854" t="s">
        <v>45</v>
      </c>
      <c r="F3854" t="s">
        <v>46</v>
      </c>
      <c r="G3854" t="s">
        <v>49</v>
      </c>
      <c r="H3854" s="2" t="s">
        <v>248</v>
      </c>
      <c r="I3854" t="s">
        <v>431</v>
      </c>
      <c r="J3854" s="3">
        <v>380000</v>
      </c>
    </row>
    <row r="3855" spans="1:10" hidden="1" x14ac:dyDescent="0.25">
      <c r="A3855" s="57" t="s">
        <v>135</v>
      </c>
      <c r="B3855" t="s">
        <v>128</v>
      </c>
      <c r="C3855">
        <v>2022</v>
      </c>
      <c r="D3855" t="s">
        <v>58</v>
      </c>
      <c r="E3855" t="s">
        <v>45</v>
      </c>
      <c r="F3855" t="s">
        <v>46</v>
      </c>
      <c r="G3855" t="s">
        <v>49</v>
      </c>
      <c r="H3855" s="2" t="s">
        <v>248</v>
      </c>
      <c r="I3855" t="s">
        <v>404</v>
      </c>
    </row>
    <row r="3856" spans="1:10" hidden="1" x14ac:dyDescent="0.25">
      <c r="A3856" s="57" t="s">
        <v>135</v>
      </c>
      <c r="B3856" t="s">
        <v>128</v>
      </c>
      <c r="C3856">
        <v>2022</v>
      </c>
      <c r="D3856" t="s">
        <v>58</v>
      </c>
      <c r="E3856" t="s">
        <v>45</v>
      </c>
      <c r="F3856" t="s">
        <v>46</v>
      </c>
      <c r="G3856" t="s">
        <v>49</v>
      </c>
      <c r="H3856" s="2" t="s">
        <v>249</v>
      </c>
      <c r="I3856" t="s">
        <v>390</v>
      </c>
      <c r="J3856" s="38">
        <v>355016</v>
      </c>
    </row>
    <row r="3857" spans="1:10" hidden="1" x14ac:dyDescent="0.25">
      <c r="A3857" s="57" t="s">
        <v>135</v>
      </c>
      <c r="B3857" t="s">
        <v>128</v>
      </c>
      <c r="C3857">
        <v>2022</v>
      </c>
      <c r="D3857" t="s">
        <v>58</v>
      </c>
      <c r="E3857" t="s">
        <v>45</v>
      </c>
      <c r="F3857" t="s">
        <v>46</v>
      </c>
      <c r="G3857" t="s">
        <v>49</v>
      </c>
      <c r="H3857" s="2" t="s">
        <v>250</v>
      </c>
      <c r="I3857" s="2"/>
    </row>
    <row r="3858" spans="1:10" hidden="1" x14ac:dyDescent="0.25">
      <c r="A3858" s="57" t="s">
        <v>135</v>
      </c>
      <c r="B3858" t="s">
        <v>128</v>
      </c>
      <c r="C3858">
        <v>2022</v>
      </c>
      <c r="D3858" t="s">
        <v>58</v>
      </c>
      <c r="E3858" t="s">
        <v>45</v>
      </c>
      <c r="F3858" t="s">
        <v>46</v>
      </c>
      <c r="G3858" t="s">
        <v>49</v>
      </c>
      <c r="H3858" s="2" t="s">
        <v>251</v>
      </c>
      <c r="I3858" s="2"/>
    </row>
    <row r="3859" spans="1:10" hidden="1" x14ac:dyDescent="0.25">
      <c r="A3859" s="57" t="s">
        <v>135</v>
      </c>
      <c r="B3859" t="s">
        <v>128</v>
      </c>
      <c r="C3859">
        <v>2022</v>
      </c>
      <c r="D3859" t="s">
        <v>58</v>
      </c>
      <c r="E3859" t="s">
        <v>45</v>
      </c>
      <c r="F3859" t="s">
        <v>46</v>
      </c>
      <c r="G3859" t="s">
        <v>49</v>
      </c>
      <c r="H3859" s="2" t="s">
        <v>333</v>
      </c>
      <c r="I3859" t="s">
        <v>432</v>
      </c>
    </row>
    <row r="3860" spans="1:10" hidden="1" x14ac:dyDescent="0.25">
      <c r="A3860" s="57" t="s">
        <v>135</v>
      </c>
      <c r="B3860" t="s">
        <v>128</v>
      </c>
      <c r="C3860">
        <v>2022</v>
      </c>
      <c r="D3860" t="s">
        <v>58</v>
      </c>
      <c r="E3860" t="s">
        <v>45</v>
      </c>
      <c r="F3860" t="s">
        <v>46</v>
      </c>
      <c r="G3860" t="s">
        <v>49</v>
      </c>
      <c r="H3860" s="2" t="s">
        <v>333</v>
      </c>
      <c r="I3860" t="s">
        <v>396</v>
      </c>
    </row>
    <row r="3861" spans="1:10" hidden="1" x14ac:dyDescent="0.25">
      <c r="A3861" s="57" t="s">
        <v>135</v>
      </c>
      <c r="B3861" t="s">
        <v>128</v>
      </c>
      <c r="C3861">
        <v>2022</v>
      </c>
      <c r="D3861" t="s">
        <v>58</v>
      </c>
      <c r="E3861" t="s">
        <v>45</v>
      </c>
      <c r="F3861" t="s">
        <v>46</v>
      </c>
      <c r="G3861" t="s">
        <v>49</v>
      </c>
      <c r="H3861" s="90" t="s">
        <v>367</v>
      </c>
      <c r="I3861" s="90"/>
    </row>
    <row r="3862" spans="1:10" hidden="1" x14ac:dyDescent="0.25">
      <c r="A3862" s="57" t="s">
        <v>135</v>
      </c>
      <c r="B3862" t="s">
        <v>128</v>
      </c>
      <c r="C3862">
        <v>2022</v>
      </c>
      <c r="D3862" t="s">
        <v>58</v>
      </c>
      <c r="E3862" t="s">
        <v>45</v>
      </c>
      <c r="F3862" t="s">
        <v>46</v>
      </c>
      <c r="G3862" t="s">
        <v>49</v>
      </c>
      <c r="H3862" s="2" t="s">
        <v>252</v>
      </c>
      <c r="I3862" s="2"/>
    </row>
    <row r="3863" spans="1:10" hidden="1" x14ac:dyDescent="0.25">
      <c r="A3863" s="57" t="s">
        <v>135</v>
      </c>
      <c r="B3863" t="s">
        <v>128</v>
      </c>
      <c r="C3863">
        <v>2022</v>
      </c>
      <c r="D3863" t="s">
        <v>58</v>
      </c>
      <c r="E3863" t="s">
        <v>45</v>
      </c>
      <c r="F3863" t="s">
        <v>46</v>
      </c>
      <c r="G3863" t="s">
        <v>49</v>
      </c>
      <c r="H3863" s="2" t="s">
        <v>243</v>
      </c>
      <c r="I3863" s="90" t="s">
        <v>452</v>
      </c>
      <c r="J3863" s="3">
        <v>100</v>
      </c>
    </row>
    <row r="3864" spans="1:10" hidden="1" x14ac:dyDescent="0.25">
      <c r="A3864" s="57" t="s">
        <v>135</v>
      </c>
      <c r="B3864" t="s">
        <v>128</v>
      </c>
      <c r="C3864">
        <v>2022</v>
      </c>
      <c r="D3864" t="s">
        <v>58</v>
      </c>
      <c r="E3864" t="s">
        <v>45</v>
      </c>
      <c r="F3864" t="s">
        <v>46</v>
      </c>
      <c r="G3864" t="s">
        <v>49</v>
      </c>
      <c r="H3864" s="2" t="s">
        <v>243</v>
      </c>
      <c r="I3864" t="s">
        <v>426</v>
      </c>
      <c r="J3864" s="38">
        <v>5.91</v>
      </c>
    </row>
    <row r="3865" spans="1:10" hidden="1" x14ac:dyDescent="0.25">
      <c r="A3865" s="57" t="s">
        <v>135</v>
      </c>
      <c r="B3865" t="s">
        <v>128</v>
      </c>
      <c r="C3865">
        <v>2022</v>
      </c>
      <c r="D3865" t="s">
        <v>58</v>
      </c>
      <c r="E3865" t="s">
        <v>45</v>
      </c>
      <c r="F3865" t="s">
        <v>46</v>
      </c>
      <c r="G3865" t="s">
        <v>49</v>
      </c>
      <c r="H3865" s="2" t="s">
        <v>243</v>
      </c>
      <c r="I3865" t="s">
        <v>434</v>
      </c>
      <c r="J3865" s="3">
        <v>0.52</v>
      </c>
    </row>
    <row r="3866" spans="1:10" hidden="1" x14ac:dyDescent="0.25">
      <c r="A3866" s="57" t="s">
        <v>135</v>
      </c>
      <c r="B3866" t="s">
        <v>128</v>
      </c>
      <c r="C3866">
        <v>2022</v>
      </c>
      <c r="D3866" t="s">
        <v>58</v>
      </c>
      <c r="E3866" t="s">
        <v>45</v>
      </c>
      <c r="F3866" t="s">
        <v>46</v>
      </c>
      <c r="G3866" t="s">
        <v>49</v>
      </c>
      <c r="H3866" s="2" t="s">
        <v>243</v>
      </c>
      <c r="I3866" s="90" t="s">
        <v>450</v>
      </c>
      <c r="J3866" s="3">
        <v>0.5</v>
      </c>
    </row>
    <row r="3867" spans="1:10" hidden="1" x14ac:dyDescent="0.25">
      <c r="A3867" s="57" t="s">
        <v>135</v>
      </c>
      <c r="B3867" t="s">
        <v>128</v>
      </c>
      <c r="C3867">
        <v>2022</v>
      </c>
      <c r="D3867" t="s">
        <v>58</v>
      </c>
      <c r="E3867" t="s">
        <v>45</v>
      </c>
      <c r="F3867" t="s">
        <v>46</v>
      </c>
      <c r="G3867" t="s">
        <v>49</v>
      </c>
      <c r="H3867" s="2" t="s">
        <v>243</v>
      </c>
      <c r="I3867" t="s">
        <v>393</v>
      </c>
      <c r="J3867" s="3">
        <v>249.88</v>
      </c>
    </row>
    <row r="3868" spans="1:10" hidden="1" x14ac:dyDescent="0.25">
      <c r="A3868" s="57" t="s">
        <v>135</v>
      </c>
      <c r="B3868" t="s">
        <v>128</v>
      </c>
      <c r="C3868">
        <v>2022</v>
      </c>
      <c r="D3868" t="s">
        <v>58</v>
      </c>
      <c r="E3868" t="s">
        <v>45</v>
      </c>
      <c r="F3868" t="s">
        <v>46</v>
      </c>
      <c r="G3868" t="s">
        <v>49</v>
      </c>
      <c r="H3868" s="2" t="s">
        <v>243</v>
      </c>
      <c r="I3868" s="90" t="s">
        <v>451</v>
      </c>
      <c r="J3868" s="3">
        <v>0.1</v>
      </c>
    </row>
    <row r="3869" spans="1:10" hidden="1" x14ac:dyDescent="0.25">
      <c r="A3869" s="57" t="s">
        <v>135</v>
      </c>
      <c r="B3869" t="s">
        <v>128</v>
      </c>
      <c r="C3869">
        <v>2022</v>
      </c>
      <c r="D3869" t="s">
        <v>58</v>
      </c>
      <c r="E3869" t="s">
        <v>45</v>
      </c>
      <c r="F3869" t="s">
        <v>46</v>
      </c>
      <c r="G3869" t="s">
        <v>49</v>
      </c>
      <c r="H3869" s="2" t="s">
        <v>243</v>
      </c>
      <c r="I3869" t="s">
        <v>389</v>
      </c>
      <c r="J3869" s="3">
        <v>428.22</v>
      </c>
    </row>
    <row r="3870" spans="1:10" hidden="1" x14ac:dyDescent="0.25">
      <c r="A3870" s="57" t="s">
        <v>135</v>
      </c>
      <c r="B3870" t="s">
        <v>128</v>
      </c>
      <c r="C3870">
        <v>2022</v>
      </c>
      <c r="D3870" t="s">
        <v>58</v>
      </c>
      <c r="E3870" t="s">
        <v>45</v>
      </c>
      <c r="F3870" t="s">
        <v>46</v>
      </c>
      <c r="G3870" t="s">
        <v>49</v>
      </c>
      <c r="H3870" s="2" t="s">
        <v>243</v>
      </c>
      <c r="I3870" t="s">
        <v>436</v>
      </c>
    </row>
    <row r="3871" spans="1:10" hidden="1" x14ac:dyDescent="0.25">
      <c r="A3871" s="57" t="s">
        <v>135</v>
      </c>
      <c r="B3871" t="s">
        <v>128</v>
      </c>
      <c r="C3871">
        <v>2022</v>
      </c>
      <c r="D3871" t="s">
        <v>58</v>
      </c>
      <c r="E3871" t="s">
        <v>45</v>
      </c>
      <c r="F3871" t="s">
        <v>46</v>
      </c>
      <c r="G3871" t="s">
        <v>49</v>
      </c>
      <c r="H3871" s="2" t="s">
        <v>243</v>
      </c>
      <c r="I3871" t="s">
        <v>437</v>
      </c>
      <c r="J3871" s="38">
        <v>500.04</v>
      </c>
    </row>
    <row r="3872" spans="1:10" hidden="1" x14ac:dyDescent="0.25">
      <c r="A3872" s="57" t="s">
        <v>135</v>
      </c>
      <c r="B3872" t="s">
        <v>128</v>
      </c>
      <c r="C3872">
        <v>2022</v>
      </c>
      <c r="D3872" t="s">
        <v>58</v>
      </c>
      <c r="E3872" t="s">
        <v>45</v>
      </c>
      <c r="F3872" t="s">
        <v>304</v>
      </c>
      <c r="G3872" t="s">
        <v>54</v>
      </c>
      <c r="H3872" t="s">
        <v>305</v>
      </c>
      <c r="I3872" t="s">
        <v>396</v>
      </c>
      <c r="J3872" s="3">
        <v>2000000</v>
      </c>
    </row>
    <row r="3873" spans="1:10" hidden="1" x14ac:dyDescent="0.25">
      <c r="A3873" s="57" t="s">
        <v>135</v>
      </c>
      <c r="B3873" t="s">
        <v>128</v>
      </c>
      <c r="C3873">
        <v>2022</v>
      </c>
      <c r="D3873" t="s">
        <v>58</v>
      </c>
      <c r="E3873" t="s">
        <v>45</v>
      </c>
      <c r="F3873" t="s">
        <v>304</v>
      </c>
      <c r="G3873" t="s">
        <v>54</v>
      </c>
      <c r="H3873" t="s">
        <v>306</v>
      </c>
      <c r="I3873" t="s">
        <v>396</v>
      </c>
    </row>
    <row r="3874" spans="1:10" hidden="1" x14ac:dyDescent="0.25">
      <c r="A3874" s="57" t="s">
        <v>135</v>
      </c>
      <c r="B3874" t="s">
        <v>128</v>
      </c>
      <c r="C3874">
        <v>2022</v>
      </c>
      <c r="D3874" t="s">
        <v>58</v>
      </c>
      <c r="E3874" t="s">
        <v>45</v>
      </c>
      <c r="F3874" t="s">
        <v>304</v>
      </c>
      <c r="G3874" t="s">
        <v>54</v>
      </c>
      <c r="H3874" t="s">
        <v>307</v>
      </c>
      <c r="I3874" t="s">
        <v>396</v>
      </c>
      <c r="J3874" s="3">
        <v>374448</v>
      </c>
    </row>
    <row r="3875" spans="1:10" hidden="1" x14ac:dyDescent="0.25">
      <c r="A3875" s="57" t="s">
        <v>135</v>
      </c>
      <c r="B3875" t="s">
        <v>128</v>
      </c>
      <c r="C3875">
        <v>2022</v>
      </c>
      <c r="D3875" t="s">
        <v>58</v>
      </c>
      <c r="E3875" t="s">
        <v>45</v>
      </c>
      <c r="F3875" t="s">
        <v>304</v>
      </c>
      <c r="G3875" t="s">
        <v>54</v>
      </c>
      <c r="H3875" t="s">
        <v>308</v>
      </c>
      <c r="I3875" t="s">
        <v>396</v>
      </c>
      <c r="J3875" s="3">
        <v>44934</v>
      </c>
    </row>
    <row r="3876" spans="1:10" hidden="1" x14ac:dyDescent="0.25">
      <c r="A3876" s="57" t="s">
        <v>135</v>
      </c>
      <c r="B3876" t="s">
        <v>128</v>
      </c>
      <c r="C3876">
        <v>2022</v>
      </c>
      <c r="D3876" t="s">
        <v>58</v>
      </c>
      <c r="E3876" t="s">
        <v>45</v>
      </c>
      <c r="F3876" t="s">
        <v>304</v>
      </c>
      <c r="G3876" t="s">
        <v>54</v>
      </c>
      <c r="H3876" t="s">
        <v>309</v>
      </c>
      <c r="I3876" t="s">
        <v>396</v>
      </c>
      <c r="J3876" s="3">
        <v>374448</v>
      </c>
    </row>
    <row r="3877" spans="1:10" hidden="1" x14ac:dyDescent="0.25">
      <c r="A3877" s="57" t="s">
        <v>135</v>
      </c>
      <c r="B3877" t="s">
        <v>128</v>
      </c>
      <c r="C3877">
        <v>2022</v>
      </c>
      <c r="D3877" t="s">
        <v>58</v>
      </c>
      <c r="E3877" t="s">
        <v>45</v>
      </c>
      <c r="F3877" t="s">
        <v>304</v>
      </c>
      <c r="G3877" t="s">
        <v>54</v>
      </c>
      <c r="H3877" t="s">
        <v>310</v>
      </c>
      <c r="I3877" t="s">
        <v>396</v>
      </c>
      <c r="J3877" s="3">
        <v>187224</v>
      </c>
    </row>
    <row r="3878" spans="1:10" hidden="1" x14ac:dyDescent="0.25">
      <c r="A3878" s="57" t="s">
        <v>135</v>
      </c>
      <c r="B3878" t="s">
        <v>128</v>
      </c>
      <c r="C3878">
        <v>2022</v>
      </c>
      <c r="D3878" t="s">
        <v>58</v>
      </c>
      <c r="E3878" t="s">
        <v>45</v>
      </c>
      <c r="F3878" t="s">
        <v>304</v>
      </c>
      <c r="G3878" t="s">
        <v>54</v>
      </c>
      <c r="H3878" s="90" t="s">
        <v>332</v>
      </c>
      <c r="I3878" s="90"/>
    </row>
    <row r="3879" spans="1:10" hidden="1" x14ac:dyDescent="0.25">
      <c r="A3879" s="57" t="s">
        <v>135</v>
      </c>
      <c r="B3879" t="s">
        <v>128</v>
      </c>
      <c r="C3879">
        <v>2022</v>
      </c>
      <c r="D3879" t="s">
        <v>58</v>
      </c>
      <c r="E3879" t="s">
        <v>45</v>
      </c>
      <c r="F3879" t="s">
        <v>304</v>
      </c>
      <c r="G3879" t="s">
        <v>54</v>
      </c>
      <c r="H3879" t="s">
        <v>311</v>
      </c>
      <c r="I3879" t="s">
        <v>396</v>
      </c>
      <c r="J3879" s="3">
        <v>1000000</v>
      </c>
    </row>
    <row r="3880" spans="1:10" hidden="1" x14ac:dyDescent="0.25">
      <c r="A3880" s="57" t="s">
        <v>135</v>
      </c>
      <c r="B3880" t="s">
        <v>128</v>
      </c>
      <c r="C3880">
        <v>2022</v>
      </c>
      <c r="D3880" t="s">
        <v>58</v>
      </c>
      <c r="E3880" t="s">
        <v>45</v>
      </c>
      <c r="F3880" t="s">
        <v>304</v>
      </c>
      <c r="G3880" t="s">
        <v>54</v>
      </c>
      <c r="H3880" t="s">
        <v>453</v>
      </c>
      <c r="I3880" s="90" t="s">
        <v>396</v>
      </c>
      <c r="J3880" s="3">
        <v>2493373</v>
      </c>
    </row>
    <row r="3881" spans="1:10" hidden="1" x14ac:dyDescent="0.25">
      <c r="A3881" s="57" t="s">
        <v>135</v>
      </c>
      <c r="B3881" t="s">
        <v>128</v>
      </c>
      <c r="C3881">
        <v>2022</v>
      </c>
      <c r="D3881" t="s">
        <v>58</v>
      </c>
      <c r="E3881" t="s">
        <v>45</v>
      </c>
      <c r="F3881" t="s">
        <v>304</v>
      </c>
      <c r="G3881" t="s">
        <v>54</v>
      </c>
      <c r="H3881" t="s">
        <v>312</v>
      </c>
    </row>
    <row r="3882" spans="1:10" hidden="1" x14ac:dyDescent="0.25">
      <c r="A3882" s="57" t="s">
        <v>135</v>
      </c>
      <c r="B3882" t="s">
        <v>128</v>
      </c>
      <c r="C3882">
        <v>2022</v>
      </c>
      <c r="D3882" t="s">
        <v>58</v>
      </c>
      <c r="E3882" t="s">
        <v>45</v>
      </c>
      <c r="F3882" t="s">
        <v>304</v>
      </c>
      <c r="G3882" t="s">
        <v>54</v>
      </c>
      <c r="H3882" t="s">
        <v>313</v>
      </c>
      <c r="I3882" t="s">
        <v>397</v>
      </c>
      <c r="J3882" s="3">
        <v>23455</v>
      </c>
    </row>
    <row r="3883" spans="1:10" hidden="1" x14ac:dyDescent="0.25">
      <c r="A3883" s="57" t="s">
        <v>135</v>
      </c>
      <c r="B3883" t="s">
        <v>128</v>
      </c>
      <c r="C3883">
        <v>2022</v>
      </c>
      <c r="D3883" t="s">
        <v>58</v>
      </c>
      <c r="E3883" t="s">
        <v>45</v>
      </c>
      <c r="F3883" t="s">
        <v>304</v>
      </c>
      <c r="G3883" t="s">
        <v>54</v>
      </c>
      <c r="H3883" t="s">
        <v>314</v>
      </c>
      <c r="I3883" t="s">
        <v>398</v>
      </c>
      <c r="J3883" s="3">
        <v>539204</v>
      </c>
    </row>
    <row r="3884" spans="1:10" hidden="1" x14ac:dyDescent="0.25">
      <c r="A3884" s="57" t="s">
        <v>135</v>
      </c>
      <c r="B3884" t="s">
        <v>128</v>
      </c>
      <c r="C3884">
        <v>2022</v>
      </c>
      <c r="D3884" t="s">
        <v>58</v>
      </c>
      <c r="E3884" t="s">
        <v>45</v>
      </c>
      <c r="F3884" t="s">
        <v>304</v>
      </c>
      <c r="G3884" t="s">
        <v>54</v>
      </c>
      <c r="H3884" t="s">
        <v>315</v>
      </c>
      <c r="I3884" s="90" t="s">
        <v>454</v>
      </c>
      <c r="J3884" s="3">
        <v>179735</v>
      </c>
    </row>
    <row r="3885" spans="1:10" hidden="1" x14ac:dyDescent="0.25">
      <c r="A3885" s="57" t="s">
        <v>135</v>
      </c>
      <c r="B3885" t="s">
        <v>128</v>
      </c>
      <c r="C3885">
        <v>2022</v>
      </c>
      <c r="D3885" t="s">
        <v>58</v>
      </c>
      <c r="E3885" t="s">
        <v>45</v>
      </c>
      <c r="F3885" t="s">
        <v>304</v>
      </c>
      <c r="G3885" t="s">
        <v>54</v>
      </c>
      <c r="H3885" s="2" t="s">
        <v>316</v>
      </c>
      <c r="I3885" s="2"/>
    </row>
    <row r="3886" spans="1:10" hidden="1" x14ac:dyDescent="0.25">
      <c r="A3886" s="57" t="s">
        <v>135</v>
      </c>
      <c r="B3886" t="s">
        <v>128</v>
      </c>
      <c r="C3886">
        <v>2022</v>
      </c>
      <c r="D3886" t="s">
        <v>58</v>
      </c>
      <c r="E3886" t="s">
        <v>45</v>
      </c>
      <c r="F3886" t="s">
        <v>304</v>
      </c>
      <c r="G3886" t="s">
        <v>49</v>
      </c>
      <c r="H3886" s="90" t="s">
        <v>317</v>
      </c>
      <c r="I3886" s="90"/>
    </row>
    <row r="3887" spans="1:10" hidden="1" x14ac:dyDescent="0.25">
      <c r="A3887" s="57" t="s">
        <v>135</v>
      </c>
      <c r="B3887" t="s">
        <v>128</v>
      </c>
      <c r="C3887">
        <v>2022</v>
      </c>
      <c r="D3887" t="s">
        <v>58</v>
      </c>
      <c r="E3887" t="s">
        <v>45</v>
      </c>
      <c r="F3887" t="s">
        <v>50</v>
      </c>
      <c r="G3887" t="s">
        <v>56</v>
      </c>
      <c r="H3887" t="s">
        <v>124</v>
      </c>
      <c r="I3887" t="s">
        <v>401</v>
      </c>
      <c r="J3887" s="3">
        <v>84190</v>
      </c>
    </row>
    <row r="3888" spans="1:10" hidden="1" x14ac:dyDescent="0.25">
      <c r="A3888" s="57" t="s">
        <v>135</v>
      </c>
      <c r="B3888" t="s">
        <v>128</v>
      </c>
      <c r="C3888">
        <v>2022</v>
      </c>
      <c r="D3888" t="s">
        <v>58</v>
      </c>
      <c r="E3888" t="s">
        <v>45</v>
      </c>
      <c r="F3888" t="s">
        <v>50</v>
      </c>
      <c r="G3888" t="s">
        <v>56</v>
      </c>
      <c r="H3888" t="s">
        <v>98</v>
      </c>
      <c r="I3888" t="s">
        <v>402</v>
      </c>
      <c r="J3888" s="3">
        <v>509089</v>
      </c>
    </row>
    <row r="3889" spans="1:10" hidden="1" x14ac:dyDescent="0.25">
      <c r="A3889" s="57" t="s">
        <v>135</v>
      </c>
      <c r="B3889" t="s">
        <v>128</v>
      </c>
      <c r="C3889">
        <v>2022</v>
      </c>
      <c r="D3889" t="s">
        <v>58</v>
      </c>
      <c r="E3889" t="s">
        <v>45</v>
      </c>
      <c r="F3889" t="s">
        <v>50</v>
      </c>
      <c r="G3889" t="s">
        <v>56</v>
      </c>
      <c r="H3889" t="s">
        <v>98</v>
      </c>
      <c r="I3889" t="s">
        <v>401</v>
      </c>
      <c r="J3889" s="3">
        <v>105780</v>
      </c>
    </row>
    <row r="3890" spans="1:10" hidden="1" x14ac:dyDescent="0.25">
      <c r="A3890" s="57" t="s">
        <v>135</v>
      </c>
      <c r="B3890" t="s">
        <v>128</v>
      </c>
      <c r="C3890">
        <v>2022</v>
      </c>
      <c r="D3890" t="s">
        <v>58</v>
      </c>
      <c r="E3890" t="s">
        <v>45</v>
      </c>
      <c r="F3890" t="s">
        <v>50</v>
      </c>
      <c r="G3890" t="s">
        <v>56</v>
      </c>
      <c r="H3890" t="s">
        <v>265</v>
      </c>
      <c r="I3890" t="s">
        <v>403</v>
      </c>
    </row>
    <row r="3891" spans="1:10" hidden="1" x14ac:dyDescent="0.25">
      <c r="A3891" s="57" t="s">
        <v>135</v>
      </c>
      <c r="B3891" t="s">
        <v>128</v>
      </c>
      <c r="C3891">
        <v>2022</v>
      </c>
      <c r="D3891" t="s">
        <v>58</v>
      </c>
      <c r="E3891" t="s">
        <v>45</v>
      </c>
      <c r="F3891" t="s">
        <v>50</v>
      </c>
      <c r="G3891" t="s">
        <v>56</v>
      </c>
      <c r="H3891" t="s">
        <v>193</v>
      </c>
    </row>
    <row r="3892" spans="1:10" hidden="1" x14ac:dyDescent="0.25">
      <c r="A3892" s="57" t="s">
        <v>135</v>
      </c>
      <c r="B3892" t="s">
        <v>128</v>
      </c>
      <c r="C3892">
        <v>2022</v>
      </c>
      <c r="D3892" t="s">
        <v>58</v>
      </c>
      <c r="E3892" t="s">
        <v>45</v>
      </c>
      <c r="F3892" t="s">
        <v>50</v>
      </c>
      <c r="G3892" t="s">
        <v>101</v>
      </c>
      <c r="H3892" t="s">
        <v>99</v>
      </c>
      <c r="I3892" t="s">
        <v>401</v>
      </c>
      <c r="J3892" s="3">
        <v>207200</v>
      </c>
    </row>
    <row r="3893" spans="1:10" hidden="1" x14ac:dyDescent="0.25">
      <c r="A3893" s="57" t="s">
        <v>135</v>
      </c>
      <c r="B3893" t="s">
        <v>128</v>
      </c>
      <c r="C3893">
        <v>2022</v>
      </c>
      <c r="D3893" t="s">
        <v>58</v>
      </c>
      <c r="E3893" t="s">
        <v>45</v>
      </c>
      <c r="F3893" t="s">
        <v>50</v>
      </c>
      <c r="G3893" t="s">
        <v>101</v>
      </c>
      <c r="H3893" s="2" t="s">
        <v>255</v>
      </c>
      <c r="I3893" s="2"/>
    </row>
    <row r="3894" spans="1:10" hidden="1" x14ac:dyDescent="0.25">
      <c r="A3894" s="57" t="s">
        <v>135</v>
      </c>
      <c r="B3894" t="s">
        <v>128</v>
      </c>
      <c r="C3894">
        <v>2022</v>
      </c>
      <c r="D3894" t="s">
        <v>58</v>
      </c>
      <c r="E3894" t="s">
        <v>45</v>
      </c>
      <c r="F3894" t="s">
        <v>50</v>
      </c>
      <c r="G3894" t="s">
        <v>101</v>
      </c>
      <c r="H3894" s="2" t="s">
        <v>254</v>
      </c>
      <c r="I3894" s="2"/>
    </row>
    <row r="3895" spans="1:10" hidden="1" x14ac:dyDescent="0.25">
      <c r="A3895" s="57" t="s">
        <v>135</v>
      </c>
      <c r="B3895" t="s">
        <v>128</v>
      </c>
      <c r="C3895">
        <v>2022</v>
      </c>
      <c r="D3895" t="s">
        <v>58</v>
      </c>
      <c r="E3895" t="s">
        <v>45</v>
      </c>
      <c r="F3895" t="s">
        <v>50</v>
      </c>
      <c r="G3895" t="s">
        <v>101</v>
      </c>
      <c r="H3895" s="2" t="s">
        <v>236</v>
      </c>
      <c r="I3895" t="s">
        <v>422</v>
      </c>
    </row>
    <row r="3896" spans="1:10" hidden="1" x14ac:dyDescent="0.25">
      <c r="A3896" s="57" t="s">
        <v>135</v>
      </c>
      <c r="B3896" t="s">
        <v>128</v>
      </c>
      <c r="C3896">
        <v>2022</v>
      </c>
      <c r="D3896" t="s">
        <v>58</v>
      </c>
      <c r="E3896" t="s">
        <v>45</v>
      </c>
      <c r="F3896" t="s">
        <v>50</v>
      </c>
      <c r="G3896" t="s">
        <v>101</v>
      </c>
      <c r="H3896" t="s">
        <v>30</v>
      </c>
      <c r="I3896" t="s">
        <v>440</v>
      </c>
    </row>
    <row r="3897" spans="1:10" hidden="1" x14ac:dyDescent="0.25">
      <c r="A3897" s="57" t="s">
        <v>135</v>
      </c>
      <c r="B3897" t="s">
        <v>128</v>
      </c>
      <c r="C3897">
        <v>2022</v>
      </c>
      <c r="D3897" t="s">
        <v>58</v>
      </c>
      <c r="E3897" t="s">
        <v>45</v>
      </c>
      <c r="F3897" t="s">
        <v>50</v>
      </c>
      <c r="G3897" t="s">
        <v>101</v>
      </c>
      <c r="H3897" t="s">
        <v>30</v>
      </c>
      <c r="I3897" t="s">
        <v>408</v>
      </c>
    </row>
    <row r="3898" spans="1:10" hidden="1" x14ac:dyDescent="0.25">
      <c r="A3898" s="57" t="s">
        <v>135</v>
      </c>
      <c r="B3898" t="s">
        <v>128</v>
      </c>
      <c r="C3898">
        <v>2022</v>
      </c>
      <c r="D3898" t="s">
        <v>58</v>
      </c>
      <c r="E3898" t="s">
        <v>45</v>
      </c>
      <c r="F3898" t="s">
        <v>50</v>
      </c>
      <c r="G3898" t="s">
        <v>101</v>
      </c>
      <c r="H3898" t="s">
        <v>30</v>
      </c>
      <c r="I3898" t="s">
        <v>429</v>
      </c>
    </row>
    <row r="3899" spans="1:10" hidden="1" x14ac:dyDescent="0.25">
      <c r="A3899" s="57" t="s">
        <v>135</v>
      </c>
      <c r="B3899" t="s">
        <v>128</v>
      </c>
      <c r="C3899">
        <v>2022</v>
      </c>
      <c r="D3899" t="s">
        <v>58</v>
      </c>
      <c r="E3899" t="s">
        <v>45</v>
      </c>
      <c r="F3899" t="s">
        <v>50</v>
      </c>
      <c r="G3899" t="s">
        <v>101</v>
      </c>
      <c r="H3899" t="s">
        <v>30</v>
      </c>
      <c r="I3899" t="s">
        <v>379</v>
      </c>
    </row>
    <row r="3900" spans="1:10" hidden="1" x14ac:dyDescent="0.25">
      <c r="A3900" s="57" t="s">
        <v>135</v>
      </c>
      <c r="B3900" t="s">
        <v>128</v>
      </c>
      <c r="C3900">
        <v>2022</v>
      </c>
      <c r="D3900" t="s">
        <v>58</v>
      </c>
      <c r="E3900" t="s">
        <v>45</v>
      </c>
      <c r="F3900" t="s">
        <v>50</v>
      </c>
      <c r="G3900" t="s">
        <v>101</v>
      </c>
      <c r="H3900" t="s">
        <v>30</v>
      </c>
      <c r="I3900" s="90" t="s">
        <v>459</v>
      </c>
      <c r="J3900" s="3">
        <v>323600</v>
      </c>
    </row>
    <row r="3901" spans="1:10" hidden="1" x14ac:dyDescent="0.25">
      <c r="A3901" s="57" t="s">
        <v>135</v>
      </c>
      <c r="B3901" t="s">
        <v>128</v>
      </c>
      <c r="C3901">
        <v>2022</v>
      </c>
      <c r="D3901" t="s">
        <v>58</v>
      </c>
      <c r="E3901" t="s">
        <v>45</v>
      </c>
      <c r="F3901" t="s">
        <v>50</v>
      </c>
      <c r="G3901" t="s">
        <v>101</v>
      </c>
      <c r="H3901" t="s">
        <v>30</v>
      </c>
      <c r="I3901" s="90" t="s">
        <v>458</v>
      </c>
      <c r="J3901" s="3">
        <v>32300</v>
      </c>
    </row>
    <row r="3902" spans="1:10" hidden="1" x14ac:dyDescent="0.25">
      <c r="A3902" s="57" t="s">
        <v>135</v>
      </c>
      <c r="B3902" t="s">
        <v>128</v>
      </c>
      <c r="C3902">
        <v>2022</v>
      </c>
      <c r="D3902" t="s">
        <v>58</v>
      </c>
      <c r="E3902" t="s">
        <v>45</v>
      </c>
      <c r="F3902" t="s">
        <v>50</v>
      </c>
      <c r="G3902" t="s">
        <v>101</v>
      </c>
      <c r="H3902" t="s">
        <v>30</v>
      </c>
      <c r="I3902" s="90" t="s">
        <v>457</v>
      </c>
      <c r="J3902" s="3">
        <v>936972.99</v>
      </c>
    </row>
    <row r="3903" spans="1:10" hidden="1" x14ac:dyDescent="0.25">
      <c r="A3903" s="57" t="s">
        <v>135</v>
      </c>
      <c r="B3903" t="s">
        <v>128</v>
      </c>
      <c r="C3903">
        <v>2022</v>
      </c>
      <c r="D3903" t="s">
        <v>58</v>
      </c>
      <c r="E3903" t="s">
        <v>45</v>
      </c>
      <c r="F3903" t="s">
        <v>50</v>
      </c>
      <c r="G3903" t="s">
        <v>101</v>
      </c>
      <c r="H3903" t="s">
        <v>30</v>
      </c>
      <c r="I3903" s="90" t="s">
        <v>456</v>
      </c>
      <c r="J3903" s="3">
        <v>144870</v>
      </c>
    </row>
    <row r="3904" spans="1:10" hidden="1" x14ac:dyDescent="0.25">
      <c r="A3904" s="57" t="s">
        <v>135</v>
      </c>
      <c r="B3904" t="s">
        <v>128</v>
      </c>
      <c r="C3904">
        <v>2022</v>
      </c>
      <c r="D3904" t="s">
        <v>58</v>
      </c>
      <c r="E3904" t="s">
        <v>45</v>
      </c>
      <c r="F3904" t="s">
        <v>50</v>
      </c>
      <c r="G3904" t="s">
        <v>101</v>
      </c>
      <c r="H3904" t="s">
        <v>30</v>
      </c>
      <c r="I3904" s="90" t="s">
        <v>455</v>
      </c>
      <c r="J3904" s="3">
        <v>232700</v>
      </c>
    </row>
    <row r="3905" spans="1:10" hidden="1" x14ac:dyDescent="0.25">
      <c r="A3905" s="57" t="s">
        <v>135</v>
      </c>
      <c r="B3905" t="s">
        <v>128</v>
      </c>
      <c r="C3905">
        <v>2022</v>
      </c>
      <c r="D3905" t="s">
        <v>58</v>
      </c>
      <c r="E3905" t="s">
        <v>45</v>
      </c>
      <c r="F3905" t="s">
        <v>50</v>
      </c>
      <c r="G3905" t="s">
        <v>101</v>
      </c>
      <c r="H3905" t="s">
        <v>30</v>
      </c>
      <c r="I3905" t="s">
        <v>439</v>
      </c>
      <c r="J3905" s="3">
        <v>120000</v>
      </c>
    </row>
    <row r="3906" spans="1:10" hidden="1" x14ac:dyDescent="0.25">
      <c r="A3906" s="57" t="s">
        <v>135</v>
      </c>
      <c r="B3906" t="s">
        <v>128</v>
      </c>
      <c r="C3906">
        <v>2022</v>
      </c>
      <c r="D3906" t="s">
        <v>58</v>
      </c>
      <c r="E3906" t="s">
        <v>45</v>
      </c>
      <c r="F3906" t="s">
        <v>50</v>
      </c>
      <c r="G3906" t="s">
        <v>101</v>
      </c>
      <c r="H3906" t="s">
        <v>30</v>
      </c>
      <c r="I3906" s="90" t="s">
        <v>404</v>
      </c>
      <c r="J3906" s="3">
        <v>21100</v>
      </c>
    </row>
    <row r="3907" spans="1:10" hidden="1" x14ac:dyDescent="0.25">
      <c r="A3907" s="57" t="s">
        <v>135</v>
      </c>
      <c r="B3907" t="s">
        <v>128</v>
      </c>
      <c r="C3907">
        <v>2022</v>
      </c>
      <c r="D3907" t="s">
        <v>58</v>
      </c>
      <c r="E3907" t="s">
        <v>45</v>
      </c>
      <c r="F3907" t="s">
        <v>287</v>
      </c>
      <c r="G3907" t="s">
        <v>287</v>
      </c>
      <c r="H3907" s="82" t="s">
        <v>288</v>
      </c>
      <c r="I3907" s="82"/>
    </row>
    <row r="3908" spans="1:10" hidden="1" x14ac:dyDescent="0.25">
      <c r="A3908" s="57" t="s">
        <v>135</v>
      </c>
      <c r="B3908" t="s">
        <v>128</v>
      </c>
      <c r="C3908">
        <v>2022</v>
      </c>
      <c r="D3908" t="s">
        <v>58</v>
      </c>
      <c r="E3908" t="s">
        <v>112</v>
      </c>
      <c r="F3908" t="s">
        <v>117</v>
      </c>
      <c r="G3908" t="s">
        <v>53</v>
      </c>
      <c r="H3908" s="2" t="s">
        <v>256</v>
      </c>
      <c r="I3908" s="2"/>
    </row>
    <row r="3909" spans="1:10" hidden="1" x14ac:dyDescent="0.25">
      <c r="A3909" s="57" t="s">
        <v>135</v>
      </c>
      <c r="B3909" t="s">
        <v>128</v>
      </c>
      <c r="C3909">
        <v>2022</v>
      </c>
      <c r="D3909" t="s">
        <v>58</v>
      </c>
      <c r="E3909" t="s">
        <v>112</v>
      </c>
      <c r="F3909" t="s">
        <v>117</v>
      </c>
      <c r="G3909" t="s">
        <v>53</v>
      </c>
      <c r="H3909" s="2" t="s">
        <v>257</v>
      </c>
      <c r="I3909" t="s">
        <v>406</v>
      </c>
      <c r="J3909" s="3">
        <v>251456</v>
      </c>
    </row>
    <row r="3910" spans="1:10" hidden="1" x14ac:dyDescent="0.25">
      <c r="A3910" s="57" t="s">
        <v>135</v>
      </c>
      <c r="B3910" t="s">
        <v>128</v>
      </c>
      <c r="C3910">
        <v>2022</v>
      </c>
      <c r="D3910" t="s">
        <v>58</v>
      </c>
      <c r="E3910" t="s">
        <v>112</v>
      </c>
      <c r="F3910" t="s">
        <v>117</v>
      </c>
      <c r="G3910" t="s">
        <v>53</v>
      </c>
      <c r="H3910" s="2" t="s">
        <v>257</v>
      </c>
      <c r="I3910" t="s">
        <v>407</v>
      </c>
    </row>
    <row r="3911" spans="1:10" hidden="1" x14ac:dyDescent="0.25">
      <c r="A3911" s="57" t="s">
        <v>135</v>
      </c>
      <c r="B3911" t="s">
        <v>128</v>
      </c>
      <c r="C3911">
        <v>2022</v>
      </c>
      <c r="D3911" t="s">
        <v>58</v>
      </c>
      <c r="E3911" t="s">
        <v>112</v>
      </c>
      <c r="F3911" t="s">
        <v>117</v>
      </c>
      <c r="G3911" t="s">
        <v>53</v>
      </c>
      <c r="H3911" s="2" t="s">
        <v>257</v>
      </c>
      <c r="I3911" t="s">
        <v>408</v>
      </c>
      <c r="J3911" s="3">
        <v>1443761</v>
      </c>
    </row>
    <row r="3912" spans="1:10" hidden="1" x14ac:dyDescent="0.25">
      <c r="A3912" s="57" t="s">
        <v>135</v>
      </c>
      <c r="B3912" t="s">
        <v>128</v>
      </c>
      <c r="C3912">
        <v>2022</v>
      </c>
      <c r="D3912" t="s">
        <v>58</v>
      </c>
      <c r="E3912" t="s">
        <v>112</v>
      </c>
      <c r="F3912" t="s">
        <v>117</v>
      </c>
      <c r="G3912" t="s">
        <v>53</v>
      </c>
      <c r="H3912" s="2" t="s">
        <v>257</v>
      </c>
    </row>
    <row r="3913" spans="1:10" hidden="1" x14ac:dyDescent="0.25">
      <c r="A3913" s="57" t="s">
        <v>135</v>
      </c>
      <c r="B3913" t="s">
        <v>128</v>
      </c>
      <c r="C3913">
        <v>2022</v>
      </c>
      <c r="D3913" t="s">
        <v>58</v>
      </c>
      <c r="E3913" t="s">
        <v>112</v>
      </c>
      <c r="F3913" t="s">
        <v>117</v>
      </c>
      <c r="G3913" t="s">
        <v>53</v>
      </c>
      <c r="H3913" s="2" t="s">
        <v>257</v>
      </c>
    </row>
    <row r="3914" spans="1:10" hidden="1" x14ac:dyDescent="0.25">
      <c r="A3914" s="57" t="s">
        <v>135</v>
      </c>
      <c r="B3914" t="s">
        <v>128</v>
      </c>
      <c r="C3914">
        <v>2022</v>
      </c>
      <c r="D3914" t="s">
        <v>58</v>
      </c>
      <c r="E3914" t="s">
        <v>112</v>
      </c>
      <c r="F3914" t="s">
        <v>117</v>
      </c>
      <c r="G3914" t="s">
        <v>53</v>
      </c>
      <c r="H3914" s="2" t="s">
        <v>257</v>
      </c>
    </row>
    <row r="3915" spans="1:10" hidden="1" x14ac:dyDescent="0.25">
      <c r="A3915" s="57" t="s">
        <v>135</v>
      </c>
      <c r="B3915" t="s">
        <v>128</v>
      </c>
      <c r="C3915">
        <v>2022</v>
      </c>
      <c r="D3915" t="s">
        <v>58</v>
      </c>
      <c r="E3915" t="s">
        <v>112</v>
      </c>
      <c r="F3915" t="s">
        <v>117</v>
      </c>
      <c r="G3915" t="s">
        <v>53</v>
      </c>
      <c r="H3915" s="2" t="s">
        <v>257</v>
      </c>
    </row>
    <row r="3916" spans="1:10" hidden="1" x14ac:dyDescent="0.25">
      <c r="A3916" s="57" t="s">
        <v>135</v>
      </c>
      <c r="B3916" t="s">
        <v>128</v>
      </c>
      <c r="C3916">
        <v>2022</v>
      </c>
      <c r="D3916" t="s">
        <v>58</v>
      </c>
      <c r="E3916" t="s">
        <v>112</v>
      </c>
      <c r="F3916" t="s">
        <v>117</v>
      </c>
      <c r="G3916" t="s">
        <v>53</v>
      </c>
      <c r="H3916" s="2" t="s">
        <v>258</v>
      </c>
      <c r="I3916" s="2"/>
    </row>
    <row r="3917" spans="1:10" hidden="1" x14ac:dyDescent="0.25">
      <c r="A3917" s="57" t="s">
        <v>135</v>
      </c>
      <c r="B3917" t="s">
        <v>128</v>
      </c>
      <c r="C3917">
        <v>2022</v>
      </c>
      <c r="D3917" t="s">
        <v>58</v>
      </c>
      <c r="E3917" t="s">
        <v>112</v>
      </c>
      <c r="F3917" t="s">
        <v>117</v>
      </c>
      <c r="G3917" t="s">
        <v>53</v>
      </c>
      <c r="H3917" s="2" t="s">
        <v>259</v>
      </c>
      <c r="I3917" t="s">
        <v>409</v>
      </c>
      <c r="J3917" s="3">
        <v>10348992</v>
      </c>
    </row>
    <row r="3918" spans="1:10" hidden="1" x14ac:dyDescent="0.25">
      <c r="A3918" s="57" t="s">
        <v>135</v>
      </c>
      <c r="B3918" t="s">
        <v>128</v>
      </c>
      <c r="C3918">
        <v>2022</v>
      </c>
      <c r="D3918" t="s">
        <v>58</v>
      </c>
      <c r="E3918" t="s">
        <v>112</v>
      </c>
      <c r="F3918" t="s">
        <v>117</v>
      </c>
      <c r="G3918" t="s">
        <v>53</v>
      </c>
      <c r="H3918" s="2" t="s">
        <v>259</v>
      </c>
      <c r="I3918" t="s">
        <v>410</v>
      </c>
      <c r="J3918" s="3">
        <v>1487</v>
      </c>
    </row>
    <row r="3919" spans="1:10" hidden="1" x14ac:dyDescent="0.25">
      <c r="A3919" s="57" t="s">
        <v>135</v>
      </c>
      <c r="B3919" t="s">
        <v>128</v>
      </c>
      <c r="C3919">
        <v>2022</v>
      </c>
      <c r="D3919" t="s">
        <v>58</v>
      </c>
      <c r="E3919" t="s">
        <v>112</v>
      </c>
      <c r="F3919" t="s">
        <v>117</v>
      </c>
      <c r="G3919" t="s">
        <v>53</v>
      </c>
      <c r="H3919" s="2" t="s">
        <v>259</v>
      </c>
      <c r="I3919" t="s">
        <v>411</v>
      </c>
      <c r="J3919" s="3">
        <v>1617029</v>
      </c>
    </row>
    <row r="3920" spans="1:10" hidden="1" x14ac:dyDescent="0.25">
      <c r="A3920" s="57" t="s">
        <v>135</v>
      </c>
      <c r="B3920" t="s">
        <v>128</v>
      </c>
      <c r="C3920">
        <v>2022</v>
      </c>
      <c r="D3920" t="s">
        <v>58</v>
      </c>
      <c r="E3920" t="s">
        <v>112</v>
      </c>
      <c r="F3920" t="s">
        <v>117</v>
      </c>
      <c r="G3920" t="s">
        <v>53</v>
      </c>
      <c r="H3920" s="2" t="s">
        <v>259</v>
      </c>
      <c r="I3920" t="s">
        <v>441</v>
      </c>
    </row>
    <row r="3921" spans="1:10" hidden="1" x14ac:dyDescent="0.25">
      <c r="A3921" s="57" t="s">
        <v>135</v>
      </c>
      <c r="B3921" t="s">
        <v>128</v>
      </c>
      <c r="C3921">
        <v>2022</v>
      </c>
      <c r="D3921" t="s">
        <v>58</v>
      </c>
      <c r="E3921" t="s">
        <v>112</v>
      </c>
      <c r="F3921" t="s">
        <v>117</v>
      </c>
      <c r="G3921" t="s">
        <v>53</v>
      </c>
      <c r="H3921" s="2" t="s">
        <v>259</v>
      </c>
      <c r="I3921" t="s">
        <v>442</v>
      </c>
    </row>
    <row r="3922" spans="1:10" hidden="1" x14ac:dyDescent="0.25">
      <c r="A3922" s="57" t="s">
        <v>135</v>
      </c>
      <c r="B3922" t="s">
        <v>128</v>
      </c>
      <c r="C3922">
        <v>2022</v>
      </c>
      <c r="D3922" t="s">
        <v>58</v>
      </c>
      <c r="E3922" t="s">
        <v>112</v>
      </c>
      <c r="F3922" t="s">
        <v>117</v>
      </c>
      <c r="G3922" t="s">
        <v>53</v>
      </c>
      <c r="H3922" s="2" t="s">
        <v>259</v>
      </c>
      <c r="I3922" s="90" t="s">
        <v>460</v>
      </c>
      <c r="J3922" s="3">
        <v>96995</v>
      </c>
    </row>
    <row r="3923" spans="1:10" hidden="1" x14ac:dyDescent="0.25">
      <c r="A3923" s="57" t="s">
        <v>135</v>
      </c>
      <c r="B3923" t="s">
        <v>128</v>
      </c>
      <c r="C3923">
        <v>2022</v>
      </c>
      <c r="D3923" t="s">
        <v>58</v>
      </c>
      <c r="E3923" t="s">
        <v>112</v>
      </c>
      <c r="F3923" t="s">
        <v>117</v>
      </c>
      <c r="G3923" t="s">
        <v>53</v>
      </c>
      <c r="H3923" s="2" t="s">
        <v>259</v>
      </c>
      <c r="I3923" s="90" t="s">
        <v>413</v>
      </c>
    </row>
    <row r="3924" spans="1:10" hidden="1" x14ac:dyDescent="0.25">
      <c r="A3924" s="57" t="s">
        <v>135</v>
      </c>
      <c r="B3924" t="s">
        <v>128</v>
      </c>
      <c r="C3924">
        <v>2022</v>
      </c>
      <c r="D3924" t="s">
        <v>58</v>
      </c>
      <c r="E3924" t="s">
        <v>112</v>
      </c>
      <c r="F3924" t="s">
        <v>117</v>
      </c>
      <c r="G3924" t="s">
        <v>334</v>
      </c>
      <c r="H3924" s="90" t="s">
        <v>335</v>
      </c>
      <c r="I3924" s="90"/>
    </row>
    <row r="3925" spans="1:10" hidden="1" x14ac:dyDescent="0.25">
      <c r="A3925" s="57" t="s">
        <v>135</v>
      </c>
      <c r="B3925" t="s">
        <v>128</v>
      </c>
      <c r="C3925">
        <v>2022</v>
      </c>
      <c r="D3925" t="s">
        <v>58</v>
      </c>
      <c r="E3925" t="s">
        <v>112</v>
      </c>
      <c r="F3925" t="s">
        <v>117</v>
      </c>
      <c r="G3925" t="s">
        <v>318</v>
      </c>
      <c r="H3925" t="s">
        <v>180</v>
      </c>
      <c r="I3925" t="s">
        <v>412</v>
      </c>
    </row>
    <row r="3926" spans="1:10" hidden="1" x14ac:dyDescent="0.25">
      <c r="A3926" s="57" t="s">
        <v>135</v>
      </c>
      <c r="B3926" t="s">
        <v>128</v>
      </c>
      <c r="C3926">
        <v>2022</v>
      </c>
      <c r="D3926" t="s">
        <v>58</v>
      </c>
      <c r="E3926" t="s">
        <v>112</v>
      </c>
      <c r="F3926" t="s">
        <v>117</v>
      </c>
      <c r="G3926" t="s">
        <v>318</v>
      </c>
      <c r="H3926" t="s">
        <v>180</v>
      </c>
      <c r="I3926" t="s">
        <v>413</v>
      </c>
      <c r="J3926" s="38">
        <v>1974164</v>
      </c>
    </row>
    <row r="3927" spans="1:10" hidden="1" x14ac:dyDescent="0.25">
      <c r="A3927" s="57" t="s">
        <v>135</v>
      </c>
      <c r="B3927" t="s">
        <v>128</v>
      </c>
      <c r="C3927">
        <v>2022</v>
      </c>
      <c r="D3927" t="s">
        <v>58</v>
      </c>
      <c r="E3927" t="s">
        <v>112</v>
      </c>
      <c r="F3927" t="s">
        <v>117</v>
      </c>
      <c r="G3927" t="s">
        <v>318</v>
      </c>
      <c r="H3927" t="s">
        <v>180</v>
      </c>
      <c r="I3927" t="s">
        <v>414</v>
      </c>
      <c r="J3927" s="3">
        <v>361500</v>
      </c>
    </row>
    <row r="3928" spans="1:10" hidden="1" x14ac:dyDescent="0.25">
      <c r="A3928" s="57" t="s">
        <v>135</v>
      </c>
      <c r="B3928" t="s">
        <v>128</v>
      </c>
      <c r="C3928">
        <v>2022</v>
      </c>
      <c r="D3928" t="s">
        <v>58</v>
      </c>
      <c r="E3928" t="s">
        <v>112</v>
      </c>
      <c r="F3928" t="s">
        <v>117</v>
      </c>
      <c r="G3928" t="s">
        <v>318</v>
      </c>
      <c r="H3928" t="s">
        <v>180</v>
      </c>
      <c r="I3928" s="90" t="s">
        <v>460</v>
      </c>
      <c r="J3928" s="3">
        <v>8640</v>
      </c>
    </row>
    <row r="3929" spans="1:10" hidden="1" x14ac:dyDescent="0.25">
      <c r="A3929" s="57" t="s">
        <v>135</v>
      </c>
      <c r="B3929" t="s">
        <v>128</v>
      </c>
      <c r="C3929">
        <v>2022</v>
      </c>
      <c r="D3929" t="s">
        <v>58</v>
      </c>
      <c r="E3929" t="s">
        <v>112</v>
      </c>
      <c r="F3929" t="s">
        <v>117</v>
      </c>
      <c r="G3929" t="s">
        <v>318</v>
      </c>
      <c r="H3929" t="s">
        <v>180</v>
      </c>
    </row>
    <row r="3930" spans="1:10" hidden="1" x14ac:dyDescent="0.25">
      <c r="A3930" s="57" t="s">
        <v>135</v>
      </c>
      <c r="B3930" t="s">
        <v>128</v>
      </c>
      <c r="C3930">
        <v>2022</v>
      </c>
      <c r="D3930" t="s">
        <v>58</v>
      </c>
      <c r="E3930" t="s">
        <v>112</v>
      </c>
      <c r="F3930" t="s">
        <v>117</v>
      </c>
      <c r="G3930" t="s">
        <v>318</v>
      </c>
      <c r="H3930" t="s">
        <v>180</v>
      </c>
    </row>
    <row r="3931" spans="1:10" hidden="1" x14ac:dyDescent="0.25">
      <c r="A3931" s="57" t="s">
        <v>135</v>
      </c>
      <c r="B3931" t="s">
        <v>128</v>
      </c>
      <c r="C3931">
        <v>2022</v>
      </c>
      <c r="D3931" t="s">
        <v>58</v>
      </c>
      <c r="E3931" t="s">
        <v>112</v>
      </c>
      <c r="F3931" t="s">
        <v>117</v>
      </c>
      <c r="G3931" t="s">
        <v>318</v>
      </c>
      <c r="H3931" s="2" t="s">
        <v>279</v>
      </c>
      <c r="I3931" t="s">
        <v>414</v>
      </c>
      <c r="J3931" s="3">
        <v>45000</v>
      </c>
    </row>
    <row r="3932" spans="1:10" hidden="1" x14ac:dyDescent="0.25">
      <c r="A3932" s="57" t="s">
        <v>135</v>
      </c>
      <c r="B3932" t="s">
        <v>128</v>
      </c>
      <c r="C3932">
        <v>2022</v>
      </c>
      <c r="D3932" t="s">
        <v>58</v>
      </c>
      <c r="E3932" t="s">
        <v>112</v>
      </c>
      <c r="F3932" t="s">
        <v>117</v>
      </c>
      <c r="G3932" t="s">
        <v>318</v>
      </c>
      <c r="H3932" s="2" t="s">
        <v>279</v>
      </c>
      <c r="I3932" s="90" t="s">
        <v>460</v>
      </c>
      <c r="J3932" s="3">
        <v>864</v>
      </c>
    </row>
    <row r="3933" spans="1:10" hidden="1" x14ac:dyDescent="0.25">
      <c r="A3933" s="57" t="s">
        <v>135</v>
      </c>
      <c r="B3933" t="s">
        <v>128</v>
      </c>
      <c r="C3933">
        <v>2022</v>
      </c>
      <c r="D3933" t="s">
        <v>58</v>
      </c>
      <c r="E3933" t="s">
        <v>112</v>
      </c>
      <c r="F3933" t="s">
        <v>117</v>
      </c>
      <c r="G3933" t="s">
        <v>318</v>
      </c>
      <c r="H3933" s="2" t="s">
        <v>279</v>
      </c>
      <c r="I3933" t="s">
        <v>415</v>
      </c>
      <c r="J3933" s="38">
        <v>372000</v>
      </c>
    </row>
    <row r="3934" spans="1:10" hidden="1" x14ac:dyDescent="0.25">
      <c r="A3934" s="57" t="s">
        <v>135</v>
      </c>
      <c r="B3934" t="s">
        <v>128</v>
      </c>
      <c r="C3934">
        <v>2022</v>
      </c>
      <c r="D3934" t="s">
        <v>58</v>
      </c>
      <c r="E3934" t="s">
        <v>112</v>
      </c>
      <c r="F3934" t="s">
        <v>117</v>
      </c>
      <c r="G3934" t="s">
        <v>319</v>
      </c>
      <c r="H3934" t="s">
        <v>181</v>
      </c>
    </row>
    <row r="3935" spans="1:10" hidden="1" x14ac:dyDescent="0.25">
      <c r="A3935" s="57" t="s">
        <v>135</v>
      </c>
      <c r="B3935" t="s">
        <v>128</v>
      </c>
      <c r="C3935">
        <v>2022</v>
      </c>
      <c r="D3935" t="s">
        <v>58</v>
      </c>
      <c r="E3935" t="s">
        <v>112</v>
      </c>
      <c r="F3935" t="s">
        <v>117</v>
      </c>
      <c r="G3935" t="s">
        <v>319</v>
      </c>
      <c r="H3935" s="90" t="s">
        <v>320</v>
      </c>
      <c r="I3935" t="s">
        <v>416</v>
      </c>
    </row>
    <row r="3936" spans="1:10" hidden="1" x14ac:dyDescent="0.25">
      <c r="A3936" s="57" t="s">
        <v>136</v>
      </c>
      <c r="B3936" t="s">
        <v>128</v>
      </c>
      <c r="C3936">
        <v>2022</v>
      </c>
      <c r="D3936" t="s">
        <v>58</v>
      </c>
      <c r="E3936" t="s">
        <v>52</v>
      </c>
      <c r="F3936" t="s">
        <v>142</v>
      </c>
      <c r="G3936" t="s">
        <v>301</v>
      </c>
      <c r="H3936" t="s">
        <v>210</v>
      </c>
      <c r="I3936" t="s">
        <v>374</v>
      </c>
      <c r="J3936" s="3">
        <v>50670521.829999998</v>
      </c>
    </row>
    <row r="3937" spans="1:10" hidden="1" x14ac:dyDescent="0.25">
      <c r="A3937" s="57" t="s">
        <v>136</v>
      </c>
      <c r="B3937" t="s">
        <v>128</v>
      </c>
      <c r="C3937">
        <v>2022</v>
      </c>
      <c r="D3937" t="s">
        <v>58</v>
      </c>
      <c r="E3937" t="s">
        <v>52</v>
      </c>
      <c r="F3937" t="s">
        <v>152</v>
      </c>
      <c r="G3937" t="s">
        <v>149</v>
      </c>
      <c r="H3937" t="s">
        <v>211</v>
      </c>
      <c r="J3937" s="3">
        <v>3.68</v>
      </c>
    </row>
    <row r="3938" spans="1:10" hidden="1" x14ac:dyDescent="0.25">
      <c r="A3938" s="57" t="s">
        <v>136</v>
      </c>
      <c r="B3938" t="s">
        <v>128</v>
      </c>
      <c r="C3938">
        <v>2022</v>
      </c>
      <c r="D3938" t="s">
        <v>58</v>
      </c>
      <c r="E3938" t="s">
        <v>52</v>
      </c>
      <c r="F3938" t="s">
        <v>152</v>
      </c>
      <c r="G3938" t="s">
        <v>213</v>
      </c>
      <c r="H3938" t="s">
        <v>214</v>
      </c>
    </row>
    <row r="3939" spans="1:10" hidden="1" x14ac:dyDescent="0.25">
      <c r="A3939" s="57" t="s">
        <v>136</v>
      </c>
      <c r="B3939" t="s">
        <v>128</v>
      </c>
      <c r="C3939">
        <v>2022</v>
      </c>
      <c r="D3939" t="s">
        <v>58</v>
      </c>
      <c r="E3939" t="s">
        <v>52</v>
      </c>
      <c r="F3939" t="s">
        <v>152</v>
      </c>
      <c r="G3939" t="s">
        <v>217</v>
      </c>
      <c r="H3939" t="s">
        <v>218</v>
      </c>
      <c r="J3939" s="3">
        <v>1193</v>
      </c>
    </row>
    <row r="3940" spans="1:10" hidden="1" x14ac:dyDescent="0.25">
      <c r="A3940" s="57" t="s">
        <v>136</v>
      </c>
      <c r="B3940" t="s">
        <v>128</v>
      </c>
      <c r="C3940">
        <v>2022</v>
      </c>
      <c r="D3940" t="s">
        <v>58</v>
      </c>
      <c r="E3940" t="s">
        <v>52</v>
      </c>
      <c r="F3940" t="s">
        <v>142</v>
      </c>
      <c r="G3940" t="s">
        <v>300</v>
      </c>
      <c r="H3940" t="s">
        <v>224</v>
      </c>
      <c r="J3940" s="3">
        <v>-432605.04</v>
      </c>
    </row>
    <row r="3941" spans="1:10" hidden="1" x14ac:dyDescent="0.25">
      <c r="A3941" s="57" t="s">
        <v>136</v>
      </c>
      <c r="B3941" t="s">
        <v>128</v>
      </c>
      <c r="C3941">
        <v>2022</v>
      </c>
      <c r="D3941" t="s">
        <v>58</v>
      </c>
      <c r="E3941" t="s">
        <v>52</v>
      </c>
      <c r="F3941" t="s">
        <v>142</v>
      </c>
      <c r="G3941" t="s">
        <v>300</v>
      </c>
      <c r="H3941" t="s">
        <v>303</v>
      </c>
      <c r="J3941" s="3">
        <v>-10000</v>
      </c>
    </row>
    <row r="3942" spans="1:10" hidden="1" x14ac:dyDescent="0.25">
      <c r="A3942" s="57" t="s">
        <v>136</v>
      </c>
      <c r="B3942" t="s">
        <v>128</v>
      </c>
      <c r="C3942">
        <v>2022</v>
      </c>
      <c r="D3942" t="s">
        <v>58</v>
      </c>
      <c r="E3942" t="s">
        <v>52</v>
      </c>
      <c r="F3942" t="s">
        <v>142</v>
      </c>
      <c r="G3942" t="s">
        <v>270</v>
      </c>
      <c r="H3942" t="s">
        <v>269</v>
      </c>
      <c r="J3942" s="3">
        <v>-209383.53</v>
      </c>
    </row>
    <row r="3943" spans="1:10" hidden="1" x14ac:dyDescent="0.25">
      <c r="A3943" s="57" t="s">
        <v>136</v>
      </c>
      <c r="B3943" t="s">
        <v>128</v>
      </c>
      <c r="C3943">
        <v>2022</v>
      </c>
      <c r="D3943" t="s">
        <v>58</v>
      </c>
      <c r="E3943" t="s">
        <v>52</v>
      </c>
      <c r="F3943" t="s">
        <v>142</v>
      </c>
      <c r="G3943" t="s">
        <v>270</v>
      </c>
      <c r="H3943" t="s">
        <v>271</v>
      </c>
      <c r="J3943" s="3">
        <v>385000</v>
      </c>
    </row>
    <row r="3944" spans="1:10" hidden="1" x14ac:dyDescent="0.25">
      <c r="A3944" s="57" t="s">
        <v>136</v>
      </c>
      <c r="B3944" t="s">
        <v>128</v>
      </c>
      <c r="C3944">
        <v>2022</v>
      </c>
      <c r="D3944" t="s">
        <v>58</v>
      </c>
      <c r="E3944" t="s">
        <v>45</v>
      </c>
      <c r="F3944" t="s">
        <v>46</v>
      </c>
      <c r="G3944" t="s">
        <v>54</v>
      </c>
      <c r="H3944" t="s">
        <v>11</v>
      </c>
      <c r="I3944" t="s">
        <v>375</v>
      </c>
      <c r="J3944" s="3">
        <v>5520000</v>
      </c>
    </row>
    <row r="3945" spans="1:10" hidden="1" x14ac:dyDescent="0.25">
      <c r="A3945" s="57" t="s">
        <v>136</v>
      </c>
      <c r="B3945" t="s">
        <v>128</v>
      </c>
      <c r="C3945">
        <v>2022</v>
      </c>
      <c r="D3945" t="s">
        <v>58</v>
      </c>
      <c r="E3945" t="s">
        <v>45</v>
      </c>
      <c r="F3945" t="s">
        <v>46</v>
      </c>
      <c r="G3945" t="s">
        <v>54</v>
      </c>
      <c r="H3945" t="s">
        <v>11</v>
      </c>
      <c r="I3945" t="s">
        <v>376</v>
      </c>
      <c r="J3945" s="3">
        <v>1750000</v>
      </c>
    </row>
    <row r="3946" spans="1:10" hidden="1" x14ac:dyDescent="0.25">
      <c r="A3946" s="57" t="s">
        <v>136</v>
      </c>
      <c r="B3946" t="s">
        <v>128</v>
      </c>
      <c r="C3946">
        <v>2022</v>
      </c>
      <c r="D3946" t="s">
        <v>58</v>
      </c>
      <c r="E3946" t="s">
        <v>45</v>
      </c>
      <c r="F3946" t="s">
        <v>46</v>
      </c>
      <c r="G3946" t="s">
        <v>54</v>
      </c>
      <c r="H3946" t="s">
        <v>12</v>
      </c>
      <c r="I3946" t="s">
        <v>375</v>
      </c>
    </row>
    <row r="3947" spans="1:10" hidden="1" x14ac:dyDescent="0.25">
      <c r="A3947" s="57" t="s">
        <v>136</v>
      </c>
      <c r="B3947" t="s">
        <v>128</v>
      </c>
      <c r="C3947">
        <v>2022</v>
      </c>
      <c r="D3947" t="s">
        <v>58</v>
      </c>
      <c r="E3947" t="s">
        <v>45</v>
      </c>
      <c r="F3947" t="s">
        <v>46</v>
      </c>
      <c r="G3947" t="s">
        <v>54</v>
      </c>
      <c r="H3947" t="s">
        <v>12</v>
      </c>
      <c r="I3947" t="s">
        <v>376</v>
      </c>
      <c r="J3947" s="3">
        <v>117172</v>
      </c>
    </row>
    <row r="3948" spans="1:10" hidden="1" x14ac:dyDescent="0.25">
      <c r="A3948" s="57" t="s">
        <v>136</v>
      </c>
      <c r="B3948" t="s">
        <v>128</v>
      </c>
      <c r="C3948">
        <v>2022</v>
      </c>
      <c r="D3948" t="s">
        <v>58</v>
      </c>
      <c r="E3948" t="s">
        <v>45</v>
      </c>
      <c r="F3948" t="s">
        <v>46</v>
      </c>
      <c r="G3948" t="s">
        <v>54</v>
      </c>
      <c r="H3948" t="s">
        <v>13</v>
      </c>
      <c r="I3948" t="s">
        <v>375</v>
      </c>
      <c r="J3948" s="3">
        <v>460000</v>
      </c>
    </row>
    <row r="3949" spans="1:10" hidden="1" x14ac:dyDescent="0.25">
      <c r="A3949" s="57" t="s">
        <v>136</v>
      </c>
      <c r="B3949" t="s">
        <v>128</v>
      </c>
      <c r="C3949">
        <v>2022</v>
      </c>
      <c r="D3949" t="s">
        <v>58</v>
      </c>
      <c r="E3949" t="s">
        <v>45</v>
      </c>
      <c r="F3949" t="s">
        <v>46</v>
      </c>
      <c r="G3949" t="s">
        <v>54</v>
      </c>
      <c r="H3949" t="s">
        <v>13</v>
      </c>
      <c r="I3949" t="s">
        <v>376</v>
      </c>
      <c r="J3949" s="3">
        <v>155598</v>
      </c>
    </row>
    <row r="3950" spans="1:10" hidden="1" x14ac:dyDescent="0.25">
      <c r="A3950" s="57" t="s">
        <v>136</v>
      </c>
      <c r="B3950" t="s">
        <v>128</v>
      </c>
      <c r="C3950">
        <v>2022</v>
      </c>
      <c r="D3950" t="s">
        <v>58</v>
      </c>
      <c r="E3950" t="s">
        <v>45</v>
      </c>
      <c r="F3950" t="s">
        <v>46</v>
      </c>
      <c r="G3950" t="s">
        <v>54</v>
      </c>
      <c r="H3950" t="s">
        <v>14</v>
      </c>
      <c r="I3950" t="s">
        <v>375</v>
      </c>
      <c r="J3950" s="3">
        <v>55200</v>
      </c>
    </row>
    <row r="3951" spans="1:10" hidden="1" x14ac:dyDescent="0.25">
      <c r="A3951" s="57" t="s">
        <v>136</v>
      </c>
      <c r="B3951" t="s">
        <v>128</v>
      </c>
      <c r="C3951">
        <v>2022</v>
      </c>
      <c r="D3951" t="s">
        <v>58</v>
      </c>
      <c r="E3951" t="s">
        <v>45</v>
      </c>
      <c r="F3951" t="s">
        <v>46</v>
      </c>
      <c r="G3951" t="s">
        <v>54</v>
      </c>
      <c r="H3951" t="s">
        <v>14</v>
      </c>
      <c r="I3951" t="s">
        <v>376</v>
      </c>
      <c r="J3951" s="3">
        <v>18672</v>
      </c>
    </row>
    <row r="3952" spans="1:10" hidden="1" x14ac:dyDescent="0.25">
      <c r="A3952" s="57" t="s">
        <v>136</v>
      </c>
      <c r="B3952" t="s">
        <v>128</v>
      </c>
      <c r="C3952">
        <v>2022</v>
      </c>
      <c r="D3952" t="s">
        <v>58</v>
      </c>
      <c r="E3952" t="s">
        <v>45</v>
      </c>
      <c r="F3952" t="s">
        <v>46</v>
      </c>
      <c r="G3952" t="s">
        <v>54</v>
      </c>
      <c r="H3952" t="s">
        <v>15</v>
      </c>
      <c r="I3952" t="s">
        <v>375</v>
      </c>
      <c r="J3952" s="3">
        <v>460000</v>
      </c>
    </row>
    <row r="3953" spans="1:10" hidden="1" x14ac:dyDescent="0.25">
      <c r="A3953" s="57" t="s">
        <v>136</v>
      </c>
      <c r="B3953" t="s">
        <v>128</v>
      </c>
      <c r="C3953">
        <v>2022</v>
      </c>
      <c r="D3953" t="s">
        <v>58</v>
      </c>
      <c r="E3953" t="s">
        <v>45</v>
      </c>
      <c r="F3953" t="s">
        <v>46</v>
      </c>
      <c r="G3953" t="s">
        <v>54</v>
      </c>
      <c r="H3953" t="s">
        <v>15</v>
      </c>
      <c r="I3953" t="s">
        <v>376</v>
      </c>
      <c r="J3953" s="3">
        <v>155598</v>
      </c>
    </row>
    <row r="3954" spans="1:10" hidden="1" x14ac:dyDescent="0.25">
      <c r="A3954" s="57" t="s">
        <v>136</v>
      </c>
      <c r="B3954" t="s">
        <v>128</v>
      </c>
      <c r="C3954">
        <v>2022</v>
      </c>
      <c r="D3954" t="s">
        <v>58</v>
      </c>
      <c r="E3954" t="s">
        <v>45</v>
      </c>
      <c r="F3954" t="s">
        <v>46</v>
      </c>
      <c r="G3954" t="s">
        <v>54</v>
      </c>
      <c r="H3954" t="s">
        <v>16</v>
      </c>
      <c r="I3954" t="s">
        <v>375</v>
      </c>
      <c r="J3954" s="3">
        <v>230000</v>
      </c>
    </row>
    <row r="3955" spans="1:10" hidden="1" x14ac:dyDescent="0.25">
      <c r="A3955" s="57" t="s">
        <v>136</v>
      </c>
      <c r="B3955" t="s">
        <v>128</v>
      </c>
      <c r="C3955">
        <v>2022</v>
      </c>
      <c r="D3955" t="s">
        <v>58</v>
      </c>
      <c r="E3955" t="s">
        <v>45</v>
      </c>
      <c r="F3955" t="s">
        <v>46</v>
      </c>
      <c r="G3955" t="s">
        <v>54</v>
      </c>
      <c r="H3955" t="s">
        <v>16</v>
      </c>
      <c r="I3955" t="s">
        <v>376</v>
      </c>
      <c r="J3955" s="3">
        <v>72916</v>
      </c>
    </row>
    <row r="3956" spans="1:10" hidden="1" x14ac:dyDescent="0.25">
      <c r="A3956" s="57" t="s">
        <v>136</v>
      </c>
      <c r="B3956" t="s">
        <v>128</v>
      </c>
      <c r="C3956">
        <v>2022</v>
      </c>
      <c r="D3956" t="s">
        <v>58</v>
      </c>
      <c r="E3956" t="s">
        <v>45</v>
      </c>
      <c r="F3956" t="s">
        <v>46</v>
      </c>
      <c r="G3956" t="s">
        <v>54</v>
      </c>
      <c r="H3956" t="s">
        <v>17</v>
      </c>
      <c r="I3956" t="s">
        <v>375</v>
      </c>
      <c r="J3956" s="3">
        <v>3680000</v>
      </c>
    </row>
    <row r="3957" spans="1:10" hidden="1" x14ac:dyDescent="0.25">
      <c r="A3957" s="57" t="s">
        <v>136</v>
      </c>
      <c r="B3957" t="s">
        <v>128</v>
      </c>
      <c r="C3957">
        <v>2022</v>
      </c>
      <c r="D3957" t="s">
        <v>58</v>
      </c>
      <c r="E3957" t="s">
        <v>45</v>
      </c>
      <c r="F3957" t="s">
        <v>46</v>
      </c>
      <c r="G3957" t="s">
        <v>54</v>
      </c>
      <c r="H3957" s="90" t="s">
        <v>331</v>
      </c>
      <c r="I3957" s="90"/>
    </row>
    <row r="3958" spans="1:10" hidden="1" x14ac:dyDescent="0.25">
      <c r="A3958" s="57" t="s">
        <v>136</v>
      </c>
      <c r="B3958" t="s">
        <v>128</v>
      </c>
      <c r="C3958">
        <v>2022</v>
      </c>
      <c r="D3958" t="s">
        <v>58</v>
      </c>
      <c r="E3958" t="s">
        <v>45</v>
      </c>
      <c r="F3958" t="s">
        <v>46</v>
      </c>
      <c r="G3958" t="s">
        <v>54</v>
      </c>
      <c r="H3958" s="90" t="s">
        <v>445</v>
      </c>
      <c r="I3958" s="90" t="s">
        <v>446</v>
      </c>
    </row>
    <row r="3959" spans="1:10" hidden="1" x14ac:dyDescent="0.25">
      <c r="A3959" s="57" t="s">
        <v>136</v>
      </c>
      <c r="B3959" t="s">
        <v>128</v>
      </c>
      <c r="C3959">
        <v>2022</v>
      </c>
      <c r="D3959" t="s">
        <v>58</v>
      </c>
      <c r="E3959" t="s">
        <v>45</v>
      </c>
      <c r="F3959" t="s">
        <v>46</v>
      </c>
      <c r="G3959" t="s">
        <v>54</v>
      </c>
      <c r="H3959" t="s">
        <v>195</v>
      </c>
      <c r="I3959" t="s">
        <v>377</v>
      </c>
    </row>
    <row r="3960" spans="1:10" hidden="1" x14ac:dyDescent="0.25">
      <c r="A3960" s="57" t="s">
        <v>136</v>
      </c>
      <c r="B3960" t="s">
        <v>128</v>
      </c>
      <c r="C3960">
        <v>2022</v>
      </c>
      <c r="D3960" t="s">
        <v>58</v>
      </c>
      <c r="E3960" t="s">
        <v>45</v>
      </c>
      <c r="F3960" t="s">
        <v>46</v>
      </c>
      <c r="G3960" t="s">
        <v>54</v>
      </c>
      <c r="H3960" t="s">
        <v>18</v>
      </c>
      <c r="I3960" t="s">
        <v>397</v>
      </c>
      <c r="J3960" s="3">
        <v>37949</v>
      </c>
    </row>
    <row r="3961" spans="1:10" hidden="1" x14ac:dyDescent="0.25">
      <c r="A3961" s="57" t="s">
        <v>136</v>
      </c>
      <c r="B3961" t="s">
        <v>128</v>
      </c>
      <c r="C3961">
        <v>2022</v>
      </c>
      <c r="D3961" t="s">
        <v>58</v>
      </c>
      <c r="E3961" t="s">
        <v>45</v>
      </c>
      <c r="F3961" t="s">
        <v>46</v>
      </c>
      <c r="G3961" t="s">
        <v>54</v>
      </c>
      <c r="H3961" t="s">
        <v>19</v>
      </c>
      <c r="I3961" t="s">
        <v>398</v>
      </c>
      <c r="J3961" s="3">
        <v>662400</v>
      </c>
    </row>
    <row r="3962" spans="1:10" hidden="1" x14ac:dyDescent="0.25">
      <c r="A3962" s="57" t="s">
        <v>136</v>
      </c>
      <c r="B3962" t="s">
        <v>128</v>
      </c>
      <c r="C3962">
        <v>2022</v>
      </c>
      <c r="D3962" t="s">
        <v>58</v>
      </c>
      <c r="E3962" t="s">
        <v>45</v>
      </c>
      <c r="F3962" t="s">
        <v>46</v>
      </c>
      <c r="G3962" t="s">
        <v>54</v>
      </c>
      <c r="H3962" t="s">
        <v>19</v>
      </c>
      <c r="I3962" t="s">
        <v>400</v>
      </c>
      <c r="J3962" s="3">
        <v>210000</v>
      </c>
    </row>
    <row r="3963" spans="1:10" hidden="1" x14ac:dyDescent="0.25">
      <c r="A3963" s="57" t="s">
        <v>136</v>
      </c>
      <c r="B3963" t="s">
        <v>128</v>
      </c>
      <c r="C3963">
        <v>2022</v>
      </c>
      <c r="D3963" t="s">
        <v>58</v>
      </c>
      <c r="E3963" t="s">
        <v>45</v>
      </c>
      <c r="F3963" t="s">
        <v>46</v>
      </c>
      <c r="G3963" t="s">
        <v>54</v>
      </c>
      <c r="H3963" t="s">
        <v>20</v>
      </c>
      <c r="I3963" t="s">
        <v>399</v>
      </c>
      <c r="J3963" s="3">
        <v>290800</v>
      </c>
    </row>
    <row r="3964" spans="1:10" hidden="1" x14ac:dyDescent="0.25">
      <c r="A3964" s="57" t="s">
        <v>136</v>
      </c>
      <c r="B3964" t="s">
        <v>128</v>
      </c>
      <c r="C3964">
        <v>2022</v>
      </c>
      <c r="D3964" t="s">
        <v>58</v>
      </c>
      <c r="E3964" t="s">
        <v>45</v>
      </c>
      <c r="F3964" t="s">
        <v>46</v>
      </c>
      <c r="G3964" t="s">
        <v>54</v>
      </c>
      <c r="H3964" s="2" t="s">
        <v>294</v>
      </c>
      <c r="I3964" s="2"/>
    </row>
    <row r="3965" spans="1:10" hidden="1" x14ac:dyDescent="0.25">
      <c r="A3965" s="57" t="s">
        <v>136</v>
      </c>
      <c r="B3965" t="s">
        <v>128</v>
      </c>
      <c r="C3965">
        <v>2022</v>
      </c>
      <c r="D3965" t="s">
        <v>58</v>
      </c>
      <c r="E3965" t="s">
        <v>45</v>
      </c>
      <c r="F3965" t="s">
        <v>46</v>
      </c>
      <c r="G3965" t="s">
        <v>118</v>
      </c>
      <c r="H3965" s="2" t="s">
        <v>295</v>
      </c>
      <c r="I3965" t="s">
        <v>378</v>
      </c>
      <c r="J3965" s="3">
        <v>1817052</v>
      </c>
    </row>
    <row r="3966" spans="1:10" hidden="1" x14ac:dyDescent="0.25">
      <c r="A3966" s="57" t="s">
        <v>136</v>
      </c>
      <c r="B3966" t="s">
        <v>128</v>
      </c>
      <c r="C3966">
        <v>2022</v>
      </c>
      <c r="D3966" t="s">
        <v>58</v>
      </c>
      <c r="E3966" t="s">
        <v>45</v>
      </c>
      <c r="F3966" t="s">
        <v>46</v>
      </c>
      <c r="G3966" t="s">
        <v>118</v>
      </c>
      <c r="H3966" t="s">
        <v>119</v>
      </c>
    </row>
    <row r="3967" spans="1:10" hidden="1" x14ac:dyDescent="0.25">
      <c r="A3967" s="57" t="s">
        <v>136</v>
      </c>
      <c r="B3967" t="s">
        <v>128</v>
      </c>
      <c r="C3967">
        <v>2022</v>
      </c>
      <c r="D3967" t="s">
        <v>58</v>
      </c>
      <c r="E3967" t="s">
        <v>45</v>
      </c>
      <c r="F3967" t="s">
        <v>46</v>
      </c>
      <c r="G3967" t="s">
        <v>118</v>
      </c>
      <c r="H3967" t="s">
        <v>283</v>
      </c>
      <c r="I3967" t="s">
        <v>512</v>
      </c>
      <c r="J3967">
        <v>998000</v>
      </c>
    </row>
    <row r="3968" spans="1:10" hidden="1" x14ac:dyDescent="0.25">
      <c r="A3968" s="57" t="s">
        <v>136</v>
      </c>
      <c r="B3968" t="s">
        <v>128</v>
      </c>
      <c r="C3968">
        <v>2022</v>
      </c>
      <c r="D3968" t="s">
        <v>58</v>
      </c>
      <c r="E3968" t="s">
        <v>45</v>
      </c>
      <c r="F3968" t="s">
        <v>46</v>
      </c>
      <c r="G3968" t="s">
        <v>109</v>
      </c>
      <c r="H3968" t="s">
        <v>219</v>
      </c>
      <c r="I3968" t="s">
        <v>379</v>
      </c>
      <c r="J3968" s="3">
        <v>448</v>
      </c>
    </row>
    <row r="3969" spans="1:10" hidden="1" x14ac:dyDescent="0.25">
      <c r="A3969" s="57" t="s">
        <v>136</v>
      </c>
      <c r="B3969" t="s">
        <v>128</v>
      </c>
      <c r="C3969">
        <v>2022</v>
      </c>
      <c r="D3969" t="s">
        <v>58</v>
      </c>
      <c r="E3969" t="s">
        <v>45</v>
      </c>
      <c r="F3969" t="s">
        <v>46</v>
      </c>
      <c r="G3969" t="s">
        <v>109</v>
      </c>
      <c r="H3969" s="2" t="s">
        <v>267</v>
      </c>
      <c r="I3969" s="2"/>
    </row>
    <row r="3970" spans="1:10" hidden="1" x14ac:dyDescent="0.25">
      <c r="A3970" s="57" t="s">
        <v>136</v>
      </c>
      <c r="B3970" t="s">
        <v>128</v>
      </c>
      <c r="C3970">
        <v>2022</v>
      </c>
      <c r="D3970" t="s">
        <v>58</v>
      </c>
      <c r="E3970" t="s">
        <v>45</v>
      </c>
      <c r="F3970" t="s">
        <v>46</v>
      </c>
      <c r="G3970" t="s">
        <v>109</v>
      </c>
      <c r="H3970" t="s">
        <v>220</v>
      </c>
      <c r="I3970" t="s">
        <v>417</v>
      </c>
    </row>
    <row r="3971" spans="1:10" hidden="1" x14ac:dyDescent="0.25">
      <c r="A3971" s="57" t="s">
        <v>136</v>
      </c>
      <c r="B3971" t="s">
        <v>128</v>
      </c>
      <c r="C3971">
        <v>2022</v>
      </c>
      <c r="D3971" t="s">
        <v>58</v>
      </c>
      <c r="E3971" t="s">
        <v>45</v>
      </c>
      <c r="F3971" t="s">
        <v>46</v>
      </c>
      <c r="G3971" t="s">
        <v>109</v>
      </c>
      <c r="H3971" t="s">
        <v>260</v>
      </c>
    </row>
    <row r="3972" spans="1:10" hidden="1" x14ac:dyDescent="0.25">
      <c r="A3972" s="57" t="s">
        <v>136</v>
      </c>
      <c r="B3972" t="s">
        <v>128</v>
      </c>
      <c r="C3972">
        <v>2022</v>
      </c>
      <c r="D3972" t="s">
        <v>58</v>
      </c>
      <c r="E3972" t="s">
        <v>45</v>
      </c>
      <c r="F3972" t="s">
        <v>46</v>
      </c>
      <c r="G3972" t="s">
        <v>55</v>
      </c>
      <c r="H3972" t="s">
        <v>22</v>
      </c>
      <c r="I3972" t="s">
        <v>380</v>
      </c>
      <c r="J3972" s="3">
        <v>800000</v>
      </c>
    </row>
    <row r="3973" spans="1:10" hidden="1" x14ac:dyDescent="0.25">
      <c r="A3973" s="57" t="s">
        <v>136</v>
      </c>
      <c r="B3973" t="s">
        <v>128</v>
      </c>
      <c r="C3973">
        <v>2022</v>
      </c>
      <c r="D3973" t="s">
        <v>58</v>
      </c>
      <c r="E3973" t="s">
        <v>45</v>
      </c>
      <c r="F3973" t="s">
        <v>46</v>
      </c>
      <c r="G3973" t="s">
        <v>55</v>
      </c>
      <c r="H3973" t="s">
        <v>447</v>
      </c>
      <c r="I3973" s="90" t="s">
        <v>448</v>
      </c>
    </row>
    <row r="3974" spans="1:10" hidden="1" x14ac:dyDescent="0.25">
      <c r="A3974" s="57" t="s">
        <v>136</v>
      </c>
      <c r="B3974" t="s">
        <v>128</v>
      </c>
      <c r="C3974">
        <v>2022</v>
      </c>
      <c r="D3974" t="s">
        <v>58</v>
      </c>
      <c r="E3974" t="s">
        <v>45</v>
      </c>
      <c r="F3974" t="s">
        <v>46</v>
      </c>
      <c r="G3974" t="s">
        <v>47</v>
      </c>
      <c r="H3974" t="s">
        <v>238</v>
      </c>
    </row>
    <row r="3975" spans="1:10" hidden="1" x14ac:dyDescent="0.25">
      <c r="A3975" s="57" t="s">
        <v>136</v>
      </c>
      <c r="B3975" t="s">
        <v>128</v>
      </c>
      <c r="C3975">
        <v>2022</v>
      </c>
      <c r="D3975" t="s">
        <v>58</v>
      </c>
      <c r="E3975" t="s">
        <v>45</v>
      </c>
      <c r="F3975" t="s">
        <v>46</v>
      </c>
      <c r="G3975" t="s">
        <v>47</v>
      </c>
      <c r="H3975" t="s">
        <v>239</v>
      </c>
      <c r="I3975" t="s">
        <v>381</v>
      </c>
      <c r="J3975" s="38">
        <v>1081901</v>
      </c>
    </row>
    <row r="3976" spans="1:10" hidden="1" x14ac:dyDescent="0.25">
      <c r="A3976" s="57" t="s">
        <v>136</v>
      </c>
      <c r="B3976" t="s">
        <v>128</v>
      </c>
      <c r="C3976">
        <v>2022</v>
      </c>
      <c r="D3976" t="s">
        <v>58</v>
      </c>
      <c r="E3976" t="s">
        <v>45</v>
      </c>
      <c r="F3976" t="s">
        <v>46</v>
      </c>
      <c r="G3976" t="s">
        <v>47</v>
      </c>
      <c r="H3976" t="s">
        <v>239</v>
      </c>
      <c r="I3976" t="s">
        <v>382</v>
      </c>
      <c r="J3976" s="3">
        <v>351420</v>
      </c>
    </row>
    <row r="3977" spans="1:10" hidden="1" x14ac:dyDescent="0.25">
      <c r="A3977" s="57" t="s">
        <v>136</v>
      </c>
      <c r="B3977" t="s">
        <v>128</v>
      </c>
      <c r="C3977">
        <v>2022</v>
      </c>
      <c r="D3977" t="s">
        <v>58</v>
      </c>
      <c r="E3977" t="s">
        <v>45</v>
      </c>
      <c r="F3977" t="s">
        <v>46</v>
      </c>
      <c r="G3977" t="s">
        <v>47</v>
      </c>
      <c r="H3977" t="s">
        <v>239</v>
      </c>
      <c r="I3977" t="s">
        <v>383</v>
      </c>
      <c r="J3977" s="3">
        <v>1000000</v>
      </c>
    </row>
    <row r="3978" spans="1:10" hidden="1" x14ac:dyDescent="0.25">
      <c r="A3978" s="57" t="s">
        <v>136</v>
      </c>
      <c r="B3978" t="s">
        <v>128</v>
      </c>
      <c r="C3978">
        <v>2022</v>
      </c>
      <c r="D3978" t="s">
        <v>58</v>
      </c>
      <c r="E3978" t="s">
        <v>45</v>
      </c>
      <c r="F3978" t="s">
        <v>46</v>
      </c>
      <c r="G3978" t="s">
        <v>47</v>
      </c>
      <c r="H3978" t="s">
        <v>239</v>
      </c>
      <c r="I3978" t="s">
        <v>384</v>
      </c>
      <c r="J3978" s="3">
        <v>182804</v>
      </c>
    </row>
    <row r="3979" spans="1:10" hidden="1" x14ac:dyDescent="0.25">
      <c r="A3979" s="57" t="s">
        <v>136</v>
      </c>
      <c r="B3979" t="s">
        <v>128</v>
      </c>
      <c r="C3979">
        <v>2022</v>
      </c>
      <c r="D3979" t="s">
        <v>58</v>
      </c>
      <c r="E3979" t="s">
        <v>45</v>
      </c>
      <c r="F3979" t="s">
        <v>46</v>
      </c>
      <c r="G3979" t="s">
        <v>47</v>
      </c>
      <c r="H3979" t="s">
        <v>239</v>
      </c>
      <c r="I3979" t="s">
        <v>426</v>
      </c>
    </row>
    <row r="3980" spans="1:10" hidden="1" x14ac:dyDescent="0.25">
      <c r="A3980" s="57" t="s">
        <v>136</v>
      </c>
      <c r="B3980" t="s">
        <v>128</v>
      </c>
      <c r="C3980">
        <v>2022</v>
      </c>
      <c r="D3980" t="s">
        <v>58</v>
      </c>
      <c r="E3980" t="s">
        <v>45</v>
      </c>
      <c r="F3980" t="s">
        <v>46</v>
      </c>
      <c r="G3980" t="s">
        <v>47</v>
      </c>
      <c r="H3980" t="s">
        <v>239</v>
      </c>
      <c r="I3980" s="90" t="s">
        <v>449</v>
      </c>
    </row>
    <row r="3981" spans="1:10" hidden="1" x14ac:dyDescent="0.25">
      <c r="A3981" s="57" t="s">
        <v>136</v>
      </c>
      <c r="B3981" t="s">
        <v>128</v>
      </c>
      <c r="C3981">
        <v>2022</v>
      </c>
      <c r="D3981" t="s">
        <v>58</v>
      </c>
      <c r="E3981" t="s">
        <v>45</v>
      </c>
      <c r="F3981" t="s">
        <v>46</v>
      </c>
      <c r="G3981" t="s">
        <v>47</v>
      </c>
      <c r="H3981" t="s">
        <v>239</v>
      </c>
      <c r="I3981" s="90" t="s">
        <v>461</v>
      </c>
      <c r="J3981" s="3">
        <v>150000</v>
      </c>
    </row>
    <row r="3982" spans="1:10" hidden="1" x14ac:dyDescent="0.25">
      <c r="A3982" s="57" t="s">
        <v>136</v>
      </c>
      <c r="B3982" t="s">
        <v>128</v>
      </c>
      <c r="C3982">
        <v>2022</v>
      </c>
      <c r="D3982" t="s">
        <v>58</v>
      </c>
      <c r="E3982" t="s">
        <v>45</v>
      </c>
      <c r="F3982" t="s">
        <v>46</v>
      </c>
      <c r="G3982" t="s">
        <v>47</v>
      </c>
      <c r="H3982" t="s">
        <v>239</v>
      </c>
      <c r="I3982" s="90" t="s">
        <v>462</v>
      </c>
      <c r="J3982" s="3">
        <v>150000</v>
      </c>
    </row>
    <row r="3983" spans="1:10" hidden="1" x14ac:dyDescent="0.25">
      <c r="A3983" s="57" t="s">
        <v>136</v>
      </c>
      <c r="B3983" t="s">
        <v>128</v>
      </c>
      <c r="C3983">
        <v>2022</v>
      </c>
      <c r="D3983" t="s">
        <v>58</v>
      </c>
      <c r="E3983" t="s">
        <v>45</v>
      </c>
      <c r="F3983" t="s">
        <v>46</v>
      </c>
      <c r="G3983" t="s">
        <v>47</v>
      </c>
      <c r="H3983" t="s">
        <v>239</v>
      </c>
      <c r="I3983" s="90" t="s">
        <v>463</v>
      </c>
      <c r="J3983" s="3">
        <v>802081</v>
      </c>
    </row>
    <row r="3984" spans="1:10" hidden="1" x14ac:dyDescent="0.25">
      <c r="A3984" s="57" t="s">
        <v>136</v>
      </c>
      <c r="B3984" t="s">
        <v>128</v>
      </c>
      <c r="C3984">
        <v>2022</v>
      </c>
      <c r="D3984" t="s">
        <v>58</v>
      </c>
      <c r="E3984" t="s">
        <v>45</v>
      </c>
      <c r="F3984" t="s">
        <v>46</v>
      </c>
      <c r="G3984" t="s">
        <v>47</v>
      </c>
      <c r="H3984" t="s">
        <v>243</v>
      </c>
      <c r="I3984" t="s">
        <v>387</v>
      </c>
    </row>
    <row r="3985" spans="1:10" hidden="1" x14ac:dyDescent="0.25">
      <c r="A3985" s="57" t="s">
        <v>136</v>
      </c>
      <c r="B3985" t="s">
        <v>128</v>
      </c>
      <c r="C3985">
        <v>2022</v>
      </c>
      <c r="D3985" t="s">
        <v>58</v>
      </c>
      <c r="E3985" t="s">
        <v>45</v>
      </c>
      <c r="F3985" t="s">
        <v>46</v>
      </c>
      <c r="G3985" t="s">
        <v>47</v>
      </c>
      <c r="H3985" s="2" t="s">
        <v>276</v>
      </c>
      <c r="I3985" t="s">
        <v>395</v>
      </c>
      <c r="J3985" s="3">
        <v>200000</v>
      </c>
    </row>
    <row r="3986" spans="1:10" hidden="1" x14ac:dyDescent="0.25">
      <c r="A3986" s="57" t="s">
        <v>136</v>
      </c>
      <c r="B3986" t="s">
        <v>128</v>
      </c>
      <c r="C3986">
        <v>2022</v>
      </c>
      <c r="D3986" t="s">
        <v>58</v>
      </c>
      <c r="E3986" t="s">
        <v>45</v>
      </c>
      <c r="F3986" t="s">
        <v>46</v>
      </c>
      <c r="G3986" t="s">
        <v>47</v>
      </c>
      <c r="H3986" s="2" t="s">
        <v>296</v>
      </c>
      <c r="I3986" s="2"/>
    </row>
    <row r="3987" spans="1:10" hidden="1" x14ac:dyDescent="0.25">
      <c r="A3987" s="57" t="s">
        <v>136</v>
      </c>
      <c r="B3987" t="s">
        <v>128</v>
      </c>
      <c r="C3987">
        <v>2022</v>
      </c>
      <c r="D3987" t="s">
        <v>58</v>
      </c>
      <c r="E3987" t="s">
        <v>45</v>
      </c>
      <c r="F3987" t="s">
        <v>46</v>
      </c>
      <c r="G3987" t="s">
        <v>47</v>
      </c>
      <c r="H3987" s="90" t="s">
        <v>364</v>
      </c>
      <c r="I3987" t="s">
        <v>379</v>
      </c>
      <c r="J3987" s="3">
        <v>134058</v>
      </c>
    </row>
    <row r="3988" spans="1:10" hidden="1" x14ac:dyDescent="0.25">
      <c r="A3988" s="57" t="s">
        <v>136</v>
      </c>
      <c r="B3988" t="s">
        <v>128</v>
      </c>
      <c r="C3988">
        <v>2022</v>
      </c>
      <c r="D3988" t="s">
        <v>58</v>
      </c>
      <c r="E3988" t="s">
        <v>45</v>
      </c>
      <c r="F3988" t="s">
        <v>46</v>
      </c>
      <c r="G3988" t="s">
        <v>47</v>
      </c>
      <c r="H3988" s="2" t="s">
        <v>277</v>
      </c>
      <c r="I3988" s="2"/>
    </row>
    <row r="3989" spans="1:10" hidden="1" x14ac:dyDescent="0.25">
      <c r="A3989" s="57" t="s">
        <v>136</v>
      </c>
      <c r="B3989" t="s">
        <v>128</v>
      </c>
      <c r="C3989">
        <v>2022</v>
      </c>
      <c r="D3989" t="s">
        <v>58</v>
      </c>
      <c r="E3989" t="s">
        <v>45</v>
      </c>
      <c r="F3989" t="s">
        <v>46</v>
      </c>
      <c r="G3989" t="s">
        <v>47</v>
      </c>
      <c r="H3989" s="2" t="s">
        <v>278</v>
      </c>
      <c r="I3989" s="2"/>
    </row>
    <row r="3990" spans="1:10" hidden="1" x14ac:dyDescent="0.25">
      <c r="A3990" s="57" t="s">
        <v>136</v>
      </c>
      <c r="B3990" t="s">
        <v>128</v>
      </c>
      <c r="C3990">
        <v>2022</v>
      </c>
      <c r="D3990" t="s">
        <v>58</v>
      </c>
      <c r="E3990" t="s">
        <v>45</v>
      </c>
      <c r="F3990" t="s">
        <v>46</v>
      </c>
      <c r="G3990" t="s">
        <v>47</v>
      </c>
      <c r="H3990" s="2" t="s">
        <v>298</v>
      </c>
      <c r="I3990" s="2"/>
    </row>
    <row r="3991" spans="1:10" hidden="1" x14ac:dyDescent="0.25">
      <c r="A3991" s="57" t="s">
        <v>136</v>
      </c>
      <c r="B3991" t="s">
        <v>128</v>
      </c>
      <c r="C3991">
        <v>2022</v>
      </c>
      <c r="D3991" t="s">
        <v>58</v>
      </c>
      <c r="E3991" t="s">
        <v>45</v>
      </c>
      <c r="F3991" t="s">
        <v>46</v>
      </c>
      <c r="G3991" t="s">
        <v>47</v>
      </c>
      <c r="H3991" s="2" t="s">
        <v>238</v>
      </c>
      <c r="I3991" s="90" t="s">
        <v>412</v>
      </c>
    </row>
    <row r="3992" spans="1:10" hidden="1" x14ac:dyDescent="0.25">
      <c r="A3992" s="57" t="s">
        <v>136</v>
      </c>
      <c r="B3992" t="s">
        <v>128</v>
      </c>
      <c r="C3992">
        <v>2022</v>
      </c>
      <c r="D3992" t="s">
        <v>58</v>
      </c>
      <c r="E3992" t="s">
        <v>45</v>
      </c>
      <c r="F3992" t="s">
        <v>46</v>
      </c>
      <c r="G3992" t="s">
        <v>182</v>
      </c>
      <c r="H3992" t="s">
        <v>240</v>
      </c>
    </row>
    <row r="3993" spans="1:10" hidden="1" x14ac:dyDescent="0.25">
      <c r="A3993" s="57" t="s">
        <v>136</v>
      </c>
      <c r="B3993" t="s">
        <v>128</v>
      </c>
      <c r="C3993">
        <v>2022</v>
      </c>
      <c r="D3993" t="s">
        <v>58</v>
      </c>
      <c r="E3993" t="s">
        <v>45</v>
      </c>
      <c r="F3993" t="s">
        <v>46</v>
      </c>
      <c r="G3993" t="s">
        <v>182</v>
      </c>
      <c r="H3993" t="s">
        <v>241</v>
      </c>
      <c r="I3993" t="s">
        <v>419</v>
      </c>
    </row>
    <row r="3994" spans="1:10" hidden="1" x14ac:dyDescent="0.25">
      <c r="A3994" s="57" t="s">
        <v>136</v>
      </c>
      <c r="B3994" t="s">
        <v>128</v>
      </c>
      <c r="C3994">
        <v>2022</v>
      </c>
      <c r="D3994" t="s">
        <v>58</v>
      </c>
      <c r="E3994" t="s">
        <v>45</v>
      </c>
      <c r="F3994" t="s">
        <v>46</v>
      </c>
      <c r="G3994" t="s">
        <v>182</v>
      </c>
      <c r="H3994" t="s">
        <v>242</v>
      </c>
    </row>
    <row r="3995" spans="1:10" hidden="1" x14ac:dyDescent="0.25">
      <c r="A3995" s="57" t="s">
        <v>136</v>
      </c>
      <c r="B3995" t="s">
        <v>128</v>
      </c>
      <c r="C3995">
        <v>2022</v>
      </c>
      <c r="D3995" t="s">
        <v>58</v>
      </c>
      <c r="E3995" t="s">
        <v>45</v>
      </c>
      <c r="F3995" t="s">
        <v>46</v>
      </c>
      <c r="G3995" t="s">
        <v>182</v>
      </c>
      <c r="H3995" t="s">
        <v>243</v>
      </c>
      <c r="I3995" t="s">
        <v>419</v>
      </c>
    </row>
    <row r="3996" spans="1:10" hidden="1" x14ac:dyDescent="0.25">
      <c r="A3996" s="57" t="s">
        <v>136</v>
      </c>
      <c r="B3996" t="s">
        <v>128</v>
      </c>
      <c r="C3996">
        <v>2022</v>
      </c>
      <c r="D3996" t="s">
        <v>58</v>
      </c>
      <c r="E3996" t="s">
        <v>45</v>
      </c>
      <c r="F3996" t="s">
        <v>46</v>
      </c>
      <c r="G3996" t="s">
        <v>253</v>
      </c>
      <c r="H3996" s="2" t="s">
        <v>266</v>
      </c>
      <c r="I3996" t="s">
        <v>427</v>
      </c>
    </row>
    <row r="3997" spans="1:10" hidden="1" x14ac:dyDescent="0.25">
      <c r="A3997" s="57" t="s">
        <v>136</v>
      </c>
      <c r="B3997" t="s">
        <v>128</v>
      </c>
      <c r="C3997">
        <v>2022</v>
      </c>
      <c r="D3997" t="s">
        <v>58</v>
      </c>
      <c r="E3997" t="s">
        <v>45</v>
      </c>
      <c r="F3997" t="s">
        <v>46</v>
      </c>
      <c r="G3997" t="s">
        <v>253</v>
      </c>
      <c r="H3997" s="2" t="s">
        <v>266</v>
      </c>
      <c r="I3997" t="s">
        <v>386</v>
      </c>
    </row>
    <row r="3998" spans="1:10" hidden="1" x14ac:dyDescent="0.25">
      <c r="A3998" s="57" t="s">
        <v>136</v>
      </c>
      <c r="B3998" t="s">
        <v>128</v>
      </c>
      <c r="C3998">
        <v>2022</v>
      </c>
      <c r="D3998" t="s">
        <v>58</v>
      </c>
      <c r="E3998" t="s">
        <v>45</v>
      </c>
      <c r="F3998" t="s">
        <v>46</v>
      </c>
      <c r="G3998" t="s">
        <v>253</v>
      </c>
      <c r="H3998" s="90" t="s">
        <v>365</v>
      </c>
      <c r="I3998" s="90"/>
    </row>
    <row r="3999" spans="1:10" hidden="1" x14ac:dyDescent="0.25">
      <c r="A3999" s="57" t="s">
        <v>136</v>
      </c>
      <c r="B3999" t="s">
        <v>128</v>
      </c>
      <c r="C3999">
        <v>2022</v>
      </c>
      <c r="D3999" t="s">
        <v>58</v>
      </c>
      <c r="E3999" t="s">
        <v>45</v>
      </c>
      <c r="F3999" t="s">
        <v>46</v>
      </c>
      <c r="G3999" t="s">
        <v>253</v>
      </c>
      <c r="H3999" s="90" t="s">
        <v>366</v>
      </c>
      <c r="I3999" t="s">
        <v>387</v>
      </c>
    </row>
    <row r="4000" spans="1:10" hidden="1" x14ac:dyDescent="0.25">
      <c r="A4000" s="57" t="s">
        <v>136</v>
      </c>
      <c r="B4000" t="s">
        <v>128</v>
      </c>
      <c r="C4000">
        <v>2022</v>
      </c>
      <c r="D4000" t="s">
        <v>58</v>
      </c>
      <c r="E4000" t="s">
        <v>45</v>
      </c>
      <c r="F4000" t="s">
        <v>46</v>
      </c>
      <c r="G4000" t="s">
        <v>221</v>
      </c>
      <c r="H4000" s="2" t="s">
        <v>245</v>
      </c>
      <c r="I4000" t="s">
        <v>417</v>
      </c>
    </row>
    <row r="4001" spans="1:10" hidden="1" x14ac:dyDescent="0.25">
      <c r="A4001" s="57" t="s">
        <v>136</v>
      </c>
      <c r="B4001" t="s">
        <v>128</v>
      </c>
      <c r="C4001">
        <v>2022</v>
      </c>
      <c r="D4001" t="s">
        <v>58</v>
      </c>
      <c r="E4001" t="s">
        <v>45</v>
      </c>
      <c r="F4001" t="s">
        <v>46</v>
      </c>
      <c r="G4001" t="s">
        <v>221</v>
      </c>
      <c r="H4001" s="2" t="s">
        <v>299</v>
      </c>
      <c r="I4001" t="s">
        <v>428</v>
      </c>
    </row>
    <row r="4002" spans="1:10" hidden="1" x14ac:dyDescent="0.25">
      <c r="A4002" s="57" t="s">
        <v>136</v>
      </c>
      <c r="B4002" t="s">
        <v>128</v>
      </c>
      <c r="C4002">
        <v>2022</v>
      </c>
      <c r="D4002" t="s">
        <v>58</v>
      </c>
      <c r="E4002" t="s">
        <v>45</v>
      </c>
      <c r="F4002" t="s">
        <v>46</v>
      </c>
      <c r="G4002" t="s">
        <v>221</v>
      </c>
      <c r="H4002" s="2" t="s">
        <v>299</v>
      </c>
      <c r="I4002" t="s">
        <v>429</v>
      </c>
    </row>
    <row r="4003" spans="1:10" hidden="1" x14ac:dyDescent="0.25">
      <c r="A4003" s="57" t="s">
        <v>136</v>
      </c>
      <c r="B4003" t="s">
        <v>128</v>
      </c>
      <c r="C4003">
        <v>2022</v>
      </c>
      <c r="D4003" t="s">
        <v>58</v>
      </c>
      <c r="E4003" t="s">
        <v>45</v>
      </c>
      <c r="F4003" t="s">
        <v>46</v>
      </c>
      <c r="G4003" t="s">
        <v>272</v>
      </c>
      <c r="H4003" s="2" t="s">
        <v>273</v>
      </c>
      <c r="I4003" s="2"/>
    </row>
    <row r="4004" spans="1:10" hidden="1" x14ac:dyDescent="0.25">
      <c r="A4004" s="57" t="s">
        <v>136</v>
      </c>
      <c r="B4004" t="s">
        <v>128</v>
      </c>
      <c r="C4004">
        <v>2022</v>
      </c>
      <c r="D4004" t="s">
        <v>58</v>
      </c>
      <c r="E4004" t="s">
        <v>45</v>
      </c>
      <c r="F4004" t="s">
        <v>46</v>
      </c>
      <c r="G4004" t="s">
        <v>49</v>
      </c>
      <c r="H4004" s="2" t="s">
        <v>246</v>
      </c>
      <c r="I4004" t="s">
        <v>388</v>
      </c>
      <c r="J4004" s="38">
        <v>269794</v>
      </c>
    </row>
    <row r="4005" spans="1:10" hidden="1" x14ac:dyDescent="0.25">
      <c r="A4005" s="57" t="s">
        <v>136</v>
      </c>
      <c r="B4005" t="s">
        <v>128</v>
      </c>
      <c r="C4005">
        <v>2022</v>
      </c>
      <c r="D4005" t="s">
        <v>58</v>
      </c>
      <c r="E4005" t="s">
        <v>45</v>
      </c>
      <c r="F4005" t="s">
        <v>46</v>
      </c>
      <c r="G4005" t="s">
        <v>49</v>
      </c>
      <c r="H4005" s="2" t="s">
        <v>246</v>
      </c>
      <c r="I4005" s="90" t="s">
        <v>464</v>
      </c>
      <c r="J4005" s="38">
        <v>379641</v>
      </c>
    </row>
    <row r="4006" spans="1:10" hidden="1" x14ac:dyDescent="0.25">
      <c r="A4006" s="57" t="s">
        <v>136</v>
      </c>
      <c r="B4006" t="s">
        <v>128</v>
      </c>
      <c r="C4006">
        <v>2022</v>
      </c>
      <c r="D4006" t="s">
        <v>58</v>
      </c>
      <c r="E4006" t="s">
        <v>45</v>
      </c>
      <c r="F4006" t="s">
        <v>46</v>
      </c>
      <c r="G4006" t="s">
        <v>49</v>
      </c>
      <c r="H4006" s="2" t="s">
        <v>246</v>
      </c>
      <c r="I4006" s="90" t="s">
        <v>382</v>
      </c>
      <c r="J4006" s="38">
        <v>172899</v>
      </c>
    </row>
    <row r="4007" spans="1:10" hidden="1" x14ac:dyDescent="0.25">
      <c r="A4007" s="57" t="s">
        <v>136</v>
      </c>
      <c r="B4007" t="s">
        <v>128</v>
      </c>
      <c r="C4007">
        <v>2022</v>
      </c>
      <c r="D4007" t="s">
        <v>58</v>
      </c>
      <c r="E4007" t="s">
        <v>45</v>
      </c>
      <c r="F4007" t="s">
        <v>46</v>
      </c>
      <c r="G4007" t="s">
        <v>49</v>
      </c>
      <c r="H4007" s="2" t="s">
        <v>247</v>
      </c>
      <c r="I4007" t="s">
        <v>430</v>
      </c>
    </row>
    <row r="4008" spans="1:10" hidden="1" x14ac:dyDescent="0.25">
      <c r="A4008" s="57" t="s">
        <v>136</v>
      </c>
      <c r="B4008" t="s">
        <v>128</v>
      </c>
      <c r="C4008">
        <v>2022</v>
      </c>
      <c r="D4008" t="s">
        <v>58</v>
      </c>
      <c r="E4008" t="s">
        <v>45</v>
      </c>
      <c r="F4008" t="s">
        <v>46</v>
      </c>
      <c r="G4008" t="s">
        <v>49</v>
      </c>
      <c r="H4008" s="2" t="s">
        <v>248</v>
      </c>
      <c r="I4008" t="s">
        <v>431</v>
      </c>
    </row>
    <row r="4009" spans="1:10" hidden="1" x14ac:dyDescent="0.25">
      <c r="A4009" s="57" t="s">
        <v>136</v>
      </c>
      <c r="B4009" t="s">
        <v>128</v>
      </c>
      <c r="C4009">
        <v>2022</v>
      </c>
      <c r="D4009" t="s">
        <v>58</v>
      </c>
      <c r="E4009" t="s">
        <v>45</v>
      </c>
      <c r="F4009" t="s">
        <v>46</v>
      </c>
      <c r="G4009" t="s">
        <v>49</v>
      </c>
      <c r="H4009" s="2" t="s">
        <v>248</v>
      </c>
      <c r="I4009" t="s">
        <v>404</v>
      </c>
      <c r="J4009" s="3">
        <v>13866</v>
      </c>
    </row>
    <row r="4010" spans="1:10" hidden="1" x14ac:dyDescent="0.25">
      <c r="A4010" s="57" t="s">
        <v>136</v>
      </c>
      <c r="B4010" t="s">
        <v>128</v>
      </c>
      <c r="C4010">
        <v>2022</v>
      </c>
      <c r="D4010" t="s">
        <v>58</v>
      </c>
      <c r="E4010" t="s">
        <v>45</v>
      </c>
      <c r="F4010" t="s">
        <v>46</v>
      </c>
      <c r="G4010" t="s">
        <v>49</v>
      </c>
      <c r="H4010" s="2" t="s">
        <v>249</v>
      </c>
      <c r="I4010" t="s">
        <v>390</v>
      </c>
      <c r="J4010" s="3">
        <v>170000</v>
      </c>
    </row>
    <row r="4011" spans="1:10" hidden="1" x14ac:dyDescent="0.25">
      <c r="A4011" s="57" t="s">
        <v>136</v>
      </c>
      <c r="B4011" t="s">
        <v>128</v>
      </c>
      <c r="C4011">
        <v>2022</v>
      </c>
      <c r="D4011" t="s">
        <v>58</v>
      </c>
      <c r="E4011" t="s">
        <v>45</v>
      </c>
      <c r="F4011" t="s">
        <v>46</v>
      </c>
      <c r="G4011" t="s">
        <v>49</v>
      </c>
      <c r="H4011" s="2" t="s">
        <v>250</v>
      </c>
      <c r="I4011" s="2"/>
    </row>
    <row r="4012" spans="1:10" hidden="1" x14ac:dyDescent="0.25">
      <c r="A4012" s="57" t="s">
        <v>136</v>
      </c>
      <c r="B4012" t="s">
        <v>128</v>
      </c>
      <c r="C4012">
        <v>2022</v>
      </c>
      <c r="D4012" t="s">
        <v>58</v>
      </c>
      <c r="E4012" t="s">
        <v>45</v>
      </c>
      <c r="F4012" t="s">
        <v>46</v>
      </c>
      <c r="G4012" t="s">
        <v>49</v>
      </c>
      <c r="H4012" s="2" t="s">
        <v>251</v>
      </c>
      <c r="I4012" s="2"/>
    </row>
    <row r="4013" spans="1:10" hidden="1" x14ac:dyDescent="0.25">
      <c r="A4013" s="57" t="s">
        <v>136</v>
      </c>
      <c r="B4013" t="s">
        <v>128</v>
      </c>
      <c r="C4013">
        <v>2022</v>
      </c>
      <c r="D4013" t="s">
        <v>58</v>
      </c>
      <c r="E4013" t="s">
        <v>45</v>
      </c>
      <c r="F4013" t="s">
        <v>46</v>
      </c>
      <c r="G4013" t="s">
        <v>49</v>
      </c>
      <c r="H4013" s="2" t="s">
        <v>333</v>
      </c>
      <c r="I4013" t="s">
        <v>432</v>
      </c>
      <c r="J4013" s="3">
        <v>25000</v>
      </c>
    </row>
    <row r="4014" spans="1:10" hidden="1" x14ac:dyDescent="0.25">
      <c r="A4014" s="57" t="s">
        <v>136</v>
      </c>
      <c r="B4014" t="s">
        <v>128</v>
      </c>
      <c r="C4014">
        <v>2022</v>
      </c>
      <c r="D4014" t="s">
        <v>58</v>
      </c>
      <c r="E4014" t="s">
        <v>45</v>
      </c>
      <c r="F4014" t="s">
        <v>46</v>
      </c>
      <c r="G4014" t="s">
        <v>49</v>
      </c>
      <c r="H4014" s="2" t="s">
        <v>333</v>
      </c>
      <c r="I4014" t="s">
        <v>396</v>
      </c>
    </row>
    <row r="4015" spans="1:10" hidden="1" x14ac:dyDescent="0.25">
      <c r="A4015" s="57" t="s">
        <v>136</v>
      </c>
      <c r="B4015" t="s">
        <v>128</v>
      </c>
      <c r="C4015">
        <v>2022</v>
      </c>
      <c r="D4015" t="s">
        <v>58</v>
      </c>
      <c r="E4015" t="s">
        <v>45</v>
      </c>
      <c r="F4015" t="s">
        <v>46</v>
      </c>
      <c r="G4015" t="s">
        <v>49</v>
      </c>
      <c r="H4015" s="90" t="s">
        <v>367</v>
      </c>
      <c r="I4015" s="90"/>
    </row>
    <row r="4016" spans="1:10" hidden="1" x14ac:dyDescent="0.25">
      <c r="A4016" s="57" t="s">
        <v>136</v>
      </c>
      <c r="B4016" t="s">
        <v>128</v>
      </c>
      <c r="C4016">
        <v>2022</v>
      </c>
      <c r="D4016" t="s">
        <v>58</v>
      </c>
      <c r="E4016" t="s">
        <v>45</v>
      </c>
      <c r="F4016" t="s">
        <v>46</v>
      </c>
      <c r="G4016" t="s">
        <v>49</v>
      </c>
      <c r="H4016" s="2" t="s">
        <v>252</v>
      </c>
      <c r="I4016" s="2"/>
    </row>
    <row r="4017" spans="1:10" hidden="1" x14ac:dyDescent="0.25">
      <c r="A4017" s="57" t="s">
        <v>136</v>
      </c>
      <c r="B4017" t="s">
        <v>128</v>
      </c>
      <c r="C4017">
        <v>2022</v>
      </c>
      <c r="D4017" t="s">
        <v>58</v>
      </c>
      <c r="E4017" t="s">
        <v>45</v>
      </c>
      <c r="F4017" t="s">
        <v>46</v>
      </c>
      <c r="G4017" t="s">
        <v>49</v>
      </c>
      <c r="H4017" s="2" t="s">
        <v>243</v>
      </c>
      <c r="I4017" s="90" t="s">
        <v>452</v>
      </c>
    </row>
    <row r="4018" spans="1:10" hidden="1" x14ac:dyDescent="0.25">
      <c r="A4018" s="57" t="s">
        <v>136</v>
      </c>
      <c r="B4018" t="s">
        <v>128</v>
      </c>
      <c r="C4018">
        <v>2022</v>
      </c>
      <c r="D4018" t="s">
        <v>58</v>
      </c>
      <c r="E4018" t="s">
        <v>45</v>
      </c>
      <c r="F4018" t="s">
        <v>46</v>
      </c>
      <c r="G4018" t="s">
        <v>49</v>
      </c>
      <c r="H4018" s="2" t="s">
        <v>243</v>
      </c>
      <c r="I4018" t="s">
        <v>426</v>
      </c>
      <c r="J4018" s="38">
        <v>6.38</v>
      </c>
    </row>
    <row r="4019" spans="1:10" hidden="1" x14ac:dyDescent="0.25">
      <c r="A4019" s="57" t="s">
        <v>136</v>
      </c>
      <c r="B4019" t="s">
        <v>128</v>
      </c>
      <c r="C4019">
        <v>2022</v>
      </c>
      <c r="D4019" t="s">
        <v>58</v>
      </c>
      <c r="E4019" t="s">
        <v>45</v>
      </c>
      <c r="F4019" t="s">
        <v>46</v>
      </c>
      <c r="G4019" t="s">
        <v>49</v>
      </c>
      <c r="H4019" s="2" t="s">
        <v>243</v>
      </c>
      <c r="I4019" s="90" t="s">
        <v>465</v>
      </c>
      <c r="J4019" s="3">
        <v>3</v>
      </c>
    </row>
    <row r="4020" spans="1:10" hidden="1" x14ac:dyDescent="0.25">
      <c r="A4020" s="57" t="s">
        <v>136</v>
      </c>
      <c r="B4020" t="s">
        <v>128</v>
      </c>
      <c r="C4020">
        <v>2022</v>
      </c>
      <c r="D4020" t="s">
        <v>58</v>
      </c>
      <c r="E4020" t="s">
        <v>45</v>
      </c>
      <c r="F4020" t="s">
        <v>46</v>
      </c>
      <c r="G4020" t="s">
        <v>49</v>
      </c>
      <c r="H4020" s="2" t="s">
        <v>243</v>
      </c>
      <c r="I4020" s="90" t="s">
        <v>457</v>
      </c>
      <c r="J4020" s="38">
        <v>8154.93</v>
      </c>
    </row>
    <row r="4021" spans="1:10" hidden="1" x14ac:dyDescent="0.25">
      <c r="A4021" s="57" t="s">
        <v>136</v>
      </c>
      <c r="B4021" t="s">
        <v>128</v>
      </c>
      <c r="C4021">
        <v>2022</v>
      </c>
      <c r="D4021" t="s">
        <v>58</v>
      </c>
      <c r="E4021" t="s">
        <v>45</v>
      </c>
      <c r="F4021" t="s">
        <v>46</v>
      </c>
      <c r="G4021" t="s">
        <v>49</v>
      </c>
      <c r="H4021" s="2" t="s">
        <v>243</v>
      </c>
      <c r="I4021" s="90" t="s">
        <v>408</v>
      </c>
      <c r="J4021" s="3">
        <v>4186</v>
      </c>
    </row>
    <row r="4022" spans="1:10" hidden="1" x14ac:dyDescent="0.25">
      <c r="A4022" s="57" t="s">
        <v>136</v>
      </c>
      <c r="B4022" t="s">
        <v>128</v>
      </c>
      <c r="C4022">
        <v>2022</v>
      </c>
      <c r="D4022" t="s">
        <v>58</v>
      </c>
      <c r="E4022" t="s">
        <v>45</v>
      </c>
      <c r="F4022" t="s">
        <v>46</v>
      </c>
      <c r="G4022" t="s">
        <v>49</v>
      </c>
      <c r="H4022" s="2" t="s">
        <v>243</v>
      </c>
      <c r="I4022" s="90" t="s">
        <v>392</v>
      </c>
      <c r="J4022" s="3">
        <v>141.06</v>
      </c>
    </row>
    <row r="4023" spans="1:10" hidden="1" x14ac:dyDescent="0.25">
      <c r="A4023" s="57" t="s">
        <v>136</v>
      </c>
      <c r="B4023" t="s">
        <v>128</v>
      </c>
      <c r="C4023">
        <v>2022</v>
      </c>
      <c r="D4023" t="s">
        <v>58</v>
      </c>
      <c r="E4023" t="s">
        <v>45</v>
      </c>
      <c r="F4023" t="s">
        <v>46</v>
      </c>
      <c r="G4023" t="s">
        <v>49</v>
      </c>
      <c r="H4023" s="2" t="s">
        <v>243</v>
      </c>
      <c r="I4023" s="90" t="s">
        <v>393</v>
      </c>
      <c r="J4023" s="3">
        <v>499.29</v>
      </c>
    </row>
    <row r="4024" spans="1:10" hidden="1" x14ac:dyDescent="0.25">
      <c r="A4024" s="57" t="s">
        <v>136</v>
      </c>
      <c r="B4024" t="s">
        <v>128</v>
      </c>
      <c r="C4024">
        <v>2022</v>
      </c>
      <c r="D4024" t="s">
        <v>58</v>
      </c>
      <c r="E4024" t="s">
        <v>45</v>
      </c>
      <c r="F4024" t="s">
        <v>46</v>
      </c>
      <c r="G4024" t="s">
        <v>49</v>
      </c>
      <c r="H4024" s="2" t="s">
        <v>243</v>
      </c>
      <c r="I4024" s="90" t="s">
        <v>403</v>
      </c>
      <c r="J4024" s="3">
        <v>1570</v>
      </c>
    </row>
    <row r="4025" spans="1:10" hidden="1" x14ac:dyDescent="0.25">
      <c r="A4025" s="57" t="s">
        <v>136</v>
      </c>
      <c r="B4025" t="s">
        <v>128</v>
      </c>
      <c r="C4025">
        <v>2022</v>
      </c>
      <c r="D4025" t="s">
        <v>58</v>
      </c>
      <c r="E4025" t="s">
        <v>45</v>
      </c>
      <c r="F4025" t="s">
        <v>46</v>
      </c>
      <c r="G4025" t="s">
        <v>49</v>
      </c>
      <c r="H4025" s="2" t="s">
        <v>243</v>
      </c>
      <c r="I4025" s="90" t="s">
        <v>420</v>
      </c>
      <c r="J4025" s="3">
        <v>249.82</v>
      </c>
    </row>
    <row r="4026" spans="1:10" hidden="1" x14ac:dyDescent="0.25">
      <c r="A4026" s="57" t="s">
        <v>136</v>
      </c>
      <c r="B4026" t="s">
        <v>128</v>
      </c>
      <c r="C4026">
        <v>2022</v>
      </c>
      <c r="D4026" t="s">
        <v>58</v>
      </c>
      <c r="E4026" t="s">
        <v>45</v>
      </c>
      <c r="F4026" t="s">
        <v>304</v>
      </c>
      <c r="G4026" t="s">
        <v>54</v>
      </c>
      <c r="H4026" t="s">
        <v>305</v>
      </c>
      <c r="I4026" t="s">
        <v>396</v>
      </c>
      <c r="J4026" s="3">
        <v>2000000</v>
      </c>
    </row>
    <row r="4027" spans="1:10" hidden="1" x14ac:dyDescent="0.25">
      <c r="A4027" s="57" t="s">
        <v>136</v>
      </c>
      <c r="B4027" t="s">
        <v>128</v>
      </c>
      <c r="C4027">
        <v>2022</v>
      </c>
      <c r="D4027" t="s">
        <v>58</v>
      </c>
      <c r="E4027" t="s">
        <v>45</v>
      </c>
      <c r="F4027" t="s">
        <v>304</v>
      </c>
      <c r="G4027" t="s">
        <v>54</v>
      </c>
      <c r="H4027" t="s">
        <v>306</v>
      </c>
      <c r="I4027" t="s">
        <v>396</v>
      </c>
      <c r="J4027" s="3">
        <v>117172</v>
      </c>
    </row>
    <row r="4028" spans="1:10" hidden="1" x14ac:dyDescent="0.25">
      <c r="A4028" s="57" t="s">
        <v>136</v>
      </c>
      <c r="B4028" t="s">
        <v>128</v>
      </c>
      <c r="C4028">
        <v>2022</v>
      </c>
      <c r="D4028" t="s">
        <v>58</v>
      </c>
      <c r="E4028" t="s">
        <v>45</v>
      </c>
      <c r="F4028" t="s">
        <v>304</v>
      </c>
      <c r="G4028" t="s">
        <v>54</v>
      </c>
      <c r="H4028" t="s">
        <v>307</v>
      </c>
      <c r="I4028" t="s">
        <v>396</v>
      </c>
      <c r="J4028" s="3">
        <v>176430</v>
      </c>
    </row>
    <row r="4029" spans="1:10" hidden="1" x14ac:dyDescent="0.25">
      <c r="A4029" s="57" t="s">
        <v>136</v>
      </c>
      <c r="B4029" t="s">
        <v>128</v>
      </c>
      <c r="C4029">
        <v>2022</v>
      </c>
      <c r="D4029" t="s">
        <v>58</v>
      </c>
      <c r="E4029" t="s">
        <v>45</v>
      </c>
      <c r="F4029" t="s">
        <v>304</v>
      </c>
      <c r="G4029" t="s">
        <v>54</v>
      </c>
      <c r="H4029" t="s">
        <v>308</v>
      </c>
      <c r="I4029" t="s">
        <v>396</v>
      </c>
      <c r="J4029" s="3">
        <v>21172</v>
      </c>
    </row>
    <row r="4030" spans="1:10" hidden="1" x14ac:dyDescent="0.25">
      <c r="A4030" s="57" t="s">
        <v>136</v>
      </c>
      <c r="B4030" t="s">
        <v>128</v>
      </c>
      <c r="C4030">
        <v>2022</v>
      </c>
      <c r="D4030" t="s">
        <v>58</v>
      </c>
      <c r="E4030" t="s">
        <v>45</v>
      </c>
      <c r="F4030" t="s">
        <v>304</v>
      </c>
      <c r="G4030" t="s">
        <v>54</v>
      </c>
      <c r="H4030" t="s">
        <v>309</v>
      </c>
      <c r="I4030" t="s">
        <v>396</v>
      </c>
      <c r="J4030" s="3">
        <v>176430</v>
      </c>
    </row>
    <row r="4031" spans="1:10" hidden="1" x14ac:dyDescent="0.25">
      <c r="A4031" s="57" t="s">
        <v>136</v>
      </c>
      <c r="B4031" t="s">
        <v>128</v>
      </c>
      <c r="C4031">
        <v>2022</v>
      </c>
      <c r="D4031" t="s">
        <v>58</v>
      </c>
      <c r="E4031" t="s">
        <v>45</v>
      </c>
      <c r="F4031" t="s">
        <v>304</v>
      </c>
      <c r="G4031" t="s">
        <v>54</v>
      </c>
      <c r="H4031" t="s">
        <v>310</v>
      </c>
      <c r="I4031" t="s">
        <v>396</v>
      </c>
      <c r="J4031" s="3">
        <v>83333.34</v>
      </c>
    </row>
    <row r="4032" spans="1:10" hidden="1" x14ac:dyDescent="0.25">
      <c r="A4032" s="57" t="s">
        <v>136</v>
      </c>
      <c r="B4032" t="s">
        <v>128</v>
      </c>
      <c r="C4032">
        <v>2022</v>
      </c>
      <c r="D4032" t="s">
        <v>58</v>
      </c>
      <c r="E4032" t="s">
        <v>45</v>
      </c>
      <c r="F4032" t="s">
        <v>304</v>
      </c>
      <c r="G4032" t="s">
        <v>54</v>
      </c>
      <c r="H4032" s="90" t="s">
        <v>332</v>
      </c>
      <c r="I4032" s="90"/>
    </row>
    <row r="4033" spans="1:10" hidden="1" x14ac:dyDescent="0.25">
      <c r="A4033" s="57" t="s">
        <v>136</v>
      </c>
      <c r="B4033" t="s">
        <v>128</v>
      </c>
      <c r="C4033">
        <v>2022</v>
      </c>
      <c r="D4033" t="s">
        <v>58</v>
      </c>
      <c r="E4033" t="s">
        <v>45</v>
      </c>
      <c r="F4033" t="s">
        <v>304</v>
      </c>
      <c r="G4033" t="s">
        <v>54</v>
      </c>
      <c r="H4033" t="s">
        <v>311</v>
      </c>
      <c r="I4033" t="s">
        <v>396</v>
      </c>
      <c r="J4033" s="3">
        <v>1000000</v>
      </c>
    </row>
    <row r="4034" spans="1:10" hidden="1" x14ac:dyDescent="0.25">
      <c r="A4034" s="57" t="s">
        <v>136</v>
      </c>
      <c r="B4034" t="s">
        <v>128</v>
      </c>
      <c r="C4034">
        <v>2022</v>
      </c>
      <c r="D4034" t="s">
        <v>58</v>
      </c>
      <c r="E4034" t="s">
        <v>45</v>
      </c>
      <c r="F4034" t="s">
        <v>304</v>
      </c>
      <c r="G4034" t="s">
        <v>54</v>
      </c>
      <c r="H4034" t="s">
        <v>453</v>
      </c>
      <c r="I4034" s="90" t="s">
        <v>396</v>
      </c>
    </row>
    <row r="4035" spans="1:10" hidden="1" x14ac:dyDescent="0.25">
      <c r="A4035" s="57" t="s">
        <v>136</v>
      </c>
      <c r="B4035" t="s">
        <v>128</v>
      </c>
      <c r="C4035">
        <v>2022</v>
      </c>
      <c r="D4035" t="s">
        <v>58</v>
      </c>
      <c r="E4035" t="s">
        <v>45</v>
      </c>
      <c r="F4035" t="s">
        <v>304</v>
      </c>
      <c r="G4035" t="s">
        <v>54</v>
      </c>
      <c r="H4035" t="s">
        <v>312</v>
      </c>
    </row>
    <row r="4036" spans="1:10" hidden="1" x14ac:dyDescent="0.25">
      <c r="A4036" s="57" t="s">
        <v>136</v>
      </c>
      <c r="B4036" t="s">
        <v>128</v>
      </c>
      <c r="C4036">
        <v>2022</v>
      </c>
      <c r="D4036" t="s">
        <v>58</v>
      </c>
      <c r="E4036" t="s">
        <v>45</v>
      </c>
      <c r="F4036" t="s">
        <v>304</v>
      </c>
      <c r="G4036" t="s">
        <v>54</v>
      </c>
      <c r="H4036" t="s">
        <v>313</v>
      </c>
      <c r="I4036" t="s">
        <v>397</v>
      </c>
      <c r="J4036" s="3">
        <v>10440</v>
      </c>
    </row>
    <row r="4037" spans="1:10" hidden="1" x14ac:dyDescent="0.25">
      <c r="A4037" s="57" t="s">
        <v>136</v>
      </c>
      <c r="B4037" t="s">
        <v>128</v>
      </c>
      <c r="C4037">
        <v>2022</v>
      </c>
      <c r="D4037" t="s">
        <v>58</v>
      </c>
      <c r="E4037" t="s">
        <v>45</v>
      </c>
      <c r="F4037" t="s">
        <v>304</v>
      </c>
      <c r="G4037" t="s">
        <v>54</v>
      </c>
      <c r="H4037" t="s">
        <v>314</v>
      </c>
      <c r="I4037" t="s">
        <v>398</v>
      </c>
      <c r="J4037" s="3">
        <v>240000</v>
      </c>
    </row>
    <row r="4038" spans="1:10" hidden="1" x14ac:dyDescent="0.25">
      <c r="A4038" s="57" t="s">
        <v>136</v>
      </c>
      <c r="B4038" t="s">
        <v>128</v>
      </c>
      <c r="C4038">
        <v>2022</v>
      </c>
      <c r="D4038" t="s">
        <v>58</v>
      </c>
      <c r="E4038" t="s">
        <v>45</v>
      </c>
      <c r="F4038" t="s">
        <v>304</v>
      </c>
      <c r="G4038" t="s">
        <v>54</v>
      </c>
      <c r="H4038" t="s">
        <v>315</v>
      </c>
      <c r="I4038" s="90" t="s">
        <v>454</v>
      </c>
      <c r="J4038" s="3">
        <v>80000</v>
      </c>
    </row>
    <row r="4039" spans="1:10" hidden="1" x14ac:dyDescent="0.25">
      <c r="A4039" s="57" t="s">
        <v>136</v>
      </c>
      <c r="B4039" t="s">
        <v>128</v>
      </c>
      <c r="C4039">
        <v>2022</v>
      </c>
      <c r="D4039" t="s">
        <v>58</v>
      </c>
      <c r="E4039" t="s">
        <v>45</v>
      </c>
      <c r="F4039" t="s">
        <v>304</v>
      </c>
      <c r="G4039" t="s">
        <v>54</v>
      </c>
      <c r="H4039" s="2" t="s">
        <v>316</v>
      </c>
      <c r="I4039" s="2"/>
    </row>
    <row r="4040" spans="1:10" hidden="1" x14ac:dyDescent="0.25">
      <c r="A4040" s="57" t="s">
        <v>136</v>
      </c>
      <c r="B4040" t="s">
        <v>128</v>
      </c>
      <c r="C4040">
        <v>2022</v>
      </c>
      <c r="D4040" t="s">
        <v>58</v>
      </c>
      <c r="E4040" t="s">
        <v>45</v>
      </c>
      <c r="F4040" t="s">
        <v>304</v>
      </c>
      <c r="G4040" t="s">
        <v>49</v>
      </c>
      <c r="H4040" s="90" t="s">
        <v>317</v>
      </c>
      <c r="I4040" s="90"/>
    </row>
    <row r="4041" spans="1:10" hidden="1" x14ac:dyDescent="0.25">
      <c r="A4041" s="57" t="s">
        <v>136</v>
      </c>
      <c r="B4041" t="s">
        <v>128</v>
      </c>
      <c r="C4041">
        <v>2022</v>
      </c>
      <c r="D4041" t="s">
        <v>58</v>
      </c>
      <c r="E4041" t="s">
        <v>45</v>
      </c>
      <c r="F4041" t="s">
        <v>50</v>
      </c>
      <c r="G4041" t="s">
        <v>56</v>
      </c>
      <c r="H4041" t="s">
        <v>124</v>
      </c>
      <c r="I4041" t="s">
        <v>401</v>
      </c>
      <c r="J4041" s="3">
        <v>84190</v>
      </c>
    </row>
    <row r="4042" spans="1:10" hidden="1" x14ac:dyDescent="0.25">
      <c r="A4042" s="57" t="s">
        <v>136</v>
      </c>
      <c r="B4042" t="s">
        <v>128</v>
      </c>
      <c r="C4042">
        <v>2022</v>
      </c>
      <c r="D4042" t="s">
        <v>58</v>
      </c>
      <c r="E4042" t="s">
        <v>45</v>
      </c>
      <c r="F4042" t="s">
        <v>50</v>
      </c>
      <c r="G4042" t="s">
        <v>56</v>
      </c>
      <c r="H4042" t="s">
        <v>98</v>
      </c>
      <c r="I4042" t="s">
        <v>402</v>
      </c>
      <c r="J4042" s="3">
        <v>307490</v>
      </c>
    </row>
    <row r="4043" spans="1:10" hidden="1" x14ac:dyDescent="0.25">
      <c r="A4043" s="57" t="s">
        <v>136</v>
      </c>
      <c r="B4043" t="s">
        <v>128</v>
      </c>
      <c r="C4043">
        <v>2022</v>
      </c>
      <c r="D4043" t="s">
        <v>58</v>
      </c>
      <c r="E4043" t="s">
        <v>45</v>
      </c>
      <c r="F4043" t="s">
        <v>50</v>
      </c>
      <c r="G4043" t="s">
        <v>56</v>
      </c>
      <c r="H4043" t="s">
        <v>98</v>
      </c>
      <c r="I4043" t="s">
        <v>401</v>
      </c>
      <c r="J4043" s="3">
        <v>218783</v>
      </c>
    </row>
    <row r="4044" spans="1:10" hidden="1" x14ac:dyDescent="0.25">
      <c r="A4044" s="57" t="s">
        <v>136</v>
      </c>
      <c r="B4044" t="s">
        <v>128</v>
      </c>
      <c r="C4044">
        <v>2022</v>
      </c>
      <c r="D4044" t="s">
        <v>58</v>
      </c>
      <c r="E4044" t="s">
        <v>45</v>
      </c>
      <c r="F4044" t="s">
        <v>50</v>
      </c>
      <c r="G4044" t="s">
        <v>56</v>
      </c>
      <c r="H4044" t="s">
        <v>265</v>
      </c>
      <c r="I4044" t="s">
        <v>403</v>
      </c>
    </row>
    <row r="4045" spans="1:10" hidden="1" x14ac:dyDescent="0.25">
      <c r="A4045" s="57" t="s">
        <v>136</v>
      </c>
      <c r="B4045" t="s">
        <v>128</v>
      </c>
      <c r="C4045">
        <v>2022</v>
      </c>
      <c r="D4045" t="s">
        <v>58</v>
      </c>
      <c r="E4045" t="s">
        <v>45</v>
      </c>
      <c r="F4045" t="s">
        <v>50</v>
      </c>
      <c r="G4045" t="s">
        <v>56</v>
      </c>
      <c r="H4045" t="s">
        <v>193</v>
      </c>
      <c r="I4045" s="90" t="s">
        <v>466</v>
      </c>
      <c r="J4045" s="3">
        <v>34053.82</v>
      </c>
    </row>
    <row r="4046" spans="1:10" hidden="1" x14ac:dyDescent="0.25">
      <c r="A4046" s="57" t="s">
        <v>136</v>
      </c>
      <c r="B4046" t="s">
        <v>128</v>
      </c>
      <c r="C4046">
        <v>2022</v>
      </c>
      <c r="D4046" t="s">
        <v>58</v>
      </c>
      <c r="E4046" t="s">
        <v>45</v>
      </c>
      <c r="F4046" t="s">
        <v>50</v>
      </c>
      <c r="G4046" t="s">
        <v>56</v>
      </c>
      <c r="H4046" t="s">
        <v>193</v>
      </c>
      <c r="I4046" s="90" t="s">
        <v>467</v>
      </c>
      <c r="J4046" s="3">
        <v>427981</v>
      </c>
    </row>
    <row r="4047" spans="1:10" hidden="1" x14ac:dyDescent="0.25">
      <c r="A4047" s="57" t="s">
        <v>136</v>
      </c>
      <c r="B4047" t="s">
        <v>128</v>
      </c>
      <c r="C4047">
        <v>2022</v>
      </c>
      <c r="D4047" t="s">
        <v>58</v>
      </c>
      <c r="E4047" t="s">
        <v>45</v>
      </c>
      <c r="F4047" t="s">
        <v>50</v>
      </c>
      <c r="G4047" t="s">
        <v>101</v>
      </c>
      <c r="H4047" t="s">
        <v>99</v>
      </c>
      <c r="I4047" t="s">
        <v>401</v>
      </c>
      <c r="J4047" s="3">
        <v>308471</v>
      </c>
    </row>
    <row r="4048" spans="1:10" hidden="1" x14ac:dyDescent="0.25">
      <c r="A4048" s="57" t="s">
        <v>136</v>
      </c>
      <c r="B4048" t="s">
        <v>128</v>
      </c>
      <c r="C4048">
        <v>2022</v>
      </c>
      <c r="D4048" t="s">
        <v>58</v>
      </c>
      <c r="E4048" t="s">
        <v>45</v>
      </c>
      <c r="F4048" t="s">
        <v>50</v>
      </c>
      <c r="G4048" t="s">
        <v>101</v>
      </c>
      <c r="H4048" s="2" t="s">
        <v>255</v>
      </c>
      <c r="I4048" s="2"/>
    </row>
    <row r="4049" spans="1:10" hidden="1" x14ac:dyDescent="0.25">
      <c r="A4049" s="57" t="s">
        <v>136</v>
      </c>
      <c r="B4049" t="s">
        <v>128</v>
      </c>
      <c r="C4049">
        <v>2022</v>
      </c>
      <c r="D4049" t="s">
        <v>58</v>
      </c>
      <c r="E4049" t="s">
        <v>45</v>
      </c>
      <c r="F4049" t="s">
        <v>50</v>
      </c>
      <c r="G4049" t="s">
        <v>101</v>
      </c>
      <c r="H4049" s="2" t="s">
        <v>254</v>
      </c>
      <c r="I4049" s="2"/>
    </row>
    <row r="4050" spans="1:10" hidden="1" x14ac:dyDescent="0.25">
      <c r="A4050" s="57" t="s">
        <v>136</v>
      </c>
      <c r="B4050" t="s">
        <v>128</v>
      </c>
      <c r="C4050">
        <v>2022</v>
      </c>
      <c r="D4050" t="s">
        <v>58</v>
      </c>
      <c r="E4050" t="s">
        <v>45</v>
      </c>
      <c r="F4050" t="s">
        <v>50</v>
      </c>
      <c r="G4050" t="s">
        <v>101</v>
      </c>
      <c r="H4050" s="2" t="s">
        <v>236</v>
      </c>
      <c r="I4050" t="s">
        <v>422</v>
      </c>
    </row>
    <row r="4051" spans="1:10" hidden="1" x14ac:dyDescent="0.25">
      <c r="A4051" s="57" t="s">
        <v>136</v>
      </c>
      <c r="B4051" t="s">
        <v>128</v>
      </c>
      <c r="C4051">
        <v>2022</v>
      </c>
      <c r="D4051" t="s">
        <v>58</v>
      </c>
      <c r="E4051" t="s">
        <v>45</v>
      </c>
      <c r="F4051" t="s">
        <v>50</v>
      </c>
      <c r="G4051" t="s">
        <v>101</v>
      </c>
      <c r="H4051" t="s">
        <v>30</v>
      </c>
      <c r="I4051" s="90" t="s">
        <v>395</v>
      </c>
      <c r="J4051" s="10">
        <v>2000</v>
      </c>
    </row>
    <row r="4052" spans="1:10" hidden="1" x14ac:dyDescent="0.25">
      <c r="A4052" s="57" t="s">
        <v>136</v>
      </c>
      <c r="B4052" t="s">
        <v>128</v>
      </c>
      <c r="C4052">
        <v>2022</v>
      </c>
      <c r="D4052" t="s">
        <v>58</v>
      </c>
      <c r="E4052" t="s">
        <v>45</v>
      </c>
      <c r="F4052" t="s">
        <v>50</v>
      </c>
      <c r="G4052" t="s">
        <v>101</v>
      </c>
      <c r="H4052" t="s">
        <v>30</v>
      </c>
      <c r="I4052" s="90" t="s">
        <v>461</v>
      </c>
      <c r="J4052" s="3">
        <v>1500</v>
      </c>
    </row>
    <row r="4053" spans="1:10" hidden="1" x14ac:dyDescent="0.25">
      <c r="A4053" s="57" t="s">
        <v>136</v>
      </c>
      <c r="B4053" t="s">
        <v>128</v>
      </c>
      <c r="C4053">
        <v>2022</v>
      </c>
      <c r="D4053" t="s">
        <v>58</v>
      </c>
      <c r="E4053" t="s">
        <v>45</v>
      </c>
      <c r="F4053" t="s">
        <v>50</v>
      </c>
      <c r="G4053" t="s">
        <v>101</v>
      </c>
      <c r="H4053" t="s">
        <v>30</v>
      </c>
      <c r="I4053" s="90" t="s">
        <v>468</v>
      </c>
      <c r="J4053" s="38">
        <v>309076.21999999997</v>
      </c>
    </row>
    <row r="4054" spans="1:10" hidden="1" x14ac:dyDescent="0.25">
      <c r="A4054" s="57" t="s">
        <v>136</v>
      </c>
      <c r="B4054" t="s">
        <v>128</v>
      </c>
      <c r="C4054">
        <v>2022</v>
      </c>
      <c r="D4054" t="s">
        <v>58</v>
      </c>
      <c r="E4054" t="s">
        <v>45</v>
      </c>
      <c r="F4054" t="s">
        <v>50</v>
      </c>
      <c r="G4054" t="s">
        <v>101</v>
      </c>
      <c r="H4054" t="s">
        <v>30</v>
      </c>
      <c r="I4054" s="90" t="s">
        <v>462</v>
      </c>
      <c r="J4054" s="3">
        <v>1500</v>
      </c>
    </row>
    <row r="4055" spans="1:10" hidden="1" x14ac:dyDescent="0.25">
      <c r="A4055" s="57" t="s">
        <v>136</v>
      </c>
      <c r="B4055" t="s">
        <v>128</v>
      </c>
      <c r="C4055">
        <v>2022</v>
      </c>
      <c r="D4055" t="s">
        <v>58</v>
      </c>
      <c r="E4055" t="s">
        <v>45</v>
      </c>
      <c r="F4055" t="s">
        <v>50</v>
      </c>
      <c r="G4055" t="s">
        <v>101</v>
      </c>
      <c r="H4055" t="s">
        <v>30</v>
      </c>
      <c r="I4055" s="90" t="s">
        <v>469</v>
      </c>
      <c r="J4055" s="3">
        <v>10900</v>
      </c>
    </row>
    <row r="4056" spans="1:10" hidden="1" x14ac:dyDescent="0.25">
      <c r="A4056" s="57" t="s">
        <v>136</v>
      </c>
      <c r="B4056" t="s">
        <v>128</v>
      </c>
      <c r="C4056">
        <v>2022</v>
      </c>
      <c r="D4056" t="s">
        <v>58</v>
      </c>
      <c r="E4056" t="s">
        <v>45</v>
      </c>
      <c r="F4056" t="s">
        <v>50</v>
      </c>
      <c r="G4056" t="s">
        <v>101</v>
      </c>
      <c r="H4056" t="s">
        <v>30</v>
      </c>
      <c r="I4056" s="90" t="s">
        <v>455</v>
      </c>
      <c r="J4056" s="3">
        <v>319900</v>
      </c>
    </row>
    <row r="4057" spans="1:10" hidden="1" x14ac:dyDescent="0.25">
      <c r="A4057" s="57" t="s">
        <v>136</v>
      </c>
      <c r="B4057" t="s">
        <v>128</v>
      </c>
      <c r="C4057">
        <v>2022</v>
      </c>
      <c r="D4057" t="s">
        <v>58</v>
      </c>
      <c r="E4057" t="s">
        <v>45</v>
      </c>
      <c r="F4057" t="s">
        <v>50</v>
      </c>
      <c r="G4057" t="s">
        <v>101</v>
      </c>
      <c r="H4057" t="s">
        <v>30</v>
      </c>
      <c r="I4057" s="90" t="s">
        <v>470</v>
      </c>
      <c r="J4057" s="3">
        <v>70200</v>
      </c>
    </row>
    <row r="4058" spans="1:10" hidden="1" x14ac:dyDescent="0.25">
      <c r="A4058" s="57" t="s">
        <v>136</v>
      </c>
      <c r="B4058" t="s">
        <v>128</v>
      </c>
      <c r="C4058">
        <v>2022</v>
      </c>
      <c r="D4058" t="s">
        <v>58</v>
      </c>
      <c r="E4058" t="s">
        <v>45</v>
      </c>
      <c r="F4058" t="s">
        <v>50</v>
      </c>
      <c r="G4058" t="s">
        <v>101</v>
      </c>
      <c r="H4058" t="s">
        <v>30</v>
      </c>
      <c r="I4058" s="90" t="s">
        <v>471</v>
      </c>
      <c r="J4058" s="3">
        <v>179074</v>
      </c>
    </row>
    <row r="4059" spans="1:10" hidden="1" x14ac:dyDescent="0.25">
      <c r="A4059" s="57" t="s">
        <v>136</v>
      </c>
      <c r="B4059" t="s">
        <v>128</v>
      </c>
      <c r="C4059">
        <v>2022</v>
      </c>
      <c r="D4059" t="s">
        <v>58</v>
      </c>
      <c r="E4059" t="s">
        <v>45</v>
      </c>
      <c r="F4059" t="s">
        <v>50</v>
      </c>
      <c r="G4059" t="s">
        <v>101</v>
      </c>
      <c r="H4059" t="s">
        <v>30</v>
      </c>
      <c r="I4059" s="90" t="s">
        <v>472</v>
      </c>
      <c r="J4059" s="3">
        <v>77800</v>
      </c>
    </row>
    <row r="4060" spans="1:10" hidden="1" x14ac:dyDescent="0.25">
      <c r="A4060" s="57" t="s">
        <v>136</v>
      </c>
      <c r="B4060" t="s">
        <v>128</v>
      </c>
      <c r="C4060">
        <v>2022</v>
      </c>
      <c r="D4060" t="s">
        <v>58</v>
      </c>
      <c r="E4060" t="s">
        <v>45</v>
      </c>
      <c r="F4060" t="s">
        <v>50</v>
      </c>
      <c r="G4060" t="s">
        <v>101</v>
      </c>
      <c r="H4060" t="s">
        <v>30</v>
      </c>
      <c r="I4060" s="90" t="s">
        <v>473</v>
      </c>
      <c r="J4060" s="3">
        <v>12000</v>
      </c>
    </row>
    <row r="4061" spans="1:10" hidden="1" x14ac:dyDescent="0.25">
      <c r="A4061" s="57" t="s">
        <v>136</v>
      </c>
      <c r="B4061" t="s">
        <v>128</v>
      </c>
      <c r="C4061">
        <v>2022</v>
      </c>
      <c r="D4061" t="s">
        <v>58</v>
      </c>
      <c r="E4061" t="s">
        <v>45</v>
      </c>
      <c r="F4061" t="s">
        <v>50</v>
      </c>
      <c r="G4061" t="s">
        <v>101</v>
      </c>
      <c r="H4061" t="s">
        <v>30</v>
      </c>
      <c r="I4061" s="90" t="s">
        <v>474</v>
      </c>
      <c r="J4061" s="3">
        <v>50000</v>
      </c>
    </row>
    <row r="4062" spans="1:10" hidden="1" x14ac:dyDescent="0.25">
      <c r="A4062" s="57" t="s">
        <v>136</v>
      </c>
      <c r="B4062" t="s">
        <v>128</v>
      </c>
      <c r="C4062">
        <v>2022</v>
      </c>
      <c r="D4062" t="s">
        <v>58</v>
      </c>
      <c r="E4062" t="s">
        <v>45</v>
      </c>
      <c r="F4062" t="s">
        <v>287</v>
      </c>
      <c r="G4062" t="s">
        <v>287</v>
      </c>
      <c r="H4062" s="82" t="s">
        <v>288</v>
      </c>
      <c r="I4062" s="82"/>
    </row>
    <row r="4063" spans="1:10" hidden="1" x14ac:dyDescent="0.25">
      <c r="A4063" s="57" t="s">
        <v>136</v>
      </c>
      <c r="B4063" t="s">
        <v>128</v>
      </c>
      <c r="C4063">
        <v>2022</v>
      </c>
      <c r="D4063" t="s">
        <v>58</v>
      </c>
      <c r="E4063" t="s">
        <v>112</v>
      </c>
      <c r="F4063" t="s">
        <v>117</v>
      </c>
      <c r="G4063" t="s">
        <v>53</v>
      </c>
      <c r="H4063" s="2" t="s">
        <v>256</v>
      </c>
      <c r="I4063" s="2"/>
    </row>
    <row r="4064" spans="1:10" hidden="1" x14ac:dyDescent="0.25">
      <c r="A4064" s="57" t="s">
        <v>136</v>
      </c>
      <c r="B4064" t="s">
        <v>128</v>
      </c>
      <c r="C4064">
        <v>2022</v>
      </c>
      <c r="D4064" t="s">
        <v>58</v>
      </c>
      <c r="E4064" t="s">
        <v>112</v>
      </c>
      <c r="F4064" t="s">
        <v>117</v>
      </c>
      <c r="G4064" t="s">
        <v>53</v>
      </c>
      <c r="H4064" s="90" t="s">
        <v>335</v>
      </c>
      <c r="I4064" s="90" t="s">
        <v>475</v>
      </c>
      <c r="J4064" s="3">
        <v>22000000</v>
      </c>
    </row>
    <row r="4065" spans="1:10" hidden="1" x14ac:dyDescent="0.25">
      <c r="A4065" s="57" t="s">
        <v>136</v>
      </c>
      <c r="B4065" t="s">
        <v>128</v>
      </c>
      <c r="C4065">
        <v>2022</v>
      </c>
      <c r="D4065" t="s">
        <v>58</v>
      </c>
      <c r="E4065" t="s">
        <v>112</v>
      </c>
      <c r="F4065" t="s">
        <v>117</v>
      </c>
      <c r="G4065" t="s">
        <v>53</v>
      </c>
      <c r="H4065" s="2" t="s">
        <v>257</v>
      </c>
      <c r="I4065" t="s">
        <v>406</v>
      </c>
      <c r="J4065" s="3">
        <v>262416</v>
      </c>
    </row>
    <row r="4066" spans="1:10" hidden="1" x14ac:dyDescent="0.25">
      <c r="A4066" s="57" t="s">
        <v>136</v>
      </c>
      <c r="B4066" t="s">
        <v>128</v>
      </c>
      <c r="C4066">
        <v>2022</v>
      </c>
      <c r="D4066" t="s">
        <v>58</v>
      </c>
      <c r="E4066" t="s">
        <v>112</v>
      </c>
      <c r="F4066" t="s">
        <v>117</v>
      </c>
      <c r="G4066" t="s">
        <v>53</v>
      </c>
      <c r="H4066" s="2" t="s">
        <v>257</v>
      </c>
      <c r="I4066" t="s">
        <v>407</v>
      </c>
    </row>
    <row r="4067" spans="1:10" hidden="1" x14ac:dyDescent="0.25">
      <c r="A4067" s="57" t="s">
        <v>136</v>
      </c>
      <c r="B4067" t="s">
        <v>128</v>
      </c>
      <c r="C4067">
        <v>2022</v>
      </c>
      <c r="D4067" t="s">
        <v>58</v>
      </c>
      <c r="E4067" t="s">
        <v>112</v>
      </c>
      <c r="F4067" t="s">
        <v>117</v>
      </c>
      <c r="G4067" t="s">
        <v>53</v>
      </c>
      <c r="H4067" s="2" t="s">
        <v>257</v>
      </c>
      <c r="I4067" t="s">
        <v>408</v>
      </c>
      <c r="J4067" s="3">
        <v>1485456</v>
      </c>
    </row>
    <row r="4068" spans="1:10" hidden="1" x14ac:dyDescent="0.25">
      <c r="A4068" s="57" t="s">
        <v>136</v>
      </c>
      <c r="B4068" t="s">
        <v>128</v>
      </c>
      <c r="C4068">
        <v>2022</v>
      </c>
      <c r="D4068" t="s">
        <v>58</v>
      </c>
      <c r="E4068" t="s">
        <v>112</v>
      </c>
      <c r="F4068" t="s">
        <v>117</v>
      </c>
      <c r="G4068" t="s">
        <v>53</v>
      </c>
      <c r="H4068" s="2" t="s">
        <v>257</v>
      </c>
    </row>
    <row r="4069" spans="1:10" hidden="1" x14ac:dyDescent="0.25">
      <c r="A4069" s="57" t="s">
        <v>136</v>
      </c>
      <c r="B4069" t="s">
        <v>128</v>
      </c>
      <c r="C4069">
        <v>2022</v>
      </c>
      <c r="D4069" t="s">
        <v>58</v>
      </c>
      <c r="E4069" t="s">
        <v>112</v>
      </c>
      <c r="F4069" t="s">
        <v>117</v>
      </c>
      <c r="G4069" t="s">
        <v>53</v>
      </c>
      <c r="H4069" s="2" t="s">
        <v>257</v>
      </c>
    </row>
    <row r="4070" spans="1:10" hidden="1" x14ac:dyDescent="0.25">
      <c r="A4070" s="57" t="s">
        <v>136</v>
      </c>
      <c r="B4070" t="s">
        <v>128</v>
      </c>
      <c r="C4070">
        <v>2022</v>
      </c>
      <c r="D4070" t="s">
        <v>58</v>
      </c>
      <c r="E4070" t="s">
        <v>112</v>
      </c>
      <c r="F4070" t="s">
        <v>117</v>
      </c>
      <c r="G4070" t="s">
        <v>53</v>
      </c>
      <c r="H4070" s="2" t="s">
        <v>257</v>
      </c>
    </row>
    <row r="4071" spans="1:10" hidden="1" x14ac:dyDescent="0.25">
      <c r="A4071" s="57" t="s">
        <v>136</v>
      </c>
      <c r="B4071" t="s">
        <v>128</v>
      </c>
      <c r="C4071">
        <v>2022</v>
      </c>
      <c r="D4071" t="s">
        <v>58</v>
      </c>
      <c r="E4071" t="s">
        <v>112</v>
      </c>
      <c r="F4071" t="s">
        <v>117</v>
      </c>
      <c r="G4071" t="s">
        <v>53</v>
      </c>
      <c r="H4071" s="2" t="s">
        <v>257</v>
      </c>
    </row>
    <row r="4072" spans="1:10" hidden="1" x14ac:dyDescent="0.25">
      <c r="A4072" s="57" t="s">
        <v>136</v>
      </c>
      <c r="B4072" t="s">
        <v>128</v>
      </c>
      <c r="C4072">
        <v>2022</v>
      </c>
      <c r="D4072" t="s">
        <v>58</v>
      </c>
      <c r="E4072" t="s">
        <v>112</v>
      </c>
      <c r="F4072" t="s">
        <v>117</v>
      </c>
      <c r="G4072" t="s">
        <v>53</v>
      </c>
      <c r="H4072" s="2" t="s">
        <v>258</v>
      </c>
      <c r="I4072" s="2"/>
    </row>
    <row r="4073" spans="1:10" hidden="1" x14ac:dyDescent="0.25">
      <c r="A4073" s="57" t="s">
        <v>136</v>
      </c>
      <c r="B4073" t="s">
        <v>128</v>
      </c>
      <c r="C4073">
        <v>2022</v>
      </c>
      <c r="D4073" t="s">
        <v>58</v>
      </c>
      <c r="E4073" t="s">
        <v>112</v>
      </c>
      <c r="F4073" t="s">
        <v>117</v>
      </c>
      <c r="G4073" t="s">
        <v>53</v>
      </c>
      <c r="H4073" s="2" t="s">
        <v>259</v>
      </c>
      <c r="I4073" t="s">
        <v>409</v>
      </c>
      <c r="J4073" s="3">
        <v>10486368</v>
      </c>
    </row>
    <row r="4074" spans="1:10" hidden="1" x14ac:dyDescent="0.25">
      <c r="A4074" s="57" t="s">
        <v>136</v>
      </c>
      <c r="B4074" t="s">
        <v>128</v>
      </c>
      <c r="C4074">
        <v>2022</v>
      </c>
      <c r="D4074" t="s">
        <v>58</v>
      </c>
      <c r="E4074" t="s">
        <v>112</v>
      </c>
      <c r="F4074" t="s">
        <v>117</v>
      </c>
      <c r="G4074" t="s">
        <v>53</v>
      </c>
      <c r="H4074" s="2" t="s">
        <v>259</v>
      </c>
      <c r="I4074" t="s">
        <v>410</v>
      </c>
    </row>
    <row r="4075" spans="1:10" hidden="1" x14ac:dyDescent="0.25">
      <c r="A4075" s="57" t="s">
        <v>136</v>
      </c>
      <c r="B4075" t="s">
        <v>128</v>
      </c>
      <c r="C4075">
        <v>2022</v>
      </c>
      <c r="D4075" t="s">
        <v>58</v>
      </c>
      <c r="E4075" t="s">
        <v>112</v>
      </c>
      <c r="F4075" t="s">
        <v>117</v>
      </c>
      <c r="G4075" t="s">
        <v>53</v>
      </c>
      <c r="H4075" s="2" t="s">
        <v>259</v>
      </c>
      <c r="I4075" t="s">
        <v>411</v>
      </c>
      <c r="J4075" s="3">
        <v>1638495</v>
      </c>
    </row>
    <row r="4076" spans="1:10" hidden="1" x14ac:dyDescent="0.25">
      <c r="A4076" s="57" t="s">
        <v>136</v>
      </c>
      <c r="B4076" t="s">
        <v>128</v>
      </c>
      <c r="C4076">
        <v>2022</v>
      </c>
      <c r="D4076" t="s">
        <v>58</v>
      </c>
      <c r="E4076" t="s">
        <v>112</v>
      </c>
      <c r="F4076" t="s">
        <v>117</v>
      </c>
      <c r="G4076" t="s">
        <v>53</v>
      </c>
      <c r="H4076" s="2" t="s">
        <v>259</v>
      </c>
      <c r="I4076" t="s">
        <v>441</v>
      </c>
    </row>
    <row r="4077" spans="1:10" hidden="1" x14ac:dyDescent="0.25">
      <c r="A4077" s="57" t="s">
        <v>136</v>
      </c>
      <c r="B4077" t="s">
        <v>128</v>
      </c>
      <c r="C4077">
        <v>2022</v>
      </c>
      <c r="D4077" t="s">
        <v>58</v>
      </c>
      <c r="E4077" t="s">
        <v>112</v>
      </c>
      <c r="F4077" t="s">
        <v>117</v>
      </c>
      <c r="G4077" t="s">
        <v>53</v>
      </c>
      <c r="H4077" s="2" t="s">
        <v>259</v>
      </c>
      <c r="I4077" t="s">
        <v>442</v>
      </c>
      <c r="J4077" s="3">
        <v>1158000</v>
      </c>
    </row>
    <row r="4078" spans="1:10" hidden="1" x14ac:dyDescent="0.25">
      <c r="A4078" s="57" t="s">
        <v>136</v>
      </c>
      <c r="B4078" t="s">
        <v>128</v>
      </c>
      <c r="C4078">
        <v>2022</v>
      </c>
      <c r="D4078" t="s">
        <v>58</v>
      </c>
      <c r="E4078" t="s">
        <v>112</v>
      </c>
      <c r="F4078" t="s">
        <v>117</v>
      </c>
      <c r="G4078" t="s">
        <v>53</v>
      </c>
      <c r="H4078" s="2" t="s">
        <v>259</v>
      </c>
      <c r="I4078" s="90" t="s">
        <v>460</v>
      </c>
      <c r="J4078" s="3">
        <v>119748</v>
      </c>
    </row>
    <row r="4079" spans="1:10" hidden="1" x14ac:dyDescent="0.25">
      <c r="A4079" s="57" t="s">
        <v>136</v>
      </c>
      <c r="B4079" t="s">
        <v>128</v>
      </c>
      <c r="C4079">
        <v>2022</v>
      </c>
      <c r="D4079" t="s">
        <v>58</v>
      </c>
      <c r="E4079" t="s">
        <v>112</v>
      </c>
      <c r="F4079" t="s">
        <v>117</v>
      </c>
      <c r="G4079" t="s">
        <v>53</v>
      </c>
      <c r="H4079" s="2" t="s">
        <v>259</v>
      </c>
      <c r="I4079" s="90" t="s">
        <v>413</v>
      </c>
    </row>
    <row r="4080" spans="1:10" hidden="1" x14ac:dyDescent="0.25">
      <c r="A4080" s="57" t="s">
        <v>136</v>
      </c>
      <c r="B4080" t="s">
        <v>128</v>
      </c>
      <c r="C4080">
        <v>2022</v>
      </c>
      <c r="D4080" t="s">
        <v>58</v>
      </c>
      <c r="E4080" t="s">
        <v>112</v>
      </c>
      <c r="F4080" t="s">
        <v>117</v>
      </c>
      <c r="G4080" t="s">
        <v>334</v>
      </c>
      <c r="H4080" s="90" t="s">
        <v>335</v>
      </c>
      <c r="I4080" s="90"/>
    </row>
    <row r="4081" spans="1:10" hidden="1" x14ac:dyDescent="0.25">
      <c r="A4081" s="57" t="s">
        <v>136</v>
      </c>
      <c r="B4081" t="s">
        <v>128</v>
      </c>
      <c r="C4081">
        <v>2022</v>
      </c>
      <c r="D4081" t="s">
        <v>58</v>
      </c>
      <c r="E4081" t="s">
        <v>112</v>
      </c>
      <c r="F4081" t="s">
        <v>117</v>
      </c>
      <c r="G4081" t="s">
        <v>318</v>
      </c>
      <c r="H4081" t="s">
        <v>180</v>
      </c>
      <c r="I4081" t="s">
        <v>412</v>
      </c>
    </row>
    <row r="4082" spans="1:10" hidden="1" x14ac:dyDescent="0.25">
      <c r="A4082" s="57" t="s">
        <v>136</v>
      </c>
      <c r="B4082" t="s">
        <v>128</v>
      </c>
      <c r="C4082">
        <v>2022</v>
      </c>
      <c r="D4082" t="s">
        <v>58</v>
      </c>
      <c r="E4082" t="s">
        <v>112</v>
      </c>
      <c r="F4082" t="s">
        <v>117</v>
      </c>
      <c r="G4082" t="s">
        <v>318</v>
      </c>
      <c r="H4082" t="s">
        <v>180</v>
      </c>
      <c r="I4082" t="s">
        <v>413</v>
      </c>
      <c r="J4082" s="38">
        <v>2153997</v>
      </c>
    </row>
    <row r="4083" spans="1:10" hidden="1" x14ac:dyDescent="0.25">
      <c r="A4083" s="57" t="s">
        <v>136</v>
      </c>
      <c r="B4083" t="s">
        <v>128</v>
      </c>
      <c r="C4083">
        <v>2022</v>
      </c>
      <c r="D4083" t="s">
        <v>58</v>
      </c>
      <c r="E4083" t="s">
        <v>112</v>
      </c>
      <c r="F4083" t="s">
        <v>117</v>
      </c>
      <c r="G4083" t="s">
        <v>318</v>
      </c>
      <c r="H4083" t="s">
        <v>180</v>
      </c>
      <c r="I4083" t="s">
        <v>414</v>
      </c>
      <c r="J4083" s="3">
        <v>317200</v>
      </c>
    </row>
    <row r="4084" spans="1:10" hidden="1" x14ac:dyDescent="0.25">
      <c r="A4084" s="57" t="s">
        <v>136</v>
      </c>
      <c r="B4084" t="s">
        <v>128</v>
      </c>
      <c r="C4084">
        <v>2022</v>
      </c>
      <c r="D4084" t="s">
        <v>58</v>
      </c>
      <c r="E4084" t="s">
        <v>112</v>
      </c>
      <c r="F4084" t="s">
        <v>117</v>
      </c>
      <c r="G4084" t="s">
        <v>318</v>
      </c>
      <c r="H4084" t="s">
        <v>180</v>
      </c>
      <c r="I4084" s="90" t="s">
        <v>460</v>
      </c>
      <c r="J4084" s="3">
        <v>8640</v>
      </c>
    </row>
    <row r="4085" spans="1:10" hidden="1" x14ac:dyDescent="0.25">
      <c r="A4085" s="57" t="s">
        <v>136</v>
      </c>
      <c r="B4085" t="s">
        <v>128</v>
      </c>
      <c r="C4085">
        <v>2022</v>
      </c>
      <c r="D4085" t="s">
        <v>58</v>
      </c>
      <c r="E4085" t="s">
        <v>112</v>
      </c>
      <c r="F4085" t="s">
        <v>117</v>
      </c>
      <c r="G4085" t="s">
        <v>318</v>
      </c>
      <c r="H4085" t="s">
        <v>180</v>
      </c>
    </row>
    <row r="4086" spans="1:10" hidden="1" x14ac:dyDescent="0.25">
      <c r="A4086" s="57" t="s">
        <v>136</v>
      </c>
      <c r="B4086" t="s">
        <v>128</v>
      </c>
      <c r="C4086">
        <v>2022</v>
      </c>
      <c r="D4086" t="s">
        <v>58</v>
      </c>
      <c r="E4086" t="s">
        <v>112</v>
      </c>
      <c r="F4086" t="s">
        <v>117</v>
      </c>
      <c r="G4086" t="s">
        <v>318</v>
      </c>
      <c r="H4086" t="s">
        <v>180</v>
      </c>
    </row>
    <row r="4087" spans="1:10" hidden="1" x14ac:dyDescent="0.25">
      <c r="A4087" s="57" t="s">
        <v>136</v>
      </c>
      <c r="B4087" t="s">
        <v>128</v>
      </c>
      <c r="C4087">
        <v>2022</v>
      </c>
      <c r="D4087" t="s">
        <v>58</v>
      </c>
      <c r="E4087" t="s">
        <v>112</v>
      </c>
      <c r="F4087" t="s">
        <v>117</v>
      </c>
      <c r="G4087" t="s">
        <v>318</v>
      </c>
      <c r="H4087" s="2" t="s">
        <v>279</v>
      </c>
      <c r="I4087" t="s">
        <v>414</v>
      </c>
      <c r="J4087" s="3">
        <v>45000</v>
      </c>
    </row>
    <row r="4088" spans="1:10" hidden="1" x14ac:dyDescent="0.25">
      <c r="A4088" s="57" t="s">
        <v>136</v>
      </c>
      <c r="B4088" t="s">
        <v>128</v>
      </c>
      <c r="C4088">
        <v>2022</v>
      </c>
      <c r="D4088" t="s">
        <v>58</v>
      </c>
      <c r="E4088" t="s">
        <v>112</v>
      </c>
      <c r="F4088" t="s">
        <v>117</v>
      </c>
      <c r="G4088" t="s">
        <v>318</v>
      </c>
      <c r="H4088" s="2" t="s">
        <v>279</v>
      </c>
      <c r="I4088" s="90" t="s">
        <v>460</v>
      </c>
      <c r="J4088" s="3">
        <v>864</v>
      </c>
    </row>
    <row r="4089" spans="1:10" hidden="1" x14ac:dyDescent="0.25">
      <c r="A4089" s="57" t="s">
        <v>136</v>
      </c>
      <c r="B4089" t="s">
        <v>128</v>
      </c>
      <c r="C4089">
        <v>2022</v>
      </c>
      <c r="D4089" t="s">
        <v>58</v>
      </c>
      <c r="E4089" t="s">
        <v>112</v>
      </c>
      <c r="F4089" t="s">
        <v>117</v>
      </c>
      <c r="G4089" t="s">
        <v>318</v>
      </c>
      <c r="H4089" s="2" t="s">
        <v>279</v>
      </c>
      <c r="I4089" t="s">
        <v>415</v>
      </c>
      <c r="J4089" s="3">
        <v>186000</v>
      </c>
    </row>
    <row r="4090" spans="1:10" hidden="1" x14ac:dyDescent="0.25">
      <c r="A4090" s="57" t="s">
        <v>136</v>
      </c>
      <c r="B4090" t="s">
        <v>128</v>
      </c>
      <c r="C4090">
        <v>2022</v>
      </c>
      <c r="D4090" t="s">
        <v>58</v>
      </c>
      <c r="E4090" t="s">
        <v>112</v>
      </c>
      <c r="F4090" t="s">
        <v>117</v>
      </c>
      <c r="G4090" t="s">
        <v>319</v>
      </c>
      <c r="H4090" t="s">
        <v>181</v>
      </c>
    </row>
    <row r="4091" spans="1:10" hidden="1" x14ac:dyDescent="0.25">
      <c r="A4091" s="57" t="s">
        <v>136</v>
      </c>
      <c r="B4091" t="s">
        <v>128</v>
      </c>
      <c r="C4091">
        <v>2022</v>
      </c>
      <c r="D4091" t="s">
        <v>58</v>
      </c>
      <c r="E4091" t="s">
        <v>112</v>
      </c>
      <c r="F4091" t="s">
        <v>117</v>
      </c>
      <c r="G4091" t="s">
        <v>319</v>
      </c>
      <c r="H4091" s="90" t="s">
        <v>320</v>
      </c>
      <c r="I4091" t="s">
        <v>416</v>
      </c>
    </row>
    <row r="4092" spans="1:10" hidden="1" x14ac:dyDescent="0.25">
      <c r="A4092" s="57" t="s">
        <v>137</v>
      </c>
      <c r="B4092" t="s">
        <v>128</v>
      </c>
      <c r="C4092">
        <v>2022</v>
      </c>
      <c r="D4092" t="s">
        <v>58</v>
      </c>
      <c r="E4092" t="s">
        <v>52</v>
      </c>
      <c r="F4092" t="s">
        <v>142</v>
      </c>
      <c r="G4092" t="s">
        <v>301</v>
      </c>
      <c r="H4092" t="s">
        <v>210</v>
      </c>
      <c r="I4092" t="s">
        <v>374</v>
      </c>
      <c r="J4092" s="3">
        <v>54392474.700000003</v>
      </c>
    </row>
    <row r="4093" spans="1:10" hidden="1" x14ac:dyDescent="0.25">
      <c r="A4093" s="57" t="s">
        <v>137</v>
      </c>
      <c r="B4093" t="s">
        <v>128</v>
      </c>
      <c r="C4093">
        <v>2022</v>
      </c>
      <c r="D4093" t="s">
        <v>58</v>
      </c>
      <c r="E4093" t="s">
        <v>52</v>
      </c>
      <c r="F4093" t="s">
        <v>152</v>
      </c>
      <c r="G4093" t="s">
        <v>149</v>
      </c>
      <c r="H4093" t="s">
        <v>211</v>
      </c>
      <c r="J4093" s="3">
        <v>732.79</v>
      </c>
    </row>
    <row r="4094" spans="1:10" hidden="1" x14ac:dyDescent="0.25">
      <c r="A4094" s="57" t="s">
        <v>137</v>
      </c>
      <c r="B4094" t="s">
        <v>128</v>
      </c>
      <c r="C4094">
        <v>2022</v>
      </c>
      <c r="D4094" t="s">
        <v>58</v>
      </c>
      <c r="E4094" t="s">
        <v>52</v>
      </c>
      <c r="F4094" t="s">
        <v>152</v>
      </c>
      <c r="G4094" t="s">
        <v>213</v>
      </c>
      <c r="H4094" t="s">
        <v>214</v>
      </c>
    </row>
    <row r="4095" spans="1:10" hidden="1" x14ac:dyDescent="0.25">
      <c r="A4095" s="57" t="s">
        <v>137</v>
      </c>
      <c r="B4095" t="s">
        <v>128</v>
      </c>
      <c r="C4095">
        <v>2022</v>
      </c>
      <c r="D4095" t="s">
        <v>58</v>
      </c>
      <c r="E4095" t="s">
        <v>52</v>
      </c>
      <c r="F4095" t="s">
        <v>152</v>
      </c>
      <c r="G4095" t="s">
        <v>217</v>
      </c>
      <c r="H4095" t="s">
        <v>218</v>
      </c>
      <c r="J4095" s="3">
        <v>20223.169999999998</v>
      </c>
    </row>
    <row r="4096" spans="1:10" hidden="1" x14ac:dyDescent="0.25">
      <c r="A4096" s="57" t="s">
        <v>137</v>
      </c>
      <c r="B4096" t="s">
        <v>128</v>
      </c>
      <c r="C4096">
        <v>2022</v>
      </c>
      <c r="D4096" t="s">
        <v>58</v>
      </c>
      <c r="E4096" t="s">
        <v>52</v>
      </c>
      <c r="F4096" t="s">
        <v>142</v>
      </c>
      <c r="G4096" t="s">
        <v>300</v>
      </c>
      <c r="H4096" t="s">
        <v>224</v>
      </c>
      <c r="J4096" s="3">
        <v>-1741848.74</v>
      </c>
    </row>
    <row r="4097" spans="1:10" hidden="1" x14ac:dyDescent="0.25">
      <c r="A4097" s="57" t="s">
        <v>137</v>
      </c>
      <c r="B4097" t="s">
        <v>128</v>
      </c>
      <c r="C4097">
        <v>2022</v>
      </c>
      <c r="D4097" t="s">
        <v>58</v>
      </c>
      <c r="E4097" t="s">
        <v>52</v>
      </c>
      <c r="F4097" t="s">
        <v>142</v>
      </c>
      <c r="G4097" t="s">
        <v>300</v>
      </c>
      <c r="H4097" t="s">
        <v>303</v>
      </c>
      <c r="J4097" s="3">
        <v>-20000</v>
      </c>
    </row>
    <row r="4098" spans="1:10" hidden="1" x14ac:dyDescent="0.25">
      <c r="A4098" s="57" t="s">
        <v>137</v>
      </c>
      <c r="B4098" t="s">
        <v>128</v>
      </c>
      <c r="C4098">
        <v>2022</v>
      </c>
      <c r="D4098" t="s">
        <v>58</v>
      </c>
      <c r="E4098" t="s">
        <v>52</v>
      </c>
      <c r="F4098" t="s">
        <v>142</v>
      </c>
      <c r="G4098" t="s">
        <v>270</v>
      </c>
      <c r="H4098" t="s">
        <v>269</v>
      </c>
      <c r="J4098" s="3">
        <v>-668043.31000000006</v>
      </c>
    </row>
    <row r="4099" spans="1:10" hidden="1" x14ac:dyDescent="0.25">
      <c r="A4099" s="57" t="s">
        <v>137</v>
      </c>
      <c r="B4099" t="s">
        <v>128</v>
      </c>
      <c r="C4099">
        <v>2022</v>
      </c>
      <c r="D4099" t="s">
        <v>58</v>
      </c>
      <c r="E4099" t="s">
        <v>52</v>
      </c>
      <c r="F4099" t="s">
        <v>142</v>
      </c>
      <c r="G4099" t="s">
        <v>270</v>
      </c>
      <c r="H4099" t="s">
        <v>271</v>
      </c>
      <c r="J4099" s="3">
        <v>375000</v>
      </c>
    </row>
    <row r="4100" spans="1:10" hidden="1" x14ac:dyDescent="0.25">
      <c r="A4100" s="57" t="s">
        <v>137</v>
      </c>
      <c r="B4100" t="s">
        <v>128</v>
      </c>
      <c r="C4100">
        <v>2022</v>
      </c>
      <c r="D4100" t="s">
        <v>58</v>
      </c>
      <c r="E4100" t="s">
        <v>45</v>
      </c>
      <c r="F4100" t="s">
        <v>46</v>
      </c>
      <c r="G4100" t="s">
        <v>54</v>
      </c>
      <c r="H4100" t="s">
        <v>11</v>
      </c>
      <c r="I4100" t="s">
        <v>375</v>
      </c>
      <c r="J4100" s="3">
        <v>5520000</v>
      </c>
    </row>
    <row r="4101" spans="1:10" hidden="1" x14ac:dyDescent="0.25">
      <c r="A4101" s="57" t="s">
        <v>137</v>
      </c>
      <c r="B4101" t="s">
        <v>128</v>
      </c>
      <c r="C4101">
        <v>2022</v>
      </c>
      <c r="D4101" t="s">
        <v>58</v>
      </c>
      <c r="E4101" t="s">
        <v>45</v>
      </c>
      <c r="F4101" t="s">
        <v>46</v>
      </c>
      <c r="G4101" t="s">
        <v>54</v>
      </c>
      <c r="H4101" t="s">
        <v>11</v>
      </c>
      <c r="I4101" t="s">
        <v>376</v>
      </c>
      <c r="J4101" s="3">
        <v>1750000</v>
      </c>
    </row>
    <row r="4102" spans="1:10" hidden="1" x14ac:dyDescent="0.25">
      <c r="A4102" s="57" t="s">
        <v>137</v>
      </c>
      <c r="B4102" t="s">
        <v>128</v>
      </c>
      <c r="C4102">
        <v>2022</v>
      </c>
      <c r="D4102" t="s">
        <v>58</v>
      </c>
      <c r="E4102" t="s">
        <v>45</v>
      </c>
      <c r="F4102" t="s">
        <v>46</v>
      </c>
      <c r="G4102" t="s">
        <v>54</v>
      </c>
      <c r="H4102" t="s">
        <v>12</v>
      </c>
      <c r="I4102" t="s">
        <v>375</v>
      </c>
    </row>
    <row r="4103" spans="1:10" hidden="1" x14ac:dyDescent="0.25">
      <c r="A4103" s="57" t="s">
        <v>137</v>
      </c>
      <c r="B4103" t="s">
        <v>128</v>
      </c>
      <c r="C4103">
        <v>2022</v>
      </c>
      <c r="D4103" t="s">
        <v>58</v>
      </c>
      <c r="E4103" t="s">
        <v>45</v>
      </c>
      <c r="F4103" t="s">
        <v>46</v>
      </c>
      <c r="G4103" t="s">
        <v>54</v>
      </c>
      <c r="H4103" t="s">
        <v>12</v>
      </c>
      <c r="I4103" t="s">
        <v>376</v>
      </c>
      <c r="J4103" s="3">
        <v>117172</v>
      </c>
    </row>
    <row r="4104" spans="1:10" hidden="1" x14ac:dyDescent="0.25">
      <c r="A4104" s="57" t="s">
        <v>137</v>
      </c>
      <c r="B4104" t="s">
        <v>128</v>
      </c>
      <c r="C4104">
        <v>2022</v>
      </c>
      <c r="D4104" t="s">
        <v>58</v>
      </c>
      <c r="E4104" t="s">
        <v>45</v>
      </c>
      <c r="F4104" t="s">
        <v>46</v>
      </c>
      <c r="G4104" t="s">
        <v>54</v>
      </c>
      <c r="H4104" t="s">
        <v>13</v>
      </c>
      <c r="I4104" t="s">
        <v>375</v>
      </c>
      <c r="J4104" s="3">
        <v>460000</v>
      </c>
    </row>
    <row r="4105" spans="1:10" hidden="1" x14ac:dyDescent="0.25">
      <c r="A4105" s="57" t="s">
        <v>137</v>
      </c>
      <c r="B4105" t="s">
        <v>128</v>
      </c>
      <c r="C4105">
        <v>2022</v>
      </c>
      <c r="D4105" t="s">
        <v>58</v>
      </c>
      <c r="E4105" t="s">
        <v>45</v>
      </c>
      <c r="F4105" t="s">
        <v>46</v>
      </c>
      <c r="G4105" t="s">
        <v>54</v>
      </c>
      <c r="H4105" t="s">
        <v>13</v>
      </c>
      <c r="I4105" t="s">
        <v>376</v>
      </c>
      <c r="J4105" s="3">
        <v>155598</v>
      </c>
    </row>
    <row r="4106" spans="1:10" hidden="1" x14ac:dyDescent="0.25">
      <c r="A4106" s="57" t="s">
        <v>137</v>
      </c>
      <c r="B4106" t="s">
        <v>128</v>
      </c>
      <c r="C4106">
        <v>2022</v>
      </c>
      <c r="D4106" t="s">
        <v>58</v>
      </c>
      <c r="E4106" t="s">
        <v>45</v>
      </c>
      <c r="F4106" t="s">
        <v>46</v>
      </c>
      <c r="G4106" t="s">
        <v>54</v>
      </c>
      <c r="H4106" t="s">
        <v>14</v>
      </c>
      <c r="I4106" t="s">
        <v>375</v>
      </c>
      <c r="J4106" s="3">
        <v>55200</v>
      </c>
    </row>
    <row r="4107" spans="1:10" hidden="1" x14ac:dyDescent="0.25">
      <c r="A4107" s="57" t="s">
        <v>137</v>
      </c>
      <c r="B4107" t="s">
        <v>128</v>
      </c>
      <c r="C4107">
        <v>2022</v>
      </c>
      <c r="D4107" t="s">
        <v>58</v>
      </c>
      <c r="E4107" t="s">
        <v>45</v>
      </c>
      <c r="F4107" t="s">
        <v>46</v>
      </c>
      <c r="G4107" t="s">
        <v>54</v>
      </c>
      <c r="H4107" t="s">
        <v>14</v>
      </c>
      <c r="I4107" t="s">
        <v>376</v>
      </c>
      <c r="J4107" s="3">
        <v>18672</v>
      </c>
    </row>
    <row r="4108" spans="1:10" hidden="1" x14ac:dyDescent="0.25">
      <c r="A4108" s="57" t="s">
        <v>137</v>
      </c>
      <c r="B4108" t="s">
        <v>128</v>
      </c>
      <c r="C4108">
        <v>2022</v>
      </c>
      <c r="D4108" t="s">
        <v>58</v>
      </c>
      <c r="E4108" t="s">
        <v>45</v>
      </c>
      <c r="F4108" t="s">
        <v>46</v>
      </c>
      <c r="G4108" t="s">
        <v>54</v>
      </c>
      <c r="H4108" t="s">
        <v>15</v>
      </c>
      <c r="I4108" t="s">
        <v>375</v>
      </c>
      <c r="J4108" s="3">
        <v>460000</v>
      </c>
    </row>
    <row r="4109" spans="1:10" hidden="1" x14ac:dyDescent="0.25">
      <c r="A4109" s="57" t="s">
        <v>137</v>
      </c>
      <c r="B4109" t="s">
        <v>128</v>
      </c>
      <c r="C4109">
        <v>2022</v>
      </c>
      <c r="D4109" t="s">
        <v>58</v>
      </c>
      <c r="E4109" t="s">
        <v>45</v>
      </c>
      <c r="F4109" t="s">
        <v>46</v>
      </c>
      <c r="G4109" t="s">
        <v>54</v>
      </c>
      <c r="H4109" t="s">
        <v>15</v>
      </c>
      <c r="I4109" t="s">
        <v>376</v>
      </c>
      <c r="J4109" s="3">
        <v>155598</v>
      </c>
    </row>
    <row r="4110" spans="1:10" hidden="1" x14ac:dyDescent="0.25">
      <c r="A4110" s="57" t="s">
        <v>137</v>
      </c>
      <c r="B4110" t="s">
        <v>128</v>
      </c>
      <c r="C4110">
        <v>2022</v>
      </c>
      <c r="D4110" t="s">
        <v>58</v>
      </c>
      <c r="E4110" t="s">
        <v>45</v>
      </c>
      <c r="F4110" t="s">
        <v>46</v>
      </c>
      <c r="G4110" t="s">
        <v>54</v>
      </c>
      <c r="H4110" t="s">
        <v>16</v>
      </c>
      <c r="I4110" t="s">
        <v>375</v>
      </c>
      <c r="J4110" s="3">
        <v>230000</v>
      </c>
    </row>
    <row r="4111" spans="1:10" hidden="1" x14ac:dyDescent="0.25">
      <c r="A4111" s="57" t="s">
        <v>137</v>
      </c>
      <c r="B4111" t="s">
        <v>128</v>
      </c>
      <c r="C4111">
        <v>2022</v>
      </c>
      <c r="D4111" t="s">
        <v>58</v>
      </c>
      <c r="E4111" t="s">
        <v>45</v>
      </c>
      <c r="F4111" t="s">
        <v>46</v>
      </c>
      <c r="G4111" t="s">
        <v>54</v>
      </c>
      <c r="H4111" t="s">
        <v>16</v>
      </c>
      <c r="I4111" t="s">
        <v>376</v>
      </c>
      <c r="J4111" s="3">
        <v>72916</v>
      </c>
    </row>
    <row r="4112" spans="1:10" hidden="1" x14ac:dyDescent="0.25">
      <c r="A4112" s="57" t="s">
        <v>137</v>
      </c>
      <c r="B4112" t="s">
        <v>128</v>
      </c>
      <c r="C4112">
        <v>2022</v>
      </c>
      <c r="D4112" t="s">
        <v>58</v>
      </c>
      <c r="E4112" t="s">
        <v>45</v>
      </c>
      <c r="F4112" t="s">
        <v>46</v>
      </c>
      <c r="G4112" t="s">
        <v>54</v>
      </c>
      <c r="H4112" t="s">
        <v>17</v>
      </c>
      <c r="I4112" t="s">
        <v>375</v>
      </c>
      <c r="J4112" s="3">
        <v>3680000</v>
      </c>
    </row>
    <row r="4113" spans="1:10" hidden="1" x14ac:dyDescent="0.25">
      <c r="A4113" s="57" t="s">
        <v>137</v>
      </c>
      <c r="B4113" t="s">
        <v>128</v>
      </c>
      <c r="C4113">
        <v>2022</v>
      </c>
      <c r="D4113" t="s">
        <v>58</v>
      </c>
      <c r="E4113" t="s">
        <v>45</v>
      </c>
      <c r="F4113" t="s">
        <v>46</v>
      </c>
      <c r="G4113" t="s">
        <v>54</v>
      </c>
      <c r="H4113" s="90" t="s">
        <v>331</v>
      </c>
      <c r="I4113" s="90"/>
    </row>
    <row r="4114" spans="1:10" hidden="1" x14ac:dyDescent="0.25">
      <c r="A4114" s="57" t="s">
        <v>137</v>
      </c>
      <c r="B4114" t="s">
        <v>128</v>
      </c>
      <c r="C4114">
        <v>2022</v>
      </c>
      <c r="D4114" t="s">
        <v>58</v>
      </c>
      <c r="E4114" t="s">
        <v>45</v>
      </c>
      <c r="F4114" t="s">
        <v>46</v>
      </c>
      <c r="G4114" t="s">
        <v>54</v>
      </c>
      <c r="H4114" s="90" t="s">
        <v>445</v>
      </c>
      <c r="I4114" s="90" t="s">
        <v>446</v>
      </c>
    </row>
    <row r="4115" spans="1:10" hidden="1" x14ac:dyDescent="0.25">
      <c r="A4115" s="57" t="s">
        <v>137</v>
      </c>
      <c r="B4115" t="s">
        <v>128</v>
      </c>
      <c r="C4115">
        <v>2022</v>
      </c>
      <c r="D4115" t="s">
        <v>58</v>
      </c>
      <c r="E4115" t="s">
        <v>45</v>
      </c>
      <c r="F4115" t="s">
        <v>46</v>
      </c>
      <c r="G4115" t="s">
        <v>54</v>
      </c>
      <c r="H4115" t="s">
        <v>195</v>
      </c>
      <c r="I4115" t="s">
        <v>377</v>
      </c>
    </row>
    <row r="4116" spans="1:10" hidden="1" x14ac:dyDescent="0.25">
      <c r="A4116" s="57" t="s">
        <v>137</v>
      </c>
      <c r="B4116" t="s">
        <v>128</v>
      </c>
      <c r="C4116">
        <v>2022</v>
      </c>
      <c r="D4116" t="s">
        <v>58</v>
      </c>
      <c r="E4116" t="s">
        <v>45</v>
      </c>
      <c r="F4116" t="s">
        <v>46</v>
      </c>
      <c r="G4116" t="s">
        <v>54</v>
      </c>
      <c r="H4116" t="s">
        <v>18</v>
      </c>
      <c r="I4116" t="s">
        <v>397</v>
      </c>
      <c r="J4116" s="3">
        <v>37949</v>
      </c>
    </row>
    <row r="4117" spans="1:10" hidden="1" x14ac:dyDescent="0.25">
      <c r="A4117" s="57" t="s">
        <v>137</v>
      </c>
      <c r="B4117" t="s">
        <v>128</v>
      </c>
      <c r="C4117">
        <v>2022</v>
      </c>
      <c r="D4117" t="s">
        <v>58</v>
      </c>
      <c r="E4117" t="s">
        <v>45</v>
      </c>
      <c r="F4117" t="s">
        <v>46</v>
      </c>
      <c r="G4117" t="s">
        <v>54</v>
      </c>
      <c r="H4117" t="s">
        <v>19</v>
      </c>
      <c r="I4117" t="s">
        <v>398</v>
      </c>
      <c r="J4117" s="3">
        <v>662400</v>
      </c>
    </row>
    <row r="4118" spans="1:10" hidden="1" x14ac:dyDescent="0.25">
      <c r="A4118" s="57" t="s">
        <v>137</v>
      </c>
      <c r="B4118" t="s">
        <v>128</v>
      </c>
      <c r="C4118">
        <v>2022</v>
      </c>
      <c r="D4118" t="s">
        <v>58</v>
      </c>
      <c r="E4118" t="s">
        <v>45</v>
      </c>
      <c r="F4118" t="s">
        <v>46</v>
      </c>
      <c r="G4118" t="s">
        <v>54</v>
      </c>
      <c r="H4118" t="s">
        <v>19</v>
      </c>
      <c r="I4118" t="s">
        <v>400</v>
      </c>
      <c r="J4118" s="3">
        <v>210000</v>
      </c>
    </row>
    <row r="4119" spans="1:10" hidden="1" x14ac:dyDescent="0.25">
      <c r="A4119" s="57" t="s">
        <v>137</v>
      </c>
      <c r="B4119" t="s">
        <v>128</v>
      </c>
      <c r="C4119">
        <v>2022</v>
      </c>
      <c r="D4119" t="s">
        <v>58</v>
      </c>
      <c r="E4119" t="s">
        <v>45</v>
      </c>
      <c r="F4119" t="s">
        <v>46</v>
      </c>
      <c r="G4119" t="s">
        <v>54</v>
      </c>
      <c r="H4119" t="s">
        <v>20</v>
      </c>
      <c r="I4119" t="s">
        <v>399</v>
      </c>
      <c r="J4119" s="3">
        <v>290800</v>
      </c>
    </row>
    <row r="4120" spans="1:10" hidden="1" x14ac:dyDescent="0.25">
      <c r="A4120" s="57" t="s">
        <v>137</v>
      </c>
      <c r="B4120" t="s">
        <v>128</v>
      </c>
      <c r="C4120">
        <v>2022</v>
      </c>
      <c r="D4120" t="s">
        <v>58</v>
      </c>
      <c r="E4120" t="s">
        <v>45</v>
      </c>
      <c r="F4120" t="s">
        <v>46</v>
      </c>
      <c r="G4120" t="s">
        <v>54</v>
      </c>
      <c r="H4120" s="2" t="s">
        <v>294</v>
      </c>
      <c r="I4120" s="2"/>
    </row>
    <row r="4121" spans="1:10" hidden="1" x14ac:dyDescent="0.25">
      <c r="A4121" s="57" t="s">
        <v>137</v>
      </c>
      <c r="B4121" t="s">
        <v>128</v>
      </c>
      <c r="C4121">
        <v>2022</v>
      </c>
      <c r="D4121" t="s">
        <v>58</v>
      </c>
      <c r="E4121" t="s">
        <v>45</v>
      </c>
      <c r="F4121" t="s">
        <v>46</v>
      </c>
      <c r="G4121" t="s">
        <v>118</v>
      </c>
      <c r="H4121" s="2" t="s">
        <v>295</v>
      </c>
      <c r="I4121" t="s">
        <v>378</v>
      </c>
      <c r="J4121" s="3">
        <v>600000</v>
      </c>
    </row>
    <row r="4122" spans="1:10" hidden="1" x14ac:dyDescent="0.25">
      <c r="A4122" s="57" t="s">
        <v>137</v>
      </c>
      <c r="B4122" t="s">
        <v>128</v>
      </c>
      <c r="C4122">
        <v>2022</v>
      </c>
      <c r="D4122" t="s">
        <v>58</v>
      </c>
      <c r="E4122" t="s">
        <v>45</v>
      </c>
      <c r="F4122" t="s">
        <v>46</v>
      </c>
      <c r="G4122" t="s">
        <v>118</v>
      </c>
      <c r="H4122" t="s">
        <v>119</v>
      </c>
    </row>
    <row r="4123" spans="1:10" hidden="1" x14ac:dyDescent="0.25">
      <c r="A4123" s="57" t="s">
        <v>137</v>
      </c>
      <c r="B4123" t="s">
        <v>128</v>
      </c>
      <c r="C4123">
        <v>2022</v>
      </c>
      <c r="D4123" t="s">
        <v>58</v>
      </c>
      <c r="E4123" t="s">
        <v>45</v>
      </c>
      <c r="F4123" t="s">
        <v>46</v>
      </c>
      <c r="G4123" t="s">
        <v>118</v>
      </c>
      <c r="H4123" t="s">
        <v>283</v>
      </c>
      <c r="I4123" t="s">
        <v>512</v>
      </c>
      <c r="J4123">
        <v>998000</v>
      </c>
    </row>
    <row r="4124" spans="1:10" hidden="1" x14ac:dyDescent="0.25">
      <c r="A4124" s="57" t="s">
        <v>137</v>
      </c>
      <c r="B4124" t="s">
        <v>128</v>
      </c>
      <c r="C4124">
        <v>2022</v>
      </c>
      <c r="D4124" t="s">
        <v>58</v>
      </c>
      <c r="E4124" t="s">
        <v>45</v>
      </c>
      <c r="F4124" t="s">
        <v>46</v>
      </c>
      <c r="G4124" t="s">
        <v>109</v>
      </c>
      <c r="H4124" t="s">
        <v>219</v>
      </c>
      <c r="I4124" t="s">
        <v>379</v>
      </c>
      <c r="J4124" s="3">
        <v>451</v>
      </c>
    </row>
    <row r="4125" spans="1:10" hidden="1" x14ac:dyDescent="0.25">
      <c r="A4125" s="57" t="s">
        <v>137</v>
      </c>
      <c r="B4125" t="s">
        <v>128</v>
      </c>
      <c r="C4125">
        <v>2022</v>
      </c>
      <c r="D4125" t="s">
        <v>58</v>
      </c>
      <c r="E4125" t="s">
        <v>45</v>
      </c>
      <c r="F4125" t="s">
        <v>46</v>
      </c>
      <c r="G4125" t="s">
        <v>109</v>
      </c>
      <c r="H4125" t="s">
        <v>219</v>
      </c>
      <c r="I4125" s="90" t="s">
        <v>476</v>
      </c>
      <c r="J4125" s="3">
        <v>9519</v>
      </c>
    </row>
    <row r="4126" spans="1:10" hidden="1" x14ac:dyDescent="0.25">
      <c r="A4126" s="57" t="s">
        <v>137</v>
      </c>
      <c r="B4126" t="s">
        <v>128</v>
      </c>
      <c r="C4126">
        <v>2022</v>
      </c>
      <c r="D4126" t="s">
        <v>58</v>
      </c>
      <c r="E4126" t="s">
        <v>45</v>
      </c>
      <c r="F4126" t="s">
        <v>46</v>
      </c>
      <c r="G4126" t="s">
        <v>109</v>
      </c>
      <c r="H4126" s="2" t="s">
        <v>267</v>
      </c>
      <c r="I4126" s="2"/>
    </row>
    <row r="4127" spans="1:10" hidden="1" x14ac:dyDescent="0.25">
      <c r="A4127" s="57" t="s">
        <v>137</v>
      </c>
      <c r="B4127" t="s">
        <v>128</v>
      </c>
      <c r="C4127">
        <v>2022</v>
      </c>
      <c r="D4127" t="s">
        <v>58</v>
      </c>
      <c r="E4127" t="s">
        <v>45</v>
      </c>
      <c r="F4127" t="s">
        <v>46</v>
      </c>
      <c r="G4127" t="s">
        <v>109</v>
      </c>
      <c r="H4127" t="s">
        <v>220</v>
      </c>
      <c r="I4127" t="s">
        <v>417</v>
      </c>
      <c r="J4127" s="38">
        <v>106205</v>
      </c>
    </row>
    <row r="4128" spans="1:10" hidden="1" x14ac:dyDescent="0.25">
      <c r="A4128" s="57" t="s">
        <v>137</v>
      </c>
      <c r="B4128" t="s">
        <v>128</v>
      </c>
      <c r="C4128">
        <v>2022</v>
      </c>
      <c r="D4128" t="s">
        <v>58</v>
      </c>
      <c r="E4128" t="s">
        <v>45</v>
      </c>
      <c r="F4128" t="s">
        <v>46</v>
      </c>
      <c r="G4128" t="s">
        <v>109</v>
      </c>
      <c r="H4128" t="s">
        <v>260</v>
      </c>
    </row>
    <row r="4129" spans="1:10" hidden="1" x14ac:dyDescent="0.25">
      <c r="A4129" s="57" t="s">
        <v>137</v>
      </c>
      <c r="B4129" t="s">
        <v>128</v>
      </c>
      <c r="C4129">
        <v>2022</v>
      </c>
      <c r="D4129" t="s">
        <v>58</v>
      </c>
      <c r="E4129" t="s">
        <v>45</v>
      </c>
      <c r="F4129" t="s">
        <v>46</v>
      </c>
      <c r="G4129" t="s">
        <v>55</v>
      </c>
      <c r="H4129" t="s">
        <v>22</v>
      </c>
      <c r="I4129" t="s">
        <v>380</v>
      </c>
      <c r="J4129" s="3">
        <v>800000</v>
      </c>
    </row>
    <row r="4130" spans="1:10" hidden="1" x14ac:dyDescent="0.25">
      <c r="A4130" s="57" t="s">
        <v>137</v>
      </c>
      <c r="B4130" t="s">
        <v>128</v>
      </c>
      <c r="C4130">
        <v>2022</v>
      </c>
      <c r="D4130" t="s">
        <v>58</v>
      </c>
      <c r="E4130" t="s">
        <v>45</v>
      </c>
      <c r="F4130" t="s">
        <v>46</v>
      </c>
      <c r="G4130" t="s">
        <v>55</v>
      </c>
      <c r="H4130" t="s">
        <v>447</v>
      </c>
      <c r="I4130" s="90" t="s">
        <v>448</v>
      </c>
    </row>
    <row r="4131" spans="1:10" hidden="1" x14ac:dyDescent="0.25">
      <c r="A4131" s="57" t="s">
        <v>137</v>
      </c>
      <c r="B4131" t="s">
        <v>128</v>
      </c>
      <c r="C4131">
        <v>2022</v>
      </c>
      <c r="D4131" t="s">
        <v>58</v>
      </c>
      <c r="E4131" t="s">
        <v>45</v>
      </c>
      <c r="F4131" t="s">
        <v>46</v>
      </c>
      <c r="G4131" t="s">
        <v>47</v>
      </c>
      <c r="H4131" t="s">
        <v>238</v>
      </c>
    </row>
    <row r="4132" spans="1:10" hidden="1" x14ac:dyDescent="0.25">
      <c r="A4132" s="57" t="s">
        <v>137</v>
      </c>
      <c r="B4132" t="s">
        <v>128</v>
      </c>
      <c r="C4132">
        <v>2022</v>
      </c>
      <c r="D4132" t="s">
        <v>58</v>
      </c>
      <c r="E4132" t="s">
        <v>45</v>
      </c>
      <c r="F4132" t="s">
        <v>46</v>
      </c>
      <c r="G4132" t="s">
        <v>47</v>
      </c>
      <c r="H4132" t="s">
        <v>239</v>
      </c>
      <c r="I4132" t="s">
        <v>381</v>
      </c>
      <c r="J4132" s="3">
        <v>341583</v>
      </c>
    </row>
    <row r="4133" spans="1:10" hidden="1" x14ac:dyDescent="0.25">
      <c r="A4133" s="57" t="s">
        <v>137</v>
      </c>
      <c r="B4133" t="s">
        <v>128</v>
      </c>
      <c r="C4133">
        <v>2022</v>
      </c>
      <c r="D4133" t="s">
        <v>58</v>
      </c>
      <c r="E4133" t="s">
        <v>45</v>
      </c>
      <c r="F4133" t="s">
        <v>46</v>
      </c>
      <c r="G4133" t="s">
        <v>47</v>
      </c>
      <c r="H4133" t="s">
        <v>239</v>
      </c>
      <c r="I4133" t="s">
        <v>382</v>
      </c>
      <c r="J4133" s="3">
        <v>303933</v>
      </c>
    </row>
    <row r="4134" spans="1:10" hidden="1" x14ac:dyDescent="0.25">
      <c r="A4134" s="57" t="s">
        <v>137</v>
      </c>
      <c r="B4134" t="s">
        <v>128</v>
      </c>
      <c r="C4134">
        <v>2022</v>
      </c>
      <c r="D4134" t="s">
        <v>58</v>
      </c>
      <c r="E4134" t="s">
        <v>45</v>
      </c>
      <c r="F4134" t="s">
        <v>46</v>
      </c>
      <c r="G4134" t="s">
        <v>47</v>
      </c>
      <c r="H4134" t="s">
        <v>239</v>
      </c>
      <c r="I4134" t="s">
        <v>383</v>
      </c>
      <c r="J4134" s="3">
        <v>1000000</v>
      </c>
    </row>
    <row r="4135" spans="1:10" hidden="1" x14ac:dyDescent="0.25">
      <c r="A4135" s="57" t="s">
        <v>137</v>
      </c>
      <c r="B4135" t="s">
        <v>128</v>
      </c>
      <c r="C4135">
        <v>2022</v>
      </c>
      <c r="D4135" t="s">
        <v>58</v>
      </c>
      <c r="E4135" t="s">
        <v>45</v>
      </c>
      <c r="F4135" t="s">
        <v>46</v>
      </c>
      <c r="G4135" t="s">
        <v>47</v>
      </c>
      <c r="H4135" t="s">
        <v>239</v>
      </c>
      <c r="I4135" t="s">
        <v>384</v>
      </c>
      <c r="J4135" s="38">
        <v>365608</v>
      </c>
    </row>
    <row r="4136" spans="1:10" hidden="1" x14ac:dyDescent="0.25">
      <c r="A4136" s="57" t="s">
        <v>137</v>
      </c>
      <c r="B4136" t="s">
        <v>128</v>
      </c>
      <c r="C4136">
        <v>2022</v>
      </c>
      <c r="D4136" t="s">
        <v>58</v>
      </c>
      <c r="E4136" t="s">
        <v>45</v>
      </c>
      <c r="F4136" t="s">
        <v>46</v>
      </c>
      <c r="G4136" t="s">
        <v>47</v>
      </c>
      <c r="H4136" t="s">
        <v>239</v>
      </c>
      <c r="I4136" t="s">
        <v>426</v>
      </c>
    </row>
    <row r="4137" spans="1:10" hidden="1" x14ac:dyDescent="0.25">
      <c r="A4137" s="57" t="s">
        <v>137</v>
      </c>
      <c r="B4137" t="s">
        <v>128</v>
      </c>
      <c r="C4137">
        <v>2022</v>
      </c>
      <c r="D4137" t="s">
        <v>58</v>
      </c>
      <c r="E4137" t="s">
        <v>45</v>
      </c>
      <c r="F4137" t="s">
        <v>46</v>
      </c>
      <c r="G4137" t="s">
        <v>47</v>
      </c>
      <c r="H4137" t="s">
        <v>239</v>
      </c>
      <c r="I4137" s="90" t="s">
        <v>449</v>
      </c>
    </row>
    <row r="4138" spans="1:10" hidden="1" x14ac:dyDescent="0.25">
      <c r="A4138" s="57" t="s">
        <v>137</v>
      </c>
      <c r="B4138" t="s">
        <v>128</v>
      </c>
      <c r="C4138">
        <v>2022</v>
      </c>
      <c r="D4138" t="s">
        <v>58</v>
      </c>
      <c r="E4138" t="s">
        <v>45</v>
      </c>
      <c r="F4138" t="s">
        <v>46</v>
      </c>
      <c r="G4138" t="s">
        <v>47</v>
      </c>
      <c r="H4138" t="s">
        <v>239</v>
      </c>
      <c r="I4138" s="90" t="s">
        <v>461</v>
      </c>
    </row>
    <row r="4139" spans="1:10" hidden="1" x14ac:dyDescent="0.25">
      <c r="A4139" s="57" t="s">
        <v>137</v>
      </c>
      <c r="B4139" t="s">
        <v>128</v>
      </c>
      <c r="C4139">
        <v>2022</v>
      </c>
      <c r="D4139" t="s">
        <v>58</v>
      </c>
      <c r="E4139" t="s">
        <v>45</v>
      </c>
      <c r="F4139" t="s">
        <v>46</v>
      </c>
      <c r="G4139" t="s">
        <v>47</v>
      </c>
      <c r="H4139" t="s">
        <v>239</v>
      </c>
      <c r="I4139" s="90" t="s">
        <v>462</v>
      </c>
      <c r="J4139" s="3">
        <v>300000</v>
      </c>
    </row>
    <row r="4140" spans="1:10" hidden="1" x14ac:dyDescent="0.25">
      <c r="A4140" s="57" t="s">
        <v>137</v>
      </c>
      <c r="B4140" t="s">
        <v>128</v>
      </c>
      <c r="C4140">
        <v>2022</v>
      </c>
      <c r="D4140" t="s">
        <v>58</v>
      </c>
      <c r="E4140" t="s">
        <v>45</v>
      </c>
      <c r="F4140" t="s">
        <v>46</v>
      </c>
      <c r="G4140" t="s">
        <v>47</v>
      </c>
      <c r="H4140" t="s">
        <v>239</v>
      </c>
      <c r="I4140" s="90" t="s">
        <v>463</v>
      </c>
    </row>
    <row r="4141" spans="1:10" hidden="1" x14ac:dyDescent="0.25">
      <c r="A4141" s="57" t="s">
        <v>137</v>
      </c>
      <c r="B4141" t="s">
        <v>128</v>
      </c>
      <c r="C4141">
        <v>2022</v>
      </c>
      <c r="D4141" t="s">
        <v>58</v>
      </c>
      <c r="E4141" t="s">
        <v>45</v>
      </c>
      <c r="F4141" t="s">
        <v>46</v>
      </c>
      <c r="G4141" t="s">
        <v>47</v>
      </c>
      <c r="H4141" t="s">
        <v>243</v>
      </c>
      <c r="I4141" t="s">
        <v>387</v>
      </c>
    </row>
    <row r="4142" spans="1:10" hidden="1" x14ac:dyDescent="0.25">
      <c r="A4142" s="57" t="s">
        <v>137</v>
      </c>
      <c r="B4142" t="s">
        <v>128</v>
      </c>
      <c r="C4142">
        <v>2022</v>
      </c>
      <c r="D4142" t="s">
        <v>58</v>
      </c>
      <c r="E4142" t="s">
        <v>45</v>
      </c>
      <c r="F4142" t="s">
        <v>46</v>
      </c>
      <c r="G4142" t="s">
        <v>47</v>
      </c>
      <c r="H4142" s="2" t="s">
        <v>276</v>
      </c>
      <c r="I4142" t="s">
        <v>395</v>
      </c>
      <c r="J4142" s="38">
        <v>580000</v>
      </c>
    </row>
    <row r="4143" spans="1:10" hidden="1" x14ac:dyDescent="0.25">
      <c r="A4143" s="57" t="s">
        <v>137</v>
      </c>
      <c r="B4143" t="s">
        <v>128</v>
      </c>
      <c r="C4143">
        <v>2022</v>
      </c>
      <c r="D4143" t="s">
        <v>58</v>
      </c>
      <c r="E4143" t="s">
        <v>45</v>
      </c>
      <c r="F4143" t="s">
        <v>46</v>
      </c>
      <c r="G4143" t="s">
        <v>47</v>
      </c>
      <c r="H4143" s="2" t="s">
        <v>296</v>
      </c>
      <c r="I4143" s="2"/>
    </row>
    <row r="4144" spans="1:10" hidden="1" x14ac:dyDescent="0.25">
      <c r="A4144" s="57" t="s">
        <v>137</v>
      </c>
      <c r="B4144" t="s">
        <v>128</v>
      </c>
      <c r="C4144">
        <v>2022</v>
      </c>
      <c r="D4144" t="s">
        <v>58</v>
      </c>
      <c r="E4144" t="s">
        <v>45</v>
      </c>
      <c r="F4144" t="s">
        <v>46</v>
      </c>
      <c r="G4144" t="s">
        <v>47</v>
      </c>
      <c r="H4144" s="90" t="s">
        <v>364</v>
      </c>
      <c r="I4144" t="s">
        <v>379</v>
      </c>
      <c r="J4144" s="3">
        <v>134058</v>
      </c>
    </row>
    <row r="4145" spans="1:10" hidden="1" x14ac:dyDescent="0.25">
      <c r="A4145" s="57" t="s">
        <v>137</v>
      </c>
      <c r="B4145" t="s">
        <v>128</v>
      </c>
      <c r="C4145">
        <v>2022</v>
      </c>
      <c r="D4145" t="s">
        <v>58</v>
      </c>
      <c r="E4145" t="s">
        <v>45</v>
      </c>
      <c r="F4145" t="s">
        <v>46</v>
      </c>
      <c r="G4145" t="s">
        <v>47</v>
      </c>
      <c r="H4145" s="2" t="s">
        <v>277</v>
      </c>
      <c r="I4145" s="2"/>
    </row>
    <row r="4146" spans="1:10" hidden="1" x14ac:dyDescent="0.25">
      <c r="A4146" s="57" t="s">
        <v>137</v>
      </c>
      <c r="B4146" t="s">
        <v>128</v>
      </c>
      <c r="C4146">
        <v>2022</v>
      </c>
      <c r="D4146" t="s">
        <v>58</v>
      </c>
      <c r="E4146" t="s">
        <v>45</v>
      </c>
      <c r="F4146" t="s">
        <v>46</v>
      </c>
      <c r="G4146" t="s">
        <v>47</v>
      </c>
      <c r="H4146" s="2" t="s">
        <v>278</v>
      </c>
      <c r="I4146" s="2"/>
    </row>
    <row r="4147" spans="1:10" hidden="1" x14ac:dyDescent="0.25">
      <c r="A4147" s="57" t="s">
        <v>137</v>
      </c>
      <c r="B4147" t="s">
        <v>128</v>
      </c>
      <c r="C4147">
        <v>2022</v>
      </c>
      <c r="D4147" t="s">
        <v>58</v>
      </c>
      <c r="E4147" t="s">
        <v>45</v>
      </c>
      <c r="F4147" t="s">
        <v>46</v>
      </c>
      <c r="G4147" t="s">
        <v>47</v>
      </c>
      <c r="H4147" s="2" t="s">
        <v>298</v>
      </c>
      <c r="I4147" s="2"/>
    </row>
    <row r="4148" spans="1:10" hidden="1" x14ac:dyDescent="0.25">
      <c r="A4148" s="57" t="s">
        <v>137</v>
      </c>
      <c r="B4148" t="s">
        <v>128</v>
      </c>
      <c r="C4148">
        <v>2022</v>
      </c>
      <c r="D4148" t="s">
        <v>58</v>
      </c>
      <c r="E4148" t="s">
        <v>45</v>
      </c>
      <c r="F4148" t="s">
        <v>46</v>
      </c>
      <c r="G4148" t="s">
        <v>47</v>
      </c>
      <c r="H4148" s="2" t="s">
        <v>238</v>
      </c>
      <c r="I4148" s="90" t="s">
        <v>412</v>
      </c>
    </row>
    <row r="4149" spans="1:10" hidden="1" x14ac:dyDescent="0.25">
      <c r="A4149" s="57" t="s">
        <v>137</v>
      </c>
      <c r="B4149" t="s">
        <v>128</v>
      </c>
      <c r="C4149">
        <v>2022</v>
      </c>
      <c r="D4149" t="s">
        <v>58</v>
      </c>
      <c r="E4149" t="s">
        <v>45</v>
      </c>
      <c r="F4149" t="s">
        <v>46</v>
      </c>
      <c r="G4149" t="s">
        <v>182</v>
      </c>
      <c r="H4149" t="s">
        <v>240</v>
      </c>
    </row>
    <row r="4150" spans="1:10" hidden="1" x14ac:dyDescent="0.25">
      <c r="A4150" s="57" t="s">
        <v>137</v>
      </c>
      <c r="B4150" t="s">
        <v>128</v>
      </c>
      <c r="C4150">
        <v>2022</v>
      </c>
      <c r="D4150" t="s">
        <v>58</v>
      </c>
      <c r="E4150" t="s">
        <v>45</v>
      </c>
      <c r="F4150" t="s">
        <v>46</v>
      </c>
      <c r="G4150" t="s">
        <v>182</v>
      </c>
      <c r="H4150" t="s">
        <v>241</v>
      </c>
      <c r="I4150" t="s">
        <v>419</v>
      </c>
    </row>
    <row r="4151" spans="1:10" hidden="1" x14ac:dyDescent="0.25">
      <c r="A4151" s="57" t="s">
        <v>137</v>
      </c>
      <c r="B4151" t="s">
        <v>128</v>
      </c>
      <c r="C4151">
        <v>2022</v>
      </c>
      <c r="D4151" t="s">
        <v>58</v>
      </c>
      <c r="E4151" t="s">
        <v>45</v>
      </c>
      <c r="F4151" t="s">
        <v>46</v>
      </c>
      <c r="G4151" t="s">
        <v>182</v>
      </c>
      <c r="H4151" t="s">
        <v>242</v>
      </c>
    </row>
    <row r="4152" spans="1:10" hidden="1" x14ac:dyDescent="0.25">
      <c r="A4152" s="57" t="s">
        <v>137</v>
      </c>
      <c r="B4152" t="s">
        <v>128</v>
      </c>
      <c r="C4152">
        <v>2022</v>
      </c>
      <c r="D4152" t="s">
        <v>58</v>
      </c>
      <c r="E4152" t="s">
        <v>45</v>
      </c>
      <c r="F4152" t="s">
        <v>46</v>
      </c>
      <c r="G4152" t="s">
        <v>182</v>
      </c>
      <c r="H4152" t="s">
        <v>243</v>
      </c>
      <c r="I4152" t="s">
        <v>419</v>
      </c>
    </row>
    <row r="4153" spans="1:10" hidden="1" x14ac:dyDescent="0.25">
      <c r="A4153" s="57" t="s">
        <v>137</v>
      </c>
      <c r="B4153" t="s">
        <v>128</v>
      </c>
      <c r="C4153">
        <v>2022</v>
      </c>
      <c r="D4153" t="s">
        <v>58</v>
      </c>
      <c r="E4153" t="s">
        <v>45</v>
      </c>
      <c r="F4153" t="s">
        <v>46</v>
      </c>
      <c r="G4153" t="s">
        <v>253</v>
      </c>
      <c r="H4153" s="2" t="s">
        <v>266</v>
      </c>
      <c r="I4153" t="s">
        <v>427</v>
      </c>
    </row>
    <row r="4154" spans="1:10" hidden="1" x14ac:dyDescent="0.25">
      <c r="A4154" s="57" t="s">
        <v>137</v>
      </c>
      <c r="B4154" t="s">
        <v>128</v>
      </c>
      <c r="C4154">
        <v>2022</v>
      </c>
      <c r="D4154" t="s">
        <v>58</v>
      </c>
      <c r="E4154" t="s">
        <v>45</v>
      </c>
      <c r="F4154" t="s">
        <v>46</v>
      </c>
      <c r="G4154" t="s">
        <v>253</v>
      </c>
      <c r="H4154" s="2" t="s">
        <v>266</v>
      </c>
      <c r="I4154" t="s">
        <v>386</v>
      </c>
    </row>
    <row r="4155" spans="1:10" hidden="1" x14ac:dyDescent="0.25">
      <c r="A4155" s="57" t="s">
        <v>137</v>
      </c>
      <c r="B4155" t="s">
        <v>128</v>
      </c>
      <c r="C4155">
        <v>2022</v>
      </c>
      <c r="D4155" t="s">
        <v>58</v>
      </c>
      <c r="E4155" t="s">
        <v>45</v>
      </c>
      <c r="F4155" t="s">
        <v>46</v>
      </c>
      <c r="G4155" t="s">
        <v>253</v>
      </c>
      <c r="H4155" s="90" t="s">
        <v>365</v>
      </c>
      <c r="I4155" s="90"/>
    </row>
    <row r="4156" spans="1:10" hidden="1" x14ac:dyDescent="0.25">
      <c r="A4156" s="57" t="s">
        <v>137</v>
      </c>
      <c r="B4156" t="s">
        <v>128</v>
      </c>
      <c r="C4156">
        <v>2022</v>
      </c>
      <c r="D4156" t="s">
        <v>58</v>
      </c>
      <c r="E4156" t="s">
        <v>45</v>
      </c>
      <c r="F4156" t="s">
        <v>46</v>
      </c>
      <c r="G4156" t="s">
        <v>253</v>
      </c>
      <c r="H4156" s="90" t="s">
        <v>366</v>
      </c>
      <c r="I4156" t="s">
        <v>387</v>
      </c>
    </row>
    <row r="4157" spans="1:10" hidden="1" x14ac:dyDescent="0.25">
      <c r="A4157" s="57" t="s">
        <v>137</v>
      </c>
      <c r="B4157" t="s">
        <v>128</v>
      </c>
      <c r="C4157">
        <v>2022</v>
      </c>
      <c r="D4157" t="s">
        <v>58</v>
      </c>
      <c r="E4157" t="s">
        <v>45</v>
      </c>
      <c r="F4157" t="s">
        <v>46</v>
      </c>
      <c r="G4157" t="s">
        <v>221</v>
      </c>
      <c r="H4157" s="2" t="s">
        <v>245</v>
      </c>
      <c r="I4157" t="s">
        <v>417</v>
      </c>
      <c r="J4157" s="38">
        <v>1004500</v>
      </c>
    </row>
    <row r="4158" spans="1:10" hidden="1" x14ac:dyDescent="0.25">
      <c r="A4158" s="57" t="s">
        <v>137</v>
      </c>
      <c r="B4158" t="s">
        <v>128</v>
      </c>
      <c r="C4158">
        <v>2022</v>
      </c>
      <c r="D4158" t="s">
        <v>58</v>
      </c>
      <c r="E4158" t="s">
        <v>45</v>
      </c>
      <c r="F4158" t="s">
        <v>46</v>
      </c>
      <c r="G4158" t="s">
        <v>221</v>
      </c>
      <c r="H4158" s="2" t="s">
        <v>299</v>
      </c>
      <c r="I4158" t="s">
        <v>428</v>
      </c>
    </row>
    <row r="4159" spans="1:10" hidden="1" x14ac:dyDescent="0.25">
      <c r="A4159" s="57" t="s">
        <v>137</v>
      </c>
      <c r="B4159" t="s">
        <v>128</v>
      </c>
      <c r="C4159">
        <v>2022</v>
      </c>
      <c r="D4159" t="s">
        <v>58</v>
      </c>
      <c r="E4159" t="s">
        <v>45</v>
      </c>
      <c r="F4159" t="s">
        <v>46</v>
      </c>
      <c r="G4159" t="s">
        <v>221</v>
      </c>
      <c r="H4159" s="2" t="s">
        <v>299</v>
      </c>
      <c r="I4159" t="s">
        <v>429</v>
      </c>
      <c r="J4159" s="3">
        <v>220000</v>
      </c>
    </row>
    <row r="4160" spans="1:10" hidden="1" x14ac:dyDescent="0.25">
      <c r="A4160" s="57" t="s">
        <v>137</v>
      </c>
      <c r="B4160" t="s">
        <v>128</v>
      </c>
      <c r="C4160">
        <v>2022</v>
      </c>
      <c r="D4160" t="s">
        <v>58</v>
      </c>
      <c r="E4160" t="s">
        <v>45</v>
      </c>
      <c r="F4160" t="s">
        <v>46</v>
      </c>
      <c r="G4160" t="s">
        <v>272</v>
      </c>
      <c r="H4160" s="2" t="s">
        <v>273</v>
      </c>
      <c r="I4160" s="2"/>
    </row>
    <row r="4161" spans="1:10" hidden="1" x14ac:dyDescent="0.25">
      <c r="A4161" s="57" t="s">
        <v>137</v>
      </c>
      <c r="B4161" t="s">
        <v>128</v>
      </c>
      <c r="C4161">
        <v>2022</v>
      </c>
      <c r="D4161" t="s">
        <v>58</v>
      </c>
      <c r="E4161" t="s">
        <v>45</v>
      </c>
      <c r="F4161" t="s">
        <v>46</v>
      </c>
      <c r="G4161" t="s">
        <v>49</v>
      </c>
      <c r="H4161" s="2" t="s">
        <v>246</v>
      </c>
      <c r="I4161" t="s">
        <v>388</v>
      </c>
      <c r="J4161" s="3">
        <v>274181</v>
      </c>
    </row>
    <row r="4162" spans="1:10" hidden="1" x14ac:dyDescent="0.25">
      <c r="A4162" s="57" t="s">
        <v>137</v>
      </c>
      <c r="B4162" t="s">
        <v>128</v>
      </c>
      <c r="C4162">
        <v>2022</v>
      </c>
      <c r="D4162" t="s">
        <v>58</v>
      </c>
      <c r="E4162" t="s">
        <v>45</v>
      </c>
      <c r="F4162" t="s">
        <v>46</v>
      </c>
      <c r="G4162" t="s">
        <v>49</v>
      </c>
      <c r="H4162" s="2" t="s">
        <v>246</v>
      </c>
      <c r="I4162" s="90" t="s">
        <v>464</v>
      </c>
      <c r="J4162" s="3">
        <v>164230</v>
      </c>
    </row>
    <row r="4163" spans="1:10" hidden="1" x14ac:dyDescent="0.25">
      <c r="A4163" s="57" t="s">
        <v>137</v>
      </c>
      <c r="B4163" t="s">
        <v>128</v>
      </c>
      <c r="C4163">
        <v>2022</v>
      </c>
      <c r="D4163" t="s">
        <v>58</v>
      </c>
      <c r="E4163" t="s">
        <v>45</v>
      </c>
      <c r="F4163" t="s">
        <v>46</v>
      </c>
      <c r="G4163" t="s">
        <v>49</v>
      </c>
      <c r="H4163" s="2" t="s">
        <v>246</v>
      </c>
      <c r="I4163" s="90" t="s">
        <v>382</v>
      </c>
    </row>
    <row r="4164" spans="1:10" hidden="1" x14ac:dyDescent="0.25">
      <c r="A4164" s="57" t="s">
        <v>137</v>
      </c>
      <c r="B4164" t="s">
        <v>128</v>
      </c>
      <c r="C4164">
        <v>2022</v>
      </c>
      <c r="D4164" t="s">
        <v>58</v>
      </c>
      <c r="E4164" t="s">
        <v>45</v>
      </c>
      <c r="F4164" t="s">
        <v>46</v>
      </c>
      <c r="G4164" t="s">
        <v>49</v>
      </c>
      <c r="H4164" s="2" t="s">
        <v>246</v>
      </c>
      <c r="I4164" s="90" t="s">
        <v>477</v>
      </c>
      <c r="J4164" s="3">
        <v>148000</v>
      </c>
    </row>
    <row r="4165" spans="1:10" hidden="1" x14ac:dyDescent="0.25">
      <c r="A4165" s="57" t="s">
        <v>137</v>
      </c>
      <c r="B4165" t="s">
        <v>128</v>
      </c>
      <c r="C4165">
        <v>2022</v>
      </c>
      <c r="D4165" t="s">
        <v>58</v>
      </c>
      <c r="E4165" t="s">
        <v>45</v>
      </c>
      <c r="F4165" t="s">
        <v>46</v>
      </c>
      <c r="G4165" t="s">
        <v>49</v>
      </c>
      <c r="H4165" s="2" t="s">
        <v>247</v>
      </c>
      <c r="I4165" s="90" t="s">
        <v>395</v>
      </c>
      <c r="J4165" s="3">
        <v>10000</v>
      </c>
    </row>
    <row r="4166" spans="1:10" hidden="1" x14ac:dyDescent="0.25">
      <c r="A4166" s="57" t="s">
        <v>137</v>
      </c>
      <c r="B4166" t="s">
        <v>128</v>
      </c>
      <c r="C4166">
        <v>2022</v>
      </c>
      <c r="D4166" t="s">
        <v>58</v>
      </c>
      <c r="E4166" t="s">
        <v>45</v>
      </c>
      <c r="F4166" t="s">
        <v>46</v>
      </c>
      <c r="G4166" t="s">
        <v>49</v>
      </c>
      <c r="H4166" s="2" t="s">
        <v>247</v>
      </c>
      <c r="I4166" s="90" t="s">
        <v>478</v>
      </c>
      <c r="J4166" s="38">
        <v>81582</v>
      </c>
    </row>
    <row r="4167" spans="1:10" hidden="1" x14ac:dyDescent="0.25">
      <c r="A4167" s="57" t="s">
        <v>137</v>
      </c>
      <c r="B4167" t="s">
        <v>128</v>
      </c>
      <c r="C4167">
        <v>2022</v>
      </c>
      <c r="D4167" t="s">
        <v>58</v>
      </c>
      <c r="E4167" t="s">
        <v>45</v>
      </c>
      <c r="F4167" t="s">
        <v>46</v>
      </c>
      <c r="G4167" t="s">
        <v>49</v>
      </c>
      <c r="H4167" s="2" t="s">
        <v>248</v>
      </c>
      <c r="I4167" s="90" t="s">
        <v>479</v>
      </c>
      <c r="J4167" s="3">
        <v>35294</v>
      </c>
    </row>
    <row r="4168" spans="1:10" hidden="1" x14ac:dyDescent="0.25">
      <c r="A4168" s="57" t="s">
        <v>137</v>
      </c>
      <c r="B4168" t="s">
        <v>128</v>
      </c>
      <c r="C4168">
        <v>2022</v>
      </c>
      <c r="D4168" t="s">
        <v>58</v>
      </c>
      <c r="E4168" t="s">
        <v>45</v>
      </c>
      <c r="F4168" t="s">
        <v>46</v>
      </c>
      <c r="G4168" t="s">
        <v>49</v>
      </c>
      <c r="H4168" s="2" t="s">
        <v>248</v>
      </c>
      <c r="I4168" t="s">
        <v>404</v>
      </c>
      <c r="J4168" s="3">
        <v>26387</v>
      </c>
    </row>
    <row r="4169" spans="1:10" hidden="1" x14ac:dyDescent="0.25">
      <c r="A4169" s="57" t="s">
        <v>137</v>
      </c>
      <c r="B4169" t="s">
        <v>128</v>
      </c>
      <c r="C4169">
        <v>2022</v>
      </c>
      <c r="D4169" t="s">
        <v>58</v>
      </c>
      <c r="E4169" t="s">
        <v>45</v>
      </c>
      <c r="F4169" t="s">
        <v>46</v>
      </c>
      <c r="G4169" t="s">
        <v>49</v>
      </c>
      <c r="H4169" s="2" t="s">
        <v>248</v>
      </c>
      <c r="I4169" s="90" t="s">
        <v>455</v>
      </c>
      <c r="J4169" s="3">
        <v>405882</v>
      </c>
    </row>
    <row r="4170" spans="1:10" hidden="1" x14ac:dyDescent="0.25">
      <c r="A4170" s="57" t="s">
        <v>137</v>
      </c>
      <c r="B4170" t="s">
        <v>128</v>
      </c>
      <c r="C4170">
        <v>2022</v>
      </c>
      <c r="D4170" t="s">
        <v>58</v>
      </c>
      <c r="E4170" t="s">
        <v>45</v>
      </c>
      <c r="F4170" t="s">
        <v>46</v>
      </c>
      <c r="G4170" t="s">
        <v>49</v>
      </c>
      <c r="H4170" s="2" t="s">
        <v>249</v>
      </c>
      <c r="I4170" s="90" t="s">
        <v>396</v>
      </c>
      <c r="J4170" s="38">
        <v>100000</v>
      </c>
    </row>
    <row r="4171" spans="1:10" hidden="1" x14ac:dyDescent="0.25">
      <c r="A4171" s="57" t="s">
        <v>137</v>
      </c>
      <c r="B4171" t="s">
        <v>128</v>
      </c>
      <c r="C4171">
        <v>2022</v>
      </c>
      <c r="D4171" t="s">
        <v>58</v>
      </c>
      <c r="E4171" t="s">
        <v>45</v>
      </c>
      <c r="F4171" t="s">
        <v>46</v>
      </c>
      <c r="G4171" t="s">
        <v>49</v>
      </c>
      <c r="H4171" s="2" t="s">
        <v>249</v>
      </c>
      <c r="I4171" s="90" t="s">
        <v>471</v>
      </c>
      <c r="J4171" s="3">
        <v>150027</v>
      </c>
    </row>
    <row r="4172" spans="1:10" hidden="1" x14ac:dyDescent="0.25">
      <c r="A4172" s="57" t="s">
        <v>137</v>
      </c>
      <c r="B4172" t="s">
        <v>128</v>
      </c>
      <c r="C4172">
        <v>2022</v>
      </c>
      <c r="D4172" t="s">
        <v>58</v>
      </c>
      <c r="E4172" t="s">
        <v>45</v>
      </c>
      <c r="F4172" t="s">
        <v>46</v>
      </c>
      <c r="G4172" t="s">
        <v>49</v>
      </c>
      <c r="H4172" s="2" t="s">
        <v>250</v>
      </c>
      <c r="I4172" s="90" t="s">
        <v>396</v>
      </c>
      <c r="J4172" s="38">
        <v>105400</v>
      </c>
    </row>
    <row r="4173" spans="1:10" hidden="1" x14ac:dyDescent="0.25">
      <c r="A4173" s="57" t="s">
        <v>137</v>
      </c>
      <c r="B4173" t="s">
        <v>128</v>
      </c>
      <c r="C4173">
        <v>2022</v>
      </c>
      <c r="D4173" t="s">
        <v>58</v>
      </c>
      <c r="E4173" t="s">
        <v>45</v>
      </c>
      <c r="F4173" t="s">
        <v>46</v>
      </c>
      <c r="G4173" t="s">
        <v>49</v>
      </c>
      <c r="H4173" s="2" t="s">
        <v>250</v>
      </c>
      <c r="I4173" s="90" t="s">
        <v>476</v>
      </c>
      <c r="J4173" s="3">
        <v>130831</v>
      </c>
    </row>
    <row r="4174" spans="1:10" hidden="1" x14ac:dyDescent="0.25">
      <c r="A4174" s="57" t="s">
        <v>137</v>
      </c>
      <c r="B4174" t="s">
        <v>128</v>
      </c>
      <c r="C4174">
        <v>2022</v>
      </c>
      <c r="D4174" t="s">
        <v>58</v>
      </c>
      <c r="E4174" t="s">
        <v>45</v>
      </c>
      <c r="F4174" t="s">
        <v>46</v>
      </c>
      <c r="G4174" t="s">
        <v>49</v>
      </c>
      <c r="H4174" s="2" t="s">
        <v>251</v>
      </c>
      <c r="I4174" s="90" t="s">
        <v>396</v>
      </c>
      <c r="J4174" s="38">
        <v>38900</v>
      </c>
    </row>
    <row r="4175" spans="1:10" hidden="1" x14ac:dyDescent="0.25">
      <c r="A4175" s="57" t="s">
        <v>137</v>
      </c>
      <c r="B4175" t="s">
        <v>128</v>
      </c>
      <c r="C4175">
        <v>2022</v>
      </c>
      <c r="D4175" t="s">
        <v>58</v>
      </c>
      <c r="E4175" t="s">
        <v>45</v>
      </c>
      <c r="F4175" t="s">
        <v>46</v>
      </c>
      <c r="G4175" t="s">
        <v>49</v>
      </c>
      <c r="H4175" s="2" t="s">
        <v>333</v>
      </c>
      <c r="I4175" t="s">
        <v>432</v>
      </c>
    </row>
    <row r="4176" spans="1:10" hidden="1" x14ac:dyDescent="0.25">
      <c r="A4176" s="57" t="s">
        <v>137</v>
      </c>
      <c r="B4176" t="s">
        <v>128</v>
      </c>
      <c r="C4176">
        <v>2022</v>
      </c>
      <c r="D4176" t="s">
        <v>58</v>
      </c>
      <c r="E4176" t="s">
        <v>45</v>
      </c>
      <c r="F4176" t="s">
        <v>46</v>
      </c>
      <c r="G4176" t="s">
        <v>49</v>
      </c>
      <c r="H4176" s="2" t="s">
        <v>333</v>
      </c>
      <c r="I4176" t="s">
        <v>396</v>
      </c>
      <c r="J4176" s="3">
        <v>160000</v>
      </c>
    </row>
    <row r="4177" spans="1:10" hidden="1" x14ac:dyDescent="0.25">
      <c r="A4177" s="57" t="s">
        <v>137</v>
      </c>
      <c r="B4177" t="s">
        <v>128</v>
      </c>
      <c r="C4177">
        <v>2022</v>
      </c>
      <c r="D4177" t="s">
        <v>58</v>
      </c>
      <c r="E4177" t="s">
        <v>45</v>
      </c>
      <c r="F4177" t="s">
        <v>46</v>
      </c>
      <c r="G4177" t="s">
        <v>49</v>
      </c>
      <c r="H4177" s="90" t="s">
        <v>367</v>
      </c>
      <c r="I4177" t="s">
        <v>396</v>
      </c>
      <c r="J4177" s="38">
        <v>18500</v>
      </c>
    </row>
    <row r="4178" spans="1:10" hidden="1" x14ac:dyDescent="0.25">
      <c r="A4178" s="57" t="s">
        <v>137</v>
      </c>
      <c r="B4178" t="s">
        <v>128</v>
      </c>
      <c r="C4178">
        <v>2022</v>
      </c>
      <c r="D4178" t="s">
        <v>58</v>
      </c>
      <c r="E4178" t="s">
        <v>45</v>
      </c>
      <c r="F4178" t="s">
        <v>46</v>
      </c>
      <c r="G4178" t="s">
        <v>49</v>
      </c>
      <c r="H4178" s="2" t="s">
        <v>252</v>
      </c>
      <c r="I4178" s="2"/>
    </row>
    <row r="4179" spans="1:10" hidden="1" x14ac:dyDescent="0.25">
      <c r="A4179" s="57" t="s">
        <v>137</v>
      </c>
      <c r="B4179" t="s">
        <v>128</v>
      </c>
      <c r="C4179">
        <v>2022</v>
      </c>
      <c r="D4179" t="s">
        <v>58</v>
      </c>
      <c r="E4179" t="s">
        <v>45</v>
      </c>
      <c r="F4179" t="s">
        <v>46</v>
      </c>
      <c r="G4179" t="s">
        <v>49</v>
      </c>
      <c r="H4179" s="2" t="s">
        <v>243</v>
      </c>
      <c r="I4179" s="90" t="s">
        <v>480</v>
      </c>
      <c r="J4179" s="3">
        <v>0.52</v>
      </c>
    </row>
    <row r="4180" spans="1:10" hidden="1" x14ac:dyDescent="0.25">
      <c r="A4180" s="57" t="s">
        <v>137</v>
      </c>
      <c r="B4180" t="s">
        <v>128</v>
      </c>
      <c r="C4180">
        <v>2022</v>
      </c>
      <c r="D4180" t="s">
        <v>58</v>
      </c>
      <c r="E4180" t="s">
        <v>45</v>
      </c>
      <c r="F4180" t="s">
        <v>46</v>
      </c>
      <c r="G4180" t="s">
        <v>49</v>
      </c>
      <c r="H4180" s="2" t="s">
        <v>243</v>
      </c>
      <c r="I4180" s="90" t="s">
        <v>481</v>
      </c>
      <c r="J4180" s="3">
        <v>14850</v>
      </c>
    </row>
    <row r="4181" spans="1:10" hidden="1" x14ac:dyDescent="0.25">
      <c r="A4181" s="57" t="s">
        <v>137</v>
      </c>
      <c r="B4181" t="s">
        <v>128</v>
      </c>
      <c r="C4181">
        <v>2022</v>
      </c>
      <c r="D4181" t="s">
        <v>58</v>
      </c>
      <c r="E4181" t="s">
        <v>45</v>
      </c>
      <c r="F4181" t="s">
        <v>46</v>
      </c>
      <c r="G4181" t="s">
        <v>49</v>
      </c>
      <c r="H4181" s="2" t="s">
        <v>243</v>
      </c>
      <c r="I4181" s="90" t="s">
        <v>426</v>
      </c>
      <c r="J4181" s="38">
        <v>2.48</v>
      </c>
    </row>
    <row r="4182" spans="1:10" hidden="1" x14ac:dyDescent="0.25">
      <c r="A4182" s="57" t="s">
        <v>137</v>
      </c>
      <c r="B4182" t="s">
        <v>128</v>
      </c>
      <c r="C4182">
        <v>2022</v>
      </c>
      <c r="D4182" t="s">
        <v>58</v>
      </c>
      <c r="E4182" t="s">
        <v>45</v>
      </c>
      <c r="F4182" t="s">
        <v>46</v>
      </c>
      <c r="G4182" t="s">
        <v>49</v>
      </c>
      <c r="H4182" s="2" t="s">
        <v>243</v>
      </c>
      <c r="I4182" s="90" t="s">
        <v>409</v>
      </c>
      <c r="J4182" s="38">
        <v>1.32</v>
      </c>
    </row>
    <row r="4183" spans="1:10" hidden="1" x14ac:dyDescent="0.25">
      <c r="A4183" s="57" t="s">
        <v>137</v>
      </c>
      <c r="B4183" t="s">
        <v>128</v>
      </c>
      <c r="C4183">
        <v>2022</v>
      </c>
      <c r="D4183" t="s">
        <v>58</v>
      </c>
      <c r="E4183" t="s">
        <v>45</v>
      </c>
      <c r="F4183" t="s">
        <v>46</v>
      </c>
      <c r="G4183" t="s">
        <v>49</v>
      </c>
      <c r="H4183" s="2" t="s">
        <v>243</v>
      </c>
      <c r="I4183" s="90" t="s">
        <v>478</v>
      </c>
      <c r="J4183" s="38">
        <v>54</v>
      </c>
    </row>
    <row r="4184" spans="1:10" hidden="1" x14ac:dyDescent="0.25">
      <c r="A4184" s="57" t="s">
        <v>137</v>
      </c>
      <c r="B4184" t="s">
        <v>128</v>
      </c>
      <c r="C4184">
        <v>2022</v>
      </c>
      <c r="D4184" t="s">
        <v>58</v>
      </c>
      <c r="E4184" t="s">
        <v>45</v>
      </c>
      <c r="F4184" t="s">
        <v>46</v>
      </c>
      <c r="G4184" t="s">
        <v>49</v>
      </c>
      <c r="H4184" s="2" t="s">
        <v>243</v>
      </c>
      <c r="I4184" s="90" t="s">
        <v>392</v>
      </c>
      <c r="J4184" s="3">
        <v>125.35</v>
      </c>
    </row>
    <row r="4185" spans="1:10" hidden="1" x14ac:dyDescent="0.25">
      <c r="A4185" s="57" t="s">
        <v>137</v>
      </c>
      <c r="B4185" t="s">
        <v>128</v>
      </c>
      <c r="C4185">
        <v>2022</v>
      </c>
      <c r="D4185" t="s">
        <v>58</v>
      </c>
      <c r="E4185" t="s">
        <v>45</v>
      </c>
      <c r="F4185" t="s">
        <v>46</v>
      </c>
      <c r="G4185" t="s">
        <v>49</v>
      </c>
      <c r="H4185" s="2" t="s">
        <v>243</v>
      </c>
      <c r="I4185" s="90" t="s">
        <v>393</v>
      </c>
      <c r="J4185" s="3">
        <v>249.94</v>
      </c>
    </row>
    <row r="4186" spans="1:10" hidden="1" x14ac:dyDescent="0.25">
      <c r="A4186" s="57" t="s">
        <v>137</v>
      </c>
      <c r="B4186" t="s">
        <v>128</v>
      </c>
      <c r="C4186">
        <v>2022</v>
      </c>
      <c r="D4186" t="s">
        <v>58</v>
      </c>
      <c r="E4186" t="s">
        <v>45</v>
      </c>
      <c r="F4186" t="s">
        <v>46</v>
      </c>
      <c r="G4186" t="s">
        <v>49</v>
      </c>
      <c r="H4186" s="2" t="s">
        <v>243</v>
      </c>
      <c r="I4186" s="90" t="s">
        <v>389</v>
      </c>
      <c r="J4186" s="3">
        <v>249.77</v>
      </c>
    </row>
    <row r="4187" spans="1:10" hidden="1" x14ac:dyDescent="0.25">
      <c r="A4187" s="57" t="s">
        <v>137</v>
      </c>
      <c r="B4187" t="s">
        <v>128</v>
      </c>
      <c r="C4187">
        <v>2022</v>
      </c>
      <c r="D4187" t="s">
        <v>58</v>
      </c>
      <c r="E4187" t="s">
        <v>45</v>
      </c>
      <c r="F4187" t="s">
        <v>46</v>
      </c>
      <c r="G4187" t="s">
        <v>49</v>
      </c>
      <c r="H4187" s="2" t="s">
        <v>243</v>
      </c>
      <c r="I4187" s="90" t="s">
        <v>378</v>
      </c>
      <c r="J4187" s="3">
        <v>1</v>
      </c>
    </row>
    <row r="4188" spans="1:10" hidden="1" x14ac:dyDescent="0.25">
      <c r="A4188" s="57" t="s">
        <v>137</v>
      </c>
      <c r="B4188" t="s">
        <v>128</v>
      </c>
      <c r="C4188">
        <v>2022</v>
      </c>
      <c r="D4188" t="s">
        <v>58</v>
      </c>
      <c r="E4188" t="s">
        <v>45</v>
      </c>
      <c r="F4188" t="s">
        <v>46</v>
      </c>
      <c r="G4188" t="s">
        <v>49</v>
      </c>
      <c r="H4188" s="2" t="s">
        <v>243</v>
      </c>
      <c r="I4188" s="90" t="s">
        <v>482</v>
      </c>
      <c r="J4188" s="3">
        <v>0.04</v>
      </c>
    </row>
    <row r="4189" spans="1:10" hidden="1" x14ac:dyDescent="0.25">
      <c r="A4189" s="57" t="s">
        <v>137</v>
      </c>
      <c r="B4189" t="s">
        <v>128</v>
      </c>
      <c r="C4189">
        <v>2022</v>
      </c>
      <c r="D4189" t="s">
        <v>58</v>
      </c>
      <c r="E4189" t="s">
        <v>45</v>
      </c>
      <c r="F4189" t="s">
        <v>304</v>
      </c>
      <c r="G4189" t="s">
        <v>54</v>
      </c>
      <c r="H4189" t="s">
        <v>305</v>
      </c>
      <c r="I4189" t="s">
        <v>396</v>
      </c>
      <c r="J4189" s="3">
        <v>2000000</v>
      </c>
    </row>
    <row r="4190" spans="1:10" hidden="1" x14ac:dyDescent="0.25">
      <c r="A4190" s="57" t="s">
        <v>137</v>
      </c>
      <c r="B4190" t="s">
        <v>128</v>
      </c>
      <c r="C4190">
        <v>2022</v>
      </c>
      <c r="D4190" t="s">
        <v>58</v>
      </c>
      <c r="E4190" t="s">
        <v>45</v>
      </c>
      <c r="F4190" t="s">
        <v>304</v>
      </c>
      <c r="G4190" t="s">
        <v>54</v>
      </c>
      <c r="H4190" t="s">
        <v>306</v>
      </c>
      <c r="I4190" t="s">
        <v>396</v>
      </c>
      <c r="J4190" s="3">
        <v>117172</v>
      </c>
    </row>
    <row r="4191" spans="1:10" hidden="1" x14ac:dyDescent="0.25">
      <c r="A4191" s="57" t="s">
        <v>137</v>
      </c>
      <c r="B4191" t="s">
        <v>128</v>
      </c>
      <c r="C4191">
        <v>2022</v>
      </c>
      <c r="D4191" t="s">
        <v>58</v>
      </c>
      <c r="E4191" t="s">
        <v>45</v>
      </c>
      <c r="F4191" t="s">
        <v>304</v>
      </c>
      <c r="G4191" t="s">
        <v>54</v>
      </c>
      <c r="H4191" t="s">
        <v>307</v>
      </c>
      <c r="I4191" t="s">
        <v>396</v>
      </c>
      <c r="J4191" s="3">
        <v>176430</v>
      </c>
    </row>
    <row r="4192" spans="1:10" hidden="1" x14ac:dyDescent="0.25">
      <c r="A4192" s="57" t="s">
        <v>137</v>
      </c>
      <c r="B4192" t="s">
        <v>128</v>
      </c>
      <c r="C4192">
        <v>2022</v>
      </c>
      <c r="D4192" t="s">
        <v>58</v>
      </c>
      <c r="E4192" t="s">
        <v>45</v>
      </c>
      <c r="F4192" t="s">
        <v>304</v>
      </c>
      <c r="G4192" t="s">
        <v>54</v>
      </c>
      <c r="H4192" t="s">
        <v>308</v>
      </c>
      <c r="I4192" t="s">
        <v>396</v>
      </c>
      <c r="J4192" s="3">
        <v>21172</v>
      </c>
    </row>
    <row r="4193" spans="1:10" hidden="1" x14ac:dyDescent="0.25">
      <c r="A4193" s="57" t="s">
        <v>137</v>
      </c>
      <c r="B4193" t="s">
        <v>128</v>
      </c>
      <c r="C4193">
        <v>2022</v>
      </c>
      <c r="D4193" t="s">
        <v>58</v>
      </c>
      <c r="E4193" t="s">
        <v>45</v>
      </c>
      <c r="F4193" t="s">
        <v>304</v>
      </c>
      <c r="G4193" t="s">
        <v>54</v>
      </c>
      <c r="H4193" t="s">
        <v>309</v>
      </c>
      <c r="I4193" t="s">
        <v>396</v>
      </c>
      <c r="J4193" s="3">
        <v>176430</v>
      </c>
    </row>
    <row r="4194" spans="1:10" hidden="1" x14ac:dyDescent="0.25">
      <c r="A4194" s="57" t="s">
        <v>137</v>
      </c>
      <c r="B4194" t="s">
        <v>128</v>
      </c>
      <c r="C4194">
        <v>2022</v>
      </c>
      <c r="D4194" t="s">
        <v>58</v>
      </c>
      <c r="E4194" t="s">
        <v>45</v>
      </c>
      <c r="F4194" t="s">
        <v>304</v>
      </c>
      <c r="G4194" t="s">
        <v>54</v>
      </c>
      <c r="H4194" t="s">
        <v>310</v>
      </c>
      <c r="I4194" t="s">
        <v>396</v>
      </c>
      <c r="J4194" s="3">
        <v>83333.34</v>
      </c>
    </row>
    <row r="4195" spans="1:10" hidden="1" x14ac:dyDescent="0.25">
      <c r="A4195" s="57" t="s">
        <v>137</v>
      </c>
      <c r="B4195" t="s">
        <v>128</v>
      </c>
      <c r="C4195">
        <v>2022</v>
      </c>
      <c r="D4195" t="s">
        <v>58</v>
      </c>
      <c r="E4195" t="s">
        <v>45</v>
      </c>
      <c r="F4195" t="s">
        <v>304</v>
      </c>
      <c r="G4195" t="s">
        <v>54</v>
      </c>
      <c r="H4195" s="90" t="s">
        <v>332</v>
      </c>
      <c r="I4195" s="90"/>
    </row>
    <row r="4196" spans="1:10" hidden="1" x14ac:dyDescent="0.25">
      <c r="A4196" s="57" t="s">
        <v>137</v>
      </c>
      <c r="B4196" t="s">
        <v>128</v>
      </c>
      <c r="C4196">
        <v>2022</v>
      </c>
      <c r="D4196" t="s">
        <v>58</v>
      </c>
      <c r="E4196" t="s">
        <v>45</v>
      </c>
      <c r="F4196" t="s">
        <v>304</v>
      </c>
      <c r="G4196" t="s">
        <v>54</v>
      </c>
      <c r="H4196" t="s">
        <v>311</v>
      </c>
      <c r="I4196" t="s">
        <v>396</v>
      </c>
      <c r="J4196" s="3">
        <v>1000000</v>
      </c>
    </row>
    <row r="4197" spans="1:10" hidden="1" x14ac:dyDescent="0.25">
      <c r="A4197" s="57" t="s">
        <v>137</v>
      </c>
      <c r="B4197" t="s">
        <v>128</v>
      </c>
      <c r="C4197">
        <v>2022</v>
      </c>
      <c r="D4197" t="s">
        <v>58</v>
      </c>
      <c r="E4197" t="s">
        <v>45</v>
      </c>
      <c r="F4197" t="s">
        <v>304</v>
      </c>
      <c r="G4197" t="s">
        <v>54</v>
      </c>
      <c r="H4197" t="s">
        <v>453</v>
      </c>
      <c r="I4197" s="90" t="s">
        <v>396</v>
      </c>
    </row>
    <row r="4198" spans="1:10" hidden="1" x14ac:dyDescent="0.25">
      <c r="A4198" s="57" t="s">
        <v>137</v>
      </c>
      <c r="B4198" t="s">
        <v>128</v>
      </c>
      <c r="C4198">
        <v>2022</v>
      </c>
      <c r="D4198" t="s">
        <v>58</v>
      </c>
      <c r="E4198" t="s">
        <v>45</v>
      </c>
      <c r="F4198" t="s">
        <v>304</v>
      </c>
      <c r="G4198" t="s">
        <v>54</v>
      </c>
      <c r="H4198" t="s">
        <v>312</v>
      </c>
    </row>
    <row r="4199" spans="1:10" hidden="1" x14ac:dyDescent="0.25">
      <c r="A4199" s="57" t="s">
        <v>137</v>
      </c>
      <c r="B4199" t="s">
        <v>128</v>
      </c>
      <c r="C4199">
        <v>2022</v>
      </c>
      <c r="D4199" t="s">
        <v>58</v>
      </c>
      <c r="E4199" t="s">
        <v>45</v>
      </c>
      <c r="F4199" t="s">
        <v>304</v>
      </c>
      <c r="G4199" t="s">
        <v>54</v>
      </c>
      <c r="H4199" t="s">
        <v>313</v>
      </c>
      <c r="I4199" t="s">
        <v>397</v>
      </c>
      <c r="J4199" s="3">
        <v>10440</v>
      </c>
    </row>
    <row r="4200" spans="1:10" hidden="1" x14ac:dyDescent="0.25">
      <c r="A4200" s="57" t="s">
        <v>137</v>
      </c>
      <c r="B4200" t="s">
        <v>128</v>
      </c>
      <c r="C4200">
        <v>2022</v>
      </c>
      <c r="D4200" t="s">
        <v>58</v>
      </c>
      <c r="E4200" t="s">
        <v>45</v>
      </c>
      <c r="F4200" t="s">
        <v>304</v>
      </c>
      <c r="G4200" t="s">
        <v>54</v>
      </c>
      <c r="H4200" t="s">
        <v>314</v>
      </c>
      <c r="I4200" t="s">
        <v>398</v>
      </c>
      <c r="J4200" s="3">
        <v>240000</v>
      </c>
    </row>
    <row r="4201" spans="1:10" hidden="1" x14ac:dyDescent="0.25">
      <c r="A4201" s="57" t="s">
        <v>137</v>
      </c>
      <c r="B4201" t="s">
        <v>128</v>
      </c>
      <c r="C4201">
        <v>2022</v>
      </c>
      <c r="D4201" t="s">
        <v>58</v>
      </c>
      <c r="E4201" t="s">
        <v>45</v>
      </c>
      <c r="F4201" t="s">
        <v>304</v>
      </c>
      <c r="G4201" t="s">
        <v>54</v>
      </c>
      <c r="H4201" t="s">
        <v>315</v>
      </c>
      <c r="I4201" s="90" t="s">
        <v>454</v>
      </c>
      <c r="J4201" s="3">
        <v>80000</v>
      </c>
    </row>
    <row r="4202" spans="1:10" hidden="1" x14ac:dyDescent="0.25">
      <c r="A4202" s="57" t="s">
        <v>137</v>
      </c>
      <c r="B4202" t="s">
        <v>128</v>
      </c>
      <c r="C4202">
        <v>2022</v>
      </c>
      <c r="D4202" t="s">
        <v>58</v>
      </c>
      <c r="E4202" t="s">
        <v>45</v>
      </c>
      <c r="F4202" t="s">
        <v>304</v>
      </c>
      <c r="G4202" t="s">
        <v>54</v>
      </c>
      <c r="H4202" s="2" t="s">
        <v>316</v>
      </c>
      <c r="I4202" s="2"/>
    </row>
    <row r="4203" spans="1:10" hidden="1" x14ac:dyDescent="0.25">
      <c r="A4203" s="57" t="s">
        <v>137</v>
      </c>
      <c r="B4203" t="s">
        <v>128</v>
      </c>
      <c r="C4203">
        <v>2022</v>
      </c>
      <c r="D4203" t="s">
        <v>58</v>
      </c>
      <c r="E4203" t="s">
        <v>45</v>
      </c>
      <c r="F4203" t="s">
        <v>304</v>
      </c>
      <c r="G4203" t="s">
        <v>49</v>
      </c>
      <c r="H4203" s="90" t="s">
        <v>317</v>
      </c>
      <c r="I4203" s="90"/>
    </row>
    <row r="4204" spans="1:10" hidden="1" x14ac:dyDescent="0.25">
      <c r="A4204" s="57" t="s">
        <v>137</v>
      </c>
      <c r="B4204" t="s">
        <v>128</v>
      </c>
      <c r="C4204">
        <v>2022</v>
      </c>
      <c r="D4204" t="s">
        <v>58</v>
      </c>
      <c r="E4204" t="s">
        <v>45</v>
      </c>
      <c r="F4204" t="s">
        <v>50</v>
      </c>
      <c r="G4204" t="s">
        <v>56</v>
      </c>
      <c r="H4204" t="s">
        <v>124</v>
      </c>
      <c r="I4204" t="s">
        <v>401</v>
      </c>
      <c r="J4204" s="3">
        <v>84190</v>
      </c>
    </row>
    <row r="4205" spans="1:10" hidden="1" x14ac:dyDescent="0.25">
      <c r="A4205" s="57" t="s">
        <v>137</v>
      </c>
      <c r="B4205" t="s">
        <v>128</v>
      </c>
      <c r="C4205">
        <v>2022</v>
      </c>
      <c r="D4205" t="s">
        <v>58</v>
      </c>
      <c r="E4205" t="s">
        <v>45</v>
      </c>
      <c r="F4205" t="s">
        <v>50</v>
      </c>
      <c r="G4205" t="s">
        <v>56</v>
      </c>
      <c r="H4205" t="s">
        <v>98</v>
      </c>
      <c r="I4205" t="s">
        <v>402</v>
      </c>
      <c r="J4205" s="3">
        <v>378006</v>
      </c>
    </row>
    <row r="4206" spans="1:10" hidden="1" x14ac:dyDescent="0.25">
      <c r="A4206" s="57" t="s">
        <v>137</v>
      </c>
      <c r="B4206" t="s">
        <v>128</v>
      </c>
      <c r="C4206">
        <v>2022</v>
      </c>
      <c r="D4206" t="s">
        <v>58</v>
      </c>
      <c r="E4206" t="s">
        <v>45</v>
      </c>
      <c r="F4206" t="s">
        <v>50</v>
      </c>
      <c r="G4206" t="s">
        <v>56</v>
      </c>
      <c r="H4206" t="s">
        <v>98</v>
      </c>
      <c r="I4206" t="s">
        <v>401</v>
      </c>
      <c r="J4206" s="3">
        <v>99610.09</v>
      </c>
    </row>
    <row r="4207" spans="1:10" hidden="1" x14ac:dyDescent="0.25">
      <c r="A4207" s="57" t="s">
        <v>137</v>
      </c>
      <c r="B4207" t="s">
        <v>128</v>
      </c>
      <c r="C4207">
        <v>2022</v>
      </c>
      <c r="D4207" t="s">
        <v>58</v>
      </c>
      <c r="E4207" t="s">
        <v>45</v>
      </c>
      <c r="F4207" t="s">
        <v>50</v>
      </c>
      <c r="G4207" t="s">
        <v>56</v>
      </c>
      <c r="H4207" t="s">
        <v>265</v>
      </c>
      <c r="I4207" t="s">
        <v>403</v>
      </c>
    </row>
    <row r="4208" spans="1:10" hidden="1" x14ac:dyDescent="0.25">
      <c r="A4208" s="57" t="s">
        <v>137</v>
      </c>
      <c r="B4208" t="s">
        <v>128</v>
      </c>
      <c r="C4208">
        <v>2022</v>
      </c>
      <c r="D4208" t="s">
        <v>58</v>
      </c>
      <c r="E4208" t="s">
        <v>45</v>
      </c>
      <c r="F4208" t="s">
        <v>50</v>
      </c>
      <c r="G4208" t="s">
        <v>56</v>
      </c>
      <c r="H4208" t="s">
        <v>193</v>
      </c>
      <c r="I4208" s="90" t="s">
        <v>466</v>
      </c>
    </row>
    <row r="4209" spans="1:10" hidden="1" x14ac:dyDescent="0.25">
      <c r="A4209" s="57" t="s">
        <v>137</v>
      </c>
      <c r="B4209" t="s">
        <v>128</v>
      </c>
      <c r="C4209">
        <v>2022</v>
      </c>
      <c r="D4209" t="s">
        <v>58</v>
      </c>
      <c r="E4209" t="s">
        <v>45</v>
      </c>
      <c r="F4209" t="s">
        <v>50</v>
      </c>
      <c r="G4209" t="s">
        <v>56</v>
      </c>
      <c r="H4209" t="s">
        <v>193</v>
      </c>
      <c r="I4209" s="90" t="s">
        <v>467</v>
      </c>
    </row>
    <row r="4210" spans="1:10" hidden="1" x14ac:dyDescent="0.25">
      <c r="A4210" s="57" t="s">
        <v>137</v>
      </c>
      <c r="B4210" t="s">
        <v>128</v>
      </c>
      <c r="C4210">
        <v>2022</v>
      </c>
      <c r="D4210" t="s">
        <v>58</v>
      </c>
      <c r="E4210" t="s">
        <v>45</v>
      </c>
      <c r="F4210" t="s">
        <v>50</v>
      </c>
      <c r="G4210" t="s">
        <v>101</v>
      </c>
      <c r="H4210" t="s">
        <v>99</v>
      </c>
      <c r="I4210" t="s">
        <v>401</v>
      </c>
      <c r="J4210" s="3">
        <v>235573.41</v>
      </c>
    </row>
    <row r="4211" spans="1:10" hidden="1" x14ac:dyDescent="0.25">
      <c r="A4211" s="57" t="s">
        <v>137</v>
      </c>
      <c r="B4211" t="s">
        <v>128</v>
      </c>
      <c r="C4211">
        <v>2022</v>
      </c>
      <c r="D4211" t="s">
        <v>58</v>
      </c>
      <c r="E4211" t="s">
        <v>45</v>
      </c>
      <c r="F4211" t="s">
        <v>50</v>
      </c>
      <c r="G4211" t="s">
        <v>101</v>
      </c>
      <c r="H4211" s="2" t="s">
        <v>255</v>
      </c>
      <c r="I4211" s="90" t="s">
        <v>462</v>
      </c>
      <c r="J4211" s="3">
        <v>3000</v>
      </c>
    </row>
    <row r="4212" spans="1:10" hidden="1" x14ac:dyDescent="0.25">
      <c r="A4212" s="57" t="s">
        <v>137</v>
      </c>
      <c r="B4212" t="s">
        <v>128</v>
      </c>
      <c r="C4212">
        <v>2022</v>
      </c>
      <c r="D4212" t="s">
        <v>58</v>
      </c>
      <c r="E4212" t="s">
        <v>45</v>
      </c>
      <c r="F4212" t="s">
        <v>50</v>
      </c>
      <c r="G4212" t="s">
        <v>101</v>
      </c>
      <c r="H4212" s="2" t="s">
        <v>254</v>
      </c>
      <c r="I4212" s="2"/>
    </row>
    <row r="4213" spans="1:10" hidden="1" x14ac:dyDescent="0.25">
      <c r="A4213" s="57" t="s">
        <v>137</v>
      </c>
      <c r="B4213" t="s">
        <v>128</v>
      </c>
      <c r="C4213">
        <v>2022</v>
      </c>
      <c r="D4213" t="s">
        <v>58</v>
      </c>
      <c r="E4213" t="s">
        <v>45</v>
      </c>
      <c r="F4213" t="s">
        <v>50</v>
      </c>
      <c r="G4213" t="s">
        <v>101</v>
      </c>
      <c r="H4213" s="2" t="s">
        <v>236</v>
      </c>
      <c r="I4213" t="s">
        <v>422</v>
      </c>
    </row>
    <row r="4214" spans="1:10" hidden="1" x14ac:dyDescent="0.25">
      <c r="A4214" s="57" t="s">
        <v>137</v>
      </c>
      <c r="B4214" t="s">
        <v>128</v>
      </c>
      <c r="C4214">
        <v>2022</v>
      </c>
      <c r="D4214" t="s">
        <v>58</v>
      </c>
      <c r="E4214" t="s">
        <v>45</v>
      </c>
      <c r="F4214" t="s">
        <v>50</v>
      </c>
      <c r="G4214" t="s">
        <v>101</v>
      </c>
      <c r="H4214" t="s">
        <v>30</v>
      </c>
      <c r="I4214" s="90" t="s">
        <v>375</v>
      </c>
      <c r="J4214" s="3">
        <v>7153.61</v>
      </c>
    </row>
    <row r="4215" spans="1:10" hidden="1" x14ac:dyDescent="0.25">
      <c r="A4215" s="57" t="s">
        <v>137</v>
      </c>
      <c r="B4215" t="s">
        <v>128</v>
      </c>
      <c r="C4215">
        <v>2022</v>
      </c>
      <c r="D4215" t="s">
        <v>58</v>
      </c>
      <c r="E4215" t="s">
        <v>45</v>
      </c>
      <c r="F4215" t="s">
        <v>50</v>
      </c>
      <c r="G4215" t="s">
        <v>101</v>
      </c>
      <c r="H4215" t="s">
        <v>30</v>
      </c>
      <c r="I4215" s="90" t="s">
        <v>395</v>
      </c>
      <c r="J4215" s="38">
        <v>5800</v>
      </c>
    </row>
    <row r="4216" spans="1:10" hidden="1" x14ac:dyDescent="0.25">
      <c r="A4216" s="57" t="s">
        <v>137</v>
      </c>
      <c r="B4216" t="s">
        <v>128</v>
      </c>
      <c r="C4216">
        <v>2022</v>
      </c>
      <c r="D4216" t="s">
        <v>58</v>
      </c>
      <c r="E4216" t="s">
        <v>45</v>
      </c>
      <c r="F4216" t="s">
        <v>50</v>
      </c>
      <c r="G4216" t="s">
        <v>101</v>
      </c>
      <c r="H4216" t="s">
        <v>30</v>
      </c>
      <c r="I4216" s="90" t="s">
        <v>468</v>
      </c>
    </row>
    <row r="4217" spans="1:10" hidden="1" x14ac:dyDescent="0.25">
      <c r="A4217" s="57" t="s">
        <v>137</v>
      </c>
      <c r="B4217" t="s">
        <v>128</v>
      </c>
      <c r="C4217">
        <v>2022</v>
      </c>
      <c r="D4217" t="s">
        <v>58</v>
      </c>
      <c r="E4217" t="s">
        <v>45</v>
      </c>
      <c r="F4217" t="s">
        <v>50</v>
      </c>
      <c r="G4217" t="s">
        <v>101</v>
      </c>
      <c r="H4217" t="s">
        <v>30</v>
      </c>
      <c r="I4217" s="90" t="s">
        <v>462</v>
      </c>
    </row>
    <row r="4218" spans="1:10" hidden="1" x14ac:dyDescent="0.25">
      <c r="A4218" s="57" t="s">
        <v>137</v>
      </c>
      <c r="B4218" t="s">
        <v>128</v>
      </c>
      <c r="C4218">
        <v>2022</v>
      </c>
      <c r="D4218" t="s">
        <v>58</v>
      </c>
      <c r="E4218" t="s">
        <v>45</v>
      </c>
      <c r="F4218" t="s">
        <v>50</v>
      </c>
      <c r="G4218" t="s">
        <v>101</v>
      </c>
      <c r="H4218" t="s">
        <v>30</v>
      </c>
      <c r="I4218" s="90" t="s">
        <v>469</v>
      </c>
    </row>
    <row r="4219" spans="1:10" hidden="1" x14ac:dyDescent="0.25">
      <c r="A4219" s="57" t="s">
        <v>137</v>
      </c>
      <c r="B4219" t="s">
        <v>128</v>
      </c>
      <c r="C4219">
        <v>2022</v>
      </c>
      <c r="D4219" t="s">
        <v>58</v>
      </c>
      <c r="E4219" t="s">
        <v>45</v>
      </c>
      <c r="F4219" t="s">
        <v>50</v>
      </c>
      <c r="G4219" t="s">
        <v>101</v>
      </c>
      <c r="H4219" t="s">
        <v>30</v>
      </c>
      <c r="I4219" s="90" t="s">
        <v>455</v>
      </c>
    </row>
    <row r="4220" spans="1:10" hidden="1" x14ac:dyDescent="0.25">
      <c r="A4220" s="57" t="s">
        <v>137</v>
      </c>
      <c r="B4220" t="s">
        <v>128</v>
      </c>
      <c r="C4220">
        <v>2022</v>
      </c>
      <c r="D4220" t="s">
        <v>58</v>
      </c>
      <c r="E4220" t="s">
        <v>45</v>
      </c>
      <c r="F4220" t="s">
        <v>50</v>
      </c>
      <c r="G4220" t="s">
        <v>101</v>
      </c>
      <c r="H4220" t="s">
        <v>30</v>
      </c>
      <c r="I4220" s="90" t="s">
        <v>470</v>
      </c>
    </row>
    <row r="4221" spans="1:10" hidden="1" x14ac:dyDescent="0.25">
      <c r="A4221" s="57" t="s">
        <v>137</v>
      </c>
      <c r="B4221" t="s">
        <v>128</v>
      </c>
      <c r="C4221">
        <v>2022</v>
      </c>
      <c r="D4221" t="s">
        <v>58</v>
      </c>
      <c r="E4221" t="s">
        <v>45</v>
      </c>
      <c r="F4221" t="s">
        <v>50</v>
      </c>
      <c r="G4221" t="s">
        <v>101</v>
      </c>
      <c r="H4221" t="s">
        <v>30</v>
      </c>
      <c r="I4221" s="90" t="s">
        <v>471</v>
      </c>
    </row>
    <row r="4222" spans="1:10" hidden="1" x14ac:dyDescent="0.25">
      <c r="A4222" s="57" t="s">
        <v>137</v>
      </c>
      <c r="B4222" t="s">
        <v>128</v>
      </c>
      <c r="C4222">
        <v>2022</v>
      </c>
      <c r="D4222" t="s">
        <v>58</v>
      </c>
      <c r="E4222" t="s">
        <v>45</v>
      </c>
      <c r="F4222" t="s">
        <v>50</v>
      </c>
      <c r="G4222" t="s">
        <v>101</v>
      </c>
      <c r="H4222" t="s">
        <v>30</v>
      </c>
      <c r="I4222" s="90" t="s">
        <v>472</v>
      </c>
    </row>
    <row r="4223" spans="1:10" hidden="1" x14ac:dyDescent="0.25">
      <c r="A4223" s="57" t="s">
        <v>137</v>
      </c>
      <c r="B4223" t="s">
        <v>128</v>
      </c>
      <c r="C4223">
        <v>2022</v>
      </c>
      <c r="D4223" t="s">
        <v>58</v>
      </c>
      <c r="E4223" t="s">
        <v>45</v>
      </c>
      <c r="F4223" t="s">
        <v>50</v>
      </c>
      <c r="G4223" t="s">
        <v>101</v>
      </c>
      <c r="H4223" t="s">
        <v>30</v>
      </c>
      <c r="I4223" s="90" t="s">
        <v>473</v>
      </c>
    </row>
    <row r="4224" spans="1:10" hidden="1" x14ac:dyDescent="0.25">
      <c r="A4224" s="57" t="s">
        <v>137</v>
      </c>
      <c r="B4224" t="s">
        <v>128</v>
      </c>
      <c r="C4224">
        <v>2022</v>
      </c>
      <c r="D4224" t="s">
        <v>58</v>
      </c>
      <c r="E4224" t="s">
        <v>45</v>
      </c>
      <c r="F4224" t="s">
        <v>50</v>
      </c>
      <c r="G4224" t="s">
        <v>101</v>
      </c>
      <c r="H4224" t="s">
        <v>30</v>
      </c>
      <c r="I4224" s="90" t="s">
        <v>474</v>
      </c>
    </row>
    <row r="4225" spans="1:10" hidden="1" x14ac:dyDescent="0.25">
      <c r="A4225" s="57" t="s">
        <v>137</v>
      </c>
      <c r="B4225" t="s">
        <v>128</v>
      </c>
      <c r="C4225">
        <v>2022</v>
      </c>
      <c r="D4225" t="s">
        <v>58</v>
      </c>
      <c r="E4225" t="s">
        <v>45</v>
      </c>
      <c r="F4225" t="s">
        <v>287</v>
      </c>
      <c r="G4225" t="s">
        <v>287</v>
      </c>
      <c r="H4225" s="82" t="s">
        <v>288</v>
      </c>
      <c r="I4225" s="82"/>
    </row>
    <row r="4226" spans="1:10" hidden="1" x14ac:dyDescent="0.25">
      <c r="A4226" s="57" t="s">
        <v>137</v>
      </c>
      <c r="B4226" t="s">
        <v>128</v>
      </c>
      <c r="C4226">
        <v>2022</v>
      </c>
      <c r="D4226" t="s">
        <v>58</v>
      </c>
      <c r="E4226" t="s">
        <v>112</v>
      </c>
      <c r="F4226" t="s">
        <v>117</v>
      </c>
      <c r="G4226" t="s">
        <v>53</v>
      </c>
      <c r="H4226" s="2" t="s">
        <v>256</v>
      </c>
      <c r="I4226" s="2"/>
    </row>
    <row r="4227" spans="1:10" hidden="1" x14ac:dyDescent="0.25">
      <c r="A4227" s="57" t="s">
        <v>137</v>
      </c>
      <c r="B4227" t="s">
        <v>128</v>
      </c>
      <c r="C4227">
        <v>2022</v>
      </c>
      <c r="D4227" t="s">
        <v>58</v>
      </c>
      <c r="E4227" t="s">
        <v>112</v>
      </c>
      <c r="F4227" t="s">
        <v>117</v>
      </c>
      <c r="G4227" t="s">
        <v>53</v>
      </c>
      <c r="H4227" s="90" t="s">
        <v>335</v>
      </c>
      <c r="I4227" s="90" t="s">
        <v>475</v>
      </c>
    </row>
    <row r="4228" spans="1:10" hidden="1" x14ac:dyDescent="0.25">
      <c r="A4228" s="57" t="s">
        <v>137</v>
      </c>
      <c r="B4228" t="s">
        <v>128</v>
      </c>
      <c r="C4228">
        <v>2022</v>
      </c>
      <c r="D4228" t="s">
        <v>58</v>
      </c>
      <c r="E4228" t="s">
        <v>112</v>
      </c>
      <c r="F4228" t="s">
        <v>117</v>
      </c>
      <c r="G4228" t="s">
        <v>53</v>
      </c>
      <c r="H4228" s="2" t="s">
        <v>257</v>
      </c>
      <c r="I4228" t="s">
        <v>406</v>
      </c>
      <c r="J4228" s="38">
        <v>361968</v>
      </c>
    </row>
    <row r="4229" spans="1:10" hidden="1" x14ac:dyDescent="0.25">
      <c r="A4229" s="57" t="s">
        <v>137</v>
      </c>
      <c r="B4229" t="s">
        <v>128</v>
      </c>
      <c r="C4229">
        <v>2022</v>
      </c>
      <c r="D4229" t="s">
        <v>58</v>
      </c>
      <c r="E4229" t="s">
        <v>112</v>
      </c>
      <c r="F4229" t="s">
        <v>117</v>
      </c>
      <c r="G4229" t="s">
        <v>53</v>
      </c>
      <c r="H4229" s="2" t="s">
        <v>257</v>
      </c>
      <c r="I4229" t="s">
        <v>407</v>
      </c>
    </row>
    <row r="4230" spans="1:10" hidden="1" x14ac:dyDescent="0.25">
      <c r="A4230" s="57" t="s">
        <v>137</v>
      </c>
      <c r="B4230" t="s">
        <v>128</v>
      </c>
      <c r="C4230">
        <v>2022</v>
      </c>
      <c r="D4230" t="s">
        <v>58</v>
      </c>
      <c r="E4230" t="s">
        <v>112</v>
      </c>
      <c r="F4230" t="s">
        <v>117</v>
      </c>
      <c r="G4230" t="s">
        <v>53</v>
      </c>
      <c r="H4230" s="2" t="s">
        <v>257</v>
      </c>
      <c r="I4230" t="s">
        <v>408</v>
      </c>
      <c r="J4230" s="3">
        <v>1506246</v>
      </c>
    </row>
    <row r="4231" spans="1:10" hidden="1" x14ac:dyDescent="0.25">
      <c r="A4231" s="57" t="s">
        <v>137</v>
      </c>
      <c r="B4231" t="s">
        <v>128</v>
      </c>
      <c r="C4231">
        <v>2022</v>
      </c>
      <c r="D4231" t="s">
        <v>58</v>
      </c>
      <c r="E4231" t="s">
        <v>112</v>
      </c>
      <c r="F4231" t="s">
        <v>117</v>
      </c>
      <c r="G4231" t="s">
        <v>53</v>
      </c>
      <c r="H4231" s="2" t="s">
        <v>257</v>
      </c>
    </row>
    <row r="4232" spans="1:10" hidden="1" x14ac:dyDescent="0.25">
      <c r="A4232" s="57" t="s">
        <v>137</v>
      </c>
      <c r="B4232" t="s">
        <v>128</v>
      </c>
      <c r="C4232">
        <v>2022</v>
      </c>
      <c r="D4232" t="s">
        <v>58</v>
      </c>
      <c r="E4232" t="s">
        <v>112</v>
      </c>
      <c r="F4232" t="s">
        <v>117</v>
      </c>
      <c r="G4232" t="s">
        <v>53</v>
      </c>
      <c r="H4232" s="2" t="s">
        <v>257</v>
      </c>
    </row>
    <row r="4233" spans="1:10" hidden="1" x14ac:dyDescent="0.25">
      <c r="A4233" s="57" t="s">
        <v>137</v>
      </c>
      <c r="B4233" t="s">
        <v>128</v>
      </c>
      <c r="C4233">
        <v>2022</v>
      </c>
      <c r="D4233" t="s">
        <v>58</v>
      </c>
      <c r="E4233" t="s">
        <v>112</v>
      </c>
      <c r="F4233" t="s">
        <v>117</v>
      </c>
      <c r="G4233" t="s">
        <v>53</v>
      </c>
      <c r="H4233" s="2" t="s">
        <v>257</v>
      </c>
    </row>
    <row r="4234" spans="1:10" hidden="1" x14ac:dyDescent="0.25">
      <c r="A4234" s="57" t="s">
        <v>137</v>
      </c>
      <c r="B4234" t="s">
        <v>128</v>
      </c>
      <c r="C4234">
        <v>2022</v>
      </c>
      <c r="D4234" t="s">
        <v>58</v>
      </c>
      <c r="E4234" t="s">
        <v>112</v>
      </c>
      <c r="F4234" t="s">
        <v>117</v>
      </c>
      <c r="G4234" t="s">
        <v>53</v>
      </c>
      <c r="H4234" s="2" t="s">
        <v>257</v>
      </c>
    </row>
    <row r="4235" spans="1:10" hidden="1" x14ac:dyDescent="0.25">
      <c r="A4235" s="57" t="s">
        <v>137</v>
      </c>
      <c r="B4235" t="s">
        <v>128</v>
      </c>
      <c r="C4235">
        <v>2022</v>
      </c>
      <c r="D4235" t="s">
        <v>58</v>
      </c>
      <c r="E4235" t="s">
        <v>112</v>
      </c>
      <c r="F4235" t="s">
        <v>117</v>
      </c>
      <c r="G4235" t="s">
        <v>53</v>
      </c>
      <c r="H4235" s="2" t="s">
        <v>258</v>
      </c>
      <c r="I4235" s="2"/>
    </row>
    <row r="4236" spans="1:10" hidden="1" x14ac:dyDescent="0.25">
      <c r="A4236" s="57" t="s">
        <v>137</v>
      </c>
      <c r="B4236" t="s">
        <v>128</v>
      </c>
      <c r="C4236">
        <v>2022</v>
      </c>
      <c r="D4236" t="s">
        <v>58</v>
      </c>
      <c r="E4236" t="s">
        <v>112</v>
      </c>
      <c r="F4236" t="s">
        <v>117</v>
      </c>
      <c r="G4236" t="s">
        <v>53</v>
      </c>
      <c r="H4236" s="2" t="s">
        <v>259</v>
      </c>
      <c r="I4236" t="s">
        <v>409</v>
      </c>
      <c r="J4236" s="3">
        <v>11178336</v>
      </c>
    </row>
    <row r="4237" spans="1:10" hidden="1" x14ac:dyDescent="0.25">
      <c r="A4237" s="57" t="s">
        <v>137</v>
      </c>
      <c r="B4237" t="s">
        <v>128</v>
      </c>
      <c r="C4237">
        <v>2022</v>
      </c>
      <c r="D4237" t="s">
        <v>58</v>
      </c>
      <c r="E4237" t="s">
        <v>112</v>
      </c>
      <c r="F4237" t="s">
        <v>117</v>
      </c>
      <c r="G4237" t="s">
        <v>53</v>
      </c>
      <c r="H4237" s="2" t="s">
        <v>259</v>
      </c>
      <c r="I4237" t="s">
        <v>410</v>
      </c>
    </row>
    <row r="4238" spans="1:10" hidden="1" x14ac:dyDescent="0.25">
      <c r="A4238" s="57" t="s">
        <v>137</v>
      </c>
      <c r="B4238" t="s">
        <v>128</v>
      </c>
      <c r="C4238">
        <v>2022</v>
      </c>
      <c r="D4238" t="s">
        <v>58</v>
      </c>
      <c r="E4238" t="s">
        <v>112</v>
      </c>
      <c r="F4238" t="s">
        <v>117</v>
      </c>
      <c r="G4238" t="s">
        <v>53</v>
      </c>
      <c r="H4238" s="2" t="s">
        <v>259</v>
      </c>
      <c r="I4238" t="s">
        <v>411</v>
      </c>
      <c r="J4238" s="38">
        <v>1746615</v>
      </c>
    </row>
    <row r="4239" spans="1:10" hidden="1" x14ac:dyDescent="0.25">
      <c r="A4239" s="57" t="s">
        <v>137</v>
      </c>
      <c r="B4239" t="s">
        <v>128</v>
      </c>
      <c r="C4239">
        <v>2022</v>
      </c>
      <c r="D4239" t="s">
        <v>58</v>
      </c>
      <c r="E4239" t="s">
        <v>112</v>
      </c>
      <c r="F4239" t="s">
        <v>117</v>
      </c>
      <c r="G4239" t="s">
        <v>53</v>
      </c>
      <c r="H4239" s="2" t="s">
        <v>259</v>
      </c>
      <c r="I4239" t="s">
        <v>441</v>
      </c>
    </row>
    <row r="4240" spans="1:10" hidden="1" x14ac:dyDescent="0.25">
      <c r="A4240" s="57" t="s">
        <v>137</v>
      </c>
      <c r="B4240" t="s">
        <v>128</v>
      </c>
      <c r="C4240">
        <v>2022</v>
      </c>
      <c r="D4240" t="s">
        <v>58</v>
      </c>
      <c r="E4240" t="s">
        <v>112</v>
      </c>
      <c r="F4240" t="s">
        <v>117</v>
      </c>
      <c r="G4240" t="s">
        <v>53</v>
      </c>
      <c r="H4240" s="2" t="s">
        <v>259</v>
      </c>
      <c r="I4240" t="s">
        <v>442</v>
      </c>
    </row>
    <row r="4241" spans="1:10" hidden="1" x14ac:dyDescent="0.25">
      <c r="A4241" s="57" t="s">
        <v>137</v>
      </c>
      <c r="B4241" t="s">
        <v>128</v>
      </c>
      <c r="C4241">
        <v>2022</v>
      </c>
      <c r="D4241" t="s">
        <v>58</v>
      </c>
      <c r="E4241" t="s">
        <v>112</v>
      </c>
      <c r="F4241" t="s">
        <v>117</v>
      </c>
      <c r="G4241" t="s">
        <v>53</v>
      </c>
      <c r="H4241" s="2" t="s">
        <v>259</v>
      </c>
      <c r="I4241" s="90" t="s">
        <v>460</v>
      </c>
    </row>
    <row r="4242" spans="1:10" hidden="1" x14ac:dyDescent="0.25">
      <c r="A4242" s="57" t="s">
        <v>137</v>
      </c>
      <c r="B4242" t="s">
        <v>128</v>
      </c>
      <c r="C4242">
        <v>2022</v>
      </c>
      <c r="D4242" t="s">
        <v>58</v>
      </c>
      <c r="E4242" t="s">
        <v>112</v>
      </c>
      <c r="F4242" t="s">
        <v>117</v>
      </c>
      <c r="G4242" t="s">
        <v>53</v>
      </c>
      <c r="H4242" s="2" t="s">
        <v>259</v>
      </c>
      <c r="I4242" s="90" t="s">
        <v>413</v>
      </c>
    </row>
    <row r="4243" spans="1:10" hidden="1" x14ac:dyDescent="0.25">
      <c r="A4243" s="57" t="s">
        <v>137</v>
      </c>
      <c r="B4243" t="s">
        <v>128</v>
      </c>
      <c r="C4243">
        <v>2022</v>
      </c>
      <c r="D4243" t="s">
        <v>58</v>
      </c>
      <c r="E4243" t="s">
        <v>112</v>
      </c>
      <c r="F4243" t="s">
        <v>117</v>
      </c>
      <c r="G4243" t="s">
        <v>334</v>
      </c>
      <c r="H4243" s="90" t="s">
        <v>335</v>
      </c>
      <c r="I4243" s="90"/>
    </row>
    <row r="4244" spans="1:10" hidden="1" x14ac:dyDescent="0.25">
      <c r="A4244" s="57" t="s">
        <v>137</v>
      </c>
      <c r="B4244" t="s">
        <v>128</v>
      </c>
      <c r="C4244">
        <v>2022</v>
      </c>
      <c r="D4244" t="s">
        <v>58</v>
      </c>
      <c r="E4244" t="s">
        <v>112</v>
      </c>
      <c r="F4244" t="s">
        <v>117</v>
      </c>
      <c r="G4244" t="s">
        <v>318</v>
      </c>
      <c r="H4244" t="s">
        <v>180</v>
      </c>
      <c r="I4244" t="s">
        <v>412</v>
      </c>
    </row>
    <row r="4245" spans="1:10" hidden="1" x14ac:dyDescent="0.25">
      <c r="A4245" s="57" t="s">
        <v>137</v>
      </c>
      <c r="B4245" t="s">
        <v>128</v>
      </c>
      <c r="C4245">
        <v>2022</v>
      </c>
      <c r="D4245" t="s">
        <v>58</v>
      </c>
      <c r="E4245" t="s">
        <v>112</v>
      </c>
      <c r="F4245" t="s">
        <v>117</v>
      </c>
      <c r="G4245" t="s">
        <v>318</v>
      </c>
      <c r="H4245" t="s">
        <v>180</v>
      </c>
      <c r="I4245" t="s">
        <v>413</v>
      </c>
      <c r="J4245" s="38">
        <v>1859299</v>
      </c>
    </row>
    <row r="4246" spans="1:10" hidden="1" x14ac:dyDescent="0.25">
      <c r="A4246" s="57" t="s">
        <v>137</v>
      </c>
      <c r="B4246" t="s">
        <v>128</v>
      </c>
      <c r="C4246">
        <v>2022</v>
      </c>
      <c r="D4246" t="s">
        <v>58</v>
      </c>
      <c r="E4246" t="s">
        <v>112</v>
      </c>
      <c r="F4246" t="s">
        <v>117</v>
      </c>
      <c r="G4246" t="s">
        <v>318</v>
      </c>
      <c r="H4246" t="s">
        <v>180</v>
      </c>
      <c r="I4246" t="s">
        <v>414</v>
      </c>
      <c r="J4246" s="38">
        <v>480300</v>
      </c>
    </row>
    <row r="4247" spans="1:10" hidden="1" x14ac:dyDescent="0.25">
      <c r="A4247" s="57" t="s">
        <v>137</v>
      </c>
      <c r="B4247" t="s">
        <v>128</v>
      </c>
      <c r="C4247">
        <v>2022</v>
      </c>
      <c r="D4247" t="s">
        <v>58</v>
      </c>
      <c r="E4247" t="s">
        <v>112</v>
      </c>
      <c r="F4247" t="s">
        <v>117</v>
      </c>
      <c r="G4247" t="s">
        <v>318</v>
      </c>
      <c r="H4247" t="s">
        <v>180</v>
      </c>
      <c r="I4247" s="90" t="s">
        <v>460</v>
      </c>
    </row>
    <row r="4248" spans="1:10" hidden="1" x14ac:dyDescent="0.25">
      <c r="A4248" s="57" t="s">
        <v>137</v>
      </c>
      <c r="B4248" t="s">
        <v>128</v>
      </c>
      <c r="C4248">
        <v>2022</v>
      </c>
      <c r="D4248" t="s">
        <v>58</v>
      </c>
      <c r="E4248" t="s">
        <v>112</v>
      </c>
      <c r="F4248" t="s">
        <v>117</v>
      </c>
      <c r="G4248" t="s">
        <v>318</v>
      </c>
      <c r="H4248" t="s">
        <v>180</v>
      </c>
      <c r="I4248" s="90" t="s">
        <v>439</v>
      </c>
      <c r="J4248" s="3">
        <v>240000</v>
      </c>
    </row>
    <row r="4249" spans="1:10" hidden="1" x14ac:dyDescent="0.25">
      <c r="A4249" s="57" t="s">
        <v>137</v>
      </c>
      <c r="B4249" t="s">
        <v>128</v>
      </c>
      <c r="C4249">
        <v>2022</v>
      </c>
      <c r="D4249" t="s">
        <v>58</v>
      </c>
      <c r="E4249" t="s">
        <v>112</v>
      </c>
      <c r="F4249" t="s">
        <v>117</v>
      </c>
      <c r="G4249" t="s">
        <v>318</v>
      </c>
      <c r="H4249" t="s">
        <v>180</v>
      </c>
    </row>
    <row r="4250" spans="1:10" hidden="1" x14ac:dyDescent="0.25">
      <c r="A4250" s="57" t="s">
        <v>137</v>
      </c>
      <c r="B4250" t="s">
        <v>128</v>
      </c>
      <c r="C4250">
        <v>2022</v>
      </c>
      <c r="D4250" t="s">
        <v>58</v>
      </c>
      <c r="E4250" t="s">
        <v>112</v>
      </c>
      <c r="F4250" t="s">
        <v>117</v>
      </c>
      <c r="G4250" t="s">
        <v>318</v>
      </c>
      <c r="H4250" s="2" t="s">
        <v>279</v>
      </c>
      <c r="I4250" t="s">
        <v>414</v>
      </c>
      <c r="J4250" s="38">
        <v>45000</v>
      </c>
    </row>
    <row r="4251" spans="1:10" hidden="1" x14ac:dyDescent="0.25">
      <c r="A4251" s="57" t="s">
        <v>137</v>
      </c>
      <c r="B4251" t="s">
        <v>128</v>
      </c>
      <c r="C4251">
        <v>2022</v>
      </c>
      <c r="D4251" t="s">
        <v>58</v>
      </c>
      <c r="E4251" t="s">
        <v>112</v>
      </c>
      <c r="F4251" t="s">
        <v>117</v>
      </c>
      <c r="G4251" t="s">
        <v>318</v>
      </c>
      <c r="H4251" s="2" t="s">
        <v>279</v>
      </c>
      <c r="I4251" s="90" t="s">
        <v>460</v>
      </c>
    </row>
    <row r="4252" spans="1:10" hidden="1" x14ac:dyDescent="0.25">
      <c r="A4252" s="57" t="s">
        <v>137</v>
      </c>
      <c r="B4252" t="s">
        <v>128</v>
      </c>
      <c r="C4252">
        <v>2022</v>
      </c>
      <c r="D4252" t="s">
        <v>58</v>
      </c>
      <c r="E4252" t="s">
        <v>112</v>
      </c>
      <c r="F4252" t="s">
        <v>117</v>
      </c>
      <c r="G4252" t="s">
        <v>318</v>
      </c>
      <c r="H4252" s="2" t="s">
        <v>279</v>
      </c>
      <c r="I4252" t="s">
        <v>415</v>
      </c>
      <c r="J4252" s="3">
        <v>186000</v>
      </c>
    </row>
    <row r="4253" spans="1:10" hidden="1" x14ac:dyDescent="0.25">
      <c r="A4253" s="57" t="s">
        <v>137</v>
      </c>
      <c r="B4253" t="s">
        <v>128</v>
      </c>
      <c r="C4253">
        <v>2022</v>
      </c>
      <c r="D4253" t="s">
        <v>58</v>
      </c>
      <c r="E4253" t="s">
        <v>112</v>
      </c>
      <c r="F4253" t="s">
        <v>117</v>
      </c>
      <c r="G4253" t="s">
        <v>319</v>
      </c>
      <c r="H4253" t="s">
        <v>181</v>
      </c>
    </row>
    <row r="4254" spans="1:10" hidden="1" x14ac:dyDescent="0.25">
      <c r="A4254" s="57" t="s">
        <v>137</v>
      </c>
      <c r="B4254" t="s">
        <v>128</v>
      </c>
      <c r="C4254">
        <v>2022</v>
      </c>
      <c r="D4254" t="s">
        <v>58</v>
      </c>
      <c r="E4254" t="s">
        <v>112</v>
      </c>
      <c r="F4254" t="s">
        <v>117</v>
      </c>
      <c r="G4254" t="s">
        <v>319</v>
      </c>
      <c r="H4254" s="90" t="s">
        <v>320</v>
      </c>
      <c r="I4254" t="s">
        <v>416</v>
      </c>
    </row>
    <row r="4255" spans="1:10" hidden="1" x14ac:dyDescent="0.25">
      <c r="A4255" s="57" t="s">
        <v>132</v>
      </c>
      <c r="B4255" t="s">
        <v>129</v>
      </c>
      <c r="C4255">
        <v>2022</v>
      </c>
      <c r="D4255" t="s">
        <v>58</v>
      </c>
      <c r="E4255" t="s">
        <v>52</v>
      </c>
      <c r="F4255" t="s">
        <v>142</v>
      </c>
      <c r="G4255" t="s">
        <v>301</v>
      </c>
      <c r="H4255" t="s">
        <v>210</v>
      </c>
      <c r="I4255" t="s">
        <v>374</v>
      </c>
      <c r="J4255" s="3">
        <v>31484479.306722686</v>
      </c>
    </row>
    <row r="4256" spans="1:10" hidden="1" x14ac:dyDescent="0.25">
      <c r="A4256" s="57" t="s">
        <v>132</v>
      </c>
      <c r="B4256" t="s">
        <v>129</v>
      </c>
      <c r="C4256">
        <v>2022</v>
      </c>
      <c r="D4256" t="s">
        <v>58</v>
      </c>
      <c r="E4256" t="s">
        <v>52</v>
      </c>
      <c r="F4256" t="s">
        <v>152</v>
      </c>
      <c r="G4256" t="s">
        <v>149</v>
      </c>
      <c r="H4256" t="s">
        <v>211</v>
      </c>
      <c r="J4256" s="3"/>
    </row>
    <row r="4257" spans="1:10" hidden="1" x14ac:dyDescent="0.25">
      <c r="A4257" s="57" t="s">
        <v>132</v>
      </c>
      <c r="B4257" t="s">
        <v>129</v>
      </c>
      <c r="C4257">
        <v>2022</v>
      </c>
      <c r="D4257" t="s">
        <v>58</v>
      </c>
      <c r="E4257" t="s">
        <v>52</v>
      </c>
      <c r="F4257" t="s">
        <v>152</v>
      </c>
      <c r="G4257" t="s">
        <v>213</v>
      </c>
      <c r="H4257" t="s">
        <v>214</v>
      </c>
      <c r="J4257"/>
    </row>
    <row r="4258" spans="1:10" hidden="1" x14ac:dyDescent="0.25">
      <c r="A4258" s="57" t="s">
        <v>132</v>
      </c>
      <c r="B4258" t="s">
        <v>129</v>
      </c>
      <c r="C4258">
        <v>2022</v>
      </c>
      <c r="D4258" t="s">
        <v>58</v>
      </c>
      <c r="E4258" t="s">
        <v>52</v>
      </c>
      <c r="F4258" t="s">
        <v>152</v>
      </c>
      <c r="G4258" t="s">
        <v>217</v>
      </c>
      <c r="H4258" t="s">
        <v>218</v>
      </c>
      <c r="J4258" s="3"/>
    </row>
    <row r="4259" spans="1:10" hidden="1" x14ac:dyDescent="0.25">
      <c r="A4259" s="57" t="s">
        <v>132</v>
      </c>
      <c r="B4259" t="s">
        <v>129</v>
      </c>
      <c r="C4259">
        <v>2022</v>
      </c>
      <c r="D4259" t="s">
        <v>58</v>
      </c>
      <c r="E4259" t="s">
        <v>52</v>
      </c>
      <c r="F4259" t="s">
        <v>142</v>
      </c>
      <c r="G4259" t="s">
        <v>300</v>
      </c>
      <c r="H4259" t="s">
        <v>224</v>
      </c>
      <c r="J4259" s="3"/>
    </row>
    <row r="4260" spans="1:10" hidden="1" x14ac:dyDescent="0.25">
      <c r="A4260" s="57" t="s">
        <v>132</v>
      </c>
      <c r="B4260" t="s">
        <v>129</v>
      </c>
      <c r="C4260">
        <v>2022</v>
      </c>
      <c r="D4260" t="s">
        <v>58</v>
      </c>
      <c r="E4260" t="s">
        <v>52</v>
      </c>
      <c r="F4260" t="s">
        <v>142</v>
      </c>
      <c r="G4260" t="s">
        <v>300</v>
      </c>
      <c r="H4260" t="s">
        <v>303</v>
      </c>
      <c r="J4260" s="3"/>
    </row>
    <row r="4261" spans="1:10" hidden="1" x14ac:dyDescent="0.25">
      <c r="A4261" s="57" t="s">
        <v>132</v>
      </c>
      <c r="B4261" t="s">
        <v>129</v>
      </c>
      <c r="C4261">
        <v>2022</v>
      </c>
      <c r="D4261" t="s">
        <v>58</v>
      </c>
      <c r="E4261" t="s">
        <v>52</v>
      </c>
      <c r="F4261" t="s">
        <v>142</v>
      </c>
      <c r="G4261" t="s">
        <v>270</v>
      </c>
      <c r="H4261" t="s">
        <v>269</v>
      </c>
      <c r="J4261" s="3"/>
    </row>
    <row r="4262" spans="1:10" hidden="1" x14ac:dyDescent="0.25">
      <c r="A4262" s="57" t="s">
        <v>132</v>
      </c>
      <c r="B4262" t="s">
        <v>129</v>
      </c>
      <c r="C4262">
        <v>2022</v>
      </c>
      <c r="D4262" t="s">
        <v>58</v>
      </c>
      <c r="E4262" t="s">
        <v>52</v>
      </c>
      <c r="F4262" t="s">
        <v>142</v>
      </c>
      <c r="G4262" t="s">
        <v>270</v>
      </c>
      <c r="H4262" t="s">
        <v>271</v>
      </c>
      <c r="J4262" s="3"/>
    </row>
    <row r="4263" spans="1:10" hidden="1" x14ac:dyDescent="0.25">
      <c r="A4263" s="57" t="s">
        <v>132</v>
      </c>
      <c r="B4263" t="s">
        <v>129</v>
      </c>
      <c r="C4263">
        <v>2022</v>
      </c>
      <c r="D4263" t="s">
        <v>58</v>
      </c>
      <c r="E4263" t="s">
        <v>45</v>
      </c>
      <c r="F4263" t="s">
        <v>46</v>
      </c>
      <c r="G4263" t="s">
        <v>54</v>
      </c>
      <c r="H4263" t="s">
        <v>11</v>
      </c>
      <c r="I4263" t="s">
        <v>375</v>
      </c>
      <c r="J4263" s="132">
        <v>4200000</v>
      </c>
    </row>
    <row r="4264" spans="1:10" hidden="1" x14ac:dyDescent="0.25">
      <c r="A4264" s="57" t="s">
        <v>132</v>
      </c>
      <c r="B4264" t="s">
        <v>129</v>
      </c>
      <c r="C4264">
        <v>2022</v>
      </c>
      <c r="D4264" t="s">
        <v>58</v>
      </c>
      <c r="E4264" t="s">
        <v>45</v>
      </c>
      <c r="F4264" t="s">
        <v>46</v>
      </c>
      <c r="G4264" t="s">
        <v>54</v>
      </c>
      <c r="H4264" t="s">
        <v>11</v>
      </c>
      <c r="I4264" t="s">
        <v>376</v>
      </c>
      <c r="J4264" s="132">
        <v>1500000</v>
      </c>
    </row>
    <row r="4265" spans="1:10" hidden="1" x14ac:dyDescent="0.25">
      <c r="A4265" s="57" t="s">
        <v>132</v>
      </c>
      <c r="B4265" t="s">
        <v>129</v>
      </c>
      <c r="C4265">
        <v>2022</v>
      </c>
      <c r="D4265" t="s">
        <v>58</v>
      </c>
      <c r="E4265" t="s">
        <v>45</v>
      </c>
      <c r="F4265" t="s">
        <v>46</v>
      </c>
      <c r="G4265" t="s">
        <v>54</v>
      </c>
      <c r="H4265" t="s">
        <v>12</v>
      </c>
      <c r="I4265" t="s">
        <v>375</v>
      </c>
      <c r="J4265" s="132">
        <v>0</v>
      </c>
    </row>
    <row r="4266" spans="1:10" hidden="1" x14ac:dyDescent="0.25">
      <c r="A4266" s="57" t="s">
        <v>132</v>
      </c>
      <c r="B4266" t="s">
        <v>129</v>
      </c>
      <c r="C4266">
        <v>2022</v>
      </c>
      <c r="D4266" t="s">
        <v>58</v>
      </c>
      <c r="E4266" t="s">
        <v>45</v>
      </c>
      <c r="F4266" t="s">
        <v>46</v>
      </c>
      <c r="G4266" t="s">
        <v>54</v>
      </c>
      <c r="H4266" t="s">
        <v>12</v>
      </c>
      <c r="I4266" t="s">
        <v>376</v>
      </c>
      <c r="J4266" s="132">
        <v>117172</v>
      </c>
    </row>
    <row r="4267" spans="1:10" hidden="1" x14ac:dyDescent="0.25">
      <c r="A4267" s="57" t="s">
        <v>132</v>
      </c>
      <c r="B4267" t="s">
        <v>129</v>
      </c>
      <c r="C4267">
        <v>2022</v>
      </c>
      <c r="D4267" t="s">
        <v>58</v>
      </c>
      <c r="E4267" t="s">
        <v>45</v>
      </c>
      <c r="F4267" t="s">
        <v>46</v>
      </c>
      <c r="G4267" t="s">
        <v>54</v>
      </c>
      <c r="H4267" t="s">
        <v>13</v>
      </c>
      <c r="I4267" t="s">
        <v>375</v>
      </c>
      <c r="J4267" s="132">
        <v>350000</v>
      </c>
    </row>
    <row r="4268" spans="1:10" hidden="1" x14ac:dyDescent="0.25">
      <c r="A4268" s="57" t="s">
        <v>132</v>
      </c>
      <c r="B4268" t="s">
        <v>129</v>
      </c>
      <c r="C4268">
        <v>2022</v>
      </c>
      <c r="D4268" t="s">
        <v>58</v>
      </c>
      <c r="E4268" t="s">
        <v>45</v>
      </c>
      <c r="F4268" t="s">
        <v>46</v>
      </c>
      <c r="G4268" t="s">
        <v>54</v>
      </c>
      <c r="H4268" t="s">
        <v>13</v>
      </c>
      <c r="I4268" t="s">
        <v>376</v>
      </c>
      <c r="J4268" s="132">
        <v>134764</v>
      </c>
    </row>
    <row r="4269" spans="1:10" hidden="1" x14ac:dyDescent="0.25">
      <c r="A4269" s="57" t="s">
        <v>132</v>
      </c>
      <c r="B4269" t="s">
        <v>129</v>
      </c>
      <c r="C4269">
        <v>2022</v>
      </c>
      <c r="D4269" t="s">
        <v>58</v>
      </c>
      <c r="E4269" t="s">
        <v>45</v>
      </c>
      <c r="F4269" t="s">
        <v>46</v>
      </c>
      <c r="G4269" t="s">
        <v>54</v>
      </c>
      <c r="H4269" t="s">
        <v>14</v>
      </c>
      <c r="I4269" t="s">
        <v>375</v>
      </c>
      <c r="J4269" s="132">
        <v>42000</v>
      </c>
    </row>
    <row r="4270" spans="1:10" hidden="1" x14ac:dyDescent="0.25">
      <c r="A4270" s="57" t="s">
        <v>132</v>
      </c>
      <c r="B4270" t="s">
        <v>129</v>
      </c>
      <c r="C4270">
        <v>2022</v>
      </c>
      <c r="D4270" t="s">
        <v>58</v>
      </c>
      <c r="E4270" t="s">
        <v>45</v>
      </c>
      <c r="F4270" t="s">
        <v>46</v>
      </c>
      <c r="G4270" t="s">
        <v>54</v>
      </c>
      <c r="H4270" t="s">
        <v>14</v>
      </c>
      <c r="I4270" t="s">
        <v>376</v>
      </c>
      <c r="J4270" s="132">
        <v>16172</v>
      </c>
    </row>
    <row r="4271" spans="1:10" hidden="1" x14ac:dyDescent="0.25">
      <c r="A4271" s="57" t="s">
        <v>132</v>
      </c>
      <c r="B4271" t="s">
        <v>129</v>
      </c>
      <c r="C4271">
        <v>2022</v>
      </c>
      <c r="D4271" t="s">
        <v>58</v>
      </c>
      <c r="E4271" t="s">
        <v>45</v>
      </c>
      <c r="F4271" t="s">
        <v>46</v>
      </c>
      <c r="G4271" t="s">
        <v>54</v>
      </c>
      <c r="H4271" t="s">
        <v>15</v>
      </c>
      <c r="I4271" t="s">
        <v>375</v>
      </c>
      <c r="J4271" s="132">
        <v>350000</v>
      </c>
    </row>
    <row r="4272" spans="1:10" hidden="1" x14ac:dyDescent="0.25">
      <c r="A4272" s="57" t="s">
        <v>132</v>
      </c>
      <c r="B4272" t="s">
        <v>129</v>
      </c>
      <c r="C4272">
        <v>2022</v>
      </c>
      <c r="D4272" t="s">
        <v>58</v>
      </c>
      <c r="E4272" t="s">
        <v>45</v>
      </c>
      <c r="F4272" t="s">
        <v>46</v>
      </c>
      <c r="G4272" t="s">
        <v>54</v>
      </c>
      <c r="H4272" t="s">
        <v>15</v>
      </c>
      <c r="I4272" t="s">
        <v>376</v>
      </c>
      <c r="J4272" s="132">
        <v>134764</v>
      </c>
    </row>
    <row r="4273" spans="1:10" hidden="1" x14ac:dyDescent="0.25">
      <c r="A4273" s="57" t="s">
        <v>132</v>
      </c>
      <c r="B4273" t="s">
        <v>129</v>
      </c>
      <c r="C4273">
        <v>2022</v>
      </c>
      <c r="D4273" t="s">
        <v>58</v>
      </c>
      <c r="E4273" t="s">
        <v>45</v>
      </c>
      <c r="F4273" t="s">
        <v>46</v>
      </c>
      <c r="G4273" t="s">
        <v>54</v>
      </c>
      <c r="H4273" t="s">
        <v>16</v>
      </c>
      <c r="I4273" t="s">
        <v>375</v>
      </c>
      <c r="J4273" s="132">
        <v>175000</v>
      </c>
    </row>
    <row r="4274" spans="1:10" hidden="1" x14ac:dyDescent="0.25">
      <c r="A4274" s="57" t="s">
        <v>132</v>
      </c>
      <c r="B4274" t="s">
        <v>129</v>
      </c>
      <c r="C4274">
        <v>2022</v>
      </c>
      <c r="D4274" t="s">
        <v>58</v>
      </c>
      <c r="E4274" t="s">
        <v>45</v>
      </c>
      <c r="F4274" t="s">
        <v>46</v>
      </c>
      <c r="G4274" t="s">
        <v>54</v>
      </c>
      <c r="H4274" t="s">
        <v>16</v>
      </c>
      <c r="I4274" t="s">
        <v>376</v>
      </c>
      <c r="J4274" s="132">
        <v>62500</v>
      </c>
    </row>
    <row r="4275" spans="1:10" hidden="1" x14ac:dyDescent="0.25">
      <c r="A4275" s="57" t="s">
        <v>132</v>
      </c>
      <c r="B4275" t="s">
        <v>129</v>
      </c>
      <c r="C4275">
        <v>2022</v>
      </c>
      <c r="D4275" t="s">
        <v>58</v>
      </c>
      <c r="E4275" t="s">
        <v>45</v>
      </c>
      <c r="F4275" t="s">
        <v>46</v>
      </c>
      <c r="G4275" t="s">
        <v>54</v>
      </c>
      <c r="H4275" t="s">
        <v>17</v>
      </c>
      <c r="I4275" t="s">
        <v>375</v>
      </c>
      <c r="J4275" s="132">
        <v>2800000</v>
      </c>
    </row>
    <row r="4276" spans="1:10" hidden="1" x14ac:dyDescent="0.25">
      <c r="A4276" s="57" t="s">
        <v>132</v>
      </c>
      <c r="B4276" t="s">
        <v>129</v>
      </c>
      <c r="C4276">
        <v>2022</v>
      </c>
      <c r="D4276" t="s">
        <v>58</v>
      </c>
      <c r="E4276" t="s">
        <v>45</v>
      </c>
      <c r="F4276" t="s">
        <v>46</v>
      </c>
      <c r="G4276" t="s">
        <v>54</v>
      </c>
      <c r="H4276" s="90" t="s">
        <v>331</v>
      </c>
      <c r="I4276" s="90"/>
      <c r="J4276"/>
    </row>
    <row r="4277" spans="1:10" hidden="1" x14ac:dyDescent="0.25">
      <c r="A4277" s="57" t="s">
        <v>132</v>
      </c>
      <c r="B4277" t="s">
        <v>129</v>
      </c>
      <c r="C4277">
        <v>2022</v>
      </c>
      <c r="D4277" t="s">
        <v>58</v>
      </c>
      <c r="E4277" t="s">
        <v>45</v>
      </c>
      <c r="F4277" t="s">
        <v>46</v>
      </c>
      <c r="G4277" t="s">
        <v>54</v>
      </c>
      <c r="H4277" t="s">
        <v>195</v>
      </c>
      <c r="I4277" t="s">
        <v>377</v>
      </c>
      <c r="J4277" s="132">
        <v>444000</v>
      </c>
    </row>
    <row r="4278" spans="1:10" hidden="1" x14ac:dyDescent="0.25">
      <c r="A4278" s="57" t="s">
        <v>132</v>
      </c>
      <c r="B4278" t="s">
        <v>129</v>
      </c>
      <c r="C4278">
        <v>2022</v>
      </c>
      <c r="D4278" t="s">
        <v>58</v>
      </c>
      <c r="E4278" t="s">
        <v>45</v>
      </c>
      <c r="F4278" t="s">
        <v>46</v>
      </c>
      <c r="G4278" t="s">
        <v>54</v>
      </c>
      <c r="H4278" t="s">
        <v>18</v>
      </c>
      <c r="I4278" t="s">
        <v>397</v>
      </c>
      <c r="J4278" s="132">
        <v>29754</v>
      </c>
    </row>
    <row r="4279" spans="1:10" hidden="1" x14ac:dyDescent="0.25">
      <c r="A4279" s="57" t="s">
        <v>132</v>
      </c>
      <c r="B4279" t="s">
        <v>129</v>
      </c>
      <c r="C4279">
        <v>2022</v>
      </c>
      <c r="D4279" t="s">
        <v>58</v>
      </c>
      <c r="E4279" t="s">
        <v>45</v>
      </c>
      <c r="F4279" t="s">
        <v>46</v>
      </c>
      <c r="G4279" t="s">
        <v>54</v>
      </c>
      <c r="H4279" t="s">
        <v>19</v>
      </c>
      <c r="I4279" t="s">
        <v>398</v>
      </c>
      <c r="J4279" s="132">
        <v>504000</v>
      </c>
    </row>
    <row r="4280" spans="1:10" hidden="1" x14ac:dyDescent="0.25">
      <c r="A4280" s="57" t="s">
        <v>132</v>
      </c>
      <c r="B4280" t="s">
        <v>129</v>
      </c>
      <c r="C4280">
        <v>2022</v>
      </c>
      <c r="D4280" t="s">
        <v>58</v>
      </c>
      <c r="E4280" t="s">
        <v>45</v>
      </c>
      <c r="F4280" t="s">
        <v>46</v>
      </c>
      <c r="G4280" t="s">
        <v>54</v>
      </c>
      <c r="H4280" t="s">
        <v>19</v>
      </c>
      <c r="I4280" t="s">
        <v>400</v>
      </c>
      <c r="J4280" s="132">
        <v>180000</v>
      </c>
    </row>
    <row r="4281" spans="1:10" hidden="1" x14ac:dyDescent="0.25">
      <c r="A4281" s="57" t="s">
        <v>132</v>
      </c>
      <c r="B4281" t="s">
        <v>129</v>
      </c>
      <c r="C4281">
        <v>2022</v>
      </c>
      <c r="D4281" t="s">
        <v>58</v>
      </c>
      <c r="E4281" t="s">
        <v>45</v>
      </c>
      <c r="F4281" t="s">
        <v>46</v>
      </c>
      <c r="G4281" t="s">
        <v>54</v>
      </c>
      <c r="H4281" t="s">
        <v>20</v>
      </c>
      <c r="I4281" t="s">
        <v>399</v>
      </c>
      <c r="J4281" s="132">
        <v>228000</v>
      </c>
    </row>
    <row r="4282" spans="1:10" hidden="1" x14ac:dyDescent="0.25">
      <c r="A4282" s="57" t="s">
        <v>132</v>
      </c>
      <c r="B4282" t="s">
        <v>129</v>
      </c>
      <c r="C4282">
        <v>2022</v>
      </c>
      <c r="D4282" t="s">
        <v>58</v>
      </c>
      <c r="E4282" t="s">
        <v>45</v>
      </c>
      <c r="F4282" t="s">
        <v>46</v>
      </c>
      <c r="G4282" t="s">
        <v>54</v>
      </c>
      <c r="H4282" s="2" t="s">
        <v>294</v>
      </c>
      <c r="I4282" s="2"/>
      <c r="J4282"/>
    </row>
    <row r="4283" spans="1:10" hidden="1" x14ac:dyDescent="0.25">
      <c r="A4283" s="57" t="s">
        <v>132</v>
      </c>
      <c r="B4283" t="s">
        <v>129</v>
      </c>
      <c r="C4283">
        <v>2022</v>
      </c>
      <c r="D4283" t="s">
        <v>58</v>
      </c>
      <c r="E4283" t="s">
        <v>45</v>
      </c>
      <c r="F4283" t="s">
        <v>46</v>
      </c>
      <c r="G4283" t="s">
        <v>118</v>
      </c>
      <c r="H4283" s="2" t="s">
        <v>295</v>
      </c>
      <c r="I4283" t="s">
        <v>378</v>
      </c>
      <c r="J4283" s="132">
        <v>908526</v>
      </c>
    </row>
    <row r="4284" spans="1:10" hidden="1" x14ac:dyDescent="0.25">
      <c r="A4284" s="57" t="s">
        <v>132</v>
      </c>
      <c r="B4284" t="s">
        <v>129</v>
      </c>
      <c r="C4284">
        <v>2022</v>
      </c>
      <c r="D4284" t="s">
        <v>58</v>
      </c>
      <c r="E4284" t="s">
        <v>45</v>
      </c>
      <c r="F4284" t="s">
        <v>46</v>
      </c>
      <c r="G4284" t="s">
        <v>118</v>
      </c>
      <c r="H4284" t="s">
        <v>119</v>
      </c>
      <c r="J4284"/>
    </row>
    <row r="4285" spans="1:10" hidden="1" x14ac:dyDescent="0.25">
      <c r="A4285" s="57" t="s">
        <v>132</v>
      </c>
      <c r="B4285" t="s">
        <v>129</v>
      </c>
      <c r="C4285">
        <v>2022</v>
      </c>
      <c r="D4285" t="s">
        <v>58</v>
      </c>
      <c r="E4285" t="s">
        <v>45</v>
      </c>
      <c r="F4285" t="s">
        <v>46</v>
      </c>
      <c r="G4285" t="s">
        <v>118</v>
      </c>
      <c r="H4285" t="s">
        <v>283</v>
      </c>
      <c r="J4285"/>
    </row>
    <row r="4286" spans="1:10" hidden="1" x14ac:dyDescent="0.25">
      <c r="A4286" s="57" t="s">
        <v>132</v>
      </c>
      <c r="B4286" t="s">
        <v>129</v>
      </c>
      <c r="C4286">
        <v>2022</v>
      </c>
      <c r="D4286" t="s">
        <v>58</v>
      </c>
      <c r="E4286" t="s">
        <v>45</v>
      </c>
      <c r="F4286" t="s">
        <v>46</v>
      </c>
      <c r="G4286" t="s">
        <v>109</v>
      </c>
      <c r="H4286" t="s">
        <v>219</v>
      </c>
      <c r="I4286" t="s">
        <v>379</v>
      </c>
      <c r="J4286" s="132">
        <v>448</v>
      </c>
    </row>
    <row r="4287" spans="1:10" hidden="1" x14ac:dyDescent="0.25">
      <c r="A4287" s="57" t="s">
        <v>132</v>
      </c>
      <c r="B4287" t="s">
        <v>129</v>
      </c>
      <c r="C4287">
        <v>2022</v>
      </c>
      <c r="D4287" t="s">
        <v>58</v>
      </c>
      <c r="E4287" t="s">
        <v>45</v>
      </c>
      <c r="F4287" t="s">
        <v>46</v>
      </c>
      <c r="G4287" t="s">
        <v>109</v>
      </c>
      <c r="H4287" s="2" t="s">
        <v>267</v>
      </c>
      <c r="I4287" s="2"/>
      <c r="J4287"/>
    </row>
    <row r="4288" spans="1:10" hidden="1" x14ac:dyDescent="0.25">
      <c r="A4288" s="57" t="s">
        <v>132</v>
      </c>
      <c r="B4288" t="s">
        <v>129</v>
      </c>
      <c r="C4288">
        <v>2022</v>
      </c>
      <c r="D4288" t="s">
        <v>58</v>
      </c>
      <c r="E4288" t="s">
        <v>45</v>
      </c>
      <c r="F4288" t="s">
        <v>46</v>
      </c>
      <c r="G4288" t="s">
        <v>109</v>
      </c>
      <c r="H4288" t="s">
        <v>220</v>
      </c>
      <c r="J4288"/>
    </row>
    <row r="4289" spans="1:10" hidden="1" x14ac:dyDescent="0.25">
      <c r="A4289" s="57" t="s">
        <v>132</v>
      </c>
      <c r="B4289" t="s">
        <v>129</v>
      </c>
      <c r="C4289">
        <v>2022</v>
      </c>
      <c r="D4289" t="s">
        <v>58</v>
      </c>
      <c r="E4289" t="s">
        <v>45</v>
      </c>
      <c r="F4289" t="s">
        <v>46</v>
      </c>
      <c r="G4289" t="s">
        <v>109</v>
      </c>
      <c r="H4289" t="s">
        <v>260</v>
      </c>
      <c r="J4289"/>
    </row>
    <row r="4290" spans="1:10" hidden="1" x14ac:dyDescent="0.25">
      <c r="A4290" s="57" t="s">
        <v>132</v>
      </c>
      <c r="B4290" t="s">
        <v>129</v>
      </c>
      <c r="C4290">
        <v>2022</v>
      </c>
      <c r="D4290" t="s">
        <v>58</v>
      </c>
      <c r="E4290" t="s">
        <v>45</v>
      </c>
      <c r="F4290" t="s">
        <v>46</v>
      </c>
      <c r="G4290" t="s">
        <v>55</v>
      </c>
      <c r="H4290" t="s">
        <v>22</v>
      </c>
      <c r="I4290" t="s">
        <v>380</v>
      </c>
      <c r="J4290" s="132">
        <v>800000</v>
      </c>
    </row>
    <row r="4291" spans="1:10" hidden="1" x14ac:dyDescent="0.25">
      <c r="A4291" s="57" t="s">
        <v>132</v>
      </c>
      <c r="B4291" t="s">
        <v>129</v>
      </c>
      <c r="C4291">
        <v>2022</v>
      </c>
      <c r="D4291" t="s">
        <v>58</v>
      </c>
      <c r="E4291" t="s">
        <v>45</v>
      </c>
      <c r="F4291" t="s">
        <v>46</v>
      </c>
      <c r="G4291" t="s">
        <v>47</v>
      </c>
      <c r="H4291" t="s">
        <v>238</v>
      </c>
      <c r="J4291"/>
    </row>
    <row r="4292" spans="1:10" hidden="1" x14ac:dyDescent="0.25">
      <c r="A4292" s="57" t="s">
        <v>132</v>
      </c>
      <c r="B4292" t="s">
        <v>129</v>
      </c>
      <c r="C4292">
        <v>2022</v>
      </c>
      <c r="D4292" t="s">
        <v>58</v>
      </c>
      <c r="E4292" t="s">
        <v>45</v>
      </c>
      <c r="F4292" t="s">
        <v>46</v>
      </c>
      <c r="G4292" t="s">
        <v>47</v>
      </c>
      <c r="H4292" t="s">
        <v>239</v>
      </c>
      <c r="I4292" t="s">
        <v>381</v>
      </c>
      <c r="J4292" s="132">
        <v>394289</v>
      </c>
    </row>
    <row r="4293" spans="1:10" hidden="1" x14ac:dyDescent="0.25">
      <c r="A4293" s="57" t="s">
        <v>132</v>
      </c>
      <c r="B4293" t="s">
        <v>129</v>
      </c>
      <c r="C4293">
        <v>2022</v>
      </c>
      <c r="D4293" t="s">
        <v>58</v>
      </c>
      <c r="E4293" t="s">
        <v>45</v>
      </c>
      <c r="F4293" t="s">
        <v>46</v>
      </c>
      <c r="G4293" t="s">
        <v>47</v>
      </c>
      <c r="H4293" t="s">
        <v>239</v>
      </c>
      <c r="I4293" t="s">
        <v>382</v>
      </c>
      <c r="J4293" s="132">
        <v>352009</v>
      </c>
    </row>
    <row r="4294" spans="1:10" hidden="1" x14ac:dyDescent="0.25">
      <c r="A4294" s="57" t="s">
        <v>132</v>
      </c>
      <c r="B4294" t="s">
        <v>129</v>
      </c>
      <c r="C4294">
        <v>2022</v>
      </c>
      <c r="D4294" t="s">
        <v>58</v>
      </c>
      <c r="E4294" t="s">
        <v>45</v>
      </c>
      <c r="F4294" t="s">
        <v>46</v>
      </c>
      <c r="G4294" t="s">
        <v>47</v>
      </c>
      <c r="H4294" t="s">
        <v>239</v>
      </c>
      <c r="I4294" t="s">
        <v>383</v>
      </c>
      <c r="J4294" s="132">
        <v>600000</v>
      </c>
    </row>
    <row r="4295" spans="1:10" hidden="1" x14ac:dyDescent="0.25">
      <c r="A4295" s="57" t="s">
        <v>132</v>
      </c>
      <c r="B4295" t="s">
        <v>129</v>
      </c>
      <c r="C4295">
        <v>2022</v>
      </c>
      <c r="D4295" t="s">
        <v>58</v>
      </c>
      <c r="E4295" t="s">
        <v>45</v>
      </c>
      <c r="F4295" t="s">
        <v>46</v>
      </c>
      <c r="G4295" t="s">
        <v>47</v>
      </c>
      <c r="H4295" t="s">
        <v>239</v>
      </c>
      <c r="I4295" t="s">
        <v>384</v>
      </c>
      <c r="J4295" s="132">
        <v>365608</v>
      </c>
    </row>
    <row r="4296" spans="1:10" hidden="1" x14ac:dyDescent="0.25">
      <c r="A4296" s="57" t="s">
        <v>132</v>
      </c>
      <c r="B4296" t="s">
        <v>129</v>
      </c>
      <c r="C4296">
        <v>2022</v>
      </c>
      <c r="D4296" t="s">
        <v>58</v>
      </c>
      <c r="E4296" t="s">
        <v>45</v>
      </c>
      <c r="F4296" t="s">
        <v>46</v>
      </c>
      <c r="G4296" t="s">
        <v>47</v>
      </c>
      <c r="H4296" t="s">
        <v>239</v>
      </c>
      <c r="J4296"/>
    </row>
    <row r="4297" spans="1:10" hidden="1" x14ac:dyDescent="0.25">
      <c r="A4297" s="57" t="s">
        <v>132</v>
      </c>
      <c r="B4297" t="s">
        <v>129</v>
      </c>
      <c r="C4297">
        <v>2022</v>
      </c>
      <c r="D4297" t="s">
        <v>58</v>
      </c>
      <c r="E4297" t="s">
        <v>45</v>
      </c>
      <c r="F4297" t="s">
        <v>46</v>
      </c>
      <c r="G4297" t="s">
        <v>47</v>
      </c>
      <c r="H4297" t="s">
        <v>239</v>
      </c>
      <c r="J4297"/>
    </row>
    <row r="4298" spans="1:10" hidden="1" x14ac:dyDescent="0.25">
      <c r="A4298" s="57" t="s">
        <v>132</v>
      </c>
      <c r="B4298" t="s">
        <v>129</v>
      </c>
      <c r="C4298">
        <v>2022</v>
      </c>
      <c r="D4298" t="s">
        <v>58</v>
      </c>
      <c r="E4298" t="s">
        <v>45</v>
      </c>
      <c r="F4298" t="s">
        <v>46</v>
      </c>
      <c r="G4298" t="s">
        <v>47</v>
      </c>
      <c r="H4298" t="s">
        <v>239</v>
      </c>
      <c r="J4298"/>
    </row>
    <row r="4299" spans="1:10" hidden="1" x14ac:dyDescent="0.25">
      <c r="A4299" s="57" t="s">
        <v>132</v>
      </c>
      <c r="B4299" t="s">
        <v>129</v>
      </c>
      <c r="C4299">
        <v>2022</v>
      </c>
      <c r="D4299" t="s">
        <v>58</v>
      </c>
      <c r="E4299" t="s">
        <v>45</v>
      </c>
      <c r="F4299" t="s">
        <v>46</v>
      </c>
      <c r="G4299" t="s">
        <v>47</v>
      </c>
      <c r="H4299" t="s">
        <v>239</v>
      </c>
      <c r="J4299"/>
    </row>
    <row r="4300" spans="1:10" hidden="1" x14ac:dyDescent="0.25">
      <c r="A4300" s="57" t="s">
        <v>132</v>
      </c>
      <c r="B4300" t="s">
        <v>129</v>
      </c>
      <c r="C4300">
        <v>2022</v>
      </c>
      <c r="D4300" t="s">
        <v>58</v>
      </c>
      <c r="E4300" t="s">
        <v>45</v>
      </c>
      <c r="F4300" t="s">
        <v>46</v>
      </c>
      <c r="G4300" t="s">
        <v>47</v>
      </c>
      <c r="H4300" t="s">
        <v>243</v>
      </c>
      <c r="J4300"/>
    </row>
    <row r="4301" spans="1:10" hidden="1" x14ac:dyDescent="0.25">
      <c r="A4301" s="57" t="s">
        <v>132</v>
      </c>
      <c r="B4301" t="s">
        <v>129</v>
      </c>
      <c r="C4301">
        <v>2022</v>
      </c>
      <c r="D4301" t="s">
        <v>58</v>
      </c>
      <c r="E4301" t="s">
        <v>45</v>
      </c>
      <c r="F4301" t="s">
        <v>46</v>
      </c>
      <c r="G4301" t="s">
        <v>47</v>
      </c>
      <c r="H4301" s="2" t="s">
        <v>276</v>
      </c>
      <c r="I4301" t="s">
        <v>395</v>
      </c>
      <c r="J4301" s="132">
        <v>50000</v>
      </c>
    </row>
    <row r="4302" spans="1:10" hidden="1" x14ac:dyDescent="0.25">
      <c r="A4302" s="57" t="s">
        <v>132</v>
      </c>
      <c r="B4302" t="s">
        <v>129</v>
      </c>
      <c r="C4302">
        <v>2022</v>
      </c>
      <c r="D4302" t="s">
        <v>58</v>
      </c>
      <c r="E4302" t="s">
        <v>45</v>
      </c>
      <c r="F4302" t="s">
        <v>46</v>
      </c>
      <c r="G4302" t="s">
        <v>47</v>
      </c>
      <c r="H4302" s="2" t="s">
        <v>296</v>
      </c>
      <c r="I4302" s="2"/>
      <c r="J4302"/>
    </row>
    <row r="4303" spans="1:10" hidden="1" x14ac:dyDescent="0.25">
      <c r="A4303" s="57" t="s">
        <v>132</v>
      </c>
      <c r="B4303" t="s">
        <v>129</v>
      </c>
      <c r="C4303">
        <v>2022</v>
      </c>
      <c r="D4303" t="s">
        <v>58</v>
      </c>
      <c r="E4303" t="s">
        <v>45</v>
      </c>
      <c r="F4303" t="s">
        <v>46</v>
      </c>
      <c r="G4303" t="s">
        <v>47</v>
      </c>
      <c r="H4303" s="90" t="s">
        <v>364</v>
      </c>
      <c r="I4303" t="s">
        <v>379</v>
      </c>
      <c r="J4303" s="132">
        <v>134058</v>
      </c>
    </row>
    <row r="4304" spans="1:10" hidden="1" x14ac:dyDescent="0.25">
      <c r="A4304" s="57" t="s">
        <v>132</v>
      </c>
      <c r="B4304" t="s">
        <v>129</v>
      </c>
      <c r="C4304">
        <v>2022</v>
      </c>
      <c r="D4304" t="s">
        <v>58</v>
      </c>
      <c r="E4304" t="s">
        <v>45</v>
      </c>
      <c r="F4304" t="s">
        <v>46</v>
      </c>
      <c r="G4304" t="s">
        <v>47</v>
      </c>
      <c r="H4304" s="2" t="s">
        <v>277</v>
      </c>
      <c r="I4304" s="2"/>
      <c r="J4304"/>
    </row>
    <row r="4305" spans="1:10" hidden="1" x14ac:dyDescent="0.25">
      <c r="A4305" s="57" t="s">
        <v>132</v>
      </c>
      <c r="B4305" t="s">
        <v>129</v>
      </c>
      <c r="C4305">
        <v>2022</v>
      </c>
      <c r="D4305" t="s">
        <v>58</v>
      </c>
      <c r="E4305" t="s">
        <v>45</v>
      </c>
      <c r="F4305" t="s">
        <v>46</v>
      </c>
      <c r="G4305" t="s">
        <v>47</v>
      </c>
      <c r="H4305" s="2" t="s">
        <v>278</v>
      </c>
      <c r="I4305" s="2"/>
      <c r="J4305"/>
    </row>
    <row r="4306" spans="1:10" hidden="1" x14ac:dyDescent="0.25">
      <c r="A4306" s="57" t="s">
        <v>132</v>
      </c>
      <c r="B4306" t="s">
        <v>129</v>
      </c>
      <c r="C4306">
        <v>2022</v>
      </c>
      <c r="D4306" t="s">
        <v>58</v>
      </c>
      <c r="E4306" t="s">
        <v>45</v>
      </c>
      <c r="F4306" t="s">
        <v>46</v>
      </c>
      <c r="G4306" t="s">
        <v>47</v>
      </c>
      <c r="H4306" s="2" t="s">
        <v>298</v>
      </c>
      <c r="I4306" s="2"/>
      <c r="J4306"/>
    </row>
    <row r="4307" spans="1:10" hidden="1" x14ac:dyDescent="0.25">
      <c r="A4307" s="57" t="s">
        <v>132</v>
      </c>
      <c r="B4307" t="s">
        <v>129</v>
      </c>
      <c r="C4307">
        <v>2022</v>
      </c>
      <c r="D4307" t="s">
        <v>58</v>
      </c>
      <c r="E4307" t="s">
        <v>45</v>
      </c>
      <c r="F4307" t="s">
        <v>46</v>
      </c>
      <c r="G4307" t="s">
        <v>182</v>
      </c>
      <c r="H4307" t="s">
        <v>240</v>
      </c>
      <c r="J4307"/>
    </row>
    <row r="4308" spans="1:10" hidden="1" x14ac:dyDescent="0.25">
      <c r="A4308" s="57" t="s">
        <v>132</v>
      </c>
      <c r="B4308" t="s">
        <v>129</v>
      </c>
      <c r="C4308">
        <v>2022</v>
      </c>
      <c r="D4308" t="s">
        <v>58</v>
      </c>
      <c r="E4308" t="s">
        <v>45</v>
      </c>
      <c r="F4308" t="s">
        <v>46</v>
      </c>
      <c r="G4308" t="s">
        <v>182</v>
      </c>
      <c r="H4308" t="s">
        <v>241</v>
      </c>
      <c r="J4308"/>
    </row>
    <row r="4309" spans="1:10" hidden="1" x14ac:dyDescent="0.25">
      <c r="A4309" s="57" t="s">
        <v>132</v>
      </c>
      <c r="B4309" t="s">
        <v>129</v>
      </c>
      <c r="C4309">
        <v>2022</v>
      </c>
      <c r="D4309" t="s">
        <v>58</v>
      </c>
      <c r="E4309" t="s">
        <v>45</v>
      </c>
      <c r="F4309" t="s">
        <v>46</v>
      </c>
      <c r="G4309" t="s">
        <v>182</v>
      </c>
      <c r="H4309" t="s">
        <v>242</v>
      </c>
      <c r="J4309"/>
    </row>
    <row r="4310" spans="1:10" hidden="1" x14ac:dyDescent="0.25">
      <c r="A4310" s="57" t="s">
        <v>132</v>
      </c>
      <c r="B4310" t="s">
        <v>129</v>
      </c>
      <c r="C4310">
        <v>2022</v>
      </c>
      <c r="D4310" t="s">
        <v>58</v>
      </c>
      <c r="E4310" t="s">
        <v>45</v>
      </c>
      <c r="F4310" t="s">
        <v>46</v>
      </c>
      <c r="G4310" t="s">
        <v>182</v>
      </c>
      <c r="H4310" t="s">
        <v>243</v>
      </c>
      <c r="J4310"/>
    </row>
    <row r="4311" spans="1:10" hidden="1" x14ac:dyDescent="0.25">
      <c r="A4311" s="57" t="s">
        <v>132</v>
      </c>
      <c r="B4311" t="s">
        <v>129</v>
      </c>
      <c r="C4311">
        <v>2022</v>
      </c>
      <c r="D4311" t="s">
        <v>58</v>
      </c>
      <c r="E4311" t="s">
        <v>45</v>
      </c>
      <c r="F4311" t="s">
        <v>46</v>
      </c>
      <c r="G4311" t="s">
        <v>253</v>
      </c>
      <c r="H4311" s="2" t="s">
        <v>266</v>
      </c>
      <c r="I4311" t="s">
        <v>385</v>
      </c>
      <c r="J4311" s="132">
        <v>134429</v>
      </c>
    </row>
    <row r="4312" spans="1:10" hidden="1" x14ac:dyDescent="0.25">
      <c r="A4312" s="57" t="s">
        <v>132</v>
      </c>
      <c r="B4312" t="s">
        <v>129</v>
      </c>
      <c r="C4312">
        <v>2022</v>
      </c>
      <c r="D4312" t="s">
        <v>58</v>
      </c>
      <c r="E4312" t="s">
        <v>45</v>
      </c>
      <c r="F4312" t="s">
        <v>46</v>
      </c>
      <c r="G4312" t="s">
        <v>253</v>
      </c>
      <c r="H4312" s="2" t="s">
        <v>266</v>
      </c>
      <c r="I4312" t="s">
        <v>386</v>
      </c>
      <c r="J4312" s="132">
        <v>293277</v>
      </c>
    </row>
    <row r="4313" spans="1:10" hidden="1" x14ac:dyDescent="0.25">
      <c r="A4313" s="57" t="s">
        <v>132</v>
      </c>
      <c r="B4313" t="s">
        <v>129</v>
      </c>
      <c r="C4313">
        <v>2022</v>
      </c>
      <c r="D4313" t="s">
        <v>58</v>
      </c>
      <c r="E4313" t="s">
        <v>45</v>
      </c>
      <c r="F4313" t="s">
        <v>46</v>
      </c>
      <c r="G4313" t="s">
        <v>253</v>
      </c>
      <c r="H4313" s="90" t="s">
        <v>365</v>
      </c>
      <c r="I4313" s="90"/>
      <c r="J4313"/>
    </row>
    <row r="4314" spans="1:10" hidden="1" x14ac:dyDescent="0.25">
      <c r="A4314" s="57" t="s">
        <v>132</v>
      </c>
      <c r="B4314" t="s">
        <v>129</v>
      </c>
      <c r="C4314">
        <v>2022</v>
      </c>
      <c r="D4314" t="s">
        <v>58</v>
      </c>
      <c r="E4314" t="s">
        <v>45</v>
      </c>
      <c r="F4314" t="s">
        <v>46</v>
      </c>
      <c r="G4314" t="s">
        <v>253</v>
      </c>
      <c r="H4314" s="90" t="s">
        <v>366</v>
      </c>
      <c r="I4314" t="s">
        <v>387</v>
      </c>
      <c r="J4314" s="132">
        <v>175000</v>
      </c>
    </row>
    <row r="4315" spans="1:10" hidden="1" x14ac:dyDescent="0.25">
      <c r="A4315" s="57" t="s">
        <v>132</v>
      </c>
      <c r="B4315" t="s">
        <v>129</v>
      </c>
      <c r="C4315">
        <v>2022</v>
      </c>
      <c r="D4315" t="s">
        <v>58</v>
      </c>
      <c r="E4315" t="s">
        <v>45</v>
      </c>
      <c r="F4315" t="s">
        <v>46</v>
      </c>
      <c r="G4315" t="s">
        <v>221</v>
      </c>
      <c r="H4315" s="2" t="s">
        <v>245</v>
      </c>
      <c r="I4315" s="2"/>
      <c r="J4315"/>
    </row>
    <row r="4316" spans="1:10" hidden="1" x14ac:dyDescent="0.25">
      <c r="A4316" s="57" t="s">
        <v>132</v>
      </c>
      <c r="B4316" t="s">
        <v>129</v>
      </c>
      <c r="C4316">
        <v>2022</v>
      </c>
      <c r="D4316" t="s">
        <v>58</v>
      </c>
      <c r="E4316" t="s">
        <v>45</v>
      </c>
      <c r="F4316" t="s">
        <v>46</v>
      </c>
      <c r="G4316" t="s">
        <v>221</v>
      </c>
      <c r="H4316" s="2" t="s">
        <v>299</v>
      </c>
      <c r="I4316" s="2"/>
      <c r="J4316"/>
    </row>
    <row r="4317" spans="1:10" hidden="1" x14ac:dyDescent="0.25">
      <c r="A4317" s="57" t="s">
        <v>132</v>
      </c>
      <c r="B4317" t="s">
        <v>129</v>
      </c>
      <c r="C4317">
        <v>2022</v>
      </c>
      <c r="D4317" t="s">
        <v>58</v>
      </c>
      <c r="E4317" t="s">
        <v>45</v>
      </c>
      <c r="F4317" t="s">
        <v>46</v>
      </c>
      <c r="G4317" t="s">
        <v>272</v>
      </c>
      <c r="H4317" s="2" t="s">
        <v>273</v>
      </c>
      <c r="I4317" s="2"/>
      <c r="J4317"/>
    </row>
    <row r="4318" spans="1:10" hidden="1" x14ac:dyDescent="0.25">
      <c r="A4318" s="57" t="s">
        <v>132</v>
      </c>
      <c r="B4318" t="s">
        <v>129</v>
      </c>
      <c r="C4318">
        <v>2022</v>
      </c>
      <c r="D4318" t="s">
        <v>58</v>
      </c>
      <c r="E4318" t="s">
        <v>45</v>
      </c>
      <c r="F4318" t="s">
        <v>46</v>
      </c>
      <c r="G4318" t="s">
        <v>49</v>
      </c>
      <c r="H4318" s="2" t="s">
        <v>246</v>
      </c>
      <c r="I4318" t="s">
        <v>388</v>
      </c>
      <c r="J4318" s="132">
        <v>211559</v>
      </c>
    </row>
    <row r="4319" spans="1:10" hidden="1" x14ac:dyDescent="0.25">
      <c r="A4319" s="57" t="s">
        <v>132</v>
      </c>
      <c r="B4319" t="s">
        <v>129</v>
      </c>
      <c r="C4319">
        <v>2022</v>
      </c>
      <c r="D4319" t="s">
        <v>58</v>
      </c>
      <c r="E4319" t="s">
        <v>45</v>
      </c>
      <c r="F4319" t="s">
        <v>46</v>
      </c>
      <c r="G4319" t="s">
        <v>49</v>
      </c>
      <c r="H4319" s="2" t="s">
        <v>247</v>
      </c>
      <c r="I4319" s="2"/>
      <c r="J4319"/>
    </row>
    <row r="4320" spans="1:10" hidden="1" x14ac:dyDescent="0.25">
      <c r="A4320" s="57" t="s">
        <v>132</v>
      </c>
      <c r="B4320" t="s">
        <v>129</v>
      </c>
      <c r="C4320">
        <v>2022</v>
      </c>
      <c r="D4320" t="s">
        <v>58</v>
      </c>
      <c r="E4320" t="s">
        <v>45</v>
      </c>
      <c r="F4320" t="s">
        <v>46</v>
      </c>
      <c r="G4320" t="s">
        <v>49</v>
      </c>
      <c r="H4320" s="2" t="s">
        <v>248</v>
      </c>
      <c r="I4320" t="s">
        <v>389</v>
      </c>
      <c r="J4320" s="132">
        <v>50000</v>
      </c>
    </row>
    <row r="4321" spans="1:10" hidden="1" x14ac:dyDescent="0.25">
      <c r="A4321" s="57" t="s">
        <v>132</v>
      </c>
      <c r="B4321" t="s">
        <v>129</v>
      </c>
      <c r="C4321">
        <v>2022</v>
      </c>
      <c r="D4321" t="s">
        <v>58</v>
      </c>
      <c r="E4321" t="s">
        <v>45</v>
      </c>
      <c r="F4321" t="s">
        <v>46</v>
      </c>
      <c r="G4321" t="s">
        <v>49</v>
      </c>
      <c r="H4321" s="2" t="s">
        <v>249</v>
      </c>
      <c r="I4321" t="s">
        <v>390</v>
      </c>
      <c r="J4321" s="132">
        <v>344937</v>
      </c>
    </row>
    <row r="4322" spans="1:10" hidden="1" x14ac:dyDescent="0.25">
      <c r="A4322" s="57" t="s">
        <v>132</v>
      </c>
      <c r="B4322" t="s">
        <v>129</v>
      </c>
      <c r="C4322">
        <v>2022</v>
      </c>
      <c r="D4322" t="s">
        <v>58</v>
      </c>
      <c r="E4322" t="s">
        <v>45</v>
      </c>
      <c r="F4322" t="s">
        <v>46</v>
      </c>
      <c r="G4322" t="s">
        <v>49</v>
      </c>
      <c r="H4322" s="2" t="s">
        <v>250</v>
      </c>
      <c r="I4322" s="2"/>
      <c r="J4322"/>
    </row>
    <row r="4323" spans="1:10" hidden="1" x14ac:dyDescent="0.25">
      <c r="A4323" s="57" t="s">
        <v>132</v>
      </c>
      <c r="B4323" t="s">
        <v>129</v>
      </c>
      <c r="C4323">
        <v>2022</v>
      </c>
      <c r="D4323" t="s">
        <v>58</v>
      </c>
      <c r="E4323" t="s">
        <v>45</v>
      </c>
      <c r="F4323" t="s">
        <v>46</v>
      </c>
      <c r="G4323" t="s">
        <v>49</v>
      </c>
      <c r="H4323" s="2" t="s">
        <v>251</v>
      </c>
      <c r="I4323" s="2"/>
      <c r="J4323"/>
    </row>
    <row r="4324" spans="1:10" hidden="1" x14ac:dyDescent="0.25">
      <c r="A4324" s="57" t="s">
        <v>132</v>
      </c>
      <c r="B4324" t="s">
        <v>129</v>
      </c>
      <c r="C4324">
        <v>2022</v>
      </c>
      <c r="D4324" t="s">
        <v>58</v>
      </c>
      <c r="E4324" t="s">
        <v>45</v>
      </c>
      <c r="F4324" t="s">
        <v>46</v>
      </c>
      <c r="G4324" t="s">
        <v>49</v>
      </c>
      <c r="H4324" s="2" t="s">
        <v>333</v>
      </c>
      <c r="I4324" t="s">
        <v>386</v>
      </c>
      <c r="J4324" s="132">
        <v>8404</v>
      </c>
    </row>
    <row r="4325" spans="1:10" hidden="1" x14ac:dyDescent="0.25">
      <c r="A4325" s="57" t="s">
        <v>132</v>
      </c>
      <c r="B4325" t="s">
        <v>129</v>
      </c>
      <c r="C4325">
        <v>2022</v>
      </c>
      <c r="D4325" t="s">
        <v>58</v>
      </c>
      <c r="E4325" t="s">
        <v>45</v>
      </c>
      <c r="F4325" t="s">
        <v>46</v>
      </c>
      <c r="G4325" t="s">
        <v>49</v>
      </c>
      <c r="H4325" s="90" t="s">
        <v>367</v>
      </c>
      <c r="I4325" s="90"/>
      <c r="J4325"/>
    </row>
    <row r="4326" spans="1:10" hidden="1" x14ac:dyDescent="0.25">
      <c r="A4326" s="57" t="s">
        <v>132</v>
      </c>
      <c r="B4326" t="s">
        <v>129</v>
      </c>
      <c r="C4326">
        <v>2022</v>
      </c>
      <c r="D4326" t="s">
        <v>58</v>
      </c>
      <c r="E4326" t="s">
        <v>45</v>
      </c>
      <c r="F4326" t="s">
        <v>46</v>
      </c>
      <c r="G4326" t="s">
        <v>49</v>
      </c>
      <c r="H4326" s="2" t="s">
        <v>252</v>
      </c>
      <c r="I4326" s="2"/>
      <c r="J4326"/>
    </row>
    <row r="4327" spans="1:10" hidden="1" x14ac:dyDescent="0.25">
      <c r="A4327" s="57" t="s">
        <v>132</v>
      </c>
      <c r="B4327" t="s">
        <v>129</v>
      </c>
      <c r="C4327">
        <v>2022</v>
      </c>
      <c r="D4327" t="s">
        <v>58</v>
      </c>
      <c r="E4327" t="s">
        <v>45</v>
      </c>
      <c r="F4327" t="s">
        <v>46</v>
      </c>
      <c r="G4327" t="s">
        <v>49</v>
      </c>
      <c r="H4327" s="2" t="s">
        <v>243</v>
      </c>
      <c r="I4327" t="s">
        <v>391</v>
      </c>
      <c r="J4327" s="132">
        <v>10250.32</v>
      </c>
    </row>
    <row r="4328" spans="1:10" hidden="1" x14ac:dyDescent="0.25">
      <c r="A4328" s="57" t="s">
        <v>132</v>
      </c>
      <c r="B4328" t="s">
        <v>129</v>
      </c>
      <c r="C4328">
        <v>2022</v>
      </c>
      <c r="D4328" t="s">
        <v>58</v>
      </c>
      <c r="E4328" t="s">
        <v>45</v>
      </c>
      <c r="F4328" t="s">
        <v>46</v>
      </c>
      <c r="G4328" t="s">
        <v>49</v>
      </c>
      <c r="H4328" s="2" t="s">
        <v>243</v>
      </c>
      <c r="I4328" t="s">
        <v>392</v>
      </c>
      <c r="J4328" s="132">
        <v>4905.1899999999996</v>
      </c>
    </row>
    <row r="4329" spans="1:10" hidden="1" x14ac:dyDescent="0.25">
      <c r="A4329" s="57" t="s">
        <v>132</v>
      </c>
      <c r="B4329" t="s">
        <v>129</v>
      </c>
      <c r="C4329">
        <v>2022</v>
      </c>
      <c r="D4329" t="s">
        <v>58</v>
      </c>
      <c r="E4329" t="s">
        <v>45</v>
      </c>
      <c r="F4329" t="s">
        <v>46</v>
      </c>
      <c r="G4329" t="s">
        <v>49</v>
      </c>
      <c r="H4329" s="2" t="s">
        <v>243</v>
      </c>
      <c r="I4329" t="s">
        <v>393</v>
      </c>
      <c r="J4329" s="132">
        <v>0.18</v>
      </c>
    </row>
    <row r="4330" spans="1:10" hidden="1" x14ac:dyDescent="0.25">
      <c r="A4330" s="57" t="s">
        <v>132</v>
      </c>
      <c r="B4330" t="s">
        <v>129</v>
      </c>
      <c r="C4330">
        <v>2022</v>
      </c>
      <c r="D4330" t="s">
        <v>58</v>
      </c>
      <c r="E4330" t="s">
        <v>45</v>
      </c>
      <c r="F4330" t="s">
        <v>46</v>
      </c>
      <c r="G4330" t="s">
        <v>49</v>
      </c>
      <c r="H4330" s="2" t="s">
        <v>243</v>
      </c>
      <c r="I4330" t="s">
        <v>394</v>
      </c>
      <c r="J4330" s="132">
        <v>2208.62</v>
      </c>
    </row>
    <row r="4331" spans="1:10" hidden="1" x14ac:dyDescent="0.25">
      <c r="A4331" s="57" t="s">
        <v>132</v>
      </c>
      <c r="B4331" t="s">
        <v>129</v>
      </c>
      <c r="C4331">
        <v>2022</v>
      </c>
      <c r="D4331" t="s">
        <v>58</v>
      </c>
      <c r="E4331" t="s">
        <v>45</v>
      </c>
      <c r="F4331" t="s">
        <v>46</v>
      </c>
      <c r="G4331" t="s">
        <v>49</v>
      </c>
      <c r="H4331" s="2" t="s">
        <v>243</v>
      </c>
      <c r="I4331" t="s">
        <v>389</v>
      </c>
      <c r="J4331" s="132">
        <v>6572.58</v>
      </c>
    </row>
    <row r="4332" spans="1:10" hidden="1" x14ac:dyDescent="0.25">
      <c r="A4332" s="57" t="s">
        <v>132</v>
      </c>
      <c r="B4332" t="s">
        <v>129</v>
      </c>
      <c r="C4332">
        <v>2022</v>
      </c>
      <c r="D4332" t="s">
        <v>58</v>
      </c>
      <c r="E4332" t="s">
        <v>45</v>
      </c>
      <c r="F4332" t="s">
        <v>304</v>
      </c>
      <c r="G4332" t="s">
        <v>54</v>
      </c>
      <c r="H4332" t="s">
        <v>305</v>
      </c>
      <c r="I4332" t="s">
        <v>396</v>
      </c>
      <c r="J4332" s="132">
        <v>2000000</v>
      </c>
    </row>
    <row r="4333" spans="1:10" hidden="1" x14ac:dyDescent="0.25">
      <c r="A4333" s="57" t="s">
        <v>132</v>
      </c>
      <c r="B4333" t="s">
        <v>129</v>
      </c>
      <c r="C4333">
        <v>2022</v>
      </c>
      <c r="D4333" t="s">
        <v>58</v>
      </c>
      <c r="E4333" t="s">
        <v>45</v>
      </c>
      <c r="F4333" t="s">
        <v>304</v>
      </c>
      <c r="G4333" t="s">
        <v>54</v>
      </c>
      <c r="H4333" t="s">
        <v>306</v>
      </c>
      <c r="I4333" t="s">
        <v>396</v>
      </c>
      <c r="J4333" s="132">
        <v>117172</v>
      </c>
    </row>
    <row r="4334" spans="1:10" hidden="1" x14ac:dyDescent="0.25">
      <c r="A4334" s="57" t="s">
        <v>132</v>
      </c>
      <c r="B4334" t="s">
        <v>129</v>
      </c>
      <c r="C4334">
        <v>2022</v>
      </c>
      <c r="D4334" t="s">
        <v>58</v>
      </c>
      <c r="E4334" t="s">
        <v>45</v>
      </c>
      <c r="F4334" t="s">
        <v>304</v>
      </c>
      <c r="G4334" t="s">
        <v>54</v>
      </c>
      <c r="H4334" t="s">
        <v>307</v>
      </c>
      <c r="I4334" t="s">
        <v>396</v>
      </c>
      <c r="J4334" s="132">
        <v>176431</v>
      </c>
    </row>
    <row r="4335" spans="1:10" hidden="1" x14ac:dyDescent="0.25">
      <c r="A4335" s="57" t="s">
        <v>132</v>
      </c>
      <c r="B4335" t="s">
        <v>129</v>
      </c>
      <c r="C4335">
        <v>2022</v>
      </c>
      <c r="D4335" t="s">
        <v>58</v>
      </c>
      <c r="E4335" t="s">
        <v>45</v>
      </c>
      <c r="F4335" t="s">
        <v>304</v>
      </c>
      <c r="G4335" t="s">
        <v>54</v>
      </c>
      <c r="H4335" t="s">
        <v>308</v>
      </c>
      <c r="I4335" t="s">
        <v>396</v>
      </c>
      <c r="J4335" s="132">
        <v>21172</v>
      </c>
    </row>
    <row r="4336" spans="1:10" hidden="1" x14ac:dyDescent="0.25">
      <c r="A4336" s="57" t="s">
        <v>132</v>
      </c>
      <c r="B4336" t="s">
        <v>129</v>
      </c>
      <c r="C4336">
        <v>2022</v>
      </c>
      <c r="D4336" t="s">
        <v>58</v>
      </c>
      <c r="E4336" t="s">
        <v>45</v>
      </c>
      <c r="F4336" t="s">
        <v>304</v>
      </c>
      <c r="G4336" t="s">
        <v>54</v>
      </c>
      <c r="H4336" t="s">
        <v>309</v>
      </c>
      <c r="I4336" t="s">
        <v>396</v>
      </c>
      <c r="J4336" s="132">
        <v>176431</v>
      </c>
    </row>
    <row r="4337" spans="1:10" hidden="1" x14ac:dyDescent="0.25">
      <c r="A4337" s="57" t="s">
        <v>132</v>
      </c>
      <c r="B4337" t="s">
        <v>129</v>
      </c>
      <c r="C4337">
        <v>2022</v>
      </c>
      <c r="D4337" t="s">
        <v>58</v>
      </c>
      <c r="E4337" t="s">
        <v>45</v>
      </c>
      <c r="F4337" t="s">
        <v>304</v>
      </c>
      <c r="G4337" t="s">
        <v>54</v>
      </c>
      <c r="H4337" t="s">
        <v>310</v>
      </c>
      <c r="I4337" t="s">
        <v>396</v>
      </c>
      <c r="J4337" s="132">
        <v>83333</v>
      </c>
    </row>
    <row r="4338" spans="1:10" hidden="1" x14ac:dyDescent="0.25">
      <c r="A4338" s="57" t="s">
        <v>132</v>
      </c>
      <c r="B4338" t="s">
        <v>129</v>
      </c>
      <c r="C4338">
        <v>2022</v>
      </c>
      <c r="D4338" t="s">
        <v>58</v>
      </c>
      <c r="E4338" t="s">
        <v>45</v>
      </c>
      <c r="F4338" t="s">
        <v>304</v>
      </c>
      <c r="G4338" t="s">
        <v>54</v>
      </c>
      <c r="H4338" s="90" t="s">
        <v>332</v>
      </c>
      <c r="I4338" s="90"/>
      <c r="J4338"/>
    </row>
    <row r="4339" spans="1:10" hidden="1" x14ac:dyDescent="0.25">
      <c r="A4339" s="57" t="s">
        <v>132</v>
      </c>
      <c r="B4339" t="s">
        <v>129</v>
      </c>
      <c r="C4339">
        <v>2022</v>
      </c>
      <c r="D4339" t="s">
        <v>58</v>
      </c>
      <c r="E4339" t="s">
        <v>45</v>
      </c>
      <c r="F4339" t="s">
        <v>304</v>
      </c>
      <c r="G4339" t="s">
        <v>54</v>
      </c>
      <c r="H4339" t="s">
        <v>311</v>
      </c>
      <c r="I4339" t="s">
        <v>396</v>
      </c>
      <c r="J4339" s="132">
        <v>1000000</v>
      </c>
    </row>
    <row r="4340" spans="1:10" hidden="1" x14ac:dyDescent="0.25">
      <c r="A4340" s="57" t="s">
        <v>132</v>
      </c>
      <c r="B4340" t="s">
        <v>129</v>
      </c>
      <c r="C4340">
        <v>2022</v>
      </c>
      <c r="D4340" t="s">
        <v>58</v>
      </c>
      <c r="E4340" t="s">
        <v>45</v>
      </c>
      <c r="F4340" t="s">
        <v>304</v>
      </c>
      <c r="G4340" t="s">
        <v>54</v>
      </c>
      <c r="H4340" t="s">
        <v>312</v>
      </c>
      <c r="J4340"/>
    </row>
    <row r="4341" spans="1:10" hidden="1" x14ac:dyDescent="0.25">
      <c r="A4341" s="57" t="s">
        <v>132</v>
      </c>
      <c r="B4341" t="s">
        <v>129</v>
      </c>
      <c r="C4341">
        <v>2022</v>
      </c>
      <c r="D4341" t="s">
        <v>58</v>
      </c>
      <c r="E4341" t="s">
        <v>45</v>
      </c>
      <c r="F4341" t="s">
        <v>304</v>
      </c>
      <c r="G4341" t="s">
        <v>54</v>
      </c>
      <c r="H4341" t="s">
        <v>313</v>
      </c>
      <c r="I4341" t="s">
        <v>397</v>
      </c>
      <c r="J4341" s="132">
        <v>10440</v>
      </c>
    </row>
    <row r="4342" spans="1:10" hidden="1" x14ac:dyDescent="0.25">
      <c r="A4342" s="57" t="s">
        <v>132</v>
      </c>
      <c r="B4342" t="s">
        <v>129</v>
      </c>
      <c r="C4342">
        <v>2022</v>
      </c>
      <c r="D4342" t="s">
        <v>58</v>
      </c>
      <c r="E4342" t="s">
        <v>45</v>
      </c>
      <c r="F4342" t="s">
        <v>304</v>
      </c>
      <c r="G4342" t="s">
        <v>54</v>
      </c>
      <c r="H4342" t="s">
        <v>314</v>
      </c>
      <c r="I4342" t="s">
        <v>398</v>
      </c>
      <c r="J4342" s="132">
        <v>240000</v>
      </c>
    </row>
    <row r="4343" spans="1:10" hidden="1" x14ac:dyDescent="0.25">
      <c r="A4343" s="57" t="s">
        <v>132</v>
      </c>
      <c r="B4343" t="s">
        <v>129</v>
      </c>
      <c r="C4343">
        <v>2022</v>
      </c>
      <c r="D4343" t="s">
        <v>58</v>
      </c>
      <c r="E4343" t="s">
        <v>45</v>
      </c>
      <c r="F4343" t="s">
        <v>304</v>
      </c>
      <c r="G4343" t="s">
        <v>54</v>
      </c>
      <c r="H4343" t="s">
        <v>315</v>
      </c>
      <c r="I4343" t="s">
        <v>399</v>
      </c>
      <c r="J4343" s="132">
        <v>80000</v>
      </c>
    </row>
    <row r="4344" spans="1:10" hidden="1" x14ac:dyDescent="0.25">
      <c r="A4344" s="57" t="s">
        <v>132</v>
      </c>
      <c r="B4344" t="s">
        <v>129</v>
      </c>
      <c r="C4344">
        <v>2022</v>
      </c>
      <c r="D4344" t="s">
        <v>58</v>
      </c>
      <c r="E4344" t="s">
        <v>45</v>
      </c>
      <c r="F4344" t="s">
        <v>304</v>
      </c>
      <c r="G4344" t="s">
        <v>54</v>
      </c>
      <c r="H4344" s="2" t="s">
        <v>316</v>
      </c>
      <c r="I4344" s="2"/>
      <c r="J4344"/>
    </row>
    <row r="4345" spans="1:10" hidden="1" x14ac:dyDescent="0.25">
      <c r="A4345" s="57" t="s">
        <v>132</v>
      </c>
      <c r="B4345" t="s">
        <v>129</v>
      </c>
      <c r="C4345">
        <v>2022</v>
      </c>
      <c r="D4345" t="s">
        <v>58</v>
      </c>
      <c r="E4345" t="s">
        <v>45</v>
      </c>
      <c r="F4345" t="s">
        <v>304</v>
      </c>
      <c r="G4345" t="s">
        <v>49</v>
      </c>
      <c r="H4345" s="90" t="s">
        <v>317</v>
      </c>
      <c r="I4345" s="90"/>
      <c r="J4345"/>
    </row>
    <row r="4346" spans="1:10" hidden="1" x14ac:dyDescent="0.25">
      <c r="A4346" s="57" t="s">
        <v>132</v>
      </c>
      <c r="B4346" t="s">
        <v>129</v>
      </c>
      <c r="C4346">
        <v>2022</v>
      </c>
      <c r="D4346" t="s">
        <v>58</v>
      </c>
      <c r="E4346" t="s">
        <v>45</v>
      </c>
      <c r="F4346" t="s">
        <v>50</v>
      </c>
      <c r="G4346" t="s">
        <v>56</v>
      </c>
      <c r="H4346" t="s">
        <v>124</v>
      </c>
      <c r="I4346" t="s">
        <v>401</v>
      </c>
      <c r="J4346" s="132">
        <v>65506</v>
      </c>
    </row>
    <row r="4347" spans="1:10" hidden="1" x14ac:dyDescent="0.25">
      <c r="A4347" s="57" t="s">
        <v>132</v>
      </c>
      <c r="B4347" t="s">
        <v>129</v>
      </c>
      <c r="C4347">
        <v>2022</v>
      </c>
      <c r="D4347" t="s">
        <v>58</v>
      </c>
      <c r="E4347" t="s">
        <v>45</v>
      </c>
      <c r="F4347" t="s">
        <v>50</v>
      </c>
      <c r="G4347" t="s">
        <v>56</v>
      </c>
      <c r="H4347" t="s">
        <v>98</v>
      </c>
      <c r="I4347" t="s">
        <v>402</v>
      </c>
      <c r="J4347" s="132">
        <v>224944</v>
      </c>
    </row>
    <row r="4348" spans="1:10" hidden="1" x14ac:dyDescent="0.25">
      <c r="A4348" s="57" t="s">
        <v>132</v>
      </c>
      <c r="B4348" t="s">
        <v>129</v>
      </c>
      <c r="C4348">
        <v>2022</v>
      </c>
      <c r="D4348" t="s">
        <v>58</v>
      </c>
      <c r="E4348" t="s">
        <v>45</v>
      </c>
      <c r="F4348" t="s">
        <v>50</v>
      </c>
      <c r="G4348" t="s">
        <v>56</v>
      </c>
      <c r="H4348" t="s">
        <v>98</v>
      </c>
      <c r="I4348" t="s">
        <v>401</v>
      </c>
      <c r="J4348" s="132">
        <v>104986</v>
      </c>
    </row>
    <row r="4349" spans="1:10" hidden="1" x14ac:dyDescent="0.25">
      <c r="A4349" s="57" t="s">
        <v>132</v>
      </c>
      <c r="B4349" t="s">
        <v>129</v>
      </c>
      <c r="C4349">
        <v>2022</v>
      </c>
      <c r="D4349" t="s">
        <v>58</v>
      </c>
      <c r="E4349" t="s">
        <v>45</v>
      </c>
      <c r="F4349" t="s">
        <v>50</v>
      </c>
      <c r="G4349" t="s">
        <v>56</v>
      </c>
      <c r="H4349" t="s">
        <v>265</v>
      </c>
      <c r="I4349" t="s">
        <v>403</v>
      </c>
      <c r="J4349" s="132">
        <v>24000</v>
      </c>
    </row>
    <row r="4350" spans="1:10" hidden="1" x14ac:dyDescent="0.25">
      <c r="A4350" s="57" t="s">
        <v>132</v>
      </c>
      <c r="B4350" t="s">
        <v>129</v>
      </c>
      <c r="C4350">
        <v>2022</v>
      </c>
      <c r="D4350" t="s">
        <v>58</v>
      </c>
      <c r="E4350" t="s">
        <v>45</v>
      </c>
      <c r="F4350" t="s">
        <v>50</v>
      </c>
      <c r="G4350" t="s">
        <v>56</v>
      </c>
      <c r="H4350" t="s">
        <v>193</v>
      </c>
      <c r="J4350"/>
    </row>
    <row r="4351" spans="1:10" hidden="1" x14ac:dyDescent="0.25">
      <c r="A4351" s="57" t="s">
        <v>132</v>
      </c>
      <c r="B4351" t="s">
        <v>129</v>
      </c>
      <c r="C4351">
        <v>2022</v>
      </c>
      <c r="D4351" t="s">
        <v>58</v>
      </c>
      <c r="E4351" t="s">
        <v>45</v>
      </c>
      <c r="F4351" t="s">
        <v>50</v>
      </c>
      <c r="G4351" t="s">
        <v>101</v>
      </c>
      <c r="H4351" t="s">
        <v>99</v>
      </c>
      <c r="I4351" t="s">
        <v>401</v>
      </c>
      <c r="J4351" s="132">
        <v>204969</v>
      </c>
    </row>
    <row r="4352" spans="1:10" hidden="1" x14ac:dyDescent="0.25">
      <c r="A4352" s="57" t="s">
        <v>132</v>
      </c>
      <c r="B4352" t="s">
        <v>129</v>
      </c>
      <c r="C4352">
        <v>2022</v>
      </c>
      <c r="D4352" t="s">
        <v>58</v>
      </c>
      <c r="E4352" t="s">
        <v>45</v>
      </c>
      <c r="F4352" t="s">
        <v>50</v>
      </c>
      <c r="G4352" t="s">
        <v>101</v>
      </c>
      <c r="H4352" s="2" t="s">
        <v>255</v>
      </c>
      <c r="I4352" s="2"/>
      <c r="J4352"/>
    </row>
    <row r="4353" spans="1:10" hidden="1" x14ac:dyDescent="0.25">
      <c r="A4353" s="57" t="s">
        <v>132</v>
      </c>
      <c r="B4353" t="s">
        <v>129</v>
      </c>
      <c r="C4353">
        <v>2022</v>
      </c>
      <c r="D4353" t="s">
        <v>58</v>
      </c>
      <c r="E4353" t="s">
        <v>45</v>
      </c>
      <c r="F4353" t="s">
        <v>50</v>
      </c>
      <c r="G4353" t="s">
        <v>101</v>
      </c>
      <c r="H4353" s="2" t="s">
        <v>254</v>
      </c>
      <c r="I4353" s="2"/>
      <c r="J4353"/>
    </row>
    <row r="4354" spans="1:10" hidden="1" x14ac:dyDescent="0.25">
      <c r="A4354" s="57" t="s">
        <v>132</v>
      </c>
      <c r="B4354" t="s">
        <v>129</v>
      </c>
      <c r="C4354">
        <v>2022</v>
      </c>
      <c r="D4354" t="s">
        <v>58</v>
      </c>
      <c r="E4354" t="s">
        <v>45</v>
      </c>
      <c r="F4354" t="s">
        <v>50</v>
      </c>
      <c r="G4354" t="s">
        <v>101</v>
      </c>
      <c r="H4354" s="2" t="s">
        <v>236</v>
      </c>
      <c r="I4354" s="2"/>
      <c r="J4354"/>
    </row>
    <row r="4355" spans="1:10" hidden="1" x14ac:dyDescent="0.25">
      <c r="A4355" s="57" t="s">
        <v>132</v>
      </c>
      <c r="B4355" t="s">
        <v>129</v>
      </c>
      <c r="C4355">
        <v>2022</v>
      </c>
      <c r="D4355" t="s">
        <v>58</v>
      </c>
      <c r="E4355" t="s">
        <v>45</v>
      </c>
      <c r="F4355" t="s">
        <v>50</v>
      </c>
      <c r="G4355" t="s">
        <v>101</v>
      </c>
      <c r="H4355" t="s">
        <v>30</v>
      </c>
      <c r="I4355" t="s">
        <v>404</v>
      </c>
      <c r="J4355" s="132">
        <v>23600</v>
      </c>
    </row>
    <row r="4356" spans="1:10" hidden="1" x14ac:dyDescent="0.25">
      <c r="A4356" s="57" t="s">
        <v>132</v>
      </c>
      <c r="B4356" t="s">
        <v>129</v>
      </c>
      <c r="C4356">
        <v>2022</v>
      </c>
      <c r="D4356" t="s">
        <v>58</v>
      </c>
      <c r="E4356" t="s">
        <v>45</v>
      </c>
      <c r="F4356" t="s">
        <v>50</v>
      </c>
      <c r="G4356" t="s">
        <v>101</v>
      </c>
      <c r="H4356" t="s">
        <v>30</v>
      </c>
      <c r="I4356" t="s">
        <v>403</v>
      </c>
      <c r="J4356" s="132">
        <v>183341.84</v>
      </c>
    </row>
    <row r="4357" spans="1:10" hidden="1" x14ac:dyDescent="0.25">
      <c r="A4357" s="57" t="s">
        <v>132</v>
      </c>
      <c r="B4357" t="s">
        <v>129</v>
      </c>
      <c r="C4357">
        <v>2022</v>
      </c>
      <c r="D4357" t="s">
        <v>58</v>
      </c>
      <c r="E4357" t="s">
        <v>45</v>
      </c>
      <c r="F4357" t="s">
        <v>50</v>
      </c>
      <c r="G4357" t="s">
        <v>101</v>
      </c>
      <c r="H4357" t="s">
        <v>30</v>
      </c>
      <c r="I4357" t="s">
        <v>405</v>
      </c>
      <c r="J4357" s="132">
        <v>164688</v>
      </c>
    </row>
    <row r="4358" spans="1:10" hidden="1" x14ac:dyDescent="0.25">
      <c r="A4358" s="57" t="s">
        <v>132</v>
      </c>
      <c r="B4358" t="s">
        <v>129</v>
      </c>
      <c r="C4358">
        <v>2022</v>
      </c>
      <c r="D4358" t="s">
        <v>58</v>
      </c>
      <c r="E4358" t="s">
        <v>45</v>
      </c>
      <c r="F4358" t="s">
        <v>50</v>
      </c>
      <c r="G4358" t="s">
        <v>101</v>
      </c>
      <c r="H4358" t="s">
        <v>30</v>
      </c>
      <c r="I4358" t="s">
        <v>379</v>
      </c>
      <c r="J4358" s="132">
        <v>3</v>
      </c>
    </row>
    <row r="4359" spans="1:10" hidden="1" x14ac:dyDescent="0.25">
      <c r="A4359" s="57" t="s">
        <v>132</v>
      </c>
      <c r="B4359" t="s">
        <v>129</v>
      </c>
      <c r="C4359">
        <v>2022</v>
      </c>
      <c r="D4359" t="s">
        <v>58</v>
      </c>
      <c r="E4359" t="s">
        <v>45</v>
      </c>
      <c r="F4359" t="s">
        <v>50</v>
      </c>
      <c r="G4359" t="s">
        <v>101</v>
      </c>
      <c r="H4359" t="s">
        <v>30</v>
      </c>
      <c r="J4359" s="132"/>
    </row>
    <row r="4360" spans="1:10" hidden="1" x14ac:dyDescent="0.25">
      <c r="A4360" s="57" t="s">
        <v>132</v>
      </c>
      <c r="B4360" t="s">
        <v>129</v>
      </c>
      <c r="C4360">
        <v>2022</v>
      </c>
      <c r="D4360" t="s">
        <v>58</v>
      </c>
      <c r="E4360" t="s">
        <v>45</v>
      </c>
      <c r="F4360" t="s">
        <v>50</v>
      </c>
      <c r="G4360" t="s">
        <v>101</v>
      </c>
      <c r="H4360" t="s">
        <v>30</v>
      </c>
      <c r="J4360" s="132"/>
    </row>
    <row r="4361" spans="1:10" hidden="1" x14ac:dyDescent="0.25">
      <c r="A4361" s="57" t="s">
        <v>132</v>
      </c>
      <c r="B4361" t="s">
        <v>129</v>
      </c>
      <c r="C4361">
        <v>2022</v>
      </c>
      <c r="D4361" t="s">
        <v>58</v>
      </c>
      <c r="E4361" t="s">
        <v>45</v>
      </c>
      <c r="F4361" t="s">
        <v>50</v>
      </c>
      <c r="G4361" t="s">
        <v>101</v>
      </c>
      <c r="H4361" t="s">
        <v>30</v>
      </c>
      <c r="J4361" s="132"/>
    </row>
    <row r="4362" spans="1:10" hidden="1" x14ac:dyDescent="0.25">
      <c r="A4362" s="57" t="s">
        <v>132</v>
      </c>
      <c r="B4362" t="s">
        <v>129</v>
      </c>
      <c r="C4362">
        <v>2022</v>
      </c>
      <c r="D4362" t="s">
        <v>58</v>
      </c>
      <c r="E4362" t="s">
        <v>45</v>
      </c>
      <c r="F4362" t="s">
        <v>50</v>
      </c>
      <c r="G4362" t="s">
        <v>101</v>
      </c>
      <c r="H4362" t="s">
        <v>30</v>
      </c>
      <c r="J4362" s="132"/>
    </row>
    <row r="4363" spans="1:10" hidden="1" x14ac:dyDescent="0.25">
      <c r="A4363" s="57" t="s">
        <v>132</v>
      </c>
      <c r="B4363" t="s">
        <v>129</v>
      </c>
      <c r="C4363">
        <v>2022</v>
      </c>
      <c r="D4363" t="s">
        <v>58</v>
      </c>
      <c r="E4363" t="s">
        <v>45</v>
      </c>
      <c r="F4363" t="s">
        <v>50</v>
      </c>
      <c r="G4363" t="s">
        <v>101</v>
      </c>
      <c r="H4363" t="s">
        <v>30</v>
      </c>
      <c r="J4363" s="132"/>
    </row>
    <row r="4364" spans="1:10" hidden="1" x14ac:dyDescent="0.25">
      <c r="A4364" s="57" t="s">
        <v>132</v>
      </c>
      <c r="B4364" t="s">
        <v>129</v>
      </c>
      <c r="C4364">
        <v>2022</v>
      </c>
      <c r="D4364" t="s">
        <v>58</v>
      </c>
      <c r="E4364" t="s">
        <v>45</v>
      </c>
      <c r="F4364" t="s">
        <v>50</v>
      </c>
      <c r="G4364" t="s">
        <v>101</v>
      </c>
      <c r="H4364" t="s">
        <v>30</v>
      </c>
      <c r="J4364" s="132"/>
    </row>
    <row r="4365" spans="1:10" hidden="1" x14ac:dyDescent="0.25">
      <c r="A4365" s="57" t="s">
        <v>132</v>
      </c>
      <c r="B4365" t="s">
        <v>129</v>
      </c>
      <c r="C4365">
        <v>2022</v>
      </c>
      <c r="D4365" t="s">
        <v>58</v>
      </c>
      <c r="E4365" t="s">
        <v>45</v>
      </c>
      <c r="F4365" t="s">
        <v>50</v>
      </c>
      <c r="G4365" t="s">
        <v>101</v>
      </c>
      <c r="H4365" t="s">
        <v>30</v>
      </c>
      <c r="J4365" s="132"/>
    </row>
    <row r="4366" spans="1:10" hidden="1" x14ac:dyDescent="0.25">
      <c r="A4366" s="57" t="s">
        <v>132</v>
      </c>
      <c r="B4366" t="s">
        <v>129</v>
      </c>
      <c r="C4366">
        <v>2022</v>
      </c>
      <c r="D4366" t="s">
        <v>58</v>
      </c>
      <c r="E4366" t="s">
        <v>45</v>
      </c>
      <c r="F4366" t="s">
        <v>287</v>
      </c>
      <c r="G4366" t="s">
        <v>287</v>
      </c>
      <c r="H4366" s="82" t="s">
        <v>288</v>
      </c>
      <c r="I4366" s="82"/>
      <c r="J4366"/>
    </row>
    <row r="4367" spans="1:10" hidden="1" x14ac:dyDescent="0.25">
      <c r="A4367" s="57" t="s">
        <v>132</v>
      </c>
      <c r="B4367" t="s">
        <v>129</v>
      </c>
      <c r="C4367">
        <v>2022</v>
      </c>
      <c r="D4367" t="s">
        <v>58</v>
      </c>
      <c r="E4367" t="s">
        <v>112</v>
      </c>
      <c r="F4367" t="s">
        <v>117</v>
      </c>
      <c r="G4367" t="s">
        <v>53</v>
      </c>
      <c r="H4367" s="2" t="s">
        <v>256</v>
      </c>
      <c r="I4367" s="2"/>
      <c r="J4367" s="10">
        <f>+J4255*30%</f>
        <v>9445343.7920168061</v>
      </c>
    </row>
    <row r="4368" spans="1:10" hidden="1" x14ac:dyDescent="0.25">
      <c r="A4368" s="57" t="s">
        <v>132</v>
      </c>
      <c r="B4368" t="s">
        <v>129</v>
      </c>
      <c r="C4368">
        <v>2022</v>
      </c>
      <c r="D4368" t="s">
        <v>58</v>
      </c>
      <c r="E4368" t="s">
        <v>112</v>
      </c>
      <c r="F4368" t="s">
        <v>117</v>
      </c>
      <c r="G4368" t="s">
        <v>53</v>
      </c>
      <c r="H4368" s="2" t="s">
        <v>257</v>
      </c>
      <c r="I4368" t="s">
        <v>406</v>
      </c>
      <c r="J4368" s="132"/>
    </row>
    <row r="4369" spans="1:10" hidden="1" x14ac:dyDescent="0.25">
      <c r="A4369" s="57" t="s">
        <v>132</v>
      </c>
      <c r="B4369" t="s">
        <v>129</v>
      </c>
      <c r="C4369">
        <v>2022</v>
      </c>
      <c r="D4369" t="s">
        <v>58</v>
      </c>
      <c r="E4369" t="s">
        <v>112</v>
      </c>
      <c r="F4369" t="s">
        <v>117</v>
      </c>
      <c r="G4369" t="s">
        <v>53</v>
      </c>
      <c r="H4369" s="2" t="s">
        <v>257</v>
      </c>
      <c r="I4369" t="s">
        <v>407</v>
      </c>
      <c r="J4369" s="132"/>
    </row>
    <row r="4370" spans="1:10" hidden="1" x14ac:dyDescent="0.25">
      <c r="A4370" s="57" t="s">
        <v>132</v>
      </c>
      <c r="B4370" t="s">
        <v>129</v>
      </c>
      <c r="C4370">
        <v>2022</v>
      </c>
      <c r="D4370" t="s">
        <v>58</v>
      </c>
      <c r="E4370" t="s">
        <v>112</v>
      </c>
      <c r="F4370" t="s">
        <v>117</v>
      </c>
      <c r="G4370" t="s">
        <v>53</v>
      </c>
      <c r="H4370" s="2" t="s">
        <v>257</v>
      </c>
      <c r="I4370" t="s">
        <v>408</v>
      </c>
      <c r="J4370" s="132"/>
    </row>
    <row r="4371" spans="1:10" hidden="1" x14ac:dyDescent="0.25">
      <c r="A4371" s="57" t="s">
        <v>132</v>
      </c>
      <c r="B4371" t="s">
        <v>129</v>
      </c>
      <c r="C4371">
        <v>2022</v>
      </c>
      <c r="D4371" t="s">
        <v>58</v>
      </c>
      <c r="E4371" t="s">
        <v>112</v>
      </c>
      <c r="F4371" t="s">
        <v>117</v>
      </c>
      <c r="G4371" t="s">
        <v>53</v>
      </c>
      <c r="H4371" s="2" t="s">
        <v>257</v>
      </c>
      <c r="J4371" s="132"/>
    </row>
    <row r="4372" spans="1:10" hidden="1" x14ac:dyDescent="0.25">
      <c r="A4372" s="57" t="s">
        <v>132</v>
      </c>
      <c r="B4372" t="s">
        <v>129</v>
      </c>
      <c r="C4372">
        <v>2022</v>
      </c>
      <c r="D4372" t="s">
        <v>58</v>
      </c>
      <c r="E4372" t="s">
        <v>112</v>
      </c>
      <c r="F4372" t="s">
        <v>117</v>
      </c>
      <c r="G4372" t="s">
        <v>53</v>
      </c>
      <c r="H4372" s="2" t="s">
        <v>257</v>
      </c>
      <c r="J4372" s="132"/>
    </row>
    <row r="4373" spans="1:10" hidden="1" x14ac:dyDescent="0.25">
      <c r="A4373" s="57" t="s">
        <v>132</v>
      </c>
      <c r="B4373" t="s">
        <v>129</v>
      </c>
      <c r="C4373">
        <v>2022</v>
      </c>
      <c r="D4373" t="s">
        <v>58</v>
      </c>
      <c r="E4373" t="s">
        <v>112</v>
      </c>
      <c r="F4373" t="s">
        <v>117</v>
      </c>
      <c r="G4373" t="s">
        <v>53</v>
      </c>
      <c r="H4373" s="2" t="s">
        <v>257</v>
      </c>
      <c r="J4373" s="132"/>
    </row>
    <row r="4374" spans="1:10" hidden="1" x14ac:dyDescent="0.25">
      <c r="A4374" s="57" t="s">
        <v>132</v>
      </c>
      <c r="B4374" t="s">
        <v>129</v>
      </c>
      <c r="C4374">
        <v>2022</v>
      </c>
      <c r="D4374" t="s">
        <v>58</v>
      </c>
      <c r="E4374" t="s">
        <v>112</v>
      </c>
      <c r="F4374" t="s">
        <v>117</v>
      </c>
      <c r="G4374" t="s">
        <v>53</v>
      </c>
      <c r="H4374" s="2" t="s">
        <v>257</v>
      </c>
      <c r="J4374" s="132"/>
    </row>
    <row r="4375" spans="1:10" hidden="1" x14ac:dyDescent="0.25">
      <c r="A4375" s="57" t="s">
        <v>132</v>
      </c>
      <c r="B4375" t="s">
        <v>129</v>
      </c>
      <c r="C4375">
        <v>2022</v>
      </c>
      <c r="D4375" t="s">
        <v>58</v>
      </c>
      <c r="E4375" t="s">
        <v>112</v>
      </c>
      <c r="F4375" t="s">
        <v>117</v>
      </c>
      <c r="G4375" t="s">
        <v>53</v>
      </c>
      <c r="H4375" s="2" t="s">
        <v>258</v>
      </c>
      <c r="I4375" s="2"/>
      <c r="J4375"/>
    </row>
    <row r="4376" spans="1:10" hidden="1" x14ac:dyDescent="0.25">
      <c r="A4376" s="57" t="s">
        <v>132</v>
      </c>
      <c r="B4376" t="s">
        <v>129</v>
      </c>
      <c r="C4376">
        <v>2022</v>
      </c>
      <c r="D4376" t="s">
        <v>58</v>
      </c>
      <c r="E4376" t="s">
        <v>112</v>
      </c>
      <c r="F4376" t="s">
        <v>117</v>
      </c>
      <c r="G4376" t="s">
        <v>53</v>
      </c>
      <c r="H4376" s="2" t="s">
        <v>259</v>
      </c>
      <c r="I4376" t="s">
        <v>409</v>
      </c>
      <c r="J4376" s="132"/>
    </row>
    <row r="4377" spans="1:10" hidden="1" x14ac:dyDescent="0.25">
      <c r="A4377" s="57" t="s">
        <v>132</v>
      </c>
      <c r="B4377" t="s">
        <v>129</v>
      </c>
      <c r="C4377">
        <v>2022</v>
      </c>
      <c r="D4377" t="s">
        <v>58</v>
      </c>
      <c r="E4377" t="s">
        <v>112</v>
      </c>
      <c r="F4377" t="s">
        <v>117</v>
      </c>
      <c r="G4377" t="s">
        <v>53</v>
      </c>
      <c r="H4377" s="2" t="s">
        <v>259</v>
      </c>
      <c r="I4377" t="s">
        <v>410</v>
      </c>
      <c r="J4377" s="132"/>
    </row>
    <row r="4378" spans="1:10" hidden="1" x14ac:dyDescent="0.25">
      <c r="A4378" s="57" t="s">
        <v>132</v>
      </c>
      <c r="B4378" t="s">
        <v>129</v>
      </c>
      <c r="C4378">
        <v>2022</v>
      </c>
      <c r="D4378" t="s">
        <v>58</v>
      </c>
      <c r="E4378" t="s">
        <v>112</v>
      </c>
      <c r="F4378" t="s">
        <v>117</v>
      </c>
      <c r="G4378" t="s">
        <v>53</v>
      </c>
      <c r="H4378" s="2" t="s">
        <v>259</v>
      </c>
      <c r="I4378" t="s">
        <v>411</v>
      </c>
      <c r="J4378" s="132"/>
    </row>
    <row r="4379" spans="1:10" hidden="1" x14ac:dyDescent="0.25">
      <c r="A4379" s="57" t="s">
        <v>132</v>
      </c>
      <c r="B4379" t="s">
        <v>129</v>
      </c>
      <c r="C4379">
        <v>2022</v>
      </c>
      <c r="D4379" t="s">
        <v>58</v>
      </c>
      <c r="E4379" t="s">
        <v>112</v>
      </c>
      <c r="F4379" t="s">
        <v>117</v>
      </c>
      <c r="G4379" t="s">
        <v>53</v>
      </c>
      <c r="H4379" s="2" t="s">
        <v>259</v>
      </c>
      <c r="I4379" s="2"/>
      <c r="J4379"/>
    </row>
    <row r="4380" spans="1:10" hidden="1" x14ac:dyDescent="0.25">
      <c r="A4380" s="57" t="s">
        <v>132</v>
      </c>
      <c r="B4380" t="s">
        <v>129</v>
      </c>
      <c r="C4380">
        <v>2022</v>
      </c>
      <c r="D4380" t="s">
        <v>58</v>
      </c>
      <c r="E4380" t="s">
        <v>112</v>
      </c>
      <c r="F4380" t="s">
        <v>117</v>
      </c>
      <c r="G4380" t="s">
        <v>53</v>
      </c>
      <c r="H4380" s="2" t="s">
        <v>259</v>
      </c>
      <c r="I4380" s="2"/>
      <c r="J4380"/>
    </row>
    <row r="4381" spans="1:10" hidden="1" x14ac:dyDescent="0.25">
      <c r="A4381" s="57" t="s">
        <v>132</v>
      </c>
      <c r="B4381" t="s">
        <v>129</v>
      </c>
      <c r="C4381">
        <v>2022</v>
      </c>
      <c r="D4381" t="s">
        <v>58</v>
      </c>
      <c r="E4381" t="s">
        <v>112</v>
      </c>
      <c r="F4381" t="s">
        <v>117</v>
      </c>
      <c r="G4381" t="s">
        <v>53</v>
      </c>
      <c r="H4381" s="2" t="s">
        <v>259</v>
      </c>
      <c r="I4381" s="2"/>
      <c r="J4381"/>
    </row>
    <row r="4382" spans="1:10" hidden="1" x14ac:dyDescent="0.25">
      <c r="A4382" s="57" t="s">
        <v>132</v>
      </c>
      <c r="B4382" t="s">
        <v>129</v>
      </c>
      <c r="C4382">
        <v>2022</v>
      </c>
      <c r="D4382" t="s">
        <v>58</v>
      </c>
      <c r="E4382" t="s">
        <v>112</v>
      </c>
      <c r="F4382" t="s">
        <v>117</v>
      </c>
      <c r="G4382" t="s">
        <v>53</v>
      </c>
      <c r="H4382" s="2" t="s">
        <v>259</v>
      </c>
      <c r="I4382" s="2"/>
      <c r="J4382"/>
    </row>
    <row r="4383" spans="1:10" hidden="1" x14ac:dyDescent="0.25">
      <c r="A4383" s="57" t="s">
        <v>132</v>
      </c>
      <c r="B4383" t="s">
        <v>129</v>
      </c>
      <c r="C4383">
        <v>2022</v>
      </c>
      <c r="D4383" t="s">
        <v>58</v>
      </c>
      <c r="E4383" t="s">
        <v>112</v>
      </c>
      <c r="F4383" t="s">
        <v>117</v>
      </c>
      <c r="G4383" t="s">
        <v>334</v>
      </c>
      <c r="H4383" s="90" t="s">
        <v>335</v>
      </c>
      <c r="I4383" s="90"/>
      <c r="J4383"/>
    </row>
    <row r="4384" spans="1:10" hidden="1" x14ac:dyDescent="0.25">
      <c r="A4384" s="57" t="s">
        <v>132</v>
      </c>
      <c r="B4384" t="s">
        <v>129</v>
      </c>
      <c r="C4384">
        <v>2022</v>
      </c>
      <c r="D4384" t="s">
        <v>58</v>
      </c>
      <c r="E4384" t="s">
        <v>112</v>
      </c>
      <c r="F4384" t="s">
        <v>117</v>
      </c>
      <c r="G4384" t="s">
        <v>318</v>
      </c>
      <c r="H4384" t="s">
        <v>180</v>
      </c>
      <c r="I4384" t="s">
        <v>412</v>
      </c>
      <c r="J4384" s="132"/>
    </row>
    <row r="4385" spans="1:10" hidden="1" x14ac:dyDescent="0.25">
      <c r="A4385" s="57" t="s">
        <v>132</v>
      </c>
      <c r="B4385" t="s">
        <v>129</v>
      </c>
      <c r="C4385">
        <v>2022</v>
      </c>
      <c r="D4385" t="s">
        <v>58</v>
      </c>
      <c r="E4385" t="s">
        <v>112</v>
      </c>
      <c r="F4385" t="s">
        <v>117</v>
      </c>
      <c r="G4385" t="s">
        <v>318</v>
      </c>
      <c r="H4385" t="s">
        <v>180</v>
      </c>
      <c r="I4385" t="s">
        <v>413</v>
      </c>
      <c r="J4385" s="132"/>
    </row>
    <row r="4386" spans="1:10" hidden="1" x14ac:dyDescent="0.25">
      <c r="A4386" s="57" t="s">
        <v>132</v>
      </c>
      <c r="B4386" t="s">
        <v>129</v>
      </c>
      <c r="C4386">
        <v>2022</v>
      </c>
      <c r="D4386" t="s">
        <v>58</v>
      </c>
      <c r="E4386" t="s">
        <v>112</v>
      </c>
      <c r="F4386" t="s">
        <v>117</v>
      </c>
      <c r="G4386" t="s">
        <v>318</v>
      </c>
      <c r="H4386" t="s">
        <v>180</v>
      </c>
      <c r="I4386" t="s">
        <v>414</v>
      </c>
      <c r="J4386" s="132"/>
    </row>
    <row r="4387" spans="1:10" hidden="1" x14ac:dyDescent="0.25">
      <c r="A4387" s="57" t="s">
        <v>132</v>
      </c>
      <c r="B4387" t="s">
        <v>129</v>
      </c>
      <c r="C4387">
        <v>2022</v>
      </c>
      <c r="D4387" t="s">
        <v>58</v>
      </c>
      <c r="E4387" t="s">
        <v>112</v>
      </c>
      <c r="F4387" t="s">
        <v>117</v>
      </c>
      <c r="G4387" t="s">
        <v>318</v>
      </c>
      <c r="H4387" t="s">
        <v>180</v>
      </c>
      <c r="J4387"/>
    </row>
    <row r="4388" spans="1:10" hidden="1" x14ac:dyDescent="0.25">
      <c r="A4388" s="57" t="s">
        <v>132</v>
      </c>
      <c r="B4388" t="s">
        <v>129</v>
      </c>
      <c r="C4388">
        <v>2022</v>
      </c>
      <c r="D4388" t="s">
        <v>58</v>
      </c>
      <c r="E4388" t="s">
        <v>112</v>
      </c>
      <c r="F4388" t="s">
        <v>117</v>
      </c>
      <c r="G4388" t="s">
        <v>318</v>
      </c>
      <c r="H4388" t="s">
        <v>180</v>
      </c>
      <c r="J4388"/>
    </row>
    <row r="4389" spans="1:10" hidden="1" x14ac:dyDescent="0.25">
      <c r="A4389" s="57" t="s">
        <v>132</v>
      </c>
      <c r="B4389" t="s">
        <v>129</v>
      </c>
      <c r="C4389">
        <v>2022</v>
      </c>
      <c r="D4389" t="s">
        <v>58</v>
      </c>
      <c r="E4389" t="s">
        <v>112</v>
      </c>
      <c r="F4389" t="s">
        <v>117</v>
      </c>
      <c r="G4389" t="s">
        <v>318</v>
      </c>
      <c r="H4389" t="s">
        <v>180</v>
      </c>
      <c r="J4389"/>
    </row>
    <row r="4390" spans="1:10" hidden="1" x14ac:dyDescent="0.25">
      <c r="A4390" s="57" t="s">
        <v>132</v>
      </c>
      <c r="B4390" t="s">
        <v>129</v>
      </c>
      <c r="C4390">
        <v>2022</v>
      </c>
      <c r="D4390" t="s">
        <v>58</v>
      </c>
      <c r="E4390" t="s">
        <v>112</v>
      </c>
      <c r="F4390" t="s">
        <v>117</v>
      </c>
      <c r="G4390" t="s">
        <v>318</v>
      </c>
      <c r="H4390" s="2" t="s">
        <v>279</v>
      </c>
      <c r="I4390" t="s">
        <v>415</v>
      </c>
      <c r="J4390" s="132"/>
    </row>
    <row r="4391" spans="1:10" hidden="1" x14ac:dyDescent="0.25">
      <c r="A4391" s="57" t="s">
        <v>132</v>
      </c>
      <c r="B4391" t="s">
        <v>129</v>
      </c>
      <c r="C4391">
        <v>2022</v>
      </c>
      <c r="D4391" t="s">
        <v>58</v>
      </c>
      <c r="E4391" t="s">
        <v>112</v>
      </c>
      <c r="F4391" t="s">
        <v>117</v>
      </c>
      <c r="G4391" t="s">
        <v>319</v>
      </c>
      <c r="H4391" t="s">
        <v>181</v>
      </c>
      <c r="J4391"/>
    </row>
    <row r="4392" spans="1:10" hidden="1" x14ac:dyDescent="0.25">
      <c r="A4392" s="57" t="s">
        <v>132</v>
      </c>
      <c r="B4392" t="s">
        <v>129</v>
      </c>
      <c r="C4392">
        <v>2022</v>
      </c>
      <c r="D4392" t="s">
        <v>58</v>
      </c>
      <c r="E4392" t="s">
        <v>112</v>
      </c>
      <c r="F4392" t="s">
        <v>117</v>
      </c>
      <c r="G4392" t="s">
        <v>319</v>
      </c>
      <c r="H4392" s="90" t="s">
        <v>320</v>
      </c>
      <c r="I4392" t="s">
        <v>416</v>
      </c>
      <c r="J4392" s="132"/>
    </row>
    <row r="4393" spans="1:10" hidden="1" x14ac:dyDescent="0.25">
      <c r="A4393" s="57" t="s">
        <v>133</v>
      </c>
      <c r="B4393" t="s">
        <v>129</v>
      </c>
      <c r="C4393">
        <v>2022</v>
      </c>
      <c r="D4393" t="s">
        <v>58</v>
      </c>
      <c r="E4393" t="s">
        <v>52</v>
      </c>
      <c r="F4393" t="s">
        <v>142</v>
      </c>
      <c r="G4393" t="s">
        <v>301</v>
      </c>
      <c r="H4393" t="s">
        <v>210</v>
      </c>
      <c r="I4393" t="s">
        <v>374</v>
      </c>
      <c r="J4393" s="3">
        <v>47384715.99831932</v>
      </c>
    </row>
    <row r="4394" spans="1:10" hidden="1" x14ac:dyDescent="0.25">
      <c r="A4394" s="57" t="s">
        <v>133</v>
      </c>
      <c r="B4394" t="s">
        <v>129</v>
      </c>
      <c r="C4394">
        <v>2022</v>
      </c>
      <c r="D4394" t="s">
        <v>58</v>
      </c>
      <c r="E4394" t="s">
        <v>52</v>
      </c>
      <c r="F4394" t="s">
        <v>152</v>
      </c>
      <c r="G4394" t="s">
        <v>149</v>
      </c>
      <c r="H4394" t="s">
        <v>211</v>
      </c>
      <c r="J4394" s="3"/>
    </row>
    <row r="4395" spans="1:10" hidden="1" x14ac:dyDescent="0.25">
      <c r="A4395" s="57" t="s">
        <v>133</v>
      </c>
      <c r="B4395" t="s">
        <v>129</v>
      </c>
      <c r="C4395">
        <v>2022</v>
      </c>
      <c r="D4395" t="s">
        <v>58</v>
      </c>
      <c r="E4395" t="s">
        <v>52</v>
      </c>
      <c r="F4395" t="s">
        <v>152</v>
      </c>
      <c r="G4395" t="s">
        <v>213</v>
      </c>
      <c r="H4395" t="s">
        <v>214</v>
      </c>
      <c r="J4395"/>
    </row>
    <row r="4396" spans="1:10" hidden="1" x14ac:dyDescent="0.25">
      <c r="A4396" s="57" t="s">
        <v>133</v>
      </c>
      <c r="B4396" t="s">
        <v>129</v>
      </c>
      <c r="C4396">
        <v>2022</v>
      </c>
      <c r="D4396" t="s">
        <v>58</v>
      </c>
      <c r="E4396" t="s">
        <v>52</v>
      </c>
      <c r="F4396" t="s">
        <v>152</v>
      </c>
      <c r="G4396" t="s">
        <v>217</v>
      </c>
      <c r="H4396" t="s">
        <v>218</v>
      </c>
      <c r="J4396" s="3"/>
    </row>
    <row r="4397" spans="1:10" hidden="1" x14ac:dyDescent="0.25">
      <c r="A4397" s="57" t="s">
        <v>133</v>
      </c>
      <c r="B4397" t="s">
        <v>129</v>
      </c>
      <c r="C4397">
        <v>2022</v>
      </c>
      <c r="D4397" t="s">
        <v>58</v>
      </c>
      <c r="E4397" t="s">
        <v>52</v>
      </c>
      <c r="F4397" t="s">
        <v>142</v>
      </c>
      <c r="G4397" t="s">
        <v>300</v>
      </c>
      <c r="H4397" t="s">
        <v>224</v>
      </c>
      <c r="J4397" s="3"/>
    </row>
    <row r="4398" spans="1:10" hidden="1" x14ac:dyDescent="0.25">
      <c r="A4398" s="57" t="s">
        <v>133</v>
      </c>
      <c r="B4398" t="s">
        <v>129</v>
      </c>
      <c r="C4398">
        <v>2022</v>
      </c>
      <c r="D4398" t="s">
        <v>58</v>
      </c>
      <c r="E4398" t="s">
        <v>52</v>
      </c>
      <c r="F4398" t="s">
        <v>142</v>
      </c>
      <c r="G4398" t="s">
        <v>300</v>
      </c>
      <c r="H4398" t="s">
        <v>303</v>
      </c>
      <c r="J4398" s="3"/>
    </row>
    <row r="4399" spans="1:10" hidden="1" x14ac:dyDescent="0.25">
      <c r="A4399" s="57" t="s">
        <v>133</v>
      </c>
      <c r="B4399" t="s">
        <v>129</v>
      </c>
      <c r="C4399">
        <v>2022</v>
      </c>
      <c r="D4399" t="s">
        <v>58</v>
      </c>
      <c r="E4399" t="s">
        <v>52</v>
      </c>
      <c r="F4399" t="s">
        <v>142</v>
      </c>
      <c r="G4399" t="s">
        <v>270</v>
      </c>
      <c r="H4399" t="s">
        <v>269</v>
      </c>
      <c r="J4399" s="3"/>
    </row>
    <row r="4400" spans="1:10" hidden="1" x14ac:dyDescent="0.25">
      <c r="A4400" s="57" t="s">
        <v>133</v>
      </c>
      <c r="B4400" t="s">
        <v>129</v>
      </c>
      <c r="C4400">
        <v>2022</v>
      </c>
      <c r="D4400" t="s">
        <v>58</v>
      </c>
      <c r="E4400" t="s">
        <v>52</v>
      </c>
      <c r="F4400" t="s">
        <v>142</v>
      </c>
      <c r="G4400" t="s">
        <v>270</v>
      </c>
      <c r="H4400" t="s">
        <v>271</v>
      </c>
      <c r="J4400" s="3"/>
    </row>
    <row r="4401" spans="1:10" hidden="1" x14ac:dyDescent="0.25">
      <c r="A4401" s="57" t="s">
        <v>133</v>
      </c>
      <c r="B4401" t="s">
        <v>129</v>
      </c>
      <c r="C4401">
        <v>2022</v>
      </c>
      <c r="D4401" t="s">
        <v>58</v>
      </c>
      <c r="E4401" t="s">
        <v>45</v>
      </c>
      <c r="F4401" t="s">
        <v>46</v>
      </c>
      <c r="G4401" t="s">
        <v>54</v>
      </c>
      <c r="H4401" t="s">
        <v>11</v>
      </c>
      <c r="I4401" t="s">
        <v>375</v>
      </c>
      <c r="J4401" s="132">
        <v>4200000</v>
      </c>
    </row>
    <row r="4402" spans="1:10" hidden="1" x14ac:dyDescent="0.25">
      <c r="A4402" s="57" t="s">
        <v>133</v>
      </c>
      <c r="B4402" t="s">
        <v>129</v>
      </c>
      <c r="C4402">
        <v>2022</v>
      </c>
      <c r="D4402" t="s">
        <v>58</v>
      </c>
      <c r="E4402" t="s">
        <v>45</v>
      </c>
      <c r="F4402" t="s">
        <v>46</v>
      </c>
      <c r="G4402" t="s">
        <v>54</v>
      </c>
      <c r="H4402" t="s">
        <v>11</v>
      </c>
      <c r="I4402" t="s">
        <v>376</v>
      </c>
      <c r="J4402" s="132">
        <v>1500000</v>
      </c>
    </row>
    <row r="4403" spans="1:10" hidden="1" x14ac:dyDescent="0.25">
      <c r="A4403" s="57" t="s">
        <v>133</v>
      </c>
      <c r="B4403" t="s">
        <v>129</v>
      </c>
      <c r="C4403">
        <v>2022</v>
      </c>
      <c r="D4403" t="s">
        <v>58</v>
      </c>
      <c r="E4403" t="s">
        <v>45</v>
      </c>
      <c r="F4403" t="s">
        <v>46</v>
      </c>
      <c r="G4403" t="s">
        <v>54</v>
      </c>
      <c r="H4403" t="s">
        <v>12</v>
      </c>
      <c r="I4403" t="s">
        <v>375</v>
      </c>
      <c r="J4403"/>
    </row>
    <row r="4404" spans="1:10" hidden="1" x14ac:dyDescent="0.25">
      <c r="A4404" s="57" t="s">
        <v>133</v>
      </c>
      <c r="B4404" t="s">
        <v>129</v>
      </c>
      <c r="C4404">
        <v>2022</v>
      </c>
      <c r="D4404" t="s">
        <v>58</v>
      </c>
      <c r="E4404" t="s">
        <v>45</v>
      </c>
      <c r="F4404" t="s">
        <v>46</v>
      </c>
      <c r="G4404" t="s">
        <v>54</v>
      </c>
      <c r="H4404" t="s">
        <v>12</v>
      </c>
      <c r="I4404" t="s">
        <v>376</v>
      </c>
      <c r="J4404" s="132">
        <v>117172</v>
      </c>
    </row>
    <row r="4405" spans="1:10" hidden="1" x14ac:dyDescent="0.25">
      <c r="A4405" s="57" t="s">
        <v>133</v>
      </c>
      <c r="B4405" t="s">
        <v>129</v>
      </c>
      <c r="C4405">
        <v>2022</v>
      </c>
      <c r="D4405" t="s">
        <v>58</v>
      </c>
      <c r="E4405" t="s">
        <v>45</v>
      </c>
      <c r="F4405" t="s">
        <v>46</v>
      </c>
      <c r="G4405" t="s">
        <v>54</v>
      </c>
      <c r="H4405" t="s">
        <v>13</v>
      </c>
      <c r="I4405" t="s">
        <v>375</v>
      </c>
      <c r="J4405" s="132">
        <v>350000</v>
      </c>
    </row>
    <row r="4406" spans="1:10" hidden="1" x14ac:dyDescent="0.25">
      <c r="A4406" s="57" t="s">
        <v>133</v>
      </c>
      <c r="B4406" t="s">
        <v>129</v>
      </c>
      <c r="C4406">
        <v>2022</v>
      </c>
      <c r="D4406" t="s">
        <v>58</v>
      </c>
      <c r="E4406" t="s">
        <v>45</v>
      </c>
      <c r="F4406" t="s">
        <v>46</v>
      </c>
      <c r="G4406" t="s">
        <v>54</v>
      </c>
      <c r="H4406" t="s">
        <v>13</v>
      </c>
      <c r="I4406" t="s">
        <v>376</v>
      </c>
      <c r="J4406" s="132">
        <v>134764</v>
      </c>
    </row>
    <row r="4407" spans="1:10" hidden="1" x14ac:dyDescent="0.25">
      <c r="A4407" s="57" t="s">
        <v>133</v>
      </c>
      <c r="B4407" t="s">
        <v>129</v>
      </c>
      <c r="C4407">
        <v>2022</v>
      </c>
      <c r="D4407" t="s">
        <v>58</v>
      </c>
      <c r="E4407" t="s">
        <v>45</v>
      </c>
      <c r="F4407" t="s">
        <v>46</v>
      </c>
      <c r="G4407" t="s">
        <v>54</v>
      </c>
      <c r="H4407" t="s">
        <v>14</v>
      </c>
      <c r="I4407" t="s">
        <v>375</v>
      </c>
      <c r="J4407" s="132">
        <v>42000</v>
      </c>
    </row>
    <row r="4408" spans="1:10" hidden="1" x14ac:dyDescent="0.25">
      <c r="A4408" s="57" t="s">
        <v>133</v>
      </c>
      <c r="B4408" t="s">
        <v>129</v>
      </c>
      <c r="C4408">
        <v>2022</v>
      </c>
      <c r="D4408" t="s">
        <v>58</v>
      </c>
      <c r="E4408" t="s">
        <v>45</v>
      </c>
      <c r="F4408" t="s">
        <v>46</v>
      </c>
      <c r="G4408" t="s">
        <v>54</v>
      </c>
      <c r="H4408" t="s">
        <v>14</v>
      </c>
      <c r="I4408" t="s">
        <v>376</v>
      </c>
      <c r="J4408" s="132">
        <v>16172</v>
      </c>
    </row>
    <row r="4409" spans="1:10" hidden="1" x14ac:dyDescent="0.25">
      <c r="A4409" s="57" t="s">
        <v>133</v>
      </c>
      <c r="B4409" t="s">
        <v>129</v>
      </c>
      <c r="C4409">
        <v>2022</v>
      </c>
      <c r="D4409" t="s">
        <v>58</v>
      </c>
      <c r="E4409" t="s">
        <v>45</v>
      </c>
      <c r="F4409" t="s">
        <v>46</v>
      </c>
      <c r="G4409" t="s">
        <v>54</v>
      </c>
      <c r="H4409" t="s">
        <v>15</v>
      </c>
      <c r="I4409" t="s">
        <v>375</v>
      </c>
      <c r="J4409" s="132">
        <v>350000</v>
      </c>
    </row>
    <row r="4410" spans="1:10" hidden="1" x14ac:dyDescent="0.25">
      <c r="A4410" s="57" t="s">
        <v>133</v>
      </c>
      <c r="B4410" t="s">
        <v>129</v>
      </c>
      <c r="C4410">
        <v>2022</v>
      </c>
      <c r="D4410" t="s">
        <v>58</v>
      </c>
      <c r="E4410" t="s">
        <v>45</v>
      </c>
      <c r="F4410" t="s">
        <v>46</v>
      </c>
      <c r="G4410" t="s">
        <v>54</v>
      </c>
      <c r="H4410" t="s">
        <v>15</v>
      </c>
      <c r="I4410" t="s">
        <v>376</v>
      </c>
      <c r="J4410" s="132">
        <v>134764</v>
      </c>
    </row>
    <row r="4411" spans="1:10" hidden="1" x14ac:dyDescent="0.25">
      <c r="A4411" s="57" t="s">
        <v>133</v>
      </c>
      <c r="B4411" t="s">
        <v>129</v>
      </c>
      <c r="C4411">
        <v>2022</v>
      </c>
      <c r="D4411" t="s">
        <v>58</v>
      </c>
      <c r="E4411" t="s">
        <v>45</v>
      </c>
      <c r="F4411" t="s">
        <v>46</v>
      </c>
      <c r="G4411" t="s">
        <v>54</v>
      </c>
      <c r="H4411" t="s">
        <v>16</v>
      </c>
      <c r="I4411" t="s">
        <v>375</v>
      </c>
      <c r="J4411" s="132">
        <v>175000</v>
      </c>
    </row>
    <row r="4412" spans="1:10" hidden="1" x14ac:dyDescent="0.25">
      <c r="A4412" s="57" t="s">
        <v>133</v>
      </c>
      <c r="B4412" t="s">
        <v>129</v>
      </c>
      <c r="C4412">
        <v>2022</v>
      </c>
      <c r="D4412" t="s">
        <v>58</v>
      </c>
      <c r="E4412" t="s">
        <v>45</v>
      </c>
      <c r="F4412" t="s">
        <v>46</v>
      </c>
      <c r="G4412" t="s">
        <v>54</v>
      </c>
      <c r="H4412" t="s">
        <v>16</v>
      </c>
      <c r="I4412" t="s">
        <v>376</v>
      </c>
      <c r="J4412" s="132">
        <v>62500</v>
      </c>
    </row>
    <row r="4413" spans="1:10" hidden="1" x14ac:dyDescent="0.25">
      <c r="A4413" s="57" t="s">
        <v>133</v>
      </c>
      <c r="B4413" t="s">
        <v>129</v>
      </c>
      <c r="C4413">
        <v>2022</v>
      </c>
      <c r="D4413" t="s">
        <v>58</v>
      </c>
      <c r="E4413" t="s">
        <v>45</v>
      </c>
      <c r="F4413" t="s">
        <v>46</v>
      </c>
      <c r="G4413" t="s">
        <v>54</v>
      </c>
      <c r="H4413" t="s">
        <v>17</v>
      </c>
      <c r="I4413" t="s">
        <v>375</v>
      </c>
      <c r="J4413" s="132">
        <v>2800000</v>
      </c>
    </row>
    <row r="4414" spans="1:10" hidden="1" x14ac:dyDescent="0.25">
      <c r="A4414" s="57" t="s">
        <v>133</v>
      </c>
      <c r="B4414" t="s">
        <v>129</v>
      </c>
      <c r="C4414">
        <v>2022</v>
      </c>
      <c r="D4414" t="s">
        <v>58</v>
      </c>
      <c r="E4414" t="s">
        <v>45</v>
      </c>
      <c r="F4414" t="s">
        <v>46</v>
      </c>
      <c r="G4414" t="s">
        <v>54</v>
      </c>
      <c r="H4414" s="90" t="s">
        <v>331</v>
      </c>
      <c r="I4414" s="90"/>
      <c r="J4414"/>
    </row>
    <row r="4415" spans="1:10" hidden="1" x14ac:dyDescent="0.25">
      <c r="A4415" s="57" t="s">
        <v>133</v>
      </c>
      <c r="B4415" t="s">
        <v>129</v>
      </c>
      <c r="C4415">
        <v>2022</v>
      </c>
      <c r="D4415" t="s">
        <v>58</v>
      </c>
      <c r="E4415" t="s">
        <v>45</v>
      </c>
      <c r="F4415" t="s">
        <v>46</v>
      </c>
      <c r="G4415" t="s">
        <v>54</v>
      </c>
      <c r="H4415" t="s">
        <v>195</v>
      </c>
      <c r="I4415" t="s">
        <v>377</v>
      </c>
      <c r="J4415"/>
    </row>
    <row r="4416" spans="1:10" hidden="1" x14ac:dyDescent="0.25">
      <c r="A4416" s="57" t="s">
        <v>133</v>
      </c>
      <c r="B4416" t="s">
        <v>129</v>
      </c>
      <c r="C4416">
        <v>2022</v>
      </c>
      <c r="D4416" t="s">
        <v>58</v>
      </c>
      <c r="E4416" t="s">
        <v>45</v>
      </c>
      <c r="F4416" t="s">
        <v>46</v>
      </c>
      <c r="G4416" t="s">
        <v>54</v>
      </c>
      <c r="H4416" t="s">
        <v>18</v>
      </c>
      <c r="I4416" t="s">
        <v>397</v>
      </c>
      <c r="J4416" s="132">
        <v>29754</v>
      </c>
    </row>
    <row r="4417" spans="1:10" hidden="1" x14ac:dyDescent="0.25">
      <c r="A4417" s="57" t="s">
        <v>133</v>
      </c>
      <c r="B4417" t="s">
        <v>129</v>
      </c>
      <c r="C4417">
        <v>2022</v>
      </c>
      <c r="D4417" t="s">
        <v>58</v>
      </c>
      <c r="E4417" t="s">
        <v>45</v>
      </c>
      <c r="F4417" t="s">
        <v>46</v>
      </c>
      <c r="G4417" t="s">
        <v>54</v>
      </c>
      <c r="H4417" t="s">
        <v>19</v>
      </c>
      <c r="I4417" t="s">
        <v>398</v>
      </c>
      <c r="J4417" s="132">
        <v>504000</v>
      </c>
    </row>
    <row r="4418" spans="1:10" hidden="1" x14ac:dyDescent="0.25">
      <c r="A4418" s="57" t="s">
        <v>133</v>
      </c>
      <c r="B4418" t="s">
        <v>129</v>
      </c>
      <c r="C4418">
        <v>2022</v>
      </c>
      <c r="D4418" t="s">
        <v>58</v>
      </c>
      <c r="E4418" t="s">
        <v>45</v>
      </c>
      <c r="F4418" t="s">
        <v>46</v>
      </c>
      <c r="G4418" t="s">
        <v>54</v>
      </c>
      <c r="H4418" t="s">
        <v>19</v>
      </c>
      <c r="I4418" t="s">
        <v>400</v>
      </c>
      <c r="J4418" s="132">
        <v>180000</v>
      </c>
    </row>
    <row r="4419" spans="1:10" hidden="1" x14ac:dyDescent="0.25">
      <c r="A4419" s="57" t="s">
        <v>133</v>
      </c>
      <c r="B4419" t="s">
        <v>129</v>
      </c>
      <c r="C4419">
        <v>2022</v>
      </c>
      <c r="D4419" t="s">
        <v>58</v>
      </c>
      <c r="E4419" t="s">
        <v>45</v>
      </c>
      <c r="F4419" t="s">
        <v>46</v>
      </c>
      <c r="G4419" t="s">
        <v>54</v>
      </c>
      <c r="H4419" t="s">
        <v>20</v>
      </c>
      <c r="I4419" t="s">
        <v>399</v>
      </c>
      <c r="J4419" s="132">
        <v>228000</v>
      </c>
    </row>
    <row r="4420" spans="1:10" hidden="1" x14ac:dyDescent="0.25">
      <c r="A4420" s="57" t="s">
        <v>133</v>
      </c>
      <c r="B4420" t="s">
        <v>129</v>
      </c>
      <c r="C4420">
        <v>2022</v>
      </c>
      <c r="D4420" t="s">
        <v>58</v>
      </c>
      <c r="E4420" t="s">
        <v>45</v>
      </c>
      <c r="F4420" t="s">
        <v>46</v>
      </c>
      <c r="G4420" t="s">
        <v>54</v>
      </c>
      <c r="H4420" s="2" t="s">
        <v>294</v>
      </c>
      <c r="I4420" s="2"/>
      <c r="J4420"/>
    </row>
    <row r="4421" spans="1:10" hidden="1" x14ac:dyDescent="0.25">
      <c r="A4421" s="57" t="s">
        <v>133</v>
      </c>
      <c r="B4421" t="s">
        <v>129</v>
      </c>
      <c r="C4421">
        <v>2022</v>
      </c>
      <c r="D4421" t="s">
        <v>58</v>
      </c>
      <c r="E4421" t="s">
        <v>45</v>
      </c>
      <c r="F4421" t="s">
        <v>46</v>
      </c>
      <c r="G4421" t="s">
        <v>118</v>
      </c>
      <c r="H4421" s="2" t="s">
        <v>295</v>
      </c>
      <c r="I4421" t="s">
        <v>378</v>
      </c>
      <c r="J4421" s="132">
        <v>908526</v>
      </c>
    </row>
    <row r="4422" spans="1:10" hidden="1" x14ac:dyDescent="0.25">
      <c r="A4422" s="57" t="s">
        <v>133</v>
      </c>
      <c r="B4422" t="s">
        <v>129</v>
      </c>
      <c r="C4422">
        <v>2022</v>
      </c>
      <c r="D4422" t="s">
        <v>58</v>
      </c>
      <c r="E4422" t="s">
        <v>45</v>
      </c>
      <c r="F4422" t="s">
        <v>46</v>
      </c>
      <c r="G4422" t="s">
        <v>118</v>
      </c>
      <c r="H4422" t="s">
        <v>119</v>
      </c>
      <c r="J4422"/>
    </row>
    <row r="4423" spans="1:10" hidden="1" x14ac:dyDescent="0.25">
      <c r="A4423" s="57" t="s">
        <v>133</v>
      </c>
      <c r="B4423" t="s">
        <v>129</v>
      </c>
      <c r="C4423">
        <v>2022</v>
      </c>
      <c r="D4423" t="s">
        <v>58</v>
      </c>
      <c r="E4423" t="s">
        <v>45</v>
      </c>
      <c r="F4423" t="s">
        <v>46</v>
      </c>
      <c r="G4423" t="s">
        <v>118</v>
      </c>
      <c r="H4423" t="s">
        <v>283</v>
      </c>
      <c r="J4423"/>
    </row>
    <row r="4424" spans="1:10" hidden="1" x14ac:dyDescent="0.25">
      <c r="A4424" s="57" t="s">
        <v>133</v>
      </c>
      <c r="B4424" t="s">
        <v>129</v>
      </c>
      <c r="C4424">
        <v>2022</v>
      </c>
      <c r="D4424" t="s">
        <v>58</v>
      </c>
      <c r="E4424" t="s">
        <v>45</v>
      </c>
      <c r="F4424" t="s">
        <v>46</v>
      </c>
      <c r="G4424" t="s">
        <v>109</v>
      </c>
      <c r="H4424" t="s">
        <v>219</v>
      </c>
      <c r="I4424" t="s">
        <v>379</v>
      </c>
      <c r="J4424" s="132">
        <v>448</v>
      </c>
    </row>
    <row r="4425" spans="1:10" hidden="1" x14ac:dyDescent="0.25">
      <c r="A4425" s="57" t="s">
        <v>133</v>
      </c>
      <c r="B4425" t="s">
        <v>129</v>
      </c>
      <c r="C4425">
        <v>2022</v>
      </c>
      <c r="D4425" t="s">
        <v>58</v>
      </c>
      <c r="E4425" t="s">
        <v>45</v>
      </c>
      <c r="F4425" t="s">
        <v>46</v>
      </c>
      <c r="G4425" t="s">
        <v>109</v>
      </c>
      <c r="H4425" s="2" t="s">
        <v>267</v>
      </c>
      <c r="I4425" s="2"/>
      <c r="J4425"/>
    </row>
    <row r="4426" spans="1:10" hidden="1" x14ac:dyDescent="0.25">
      <c r="A4426" s="57" t="s">
        <v>133</v>
      </c>
      <c r="B4426" t="s">
        <v>129</v>
      </c>
      <c r="C4426">
        <v>2022</v>
      </c>
      <c r="D4426" t="s">
        <v>58</v>
      </c>
      <c r="E4426" t="s">
        <v>45</v>
      </c>
      <c r="F4426" t="s">
        <v>46</v>
      </c>
      <c r="G4426" t="s">
        <v>109</v>
      </c>
      <c r="H4426" t="s">
        <v>220</v>
      </c>
      <c r="I4426" t="s">
        <v>417</v>
      </c>
      <c r="J4426" s="132">
        <v>35200</v>
      </c>
    </row>
    <row r="4427" spans="1:10" hidden="1" x14ac:dyDescent="0.25">
      <c r="A4427" s="57" t="s">
        <v>133</v>
      </c>
      <c r="B4427" t="s">
        <v>129</v>
      </c>
      <c r="C4427">
        <v>2022</v>
      </c>
      <c r="D4427" t="s">
        <v>58</v>
      </c>
      <c r="E4427" t="s">
        <v>45</v>
      </c>
      <c r="F4427" t="s">
        <v>46</v>
      </c>
      <c r="G4427" t="s">
        <v>109</v>
      </c>
      <c r="H4427" t="s">
        <v>260</v>
      </c>
      <c r="J4427"/>
    </row>
    <row r="4428" spans="1:10" hidden="1" x14ac:dyDescent="0.25">
      <c r="A4428" s="57" t="s">
        <v>133</v>
      </c>
      <c r="B4428" t="s">
        <v>129</v>
      </c>
      <c r="C4428">
        <v>2022</v>
      </c>
      <c r="D4428" t="s">
        <v>58</v>
      </c>
      <c r="E4428" t="s">
        <v>45</v>
      </c>
      <c r="F4428" t="s">
        <v>46</v>
      </c>
      <c r="G4428" t="s">
        <v>55</v>
      </c>
      <c r="H4428" t="s">
        <v>22</v>
      </c>
      <c r="I4428" t="s">
        <v>380</v>
      </c>
      <c r="J4428" s="132">
        <v>800000</v>
      </c>
    </row>
    <row r="4429" spans="1:10" hidden="1" x14ac:dyDescent="0.25">
      <c r="A4429" s="57" t="s">
        <v>133</v>
      </c>
      <c r="B4429" t="s">
        <v>129</v>
      </c>
      <c r="C4429">
        <v>2022</v>
      </c>
      <c r="D4429" t="s">
        <v>58</v>
      </c>
      <c r="E4429" t="s">
        <v>45</v>
      </c>
      <c r="F4429" t="s">
        <v>46</v>
      </c>
      <c r="G4429" t="s">
        <v>47</v>
      </c>
      <c r="H4429" t="s">
        <v>238</v>
      </c>
      <c r="J4429"/>
    </row>
    <row r="4430" spans="1:10" hidden="1" x14ac:dyDescent="0.25">
      <c r="A4430" s="57" t="s">
        <v>133</v>
      </c>
      <c r="B4430" t="s">
        <v>129</v>
      </c>
      <c r="C4430">
        <v>2022</v>
      </c>
      <c r="D4430" t="s">
        <v>58</v>
      </c>
      <c r="E4430" t="s">
        <v>45</v>
      </c>
      <c r="F4430" t="s">
        <v>46</v>
      </c>
      <c r="G4430" t="s">
        <v>47</v>
      </c>
      <c r="H4430" t="s">
        <v>239</v>
      </c>
      <c r="I4430" t="s">
        <v>381</v>
      </c>
      <c r="J4430" s="132">
        <v>710354</v>
      </c>
    </row>
    <row r="4431" spans="1:10" hidden="1" x14ac:dyDescent="0.25">
      <c r="A4431" s="57" t="s">
        <v>133</v>
      </c>
      <c r="B4431" t="s">
        <v>129</v>
      </c>
      <c r="C4431">
        <v>2022</v>
      </c>
      <c r="D4431" t="s">
        <v>58</v>
      </c>
      <c r="E4431" t="s">
        <v>45</v>
      </c>
      <c r="F4431" t="s">
        <v>46</v>
      </c>
      <c r="G4431" t="s">
        <v>47</v>
      </c>
      <c r="H4431" t="s">
        <v>239</v>
      </c>
      <c r="I4431" t="s">
        <v>382</v>
      </c>
      <c r="J4431" s="132">
        <v>371649</v>
      </c>
    </row>
    <row r="4432" spans="1:10" hidden="1" x14ac:dyDescent="0.25">
      <c r="A4432" s="57" t="s">
        <v>133</v>
      </c>
      <c r="B4432" t="s">
        <v>129</v>
      </c>
      <c r="C4432">
        <v>2022</v>
      </c>
      <c r="D4432" t="s">
        <v>58</v>
      </c>
      <c r="E4432" t="s">
        <v>45</v>
      </c>
      <c r="F4432" t="s">
        <v>46</v>
      </c>
      <c r="G4432" t="s">
        <v>47</v>
      </c>
      <c r="H4432" t="s">
        <v>239</v>
      </c>
      <c r="I4432" t="s">
        <v>383</v>
      </c>
      <c r="J4432" s="132">
        <v>600000</v>
      </c>
    </row>
    <row r="4433" spans="1:10" hidden="1" x14ac:dyDescent="0.25">
      <c r="A4433" s="57" t="s">
        <v>133</v>
      </c>
      <c r="B4433" t="s">
        <v>129</v>
      </c>
      <c r="C4433">
        <v>2022</v>
      </c>
      <c r="D4433" t="s">
        <v>58</v>
      </c>
      <c r="E4433" t="s">
        <v>45</v>
      </c>
      <c r="F4433" t="s">
        <v>46</v>
      </c>
      <c r="G4433" t="s">
        <v>47</v>
      </c>
      <c r="H4433" t="s">
        <v>239</v>
      </c>
      <c r="I4433" t="s">
        <v>384</v>
      </c>
      <c r="J4433" s="132">
        <v>304674</v>
      </c>
    </row>
    <row r="4434" spans="1:10" hidden="1" x14ac:dyDescent="0.25">
      <c r="A4434" s="57" t="s">
        <v>133</v>
      </c>
      <c r="B4434" t="s">
        <v>129</v>
      </c>
      <c r="C4434">
        <v>2022</v>
      </c>
      <c r="D4434" t="s">
        <v>58</v>
      </c>
      <c r="E4434" t="s">
        <v>45</v>
      </c>
      <c r="F4434" t="s">
        <v>46</v>
      </c>
      <c r="G4434" t="s">
        <v>47</v>
      </c>
      <c r="H4434" t="s">
        <v>239</v>
      </c>
      <c r="J4434"/>
    </row>
    <row r="4435" spans="1:10" hidden="1" x14ac:dyDescent="0.25">
      <c r="A4435" s="57" t="s">
        <v>133</v>
      </c>
      <c r="B4435" t="s">
        <v>129</v>
      </c>
      <c r="C4435">
        <v>2022</v>
      </c>
      <c r="D4435" t="s">
        <v>58</v>
      </c>
      <c r="E4435" t="s">
        <v>45</v>
      </c>
      <c r="F4435" t="s">
        <v>46</v>
      </c>
      <c r="G4435" t="s">
        <v>47</v>
      </c>
      <c r="H4435" t="s">
        <v>239</v>
      </c>
      <c r="J4435"/>
    </row>
    <row r="4436" spans="1:10" hidden="1" x14ac:dyDescent="0.25">
      <c r="A4436" s="57" t="s">
        <v>133</v>
      </c>
      <c r="B4436" t="s">
        <v>129</v>
      </c>
      <c r="C4436">
        <v>2022</v>
      </c>
      <c r="D4436" t="s">
        <v>58</v>
      </c>
      <c r="E4436" t="s">
        <v>45</v>
      </c>
      <c r="F4436" t="s">
        <v>46</v>
      </c>
      <c r="G4436" t="s">
        <v>47</v>
      </c>
      <c r="H4436" t="s">
        <v>239</v>
      </c>
      <c r="J4436"/>
    </row>
    <row r="4437" spans="1:10" hidden="1" x14ac:dyDescent="0.25">
      <c r="A4437" s="57" t="s">
        <v>133</v>
      </c>
      <c r="B4437" t="s">
        <v>129</v>
      </c>
      <c r="C4437">
        <v>2022</v>
      </c>
      <c r="D4437" t="s">
        <v>58</v>
      </c>
      <c r="E4437" t="s">
        <v>45</v>
      </c>
      <c r="F4437" t="s">
        <v>46</v>
      </c>
      <c r="G4437" t="s">
        <v>47</v>
      </c>
      <c r="H4437" t="s">
        <v>239</v>
      </c>
      <c r="J4437"/>
    </row>
    <row r="4438" spans="1:10" hidden="1" x14ac:dyDescent="0.25">
      <c r="A4438" s="57" t="s">
        <v>133</v>
      </c>
      <c r="B4438" t="s">
        <v>129</v>
      </c>
      <c r="C4438">
        <v>2022</v>
      </c>
      <c r="D4438" t="s">
        <v>58</v>
      </c>
      <c r="E4438" t="s">
        <v>45</v>
      </c>
      <c r="F4438" t="s">
        <v>46</v>
      </c>
      <c r="G4438" t="s">
        <v>47</v>
      </c>
      <c r="H4438" t="s">
        <v>243</v>
      </c>
      <c r="I4438" t="s">
        <v>418</v>
      </c>
      <c r="J4438" s="132">
        <v>136500</v>
      </c>
    </row>
    <row r="4439" spans="1:10" hidden="1" x14ac:dyDescent="0.25">
      <c r="A4439" s="57" t="s">
        <v>133</v>
      </c>
      <c r="B4439" t="s">
        <v>129</v>
      </c>
      <c r="C4439">
        <v>2022</v>
      </c>
      <c r="D4439" t="s">
        <v>58</v>
      </c>
      <c r="E4439" t="s">
        <v>45</v>
      </c>
      <c r="F4439" t="s">
        <v>46</v>
      </c>
      <c r="G4439" t="s">
        <v>47</v>
      </c>
      <c r="H4439" s="2" t="s">
        <v>276</v>
      </c>
      <c r="I4439" t="s">
        <v>395</v>
      </c>
      <c r="J4439"/>
    </row>
    <row r="4440" spans="1:10" hidden="1" x14ac:dyDescent="0.25">
      <c r="A4440" s="57" t="s">
        <v>133</v>
      </c>
      <c r="B4440" t="s">
        <v>129</v>
      </c>
      <c r="C4440">
        <v>2022</v>
      </c>
      <c r="D4440" t="s">
        <v>58</v>
      </c>
      <c r="E4440" t="s">
        <v>45</v>
      </c>
      <c r="F4440" t="s">
        <v>46</v>
      </c>
      <c r="G4440" t="s">
        <v>47</v>
      </c>
      <c r="H4440" s="2" t="s">
        <v>296</v>
      </c>
      <c r="I4440" s="2"/>
      <c r="J4440"/>
    </row>
    <row r="4441" spans="1:10" hidden="1" x14ac:dyDescent="0.25">
      <c r="A4441" s="57" t="s">
        <v>133</v>
      </c>
      <c r="B4441" t="s">
        <v>129</v>
      </c>
      <c r="C4441">
        <v>2022</v>
      </c>
      <c r="D4441" t="s">
        <v>58</v>
      </c>
      <c r="E4441" t="s">
        <v>45</v>
      </c>
      <c r="F4441" t="s">
        <v>46</v>
      </c>
      <c r="G4441" t="s">
        <v>47</v>
      </c>
      <c r="H4441" s="90" t="s">
        <v>364</v>
      </c>
      <c r="I4441" t="s">
        <v>379</v>
      </c>
      <c r="J4441" s="132">
        <v>134058</v>
      </c>
    </row>
    <row r="4442" spans="1:10" hidden="1" x14ac:dyDescent="0.25">
      <c r="A4442" s="57" t="s">
        <v>133</v>
      </c>
      <c r="B4442" t="s">
        <v>129</v>
      </c>
      <c r="C4442">
        <v>2022</v>
      </c>
      <c r="D4442" t="s">
        <v>58</v>
      </c>
      <c r="E4442" t="s">
        <v>45</v>
      </c>
      <c r="F4442" t="s">
        <v>46</v>
      </c>
      <c r="G4442" t="s">
        <v>47</v>
      </c>
      <c r="H4442" s="2" t="s">
        <v>277</v>
      </c>
      <c r="I4442" s="2"/>
      <c r="J4442"/>
    </row>
    <row r="4443" spans="1:10" hidden="1" x14ac:dyDescent="0.25">
      <c r="A4443" s="57" t="s">
        <v>133</v>
      </c>
      <c r="B4443" t="s">
        <v>129</v>
      </c>
      <c r="C4443">
        <v>2022</v>
      </c>
      <c r="D4443" t="s">
        <v>58</v>
      </c>
      <c r="E4443" t="s">
        <v>45</v>
      </c>
      <c r="F4443" t="s">
        <v>46</v>
      </c>
      <c r="G4443" t="s">
        <v>47</v>
      </c>
      <c r="H4443" s="2" t="s">
        <v>278</v>
      </c>
      <c r="I4443" s="2"/>
      <c r="J4443"/>
    </row>
    <row r="4444" spans="1:10" hidden="1" x14ac:dyDescent="0.25">
      <c r="A4444" s="57" t="s">
        <v>133</v>
      </c>
      <c r="B4444" t="s">
        <v>129</v>
      </c>
      <c r="C4444">
        <v>2022</v>
      </c>
      <c r="D4444" t="s">
        <v>58</v>
      </c>
      <c r="E4444" t="s">
        <v>45</v>
      </c>
      <c r="F4444" t="s">
        <v>46</v>
      </c>
      <c r="G4444" t="s">
        <v>47</v>
      </c>
      <c r="H4444" s="2" t="s">
        <v>298</v>
      </c>
      <c r="I4444" s="2"/>
      <c r="J4444"/>
    </row>
    <row r="4445" spans="1:10" hidden="1" x14ac:dyDescent="0.25">
      <c r="A4445" s="57" t="s">
        <v>133</v>
      </c>
      <c r="B4445" t="s">
        <v>129</v>
      </c>
      <c r="C4445">
        <v>2022</v>
      </c>
      <c r="D4445" t="s">
        <v>58</v>
      </c>
      <c r="E4445" t="s">
        <v>45</v>
      </c>
      <c r="F4445" t="s">
        <v>46</v>
      </c>
      <c r="G4445" t="s">
        <v>182</v>
      </c>
      <c r="H4445" t="s">
        <v>240</v>
      </c>
      <c r="J4445"/>
    </row>
    <row r="4446" spans="1:10" hidden="1" x14ac:dyDescent="0.25">
      <c r="A4446" s="57" t="s">
        <v>133</v>
      </c>
      <c r="B4446" t="s">
        <v>129</v>
      </c>
      <c r="C4446">
        <v>2022</v>
      </c>
      <c r="D4446" t="s">
        <v>58</v>
      </c>
      <c r="E4446" t="s">
        <v>45</v>
      </c>
      <c r="F4446" t="s">
        <v>46</v>
      </c>
      <c r="G4446" t="s">
        <v>182</v>
      </c>
      <c r="H4446" t="s">
        <v>241</v>
      </c>
      <c r="J4446"/>
    </row>
    <row r="4447" spans="1:10" hidden="1" x14ac:dyDescent="0.25">
      <c r="A4447" s="57" t="s">
        <v>133</v>
      </c>
      <c r="B4447" t="s">
        <v>129</v>
      </c>
      <c r="C4447">
        <v>2022</v>
      </c>
      <c r="D4447" t="s">
        <v>58</v>
      </c>
      <c r="E4447" t="s">
        <v>45</v>
      </c>
      <c r="F4447" t="s">
        <v>46</v>
      </c>
      <c r="G4447" t="s">
        <v>182</v>
      </c>
      <c r="H4447" t="s">
        <v>242</v>
      </c>
      <c r="J4447"/>
    </row>
    <row r="4448" spans="1:10" hidden="1" x14ac:dyDescent="0.25">
      <c r="A4448" s="57" t="s">
        <v>133</v>
      </c>
      <c r="B4448" t="s">
        <v>129</v>
      </c>
      <c r="C4448">
        <v>2022</v>
      </c>
      <c r="D4448" t="s">
        <v>58</v>
      </c>
      <c r="E4448" t="s">
        <v>45</v>
      </c>
      <c r="F4448" t="s">
        <v>46</v>
      </c>
      <c r="G4448" t="s">
        <v>182</v>
      </c>
      <c r="H4448" t="s">
        <v>243</v>
      </c>
      <c r="I4448" t="s">
        <v>419</v>
      </c>
      <c r="J4448" s="132">
        <v>6500</v>
      </c>
    </row>
    <row r="4449" spans="1:10" hidden="1" x14ac:dyDescent="0.25">
      <c r="A4449" s="57" t="s">
        <v>133</v>
      </c>
      <c r="B4449" t="s">
        <v>129</v>
      </c>
      <c r="C4449">
        <v>2022</v>
      </c>
      <c r="D4449" t="s">
        <v>58</v>
      </c>
      <c r="E4449" t="s">
        <v>45</v>
      </c>
      <c r="F4449" t="s">
        <v>46</v>
      </c>
      <c r="G4449" t="s">
        <v>253</v>
      </c>
      <c r="H4449" s="2" t="s">
        <v>266</v>
      </c>
      <c r="I4449" t="s">
        <v>385</v>
      </c>
      <c r="J4449"/>
    </row>
    <row r="4450" spans="1:10" hidden="1" x14ac:dyDescent="0.25">
      <c r="A4450" s="57" t="s">
        <v>133</v>
      </c>
      <c r="B4450" t="s">
        <v>129</v>
      </c>
      <c r="C4450">
        <v>2022</v>
      </c>
      <c r="D4450" t="s">
        <v>58</v>
      </c>
      <c r="E4450" t="s">
        <v>45</v>
      </c>
      <c r="F4450" t="s">
        <v>46</v>
      </c>
      <c r="G4450" t="s">
        <v>253</v>
      </c>
      <c r="H4450" s="2" t="s">
        <v>266</v>
      </c>
      <c r="I4450" t="s">
        <v>386</v>
      </c>
      <c r="J4450"/>
    </row>
    <row r="4451" spans="1:10" hidden="1" x14ac:dyDescent="0.25">
      <c r="A4451" s="57" t="s">
        <v>133</v>
      </c>
      <c r="B4451" t="s">
        <v>129</v>
      </c>
      <c r="C4451">
        <v>2022</v>
      </c>
      <c r="D4451" t="s">
        <v>58</v>
      </c>
      <c r="E4451" t="s">
        <v>45</v>
      </c>
      <c r="F4451" t="s">
        <v>46</v>
      </c>
      <c r="G4451" t="s">
        <v>253</v>
      </c>
      <c r="H4451" s="90" t="s">
        <v>365</v>
      </c>
      <c r="I4451" s="90"/>
      <c r="J4451"/>
    </row>
    <row r="4452" spans="1:10" hidden="1" x14ac:dyDescent="0.25">
      <c r="A4452" s="57" t="s">
        <v>133</v>
      </c>
      <c r="B4452" t="s">
        <v>129</v>
      </c>
      <c r="C4452">
        <v>2022</v>
      </c>
      <c r="D4452" t="s">
        <v>58</v>
      </c>
      <c r="E4452" t="s">
        <v>45</v>
      </c>
      <c r="F4452" t="s">
        <v>46</v>
      </c>
      <c r="G4452" t="s">
        <v>253</v>
      </c>
      <c r="H4452" s="90" t="s">
        <v>366</v>
      </c>
      <c r="I4452" t="s">
        <v>387</v>
      </c>
      <c r="J4452"/>
    </row>
    <row r="4453" spans="1:10" hidden="1" x14ac:dyDescent="0.25">
      <c r="A4453" s="57" t="s">
        <v>133</v>
      </c>
      <c r="B4453" t="s">
        <v>129</v>
      </c>
      <c r="C4453">
        <v>2022</v>
      </c>
      <c r="D4453" t="s">
        <v>58</v>
      </c>
      <c r="E4453" t="s">
        <v>45</v>
      </c>
      <c r="F4453" t="s">
        <v>46</v>
      </c>
      <c r="G4453" t="s">
        <v>221</v>
      </c>
      <c r="H4453" s="2" t="s">
        <v>245</v>
      </c>
      <c r="I4453" t="s">
        <v>417</v>
      </c>
      <c r="J4453" s="132">
        <v>282800</v>
      </c>
    </row>
    <row r="4454" spans="1:10" hidden="1" x14ac:dyDescent="0.25">
      <c r="A4454" s="57" t="s">
        <v>133</v>
      </c>
      <c r="B4454" t="s">
        <v>129</v>
      </c>
      <c r="C4454">
        <v>2022</v>
      </c>
      <c r="D4454" t="s">
        <v>58</v>
      </c>
      <c r="E4454" t="s">
        <v>45</v>
      </c>
      <c r="F4454" t="s">
        <v>46</v>
      </c>
      <c r="G4454" t="s">
        <v>221</v>
      </c>
      <c r="H4454" s="2" t="s">
        <v>299</v>
      </c>
      <c r="I4454" s="2"/>
      <c r="J4454"/>
    </row>
    <row r="4455" spans="1:10" hidden="1" x14ac:dyDescent="0.25">
      <c r="A4455" s="57" t="s">
        <v>133</v>
      </c>
      <c r="B4455" t="s">
        <v>129</v>
      </c>
      <c r="C4455">
        <v>2022</v>
      </c>
      <c r="D4455" t="s">
        <v>58</v>
      </c>
      <c r="E4455" t="s">
        <v>45</v>
      </c>
      <c r="F4455" t="s">
        <v>46</v>
      </c>
      <c r="G4455" t="s">
        <v>272</v>
      </c>
      <c r="H4455" s="2" t="s">
        <v>273</v>
      </c>
      <c r="I4455" s="2"/>
      <c r="J4455"/>
    </row>
    <row r="4456" spans="1:10" hidden="1" x14ac:dyDescent="0.25">
      <c r="A4456" s="57" t="s">
        <v>133</v>
      </c>
      <c r="B4456" t="s">
        <v>129</v>
      </c>
      <c r="C4456">
        <v>2022</v>
      </c>
      <c r="D4456" t="s">
        <v>58</v>
      </c>
      <c r="E4456" t="s">
        <v>45</v>
      </c>
      <c r="F4456" t="s">
        <v>46</v>
      </c>
      <c r="G4456" t="s">
        <v>49</v>
      </c>
      <c r="H4456" s="2" t="s">
        <v>246</v>
      </c>
      <c r="I4456" t="s">
        <v>388</v>
      </c>
      <c r="J4456" s="132">
        <v>402170</v>
      </c>
    </row>
    <row r="4457" spans="1:10" hidden="1" x14ac:dyDescent="0.25">
      <c r="A4457" s="57" t="s">
        <v>133</v>
      </c>
      <c r="B4457" t="s">
        <v>129</v>
      </c>
      <c r="C4457">
        <v>2022</v>
      </c>
      <c r="D4457" t="s">
        <v>58</v>
      </c>
      <c r="E4457" t="s">
        <v>45</v>
      </c>
      <c r="F4457" t="s">
        <v>46</v>
      </c>
      <c r="G4457" t="s">
        <v>49</v>
      </c>
      <c r="H4457" s="2" t="s">
        <v>247</v>
      </c>
      <c r="I4457" s="2"/>
      <c r="J4457"/>
    </row>
    <row r="4458" spans="1:10" hidden="1" x14ac:dyDescent="0.25">
      <c r="A4458" s="57" t="s">
        <v>133</v>
      </c>
      <c r="B4458" t="s">
        <v>129</v>
      </c>
      <c r="C4458">
        <v>2022</v>
      </c>
      <c r="D4458" t="s">
        <v>58</v>
      </c>
      <c r="E4458" t="s">
        <v>45</v>
      </c>
      <c r="F4458" t="s">
        <v>46</v>
      </c>
      <c r="G4458" t="s">
        <v>49</v>
      </c>
      <c r="H4458" s="2" t="s">
        <v>248</v>
      </c>
      <c r="I4458" t="s">
        <v>389</v>
      </c>
      <c r="J4458"/>
    </row>
    <row r="4459" spans="1:10" hidden="1" x14ac:dyDescent="0.25">
      <c r="A4459" s="57" t="s">
        <v>133</v>
      </c>
      <c r="B4459" t="s">
        <v>129</v>
      </c>
      <c r="C4459">
        <v>2022</v>
      </c>
      <c r="D4459" t="s">
        <v>58</v>
      </c>
      <c r="E4459" t="s">
        <v>45</v>
      </c>
      <c r="F4459" t="s">
        <v>46</v>
      </c>
      <c r="G4459" t="s">
        <v>49</v>
      </c>
      <c r="H4459" s="2" t="s">
        <v>249</v>
      </c>
      <c r="I4459" t="s">
        <v>390</v>
      </c>
      <c r="J4459" s="132">
        <v>178999</v>
      </c>
    </row>
    <row r="4460" spans="1:10" hidden="1" x14ac:dyDescent="0.25">
      <c r="A4460" s="57" t="s">
        <v>133</v>
      </c>
      <c r="B4460" t="s">
        <v>129</v>
      </c>
      <c r="C4460">
        <v>2022</v>
      </c>
      <c r="D4460" t="s">
        <v>58</v>
      </c>
      <c r="E4460" t="s">
        <v>45</v>
      </c>
      <c r="F4460" t="s">
        <v>46</v>
      </c>
      <c r="G4460" t="s">
        <v>49</v>
      </c>
      <c r="H4460" s="2" t="s">
        <v>250</v>
      </c>
      <c r="I4460" s="2"/>
      <c r="J4460"/>
    </row>
    <row r="4461" spans="1:10" hidden="1" x14ac:dyDescent="0.25">
      <c r="A4461" s="57" t="s">
        <v>133</v>
      </c>
      <c r="B4461" t="s">
        <v>129</v>
      </c>
      <c r="C4461">
        <v>2022</v>
      </c>
      <c r="D4461" t="s">
        <v>58</v>
      </c>
      <c r="E4461" t="s">
        <v>45</v>
      </c>
      <c r="F4461" t="s">
        <v>46</v>
      </c>
      <c r="G4461" t="s">
        <v>49</v>
      </c>
      <c r="H4461" s="2" t="s">
        <v>251</v>
      </c>
      <c r="I4461" s="2"/>
      <c r="J4461"/>
    </row>
    <row r="4462" spans="1:10" hidden="1" x14ac:dyDescent="0.25">
      <c r="A4462" s="57" t="s">
        <v>133</v>
      </c>
      <c r="B4462" t="s">
        <v>129</v>
      </c>
      <c r="C4462">
        <v>2022</v>
      </c>
      <c r="D4462" t="s">
        <v>58</v>
      </c>
      <c r="E4462" t="s">
        <v>45</v>
      </c>
      <c r="F4462" t="s">
        <v>46</v>
      </c>
      <c r="G4462" t="s">
        <v>49</v>
      </c>
      <c r="H4462" s="2" t="s">
        <v>333</v>
      </c>
      <c r="I4462" t="s">
        <v>396</v>
      </c>
      <c r="J4462" s="132">
        <v>195000</v>
      </c>
    </row>
    <row r="4463" spans="1:10" hidden="1" x14ac:dyDescent="0.25">
      <c r="A4463" s="57" t="s">
        <v>133</v>
      </c>
      <c r="B4463" t="s">
        <v>129</v>
      </c>
      <c r="C4463">
        <v>2022</v>
      </c>
      <c r="D4463" t="s">
        <v>58</v>
      </c>
      <c r="E4463" t="s">
        <v>45</v>
      </c>
      <c r="F4463" t="s">
        <v>46</v>
      </c>
      <c r="G4463" t="s">
        <v>49</v>
      </c>
      <c r="H4463" s="90" t="s">
        <v>367</v>
      </c>
      <c r="I4463" s="90"/>
      <c r="J4463"/>
    </row>
    <row r="4464" spans="1:10" hidden="1" x14ac:dyDescent="0.25">
      <c r="A4464" s="57" t="s">
        <v>133</v>
      </c>
      <c r="B4464" t="s">
        <v>129</v>
      </c>
      <c r="C4464">
        <v>2022</v>
      </c>
      <c r="D4464" t="s">
        <v>58</v>
      </c>
      <c r="E4464" t="s">
        <v>45</v>
      </c>
      <c r="F4464" t="s">
        <v>46</v>
      </c>
      <c r="G4464" t="s">
        <v>49</v>
      </c>
      <c r="H4464" s="2" t="s">
        <v>252</v>
      </c>
      <c r="I4464" s="2"/>
      <c r="J4464"/>
    </row>
    <row r="4465" spans="1:10" hidden="1" x14ac:dyDescent="0.25">
      <c r="A4465" s="57" t="s">
        <v>133</v>
      </c>
      <c r="B4465" t="s">
        <v>129</v>
      </c>
      <c r="C4465">
        <v>2022</v>
      </c>
      <c r="D4465" t="s">
        <v>58</v>
      </c>
      <c r="E4465" t="s">
        <v>45</v>
      </c>
      <c r="F4465" t="s">
        <v>46</v>
      </c>
      <c r="G4465" t="s">
        <v>49</v>
      </c>
      <c r="H4465" s="2" t="s">
        <v>243</v>
      </c>
      <c r="I4465" t="s">
        <v>421</v>
      </c>
      <c r="J4465" s="132">
        <v>0.54</v>
      </c>
    </row>
    <row r="4466" spans="1:10" hidden="1" x14ac:dyDescent="0.25">
      <c r="A4466" s="57" t="s">
        <v>133</v>
      </c>
      <c r="B4466" t="s">
        <v>129</v>
      </c>
      <c r="C4466">
        <v>2022</v>
      </c>
      <c r="D4466" t="s">
        <v>58</v>
      </c>
      <c r="E4466" t="s">
        <v>45</v>
      </c>
      <c r="F4466" t="s">
        <v>46</v>
      </c>
      <c r="G4466" t="s">
        <v>49</v>
      </c>
      <c r="H4466" s="2" t="s">
        <v>243</v>
      </c>
      <c r="I4466" t="s">
        <v>392</v>
      </c>
      <c r="J4466" s="132">
        <v>0.24</v>
      </c>
    </row>
    <row r="4467" spans="1:10" hidden="1" x14ac:dyDescent="0.25">
      <c r="A4467" s="57" t="s">
        <v>133</v>
      </c>
      <c r="B4467" t="s">
        <v>129</v>
      </c>
      <c r="C4467">
        <v>2022</v>
      </c>
      <c r="D4467" t="s">
        <v>58</v>
      </c>
      <c r="E4467" t="s">
        <v>45</v>
      </c>
      <c r="F4467" t="s">
        <v>46</v>
      </c>
      <c r="G4467" t="s">
        <v>49</v>
      </c>
      <c r="H4467" s="2" t="s">
        <v>243</v>
      </c>
      <c r="I4467" t="s">
        <v>393</v>
      </c>
      <c r="J4467" s="132">
        <v>249.81</v>
      </c>
    </row>
    <row r="4468" spans="1:10" hidden="1" x14ac:dyDescent="0.25">
      <c r="A4468" s="57" t="s">
        <v>133</v>
      </c>
      <c r="B4468" t="s">
        <v>129</v>
      </c>
      <c r="C4468">
        <v>2022</v>
      </c>
      <c r="D4468" t="s">
        <v>58</v>
      </c>
      <c r="E4468" t="s">
        <v>45</v>
      </c>
      <c r="F4468" t="s">
        <v>46</v>
      </c>
      <c r="G4468" t="s">
        <v>49</v>
      </c>
      <c r="H4468" s="2" t="s">
        <v>243</v>
      </c>
      <c r="I4468" t="s">
        <v>420</v>
      </c>
      <c r="J4468" s="132">
        <v>0.08</v>
      </c>
    </row>
    <row r="4469" spans="1:10" hidden="1" x14ac:dyDescent="0.25">
      <c r="A4469" s="57" t="s">
        <v>133</v>
      </c>
      <c r="B4469" t="s">
        <v>129</v>
      </c>
      <c r="C4469">
        <v>2022</v>
      </c>
      <c r="D4469" t="s">
        <v>58</v>
      </c>
      <c r="E4469" t="s">
        <v>45</v>
      </c>
      <c r="F4469" t="s">
        <v>46</v>
      </c>
      <c r="G4469" t="s">
        <v>49</v>
      </c>
      <c r="H4469" s="2" t="s">
        <v>243</v>
      </c>
      <c r="I4469" t="s">
        <v>389</v>
      </c>
      <c r="J4469" s="132">
        <v>7471.18</v>
      </c>
    </row>
    <row r="4470" spans="1:10" hidden="1" x14ac:dyDescent="0.25">
      <c r="A4470" s="57" t="s">
        <v>133</v>
      </c>
      <c r="B4470" t="s">
        <v>129</v>
      </c>
      <c r="C4470">
        <v>2022</v>
      </c>
      <c r="D4470" t="s">
        <v>58</v>
      </c>
      <c r="E4470" t="s">
        <v>45</v>
      </c>
      <c r="F4470" t="s">
        <v>304</v>
      </c>
      <c r="G4470" t="s">
        <v>54</v>
      </c>
      <c r="H4470" t="s">
        <v>305</v>
      </c>
      <c r="I4470" t="s">
        <v>396</v>
      </c>
      <c r="J4470" s="132">
        <v>2000000</v>
      </c>
    </row>
    <row r="4471" spans="1:10" hidden="1" x14ac:dyDescent="0.25">
      <c r="A4471" s="57" t="s">
        <v>133</v>
      </c>
      <c r="B4471" t="s">
        <v>129</v>
      </c>
      <c r="C4471">
        <v>2022</v>
      </c>
      <c r="D4471" t="s">
        <v>58</v>
      </c>
      <c r="E4471" t="s">
        <v>45</v>
      </c>
      <c r="F4471" t="s">
        <v>304</v>
      </c>
      <c r="G4471" t="s">
        <v>54</v>
      </c>
      <c r="H4471" t="s">
        <v>306</v>
      </c>
      <c r="I4471" t="s">
        <v>396</v>
      </c>
      <c r="J4471" s="132">
        <v>117172</v>
      </c>
    </row>
    <row r="4472" spans="1:10" hidden="1" x14ac:dyDescent="0.25">
      <c r="A4472" s="57" t="s">
        <v>133</v>
      </c>
      <c r="B4472" t="s">
        <v>129</v>
      </c>
      <c r="C4472">
        <v>2022</v>
      </c>
      <c r="D4472" t="s">
        <v>58</v>
      </c>
      <c r="E4472" t="s">
        <v>45</v>
      </c>
      <c r="F4472" t="s">
        <v>304</v>
      </c>
      <c r="G4472" t="s">
        <v>54</v>
      </c>
      <c r="H4472" t="s">
        <v>307</v>
      </c>
      <c r="I4472" t="s">
        <v>396</v>
      </c>
      <c r="J4472" s="132">
        <v>176431</v>
      </c>
    </row>
    <row r="4473" spans="1:10" hidden="1" x14ac:dyDescent="0.25">
      <c r="A4473" s="57" t="s">
        <v>133</v>
      </c>
      <c r="B4473" t="s">
        <v>129</v>
      </c>
      <c r="C4473">
        <v>2022</v>
      </c>
      <c r="D4473" t="s">
        <v>58</v>
      </c>
      <c r="E4473" t="s">
        <v>45</v>
      </c>
      <c r="F4473" t="s">
        <v>304</v>
      </c>
      <c r="G4473" t="s">
        <v>54</v>
      </c>
      <c r="H4473" t="s">
        <v>308</v>
      </c>
      <c r="I4473" t="s">
        <v>396</v>
      </c>
      <c r="J4473" s="132">
        <v>21172</v>
      </c>
    </row>
    <row r="4474" spans="1:10" hidden="1" x14ac:dyDescent="0.25">
      <c r="A4474" s="57" t="s">
        <v>133</v>
      </c>
      <c r="B4474" t="s">
        <v>129</v>
      </c>
      <c r="C4474">
        <v>2022</v>
      </c>
      <c r="D4474" t="s">
        <v>58</v>
      </c>
      <c r="E4474" t="s">
        <v>45</v>
      </c>
      <c r="F4474" t="s">
        <v>304</v>
      </c>
      <c r="G4474" t="s">
        <v>54</v>
      </c>
      <c r="H4474" t="s">
        <v>309</v>
      </c>
      <c r="I4474" t="s">
        <v>396</v>
      </c>
      <c r="J4474" s="132">
        <v>176431</v>
      </c>
    </row>
    <row r="4475" spans="1:10" hidden="1" x14ac:dyDescent="0.25">
      <c r="A4475" s="57" t="s">
        <v>133</v>
      </c>
      <c r="B4475" t="s">
        <v>129</v>
      </c>
      <c r="C4475">
        <v>2022</v>
      </c>
      <c r="D4475" t="s">
        <v>58</v>
      </c>
      <c r="E4475" t="s">
        <v>45</v>
      </c>
      <c r="F4475" t="s">
        <v>304</v>
      </c>
      <c r="G4475" t="s">
        <v>54</v>
      </c>
      <c r="H4475" t="s">
        <v>310</v>
      </c>
      <c r="I4475" t="s">
        <v>396</v>
      </c>
      <c r="J4475" s="132">
        <v>83333</v>
      </c>
    </row>
    <row r="4476" spans="1:10" hidden="1" x14ac:dyDescent="0.25">
      <c r="A4476" s="57" t="s">
        <v>133</v>
      </c>
      <c r="B4476" t="s">
        <v>129</v>
      </c>
      <c r="C4476">
        <v>2022</v>
      </c>
      <c r="D4476" t="s">
        <v>58</v>
      </c>
      <c r="E4476" t="s">
        <v>45</v>
      </c>
      <c r="F4476" t="s">
        <v>304</v>
      </c>
      <c r="G4476" t="s">
        <v>54</v>
      </c>
      <c r="H4476" s="90" t="s">
        <v>332</v>
      </c>
      <c r="I4476" s="90"/>
      <c r="J4476"/>
    </row>
    <row r="4477" spans="1:10" hidden="1" x14ac:dyDescent="0.25">
      <c r="A4477" s="57" t="s">
        <v>133</v>
      </c>
      <c r="B4477" t="s">
        <v>129</v>
      </c>
      <c r="C4477">
        <v>2022</v>
      </c>
      <c r="D4477" t="s">
        <v>58</v>
      </c>
      <c r="E4477" t="s">
        <v>45</v>
      </c>
      <c r="F4477" t="s">
        <v>304</v>
      </c>
      <c r="G4477" t="s">
        <v>54</v>
      </c>
      <c r="H4477" t="s">
        <v>311</v>
      </c>
      <c r="I4477" t="s">
        <v>396</v>
      </c>
      <c r="J4477" s="132">
        <v>1000000</v>
      </c>
    </row>
    <row r="4478" spans="1:10" hidden="1" x14ac:dyDescent="0.25">
      <c r="A4478" s="57" t="s">
        <v>133</v>
      </c>
      <c r="B4478" t="s">
        <v>129</v>
      </c>
      <c r="C4478">
        <v>2022</v>
      </c>
      <c r="D4478" t="s">
        <v>58</v>
      </c>
      <c r="E4478" t="s">
        <v>45</v>
      </c>
      <c r="F4478" t="s">
        <v>304</v>
      </c>
      <c r="G4478" t="s">
        <v>54</v>
      </c>
      <c r="H4478" t="s">
        <v>312</v>
      </c>
      <c r="J4478"/>
    </row>
    <row r="4479" spans="1:10" hidden="1" x14ac:dyDescent="0.25">
      <c r="A4479" s="57" t="s">
        <v>133</v>
      </c>
      <c r="B4479" t="s">
        <v>129</v>
      </c>
      <c r="C4479">
        <v>2022</v>
      </c>
      <c r="D4479" t="s">
        <v>58</v>
      </c>
      <c r="E4479" t="s">
        <v>45</v>
      </c>
      <c r="F4479" t="s">
        <v>304</v>
      </c>
      <c r="G4479" t="s">
        <v>54</v>
      </c>
      <c r="H4479" t="s">
        <v>313</v>
      </c>
      <c r="I4479" t="s">
        <v>397</v>
      </c>
      <c r="J4479" s="132">
        <v>10440</v>
      </c>
    </row>
    <row r="4480" spans="1:10" hidden="1" x14ac:dyDescent="0.25">
      <c r="A4480" s="57" t="s">
        <v>133</v>
      </c>
      <c r="B4480" t="s">
        <v>129</v>
      </c>
      <c r="C4480">
        <v>2022</v>
      </c>
      <c r="D4480" t="s">
        <v>58</v>
      </c>
      <c r="E4480" t="s">
        <v>45</v>
      </c>
      <c r="F4480" t="s">
        <v>304</v>
      </c>
      <c r="G4480" t="s">
        <v>54</v>
      </c>
      <c r="H4480" t="s">
        <v>314</v>
      </c>
      <c r="I4480" t="s">
        <v>398</v>
      </c>
      <c r="J4480" s="132">
        <v>240000</v>
      </c>
    </row>
    <row r="4481" spans="1:10" hidden="1" x14ac:dyDescent="0.25">
      <c r="A4481" s="57" t="s">
        <v>133</v>
      </c>
      <c r="B4481" t="s">
        <v>129</v>
      </c>
      <c r="C4481">
        <v>2022</v>
      </c>
      <c r="D4481" t="s">
        <v>58</v>
      </c>
      <c r="E4481" t="s">
        <v>45</v>
      </c>
      <c r="F4481" t="s">
        <v>304</v>
      </c>
      <c r="G4481" t="s">
        <v>54</v>
      </c>
      <c r="H4481" t="s">
        <v>315</v>
      </c>
      <c r="I4481" t="s">
        <v>399</v>
      </c>
      <c r="J4481" s="132">
        <v>80000</v>
      </c>
    </row>
    <row r="4482" spans="1:10" hidden="1" x14ac:dyDescent="0.25">
      <c r="A4482" s="57" t="s">
        <v>133</v>
      </c>
      <c r="B4482" t="s">
        <v>129</v>
      </c>
      <c r="C4482">
        <v>2022</v>
      </c>
      <c r="D4482" t="s">
        <v>58</v>
      </c>
      <c r="E4482" t="s">
        <v>45</v>
      </c>
      <c r="F4482" t="s">
        <v>304</v>
      </c>
      <c r="G4482" t="s">
        <v>54</v>
      </c>
      <c r="H4482" s="2" t="s">
        <v>316</v>
      </c>
      <c r="I4482" s="2"/>
      <c r="J4482"/>
    </row>
    <row r="4483" spans="1:10" hidden="1" x14ac:dyDescent="0.25">
      <c r="A4483" s="57" t="s">
        <v>133</v>
      </c>
      <c r="B4483" t="s">
        <v>129</v>
      </c>
      <c r="C4483">
        <v>2022</v>
      </c>
      <c r="D4483" t="s">
        <v>58</v>
      </c>
      <c r="E4483" t="s">
        <v>45</v>
      </c>
      <c r="F4483" t="s">
        <v>304</v>
      </c>
      <c r="G4483" t="s">
        <v>49</v>
      </c>
      <c r="H4483" s="90" t="s">
        <v>317</v>
      </c>
      <c r="I4483" s="90"/>
      <c r="J4483"/>
    </row>
    <row r="4484" spans="1:10" hidden="1" x14ac:dyDescent="0.25">
      <c r="A4484" s="57" t="s">
        <v>133</v>
      </c>
      <c r="B4484" t="s">
        <v>129</v>
      </c>
      <c r="C4484">
        <v>2022</v>
      </c>
      <c r="D4484" t="s">
        <v>58</v>
      </c>
      <c r="E4484" t="s">
        <v>45</v>
      </c>
      <c r="F4484" t="s">
        <v>50</v>
      </c>
      <c r="G4484" t="s">
        <v>56</v>
      </c>
      <c r="H4484" t="s">
        <v>124</v>
      </c>
      <c r="I4484" t="s">
        <v>401</v>
      </c>
      <c r="J4484" s="132">
        <v>84190</v>
      </c>
    </row>
    <row r="4485" spans="1:10" hidden="1" x14ac:dyDescent="0.25">
      <c r="A4485" s="57" t="s">
        <v>133</v>
      </c>
      <c r="B4485" t="s">
        <v>129</v>
      </c>
      <c r="C4485">
        <v>2022</v>
      </c>
      <c r="D4485" t="s">
        <v>58</v>
      </c>
      <c r="E4485" t="s">
        <v>45</v>
      </c>
      <c r="F4485" t="s">
        <v>50</v>
      </c>
      <c r="G4485" t="s">
        <v>56</v>
      </c>
      <c r="H4485" t="s">
        <v>98</v>
      </c>
      <c r="I4485" t="s">
        <v>402</v>
      </c>
      <c r="J4485" s="132">
        <v>585561</v>
      </c>
    </row>
    <row r="4486" spans="1:10" hidden="1" x14ac:dyDescent="0.25">
      <c r="A4486" s="57" t="s">
        <v>133</v>
      </c>
      <c r="B4486" t="s">
        <v>129</v>
      </c>
      <c r="C4486">
        <v>2022</v>
      </c>
      <c r="D4486" t="s">
        <v>58</v>
      </c>
      <c r="E4486" t="s">
        <v>45</v>
      </c>
      <c r="F4486" t="s">
        <v>50</v>
      </c>
      <c r="G4486" t="s">
        <v>56</v>
      </c>
      <c r="H4486" t="s">
        <v>98</v>
      </c>
      <c r="I4486" t="s">
        <v>401</v>
      </c>
      <c r="J4486" s="132">
        <v>105735</v>
      </c>
    </row>
    <row r="4487" spans="1:10" hidden="1" x14ac:dyDescent="0.25">
      <c r="A4487" s="57" t="s">
        <v>133</v>
      </c>
      <c r="B4487" t="s">
        <v>129</v>
      </c>
      <c r="C4487">
        <v>2022</v>
      </c>
      <c r="D4487" t="s">
        <v>58</v>
      </c>
      <c r="E4487" t="s">
        <v>45</v>
      </c>
      <c r="F4487" t="s">
        <v>50</v>
      </c>
      <c r="G4487" t="s">
        <v>56</v>
      </c>
      <c r="H4487" t="s">
        <v>265</v>
      </c>
      <c r="I4487" t="s">
        <v>403</v>
      </c>
      <c r="J4487" s="132">
        <v>5000</v>
      </c>
    </row>
    <row r="4488" spans="1:10" hidden="1" x14ac:dyDescent="0.25">
      <c r="A4488" s="57" t="s">
        <v>133</v>
      </c>
      <c r="B4488" t="s">
        <v>129</v>
      </c>
      <c r="C4488">
        <v>2022</v>
      </c>
      <c r="D4488" t="s">
        <v>58</v>
      </c>
      <c r="E4488" t="s">
        <v>45</v>
      </c>
      <c r="F4488" t="s">
        <v>50</v>
      </c>
      <c r="G4488" t="s">
        <v>56</v>
      </c>
      <c r="H4488" t="s">
        <v>193</v>
      </c>
      <c r="J4488"/>
    </row>
    <row r="4489" spans="1:10" hidden="1" x14ac:dyDescent="0.25">
      <c r="A4489" s="57" t="s">
        <v>133</v>
      </c>
      <c r="B4489" t="s">
        <v>129</v>
      </c>
      <c r="C4489">
        <v>2022</v>
      </c>
      <c r="D4489" t="s">
        <v>58</v>
      </c>
      <c r="E4489" t="s">
        <v>45</v>
      </c>
      <c r="F4489" t="s">
        <v>50</v>
      </c>
      <c r="G4489" t="s">
        <v>101</v>
      </c>
      <c r="H4489" t="s">
        <v>99</v>
      </c>
      <c r="I4489" t="s">
        <v>401</v>
      </c>
      <c r="J4489" s="132">
        <v>169910</v>
      </c>
    </row>
    <row r="4490" spans="1:10" hidden="1" x14ac:dyDescent="0.25">
      <c r="A4490" s="57" t="s">
        <v>133</v>
      </c>
      <c r="B4490" t="s">
        <v>129</v>
      </c>
      <c r="C4490">
        <v>2022</v>
      </c>
      <c r="D4490" t="s">
        <v>58</v>
      </c>
      <c r="E4490" t="s">
        <v>45</v>
      </c>
      <c r="F4490" t="s">
        <v>50</v>
      </c>
      <c r="G4490" t="s">
        <v>101</v>
      </c>
      <c r="H4490" s="2" t="s">
        <v>255</v>
      </c>
      <c r="I4490" s="2"/>
      <c r="J4490"/>
    </row>
    <row r="4491" spans="1:10" hidden="1" x14ac:dyDescent="0.25">
      <c r="A4491" s="57" t="s">
        <v>133</v>
      </c>
      <c r="B4491" t="s">
        <v>129</v>
      </c>
      <c r="C4491">
        <v>2022</v>
      </c>
      <c r="D4491" t="s">
        <v>58</v>
      </c>
      <c r="E4491" t="s">
        <v>45</v>
      </c>
      <c r="F4491" t="s">
        <v>50</v>
      </c>
      <c r="G4491" t="s">
        <v>101</v>
      </c>
      <c r="H4491" s="2" t="s">
        <v>254</v>
      </c>
      <c r="I4491" s="2"/>
      <c r="J4491"/>
    </row>
    <row r="4492" spans="1:10" hidden="1" x14ac:dyDescent="0.25">
      <c r="A4492" s="57" t="s">
        <v>133</v>
      </c>
      <c r="B4492" t="s">
        <v>129</v>
      </c>
      <c r="C4492">
        <v>2022</v>
      </c>
      <c r="D4492" t="s">
        <v>58</v>
      </c>
      <c r="E4492" t="s">
        <v>45</v>
      </c>
      <c r="F4492" t="s">
        <v>50</v>
      </c>
      <c r="G4492" t="s">
        <v>101</v>
      </c>
      <c r="H4492" s="2" t="s">
        <v>236</v>
      </c>
      <c r="I4492" t="s">
        <v>422</v>
      </c>
      <c r="J4492" s="132">
        <v>518006</v>
      </c>
    </row>
    <row r="4493" spans="1:10" hidden="1" x14ac:dyDescent="0.25">
      <c r="A4493" s="57" t="s">
        <v>133</v>
      </c>
      <c r="B4493" t="s">
        <v>129</v>
      </c>
      <c r="C4493">
        <v>2022</v>
      </c>
      <c r="D4493" t="s">
        <v>58</v>
      </c>
      <c r="E4493" t="s">
        <v>45</v>
      </c>
      <c r="F4493" t="s">
        <v>50</v>
      </c>
      <c r="G4493" t="s">
        <v>101</v>
      </c>
      <c r="H4493" t="s">
        <v>30</v>
      </c>
      <c r="I4493" t="s">
        <v>404</v>
      </c>
      <c r="J4493"/>
    </row>
    <row r="4494" spans="1:10" hidden="1" x14ac:dyDescent="0.25">
      <c r="A4494" s="57" t="s">
        <v>133</v>
      </c>
      <c r="B4494" t="s">
        <v>129</v>
      </c>
      <c r="C4494">
        <v>2022</v>
      </c>
      <c r="D4494" t="s">
        <v>58</v>
      </c>
      <c r="E4494" t="s">
        <v>45</v>
      </c>
      <c r="F4494" t="s">
        <v>50</v>
      </c>
      <c r="G4494" t="s">
        <v>101</v>
      </c>
      <c r="H4494" t="s">
        <v>30</v>
      </c>
      <c r="I4494" t="s">
        <v>403</v>
      </c>
      <c r="J4494"/>
    </row>
    <row r="4495" spans="1:10" hidden="1" x14ac:dyDescent="0.25">
      <c r="A4495" s="57" t="s">
        <v>133</v>
      </c>
      <c r="B4495" t="s">
        <v>129</v>
      </c>
      <c r="C4495">
        <v>2022</v>
      </c>
      <c r="D4495" t="s">
        <v>58</v>
      </c>
      <c r="E4495" t="s">
        <v>45</v>
      </c>
      <c r="F4495" t="s">
        <v>50</v>
      </c>
      <c r="G4495" t="s">
        <v>101</v>
      </c>
      <c r="H4495" t="s">
        <v>30</v>
      </c>
      <c r="I4495" t="s">
        <v>405</v>
      </c>
      <c r="J4495"/>
    </row>
    <row r="4496" spans="1:10" hidden="1" x14ac:dyDescent="0.25">
      <c r="A4496" s="57" t="s">
        <v>133</v>
      </c>
      <c r="B4496" t="s">
        <v>129</v>
      </c>
      <c r="C4496">
        <v>2022</v>
      </c>
      <c r="D4496" t="s">
        <v>58</v>
      </c>
      <c r="E4496" t="s">
        <v>45</v>
      </c>
      <c r="F4496" t="s">
        <v>50</v>
      </c>
      <c r="G4496" t="s">
        <v>101</v>
      </c>
      <c r="H4496" t="s">
        <v>30</v>
      </c>
      <c r="I4496" t="s">
        <v>379</v>
      </c>
      <c r="J4496" s="132">
        <v>3</v>
      </c>
    </row>
    <row r="4497" spans="1:10" hidden="1" x14ac:dyDescent="0.25">
      <c r="A4497" s="57" t="s">
        <v>133</v>
      </c>
      <c r="B4497" t="s">
        <v>129</v>
      </c>
      <c r="C4497">
        <v>2022</v>
      </c>
      <c r="D4497" t="s">
        <v>58</v>
      </c>
      <c r="E4497" t="s">
        <v>45</v>
      </c>
      <c r="F4497" t="s">
        <v>50</v>
      </c>
      <c r="G4497" t="s">
        <v>101</v>
      </c>
      <c r="H4497" t="s">
        <v>30</v>
      </c>
      <c r="I4497" t="s">
        <v>423</v>
      </c>
      <c r="J4497" s="132">
        <v>336000</v>
      </c>
    </row>
    <row r="4498" spans="1:10" hidden="1" x14ac:dyDescent="0.25">
      <c r="A4498" s="57" t="s">
        <v>133</v>
      </c>
      <c r="B4498" t="s">
        <v>129</v>
      </c>
      <c r="C4498">
        <v>2022</v>
      </c>
      <c r="D4498" t="s">
        <v>58</v>
      </c>
      <c r="E4498" t="s">
        <v>45</v>
      </c>
      <c r="F4498" t="s">
        <v>50</v>
      </c>
      <c r="G4498" t="s">
        <v>101</v>
      </c>
      <c r="H4498" t="s">
        <v>30</v>
      </c>
      <c r="I4498" t="s">
        <v>409</v>
      </c>
      <c r="J4498" s="132">
        <v>4</v>
      </c>
    </row>
    <row r="4499" spans="1:10" hidden="1" x14ac:dyDescent="0.25">
      <c r="A4499" s="57" t="s">
        <v>133</v>
      </c>
      <c r="B4499" t="s">
        <v>129</v>
      </c>
      <c r="C4499">
        <v>2022</v>
      </c>
      <c r="D4499" t="s">
        <v>58</v>
      </c>
      <c r="E4499" t="s">
        <v>45</v>
      </c>
      <c r="F4499" t="s">
        <v>50</v>
      </c>
      <c r="G4499" t="s">
        <v>101</v>
      </c>
      <c r="H4499" t="s">
        <v>30</v>
      </c>
      <c r="I4499" t="s">
        <v>424</v>
      </c>
      <c r="J4499" s="132">
        <v>24000</v>
      </c>
    </row>
    <row r="4500" spans="1:10" hidden="1" x14ac:dyDescent="0.25">
      <c r="A4500" s="57" t="s">
        <v>133</v>
      </c>
      <c r="B4500" t="s">
        <v>129</v>
      </c>
      <c r="C4500">
        <v>2022</v>
      </c>
      <c r="D4500" t="s">
        <v>58</v>
      </c>
      <c r="E4500" t="s">
        <v>45</v>
      </c>
      <c r="F4500" t="s">
        <v>50</v>
      </c>
      <c r="G4500" t="s">
        <v>101</v>
      </c>
      <c r="H4500" t="s">
        <v>30</v>
      </c>
      <c r="I4500" t="s">
        <v>425</v>
      </c>
      <c r="J4500" s="132">
        <v>48000</v>
      </c>
    </row>
    <row r="4501" spans="1:10" hidden="1" x14ac:dyDescent="0.25">
      <c r="A4501" s="57" t="s">
        <v>133</v>
      </c>
      <c r="B4501" t="s">
        <v>129</v>
      </c>
      <c r="C4501">
        <v>2022</v>
      </c>
      <c r="D4501" t="s">
        <v>58</v>
      </c>
      <c r="E4501" t="s">
        <v>45</v>
      </c>
      <c r="F4501" t="s">
        <v>50</v>
      </c>
      <c r="G4501" t="s">
        <v>101</v>
      </c>
      <c r="H4501" t="s">
        <v>30</v>
      </c>
      <c r="J4501"/>
    </row>
    <row r="4502" spans="1:10" hidden="1" x14ac:dyDescent="0.25">
      <c r="A4502" s="57" t="s">
        <v>133</v>
      </c>
      <c r="B4502" t="s">
        <v>129</v>
      </c>
      <c r="C4502">
        <v>2022</v>
      </c>
      <c r="D4502" t="s">
        <v>58</v>
      </c>
      <c r="E4502" t="s">
        <v>45</v>
      </c>
      <c r="F4502" t="s">
        <v>50</v>
      </c>
      <c r="G4502" t="s">
        <v>101</v>
      </c>
      <c r="H4502" t="s">
        <v>30</v>
      </c>
      <c r="J4502"/>
    </row>
    <row r="4503" spans="1:10" hidden="1" x14ac:dyDescent="0.25">
      <c r="A4503" s="57" t="s">
        <v>133</v>
      </c>
      <c r="B4503" t="s">
        <v>129</v>
      </c>
      <c r="C4503">
        <v>2022</v>
      </c>
      <c r="D4503" t="s">
        <v>58</v>
      </c>
      <c r="E4503" t="s">
        <v>45</v>
      </c>
      <c r="F4503" t="s">
        <v>50</v>
      </c>
      <c r="G4503" t="s">
        <v>101</v>
      </c>
      <c r="H4503" t="s">
        <v>30</v>
      </c>
      <c r="J4503"/>
    </row>
    <row r="4504" spans="1:10" hidden="1" x14ac:dyDescent="0.25">
      <c r="A4504" s="57" t="s">
        <v>133</v>
      </c>
      <c r="B4504" t="s">
        <v>129</v>
      </c>
      <c r="C4504">
        <v>2022</v>
      </c>
      <c r="D4504" t="s">
        <v>58</v>
      </c>
      <c r="E4504" t="s">
        <v>45</v>
      </c>
      <c r="F4504" t="s">
        <v>287</v>
      </c>
      <c r="G4504" t="s">
        <v>287</v>
      </c>
      <c r="H4504" s="82" t="s">
        <v>288</v>
      </c>
      <c r="I4504" s="82"/>
      <c r="J4504"/>
    </row>
    <row r="4505" spans="1:10" hidden="1" x14ac:dyDescent="0.25">
      <c r="A4505" s="57" t="s">
        <v>133</v>
      </c>
      <c r="B4505" t="s">
        <v>129</v>
      </c>
      <c r="C4505">
        <v>2022</v>
      </c>
      <c r="D4505" t="s">
        <v>58</v>
      </c>
      <c r="E4505" t="s">
        <v>112</v>
      </c>
      <c r="F4505" t="s">
        <v>117</v>
      </c>
      <c r="G4505" t="s">
        <v>53</v>
      </c>
      <c r="H4505" s="2" t="s">
        <v>256</v>
      </c>
      <c r="I4505" s="2"/>
      <c r="J4505" s="10">
        <f>+J4393*30%</f>
        <v>14215414.799495796</v>
      </c>
    </row>
    <row r="4506" spans="1:10" hidden="1" x14ac:dyDescent="0.25">
      <c r="A4506" s="57" t="s">
        <v>133</v>
      </c>
      <c r="B4506" t="s">
        <v>129</v>
      </c>
      <c r="C4506">
        <v>2022</v>
      </c>
      <c r="D4506" t="s">
        <v>58</v>
      </c>
      <c r="E4506" t="s">
        <v>112</v>
      </c>
      <c r="F4506" t="s">
        <v>117</v>
      </c>
      <c r="G4506" t="s">
        <v>53</v>
      </c>
      <c r="H4506" s="2" t="s">
        <v>257</v>
      </c>
      <c r="I4506" t="s">
        <v>406</v>
      </c>
      <c r="J4506" s="132"/>
    </row>
    <row r="4507" spans="1:10" hidden="1" x14ac:dyDescent="0.25">
      <c r="A4507" s="57" t="s">
        <v>133</v>
      </c>
      <c r="B4507" t="s">
        <v>129</v>
      </c>
      <c r="C4507">
        <v>2022</v>
      </c>
      <c r="D4507" t="s">
        <v>58</v>
      </c>
      <c r="E4507" t="s">
        <v>112</v>
      </c>
      <c r="F4507" t="s">
        <v>117</v>
      </c>
      <c r="G4507" t="s">
        <v>53</v>
      </c>
      <c r="H4507" s="2" t="s">
        <v>257</v>
      </c>
      <c r="I4507" t="s">
        <v>407</v>
      </c>
      <c r="J4507"/>
    </row>
    <row r="4508" spans="1:10" hidden="1" x14ac:dyDescent="0.25">
      <c r="A4508" s="57" t="s">
        <v>133</v>
      </c>
      <c r="B4508" t="s">
        <v>129</v>
      </c>
      <c r="C4508">
        <v>2022</v>
      </c>
      <c r="D4508" t="s">
        <v>58</v>
      </c>
      <c r="E4508" t="s">
        <v>112</v>
      </c>
      <c r="F4508" t="s">
        <v>117</v>
      </c>
      <c r="G4508" t="s">
        <v>53</v>
      </c>
      <c r="H4508" s="2" t="s">
        <v>257</v>
      </c>
      <c r="I4508" t="s">
        <v>408</v>
      </c>
      <c r="J4508" s="132"/>
    </row>
    <row r="4509" spans="1:10" hidden="1" x14ac:dyDescent="0.25">
      <c r="A4509" s="57" t="s">
        <v>133</v>
      </c>
      <c r="B4509" t="s">
        <v>129</v>
      </c>
      <c r="C4509">
        <v>2022</v>
      </c>
      <c r="D4509" t="s">
        <v>58</v>
      </c>
      <c r="E4509" t="s">
        <v>112</v>
      </c>
      <c r="F4509" t="s">
        <v>117</v>
      </c>
      <c r="G4509" t="s">
        <v>53</v>
      </c>
      <c r="H4509" s="2" t="s">
        <v>257</v>
      </c>
      <c r="J4509"/>
    </row>
    <row r="4510" spans="1:10" hidden="1" x14ac:dyDescent="0.25">
      <c r="A4510" s="57" t="s">
        <v>133</v>
      </c>
      <c r="B4510" t="s">
        <v>129</v>
      </c>
      <c r="C4510">
        <v>2022</v>
      </c>
      <c r="D4510" t="s">
        <v>58</v>
      </c>
      <c r="E4510" t="s">
        <v>112</v>
      </c>
      <c r="F4510" t="s">
        <v>117</v>
      </c>
      <c r="G4510" t="s">
        <v>53</v>
      </c>
      <c r="H4510" s="2" t="s">
        <v>257</v>
      </c>
      <c r="J4510"/>
    </row>
    <row r="4511" spans="1:10" hidden="1" x14ac:dyDescent="0.25">
      <c r="A4511" s="57" t="s">
        <v>133</v>
      </c>
      <c r="B4511" t="s">
        <v>129</v>
      </c>
      <c r="C4511">
        <v>2022</v>
      </c>
      <c r="D4511" t="s">
        <v>58</v>
      </c>
      <c r="E4511" t="s">
        <v>112</v>
      </c>
      <c r="F4511" t="s">
        <v>117</v>
      </c>
      <c r="G4511" t="s">
        <v>53</v>
      </c>
      <c r="H4511" s="2" t="s">
        <v>257</v>
      </c>
      <c r="J4511"/>
    </row>
    <row r="4512" spans="1:10" hidden="1" x14ac:dyDescent="0.25">
      <c r="A4512" s="57" t="s">
        <v>133</v>
      </c>
      <c r="B4512" t="s">
        <v>129</v>
      </c>
      <c r="C4512">
        <v>2022</v>
      </c>
      <c r="D4512" t="s">
        <v>58</v>
      </c>
      <c r="E4512" t="s">
        <v>112</v>
      </c>
      <c r="F4512" t="s">
        <v>117</v>
      </c>
      <c r="G4512" t="s">
        <v>53</v>
      </c>
      <c r="H4512" s="2" t="s">
        <v>257</v>
      </c>
      <c r="J4512"/>
    </row>
    <row r="4513" spans="1:10" hidden="1" x14ac:dyDescent="0.25">
      <c r="A4513" s="57" t="s">
        <v>133</v>
      </c>
      <c r="B4513" t="s">
        <v>129</v>
      </c>
      <c r="C4513">
        <v>2022</v>
      </c>
      <c r="D4513" t="s">
        <v>58</v>
      </c>
      <c r="E4513" t="s">
        <v>112</v>
      </c>
      <c r="F4513" t="s">
        <v>117</v>
      </c>
      <c r="G4513" t="s">
        <v>53</v>
      </c>
      <c r="H4513" s="2" t="s">
        <v>258</v>
      </c>
      <c r="I4513" s="2"/>
      <c r="J4513"/>
    </row>
    <row r="4514" spans="1:10" hidden="1" x14ac:dyDescent="0.25">
      <c r="A4514" s="57" t="s">
        <v>133</v>
      </c>
      <c r="B4514" t="s">
        <v>129</v>
      </c>
      <c r="C4514">
        <v>2022</v>
      </c>
      <c r="D4514" t="s">
        <v>58</v>
      </c>
      <c r="E4514" t="s">
        <v>112</v>
      </c>
      <c r="F4514" t="s">
        <v>117</v>
      </c>
      <c r="G4514" t="s">
        <v>53</v>
      </c>
      <c r="H4514" s="2" t="s">
        <v>259</v>
      </c>
      <c r="I4514" t="s">
        <v>409</v>
      </c>
      <c r="J4514" s="132"/>
    </row>
    <row r="4515" spans="1:10" hidden="1" x14ac:dyDescent="0.25">
      <c r="A4515" s="57" t="s">
        <v>133</v>
      </c>
      <c r="B4515" t="s">
        <v>129</v>
      </c>
      <c r="C4515">
        <v>2022</v>
      </c>
      <c r="D4515" t="s">
        <v>58</v>
      </c>
      <c r="E4515" t="s">
        <v>112</v>
      </c>
      <c r="F4515" t="s">
        <v>117</v>
      </c>
      <c r="G4515" t="s">
        <v>53</v>
      </c>
      <c r="H4515" s="2" t="s">
        <v>259</v>
      </c>
      <c r="I4515" t="s">
        <v>410</v>
      </c>
      <c r="J4515" s="132"/>
    </row>
    <row r="4516" spans="1:10" hidden="1" x14ac:dyDescent="0.25">
      <c r="A4516" s="57" t="s">
        <v>133</v>
      </c>
      <c r="B4516" t="s">
        <v>129</v>
      </c>
      <c r="C4516">
        <v>2022</v>
      </c>
      <c r="D4516" t="s">
        <v>58</v>
      </c>
      <c r="E4516" t="s">
        <v>112</v>
      </c>
      <c r="F4516" t="s">
        <v>117</v>
      </c>
      <c r="G4516" t="s">
        <v>53</v>
      </c>
      <c r="H4516" s="2" t="s">
        <v>259</v>
      </c>
      <c r="I4516" t="s">
        <v>411</v>
      </c>
      <c r="J4516" s="132"/>
    </row>
    <row r="4517" spans="1:10" hidden="1" x14ac:dyDescent="0.25">
      <c r="A4517" s="57" t="s">
        <v>133</v>
      </c>
      <c r="B4517" t="s">
        <v>129</v>
      </c>
      <c r="C4517">
        <v>2022</v>
      </c>
      <c r="D4517" t="s">
        <v>58</v>
      </c>
      <c r="E4517" t="s">
        <v>112</v>
      </c>
      <c r="F4517" t="s">
        <v>117</v>
      </c>
      <c r="G4517" t="s">
        <v>53</v>
      </c>
      <c r="H4517" s="2" t="s">
        <v>259</v>
      </c>
      <c r="I4517" s="2"/>
      <c r="J4517"/>
    </row>
    <row r="4518" spans="1:10" hidden="1" x14ac:dyDescent="0.25">
      <c r="A4518" s="57" t="s">
        <v>133</v>
      </c>
      <c r="B4518" t="s">
        <v>129</v>
      </c>
      <c r="C4518">
        <v>2022</v>
      </c>
      <c r="D4518" t="s">
        <v>58</v>
      </c>
      <c r="E4518" t="s">
        <v>112</v>
      </c>
      <c r="F4518" t="s">
        <v>117</v>
      </c>
      <c r="G4518" t="s">
        <v>53</v>
      </c>
      <c r="H4518" s="2" t="s">
        <v>259</v>
      </c>
      <c r="I4518" s="2"/>
      <c r="J4518"/>
    </row>
    <row r="4519" spans="1:10" hidden="1" x14ac:dyDescent="0.25">
      <c r="A4519" s="57" t="s">
        <v>133</v>
      </c>
      <c r="B4519" t="s">
        <v>129</v>
      </c>
      <c r="C4519">
        <v>2022</v>
      </c>
      <c r="D4519" t="s">
        <v>58</v>
      </c>
      <c r="E4519" t="s">
        <v>112</v>
      </c>
      <c r="F4519" t="s">
        <v>117</v>
      </c>
      <c r="G4519" t="s">
        <v>53</v>
      </c>
      <c r="H4519" s="2" t="s">
        <v>259</v>
      </c>
      <c r="I4519" s="2"/>
      <c r="J4519"/>
    </row>
    <row r="4520" spans="1:10" hidden="1" x14ac:dyDescent="0.25">
      <c r="A4520" s="57" t="s">
        <v>133</v>
      </c>
      <c r="B4520" t="s">
        <v>129</v>
      </c>
      <c r="C4520">
        <v>2022</v>
      </c>
      <c r="D4520" t="s">
        <v>58</v>
      </c>
      <c r="E4520" t="s">
        <v>112</v>
      </c>
      <c r="F4520" t="s">
        <v>117</v>
      </c>
      <c r="G4520" t="s">
        <v>53</v>
      </c>
      <c r="H4520" s="2" t="s">
        <v>259</v>
      </c>
      <c r="I4520" s="2"/>
      <c r="J4520"/>
    </row>
    <row r="4521" spans="1:10" hidden="1" x14ac:dyDescent="0.25">
      <c r="A4521" s="57" t="s">
        <v>133</v>
      </c>
      <c r="B4521" t="s">
        <v>129</v>
      </c>
      <c r="C4521">
        <v>2022</v>
      </c>
      <c r="D4521" t="s">
        <v>58</v>
      </c>
      <c r="E4521" t="s">
        <v>112</v>
      </c>
      <c r="F4521" t="s">
        <v>117</v>
      </c>
      <c r="G4521" t="s">
        <v>334</v>
      </c>
      <c r="H4521" s="90" t="s">
        <v>335</v>
      </c>
      <c r="I4521" s="90"/>
      <c r="J4521"/>
    </row>
    <row r="4522" spans="1:10" hidden="1" x14ac:dyDescent="0.25">
      <c r="A4522" s="57" t="s">
        <v>133</v>
      </c>
      <c r="B4522" t="s">
        <v>129</v>
      </c>
      <c r="C4522">
        <v>2022</v>
      </c>
      <c r="D4522" t="s">
        <v>58</v>
      </c>
      <c r="E4522" t="s">
        <v>112</v>
      </c>
      <c r="F4522" t="s">
        <v>117</v>
      </c>
      <c r="G4522" t="s">
        <v>318</v>
      </c>
      <c r="H4522" t="s">
        <v>180</v>
      </c>
      <c r="I4522" t="s">
        <v>412</v>
      </c>
      <c r="J4522"/>
    </row>
    <row r="4523" spans="1:10" hidden="1" x14ac:dyDescent="0.25">
      <c r="A4523" s="57" t="s">
        <v>133</v>
      </c>
      <c r="B4523" t="s">
        <v>129</v>
      </c>
      <c r="C4523">
        <v>2022</v>
      </c>
      <c r="D4523" t="s">
        <v>58</v>
      </c>
      <c r="E4523" t="s">
        <v>112</v>
      </c>
      <c r="F4523" t="s">
        <v>117</v>
      </c>
      <c r="G4523" t="s">
        <v>318</v>
      </c>
      <c r="H4523" t="s">
        <v>180</v>
      </c>
      <c r="I4523" t="s">
        <v>413</v>
      </c>
      <c r="J4523" s="132"/>
    </row>
    <row r="4524" spans="1:10" hidden="1" x14ac:dyDescent="0.25">
      <c r="A4524" s="57" t="s">
        <v>133</v>
      </c>
      <c r="B4524" t="s">
        <v>129</v>
      </c>
      <c r="C4524">
        <v>2022</v>
      </c>
      <c r="D4524" t="s">
        <v>58</v>
      </c>
      <c r="E4524" t="s">
        <v>112</v>
      </c>
      <c r="F4524" t="s">
        <v>117</v>
      </c>
      <c r="G4524" t="s">
        <v>318</v>
      </c>
      <c r="H4524" t="s">
        <v>180</v>
      </c>
      <c r="I4524" t="s">
        <v>414</v>
      </c>
      <c r="J4524" s="132"/>
    </row>
    <row r="4525" spans="1:10" hidden="1" x14ac:dyDescent="0.25">
      <c r="A4525" s="57" t="s">
        <v>133</v>
      </c>
      <c r="B4525" t="s">
        <v>129</v>
      </c>
      <c r="C4525">
        <v>2022</v>
      </c>
      <c r="D4525" t="s">
        <v>58</v>
      </c>
      <c r="E4525" t="s">
        <v>112</v>
      </c>
      <c r="F4525" t="s">
        <v>117</v>
      </c>
      <c r="G4525" t="s">
        <v>318</v>
      </c>
      <c r="H4525" t="s">
        <v>180</v>
      </c>
      <c r="J4525"/>
    </row>
    <row r="4526" spans="1:10" hidden="1" x14ac:dyDescent="0.25">
      <c r="A4526" s="57" t="s">
        <v>133</v>
      </c>
      <c r="B4526" t="s">
        <v>129</v>
      </c>
      <c r="C4526">
        <v>2022</v>
      </c>
      <c r="D4526" t="s">
        <v>58</v>
      </c>
      <c r="E4526" t="s">
        <v>112</v>
      </c>
      <c r="F4526" t="s">
        <v>117</v>
      </c>
      <c r="G4526" t="s">
        <v>318</v>
      </c>
      <c r="H4526" t="s">
        <v>180</v>
      </c>
      <c r="J4526"/>
    </row>
    <row r="4527" spans="1:10" hidden="1" x14ac:dyDescent="0.25">
      <c r="A4527" s="57" t="s">
        <v>133</v>
      </c>
      <c r="B4527" t="s">
        <v>129</v>
      </c>
      <c r="C4527">
        <v>2022</v>
      </c>
      <c r="D4527" t="s">
        <v>58</v>
      </c>
      <c r="E4527" t="s">
        <v>112</v>
      </c>
      <c r="F4527" t="s">
        <v>117</v>
      </c>
      <c r="G4527" t="s">
        <v>318</v>
      </c>
      <c r="H4527" t="s">
        <v>180</v>
      </c>
      <c r="J4527"/>
    </row>
    <row r="4528" spans="1:10" hidden="1" x14ac:dyDescent="0.25">
      <c r="A4528" s="57" t="s">
        <v>133</v>
      </c>
      <c r="B4528" t="s">
        <v>129</v>
      </c>
      <c r="C4528">
        <v>2022</v>
      </c>
      <c r="D4528" t="s">
        <v>58</v>
      </c>
      <c r="E4528" t="s">
        <v>112</v>
      </c>
      <c r="F4528" t="s">
        <v>117</v>
      </c>
      <c r="G4528" t="s">
        <v>318</v>
      </c>
      <c r="H4528" s="2" t="s">
        <v>279</v>
      </c>
      <c r="I4528" t="s">
        <v>414</v>
      </c>
      <c r="J4528" s="132"/>
    </row>
    <row r="4529" spans="1:10" hidden="1" x14ac:dyDescent="0.25">
      <c r="A4529" s="57" t="s">
        <v>133</v>
      </c>
      <c r="B4529" t="s">
        <v>129</v>
      </c>
      <c r="C4529">
        <v>2022</v>
      </c>
      <c r="D4529" t="s">
        <v>58</v>
      </c>
      <c r="E4529" t="s">
        <v>112</v>
      </c>
      <c r="F4529" t="s">
        <v>117</v>
      </c>
      <c r="G4529" t="s">
        <v>318</v>
      </c>
      <c r="H4529" s="2" t="s">
        <v>279</v>
      </c>
      <c r="I4529" t="s">
        <v>415</v>
      </c>
      <c r="J4529" s="132"/>
    </row>
    <row r="4530" spans="1:10" hidden="1" x14ac:dyDescent="0.25">
      <c r="A4530" s="57" t="s">
        <v>133</v>
      </c>
      <c r="B4530" t="s">
        <v>129</v>
      </c>
      <c r="C4530">
        <v>2022</v>
      </c>
      <c r="D4530" t="s">
        <v>58</v>
      </c>
      <c r="E4530" t="s">
        <v>112</v>
      </c>
      <c r="F4530" t="s">
        <v>117</v>
      </c>
      <c r="G4530" t="s">
        <v>319</v>
      </c>
      <c r="H4530" t="s">
        <v>181</v>
      </c>
      <c r="J4530"/>
    </row>
    <row r="4531" spans="1:10" hidden="1" x14ac:dyDescent="0.25">
      <c r="A4531" s="57" t="s">
        <v>133</v>
      </c>
      <c r="B4531" t="s">
        <v>129</v>
      </c>
      <c r="C4531">
        <v>2022</v>
      </c>
      <c r="D4531" t="s">
        <v>58</v>
      </c>
      <c r="E4531" t="s">
        <v>112</v>
      </c>
      <c r="F4531" t="s">
        <v>117</v>
      </c>
      <c r="G4531" t="s">
        <v>319</v>
      </c>
      <c r="H4531" s="90" t="s">
        <v>320</v>
      </c>
      <c r="I4531" t="s">
        <v>416</v>
      </c>
      <c r="J4531" s="132"/>
    </row>
    <row r="4532" spans="1:10" hidden="1" x14ac:dyDescent="0.25">
      <c r="A4532" s="57" t="s">
        <v>134</v>
      </c>
      <c r="B4532" t="s">
        <v>129</v>
      </c>
      <c r="C4532">
        <v>2022</v>
      </c>
      <c r="D4532" t="s">
        <v>58</v>
      </c>
      <c r="E4532" t="s">
        <v>52</v>
      </c>
      <c r="F4532" t="s">
        <v>142</v>
      </c>
      <c r="G4532" t="s">
        <v>301</v>
      </c>
      <c r="H4532" t="s">
        <v>210</v>
      </c>
      <c r="I4532" t="s">
        <v>374</v>
      </c>
      <c r="J4532" s="3">
        <v>45647211.916134454</v>
      </c>
    </row>
    <row r="4533" spans="1:10" hidden="1" x14ac:dyDescent="0.25">
      <c r="A4533" s="57" t="s">
        <v>134</v>
      </c>
      <c r="B4533" t="s">
        <v>129</v>
      </c>
      <c r="C4533">
        <v>2022</v>
      </c>
      <c r="D4533" t="s">
        <v>58</v>
      </c>
      <c r="E4533" t="s">
        <v>52</v>
      </c>
      <c r="F4533" t="s">
        <v>152</v>
      </c>
      <c r="G4533" t="s">
        <v>149</v>
      </c>
      <c r="H4533" t="s">
        <v>211</v>
      </c>
      <c r="J4533" s="3"/>
    </row>
    <row r="4534" spans="1:10" hidden="1" x14ac:dyDescent="0.25">
      <c r="A4534" s="57" t="s">
        <v>134</v>
      </c>
      <c r="B4534" t="s">
        <v>129</v>
      </c>
      <c r="C4534">
        <v>2022</v>
      </c>
      <c r="D4534" t="s">
        <v>58</v>
      </c>
      <c r="E4534" t="s">
        <v>52</v>
      </c>
      <c r="F4534" t="s">
        <v>152</v>
      </c>
      <c r="G4534" t="s">
        <v>213</v>
      </c>
      <c r="H4534" t="s">
        <v>214</v>
      </c>
      <c r="J4534"/>
    </row>
    <row r="4535" spans="1:10" hidden="1" x14ac:dyDescent="0.25">
      <c r="A4535" s="57" t="s">
        <v>134</v>
      </c>
      <c r="B4535" t="s">
        <v>129</v>
      </c>
      <c r="C4535">
        <v>2022</v>
      </c>
      <c r="D4535" t="s">
        <v>58</v>
      </c>
      <c r="E4535" t="s">
        <v>52</v>
      </c>
      <c r="F4535" t="s">
        <v>152</v>
      </c>
      <c r="G4535" t="s">
        <v>217</v>
      </c>
      <c r="H4535" t="s">
        <v>218</v>
      </c>
      <c r="J4535" s="3"/>
    </row>
    <row r="4536" spans="1:10" hidden="1" x14ac:dyDescent="0.25">
      <c r="A4536" s="57" t="s">
        <v>134</v>
      </c>
      <c r="B4536" t="s">
        <v>129</v>
      </c>
      <c r="C4536">
        <v>2022</v>
      </c>
      <c r="D4536" t="s">
        <v>58</v>
      </c>
      <c r="E4536" t="s">
        <v>52</v>
      </c>
      <c r="F4536" t="s">
        <v>142</v>
      </c>
      <c r="G4536" t="s">
        <v>300</v>
      </c>
      <c r="H4536" t="s">
        <v>224</v>
      </c>
      <c r="J4536" s="3"/>
    </row>
    <row r="4537" spans="1:10" hidden="1" x14ac:dyDescent="0.25">
      <c r="A4537" s="57" t="s">
        <v>134</v>
      </c>
      <c r="B4537" t="s">
        <v>129</v>
      </c>
      <c r="C4537">
        <v>2022</v>
      </c>
      <c r="D4537" t="s">
        <v>58</v>
      </c>
      <c r="E4537" t="s">
        <v>52</v>
      </c>
      <c r="F4537" t="s">
        <v>142</v>
      </c>
      <c r="G4537" t="s">
        <v>300</v>
      </c>
      <c r="H4537" t="s">
        <v>303</v>
      </c>
      <c r="J4537" s="3"/>
    </row>
    <row r="4538" spans="1:10" hidden="1" x14ac:dyDescent="0.25">
      <c r="A4538" s="57" t="s">
        <v>134</v>
      </c>
      <c r="B4538" t="s">
        <v>129</v>
      </c>
      <c r="C4538">
        <v>2022</v>
      </c>
      <c r="D4538" t="s">
        <v>58</v>
      </c>
      <c r="E4538" t="s">
        <v>52</v>
      </c>
      <c r="F4538" t="s">
        <v>142</v>
      </c>
      <c r="G4538" t="s">
        <v>270</v>
      </c>
      <c r="H4538" t="s">
        <v>269</v>
      </c>
      <c r="J4538" s="3"/>
    </row>
    <row r="4539" spans="1:10" hidden="1" x14ac:dyDescent="0.25">
      <c r="A4539" s="57" t="s">
        <v>134</v>
      </c>
      <c r="B4539" t="s">
        <v>129</v>
      </c>
      <c r="C4539">
        <v>2022</v>
      </c>
      <c r="D4539" t="s">
        <v>58</v>
      </c>
      <c r="E4539" t="s">
        <v>52</v>
      </c>
      <c r="F4539" t="s">
        <v>142</v>
      </c>
      <c r="G4539" t="s">
        <v>270</v>
      </c>
      <c r="H4539" t="s">
        <v>271</v>
      </c>
      <c r="J4539" s="3"/>
    </row>
    <row r="4540" spans="1:10" hidden="1" x14ac:dyDescent="0.25">
      <c r="A4540" s="57" t="s">
        <v>134</v>
      </c>
      <c r="B4540" t="s">
        <v>129</v>
      </c>
      <c r="C4540">
        <v>2022</v>
      </c>
      <c r="D4540" t="s">
        <v>58</v>
      </c>
      <c r="E4540" t="s">
        <v>45</v>
      </c>
      <c r="F4540" t="s">
        <v>46</v>
      </c>
      <c r="G4540" t="s">
        <v>54</v>
      </c>
      <c r="H4540" t="s">
        <v>11</v>
      </c>
      <c r="I4540" t="s">
        <v>375</v>
      </c>
      <c r="J4540" s="132">
        <v>4200000</v>
      </c>
    </row>
    <row r="4541" spans="1:10" hidden="1" x14ac:dyDescent="0.25">
      <c r="A4541" s="57" t="s">
        <v>134</v>
      </c>
      <c r="B4541" t="s">
        <v>129</v>
      </c>
      <c r="C4541">
        <v>2022</v>
      </c>
      <c r="D4541" t="s">
        <v>58</v>
      </c>
      <c r="E4541" t="s">
        <v>45</v>
      </c>
      <c r="F4541" t="s">
        <v>46</v>
      </c>
      <c r="G4541" t="s">
        <v>54</v>
      </c>
      <c r="H4541" t="s">
        <v>11</v>
      </c>
      <c r="I4541" t="s">
        <v>376</v>
      </c>
      <c r="J4541" s="132">
        <v>1500000</v>
      </c>
    </row>
    <row r="4542" spans="1:10" hidden="1" x14ac:dyDescent="0.25">
      <c r="A4542" s="57" t="s">
        <v>134</v>
      </c>
      <c r="B4542" t="s">
        <v>129</v>
      </c>
      <c r="C4542">
        <v>2022</v>
      </c>
      <c r="D4542" t="s">
        <v>58</v>
      </c>
      <c r="E4542" t="s">
        <v>45</v>
      </c>
      <c r="F4542" t="s">
        <v>46</v>
      </c>
      <c r="G4542" t="s">
        <v>54</v>
      </c>
      <c r="H4542" t="s">
        <v>12</v>
      </c>
      <c r="I4542" t="s">
        <v>375</v>
      </c>
      <c r="J4542" s="132">
        <v>0</v>
      </c>
    </row>
    <row r="4543" spans="1:10" hidden="1" x14ac:dyDescent="0.25">
      <c r="A4543" s="57" t="s">
        <v>134</v>
      </c>
      <c r="B4543" t="s">
        <v>129</v>
      </c>
      <c r="C4543">
        <v>2022</v>
      </c>
      <c r="D4543" t="s">
        <v>58</v>
      </c>
      <c r="E4543" t="s">
        <v>45</v>
      </c>
      <c r="F4543" t="s">
        <v>46</v>
      </c>
      <c r="G4543" t="s">
        <v>54</v>
      </c>
      <c r="H4543" t="s">
        <v>12</v>
      </c>
      <c r="I4543" t="s">
        <v>376</v>
      </c>
      <c r="J4543" s="132">
        <v>117172</v>
      </c>
    </row>
    <row r="4544" spans="1:10" hidden="1" x14ac:dyDescent="0.25">
      <c r="A4544" s="57" t="s">
        <v>134</v>
      </c>
      <c r="B4544" t="s">
        <v>129</v>
      </c>
      <c r="C4544">
        <v>2022</v>
      </c>
      <c r="D4544" t="s">
        <v>58</v>
      </c>
      <c r="E4544" t="s">
        <v>45</v>
      </c>
      <c r="F4544" t="s">
        <v>46</v>
      </c>
      <c r="G4544" t="s">
        <v>54</v>
      </c>
      <c r="H4544" t="s">
        <v>13</v>
      </c>
      <c r="I4544" t="s">
        <v>375</v>
      </c>
      <c r="J4544" s="132">
        <v>350000</v>
      </c>
    </row>
    <row r="4545" spans="1:10" hidden="1" x14ac:dyDescent="0.25">
      <c r="A4545" s="57" t="s">
        <v>134</v>
      </c>
      <c r="B4545" t="s">
        <v>129</v>
      </c>
      <c r="C4545">
        <v>2022</v>
      </c>
      <c r="D4545" t="s">
        <v>58</v>
      </c>
      <c r="E4545" t="s">
        <v>45</v>
      </c>
      <c r="F4545" t="s">
        <v>46</v>
      </c>
      <c r="G4545" t="s">
        <v>54</v>
      </c>
      <c r="H4545" t="s">
        <v>13</v>
      </c>
      <c r="I4545" t="s">
        <v>376</v>
      </c>
      <c r="J4545" s="132">
        <v>134764</v>
      </c>
    </row>
    <row r="4546" spans="1:10" hidden="1" x14ac:dyDescent="0.25">
      <c r="A4546" s="57" t="s">
        <v>134</v>
      </c>
      <c r="B4546" t="s">
        <v>129</v>
      </c>
      <c r="C4546">
        <v>2022</v>
      </c>
      <c r="D4546" t="s">
        <v>58</v>
      </c>
      <c r="E4546" t="s">
        <v>45</v>
      </c>
      <c r="F4546" t="s">
        <v>46</v>
      </c>
      <c r="G4546" t="s">
        <v>54</v>
      </c>
      <c r="H4546" t="s">
        <v>14</v>
      </c>
      <c r="I4546" t="s">
        <v>375</v>
      </c>
      <c r="J4546" s="132">
        <v>42000</v>
      </c>
    </row>
    <row r="4547" spans="1:10" hidden="1" x14ac:dyDescent="0.25">
      <c r="A4547" s="57" t="s">
        <v>134</v>
      </c>
      <c r="B4547" t="s">
        <v>129</v>
      </c>
      <c r="C4547">
        <v>2022</v>
      </c>
      <c r="D4547" t="s">
        <v>58</v>
      </c>
      <c r="E4547" t="s">
        <v>45</v>
      </c>
      <c r="F4547" t="s">
        <v>46</v>
      </c>
      <c r="G4547" t="s">
        <v>54</v>
      </c>
      <c r="H4547" t="s">
        <v>14</v>
      </c>
      <c r="I4547" t="s">
        <v>376</v>
      </c>
      <c r="J4547" s="132">
        <v>16172</v>
      </c>
    </row>
    <row r="4548" spans="1:10" hidden="1" x14ac:dyDescent="0.25">
      <c r="A4548" s="57" t="s">
        <v>134</v>
      </c>
      <c r="B4548" t="s">
        <v>129</v>
      </c>
      <c r="C4548">
        <v>2022</v>
      </c>
      <c r="D4548" t="s">
        <v>58</v>
      </c>
      <c r="E4548" t="s">
        <v>45</v>
      </c>
      <c r="F4548" t="s">
        <v>46</v>
      </c>
      <c r="G4548" t="s">
        <v>54</v>
      </c>
      <c r="H4548" t="s">
        <v>15</v>
      </c>
      <c r="I4548" t="s">
        <v>375</v>
      </c>
      <c r="J4548" s="132">
        <v>350000</v>
      </c>
    </row>
    <row r="4549" spans="1:10" hidden="1" x14ac:dyDescent="0.25">
      <c r="A4549" s="57" t="s">
        <v>134</v>
      </c>
      <c r="B4549" t="s">
        <v>129</v>
      </c>
      <c r="C4549">
        <v>2022</v>
      </c>
      <c r="D4549" t="s">
        <v>58</v>
      </c>
      <c r="E4549" t="s">
        <v>45</v>
      </c>
      <c r="F4549" t="s">
        <v>46</v>
      </c>
      <c r="G4549" t="s">
        <v>54</v>
      </c>
      <c r="H4549" t="s">
        <v>15</v>
      </c>
      <c r="I4549" t="s">
        <v>376</v>
      </c>
      <c r="J4549" s="132">
        <v>134764</v>
      </c>
    </row>
    <row r="4550" spans="1:10" hidden="1" x14ac:dyDescent="0.25">
      <c r="A4550" s="57" t="s">
        <v>134</v>
      </c>
      <c r="B4550" t="s">
        <v>129</v>
      </c>
      <c r="C4550">
        <v>2022</v>
      </c>
      <c r="D4550" t="s">
        <v>58</v>
      </c>
      <c r="E4550" t="s">
        <v>45</v>
      </c>
      <c r="F4550" t="s">
        <v>46</v>
      </c>
      <c r="G4550" t="s">
        <v>54</v>
      </c>
      <c r="H4550" t="s">
        <v>16</v>
      </c>
      <c r="I4550" t="s">
        <v>375</v>
      </c>
      <c r="J4550" s="132">
        <v>175000</v>
      </c>
    </row>
    <row r="4551" spans="1:10" hidden="1" x14ac:dyDescent="0.25">
      <c r="A4551" s="57" t="s">
        <v>134</v>
      </c>
      <c r="B4551" t="s">
        <v>129</v>
      </c>
      <c r="C4551">
        <v>2022</v>
      </c>
      <c r="D4551" t="s">
        <v>58</v>
      </c>
      <c r="E4551" t="s">
        <v>45</v>
      </c>
      <c r="F4551" t="s">
        <v>46</v>
      </c>
      <c r="G4551" t="s">
        <v>54</v>
      </c>
      <c r="H4551" t="s">
        <v>16</v>
      </c>
      <c r="I4551" t="s">
        <v>376</v>
      </c>
      <c r="J4551" s="132">
        <v>62500</v>
      </c>
    </row>
    <row r="4552" spans="1:10" hidden="1" x14ac:dyDescent="0.25">
      <c r="A4552" s="57" t="s">
        <v>134</v>
      </c>
      <c r="B4552" t="s">
        <v>129</v>
      </c>
      <c r="C4552">
        <v>2022</v>
      </c>
      <c r="D4552" t="s">
        <v>58</v>
      </c>
      <c r="E4552" t="s">
        <v>45</v>
      </c>
      <c r="F4552" t="s">
        <v>46</v>
      </c>
      <c r="G4552" t="s">
        <v>54</v>
      </c>
      <c r="H4552" t="s">
        <v>17</v>
      </c>
      <c r="I4552" t="s">
        <v>375</v>
      </c>
      <c r="J4552" s="132">
        <v>2800000</v>
      </c>
    </row>
    <row r="4553" spans="1:10" hidden="1" x14ac:dyDescent="0.25">
      <c r="A4553" s="57" t="s">
        <v>134</v>
      </c>
      <c r="B4553" t="s">
        <v>129</v>
      </c>
      <c r="C4553">
        <v>2022</v>
      </c>
      <c r="D4553" t="s">
        <v>58</v>
      </c>
      <c r="E4553" t="s">
        <v>45</v>
      </c>
      <c r="F4553" t="s">
        <v>46</v>
      </c>
      <c r="G4553" t="s">
        <v>54</v>
      </c>
      <c r="H4553" s="90" t="s">
        <v>331</v>
      </c>
      <c r="I4553" s="90"/>
      <c r="J4553"/>
    </row>
    <row r="4554" spans="1:10" hidden="1" x14ac:dyDescent="0.25">
      <c r="A4554" s="57" t="s">
        <v>134</v>
      </c>
      <c r="B4554" t="s">
        <v>129</v>
      </c>
      <c r="C4554">
        <v>2022</v>
      </c>
      <c r="D4554" t="s">
        <v>58</v>
      </c>
      <c r="E4554" t="s">
        <v>45</v>
      </c>
      <c r="F4554" t="s">
        <v>46</v>
      </c>
      <c r="G4554" t="s">
        <v>54</v>
      </c>
      <c r="H4554" t="s">
        <v>195</v>
      </c>
      <c r="I4554" t="s">
        <v>377</v>
      </c>
      <c r="J4554"/>
    </row>
    <row r="4555" spans="1:10" hidden="1" x14ac:dyDescent="0.25">
      <c r="A4555" s="57" t="s">
        <v>134</v>
      </c>
      <c r="B4555" t="s">
        <v>129</v>
      </c>
      <c r="C4555">
        <v>2022</v>
      </c>
      <c r="D4555" t="s">
        <v>58</v>
      </c>
      <c r="E4555" t="s">
        <v>45</v>
      </c>
      <c r="F4555" t="s">
        <v>46</v>
      </c>
      <c r="G4555" t="s">
        <v>54</v>
      </c>
      <c r="H4555" t="s">
        <v>18</v>
      </c>
      <c r="I4555" t="s">
        <v>397</v>
      </c>
      <c r="J4555" s="132">
        <v>29754</v>
      </c>
    </row>
    <row r="4556" spans="1:10" hidden="1" x14ac:dyDescent="0.25">
      <c r="A4556" s="57" t="s">
        <v>134</v>
      </c>
      <c r="B4556" t="s">
        <v>129</v>
      </c>
      <c r="C4556">
        <v>2022</v>
      </c>
      <c r="D4556" t="s">
        <v>58</v>
      </c>
      <c r="E4556" t="s">
        <v>45</v>
      </c>
      <c r="F4556" t="s">
        <v>46</v>
      </c>
      <c r="G4556" t="s">
        <v>54</v>
      </c>
      <c r="H4556" t="s">
        <v>19</v>
      </c>
      <c r="I4556" t="s">
        <v>398</v>
      </c>
      <c r="J4556" s="132">
        <v>504000</v>
      </c>
    </row>
    <row r="4557" spans="1:10" hidden="1" x14ac:dyDescent="0.25">
      <c r="A4557" s="57" t="s">
        <v>134</v>
      </c>
      <c r="B4557" t="s">
        <v>129</v>
      </c>
      <c r="C4557">
        <v>2022</v>
      </c>
      <c r="D4557" t="s">
        <v>58</v>
      </c>
      <c r="E4557" t="s">
        <v>45</v>
      </c>
      <c r="F4557" t="s">
        <v>46</v>
      </c>
      <c r="G4557" t="s">
        <v>54</v>
      </c>
      <c r="H4557" t="s">
        <v>19</v>
      </c>
      <c r="I4557" t="s">
        <v>400</v>
      </c>
      <c r="J4557" s="132">
        <v>180000</v>
      </c>
    </row>
    <row r="4558" spans="1:10" hidden="1" x14ac:dyDescent="0.25">
      <c r="A4558" s="57" t="s">
        <v>134</v>
      </c>
      <c r="B4558" t="s">
        <v>129</v>
      </c>
      <c r="C4558">
        <v>2022</v>
      </c>
      <c r="D4558" t="s">
        <v>58</v>
      </c>
      <c r="E4558" t="s">
        <v>45</v>
      </c>
      <c r="F4558" t="s">
        <v>46</v>
      </c>
      <c r="G4558" t="s">
        <v>54</v>
      </c>
      <c r="H4558" t="s">
        <v>20</v>
      </c>
      <c r="I4558" t="s">
        <v>399</v>
      </c>
      <c r="J4558" s="132">
        <v>228000</v>
      </c>
    </row>
    <row r="4559" spans="1:10" hidden="1" x14ac:dyDescent="0.25">
      <c r="A4559" s="57" t="s">
        <v>134</v>
      </c>
      <c r="B4559" t="s">
        <v>129</v>
      </c>
      <c r="C4559">
        <v>2022</v>
      </c>
      <c r="D4559" t="s">
        <v>58</v>
      </c>
      <c r="E4559" t="s">
        <v>45</v>
      </c>
      <c r="F4559" t="s">
        <v>46</v>
      </c>
      <c r="G4559" t="s">
        <v>54</v>
      </c>
      <c r="H4559" s="2" t="s">
        <v>294</v>
      </c>
      <c r="I4559" s="2"/>
      <c r="J4559"/>
    </row>
    <row r="4560" spans="1:10" hidden="1" x14ac:dyDescent="0.25">
      <c r="A4560" s="57" t="s">
        <v>134</v>
      </c>
      <c r="B4560" t="s">
        <v>129</v>
      </c>
      <c r="C4560">
        <v>2022</v>
      </c>
      <c r="D4560" t="s">
        <v>58</v>
      </c>
      <c r="E4560" t="s">
        <v>45</v>
      </c>
      <c r="F4560" t="s">
        <v>46</v>
      </c>
      <c r="G4560" t="s">
        <v>118</v>
      </c>
      <c r="H4560" s="2" t="s">
        <v>295</v>
      </c>
      <c r="I4560" t="s">
        <v>378</v>
      </c>
      <c r="J4560" s="132">
        <v>908526</v>
      </c>
    </row>
    <row r="4561" spans="1:10" hidden="1" x14ac:dyDescent="0.25">
      <c r="A4561" s="57" t="s">
        <v>134</v>
      </c>
      <c r="B4561" t="s">
        <v>129</v>
      </c>
      <c r="C4561">
        <v>2022</v>
      </c>
      <c r="D4561" t="s">
        <v>58</v>
      </c>
      <c r="E4561" t="s">
        <v>45</v>
      </c>
      <c r="F4561" t="s">
        <v>46</v>
      </c>
      <c r="G4561" t="s">
        <v>118</v>
      </c>
      <c r="H4561" t="s">
        <v>119</v>
      </c>
      <c r="J4561"/>
    </row>
    <row r="4562" spans="1:10" hidden="1" x14ac:dyDescent="0.25">
      <c r="A4562" s="57" t="s">
        <v>134</v>
      </c>
      <c r="B4562" t="s">
        <v>129</v>
      </c>
      <c r="C4562">
        <v>2022</v>
      </c>
      <c r="D4562" t="s">
        <v>58</v>
      </c>
      <c r="E4562" t="s">
        <v>45</v>
      </c>
      <c r="F4562" t="s">
        <v>46</v>
      </c>
      <c r="G4562" t="s">
        <v>118</v>
      </c>
      <c r="H4562" t="s">
        <v>283</v>
      </c>
      <c r="J4562"/>
    </row>
    <row r="4563" spans="1:10" hidden="1" x14ac:dyDescent="0.25">
      <c r="A4563" s="57" t="s">
        <v>134</v>
      </c>
      <c r="B4563" t="s">
        <v>129</v>
      </c>
      <c r="C4563">
        <v>2022</v>
      </c>
      <c r="D4563" t="s">
        <v>58</v>
      </c>
      <c r="E4563" t="s">
        <v>45</v>
      </c>
      <c r="F4563" t="s">
        <v>46</v>
      </c>
      <c r="G4563" t="s">
        <v>109</v>
      </c>
      <c r="H4563" t="s">
        <v>219</v>
      </c>
      <c r="I4563" t="s">
        <v>379</v>
      </c>
      <c r="J4563" s="132">
        <v>448</v>
      </c>
    </row>
    <row r="4564" spans="1:10" hidden="1" x14ac:dyDescent="0.25">
      <c r="A4564" s="57" t="s">
        <v>134</v>
      </c>
      <c r="B4564" t="s">
        <v>129</v>
      </c>
      <c r="C4564">
        <v>2022</v>
      </c>
      <c r="D4564" t="s">
        <v>58</v>
      </c>
      <c r="E4564" t="s">
        <v>45</v>
      </c>
      <c r="F4564" t="s">
        <v>46</v>
      </c>
      <c r="G4564" t="s">
        <v>109</v>
      </c>
      <c r="H4564" s="2" t="s">
        <v>267</v>
      </c>
      <c r="I4564" s="2"/>
      <c r="J4564"/>
    </row>
    <row r="4565" spans="1:10" hidden="1" x14ac:dyDescent="0.25">
      <c r="A4565" s="57" t="s">
        <v>134</v>
      </c>
      <c r="B4565" t="s">
        <v>129</v>
      </c>
      <c r="C4565">
        <v>2022</v>
      </c>
      <c r="D4565" t="s">
        <v>58</v>
      </c>
      <c r="E4565" t="s">
        <v>45</v>
      </c>
      <c r="F4565" t="s">
        <v>46</v>
      </c>
      <c r="G4565" t="s">
        <v>109</v>
      </c>
      <c r="H4565" t="s">
        <v>220</v>
      </c>
      <c r="I4565" t="s">
        <v>417</v>
      </c>
      <c r="J4565" s="132">
        <v>35800</v>
      </c>
    </row>
    <row r="4566" spans="1:10" hidden="1" x14ac:dyDescent="0.25">
      <c r="A4566" s="57" t="s">
        <v>134</v>
      </c>
      <c r="B4566" t="s">
        <v>129</v>
      </c>
      <c r="C4566">
        <v>2022</v>
      </c>
      <c r="D4566" t="s">
        <v>58</v>
      </c>
      <c r="E4566" t="s">
        <v>45</v>
      </c>
      <c r="F4566" t="s">
        <v>46</v>
      </c>
      <c r="G4566" t="s">
        <v>109</v>
      </c>
      <c r="H4566" t="s">
        <v>260</v>
      </c>
      <c r="J4566"/>
    </row>
    <row r="4567" spans="1:10" hidden="1" x14ac:dyDescent="0.25">
      <c r="A4567" s="57" t="s">
        <v>134</v>
      </c>
      <c r="B4567" t="s">
        <v>129</v>
      </c>
      <c r="C4567">
        <v>2022</v>
      </c>
      <c r="D4567" t="s">
        <v>58</v>
      </c>
      <c r="E4567" t="s">
        <v>45</v>
      </c>
      <c r="F4567" t="s">
        <v>46</v>
      </c>
      <c r="G4567" t="s">
        <v>55</v>
      </c>
      <c r="H4567" t="s">
        <v>22</v>
      </c>
      <c r="I4567" t="s">
        <v>380</v>
      </c>
      <c r="J4567" s="132">
        <v>800000</v>
      </c>
    </row>
    <row r="4568" spans="1:10" hidden="1" x14ac:dyDescent="0.25">
      <c r="A4568" s="57" t="s">
        <v>134</v>
      </c>
      <c r="B4568" t="s">
        <v>129</v>
      </c>
      <c r="C4568">
        <v>2022</v>
      </c>
      <c r="D4568" t="s">
        <v>58</v>
      </c>
      <c r="E4568" t="s">
        <v>45</v>
      </c>
      <c r="F4568" t="s">
        <v>46</v>
      </c>
      <c r="G4568" t="s">
        <v>47</v>
      </c>
      <c r="H4568" t="s">
        <v>238</v>
      </c>
      <c r="J4568"/>
    </row>
    <row r="4569" spans="1:10" hidden="1" x14ac:dyDescent="0.25">
      <c r="A4569" s="57" t="s">
        <v>134</v>
      </c>
      <c r="B4569" t="s">
        <v>129</v>
      </c>
      <c r="C4569">
        <v>2022</v>
      </c>
      <c r="D4569" t="s">
        <v>58</v>
      </c>
      <c r="E4569" t="s">
        <v>45</v>
      </c>
      <c r="F4569" t="s">
        <v>46</v>
      </c>
      <c r="G4569" t="s">
        <v>47</v>
      </c>
      <c r="H4569" t="s">
        <v>239</v>
      </c>
      <c r="I4569" t="s">
        <v>381</v>
      </c>
      <c r="J4569" s="132">
        <v>711975</v>
      </c>
    </row>
    <row r="4570" spans="1:10" hidden="1" x14ac:dyDescent="0.25">
      <c r="A4570" s="57" t="s">
        <v>134</v>
      </c>
      <c r="B4570" t="s">
        <v>129</v>
      </c>
      <c r="C4570">
        <v>2022</v>
      </c>
      <c r="D4570" t="s">
        <v>58</v>
      </c>
      <c r="E4570" t="s">
        <v>45</v>
      </c>
      <c r="F4570" t="s">
        <v>46</v>
      </c>
      <c r="G4570" t="s">
        <v>47</v>
      </c>
      <c r="H4570" t="s">
        <v>239</v>
      </c>
      <c r="I4570" t="s">
        <v>382</v>
      </c>
      <c r="J4570" s="132">
        <v>236243</v>
      </c>
    </row>
    <row r="4571" spans="1:10" hidden="1" x14ac:dyDescent="0.25">
      <c r="A4571" s="57" t="s">
        <v>134</v>
      </c>
      <c r="B4571" t="s">
        <v>129</v>
      </c>
      <c r="C4571">
        <v>2022</v>
      </c>
      <c r="D4571" t="s">
        <v>58</v>
      </c>
      <c r="E4571" t="s">
        <v>45</v>
      </c>
      <c r="F4571" t="s">
        <v>46</v>
      </c>
      <c r="G4571" t="s">
        <v>47</v>
      </c>
      <c r="H4571" t="s">
        <v>239</v>
      </c>
      <c r="I4571" t="s">
        <v>383</v>
      </c>
      <c r="J4571" s="132">
        <v>1000000</v>
      </c>
    </row>
    <row r="4572" spans="1:10" hidden="1" x14ac:dyDescent="0.25">
      <c r="A4572" s="57" t="s">
        <v>134</v>
      </c>
      <c r="B4572" t="s">
        <v>129</v>
      </c>
      <c r="C4572">
        <v>2022</v>
      </c>
      <c r="D4572" t="s">
        <v>58</v>
      </c>
      <c r="E4572" t="s">
        <v>45</v>
      </c>
      <c r="F4572" t="s">
        <v>46</v>
      </c>
      <c r="G4572" t="s">
        <v>47</v>
      </c>
      <c r="H4572" t="s">
        <v>239</v>
      </c>
      <c r="I4572" t="s">
        <v>384</v>
      </c>
      <c r="J4572" s="132">
        <v>280300</v>
      </c>
    </row>
    <row r="4573" spans="1:10" hidden="1" x14ac:dyDescent="0.25">
      <c r="A4573" s="57" t="s">
        <v>134</v>
      </c>
      <c r="B4573" t="s">
        <v>129</v>
      </c>
      <c r="C4573">
        <v>2022</v>
      </c>
      <c r="D4573" t="s">
        <v>58</v>
      </c>
      <c r="E4573" t="s">
        <v>45</v>
      </c>
      <c r="F4573" t="s">
        <v>46</v>
      </c>
      <c r="G4573" t="s">
        <v>47</v>
      </c>
      <c r="H4573" t="s">
        <v>239</v>
      </c>
      <c r="I4573" t="s">
        <v>426</v>
      </c>
      <c r="J4573" s="132">
        <v>421433</v>
      </c>
    </row>
    <row r="4574" spans="1:10" hidden="1" x14ac:dyDescent="0.25">
      <c r="A4574" s="57" t="s">
        <v>134</v>
      </c>
      <c r="B4574" t="s">
        <v>129</v>
      </c>
      <c r="C4574">
        <v>2022</v>
      </c>
      <c r="D4574" t="s">
        <v>58</v>
      </c>
      <c r="E4574" t="s">
        <v>45</v>
      </c>
      <c r="F4574" t="s">
        <v>46</v>
      </c>
      <c r="G4574" t="s">
        <v>47</v>
      </c>
      <c r="H4574" t="s">
        <v>239</v>
      </c>
      <c r="J4574"/>
    </row>
    <row r="4575" spans="1:10" hidden="1" x14ac:dyDescent="0.25">
      <c r="A4575" s="57" t="s">
        <v>134</v>
      </c>
      <c r="B4575" t="s">
        <v>129</v>
      </c>
      <c r="C4575">
        <v>2022</v>
      </c>
      <c r="D4575" t="s">
        <v>58</v>
      </c>
      <c r="E4575" t="s">
        <v>45</v>
      </c>
      <c r="F4575" t="s">
        <v>46</v>
      </c>
      <c r="G4575" t="s">
        <v>47</v>
      </c>
      <c r="H4575" t="s">
        <v>239</v>
      </c>
      <c r="J4575"/>
    </row>
    <row r="4576" spans="1:10" hidden="1" x14ac:dyDescent="0.25">
      <c r="A4576" s="57" t="s">
        <v>134</v>
      </c>
      <c r="B4576" t="s">
        <v>129</v>
      </c>
      <c r="C4576">
        <v>2022</v>
      </c>
      <c r="D4576" t="s">
        <v>58</v>
      </c>
      <c r="E4576" t="s">
        <v>45</v>
      </c>
      <c r="F4576" t="s">
        <v>46</v>
      </c>
      <c r="G4576" t="s">
        <v>47</v>
      </c>
      <c r="H4576" t="s">
        <v>239</v>
      </c>
      <c r="J4576"/>
    </row>
    <row r="4577" spans="1:10" hidden="1" x14ac:dyDescent="0.25">
      <c r="A4577" s="57" t="s">
        <v>134</v>
      </c>
      <c r="B4577" t="s">
        <v>129</v>
      </c>
      <c r="C4577">
        <v>2022</v>
      </c>
      <c r="D4577" t="s">
        <v>58</v>
      </c>
      <c r="E4577" t="s">
        <v>45</v>
      </c>
      <c r="F4577" t="s">
        <v>46</v>
      </c>
      <c r="G4577" t="s">
        <v>47</v>
      </c>
      <c r="H4577" t="s">
        <v>243</v>
      </c>
      <c r="I4577" t="s">
        <v>387</v>
      </c>
      <c r="J4577" s="132">
        <v>90000</v>
      </c>
    </row>
    <row r="4578" spans="1:10" hidden="1" x14ac:dyDescent="0.25">
      <c r="A4578" s="57" t="s">
        <v>134</v>
      </c>
      <c r="B4578" t="s">
        <v>129</v>
      </c>
      <c r="C4578">
        <v>2022</v>
      </c>
      <c r="D4578" t="s">
        <v>58</v>
      </c>
      <c r="E4578" t="s">
        <v>45</v>
      </c>
      <c r="F4578" t="s">
        <v>46</v>
      </c>
      <c r="G4578" t="s">
        <v>47</v>
      </c>
      <c r="H4578" s="2" t="s">
        <v>276</v>
      </c>
      <c r="I4578" t="s">
        <v>395</v>
      </c>
      <c r="J4578"/>
    </row>
    <row r="4579" spans="1:10" hidden="1" x14ac:dyDescent="0.25">
      <c r="A4579" s="57" t="s">
        <v>134</v>
      </c>
      <c r="B4579" t="s">
        <v>129</v>
      </c>
      <c r="C4579">
        <v>2022</v>
      </c>
      <c r="D4579" t="s">
        <v>58</v>
      </c>
      <c r="E4579" t="s">
        <v>45</v>
      </c>
      <c r="F4579" t="s">
        <v>46</v>
      </c>
      <c r="G4579" t="s">
        <v>47</v>
      </c>
      <c r="H4579" s="2" t="s">
        <v>296</v>
      </c>
      <c r="I4579" s="2"/>
      <c r="J4579"/>
    </row>
    <row r="4580" spans="1:10" hidden="1" x14ac:dyDescent="0.25">
      <c r="A4580" s="57" t="s">
        <v>134</v>
      </c>
      <c r="B4580" t="s">
        <v>129</v>
      </c>
      <c r="C4580">
        <v>2022</v>
      </c>
      <c r="D4580" t="s">
        <v>58</v>
      </c>
      <c r="E4580" t="s">
        <v>45</v>
      </c>
      <c r="F4580" t="s">
        <v>46</v>
      </c>
      <c r="G4580" t="s">
        <v>47</v>
      </c>
      <c r="H4580" s="90" t="s">
        <v>364</v>
      </c>
      <c r="I4580" t="s">
        <v>379</v>
      </c>
      <c r="J4580" s="132">
        <v>144100</v>
      </c>
    </row>
    <row r="4581" spans="1:10" hidden="1" x14ac:dyDescent="0.25">
      <c r="A4581" s="57" t="s">
        <v>134</v>
      </c>
      <c r="B4581" t="s">
        <v>129</v>
      </c>
      <c r="C4581">
        <v>2022</v>
      </c>
      <c r="D4581" t="s">
        <v>58</v>
      </c>
      <c r="E4581" t="s">
        <v>45</v>
      </c>
      <c r="F4581" t="s">
        <v>46</v>
      </c>
      <c r="G4581" t="s">
        <v>47</v>
      </c>
      <c r="H4581" s="2" t="s">
        <v>277</v>
      </c>
      <c r="I4581" s="2"/>
      <c r="J4581"/>
    </row>
    <row r="4582" spans="1:10" hidden="1" x14ac:dyDescent="0.25">
      <c r="A4582" s="57" t="s">
        <v>134</v>
      </c>
      <c r="B4582" t="s">
        <v>129</v>
      </c>
      <c r="C4582">
        <v>2022</v>
      </c>
      <c r="D4582" t="s">
        <v>58</v>
      </c>
      <c r="E4582" t="s">
        <v>45</v>
      </c>
      <c r="F4582" t="s">
        <v>46</v>
      </c>
      <c r="G4582" t="s">
        <v>47</v>
      </c>
      <c r="H4582" s="2" t="s">
        <v>278</v>
      </c>
      <c r="I4582" s="2"/>
      <c r="J4582"/>
    </row>
    <row r="4583" spans="1:10" hidden="1" x14ac:dyDescent="0.25">
      <c r="A4583" s="57" t="s">
        <v>134</v>
      </c>
      <c r="B4583" t="s">
        <v>129</v>
      </c>
      <c r="C4583">
        <v>2022</v>
      </c>
      <c r="D4583" t="s">
        <v>58</v>
      </c>
      <c r="E4583" t="s">
        <v>45</v>
      </c>
      <c r="F4583" t="s">
        <v>46</v>
      </c>
      <c r="G4583" t="s">
        <v>47</v>
      </c>
      <c r="H4583" s="2" t="s">
        <v>298</v>
      </c>
      <c r="I4583" s="2"/>
      <c r="J4583"/>
    </row>
    <row r="4584" spans="1:10" hidden="1" x14ac:dyDescent="0.25">
      <c r="A4584" s="57" t="s">
        <v>134</v>
      </c>
      <c r="B4584" t="s">
        <v>129</v>
      </c>
      <c r="C4584">
        <v>2022</v>
      </c>
      <c r="D4584" t="s">
        <v>58</v>
      </c>
      <c r="E4584" t="s">
        <v>45</v>
      </c>
      <c r="F4584" t="s">
        <v>46</v>
      </c>
      <c r="G4584" t="s">
        <v>182</v>
      </c>
      <c r="H4584" t="s">
        <v>240</v>
      </c>
      <c r="J4584"/>
    </row>
    <row r="4585" spans="1:10" hidden="1" x14ac:dyDescent="0.25">
      <c r="A4585" s="57" t="s">
        <v>134</v>
      </c>
      <c r="B4585" t="s">
        <v>129</v>
      </c>
      <c r="C4585">
        <v>2022</v>
      </c>
      <c r="D4585" t="s">
        <v>58</v>
      </c>
      <c r="E4585" t="s">
        <v>45</v>
      </c>
      <c r="F4585" t="s">
        <v>46</v>
      </c>
      <c r="G4585" t="s">
        <v>182</v>
      </c>
      <c r="H4585" t="s">
        <v>241</v>
      </c>
      <c r="I4585" t="s">
        <v>419</v>
      </c>
      <c r="J4585" s="132">
        <v>780000</v>
      </c>
    </row>
    <row r="4586" spans="1:10" hidden="1" x14ac:dyDescent="0.25">
      <c r="A4586" s="57" t="s">
        <v>134</v>
      </c>
      <c r="B4586" t="s">
        <v>129</v>
      </c>
      <c r="C4586">
        <v>2022</v>
      </c>
      <c r="D4586" t="s">
        <v>58</v>
      </c>
      <c r="E4586" t="s">
        <v>45</v>
      </c>
      <c r="F4586" t="s">
        <v>46</v>
      </c>
      <c r="G4586" t="s">
        <v>182</v>
      </c>
      <c r="H4586" t="s">
        <v>242</v>
      </c>
      <c r="J4586"/>
    </row>
    <row r="4587" spans="1:10" hidden="1" x14ac:dyDescent="0.25">
      <c r="A4587" s="57" t="s">
        <v>134</v>
      </c>
      <c r="B4587" t="s">
        <v>129</v>
      </c>
      <c r="C4587">
        <v>2022</v>
      </c>
      <c r="D4587" t="s">
        <v>58</v>
      </c>
      <c r="E4587" t="s">
        <v>45</v>
      </c>
      <c r="F4587" t="s">
        <v>46</v>
      </c>
      <c r="G4587" t="s">
        <v>182</v>
      </c>
      <c r="H4587" t="s">
        <v>243</v>
      </c>
      <c r="I4587" t="s">
        <v>419</v>
      </c>
      <c r="J4587"/>
    </row>
    <row r="4588" spans="1:10" hidden="1" x14ac:dyDescent="0.25">
      <c r="A4588" s="57" t="s">
        <v>134</v>
      </c>
      <c r="B4588" t="s">
        <v>129</v>
      </c>
      <c r="C4588">
        <v>2022</v>
      </c>
      <c r="D4588" t="s">
        <v>58</v>
      </c>
      <c r="E4588" t="s">
        <v>45</v>
      </c>
      <c r="F4588" t="s">
        <v>46</v>
      </c>
      <c r="G4588" t="s">
        <v>253</v>
      </c>
      <c r="H4588" s="2" t="s">
        <v>266</v>
      </c>
      <c r="I4588" t="s">
        <v>427</v>
      </c>
      <c r="J4588" s="132">
        <v>280000</v>
      </c>
    </row>
    <row r="4589" spans="1:10" hidden="1" x14ac:dyDescent="0.25">
      <c r="A4589" s="57" t="s">
        <v>134</v>
      </c>
      <c r="B4589" t="s">
        <v>129</v>
      </c>
      <c r="C4589">
        <v>2022</v>
      </c>
      <c r="D4589" t="s">
        <v>58</v>
      </c>
      <c r="E4589" t="s">
        <v>45</v>
      </c>
      <c r="F4589" t="s">
        <v>46</v>
      </c>
      <c r="G4589" t="s">
        <v>253</v>
      </c>
      <c r="H4589" s="2" t="s">
        <v>266</v>
      </c>
      <c r="I4589" t="s">
        <v>386</v>
      </c>
      <c r="J4589"/>
    </row>
    <row r="4590" spans="1:10" hidden="1" x14ac:dyDescent="0.25">
      <c r="A4590" s="57" t="s">
        <v>134</v>
      </c>
      <c r="B4590" t="s">
        <v>129</v>
      </c>
      <c r="C4590">
        <v>2022</v>
      </c>
      <c r="D4590" t="s">
        <v>58</v>
      </c>
      <c r="E4590" t="s">
        <v>45</v>
      </c>
      <c r="F4590" t="s">
        <v>46</v>
      </c>
      <c r="G4590" t="s">
        <v>253</v>
      </c>
      <c r="H4590" s="90" t="s">
        <v>365</v>
      </c>
      <c r="I4590" s="90"/>
      <c r="J4590"/>
    </row>
    <row r="4591" spans="1:10" hidden="1" x14ac:dyDescent="0.25">
      <c r="A4591" s="57" t="s">
        <v>134</v>
      </c>
      <c r="B4591" t="s">
        <v>129</v>
      </c>
      <c r="C4591">
        <v>2022</v>
      </c>
      <c r="D4591" t="s">
        <v>58</v>
      </c>
      <c r="E4591" t="s">
        <v>45</v>
      </c>
      <c r="F4591" t="s">
        <v>46</v>
      </c>
      <c r="G4591" t="s">
        <v>253</v>
      </c>
      <c r="H4591" s="90" t="s">
        <v>366</v>
      </c>
      <c r="I4591" t="s">
        <v>387</v>
      </c>
      <c r="J4591"/>
    </row>
    <row r="4592" spans="1:10" hidden="1" x14ac:dyDescent="0.25">
      <c r="A4592" s="57" t="s">
        <v>134</v>
      </c>
      <c r="B4592" t="s">
        <v>129</v>
      </c>
      <c r="C4592">
        <v>2022</v>
      </c>
      <c r="D4592" t="s">
        <v>58</v>
      </c>
      <c r="E4592" t="s">
        <v>45</v>
      </c>
      <c r="F4592" t="s">
        <v>46</v>
      </c>
      <c r="G4592" t="s">
        <v>221</v>
      </c>
      <c r="H4592" s="2" t="s">
        <v>245</v>
      </c>
      <c r="I4592" t="s">
        <v>417</v>
      </c>
      <c r="J4592" s="132">
        <v>269000</v>
      </c>
    </row>
    <row r="4593" spans="1:10" hidden="1" x14ac:dyDescent="0.25">
      <c r="A4593" s="57" t="s">
        <v>134</v>
      </c>
      <c r="B4593" t="s">
        <v>129</v>
      </c>
      <c r="C4593">
        <v>2022</v>
      </c>
      <c r="D4593" t="s">
        <v>58</v>
      </c>
      <c r="E4593" t="s">
        <v>45</v>
      </c>
      <c r="F4593" t="s">
        <v>46</v>
      </c>
      <c r="G4593" t="s">
        <v>221</v>
      </c>
      <c r="H4593" s="2" t="s">
        <v>299</v>
      </c>
      <c r="I4593" t="s">
        <v>428</v>
      </c>
      <c r="J4593" s="132">
        <v>285000</v>
      </c>
    </row>
    <row r="4594" spans="1:10" hidden="1" x14ac:dyDescent="0.25">
      <c r="A4594" s="57" t="s">
        <v>134</v>
      </c>
      <c r="B4594" t="s">
        <v>129</v>
      </c>
      <c r="C4594">
        <v>2022</v>
      </c>
      <c r="D4594" t="s">
        <v>58</v>
      </c>
      <c r="E4594" t="s">
        <v>45</v>
      </c>
      <c r="F4594" t="s">
        <v>46</v>
      </c>
      <c r="G4594" t="s">
        <v>221</v>
      </c>
      <c r="H4594" s="2" t="s">
        <v>299</v>
      </c>
      <c r="I4594" t="s">
        <v>429</v>
      </c>
      <c r="J4594" s="132">
        <v>244000</v>
      </c>
    </row>
    <row r="4595" spans="1:10" hidden="1" x14ac:dyDescent="0.25">
      <c r="A4595" s="57" t="s">
        <v>134</v>
      </c>
      <c r="B4595" t="s">
        <v>129</v>
      </c>
      <c r="C4595">
        <v>2022</v>
      </c>
      <c r="D4595" t="s">
        <v>58</v>
      </c>
      <c r="E4595" t="s">
        <v>45</v>
      </c>
      <c r="F4595" t="s">
        <v>46</v>
      </c>
      <c r="G4595" t="s">
        <v>272</v>
      </c>
      <c r="H4595" s="2" t="s">
        <v>273</v>
      </c>
      <c r="I4595" s="2"/>
      <c r="J4595"/>
    </row>
    <row r="4596" spans="1:10" hidden="1" x14ac:dyDescent="0.25">
      <c r="A4596" s="57" t="s">
        <v>134</v>
      </c>
      <c r="B4596" t="s">
        <v>129</v>
      </c>
      <c r="C4596">
        <v>2022</v>
      </c>
      <c r="D4596" t="s">
        <v>58</v>
      </c>
      <c r="E4596" t="s">
        <v>45</v>
      </c>
      <c r="F4596" t="s">
        <v>46</v>
      </c>
      <c r="G4596" t="s">
        <v>49</v>
      </c>
      <c r="H4596" s="2" t="s">
        <v>246</v>
      </c>
      <c r="I4596" t="s">
        <v>388</v>
      </c>
      <c r="J4596" s="132">
        <v>302081</v>
      </c>
    </row>
    <row r="4597" spans="1:10" hidden="1" x14ac:dyDescent="0.25">
      <c r="A4597" s="57" t="s">
        <v>134</v>
      </c>
      <c r="B4597" t="s">
        <v>129</v>
      </c>
      <c r="C4597">
        <v>2022</v>
      </c>
      <c r="D4597" t="s">
        <v>58</v>
      </c>
      <c r="E4597" t="s">
        <v>45</v>
      </c>
      <c r="F4597" t="s">
        <v>46</v>
      </c>
      <c r="G4597" t="s">
        <v>49</v>
      </c>
      <c r="H4597" s="2" t="s">
        <v>247</v>
      </c>
      <c r="I4597" t="s">
        <v>430</v>
      </c>
      <c r="J4597" s="132">
        <v>127500</v>
      </c>
    </row>
    <row r="4598" spans="1:10" hidden="1" x14ac:dyDescent="0.25">
      <c r="A4598" s="57" t="s">
        <v>134</v>
      </c>
      <c r="B4598" t="s">
        <v>129</v>
      </c>
      <c r="C4598">
        <v>2022</v>
      </c>
      <c r="D4598" t="s">
        <v>58</v>
      </c>
      <c r="E4598" t="s">
        <v>45</v>
      </c>
      <c r="F4598" t="s">
        <v>46</v>
      </c>
      <c r="G4598" t="s">
        <v>49</v>
      </c>
      <c r="H4598" s="2" t="s">
        <v>248</v>
      </c>
      <c r="I4598" t="s">
        <v>431</v>
      </c>
      <c r="J4598" s="132">
        <v>200000</v>
      </c>
    </row>
    <row r="4599" spans="1:10" hidden="1" x14ac:dyDescent="0.25">
      <c r="A4599" s="57" t="s">
        <v>134</v>
      </c>
      <c r="B4599" t="s">
        <v>129</v>
      </c>
      <c r="C4599">
        <v>2022</v>
      </c>
      <c r="D4599" t="s">
        <v>58</v>
      </c>
      <c r="E4599" t="s">
        <v>45</v>
      </c>
      <c r="F4599" t="s">
        <v>46</v>
      </c>
      <c r="G4599" t="s">
        <v>49</v>
      </c>
      <c r="H4599" s="2" t="s">
        <v>248</v>
      </c>
      <c r="I4599" t="s">
        <v>404</v>
      </c>
      <c r="J4599" s="132">
        <v>35378</v>
      </c>
    </row>
    <row r="4600" spans="1:10" hidden="1" x14ac:dyDescent="0.25">
      <c r="A4600" s="57" t="s">
        <v>134</v>
      </c>
      <c r="B4600" t="s">
        <v>129</v>
      </c>
      <c r="C4600">
        <v>2022</v>
      </c>
      <c r="D4600" t="s">
        <v>58</v>
      </c>
      <c r="E4600" t="s">
        <v>45</v>
      </c>
      <c r="F4600" t="s">
        <v>46</v>
      </c>
      <c r="G4600" t="s">
        <v>49</v>
      </c>
      <c r="H4600" s="2" t="s">
        <v>249</v>
      </c>
      <c r="I4600" t="s">
        <v>390</v>
      </c>
      <c r="J4600" s="132">
        <v>178490</v>
      </c>
    </row>
    <row r="4601" spans="1:10" hidden="1" x14ac:dyDescent="0.25">
      <c r="A4601" s="57" t="s">
        <v>134</v>
      </c>
      <c r="B4601" t="s">
        <v>129</v>
      </c>
      <c r="C4601">
        <v>2022</v>
      </c>
      <c r="D4601" t="s">
        <v>58</v>
      </c>
      <c r="E4601" t="s">
        <v>45</v>
      </c>
      <c r="F4601" t="s">
        <v>46</v>
      </c>
      <c r="G4601" t="s">
        <v>49</v>
      </c>
      <c r="H4601" s="2" t="s">
        <v>250</v>
      </c>
      <c r="I4601" s="2"/>
      <c r="J4601"/>
    </row>
    <row r="4602" spans="1:10" hidden="1" x14ac:dyDescent="0.25">
      <c r="A4602" s="57" t="s">
        <v>134</v>
      </c>
      <c r="B4602" t="s">
        <v>129</v>
      </c>
      <c r="C4602">
        <v>2022</v>
      </c>
      <c r="D4602" t="s">
        <v>58</v>
      </c>
      <c r="E4602" t="s">
        <v>45</v>
      </c>
      <c r="F4602" t="s">
        <v>46</v>
      </c>
      <c r="G4602" t="s">
        <v>49</v>
      </c>
      <c r="H4602" s="2" t="s">
        <v>251</v>
      </c>
      <c r="I4602" s="2"/>
      <c r="J4602"/>
    </row>
    <row r="4603" spans="1:10" hidden="1" x14ac:dyDescent="0.25">
      <c r="A4603" s="57" t="s">
        <v>134</v>
      </c>
      <c r="B4603" t="s">
        <v>129</v>
      </c>
      <c r="C4603">
        <v>2022</v>
      </c>
      <c r="D4603" t="s">
        <v>58</v>
      </c>
      <c r="E4603" t="s">
        <v>45</v>
      </c>
      <c r="F4603" t="s">
        <v>46</v>
      </c>
      <c r="G4603" t="s">
        <v>49</v>
      </c>
      <c r="H4603" s="2" t="s">
        <v>333</v>
      </c>
      <c r="I4603" t="s">
        <v>432</v>
      </c>
      <c r="J4603" s="132">
        <v>10000</v>
      </c>
    </row>
    <row r="4604" spans="1:10" hidden="1" x14ac:dyDescent="0.25">
      <c r="A4604" s="57" t="s">
        <v>134</v>
      </c>
      <c r="B4604" t="s">
        <v>129</v>
      </c>
      <c r="C4604">
        <v>2022</v>
      </c>
      <c r="D4604" t="s">
        <v>58</v>
      </c>
      <c r="E4604" t="s">
        <v>45</v>
      </c>
      <c r="F4604" t="s">
        <v>46</v>
      </c>
      <c r="G4604" t="s">
        <v>49</v>
      </c>
      <c r="H4604" s="2" t="s">
        <v>333</v>
      </c>
      <c r="I4604" t="s">
        <v>396</v>
      </c>
      <c r="J4604" s="132">
        <v>574800</v>
      </c>
    </row>
    <row r="4605" spans="1:10" hidden="1" x14ac:dyDescent="0.25">
      <c r="A4605" s="57" t="s">
        <v>134</v>
      </c>
      <c r="B4605" t="s">
        <v>129</v>
      </c>
      <c r="C4605">
        <v>2022</v>
      </c>
      <c r="D4605" t="s">
        <v>58</v>
      </c>
      <c r="E4605" t="s">
        <v>45</v>
      </c>
      <c r="F4605" t="s">
        <v>46</v>
      </c>
      <c r="G4605" t="s">
        <v>49</v>
      </c>
      <c r="H4605" s="90" t="s">
        <v>367</v>
      </c>
      <c r="I4605" s="90"/>
      <c r="J4605"/>
    </row>
    <row r="4606" spans="1:10" hidden="1" x14ac:dyDescent="0.25">
      <c r="A4606" s="57" t="s">
        <v>134</v>
      </c>
      <c r="B4606" t="s">
        <v>129</v>
      </c>
      <c r="C4606">
        <v>2022</v>
      </c>
      <c r="D4606" t="s">
        <v>58</v>
      </c>
      <c r="E4606" t="s">
        <v>45</v>
      </c>
      <c r="F4606" t="s">
        <v>46</v>
      </c>
      <c r="G4606" t="s">
        <v>49</v>
      </c>
      <c r="H4606" s="2" t="s">
        <v>252</v>
      </c>
      <c r="I4606" s="2"/>
      <c r="J4606"/>
    </row>
    <row r="4607" spans="1:10" hidden="1" x14ac:dyDescent="0.25">
      <c r="A4607" s="57" t="s">
        <v>134</v>
      </c>
      <c r="B4607" t="s">
        <v>129</v>
      </c>
      <c r="C4607">
        <v>2022</v>
      </c>
      <c r="D4607" t="s">
        <v>58</v>
      </c>
      <c r="E4607" t="s">
        <v>45</v>
      </c>
      <c r="F4607" t="s">
        <v>46</v>
      </c>
      <c r="G4607" t="s">
        <v>49</v>
      </c>
      <c r="H4607" s="2" t="s">
        <v>243</v>
      </c>
      <c r="I4607" t="s">
        <v>433</v>
      </c>
      <c r="J4607" s="132">
        <v>0.35</v>
      </c>
    </row>
    <row r="4608" spans="1:10" hidden="1" x14ac:dyDescent="0.25">
      <c r="A4608" s="57" t="s">
        <v>134</v>
      </c>
      <c r="B4608" t="s">
        <v>129</v>
      </c>
      <c r="C4608">
        <v>2022</v>
      </c>
      <c r="D4608" t="s">
        <v>58</v>
      </c>
      <c r="E4608" t="s">
        <v>45</v>
      </c>
      <c r="F4608" t="s">
        <v>46</v>
      </c>
      <c r="G4608" t="s">
        <v>49</v>
      </c>
      <c r="H4608" s="2" t="s">
        <v>243</v>
      </c>
      <c r="I4608" t="s">
        <v>426</v>
      </c>
      <c r="J4608" s="132">
        <v>3.08</v>
      </c>
    </row>
    <row r="4609" spans="1:10" hidden="1" x14ac:dyDescent="0.25">
      <c r="A4609" s="57" t="s">
        <v>134</v>
      </c>
      <c r="B4609" t="s">
        <v>129</v>
      </c>
      <c r="C4609">
        <v>2022</v>
      </c>
      <c r="D4609" t="s">
        <v>58</v>
      </c>
      <c r="E4609" t="s">
        <v>45</v>
      </c>
      <c r="F4609" t="s">
        <v>46</v>
      </c>
      <c r="G4609" t="s">
        <v>49</v>
      </c>
      <c r="H4609" s="2" t="s">
        <v>243</v>
      </c>
      <c r="I4609" t="s">
        <v>434</v>
      </c>
      <c r="J4609" s="132">
        <v>374.46</v>
      </c>
    </row>
    <row r="4610" spans="1:10" hidden="1" x14ac:dyDescent="0.25">
      <c r="A4610" s="57" t="s">
        <v>134</v>
      </c>
      <c r="B4610" t="s">
        <v>129</v>
      </c>
      <c r="C4610">
        <v>2022</v>
      </c>
      <c r="D4610" t="s">
        <v>58</v>
      </c>
      <c r="E4610" t="s">
        <v>45</v>
      </c>
      <c r="F4610" t="s">
        <v>46</v>
      </c>
      <c r="G4610" t="s">
        <v>49</v>
      </c>
      <c r="H4610" s="2" t="s">
        <v>243</v>
      </c>
      <c r="I4610" t="s">
        <v>435</v>
      </c>
      <c r="J4610" s="132">
        <v>0.9</v>
      </c>
    </row>
    <row r="4611" spans="1:10" hidden="1" x14ac:dyDescent="0.25">
      <c r="A4611" s="57" t="s">
        <v>134</v>
      </c>
      <c r="B4611" t="s">
        <v>129</v>
      </c>
      <c r="C4611">
        <v>2022</v>
      </c>
      <c r="D4611" t="s">
        <v>58</v>
      </c>
      <c r="E4611" t="s">
        <v>45</v>
      </c>
      <c r="F4611" t="s">
        <v>46</v>
      </c>
      <c r="G4611" t="s">
        <v>49</v>
      </c>
      <c r="H4611" s="2" t="s">
        <v>243</v>
      </c>
      <c r="I4611" t="s">
        <v>393</v>
      </c>
      <c r="J4611" s="132">
        <v>500.2</v>
      </c>
    </row>
    <row r="4612" spans="1:10" hidden="1" x14ac:dyDescent="0.25">
      <c r="A4612" s="57" t="s">
        <v>134</v>
      </c>
      <c r="B4612" t="s">
        <v>129</v>
      </c>
      <c r="C4612">
        <v>2022</v>
      </c>
      <c r="D4612" t="s">
        <v>58</v>
      </c>
      <c r="E4612" t="s">
        <v>45</v>
      </c>
      <c r="F4612" t="s">
        <v>46</v>
      </c>
      <c r="G4612" t="s">
        <v>49</v>
      </c>
      <c r="H4612" s="2" t="s">
        <v>243</v>
      </c>
      <c r="I4612" t="s">
        <v>394</v>
      </c>
      <c r="J4612" s="132">
        <v>61</v>
      </c>
    </row>
    <row r="4613" spans="1:10" hidden="1" x14ac:dyDescent="0.25">
      <c r="A4613" s="57" t="s">
        <v>134</v>
      </c>
      <c r="B4613" t="s">
        <v>129</v>
      </c>
      <c r="C4613">
        <v>2022</v>
      </c>
      <c r="D4613" t="s">
        <v>58</v>
      </c>
      <c r="E4613" t="s">
        <v>45</v>
      </c>
      <c r="F4613" t="s">
        <v>46</v>
      </c>
      <c r="G4613" t="s">
        <v>49</v>
      </c>
      <c r="H4613" s="2" t="s">
        <v>243</v>
      </c>
      <c r="I4613" t="s">
        <v>389</v>
      </c>
      <c r="J4613" s="132">
        <v>6924.46</v>
      </c>
    </row>
    <row r="4614" spans="1:10" hidden="1" x14ac:dyDescent="0.25">
      <c r="A4614" s="57" t="s">
        <v>134</v>
      </c>
      <c r="B4614" t="s">
        <v>129</v>
      </c>
      <c r="C4614">
        <v>2022</v>
      </c>
      <c r="D4614" t="s">
        <v>58</v>
      </c>
      <c r="E4614" t="s">
        <v>45</v>
      </c>
      <c r="F4614" t="s">
        <v>46</v>
      </c>
      <c r="G4614" t="s">
        <v>49</v>
      </c>
      <c r="H4614" s="2" t="s">
        <v>243</v>
      </c>
      <c r="I4614" t="s">
        <v>436</v>
      </c>
      <c r="J4614" s="132">
        <v>0.36</v>
      </c>
    </row>
    <row r="4615" spans="1:10" hidden="1" x14ac:dyDescent="0.25">
      <c r="A4615" s="57" t="s">
        <v>134</v>
      </c>
      <c r="B4615" t="s">
        <v>129</v>
      </c>
      <c r="C4615">
        <v>2022</v>
      </c>
      <c r="D4615" t="s">
        <v>58</v>
      </c>
      <c r="E4615" t="s">
        <v>45</v>
      </c>
      <c r="F4615" t="s">
        <v>46</v>
      </c>
      <c r="G4615" t="s">
        <v>49</v>
      </c>
      <c r="H4615" s="2" t="s">
        <v>243</v>
      </c>
      <c r="I4615" t="s">
        <v>437</v>
      </c>
      <c r="J4615" s="132">
        <v>0.01</v>
      </c>
    </row>
    <row r="4616" spans="1:10" hidden="1" x14ac:dyDescent="0.25">
      <c r="A4616" s="57" t="s">
        <v>134</v>
      </c>
      <c r="B4616" t="s">
        <v>129</v>
      </c>
      <c r="C4616">
        <v>2022</v>
      </c>
      <c r="D4616" t="s">
        <v>58</v>
      </c>
      <c r="E4616" t="s">
        <v>45</v>
      </c>
      <c r="F4616" t="s">
        <v>304</v>
      </c>
      <c r="G4616" t="s">
        <v>54</v>
      </c>
      <c r="H4616" t="s">
        <v>305</v>
      </c>
      <c r="I4616" t="s">
        <v>396</v>
      </c>
      <c r="J4616" s="132">
        <v>2000000</v>
      </c>
    </row>
    <row r="4617" spans="1:10" hidden="1" x14ac:dyDescent="0.25">
      <c r="A4617" s="57" t="s">
        <v>134</v>
      </c>
      <c r="B4617" t="s">
        <v>129</v>
      </c>
      <c r="C4617">
        <v>2022</v>
      </c>
      <c r="D4617" t="s">
        <v>58</v>
      </c>
      <c r="E4617" t="s">
        <v>45</v>
      </c>
      <c r="F4617" t="s">
        <v>304</v>
      </c>
      <c r="G4617" t="s">
        <v>54</v>
      </c>
      <c r="H4617" t="s">
        <v>306</v>
      </c>
      <c r="I4617" t="s">
        <v>396</v>
      </c>
      <c r="J4617" s="132">
        <v>117172</v>
      </c>
    </row>
    <row r="4618" spans="1:10" hidden="1" x14ac:dyDescent="0.25">
      <c r="A4618" s="57" t="s">
        <v>134</v>
      </c>
      <c r="B4618" t="s">
        <v>129</v>
      </c>
      <c r="C4618">
        <v>2022</v>
      </c>
      <c r="D4618" t="s">
        <v>58</v>
      </c>
      <c r="E4618" t="s">
        <v>45</v>
      </c>
      <c r="F4618" t="s">
        <v>304</v>
      </c>
      <c r="G4618" t="s">
        <v>54</v>
      </c>
      <c r="H4618" t="s">
        <v>307</v>
      </c>
      <c r="I4618" t="s">
        <v>396</v>
      </c>
      <c r="J4618" s="132">
        <v>176431</v>
      </c>
    </row>
    <row r="4619" spans="1:10" hidden="1" x14ac:dyDescent="0.25">
      <c r="A4619" s="57" t="s">
        <v>134</v>
      </c>
      <c r="B4619" t="s">
        <v>129</v>
      </c>
      <c r="C4619">
        <v>2022</v>
      </c>
      <c r="D4619" t="s">
        <v>58</v>
      </c>
      <c r="E4619" t="s">
        <v>45</v>
      </c>
      <c r="F4619" t="s">
        <v>304</v>
      </c>
      <c r="G4619" t="s">
        <v>54</v>
      </c>
      <c r="H4619" t="s">
        <v>308</v>
      </c>
      <c r="I4619" t="s">
        <v>396</v>
      </c>
      <c r="J4619" s="132">
        <v>21172</v>
      </c>
    </row>
    <row r="4620" spans="1:10" hidden="1" x14ac:dyDescent="0.25">
      <c r="A4620" s="57" t="s">
        <v>134</v>
      </c>
      <c r="B4620" t="s">
        <v>129</v>
      </c>
      <c r="C4620">
        <v>2022</v>
      </c>
      <c r="D4620" t="s">
        <v>58</v>
      </c>
      <c r="E4620" t="s">
        <v>45</v>
      </c>
      <c r="F4620" t="s">
        <v>304</v>
      </c>
      <c r="G4620" t="s">
        <v>54</v>
      </c>
      <c r="H4620" t="s">
        <v>309</v>
      </c>
      <c r="I4620" t="s">
        <v>396</v>
      </c>
      <c r="J4620" s="132">
        <v>176431</v>
      </c>
    </row>
    <row r="4621" spans="1:10" hidden="1" x14ac:dyDescent="0.25">
      <c r="A4621" s="57" t="s">
        <v>134</v>
      </c>
      <c r="B4621" t="s">
        <v>129</v>
      </c>
      <c r="C4621">
        <v>2022</v>
      </c>
      <c r="D4621" t="s">
        <v>58</v>
      </c>
      <c r="E4621" t="s">
        <v>45</v>
      </c>
      <c r="F4621" t="s">
        <v>304</v>
      </c>
      <c r="G4621" t="s">
        <v>54</v>
      </c>
      <c r="H4621" t="s">
        <v>310</v>
      </c>
      <c r="I4621" t="s">
        <v>396</v>
      </c>
      <c r="J4621" s="132">
        <v>83333</v>
      </c>
    </row>
    <row r="4622" spans="1:10" hidden="1" x14ac:dyDescent="0.25">
      <c r="A4622" s="57" t="s">
        <v>134</v>
      </c>
      <c r="B4622" t="s">
        <v>129</v>
      </c>
      <c r="C4622">
        <v>2022</v>
      </c>
      <c r="D4622" t="s">
        <v>58</v>
      </c>
      <c r="E4622" t="s">
        <v>45</v>
      </c>
      <c r="F4622" t="s">
        <v>304</v>
      </c>
      <c r="G4622" t="s">
        <v>54</v>
      </c>
      <c r="H4622" s="90" t="s">
        <v>332</v>
      </c>
      <c r="I4622" s="90"/>
      <c r="J4622"/>
    </row>
    <row r="4623" spans="1:10" hidden="1" x14ac:dyDescent="0.25">
      <c r="A4623" s="57" t="s">
        <v>134</v>
      </c>
      <c r="B4623" t="s">
        <v>129</v>
      </c>
      <c r="C4623">
        <v>2022</v>
      </c>
      <c r="D4623" t="s">
        <v>58</v>
      </c>
      <c r="E4623" t="s">
        <v>45</v>
      </c>
      <c r="F4623" t="s">
        <v>304</v>
      </c>
      <c r="G4623" t="s">
        <v>54</v>
      </c>
      <c r="H4623" t="s">
        <v>311</v>
      </c>
      <c r="I4623" t="s">
        <v>396</v>
      </c>
      <c r="J4623" s="132">
        <v>1000000</v>
      </c>
    </row>
    <row r="4624" spans="1:10" hidden="1" x14ac:dyDescent="0.25">
      <c r="A4624" s="57" t="s">
        <v>134</v>
      </c>
      <c r="B4624" t="s">
        <v>129</v>
      </c>
      <c r="C4624">
        <v>2022</v>
      </c>
      <c r="D4624" t="s">
        <v>58</v>
      </c>
      <c r="E4624" t="s">
        <v>45</v>
      </c>
      <c r="F4624" t="s">
        <v>304</v>
      </c>
      <c r="G4624" t="s">
        <v>54</v>
      </c>
      <c r="H4624" t="s">
        <v>312</v>
      </c>
      <c r="J4624"/>
    </row>
    <row r="4625" spans="1:10" hidden="1" x14ac:dyDescent="0.25">
      <c r="A4625" s="57" t="s">
        <v>134</v>
      </c>
      <c r="B4625" t="s">
        <v>129</v>
      </c>
      <c r="C4625">
        <v>2022</v>
      </c>
      <c r="D4625" t="s">
        <v>58</v>
      </c>
      <c r="E4625" t="s">
        <v>45</v>
      </c>
      <c r="F4625" t="s">
        <v>304</v>
      </c>
      <c r="G4625" t="s">
        <v>54</v>
      </c>
      <c r="H4625" t="s">
        <v>313</v>
      </c>
      <c r="I4625" t="s">
        <v>397</v>
      </c>
      <c r="J4625" s="132">
        <v>10440</v>
      </c>
    </row>
    <row r="4626" spans="1:10" hidden="1" x14ac:dyDescent="0.25">
      <c r="A4626" s="57" t="s">
        <v>134</v>
      </c>
      <c r="B4626" t="s">
        <v>129</v>
      </c>
      <c r="C4626">
        <v>2022</v>
      </c>
      <c r="D4626" t="s">
        <v>58</v>
      </c>
      <c r="E4626" t="s">
        <v>45</v>
      </c>
      <c r="F4626" t="s">
        <v>304</v>
      </c>
      <c r="G4626" t="s">
        <v>54</v>
      </c>
      <c r="H4626" t="s">
        <v>314</v>
      </c>
      <c r="I4626" t="s">
        <v>398</v>
      </c>
      <c r="J4626" s="132">
        <v>240000</v>
      </c>
    </row>
    <row r="4627" spans="1:10" hidden="1" x14ac:dyDescent="0.25">
      <c r="A4627" s="57" t="s">
        <v>134</v>
      </c>
      <c r="B4627" t="s">
        <v>129</v>
      </c>
      <c r="C4627">
        <v>2022</v>
      </c>
      <c r="D4627" t="s">
        <v>58</v>
      </c>
      <c r="E4627" t="s">
        <v>45</v>
      </c>
      <c r="F4627" t="s">
        <v>304</v>
      </c>
      <c r="G4627" t="s">
        <v>54</v>
      </c>
      <c r="H4627" t="s">
        <v>315</v>
      </c>
      <c r="I4627" t="s">
        <v>399</v>
      </c>
      <c r="J4627" s="132">
        <v>80000</v>
      </c>
    </row>
    <row r="4628" spans="1:10" hidden="1" x14ac:dyDescent="0.25">
      <c r="A4628" s="57" t="s">
        <v>134</v>
      </c>
      <c r="B4628" t="s">
        <v>129</v>
      </c>
      <c r="C4628">
        <v>2022</v>
      </c>
      <c r="D4628" t="s">
        <v>58</v>
      </c>
      <c r="E4628" t="s">
        <v>45</v>
      </c>
      <c r="F4628" t="s">
        <v>304</v>
      </c>
      <c r="G4628" t="s">
        <v>54</v>
      </c>
      <c r="H4628" s="2" t="s">
        <v>316</v>
      </c>
      <c r="I4628" s="2"/>
      <c r="J4628"/>
    </row>
    <row r="4629" spans="1:10" hidden="1" x14ac:dyDescent="0.25">
      <c r="A4629" s="57" t="s">
        <v>134</v>
      </c>
      <c r="B4629" t="s">
        <v>129</v>
      </c>
      <c r="C4629">
        <v>2022</v>
      </c>
      <c r="D4629" t="s">
        <v>58</v>
      </c>
      <c r="E4629" t="s">
        <v>45</v>
      </c>
      <c r="F4629" t="s">
        <v>304</v>
      </c>
      <c r="G4629" t="s">
        <v>49</v>
      </c>
      <c r="H4629" s="90" t="s">
        <v>317</v>
      </c>
      <c r="I4629" s="90"/>
      <c r="J4629"/>
    </row>
    <row r="4630" spans="1:10" hidden="1" x14ac:dyDescent="0.25">
      <c r="A4630" s="57" t="s">
        <v>134</v>
      </c>
      <c r="B4630" t="s">
        <v>129</v>
      </c>
      <c r="C4630">
        <v>2022</v>
      </c>
      <c r="D4630" t="s">
        <v>58</v>
      </c>
      <c r="E4630" t="s">
        <v>45</v>
      </c>
      <c r="F4630" t="s">
        <v>50</v>
      </c>
      <c r="G4630" t="s">
        <v>56</v>
      </c>
      <c r="H4630" t="s">
        <v>124</v>
      </c>
      <c r="I4630" t="s">
        <v>401</v>
      </c>
      <c r="J4630" s="132">
        <v>84190</v>
      </c>
    </row>
    <row r="4631" spans="1:10" hidden="1" x14ac:dyDescent="0.25">
      <c r="A4631" s="57" t="s">
        <v>134</v>
      </c>
      <c r="B4631" t="s">
        <v>129</v>
      </c>
      <c r="C4631">
        <v>2022</v>
      </c>
      <c r="D4631" t="s">
        <v>58</v>
      </c>
      <c r="E4631" t="s">
        <v>45</v>
      </c>
      <c r="F4631" t="s">
        <v>50</v>
      </c>
      <c r="G4631" t="s">
        <v>56</v>
      </c>
      <c r="H4631" t="s">
        <v>98</v>
      </c>
      <c r="I4631" t="s">
        <v>402</v>
      </c>
      <c r="J4631" s="132">
        <v>427253</v>
      </c>
    </row>
    <row r="4632" spans="1:10" hidden="1" x14ac:dyDescent="0.25">
      <c r="A4632" s="57" t="s">
        <v>134</v>
      </c>
      <c r="B4632" t="s">
        <v>129</v>
      </c>
      <c r="C4632">
        <v>2022</v>
      </c>
      <c r="D4632" t="s">
        <v>58</v>
      </c>
      <c r="E4632" t="s">
        <v>45</v>
      </c>
      <c r="F4632" t="s">
        <v>50</v>
      </c>
      <c r="G4632" t="s">
        <v>56</v>
      </c>
      <c r="H4632" t="s">
        <v>98</v>
      </c>
      <c r="I4632" t="s">
        <v>401</v>
      </c>
      <c r="J4632" s="132">
        <v>108144</v>
      </c>
    </row>
    <row r="4633" spans="1:10" hidden="1" x14ac:dyDescent="0.25">
      <c r="A4633" s="57" t="s">
        <v>134</v>
      </c>
      <c r="B4633" t="s">
        <v>129</v>
      </c>
      <c r="C4633">
        <v>2022</v>
      </c>
      <c r="D4633" t="s">
        <v>58</v>
      </c>
      <c r="E4633" t="s">
        <v>45</v>
      </c>
      <c r="F4633" t="s">
        <v>50</v>
      </c>
      <c r="G4633" t="s">
        <v>56</v>
      </c>
      <c r="H4633" t="s">
        <v>265</v>
      </c>
      <c r="I4633" t="s">
        <v>403</v>
      </c>
      <c r="J4633"/>
    </row>
    <row r="4634" spans="1:10" hidden="1" x14ac:dyDescent="0.25">
      <c r="A4634" s="57" t="s">
        <v>134</v>
      </c>
      <c r="B4634" t="s">
        <v>129</v>
      </c>
      <c r="C4634">
        <v>2022</v>
      </c>
      <c r="D4634" t="s">
        <v>58</v>
      </c>
      <c r="E4634" t="s">
        <v>45</v>
      </c>
      <c r="F4634" t="s">
        <v>50</v>
      </c>
      <c r="G4634" t="s">
        <v>56</v>
      </c>
      <c r="H4634" t="s">
        <v>193</v>
      </c>
      <c r="J4634"/>
    </row>
    <row r="4635" spans="1:10" hidden="1" x14ac:dyDescent="0.25">
      <c r="A4635" s="57" t="s">
        <v>134</v>
      </c>
      <c r="B4635" t="s">
        <v>129</v>
      </c>
      <c r="C4635">
        <v>2022</v>
      </c>
      <c r="D4635" t="s">
        <v>58</v>
      </c>
      <c r="E4635" t="s">
        <v>45</v>
      </c>
      <c r="F4635" t="s">
        <v>50</v>
      </c>
      <c r="G4635" t="s">
        <v>101</v>
      </c>
      <c r="H4635" t="s">
        <v>99</v>
      </c>
      <c r="I4635" t="s">
        <v>401</v>
      </c>
      <c r="J4635" s="132">
        <v>243732</v>
      </c>
    </row>
    <row r="4636" spans="1:10" hidden="1" x14ac:dyDescent="0.25">
      <c r="A4636" s="57" t="s">
        <v>134</v>
      </c>
      <c r="B4636" t="s">
        <v>129</v>
      </c>
      <c r="C4636">
        <v>2022</v>
      </c>
      <c r="D4636" t="s">
        <v>58</v>
      </c>
      <c r="E4636" t="s">
        <v>45</v>
      </c>
      <c r="F4636" t="s">
        <v>50</v>
      </c>
      <c r="G4636" t="s">
        <v>101</v>
      </c>
      <c r="H4636" s="2" t="s">
        <v>255</v>
      </c>
      <c r="I4636" s="2"/>
      <c r="J4636"/>
    </row>
    <row r="4637" spans="1:10" hidden="1" x14ac:dyDescent="0.25">
      <c r="A4637" s="57" t="s">
        <v>134</v>
      </c>
      <c r="B4637" t="s">
        <v>129</v>
      </c>
      <c r="C4637">
        <v>2022</v>
      </c>
      <c r="D4637" t="s">
        <v>58</v>
      </c>
      <c r="E4637" t="s">
        <v>45</v>
      </c>
      <c r="F4637" t="s">
        <v>50</v>
      </c>
      <c r="G4637" t="s">
        <v>101</v>
      </c>
      <c r="H4637" s="2" t="s">
        <v>254</v>
      </c>
      <c r="I4637" s="2"/>
      <c r="J4637"/>
    </row>
    <row r="4638" spans="1:10" hidden="1" x14ac:dyDescent="0.25">
      <c r="A4638" s="57" t="s">
        <v>134</v>
      </c>
      <c r="B4638" t="s">
        <v>129</v>
      </c>
      <c r="C4638">
        <v>2022</v>
      </c>
      <c r="D4638" t="s">
        <v>58</v>
      </c>
      <c r="E4638" t="s">
        <v>45</v>
      </c>
      <c r="F4638" t="s">
        <v>50</v>
      </c>
      <c r="G4638" t="s">
        <v>101</v>
      </c>
      <c r="H4638" s="2" t="s">
        <v>236</v>
      </c>
      <c r="I4638" t="s">
        <v>422</v>
      </c>
      <c r="J4638"/>
    </row>
    <row r="4639" spans="1:10" hidden="1" x14ac:dyDescent="0.25">
      <c r="A4639" s="57" t="s">
        <v>134</v>
      </c>
      <c r="B4639" t="s">
        <v>129</v>
      </c>
      <c r="C4639">
        <v>2022</v>
      </c>
      <c r="D4639" t="s">
        <v>58</v>
      </c>
      <c r="E4639" t="s">
        <v>45</v>
      </c>
      <c r="F4639" t="s">
        <v>50</v>
      </c>
      <c r="G4639" t="s">
        <v>101</v>
      </c>
      <c r="H4639" t="s">
        <v>30</v>
      </c>
      <c r="I4639" t="s">
        <v>440</v>
      </c>
      <c r="J4639" s="132">
        <v>59140</v>
      </c>
    </row>
    <row r="4640" spans="1:10" hidden="1" x14ac:dyDescent="0.25">
      <c r="A4640" s="57" t="s">
        <v>134</v>
      </c>
      <c r="B4640" t="s">
        <v>129</v>
      </c>
      <c r="C4640">
        <v>2022</v>
      </c>
      <c r="D4640" t="s">
        <v>58</v>
      </c>
      <c r="E4640" t="s">
        <v>45</v>
      </c>
      <c r="F4640" t="s">
        <v>50</v>
      </c>
      <c r="G4640" t="s">
        <v>101</v>
      </c>
      <c r="H4640" t="s">
        <v>30</v>
      </c>
      <c r="I4640" t="s">
        <v>408</v>
      </c>
      <c r="J4640" s="132">
        <v>3415</v>
      </c>
    </row>
    <row r="4641" spans="1:10" hidden="1" x14ac:dyDescent="0.25">
      <c r="A4641" s="57" t="s">
        <v>134</v>
      </c>
      <c r="B4641" t="s">
        <v>129</v>
      </c>
      <c r="C4641">
        <v>2022</v>
      </c>
      <c r="D4641" t="s">
        <v>58</v>
      </c>
      <c r="E4641" t="s">
        <v>45</v>
      </c>
      <c r="F4641" t="s">
        <v>50</v>
      </c>
      <c r="G4641" t="s">
        <v>101</v>
      </c>
      <c r="H4641" t="s">
        <v>30</v>
      </c>
      <c r="I4641" t="s">
        <v>429</v>
      </c>
      <c r="J4641" s="132">
        <v>54</v>
      </c>
    </row>
    <row r="4642" spans="1:10" hidden="1" x14ac:dyDescent="0.25">
      <c r="A4642" s="57" t="s">
        <v>134</v>
      </c>
      <c r="B4642" t="s">
        <v>129</v>
      </c>
      <c r="C4642">
        <v>2022</v>
      </c>
      <c r="D4642" t="s">
        <v>58</v>
      </c>
      <c r="E4642" t="s">
        <v>45</v>
      </c>
      <c r="F4642" t="s">
        <v>50</v>
      </c>
      <c r="G4642" t="s">
        <v>101</v>
      </c>
      <c r="H4642" t="s">
        <v>30</v>
      </c>
      <c r="I4642" t="s">
        <v>379</v>
      </c>
      <c r="J4642" s="132">
        <v>3</v>
      </c>
    </row>
    <row r="4643" spans="1:10" hidden="1" x14ac:dyDescent="0.25">
      <c r="A4643" s="57" t="s">
        <v>134</v>
      </c>
      <c r="B4643" t="s">
        <v>129</v>
      </c>
      <c r="C4643">
        <v>2022</v>
      </c>
      <c r="D4643" t="s">
        <v>58</v>
      </c>
      <c r="E4643" t="s">
        <v>45</v>
      </c>
      <c r="F4643" t="s">
        <v>50</v>
      </c>
      <c r="G4643" t="s">
        <v>101</v>
      </c>
      <c r="H4643" t="s">
        <v>30</v>
      </c>
      <c r="I4643" t="s">
        <v>423</v>
      </c>
      <c r="J4643" s="132">
        <v>185329</v>
      </c>
    </row>
    <row r="4644" spans="1:10" hidden="1" x14ac:dyDescent="0.25">
      <c r="A4644" s="57" t="s">
        <v>134</v>
      </c>
      <c r="B4644" t="s">
        <v>129</v>
      </c>
      <c r="C4644">
        <v>2022</v>
      </c>
      <c r="D4644" t="s">
        <v>58</v>
      </c>
      <c r="E4644" t="s">
        <v>45</v>
      </c>
      <c r="F4644" t="s">
        <v>50</v>
      </c>
      <c r="G4644" t="s">
        <v>101</v>
      </c>
      <c r="H4644" t="s">
        <v>30</v>
      </c>
      <c r="I4644" t="s">
        <v>409</v>
      </c>
      <c r="J4644"/>
    </row>
    <row r="4645" spans="1:10" hidden="1" x14ac:dyDescent="0.25">
      <c r="A4645" s="57" t="s">
        <v>134</v>
      </c>
      <c r="B4645" t="s">
        <v>129</v>
      </c>
      <c r="C4645">
        <v>2022</v>
      </c>
      <c r="D4645" t="s">
        <v>58</v>
      </c>
      <c r="E4645" t="s">
        <v>45</v>
      </c>
      <c r="F4645" t="s">
        <v>50</v>
      </c>
      <c r="G4645" t="s">
        <v>101</v>
      </c>
      <c r="H4645" t="s">
        <v>30</v>
      </c>
      <c r="I4645" t="s">
        <v>424</v>
      </c>
      <c r="J4645"/>
    </row>
    <row r="4646" spans="1:10" hidden="1" x14ac:dyDescent="0.25">
      <c r="A4646" s="57" t="s">
        <v>134</v>
      </c>
      <c r="B4646" t="s">
        <v>129</v>
      </c>
      <c r="C4646">
        <v>2022</v>
      </c>
      <c r="D4646" t="s">
        <v>58</v>
      </c>
      <c r="E4646" t="s">
        <v>45</v>
      </c>
      <c r="F4646" t="s">
        <v>50</v>
      </c>
      <c r="G4646" t="s">
        <v>101</v>
      </c>
      <c r="H4646" t="s">
        <v>30</v>
      </c>
      <c r="I4646" t="s">
        <v>425</v>
      </c>
      <c r="J4646"/>
    </row>
    <row r="4647" spans="1:10" hidden="1" x14ac:dyDescent="0.25">
      <c r="A4647" s="57" t="s">
        <v>134</v>
      </c>
      <c r="B4647" t="s">
        <v>129</v>
      </c>
      <c r="C4647">
        <v>2022</v>
      </c>
      <c r="D4647" t="s">
        <v>58</v>
      </c>
      <c r="E4647" t="s">
        <v>45</v>
      </c>
      <c r="F4647" t="s">
        <v>50</v>
      </c>
      <c r="G4647" t="s">
        <v>101</v>
      </c>
      <c r="H4647" t="s">
        <v>30</v>
      </c>
      <c r="I4647" t="s">
        <v>438</v>
      </c>
      <c r="J4647" s="132">
        <v>101611</v>
      </c>
    </row>
    <row r="4648" spans="1:10" hidden="1" x14ac:dyDescent="0.25">
      <c r="A4648" s="57" t="s">
        <v>134</v>
      </c>
      <c r="B4648" t="s">
        <v>129</v>
      </c>
      <c r="C4648">
        <v>2022</v>
      </c>
      <c r="D4648" t="s">
        <v>58</v>
      </c>
      <c r="E4648" t="s">
        <v>45</v>
      </c>
      <c r="F4648" t="s">
        <v>50</v>
      </c>
      <c r="G4648" t="s">
        <v>101</v>
      </c>
      <c r="H4648" t="s">
        <v>30</v>
      </c>
      <c r="I4648" t="s">
        <v>439</v>
      </c>
      <c r="J4648" s="132">
        <v>240000</v>
      </c>
    </row>
    <row r="4649" spans="1:10" hidden="1" x14ac:dyDescent="0.25">
      <c r="A4649" s="57" t="s">
        <v>134</v>
      </c>
      <c r="B4649" t="s">
        <v>129</v>
      </c>
      <c r="C4649">
        <v>2022</v>
      </c>
      <c r="D4649" t="s">
        <v>58</v>
      </c>
      <c r="E4649" t="s">
        <v>45</v>
      </c>
      <c r="F4649" t="s">
        <v>50</v>
      </c>
      <c r="G4649" t="s">
        <v>101</v>
      </c>
      <c r="H4649" t="s">
        <v>30</v>
      </c>
      <c r="I4649" t="s">
        <v>412</v>
      </c>
      <c r="J4649" s="132">
        <v>45500</v>
      </c>
    </row>
    <row r="4650" spans="1:10" hidden="1" x14ac:dyDescent="0.25">
      <c r="A4650" s="57" t="s">
        <v>134</v>
      </c>
      <c r="B4650" t="s">
        <v>129</v>
      </c>
      <c r="C4650">
        <v>2022</v>
      </c>
      <c r="D4650" t="s">
        <v>58</v>
      </c>
      <c r="E4650" t="s">
        <v>45</v>
      </c>
      <c r="F4650" t="s">
        <v>287</v>
      </c>
      <c r="G4650" t="s">
        <v>287</v>
      </c>
      <c r="H4650" s="82" t="s">
        <v>288</v>
      </c>
      <c r="I4650" s="82"/>
      <c r="J4650"/>
    </row>
    <row r="4651" spans="1:10" hidden="1" x14ac:dyDescent="0.25">
      <c r="A4651" s="57" t="s">
        <v>134</v>
      </c>
      <c r="B4651" t="s">
        <v>129</v>
      </c>
      <c r="C4651">
        <v>2022</v>
      </c>
      <c r="D4651" t="s">
        <v>58</v>
      </c>
      <c r="E4651" t="s">
        <v>112</v>
      </c>
      <c r="F4651" t="s">
        <v>117</v>
      </c>
      <c r="G4651" t="s">
        <v>53</v>
      </c>
      <c r="H4651" s="2" t="s">
        <v>256</v>
      </c>
      <c r="I4651" s="2"/>
      <c r="J4651">
        <f>+J4532*30%</f>
        <v>13694163.574840335</v>
      </c>
    </row>
    <row r="4652" spans="1:10" hidden="1" x14ac:dyDescent="0.25">
      <c r="A4652" s="57" t="s">
        <v>134</v>
      </c>
      <c r="B4652" t="s">
        <v>129</v>
      </c>
      <c r="C4652">
        <v>2022</v>
      </c>
      <c r="D4652" t="s">
        <v>58</v>
      </c>
      <c r="E4652" t="s">
        <v>112</v>
      </c>
      <c r="F4652" t="s">
        <v>117</v>
      </c>
      <c r="G4652" t="s">
        <v>53</v>
      </c>
      <c r="H4652" s="2" t="s">
        <v>257</v>
      </c>
      <c r="I4652" t="s">
        <v>406</v>
      </c>
      <c r="J4652" s="132"/>
    </row>
    <row r="4653" spans="1:10" hidden="1" x14ac:dyDescent="0.25">
      <c r="A4653" s="57" t="s">
        <v>134</v>
      </c>
      <c r="B4653" t="s">
        <v>129</v>
      </c>
      <c r="C4653">
        <v>2022</v>
      </c>
      <c r="D4653" t="s">
        <v>58</v>
      </c>
      <c r="E4653" t="s">
        <v>112</v>
      </c>
      <c r="F4653" t="s">
        <v>117</v>
      </c>
      <c r="G4653" t="s">
        <v>53</v>
      </c>
      <c r="H4653" s="2" t="s">
        <v>257</v>
      </c>
      <c r="I4653" t="s">
        <v>407</v>
      </c>
      <c r="J4653"/>
    </row>
    <row r="4654" spans="1:10" hidden="1" x14ac:dyDescent="0.25">
      <c r="A4654" s="57" t="s">
        <v>134</v>
      </c>
      <c r="B4654" t="s">
        <v>129</v>
      </c>
      <c r="C4654">
        <v>2022</v>
      </c>
      <c r="D4654" t="s">
        <v>58</v>
      </c>
      <c r="E4654" t="s">
        <v>112</v>
      </c>
      <c r="F4654" t="s">
        <v>117</v>
      </c>
      <c r="G4654" t="s">
        <v>53</v>
      </c>
      <c r="H4654" s="2" t="s">
        <v>257</v>
      </c>
      <c r="I4654" t="s">
        <v>408</v>
      </c>
      <c r="J4654" s="132"/>
    </row>
    <row r="4655" spans="1:10" hidden="1" x14ac:dyDescent="0.25">
      <c r="A4655" s="57" t="s">
        <v>134</v>
      </c>
      <c r="B4655" t="s">
        <v>129</v>
      </c>
      <c r="C4655">
        <v>2022</v>
      </c>
      <c r="D4655" t="s">
        <v>58</v>
      </c>
      <c r="E4655" t="s">
        <v>112</v>
      </c>
      <c r="F4655" t="s">
        <v>117</v>
      </c>
      <c r="G4655" t="s">
        <v>53</v>
      </c>
      <c r="H4655" s="2" t="s">
        <v>257</v>
      </c>
      <c r="J4655"/>
    </row>
    <row r="4656" spans="1:10" hidden="1" x14ac:dyDescent="0.25">
      <c r="A4656" s="57" t="s">
        <v>134</v>
      </c>
      <c r="B4656" t="s">
        <v>129</v>
      </c>
      <c r="C4656">
        <v>2022</v>
      </c>
      <c r="D4656" t="s">
        <v>58</v>
      </c>
      <c r="E4656" t="s">
        <v>112</v>
      </c>
      <c r="F4656" t="s">
        <v>117</v>
      </c>
      <c r="G4656" t="s">
        <v>53</v>
      </c>
      <c r="H4656" s="2" t="s">
        <v>257</v>
      </c>
      <c r="J4656"/>
    </row>
    <row r="4657" spans="1:10" hidden="1" x14ac:dyDescent="0.25">
      <c r="A4657" s="57" t="s">
        <v>134</v>
      </c>
      <c r="B4657" t="s">
        <v>129</v>
      </c>
      <c r="C4657">
        <v>2022</v>
      </c>
      <c r="D4657" t="s">
        <v>58</v>
      </c>
      <c r="E4657" t="s">
        <v>112</v>
      </c>
      <c r="F4657" t="s">
        <v>117</v>
      </c>
      <c r="G4657" t="s">
        <v>53</v>
      </c>
      <c r="H4657" s="2" t="s">
        <v>257</v>
      </c>
      <c r="J4657"/>
    </row>
    <row r="4658" spans="1:10" hidden="1" x14ac:dyDescent="0.25">
      <c r="A4658" s="57" t="s">
        <v>134</v>
      </c>
      <c r="B4658" t="s">
        <v>129</v>
      </c>
      <c r="C4658">
        <v>2022</v>
      </c>
      <c r="D4658" t="s">
        <v>58</v>
      </c>
      <c r="E4658" t="s">
        <v>112</v>
      </c>
      <c r="F4658" t="s">
        <v>117</v>
      </c>
      <c r="G4658" t="s">
        <v>53</v>
      </c>
      <c r="H4658" s="2" t="s">
        <v>257</v>
      </c>
      <c r="J4658"/>
    </row>
    <row r="4659" spans="1:10" hidden="1" x14ac:dyDescent="0.25">
      <c r="A4659" s="57" t="s">
        <v>134</v>
      </c>
      <c r="B4659" t="s">
        <v>129</v>
      </c>
      <c r="C4659">
        <v>2022</v>
      </c>
      <c r="D4659" t="s">
        <v>58</v>
      </c>
      <c r="E4659" t="s">
        <v>112</v>
      </c>
      <c r="F4659" t="s">
        <v>117</v>
      </c>
      <c r="G4659" t="s">
        <v>53</v>
      </c>
      <c r="H4659" s="2" t="s">
        <v>258</v>
      </c>
      <c r="I4659" s="2"/>
      <c r="J4659"/>
    </row>
    <row r="4660" spans="1:10" hidden="1" x14ac:dyDescent="0.25">
      <c r="A4660" s="57" t="s">
        <v>134</v>
      </c>
      <c r="B4660" t="s">
        <v>129</v>
      </c>
      <c r="C4660">
        <v>2022</v>
      </c>
      <c r="D4660" t="s">
        <v>58</v>
      </c>
      <c r="E4660" t="s">
        <v>112</v>
      </c>
      <c r="F4660" t="s">
        <v>117</v>
      </c>
      <c r="G4660" t="s">
        <v>53</v>
      </c>
      <c r="H4660" s="2" t="s">
        <v>259</v>
      </c>
      <c r="I4660" t="s">
        <v>409</v>
      </c>
      <c r="J4660" s="132"/>
    </row>
    <row r="4661" spans="1:10" hidden="1" x14ac:dyDescent="0.25">
      <c r="A4661" s="57" t="s">
        <v>134</v>
      </c>
      <c r="B4661" t="s">
        <v>129</v>
      </c>
      <c r="C4661">
        <v>2022</v>
      </c>
      <c r="D4661" t="s">
        <v>58</v>
      </c>
      <c r="E4661" t="s">
        <v>112</v>
      </c>
      <c r="F4661" t="s">
        <v>117</v>
      </c>
      <c r="G4661" t="s">
        <v>53</v>
      </c>
      <c r="H4661" s="2" t="s">
        <v>259</v>
      </c>
      <c r="I4661" t="s">
        <v>410</v>
      </c>
      <c r="J4661"/>
    </row>
    <row r="4662" spans="1:10" hidden="1" x14ac:dyDescent="0.25">
      <c r="A4662" s="57" t="s">
        <v>134</v>
      </c>
      <c r="B4662" t="s">
        <v>129</v>
      </c>
      <c r="C4662">
        <v>2022</v>
      </c>
      <c r="D4662" t="s">
        <v>58</v>
      </c>
      <c r="E4662" t="s">
        <v>112</v>
      </c>
      <c r="F4662" t="s">
        <v>117</v>
      </c>
      <c r="G4662" t="s">
        <v>53</v>
      </c>
      <c r="H4662" s="2" t="s">
        <v>259</v>
      </c>
      <c r="I4662" t="s">
        <v>411</v>
      </c>
      <c r="J4662"/>
    </row>
    <row r="4663" spans="1:10" hidden="1" x14ac:dyDescent="0.25">
      <c r="A4663" s="57" t="s">
        <v>134</v>
      </c>
      <c r="B4663" t="s">
        <v>129</v>
      </c>
      <c r="C4663">
        <v>2022</v>
      </c>
      <c r="D4663" t="s">
        <v>58</v>
      </c>
      <c r="E4663" t="s">
        <v>112</v>
      </c>
      <c r="F4663" t="s">
        <v>117</v>
      </c>
      <c r="G4663" t="s">
        <v>53</v>
      </c>
      <c r="H4663" s="2" t="s">
        <v>259</v>
      </c>
      <c r="I4663" t="s">
        <v>441</v>
      </c>
      <c r="J4663" s="132"/>
    </row>
    <row r="4664" spans="1:10" hidden="1" x14ac:dyDescent="0.25">
      <c r="A4664" s="57" t="s">
        <v>134</v>
      </c>
      <c r="B4664" t="s">
        <v>129</v>
      </c>
      <c r="C4664">
        <v>2022</v>
      </c>
      <c r="D4664" t="s">
        <v>58</v>
      </c>
      <c r="E4664" t="s">
        <v>112</v>
      </c>
      <c r="F4664" t="s">
        <v>117</v>
      </c>
      <c r="G4664" t="s">
        <v>53</v>
      </c>
      <c r="H4664" s="2" t="s">
        <v>259</v>
      </c>
      <c r="I4664" t="s">
        <v>442</v>
      </c>
      <c r="J4664" s="132"/>
    </row>
    <row r="4665" spans="1:10" hidden="1" x14ac:dyDescent="0.25">
      <c r="A4665" s="57" t="s">
        <v>134</v>
      </c>
      <c r="B4665" t="s">
        <v>129</v>
      </c>
      <c r="C4665">
        <v>2022</v>
      </c>
      <c r="D4665" t="s">
        <v>58</v>
      </c>
      <c r="E4665" t="s">
        <v>112</v>
      </c>
      <c r="F4665" t="s">
        <v>117</v>
      </c>
      <c r="G4665" t="s">
        <v>53</v>
      </c>
      <c r="H4665" s="2" t="s">
        <v>259</v>
      </c>
      <c r="I4665" s="2"/>
      <c r="J4665"/>
    </row>
    <row r="4666" spans="1:10" hidden="1" x14ac:dyDescent="0.25">
      <c r="A4666" s="57" t="s">
        <v>134</v>
      </c>
      <c r="B4666" t="s">
        <v>129</v>
      </c>
      <c r="C4666">
        <v>2022</v>
      </c>
      <c r="D4666" t="s">
        <v>58</v>
      </c>
      <c r="E4666" t="s">
        <v>112</v>
      </c>
      <c r="F4666" t="s">
        <v>117</v>
      </c>
      <c r="G4666" t="s">
        <v>53</v>
      </c>
      <c r="H4666" s="2" t="s">
        <v>259</v>
      </c>
      <c r="I4666" s="2"/>
      <c r="J4666"/>
    </row>
    <row r="4667" spans="1:10" hidden="1" x14ac:dyDescent="0.25">
      <c r="A4667" s="57" t="s">
        <v>134</v>
      </c>
      <c r="B4667" t="s">
        <v>129</v>
      </c>
      <c r="C4667">
        <v>2022</v>
      </c>
      <c r="D4667" t="s">
        <v>58</v>
      </c>
      <c r="E4667" t="s">
        <v>112</v>
      </c>
      <c r="F4667" t="s">
        <v>117</v>
      </c>
      <c r="G4667" t="s">
        <v>334</v>
      </c>
      <c r="H4667" s="90" t="s">
        <v>335</v>
      </c>
      <c r="I4667" s="90"/>
      <c r="J4667"/>
    </row>
    <row r="4668" spans="1:10" hidden="1" x14ac:dyDescent="0.25">
      <c r="A4668" s="57" t="s">
        <v>134</v>
      </c>
      <c r="B4668" t="s">
        <v>129</v>
      </c>
      <c r="C4668">
        <v>2022</v>
      </c>
      <c r="D4668" t="s">
        <v>58</v>
      </c>
      <c r="E4668" t="s">
        <v>112</v>
      </c>
      <c r="F4668" t="s">
        <v>117</v>
      </c>
      <c r="G4668" t="s">
        <v>318</v>
      </c>
      <c r="H4668" t="s">
        <v>180</v>
      </c>
      <c r="I4668" t="s">
        <v>412</v>
      </c>
      <c r="J4668"/>
    </row>
    <row r="4669" spans="1:10" hidden="1" x14ac:dyDescent="0.25">
      <c r="A4669" s="57" t="s">
        <v>134</v>
      </c>
      <c r="B4669" t="s">
        <v>129</v>
      </c>
      <c r="C4669">
        <v>2022</v>
      </c>
      <c r="D4669" t="s">
        <v>58</v>
      </c>
      <c r="E4669" t="s">
        <v>112</v>
      </c>
      <c r="F4669" t="s">
        <v>117</v>
      </c>
      <c r="G4669" t="s">
        <v>318</v>
      </c>
      <c r="H4669" t="s">
        <v>180</v>
      </c>
      <c r="I4669" t="s">
        <v>413</v>
      </c>
      <c r="J4669" s="132"/>
    </row>
    <row r="4670" spans="1:10" hidden="1" x14ac:dyDescent="0.25">
      <c r="A4670" s="57" t="s">
        <v>134</v>
      </c>
      <c r="B4670" t="s">
        <v>129</v>
      </c>
      <c r="C4670">
        <v>2022</v>
      </c>
      <c r="D4670" t="s">
        <v>58</v>
      </c>
      <c r="E4670" t="s">
        <v>112</v>
      </c>
      <c r="F4670" t="s">
        <v>117</v>
      </c>
      <c r="G4670" t="s">
        <v>318</v>
      </c>
      <c r="H4670" t="s">
        <v>180</v>
      </c>
      <c r="I4670" t="s">
        <v>414</v>
      </c>
      <c r="J4670" s="132"/>
    </row>
    <row r="4671" spans="1:10" hidden="1" x14ac:dyDescent="0.25">
      <c r="A4671" s="57" t="s">
        <v>134</v>
      </c>
      <c r="B4671" t="s">
        <v>129</v>
      </c>
      <c r="C4671">
        <v>2022</v>
      </c>
      <c r="D4671" t="s">
        <v>58</v>
      </c>
      <c r="E4671" t="s">
        <v>112</v>
      </c>
      <c r="F4671" t="s">
        <v>117</v>
      </c>
      <c r="G4671" t="s">
        <v>318</v>
      </c>
      <c r="H4671" t="s">
        <v>180</v>
      </c>
      <c r="J4671"/>
    </row>
    <row r="4672" spans="1:10" hidden="1" x14ac:dyDescent="0.25">
      <c r="A4672" s="57" t="s">
        <v>134</v>
      </c>
      <c r="B4672" t="s">
        <v>129</v>
      </c>
      <c r="C4672">
        <v>2022</v>
      </c>
      <c r="D4672" t="s">
        <v>58</v>
      </c>
      <c r="E4672" t="s">
        <v>112</v>
      </c>
      <c r="F4672" t="s">
        <v>117</v>
      </c>
      <c r="G4672" t="s">
        <v>318</v>
      </c>
      <c r="H4672" t="s">
        <v>180</v>
      </c>
      <c r="J4672"/>
    </row>
    <row r="4673" spans="1:10" hidden="1" x14ac:dyDescent="0.25">
      <c r="A4673" s="57" t="s">
        <v>134</v>
      </c>
      <c r="B4673" t="s">
        <v>129</v>
      </c>
      <c r="C4673">
        <v>2022</v>
      </c>
      <c r="D4673" t="s">
        <v>58</v>
      </c>
      <c r="E4673" t="s">
        <v>112</v>
      </c>
      <c r="F4673" t="s">
        <v>117</v>
      </c>
      <c r="G4673" t="s">
        <v>318</v>
      </c>
      <c r="H4673" t="s">
        <v>180</v>
      </c>
      <c r="J4673"/>
    </row>
    <row r="4674" spans="1:10" hidden="1" x14ac:dyDescent="0.25">
      <c r="A4674" s="57" t="s">
        <v>134</v>
      </c>
      <c r="B4674" t="s">
        <v>129</v>
      </c>
      <c r="C4674">
        <v>2022</v>
      </c>
      <c r="D4674" t="s">
        <v>58</v>
      </c>
      <c r="E4674" t="s">
        <v>112</v>
      </c>
      <c r="F4674" t="s">
        <v>117</v>
      </c>
      <c r="G4674" t="s">
        <v>318</v>
      </c>
      <c r="H4674" s="2" t="s">
        <v>279</v>
      </c>
      <c r="I4674" t="s">
        <v>414</v>
      </c>
      <c r="J4674" s="132"/>
    </row>
    <row r="4675" spans="1:10" hidden="1" x14ac:dyDescent="0.25">
      <c r="A4675" s="57" t="s">
        <v>134</v>
      </c>
      <c r="B4675" t="s">
        <v>129</v>
      </c>
      <c r="C4675">
        <v>2022</v>
      </c>
      <c r="D4675" t="s">
        <v>58</v>
      </c>
      <c r="E4675" t="s">
        <v>112</v>
      </c>
      <c r="F4675" t="s">
        <v>117</v>
      </c>
      <c r="G4675" t="s">
        <v>318</v>
      </c>
      <c r="H4675" s="2" t="s">
        <v>279</v>
      </c>
      <c r="I4675" t="s">
        <v>415</v>
      </c>
      <c r="J4675" s="132"/>
    </row>
    <row r="4676" spans="1:10" hidden="1" x14ac:dyDescent="0.25">
      <c r="A4676" s="57" t="s">
        <v>134</v>
      </c>
      <c r="B4676" t="s">
        <v>129</v>
      </c>
      <c r="C4676">
        <v>2022</v>
      </c>
      <c r="D4676" t="s">
        <v>58</v>
      </c>
      <c r="E4676" t="s">
        <v>112</v>
      </c>
      <c r="F4676" t="s">
        <v>117</v>
      </c>
      <c r="G4676" t="s">
        <v>319</v>
      </c>
      <c r="H4676" t="s">
        <v>181</v>
      </c>
      <c r="J4676"/>
    </row>
    <row r="4677" spans="1:10" hidden="1" x14ac:dyDescent="0.25">
      <c r="A4677" s="57" t="s">
        <v>134</v>
      </c>
      <c r="B4677" t="s">
        <v>129</v>
      </c>
      <c r="C4677">
        <v>2022</v>
      </c>
      <c r="D4677" t="s">
        <v>58</v>
      </c>
      <c r="E4677" t="s">
        <v>112</v>
      </c>
      <c r="F4677" t="s">
        <v>117</v>
      </c>
      <c r="G4677" t="s">
        <v>319</v>
      </c>
      <c r="H4677" s="90" t="s">
        <v>320</v>
      </c>
      <c r="I4677" t="s">
        <v>416</v>
      </c>
      <c r="J4677"/>
    </row>
    <row r="4678" spans="1:10" hidden="1" x14ac:dyDescent="0.25">
      <c r="A4678" s="57" t="s">
        <v>135</v>
      </c>
      <c r="B4678" t="s">
        <v>129</v>
      </c>
      <c r="C4678">
        <v>2022</v>
      </c>
      <c r="D4678" t="s">
        <v>58</v>
      </c>
      <c r="E4678" t="s">
        <v>52</v>
      </c>
      <c r="F4678" t="s">
        <v>142</v>
      </c>
      <c r="G4678" t="s">
        <v>301</v>
      </c>
      <c r="H4678" t="s">
        <v>210</v>
      </c>
      <c r="I4678" t="s">
        <v>374</v>
      </c>
      <c r="J4678" s="10">
        <v>50404093.7579832</v>
      </c>
    </row>
    <row r="4679" spans="1:10" hidden="1" x14ac:dyDescent="0.25">
      <c r="A4679" s="57" t="s">
        <v>135</v>
      </c>
      <c r="B4679" t="s">
        <v>129</v>
      </c>
      <c r="C4679">
        <v>2022</v>
      </c>
      <c r="D4679" t="s">
        <v>58</v>
      </c>
      <c r="E4679" t="s">
        <v>52</v>
      </c>
      <c r="F4679" t="s">
        <v>152</v>
      </c>
      <c r="G4679" t="s">
        <v>149</v>
      </c>
      <c r="H4679" t="s">
        <v>211</v>
      </c>
    </row>
    <row r="4680" spans="1:10" hidden="1" x14ac:dyDescent="0.25">
      <c r="A4680" s="57" t="s">
        <v>135</v>
      </c>
      <c r="B4680" t="s">
        <v>129</v>
      </c>
      <c r="C4680">
        <v>2022</v>
      </c>
      <c r="D4680" t="s">
        <v>58</v>
      </c>
      <c r="E4680" t="s">
        <v>52</v>
      </c>
      <c r="F4680" t="s">
        <v>152</v>
      </c>
      <c r="G4680" t="s">
        <v>213</v>
      </c>
      <c r="H4680" t="s">
        <v>214</v>
      </c>
    </row>
    <row r="4681" spans="1:10" hidden="1" x14ac:dyDescent="0.25">
      <c r="A4681" s="57" t="s">
        <v>135</v>
      </c>
      <c r="B4681" t="s">
        <v>129</v>
      </c>
      <c r="C4681">
        <v>2022</v>
      </c>
      <c r="D4681" t="s">
        <v>58</v>
      </c>
      <c r="E4681" t="s">
        <v>52</v>
      </c>
      <c r="F4681" t="s">
        <v>152</v>
      </c>
      <c r="G4681" t="s">
        <v>217</v>
      </c>
      <c r="H4681" t="s">
        <v>218</v>
      </c>
    </row>
    <row r="4682" spans="1:10" hidden="1" x14ac:dyDescent="0.25">
      <c r="A4682" s="57" t="s">
        <v>135</v>
      </c>
      <c r="B4682" t="s">
        <v>129</v>
      </c>
      <c r="C4682">
        <v>2022</v>
      </c>
      <c r="D4682" t="s">
        <v>58</v>
      </c>
      <c r="E4682" t="s">
        <v>52</v>
      </c>
      <c r="F4682" t="s">
        <v>142</v>
      </c>
      <c r="G4682" t="s">
        <v>300</v>
      </c>
      <c r="H4682" t="s">
        <v>224</v>
      </c>
      <c r="J4682" s="134"/>
    </row>
    <row r="4683" spans="1:10" hidden="1" x14ac:dyDescent="0.25">
      <c r="A4683" s="57" t="s">
        <v>135</v>
      </c>
      <c r="B4683" t="s">
        <v>129</v>
      </c>
      <c r="C4683">
        <v>2022</v>
      </c>
      <c r="D4683" t="s">
        <v>58</v>
      </c>
      <c r="E4683" t="s">
        <v>52</v>
      </c>
      <c r="F4683" t="s">
        <v>142</v>
      </c>
      <c r="G4683" t="s">
        <v>300</v>
      </c>
      <c r="H4683" t="s">
        <v>303</v>
      </c>
    </row>
    <row r="4684" spans="1:10" hidden="1" x14ac:dyDescent="0.25">
      <c r="A4684" s="57" t="s">
        <v>135</v>
      </c>
      <c r="B4684" t="s">
        <v>129</v>
      </c>
      <c r="C4684">
        <v>2022</v>
      </c>
      <c r="D4684" t="s">
        <v>58</v>
      </c>
      <c r="E4684" t="s">
        <v>52</v>
      </c>
      <c r="F4684" t="s">
        <v>142</v>
      </c>
      <c r="G4684" t="s">
        <v>270</v>
      </c>
      <c r="H4684" t="s">
        <v>269</v>
      </c>
      <c r="J4684" s="134"/>
    </row>
    <row r="4685" spans="1:10" hidden="1" x14ac:dyDescent="0.25">
      <c r="A4685" s="57" t="s">
        <v>135</v>
      </c>
      <c r="B4685" t="s">
        <v>129</v>
      </c>
      <c r="C4685">
        <v>2022</v>
      </c>
      <c r="D4685" t="s">
        <v>58</v>
      </c>
      <c r="E4685" t="s">
        <v>52</v>
      </c>
      <c r="F4685" t="s">
        <v>142</v>
      </c>
      <c r="G4685" t="s">
        <v>270</v>
      </c>
      <c r="H4685" t="s">
        <v>271</v>
      </c>
    </row>
    <row r="4686" spans="1:10" hidden="1" x14ac:dyDescent="0.25">
      <c r="A4686" s="57" t="s">
        <v>135</v>
      </c>
      <c r="B4686" t="s">
        <v>129</v>
      </c>
      <c r="C4686">
        <v>2022</v>
      </c>
      <c r="D4686" t="s">
        <v>58</v>
      </c>
      <c r="E4686" t="s">
        <v>45</v>
      </c>
      <c r="F4686" t="s">
        <v>46</v>
      </c>
      <c r="G4686" t="s">
        <v>54</v>
      </c>
      <c r="H4686" t="s">
        <v>11</v>
      </c>
      <c r="I4686" t="s">
        <v>375</v>
      </c>
      <c r="J4686" s="3">
        <v>5520000</v>
      </c>
    </row>
    <row r="4687" spans="1:10" hidden="1" x14ac:dyDescent="0.25">
      <c r="A4687" s="57" t="s">
        <v>135</v>
      </c>
      <c r="B4687" t="s">
        <v>129</v>
      </c>
      <c r="C4687">
        <v>2022</v>
      </c>
      <c r="D4687" t="s">
        <v>58</v>
      </c>
      <c r="E4687" t="s">
        <v>45</v>
      </c>
      <c r="F4687" t="s">
        <v>46</v>
      </c>
      <c r="G4687" t="s">
        <v>54</v>
      </c>
      <c r="H4687" t="s">
        <v>11</v>
      </c>
      <c r="I4687" t="s">
        <v>376</v>
      </c>
      <c r="J4687" s="3">
        <v>1500000</v>
      </c>
    </row>
    <row r="4688" spans="1:10" hidden="1" x14ac:dyDescent="0.25">
      <c r="A4688" s="57" t="s">
        <v>135</v>
      </c>
      <c r="B4688" t="s">
        <v>129</v>
      </c>
      <c r="C4688">
        <v>2022</v>
      </c>
      <c r="D4688" t="s">
        <v>58</v>
      </c>
      <c r="E4688" t="s">
        <v>45</v>
      </c>
      <c r="F4688" t="s">
        <v>46</v>
      </c>
      <c r="G4688" t="s">
        <v>54</v>
      </c>
      <c r="H4688" t="s">
        <v>12</v>
      </c>
      <c r="I4688" t="s">
        <v>375</v>
      </c>
    </row>
    <row r="4689" spans="1:10" hidden="1" x14ac:dyDescent="0.25">
      <c r="A4689" s="57" t="s">
        <v>135</v>
      </c>
      <c r="B4689" t="s">
        <v>129</v>
      </c>
      <c r="C4689">
        <v>2022</v>
      </c>
      <c r="D4689" t="s">
        <v>58</v>
      </c>
      <c r="E4689" t="s">
        <v>45</v>
      </c>
      <c r="F4689" t="s">
        <v>46</v>
      </c>
      <c r="G4689" t="s">
        <v>54</v>
      </c>
      <c r="H4689" t="s">
        <v>12</v>
      </c>
      <c r="I4689" t="s">
        <v>376</v>
      </c>
      <c r="J4689" s="3">
        <v>117172</v>
      </c>
    </row>
    <row r="4690" spans="1:10" hidden="1" x14ac:dyDescent="0.25">
      <c r="A4690" s="57" t="s">
        <v>135</v>
      </c>
      <c r="B4690" t="s">
        <v>129</v>
      </c>
      <c r="C4690">
        <v>2022</v>
      </c>
      <c r="D4690" t="s">
        <v>58</v>
      </c>
      <c r="E4690" t="s">
        <v>45</v>
      </c>
      <c r="F4690" t="s">
        <v>46</v>
      </c>
      <c r="G4690" t="s">
        <v>54</v>
      </c>
      <c r="H4690" t="s">
        <v>13</v>
      </c>
      <c r="I4690" t="s">
        <v>375</v>
      </c>
      <c r="J4690" s="3">
        <v>460000</v>
      </c>
    </row>
    <row r="4691" spans="1:10" hidden="1" x14ac:dyDescent="0.25">
      <c r="A4691" s="57" t="s">
        <v>135</v>
      </c>
      <c r="B4691" t="s">
        <v>129</v>
      </c>
      <c r="C4691">
        <v>2022</v>
      </c>
      <c r="D4691" t="s">
        <v>58</v>
      </c>
      <c r="E4691" t="s">
        <v>45</v>
      </c>
      <c r="F4691" t="s">
        <v>46</v>
      </c>
      <c r="G4691" t="s">
        <v>54</v>
      </c>
      <c r="H4691" t="s">
        <v>13</v>
      </c>
      <c r="I4691" t="s">
        <v>376</v>
      </c>
      <c r="J4691" s="3">
        <v>134764</v>
      </c>
    </row>
    <row r="4692" spans="1:10" hidden="1" x14ac:dyDescent="0.25">
      <c r="A4692" s="57" t="s">
        <v>135</v>
      </c>
      <c r="B4692" t="s">
        <v>129</v>
      </c>
      <c r="C4692">
        <v>2022</v>
      </c>
      <c r="D4692" t="s">
        <v>58</v>
      </c>
      <c r="E4692" t="s">
        <v>45</v>
      </c>
      <c r="F4692" t="s">
        <v>46</v>
      </c>
      <c r="G4692" t="s">
        <v>54</v>
      </c>
      <c r="H4692" t="s">
        <v>14</v>
      </c>
      <c r="I4692" t="s">
        <v>375</v>
      </c>
      <c r="J4692" s="3">
        <v>55200</v>
      </c>
    </row>
    <row r="4693" spans="1:10" hidden="1" x14ac:dyDescent="0.25">
      <c r="A4693" s="57" t="s">
        <v>135</v>
      </c>
      <c r="B4693" t="s">
        <v>129</v>
      </c>
      <c r="C4693">
        <v>2022</v>
      </c>
      <c r="D4693" t="s">
        <v>58</v>
      </c>
      <c r="E4693" t="s">
        <v>45</v>
      </c>
      <c r="F4693" t="s">
        <v>46</v>
      </c>
      <c r="G4693" t="s">
        <v>54</v>
      </c>
      <c r="H4693" t="s">
        <v>14</v>
      </c>
      <c r="I4693" t="s">
        <v>376</v>
      </c>
      <c r="J4693" s="3">
        <v>16172</v>
      </c>
    </row>
    <row r="4694" spans="1:10" hidden="1" x14ac:dyDescent="0.25">
      <c r="A4694" s="57" t="s">
        <v>135</v>
      </c>
      <c r="B4694" t="s">
        <v>129</v>
      </c>
      <c r="C4694">
        <v>2022</v>
      </c>
      <c r="D4694" t="s">
        <v>58</v>
      </c>
      <c r="E4694" t="s">
        <v>45</v>
      </c>
      <c r="F4694" t="s">
        <v>46</v>
      </c>
      <c r="G4694" t="s">
        <v>54</v>
      </c>
      <c r="H4694" t="s">
        <v>15</v>
      </c>
      <c r="I4694" t="s">
        <v>375</v>
      </c>
      <c r="J4694" s="3">
        <v>460000</v>
      </c>
    </row>
    <row r="4695" spans="1:10" hidden="1" x14ac:dyDescent="0.25">
      <c r="A4695" s="57" t="s">
        <v>135</v>
      </c>
      <c r="B4695" t="s">
        <v>129</v>
      </c>
      <c r="C4695">
        <v>2022</v>
      </c>
      <c r="D4695" t="s">
        <v>58</v>
      </c>
      <c r="E4695" t="s">
        <v>45</v>
      </c>
      <c r="F4695" t="s">
        <v>46</v>
      </c>
      <c r="G4695" t="s">
        <v>54</v>
      </c>
      <c r="H4695" t="s">
        <v>15</v>
      </c>
      <c r="I4695" t="s">
        <v>376</v>
      </c>
      <c r="J4695" s="3">
        <v>134764</v>
      </c>
    </row>
    <row r="4696" spans="1:10" hidden="1" x14ac:dyDescent="0.25">
      <c r="A4696" s="57" t="s">
        <v>135</v>
      </c>
      <c r="B4696" t="s">
        <v>129</v>
      </c>
      <c r="C4696">
        <v>2022</v>
      </c>
      <c r="D4696" t="s">
        <v>58</v>
      </c>
      <c r="E4696" t="s">
        <v>45</v>
      </c>
      <c r="F4696" t="s">
        <v>46</v>
      </c>
      <c r="G4696" t="s">
        <v>54</v>
      </c>
      <c r="H4696" t="s">
        <v>16</v>
      </c>
      <c r="I4696" t="s">
        <v>375</v>
      </c>
      <c r="J4696" s="3">
        <v>230000</v>
      </c>
    </row>
    <row r="4697" spans="1:10" hidden="1" x14ac:dyDescent="0.25">
      <c r="A4697" s="57" t="s">
        <v>135</v>
      </c>
      <c r="B4697" t="s">
        <v>129</v>
      </c>
      <c r="C4697">
        <v>2022</v>
      </c>
      <c r="D4697" t="s">
        <v>58</v>
      </c>
      <c r="E4697" t="s">
        <v>45</v>
      </c>
      <c r="F4697" t="s">
        <v>46</v>
      </c>
      <c r="G4697" t="s">
        <v>54</v>
      </c>
      <c r="H4697" t="s">
        <v>16</v>
      </c>
      <c r="I4697" t="s">
        <v>376</v>
      </c>
      <c r="J4697" s="3">
        <v>62500</v>
      </c>
    </row>
    <row r="4698" spans="1:10" hidden="1" x14ac:dyDescent="0.25">
      <c r="A4698" s="57" t="s">
        <v>135</v>
      </c>
      <c r="B4698" t="s">
        <v>129</v>
      </c>
      <c r="C4698">
        <v>2022</v>
      </c>
      <c r="D4698" t="s">
        <v>58</v>
      </c>
      <c r="E4698" t="s">
        <v>45</v>
      </c>
      <c r="F4698" t="s">
        <v>46</v>
      </c>
      <c r="G4698" t="s">
        <v>54</v>
      </c>
      <c r="H4698" t="s">
        <v>17</v>
      </c>
      <c r="I4698" t="s">
        <v>375</v>
      </c>
      <c r="J4698" s="3">
        <v>3680000</v>
      </c>
    </row>
    <row r="4699" spans="1:10" hidden="1" x14ac:dyDescent="0.25">
      <c r="A4699" s="57" t="s">
        <v>135</v>
      </c>
      <c r="B4699" t="s">
        <v>129</v>
      </c>
      <c r="C4699">
        <v>2022</v>
      </c>
      <c r="D4699" t="s">
        <v>58</v>
      </c>
      <c r="E4699" t="s">
        <v>45</v>
      </c>
      <c r="F4699" t="s">
        <v>46</v>
      </c>
      <c r="G4699" t="s">
        <v>54</v>
      </c>
      <c r="H4699" s="90" t="s">
        <v>331</v>
      </c>
      <c r="I4699" s="90"/>
    </row>
    <row r="4700" spans="1:10" hidden="1" x14ac:dyDescent="0.25">
      <c r="A4700" s="57" t="s">
        <v>135</v>
      </c>
      <c r="B4700" t="s">
        <v>129</v>
      </c>
      <c r="C4700">
        <v>2022</v>
      </c>
      <c r="D4700" t="s">
        <v>58</v>
      </c>
      <c r="E4700" t="s">
        <v>45</v>
      </c>
      <c r="F4700" t="s">
        <v>46</v>
      </c>
      <c r="G4700" t="s">
        <v>54</v>
      </c>
      <c r="H4700" s="90" t="s">
        <v>445</v>
      </c>
      <c r="I4700" s="90" t="s">
        <v>446</v>
      </c>
      <c r="J4700" s="10">
        <v>319160</v>
      </c>
    </row>
    <row r="4701" spans="1:10" hidden="1" x14ac:dyDescent="0.25">
      <c r="A4701" s="57" t="s">
        <v>135</v>
      </c>
      <c r="B4701" t="s">
        <v>129</v>
      </c>
      <c r="C4701">
        <v>2022</v>
      </c>
      <c r="D4701" t="s">
        <v>58</v>
      </c>
      <c r="E4701" t="s">
        <v>45</v>
      </c>
      <c r="F4701" t="s">
        <v>46</v>
      </c>
      <c r="G4701" t="s">
        <v>54</v>
      </c>
      <c r="H4701" t="s">
        <v>195</v>
      </c>
      <c r="I4701" t="s">
        <v>377</v>
      </c>
    </row>
    <row r="4702" spans="1:10" hidden="1" x14ac:dyDescent="0.25">
      <c r="A4702" s="57" t="s">
        <v>135</v>
      </c>
      <c r="B4702" t="s">
        <v>129</v>
      </c>
      <c r="C4702">
        <v>2022</v>
      </c>
      <c r="D4702" t="s">
        <v>58</v>
      </c>
      <c r="E4702" t="s">
        <v>45</v>
      </c>
      <c r="F4702" t="s">
        <v>46</v>
      </c>
      <c r="G4702" t="s">
        <v>54</v>
      </c>
      <c r="H4702" t="s">
        <v>18</v>
      </c>
      <c r="I4702" t="s">
        <v>397</v>
      </c>
      <c r="J4702" s="3">
        <v>36645</v>
      </c>
    </row>
    <row r="4703" spans="1:10" hidden="1" x14ac:dyDescent="0.25">
      <c r="A4703" s="57" t="s">
        <v>135</v>
      </c>
      <c r="B4703" t="s">
        <v>129</v>
      </c>
      <c r="C4703">
        <v>2022</v>
      </c>
      <c r="D4703" t="s">
        <v>58</v>
      </c>
      <c r="E4703" t="s">
        <v>45</v>
      </c>
      <c r="F4703" t="s">
        <v>46</v>
      </c>
      <c r="G4703" t="s">
        <v>54</v>
      </c>
      <c r="H4703" t="s">
        <v>19</v>
      </c>
      <c r="I4703" t="s">
        <v>398</v>
      </c>
      <c r="J4703" s="3">
        <v>662400</v>
      </c>
    </row>
    <row r="4704" spans="1:10" hidden="1" x14ac:dyDescent="0.25">
      <c r="A4704" s="57" t="s">
        <v>135</v>
      </c>
      <c r="B4704" t="s">
        <v>129</v>
      </c>
      <c r="C4704">
        <v>2022</v>
      </c>
      <c r="D4704" t="s">
        <v>58</v>
      </c>
      <c r="E4704" t="s">
        <v>45</v>
      </c>
      <c r="F4704" t="s">
        <v>46</v>
      </c>
      <c r="G4704" t="s">
        <v>54</v>
      </c>
      <c r="H4704" t="s">
        <v>19</v>
      </c>
      <c r="I4704" t="s">
        <v>400</v>
      </c>
      <c r="J4704" s="3">
        <v>180000</v>
      </c>
    </row>
    <row r="4705" spans="1:10" hidden="1" x14ac:dyDescent="0.25">
      <c r="A4705" s="57" t="s">
        <v>135</v>
      </c>
      <c r="B4705" t="s">
        <v>129</v>
      </c>
      <c r="C4705">
        <v>2022</v>
      </c>
      <c r="D4705" t="s">
        <v>58</v>
      </c>
      <c r="E4705" t="s">
        <v>45</v>
      </c>
      <c r="F4705" t="s">
        <v>46</v>
      </c>
      <c r="G4705" t="s">
        <v>54</v>
      </c>
      <c r="H4705" t="s">
        <v>20</v>
      </c>
      <c r="I4705" t="s">
        <v>399</v>
      </c>
      <c r="J4705" s="3">
        <v>280800</v>
      </c>
    </row>
    <row r="4706" spans="1:10" hidden="1" x14ac:dyDescent="0.25">
      <c r="A4706" s="57" t="s">
        <v>135</v>
      </c>
      <c r="B4706" t="s">
        <v>129</v>
      </c>
      <c r="C4706">
        <v>2022</v>
      </c>
      <c r="D4706" t="s">
        <v>58</v>
      </c>
      <c r="E4706" t="s">
        <v>45</v>
      </c>
      <c r="F4706" t="s">
        <v>46</v>
      </c>
      <c r="G4706" t="s">
        <v>54</v>
      </c>
      <c r="H4706" s="2" t="s">
        <v>294</v>
      </c>
      <c r="I4706" s="2"/>
    </row>
    <row r="4707" spans="1:10" hidden="1" x14ac:dyDescent="0.25">
      <c r="A4707" s="57" t="s">
        <v>135</v>
      </c>
      <c r="B4707" t="s">
        <v>129</v>
      </c>
      <c r="C4707">
        <v>2022</v>
      </c>
      <c r="D4707" t="s">
        <v>58</v>
      </c>
      <c r="E4707" t="s">
        <v>45</v>
      </c>
      <c r="F4707" t="s">
        <v>46</v>
      </c>
      <c r="G4707" t="s">
        <v>118</v>
      </c>
      <c r="H4707" s="2" t="s">
        <v>295</v>
      </c>
      <c r="I4707" t="s">
        <v>378</v>
      </c>
      <c r="J4707" s="3">
        <v>908526</v>
      </c>
    </row>
    <row r="4708" spans="1:10" hidden="1" x14ac:dyDescent="0.25">
      <c r="A4708" s="57" t="s">
        <v>135</v>
      </c>
      <c r="B4708" t="s">
        <v>129</v>
      </c>
      <c r="C4708">
        <v>2022</v>
      </c>
      <c r="D4708" t="s">
        <v>58</v>
      </c>
      <c r="E4708" t="s">
        <v>45</v>
      </c>
      <c r="F4708" t="s">
        <v>46</v>
      </c>
      <c r="G4708" t="s">
        <v>118</v>
      </c>
      <c r="H4708" t="s">
        <v>119</v>
      </c>
    </row>
    <row r="4709" spans="1:10" hidden="1" x14ac:dyDescent="0.25">
      <c r="A4709" s="57" t="s">
        <v>135</v>
      </c>
      <c r="B4709" t="s">
        <v>129</v>
      </c>
      <c r="C4709">
        <v>2022</v>
      </c>
      <c r="D4709" t="s">
        <v>58</v>
      </c>
      <c r="E4709" t="s">
        <v>45</v>
      </c>
      <c r="F4709" t="s">
        <v>46</v>
      </c>
      <c r="G4709" t="s">
        <v>118</v>
      </c>
      <c r="H4709" t="s">
        <v>283</v>
      </c>
    </row>
    <row r="4710" spans="1:10" hidden="1" x14ac:dyDescent="0.25">
      <c r="A4710" s="57" t="s">
        <v>135</v>
      </c>
      <c r="B4710" t="s">
        <v>129</v>
      </c>
      <c r="C4710">
        <v>2022</v>
      </c>
      <c r="D4710" t="s">
        <v>58</v>
      </c>
      <c r="E4710" t="s">
        <v>45</v>
      </c>
      <c r="F4710" t="s">
        <v>46</v>
      </c>
      <c r="G4710" t="s">
        <v>109</v>
      </c>
      <c r="H4710" t="s">
        <v>219</v>
      </c>
      <c r="I4710" t="s">
        <v>379</v>
      </c>
      <c r="J4710" s="3">
        <v>326</v>
      </c>
    </row>
    <row r="4711" spans="1:10" hidden="1" x14ac:dyDescent="0.25">
      <c r="A4711" s="57" t="s">
        <v>135</v>
      </c>
      <c r="B4711" t="s">
        <v>129</v>
      </c>
      <c r="C4711">
        <v>2022</v>
      </c>
      <c r="D4711" t="s">
        <v>58</v>
      </c>
      <c r="E4711" t="s">
        <v>45</v>
      </c>
      <c r="F4711" t="s">
        <v>46</v>
      </c>
      <c r="G4711" t="s">
        <v>109</v>
      </c>
      <c r="H4711" s="2" t="s">
        <v>267</v>
      </c>
      <c r="I4711" s="2"/>
    </row>
    <row r="4712" spans="1:10" hidden="1" x14ac:dyDescent="0.25">
      <c r="A4712" s="57" t="s">
        <v>135</v>
      </c>
      <c r="B4712" t="s">
        <v>129</v>
      </c>
      <c r="C4712">
        <v>2022</v>
      </c>
      <c r="D4712" t="s">
        <v>58</v>
      </c>
      <c r="E4712" t="s">
        <v>45</v>
      </c>
      <c r="F4712" t="s">
        <v>46</v>
      </c>
      <c r="G4712" t="s">
        <v>109</v>
      </c>
      <c r="H4712" t="s">
        <v>220</v>
      </c>
      <c r="I4712" t="s">
        <v>417</v>
      </c>
      <c r="J4712" s="10">
        <v>70400</v>
      </c>
    </row>
    <row r="4713" spans="1:10" hidden="1" x14ac:dyDescent="0.25">
      <c r="A4713" s="57" t="s">
        <v>135</v>
      </c>
      <c r="B4713" t="s">
        <v>129</v>
      </c>
      <c r="C4713">
        <v>2022</v>
      </c>
      <c r="D4713" t="s">
        <v>58</v>
      </c>
      <c r="E4713" t="s">
        <v>45</v>
      </c>
      <c r="F4713" t="s">
        <v>46</v>
      </c>
      <c r="G4713" t="s">
        <v>109</v>
      </c>
      <c r="H4713" t="s">
        <v>260</v>
      </c>
    </row>
    <row r="4714" spans="1:10" hidden="1" x14ac:dyDescent="0.25">
      <c r="A4714" s="57" t="s">
        <v>135</v>
      </c>
      <c r="B4714" t="s">
        <v>129</v>
      </c>
      <c r="C4714">
        <v>2022</v>
      </c>
      <c r="D4714" t="s">
        <v>58</v>
      </c>
      <c r="E4714" t="s">
        <v>45</v>
      </c>
      <c r="F4714" t="s">
        <v>46</v>
      </c>
      <c r="G4714" t="s">
        <v>55</v>
      </c>
      <c r="H4714" t="s">
        <v>22</v>
      </c>
      <c r="I4714" t="s">
        <v>380</v>
      </c>
      <c r="J4714" s="3">
        <v>800000</v>
      </c>
    </row>
    <row r="4715" spans="1:10" hidden="1" x14ac:dyDescent="0.25">
      <c r="A4715" s="57" t="s">
        <v>135</v>
      </c>
      <c r="B4715" t="s">
        <v>129</v>
      </c>
      <c r="C4715">
        <v>2022</v>
      </c>
      <c r="D4715" t="s">
        <v>58</v>
      </c>
      <c r="E4715" t="s">
        <v>45</v>
      </c>
      <c r="F4715" t="s">
        <v>46</v>
      </c>
      <c r="G4715" t="s">
        <v>55</v>
      </c>
      <c r="H4715" t="s">
        <v>447</v>
      </c>
      <c r="I4715" s="90" t="s">
        <v>448</v>
      </c>
      <c r="J4715" s="3">
        <v>3250000</v>
      </c>
    </row>
    <row r="4716" spans="1:10" hidden="1" x14ac:dyDescent="0.25">
      <c r="A4716" s="57" t="s">
        <v>135</v>
      </c>
      <c r="B4716" t="s">
        <v>129</v>
      </c>
      <c r="C4716">
        <v>2022</v>
      </c>
      <c r="D4716" t="s">
        <v>58</v>
      </c>
      <c r="E4716" t="s">
        <v>45</v>
      </c>
      <c r="F4716" t="s">
        <v>46</v>
      </c>
      <c r="G4716" t="s">
        <v>47</v>
      </c>
      <c r="H4716" t="s">
        <v>238</v>
      </c>
    </row>
    <row r="4717" spans="1:10" hidden="1" x14ac:dyDescent="0.25">
      <c r="A4717" s="57" t="s">
        <v>135</v>
      </c>
      <c r="B4717" t="s">
        <v>129</v>
      </c>
      <c r="C4717">
        <v>2022</v>
      </c>
      <c r="D4717" t="s">
        <v>58</v>
      </c>
      <c r="E4717" t="s">
        <v>45</v>
      </c>
      <c r="F4717" t="s">
        <v>46</v>
      </c>
      <c r="G4717" t="s">
        <v>47</v>
      </c>
      <c r="H4717" t="s">
        <v>239</v>
      </c>
      <c r="I4717" t="s">
        <v>381</v>
      </c>
    </row>
    <row r="4718" spans="1:10" hidden="1" x14ac:dyDescent="0.25">
      <c r="A4718" s="57" t="s">
        <v>135</v>
      </c>
      <c r="B4718" t="s">
        <v>129</v>
      </c>
      <c r="C4718">
        <v>2022</v>
      </c>
      <c r="D4718" t="s">
        <v>58</v>
      </c>
      <c r="E4718" t="s">
        <v>45</v>
      </c>
      <c r="F4718" t="s">
        <v>46</v>
      </c>
      <c r="G4718" t="s">
        <v>47</v>
      </c>
      <c r="H4718" t="s">
        <v>239</v>
      </c>
      <c r="I4718" t="s">
        <v>382</v>
      </c>
      <c r="J4718" s="38">
        <v>326257</v>
      </c>
    </row>
    <row r="4719" spans="1:10" hidden="1" x14ac:dyDescent="0.25">
      <c r="A4719" s="57" t="s">
        <v>135</v>
      </c>
      <c r="B4719" t="s">
        <v>129</v>
      </c>
      <c r="C4719">
        <v>2022</v>
      </c>
      <c r="D4719" t="s">
        <v>58</v>
      </c>
      <c r="E4719" t="s">
        <v>45</v>
      </c>
      <c r="F4719" t="s">
        <v>46</v>
      </c>
      <c r="G4719" t="s">
        <v>47</v>
      </c>
      <c r="H4719" t="s">
        <v>239</v>
      </c>
      <c r="I4719" t="s">
        <v>383</v>
      </c>
      <c r="J4719" s="3">
        <v>1000000</v>
      </c>
    </row>
    <row r="4720" spans="1:10" hidden="1" x14ac:dyDescent="0.25">
      <c r="A4720" s="57" t="s">
        <v>135</v>
      </c>
      <c r="B4720" t="s">
        <v>129</v>
      </c>
      <c r="C4720">
        <v>2022</v>
      </c>
      <c r="D4720" t="s">
        <v>58</v>
      </c>
      <c r="E4720" t="s">
        <v>45</v>
      </c>
      <c r="F4720" t="s">
        <v>46</v>
      </c>
      <c r="G4720" t="s">
        <v>47</v>
      </c>
      <c r="H4720" t="s">
        <v>239</v>
      </c>
      <c r="I4720" t="s">
        <v>384</v>
      </c>
      <c r="J4720" s="38">
        <v>365608</v>
      </c>
    </row>
    <row r="4721" spans="1:10" hidden="1" x14ac:dyDescent="0.25">
      <c r="A4721" s="57" t="s">
        <v>135</v>
      </c>
      <c r="B4721" t="s">
        <v>129</v>
      </c>
      <c r="C4721">
        <v>2022</v>
      </c>
      <c r="D4721" t="s">
        <v>58</v>
      </c>
      <c r="E4721" t="s">
        <v>45</v>
      </c>
      <c r="F4721" t="s">
        <v>46</v>
      </c>
      <c r="G4721" t="s">
        <v>47</v>
      </c>
      <c r="H4721" t="s">
        <v>239</v>
      </c>
      <c r="I4721" t="s">
        <v>426</v>
      </c>
    </row>
    <row r="4722" spans="1:10" hidden="1" x14ac:dyDescent="0.25">
      <c r="A4722" s="57" t="s">
        <v>135</v>
      </c>
      <c r="B4722" t="s">
        <v>129</v>
      </c>
      <c r="C4722">
        <v>2022</v>
      </c>
      <c r="D4722" t="s">
        <v>58</v>
      </c>
      <c r="E4722" t="s">
        <v>45</v>
      </c>
      <c r="F4722" t="s">
        <v>46</v>
      </c>
      <c r="G4722" t="s">
        <v>47</v>
      </c>
      <c r="H4722" t="s">
        <v>239</v>
      </c>
      <c r="I4722" s="90" t="s">
        <v>449</v>
      </c>
      <c r="J4722" s="3">
        <v>2722264</v>
      </c>
    </row>
    <row r="4723" spans="1:10" hidden="1" x14ac:dyDescent="0.25">
      <c r="A4723" s="57" t="s">
        <v>135</v>
      </c>
      <c r="B4723" t="s">
        <v>129</v>
      </c>
      <c r="C4723">
        <v>2022</v>
      </c>
      <c r="D4723" t="s">
        <v>58</v>
      </c>
      <c r="E4723" t="s">
        <v>45</v>
      </c>
      <c r="F4723" t="s">
        <v>46</v>
      </c>
      <c r="G4723" t="s">
        <v>47</v>
      </c>
      <c r="H4723" t="s">
        <v>239</v>
      </c>
    </row>
    <row r="4724" spans="1:10" hidden="1" x14ac:dyDescent="0.25">
      <c r="A4724" s="57" t="s">
        <v>135</v>
      </c>
      <c r="B4724" t="s">
        <v>129</v>
      </c>
      <c r="C4724">
        <v>2022</v>
      </c>
      <c r="D4724" t="s">
        <v>58</v>
      </c>
      <c r="E4724" t="s">
        <v>45</v>
      </c>
      <c r="F4724" t="s">
        <v>46</v>
      </c>
      <c r="G4724" t="s">
        <v>47</v>
      </c>
      <c r="H4724" t="s">
        <v>239</v>
      </c>
    </row>
    <row r="4725" spans="1:10" hidden="1" x14ac:dyDescent="0.25">
      <c r="A4725" s="57" t="s">
        <v>135</v>
      </c>
      <c r="B4725" t="s">
        <v>129</v>
      </c>
      <c r="C4725">
        <v>2022</v>
      </c>
      <c r="D4725" t="s">
        <v>58</v>
      </c>
      <c r="E4725" t="s">
        <v>45</v>
      </c>
      <c r="F4725" t="s">
        <v>46</v>
      </c>
      <c r="G4725" t="s">
        <v>47</v>
      </c>
      <c r="H4725" t="s">
        <v>243</v>
      </c>
      <c r="I4725" t="s">
        <v>387</v>
      </c>
    </row>
    <row r="4726" spans="1:10" hidden="1" x14ac:dyDescent="0.25">
      <c r="A4726" s="57" t="s">
        <v>135</v>
      </c>
      <c r="B4726" t="s">
        <v>129</v>
      </c>
      <c r="C4726">
        <v>2022</v>
      </c>
      <c r="D4726" t="s">
        <v>58</v>
      </c>
      <c r="E4726" t="s">
        <v>45</v>
      </c>
      <c r="F4726" t="s">
        <v>46</v>
      </c>
      <c r="G4726" t="s">
        <v>47</v>
      </c>
      <c r="H4726" s="2" t="s">
        <v>276</v>
      </c>
      <c r="I4726" t="s">
        <v>395</v>
      </c>
    </row>
    <row r="4727" spans="1:10" hidden="1" x14ac:dyDescent="0.25">
      <c r="A4727" s="57" t="s">
        <v>135</v>
      </c>
      <c r="B4727" t="s">
        <v>129</v>
      </c>
      <c r="C4727">
        <v>2022</v>
      </c>
      <c r="D4727" t="s">
        <v>58</v>
      </c>
      <c r="E4727" t="s">
        <v>45</v>
      </c>
      <c r="F4727" t="s">
        <v>46</v>
      </c>
      <c r="G4727" t="s">
        <v>47</v>
      </c>
      <c r="H4727" s="2" t="s">
        <v>296</v>
      </c>
      <c r="I4727" s="2"/>
    </row>
    <row r="4728" spans="1:10" hidden="1" x14ac:dyDescent="0.25">
      <c r="A4728" s="57" t="s">
        <v>135</v>
      </c>
      <c r="B4728" t="s">
        <v>129</v>
      </c>
      <c r="C4728">
        <v>2022</v>
      </c>
      <c r="D4728" t="s">
        <v>58</v>
      </c>
      <c r="E4728" t="s">
        <v>45</v>
      </c>
      <c r="F4728" t="s">
        <v>46</v>
      </c>
      <c r="G4728" t="s">
        <v>47</v>
      </c>
      <c r="H4728" s="90" t="s">
        <v>364</v>
      </c>
      <c r="I4728" t="s">
        <v>379</v>
      </c>
      <c r="J4728" s="3">
        <v>134058</v>
      </c>
    </row>
    <row r="4729" spans="1:10" hidden="1" x14ac:dyDescent="0.25">
      <c r="A4729" s="57" t="s">
        <v>135</v>
      </c>
      <c r="B4729" t="s">
        <v>129</v>
      </c>
      <c r="C4729">
        <v>2022</v>
      </c>
      <c r="D4729" t="s">
        <v>58</v>
      </c>
      <c r="E4729" t="s">
        <v>45</v>
      </c>
      <c r="F4729" t="s">
        <v>46</v>
      </c>
      <c r="G4729" t="s">
        <v>47</v>
      </c>
      <c r="H4729" s="2" t="s">
        <v>277</v>
      </c>
      <c r="I4729" s="2"/>
    </row>
    <row r="4730" spans="1:10" hidden="1" x14ac:dyDescent="0.25">
      <c r="A4730" s="57" t="s">
        <v>135</v>
      </c>
      <c r="B4730" t="s">
        <v>129</v>
      </c>
      <c r="C4730">
        <v>2022</v>
      </c>
      <c r="D4730" t="s">
        <v>58</v>
      </c>
      <c r="E4730" t="s">
        <v>45</v>
      </c>
      <c r="F4730" t="s">
        <v>46</v>
      </c>
      <c r="G4730" t="s">
        <v>47</v>
      </c>
      <c r="H4730" s="2" t="s">
        <v>278</v>
      </c>
      <c r="I4730" s="2"/>
    </row>
    <row r="4731" spans="1:10" hidden="1" x14ac:dyDescent="0.25">
      <c r="A4731" s="57" t="s">
        <v>135</v>
      </c>
      <c r="B4731" t="s">
        <v>129</v>
      </c>
      <c r="C4731">
        <v>2022</v>
      </c>
      <c r="D4731" t="s">
        <v>58</v>
      </c>
      <c r="E4731" t="s">
        <v>45</v>
      </c>
      <c r="F4731" t="s">
        <v>46</v>
      </c>
      <c r="G4731" t="s">
        <v>47</v>
      </c>
      <c r="H4731" s="2" t="s">
        <v>298</v>
      </c>
      <c r="I4731" s="2"/>
    </row>
    <row r="4732" spans="1:10" hidden="1" x14ac:dyDescent="0.25">
      <c r="A4732" s="57" t="s">
        <v>135</v>
      </c>
      <c r="B4732" t="s">
        <v>129</v>
      </c>
      <c r="C4732">
        <v>2022</v>
      </c>
      <c r="D4732" t="s">
        <v>58</v>
      </c>
      <c r="E4732" t="s">
        <v>45</v>
      </c>
      <c r="F4732" t="s">
        <v>46</v>
      </c>
      <c r="G4732" t="s">
        <v>47</v>
      </c>
      <c r="H4732" s="2" t="s">
        <v>238</v>
      </c>
      <c r="I4732" s="90" t="s">
        <v>412</v>
      </c>
      <c r="J4732" s="38">
        <v>46800</v>
      </c>
    </row>
    <row r="4733" spans="1:10" hidden="1" x14ac:dyDescent="0.25">
      <c r="A4733" s="57" t="s">
        <v>135</v>
      </c>
      <c r="B4733" t="s">
        <v>129</v>
      </c>
      <c r="C4733">
        <v>2022</v>
      </c>
      <c r="D4733" t="s">
        <v>58</v>
      </c>
      <c r="E4733" t="s">
        <v>45</v>
      </c>
      <c r="F4733" t="s">
        <v>46</v>
      </c>
      <c r="G4733" t="s">
        <v>182</v>
      </c>
      <c r="H4733" t="s">
        <v>240</v>
      </c>
    </row>
    <row r="4734" spans="1:10" hidden="1" x14ac:dyDescent="0.25">
      <c r="A4734" s="57" t="s">
        <v>135</v>
      </c>
      <c r="B4734" t="s">
        <v>129</v>
      </c>
      <c r="C4734">
        <v>2022</v>
      </c>
      <c r="D4734" t="s">
        <v>58</v>
      </c>
      <c r="E4734" t="s">
        <v>45</v>
      </c>
      <c r="F4734" t="s">
        <v>46</v>
      </c>
      <c r="G4734" t="s">
        <v>182</v>
      </c>
      <c r="H4734" t="s">
        <v>241</v>
      </c>
      <c r="I4734" t="s">
        <v>419</v>
      </c>
    </row>
    <row r="4735" spans="1:10" hidden="1" x14ac:dyDescent="0.25">
      <c r="A4735" s="57" t="s">
        <v>135</v>
      </c>
      <c r="B4735" t="s">
        <v>129</v>
      </c>
      <c r="C4735">
        <v>2022</v>
      </c>
      <c r="D4735" t="s">
        <v>58</v>
      </c>
      <c r="E4735" t="s">
        <v>45</v>
      </c>
      <c r="F4735" t="s">
        <v>46</v>
      </c>
      <c r="G4735" t="s">
        <v>182</v>
      </c>
      <c r="H4735" t="s">
        <v>242</v>
      </c>
    </row>
    <row r="4736" spans="1:10" hidden="1" x14ac:dyDescent="0.25">
      <c r="A4736" s="57" t="s">
        <v>135</v>
      </c>
      <c r="B4736" t="s">
        <v>129</v>
      </c>
      <c r="C4736">
        <v>2022</v>
      </c>
      <c r="D4736" t="s">
        <v>58</v>
      </c>
      <c r="E4736" t="s">
        <v>45</v>
      </c>
      <c r="F4736" t="s">
        <v>46</v>
      </c>
      <c r="G4736" t="s">
        <v>182</v>
      </c>
      <c r="H4736" t="s">
        <v>243</v>
      </c>
      <c r="I4736" t="s">
        <v>419</v>
      </c>
    </row>
    <row r="4737" spans="1:10" hidden="1" x14ac:dyDescent="0.25">
      <c r="A4737" s="57" t="s">
        <v>135</v>
      </c>
      <c r="B4737" t="s">
        <v>129</v>
      </c>
      <c r="C4737">
        <v>2022</v>
      </c>
      <c r="D4737" t="s">
        <v>58</v>
      </c>
      <c r="E4737" t="s">
        <v>45</v>
      </c>
      <c r="F4737" t="s">
        <v>46</v>
      </c>
      <c r="G4737" t="s">
        <v>253</v>
      </c>
      <c r="H4737" s="2" t="s">
        <v>266</v>
      </c>
      <c r="I4737" t="s">
        <v>427</v>
      </c>
    </row>
    <row r="4738" spans="1:10" hidden="1" x14ac:dyDescent="0.25">
      <c r="A4738" s="57" t="s">
        <v>135</v>
      </c>
      <c r="B4738" t="s">
        <v>129</v>
      </c>
      <c r="C4738">
        <v>2022</v>
      </c>
      <c r="D4738" t="s">
        <v>58</v>
      </c>
      <c r="E4738" t="s">
        <v>45</v>
      </c>
      <c r="F4738" t="s">
        <v>46</v>
      </c>
      <c r="G4738" t="s">
        <v>253</v>
      </c>
      <c r="H4738" s="2" t="s">
        <v>266</v>
      </c>
      <c r="I4738" t="s">
        <v>386</v>
      </c>
    </row>
    <row r="4739" spans="1:10" hidden="1" x14ac:dyDescent="0.25">
      <c r="A4739" s="57" t="s">
        <v>135</v>
      </c>
      <c r="B4739" t="s">
        <v>129</v>
      </c>
      <c r="C4739">
        <v>2022</v>
      </c>
      <c r="D4739" t="s">
        <v>58</v>
      </c>
      <c r="E4739" t="s">
        <v>45</v>
      </c>
      <c r="F4739" t="s">
        <v>46</v>
      </c>
      <c r="G4739" t="s">
        <v>253</v>
      </c>
      <c r="H4739" s="90" t="s">
        <v>365</v>
      </c>
      <c r="I4739" s="90"/>
    </row>
    <row r="4740" spans="1:10" hidden="1" x14ac:dyDescent="0.25">
      <c r="A4740" s="57" t="s">
        <v>135</v>
      </c>
      <c r="B4740" t="s">
        <v>129</v>
      </c>
      <c r="C4740">
        <v>2022</v>
      </c>
      <c r="D4740" t="s">
        <v>58</v>
      </c>
      <c r="E4740" t="s">
        <v>45</v>
      </c>
      <c r="F4740" t="s">
        <v>46</v>
      </c>
      <c r="G4740" t="s">
        <v>253</v>
      </c>
      <c r="H4740" s="90" t="s">
        <v>366</v>
      </c>
      <c r="I4740" t="s">
        <v>387</v>
      </c>
    </row>
    <row r="4741" spans="1:10" hidden="1" x14ac:dyDescent="0.25">
      <c r="A4741" s="57" t="s">
        <v>135</v>
      </c>
      <c r="B4741" t="s">
        <v>129</v>
      </c>
      <c r="C4741">
        <v>2022</v>
      </c>
      <c r="D4741" t="s">
        <v>58</v>
      </c>
      <c r="E4741" t="s">
        <v>45</v>
      </c>
      <c r="F4741" t="s">
        <v>46</v>
      </c>
      <c r="G4741" t="s">
        <v>221</v>
      </c>
      <c r="H4741" s="2" t="s">
        <v>245</v>
      </c>
      <c r="I4741" t="s">
        <v>417</v>
      </c>
      <c r="J4741" s="38">
        <v>674400</v>
      </c>
    </row>
    <row r="4742" spans="1:10" hidden="1" x14ac:dyDescent="0.25">
      <c r="A4742" s="57" t="s">
        <v>135</v>
      </c>
      <c r="B4742" t="s">
        <v>129</v>
      </c>
      <c r="C4742">
        <v>2022</v>
      </c>
      <c r="D4742" t="s">
        <v>58</v>
      </c>
      <c r="E4742" t="s">
        <v>45</v>
      </c>
      <c r="F4742" t="s">
        <v>46</v>
      </c>
      <c r="G4742" t="s">
        <v>221</v>
      </c>
      <c r="H4742" s="2" t="s">
        <v>299</v>
      </c>
      <c r="I4742" t="s">
        <v>428</v>
      </c>
    </row>
    <row r="4743" spans="1:10" hidden="1" x14ac:dyDescent="0.25">
      <c r="A4743" s="57" t="s">
        <v>135</v>
      </c>
      <c r="B4743" t="s">
        <v>129</v>
      </c>
      <c r="C4743">
        <v>2022</v>
      </c>
      <c r="D4743" t="s">
        <v>58</v>
      </c>
      <c r="E4743" t="s">
        <v>45</v>
      </c>
      <c r="F4743" t="s">
        <v>46</v>
      </c>
      <c r="G4743" t="s">
        <v>221</v>
      </c>
      <c r="H4743" s="2" t="s">
        <v>299</v>
      </c>
      <c r="I4743" t="s">
        <v>429</v>
      </c>
    </row>
    <row r="4744" spans="1:10" hidden="1" x14ac:dyDescent="0.25">
      <c r="A4744" s="57" t="s">
        <v>135</v>
      </c>
      <c r="B4744" t="s">
        <v>129</v>
      </c>
      <c r="C4744">
        <v>2022</v>
      </c>
      <c r="D4744" t="s">
        <v>58</v>
      </c>
      <c r="E4744" t="s">
        <v>45</v>
      </c>
      <c r="F4744" t="s">
        <v>46</v>
      </c>
      <c r="G4744" t="s">
        <v>272</v>
      </c>
      <c r="H4744" s="2" t="s">
        <v>273</v>
      </c>
      <c r="I4744" s="2"/>
    </row>
    <row r="4745" spans="1:10" hidden="1" x14ac:dyDescent="0.25">
      <c r="A4745" s="57" t="s">
        <v>135</v>
      </c>
      <c r="B4745" t="s">
        <v>129</v>
      </c>
      <c r="C4745">
        <v>2022</v>
      </c>
      <c r="D4745" t="s">
        <v>58</v>
      </c>
      <c r="E4745" t="s">
        <v>45</v>
      </c>
      <c r="F4745" t="s">
        <v>46</v>
      </c>
      <c r="G4745" t="s">
        <v>49</v>
      </c>
      <c r="H4745" s="2" t="s">
        <v>246</v>
      </c>
      <c r="I4745" t="s">
        <v>388</v>
      </c>
      <c r="J4745" s="3">
        <v>341987</v>
      </c>
    </row>
    <row r="4746" spans="1:10" hidden="1" x14ac:dyDescent="0.25">
      <c r="A4746" s="57" t="s">
        <v>135</v>
      </c>
      <c r="B4746" t="s">
        <v>129</v>
      </c>
      <c r="C4746">
        <v>2022</v>
      </c>
      <c r="D4746" t="s">
        <v>58</v>
      </c>
      <c r="E4746" t="s">
        <v>45</v>
      </c>
      <c r="F4746" t="s">
        <v>46</v>
      </c>
      <c r="G4746" t="s">
        <v>49</v>
      </c>
      <c r="H4746" s="2" t="s">
        <v>246</v>
      </c>
      <c r="I4746" s="90" t="s">
        <v>382</v>
      </c>
      <c r="J4746" s="3">
        <v>361504</v>
      </c>
    </row>
    <row r="4747" spans="1:10" hidden="1" x14ac:dyDescent="0.25">
      <c r="A4747" s="57" t="s">
        <v>135</v>
      </c>
      <c r="B4747" t="s">
        <v>129</v>
      </c>
      <c r="C4747">
        <v>2022</v>
      </c>
      <c r="D4747" t="s">
        <v>58</v>
      </c>
      <c r="E4747" t="s">
        <v>45</v>
      </c>
      <c r="F4747" t="s">
        <v>46</v>
      </c>
      <c r="G4747" t="s">
        <v>49</v>
      </c>
      <c r="H4747" s="2" t="s">
        <v>247</v>
      </c>
      <c r="I4747" t="s">
        <v>430</v>
      </c>
    </row>
    <row r="4748" spans="1:10" hidden="1" x14ac:dyDescent="0.25">
      <c r="A4748" s="57" t="s">
        <v>135</v>
      </c>
      <c r="B4748" t="s">
        <v>129</v>
      </c>
      <c r="C4748">
        <v>2022</v>
      </c>
      <c r="D4748" t="s">
        <v>58</v>
      </c>
      <c r="E4748" t="s">
        <v>45</v>
      </c>
      <c r="F4748" t="s">
        <v>46</v>
      </c>
      <c r="G4748" t="s">
        <v>49</v>
      </c>
      <c r="H4748" s="2" t="s">
        <v>248</v>
      </c>
      <c r="I4748" t="s">
        <v>431</v>
      </c>
      <c r="J4748" s="3">
        <v>380000</v>
      </c>
    </row>
    <row r="4749" spans="1:10" hidden="1" x14ac:dyDescent="0.25">
      <c r="A4749" s="57" t="s">
        <v>135</v>
      </c>
      <c r="B4749" t="s">
        <v>129</v>
      </c>
      <c r="C4749">
        <v>2022</v>
      </c>
      <c r="D4749" t="s">
        <v>58</v>
      </c>
      <c r="E4749" t="s">
        <v>45</v>
      </c>
      <c r="F4749" t="s">
        <v>46</v>
      </c>
      <c r="G4749" t="s">
        <v>49</v>
      </c>
      <c r="H4749" s="2" t="s">
        <v>248</v>
      </c>
      <c r="I4749" t="s">
        <v>404</v>
      </c>
    </row>
    <row r="4750" spans="1:10" hidden="1" x14ac:dyDescent="0.25">
      <c r="A4750" s="57" t="s">
        <v>135</v>
      </c>
      <c r="B4750" t="s">
        <v>129</v>
      </c>
      <c r="C4750">
        <v>2022</v>
      </c>
      <c r="D4750" t="s">
        <v>58</v>
      </c>
      <c r="E4750" t="s">
        <v>45</v>
      </c>
      <c r="F4750" t="s">
        <v>46</v>
      </c>
      <c r="G4750" t="s">
        <v>49</v>
      </c>
      <c r="H4750" s="2" t="s">
        <v>249</v>
      </c>
      <c r="I4750" t="s">
        <v>390</v>
      </c>
      <c r="J4750" s="38">
        <v>355016</v>
      </c>
    </row>
    <row r="4751" spans="1:10" hidden="1" x14ac:dyDescent="0.25">
      <c r="A4751" s="57" t="s">
        <v>135</v>
      </c>
      <c r="B4751" t="s">
        <v>129</v>
      </c>
      <c r="C4751">
        <v>2022</v>
      </c>
      <c r="D4751" t="s">
        <v>58</v>
      </c>
      <c r="E4751" t="s">
        <v>45</v>
      </c>
      <c r="F4751" t="s">
        <v>46</v>
      </c>
      <c r="G4751" t="s">
        <v>49</v>
      </c>
      <c r="H4751" s="2" t="s">
        <v>250</v>
      </c>
      <c r="I4751" s="2"/>
    </row>
    <row r="4752" spans="1:10" hidden="1" x14ac:dyDescent="0.25">
      <c r="A4752" s="57" t="s">
        <v>135</v>
      </c>
      <c r="B4752" t="s">
        <v>129</v>
      </c>
      <c r="C4752">
        <v>2022</v>
      </c>
      <c r="D4752" t="s">
        <v>58</v>
      </c>
      <c r="E4752" t="s">
        <v>45</v>
      </c>
      <c r="F4752" t="s">
        <v>46</v>
      </c>
      <c r="G4752" t="s">
        <v>49</v>
      </c>
      <c r="H4752" s="2" t="s">
        <v>251</v>
      </c>
      <c r="I4752" s="2"/>
    </row>
    <row r="4753" spans="1:10" hidden="1" x14ac:dyDescent="0.25">
      <c r="A4753" s="57" t="s">
        <v>135</v>
      </c>
      <c r="B4753" t="s">
        <v>129</v>
      </c>
      <c r="C4753">
        <v>2022</v>
      </c>
      <c r="D4753" t="s">
        <v>58</v>
      </c>
      <c r="E4753" t="s">
        <v>45</v>
      </c>
      <c r="F4753" t="s">
        <v>46</v>
      </c>
      <c r="G4753" t="s">
        <v>49</v>
      </c>
      <c r="H4753" s="2" t="s">
        <v>333</v>
      </c>
      <c r="I4753" t="s">
        <v>432</v>
      </c>
    </row>
    <row r="4754" spans="1:10" hidden="1" x14ac:dyDescent="0.25">
      <c r="A4754" s="57" t="s">
        <v>135</v>
      </c>
      <c r="B4754" t="s">
        <v>129</v>
      </c>
      <c r="C4754">
        <v>2022</v>
      </c>
      <c r="D4754" t="s">
        <v>58</v>
      </c>
      <c r="E4754" t="s">
        <v>45</v>
      </c>
      <c r="F4754" t="s">
        <v>46</v>
      </c>
      <c r="G4754" t="s">
        <v>49</v>
      </c>
      <c r="H4754" s="2" t="s">
        <v>333</v>
      </c>
      <c r="I4754" t="s">
        <v>396</v>
      </c>
    </row>
    <row r="4755" spans="1:10" hidden="1" x14ac:dyDescent="0.25">
      <c r="A4755" s="57" t="s">
        <v>135</v>
      </c>
      <c r="B4755" t="s">
        <v>129</v>
      </c>
      <c r="C4755">
        <v>2022</v>
      </c>
      <c r="D4755" t="s">
        <v>58</v>
      </c>
      <c r="E4755" t="s">
        <v>45</v>
      </c>
      <c r="F4755" t="s">
        <v>46</v>
      </c>
      <c r="G4755" t="s">
        <v>49</v>
      </c>
      <c r="H4755" s="90" t="s">
        <v>367</v>
      </c>
      <c r="I4755" s="90"/>
    </row>
    <row r="4756" spans="1:10" hidden="1" x14ac:dyDescent="0.25">
      <c r="A4756" s="57" t="s">
        <v>135</v>
      </c>
      <c r="B4756" t="s">
        <v>129</v>
      </c>
      <c r="C4756">
        <v>2022</v>
      </c>
      <c r="D4756" t="s">
        <v>58</v>
      </c>
      <c r="E4756" t="s">
        <v>45</v>
      </c>
      <c r="F4756" t="s">
        <v>46</v>
      </c>
      <c r="G4756" t="s">
        <v>49</v>
      </c>
      <c r="H4756" s="2" t="s">
        <v>252</v>
      </c>
      <c r="I4756" s="2"/>
    </row>
    <row r="4757" spans="1:10" hidden="1" x14ac:dyDescent="0.25">
      <c r="A4757" s="57" t="s">
        <v>135</v>
      </c>
      <c r="B4757" t="s">
        <v>129</v>
      </c>
      <c r="C4757">
        <v>2022</v>
      </c>
      <c r="D4757" t="s">
        <v>58</v>
      </c>
      <c r="E4757" t="s">
        <v>45</v>
      </c>
      <c r="F4757" t="s">
        <v>46</v>
      </c>
      <c r="G4757" t="s">
        <v>49</v>
      </c>
      <c r="H4757" s="2" t="s">
        <v>243</v>
      </c>
      <c r="I4757" s="90" t="s">
        <v>452</v>
      </c>
      <c r="J4757" s="3">
        <v>100</v>
      </c>
    </row>
    <row r="4758" spans="1:10" hidden="1" x14ac:dyDescent="0.25">
      <c r="A4758" s="57" t="s">
        <v>135</v>
      </c>
      <c r="B4758" t="s">
        <v>129</v>
      </c>
      <c r="C4758">
        <v>2022</v>
      </c>
      <c r="D4758" t="s">
        <v>58</v>
      </c>
      <c r="E4758" t="s">
        <v>45</v>
      </c>
      <c r="F4758" t="s">
        <v>46</v>
      </c>
      <c r="G4758" t="s">
        <v>49</v>
      </c>
      <c r="H4758" s="2" t="s">
        <v>243</v>
      </c>
      <c r="I4758" t="s">
        <v>426</v>
      </c>
      <c r="J4758" s="38">
        <v>5.91</v>
      </c>
    </row>
    <row r="4759" spans="1:10" hidden="1" x14ac:dyDescent="0.25">
      <c r="A4759" s="57" t="s">
        <v>135</v>
      </c>
      <c r="B4759" t="s">
        <v>129</v>
      </c>
      <c r="C4759">
        <v>2022</v>
      </c>
      <c r="D4759" t="s">
        <v>58</v>
      </c>
      <c r="E4759" t="s">
        <v>45</v>
      </c>
      <c r="F4759" t="s">
        <v>46</v>
      </c>
      <c r="G4759" t="s">
        <v>49</v>
      </c>
      <c r="H4759" s="2" t="s">
        <v>243</v>
      </c>
      <c r="I4759" t="s">
        <v>434</v>
      </c>
      <c r="J4759" s="3">
        <v>0.52</v>
      </c>
    </row>
    <row r="4760" spans="1:10" hidden="1" x14ac:dyDescent="0.25">
      <c r="A4760" s="57" t="s">
        <v>135</v>
      </c>
      <c r="B4760" t="s">
        <v>129</v>
      </c>
      <c r="C4760">
        <v>2022</v>
      </c>
      <c r="D4760" t="s">
        <v>58</v>
      </c>
      <c r="E4760" t="s">
        <v>45</v>
      </c>
      <c r="F4760" t="s">
        <v>46</v>
      </c>
      <c r="G4760" t="s">
        <v>49</v>
      </c>
      <c r="H4760" s="2" t="s">
        <v>243</v>
      </c>
      <c r="I4760" s="90" t="s">
        <v>450</v>
      </c>
      <c r="J4760" s="3">
        <v>0.5</v>
      </c>
    </row>
    <row r="4761" spans="1:10" hidden="1" x14ac:dyDescent="0.25">
      <c r="A4761" s="57" t="s">
        <v>135</v>
      </c>
      <c r="B4761" t="s">
        <v>129</v>
      </c>
      <c r="C4761">
        <v>2022</v>
      </c>
      <c r="D4761" t="s">
        <v>58</v>
      </c>
      <c r="E4761" t="s">
        <v>45</v>
      </c>
      <c r="F4761" t="s">
        <v>46</v>
      </c>
      <c r="G4761" t="s">
        <v>49</v>
      </c>
      <c r="H4761" s="2" t="s">
        <v>243</v>
      </c>
      <c r="I4761" t="s">
        <v>393</v>
      </c>
      <c r="J4761" s="3">
        <v>249.88</v>
      </c>
    </row>
    <row r="4762" spans="1:10" hidden="1" x14ac:dyDescent="0.25">
      <c r="A4762" s="57" t="s">
        <v>135</v>
      </c>
      <c r="B4762" t="s">
        <v>129</v>
      </c>
      <c r="C4762">
        <v>2022</v>
      </c>
      <c r="D4762" t="s">
        <v>58</v>
      </c>
      <c r="E4762" t="s">
        <v>45</v>
      </c>
      <c r="F4762" t="s">
        <v>46</v>
      </c>
      <c r="G4762" t="s">
        <v>49</v>
      </c>
      <c r="H4762" s="2" t="s">
        <v>243</v>
      </c>
      <c r="I4762" s="90" t="s">
        <v>451</v>
      </c>
      <c r="J4762" s="3">
        <v>0.1</v>
      </c>
    </row>
    <row r="4763" spans="1:10" hidden="1" x14ac:dyDescent="0.25">
      <c r="A4763" s="57" t="s">
        <v>135</v>
      </c>
      <c r="B4763" t="s">
        <v>129</v>
      </c>
      <c r="C4763">
        <v>2022</v>
      </c>
      <c r="D4763" t="s">
        <v>58</v>
      </c>
      <c r="E4763" t="s">
        <v>45</v>
      </c>
      <c r="F4763" t="s">
        <v>46</v>
      </c>
      <c r="G4763" t="s">
        <v>49</v>
      </c>
      <c r="H4763" s="2" t="s">
        <v>243</v>
      </c>
      <c r="I4763" t="s">
        <v>389</v>
      </c>
      <c r="J4763" s="3">
        <v>428.22</v>
      </c>
    </row>
    <row r="4764" spans="1:10" hidden="1" x14ac:dyDescent="0.25">
      <c r="A4764" s="57" t="s">
        <v>135</v>
      </c>
      <c r="B4764" t="s">
        <v>129</v>
      </c>
      <c r="C4764">
        <v>2022</v>
      </c>
      <c r="D4764" t="s">
        <v>58</v>
      </c>
      <c r="E4764" t="s">
        <v>45</v>
      </c>
      <c r="F4764" t="s">
        <v>46</v>
      </c>
      <c r="G4764" t="s">
        <v>49</v>
      </c>
      <c r="H4764" s="2" t="s">
        <v>243</v>
      </c>
      <c r="I4764" t="s">
        <v>436</v>
      </c>
    </row>
    <row r="4765" spans="1:10" hidden="1" x14ac:dyDescent="0.25">
      <c r="A4765" s="57" t="s">
        <v>135</v>
      </c>
      <c r="B4765" t="s">
        <v>129</v>
      </c>
      <c r="C4765">
        <v>2022</v>
      </c>
      <c r="D4765" t="s">
        <v>58</v>
      </c>
      <c r="E4765" t="s">
        <v>45</v>
      </c>
      <c r="F4765" t="s">
        <v>46</v>
      </c>
      <c r="G4765" t="s">
        <v>49</v>
      </c>
      <c r="H4765" s="2" t="s">
        <v>243</v>
      </c>
      <c r="I4765" t="s">
        <v>437</v>
      </c>
      <c r="J4765" s="38">
        <v>500.04</v>
      </c>
    </row>
    <row r="4766" spans="1:10" hidden="1" x14ac:dyDescent="0.25">
      <c r="A4766" s="57" t="s">
        <v>135</v>
      </c>
      <c r="B4766" t="s">
        <v>129</v>
      </c>
      <c r="C4766">
        <v>2022</v>
      </c>
      <c r="D4766" t="s">
        <v>58</v>
      </c>
      <c r="E4766" t="s">
        <v>45</v>
      </c>
      <c r="F4766" t="s">
        <v>304</v>
      </c>
      <c r="G4766" t="s">
        <v>54</v>
      </c>
      <c r="H4766" t="s">
        <v>305</v>
      </c>
      <c r="I4766" t="s">
        <v>396</v>
      </c>
      <c r="J4766" s="3">
        <v>2000000</v>
      </c>
    </row>
    <row r="4767" spans="1:10" hidden="1" x14ac:dyDescent="0.25">
      <c r="A4767" s="57" t="s">
        <v>135</v>
      </c>
      <c r="B4767" t="s">
        <v>129</v>
      </c>
      <c r="C4767">
        <v>2022</v>
      </c>
      <c r="D4767" t="s">
        <v>58</v>
      </c>
      <c r="E4767" t="s">
        <v>45</v>
      </c>
      <c r="F4767" t="s">
        <v>304</v>
      </c>
      <c r="G4767" t="s">
        <v>54</v>
      </c>
      <c r="H4767" t="s">
        <v>306</v>
      </c>
      <c r="I4767" t="s">
        <v>396</v>
      </c>
    </row>
    <row r="4768" spans="1:10" hidden="1" x14ac:dyDescent="0.25">
      <c r="A4768" s="57" t="s">
        <v>135</v>
      </c>
      <c r="B4768" t="s">
        <v>129</v>
      </c>
      <c r="C4768">
        <v>2022</v>
      </c>
      <c r="D4768" t="s">
        <v>58</v>
      </c>
      <c r="E4768" t="s">
        <v>45</v>
      </c>
      <c r="F4768" t="s">
        <v>304</v>
      </c>
      <c r="G4768" t="s">
        <v>54</v>
      </c>
      <c r="H4768" t="s">
        <v>307</v>
      </c>
      <c r="I4768" t="s">
        <v>396</v>
      </c>
      <c r="J4768" s="3">
        <v>374448</v>
      </c>
    </row>
    <row r="4769" spans="1:10" hidden="1" x14ac:dyDescent="0.25">
      <c r="A4769" s="57" t="s">
        <v>135</v>
      </c>
      <c r="B4769" t="s">
        <v>129</v>
      </c>
      <c r="C4769">
        <v>2022</v>
      </c>
      <c r="D4769" t="s">
        <v>58</v>
      </c>
      <c r="E4769" t="s">
        <v>45</v>
      </c>
      <c r="F4769" t="s">
        <v>304</v>
      </c>
      <c r="G4769" t="s">
        <v>54</v>
      </c>
      <c r="H4769" t="s">
        <v>308</v>
      </c>
      <c r="I4769" t="s">
        <v>396</v>
      </c>
      <c r="J4769" s="3">
        <v>44934</v>
      </c>
    </row>
    <row r="4770" spans="1:10" hidden="1" x14ac:dyDescent="0.25">
      <c r="A4770" s="57" t="s">
        <v>135</v>
      </c>
      <c r="B4770" t="s">
        <v>129</v>
      </c>
      <c r="C4770">
        <v>2022</v>
      </c>
      <c r="D4770" t="s">
        <v>58</v>
      </c>
      <c r="E4770" t="s">
        <v>45</v>
      </c>
      <c r="F4770" t="s">
        <v>304</v>
      </c>
      <c r="G4770" t="s">
        <v>54</v>
      </c>
      <c r="H4770" t="s">
        <v>309</v>
      </c>
      <c r="I4770" t="s">
        <v>396</v>
      </c>
      <c r="J4770" s="3">
        <v>374448</v>
      </c>
    </row>
    <row r="4771" spans="1:10" hidden="1" x14ac:dyDescent="0.25">
      <c r="A4771" s="57" t="s">
        <v>135</v>
      </c>
      <c r="B4771" t="s">
        <v>129</v>
      </c>
      <c r="C4771">
        <v>2022</v>
      </c>
      <c r="D4771" t="s">
        <v>58</v>
      </c>
      <c r="E4771" t="s">
        <v>45</v>
      </c>
      <c r="F4771" t="s">
        <v>304</v>
      </c>
      <c r="G4771" t="s">
        <v>54</v>
      </c>
      <c r="H4771" t="s">
        <v>310</v>
      </c>
      <c r="I4771" t="s">
        <v>396</v>
      </c>
      <c r="J4771" s="3">
        <v>187224</v>
      </c>
    </row>
    <row r="4772" spans="1:10" hidden="1" x14ac:dyDescent="0.25">
      <c r="A4772" s="57" t="s">
        <v>135</v>
      </c>
      <c r="B4772" t="s">
        <v>129</v>
      </c>
      <c r="C4772">
        <v>2022</v>
      </c>
      <c r="D4772" t="s">
        <v>58</v>
      </c>
      <c r="E4772" t="s">
        <v>45</v>
      </c>
      <c r="F4772" t="s">
        <v>304</v>
      </c>
      <c r="G4772" t="s">
        <v>54</v>
      </c>
      <c r="H4772" s="90" t="s">
        <v>332</v>
      </c>
      <c r="I4772" s="90"/>
    </row>
    <row r="4773" spans="1:10" hidden="1" x14ac:dyDescent="0.25">
      <c r="A4773" s="57" t="s">
        <v>135</v>
      </c>
      <c r="B4773" t="s">
        <v>129</v>
      </c>
      <c r="C4773">
        <v>2022</v>
      </c>
      <c r="D4773" t="s">
        <v>58</v>
      </c>
      <c r="E4773" t="s">
        <v>45</v>
      </c>
      <c r="F4773" t="s">
        <v>304</v>
      </c>
      <c r="G4773" t="s">
        <v>54</v>
      </c>
      <c r="H4773" t="s">
        <v>311</v>
      </c>
      <c r="I4773" t="s">
        <v>396</v>
      </c>
      <c r="J4773" s="3">
        <v>1000000</v>
      </c>
    </row>
    <row r="4774" spans="1:10" hidden="1" x14ac:dyDescent="0.25">
      <c r="A4774" s="57" t="s">
        <v>135</v>
      </c>
      <c r="B4774" t="s">
        <v>129</v>
      </c>
      <c r="C4774">
        <v>2022</v>
      </c>
      <c r="D4774" t="s">
        <v>58</v>
      </c>
      <c r="E4774" t="s">
        <v>45</v>
      </c>
      <c r="F4774" t="s">
        <v>304</v>
      </c>
      <c r="G4774" t="s">
        <v>54</v>
      </c>
      <c r="H4774" t="s">
        <v>453</v>
      </c>
      <c r="I4774" s="90" t="s">
        <v>396</v>
      </c>
      <c r="J4774" s="3">
        <v>2493373</v>
      </c>
    </row>
    <row r="4775" spans="1:10" hidden="1" x14ac:dyDescent="0.25">
      <c r="A4775" s="57" t="s">
        <v>135</v>
      </c>
      <c r="B4775" t="s">
        <v>129</v>
      </c>
      <c r="C4775">
        <v>2022</v>
      </c>
      <c r="D4775" t="s">
        <v>58</v>
      </c>
      <c r="E4775" t="s">
        <v>45</v>
      </c>
      <c r="F4775" t="s">
        <v>304</v>
      </c>
      <c r="G4775" t="s">
        <v>54</v>
      </c>
      <c r="H4775" t="s">
        <v>312</v>
      </c>
    </row>
    <row r="4776" spans="1:10" hidden="1" x14ac:dyDescent="0.25">
      <c r="A4776" s="57" t="s">
        <v>135</v>
      </c>
      <c r="B4776" t="s">
        <v>129</v>
      </c>
      <c r="C4776">
        <v>2022</v>
      </c>
      <c r="D4776" t="s">
        <v>58</v>
      </c>
      <c r="E4776" t="s">
        <v>45</v>
      </c>
      <c r="F4776" t="s">
        <v>304</v>
      </c>
      <c r="G4776" t="s">
        <v>54</v>
      </c>
      <c r="H4776" t="s">
        <v>313</v>
      </c>
      <c r="I4776" t="s">
        <v>397</v>
      </c>
      <c r="J4776" s="3">
        <v>23455</v>
      </c>
    </row>
    <row r="4777" spans="1:10" hidden="1" x14ac:dyDescent="0.25">
      <c r="A4777" s="57" t="s">
        <v>135</v>
      </c>
      <c r="B4777" t="s">
        <v>129</v>
      </c>
      <c r="C4777">
        <v>2022</v>
      </c>
      <c r="D4777" t="s">
        <v>58</v>
      </c>
      <c r="E4777" t="s">
        <v>45</v>
      </c>
      <c r="F4777" t="s">
        <v>304</v>
      </c>
      <c r="G4777" t="s">
        <v>54</v>
      </c>
      <c r="H4777" t="s">
        <v>314</v>
      </c>
      <c r="I4777" t="s">
        <v>398</v>
      </c>
      <c r="J4777" s="3">
        <v>539204</v>
      </c>
    </row>
    <row r="4778" spans="1:10" hidden="1" x14ac:dyDescent="0.25">
      <c r="A4778" s="57" t="s">
        <v>135</v>
      </c>
      <c r="B4778" t="s">
        <v>129</v>
      </c>
      <c r="C4778">
        <v>2022</v>
      </c>
      <c r="D4778" t="s">
        <v>58</v>
      </c>
      <c r="E4778" t="s">
        <v>45</v>
      </c>
      <c r="F4778" t="s">
        <v>304</v>
      </c>
      <c r="G4778" t="s">
        <v>54</v>
      </c>
      <c r="H4778" t="s">
        <v>315</v>
      </c>
      <c r="I4778" s="90" t="s">
        <v>454</v>
      </c>
      <c r="J4778" s="3">
        <v>179735</v>
      </c>
    </row>
    <row r="4779" spans="1:10" hidden="1" x14ac:dyDescent="0.25">
      <c r="A4779" s="57" t="s">
        <v>135</v>
      </c>
      <c r="B4779" t="s">
        <v>129</v>
      </c>
      <c r="C4779">
        <v>2022</v>
      </c>
      <c r="D4779" t="s">
        <v>58</v>
      </c>
      <c r="E4779" t="s">
        <v>45</v>
      </c>
      <c r="F4779" t="s">
        <v>304</v>
      </c>
      <c r="G4779" t="s">
        <v>54</v>
      </c>
      <c r="H4779" s="2" t="s">
        <v>316</v>
      </c>
      <c r="I4779" s="2"/>
    </row>
    <row r="4780" spans="1:10" hidden="1" x14ac:dyDescent="0.25">
      <c r="A4780" s="57" t="s">
        <v>135</v>
      </c>
      <c r="B4780" t="s">
        <v>129</v>
      </c>
      <c r="C4780">
        <v>2022</v>
      </c>
      <c r="D4780" t="s">
        <v>58</v>
      </c>
      <c r="E4780" t="s">
        <v>45</v>
      </c>
      <c r="F4780" t="s">
        <v>304</v>
      </c>
      <c r="G4780" t="s">
        <v>49</v>
      </c>
      <c r="H4780" s="90" t="s">
        <v>317</v>
      </c>
      <c r="I4780" s="90"/>
    </row>
    <row r="4781" spans="1:10" hidden="1" x14ac:dyDescent="0.25">
      <c r="A4781" s="57" t="s">
        <v>135</v>
      </c>
      <c r="B4781" t="s">
        <v>129</v>
      </c>
      <c r="C4781">
        <v>2022</v>
      </c>
      <c r="D4781" t="s">
        <v>58</v>
      </c>
      <c r="E4781" t="s">
        <v>45</v>
      </c>
      <c r="F4781" t="s">
        <v>50</v>
      </c>
      <c r="G4781" t="s">
        <v>56</v>
      </c>
      <c r="H4781" t="s">
        <v>124</v>
      </c>
      <c r="I4781" t="s">
        <v>401</v>
      </c>
      <c r="J4781" s="3">
        <v>84190</v>
      </c>
    </row>
    <row r="4782" spans="1:10" hidden="1" x14ac:dyDescent="0.25">
      <c r="A4782" s="57" t="s">
        <v>135</v>
      </c>
      <c r="B4782" t="s">
        <v>129</v>
      </c>
      <c r="C4782">
        <v>2022</v>
      </c>
      <c r="D4782" t="s">
        <v>58</v>
      </c>
      <c r="E4782" t="s">
        <v>45</v>
      </c>
      <c r="F4782" t="s">
        <v>50</v>
      </c>
      <c r="G4782" t="s">
        <v>56</v>
      </c>
      <c r="H4782" t="s">
        <v>98</v>
      </c>
      <c r="I4782" t="s">
        <v>402</v>
      </c>
      <c r="J4782" s="3">
        <v>509089</v>
      </c>
    </row>
    <row r="4783" spans="1:10" hidden="1" x14ac:dyDescent="0.25">
      <c r="A4783" s="57" t="s">
        <v>135</v>
      </c>
      <c r="B4783" t="s">
        <v>129</v>
      </c>
      <c r="C4783">
        <v>2022</v>
      </c>
      <c r="D4783" t="s">
        <v>58</v>
      </c>
      <c r="E4783" t="s">
        <v>45</v>
      </c>
      <c r="F4783" t="s">
        <v>50</v>
      </c>
      <c r="G4783" t="s">
        <v>56</v>
      </c>
      <c r="H4783" t="s">
        <v>98</v>
      </c>
      <c r="I4783" t="s">
        <v>401</v>
      </c>
      <c r="J4783" s="3">
        <v>105780</v>
      </c>
    </row>
    <row r="4784" spans="1:10" hidden="1" x14ac:dyDescent="0.25">
      <c r="A4784" s="57" t="s">
        <v>135</v>
      </c>
      <c r="B4784" t="s">
        <v>129</v>
      </c>
      <c r="C4784">
        <v>2022</v>
      </c>
      <c r="D4784" t="s">
        <v>58</v>
      </c>
      <c r="E4784" t="s">
        <v>45</v>
      </c>
      <c r="F4784" t="s">
        <v>50</v>
      </c>
      <c r="G4784" t="s">
        <v>56</v>
      </c>
      <c r="H4784" t="s">
        <v>265</v>
      </c>
      <c r="I4784" t="s">
        <v>403</v>
      </c>
    </row>
    <row r="4785" spans="1:10" hidden="1" x14ac:dyDescent="0.25">
      <c r="A4785" s="57" t="s">
        <v>135</v>
      </c>
      <c r="B4785" t="s">
        <v>129</v>
      </c>
      <c r="C4785">
        <v>2022</v>
      </c>
      <c r="D4785" t="s">
        <v>58</v>
      </c>
      <c r="E4785" t="s">
        <v>45</v>
      </c>
      <c r="F4785" t="s">
        <v>50</v>
      </c>
      <c r="G4785" t="s">
        <v>56</v>
      </c>
      <c r="H4785" t="s">
        <v>193</v>
      </c>
    </row>
    <row r="4786" spans="1:10" hidden="1" x14ac:dyDescent="0.25">
      <c r="A4786" s="57" t="s">
        <v>135</v>
      </c>
      <c r="B4786" t="s">
        <v>129</v>
      </c>
      <c r="C4786">
        <v>2022</v>
      </c>
      <c r="D4786" t="s">
        <v>58</v>
      </c>
      <c r="E4786" t="s">
        <v>45</v>
      </c>
      <c r="F4786" t="s">
        <v>50</v>
      </c>
      <c r="G4786" t="s">
        <v>101</v>
      </c>
      <c r="H4786" t="s">
        <v>99</v>
      </c>
      <c r="I4786" t="s">
        <v>401</v>
      </c>
      <c r="J4786" s="3">
        <v>207200</v>
      </c>
    </row>
    <row r="4787" spans="1:10" hidden="1" x14ac:dyDescent="0.25">
      <c r="A4787" s="57" t="s">
        <v>135</v>
      </c>
      <c r="B4787" t="s">
        <v>129</v>
      </c>
      <c r="C4787">
        <v>2022</v>
      </c>
      <c r="D4787" t="s">
        <v>58</v>
      </c>
      <c r="E4787" t="s">
        <v>45</v>
      </c>
      <c r="F4787" t="s">
        <v>50</v>
      </c>
      <c r="G4787" t="s">
        <v>101</v>
      </c>
      <c r="H4787" s="2" t="s">
        <v>255</v>
      </c>
      <c r="I4787" s="2"/>
    </row>
    <row r="4788" spans="1:10" hidden="1" x14ac:dyDescent="0.25">
      <c r="A4788" s="57" t="s">
        <v>135</v>
      </c>
      <c r="B4788" t="s">
        <v>129</v>
      </c>
      <c r="C4788">
        <v>2022</v>
      </c>
      <c r="D4788" t="s">
        <v>58</v>
      </c>
      <c r="E4788" t="s">
        <v>45</v>
      </c>
      <c r="F4788" t="s">
        <v>50</v>
      </c>
      <c r="G4788" t="s">
        <v>101</v>
      </c>
      <c r="H4788" s="2" t="s">
        <v>254</v>
      </c>
      <c r="I4788" s="2"/>
    </row>
    <row r="4789" spans="1:10" hidden="1" x14ac:dyDescent="0.25">
      <c r="A4789" s="57" t="s">
        <v>135</v>
      </c>
      <c r="B4789" t="s">
        <v>129</v>
      </c>
      <c r="C4789">
        <v>2022</v>
      </c>
      <c r="D4789" t="s">
        <v>58</v>
      </c>
      <c r="E4789" t="s">
        <v>45</v>
      </c>
      <c r="F4789" t="s">
        <v>50</v>
      </c>
      <c r="G4789" t="s">
        <v>101</v>
      </c>
      <c r="H4789" s="2" t="s">
        <v>236</v>
      </c>
      <c r="I4789" t="s">
        <v>422</v>
      </c>
    </row>
    <row r="4790" spans="1:10" hidden="1" x14ac:dyDescent="0.25">
      <c r="A4790" s="57" t="s">
        <v>135</v>
      </c>
      <c r="B4790" t="s">
        <v>129</v>
      </c>
      <c r="C4790">
        <v>2022</v>
      </c>
      <c r="D4790" t="s">
        <v>58</v>
      </c>
      <c r="E4790" t="s">
        <v>45</v>
      </c>
      <c r="F4790" t="s">
        <v>50</v>
      </c>
      <c r="G4790" t="s">
        <v>101</v>
      </c>
      <c r="H4790" t="s">
        <v>30</v>
      </c>
      <c r="I4790" t="s">
        <v>440</v>
      </c>
    </row>
    <row r="4791" spans="1:10" hidden="1" x14ac:dyDescent="0.25">
      <c r="A4791" s="57" t="s">
        <v>135</v>
      </c>
      <c r="B4791" t="s">
        <v>129</v>
      </c>
      <c r="C4791">
        <v>2022</v>
      </c>
      <c r="D4791" t="s">
        <v>58</v>
      </c>
      <c r="E4791" t="s">
        <v>45</v>
      </c>
      <c r="F4791" t="s">
        <v>50</v>
      </c>
      <c r="G4791" t="s">
        <v>101</v>
      </c>
      <c r="H4791" t="s">
        <v>30</v>
      </c>
      <c r="I4791" t="s">
        <v>408</v>
      </c>
    </row>
    <row r="4792" spans="1:10" hidden="1" x14ac:dyDescent="0.25">
      <c r="A4792" s="57" t="s">
        <v>135</v>
      </c>
      <c r="B4792" t="s">
        <v>129</v>
      </c>
      <c r="C4792">
        <v>2022</v>
      </c>
      <c r="D4792" t="s">
        <v>58</v>
      </c>
      <c r="E4792" t="s">
        <v>45</v>
      </c>
      <c r="F4792" t="s">
        <v>50</v>
      </c>
      <c r="G4792" t="s">
        <v>101</v>
      </c>
      <c r="H4792" t="s">
        <v>30</v>
      </c>
      <c r="I4792" t="s">
        <v>429</v>
      </c>
    </row>
    <row r="4793" spans="1:10" hidden="1" x14ac:dyDescent="0.25">
      <c r="A4793" s="57" t="s">
        <v>135</v>
      </c>
      <c r="B4793" t="s">
        <v>129</v>
      </c>
      <c r="C4793">
        <v>2022</v>
      </c>
      <c r="D4793" t="s">
        <v>58</v>
      </c>
      <c r="E4793" t="s">
        <v>45</v>
      </c>
      <c r="F4793" t="s">
        <v>50</v>
      </c>
      <c r="G4793" t="s">
        <v>101</v>
      </c>
      <c r="H4793" t="s">
        <v>30</v>
      </c>
      <c r="I4793" t="s">
        <v>379</v>
      </c>
    </row>
    <row r="4794" spans="1:10" hidden="1" x14ac:dyDescent="0.25">
      <c r="A4794" s="57" t="s">
        <v>135</v>
      </c>
      <c r="B4794" t="s">
        <v>129</v>
      </c>
      <c r="C4794">
        <v>2022</v>
      </c>
      <c r="D4794" t="s">
        <v>58</v>
      </c>
      <c r="E4794" t="s">
        <v>45</v>
      </c>
      <c r="F4794" t="s">
        <v>50</v>
      </c>
      <c r="G4794" t="s">
        <v>101</v>
      </c>
      <c r="H4794" t="s">
        <v>30</v>
      </c>
      <c r="I4794" s="90" t="s">
        <v>459</v>
      </c>
      <c r="J4794" s="3">
        <v>323600</v>
      </c>
    </row>
    <row r="4795" spans="1:10" hidden="1" x14ac:dyDescent="0.25">
      <c r="A4795" s="57" t="s">
        <v>135</v>
      </c>
      <c r="B4795" t="s">
        <v>129</v>
      </c>
      <c r="C4795">
        <v>2022</v>
      </c>
      <c r="D4795" t="s">
        <v>58</v>
      </c>
      <c r="E4795" t="s">
        <v>45</v>
      </c>
      <c r="F4795" t="s">
        <v>50</v>
      </c>
      <c r="G4795" t="s">
        <v>101</v>
      </c>
      <c r="H4795" t="s">
        <v>30</v>
      </c>
      <c r="I4795" s="90" t="s">
        <v>458</v>
      </c>
      <c r="J4795" s="3">
        <v>32300</v>
      </c>
    </row>
    <row r="4796" spans="1:10" hidden="1" x14ac:dyDescent="0.25">
      <c r="A4796" s="57" t="s">
        <v>135</v>
      </c>
      <c r="B4796" t="s">
        <v>129</v>
      </c>
      <c r="C4796">
        <v>2022</v>
      </c>
      <c r="D4796" t="s">
        <v>58</v>
      </c>
      <c r="E4796" t="s">
        <v>45</v>
      </c>
      <c r="F4796" t="s">
        <v>50</v>
      </c>
      <c r="G4796" t="s">
        <v>101</v>
      </c>
      <c r="H4796" t="s">
        <v>30</v>
      </c>
      <c r="I4796" s="90" t="s">
        <v>457</v>
      </c>
      <c r="J4796" s="3">
        <v>936972.99</v>
      </c>
    </row>
    <row r="4797" spans="1:10" hidden="1" x14ac:dyDescent="0.25">
      <c r="A4797" s="57" t="s">
        <v>135</v>
      </c>
      <c r="B4797" t="s">
        <v>129</v>
      </c>
      <c r="C4797">
        <v>2022</v>
      </c>
      <c r="D4797" t="s">
        <v>58</v>
      </c>
      <c r="E4797" t="s">
        <v>45</v>
      </c>
      <c r="F4797" t="s">
        <v>50</v>
      </c>
      <c r="G4797" t="s">
        <v>101</v>
      </c>
      <c r="H4797" t="s">
        <v>30</v>
      </c>
      <c r="I4797" s="90" t="s">
        <v>456</v>
      </c>
      <c r="J4797" s="3">
        <v>144870</v>
      </c>
    </row>
    <row r="4798" spans="1:10" hidden="1" x14ac:dyDescent="0.25">
      <c r="A4798" s="57" t="s">
        <v>135</v>
      </c>
      <c r="B4798" t="s">
        <v>129</v>
      </c>
      <c r="C4798">
        <v>2022</v>
      </c>
      <c r="D4798" t="s">
        <v>58</v>
      </c>
      <c r="E4798" t="s">
        <v>45</v>
      </c>
      <c r="F4798" t="s">
        <v>50</v>
      </c>
      <c r="G4798" t="s">
        <v>101</v>
      </c>
      <c r="H4798" t="s">
        <v>30</v>
      </c>
      <c r="I4798" s="90" t="s">
        <v>455</v>
      </c>
      <c r="J4798" s="3">
        <v>232700</v>
      </c>
    </row>
    <row r="4799" spans="1:10" hidden="1" x14ac:dyDescent="0.25">
      <c r="A4799" s="57" t="s">
        <v>135</v>
      </c>
      <c r="B4799" t="s">
        <v>129</v>
      </c>
      <c r="C4799">
        <v>2022</v>
      </c>
      <c r="D4799" t="s">
        <v>58</v>
      </c>
      <c r="E4799" t="s">
        <v>45</v>
      </c>
      <c r="F4799" t="s">
        <v>50</v>
      </c>
      <c r="G4799" t="s">
        <v>101</v>
      </c>
      <c r="H4799" t="s">
        <v>30</v>
      </c>
      <c r="I4799" t="s">
        <v>439</v>
      </c>
      <c r="J4799" s="3">
        <v>120000</v>
      </c>
    </row>
    <row r="4800" spans="1:10" hidden="1" x14ac:dyDescent="0.25">
      <c r="A4800" s="57" t="s">
        <v>135</v>
      </c>
      <c r="B4800" t="s">
        <v>129</v>
      </c>
      <c r="C4800">
        <v>2022</v>
      </c>
      <c r="D4800" t="s">
        <v>58</v>
      </c>
      <c r="E4800" t="s">
        <v>45</v>
      </c>
      <c r="F4800" t="s">
        <v>50</v>
      </c>
      <c r="G4800" t="s">
        <v>101</v>
      </c>
      <c r="H4800" t="s">
        <v>30</v>
      </c>
      <c r="I4800" s="90" t="s">
        <v>404</v>
      </c>
      <c r="J4800" s="3">
        <v>21100</v>
      </c>
    </row>
    <row r="4801" spans="1:10" hidden="1" x14ac:dyDescent="0.25">
      <c r="A4801" s="57" t="s">
        <v>135</v>
      </c>
      <c r="B4801" t="s">
        <v>129</v>
      </c>
      <c r="C4801">
        <v>2022</v>
      </c>
      <c r="D4801" t="s">
        <v>58</v>
      </c>
      <c r="E4801" t="s">
        <v>45</v>
      </c>
      <c r="F4801" t="s">
        <v>287</v>
      </c>
      <c r="G4801" t="s">
        <v>287</v>
      </c>
      <c r="H4801" s="82" t="s">
        <v>288</v>
      </c>
      <c r="I4801" s="82"/>
    </row>
    <row r="4802" spans="1:10" hidden="1" x14ac:dyDescent="0.25">
      <c r="A4802" s="57" t="s">
        <v>135</v>
      </c>
      <c r="B4802" t="s">
        <v>129</v>
      </c>
      <c r="C4802">
        <v>2022</v>
      </c>
      <c r="D4802" t="s">
        <v>58</v>
      </c>
      <c r="E4802" t="s">
        <v>112</v>
      </c>
      <c r="F4802" t="s">
        <v>117</v>
      </c>
      <c r="G4802" t="s">
        <v>53</v>
      </c>
      <c r="H4802" s="2" t="s">
        <v>256</v>
      </c>
      <c r="I4802" s="2"/>
      <c r="J4802" s="10">
        <f>+J4678*30%</f>
        <v>15121228.127394959</v>
      </c>
    </row>
    <row r="4803" spans="1:10" hidden="1" x14ac:dyDescent="0.25">
      <c r="A4803" s="57" t="s">
        <v>135</v>
      </c>
      <c r="B4803" t="s">
        <v>129</v>
      </c>
      <c r="C4803">
        <v>2022</v>
      </c>
      <c r="D4803" t="s">
        <v>58</v>
      </c>
      <c r="E4803" t="s">
        <v>112</v>
      </c>
      <c r="F4803" t="s">
        <v>117</v>
      </c>
      <c r="G4803" t="s">
        <v>53</v>
      </c>
      <c r="H4803" s="2" t="s">
        <v>257</v>
      </c>
      <c r="I4803" t="s">
        <v>406</v>
      </c>
      <c r="J4803" s="3"/>
    </row>
    <row r="4804" spans="1:10" hidden="1" x14ac:dyDescent="0.25">
      <c r="A4804" s="57" t="s">
        <v>135</v>
      </c>
      <c r="B4804" t="s">
        <v>129</v>
      </c>
      <c r="C4804">
        <v>2022</v>
      </c>
      <c r="D4804" t="s">
        <v>58</v>
      </c>
      <c r="E4804" t="s">
        <v>112</v>
      </c>
      <c r="F4804" t="s">
        <v>117</v>
      </c>
      <c r="G4804" t="s">
        <v>53</v>
      </c>
      <c r="H4804" s="2" t="s">
        <v>257</v>
      </c>
      <c r="I4804" t="s">
        <v>407</v>
      </c>
    </row>
    <row r="4805" spans="1:10" hidden="1" x14ac:dyDescent="0.25">
      <c r="A4805" s="57" t="s">
        <v>135</v>
      </c>
      <c r="B4805" t="s">
        <v>129</v>
      </c>
      <c r="C4805">
        <v>2022</v>
      </c>
      <c r="D4805" t="s">
        <v>58</v>
      </c>
      <c r="E4805" t="s">
        <v>112</v>
      </c>
      <c r="F4805" t="s">
        <v>117</v>
      </c>
      <c r="G4805" t="s">
        <v>53</v>
      </c>
      <c r="H4805" s="2" t="s">
        <v>257</v>
      </c>
      <c r="I4805" t="s">
        <v>408</v>
      </c>
      <c r="J4805" s="3"/>
    </row>
    <row r="4806" spans="1:10" hidden="1" x14ac:dyDescent="0.25">
      <c r="A4806" s="57" t="s">
        <v>135</v>
      </c>
      <c r="B4806" t="s">
        <v>129</v>
      </c>
      <c r="C4806">
        <v>2022</v>
      </c>
      <c r="D4806" t="s">
        <v>58</v>
      </c>
      <c r="E4806" t="s">
        <v>112</v>
      </c>
      <c r="F4806" t="s">
        <v>117</v>
      </c>
      <c r="G4806" t="s">
        <v>53</v>
      </c>
      <c r="H4806" s="2" t="s">
        <v>257</v>
      </c>
    </row>
    <row r="4807" spans="1:10" hidden="1" x14ac:dyDescent="0.25">
      <c r="A4807" s="57" t="s">
        <v>135</v>
      </c>
      <c r="B4807" t="s">
        <v>129</v>
      </c>
      <c r="C4807">
        <v>2022</v>
      </c>
      <c r="D4807" t="s">
        <v>58</v>
      </c>
      <c r="E4807" t="s">
        <v>112</v>
      </c>
      <c r="F4807" t="s">
        <v>117</v>
      </c>
      <c r="G4807" t="s">
        <v>53</v>
      </c>
      <c r="H4807" s="2" t="s">
        <v>257</v>
      </c>
    </row>
    <row r="4808" spans="1:10" hidden="1" x14ac:dyDescent="0.25">
      <c r="A4808" s="57" t="s">
        <v>135</v>
      </c>
      <c r="B4808" t="s">
        <v>129</v>
      </c>
      <c r="C4808">
        <v>2022</v>
      </c>
      <c r="D4808" t="s">
        <v>58</v>
      </c>
      <c r="E4808" t="s">
        <v>112</v>
      </c>
      <c r="F4808" t="s">
        <v>117</v>
      </c>
      <c r="G4808" t="s">
        <v>53</v>
      </c>
      <c r="H4808" s="2" t="s">
        <v>257</v>
      </c>
    </row>
    <row r="4809" spans="1:10" hidden="1" x14ac:dyDescent="0.25">
      <c r="A4809" s="57" t="s">
        <v>135</v>
      </c>
      <c r="B4809" t="s">
        <v>129</v>
      </c>
      <c r="C4809">
        <v>2022</v>
      </c>
      <c r="D4809" t="s">
        <v>58</v>
      </c>
      <c r="E4809" t="s">
        <v>112</v>
      </c>
      <c r="F4809" t="s">
        <v>117</v>
      </c>
      <c r="G4809" t="s">
        <v>53</v>
      </c>
      <c r="H4809" s="2" t="s">
        <v>257</v>
      </c>
    </row>
    <row r="4810" spans="1:10" hidden="1" x14ac:dyDescent="0.25">
      <c r="A4810" s="57" t="s">
        <v>135</v>
      </c>
      <c r="B4810" t="s">
        <v>129</v>
      </c>
      <c r="C4810">
        <v>2022</v>
      </c>
      <c r="D4810" t="s">
        <v>58</v>
      </c>
      <c r="E4810" t="s">
        <v>112</v>
      </c>
      <c r="F4810" t="s">
        <v>117</v>
      </c>
      <c r="G4810" t="s">
        <v>53</v>
      </c>
      <c r="H4810" s="2" t="s">
        <v>258</v>
      </c>
      <c r="I4810" s="2"/>
    </row>
    <row r="4811" spans="1:10" hidden="1" x14ac:dyDescent="0.25">
      <c r="A4811" s="57" t="s">
        <v>135</v>
      </c>
      <c r="B4811" t="s">
        <v>129</v>
      </c>
      <c r="C4811">
        <v>2022</v>
      </c>
      <c r="D4811" t="s">
        <v>58</v>
      </c>
      <c r="E4811" t="s">
        <v>112</v>
      </c>
      <c r="F4811" t="s">
        <v>117</v>
      </c>
      <c r="G4811" t="s">
        <v>53</v>
      </c>
      <c r="H4811" s="2" t="s">
        <v>259</v>
      </c>
      <c r="I4811" t="s">
        <v>409</v>
      </c>
      <c r="J4811" s="3"/>
    </row>
    <row r="4812" spans="1:10" hidden="1" x14ac:dyDescent="0.25">
      <c r="A4812" s="57" t="s">
        <v>135</v>
      </c>
      <c r="B4812" t="s">
        <v>129</v>
      </c>
      <c r="C4812">
        <v>2022</v>
      </c>
      <c r="D4812" t="s">
        <v>58</v>
      </c>
      <c r="E4812" t="s">
        <v>112</v>
      </c>
      <c r="F4812" t="s">
        <v>117</v>
      </c>
      <c r="G4812" t="s">
        <v>53</v>
      </c>
      <c r="H4812" s="2" t="s">
        <v>259</v>
      </c>
      <c r="I4812" t="s">
        <v>410</v>
      </c>
      <c r="J4812" s="3"/>
    </row>
    <row r="4813" spans="1:10" hidden="1" x14ac:dyDescent="0.25">
      <c r="A4813" s="57" t="s">
        <v>135</v>
      </c>
      <c r="B4813" t="s">
        <v>129</v>
      </c>
      <c r="C4813">
        <v>2022</v>
      </c>
      <c r="D4813" t="s">
        <v>58</v>
      </c>
      <c r="E4813" t="s">
        <v>112</v>
      </c>
      <c r="F4813" t="s">
        <v>117</v>
      </c>
      <c r="G4813" t="s">
        <v>53</v>
      </c>
      <c r="H4813" s="2" t="s">
        <v>259</v>
      </c>
      <c r="I4813" t="s">
        <v>411</v>
      </c>
      <c r="J4813" s="3"/>
    </row>
    <row r="4814" spans="1:10" hidden="1" x14ac:dyDescent="0.25">
      <c r="A4814" s="57" t="s">
        <v>135</v>
      </c>
      <c r="B4814" t="s">
        <v>129</v>
      </c>
      <c r="C4814">
        <v>2022</v>
      </c>
      <c r="D4814" t="s">
        <v>58</v>
      </c>
      <c r="E4814" t="s">
        <v>112</v>
      </c>
      <c r="F4814" t="s">
        <v>117</v>
      </c>
      <c r="G4814" t="s">
        <v>53</v>
      </c>
      <c r="H4814" s="2" t="s">
        <v>259</v>
      </c>
      <c r="I4814" t="s">
        <v>441</v>
      </c>
    </row>
    <row r="4815" spans="1:10" hidden="1" x14ac:dyDescent="0.25">
      <c r="A4815" s="57" t="s">
        <v>135</v>
      </c>
      <c r="B4815" t="s">
        <v>129</v>
      </c>
      <c r="C4815">
        <v>2022</v>
      </c>
      <c r="D4815" t="s">
        <v>58</v>
      </c>
      <c r="E4815" t="s">
        <v>112</v>
      </c>
      <c r="F4815" t="s">
        <v>117</v>
      </c>
      <c r="G4815" t="s">
        <v>53</v>
      </c>
      <c r="H4815" s="2" t="s">
        <v>259</v>
      </c>
      <c r="I4815" t="s">
        <v>442</v>
      </c>
    </row>
    <row r="4816" spans="1:10" hidden="1" x14ac:dyDescent="0.25">
      <c r="A4816" s="57" t="s">
        <v>135</v>
      </c>
      <c r="B4816" t="s">
        <v>129</v>
      </c>
      <c r="C4816">
        <v>2022</v>
      </c>
      <c r="D4816" t="s">
        <v>58</v>
      </c>
      <c r="E4816" t="s">
        <v>112</v>
      </c>
      <c r="F4816" t="s">
        <v>117</v>
      </c>
      <c r="G4816" t="s">
        <v>53</v>
      </c>
      <c r="H4816" s="2" t="s">
        <v>259</v>
      </c>
      <c r="I4816" s="90" t="s">
        <v>460</v>
      </c>
      <c r="J4816" s="3"/>
    </row>
    <row r="4817" spans="1:10" hidden="1" x14ac:dyDescent="0.25">
      <c r="A4817" s="57" t="s">
        <v>135</v>
      </c>
      <c r="B4817" t="s">
        <v>129</v>
      </c>
      <c r="C4817">
        <v>2022</v>
      </c>
      <c r="D4817" t="s">
        <v>58</v>
      </c>
      <c r="E4817" t="s">
        <v>112</v>
      </c>
      <c r="F4817" t="s">
        <v>117</v>
      </c>
      <c r="G4817" t="s">
        <v>53</v>
      </c>
      <c r="H4817" s="2" t="s">
        <v>259</v>
      </c>
      <c r="I4817" s="90" t="s">
        <v>413</v>
      </c>
    </row>
    <row r="4818" spans="1:10" hidden="1" x14ac:dyDescent="0.25">
      <c r="A4818" s="57" t="s">
        <v>135</v>
      </c>
      <c r="B4818" t="s">
        <v>129</v>
      </c>
      <c r="C4818">
        <v>2022</v>
      </c>
      <c r="D4818" t="s">
        <v>58</v>
      </c>
      <c r="E4818" t="s">
        <v>112</v>
      </c>
      <c r="F4818" t="s">
        <v>117</v>
      </c>
      <c r="G4818" t="s">
        <v>334</v>
      </c>
      <c r="H4818" s="90" t="s">
        <v>335</v>
      </c>
      <c r="I4818" s="90"/>
    </row>
    <row r="4819" spans="1:10" hidden="1" x14ac:dyDescent="0.25">
      <c r="A4819" s="57" t="s">
        <v>135</v>
      </c>
      <c r="B4819" t="s">
        <v>129</v>
      </c>
      <c r="C4819">
        <v>2022</v>
      </c>
      <c r="D4819" t="s">
        <v>58</v>
      </c>
      <c r="E4819" t="s">
        <v>112</v>
      </c>
      <c r="F4819" t="s">
        <v>117</v>
      </c>
      <c r="G4819" t="s">
        <v>318</v>
      </c>
      <c r="H4819" t="s">
        <v>180</v>
      </c>
      <c r="I4819" t="s">
        <v>412</v>
      </c>
    </row>
    <row r="4820" spans="1:10" hidden="1" x14ac:dyDescent="0.25">
      <c r="A4820" s="57" t="s">
        <v>135</v>
      </c>
      <c r="B4820" t="s">
        <v>129</v>
      </c>
      <c r="C4820">
        <v>2022</v>
      </c>
      <c r="D4820" t="s">
        <v>58</v>
      </c>
      <c r="E4820" t="s">
        <v>112</v>
      </c>
      <c r="F4820" t="s">
        <v>117</v>
      </c>
      <c r="G4820" t="s">
        <v>318</v>
      </c>
      <c r="H4820" t="s">
        <v>180</v>
      </c>
      <c r="I4820" t="s">
        <v>413</v>
      </c>
      <c r="J4820" s="38"/>
    </row>
    <row r="4821" spans="1:10" hidden="1" x14ac:dyDescent="0.25">
      <c r="A4821" s="57" t="s">
        <v>135</v>
      </c>
      <c r="B4821" t="s">
        <v>129</v>
      </c>
      <c r="C4821">
        <v>2022</v>
      </c>
      <c r="D4821" t="s">
        <v>58</v>
      </c>
      <c r="E4821" t="s">
        <v>112</v>
      </c>
      <c r="F4821" t="s">
        <v>117</v>
      </c>
      <c r="G4821" t="s">
        <v>318</v>
      </c>
      <c r="H4821" t="s">
        <v>180</v>
      </c>
      <c r="I4821" t="s">
        <v>414</v>
      </c>
      <c r="J4821" s="3"/>
    </row>
    <row r="4822" spans="1:10" hidden="1" x14ac:dyDescent="0.25">
      <c r="A4822" s="57" t="s">
        <v>135</v>
      </c>
      <c r="B4822" t="s">
        <v>129</v>
      </c>
      <c r="C4822">
        <v>2022</v>
      </c>
      <c r="D4822" t="s">
        <v>58</v>
      </c>
      <c r="E4822" t="s">
        <v>112</v>
      </c>
      <c r="F4822" t="s">
        <v>117</v>
      </c>
      <c r="G4822" t="s">
        <v>318</v>
      </c>
      <c r="H4822" t="s">
        <v>180</v>
      </c>
      <c r="I4822" s="90" t="s">
        <v>460</v>
      </c>
      <c r="J4822" s="3"/>
    </row>
    <row r="4823" spans="1:10" hidden="1" x14ac:dyDescent="0.25">
      <c r="A4823" s="57" t="s">
        <v>135</v>
      </c>
      <c r="B4823" t="s">
        <v>129</v>
      </c>
      <c r="C4823">
        <v>2022</v>
      </c>
      <c r="D4823" t="s">
        <v>58</v>
      </c>
      <c r="E4823" t="s">
        <v>112</v>
      </c>
      <c r="F4823" t="s">
        <v>117</v>
      </c>
      <c r="G4823" t="s">
        <v>318</v>
      </c>
      <c r="H4823" t="s">
        <v>180</v>
      </c>
    </row>
    <row r="4824" spans="1:10" hidden="1" x14ac:dyDescent="0.25">
      <c r="A4824" s="57" t="s">
        <v>135</v>
      </c>
      <c r="B4824" t="s">
        <v>129</v>
      </c>
      <c r="C4824">
        <v>2022</v>
      </c>
      <c r="D4824" t="s">
        <v>58</v>
      </c>
      <c r="E4824" t="s">
        <v>112</v>
      </c>
      <c r="F4824" t="s">
        <v>117</v>
      </c>
      <c r="G4824" t="s">
        <v>318</v>
      </c>
      <c r="H4824" t="s">
        <v>180</v>
      </c>
    </row>
    <row r="4825" spans="1:10" hidden="1" x14ac:dyDescent="0.25">
      <c r="A4825" s="57" t="s">
        <v>135</v>
      </c>
      <c r="B4825" t="s">
        <v>129</v>
      </c>
      <c r="C4825">
        <v>2022</v>
      </c>
      <c r="D4825" t="s">
        <v>58</v>
      </c>
      <c r="E4825" t="s">
        <v>112</v>
      </c>
      <c r="F4825" t="s">
        <v>117</v>
      </c>
      <c r="G4825" t="s">
        <v>318</v>
      </c>
      <c r="H4825" s="2" t="s">
        <v>279</v>
      </c>
      <c r="I4825" t="s">
        <v>414</v>
      </c>
      <c r="J4825" s="3"/>
    </row>
    <row r="4826" spans="1:10" hidden="1" x14ac:dyDescent="0.25">
      <c r="A4826" s="57" t="s">
        <v>135</v>
      </c>
      <c r="B4826" t="s">
        <v>129</v>
      </c>
      <c r="C4826">
        <v>2022</v>
      </c>
      <c r="D4826" t="s">
        <v>58</v>
      </c>
      <c r="E4826" t="s">
        <v>112</v>
      </c>
      <c r="F4826" t="s">
        <v>117</v>
      </c>
      <c r="G4826" t="s">
        <v>318</v>
      </c>
      <c r="H4826" s="2" t="s">
        <v>279</v>
      </c>
      <c r="I4826" s="90" t="s">
        <v>460</v>
      </c>
      <c r="J4826" s="3"/>
    </row>
    <row r="4827" spans="1:10" hidden="1" x14ac:dyDescent="0.25">
      <c r="A4827" s="57" t="s">
        <v>135</v>
      </c>
      <c r="B4827" t="s">
        <v>129</v>
      </c>
      <c r="C4827">
        <v>2022</v>
      </c>
      <c r="D4827" t="s">
        <v>58</v>
      </c>
      <c r="E4827" t="s">
        <v>112</v>
      </c>
      <c r="F4827" t="s">
        <v>117</v>
      </c>
      <c r="G4827" t="s">
        <v>318</v>
      </c>
      <c r="H4827" s="2" t="s">
        <v>279</v>
      </c>
      <c r="I4827" t="s">
        <v>415</v>
      </c>
      <c r="J4827" s="38"/>
    </row>
    <row r="4828" spans="1:10" hidden="1" x14ac:dyDescent="0.25">
      <c r="A4828" s="57" t="s">
        <v>135</v>
      </c>
      <c r="B4828" t="s">
        <v>129</v>
      </c>
      <c r="C4828">
        <v>2022</v>
      </c>
      <c r="D4828" t="s">
        <v>58</v>
      </c>
      <c r="E4828" t="s">
        <v>112</v>
      </c>
      <c r="F4828" t="s">
        <v>117</v>
      </c>
      <c r="G4828" t="s">
        <v>319</v>
      </c>
      <c r="H4828" t="s">
        <v>181</v>
      </c>
    </row>
    <row r="4829" spans="1:10" hidden="1" x14ac:dyDescent="0.25">
      <c r="A4829" s="57" t="s">
        <v>135</v>
      </c>
      <c r="B4829" t="s">
        <v>129</v>
      </c>
      <c r="C4829">
        <v>2022</v>
      </c>
      <c r="D4829" t="s">
        <v>58</v>
      </c>
      <c r="E4829" t="s">
        <v>112</v>
      </c>
      <c r="F4829" t="s">
        <v>117</v>
      </c>
      <c r="G4829" t="s">
        <v>319</v>
      </c>
      <c r="H4829" s="90" t="s">
        <v>320</v>
      </c>
      <c r="I4829" t="s">
        <v>416</v>
      </c>
    </row>
    <row r="4830" spans="1:10" hidden="1" x14ac:dyDescent="0.25">
      <c r="A4830" s="57" t="s">
        <v>136</v>
      </c>
      <c r="B4830" t="s">
        <v>129</v>
      </c>
      <c r="C4830">
        <v>2022</v>
      </c>
      <c r="D4830" t="s">
        <v>58</v>
      </c>
      <c r="E4830" t="s">
        <v>52</v>
      </c>
      <c r="F4830" t="s">
        <v>142</v>
      </c>
      <c r="G4830" t="s">
        <v>301</v>
      </c>
      <c r="H4830" t="s">
        <v>210</v>
      </c>
      <c r="I4830" t="s">
        <v>374</v>
      </c>
      <c r="J4830" s="3">
        <v>51974360.569075629</v>
      </c>
    </row>
    <row r="4831" spans="1:10" hidden="1" x14ac:dyDescent="0.25">
      <c r="A4831" s="57" t="s">
        <v>136</v>
      </c>
      <c r="B4831" t="s">
        <v>129</v>
      </c>
      <c r="C4831">
        <v>2022</v>
      </c>
      <c r="D4831" t="s">
        <v>58</v>
      </c>
      <c r="E4831" t="s">
        <v>52</v>
      </c>
      <c r="F4831" t="s">
        <v>152</v>
      </c>
      <c r="G4831" t="s">
        <v>149</v>
      </c>
      <c r="H4831" t="s">
        <v>211</v>
      </c>
      <c r="J4831" s="3"/>
    </row>
    <row r="4832" spans="1:10" hidden="1" x14ac:dyDescent="0.25">
      <c r="A4832" s="57" t="s">
        <v>136</v>
      </c>
      <c r="B4832" t="s">
        <v>129</v>
      </c>
      <c r="C4832">
        <v>2022</v>
      </c>
      <c r="D4832" t="s">
        <v>58</v>
      </c>
      <c r="E4832" t="s">
        <v>52</v>
      </c>
      <c r="F4832" t="s">
        <v>152</v>
      </c>
      <c r="G4832" t="s">
        <v>213</v>
      </c>
      <c r="H4832" t="s">
        <v>214</v>
      </c>
    </row>
    <row r="4833" spans="1:10" hidden="1" x14ac:dyDescent="0.25">
      <c r="A4833" s="57" t="s">
        <v>136</v>
      </c>
      <c r="B4833" t="s">
        <v>129</v>
      </c>
      <c r="C4833">
        <v>2022</v>
      </c>
      <c r="D4833" t="s">
        <v>58</v>
      </c>
      <c r="E4833" t="s">
        <v>52</v>
      </c>
      <c r="F4833" t="s">
        <v>152</v>
      </c>
      <c r="G4833" t="s">
        <v>217</v>
      </c>
      <c r="H4833" t="s">
        <v>218</v>
      </c>
      <c r="J4833" s="3"/>
    </row>
    <row r="4834" spans="1:10" hidden="1" x14ac:dyDescent="0.25">
      <c r="A4834" s="57" t="s">
        <v>136</v>
      </c>
      <c r="B4834" t="s">
        <v>129</v>
      </c>
      <c r="C4834">
        <v>2022</v>
      </c>
      <c r="D4834" t="s">
        <v>58</v>
      </c>
      <c r="E4834" t="s">
        <v>52</v>
      </c>
      <c r="F4834" t="s">
        <v>142</v>
      </c>
      <c r="G4834" t="s">
        <v>300</v>
      </c>
      <c r="H4834" t="s">
        <v>224</v>
      </c>
      <c r="J4834" s="3"/>
    </row>
    <row r="4835" spans="1:10" hidden="1" x14ac:dyDescent="0.25">
      <c r="A4835" s="57" t="s">
        <v>136</v>
      </c>
      <c r="B4835" t="s">
        <v>129</v>
      </c>
      <c r="C4835">
        <v>2022</v>
      </c>
      <c r="D4835" t="s">
        <v>58</v>
      </c>
      <c r="E4835" t="s">
        <v>52</v>
      </c>
      <c r="F4835" t="s">
        <v>142</v>
      </c>
      <c r="G4835" t="s">
        <v>300</v>
      </c>
      <c r="H4835" t="s">
        <v>303</v>
      </c>
      <c r="J4835" s="3"/>
    </row>
    <row r="4836" spans="1:10" hidden="1" x14ac:dyDescent="0.25">
      <c r="A4836" s="57" t="s">
        <v>136</v>
      </c>
      <c r="B4836" t="s">
        <v>129</v>
      </c>
      <c r="C4836">
        <v>2022</v>
      </c>
      <c r="D4836" t="s">
        <v>58</v>
      </c>
      <c r="E4836" t="s">
        <v>52</v>
      </c>
      <c r="F4836" t="s">
        <v>142</v>
      </c>
      <c r="G4836" t="s">
        <v>270</v>
      </c>
      <c r="H4836" t="s">
        <v>269</v>
      </c>
      <c r="J4836" s="3"/>
    </row>
    <row r="4837" spans="1:10" hidden="1" x14ac:dyDescent="0.25">
      <c r="A4837" s="57" t="s">
        <v>136</v>
      </c>
      <c r="B4837" t="s">
        <v>129</v>
      </c>
      <c r="C4837">
        <v>2022</v>
      </c>
      <c r="D4837" t="s">
        <v>58</v>
      </c>
      <c r="E4837" t="s">
        <v>52</v>
      </c>
      <c r="F4837" t="s">
        <v>142</v>
      </c>
      <c r="G4837" t="s">
        <v>270</v>
      </c>
      <c r="H4837" t="s">
        <v>271</v>
      </c>
      <c r="J4837" s="3"/>
    </row>
    <row r="4838" spans="1:10" hidden="1" x14ac:dyDescent="0.25">
      <c r="A4838" s="57" t="s">
        <v>136</v>
      </c>
      <c r="B4838" t="s">
        <v>129</v>
      </c>
      <c r="C4838">
        <v>2022</v>
      </c>
      <c r="D4838" t="s">
        <v>58</v>
      </c>
      <c r="E4838" t="s">
        <v>45</v>
      </c>
      <c r="F4838" t="s">
        <v>46</v>
      </c>
      <c r="G4838" t="s">
        <v>54</v>
      </c>
      <c r="H4838" t="s">
        <v>11</v>
      </c>
      <c r="I4838" t="s">
        <v>375</v>
      </c>
      <c r="J4838" s="3">
        <v>5520000</v>
      </c>
    </row>
    <row r="4839" spans="1:10" hidden="1" x14ac:dyDescent="0.25">
      <c r="A4839" s="57" t="s">
        <v>136</v>
      </c>
      <c r="B4839" t="s">
        <v>129</v>
      </c>
      <c r="C4839">
        <v>2022</v>
      </c>
      <c r="D4839" t="s">
        <v>58</v>
      </c>
      <c r="E4839" t="s">
        <v>45</v>
      </c>
      <c r="F4839" t="s">
        <v>46</v>
      </c>
      <c r="G4839" t="s">
        <v>54</v>
      </c>
      <c r="H4839" t="s">
        <v>11</v>
      </c>
      <c r="I4839" t="s">
        <v>376</v>
      </c>
      <c r="J4839" s="3">
        <v>1750000</v>
      </c>
    </row>
    <row r="4840" spans="1:10" hidden="1" x14ac:dyDescent="0.25">
      <c r="A4840" s="57" t="s">
        <v>136</v>
      </c>
      <c r="B4840" t="s">
        <v>129</v>
      </c>
      <c r="C4840">
        <v>2022</v>
      </c>
      <c r="D4840" t="s">
        <v>58</v>
      </c>
      <c r="E4840" t="s">
        <v>45</v>
      </c>
      <c r="F4840" t="s">
        <v>46</v>
      </c>
      <c r="G4840" t="s">
        <v>54</v>
      </c>
      <c r="H4840" t="s">
        <v>12</v>
      </c>
      <c r="I4840" t="s">
        <v>375</v>
      </c>
    </row>
    <row r="4841" spans="1:10" hidden="1" x14ac:dyDescent="0.25">
      <c r="A4841" s="57" t="s">
        <v>136</v>
      </c>
      <c r="B4841" t="s">
        <v>129</v>
      </c>
      <c r="C4841">
        <v>2022</v>
      </c>
      <c r="D4841" t="s">
        <v>58</v>
      </c>
      <c r="E4841" t="s">
        <v>45</v>
      </c>
      <c r="F4841" t="s">
        <v>46</v>
      </c>
      <c r="G4841" t="s">
        <v>54</v>
      </c>
      <c r="H4841" t="s">
        <v>12</v>
      </c>
      <c r="I4841" t="s">
        <v>376</v>
      </c>
      <c r="J4841" s="3">
        <v>117172</v>
      </c>
    </row>
    <row r="4842" spans="1:10" hidden="1" x14ac:dyDescent="0.25">
      <c r="A4842" s="57" t="s">
        <v>136</v>
      </c>
      <c r="B4842" t="s">
        <v>129</v>
      </c>
      <c r="C4842">
        <v>2022</v>
      </c>
      <c r="D4842" t="s">
        <v>58</v>
      </c>
      <c r="E4842" t="s">
        <v>45</v>
      </c>
      <c r="F4842" t="s">
        <v>46</v>
      </c>
      <c r="G4842" t="s">
        <v>54</v>
      </c>
      <c r="H4842" t="s">
        <v>13</v>
      </c>
      <c r="I4842" t="s">
        <v>375</v>
      </c>
      <c r="J4842" s="3">
        <v>460000</v>
      </c>
    </row>
    <row r="4843" spans="1:10" hidden="1" x14ac:dyDescent="0.25">
      <c r="A4843" s="57" t="s">
        <v>136</v>
      </c>
      <c r="B4843" t="s">
        <v>129</v>
      </c>
      <c r="C4843">
        <v>2022</v>
      </c>
      <c r="D4843" t="s">
        <v>58</v>
      </c>
      <c r="E4843" t="s">
        <v>45</v>
      </c>
      <c r="F4843" t="s">
        <v>46</v>
      </c>
      <c r="G4843" t="s">
        <v>54</v>
      </c>
      <c r="H4843" t="s">
        <v>13</v>
      </c>
      <c r="I4843" t="s">
        <v>376</v>
      </c>
      <c r="J4843" s="3">
        <v>155598</v>
      </c>
    </row>
    <row r="4844" spans="1:10" hidden="1" x14ac:dyDescent="0.25">
      <c r="A4844" s="57" t="s">
        <v>136</v>
      </c>
      <c r="B4844" t="s">
        <v>129</v>
      </c>
      <c r="C4844">
        <v>2022</v>
      </c>
      <c r="D4844" t="s">
        <v>58</v>
      </c>
      <c r="E4844" t="s">
        <v>45</v>
      </c>
      <c r="F4844" t="s">
        <v>46</v>
      </c>
      <c r="G4844" t="s">
        <v>54</v>
      </c>
      <c r="H4844" t="s">
        <v>14</v>
      </c>
      <c r="I4844" t="s">
        <v>375</v>
      </c>
      <c r="J4844" s="3">
        <v>55200</v>
      </c>
    </row>
    <row r="4845" spans="1:10" hidden="1" x14ac:dyDescent="0.25">
      <c r="A4845" s="57" t="s">
        <v>136</v>
      </c>
      <c r="B4845" t="s">
        <v>129</v>
      </c>
      <c r="C4845">
        <v>2022</v>
      </c>
      <c r="D4845" t="s">
        <v>58</v>
      </c>
      <c r="E4845" t="s">
        <v>45</v>
      </c>
      <c r="F4845" t="s">
        <v>46</v>
      </c>
      <c r="G4845" t="s">
        <v>54</v>
      </c>
      <c r="H4845" t="s">
        <v>14</v>
      </c>
      <c r="I4845" t="s">
        <v>376</v>
      </c>
      <c r="J4845" s="3">
        <v>18672</v>
      </c>
    </row>
    <row r="4846" spans="1:10" hidden="1" x14ac:dyDescent="0.25">
      <c r="A4846" s="57" t="s">
        <v>136</v>
      </c>
      <c r="B4846" t="s">
        <v>129</v>
      </c>
      <c r="C4846">
        <v>2022</v>
      </c>
      <c r="D4846" t="s">
        <v>58</v>
      </c>
      <c r="E4846" t="s">
        <v>45</v>
      </c>
      <c r="F4846" t="s">
        <v>46</v>
      </c>
      <c r="G4846" t="s">
        <v>54</v>
      </c>
      <c r="H4846" t="s">
        <v>15</v>
      </c>
      <c r="I4846" t="s">
        <v>375</v>
      </c>
      <c r="J4846" s="3">
        <v>460000</v>
      </c>
    </row>
    <row r="4847" spans="1:10" hidden="1" x14ac:dyDescent="0.25">
      <c r="A4847" s="57" t="s">
        <v>136</v>
      </c>
      <c r="B4847" t="s">
        <v>129</v>
      </c>
      <c r="C4847">
        <v>2022</v>
      </c>
      <c r="D4847" t="s">
        <v>58</v>
      </c>
      <c r="E4847" t="s">
        <v>45</v>
      </c>
      <c r="F4847" t="s">
        <v>46</v>
      </c>
      <c r="G4847" t="s">
        <v>54</v>
      </c>
      <c r="H4847" t="s">
        <v>15</v>
      </c>
      <c r="I4847" t="s">
        <v>376</v>
      </c>
      <c r="J4847" s="3">
        <v>155598</v>
      </c>
    </row>
    <row r="4848" spans="1:10" hidden="1" x14ac:dyDescent="0.25">
      <c r="A4848" s="57" t="s">
        <v>136</v>
      </c>
      <c r="B4848" t="s">
        <v>129</v>
      </c>
      <c r="C4848">
        <v>2022</v>
      </c>
      <c r="D4848" t="s">
        <v>58</v>
      </c>
      <c r="E4848" t="s">
        <v>45</v>
      </c>
      <c r="F4848" t="s">
        <v>46</v>
      </c>
      <c r="G4848" t="s">
        <v>54</v>
      </c>
      <c r="H4848" t="s">
        <v>16</v>
      </c>
      <c r="I4848" t="s">
        <v>375</v>
      </c>
      <c r="J4848" s="3">
        <v>230000</v>
      </c>
    </row>
    <row r="4849" spans="1:10" hidden="1" x14ac:dyDescent="0.25">
      <c r="A4849" s="57" t="s">
        <v>136</v>
      </c>
      <c r="B4849" t="s">
        <v>129</v>
      </c>
      <c r="C4849">
        <v>2022</v>
      </c>
      <c r="D4849" t="s">
        <v>58</v>
      </c>
      <c r="E4849" t="s">
        <v>45</v>
      </c>
      <c r="F4849" t="s">
        <v>46</v>
      </c>
      <c r="G4849" t="s">
        <v>54</v>
      </c>
      <c r="H4849" t="s">
        <v>16</v>
      </c>
      <c r="I4849" t="s">
        <v>376</v>
      </c>
      <c r="J4849" s="3">
        <v>72916</v>
      </c>
    </row>
    <row r="4850" spans="1:10" hidden="1" x14ac:dyDescent="0.25">
      <c r="A4850" s="57" t="s">
        <v>136</v>
      </c>
      <c r="B4850" t="s">
        <v>129</v>
      </c>
      <c r="C4850">
        <v>2022</v>
      </c>
      <c r="D4850" t="s">
        <v>58</v>
      </c>
      <c r="E4850" t="s">
        <v>45</v>
      </c>
      <c r="F4850" t="s">
        <v>46</v>
      </c>
      <c r="G4850" t="s">
        <v>54</v>
      </c>
      <c r="H4850" t="s">
        <v>17</v>
      </c>
      <c r="I4850" t="s">
        <v>375</v>
      </c>
      <c r="J4850" s="3">
        <v>3680000</v>
      </c>
    </row>
    <row r="4851" spans="1:10" hidden="1" x14ac:dyDescent="0.25">
      <c r="A4851" s="57" t="s">
        <v>136</v>
      </c>
      <c r="B4851" t="s">
        <v>129</v>
      </c>
      <c r="C4851">
        <v>2022</v>
      </c>
      <c r="D4851" t="s">
        <v>58</v>
      </c>
      <c r="E4851" t="s">
        <v>45</v>
      </c>
      <c r="F4851" t="s">
        <v>46</v>
      </c>
      <c r="G4851" t="s">
        <v>54</v>
      </c>
      <c r="H4851" s="90" t="s">
        <v>331</v>
      </c>
      <c r="I4851" s="90"/>
    </row>
    <row r="4852" spans="1:10" hidden="1" x14ac:dyDescent="0.25">
      <c r="A4852" s="57" t="s">
        <v>136</v>
      </c>
      <c r="B4852" t="s">
        <v>129</v>
      </c>
      <c r="C4852">
        <v>2022</v>
      </c>
      <c r="D4852" t="s">
        <v>58</v>
      </c>
      <c r="E4852" t="s">
        <v>45</v>
      </c>
      <c r="F4852" t="s">
        <v>46</v>
      </c>
      <c r="G4852" t="s">
        <v>54</v>
      </c>
      <c r="H4852" s="90" t="s">
        <v>445</v>
      </c>
      <c r="I4852" s="90" t="s">
        <v>446</v>
      </c>
    </row>
    <row r="4853" spans="1:10" hidden="1" x14ac:dyDescent="0.25">
      <c r="A4853" s="57" t="s">
        <v>136</v>
      </c>
      <c r="B4853" t="s">
        <v>129</v>
      </c>
      <c r="C4853">
        <v>2022</v>
      </c>
      <c r="D4853" t="s">
        <v>58</v>
      </c>
      <c r="E4853" t="s">
        <v>45</v>
      </c>
      <c r="F4853" t="s">
        <v>46</v>
      </c>
      <c r="G4853" t="s">
        <v>54</v>
      </c>
      <c r="H4853" t="s">
        <v>195</v>
      </c>
      <c r="I4853" t="s">
        <v>377</v>
      </c>
    </row>
    <row r="4854" spans="1:10" hidden="1" x14ac:dyDescent="0.25">
      <c r="A4854" s="57" t="s">
        <v>136</v>
      </c>
      <c r="B4854" t="s">
        <v>129</v>
      </c>
      <c r="C4854">
        <v>2022</v>
      </c>
      <c r="D4854" t="s">
        <v>58</v>
      </c>
      <c r="E4854" t="s">
        <v>45</v>
      </c>
      <c r="F4854" t="s">
        <v>46</v>
      </c>
      <c r="G4854" t="s">
        <v>54</v>
      </c>
      <c r="H4854" t="s">
        <v>18</v>
      </c>
      <c r="I4854" t="s">
        <v>397</v>
      </c>
      <c r="J4854" s="3">
        <v>37949</v>
      </c>
    </row>
    <row r="4855" spans="1:10" hidden="1" x14ac:dyDescent="0.25">
      <c r="A4855" s="57" t="s">
        <v>136</v>
      </c>
      <c r="B4855" t="s">
        <v>129</v>
      </c>
      <c r="C4855">
        <v>2022</v>
      </c>
      <c r="D4855" t="s">
        <v>58</v>
      </c>
      <c r="E4855" t="s">
        <v>45</v>
      </c>
      <c r="F4855" t="s">
        <v>46</v>
      </c>
      <c r="G4855" t="s">
        <v>54</v>
      </c>
      <c r="H4855" t="s">
        <v>19</v>
      </c>
      <c r="I4855" t="s">
        <v>398</v>
      </c>
      <c r="J4855" s="3">
        <v>662400</v>
      </c>
    </row>
    <row r="4856" spans="1:10" hidden="1" x14ac:dyDescent="0.25">
      <c r="A4856" s="57" t="s">
        <v>136</v>
      </c>
      <c r="B4856" t="s">
        <v>129</v>
      </c>
      <c r="C4856">
        <v>2022</v>
      </c>
      <c r="D4856" t="s">
        <v>58</v>
      </c>
      <c r="E4856" t="s">
        <v>45</v>
      </c>
      <c r="F4856" t="s">
        <v>46</v>
      </c>
      <c r="G4856" t="s">
        <v>54</v>
      </c>
      <c r="H4856" t="s">
        <v>19</v>
      </c>
      <c r="I4856" t="s">
        <v>400</v>
      </c>
      <c r="J4856" s="3">
        <v>210000</v>
      </c>
    </row>
    <row r="4857" spans="1:10" hidden="1" x14ac:dyDescent="0.25">
      <c r="A4857" s="57" t="s">
        <v>136</v>
      </c>
      <c r="B4857" t="s">
        <v>129</v>
      </c>
      <c r="C4857">
        <v>2022</v>
      </c>
      <c r="D4857" t="s">
        <v>58</v>
      </c>
      <c r="E4857" t="s">
        <v>45</v>
      </c>
      <c r="F4857" t="s">
        <v>46</v>
      </c>
      <c r="G4857" t="s">
        <v>54</v>
      </c>
      <c r="H4857" t="s">
        <v>20</v>
      </c>
      <c r="I4857" t="s">
        <v>399</v>
      </c>
      <c r="J4857" s="3">
        <v>290800</v>
      </c>
    </row>
    <row r="4858" spans="1:10" hidden="1" x14ac:dyDescent="0.25">
      <c r="A4858" s="57" t="s">
        <v>136</v>
      </c>
      <c r="B4858" t="s">
        <v>129</v>
      </c>
      <c r="C4858">
        <v>2022</v>
      </c>
      <c r="D4858" t="s">
        <v>58</v>
      </c>
      <c r="E4858" t="s">
        <v>45</v>
      </c>
      <c r="F4858" t="s">
        <v>46</v>
      </c>
      <c r="G4858" t="s">
        <v>54</v>
      </c>
      <c r="H4858" s="2" t="s">
        <v>294</v>
      </c>
      <c r="I4858" s="2"/>
    </row>
    <row r="4859" spans="1:10" hidden="1" x14ac:dyDescent="0.25">
      <c r="A4859" s="57" t="s">
        <v>136</v>
      </c>
      <c r="B4859" t="s">
        <v>129</v>
      </c>
      <c r="C4859">
        <v>2022</v>
      </c>
      <c r="D4859" t="s">
        <v>58</v>
      </c>
      <c r="E4859" t="s">
        <v>45</v>
      </c>
      <c r="F4859" t="s">
        <v>46</v>
      </c>
      <c r="G4859" t="s">
        <v>118</v>
      </c>
      <c r="H4859" s="2" t="s">
        <v>295</v>
      </c>
      <c r="I4859" t="s">
        <v>378</v>
      </c>
      <c r="J4859" s="3">
        <v>1817052</v>
      </c>
    </row>
    <row r="4860" spans="1:10" hidden="1" x14ac:dyDescent="0.25">
      <c r="A4860" s="57" t="s">
        <v>136</v>
      </c>
      <c r="B4860" t="s">
        <v>129</v>
      </c>
      <c r="C4860">
        <v>2022</v>
      </c>
      <c r="D4860" t="s">
        <v>58</v>
      </c>
      <c r="E4860" t="s">
        <v>45</v>
      </c>
      <c r="F4860" t="s">
        <v>46</v>
      </c>
      <c r="G4860" t="s">
        <v>118</v>
      </c>
      <c r="H4860" t="s">
        <v>119</v>
      </c>
    </row>
    <row r="4861" spans="1:10" hidden="1" x14ac:dyDescent="0.25">
      <c r="A4861" s="57" t="s">
        <v>136</v>
      </c>
      <c r="B4861" t="s">
        <v>129</v>
      </c>
      <c r="C4861">
        <v>2022</v>
      </c>
      <c r="D4861" t="s">
        <v>58</v>
      </c>
      <c r="E4861" t="s">
        <v>45</v>
      </c>
      <c r="F4861" t="s">
        <v>46</v>
      </c>
      <c r="G4861" t="s">
        <v>118</v>
      </c>
      <c r="H4861" t="s">
        <v>283</v>
      </c>
    </row>
    <row r="4862" spans="1:10" hidden="1" x14ac:dyDescent="0.25">
      <c r="A4862" s="57" t="s">
        <v>136</v>
      </c>
      <c r="B4862" t="s">
        <v>129</v>
      </c>
      <c r="C4862">
        <v>2022</v>
      </c>
      <c r="D4862" t="s">
        <v>58</v>
      </c>
      <c r="E4862" t="s">
        <v>45</v>
      </c>
      <c r="F4862" t="s">
        <v>46</v>
      </c>
      <c r="G4862" t="s">
        <v>109</v>
      </c>
      <c r="H4862" t="s">
        <v>219</v>
      </c>
      <c r="I4862" t="s">
        <v>379</v>
      </c>
      <c r="J4862" s="3">
        <v>448</v>
      </c>
    </row>
    <row r="4863" spans="1:10" hidden="1" x14ac:dyDescent="0.25">
      <c r="A4863" s="57" t="s">
        <v>136</v>
      </c>
      <c r="B4863" t="s">
        <v>129</v>
      </c>
      <c r="C4863">
        <v>2022</v>
      </c>
      <c r="D4863" t="s">
        <v>58</v>
      </c>
      <c r="E4863" t="s">
        <v>45</v>
      </c>
      <c r="F4863" t="s">
        <v>46</v>
      </c>
      <c r="G4863" t="s">
        <v>109</v>
      </c>
      <c r="H4863" s="2" t="s">
        <v>267</v>
      </c>
      <c r="I4863" s="2"/>
    </row>
    <row r="4864" spans="1:10" hidden="1" x14ac:dyDescent="0.25">
      <c r="A4864" s="57" t="s">
        <v>136</v>
      </c>
      <c r="B4864" t="s">
        <v>129</v>
      </c>
      <c r="C4864">
        <v>2022</v>
      </c>
      <c r="D4864" t="s">
        <v>58</v>
      </c>
      <c r="E4864" t="s">
        <v>45</v>
      </c>
      <c r="F4864" t="s">
        <v>46</v>
      </c>
      <c r="G4864" t="s">
        <v>109</v>
      </c>
      <c r="H4864" t="s">
        <v>220</v>
      </c>
      <c r="I4864" t="s">
        <v>417</v>
      </c>
    </row>
    <row r="4865" spans="1:10" hidden="1" x14ac:dyDescent="0.25">
      <c r="A4865" s="57" t="s">
        <v>136</v>
      </c>
      <c r="B4865" t="s">
        <v>129</v>
      </c>
      <c r="C4865">
        <v>2022</v>
      </c>
      <c r="D4865" t="s">
        <v>58</v>
      </c>
      <c r="E4865" t="s">
        <v>45</v>
      </c>
      <c r="F4865" t="s">
        <v>46</v>
      </c>
      <c r="G4865" t="s">
        <v>109</v>
      </c>
      <c r="H4865" t="s">
        <v>260</v>
      </c>
    </row>
    <row r="4866" spans="1:10" hidden="1" x14ac:dyDescent="0.25">
      <c r="A4866" s="57" t="s">
        <v>136</v>
      </c>
      <c r="B4866" t="s">
        <v>129</v>
      </c>
      <c r="C4866">
        <v>2022</v>
      </c>
      <c r="D4866" t="s">
        <v>58</v>
      </c>
      <c r="E4866" t="s">
        <v>45</v>
      </c>
      <c r="F4866" t="s">
        <v>46</v>
      </c>
      <c r="G4866" t="s">
        <v>55</v>
      </c>
      <c r="H4866" t="s">
        <v>22</v>
      </c>
      <c r="I4866" t="s">
        <v>380</v>
      </c>
      <c r="J4866" s="3">
        <v>800000</v>
      </c>
    </row>
    <row r="4867" spans="1:10" hidden="1" x14ac:dyDescent="0.25">
      <c r="A4867" s="57" t="s">
        <v>136</v>
      </c>
      <c r="B4867" t="s">
        <v>129</v>
      </c>
      <c r="C4867">
        <v>2022</v>
      </c>
      <c r="D4867" t="s">
        <v>58</v>
      </c>
      <c r="E4867" t="s">
        <v>45</v>
      </c>
      <c r="F4867" t="s">
        <v>46</v>
      </c>
      <c r="G4867" t="s">
        <v>55</v>
      </c>
      <c r="H4867" t="s">
        <v>447</v>
      </c>
      <c r="I4867" s="90" t="s">
        <v>448</v>
      </c>
    </row>
    <row r="4868" spans="1:10" hidden="1" x14ac:dyDescent="0.25">
      <c r="A4868" s="57" t="s">
        <v>136</v>
      </c>
      <c r="B4868" t="s">
        <v>129</v>
      </c>
      <c r="C4868">
        <v>2022</v>
      </c>
      <c r="D4868" t="s">
        <v>58</v>
      </c>
      <c r="E4868" t="s">
        <v>45</v>
      </c>
      <c r="F4868" t="s">
        <v>46</v>
      </c>
      <c r="G4868" t="s">
        <v>47</v>
      </c>
      <c r="H4868" t="s">
        <v>238</v>
      </c>
    </row>
    <row r="4869" spans="1:10" hidden="1" x14ac:dyDescent="0.25">
      <c r="A4869" s="57" t="s">
        <v>136</v>
      </c>
      <c r="B4869" t="s">
        <v>129</v>
      </c>
      <c r="C4869">
        <v>2022</v>
      </c>
      <c r="D4869" t="s">
        <v>58</v>
      </c>
      <c r="E4869" t="s">
        <v>45</v>
      </c>
      <c r="F4869" t="s">
        <v>46</v>
      </c>
      <c r="G4869" t="s">
        <v>47</v>
      </c>
      <c r="H4869" t="s">
        <v>239</v>
      </c>
      <c r="I4869" t="s">
        <v>381</v>
      </c>
      <c r="J4869" s="38">
        <v>1081901</v>
      </c>
    </row>
    <row r="4870" spans="1:10" hidden="1" x14ac:dyDescent="0.25">
      <c r="A4870" s="57" t="s">
        <v>136</v>
      </c>
      <c r="B4870" t="s">
        <v>129</v>
      </c>
      <c r="C4870">
        <v>2022</v>
      </c>
      <c r="D4870" t="s">
        <v>58</v>
      </c>
      <c r="E4870" t="s">
        <v>45</v>
      </c>
      <c r="F4870" t="s">
        <v>46</v>
      </c>
      <c r="G4870" t="s">
        <v>47</v>
      </c>
      <c r="H4870" t="s">
        <v>239</v>
      </c>
      <c r="I4870" t="s">
        <v>382</v>
      </c>
      <c r="J4870" s="3">
        <v>351420</v>
      </c>
    </row>
    <row r="4871" spans="1:10" hidden="1" x14ac:dyDescent="0.25">
      <c r="A4871" s="57" t="s">
        <v>136</v>
      </c>
      <c r="B4871" t="s">
        <v>129</v>
      </c>
      <c r="C4871">
        <v>2022</v>
      </c>
      <c r="D4871" t="s">
        <v>58</v>
      </c>
      <c r="E4871" t="s">
        <v>45</v>
      </c>
      <c r="F4871" t="s">
        <v>46</v>
      </c>
      <c r="G4871" t="s">
        <v>47</v>
      </c>
      <c r="H4871" t="s">
        <v>239</v>
      </c>
      <c r="I4871" t="s">
        <v>383</v>
      </c>
      <c r="J4871" s="3">
        <v>1000000</v>
      </c>
    </row>
    <row r="4872" spans="1:10" hidden="1" x14ac:dyDescent="0.25">
      <c r="A4872" s="57" t="s">
        <v>136</v>
      </c>
      <c r="B4872" t="s">
        <v>129</v>
      </c>
      <c r="C4872">
        <v>2022</v>
      </c>
      <c r="D4872" t="s">
        <v>58</v>
      </c>
      <c r="E4872" t="s">
        <v>45</v>
      </c>
      <c r="F4872" t="s">
        <v>46</v>
      </c>
      <c r="G4872" t="s">
        <v>47</v>
      </c>
      <c r="H4872" t="s">
        <v>239</v>
      </c>
      <c r="I4872" t="s">
        <v>384</v>
      </c>
      <c r="J4872" s="3">
        <v>182804</v>
      </c>
    </row>
    <row r="4873" spans="1:10" hidden="1" x14ac:dyDescent="0.25">
      <c r="A4873" s="57" t="s">
        <v>136</v>
      </c>
      <c r="B4873" t="s">
        <v>129</v>
      </c>
      <c r="C4873">
        <v>2022</v>
      </c>
      <c r="D4873" t="s">
        <v>58</v>
      </c>
      <c r="E4873" t="s">
        <v>45</v>
      </c>
      <c r="F4873" t="s">
        <v>46</v>
      </c>
      <c r="G4873" t="s">
        <v>47</v>
      </c>
      <c r="H4873" t="s">
        <v>239</v>
      </c>
      <c r="I4873" t="s">
        <v>426</v>
      </c>
    </row>
    <row r="4874" spans="1:10" hidden="1" x14ac:dyDescent="0.25">
      <c r="A4874" s="57" t="s">
        <v>136</v>
      </c>
      <c r="B4874" t="s">
        <v>129</v>
      </c>
      <c r="C4874">
        <v>2022</v>
      </c>
      <c r="D4874" t="s">
        <v>58</v>
      </c>
      <c r="E4874" t="s">
        <v>45</v>
      </c>
      <c r="F4874" t="s">
        <v>46</v>
      </c>
      <c r="G4874" t="s">
        <v>47</v>
      </c>
      <c r="H4874" t="s">
        <v>239</v>
      </c>
      <c r="I4874" s="90" t="s">
        <v>449</v>
      </c>
    </row>
    <row r="4875" spans="1:10" hidden="1" x14ac:dyDescent="0.25">
      <c r="A4875" s="57" t="s">
        <v>136</v>
      </c>
      <c r="B4875" t="s">
        <v>129</v>
      </c>
      <c r="C4875">
        <v>2022</v>
      </c>
      <c r="D4875" t="s">
        <v>58</v>
      </c>
      <c r="E4875" t="s">
        <v>45</v>
      </c>
      <c r="F4875" t="s">
        <v>46</v>
      </c>
      <c r="G4875" t="s">
        <v>47</v>
      </c>
      <c r="H4875" t="s">
        <v>239</v>
      </c>
      <c r="I4875" s="90" t="s">
        <v>461</v>
      </c>
      <c r="J4875" s="3">
        <v>150000</v>
      </c>
    </row>
    <row r="4876" spans="1:10" hidden="1" x14ac:dyDescent="0.25">
      <c r="A4876" s="57" t="s">
        <v>136</v>
      </c>
      <c r="B4876" t="s">
        <v>129</v>
      </c>
      <c r="C4876">
        <v>2022</v>
      </c>
      <c r="D4876" t="s">
        <v>58</v>
      </c>
      <c r="E4876" t="s">
        <v>45</v>
      </c>
      <c r="F4876" t="s">
        <v>46</v>
      </c>
      <c r="G4876" t="s">
        <v>47</v>
      </c>
      <c r="H4876" t="s">
        <v>239</v>
      </c>
      <c r="I4876" s="90" t="s">
        <v>462</v>
      </c>
      <c r="J4876" s="3">
        <v>150000</v>
      </c>
    </row>
    <row r="4877" spans="1:10" hidden="1" x14ac:dyDescent="0.25">
      <c r="A4877" s="57" t="s">
        <v>136</v>
      </c>
      <c r="B4877" t="s">
        <v>129</v>
      </c>
      <c r="C4877">
        <v>2022</v>
      </c>
      <c r="D4877" t="s">
        <v>58</v>
      </c>
      <c r="E4877" t="s">
        <v>45</v>
      </c>
      <c r="F4877" t="s">
        <v>46</v>
      </c>
      <c r="G4877" t="s">
        <v>47</v>
      </c>
      <c r="H4877" t="s">
        <v>239</v>
      </c>
      <c r="I4877" s="90" t="s">
        <v>463</v>
      </c>
      <c r="J4877" s="3">
        <v>802081</v>
      </c>
    </row>
    <row r="4878" spans="1:10" hidden="1" x14ac:dyDescent="0.25">
      <c r="A4878" s="57" t="s">
        <v>136</v>
      </c>
      <c r="B4878" t="s">
        <v>129</v>
      </c>
      <c r="C4878">
        <v>2022</v>
      </c>
      <c r="D4878" t="s">
        <v>58</v>
      </c>
      <c r="E4878" t="s">
        <v>45</v>
      </c>
      <c r="F4878" t="s">
        <v>46</v>
      </c>
      <c r="G4878" t="s">
        <v>47</v>
      </c>
      <c r="H4878" t="s">
        <v>243</v>
      </c>
      <c r="I4878" t="s">
        <v>387</v>
      </c>
    </row>
    <row r="4879" spans="1:10" hidden="1" x14ac:dyDescent="0.25">
      <c r="A4879" s="57" t="s">
        <v>136</v>
      </c>
      <c r="B4879" t="s">
        <v>129</v>
      </c>
      <c r="C4879">
        <v>2022</v>
      </c>
      <c r="D4879" t="s">
        <v>58</v>
      </c>
      <c r="E4879" t="s">
        <v>45</v>
      </c>
      <c r="F4879" t="s">
        <v>46</v>
      </c>
      <c r="G4879" t="s">
        <v>47</v>
      </c>
      <c r="H4879" s="2" t="s">
        <v>276</v>
      </c>
      <c r="I4879" t="s">
        <v>395</v>
      </c>
      <c r="J4879" s="3">
        <v>200000</v>
      </c>
    </row>
    <row r="4880" spans="1:10" hidden="1" x14ac:dyDescent="0.25">
      <c r="A4880" s="57" t="s">
        <v>136</v>
      </c>
      <c r="B4880" t="s">
        <v>129</v>
      </c>
      <c r="C4880">
        <v>2022</v>
      </c>
      <c r="D4880" t="s">
        <v>58</v>
      </c>
      <c r="E4880" t="s">
        <v>45</v>
      </c>
      <c r="F4880" t="s">
        <v>46</v>
      </c>
      <c r="G4880" t="s">
        <v>47</v>
      </c>
      <c r="H4880" s="2" t="s">
        <v>296</v>
      </c>
      <c r="I4880" s="2"/>
    </row>
    <row r="4881" spans="1:10" hidden="1" x14ac:dyDescent="0.25">
      <c r="A4881" s="57" t="s">
        <v>136</v>
      </c>
      <c r="B4881" t="s">
        <v>129</v>
      </c>
      <c r="C4881">
        <v>2022</v>
      </c>
      <c r="D4881" t="s">
        <v>58</v>
      </c>
      <c r="E4881" t="s">
        <v>45</v>
      </c>
      <c r="F4881" t="s">
        <v>46</v>
      </c>
      <c r="G4881" t="s">
        <v>47</v>
      </c>
      <c r="H4881" s="90" t="s">
        <v>364</v>
      </c>
      <c r="I4881" t="s">
        <v>379</v>
      </c>
      <c r="J4881" s="3">
        <v>134058</v>
      </c>
    </row>
    <row r="4882" spans="1:10" hidden="1" x14ac:dyDescent="0.25">
      <c r="A4882" s="57" t="s">
        <v>136</v>
      </c>
      <c r="B4882" t="s">
        <v>129</v>
      </c>
      <c r="C4882">
        <v>2022</v>
      </c>
      <c r="D4882" t="s">
        <v>58</v>
      </c>
      <c r="E4882" t="s">
        <v>45</v>
      </c>
      <c r="F4882" t="s">
        <v>46</v>
      </c>
      <c r="G4882" t="s">
        <v>47</v>
      </c>
      <c r="H4882" s="2" t="s">
        <v>277</v>
      </c>
      <c r="I4882" s="2"/>
    </row>
    <row r="4883" spans="1:10" hidden="1" x14ac:dyDescent="0.25">
      <c r="A4883" s="57" t="s">
        <v>136</v>
      </c>
      <c r="B4883" t="s">
        <v>129</v>
      </c>
      <c r="C4883">
        <v>2022</v>
      </c>
      <c r="D4883" t="s">
        <v>58</v>
      </c>
      <c r="E4883" t="s">
        <v>45</v>
      </c>
      <c r="F4883" t="s">
        <v>46</v>
      </c>
      <c r="G4883" t="s">
        <v>47</v>
      </c>
      <c r="H4883" s="2" t="s">
        <v>278</v>
      </c>
      <c r="I4883" s="2"/>
    </row>
    <row r="4884" spans="1:10" hidden="1" x14ac:dyDescent="0.25">
      <c r="A4884" s="57" t="s">
        <v>136</v>
      </c>
      <c r="B4884" t="s">
        <v>129</v>
      </c>
      <c r="C4884">
        <v>2022</v>
      </c>
      <c r="D4884" t="s">
        <v>58</v>
      </c>
      <c r="E4884" t="s">
        <v>45</v>
      </c>
      <c r="F4884" t="s">
        <v>46</v>
      </c>
      <c r="G4884" t="s">
        <v>47</v>
      </c>
      <c r="H4884" s="2" t="s">
        <v>298</v>
      </c>
      <c r="I4884" s="2"/>
    </row>
    <row r="4885" spans="1:10" hidden="1" x14ac:dyDescent="0.25">
      <c r="A4885" s="57" t="s">
        <v>136</v>
      </c>
      <c r="B4885" t="s">
        <v>129</v>
      </c>
      <c r="C4885">
        <v>2022</v>
      </c>
      <c r="D4885" t="s">
        <v>58</v>
      </c>
      <c r="E4885" t="s">
        <v>45</v>
      </c>
      <c r="F4885" t="s">
        <v>46</v>
      </c>
      <c r="G4885" t="s">
        <v>47</v>
      </c>
      <c r="H4885" s="2" t="s">
        <v>238</v>
      </c>
      <c r="I4885" s="90" t="s">
        <v>412</v>
      </c>
    </row>
    <row r="4886" spans="1:10" hidden="1" x14ac:dyDescent="0.25">
      <c r="A4886" s="57" t="s">
        <v>136</v>
      </c>
      <c r="B4886" t="s">
        <v>129</v>
      </c>
      <c r="C4886">
        <v>2022</v>
      </c>
      <c r="D4886" t="s">
        <v>58</v>
      </c>
      <c r="E4886" t="s">
        <v>45</v>
      </c>
      <c r="F4886" t="s">
        <v>46</v>
      </c>
      <c r="G4886" t="s">
        <v>182</v>
      </c>
      <c r="H4886" t="s">
        <v>240</v>
      </c>
    </row>
    <row r="4887" spans="1:10" hidden="1" x14ac:dyDescent="0.25">
      <c r="A4887" s="57" t="s">
        <v>136</v>
      </c>
      <c r="B4887" t="s">
        <v>129</v>
      </c>
      <c r="C4887">
        <v>2022</v>
      </c>
      <c r="D4887" t="s">
        <v>58</v>
      </c>
      <c r="E4887" t="s">
        <v>45</v>
      </c>
      <c r="F4887" t="s">
        <v>46</v>
      </c>
      <c r="G4887" t="s">
        <v>182</v>
      </c>
      <c r="H4887" t="s">
        <v>241</v>
      </c>
      <c r="I4887" t="s">
        <v>419</v>
      </c>
    </row>
    <row r="4888" spans="1:10" hidden="1" x14ac:dyDescent="0.25">
      <c r="A4888" s="57" t="s">
        <v>136</v>
      </c>
      <c r="B4888" t="s">
        <v>129</v>
      </c>
      <c r="C4888">
        <v>2022</v>
      </c>
      <c r="D4888" t="s">
        <v>58</v>
      </c>
      <c r="E4888" t="s">
        <v>45</v>
      </c>
      <c r="F4888" t="s">
        <v>46</v>
      </c>
      <c r="G4888" t="s">
        <v>182</v>
      </c>
      <c r="H4888" t="s">
        <v>242</v>
      </c>
    </row>
    <row r="4889" spans="1:10" hidden="1" x14ac:dyDescent="0.25">
      <c r="A4889" s="57" t="s">
        <v>136</v>
      </c>
      <c r="B4889" t="s">
        <v>129</v>
      </c>
      <c r="C4889">
        <v>2022</v>
      </c>
      <c r="D4889" t="s">
        <v>58</v>
      </c>
      <c r="E4889" t="s">
        <v>45</v>
      </c>
      <c r="F4889" t="s">
        <v>46</v>
      </c>
      <c r="G4889" t="s">
        <v>182</v>
      </c>
      <c r="H4889" t="s">
        <v>243</v>
      </c>
      <c r="I4889" t="s">
        <v>419</v>
      </c>
    </row>
    <row r="4890" spans="1:10" hidden="1" x14ac:dyDescent="0.25">
      <c r="A4890" s="57" t="s">
        <v>136</v>
      </c>
      <c r="B4890" t="s">
        <v>129</v>
      </c>
      <c r="C4890">
        <v>2022</v>
      </c>
      <c r="D4890" t="s">
        <v>58</v>
      </c>
      <c r="E4890" t="s">
        <v>45</v>
      </c>
      <c r="F4890" t="s">
        <v>46</v>
      </c>
      <c r="G4890" t="s">
        <v>253</v>
      </c>
      <c r="H4890" s="2" t="s">
        <v>266</v>
      </c>
      <c r="I4890" t="s">
        <v>427</v>
      </c>
    </row>
    <row r="4891" spans="1:10" hidden="1" x14ac:dyDescent="0.25">
      <c r="A4891" s="57" t="s">
        <v>136</v>
      </c>
      <c r="B4891" t="s">
        <v>129</v>
      </c>
      <c r="C4891">
        <v>2022</v>
      </c>
      <c r="D4891" t="s">
        <v>58</v>
      </c>
      <c r="E4891" t="s">
        <v>45</v>
      </c>
      <c r="F4891" t="s">
        <v>46</v>
      </c>
      <c r="G4891" t="s">
        <v>253</v>
      </c>
      <c r="H4891" s="2" t="s">
        <v>266</v>
      </c>
      <c r="I4891" t="s">
        <v>386</v>
      </c>
    </row>
    <row r="4892" spans="1:10" hidden="1" x14ac:dyDescent="0.25">
      <c r="A4892" s="57" t="s">
        <v>136</v>
      </c>
      <c r="B4892" t="s">
        <v>129</v>
      </c>
      <c r="C4892">
        <v>2022</v>
      </c>
      <c r="D4892" t="s">
        <v>58</v>
      </c>
      <c r="E4892" t="s">
        <v>45</v>
      </c>
      <c r="F4892" t="s">
        <v>46</v>
      </c>
      <c r="G4892" t="s">
        <v>253</v>
      </c>
      <c r="H4892" s="90" t="s">
        <v>365</v>
      </c>
      <c r="I4892" s="90"/>
    </row>
    <row r="4893" spans="1:10" hidden="1" x14ac:dyDescent="0.25">
      <c r="A4893" s="57" t="s">
        <v>136</v>
      </c>
      <c r="B4893" t="s">
        <v>129</v>
      </c>
      <c r="C4893">
        <v>2022</v>
      </c>
      <c r="D4893" t="s">
        <v>58</v>
      </c>
      <c r="E4893" t="s">
        <v>45</v>
      </c>
      <c r="F4893" t="s">
        <v>46</v>
      </c>
      <c r="G4893" t="s">
        <v>253</v>
      </c>
      <c r="H4893" s="90" t="s">
        <v>366</v>
      </c>
      <c r="I4893" t="s">
        <v>387</v>
      </c>
    </row>
    <row r="4894" spans="1:10" hidden="1" x14ac:dyDescent="0.25">
      <c r="A4894" s="57" t="s">
        <v>136</v>
      </c>
      <c r="B4894" t="s">
        <v>129</v>
      </c>
      <c r="C4894">
        <v>2022</v>
      </c>
      <c r="D4894" t="s">
        <v>58</v>
      </c>
      <c r="E4894" t="s">
        <v>45</v>
      </c>
      <c r="F4894" t="s">
        <v>46</v>
      </c>
      <c r="G4894" t="s">
        <v>221</v>
      </c>
      <c r="H4894" s="2" t="s">
        <v>245</v>
      </c>
      <c r="I4894" t="s">
        <v>417</v>
      </c>
    </row>
    <row r="4895" spans="1:10" hidden="1" x14ac:dyDescent="0.25">
      <c r="A4895" s="57" t="s">
        <v>136</v>
      </c>
      <c r="B4895" t="s">
        <v>129</v>
      </c>
      <c r="C4895">
        <v>2022</v>
      </c>
      <c r="D4895" t="s">
        <v>58</v>
      </c>
      <c r="E4895" t="s">
        <v>45</v>
      </c>
      <c r="F4895" t="s">
        <v>46</v>
      </c>
      <c r="G4895" t="s">
        <v>221</v>
      </c>
      <c r="H4895" s="2" t="s">
        <v>299</v>
      </c>
      <c r="I4895" t="s">
        <v>428</v>
      </c>
    </row>
    <row r="4896" spans="1:10" hidden="1" x14ac:dyDescent="0.25">
      <c r="A4896" s="57" t="s">
        <v>136</v>
      </c>
      <c r="B4896" t="s">
        <v>129</v>
      </c>
      <c r="C4896">
        <v>2022</v>
      </c>
      <c r="D4896" t="s">
        <v>58</v>
      </c>
      <c r="E4896" t="s">
        <v>45</v>
      </c>
      <c r="F4896" t="s">
        <v>46</v>
      </c>
      <c r="G4896" t="s">
        <v>221</v>
      </c>
      <c r="H4896" s="2" t="s">
        <v>299</v>
      </c>
      <c r="I4896" t="s">
        <v>429</v>
      </c>
    </row>
    <row r="4897" spans="1:10" hidden="1" x14ac:dyDescent="0.25">
      <c r="A4897" s="57" t="s">
        <v>136</v>
      </c>
      <c r="B4897" t="s">
        <v>129</v>
      </c>
      <c r="C4897">
        <v>2022</v>
      </c>
      <c r="D4897" t="s">
        <v>58</v>
      </c>
      <c r="E4897" t="s">
        <v>45</v>
      </c>
      <c r="F4897" t="s">
        <v>46</v>
      </c>
      <c r="G4897" t="s">
        <v>272</v>
      </c>
      <c r="H4897" s="2" t="s">
        <v>273</v>
      </c>
      <c r="I4897" s="2"/>
    </row>
    <row r="4898" spans="1:10" hidden="1" x14ac:dyDescent="0.25">
      <c r="A4898" s="57" t="s">
        <v>136</v>
      </c>
      <c r="B4898" t="s">
        <v>129</v>
      </c>
      <c r="C4898">
        <v>2022</v>
      </c>
      <c r="D4898" t="s">
        <v>58</v>
      </c>
      <c r="E4898" t="s">
        <v>45</v>
      </c>
      <c r="F4898" t="s">
        <v>46</v>
      </c>
      <c r="G4898" t="s">
        <v>49</v>
      </c>
      <c r="H4898" s="2" t="s">
        <v>246</v>
      </c>
      <c r="I4898" t="s">
        <v>388</v>
      </c>
      <c r="J4898" s="38">
        <v>269794</v>
      </c>
    </row>
    <row r="4899" spans="1:10" hidden="1" x14ac:dyDescent="0.25">
      <c r="A4899" s="57" t="s">
        <v>136</v>
      </c>
      <c r="B4899" t="s">
        <v>129</v>
      </c>
      <c r="C4899">
        <v>2022</v>
      </c>
      <c r="D4899" t="s">
        <v>58</v>
      </c>
      <c r="E4899" t="s">
        <v>45</v>
      </c>
      <c r="F4899" t="s">
        <v>46</v>
      </c>
      <c r="G4899" t="s">
        <v>49</v>
      </c>
      <c r="H4899" s="2" t="s">
        <v>246</v>
      </c>
      <c r="I4899" s="90" t="s">
        <v>464</v>
      </c>
      <c r="J4899" s="38">
        <v>379641</v>
      </c>
    </row>
    <row r="4900" spans="1:10" hidden="1" x14ac:dyDescent="0.25">
      <c r="A4900" s="57" t="s">
        <v>136</v>
      </c>
      <c r="B4900" t="s">
        <v>129</v>
      </c>
      <c r="C4900">
        <v>2022</v>
      </c>
      <c r="D4900" t="s">
        <v>58</v>
      </c>
      <c r="E4900" t="s">
        <v>45</v>
      </c>
      <c r="F4900" t="s">
        <v>46</v>
      </c>
      <c r="G4900" t="s">
        <v>49</v>
      </c>
      <c r="H4900" s="2" t="s">
        <v>246</v>
      </c>
      <c r="I4900" s="90" t="s">
        <v>382</v>
      </c>
      <c r="J4900" s="38">
        <v>172899</v>
      </c>
    </row>
    <row r="4901" spans="1:10" hidden="1" x14ac:dyDescent="0.25">
      <c r="A4901" s="57" t="s">
        <v>136</v>
      </c>
      <c r="B4901" t="s">
        <v>129</v>
      </c>
      <c r="C4901">
        <v>2022</v>
      </c>
      <c r="D4901" t="s">
        <v>58</v>
      </c>
      <c r="E4901" t="s">
        <v>45</v>
      </c>
      <c r="F4901" t="s">
        <v>46</v>
      </c>
      <c r="G4901" t="s">
        <v>49</v>
      </c>
      <c r="H4901" s="2" t="s">
        <v>247</v>
      </c>
      <c r="I4901" t="s">
        <v>430</v>
      </c>
    </row>
    <row r="4902" spans="1:10" hidden="1" x14ac:dyDescent="0.25">
      <c r="A4902" s="57" t="s">
        <v>136</v>
      </c>
      <c r="B4902" t="s">
        <v>129</v>
      </c>
      <c r="C4902">
        <v>2022</v>
      </c>
      <c r="D4902" t="s">
        <v>58</v>
      </c>
      <c r="E4902" t="s">
        <v>45</v>
      </c>
      <c r="F4902" t="s">
        <v>46</v>
      </c>
      <c r="G4902" t="s">
        <v>49</v>
      </c>
      <c r="H4902" s="2" t="s">
        <v>248</v>
      </c>
      <c r="I4902" t="s">
        <v>431</v>
      </c>
    </row>
    <row r="4903" spans="1:10" hidden="1" x14ac:dyDescent="0.25">
      <c r="A4903" s="57" t="s">
        <v>136</v>
      </c>
      <c r="B4903" t="s">
        <v>129</v>
      </c>
      <c r="C4903">
        <v>2022</v>
      </c>
      <c r="D4903" t="s">
        <v>58</v>
      </c>
      <c r="E4903" t="s">
        <v>45</v>
      </c>
      <c r="F4903" t="s">
        <v>46</v>
      </c>
      <c r="G4903" t="s">
        <v>49</v>
      </c>
      <c r="H4903" s="2" t="s">
        <v>248</v>
      </c>
      <c r="I4903" t="s">
        <v>404</v>
      </c>
      <c r="J4903" s="3">
        <v>13866</v>
      </c>
    </row>
    <row r="4904" spans="1:10" hidden="1" x14ac:dyDescent="0.25">
      <c r="A4904" s="57" t="s">
        <v>136</v>
      </c>
      <c r="B4904" t="s">
        <v>129</v>
      </c>
      <c r="C4904">
        <v>2022</v>
      </c>
      <c r="D4904" t="s">
        <v>58</v>
      </c>
      <c r="E4904" t="s">
        <v>45</v>
      </c>
      <c r="F4904" t="s">
        <v>46</v>
      </c>
      <c r="G4904" t="s">
        <v>49</v>
      </c>
      <c r="H4904" s="2" t="s">
        <v>249</v>
      </c>
      <c r="I4904" t="s">
        <v>390</v>
      </c>
      <c r="J4904" s="3">
        <v>170000</v>
      </c>
    </row>
    <row r="4905" spans="1:10" hidden="1" x14ac:dyDescent="0.25">
      <c r="A4905" s="57" t="s">
        <v>136</v>
      </c>
      <c r="B4905" t="s">
        <v>129</v>
      </c>
      <c r="C4905">
        <v>2022</v>
      </c>
      <c r="D4905" t="s">
        <v>58</v>
      </c>
      <c r="E4905" t="s">
        <v>45</v>
      </c>
      <c r="F4905" t="s">
        <v>46</v>
      </c>
      <c r="G4905" t="s">
        <v>49</v>
      </c>
      <c r="H4905" s="2" t="s">
        <v>250</v>
      </c>
      <c r="I4905" s="2"/>
    </row>
    <row r="4906" spans="1:10" hidden="1" x14ac:dyDescent="0.25">
      <c r="A4906" s="57" t="s">
        <v>136</v>
      </c>
      <c r="B4906" t="s">
        <v>129</v>
      </c>
      <c r="C4906">
        <v>2022</v>
      </c>
      <c r="D4906" t="s">
        <v>58</v>
      </c>
      <c r="E4906" t="s">
        <v>45</v>
      </c>
      <c r="F4906" t="s">
        <v>46</v>
      </c>
      <c r="G4906" t="s">
        <v>49</v>
      </c>
      <c r="H4906" s="2" t="s">
        <v>251</v>
      </c>
      <c r="I4906" s="2"/>
    </row>
    <row r="4907" spans="1:10" hidden="1" x14ac:dyDescent="0.25">
      <c r="A4907" s="57" t="s">
        <v>136</v>
      </c>
      <c r="B4907" t="s">
        <v>129</v>
      </c>
      <c r="C4907">
        <v>2022</v>
      </c>
      <c r="D4907" t="s">
        <v>58</v>
      </c>
      <c r="E4907" t="s">
        <v>45</v>
      </c>
      <c r="F4907" t="s">
        <v>46</v>
      </c>
      <c r="G4907" t="s">
        <v>49</v>
      </c>
      <c r="H4907" s="2" t="s">
        <v>333</v>
      </c>
      <c r="I4907" t="s">
        <v>432</v>
      </c>
      <c r="J4907" s="3">
        <v>25000</v>
      </c>
    </row>
    <row r="4908" spans="1:10" hidden="1" x14ac:dyDescent="0.25">
      <c r="A4908" s="57" t="s">
        <v>136</v>
      </c>
      <c r="B4908" t="s">
        <v>129</v>
      </c>
      <c r="C4908">
        <v>2022</v>
      </c>
      <c r="D4908" t="s">
        <v>58</v>
      </c>
      <c r="E4908" t="s">
        <v>45</v>
      </c>
      <c r="F4908" t="s">
        <v>46</v>
      </c>
      <c r="G4908" t="s">
        <v>49</v>
      </c>
      <c r="H4908" s="2" t="s">
        <v>333</v>
      </c>
      <c r="I4908" t="s">
        <v>396</v>
      </c>
    </row>
    <row r="4909" spans="1:10" hidden="1" x14ac:dyDescent="0.25">
      <c r="A4909" s="57" t="s">
        <v>136</v>
      </c>
      <c r="B4909" t="s">
        <v>129</v>
      </c>
      <c r="C4909">
        <v>2022</v>
      </c>
      <c r="D4909" t="s">
        <v>58</v>
      </c>
      <c r="E4909" t="s">
        <v>45</v>
      </c>
      <c r="F4909" t="s">
        <v>46</v>
      </c>
      <c r="G4909" t="s">
        <v>49</v>
      </c>
      <c r="H4909" s="90" t="s">
        <v>367</v>
      </c>
      <c r="I4909" s="90"/>
    </row>
    <row r="4910" spans="1:10" hidden="1" x14ac:dyDescent="0.25">
      <c r="A4910" s="57" t="s">
        <v>136</v>
      </c>
      <c r="B4910" t="s">
        <v>129</v>
      </c>
      <c r="C4910">
        <v>2022</v>
      </c>
      <c r="D4910" t="s">
        <v>58</v>
      </c>
      <c r="E4910" t="s">
        <v>45</v>
      </c>
      <c r="F4910" t="s">
        <v>46</v>
      </c>
      <c r="G4910" t="s">
        <v>49</v>
      </c>
      <c r="H4910" s="2" t="s">
        <v>252</v>
      </c>
      <c r="I4910" s="2"/>
    </row>
    <row r="4911" spans="1:10" hidden="1" x14ac:dyDescent="0.25">
      <c r="A4911" s="57" t="s">
        <v>136</v>
      </c>
      <c r="B4911" t="s">
        <v>129</v>
      </c>
      <c r="C4911">
        <v>2022</v>
      </c>
      <c r="D4911" t="s">
        <v>58</v>
      </c>
      <c r="E4911" t="s">
        <v>45</v>
      </c>
      <c r="F4911" t="s">
        <v>46</v>
      </c>
      <c r="G4911" t="s">
        <v>49</v>
      </c>
      <c r="H4911" s="2" t="s">
        <v>243</v>
      </c>
      <c r="I4911" s="90" t="s">
        <v>452</v>
      </c>
    </row>
    <row r="4912" spans="1:10" hidden="1" x14ac:dyDescent="0.25">
      <c r="A4912" s="57" t="s">
        <v>136</v>
      </c>
      <c r="B4912" t="s">
        <v>129</v>
      </c>
      <c r="C4912">
        <v>2022</v>
      </c>
      <c r="D4912" t="s">
        <v>58</v>
      </c>
      <c r="E4912" t="s">
        <v>45</v>
      </c>
      <c r="F4912" t="s">
        <v>46</v>
      </c>
      <c r="G4912" t="s">
        <v>49</v>
      </c>
      <c r="H4912" s="2" t="s">
        <v>243</v>
      </c>
      <c r="I4912" t="s">
        <v>426</v>
      </c>
      <c r="J4912" s="38">
        <v>6.38</v>
      </c>
    </row>
    <row r="4913" spans="1:10" hidden="1" x14ac:dyDescent="0.25">
      <c r="A4913" s="57" t="s">
        <v>136</v>
      </c>
      <c r="B4913" t="s">
        <v>129</v>
      </c>
      <c r="C4913">
        <v>2022</v>
      </c>
      <c r="D4913" t="s">
        <v>58</v>
      </c>
      <c r="E4913" t="s">
        <v>45</v>
      </c>
      <c r="F4913" t="s">
        <v>46</v>
      </c>
      <c r="G4913" t="s">
        <v>49</v>
      </c>
      <c r="H4913" s="2" t="s">
        <v>243</v>
      </c>
      <c r="I4913" s="90" t="s">
        <v>465</v>
      </c>
      <c r="J4913" s="3">
        <v>3</v>
      </c>
    </row>
    <row r="4914" spans="1:10" hidden="1" x14ac:dyDescent="0.25">
      <c r="A4914" s="57" t="s">
        <v>136</v>
      </c>
      <c r="B4914" t="s">
        <v>129</v>
      </c>
      <c r="C4914">
        <v>2022</v>
      </c>
      <c r="D4914" t="s">
        <v>58</v>
      </c>
      <c r="E4914" t="s">
        <v>45</v>
      </c>
      <c r="F4914" t="s">
        <v>46</v>
      </c>
      <c r="G4914" t="s">
        <v>49</v>
      </c>
      <c r="H4914" s="2" t="s">
        <v>243</v>
      </c>
      <c r="I4914" s="90" t="s">
        <v>457</v>
      </c>
      <c r="J4914" s="38">
        <v>8154.93</v>
      </c>
    </row>
    <row r="4915" spans="1:10" hidden="1" x14ac:dyDescent="0.25">
      <c r="A4915" s="57" t="s">
        <v>136</v>
      </c>
      <c r="B4915" t="s">
        <v>129</v>
      </c>
      <c r="C4915">
        <v>2022</v>
      </c>
      <c r="D4915" t="s">
        <v>58</v>
      </c>
      <c r="E4915" t="s">
        <v>45</v>
      </c>
      <c r="F4915" t="s">
        <v>46</v>
      </c>
      <c r="G4915" t="s">
        <v>49</v>
      </c>
      <c r="H4915" s="2" t="s">
        <v>243</v>
      </c>
      <c r="I4915" s="90" t="s">
        <v>408</v>
      </c>
      <c r="J4915" s="3">
        <v>4186</v>
      </c>
    </row>
    <row r="4916" spans="1:10" hidden="1" x14ac:dyDescent="0.25">
      <c r="A4916" s="57" t="s">
        <v>136</v>
      </c>
      <c r="B4916" t="s">
        <v>129</v>
      </c>
      <c r="C4916">
        <v>2022</v>
      </c>
      <c r="D4916" t="s">
        <v>58</v>
      </c>
      <c r="E4916" t="s">
        <v>45</v>
      </c>
      <c r="F4916" t="s">
        <v>46</v>
      </c>
      <c r="G4916" t="s">
        <v>49</v>
      </c>
      <c r="H4916" s="2" t="s">
        <v>243</v>
      </c>
      <c r="I4916" s="90" t="s">
        <v>392</v>
      </c>
      <c r="J4916" s="3">
        <v>141.06</v>
      </c>
    </row>
    <row r="4917" spans="1:10" hidden="1" x14ac:dyDescent="0.25">
      <c r="A4917" s="57" t="s">
        <v>136</v>
      </c>
      <c r="B4917" t="s">
        <v>129</v>
      </c>
      <c r="C4917">
        <v>2022</v>
      </c>
      <c r="D4917" t="s">
        <v>58</v>
      </c>
      <c r="E4917" t="s">
        <v>45</v>
      </c>
      <c r="F4917" t="s">
        <v>46</v>
      </c>
      <c r="G4917" t="s">
        <v>49</v>
      </c>
      <c r="H4917" s="2" t="s">
        <v>243</v>
      </c>
      <c r="I4917" s="90" t="s">
        <v>393</v>
      </c>
      <c r="J4917" s="3">
        <v>499.29</v>
      </c>
    </row>
    <row r="4918" spans="1:10" hidden="1" x14ac:dyDescent="0.25">
      <c r="A4918" s="57" t="s">
        <v>136</v>
      </c>
      <c r="B4918" t="s">
        <v>129</v>
      </c>
      <c r="C4918">
        <v>2022</v>
      </c>
      <c r="D4918" t="s">
        <v>58</v>
      </c>
      <c r="E4918" t="s">
        <v>45</v>
      </c>
      <c r="F4918" t="s">
        <v>46</v>
      </c>
      <c r="G4918" t="s">
        <v>49</v>
      </c>
      <c r="H4918" s="2" t="s">
        <v>243</v>
      </c>
      <c r="I4918" s="90" t="s">
        <v>403</v>
      </c>
      <c r="J4918" s="3">
        <v>1570</v>
      </c>
    </row>
    <row r="4919" spans="1:10" hidden="1" x14ac:dyDescent="0.25">
      <c r="A4919" s="57" t="s">
        <v>136</v>
      </c>
      <c r="B4919" t="s">
        <v>129</v>
      </c>
      <c r="C4919">
        <v>2022</v>
      </c>
      <c r="D4919" t="s">
        <v>58</v>
      </c>
      <c r="E4919" t="s">
        <v>45</v>
      </c>
      <c r="F4919" t="s">
        <v>46</v>
      </c>
      <c r="G4919" t="s">
        <v>49</v>
      </c>
      <c r="H4919" s="2" t="s">
        <v>243</v>
      </c>
      <c r="I4919" s="90" t="s">
        <v>420</v>
      </c>
      <c r="J4919" s="3">
        <v>249.82</v>
      </c>
    </row>
    <row r="4920" spans="1:10" hidden="1" x14ac:dyDescent="0.25">
      <c r="A4920" s="57" t="s">
        <v>136</v>
      </c>
      <c r="B4920" t="s">
        <v>129</v>
      </c>
      <c r="C4920">
        <v>2022</v>
      </c>
      <c r="D4920" t="s">
        <v>58</v>
      </c>
      <c r="E4920" t="s">
        <v>45</v>
      </c>
      <c r="F4920" t="s">
        <v>304</v>
      </c>
      <c r="G4920" t="s">
        <v>54</v>
      </c>
      <c r="H4920" t="s">
        <v>305</v>
      </c>
      <c r="I4920" t="s">
        <v>396</v>
      </c>
      <c r="J4920" s="3">
        <v>2000000</v>
      </c>
    </row>
    <row r="4921" spans="1:10" hidden="1" x14ac:dyDescent="0.25">
      <c r="A4921" s="57" t="s">
        <v>136</v>
      </c>
      <c r="B4921" t="s">
        <v>129</v>
      </c>
      <c r="C4921">
        <v>2022</v>
      </c>
      <c r="D4921" t="s">
        <v>58</v>
      </c>
      <c r="E4921" t="s">
        <v>45</v>
      </c>
      <c r="F4921" t="s">
        <v>304</v>
      </c>
      <c r="G4921" t="s">
        <v>54</v>
      </c>
      <c r="H4921" t="s">
        <v>306</v>
      </c>
      <c r="I4921" t="s">
        <v>396</v>
      </c>
      <c r="J4921" s="3">
        <v>117172</v>
      </c>
    </row>
    <row r="4922" spans="1:10" hidden="1" x14ac:dyDescent="0.25">
      <c r="A4922" s="57" t="s">
        <v>136</v>
      </c>
      <c r="B4922" t="s">
        <v>129</v>
      </c>
      <c r="C4922">
        <v>2022</v>
      </c>
      <c r="D4922" t="s">
        <v>58</v>
      </c>
      <c r="E4922" t="s">
        <v>45</v>
      </c>
      <c r="F4922" t="s">
        <v>304</v>
      </c>
      <c r="G4922" t="s">
        <v>54</v>
      </c>
      <c r="H4922" t="s">
        <v>307</v>
      </c>
      <c r="I4922" t="s">
        <v>396</v>
      </c>
      <c r="J4922" s="3">
        <v>176430</v>
      </c>
    </row>
    <row r="4923" spans="1:10" hidden="1" x14ac:dyDescent="0.25">
      <c r="A4923" s="57" t="s">
        <v>136</v>
      </c>
      <c r="B4923" t="s">
        <v>129</v>
      </c>
      <c r="C4923">
        <v>2022</v>
      </c>
      <c r="D4923" t="s">
        <v>58</v>
      </c>
      <c r="E4923" t="s">
        <v>45</v>
      </c>
      <c r="F4923" t="s">
        <v>304</v>
      </c>
      <c r="G4923" t="s">
        <v>54</v>
      </c>
      <c r="H4923" t="s">
        <v>308</v>
      </c>
      <c r="I4923" t="s">
        <v>396</v>
      </c>
      <c r="J4923" s="3">
        <v>21172</v>
      </c>
    </row>
    <row r="4924" spans="1:10" hidden="1" x14ac:dyDescent="0.25">
      <c r="A4924" s="57" t="s">
        <v>136</v>
      </c>
      <c r="B4924" t="s">
        <v>129</v>
      </c>
      <c r="C4924">
        <v>2022</v>
      </c>
      <c r="D4924" t="s">
        <v>58</v>
      </c>
      <c r="E4924" t="s">
        <v>45</v>
      </c>
      <c r="F4924" t="s">
        <v>304</v>
      </c>
      <c r="G4924" t="s">
        <v>54</v>
      </c>
      <c r="H4924" t="s">
        <v>309</v>
      </c>
      <c r="I4924" t="s">
        <v>396</v>
      </c>
      <c r="J4924" s="3">
        <v>176430</v>
      </c>
    </row>
    <row r="4925" spans="1:10" hidden="1" x14ac:dyDescent="0.25">
      <c r="A4925" s="57" t="s">
        <v>136</v>
      </c>
      <c r="B4925" t="s">
        <v>129</v>
      </c>
      <c r="C4925">
        <v>2022</v>
      </c>
      <c r="D4925" t="s">
        <v>58</v>
      </c>
      <c r="E4925" t="s">
        <v>45</v>
      </c>
      <c r="F4925" t="s">
        <v>304</v>
      </c>
      <c r="G4925" t="s">
        <v>54</v>
      </c>
      <c r="H4925" t="s">
        <v>310</v>
      </c>
      <c r="I4925" t="s">
        <v>396</v>
      </c>
      <c r="J4925" s="3">
        <v>83333.34</v>
      </c>
    </row>
    <row r="4926" spans="1:10" hidden="1" x14ac:dyDescent="0.25">
      <c r="A4926" s="57" t="s">
        <v>136</v>
      </c>
      <c r="B4926" t="s">
        <v>129</v>
      </c>
      <c r="C4926">
        <v>2022</v>
      </c>
      <c r="D4926" t="s">
        <v>58</v>
      </c>
      <c r="E4926" t="s">
        <v>45</v>
      </c>
      <c r="F4926" t="s">
        <v>304</v>
      </c>
      <c r="G4926" t="s">
        <v>54</v>
      </c>
      <c r="H4926" s="90" t="s">
        <v>332</v>
      </c>
      <c r="I4926" s="90"/>
    </row>
    <row r="4927" spans="1:10" hidden="1" x14ac:dyDescent="0.25">
      <c r="A4927" s="57" t="s">
        <v>136</v>
      </c>
      <c r="B4927" t="s">
        <v>129</v>
      </c>
      <c r="C4927">
        <v>2022</v>
      </c>
      <c r="D4927" t="s">
        <v>58</v>
      </c>
      <c r="E4927" t="s">
        <v>45</v>
      </c>
      <c r="F4927" t="s">
        <v>304</v>
      </c>
      <c r="G4927" t="s">
        <v>54</v>
      </c>
      <c r="H4927" t="s">
        <v>311</v>
      </c>
      <c r="I4927" t="s">
        <v>396</v>
      </c>
      <c r="J4927" s="3">
        <v>1000000</v>
      </c>
    </row>
    <row r="4928" spans="1:10" hidden="1" x14ac:dyDescent="0.25">
      <c r="A4928" s="57" t="s">
        <v>136</v>
      </c>
      <c r="B4928" t="s">
        <v>129</v>
      </c>
      <c r="C4928">
        <v>2022</v>
      </c>
      <c r="D4928" t="s">
        <v>58</v>
      </c>
      <c r="E4928" t="s">
        <v>45</v>
      </c>
      <c r="F4928" t="s">
        <v>304</v>
      </c>
      <c r="G4928" t="s">
        <v>54</v>
      </c>
      <c r="H4928" t="s">
        <v>453</v>
      </c>
      <c r="I4928" s="90" t="s">
        <v>396</v>
      </c>
    </row>
    <row r="4929" spans="1:10" hidden="1" x14ac:dyDescent="0.25">
      <c r="A4929" s="57" t="s">
        <v>136</v>
      </c>
      <c r="B4929" t="s">
        <v>129</v>
      </c>
      <c r="C4929">
        <v>2022</v>
      </c>
      <c r="D4929" t="s">
        <v>58</v>
      </c>
      <c r="E4929" t="s">
        <v>45</v>
      </c>
      <c r="F4929" t="s">
        <v>304</v>
      </c>
      <c r="G4929" t="s">
        <v>54</v>
      </c>
      <c r="H4929" t="s">
        <v>312</v>
      </c>
    </row>
    <row r="4930" spans="1:10" hidden="1" x14ac:dyDescent="0.25">
      <c r="A4930" s="57" t="s">
        <v>136</v>
      </c>
      <c r="B4930" t="s">
        <v>129</v>
      </c>
      <c r="C4930">
        <v>2022</v>
      </c>
      <c r="D4930" t="s">
        <v>58</v>
      </c>
      <c r="E4930" t="s">
        <v>45</v>
      </c>
      <c r="F4930" t="s">
        <v>304</v>
      </c>
      <c r="G4930" t="s">
        <v>54</v>
      </c>
      <c r="H4930" t="s">
        <v>313</v>
      </c>
      <c r="I4930" t="s">
        <v>397</v>
      </c>
      <c r="J4930" s="3">
        <v>10440</v>
      </c>
    </row>
    <row r="4931" spans="1:10" hidden="1" x14ac:dyDescent="0.25">
      <c r="A4931" s="57" t="s">
        <v>136</v>
      </c>
      <c r="B4931" t="s">
        <v>129</v>
      </c>
      <c r="C4931">
        <v>2022</v>
      </c>
      <c r="D4931" t="s">
        <v>58</v>
      </c>
      <c r="E4931" t="s">
        <v>45</v>
      </c>
      <c r="F4931" t="s">
        <v>304</v>
      </c>
      <c r="G4931" t="s">
        <v>54</v>
      </c>
      <c r="H4931" t="s">
        <v>314</v>
      </c>
      <c r="I4931" t="s">
        <v>398</v>
      </c>
      <c r="J4931" s="3">
        <v>240000</v>
      </c>
    </row>
    <row r="4932" spans="1:10" hidden="1" x14ac:dyDescent="0.25">
      <c r="A4932" s="57" t="s">
        <v>136</v>
      </c>
      <c r="B4932" t="s">
        <v>129</v>
      </c>
      <c r="C4932">
        <v>2022</v>
      </c>
      <c r="D4932" t="s">
        <v>58</v>
      </c>
      <c r="E4932" t="s">
        <v>45</v>
      </c>
      <c r="F4932" t="s">
        <v>304</v>
      </c>
      <c r="G4932" t="s">
        <v>54</v>
      </c>
      <c r="H4932" t="s">
        <v>315</v>
      </c>
      <c r="I4932" s="90" t="s">
        <v>454</v>
      </c>
      <c r="J4932" s="3">
        <v>80000</v>
      </c>
    </row>
    <row r="4933" spans="1:10" hidden="1" x14ac:dyDescent="0.25">
      <c r="A4933" s="57" t="s">
        <v>136</v>
      </c>
      <c r="B4933" t="s">
        <v>129</v>
      </c>
      <c r="C4933">
        <v>2022</v>
      </c>
      <c r="D4933" t="s">
        <v>58</v>
      </c>
      <c r="E4933" t="s">
        <v>45</v>
      </c>
      <c r="F4933" t="s">
        <v>304</v>
      </c>
      <c r="G4933" t="s">
        <v>54</v>
      </c>
      <c r="H4933" s="2" t="s">
        <v>316</v>
      </c>
      <c r="I4933" s="2"/>
    </row>
    <row r="4934" spans="1:10" hidden="1" x14ac:dyDescent="0.25">
      <c r="A4934" s="57" t="s">
        <v>136</v>
      </c>
      <c r="B4934" t="s">
        <v>129</v>
      </c>
      <c r="C4934">
        <v>2022</v>
      </c>
      <c r="D4934" t="s">
        <v>58</v>
      </c>
      <c r="E4934" t="s">
        <v>45</v>
      </c>
      <c r="F4934" t="s">
        <v>304</v>
      </c>
      <c r="G4934" t="s">
        <v>49</v>
      </c>
      <c r="H4934" s="90" t="s">
        <v>317</v>
      </c>
      <c r="I4934" s="90"/>
    </row>
    <row r="4935" spans="1:10" hidden="1" x14ac:dyDescent="0.25">
      <c r="A4935" s="57" t="s">
        <v>136</v>
      </c>
      <c r="B4935" t="s">
        <v>129</v>
      </c>
      <c r="C4935">
        <v>2022</v>
      </c>
      <c r="D4935" t="s">
        <v>58</v>
      </c>
      <c r="E4935" t="s">
        <v>45</v>
      </c>
      <c r="F4935" t="s">
        <v>50</v>
      </c>
      <c r="G4935" t="s">
        <v>56</v>
      </c>
      <c r="H4935" t="s">
        <v>124</v>
      </c>
      <c r="I4935" t="s">
        <v>401</v>
      </c>
      <c r="J4935" s="3">
        <v>84190</v>
      </c>
    </row>
    <row r="4936" spans="1:10" hidden="1" x14ac:dyDescent="0.25">
      <c r="A4936" s="57" t="s">
        <v>136</v>
      </c>
      <c r="B4936" t="s">
        <v>129</v>
      </c>
      <c r="C4936">
        <v>2022</v>
      </c>
      <c r="D4936" t="s">
        <v>58</v>
      </c>
      <c r="E4936" t="s">
        <v>45</v>
      </c>
      <c r="F4936" t="s">
        <v>50</v>
      </c>
      <c r="G4936" t="s">
        <v>56</v>
      </c>
      <c r="H4936" t="s">
        <v>98</v>
      </c>
      <c r="I4936" t="s">
        <v>402</v>
      </c>
      <c r="J4936" s="3">
        <v>307490</v>
      </c>
    </row>
    <row r="4937" spans="1:10" hidden="1" x14ac:dyDescent="0.25">
      <c r="A4937" s="57" t="s">
        <v>136</v>
      </c>
      <c r="B4937" t="s">
        <v>129</v>
      </c>
      <c r="C4937">
        <v>2022</v>
      </c>
      <c r="D4937" t="s">
        <v>58</v>
      </c>
      <c r="E4937" t="s">
        <v>45</v>
      </c>
      <c r="F4937" t="s">
        <v>50</v>
      </c>
      <c r="G4937" t="s">
        <v>56</v>
      </c>
      <c r="H4937" t="s">
        <v>98</v>
      </c>
      <c r="I4937" t="s">
        <v>401</v>
      </c>
      <c r="J4937" s="3">
        <v>218783</v>
      </c>
    </row>
    <row r="4938" spans="1:10" hidden="1" x14ac:dyDescent="0.25">
      <c r="A4938" s="57" t="s">
        <v>136</v>
      </c>
      <c r="B4938" t="s">
        <v>129</v>
      </c>
      <c r="C4938">
        <v>2022</v>
      </c>
      <c r="D4938" t="s">
        <v>58</v>
      </c>
      <c r="E4938" t="s">
        <v>45</v>
      </c>
      <c r="F4938" t="s">
        <v>50</v>
      </c>
      <c r="G4938" t="s">
        <v>56</v>
      </c>
      <c r="H4938" t="s">
        <v>265</v>
      </c>
      <c r="I4938" t="s">
        <v>403</v>
      </c>
    </row>
    <row r="4939" spans="1:10" hidden="1" x14ac:dyDescent="0.25">
      <c r="A4939" s="57" t="s">
        <v>136</v>
      </c>
      <c r="B4939" t="s">
        <v>129</v>
      </c>
      <c r="C4939">
        <v>2022</v>
      </c>
      <c r="D4939" t="s">
        <v>58</v>
      </c>
      <c r="E4939" t="s">
        <v>45</v>
      </c>
      <c r="F4939" t="s">
        <v>50</v>
      </c>
      <c r="G4939" t="s">
        <v>56</v>
      </c>
      <c r="H4939" t="s">
        <v>193</v>
      </c>
      <c r="I4939" s="90" t="s">
        <v>466</v>
      </c>
      <c r="J4939" s="3">
        <v>34053.82</v>
      </c>
    </row>
    <row r="4940" spans="1:10" hidden="1" x14ac:dyDescent="0.25">
      <c r="A4940" s="57" t="s">
        <v>136</v>
      </c>
      <c r="B4940" t="s">
        <v>129</v>
      </c>
      <c r="C4940">
        <v>2022</v>
      </c>
      <c r="D4940" t="s">
        <v>58</v>
      </c>
      <c r="E4940" t="s">
        <v>45</v>
      </c>
      <c r="F4940" t="s">
        <v>50</v>
      </c>
      <c r="G4940" t="s">
        <v>56</v>
      </c>
      <c r="H4940" t="s">
        <v>193</v>
      </c>
      <c r="I4940" s="90" t="s">
        <v>467</v>
      </c>
      <c r="J4940" s="3">
        <v>427981</v>
      </c>
    </row>
    <row r="4941" spans="1:10" hidden="1" x14ac:dyDescent="0.25">
      <c r="A4941" s="57" t="s">
        <v>136</v>
      </c>
      <c r="B4941" t="s">
        <v>129</v>
      </c>
      <c r="C4941">
        <v>2022</v>
      </c>
      <c r="D4941" t="s">
        <v>58</v>
      </c>
      <c r="E4941" t="s">
        <v>45</v>
      </c>
      <c r="F4941" t="s">
        <v>50</v>
      </c>
      <c r="G4941" t="s">
        <v>101</v>
      </c>
      <c r="H4941" t="s">
        <v>99</v>
      </c>
      <c r="I4941" t="s">
        <v>401</v>
      </c>
      <c r="J4941" s="3">
        <v>308471</v>
      </c>
    </row>
    <row r="4942" spans="1:10" hidden="1" x14ac:dyDescent="0.25">
      <c r="A4942" s="57" t="s">
        <v>136</v>
      </c>
      <c r="B4942" t="s">
        <v>129</v>
      </c>
      <c r="C4942">
        <v>2022</v>
      </c>
      <c r="D4942" t="s">
        <v>58</v>
      </c>
      <c r="E4942" t="s">
        <v>45</v>
      </c>
      <c r="F4942" t="s">
        <v>50</v>
      </c>
      <c r="G4942" t="s">
        <v>101</v>
      </c>
      <c r="H4942" s="2" t="s">
        <v>255</v>
      </c>
      <c r="I4942" s="2"/>
    </row>
    <row r="4943" spans="1:10" hidden="1" x14ac:dyDescent="0.25">
      <c r="A4943" s="57" t="s">
        <v>136</v>
      </c>
      <c r="B4943" t="s">
        <v>129</v>
      </c>
      <c r="C4943">
        <v>2022</v>
      </c>
      <c r="D4943" t="s">
        <v>58</v>
      </c>
      <c r="E4943" t="s">
        <v>45</v>
      </c>
      <c r="F4943" t="s">
        <v>50</v>
      </c>
      <c r="G4943" t="s">
        <v>101</v>
      </c>
      <c r="H4943" s="2" t="s">
        <v>254</v>
      </c>
      <c r="I4943" s="2"/>
    </row>
    <row r="4944" spans="1:10" hidden="1" x14ac:dyDescent="0.25">
      <c r="A4944" s="57" t="s">
        <v>136</v>
      </c>
      <c r="B4944" t="s">
        <v>129</v>
      </c>
      <c r="C4944">
        <v>2022</v>
      </c>
      <c r="D4944" t="s">
        <v>58</v>
      </c>
      <c r="E4944" t="s">
        <v>45</v>
      </c>
      <c r="F4944" t="s">
        <v>50</v>
      </c>
      <c r="G4944" t="s">
        <v>101</v>
      </c>
      <c r="H4944" s="2" t="s">
        <v>236</v>
      </c>
      <c r="I4944" t="s">
        <v>422</v>
      </c>
    </row>
    <row r="4945" spans="1:10" hidden="1" x14ac:dyDescent="0.25">
      <c r="A4945" s="57" t="s">
        <v>136</v>
      </c>
      <c r="B4945" t="s">
        <v>129</v>
      </c>
      <c r="C4945">
        <v>2022</v>
      </c>
      <c r="D4945" t="s">
        <v>58</v>
      </c>
      <c r="E4945" t="s">
        <v>45</v>
      </c>
      <c r="F4945" t="s">
        <v>50</v>
      </c>
      <c r="G4945" t="s">
        <v>101</v>
      </c>
      <c r="H4945" t="s">
        <v>30</v>
      </c>
      <c r="I4945" s="90" t="s">
        <v>395</v>
      </c>
      <c r="J4945" s="10">
        <v>2000</v>
      </c>
    </row>
    <row r="4946" spans="1:10" hidden="1" x14ac:dyDescent="0.25">
      <c r="A4946" s="57" t="s">
        <v>136</v>
      </c>
      <c r="B4946" t="s">
        <v>129</v>
      </c>
      <c r="C4946">
        <v>2022</v>
      </c>
      <c r="D4946" t="s">
        <v>58</v>
      </c>
      <c r="E4946" t="s">
        <v>45</v>
      </c>
      <c r="F4946" t="s">
        <v>50</v>
      </c>
      <c r="G4946" t="s">
        <v>101</v>
      </c>
      <c r="H4946" t="s">
        <v>30</v>
      </c>
      <c r="I4946" s="90" t="s">
        <v>461</v>
      </c>
      <c r="J4946" s="3">
        <v>1500</v>
      </c>
    </row>
    <row r="4947" spans="1:10" hidden="1" x14ac:dyDescent="0.25">
      <c r="A4947" s="57" t="s">
        <v>136</v>
      </c>
      <c r="B4947" t="s">
        <v>129</v>
      </c>
      <c r="C4947">
        <v>2022</v>
      </c>
      <c r="D4947" t="s">
        <v>58</v>
      </c>
      <c r="E4947" t="s">
        <v>45</v>
      </c>
      <c r="F4947" t="s">
        <v>50</v>
      </c>
      <c r="G4947" t="s">
        <v>101</v>
      </c>
      <c r="H4947" t="s">
        <v>30</v>
      </c>
      <c r="I4947" s="90" t="s">
        <v>468</v>
      </c>
      <c r="J4947" s="38">
        <v>309076.21999999997</v>
      </c>
    </row>
    <row r="4948" spans="1:10" hidden="1" x14ac:dyDescent="0.25">
      <c r="A4948" s="57" t="s">
        <v>136</v>
      </c>
      <c r="B4948" t="s">
        <v>129</v>
      </c>
      <c r="C4948">
        <v>2022</v>
      </c>
      <c r="D4948" t="s">
        <v>58</v>
      </c>
      <c r="E4948" t="s">
        <v>45</v>
      </c>
      <c r="F4948" t="s">
        <v>50</v>
      </c>
      <c r="G4948" t="s">
        <v>101</v>
      </c>
      <c r="H4948" t="s">
        <v>30</v>
      </c>
      <c r="I4948" s="90" t="s">
        <v>462</v>
      </c>
      <c r="J4948" s="3">
        <v>1500</v>
      </c>
    </row>
    <row r="4949" spans="1:10" hidden="1" x14ac:dyDescent="0.25">
      <c r="A4949" s="57" t="s">
        <v>136</v>
      </c>
      <c r="B4949" t="s">
        <v>129</v>
      </c>
      <c r="C4949">
        <v>2022</v>
      </c>
      <c r="D4949" t="s">
        <v>58</v>
      </c>
      <c r="E4949" t="s">
        <v>45</v>
      </c>
      <c r="F4949" t="s">
        <v>50</v>
      </c>
      <c r="G4949" t="s">
        <v>101</v>
      </c>
      <c r="H4949" t="s">
        <v>30</v>
      </c>
      <c r="I4949" s="90" t="s">
        <v>469</v>
      </c>
      <c r="J4949" s="3">
        <v>10900</v>
      </c>
    </row>
    <row r="4950" spans="1:10" hidden="1" x14ac:dyDescent="0.25">
      <c r="A4950" s="57" t="s">
        <v>136</v>
      </c>
      <c r="B4950" t="s">
        <v>129</v>
      </c>
      <c r="C4950">
        <v>2022</v>
      </c>
      <c r="D4950" t="s">
        <v>58</v>
      </c>
      <c r="E4950" t="s">
        <v>45</v>
      </c>
      <c r="F4950" t="s">
        <v>50</v>
      </c>
      <c r="G4950" t="s">
        <v>101</v>
      </c>
      <c r="H4950" t="s">
        <v>30</v>
      </c>
      <c r="I4950" s="90" t="s">
        <v>455</v>
      </c>
      <c r="J4950" s="3">
        <v>319900</v>
      </c>
    </row>
    <row r="4951" spans="1:10" hidden="1" x14ac:dyDescent="0.25">
      <c r="A4951" s="57" t="s">
        <v>136</v>
      </c>
      <c r="B4951" t="s">
        <v>129</v>
      </c>
      <c r="C4951">
        <v>2022</v>
      </c>
      <c r="D4951" t="s">
        <v>58</v>
      </c>
      <c r="E4951" t="s">
        <v>45</v>
      </c>
      <c r="F4951" t="s">
        <v>50</v>
      </c>
      <c r="G4951" t="s">
        <v>101</v>
      </c>
      <c r="H4951" t="s">
        <v>30</v>
      </c>
      <c r="I4951" s="90" t="s">
        <v>470</v>
      </c>
      <c r="J4951" s="3">
        <v>70200</v>
      </c>
    </row>
    <row r="4952" spans="1:10" hidden="1" x14ac:dyDescent="0.25">
      <c r="A4952" s="57" t="s">
        <v>136</v>
      </c>
      <c r="B4952" t="s">
        <v>129</v>
      </c>
      <c r="C4952">
        <v>2022</v>
      </c>
      <c r="D4952" t="s">
        <v>58</v>
      </c>
      <c r="E4952" t="s">
        <v>45</v>
      </c>
      <c r="F4952" t="s">
        <v>50</v>
      </c>
      <c r="G4952" t="s">
        <v>101</v>
      </c>
      <c r="H4952" t="s">
        <v>30</v>
      </c>
      <c r="I4952" s="90" t="s">
        <v>471</v>
      </c>
      <c r="J4952" s="3">
        <v>179074</v>
      </c>
    </row>
    <row r="4953" spans="1:10" hidden="1" x14ac:dyDescent="0.25">
      <c r="A4953" s="57" t="s">
        <v>136</v>
      </c>
      <c r="B4953" t="s">
        <v>129</v>
      </c>
      <c r="C4953">
        <v>2022</v>
      </c>
      <c r="D4953" t="s">
        <v>58</v>
      </c>
      <c r="E4953" t="s">
        <v>45</v>
      </c>
      <c r="F4953" t="s">
        <v>50</v>
      </c>
      <c r="G4953" t="s">
        <v>101</v>
      </c>
      <c r="H4953" t="s">
        <v>30</v>
      </c>
      <c r="I4953" s="90" t="s">
        <v>472</v>
      </c>
      <c r="J4953" s="3">
        <v>77800</v>
      </c>
    </row>
    <row r="4954" spans="1:10" hidden="1" x14ac:dyDescent="0.25">
      <c r="A4954" s="57" t="s">
        <v>136</v>
      </c>
      <c r="B4954" t="s">
        <v>129</v>
      </c>
      <c r="C4954">
        <v>2022</v>
      </c>
      <c r="D4954" t="s">
        <v>58</v>
      </c>
      <c r="E4954" t="s">
        <v>45</v>
      </c>
      <c r="F4954" t="s">
        <v>50</v>
      </c>
      <c r="G4954" t="s">
        <v>101</v>
      </c>
      <c r="H4954" t="s">
        <v>30</v>
      </c>
      <c r="I4954" s="90" t="s">
        <v>473</v>
      </c>
      <c r="J4954" s="3">
        <v>12000</v>
      </c>
    </row>
    <row r="4955" spans="1:10" hidden="1" x14ac:dyDescent="0.25">
      <c r="A4955" s="57" t="s">
        <v>136</v>
      </c>
      <c r="B4955" t="s">
        <v>129</v>
      </c>
      <c r="C4955">
        <v>2022</v>
      </c>
      <c r="D4955" t="s">
        <v>58</v>
      </c>
      <c r="E4955" t="s">
        <v>45</v>
      </c>
      <c r="F4955" t="s">
        <v>50</v>
      </c>
      <c r="G4955" t="s">
        <v>101</v>
      </c>
      <c r="H4955" t="s">
        <v>30</v>
      </c>
      <c r="I4955" s="90" t="s">
        <v>474</v>
      </c>
      <c r="J4955" s="3">
        <v>50000</v>
      </c>
    </row>
    <row r="4956" spans="1:10" hidden="1" x14ac:dyDescent="0.25">
      <c r="A4956" s="57" t="s">
        <v>136</v>
      </c>
      <c r="B4956" t="s">
        <v>129</v>
      </c>
      <c r="C4956">
        <v>2022</v>
      </c>
      <c r="D4956" t="s">
        <v>58</v>
      </c>
      <c r="E4956" t="s">
        <v>45</v>
      </c>
      <c r="F4956" t="s">
        <v>287</v>
      </c>
      <c r="G4956" t="s">
        <v>287</v>
      </c>
      <c r="H4956" s="82" t="s">
        <v>288</v>
      </c>
      <c r="I4956" s="82"/>
    </row>
    <row r="4957" spans="1:10" hidden="1" x14ac:dyDescent="0.25">
      <c r="A4957" s="57" t="s">
        <v>136</v>
      </c>
      <c r="B4957" t="s">
        <v>129</v>
      </c>
      <c r="C4957">
        <v>2022</v>
      </c>
      <c r="D4957" t="s">
        <v>58</v>
      </c>
      <c r="E4957" t="s">
        <v>112</v>
      </c>
      <c r="F4957" t="s">
        <v>117</v>
      </c>
      <c r="G4957" t="s">
        <v>53</v>
      </c>
      <c r="H4957" s="2" t="s">
        <v>256</v>
      </c>
      <c r="I4957" s="2"/>
      <c r="J4957" s="10">
        <f>+J4830*30%</f>
        <v>15592308.170722688</v>
      </c>
    </row>
    <row r="4958" spans="1:10" hidden="1" x14ac:dyDescent="0.25">
      <c r="A4958" s="57" t="s">
        <v>136</v>
      </c>
      <c r="B4958" t="s">
        <v>129</v>
      </c>
      <c r="C4958">
        <v>2022</v>
      </c>
      <c r="D4958" t="s">
        <v>58</v>
      </c>
      <c r="E4958" t="s">
        <v>112</v>
      </c>
      <c r="F4958" t="s">
        <v>117</v>
      </c>
      <c r="G4958" t="s">
        <v>53</v>
      </c>
      <c r="H4958" s="90" t="s">
        <v>335</v>
      </c>
      <c r="I4958" s="90" t="s">
        <v>475</v>
      </c>
      <c r="J4958" s="3"/>
    </row>
    <row r="4959" spans="1:10" hidden="1" x14ac:dyDescent="0.25">
      <c r="A4959" s="57" t="s">
        <v>136</v>
      </c>
      <c r="B4959" t="s">
        <v>129</v>
      </c>
      <c r="C4959">
        <v>2022</v>
      </c>
      <c r="D4959" t="s">
        <v>58</v>
      </c>
      <c r="E4959" t="s">
        <v>112</v>
      </c>
      <c r="F4959" t="s">
        <v>117</v>
      </c>
      <c r="G4959" t="s">
        <v>53</v>
      </c>
      <c r="H4959" s="2" t="s">
        <v>257</v>
      </c>
      <c r="I4959" t="s">
        <v>406</v>
      </c>
      <c r="J4959" s="3"/>
    </row>
    <row r="4960" spans="1:10" hidden="1" x14ac:dyDescent="0.25">
      <c r="A4960" s="57" t="s">
        <v>136</v>
      </c>
      <c r="B4960" t="s">
        <v>129</v>
      </c>
      <c r="C4960">
        <v>2022</v>
      </c>
      <c r="D4960" t="s">
        <v>58</v>
      </c>
      <c r="E4960" t="s">
        <v>112</v>
      </c>
      <c r="F4960" t="s">
        <v>117</v>
      </c>
      <c r="G4960" t="s">
        <v>53</v>
      </c>
      <c r="H4960" s="2" t="s">
        <v>257</v>
      </c>
      <c r="I4960" t="s">
        <v>407</v>
      </c>
    </row>
    <row r="4961" spans="1:10" hidden="1" x14ac:dyDescent="0.25">
      <c r="A4961" s="57" t="s">
        <v>136</v>
      </c>
      <c r="B4961" t="s">
        <v>129</v>
      </c>
      <c r="C4961">
        <v>2022</v>
      </c>
      <c r="D4961" t="s">
        <v>58</v>
      </c>
      <c r="E4961" t="s">
        <v>112</v>
      </c>
      <c r="F4961" t="s">
        <v>117</v>
      </c>
      <c r="G4961" t="s">
        <v>53</v>
      </c>
      <c r="H4961" s="2" t="s">
        <v>257</v>
      </c>
      <c r="I4961" t="s">
        <v>408</v>
      </c>
      <c r="J4961" s="3"/>
    </row>
    <row r="4962" spans="1:10" hidden="1" x14ac:dyDescent="0.25">
      <c r="A4962" s="57" t="s">
        <v>136</v>
      </c>
      <c r="B4962" t="s">
        <v>129</v>
      </c>
      <c r="C4962">
        <v>2022</v>
      </c>
      <c r="D4962" t="s">
        <v>58</v>
      </c>
      <c r="E4962" t="s">
        <v>112</v>
      </c>
      <c r="F4962" t="s">
        <v>117</v>
      </c>
      <c r="G4962" t="s">
        <v>53</v>
      </c>
      <c r="H4962" s="2" t="s">
        <v>257</v>
      </c>
    </row>
    <row r="4963" spans="1:10" hidden="1" x14ac:dyDescent="0.25">
      <c r="A4963" s="57" t="s">
        <v>136</v>
      </c>
      <c r="B4963" t="s">
        <v>129</v>
      </c>
      <c r="C4963">
        <v>2022</v>
      </c>
      <c r="D4963" t="s">
        <v>58</v>
      </c>
      <c r="E4963" t="s">
        <v>112</v>
      </c>
      <c r="F4963" t="s">
        <v>117</v>
      </c>
      <c r="G4963" t="s">
        <v>53</v>
      </c>
      <c r="H4963" s="2" t="s">
        <v>257</v>
      </c>
    </row>
    <row r="4964" spans="1:10" hidden="1" x14ac:dyDescent="0.25">
      <c r="A4964" s="57" t="s">
        <v>136</v>
      </c>
      <c r="B4964" t="s">
        <v>129</v>
      </c>
      <c r="C4964">
        <v>2022</v>
      </c>
      <c r="D4964" t="s">
        <v>58</v>
      </c>
      <c r="E4964" t="s">
        <v>112</v>
      </c>
      <c r="F4964" t="s">
        <v>117</v>
      </c>
      <c r="G4964" t="s">
        <v>53</v>
      </c>
      <c r="H4964" s="2" t="s">
        <v>257</v>
      </c>
    </row>
    <row r="4965" spans="1:10" hidden="1" x14ac:dyDescent="0.25">
      <c r="A4965" s="57" t="s">
        <v>136</v>
      </c>
      <c r="B4965" t="s">
        <v>129</v>
      </c>
      <c r="C4965">
        <v>2022</v>
      </c>
      <c r="D4965" t="s">
        <v>58</v>
      </c>
      <c r="E4965" t="s">
        <v>112</v>
      </c>
      <c r="F4965" t="s">
        <v>117</v>
      </c>
      <c r="G4965" t="s">
        <v>53</v>
      </c>
      <c r="H4965" s="2" t="s">
        <v>257</v>
      </c>
    </row>
    <row r="4966" spans="1:10" hidden="1" x14ac:dyDescent="0.25">
      <c r="A4966" s="57" t="s">
        <v>136</v>
      </c>
      <c r="B4966" t="s">
        <v>129</v>
      </c>
      <c r="C4966">
        <v>2022</v>
      </c>
      <c r="D4966" t="s">
        <v>58</v>
      </c>
      <c r="E4966" t="s">
        <v>112</v>
      </c>
      <c r="F4966" t="s">
        <v>117</v>
      </c>
      <c r="G4966" t="s">
        <v>53</v>
      </c>
      <c r="H4966" s="2" t="s">
        <v>258</v>
      </c>
      <c r="I4966" s="2"/>
    </row>
    <row r="4967" spans="1:10" hidden="1" x14ac:dyDescent="0.25">
      <c r="A4967" s="57" t="s">
        <v>136</v>
      </c>
      <c r="B4967" t="s">
        <v>129</v>
      </c>
      <c r="C4967">
        <v>2022</v>
      </c>
      <c r="D4967" t="s">
        <v>58</v>
      </c>
      <c r="E4967" t="s">
        <v>112</v>
      </c>
      <c r="F4967" t="s">
        <v>117</v>
      </c>
      <c r="G4967" t="s">
        <v>53</v>
      </c>
      <c r="H4967" s="2" t="s">
        <v>259</v>
      </c>
      <c r="I4967" t="s">
        <v>409</v>
      </c>
      <c r="J4967" s="3"/>
    </row>
    <row r="4968" spans="1:10" hidden="1" x14ac:dyDescent="0.25">
      <c r="A4968" s="57" t="s">
        <v>136</v>
      </c>
      <c r="B4968" t="s">
        <v>129</v>
      </c>
      <c r="C4968">
        <v>2022</v>
      </c>
      <c r="D4968" t="s">
        <v>58</v>
      </c>
      <c r="E4968" t="s">
        <v>112</v>
      </c>
      <c r="F4968" t="s">
        <v>117</v>
      </c>
      <c r="G4968" t="s">
        <v>53</v>
      </c>
      <c r="H4968" s="2" t="s">
        <v>259</v>
      </c>
      <c r="I4968" t="s">
        <v>410</v>
      </c>
    </row>
    <row r="4969" spans="1:10" hidden="1" x14ac:dyDescent="0.25">
      <c r="A4969" s="57" t="s">
        <v>136</v>
      </c>
      <c r="B4969" t="s">
        <v>129</v>
      </c>
      <c r="C4969">
        <v>2022</v>
      </c>
      <c r="D4969" t="s">
        <v>58</v>
      </c>
      <c r="E4969" t="s">
        <v>112</v>
      </c>
      <c r="F4969" t="s">
        <v>117</v>
      </c>
      <c r="G4969" t="s">
        <v>53</v>
      </c>
      <c r="H4969" s="2" t="s">
        <v>259</v>
      </c>
      <c r="I4969" t="s">
        <v>411</v>
      </c>
      <c r="J4969" s="3"/>
    </row>
    <row r="4970" spans="1:10" hidden="1" x14ac:dyDescent="0.25">
      <c r="A4970" s="57" t="s">
        <v>136</v>
      </c>
      <c r="B4970" t="s">
        <v>129</v>
      </c>
      <c r="C4970">
        <v>2022</v>
      </c>
      <c r="D4970" t="s">
        <v>58</v>
      </c>
      <c r="E4970" t="s">
        <v>112</v>
      </c>
      <c r="F4970" t="s">
        <v>117</v>
      </c>
      <c r="G4970" t="s">
        <v>53</v>
      </c>
      <c r="H4970" s="2" t="s">
        <v>259</v>
      </c>
      <c r="I4970" t="s">
        <v>441</v>
      </c>
    </row>
    <row r="4971" spans="1:10" hidden="1" x14ac:dyDescent="0.25">
      <c r="A4971" s="57" t="s">
        <v>136</v>
      </c>
      <c r="B4971" t="s">
        <v>129</v>
      </c>
      <c r="C4971">
        <v>2022</v>
      </c>
      <c r="D4971" t="s">
        <v>58</v>
      </c>
      <c r="E4971" t="s">
        <v>112</v>
      </c>
      <c r="F4971" t="s">
        <v>117</v>
      </c>
      <c r="G4971" t="s">
        <v>53</v>
      </c>
      <c r="H4971" s="2" t="s">
        <v>259</v>
      </c>
      <c r="I4971" t="s">
        <v>442</v>
      </c>
      <c r="J4971" s="3"/>
    </row>
    <row r="4972" spans="1:10" hidden="1" x14ac:dyDescent="0.25">
      <c r="A4972" s="57" t="s">
        <v>136</v>
      </c>
      <c r="B4972" t="s">
        <v>129</v>
      </c>
      <c r="C4972">
        <v>2022</v>
      </c>
      <c r="D4972" t="s">
        <v>58</v>
      </c>
      <c r="E4972" t="s">
        <v>112</v>
      </c>
      <c r="F4972" t="s">
        <v>117</v>
      </c>
      <c r="G4972" t="s">
        <v>53</v>
      </c>
      <c r="H4972" s="2" t="s">
        <v>259</v>
      </c>
      <c r="I4972" s="90" t="s">
        <v>460</v>
      </c>
      <c r="J4972" s="3"/>
    </row>
    <row r="4973" spans="1:10" hidden="1" x14ac:dyDescent="0.25">
      <c r="A4973" s="57" t="s">
        <v>136</v>
      </c>
      <c r="B4973" t="s">
        <v>129</v>
      </c>
      <c r="C4973">
        <v>2022</v>
      </c>
      <c r="D4973" t="s">
        <v>58</v>
      </c>
      <c r="E4973" t="s">
        <v>112</v>
      </c>
      <c r="F4973" t="s">
        <v>117</v>
      </c>
      <c r="G4973" t="s">
        <v>53</v>
      </c>
      <c r="H4973" s="2" t="s">
        <v>259</v>
      </c>
      <c r="I4973" s="90" t="s">
        <v>413</v>
      </c>
    </row>
    <row r="4974" spans="1:10" hidden="1" x14ac:dyDescent="0.25">
      <c r="A4974" s="57" t="s">
        <v>136</v>
      </c>
      <c r="B4974" t="s">
        <v>129</v>
      </c>
      <c r="C4974">
        <v>2022</v>
      </c>
      <c r="D4974" t="s">
        <v>58</v>
      </c>
      <c r="E4974" t="s">
        <v>112</v>
      </c>
      <c r="F4974" t="s">
        <v>117</v>
      </c>
      <c r="G4974" t="s">
        <v>334</v>
      </c>
      <c r="H4974" s="90" t="s">
        <v>335</v>
      </c>
      <c r="I4974" s="90"/>
    </row>
    <row r="4975" spans="1:10" hidden="1" x14ac:dyDescent="0.25">
      <c r="A4975" s="57" t="s">
        <v>136</v>
      </c>
      <c r="B4975" t="s">
        <v>129</v>
      </c>
      <c r="C4975">
        <v>2022</v>
      </c>
      <c r="D4975" t="s">
        <v>58</v>
      </c>
      <c r="E4975" t="s">
        <v>112</v>
      </c>
      <c r="F4975" t="s">
        <v>117</v>
      </c>
      <c r="G4975" t="s">
        <v>318</v>
      </c>
      <c r="H4975" t="s">
        <v>180</v>
      </c>
      <c r="I4975" t="s">
        <v>412</v>
      </c>
    </row>
    <row r="4976" spans="1:10" hidden="1" x14ac:dyDescent="0.25">
      <c r="A4976" s="57" t="s">
        <v>136</v>
      </c>
      <c r="B4976" t="s">
        <v>129</v>
      </c>
      <c r="C4976">
        <v>2022</v>
      </c>
      <c r="D4976" t="s">
        <v>58</v>
      </c>
      <c r="E4976" t="s">
        <v>112</v>
      </c>
      <c r="F4976" t="s">
        <v>117</v>
      </c>
      <c r="G4976" t="s">
        <v>318</v>
      </c>
      <c r="H4976" t="s">
        <v>180</v>
      </c>
      <c r="I4976" t="s">
        <v>413</v>
      </c>
      <c r="J4976" s="38"/>
    </row>
    <row r="4977" spans="1:10" hidden="1" x14ac:dyDescent="0.25">
      <c r="A4977" s="57" t="s">
        <v>136</v>
      </c>
      <c r="B4977" t="s">
        <v>129</v>
      </c>
      <c r="C4977">
        <v>2022</v>
      </c>
      <c r="D4977" t="s">
        <v>58</v>
      </c>
      <c r="E4977" t="s">
        <v>112</v>
      </c>
      <c r="F4977" t="s">
        <v>117</v>
      </c>
      <c r="G4977" t="s">
        <v>318</v>
      </c>
      <c r="H4977" t="s">
        <v>180</v>
      </c>
      <c r="I4977" t="s">
        <v>414</v>
      </c>
      <c r="J4977" s="3"/>
    </row>
    <row r="4978" spans="1:10" hidden="1" x14ac:dyDescent="0.25">
      <c r="A4978" s="57" t="s">
        <v>136</v>
      </c>
      <c r="B4978" t="s">
        <v>129</v>
      </c>
      <c r="C4978">
        <v>2022</v>
      </c>
      <c r="D4978" t="s">
        <v>58</v>
      </c>
      <c r="E4978" t="s">
        <v>112</v>
      </c>
      <c r="F4978" t="s">
        <v>117</v>
      </c>
      <c r="G4978" t="s">
        <v>318</v>
      </c>
      <c r="H4978" t="s">
        <v>180</v>
      </c>
      <c r="I4978" s="90" t="s">
        <v>460</v>
      </c>
      <c r="J4978" s="3"/>
    </row>
    <row r="4979" spans="1:10" hidden="1" x14ac:dyDescent="0.25">
      <c r="A4979" s="57" t="s">
        <v>136</v>
      </c>
      <c r="B4979" t="s">
        <v>129</v>
      </c>
      <c r="C4979">
        <v>2022</v>
      </c>
      <c r="D4979" t="s">
        <v>58</v>
      </c>
      <c r="E4979" t="s">
        <v>112</v>
      </c>
      <c r="F4979" t="s">
        <v>117</v>
      </c>
      <c r="G4979" t="s">
        <v>318</v>
      </c>
      <c r="H4979" t="s">
        <v>180</v>
      </c>
    </row>
    <row r="4980" spans="1:10" hidden="1" x14ac:dyDescent="0.25">
      <c r="A4980" s="57" t="s">
        <v>136</v>
      </c>
      <c r="B4980" t="s">
        <v>129</v>
      </c>
      <c r="C4980">
        <v>2022</v>
      </c>
      <c r="D4980" t="s">
        <v>58</v>
      </c>
      <c r="E4980" t="s">
        <v>112</v>
      </c>
      <c r="F4980" t="s">
        <v>117</v>
      </c>
      <c r="G4980" t="s">
        <v>318</v>
      </c>
      <c r="H4980" t="s">
        <v>180</v>
      </c>
    </row>
    <row r="4981" spans="1:10" hidden="1" x14ac:dyDescent="0.25">
      <c r="A4981" s="57" t="s">
        <v>136</v>
      </c>
      <c r="B4981" t="s">
        <v>129</v>
      </c>
      <c r="C4981">
        <v>2022</v>
      </c>
      <c r="D4981" t="s">
        <v>58</v>
      </c>
      <c r="E4981" t="s">
        <v>112</v>
      </c>
      <c r="F4981" t="s">
        <v>117</v>
      </c>
      <c r="G4981" t="s">
        <v>318</v>
      </c>
      <c r="H4981" s="2" t="s">
        <v>279</v>
      </c>
      <c r="I4981" t="s">
        <v>414</v>
      </c>
      <c r="J4981" s="3"/>
    </row>
    <row r="4982" spans="1:10" hidden="1" x14ac:dyDescent="0.25">
      <c r="A4982" s="57" t="s">
        <v>136</v>
      </c>
      <c r="B4982" t="s">
        <v>129</v>
      </c>
      <c r="C4982">
        <v>2022</v>
      </c>
      <c r="D4982" t="s">
        <v>58</v>
      </c>
      <c r="E4982" t="s">
        <v>112</v>
      </c>
      <c r="F4982" t="s">
        <v>117</v>
      </c>
      <c r="G4982" t="s">
        <v>318</v>
      </c>
      <c r="H4982" s="2" t="s">
        <v>279</v>
      </c>
      <c r="I4982" s="90" t="s">
        <v>460</v>
      </c>
      <c r="J4982" s="3"/>
    </row>
    <row r="4983" spans="1:10" hidden="1" x14ac:dyDescent="0.25">
      <c r="A4983" s="57" t="s">
        <v>136</v>
      </c>
      <c r="B4983" t="s">
        <v>129</v>
      </c>
      <c r="C4983">
        <v>2022</v>
      </c>
      <c r="D4983" t="s">
        <v>58</v>
      </c>
      <c r="E4983" t="s">
        <v>112</v>
      </c>
      <c r="F4983" t="s">
        <v>117</v>
      </c>
      <c r="G4983" t="s">
        <v>318</v>
      </c>
      <c r="H4983" s="2" t="s">
        <v>279</v>
      </c>
      <c r="I4983" t="s">
        <v>415</v>
      </c>
      <c r="J4983" s="3"/>
    </row>
    <row r="4984" spans="1:10" hidden="1" x14ac:dyDescent="0.25">
      <c r="A4984" s="57" t="s">
        <v>136</v>
      </c>
      <c r="B4984" t="s">
        <v>129</v>
      </c>
      <c r="C4984">
        <v>2022</v>
      </c>
      <c r="D4984" t="s">
        <v>58</v>
      </c>
      <c r="E4984" t="s">
        <v>112</v>
      </c>
      <c r="F4984" t="s">
        <v>117</v>
      </c>
      <c r="G4984" t="s">
        <v>319</v>
      </c>
      <c r="H4984" t="s">
        <v>181</v>
      </c>
    </row>
    <row r="4985" spans="1:10" hidden="1" x14ac:dyDescent="0.25">
      <c r="A4985" s="57" t="s">
        <v>136</v>
      </c>
      <c r="B4985" t="s">
        <v>129</v>
      </c>
      <c r="C4985">
        <v>2022</v>
      </c>
      <c r="D4985" t="s">
        <v>58</v>
      </c>
      <c r="E4985" t="s">
        <v>112</v>
      </c>
      <c r="F4985" t="s">
        <v>117</v>
      </c>
      <c r="G4985" t="s">
        <v>319</v>
      </c>
      <c r="H4985" s="90" t="s">
        <v>320</v>
      </c>
      <c r="I4985" t="s">
        <v>416</v>
      </c>
    </row>
    <row r="4986" spans="1:10" hidden="1" x14ac:dyDescent="0.25">
      <c r="A4986" s="57" t="s">
        <v>137</v>
      </c>
      <c r="B4986" t="s">
        <v>129</v>
      </c>
      <c r="C4986">
        <v>2022</v>
      </c>
      <c r="D4986" t="s">
        <v>58</v>
      </c>
      <c r="E4986" t="s">
        <v>52</v>
      </c>
      <c r="F4986" t="s">
        <v>142</v>
      </c>
      <c r="G4986" t="s">
        <v>301</v>
      </c>
      <c r="H4986" t="s">
        <v>210</v>
      </c>
      <c r="I4986" t="s">
        <v>374</v>
      </c>
      <c r="J4986" s="3">
        <v>53905077.977310933</v>
      </c>
    </row>
    <row r="4987" spans="1:10" hidden="1" x14ac:dyDescent="0.25">
      <c r="A4987" s="57" t="s">
        <v>137</v>
      </c>
      <c r="B4987" t="s">
        <v>129</v>
      </c>
      <c r="C4987">
        <v>2022</v>
      </c>
      <c r="D4987" t="s">
        <v>58</v>
      </c>
      <c r="E4987" t="s">
        <v>52</v>
      </c>
      <c r="F4987" t="s">
        <v>152</v>
      </c>
      <c r="G4987" t="s">
        <v>149</v>
      </c>
      <c r="H4987" t="s">
        <v>211</v>
      </c>
      <c r="J4987" s="3"/>
    </row>
    <row r="4988" spans="1:10" hidden="1" x14ac:dyDescent="0.25">
      <c r="A4988" s="57" t="s">
        <v>137</v>
      </c>
      <c r="B4988" t="s">
        <v>129</v>
      </c>
      <c r="C4988">
        <v>2022</v>
      </c>
      <c r="D4988" t="s">
        <v>58</v>
      </c>
      <c r="E4988" t="s">
        <v>52</v>
      </c>
      <c r="F4988" t="s">
        <v>152</v>
      </c>
      <c r="G4988" t="s">
        <v>213</v>
      </c>
      <c r="H4988" t="s">
        <v>214</v>
      </c>
    </row>
    <row r="4989" spans="1:10" hidden="1" x14ac:dyDescent="0.25">
      <c r="A4989" s="57" t="s">
        <v>137</v>
      </c>
      <c r="B4989" t="s">
        <v>129</v>
      </c>
      <c r="C4989">
        <v>2022</v>
      </c>
      <c r="D4989" t="s">
        <v>58</v>
      </c>
      <c r="E4989" t="s">
        <v>52</v>
      </c>
      <c r="F4989" t="s">
        <v>152</v>
      </c>
      <c r="G4989" t="s">
        <v>217</v>
      </c>
      <c r="H4989" t="s">
        <v>218</v>
      </c>
      <c r="J4989" s="3"/>
    </row>
    <row r="4990" spans="1:10" hidden="1" x14ac:dyDescent="0.25">
      <c r="A4990" s="57" t="s">
        <v>137</v>
      </c>
      <c r="B4990" t="s">
        <v>129</v>
      </c>
      <c r="C4990">
        <v>2022</v>
      </c>
      <c r="D4990" t="s">
        <v>58</v>
      </c>
      <c r="E4990" t="s">
        <v>52</v>
      </c>
      <c r="F4990" t="s">
        <v>142</v>
      </c>
      <c r="G4990" t="s">
        <v>300</v>
      </c>
      <c r="H4990" t="s">
        <v>224</v>
      </c>
      <c r="J4990" s="3"/>
    </row>
    <row r="4991" spans="1:10" hidden="1" x14ac:dyDescent="0.25">
      <c r="A4991" s="57" t="s">
        <v>137</v>
      </c>
      <c r="B4991" t="s">
        <v>129</v>
      </c>
      <c r="C4991">
        <v>2022</v>
      </c>
      <c r="D4991" t="s">
        <v>58</v>
      </c>
      <c r="E4991" t="s">
        <v>52</v>
      </c>
      <c r="F4991" t="s">
        <v>142</v>
      </c>
      <c r="G4991" t="s">
        <v>300</v>
      </c>
      <c r="H4991" t="s">
        <v>303</v>
      </c>
      <c r="J4991" s="3"/>
    </row>
    <row r="4992" spans="1:10" hidden="1" x14ac:dyDescent="0.25">
      <c r="A4992" s="57" t="s">
        <v>137</v>
      </c>
      <c r="B4992" t="s">
        <v>129</v>
      </c>
      <c r="C4992">
        <v>2022</v>
      </c>
      <c r="D4992" t="s">
        <v>58</v>
      </c>
      <c r="E4992" t="s">
        <v>52</v>
      </c>
      <c r="F4992" t="s">
        <v>142</v>
      </c>
      <c r="G4992" t="s">
        <v>270</v>
      </c>
      <c r="H4992" t="s">
        <v>269</v>
      </c>
      <c r="J4992" s="3"/>
    </row>
    <row r="4993" spans="1:10" hidden="1" x14ac:dyDescent="0.25">
      <c r="A4993" s="57" t="s">
        <v>137</v>
      </c>
      <c r="B4993" t="s">
        <v>129</v>
      </c>
      <c r="C4993">
        <v>2022</v>
      </c>
      <c r="D4993" t="s">
        <v>58</v>
      </c>
      <c r="E4993" t="s">
        <v>52</v>
      </c>
      <c r="F4993" t="s">
        <v>142</v>
      </c>
      <c r="G4993" t="s">
        <v>270</v>
      </c>
      <c r="H4993" t="s">
        <v>271</v>
      </c>
      <c r="J4993" s="3"/>
    </row>
    <row r="4994" spans="1:10" hidden="1" x14ac:dyDescent="0.25">
      <c r="A4994" s="57" t="s">
        <v>137</v>
      </c>
      <c r="B4994" t="s">
        <v>129</v>
      </c>
      <c r="C4994">
        <v>2022</v>
      </c>
      <c r="D4994" t="s">
        <v>58</v>
      </c>
      <c r="E4994" t="s">
        <v>45</v>
      </c>
      <c r="F4994" t="s">
        <v>46</v>
      </c>
      <c r="G4994" t="s">
        <v>54</v>
      </c>
      <c r="H4994" t="s">
        <v>11</v>
      </c>
      <c r="I4994" t="s">
        <v>375</v>
      </c>
      <c r="J4994" s="3">
        <v>5520000</v>
      </c>
    </row>
    <row r="4995" spans="1:10" hidden="1" x14ac:dyDescent="0.25">
      <c r="A4995" s="57" t="s">
        <v>137</v>
      </c>
      <c r="B4995" t="s">
        <v>129</v>
      </c>
      <c r="C4995">
        <v>2022</v>
      </c>
      <c r="D4995" t="s">
        <v>58</v>
      </c>
      <c r="E4995" t="s">
        <v>45</v>
      </c>
      <c r="F4995" t="s">
        <v>46</v>
      </c>
      <c r="G4995" t="s">
        <v>54</v>
      </c>
      <c r="H4995" t="s">
        <v>11</v>
      </c>
      <c r="I4995" t="s">
        <v>376</v>
      </c>
      <c r="J4995" s="3">
        <v>1750000</v>
      </c>
    </row>
    <row r="4996" spans="1:10" hidden="1" x14ac:dyDescent="0.25">
      <c r="A4996" s="57" t="s">
        <v>137</v>
      </c>
      <c r="B4996" t="s">
        <v>129</v>
      </c>
      <c r="C4996">
        <v>2022</v>
      </c>
      <c r="D4996" t="s">
        <v>58</v>
      </c>
      <c r="E4996" t="s">
        <v>45</v>
      </c>
      <c r="F4996" t="s">
        <v>46</v>
      </c>
      <c r="G4996" t="s">
        <v>54</v>
      </c>
      <c r="H4996" t="s">
        <v>12</v>
      </c>
      <c r="I4996" t="s">
        <v>375</v>
      </c>
    </row>
    <row r="4997" spans="1:10" hidden="1" x14ac:dyDescent="0.25">
      <c r="A4997" s="57" t="s">
        <v>137</v>
      </c>
      <c r="B4997" t="s">
        <v>129</v>
      </c>
      <c r="C4997">
        <v>2022</v>
      </c>
      <c r="D4997" t="s">
        <v>58</v>
      </c>
      <c r="E4997" t="s">
        <v>45</v>
      </c>
      <c r="F4997" t="s">
        <v>46</v>
      </c>
      <c r="G4997" t="s">
        <v>54</v>
      </c>
      <c r="H4997" t="s">
        <v>12</v>
      </c>
      <c r="I4997" t="s">
        <v>376</v>
      </c>
      <c r="J4997" s="3">
        <v>117172</v>
      </c>
    </row>
    <row r="4998" spans="1:10" hidden="1" x14ac:dyDescent="0.25">
      <c r="A4998" s="57" t="s">
        <v>137</v>
      </c>
      <c r="B4998" t="s">
        <v>129</v>
      </c>
      <c r="C4998">
        <v>2022</v>
      </c>
      <c r="D4998" t="s">
        <v>58</v>
      </c>
      <c r="E4998" t="s">
        <v>45</v>
      </c>
      <c r="F4998" t="s">
        <v>46</v>
      </c>
      <c r="G4998" t="s">
        <v>54</v>
      </c>
      <c r="H4998" t="s">
        <v>13</v>
      </c>
      <c r="I4998" t="s">
        <v>375</v>
      </c>
      <c r="J4998" s="3">
        <v>460000</v>
      </c>
    </row>
    <row r="4999" spans="1:10" hidden="1" x14ac:dyDescent="0.25">
      <c r="A4999" s="57" t="s">
        <v>137</v>
      </c>
      <c r="B4999" t="s">
        <v>129</v>
      </c>
      <c r="C4999">
        <v>2022</v>
      </c>
      <c r="D4999" t="s">
        <v>58</v>
      </c>
      <c r="E4999" t="s">
        <v>45</v>
      </c>
      <c r="F4999" t="s">
        <v>46</v>
      </c>
      <c r="G4999" t="s">
        <v>54</v>
      </c>
      <c r="H4999" t="s">
        <v>13</v>
      </c>
      <c r="I4999" t="s">
        <v>376</v>
      </c>
      <c r="J4999" s="3">
        <v>155598</v>
      </c>
    </row>
    <row r="5000" spans="1:10" hidden="1" x14ac:dyDescent="0.25">
      <c r="A5000" s="57" t="s">
        <v>137</v>
      </c>
      <c r="B5000" t="s">
        <v>129</v>
      </c>
      <c r="C5000">
        <v>2022</v>
      </c>
      <c r="D5000" t="s">
        <v>58</v>
      </c>
      <c r="E5000" t="s">
        <v>45</v>
      </c>
      <c r="F5000" t="s">
        <v>46</v>
      </c>
      <c r="G5000" t="s">
        <v>54</v>
      </c>
      <c r="H5000" t="s">
        <v>14</v>
      </c>
      <c r="I5000" t="s">
        <v>375</v>
      </c>
      <c r="J5000" s="3">
        <v>55200</v>
      </c>
    </row>
    <row r="5001" spans="1:10" hidden="1" x14ac:dyDescent="0.25">
      <c r="A5001" s="57" t="s">
        <v>137</v>
      </c>
      <c r="B5001" t="s">
        <v>129</v>
      </c>
      <c r="C5001">
        <v>2022</v>
      </c>
      <c r="D5001" t="s">
        <v>58</v>
      </c>
      <c r="E5001" t="s">
        <v>45</v>
      </c>
      <c r="F5001" t="s">
        <v>46</v>
      </c>
      <c r="G5001" t="s">
        <v>54</v>
      </c>
      <c r="H5001" t="s">
        <v>14</v>
      </c>
      <c r="I5001" t="s">
        <v>376</v>
      </c>
      <c r="J5001" s="3">
        <v>18672</v>
      </c>
    </row>
    <row r="5002" spans="1:10" hidden="1" x14ac:dyDescent="0.25">
      <c r="A5002" s="57" t="s">
        <v>137</v>
      </c>
      <c r="B5002" t="s">
        <v>129</v>
      </c>
      <c r="C5002">
        <v>2022</v>
      </c>
      <c r="D5002" t="s">
        <v>58</v>
      </c>
      <c r="E5002" t="s">
        <v>45</v>
      </c>
      <c r="F5002" t="s">
        <v>46</v>
      </c>
      <c r="G5002" t="s">
        <v>54</v>
      </c>
      <c r="H5002" t="s">
        <v>15</v>
      </c>
      <c r="I5002" t="s">
        <v>375</v>
      </c>
      <c r="J5002" s="3">
        <v>460000</v>
      </c>
    </row>
    <row r="5003" spans="1:10" hidden="1" x14ac:dyDescent="0.25">
      <c r="A5003" s="57" t="s">
        <v>137</v>
      </c>
      <c r="B5003" t="s">
        <v>129</v>
      </c>
      <c r="C5003">
        <v>2022</v>
      </c>
      <c r="D5003" t="s">
        <v>58</v>
      </c>
      <c r="E5003" t="s">
        <v>45</v>
      </c>
      <c r="F5003" t="s">
        <v>46</v>
      </c>
      <c r="G5003" t="s">
        <v>54</v>
      </c>
      <c r="H5003" t="s">
        <v>15</v>
      </c>
      <c r="I5003" t="s">
        <v>376</v>
      </c>
      <c r="J5003" s="3">
        <v>155598</v>
      </c>
    </row>
    <row r="5004" spans="1:10" hidden="1" x14ac:dyDescent="0.25">
      <c r="A5004" s="57" t="s">
        <v>137</v>
      </c>
      <c r="B5004" t="s">
        <v>129</v>
      </c>
      <c r="C5004">
        <v>2022</v>
      </c>
      <c r="D5004" t="s">
        <v>58</v>
      </c>
      <c r="E5004" t="s">
        <v>45</v>
      </c>
      <c r="F5004" t="s">
        <v>46</v>
      </c>
      <c r="G5004" t="s">
        <v>54</v>
      </c>
      <c r="H5004" t="s">
        <v>16</v>
      </c>
      <c r="I5004" t="s">
        <v>375</v>
      </c>
      <c r="J5004" s="3">
        <v>230000</v>
      </c>
    </row>
    <row r="5005" spans="1:10" hidden="1" x14ac:dyDescent="0.25">
      <c r="A5005" s="57" t="s">
        <v>137</v>
      </c>
      <c r="B5005" t="s">
        <v>129</v>
      </c>
      <c r="C5005">
        <v>2022</v>
      </c>
      <c r="D5005" t="s">
        <v>58</v>
      </c>
      <c r="E5005" t="s">
        <v>45</v>
      </c>
      <c r="F5005" t="s">
        <v>46</v>
      </c>
      <c r="G5005" t="s">
        <v>54</v>
      </c>
      <c r="H5005" t="s">
        <v>16</v>
      </c>
      <c r="I5005" t="s">
        <v>376</v>
      </c>
      <c r="J5005" s="3">
        <v>72916</v>
      </c>
    </row>
    <row r="5006" spans="1:10" hidden="1" x14ac:dyDescent="0.25">
      <c r="A5006" s="57" t="s">
        <v>137</v>
      </c>
      <c r="B5006" t="s">
        <v>129</v>
      </c>
      <c r="C5006">
        <v>2022</v>
      </c>
      <c r="D5006" t="s">
        <v>58</v>
      </c>
      <c r="E5006" t="s">
        <v>45</v>
      </c>
      <c r="F5006" t="s">
        <v>46</v>
      </c>
      <c r="G5006" t="s">
        <v>54</v>
      </c>
      <c r="H5006" t="s">
        <v>17</v>
      </c>
      <c r="I5006" t="s">
        <v>375</v>
      </c>
      <c r="J5006" s="3">
        <v>3680000</v>
      </c>
    </row>
    <row r="5007" spans="1:10" hidden="1" x14ac:dyDescent="0.25">
      <c r="A5007" s="57" t="s">
        <v>137</v>
      </c>
      <c r="B5007" t="s">
        <v>129</v>
      </c>
      <c r="C5007">
        <v>2022</v>
      </c>
      <c r="D5007" t="s">
        <v>58</v>
      </c>
      <c r="E5007" t="s">
        <v>45</v>
      </c>
      <c r="F5007" t="s">
        <v>46</v>
      </c>
      <c r="G5007" t="s">
        <v>54</v>
      </c>
      <c r="H5007" s="90" t="s">
        <v>331</v>
      </c>
      <c r="I5007" s="90"/>
    </row>
    <row r="5008" spans="1:10" hidden="1" x14ac:dyDescent="0.25">
      <c r="A5008" s="57" t="s">
        <v>137</v>
      </c>
      <c r="B5008" t="s">
        <v>129</v>
      </c>
      <c r="C5008">
        <v>2022</v>
      </c>
      <c r="D5008" t="s">
        <v>58</v>
      </c>
      <c r="E5008" t="s">
        <v>45</v>
      </c>
      <c r="F5008" t="s">
        <v>46</v>
      </c>
      <c r="G5008" t="s">
        <v>54</v>
      </c>
      <c r="H5008" s="90" t="s">
        <v>445</v>
      </c>
      <c r="I5008" s="90" t="s">
        <v>446</v>
      </c>
    </row>
    <row r="5009" spans="1:10" hidden="1" x14ac:dyDescent="0.25">
      <c r="A5009" s="57" t="s">
        <v>137</v>
      </c>
      <c r="B5009" t="s">
        <v>129</v>
      </c>
      <c r="C5009">
        <v>2022</v>
      </c>
      <c r="D5009" t="s">
        <v>58</v>
      </c>
      <c r="E5009" t="s">
        <v>45</v>
      </c>
      <c r="F5009" t="s">
        <v>46</v>
      </c>
      <c r="G5009" t="s">
        <v>54</v>
      </c>
      <c r="H5009" t="s">
        <v>195</v>
      </c>
      <c r="I5009" t="s">
        <v>377</v>
      </c>
    </row>
    <row r="5010" spans="1:10" hidden="1" x14ac:dyDescent="0.25">
      <c r="A5010" s="57" t="s">
        <v>137</v>
      </c>
      <c r="B5010" t="s">
        <v>129</v>
      </c>
      <c r="C5010">
        <v>2022</v>
      </c>
      <c r="D5010" t="s">
        <v>58</v>
      </c>
      <c r="E5010" t="s">
        <v>45</v>
      </c>
      <c r="F5010" t="s">
        <v>46</v>
      </c>
      <c r="G5010" t="s">
        <v>54</v>
      </c>
      <c r="H5010" t="s">
        <v>18</v>
      </c>
      <c r="I5010" t="s">
        <v>397</v>
      </c>
      <c r="J5010" s="3">
        <v>37949</v>
      </c>
    </row>
    <row r="5011" spans="1:10" hidden="1" x14ac:dyDescent="0.25">
      <c r="A5011" s="57" t="s">
        <v>137</v>
      </c>
      <c r="B5011" t="s">
        <v>129</v>
      </c>
      <c r="C5011">
        <v>2022</v>
      </c>
      <c r="D5011" t="s">
        <v>58</v>
      </c>
      <c r="E5011" t="s">
        <v>45</v>
      </c>
      <c r="F5011" t="s">
        <v>46</v>
      </c>
      <c r="G5011" t="s">
        <v>54</v>
      </c>
      <c r="H5011" t="s">
        <v>19</v>
      </c>
      <c r="I5011" t="s">
        <v>398</v>
      </c>
      <c r="J5011" s="3">
        <v>662400</v>
      </c>
    </row>
    <row r="5012" spans="1:10" hidden="1" x14ac:dyDescent="0.25">
      <c r="A5012" s="57" t="s">
        <v>137</v>
      </c>
      <c r="B5012" t="s">
        <v>129</v>
      </c>
      <c r="C5012">
        <v>2022</v>
      </c>
      <c r="D5012" t="s">
        <v>58</v>
      </c>
      <c r="E5012" t="s">
        <v>45</v>
      </c>
      <c r="F5012" t="s">
        <v>46</v>
      </c>
      <c r="G5012" t="s">
        <v>54</v>
      </c>
      <c r="H5012" t="s">
        <v>19</v>
      </c>
      <c r="I5012" t="s">
        <v>400</v>
      </c>
      <c r="J5012" s="3">
        <v>210000</v>
      </c>
    </row>
    <row r="5013" spans="1:10" hidden="1" x14ac:dyDescent="0.25">
      <c r="A5013" s="57" t="s">
        <v>137</v>
      </c>
      <c r="B5013" t="s">
        <v>129</v>
      </c>
      <c r="C5013">
        <v>2022</v>
      </c>
      <c r="D5013" t="s">
        <v>58</v>
      </c>
      <c r="E5013" t="s">
        <v>45</v>
      </c>
      <c r="F5013" t="s">
        <v>46</v>
      </c>
      <c r="G5013" t="s">
        <v>54</v>
      </c>
      <c r="H5013" t="s">
        <v>20</v>
      </c>
      <c r="I5013" t="s">
        <v>399</v>
      </c>
      <c r="J5013" s="3">
        <v>290800</v>
      </c>
    </row>
    <row r="5014" spans="1:10" hidden="1" x14ac:dyDescent="0.25">
      <c r="A5014" s="57" t="s">
        <v>137</v>
      </c>
      <c r="B5014" t="s">
        <v>129</v>
      </c>
      <c r="C5014">
        <v>2022</v>
      </c>
      <c r="D5014" t="s">
        <v>58</v>
      </c>
      <c r="E5014" t="s">
        <v>45</v>
      </c>
      <c r="F5014" t="s">
        <v>46</v>
      </c>
      <c r="G5014" t="s">
        <v>54</v>
      </c>
      <c r="H5014" s="2" t="s">
        <v>294</v>
      </c>
      <c r="I5014" s="2"/>
    </row>
    <row r="5015" spans="1:10" hidden="1" x14ac:dyDescent="0.25">
      <c r="A5015" s="57" t="s">
        <v>137</v>
      </c>
      <c r="B5015" t="s">
        <v>129</v>
      </c>
      <c r="C5015">
        <v>2022</v>
      </c>
      <c r="D5015" t="s">
        <v>58</v>
      </c>
      <c r="E5015" t="s">
        <v>45</v>
      </c>
      <c r="F5015" t="s">
        <v>46</v>
      </c>
      <c r="G5015" t="s">
        <v>118</v>
      </c>
      <c r="H5015" s="2" t="s">
        <v>295</v>
      </c>
      <c r="I5015" t="s">
        <v>378</v>
      </c>
      <c r="J5015" s="3">
        <v>600000</v>
      </c>
    </row>
    <row r="5016" spans="1:10" hidden="1" x14ac:dyDescent="0.25">
      <c r="A5016" s="57" t="s">
        <v>137</v>
      </c>
      <c r="B5016" t="s">
        <v>129</v>
      </c>
      <c r="C5016">
        <v>2022</v>
      </c>
      <c r="D5016" t="s">
        <v>58</v>
      </c>
      <c r="E5016" t="s">
        <v>45</v>
      </c>
      <c r="F5016" t="s">
        <v>46</v>
      </c>
      <c r="G5016" t="s">
        <v>118</v>
      </c>
      <c r="H5016" t="s">
        <v>119</v>
      </c>
    </row>
    <row r="5017" spans="1:10" hidden="1" x14ac:dyDescent="0.25">
      <c r="A5017" s="57" t="s">
        <v>137</v>
      </c>
      <c r="B5017" t="s">
        <v>129</v>
      </c>
      <c r="C5017">
        <v>2022</v>
      </c>
      <c r="D5017" t="s">
        <v>58</v>
      </c>
      <c r="E5017" t="s">
        <v>45</v>
      </c>
      <c r="F5017" t="s">
        <v>46</v>
      </c>
      <c r="G5017" t="s">
        <v>118</v>
      </c>
      <c r="H5017" t="s">
        <v>283</v>
      </c>
    </row>
    <row r="5018" spans="1:10" hidden="1" x14ac:dyDescent="0.25">
      <c r="A5018" s="57" t="s">
        <v>137</v>
      </c>
      <c r="B5018" t="s">
        <v>129</v>
      </c>
      <c r="C5018">
        <v>2022</v>
      </c>
      <c r="D5018" t="s">
        <v>58</v>
      </c>
      <c r="E5018" t="s">
        <v>45</v>
      </c>
      <c r="F5018" t="s">
        <v>46</v>
      </c>
      <c r="G5018" t="s">
        <v>109</v>
      </c>
      <c r="H5018" t="s">
        <v>219</v>
      </c>
      <c r="I5018" t="s">
        <v>379</v>
      </c>
      <c r="J5018" s="3">
        <v>451</v>
      </c>
    </row>
    <row r="5019" spans="1:10" hidden="1" x14ac:dyDescent="0.25">
      <c r="A5019" s="57" t="s">
        <v>137</v>
      </c>
      <c r="B5019" t="s">
        <v>129</v>
      </c>
      <c r="C5019">
        <v>2022</v>
      </c>
      <c r="D5019" t="s">
        <v>58</v>
      </c>
      <c r="E5019" t="s">
        <v>45</v>
      </c>
      <c r="F5019" t="s">
        <v>46</v>
      </c>
      <c r="G5019" t="s">
        <v>109</v>
      </c>
      <c r="H5019" t="s">
        <v>219</v>
      </c>
      <c r="I5019" s="90" t="s">
        <v>476</v>
      </c>
      <c r="J5019" s="3">
        <v>9519</v>
      </c>
    </row>
    <row r="5020" spans="1:10" hidden="1" x14ac:dyDescent="0.25">
      <c r="A5020" s="57" t="s">
        <v>137</v>
      </c>
      <c r="B5020" t="s">
        <v>129</v>
      </c>
      <c r="C5020">
        <v>2022</v>
      </c>
      <c r="D5020" t="s">
        <v>58</v>
      </c>
      <c r="E5020" t="s">
        <v>45</v>
      </c>
      <c r="F5020" t="s">
        <v>46</v>
      </c>
      <c r="G5020" t="s">
        <v>109</v>
      </c>
      <c r="H5020" s="2" t="s">
        <v>267</v>
      </c>
      <c r="I5020" s="2"/>
    </row>
    <row r="5021" spans="1:10" hidden="1" x14ac:dyDescent="0.25">
      <c r="A5021" s="57" t="s">
        <v>137</v>
      </c>
      <c r="B5021" t="s">
        <v>129</v>
      </c>
      <c r="C5021">
        <v>2022</v>
      </c>
      <c r="D5021" t="s">
        <v>58</v>
      </c>
      <c r="E5021" t="s">
        <v>45</v>
      </c>
      <c r="F5021" t="s">
        <v>46</v>
      </c>
      <c r="G5021" t="s">
        <v>109</v>
      </c>
      <c r="H5021" t="s">
        <v>220</v>
      </c>
      <c r="I5021" t="s">
        <v>417</v>
      </c>
      <c r="J5021" s="38">
        <v>106205</v>
      </c>
    </row>
    <row r="5022" spans="1:10" hidden="1" x14ac:dyDescent="0.25">
      <c r="A5022" s="57" t="s">
        <v>137</v>
      </c>
      <c r="B5022" t="s">
        <v>129</v>
      </c>
      <c r="C5022">
        <v>2022</v>
      </c>
      <c r="D5022" t="s">
        <v>58</v>
      </c>
      <c r="E5022" t="s">
        <v>45</v>
      </c>
      <c r="F5022" t="s">
        <v>46</v>
      </c>
      <c r="G5022" t="s">
        <v>109</v>
      </c>
      <c r="H5022" t="s">
        <v>260</v>
      </c>
    </row>
    <row r="5023" spans="1:10" hidden="1" x14ac:dyDescent="0.25">
      <c r="A5023" s="57" t="s">
        <v>137</v>
      </c>
      <c r="B5023" t="s">
        <v>129</v>
      </c>
      <c r="C5023">
        <v>2022</v>
      </c>
      <c r="D5023" t="s">
        <v>58</v>
      </c>
      <c r="E5023" t="s">
        <v>45</v>
      </c>
      <c r="F5023" t="s">
        <v>46</v>
      </c>
      <c r="G5023" t="s">
        <v>55</v>
      </c>
      <c r="H5023" t="s">
        <v>22</v>
      </c>
      <c r="I5023" t="s">
        <v>380</v>
      </c>
      <c r="J5023" s="3">
        <v>800000</v>
      </c>
    </row>
    <row r="5024" spans="1:10" hidden="1" x14ac:dyDescent="0.25">
      <c r="A5024" s="57" t="s">
        <v>137</v>
      </c>
      <c r="B5024" t="s">
        <v>129</v>
      </c>
      <c r="C5024">
        <v>2022</v>
      </c>
      <c r="D5024" t="s">
        <v>58</v>
      </c>
      <c r="E5024" t="s">
        <v>45</v>
      </c>
      <c r="F5024" t="s">
        <v>46</v>
      </c>
      <c r="G5024" t="s">
        <v>55</v>
      </c>
      <c r="H5024" t="s">
        <v>447</v>
      </c>
      <c r="I5024" s="90" t="s">
        <v>448</v>
      </c>
    </row>
    <row r="5025" spans="1:10" hidden="1" x14ac:dyDescent="0.25">
      <c r="A5025" s="57" t="s">
        <v>137</v>
      </c>
      <c r="B5025" t="s">
        <v>129</v>
      </c>
      <c r="C5025">
        <v>2022</v>
      </c>
      <c r="D5025" t="s">
        <v>58</v>
      </c>
      <c r="E5025" t="s">
        <v>45</v>
      </c>
      <c r="F5025" t="s">
        <v>46</v>
      </c>
      <c r="G5025" t="s">
        <v>47</v>
      </c>
      <c r="H5025" t="s">
        <v>238</v>
      </c>
    </row>
    <row r="5026" spans="1:10" hidden="1" x14ac:dyDescent="0.25">
      <c r="A5026" s="57" t="s">
        <v>137</v>
      </c>
      <c r="B5026" t="s">
        <v>129</v>
      </c>
      <c r="C5026">
        <v>2022</v>
      </c>
      <c r="D5026" t="s">
        <v>58</v>
      </c>
      <c r="E5026" t="s">
        <v>45</v>
      </c>
      <c r="F5026" t="s">
        <v>46</v>
      </c>
      <c r="G5026" t="s">
        <v>47</v>
      </c>
      <c r="H5026" t="s">
        <v>239</v>
      </c>
      <c r="I5026" t="s">
        <v>381</v>
      </c>
      <c r="J5026" s="3">
        <v>341583</v>
      </c>
    </row>
    <row r="5027" spans="1:10" hidden="1" x14ac:dyDescent="0.25">
      <c r="A5027" s="57" t="s">
        <v>137</v>
      </c>
      <c r="B5027" t="s">
        <v>129</v>
      </c>
      <c r="C5027">
        <v>2022</v>
      </c>
      <c r="D5027" t="s">
        <v>58</v>
      </c>
      <c r="E5027" t="s">
        <v>45</v>
      </c>
      <c r="F5027" t="s">
        <v>46</v>
      </c>
      <c r="G5027" t="s">
        <v>47</v>
      </c>
      <c r="H5027" t="s">
        <v>239</v>
      </c>
      <c r="I5027" t="s">
        <v>382</v>
      </c>
      <c r="J5027" s="3">
        <v>303933</v>
      </c>
    </row>
    <row r="5028" spans="1:10" hidden="1" x14ac:dyDescent="0.25">
      <c r="A5028" s="57" t="s">
        <v>137</v>
      </c>
      <c r="B5028" t="s">
        <v>129</v>
      </c>
      <c r="C5028">
        <v>2022</v>
      </c>
      <c r="D5028" t="s">
        <v>58</v>
      </c>
      <c r="E5028" t="s">
        <v>45</v>
      </c>
      <c r="F5028" t="s">
        <v>46</v>
      </c>
      <c r="G5028" t="s">
        <v>47</v>
      </c>
      <c r="H5028" t="s">
        <v>239</v>
      </c>
      <c r="I5028" t="s">
        <v>383</v>
      </c>
      <c r="J5028" s="3">
        <v>1000000</v>
      </c>
    </row>
    <row r="5029" spans="1:10" hidden="1" x14ac:dyDescent="0.25">
      <c r="A5029" s="57" t="s">
        <v>137</v>
      </c>
      <c r="B5029" t="s">
        <v>129</v>
      </c>
      <c r="C5029">
        <v>2022</v>
      </c>
      <c r="D5029" t="s">
        <v>58</v>
      </c>
      <c r="E5029" t="s">
        <v>45</v>
      </c>
      <c r="F5029" t="s">
        <v>46</v>
      </c>
      <c r="G5029" t="s">
        <v>47</v>
      </c>
      <c r="H5029" t="s">
        <v>239</v>
      </c>
      <c r="I5029" t="s">
        <v>384</v>
      </c>
      <c r="J5029" s="38">
        <v>365608</v>
      </c>
    </row>
    <row r="5030" spans="1:10" hidden="1" x14ac:dyDescent="0.25">
      <c r="A5030" s="57" t="s">
        <v>137</v>
      </c>
      <c r="B5030" t="s">
        <v>129</v>
      </c>
      <c r="C5030">
        <v>2022</v>
      </c>
      <c r="D5030" t="s">
        <v>58</v>
      </c>
      <c r="E5030" t="s">
        <v>45</v>
      </c>
      <c r="F5030" t="s">
        <v>46</v>
      </c>
      <c r="G5030" t="s">
        <v>47</v>
      </c>
      <c r="H5030" t="s">
        <v>239</v>
      </c>
      <c r="I5030" t="s">
        <v>426</v>
      </c>
    </row>
    <row r="5031" spans="1:10" hidden="1" x14ac:dyDescent="0.25">
      <c r="A5031" s="57" t="s">
        <v>137</v>
      </c>
      <c r="B5031" t="s">
        <v>129</v>
      </c>
      <c r="C5031">
        <v>2022</v>
      </c>
      <c r="D5031" t="s">
        <v>58</v>
      </c>
      <c r="E5031" t="s">
        <v>45</v>
      </c>
      <c r="F5031" t="s">
        <v>46</v>
      </c>
      <c r="G5031" t="s">
        <v>47</v>
      </c>
      <c r="H5031" t="s">
        <v>239</v>
      </c>
      <c r="I5031" s="90" t="s">
        <v>449</v>
      </c>
    </row>
    <row r="5032" spans="1:10" hidden="1" x14ac:dyDescent="0.25">
      <c r="A5032" s="57" t="s">
        <v>137</v>
      </c>
      <c r="B5032" t="s">
        <v>129</v>
      </c>
      <c r="C5032">
        <v>2022</v>
      </c>
      <c r="D5032" t="s">
        <v>58</v>
      </c>
      <c r="E5032" t="s">
        <v>45</v>
      </c>
      <c r="F5032" t="s">
        <v>46</v>
      </c>
      <c r="G5032" t="s">
        <v>47</v>
      </c>
      <c r="H5032" t="s">
        <v>239</v>
      </c>
      <c r="I5032" s="90" t="s">
        <v>461</v>
      </c>
    </row>
    <row r="5033" spans="1:10" hidden="1" x14ac:dyDescent="0.25">
      <c r="A5033" s="57" t="s">
        <v>137</v>
      </c>
      <c r="B5033" t="s">
        <v>129</v>
      </c>
      <c r="C5033">
        <v>2022</v>
      </c>
      <c r="D5033" t="s">
        <v>58</v>
      </c>
      <c r="E5033" t="s">
        <v>45</v>
      </c>
      <c r="F5033" t="s">
        <v>46</v>
      </c>
      <c r="G5033" t="s">
        <v>47</v>
      </c>
      <c r="H5033" t="s">
        <v>239</v>
      </c>
      <c r="I5033" s="90" t="s">
        <v>462</v>
      </c>
      <c r="J5033" s="3">
        <v>300000</v>
      </c>
    </row>
    <row r="5034" spans="1:10" hidden="1" x14ac:dyDescent="0.25">
      <c r="A5034" s="57" t="s">
        <v>137</v>
      </c>
      <c r="B5034" t="s">
        <v>129</v>
      </c>
      <c r="C5034">
        <v>2022</v>
      </c>
      <c r="D5034" t="s">
        <v>58</v>
      </c>
      <c r="E5034" t="s">
        <v>45</v>
      </c>
      <c r="F5034" t="s">
        <v>46</v>
      </c>
      <c r="G5034" t="s">
        <v>47</v>
      </c>
      <c r="H5034" t="s">
        <v>239</v>
      </c>
      <c r="I5034" s="90" t="s">
        <v>463</v>
      </c>
    </row>
    <row r="5035" spans="1:10" hidden="1" x14ac:dyDescent="0.25">
      <c r="A5035" s="57" t="s">
        <v>137</v>
      </c>
      <c r="B5035" t="s">
        <v>129</v>
      </c>
      <c r="C5035">
        <v>2022</v>
      </c>
      <c r="D5035" t="s">
        <v>58</v>
      </c>
      <c r="E5035" t="s">
        <v>45</v>
      </c>
      <c r="F5035" t="s">
        <v>46</v>
      </c>
      <c r="G5035" t="s">
        <v>47</v>
      </c>
      <c r="H5035" t="s">
        <v>243</v>
      </c>
      <c r="I5035" t="s">
        <v>387</v>
      </c>
    </row>
    <row r="5036" spans="1:10" hidden="1" x14ac:dyDescent="0.25">
      <c r="A5036" s="57" t="s">
        <v>137</v>
      </c>
      <c r="B5036" t="s">
        <v>129</v>
      </c>
      <c r="C5036">
        <v>2022</v>
      </c>
      <c r="D5036" t="s">
        <v>58</v>
      </c>
      <c r="E5036" t="s">
        <v>45</v>
      </c>
      <c r="F5036" t="s">
        <v>46</v>
      </c>
      <c r="G5036" t="s">
        <v>47</v>
      </c>
      <c r="H5036" s="2" t="s">
        <v>276</v>
      </c>
      <c r="I5036" t="s">
        <v>395</v>
      </c>
      <c r="J5036" s="38">
        <v>580000</v>
      </c>
    </row>
    <row r="5037" spans="1:10" hidden="1" x14ac:dyDescent="0.25">
      <c r="A5037" s="57" t="s">
        <v>137</v>
      </c>
      <c r="B5037" t="s">
        <v>129</v>
      </c>
      <c r="C5037">
        <v>2022</v>
      </c>
      <c r="D5037" t="s">
        <v>58</v>
      </c>
      <c r="E5037" t="s">
        <v>45</v>
      </c>
      <c r="F5037" t="s">
        <v>46</v>
      </c>
      <c r="G5037" t="s">
        <v>47</v>
      </c>
      <c r="H5037" s="2" t="s">
        <v>296</v>
      </c>
      <c r="I5037" s="2"/>
    </row>
    <row r="5038" spans="1:10" hidden="1" x14ac:dyDescent="0.25">
      <c r="A5038" s="57" t="s">
        <v>137</v>
      </c>
      <c r="B5038" t="s">
        <v>129</v>
      </c>
      <c r="C5038">
        <v>2022</v>
      </c>
      <c r="D5038" t="s">
        <v>58</v>
      </c>
      <c r="E5038" t="s">
        <v>45</v>
      </c>
      <c r="F5038" t="s">
        <v>46</v>
      </c>
      <c r="G5038" t="s">
        <v>47</v>
      </c>
      <c r="H5038" s="90" t="s">
        <v>364</v>
      </c>
      <c r="I5038" t="s">
        <v>379</v>
      </c>
      <c r="J5038" s="3">
        <v>134058</v>
      </c>
    </row>
    <row r="5039" spans="1:10" hidden="1" x14ac:dyDescent="0.25">
      <c r="A5039" s="57" t="s">
        <v>137</v>
      </c>
      <c r="B5039" t="s">
        <v>129</v>
      </c>
      <c r="C5039">
        <v>2022</v>
      </c>
      <c r="D5039" t="s">
        <v>58</v>
      </c>
      <c r="E5039" t="s">
        <v>45</v>
      </c>
      <c r="F5039" t="s">
        <v>46</v>
      </c>
      <c r="G5039" t="s">
        <v>47</v>
      </c>
      <c r="H5039" s="2" t="s">
        <v>277</v>
      </c>
      <c r="I5039" s="2"/>
    </row>
    <row r="5040" spans="1:10" hidden="1" x14ac:dyDescent="0.25">
      <c r="A5040" s="57" t="s">
        <v>137</v>
      </c>
      <c r="B5040" t="s">
        <v>129</v>
      </c>
      <c r="C5040">
        <v>2022</v>
      </c>
      <c r="D5040" t="s">
        <v>58</v>
      </c>
      <c r="E5040" t="s">
        <v>45</v>
      </c>
      <c r="F5040" t="s">
        <v>46</v>
      </c>
      <c r="G5040" t="s">
        <v>47</v>
      </c>
      <c r="H5040" s="2" t="s">
        <v>278</v>
      </c>
      <c r="I5040" s="2"/>
    </row>
    <row r="5041" spans="1:10" hidden="1" x14ac:dyDescent="0.25">
      <c r="A5041" s="57" t="s">
        <v>137</v>
      </c>
      <c r="B5041" t="s">
        <v>129</v>
      </c>
      <c r="C5041">
        <v>2022</v>
      </c>
      <c r="D5041" t="s">
        <v>58</v>
      </c>
      <c r="E5041" t="s">
        <v>45</v>
      </c>
      <c r="F5041" t="s">
        <v>46</v>
      </c>
      <c r="G5041" t="s">
        <v>47</v>
      </c>
      <c r="H5041" s="2" t="s">
        <v>298</v>
      </c>
      <c r="I5041" s="2"/>
    </row>
    <row r="5042" spans="1:10" hidden="1" x14ac:dyDescent="0.25">
      <c r="A5042" s="57" t="s">
        <v>137</v>
      </c>
      <c r="B5042" t="s">
        <v>129</v>
      </c>
      <c r="C5042">
        <v>2022</v>
      </c>
      <c r="D5042" t="s">
        <v>58</v>
      </c>
      <c r="E5042" t="s">
        <v>45</v>
      </c>
      <c r="F5042" t="s">
        <v>46</v>
      </c>
      <c r="G5042" t="s">
        <v>47</v>
      </c>
      <c r="H5042" s="2" t="s">
        <v>238</v>
      </c>
      <c r="I5042" s="90" t="s">
        <v>412</v>
      </c>
    </row>
    <row r="5043" spans="1:10" hidden="1" x14ac:dyDescent="0.25">
      <c r="A5043" s="57" t="s">
        <v>137</v>
      </c>
      <c r="B5043" t="s">
        <v>129</v>
      </c>
      <c r="C5043">
        <v>2022</v>
      </c>
      <c r="D5043" t="s">
        <v>58</v>
      </c>
      <c r="E5043" t="s">
        <v>45</v>
      </c>
      <c r="F5043" t="s">
        <v>46</v>
      </c>
      <c r="G5043" t="s">
        <v>182</v>
      </c>
      <c r="H5043" t="s">
        <v>240</v>
      </c>
    </row>
    <row r="5044" spans="1:10" hidden="1" x14ac:dyDescent="0.25">
      <c r="A5044" s="57" t="s">
        <v>137</v>
      </c>
      <c r="B5044" t="s">
        <v>129</v>
      </c>
      <c r="C5044">
        <v>2022</v>
      </c>
      <c r="D5044" t="s">
        <v>58</v>
      </c>
      <c r="E5044" t="s">
        <v>45</v>
      </c>
      <c r="F5044" t="s">
        <v>46</v>
      </c>
      <c r="G5044" t="s">
        <v>182</v>
      </c>
      <c r="H5044" t="s">
        <v>241</v>
      </c>
      <c r="I5044" t="s">
        <v>419</v>
      </c>
    </row>
    <row r="5045" spans="1:10" hidden="1" x14ac:dyDescent="0.25">
      <c r="A5045" s="57" t="s">
        <v>137</v>
      </c>
      <c r="B5045" t="s">
        <v>129</v>
      </c>
      <c r="C5045">
        <v>2022</v>
      </c>
      <c r="D5045" t="s">
        <v>58</v>
      </c>
      <c r="E5045" t="s">
        <v>45</v>
      </c>
      <c r="F5045" t="s">
        <v>46</v>
      </c>
      <c r="G5045" t="s">
        <v>182</v>
      </c>
      <c r="H5045" t="s">
        <v>242</v>
      </c>
    </row>
    <row r="5046" spans="1:10" hidden="1" x14ac:dyDescent="0.25">
      <c r="A5046" s="57" t="s">
        <v>137</v>
      </c>
      <c r="B5046" t="s">
        <v>129</v>
      </c>
      <c r="C5046">
        <v>2022</v>
      </c>
      <c r="D5046" t="s">
        <v>58</v>
      </c>
      <c r="E5046" t="s">
        <v>45</v>
      </c>
      <c r="F5046" t="s">
        <v>46</v>
      </c>
      <c r="G5046" t="s">
        <v>182</v>
      </c>
      <c r="H5046" t="s">
        <v>243</v>
      </c>
      <c r="I5046" t="s">
        <v>419</v>
      </c>
    </row>
    <row r="5047" spans="1:10" hidden="1" x14ac:dyDescent="0.25">
      <c r="A5047" s="57" t="s">
        <v>137</v>
      </c>
      <c r="B5047" t="s">
        <v>129</v>
      </c>
      <c r="C5047">
        <v>2022</v>
      </c>
      <c r="D5047" t="s">
        <v>58</v>
      </c>
      <c r="E5047" t="s">
        <v>45</v>
      </c>
      <c r="F5047" t="s">
        <v>46</v>
      </c>
      <c r="G5047" t="s">
        <v>253</v>
      </c>
      <c r="H5047" s="2" t="s">
        <v>266</v>
      </c>
      <c r="I5047" t="s">
        <v>427</v>
      </c>
    </row>
    <row r="5048" spans="1:10" hidden="1" x14ac:dyDescent="0.25">
      <c r="A5048" s="57" t="s">
        <v>137</v>
      </c>
      <c r="B5048" t="s">
        <v>129</v>
      </c>
      <c r="C5048">
        <v>2022</v>
      </c>
      <c r="D5048" t="s">
        <v>58</v>
      </c>
      <c r="E5048" t="s">
        <v>45</v>
      </c>
      <c r="F5048" t="s">
        <v>46</v>
      </c>
      <c r="G5048" t="s">
        <v>253</v>
      </c>
      <c r="H5048" s="2" t="s">
        <v>266</v>
      </c>
      <c r="I5048" t="s">
        <v>386</v>
      </c>
    </row>
    <row r="5049" spans="1:10" hidden="1" x14ac:dyDescent="0.25">
      <c r="A5049" s="57" t="s">
        <v>137</v>
      </c>
      <c r="B5049" t="s">
        <v>129</v>
      </c>
      <c r="C5049">
        <v>2022</v>
      </c>
      <c r="D5049" t="s">
        <v>58</v>
      </c>
      <c r="E5049" t="s">
        <v>45</v>
      </c>
      <c r="F5049" t="s">
        <v>46</v>
      </c>
      <c r="G5049" t="s">
        <v>253</v>
      </c>
      <c r="H5049" s="90" t="s">
        <v>365</v>
      </c>
      <c r="I5049" s="90"/>
    </row>
    <row r="5050" spans="1:10" hidden="1" x14ac:dyDescent="0.25">
      <c r="A5050" s="57" t="s">
        <v>137</v>
      </c>
      <c r="B5050" t="s">
        <v>129</v>
      </c>
      <c r="C5050">
        <v>2022</v>
      </c>
      <c r="D5050" t="s">
        <v>58</v>
      </c>
      <c r="E5050" t="s">
        <v>45</v>
      </c>
      <c r="F5050" t="s">
        <v>46</v>
      </c>
      <c r="G5050" t="s">
        <v>253</v>
      </c>
      <c r="H5050" s="90" t="s">
        <v>366</v>
      </c>
      <c r="I5050" t="s">
        <v>387</v>
      </c>
    </row>
    <row r="5051" spans="1:10" hidden="1" x14ac:dyDescent="0.25">
      <c r="A5051" s="57" t="s">
        <v>137</v>
      </c>
      <c r="B5051" t="s">
        <v>129</v>
      </c>
      <c r="C5051">
        <v>2022</v>
      </c>
      <c r="D5051" t="s">
        <v>58</v>
      </c>
      <c r="E5051" t="s">
        <v>45</v>
      </c>
      <c r="F5051" t="s">
        <v>46</v>
      </c>
      <c r="G5051" t="s">
        <v>221</v>
      </c>
      <c r="H5051" s="2" t="s">
        <v>245</v>
      </c>
      <c r="I5051" t="s">
        <v>417</v>
      </c>
      <c r="J5051" s="38">
        <v>1004500</v>
      </c>
    </row>
    <row r="5052" spans="1:10" hidden="1" x14ac:dyDescent="0.25">
      <c r="A5052" s="57" t="s">
        <v>137</v>
      </c>
      <c r="B5052" t="s">
        <v>129</v>
      </c>
      <c r="C5052">
        <v>2022</v>
      </c>
      <c r="D5052" t="s">
        <v>58</v>
      </c>
      <c r="E5052" t="s">
        <v>45</v>
      </c>
      <c r="F5052" t="s">
        <v>46</v>
      </c>
      <c r="G5052" t="s">
        <v>221</v>
      </c>
      <c r="H5052" s="2" t="s">
        <v>299</v>
      </c>
      <c r="I5052" t="s">
        <v>428</v>
      </c>
    </row>
    <row r="5053" spans="1:10" hidden="1" x14ac:dyDescent="0.25">
      <c r="A5053" s="57" t="s">
        <v>137</v>
      </c>
      <c r="B5053" t="s">
        <v>129</v>
      </c>
      <c r="C5053">
        <v>2022</v>
      </c>
      <c r="D5053" t="s">
        <v>58</v>
      </c>
      <c r="E5053" t="s">
        <v>45</v>
      </c>
      <c r="F5053" t="s">
        <v>46</v>
      </c>
      <c r="G5053" t="s">
        <v>221</v>
      </c>
      <c r="H5053" s="2" t="s">
        <v>299</v>
      </c>
      <c r="I5053" t="s">
        <v>429</v>
      </c>
      <c r="J5053" s="3">
        <v>220000</v>
      </c>
    </row>
    <row r="5054" spans="1:10" hidden="1" x14ac:dyDescent="0.25">
      <c r="A5054" s="57" t="s">
        <v>137</v>
      </c>
      <c r="B5054" t="s">
        <v>129</v>
      </c>
      <c r="C5054">
        <v>2022</v>
      </c>
      <c r="D5054" t="s">
        <v>58</v>
      </c>
      <c r="E5054" t="s">
        <v>45</v>
      </c>
      <c r="F5054" t="s">
        <v>46</v>
      </c>
      <c r="G5054" t="s">
        <v>272</v>
      </c>
      <c r="H5054" s="2" t="s">
        <v>273</v>
      </c>
      <c r="I5054" s="2"/>
    </row>
    <row r="5055" spans="1:10" hidden="1" x14ac:dyDescent="0.25">
      <c r="A5055" s="57" t="s">
        <v>137</v>
      </c>
      <c r="B5055" t="s">
        <v>129</v>
      </c>
      <c r="C5055">
        <v>2022</v>
      </c>
      <c r="D5055" t="s">
        <v>58</v>
      </c>
      <c r="E5055" t="s">
        <v>45</v>
      </c>
      <c r="F5055" t="s">
        <v>46</v>
      </c>
      <c r="G5055" t="s">
        <v>49</v>
      </c>
      <c r="H5055" s="2" t="s">
        <v>246</v>
      </c>
      <c r="I5055" t="s">
        <v>388</v>
      </c>
      <c r="J5055" s="3">
        <v>274181</v>
      </c>
    </row>
    <row r="5056" spans="1:10" hidden="1" x14ac:dyDescent="0.25">
      <c r="A5056" s="57" t="s">
        <v>137</v>
      </c>
      <c r="B5056" t="s">
        <v>129</v>
      </c>
      <c r="C5056">
        <v>2022</v>
      </c>
      <c r="D5056" t="s">
        <v>58</v>
      </c>
      <c r="E5056" t="s">
        <v>45</v>
      </c>
      <c r="F5056" t="s">
        <v>46</v>
      </c>
      <c r="G5056" t="s">
        <v>49</v>
      </c>
      <c r="H5056" s="2" t="s">
        <v>246</v>
      </c>
      <c r="I5056" s="90" t="s">
        <v>464</v>
      </c>
      <c r="J5056" s="3">
        <v>164230</v>
      </c>
    </row>
    <row r="5057" spans="1:10" hidden="1" x14ac:dyDescent="0.25">
      <c r="A5057" s="57" t="s">
        <v>137</v>
      </c>
      <c r="B5057" t="s">
        <v>129</v>
      </c>
      <c r="C5057">
        <v>2022</v>
      </c>
      <c r="D5057" t="s">
        <v>58</v>
      </c>
      <c r="E5057" t="s">
        <v>45</v>
      </c>
      <c r="F5057" t="s">
        <v>46</v>
      </c>
      <c r="G5057" t="s">
        <v>49</v>
      </c>
      <c r="H5057" s="2" t="s">
        <v>246</v>
      </c>
      <c r="I5057" s="90" t="s">
        <v>382</v>
      </c>
    </row>
    <row r="5058" spans="1:10" hidden="1" x14ac:dyDescent="0.25">
      <c r="A5058" s="57" t="s">
        <v>137</v>
      </c>
      <c r="B5058" t="s">
        <v>129</v>
      </c>
      <c r="C5058">
        <v>2022</v>
      </c>
      <c r="D5058" t="s">
        <v>58</v>
      </c>
      <c r="E5058" t="s">
        <v>45</v>
      </c>
      <c r="F5058" t="s">
        <v>46</v>
      </c>
      <c r="G5058" t="s">
        <v>49</v>
      </c>
      <c r="H5058" s="2" t="s">
        <v>246</v>
      </c>
      <c r="I5058" s="90" t="s">
        <v>477</v>
      </c>
      <c r="J5058" s="3">
        <v>148000</v>
      </c>
    </row>
    <row r="5059" spans="1:10" hidden="1" x14ac:dyDescent="0.25">
      <c r="A5059" s="57" t="s">
        <v>137</v>
      </c>
      <c r="B5059" t="s">
        <v>129</v>
      </c>
      <c r="C5059">
        <v>2022</v>
      </c>
      <c r="D5059" t="s">
        <v>58</v>
      </c>
      <c r="E5059" t="s">
        <v>45</v>
      </c>
      <c r="F5059" t="s">
        <v>46</v>
      </c>
      <c r="G5059" t="s">
        <v>49</v>
      </c>
      <c r="H5059" s="2" t="s">
        <v>247</v>
      </c>
      <c r="I5059" s="90" t="s">
        <v>395</v>
      </c>
      <c r="J5059" s="3">
        <v>10000</v>
      </c>
    </row>
    <row r="5060" spans="1:10" hidden="1" x14ac:dyDescent="0.25">
      <c r="A5060" s="57" t="s">
        <v>137</v>
      </c>
      <c r="B5060" t="s">
        <v>129</v>
      </c>
      <c r="C5060">
        <v>2022</v>
      </c>
      <c r="D5060" t="s">
        <v>58</v>
      </c>
      <c r="E5060" t="s">
        <v>45</v>
      </c>
      <c r="F5060" t="s">
        <v>46</v>
      </c>
      <c r="G5060" t="s">
        <v>49</v>
      </c>
      <c r="H5060" s="2" t="s">
        <v>247</v>
      </c>
      <c r="I5060" s="90" t="s">
        <v>478</v>
      </c>
      <c r="J5060" s="38">
        <v>81582</v>
      </c>
    </row>
    <row r="5061" spans="1:10" hidden="1" x14ac:dyDescent="0.25">
      <c r="A5061" s="57" t="s">
        <v>137</v>
      </c>
      <c r="B5061" t="s">
        <v>129</v>
      </c>
      <c r="C5061">
        <v>2022</v>
      </c>
      <c r="D5061" t="s">
        <v>58</v>
      </c>
      <c r="E5061" t="s">
        <v>45</v>
      </c>
      <c r="F5061" t="s">
        <v>46</v>
      </c>
      <c r="G5061" t="s">
        <v>49</v>
      </c>
      <c r="H5061" s="2" t="s">
        <v>248</v>
      </c>
      <c r="I5061" s="90" t="s">
        <v>479</v>
      </c>
      <c r="J5061" s="3">
        <v>35294</v>
      </c>
    </row>
    <row r="5062" spans="1:10" hidden="1" x14ac:dyDescent="0.25">
      <c r="A5062" s="57" t="s">
        <v>137</v>
      </c>
      <c r="B5062" t="s">
        <v>129</v>
      </c>
      <c r="C5062">
        <v>2022</v>
      </c>
      <c r="D5062" t="s">
        <v>58</v>
      </c>
      <c r="E5062" t="s">
        <v>45</v>
      </c>
      <c r="F5062" t="s">
        <v>46</v>
      </c>
      <c r="G5062" t="s">
        <v>49</v>
      </c>
      <c r="H5062" s="2" t="s">
        <v>248</v>
      </c>
      <c r="I5062" t="s">
        <v>404</v>
      </c>
      <c r="J5062" s="3">
        <v>26387</v>
      </c>
    </row>
    <row r="5063" spans="1:10" hidden="1" x14ac:dyDescent="0.25">
      <c r="A5063" s="57" t="s">
        <v>137</v>
      </c>
      <c r="B5063" t="s">
        <v>129</v>
      </c>
      <c r="C5063">
        <v>2022</v>
      </c>
      <c r="D5063" t="s">
        <v>58</v>
      </c>
      <c r="E5063" t="s">
        <v>45</v>
      </c>
      <c r="F5063" t="s">
        <v>46</v>
      </c>
      <c r="G5063" t="s">
        <v>49</v>
      </c>
      <c r="H5063" s="2" t="s">
        <v>248</v>
      </c>
      <c r="I5063" s="90" t="s">
        <v>455</v>
      </c>
      <c r="J5063" s="3">
        <v>405882</v>
      </c>
    </row>
    <row r="5064" spans="1:10" hidden="1" x14ac:dyDescent="0.25">
      <c r="A5064" s="57" t="s">
        <v>137</v>
      </c>
      <c r="B5064" t="s">
        <v>129</v>
      </c>
      <c r="C5064">
        <v>2022</v>
      </c>
      <c r="D5064" t="s">
        <v>58</v>
      </c>
      <c r="E5064" t="s">
        <v>45</v>
      </c>
      <c r="F5064" t="s">
        <v>46</v>
      </c>
      <c r="G5064" t="s">
        <v>49</v>
      </c>
      <c r="H5064" s="2" t="s">
        <v>249</v>
      </c>
      <c r="I5064" s="90" t="s">
        <v>396</v>
      </c>
      <c r="J5064" s="38">
        <v>100000</v>
      </c>
    </row>
    <row r="5065" spans="1:10" hidden="1" x14ac:dyDescent="0.25">
      <c r="A5065" s="57" t="s">
        <v>137</v>
      </c>
      <c r="B5065" t="s">
        <v>129</v>
      </c>
      <c r="C5065">
        <v>2022</v>
      </c>
      <c r="D5065" t="s">
        <v>58</v>
      </c>
      <c r="E5065" t="s">
        <v>45</v>
      </c>
      <c r="F5065" t="s">
        <v>46</v>
      </c>
      <c r="G5065" t="s">
        <v>49</v>
      </c>
      <c r="H5065" s="2" t="s">
        <v>249</v>
      </c>
      <c r="I5065" s="90" t="s">
        <v>471</v>
      </c>
      <c r="J5065" s="3">
        <v>150027</v>
      </c>
    </row>
    <row r="5066" spans="1:10" hidden="1" x14ac:dyDescent="0.25">
      <c r="A5066" s="57" t="s">
        <v>137</v>
      </c>
      <c r="B5066" t="s">
        <v>129</v>
      </c>
      <c r="C5066">
        <v>2022</v>
      </c>
      <c r="D5066" t="s">
        <v>58</v>
      </c>
      <c r="E5066" t="s">
        <v>45</v>
      </c>
      <c r="F5066" t="s">
        <v>46</v>
      </c>
      <c r="G5066" t="s">
        <v>49</v>
      </c>
      <c r="H5066" s="2" t="s">
        <v>250</v>
      </c>
      <c r="I5066" s="90" t="s">
        <v>396</v>
      </c>
      <c r="J5066" s="38">
        <v>105400</v>
      </c>
    </row>
    <row r="5067" spans="1:10" hidden="1" x14ac:dyDescent="0.25">
      <c r="A5067" s="57" t="s">
        <v>137</v>
      </c>
      <c r="B5067" t="s">
        <v>129</v>
      </c>
      <c r="C5067">
        <v>2022</v>
      </c>
      <c r="D5067" t="s">
        <v>58</v>
      </c>
      <c r="E5067" t="s">
        <v>45</v>
      </c>
      <c r="F5067" t="s">
        <v>46</v>
      </c>
      <c r="G5067" t="s">
        <v>49</v>
      </c>
      <c r="H5067" s="2" t="s">
        <v>250</v>
      </c>
      <c r="I5067" s="90" t="s">
        <v>476</v>
      </c>
      <c r="J5067" s="3">
        <v>130831</v>
      </c>
    </row>
    <row r="5068" spans="1:10" hidden="1" x14ac:dyDescent="0.25">
      <c r="A5068" s="57" t="s">
        <v>137</v>
      </c>
      <c r="B5068" t="s">
        <v>129</v>
      </c>
      <c r="C5068">
        <v>2022</v>
      </c>
      <c r="D5068" t="s">
        <v>58</v>
      </c>
      <c r="E5068" t="s">
        <v>45</v>
      </c>
      <c r="F5068" t="s">
        <v>46</v>
      </c>
      <c r="G5068" t="s">
        <v>49</v>
      </c>
      <c r="H5068" s="2" t="s">
        <v>251</v>
      </c>
      <c r="I5068" s="90" t="s">
        <v>396</v>
      </c>
      <c r="J5068" s="38">
        <v>38900</v>
      </c>
    </row>
    <row r="5069" spans="1:10" hidden="1" x14ac:dyDescent="0.25">
      <c r="A5069" s="57" t="s">
        <v>137</v>
      </c>
      <c r="B5069" t="s">
        <v>129</v>
      </c>
      <c r="C5069">
        <v>2022</v>
      </c>
      <c r="D5069" t="s">
        <v>58</v>
      </c>
      <c r="E5069" t="s">
        <v>45</v>
      </c>
      <c r="F5069" t="s">
        <v>46</v>
      </c>
      <c r="G5069" t="s">
        <v>49</v>
      </c>
      <c r="H5069" s="2" t="s">
        <v>333</v>
      </c>
      <c r="I5069" t="s">
        <v>432</v>
      </c>
    </row>
    <row r="5070" spans="1:10" hidden="1" x14ac:dyDescent="0.25">
      <c r="A5070" s="57" t="s">
        <v>137</v>
      </c>
      <c r="B5070" t="s">
        <v>129</v>
      </c>
      <c r="C5070">
        <v>2022</v>
      </c>
      <c r="D5070" t="s">
        <v>58</v>
      </c>
      <c r="E5070" t="s">
        <v>45</v>
      </c>
      <c r="F5070" t="s">
        <v>46</v>
      </c>
      <c r="G5070" t="s">
        <v>49</v>
      </c>
      <c r="H5070" s="2" t="s">
        <v>333</v>
      </c>
      <c r="I5070" t="s">
        <v>396</v>
      </c>
      <c r="J5070" s="3">
        <v>160000</v>
      </c>
    </row>
    <row r="5071" spans="1:10" hidden="1" x14ac:dyDescent="0.25">
      <c r="A5071" s="57" t="s">
        <v>137</v>
      </c>
      <c r="B5071" t="s">
        <v>129</v>
      </c>
      <c r="C5071">
        <v>2022</v>
      </c>
      <c r="D5071" t="s">
        <v>58</v>
      </c>
      <c r="E5071" t="s">
        <v>45</v>
      </c>
      <c r="F5071" t="s">
        <v>46</v>
      </c>
      <c r="G5071" t="s">
        <v>49</v>
      </c>
      <c r="H5071" s="90" t="s">
        <v>367</v>
      </c>
      <c r="I5071" t="s">
        <v>396</v>
      </c>
      <c r="J5071" s="38">
        <v>18500</v>
      </c>
    </row>
    <row r="5072" spans="1:10" hidden="1" x14ac:dyDescent="0.25">
      <c r="A5072" s="57" t="s">
        <v>137</v>
      </c>
      <c r="B5072" t="s">
        <v>129</v>
      </c>
      <c r="C5072">
        <v>2022</v>
      </c>
      <c r="D5072" t="s">
        <v>58</v>
      </c>
      <c r="E5072" t="s">
        <v>45</v>
      </c>
      <c r="F5072" t="s">
        <v>46</v>
      </c>
      <c r="G5072" t="s">
        <v>49</v>
      </c>
      <c r="H5072" s="2" t="s">
        <v>252</v>
      </c>
      <c r="I5072" s="2"/>
    </row>
    <row r="5073" spans="1:10" hidden="1" x14ac:dyDescent="0.25">
      <c r="A5073" s="57" t="s">
        <v>137</v>
      </c>
      <c r="B5073" t="s">
        <v>129</v>
      </c>
      <c r="C5073">
        <v>2022</v>
      </c>
      <c r="D5073" t="s">
        <v>58</v>
      </c>
      <c r="E5073" t="s">
        <v>45</v>
      </c>
      <c r="F5073" t="s">
        <v>46</v>
      </c>
      <c r="G5073" t="s">
        <v>49</v>
      </c>
      <c r="H5073" s="2" t="s">
        <v>243</v>
      </c>
      <c r="I5073" s="90" t="s">
        <v>480</v>
      </c>
      <c r="J5073" s="3">
        <v>0.52</v>
      </c>
    </row>
    <row r="5074" spans="1:10" hidden="1" x14ac:dyDescent="0.25">
      <c r="A5074" s="57" t="s">
        <v>137</v>
      </c>
      <c r="B5074" t="s">
        <v>129</v>
      </c>
      <c r="C5074">
        <v>2022</v>
      </c>
      <c r="D5074" t="s">
        <v>58</v>
      </c>
      <c r="E5074" t="s">
        <v>45</v>
      </c>
      <c r="F5074" t="s">
        <v>46</v>
      </c>
      <c r="G5074" t="s">
        <v>49</v>
      </c>
      <c r="H5074" s="2" t="s">
        <v>243</v>
      </c>
      <c r="I5074" s="90" t="s">
        <v>481</v>
      </c>
      <c r="J5074" s="3">
        <v>14850</v>
      </c>
    </row>
    <row r="5075" spans="1:10" hidden="1" x14ac:dyDescent="0.25">
      <c r="A5075" s="57" t="s">
        <v>137</v>
      </c>
      <c r="B5075" t="s">
        <v>129</v>
      </c>
      <c r="C5075">
        <v>2022</v>
      </c>
      <c r="D5075" t="s">
        <v>58</v>
      </c>
      <c r="E5075" t="s">
        <v>45</v>
      </c>
      <c r="F5075" t="s">
        <v>46</v>
      </c>
      <c r="G5075" t="s">
        <v>49</v>
      </c>
      <c r="H5075" s="2" t="s">
        <v>243</v>
      </c>
      <c r="I5075" s="90" t="s">
        <v>426</v>
      </c>
      <c r="J5075" s="38">
        <v>2.48</v>
      </c>
    </row>
    <row r="5076" spans="1:10" hidden="1" x14ac:dyDescent="0.25">
      <c r="A5076" s="57" t="s">
        <v>137</v>
      </c>
      <c r="B5076" t="s">
        <v>129</v>
      </c>
      <c r="C5076">
        <v>2022</v>
      </c>
      <c r="D5076" t="s">
        <v>58</v>
      </c>
      <c r="E5076" t="s">
        <v>45</v>
      </c>
      <c r="F5076" t="s">
        <v>46</v>
      </c>
      <c r="G5076" t="s">
        <v>49</v>
      </c>
      <c r="H5076" s="2" t="s">
        <v>243</v>
      </c>
      <c r="I5076" s="90" t="s">
        <v>409</v>
      </c>
      <c r="J5076" s="38">
        <v>1.32</v>
      </c>
    </row>
    <row r="5077" spans="1:10" hidden="1" x14ac:dyDescent="0.25">
      <c r="A5077" s="57" t="s">
        <v>137</v>
      </c>
      <c r="B5077" t="s">
        <v>129</v>
      </c>
      <c r="C5077">
        <v>2022</v>
      </c>
      <c r="D5077" t="s">
        <v>58</v>
      </c>
      <c r="E5077" t="s">
        <v>45</v>
      </c>
      <c r="F5077" t="s">
        <v>46</v>
      </c>
      <c r="G5077" t="s">
        <v>49</v>
      </c>
      <c r="H5077" s="2" t="s">
        <v>243</v>
      </c>
      <c r="I5077" s="90" t="s">
        <v>478</v>
      </c>
      <c r="J5077" s="38">
        <v>54</v>
      </c>
    </row>
    <row r="5078" spans="1:10" hidden="1" x14ac:dyDescent="0.25">
      <c r="A5078" s="57" t="s">
        <v>137</v>
      </c>
      <c r="B5078" t="s">
        <v>129</v>
      </c>
      <c r="C5078">
        <v>2022</v>
      </c>
      <c r="D5078" t="s">
        <v>58</v>
      </c>
      <c r="E5078" t="s">
        <v>45</v>
      </c>
      <c r="F5078" t="s">
        <v>46</v>
      </c>
      <c r="G5078" t="s">
        <v>49</v>
      </c>
      <c r="H5078" s="2" t="s">
        <v>243</v>
      </c>
      <c r="I5078" s="90" t="s">
        <v>392</v>
      </c>
      <c r="J5078" s="3">
        <v>125.35</v>
      </c>
    </row>
    <row r="5079" spans="1:10" hidden="1" x14ac:dyDescent="0.25">
      <c r="A5079" s="57" t="s">
        <v>137</v>
      </c>
      <c r="B5079" t="s">
        <v>129</v>
      </c>
      <c r="C5079">
        <v>2022</v>
      </c>
      <c r="D5079" t="s">
        <v>58</v>
      </c>
      <c r="E5079" t="s">
        <v>45</v>
      </c>
      <c r="F5079" t="s">
        <v>46</v>
      </c>
      <c r="G5079" t="s">
        <v>49</v>
      </c>
      <c r="H5079" s="2" t="s">
        <v>243</v>
      </c>
      <c r="I5079" s="90" t="s">
        <v>393</v>
      </c>
      <c r="J5079" s="3">
        <v>249.94</v>
      </c>
    </row>
    <row r="5080" spans="1:10" hidden="1" x14ac:dyDescent="0.25">
      <c r="A5080" s="57" t="s">
        <v>137</v>
      </c>
      <c r="B5080" t="s">
        <v>129</v>
      </c>
      <c r="C5080">
        <v>2022</v>
      </c>
      <c r="D5080" t="s">
        <v>58</v>
      </c>
      <c r="E5080" t="s">
        <v>45</v>
      </c>
      <c r="F5080" t="s">
        <v>46</v>
      </c>
      <c r="G5080" t="s">
        <v>49</v>
      </c>
      <c r="H5080" s="2" t="s">
        <v>243</v>
      </c>
      <c r="I5080" s="90" t="s">
        <v>389</v>
      </c>
      <c r="J5080" s="3">
        <v>249.77</v>
      </c>
    </row>
    <row r="5081" spans="1:10" hidden="1" x14ac:dyDescent="0.25">
      <c r="A5081" s="57" t="s">
        <v>137</v>
      </c>
      <c r="B5081" t="s">
        <v>129</v>
      </c>
      <c r="C5081">
        <v>2022</v>
      </c>
      <c r="D5081" t="s">
        <v>58</v>
      </c>
      <c r="E5081" t="s">
        <v>45</v>
      </c>
      <c r="F5081" t="s">
        <v>46</v>
      </c>
      <c r="G5081" t="s">
        <v>49</v>
      </c>
      <c r="H5081" s="2" t="s">
        <v>243</v>
      </c>
      <c r="I5081" s="90" t="s">
        <v>378</v>
      </c>
      <c r="J5081" s="3">
        <v>1</v>
      </c>
    </row>
    <row r="5082" spans="1:10" hidden="1" x14ac:dyDescent="0.25">
      <c r="A5082" s="57" t="s">
        <v>137</v>
      </c>
      <c r="B5082" t="s">
        <v>129</v>
      </c>
      <c r="C5082">
        <v>2022</v>
      </c>
      <c r="D5082" t="s">
        <v>58</v>
      </c>
      <c r="E5082" t="s">
        <v>45</v>
      </c>
      <c r="F5082" t="s">
        <v>46</v>
      </c>
      <c r="G5082" t="s">
        <v>49</v>
      </c>
      <c r="H5082" s="2" t="s">
        <v>243</v>
      </c>
      <c r="I5082" s="90" t="s">
        <v>482</v>
      </c>
      <c r="J5082" s="3">
        <v>0.04</v>
      </c>
    </row>
    <row r="5083" spans="1:10" hidden="1" x14ac:dyDescent="0.25">
      <c r="A5083" s="57" t="s">
        <v>137</v>
      </c>
      <c r="B5083" t="s">
        <v>129</v>
      </c>
      <c r="C5083">
        <v>2022</v>
      </c>
      <c r="D5083" t="s">
        <v>58</v>
      </c>
      <c r="E5083" t="s">
        <v>45</v>
      </c>
      <c r="F5083" t="s">
        <v>304</v>
      </c>
      <c r="G5083" t="s">
        <v>54</v>
      </c>
      <c r="H5083" t="s">
        <v>305</v>
      </c>
      <c r="I5083" t="s">
        <v>396</v>
      </c>
      <c r="J5083" s="3">
        <v>2000000</v>
      </c>
    </row>
    <row r="5084" spans="1:10" hidden="1" x14ac:dyDescent="0.25">
      <c r="A5084" s="57" t="s">
        <v>137</v>
      </c>
      <c r="B5084" t="s">
        <v>129</v>
      </c>
      <c r="C5084">
        <v>2022</v>
      </c>
      <c r="D5084" t="s">
        <v>58</v>
      </c>
      <c r="E5084" t="s">
        <v>45</v>
      </c>
      <c r="F5084" t="s">
        <v>304</v>
      </c>
      <c r="G5084" t="s">
        <v>54</v>
      </c>
      <c r="H5084" t="s">
        <v>306</v>
      </c>
      <c r="I5084" t="s">
        <v>396</v>
      </c>
      <c r="J5084" s="3">
        <v>117172</v>
      </c>
    </row>
    <row r="5085" spans="1:10" hidden="1" x14ac:dyDescent="0.25">
      <c r="A5085" s="57" t="s">
        <v>137</v>
      </c>
      <c r="B5085" t="s">
        <v>129</v>
      </c>
      <c r="C5085">
        <v>2022</v>
      </c>
      <c r="D5085" t="s">
        <v>58</v>
      </c>
      <c r="E5085" t="s">
        <v>45</v>
      </c>
      <c r="F5085" t="s">
        <v>304</v>
      </c>
      <c r="G5085" t="s">
        <v>54</v>
      </c>
      <c r="H5085" t="s">
        <v>307</v>
      </c>
      <c r="I5085" t="s">
        <v>396</v>
      </c>
      <c r="J5085" s="3">
        <v>176430</v>
      </c>
    </row>
    <row r="5086" spans="1:10" hidden="1" x14ac:dyDescent="0.25">
      <c r="A5086" s="57" t="s">
        <v>137</v>
      </c>
      <c r="B5086" t="s">
        <v>129</v>
      </c>
      <c r="C5086">
        <v>2022</v>
      </c>
      <c r="D5086" t="s">
        <v>58</v>
      </c>
      <c r="E5086" t="s">
        <v>45</v>
      </c>
      <c r="F5086" t="s">
        <v>304</v>
      </c>
      <c r="G5086" t="s">
        <v>54</v>
      </c>
      <c r="H5086" t="s">
        <v>308</v>
      </c>
      <c r="I5086" t="s">
        <v>396</v>
      </c>
      <c r="J5086" s="3">
        <v>21172</v>
      </c>
    </row>
    <row r="5087" spans="1:10" hidden="1" x14ac:dyDescent="0.25">
      <c r="A5087" s="57" t="s">
        <v>137</v>
      </c>
      <c r="B5087" t="s">
        <v>129</v>
      </c>
      <c r="C5087">
        <v>2022</v>
      </c>
      <c r="D5087" t="s">
        <v>58</v>
      </c>
      <c r="E5087" t="s">
        <v>45</v>
      </c>
      <c r="F5087" t="s">
        <v>304</v>
      </c>
      <c r="G5087" t="s">
        <v>54</v>
      </c>
      <c r="H5087" t="s">
        <v>309</v>
      </c>
      <c r="I5087" t="s">
        <v>396</v>
      </c>
      <c r="J5087" s="3">
        <v>176430</v>
      </c>
    </row>
    <row r="5088" spans="1:10" hidden="1" x14ac:dyDescent="0.25">
      <c r="A5088" s="57" t="s">
        <v>137</v>
      </c>
      <c r="B5088" t="s">
        <v>129</v>
      </c>
      <c r="C5088">
        <v>2022</v>
      </c>
      <c r="D5088" t="s">
        <v>58</v>
      </c>
      <c r="E5088" t="s">
        <v>45</v>
      </c>
      <c r="F5088" t="s">
        <v>304</v>
      </c>
      <c r="G5088" t="s">
        <v>54</v>
      </c>
      <c r="H5088" t="s">
        <v>310</v>
      </c>
      <c r="I5088" t="s">
        <v>396</v>
      </c>
      <c r="J5088" s="3">
        <v>83333.34</v>
      </c>
    </row>
    <row r="5089" spans="1:10" hidden="1" x14ac:dyDescent="0.25">
      <c r="A5089" s="57" t="s">
        <v>137</v>
      </c>
      <c r="B5089" t="s">
        <v>129</v>
      </c>
      <c r="C5089">
        <v>2022</v>
      </c>
      <c r="D5089" t="s">
        <v>58</v>
      </c>
      <c r="E5089" t="s">
        <v>45</v>
      </c>
      <c r="F5089" t="s">
        <v>304</v>
      </c>
      <c r="G5089" t="s">
        <v>54</v>
      </c>
      <c r="H5089" s="90" t="s">
        <v>332</v>
      </c>
      <c r="I5089" s="90"/>
    </row>
    <row r="5090" spans="1:10" hidden="1" x14ac:dyDescent="0.25">
      <c r="A5090" s="57" t="s">
        <v>137</v>
      </c>
      <c r="B5090" t="s">
        <v>129</v>
      </c>
      <c r="C5090">
        <v>2022</v>
      </c>
      <c r="D5090" t="s">
        <v>58</v>
      </c>
      <c r="E5090" t="s">
        <v>45</v>
      </c>
      <c r="F5090" t="s">
        <v>304</v>
      </c>
      <c r="G5090" t="s">
        <v>54</v>
      </c>
      <c r="H5090" t="s">
        <v>311</v>
      </c>
      <c r="I5090" t="s">
        <v>396</v>
      </c>
      <c r="J5090" s="3">
        <v>1000000</v>
      </c>
    </row>
    <row r="5091" spans="1:10" hidden="1" x14ac:dyDescent="0.25">
      <c r="A5091" s="57" t="s">
        <v>137</v>
      </c>
      <c r="B5091" t="s">
        <v>129</v>
      </c>
      <c r="C5091">
        <v>2022</v>
      </c>
      <c r="D5091" t="s">
        <v>58</v>
      </c>
      <c r="E5091" t="s">
        <v>45</v>
      </c>
      <c r="F5091" t="s">
        <v>304</v>
      </c>
      <c r="G5091" t="s">
        <v>54</v>
      </c>
      <c r="H5091" t="s">
        <v>453</v>
      </c>
      <c r="I5091" s="90" t="s">
        <v>396</v>
      </c>
    </row>
    <row r="5092" spans="1:10" hidden="1" x14ac:dyDescent="0.25">
      <c r="A5092" s="57" t="s">
        <v>137</v>
      </c>
      <c r="B5092" t="s">
        <v>129</v>
      </c>
      <c r="C5092">
        <v>2022</v>
      </c>
      <c r="D5092" t="s">
        <v>58</v>
      </c>
      <c r="E5092" t="s">
        <v>45</v>
      </c>
      <c r="F5092" t="s">
        <v>304</v>
      </c>
      <c r="G5092" t="s">
        <v>54</v>
      </c>
      <c r="H5092" t="s">
        <v>312</v>
      </c>
    </row>
    <row r="5093" spans="1:10" hidden="1" x14ac:dyDescent="0.25">
      <c r="A5093" s="57" t="s">
        <v>137</v>
      </c>
      <c r="B5093" t="s">
        <v>129</v>
      </c>
      <c r="C5093">
        <v>2022</v>
      </c>
      <c r="D5093" t="s">
        <v>58</v>
      </c>
      <c r="E5093" t="s">
        <v>45</v>
      </c>
      <c r="F5093" t="s">
        <v>304</v>
      </c>
      <c r="G5093" t="s">
        <v>54</v>
      </c>
      <c r="H5093" t="s">
        <v>313</v>
      </c>
      <c r="I5093" t="s">
        <v>397</v>
      </c>
      <c r="J5093" s="3">
        <v>10440</v>
      </c>
    </row>
    <row r="5094" spans="1:10" hidden="1" x14ac:dyDescent="0.25">
      <c r="A5094" s="57" t="s">
        <v>137</v>
      </c>
      <c r="B5094" t="s">
        <v>129</v>
      </c>
      <c r="C5094">
        <v>2022</v>
      </c>
      <c r="D5094" t="s">
        <v>58</v>
      </c>
      <c r="E5094" t="s">
        <v>45</v>
      </c>
      <c r="F5094" t="s">
        <v>304</v>
      </c>
      <c r="G5094" t="s">
        <v>54</v>
      </c>
      <c r="H5094" t="s">
        <v>314</v>
      </c>
      <c r="I5094" t="s">
        <v>398</v>
      </c>
      <c r="J5094" s="3">
        <v>240000</v>
      </c>
    </row>
    <row r="5095" spans="1:10" hidden="1" x14ac:dyDescent="0.25">
      <c r="A5095" s="57" t="s">
        <v>137</v>
      </c>
      <c r="B5095" t="s">
        <v>129</v>
      </c>
      <c r="C5095">
        <v>2022</v>
      </c>
      <c r="D5095" t="s">
        <v>58</v>
      </c>
      <c r="E5095" t="s">
        <v>45</v>
      </c>
      <c r="F5095" t="s">
        <v>304</v>
      </c>
      <c r="G5095" t="s">
        <v>54</v>
      </c>
      <c r="H5095" t="s">
        <v>315</v>
      </c>
      <c r="I5095" s="90" t="s">
        <v>454</v>
      </c>
      <c r="J5095" s="3">
        <v>80000</v>
      </c>
    </row>
    <row r="5096" spans="1:10" hidden="1" x14ac:dyDescent="0.25">
      <c r="A5096" s="57" t="s">
        <v>137</v>
      </c>
      <c r="B5096" t="s">
        <v>129</v>
      </c>
      <c r="C5096">
        <v>2022</v>
      </c>
      <c r="D5096" t="s">
        <v>58</v>
      </c>
      <c r="E5096" t="s">
        <v>45</v>
      </c>
      <c r="F5096" t="s">
        <v>304</v>
      </c>
      <c r="G5096" t="s">
        <v>54</v>
      </c>
      <c r="H5096" s="2" t="s">
        <v>316</v>
      </c>
      <c r="I5096" s="2"/>
    </row>
    <row r="5097" spans="1:10" hidden="1" x14ac:dyDescent="0.25">
      <c r="A5097" s="57" t="s">
        <v>137</v>
      </c>
      <c r="B5097" t="s">
        <v>129</v>
      </c>
      <c r="C5097">
        <v>2022</v>
      </c>
      <c r="D5097" t="s">
        <v>58</v>
      </c>
      <c r="E5097" t="s">
        <v>45</v>
      </c>
      <c r="F5097" t="s">
        <v>304</v>
      </c>
      <c r="G5097" t="s">
        <v>49</v>
      </c>
      <c r="H5097" s="90" t="s">
        <v>317</v>
      </c>
      <c r="I5097" s="90"/>
    </row>
    <row r="5098" spans="1:10" hidden="1" x14ac:dyDescent="0.25">
      <c r="A5098" s="57" t="s">
        <v>137</v>
      </c>
      <c r="B5098" t="s">
        <v>129</v>
      </c>
      <c r="C5098">
        <v>2022</v>
      </c>
      <c r="D5098" t="s">
        <v>58</v>
      </c>
      <c r="E5098" t="s">
        <v>45</v>
      </c>
      <c r="F5098" t="s">
        <v>50</v>
      </c>
      <c r="G5098" t="s">
        <v>56</v>
      </c>
      <c r="H5098" t="s">
        <v>124</v>
      </c>
      <c r="I5098" t="s">
        <v>401</v>
      </c>
      <c r="J5098" s="3">
        <v>84190</v>
      </c>
    </row>
    <row r="5099" spans="1:10" hidden="1" x14ac:dyDescent="0.25">
      <c r="A5099" s="57" t="s">
        <v>137</v>
      </c>
      <c r="B5099" t="s">
        <v>129</v>
      </c>
      <c r="C5099">
        <v>2022</v>
      </c>
      <c r="D5099" t="s">
        <v>58</v>
      </c>
      <c r="E5099" t="s">
        <v>45</v>
      </c>
      <c r="F5099" t="s">
        <v>50</v>
      </c>
      <c r="G5099" t="s">
        <v>56</v>
      </c>
      <c r="H5099" t="s">
        <v>98</v>
      </c>
      <c r="I5099" t="s">
        <v>402</v>
      </c>
      <c r="J5099" s="3">
        <v>378006</v>
      </c>
    </row>
    <row r="5100" spans="1:10" hidden="1" x14ac:dyDescent="0.25">
      <c r="A5100" s="57" t="s">
        <v>137</v>
      </c>
      <c r="B5100" t="s">
        <v>129</v>
      </c>
      <c r="C5100">
        <v>2022</v>
      </c>
      <c r="D5100" t="s">
        <v>58</v>
      </c>
      <c r="E5100" t="s">
        <v>45</v>
      </c>
      <c r="F5100" t="s">
        <v>50</v>
      </c>
      <c r="G5100" t="s">
        <v>56</v>
      </c>
      <c r="H5100" t="s">
        <v>98</v>
      </c>
      <c r="I5100" t="s">
        <v>401</v>
      </c>
      <c r="J5100" s="3">
        <v>99610.09</v>
      </c>
    </row>
    <row r="5101" spans="1:10" hidden="1" x14ac:dyDescent="0.25">
      <c r="A5101" s="57" t="s">
        <v>137</v>
      </c>
      <c r="B5101" t="s">
        <v>129</v>
      </c>
      <c r="C5101">
        <v>2022</v>
      </c>
      <c r="D5101" t="s">
        <v>58</v>
      </c>
      <c r="E5101" t="s">
        <v>45</v>
      </c>
      <c r="F5101" t="s">
        <v>50</v>
      </c>
      <c r="G5101" t="s">
        <v>56</v>
      </c>
      <c r="H5101" t="s">
        <v>265</v>
      </c>
      <c r="I5101" t="s">
        <v>403</v>
      </c>
    </row>
    <row r="5102" spans="1:10" hidden="1" x14ac:dyDescent="0.25">
      <c r="A5102" s="57" t="s">
        <v>137</v>
      </c>
      <c r="B5102" t="s">
        <v>129</v>
      </c>
      <c r="C5102">
        <v>2022</v>
      </c>
      <c r="D5102" t="s">
        <v>58</v>
      </c>
      <c r="E5102" t="s">
        <v>45</v>
      </c>
      <c r="F5102" t="s">
        <v>50</v>
      </c>
      <c r="G5102" t="s">
        <v>56</v>
      </c>
      <c r="H5102" t="s">
        <v>193</v>
      </c>
      <c r="I5102" s="90" t="s">
        <v>466</v>
      </c>
    </row>
    <row r="5103" spans="1:10" hidden="1" x14ac:dyDescent="0.25">
      <c r="A5103" s="57" t="s">
        <v>137</v>
      </c>
      <c r="B5103" t="s">
        <v>129</v>
      </c>
      <c r="C5103">
        <v>2022</v>
      </c>
      <c r="D5103" t="s">
        <v>58</v>
      </c>
      <c r="E5103" t="s">
        <v>45</v>
      </c>
      <c r="F5103" t="s">
        <v>50</v>
      </c>
      <c r="G5103" t="s">
        <v>56</v>
      </c>
      <c r="H5103" t="s">
        <v>193</v>
      </c>
      <c r="I5103" s="90" t="s">
        <v>467</v>
      </c>
    </row>
    <row r="5104" spans="1:10" hidden="1" x14ac:dyDescent="0.25">
      <c r="A5104" s="57" t="s">
        <v>137</v>
      </c>
      <c r="B5104" t="s">
        <v>129</v>
      </c>
      <c r="C5104">
        <v>2022</v>
      </c>
      <c r="D5104" t="s">
        <v>58</v>
      </c>
      <c r="E5104" t="s">
        <v>45</v>
      </c>
      <c r="F5104" t="s">
        <v>50</v>
      </c>
      <c r="G5104" t="s">
        <v>101</v>
      </c>
      <c r="H5104" t="s">
        <v>99</v>
      </c>
      <c r="I5104" t="s">
        <v>401</v>
      </c>
      <c r="J5104" s="3">
        <v>235573.41</v>
      </c>
    </row>
    <row r="5105" spans="1:10" hidden="1" x14ac:dyDescent="0.25">
      <c r="A5105" s="57" t="s">
        <v>137</v>
      </c>
      <c r="B5105" t="s">
        <v>129</v>
      </c>
      <c r="C5105">
        <v>2022</v>
      </c>
      <c r="D5105" t="s">
        <v>58</v>
      </c>
      <c r="E5105" t="s">
        <v>45</v>
      </c>
      <c r="F5105" t="s">
        <v>50</v>
      </c>
      <c r="G5105" t="s">
        <v>101</v>
      </c>
      <c r="H5105" s="2" t="s">
        <v>255</v>
      </c>
      <c r="I5105" s="90" t="s">
        <v>462</v>
      </c>
      <c r="J5105" s="3">
        <v>3000</v>
      </c>
    </row>
    <row r="5106" spans="1:10" hidden="1" x14ac:dyDescent="0.25">
      <c r="A5106" s="57" t="s">
        <v>137</v>
      </c>
      <c r="B5106" t="s">
        <v>129</v>
      </c>
      <c r="C5106">
        <v>2022</v>
      </c>
      <c r="D5106" t="s">
        <v>58</v>
      </c>
      <c r="E5106" t="s">
        <v>45</v>
      </c>
      <c r="F5106" t="s">
        <v>50</v>
      </c>
      <c r="G5106" t="s">
        <v>101</v>
      </c>
      <c r="H5106" s="2" t="s">
        <v>254</v>
      </c>
      <c r="I5106" s="2"/>
    </row>
    <row r="5107" spans="1:10" hidden="1" x14ac:dyDescent="0.25">
      <c r="A5107" s="57" t="s">
        <v>137</v>
      </c>
      <c r="B5107" t="s">
        <v>129</v>
      </c>
      <c r="C5107">
        <v>2022</v>
      </c>
      <c r="D5107" t="s">
        <v>58</v>
      </c>
      <c r="E5107" t="s">
        <v>45</v>
      </c>
      <c r="F5107" t="s">
        <v>50</v>
      </c>
      <c r="G5107" t="s">
        <v>101</v>
      </c>
      <c r="H5107" s="2" t="s">
        <v>236</v>
      </c>
      <c r="I5107" t="s">
        <v>422</v>
      </c>
    </row>
    <row r="5108" spans="1:10" hidden="1" x14ac:dyDescent="0.25">
      <c r="A5108" s="57" t="s">
        <v>137</v>
      </c>
      <c r="B5108" t="s">
        <v>129</v>
      </c>
      <c r="C5108">
        <v>2022</v>
      </c>
      <c r="D5108" t="s">
        <v>58</v>
      </c>
      <c r="E5108" t="s">
        <v>45</v>
      </c>
      <c r="F5108" t="s">
        <v>50</v>
      </c>
      <c r="G5108" t="s">
        <v>101</v>
      </c>
      <c r="H5108" t="s">
        <v>30</v>
      </c>
      <c r="I5108" s="90" t="s">
        <v>375</v>
      </c>
      <c r="J5108" s="3">
        <v>7153.61</v>
      </c>
    </row>
    <row r="5109" spans="1:10" hidden="1" x14ac:dyDescent="0.25">
      <c r="A5109" s="57" t="s">
        <v>137</v>
      </c>
      <c r="B5109" t="s">
        <v>129</v>
      </c>
      <c r="C5109">
        <v>2022</v>
      </c>
      <c r="D5109" t="s">
        <v>58</v>
      </c>
      <c r="E5109" t="s">
        <v>45</v>
      </c>
      <c r="F5109" t="s">
        <v>50</v>
      </c>
      <c r="G5109" t="s">
        <v>101</v>
      </c>
      <c r="H5109" t="s">
        <v>30</v>
      </c>
      <c r="I5109" s="90" t="s">
        <v>395</v>
      </c>
      <c r="J5109" s="38">
        <v>5800</v>
      </c>
    </row>
    <row r="5110" spans="1:10" hidden="1" x14ac:dyDescent="0.25">
      <c r="A5110" s="57" t="s">
        <v>137</v>
      </c>
      <c r="B5110" t="s">
        <v>129</v>
      </c>
      <c r="C5110">
        <v>2022</v>
      </c>
      <c r="D5110" t="s">
        <v>58</v>
      </c>
      <c r="E5110" t="s">
        <v>45</v>
      </c>
      <c r="F5110" t="s">
        <v>50</v>
      </c>
      <c r="G5110" t="s">
        <v>101</v>
      </c>
      <c r="H5110" t="s">
        <v>30</v>
      </c>
      <c r="I5110" s="90" t="s">
        <v>468</v>
      </c>
    </row>
    <row r="5111" spans="1:10" hidden="1" x14ac:dyDescent="0.25">
      <c r="A5111" s="57" t="s">
        <v>137</v>
      </c>
      <c r="B5111" t="s">
        <v>129</v>
      </c>
      <c r="C5111">
        <v>2022</v>
      </c>
      <c r="D5111" t="s">
        <v>58</v>
      </c>
      <c r="E5111" t="s">
        <v>45</v>
      </c>
      <c r="F5111" t="s">
        <v>50</v>
      </c>
      <c r="G5111" t="s">
        <v>101</v>
      </c>
      <c r="H5111" t="s">
        <v>30</v>
      </c>
      <c r="I5111" s="90" t="s">
        <v>462</v>
      </c>
    </row>
    <row r="5112" spans="1:10" hidden="1" x14ac:dyDescent="0.25">
      <c r="A5112" s="57" t="s">
        <v>137</v>
      </c>
      <c r="B5112" t="s">
        <v>129</v>
      </c>
      <c r="C5112">
        <v>2022</v>
      </c>
      <c r="D5112" t="s">
        <v>58</v>
      </c>
      <c r="E5112" t="s">
        <v>45</v>
      </c>
      <c r="F5112" t="s">
        <v>50</v>
      </c>
      <c r="G5112" t="s">
        <v>101</v>
      </c>
      <c r="H5112" t="s">
        <v>30</v>
      </c>
      <c r="I5112" s="90" t="s">
        <v>469</v>
      </c>
    </row>
    <row r="5113" spans="1:10" hidden="1" x14ac:dyDescent="0.25">
      <c r="A5113" s="57" t="s">
        <v>137</v>
      </c>
      <c r="B5113" t="s">
        <v>129</v>
      </c>
      <c r="C5113">
        <v>2022</v>
      </c>
      <c r="D5113" t="s">
        <v>58</v>
      </c>
      <c r="E5113" t="s">
        <v>45</v>
      </c>
      <c r="F5113" t="s">
        <v>50</v>
      </c>
      <c r="G5113" t="s">
        <v>101</v>
      </c>
      <c r="H5113" t="s">
        <v>30</v>
      </c>
      <c r="I5113" s="90" t="s">
        <v>455</v>
      </c>
    </row>
    <row r="5114" spans="1:10" hidden="1" x14ac:dyDescent="0.25">
      <c r="A5114" s="57" t="s">
        <v>137</v>
      </c>
      <c r="B5114" t="s">
        <v>129</v>
      </c>
      <c r="C5114">
        <v>2022</v>
      </c>
      <c r="D5114" t="s">
        <v>58</v>
      </c>
      <c r="E5114" t="s">
        <v>45</v>
      </c>
      <c r="F5114" t="s">
        <v>50</v>
      </c>
      <c r="G5114" t="s">
        <v>101</v>
      </c>
      <c r="H5114" t="s">
        <v>30</v>
      </c>
      <c r="I5114" s="90" t="s">
        <v>470</v>
      </c>
    </row>
    <row r="5115" spans="1:10" hidden="1" x14ac:dyDescent="0.25">
      <c r="A5115" s="57" t="s">
        <v>137</v>
      </c>
      <c r="B5115" t="s">
        <v>129</v>
      </c>
      <c r="C5115">
        <v>2022</v>
      </c>
      <c r="D5115" t="s">
        <v>58</v>
      </c>
      <c r="E5115" t="s">
        <v>45</v>
      </c>
      <c r="F5115" t="s">
        <v>50</v>
      </c>
      <c r="G5115" t="s">
        <v>101</v>
      </c>
      <c r="H5115" t="s">
        <v>30</v>
      </c>
      <c r="I5115" s="90" t="s">
        <v>471</v>
      </c>
    </row>
    <row r="5116" spans="1:10" hidden="1" x14ac:dyDescent="0.25">
      <c r="A5116" s="57" t="s">
        <v>137</v>
      </c>
      <c r="B5116" t="s">
        <v>129</v>
      </c>
      <c r="C5116">
        <v>2022</v>
      </c>
      <c r="D5116" t="s">
        <v>58</v>
      </c>
      <c r="E5116" t="s">
        <v>45</v>
      </c>
      <c r="F5116" t="s">
        <v>50</v>
      </c>
      <c r="G5116" t="s">
        <v>101</v>
      </c>
      <c r="H5116" t="s">
        <v>30</v>
      </c>
      <c r="I5116" s="90" t="s">
        <v>472</v>
      </c>
    </row>
    <row r="5117" spans="1:10" hidden="1" x14ac:dyDescent="0.25">
      <c r="A5117" s="57" t="s">
        <v>137</v>
      </c>
      <c r="B5117" t="s">
        <v>129</v>
      </c>
      <c r="C5117">
        <v>2022</v>
      </c>
      <c r="D5117" t="s">
        <v>58</v>
      </c>
      <c r="E5117" t="s">
        <v>45</v>
      </c>
      <c r="F5117" t="s">
        <v>50</v>
      </c>
      <c r="G5117" t="s">
        <v>101</v>
      </c>
      <c r="H5117" t="s">
        <v>30</v>
      </c>
      <c r="I5117" s="90" t="s">
        <v>473</v>
      </c>
    </row>
    <row r="5118" spans="1:10" hidden="1" x14ac:dyDescent="0.25">
      <c r="A5118" s="57" t="s">
        <v>137</v>
      </c>
      <c r="B5118" t="s">
        <v>129</v>
      </c>
      <c r="C5118">
        <v>2022</v>
      </c>
      <c r="D5118" t="s">
        <v>58</v>
      </c>
      <c r="E5118" t="s">
        <v>45</v>
      </c>
      <c r="F5118" t="s">
        <v>50</v>
      </c>
      <c r="G5118" t="s">
        <v>101</v>
      </c>
      <c r="H5118" t="s">
        <v>30</v>
      </c>
      <c r="I5118" s="90" t="s">
        <v>474</v>
      </c>
    </row>
    <row r="5119" spans="1:10" hidden="1" x14ac:dyDescent="0.25">
      <c r="A5119" s="57" t="s">
        <v>137</v>
      </c>
      <c r="B5119" t="s">
        <v>129</v>
      </c>
      <c r="C5119">
        <v>2022</v>
      </c>
      <c r="D5119" t="s">
        <v>58</v>
      </c>
      <c r="E5119" t="s">
        <v>45</v>
      </c>
      <c r="F5119" t="s">
        <v>287</v>
      </c>
      <c r="G5119" t="s">
        <v>287</v>
      </c>
      <c r="H5119" s="82" t="s">
        <v>288</v>
      </c>
      <c r="I5119" s="82"/>
    </row>
    <row r="5120" spans="1:10" hidden="1" x14ac:dyDescent="0.25">
      <c r="A5120" s="57" t="s">
        <v>137</v>
      </c>
      <c r="B5120" t="s">
        <v>129</v>
      </c>
      <c r="C5120">
        <v>2022</v>
      </c>
      <c r="D5120" t="s">
        <v>58</v>
      </c>
      <c r="E5120" t="s">
        <v>112</v>
      </c>
      <c r="F5120" t="s">
        <v>117</v>
      </c>
      <c r="G5120" t="s">
        <v>53</v>
      </c>
      <c r="H5120" s="2" t="s">
        <v>256</v>
      </c>
      <c r="I5120" s="2"/>
      <c r="J5120" s="10">
        <f>+J4986*30%</f>
        <v>16171523.393193278</v>
      </c>
    </row>
    <row r="5121" spans="1:10" hidden="1" x14ac:dyDescent="0.25">
      <c r="A5121" s="57" t="s">
        <v>137</v>
      </c>
      <c r="B5121" t="s">
        <v>129</v>
      </c>
      <c r="C5121">
        <v>2022</v>
      </c>
      <c r="D5121" t="s">
        <v>58</v>
      </c>
      <c r="E5121" t="s">
        <v>112</v>
      </c>
      <c r="F5121" t="s">
        <v>117</v>
      </c>
      <c r="G5121" t="s">
        <v>53</v>
      </c>
      <c r="H5121" s="90" t="s">
        <v>335</v>
      </c>
      <c r="I5121" s="90" t="s">
        <v>475</v>
      </c>
    </row>
    <row r="5122" spans="1:10" hidden="1" x14ac:dyDescent="0.25">
      <c r="A5122" s="57" t="s">
        <v>137</v>
      </c>
      <c r="B5122" t="s">
        <v>129</v>
      </c>
      <c r="C5122">
        <v>2022</v>
      </c>
      <c r="D5122" t="s">
        <v>58</v>
      </c>
      <c r="E5122" t="s">
        <v>112</v>
      </c>
      <c r="F5122" t="s">
        <v>117</v>
      </c>
      <c r="G5122" t="s">
        <v>53</v>
      </c>
      <c r="H5122" s="2" t="s">
        <v>257</v>
      </c>
      <c r="I5122" t="s">
        <v>406</v>
      </c>
      <c r="J5122" s="38"/>
    </row>
    <row r="5123" spans="1:10" hidden="1" x14ac:dyDescent="0.25">
      <c r="A5123" s="57" t="s">
        <v>137</v>
      </c>
      <c r="B5123" t="s">
        <v>129</v>
      </c>
      <c r="C5123">
        <v>2022</v>
      </c>
      <c r="D5123" t="s">
        <v>58</v>
      </c>
      <c r="E5123" t="s">
        <v>112</v>
      </c>
      <c r="F5123" t="s">
        <v>117</v>
      </c>
      <c r="G5123" t="s">
        <v>53</v>
      </c>
      <c r="H5123" s="2" t="s">
        <v>257</v>
      </c>
      <c r="I5123" t="s">
        <v>407</v>
      </c>
    </row>
    <row r="5124" spans="1:10" hidden="1" x14ac:dyDescent="0.25">
      <c r="A5124" s="57" t="s">
        <v>137</v>
      </c>
      <c r="B5124" t="s">
        <v>129</v>
      </c>
      <c r="C5124">
        <v>2022</v>
      </c>
      <c r="D5124" t="s">
        <v>58</v>
      </c>
      <c r="E5124" t="s">
        <v>112</v>
      </c>
      <c r="F5124" t="s">
        <v>117</v>
      </c>
      <c r="G5124" t="s">
        <v>53</v>
      </c>
      <c r="H5124" s="2" t="s">
        <v>257</v>
      </c>
      <c r="I5124" t="s">
        <v>408</v>
      </c>
      <c r="J5124" s="3"/>
    </row>
    <row r="5125" spans="1:10" hidden="1" x14ac:dyDescent="0.25">
      <c r="A5125" s="57" t="s">
        <v>137</v>
      </c>
      <c r="B5125" t="s">
        <v>129</v>
      </c>
      <c r="C5125">
        <v>2022</v>
      </c>
      <c r="D5125" t="s">
        <v>58</v>
      </c>
      <c r="E5125" t="s">
        <v>112</v>
      </c>
      <c r="F5125" t="s">
        <v>117</v>
      </c>
      <c r="G5125" t="s">
        <v>53</v>
      </c>
      <c r="H5125" s="2" t="s">
        <v>257</v>
      </c>
    </row>
    <row r="5126" spans="1:10" hidden="1" x14ac:dyDescent="0.25">
      <c r="A5126" s="57" t="s">
        <v>137</v>
      </c>
      <c r="B5126" t="s">
        <v>129</v>
      </c>
      <c r="C5126">
        <v>2022</v>
      </c>
      <c r="D5126" t="s">
        <v>58</v>
      </c>
      <c r="E5126" t="s">
        <v>112</v>
      </c>
      <c r="F5126" t="s">
        <v>117</v>
      </c>
      <c r="G5126" t="s">
        <v>53</v>
      </c>
      <c r="H5126" s="2" t="s">
        <v>257</v>
      </c>
    </row>
    <row r="5127" spans="1:10" hidden="1" x14ac:dyDescent="0.25">
      <c r="A5127" s="57" t="s">
        <v>137</v>
      </c>
      <c r="B5127" t="s">
        <v>129</v>
      </c>
      <c r="C5127">
        <v>2022</v>
      </c>
      <c r="D5127" t="s">
        <v>58</v>
      </c>
      <c r="E5127" t="s">
        <v>112</v>
      </c>
      <c r="F5127" t="s">
        <v>117</v>
      </c>
      <c r="G5127" t="s">
        <v>53</v>
      </c>
      <c r="H5127" s="2" t="s">
        <v>257</v>
      </c>
    </row>
    <row r="5128" spans="1:10" hidden="1" x14ac:dyDescent="0.25">
      <c r="A5128" s="57" t="s">
        <v>137</v>
      </c>
      <c r="B5128" t="s">
        <v>129</v>
      </c>
      <c r="C5128">
        <v>2022</v>
      </c>
      <c r="D5128" t="s">
        <v>58</v>
      </c>
      <c r="E5128" t="s">
        <v>112</v>
      </c>
      <c r="F5128" t="s">
        <v>117</v>
      </c>
      <c r="G5128" t="s">
        <v>53</v>
      </c>
      <c r="H5128" s="2" t="s">
        <v>257</v>
      </c>
    </row>
    <row r="5129" spans="1:10" hidden="1" x14ac:dyDescent="0.25">
      <c r="A5129" s="57" t="s">
        <v>137</v>
      </c>
      <c r="B5129" t="s">
        <v>129</v>
      </c>
      <c r="C5129">
        <v>2022</v>
      </c>
      <c r="D5129" t="s">
        <v>58</v>
      </c>
      <c r="E5129" t="s">
        <v>112</v>
      </c>
      <c r="F5129" t="s">
        <v>117</v>
      </c>
      <c r="G5129" t="s">
        <v>53</v>
      </c>
      <c r="H5129" s="2" t="s">
        <v>258</v>
      </c>
      <c r="I5129" s="2"/>
    </row>
    <row r="5130" spans="1:10" hidden="1" x14ac:dyDescent="0.25">
      <c r="A5130" s="57" t="s">
        <v>137</v>
      </c>
      <c r="B5130" t="s">
        <v>129</v>
      </c>
      <c r="C5130">
        <v>2022</v>
      </c>
      <c r="D5130" t="s">
        <v>58</v>
      </c>
      <c r="E5130" t="s">
        <v>112</v>
      </c>
      <c r="F5130" t="s">
        <v>117</v>
      </c>
      <c r="G5130" t="s">
        <v>53</v>
      </c>
      <c r="H5130" s="2" t="s">
        <v>259</v>
      </c>
      <c r="I5130" t="s">
        <v>409</v>
      </c>
      <c r="J5130" s="3"/>
    </row>
    <row r="5131" spans="1:10" hidden="1" x14ac:dyDescent="0.25">
      <c r="A5131" s="57" t="s">
        <v>137</v>
      </c>
      <c r="B5131" t="s">
        <v>129</v>
      </c>
      <c r="C5131">
        <v>2022</v>
      </c>
      <c r="D5131" t="s">
        <v>58</v>
      </c>
      <c r="E5131" t="s">
        <v>112</v>
      </c>
      <c r="F5131" t="s">
        <v>117</v>
      </c>
      <c r="G5131" t="s">
        <v>53</v>
      </c>
      <c r="H5131" s="2" t="s">
        <v>259</v>
      </c>
      <c r="I5131" t="s">
        <v>410</v>
      </c>
    </row>
    <row r="5132" spans="1:10" hidden="1" x14ac:dyDescent="0.25">
      <c r="A5132" s="57" t="s">
        <v>137</v>
      </c>
      <c r="B5132" t="s">
        <v>129</v>
      </c>
      <c r="C5132">
        <v>2022</v>
      </c>
      <c r="D5132" t="s">
        <v>58</v>
      </c>
      <c r="E5132" t="s">
        <v>112</v>
      </c>
      <c r="F5132" t="s">
        <v>117</v>
      </c>
      <c r="G5132" t="s">
        <v>53</v>
      </c>
      <c r="H5132" s="2" t="s">
        <v>259</v>
      </c>
      <c r="I5132" t="s">
        <v>411</v>
      </c>
      <c r="J5132" s="38"/>
    </row>
    <row r="5133" spans="1:10" hidden="1" x14ac:dyDescent="0.25">
      <c r="A5133" s="57" t="s">
        <v>137</v>
      </c>
      <c r="B5133" t="s">
        <v>129</v>
      </c>
      <c r="C5133">
        <v>2022</v>
      </c>
      <c r="D5133" t="s">
        <v>58</v>
      </c>
      <c r="E5133" t="s">
        <v>112</v>
      </c>
      <c r="F5133" t="s">
        <v>117</v>
      </c>
      <c r="G5133" t="s">
        <v>53</v>
      </c>
      <c r="H5133" s="2" t="s">
        <v>259</v>
      </c>
      <c r="I5133" t="s">
        <v>441</v>
      </c>
    </row>
    <row r="5134" spans="1:10" hidden="1" x14ac:dyDescent="0.25">
      <c r="A5134" s="57" t="s">
        <v>137</v>
      </c>
      <c r="B5134" t="s">
        <v>129</v>
      </c>
      <c r="C5134">
        <v>2022</v>
      </c>
      <c r="D5134" t="s">
        <v>58</v>
      </c>
      <c r="E5134" t="s">
        <v>112</v>
      </c>
      <c r="F5134" t="s">
        <v>117</v>
      </c>
      <c r="G5134" t="s">
        <v>53</v>
      </c>
      <c r="H5134" s="2" t="s">
        <v>259</v>
      </c>
      <c r="I5134" t="s">
        <v>442</v>
      </c>
    </row>
    <row r="5135" spans="1:10" hidden="1" x14ac:dyDescent="0.25">
      <c r="A5135" s="57" t="s">
        <v>137</v>
      </c>
      <c r="B5135" t="s">
        <v>129</v>
      </c>
      <c r="C5135">
        <v>2022</v>
      </c>
      <c r="D5135" t="s">
        <v>58</v>
      </c>
      <c r="E5135" t="s">
        <v>112</v>
      </c>
      <c r="F5135" t="s">
        <v>117</v>
      </c>
      <c r="G5135" t="s">
        <v>53</v>
      </c>
      <c r="H5135" s="2" t="s">
        <v>259</v>
      </c>
      <c r="I5135" s="90" t="s">
        <v>460</v>
      </c>
    </row>
    <row r="5136" spans="1:10" hidden="1" x14ac:dyDescent="0.25">
      <c r="A5136" s="57" t="s">
        <v>137</v>
      </c>
      <c r="B5136" t="s">
        <v>129</v>
      </c>
      <c r="C5136">
        <v>2022</v>
      </c>
      <c r="D5136" t="s">
        <v>58</v>
      </c>
      <c r="E5136" t="s">
        <v>112</v>
      </c>
      <c r="F5136" t="s">
        <v>117</v>
      </c>
      <c r="G5136" t="s">
        <v>53</v>
      </c>
      <c r="H5136" s="2" t="s">
        <v>259</v>
      </c>
      <c r="I5136" s="90" t="s">
        <v>413</v>
      </c>
    </row>
    <row r="5137" spans="1:10" hidden="1" x14ac:dyDescent="0.25">
      <c r="A5137" s="57" t="s">
        <v>137</v>
      </c>
      <c r="B5137" t="s">
        <v>129</v>
      </c>
      <c r="C5137">
        <v>2022</v>
      </c>
      <c r="D5137" t="s">
        <v>58</v>
      </c>
      <c r="E5137" t="s">
        <v>112</v>
      </c>
      <c r="F5137" t="s">
        <v>117</v>
      </c>
      <c r="G5137" t="s">
        <v>334</v>
      </c>
      <c r="H5137" s="90" t="s">
        <v>335</v>
      </c>
      <c r="I5137" s="90"/>
    </row>
    <row r="5138" spans="1:10" hidden="1" x14ac:dyDescent="0.25">
      <c r="A5138" s="57" t="s">
        <v>137</v>
      </c>
      <c r="B5138" t="s">
        <v>129</v>
      </c>
      <c r="C5138">
        <v>2022</v>
      </c>
      <c r="D5138" t="s">
        <v>58</v>
      </c>
      <c r="E5138" t="s">
        <v>112</v>
      </c>
      <c r="F5138" t="s">
        <v>117</v>
      </c>
      <c r="G5138" t="s">
        <v>318</v>
      </c>
      <c r="H5138" t="s">
        <v>180</v>
      </c>
      <c r="I5138" t="s">
        <v>412</v>
      </c>
    </row>
    <row r="5139" spans="1:10" hidden="1" x14ac:dyDescent="0.25">
      <c r="A5139" s="57" t="s">
        <v>137</v>
      </c>
      <c r="B5139" t="s">
        <v>129</v>
      </c>
      <c r="C5139">
        <v>2022</v>
      </c>
      <c r="D5139" t="s">
        <v>58</v>
      </c>
      <c r="E5139" t="s">
        <v>112</v>
      </c>
      <c r="F5139" t="s">
        <v>117</v>
      </c>
      <c r="G5139" t="s">
        <v>318</v>
      </c>
      <c r="H5139" t="s">
        <v>180</v>
      </c>
      <c r="I5139" t="s">
        <v>413</v>
      </c>
      <c r="J5139" s="38"/>
    </row>
    <row r="5140" spans="1:10" hidden="1" x14ac:dyDescent="0.25">
      <c r="A5140" s="57" t="s">
        <v>137</v>
      </c>
      <c r="B5140" t="s">
        <v>129</v>
      </c>
      <c r="C5140">
        <v>2022</v>
      </c>
      <c r="D5140" t="s">
        <v>58</v>
      </c>
      <c r="E5140" t="s">
        <v>112</v>
      </c>
      <c r="F5140" t="s">
        <v>117</v>
      </c>
      <c r="G5140" t="s">
        <v>318</v>
      </c>
      <c r="H5140" t="s">
        <v>180</v>
      </c>
      <c r="I5140" t="s">
        <v>414</v>
      </c>
      <c r="J5140" s="38"/>
    </row>
    <row r="5141" spans="1:10" hidden="1" x14ac:dyDescent="0.25">
      <c r="A5141" s="57" t="s">
        <v>137</v>
      </c>
      <c r="B5141" t="s">
        <v>129</v>
      </c>
      <c r="C5141">
        <v>2022</v>
      </c>
      <c r="D5141" t="s">
        <v>58</v>
      </c>
      <c r="E5141" t="s">
        <v>112</v>
      </c>
      <c r="F5141" t="s">
        <v>117</v>
      </c>
      <c r="G5141" t="s">
        <v>318</v>
      </c>
      <c r="H5141" t="s">
        <v>180</v>
      </c>
      <c r="I5141" s="90" t="s">
        <v>460</v>
      </c>
    </row>
    <row r="5142" spans="1:10" hidden="1" x14ac:dyDescent="0.25">
      <c r="A5142" s="57" t="s">
        <v>137</v>
      </c>
      <c r="B5142" t="s">
        <v>129</v>
      </c>
      <c r="C5142">
        <v>2022</v>
      </c>
      <c r="D5142" t="s">
        <v>58</v>
      </c>
      <c r="E5142" t="s">
        <v>112</v>
      </c>
      <c r="F5142" t="s">
        <v>117</v>
      </c>
      <c r="G5142" t="s">
        <v>318</v>
      </c>
      <c r="H5142" t="s">
        <v>180</v>
      </c>
      <c r="I5142" s="90" t="s">
        <v>439</v>
      </c>
      <c r="J5142" s="3"/>
    </row>
    <row r="5143" spans="1:10" hidden="1" x14ac:dyDescent="0.25">
      <c r="A5143" s="57" t="s">
        <v>137</v>
      </c>
      <c r="B5143" t="s">
        <v>129</v>
      </c>
      <c r="C5143">
        <v>2022</v>
      </c>
      <c r="D5143" t="s">
        <v>58</v>
      </c>
      <c r="E5143" t="s">
        <v>112</v>
      </c>
      <c r="F5143" t="s">
        <v>117</v>
      </c>
      <c r="G5143" t="s">
        <v>318</v>
      </c>
      <c r="H5143" t="s">
        <v>180</v>
      </c>
    </row>
    <row r="5144" spans="1:10" hidden="1" x14ac:dyDescent="0.25">
      <c r="A5144" s="57" t="s">
        <v>137</v>
      </c>
      <c r="B5144" t="s">
        <v>129</v>
      </c>
      <c r="C5144">
        <v>2022</v>
      </c>
      <c r="D5144" t="s">
        <v>58</v>
      </c>
      <c r="E5144" t="s">
        <v>112</v>
      </c>
      <c r="F5144" t="s">
        <v>117</v>
      </c>
      <c r="G5144" t="s">
        <v>318</v>
      </c>
      <c r="H5144" s="2" t="s">
        <v>279</v>
      </c>
      <c r="I5144" t="s">
        <v>414</v>
      </c>
      <c r="J5144" s="38"/>
    </row>
    <row r="5145" spans="1:10" hidden="1" x14ac:dyDescent="0.25">
      <c r="A5145" s="57" t="s">
        <v>137</v>
      </c>
      <c r="B5145" t="s">
        <v>129</v>
      </c>
      <c r="C5145">
        <v>2022</v>
      </c>
      <c r="D5145" t="s">
        <v>58</v>
      </c>
      <c r="E5145" t="s">
        <v>112</v>
      </c>
      <c r="F5145" t="s">
        <v>117</v>
      </c>
      <c r="G5145" t="s">
        <v>318</v>
      </c>
      <c r="H5145" s="2" t="s">
        <v>279</v>
      </c>
      <c r="I5145" s="90" t="s">
        <v>460</v>
      </c>
    </row>
    <row r="5146" spans="1:10" hidden="1" x14ac:dyDescent="0.25">
      <c r="A5146" s="57" t="s">
        <v>137</v>
      </c>
      <c r="B5146" t="s">
        <v>129</v>
      </c>
      <c r="C5146">
        <v>2022</v>
      </c>
      <c r="D5146" t="s">
        <v>58</v>
      </c>
      <c r="E5146" t="s">
        <v>112</v>
      </c>
      <c r="F5146" t="s">
        <v>117</v>
      </c>
      <c r="G5146" t="s">
        <v>318</v>
      </c>
      <c r="H5146" s="2" t="s">
        <v>279</v>
      </c>
      <c r="I5146" t="s">
        <v>415</v>
      </c>
      <c r="J5146" s="3"/>
    </row>
    <row r="5147" spans="1:10" hidden="1" x14ac:dyDescent="0.25">
      <c r="A5147" s="57" t="s">
        <v>137</v>
      </c>
      <c r="B5147" t="s">
        <v>129</v>
      </c>
      <c r="C5147">
        <v>2022</v>
      </c>
      <c r="D5147" t="s">
        <v>58</v>
      </c>
      <c r="E5147" t="s">
        <v>112</v>
      </c>
      <c r="F5147" t="s">
        <v>117</v>
      </c>
      <c r="G5147" t="s">
        <v>319</v>
      </c>
      <c r="H5147" t="s">
        <v>181</v>
      </c>
    </row>
    <row r="5148" spans="1:10" hidden="1" x14ac:dyDescent="0.25">
      <c r="A5148" s="57" t="s">
        <v>137</v>
      </c>
      <c r="B5148" t="s">
        <v>129</v>
      </c>
      <c r="C5148">
        <v>2022</v>
      </c>
      <c r="D5148" t="s">
        <v>58</v>
      </c>
      <c r="E5148" t="s">
        <v>112</v>
      </c>
      <c r="F5148" t="s">
        <v>117</v>
      </c>
      <c r="G5148" t="s">
        <v>319</v>
      </c>
      <c r="H5148" s="90" t="s">
        <v>320</v>
      </c>
      <c r="I5148" t="s">
        <v>416</v>
      </c>
    </row>
    <row r="5149" spans="1:10" hidden="1" x14ac:dyDescent="0.25">
      <c r="A5149" s="57" t="s">
        <v>138</v>
      </c>
      <c r="B5149" t="s">
        <v>129</v>
      </c>
      <c r="C5149">
        <v>2022</v>
      </c>
      <c r="D5149" t="s">
        <v>58</v>
      </c>
      <c r="E5149" t="s">
        <v>52</v>
      </c>
      <c r="F5149" t="s">
        <v>142</v>
      </c>
      <c r="G5149" t="s">
        <v>301</v>
      </c>
      <c r="H5149" t="s">
        <v>210</v>
      </c>
      <c r="I5149" t="s">
        <v>374</v>
      </c>
      <c r="J5149" s="3">
        <v>55905904.822857141</v>
      </c>
    </row>
    <row r="5150" spans="1:10" hidden="1" x14ac:dyDescent="0.25">
      <c r="A5150" s="57" t="s">
        <v>138</v>
      </c>
      <c r="B5150" t="s">
        <v>129</v>
      </c>
      <c r="C5150">
        <v>2022</v>
      </c>
      <c r="D5150" t="s">
        <v>58</v>
      </c>
      <c r="E5150" t="s">
        <v>52</v>
      </c>
      <c r="F5150" t="s">
        <v>152</v>
      </c>
      <c r="G5150" t="s">
        <v>149</v>
      </c>
      <c r="H5150" t="s">
        <v>211</v>
      </c>
      <c r="J5150" s="3"/>
    </row>
    <row r="5151" spans="1:10" hidden="1" x14ac:dyDescent="0.25">
      <c r="A5151" s="57" t="s">
        <v>138</v>
      </c>
      <c r="B5151" t="s">
        <v>129</v>
      </c>
      <c r="C5151">
        <v>2022</v>
      </c>
      <c r="D5151" t="s">
        <v>58</v>
      </c>
      <c r="E5151" t="s">
        <v>52</v>
      </c>
      <c r="F5151" t="s">
        <v>152</v>
      </c>
      <c r="G5151" t="s">
        <v>213</v>
      </c>
      <c r="H5151" t="s">
        <v>214</v>
      </c>
    </row>
    <row r="5152" spans="1:10" hidden="1" x14ac:dyDescent="0.25">
      <c r="A5152" s="57" t="s">
        <v>138</v>
      </c>
      <c r="B5152" t="s">
        <v>129</v>
      </c>
      <c r="C5152">
        <v>2022</v>
      </c>
      <c r="D5152" t="s">
        <v>58</v>
      </c>
      <c r="E5152" t="s">
        <v>52</v>
      </c>
      <c r="F5152" t="s">
        <v>152</v>
      </c>
      <c r="G5152" t="s">
        <v>217</v>
      </c>
      <c r="H5152" t="s">
        <v>218</v>
      </c>
      <c r="J5152" s="3"/>
    </row>
    <row r="5153" spans="1:10" hidden="1" x14ac:dyDescent="0.25">
      <c r="A5153" s="57" t="s">
        <v>138</v>
      </c>
      <c r="B5153" t="s">
        <v>129</v>
      </c>
      <c r="C5153">
        <v>2022</v>
      </c>
      <c r="D5153" t="s">
        <v>58</v>
      </c>
      <c r="E5153" t="s">
        <v>52</v>
      </c>
      <c r="F5153" t="s">
        <v>142</v>
      </c>
      <c r="G5153" t="s">
        <v>300</v>
      </c>
      <c r="H5153" t="s">
        <v>224</v>
      </c>
      <c r="J5153" s="3"/>
    </row>
    <row r="5154" spans="1:10" hidden="1" x14ac:dyDescent="0.25">
      <c r="A5154" s="57" t="s">
        <v>138</v>
      </c>
      <c r="B5154" t="s">
        <v>129</v>
      </c>
      <c r="C5154">
        <v>2022</v>
      </c>
      <c r="D5154" t="s">
        <v>58</v>
      </c>
      <c r="E5154" t="s">
        <v>52</v>
      </c>
      <c r="F5154" t="s">
        <v>142</v>
      </c>
      <c r="G5154" t="s">
        <v>300</v>
      </c>
      <c r="H5154" t="s">
        <v>303</v>
      </c>
      <c r="J5154" s="3"/>
    </row>
    <row r="5155" spans="1:10" hidden="1" x14ac:dyDescent="0.25">
      <c r="A5155" s="57" t="s">
        <v>138</v>
      </c>
      <c r="B5155" t="s">
        <v>129</v>
      </c>
      <c r="C5155">
        <v>2022</v>
      </c>
      <c r="D5155" t="s">
        <v>58</v>
      </c>
      <c r="E5155" t="s">
        <v>52</v>
      </c>
      <c r="F5155" t="s">
        <v>142</v>
      </c>
      <c r="G5155" t="s">
        <v>270</v>
      </c>
      <c r="H5155" t="s">
        <v>269</v>
      </c>
      <c r="J5155" s="3"/>
    </row>
    <row r="5156" spans="1:10" hidden="1" x14ac:dyDescent="0.25">
      <c r="A5156" s="57" t="s">
        <v>138</v>
      </c>
      <c r="B5156" t="s">
        <v>129</v>
      </c>
      <c r="C5156">
        <v>2022</v>
      </c>
      <c r="D5156" t="s">
        <v>58</v>
      </c>
      <c r="E5156" t="s">
        <v>52</v>
      </c>
      <c r="F5156" t="s">
        <v>142</v>
      </c>
      <c r="G5156" t="s">
        <v>270</v>
      </c>
      <c r="H5156" t="s">
        <v>271</v>
      </c>
      <c r="J5156" s="3"/>
    </row>
    <row r="5157" spans="1:10" hidden="1" x14ac:dyDescent="0.25">
      <c r="A5157" s="57" t="s">
        <v>138</v>
      </c>
      <c r="B5157" t="s">
        <v>129</v>
      </c>
      <c r="C5157">
        <v>2022</v>
      </c>
      <c r="D5157" t="s">
        <v>58</v>
      </c>
      <c r="E5157" t="s">
        <v>45</v>
      </c>
      <c r="F5157" t="s">
        <v>46</v>
      </c>
      <c r="G5157" t="s">
        <v>54</v>
      </c>
      <c r="H5157" t="s">
        <v>11</v>
      </c>
      <c r="I5157" t="s">
        <v>375</v>
      </c>
      <c r="J5157" s="3">
        <v>5520000</v>
      </c>
    </row>
    <row r="5158" spans="1:10" hidden="1" x14ac:dyDescent="0.25">
      <c r="A5158" s="57" t="s">
        <v>138</v>
      </c>
      <c r="B5158" t="s">
        <v>129</v>
      </c>
      <c r="C5158">
        <v>2022</v>
      </c>
      <c r="D5158" t="s">
        <v>58</v>
      </c>
      <c r="E5158" t="s">
        <v>45</v>
      </c>
      <c r="F5158" t="s">
        <v>46</v>
      </c>
      <c r="G5158" t="s">
        <v>54</v>
      </c>
      <c r="H5158" t="s">
        <v>11</v>
      </c>
      <c r="I5158" t="s">
        <v>376</v>
      </c>
      <c r="J5158" s="3">
        <v>1750000</v>
      </c>
    </row>
    <row r="5159" spans="1:10" hidden="1" x14ac:dyDescent="0.25">
      <c r="A5159" s="57" t="s">
        <v>138</v>
      </c>
      <c r="B5159" t="s">
        <v>129</v>
      </c>
      <c r="C5159">
        <v>2022</v>
      </c>
      <c r="D5159" t="s">
        <v>58</v>
      </c>
      <c r="E5159" t="s">
        <v>45</v>
      </c>
      <c r="F5159" t="s">
        <v>46</v>
      </c>
      <c r="G5159" t="s">
        <v>54</v>
      </c>
      <c r="H5159" t="s">
        <v>12</v>
      </c>
      <c r="I5159" t="s">
        <v>375</v>
      </c>
    </row>
    <row r="5160" spans="1:10" hidden="1" x14ac:dyDescent="0.25">
      <c r="A5160" s="57" t="s">
        <v>138</v>
      </c>
      <c r="B5160" t="s">
        <v>129</v>
      </c>
      <c r="C5160">
        <v>2022</v>
      </c>
      <c r="D5160" t="s">
        <v>58</v>
      </c>
      <c r="E5160" t="s">
        <v>45</v>
      </c>
      <c r="F5160" t="s">
        <v>46</v>
      </c>
      <c r="G5160" t="s">
        <v>54</v>
      </c>
      <c r="H5160" t="s">
        <v>12</v>
      </c>
      <c r="I5160" t="s">
        <v>376</v>
      </c>
      <c r="J5160" s="3">
        <v>117172</v>
      </c>
    </row>
    <row r="5161" spans="1:10" hidden="1" x14ac:dyDescent="0.25">
      <c r="A5161" s="57" t="s">
        <v>138</v>
      </c>
      <c r="B5161" t="s">
        <v>129</v>
      </c>
      <c r="C5161">
        <v>2022</v>
      </c>
      <c r="D5161" t="s">
        <v>58</v>
      </c>
      <c r="E5161" t="s">
        <v>45</v>
      </c>
      <c r="F5161" t="s">
        <v>46</v>
      </c>
      <c r="G5161" t="s">
        <v>54</v>
      </c>
      <c r="H5161" t="s">
        <v>13</v>
      </c>
      <c r="I5161" t="s">
        <v>375</v>
      </c>
      <c r="J5161" s="3">
        <v>460000</v>
      </c>
    </row>
    <row r="5162" spans="1:10" hidden="1" x14ac:dyDescent="0.25">
      <c r="A5162" s="57" t="s">
        <v>138</v>
      </c>
      <c r="B5162" t="s">
        <v>129</v>
      </c>
      <c r="C5162">
        <v>2022</v>
      </c>
      <c r="D5162" t="s">
        <v>58</v>
      </c>
      <c r="E5162" t="s">
        <v>45</v>
      </c>
      <c r="F5162" t="s">
        <v>46</v>
      </c>
      <c r="G5162" t="s">
        <v>54</v>
      </c>
      <c r="H5162" t="s">
        <v>13</v>
      </c>
      <c r="I5162" t="s">
        <v>376</v>
      </c>
      <c r="J5162" s="3">
        <v>155598</v>
      </c>
    </row>
    <row r="5163" spans="1:10" hidden="1" x14ac:dyDescent="0.25">
      <c r="A5163" s="57" t="s">
        <v>138</v>
      </c>
      <c r="B5163" t="s">
        <v>129</v>
      </c>
      <c r="C5163">
        <v>2022</v>
      </c>
      <c r="D5163" t="s">
        <v>58</v>
      </c>
      <c r="E5163" t="s">
        <v>45</v>
      </c>
      <c r="F5163" t="s">
        <v>46</v>
      </c>
      <c r="G5163" t="s">
        <v>54</v>
      </c>
      <c r="H5163" t="s">
        <v>14</v>
      </c>
      <c r="I5163" t="s">
        <v>375</v>
      </c>
      <c r="J5163" s="3">
        <v>55200</v>
      </c>
    </row>
    <row r="5164" spans="1:10" hidden="1" x14ac:dyDescent="0.25">
      <c r="A5164" s="57" t="s">
        <v>138</v>
      </c>
      <c r="B5164" t="s">
        <v>129</v>
      </c>
      <c r="C5164">
        <v>2022</v>
      </c>
      <c r="D5164" t="s">
        <v>58</v>
      </c>
      <c r="E5164" t="s">
        <v>45</v>
      </c>
      <c r="F5164" t="s">
        <v>46</v>
      </c>
      <c r="G5164" t="s">
        <v>54</v>
      </c>
      <c r="H5164" t="s">
        <v>14</v>
      </c>
      <c r="I5164" t="s">
        <v>376</v>
      </c>
      <c r="J5164" s="3">
        <v>18672</v>
      </c>
    </row>
    <row r="5165" spans="1:10" hidden="1" x14ac:dyDescent="0.25">
      <c r="A5165" s="57" t="s">
        <v>138</v>
      </c>
      <c r="B5165" t="s">
        <v>129</v>
      </c>
      <c r="C5165">
        <v>2022</v>
      </c>
      <c r="D5165" t="s">
        <v>58</v>
      </c>
      <c r="E5165" t="s">
        <v>45</v>
      </c>
      <c r="F5165" t="s">
        <v>46</v>
      </c>
      <c r="G5165" t="s">
        <v>54</v>
      </c>
      <c r="H5165" t="s">
        <v>15</v>
      </c>
      <c r="I5165" t="s">
        <v>375</v>
      </c>
      <c r="J5165" s="3">
        <v>460000</v>
      </c>
    </row>
    <row r="5166" spans="1:10" hidden="1" x14ac:dyDescent="0.25">
      <c r="A5166" s="57" t="s">
        <v>138</v>
      </c>
      <c r="B5166" t="s">
        <v>129</v>
      </c>
      <c r="C5166">
        <v>2022</v>
      </c>
      <c r="D5166" t="s">
        <v>58</v>
      </c>
      <c r="E5166" t="s">
        <v>45</v>
      </c>
      <c r="F5166" t="s">
        <v>46</v>
      </c>
      <c r="G5166" t="s">
        <v>54</v>
      </c>
      <c r="H5166" t="s">
        <v>15</v>
      </c>
      <c r="I5166" t="s">
        <v>376</v>
      </c>
      <c r="J5166" s="3">
        <v>155598</v>
      </c>
    </row>
    <row r="5167" spans="1:10" hidden="1" x14ac:dyDescent="0.25">
      <c r="A5167" s="57" t="s">
        <v>138</v>
      </c>
      <c r="B5167" t="s">
        <v>129</v>
      </c>
      <c r="C5167">
        <v>2022</v>
      </c>
      <c r="D5167" t="s">
        <v>58</v>
      </c>
      <c r="E5167" t="s">
        <v>45</v>
      </c>
      <c r="F5167" t="s">
        <v>46</v>
      </c>
      <c r="G5167" t="s">
        <v>54</v>
      </c>
      <c r="H5167" t="s">
        <v>16</v>
      </c>
      <c r="I5167" t="s">
        <v>375</v>
      </c>
      <c r="J5167" s="3">
        <v>230000</v>
      </c>
    </row>
    <row r="5168" spans="1:10" hidden="1" x14ac:dyDescent="0.25">
      <c r="A5168" s="57" t="s">
        <v>138</v>
      </c>
      <c r="B5168" t="s">
        <v>129</v>
      </c>
      <c r="C5168">
        <v>2022</v>
      </c>
      <c r="D5168" t="s">
        <v>58</v>
      </c>
      <c r="E5168" t="s">
        <v>45</v>
      </c>
      <c r="F5168" t="s">
        <v>46</v>
      </c>
      <c r="G5168" t="s">
        <v>54</v>
      </c>
      <c r="H5168" t="s">
        <v>16</v>
      </c>
      <c r="I5168" t="s">
        <v>376</v>
      </c>
      <c r="J5168" s="3">
        <v>72916</v>
      </c>
    </row>
    <row r="5169" spans="1:10" hidden="1" x14ac:dyDescent="0.25">
      <c r="A5169" s="57" t="s">
        <v>138</v>
      </c>
      <c r="B5169" t="s">
        <v>129</v>
      </c>
      <c r="C5169">
        <v>2022</v>
      </c>
      <c r="D5169" t="s">
        <v>58</v>
      </c>
      <c r="E5169" t="s">
        <v>45</v>
      </c>
      <c r="F5169" t="s">
        <v>46</v>
      </c>
      <c r="G5169" t="s">
        <v>54</v>
      </c>
      <c r="H5169" t="s">
        <v>17</v>
      </c>
      <c r="I5169" t="s">
        <v>375</v>
      </c>
      <c r="J5169" s="3">
        <v>3680000</v>
      </c>
    </row>
    <row r="5170" spans="1:10" hidden="1" x14ac:dyDescent="0.25">
      <c r="A5170" s="57" t="s">
        <v>138</v>
      </c>
      <c r="B5170" t="s">
        <v>129</v>
      </c>
      <c r="C5170">
        <v>2022</v>
      </c>
      <c r="D5170" t="s">
        <v>58</v>
      </c>
      <c r="E5170" t="s">
        <v>45</v>
      </c>
      <c r="F5170" t="s">
        <v>46</v>
      </c>
      <c r="G5170" t="s">
        <v>54</v>
      </c>
      <c r="H5170" s="90" t="s">
        <v>331</v>
      </c>
      <c r="I5170" s="90"/>
    </row>
    <row r="5171" spans="1:10" hidden="1" x14ac:dyDescent="0.25">
      <c r="A5171" s="57" t="s">
        <v>138</v>
      </c>
      <c r="B5171" t="s">
        <v>129</v>
      </c>
      <c r="C5171">
        <v>2022</v>
      </c>
      <c r="D5171" t="s">
        <v>58</v>
      </c>
      <c r="E5171" t="s">
        <v>45</v>
      </c>
      <c r="F5171" t="s">
        <v>46</v>
      </c>
      <c r="G5171" t="s">
        <v>54</v>
      </c>
      <c r="H5171" s="90" t="s">
        <v>445</v>
      </c>
      <c r="I5171" s="90" t="s">
        <v>446</v>
      </c>
    </row>
    <row r="5172" spans="1:10" hidden="1" x14ac:dyDescent="0.25">
      <c r="A5172" s="57" t="s">
        <v>138</v>
      </c>
      <c r="B5172" t="s">
        <v>129</v>
      </c>
      <c r="C5172">
        <v>2022</v>
      </c>
      <c r="D5172" t="s">
        <v>58</v>
      </c>
      <c r="E5172" t="s">
        <v>45</v>
      </c>
      <c r="F5172" t="s">
        <v>46</v>
      </c>
      <c r="G5172" t="s">
        <v>54</v>
      </c>
      <c r="H5172" t="s">
        <v>195</v>
      </c>
      <c r="I5172" t="s">
        <v>377</v>
      </c>
    </row>
    <row r="5173" spans="1:10" hidden="1" x14ac:dyDescent="0.25">
      <c r="A5173" s="57" t="s">
        <v>138</v>
      </c>
      <c r="B5173" t="s">
        <v>129</v>
      </c>
      <c r="C5173">
        <v>2022</v>
      </c>
      <c r="D5173" t="s">
        <v>58</v>
      </c>
      <c r="E5173" t="s">
        <v>45</v>
      </c>
      <c r="F5173" t="s">
        <v>46</v>
      </c>
      <c r="G5173" t="s">
        <v>54</v>
      </c>
      <c r="H5173" t="s">
        <v>18</v>
      </c>
      <c r="I5173" t="s">
        <v>397</v>
      </c>
      <c r="J5173" s="3">
        <v>37949</v>
      </c>
    </row>
    <row r="5174" spans="1:10" hidden="1" x14ac:dyDescent="0.25">
      <c r="A5174" s="57" t="s">
        <v>138</v>
      </c>
      <c r="B5174" t="s">
        <v>129</v>
      </c>
      <c r="C5174">
        <v>2022</v>
      </c>
      <c r="D5174" t="s">
        <v>58</v>
      </c>
      <c r="E5174" t="s">
        <v>45</v>
      </c>
      <c r="F5174" t="s">
        <v>46</v>
      </c>
      <c r="G5174" t="s">
        <v>54</v>
      </c>
      <c r="H5174" t="s">
        <v>19</v>
      </c>
      <c r="I5174" t="s">
        <v>398</v>
      </c>
      <c r="J5174" s="3">
        <v>662400</v>
      </c>
    </row>
    <row r="5175" spans="1:10" hidden="1" x14ac:dyDescent="0.25">
      <c r="A5175" s="57" t="s">
        <v>138</v>
      </c>
      <c r="B5175" t="s">
        <v>129</v>
      </c>
      <c r="C5175">
        <v>2022</v>
      </c>
      <c r="D5175" t="s">
        <v>58</v>
      </c>
      <c r="E5175" t="s">
        <v>45</v>
      </c>
      <c r="F5175" t="s">
        <v>46</v>
      </c>
      <c r="G5175" t="s">
        <v>54</v>
      </c>
      <c r="H5175" t="s">
        <v>19</v>
      </c>
      <c r="I5175" t="s">
        <v>400</v>
      </c>
      <c r="J5175" s="3">
        <v>210000</v>
      </c>
    </row>
    <row r="5176" spans="1:10" hidden="1" x14ac:dyDescent="0.25">
      <c r="A5176" s="57" t="s">
        <v>138</v>
      </c>
      <c r="B5176" t="s">
        <v>129</v>
      </c>
      <c r="C5176">
        <v>2022</v>
      </c>
      <c r="D5176" t="s">
        <v>58</v>
      </c>
      <c r="E5176" t="s">
        <v>45</v>
      </c>
      <c r="F5176" t="s">
        <v>46</v>
      </c>
      <c r="G5176" t="s">
        <v>54</v>
      </c>
      <c r="H5176" t="s">
        <v>20</v>
      </c>
      <c r="I5176" t="s">
        <v>399</v>
      </c>
      <c r="J5176" s="3">
        <v>290800</v>
      </c>
    </row>
    <row r="5177" spans="1:10" hidden="1" x14ac:dyDescent="0.25">
      <c r="A5177" s="57" t="s">
        <v>138</v>
      </c>
      <c r="B5177" t="s">
        <v>129</v>
      </c>
      <c r="C5177">
        <v>2022</v>
      </c>
      <c r="D5177" t="s">
        <v>58</v>
      </c>
      <c r="E5177" t="s">
        <v>45</v>
      </c>
      <c r="F5177" t="s">
        <v>46</v>
      </c>
      <c r="G5177" t="s">
        <v>54</v>
      </c>
      <c r="H5177" s="2" t="s">
        <v>294</v>
      </c>
      <c r="I5177" s="2"/>
    </row>
    <row r="5178" spans="1:10" hidden="1" x14ac:dyDescent="0.25">
      <c r="A5178" s="57" t="s">
        <v>138</v>
      </c>
      <c r="B5178" t="s">
        <v>129</v>
      </c>
      <c r="C5178">
        <v>2022</v>
      </c>
      <c r="D5178" t="s">
        <v>58</v>
      </c>
      <c r="E5178" t="s">
        <v>45</v>
      </c>
      <c r="F5178" t="s">
        <v>46</v>
      </c>
      <c r="G5178" t="s">
        <v>118</v>
      </c>
      <c r="H5178" s="2" t="s">
        <v>295</v>
      </c>
      <c r="I5178" t="s">
        <v>378</v>
      </c>
      <c r="J5178" s="3">
        <v>600000</v>
      </c>
    </row>
    <row r="5179" spans="1:10" hidden="1" x14ac:dyDescent="0.25">
      <c r="A5179" s="57" t="s">
        <v>138</v>
      </c>
      <c r="B5179" t="s">
        <v>129</v>
      </c>
      <c r="C5179">
        <v>2022</v>
      </c>
      <c r="D5179" t="s">
        <v>58</v>
      </c>
      <c r="E5179" t="s">
        <v>45</v>
      </c>
      <c r="F5179" t="s">
        <v>46</v>
      </c>
      <c r="G5179" t="s">
        <v>118</v>
      </c>
      <c r="H5179" t="s">
        <v>119</v>
      </c>
    </row>
    <row r="5180" spans="1:10" hidden="1" x14ac:dyDescent="0.25">
      <c r="A5180" s="57" t="s">
        <v>138</v>
      </c>
      <c r="B5180" t="s">
        <v>129</v>
      </c>
      <c r="C5180">
        <v>2022</v>
      </c>
      <c r="D5180" t="s">
        <v>58</v>
      </c>
      <c r="E5180" t="s">
        <v>45</v>
      </c>
      <c r="F5180" t="s">
        <v>46</v>
      </c>
      <c r="G5180" t="s">
        <v>118</v>
      </c>
      <c r="H5180" t="s">
        <v>283</v>
      </c>
    </row>
    <row r="5181" spans="1:10" hidden="1" x14ac:dyDescent="0.25">
      <c r="A5181" s="57" t="s">
        <v>138</v>
      </c>
      <c r="B5181" t="s">
        <v>129</v>
      </c>
      <c r="C5181">
        <v>2022</v>
      </c>
      <c r="D5181" t="s">
        <v>58</v>
      </c>
      <c r="E5181" t="s">
        <v>45</v>
      </c>
      <c r="F5181" t="s">
        <v>46</v>
      </c>
      <c r="G5181" t="s">
        <v>109</v>
      </c>
      <c r="H5181" t="s">
        <v>219</v>
      </c>
      <c r="I5181" t="s">
        <v>379</v>
      </c>
      <c r="J5181" s="3">
        <v>451</v>
      </c>
    </row>
    <row r="5182" spans="1:10" hidden="1" x14ac:dyDescent="0.25">
      <c r="A5182" s="57" t="s">
        <v>138</v>
      </c>
      <c r="B5182" t="s">
        <v>129</v>
      </c>
      <c r="C5182">
        <v>2022</v>
      </c>
      <c r="D5182" t="s">
        <v>58</v>
      </c>
      <c r="E5182" t="s">
        <v>45</v>
      </c>
      <c r="F5182" t="s">
        <v>46</v>
      </c>
      <c r="G5182" t="s">
        <v>109</v>
      </c>
      <c r="H5182" t="s">
        <v>219</v>
      </c>
      <c r="I5182" s="90" t="s">
        <v>476</v>
      </c>
      <c r="J5182" s="3">
        <v>9519</v>
      </c>
    </row>
    <row r="5183" spans="1:10" hidden="1" x14ac:dyDescent="0.25">
      <c r="A5183" s="57" t="s">
        <v>138</v>
      </c>
      <c r="B5183" t="s">
        <v>129</v>
      </c>
      <c r="C5183">
        <v>2022</v>
      </c>
      <c r="D5183" t="s">
        <v>58</v>
      </c>
      <c r="E5183" t="s">
        <v>45</v>
      </c>
      <c r="F5183" t="s">
        <v>46</v>
      </c>
      <c r="G5183" t="s">
        <v>109</v>
      </c>
      <c r="H5183" s="2" t="s">
        <v>267</v>
      </c>
      <c r="I5183" s="2"/>
    </row>
    <row r="5184" spans="1:10" hidden="1" x14ac:dyDescent="0.25">
      <c r="A5184" s="57" t="s">
        <v>138</v>
      </c>
      <c r="B5184" t="s">
        <v>129</v>
      </c>
      <c r="C5184">
        <v>2022</v>
      </c>
      <c r="D5184" t="s">
        <v>58</v>
      </c>
      <c r="E5184" t="s">
        <v>45</v>
      </c>
      <c r="F5184" t="s">
        <v>46</v>
      </c>
      <c r="G5184" t="s">
        <v>109</v>
      </c>
      <c r="H5184" t="s">
        <v>220</v>
      </c>
      <c r="I5184" t="s">
        <v>417</v>
      </c>
      <c r="J5184" s="38">
        <v>106205</v>
      </c>
    </row>
    <row r="5185" spans="1:10" hidden="1" x14ac:dyDescent="0.25">
      <c r="A5185" s="57" t="s">
        <v>138</v>
      </c>
      <c r="B5185" t="s">
        <v>129</v>
      </c>
      <c r="C5185">
        <v>2022</v>
      </c>
      <c r="D5185" t="s">
        <v>58</v>
      </c>
      <c r="E5185" t="s">
        <v>45</v>
      </c>
      <c r="F5185" t="s">
        <v>46</v>
      </c>
      <c r="G5185" t="s">
        <v>109</v>
      </c>
      <c r="H5185" t="s">
        <v>260</v>
      </c>
    </row>
    <row r="5186" spans="1:10" hidden="1" x14ac:dyDescent="0.25">
      <c r="A5186" s="57" t="s">
        <v>138</v>
      </c>
      <c r="B5186" t="s">
        <v>129</v>
      </c>
      <c r="C5186">
        <v>2022</v>
      </c>
      <c r="D5186" t="s">
        <v>58</v>
      </c>
      <c r="E5186" t="s">
        <v>45</v>
      </c>
      <c r="F5186" t="s">
        <v>46</v>
      </c>
      <c r="G5186" t="s">
        <v>55</v>
      </c>
      <c r="H5186" t="s">
        <v>22</v>
      </c>
      <c r="I5186" t="s">
        <v>380</v>
      </c>
      <c r="J5186" s="3">
        <v>800000</v>
      </c>
    </row>
    <row r="5187" spans="1:10" hidden="1" x14ac:dyDescent="0.25">
      <c r="A5187" s="57" t="s">
        <v>138</v>
      </c>
      <c r="B5187" t="s">
        <v>129</v>
      </c>
      <c r="C5187">
        <v>2022</v>
      </c>
      <c r="D5187" t="s">
        <v>58</v>
      </c>
      <c r="E5187" t="s">
        <v>45</v>
      </c>
      <c r="F5187" t="s">
        <v>46</v>
      </c>
      <c r="G5187" t="s">
        <v>55</v>
      </c>
      <c r="H5187" t="s">
        <v>447</v>
      </c>
      <c r="I5187" s="90" t="s">
        <v>448</v>
      </c>
    </row>
    <row r="5188" spans="1:10" hidden="1" x14ac:dyDescent="0.25">
      <c r="A5188" s="57" t="s">
        <v>138</v>
      </c>
      <c r="B5188" t="s">
        <v>129</v>
      </c>
      <c r="C5188">
        <v>2022</v>
      </c>
      <c r="D5188" t="s">
        <v>58</v>
      </c>
      <c r="E5188" t="s">
        <v>45</v>
      </c>
      <c r="F5188" t="s">
        <v>46</v>
      </c>
      <c r="G5188" t="s">
        <v>47</v>
      </c>
      <c r="H5188" t="s">
        <v>238</v>
      </c>
    </row>
    <row r="5189" spans="1:10" hidden="1" x14ac:dyDescent="0.25">
      <c r="A5189" s="57" t="s">
        <v>138</v>
      </c>
      <c r="B5189" t="s">
        <v>129</v>
      </c>
      <c r="C5189">
        <v>2022</v>
      </c>
      <c r="D5189" t="s">
        <v>58</v>
      </c>
      <c r="E5189" t="s">
        <v>45</v>
      </c>
      <c r="F5189" t="s">
        <v>46</v>
      </c>
      <c r="G5189" t="s">
        <v>47</v>
      </c>
      <c r="H5189" t="s">
        <v>239</v>
      </c>
      <c r="I5189" t="s">
        <v>381</v>
      </c>
      <c r="J5189" s="3">
        <v>341583</v>
      </c>
    </row>
    <row r="5190" spans="1:10" hidden="1" x14ac:dyDescent="0.25">
      <c r="A5190" s="57" t="s">
        <v>138</v>
      </c>
      <c r="B5190" t="s">
        <v>129</v>
      </c>
      <c r="C5190">
        <v>2022</v>
      </c>
      <c r="D5190" t="s">
        <v>58</v>
      </c>
      <c r="E5190" t="s">
        <v>45</v>
      </c>
      <c r="F5190" t="s">
        <v>46</v>
      </c>
      <c r="G5190" t="s">
        <v>47</v>
      </c>
      <c r="H5190" t="s">
        <v>239</v>
      </c>
      <c r="I5190" t="s">
        <v>382</v>
      </c>
      <c r="J5190" s="3">
        <v>303933</v>
      </c>
    </row>
    <row r="5191" spans="1:10" hidden="1" x14ac:dyDescent="0.25">
      <c r="A5191" s="57" t="s">
        <v>138</v>
      </c>
      <c r="B5191" t="s">
        <v>129</v>
      </c>
      <c r="C5191">
        <v>2022</v>
      </c>
      <c r="D5191" t="s">
        <v>58</v>
      </c>
      <c r="E5191" t="s">
        <v>45</v>
      </c>
      <c r="F5191" t="s">
        <v>46</v>
      </c>
      <c r="G5191" t="s">
        <v>47</v>
      </c>
      <c r="H5191" t="s">
        <v>239</v>
      </c>
      <c r="I5191" t="s">
        <v>383</v>
      </c>
      <c r="J5191" s="3">
        <v>1000000</v>
      </c>
    </row>
    <row r="5192" spans="1:10" hidden="1" x14ac:dyDescent="0.25">
      <c r="A5192" s="57" t="s">
        <v>138</v>
      </c>
      <c r="B5192" t="s">
        <v>129</v>
      </c>
      <c r="C5192">
        <v>2022</v>
      </c>
      <c r="D5192" t="s">
        <v>58</v>
      </c>
      <c r="E5192" t="s">
        <v>45</v>
      </c>
      <c r="F5192" t="s">
        <v>46</v>
      </c>
      <c r="G5192" t="s">
        <v>47</v>
      </c>
      <c r="H5192" t="s">
        <v>239</v>
      </c>
      <c r="I5192" t="s">
        <v>384</v>
      </c>
      <c r="J5192" s="38">
        <v>365608</v>
      </c>
    </row>
    <row r="5193" spans="1:10" hidden="1" x14ac:dyDescent="0.25">
      <c r="A5193" s="57" t="s">
        <v>138</v>
      </c>
      <c r="B5193" t="s">
        <v>129</v>
      </c>
      <c r="C5193">
        <v>2022</v>
      </c>
      <c r="D5193" t="s">
        <v>58</v>
      </c>
      <c r="E5193" t="s">
        <v>45</v>
      </c>
      <c r="F5193" t="s">
        <v>46</v>
      </c>
      <c r="G5193" t="s">
        <v>47</v>
      </c>
      <c r="H5193" t="s">
        <v>239</v>
      </c>
      <c r="I5193" t="s">
        <v>426</v>
      </c>
    </row>
    <row r="5194" spans="1:10" hidden="1" x14ac:dyDescent="0.25">
      <c r="A5194" s="57" t="s">
        <v>138</v>
      </c>
      <c r="B5194" t="s">
        <v>129</v>
      </c>
      <c r="C5194">
        <v>2022</v>
      </c>
      <c r="D5194" t="s">
        <v>58</v>
      </c>
      <c r="E5194" t="s">
        <v>45</v>
      </c>
      <c r="F5194" t="s">
        <v>46</v>
      </c>
      <c r="G5194" t="s">
        <v>47</v>
      </c>
      <c r="H5194" t="s">
        <v>239</v>
      </c>
      <c r="I5194" s="90" t="s">
        <v>449</v>
      </c>
    </row>
    <row r="5195" spans="1:10" hidden="1" x14ac:dyDescent="0.25">
      <c r="A5195" s="57" t="s">
        <v>138</v>
      </c>
      <c r="B5195" t="s">
        <v>129</v>
      </c>
      <c r="C5195">
        <v>2022</v>
      </c>
      <c r="D5195" t="s">
        <v>58</v>
      </c>
      <c r="E5195" t="s">
        <v>45</v>
      </c>
      <c r="F5195" t="s">
        <v>46</v>
      </c>
      <c r="G5195" t="s">
        <v>47</v>
      </c>
      <c r="H5195" t="s">
        <v>239</v>
      </c>
      <c r="I5195" s="90" t="s">
        <v>461</v>
      </c>
    </row>
    <row r="5196" spans="1:10" hidden="1" x14ac:dyDescent="0.25">
      <c r="A5196" s="57" t="s">
        <v>138</v>
      </c>
      <c r="B5196" t="s">
        <v>129</v>
      </c>
      <c r="C5196">
        <v>2022</v>
      </c>
      <c r="D5196" t="s">
        <v>58</v>
      </c>
      <c r="E5196" t="s">
        <v>45</v>
      </c>
      <c r="F5196" t="s">
        <v>46</v>
      </c>
      <c r="G5196" t="s">
        <v>47</v>
      </c>
      <c r="H5196" t="s">
        <v>239</v>
      </c>
      <c r="I5196" s="90" t="s">
        <v>462</v>
      </c>
      <c r="J5196" s="3">
        <v>300000</v>
      </c>
    </row>
    <row r="5197" spans="1:10" hidden="1" x14ac:dyDescent="0.25">
      <c r="A5197" s="57" t="s">
        <v>138</v>
      </c>
      <c r="B5197" t="s">
        <v>129</v>
      </c>
      <c r="C5197">
        <v>2022</v>
      </c>
      <c r="D5197" t="s">
        <v>58</v>
      </c>
      <c r="E5197" t="s">
        <v>45</v>
      </c>
      <c r="F5197" t="s">
        <v>46</v>
      </c>
      <c r="G5197" t="s">
        <v>47</v>
      </c>
      <c r="H5197" t="s">
        <v>239</v>
      </c>
      <c r="I5197" s="90" t="s">
        <v>463</v>
      </c>
    </row>
    <row r="5198" spans="1:10" hidden="1" x14ac:dyDescent="0.25">
      <c r="A5198" s="57" t="s">
        <v>138</v>
      </c>
      <c r="B5198" t="s">
        <v>129</v>
      </c>
      <c r="C5198">
        <v>2022</v>
      </c>
      <c r="D5198" t="s">
        <v>58</v>
      </c>
      <c r="E5198" t="s">
        <v>45</v>
      </c>
      <c r="F5198" t="s">
        <v>46</v>
      </c>
      <c r="G5198" t="s">
        <v>47</v>
      </c>
      <c r="H5198" t="s">
        <v>243</v>
      </c>
      <c r="I5198" t="s">
        <v>387</v>
      </c>
    </row>
    <row r="5199" spans="1:10" hidden="1" x14ac:dyDescent="0.25">
      <c r="A5199" s="57" t="s">
        <v>138</v>
      </c>
      <c r="B5199" t="s">
        <v>129</v>
      </c>
      <c r="C5199">
        <v>2022</v>
      </c>
      <c r="D5199" t="s">
        <v>58</v>
      </c>
      <c r="E5199" t="s">
        <v>45</v>
      </c>
      <c r="F5199" t="s">
        <v>46</v>
      </c>
      <c r="G5199" t="s">
        <v>47</v>
      </c>
      <c r="H5199" s="2" t="s">
        <v>276</v>
      </c>
      <c r="I5199" t="s">
        <v>395</v>
      </c>
      <c r="J5199" s="38">
        <v>580000</v>
      </c>
    </row>
    <row r="5200" spans="1:10" hidden="1" x14ac:dyDescent="0.25">
      <c r="A5200" s="57" t="s">
        <v>138</v>
      </c>
      <c r="B5200" t="s">
        <v>129</v>
      </c>
      <c r="C5200">
        <v>2022</v>
      </c>
      <c r="D5200" t="s">
        <v>58</v>
      </c>
      <c r="E5200" t="s">
        <v>45</v>
      </c>
      <c r="F5200" t="s">
        <v>46</v>
      </c>
      <c r="G5200" t="s">
        <v>47</v>
      </c>
      <c r="H5200" s="2" t="s">
        <v>296</v>
      </c>
      <c r="I5200" s="2"/>
    </row>
    <row r="5201" spans="1:10" hidden="1" x14ac:dyDescent="0.25">
      <c r="A5201" s="57" t="s">
        <v>138</v>
      </c>
      <c r="B5201" t="s">
        <v>129</v>
      </c>
      <c r="C5201">
        <v>2022</v>
      </c>
      <c r="D5201" t="s">
        <v>58</v>
      </c>
      <c r="E5201" t="s">
        <v>45</v>
      </c>
      <c r="F5201" t="s">
        <v>46</v>
      </c>
      <c r="G5201" t="s">
        <v>47</v>
      </c>
      <c r="H5201" s="90" t="s">
        <v>364</v>
      </c>
      <c r="I5201" t="s">
        <v>379</v>
      </c>
      <c r="J5201" s="3">
        <v>134058</v>
      </c>
    </row>
    <row r="5202" spans="1:10" hidden="1" x14ac:dyDescent="0.25">
      <c r="A5202" s="57" t="s">
        <v>138</v>
      </c>
      <c r="B5202" t="s">
        <v>129</v>
      </c>
      <c r="C5202">
        <v>2022</v>
      </c>
      <c r="D5202" t="s">
        <v>58</v>
      </c>
      <c r="E5202" t="s">
        <v>45</v>
      </c>
      <c r="F5202" t="s">
        <v>46</v>
      </c>
      <c r="G5202" t="s">
        <v>47</v>
      </c>
      <c r="H5202" s="2" t="s">
        <v>277</v>
      </c>
      <c r="I5202" s="2"/>
    </row>
    <row r="5203" spans="1:10" hidden="1" x14ac:dyDescent="0.25">
      <c r="A5203" s="57" t="s">
        <v>138</v>
      </c>
      <c r="B5203" t="s">
        <v>129</v>
      </c>
      <c r="C5203">
        <v>2022</v>
      </c>
      <c r="D5203" t="s">
        <v>58</v>
      </c>
      <c r="E5203" t="s">
        <v>45</v>
      </c>
      <c r="F5203" t="s">
        <v>46</v>
      </c>
      <c r="G5203" t="s">
        <v>47</v>
      </c>
      <c r="H5203" s="2" t="s">
        <v>278</v>
      </c>
      <c r="I5203" s="2"/>
    </row>
    <row r="5204" spans="1:10" hidden="1" x14ac:dyDescent="0.25">
      <c r="A5204" s="57" t="s">
        <v>138</v>
      </c>
      <c r="B5204" t="s">
        <v>129</v>
      </c>
      <c r="C5204">
        <v>2022</v>
      </c>
      <c r="D5204" t="s">
        <v>58</v>
      </c>
      <c r="E5204" t="s">
        <v>45</v>
      </c>
      <c r="F5204" t="s">
        <v>46</v>
      </c>
      <c r="G5204" t="s">
        <v>47</v>
      </c>
      <c r="H5204" s="2" t="s">
        <v>298</v>
      </c>
      <c r="I5204" s="2"/>
    </row>
    <row r="5205" spans="1:10" hidden="1" x14ac:dyDescent="0.25">
      <c r="A5205" s="57" t="s">
        <v>138</v>
      </c>
      <c r="B5205" t="s">
        <v>129</v>
      </c>
      <c r="C5205">
        <v>2022</v>
      </c>
      <c r="D5205" t="s">
        <v>58</v>
      </c>
      <c r="E5205" t="s">
        <v>45</v>
      </c>
      <c r="F5205" t="s">
        <v>46</v>
      </c>
      <c r="G5205" t="s">
        <v>47</v>
      </c>
      <c r="H5205" s="2" t="s">
        <v>238</v>
      </c>
      <c r="I5205" s="90" t="s">
        <v>412</v>
      </c>
    </row>
    <row r="5206" spans="1:10" hidden="1" x14ac:dyDescent="0.25">
      <c r="A5206" s="57" t="s">
        <v>138</v>
      </c>
      <c r="B5206" t="s">
        <v>129</v>
      </c>
      <c r="C5206">
        <v>2022</v>
      </c>
      <c r="D5206" t="s">
        <v>58</v>
      </c>
      <c r="E5206" t="s">
        <v>45</v>
      </c>
      <c r="F5206" t="s">
        <v>46</v>
      </c>
      <c r="G5206" t="s">
        <v>182</v>
      </c>
      <c r="H5206" t="s">
        <v>240</v>
      </c>
    </row>
    <row r="5207" spans="1:10" hidden="1" x14ac:dyDescent="0.25">
      <c r="A5207" s="57" t="s">
        <v>138</v>
      </c>
      <c r="B5207" t="s">
        <v>129</v>
      </c>
      <c r="C5207">
        <v>2022</v>
      </c>
      <c r="D5207" t="s">
        <v>58</v>
      </c>
      <c r="E5207" t="s">
        <v>45</v>
      </c>
      <c r="F5207" t="s">
        <v>46</v>
      </c>
      <c r="G5207" t="s">
        <v>182</v>
      </c>
      <c r="H5207" t="s">
        <v>241</v>
      </c>
      <c r="I5207" t="s">
        <v>419</v>
      </c>
    </row>
    <row r="5208" spans="1:10" hidden="1" x14ac:dyDescent="0.25">
      <c r="A5208" s="57" t="s">
        <v>138</v>
      </c>
      <c r="B5208" t="s">
        <v>129</v>
      </c>
      <c r="C5208">
        <v>2022</v>
      </c>
      <c r="D5208" t="s">
        <v>58</v>
      </c>
      <c r="E5208" t="s">
        <v>45</v>
      </c>
      <c r="F5208" t="s">
        <v>46</v>
      </c>
      <c r="G5208" t="s">
        <v>182</v>
      </c>
      <c r="H5208" t="s">
        <v>242</v>
      </c>
    </row>
    <row r="5209" spans="1:10" hidden="1" x14ac:dyDescent="0.25">
      <c r="A5209" s="57" t="s">
        <v>138</v>
      </c>
      <c r="B5209" t="s">
        <v>129</v>
      </c>
      <c r="C5209">
        <v>2022</v>
      </c>
      <c r="D5209" t="s">
        <v>58</v>
      </c>
      <c r="E5209" t="s">
        <v>45</v>
      </c>
      <c r="F5209" t="s">
        <v>46</v>
      </c>
      <c r="G5209" t="s">
        <v>182</v>
      </c>
      <c r="H5209" t="s">
        <v>243</v>
      </c>
      <c r="I5209" t="s">
        <v>419</v>
      </c>
    </row>
    <row r="5210" spans="1:10" hidden="1" x14ac:dyDescent="0.25">
      <c r="A5210" s="57" t="s">
        <v>138</v>
      </c>
      <c r="B5210" t="s">
        <v>129</v>
      </c>
      <c r="C5210">
        <v>2022</v>
      </c>
      <c r="D5210" t="s">
        <v>58</v>
      </c>
      <c r="E5210" t="s">
        <v>45</v>
      </c>
      <c r="F5210" t="s">
        <v>46</v>
      </c>
      <c r="G5210" t="s">
        <v>253</v>
      </c>
      <c r="H5210" s="2" t="s">
        <v>266</v>
      </c>
      <c r="I5210" t="s">
        <v>427</v>
      </c>
    </row>
    <row r="5211" spans="1:10" hidden="1" x14ac:dyDescent="0.25">
      <c r="A5211" s="57" t="s">
        <v>138</v>
      </c>
      <c r="B5211" t="s">
        <v>129</v>
      </c>
      <c r="C5211">
        <v>2022</v>
      </c>
      <c r="D5211" t="s">
        <v>58</v>
      </c>
      <c r="E5211" t="s">
        <v>45</v>
      </c>
      <c r="F5211" t="s">
        <v>46</v>
      </c>
      <c r="G5211" t="s">
        <v>253</v>
      </c>
      <c r="H5211" s="2" t="s">
        <v>266</v>
      </c>
      <c r="I5211" t="s">
        <v>386</v>
      </c>
    </row>
    <row r="5212" spans="1:10" hidden="1" x14ac:dyDescent="0.25">
      <c r="A5212" s="57" t="s">
        <v>138</v>
      </c>
      <c r="B5212" t="s">
        <v>129</v>
      </c>
      <c r="C5212">
        <v>2022</v>
      </c>
      <c r="D5212" t="s">
        <v>58</v>
      </c>
      <c r="E5212" t="s">
        <v>45</v>
      </c>
      <c r="F5212" t="s">
        <v>46</v>
      </c>
      <c r="G5212" t="s">
        <v>253</v>
      </c>
      <c r="H5212" s="90" t="s">
        <v>365</v>
      </c>
      <c r="I5212" s="90"/>
    </row>
    <row r="5213" spans="1:10" hidden="1" x14ac:dyDescent="0.25">
      <c r="A5213" s="57" t="s">
        <v>138</v>
      </c>
      <c r="B5213" t="s">
        <v>129</v>
      </c>
      <c r="C5213">
        <v>2022</v>
      </c>
      <c r="D5213" t="s">
        <v>58</v>
      </c>
      <c r="E5213" t="s">
        <v>45</v>
      </c>
      <c r="F5213" t="s">
        <v>46</v>
      </c>
      <c r="G5213" t="s">
        <v>253</v>
      </c>
      <c r="H5213" s="90" t="s">
        <v>366</v>
      </c>
      <c r="I5213" t="s">
        <v>387</v>
      </c>
    </row>
    <row r="5214" spans="1:10" hidden="1" x14ac:dyDescent="0.25">
      <c r="A5214" s="57" t="s">
        <v>138</v>
      </c>
      <c r="B5214" t="s">
        <v>129</v>
      </c>
      <c r="C5214">
        <v>2022</v>
      </c>
      <c r="D5214" t="s">
        <v>58</v>
      </c>
      <c r="E5214" t="s">
        <v>45</v>
      </c>
      <c r="F5214" t="s">
        <v>46</v>
      </c>
      <c r="G5214" t="s">
        <v>221</v>
      </c>
      <c r="H5214" s="2" t="s">
        <v>245</v>
      </c>
      <c r="I5214" t="s">
        <v>417</v>
      </c>
      <c r="J5214" s="38">
        <v>1004500</v>
      </c>
    </row>
    <row r="5215" spans="1:10" hidden="1" x14ac:dyDescent="0.25">
      <c r="A5215" s="57" t="s">
        <v>138</v>
      </c>
      <c r="B5215" t="s">
        <v>129</v>
      </c>
      <c r="C5215">
        <v>2022</v>
      </c>
      <c r="D5215" t="s">
        <v>58</v>
      </c>
      <c r="E5215" t="s">
        <v>45</v>
      </c>
      <c r="F5215" t="s">
        <v>46</v>
      </c>
      <c r="G5215" t="s">
        <v>221</v>
      </c>
      <c r="H5215" s="2" t="s">
        <v>299</v>
      </c>
      <c r="I5215" t="s">
        <v>428</v>
      </c>
    </row>
    <row r="5216" spans="1:10" hidden="1" x14ac:dyDescent="0.25">
      <c r="A5216" s="57" t="s">
        <v>138</v>
      </c>
      <c r="B5216" t="s">
        <v>129</v>
      </c>
      <c r="C5216">
        <v>2022</v>
      </c>
      <c r="D5216" t="s">
        <v>58</v>
      </c>
      <c r="E5216" t="s">
        <v>45</v>
      </c>
      <c r="F5216" t="s">
        <v>46</v>
      </c>
      <c r="G5216" t="s">
        <v>221</v>
      </c>
      <c r="H5216" s="2" t="s">
        <v>299</v>
      </c>
      <c r="I5216" t="s">
        <v>429</v>
      </c>
      <c r="J5216" s="3">
        <v>220000</v>
      </c>
    </row>
    <row r="5217" spans="1:10" hidden="1" x14ac:dyDescent="0.25">
      <c r="A5217" s="57" t="s">
        <v>138</v>
      </c>
      <c r="B5217" t="s">
        <v>129</v>
      </c>
      <c r="C5217">
        <v>2022</v>
      </c>
      <c r="D5217" t="s">
        <v>58</v>
      </c>
      <c r="E5217" t="s">
        <v>45</v>
      </c>
      <c r="F5217" t="s">
        <v>46</v>
      </c>
      <c r="G5217" t="s">
        <v>272</v>
      </c>
      <c r="H5217" s="2" t="s">
        <v>273</v>
      </c>
      <c r="I5217" s="2"/>
    </row>
    <row r="5218" spans="1:10" hidden="1" x14ac:dyDescent="0.25">
      <c r="A5218" s="57" t="s">
        <v>138</v>
      </c>
      <c r="B5218" t="s">
        <v>129</v>
      </c>
      <c r="C5218">
        <v>2022</v>
      </c>
      <c r="D5218" t="s">
        <v>58</v>
      </c>
      <c r="E5218" t="s">
        <v>45</v>
      </c>
      <c r="F5218" t="s">
        <v>46</v>
      </c>
      <c r="G5218" t="s">
        <v>49</v>
      </c>
      <c r="H5218" s="2" t="s">
        <v>246</v>
      </c>
      <c r="I5218" t="s">
        <v>388</v>
      </c>
      <c r="J5218" s="3">
        <v>274181</v>
      </c>
    </row>
    <row r="5219" spans="1:10" hidden="1" x14ac:dyDescent="0.25">
      <c r="A5219" s="57" t="s">
        <v>138</v>
      </c>
      <c r="B5219" t="s">
        <v>129</v>
      </c>
      <c r="C5219">
        <v>2022</v>
      </c>
      <c r="D5219" t="s">
        <v>58</v>
      </c>
      <c r="E5219" t="s">
        <v>45</v>
      </c>
      <c r="F5219" t="s">
        <v>46</v>
      </c>
      <c r="G5219" t="s">
        <v>49</v>
      </c>
      <c r="H5219" s="2" t="s">
        <v>246</v>
      </c>
      <c r="I5219" s="90" t="s">
        <v>464</v>
      </c>
      <c r="J5219" s="3">
        <v>164230</v>
      </c>
    </row>
    <row r="5220" spans="1:10" hidden="1" x14ac:dyDescent="0.25">
      <c r="A5220" s="57" t="s">
        <v>138</v>
      </c>
      <c r="B5220" t="s">
        <v>129</v>
      </c>
      <c r="C5220">
        <v>2022</v>
      </c>
      <c r="D5220" t="s">
        <v>58</v>
      </c>
      <c r="E5220" t="s">
        <v>45</v>
      </c>
      <c r="F5220" t="s">
        <v>46</v>
      </c>
      <c r="G5220" t="s">
        <v>49</v>
      </c>
      <c r="H5220" s="2" t="s">
        <v>246</v>
      </c>
      <c r="I5220" s="90" t="s">
        <v>382</v>
      </c>
    </row>
    <row r="5221" spans="1:10" hidden="1" x14ac:dyDescent="0.25">
      <c r="A5221" s="57" t="s">
        <v>138</v>
      </c>
      <c r="B5221" t="s">
        <v>129</v>
      </c>
      <c r="C5221">
        <v>2022</v>
      </c>
      <c r="D5221" t="s">
        <v>58</v>
      </c>
      <c r="E5221" t="s">
        <v>45</v>
      </c>
      <c r="F5221" t="s">
        <v>46</v>
      </c>
      <c r="G5221" t="s">
        <v>49</v>
      </c>
      <c r="H5221" s="2" t="s">
        <v>246</v>
      </c>
      <c r="I5221" s="90" t="s">
        <v>477</v>
      </c>
      <c r="J5221" s="3">
        <v>148000</v>
      </c>
    </row>
    <row r="5222" spans="1:10" hidden="1" x14ac:dyDescent="0.25">
      <c r="A5222" s="57" t="s">
        <v>138</v>
      </c>
      <c r="B5222" t="s">
        <v>129</v>
      </c>
      <c r="C5222">
        <v>2022</v>
      </c>
      <c r="D5222" t="s">
        <v>58</v>
      </c>
      <c r="E5222" t="s">
        <v>45</v>
      </c>
      <c r="F5222" t="s">
        <v>46</v>
      </c>
      <c r="G5222" t="s">
        <v>49</v>
      </c>
      <c r="H5222" s="2" t="s">
        <v>247</v>
      </c>
      <c r="I5222" s="90" t="s">
        <v>395</v>
      </c>
      <c r="J5222" s="3">
        <v>10000</v>
      </c>
    </row>
    <row r="5223" spans="1:10" hidden="1" x14ac:dyDescent="0.25">
      <c r="A5223" s="57" t="s">
        <v>138</v>
      </c>
      <c r="B5223" t="s">
        <v>129</v>
      </c>
      <c r="C5223">
        <v>2022</v>
      </c>
      <c r="D5223" t="s">
        <v>58</v>
      </c>
      <c r="E5223" t="s">
        <v>45</v>
      </c>
      <c r="F5223" t="s">
        <v>46</v>
      </c>
      <c r="G5223" t="s">
        <v>49</v>
      </c>
      <c r="H5223" s="2" t="s">
        <v>247</v>
      </c>
      <c r="I5223" s="90" t="s">
        <v>478</v>
      </c>
      <c r="J5223" s="38">
        <v>81582</v>
      </c>
    </row>
    <row r="5224" spans="1:10" hidden="1" x14ac:dyDescent="0.25">
      <c r="A5224" s="57" t="s">
        <v>138</v>
      </c>
      <c r="B5224" t="s">
        <v>129</v>
      </c>
      <c r="C5224">
        <v>2022</v>
      </c>
      <c r="D5224" t="s">
        <v>58</v>
      </c>
      <c r="E5224" t="s">
        <v>45</v>
      </c>
      <c r="F5224" t="s">
        <v>46</v>
      </c>
      <c r="G5224" t="s">
        <v>49</v>
      </c>
      <c r="H5224" s="2" t="s">
        <v>248</v>
      </c>
      <c r="I5224" s="90" t="s">
        <v>479</v>
      </c>
      <c r="J5224" s="3">
        <v>35294</v>
      </c>
    </row>
    <row r="5225" spans="1:10" hidden="1" x14ac:dyDescent="0.25">
      <c r="A5225" s="57" t="s">
        <v>138</v>
      </c>
      <c r="B5225" t="s">
        <v>129</v>
      </c>
      <c r="C5225">
        <v>2022</v>
      </c>
      <c r="D5225" t="s">
        <v>58</v>
      </c>
      <c r="E5225" t="s">
        <v>45</v>
      </c>
      <c r="F5225" t="s">
        <v>46</v>
      </c>
      <c r="G5225" t="s">
        <v>49</v>
      </c>
      <c r="H5225" s="2" t="s">
        <v>248</v>
      </c>
      <c r="I5225" t="s">
        <v>404</v>
      </c>
      <c r="J5225" s="3">
        <v>26387</v>
      </c>
    </row>
    <row r="5226" spans="1:10" hidden="1" x14ac:dyDescent="0.25">
      <c r="A5226" s="57" t="s">
        <v>138</v>
      </c>
      <c r="B5226" t="s">
        <v>129</v>
      </c>
      <c r="C5226">
        <v>2022</v>
      </c>
      <c r="D5226" t="s">
        <v>58</v>
      </c>
      <c r="E5226" t="s">
        <v>45</v>
      </c>
      <c r="F5226" t="s">
        <v>46</v>
      </c>
      <c r="G5226" t="s">
        <v>49</v>
      </c>
      <c r="H5226" s="2" t="s">
        <v>248</v>
      </c>
      <c r="I5226" s="90" t="s">
        <v>455</v>
      </c>
      <c r="J5226" s="3">
        <v>405882</v>
      </c>
    </row>
    <row r="5227" spans="1:10" hidden="1" x14ac:dyDescent="0.25">
      <c r="A5227" s="57" t="s">
        <v>138</v>
      </c>
      <c r="B5227" t="s">
        <v>129</v>
      </c>
      <c r="C5227">
        <v>2022</v>
      </c>
      <c r="D5227" t="s">
        <v>58</v>
      </c>
      <c r="E5227" t="s">
        <v>45</v>
      </c>
      <c r="F5227" t="s">
        <v>46</v>
      </c>
      <c r="G5227" t="s">
        <v>49</v>
      </c>
      <c r="H5227" s="2" t="s">
        <v>249</v>
      </c>
      <c r="I5227" s="90" t="s">
        <v>396</v>
      </c>
      <c r="J5227" s="38">
        <v>100000</v>
      </c>
    </row>
    <row r="5228" spans="1:10" hidden="1" x14ac:dyDescent="0.25">
      <c r="A5228" s="57" t="s">
        <v>138</v>
      </c>
      <c r="B5228" t="s">
        <v>129</v>
      </c>
      <c r="C5228">
        <v>2022</v>
      </c>
      <c r="D5228" t="s">
        <v>58</v>
      </c>
      <c r="E5228" t="s">
        <v>45</v>
      </c>
      <c r="F5228" t="s">
        <v>46</v>
      </c>
      <c r="G5228" t="s">
        <v>49</v>
      </c>
      <c r="H5228" s="2" t="s">
        <v>249</v>
      </c>
      <c r="I5228" s="90" t="s">
        <v>471</v>
      </c>
      <c r="J5228" s="3">
        <v>150027</v>
      </c>
    </row>
    <row r="5229" spans="1:10" hidden="1" x14ac:dyDescent="0.25">
      <c r="A5229" s="57" t="s">
        <v>138</v>
      </c>
      <c r="B5229" t="s">
        <v>129</v>
      </c>
      <c r="C5229">
        <v>2022</v>
      </c>
      <c r="D5229" t="s">
        <v>58</v>
      </c>
      <c r="E5229" t="s">
        <v>45</v>
      </c>
      <c r="F5229" t="s">
        <v>46</v>
      </c>
      <c r="G5229" t="s">
        <v>49</v>
      </c>
      <c r="H5229" s="2" t="s">
        <v>250</v>
      </c>
      <c r="I5229" s="90" t="s">
        <v>396</v>
      </c>
      <c r="J5229" s="38">
        <v>105400</v>
      </c>
    </row>
    <row r="5230" spans="1:10" hidden="1" x14ac:dyDescent="0.25">
      <c r="A5230" s="57" t="s">
        <v>138</v>
      </c>
      <c r="B5230" t="s">
        <v>129</v>
      </c>
      <c r="C5230">
        <v>2022</v>
      </c>
      <c r="D5230" t="s">
        <v>58</v>
      </c>
      <c r="E5230" t="s">
        <v>45</v>
      </c>
      <c r="F5230" t="s">
        <v>46</v>
      </c>
      <c r="G5230" t="s">
        <v>49</v>
      </c>
      <c r="H5230" s="2" t="s">
        <v>250</v>
      </c>
      <c r="I5230" s="90" t="s">
        <v>476</v>
      </c>
      <c r="J5230" s="3">
        <v>130831</v>
      </c>
    </row>
    <row r="5231" spans="1:10" hidden="1" x14ac:dyDescent="0.25">
      <c r="A5231" s="57" t="s">
        <v>138</v>
      </c>
      <c r="B5231" t="s">
        <v>129</v>
      </c>
      <c r="C5231">
        <v>2022</v>
      </c>
      <c r="D5231" t="s">
        <v>58</v>
      </c>
      <c r="E5231" t="s">
        <v>45</v>
      </c>
      <c r="F5231" t="s">
        <v>46</v>
      </c>
      <c r="G5231" t="s">
        <v>49</v>
      </c>
      <c r="H5231" s="2" t="s">
        <v>251</v>
      </c>
      <c r="I5231" s="90" t="s">
        <v>396</v>
      </c>
      <c r="J5231" s="38">
        <v>38900</v>
      </c>
    </row>
    <row r="5232" spans="1:10" hidden="1" x14ac:dyDescent="0.25">
      <c r="A5232" s="57" t="s">
        <v>138</v>
      </c>
      <c r="B5232" t="s">
        <v>129</v>
      </c>
      <c r="C5232">
        <v>2022</v>
      </c>
      <c r="D5232" t="s">
        <v>58</v>
      </c>
      <c r="E5232" t="s">
        <v>45</v>
      </c>
      <c r="F5232" t="s">
        <v>46</v>
      </c>
      <c r="G5232" t="s">
        <v>49</v>
      </c>
      <c r="H5232" s="2" t="s">
        <v>333</v>
      </c>
      <c r="I5232" t="s">
        <v>432</v>
      </c>
    </row>
    <row r="5233" spans="1:10" hidden="1" x14ac:dyDescent="0.25">
      <c r="A5233" s="57" t="s">
        <v>138</v>
      </c>
      <c r="B5233" t="s">
        <v>129</v>
      </c>
      <c r="C5233">
        <v>2022</v>
      </c>
      <c r="D5233" t="s">
        <v>58</v>
      </c>
      <c r="E5233" t="s">
        <v>45</v>
      </c>
      <c r="F5233" t="s">
        <v>46</v>
      </c>
      <c r="G5233" t="s">
        <v>49</v>
      </c>
      <c r="H5233" s="2" t="s">
        <v>333</v>
      </c>
      <c r="I5233" t="s">
        <v>396</v>
      </c>
      <c r="J5233" s="3">
        <v>160000</v>
      </c>
    </row>
    <row r="5234" spans="1:10" hidden="1" x14ac:dyDescent="0.25">
      <c r="A5234" s="57" t="s">
        <v>138</v>
      </c>
      <c r="B5234" t="s">
        <v>129</v>
      </c>
      <c r="C5234">
        <v>2022</v>
      </c>
      <c r="D5234" t="s">
        <v>58</v>
      </c>
      <c r="E5234" t="s">
        <v>45</v>
      </c>
      <c r="F5234" t="s">
        <v>46</v>
      </c>
      <c r="G5234" t="s">
        <v>49</v>
      </c>
      <c r="H5234" s="90" t="s">
        <v>367</v>
      </c>
      <c r="I5234" t="s">
        <v>396</v>
      </c>
      <c r="J5234" s="38">
        <v>18500</v>
      </c>
    </row>
    <row r="5235" spans="1:10" hidden="1" x14ac:dyDescent="0.25">
      <c r="A5235" s="57" t="s">
        <v>138</v>
      </c>
      <c r="B5235" t="s">
        <v>129</v>
      </c>
      <c r="C5235">
        <v>2022</v>
      </c>
      <c r="D5235" t="s">
        <v>58</v>
      </c>
      <c r="E5235" t="s">
        <v>45</v>
      </c>
      <c r="F5235" t="s">
        <v>46</v>
      </c>
      <c r="G5235" t="s">
        <v>49</v>
      </c>
      <c r="H5235" s="2" t="s">
        <v>252</v>
      </c>
      <c r="I5235" s="2"/>
    </row>
    <row r="5236" spans="1:10" hidden="1" x14ac:dyDescent="0.25">
      <c r="A5236" s="57" t="s">
        <v>138</v>
      </c>
      <c r="B5236" t="s">
        <v>129</v>
      </c>
      <c r="C5236">
        <v>2022</v>
      </c>
      <c r="D5236" t="s">
        <v>58</v>
      </c>
      <c r="E5236" t="s">
        <v>45</v>
      </c>
      <c r="F5236" t="s">
        <v>46</v>
      </c>
      <c r="G5236" t="s">
        <v>49</v>
      </c>
      <c r="H5236" s="2" t="s">
        <v>243</v>
      </c>
      <c r="I5236" s="90" t="s">
        <v>480</v>
      </c>
      <c r="J5236" s="3">
        <v>0.52</v>
      </c>
    </row>
    <row r="5237" spans="1:10" hidden="1" x14ac:dyDescent="0.25">
      <c r="A5237" s="57" t="s">
        <v>138</v>
      </c>
      <c r="B5237" t="s">
        <v>129</v>
      </c>
      <c r="C5237">
        <v>2022</v>
      </c>
      <c r="D5237" t="s">
        <v>58</v>
      </c>
      <c r="E5237" t="s">
        <v>45</v>
      </c>
      <c r="F5237" t="s">
        <v>46</v>
      </c>
      <c r="G5237" t="s">
        <v>49</v>
      </c>
      <c r="H5237" s="2" t="s">
        <v>243</v>
      </c>
      <c r="I5237" s="90" t="s">
        <v>481</v>
      </c>
      <c r="J5237" s="3">
        <v>14850</v>
      </c>
    </row>
    <row r="5238" spans="1:10" hidden="1" x14ac:dyDescent="0.25">
      <c r="A5238" s="57" t="s">
        <v>138</v>
      </c>
      <c r="B5238" t="s">
        <v>129</v>
      </c>
      <c r="C5238">
        <v>2022</v>
      </c>
      <c r="D5238" t="s">
        <v>58</v>
      </c>
      <c r="E5238" t="s">
        <v>45</v>
      </c>
      <c r="F5238" t="s">
        <v>46</v>
      </c>
      <c r="G5238" t="s">
        <v>49</v>
      </c>
      <c r="H5238" s="2" t="s">
        <v>243</v>
      </c>
      <c r="I5238" s="90" t="s">
        <v>426</v>
      </c>
      <c r="J5238" s="38">
        <v>2.48</v>
      </c>
    </row>
    <row r="5239" spans="1:10" hidden="1" x14ac:dyDescent="0.25">
      <c r="A5239" s="57" t="s">
        <v>138</v>
      </c>
      <c r="B5239" t="s">
        <v>129</v>
      </c>
      <c r="C5239">
        <v>2022</v>
      </c>
      <c r="D5239" t="s">
        <v>58</v>
      </c>
      <c r="E5239" t="s">
        <v>45</v>
      </c>
      <c r="F5239" t="s">
        <v>46</v>
      </c>
      <c r="G5239" t="s">
        <v>49</v>
      </c>
      <c r="H5239" s="2" t="s">
        <v>243</v>
      </c>
      <c r="I5239" s="90" t="s">
        <v>409</v>
      </c>
      <c r="J5239" s="38">
        <v>1.32</v>
      </c>
    </row>
    <row r="5240" spans="1:10" hidden="1" x14ac:dyDescent="0.25">
      <c r="A5240" s="57" t="s">
        <v>138</v>
      </c>
      <c r="B5240" t="s">
        <v>129</v>
      </c>
      <c r="C5240">
        <v>2022</v>
      </c>
      <c r="D5240" t="s">
        <v>58</v>
      </c>
      <c r="E5240" t="s">
        <v>45</v>
      </c>
      <c r="F5240" t="s">
        <v>46</v>
      </c>
      <c r="G5240" t="s">
        <v>49</v>
      </c>
      <c r="H5240" s="2" t="s">
        <v>243</v>
      </c>
      <c r="I5240" s="90" t="s">
        <v>478</v>
      </c>
      <c r="J5240" s="38">
        <v>54</v>
      </c>
    </row>
    <row r="5241" spans="1:10" hidden="1" x14ac:dyDescent="0.25">
      <c r="A5241" s="57" t="s">
        <v>138</v>
      </c>
      <c r="B5241" t="s">
        <v>129</v>
      </c>
      <c r="C5241">
        <v>2022</v>
      </c>
      <c r="D5241" t="s">
        <v>58</v>
      </c>
      <c r="E5241" t="s">
        <v>45</v>
      </c>
      <c r="F5241" t="s">
        <v>46</v>
      </c>
      <c r="G5241" t="s">
        <v>49</v>
      </c>
      <c r="H5241" s="2" t="s">
        <v>243</v>
      </c>
      <c r="I5241" s="90" t="s">
        <v>392</v>
      </c>
      <c r="J5241" s="3">
        <v>125.35</v>
      </c>
    </row>
    <row r="5242" spans="1:10" hidden="1" x14ac:dyDescent="0.25">
      <c r="A5242" s="57" t="s">
        <v>138</v>
      </c>
      <c r="B5242" t="s">
        <v>129</v>
      </c>
      <c r="C5242">
        <v>2022</v>
      </c>
      <c r="D5242" t="s">
        <v>58</v>
      </c>
      <c r="E5242" t="s">
        <v>45</v>
      </c>
      <c r="F5242" t="s">
        <v>46</v>
      </c>
      <c r="G5242" t="s">
        <v>49</v>
      </c>
      <c r="H5242" s="2" t="s">
        <v>243</v>
      </c>
      <c r="I5242" s="90" t="s">
        <v>393</v>
      </c>
      <c r="J5242" s="3">
        <v>249.94</v>
      </c>
    </row>
    <row r="5243" spans="1:10" hidden="1" x14ac:dyDescent="0.25">
      <c r="A5243" s="57" t="s">
        <v>138</v>
      </c>
      <c r="B5243" t="s">
        <v>129</v>
      </c>
      <c r="C5243">
        <v>2022</v>
      </c>
      <c r="D5243" t="s">
        <v>58</v>
      </c>
      <c r="E5243" t="s">
        <v>45</v>
      </c>
      <c r="F5243" t="s">
        <v>46</v>
      </c>
      <c r="G5243" t="s">
        <v>49</v>
      </c>
      <c r="H5243" s="2" t="s">
        <v>243</v>
      </c>
      <c r="I5243" s="90" t="s">
        <v>389</v>
      </c>
      <c r="J5243" s="3">
        <v>249.77</v>
      </c>
    </row>
    <row r="5244" spans="1:10" hidden="1" x14ac:dyDescent="0.25">
      <c r="A5244" s="57" t="s">
        <v>138</v>
      </c>
      <c r="B5244" t="s">
        <v>129</v>
      </c>
      <c r="C5244">
        <v>2022</v>
      </c>
      <c r="D5244" t="s">
        <v>58</v>
      </c>
      <c r="E5244" t="s">
        <v>45</v>
      </c>
      <c r="F5244" t="s">
        <v>46</v>
      </c>
      <c r="G5244" t="s">
        <v>49</v>
      </c>
      <c r="H5244" s="2" t="s">
        <v>243</v>
      </c>
      <c r="I5244" s="90" t="s">
        <v>378</v>
      </c>
      <c r="J5244" s="3">
        <v>1</v>
      </c>
    </row>
    <row r="5245" spans="1:10" hidden="1" x14ac:dyDescent="0.25">
      <c r="A5245" s="57" t="s">
        <v>138</v>
      </c>
      <c r="B5245" t="s">
        <v>129</v>
      </c>
      <c r="C5245">
        <v>2022</v>
      </c>
      <c r="D5245" t="s">
        <v>58</v>
      </c>
      <c r="E5245" t="s">
        <v>45</v>
      </c>
      <c r="F5245" t="s">
        <v>46</v>
      </c>
      <c r="G5245" t="s">
        <v>49</v>
      </c>
      <c r="H5245" s="2" t="s">
        <v>243</v>
      </c>
      <c r="I5245" s="90" t="s">
        <v>482</v>
      </c>
      <c r="J5245" s="3">
        <v>0.04</v>
      </c>
    </row>
    <row r="5246" spans="1:10" hidden="1" x14ac:dyDescent="0.25">
      <c r="A5246" s="57" t="s">
        <v>138</v>
      </c>
      <c r="B5246" t="s">
        <v>129</v>
      </c>
      <c r="C5246">
        <v>2022</v>
      </c>
      <c r="D5246" t="s">
        <v>58</v>
      </c>
      <c r="E5246" t="s">
        <v>45</v>
      </c>
      <c r="F5246" t="s">
        <v>304</v>
      </c>
      <c r="G5246" t="s">
        <v>54</v>
      </c>
      <c r="H5246" t="s">
        <v>305</v>
      </c>
      <c r="I5246" t="s">
        <v>396</v>
      </c>
      <c r="J5246" s="3">
        <v>2000000</v>
      </c>
    </row>
    <row r="5247" spans="1:10" hidden="1" x14ac:dyDescent="0.25">
      <c r="A5247" s="57" t="s">
        <v>138</v>
      </c>
      <c r="B5247" t="s">
        <v>129</v>
      </c>
      <c r="C5247">
        <v>2022</v>
      </c>
      <c r="D5247" t="s">
        <v>58</v>
      </c>
      <c r="E5247" t="s">
        <v>45</v>
      </c>
      <c r="F5247" t="s">
        <v>304</v>
      </c>
      <c r="G5247" t="s">
        <v>54</v>
      </c>
      <c r="H5247" t="s">
        <v>306</v>
      </c>
      <c r="I5247" t="s">
        <v>396</v>
      </c>
      <c r="J5247" s="3">
        <v>117172</v>
      </c>
    </row>
    <row r="5248" spans="1:10" hidden="1" x14ac:dyDescent="0.25">
      <c r="A5248" s="57" t="s">
        <v>138</v>
      </c>
      <c r="B5248" t="s">
        <v>129</v>
      </c>
      <c r="C5248">
        <v>2022</v>
      </c>
      <c r="D5248" t="s">
        <v>58</v>
      </c>
      <c r="E5248" t="s">
        <v>45</v>
      </c>
      <c r="F5248" t="s">
        <v>304</v>
      </c>
      <c r="G5248" t="s">
        <v>54</v>
      </c>
      <c r="H5248" t="s">
        <v>307</v>
      </c>
      <c r="I5248" t="s">
        <v>396</v>
      </c>
      <c r="J5248" s="3">
        <v>176430</v>
      </c>
    </row>
    <row r="5249" spans="1:10" hidden="1" x14ac:dyDescent="0.25">
      <c r="A5249" s="57" t="s">
        <v>138</v>
      </c>
      <c r="B5249" t="s">
        <v>129</v>
      </c>
      <c r="C5249">
        <v>2022</v>
      </c>
      <c r="D5249" t="s">
        <v>58</v>
      </c>
      <c r="E5249" t="s">
        <v>45</v>
      </c>
      <c r="F5249" t="s">
        <v>304</v>
      </c>
      <c r="G5249" t="s">
        <v>54</v>
      </c>
      <c r="H5249" t="s">
        <v>308</v>
      </c>
      <c r="I5249" t="s">
        <v>396</v>
      </c>
      <c r="J5249" s="3">
        <v>21172</v>
      </c>
    </row>
    <row r="5250" spans="1:10" hidden="1" x14ac:dyDescent="0.25">
      <c r="A5250" s="57" t="s">
        <v>138</v>
      </c>
      <c r="B5250" t="s">
        <v>129</v>
      </c>
      <c r="C5250">
        <v>2022</v>
      </c>
      <c r="D5250" t="s">
        <v>58</v>
      </c>
      <c r="E5250" t="s">
        <v>45</v>
      </c>
      <c r="F5250" t="s">
        <v>304</v>
      </c>
      <c r="G5250" t="s">
        <v>54</v>
      </c>
      <c r="H5250" t="s">
        <v>309</v>
      </c>
      <c r="I5250" t="s">
        <v>396</v>
      </c>
      <c r="J5250" s="3">
        <v>176430</v>
      </c>
    </row>
    <row r="5251" spans="1:10" hidden="1" x14ac:dyDescent="0.25">
      <c r="A5251" s="57" t="s">
        <v>138</v>
      </c>
      <c r="B5251" t="s">
        <v>129</v>
      </c>
      <c r="C5251">
        <v>2022</v>
      </c>
      <c r="D5251" t="s">
        <v>58</v>
      </c>
      <c r="E5251" t="s">
        <v>45</v>
      </c>
      <c r="F5251" t="s">
        <v>304</v>
      </c>
      <c r="G5251" t="s">
        <v>54</v>
      </c>
      <c r="H5251" t="s">
        <v>310</v>
      </c>
      <c r="I5251" t="s">
        <v>396</v>
      </c>
      <c r="J5251" s="3">
        <v>83333.34</v>
      </c>
    </row>
    <row r="5252" spans="1:10" hidden="1" x14ac:dyDescent="0.25">
      <c r="A5252" s="57" t="s">
        <v>138</v>
      </c>
      <c r="B5252" t="s">
        <v>129</v>
      </c>
      <c r="C5252">
        <v>2022</v>
      </c>
      <c r="D5252" t="s">
        <v>58</v>
      </c>
      <c r="E5252" t="s">
        <v>45</v>
      </c>
      <c r="F5252" t="s">
        <v>304</v>
      </c>
      <c r="G5252" t="s">
        <v>54</v>
      </c>
      <c r="H5252" s="90" t="s">
        <v>332</v>
      </c>
      <c r="I5252" s="90"/>
    </row>
    <row r="5253" spans="1:10" hidden="1" x14ac:dyDescent="0.25">
      <c r="A5253" s="57" t="s">
        <v>138</v>
      </c>
      <c r="B5253" t="s">
        <v>129</v>
      </c>
      <c r="C5253">
        <v>2022</v>
      </c>
      <c r="D5253" t="s">
        <v>58</v>
      </c>
      <c r="E5253" t="s">
        <v>45</v>
      </c>
      <c r="F5253" t="s">
        <v>304</v>
      </c>
      <c r="G5253" t="s">
        <v>54</v>
      </c>
      <c r="H5253" t="s">
        <v>311</v>
      </c>
      <c r="I5253" t="s">
        <v>396</v>
      </c>
      <c r="J5253" s="3">
        <v>1000000</v>
      </c>
    </row>
    <row r="5254" spans="1:10" hidden="1" x14ac:dyDescent="0.25">
      <c r="A5254" s="57" t="s">
        <v>138</v>
      </c>
      <c r="B5254" t="s">
        <v>129</v>
      </c>
      <c r="C5254">
        <v>2022</v>
      </c>
      <c r="D5254" t="s">
        <v>58</v>
      </c>
      <c r="E5254" t="s">
        <v>45</v>
      </c>
      <c r="F5254" t="s">
        <v>304</v>
      </c>
      <c r="G5254" t="s">
        <v>54</v>
      </c>
      <c r="H5254" t="s">
        <v>453</v>
      </c>
      <c r="I5254" s="90" t="s">
        <v>396</v>
      </c>
    </row>
    <row r="5255" spans="1:10" hidden="1" x14ac:dyDescent="0.25">
      <c r="A5255" s="57" t="s">
        <v>138</v>
      </c>
      <c r="B5255" t="s">
        <v>129</v>
      </c>
      <c r="C5255">
        <v>2022</v>
      </c>
      <c r="D5255" t="s">
        <v>58</v>
      </c>
      <c r="E5255" t="s">
        <v>45</v>
      </c>
      <c r="F5255" t="s">
        <v>304</v>
      </c>
      <c r="G5255" t="s">
        <v>54</v>
      </c>
      <c r="H5255" t="s">
        <v>312</v>
      </c>
    </row>
    <row r="5256" spans="1:10" hidden="1" x14ac:dyDescent="0.25">
      <c r="A5256" s="57" t="s">
        <v>138</v>
      </c>
      <c r="B5256" t="s">
        <v>129</v>
      </c>
      <c r="C5256">
        <v>2022</v>
      </c>
      <c r="D5256" t="s">
        <v>58</v>
      </c>
      <c r="E5256" t="s">
        <v>45</v>
      </c>
      <c r="F5256" t="s">
        <v>304</v>
      </c>
      <c r="G5256" t="s">
        <v>54</v>
      </c>
      <c r="H5256" t="s">
        <v>313</v>
      </c>
      <c r="I5256" t="s">
        <v>397</v>
      </c>
      <c r="J5256" s="3">
        <v>10440</v>
      </c>
    </row>
    <row r="5257" spans="1:10" hidden="1" x14ac:dyDescent="0.25">
      <c r="A5257" s="57" t="s">
        <v>138</v>
      </c>
      <c r="B5257" t="s">
        <v>129</v>
      </c>
      <c r="C5257">
        <v>2022</v>
      </c>
      <c r="D5257" t="s">
        <v>58</v>
      </c>
      <c r="E5257" t="s">
        <v>45</v>
      </c>
      <c r="F5257" t="s">
        <v>304</v>
      </c>
      <c r="G5257" t="s">
        <v>54</v>
      </c>
      <c r="H5257" t="s">
        <v>314</v>
      </c>
      <c r="I5257" t="s">
        <v>398</v>
      </c>
      <c r="J5257" s="3">
        <v>240000</v>
      </c>
    </row>
    <row r="5258" spans="1:10" hidden="1" x14ac:dyDescent="0.25">
      <c r="A5258" s="57" t="s">
        <v>138</v>
      </c>
      <c r="B5258" t="s">
        <v>129</v>
      </c>
      <c r="C5258">
        <v>2022</v>
      </c>
      <c r="D5258" t="s">
        <v>58</v>
      </c>
      <c r="E5258" t="s">
        <v>45</v>
      </c>
      <c r="F5258" t="s">
        <v>304</v>
      </c>
      <c r="G5258" t="s">
        <v>54</v>
      </c>
      <c r="H5258" t="s">
        <v>315</v>
      </c>
      <c r="I5258" s="90" t="s">
        <v>454</v>
      </c>
      <c r="J5258" s="3">
        <v>80000</v>
      </c>
    </row>
    <row r="5259" spans="1:10" hidden="1" x14ac:dyDescent="0.25">
      <c r="A5259" s="57" t="s">
        <v>138</v>
      </c>
      <c r="B5259" t="s">
        <v>129</v>
      </c>
      <c r="C5259">
        <v>2022</v>
      </c>
      <c r="D5259" t="s">
        <v>58</v>
      </c>
      <c r="E5259" t="s">
        <v>45</v>
      </c>
      <c r="F5259" t="s">
        <v>304</v>
      </c>
      <c r="G5259" t="s">
        <v>54</v>
      </c>
      <c r="H5259" s="2" t="s">
        <v>316</v>
      </c>
      <c r="I5259" s="2"/>
    </row>
    <row r="5260" spans="1:10" hidden="1" x14ac:dyDescent="0.25">
      <c r="A5260" s="57" t="s">
        <v>138</v>
      </c>
      <c r="B5260" t="s">
        <v>129</v>
      </c>
      <c r="C5260">
        <v>2022</v>
      </c>
      <c r="D5260" t="s">
        <v>58</v>
      </c>
      <c r="E5260" t="s">
        <v>45</v>
      </c>
      <c r="F5260" t="s">
        <v>304</v>
      </c>
      <c r="G5260" t="s">
        <v>49</v>
      </c>
      <c r="H5260" s="90" t="s">
        <v>317</v>
      </c>
      <c r="I5260" s="90"/>
    </row>
    <row r="5261" spans="1:10" hidden="1" x14ac:dyDescent="0.25">
      <c r="A5261" s="57" t="s">
        <v>138</v>
      </c>
      <c r="B5261" t="s">
        <v>129</v>
      </c>
      <c r="C5261">
        <v>2022</v>
      </c>
      <c r="D5261" t="s">
        <v>58</v>
      </c>
      <c r="E5261" t="s">
        <v>45</v>
      </c>
      <c r="F5261" t="s">
        <v>50</v>
      </c>
      <c r="G5261" t="s">
        <v>56</v>
      </c>
      <c r="H5261" t="s">
        <v>124</v>
      </c>
      <c r="I5261" t="s">
        <v>401</v>
      </c>
      <c r="J5261" s="3">
        <v>84190</v>
      </c>
    </row>
    <row r="5262" spans="1:10" hidden="1" x14ac:dyDescent="0.25">
      <c r="A5262" s="57" t="s">
        <v>138</v>
      </c>
      <c r="B5262" t="s">
        <v>129</v>
      </c>
      <c r="C5262">
        <v>2022</v>
      </c>
      <c r="D5262" t="s">
        <v>58</v>
      </c>
      <c r="E5262" t="s">
        <v>45</v>
      </c>
      <c r="F5262" t="s">
        <v>50</v>
      </c>
      <c r="G5262" t="s">
        <v>56</v>
      </c>
      <c r="H5262" t="s">
        <v>98</v>
      </c>
      <c r="I5262" t="s">
        <v>402</v>
      </c>
      <c r="J5262" s="3">
        <v>378006</v>
      </c>
    </row>
    <row r="5263" spans="1:10" hidden="1" x14ac:dyDescent="0.25">
      <c r="A5263" s="57" t="s">
        <v>138</v>
      </c>
      <c r="B5263" t="s">
        <v>129</v>
      </c>
      <c r="C5263">
        <v>2022</v>
      </c>
      <c r="D5263" t="s">
        <v>58</v>
      </c>
      <c r="E5263" t="s">
        <v>45</v>
      </c>
      <c r="F5263" t="s">
        <v>50</v>
      </c>
      <c r="G5263" t="s">
        <v>56</v>
      </c>
      <c r="H5263" t="s">
        <v>98</v>
      </c>
      <c r="I5263" t="s">
        <v>401</v>
      </c>
      <c r="J5263" s="3">
        <v>99610.09</v>
      </c>
    </row>
    <row r="5264" spans="1:10" hidden="1" x14ac:dyDescent="0.25">
      <c r="A5264" s="57" t="s">
        <v>138</v>
      </c>
      <c r="B5264" t="s">
        <v>129</v>
      </c>
      <c r="C5264">
        <v>2022</v>
      </c>
      <c r="D5264" t="s">
        <v>58</v>
      </c>
      <c r="E5264" t="s">
        <v>45</v>
      </c>
      <c r="F5264" t="s">
        <v>50</v>
      </c>
      <c r="G5264" t="s">
        <v>56</v>
      </c>
      <c r="H5264" t="s">
        <v>265</v>
      </c>
      <c r="I5264" t="s">
        <v>403</v>
      </c>
    </row>
    <row r="5265" spans="1:10" hidden="1" x14ac:dyDescent="0.25">
      <c r="A5265" s="57" t="s">
        <v>138</v>
      </c>
      <c r="B5265" t="s">
        <v>129</v>
      </c>
      <c r="C5265">
        <v>2022</v>
      </c>
      <c r="D5265" t="s">
        <v>58</v>
      </c>
      <c r="E5265" t="s">
        <v>45</v>
      </c>
      <c r="F5265" t="s">
        <v>50</v>
      </c>
      <c r="G5265" t="s">
        <v>56</v>
      </c>
      <c r="H5265" t="s">
        <v>193</v>
      </c>
      <c r="I5265" s="90" t="s">
        <v>466</v>
      </c>
    </row>
    <row r="5266" spans="1:10" hidden="1" x14ac:dyDescent="0.25">
      <c r="A5266" s="57" t="s">
        <v>138</v>
      </c>
      <c r="B5266" t="s">
        <v>129</v>
      </c>
      <c r="C5266">
        <v>2022</v>
      </c>
      <c r="D5266" t="s">
        <v>58</v>
      </c>
      <c r="E5266" t="s">
        <v>45</v>
      </c>
      <c r="F5266" t="s">
        <v>50</v>
      </c>
      <c r="G5266" t="s">
        <v>56</v>
      </c>
      <c r="H5266" t="s">
        <v>193</v>
      </c>
      <c r="I5266" s="90" t="s">
        <v>467</v>
      </c>
    </row>
    <row r="5267" spans="1:10" hidden="1" x14ac:dyDescent="0.25">
      <c r="A5267" s="57" t="s">
        <v>138</v>
      </c>
      <c r="B5267" t="s">
        <v>129</v>
      </c>
      <c r="C5267">
        <v>2022</v>
      </c>
      <c r="D5267" t="s">
        <v>58</v>
      </c>
      <c r="E5267" t="s">
        <v>45</v>
      </c>
      <c r="F5267" t="s">
        <v>50</v>
      </c>
      <c r="G5267" t="s">
        <v>101</v>
      </c>
      <c r="H5267" t="s">
        <v>99</v>
      </c>
      <c r="I5267" t="s">
        <v>401</v>
      </c>
      <c r="J5267" s="3">
        <v>235573.41</v>
      </c>
    </row>
    <row r="5268" spans="1:10" hidden="1" x14ac:dyDescent="0.25">
      <c r="A5268" s="57" t="s">
        <v>138</v>
      </c>
      <c r="B5268" t="s">
        <v>129</v>
      </c>
      <c r="C5268">
        <v>2022</v>
      </c>
      <c r="D5268" t="s">
        <v>58</v>
      </c>
      <c r="E5268" t="s">
        <v>45</v>
      </c>
      <c r="F5268" t="s">
        <v>50</v>
      </c>
      <c r="G5268" t="s">
        <v>101</v>
      </c>
      <c r="H5268" s="2" t="s">
        <v>255</v>
      </c>
      <c r="I5268" s="90" t="s">
        <v>462</v>
      </c>
      <c r="J5268" s="3">
        <v>3000</v>
      </c>
    </row>
    <row r="5269" spans="1:10" hidden="1" x14ac:dyDescent="0.25">
      <c r="A5269" s="57" t="s">
        <v>138</v>
      </c>
      <c r="B5269" t="s">
        <v>129</v>
      </c>
      <c r="C5269">
        <v>2022</v>
      </c>
      <c r="D5269" t="s">
        <v>58</v>
      </c>
      <c r="E5269" t="s">
        <v>45</v>
      </c>
      <c r="F5269" t="s">
        <v>50</v>
      </c>
      <c r="G5269" t="s">
        <v>101</v>
      </c>
      <c r="H5269" s="2" t="s">
        <v>254</v>
      </c>
      <c r="I5269" s="2"/>
    </row>
    <row r="5270" spans="1:10" hidden="1" x14ac:dyDescent="0.25">
      <c r="A5270" s="57" t="s">
        <v>138</v>
      </c>
      <c r="B5270" t="s">
        <v>129</v>
      </c>
      <c r="C5270">
        <v>2022</v>
      </c>
      <c r="D5270" t="s">
        <v>58</v>
      </c>
      <c r="E5270" t="s">
        <v>45</v>
      </c>
      <c r="F5270" t="s">
        <v>50</v>
      </c>
      <c r="G5270" t="s">
        <v>101</v>
      </c>
      <c r="H5270" s="2" t="s">
        <v>236</v>
      </c>
      <c r="I5270" t="s">
        <v>422</v>
      </c>
    </row>
    <row r="5271" spans="1:10" hidden="1" x14ac:dyDescent="0.25">
      <c r="A5271" s="57" t="s">
        <v>138</v>
      </c>
      <c r="B5271" t="s">
        <v>129</v>
      </c>
      <c r="C5271">
        <v>2022</v>
      </c>
      <c r="D5271" t="s">
        <v>58</v>
      </c>
      <c r="E5271" t="s">
        <v>45</v>
      </c>
      <c r="F5271" t="s">
        <v>50</v>
      </c>
      <c r="G5271" t="s">
        <v>101</v>
      </c>
      <c r="H5271" t="s">
        <v>30</v>
      </c>
      <c r="I5271" s="90" t="s">
        <v>375</v>
      </c>
      <c r="J5271" s="3">
        <v>7153.61</v>
      </c>
    </row>
    <row r="5272" spans="1:10" hidden="1" x14ac:dyDescent="0.25">
      <c r="A5272" s="57" t="s">
        <v>138</v>
      </c>
      <c r="B5272" t="s">
        <v>129</v>
      </c>
      <c r="C5272">
        <v>2022</v>
      </c>
      <c r="D5272" t="s">
        <v>58</v>
      </c>
      <c r="E5272" t="s">
        <v>45</v>
      </c>
      <c r="F5272" t="s">
        <v>50</v>
      </c>
      <c r="G5272" t="s">
        <v>101</v>
      </c>
      <c r="H5272" t="s">
        <v>30</v>
      </c>
      <c r="I5272" s="90" t="s">
        <v>395</v>
      </c>
      <c r="J5272" s="38">
        <v>5800</v>
      </c>
    </row>
    <row r="5273" spans="1:10" hidden="1" x14ac:dyDescent="0.25">
      <c r="A5273" s="57" t="s">
        <v>138</v>
      </c>
      <c r="B5273" t="s">
        <v>129</v>
      </c>
      <c r="C5273">
        <v>2022</v>
      </c>
      <c r="D5273" t="s">
        <v>58</v>
      </c>
      <c r="E5273" t="s">
        <v>45</v>
      </c>
      <c r="F5273" t="s">
        <v>50</v>
      </c>
      <c r="G5273" t="s">
        <v>101</v>
      </c>
      <c r="H5273" t="s">
        <v>30</v>
      </c>
      <c r="I5273" s="90" t="s">
        <v>468</v>
      </c>
    </row>
    <row r="5274" spans="1:10" hidden="1" x14ac:dyDescent="0.25">
      <c r="A5274" s="57" t="s">
        <v>138</v>
      </c>
      <c r="B5274" t="s">
        <v>129</v>
      </c>
      <c r="C5274">
        <v>2022</v>
      </c>
      <c r="D5274" t="s">
        <v>58</v>
      </c>
      <c r="E5274" t="s">
        <v>45</v>
      </c>
      <c r="F5274" t="s">
        <v>50</v>
      </c>
      <c r="G5274" t="s">
        <v>101</v>
      </c>
      <c r="H5274" t="s">
        <v>30</v>
      </c>
      <c r="I5274" s="90" t="s">
        <v>462</v>
      </c>
    </row>
    <row r="5275" spans="1:10" hidden="1" x14ac:dyDescent="0.25">
      <c r="A5275" s="57" t="s">
        <v>138</v>
      </c>
      <c r="B5275" t="s">
        <v>129</v>
      </c>
      <c r="C5275">
        <v>2022</v>
      </c>
      <c r="D5275" t="s">
        <v>58</v>
      </c>
      <c r="E5275" t="s">
        <v>45</v>
      </c>
      <c r="F5275" t="s">
        <v>50</v>
      </c>
      <c r="G5275" t="s">
        <v>101</v>
      </c>
      <c r="H5275" t="s">
        <v>30</v>
      </c>
      <c r="I5275" s="90" t="s">
        <v>469</v>
      </c>
    </row>
    <row r="5276" spans="1:10" hidden="1" x14ac:dyDescent="0.25">
      <c r="A5276" s="57" t="s">
        <v>138</v>
      </c>
      <c r="B5276" t="s">
        <v>129</v>
      </c>
      <c r="C5276">
        <v>2022</v>
      </c>
      <c r="D5276" t="s">
        <v>58</v>
      </c>
      <c r="E5276" t="s">
        <v>45</v>
      </c>
      <c r="F5276" t="s">
        <v>50</v>
      </c>
      <c r="G5276" t="s">
        <v>101</v>
      </c>
      <c r="H5276" t="s">
        <v>30</v>
      </c>
      <c r="I5276" s="90" t="s">
        <v>455</v>
      </c>
    </row>
    <row r="5277" spans="1:10" hidden="1" x14ac:dyDescent="0.25">
      <c r="A5277" s="57" t="s">
        <v>138</v>
      </c>
      <c r="B5277" t="s">
        <v>129</v>
      </c>
      <c r="C5277">
        <v>2022</v>
      </c>
      <c r="D5277" t="s">
        <v>58</v>
      </c>
      <c r="E5277" t="s">
        <v>45</v>
      </c>
      <c r="F5277" t="s">
        <v>50</v>
      </c>
      <c r="G5277" t="s">
        <v>101</v>
      </c>
      <c r="H5277" t="s">
        <v>30</v>
      </c>
      <c r="I5277" s="90" t="s">
        <v>470</v>
      </c>
    </row>
    <row r="5278" spans="1:10" hidden="1" x14ac:dyDescent="0.25">
      <c r="A5278" s="57" t="s">
        <v>138</v>
      </c>
      <c r="B5278" t="s">
        <v>129</v>
      </c>
      <c r="C5278">
        <v>2022</v>
      </c>
      <c r="D5278" t="s">
        <v>58</v>
      </c>
      <c r="E5278" t="s">
        <v>45</v>
      </c>
      <c r="F5278" t="s">
        <v>50</v>
      </c>
      <c r="G5278" t="s">
        <v>101</v>
      </c>
      <c r="H5278" t="s">
        <v>30</v>
      </c>
      <c r="I5278" s="90" t="s">
        <v>471</v>
      </c>
    </row>
    <row r="5279" spans="1:10" hidden="1" x14ac:dyDescent="0.25">
      <c r="A5279" s="57" t="s">
        <v>138</v>
      </c>
      <c r="B5279" t="s">
        <v>129</v>
      </c>
      <c r="C5279">
        <v>2022</v>
      </c>
      <c r="D5279" t="s">
        <v>58</v>
      </c>
      <c r="E5279" t="s">
        <v>45</v>
      </c>
      <c r="F5279" t="s">
        <v>50</v>
      </c>
      <c r="G5279" t="s">
        <v>101</v>
      </c>
      <c r="H5279" t="s">
        <v>30</v>
      </c>
      <c r="I5279" s="90" t="s">
        <v>472</v>
      </c>
    </row>
    <row r="5280" spans="1:10" hidden="1" x14ac:dyDescent="0.25">
      <c r="A5280" s="57" t="s">
        <v>138</v>
      </c>
      <c r="B5280" t="s">
        <v>129</v>
      </c>
      <c r="C5280">
        <v>2022</v>
      </c>
      <c r="D5280" t="s">
        <v>58</v>
      </c>
      <c r="E5280" t="s">
        <v>45</v>
      </c>
      <c r="F5280" t="s">
        <v>50</v>
      </c>
      <c r="G5280" t="s">
        <v>101</v>
      </c>
      <c r="H5280" t="s">
        <v>30</v>
      </c>
      <c r="I5280" s="90" t="s">
        <v>473</v>
      </c>
    </row>
    <row r="5281" spans="1:10" hidden="1" x14ac:dyDescent="0.25">
      <c r="A5281" s="57" t="s">
        <v>138</v>
      </c>
      <c r="B5281" t="s">
        <v>129</v>
      </c>
      <c r="C5281">
        <v>2022</v>
      </c>
      <c r="D5281" t="s">
        <v>58</v>
      </c>
      <c r="E5281" t="s">
        <v>45</v>
      </c>
      <c r="F5281" t="s">
        <v>50</v>
      </c>
      <c r="G5281" t="s">
        <v>101</v>
      </c>
      <c r="H5281" t="s">
        <v>30</v>
      </c>
      <c r="I5281" s="90" t="s">
        <v>474</v>
      </c>
    </row>
    <row r="5282" spans="1:10" hidden="1" x14ac:dyDescent="0.25">
      <c r="A5282" s="57" t="s">
        <v>138</v>
      </c>
      <c r="B5282" t="s">
        <v>129</v>
      </c>
      <c r="C5282">
        <v>2022</v>
      </c>
      <c r="D5282" t="s">
        <v>58</v>
      </c>
      <c r="E5282" t="s">
        <v>45</v>
      </c>
      <c r="F5282" t="s">
        <v>287</v>
      </c>
      <c r="G5282" t="s">
        <v>287</v>
      </c>
      <c r="H5282" s="82" t="s">
        <v>288</v>
      </c>
      <c r="I5282" s="82"/>
    </row>
    <row r="5283" spans="1:10" hidden="1" x14ac:dyDescent="0.25">
      <c r="A5283" s="57" t="s">
        <v>138</v>
      </c>
      <c r="B5283" t="s">
        <v>129</v>
      </c>
      <c r="C5283">
        <v>2022</v>
      </c>
      <c r="D5283" t="s">
        <v>58</v>
      </c>
      <c r="E5283" t="s">
        <v>112</v>
      </c>
      <c r="F5283" t="s">
        <v>117</v>
      </c>
      <c r="G5283" t="s">
        <v>53</v>
      </c>
      <c r="H5283" s="2" t="s">
        <v>256</v>
      </c>
      <c r="I5283" s="2"/>
      <c r="J5283" s="10">
        <f>+J5149*30%</f>
        <v>16771771.446857141</v>
      </c>
    </row>
    <row r="5284" spans="1:10" hidden="1" x14ac:dyDescent="0.25">
      <c r="A5284" s="57" t="s">
        <v>138</v>
      </c>
      <c r="B5284" t="s">
        <v>129</v>
      </c>
      <c r="C5284">
        <v>2022</v>
      </c>
      <c r="D5284" t="s">
        <v>58</v>
      </c>
      <c r="E5284" t="s">
        <v>112</v>
      </c>
      <c r="F5284" t="s">
        <v>117</v>
      </c>
      <c r="G5284" t="s">
        <v>53</v>
      </c>
      <c r="H5284" s="90" t="s">
        <v>335</v>
      </c>
      <c r="I5284" s="90" t="s">
        <v>475</v>
      </c>
    </row>
    <row r="5285" spans="1:10" hidden="1" x14ac:dyDescent="0.25">
      <c r="A5285" s="57" t="s">
        <v>138</v>
      </c>
      <c r="B5285" t="s">
        <v>129</v>
      </c>
      <c r="C5285">
        <v>2022</v>
      </c>
      <c r="D5285" t="s">
        <v>58</v>
      </c>
      <c r="E5285" t="s">
        <v>112</v>
      </c>
      <c r="F5285" t="s">
        <v>117</v>
      </c>
      <c r="G5285" t="s">
        <v>53</v>
      </c>
      <c r="H5285" s="2" t="s">
        <v>257</v>
      </c>
      <c r="I5285" t="s">
        <v>406</v>
      </c>
      <c r="J5285" s="38"/>
    </row>
    <row r="5286" spans="1:10" hidden="1" x14ac:dyDescent="0.25">
      <c r="A5286" s="57" t="s">
        <v>138</v>
      </c>
      <c r="B5286" t="s">
        <v>129</v>
      </c>
      <c r="C5286">
        <v>2022</v>
      </c>
      <c r="D5286" t="s">
        <v>58</v>
      </c>
      <c r="E5286" t="s">
        <v>112</v>
      </c>
      <c r="F5286" t="s">
        <v>117</v>
      </c>
      <c r="G5286" t="s">
        <v>53</v>
      </c>
      <c r="H5286" s="2" t="s">
        <v>257</v>
      </c>
      <c r="I5286" t="s">
        <v>407</v>
      </c>
    </row>
    <row r="5287" spans="1:10" hidden="1" x14ac:dyDescent="0.25">
      <c r="A5287" s="57" t="s">
        <v>138</v>
      </c>
      <c r="B5287" t="s">
        <v>129</v>
      </c>
      <c r="C5287">
        <v>2022</v>
      </c>
      <c r="D5287" t="s">
        <v>58</v>
      </c>
      <c r="E5287" t="s">
        <v>112</v>
      </c>
      <c r="F5287" t="s">
        <v>117</v>
      </c>
      <c r="G5287" t="s">
        <v>53</v>
      </c>
      <c r="H5287" s="2" t="s">
        <v>257</v>
      </c>
      <c r="I5287" t="s">
        <v>408</v>
      </c>
      <c r="J5287" s="3"/>
    </row>
    <row r="5288" spans="1:10" hidden="1" x14ac:dyDescent="0.25">
      <c r="A5288" s="57" t="s">
        <v>138</v>
      </c>
      <c r="B5288" t="s">
        <v>129</v>
      </c>
      <c r="C5288">
        <v>2022</v>
      </c>
      <c r="D5288" t="s">
        <v>58</v>
      </c>
      <c r="E5288" t="s">
        <v>112</v>
      </c>
      <c r="F5288" t="s">
        <v>117</v>
      </c>
      <c r="G5288" t="s">
        <v>53</v>
      </c>
      <c r="H5288" s="2" t="s">
        <v>257</v>
      </c>
    </row>
    <row r="5289" spans="1:10" hidden="1" x14ac:dyDescent="0.25">
      <c r="A5289" s="57" t="s">
        <v>138</v>
      </c>
      <c r="B5289" t="s">
        <v>129</v>
      </c>
      <c r="C5289">
        <v>2022</v>
      </c>
      <c r="D5289" t="s">
        <v>58</v>
      </c>
      <c r="E5289" t="s">
        <v>112</v>
      </c>
      <c r="F5289" t="s">
        <v>117</v>
      </c>
      <c r="G5289" t="s">
        <v>53</v>
      </c>
      <c r="H5289" s="2" t="s">
        <v>257</v>
      </c>
    </row>
    <row r="5290" spans="1:10" hidden="1" x14ac:dyDescent="0.25">
      <c r="A5290" s="57" t="s">
        <v>138</v>
      </c>
      <c r="B5290" t="s">
        <v>129</v>
      </c>
      <c r="C5290">
        <v>2022</v>
      </c>
      <c r="D5290" t="s">
        <v>58</v>
      </c>
      <c r="E5290" t="s">
        <v>112</v>
      </c>
      <c r="F5290" t="s">
        <v>117</v>
      </c>
      <c r="G5290" t="s">
        <v>53</v>
      </c>
      <c r="H5290" s="2" t="s">
        <v>257</v>
      </c>
    </row>
    <row r="5291" spans="1:10" hidden="1" x14ac:dyDescent="0.25">
      <c r="A5291" s="57" t="s">
        <v>138</v>
      </c>
      <c r="B5291" t="s">
        <v>129</v>
      </c>
      <c r="C5291">
        <v>2022</v>
      </c>
      <c r="D5291" t="s">
        <v>58</v>
      </c>
      <c r="E5291" t="s">
        <v>112</v>
      </c>
      <c r="F5291" t="s">
        <v>117</v>
      </c>
      <c r="G5291" t="s">
        <v>53</v>
      </c>
      <c r="H5291" s="2" t="s">
        <v>257</v>
      </c>
    </row>
    <row r="5292" spans="1:10" hidden="1" x14ac:dyDescent="0.25">
      <c r="A5292" s="57" t="s">
        <v>138</v>
      </c>
      <c r="B5292" t="s">
        <v>129</v>
      </c>
      <c r="C5292">
        <v>2022</v>
      </c>
      <c r="D5292" t="s">
        <v>58</v>
      </c>
      <c r="E5292" t="s">
        <v>112</v>
      </c>
      <c r="F5292" t="s">
        <v>117</v>
      </c>
      <c r="G5292" t="s">
        <v>53</v>
      </c>
      <c r="H5292" s="2" t="s">
        <v>258</v>
      </c>
      <c r="I5292" s="2"/>
    </row>
    <row r="5293" spans="1:10" hidden="1" x14ac:dyDescent="0.25">
      <c r="A5293" s="57" t="s">
        <v>138</v>
      </c>
      <c r="B5293" t="s">
        <v>129</v>
      </c>
      <c r="C5293">
        <v>2022</v>
      </c>
      <c r="D5293" t="s">
        <v>58</v>
      </c>
      <c r="E5293" t="s">
        <v>112</v>
      </c>
      <c r="F5293" t="s">
        <v>117</v>
      </c>
      <c r="G5293" t="s">
        <v>53</v>
      </c>
      <c r="H5293" s="2" t="s">
        <v>259</v>
      </c>
      <c r="I5293" t="s">
        <v>409</v>
      </c>
      <c r="J5293" s="3"/>
    </row>
    <row r="5294" spans="1:10" hidden="1" x14ac:dyDescent="0.25">
      <c r="A5294" s="57" t="s">
        <v>138</v>
      </c>
      <c r="B5294" t="s">
        <v>129</v>
      </c>
      <c r="C5294">
        <v>2022</v>
      </c>
      <c r="D5294" t="s">
        <v>58</v>
      </c>
      <c r="E5294" t="s">
        <v>112</v>
      </c>
      <c r="F5294" t="s">
        <v>117</v>
      </c>
      <c r="G5294" t="s">
        <v>53</v>
      </c>
      <c r="H5294" s="2" t="s">
        <v>259</v>
      </c>
      <c r="I5294" t="s">
        <v>410</v>
      </c>
    </row>
    <row r="5295" spans="1:10" hidden="1" x14ac:dyDescent="0.25">
      <c r="A5295" s="57" t="s">
        <v>138</v>
      </c>
      <c r="B5295" t="s">
        <v>129</v>
      </c>
      <c r="C5295">
        <v>2022</v>
      </c>
      <c r="D5295" t="s">
        <v>58</v>
      </c>
      <c r="E5295" t="s">
        <v>112</v>
      </c>
      <c r="F5295" t="s">
        <v>117</v>
      </c>
      <c r="G5295" t="s">
        <v>53</v>
      </c>
      <c r="H5295" s="2" t="s">
        <v>259</v>
      </c>
      <c r="I5295" t="s">
        <v>411</v>
      </c>
      <c r="J5295" s="38"/>
    </row>
    <row r="5296" spans="1:10" hidden="1" x14ac:dyDescent="0.25">
      <c r="A5296" s="57" t="s">
        <v>138</v>
      </c>
      <c r="B5296" t="s">
        <v>129</v>
      </c>
      <c r="C5296">
        <v>2022</v>
      </c>
      <c r="D5296" t="s">
        <v>58</v>
      </c>
      <c r="E5296" t="s">
        <v>112</v>
      </c>
      <c r="F5296" t="s">
        <v>117</v>
      </c>
      <c r="G5296" t="s">
        <v>53</v>
      </c>
      <c r="H5296" s="2" t="s">
        <v>259</v>
      </c>
      <c r="I5296" t="s">
        <v>441</v>
      </c>
    </row>
    <row r="5297" spans="1:10" hidden="1" x14ac:dyDescent="0.25">
      <c r="A5297" s="57" t="s">
        <v>138</v>
      </c>
      <c r="B5297" t="s">
        <v>129</v>
      </c>
      <c r="C5297">
        <v>2022</v>
      </c>
      <c r="D5297" t="s">
        <v>58</v>
      </c>
      <c r="E5297" t="s">
        <v>112</v>
      </c>
      <c r="F5297" t="s">
        <v>117</v>
      </c>
      <c r="G5297" t="s">
        <v>53</v>
      </c>
      <c r="H5297" s="2" t="s">
        <v>259</v>
      </c>
      <c r="I5297" t="s">
        <v>442</v>
      </c>
    </row>
    <row r="5298" spans="1:10" hidden="1" x14ac:dyDescent="0.25">
      <c r="A5298" s="57" t="s">
        <v>138</v>
      </c>
      <c r="B5298" t="s">
        <v>129</v>
      </c>
      <c r="C5298">
        <v>2022</v>
      </c>
      <c r="D5298" t="s">
        <v>58</v>
      </c>
      <c r="E5298" t="s">
        <v>112</v>
      </c>
      <c r="F5298" t="s">
        <v>117</v>
      </c>
      <c r="G5298" t="s">
        <v>53</v>
      </c>
      <c r="H5298" s="2" t="s">
        <v>259</v>
      </c>
      <c r="I5298" s="90" t="s">
        <v>460</v>
      </c>
    </row>
    <row r="5299" spans="1:10" hidden="1" x14ac:dyDescent="0.25">
      <c r="A5299" s="57" t="s">
        <v>138</v>
      </c>
      <c r="B5299" t="s">
        <v>129</v>
      </c>
      <c r="C5299">
        <v>2022</v>
      </c>
      <c r="D5299" t="s">
        <v>58</v>
      </c>
      <c r="E5299" t="s">
        <v>112</v>
      </c>
      <c r="F5299" t="s">
        <v>117</v>
      </c>
      <c r="G5299" t="s">
        <v>53</v>
      </c>
      <c r="H5299" s="2" t="s">
        <v>259</v>
      </c>
      <c r="I5299" s="90" t="s">
        <v>413</v>
      </c>
    </row>
    <row r="5300" spans="1:10" hidden="1" x14ac:dyDescent="0.25">
      <c r="A5300" s="57" t="s">
        <v>138</v>
      </c>
      <c r="B5300" t="s">
        <v>129</v>
      </c>
      <c r="C5300">
        <v>2022</v>
      </c>
      <c r="D5300" t="s">
        <v>58</v>
      </c>
      <c r="E5300" t="s">
        <v>112</v>
      </c>
      <c r="F5300" t="s">
        <v>117</v>
      </c>
      <c r="G5300" t="s">
        <v>334</v>
      </c>
      <c r="H5300" s="90" t="s">
        <v>335</v>
      </c>
      <c r="I5300" s="90"/>
    </row>
    <row r="5301" spans="1:10" hidden="1" x14ac:dyDescent="0.25">
      <c r="A5301" s="57" t="s">
        <v>138</v>
      </c>
      <c r="B5301" t="s">
        <v>129</v>
      </c>
      <c r="C5301">
        <v>2022</v>
      </c>
      <c r="D5301" t="s">
        <v>58</v>
      </c>
      <c r="E5301" t="s">
        <v>112</v>
      </c>
      <c r="F5301" t="s">
        <v>117</v>
      </c>
      <c r="G5301" t="s">
        <v>318</v>
      </c>
      <c r="H5301" t="s">
        <v>180</v>
      </c>
      <c r="I5301" t="s">
        <v>412</v>
      </c>
    </row>
    <row r="5302" spans="1:10" hidden="1" x14ac:dyDescent="0.25">
      <c r="A5302" s="57" t="s">
        <v>138</v>
      </c>
      <c r="B5302" t="s">
        <v>129</v>
      </c>
      <c r="C5302">
        <v>2022</v>
      </c>
      <c r="D5302" t="s">
        <v>58</v>
      </c>
      <c r="E5302" t="s">
        <v>112</v>
      </c>
      <c r="F5302" t="s">
        <v>117</v>
      </c>
      <c r="G5302" t="s">
        <v>318</v>
      </c>
      <c r="H5302" t="s">
        <v>180</v>
      </c>
      <c r="I5302" t="s">
        <v>413</v>
      </c>
      <c r="J5302" s="38"/>
    </row>
    <row r="5303" spans="1:10" hidden="1" x14ac:dyDescent="0.25">
      <c r="A5303" s="57" t="s">
        <v>138</v>
      </c>
      <c r="B5303" t="s">
        <v>129</v>
      </c>
      <c r="C5303">
        <v>2022</v>
      </c>
      <c r="D5303" t="s">
        <v>58</v>
      </c>
      <c r="E5303" t="s">
        <v>112</v>
      </c>
      <c r="F5303" t="s">
        <v>117</v>
      </c>
      <c r="G5303" t="s">
        <v>318</v>
      </c>
      <c r="H5303" t="s">
        <v>180</v>
      </c>
      <c r="I5303" t="s">
        <v>414</v>
      </c>
      <c r="J5303" s="38"/>
    </row>
    <row r="5304" spans="1:10" hidden="1" x14ac:dyDescent="0.25">
      <c r="A5304" s="57" t="s">
        <v>138</v>
      </c>
      <c r="B5304" t="s">
        <v>129</v>
      </c>
      <c r="C5304">
        <v>2022</v>
      </c>
      <c r="D5304" t="s">
        <v>58</v>
      </c>
      <c r="E5304" t="s">
        <v>112</v>
      </c>
      <c r="F5304" t="s">
        <v>117</v>
      </c>
      <c r="G5304" t="s">
        <v>318</v>
      </c>
      <c r="H5304" t="s">
        <v>180</v>
      </c>
      <c r="I5304" s="90" t="s">
        <v>460</v>
      </c>
    </row>
    <row r="5305" spans="1:10" hidden="1" x14ac:dyDescent="0.25">
      <c r="A5305" s="57" t="s">
        <v>138</v>
      </c>
      <c r="B5305" t="s">
        <v>129</v>
      </c>
      <c r="C5305">
        <v>2022</v>
      </c>
      <c r="D5305" t="s">
        <v>58</v>
      </c>
      <c r="E5305" t="s">
        <v>112</v>
      </c>
      <c r="F5305" t="s">
        <v>117</v>
      </c>
      <c r="G5305" t="s">
        <v>318</v>
      </c>
      <c r="H5305" t="s">
        <v>180</v>
      </c>
      <c r="I5305" s="90" t="s">
        <v>439</v>
      </c>
      <c r="J5305" s="3"/>
    </row>
    <row r="5306" spans="1:10" hidden="1" x14ac:dyDescent="0.25">
      <c r="A5306" s="57" t="s">
        <v>138</v>
      </c>
      <c r="B5306" t="s">
        <v>129</v>
      </c>
      <c r="C5306">
        <v>2022</v>
      </c>
      <c r="D5306" t="s">
        <v>58</v>
      </c>
      <c r="E5306" t="s">
        <v>112</v>
      </c>
      <c r="F5306" t="s">
        <v>117</v>
      </c>
      <c r="G5306" t="s">
        <v>318</v>
      </c>
      <c r="H5306" t="s">
        <v>180</v>
      </c>
    </row>
    <row r="5307" spans="1:10" hidden="1" x14ac:dyDescent="0.25">
      <c r="A5307" s="57" t="s">
        <v>138</v>
      </c>
      <c r="B5307" t="s">
        <v>129</v>
      </c>
      <c r="C5307">
        <v>2022</v>
      </c>
      <c r="D5307" t="s">
        <v>58</v>
      </c>
      <c r="E5307" t="s">
        <v>112</v>
      </c>
      <c r="F5307" t="s">
        <v>117</v>
      </c>
      <c r="G5307" t="s">
        <v>318</v>
      </c>
      <c r="H5307" s="2" t="s">
        <v>279</v>
      </c>
      <c r="I5307" t="s">
        <v>414</v>
      </c>
      <c r="J5307" s="38"/>
    </row>
    <row r="5308" spans="1:10" hidden="1" x14ac:dyDescent="0.25">
      <c r="A5308" s="57" t="s">
        <v>138</v>
      </c>
      <c r="B5308" t="s">
        <v>129</v>
      </c>
      <c r="C5308">
        <v>2022</v>
      </c>
      <c r="D5308" t="s">
        <v>58</v>
      </c>
      <c r="E5308" t="s">
        <v>112</v>
      </c>
      <c r="F5308" t="s">
        <v>117</v>
      </c>
      <c r="G5308" t="s">
        <v>318</v>
      </c>
      <c r="H5308" s="2" t="s">
        <v>279</v>
      </c>
      <c r="I5308" s="90" t="s">
        <v>460</v>
      </c>
    </row>
    <row r="5309" spans="1:10" hidden="1" x14ac:dyDescent="0.25">
      <c r="A5309" s="57" t="s">
        <v>138</v>
      </c>
      <c r="B5309" t="s">
        <v>129</v>
      </c>
      <c r="C5309">
        <v>2022</v>
      </c>
      <c r="D5309" t="s">
        <v>58</v>
      </c>
      <c r="E5309" t="s">
        <v>112</v>
      </c>
      <c r="F5309" t="s">
        <v>117</v>
      </c>
      <c r="G5309" t="s">
        <v>318</v>
      </c>
      <c r="H5309" s="2" t="s">
        <v>279</v>
      </c>
      <c r="I5309" t="s">
        <v>415</v>
      </c>
      <c r="J5309" s="3"/>
    </row>
    <row r="5310" spans="1:10" hidden="1" x14ac:dyDescent="0.25">
      <c r="A5310" s="57" t="s">
        <v>138</v>
      </c>
      <c r="B5310" t="s">
        <v>129</v>
      </c>
      <c r="C5310">
        <v>2022</v>
      </c>
      <c r="D5310" t="s">
        <v>58</v>
      </c>
      <c r="E5310" t="s">
        <v>112</v>
      </c>
      <c r="F5310" t="s">
        <v>117</v>
      </c>
      <c r="G5310" t="s">
        <v>319</v>
      </c>
      <c r="H5310" t="s">
        <v>181</v>
      </c>
    </row>
    <row r="5311" spans="1:10" hidden="1" x14ac:dyDescent="0.25">
      <c r="A5311" s="57" t="s">
        <v>138</v>
      </c>
      <c r="B5311" t="s">
        <v>129</v>
      </c>
      <c r="C5311">
        <v>2022</v>
      </c>
      <c r="D5311" t="s">
        <v>58</v>
      </c>
      <c r="E5311" t="s">
        <v>112</v>
      </c>
      <c r="F5311" t="s">
        <v>117</v>
      </c>
      <c r="G5311" t="s">
        <v>319</v>
      </c>
      <c r="H5311" s="90" t="s">
        <v>320</v>
      </c>
      <c r="I5311" t="s">
        <v>416</v>
      </c>
    </row>
    <row r="5312" spans="1:10" hidden="1" x14ac:dyDescent="0.25">
      <c r="A5312" s="57" t="s">
        <v>44</v>
      </c>
      <c r="B5312" t="s">
        <v>129</v>
      </c>
      <c r="C5312">
        <v>2022</v>
      </c>
      <c r="D5312" t="s">
        <v>58</v>
      </c>
      <c r="E5312" t="s">
        <v>52</v>
      </c>
      <c r="F5312" t="s">
        <v>142</v>
      </c>
      <c r="G5312" t="s">
        <v>301</v>
      </c>
      <c r="H5312" t="s">
        <v>210</v>
      </c>
      <c r="I5312" t="s">
        <v>374</v>
      </c>
      <c r="J5312" s="3">
        <v>56400725.21344538</v>
      </c>
    </row>
    <row r="5313" spans="1:10" hidden="1" x14ac:dyDescent="0.25">
      <c r="A5313" s="57" t="s">
        <v>44</v>
      </c>
      <c r="B5313" t="s">
        <v>129</v>
      </c>
      <c r="C5313">
        <v>2022</v>
      </c>
      <c r="D5313" t="s">
        <v>58</v>
      </c>
      <c r="E5313" t="s">
        <v>52</v>
      </c>
      <c r="F5313" t="s">
        <v>152</v>
      </c>
      <c r="G5313" t="s">
        <v>149</v>
      </c>
      <c r="H5313" t="s">
        <v>211</v>
      </c>
      <c r="J5313" s="3"/>
    </row>
    <row r="5314" spans="1:10" hidden="1" x14ac:dyDescent="0.25">
      <c r="A5314" s="57" t="s">
        <v>44</v>
      </c>
      <c r="B5314" t="s">
        <v>129</v>
      </c>
      <c r="C5314">
        <v>2022</v>
      </c>
      <c r="D5314" t="s">
        <v>58</v>
      </c>
      <c r="E5314" t="s">
        <v>52</v>
      </c>
      <c r="F5314" t="s">
        <v>152</v>
      </c>
      <c r="G5314" t="s">
        <v>213</v>
      </c>
      <c r="H5314" t="s">
        <v>214</v>
      </c>
    </row>
    <row r="5315" spans="1:10" hidden="1" x14ac:dyDescent="0.25">
      <c r="A5315" s="57" t="s">
        <v>44</v>
      </c>
      <c r="B5315" t="s">
        <v>129</v>
      </c>
      <c r="C5315">
        <v>2022</v>
      </c>
      <c r="D5315" t="s">
        <v>58</v>
      </c>
      <c r="E5315" t="s">
        <v>52</v>
      </c>
      <c r="F5315" t="s">
        <v>152</v>
      </c>
      <c r="G5315" t="s">
        <v>217</v>
      </c>
      <c r="H5315" t="s">
        <v>218</v>
      </c>
      <c r="J5315" s="3"/>
    </row>
    <row r="5316" spans="1:10" hidden="1" x14ac:dyDescent="0.25">
      <c r="A5316" s="57" t="s">
        <v>44</v>
      </c>
      <c r="B5316" t="s">
        <v>129</v>
      </c>
      <c r="C5316">
        <v>2022</v>
      </c>
      <c r="D5316" t="s">
        <v>58</v>
      </c>
      <c r="E5316" t="s">
        <v>52</v>
      </c>
      <c r="F5316" t="s">
        <v>142</v>
      </c>
      <c r="G5316" t="s">
        <v>300</v>
      </c>
      <c r="H5316" t="s">
        <v>224</v>
      </c>
      <c r="J5316" s="3"/>
    </row>
    <row r="5317" spans="1:10" hidden="1" x14ac:dyDescent="0.25">
      <c r="A5317" s="57" t="s">
        <v>44</v>
      </c>
      <c r="B5317" t="s">
        <v>129</v>
      </c>
      <c r="C5317">
        <v>2022</v>
      </c>
      <c r="D5317" t="s">
        <v>58</v>
      </c>
      <c r="E5317" t="s">
        <v>52</v>
      </c>
      <c r="F5317" t="s">
        <v>142</v>
      </c>
      <c r="G5317" t="s">
        <v>300</v>
      </c>
      <c r="H5317" t="s">
        <v>303</v>
      </c>
      <c r="J5317" s="3"/>
    </row>
    <row r="5318" spans="1:10" hidden="1" x14ac:dyDescent="0.25">
      <c r="A5318" s="57" t="s">
        <v>44</v>
      </c>
      <c r="B5318" t="s">
        <v>129</v>
      </c>
      <c r="C5318">
        <v>2022</v>
      </c>
      <c r="D5318" t="s">
        <v>58</v>
      </c>
      <c r="E5318" t="s">
        <v>52</v>
      </c>
      <c r="F5318" t="s">
        <v>142</v>
      </c>
      <c r="G5318" t="s">
        <v>270</v>
      </c>
      <c r="H5318" t="s">
        <v>269</v>
      </c>
      <c r="J5318" s="3"/>
    </row>
    <row r="5319" spans="1:10" hidden="1" x14ac:dyDescent="0.25">
      <c r="A5319" s="57" t="s">
        <v>44</v>
      </c>
      <c r="B5319" t="s">
        <v>129</v>
      </c>
      <c r="C5319">
        <v>2022</v>
      </c>
      <c r="D5319" t="s">
        <v>58</v>
      </c>
      <c r="E5319" t="s">
        <v>52</v>
      </c>
      <c r="F5319" t="s">
        <v>142</v>
      </c>
      <c r="G5319" t="s">
        <v>270</v>
      </c>
      <c r="H5319" t="s">
        <v>271</v>
      </c>
      <c r="J5319" s="3"/>
    </row>
    <row r="5320" spans="1:10" hidden="1" x14ac:dyDescent="0.25">
      <c r="A5320" s="57" t="s">
        <v>44</v>
      </c>
      <c r="B5320" t="s">
        <v>129</v>
      </c>
      <c r="C5320">
        <v>2022</v>
      </c>
      <c r="D5320" t="s">
        <v>58</v>
      </c>
      <c r="E5320" t="s">
        <v>45</v>
      </c>
      <c r="F5320" t="s">
        <v>46</v>
      </c>
      <c r="G5320" t="s">
        <v>54</v>
      </c>
      <c r="H5320" t="s">
        <v>11</v>
      </c>
      <c r="I5320" t="s">
        <v>375</v>
      </c>
      <c r="J5320" s="3">
        <v>5520000</v>
      </c>
    </row>
    <row r="5321" spans="1:10" hidden="1" x14ac:dyDescent="0.25">
      <c r="A5321" s="57" t="s">
        <v>44</v>
      </c>
      <c r="B5321" t="s">
        <v>129</v>
      </c>
      <c r="C5321">
        <v>2022</v>
      </c>
      <c r="D5321" t="s">
        <v>58</v>
      </c>
      <c r="E5321" t="s">
        <v>45</v>
      </c>
      <c r="F5321" t="s">
        <v>46</v>
      </c>
      <c r="G5321" t="s">
        <v>54</v>
      </c>
      <c r="H5321" t="s">
        <v>11</v>
      </c>
      <c r="I5321" t="s">
        <v>376</v>
      </c>
      <c r="J5321" s="3">
        <v>1750000</v>
      </c>
    </row>
    <row r="5322" spans="1:10" hidden="1" x14ac:dyDescent="0.25">
      <c r="A5322" s="57" t="s">
        <v>44</v>
      </c>
      <c r="B5322" t="s">
        <v>129</v>
      </c>
      <c r="C5322">
        <v>2022</v>
      </c>
      <c r="D5322" t="s">
        <v>58</v>
      </c>
      <c r="E5322" t="s">
        <v>45</v>
      </c>
      <c r="F5322" t="s">
        <v>46</v>
      </c>
      <c r="G5322" t="s">
        <v>54</v>
      </c>
      <c r="H5322" t="s">
        <v>12</v>
      </c>
      <c r="I5322" t="s">
        <v>375</v>
      </c>
    </row>
    <row r="5323" spans="1:10" hidden="1" x14ac:dyDescent="0.25">
      <c r="A5323" s="57" t="s">
        <v>44</v>
      </c>
      <c r="B5323" t="s">
        <v>129</v>
      </c>
      <c r="C5323">
        <v>2022</v>
      </c>
      <c r="D5323" t="s">
        <v>58</v>
      </c>
      <c r="E5323" t="s">
        <v>45</v>
      </c>
      <c r="F5323" t="s">
        <v>46</v>
      </c>
      <c r="G5323" t="s">
        <v>54</v>
      </c>
      <c r="H5323" t="s">
        <v>12</v>
      </c>
      <c r="I5323" t="s">
        <v>376</v>
      </c>
      <c r="J5323" s="3">
        <v>117172</v>
      </c>
    </row>
    <row r="5324" spans="1:10" hidden="1" x14ac:dyDescent="0.25">
      <c r="A5324" s="57" t="s">
        <v>44</v>
      </c>
      <c r="B5324" t="s">
        <v>129</v>
      </c>
      <c r="C5324">
        <v>2022</v>
      </c>
      <c r="D5324" t="s">
        <v>58</v>
      </c>
      <c r="E5324" t="s">
        <v>45</v>
      </c>
      <c r="F5324" t="s">
        <v>46</v>
      </c>
      <c r="G5324" t="s">
        <v>54</v>
      </c>
      <c r="H5324" t="s">
        <v>13</v>
      </c>
      <c r="I5324" t="s">
        <v>375</v>
      </c>
      <c r="J5324" s="3">
        <v>460000</v>
      </c>
    </row>
    <row r="5325" spans="1:10" hidden="1" x14ac:dyDescent="0.25">
      <c r="A5325" s="57" t="s">
        <v>44</v>
      </c>
      <c r="B5325" t="s">
        <v>129</v>
      </c>
      <c r="C5325">
        <v>2022</v>
      </c>
      <c r="D5325" t="s">
        <v>58</v>
      </c>
      <c r="E5325" t="s">
        <v>45</v>
      </c>
      <c r="F5325" t="s">
        <v>46</v>
      </c>
      <c r="G5325" t="s">
        <v>54</v>
      </c>
      <c r="H5325" t="s">
        <v>13</v>
      </c>
      <c r="I5325" t="s">
        <v>376</v>
      </c>
      <c r="J5325" s="3">
        <v>155598</v>
      </c>
    </row>
    <row r="5326" spans="1:10" hidden="1" x14ac:dyDescent="0.25">
      <c r="A5326" s="57" t="s">
        <v>44</v>
      </c>
      <c r="B5326" t="s">
        <v>129</v>
      </c>
      <c r="C5326">
        <v>2022</v>
      </c>
      <c r="D5326" t="s">
        <v>58</v>
      </c>
      <c r="E5326" t="s">
        <v>45</v>
      </c>
      <c r="F5326" t="s">
        <v>46</v>
      </c>
      <c r="G5326" t="s">
        <v>54</v>
      </c>
      <c r="H5326" t="s">
        <v>14</v>
      </c>
      <c r="I5326" t="s">
        <v>375</v>
      </c>
      <c r="J5326" s="3">
        <v>55200</v>
      </c>
    </row>
    <row r="5327" spans="1:10" hidden="1" x14ac:dyDescent="0.25">
      <c r="A5327" s="57" t="s">
        <v>44</v>
      </c>
      <c r="B5327" t="s">
        <v>129</v>
      </c>
      <c r="C5327">
        <v>2022</v>
      </c>
      <c r="D5327" t="s">
        <v>58</v>
      </c>
      <c r="E5327" t="s">
        <v>45</v>
      </c>
      <c r="F5327" t="s">
        <v>46</v>
      </c>
      <c r="G5327" t="s">
        <v>54</v>
      </c>
      <c r="H5327" t="s">
        <v>14</v>
      </c>
      <c r="I5327" t="s">
        <v>376</v>
      </c>
      <c r="J5327" s="3">
        <v>18672</v>
      </c>
    </row>
    <row r="5328" spans="1:10" hidden="1" x14ac:dyDescent="0.25">
      <c r="A5328" s="57" t="s">
        <v>44</v>
      </c>
      <c r="B5328" t="s">
        <v>129</v>
      </c>
      <c r="C5328">
        <v>2022</v>
      </c>
      <c r="D5328" t="s">
        <v>58</v>
      </c>
      <c r="E5328" t="s">
        <v>45</v>
      </c>
      <c r="F5328" t="s">
        <v>46</v>
      </c>
      <c r="G5328" t="s">
        <v>54</v>
      </c>
      <c r="H5328" t="s">
        <v>15</v>
      </c>
      <c r="I5328" t="s">
        <v>375</v>
      </c>
      <c r="J5328" s="3">
        <v>460000</v>
      </c>
    </row>
    <row r="5329" spans="1:10" hidden="1" x14ac:dyDescent="0.25">
      <c r="A5329" s="57" t="s">
        <v>44</v>
      </c>
      <c r="B5329" t="s">
        <v>129</v>
      </c>
      <c r="C5329">
        <v>2022</v>
      </c>
      <c r="D5329" t="s">
        <v>58</v>
      </c>
      <c r="E5329" t="s">
        <v>45</v>
      </c>
      <c r="F5329" t="s">
        <v>46</v>
      </c>
      <c r="G5329" t="s">
        <v>54</v>
      </c>
      <c r="H5329" t="s">
        <v>15</v>
      </c>
      <c r="I5329" t="s">
        <v>376</v>
      </c>
      <c r="J5329" s="3">
        <v>155598</v>
      </c>
    </row>
    <row r="5330" spans="1:10" hidden="1" x14ac:dyDescent="0.25">
      <c r="A5330" s="57" t="s">
        <v>44</v>
      </c>
      <c r="B5330" t="s">
        <v>129</v>
      </c>
      <c r="C5330">
        <v>2022</v>
      </c>
      <c r="D5330" t="s">
        <v>58</v>
      </c>
      <c r="E5330" t="s">
        <v>45</v>
      </c>
      <c r="F5330" t="s">
        <v>46</v>
      </c>
      <c r="G5330" t="s">
        <v>54</v>
      </c>
      <c r="H5330" t="s">
        <v>16</v>
      </c>
      <c r="I5330" t="s">
        <v>375</v>
      </c>
      <c r="J5330" s="3">
        <v>230000</v>
      </c>
    </row>
    <row r="5331" spans="1:10" hidden="1" x14ac:dyDescent="0.25">
      <c r="A5331" s="57" t="s">
        <v>44</v>
      </c>
      <c r="B5331" t="s">
        <v>129</v>
      </c>
      <c r="C5331">
        <v>2022</v>
      </c>
      <c r="D5331" t="s">
        <v>58</v>
      </c>
      <c r="E5331" t="s">
        <v>45</v>
      </c>
      <c r="F5331" t="s">
        <v>46</v>
      </c>
      <c r="G5331" t="s">
        <v>54</v>
      </c>
      <c r="H5331" t="s">
        <v>16</v>
      </c>
      <c r="I5331" t="s">
        <v>376</v>
      </c>
      <c r="J5331" s="3">
        <v>72916</v>
      </c>
    </row>
    <row r="5332" spans="1:10" hidden="1" x14ac:dyDescent="0.25">
      <c r="A5332" s="57" t="s">
        <v>44</v>
      </c>
      <c r="B5332" t="s">
        <v>129</v>
      </c>
      <c r="C5332">
        <v>2022</v>
      </c>
      <c r="D5332" t="s">
        <v>58</v>
      </c>
      <c r="E5332" t="s">
        <v>45</v>
      </c>
      <c r="F5332" t="s">
        <v>46</v>
      </c>
      <c r="G5332" t="s">
        <v>54</v>
      </c>
      <c r="H5332" t="s">
        <v>17</v>
      </c>
      <c r="I5332" t="s">
        <v>375</v>
      </c>
      <c r="J5332" s="3">
        <v>3680000</v>
      </c>
    </row>
    <row r="5333" spans="1:10" hidden="1" x14ac:dyDescent="0.25">
      <c r="A5333" s="57" t="s">
        <v>44</v>
      </c>
      <c r="B5333" t="s">
        <v>129</v>
      </c>
      <c r="C5333">
        <v>2022</v>
      </c>
      <c r="D5333" t="s">
        <v>58</v>
      </c>
      <c r="E5333" t="s">
        <v>45</v>
      </c>
      <c r="F5333" t="s">
        <v>46</v>
      </c>
      <c r="G5333" t="s">
        <v>54</v>
      </c>
      <c r="H5333" s="90" t="s">
        <v>331</v>
      </c>
      <c r="I5333" s="90"/>
    </row>
    <row r="5334" spans="1:10" hidden="1" x14ac:dyDescent="0.25">
      <c r="A5334" s="57" t="s">
        <v>44</v>
      </c>
      <c r="B5334" t="s">
        <v>129</v>
      </c>
      <c r="C5334">
        <v>2022</v>
      </c>
      <c r="D5334" t="s">
        <v>58</v>
      </c>
      <c r="E5334" t="s">
        <v>45</v>
      </c>
      <c r="F5334" t="s">
        <v>46</v>
      </c>
      <c r="G5334" t="s">
        <v>54</v>
      </c>
      <c r="H5334" s="90" t="s">
        <v>445</v>
      </c>
      <c r="I5334" s="90" t="s">
        <v>446</v>
      </c>
    </row>
    <row r="5335" spans="1:10" hidden="1" x14ac:dyDescent="0.25">
      <c r="A5335" s="57" t="s">
        <v>44</v>
      </c>
      <c r="B5335" t="s">
        <v>129</v>
      </c>
      <c r="C5335">
        <v>2022</v>
      </c>
      <c r="D5335" t="s">
        <v>58</v>
      </c>
      <c r="E5335" t="s">
        <v>45</v>
      </c>
      <c r="F5335" t="s">
        <v>46</v>
      </c>
      <c r="G5335" t="s">
        <v>54</v>
      </c>
      <c r="H5335" t="s">
        <v>195</v>
      </c>
      <c r="I5335" t="s">
        <v>377</v>
      </c>
    </row>
    <row r="5336" spans="1:10" hidden="1" x14ac:dyDescent="0.25">
      <c r="A5336" s="57" t="s">
        <v>44</v>
      </c>
      <c r="B5336" t="s">
        <v>129</v>
      </c>
      <c r="C5336">
        <v>2022</v>
      </c>
      <c r="D5336" t="s">
        <v>58</v>
      </c>
      <c r="E5336" t="s">
        <v>45</v>
      </c>
      <c r="F5336" t="s">
        <v>46</v>
      </c>
      <c r="G5336" t="s">
        <v>54</v>
      </c>
      <c r="H5336" t="s">
        <v>18</v>
      </c>
      <c r="I5336" t="s">
        <v>397</v>
      </c>
      <c r="J5336" s="3">
        <v>37949</v>
      </c>
    </row>
    <row r="5337" spans="1:10" hidden="1" x14ac:dyDescent="0.25">
      <c r="A5337" s="57" t="s">
        <v>44</v>
      </c>
      <c r="B5337" t="s">
        <v>129</v>
      </c>
      <c r="C5337">
        <v>2022</v>
      </c>
      <c r="D5337" t="s">
        <v>58</v>
      </c>
      <c r="E5337" t="s">
        <v>45</v>
      </c>
      <c r="F5337" t="s">
        <v>46</v>
      </c>
      <c r="G5337" t="s">
        <v>54</v>
      </c>
      <c r="H5337" t="s">
        <v>19</v>
      </c>
      <c r="I5337" t="s">
        <v>398</v>
      </c>
      <c r="J5337" s="3">
        <v>662400</v>
      </c>
    </row>
    <row r="5338" spans="1:10" hidden="1" x14ac:dyDescent="0.25">
      <c r="A5338" s="57" t="s">
        <v>44</v>
      </c>
      <c r="B5338" t="s">
        <v>129</v>
      </c>
      <c r="C5338">
        <v>2022</v>
      </c>
      <c r="D5338" t="s">
        <v>58</v>
      </c>
      <c r="E5338" t="s">
        <v>45</v>
      </c>
      <c r="F5338" t="s">
        <v>46</v>
      </c>
      <c r="G5338" t="s">
        <v>54</v>
      </c>
      <c r="H5338" t="s">
        <v>19</v>
      </c>
      <c r="I5338" t="s">
        <v>400</v>
      </c>
      <c r="J5338" s="3">
        <v>210000</v>
      </c>
    </row>
    <row r="5339" spans="1:10" hidden="1" x14ac:dyDescent="0.25">
      <c r="A5339" s="57" t="s">
        <v>44</v>
      </c>
      <c r="B5339" t="s">
        <v>129</v>
      </c>
      <c r="C5339">
        <v>2022</v>
      </c>
      <c r="D5339" t="s">
        <v>58</v>
      </c>
      <c r="E5339" t="s">
        <v>45</v>
      </c>
      <c r="F5339" t="s">
        <v>46</v>
      </c>
      <c r="G5339" t="s">
        <v>54</v>
      </c>
      <c r="H5339" t="s">
        <v>20</v>
      </c>
      <c r="I5339" t="s">
        <v>399</v>
      </c>
      <c r="J5339" s="3">
        <v>290800</v>
      </c>
    </row>
    <row r="5340" spans="1:10" hidden="1" x14ac:dyDescent="0.25">
      <c r="A5340" s="57" t="s">
        <v>44</v>
      </c>
      <c r="B5340" t="s">
        <v>129</v>
      </c>
      <c r="C5340">
        <v>2022</v>
      </c>
      <c r="D5340" t="s">
        <v>58</v>
      </c>
      <c r="E5340" t="s">
        <v>45</v>
      </c>
      <c r="F5340" t="s">
        <v>46</v>
      </c>
      <c r="G5340" t="s">
        <v>54</v>
      </c>
      <c r="H5340" s="2" t="s">
        <v>294</v>
      </c>
      <c r="I5340" s="2"/>
    </row>
    <row r="5341" spans="1:10" hidden="1" x14ac:dyDescent="0.25">
      <c r="A5341" s="57" t="s">
        <v>44</v>
      </c>
      <c r="B5341" t="s">
        <v>129</v>
      </c>
      <c r="C5341">
        <v>2022</v>
      </c>
      <c r="D5341" t="s">
        <v>58</v>
      </c>
      <c r="E5341" t="s">
        <v>45</v>
      </c>
      <c r="F5341" t="s">
        <v>46</v>
      </c>
      <c r="G5341" t="s">
        <v>118</v>
      </c>
      <c r="H5341" s="2" t="s">
        <v>295</v>
      </c>
      <c r="I5341" t="s">
        <v>378</v>
      </c>
      <c r="J5341" s="3">
        <v>600000</v>
      </c>
    </row>
    <row r="5342" spans="1:10" hidden="1" x14ac:dyDescent="0.25">
      <c r="A5342" s="57" t="s">
        <v>44</v>
      </c>
      <c r="B5342" t="s">
        <v>129</v>
      </c>
      <c r="C5342">
        <v>2022</v>
      </c>
      <c r="D5342" t="s">
        <v>58</v>
      </c>
      <c r="E5342" t="s">
        <v>45</v>
      </c>
      <c r="F5342" t="s">
        <v>46</v>
      </c>
      <c r="G5342" t="s">
        <v>118</v>
      </c>
      <c r="H5342" t="s">
        <v>119</v>
      </c>
    </row>
    <row r="5343" spans="1:10" hidden="1" x14ac:dyDescent="0.25">
      <c r="A5343" s="57" t="s">
        <v>44</v>
      </c>
      <c r="B5343" t="s">
        <v>129</v>
      </c>
      <c r="C5343">
        <v>2022</v>
      </c>
      <c r="D5343" t="s">
        <v>58</v>
      </c>
      <c r="E5343" t="s">
        <v>45</v>
      </c>
      <c r="F5343" t="s">
        <v>46</v>
      </c>
      <c r="G5343" t="s">
        <v>118</v>
      </c>
      <c r="H5343" t="s">
        <v>283</v>
      </c>
    </row>
    <row r="5344" spans="1:10" hidden="1" x14ac:dyDescent="0.25">
      <c r="A5344" s="57" t="s">
        <v>44</v>
      </c>
      <c r="B5344" t="s">
        <v>129</v>
      </c>
      <c r="C5344">
        <v>2022</v>
      </c>
      <c r="D5344" t="s">
        <v>58</v>
      </c>
      <c r="E5344" t="s">
        <v>45</v>
      </c>
      <c r="F5344" t="s">
        <v>46</v>
      </c>
      <c r="G5344" t="s">
        <v>109</v>
      </c>
      <c r="H5344" t="s">
        <v>219</v>
      </c>
      <c r="I5344" t="s">
        <v>379</v>
      </c>
      <c r="J5344" s="3">
        <v>451</v>
      </c>
    </row>
    <row r="5345" spans="1:10" hidden="1" x14ac:dyDescent="0.25">
      <c r="A5345" s="57" t="s">
        <v>44</v>
      </c>
      <c r="B5345" t="s">
        <v>129</v>
      </c>
      <c r="C5345">
        <v>2022</v>
      </c>
      <c r="D5345" t="s">
        <v>58</v>
      </c>
      <c r="E5345" t="s">
        <v>45</v>
      </c>
      <c r="F5345" t="s">
        <v>46</v>
      </c>
      <c r="G5345" t="s">
        <v>109</v>
      </c>
      <c r="H5345" t="s">
        <v>219</v>
      </c>
      <c r="I5345" s="90" t="s">
        <v>476</v>
      </c>
      <c r="J5345" s="3">
        <v>9519</v>
      </c>
    </row>
    <row r="5346" spans="1:10" hidden="1" x14ac:dyDescent="0.25">
      <c r="A5346" s="57" t="s">
        <v>44</v>
      </c>
      <c r="B5346" t="s">
        <v>129</v>
      </c>
      <c r="C5346">
        <v>2022</v>
      </c>
      <c r="D5346" t="s">
        <v>58</v>
      </c>
      <c r="E5346" t="s">
        <v>45</v>
      </c>
      <c r="F5346" t="s">
        <v>46</v>
      </c>
      <c r="G5346" t="s">
        <v>109</v>
      </c>
      <c r="H5346" s="2" t="s">
        <v>267</v>
      </c>
      <c r="I5346" s="2"/>
    </row>
    <row r="5347" spans="1:10" hidden="1" x14ac:dyDescent="0.25">
      <c r="A5347" s="57" t="s">
        <v>44</v>
      </c>
      <c r="B5347" t="s">
        <v>129</v>
      </c>
      <c r="C5347">
        <v>2022</v>
      </c>
      <c r="D5347" t="s">
        <v>58</v>
      </c>
      <c r="E5347" t="s">
        <v>45</v>
      </c>
      <c r="F5347" t="s">
        <v>46</v>
      </c>
      <c r="G5347" t="s">
        <v>109</v>
      </c>
      <c r="H5347" t="s">
        <v>220</v>
      </c>
      <c r="I5347" t="s">
        <v>417</v>
      </c>
      <c r="J5347" s="38">
        <v>106205</v>
      </c>
    </row>
    <row r="5348" spans="1:10" hidden="1" x14ac:dyDescent="0.25">
      <c r="A5348" s="57" t="s">
        <v>44</v>
      </c>
      <c r="B5348" t="s">
        <v>129</v>
      </c>
      <c r="C5348">
        <v>2022</v>
      </c>
      <c r="D5348" t="s">
        <v>58</v>
      </c>
      <c r="E5348" t="s">
        <v>45</v>
      </c>
      <c r="F5348" t="s">
        <v>46</v>
      </c>
      <c r="G5348" t="s">
        <v>109</v>
      </c>
      <c r="H5348" t="s">
        <v>260</v>
      </c>
    </row>
    <row r="5349" spans="1:10" hidden="1" x14ac:dyDescent="0.25">
      <c r="A5349" s="57" t="s">
        <v>44</v>
      </c>
      <c r="B5349" t="s">
        <v>129</v>
      </c>
      <c r="C5349">
        <v>2022</v>
      </c>
      <c r="D5349" t="s">
        <v>58</v>
      </c>
      <c r="E5349" t="s">
        <v>45</v>
      </c>
      <c r="F5349" t="s">
        <v>46</v>
      </c>
      <c r="G5349" t="s">
        <v>55</v>
      </c>
      <c r="H5349" t="s">
        <v>22</v>
      </c>
      <c r="I5349" t="s">
        <v>380</v>
      </c>
      <c r="J5349" s="3">
        <v>800000</v>
      </c>
    </row>
    <row r="5350" spans="1:10" hidden="1" x14ac:dyDescent="0.25">
      <c r="A5350" s="57" t="s">
        <v>44</v>
      </c>
      <c r="B5350" t="s">
        <v>129</v>
      </c>
      <c r="C5350">
        <v>2022</v>
      </c>
      <c r="D5350" t="s">
        <v>58</v>
      </c>
      <c r="E5350" t="s">
        <v>45</v>
      </c>
      <c r="F5350" t="s">
        <v>46</v>
      </c>
      <c r="G5350" t="s">
        <v>55</v>
      </c>
      <c r="H5350" t="s">
        <v>447</v>
      </c>
      <c r="I5350" s="90" t="s">
        <v>448</v>
      </c>
    </row>
    <row r="5351" spans="1:10" hidden="1" x14ac:dyDescent="0.25">
      <c r="A5351" s="57" t="s">
        <v>44</v>
      </c>
      <c r="B5351" t="s">
        <v>129</v>
      </c>
      <c r="C5351">
        <v>2022</v>
      </c>
      <c r="D5351" t="s">
        <v>58</v>
      </c>
      <c r="E5351" t="s">
        <v>45</v>
      </c>
      <c r="F5351" t="s">
        <v>46</v>
      </c>
      <c r="G5351" t="s">
        <v>47</v>
      </c>
      <c r="H5351" t="s">
        <v>238</v>
      </c>
    </row>
    <row r="5352" spans="1:10" hidden="1" x14ac:dyDescent="0.25">
      <c r="A5352" s="57" t="s">
        <v>44</v>
      </c>
      <c r="B5352" t="s">
        <v>129</v>
      </c>
      <c r="C5352">
        <v>2022</v>
      </c>
      <c r="D5352" t="s">
        <v>58</v>
      </c>
      <c r="E5352" t="s">
        <v>45</v>
      </c>
      <c r="F5352" t="s">
        <v>46</v>
      </c>
      <c r="G5352" t="s">
        <v>47</v>
      </c>
      <c r="H5352" t="s">
        <v>239</v>
      </c>
      <c r="I5352" t="s">
        <v>381</v>
      </c>
      <c r="J5352" s="3">
        <v>341583</v>
      </c>
    </row>
    <row r="5353" spans="1:10" hidden="1" x14ac:dyDescent="0.25">
      <c r="A5353" s="57" t="s">
        <v>44</v>
      </c>
      <c r="B5353" t="s">
        <v>129</v>
      </c>
      <c r="C5353">
        <v>2022</v>
      </c>
      <c r="D5353" t="s">
        <v>58</v>
      </c>
      <c r="E5353" t="s">
        <v>45</v>
      </c>
      <c r="F5353" t="s">
        <v>46</v>
      </c>
      <c r="G5353" t="s">
        <v>47</v>
      </c>
      <c r="H5353" t="s">
        <v>239</v>
      </c>
      <c r="I5353" t="s">
        <v>382</v>
      </c>
      <c r="J5353" s="3">
        <v>303933</v>
      </c>
    </row>
    <row r="5354" spans="1:10" hidden="1" x14ac:dyDescent="0.25">
      <c r="A5354" s="57" t="s">
        <v>44</v>
      </c>
      <c r="B5354" t="s">
        <v>129</v>
      </c>
      <c r="C5354">
        <v>2022</v>
      </c>
      <c r="D5354" t="s">
        <v>58</v>
      </c>
      <c r="E5354" t="s">
        <v>45</v>
      </c>
      <c r="F5354" t="s">
        <v>46</v>
      </c>
      <c r="G5354" t="s">
        <v>47</v>
      </c>
      <c r="H5354" t="s">
        <v>239</v>
      </c>
      <c r="I5354" t="s">
        <v>383</v>
      </c>
      <c r="J5354" s="3">
        <v>1000000</v>
      </c>
    </row>
    <row r="5355" spans="1:10" hidden="1" x14ac:dyDescent="0.25">
      <c r="A5355" s="57" t="s">
        <v>44</v>
      </c>
      <c r="B5355" t="s">
        <v>129</v>
      </c>
      <c r="C5355">
        <v>2022</v>
      </c>
      <c r="D5355" t="s">
        <v>58</v>
      </c>
      <c r="E5355" t="s">
        <v>45</v>
      </c>
      <c r="F5355" t="s">
        <v>46</v>
      </c>
      <c r="G5355" t="s">
        <v>47</v>
      </c>
      <c r="H5355" t="s">
        <v>239</v>
      </c>
      <c r="I5355" t="s">
        <v>384</v>
      </c>
      <c r="J5355" s="38">
        <v>365608</v>
      </c>
    </row>
    <row r="5356" spans="1:10" hidden="1" x14ac:dyDescent="0.25">
      <c r="A5356" s="57" t="s">
        <v>44</v>
      </c>
      <c r="B5356" t="s">
        <v>129</v>
      </c>
      <c r="C5356">
        <v>2022</v>
      </c>
      <c r="D5356" t="s">
        <v>58</v>
      </c>
      <c r="E5356" t="s">
        <v>45</v>
      </c>
      <c r="F5356" t="s">
        <v>46</v>
      </c>
      <c r="G5356" t="s">
        <v>47</v>
      </c>
      <c r="H5356" t="s">
        <v>239</v>
      </c>
      <c r="I5356" t="s">
        <v>426</v>
      </c>
    </row>
    <row r="5357" spans="1:10" hidden="1" x14ac:dyDescent="0.25">
      <c r="A5357" s="57" t="s">
        <v>44</v>
      </c>
      <c r="B5357" t="s">
        <v>129</v>
      </c>
      <c r="C5357">
        <v>2022</v>
      </c>
      <c r="D5357" t="s">
        <v>58</v>
      </c>
      <c r="E5357" t="s">
        <v>45</v>
      </c>
      <c r="F5357" t="s">
        <v>46</v>
      </c>
      <c r="G5357" t="s">
        <v>47</v>
      </c>
      <c r="H5357" t="s">
        <v>239</v>
      </c>
      <c r="I5357" s="90" t="s">
        <v>449</v>
      </c>
    </row>
    <row r="5358" spans="1:10" hidden="1" x14ac:dyDescent="0.25">
      <c r="A5358" s="57" t="s">
        <v>44</v>
      </c>
      <c r="B5358" t="s">
        <v>129</v>
      </c>
      <c r="C5358">
        <v>2022</v>
      </c>
      <c r="D5358" t="s">
        <v>58</v>
      </c>
      <c r="E5358" t="s">
        <v>45</v>
      </c>
      <c r="F5358" t="s">
        <v>46</v>
      </c>
      <c r="G5358" t="s">
        <v>47</v>
      </c>
      <c r="H5358" t="s">
        <v>239</v>
      </c>
      <c r="I5358" s="90" t="s">
        <v>461</v>
      </c>
    </row>
    <row r="5359" spans="1:10" hidden="1" x14ac:dyDescent="0.25">
      <c r="A5359" s="57" t="s">
        <v>44</v>
      </c>
      <c r="B5359" t="s">
        <v>129</v>
      </c>
      <c r="C5359">
        <v>2022</v>
      </c>
      <c r="D5359" t="s">
        <v>58</v>
      </c>
      <c r="E5359" t="s">
        <v>45</v>
      </c>
      <c r="F5359" t="s">
        <v>46</v>
      </c>
      <c r="G5359" t="s">
        <v>47</v>
      </c>
      <c r="H5359" t="s">
        <v>239</v>
      </c>
      <c r="I5359" s="90" t="s">
        <v>462</v>
      </c>
      <c r="J5359" s="3">
        <v>300000</v>
      </c>
    </row>
    <row r="5360" spans="1:10" hidden="1" x14ac:dyDescent="0.25">
      <c r="A5360" s="57" t="s">
        <v>44</v>
      </c>
      <c r="B5360" t="s">
        <v>129</v>
      </c>
      <c r="C5360">
        <v>2022</v>
      </c>
      <c r="D5360" t="s">
        <v>58</v>
      </c>
      <c r="E5360" t="s">
        <v>45</v>
      </c>
      <c r="F5360" t="s">
        <v>46</v>
      </c>
      <c r="G5360" t="s">
        <v>47</v>
      </c>
      <c r="H5360" t="s">
        <v>239</v>
      </c>
      <c r="I5360" s="90" t="s">
        <v>463</v>
      </c>
    </row>
    <row r="5361" spans="1:10" hidden="1" x14ac:dyDescent="0.25">
      <c r="A5361" s="57" t="s">
        <v>44</v>
      </c>
      <c r="B5361" t="s">
        <v>129</v>
      </c>
      <c r="C5361">
        <v>2022</v>
      </c>
      <c r="D5361" t="s">
        <v>58</v>
      </c>
      <c r="E5361" t="s">
        <v>45</v>
      </c>
      <c r="F5361" t="s">
        <v>46</v>
      </c>
      <c r="G5361" t="s">
        <v>47</v>
      </c>
      <c r="H5361" t="s">
        <v>243</v>
      </c>
      <c r="I5361" t="s">
        <v>387</v>
      </c>
    </row>
    <row r="5362" spans="1:10" hidden="1" x14ac:dyDescent="0.25">
      <c r="A5362" s="57" t="s">
        <v>44</v>
      </c>
      <c r="B5362" t="s">
        <v>129</v>
      </c>
      <c r="C5362">
        <v>2022</v>
      </c>
      <c r="D5362" t="s">
        <v>58</v>
      </c>
      <c r="E5362" t="s">
        <v>45</v>
      </c>
      <c r="F5362" t="s">
        <v>46</v>
      </c>
      <c r="G5362" t="s">
        <v>47</v>
      </c>
      <c r="H5362" s="2" t="s">
        <v>276</v>
      </c>
      <c r="I5362" t="s">
        <v>395</v>
      </c>
      <c r="J5362" s="38">
        <v>580000</v>
      </c>
    </row>
    <row r="5363" spans="1:10" hidden="1" x14ac:dyDescent="0.25">
      <c r="A5363" s="57" t="s">
        <v>44</v>
      </c>
      <c r="B5363" t="s">
        <v>129</v>
      </c>
      <c r="C5363">
        <v>2022</v>
      </c>
      <c r="D5363" t="s">
        <v>58</v>
      </c>
      <c r="E5363" t="s">
        <v>45</v>
      </c>
      <c r="F5363" t="s">
        <v>46</v>
      </c>
      <c r="G5363" t="s">
        <v>47</v>
      </c>
      <c r="H5363" s="2" t="s">
        <v>296</v>
      </c>
      <c r="I5363" s="2"/>
    </row>
    <row r="5364" spans="1:10" hidden="1" x14ac:dyDescent="0.25">
      <c r="A5364" s="57" t="s">
        <v>44</v>
      </c>
      <c r="B5364" t="s">
        <v>129</v>
      </c>
      <c r="C5364">
        <v>2022</v>
      </c>
      <c r="D5364" t="s">
        <v>58</v>
      </c>
      <c r="E5364" t="s">
        <v>45</v>
      </c>
      <c r="F5364" t="s">
        <v>46</v>
      </c>
      <c r="G5364" t="s">
        <v>47</v>
      </c>
      <c r="H5364" s="90" t="s">
        <v>364</v>
      </c>
      <c r="I5364" t="s">
        <v>379</v>
      </c>
      <c r="J5364" s="3">
        <v>134058</v>
      </c>
    </row>
    <row r="5365" spans="1:10" hidden="1" x14ac:dyDescent="0.25">
      <c r="A5365" s="57" t="s">
        <v>44</v>
      </c>
      <c r="B5365" t="s">
        <v>129</v>
      </c>
      <c r="C5365">
        <v>2022</v>
      </c>
      <c r="D5365" t="s">
        <v>58</v>
      </c>
      <c r="E5365" t="s">
        <v>45</v>
      </c>
      <c r="F5365" t="s">
        <v>46</v>
      </c>
      <c r="G5365" t="s">
        <v>47</v>
      </c>
      <c r="H5365" s="2" t="s">
        <v>277</v>
      </c>
      <c r="I5365" s="2"/>
    </row>
    <row r="5366" spans="1:10" hidden="1" x14ac:dyDescent="0.25">
      <c r="A5366" s="57" t="s">
        <v>44</v>
      </c>
      <c r="B5366" t="s">
        <v>129</v>
      </c>
      <c r="C5366">
        <v>2022</v>
      </c>
      <c r="D5366" t="s">
        <v>58</v>
      </c>
      <c r="E5366" t="s">
        <v>45</v>
      </c>
      <c r="F5366" t="s">
        <v>46</v>
      </c>
      <c r="G5366" t="s">
        <v>47</v>
      </c>
      <c r="H5366" s="2" t="s">
        <v>278</v>
      </c>
      <c r="I5366" s="2"/>
    </row>
    <row r="5367" spans="1:10" hidden="1" x14ac:dyDescent="0.25">
      <c r="A5367" s="57" t="s">
        <v>44</v>
      </c>
      <c r="B5367" t="s">
        <v>129</v>
      </c>
      <c r="C5367">
        <v>2022</v>
      </c>
      <c r="D5367" t="s">
        <v>58</v>
      </c>
      <c r="E5367" t="s">
        <v>45</v>
      </c>
      <c r="F5367" t="s">
        <v>46</v>
      </c>
      <c r="G5367" t="s">
        <v>47</v>
      </c>
      <c r="H5367" s="2" t="s">
        <v>298</v>
      </c>
      <c r="I5367" s="2"/>
    </row>
    <row r="5368" spans="1:10" hidden="1" x14ac:dyDescent="0.25">
      <c r="A5368" s="57" t="s">
        <v>44</v>
      </c>
      <c r="B5368" t="s">
        <v>129</v>
      </c>
      <c r="C5368">
        <v>2022</v>
      </c>
      <c r="D5368" t="s">
        <v>58</v>
      </c>
      <c r="E5368" t="s">
        <v>45</v>
      </c>
      <c r="F5368" t="s">
        <v>46</v>
      </c>
      <c r="G5368" t="s">
        <v>47</v>
      </c>
      <c r="H5368" s="2" t="s">
        <v>238</v>
      </c>
      <c r="I5368" s="90" t="s">
        <v>412</v>
      </c>
    </row>
    <row r="5369" spans="1:10" hidden="1" x14ac:dyDescent="0.25">
      <c r="A5369" s="57" t="s">
        <v>44</v>
      </c>
      <c r="B5369" t="s">
        <v>129</v>
      </c>
      <c r="C5369">
        <v>2022</v>
      </c>
      <c r="D5369" t="s">
        <v>58</v>
      </c>
      <c r="E5369" t="s">
        <v>45</v>
      </c>
      <c r="F5369" t="s">
        <v>46</v>
      </c>
      <c r="G5369" t="s">
        <v>182</v>
      </c>
      <c r="H5369" t="s">
        <v>240</v>
      </c>
    </row>
    <row r="5370" spans="1:10" hidden="1" x14ac:dyDescent="0.25">
      <c r="A5370" s="57" t="s">
        <v>44</v>
      </c>
      <c r="B5370" t="s">
        <v>129</v>
      </c>
      <c r="C5370">
        <v>2022</v>
      </c>
      <c r="D5370" t="s">
        <v>58</v>
      </c>
      <c r="E5370" t="s">
        <v>45</v>
      </c>
      <c r="F5370" t="s">
        <v>46</v>
      </c>
      <c r="G5370" t="s">
        <v>182</v>
      </c>
      <c r="H5370" t="s">
        <v>241</v>
      </c>
      <c r="I5370" t="s">
        <v>419</v>
      </c>
    </row>
    <row r="5371" spans="1:10" hidden="1" x14ac:dyDescent="0.25">
      <c r="A5371" s="57" t="s">
        <v>44</v>
      </c>
      <c r="B5371" t="s">
        <v>129</v>
      </c>
      <c r="C5371">
        <v>2022</v>
      </c>
      <c r="D5371" t="s">
        <v>58</v>
      </c>
      <c r="E5371" t="s">
        <v>45</v>
      </c>
      <c r="F5371" t="s">
        <v>46</v>
      </c>
      <c r="G5371" t="s">
        <v>182</v>
      </c>
      <c r="H5371" t="s">
        <v>242</v>
      </c>
    </row>
    <row r="5372" spans="1:10" hidden="1" x14ac:dyDescent="0.25">
      <c r="A5372" s="57" t="s">
        <v>44</v>
      </c>
      <c r="B5372" t="s">
        <v>129</v>
      </c>
      <c r="C5372">
        <v>2022</v>
      </c>
      <c r="D5372" t="s">
        <v>58</v>
      </c>
      <c r="E5372" t="s">
        <v>45</v>
      </c>
      <c r="F5372" t="s">
        <v>46</v>
      </c>
      <c r="G5372" t="s">
        <v>182</v>
      </c>
      <c r="H5372" t="s">
        <v>243</v>
      </c>
      <c r="I5372" t="s">
        <v>419</v>
      </c>
    </row>
    <row r="5373" spans="1:10" hidden="1" x14ac:dyDescent="0.25">
      <c r="A5373" s="57" t="s">
        <v>44</v>
      </c>
      <c r="B5373" t="s">
        <v>129</v>
      </c>
      <c r="C5373">
        <v>2022</v>
      </c>
      <c r="D5373" t="s">
        <v>58</v>
      </c>
      <c r="E5373" t="s">
        <v>45</v>
      </c>
      <c r="F5373" t="s">
        <v>46</v>
      </c>
      <c r="G5373" t="s">
        <v>253</v>
      </c>
      <c r="H5373" s="2" t="s">
        <v>266</v>
      </c>
      <c r="I5373" t="s">
        <v>427</v>
      </c>
    </row>
    <row r="5374" spans="1:10" hidden="1" x14ac:dyDescent="0.25">
      <c r="A5374" s="57" t="s">
        <v>44</v>
      </c>
      <c r="B5374" t="s">
        <v>129</v>
      </c>
      <c r="C5374">
        <v>2022</v>
      </c>
      <c r="D5374" t="s">
        <v>58</v>
      </c>
      <c r="E5374" t="s">
        <v>45</v>
      </c>
      <c r="F5374" t="s">
        <v>46</v>
      </c>
      <c r="G5374" t="s">
        <v>253</v>
      </c>
      <c r="H5374" s="2" t="s">
        <v>266</v>
      </c>
      <c r="I5374" t="s">
        <v>386</v>
      </c>
    </row>
    <row r="5375" spans="1:10" hidden="1" x14ac:dyDescent="0.25">
      <c r="A5375" s="57" t="s">
        <v>44</v>
      </c>
      <c r="B5375" t="s">
        <v>129</v>
      </c>
      <c r="C5375">
        <v>2022</v>
      </c>
      <c r="D5375" t="s">
        <v>58</v>
      </c>
      <c r="E5375" t="s">
        <v>45</v>
      </c>
      <c r="F5375" t="s">
        <v>46</v>
      </c>
      <c r="G5375" t="s">
        <v>253</v>
      </c>
      <c r="H5375" s="90" t="s">
        <v>365</v>
      </c>
      <c r="I5375" s="90"/>
    </row>
    <row r="5376" spans="1:10" hidden="1" x14ac:dyDescent="0.25">
      <c r="A5376" s="57" t="s">
        <v>44</v>
      </c>
      <c r="B5376" t="s">
        <v>129</v>
      </c>
      <c r="C5376">
        <v>2022</v>
      </c>
      <c r="D5376" t="s">
        <v>58</v>
      </c>
      <c r="E5376" t="s">
        <v>45</v>
      </c>
      <c r="F5376" t="s">
        <v>46</v>
      </c>
      <c r="G5376" t="s">
        <v>253</v>
      </c>
      <c r="H5376" s="90" t="s">
        <v>366</v>
      </c>
      <c r="I5376" t="s">
        <v>387</v>
      </c>
    </row>
    <row r="5377" spans="1:10" hidden="1" x14ac:dyDescent="0.25">
      <c r="A5377" s="57" t="s">
        <v>44</v>
      </c>
      <c r="B5377" t="s">
        <v>129</v>
      </c>
      <c r="C5377">
        <v>2022</v>
      </c>
      <c r="D5377" t="s">
        <v>58</v>
      </c>
      <c r="E5377" t="s">
        <v>45</v>
      </c>
      <c r="F5377" t="s">
        <v>46</v>
      </c>
      <c r="G5377" t="s">
        <v>221</v>
      </c>
      <c r="H5377" s="2" t="s">
        <v>245</v>
      </c>
      <c r="I5377" t="s">
        <v>417</v>
      </c>
      <c r="J5377" s="38">
        <v>1004500</v>
      </c>
    </row>
    <row r="5378" spans="1:10" hidden="1" x14ac:dyDescent="0.25">
      <c r="A5378" s="57" t="s">
        <v>44</v>
      </c>
      <c r="B5378" t="s">
        <v>129</v>
      </c>
      <c r="C5378">
        <v>2022</v>
      </c>
      <c r="D5378" t="s">
        <v>58</v>
      </c>
      <c r="E5378" t="s">
        <v>45</v>
      </c>
      <c r="F5378" t="s">
        <v>46</v>
      </c>
      <c r="G5378" t="s">
        <v>221</v>
      </c>
      <c r="H5378" s="2" t="s">
        <v>299</v>
      </c>
      <c r="I5378" t="s">
        <v>428</v>
      </c>
    </row>
    <row r="5379" spans="1:10" hidden="1" x14ac:dyDescent="0.25">
      <c r="A5379" s="57" t="s">
        <v>44</v>
      </c>
      <c r="B5379" t="s">
        <v>129</v>
      </c>
      <c r="C5379">
        <v>2022</v>
      </c>
      <c r="D5379" t="s">
        <v>58</v>
      </c>
      <c r="E5379" t="s">
        <v>45</v>
      </c>
      <c r="F5379" t="s">
        <v>46</v>
      </c>
      <c r="G5379" t="s">
        <v>221</v>
      </c>
      <c r="H5379" s="2" t="s">
        <v>299</v>
      </c>
      <c r="I5379" t="s">
        <v>429</v>
      </c>
      <c r="J5379" s="3">
        <v>220000</v>
      </c>
    </row>
    <row r="5380" spans="1:10" hidden="1" x14ac:dyDescent="0.25">
      <c r="A5380" s="57" t="s">
        <v>44</v>
      </c>
      <c r="B5380" t="s">
        <v>129</v>
      </c>
      <c r="C5380">
        <v>2022</v>
      </c>
      <c r="D5380" t="s">
        <v>58</v>
      </c>
      <c r="E5380" t="s">
        <v>45</v>
      </c>
      <c r="F5380" t="s">
        <v>46</v>
      </c>
      <c r="G5380" t="s">
        <v>272</v>
      </c>
      <c r="H5380" s="2" t="s">
        <v>273</v>
      </c>
      <c r="I5380" s="2"/>
    </row>
    <row r="5381" spans="1:10" hidden="1" x14ac:dyDescent="0.25">
      <c r="A5381" s="57" t="s">
        <v>44</v>
      </c>
      <c r="B5381" t="s">
        <v>129</v>
      </c>
      <c r="C5381">
        <v>2022</v>
      </c>
      <c r="D5381" t="s">
        <v>58</v>
      </c>
      <c r="E5381" t="s">
        <v>45</v>
      </c>
      <c r="F5381" t="s">
        <v>46</v>
      </c>
      <c r="G5381" t="s">
        <v>49</v>
      </c>
      <c r="H5381" s="2" t="s">
        <v>246</v>
      </c>
      <c r="I5381" t="s">
        <v>388</v>
      </c>
      <c r="J5381" s="3">
        <v>274181</v>
      </c>
    </row>
    <row r="5382" spans="1:10" hidden="1" x14ac:dyDescent="0.25">
      <c r="A5382" s="57" t="s">
        <v>44</v>
      </c>
      <c r="B5382" t="s">
        <v>129</v>
      </c>
      <c r="C5382">
        <v>2022</v>
      </c>
      <c r="D5382" t="s">
        <v>58</v>
      </c>
      <c r="E5382" t="s">
        <v>45</v>
      </c>
      <c r="F5382" t="s">
        <v>46</v>
      </c>
      <c r="G5382" t="s">
        <v>49</v>
      </c>
      <c r="H5382" s="2" t="s">
        <v>246</v>
      </c>
      <c r="I5382" s="90" t="s">
        <v>464</v>
      </c>
      <c r="J5382" s="3">
        <v>164230</v>
      </c>
    </row>
    <row r="5383" spans="1:10" hidden="1" x14ac:dyDescent="0.25">
      <c r="A5383" s="57" t="s">
        <v>44</v>
      </c>
      <c r="B5383" t="s">
        <v>129</v>
      </c>
      <c r="C5383">
        <v>2022</v>
      </c>
      <c r="D5383" t="s">
        <v>58</v>
      </c>
      <c r="E5383" t="s">
        <v>45</v>
      </c>
      <c r="F5383" t="s">
        <v>46</v>
      </c>
      <c r="G5383" t="s">
        <v>49</v>
      </c>
      <c r="H5383" s="2" t="s">
        <v>246</v>
      </c>
      <c r="I5383" s="90" t="s">
        <v>382</v>
      </c>
    </row>
    <row r="5384" spans="1:10" hidden="1" x14ac:dyDescent="0.25">
      <c r="A5384" s="57" t="s">
        <v>44</v>
      </c>
      <c r="B5384" t="s">
        <v>129</v>
      </c>
      <c r="C5384">
        <v>2022</v>
      </c>
      <c r="D5384" t="s">
        <v>58</v>
      </c>
      <c r="E5384" t="s">
        <v>45</v>
      </c>
      <c r="F5384" t="s">
        <v>46</v>
      </c>
      <c r="G5384" t="s">
        <v>49</v>
      </c>
      <c r="H5384" s="2" t="s">
        <v>246</v>
      </c>
      <c r="I5384" s="90" t="s">
        <v>477</v>
      </c>
      <c r="J5384" s="3">
        <v>148000</v>
      </c>
    </row>
    <row r="5385" spans="1:10" hidden="1" x14ac:dyDescent="0.25">
      <c r="A5385" s="57" t="s">
        <v>44</v>
      </c>
      <c r="B5385" t="s">
        <v>129</v>
      </c>
      <c r="C5385">
        <v>2022</v>
      </c>
      <c r="D5385" t="s">
        <v>58</v>
      </c>
      <c r="E5385" t="s">
        <v>45</v>
      </c>
      <c r="F5385" t="s">
        <v>46</v>
      </c>
      <c r="G5385" t="s">
        <v>49</v>
      </c>
      <c r="H5385" s="2" t="s">
        <v>247</v>
      </c>
      <c r="I5385" s="90" t="s">
        <v>395</v>
      </c>
      <c r="J5385" s="3">
        <v>10000</v>
      </c>
    </row>
    <row r="5386" spans="1:10" hidden="1" x14ac:dyDescent="0.25">
      <c r="A5386" s="57" t="s">
        <v>44</v>
      </c>
      <c r="B5386" t="s">
        <v>129</v>
      </c>
      <c r="C5386">
        <v>2022</v>
      </c>
      <c r="D5386" t="s">
        <v>58</v>
      </c>
      <c r="E5386" t="s">
        <v>45</v>
      </c>
      <c r="F5386" t="s">
        <v>46</v>
      </c>
      <c r="G5386" t="s">
        <v>49</v>
      </c>
      <c r="H5386" s="2" t="s">
        <v>247</v>
      </c>
      <c r="I5386" s="90" t="s">
        <v>478</v>
      </c>
      <c r="J5386" s="38">
        <v>81582</v>
      </c>
    </row>
    <row r="5387" spans="1:10" hidden="1" x14ac:dyDescent="0.25">
      <c r="A5387" s="57" t="s">
        <v>44</v>
      </c>
      <c r="B5387" t="s">
        <v>129</v>
      </c>
      <c r="C5387">
        <v>2022</v>
      </c>
      <c r="D5387" t="s">
        <v>58</v>
      </c>
      <c r="E5387" t="s">
        <v>45</v>
      </c>
      <c r="F5387" t="s">
        <v>46</v>
      </c>
      <c r="G5387" t="s">
        <v>49</v>
      </c>
      <c r="H5387" s="2" t="s">
        <v>248</v>
      </c>
      <c r="I5387" s="90" t="s">
        <v>479</v>
      </c>
      <c r="J5387" s="3">
        <v>35294</v>
      </c>
    </row>
    <row r="5388" spans="1:10" hidden="1" x14ac:dyDescent="0.25">
      <c r="A5388" s="57" t="s">
        <v>44</v>
      </c>
      <c r="B5388" t="s">
        <v>129</v>
      </c>
      <c r="C5388">
        <v>2022</v>
      </c>
      <c r="D5388" t="s">
        <v>58</v>
      </c>
      <c r="E5388" t="s">
        <v>45</v>
      </c>
      <c r="F5388" t="s">
        <v>46</v>
      </c>
      <c r="G5388" t="s">
        <v>49</v>
      </c>
      <c r="H5388" s="2" t="s">
        <v>248</v>
      </c>
      <c r="I5388" t="s">
        <v>404</v>
      </c>
      <c r="J5388" s="3">
        <v>26387</v>
      </c>
    </row>
    <row r="5389" spans="1:10" hidden="1" x14ac:dyDescent="0.25">
      <c r="A5389" s="57" t="s">
        <v>44</v>
      </c>
      <c r="B5389" t="s">
        <v>129</v>
      </c>
      <c r="C5389">
        <v>2022</v>
      </c>
      <c r="D5389" t="s">
        <v>58</v>
      </c>
      <c r="E5389" t="s">
        <v>45</v>
      </c>
      <c r="F5389" t="s">
        <v>46</v>
      </c>
      <c r="G5389" t="s">
        <v>49</v>
      </c>
      <c r="H5389" s="2" t="s">
        <v>248</v>
      </c>
      <c r="I5389" s="90" t="s">
        <v>455</v>
      </c>
      <c r="J5389" s="3">
        <v>405882</v>
      </c>
    </row>
    <row r="5390" spans="1:10" hidden="1" x14ac:dyDescent="0.25">
      <c r="A5390" s="57" t="s">
        <v>44</v>
      </c>
      <c r="B5390" t="s">
        <v>129</v>
      </c>
      <c r="C5390">
        <v>2022</v>
      </c>
      <c r="D5390" t="s">
        <v>58</v>
      </c>
      <c r="E5390" t="s">
        <v>45</v>
      </c>
      <c r="F5390" t="s">
        <v>46</v>
      </c>
      <c r="G5390" t="s">
        <v>49</v>
      </c>
      <c r="H5390" s="2" t="s">
        <v>249</v>
      </c>
      <c r="I5390" s="90" t="s">
        <v>396</v>
      </c>
      <c r="J5390" s="38">
        <v>100000</v>
      </c>
    </row>
    <row r="5391" spans="1:10" hidden="1" x14ac:dyDescent="0.25">
      <c r="A5391" s="57" t="s">
        <v>44</v>
      </c>
      <c r="B5391" t="s">
        <v>129</v>
      </c>
      <c r="C5391">
        <v>2022</v>
      </c>
      <c r="D5391" t="s">
        <v>58</v>
      </c>
      <c r="E5391" t="s">
        <v>45</v>
      </c>
      <c r="F5391" t="s">
        <v>46</v>
      </c>
      <c r="G5391" t="s">
        <v>49</v>
      </c>
      <c r="H5391" s="2" t="s">
        <v>249</v>
      </c>
      <c r="I5391" s="90" t="s">
        <v>471</v>
      </c>
      <c r="J5391" s="3">
        <v>150027</v>
      </c>
    </row>
    <row r="5392" spans="1:10" hidden="1" x14ac:dyDescent="0.25">
      <c r="A5392" s="57" t="s">
        <v>44</v>
      </c>
      <c r="B5392" t="s">
        <v>129</v>
      </c>
      <c r="C5392">
        <v>2022</v>
      </c>
      <c r="D5392" t="s">
        <v>58</v>
      </c>
      <c r="E5392" t="s">
        <v>45</v>
      </c>
      <c r="F5392" t="s">
        <v>46</v>
      </c>
      <c r="G5392" t="s">
        <v>49</v>
      </c>
      <c r="H5392" s="2" t="s">
        <v>250</v>
      </c>
      <c r="I5392" s="90" t="s">
        <v>396</v>
      </c>
      <c r="J5392" s="38">
        <v>105400</v>
      </c>
    </row>
    <row r="5393" spans="1:10" hidden="1" x14ac:dyDescent="0.25">
      <c r="A5393" s="57" t="s">
        <v>44</v>
      </c>
      <c r="B5393" t="s">
        <v>129</v>
      </c>
      <c r="C5393">
        <v>2022</v>
      </c>
      <c r="D5393" t="s">
        <v>58</v>
      </c>
      <c r="E5393" t="s">
        <v>45</v>
      </c>
      <c r="F5393" t="s">
        <v>46</v>
      </c>
      <c r="G5393" t="s">
        <v>49</v>
      </c>
      <c r="H5393" s="2" t="s">
        <v>250</v>
      </c>
      <c r="I5393" s="90" t="s">
        <v>476</v>
      </c>
      <c r="J5393" s="3">
        <v>130831</v>
      </c>
    </row>
    <row r="5394" spans="1:10" hidden="1" x14ac:dyDescent="0.25">
      <c r="A5394" s="57" t="s">
        <v>44</v>
      </c>
      <c r="B5394" t="s">
        <v>129</v>
      </c>
      <c r="C5394">
        <v>2022</v>
      </c>
      <c r="D5394" t="s">
        <v>58</v>
      </c>
      <c r="E5394" t="s">
        <v>45</v>
      </c>
      <c r="F5394" t="s">
        <v>46</v>
      </c>
      <c r="G5394" t="s">
        <v>49</v>
      </c>
      <c r="H5394" s="2" t="s">
        <v>251</v>
      </c>
      <c r="I5394" s="90" t="s">
        <v>396</v>
      </c>
      <c r="J5394" s="38">
        <v>38900</v>
      </c>
    </row>
    <row r="5395" spans="1:10" hidden="1" x14ac:dyDescent="0.25">
      <c r="A5395" s="57" t="s">
        <v>44</v>
      </c>
      <c r="B5395" t="s">
        <v>129</v>
      </c>
      <c r="C5395">
        <v>2022</v>
      </c>
      <c r="D5395" t="s">
        <v>58</v>
      </c>
      <c r="E5395" t="s">
        <v>45</v>
      </c>
      <c r="F5395" t="s">
        <v>46</v>
      </c>
      <c r="G5395" t="s">
        <v>49</v>
      </c>
      <c r="H5395" s="2" t="s">
        <v>333</v>
      </c>
      <c r="I5395" t="s">
        <v>432</v>
      </c>
    </row>
    <row r="5396" spans="1:10" hidden="1" x14ac:dyDescent="0.25">
      <c r="A5396" s="57" t="s">
        <v>44</v>
      </c>
      <c r="B5396" t="s">
        <v>129</v>
      </c>
      <c r="C5396">
        <v>2022</v>
      </c>
      <c r="D5396" t="s">
        <v>58</v>
      </c>
      <c r="E5396" t="s">
        <v>45</v>
      </c>
      <c r="F5396" t="s">
        <v>46</v>
      </c>
      <c r="G5396" t="s">
        <v>49</v>
      </c>
      <c r="H5396" s="2" t="s">
        <v>333</v>
      </c>
      <c r="I5396" t="s">
        <v>396</v>
      </c>
      <c r="J5396" s="3">
        <v>160000</v>
      </c>
    </row>
    <row r="5397" spans="1:10" hidden="1" x14ac:dyDescent="0.25">
      <c r="A5397" s="57" t="s">
        <v>44</v>
      </c>
      <c r="B5397" t="s">
        <v>129</v>
      </c>
      <c r="C5397">
        <v>2022</v>
      </c>
      <c r="D5397" t="s">
        <v>58</v>
      </c>
      <c r="E5397" t="s">
        <v>45</v>
      </c>
      <c r="F5397" t="s">
        <v>46</v>
      </c>
      <c r="G5397" t="s">
        <v>49</v>
      </c>
      <c r="H5397" s="90" t="s">
        <v>367</v>
      </c>
      <c r="I5397" t="s">
        <v>396</v>
      </c>
      <c r="J5397" s="38">
        <v>18500</v>
      </c>
    </row>
    <row r="5398" spans="1:10" hidden="1" x14ac:dyDescent="0.25">
      <c r="A5398" s="57" t="s">
        <v>44</v>
      </c>
      <c r="B5398" t="s">
        <v>129</v>
      </c>
      <c r="C5398">
        <v>2022</v>
      </c>
      <c r="D5398" t="s">
        <v>58</v>
      </c>
      <c r="E5398" t="s">
        <v>45</v>
      </c>
      <c r="F5398" t="s">
        <v>46</v>
      </c>
      <c r="G5398" t="s">
        <v>49</v>
      </c>
      <c r="H5398" s="2" t="s">
        <v>252</v>
      </c>
      <c r="I5398" s="2"/>
    </row>
    <row r="5399" spans="1:10" hidden="1" x14ac:dyDescent="0.25">
      <c r="A5399" s="57" t="s">
        <v>44</v>
      </c>
      <c r="B5399" t="s">
        <v>129</v>
      </c>
      <c r="C5399">
        <v>2022</v>
      </c>
      <c r="D5399" t="s">
        <v>58</v>
      </c>
      <c r="E5399" t="s">
        <v>45</v>
      </c>
      <c r="F5399" t="s">
        <v>46</v>
      </c>
      <c r="G5399" t="s">
        <v>49</v>
      </c>
      <c r="H5399" s="2" t="s">
        <v>243</v>
      </c>
      <c r="I5399" s="90" t="s">
        <v>480</v>
      </c>
      <c r="J5399" s="3">
        <v>0.52</v>
      </c>
    </row>
    <row r="5400" spans="1:10" hidden="1" x14ac:dyDescent="0.25">
      <c r="A5400" s="57" t="s">
        <v>44</v>
      </c>
      <c r="B5400" t="s">
        <v>129</v>
      </c>
      <c r="C5400">
        <v>2022</v>
      </c>
      <c r="D5400" t="s">
        <v>58</v>
      </c>
      <c r="E5400" t="s">
        <v>45</v>
      </c>
      <c r="F5400" t="s">
        <v>46</v>
      </c>
      <c r="G5400" t="s">
        <v>49</v>
      </c>
      <c r="H5400" s="2" t="s">
        <v>243</v>
      </c>
      <c r="I5400" s="90" t="s">
        <v>481</v>
      </c>
      <c r="J5400" s="3">
        <v>14850</v>
      </c>
    </row>
    <row r="5401" spans="1:10" hidden="1" x14ac:dyDescent="0.25">
      <c r="A5401" s="57" t="s">
        <v>44</v>
      </c>
      <c r="B5401" t="s">
        <v>129</v>
      </c>
      <c r="C5401">
        <v>2022</v>
      </c>
      <c r="D5401" t="s">
        <v>58</v>
      </c>
      <c r="E5401" t="s">
        <v>45</v>
      </c>
      <c r="F5401" t="s">
        <v>46</v>
      </c>
      <c r="G5401" t="s">
        <v>49</v>
      </c>
      <c r="H5401" s="2" t="s">
        <v>243</v>
      </c>
      <c r="I5401" s="90" t="s">
        <v>426</v>
      </c>
      <c r="J5401" s="38">
        <v>2.48</v>
      </c>
    </row>
    <row r="5402" spans="1:10" hidden="1" x14ac:dyDescent="0.25">
      <c r="A5402" s="57" t="s">
        <v>44</v>
      </c>
      <c r="B5402" t="s">
        <v>129</v>
      </c>
      <c r="C5402">
        <v>2022</v>
      </c>
      <c r="D5402" t="s">
        <v>58</v>
      </c>
      <c r="E5402" t="s">
        <v>45</v>
      </c>
      <c r="F5402" t="s">
        <v>46</v>
      </c>
      <c r="G5402" t="s">
        <v>49</v>
      </c>
      <c r="H5402" s="2" t="s">
        <v>243</v>
      </c>
      <c r="I5402" s="90" t="s">
        <v>409</v>
      </c>
      <c r="J5402" s="38">
        <v>1.32</v>
      </c>
    </row>
    <row r="5403" spans="1:10" hidden="1" x14ac:dyDescent="0.25">
      <c r="A5403" s="57" t="s">
        <v>44</v>
      </c>
      <c r="B5403" t="s">
        <v>129</v>
      </c>
      <c r="C5403">
        <v>2022</v>
      </c>
      <c r="D5403" t="s">
        <v>58</v>
      </c>
      <c r="E5403" t="s">
        <v>45</v>
      </c>
      <c r="F5403" t="s">
        <v>46</v>
      </c>
      <c r="G5403" t="s">
        <v>49</v>
      </c>
      <c r="H5403" s="2" t="s">
        <v>243</v>
      </c>
      <c r="I5403" s="90" t="s">
        <v>478</v>
      </c>
      <c r="J5403" s="38">
        <v>54</v>
      </c>
    </row>
    <row r="5404" spans="1:10" hidden="1" x14ac:dyDescent="0.25">
      <c r="A5404" s="57" t="s">
        <v>44</v>
      </c>
      <c r="B5404" t="s">
        <v>129</v>
      </c>
      <c r="C5404">
        <v>2022</v>
      </c>
      <c r="D5404" t="s">
        <v>58</v>
      </c>
      <c r="E5404" t="s">
        <v>45</v>
      </c>
      <c r="F5404" t="s">
        <v>46</v>
      </c>
      <c r="G5404" t="s">
        <v>49</v>
      </c>
      <c r="H5404" s="2" t="s">
        <v>243</v>
      </c>
      <c r="I5404" s="90" t="s">
        <v>392</v>
      </c>
      <c r="J5404" s="3">
        <v>125.35</v>
      </c>
    </row>
    <row r="5405" spans="1:10" hidden="1" x14ac:dyDescent="0.25">
      <c r="A5405" s="57" t="s">
        <v>44</v>
      </c>
      <c r="B5405" t="s">
        <v>129</v>
      </c>
      <c r="C5405">
        <v>2022</v>
      </c>
      <c r="D5405" t="s">
        <v>58</v>
      </c>
      <c r="E5405" t="s">
        <v>45</v>
      </c>
      <c r="F5405" t="s">
        <v>46</v>
      </c>
      <c r="G5405" t="s">
        <v>49</v>
      </c>
      <c r="H5405" s="2" t="s">
        <v>243</v>
      </c>
      <c r="I5405" s="90" t="s">
        <v>393</v>
      </c>
      <c r="J5405" s="3">
        <v>249.94</v>
      </c>
    </row>
    <row r="5406" spans="1:10" hidden="1" x14ac:dyDescent="0.25">
      <c r="A5406" s="57" t="s">
        <v>44</v>
      </c>
      <c r="B5406" t="s">
        <v>129</v>
      </c>
      <c r="C5406">
        <v>2022</v>
      </c>
      <c r="D5406" t="s">
        <v>58</v>
      </c>
      <c r="E5406" t="s">
        <v>45</v>
      </c>
      <c r="F5406" t="s">
        <v>46</v>
      </c>
      <c r="G5406" t="s">
        <v>49</v>
      </c>
      <c r="H5406" s="2" t="s">
        <v>243</v>
      </c>
      <c r="I5406" s="90" t="s">
        <v>389</v>
      </c>
      <c r="J5406" s="3">
        <v>249.77</v>
      </c>
    </row>
    <row r="5407" spans="1:10" hidden="1" x14ac:dyDescent="0.25">
      <c r="A5407" s="57" t="s">
        <v>44</v>
      </c>
      <c r="B5407" t="s">
        <v>129</v>
      </c>
      <c r="C5407">
        <v>2022</v>
      </c>
      <c r="D5407" t="s">
        <v>58</v>
      </c>
      <c r="E5407" t="s">
        <v>45</v>
      </c>
      <c r="F5407" t="s">
        <v>46</v>
      </c>
      <c r="G5407" t="s">
        <v>49</v>
      </c>
      <c r="H5407" s="2" t="s">
        <v>243</v>
      </c>
      <c r="I5407" s="90" t="s">
        <v>378</v>
      </c>
      <c r="J5407" s="3">
        <v>1</v>
      </c>
    </row>
    <row r="5408" spans="1:10" hidden="1" x14ac:dyDescent="0.25">
      <c r="A5408" s="57" t="s">
        <v>44</v>
      </c>
      <c r="B5408" t="s">
        <v>129</v>
      </c>
      <c r="C5408">
        <v>2022</v>
      </c>
      <c r="D5408" t="s">
        <v>58</v>
      </c>
      <c r="E5408" t="s">
        <v>45</v>
      </c>
      <c r="F5408" t="s">
        <v>46</v>
      </c>
      <c r="G5408" t="s">
        <v>49</v>
      </c>
      <c r="H5408" s="2" t="s">
        <v>243</v>
      </c>
      <c r="I5408" s="90" t="s">
        <v>482</v>
      </c>
      <c r="J5408" s="3">
        <v>0.04</v>
      </c>
    </row>
    <row r="5409" spans="1:10" hidden="1" x14ac:dyDescent="0.25">
      <c r="A5409" s="57" t="s">
        <v>44</v>
      </c>
      <c r="B5409" t="s">
        <v>129</v>
      </c>
      <c r="C5409">
        <v>2022</v>
      </c>
      <c r="D5409" t="s">
        <v>58</v>
      </c>
      <c r="E5409" t="s">
        <v>45</v>
      </c>
      <c r="F5409" t="s">
        <v>304</v>
      </c>
      <c r="G5409" t="s">
        <v>54</v>
      </c>
      <c r="H5409" t="s">
        <v>305</v>
      </c>
      <c r="I5409" t="s">
        <v>396</v>
      </c>
      <c r="J5409" s="3">
        <v>2000000</v>
      </c>
    </row>
    <row r="5410" spans="1:10" hidden="1" x14ac:dyDescent="0.25">
      <c r="A5410" s="57" t="s">
        <v>44</v>
      </c>
      <c r="B5410" t="s">
        <v>129</v>
      </c>
      <c r="C5410">
        <v>2022</v>
      </c>
      <c r="D5410" t="s">
        <v>58</v>
      </c>
      <c r="E5410" t="s">
        <v>45</v>
      </c>
      <c r="F5410" t="s">
        <v>304</v>
      </c>
      <c r="G5410" t="s">
        <v>54</v>
      </c>
      <c r="H5410" t="s">
        <v>306</v>
      </c>
      <c r="I5410" t="s">
        <v>396</v>
      </c>
      <c r="J5410" s="3">
        <v>117172</v>
      </c>
    </row>
    <row r="5411" spans="1:10" hidden="1" x14ac:dyDescent="0.25">
      <c r="A5411" s="57" t="s">
        <v>44</v>
      </c>
      <c r="B5411" t="s">
        <v>129</v>
      </c>
      <c r="C5411">
        <v>2022</v>
      </c>
      <c r="D5411" t="s">
        <v>58</v>
      </c>
      <c r="E5411" t="s">
        <v>45</v>
      </c>
      <c r="F5411" t="s">
        <v>304</v>
      </c>
      <c r="G5411" t="s">
        <v>54</v>
      </c>
      <c r="H5411" t="s">
        <v>307</v>
      </c>
      <c r="I5411" t="s">
        <v>396</v>
      </c>
      <c r="J5411" s="3">
        <v>176430</v>
      </c>
    </row>
    <row r="5412" spans="1:10" hidden="1" x14ac:dyDescent="0.25">
      <c r="A5412" s="57" t="s">
        <v>44</v>
      </c>
      <c r="B5412" t="s">
        <v>129</v>
      </c>
      <c r="C5412">
        <v>2022</v>
      </c>
      <c r="D5412" t="s">
        <v>58</v>
      </c>
      <c r="E5412" t="s">
        <v>45</v>
      </c>
      <c r="F5412" t="s">
        <v>304</v>
      </c>
      <c r="G5412" t="s">
        <v>54</v>
      </c>
      <c r="H5412" t="s">
        <v>308</v>
      </c>
      <c r="I5412" t="s">
        <v>396</v>
      </c>
      <c r="J5412" s="3">
        <v>21172</v>
      </c>
    </row>
    <row r="5413" spans="1:10" hidden="1" x14ac:dyDescent="0.25">
      <c r="A5413" s="57" t="s">
        <v>44</v>
      </c>
      <c r="B5413" t="s">
        <v>129</v>
      </c>
      <c r="C5413">
        <v>2022</v>
      </c>
      <c r="D5413" t="s">
        <v>58</v>
      </c>
      <c r="E5413" t="s">
        <v>45</v>
      </c>
      <c r="F5413" t="s">
        <v>304</v>
      </c>
      <c r="G5413" t="s">
        <v>54</v>
      </c>
      <c r="H5413" t="s">
        <v>309</v>
      </c>
      <c r="I5413" t="s">
        <v>396</v>
      </c>
      <c r="J5413" s="3">
        <v>176430</v>
      </c>
    </row>
    <row r="5414" spans="1:10" hidden="1" x14ac:dyDescent="0.25">
      <c r="A5414" s="57" t="s">
        <v>44</v>
      </c>
      <c r="B5414" t="s">
        <v>129</v>
      </c>
      <c r="C5414">
        <v>2022</v>
      </c>
      <c r="D5414" t="s">
        <v>58</v>
      </c>
      <c r="E5414" t="s">
        <v>45</v>
      </c>
      <c r="F5414" t="s">
        <v>304</v>
      </c>
      <c r="G5414" t="s">
        <v>54</v>
      </c>
      <c r="H5414" t="s">
        <v>310</v>
      </c>
      <c r="I5414" t="s">
        <v>396</v>
      </c>
      <c r="J5414" s="3">
        <v>83333.34</v>
      </c>
    </row>
    <row r="5415" spans="1:10" hidden="1" x14ac:dyDescent="0.25">
      <c r="A5415" s="57" t="s">
        <v>44</v>
      </c>
      <c r="B5415" t="s">
        <v>129</v>
      </c>
      <c r="C5415">
        <v>2022</v>
      </c>
      <c r="D5415" t="s">
        <v>58</v>
      </c>
      <c r="E5415" t="s">
        <v>45</v>
      </c>
      <c r="F5415" t="s">
        <v>304</v>
      </c>
      <c r="G5415" t="s">
        <v>54</v>
      </c>
      <c r="H5415" s="90" t="s">
        <v>332</v>
      </c>
      <c r="I5415" s="90"/>
    </row>
    <row r="5416" spans="1:10" hidden="1" x14ac:dyDescent="0.25">
      <c r="A5416" s="57" t="s">
        <v>44</v>
      </c>
      <c r="B5416" t="s">
        <v>129</v>
      </c>
      <c r="C5416">
        <v>2022</v>
      </c>
      <c r="D5416" t="s">
        <v>58</v>
      </c>
      <c r="E5416" t="s">
        <v>45</v>
      </c>
      <c r="F5416" t="s">
        <v>304</v>
      </c>
      <c r="G5416" t="s">
        <v>54</v>
      </c>
      <c r="H5416" t="s">
        <v>311</v>
      </c>
      <c r="I5416" t="s">
        <v>396</v>
      </c>
      <c r="J5416" s="3">
        <v>1000000</v>
      </c>
    </row>
    <row r="5417" spans="1:10" hidden="1" x14ac:dyDescent="0.25">
      <c r="A5417" s="57" t="s">
        <v>44</v>
      </c>
      <c r="B5417" t="s">
        <v>129</v>
      </c>
      <c r="C5417">
        <v>2022</v>
      </c>
      <c r="D5417" t="s">
        <v>58</v>
      </c>
      <c r="E5417" t="s">
        <v>45</v>
      </c>
      <c r="F5417" t="s">
        <v>304</v>
      </c>
      <c r="G5417" t="s">
        <v>54</v>
      </c>
      <c r="H5417" t="s">
        <v>453</v>
      </c>
      <c r="I5417" s="90" t="s">
        <v>396</v>
      </c>
    </row>
    <row r="5418" spans="1:10" hidden="1" x14ac:dyDescent="0.25">
      <c r="A5418" s="57" t="s">
        <v>44</v>
      </c>
      <c r="B5418" t="s">
        <v>129</v>
      </c>
      <c r="C5418">
        <v>2022</v>
      </c>
      <c r="D5418" t="s">
        <v>58</v>
      </c>
      <c r="E5418" t="s">
        <v>45</v>
      </c>
      <c r="F5418" t="s">
        <v>304</v>
      </c>
      <c r="G5418" t="s">
        <v>54</v>
      </c>
      <c r="H5418" t="s">
        <v>312</v>
      </c>
    </row>
    <row r="5419" spans="1:10" hidden="1" x14ac:dyDescent="0.25">
      <c r="A5419" s="57" t="s">
        <v>44</v>
      </c>
      <c r="B5419" t="s">
        <v>129</v>
      </c>
      <c r="C5419">
        <v>2022</v>
      </c>
      <c r="D5419" t="s">
        <v>58</v>
      </c>
      <c r="E5419" t="s">
        <v>45</v>
      </c>
      <c r="F5419" t="s">
        <v>304</v>
      </c>
      <c r="G5419" t="s">
        <v>54</v>
      </c>
      <c r="H5419" t="s">
        <v>313</v>
      </c>
      <c r="I5419" t="s">
        <v>397</v>
      </c>
      <c r="J5419" s="3">
        <v>10440</v>
      </c>
    </row>
    <row r="5420" spans="1:10" hidden="1" x14ac:dyDescent="0.25">
      <c r="A5420" s="57" t="s">
        <v>44</v>
      </c>
      <c r="B5420" t="s">
        <v>129</v>
      </c>
      <c r="C5420">
        <v>2022</v>
      </c>
      <c r="D5420" t="s">
        <v>58</v>
      </c>
      <c r="E5420" t="s">
        <v>45</v>
      </c>
      <c r="F5420" t="s">
        <v>304</v>
      </c>
      <c r="G5420" t="s">
        <v>54</v>
      </c>
      <c r="H5420" t="s">
        <v>314</v>
      </c>
      <c r="I5420" t="s">
        <v>398</v>
      </c>
      <c r="J5420" s="3">
        <v>240000</v>
      </c>
    </row>
    <row r="5421" spans="1:10" hidden="1" x14ac:dyDescent="0.25">
      <c r="A5421" s="57" t="s">
        <v>44</v>
      </c>
      <c r="B5421" t="s">
        <v>129</v>
      </c>
      <c r="C5421">
        <v>2022</v>
      </c>
      <c r="D5421" t="s">
        <v>58</v>
      </c>
      <c r="E5421" t="s">
        <v>45</v>
      </c>
      <c r="F5421" t="s">
        <v>304</v>
      </c>
      <c r="G5421" t="s">
        <v>54</v>
      </c>
      <c r="H5421" t="s">
        <v>315</v>
      </c>
      <c r="I5421" s="90" t="s">
        <v>454</v>
      </c>
      <c r="J5421" s="3">
        <v>80000</v>
      </c>
    </row>
    <row r="5422" spans="1:10" hidden="1" x14ac:dyDescent="0.25">
      <c r="A5422" s="57" t="s">
        <v>44</v>
      </c>
      <c r="B5422" t="s">
        <v>129</v>
      </c>
      <c r="C5422">
        <v>2022</v>
      </c>
      <c r="D5422" t="s">
        <v>58</v>
      </c>
      <c r="E5422" t="s">
        <v>45</v>
      </c>
      <c r="F5422" t="s">
        <v>304</v>
      </c>
      <c r="G5422" t="s">
        <v>54</v>
      </c>
      <c r="H5422" s="2" t="s">
        <v>316</v>
      </c>
      <c r="I5422" s="2"/>
    </row>
    <row r="5423" spans="1:10" hidden="1" x14ac:dyDescent="0.25">
      <c r="A5423" s="57" t="s">
        <v>44</v>
      </c>
      <c r="B5423" t="s">
        <v>129</v>
      </c>
      <c r="C5423">
        <v>2022</v>
      </c>
      <c r="D5423" t="s">
        <v>58</v>
      </c>
      <c r="E5423" t="s">
        <v>45</v>
      </c>
      <c r="F5423" t="s">
        <v>304</v>
      </c>
      <c r="G5423" t="s">
        <v>49</v>
      </c>
      <c r="H5423" s="90" t="s">
        <v>317</v>
      </c>
      <c r="I5423" s="90"/>
    </row>
    <row r="5424" spans="1:10" hidden="1" x14ac:dyDescent="0.25">
      <c r="A5424" s="57" t="s">
        <v>44</v>
      </c>
      <c r="B5424" t="s">
        <v>129</v>
      </c>
      <c r="C5424">
        <v>2022</v>
      </c>
      <c r="D5424" t="s">
        <v>58</v>
      </c>
      <c r="E5424" t="s">
        <v>45</v>
      </c>
      <c r="F5424" t="s">
        <v>50</v>
      </c>
      <c r="G5424" t="s">
        <v>56</v>
      </c>
      <c r="H5424" t="s">
        <v>124</v>
      </c>
      <c r="I5424" t="s">
        <v>401</v>
      </c>
      <c r="J5424" s="3">
        <v>84190</v>
      </c>
    </row>
    <row r="5425" spans="1:10" hidden="1" x14ac:dyDescent="0.25">
      <c r="A5425" s="57" t="s">
        <v>44</v>
      </c>
      <c r="B5425" t="s">
        <v>129</v>
      </c>
      <c r="C5425">
        <v>2022</v>
      </c>
      <c r="D5425" t="s">
        <v>58</v>
      </c>
      <c r="E5425" t="s">
        <v>45</v>
      </c>
      <c r="F5425" t="s">
        <v>50</v>
      </c>
      <c r="G5425" t="s">
        <v>56</v>
      </c>
      <c r="H5425" t="s">
        <v>98</v>
      </c>
      <c r="I5425" t="s">
        <v>402</v>
      </c>
      <c r="J5425" s="3">
        <v>378006</v>
      </c>
    </row>
    <row r="5426" spans="1:10" hidden="1" x14ac:dyDescent="0.25">
      <c r="A5426" s="57" t="s">
        <v>44</v>
      </c>
      <c r="B5426" t="s">
        <v>129</v>
      </c>
      <c r="C5426">
        <v>2022</v>
      </c>
      <c r="D5426" t="s">
        <v>58</v>
      </c>
      <c r="E5426" t="s">
        <v>45</v>
      </c>
      <c r="F5426" t="s">
        <v>50</v>
      </c>
      <c r="G5426" t="s">
        <v>56</v>
      </c>
      <c r="H5426" t="s">
        <v>98</v>
      </c>
      <c r="I5426" t="s">
        <v>401</v>
      </c>
      <c r="J5426" s="3">
        <v>99610.09</v>
      </c>
    </row>
    <row r="5427" spans="1:10" hidden="1" x14ac:dyDescent="0.25">
      <c r="A5427" s="57" t="s">
        <v>44</v>
      </c>
      <c r="B5427" t="s">
        <v>129</v>
      </c>
      <c r="C5427">
        <v>2022</v>
      </c>
      <c r="D5427" t="s">
        <v>58</v>
      </c>
      <c r="E5427" t="s">
        <v>45</v>
      </c>
      <c r="F5427" t="s">
        <v>50</v>
      </c>
      <c r="G5427" t="s">
        <v>56</v>
      </c>
      <c r="H5427" t="s">
        <v>265</v>
      </c>
      <c r="I5427" t="s">
        <v>403</v>
      </c>
    </row>
    <row r="5428" spans="1:10" hidden="1" x14ac:dyDescent="0.25">
      <c r="A5428" s="57" t="s">
        <v>44</v>
      </c>
      <c r="B5428" t="s">
        <v>129</v>
      </c>
      <c r="C5428">
        <v>2022</v>
      </c>
      <c r="D5428" t="s">
        <v>58</v>
      </c>
      <c r="E5428" t="s">
        <v>45</v>
      </c>
      <c r="F5428" t="s">
        <v>50</v>
      </c>
      <c r="G5428" t="s">
        <v>56</v>
      </c>
      <c r="H5428" t="s">
        <v>193</v>
      </c>
      <c r="I5428" s="90" t="s">
        <v>466</v>
      </c>
    </row>
    <row r="5429" spans="1:10" hidden="1" x14ac:dyDescent="0.25">
      <c r="A5429" s="57" t="s">
        <v>44</v>
      </c>
      <c r="B5429" t="s">
        <v>129</v>
      </c>
      <c r="C5429">
        <v>2022</v>
      </c>
      <c r="D5429" t="s">
        <v>58</v>
      </c>
      <c r="E5429" t="s">
        <v>45</v>
      </c>
      <c r="F5429" t="s">
        <v>50</v>
      </c>
      <c r="G5429" t="s">
        <v>56</v>
      </c>
      <c r="H5429" t="s">
        <v>193</v>
      </c>
      <c r="I5429" s="90" t="s">
        <v>467</v>
      </c>
    </row>
    <row r="5430" spans="1:10" hidden="1" x14ac:dyDescent="0.25">
      <c r="A5430" s="57" t="s">
        <v>44</v>
      </c>
      <c r="B5430" t="s">
        <v>129</v>
      </c>
      <c r="C5430">
        <v>2022</v>
      </c>
      <c r="D5430" t="s">
        <v>58</v>
      </c>
      <c r="E5430" t="s">
        <v>45</v>
      </c>
      <c r="F5430" t="s">
        <v>50</v>
      </c>
      <c r="G5430" t="s">
        <v>101</v>
      </c>
      <c r="H5430" t="s">
        <v>99</v>
      </c>
      <c r="I5430" t="s">
        <v>401</v>
      </c>
      <c r="J5430" s="3">
        <v>235573.41</v>
      </c>
    </row>
    <row r="5431" spans="1:10" hidden="1" x14ac:dyDescent="0.25">
      <c r="A5431" s="57" t="s">
        <v>44</v>
      </c>
      <c r="B5431" t="s">
        <v>129</v>
      </c>
      <c r="C5431">
        <v>2022</v>
      </c>
      <c r="D5431" t="s">
        <v>58</v>
      </c>
      <c r="E5431" t="s">
        <v>45</v>
      </c>
      <c r="F5431" t="s">
        <v>50</v>
      </c>
      <c r="G5431" t="s">
        <v>101</v>
      </c>
      <c r="H5431" s="2" t="s">
        <v>255</v>
      </c>
      <c r="I5431" s="90" t="s">
        <v>462</v>
      </c>
      <c r="J5431" s="3">
        <v>3000</v>
      </c>
    </row>
    <row r="5432" spans="1:10" hidden="1" x14ac:dyDescent="0.25">
      <c r="A5432" s="57" t="s">
        <v>44</v>
      </c>
      <c r="B5432" t="s">
        <v>129</v>
      </c>
      <c r="C5432">
        <v>2022</v>
      </c>
      <c r="D5432" t="s">
        <v>58</v>
      </c>
      <c r="E5432" t="s">
        <v>45</v>
      </c>
      <c r="F5432" t="s">
        <v>50</v>
      </c>
      <c r="G5432" t="s">
        <v>101</v>
      </c>
      <c r="H5432" s="2" t="s">
        <v>254</v>
      </c>
      <c r="I5432" s="2"/>
    </row>
    <row r="5433" spans="1:10" hidden="1" x14ac:dyDescent="0.25">
      <c r="A5433" s="57" t="s">
        <v>44</v>
      </c>
      <c r="B5433" t="s">
        <v>129</v>
      </c>
      <c r="C5433">
        <v>2022</v>
      </c>
      <c r="D5433" t="s">
        <v>58</v>
      </c>
      <c r="E5433" t="s">
        <v>45</v>
      </c>
      <c r="F5433" t="s">
        <v>50</v>
      </c>
      <c r="G5433" t="s">
        <v>101</v>
      </c>
      <c r="H5433" s="2" t="s">
        <v>236</v>
      </c>
      <c r="I5433" t="s">
        <v>422</v>
      </c>
    </row>
    <row r="5434" spans="1:10" hidden="1" x14ac:dyDescent="0.25">
      <c r="A5434" s="57" t="s">
        <v>44</v>
      </c>
      <c r="B5434" t="s">
        <v>129</v>
      </c>
      <c r="C5434">
        <v>2022</v>
      </c>
      <c r="D5434" t="s">
        <v>58</v>
      </c>
      <c r="E5434" t="s">
        <v>45</v>
      </c>
      <c r="F5434" t="s">
        <v>50</v>
      </c>
      <c r="G5434" t="s">
        <v>101</v>
      </c>
      <c r="H5434" t="s">
        <v>30</v>
      </c>
      <c r="I5434" s="90" t="s">
        <v>375</v>
      </c>
      <c r="J5434" s="3">
        <v>7153.61</v>
      </c>
    </row>
    <row r="5435" spans="1:10" hidden="1" x14ac:dyDescent="0.25">
      <c r="A5435" s="57" t="s">
        <v>44</v>
      </c>
      <c r="B5435" t="s">
        <v>129</v>
      </c>
      <c r="C5435">
        <v>2022</v>
      </c>
      <c r="D5435" t="s">
        <v>58</v>
      </c>
      <c r="E5435" t="s">
        <v>45</v>
      </c>
      <c r="F5435" t="s">
        <v>50</v>
      </c>
      <c r="G5435" t="s">
        <v>101</v>
      </c>
      <c r="H5435" t="s">
        <v>30</v>
      </c>
      <c r="I5435" s="90" t="s">
        <v>395</v>
      </c>
      <c r="J5435" s="38">
        <v>5800</v>
      </c>
    </row>
    <row r="5436" spans="1:10" hidden="1" x14ac:dyDescent="0.25">
      <c r="A5436" s="57" t="s">
        <v>44</v>
      </c>
      <c r="B5436" t="s">
        <v>129</v>
      </c>
      <c r="C5436">
        <v>2022</v>
      </c>
      <c r="D5436" t="s">
        <v>58</v>
      </c>
      <c r="E5436" t="s">
        <v>45</v>
      </c>
      <c r="F5436" t="s">
        <v>50</v>
      </c>
      <c r="G5436" t="s">
        <v>101</v>
      </c>
      <c r="H5436" t="s">
        <v>30</v>
      </c>
      <c r="I5436" s="90" t="s">
        <v>468</v>
      </c>
    </row>
    <row r="5437" spans="1:10" hidden="1" x14ac:dyDescent="0.25">
      <c r="A5437" s="57" t="s">
        <v>44</v>
      </c>
      <c r="B5437" t="s">
        <v>129</v>
      </c>
      <c r="C5437">
        <v>2022</v>
      </c>
      <c r="D5437" t="s">
        <v>58</v>
      </c>
      <c r="E5437" t="s">
        <v>45</v>
      </c>
      <c r="F5437" t="s">
        <v>50</v>
      </c>
      <c r="G5437" t="s">
        <v>101</v>
      </c>
      <c r="H5437" t="s">
        <v>30</v>
      </c>
      <c r="I5437" s="90" t="s">
        <v>462</v>
      </c>
    </row>
    <row r="5438" spans="1:10" hidden="1" x14ac:dyDescent="0.25">
      <c r="A5438" s="57" t="s">
        <v>44</v>
      </c>
      <c r="B5438" t="s">
        <v>129</v>
      </c>
      <c r="C5438">
        <v>2022</v>
      </c>
      <c r="D5438" t="s">
        <v>58</v>
      </c>
      <c r="E5438" t="s">
        <v>45</v>
      </c>
      <c r="F5438" t="s">
        <v>50</v>
      </c>
      <c r="G5438" t="s">
        <v>101</v>
      </c>
      <c r="H5438" t="s">
        <v>30</v>
      </c>
      <c r="I5438" s="90" t="s">
        <v>469</v>
      </c>
    </row>
    <row r="5439" spans="1:10" hidden="1" x14ac:dyDescent="0.25">
      <c r="A5439" s="57" t="s">
        <v>44</v>
      </c>
      <c r="B5439" t="s">
        <v>129</v>
      </c>
      <c r="C5439">
        <v>2022</v>
      </c>
      <c r="D5439" t="s">
        <v>58</v>
      </c>
      <c r="E5439" t="s">
        <v>45</v>
      </c>
      <c r="F5439" t="s">
        <v>50</v>
      </c>
      <c r="G5439" t="s">
        <v>101</v>
      </c>
      <c r="H5439" t="s">
        <v>30</v>
      </c>
      <c r="I5439" s="90" t="s">
        <v>455</v>
      </c>
    </row>
    <row r="5440" spans="1:10" hidden="1" x14ac:dyDescent="0.25">
      <c r="A5440" s="57" t="s">
        <v>44</v>
      </c>
      <c r="B5440" t="s">
        <v>129</v>
      </c>
      <c r="C5440">
        <v>2022</v>
      </c>
      <c r="D5440" t="s">
        <v>58</v>
      </c>
      <c r="E5440" t="s">
        <v>45</v>
      </c>
      <c r="F5440" t="s">
        <v>50</v>
      </c>
      <c r="G5440" t="s">
        <v>101</v>
      </c>
      <c r="H5440" t="s">
        <v>30</v>
      </c>
      <c r="I5440" s="90" t="s">
        <v>470</v>
      </c>
    </row>
    <row r="5441" spans="1:10" hidden="1" x14ac:dyDescent="0.25">
      <c r="A5441" s="57" t="s">
        <v>44</v>
      </c>
      <c r="B5441" t="s">
        <v>129</v>
      </c>
      <c r="C5441">
        <v>2022</v>
      </c>
      <c r="D5441" t="s">
        <v>58</v>
      </c>
      <c r="E5441" t="s">
        <v>45</v>
      </c>
      <c r="F5441" t="s">
        <v>50</v>
      </c>
      <c r="G5441" t="s">
        <v>101</v>
      </c>
      <c r="H5441" t="s">
        <v>30</v>
      </c>
      <c r="I5441" s="90" t="s">
        <v>471</v>
      </c>
    </row>
    <row r="5442" spans="1:10" hidden="1" x14ac:dyDescent="0.25">
      <c r="A5442" s="57" t="s">
        <v>44</v>
      </c>
      <c r="B5442" t="s">
        <v>129</v>
      </c>
      <c r="C5442">
        <v>2022</v>
      </c>
      <c r="D5442" t="s">
        <v>58</v>
      </c>
      <c r="E5442" t="s">
        <v>45</v>
      </c>
      <c r="F5442" t="s">
        <v>50</v>
      </c>
      <c r="G5442" t="s">
        <v>101</v>
      </c>
      <c r="H5442" t="s">
        <v>30</v>
      </c>
      <c r="I5442" s="90" t="s">
        <v>472</v>
      </c>
    </row>
    <row r="5443" spans="1:10" hidden="1" x14ac:dyDescent="0.25">
      <c r="A5443" s="57" t="s">
        <v>44</v>
      </c>
      <c r="B5443" t="s">
        <v>129</v>
      </c>
      <c r="C5443">
        <v>2022</v>
      </c>
      <c r="D5443" t="s">
        <v>58</v>
      </c>
      <c r="E5443" t="s">
        <v>45</v>
      </c>
      <c r="F5443" t="s">
        <v>50</v>
      </c>
      <c r="G5443" t="s">
        <v>101</v>
      </c>
      <c r="H5443" t="s">
        <v>30</v>
      </c>
      <c r="I5443" s="90" t="s">
        <v>473</v>
      </c>
    </row>
    <row r="5444" spans="1:10" hidden="1" x14ac:dyDescent="0.25">
      <c r="A5444" s="57" t="s">
        <v>44</v>
      </c>
      <c r="B5444" t="s">
        <v>129</v>
      </c>
      <c r="C5444">
        <v>2022</v>
      </c>
      <c r="D5444" t="s">
        <v>58</v>
      </c>
      <c r="E5444" t="s">
        <v>45</v>
      </c>
      <c r="F5444" t="s">
        <v>50</v>
      </c>
      <c r="G5444" t="s">
        <v>101</v>
      </c>
      <c r="H5444" t="s">
        <v>30</v>
      </c>
      <c r="I5444" s="90" t="s">
        <v>474</v>
      </c>
    </row>
    <row r="5445" spans="1:10" hidden="1" x14ac:dyDescent="0.25">
      <c r="A5445" s="57" t="s">
        <v>44</v>
      </c>
      <c r="B5445" t="s">
        <v>129</v>
      </c>
      <c r="C5445">
        <v>2022</v>
      </c>
      <c r="D5445" t="s">
        <v>58</v>
      </c>
      <c r="E5445" t="s">
        <v>45</v>
      </c>
      <c r="F5445" t="s">
        <v>287</v>
      </c>
      <c r="G5445" t="s">
        <v>287</v>
      </c>
      <c r="H5445" s="82" t="s">
        <v>288</v>
      </c>
      <c r="I5445" s="82"/>
    </row>
    <row r="5446" spans="1:10" hidden="1" x14ac:dyDescent="0.25">
      <c r="A5446" s="57" t="s">
        <v>44</v>
      </c>
      <c r="B5446" t="s">
        <v>129</v>
      </c>
      <c r="C5446">
        <v>2022</v>
      </c>
      <c r="D5446" t="s">
        <v>58</v>
      </c>
      <c r="E5446" t="s">
        <v>112</v>
      </c>
      <c r="F5446" t="s">
        <v>117</v>
      </c>
      <c r="G5446" t="s">
        <v>53</v>
      </c>
      <c r="H5446" s="2" t="s">
        <v>256</v>
      </c>
      <c r="I5446" s="2"/>
      <c r="J5446" s="10">
        <f>+J5312*30%</f>
        <v>16920217.564033613</v>
      </c>
    </row>
    <row r="5447" spans="1:10" hidden="1" x14ac:dyDescent="0.25">
      <c r="A5447" s="57" t="s">
        <v>44</v>
      </c>
      <c r="B5447" t="s">
        <v>129</v>
      </c>
      <c r="C5447">
        <v>2022</v>
      </c>
      <c r="D5447" t="s">
        <v>58</v>
      </c>
      <c r="E5447" t="s">
        <v>112</v>
      </c>
      <c r="F5447" t="s">
        <v>117</v>
      </c>
      <c r="G5447" t="s">
        <v>53</v>
      </c>
      <c r="H5447" s="90" t="s">
        <v>335</v>
      </c>
      <c r="I5447" s="90" t="s">
        <v>475</v>
      </c>
    </row>
    <row r="5448" spans="1:10" hidden="1" x14ac:dyDescent="0.25">
      <c r="A5448" s="57" t="s">
        <v>44</v>
      </c>
      <c r="B5448" t="s">
        <v>129</v>
      </c>
      <c r="C5448">
        <v>2022</v>
      </c>
      <c r="D5448" t="s">
        <v>58</v>
      </c>
      <c r="E5448" t="s">
        <v>112</v>
      </c>
      <c r="F5448" t="s">
        <v>117</v>
      </c>
      <c r="G5448" t="s">
        <v>53</v>
      </c>
      <c r="H5448" s="2" t="s">
        <v>257</v>
      </c>
      <c r="I5448" t="s">
        <v>406</v>
      </c>
      <c r="J5448" s="38"/>
    </row>
    <row r="5449" spans="1:10" hidden="1" x14ac:dyDescent="0.25">
      <c r="A5449" s="57" t="s">
        <v>44</v>
      </c>
      <c r="B5449" t="s">
        <v>129</v>
      </c>
      <c r="C5449">
        <v>2022</v>
      </c>
      <c r="D5449" t="s">
        <v>58</v>
      </c>
      <c r="E5449" t="s">
        <v>112</v>
      </c>
      <c r="F5449" t="s">
        <v>117</v>
      </c>
      <c r="G5449" t="s">
        <v>53</v>
      </c>
      <c r="H5449" s="2" t="s">
        <v>257</v>
      </c>
      <c r="I5449" t="s">
        <v>407</v>
      </c>
    </row>
    <row r="5450" spans="1:10" hidden="1" x14ac:dyDescent="0.25">
      <c r="A5450" s="57" t="s">
        <v>44</v>
      </c>
      <c r="B5450" t="s">
        <v>129</v>
      </c>
      <c r="C5450">
        <v>2022</v>
      </c>
      <c r="D5450" t="s">
        <v>58</v>
      </c>
      <c r="E5450" t="s">
        <v>112</v>
      </c>
      <c r="F5450" t="s">
        <v>117</v>
      </c>
      <c r="G5450" t="s">
        <v>53</v>
      </c>
      <c r="H5450" s="2" t="s">
        <v>257</v>
      </c>
      <c r="I5450" t="s">
        <v>408</v>
      </c>
      <c r="J5450" s="3"/>
    </row>
    <row r="5451" spans="1:10" hidden="1" x14ac:dyDescent="0.25">
      <c r="A5451" s="57" t="s">
        <v>44</v>
      </c>
      <c r="B5451" t="s">
        <v>129</v>
      </c>
      <c r="C5451">
        <v>2022</v>
      </c>
      <c r="D5451" t="s">
        <v>58</v>
      </c>
      <c r="E5451" t="s">
        <v>112</v>
      </c>
      <c r="F5451" t="s">
        <v>117</v>
      </c>
      <c r="G5451" t="s">
        <v>53</v>
      </c>
      <c r="H5451" s="2" t="s">
        <v>257</v>
      </c>
    </row>
    <row r="5452" spans="1:10" hidden="1" x14ac:dyDescent="0.25">
      <c r="A5452" s="57" t="s">
        <v>44</v>
      </c>
      <c r="B5452" t="s">
        <v>129</v>
      </c>
      <c r="C5452">
        <v>2022</v>
      </c>
      <c r="D5452" t="s">
        <v>58</v>
      </c>
      <c r="E5452" t="s">
        <v>112</v>
      </c>
      <c r="F5452" t="s">
        <v>117</v>
      </c>
      <c r="G5452" t="s">
        <v>53</v>
      </c>
      <c r="H5452" s="2" t="s">
        <v>257</v>
      </c>
    </row>
    <row r="5453" spans="1:10" hidden="1" x14ac:dyDescent="0.25">
      <c r="A5453" s="57" t="s">
        <v>44</v>
      </c>
      <c r="B5453" t="s">
        <v>129</v>
      </c>
      <c r="C5453">
        <v>2022</v>
      </c>
      <c r="D5453" t="s">
        <v>58</v>
      </c>
      <c r="E5453" t="s">
        <v>112</v>
      </c>
      <c r="F5453" t="s">
        <v>117</v>
      </c>
      <c r="G5453" t="s">
        <v>53</v>
      </c>
      <c r="H5453" s="2" t="s">
        <v>257</v>
      </c>
    </row>
    <row r="5454" spans="1:10" hidden="1" x14ac:dyDescent="0.25">
      <c r="A5454" s="57" t="s">
        <v>44</v>
      </c>
      <c r="B5454" t="s">
        <v>129</v>
      </c>
      <c r="C5454">
        <v>2022</v>
      </c>
      <c r="D5454" t="s">
        <v>58</v>
      </c>
      <c r="E5454" t="s">
        <v>112</v>
      </c>
      <c r="F5454" t="s">
        <v>117</v>
      </c>
      <c r="G5454" t="s">
        <v>53</v>
      </c>
      <c r="H5454" s="2" t="s">
        <v>257</v>
      </c>
    </row>
    <row r="5455" spans="1:10" hidden="1" x14ac:dyDescent="0.25">
      <c r="A5455" s="57" t="s">
        <v>44</v>
      </c>
      <c r="B5455" t="s">
        <v>129</v>
      </c>
      <c r="C5455">
        <v>2022</v>
      </c>
      <c r="D5455" t="s">
        <v>58</v>
      </c>
      <c r="E5455" t="s">
        <v>112</v>
      </c>
      <c r="F5455" t="s">
        <v>117</v>
      </c>
      <c r="G5455" t="s">
        <v>53</v>
      </c>
      <c r="H5455" s="2" t="s">
        <v>258</v>
      </c>
      <c r="I5455" s="2"/>
    </row>
    <row r="5456" spans="1:10" hidden="1" x14ac:dyDescent="0.25">
      <c r="A5456" s="57" t="s">
        <v>44</v>
      </c>
      <c r="B5456" t="s">
        <v>129</v>
      </c>
      <c r="C5456">
        <v>2022</v>
      </c>
      <c r="D5456" t="s">
        <v>58</v>
      </c>
      <c r="E5456" t="s">
        <v>112</v>
      </c>
      <c r="F5456" t="s">
        <v>117</v>
      </c>
      <c r="G5456" t="s">
        <v>53</v>
      </c>
      <c r="H5456" s="2" t="s">
        <v>259</v>
      </c>
      <c r="I5456" t="s">
        <v>409</v>
      </c>
      <c r="J5456" s="3"/>
    </row>
    <row r="5457" spans="1:10" hidden="1" x14ac:dyDescent="0.25">
      <c r="A5457" s="57" t="s">
        <v>44</v>
      </c>
      <c r="B5457" t="s">
        <v>129</v>
      </c>
      <c r="C5457">
        <v>2022</v>
      </c>
      <c r="D5457" t="s">
        <v>58</v>
      </c>
      <c r="E5457" t="s">
        <v>112</v>
      </c>
      <c r="F5457" t="s">
        <v>117</v>
      </c>
      <c r="G5457" t="s">
        <v>53</v>
      </c>
      <c r="H5457" s="2" t="s">
        <v>259</v>
      </c>
      <c r="I5457" t="s">
        <v>410</v>
      </c>
    </row>
    <row r="5458" spans="1:10" hidden="1" x14ac:dyDescent="0.25">
      <c r="A5458" s="57" t="s">
        <v>44</v>
      </c>
      <c r="B5458" t="s">
        <v>129</v>
      </c>
      <c r="C5458">
        <v>2022</v>
      </c>
      <c r="D5458" t="s">
        <v>58</v>
      </c>
      <c r="E5458" t="s">
        <v>112</v>
      </c>
      <c r="F5458" t="s">
        <v>117</v>
      </c>
      <c r="G5458" t="s">
        <v>53</v>
      </c>
      <c r="H5458" s="2" t="s">
        <v>259</v>
      </c>
      <c r="I5458" t="s">
        <v>411</v>
      </c>
      <c r="J5458" s="38"/>
    </row>
    <row r="5459" spans="1:10" hidden="1" x14ac:dyDescent="0.25">
      <c r="A5459" s="57" t="s">
        <v>44</v>
      </c>
      <c r="B5459" t="s">
        <v>129</v>
      </c>
      <c r="C5459">
        <v>2022</v>
      </c>
      <c r="D5459" t="s">
        <v>58</v>
      </c>
      <c r="E5459" t="s">
        <v>112</v>
      </c>
      <c r="F5459" t="s">
        <v>117</v>
      </c>
      <c r="G5459" t="s">
        <v>53</v>
      </c>
      <c r="H5459" s="2" t="s">
        <v>259</v>
      </c>
      <c r="I5459" t="s">
        <v>441</v>
      </c>
    </row>
    <row r="5460" spans="1:10" hidden="1" x14ac:dyDescent="0.25">
      <c r="A5460" s="57" t="s">
        <v>44</v>
      </c>
      <c r="B5460" t="s">
        <v>129</v>
      </c>
      <c r="C5460">
        <v>2022</v>
      </c>
      <c r="D5460" t="s">
        <v>58</v>
      </c>
      <c r="E5460" t="s">
        <v>112</v>
      </c>
      <c r="F5460" t="s">
        <v>117</v>
      </c>
      <c r="G5460" t="s">
        <v>53</v>
      </c>
      <c r="H5460" s="2" t="s">
        <v>259</v>
      </c>
      <c r="I5460" t="s">
        <v>442</v>
      </c>
    </row>
    <row r="5461" spans="1:10" hidden="1" x14ac:dyDescent="0.25">
      <c r="A5461" s="57" t="s">
        <v>44</v>
      </c>
      <c r="B5461" t="s">
        <v>129</v>
      </c>
      <c r="C5461">
        <v>2022</v>
      </c>
      <c r="D5461" t="s">
        <v>58</v>
      </c>
      <c r="E5461" t="s">
        <v>112</v>
      </c>
      <c r="F5461" t="s">
        <v>117</v>
      </c>
      <c r="G5461" t="s">
        <v>53</v>
      </c>
      <c r="H5461" s="2" t="s">
        <v>259</v>
      </c>
      <c r="I5461" s="90" t="s">
        <v>460</v>
      </c>
    </row>
    <row r="5462" spans="1:10" hidden="1" x14ac:dyDescent="0.25">
      <c r="A5462" s="57" t="s">
        <v>44</v>
      </c>
      <c r="B5462" t="s">
        <v>129</v>
      </c>
      <c r="C5462">
        <v>2022</v>
      </c>
      <c r="D5462" t="s">
        <v>58</v>
      </c>
      <c r="E5462" t="s">
        <v>112</v>
      </c>
      <c r="F5462" t="s">
        <v>117</v>
      </c>
      <c r="G5462" t="s">
        <v>53</v>
      </c>
      <c r="H5462" s="2" t="s">
        <v>259</v>
      </c>
      <c r="I5462" s="90" t="s">
        <v>413</v>
      </c>
    </row>
    <row r="5463" spans="1:10" hidden="1" x14ac:dyDescent="0.25">
      <c r="A5463" s="57" t="s">
        <v>44</v>
      </c>
      <c r="B5463" t="s">
        <v>129</v>
      </c>
      <c r="C5463">
        <v>2022</v>
      </c>
      <c r="D5463" t="s">
        <v>58</v>
      </c>
      <c r="E5463" t="s">
        <v>112</v>
      </c>
      <c r="F5463" t="s">
        <v>117</v>
      </c>
      <c r="G5463" t="s">
        <v>334</v>
      </c>
      <c r="H5463" s="90" t="s">
        <v>335</v>
      </c>
      <c r="I5463" s="90"/>
    </row>
    <row r="5464" spans="1:10" hidden="1" x14ac:dyDescent="0.25">
      <c r="A5464" s="57" t="s">
        <v>44</v>
      </c>
      <c r="B5464" t="s">
        <v>129</v>
      </c>
      <c r="C5464">
        <v>2022</v>
      </c>
      <c r="D5464" t="s">
        <v>58</v>
      </c>
      <c r="E5464" t="s">
        <v>112</v>
      </c>
      <c r="F5464" t="s">
        <v>117</v>
      </c>
      <c r="G5464" t="s">
        <v>318</v>
      </c>
      <c r="H5464" t="s">
        <v>180</v>
      </c>
      <c r="I5464" t="s">
        <v>412</v>
      </c>
    </row>
    <row r="5465" spans="1:10" hidden="1" x14ac:dyDescent="0.25">
      <c r="A5465" s="57" t="s">
        <v>44</v>
      </c>
      <c r="B5465" t="s">
        <v>129</v>
      </c>
      <c r="C5465">
        <v>2022</v>
      </c>
      <c r="D5465" t="s">
        <v>58</v>
      </c>
      <c r="E5465" t="s">
        <v>112</v>
      </c>
      <c r="F5465" t="s">
        <v>117</v>
      </c>
      <c r="G5465" t="s">
        <v>318</v>
      </c>
      <c r="H5465" t="s">
        <v>180</v>
      </c>
      <c r="I5465" t="s">
        <v>413</v>
      </c>
      <c r="J5465" s="38"/>
    </row>
    <row r="5466" spans="1:10" hidden="1" x14ac:dyDescent="0.25">
      <c r="A5466" s="57" t="s">
        <v>44</v>
      </c>
      <c r="B5466" t="s">
        <v>129</v>
      </c>
      <c r="C5466">
        <v>2022</v>
      </c>
      <c r="D5466" t="s">
        <v>58</v>
      </c>
      <c r="E5466" t="s">
        <v>112</v>
      </c>
      <c r="F5466" t="s">
        <v>117</v>
      </c>
      <c r="G5466" t="s">
        <v>318</v>
      </c>
      <c r="H5466" t="s">
        <v>180</v>
      </c>
      <c r="I5466" t="s">
        <v>414</v>
      </c>
      <c r="J5466" s="38"/>
    </row>
    <row r="5467" spans="1:10" hidden="1" x14ac:dyDescent="0.25">
      <c r="A5467" s="57" t="s">
        <v>44</v>
      </c>
      <c r="B5467" t="s">
        <v>129</v>
      </c>
      <c r="C5467">
        <v>2022</v>
      </c>
      <c r="D5467" t="s">
        <v>58</v>
      </c>
      <c r="E5467" t="s">
        <v>112</v>
      </c>
      <c r="F5467" t="s">
        <v>117</v>
      </c>
      <c r="G5467" t="s">
        <v>318</v>
      </c>
      <c r="H5467" t="s">
        <v>180</v>
      </c>
      <c r="I5467" s="90" t="s">
        <v>460</v>
      </c>
    </row>
    <row r="5468" spans="1:10" hidden="1" x14ac:dyDescent="0.25">
      <c r="A5468" s="57" t="s">
        <v>44</v>
      </c>
      <c r="B5468" t="s">
        <v>129</v>
      </c>
      <c r="C5468">
        <v>2022</v>
      </c>
      <c r="D5468" t="s">
        <v>58</v>
      </c>
      <c r="E5468" t="s">
        <v>112</v>
      </c>
      <c r="F5468" t="s">
        <v>117</v>
      </c>
      <c r="G5468" t="s">
        <v>318</v>
      </c>
      <c r="H5468" t="s">
        <v>180</v>
      </c>
      <c r="I5468" s="90" t="s">
        <v>439</v>
      </c>
      <c r="J5468" s="3"/>
    </row>
    <row r="5469" spans="1:10" hidden="1" x14ac:dyDescent="0.25">
      <c r="A5469" s="57" t="s">
        <v>44</v>
      </c>
      <c r="B5469" t="s">
        <v>129</v>
      </c>
      <c r="C5469">
        <v>2022</v>
      </c>
      <c r="D5469" t="s">
        <v>58</v>
      </c>
      <c r="E5469" t="s">
        <v>112</v>
      </c>
      <c r="F5469" t="s">
        <v>117</v>
      </c>
      <c r="G5469" t="s">
        <v>318</v>
      </c>
      <c r="H5469" t="s">
        <v>180</v>
      </c>
    </row>
    <row r="5470" spans="1:10" hidden="1" x14ac:dyDescent="0.25">
      <c r="A5470" s="57" t="s">
        <v>44</v>
      </c>
      <c r="B5470" t="s">
        <v>129</v>
      </c>
      <c r="C5470">
        <v>2022</v>
      </c>
      <c r="D5470" t="s">
        <v>58</v>
      </c>
      <c r="E5470" t="s">
        <v>112</v>
      </c>
      <c r="F5470" t="s">
        <v>117</v>
      </c>
      <c r="G5470" t="s">
        <v>318</v>
      </c>
      <c r="H5470" s="2" t="s">
        <v>279</v>
      </c>
      <c r="I5470" t="s">
        <v>414</v>
      </c>
      <c r="J5470" s="38"/>
    </row>
    <row r="5471" spans="1:10" hidden="1" x14ac:dyDescent="0.25">
      <c r="A5471" s="57" t="s">
        <v>44</v>
      </c>
      <c r="B5471" t="s">
        <v>129</v>
      </c>
      <c r="C5471">
        <v>2022</v>
      </c>
      <c r="D5471" t="s">
        <v>58</v>
      </c>
      <c r="E5471" t="s">
        <v>112</v>
      </c>
      <c r="F5471" t="s">
        <v>117</v>
      </c>
      <c r="G5471" t="s">
        <v>318</v>
      </c>
      <c r="H5471" s="2" t="s">
        <v>279</v>
      </c>
      <c r="I5471" s="90" t="s">
        <v>460</v>
      </c>
    </row>
    <row r="5472" spans="1:10" hidden="1" x14ac:dyDescent="0.25">
      <c r="A5472" s="57" t="s">
        <v>44</v>
      </c>
      <c r="B5472" t="s">
        <v>129</v>
      </c>
      <c r="C5472">
        <v>2022</v>
      </c>
      <c r="D5472" t="s">
        <v>58</v>
      </c>
      <c r="E5472" t="s">
        <v>112</v>
      </c>
      <c r="F5472" t="s">
        <v>117</v>
      </c>
      <c r="G5472" t="s">
        <v>318</v>
      </c>
      <c r="H5472" s="2" t="s">
        <v>279</v>
      </c>
      <c r="I5472" t="s">
        <v>415</v>
      </c>
      <c r="J5472" s="3"/>
    </row>
    <row r="5473" spans="1:10" hidden="1" x14ac:dyDescent="0.25">
      <c r="A5473" s="57" t="s">
        <v>44</v>
      </c>
      <c r="B5473" t="s">
        <v>129</v>
      </c>
      <c r="C5473">
        <v>2022</v>
      </c>
      <c r="D5473" t="s">
        <v>58</v>
      </c>
      <c r="E5473" t="s">
        <v>112</v>
      </c>
      <c r="F5473" t="s">
        <v>117</v>
      </c>
      <c r="G5473" t="s">
        <v>319</v>
      </c>
      <c r="H5473" t="s">
        <v>181</v>
      </c>
    </row>
    <row r="5474" spans="1:10" hidden="1" x14ac:dyDescent="0.25">
      <c r="A5474" s="57" t="s">
        <v>44</v>
      </c>
      <c r="B5474" t="s">
        <v>129</v>
      </c>
      <c r="C5474">
        <v>2022</v>
      </c>
      <c r="D5474" t="s">
        <v>58</v>
      </c>
      <c r="E5474" t="s">
        <v>112</v>
      </c>
      <c r="F5474" t="s">
        <v>117</v>
      </c>
      <c r="G5474" t="s">
        <v>319</v>
      </c>
      <c r="H5474" s="90" t="s">
        <v>320</v>
      </c>
      <c r="I5474" t="s">
        <v>416</v>
      </c>
    </row>
    <row r="5475" spans="1:10" ht="15.75" hidden="1" thickTop="1" x14ac:dyDescent="0.25">
      <c r="A5475" s="57" t="s">
        <v>51</v>
      </c>
      <c r="B5475" t="s">
        <v>129</v>
      </c>
      <c r="C5475">
        <v>2022</v>
      </c>
      <c r="D5475" t="s">
        <v>58</v>
      </c>
      <c r="E5475" t="s">
        <v>52</v>
      </c>
      <c r="F5475" t="s">
        <v>142</v>
      </c>
      <c r="G5475" t="s">
        <v>301</v>
      </c>
      <c r="H5475" t="s">
        <v>210</v>
      </c>
      <c r="I5475" t="s">
        <v>374</v>
      </c>
      <c r="J5475" s="135">
        <v>52887929.15478991</v>
      </c>
    </row>
    <row r="5476" spans="1:10" hidden="1" x14ac:dyDescent="0.25">
      <c r="A5476" s="57" t="s">
        <v>51</v>
      </c>
      <c r="B5476" t="s">
        <v>129</v>
      </c>
      <c r="C5476">
        <v>2022</v>
      </c>
      <c r="D5476" t="s">
        <v>58</v>
      </c>
      <c r="E5476" t="s">
        <v>52</v>
      </c>
      <c r="F5476" t="s">
        <v>152</v>
      </c>
      <c r="G5476" t="s">
        <v>149</v>
      </c>
      <c r="H5476" t="s">
        <v>211</v>
      </c>
      <c r="J5476" s="3"/>
    </row>
    <row r="5477" spans="1:10" hidden="1" x14ac:dyDescent="0.25">
      <c r="A5477" s="57" t="s">
        <v>51</v>
      </c>
      <c r="B5477" t="s">
        <v>129</v>
      </c>
      <c r="C5477">
        <v>2022</v>
      </c>
      <c r="D5477" t="s">
        <v>58</v>
      </c>
      <c r="E5477" t="s">
        <v>52</v>
      </c>
      <c r="F5477" t="s">
        <v>152</v>
      </c>
      <c r="G5477" t="s">
        <v>213</v>
      </c>
      <c r="H5477" t="s">
        <v>214</v>
      </c>
    </row>
    <row r="5478" spans="1:10" hidden="1" x14ac:dyDescent="0.25">
      <c r="A5478" s="57" t="s">
        <v>51</v>
      </c>
      <c r="B5478" t="s">
        <v>129</v>
      </c>
      <c r="C5478">
        <v>2022</v>
      </c>
      <c r="D5478" t="s">
        <v>58</v>
      </c>
      <c r="E5478" t="s">
        <v>52</v>
      </c>
      <c r="F5478" t="s">
        <v>152</v>
      </c>
      <c r="G5478" t="s">
        <v>217</v>
      </c>
      <c r="H5478" t="s">
        <v>218</v>
      </c>
      <c r="J5478" s="3"/>
    </row>
    <row r="5479" spans="1:10" hidden="1" x14ac:dyDescent="0.25">
      <c r="A5479" s="57" t="s">
        <v>51</v>
      </c>
      <c r="B5479" t="s">
        <v>129</v>
      </c>
      <c r="C5479">
        <v>2022</v>
      </c>
      <c r="D5479" t="s">
        <v>58</v>
      </c>
      <c r="E5479" t="s">
        <v>52</v>
      </c>
      <c r="F5479" t="s">
        <v>142</v>
      </c>
      <c r="G5479" t="s">
        <v>300</v>
      </c>
      <c r="H5479" t="s">
        <v>224</v>
      </c>
      <c r="J5479" s="3"/>
    </row>
    <row r="5480" spans="1:10" hidden="1" x14ac:dyDescent="0.25">
      <c r="A5480" s="57" t="s">
        <v>51</v>
      </c>
      <c r="B5480" t="s">
        <v>129</v>
      </c>
      <c r="C5480">
        <v>2022</v>
      </c>
      <c r="D5480" t="s">
        <v>58</v>
      </c>
      <c r="E5480" t="s">
        <v>52</v>
      </c>
      <c r="F5480" t="s">
        <v>142</v>
      </c>
      <c r="G5480" t="s">
        <v>300</v>
      </c>
      <c r="H5480" t="s">
        <v>303</v>
      </c>
      <c r="J5480" s="3"/>
    </row>
    <row r="5481" spans="1:10" hidden="1" x14ac:dyDescent="0.25">
      <c r="A5481" s="57" t="s">
        <v>51</v>
      </c>
      <c r="B5481" t="s">
        <v>129</v>
      </c>
      <c r="C5481">
        <v>2022</v>
      </c>
      <c r="D5481" t="s">
        <v>58</v>
      </c>
      <c r="E5481" t="s">
        <v>52</v>
      </c>
      <c r="F5481" t="s">
        <v>142</v>
      </c>
      <c r="G5481" t="s">
        <v>270</v>
      </c>
      <c r="H5481" t="s">
        <v>269</v>
      </c>
      <c r="J5481" s="3"/>
    </row>
    <row r="5482" spans="1:10" hidden="1" x14ac:dyDescent="0.25">
      <c r="A5482" s="57" t="s">
        <v>51</v>
      </c>
      <c r="B5482" t="s">
        <v>129</v>
      </c>
      <c r="C5482">
        <v>2022</v>
      </c>
      <c r="D5482" t="s">
        <v>58</v>
      </c>
      <c r="E5482" t="s">
        <v>52</v>
      </c>
      <c r="F5482" t="s">
        <v>142</v>
      </c>
      <c r="G5482" t="s">
        <v>270</v>
      </c>
      <c r="H5482" t="s">
        <v>271</v>
      </c>
      <c r="J5482" s="3"/>
    </row>
    <row r="5483" spans="1:10" hidden="1" x14ac:dyDescent="0.25">
      <c r="A5483" s="57" t="s">
        <v>51</v>
      </c>
      <c r="B5483" t="s">
        <v>129</v>
      </c>
      <c r="C5483">
        <v>2022</v>
      </c>
      <c r="D5483" t="s">
        <v>58</v>
      </c>
      <c r="E5483" t="s">
        <v>45</v>
      </c>
      <c r="F5483" t="s">
        <v>46</v>
      </c>
      <c r="G5483" t="s">
        <v>54</v>
      </c>
      <c r="H5483" t="s">
        <v>11</v>
      </c>
      <c r="I5483" t="s">
        <v>375</v>
      </c>
      <c r="J5483" s="3">
        <v>5520000</v>
      </c>
    </row>
    <row r="5484" spans="1:10" hidden="1" x14ac:dyDescent="0.25">
      <c r="A5484" s="57" t="s">
        <v>51</v>
      </c>
      <c r="B5484" t="s">
        <v>129</v>
      </c>
      <c r="C5484">
        <v>2022</v>
      </c>
      <c r="D5484" t="s">
        <v>58</v>
      </c>
      <c r="E5484" t="s">
        <v>45</v>
      </c>
      <c r="F5484" t="s">
        <v>46</v>
      </c>
      <c r="G5484" t="s">
        <v>54</v>
      </c>
      <c r="H5484" t="s">
        <v>11</v>
      </c>
      <c r="I5484" t="s">
        <v>376</v>
      </c>
      <c r="J5484" s="3">
        <v>1750000</v>
      </c>
    </row>
    <row r="5485" spans="1:10" hidden="1" x14ac:dyDescent="0.25">
      <c r="A5485" s="57" t="s">
        <v>51</v>
      </c>
      <c r="B5485" t="s">
        <v>129</v>
      </c>
      <c r="C5485">
        <v>2022</v>
      </c>
      <c r="D5485" t="s">
        <v>58</v>
      </c>
      <c r="E5485" t="s">
        <v>45</v>
      </c>
      <c r="F5485" t="s">
        <v>46</v>
      </c>
      <c r="G5485" t="s">
        <v>54</v>
      </c>
      <c r="H5485" t="s">
        <v>12</v>
      </c>
      <c r="I5485" t="s">
        <v>375</v>
      </c>
    </row>
    <row r="5486" spans="1:10" hidden="1" x14ac:dyDescent="0.25">
      <c r="A5486" s="57" t="s">
        <v>51</v>
      </c>
      <c r="B5486" t="s">
        <v>129</v>
      </c>
      <c r="C5486">
        <v>2022</v>
      </c>
      <c r="D5486" t="s">
        <v>58</v>
      </c>
      <c r="E5486" t="s">
        <v>45</v>
      </c>
      <c r="F5486" t="s">
        <v>46</v>
      </c>
      <c r="G5486" t="s">
        <v>54</v>
      </c>
      <c r="H5486" t="s">
        <v>12</v>
      </c>
      <c r="I5486" t="s">
        <v>376</v>
      </c>
      <c r="J5486" s="3">
        <v>117172</v>
      </c>
    </row>
    <row r="5487" spans="1:10" hidden="1" x14ac:dyDescent="0.25">
      <c r="A5487" s="57" t="s">
        <v>51</v>
      </c>
      <c r="B5487" t="s">
        <v>129</v>
      </c>
      <c r="C5487">
        <v>2022</v>
      </c>
      <c r="D5487" t="s">
        <v>58</v>
      </c>
      <c r="E5487" t="s">
        <v>45</v>
      </c>
      <c r="F5487" t="s">
        <v>46</v>
      </c>
      <c r="G5487" t="s">
        <v>54</v>
      </c>
      <c r="H5487" t="s">
        <v>13</v>
      </c>
      <c r="I5487" t="s">
        <v>375</v>
      </c>
      <c r="J5487" s="3">
        <v>460000</v>
      </c>
    </row>
    <row r="5488" spans="1:10" hidden="1" x14ac:dyDescent="0.25">
      <c r="A5488" s="57" t="s">
        <v>51</v>
      </c>
      <c r="B5488" t="s">
        <v>129</v>
      </c>
      <c r="C5488">
        <v>2022</v>
      </c>
      <c r="D5488" t="s">
        <v>58</v>
      </c>
      <c r="E5488" t="s">
        <v>45</v>
      </c>
      <c r="F5488" t="s">
        <v>46</v>
      </c>
      <c r="G5488" t="s">
        <v>54</v>
      </c>
      <c r="H5488" t="s">
        <v>13</v>
      </c>
      <c r="I5488" t="s">
        <v>376</v>
      </c>
      <c r="J5488" s="3">
        <v>155598</v>
      </c>
    </row>
    <row r="5489" spans="1:10" hidden="1" x14ac:dyDescent="0.25">
      <c r="A5489" s="57" t="s">
        <v>51</v>
      </c>
      <c r="B5489" t="s">
        <v>129</v>
      </c>
      <c r="C5489">
        <v>2022</v>
      </c>
      <c r="D5489" t="s">
        <v>58</v>
      </c>
      <c r="E5489" t="s">
        <v>45</v>
      </c>
      <c r="F5489" t="s">
        <v>46</v>
      </c>
      <c r="G5489" t="s">
        <v>54</v>
      </c>
      <c r="H5489" t="s">
        <v>14</v>
      </c>
      <c r="I5489" t="s">
        <v>375</v>
      </c>
      <c r="J5489" s="3">
        <v>55200</v>
      </c>
    </row>
    <row r="5490" spans="1:10" hidden="1" x14ac:dyDescent="0.25">
      <c r="A5490" s="57" t="s">
        <v>51</v>
      </c>
      <c r="B5490" t="s">
        <v>129</v>
      </c>
      <c r="C5490">
        <v>2022</v>
      </c>
      <c r="D5490" t="s">
        <v>58</v>
      </c>
      <c r="E5490" t="s">
        <v>45</v>
      </c>
      <c r="F5490" t="s">
        <v>46</v>
      </c>
      <c r="G5490" t="s">
        <v>54</v>
      </c>
      <c r="H5490" t="s">
        <v>14</v>
      </c>
      <c r="I5490" t="s">
        <v>376</v>
      </c>
      <c r="J5490" s="3">
        <v>18672</v>
      </c>
    </row>
    <row r="5491" spans="1:10" hidden="1" x14ac:dyDescent="0.25">
      <c r="A5491" s="57" t="s">
        <v>51</v>
      </c>
      <c r="B5491" t="s">
        <v>129</v>
      </c>
      <c r="C5491">
        <v>2022</v>
      </c>
      <c r="D5491" t="s">
        <v>58</v>
      </c>
      <c r="E5491" t="s">
        <v>45</v>
      </c>
      <c r="F5491" t="s">
        <v>46</v>
      </c>
      <c r="G5491" t="s">
        <v>54</v>
      </c>
      <c r="H5491" t="s">
        <v>15</v>
      </c>
      <c r="I5491" t="s">
        <v>375</v>
      </c>
      <c r="J5491" s="3">
        <v>460000</v>
      </c>
    </row>
    <row r="5492" spans="1:10" hidden="1" x14ac:dyDescent="0.25">
      <c r="A5492" s="57" t="s">
        <v>51</v>
      </c>
      <c r="B5492" t="s">
        <v>129</v>
      </c>
      <c r="C5492">
        <v>2022</v>
      </c>
      <c r="D5492" t="s">
        <v>58</v>
      </c>
      <c r="E5492" t="s">
        <v>45</v>
      </c>
      <c r="F5492" t="s">
        <v>46</v>
      </c>
      <c r="G5492" t="s">
        <v>54</v>
      </c>
      <c r="H5492" t="s">
        <v>15</v>
      </c>
      <c r="I5492" t="s">
        <v>376</v>
      </c>
      <c r="J5492" s="3">
        <v>155598</v>
      </c>
    </row>
    <row r="5493" spans="1:10" hidden="1" x14ac:dyDescent="0.25">
      <c r="A5493" s="57" t="s">
        <v>51</v>
      </c>
      <c r="B5493" t="s">
        <v>129</v>
      </c>
      <c r="C5493">
        <v>2022</v>
      </c>
      <c r="D5493" t="s">
        <v>58</v>
      </c>
      <c r="E5493" t="s">
        <v>45</v>
      </c>
      <c r="F5493" t="s">
        <v>46</v>
      </c>
      <c r="G5493" t="s">
        <v>54</v>
      </c>
      <c r="H5493" t="s">
        <v>16</v>
      </c>
      <c r="I5493" t="s">
        <v>375</v>
      </c>
      <c r="J5493" s="3">
        <v>230000</v>
      </c>
    </row>
    <row r="5494" spans="1:10" hidden="1" x14ac:dyDescent="0.25">
      <c r="A5494" s="57" t="s">
        <v>51</v>
      </c>
      <c r="B5494" t="s">
        <v>129</v>
      </c>
      <c r="C5494">
        <v>2022</v>
      </c>
      <c r="D5494" t="s">
        <v>58</v>
      </c>
      <c r="E5494" t="s">
        <v>45</v>
      </c>
      <c r="F5494" t="s">
        <v>46</v>
      </c>
      <c r="G5494" t="s">
        <v>54</v>
      </c>
      <c r="H5494" t="s">
        <v>16</v>
      </c>
      <c r="I5494" t="s">
        <v>376</v>
      </c>
      <c r="J5494" s="3">
        <v>72916</v>
      </c>
    </row>
    <row r="5495" spans="1:10" hidden="1" x14ac:dyDescent="0.25">
      <c r="A5495" s="57" t="s">
        <v>51</v>
      </c>
      <c r="B5495" t="s">
        <v>129</v>
      </c>
      <c r="C5495">
        <v>2022</v>
      </c>
      <c r="D5495" t="s">
        <v>58</v>
      </c>
      <c r="E5495" t="s">
        <v>45</v>
      </c>
      <c r="F5495" t="s">
        <v>46</v>
      </c>
      <c r="G5495" t="s">
        <v>54</v>
      </c>
      <c r="H5495" t="s">
        <v>17</v>
      </c>
      <c r="I5495" t="s">
        <v>375</v>
      </c>
      <c r="J5495" s="3">
        <v>3680000</v>
      </c>
    </row>
    <row r="5496" spans="1:10" hidden="1" x14ac:dyDescent="0.25">
      <c r="A5496" s="57" t="s">
        <v>51</v>
      </c>
      <c r="B5496" t="s">
        <v>129</v>
      </c>
      <c r="C5496">
        <v>2022</v>
      </c>
      <c r="D5496" t="s">
        <v>58</v>
      </c>
      <c r="E5496" t="s">
        <v>45</v>
      </c>
      <c r="F5496" t="s">
        <v>46</v>
      </c>
      <c r="G5496" t="s">
        <v>54</v>
      </c>
      <c r="H5496" s="90" t="s">
        <v>331</v>
      </c>
      <c r="I5496" s="90"/>
    </row>
    <row r="5497" spans="1:10" hidden="1" x14ac:dyDescent="0.25">
      <c r="A5497" s="57" t="s">
        <v>51</v>
      </c>
      <c r="B5497" t="s">
        <v>129</v>
      </c>
      <c r="C5497">
        <v>2022</v>
      </c>
      <c r="D5497" t="s">
        <v>58</v>
      </c>
      <c r="E5497" t="s">
        <v>45</v>
      </c>
      <c r="F5497" t="s">
        <v>46</v>
      </c>
      <c r="G5497" t="s">
        <v>54</v>
      </c>
      <c r="H5497" s="90" t="s">
        <v>445</v>
      </c>
      <c r="I5497" s="90" t="s">
        <v>446</v>
      </c>
    </row>
    <row r="5498" spans="1:10" hidden="1" x14ac:dyDescent="0.25">
      <c r="A5498" s="57" t="s">
        <v>51</v>
      </c>
      <c r="B5498" t="s">
        <v>129</v>
      </c>
      <c r="C5498">
        <v>2022</v>
      </c>
      <c r="D5498" t="s">
        <v>58</v>
      </c>
      <c r="E5498" t="s">
        <v>45</v>
      </c>
      <c r="F5498" t="s">
        <v>46</v>
      </c>
      <c r="G5498" t="s">
        <v>54</v>
      </c>
      <c r="H5498" t="s">
        <v>195</v>
      </c>
      <c r="I5498" t="s">
        <v>377</v>
      </c>
    </row>
    <row r="5499" spans="1:10" hidden="1" x14ac:dyDescent="0.25">
      <c r="A5499" s="57" t="s">
        <v>51</v>
      </c>
      <c r="B5499" t="s">
        <v>129</v>
      </c>
      <c r="C5499">
        <v>2022</v>
      </c>
      <c r="D5499" t="s">
        <v>58</v>
      </c>
      <c r="E5499" t="s">
        <v>45</v>
      </c>
      <c r="F5499" t="s">
        <v>46</v>
      </c>
      <c r="G5499" t="s">
        <v>54</v>
      </c>
      <c r="H5499" t="s">
        <v>18</v>
      </c>
      <c r="I5499" t="s">
        <v>397</v>
      </c>
      <c r="J5499" s="3">
        <v>37949</v>
      </c>
    </row>
    <row r="5500" spans="1:10" hidden="1" x14ac:dyDescent="0.25">
      <c r="A5500" s="57" t="s">
        <v>51</v>
      </c>
      <c r="B5500" t="s">
        <v>129</v>
      </c>
      <c r="C5500">
        <v>2022</v>
      </c>
      <c r="D5500" t="s">
        <v>58</v>
      </c>
      <c r="E5500" t="s">
        <v>45</v>
      </c>
      <c r="F5500" t="s">
        <v>46</v>
      </c>
      <c r="G5500" t="s">
        <v>54</v>
      </c>
      <c r="H5500" t="s">
        <v>19</v>
      </c>
      <c r="I5500" t="s">
        <v>398</v>
      </c>
      <c r="J5500" s="3">
        <v>662400</v>
      </c>
    </row>
    <row r="5501" spans="1:10" hidden="1" x14ac:dyDescent="0.25">
      <c r="A5501" s="57" t="s">
        <v>51</v>
      </c>
      <c r="B5501" t="s">
        <v>129</v>
      </c>
      <c r="C5501">
        <v>2022</v>
      </c>
      <c r="D5501" t="s">
        <v>58</v>
      </c>
      <c r="E5501" t="s">
        <v>45</v>
      </c>
      <c r="F5501" t="s">
        <v>46</v>
      </c>
      <c r="G5501" t="s">
        <v>54</v>
      </c>
      <c r="H5501" t="s">
        <v>19</v>
      </c>
      <c r="I5501" t="s">
        <v>400</v>
      </c>
      <c r="J5501" s="3">
        <v>210000</v>
      </c>
    </row>
    <row r="5502" spans="1:10" hidden="1" x14ac:dyDescent="0.25">
      <c r="A5502" s="57" t="s">
        <v>51</v>
      </c>
      <c r="B5502" t="s">
        <v>129</v>
      </c>
      <c r="C5502">
        <v>2022</v>
      </c>
      <c r="D5502" t="s">
        <v>58</v>
      </c>
      <c r="E5502" t="s">
        <v>45</v>
      </c>
      <c r="F5502" t="s">
        <v>46</v>
      </c>
      <c r="G5502" t="s">
        <v>54</v>
      </c>
      <c r="H5502" t="s">
        <v>20</v>
      </c>
      <c r="I5502" t="s">
        <v>399</v>
      </c>
      <c r="J5502" s="3">
        <v>290800</v>
      </c>
    </row>
    <row r="5503" spans="1:10" hidden="1" x14ac:dyDescent="0.25">
      <c r="A5503" s="57" t="s">
        <v>51</v>
      </c>
      <c r="B5503" t="s">
        <v>129</v>
      </c>
      <c r="C5503">
        <v>2022</v>
      </c>
      <c r="D5503" t="s">
        <v>58</v>
      </c>
      <c r="E5503" t="s">
        <v>45</v>
      </c>
      <c r="F5503" t="s">
        <v>46</v>
      </c>
      <c r="G5503" t="s">
        <v>54</v>
      </c>
      <c r="H5503" s="2" t="s">
        <v>294</v>
      </c>
      <c r="I5503" s="2"/>
    </row>
    <row r="5504" spans="1:10" hidden="1" x14ac:dyDescent="0.25">
      <c r="A5504" s="57" t="s">
        <v>51</v>
      </c>
      <c r="B5504" t="s">
        <v>129</v>
      </c>
      <c r="C5504">
        <v>2022</v>
      </c>
      <c r="D5504" t="s">
        <v>58</v>
      </c>
      <c r="E5504" t="s">
        <v>45</v>
      </c>
      <c r="F5504" t="s">
        <v>46</v>
      </c>
      <c r="G5504" t="s">
        <v>118</v>
      </c>
      <c r="H5504" s="2" t="s">
        <v>295</v>
      </c>
      <c r="I5504" t="s">
        <v>378</v>
      </c>
      <c r="J5504" s="3">
        <v>600000</v>
      </c>
    </row>
    <row r="5505" spans="1:10" hidden="1" x14ac:dyDescent="0.25">
      <c r="A5505" s="57" t="s">
        <v>51</v>
      </c>
      <c r="B5505" t="s">
        <v>129</v>
      </c>
      <c r="C5505">
        <v>2022</v>
      </c>
      <c r="D5505" t="s">
        <v>58</v>
      </c>
      <c r="E5505" t="s">
        <v>45</v>
      </c>
      <c r="F5505" t="s">
        <v>46</v>
      </c>
      <c r="G5505" t="s">
        <v>118</v>
      </c>
      <c r="H5505" t="s">
        <v>119</v>
      </c>
    </row>
    <row r="5506" spans="1:10" hidden="1" x14ac:dyDescent="0.25">
      <c r="A5506" s="57" t="s">
        <v>51</v>
      </c>
      <c r="B5506" t="s">
        <v>129</v>
      </c>
      <c r="C5506">
        <v>2022</v>
      </c>
      <c r="D5506" t="s">
        <v>58</v>
      </c>
      <c r="E5506" t="s">
        <v>45</v>
      </c>
      <c r="F5506" t="s">
        <v>46</v>
      </c>
      <c r="G5506" t="s">
        <v>118</v>
      </c>
      <c r="H5506" t="s">
        <v>283</v>
      </c>
    </row>
    <row r="5507" spans="1:10" hidden="1" x14ac:dyDescent="0.25">
      <c r="A5507" s="57" t="s">
        <v>51</v>
      </c>
      <c r="B5507" t="s">
        <v>129</v>
      </c>
      <c r="C5507">
        <v>2022</v>
      </c>
      <c r="D5507" t="s">
        <v>58</v>
      </c>
      <c r="E5507" t="s">
        <v>45</v>
      </c>
      <c r="F5507" t="s">
        <v>46</v>
      </c>
      <c r="G5507" t="s">
        <v>109</v>
      </c>
      <c r="H5507" t="s">
        <v>219</v>
      </c>
      <c r="I5507" t="s">
        <v>379</v>
      </c>
      <c r="J5507" s="3">
        <v>451</v>
      </c>
    </row>
    <row r="5508" spans="1:10" hidden="1" x14ac:dyDescent="0.25">
      <c r="A5508" s="57" t="s">
        <v>51</v>
      </c>
      <c r="B5508" t="s">
        <v>129</v>
      </c>
      <c r="C5508">
        <v>2022</v>
      </c>
      <c r="D5508" t="s">
        <v>58</v>
      </c>
      <c r="E5508" t="s">
        <v>45</v>
      </c>
      <c r="F5508" t="s">
        <v>46</v>
      </c>
      <c r="G5508" t="s">
        <v>109</v>
      </c>
      <c r="H5508" t="s">
        <v>219</v>
      </c>
      <c r="I5508" s="90" t="s">
        <v>476</v>
      </c>
      <c r="J5508" s="3">
        <v>9519</v>
      </c>
    </row>
    <row r="5509" spans="1:10" hidden="1" x14ac:dyDescent="0.25">
      <c r="A5509" s="57" t="s">
        <v>51</v>
      </c>
      <c r="B5509" t="s">
        <v>129</v>
      </c>
      <c r="C5509">
        <v>2022</v>
      </c>
      <c r="D5509" t="s">
        <v>58</v>
      </c>
      <c r="E5509" t="s">
        <v>45</v>
      </c>
      <c r="F5509" t="s">
        <v>46</v>
      </c>
      <c r="G5509" t="s">
        <v>109</v>
      </c>
      <c r="H5509" s="2" t="s">
        <v>267</v>
      </c>
      <c r="I5509" s="2"/>
    </row>
    <row r="5510" spans="1:10" hidden="1" x14ac:dyDescent="0.25">
      <c r="A5510" s="57" t="s">
        <v>51</v>
      </c>
      <c r="B5510" t="s">
        <v>129</v>
      </c>
      <c r="C5510">
        <v>2022</v>
      </c>
      <c r="D5510" t="s">
        <v>58</v>
      </c>
      <c r="E5510" t="s">
        <v>45</v>
      </c>
      <c r="F5510" t="s">
        <v>46</v>
      </c>
      <c r="G5510" t="s">
        <v>109</v>
      </c>
      <c r="H5510" t="s">
        <v>220</v>
      </c>
      <c r="I5510" t="s">
        <v>417</v>
      </c>
      <c r="J5510" s="38">
        <v>106205</v>
      </c>
    </row>
    <row r="5511" spans="1:10" hidden="1" x14ac:dyDescent="0.25">
      <c r="A5511" s="57" t="s">
        <v>51</v>
      </c>
      <c r="B5511" t="s">
        <v>129</v>
      </c>
      <c r="C5511">
        <v>2022</v>
      </c>
      <c r="D5511" t="s">
        <v>58</v>
      </c>
      <c r="E5511" t="s">
        <v>45</v>
      </c>
      <c r="F5511" t="s">
        <v>46</v>
      </c>
      <c r="G5511" t="s">
        <v>109</v>
      </c>
      <c r="H5511" t="s">
        <v>260</v>
      </c>
    </row>
    <row r="5512" spans="1:10" hidden="1" x14ac:dyDescent="0.25">
      <c r="A5512" s="57" t="s">
        <v>51</v>
      </c>
      <c r="B5512" t="s">
        <v>129</v>
      </c>
      <c r="C5512">
        <v>2022</v>
      </c>
      <c r="D5512" t="s">
        <v>58</v>
      </c>
      <c r="E5512" t="s">
        <v>45</v>
      </c>
      <c r="F5512" t="s">
        <v>46</v>
      </c>
      <c r="G5512" t="s">
        <v>55</v>
      </c>
      <c r="H5512" t="s">
        <v>22</v>
      </c>
      <c r="I5512" t="s">
        <v>380</v>
      </c>
      <c r="J5512" s="3">
        <v>800000</v>
      </c>
    </row>
    <row r="5513" spans="1:10" hidden="1" x14ac:dyDescent="0.25">
      <c r="A5513" s="57" t="s">
        <v>51</v>
      </c>
      <c r="B5513" t="s">
        <v>129</v>
      </c>
      <c r="C5513">
        <v>2022</v>
      </c>
      <c r="D5513" t="s">
        <v>58</v>
      </c>
      <c r="E5513" t="s">
        <v>45</v>
      </c>
      <c r="F5513" t="s">
        <v>46</v>
      </c>
      <c r="G5513" t="s">
        <v>55</v>
      </c>
      <c r="H5513" t="s">
        <v>447</v>
      </c>
      <c r="I5513" s="90" t="s">
        <v>448</v>
      </c>
    </row>
    <row r="5514" spans="1:10" hidden="1" x14ac:dyDescent="0.25">
      <c r="A5514" s="57" t="s">
        <v>51</v>
      </c>
      <c r="B5514" t="s">
        <v>129</v>
      </c>
      <c r="C5514">
        <v>2022</v>
      </c>
      <c r="D5514" t="s">
        <v>58</v>
      </c>
      <c r="E5514" t="s">
        <v>45</v>
      </c>
      <c r="F5514" t="s">
        <v>46</v>
      </c>
      <c r="G5514" t="s">
        <v>47</v>
      </c>
      <c r="H5514" t="s">
        <v>238</v>
      </c>
    </row>
    <row r="5515" spans="1:10" hidden="1" x14ac:dyDescent="0.25">
      <c r="A5515" s="57" t="s">
        <v>51</v>
      </c>
      <c r="B5515" t="s">
        <v>129</v>
      </c>
      <c r="C5515">
        <v>2022</v>
      </c>
      <c r="D5515" t="s">
        <v>58</v>
      </c>
      <c r="E5515" t="s">
        <v>45</v>
      </c>
      <c r="F5515" t="s">
        <v>46</v>
      </c>
      <c r="G5515" t="s">
        <v>47</v>
      </c>
      <c r="H5515" t="s">
        <v>239</v>
      </c>
      <c r="I5515" t="s">
        <v>381</v>
      </c>
      <c r="J5515" s="3">
        <v>341583</v>
      </c>
    </row>
    <row r="5516" spans="1:10" hidden="1" x14ac:dyDescent="0.25">
      <c r="A5516" s="57" t="s">
        <v>51</v>
      </c>
      <c r="B5516" t="s">
        <v>129</v>
      </c>
      <c r="C5516">
        <v>2022</v>
      </c>
      <c r="D5516" t="s">
        <v>58</v>
      </c>
      <c r="E5516" t="s">
        <v>45</v>
      </c>
      <c r="F5516" t="s">
        <v>46</v>
      </c>
      <c r="G5516" t="s">
        <v>47</v>
      </c>
      <c r="H5516" t="s">
        <v>239</v>
      </c>
      <c r="I5516" t="s">
        <v>382</v>
      </c>
      <c r="J5516" s="3">
        <v>303933</v>
      </c>
    </row>
    <row r="5517" spans="1:10" hidden="1" x14ac:dyDescent="0.25">
      <c r="A5517" s="57" t="s">
        <v>51</v>
      </c>
      <c r="B5517" t="s">
        <v>129</v>
      </c>
      <c r="C5517">
        <v>2022</v>
      </c>
      <c r="D5517" t="s">
        <v>58</v>
      </c>
      <c r="E5517" t="s">
        <v>45</v>
      </c>
      <c r="F5517" t="s">
        <v>46</v>
      </c>
      <c r="G5517" t="s">
        <v>47</v>
      </c>
      <c r="H5517" t="s">
        <v>239</v>
      </c>
      <c r="I5517" t="s">
        <v>383</v>
      </c>
      <c r="J5517" s="3">
        <v>1000000</v>
      </c>
    </row>
    <row r="5518" spans="1:10" hidden="1" x14ac:dyDescent="0.25">
      <c r="A5518" s="57" t="s">
        <v>51</v>
      </c>
      <c r="B5518" t="s">
        <v>129</v>
      </c>
      <c r="C5518">
        <v>2022</v>
      </c>
      <c r="D5518" t="s">
        <v>58</v>
      </c>
      <c r="E5518" t="s">
        <v>45</v>
      </c>
      <c r="F5518" t="s">
        <v>46</v>
      </c>
      <c r="G5518" t="s">
        <v>47</v>
      </c>
      <c r="H5518" t="s">
        <v>239</v>
      </c>
      <c r="I5518" t="s">
        <v>384</v>
      </c>
      <c r="J5518" s="38">
        <v>365608</v>
      </c>
    </row>
    <row r="5519" spans="1:10" hidden="1" x14ac:dyDescent="0.25">
      <c r="A5519" s="57" t="s">
        <v>51</v>
      </c>
      <c r="B5519" t="s">
        <v>129</v>
      </c>
      <c r="C5519">
        <v>2022</v>
      </c>
      <c r="D5519" t="s">
        <v>58</v>
      </c>
      <c r="E5519" t="s">
        <v>45</v>
      </c>
      <c r="F5519" t="s">
        <v>46</v>
      </c>
      <c r="G5519" t="s">
        <v>47</v>
      </c>
      <c r="H5519" t="s">
        <v>239</v>
      </c>
      <c r="I5519" t="s">
        <v>426</v>
      </c>
    </row>
    <row r="5520" spans="1:10" hidden="1" x14ac:dyDescent="0.25">
      <c r="A5520" s="57" t="s">
        <v>51</v>
      </c>
      <c r="B5520" t="s">
        <v>129</v>
      </c>
      <c r="C5520">
        <v>2022</v>
      </c>
      <c r="D5520" t="s">
        <v>58</v>
      </c>
      <c r="E5520" t="s">
        <v>45</v>
      </c>
      <c r="F5520" t="s">
        <v>46</v>
      </c>
      <c r="G5520" t="s">
        <v>47</v>
      </c>
      <c r="H5520" t="s">
        <v>239</v>
      </c>
      <c r="I5520" s="90" t="s">
        <v>449</v>
      </c>
    </row>
    <row r="5521" spans="1:10" hidden="1" x14ac:dyDescent="0.25">
      <c r="A5521" s="57" t="s">
        <v>51</v>
      </c>
      <c r="B5521" t="s">
        <v>129</v>
      </c>
      <c r="C5521">
        <v>2022</v>
      </c>
      <c r="D5521" t="s">
        <v>58</v>
      </c>
      <c r="E5521" t="s">
        <v>45</v>
      </c>
      <c r="F5521" t="s">
        <v>46</v>
      </c>
      <c r="G5521" t="s">
        <v>47</v>
      </c>
      <c r="H5521" t="s">
        <v>239</v>
      </c>
      <c r="I5521" s="90" t="s">
        <v>461</v>
      </c>
    </row>
    <row r="5522" spans="1:10" hidden="1" x14ac:dyDescent="0.25">
      <c r="A5522" s="57" t="s">
        <v>51</v>
      </c>
      <c r="B5522" t="s">
        <v>129</v>
      </c>
      <c r="C5522">
        <v>2022</v>
      </c>
      <c r="D5522" t="s">
        <v>58</v>
      </c>
      <c r="E5522" t="s">
        <v>45</v>
      </c>
      <c r="F5522" t="s">
        <v>46</v>
      </c>
      <c r="G5522" t="s">
        <v>47</v>
      </c>
      <c r="H5522" t="s">
        <v>239</v>
      </c>
      <c r="I5522" s="90" t="s">
        <v>462</v>
      </c>
      <c r="J5522" s="3">
        <v>300000</v>
      </c>
    </row>
    <row r="5523" spans="1:10" hidden="1" x14ac:dyDescent="0.25">
      <c r="A5523" s="57" t="s">
        <v>51</v>
      </c>
      <c r="B5523" t="s">
        <v>129</v>
      </c>
      <c r="C5523">
        <v>2022</v>
      </c>
      <c r="D5523" t="s">
        <v>58</v>
      </c>
      <c r="E5523" t="s">
        <v>45</v>
      </c>
      <c r="F5523" t="s">
        <v>46</v>
      </c>
      <c r="G5523" t="s">
        <v>47</v>
      </c>
      <c r="H5523" t="s">
        <v>239</v>
      </c>
      <c r="I5523" s="90" t="s">
        <v>463</v>
      </c>
    </row>
    <row r="5524" spans="1:10" hidden="1" x14ac:dyDescent="0.25">
      <c r="A5524" s="57" t="s">
        <v>51</v>
      </c>
      <c r="B5524" t="s">
        <v>129</v>
      </c>
      <c r="C5524">
        <v>2022</v>
      </c>
      <c r="D5524" t="s">
        <v>58</v>
      </c>
      <c r="E5524" t="s">
        <v>45</v>
      </c>
      <c r="F5524" t="s">
        <v>46</v>
      </c>
      <c r="G5524" t="s">
        <v>47</v>
      </c>
      <c r="H5524" t="s">
        <v>243</v>
      </c>
      <c r="I5524" t="s">
        <v>387</v>
      </c>
    </row>
    <row r="5525" spans="1:10" hidden="1" x14ac:dyDescent="0.25">
      <c r="A5525" s="57" t="s">
        <v>51</v>
      </c>
      <c r="B5525" t="s">
        <v>129</v>
      </c>
      <c r="C5525">
        <v>2022</v>
      </c>
      <c r="D5525" t="s">
        <v>58</v>
      </c>
      <c r="E5525" t="s">
        <v>45</v>
      </c>
      <c r="F5525" t="s">
        <v>46</v>
      </c>
      <c r="G5525" t="s">
        <v>47</v>
      </c>
      <c r="H5525" s="2" t="s">
        <v>276</v>
      </c>
      <c r="I5525" t="s">
        <v>395</v>
      </c>
      <c r="J5525" s="38">
        <v>580000</v>
      </c>
    </row>
    <row r="5526" spans="1:10" hidden="1" x14ac:dyDescent="0.25">
      <c r="A5526" s="57" t="s">
        <v>51</v>
      </c>
      <c r="B5526" t="s">
        <v>129</v>
      </c>
      <c r="C5526">
        <v>2022</v>
      </c>
      <c r="D5526" t="s">
        <v>58</v>
      </c>
      <c r="E5526" t="s">
        <v>45</v>
      </c>
      <c r="F5526" t="s">
        <v>46</v>
      </c>
      <c r="G5526" t="s">
        <v>47</v>
      </c>
      <c r="H5526" s="2" t="s">
        <v>296</v>
      </c>
      <c r="I5526" s="2"/>
    </row>
    <row r="5527" spans="1:10" hidden="1" x14ac:dyDescent="0.25">
      <c r="A5527" s="57" t="s">
        <v>51</v>
      </c>
      <c r="B5527" t="s">
        <v>129</v>
      </c>
      <c r="C5527">
        <v>2022</v>
      </c>
      <c r="D5527" t="s">
        <v>58</v>
      </c>
      <c r="E5527" t="s">
        <v>45</v>
      </c>
      <c r="F5527" t="s">
        <v>46</v>
      </c>
      <c r="G5527" t="s">
        <v>47</v>
      </c>
      <c r="H5527" s="90" t="s">
        <v>364</v>
      </c>
      <c r="I5527" t="s">
        <v>379</v>
      </c>
      <c r="J5527" s="3">
        <v>134058</v>
      </c>
    </row>
    <row r="5528" spans="1:10" hidden="1" x14ac:dyDescent="0.25">
      <c r="A5528" s="57" t="s">
        <v>51</v>
      </c>
      <c r="B5528" t="s">
        <v>129</v>
      </c>
      <c r="C5528">
        <v>2022</v>
      </c>
      <c r="D5528" t="s">
        <v>58</v>
      </c>
      <c r="E5528" t="s">
        <v>45</v>
      </c>
      <c r="F5528" t="s">
        <v>46</v>
      </c>
      <c r="G5528" t="s">
        <v>47</v>
      </c>
      <c r="H5528" s="2" t="s">
        <v>277</v>
      </c>
      <c r="I5528" s="2"/>
    </row>
    <row r="5529" spans="1:10" hidden="1" x14ac:dyDescent="0.25">
      <c r="A5529" s="57" t="s">
        <v>51</v>
      </c>
      <c r="B5529" t="s">
        <v>129</v>
      </c>
      <c r="C5529">
        <v>2022</v>
      </c>
      <c r="D5529" t="s">
        <v>58</v>
      </c>
      <c r="E5529" t="s">
        <v>45</v>
      </c>
      <c r="F5529" t="s">
        <v>46</v>
      </c>
      <c r="G5529" t="s">
        <v>47</v>
      </c>
      <c r="H5529" s="2" t="s">
        <v>278</v>
      </c>
      <c r="I5529" s="2"/>
    </row>
    <row r="5530" spans="1:10" hidden="1" x14ac:dyDescent="0.25">
      <c r="A5530" s="57" t="s">
        <v>51</v>
      </c>
      <c r="B5530" t="s">
        <v>129</v>
      </c>
      <c r="C5530">
        <v>2022</v>
      </c>
      <c r="D5530" t="s">
        <v>58</v>
      </c>
      <c r="E5530" t="s">
        <v>45</v>
      </c>
      <c r="F5530" t="s">
        <v>46</v>
      </c>
      <c r="G5530" t="s">
        <v>47</v>
      </c>
      <c r="H5530" s="2" t="s">
        <v>298</v>
      </c>
      <c r="I5530" s="2"/>
    </row>
    <row r="5531" spans="1:10" hidden="1" x14ac:dyDescent="0.25">
      <c r="A5531" s="57" t="s">
        <v>51</v>
      </c>
      <c r="B5531" t="s">
        <v>129</v>
      </c>
      <c r="C5531">
        <v>2022</v>
      </c>
      <c r="D5531" t="s">
        <v>58</v>
      </c>
      <c r="E5531" t="s">
        <v>45</v>
      </c>
      <c r="F5531" t="s">
        <v>46</v>
      </c>
      <c r="G5531" t="s">
        <v>47</v>
      </c>
      <c r="H5531" s="2" t="s">
        <v>238</v>
      </c>
      <c r="I5531" s="90" t="s">
        <v>412</v>
      </c>
    </row>
    <row r="5532" spans="1:10" hidden="1" x14ac:dyDescent="0.25">
      <c r="A5532" s="57" t="s">
        <v>51</v>
      </c>
      <c r="B5532" t="s">
        <v>129</v>
      </c>
      <c r="C5532">
        <v>2022</v>
      </c>
      <c r="D5532" t="s">
        <v>58</v>
      </c>
      <c r="E5532" t="s">
        <v>45</v>
      </c>
      <c r="F5532" t="s">
        <v>46</v>
      </c>
      <c r="G5532" t="s">
        <v>182</v>
      </c>
      <c r="H5532" t="s">
        <v>240</v>
      </c>
    </row>
    <row r="5533" spans="1:10" hidden="1" x14ac:dyDescent="0.25">
      <c r="A5533" s="57" t="s">
        <v>51</v>
      </c>
      <c r="B5533" t="s">
        <v>129</v>
      </c>
      <c r="C5533">
        <v>2022</v>
      </c>
      <c r="D5533" t="s">
        <v>58</v>
      </c>
      <c r="E5533" t="s">
        <v>45</v>
      </c>
      <c r="F5533" t="s">
        <v>46</v>
      </c>
      <c r="G5533" t="s">
        <v>182</v>
      </c>
      <c r="H5533" t="s">
        <v>241</v>
      </c>
      <c r="I5533" t="s">
        <v>419</v>
      </c>
    </row>
    <row r="5534" spans="1:10" hidden="1" x14ac:dyDescent="0.25">
      <c r="A5534" s="57" t="s">
        <v>51</v>
      </c>
      <c r="B5534" t="s">
        <v>129</v>
      </c>
      <c r="C5534">
        <v>2022</v>
      </c>
      <c r="D5534" t="s">
        <v>58</v>
      </c>
      <c r="E5534" t="s">
        <v>45</v>
      </c>
      <c r="F5534" t="s">
        <v>46</v>
      </c>
      <c r="G5534" t="s">
        <v>182</v>
      </c>
      <c r="H5534" t="s">
        <v>242</v>
      </c>
    </row>
    <row r="5535" spans="1:10" hidden="1" x14ac:dyDescent="0.25">
      <c r="A5535" s="57" t="s">
        <v>51</v>
      </c>
      <c r="B5535" t="s">
        <v>129</v>
      </c>
      <c r="C5535">
        <v>2022</v>
      </c>
      <c r="D5535" t="s">
        <v>58</v>
      </c>
      <c r="E5535" t="s">
        <v>45</v>
      </c>
      <c r="F5535" t="s">
        <v>46</v>
      </c>
      <c r="G5535" t="s">
        <v>182</v>
      </c>
      <c r="H5535" t="s">
        <v>243</v>
      </c>
      <c r="I5535" t="s">
        <v>419</v>
      </c>
    </row>
    <row r="5536" spans="1:10" hidden="1" x14ac:dyDescent="0.25">
      <c r="A5536" s="57" t="s">
        <v>51</v>
      </c>
      <c r="B5536" t="s">
        <v>129</v>
      </c>
      <c r="C5536">
        <v>2022</v>
      </c>
      <c r="D5536" t="s">
        <v>58</v>
      </c>
      <c r="E5536" t="s">
        <v>45</v>
      </c>
      <c r="F5536" t="s">
        <v>46</v>
      </c>
      <c r="G5536" t="s">
        <v>253</v>
      </c>
      <c r="H5536" s="2" t="s">
        <v>266</v>
      </c>
      <c r="I5536" t="s">
        <v>427</v>
      </c>
    </row>
    <row r="5537" spans="1:10" hidden="1" x14ac:dyDescent="0.25">
      <c r="A5537" s="57" t="s">
        <v>51</v>
      </c>
      <c r="B5537" t="s">
        <v>129</v>
      </c>
      <c r="C5537">
        <v>2022</v>
      </c>
      <c r="D5537" t="s">
        <v>58</v>
      </c>
      <c r="E5537" t="s">
        <v>45</v>
      </c>
      <c r="F5537" t="s">
        <v>46</v>
      </c>
      <c r="G5537" t="s">
        <v>253</v>
      </c>
      <c r="H5537" s="2" t="s">
        <v>266</v>
      </c>
      <c r="I5537" t="s">
        <v>386</v>
      </c>
    </row>
    <row r="5538" spans="1:10" hidden="1" x14ac:dyDescent="0.25">
      <c r="A5538" s="57" t="s">
        <v>51</v>
      </c>
      <c r="B5538" t="s">
        <v>129</v>
      </c>
      <c r="C5538">
        <v>2022</v>
      </c>
      <c r="D5538" t="s">
        <v>58</v>
      </c>
      <c r="E5538" t="s">
        <v>45</v>
      </c>
      <c r="F5538" t="s">
        <v>46</v>
      </c>
      <c r="G5538" t="s">
        <v>253</v>
      </c>
      <c r="H5538" s="90" t="s">
        <v>365</v>
      </c>
      <c r="I5538" s="90"/>
    </row>
    <row r="5539" spans="1:10" hidden="1" x14ac:dyDescent="0.25">
      <c r="A5539" s="57" t="s">
        <v>51</v>
      </c>
      <c r="B5539" t="s">
        <v>129</v>
      </c>
      <c r="C5539">
        <v>2022</v>
      </c>
      <c r="D5539" t="s">
        <v>58</v>
      </c>
      <c r="E5539" t="s">
        <v>45</v>
      </c>
      <c r="F5539" t="s">
        <v>46</v>
      </c>
      <c r="G5539" t="s">
        <v>253</v>
      </c>
      <c r="H5539" s="90" t="s">
        <v>366</v>
      </c>
      <c r="I5539" t="s">
        <v>387</v>
      </c>
    </row>
    <row r="5540" spans="1:10" hidden="1" x14ac:dyDescent="0.25">
      <c r="A5540" s="57" t="s">
        <v>51</v>
      </c>
      <c r="B5540" t="s">
        <v>129</v>
      </c>
      <c r="C5540">
        <v>2022</v>
      </c>
      <c r="D5540" t="s">
        <v>58</v>
      </c>
      <c r="E5540" t="s">
        <v>45</v>
      </c>
      <c r="F5540" t="s">
        <v>46</v>
      </c>
      <c r="G5540" t="s">
        <v>221</v>
      </c>
      <c r="H5540" s="2" t="s">
        <v>245</v>
      </c>
      <c r="I5540" t="s">
        <v>417</v>
      </c>
      <c r="J5540" s="38">
        <v>1004500</v>
      </c>
    </row>
    <row r="5541" spans="1:10" hidden="1" x14ac:dyDescent="0.25">
      <c r="A5541" s="57" t="s">
        <v>51</v>
      </c>
      <c r="B5541" t="s">
        <v>129</v>
      </c>
      <c r="C5541">
        <v>2022</v>
      </c>
      <c r="D5541" t="s">
        <v>58</v>
      </c>
      <c r="E5541" t="s">
        <v>45</v>
      </c>
      <c r="F5541" t="s">
        <v>46</v>
      </c>
      <c r="G5541" t="s">
        <v>221</v>
      </c>
      <c r="H5541" s="2" t="s">
        <v>299</v>
      </c>
      <c r="I5541" t="s">
        <v>428</v>
      </c>
    </row>
    <row r="5542" spans="1:10" hidden="1" x14ac:dyDescent="0.25">
      <c r="A5542" s="57" t="s">
        <v>51</v>
      </c>
      <c r="B5542" t="s">
        <v>129</v>
      </c>
      <c r="C5542">
        <v>2022</v>
      </c>
      <c r="D5542" t="s">
        <v>58</v>
      </c>
      <c r="E5542" t="s">
        <v>45</v>
      </c>
      <c r="F5542" t="s">
        <v>46</v>
      </c>
      <c r="G5542" t="s">
        <v>221</v>
      </c>
      <c r="H5542" s="2" t="s">
        <v>299</v>
      </c>
      <c r="I5542" t="s">
        <v>429</v>
      </c>
      <c r="J5542" s="3">
        <v>220000</v>
      </c>
    </row>
    <row r="5543" spans="1:10" hidden="1" x14ac:dyDescent="0.25">
      <c r="A5543" s="57" t="s">
        <v>51</v>
      </c>
      <c r="B5543" t="s">
        <v>129</v>
      </c>
      <c r="C5543">
        <v>2022</v>
      </c>
      <c r="D5543" t="s">
        <v>58</v>
      </c>
      <c r="E5543" t="s">
        <v>45</v>
      </c>
      <c r="F5543" t="s">
        <v>46</v>
      </c>
      <c r="G5543" t="s">
        <v>272</v>
      </c>
      <c r="H5543" s="2" t="s">
        <v>273</v>
      </c>
      <c r="I5543" s="2"/>
    </row>
    <row r="5544" spans="1:10" hidden="1" x14ac:dyDescent="0.25">
      <c r="A5544" s="57" t="s">
        <v>51</v>
      </c>
      <c r="B5544" t="s">
        <v>129</v>
      </c>
      <c r="C5544">
        <v>2022</v>
      </c>
      <c r="D5544" t="s">
        <v>58</v>
      </c>
      <c r="E5544" t="s">
        <v>45</v>
      </c>
      <c r="F5544" t="s">
        <v>46</v>
      </c>
      <c r="G5544" t="s">
        <v>49</v>
      </c>
      <c r="H5544" s="2" t="s">
        <v>246</v>
      </c>
      <c r="I5544" t="s">
        <v>388</v>
      </c>
      <c r="J5544" s="3">
        <v>274181</v>
      </c>
    </row>
    <row r="5545" spans="1:10" hidden="1" x14ac:dyDescent="0.25">
      <c r="A5545" s="57" t="s">
        <v>51</v>
      </c>
      <c r="B5545" t="s">
        <v>129</v>
      </c>
      <c r="C5545">
        <v>2022</v>
      </c>
      <c r="D5545" t="s">
        <v>58</v>
      </c>
      <c r="E5545" t="s">
        <v>45</v>
      </c>
      <c r="F5545" t="s">
        <v>46</v>
      </c>
      <c r="G5545" t="s">
        <v>49</v>
      </c>
      <c r="H5545" s="2" t="s">
        <v>246</v>
      </c>
      <c r="I5545" s="90" t="s">
        <v>464</v>
      </c>
      <c r="J5545" s="3">
        <v>164230</v>
      </c>
    </row>
    <row r="5546" spans="1:10" hidden="1" x14ac:dyDescent="0.25">
      <c r="A5546" s="57" t="s">
        <v>51</v>
      </c>
      <c r="B5546" t="s">
        <v>129</v>
      </c>
      <c r="C5546">
        <v>2022</v>
      </c>
      <c r="D5546" t="s">
        <v>58</v>
      </c>
      <c r="E5546" t="s">
        <v>45</v>
      </c>
      <c r="F5546" t="s">
        <v>46</v>
      </c>
      <c r="G5546" t="s">
        <v>49</v>
      </c>
      <c r="H5546" s="2" t="s">
        <v>246</v>
      </c>
      <c r="I5546" s="90" t="s">
        <v>382</v>
      </c>
    </row>
    <row r="5547" spans="1:10" hidden="1" x14ac:dyDescent="0.25">
      <c r="A5547" s="57" t="s">
        <v>51</v>
      </c>
      <c r="B5547" t="s">
        <v>129</v>
      </c>
      <c r="C5547">
        <v>2022</v>
      </c>
      <c r="D5547" t="s">
        <v>58</v>
      </c>
      <c r="E5547" t="s">
        <v>45</v>
      </c>
      <c r="F5547" t="s">
        <v>46</v>
      </c>
      <c r="G5547" t="s">
        <v>49</v>
      </c>
      <c r="H5547" s="2" t="s">
        <v>246</v>
      </c>
      <c r="I5547" s="90" t="s">
        <v>477</v>
      </c>
      <c r="J5547" s="3">
        <v>148000</v>
      </c>
    </row>
    <row r="5548" spans="1:10" hidden="1" x14ac:dyDescent="0.25">
      <c r="A5548" s="57" t="s">
        <v>51</v>
      </c>
      <c r="B5548" t="s">
        <v>129</v>
      </c>
      <c r="C5548">
        <v>2022</v>
      </c>
      <c r="D5548" t="s">
        <v>58</v>
      </c>
      <c r="E5548" t="s">
        <v>45</v>
      </c>
      <c r="F5548" t="s">
        <v>46</v>
      </c>
      <c r="G5548" t="s">
        <v>49</v>
      </c>
      <c r="H5548" s="2" t="s">
        <v>247</v>
      </c>
      <c r="I5548" s="90" t="s">
        <v>395</v>
      </c>
      <c r="J5548" s="3">
        <v>10000</v>
      </c>
    </row>
    <row r="5549" spans="1:10" hidden="1" x14ac:dyDescent="0.25">
      <c r="A5549" s="57" t="s">
        <v>51</v>
      </c>
      <c r="B5549" t="s">
        <v>129</v>
      </c>
      <c r="C5549">
        <v>2022</v>
      </c>
      <c r="D5549" t="s">
        <v>58</v>
      </c>
      <c r="E5549" t="s">
        <v>45</v>
      </c>
      <c r="F5549" t="s">
        <v>46</v>
      </c>
      <c r="G5549" t="s">
        <v>49</v>
      </c>
      <c r="H5549" s="2" t="s">
        <v>247</v>
      </c>
      <c r="I5549" s="90" t="s">
        <v>478</v>
      </c>
      <c r="J5549" s="38">
        <v>81582</v>
      </c>
    </row>
    <row r="5550" spans="1:10" hidden="1" x14ac:dyDescent="0.25">
      <c r="A5550" s="57" t="s">
        <v>51</v>
      </c>
      <c r="B5550" t="s">
        <v>129</v>
      </c>
      <c r="C5550">
        <v>2022</v>
      </c>
      <c r="D5550" t="s">
        <v>58</v>
      </c>
      <c r="E5550" t="s">
        <v>45</v>
      </c>
      <c r="F5550" t="s">
        <v>46</v>
      </c>
      <c r="G5550" t="s">
        <v>49</v>
      </c>
      <c r="H5550" s="2" t="s">
        <v>248</v>
      </c>
      <c r="I5550" s="90" t="s">
        <v>479</v>
      </c>
      <c r="J5550" s="3">
        <v>35294</v>
      </c>
    </row>
    <row r="5551" spans="1:10" hidden="1" x14ac:dyDescent="0.25">
      <c r="A5551" s="57" t="s">
        <v>51</v>
      </c>
      <c r="B5551" t="s">
        <v>129</v>
      </c>
      <c r="C5551">
        <v>2022</v>
      </c>
      <c r="D5551" t="s">
        <v>58</v>
      </c>
      <c r="E5551" t="s">
        <v>45</v>
      </c>
      <c r="F5551" t="s">
        <v>46</v>
      </c>
      <c r="G5551" t="s">
        <v>49</v>
      </c>
      <c r="H5551" s="2" t="s">
        <v>248</v>
      </c>
      <c r="I5551" t="s">
        <v>404</v>
      </c>
      <c r="J5551" s="3">
        <v>26387</v>
      </c>
    </row>
    <row r="5552" spans="1:10" hidden="1" x14ac:dyDescent="0.25">
      <c r="A5552" s="57" t="s">
        <v>51</v>
      </c>
      <c r="B5552" t="s">
        <v>129</v>
      </c>
      <c r="C5552">
        <v>2022</v>
      </c>
      <c r="D5552" t="s">
        <v>58</v>
      </c>
      <c r="E5552" t="s">
        <v>45</v>
      </c>
      <c r="F5552" t="s">
        <v>46</v>
      </c>
      <c r="G5552" t="s">
        <v>49</v>
      </c>
      <c r="H5552" s="2" t="s">
        <v>248</v>
      </c>
      <c r="I5552" s="90" t="s">
        <v>455</v>
      </c>
      <c r="J5552" s="3">
        <v>405882</v>
      </c>
    </row>
    <row r="5553" spans="1:10" hidden="1" x14ac:dyDescent="0.25">
      <c r="A5553" s="57" t="s">
        <v>51</v>
      </c>
      <c r="B5553" t="s">
        <v>129</v>
      </c>
      <c r="C5553">
        <v>2022</v>
      </c>
      <c r="D5553" t="s">
        <v>58</v>
      </c>
      <c r="E5553" t="s">
        <v>45</v>
      </c>
      <c r="F5553" t="s">
        <v>46</v>
      </c>
      <c r="G5553" t="s">
        <v>49</v>
      </c>
      <c r="H5553" s="2" t="s">
        <v>249</v>
      </c>
      <c r="I5553" s="90" t="s">
        <v>396</v>
      </c>
      <c r="J5553" s="38">
        <v>100000</v>
      </c>
    </row>
    <row r="5554" spans="1:10" hidden="1" x14ac:dyDescent="0.25">
      <c r="A5554" s="57" t="s">
        <v>51</v>
      </c>
      <c r="B5554" t="s">
        <v>129</v>
      </c>
      <c r="C5554">
        <v>2022</v>
      </c>
      <c r="D5554" t="s">
        <v>58</v>
      </c>
      <c r="E5554" t="s">
        <v>45</v>
      </c>
      <c r="F5554" t="s">
        <v>46</v>
      </c>
      <c r="G5554" t="s">
        <v>49</v>
      </c>
      <c r="H5554" s="2" t="s">
        <v>249</v>
      </c>
      <c r="I5554" s="90" t="s">
        <v>471</v>
      </c>
      <c r="J5554" s="3">
        <v>150027</v>
      </c>
    </row>
    <row r="5555" spans="1:10" hidden="1" x14ac:dyDescent="0.25">
      <c r="A5555" s="57" t="s">
        <v>51</v>
      </c>
      <c r="B5555" t="s">
        <v>129</v>
      </c>
      <c r="C5555">
        <v>2022</v>
      </c>
      <c r="D5555" t="s">
        <v>58</v>
      </c>
      <c r="E5555" t="s">
        <v>45</v>
      </c>
      <c r="F5555" t="s">
        <v>46</v>
      </c>
      <c r="G5555" t="s">
        <v>49</v>
      </c>
      <c r="H5555" s="2" t="s">
        <v>250</v>
      </c>
      <c r="I5555" s="90" t="s">
        <v>396</v>
      </c>
      <c r="J5555" s="38">
        <v>105400</v>
      </c>
    </row>
    <row r="5556" spans="1:10" hidden="1" x14ac:dyDescent="0.25">
      <c r="A5556" s="57" t="s">
        <v>51</v>
      </c>
      <c r="B5556" t="s">
        <v>129</v>
      </c>
      <c r="C5556">
        <v>2022</v>
      </c>
      <c r="D5556" t="s">
        <v>58</v>
      </c>
      <c r="E5556" t="s">
        <v>45</v>
      </c>
      <c r="F5556" t="s">
        <v>46</v>
      </c>
      <c r="G5556" t="s">
        <v>49</v>
      </c>
      <c r="H5556" s="2" t="s">
        <v>250</v>
      </c>
      <c r="I5556" s="90" t="s">
        <v>476</v>
      </c>
      <c r="J5556" s="3">
        <v>130831</v>
      </c>
    </row>
    <row r="5557" spans="1:10" hidden="1" x14ac:dyDescent="0.25">
      <c r="A5557" s="57" t="s">
        <v>51</v>
      </c>
      <c r="B5557" t="s">
        <v>129</v>
      </c>
      <c r="C5557">
        <v>2022</v>
      </c>
      <c r="D5557" t="s">
        <v>58</v>
      </c>
      <c r="E5557" t="s">
        <v>45</v>
      </c>
      <c r="F5557" t="s">
        <v>46</v>
      </c>
      <c r="G5557" t="s">
        <v>49</v>
      </c>
      <c r="H5557" s="2" t="s">
        <v>251</v>
      </c>
      <c r="I5557" s="90" t="s">
        <v>396</v>
      </c>
      <c r="J5557" s="38">
        <v>38900</v>
      </c>
    </row>
    <row r="5558" spans="1:10" hidden="1" x14ac:dyDescent="0.25">
      <c r="A5558" s="57" t="s">
        <v>51</v>
      </c>
      <c r="B5558" t="s">
        <v>129</v>
      </c>
      <c r="C5558">
        <v>2022</v>
      </c>
      <c r="D5558" t="s">
        <v>58</v>
      </c>
      <c r="E5558" t="s">
        <v>45</v>
      </c>
      <c r="F5558" t="s">
        <v>46</v>
      </c>
      <c r="G5558" t="s">
        <v>49</v>
      </c>
      <c r="H5558" s="2" t="s">
        <v>333</v>
      </c>
      <c r="I5558" t="s">
        <v>432</v>
      </c>
    </row>
    <row r="5559" spans="1:10" hidden="1" x14ac:dyDescent="0.25">
      <c r="A5559" s="57" t="s">
        <v>51</v>
      </c>
      <c r="B5559" t="s">
        <v>129</v>
      </c>
      <c r="C5559">
        <v>2022</v>
      </c>
      <c r="D5559" t="s">
        <v>58</v>
      </c>
      <c r="E5559" t="s">
        <v>45</v>
      </c>
      <c r="F5559" t="s">
        <v>46</v>
      </c>
      <c r="G5559" t="s">
        <v>49</v>
      </c>
      <c r="H5559" s="2" t="s">
        <v>333</v>
      </c>
      <c r="I5559" t="s">
        <v>396</v>
      </c>
      <c r="J5559" s="3">
        <v>160000</v>
      </c>
    </row>
    <row r="5560" spans="1:10" hidden="1" x14ac:dyDescent="0.25">
      <c r="A5560" s="57" t="s">
        <v>51</v>
      </c>
      <c r="B5560" t="s">
        <v>129</v>
      </c>
      <c r="C5560">
        <v>2022</v>
      </c>
      <c r="D5560" t="s">
        <v>58</v>
      </c>
      <c r="E5560" t="s">
        <v>45</v>
      </c>
      <c r="F5560" t="s">
        <v>46</v>
      </c>
      <c r="G5560" t="s">
        <v>49</v>
      </c>
      <c r="H5560" s="90" t="s">
        <v>367</v>
      </c>
      <c r="I5560" t="s">
        <v>396</v>
      </c>
      <c r="J5560" s="38">
        <v>18500</v>
      </c>
    </row>
    <row r="5561" spans="1:10" hidden="1" x14ac:dyDescent="0.25">
      <c r="A5561" s="57" t="s">
        <v>51</v>
      </c>
      <c r="B5561" t="s">
        <v>129</v>
      </c>
      <c r="C5561">
        <v>2022</v>
      </c>
      <c r="D5561" t="s">
        <v>58</v>
      </c>
      <c r="E5561" t="s">
        <v>45</v>
      </c>
      <c r="F5561" t="s">
        <v>46</v>
      </c>
      <c r="G5561" t="s">
        <v>49</v>
      </c>
      <c r="H5561" s="2" t="s">
        <v>252</v>
      </c>
      <c r="I5561" s="2"/>
    </row>
    <row r="5562" spans="1:10" hidden="1" x14ac:dyDescent="0.25">
      <c r="A5562" s="57" t="s">
        <v>51</v>
      </c>
      <c r="B5562" t="s">
        <v>129</v>
      </c>
      <c r="C5562">
        <v>2022</v>
      </c>
      <c r="D5562" t="s">
        <v>58</v>
      </c>
      <c r="E5562" t="s">
        <v>45</v>
      </c>
      <c r="F5562" t="s">
        <v>46</v>
      </c>
      <c r="G5562" t="s">
        <v>49</v>
      </c>
      <c r="H5562" s="2" t="s">
        <v>243</v>
      </c>
      <c r="I5562" s="90" t="s">
        <v>480</v>
      </c>
      <c r="J5562" s="3">
        <v>0.52</v>
      </c>
    </row>
    <row r="5563" spans="1:10" hidden="1" x14ac:dyDescent="0.25">
      <c r="A5563" s="57" t="s">
        <v>51</v>
      </c>
      <c r="B5563" t="s">
        <v>129</v>
      </c>
      <c r="C5563">
        <v>2022</v>
      </c>
      <c r="D5563" t="s">
        <v>58</v>
      </c>
      <c r="E5563" t="s">
        <v>45</v>
      </c>
      <c r="F5563" t="s">
        <v>46</v>
      </c>
      <c r="G5563" t="s">
        <v>49</v>
      </c>
      <c r="H5563" s="2" t="s">
        <v>243</v>
      </c>
      <c r="I5563" s="90" t="s">
        <v>481</v>
      </c>
      <c r="J5563" s="3">
        <v>14850</v>
      </c>
    </row>
    <row r="5564" spans="1:10" hidden="1" x14ac:dyDescent="0.25">
      <c r="A5564" s="57" t="s">
        <v>51</v>
      </c>
      <c r="B5564" t="s">
        <v>129</v>
      </c>
      <c r="C5564">
        <v>2022</v>
      </c>
      <c r="D5564" t="s">
        <v>58</v>
      </c>
      <c r="E5564" t="s">
        <v>45</v>
      </c>
      <c r="F5564" t="s">
        <v>46</v>
      </c>
      <c r="G5564" t="s">
        <v>49</v>
      </c>
      <c r="H5564" s="2" t="s">
        <v>243</v>
      </c>
      <c r="I5564" s="90" t="s">
        <v>426</v>
      </c>
      <c r="J5564" s="38">
        <v>2.48</v>
      </c>
    </row>
    <row r="5565" spans="1:10" hidden="1" x14ac:dyDescent="0.25">
      <c r="A5565" s="57" t="s">
        <v>51</v>
      </c>
      <c r="B5565" t="s">
        <v>129</v>
      </c>
      <c r="C5565">
        <v>2022</v>
      </c>
      <c r="D5565" t="s">
        <v>58</v>
      </c>
      <c r="E5565" t="s">
        <v>45</v>
      </c>
      <c r="F5565" t="s">
        <v>46</v>
      </c>
      <c r="G5565" t="s">
        <v>49</v>
      </c>
      <c r="H5565" s="2" t="s">
        <v>243</v>
      </c>
      <c r="I5565" s="90" t="s">
        <v>409</v>
      </c>
      <c r="J5565" s="38">
        <v>1.32</v>
      </c>
    </row>
    <row r="5566" spans="1:10" hidden="1" x14ac:dyDescent="0.25">
      <c r="A5566" s="57" t="s">
        <v>51</v>
      </c>
      <c r="B5566" t="s">
        <v>129</v>
      </c>
      <c r="C5566">
        <v>2022</v>
      </c>
      <c r="D5566" t="s">
        <v>58</v>
      </c>
      <c r="E5566" t="s">
        <v>45</v>
      </c>
      <c r="F5566" t="s">
        <v>46</v>
      </c>
      <c r="G5566" t="s">
        <v>49</v>
      </c>
      <c r="H5566" s="2" t="s">
        <v>243</v>
      </c>
      <c r="I5566" s="90" t="s">
        <v>478</v>
      </c>
      <c r="J5566" s="38">
        <v>54</v>
      </c>
    </row>
    <row r="5567" spans="1:10" hidden="1" x14ac:dyDescent="0.25">
      <c r="A5567" s="57" t="s">
        <v>51</v>
      </c>
      <c r="B5567" t="s">
        <v>129</v>
      </c>
      <c r="C5567">
        <v>2022</v>
      </c>
      <c r="D5567" t="s">
        <v>58</v>
      </c>
      <c r="E5567" t="s">
        <v>45</v>
      </c>
      <c r="F5567" t="s">
        <v>46</v>
      </c>
      <c r="G5567" t="s">
        <v>49</v>
      </c>
      <c r="H5567" s="2" t="s">
        <v>243</v>
      </c>
      <c r="I5567" s="90" t="s">
        <v>392</v>
      </c>
      <c r="J5567" s="3">
        <v>125.35</v>
      </c>
    </row>
    <row r="5568" spans="1:10" hidden="1" x14ac:dyDescent="0.25">
      <c r="A5568" s="57" t="s">
        <v>51</v>
      </c>
      <c r="B5568" t="s">
        <v>129</v>
      </c>
      <c r="C5568">
        <v>2022</v>
      </c>
      <c r="D5568" t="s">
        <v>58</v>
      </c>
      <c r="E5568" t="s">
        <v>45</v>
      </c>
      <c r="F5568" t="s">
        <v>46</v>
      </c>
      <c r="G5568" t="s">
        <v>49</v>
      </c>
      <c r="H5568" s="2" t="s">
        <v>243</v>
      </c>
      <c r="I5568" s="90" t="s">
        <v>393</v>
      </c>
      <c r="J5568" s="3">
        <v>249.94</v>
      </c>
    </row>
    <row r="5569" spans="1:10" hidden="1" x14ac:dyDescent="0.25">
      <c r="A5569" s="57" t="s">
        <v>51</v>
      </c>
      <c r="B5569" t="s">
        <v>129</v>
      </c>
      <c r="C5569">
        <v>2022</v>
      </c>
      <c r="D5569" t="s">
        <v>58</v>
      </c>
      <c r="E5569" t="s">
        <v>45</v>
      </c>
      <c r="F5569" t="s">
        <v>46</v>
      </c>
      <c r="G5569" t="s">
        <v>49</v>
      </c>
      <c r="H5569" s="2" t="s">
        <v>243</v>
      </c>
      <c r="I5569" s="90" t="s">
        <v>389</v>
      </c>
      <c r="J5569" s="3">
        <v>249.77</v>
      </c>
    </row>
    <row r="5570" spans="1:10" hidden="1" x14ac:dyDescent="0.25">
      <c r="A5570" s="57" t="s">
        <v>51</v>
      </c>
      <c r="B5570" t="s">
        <v>129</v>
      </c>
      <c r="C5570">
        <v>2022</v>
      </c>
      <c r="D5570" t="s">
        <v>58</v>
      </c>
      <c r="E5570" t="s">
        <v>45</v>
      </c>
      <c r="F5570" t="s">
        <v>46</v>
      </c>
      <c r="G5570" t="s">
        <v>49</v>
      </c>
      <c r="H5570" s="2" t="s">
        <v>243</v>
      </c>
      <c r="I5570" s="90" t="s">
        <v>378</v>
      </c>
      <c r="J5570" s="3">
        <v>1</v>
      </c>
    </row>
    <row r="5571" spans="1:10" hidden="1" x14ac:dyDescent="0.25">
      <c r="A5571" s="57" t="s">
        <v>51</v>
      </c>
      <c r="B5571" t="s">
        <v>129</v>
      </c>
      <c r="C5571">
        <v>2022</v>
      </c>
      <c r="D5571" t="s">
        <v>58</v>
      </c>
      <c r="E5571" t="s">
        <v>45</v>
      </c>
      <c r="F5571" t="s">
        <v>46</v>
      </c>
      <c r="G5571" t="s">
        <v>49</v>
      </c>
      <c r="H5571" s="2" t="s">
        <v>243</v>
      </c>
      <c r="I5571" s="90" t="s">
        <v>482</v>
      </c>
      <c r="J5571" s="3">
        <v>0.04</v>
      </c>
    </row>
    <row r="5572" spans="1:10" hidden="1" x14ac:dyDescent="0.25">
      <c r="A5572" s="57" t="s">
        <v>51</v>
      </c>
      <c r="B5572" t="s">
        <v>129</v>
      </c>
      <c r="C5572">
        <v>2022</v>
      </c>
      <c r="D5572" t="s">
        <v>58</v>
      </c>
      <c r="E5572" t="s">
        <v>45</v>
      </c>
      <c r="F5572" t="s">
        <v>304</v>
      </c>
      <c r="G5572" t="s">
        <v>54</v>
      </c>
      <c r="H5572" t="s">
        <v>305</v>
      </c>
      <c r="I5572" t="s">
        <v>396</v>
      </c>
      <c r="J5572" s="3">
        <v>2000000</v>
      </c>
    </row>
    <row r="5573" spans="1:10" hidden="1" x14ac:dyDescent="0.25">
      <c r="A5573" s="57" t="s">
        <v>51</v>
      </c>
      <c r="B5573" t="s">
        <v>129</v>
      </c>
      <c r="C5573">
        <v>2022</v>
      </c>
      <c r="D5573" t="s">
        <v>58</v>
      </c>
      <c r="E5573" t="s">
        <v>45</v>
      </c>
      <c r="F5573" t="s">
        <v>304</v>
      </c>
      <c r="G5573" t="s">
        <v>54</v>
      </c>
      <c r="H5573" t="s">
        <v>306</v>
      </c>
      <c r="I5573" t="s">
        <v>396</v>
      </c>
      <c r="J5573" s="3">
        <v>117172</v>
      </c>
    </row>
    <row r="5574" spans="1:10" hidden="1" x14ac:dyDescent="0.25">
      <c r="A5574" s="57" t="s">
        <v>51</v>
      </c>
      <c r="B5574" t="s">
        <v>129</v>
      </c>
      <c r="C5574">
        <v>2022</v>
      </c>
      <c r="D5574" t="s">
        <v>58</v>
      </c>
      <c r="E5574" t="s">
        <v>45</v>
      </c>
      <c r="F5574" t="s">
        <v>304</v>
      </c>
      <c r="G5574" t="s">
        <v>54</v>
      </c>
      <c r="H5574" t="s">
        <v>307</v>
      </c>
      <c r="I5574" t="s">
        <v>396</v>
      </c>
      <c r="J5574" s="3">
        <v>176430</v>
      </c>
    </row>
    <row r="5575" spans="1:10" hidden="1" x14ac:dyDescent="0.25">
      <c r="A5575" s="57" t="s">
        <v>51</v>
      </c>
      <c r="B5575" t="s">
        <v>129</v>
      </c>
      <c r="C5575">
        <v>2022</v>
      </c>
      <c r="D5575" t="s">
        <v>58</v>
      </c>
      <c r="E5575" t="s">
        <v>45</v>
      </c>
      <c r="F5575" t="s">
        <v>304</v>
      </c>
      <c r="G5575" t="s">
        <v>54</v>
      </c>
      <c r="H5575" t="s">
        <v>308</v>
      </c>
      <c r="I5575" t="s">
        <v>396</v>
      </c>
      <c r="J5575" s="3">
        <v>21172</v>
      </c>
    </row>
    <row r="5576" spans="1:10" hidden="1" x14ac:dyDescent="0.25">
      <c r="A5576" s="57" t="s">
        <v>51</v>
      </c>
      <c r="B5576" t="s">
        <v>129</v>
      </c>
      <c r="C5576">
        <v>2022</v>
      </c>
      <c r="D5576" t="s">
        <v>58</v>
      </c>
      <c r="E5576" t="s">
        <v>45</v>
      </c>
      <c r="F5576" t="s">
        <v>304</v>
      </c>
      <c r="G5576" t="s">
        <v>54</v>
      </c>
      <c r="H5576" t="s">
        <v>309</v>
      </c>
      <c r="I5576" t="s">
        <v>396</v>
      </c>
      <c r="J5576" s="3">
        <v>176430</v>
      </c>
    </row>
    <row r="5577" spans="1:10" hidden="1" x14ac:dyDescent="0.25">
      <c r="A5577" s="57" t="s">
        <v>51</v>
      </c>
      <c r="B5577" t="s">
        <v>129</v>
      </c>
      <c r="C5577">
        <v>2022</v>
      </c>
      <c r="D5577" t="s">
        <v>58</v>
      </c>
      <c r="E5577" t="s">
        <v>45</v>
      </c>
      <c r="F5577" t="s">
        <v>304</v>
      </c>
      <c r="G5577" t="s">
        <v>54</v>
      </c>
      <c r="H5577" t="s">
        <v>310</v>
      </c>
      <c r="I5577" t="s">
        <v>396</v>
      </c>
      <c r="J5577" s="3">
        <v>83333.34</v>
      </c>
    </row>
    <row r="5578" spans="1:10" hidden="1" x14ac:dyDescent="0.25">
      <c r="A5578" s="57" t="s">
        <v>51</v>
      </c>
      <c r="B5578" t="s">
        <v>129</v>
      </c>
      <c r="C5578">
        <v>2022</v>
      </c>
      <c r="D5578" t="s">
        <v>58</v>
      </c>
      <c r="E5578" t="s">
        <v>45</v>
      </c>
      <c r="F5578" t="s">
        <v>304</v>
      </c>
      <c r="G5578" t="s">
        <v>54</v>
      </c>
      <c r="H5578" s="90" t="s">
        <v>332</v>
      </c>
      <c r="I5578" s="90"/>
    </row>
    <row r="5579" spans="1:10" hidden="1" x14ac:dyDescent="0.25">
      <c r="A5579" s="57" t="s">
        <v>51</v>
      </c>
      <c r="B5579" t="s">
        <v>129</v>
      </c>
      <c r="C5579">
        <v>2022</v>
      </c>
      <c r="D5579" t="s">
        <v>58</v>
      </c>
      <c r="E5579" t="s">
        <v>45</v>
      </c>
      <c r="F5579" t="s">
        <v>304</v>
      </c>
      <c r="G5579" t="s">
        <v>54</v>
      </c>
      <c r="H5579" t="s">
        <v>311</v>
      </c>
      <c r="I5579" t="s">
        <v>396</v>
      </c>
      <c r="J5579" s="3">
        <v>1000000</v>
      </c>
    </row>
    <row r="5580" spans="1:10" hidden="1" x14ac:dyDescent="0.25">
      <c r="A5580" s="57" t="s">
        <v>51</v>
      </c>
      <c r="B5580" t="s">
        <v>129</v>
      </c>
      <c r="C5580">
        <v>2022</v>
      </c>
      <c r="D5580" t="s">
        <v>58</v>
      </c>
      <c r="E5580" t="s">
        <v>45</v>
      </c>
      <c r="F5580" t="s">
        <v>304</v>
      </c>
      <c r="G5580" t="s">
        <v>54</v>
      </c>
      <c r="H5580" t="s">
        <v>453</v>
      </c>
      <c r="I5580" s="90" t="s">
        <v>396</v>
      </c>
    </row>
    <row r="5581" spans="1:10" hidden="1" x14ac:dyDescent="0.25">
      <c r="A5581" s="57" t="s">
        <v>51</v>
      </c>
      <c r="B5581" t="s">
        <v>129</v>
      </c>
      <c r="C5581">
        <v>2022</v>
      </c>
      <c r="D5581" t="s">
        <v>58</v>
      </c>
      <c r="E5581" t="s">
        <v>45</v>
      </c>
      <c r="F5581" t="s">
        <v>304</v>
      </c>
      <c r="G5581" t="s">
        <v>54</v>
      </c>
      <c r="H5581" t="s">
        <v>312</v>
      </c>
    </row>
    <row r="5582" spans="1:10" hidden="1" x14ac:dyDescent="0.25">
      <c r="A5582" s="57" t="s">
        <v>51</v>
      </c>
      <c r="B5582" t="s">
        <v>129</v>
      </c>
      <c r="C5582">
        <v>2022</v>
      </c>
      <c r="D5582" t="s">
        <v>58</v>
      </c>
      <c r="E5582" t="s">
        <v>45</v>
      </c>
      <c r="F5582" t="s">
        <v>304</v>
      </c>
      <c r="G5582" t="s">
        <v>54</v>
      </c>
      <c r="H5582" t="s">
        <v>313</v>
      </c>
      <c r="I5582" t="s">
        <v>397</v>
      </c>
      <c r="J5582" s="3">
        <v>10440</v>
      </c>
    </row>
    <row r="5583" spans="1:10" hidden="1" x14ac:dyDescent="0.25">
      <c r="A5583" s="57" t="s">
        <v>51</v>
      </c>
      <c r="B5583" t="s">
        <v>129</v>
      </c>
      <c r="C5583">
        <v>2022</v>
      </c>
      <c r="D5583" t="s">
        <v>58</v>
      </c>
      <c r="E5583" t="s">
        <v>45</v>
      </c>
      <c r="F5583" t="s">
        <v>304</v>
      </c>
      <c r="G5583" t="s">
        <v>54</v>
      </c>
      <c r="H5583" t="s">
        <v>314</v>
      </c>
      <c r="I5583" t="s">
        <v>398</v>
      </c>
      <c r="J5583" s="3">
        <v>240000</v>
      </c>
    </row>
    <row r="5584" spans="1:10" hidden="1" x14ac:dyDescent="0.25">
      <c r="A5584" s="57" t="s">
        <v>51</v>
      </c>
      <c r="B5584" t="s">
        <v>129</v>
      </c>
      <c r="C5584">
        <v>2022</v>
      </c>
      <c r="D5584" t="s">
        <v>58</v>
      </c>
      <c r="E5584" t="s">
        <v>45</v>
      </c>
      <c r="F5584" t="s">
        <v>304</v>
      </c>
      <c r="G5584" t="s">
        <v>54</v>
      </c>
      <c r="H5584" t="s">
        <v>315</v>
      </c>
      <c r="I5584" s="90" t="s">
        <v>454</v>
      </c>
      <c r="J5584" s="3">
        <v>80000</v>
      </c>
    </row>
    <row r="5585" spans="1:10" hidden="1" x14ac:dyDescent="0.25">
      <c r="A5585" s="57" t="s">
        <v>51</v>
      </c>
      <c r="B5585" t="s">
        <v>129</v>
      </c>
      <c r="C5585">
        <v>2022</v>
      </c>
      <c r="D5585" t="s">
        <v>58</v>
      </c>
      <c r="E5585" t="s">
        <v>45</v>
      </c>
      <c r="F5585" t="s">
        <v>304</v>
      </c>
      <c r="G5585" t="s">
        <v>54</v>
      </c>
      <c r="H5585" s="2" t="s">
        <v>316</v>
      </c>
      <c r="I5585" s="2"/>
    </row>
    <row r="5586" spans="1:10" hidden="1" x14ac:dyDescent="0.25">
      <c r="A5586" s="57" t="s">
        <v>51</v>
      </c>
      <c r="B5586" t="s">
        <v>129</v>
      </c>
      <c r="C5586">
        <v>2022</v>
      </c>
      <c r="D5586" t="s">
        <v>58</v>
      </c>
      <c r="E5586" t="s">
        <v>45</v>
      </c>
      <c r="F5586" t="s">
        <v>304</v>
      </c>
      <c r="G5586" t="s">
        <v>49</v>
      </c>
      <c r="H5586" s="90" t="s">
        <v>317</v>
      </c>
      <c r="I5586" s="90"/>
    </row>
    <row r="5587" spans="1:10" hidden="1" x14ac:dyDescent="0.25">
      <c r="A5587" s="57" t="s">
        <v>51</v>
      </c>
      <c r="B5587" t="s">
        <v>129</v>
      </c>
      <c r="C5587">
        <v>2022</v>
      </c>
      <c r="D5587" t="s">
        <v>58</v>
      </c>
      <c r="E5587" t="s">
        <v>45</v>
      </c>
      <c r="F5587" t="s">
        <v>50</v>
      </c>
      <c r="G5587" t="s">
        <v>56</v>
      </c>
      <c r="H5587" t="s">
        <v>124</v>
      </c>
      <c r="I5587" t="s">
        <v>401</v>
      </c>
      <c r="J5587" s="3">
        <v>84190</v>
      </c>
    </row>
    <row r="5588" spans="1:10" hidden="1" x14ac:dyDescent="0.25">
      <c r="A5588" s="57" t="s">
        <v>51</v>
      </c>
      <c r="B5588" t="s">
        <v>129</v>
      </c>
      <c r="C5588">
        <v>2022</v>
      </c>
      <c r="D5588" t="s">
        <v>58</v>
      </c>
      <c r="E5588" t="s">
        <v>45</v>
      </c>
      <c r="F5588" t="s">
        <v>50</v>
      </c>
      <c r="G5588" t="s">
        <v>56</v>
      </c>
      <c r="H5588" t="s">
        <v>98</v>
      </c>
      <c r="I5588" t="s">
        <v>402</v>
      </c>
      <c r="J5588" s="3">
        <v>378006</v>
      </c>
    </row>
    <row r="5589" spans="1:10" hidden="1" x14ac:dyDescent="0.25">
      <c r="A5589" s="57" t="s">
        <v>51</v>
      </c>
      <c r="B5589" t="s">
        <v>129</v>
      </c>
      <c r="C5589">
        <v>2022</v>
      </c>
      <c r="D5589" t="s">
        <v>58</v>
      </c>
      <c r="E5589" t="s">
        <v>45</v>
      </c>
      <c r="F5589" t="s">
        <v>50</v>
      </c>
      <c r="G5589" t="s">
        <v>56</v>
      </c>
      <c r="H5589" t="s">
        <v>98</v>
      </c>
      <c r="I5589" t="s">
        <v>401</v>
      </c>
      <c r="J5589" s="3">
        <v>99610.09</v>
      </c>
    </row>
    <row r="5590" spans="1:10" hidden="1" x14ac:dyDescent="0.25">
      <c r="A5590" s="57" t="s">
        <v>51</v>
      </c>
      <c r="B5590" t="s">
        <v>129</v>
      </c>
      <c r="C5590">
        <v>2022</v>
      </c>
      <c r="D5590" t="s">
        <v>58</v>
      </c>
      <c r="E5590" t="s">
        <v>45</v>
      </c>
      <c r="F5590" t="s">
        <v>50</v>
      </c>
      <c r="G5590" t="s">
        <v>56</v>
      </c>
      <c r="H5590" t="s">
        <v>265</v>
      </c>
      <c r="I5590" t="s">
        <v>403</v>
      </c>
    </row>
    <row r="5591" spans="1:10" hidden="1" x14ac:dyDescent="0.25">
      <c r="A5591" s="57" t="s">
        <v>51</v>
      </c>
      <c r="B5591" t="s">
        <v>129</v>
      </c>
      <c r="C5591">
        <v>2022</v>
      </c>
      <c r="D5591" t="s">
        <v>58</v>
      </c>
      <c r="E5591" t="s">
        <v>45</v>
      </c>
      <c r="F5591" t="s">
        <v>50</v>
      </c>
      <c r="G5591" t="s">
        <v>56</v>
      </c>
      <c r="H5591" t="s">
        <v>193</v>
      </c>
      <c r="I5591" s="90" t="s">
        <v>466</v>
      </c>
    </row>
    <row r="5592" spans="1:10" hidden="1" x14ac:dyDescent="0.25">
      <c r="A5592" s="57" t="s">
        <v>51</v>
      </c>
      <c r="B5592" t="s">
        <v>129</v>
      </c>
      <c r="C5592">
        <v>2022</v>
      </c>
      <c r="D5592" t="s">
        <v>58</v>
      </c>
      <c r="E5592" t="s">
        <v>45</v>
      </c>
      <c r="F5592" t="s">
        <v>50</v>
      </c>
      <c r="G5592" t="s">
        <v>56</v>
      </c>
      <c r="H5592" t="s">
        <v>193</v>
      </c>
      <c r="I5592" s="90" t="s">
        <v>467</v>
      </c>
    </row>
    <row r="5593" spans="1:10" hidden="1" x14ac:dyDescent="0.25">
      <c r="A5593" s="57" t="s">
        <v>51</v>
      </c>
      <c r="B5593" t="s">
        <v>129</v>
      </c>
      <c r="C5593">
        <v>2022</v>
      </c>
      <c r="D5593" t="s">
        <v>58</v>
      </c>
      <c r="E5593" t="s">
        <v>45</v>
      </c>
      <c r="F5593" t="s">
        <v>50</v>
      </c>
      <c r="G5593" t="s">
        <v>101</v>
      </c>
      <c r="H5593" t="s">
        <v>99</v>
      </c>
      <c r="I5593" t="s">
        <v>401</v>
      </c>
      <c r="J5593" s="3">
        <v>235573.41</v>
      </c>
    </row>
    <row r="5594" spans="1:10" hidden="1" x14ac:dyDescent="0.25">
      <c r="A5594" s="57" t="s">
        <v>51</v>
      </c>
      <c r="B5594" t="s">
        <v>129</v>
      </c>
      <c r="C5594">
        <v>2022</v>
      </c>
      <c r="D5594" t="s">
        <v>58</v>
      </c>
      <c r="E5594" t="s">
        <v>45</v>
      </c>
      <c r="F5594" t="s">
        <v>50</v>
      </c>
      <c r="G5594" t="s">
        <v>101</v>
      </c>
      <c r="H5594" s="2" t="s">
        <v>255</v>
      </c>
      <c r="I5594" s="90" t="s">
        <v>462</v>
      </c>
      <c r="J5594" s="3">
        <v>3000</v>
      </c>
    </row>
    <row r="5595" spans="1:10" hidden="1" x14ac:dyDescent="0.25">
      <c r="A5595" s="57" t="s">
        <v>51</v>
      </c>
      <c r="B5595" t="s">
        <v>129</v>
      </c>
      <c r="C5595">
        <v>2022</v>
      </c>
      <c r="D5595" t="s">
        <v>58</v>
      </c>
      <c r="E5595" t="s">
        <v>45</v>
      </c>
      <c r="F5595" t="s">
        <v>50</v>
      </c>
      <c r="G5595" t="s">
        <v>101</v>
      </c>
      <c r="H5595" s="2" t="s">
        <v>254</v>
      </c>
      <c r="I5595" s="2"/>
    </row>
    <row r="5596" spans="1:10" hidden="1" x14ac:dyDescent="0.25">
      <c r="A5596" s="57" t="s">
        <v>51</v>
      </c>
      <c r="B5596" t="s">
        <v>129</v>
      </c>
      <c r="C5596">
        <v>2022</v>
      </c>
      <c r="D5596" t="s">
        <v>58</v>
      </c>
      <c r="E5596" t="s">
        <v>45</v>
      </c>
      <c r="F5596" t="s">
        <v>50</v>
      </c>
      <c r="G5596" t="s">
        <v>101</v>
      </c>
      <c r="H5596" s="2" t="s">
        <v>236</v>
      </c>
      <c r="I5596" t="s">
        <v>422</v>
      </c>
    </row>
    <row r="5597" spans="1:10" hidden="1" x14ac:dyDescent="0.25">
      <c r="A5597" s="57" t="s">
        <v>51</v>
      </c>
      <c r="B5597" t="s">
        <v>129</v>
      </c>
      <c r="C5597">
        <v>2022</v>
      </c>
      <c r="D5597" t="s">
        <v>58</v>
      </c>
      <c r="E5597" t="s">
        <v>45</v>
      </c>
      <c r="F5597" t="s">
        <v>50</v>
      </c>
      <c r="G5597" t="s">
        <v>101</v>
      </c>
      <c r="H5597" t="s">
        <v>30</v>
      </c>
      <c r="I5597" s="90" t="s">
        <v>375</v>
      </c>
      <c r="J5597" s="3">
        <v>7153.61</v>
      </c>
    </row>
    <row r="5598" spans="1:10" hidden="1" x14ac:dyDescent="0.25">
      <c r="A5598" s="57" t="s">
        <v>51</v>
      </c>
      <c r="B5598" t="s">
        <v>129</v>
      </c>
      <c r="C5598">
        <v>2022</v>
      </c>
      <c r="D5598" t="s">
        <v>58</v>
      </c>
      <c r="E5598" t="s">
        <v>45</v>
      </c>
      <c r="F5598" t="s">
        <v>50</v>
      </c>
      <c r="G5598" t="s">
        <v>101</v>
      </c>
      <c r="H5598" t="s">
        <v>30</v>
      </c>
      <c r="I5598" s="90" t="s">
        <v>395</v>
      </c>
      <c r="J5598" s="38">
        <v>5800</v>
      </c>
    </row>
    <row r="5599" spans="1:10" hidden="1" x14ac:dyDescent="0.25">
      <c r="A5599" s="57" t="s">
        <v>51</v>
      </c>
      <c r="B5599" t="s">
        <v>129</v>
      </c>
      <c r="C5599">
        <v>2022</v>
      </c>
      <c r="D5599" t="s">
        <v>58</v>
      </c>
      <c r="E5599" t="s">
        <v>45</v>
      </c>
      <c r="F5599" t="s">
        <v>50</v>
      </c>
      <c r="G5599" t="s">
        <v>101</v>
      </c>
      <c r="H5599" t="s">
        <v>30</v>
      </c>
      <c r="I5599" s="90" t="s">
        <v>468</v>
      </c>
    </row>
    <row r="5600" spans="1:10" hidden="1" x14ac:dyDescent="0.25">
      <c r="A5600" s="57" t="s">
        <v>51</v>
      </c>
      <c r="B5600" t="s">
        <v>129</v>
      </c>
      <c r="C5600">
        <v>2022</v>
      </c>
      <c r="D5600" t="s">
        <v>58</v>
      </c>
      <c r="E5600" t="s">
        <v>45</v>
      </c>
      <c r="F5600" t="s">
        <v>50</v>
      </c>
      <c r="G5600" t="s">
        <v>101</v>
      </c>
      <c r="H5600" t="s">
        <v>30</v>
      </c>
      <c r="I5600" s="90" t="s">
        <v>462</v>
      </c>
    </row>
    <row r="5601" spans="1:10" hidden="1" x14ac:dyDescent="0.25">
      <c r="A5601" s="57" t="s">
        <v>51</v>
      </c>
      <c r="B5601" t="s">
        <v>129</v>
      </c>
      <c r="C5601">
        <v>2022</v>
      </c>
      <c r="D5601" t="s">
        <v>58</v>
      </c>
      <c r="E5601" t="s">
        <v>45</v>
      </c>
      <c r="F5601" t="s">
        <v>50</v>
      </c>
      <c r="G5601" t="s">
        <v>101</v>
      </c>
      <c r="H5601" t="s">
        <v>30</v>
      </c>
      <c r="I5601" s="90" t="s">
        <v>469</v>
      </c>
    </row>
    <row r="5602" spans="1:10" hidden="1" x14ac:dyDescent="0.25">
      <c r="A5602" s="57" t="s">
        <v>51</v>
      </c>
      <c r="B5602" t="s">
        <v>129</v>
      </c>
      <c r="C5602">
        <v>2022</v>
      </c>
      <c r="D5602" t="s">
        <v>58</v>
      </c>
      <c r="E5602" t="s">
        <v>45</v>
      </c>
      <c r="F5602" t="s">
        <v>50</v>
      </c>
      <c r="G5602" t="s">
        <v>101</v>
      </c>
      <c r="H5602" t="s">
        <v>30</v>
      </c>
      <c r="I5602" s="90" t="s">
        <v>455</v>
      </c>
    </row>
    <row r="5603" spans="1:10" hidden="1" x14ac:dyDescent="0.25">
      <c r="A5603" s="57" t="s">
        <v>51</v>
      </c>
      <c r="B5603" t="s">
        <v>129</v>
      </c>
      <c r="C5603">
        <v>2022</v>
      </c>
      <c r="D5603" t="s">
        <v>58</v>
      </c>
      <c r="E5603" t="s">
        <v>45</v>
      </c>
      <c r="F5603" t="s">
        <v>50</v>
      </c>
      <c r="G5603" t="s">
        <v>101</v>
      </c>
      <c r="H5603" t="s">
        <v>30</v>
      </c>
      <c r="I5603" s="90" t="s">
        <v>470</v>
      </c>
    </row>
    <row r="5604" spans="1:10" hidden="1" x14ac:dyDescent="0.25">
      <c r="A5604" s="57" t="s">
        <v>51</v>
      </c>
      <c r="B5604" t="s">
        <v>129</v>
      </c>
      <c r="C5604">
        <v>2022</v>
      </c>
      <c r="D5604" t="s">
        <v>58</v>
      </c>
      <c r="E5604" t="s">
        <v>45</v>
      </c>
      <c r="F5604" t="s">
        <v>50</v>
      </c>
      <c r="G5604" t="s">
        <v>101</v>
      </c>
      <c r="H5604" t="s">
        <v>30</v>
      </c>
      <c r="I5604" s="90" t="s">
        <v>471</v>
      </c>
    </row>
    <row r="5605" spans="1:10" hidden="1" x14ac:dyDescent="0.25">
      <c r="A5605" s="57" t="s">
        <v>51</v>
      </c>
      <c r="B5605" t="s">
        <v>129</v>
      </c>
      <c r="C5605">
        <v>2022</v>
      </c>
      <c r="D5605" t="s">
        <v>58</v>
      </c>
      <c r="E5605" t="s">
        <v>45</v>
      </c>
      <c r="F5605" t="s">
        <v>50</v>
      </c>
      <c r="G5605" t="s">
        <v>101</v>
      </c>
      <c r="H5605" t="s">
        <v>30</v>
      </c>
      <c r="I5605" s="90" t="s">
        <v>472</v>
      </c>
    </row>
    <row r="5606" spans="1:10" hidden="1" x14ac:dyDescent="0.25">
      <c r="A5606" s="57" t="s">
        <v>51</v>
      </c>
      <c r="B5606" t="s">
        <v>129</v>
      </c>
      <c r="C5606">
        <v>2022</v>
      </c>
      <c r="D5606" t="s">
        <v>58</v>
      </c>
      <c r="E5606" t="s">
        <v>45</v>
      </c>
      <c r="F5606" t="s">
        <v>50</v>
      </c>
      <c r="G5606" t="s">
        <v>101</v>
      </c>
      <c r="H5606" t="s">
        <v>30</v>
      </c>
      <c r="I5606" s="90" t="s">
        <v>473</v>
      </c>
    </row>
    <row r="5607" spans="1:10" hidden="1" x14ac:dyDescent="0.25">
      <c r="A5607" s="57" t="s">
        <v>51</v>
      </c>
      <c r="B5607" t="s">
        <v>129</v>
      </c>
      <c r="C5607">
        <v>2022</v>
      </c>
      <c r="D5607" t="s">
        <v>58</v>
      </c>
      <c r="E5607" t="s">
        <v>45</v>
      </c>
      <c r="F5607" t="s">
        <v>50</v>
      </c>
      <c r="G5607" t="s">
        <v>101</v>
      </c>
      <c r="H5607" t="s">
        <v>30</v>
      </c>
      <c r="I5607" s="90" t="s">
        <v>474</v>
      </c>
    </row>
    <row r="5608" spans="1:10" hidden="1" x14ac:dyDescent="0.25">
      <c r="A5608" s="57" t="s">
        <v>51</v>
      </c>
      <c r="B5608" t="s">
        <v>129</v>
      </c>
      <c r="C5608">
        <v>2022</v>
      </c>
      <c r="D5608" t="s">
        <v>58</v>
      </c>
      <c r="E5608" t="s">
        <v>45</v>
      </c>
      <c r="F5608" t="s">
        <v>287</v>
      </c>
      <c r="G5608" t="s">
        <v>287</v>
      </c>
      <c r="H5608" s="82" t="s">
        <v>288</v>
      </c>
      <c r="I5608" s="82"/>
    </row>
    <row r="5609" spans="1:10" hidden="1" x14ac:dyDescent="0.25">
      <c r="A5609" s="57" t="s">
        <v>51</v>
      </c>
      <c r="B5609" t="s">
        <v>129</v>
      </c>
      <c r="C5609">
        <v>2022</v>
      </c>
      <c r="D5609" t="s">
        <v>58</v>
      </c>
      <c r="E5609" t="s">
        <v>112</v>
      </c>
      <c r="F5609" t="s">
        <v>117</v>
      </c>
      <c r="G5609" t="s">
        <v>53</v>
      </c>
      <c r="H5609" s="2" t="s">
        <v>256</v>
      </c>
      <c r="I5609" s="2"/>
      <c r="J5609" s="10">
        <f>+J5475*30%</f>
        <v>15866378.746436972</v>
      </c>
    </row>
    <row r="5610" spans="1:10" hidden="1" x14ac:dyDescent="0.25">
      <c r="A5610" s="57" t="s">
        <v>51</v>
      </c>
      <c r="B5610" t="s">
        <v>129</v>
      </c>
      <c r="C5610">
        <v>2022</v>
      </c>
      <c r="D5610" t="s">
        <v>58</v>
      </c>
      <c r="E5610" t="s">
        <v>112</v>
      </c>
      <c r="F5610" t="s">
        <v>117</v>
      </c>
      <c r="G5610" t="s">
        <v>53</v>
      </c>
      <c r="H5610" s="90" t="s">
        <v>335</v>
      </c>
      <c r="I5610" s="90" t="s">
        <v>475</v>
      </c>
    </row>
    <row r="5611" spans="1:10" hidden="1" x14ac:dyDescent="0.25">
      <c r="A5611" s="57" t="s">
        <v>51</v>
      </c>
      <c r="B5611" t="s">
        <v>129</v>
      </c>
      <c r="C5611">
        <v>2022</v>
      </c>
      <c r="D5611" t="s">
        <v>58</v>
      </c>
      <c r="E5611" t="s">
        <v>112</v>
      </c>
      <c r="F5611" t="s">
        <v>117</v>
      </c>
      <c r="G5611" t="s">
        <v>53</v>
      </c>
      <c r="H5611" s="2" t="s">
        <v>257</v>
      </c>
      <c r="I5611" t="s">
        <v>406</v>
      </c>
      <c r="J5611" s="38"/>
    </row>
    <row r="5612" spans="1:10" hidden="1" x14ac:dyDescent="0.25">
      <c r="A5612" s="57" t="s">
        <v>51</v>
      </c>
      <c r="B5612" t="s">
        <v>129</v>
      </c>
      <c r="C5612">
        <v>2022</v>
      </c>
      <c r="D5612" t="s">
        <v>58</v>
      </c>
      <c r="E5612" t="s">
        <v>112</v>
      </c>
      <c r="F5612" t="s">
        <v>117</v>
      </c>
      <c r="G5612" t="s">
        <v>53</v>
      </c>
      <c r="H5612" s="2" t="s">
        <v>257</v>
      </c>
      <c r="I5612" t="s">
        <v>407</v>
      </c>
    </row>
    <row r="5613" spans="1:10" hidden="1" x14ac:dyDescent="0.25">
      <c r="A5613" s="57" t="s">
        <v>51</v>
      </c>
      <c r="B5613" t="s">
        <v>129</v>
      </c>
      <c r="C5613">
        <v>2022</v>
      </c>
      <c r="D5613" t="s">
        <v>58</v>
      </c>
      <c r="E5613" t="s">
        <v>112</v>
      </c>
      <c r="F5613" t="s">
        <v>117</v>
      </c>
      <c r="G5613" t="s">
        <v>53</v>
      </c>
      <c r="H5613" s="2" t="s">
        <v>257</v>
      </c>
      <c r="I5613" t="s">
        <v>408</v>
      </c>
      <c r="J5613" s="3"/>
    </row>
    <row r="5614" spans="1:10" hidden="1" x14ac:dyDescent="0.25">
      <c r="A5614" s="57" t="s">
        <v>51</v>
      </c>
      <c r="B5614" t="s">
        <v>129</v>
      </c>
      <c r="C5614">
        <v>2022</v>
      </c>
      <c r="D5614" t="s">
        <v>58</v>
      </c>
      <c r="E5614" t="s">
        <v>112</v>
      </c>
      <c r="F5614" t="s">
        <v>117</v>
      </c>
      <c r="G5614" t="s">
        <v>53</v>
      </c>
      <c r="H5614" s="2" t="s">
        <v>257</v>
      </c>
    </row>
    <row r="5615" spans="1:10" hidden="1" x14ac:dyDescent="0.25">
      <c r="A5615" s="57" t="s">
        <v>51</v>
      </c>
      <c r="B5615" t="s">
        <v>129</v>
      </c>
      <c r="C5615">
        <v>2022</v>
      </c>
      <c r="D5615" t="s">
        <v>58</v>
      </c>
      <c r="E5615" t="s">
        <v>112</v>
      </c>
      <c r="F5615" t="s">
        <v>117</v>
      </c>
      <c r="G5615" t="s">
        <v>53</v>
      </c>
      <c r="H5615" s="2" t="s">
        <v>257</v>
      </c>
    </row>
    <row r="5616" spans="1:10" hidden="1" x14ac:dyDescent="0.25">
      <c r="A5616" s="57" t="s">
        <v>51</v>
      </c>
      <c r="B5616" t="s">
        <v>129</v>
      </c>
      <c r="C5616">
        <v>2022</v>
      </c>
      <c r="D5616" t="s">
        <v>58</v>
      </c>
      <c r="E5616" t="s">
        <v>112</v>
      </c>
      <c r="F5616" t="s">
        <v>117</v>
      </c>
      <c r="G5616" t="s">
        <v>53</v>
      </c>
      <c r="H5616" s="2" t="s">
        <v>257</v>
      </c>
    </row>
    <row r="5617" spans="1:10" hidden="1" x14ac:dyDescent="0.25">
      <c r="A5617" s="57" t="s">
        <v>51</v>
      </c>
      <c r="B5617" t="s">
        <v>129</v>
      </c>
      <c r="C5617">
        <v>2022</v>
      </c>
      <c r="D5617" t="s">
        <v>58</v>
      </c>
      <c r="E5617" t="s">
        <v>112</v>
      </c>
      <c r="F5617" t="s">
        <v>117</v>
      </c>
      <c r="G5617" t="s">
        <v>53</v>
      </c>
      <c r="H5617" s="2" t="s">
        <v>257</v>
      </c>
    </row>
    <row r="5618" spans="1:10" hidden="1" x14ac:dyDescent="0.25">
      <c r="A5618" s="57" t="s">
        <v>51</v>
      </c>
      <c r="B5618" t="s">
        <v>129</v>
      </c>
      <c r="C5618">
        <v>2022</v>
      </c>
      <c r="D5618" t="s">
        <v>58</v>
      </c>
      <c r="E5618" t="s">
        <v>112</v>
      </c>
      <c r="F5618" t="s">
        <v>117</v>
      </c>
      <c r="G5618" t="s">
        <v>53</v>
      </c>
      <c r="H5618" s="2" t="s">
        <v>258</v>
      </c>
      <c r="I5618" s="2"/>
    </row>
    <row r="5619" spans="1:10" hidden="1" x14ac:dyDescent="0.25">
      <c r="A5619" s="57" t="s">
        <v>51</v>
      </c>
      <c r="B5619" t="s">
        <v>129</v>
      </c>
      <c r="C5619">
        <v>2022</v>
      </c>
      <c r="D5619" t="s">
        <v>58</v>
      </c>
      <c r="E5619" t="s">
        <v>112</v>
      </c>
      <c r="F5619" t="s">
        <v>117</v>
      </c>
      <c r="G5619" t="s">
        <v>53</v>
      </c>
      <c r="H5619" s="2" t="s">
        <v>259</v>
      </c>
      <c r="I5619" t="s">
        <v>409</v>
      </c>
      <c r="J5619" s="3"/>
    </row>
    <row r="5620" spans="1:10" hidden="1" x14ac:dyDescent="0.25">
      <c r="A5620" s="57" t="s">
        <v>51</v>
      </c>
      <c r="B5620" t="s">
        <v>129</v>
      </c>
      <c r="C5620">
        <v>2022</v>
      </c>
      <c r="D5620" t="s">
        <v>58</v>
      </c>
      <c r="E5620" t="s">
        <v>112</v>
      </c>
      <c r="F5620" t="s">
        <v>117</v>
      </c>
      <c r="G5620" t="s">
        <v>53</v>
      </c>
      <c r="H5620" s="2" t="s">
        <v>259</v>
      </c>
      <c r="I5620" t="s">
        <v>410</v>
      </c>
    </row>
    <row r="5621" spans="1:10" hidden="1" x14ac:dyDescent="0.25">
      <c r="A5621" s="57" t="s">
        <v>51</v>
      </c>
      <c r="B5621" t="s">
        <v>129</v>
      </c>
      <c r="C5621">
        <v>2022</v>
      </c>
      <c r="D5621" t="s">
        <v>58</v>
      </c>
      <c r="E5621" t="s">
        <v>112</v>
      </c>
      <c r="F5621" t="s">
        <v>117</v>
      </c>
      <c r="G5621" t="s">
        <v>53</v>
      </c>
      <c r="H5621" s="2" t="s">
        <v>259</v>
      </c>
      <c r="I5621" t="s">
        <v>411</v>
      </c>
      <c r="J5621" s="38"/>
    </row>
    <row r="5622" spans="1:10" hidden="1" x14ac:dyDescent="0.25">
      <c r="A5622" s="57" t="s">
        <v>51</v>
      </c>
      <c r="B5622" t="s">
        <v>129</v>
      </c>
      <c r="C5622">
        <v>2022</v>
      </c>
      <c r="D5622" t="s">
        <v>58</v>
      </c>
      <c r="E5622" t="s">
        <v>112</v>
      </c>
      <c r="F5622" t="s">
        <v>117</v>
      </c>
      <c r="G5622" t="s">
        <v>53</v>
      </c>
      <c r="H5622" s="2" t="s">
        <v>259</v>
      </c>
      <c r="I5622" t="s">
        <v>441</v>
      </c>
    </row>
    <row r="5623" spans="1:10" hidden="1" x14ac:dyDescent="0.25">
      <c r="A5623" s="57" t="s">
        <v>51</v>
      </c>
      <c r="B5623" t="s">
        <v>129</v>
      </c>
      <c r="C5623">
        <v>2022</v>
      </c>
      <c r="D5623" t="s">
        <v>58</v>
      </c>
      <c r="E5623" t="s">
        <v>112</v>
      </c>
      <c r="F5623" t="s">
        <v>117</v>
      </c>
      <c r="G5623" t="s">
        <v>53</v>
      </c>
      <c r="H5623" s="2" t="s">
        <v>259</v>
      </c>
      <c r="I5623" t="s">
        <v>442</v>
      </c>
    </row>
    <row r="5624" spans="1:10" hidden="1" x14ac:dyDescent="0.25">
      <c r="A5624" s="57" t="s">
        <v>51</v>
      </c>
      <c r="B5624" t="s">
        <v>129</v>
      </c>
      <c r="C5624">
        <v>2022</v>
      </c>
      <c r="D5624" t="s">
        <v>58</v>
      </c>
      <c r="E5624" t="s">
        <v>112</v>
      </c>
      <c r="F5624" t="s">
        <v>117</v>
      </c>
      <c r="G5624" t="s">
        <v>53</v>
      </c>
      <c r="H5624" s="2" t="s">
        <v>259</v>
      </c>
      <c r="I5624" s="90" t="s">
        <v>460</v>
      </c>
    </row>
    <row r="5625" spans="1:10" hidden="1" x14ac:dyDescent="0.25">
      <c r="A5625" s="57" t="s">
        <v>51</v>
      </c>
      <c r="B5625" t="s">
        <v>129</v>
      </c>
      <c r="C5625">
        <v>2022</v>
      </c>
      <c r="D5625" t="s">
        <v>58</v>
      </c>
      <c r="E5625" t="s">
        <v>112</v>
      </c>
      <c r="F5625" t="s">
        <v>117</v>
      </c>
      <c r="G5625" t="s">
        <v>53</v>
      </c>
      <c r="H5625" s="2" t="s">
        <v>259</v>
      </c>
      <c r="I5625" s="90" t="s">
        <v>413</v>
      </c>
    </row>
    <row r="5626" spans="1:10" hidden="1" x14ac:dyDescent="0.25">
      <c r="A5626" s="57" t="s">
        <v>51</v>
      </c>
      <c r="B5626" t="s">
        <v>129</v>
      </c>
      <c r="C5626">
        <v>2022</v>
      </c>
      <c r="D5626" t="s">
        <v>58</v>
      </c>
      <c r="E5626" t="s">
        <v>112</v>
      </c>
      <c r="F5626" t="s">
        <v>117</v>
      </c>
      <c r="G5626" t="s">
        <v>334</v>
      </c>
      <c r="H5626" s="90" t="s">
        <v>335</v>
      </c>
      <c r="I5626" s="90"/>
    </row>
    <row r="5627" spans="1:10" hidden="1" x14ac:dyDescent="0.25">
      <c r="A5627" s="57" t="s">
        <v>51</v>
      </c>
      <c r="B5627" t="s">
        <v>129</v>
      </c>
      <c r="C5627">
        <v>2022</v>
      </c>
      <c r="D5627" t="s">
        <v>58</v>
      </c>
      <c r="E5627" t="s">
        <v>112</v>
      </c>
      <c r="F5627" t="s">
        <v>117</v>
      </c>
      <c r="G5627" t="s">
        <v>318</v>
      </c>
      <c r="H5627" t="s">
        <v>180</v>
      </c>
      <c r="I5627" t="s">
        <v>412</v>
      </c>
    </row>
    <row r="5628" spans="1:10" hidden="1" x14ac:dyDescent="0.25">
      <c r="A5628" s="57" t="s">
        <v>51</v>
      </c>
      <c r="B5628" t="s">
        <v>129</v>
      </c>
      <c r="C5628">
        <v>2022</v>
      </c>
      <c r="D5628" t="s">
        <v>58</v>
      </c>
      <c r="E5628" t="s">
        <v>112</v>
      </c>
      <c r="F5628" t="s">
        <v>117</v>
      </c>
      <c r="G5628" t="s">
        <v>318</v>
      </c>
      <c r="H5628" t="s">
        <v>180</v>
      </c>
      <c r="I5628" t="s">
        <v>413</v>
      </c>
      <c r="J5628" s="38"/>
    </row>
    <row r="5629" spans="1:10" hidden="1" x14ac:dyDescent="0.25">
      <c r="A5629" s="57" t="s">
        <v>51</v>
      </c>
      <c r="B5629" t="s">
        <v>129</v>
      </c>
      <c r="C5629">
        <v>2022</v>
      </c>
      <c r="D5629" t="s">
        <v>58</v>
      </c>
      <c r="E5629" t="s">
        <v>112</v>
      </c>
      <c r="F5629" t="s">
        <v>117</v>
      </c>
      <c r="G5629" t="s">
        <v>318</v>
      </c>
      <c r="H5629" t="s">
        <v>180</v>
      </c>
      <c r="I5629" t="s">
        <v>414</v>
      </c>
      <c r="J5629" s="38"/>
    </row>
    <row r="5630" spans="1:10" hidden="1" x14ac:dyDescent="0.25">
      <c r="A5630" s="57" t="s">
        <v>51</v>
      </c>
      <c r="B5630" t="s">
        <v>129</v>
      </c>
      <c r="C5630">
        <v>2022</v>
      </c>
      <c r="D5630" t="s">
        <v>58</v>
      </c>
      <c r="E5630" t="s">
        <v>112</v>
      </c>
      <c r="F5630" t="s">
        <v>117</v>
      </c>
      <c r="G5630" t="s">
        <v>318</v>
      </c>
      <c r="H5630" t="s">
        <v>180</v>
      </c>
      <c r="I5630" s="90" t="s">
        <v>460</v>
      </c>
    </row>
    <row r="5631" spans="1:10" hidden="1" x14ac:dyDescent="0.25">
      <c r="A5631" s="57" t="s">
        <v>51</v>
      </c>
      <c r="B5631" t="s">
        <v>129</v>
      </c>
      <c r="C5631">
        <v>2022</v>
      </c>
      <c r="D5631" t="s">
        <v>58</v>
      </c>
      <c r="E5631" t="s">
        <v>112</v>
      </c>
      <c r="F5631" t="s">
        <v>117</v>
      </c>
      <c r="G5631" t="s">
        <v>318</v>
      </c>
      <c r="H5631" t="s">
        <v>180</v>
      </c>
      <c r="I5631" s="90" t="s">
        <v>439</v>
      </c>
      <c r="J5631" s="3"/>
    </row>
    <row r="5632" spans="1:10" hidden="1" x14ac:dyDescent="0.25">
      <c r="A5632" s="57" t="s">
        <v>51</v>
      </c>
      <c r="B5632" t="s">
        <v>129</v>
      </c>
      <c r="C5632">
        <v>2022</v>
      </c>
      <c r="D5632" t="s">
        <v>58</v>
      </c>
      <c r="E5632" t="s">
        <v>112</v>
      </c>
      <c r="F5632" t="s">
        <v>117</v>
      </c>
      <c r="G5632" t="s">
        <v>318</v>
      </c>
      <c r="H5632" t="s">
        <v>180</v>
      </c>
    </row>
    <row r="5633" spans="1:10" hidden="1" x14ac:dyDescent="0.25">
      <c r="A5633" s="57" t="s">
        <v>51</v>
      </c>
      <c r="B5633" t="s">
        <v>129</v>
      </c>
      <c r="C5633">
        <v>2022</v>
      </c>
      <c r="D5633" t="s">
        <v>58</v>
      </c>
      <c r="E5633" t="s">
        <v>112</v>
      </c>
      <c r="F5633" t="s">
        <v>117</v>
      </c>
      <c r="G5633" t="s">
        <v>318</v>
      </c>
      <c r="H5633" s="2" t="s">
        <v>279</v>
      </c>
      <c r="I5633" t="s">
        <v>414</v>
      </c>
      <c r="J5633" s="38"/>
    </row>
    <row r="5634" spans="1:10" hidden="1" x14ac:dyDescent="0.25">
      <c r="A5634" s="57" t="s">
        <v>51</v>
      </c>
      <c r="B5634" t="s">
        <v>129</v>
      </c>
      <c r="C5634">
        <v>2022</v>
      </c>
      <c r="D5634" t="s">
        <v>58</v>
      </c>
      <c r="E5634" t="s">
        <v>112</v>
      </c>
      <c r="F5634" t="s">
        <v>117</v>
      </c>
      <c r="G5634" t="s">
        <v>318</v>
      </c>
      <c r="H5634" s="2" t="s">
        <v>279</v>
      </c>
      <c r="I5634" s="90" t="s">
        <v>460</v>
      </c>
    </row>
    <row r="5635" spans="1:10" hidden="1" x14ac:dyDescent="0.25">
      <c r="A5635" s="57" t="s">
        <v>51</v>
      </c>
      <c r="B5635" t="s">
        <v>129</v>
      </c>
      <c r="C5635">
        <v>2022</v>
      </c>
      <c r="D5635" t="s">
        <v>58</v>
      </c>
      <c r="E5635" t="s">
        <v>112</v>
      </c>
      <c r="F5635" t="s">
        <v>117</v>
      </c>
      <c r="G5635" t="s">
        <v>318</v>
      </c>
      <c r="H5635" s="2" t="s">
        <v>279</v>
      </c>
      <c r="I5635" t="s">
        <v>415</v>
      </c>
      <c r="J5635" s="3"/>
    </row>
    <row r="5636" spans="1:10" hidden="1" x14ac:dyDescent="0.25">
      <c r="A5636" s="57" t="s">
        <v>51</v>
      </c>
      <c r="B5636" t="s">
        <v>129</v>
      </c>
      <c r="C5636">
        <v>2022</v>
      </c>
      <c r="D5636" t="s">
        <v>58</v>
      </c>
      <c r="E5636" t="s">
        <v>112</v>
      </c>
      <c r="F5636" t="s">
        <v>117</v>
      </c>
      <c r="G5636" t="s">
        <v>319</v>
      </c>
      <c r="H5636" t="s">
        <v>181</v>
      </c>
    </row>
    <row r="5637" spans="1:10" hidden="1" x14ac:dyDescent="0.25">
      <c r="A5637" s="57" t="s">
        <v>51</v>
      </c>
      <c r="B5637" t="s">
        <v>129</v>
      </c>
      <c r="C5637">
        <v>2022</v>
      </c>
      <c r="D5637" t="s">
        <v>58</v>
      </c>
      <c r="E5637" t="s">
        <v>112</v>
      </c>
      <c r="F5637" t="s">
        <v>117</v>
      </c>
      <c r="G5637" t="s">
        <v>319</v>
      </c>
      <c r="H5637" s="90" t="s">
        <v>320</v>
      </c>
      <c r="I5637" t="s">
        <v>416</v>
      </c>
    </row>
    <row r="5638" spans="1:10" ht="15.75" hidden="1" thickTop="1" x14ac:dyDescent="0.25">
      <c r="A5638" s="57" t="s">
        <v>126</v>
      </c>
      <c r="B5638" t="s">
        <v>129</v>
      </c>
      <c r="C5638">
        <v>2022</v>
      </c>
      <c r="D5638" t="s">
        <v>58</v>
      </c>
      <c r="E5638" t="s">
        <v>52</v>
      </c>
      <c r="F5638" t="s">
        <v>142</v>
      </c>
      <c r="G5638" t="s">
        <v>301</v>
      </c>
      <c r="H5638" t="s">
        <v>210</v>
      </c>
      <c r="I5638" t="s">
        <v>374</v>
      </c>
      <c r="J5638" s="135">
        <v>57255932.120168068</v>
      </c>
    </row>
    <row r="5639" spans="1:10" hidden="1" x14ac:dyDescent="0.25">
      <c r="A5639" s="57" t="s">
        <v>126</v>
      </c>
      <c r="B5639" t="s">
        <v>129</v>
      </c>
      <c r="C5639">
        <v>2022</v>
      </c>
      <c r="D5639" t="s">
        <v>58</v>
      </c>
      <c r="E5639" t="s">
        <v>52</v>
      </c>
      <c r="F5639" t="s">
        <v>152</v>
      </c>
      <c r="G5639" t="s">
        <v>149</v>
      </c>
      <c r="H5639" t="s">
        <v>211</v>
      </c>
      <c r="J5639" s="3"/>
    </row>
    <row r="5640" spans="1:10" hidden="1" x14ac:dyDescent="0.25">
      <c r="A5640" s="57" t="s">
        <v>126</v>
      </c>
      <c r="B5640" t="s">
        <v>129</v>
      </c>
      <c r="C5640">
        <v>2022</v>
      </c>
      <c r="D5640" t="s">
        <v>58</v>
      </c>
      <c r="E5640" t="s">
        <v>52</v>
      </c>
      <c r="F5640" t="s">
        <v>152</v>
      </c>
      <c r="G5640" t="s">
        <v>213</v>
      </c>
      <c r="H5640" t="s">
        <v>214</v>
      </c>
    </row>
    <row r="5641" spans="1:10" hidden="1" x14ac:dyDescent="0.25">
      <c r="A5641" s="57" t="s">
        <v>126</v>
      </c>
      <c r="B5641" t="s">
        <v>129</v>
      </c>
      <c r="C5641">
        <v>2022</v>
      </c>
      <c r="D5641" t="s">
        <v>58</v>
      </c>
      <c r="E5641" t="s">
        <v>52</v>
      </c>
      <c r="F5641" t="s">
        <v>152</v>
      </c>
      <c r="G5641" t="s">
        <v>217</v>
      </c>
      <c r="H5641" t="s">
        <v>218</v>
      </c>
      <c r="J5641" s="3"/>
    </row>
    <row r="5642" spans="1:10" hidden="1" x14ac:dyDescent="0.25">
      <c r="A5642" s="57" t="s">
        <v>126</v>
      </c>
      <c r="B5642" t="s">
        <v>129</v>
      </c>
      <c r="C5642">
        <v>2022</v>
      </c>
      <c r="D5642" t="s">
        <v>58</v>
      </c>
      <c r="E5642" t="s">
        <v>52</v>
      </c>
      <c r="F5642" t="s">
        <v>142</v>
      </c>
      <c r="G5642" t="s">
        <v>300</v>
      </c>
      <c r="H5642" t="s">
        <v>224</v>
      </c>
      <c r="J5642" s="3"/>
    </row>
    <row r="5643" spans="1:10" hidden="1" x14ac:dyDescent="0.25">
      <c r="A5643" s="57" t="s">
        <v>126</v>
      </c>
      <c r="B5643" t="s">
        <v>129</v>
      </c>
      <c r="C5643">
        <v>2022</v>
      </c>
      <c r="D5643" t="s">
        <v>58</v>
      </c>
      <c r="E5643" t="s">
        <v>52</v>
      </c>
      <c r="F5643" t="s">
        <v>142</v>
      </c>
      <c r="G5643" t="s">
        <v>300</v>
      </c>
      <c r="H5643" t="s">
        <v>303</v>
      </c>
      <c r="J5643" s="3"/>
    </row>
    <row r="5644" spans="1:10" hidden="1" x14ac:dyDescent="0.25">
      <c r="A5644" s="57" t="s">
        <v>126</v>
      </c>
      <c r="B5644" t="s">
        <v>129</v>
      </c>
      <c r="C5644">
        <v>2022</v>
      </c>
      <c r="D5644" t="s">
        <v>58</v>
      </c>
      <c r="E5644" t="s">
        <v>52</v>
      </c>
      <c r="F5644" t="s">
        <v>142</v>
      </c>
      <c r="G5644" t="s">
        <v>270</v>
      </c>
      <c r="H5644" t="s">
        <v>269</v>
      </c>
      <c r="J5644" s="3"/>
    </row>
    <row r="5645" spans="1:10" hidden="1" x14ac:dyDescent="0.25">
      <c r="A5645" s="57" t="s">
        <v>126</v>
      </c>
      <c r="B5645" t="s">
        <v>129</v>
      </c>
      <c r="C5645">
        <v>2022</v>
      </c>
      <c r="D5645" t="s">
        <v>58</v>
      </c>
      <c r="E5645" t="s">
        <v>52</v>
      </c>
      <c r="F5645" t="s">
        <v>142</v>
      </c>
      <c r="G5645" t="s">
        <v>270</v>
      </c>
      <c r="H5645" t="s">
        <v>271</v>
      </c>
      <c r="J5645" s="3"/>
    </row>
    <row r="5646" spans="1:10" hidden="1" x14ac:dyDescent="0.25">
      <c r="A5646" s="57" t="s">
        <v>126</v>
      </c>
      <c r="B5646" t="s">
        <v>129</v>
      </c>
      <c r="C5646">
        <v>2022</v>
      </c>
      <c r="D5646" t="s">
        <v>58</v>
      </c>
      <c r="E5646" t="s">
        <v>45</v>
      </c>
      <c r="F5646" t="s">
        <v>46</v>
      </c>
      <c r="G5646" t="s">
        <v>54</v>
      </c>
      <c r="H5646" t="s">
        <v>11</v>
      </c>
      <c r="I5646" t="s">
        <v>375</v>
      </c>
      <c r="J5646" s="3">
        <v>5520000</v>
      </c>
    </row>
    <row r="5647" spans="1:10" hidden="1" x14ac:dyDescent="0.25">
      <c r="A5647" s="57" t="s">
        <v>126</v>
      </c>
      <c r="B5647" t="s">
        <v>129</v>
      </c>
      <c r="C5647">
        <v>2022</v>
      </c>
      <c r="D5647" t="s">
        <v>58</v>
      </c>
      <c r="E5647" t="s">
        <v>45</v>
      </c>
      <c r="F5647" t="s">
        <v>46</v>
      </c>
      <c r="G5647" t="s">
        <v>54</v>
      </c>
      <c r="H5647" t="s">
        <v>11</v>
      </c>
      <c r="I5647" t="s">
        <v>376</v>
      </c>
      <c r="J5647" s="3">
        <v>1750000</v>
      </c>
    </row>
    <row r="5648" spans="1:10" hidden="1" x14ac:dyDescent="0.25">
      <c r="A5648" s="57" t="s">
        <v>126</v>
      </c>
      <c r="B5648" t="s">
        <v>129</v>
      </c>
      <c r="C5648">
        <v>2022</v>
      </c>
      <c r="D5648" t="s">
        <v>58</v>
      </c>
      <c r="E5648" t="s">
        <v>45</v>
      </c>
      <c r="F5648" t="s">
        <v>46</v>
      </c>
      <c r="G5648" t="s">
        <v>54</v>
      </c>
      <c r="H5648" t="s">
        <v>12</v>
      </c>
      <c r="I5648" t="s">
        <v>375</v>
      </c>
    </row>
    <row r="5649" spans="1:10" hidden="1" x14ac:dyDescent="0.25">
      <c r="A5649" s="57" t="s">
        <v>126</v>
      </c>
      <c r="B5649" t="s">
        <v>129</v>
      </c>
      <c r="C5649">
        <v>2022</v>
      </c>
      <c r="D5649" t="s">
        <v>58</v>
      </c>
      <c r="E5649" t="s">
        <v>45</v>
      </c>
      <c r="F5649" t="s">
        <v>46</v>
      </c>
      <c r="G5649" t="s">
        <v>54</v>
      </c>
      <c r="H5649" t="s">
        <v>12</v>
      </c>
      <c r="I5649" t="s">
        <v>376</v>
      </c>
      <c r="J5649" s="3">
        <v>117172</v>
      </c>
    </row>
    <row r="5650" spans="1:10" hidden="1" x14ac:dyDescent="0.25">
      <c r="A5650" s="57" t="s">
        <v>126</v>
      </c>
      <c r="B5650" t="s">
        <v>129</v>
      </c>
      <c r="C5650">
        <v>2022</v>
      </c>
      <c r="D5650" t="s">
        <v>58</v>
      </c>
      <c r="E5650" t="s">
        <v>45</v>
      </c>
      <c r="F5650" t="s">
        <v>46</v>
      </c>
      <c r="G5650" t="s">
        <v>54</v>
      </c>
      <c r="H5650" t="s">
        <v>13</v>
      </c>
      <c r="I5650" t="s">
        <v>375</v>
      </c>
      <c r="J5650" s="3">
        <v>460000</v>
      </c>
    </row>
    <row r="5651" spans="1:10" hidden="1" x14ac:dyDescent="0.25">
      <c r="A5651" s="57" t="s">
        <v>126</v>
      </c>
      <c r="B5651" t="s">
        <v>129</v>
      </c>
      <c r="C5651">
        <v>2022</v>
      </c>
      <c r="D5651" t="s">
        <v>58</v>
      </c>
      <c r="E5651" t="s">
        <v>45</v>
      </c>
      <c r="F5651" t="s">
        <v>46</v>
      </c>
      <c r="G5651" t="s">
        <v>54</v>
      </c>
      <c r="H5651" t="s">
        <v>13</v>
      </c>
      <c r="I5651" t="s">
        <v>376</v>
      </c>
      <c r="J5651" s="3">
        <v>155598</v>
      </c>
    </row>
    <row r="5652" spans="1:10" hidden="1" x14ac:dyDescent="0.25">
      <c r="A5652" s="57" t="s">
        <v>126</v>
      </c>
      <c r="B5652" t="s">
        <v>129</v>
      </c>
      <c r="C5652">
        <v>2022</v>
      </c>
      <c r="D5652" t="s">
        <v>58</v>
      </c>
      <c r="E5652" t="s">
        <v>45</v>
      </c>
      <c r="F5652" t="s">
        <v>46</v>
      </c>
      <c r="G5652" t="s">
        <v>54</v>
      </c>
      <c r="H5652" t="s">
        <v>14</v>
      </c>
      <c r="I5652" t="s">
        <v>375</v>
      </c>
      <c r="J5652" s="3">
        <v>55200</v>
      </c>
    </row>
    <row r="5653" spans="1:10" hidden="1" x14ac:dyDescent="0.25">
      <c r="A5653" s="57" t="s">
        <v>126</v>
      </c>
      <c r="B5653" t="s">
        <v>129</v>
      </c>
      <c r="C5653">
        <v>2022</v>
      </c>
      <c r="D5653" t="s">
        <v>58</v>
      </c>
      <c r="E5653" t="s">
        <v>45</v>
      </c>
      <c r="F5653" t="s">
        <v>46</v>
      </c>
      <c r="G5653" t="s">
        <v>54</v>
      </c>
      <c r="H5653" t="s">
        <v>14</v>
      </c>
      <c r="I5653" t="s">
        <v>376</v>
      </c>
      <c r="J5653" s="3">
        <v>18672</v>
      </c>
    </row>
    <row r="5654" spans="1:10" hidden="1" x14ac:dyDescent="0.25">
      <c r="A5654" s="57" t="s">
        <v>126</v>
      </c>
      <c r="B5654" t="s">
        <v>129</v>
      </c>
      <c r="C5654">
        <v>2022</v>
      </c>
      <c r="D5654" t="s">
        <v>58</v>
      </c>
      <c r="E5654" t="s">
        <v>45</v>
      </c>
      <c r="F5654" t="s">
        <v>46</v>
      </c>
      <c r="G5654" t="s">
        <v>54</v>
      </c>
      <c r="H5654" t="s">
        <v>15</v>
      </c>
      <c r="I5654" t="s">
        <v>375</v>
      </c>
      <c r="J5654" s="3">
        <v>460000</v>
      </c>
    </row>
    <row r="5655" spans="1:10" hidden="1" x14ac:dyDescent="0.25">
      <c r="A5655" s="57" t="s">
        <v>126</v>
      </c>
      <c r="B5655" t="s">
        <v>129</v>
      </c>
      <c r="C5655">
        <v>2022</v>
      </c>
      <c r="D5655" t="s">
        <v>58</v>
      </c>
      <c r="E5655" t="s">
        <v>45</v>
      </c>
      <c r="F5655" t="s">
        <v>46</v>
      </c>
      <c r="G5655" t="s">
        <v>54</v>
      </c>
      <c r="H5655" t="s">
        <v>15</v>
      </c>
      <c r="I5655" t="s">
        <v>376</v>
      </c>
      <c r="J5655" s="3">
        <v>155598</v>
      </c>
    </row>
    <row r="5656" spans="1:10" hidden="1" x14ac:dyDescent="0.25">
      <c r="A5656" s="57" t="s">
        <v>126</v>
      </c>
      <c r="B5656" t="s">
        <v>129</v>
      </c>
      <c r="C5656">
        <v>2022</v>
      </c>
      <c r="D5656" t="s">
        <v>58</v>
      </c>
      <c r="E5656" t="s">
        <v>45</v>
      </c>
      <c r="F5656" t="s">
        <v>46</v>
      </c>
      <c r="G5656" t="s">
        <v>54</v>
      </c>
      <c r="H5656" t="s">
        <v>16</v>
      </c>
      <c r="I5656" t="s">
        <v>375</v>
      </c>
      <c r="J5656" s="3">
        <v>230000</v>
      </c>
    </row>
    <row r="5657" spans="1:10" hidden="1" x14ac:dyDescent="0.25">
      <c r="A5657" s="57" t="s">
        <v>126</v>
      </c>
      <c r="B5657" t="s">
        <v>129</v>
      </c>
      <c r="C5657">
        <v>2022</v>
      </c>
      <c r="D5657" t="s">
        <v>58</v>
      </c>
      <c r="E5657" t="s">
        <v>45</v>
      </c>
      <c r="F5657" t="s">
        <v>46</v>
      </c>
      <c r="G5657" t="s">
        <v>54</v>
      </c>
      <c r="H5657" t="s">
        <v>16</v>
      </c>
      <c r="I5657" t="s">
        <v>376</v>
      </c>
      <c r="J5657" s="3">
        <v>72916</v>
      </c>
    </row>
    <row r="5658" spans="1:10" hidden="1" x14ac:dyDescent="0.25">
      <c r="A5658" s="57" t="s">
        <v>126</v>
      </c>
      <c r="B5658" t="s">
        <v>129</v>
      </c>
      <c r="C5658">
        <v>2022</v>
      </c>
      <c r="D5658" t="s">
        <v>58</v>
      </c>
      <c r="E5658" t="s">
        <v>45</v>
      </c>
      <c r="F5658" t="s">
        <v>46</v>
      </c>
      <c r="G5658" t="s">
        <v>54</v>
      </c>
      <c r="H5658" t="s">
        <v>17</v>
      </c>
      <c r="I5658" t="s">
        <v>375</v>
      </c>
      <c r="J5658" s="3">
        <v>3680000</v>
      </c>
    </row>
    <row r="5659" spans="1:10" hidden="1" x14ac:dyDescent="0.25">
      <c r="A5659" s="57" t="s">
        <v>126</v>
      </c>
      <c r="B5659" t="s">
        <v>129</v>
      </c>
      <c r="C5659">
        <v>2022</v>
      </c>
      <c r="D5659" t="s">
        <v>58</v>
      </c>
      <c r="E5659" t="s">
        <v>45</v>
      </c>
      <c r="F5659" t="s">
        <v>46</v>
      </c>
      <c r="G5659" t="s">
        <v>54</v>
      </c>
      <c r="H5659" s="90" t="s">
        <v>331</v>
      </c>
      <c r="I5659" s="90"/>
    </row>
    <row r="5660" spans="1:10" hidden="1" x14ac:dyDescent="0.25">
      <c r="A5660" s="57" t="s">
        <v>126</v>
      </c>
      <c r="B5660" t="s">
        <v>129</v>
      </c>
      <c r="C5660">
        <v>2022</v>
      </c>
      <c r="D5660" t="s">
        <v>58</v>
      </c>
      <c r="E5660" t="s">
        <v>45</v>
      </c>
      <c r="F5660" t="s">
        <v>46</v>
      </c>
      <c r="G5660" t="s">
        <v>54</v>
      </c>
      <c r="H5660" s="90" t="s">
        <v>445</v>
      </c>
      <c r="I5660" s="90" t="s">
        <v>446</v>
      </c>
    </row>
    <row r="5661" spans="1:10" hidden="1" x14ac:dyDescent="0.25">
      <c r="A5661" s="57" t="s">
        <v>126</v>
      </c>
      <c r="B5661" t="s">
        <v>129</v>
      </c>
      <c r="C5661">
        <v>2022</v>
      </c>
      <c r="D5661" t="s">
        <v>58</v>
      </c>
      <c r="E5661" t="s">
        <v>45</v>
      </c>
      <c r="F5661" t="s">
        <v>46</v>
      </c>
      <c r="G5661" t="s">
        <v>54</v>
      </c>
      <c r="H5661" t="s">
        <v>195</v>
      </c>
      <c r="I5661" t="s">
        <v>377</v>
      </c>
    </row>
    <row r="5662" spans="1:10" hidden="1" x14ac:dyDescent="0.25">
      <c r="A5662" s="57" t="s">
        <v>126</v>
      </c>
      <c r="B5662" t="s">
        <v>129</v>
      </c>
      <c r="C5662">
        <v>2022</v>
      </c>
      <c r="D5662" t="s">
        <v>58</v>
      </c>
      <c r="E5662" t="s">
        <v>45</v>
      </c>
      <c r="F5662" t="s">
        <v>46</v>
      </c>
      <c r="G5662" t="s">
        <v>54</v>
      </c>
      <c r="H5662" t="s">
        <v>18</v>
      </c>
      <c r="I5662" t="s">
        <v>397</v>
      </c>
      <c r="J5662" s="3">
        <v>37949</v>
      </c>
    </row>
    <row r="5663" spans="1:10" hidden="1" x14ac:dyDescent="0.25">
      <c r="A5663" s="57" t="s">
        <v>126</v>
      </c>
      <c r="B5663" t="s">
        <v>129</v>
      </c>
      <c r="C5663">
        <v>2022</v>
      </c>
      <c r="D5663" t="s">
        <v>58</v>
      </c>
      <c r="E5663" t="s">
        <v>45</v>
      </c>
      <c r="F5663" t="s">
        <v>46</v>
      </c>
      <c r="G5663" t="s">
        <v>54</v>
      </c>
      <c r="H5663" t="s">
        <v>19</v>
      </c>
      <c r="I5663" t="s">
        <v>398</v>
      </c>
      <c r="J5663" s="3">
        <v>662400</v>
      </c>
    </row>
    <row r="5664" spans="1:10" hidden="1" x14ac:dyDescent="0.25">
      <c r="A5664" s="57" t="s">
        <v>126</v>
      </c>
      <c r="B5664" t="s">
        <v>129</v>
      </c>
      <c r="C5664">
        <v>2022</v>
      </c>
      <c r="D5664" t="s">
        <v>58</v>
      </c>
      <c r="E5664" t="s">
        <v>45</v>
      </c>
      <c r="F5664" t="s">
        <v>46</v>
      </c>
      <c r="G5664" t="s">
        <v>54</v>
      </c>
      <c r="H5664" t="s">
        <v>19</v>
      </c>
      <c r="I5664" t="s">
        <v>400</v>
      </c>
      <c r="J5664" s="3">
        <v>210000</v>
      </c>
    </row>
    <row r="5665" spans="1:10" hidden="1" x14ac:dyDescent="0.25">
      <c r="A5665" s="57" t="s">
        <v>126</v>
      </c>
      <c r="B5665" t="s">
        <v>129</v>
      </c>
      <c r="C5665">
        <v>2022</v>
      </c>
      <c r="D5665" t="s">
        <v>58</v>
      </c>
      <c r="E5665" t="s">
        <v>45</v>
      </c>
      <c r="F5665" t="s">
        <v>46</v>
      </c>
      <c r="G5665" t="s">
        <v>54</v>
      </c>
      <c r="H5665" t="s">
        <v>20</v>
      </c>
      <c r="I5665" t="s">
        <v>399</v>
      </c>
      <c r="J5665" s="3">
        <v>290800</v>
      </c>
    </row>
    <row r="5666" spans="1:10" hidden="1" x14ac:dyDescent="0.25">
      <c r="A5666" s="57" t="s">
        <v>126</v>
      </c>
      <c r="B5666" t="s">
        <v>129</v>
      </c>
      <c r="C5666">
        <v>2022</v>
      </c>
      <c r="D5666" t="s">
        <v>58</v>
      </c>
      <c r="E5666" t="s">
        <v>45</v>
      </c>
      <c r="F5666" t="s">
        <v>46</v>
      </c>
      <c r="G5666" t="s">
        <v>54</v>
      </c>
      <c r="H5666" s="2" t="s">
        <v>294</v>
      </c>
      <c r="I5666" s="2"/>
    </row>
    <row r="5667" spans="1:10" hidden="1" x14ac:dyDescent="0.25">
      <c r="A5667" s="57" t="s">
        <v>126</v>
      </c>
      <c r="B5667" t="s">
        <v>129</v>
      </c>
      <c r="C5667">
        <v>2022</v>
      </c>
      <c r="D5667" t="s">
        <v>58</v>
      </c>
      <c r="E5667" t="s">
        <v>45</v>
      </c>
      <c r="F5667" t="s">
        <v>46</v>
      </c>
      <c r="G5667" t="s">
        <v>118</v>
      </c>
      <c r="H5667" s="2" t="s">
        <v>295</v>
      </c>
      <c r="I5667" t="s">
        <v>378</v>
      </c>
      <c r="J5667" s="3">
        <v>600000</v>
      </c>
    </row>
    <row r="5668" spans="1:10" hidden="1" x14ac:dyDescent="0.25">
      <c r="A5668" s="57" t="s">
        <v>126</v>
      </c>
      <c r="B5668" t="s">
        <v>129</v>
      </c>
      <c r="C5668">
        <v>2022</v>
      </c>
      <c r="D5668" t="s">
        <v>58</v>
      </c>
      <c r="E5668" t="s">
        <v>45</v>
      </c>
      <c r="F5668" t="s">
        <v>46</v>
      </c>
      <c r="G5668" t="s">
        <v>118</v>
      </c>
      <c r="H5668" t="s">
        <v>119</v>
      </c>
    </row>
    <row r="5669" spans="1:10" hidden="1" x14ac:dyDescent="0.25">
      <c r="A5669" s="57" t="s">
        <v>126</v>
      </c>
      <c r="B5669" t="s">
        <v>129</v>
      </c>
      <c r="C5669">
        <v>2022</v>
      </c>
      <c r="D5669" t="s">
        <v>58</v>
      </c>
      <c r="E5669" t="s">
        <v>45</v>
      </c>
      <c r="F5669" t="s">
        <v>46</v>
      </c>
      <c r="G5669" t="s">
        <v>118</v>
      </c>
      <c r="H5669" t="s">
        <v>283</v>
      </c>
    </row>
    <row r="5670" spans="1:10" hidden="1" x14ac:dyDescent="0.25">
      <c r="A5670" s="57" t="s">
        <v>126</v>
      </c>
      <c r="B5670" t="s">
        <v>129</v>
      </c>
      <c r="C5670">
        <v>2022</v>
      </c>
      <c r="D5670" t="s">
        <v>58</v>
      </c>
      <c r="E5670" t="s">
        <v>45</v>
      </c>
      <c r="F5670" t="s">
        <v>46</v>
      </c>
      <c r="G5670" t="s">
        <v>109</v>
      </c>
      <c r="H5670" t="s">
        <v>219</v>
      </c>
      <c r="I5670" t="s">
        <v>379</v>
      </c>
      <c r="J5670" s="3">
        <v>451</v>
      </c>
    </row>
    <row r="5671" spans="1:10" hidden="1" x14ac:dyDescent="0.25">
      <c r="A5671" s="57" t="s">
        <v>126</v>
      </c>
      <c r="B5671" t="s">
        <v>129</v>
      </c>
      <c r="C5671">
        <v>2022</v>
      </c>
      <c r="D5671" t="s">
        <v>58</v>
      </c>
      <c r="E5671" t="s">
        <v>45</v>
      </c>
      <c r="F5671" t="s">
        <v>46</v>
      </c>
      <c r="G5671" t="s">
        <v>109</v>
      </c>
      <c r="H5671" t="s">
        <v>219</v>
      </c>
      <c r="I5671" s="90" t="s">
        <v>476</v>
      </c>
      <c r="J5671" s="3">
        <v>9519</v>
      </c>
    </row>
    <row r="5672" spans="1:10" hidden="1" x14ac:dyDescent="0.25">
      <c r="A5672" s="57" t="s">
        <v>126</v>
      </c>
      <c r="B5672" t="s">
        <v>129</v>
      </c>
      <c r="C5672">
        <v>2022</v>
      </c>
      <c r="D5672" t="s">
        <v>58</v>
      </c>
      <c r="E5672" t="s">
        <v>45</v>
      </c>
      <c r="F5672" t="s">
        <v>46</v>
      </c>
      <c r="G5672" t="s">
        <v>109</v>
      </c>
      <c r="H5672" s="2" t="s">
        <v>267</v>
      </c>
      <c r="I5672" s="2"/>
    </row>
    <row r="5673" spans="1:10" hidden="1" x14ac:dyDescent="0.25">
      <c r="A5673" s="57" t="s">
        <v>126</v>
      </c>
      <c r="B5673" t="s">
        <v>129</v>
      </c>
      <c r="C5673">
        <v>2022</v>
      </c>
      <c r="D5673" t="s">
        <v>58</v>
      </c>
      <c r="E5673" t="s">
        <v>45</v>
      </c>
      <c r="F5673" t="s">
        <v>46</v>
      </c>
      <c r="G5673" t="s">
        <v>109</v>
      </c>
      <c r="H5673" t="s">
        <v>220</v>
      </c>
      <c r="I5673" t="s">
        <v>417</v>
      </c>
      <c r="J5673" s="38">
        <v>106205</v>
      </c>
    </row>
    <row r="5674" spans="1:10" hidden="1" x14ac:dyDescent="0.25">
      <c r="A5674" s="57" t="s">
        <v>126</v>
      </c>
      <c r="B5674" t="s">
        <v>129</v>
      </c>
      <c r="C5674">
        <v>2022</v>
      </c>
      <c r="D5674" t="s">
        <v>58</v>
      </c>
      <c r="E5674" t="s">
        <v>45</v>
      </c>
      <c r="F5674" t="s">
        <v>46</v>
      </c>
      <c r="G5674" t="s">
        <v>109</v>
      </c>
      <c r="H5674" t="s">
        <v>260</v>
      </c>
    </row>
    <row r="5675" spans="1:10" hidden="1" x14ac:dyDescent="0.25">
      <c r="A5675" s="57" t="s">
        <v>126</v>
      </c>
      <c r="B5675" t="s">
        <v>129</v>
      </c>
      <c r="C5675">
        <v>2022</v>
      </c>
      <c r="D5675" t="s">
        <v>58</v>
      </c>
      <c r="E5675" t="s">
        <v>45</v>
      </c>
      <c r="F5675" t="s">
        <v>46</v>
      </c>
      <c r="G5675" t="s">
        <v>55</v>
      </c>
      <c r="H5675" t="s">
        <v>22</v>
      </c>
      <c r="I5675" t="s">
        <v>380</v>
      </c>
      <c r="J5675" s="3">
        <v>800000</v>
      </c>
    </row>
    <row r="5676" spans="1:10" hidden="1" x14ac:dyDescent="0.25">
      <c r="A5676" s="57" t="s">
        <v>126</v>
      </c>
      <c r="B5676" t="s">
        <v>129</v>
      </c>
      <c r="C5676">
        <v>2022</v>
      </c>
      <c r="D5676" t="s">
        <v>58</v>
      </c>
      <c r="E5676" t="s">
        <v>45</v>
      </c>
      <c r="F5676" t="s">
        <v>46</v>
      </c>
      <c r="G5676" t="s">
        <v>55</v>
      </c>
      <c r="H5676" t="s">
        <v>447</v>
      </c>
      <c r="I5676" s="90" t="s">
        <v>448</v>
      </c>
    </row>
    <row r="5677" spans="1:10" hidden="1" x14ac:dyDescent="0.25">
      <c r="A5677" s="57" t="s">
        <v>126</v>
      </c>
      <c r="B5677" t="s">
        <v>129</v>
      </c>
      <c r="C5677">
        <v>2022</v>
      </c>
      <c r="D5677" t="s">
        <v>58</v>
      </c>
      <c r="E5677" t="s">
        <v>45</v>
      </c>
      <c r="F5677" t="s">
        <v>46</v>
      </c>
      <c r="G5677" t="s">
        <v>47</v>
      </c>
      <c r="H5677" t="s">
        <v>238</v>
      </c>
    </row>
    <row r="5678" spans="1:10" hidden="1" x14ac:dyDescent="0.25">
      <c r="A5678" s="57" t="s">
        <v>126</v>
      </c>
      <c r="B5678" t="s">
        <v>129</v>
      </c>
      <c r="C5678">
        <v>2022</v>
      </c>
      <c r="D5678" t="s">
        <v>58</v>
      </c>
      <c r="E5678" t="s">
        <v>45</v>
      </c>
      <c r="F5678" t="s">
        <v>46</v>
      </c>
      <c r="G5678" t="s">
        <v>47</v>
      </c>
      <c r="H5678" t="s">
        <v>239</v>
      </c>
      <c r="I5678" t="s">
        <v>381</v>
      </c>
      <c r="J5678" s="3">
        <v>341583</v>
      </c>
    </row>
    <row r="5679" spans="1:10" hidden="1" x14ac:dyDescent="0.25">
      <c r="A5679" s="57" t="s">
        <v>126</v>
      </c>
      <c r="B5679" t="s">
        <v>129</v>
      </c>
      <c r="C5679">
        <v>2022</v>
      </c>
      <c r="D5679" t="s">
        <v>58</v>
      </c>
      <c r="E5679" t="s">
        <v>45</v>
      </c>
      <c r="F5679" t="s">
        <v>46</v>
      </c>
      <c r="G5679" t="s">
        <v>47</v>
      </c>
      <c r="H5679" t="s">
        <v>239</v>
      </c>
      <c r="I5679" t="s">
        <v>382</v>
      </c>
      <c r="J5679" s="3">
        <v>303933</v>
      </c>
    </row>
    <row r="5680" spans="1:10" hidden="1" x14ac:dyDescent="0.25">
      <c r="A5680" s="57" t="s">
        <v>126</v>
      </c>
      <c r="B5680" t="s">
        <v>129</v>
      </c>
      <c r="C5680">
        <v>2022</v>
      </c>
      <c r="D5680" t="s">
        <v>58</v>
      </c>
      <c r="E5680" t="s">
        <v>45</v>
      </c>
      <c r="F5680" t="s">
        <v>46</v>
      </c>
      <c r="G5680" t="s">
        <v>47</v>
      </c>
      <c r="H5680" t="s">
        <v>239</v>
      </c>
      <c r="I5680" t="s">
        <v>383</v>
      </c>
      <c r="J5680" s="3">
        <v>1000000</v>
      </c>
    </row>
    <row r="5681" spans="1:10" hidden="1" x14ac:dyDescent="0.25">
      <c r="A5681" s="57" t="s">
        <v>126</v>
      </c>
      <c r="B5681" t="s">
        <v>129</v>
      </c>
      <c r="C5681">
        <v>2022</v>
      </c>
      <c r="D5681" t="s">
        <v>58</v>
      </c>
      <c r="E5681" t="s">
        <v>45</v>
      </c>
      <c r="F5681" t="s">
        <v>46</v>
      </c>
      <c r="G5681" t="s">
        <v>47</v>
      </c>
      <c r="H5681" t="s">
        <v>239</v>
      </c>
      <c r="I5681" t="s">
        <v>384</v>
      </c>
      <c r="J5681" s="38">
        <v>365608</v>
      </c>
    </row>
    <row r="5682" spans="1:10" hidden="1" x14ac:dyDescent="0.25">
      <c r="A5682" s="57" t="s">
        <v>126</v>
      </c>
      <c r="B5682" t="s">
        <v>129</v>
      </c>
      <c r="C5682">
        <v>2022</v>
      </c>
      <c r="D5682" t="s">
        <v>58</v>
      </c>
      <c r="E5682" t="s">
        <v>45</v>
      </c>
      <c r="F5682" t="s">
        <v>46</v>
      </c>
      <c r="G5682" t="s">
        <v>47</v>
      </c>
      <c r="H5682" t="s">
        <v>239</v>
      </c>
      <c r="I5682" t="s">
        <v>426</v>
      </c>
    </row>
    <row r="5683" spans="1:10" hidden="1" x14ac:dyDescent="0.25">
      <c r="A5683" s="57" t="s">
        <v>126</v>
      </c>
      <c r="B5683" t="s">
        <v>129</v>
      </c>
      <c r="C5683">
        <v>2022</v>
      </c>
      <c r="D5683" t="s">
        <v>58</v>
      </c>
      <c r="E5683" t="s">
        <v>45</v>
      </c>
      <c r="F5683" t="s">
        <v>46</v>
      </c>
      <c r="G5683" t="s">
        <v>47</v>
      </c>
      <c r="H5683" t="s">
        <v>239</v>
      </c>
      <c r="I5683" s="90" t="s">
        <v>449</v>
      </c>
    </row>
    <row r="5684" spans="1:10" hidden="1" x14ac:dyDescent="0.25">
      <c r="A5684" s="57" t="s">
        <v>126</v>
      </c>
      <c r="B5684" t="s">
        <v>129</v>
      </c>
      <c r="C5684">
        <v>2022</v>
      </c>
      <c r="D5684" t="s">
        <v>58</v>
      </c>
      <c r="E5684" t="s">
        <v>45</v>
      </c>
      <c r="F5684" t="s">
        <v>46</v>
      </c>
      <c r="G5684" t="s">
        <v>47</v>
      </c>
      <c r="H5684" t="s">
        <v>239</v>
      </c>
      <c r="I5684" s="90" t="s">
        <v>461</v>
      </c>
    </row>
    <row r="5685" spans="1:10" hidden="1" x14ac:dyDescent="0.25">
      <c r="A5685" s="57" t="s">
        <v>126</v>
      </c>
      <c r="B5685" t="s">
        <v>129</v>
      </c>
      <c r="C5685">
        <v>2022</v>
      </c>
      <c r="D5685" t="s">
        <v>58</v>
      </c>
      <c r="E5685" t="s">
        <v>45</v>
      </c>
      <c r="F5685" t="s">
        <v>46</v>
      </c>
      <c r="G5685" t="s">
        <v>47</v>
      </c>
      <c r="H5685" t="s">
        <v>239</v>
      </c>
      <c r="I5685" s="90" t="s">
        <v>462</v>
      </c>
      <c r="J5685" s="3">
        <v>300000</v>
      </c>
    </row>
    <row r="5686" spans="1:10" hidden="1" x14ac:dyDescent="0.25">
      <c r="A5686" s="57" t="s">
        <v>126</v>
      </c>
      <c r="B5686" t="s">
        <v>129</v>
      </c>
      <c r="C5686">
        <v>2022</v>
      </c>
      <c r="D5686" t="s">
        <v>58</v>
      </c>
      <c r="E5686" t="s">
        <v>45</v>
      </c>
      <c r="F5686" t="s">
        <v>46</v>
      </c>
      <c r="G5686" t="s">
        <v>47</v>
      </c>
      <c r="H5686" t="s">
        <v>239</v>
      </c>
      <c r="I5686" s="90" t="s">
        <v>463</v>
      </c>
    </row>
    <row r="5687" spans="1:10" hidden="1" x14ac:dyDescent="0.25">
      <c r="A5687" s="57" t="s">
        <v>126</v>
      </c>
      <c r="B5687" t="s">
        <v>129</v>
      </c>
      <c r="C5687">
        <v>2022</v>
      </c>
      <c r="D5687" t="s">
        <v>58</v>
      </c>
      <c r="E5687" t="s">
        <v>45</v>
      </c>
      <c r="F5687" t="s">
        <v>46</v>
      </c>
      <c r="G5687" t="s">
        <v>47</v>
      </c>
      <c r="H5687" t="s">
        <v>243</v>
      </c>
      <c r="I5687" t="s">
        <v>387</v>
      </c>
    </row>
    <row r="5688" spans="1:10" hidden="1" x14ac:dyDescent="0.25">
      <c r="A5688" s="57" t="s">
        <v>126</v>
      </c>
      <c r="B5688" t="s">
        <v>129</v>
      </c>
      <c r="C5688">
        <v>2022</v>
      </c>
      <c r="D5688" t="s">
        <v>58</v>
      </c>
      <c r="E5688" t="s">
        <v>45</v>
      </c>
      <c r="F5688" t="s">
        <v>46</v>
      </c>
      <c r="G5688" t="s">
        <v>47</v>
      </c>
      <c r="H5688" s="2" t="s">
        <v>276</v>
      </c>
      <c r="I5688" t="s">
        <v>395</v>
      </c>
      <c r="J5688" s="38">
        <v>580000</v>
      </c>
    </row>
    <row r="5689" spans="1:10" hidden="1" x14ac:dyDescent="0.25">
      <c r="A5689" s="57" t="s">
        <v>126</v>
      </c>
      <c r="B5689" t="s">
        <v>129</v>
      </c>
      <c r="C5689">
        <v>2022</v>
      </c>
      <c r="D5689" t="s">
        <v>58</v>
      </c>
      <c r="E5689" t="s">
        <v>45</v>
      </c>
      <c r="F5689" t="s">
        <v>46</v>
      </c>
      <c r="G5689" t="s">
        <v>47</v>
      </c>
      <c r="H5689" s="2" t="s">
        <v>296</v>
      </c>
      <c r="I5689" s="2"/>
    </row>
    <row r="5690" spans="1:10" hidden="1" x14ac:dyDescent="0.25">
      <c r="A5690" s="57" t="s">
        <v>126</v>
      </c>
      <c r="B5690" t="s">
        <v>129</v>
      </c>
      <c r="C5690">
        <v>2022</v>
      </c>
      <c r="D5690" t="s">
        <v>58</v>
      </c>
      <c r="E5690" t="s">
        <v>45</v>
      </c>
      <c r="F5690" t="s">
        <v>46</v>
      </c>
      <c r="G5690" t="s">
        <v>47</v>
      </c>
      <c r="H5690" s="90" t="s">
        <v>364</v>
      </c>
      <c r="I5690" t="s">
        <v>379</v>
      </c>
      <c r="J5690" s="3">
        <v>134058</v>
      </c>
    </row>
    <row r="5691" spans="1:10" hidden="1" x14ac:dyDescent="0.25">
      <c r="A5691" s="57" t="s">
        <v>126</v>
      </c>
      <c r="B5691" t="s">
        <v>129</v>
      </c>
      <c r="C5691">
        <v>2022</v>
      </c>
      <c r="D5691" t="s">
        <v>58</v>
      </c>
      <c r="E5691" t="s">
        <v>45</v>
      </c>
      <c r="F5691" t="s">
        <v>46</v>
      </c>
      <c r="G5691" t="s">
        <v>47</v>
      </c>
      <c r="H5691" s="2" t="s">
        <v>277</v>
      </c>
      <c r="I5691" s="2"/>
    </row>
    <row r="5692" spans="1:10" hidden="1" x14ac:dyDescent="0.25">
      <c r="A5692" s="57" t="s">
        <v>126</v>
      </c>
      <c r="B5692" t="s">
        <v>129</v>
      </c>
      <c r="C5692">
        <v>2022</v>
      </c>
      <c r="D5692" t="s">
        <v>58</v>
      </c>
      <c r="E5692" t="s">
        <v>45</v>
      </c>
      <c r="F5692" t="s">
        <v>46</v>
      </c>
      <c r="G5692" t="s">
        <v>47</v>
      </c>
      <c r="H5692" s="2" t="s">
        <v>278</v>
      </c>
      <c r="I5692" s="2"/>
    </row>
    <row r="5693" spans="1:10" hidden="1" x14ac:dyDescent="0.25">
      <c r="A5693" s="57" t="s">
        <v>126</v>
      </c>
      <c r="B5693" t="s">
        <v>129</v>
      </c>
      <c r="C5693">
        <v>2022</v>
      </c>
      <c r="D5693" t="s">
        <v>58</v>
      </c>
      <c r="E5693" t="s">
        <v>45</v>
      </c>
      <c r="F5693" t="s">
        <v>46</v>
      </c>
      <c r="G5693" t="s">
        <v>47</v>
      </c>
      <c r="H5693" s="2" t="s">
        <v>298</v>
      </c>
      <c r="I5693" s="2"/>
    </row>
    <row r="5694" spans="1:10" hidden="1" x14ac:dyDescent="0.25">
      <c r="A5694" s="57" t="s">
        <v>126</v>
      </c>
      <c r="B5694" t="s">
        <v>129</v>
      </c>
      <c r="C5694">
        <v>2022</v>
      </c>
      <c r="D5694" t="s">
        <v>58</v>
      </c>
      <c r="E5694" t="s">
        <v>45</v>
      </c>
      <c r="F5694" t="s">
        <v>46</v>
      </c>
      <c r="G5694" t="s">
        <v>47</v>
      </c>
      <c r="H5694" s="2" t="s">
        <v>238</v>
      </c>
      <c r="I5694" s="90" t="s">
        <v>412</v>
      </c>
    </row>
    <row r="5695" spans="1:10" hidden="1" x14ac:dyDescent="0.25">
      <c r="A5695" s="57" t="s">
        <v>126</v>
      </c>
      <c r="B5695" t="s">
        <v>129</v>
      </c>
      <c r="C5695">
        <v>2022</v>
      </c>
      <c r="D5695" t="s">
        <v>58</v>
      </c>
      <c r="E5695" t="s">
        <v>45</v>
      </c>
      <c r="F5695" t="s">
        <v>46</v>
      </c>
      <c r="G5695" t="s">
        <v>182</v>
      </c>
      <c r="H5695" t="s">
        <v>240</v>
      </c>
    </row>
    <row r="5696" spans="1:10" hidden="1" x14ac:dyDescent="0.25">
      <c r="A5696" s="57" t="s">
        <v>126</v>
      </c>
      <c r="B5696" t="s">
        <v>129</v>
      </c>
      <c r="C5696">
        <v>2022</v>
      </c>
      <c r="D5696" t="s">
        <v>58</v>
      </c>
      <c r="E5696" t="s">
        <v>45</v>
      </c>
      <c r="F5696" t="s">
        <v>46</v>
      </c>
      <c r="G5696" t="s">
        <v>182</v>
      </c>
      <c r="H5696" t="s">
        <v>241</v>
      </c>
      <c r="I5696" t="s">
        <v>419</v>
      </c>
    </row>
    <row r="5697" spans="1:10" hidden="1" x14ac:dyDescent="0.25">
      <c r="A5697" s="57" t="s">
        <v>126</v>
      </c>
      <c r="B5697" t="s">
        <v>129</v>
      </c>
      <c r="C5697">
        <v>2022</v>
      </c>
      <c r="D5697" t="s">
        <v>58</v>
      </c>
      <c r="E5697" t="s">
        <v>45</v>
      </c>
      <c r="F5697" t="s">
        <v>46</v>
      </c>
      <c r="G5697" t="s">
        <v>182</v>
      </c>
      <c r="H5697" t="s">
        <v>242</v>
      </c>
    </row>
    <row r="5698" spans="1:10" hidden="1" x14ac:dyDescent="0.25">
      <c r="A5698" s="57" t="s">
        <v>126</v>
      </c>
      <c r="B5698" t="s">
        <v>129</v>
      </c>
      <c r="C5698">
        <v>2022</v>
      </c>
      <c r="D5698" t="s">
        <v>58</v>
      </c>
      <c r="E5698" t="s">
        <v>45</v>
      </c>
      <c r="F5698" t="s">
        <v>46</v>
      </c>
      <c r="G5698" t="s">
        <v>182</v>
      </c>
      <c r="H5698" t="s">
        <v>243</v>
      </c>
      <c r="I5698" t="s">
        <v>419</v>
      </c>
    </row>
    <row r="5699" spans="1:10" hidden="1" x14ac:dyDescent="0.25">
      <c r="A5699" s="57" t="s">
        <v>126</v>
      </c>
      <c r="B5699" t="s">
        <v>129</v>
      </c>
      <c r="C5699">
        <v>2022</v>
      </c>
      <c r="D5699" t="s">
        <v>58</v>
      </c>
      <c r="E5699" t="s">
        <v>45</v>
      </c>
      <c r="F5699" t="s">
        <v>46</v>
      </c>
      <c r="G5699" t="s">
        <v>253</v>
      </c>
      <c r="H5699" s="2" t="s">
        <v>266</v>
      </c>
      <c r="I5699" t="s">
        <v>427</v>
      </c>
    </row>
    <row r="5700" spans="1:10" hidden="1" x14ac:dyDescent="0.25">
      <c r="A5700" s="57" t="s">
        <v>126</v>
      </c>
      <c r="B5700" t="s">
        <v>129</v>
      </c>
      <c r="C5700">
        <v>2022</v>
      </c>
      <c r="D5700" t="s">
        <v>58</v>
      </c>
      <c r="E5700" t="s">
        <v>45</v>
      </c>
      <c r="F5700" t="s">
        <v>46</v>
      </c>
      <c r="G5700" t="s">
        <v>253</v>
      </c>
      <c r="H5700" s="2" t="s">
        <v>266</v>
      </c>
      <c r="I5700" t="s">
        <v>386</v>
      </c>
    </row>
    <row r="5701" spans="1:10" hidden="1" x14ac:dyDescent="0.25">
      <c r="A5701" s="57" t="s">
        <v>126</v>
      </c>
      <c r="B5701" t="s">
        <v>129</v>
      </c>
      <c r="C5701">
        <v>2022</v>
      </c>
      <c r="D5701" t="s">
        <v>58</v>
      </c>
      <c r="E5701" t="s">
        <v>45</v>
      </c>
      <c r="F5701" t="s">
        <v>46</v>
      </c>
      <c r="G5701" t="s">
        <v>253</v>
      </c>
      <c r="H5701" s="90" t="s">
        <v>365</v>
      </c>
      <c r="I5701" s="90"/>
    </row>
    <row r="5702" spans="1:10" hidden="1" x14ac:dyDescent="0.25">
      <c r="A5702" s="57" t="s">
        <v>126</v>
      </c>
      <c r="B5702" t="s">
        <v>129</v>
      </c>
      <c r="C5702">
        <v>2022</v>
      </c>
      <c r="D5702" t="s">
        <v>58</v>
      </c>
      <c r="E5702" t="s">
        <v>45</v>
      </c>
      <c r="F5702" t="s">
        <v>46</v>
      </c>
      <c r="G5702" t="s">
        <v>253</v>
      </c>
      <c r="H5702" s="90" t="s">
        <v>366</v>
      </c>
      <c r="I5702" t="s">
        <v>387</v>
      </c>
    </row>
    <row r="5703" spans="1:10" hidden="1" x14ac:dyDescent="0.25">
      <c r="A5703" s="57" t="s">
        <v>126</v>
      </c>
      <c r="B5703" t="s">
        <v>129</v>
      </c>
      <c r="C5703">
        <v>2022</v>
      </c>
      <c r="D5703" t="s">
        <v>58</v>
      </c>
      <c r="E5703" t="s">
        <v>45</v>
      </c>
      <c r="F5703" t="s">
        <v>46</v>
      </c>
      <c r="G5703" t="s">
        <v>221</v>
      </c>
      <c r="H5703" s="2" t="s">
        <v>245</v>
      </c>
      <c r="I5703" t="s">
        <v>417</v>
      </c>
      <c r="J5703" s="38">
        <v>1004500</v>
      </c>
    </row>
    <row r="5704" spans="1:10" hidden="1" x14ac:dyDescent="0.25">
      <c r="A5704" s="57" t="s">
        <v>126</v>
      </c>
      <c r="B5704" t="s">
        <v>129</v>
      </c>
      <c r="C5704">
        <v>2022</v>
      </c>
      <c r="D5704" t="s">
        <v>58</v>
      </c>
      <c r="E5704" t="s">
        <v>45</v>
      </c>
      <c r="F5704" t="s">
        <v>46</v>
      </c>
      <c r="G5704" t="s">
        <v>221</v>
      </c>
      <c r="H5704" s="2" t="s">
        <v>299</v>
      </c>
      <c r="I5704" t="s">
        <v>428</v>
      </c>
    </row>
    <row r="5705" spans="1:10" hidden="1" x14ac:dyDescent="0.25">
      <c r="A5705" s="57" t="s">
        <v>126</v>
      </c>
      <c r="B5705" t="s">
        <v>129</v>
      </c>
      <c r="C5705">
        <v>2022</v>
      </c>
      <c r="D5705" t="s">
        <v>58</v>
      </c>
      <c r="E5705" t="s">
        <v>45</v>
      </c>
      <c r="F5705" t="s">
        <v>46</v>
      </c>
      <c r="G5705" t="s">
        <v>221</v>
      </c>
      <c r="H5705" s="2" t="s">
        <v>299</v>
      </c>
      <c r="I5705" t="s">
        <v>429</v>
      </c>
      <c r="J5705" s="3">
        <v>220000</v>
      </c>
    </row>
    <row r="5706" spans="1:10" hidden="1" x14ac:dyDescent="0.25">
      <c r="A5706" s="57" t="s">
        <v>126</v>
      </c>
      <c r="B5706" t="s">
        <v>129</v>
      </c>
      <c r="C5706">
        <v>2022</v>
      </c>
      <c r="D5706" t="s">
        <v>58</v>
      </c>
      <c r="E5706" t="s">
        <v>45</v>
      </c>
      <c r="F5706" t="s">
        <v>46</v>
      </c>
      <c r="G5706" t="s">
        <v>272</v>
      </c>
      <c r="H5706" s="2" t="s">
        <v>273</v>
      </c>
      <c r="I5706" s="2"/>
    </row>
    <row r="5707" spans="1:10" hidden="1" x14ac:dyDescent="0.25">
      <c r="A5707" s="57" t="s">
        <v>126</v>
      </c>
      <c r="B5707" t="s">
        <v>129</v>
      </c>
      <c r="C5707">
        <v>2022</v>
      </c>
      <c r="D5707" t="s">
        <v>58</v>
      </c>
      <c r="E5707" t="s">
        <v>45</v>
      </c>
      <c r="F5707" t="s">
        <v>46</v>
      </c>
      <c r="G5707" t="s">
        <v>49</v>
      </c>
      <c r="H5707" s="2" t="s">
        <v>246</v>
      </c>
      <c r="I5707" t="s">
        <v>388</v>
      </c>
      <c r="J5707" s="3">
        <v>274181</v>
      </c>
    </row>
    <row r="5708" spans="1:10" hidden="1" x14ac:dyDescent="0.25">
      <c r="A5708" s="57" t="s">
        <v>126</v>
      </c>
      <c r="B5708" t="s">
        <v>129</v>
      </c>
      <c r="C5708">
        <v>2022</v>
      </c>
      <c r="D5708" t="s">
        <v>58</v>
      </c>
      <c r="E5708" t="s">
        <v>45</v>
      </c>
      <c r="F5708" t="s">
        <v>46</v>
      </c>
      <c r="G5708" t="s">
        <v>49</v>
      </c>
      <c r="H5708" s="2" t="s">
        <v>246</v>
      </c>
      <c r="I5708" s="90" t="s">
        <v>464</v>
      </c>
      <c r="J5708" s="3">
        <v>164230</v>
      </c>
    </row>
    <row r="5709" spans="1:10" hidden="1" x14ac:dyDescent="0.25">
      <c r="A5709" s="57" t="s">
        <v>126</v>
      </c>
      <c r="B5709" t="s">
        <v>129</v>
      </c>
      <c r="C5709">
        <v>2022</v>
      </c>
      <c r="D5709" t="s">
        <v>58</v>
      </c>
      <c r="E5709" t="s">
        <v>45</v>
      </c>
      <c r="F5709" t="s">
        <v>46</v>
      </c>
      <c r="G5709" t="s">
        <v>49</v>
      </c>
      <c r="H5709" s="2" t="s">
        <v>246</v>
      </c>
      <c r="I5709" s="90" t="s">
        <v>382</v>
      </c>
    </row>
    <row r="5710" spans="1:10" hidden="1" x14ac:dyDescent="0.25">
      <c r="A5710" s="57" t="s">
        <v>126</v>
      </c>
      <c r="B5710" t="s">
        <v>129</v>
      </c>
      <c r="C5710">
        <v>2022</v>
      </c>
      <c r="D5710" t="s">
        <v>58</v>
      </c>
      <c r="E5710" t="s">
        <v>45</v>
      </c>
      <c r="F5710" t="s">
        <v>46</v>
      </c>
      <c r="G5710" t="s">
        <v>49</v>
      </c>
      <c r="H5710" s="2" t="s">
        <v>246</v>
      </c>
      <c r="I5710" s="90" t="s">
        <v>477</v>
      </c>
      <c r="J5710" s="3">
        <v>148000</v>
      </c>
    </row>
    <row r="5711" spans="1:10" hidden="1" x14ac:dyDescent="0.25">
      <c r="A5711" s="57" t="s">
        <v>126</v>
      </c>
      <c r="B5711" t="s">
        <v>129</v>
      </c>
      <c r="C5711">
        <v>2022</v>
      </c>
      <c r="D5711" t="s">
        <v>58</v>
      </c>
      <c r="E5711" t="s">
        <v>45</v>
      </c>
      <c r="F5711" t="s">
        <v>46</v>
      </c>
      <c r="G5711" t="s">
        <v>49</v>
      </c>
      <c r="H5711" s="2" t="s">
        <v>247</v>
      </c>
      <c r="I5711" s="90" t="s">
        <v>395</v>
      </c>
      <c r="J5711" s="3">
        <v>10000</v>
      </c>
    </row>
    <row r="5712" spans="1:10" hidden="1" x14ac:dyDescent="0.25">
      <c r="A5712" s="57" t="s">
        <v>126</v>
      </c>
      <c r="B5712" t="s">
        <v>129</v>
      </c>
      <c r="C5712">
        <v>2022</v>
      </c>
      <c r="D5712" t="s">
        <v>58</v>
      </c>
      <c r="E5712" t="s">
        <v>45</v>
      </c>
      <c r="F5712" t="s">
        <v>46</v>
      </c>
      <c r="G5712" t="s">
        <v>49</v>
      </c>
      <c r="H5712" s="2" t="s">
        <v>247</v>
      </c>
      <c r="I5712" s="90" t="s">
        <v>478</v>
      </c>
      <c r="J5712" s="38">
        <v>81582</v>
      </c>
    </row>
    <row r="5713" spans="1:10" hidden="1" x14ac:dyDescent="0.25">
      <c r="A5713" s="57" t="s">
        <v>126</v>
      </c>
      <c r="B5713" t="s">
        <v>129</v>
      </c>
      <c r="C5713">
        <v>2022</v>
      </c>
      <c r="D5713" t="s">
        <v>58</v>
      </c>
      <c r="E5713" t="s">
        <v>45</v>
      </c>
      <c r="F5713" t="s">
        <v>46</v>
      </c>
      <c r="G5713" t="s">
        <v>49</v>
      </c>
      <c r="H5713" s="2" t="s">
        <v>248</v>
      </c>
      <c r="I5713" s="90" t="s">
        <v>479</v>
      </c>
      <c r="J5713" s="3">
        <v>35294</v>
      </c>
    </row>
    <row r="5714" spans="1:10" hidden="1" x14ac:dyDescent="0.25">
      <c r="A5714" s="57" t="s">
        <v>126</v>
      </c>
      <c r="B5714" t="s">
        <v>129</v>
      </c>
      <c r="C5714">
        <v>2022</v>
      </c>
      <c r="D5714" t="s">
        <v>58</v>
      </c>
      <c r="E5714" t="s">
        <v>45</v>
      </c>
      <c r="F5714" t="s">
        <v>46</v>
      </c>
      <c r="G5714" t="s">
        <v>49</v>
      </c>
      <c r="H5714" s="2" t="s">
        <v>248</v>
      </c>
      <c r="I5714" t="s">
        <v>404</v>
      </c>
      <c r="J5714" s="3">
        <v>26387</v>
      </c>
    </row>
    <row r="5715" spans="1:10" hidden="1" x14ac:dyDescent="0.25">
      <c r="A5715" s="57" t="s">
        <v>126</v>
      </c>
      <c r="B5715" t="s">
        <v>129</v>
      </c>
      <c r="C5715">
        <v>2022</v>
      </c>
      <c r="D5715" t="s">
        <v>58</v>
      </c>
      <c r="E5715" t="s">
        <v>45</v>
      </c>
      <c r="F5715" t="s">
        <v>46</v>
      </c>
      <c r="G5715" t="s">
        <v>49</v>
      </c>
      <c r="H5715" s="2" t="s">
        <v>248</v>
      </c>
      <c r="I5715" s="90" t="s">
        <v>455</v>
      </c>
      <c r="J5715" s="3">
        <v>405882</v>
      </c>
    </row>
    <row r="5716" spans="1:10" hidden="1" x14ac:dyDescent="0.25">
      <c r="A5716" s="57" t="s">
        <v>126</v>
      </c>
      <c r="B5716" t="s">
        <v>129</v>
      </c>
      <c r="C5716">
        <v>2022</v>
      </c>
      <c r="D5716" t="s">
        <v>58</v>
      </c>
      <c r="E5716" t="s">
        <v>45</v>
      </c>
      <c r="F5716" t="s">
        <v>46</v>
      </c>
      <c r="G5716" t="s">
        <v>49</v>
      </c>
      <c r="H5716" s="2" t="s">
        <v>249</v>
      </c>
      <c r="I5716" s="90" t="s">
        <v>396</v>
      </c>
      <c r="J5716" s="38">
        <v>100000</v>
      </c>
    </row>
    <row r="5717" spans="1:10" hidden="1" x14ac:dyDescent="0.25">
      <c r="A5717" s="57" t="s">
        <v>126</v>
      </c>
      <c r="B5717" t="s">
        <v>129</v>
      </c>
      <c r="C5717">
        <v>2022</v>
      </c>
      <c r="D5717" t="s">
        <v>58</v>
      </c>
      <c r="E5717" t="s">
        <v>45</v>
      </c>
      <c r="F5717" t="s">
        <v>46</v>
      </c>
      <c r="G5717" t="s">
        <v>49</v>
      </c>
      <c r="H5717" s="2" t="s">
        <v>249</v>
      </c>
      <c r="I5717" s="90" t="s">
        <v>471</v>
      </c>
      <c r="J5717" s="3">
        <v>150027</v>
      </c>
    </row>
    <row r="5718" spans="1:10" hidden="1" x14ac:dyDescent="0.25">
      <c r="A5718" s="57" t="s">
        <v>126</v>
      </c>
      <c r="B5718" t="s">
        <v>129</v>
      </c>
      <c r="C5718">
        <v>2022</v>
      </c>
      <c r="D5718" t="s">
        <v>58</v>
      </c>
      <c r="E5718" t="s">
        <v>45</v>
      </c>
      <c r="F5718" t="s">
        <v>46</v>
      </c>
      <c r="G5718" t="s">
        <v>49</v>
      </c>
      <c r="H5718" s="2" t="s">
        <v>250</v>
      </c>
      <c r="I5718" s="90" t="s">
        <v>396</v>
      </c>
      <c r="J5718" s="38">
        <v>105400</v>
      </c>
    </row>
    <row r="5719" spans="1:10" hidden="1" x14ac:dyDescent="0.25">
      <c r="A5719" s="57" t="s">
        <v>126</v>
      </c>
      <c r="B5719" t="s">
        <v>129</v>
      </c>
      <c r="C5719">
        <v>2022</v>
      </c>
      <c r="D5719" t="s">
        <v>58</v>
      </c>
      <c r="E5719" t="s">
        <v>45</v>
      </c>
      <c r="F5719" t="s">
        <v>46</v>
      </c>
      <c r="G5719" t="s">
        <v>49</v>
      </c>
      <c r="H5719" s="2" t="s">
        <v>250</v>
      </c>
      <c r="I5719" s="90" t="s">
        <v>476</v>
      </c>
      <c r="J5719" s="3">
        <v>130831</v>
      </c>
    </row>
    <row r="5720" spans="1:10" hidden="1" x14ac:dyDescent="0.25">
      <c r="A5720" s="57" t="s">
        <v>126</v>
      </c>
      <c r="B5720" t="s">
        <v>129</v>
      </c>
      <c r="C5720">
        <v>2022</v>
      </c>
      <c r="D5720" t="s">
        <v>58</v>
      </c>
      <c r="E5720" t="s">
        <v>45</v>
      </c>
      <c r="F5720" t="s">
        <v>46</v>
      </c>
      <c r="G5720" t="s">
        <v>49</v>
      </c>
      <c r="H5720" s="2" t="s">
        <v>251</v>
      </c>
      <c r="I5720" s="90" t="s">
        <v>396</v>
      </c>
      <c r="J5720" s="38">
        <v>38900</v>
      </c>
    </row>
    <row r="5721" spans="1:10" hidden="1" x14ac:dyDescent="0.25">
      <c r="A5721" s="57" t="s">
        <v>126</v>
      </c>
      <c r="B5721" t="s">
        <v>129</v>
      </c>
      <c r="C5721">
        <v>2022</v>
      </c>
      <c r="D5721" t="s">
        <v>58</v>
      </c>
      <c r="E5721" t="s">
        <v>45</v>
      </c>
      <c r="F5721" t="s">
        <v>46</v>
      </c>
      <c r="G5721" t="s">
        <v>49</v>
      </c>
      <c r="H5721" s="2" t="s">
        <v>333</v>
      </c>
      <c r="I5721" t="s">
        <v>432</v>
      </c>
    </row>
    <row r="5722" spans="1:10" hidden="1" x14ac:dyDescent="0.25">
      <c r="A5722" s="57" t="s">
        <v>126</v>
      </c>
      <c r="B5722" t="s">
        <v>129</v>
      </c>
      <c r="C5722">
        <v>2022</v>
      </c>
      <c r="D5722" t="s">
        <v>58</v>
      </c>
      <c r="E5722" t="s">
        <v>45</v>
      </c>
      <c r="F5722" t="s">
        <v>46</v>
      </c>
      <c r="G5722" t="s">
        <v>49</v>
      </c>
      <c r="H5722" s="2" t="s">
        <v>333</v>
      </c>
      <c r="I5722" t="s">
        <v>396</v>
      </c>
      <c r="J5722" s="3">
        <v>160000</v>
      </c>
    </row>
    <row r="5723" spans="1:10" hidden="1" x14ac:dyDescent="0.25">
      <c r="A5723" s="57" t="s">
        <v>126</v>
      </c>
      <c r="B5723" t="s">
        <v>129</v>
      </c>
      <c r="C5723">
        <v>2022</v>
      </c>
      <c r="D5723" t="s">
        <v>58</v>
      </c>
      <c r="E5723" t="s">
        <v>45</v>
      </c>
      <c r="F5723" t="s">
        <v>46</v>
      </c>
      <c r="G5723" t="s">
        <v>49</v>
      </c>
      <c r="H5723" s="90" t="s">
        <v>367</v>
      </c>
      <c r="I5723" t="s">
        <v>396</v>
      </c>
      <c r="J5723" s="38">
        <v>18500</v>
      </c>
    </row>
    <row r="5724" spans="1:10" hidden="1" x14ac:dyDescent="0.25">
      <c r="A5724" s="57" t="s">
        <v>126</v>
      </c>
      <c r="B5724" t="s">
        <v>129</v>
      </c>
      <c r="C5724">
        <v>2022</v>
      </c>
      <c r="D5724" t="s">
        <v>58</v>
      </c>
      <c r="E5724" t="s">
        <v>45</v>
      </c>
      <c r="F5724" t="s">
        <v>46</v>
      </c>
      <c r="G5724" t="s">
        <v>49</v>
      </c>
      <c r="H5724" s="2" t="s">
        <v>252</v>
      </c>
      <c r="I5724" s="2"/>
    </row>
    <row r="5725" spans="1:10" hidden="1" x14ac:dyDescent="0.25">
      <c r="A5725" s="57" t="s">
        <v>126</v>
      </c>
      <c r="B5725" t="s">
        <v>129</v>
      </c>
      <c r="C5725">
        <v>2022</v>
      </c>
      <c r="D5725" t="s">
        <v>58</v>
      </c>
      <c r="E5725" t="s">
        <v>45</v>
      </c>
      <c r="F5725" t="s">
        <v>46</v>
      </c>
      <c r="G5725" t="s">
        <v>49</v>
      </c>
      <c r="H5725" s="2" t="s">
        <v>243</v>
      </c>
      <c r="I5725" s="90" t="s">
        <v>480</v>
      </c>
      <c r="J5725" s="3">
        <v>0.52</v>
      </c>
    </row>
    <row r="5726" spans="1:10" hidden="1" x14ac:dyDescent="0.25">
      <c r="A5726" s="57" t="s">
        <v>126</v>
      </c>
      <c r="B5726" t="s">
        <v>129</v>
      </c>
      <c r="C5726">
        <v>2022</v>
      </c>
      <c r="D5726" t="s">
        <v>58</v>
      </c>
      <c r="E5726" t="s">
        <v>45</v>
      </c>
      <c r="F5726" t="s">
        <v>46</v>
      </c>
      <c r="G5726" t="s">
        <v>49</v>
      </c>
      <c r="H5726" s="2" t="s">
        <v>243</v>
      </c>
      <c r="I5726" s="90" t="s">
        <v>481</v>
      </c>
      <c r="J5726" s="3">
        <v>14850</v>
      </c>
    </row>
    <row r="5727" spans="1:10" hidden="1" x14ac:dyDescent="0.25">
      <c r="A5727" s="57" t="s">
        <v>126</v>
      </c>
      <c r="B5727" t="s">
        <v>129</v>
      </c>
      <c r="C5727">
        <v>2022</v>
      </c>
      <c r="D5727" t="s">
        <v>58</v>
      </c>
      <c r="E5727" t="s">
        <v>45</v>
      </c>
      <c r="F5727" t="s">
        <v>46</v>
      </c>
      <c r="G5727" t="s">
        <v>49</v>
      </c>
      <c r="H5727" s="2" t="s">
        <v>243</v>
      </c>
      <c r="I5727" s="90" t="s">
        <v>426</v>
      </c>
      <c r="J5727" s="38">
        <v>2.48</v>
      </c>
    </row>
    <row r="5728" spans="1:10" hidden="1" x14ac:dyDescent="0.25">
      <c r="A5728" s="57" t="s">
        <v>126</v>
      </c>
      <c r="B5728" t="s">
        <v>129</v>
      </c>
      <c r="C5728">
        <v>2022</v>
      </c>
      <c r="D5728" t="s">
        <v>58</v>
      </c>
      <c r="E5728" t="s">
        <v>45</v>
      </c>
      <c r="F5728" t="s">
        <v>46</v>
      </c>
      <c r="G5728" t="s">
        <v>49</v>
      </c>
      <c r="H5728" s="2" t="s">
        <v>243</v>
      </c>
      <c r="I5728" s="90" t="s">
        <v>409</v>
      </c>
      <c r="J5728" s="38">
        <v>1.32</v>
      </c>
    </row>
    <row r="5729" spans="1:10" hidden="1" x14ac:dyDescent="0.25">
      <c r="A5729" s="57" t="s">
        <v>126</v>
      </c>
      <c r="B5729" t="s">
        <v>129</v>
      </c>
      <c r="C5729">
        <v>2022</v>
      </c>
      <c r="D5729" t="s">
        <v>58</v>
      </c>
      <c r="E5729" t="s">
        <v>45</v>
      </c>
      <c r="F5729" t="s">
        <v>46</v>
      </c>
      <c r="G5729" t="s">
        <v>49</v>
      </c>
      <c r="H5729" s="2" t="s">
        <v>243</v>
      </c>
      <c r="I5729" s="90" t="s">
        <v>478</v>
      </c>
      <c r="J5729" s="38">
        <v>54</v>
      </c>
    </row>
    <row r="5730" spans="1:10" hidden="1" x14ac:dyDescent="0.25">
      <c r="A5730" s="57" t="s">
        <v>126</v>
      </c>
      <c r="B5730" t="s">
        <v>129</v>
      </c>
      <c r="C5730">
        <v>2022</v>
      </c>
      <c r="D5730" t="s">
        <v>58</v>
      </c>
      <c r="E5730" t="s">
        <v>45</v>
      </c>
      <c r="F5730" t="s">
        <v>46</v>
      </c>
      <c r="G5730" t="s">
        <v>49</v>
      </c>
      <c r="H5730" s="2" t="s">
        <v>243</v>
      </c>
      <c r="I5730" s="90" t="s">
        <v>392</v>
      </c>
      <c r="J5730" s="3">
        <v>125.35</v>
      </c>
    </row>
    <row r="5731" spans="1:10" hidden="1" x14ac:dyDescent="0.25">
      <c r="A5731" s="57" t="s">
        <v>126</v>
      </c>
      <c r="B5731" t="s">
        <v>129</v>
      </c>
      <c r="C5731">
        <v>2022</v>
      </c>
      <c r="D5731" t="s">
        <v>58</v>
      </c>
      <c r="E5731" t="s">
        <v>45</v>
      </c>
      <c r="F5731" t="s">
        <v>46</v>
      </c>
      <c r="G5731" t="s">
        <v>49</v>
      </c>
      <c r="H5731" s="2" t="s">
        <v>243</v>
      </c>
      <c r="I5731" s="90" t="s">
        <v>393</v>
      </c>
      <c r="J5731" s="3">
        <v>249.94</v>
      </c>
    </row>
    <row r="5732" spans="1:10" hidden="1" x14ac:dyDescent="0.25">
      <c r="A5732" s="57" t="s">
        <v>126</v>
      </c>
      <c r="B5732" t="s">
        <v>129</v>
      </c>
      <c r="C5732">
        <v>2022</v>
      </c>
      <c r="D5732" t="s">
        <v>58</v>
      </c>
      <c r="E5732" t="s">
        <v>45</v>
      </c>
      <c r="F5732" t="s">
        <v>46</v>
      </c>
      <c r="G5732" t="s">
        <v>49</v>
      </c>
      <c r="H5732" s="2" t="s">
        <v>243</v>
      </c>
      <c r="I5732" s="90" t="s">
        <v>389</v>
      </c>
      <c r="J5732" s="3">
        <v>249.77</v>
      </c>
    </row>
    <row r="5733" spans="1:10" hidden="1" x14ac:dyDescent="0.25">
      <c r="A5733" s="57" t="s">
        <v>126</v>
      </c>
      <c r="B5733" t="s">
        <v>129</v>
      </c>
      <c r="C5733">
        <v>2022</v>
      </c>
      <c r="D5733" t="s">
        <v>58</v>
      </c>
      <c r="E5733" t="s">
        <v>45</v>
      </c>
      <c r="F5733" t="s">
        <v>46</v>
      </c>
      <c r="G5733" t="s">
        <v>49</v>
      </c>
      <c r="H5733" s="2" t="s">
        <v>243</v>
      </c>
      <c r="I5733" s="90" t="s">
        <v>378</v>
      </c>
      <c r="J5733" s="3">
        <v>1</v>
      </c>
    </row>
    <row r="5734" spans="1:10" hidden="1" x14ac:dyDescent="0.25">
      <c r="A5734" s="57" t="s">
        <v>126</v>
      </c>
      <c r="B5734" t="s">
        <v>129</v>
      </c>
      <c r="C5734">
        <v>2022</v>
      </c>
      <c r="D5734" t="s">
        <v>58</v>
      </c>
      <c r="E5734" t="s">
        <v>45</v>
      </c>
      <c r="F5734" t="s">
        <v>46</v>
      </c>
      <c r="G5734" t="s">
        <v>49</v>
      </c>
      <c r="H5734" s="2" t="s">
        <v>243</v>
      </c>
      <c r="I5734" s="90" t="s">
        <v>482</v>
      </c>
      <c r="J5734" s="3">
        <v>0.04</v>
      </c>
    </row>
    <row r="5735" spans="1:10" hidden="1" x14ac:dyDescent="0.25">
      <c r="A5735" s="57" t="s">
        <v>126</v>
      </c>
      <c r="B5735" t="s">
        <v>129</v>
      </c>
      <c r="C5735">
        <v>2022</v>
      </c>
      <c r="D5735" t="s">
        <v>58</v>
      </c>
      <c r="E5735" t="s">
        <v>45</v>
      </c>
      <c r="F5735" t="s">
        <v>304</v>
      </c>
      <c r="G5735" t="s">
        <v>54</v>
      </c>
      <c r="H5735" t="s">
        <v>305</v>
      </c>
      <c r="I5735" t="s">
        <v>396</v>
      </c>
      <c r="J5735" s="3">
        <v>2000000</v>
      </c>
    </row>
    <row r="5736" spans="1:10" hidden="1" x14ac:dyDescent="0.25">
      <c r="A5736" s="57" t="s">
        <v>126</v>
      </c>
      <c r="B5736" t="s">
        <v>129</v>
      </c>
      <c r="C5736">
        <v>2022</v>
      </c>
      <c r="D5736" t="s">
        <v>58</v>
      </c>
      <c r="E5736" t="s">
        <v>45</v>
      </c>
      <c r="F5736" t="s">
        <v>304</v>
      </c>
      <c r="G5736" t="s">
        <v>54</v>
      </c>
      <c r="H5736" t="s">
        <v>306</v>
      </c>
      <c r="I5736" t="s">
        <v>396</v>
      </c>
      <c r="J5736" s="3">
        <v>117172</v>
      </c>
    </row>
    <row r="5737" spans="1:10" hidden="1" x14ac:dyDescent="0.25">
      <c r="A5737" s="57" t="s">
        <v>126</v>
      </c>
      <c r="B5737" t="s">
        <v>129</v>
      </c>
      <c r="C5737">
        <v>2022</v>
      </c>
      <c r="D5737" t="s">
        <v>58</v>
      </c>
      <c r="E5737" t="s">
        <v>45</v>
      </c>
      <c r="F5737" t="s">
        <v>304</v>
      </c>
      <c r="G5737" t="s">
        <v>54</v>
      </c>
      <c r="H5737" t="s">
        <v>307</v>
      </c>
      <c r="I5737" t="s">
        <v>396</v>
      </c>
      <c r="J5737" s="3">
        <v>176430</v>
      </c>
    </row>
    <row r="5738" spans="1:10" hidden="1" x14ac:dyDescent="0.25">
      <c r="A5738" s="57" t="s">
        <v>126</v>
      </c>
      <c r="B5738" t="s">
        <v>129</v>
      </c>
      <c r="C5738">
        <v>2022</v>
      </c>
      <c r="D5738" t="s">
        <v>58</v>
      </c>
      <c r="E5738" t="s">
        <v>45</v>
      </c>
      <c r="F5738" t="s">
        <v>304</v>
      </c>
      <c r="G5738" t="s">
        <v>54</v>
      </c>
      <c r="H5738" t="s">
        <v>308</v>
      </c>
      <c r="I5738" t="s">
        <v>396</v>
      </c>
      <c r="J5738" s="3">
        <v>21172</v>
      </c>
    </row>
    <row r="5739" spans="1:10" hidden="1" x14ac:dyDescent="0.25">
      <c r="A5739" s="57" t="s">
        <v>126</v>
      </c>
      <c r="B5739" t="s">
        <v>129</v>
      </c>
      <c r="C5739">
        <v>2022</v>
      </c>
      <c r="D5739" t="s">
        <v>58</v>
      </c>
      <c r="E5739" t="s">
        <v>45</v>
      </c>
      <c r="F5739" t="s">
        <v>304</v>
      </c>
      <c r="G5739" t="s">
        <v>54</v>
      </c>
      <c r="H5739" t="s">
        <v>309</v>
      </c>
      <c r="I5739" t="s">
        <v>396</v>
      </c>
      <c r="J5739" s="3">
        <v>176430</v>
      </c>
    </row>
    <row r="5740" spans="1:10" hidden="1" x14ac:dyDescent="0.25">
      <c r="A5740" s="57" t="s">
        <v>126</v>
      </c>
      <c r="B5740" t="s">
        <v>129</v>
      </c>
      <c r="C5740">
        <v>2022</v>
      </c>
      <c r="D5740" t="s">
        <v>58</v>
      </c>
      <c r="E5740" t="s">
        <v>45</v>
      </c>
      <c r="F5740" t="s">
        <v>304</v>
      </c>
      <c r="G5740" t="s">
        <v>54</v>
      </c>
      <c r="H5740" t="s">
        <v>310</v>
      </c>
      <c r="I5740" t="s">
        <v>396</v>
      </c>
      <c r="J5740" s="3">
        <v>83333.34</v>
      </c>
    </row>
    <row r="5741" spans="1:10" hidden="1" x14ac:dyDescent="0.25">
      <c r="A5741" s="57" t="s">
        <v>126</v>
      </c>
      <c r="B5741" t="s">
        <v>129</v>
      </c>
      <c r="C5741">
        <v>2022</v>
      </c>
      <c r="D5741" t="s">
        <v>58</v>
      </c>
      <c r="E5741" t="s">
        <v>45</v>
      </c>
      <c r="F5741" t="s">
        <v>304</v>
      </c>
      <c r="G5741" t="s">
        <v>54</v>
      </c>
      <c r="H5741" s="90" t="s">
        <v>332</v>
      </c>
      <c r="I5741" s="90"/>
    </row>
    <row r="5742" spans="1:10" hidden="1" x14ac:dyDescent="0.25">
      <c r="A5742" s="57" t="s">
        <v>126</v>
      </c>
      <c r="B5742" t="s">
        <v>129</v>
      </c>
      <c r="C5742">
        <v>2022</v>
      </c>
      <c r="D5742" t="s">
        <v>58</v>
      </c>
      <c r="E5742" t="s">
        <v>45</v>
      </c>
      <c r="F5742" t="s">
        <v>304</v>
      </c>
      <c r="G5742" t="s">
        <v>54</v>
      </c>
      <c r="H5742" t="s">
        <v>311</v>
      </c>
      <c r="I5742" t="s">
        <v>396</v>
      </c>
      <c r="J5742" s="3">
        <v>1000000</v>
      </c>
    </row>
    <row r="5743" spans="1:10" hidden="1" x14ac:dyDescent="0.25">
      <c r="A5743" s="57" t="s">
        <v>126</v>
      </c>
      <c r="B5743" t="s">
        <v>129</v>
      </c>
      <c r="C5743">
        <v>2022</v>
      </c>
      <c r="D5743" t="s">
        <v>58</v>
      </c>
      <c r="E5743" t="s">
        <v>45</v>
      </c>
      <c r="F5743" t="s">
        <v>304</v>
      </c>
      <c r="G5743" t="s">
        <v>54</v>
      </c>
      <c r="H5743" t="s">
        <v>453</v>
      </c>
      <c r="I5743" s="90" t="s">
        <v>396</v>
      </c>
    </row>
    <row r="5744" spans="1:10" hidden="1" x14ac:dyDescent="0.25">
      <c r="A5744" s="57" t="s">
        <v>126</v>
      </c>
      <c r="B5744" t="s">
        <v>129</v>
      </c>
      <c r="C5744">
        <v>2022</v>
      </c>
      <c r="D5744" t="s">
        <v>58</v>
      </c>
      <c r="E5744" t="s">
        <v>45</v>
      </c>
      <c r="F5744" t="s">
        <v>304</v>
      </c>
      <c r="G5744" t="s">
        <v>54</v>
      </c>
      <c r="H5744" t="s">
        <v>312</v>
      </c>
    </row>
    <row r="5745" spans="1:10" hidden="1" x14ac:dyDescent="0.25">
      <c r="A5745" s="57" t="s">
        <v>126</v>
      </c>
      <c r="B5745" t="s">
        <v>129</v>
      </c>
      <c r="C5745">
        <v>2022</v>
      </c>
      <c r="D5745" t="s">
        <v>58</v>
      </c>
      <c r="E5745" t="s">
        <v>45</v>
      </c>
      <c r="F5745" t="s">
        <v>304</v>
      </c>
      <c r="G5745" t="s">
        <v>54</v>
      </c>
      <c r="H5745" t="s">
        <v>313</v>
      </c>
      <c r="I5745" t="s">
        <v>397</v>
      </c>
      <c r="J5745" s="3">
        <v>10440</v>
      </c>
    </row>
    <row r="5746" spans="1:10" hidden="1" x14ac:dyDescent="0.25">
      <c r="A5746" s="57" t="s">
        <v>126</v>
      </c>
      <c r="B5746" t="s">
        <v>129</v>
      </c>
      <c r="C5746">
        <v>2022</v>
      </c>
      <c r="D5746" t="s">
        <v>58</v>
      </c>
      <c r="E5746" t="s">
        <v>45</v>
      </c>
      <c r="F5746" t="s">
        <v>304</v>
      </c>
      <c r="G5746" t="s">
        <v>54</v>
      </c>
      <c r="H5746" t="s">
        <v>314</v>
      </c>
      <c r="I5746" t="s">
        <v>398</v>
      </c>
      <c r="J5746" s="3">
        <v>240000</v>
      </c>
    </row>
    <row r="5747" spans="1:10" hidden="1" x14ac:dyDescent="0.25">
      <c r="A5747" s="57" t="s">
        <v>126</v>
      </c>
      <c r="B5747" t="s">
        <v>129</v>
      </c>
      <c r="C5747">
        <v>2022</v>
      </c>
      <c r="D5747" t="s">
        <v>58</v>
      </c>
      <c r="E5747" t="s">
        <v>45</v>
      </c>
      <c r="F5747" t="s">
        <v>304</v>
      </c>
      <c r="G5747" t="s">
        <v>54</v>
      </c>
      <c r="H5747" t="s">
        <v>315</v>
      </c>
      <c r="I5747" s="90" t="s">
        <v>454</v>
      </c>
      <c r="J5747" s="3">
        <v>80000</v>
      </c>
    </row>
    <row r="5748" spans="1:10" hidden="1" x14ac:dyDescent="0.25">
      <c r="A5748" s="57" t="s">
        <v>126</v>
      </c>
      <c r="B5748" t="s">
        <v>129</v>
      </c>
      <c r="C5748">
        <v>2022</v>
      </c>
      <c r="D5748" t="s">
        <v>58</v>
      </c>
      <c r="E5748" t="s">
        <v>45</v>
      </c>
      <c r="F5748" t="s">
        <v>304</v>
      </c>
      <c r="G5748" t="s">
        <v>54</v>
      </c>
      <c r="H5748" s="2" t="s">
        <v>316</v>
      </c>
      <c r="I5748" s="2"/>
    </row>
    <row r="5749" spans="1:10" hidden="1" x14ac:dyDescent="0.25">
      <c r="A5749" s="57" t="s">
        <v>126</v>
      </c>
      <c r="B5749" t="s">
        <v>129</v>
      </c>
      <c r="C5749">
        <v>2022</v>
      </c>
      <c r="D5749" t="s">
        <v>58</v>
      </c>
      <c r="E5749" t="s">
        <v>45</v>
      </c>
      <c r="F5749" t="s">
        <v>304</v>
      </c>
      <c r="G5749" t="s">
        <v>49</v>
      </c>
      <c r="H5749" s="90" t="s">
        <v>317</v>
      </c>
      <c r="I5749" s="90"/>
    </row>
    <row r="5750" spans="1:10" hidden="1" x14ac:dyDescent="0.25">
      <c r="A5750" s="57" t="s">
        <v>126</v>
      </c>
      <c r="B5750" t="s">
        <v>129</v>
      </c>
      <c r="C5750">
        <v>2022</v>
      </c>
      <c r="D5750" t="s">
        <v>58</v>
      </c>
      <c r="E5750" t="s">
        <v>45</v>
      </c>
      <c r="F5750" t="s">
        <v>50</v>
      </c>
      <c r="G5750" t="s">
        <v>56</v>
      </c>
      <c r="H5750" t="s">
        <v>124</v>
      </c>
      <c r="I5750" t="s">
        <v>401</v>
      </c>
      <c r="J5750" s="3">
        <v>84190</v>
      </c>
    </row>
    <row r="5751" spans="1:10" hidden="1" x14ac:dyDescent="0.25">
      <c r="A5751" s="57" t="s">
        <v>126</v>
      </c>
      <c r="B5751" t="s">
        <v>129</v>
      </c>
      <c r="C5751">
        <v>2022</v>
      </c>
      <c r="D5751" t="s">
        <v>58</v>
      </c>
      <c r="E5751" t="s">
        <v>45</v>
      </c>
      <c r="F5751" t="s">
        <v>50</v>
      </c>
      <c r="G5751" t="s">
        <v>56</v>
      </c>
      <c r="H5751" t="s">
        <v>98</v>
      </c>
      <c r="I5751" t="s">
        <v>402</v>
      </c>
      <c r="J5751" s="3">
        <v>378006</v>
      </c>
    </row>
    <row r="5752" spans="1:10" hidden="1" x14ac:dyDescent="0.25">
      <c r="A5752" s="57" t="s">
        <v>126</v>
      </c>
      <c r="B5752" t="s">
        <v>129</v>
      </c>
      <c r="C5752">
        <v>2022</v>
      </c>
      <c r="D5752" t="s">
        <v>58</v>
      </c>
      <c r="E5752" t="s">
        <v>45</v>
      </c>
      <c r="F5752" t="s">
        <v>50</v>
      </c>
      <c r="G5752" t="s">
        <v>56</v>
      </c>
      <c r="H5752" t="s">
        <v>98</v>
      </c>
      <c r="I5752" t="s">
        <v>401</v>
      </c>
      <c r="J5752" s="3">
        <v>99610.09</v>
      </c>
    </row>
    <row r="5753" spans="1:10" hidden="1" x14ac:dyDescent="0.25">
      <c r="A5753" s="57" t="s">
        <v>126</v>
      </c>
      <c r="B5753" t="s">
        <v>129</v>
      </c>
      <c r="C5753">
        <v>2022</v>
      </c>
      <c r="D5753" t="s">
        <v>58</v>
      </c>
      <c r="E5753" t="s">
        <v>45</v>
      </c>
      <c r="F5753" t="s">
        <v>50</v>
      </c>
      <c r="G5753" t="s">
        <v>56</v>
      </c>
      <c r="H5753" t="s">
        <v>265</v>
      </c>
      <c r="I5753" t="s">
        <v>403</v>
      </c>
    </row>
    <row r="5754" spans="1:10" hidden="1" x14ac:dyDescent="0.25">
      <c r="A5754" s="57" t="s">
        <v>126</v>
      </c>
      <c r="B5754" t="s">
        <v>129</v>
      </c>
      <c r="C5754">
        <v>2022</v>
      </c>
      <c r="D5754" t="s">
        <v>58</v>
      </c>
      <c r="E5754" t="s">
        <v>45</v>
      </c>
      <c r="F5754" t="s">
        <v>50</v>
      </c>
      <c r="G5754" t="s">
        <v>56</v>
      </c>
      <c r="H5754" t="s">
        <v>193</v>
      </c>
      <c r="I5754" s="90" t="s">
        <v>466</v>
      </c>
    </row>
    <row r="5755" spans="1:10" hidden="1" x14ac:dyDescent="0.25">
      <c r="A5755" s="57" t="s">
        <v>126</v>
      </c>
      <c r="B5755" t="s">
        <v>129</v>
      </c>
      <c r="C5755">
        <v>2022</v>
      </c>
      <c r="D5755" t="s">
        <v>58</v>
      </c>
      <c r="E5755" t="s">
        <v>45</v>
      </c>
      <c r="F5755" t="s">
        <v>50</v>
      </c>
      <c r="G5755" t="s">
        <v>56</v>
      </c>
      <c r="H5755" t="s">
        <v>193</v>
      </c>
      <c r="I5755" s="90" t="s">
        <v>467</v>
      </c>
    </row>
    <row r="5756" spans="1:10" hidden="1" x14ac:dyDescent="0.25">
      <c r="A5756" s="57" t="s">
        <v>126</v>
      </c>
      <c r="B5756" t="s">
        <v>129</v>
      </c>
      <c r="C5756">
        <v>2022</v>
      </c>
      <c r="D5756" t="s">
        <v>58</v>
      </c>
      <c r="E5756" t="s">
        <v>45</v>
      </c>
      <c r="F5756" t="s">
        <v>50</v>
      </c>
      <c r="G5756" t="s">
        <v>101</v>
      </c>
      <c r="H5756" t="s">
        <v>99</v>
      </c>
      <c r="I5756" t="s">
        <v>401</v>
      </c>
      <c r="J5756" s="3">
        <v>235573.41</v>
      </c>
    </row>
    <row r="5757" spans="1:10" hidden="1" x14ac:dyDescent="0.25">
      <c r="A5757" s="57" t="s">
        <v>126</v>
      </c>
      <c r="B5757" t="s">
        <v>129</v>
      </c>
      <c r="C5757">
        <v>2022</v>
      </c>
      <c r="D5757" t="s">
        <v>58</v>
      </c>
      <c r="E5757" t="s">
        <v>45</v>
      </c>
      <c r="F5757" t="s">
        <v>50</v>
      </c>
      <c r="G5757" t="s">
        <v>101</v>
      </c>
      <c r="H5757" s="2" t="s">
        <v>255</v>
      </c>
      <c r="I5757" s="90" t="s">
        <v>462</v>
      </c>
      <c r="J5757" s="3">
        <v>3000</v>
      </c>
    </row>
    <row r="5758" spans="1:10" hidden="1" x14ac:dyDescent="0.25">
      <c r="A5758" s="57" t="s">
        <v>126</v>
      </c>
      <c r="B5758" t="s">
        <v>129</v>
      </c>
      <c r="C5758">
        <v>2022</v>
      </c>
      <c r="D5758" t="s">
        <v>58</v>
      </c>
      <c r="E5758" t="s">
        <v>45</v>
      </c>
      <c r="F5758" t="s">
        <v>50</v>
      </c>
      <c r="G5758" t="s">
        <v>101</v>
      </c>
      <c r="H5758" s="2" t="s">
        <v>254</v>
      </c>
      <c r="I5758" s="2"/>
    </row>
    <row r="5759" spans="1:10" hidden="1" x14ac:dyDescent="0.25">
      <c r="A5759" s="57" t="s">
        <v>126</v>
      </c>
      <c r="B5759" t="s">
        <v>129</v>
      </c>
      <c r="C5759">
        <v>2022</v>
      </c>
      <c r="D5759" t="s">
        <v>58</v>
      </c>
      <c r="E5759" t="s">
        <v>45</v>
      </c>
      <c r="F5759" t="s">
        <v>50</v>
      </c>
      <c r="G5759" t="s">
        <v>101</v>
      </c>
      <c r="H5759" s="2" t="s">
        <v>236</v>
      </c>
      <c r="I5759" t="s">
        <v>422</v>
      </c>
    </row>
    <row r="5760" spans="1:10" hidden="1" x14ac:dyDescent="0.25">
      <c r="A5760" s="57" t="s">
        <v>126</v>
      </c>
      <c r="B5760" t="s">
        <v>129</v>
      </c>
      <c r="C5760">
        <v>2022</v>
      </c>
      <c r="D5760" t="s">
        <v>58</v>
      </c>
      <c r="E5760" t="s">
        <v>45</v>
      </c>
      <c r="F5760" t="s">
        <v>50</v>
      </c>
      <c r="G5760" t="s">
        <v>101</v>
      </c>
      <c r="H5760" t="s">
        <v>30</v>
      </c>
      <c r="I5760" s="90" t="s">
        <v>375</v>
      </c>
      <c r="J5760" s="3">
        <v>7153.61</v>
      </c>
    </row>
    <row r="5761" spans="1:10" hidden="1" x14ac:dyDescent="0.25">
      <c r="A5761" s="57" t="s">
        <v>126</v>
      </c>
      <c r="B5761" t="s">
        <v>129</v>
      </c>
      <c r="C5761">
        <v>2022</v>
      </c>
      <c r="D5761" t="s">
        <v>58</v>
      </c>
      <c r="E5761" t="s">
        <v>45</v>
      </c>
      <c r="F5761" t="s">
        <v>50</v>
      </c>
      <c r="G5761" t="s">
        <v>101</v>
      </c>
      <c r="H5761" t="s">
        <v>30</v>
      </c>
      <c r="I5761" s="90" t="s">
        <v>395</v>
      </c>
      <c r="J5761" s="38">
        <v>5800</v>
      </c>
    </row>
    <row r="5762" spans="1:10" hidden="1" x14ac:dyDescent="0.25">
      <c r="A5762" s="57" t="s">
        <v>126</v>
      </c>
      <c r="B5762" t="s">
        <v>129</v>
      </c>
      <c r="C5762">
        <v>2022</v>
      </c>
      <c r="D5762" t="s">
        <v>58</v>
      </c>
      <c r="E5762" t="s">
        <v>45</v>
      </c>
      <c r="F5762" t="s">
        <v>50</v>
      </c>
      <c r="G5762" t="s">
        <v>101</v>
      </c>
      <c r="H5762" t="s">
        <v>30</v>
      </c>
      <c r="I5762" s="90" t="s">
        <v>468</v>
      </c>
    </row>
    <row r="5763" spans="1:10" hidden="1" x14ac:dyDescent="0.25">
      <c r="A5763" s="57" t="s">
        <v>126</v>
      </c>
      <c r="B5763" t="s">
        <v>129</v>
      </c>
      <c r="C5763">
        <v>2022</v>
      </c>
      <c r="D5763" t="s">
        <v>58</v>
      </c>
      <c r="E5763" t="s">
        <v>45</v>
      </c>
      <c r="F5763" t="s">
        <v>50</v>
      </c>
      <c r="G5763" t="s">
        <v>101</v>
      </c>
      <c r="H5763" t="s">
        <v>30</v>
      </c>
      <c r="I5763" s="90" t="s">
        <v>462</v>
      </c>
    </row>
    <row r="5764" spans="1:10" hidden="1" x14ac:dyDescent="0.25">
      <c r="A5764" s="57" t="s">
        <v>126</v>
      </c>
      <c r="B5764" t="s">
        <v>129</v>
      </c>
      <c r="C5764">
        <v>2022</v>
      </c>
      <c r="D5764" t="s">
        <v>58</v>
      </c>
      <c r="E5764" t="s">
        <v>45</v>
      </c>
      <c r="F5764" t="s">
        <v>50</v>
      </c>
      <c r="G5764" t="s">
        <v>101</v>
      </c>
      <c r="H5764" t="s">
        <v>30</v>
      </c>
      <c r="I5764" s="90" t="s">
        <v>469</v>
      </c>
    </row>
    <row r="5765" spans="1:10" hidden="1" x14ac:dyDescent="0.25">
      <c r="A5765" s="57" t="s">
        <v>126</v>
      </c>
      <c r="B5765" t="s">
        <v>129</v>
      </c>
      <c r="C5765">
        <v>2022</v>
      </c>
      <c r="D5765" t="s">
        <v>58</v>
      </c>
      <c r="E5765" t="s">
        <v>45</v>
      </c>
      <c r="F5765" t="s">
        <v>50</v>
      </c>
      <c r="G5765" t="s">
        <v>101</v>
      </c>
      <c r="H5765" t="s">
        <v>30</v>
      </c>
      <c r="I5765" s="90" t="s">
        <v>455</v>
      </c>
    </row>
    <row r="5766" spans="1:10" hidden="1" x14ac:dyDescent="0.25">
      <c r="A5766" s="57" t="s">
        <v>126</v>
      </c>
      <c r="B5766" t="s">
        <v>129</v>
      </c>
      <c r="C5766">
        <v>2022</v>
      </c>
      <c r="D5766" t="s">
        <v>58</v>
      </c>
      <c r="E5766" t="s">
        <v>45</v>
      </c>
      <c r="F5766" t="s">
        <v>50</v>
      </c>
      <c r="G5766" t="s">
        <v>101</v>
      </c>
      <c r="H5766" t="s">
        <v>30</v>
      </c>
      <c r="I5766" s="90" t="s">
        <v>470</v>
      </c>
    </row>
    <row r="5767" spans="1:10" hidden="1" x14ac:dyDescent="0.25">
      <c r="A5767" s="57" t="s">
        <v>126</v>
      </c>
      <c r="B5767" t="s">
        <v>129</v>
      </c>
      <c r="C5767">
        <v>2022</v>
      </c>
      <c r="D5767" t="s">
        <v>58</v>
      </c>
      <c r="E5767" t="s">
        <v>45</v>
      </c>
      <c r="F5767" t="s">
        <v>50</v>
      </c>
      <c r="G5767" t="s">
        <v>101</v>
      </c>
      <c r="H5767" t="s">
        <v>30</v>
      </c>
      <c r="I5767" s="90" t="s">
        <v>471</v>
      </c>
    </row>
    <row r="5768" spans="1:10" hidden="1" x14ac:dyDescent="0.25">
      <c r="A5768" s="57" t="s">
        <v>126</v>
      </c>
      <c r="B5768" t="s">
        <v>129</v>
      </c>
      <c r="C5768">
        <v>2022</v>
      </c>
      <c r="D5768" t="s">
        <v>58</v>
      </c>
      <c r="E5768" t="s">
        <v>45</v>
      </c>
      <c r="F5768" t="s">
        <v>50</v>
      </c>
      <c r="G5768" t="s">
        <v>101</v>
      </c>
      <c r="H5768" t="s">
        <v>30</v>
      </c>
      <c r="I5768" s="90" t="s">
        <v>472</v>
      </c>
    </row>
    <row r="5769" spans="1:10" hidden="1" x14ac:dyDescent="0.25">
      <c r="A5769" s="57" t="s">
        <v>126</v>
      </c>
      <c r="B5769" t="s">
        <v>129</v>
      </c>
      <c r="C5769">
        <v>2022</v>
      </c>
      <c r="D5769" t="s">
        <v>58</v>
      </c>
      <c r="E5769" t="s">
        <v>45</v>
      </c>
      <c r="F5769" t="s">
        <v>50</v>
      </c>
      <c r="G5769" t="s">
        <v>101</v>
      </c>
      <c r="H5769" t="s">
        <v>30</v>
      </c>
      <c r="I5769" s="90" t="s">
        <v>473</v>
      </c>
    </row>
    <row r="5770" spans="1:10" hidden="1" x14ac:dyDescent="0.25">
      <c r="A5770" s="57" t="s">
        <v>126</v>
      </c>
      <c r="B5770" t="s">
        <v>129</v>
      </c>
      <c r="C5770">
        <v>2022</v>
      </c>
      <c r="D5770" t="s">
        <v>58</v>
      </c>
      <c r="E5770" t="s">
        <v>45</v>
      </c>
      <c r="F5770" t="s">
        <v>50</v>
      </c>
      <c r="G5770" t="s">
        <v>101</v>
      </c>
      <c r="H5770" t="s">
        <v>30</v>
      </c>
      <c r="I5770" s="90" t="s">
        <v>474</v>
      </c>
    </row>
    <row r="5771" spans="1:10" hidden="1" x14ac:dyDescent="0.25">
      <c r="A5771" s="57" t="s">
        <v>126</v>
      </c>
      <c r="B5771" t="s">
        <v>129</v>
      </c>
      <c r="C5771">
        <v>2022</v>
      </c>
      <c r="D5771" t="s">
        <v>58</v>
      </c>
      <c r="E5771" t="s">
        <v>45</v>
      </c>
      <c r="F5771" t="s">
        <v>287</v>
      </c>
      <c r="G5771" t="s">
        <v>287</v>
      </c>
      <c r="H5771" s="82" t="s">
        <v>288</v>
      </c>
      <c r="I5771" s="82"/>
    </row>
    <row r="5772" spans="1:10" hidden="1" x14ac:dyDescent="0.25">
      <c r="A5772" s="57" t="s">
        <v>126</v>
      </c>
      <c r="B5772" t="s">
        <v>129</v>
      </c>
      <c r="C5772">
        <v>2022</v>
      </c>
      <c r="D5772" t="s">
        <v>58</v>
      </c>
      <c r="E5772" t="s">
        <v>112</v>
      </c>
      <c r="F5772" t="s">
        <v>117</v>
      </c>
      <c r="G5772" t="s">
        <v>53</v>
      </c>
      <c r="H5772" s="2" t="s">
        <v>256</v>
      </c>
      <c r="I5772" s="2"/>
      <c r="J5772" s="10">
        <f>+J5638*30%</f>
        <v>17176779.636050418</v>
      </c>
    </row>
    <row r="5773" spans="1:10" hidden="1" x14ac:dyDescent="0.25">
      <c r="A5773" s="57" t="s">
        <v>126</v>
      </c>
      <c r="B5773" t="s">
        <v>129</v>
      </c>
      <c r="C5773">
        <v>2022</v>
      </c>
      <c r="D5773" t="s">
        <v>58</v>
      </c>
      <c r="E5773" t="s">
        <v>112</v>
      </c>
      <c r="F5773" t="s">
        <v>117</v>
      </c>
      <c r="G5773" t="s">
        <v>53</v>
      </c>
      <c r="H5773" s="90" t="s">
        <v>335</v>
      </c>
      <c r="I5773" s="90" t="s">
        <v>475</v>
      </c>
    </row>
    <row r="5774" spans="1:10" hidden="1" x14ac:dyDescent="0.25">
      <c r="A5774" s="57" t="s">
        <v>126</v>
      </c>
      <c r="B5774" t="s">
        <v>129</v>
      </c>
      <c r="C5774">
        <v>2022</v>
      </c>
      <c r="D5774" t="s">
        <v>58</v>
      </c>
      <c r="E5774" t="s">
        <v>112</v>
      </c>
      <c r="F5774" t="s">
        <v>117</v>
      </c>
      <c r="G5774" t="s">
        <v>53</v>
      </c>
      <c r="H5774" s="2" t="s">
        <v>257</v>
      </c>
      <c r="I5774" t="s">
        <v>406</v>
      </c>
      <c r="J5774" s="38"/>
    </row>
    <row r="5775" spans="1:10" hidden="1" x14ac:dyDescent="0.25">
      <c r="A5775" s="57" t="s">
        <v>126</v>
      </c>
      <c r="B5775" t="s">
        <v>129</v>
      </c>
      <c r="C5775">
        <v>2022</v>
      </c>
      <c r="D5775" t="s">
        <v>58</v>
      </c>
      <c r="E5775" t="s">
        <v>112</v>
      </c>
      <c r="F5775" t="s">
        <v>117</v>
      </c>
      <c r="G5775" t="s">
        <v>53</v>
      </c>
      <c r="H5775" s="2" t="s">
        <v>257</v>
      </c>
      <c r="I5775" t="s">
        <v>407</v>
      </c>
    </row>
    <row r="5776" spans="1:10" hidden="1" x14ac:dyDescent="0.25">
      <c r="A5776" s="57" t="s">
        <v>126</v>
      </c>
      <c r="B5776" t="s">
        <v>129</v>
      </c>
      <c r="C5776">
        <v>2022</v>
      </c>
      <c r="D5776" t="s">
        <v>58</v>
      </c>
      <c r="E5776" t="s">
        <v>112</v>
      </c>
      <c r="F5776" t="s">
        <v>117</v>
      </c>
      <c r="G5776" t="s">
        <v>53</v>
      </c>
      <c r="H5776" s="2" t="s">
        <v>257</v>
      </c>
      <c r="I5776" t="s">
        <v>408</v>
      </c>
      <c r="J5776" s="3"/>
    </row>
    <row r="5777" spans="1:10" hidden="1" x14ac:dyDescent="0.25">
      <c r="A5777" s="57" t="s">
        <v>126</v>
      </c>
      <c r="B5777" t="s">
        <v>129</v>
      </c>
      <c r="C5777">
        <v>2022</v>
      </c>
      <c r="D5777" t="s">
        <v>58</v>
      </c>
      <c r="E5777" t="s">
        <v>112</v>
      </c>
      <c r="F5777" t="s">
        <v>117</v>
      </c>
      <c r="G5777" t="s">
        <v>53</v>
      </c>
      <c r="H5777" s="2" t="s">
        <v>257</v>
      </c>
    </row>
    <row r="5778" spans="1:10" hidden="1" x14ac:dyDescent="0.25">
      <c r="A5778" s="57" t="s">
        <v>126</v>
      </c>
      <c r="B5778" t="s">
        <v>129</v>
      </c>
      <c r="C5778">
        <v>2022</v>
      </c>
      <c r="D5778" t="s">
        <v>58</v>
      </c>
      <c r="E5778" t="s">
        <v>112</v>
      </c>
      <c r="F5778" t="s">
        <v>117</v>
      </c>
      <c r="G5778" t="s">
        <v>53</v>
      </c>
      <c r="H5778" s="2" t="s">
        <v>257</v>
      </c>
    </row>
    <row r="5779" spans="1:10" hidden="1" x14ac:dyDescent="0.25">
      <c r="A5779" s="57" t="s">
        <v>126</v>
      </c>
      <c r="B5779" t="s">
        <v>129</v>
      </c>
      <c r="C5779">
        <v>2022</v>
      </c>
      <c r="D5779" t="s">
        <v>58</v>
      </c>
      <c r="E5779" t="s">
        <v>112</v>
      </c>
      <c r="F5779" t="s">
        <v>117</v>
      </c>
      <c r="G5779" t="s">
        <v>53</v>
      </c>
      <c r="H5779" s="2" t="s">
        <v>257</v>
      </c>
    </row>
    <row r="5780" spans="1:10" hidden="1" x14ac:dyDescent="0.25">
      <c r="A5780" s="57" t="s">
        <v>126</v>
      </c>
      <c r="B5780" t="s">
        <v>129</v>
      </c>
      <c r="C5780">
        <v>2022</v>
      </c>
      <c r="D5780" t="s">
        <v>58</v>
      </c>
      <c r="E5780" t="s">
        <v>112</v>
      </c>
      <c r="F5780" t="s">
        <v>117</v>
      </c>
      <c r="G5780" t="s">
        <v>53</v>
      </c>
      <c r="H5780" s="2" t="s">
        <v>257</v>
      </c>
    </row>
    <row r="5781" spans="1:10" hidden="1" x14ac:dyDescent="0.25">
      <c r="A5781" s="57" t="s">
        <v>126</v>
      </c>
      <c r="B5781" t="s">
        <v>129</v>
      </c>
      <c r="C5781">
        <v>2022</v>
      </c>
      <c r="D5781" t="s">
        <v>58</v>
      </c>
      <c r="E5781" t="s">
        <v>112</v>
      </c>
      <c r="F5781" t="s">
        <v>117</v>
      </c>
      <c r="G5781" t="s">
        <v>53</v>
      </c>
      <c r="H5781" s="2" t="s">
        <v>258</v>
      </c>
      <c r="I5781" s="2"/>
    </row>
    <row r="5782" spans="1:10" hidden="1" x14ac:dyDescent="0.25">
      <c r="A5782" s="57" t="s">
        <v>126</v>
      </c>
      <c r="B5782" t="s">
        <v>129</v>
      </c>
      <c r="C5782">
        <v>2022</v>
      </c>
      <c r="D5782" t="s">
        <v>58</v>
      </c>
      <c r="E5782" t="s">
        <v>112</v>
      </c>
      <c r="F5782" t="s">
        <v>117</v>
      </c>
      <c r="G5782" t="s">
        <v>53</v>
      </c>
      <c r="H5782" s="2" t="s">
        <v>259</v>
      </c>
      <c r="I5782" t="s">
        <v>409</v>
      </c>
      <c r="J5782" s="3"/>
    </row>
    <row r="5783" spans="1:10" hidden="1" x14ac:dyDescent="0.25">
      <c r="A5783" s="57" t="s">
        <v>126</v>
      </c>
      <c r="B5783" t="s">
        <v>129</v>
      </c>
      <c r="C5783">
        <v>2022</v>
      </c>
      <c r="D5783" t="s">
        <v>58</v>
      </c>
      <c r="E5783" t="s">
        <v>112</v>
      </c>
      <c r="F5783" t="s">
        <v>117</v>
      </c>
      <c r="G5783" t="s">
        <v>53</v>
      </c>
      <c r="H5783" s="2" t="s">
        <v>259</v>
      </c>
      <c r="I5783" t="s">
        <v>410</v>
      </c>
    </row>
    <row r="5784" spans="1:10" hidden="1" x14ac:dyDescent="0.25">
      <c r="A5784" s="57" t="s">
        <v>126</v>
      </c>
      <c r="B5784" t="s">
        <v>129</v>
      </c>
      <c r="C5784">
        <v>2022</v>
      </c>
      <c r="D5784" t="s">
        <v>58</v>
      </c>
      <c r="E5784" t="s">
        <v>112</v>
      </c>
      <c r="F5784" t="s">
        <v>117</v>
      </c>
      <c r="G5784" t="s">
        <v>53</v>
      </c>
      <c r="H5784" s="2" t="s">
        <v>259</v>
      </c>
      <c r="I5784" t="s">
        <v>411</v>
      </c>
      <c r="J5784" s="38"/>
    </row>
    <row r="5785" spans="1:10" hidden="1" x14ac:dyDescent="0.25">
      <c r="A5785" s="57" t="s">
        <v>126</v>
      </c>
      <c r="B5785" t="s">
        <v>129</v>
      </c>
      <c r="C5785">
        <v>2022</v>
      </c>
      <c r="D5785" t="s">
        <v>58</v>
      </c>
      <c r="E5785" t="s">
        <v>112</v>
      </c>
      <c r="F5785" t="s">
        <v>117</v>
      </c>
      <c r="G5785" t="s">
        <v>53</v>
      </c>
      <c r="H5785" s="2" t="s">
        <v>259</v>
      </c>
      <c r="I5785" t="s">
        <v>441</v>
      </c>
    </row>
    <row r="5786" spans="1:10" hidden="1" x14ac:dyDescent="0.25">
      <c r="A5786" s="57" t="s">
        <v>126</v>
      </c>
      <c r="B5786" t="s">
        <v>129</v>
      </c>
      <c r="C5786">
        <v>2022</v>
      </c>
      <c r="D5786" t="s">
        <v>58</v>
      </c>
      <c r="E5786" t="s">
        <v>112</v>
      </c>
      <c r="F5786" t="s">
        <v>117</v>
      </c>
      <c r="G5786" t="s">
        <v>53</v>
      </c>
      <c r="H5786" s="2" t="s">
        <v>259</v>
      </c>
      <c r="I5786" t="s">
        <v>442</v>
      </c>
    </row>
    <row r="5787" spans="1:10" hidden="1" x14ac:dyDescent="0.25">
      <c r="A5787" s="57" t="s">
        <v>126</v>
      </c>
      <c r="B5787" t="s">
        <v>129</v>
      </c>
      <c r="C5787">
        <v>2022</v>
      </c>
      <c r="D5787" t="s">
        <v>58</v>
      </c>
      <c r="E5787" t="s">
        <v>112</v>
      </c>
      <c r="F5787" t="s">
        <v>117</v>
      </c>
      <c r="G5787" t="s">
        <v>53</v>
      </c>
      <c r="H5787" s="2" t="s">
        <v>259</v>
      </c>
      <c r="I5787" s="90" t="s">
        <v>460</v>
      </c>
    </row>
    <row r="5788" spans="1:10" hidden="1" x14ac:dyDescent="0.25">
      <c r="A5788" s="57" t="s">
        <v>126</v>
      </c>
      <c r="B5788" t="s">
        <v>129</v>
      </c>
      <c r="C5788">
        <v>2022</v>
      </c>
      <c r="D5788" t="s">
        <v>58</v>
      </c>
      <c r="E5788" t="s">
        <v>112</v>
      </c>
      <c r="F5788" t="s">
        <v>117</v>
      </c>
      <c r="G5788" t="s">
        <v>53</v>
      </c>
      <c r="H5788" s="2" t="s">
        <v>259</v>
      </c>
      <c r="I5788" s="90" t="s">
        <v>413</v>
      </c>
    </row>
    <row r="5789" spans="1:10" hidden="1" x14ac:dyDescent="0.25">
      <c r="A5789" s="57" t="s">
        <v>126</v>
      </c>
      <c r="B5789" t="s">
        <v>129</v>
      </c>
      <c r="C5789">
        <v>2022</v>
      </c>
      <c r="D5789" t="s">
        <v>58</v>
      </c>
      <c r="E5789" t="s">
        <v>112</v>
      </c>
      <c r="F5789" t="s">
        <v>117</v>
      </c>
      <c r="G5789" t="s">
        <v>334</v>
      </c>
      <c r="H5789" s="90" t="s">
        <v>335</v>
      </c>
      <c r="I5789" s="90"/>
    </row>
    <row r="5790" spans="1:10" hidden="1" x14ac:dyDescent="0.25">
      <c r="A5790" s="57" t="s">
        <v>126</v>
      </c>
      <c r="B5790" t="s">
        <v>129</v>
      </c>
      <c r="C5790">
        <v>2022</v>
      </c>
      <c r="D5790" t="s">
        <v>58</v>
      </c>
      <c r="E5790" t="s">
        <v>112</v>
      </c>
      <c r="F5790" t="s">
        <v>117</v>
      </c>
      <c r="G5790" t="s">
        <v>318</v>
      </c>
      <c r="H5790" t="s">
        <v>180</v>
      </c>
      <c r="I5790" t="s">
        <v>412</v>
      </c>
    </row>
    <row r="5791" spans="1:10" hidden="1" x14ac:dyDescent="0.25">
      <c r="A5791" s="57" t="s">
        <v>126</v>
      </c>
      <c r="B5791" t="s">
        <v>129</v>
      </c>
      <c r="C5791">
        <v>2022</v>
      </c>
      <c r="D5791" t="s">
        <v>58</v>
      </c>
      <c r="E5791" t="s">
        <v>112</v>
      </c>
      <c r="F5791" t="s">
        <v>117</v>
      </c>
      <c r="G5791" t="s">
        <v>318</v>
      </c>
      <c r="H5791" t="s">
        <v>180</v>
      </c>
      <c r="I5791" t="s">
        <v>413</v>
      </c>
      <c r="J5791" s="38"/>
    </row>
    <row r="5792" spans="1:10" hidden="1" x14ac:dyDescent="0.25">
      <c r="A5792" s="57" t="s">
        <v>126</v>
      </c>
      <c r="B5792" t="s">
        <v>129</v>
      </c>
      <c r="C5792">
        <v>2022</v>
      </c>
      <c r="D5792" t="s">
        <v>58</v>
      </c>
      <c r="E5792" t="s">
        <v>112</v>
      </c>
      <c r="F5792" t="s">
        <v>117</v>
      </c>
      <c r="G5792" t="s">
        <v>318</v>
      </c>
      <c r="H5792" t="s">
        <v>180</v>
      </c>
      <c r="I5792" t="s">
        <v>414</v>
      </c>
      <c r="J5792" s="38"/>
    </row>
    <row r="5793" spans="1:10" hidden="1" x14ac:dyDescent="0.25">
      <c r="A5793" s="57" t="s">
        <v>126</v>
      </c>
      <c r="B5793" t="s">
        <v>129</v>
      </c>
      <c r="C5793">
        <v>2022</v>
      </c>
      <c r="D5793" t="s">
        <v>58</v>
      </c>
      <c r="E5793" t="s">
        <v>112</v>
      </c>
      <c r="F5793" t="s">
        <v>117</v>
      </c>
      <c r="G5793" t="s">
        <v>318</v>
      </c>
      <c r="H5793" t="s">
        <v>180</v>
      </c>
      <c r="I5793" s="90" t="s">
        <v>460</v>
      </c>
    </row>
    <row r="5794" spans="1:10" hidden="1" x14ac:dyDescent="0.25">
      <c r="A5794" s="57" t="s">
        <v>126</v>
      </c>
      <c r="B5794" t="s">
        <v>129</v>
      </c>
      <c r="C5794">
        <v>2022</v>
      </c>
      <c r="D5794" t="s">
        <v>58</v>
      </c>
      <c r="E5794" t="s">
        <v>112</v>
      </c>
      <c r="F5794" t="s">
        <v>117</v>
      </c>
      <c r="G5794" t="s">
        <v>318</v>
      </c>
      <c r="H5794" t="s">
        <v>180</v>
      </c>
      <c r="I5794" s="90" t="s">
        <v>439</v>
      </c>
      <c r="J5794" s="3"/>
    </row>
    <row r="5795" spans="1:10" hidden="1" x14ac:dyDescent="0.25">
      <c r="A5795" s="57" t="s">
        <v>126</v>
      </c>
      <c r="B5795" t="s">
        <v>129</v>
      </c>
      <c r="C5795">
        <v>2022</v>
      </c>
      <c r="D5795" t="s">
        <v>58</v>
      </c>
      <c r="E5795" t="s">
        <v>112</v>
      </c>
      <c r="F5795" t="s">
        <v>117</v>
      </c>
      <c r="G5795" t="s">
        <v>318</v>
      </c>
      <c r="H5795" t="s">
        <v>180</v>
      </c>
    </row>
    <row r="5796" spans="1:10" hidden="1" x14ac:dyDescent="0.25">
      <c r="A5796" s="57" t="s">
        <v>126</v>
      </c>
      <c r="B5796" t="s">
        <v>129</v>
      </c>
      <c r="C5796">
        <v>2022</v>
      </c>
      <c r="D5796" t="s">
        <v>58</v>
      </c>
      <c r="E5796" t="s">
        <v>112</v>
      </c>
      <c r="F5796" t="s">
        <v>117</v>
      </c>
      <c r="G5796" t="s">
        <v>318</v>
      </c>
      <c r="H5796" s="2" t="s">
        <v>279</v>
      </c>
      <c r="I5796" t="s">
        <v>414</v>
      </c>
      <c r="J5796" s="38"/>
    </row>
    <row r="5797" spans="1:10" hidden="1" x14ac:dyDescent="0.25">
      <c r="A5797" s="57" t="s">
        <v>126</v>
      </c>
      <c r="B5797" t="s">
        <v>129</v>
      </c>
      <c r="C5797">
        <v>2022</v>
      </c>
      <c r="D5797" t="s">
        <v>58</v>
      </c>
      <c r="E5797" t="s">
        <v>112</v>
      </c>
      <c r="F5797" t="s">
        <v>117</v>
      </c>
      <c r="G5797" t="s">
        <v>318</v>
      </c>
      <c r="H5797" s="2" t="s">
        <v>279</v>
      </c>
      <c r="I5797" s="90" t="s">
        <v>460</v>
      </c>
    </row>
    <row r="5798" spans="1:10" hidden="1" x14ac:dyDescent="0.25">
      <c r="A5798" s="57" t="s">
        <v>126</v>
      </c>
      <c r="B5798" t="s">
        <v>129</v>
      </c>
      <c r="C5798">
        <v>2022</v>
      </c>
      <c r="D5798" t="s">
        <v>58</v>
      </c>
      <c r="E5798" t="s">
        <v>112</v>
      </c>
      <c r="F5798" t="s">
        <v>117</v>
      </c>
      <c r="G5798" t="s">
        <v>318</v>
      </c>
      <c r="H5798" s="2" t="s">
        <v>279</v>
      </c>
      <c r="I5798" t="s">
        <v>415</v>
      </c>
      <c r="J5798" s="3"/>
    </row>
    <row r="5799" spans="1:10" hidden="1" x14ac:dyDescent="0.25">
      <c r="A5799" s="57" t="s">
        <v>126</v>
      </c>
      <c r="B5799" t="s">
        <v>129</v>
      </c>
      <c r="C5799">
        <v>2022</v>
      </c>
      <c r="D5799" t="s">
        <v>58</v>
      </c>
      <c r="E5799" t="s">
        <v>112</v>
      </c>
      <c r="F5799" t="s">
        <v>117</v>
      </c>
      <c r="G5799" t="s">
        <v>319</v>
      </c>
      <c r="H5799" t="s">
        <v>181</v>
      </c>
    </row>
    <row r="5800" spans="1:10" hidden="1" x14ac:dyDescent="0.25">
      <c r="A5800" s="57" t="s">
        <v>126</v>
      </c>
      <c r="B5800" t="s">
        <v>129</v>
      </c>
      <c r="C5800">
        <v>2022</v>
      </c>
      <c r="D5800" t="s">
        <v>58</v>
      </c>
      <c r="E5800" t="s">
        <v>112</v>
      </c>
      <c r="F5800" t="s">
        <v>117</v>
      </c>
      <c r="G5800" t="s">
        <v>319</v>
      </c>
      <c r="H5800" s="90" t="s">
        <v>320</v>
      </c>
      <c r="I5800" t="s">
        <v>416</v>
      </c>
    </row>
    <row r="5801" spans="1:10" ht="15.75" hidden="1" thickTop="1" x14ac:dyDescent="0.25">
      <c r="A5801" s="57" t="s">
        <v>130</v>
      </c>
      <c r="B5801" t="s">
        <v>129</v>
      </c>
      <c r="C5801">
        <v>2022</v>
      </c>
      <c r="D5801" t="s">
        <v>58</v>
      </c>
      <c r="E5801" t="s">
        <v>52</v>
      </c>
      <c r="F5801" t="s">
        <v>142</v>
      </c>
      <c r="G5801" t="s">
        <v>301</v>
      </c>
      <c r="H5801" t="s">
        <v>210</v>
      </c>
      <c r="I5801" t="s">
        <v>374</v>
      </c>
      <c r="J5801" s="135">
        <v>53727715.349747896</v>
      </c>
    </row>
    <row r="5802" spans="1:10" hidden="1" x14ac:dyDescent="0.25">
      <c r="A5802" s="57" t="s">
        <v>130</v>
      </c>
      <c r="B5802" t="s">
        <v>129</v>
      </c>
      <c r="C5802">
        <v>2022</v>
      </c>
      <c r="D5802" t="s">
        <v>58</v>
      </c>
      <c r="E5802" t="s">
        <v>52</v>
      </c>
      <c r="F5802" t="s">
        <v>152</v>
      </c>
      <c r="G5802" t="s">
        <v>149</v>
      </c>
      <c r="H5802" t="s">
        <v>211</v>
      </c>
      <c r="J5802" s="3"/>
    </row>
    <row r="5803" spans="1:10" hidden="1" x14ac:dyDescent="0.25">
      <c r="A5803" s="57" t="s">
        <v>130</v>
      </c>
      <c r="B5803" t="s">
        <v>129</v>
      </c>
      <c r="C5803">
        <v>2022</v>
      </c>
      <c r="D5803" t="s">
        <v>58</v>
      </c>
      <c r="E5803" t="s">
        <v>52</v>
      </c>
      <c r="F5803" t="s">
        <v>152</v>
      </c>
      <c r="G5803" t="s">
        <v>213</v>
      </c>
      <c r="H5803" t="s">
        <v>214</v>
      </c>
    </row>
    <row r="5804" spans="1:10" hidden="1" x14ac:dyDescent="0.25">
      <c r="A5804" s="57" t="s">
        <v>130</v>
      </c>
      <c r="B5804" t="s">
        <v>129</v>
      </c>
      <c r="C5804">
        <v>2022</v>
      </c>
      <c r="D5804" t="s">
        <v>58</v>
      </c>
      <c r="E5804" t="s">
        <v>52</v>
      </c>
      <c r="F5804" t="s">
        <v>152</v>
      </c>
      <c r="G5804" t="s">
        <v>217</v>
      </c>
      <c r="H5804" t="s">
        <v>218</v>
      </c>
      <c r="J5804" s="3"/>
    </row>
    <row r="5805" spans="1:10" hidden="1" x14ac:dyDescent="0.25">
      <c r="A5805" s="57" t="s">
        <v>130</v>
      </c>
      <c r="B5805" t="s">
        <v>129</v>
      </c>
      <c r="C5805">
        <v>2022</v>
      </c>
      <c r="D5805" t="s">
        <v>58</v>
      </c>
      <c r="E5805" t="s">
        <v>52</v>
      </c>
      <c r="F5805" t="s">
        <v>142</v>
      </c>
      <c r="G5805" t="s">
        <v>300</v>
      </c>
      <c r="H5805" t="s">
        <v>224</v>
      </c>
      <c r="J5805" s="3"/>
    </row>
    <row r="5806" spans="1:10" hidden="1" x14ac:dyDescent="0.25">
      <c r="A5806" s="57" t="s">
        <v>130</v>
      </c>
      <c r="B5806" t="s">
        <v>129</v>
      </c>
      <c r="C5806">
        <v>2022</v>
      </c>
      <c r="D5806" t="s">
        <v>58</v>
      </c>
      <c r="E5806" t="s">
        <v>52</v>
      </c>
      <c r="F5806" t="s">
        <v>142</v>
      </c>
      <c r="G5806" t="s">
        <v>300</v>
      </c>
      <c r="H5806" t="s">
        <v>303</v>
      </c>
      <c r="J5806" s="3"/>
    </row>
    <row r="5807" spans="1:10" hidden="1" x14ac:dyDescent="0.25">
      <c r="A5807" s="57" t="s">
        <v>130</v>
      </c>
      <c r="B5807" t="s">
        <v>129</v>
      </c>
      <c r="C5807">
        <v>2022</v>
      </c>
      <c r="D5807" t="s">
        <v>58</v>
      </c>
      <c r="E5807" t="s">
        <v>52</v>
      </c>
      <c r="F5807" t="s">
        <v>142</v>
      </c>
      <c r="G5807" t="s">
        <v>270</v>
      </c>
      <c r="H5807" t="s">
        <v>269</v>
      </c>
      <c r="J5807" s="3"/>
    </row>
    <row r="5808" spans="1:10" hidden="1" x14ac:dyDescent="0.25">
      <c r="A5808" s="57" t="s">
        <v>130</v>
      </c>
      <c r="B5808" t="s">
        <v>129</v>
      </c>
      <c r="C5808">
        <v>2022</v>
      </c>
      <c r="D5808" t="s">
        <v>58</v>
      </c>
      <c r="E5808" t="s">
        <v>52</v>
      </c>
      <c r="F5808" t="s">
        <v>142</v>
      </c>
      <c r="G5808" t="s">
        <v>270</v>
      </c>
      <c r="H5808" t="s">
        <v>271</v>
      </c>
      <c r="J5808" s="3"/>
    </row>
    <row r="5809" spans="1:10" hidden="1" x14ac:dyDescent="0.25">
      <c r="A5809" s="57" t="s">
        <v>130</v>
      </c>
      <c r="B5809" t="s">
        <v>129</v>
      </c>
      <c r="C5809">
        <v>2022</v>
      </c>
      <c r="D5809" t="s">
        <v>58</v>
      </c>
      <c r="E5809" t="s">
        <v>45</v>
      </c>
      <c r="F5809" t="s">
        <v>46</v>
      </c>
      <c r="G5809" t="s">
        <v>54</v>
      </c>
      <c r="H5809" t="s">
        <v>11</v>
      </c>
      <c r="I5809" t="s">
        <v>375</v>
      </c>
      <c r="J5809" s="3">
        <v>5520000</v>
      </c>
    </row>
    <row r="5810" spans="1:10" hidden="1" x14ac:dyDescent="0.25">
      <c r="A5810" s="57" t="s">
        <v>130</v>
      </c>
      <c r="B5810" t="s">
        <v>129</v>
      </c>
      <c r="C5810">
        <v>2022</v>
      </c>
      <c r="D5810" t="s">
        <v>58</v>
      </c>
      <c r="E5810" t="s">
        <v>45</v>
      </c>
      <c r="F5810" t="s">
        <v>46</v>
      </c>
      <c r="G5810" t="s">
        <v>54</v>
      </c>
      <c r="H5810" t="s">
        <v>11</v>
      </c>
      <c r="I5810" t="s">
        <v>376</v>
      </c>
      <c r="J5810" s="3">
        <v>1750000</v>
      </c>
    </row>
    <row r="5811" spans="1:10" hidden="1" x14ac:dyDescent="0.25">
      <c r="A5811" s="57" t="s">
        <v>130</v>
      </c>
      <c r="B5811" t="s">
        <v>129</v>
      </c>
      <c r="C5811">
        <v>2022</v>
      </c>
      <c r="D5811" t="s">
        <v>58</v>
      </c>
      <c r="E5811" t="s">
        <v>45</v>
      </c>
      <c r="F5811" t="s">
        <v>46</v>
      </c>
      <c r="G5811" t="s">
        <v>54</v>
      </c>
      <c r="H5811" t="s">
        <v>12</v>
      </c>
      <c r="I5811" t="s">
        <v>375</v>
      </c>
    </row>
    <row r="5812" spans="1:10" hidden="1" x14ac:dyDescent="0.25">
      <c r="A5812" s="57" t="s">
        <v>130</v>
      </c>
      <c r="B5812" t="s">
        <v>129</v>
      </c>
      <c r="C5812">
        <v>2022</v>
      </c>
      <c r="D5812" t="s">
        <v>58</v>
      </c>
      <c r="E5812" t="s">
        <v>45</v>
      </c>
      <c r="F5812" t="s">
        <v>46</v>
      </c>
      <c r="G5812" t="s">
        <v>54</v>
      </c>
      <c r="H5812" t="s">
        <v>12</v>
      </c>
      <c r="I5812" t="s">
        <v>376</v>
      </c>
      <c r="J5812" s="3">
        <v>117172</v>
      </c>
    </row>
    <row r="5813" spans="1:10" hidden="1" x14ac:dyDescent="0.25">
      <c r="A5813" s="57" t="s">
        <v>130</v>
      </c>
      <c r="B5813" t="s">
        <v>129</v>
      </c>
      <c r="C5813">
        <v>2022</v>
      </c>
      <c r="D5813" t="s">
        <v>58</v>
      </c>
      <c r="E5813" t="s">
        <v>45</v>
      </c>
      <c r="F5813" t="s">
        <v>46</v>
      </c>
      <c r="G5813" t="s">
        <v>54</v>
      </c>
      <c r="H5813" t="s">
        <v>13</v>
      </c>
      <c r="I5813" t="s">
        <v>375</v>
      </c>
      <c r="J5813" s="3">
        <v>460000</v>
      </c>
    </row>
    <row r="5814" spans="1:10" hidden="1" x14ac:dyDescent="0.25">
      <c r="A5814" s="57" t="s">
        <v>130</v>
      </c>
      <c r="B5814" t="s">
        <v>129</v>
      </c>
      <c r="C5814">
        <v>2022</v>
      </c>
      <c r="D5814" t="s">
        <v>58</v>
      </c>
      <c r="E5814" t="s">
        <v>45</v>
      </c>
      <c r="F5814" t="s">
        <v>46</v>
      </c>
      <c r="G5814" t="s">
        <v>54</v>
      </c>
      <c r="H5814" t="s">
        <v>13</v>
      </c>
      <c r="I5814" t="s">
        <v>376</v>
      </c>
      <c r="J5814" s="3">
        <v>155598</v>
      </c>
    </row>
    <row r="5815" spans="1:10" hidden="1" x14ac:dyDescent="0.25">
      <c r="A5815" s="57" t="s">
        <v>130</v>
      </c>
      <c r="B5815" t="s">
        <v>129</v>
      </c>
      <c r="C5815">
        <v>2022</v>
      </c>
      <c r="D5815" t="s">
        <v>58</v>
      </c>
      <c r="E5815" t="s">
        <v>45</v>
      </c>
      <c r="F5815" t="s">
        <v>46</v>
      </c>
      <c r="G5815" t="s">
        <v>54</v>
      </c>
      <c r="H5815" t="s">
        <v>14</v>
      </c>
      <c r="I5815" t="s">
        <v>375</v>
      </c>
      <c r="J5815" s="3">
        <v>55200</v>
      </c>
    </row>
    <row r="5816" spans="1:10" hidden="1" x14ac:dyDescent="0.25">
      <c r="A5816" s="57" t="s">
        <v>130</v>
      </c>
      <c r="B5816" t="s">
        <v>129</v>
      </c>
      <c r="C5816">
        <v>2022</v>
      </c>
      <c r="D5816" t="s">
        <v>58</v>
      </c>
      <c r="E5816" t="s">
        <v>45</v>
      </c>
      <c r="F5816" t="s">
        <v>46</v>
      </c>
      <c r="G5816" t="s">
        <v>54</v>
      </c>
      <c r="H5816" t="s">
        <v>14</v>
      </c>
      <c r="I5816" t="s">
        <v>376</v>
      </c>
      <c r="J5816" s="3">
        <v>18672</v>
      </c>
    </row>
    <row r="5817" spans="1:10" hidden="1" x14ac:dyDescent="0.25">
      <c r="A5817" s="57" t="s">
        <v>130</v>
      </c>
      <c r="B5817" t="s">
        <v>129</v>
      </c>
      <c r="C5817">
        <v>2022</v>
      </c>
      <c r="D5817" t="s">
        <v>58</v>
      </c>
      <c r="E5817" t="s">
        <v>45</v>
      </c>
      <c r="F5817" t="s">
        <v>46</v>
      </c>
      <c r="G5817" t="s">
        <v>54</v>
      </c>
      <c r="H5817" t="s">
        <v>15</v>
      </c>
      <c r="I5817" t="s">
        <v>375</v>
      </c>
      <c r="J5817" s="3">
        <v>460000</v>
      </c>
    </row>
    <row r="5818" spans="1:10" hidden="1" x14ac:dyDescent="0.25">
      <c r="A5818" s="57" t="s">
        <v>130</v>
      </c>
      <c r="B5818" t="s">
        <v>129</v>
      </c>
      <c r="C5818">
        <v>2022</v>
      </c>
      <c r="D5818" t="s">
        <v>58</v>
      </c>
      <c r="E5818" t="s">
        <v>45</v>
      </c>
      <c r="F5818" t="s">
        <v>46</v>
      </c>
      <c r="G5818" t="s">
        <v>54</v>
      </c>
      <c r="H5818" t="s">
        <v>15</v>
      </c>
      <c r="I5818" t="s">
        <v>376</v>
      </c>
      <c r="J5818" s="3">
        <v>155598</v>
      </c>
    </row>
    <row r="5819" spans="1:10" hidden="1" x14ac:dyDescent="0.25">
      <c r="A5819" s="57" t="s">
        <v>130</v>
      </c>
      <c r="B5819" t="s">
        <v>129</v>
      </c>
      <c r="C5819">
        <v>2022</v>
      </c>
      <c r="D5819" t="s">
        <v>58</v>
      </c>
      <c r="E5819" t="s">
        <v>45</v>
      </c>
      <c r="F5819" t="s">
        <v>46</v>
      </c>
      <c r="G5819" t="s">
        <v>54</v>
      </c>
      <c r="H5819" t="s">
        <v>16</v>
      </c>
      <c r="I5819" t="s">
        <v>375</v>
      </c>
      <c r="J5819" s="3">
        <v>230000</v>
      </c>
    </row>
    <row r="5820" spans="1:10" hidden="1" x14ac:dyDescent="0.25">
      <c r="A5820" s="57" t="s">
        <v>130</v>
      </c>
      <c r="B5820" t="s">
        <v>129</v>
      </c>
      <c r="C5820">
        <v>2022</v>
      </c>
      <c r="D5820" t="s">
        <v>58</v>
      </c>
      <c r="E5820" t="s">
        <v>45</v>
      </c>
      <c r="F5820" t="s">
        <v>46</v>
      </c>
      <c r="G5820" t="s">
        <v>54</v>
      </c>
      <c r="H5820" t="s">
        <v>16</v>
      </c>
      <c r="I5820" t="s">
        <v>376</v>
      </c>
      <c r="J5820" s="3">
        <v>72916</v>
      </c>
    </row>
    <row r="5821" spans="1:10" hidden="1" x14ac:dyDescent="0.25">
      <c r="A5821" s="57" t="s">
        <v>130</v>
      </c>
      <c r="B5821" t="s">
        <v>129</v>
      </c>
      <c r="C5821">
        <v>2022</v>
      </c>
      <c r="D5821" t="s">
        <v>58</v>
      </c>
      <c r="E5821" t="s">
        <v>45</v>
      </c>
      <c r="F5821" t="s">
        <v>46</v>
      </c>
      <c r="G5821" t="s">
        <v>54</v>
      </c>
      <c r="H5821" t="s">
        <v>17</v>
      </c>
      <c r="I5821" t="s">
        <v>375</v>
      </c>
      <c r="J5821" s="3">
        <v>3680000</v>
      </c>
    </row>
    <row r="5822" spans="1:10" hidden="1" x14ac:dyDescent="0.25">
      <c r="A5822" s="57" t="s">
        <v>130</v>
      </c>
      <c r="B5822" t="s">
        <v>129</v>
      </c>
      <c r="C5822">
        <v>2022</v>
      </c>
      <c r="D5822" t="s">
        <v>58</v>
      </c>
      <c r="E5822" t="s">
        <v>45</v>
      </c>
      <c r="F5822" t="s">
        <v>46</v>
      </c>
      <c r="G5822" t="s">
        <v>54</v>
      </c>
      <c r="H5822" s="90" t="s">
        <v>331</v>
      </c>
      <c r="I5822" s="90"/>
    </row>
    <row r="5823" spans="1:10" hidden="1" x14ac:dyDescent="0.25">
      <c r="A5823" s="57" t="s">
        <v>130</v>
      </c>
      <c r="B5823" t="s">
        <v>129</v>
      </c>
      <c r="C5823">
        <v>2022</v>
      </c>
      <c r="D5823" t="s">
        <v>58</v>
      </c>
      <c r="E5823" t="s">
        <v>45</v>
      </c>
      <c r="F5823" t="s">
        <v>46</v>
      </c>
      <c r="G5823" t="s">
        <v>54</v>
      </c>
      <c r="H5823" s="90" t="s">
        <v>445</v>
      </c>
      <c r="I5823" s="90" t="s">
        <v>446</v>
      </c>
    </row>
    <row r="5824" spans="1:10" hidden="1" x14ac:dyDescent="0.25">
      <c r="A5824" s="57" t="s">
        <v>130</v>
      </c>
      <c r="B5824" t="s">
        <v>129</v>
      </c>
      <c r="C5824">
        <v>2022</v>
      </c>
      <c r="D5824" t="s">
        <v>58</v>
      </c>
      <c r="E5824" t="s">
        <v>45</v>
      </c>
      <c r="F5824" t="s">
        <v>46</v>
      </c>
      <c r="G5824" t="s">
        <v>54</v>
      </c>
      <c r="H5824" t="s">
        <v>195</v>
      </c>
      <c r="I5824" t="s">
        <v>377</v>
      </c>
    </row>
    <row r="5825" spans="1:10" hidden="1" x14ac:dyDescent="0.25">
      <c r="A5825" s="57" t="s">
        <v>130</v>
      </c>
      <c r="B5825" t="s">
        <v>129</v>
      </c>
      <c r="C5825">
        <v>2022</v>
      </c>
      <c r="D5825" t="s">
        <v>58</v>
      </c>
      <c r="E5825" t="s">
        <v>45</v>
      </c>
      <c r="F5825" t="s">
        <v>46</v>
      </c>
      <c r="G5825" t="s">
        <v>54</v>
      </c>
      <c r="H5825" t="s">
        <v>18</v>
      </c>
      <c r="I5825" t="s">
        <v>397</v>
      </c>
      <c r="J5825" s="3">
        <v>37949</v>
      </c>
    </row>
    <row r="5826" spans="1:10" hidden="1" x14ac:dyDescent="0.25">
      <c r="A5826" s="57" t="s">
        <v>130</v>
      </c>
      <c r="B5826" t="s">
        <v>129</v>
      </c>
      <c r="C5826">
        <v>2022</v>
      </c>
      <c r="D5826" t="s">
        <v>58</v>
      </c>
      <c r="E5826" t="s">
        <v>45</v>
      </c>
      <c r="F5826" t="s">
        <v>46</v>
      </c>
      <c r="G5826" t="s">
        <v>54</v>
      </c>
      <c r="H5826" t="s">
        <v>19</v>
      </c>
      <c r="I5826" t="s">
        <v>398</v>
      </c>
      <c r="J5826" s="3">
        <v>662400</v>
      </c>
    </row>
    <row r="5827" spans="1:10" hidden="1" x14ac:dyDescent="0.25">
      <c r="A5827" s="57" t="s">
        <v>130</v>
      </c>
      <c r="B5827" t="s">
        <v>129</v>
      </c>
      <c r="C5827">
        <v>2022</v>
      </c>
      <c r="D5827" t="s">
        <v>58</v>
      </c>
      <c r="E5827" t="s">
        <v>45</v>
      </c>
      <c r="F5827" t="s">
        <v>46</v>
      </c>
      <c r="G5827" t="s">
        <v>54</v>
      </c>
      <c r="H5827" t="s">
        <v>19</v>
      </c>
      <c r="I5827" t="s">
        <v>400</v>
      </c>
      <c r="J5827" s="3">
        <v>210000</v>
      </c>
    </row>
    <row r="5828" spans="1:10" hidden="1" x14ac:dyDescent="0.25">
      <c r="A5828" s="57" t="s">
        <v>130</v>
      </c>
      <c r="B5828" t="s">
        <v>129</v>
      </c>
      <c r="C5828">
        <v>2022</v>
      </c>
      <c r="D5828" t="s">
        <v>58</v>
      </c>
      <c r="E5828" t="s">
        <v>45</v>
      </c>
      <c r="F5828" t="s">
        <v>46</v>
      </c>
      <c r="G5828" t="s">
        <v>54</v>
      </c>
      <c r="H5828" t="s">
        <v>20</v>
      </c>
      <c r="I5828" t="s">
        <v>399</v>
      </c>
      <c r="J5828" s="3">
        <v>290800</v>
      </c>
    </row>
    <row r="5829" spans="1:10" hidden="1" x14ac:dyDescent="0.25">
      <c r="A5829" s="57" t="s">
        <v>130</v>
      </c>
      <c r="B5829" t="s">
        <v>129</v>
      </c>
      <c r="C5829">
        <v>2022</v>
      </c>
      <c r="D5829" t="s">
        <v>58</v>
      </c>
      <c r="E5829" t="s">
        <v>45</v>
      </c>
      <c r="F5829" t="s">
        <v>46</v>
      </c>
      <c r="G5829" t="s">
        <v>54</v>
      </c>
      <c r="H5829" s="2" t="s">
        <v>294</v>
      </c>
      <c r="I5829" s="2"/>
    </row>
    <row r="5830" spans="1:10" hidden="1" x14ac:dyDescent="0.25">
      <c r="A5830" s="57" t="s">
        <v>130</v>
      </c>
      <c r="B5830" t="s">
        <v>129</v>
      </c>
      <c r="C5830">
        <v>2022</v>
      </c>
      <c r="D5830" t="s">
        <v>58</v>
      </c>
      <c r="E5830" t="s">
        <v>45</v>
      </c>
      <c r="F5830" t="s">
        <v>46</v>
      </c>
      <c r="G5830" t="s">
        <v>118</v>
      </c>
      <c r="H5830" s="2" t="s">
        <v>295</v>
      </c>
      <c r="I5830" t="s">
        <v>378</v>
      </c>
      <c r="J5830" s="3">
        <v>600000</v>
      </c>
    </row>
    <row r="5831" spans="1:10" hidden="1" x14ac:dyDescent="0.25">
      <c r="A5831" s="57" t="s">
        <v>130</v>
      </c>
      <c r="B5831" t="s">
        <v>129</v>
      </c>
      <c r="C5831">
        <v>2022</v>
      </c>
      <c r="D5831" t="s">
        <v>58</v>
      </c>
      <c r="E5831" t="s">
        <v>45</v>
      </c>
      <c r="F5831" t="s">
        <v>46</v>
      </c>
      <c r="G5831" t="s">
        <v>118</v>
      </c>
      <c r="H5831" t="s">
        <v>119</v>
      </c>
    </row>
    <row r="5832" spans="1:10" hidden="1" x14ac:dyDescent="0.25">
      <c r="A5832" s="57" t="s">
        <v>130</v>
      </c>
      <c r="B5832" t="s">
        <v>129</v>
      </c>
      <c r="C5832">
        <v>2022</v>
      </c>
      <c r="D5832" t="s">
        <v>58</v>
      </c>
      <c r="E5832" t="s">
        <v>45</v>
      </c>
      <c r="F5832" t="s">
        <v>46</v>
      </c>
      <c r="G5832" t="s">
        <v>118</v>
      </c>
      <c r="H5832" t="s">
        <v>283</v>
      </c>
    </row>
    <row r="5833" spans="1:10" hidden="1" x14ac:dyDescent="0.25">
      <c r="A5833" s="57" t="s">
        <v>130</v>
      </c>
      <c r="B5833" t="s">
        <v>129</v>
      </c>
      <c r="C5833">
        <v>2022</v>
      </c>
      <c r="D5833" t="s">
        <v>58</v>
      </c>
      <c r="E5833" t="s">
        <v>45</v>
      </c>
      <c r="F5833" t="s">
        <v>46</v>
      </c>
      <c r="G5833" t="s">
        <v>109</v>
      </c>
      <c r="H5833" t="s">
        <v>219</v>
      </c>
      <c r="I5833" t="s">
        <v>379</v>
      </c>
      <c r="J5833" s="3">
        <v>451</v>
      </c>
    </row>
    <row r="5834" spans="1:10" hidden="1" x14ac:dyDescent="0.25">
      <c r="A5834" s="57" t="s">
        <v>130</v>
      </c>
      <c r="B5834" t="s">
        <v>129</v>
      </c>
      <c r="C5834">
        <v>2022</v>
      </c>
      <c r="D5834" t="s">
        <v>58</v>
      </c>
      <c r="E5834" t="s">
        <v>45</v>
      </c>
      <c r="F5834" t="s">
        <v>46</v>
      </c>
      <c r="G5834" t="s">
        <v>109</v>
      </c>
      <c r="H5834" t="s">
        <v>219</v>
      </c>
      <c r="I5834" s="90" t="s">
        <v>476</v>
      </c>
      <c r="J5834" s="3">
        <v>9519</v>
      </c>
    </row>
    <row r="5835" spans="1:10" hidden="1" x14ac:dyDescent="0.25">
      <c r="A5835" s="57" t="s">
        <v>130</v>
      </c>
      <c r="B5835" t="s">
        <v>129</v>
      </c>
      <c r="C5835">
        <v>2022</v>
      </c>
      <c r="D5835" t="s">
        <v>58</v>
      </c>
      <c r="E5835" t="s">
        <v>45</v>
      </c>
      <c r="F5835" t="s">
        <v>46</v>
      </c>
      <c r="G5835" t="s">
        <v>109</v>
      </c>
      <c r="H5835" s="2" t="s">
        <v>267</v>
      </c>
      <c r="I5835" s="2"/>
    </row>
    <row r="5836" spans="1:10" hidden="1" x14ac:dyDescent="0.25">
      <c r="A5836" s="57" t="s">
        <v>130</v>
      </c>
      <c r="B5836" t="s">
        <v>129</v>
      </c>
      <c r="C5836">
        <v>2022</v>
      </c>
      <c r="D5836" t="s">
        <v>58</v>
      </c>
      <c r="E5836" t="s">
        <v>45</v>
      </c>
      <c r="F5836" t="s">
        <v>46</v>
      </c>
      <c r="G5836" t="s">
        <v>109</v>
      </c>
      <c r="H5836" t="s">
        <v>220</v>
      </c>
      <c r="I5836" t="s">
        <v>417</v>
      </c>
      <c r="J5836" s="38">
        <v>106205</v>
      </c>
    </row>
    <row r="5837" spans="1:10" hidden="1" x14ac:dyDescent="0.25">
      <c r="A5837" s="57" t="s">
        <v>130</v>
      </c>
      <c r="B5837" t="s">
        <v>129</v>
      </c>
      <c r="C5837">
        <v>2022</v>
      </c>
      <c r="D5837" t="s">
        <v>58</v>
      </c>
      <c r="E5837" t="s">
        <v>45</v>
      </c>
      <c r="F5837" t="s">
        <v>46</v>
      </c>
      <c r="G5837" t="s">
        <v>109</v>
      </c>
      <c r="H5837" t="s">
        <v>260</v>
      </c>
    </row>
    <row r="5838" spans="1:10" hidden="1" x14ac:dyDescent="0.25">
      <c r="A5838" s="57" t="s">
        <v>130</v>
      </c>
      <c r="B5838" t="s">
        <v>129</v>
      </c>
      <c r="C5838">
        <v>2022</v>
      </c>
      <c r="D5838" t="s">
        <v>58</v>
      </c>
      <c r="E5838" t="s">
        <v>45</v>
      </c>
      <c r="F5838" t="s">
        <v>46</v>
      </c>
      <c r="G5838" t="s">
        <v>55</v>
      </c>
      <c r="H5838" t="s">
        <v>22</v>
      </c>
      <c r="I5838" t="s">
        <v>380</v>
      </c>
      <c r="J5838" s="3">
        <v>800000</v>
      </c>
    </row>
    <row r="5839" spans="1:10" hidden="1" x14ac:dyDescent="0.25">
      <c r="A5839" s="57" t="s">
        <v>130</v>
      </c>
      <c r="B5839" t="s">
        <v>129</v>
      </c>
      <c r="C5839">
        <v>2022</v>
      </c>
      <c r="D5839" t="s">
        <v>58</v>
      </c>
      <c r="E5839" t="s">
        <v>45</v>
      </c>
      <c r="F5839" t="s">
        <v>46</v>
      </c>
      <c r="G5839" t="s">
        <v>55</v>
      </c>
      <c r="H5839" t="s">
        <v>447</v>
      </c>
      <c r="I5839" s="90" t="s">
        <v>448</v>
      </c>
    </row>
    <row r="5840" spans="1:10" hidden="1" x14ac:dyDescent="0.25">
      <c r="A5840" s="57" t="s">
        <v>130</v>
      </c>
      <c r="B5840" t="s">
        <v>129</v>
      </c>
      <c r="C5840">
        <v>2022</v>
      </c>
      <c r="D5840" t="s">
        <v>58</v>
      </c>
      <c r="E5840" t="s">
        <v>45</v>
      </c>
      <c r="F5840" t="s">
        <v>46</v>
      </c>
      <c r="G5840" t="s">
        <v>47</v>
      </c>
      <c r="H5840" t="s">
        <v>238</v>
      </c>
    </row>
    <row r="5841" spans="1:10" hidden="1" x14ac:dyDescent="0.25">
      <c r="A5841" s="57" t="s">
        <v>130</v>
      </c>
      <c r="B5841" t="s">
        <v>129</v>
      </c>
      <c r="C5841">
        <v>2022</v>
      </c>
      <c r="D5841" t="s">
        <v>58</v>
      </c>
      <c r="E5841" t="s">
        <v>45</v>
      </c>
      <c r="F5841" t="s">
        <v>46</v>
      </c>
      <c r="G5841" t="s">
        <v>47</v>
      </c>
      <c r="H5841" t="s">
        <v>239</v>
      </c>
      <c r="I5841" t="s">
        <v>381</v>
      </c>
      <c r="J5841" s="3">
        <v>341583</v>
      </c>
    </row>
    <row r="5842" spans="1:10" hidden="1" x14ac:dyDescent="0.25">
      <c r="A5842" s="57" t="s">
        <v>130</v>
      </c>
      <c r="B5842" t="s">
        <v>129</v>
      </c>
      <c r="C5842">
        <v>2022</v>
      </c>
      <c r="D5842" t="s">
        <v>58</v>
      </c>
      <c r="E5842" t="s">
        <v>45</v>
      </c>
      <c r="F5842" t="s">
        <v>46</v>
      </c>
      <c r="G5842" t="s">
        <v>47</v>
      </c>
      <c r="H5842" t="s">
        <v>239</v>
      </c>
      <c r="I5842" t="s">
        <v>382</v>
      </c>
      <c r="J5842" s="3">
        <v>303933</v>
      </c>
    </row>
    <row r="5843" spans="1:10" hidden="1" x14ac:dyDescent="0.25">
      <c r="A5843" s="57" t="s">
        <v>130</v>
      </c>
      <c r="B5843" t="s">
        <v>129</v>
      </c>
      <c r="C5843">
        <v>2022</v>
      </c>
      <c r="D5843" t="s">
        <v>58</v>
      </c>
      <c r="E5843" t="s">
        <v>45</v>
      </c>
      <c r="F5843" t="s">
        <v>46</v>
      </c>
      <c r="G5843" t="s">
        <v>47</v>
      </c>
      <c r="H5843" t="s">
        <v>239</v>
      </c>
      <c r="I5843" t="s">
        <v>383</v>
      </c>
      <c r="J5843" s="3">
        <v>1000000</v>
      </c>
    </row>
    <row r="5844" spans="1:10" hidden="1" x14ac:dyDescent="0.25">
      <c r="A5844" s="57" t="s">
        <v>130</v>
      </c>
      <c r="B5844" t="s">
        <v>129</v>
      </c>
      <c r="C5844">
        <v>2022</v>
      </c>
      <c r="D5844" t="s">
        <v>58</v>
      </c>
      <c r="E5844" t="s">
        <v>45</v>
      </c>
      <c r="F5844" t="s">
        <v>46</v>
      </c>
      <c r="G5844" t="s">
        <v>47</v>
      </c>
      <c r="H5844" t="s">
        <v>239</v>
      </c>
      <c r="I5844" t="s">
        <v>384</v>
      </c>
      <c r="J5844" s="38">
        <v>365608</v>
      </c>
    </row>
    <row r="5845" spans="1:10" hidden="1" x14ac:dyDescent="0.25">
      <c r="A5845" s="57" t="s">
        <v>130</v>
      </c>
      <c r="B5845" t="s">
        <v>129</v>
      </c>
      <c r="C5845">
        <v>2022</v>
      </c>
      <c r="D5845" t="s">
        <v>58</v>
      </c>
      <c r="E5845" t="s">
        <v>45</v>
      </c>
      <c r="F5845" t="s">
        <v>46</v>
      </c>
      <c r="G5845" t="s">
        <v>47</v>
      </c>
      <c r="H5845" t="s">
        <v>239</v>
      </c>
      <c r="I5845" t="s">
        <v>426</v>
      </c>
    </row>
    <row r="5846" spans="1:10" hidden="1" x14ac:dyDescent="0.25">
      <c r="A5846" s="57" t="s">
        <v>130</v>
      </c>
      <c r="B5846" t="s">
        <v>129</v>
      </c>
      <c r="C5846">
        <v>2022</v>
      </c>
      <c r="D5846" t="s">
        <v>58</v>
      </c>
      <c r="E5846" t="s">
        <v>45</v>
      </c>
      <c r="F5846" t="s">
        <v>46</v>
      </c>
      <c r="G5846" t="s">
        <v>47</v>
      </c>
      <c r="H5846" t="s">
        <v>239</v>
      </c>
      <c r="I5846" s="90" t="s">
        <v>449</v>
      </c>
    </row>
    <row r="5847" spans="1:10" hidden="1" x14ac:dyDescent="0.25">
      <c r="A5847" s="57" t="s">
        <v>130</v>
      </c>
      <c r="B5847" t="s">
        <v>129</v>
      </c>
      <c r="C5847">
        <v>2022</v>
      </c>
      <c r="D5847" t="s">
        <v>58</v>
      </c>
      <c r="E5847" t="s">
        <v>45</v>
      </c>
      <c r="F5847" t="s">
        <v>46</v>
      </c>
      <c r="G5847" t="s">
        <v>47</v>
      </c>
      <c r="H5847" t="s">
        <v>239</v>
      </c>
      <c r="I5847" s="90" t="s">
        <v>461</v>
      </c>
    </row>
    <row r="5848" spans="1:10" hidden="1" x14ac:dyDescent="0.25">
      <c r="A5848" s="57" t="s">
        <v>130</v>
      </c>
      <c r="B5848" t="s">
        <v>129</v>
      </c>
      <c r="C5848">
        <v>2022</v>
      </c>
      <c r="D5848" t="s">
        <v>58</v>
      </c>
      <c r="E5848" t="s">
        <v>45</v>
      </c>
      <c r="F5848" t="s">
        <v>46</v>
      </c>
      <c r="G5848" t="s">
        <v>47</v>
      </c>
      <c r="H5848" t="s">
        <v>239</v>
      </c>
      <c r="I5848" s="90" t="s">
        <v>462</v>
      </c>
      <c r="J5848" s="3">
        <v>300000</v>
      </c>
    </row>
    <row r="5849" spans="1:10" hidden="1" x14ac:dyDescent="0.25">
      <c r="A5849" s="57" t="s">
        <v>130</v>
      </c>
      <c r="B5849" t="s">
        <v>129</v>
      </c>
      <c r="C5849">
        <v>2022</v>
      </c>
      <c r="D5849" t="s">
        <v>58</v>
      </c>
      <c r="E5849" t="s">
        <v>45</v>
      </c>
      <c r="F5849" t="s">
        <v>46</v>
      </c>
      <c r="G5849" t="s">
        <v>47</v>
      </c>
      <c r="H5849" t="s">
        <v>239</v>
      </c>
      <c r="I5849" s="90" t="s">
        <v>463</v>
      </c>
    </row>
    <row r="5850" spans="1:10" hidden="1" x14ac:dyDescent="0.25">
      <c r="A5850" s="57" t="s">
        <v>130</v>
      </c>
      <c r="B5850" t="s">
        <v>129</v>
      </c>
      <c r="C5850">
        <v>2022</v>
      </c>
      <c r="D5850" t="s">
        <v>58</v>
      </c>
      <c r="E5850" t="s">
        <v>45</v>
      </c>
      <c r="F5850" t="s">
        <v>46</v>
      </c>
      <c r="G5850" t="s">
        <v>47</v>
      </c>
      <c r="H5850" t="s">
        <v>243</v>
      </c>
      <c r="I5850" t="s">
        <v>387</v>
      </c>
    </row>
    <row r="5851" spans="1:10" hidden="1" x14ac:dyDescent="0.25">
      <c r="A5851" s="57" t="s">
        <v>130</v>
      </c>
      <c r="B5851" t="s">
        <v>129</v>
      </c>
      <c r="C5851">
        <v>2022</v>
      </c>
      <c r="D5851" t="s">
        <v>58</v>
      </c>
      <c r="E5851" t="s">
        <v>45</v>
      </c>
      <c r="F5851" t="s">
        <v>46</v>
      </c>
      <c r="G5851" t="s">
        <v>47</v>
      </c>
      <c r="H5851" s="2" t="s">
        <v>276</v>
      </c>
      <c r="I5851" t="s">
        <v>395</v>
      </c>
      <c r="J5851" s="38">
        <v>580000</v>
      </c>
    </row>
    <row r="5852" spans="1:10" hidden="1" x14ac:dyDescent="0.25">
      <c r="A5852" s="57" t="s">
        <v>130</v>
      </c>
      <c r="B5852" t="s">
        <v>129</v>
      </c>
      <c r="C5852">
        <v>2022</v>
      </c>
      <c r="D5852" t="s">
        <v>58</v>
      </c>
      <c r="E5852" t="s">
        <v>45</v>
      </c>
      <c r="F5852" t="s">
        <v>46</v>
      </c>
      <c r="G5852" t="s">
        <v>47</v>
      </c>
      <c r="H5852" s="2" t="s">
        <v>296</v>
      </c>
      <c r="I5852" s="2"/>
    </row>
    <row r="5853" spans="1:10" hidden="1" x14ac:dyDescent="0.25">
      <c r="A5853" s="57" t="s">
        <v>130</v>
      </c>
      <c r="B5853" t="s">
        <v>129</v>
      </c>
      <c r="C5853">
        <v>2022</v>
      </c>
      <c r="D5853" t="s">
        <v>58</v>
      </c>
      <c r="E5853" t="s">
        <v>45</v>
      </c>
      <c r="F5853" t="s">
        <v>46</v>
      </c>
      <c r="G5853" t="s">
        <v>47</v>
      </c>
      <c r="H5853" s="90" t="s">
        <v>364</v>
      </c>
      <c r="I5853" t="s">
        <v>379</v>
      </c>
      <c r="J5853" s="3">
        <v>134058</v>
      </c>
    </row>
    <row r="5854" spans="1:10" hidden="1" x14ac:dyDescent="0.25">
      <c r="A5854" s="57" t="s">
        <v>130</v>
      </c>
      <c r="B5854" t="s">
        <v>129</v>
      </c>
      <c r="C5854">
        <v>2022</v>
      </c>
      <c r="D5854" t="s">
        <v>58</v>
      </c>
      <c r="E5854" t="s">
        <v>45</v>
      </c>
      <c r="F5854" t="s">
        <v>46</v>
      </c>
      <c r="G5854" t="s">
        <v>47</v>
      </c>
      <c r="H5854" s="2" t="s">
        <v>277</v>
      </c>
      <c r="I5854" s="2"/>
    </row>
    <row r="5855" spans="1:10" hidden="1" x14ac:dyDescent="0.25">
      <c r="A5855" s="57" t="s">
        <v>130</v>
      </c>
      <c r="B5855" t="s">
        <v>129</v>
      </c>
      <c r="C5855">
        <v>2022</v>
      </c>
      <c r="D5855" t="s">
        <v>58</v>
      </c>
      <c r="E5855" t="s">
        <v>45</v>
      </c>
      <c r="F5855" t="s">
        <v>46</v>
      </c>
      <c r="G5855" t="s">
        <v>47</v>
      </c>
      <c r="H5855" s="2" t="s">
        <v>278</v>
      </c>
      <c r="I5855" s="2"/>
    </row>
    <row r="5856" spans="1:10" hidden="1" x14ac:dyDescent="0.25">
      <c r="A5856" s="57" t="s">
        <v>130</v>
      </c>
      <c r="B5856" t="s">
        <v>129</v>
      </c>
      <c r="C5856">
        <v>2022</v>
      </c>
      <c r="D5856" t="s">
        <v>58</v>
      </c>
      <c r="E5856" t="s">
        <v>45</v>
      </c>
      <c r="F5856" t="s">
        <v>46</v>
      </c>
      <c r="G5856" t="s">
        <v>47</v>
      </c>
      <c r="H5856" s="2" t="s">
        <v>298</v>
      </c>
      <c r="I5856" s="2"/>
    </row>
    <row r="5857" spans="1:10" hidden="1" x14ac:dyDescent="0.25">
      <c r="A5857" s="57" t="s">
        <v>130</v>
      </c>
      <c r="B5857" t="s">
        <v>129</v>
      </c>
      <c r="C5857">
        <v>2022</v>
      </c>
      <c r="D5857" t="s">
        <v>58</v>
      </c>
      <c r="E5857" t="s">
        <v>45</v>
      </c>
      <c r="F5857" t="s">
        <v>46</v>
      </c>
      <c r="G5857" t="s">
        <v>47</v>
      </c>
      <c r="H5857" s="2" t="s">
        <v>238</v>
      </c>
      <c r="I5857" s="90" t="s">
        <v>412</v>
      </c>
    </row>
    <row r="5858" spans="1:10" hidden="1" x14ac:dyDescent="0.25">
      <c r="A5858" s="57" t="s">
        <v>130</v>
      </c>
      <c r="B5858" t="s">
        <v>129</v>
      </c>
      <c r="C5858">
        <v>2022</v>
      </c>
      <c r="D5858" t="s">
        <v>58</v>
      </c>
      <c r="E5858" t="s">
        <v>45</v>
      </c>
      <c r="F5858" t="s">
        <v>46</v>
      </c>
      <c r="G5858" t="s">
        <v>182</v>
      </c>
      <c r="H5858" t="s">
        <v>240</v>
      </c>
    </row>
    <row r="5859" spans="1:10" hidden="1" x14ac:dyDescent="0.25">
      <c r="A5859" s="57" t="s">
        <v>130</v>
      </c>
      <c r="B5859" t="s">
        <v>129</v>
      </c>
      <c r="C5859">
        <v>2022</v>
      </c>
      <c r="D5859" t="s">
        <v>58</v>
      </c>
      <c r="E5859" t="s">
        <v>45</v>
      </c>
      <c r="F5859" t="s">
        <v>46</v>
      </c>
      <c r="G5859" t="s">
        <v>182</v>
      </c>
      <c r="H5859" t="s">
        <v>241</v>
      </c>
      <c r="I5859" t="s">
        <v>419</v>
      </c>
    </row>
    <row r="5860" spans="1:10" hidden="1" x14ac:dyDescent="0.25">
      <c r="A5860" s="57" t="s">
        <v>130</v>
      </c>
      <c r="B5860" t="s">
        <v>129</v>
      </c>
      <c r="C5860">
        <v>2022</v>
      </c>
      <c r="D5860" t="s">
        <v>58</v>
      </c>
      <c r="E5860" t="s">
        <v>45</v>
      </c>
      <c r="F5860" t="s">
        <v>46</v>
      </c>
      <c r="G5860" t="s">
        <v>182</v>
      </c>
      <c r="H5860" t="s">
        <v>242</v>
      </c>
    </row>
    <row r="5861" spans="1:10" hidden="1" x14ac:dyDescent="0.25">
      <c r="A5861" s="57" t="s">
        <v>130</v>
      </c>
      <c r="B5861" t="s">
        <v>129</v>
      </c>
      <c r="C5861">
        <v>2022</v>
      </c>
      <c r="D5861" t="s">
        <v>58</v>
      </c>
      <c r="E5861" t="s">
        <v>45</v>
      </c>
      <c r="F5861" t="s">
        <v>46</v>
      </c>
      <c r="G5861" t="s">
        <v>182</v>
      </c>
      <c r="H5861" t="s">
        <v>243</v>
      </c>
      <c r="I5861" t="s">
        <v>419</v>
      </c>
    </row>
    <row r="5862" spans="1:10" hidden="1" x14ac:dyDescent="0.25">
      <c r="A5862" s="57" t="s">
        <v>130</v>
      </c>
      <c r="B5862" t="s">
        <v>129</v>
      </c>
      <c r="C5862">
        <v>2022</v>
      </c>
      <c r="D5862" t="s">
        <v>58</v>
      </c>
      <c r="E5862" t="s">
        <v>45</v>
      </c>
      <c r="F5862" t="s">
        <v>46</v>
      </c>
      <c r="G5862" t="s">
        <v>253</v>
      </c>
      <c r="H5862" s="2" t="s">
        <v>266</v>
      </c>
      <c r="I5862" t="s">
        <v>427</v>
      </c>
    </row>
    <row r="5863" spans="1:10" hidden="1" x14ac:dyDescent="0.25">
      <c r="A5863" s="57" t="s">
        <v>130</v>
      </c>
      <c r="B5863" t="s">
        <v>129</v>
      </c>
      <c r="C5863">
        <v>2022</v>
      </c>
      <c r="D5863" t="s">
        <v>58</v>
      </c>
      <c r="E5863" t="s">
        <v>45</v>
      </c>
      <c r="F5863" t="s">
        <v>46</v>
      </c>
      <c r="G5863" t="s">
        <v>253</v>
      </c>
      <c r="H5863" s="2" t="s">
        <v>266</v>
      </c>
      <c r="I5863" t="s">
        <v>386</v>
      </c>
    </row>
    <row r="5864" spans="1:10" hidden="1" x14ac:dyDescent="0.25">
      <c r="A5864" s="57" t="s">
        <v>130</v>
      </c>
      <c r="B5864" t="s">
        <v>129</v>
      </c>
      <c r="C5864">
        <v>2022</v>
      </c>
      <c r="D5864" t="s">
        <v>58</v>
      </c>
      <c r="E5864" t="s">
        <v>45</v>
      </c>
      <c r="F5864" t="s">
        <v>46</v>
      </c>
      <c r="G5864" t="s">
        <v>253</v>
      </c>
      <c r="H5864" s="90" t="s">
        <v>365</v>
      </c>
      <c r="I5864" s="90"/>
    </row>
    <row r="5865" spans="1:10" hidden="1" x14ac:dyDescent="0.25">
      <c r="A5865" s="57" t="s">
        <v>130</v>
      </c>
      <c r="B5865" t="s">
        <v>129</v>
      </c>
      <c r="C5865">
        <v>2022</v>
      </c>
      <c r="D5865" t="s">
        <v>58</v>
      </c>
      <c r="E5865" t="s">
        <v>45</v>
      </c>
      <c r="F5865" t="s">
        <v>46</v>
      </c>
      <c r="G5865" t="s">
        <v>253</v>
      </c>
      <c r="H5865" s="90" t="s">
        <v>366</v>
      </c>
      <c r="I5865" t="s">
        <v>387</v>
      </c>
    </row>
    <row r="5866" spans="1:10" hidden="1" x14ac:dyDescent="0.25">
      <c r="A5866" s="57" t="s">
        <v>130</v>
      </c>
      <c r="B5866" t="s">
        <v>129</v>
      </c>
      <c r="C5866">
        <v>2022</v>
      </c>
      <c r="D5866" t="s">
        <v>58</v>
      </c>
      <c r="E5866" t="s">
        <v>45</v>
      </c>
      <c r="F5866" t="s">
        <v>46</v>
      </c>
      <c r="G5866" t="s">
        <v>221</v>
      </c>
      <c r="H5866" s="2" t="s">
        <v>245</v>
      </c>
      <c r="I5866" t="s">
        <v>417</v>
      </c>
      <c r="J5866" s="38">
        <v>1004500</v>
      </c>
    </row>
    <row r="5867" spans="1:10" hidden="1" x14ac:dyDescent="0.25">
      <c r="A5867" s="57" t="s">
        <v>130</v>
      </c>
      <c r="B5867" t="s">
        <v>129</v>
      </c>
      <c r="C5867">
        <v>2022</v>
      </c>
      <c r="D5867" t="s">
        <v>58</v>
      </c>
      <c r="E5867" t="s">
        <v>45</v>
      </c>
      <c r="F5867" t="s">
        <v>46</v>
      </c>
      <c r="G5867" t="s">
        <v>221</v>
      </c>
      <c r="H5867" s="2" t="s">
        <v>299</v>
      </c>
      <c r="I5867" t="s">
        <v>428</v>
      </c>
    </row>
    <row r="5868" spans="1:10" hidden="1" x14ac:dyDescent="0.25">
      <c r="A5868" s="57" t="s">
        <v>130</v>
      </c>
      <c r="B5868" t="s">
        <v>129</v>
      </c>
      <c r="C5868">
        <v>2022</v>
      </c>
      <c r="D5868" t="s">
        <v>58</v>
      </c>
      <c r="E5868" t="s">
        <v>45</v>
      </c>
      <c r="F5868" t="s">
        <v>46</v>
      </c>
      <c r="G5868" t="s">
        <v>221</v>
      </c>
      <c r="H5868" s="2" t="s">
        <v>299</v>
      </c>
      <c r="I5868" t="s">
        <v>429</v>
      </c>
      <c r="J5868" s="3">
        <v>220000</v>
      </c>
    </row>
    <row r="5869" spans="1:10" hidden="1" x14ac:dyDescent="0.25">
      <c r="A5869" s="57" t="s">
        <v>130</v>
      </c>
      <c r="B5869" t="s">
        <v>129</v>
      </c>
      <c r="C5869">
        <v>2022</v>
      </c>
      <c r="D5869" t="s">
        <v>58</v>
      </c>
      <c r="E5869" t="s">
        <v>45</v>
      </c>
      <c r="F5869" t="s">
        <v>46</v>
      </c>
      <c r="G5869" t="s">
        <v>272</v>
      </c>
      <c r="H5869" s="2" t="s">
        <v>273</v>
      </c>
      <c r="I5869" s="2"/>
    </row>
    <row r="5870" spans="1:10" hidden="1" x14ac:dyDescent="0.25">
      <c r="A5870" s="57" t="s">
        <v>130</v>
      </c>
      <c r="B5870" t="s">
        <v>129</v>
      </c>
      <c r="C5870">
        <v>2022</v>
      </c>
      <c r="D5870" t="s">
        <v>58</v>
      </c>
      <c r="E5870" t="s">
        <v>45</v>
      </c>
      <c r="F5870" t="s">
        <v>46</v>
      </c>
      <c r="G5870" t="s">
        <v>49</v>
      </c>
      <c r="H5870" s="2" t="s">
        <v>246</v>
      </c>
      <c r="I5870" t="s">
        <v>388</v>
      </c>
      <c r="J5870" s="3">
        <v>274181</v>
      </c>
    </row>
    <row r="5871" spans="1:10" hidden="1" x14ac:dyDescent="0.25">
      <c r="A5871" s="57" t="s">
        <v>130</v>
      </c>
      <c r="B5871" t="s">
        <v>129</v>
      </c>
      <c r="C5871">
        <v>2022</v>
      </c>
      <c r="D5871" t="s">
        <v>58</v>
      </c>
      <c r="E5871" t="s">
        <v>45</v>
      </c>
      <c r="F5871" t="s">
        <v>46</v>
      </c>
      <c r="G5871" t="s">
        <v>49</v>
      </c>
      <c r="H5871" s="2" t="s">
        <v>246</v>
      </c>
      <c r="I5871" s="90" t="s">
        <v>464</v>
      </c>
      <c r="J5871" s="3">
        <v>164230</v>
      </c>
    </row>
    <row r="5872" spans="1:10" hidden="1" x14ac:dyDescent="0.25">
      <c r="A5872" s="57" t="s">
        <v>130</v>
      </c>
      <c r="B5872" t="s">
        <v>129</v>
      </c>
      <c r="C5872">
        <v>2022</v>
      </c>
      <c r="D5872" t="s">
        <v>58</v>
      </c>
      <c r="E5872" t="s">
        <v>45</v>
      </c>
      <c r="F5872" t="s">
        <v>46</v>
      </c>
      <c r="G5872" t="s">
        <v>49</v>
      </c>
      <c r="H5872" s="2" t="s">
        <v>246</v>
      </c>
      <c r="I5872" s="90" t="s">
        <v>382</v>
      </c>
    </row>
    <row r="5873" spans="1:10" hidden="1" x14ac:dyDescent="0.25">
      <c r="A5873" s="57" t="s">
        <v>130</v>
      </c>
      <c r="B5873" t="s">
        <v>129</v>
      </c>
      <c r="C5873">
        <v>2022</v>
      </c>
      <c r="D5873" t="s">
        <v>58</v>
      </c>
      <c r="E5873" t="s">
        <v>45</v>
      </c>
      <c r="F5873" t="s">
        <v>46</v>
      </c>
      <c r="G5873" t="s">
        <v>49</v>
      </c>
      <c r="H5873" s="2" t="s">
        <v>246</v>
      </c>
      <c r="I5873" s="90" t="s">
        <v>477</v>
      </c>
      <c r="J5873" s="3">
        <v>148000</v>
      </c>
    </row>
    <row r="5874" spans="1:10" hidden="1" x14ac:dyDescent="0.25">
      <c r="A5874" s="57" t="s">
        <v>130</v>
      </c>
      <c r="B5874" t="s">
        <v>129</v>
      </c>
      <c r="C5874">
        <v>2022</v>
      </c>
      <c r="D5874" t="s">
        <v>58</v>
      </c>
      <c r="E5874" t="s">
        <v>45</v>
      </c>
      <c r="F5874" t="s">
        <v>46</v>
      </c>
      <c r="G5874" t="s">
        <v>49</v>
      </c>
      <c r="H5874" s="2" t="s">
        <v>247</v>
      </c>
      <c r="I5874" s="90" t="s">
        <v>395</v>
      </c>
      <c r="J5874" s="3">
        <v>10000</v>
      </c>
    </row>
    <row r="5875" spans="1:10" hidden="1" x14ac:dyDescent="0.25">
      <c r="A5875" s="57" t="s">
        <v>130</v>
      </c>
      <c r="B5875" t="s">
        <v>129</v>
      </c>
      <c r="C5875">
        <v>2022</v>
      </c>
      <c r="D5875" t="s">
        <v>58</v>
      </c>
      <c r="E5875" t="s">
        <v>45</v>
      </c>
      <c r="F5875" t="s">
        <v>46</v>
      </c>
      <c r="G5875" t="s">
        <v>49</v>
      </c>
      <c r="H5875" s="2" t="s">
        <v>247</v>
      </c>
      <c r="I5875" s="90" t="s">
        <v>478</v>
      </c>
      <c r="J5875" s="38">
        <v>81582</v>
      </c>
    </row>
    <row r="5876" spans="1:10" hidden="1" x14ac:dyDescent="0.25">
      <c r="A5876" s="57" t="s">
        <v>130</v>
      </c>
      <c r="B5876" t="s">
        <v>129</v>
      </c>
      <c r="C5876">
        <v>2022</v>
      </c>
      <c r="D5876" t="s">
        <v>58</v>
      </c>
      <c r="E5876" t="s">
        <v>45</v>
      </c>
      <c r="F5876" t="s">
        <v>46</v>
      </c>
      <c r="G5876" t="s">
        <v>49</v>
      </c>
      <c r="H5876" s="2" t="s">
        <v>248</v>
      </c>
      <c r="I5876" s="90" t="s">
        <v>479</v>
      </c>
      <c r="J5876" s="3">
        <v>35294</v>
      </c>
    </row>
    <row r="5877" spans="1:10" hidden="1" x14ac:dyDescent="0.25">
      <c r="A5877" s="57" t="s">
        <v>130</v>
      </c>
      <c r="B5877" t="s">
        <v>129</v>
      </c>
      <c r="C5877">
        <v>2022</v>
      </c>
      <c r="D5877" t="s">
        <v>58</v>
      </c>
      <c r="E5877" t="s">
        <v>45</v>
      </c>
      <c r="F5877" t="s">
        <v>46</v>
      </c>
      <c r="G5877" t="s">
        <v>49</v>
      </c>
      <c r="H5877" s="2" t="s">
        <v>248</v>
      </c>
      <c r="I5877" t="s">
        <v>404</v>
      </c>
      <c r="J5877" s="3">
        <v>26387</v>
      </c>
    </row>
    <row r="5878" spans="1:10" hidden="1" x14ac:dyDescent="0.25">
      <c r="A5878" s="57" t="s">
        <v>130</v>
      </c>
      <c r="B5878" t="s">
        <v>129</v>
      </c>
      <c r="C5878">
        <v>2022</v>
      </c>
      <c r="D5878" t="s">
        <v>58</v>
      </c>
      <c r="E5878" t="s">
        <v>45</v>
      </c>
      <c r="F5878" t="s">
        <v>46</v>
      </c>
      <c r="G5878" t="s">
        <v>49</v>
      </c>
      <c r="H5878" s="2" t="s">
        <v>248</v>
      </c>
      <c r="I5878" s="90" t="s">
        <v>455</v>
      </c>
      <c r="J5878" s="3">
        <v>405882</v>
      </c>
    </row>
    <row r="5879" spans="1:10" hidden="1" x14ac:dyDescent="0.25">
      <c r="A5879" s="57" t="s">
        <v>130</v>
      </c>
      <c r="B5879" t="s">
        <v>129</v>
      </c>
      <c r="C5879">
        <v>2022</v>
      </c>
      <c r="D5879" t="s">
        <v>58</v>
      </c>
      <c r="E5879" t="s">
        <v>45</v>
      </c>
      <c r="F5879" t="s">
        <v>46</v>
      </c>
      <c r="G5879" t="s">
        <v>49</v>
      </c>
      <c r="H5879" s="2" t="s">
        <v>249</v>
      </c>
      <c r="I5879" s="90" t="s">
        <v>396</v>
      </c>
      <c r="J5879" s="38">
        <v>100000</v>
      </c>
    </row>
    <row r="5880" spans="1:10" hidden="1" x14ac:dyDescent="0.25">
      <c r="A5880" s="57" t="s">
        <v>130</v>
      </c>
      <c r="B5880" t="s">
        <v>129</v>
      </c>
      <c r="C5880">
        <v>2022</v>
      </c>
      <c r="D5880" t="s">
        <v>58</v>
      </c>
      <c r="E5880" t="s">
        <v>45</v>
      </c>
      <c r="F5880" t="s">
        <v>46</v>
      </c>
      <c r="G5880" t="s">
        <v>49</v>
      </c>
      <c r="H5880" s="2" t="s">
        <v>249</v>
      </c>
      <c r="I5880" s="90" t="s">
        <v>471</v>
      </c>
      <c r="J5880" s="3">
        <v>150027</v>
      </c>
    </row>
    <row r="5881" spans="1:10" hidden="1" x14ac:dyDescent="0.25">
      <c r="A5881" s="57" t="s">
        <v>130</v>
      </c>
      <c r="B5881" t="s">
        <v>129</v>
      </c>
      <c r="C5881">
        <v>2022</v>
      </c>
      <c r="D5881" t="s">
        <v>58</v>
      </c>
      <c r="E5881" t="s">
        <v>45</v>
      </c>
      <c r="F5881" t="s">
        <v>46</v>
      </c>
      <c r="G5881" t="s">
        <v>49</v>
      </c>
      <c r="H5881" s="2" t="s">
        <v>250</v>
      </c>
      <c r="I5881" s="90" t="s">
        <v>396</v>
      </c>
      <c r="J5881" s="38">
        <v>105400</v>
      </c>
    </row>
    <row r="5882" spans="1:10" hidden="1" x14ac:dyDescent="0.25">
      <c r="A5882" s="57" t="s">
        <v>130</v>
      </c>
      <c r="B5882" t="s">
        <v>129</v>
      </c>
      <c r="C5882">
        <v>2022</v>
      </c>
      <c r="D5882" t="s">
        <v>58</v>
      </c>
      <c r="E5882" t="s">
        <v>45</v>
      </c>
      <c r="F5882" t="s">
        <v>46</v>
      </c>
      <c r="G5882" t="s">
        <v>49</v>
      </c>
      <c r="H5882" s="2" t="s">
        <v>250</v>
      </c>
      <c r="I5882" s="90" t="s">
        <v>476</v>
      </c>
      <c r="J5882" s="3">
        <v>130831</v>
      </c>
    </row>
    <row r="5883" spans="1:10" hidden="1" x14ac:dyDescent="0.25">
      <c r="A5883" s="57" t="s">
        <v>130</v>
      </c>
      <c r="B5883" t="s">
        <v>129</v>
      </c>
      <c r="C5883">
        <v>2022</v>
      </c>
      <c r="D5883" t="s">
        <v>58</v>
      </c>
      <c r="E5883" t="s">
        <v>45</v>
      </c>
      <c r="F5883" t="s">
        <v>46</v>
      </c>
      <c r="G5883" t="s">
        <v>49</v>
      </c>
      <c r="H5883" s="2" t="s">
        <v>251</v>
      </c>
      <c r="I5883" s="90" t="s">
        <v>396</v>
      </c>
      <c r="J5883" s="38">
        <v>38900</v>
      </c>
    </row>
    <row r="5884" spans="1:10" hidden="1" x14ac:dyDescent="0.25">
      <c r="A5884" s="57" t="s">
        <v>130</v>
      </c>
      <c r="B5884" t="s">
        <v>129</v>
      </c>
      <c r="C5884">
        <v>2022</v>
      </c>
      <c r="D5884" t="s">
        <v>58</v>
      </c>
      <c r="E5884" t="s">
        <v>45</v>
      </c>
      <c r="F5884" t="s">
        <v>46</v>
      </c>
      <c r="G5884" t="s">
        <v>49</v>
      </c>
      <c r="H5884" s="2" t="s">
        <v>333</v>
      </c>
      <c r="I5884" t="s">
        <v>432</v>
      </c>
    </row>
    <row r="5885" spans="1:10" hidden="1" x14ac:dyDescent="0.25">
      <c r="A5885" s="57" t="s">
        <v>130</v>
      </c>
      <c r="B5885" t="s">
        <v>129</v>
      </c>
      <c r="C5885">
        <v>2022</v>
      </c>
      <c r="D5885" t="s">
        <v>58</v>
      </c>
      <c r="E5885" t="s">
        <v>45</v>
      </c>
      <c r="F5885" t="s">
        <v>46</v>
      </c>
      <c r="G5885" t="s">
        <v>49</v>
      </c>
      <c r="H5885" s="2" t="s">
        <v>333</v>
      </c>
      <c r="I5885" t="s">
        <v>396</v>
      </c>
      <c r="J5885" s="3">
        <v>160000</v>
      </c>
    </row>
    <row r="5886" spans="1:10" hidden="1" x14ac:dyDescent="0.25">
      <c r="A5886" s="57" t="s">
        <v>130</v>
      </c>
      <c r="B5886" t="s">
        <v>129</v>
      </c>
      <c r="C5886">
        <v>2022</v>
      </c>
      <c r="D5886" t="s">
        <v>58</v>
      </c>
      <c r="E5886" t="s">
        <v>45</v>
      </c>
      <c r="F5886" t="s">
        <v>46</v>
      </c>
      <c r="G5886" t="s">
        <v>49</v>
      </c>
      <c r="H5886" s="90" t="s">
        <v>367</v>
      </c>
      <c r="I5886" t="s">
        <v>396</v>
      </c>
      <c r="J5886" s="38">
        <v>18500</v>
      </c>
    </row>
    <row r="5887" spans="1:10" hidden="1" x14ac:dyDescent="0.25">
      <c r="A5887" s="57" t="s">
        <v>130</v>
      </c>
      <c r="B5887" t="s">
        <v>129</v>
      </c>
      <c r="C5887">
        <v>2022</v>
      </c>
      <c r="D5887" t="s">
        <v>58</v>
      </c>
      <c r="E5887" t="s">
        <v>45</v>
      </c>
      <c r="F5887" t="s">
        <v>46</v>
      </c>
      <c r="G5887" t="s">
        <v>49</v>
      </c>
      <c r="H5887" s="2" t="s">
        <v>252</v>
      </c>
      <c r="I5887" s="2"/>
    </row>
    <row r="5888" spans="1:10" hidden="1" x14ac:dyDescent="0.25">
      <c r="A5888" s="57" t="s">
        <v>130</v>
      </c>
      <c r="B5888" t="s">
        <v>129</v>
      </c>
      <c r="C5888">
        <v>2022</v>
      </c>
      <c r="D5888" t="s">
        <v>58</v>
      </c>
      <c r="E5888" t="s">
        <v>45</v>
      </c>
      <c r="F5888" t="s">
        <v>46</v>
      </c>
      <c r="G5888" t="s">
        <v>49</v>
      </c>
      <c r="H5888" s="2" t="s">
        <v>243</v>
      </c>
      <c r="I5888" s="90" t="s">
        <v>480</v>
      </c>
      <c r="J5888" s="3">
        <v>0.52</v>
      </c>
    </row>
    <row r="5889" spans="1:10" hidden="1" x14ac:dyDescent="0.25">
      <c r="A5889" s="57" t="s">
        <v>130</v>
      </c>
      <c r="B5889" t="s">
        <v>129</v>
      </c>
      <c r="C5889">
        <v>2022</v>
      </c>
      <c r="D5889" t="s">
        <v>58</v>
      </c>
      <c r="E5889" t="s">
        <v>45</v>
      </c>
      <c r="F5889" t="s">
        <v>46</v>
      </c>
      <c r="G5889" t="s">
        <v>49</v>
      </c>
      <c r="H5889" s="2" t="s">
        <v>243</v>
      </c>
      <c r="I5889" s="90" t="s">
        <v>481</v>
      </c>
      <c r="J5889" s="3">
        <v>14850</v>
      </c>
    </row>
    <row r="5890" spans="1:10" hidden="1" x14ac:dyDescent="0.25">
      <c r="A5890" s="57" t="s">
        <v>130</v>
      </c>
      <c r="B5890" t="s">
        <v>129</v>
      </c>
      <c r="C5890">
        <v>2022</v>
      </c>
      <c r="D5890" t="s">
        <v>58</v>
      </c>
      <c r="E5890" t="s">
        <v>45</v>
      </c>
      <c r="F5890" t="s">
        <v>46</v>
      </c>
      <c r="G5890" t="s">
        <v>49</v>
      </c>
      <c r="H5890" s="2" t="s">
        <v>243</v>
      </c>
      <c r="I5890" s="90" t="s">
        <v>426</v>
      </c>
      <c r="J5890" s="38">
        <v>2.48</v>
      </c>
    </row>
    <row r="5891" spans="1:10" hidden="1" x14ac:dyDescent="0.25">
      <c r="A5891" s="57" t="s">
        <v>130</v>
      </c>
      <c r="B5891" t="s">
        <v>129</v>
      </c>
      <c r="C5891">
        <v>2022</v>
      </c>
      <c r="D5891" t="s">
        <v>58</v>
      </c>
      <c r="E5891" t="s">
        <v>45</v>
      </c>
      <c r="F5891" t="s">
        <v>46</v>
      </c>
      <c r="G5891" t="s">
        <v>49</v>
      </c>
      <c r="H5891" s="2" t="s">
        <v>243</v>
      </c>
      <c r="I5891" s="90" t="s">
        <v>409</v>
      </c>
      <c r="J5891" s="38">
        <v>1.32</v>
      </c>
    </row>
    <row r="5892" spans="1:10" hidden="1" x14ac:dyDescent="0.25">
      <c r="A5892" s="57" t="s">
        <v>130</v>
      </c>
      <c r="B5892" t="s">
        <v>129</v>
      </c>
      <c r="C5892">
        <v>2022</v>
      </c>
      <c r="D5892" t="s">
        <v>58</v>
      </c>
      <c r="E5892" t="s">
        <v>45</v>
      </c>
      <c r="F5892" t="s">
        <v>46</v>
      </c>
      <c r="G5892" t="s">
        <v>49</v>
      </c>
      <c r="H5892" s="2" t="s">
        <v>243</v>
      </c>
      <c r="I5892" s="90" t="s">
        <v>478</v>
      </c>
      <c r="J5892" s="38">
        <v>54</v>
      </c>
    </row>
    <row r="5893" spans="1:10" hidden="1" x14ac:dyDescent="0.25">
      <c r="A5893" s="57" t="s">
        <v>130</v>
      </c>
      <c r="B5893" t="s">
        <v>129</v>
      </c>
      <c r="C5893">
        <v>2022</v>
      </c>
      <c r="D5893" t="s">
        <v>58</v>
      </c>
      <c r="E5893" t="s">
        <v>45</v>
      </c>
      <c r="F5893" t="s">
        <v>46</v>
      </c>
      <c r="G5893" t="s">
        <v>49</v>
      </c>
      <c r="H5893" s="2" t="s">
        <v>243</v>
      </c>
      <c r="I5893" s="90" t="s">
        <v>392</v>
      </c>
      <c r="J5893" s="3">
        <v>125.35</v>
      </c>
    </row>
    <row r="5894" spans="1:10" hidden="1" x14ac:dyDescent="0.25">
      <c r="A5894" s="57" t="s">
        <v>130</v>
      </c>
      <c r="B5894" t="s">
        <v>129</v>
      </c>
      <c r="C5894">
        <v>2022</v>
      </c>
      <c r="D5894" t="s">
        <v>58</v>
      </c>
      <c r="E5894" t="s">
        <v>45</v>
      </c>
      <c r="F5894" t="s">
        <v>46</v>
      </c>
      <c r="G5894" t="s">
        <v>49</v>
      </c>
      <c r="H5894" s="2" t="s">
        <v>243</v>
      </c>
      <c r="I5894" s="90" t="s">
        <v>393</v>
      </c>
      <c r="J5894" s="3">
        <v>249.94</v>
      </c>
    </row>
    <row r="5895" spans="1:10" hidden="1" x14ac:dyDescent="0.25">
      <c r="A5895" s="57" t="s">
        <v>130</v>
      </c>
      <c r="B5895" t="s">
        <v>129</v>
      </c>
      <c r="C5895">
        <v>2022</v>
      </c>
      <c r="D5895" t="s">
        <v>58</v>
      </c>
      <c r="E5895" t="s">
        <v>45</v>
      </c>
      <c r="F5895" t="s">
        <v>46</v>
      </c>
      <c r="G5895" t="s">
        <v>49</v>
      </c>
      <c r="H5895" s="2" t="s">
        <v>243</v>
      </c>
      <c r="I5895" s="90" t="s">
        <v>389</v>
      </c>
      <c r="J5895" s="3">
        <v>249.77</v>
      </c>
    </row>
    <row r="5896" spans="1:10" hidden="1" x14ac:dyDescent="0.25">
      <c r="A5896" s="57" t="s">
        <v>130</v>
      </c>
      <c r="B5896" t="s">
        <v>129</v>
      </c>
      <c r="C5896">
        <v>2022</v>
      </c>
      <c r="D5896" t="s">
        <v>58</v>
      </c>
      <c r="E5896" t="s">
        <v>45</v>
      </c>
      <c r="F5896" t="s">
        <v>46</v>
      </c>
      <c r="G5896" t="s">
        <v>49</v>
      </c>
      <c r="H5896" s="2" t="s">
        <v>243</v>
      </c>
      <c r="I5896" s="90" t="s">
        <v>378</v>
      </c>
      <c r="J5896" s="3">
        <v>1</v>
      </c>
    </row>
    <row r="5897" spans="1:10" hidden="1" x14ac:dyDescent="0.25">
      <c r="A5897" s="57" t="s">
        <v>130</v>
      </c>
      <c r="B5897" t="s">
        <v>129</v>
      </c>
      <c r="C5897">
        <v>2022</v>
      </c>
      <c r="D5897" t="s">
        <v>58</v>
      </c>
      <c r="E5897" t="s">
        <v>45</v>
      </c>
      <c r="F5897" t="s">
        <v>46</v>
      </c>
      <c r="G5897" t="s">
        <v>49</v>
      </c>
      <c r="H5897" s="2" t="s">
        <v>243</v>
      </c>
      <c r="I5897" s="90" t="s">
        <v>482</v>
      </c>
      <c r="J5897" s="3">
        <v>0.04</v>
      </c>
    </row>
    <row r="5898" spans="1:10" hidden="1" x14ac:dyDescent="0.25">
      <c r="A5898" s="57" t="s">
        <v>130</v>
      </c>
      <c r="B5898" t="s">
        <v>129</v>
      </c>
      <c r="C5898">
        <v>2022</v>
      </c>
      <c r="D5898" t="s">
        <v>58</v>
      </c>
      <c r="E5898" t="s">
        <v>45</v>
      </c>
      <c r="F5898" t="s">
        <v>304</v>
      </c>
      <c r="G5898" t="s">
        <v>54</v>
      </c>
      <c r="H5898" t="s">
        <v>305</v>
      </c>
      <c r="I5898" t="s">
        <v>396</v>
      </c>
      <c r="J5898" s="3">
        <v>2000000</v>
      </c>
    </row>
    <row r="5899" spans="1:10" hidden="1" x14ac:dyDescent="0.25">
      <c r="A5899" s="57" t="s">
        <v>130</v>
      </c>
      <c r="B5899" t="s">
        <v>129</v>
      </c>
      <c r="C5899">
        <v>2022</v>
      </c>
      <c r="D5899" t="s">
        <v>58</v>
      </c>
      <c r="E5899" t="s">
        <v>45</v>
      </c>
      <c r="F5899" t="s">
        <v>304</v>
      </c>
      <c r="G5899" t="s">
        <v>54</v>
      </c>
      <c r="H5899" t="s">
        <v>306</v>
      </c>
      <c r="I5899" t="s">
        <v>396</v>
      </c>
      <c r="J5899" s="3">
        <v>117172</v>
      </c>
    </row>
    <row r="5900" spans="1:10" hidden="1" x14ac:dyDescent="0.25">
      <c r="A5900" s="57" t="s">
        <v>130</v>
      </c>
      <c r="B5900" t="s">
        <v>129</v>
      </c>
      <c r="C5900">
        <v>2022</v>
      </c>
      <c r="D5900" t="s">
        <v>58</v>
      </c>
      <c r="E5900" t="s">
        <v>45</v>
      </c>
      <c r="F5900" t="s">
        <v>304</v>
      </c>
      <c r="G5900" t="s">
        <v>54</v>
      </c>
      <c r="H5900" t="s">
        <v>307</v>
      </c>
      <c r="I5900" t="s">
        <v>396</v>
      </c>
      <c r="J5900" s="3">
        <v>176430</v>
      </c>
    </row>
    <row r="5901" spans="1:10" hidden="1" x14ac:dyDescent="0.25">
      <c r="A5901" s="57" t="s">
        <v>130</v>
      </c>
      <c r="B5901" t="s">
        <v>129</v>
      </c>
      <c r="C5901">
        <v>2022</v>
      </c>
      <c r="D5901" t="s">
        <v>58</v>
      </c>
      <c r="E5901" t="s">
        <v>45</v>
      </c>
      <c r="F5901" t="s">
        <v>304</v>
      </c>
      <c r="G5901" t="s">
        <v>54</v>
      </c>
      <c r="H5901" t="s">
        <v>308</v>
      </c>
      <c r="I5901" t="s">
        <v>396</v>
      </c>
      <c r="J5901" s="3">
        <v>21172</v>
      </c>
    </row>
    <row r="5902" spans="1:10" hidden="1" x14ac:dyDescent="0.25">
      <c r="A5902" s="57" t="s">
        <v>130</v>
      </c>
      <c r="B5902" t="s">
        <v>129</v>
      </c>
      <c r="C5902">
        <v>2022</v>
      </c>
      <c r="D5902" t="s">
        <v>58</v>
      </c>
      <c r="E5902" t="s">
        <v>45</v>
      </c>
      <c r="F5902" t="s">
        <v>304</v>
      </c>
      <c r="G5902" t="s">
        <v>54</v>
      </c>
      <c r="H5902" t="s">
        <v>309</v>
      </c>
      <c r="I5902" t="s">
        <v>396</v>
      </c>
      <c r="J5902" s="3">
        <v>176430</v>
      </c>
    </row>
    <row r="5903" spans="1:10" hidden="1" x14ac:dyDescent="0.25">
      <c r="A5903" s="57" t="s">
        <v>130</v>
      </c>
      <c r="B5903" t="s">
        <v>129</v>
      </c>
      <c r="C5903">
        <v>2022</v>
      </c>
      <c r="D5903" t="s">
        <v>58</v>
      </c>
      <c r="E5903" t="s">
        <v>45</v>
      </c>
      <c r="F5903" t="s">
        <v>304</v>
      </c>
      <c r="G5903" t="s">
        <v>54</v>
      </c>
      <c r="H5903" t="s">
        <v>310</v>
      </c>
      <c r="I5903" t="s">
        <v>396</v>
      </c>
      <c r="J5903" s="3">
        <v>83333.34</v>
      </c>
    </row>
    <row r="5904" spans="1:10" hidden="1" x14ac:dyDescent="0.25">
      <c r="A5904" s="57" t="s">
        <v>130</v>
      </c>
      <c r="B5904" t="s">
        <v>129</v>
      </c>
      <c r="C5904">
        <v>2022</v>
      </c>
      <c r="D5904" t="s">
        <v>58</v>
      </c>
      <c r="E5904" t="s">
        <v>45</v>
      </c>
      <c r="F5904" t="s">
        <v>304</v>
      </c>
      <c r="G5904" t="s">
        <v>54</v>
      </c>
      <c r="H5904" s="90" t="s">
        <v>332</v>
      </c>
      <c r="I5904" s="90"/>
    </row>
    <row r="5905" spans="1:10" hidden="1" x14ac:dyDescent="0.25">
      <c r="A5905" s="57" t="s">
        <v>130</v>
      </c>
      <c r="B5905" t="s">
        <v>129</v>
      </c>
      <c r="C5905">
        <v>2022</v>
      </c>
      <c r="D5905" t="s">
        <v>58</v>
      </c>
      <c r="E5905" t="s">
        <v>45</v>
      </c>
      <c r="F5905" t="s">
        <v>304</v>
      </c>
      <c r="G5905" t="s">
        <v>54</v>
      </c>
      <c r="H5905" t="s">
        <v>311</v>
      </c>
      <c r="I5905" t="s">
        <v>396</v>
      </c>
      <c r="J5905" s="3">
        <v>1000000</v>
      </c>
    </row>
    <row r="5906" spans="1:10" hidden="1" x14ac:dyDescent="0.25">
      <c r="A5906" s="57" t="s">
        <v>130</v>
      </c>
      <c r="B5906" t="s">
        <v>129</v>
      </c>
      <c r="C5906">
        <v>2022</v>
      </c>
      <c r="D5906" t="s">
        <v>58</v>
      </c>
      <c r="E5906" t="s">
        <v>45</v>
      </c>
      <c r="F5906" t="s">
        <v>304</v>
      </c>
      <c r="G5906" t="s">
        <v>54</v>
      </c>
      <c r="H5906" t="s">
        <v>453</v>
      </c>
      <c r="I5906" s="90" t="s">
        <v>396</v>
      </c>
    </row>
    <row r="5907" spans="1:10" hidden="1" x14ac:dyDescent="0.25">
      <c r="A5907" s="57" t="s">
        <v>130</v>
      </c>
      <c r="B5907" t="s">
        <v>129</v>
      </c>
      <c r="C5907">
        <v>2022</v>
      </c>
      <c r="D5907" t="s">
        <v>58</v>
      </c>
      <c r="E5907" t="s">
        <v>45</v>
      </c>
      <c r="F5907" t="s">
        <v>304</v>
      </c>
      <c r="G5907" t="s">
        <v>54</v>
      </c>
      <c r="H5907" t="s">
        <v>312</v>
      </c>
    </row>
    <row r="5908" spans="1:10" hidden="1" x14ac:dyDescent="0.25">
      <c r="A5908" s="57" t="s">
        <v>130</v>
      </c>
      <c r="B5908" t="s">
        <v>129</v>
      </c>
      <c r="C5908">
        <v>2022</v>
      </c>
      <c r="D5908" t="s">
        <v>58</v>
      </c>
      <c r="E5908" t="s">
        <v>45</v>
      </c>
      <c r="F5908" t="s">
        <v>304</v>
      </c>
      <c r="G5908" t="s">
        <v>54</v>
      </c>
      <c r="H5908" t="s">
        <v>313</v>
      </c>
      <c r="I5908" t="s">
        <v>397</v>
      </c>
      <c r="J5908" s="3">
        <v>10440</v>
      </c>
    </row>
    <row r="5909" spans="1:10" hidden="1" x14ac:dyDescent="0.25">
      <c r="A5909" s="57" t="s">
        <v>130</v>
      </c>
      <c r="B5909" t="s">
        <v>129</v>
      </c>
      <c r="C5909">
        <v>2022</v>
      </c>
      <c r="D5909" t="s">
        <v>58</v>
      </c>
      <c r="E5909" t="s">
        <v>45</v>
      </c>
      <c r="F5909" t="s">
        <v>304</v>
      </c>
      <c r="G5909" t="s">
        <v>54</v>
      </c>
      <c r="H5909" t="s">
        <v>314</v>
      </c>
      <c r="I5909" t="s">
        <v>398</v>
      </c>
      <c r="J5909" s="3">
        <v>240000</v>
      </c>
    </row>
    <row r="5910" spans="1:10" hidden="1" x14ac:dyDescent="0.25">
      <c r="A5910" s="57" t="s">
        <v>130</v>
      </c>
      <c r="B5910" t="s">
        <v>129</v>
      </c>
      <c r="C5910">
        <v>2022</v>
      </c>
      <c r="D5910" t="s">
        <v>58</v>
      </c>
      <c r="E5910" t="s">
        <v>45</v>
      </c>
      <c r="F5910" t="s">
        <v>304</v>
      </c>
      <c r="G5910" t="s">
        <v>54</v>
      </c>
      <c r="H5910" t="s">
        <v>315</v>
      </c>
      <c r="I5910" s="90" t="s">
        <v>454</v>
      </c>
      <c r="J5910" s="3">
        <v>80000</v>
      </c>
    </row>
    <row r="5911" spans="1:10" hidden="1" x14ac:dyDescent="0.25">
      <c r="A5911" s="57" t="s">
        <v>130</v>
      </c>
      <c r="B5911" t="s">
        <v>129</v>
      </c>
      <c r="C5911">
        <v>2022</v>
      </c>
      <c r="D5911" t="s">
        <v>58</v>
      </c>
      <c r="E5911" t="s">
        <v>45</v>
      </c>
      <c r="F5911" t="s">
        <v>304</v>
      </c>
      <c r="G5911" t="s">
        <v>54</v>
      </c>
      <c r="H5911" s="2" t="s">
        <v>316</v>
      </c>
      <c r="I5911" s="2"/>
    </row>
    <row r="5912" spans="1:10" hidden="1" x14ac:dyDescent="0.25">
      <c r="A5912" s="57" t="s">
        <v>130</v>
      </c>
      <c r="B5912" t="s">
        <v>129</v>
      </c>
      <c r="C5912">
        <v>2022</v>
      </c>
      <c r="D5912" t="s">
        <v>58</v>
      </c>
      <c r="E5912" t="s">
        <v>45</v>
      </c>
      <c r="F5912" t="s">
        <v>304</v>
      </c>
      <c r="G5912" t="s">
        <v>49</v>
      </c>
      <c r="H5912" s="90" t="s">
        <v>317</v>
      </c>
      <c r="I5912" s="90"/>
    </row>
    <row r="5913" spans="1:10" hidden="1" x14ac:dyDescent="0.25">
      <c r="A5913" s="57" t="s">
        <v>130</v>
      </c>
      <c r="B5913" t="s">
        <v>129</v>
      </c>
      <c r="C5913">
        <v>2022</v>
      </c>
      <c r="D5913" t="s">
        <v>58</v>
      </c>
      <c r="E5913" t="s">
        <v>45</v>
      </c>
      <c r="F5913" t="s">
        <v>50</v>
      </c>
      <c r="G5913" t="s">
        <v>56</v>
      </c>
      <c r="H5913" t="s">
        <v>124</v>
      </c>
      <c r="I5913" t="s">
        <v>401</v>
      </c>
      <c r="J5913" s="3">
        <v>84190</v>
      </c>
    </row>
    <row r="5914" spans="1:10" hidden="1" x14ac:dyDescent="0.25">
      <c r="A5914" s="57" t="s">
        <v>130</v>
      </c>
      <c r="B5914" t="s">
        <v>129</v>
      </c>
      <c r="C5914">
        <v>2022</v>
      </c>
      <c r="D5914" t="s">
        <v>58</v>
      </c>
      <c r="E5914" t="s">
        <v>45</v>
      </c>
      <c r="F5914" t="s">
        <v>50</v>
      </c>
      <c r="G5914" t="s">
        <v>56</v>
      </c>
      <c r="H5914" t="s">
        <v>98</v>
      </c>
      <c r="I5914" t="s">
        <v>402</v>
      </c>
      <c r="J5914" s="3">
        <v>378006</v>
      </c>
    </row>
    <row r="5915" spans="1:10" hidden="1" x14ac:dyDescent="0.25">
      <c r="A5915" s="57" t="s">
        <v>130</v>
      </c>
      <c r="B5915" t="s">
        <v>129</v>
      </c>
      <c r="C5915">
        <v>2022</v>
      </c>
      <c r="D5915" t="s">
        <v>58</v>
      </c>
      <c r="E5915" t="s">
        <v>45</v>
      </c>
      <c r="F5915" t="s">
        <v>50</v>
      </c>
      <c r="G5915" t="s">
        <v>56</v>
      </c>
      <c r="H5915" t="s">
        <v>98</v>
      </c>
      <c r="I5915" t="s">
        <v>401</v>
      </c>
      <c r="J5915" s="3">
        <v>99610.09</v>
      </c>
    </row>
    <row r="5916" spans="1:10" hidden="1" x14ac:dyDescent="0.25">
      <c r="A5916" s="57" t="s">
        <v>130</v>
      </c>
      <c r="B5916" t="s">
        <v>129</v>
      </c>
      <c r="C5916">
        <v>2022</v>
      </c>
      <c r="D5916" t="s">
        <v>58</v>
      </c>
      <c r="E5916" t="s">
        <v>45</v>
      </c>
      <c r="F5916" t="s">
        <v>50</v>
      </c>
      <c r="G5916" t="s">
        <v>56</v>
      </c>
      <c r="H5916" t="s">
        <v>265</v>
      </c>
      <c r="I5916" t="s">
        <v>403</v>
      </c>
    </row>
    <row r="5917" spans="1:10" hidden="1" x14ac:dyDescent="0.25">
      <c r="A5917" s="57" t="s">
        <v>130</v>
      </c>
      <c r="B5917" t="s">
        <v>129</v>
      </c>
      <c r="C5917">
        <v>2022</v>
      </c>
      <c r="D5917" t="s">
        <v>58</v>
      </c>
      <c r="E5917" t="s">
        <v>45</v>
      </c>
      <c r="F5917" t="s">
        <v>50</v>
      </c>
      <c r="G5917" t="s">
        <v>56</v>
      </c>
      <c r="H5917" t="s">
        <v>193</v>
      </c>
      <c r="I5917" s="90" t="s">
        <v>466</v>
      </c>
    </row>
    <row r="5918" spans="1:10" hidden="1" x14ac:dyDescent="0.25">
      <c r="A5918" s="57" t="s">
        <v>130</v>
      </c>
      <c r="B5918" t="s">
        <v>129</v>
      </c>
      <c r="C5918">
        <v>2022</v>
      </c>
      <c r="D5918" t="s">
        <v>58</v>
      </c>
      <c r="E5918" t="s">
        <v>45</v>
      </c>
      <c r="F5918" t="s">
        <v>50</v>
      </c>
      <c r="G5918" t="s">
        <v>56</v>
      </c>
      <c r="H5918" t="s">
        <v>193</v>
      </c>
      <c r="I5918" s="90" t="s">
        <v>467</v>
      </c>
    </row>
    <row r="5919" spans="1:10" hidden="1" x14ac:dyDescent="0.25">
      <c r="A5919" s="57" t="s">
        <v>130</v>
      </c>
      <c r="B5919" t="s">
        <v>129</v>
      </c>
      <c r="C5919">
        <v>2022</v>
      </c>
      <c r="D5919" t="s">
        <v>58</v>
      </c>
      <c r="E5919" t="s">
        <v>45</v>
      </c>
      <c r="F5919" t="s">
        <v>50</v>
      </c>
      <c r="G5919" t="s">
        <v>101</v>
      </c>
      <c r="H5919" t="s">
        <v>99</v>
      </c>
      <c r="I5919" t="s">
        <v>401</v>
      </c>
      <c r="J5919" s="3">
        <v>235573.41</v>
      </c>
    </row>
    <row r="5920" spans="1:10" hidden="1" x14ac:dyDescent="0.25">
      <c r="A5920" s="57" t="s">
        <v>130</v>
      </c>
      <c r="B5920" t="s">
        <v>129</v>
      </c>
      <c r="C5920">
        <v>2022</v>
      </c>
      <c r="D5920" t="s">
        <v>58</v>
      </c>
      <c r="E5920" t="s">
        <v>45</v>
      </c>
      <c r="F5920" t="s">
        <v>50</v>
      </c>
      <c r="G5920" t="s">
        <v>101</v>
      </c>
      <c r="H5920" s="2" t="s">
        <v>255</v>
      </c>
      <c r="I5920" s="90" t="s">
        <v>462</v>
      </c>
      <c r="J5920" s="3">
        <v>3000</v>
      </c>
    </row>
    <row r="5921" spans="1:10" hidden="1" x14ac:dyDescent="0.25">
      <c r="A5921" s="57" t="s">
        <v>130</v>
      </c>
      <c r="B5921" t="s">
        <v>129</v>
      </c>
      <c r="C5921">
        <v>2022</v>
      </c>
      <c r="D5921" t="s">
        <v>58</v>
      </c>
      <c r="E5921" t="s">
        <v>45</v>
      </c>
      <c r="F5921" t="s">
        <v>50</v>
      </c>
      <c r="G5921" t="s">
        <v>101</v>
      </c>
      <c r="H5921" s="2" t="s">
        <v>254</v>
      </c>
      <c r="I5921" s="2"/>
    </row>
    <row r="5922" spans="1:10" hidden="1" x14ac:dyDescent="0.25">
      <c r="A5922" s="57" t="s">
        <v>130</v>
      </c>
      <c r="B5922" t="s">
        <v>129</v>
      </c>
      <c r="C5922">
        <v>2022</v>
      </c>
      <c r="D5922" t="s">
        <v>58</v>
      </c>
      <c r="E5922" t="s">
        <v>45</v>
      </c>
      <c r="F5922" t="s">
        <v>50</v>
      </c>
      <c r="G5922" t="s">
        <v>101</v>
      </c>
      <c r="H5922" s="2" t="s">
        <v>236</v>
      </c>
      <c r="I5922" t="s">
        <v>422</v>
      </c>
    </row>
    <row r="5923" spans="1:10" hidden="1" x14ac:dyDescent="0.25">
      <c r="A5923" s="57" t="s">
        <v>130</v>
      </c>
      <c r="B5923" t="s">
        <v>129</v>
      </c>
      <c r="C5923">
        <v>2022</v>
      </c>
      <c r="D5923" t="s">
        <v>58</v>
      </c>
      <c r="E5923" t="s">
        <v>45</v>
      </c>
      <c r="F5923" t="s">
        <v>50</v>
      </c>
      <c r="G5923" t="s">
        <v>101</v>
      </c>
      <c r="H5923" t="s">
        <v>30</v>
      </c>
      <c r="I5923" s="90" t="s">
        <v>375</v>
      </c>
      <c r="J5923" s="3">
        <v>7153.61</v>
      </c>
    </row>
    <row r="5924" spans="1:10" hidden="1" x14ac:dyDescent="0.25">
      <c r="A5924" s="57" t="s">
        <v>130</v>
      </c>
      <c r="B5924" t="s">
        <v>129</v>
      </c>
      <c r="C5924">
        <v>2022</v>
      </c>
      <c r="D5924" t="s">
        <v>58</v>
      </c>
      <c r="E5924" t="s">
        <v>45</v>
      </c>
      <c r="F5924" t="s">
        <v>50</v>
      </c>
      <c r="G5924" t="s">
        <v>101</v>
      </c>
      <c r="H5924" t="s">
        <v>30</v>
      </c>
      <c r="I5924" s="90" t="s">
        <v>395</v>
      </c>
      <c r="J5924" s="38">
        <v>5800</v>
      </c>
    </row>
    <row r="5925" spans="1:10" hidden="1" x14ac:dyDescent="0.25">
      <c r="A5925" s="57" t="s">
        <v>130</v>
      </c>
      <c r="B5925" t="s">
        <v>129</v>
      </c>
      <c r="C5925">
        <v>2022</v>
      </c>
      <c r="D5925" t="s">
        <v>58</v>
      </c>
      <c r="E5925" t="s">
        <v>45</v>
      </c>
      <c r="F5925" t="s">
        <v>50</v>
      </c>
      <c r="G5925" t="s">
        <v>101</v>
      </c>
      <c r="H5925" t="s">
        <v>30</v>
      </c>
      <c r="I5925" s="90" t="s">
        <v>468</v>
      </c>
    </row>
    <row r="5926" spans="1:10" hidden="1" x14ac:dyDescent="0.25">
      <c r="A5926" s="57" t="s">
        <v>130</v>
      </c>
      <c r="B5926" t="s">
        <v>129</v>
      </c>
      <c r="C5926">
        <v>2022</v>
      </c>
      <c r="D5926" t="s">
        <v>58</v>
      </c>
      <c r="E5926" t="s">
        <v>45</v>
      </c>
      <c r="F5926" t="s">
        <v>50</v>
      </c>
      <c r="G5926" t="s">
        <v>101</v>
      </c>
      <c r="H5926" t="s">
        <v>30</v>
      </c>
      <c r="I5926" s="90" t="s">
        <v>462</v>
      </c>
    </row>
    <row r="5927" spans="1:10" hidden="1" x14ac:dyDescent="0.25">
      <c r="A5927" s="57" t="s">
        <v>130</v>
      </c>
      <c r="B5927" t="s">
        <v>129</v>
      </c>
      <c r="C5927">
        <v>2022</v>
      </c>
      <c r="D5927" t="s">
        <v>58</v>
      </c>
      <c r="E5927" t="s">
        <v>45</v>
      </c>
      <c r="F5927" t="s">
        <v>50</v>
      </c>
      <c r="G5927" t="s">
        <v>101</v>
      </c>
      <c r="H5927" t="s">
        <v>30</v>
      </c>
      <c r="I5927" s="90" t="s">
        <v>469</v>
      </c>
    </row>
    <row r="5928" spans="1:10" hidden="1" x14ac:dyDescent="0.25">
      <c r="A5928" s="57" t="s">
        <v>130</v>
      </c>
      <c r="B5928" t="s">
        <v>129</v>
      </c>
      <c r="C5928">
        <v>2022</v>
      </c>
      <c r="D5928" t="s">
        <v>58</v>
      </c>
      <c r="E5928" t="s">
        <v>45</v>
      </c>
      <c r="F5928" t="s">
        <v>50</v>
      </c>
      <c r="G5928" t="s">
        <v>101</v>
      </c>
      <c r="H5928" t="s">
        <v>30</v>
      </c>
      <c r="I5928" s="90" t="s">
        <v>455</v>
      </c>
    </row>
    <row r="5929" spans="1:10" hidden="1" x14ac:dyDescent="0.25">
      <c r="A5929" s="57" t="s">
        <v>130</v>
      </c>
      <c r="B5929" t="s">
        <v>129</v>
      </c>
      <c r="C5929">
        <v>2022</v>
      </c>
      <c r="D5929" t="s">
        <v>58</v>
      </c>
      <c r="E5929" t="s">
        <v>45</v>
      </c>
      <c r="F5929" t="s">
        <v>50</v>
      </c>
      <c r="G5929" t="s">
        <v>101</v>
      </c>
      <c r="H5929" t="s">
        <v>30</v>
      </c>
      <c r="I5929" s="90" t="s">
        <v>470</v>
      </c>
    </row>
    <row r="5930" spans="1:10" hidden="1" x14ac:dyDescent="0.25">
      <c r="A5930" s="57" t="s">
        <v>130</v>
      </c>
      <c r="B5930" t="s">
        <v>129</v>
      </c>
      <c r="C5930">
        <v>2022</v>
      </c>
      <c r="D5930" t="s">
        <v>58</v>
      </c>
      <c r="E5930" t="s">
        <v>45</v>
      </c>
      <c r="F5930" t="s">
        <v>50</v>
      </c>
      <c r="G5930" t="s">
        <v>101</v>
      </c>
      <c r="H5930" t="s">
        <v>30</v>
      </c>
      <c r="I5930" s="90" t="s">
        <v>471</v>
      </c>
    </row>
    <row r="5931" spans="1:10" hidden="1" x14ac:dyDescent="0.25">
      <c r="A5931" s="57" t="s">
        <v>130</v>
      </c>
      <c r="B5931" t="s">
        <v>129</v>
      </c>
      <c r="C5931">
        <v>2022</v>
      </c>
      <c r="D5931" t="s">
        <v>58</v>
      </c>
      <c r="E5931" t="s">
        <v>45</v>
      </c>
      <c r="F5931" t="s">
        <v>50</v>
      </c>
      <c r="G5931" t="s">
        <v>101</v>
      </c>
      <c r="H5931" t="s">
        <v>30</v>
      </c>
      <c r="I5931" s="90" t="s">
        <v>472</v>
      </c>
    </row>
    <row r="5932" spans="1:10" hidden="1" x14ac:dyDescent="0.25">
      <c r="A5932" s="57" t="s">
        <v>130</v>
      </c>
      <c r="B5932" t="s">
        <v>129</v>
      </c>
      <c r="C5932">
        <v>2022</v>
      </c>
      <c r="D5932" t="s">
        <v>58</v>
      </c>
      <c r="E5932" t="s">
        <v>45</v>
      </c>
      <c r="F5932" t="s">
        <v>50</v>
      </c>
      <c r="G5932" t="s">
        <v>101</v>
      </c>
      <c r="H5932" t="s">
        <v>30</v>
      </c>
      <c r="I5932" s="90" t="s">
        <v>473</v>
      </c>
    </row>
    <row r="5933" spans="1:10" hidden="1" x14ac:dyDescent="0.25">
      <c r="A5933" s="57" t="s">
        <v>130</v>
      </c>
      <c r="B5933" t="s">
        <v>129</v>
      </c>
      <c r="C5933">
        <v>2022</v>
      </c>
      <c r="D5933" t="s">
        <v>58</v>
      </c>
      <c r="E5933" t="s">
        <v>45</v>
      </c>
      <c r="F5933" t="s">
        <v>50</v>
      </c>
      <c r="G5933" t="s">
        <v>101</v>
      </c>
      <c r="H5933" t="s">
        <v>30</v>
      </c>
      <c r="I5933" s="90" t="s">
        <v>474</v>
      </c>
    </row>
    <row r="5934" spans="1:10" hidden="1" x14ac:dyDescent="0.25">
      <c r="A5934" s="57" t="s">
        <v>130</v>
      </c>
      <c r="B5934" t="s">
        <v>129</v>
      </c>
      <c r="C5934">
        <v>2022</v>
      </c>
      <c r="D5934" t="s">
        <v>58</v>
      </c>
      <c r="E5934" t="s">
        <v>45</v>
      </c>
      <c r="F5934" t="s">
        <v>287</v>
      </c>
      <c r="G5934" t="s">
        <v>287</v>
      </c>
      <c r="H5934" s="82" t="s">
        <v>288</v>
      </c>
      <c r="I5934" s="82"/>
    </row>
    <row r="5935" spans="1:10" hidden="1" x14ac:dyDescent="0.25">
      <c r="A5935" s="57" t="s">
        <v>130</v>
      </c>
      <c r="B5935" t="s">
        <v>129</v>
      </c>
      <c r="C5935">
        <v>2022</v>
      </c>
      <c r="D5935" t="s">
        <v>58</v>
      </c>
      <c r="E5935" t="s">
        <v>112</v>
      </c>
      <c r="F5935" t="s">
        <v>117</v>
      </c>
      <c r="G5935" t="s">
        <v>53</v>
      </c>
      <c r="H5935" s="2" t="s">
        <v>256</v>
      </c>
      <c r="I5935" s="2"/>
      <c r="J5935" s="10">
        <f>+J5801*30%</f>
        <v>16118314.604924368</v>
      </c>
    </row>
    <row r="5936" spans="1:10" hidden="1" x14ac:dyDescent="0.25">
      <c r="A5936" s="57" t="s">
        <v>130</v>
      </c>
      <c r="B5936" t="s">
        <v>129</v>
      </c>
      <c r="C5936">
        <v>2022</v>
      </c>
      <c r="D5936" t="s">
        <v>58</v>
      </c>
      <c r="E5936" t="s">
        <v>112</v>
      </c>
      <c r="F5936" t="s">
        <v>117</v>
      </c>
      <c r="G5936" t="s">
        <v>53</v>
      </c>
      <c r="H5936" s="90" t="s">
        <v>335</v>
      </c>
      <c r="I5936" s="90" t="s">
        <v>475</v>
      </c>
    </row>
    <row r="5937" spans="1:10" hidden="1" x14ac:dyDescent="0.25">
      <c r="A5937" s="57" t="s">
        <v>130</v>
      </c>
      <c r="B5937" t="s">
        <v>129</v>
      </c>
      <c r="C5937">
        <v>2022</v>
      </c>
      <c r="D5937" t="s">
        <v>58</v>
      </c>
      <c r="E5937" t="s">
        <v>112</v>
      </c>
      <c r="F5937" t="s">
        <v>117</v>
      </c>
      <c r="G5937" t="s">
        <v>53</v>
      </c>
      <c r="H5937" s="2" t="s">
        <v>257</v>
      </c>
      <c r="I5937" t="s">
        <v>406</v>
      </c>
      <c r="J5937" s="38"/>
    </row>
    <row r="5938" spans="1:10" hidden="1" x14ac:dyDescent="0.25">
      <c r="A5938" s="57" t="s">
        <v>130</v>
      </c>
      <c r="B5938" t="s">
        <v>129</v>
      </c>
      <c r="C5938">
        <v>2022</v>
      </c>
      <c r="D5938" t="s">
        <v>58</v>
      </c>
      <c r="E5938" t="s">
        <v>112</v>
      </c>
      <c r="F5938" t="s">
        <v>117</v>
      </c>
      <c r="G5938" t="s">
        <v>53</v>
      </c>
      <c r="H5938" s="2" t="s">
        <v>257</v>
      </c>
      <c r="I5938" t="s">
        <v>407</v>
      </c>
    </row>
    <row r="5939" spans="1:10" hidden="1" x14ac:dyDescent="0.25">
      <c r="A5939" s="57" t="s">
        <v>130</v>
      </c>
      <c r="B5939" t="s">
        <v>129</v>
      </c>
      <c r="C5939">
        <v>2022</v>
      </c>
      <c r="D5939" t="s">
        <v>58</v>
      </c>
      <c r="E5939" t="s">
        <v>112</v>
      </c>
      <c r="F5939" t="s">
        <v>117</v>
      </c>
      <c r="G5939" t="s">
        <v>53</v>
      </c>
      <c r="H5939" s="2" t="s">
        <v>257</v>
      </c>
      <c r="I5939" t="s">
        <v>408</v>
      </c>
      <c r="J5939" s="3"/>
    </row>
    <row r="5940" spans="1:10" hidden="1" x14ac:dyDescent="0.25">
      <c r="A5940" s="57" t="s">
        <v>130</v>
      </c>
      <c r="B5940" t="s">
        <v>129</v>
      </c>
      <c r="C5940">
        <v>2022</v>
      </c>
      <c r="D5940" t="s">
        <v>58</v>
      </c>
      <c r="E5940" t="s">
        <v>112</v>
      </c>
      <c r="F5940" t="s">
        <v>117</v>
      </c>
      <c r="G5940" t="s">
        <v>53</v>
      </c>
      <c r="H5940" s="2" t="s">
        <v>257</v>
      </c>
    </row>
    <row r="5941" spans="1:10" hidden="1" x14ac:dyDescent="0.25">
      <c r="A5941" s="57" t="s">
        <v>130</v>
      </c>
      <c r="B5941" t="s">
        <v>129</v>
      </c>
      <c r="C5941">
        <v>2022</v>
      </c>
      <c r="D5941" t="s">
        <v>58</v>
      </c>
      <c r="E5941" t="s">
        <v>112</v>
      </c>
      <c r="F5941" t="s">
        <v>117</v>
      </c>
      <c r="G5941" t="s">
        <v>53</v>
      </c>
      <c r="H5941" s="2" t="s">
        <v>257</v>
      </c>
    </row>
    <row r="5942" spans="1:10" hidden="1" x14ac:dyDescent="0.25">
      <c r="A5942" s="57" t="s">
        <v>130</v>
      </c>
      <c r="B5942" t="s">
        <v>129</v>
      </c>
      <c r="C5942">
        <v>2022</v>
      </c>
      <c r="D5942" t="s">
        <v>58</v>
      </c>
      <c r="E5942" t="s">
        <v>112</v>
      </c>
      <c r="F5942" t="s">
        <v>117</v>
      </c>
      <c r="G5942" t="s">
        <v>53</v>
      </c>
      <c r="H5942" s="2" t="s">
        <v>257</v>
      </c>
    </row>
    <row r="5943" spans="1:10" hidden="1" x14ac:dyDescent="0.25">
      <c r="A5943" s="57" t="s">
        <v>130</v>
      </c>
      <c r="B5943" t="s">
        <v>129</v>
      </c>
      <c r="C5943">
        <v>2022</v>
      </c>
      <c r="D5943" t="s">
        <v>58</v>
      </c>
      <c r="E5943" t="s">
        <v>112</v>
      </c>
      <c r="F5943" t="s">
        <v>117</v>
      </c>
      <c r="G5943" t="s">
        <v>53</v>
      </c>
      <c r="H5943" s="2" t="s">
        <v>257</v>
      </c>
    </row>
    <row r="5944" spans="1:10" hidden="1" x14ac:dyDescent="0.25">
      <c r="A5944" s="57" t="s">
        <v>130</v>
      </c>
      <c r="B5944" t="s">
        <v>129</v>
      </c>
      <c r="C5944">
        <v>2022</v>
      </c>
      <c r="D5944" t="s">
        <v>58</v>
      </c>
      <c r="E5944" t="s">
        <v>112</v>
      </c>
      <c r="F5944" t="s">
        <v>117</v>
      </c>
      <c r="G5944" t="s">
        <v>53</v>
      </c>
      <c r="H5944" s="2" t="s">
        <v>258</v>
      </c>
      <c r="I5944" s="2"/>
    </row>
    <row r="5945" spans="1:10" hidden="1" x14ac:dyDescent="0.25">
      <c r="A5945" s="57" t="s">
        <v>130</v>
      </c>
      <c r="B5945" t="s">
        <v>129</v>
      </c>
      <c r="C5945">
        <v>2022</v>
      </c>
      <c r="D5945" t="s">
        <v>58</v>
      </c>
      <c r="E5945" t="s">
        <v>112</v>
      </c>
      <c r="F5945" t="s">
        <v>117</v>
      </c>
      <c r="G5945" t="s">
        <v>53</v>
      </c>
      <c r="H5945" s="2" t="s">
        <v>259</v>
      </c>
      <c r="I5945" t="s">
        <v>409</v>
      </c>
      <c r="J5945" s="3"/>
    </row>
    <row r="5946" spans="1:10" hidden="1" x14ac:dyDescent="0.25">
      <c r="A5946" s="57" t="s">
        <v>130</v>
      </c>
      <c r="B5946" t="s">
        <v>129</v>
      </c>
      <c r="C5946">
        <v>2022</v>
      </c>
      <c r="D5946" t="s">
        <v>58</v>
      </c>
      <c r="E5946" t="s">
        <v>112</v>
      </c>
      <c r="F5946" t="s">
        <v>117</v>
      </c>
      <c r="G5946" t="s">
        <v>53</v>
      </c>
      <c r="H5946" s="2" t="s">
        <v>259</v>
      </c>
      <c r="I5946" t="s">
        <v>410</v>
      </c>
    </row>
    <row r="5947" spans="1:10" hidden="1" x14ac:dyDescent="0.25">
      <c r="A5947" s="57" t="s">
        <v>130</v>
      </c>
      <c r="B5947" t="s">
        <v>129</v>
      </c>
      <c r="C5947">
        <v>2022</v>
      </c>
      <c r="D5947" t="s">
        <v>58</v>
      </c>
      <c r="E5947" t="s">
        <v>112</v>
      </c>
      <c r="F5947" t="s">
        <v>117</v>
      </c>
      <c r="G5947" t="s">
        <v>53</v>
      </c>
      <c r="H5947" s="2" t="s">
        <v>259</v>
      </c>
      <c r="I5947" t="s">
        <v>411</v>
      </c>
      <c r="J5947" s="38"/>
    </row>
    <row r="5948" spans="1:10" hidden="1" x14ac:dyDescent="0.25">
      <c r="A5948" s="57" t="s">
        <v>130</v>
      </c>
      <c r="B5948" t="s">
        <v>129</v>
      </c>
      <c r="C5948">
        <v>2022</v>
      </c>
      <c r="D5948" t="s">
        <v>58</v>
      </c>
      <c r="E5948" t="s">
        <v>112</v>
      </c>
      <c r="F5948" t="s">
        <v>117</v>
      </c>
      <c r="G5948" t="s">
        <v>53</v>
      </c>
      <c r="H5948" s="2" t="s">
        <v>259</v>
      </c>
      <c r="I5948" t="s">
        <v>441</v>
      </c>
    </row>
    <row r="5949" spans="1:10" hidden="1" x14ac:dyDescent="0.25">
      <c r="A5949" s="57" t="s">
        <v>130</v>
      </c>
      <c r="B5949" t="s">
        <v>129</v>
      </c>
      <c r="C5949">
        <v>2022</v>
      </c>
      <c r="D5949" t="s">
        <v>58</v>
      </c>
      <c r="E5949" t="s">
        <v>112</v>
      </c>
      <c r="F5949" t="s">
        <v>117</v>
      </c>
      <c r="G5949" t="s">
        <v>53</v>
      </c>
      <c r="H5949" s="2" t="s">
        <v>259</v>
      </c>
      <c r="I5949" t="s">
        <v>442</v>
      </c>
    </row>
    <row r="5950" spans="1:10" hidden="1" x14ac:dyDescent="0.25">
      <c r="A5950" s="57" t="s">
        <v>130</v>
      </c>
      <c r="B5950" t="s">
        <v>129</v>
      </c>
      <c r="C5950">
        <v>2022</v>
      </c>
      <c r="D5950" t="s">
        <v>58</v>
      </c>
      <c r="E5950" t="s">
        <v>112</v>
      </c>
      <c r="F5950" t="s">
        <v>117</v>
      </c>
      <c r="G5950" t="s">
        <v>53</v>
      </c>
      <c r="H5950" s="2" t="s">
        <v>259</v>
      </c>
      <c r="I5950" s="90" t="s">
        <v>460</v>
      </c>
    </row>
    <row r="5951" spans="1:10" hidden="1" x14ac:dyDescent="0.25">
      <c r="A5951" s="57" t="s">
        <v>130</v>
      </c>
      <c r="B5951" t="s">
        <v>129</v>
      </c>
      <c r="C5951">
        <v>2022</v>
      </c>
      <c r="D5951" t="s">
        <v>58</v>
      </c>
      <c r="E5951" t="s">
        <v>112</v>
      </c>
      <c r="F5951" t="s">
        <v>117</v>
      </c>
      <c r="G5951" t="s">
        <v>53</v>
      </c>
      <c r="H5951" s="2" t="s">
        <v>259</v>
      </c>
      <c r="I5951" s="90" t="s">
        <v>413</v>
      </c>
    </row>
    <row r="5952" spans="1:10" hidden="1" x14ac:dyDescent="0.25">
      <c r="A5952" s="57" t="s">
        <v>130</v>
      </c>
      <c r="B5952" t="s">
        <v>129</v>
      </c>
      <c r="C5952">
        <v>2022</v>
      </c>
      <c r="D5952" t="s">
        <v>58</v>
      </c>
      <c r="E5952" t="s">
        <v>112</v>
      </c>
      <c r="F5952" t="s">
        <v>117</v>
      </c>
      <c r="G5952" t="s">
        <v>334</v>
      </c>
      <c r="H5952" s="90" t="s">
        <v>335</v>
      </c>
      <c r="I5952" s="90"/>
    </row>
    <row r="5953" spans="1:10" hidden="1" x14ac:dyDescent="0.25">
      <c r="A5953" s="57" t="s">
        <v>130</v>
      </c>
      <c r="B5953" t="s">
        <v>129</v>
      </c>
      <c r="C5953">
        <v>2022</v>
      </c>
      <c r="D5953" t="s">
        <v>58</v>
      </c>
      <c r="E5953" t="s">
        <v>112</v>
      </c>
      <c r="F5953" t="s">
        <v>117</v>
      </c>
      <c r="G5953" t="s">
        <v>318</v>
      </c>
      <c r="H5953" t="s">
        <v>180</v>
      </c>
      <c r="I5953" t="s">
        <v>412</v>
      </c>
    </row>
    <row r="5954" spans="1:10" hidden="1" x14ac:dyDescent="0.25">
      <c r="A5954" s="57" t="s">
        <v>130</v>
      </c>
      <c r="B5954" t="s">
        <v>129</v>
      </c>
      <c r="C5954">
        <v>2022</v>
      </c>
      <c r="D5954" t="s">
        <v>58</v>
      </c>
      <c r="E5954" t="s">
        <v>112</v>
      </c>
      <c r="F5954" t="s">
        <v>117</v>
      </c>
      <c r="G5954" t="s">
        <v>318</v>
      </c>
      <c r="H5954" t="s">
        <v>180</v>
      </c>
      <c r="I5954" t="s">
        <v>413</v>
      </c>
      <c r="J5954" s="38"/>
    </row>
    <row r="5955" spans="1:10" hidden="1" x14ac:dyDescent="0.25">
      <c r="A5955" s="57" t="s">
        <v>130</v>
      </c>
      <c r="B5955" t="s">
        <v>129</v>
      </c>
      <c r="C5955">
        <v>2022</v>
      </c>
      <c r="D5955" t="s">
        <v>58</v>
      </c>
      <c r="E5955" t="s">
        <v>112</v>
      </c>
      <c r="F5955" t="s">
        <v>117</v>
      </c>
      <c r="G5955" t="s">
        <v>318</v>
      </c>
      <c r="H5955" t="s">
        <v>180</v>
      </c>
      <c r="I5955" t="s">
        <v>414</v>
      </c>
      <c r="J5955" s="38"/>
    </row>
    <row r="5956" spans="1:10" hidden="1" x14ac:dyDescent="0.25">
      <c r="A5956" s="57" t="s">
        <v>130</v>
      </c>
      <c r="B5956" t="s">
        <v>129</v>
      </c>
      <c r="C5956">
        <v>2022</v>
      </c>
      <c r="D5956" t="s">
        <v>58</v>
      </c>
      <c r="E5956" t="s">
        <v>112</v>
      </c>
      <c r="F5956" t="s">
        <v>117</v>
      </c>
      <c r="G5956" t="s">
        <v>318</v>
      </c>
      <c r="H5956" t="s">
        <v>180</v>
      </c>
      <c r="I5956" s="90" t="s">
        <v>460</v>
      </c>
    </row>
    <row r="5957" spans="1:10" hidden="1" x14ac:dyDescent="0.25">
      <c r="A5957" s="57" t="s">
        <v>130</v>
      </c>
      <c r="B5957" t="s">
        <v>129</v>
      </c>
      <c r="C5957">
        <v>2022</v>
      </c>
      <c r="D5957" t="s">
        <v>58</v>
      </c>
      <c r="E5957" t="s">
        <v>112</v>
      </c>
      <c r="F5957" t="s">
        <v>117</v>
      </c>
      <c r="G5957" t="s">
        <v>318</v>
      </c>
      <c r="H5957" t="s">
        <v>180</v>
      </c>
      <c r="I5957" s="90" t="s">
        <v>439</v>
      </c>
      <c r="J5957" s="3"/>
    </row>
    <row r="5958" spans="1:10" hidden="1" x14ac:dyDescent="0.25">
      <c r="A5958" s="57" t="s">
        <v>130</v>
      </c>
      <c r="B5958" t="s">
        <v>129</v>
      </c>
      <c r="C5958">
        <v>2022</v>
      </c>
      <c r="D5958" t="s">
        <v>58</v>
      </c>
      <c r="E5958" t="s">
        <v>112</v>
      </c>
      <c r="F5958" t="s">
        <v>117</v>
      </c>
      <c r="G5958" t="s">
        <v>318</v>
      </c>
      <c r="H5958" t="s">
        <v>180</v>
      </c>
    </row>
    <row r="5959" spans="1:10" hidden="1" x14ac:dyDescent="0.25">
      <c r="A5959" s="57" t="s">
        <v>130</v>
      </c>
      <c r="B5959" t="s">
        <v>129</v>
      </c>
      <c r="C5959">
        <v>2022</v>
      </c>
      <c r="D5959" t="s">
        <v>58</v>
      </c>
      <c r="E5959" t="s">
        <v>112</v>
      </c>
      <c r="F5959" t="s">
        <v>117</v>
      </c>
      <c r="G5959" t="s">
        <v>318</v>
      </c>
      <c r="H5959" s="2" t="s">
        <v>279</v>
      </c>
      <c r="I5959" t="s">
        <v>414</v>
      </c>
      <c r="J5959" s="38"/>
    </row>
    <row r="5960" spans="1:10" hidden="1" x14ac:dyDescent="0.25">
      <c r="A5960" s="57" t="s">
        <v>130</v>
      </c>
      <c r="B5960" t="s">
        <v>129</v>
      </c>
      <c r="C5960">
        <v>2022</v>
      </c>
      <c r="D5960" t="s">
        <v>58</v>
      </c>
      <c r="E5960" t="s">
        <v>112</v>
      </c>
      <c r="F5960" t="s">
        <v>117</v>
      </c>
      <c r="G5960" t="s">
        <v>318</v>
      </c>
      <c r="H5960" s="2" t="s">
        <v>279</v>
      </c>
      <c r="I5960" s="90" t="s">
        <v>460</v>
      </c>
    </row>
    <row r="5961" spans="1:10" hidden="1" x14ac:dyDescent="0.25">
      <c r="A5961" s="57" t="s">
        <v>130</v>
      </c>
      <c r="B5961" t="s">
        <v>129</v>
      </c>
      <c r="C5961">
        <v>2022</v>
      </c>
      <c r="D5961" t="s">
        <v>58</v>
      </c>
      <c r="E5961" t="s">
        <v>112</v>
      </c>
      <c r="F5961" t="s">
        <v>117</v>
      </c>
      <c r="G5961" t="s">
        <v>318</v>
      </c>
      <c r="H5961" s="2" t="s">
        <v>279</v>
      </c>
      <c r="I5961" t="s">
        <v>415</v>
      </c>
      <c r="J5961" s="3"/>
    </row>
    <row r="5962" spans="1:10" hidden="1" x14ac:dyDescent="0.25">
      <c r="A5962" s="57" t="s">
        <v>130</v>
      </c>
      <c r="B5962" t="s">
        <v>129</v>
      </c>
      <c r="C5962">
        <v>2022</v>
      </c>
      <c r="D5962" t="s">
        <v>58</v>
      </c>
      <c r="E5962" t="s">
        <v>112</v>
      </c>
      <c r="F5962" t="s">
        <v>117</v>
      </c>
      <c r="G5962" t="s">
        <v>319</v>
      </c>
      <c r="H5962" t="s">
        <v>181</v>
      </c>
    </row>
    <row r="5963" spans="1:10" hidden="1" x14ac:dyDescent="0.25">
      <c r="A5963" s="57" t="s">
        <v>130</v>
      </c>
      <c r="B5963" t="s">
        <v>129</v>
      </c>
      <c r="C5963">
        <v>2022</v>
      </c>
      <c r="D5963" t="s">
        <v>58</v>
      </c>
      <c r="E5963" t="s">
        <v>112</v>
      </c>
      <c r="F5963" t="s">
        <v>117</v>
      </c>
      <c r="G5963" t="s">
        <v>319</v>
      </c>
      <c r="H5963" s="90" t="s">
        <v>320</v>
      </c>
      <c r="I5963" t="s">
        <v>416</v>
      </c>
    </row>
    <row r="5964" spans="1:10" ht="15.75" hidden="1" thickTop="1" x14ac:dyDescent="0.25">
      <c r="A5964" s="57" t="s">
        <v>131</v>
      </c>
      <c r="B5964" t="s">
        <v>129</v>
      </c>
      <c r="C5964">
        <v>2022</v>
      </c>
      <c r="D5964" t="s">
        <v>58</v>
      </c>
      <c r="E5964" t="s">
        <v>52</v>
      </c>
      <c r="F5964" t="s">
        <v>142</v>
      </c>
      <c r="G5964" t="s">
        <v>301</v>
      </c>
      <c r="H5964" t="s">
        <v>210</v>
      </c>
      <c r="I5964" t="s">
        <v>374</v>
      </c>
      <c r="J5964" s="135">
        <v>51322704.837815136</v>
      </c>
    </row>
    <row r="5965" spans="1:10" hidden="1" x14ac:dyDescent="0.25">
      <c r="A5965" s="57" t="s">
        <v>131</v>
      </c>
      <c r="B5965" t="s">
        <v>129</v>
      </c>
      <c r="C5965">
        <v>2022</v>
      </c>
      <c r="D5965" t="s">
        <v>58</v>
      </c>
      <c r="E5965" t="s">
        <v>52</v>
      </c>
      <c r="F5965" t="s">
        <v>152</v>
      </c>
      <c r="G5965" t="s">
        <v>149</v>
      </c>
      <c r="H5965" t="s">
        <v>211</v>
      </c>
      <c r="J5965" s="3"/>
    </row>
    <row r="5966" spans="1:10" hidden="1" x14ac:dyDescent="0.25">
      <c r="A5966" s="57" t="s">
        <v>131</v>
      </c>
      <c r="B5966" t="s">
        <v>129</v>
      </c>
      <c r="C5966">
        <v>2022</v>
      </c>
      <c r="D5966" t="s">
        <v>58</v>
      </c>
      <c r="E5966" t="s">
        <v>52</v>
      </c>
      <c r="F5966" t="s">
        <v>152</v>
      </c>
      <c r="G5966" t="s">
        <v>213</v>
      </c>
      <c r="H5966" t="s">
        <v>214</v>
      </c>
    </row>
    <row r="5967" spans="1:10" hidden="1" x14ac:dyDescent="0.25">
      <c r="A5967" s="57" t="s">
        <v>131</v>
      </c>
      <c r="B5967" t="s">
        <v>129</v>
      </c>
      <c r="C5967">
        <v>2022</v>
      </c>
      <c r="D5967" t="s">
        <v>58</v>
      </c>
      <c r="E5967" t="s">
        <v>52</v>
      </c>
      <c r="F5967" t="s">
        <v>152</v>
      </c>
      <c r="G5967" t="s">
        <v>217</v>
      </c>
      <c r="H5967" t="s">
        <v>218</v>
      </c>
      <c r="J5967" s="3"/>
    </row>
    <row r="5968" spans="1:10" hidden="1" x14ac:dyDescent="0.25">
      <c r="A5968" s="57" t="s">
        <v>131</v>
      </c>
      <c r="B5968" t="s">
        <v>129</v>
      </c>
      <c r="C5968">
        <v>2022</v>
      </c>
      <c r="D5968" t="s">
        <v>58</v>
      </c>
      <c r="E5968" t="s">
        <v>52</v>
      </c>
      <c r="F5968" t="s">
        <v>142</v>
      </c>
      <c r="G5968" t="s">
        <v>300</v>
      </c>
      <c r="H5968" t="s">
        <v>224</v>
      </c>
      <c r="J5968" s="3"/>
    </row>
    <row r="5969" spans="1:10" hidden="1" x14ac:dyDescent="0.25">
      <c r="A5969" s="57" t="s">
        <v>131</v>
      </c>
      <c r="B5969" t="s">
        <v>129</v>
      </c>
      <c r="C5969">
        <v>2022</v>
      </c>
      <c r="D5969" t="s">
        <v>58</v>
      </c>
      <c r="E5969" t="s">
        <v>52</v>
      </c>
      <c r="F5969" t="s">
        <v>142</v>
      </c>
      <c r="G5969" t="s">
        <v>300</v>
      </c>
      <c r="H5969" t="s">
        <v>303</v>
      </c>
      <c r="J5969" s="3"/>
    </row>
    <row r="5970" spans="1:10" hidden="1" x14ac:dyDescent="0.25">
      <c r="A5970" s="57" t="s">
        <v>131</v>
      </c>
      <c r="B5970" t="s">
        <v>129</v>
      </c>
      <c r="C5970">
        <v>2022</v>
      </c>
      <c r="D5970" t="s">
        <v>58</v>
      </c>
      <c r="E5970" t="s">
        <v>52</v>
      </c>
      <c r="F5970" t="s">
        <v>142</v>
      </c>
      <c r="G5970" t="s">
        <v>270</v>
      </c>
      <c r="H5970" t="s">
        <v>269</v>
      </c>
      <c r="J5970" s="3"/>
    </row>
    <row r="5971" spans="1:10" hidden="1" x14ac:dyDescent="0.25">
      <c r="A5971" s="57" t="s">
        <v>131</v>
      </c>
      <c r="B5971" t="s">
        <v>129</v>
      </c>
      <c r="C5971">
        <v>2022</v>
      </c>
      <c r="D5971" t="s">
        <v>58</v>
      </c>
      <c r="E5971" t="s">
        <v>52</v>
      </c>
      <c r="F5971" t="s">
        <v>142</v>
      </c>
      <c r="G5971" t="s">
        <v>270</v>
      </c>
      <c r="H5971" t="s">
        <v>271</v>
      </c>
      <c r="J5971" s="3"/>
    </row>
    <row r="5972" spans="1:10" hidden="1" x14ac:dyDescent="0.25">
      <c r="A5972" s="57" t="s">
        <v>131</v>
      </c>
      <c r="B5972" t="s">
        <v>129</v>
      </c>
      <c r="C5972">
        <v>2022</v>
      </c>
      <c r="D5972" t="s">
        <v>58</v>
      </c>
      <c r="E5972" t="s">
        <v>45</v>
      </c>
      <c r="F5972" t="s">
        <v>46</v>
      </c>
      <c r="G5972" t="s">
        <v>54</v>
      </c>
      <c r="H5972" t="s">
        <v>11</v>
      </c>
      <c r="I5972" t="s">
        <v>375</v>
      </c>
      <c r="J5972" s="3">
        <v>5520000</v>
      </c>
    </row>
    <row r="5973" spans="1:10" hidden="1" x14ac:dyDescent="0.25">
      <c r="A5973" s="57" t="s">
        <v>131</v>
      </c>
      <c r="B5973" t="s">
        <v>129</v>
      </c>
      <c r="C5973">
        <v>2022</v>
      </c>
      <c r="D5973" t="s">
        <v>58</v>
      </c>
      <c r="E5973" t="s">
        <v>45</v>
      </c>
      <c r="F5973" t="s">
        <v>46</v>
      </c>
      <c r="G5973" t="s">
        <v>54</v>
      </c>
      <c r="H5973" t="s">
        <v>11</v>
      </c>
      <c r="I5973" t="s">
        <v>376</v>
      </c>
      <c r="J5973" s="3">
        <v>1750000</v>
      </c>
    </row>
    <row r="5974" spans="1:10" hidden="1" x14ac:dyDescent="0.25">
      <c r="A5974" s="57" t="s">
        <v>131</v>
      </c>
      <c r="B5974" t="s">
        <v>129</v>
      </c>
      <c r="C5974">
        <v>2022</v>
      </c>
      <c r="D5974" t="s">
        <v>58</v>
      </c>
      <c r="E5974" t="s">
        <v>45</v>
      </c>
      <c r="F5974" t="s">
        <v>46</v>
      </c>
      <c r="G5974" t="s">
        <v>54</v>
      </c>
      <c r="H5974" t="s">
        <v>12</v>
      </c>
      <c r="I5974" t="s">
        <v>375</v>
      </c>
    </row>
    <row r="5975" spans="1:10" hidden="1" x14ac:dyDescent="0.25">
      <c r="A5975" s="57" t="s">
        <v>131</v>
      </c>
      <c r="B5975" t="s">
        <v>129</v>
      </c>
      <c r="C5975">
        <v>2022</v>
      </c>
      <c r="D5975" t="s">
        <v>58</v>
      </c>
      <c r="E5975" t="s">
        <v>45</v>
      </c>
      <c r="F5975" t="s">
        <v>46</v>
      </c>
      <c r="G5975" t="s">
        <v>54</v>
      </c>
      <c r="H5975" t="s">
        <v>12</v>
      </c>
      <c r="I5975" t="s">
        <v>376</v>
      </c>
      <c r="J5975" s="3">
        <v>117172</v>
      </c>
    </row>
    <row r="5976" spans="1:10" hidden="1" x14ac:dyDescent="0.25">
      <c r="A5976" s="57" t="s">
        <v>131</v>
      </c>
      <c r="B5976" t="s">
        <v>129</v>
      </c>
      <c r="C5976">
        <v>2022</v>
      </c>
      <c r="D5976" t="s">
        <v>58</v>
      </c>
      <c r="E5976" t="s">
        <v>45</v>
      </c>
      <c r="F5976" t="s">
        <v>46</v>
      </c>
      <c r="G5976" t="s">
        <v>54</v>
      </c>
      <c r="H5976" t="s">
        <v>13</v>
      </c>
      <c r="I5976" t="s">
        <v>375</v>
      </c>
      <c r="J5976" s="3">
        <v>460000</v>
      </c>
    </row>
    <row r="5977" spans="1:10" hidden="1" x14ac:dyDescent="0.25">
      <c r="A5977" s="57" t="s">
        <v>131</v>
      </c>
      <c r="B5977" t="s">
        <v>129</v>
      </c>
      <c r="C5977">
        <v>2022</v>
      </c>
      <c r="D5977" t="s">
        <v>58</v>
      </c>
      <c r="E5977" t="s">
        <v>45</v>
      </c>
      <c r="F5977" t="s">
        <v>46</v>
      </c>
      <c r="G5977" t="s">
        <v>54</v>
      </c>
      <c r="H5977" t="s">
        <v>13</v>
      </c>
      <c r="I5977" t="s">
        <v>376</v>
      </c>
      <c r="J5977" s="3">
        <v>155598</v>
      </c>
    </row>
    <row r="5978" spans="1:10" hidden="1" x14ac:dyDescent="0.25">
      <c r="A5978" s="57" t="s">
        <v>131</v>
      </c>
      <c r="B5978" t="s">
        <v>129</v>
      </c>
      <c r="C5978">
        <v>2022</v>
      </c>
      <c r="D5978" t="s">
        <v>58</v>
      </c>
      <c r="E5978" t="s">
        <v>45</v>
      </c>
      <c r="F5978" t="s">
        <v>46</v>
      </c>
      <c r="G5978" t="s">
        <v>54</v>
      </c>
      <c r="H5978" t="s">
        <v>14</v>
      </c>
      <c r="I5978" t="s">
        <v>375</v>
      </c>
      <c r="J5978" s="3">
        <v>55200</v>
      </c>
    </row>
    <row r="5979" spans="1:10" hidden="1" x14ac:dyDescent="0.25">
      <c r="A5979" s="57" t="s">
        <v>131</v>
      </c>
      <c r="B5979" t="s">
        <v>129</v>
      </c>
      <c r="C5979">
        <v>2022</v>
      </c>
      <c r="D5979" t="s">
        <v>58</v>
      </c>
      <c r="E5979" t="s">
        <v>45</v>
      </c>
      <c r="F5979" t="s">
        <v>46</v>
      </c>
      <c r="G5979" t="s">
        <v>54</v>
      </c>
      <c r="H5979" t="s">
        <v>14</v>
      </c>
      <c r="I5979" t="s">
        <v>376</v>
      </c>
      <c r="J5979" s="3">
        <v>18672</v>
      </c>
    </row>
    <row r="5980" spans="1:10" hidden="1" x14ac:dyDescent="0.25">
      <c r="A5980" s="57" t="s">
        <v>131</v>
      </c>
      <c r="B5980" t="s">
        <v>129</v>
      </c>
      <c r="C5980">
        <v>2022</v>
      </c>
      <c r="D5980" t="s">
        <v>58</v>
      </c>
      <c r="E5980" t="s">
        <v>45</v>
      </c>
      <c r="F5980" t="s">
        <v>46</v>
      </c>
      <c r="G5980" t="s">
        <v>54</v>
      </c>
      <c r="H5980" t="s">
        <v>15</v>
      </c>
      <c r="I5980" t="s">
        <v>375</v>
      </c>
      <c r="J5980" s="3">
        <v>460000</v>
      </c>
    </row>
    <row r="5981" spans="1:10" hidden="1" x14ac:dyDescent="0.25">
      <c r="A5981" s="57" t="s">
        <v>131</v>
      </c>
      <c r="B5981" t="s">
        <v>129</v>
      </c>
      <c r="C5981">
        <v>2022</v>
      </c>
      <c r="D5981" t="s">
        <v>58</v>
      </c>
      <c r="E5981" t="s">
        <v>45</v>
      </c>
      <c r="F5981" t="s">
        <v>46</v>
      </c>
      <c r="G5981" t="s">
        <v>54</v>
      </c>
      <c r="H5981" t="s">
        <v>15</v>
      </c>
      <c r="I5981" t="s">
        <v>376</v>
      </c>
      <c r="J5981" s="3">
        <v>155598</v>
      </c>
    </row>
    <row r="5982" spans="1:10" hidden="1" x14ac:dyDescent="0.25">
      <c r="A5982" s="57" t="s">
        <v>131</v>
      </c>
      <c r="B5982" t="s">
        <v>129</v>
      </c>
      <c r="C5982">
        <v>2022</v>
      </c>
      <c r="D5982" t="s">
        <v>58</v>
      </c>
      <c r="E5982" t="s">
        <v>45</v>
      </c>
      <c r="F5982" t="s">
        <v>46</v>
      </c>
      <c r="G5982" t="s">
        <v>54</v>
      </c>
      <c r="H5982" t="s">
        <v>16</v>
      </c>
      <c r="I5982" t="s">
        <v>375</v>
      </c>
      <c r="J5982" s="3">
        <v>230000</v>
      </c>
    </row>
    <row r="5983" spans="1:10" hidden="1" x14ac:dyDescent="0.25">
      <c r="A5983" s="57" t="s">
        <v>131</v>
      </c>
      <c r="B5983" t="s">
        <v>129</v>
      </c>
      <c r="C5983">
        <v>2022</v>
      </c>
      <c r="D5983" t="s">
        <v>58</v>
      </c>
      <c r="E5983" t="s">
        <v>45</v>
      </c>
      <c r="F5983" t="s">
        <v>46</v>
      </c>
      <c r="G5983" t="s">
        <v>54</v>
      </c>
      <c r="H5983" t="s">
        <v>16</v>
      </c>
      <c r="I5983" t="s">
        <v>376</v>
      </c>
      <c r="J5983" s="3">
        <v>72916</v>
      </c>
    </row>
    <row r="5984" spans="1:10" hidden="1" x14ac:dyDescent="0.25">
      <c r="A5984" s="57" t="s">
        <v>131</v>
      </c>
      <c r="B5984" t="s">
        <v>129</v>
      </c>
      <c r="C5984">
        <v>2022</v>
      </c>
      <c r="D5984" t="s">
        <v>58</v>
      </c>
      <c r="E5984" t="s">
        <v>45</v>
      </c>
      <c r="F5984" t="s">
        <v>46</v>
      </c>
      <c r="G5984" t="s">
        <v>54</v>
      </c>
      <c r="H5984" t="s">
        <v>17</v>
      </c>
      <c r="I5984" t="s">
        <v>375</v>
      </c>
      <c r="J5984" s="3">
        <v>3680000</v>
      </c>
    </row>
    <row r="5985" spans="1:10" hidden="1" x14ac:dyDescent="0.25">
      <c r="A5985" s="57" t="s">
        <v>131</v>
      </c>
      <c r="B5985" t="s">
        <v>129</v>
      </c>
      <c r="C5985">
        <v>2022</v>
      </c>
      <c r="D5985" t="s">
        <v>58</v>
      </c>
      <c r="E5985" t="s">
        <v>45</v>
      </c>
      <c r="F5985" t="s">
        <v>46</v>
      </c>
      <c r="G5985" t="s">
        <v>54</v>
      </c>
      <c r="H5985" s="90" t="s">
        <v>331</v>
      </c>
      <c r="I5985" s="90"/>
    </row>
    <row r="5986" spans="1:10" hidden="1" x14ac:dyDescent="0.25">
      <c r="A5986" s="57" t="s">
        <v>131</v>
      </c>
      <c r="B5986" t="s">
        <v>129</v>
      </c>
      <c r="C5986">
        <v>2022</v>
      </c>
      <c r="D5986" t="s">
        <v>58</v>
      </c>
      <c r="E5986" t="s">
        <v>45</v>
      </c>
      <c r="F5986" t="s">
        <v>46</v>
      </c>
      <c r="G5986" t="s">
        <v>54</v>
      </c>
      <c r="H5986" s="90" t="s">
        <v>445</v>
      </c>
      <c r="I5986" s="90" t="s">
        <v>446</v>
      </c>
    </row>
    <row r="5987" spans="1:10" hidden="1" x14ac:dyDescent="0.25">
      <c r="A5987" s="57" t="s">
        <v>131</v>
      </c>
      <c r="B5987" t="s">
        <v>129</v>
      </c>
      <c r="C5987">
        <v>2022</v>
      </c>
      <c r="D5987" t="s">
        <v>58</v>
      </c>
      <c r="E5987" t="s">
        <v>45</v>
      </c>
      <c r="F5987" t="s">
        <v>46</v>
      </c>
      <c r="G5987" t="s">
        <v>54</v>
      </c>
      <c r="H5987" t="s">
        <v>195</v>
      </c>
      <c r="I5987" t="s">
        <v>377</v>
      </c>
    </row>
    <row r="5988" spans="1:10" hidden="1" x14ac:dyDescent="0.25">
      <c r="A5988" s="57" t="s">
        <v>131</v>
      </c>
      <c r="B5988" t="s">
        <v>129</v>
      </c>
      <c r="C5988">
        <v>2022</v>
      </c>
      <c r="D5988" t="s">
        <v>58</v>
      </c>
      <c r="E5988" t="s">
        <v>45</v>
      </c>
      <c r="F5988" t="s">
        <v>46</v>
      </c>
      <c r="G5988" t="s">
        <v>54</v>
      </c>
      <c r="H5988" t="s">
        <v>18</v>
      </c>
      <c r="I5988" t="s">
        <v>397</v>
      </c>
      <c r="J5988" s="3">
        <v>37949</v>
      </c>
    </row>
    <row r="5989" spans="1:10" hidden="1" x14ac:dyDescent="0.25">
      <c r="A5989" s="57" t="s">
        <v>131</v>
      </c>
      <c r="B5989" t="s">
        <v>129</v>
      </c>
      <c r="C5989">
        <v>2022</v>
      </c>
      <c r="D5989" t="s">
        <v>58</v>
      </c>
      <c r="E5989" t="s">
        <v>45</v>
      </c>
      <c r="F5989" t="s">
        <v>46</v>
      </c>
      <c r="G5989" t="s">
        <v>54</v>
      </c>
      <c r="H5989" t="s">
        <v>19</v>
      </c>
      <c r="I5989" t="s">
        <v>398</v>
      </c>
      <c r="J5989" s="3">
        <v>662400</v>
      </c>
    </row>
    <row r="5990" spans="1:10" hidden="1" x14ac:dyDescent="0.25">
      <c r="A5990" s="57" t="s">
        <v>131</v>
      </c>
      <c r="B5990" t="s">
        <v>129</v>
      </c>
      <c r="C5990">
        <v>2022</v>
      </c>
      <c r="D5990" t="s">
        <v>58</v>
      </c>
      <c r="E5990" t="s">
        <v>45</v>
      </c>
      <c r="F5990" t="s">
        <v>46</v>
      </c>
      <c r="G5990" t="s">
        <v>54</v>
      </c>
      <c r="H5990" t="s">
        <v>19</v>
      </c>
      <c r="I5990" t="s">
        <v>400</v>
      </c>
      <c r="J5990" s="3">
        <v>210000</v>
      </c>
    </row>
    <row r="5991" spans="1:10" hidden="1" x14ac:dyDescent="0.25">
      <c r="A5991" s="57" t="s">
        <v>131</v>
      </c>
      <c r="B5991" t="s">
        <v>129</v>
      </c>
      <c r="C5991">
        <v>2022</v>
      </c>
      <c r="D5991" t="s">
        <v>58</v>
      </c>
      <c r="E5991" t="s">
        <v>45</v>
      </c>
      <c r="F5991" t="s">
        <v>46</v>
      </c>
      <c r="G5991" t="s">
        <v>54</v>
      </c>
      <c r="H5991" t="s">
        <v>20</v>
      </c>
      <c r="I5991" t="s">
        <v>399</v>
      </c>
      <c r="J5991" s="3">
        <v>290800</v>
      </c>
    </row>
    <row r="5992" spans="1:10" hidden="1" x14ac:dyDescent="0.25">
      <c r="A5992" s="57" t="s">
        <v>131</v>
      </c>
      <c r="B5992" t="s">
        <v>129</v>
      </c>
      <c r="C5992">
        <v>2022</v>
      </c>
      <c r="D5992" t="s">
        <v>58</v>
      </c>
      <c r="E5992" t="s">
        <v>45</v>
      </c>
      <c r="F5992" t="s">
        <v>46</v>
      </c>
      <c r="G5992" t="s">
        <v>54</v>
      </c>
      <c r="H5992" s="2" t="s">
        <v>294</v>
      </c>
      <c r="I5992" s="2"/>
    </row>
    <row r="5993" spans="1:10" hidden="1" x14ac:dyDescent="0.25">
      <c r="A5993" s="57" t="s">
        <v>131</v>
      </c>
      <c r="B5993" t="s">
        <v>129</v>
      </c>
      <c r="C5993">
        <v>2022</v>
      </c>
      <c r="D5993" t="s">
        <v>58</v>
      </c>
      <c r="E5993" t="s">
        <v>45</v>
      </c>
      <c r="F5993" t="s">
        <v>46</v>
      </c>
      <c r="G5993" t="s">
        <v>118</v>
      </c>
      <c r="H5993" s="2" t="s">
        <v>295</v>
      </c>
      <c r="I5993" t="s">
        <v>378</v>
      </c>
      <c r="J5993" s="3">
        <v>600000</v>
      </c>
    </row>
    <row r="5994" spans="1:10" hidden="1" x14ac:dyDescent="0.25">
      <c r="A5994" s="57" t="s">
        <v>131</v>
      </c>
      <c r="B5994" t="s">
        <v>129</v>
      </c>
      <c r="C5994">
        <v>2022</v>
      </c>
      <c r="D5994" t="s">
        <v>58</v>
      </c>
      <c r="E5994" t="s">
        <v>45</v>
      </c>
      <c r="F5994" t="s">
        <v>46</v>
      </c>
      <c r="G5994" t="s">
        <v>118</v>
      </c>
      <c r="H5994" t="s">
        <v>119</v>
      </c>
    </row>
    <row r="5995" spans="1:10" hidden="1" x14ac:dyDescent="0.25">
      <c r="A5995" s="57" t="s">
        <v>131</v>
      </c>
      <c r="B5995" t="s">
        <v>129</v>
      </c>
      <c r="C5995">
        <v>2022</v>
      </c>
      <c r="D5995" t="s">
        <v>58</v>
      </c>
      <c r="E5995" t="s">
        <v>45</v>
      </c>
      <c r="F5995" t="s">
        <v>46</v>
      </c>
      <c r="G5995" t="s">
        <v>118</v>
      </c>
      <c r="H5995" t="s">
        <v>283</v>
      </c>
    </row>
    <row r="5996" spans="1:10" hidden="1" x14ac:dyDescent="0.25">
      <c r="A5996" s="57" t="s">
        <v>131</v>
      </c>
      <c r="B5996" t="s">
        <v>129</v>
      </c>
      <c r="C5996">
        <v>2022</v>
      </c>
      <c r="D5996" t="s">
        <v>58</v>
      </c>
      <c r="E5996" t="s">
        <v>45</v>
      </c>
      <c r="F5996" t="s">
        <v>46</v>
      </c>
      <c r="G5996" t="s">
        <v>109</v>
      </c>
      <c r="H5996" t="s">
        <v>219</v>
      </c>
      <c r="I5996" t="s">
        <v>379</v>
      </c>
      <c r="J5996" s="3">
        <v>451</v>
      </c>
    </row>
    <row r="5997" spans="1:10" hidden="1" x14ac:dyDescent="0.25">
      <c r="A5997" s="57" t="s">
        <v>131</v>
      </c>
      <c r="B5997" t="s">
        <v>129</v>
      </c>
      <c r="C5997">
        <v>2022</v>
      </c>
      <c r="D5997" t="s">
        <v>58</v>
      </c>
      <c r="E5997" t="s">
        <v>45</v>
      </c>
      <c r="F5997" t="s">
        <v>46</v>
      </c>
      <c r="G5997" t="s">
        <v>109</v>
      </c>
      <c r="H5997" t="s">
        <v>219</v>
      </c>
      <c r="I5997" s="90" t="s">
        <v>476</v>
      </c>
      <c r="J5997" s="3">
        <v>9519</v>
      </c>
    </row>
    <row r="5998" spans="1:10" hidden="1" x14ac:dyDescent="0.25">
      <c r="A5998" s="57" t="s">
        <v>131</v>
      </c>
      <c r="B5998" t="s">
        <v>129</v>
      </c>
      <c r="C5998">
        <v>2022</v>
      </c>
      <c r="D5998" t="s">
        <v>58</v>
      </c>
      <c r="E5998" t="s">
        <v>45</v>
      </c>
      <c r="F5998" t="s">
        <v>46</v>
      </c>
      <c r="G5998" t="s">
        <v>109</v>
      </c>
      <c r="H5998" s="2" t="s">
        <v>267</v>
      </c>
      <c r="I5998" s="2"/>
    </row>
    <row r="5999" spans="1:10" hidden="1" x14ac:dyDescent="0.25">
      <c r="A5999" s="57" t="s">
        <v>131</v>
      </c>
      <c r="B5999" t="s">
        <v>129</v>
      </c>
      <c r="C5999">
        <v>2022</v>
      </c>
      <c r="D5999" t="s">
        <v>58</v>
      </c>
      <c r="E5999" t="s">
        <v>45</v>
      </c>
      <c r="F5999" t="s">
        <v>46</v>
      </c>
      <c r="G5999" t="s">
        <v>109</v>
      </c>
      <c r="H5999" t="s">
        <v>220</v>
      </c>
      <c r="I5999" t="s">
        <v>417</v>
      </c>
      <c r="J5999" s="38">
        <v>106205</v>
      </c>
    </row>
    <row r="6000" spans="1:10" hidden="1" x14ac:dyDescent="0.25">
      <c r="A6000" s="57" t="s">
        <v>131</v>
      </c>
      <c r="B6000" t="s">
        <v>129</v>
      </c>
      <c r="C6000">
        <v>2022</v>
      </c>
      <c r="D6000" t="s">
        <v>58</v>
      </c>
      <c r="E6000" t="s">
        <v>45</v>
      </c>
      <c r="F6000" t="s">
        <v>46</v>
      </c>
      <c r="G6000" t="s">
        <v>109</v>
      </c>
      <c r="H6000" t="s">
        <v>260</v>
      </c>
    </row>
    <row r="6001" spans="1:10" hidden="1" x14ac:dyDescent="0.25">
      <c r="A6001" s="57" t="s">
        <v>131</v>
      </c>
      <c r="B6001" t="s">
        <v>129</v>
      </c>
      <c r="C6001">
        <v>2022</v>
      </c>
      <c r="D6001" t="s">
        <v>58</v>
      </c>
      <c r="E6001" t="s">
        <v>45</v>
      </c>
      <c r="F6001" t="s">
        <v>46</v>
      </c>
      <c r="G6001" t="s">
        <v>55</v>
      </c>
      <c r="H6001" t="s">
        <v>22</v>
      </c>
      <c r="I6001" t="s">
        <v>380</v>
      </c>
      <c r="J6001" s="3">
        <v>800000</v>
      </c>
    </row>
    <row r="6002" spans="1:10" hidden="1" x14ac:dyDescent="0.25">
      <c r="A6002" s="57" t="s">
        <v>131</v>
      </c>
      <c r="B6002" t="s">
        <v>129</v>
      </c>
      <c r="C6002">
        <v>2022</v>
      </c>
      <c r="D6002" t="s">
        <v>58</v>
      </c>
      <c r="E6002" t="s">
        <v>45</v>
      </c>
      <c r="F6002" t="s">
        <v>46</v>
      </c>
      <c r="G6002" t="s">
        <v>55</v>
      </c>
      <c r="H6002" t="s">
        <v>447</v>
      </c>
      <c r="I6002" s="90" t="s">
        <v>448</v>
      </c>
    </row>
    <row r="6003" spans="1:10" hidden="1" x14ac:dyDescent="0.25">
      <c r="A6003" s="57" t="s">
        <v>131</v>
      </c>
      <c r="B6003" t="s">
        <v>129</v>
      </c>
      <c r="C6003">
        <v>2022</v>
      </c>
      <c r="D6003" t="s">
        <v>58</v>
      </c>
      <c r="E6003" t="s">
        <v>45</v>
      </c>
      <c r="F6003" t="s">
        <v>46</v>
      </c>
      <c r="G6003" t="s">
        <v>47</v>
      </c>
      <c r="H6003" t="s">
        <v>238</v>
      </c>
    </row>
    <row r="6004" spans="1:10" hidden="1" x14ac:dyDescent="0.25">
      <c r="A6004" s="57" t="s">
        <v>131</v>
      </c>
      <c r="B6004" t="s">
        <v>129</v>
      </c>
      <c r="C6004">
        <v>2022</v>
      </c>
      <c r="D6004" t="s">
        <v>58</v>
      </c>
      <c r="E6004" t="s">
        <v>45</v>
      </c>
      <c r="F6004" t="s">
        <v>46</v>
      </c>
      <c r="G6004" t="s">
        <v>47</v>
      </c>
      <c r="H6004" t="s">
        <v>239</v>
      </c>
      <c r="I6004" t="s">
        <v>381</v>
      </c>
      <c r="J6004" s="3">
        <v>341583</v>
      </c>
    </row>
    <row r="6005" spans="1:10" hidden="1" x14ac:dyDescent="0.25">
      <c r="A6005" s="57" t="s">
        <v>131</v>
      </c>
      <c r="B6005" t="s">
        <v>129</v>
      </c>
      <c r="C6005">
        <v>2022</v>
      </c>
      <c r="D6005" t="s">
        <v>58</v>
      </c>
      <c r="E6005" t="s">
        <v>45</v>
      </c>
      <c r="F6005" t="s">
        <v>46</v>
      </c>
      <c r="G6005" t="s">
        <v>47</v>
      </c>
      <c r="H6005" t="s">
        <v>239</v>
      </c>
      <c r="I6005" t="s">
        <v>382</v>
      </c>
      <c r="J6005" s="3">
        <v>303933</v>
      </c>
    </row>
    <row r="6006" spans="1:10" hidden="1" x14ac:dyDescent="0.25">
      <c r="A6006" s="57" t="s">
        <v>131</v>
      </c>
      <c r="B6006" t="s">
        <v>129</v>
      </c>
      <c r="C6006">
        <v>2022</v>
      </c>
      <c r="D6006" t="s">
        <v>58</v>
      </c>
      <c r="E6006" t="s">
        <v>45</v>
      </c>
      <c r="F6006" t="s">
        <v>46</v>
      </c>
      <c r="G6006" t="s">
        <v>47</v>
      </c>
      <c r="H6006" t="s">
        <v>239</v>
      </c>
      <c r="I6006" t="s">
        <v>383</v>
      </c>
      <c r="J6006" s="3">
        <v>1000000</v>
      </c>
    </row>
    <row r="6007" spans="1:10" hidden="1" x14ac:dyDescent="0.25">
      <c r="A6007" s="57" t="s">
        <v>131</v>
      </c>
      <c r="B6007" t="s">
        <v>129</v>
      </c>
      <c r="C6007">
        <v>2022</v>
      </c>
      <c r="D6007" t="s">
        <v>58</v>
      </c>
      <c r="E6007" t="s">
        <v>45</v>
      </c>
      <c r="F6007" t="s">
        <v>46</v>
      </c>
      <c r="G6007" t="s">
        <v>47</v>
      </c>
      <c r="H6007" t="s">
        <v>239</v>
      </c>
      <c r="I6007" t="s">
        <v>384</v>
      </c>
      <c r="J6007" s="38">
        <v>365608</v>
      </c>
    </row>
    <row r="6008" spans="1:10" hidden="1" x14ac:dyDescent="0.25">
      <c r="A6008" s="57" t="s">
        <v>131</v>
      </c>
      <c r="B6008" t="s">
        <v>129</v>
      </c>
      <c r="C6008">
        <v>2022</v>
      </c>
      <c r="D6008" t="s">
        <v>58</v>
      </c>
      <c r="E6008" t="s">
        <v>45</v>
      </c>
      <c r="F6008" t="s">
        <v>46</v>
      </c>
      <c r="G6008" t="s">
        <v>47</v>
      </c>
      <c r="H6008" t="s">
        <v>239</v>
      </c>
      <c r="I6008" t="s">
        <v>426</v>
      </c>
    </row>
    <row r="6009" spans="1:10" hidden="1" x14ac:dyDescent="0.25">
      <c r="A6009" s="57" t="s">
        <v>131</v>
      </c>
      <c r="B6009" t="s">
        <v>129</v>
      </c>
      <c r="C6009">
        <v>2022</v>
      </c>
      <c r="D6009" t="s">
        <v>58</v>
      </c>
      <c r="E6009" t="s">
        <v>45</v>
      </c>
      <c r="F6009" t="s">
        <v>46</v>
      </c>
      <c r="G6009" t="s">
        <v>47</v>
      </c>
      <c r="H6009" t="s">
        <v>239</v>
      </c>
      <c r="I6009" s="90" t="s">
        <v>449</v>
      </c>
    </row>
    <row r="6010" spans="1:10" hidden="1" x14ac:dyDescent="0.25">
      <c r="A6010" s="57" t="s">
        <v>131</v>
      </c>
      <c r="B6010" t="s">
        <v>129</v>
      </c>
      <c r="C6010">
        <v>2022</v>
      </c>
      <c r="D6010" t="s">
        <v>58</v>
      </c>
      <c r="E6010" t="s">
        <v>45</v>
      </c>
      <c r="F6010" t="s">
        <v>46</v>
      </c>
      <c r="G6010" t="s">
        <v>47</v>
      </c>
      <c r="H6010" t="s">
        <v>239</v>
      </c>
      <c r="I6010" s="90" t="s">
        <v>461</v>
      </c>
    </row>
    <row r="6011" spans="1:10" hidden="1" x14ac:dyDescent="0.25">
      <c r="A6011" s="57" t="s">
        <v>131</v>
      </c>
      <c r="B6011" t="s">
        <v>129</v>
      </c>
      <c r="C6011">
        <v>2022</v>
      </c>
      <c r="D6011" t="s">
        <v>58</v>
      </c>
      <c r="E6011" t="s">
        <v>45</v>
      </c>
      <c r="F6011" t="s">
        <v>46</v>
      </c>
      <c r="G6011" t="s">
        <v>47</v>
      </c>
      <c r="H6011" t="s">
        <v>239</v>
      </c>
      <c r="I6011" s="90" t="s">
        <v>462</v>
      </c>
      <c r="J6011" s="3">
        <v>300000</v>
      </c>
    </row>
    <row r="6012" spans="1:10" hidden="1" x14ac:dyDescent="0.25">
      <c r="A6012" s="57" t="s">
        <v>131</v>
      </c>
      <c r="B6012" t="s">
        <v>129</v>
      </c>
      <c r="C6012">
        <v>2022</v>
      </c>
      <c r="D6012" t="s">
        <v>58</v>
      </c>
      <c r="E6012" t="s">
        <v>45</v>
      </c>
      <c r="F6012" t="s">
        <v>46</v>
      </c>
      <c r="G6012" t="s">
        <v>47</v>
      </c>
      <c r="H6012" t="s">
        <v>239</v>
      </c>
      <c r="I6012" s="90" t="s">
        <v>463</v>
      </c>
    </row>
    <row r="6013" spans="1:10" hidden="1" x14ac:dyDescent="0.25">
      <c r="A6013" s="57" t="s">
        <v>131</v>
      </c>
      <c r="B6013" t="s">
        <v>129</v>
      </c>
      <c r="C6013">
        <v>2022</v>
      </c>
      <c r="D6013" t="s">
        <v>58</v>
      </c>
      <c r="E6013" t="s">
        <v>45</v>
      </c>
      <c r="F6013" t="s">
        <v>46</v>
      </c>
      <c r="G6013" t="s">
        <v>47</v>
      </c>
      <c r="H6013" t="s">
        <v>243</v>
      </c>
      <c r="I6013" t="s">
        <v>387</v>
      </c>
    </row>
    <row r="6014" spans="1:10" hidden="1" x14ac:dyDescent="0.25">
      <c r="A6014" s="57" t="s">
        <v>131</v>
      </c>
      <c r="B6014" t="s">
        <v>129</v>
      </c>
      <c r="C6014">
        <v>2022</v>
      </c>
      <c r="D6014" t="s">
        <v>58</v>
      </c>
      <c r="E6014" t="s">
        <v>45</v>
      </c>
      <c r="F6014" t="s">
        <v>46</v>
      </c>
      <c r="G6014" t="s">
        <v>47</v>
      </c>
      <c r="H6014" s="2" t="s">
        <v>276</v>
      </c>
      <c r="I6014" t="s">
        <v>395</v>
      </c>
      <c r="J6014" s="38">
        <v>580000</v>
      </c>
    </row>
    <row r="6015" spans="1:10" hidden="1" x14ac:dyDescent="0.25">
      <c r="A6015" s="57" t="s">
        <v>131</v>
      </c>
      <c r="B6015" t="s">
        <v>129</v>
      </c>
      <c r="C6015">
        <v>2022</v>
      </c>
      <c r="D6015" t="s">
        <v>58</v>
      </c>
      <c r="E6015" t="s">
        <v>45</v>
      </c>
      <c r="F6015" t="s">
        <v>46</v>
      </c>
      <c r="G6015" t="s">
        <v>47</v>
      </c>
      <c r="H6015" s="2" t="s">
        <v>296</v>
      </c>
      <c r="I6015" s="2"/>
    </row>
    <row r="6016" spans="1:10" hidden="1" x14ac:dyDescent="0.25">
      <c r="A6016" s="57" t="s">
        <v>131</v>
      </c>
      <c r="B6016" t="s">
        <v>129</v>
      </c>
      <c r="C6016">
        <v>2022</v>
      </c>
      <c r="D6016" t="s">
        <v>58</v>
      </c>
      <c r="E6016" t="s">
        <v>45</v>
      </c>
      <c r="F6016" t="s">
        <v>46</v>
      </c>
      <c r="G6016" t="s">
        <v>47</v>
      </c>
      <c r="H6016" s="90" t="s">
        <v>364</v>
      </c>
      <c r="I6016" t="s">
        <v>379</v>
      </c>
      <c r="J6016" s="3">
        <v>134058</v>
      </c>
    </row>
    <row r="6017" spans="1:10" hidden="1" x14ac:dyDescent="0.25">
      <c r="A6017" s="57" t="s">
        <v>131</v>
      </c>
      <c r="B6017" t="s">
        <v>129</v>
      </c>
      <c r="C6017">
        <v>2022</v>
      </c>
      <c r="D6017" t="s">
        <v>58</v>
      </c>
      <c r="E6017" t="s">
        <v>45</v>
      </c>
      <c r="F6017" t="s">
        <v>46</v>
      </c>
      <c r="G6017" t="s">
        <v>47</v>
      </c>
      <c r="H6017" s="2" t="s">
        <v>277</v>
      </c>
      <c r="I6017" s="2"/>
    </row>
    <row r="6018" spans="1:10" hidden="1" x14ac:dyDescent="0.25">
      <c r="A6018" s="57" t="s">
        <v>131</v>
      </c>
      <c r="B6018" t="s">
        <v>129</v>
      </c>
      <c r="C6018">
        <v>2022</v>
      </c>
      <c r="D6018" t="s">
        <v>58</v>
      </c>
      <c r="E6018" t="s">
        <v>45</v>
      </c>
      <c r="F6018" t="s">
        <v>46</v>
      </c>
      <c r="G6018" t="s">
        <v>47</v>
      </c>
      <c r="H6018" s="2" t="s">
        <v>278</v>
      </c>
      <c r="I6018" s="2"/>
    </row>
    <row r="6019" spans="1:10" hidden="1" x14ac:dyDescent="0.25">
      <c r="A6019" s="57" t="s">
        <v>131</v>
      </c>
      <c r="B6019" t="s">
        <v>129</v>
      </c>
      <c r="C6019">
        <v>2022</v>
      </c>
      <c r="D6019" t="s">
        <v>58</v>
      </c>
      <c r="E6019" t="s">
        <v>45</v>
      </c>
      <c r="F6019" t="s">
        <v>46</v>
      </c>
      <c r="G6019" t="s">
        <v>47</v>
      </c>
      <c r="H6019" s="2" t="s">
        <v>298</v>
      </c>
      <c r="I6019" s="2"/>
    </row>
    <row r="6020" spans="1:10" hidden="1" x14ac:dyDescent="0.25">
      <c r="A6020" s="57" t="s">
        <v>131</v>
      </c>
      <c r="B6020" t="s">
        <v>129</v>
      </c>
      <c r="C6020">
        <v>2022</v>
      </c>
      <c r="D6020" t="s">
        <v>58</v>
      </c>
      <c r="E6020" t="s">
        <v>45</v>
      </c>
      <c r="F6020" t="s">
        <v>46</v>
      </c>
      <c r="G6020" t="s">
        <v>47</v>
      </c>
      <c r="H6020" s="2" t="s">
        <v>238</v>
      </c>
      <c r="I6020" s="90" t="s">
        <v>412</v>
      </c>
    </row>
    <row r="6021" spans="1:10" hidden="1" x14ac:dyDescent="0.25">
      <c r="A6021" s="57" t="s">
        <v>131</v>
      </c>
      <c r="B6021" t="s">
        <v>129</v>
      </c>
      <c r="C6021">
        <v>2022</v>
      </c>
      <c r="D6021" t="s">
        <v>58</v>
      </c>
      <c r="E6021" t="s">
        <v>45</v>
      </c>
      <c r="F6021" t="s">
        <v>46</v>
      </c>
      <c r="G6021" t="s">
        <v>182</v>
      </c>
      <c r="H6021" t="s">
        <v>240</v>
      </c>
    </row>
    <row r="6022" spans="1:10" hidden="1" x14ac:dyDescent="0.25">
      <c r="A6022" s="57" t="s">
        <v>131</v>
      </c>
      <c r="B6022" t="s">
        <v>129</v>
      </c>
      <c r="C6022">
        <v>2022</v>
      </c>
      <c r="D6022" t="s">
        <v>58</v>
      </c>
      <c r="E6022" t="s">
        <v>45</v>
      </c>
      <c r="F6022" t="s">
        <v>46</v>
      </c>
      <c r="G6022" t="s">
        <v>182</v>
      </c>
      <c r="H6022" t="s">
        <v>241</v>
      </c>
      <c r="I6022" t="s">
        <v>419</v>
      </c>
    </row>
    <row r="6023" spans="1:10" hidden="1" x14ac:dyDescent="0.25">
      <c r="A6023" s="57" t="s">
        <v>131</v>
      </c>
      <c r="B6023" t="s">
        <v>129</v>
      </c>
      <c r="C6023">
        <v>2022</v>
      </c>
      <c r="D6023" t="s">
        <v>58</v>
      </c>
      <c r="E6023" t="s">
        <v>45</v>
      </c>
      <c r="F6023" t="s">
        <v>46</v>
      </c>
      <c r="G6023" t="s">
        <v>182</v>
      </c>
      <c r="H6023" t="s">
        <v>242</v>
      </c>
    </row>
    <row r="6024" spans="1:10" hidden="1" x14ac:dyDescent="0.25">
      <c r="A6024" s="57" t="s">
        <v>131</v>
      </c>
      <c r="B6024" t="s">
        <v>129</v>
      </c>
      <c r="C6024">
        <v>2022</v>
      </c>
      <c r="D6024" t="s">
        <v>58</v>
      </c>
      <c r="E6024" t="s">
        <v>45</v>
      </c>
      <c r="F6024" t="s">
        <v>46</v>
      </c>
      <c r="G6024" t="s">
        <v>182</v>
      </c>
      <c r="H6024" t="s">
        <v>243</v>
      </c>
      <c r="I6024" t="s">
        <v>419</v>
      </c>
    </row>
    <row r="6025" spans="1:10" hidden="1" x14ac:dyDescent="0.25">
      <c r="A6025" s="57" t="s">
        <v>131</v>
      </c>
      <c r="B6025" t="s">
        <v>129</v>
      </c>
      <c r="C6025">
        <v>2022</v>
      </c>
      <c r="D6025" t="s">
        <v>58</v>
      </c>
      <c r="E6025" t="s">
        <v>45</v>
      </c>
      <c r="F6025" t="s">
        <v>46</v>
      </c>
      <c r="G6025" t="s">
        <v>253</v>
      </c>
      <c r="H6025" s="2" t="s">
        <v>266</v>
      </c>
      <c r="I6025" t="s">
        <v>427</v>
      </c>
    </row>
    <row r="6026" spans="1:10" hidden="1" x14ac:dyDescent="0.25">
      <c r="A6026" s="57" t="s">
        <v>131</v>
      </c>
      <c r="B6026" t="s">
        <v>129</v>
      </c>
      <c r="C6026">
        <v>2022</v>
      </c>
      <c r="D6026" t="s">
        <v>58</v>
      </c>
      <c r="E6026" t="s">
        <v>45</v>
      </c>
      <c r="F6026" t="s">
        <v>46</v>
      </c>
      <c r="G6026" t="s">
        <v>253</v>
      </c>
      <c r="H6026" s="2" t="s">
        <v>266</v>
      </c>
      <c r="I6026" t="s">
        <v>386</v>
      </c>
    </row>
    <row r="6027" spans="1:10" hidden="1" x14ac:dyDescent="0.25">
      <c r="A6027" s="57" t="s">
        <v>131</v>
      </c>
      <c r="B6027" t="s">
        <v>129</v>
      </c>
      <c r="C6027">
        <v>2022</v>
      </c>
      <c r="D6027" t="s">
        <v>58</v>
      </c>
      <c r="E6027" t="s">
        <v>45</v>
      </c>
      <c r="F6027" t="s">
        <v>46</v>
      </c>
      <c r="G6027" t="s">
        <v>253</v>
      </c>
      <c r="H6027" s="90" t="s">
        <v>365</v>
      </c>
      <c r="I6027" s="90"/>
    </row>
    <row r="6028" spans="1:10" hidden="1" x14ac:dyDescent="0.25">
      <c r="A6028" s="57" t="s">
        <v>131</v>
      </c>
      <c r="B6028" t="s">
        <v>129</v>
      </c>
      <c r="C6028">
        <v>2022</v>
      </c>
      <c r="D6028" t="s">
        <v>58</v>
      </c>
      <c r="E6028" t="s">
        <v>45</v>
      </c>
      <c r="F6028" t="s">
        <v>46</v>
      </c>
      <c r="G6028" t="s">
        <v>253</v>
      </c>
      <c r="H6028" s="90" t="s">
        <v>366</v>
      </c>
      <c r="I6028" t="s">
        <v>387</v>
      </c>
    </row>
    <row r="6029" spans="1:10" hidden="1" x14ac:dyDescent="0.25">
      <c r="A6029" s="57" t="s">
        <v>131</v>
      </c>
      <c r="B6029" t="s">
        <v>129</v>
      </c>
      <c r="C6029">
        <v>2022</v>
      </c>
      <c r="D6029" t="s">
        <v>58</v>
      </c>
      <c r="E6029" t="s">
        <v>45</v>
      </c>
      <c r="F6029" t="s">
        <v>46</v>
      </c>
      <c r="G6029" t="s">
        <v>221</v>
      </c>
      <c r="H6029" s="2" t="s">
        <v>245</v>
      </c>
      <c r="I6029" t="s">
        <v>417</v>
      </c>
      <c r="J6029" s="38">
        <v>1004500</v>
      </c>
    </row>
    <row r="6030" spans="1:10" hidden="1" x14ac:dyDescent="0.25">
      <c r="A6030" s="57" t="s">
        <v>131</v>
      </c>
      <c r="B6030" t="s">
        <v>129</v>
      </c>
      <c r="C6030">
        <v>2022</v>
      </c>
      <c r="D6030" t="s">
        <v>58</v>
      </c>
      <c r="E6030" t="s">
        <v>45</v>
      </c>
      <c r="F6030" t="s">
        <v>46</v>
      </c>
      <c r="G6030" t="s">
        <v>221</v>
      </c>
      <c r="H6030" s="2" t="s">
        <v>299</v>
      </c>
      <c r="I6030" t="s">
        <v>428</v>
      </c>
    </row>
    <row r="6031" spans="1:10" hidden="1" x14ac:dyDescent="0.25">
      <c r="A6031" s="57" t="s">
        <v>131</v>
      </c>
      <c r="B6031" t="s">
        <v>129</v>
      </c>
      <c r="C6031">
        <v>2022</v>
      </c>
      <c r="D6031" t="s">
        <v>58</v>
      </c>
      <c r="E6031" t="s">
        <v>45</v>
      </c>
      <c r="F6031" t="s">
        <v>46</v>
      </c>
      <c r="G6031" t="s">
        <v>221</v>
      </c>
      <c r="H6031" s="2" t="s">
        <v>299</v>
      </c>
      <c r="I6031" t="s">
        <v>429</v>
      </c>
      <c r="J6031" s="3">
        <v>220000</v>
      </c>
    </row>
    <row r="6032" spans="1:10" hidden="1" x14ac:dyDescent="0.25">
      <c r="A6032" s="57" t="s">
        <v>131</v>
      </c>
      <c r="B6032" t="s">
        <v>129</v>
      </c>
      <c r="C6032">
        <v>2022</v>
      </c>
      <c r="D6032" t="s">
        <v>58</v>
      </c>
      <c r="E6032" t="s">
        <v>45</v>
      </c>
      <c r="F6032" t="s">
        <v>46</v>
      </c>
      <c r="G6032" t="s">
        <v>272</v>
      </c>
      <c r="H6032" s="2" t="s">
        <v>273</v>
      </c>
      <c r="I6032" s="2"/>
    </row>
    <row r="6033" spans="1:10" hidden="1" x14ac:dyDescent="0.25">
      <c r="A6033" s="57" t="s">
        <v>131</v>
      </c>
      <c r="B6033" t="s">
        <v>129</v>
      </c>
      <c r="C6033">
        <v>2022</v>
      </c>
      <c r="D6033" t="s">
        <v>58</v>
      </c>
      <c r="E6033" t="s">
        <v>45</v>
      </c>
      <c r="F6033" t="s">
        <v>46</v>
      </c>
      <c r="G6033" t="s">
        <v>49</v>
      </c>
      <c r="H6033" s="2" t="s">
        <v>246</v>
      </c>
      <c r="I6033" t="s">
        <v>388</v>
      </c>
      <c r="J6033" s="3">
        <v>274181</v>
      </c>
    </row>
    <row r="6034" spans="1:10" hidden="1" x14ac:dyDescent="0.25">
      <c r="A6034" s="57" t="s">
        <v>131</v>
      </c>
      <c r="B6034" t="s">
        <v>129</v>
      </c>
      <c r="C6034">
        <v>2022</v>
      </c>
      <c r="D6034" t="s">
        <v>58</v>
      </c>
      <c r="E6034" t="s">
        <v>45</v>
      </c>
      <c r="F6034" t="s">
        <v>46</v>
      </c>
      <c r="G6034" t="s">
        <v>49</v>
      </c>
      <c r="H6034" s="2" t="s">
        <v>246</v>
      </c>
      <c r="I6034" s="90" t="s">
        <v>464</v>
      </c>
      <c r="J6034" s="3">
        <v>164230</v>
      </c>
    </row>
    <row r="6035" spans="1:10" hidden="1" x14ac:dyDescent="0.25">
      <c r="A6035" s="57" t="s">
        <v>131</v>
      </c>
      <c r="B6035" t="s">
        <v>129</v>
      </c>
      <c r="C6035">
        <v>2022</v>
      </c>
      <c r="D6035" t="s">
        <v>58</v>
      </c>
      <c r="E6035" t="s">
        <v>45</v>
      </c>
      <c r="F6035" t="s">
        <v>46</v>
      </c>
      <c r="G6035" t="s">
        <v>49</v>
      </c>
      <c r="H6035" s="2" t="s">
        <v>246</v>
      </c>
      <c r="I6035" s="90" t="s">
        <v>382</v>
      </c>
    </row>
    <row r="6036" spans="1:10" hidden="1" x14ac:dyDescent="0.25">
      <c r="A6036" s="57" t="s">
        <v>131</v>
      </c>
      <c r="B6036" t="s">
        <v>129</v>
      </c>
      <c r="C6036">
        <v>2022</v>
      </c>
      <c r="D6036" t="s">
        <v>58</v>
      </c>
      <c r="E6036" t="s">
        <v>45</v>
      </c>
      <c r="F6036" t="s">
        <v>46</v>
      </c>
      <c r="G6036" t="s">
        <v>49</v>
      </c>
      <c r="H6036" s="2" t="s">
        <v>246</v>
      </c>
      <c r="I6036" s="90" t="s">
        <v>477</v>
      </c>
      <c r="J6036" s="3">
        <v>148000</v>
      </c>
    </row>
    <row r="6037" spans="1:10" hidden="1" x14ac:dyDescent="0.25">
      <c r="A6037" s="57" t="s">
        <v>131</v>
      </c>
      <c r="B6037" t="s">
        <v>129</v>
      </c>
      <c r="C6037">
        <v>2022</v>
      </c>
      <c r="D6037" t="s">
        <v>58</v>
      </c>
      <c r="E6037" t="s">
        <v>45</v>
      </c>
      <c r="F6037" t="s">
        <v>46</v>
      </c>
      <c r="G6037" t="s">
        <v>49</v>
      </c>
      <c r="H6037" s="2" t="s">
        <v>247</v>
      </c>
      <c r="I6037" s="90" t="s">
        <v>395</v>
      </c>
      <c r="J6037" s="3">
        <v>10000</v>
      </c>
    </row>
    <row r="6038" spans="1:10" hidden="1" x14ac:dyDescent="0.25">
      <c r="A6038" s="57" t="s">
        <v>131</v>
      </c>
      <c r="B6038" t="s">
        <v>129</v>
      </c>
      <c r="C6038">
        <v>2022</v>
      </c>
      <c r="D6038" t="s">
        <v>58</v>
      </c>
      <c r="E6038" t="s">
        <v>45</v>
      </c>
      <c r="F6038" t="s">
        <v>46</v>
      </c>
      <c r="G6038" t="s">
        <v>49</v>
      </c>
      <c r="H6038" s="2" t="s">
        <v>247</v>
      </c>
      <c r="I6038" s="90" t="s">
        <v>478</v>
      </c>
      <c r="J6038" s="38">
        <v>81582</v>
      </c>
    </row>
    <row r="6039" spans="1:10" hidden="1" x14ac:dyDescent="0.25">
      <c r="A6039" s="57" t="s">
        <v>131</v>
      </c>
      <c r="B6039" t="s">
        <v>129</v>
      </c>
      <c r="C6039">
        <v>2022</v>
      </c>
      <c r="D6039" t="s">
        <v>58</v>
      </c>
      <c r="E6039" t="s">
        <v>45</v>
      </c>
      <c r="F6039" t="s">
        <v>46</v>
      </c>
      <c r="G6039" t="s">
        <v>49</v>
      </c>
      <c r="H6039" s="2" t="s">
        <v>248</v>
      </c>
      <c r="I6039" s="90" t="s">
        <v>479</v>
      </c>
      <c r="J6039" s="3">
        <v>35294</v>
      </c>
    </row>
    <row r="6040" spans="1:10" hidden="1" x14ac:dyDescent="0.25">
      <c r="A6040" s="57" t="s">
        <v>131</v>
      </c>
      <c r="B6040" t="s">
        <v>129</v>
      </c>
      <c r="C6040">
        <v>2022</v>
      </c>
      <c r="D6040" t="s">
        <v>58</v>
      </c>
      <c r="E6040" t="s">
        <v>45</v>
      </c>
      <c r="F6040" t="s">
        <v>46</v>
      </c>
      <c r="G6040" t="s">
        <v>49</v>
      </c>
      <c r="H6040" s="2" t="s">
        <v>248</v>
      </c>
      <c r="I6040" t="s">
        <v>404</v>
      </c>
      <c r="J6040" s="3">
        <v>26387</v>
      </c>
    </row>
    <row r="6041" spans="1:10" hidden="1" x14ac:dyDescent="0.25">
      <c r="A6041" s="57" t="s">
        <v>131</v>
      </c>
      <c r="B6041" t="s">
        <v>129</v>
      </c>
      <c r="C6041">
        <v>2022</v>
      </c>
      <c r="D6041" t="s">
        <v>58</v>
      </c>
      <c r="E6041" t="s">
        <v>45</v>
      </c>
      <c r="F6041" t="s">
        <v>46</v>
      </c>
      <c r="G6041" t="s">
        <v>49</v>
      </c>
      <c r="H6041" s="2" t="s">
        <v>248</v>
      </c>
      <c r="I6041" s="90" t="s">
        <v>455</v>
      </c>
      <c r="J6041" s="3">
        <v>405882</v>
      </c>
    </row>
    <row r="6042" spans="1:10" hidden="1" x14ac:dyDescent="0.25">
      <c r="A6042" s="57" t="s">
        <v>131</v>
      </c>
      <c r="B6042" t="s">
        <v>129</v>
      </c>
      <c r="C6042">
        <v>2022</v>
      </c>
      <c r="D6042" t="s">
        <v>58</v>
      </c>
      <c r="E6042" t="s">
        <v>45</v>
      </c>
      <c r="F6042" t="s">
        <v>46</v>
      </c>
      <c r="G6042" t="s">
        <v>49</v>
      </c>
      <c r="H6042" s="2" t="s">
        <v>249</v>
      </c>
      <c r="I6042" s="90" t="s">
        <v>396</v>
      </c>
      <c r="J6042" s="38">
        <v>100000</v>
      </c>
    </row>
    <row r="6043" spans="1:10" hidden="1" x14ac:dyDescent="0.25">
      <c r="A6043" s="57" t="s">
        <v>131</v>
      </c>
      <c r="B6043" t="s">
        <v>129</v>
      </c>
      <c r="C6043">
        <v>2022</v>
      </c>
      <c r="D6043" t="s">
        <v>58</v>
      </c>
      <c r="E6043" t="s">
        <v>45</v>
      </c>
      <c r="F6043" t="s">
        <v>46</v>
      </c>
      <c r="G6043" t="s">
        <v>49</v>
      </c>
      <c r="H6043" s="2" t="s">
        <v>249</v>
      </c>
      <c r="I6043" s="90" t="s">
        <v>471</v>
      </c>
      <c r="J6043" s="3">
        <v>150027</v>
      </c>
    </row>
    <row r="6044" spans="1:10" hidden="1" x14ac:dyDescent="0.25">
      <c r="A6044" s="57" t="s">
        <v>131</v>
      </c>
      <c r="B6044" t="s">
        <v>129</v>
      </c>
      <c r="C6044">
        <v>2022</v>
      </c>
      <c r="D6044" t="s">
        <v>58</v>
      </c>
      <c r="E6044" t="s">
        <v>45</v>
      </c>
      <c r="F6044" t="s">
        <v>46</v>
      </c>
      <c r="G6044" t="s">
        <v>49</v>
      </c>
      <c r="H6044" s="2" t="s">
        <v>250</v>
      </c>
      <c r="I6044" s="90" t="s">
        <v>396</v>
      </c>
      <c r="J6044" s="38">
        <v>105400</v>
      </c>
    </row>
    <row r="6045" spans="1:10" hidden="1" x14ac:dyDescent="0.25">
      <c r="A6045" s="57" t="s">
        <v>131</v>
      </c>
      <c r="B6045" t="s">
        <v>129</v>
      </c>
      <c r="C6045">
        <v>2022</v>
      </c>
      <c r="D6045" t="s">
        <v>58</v>
      </c>
      <c r="E6045" t="s">
        <v>45</v>
      </c>
      <c r="F6045" t="s">
        <v>46</v>
      </c>
      <c r="G6045" t="s">
        <v>49</v>
      </c>
      <c r="H6045" s="2" t="s">
        <v>250</v>
      </c>
      <c r="I6045" s="90" t="s">
        <v>476</v>
      </c>
      <c r="J6045" s="3">
        <v>130831</v>
      </c>
    </row>
    <row r="6046" spans="1:10" hidden="1" x14ac:dyDescent="0.25">
      <c r="A6046" s="57" t="s">
        <v>131</v>
      </c>
      <c r="B6046" t="s">
        <v>129</v>
      </c>
      <c r="C6046">
        <v>2022</v>
      </c>
      <c r="D6046" t="s">
        <v>58</v>
      </c>
      <c r="E6046" t="s">
        <v>45</v>
      </c>
      <c r="F6046" t="s">
        <v>46</v>
      </c>
      <c r="G6046" t="s">
        <v>49</v>
      </c>
      <c r="H6046" s="2" t="s">
        <v>251</v>
      </c>
      <c r="I6046" s="90" t="s">
        <v>396</v>
      </c>
      <c r="J6046" s="38">
        <v>38900</v>
      </c>
    </row>
    <row r="6047" spans="1:10" hidden="1" x14ac:dyDescent="0.25">
      <c r="A6047" s="57" t="s">
        <v>131</v>
      </c>
      <c r="B6047" t="s">
        <v>129</v>
      </c>
      <c r="C6047">
        <v>2022</v>
      </c>
      <c r="D6047" t="s">
        <v>58</v>
      </c>
      <c r="E6047" t="s">
        <v>45</v>
      </c>
      <c r="F6047" t="s">
        <v>46</v>
      </c>
      <c r="G6047" t="s">
        <v>49</v>
      </c>
      <c r="H6047" s="2" t="s">
        <v>333</v>
      </c>
      <c r="I6047" t="s">
        <v>432</v>
      </c>
    </row>
    <row r="6048" spans="1:10" hidden="1" x14ac:dyDescent="0.25">
      <c r="A6048" s="57" t="s">
        <v>131</v>
      </c>
      <c r="B6048" t="s">
        <v>129</v>
      </c>
      <c r="C6048">
        <v>2022</v>
      </c>
      <c r="D6048" t="s">
        <v>58</v>
      </c>
      <c r="E6048" t="s">
        <v>45</v>
      </c>
      <c r="F6048" t="s">
        <v>46</v>
      </c>
      <c r="G6048" t="s">
        <v>49</v>
      </c>
      <c r="H6048" s="2" t="s">
        <v>333</v>
      </c>
      <c r="I6048" t="s">
        <v>396</v>
      </c>
      <c r="J6048" s="3">
        <v>160000</v>
      </c>
    </row>
    <row r="6049" spans="1:10" hidden="1" x14ac:dyDescent="0.25">
      <c r="A6049" s="57" t="s">
        <v>131</v>
      </c>
      <c r="B6049" t="s">
        <v>129</v>
      </c>
      <c r="C6049">
        <v>2022</v>
      </c>
      <c r="D6049" t="s">
        <v>58</v>
      </c>
      <c r="E6049" t="s">
        <v>45</v>
      </c>
      <c r="F6049" t="s">
        <v>46</v>
      </c>
      <c r="G6049" t="s">
        <v>49</v>
      </c>
      <c r="H6049" s="90" t="s">
        <v>367</v>
      </c>
      <c r="I6049" t="s">
        <v>396</v>
      </c>
      <c r="J6049" s="38">
        <v>18500</v>
      </c>
    </row>
    <row r="6050" spans="1:10" hidden="1" x14ac:dyDescent="0.25">
      <c r="A6050" s="57" t="s">
        <v>131</v>
      </c>
      <c r="B6050" t="s">
        <v>129</v>
      </c>
      <c r="C6050">
        <v>2022</v>
      </c>
      <c r="D6050" t="s">
        <v>58</v>
      </c>
      <c r="E6050" t="s">
        <v>45</v>
      </c>
      <c r="F6050" t="s">
        <v>46</v>
      </c>
      <c r="G6050" t="s">
        <v>49</v>
      </c>
      <c r="H6050" s="2" t="s">
        <v>252</v>
      </c>
      <c r="I6050" s="2"/>
    </row>
    <row r="6051" spans="1:10" hidden="1" x14ac:dyDescent="0.25">
      <c r="A6051" s="57" t="s">
        <v>131</v>
      </c>
      <c r="B6051" t="s">
        <v>129</v>
      </c>
      <c r="C6051">
        <v>2022</v>
      </c>
      <c r="D6051" t="s">
        <v>58</v>
      </c>
      <c r="E6051" t="s">
        <v>45</v>
      </c>
      <c r="F6051" t="s">
        <v>46</v>
      </c>
      <c r="G6051" t="s">
        <v>49</v>
      </c>
      <c r="H6051" s="2" t="s">
        <v>243</v>
      </c>
      <c r="I6051" s="90" t="s">
        <v>480</v>
      </c>
      <c r="J6051" s="3">
        <v>0.52</v>
      </c>
    </row>
    <row r="6052" spans="1:10" hidden="1" x14ac:dyDescent="0.25">
      <c r="A6052" s="57" t="s">
        <v>131</v>
      </c>
      <c r="B6052" t="s">
        <v>129</v>
      </c>
      <c r="C6052">
        <v>2022</v>
      </c>
      <c r="D6052" t="s">
        <v>58</v>
      </c>
      <c r="E6052" t="s">
        <v>45</v>
      </c>
      <c r="F6052" t="s">
        <v>46</v>
      </c>
      <c r="G6052" t="s">
        <v>49</v>
      </c>
      <c r="H6052" s="2" t="s">
        <v>243</v>
      </c>
      <c r="I6052" s="90" t="s">
        <v>481</v>
      </c>
      <c r="J6052" s="3">
        <v>14850</v>
      </c>
    </row>
    <row r="6053" spans="1:10" hidden="1" x14ac:dyDescent="0.25">
      <c r="A6053" s="57" t="s">
        <v>131</v>
      </c>
      <c r="B6053" t="s">
        <v>129</v>
      </c>
      <c r="C6053">
        <v>2022</v>
      </c>
      <c r="D6053" t="s">
        <v>58</v>
      </c>
      <c r="E6053" t="s">
        <v>45</v>
      </c>
      <c r="F6053" t="s">
        <v>46</v>
      </c>
      <c r="G6053" t="s">
        <v>49</v>
      </c>
      <c r="H6053" s="2" t="s">
        <v>243</v>
      </c>
      <c r="I6053" s="90" t="s">
        <v>426</v>
      </c>
      <c r="J6053" s="38">
        <v>2.48</v>
      </c>
    </row>
    <row r="6054" spans="1:10" hidden="1" x14ac:dyDescent="0.25">
      <c r="A6054" s="57" t="s">
        <v>131</v>
      </c>
      <c r="B6054" t="s">
        <v>129</v>
      </c>
      <c r="C6054">
        <v>2022</v>
      </c>
      <c r="D6054" t="s">
        <v>58</v>
      </c>
      <c r="E6054" t="s">
        <v>45</v>
      </c>
      <c r="F6054" t="s">
        <v>46</v>
      </c>
      <c r="G6054" t="s">
        <v>49</v>
      </c>
      <c r="H6054" s="2" t="s">
        <v>243</v>
      </c>
      <c r="I6054" s="90" t="s">
        <v>409</v>
      </c>
      <c r="J6054" s="38">
        <v>1.32</v>
      </c>
    </row>
    <row r="6055" spans="1:10" hidden="1" x14ac:dyDescent="0.25">
      <c r="A6055" s="57" t="s">
        <v>131</v>
      </c>
      <c r="B6055" t="s">
        <v>129</v>
      </c>
      <c r="C6055">
        <v>2022</v>
      </c>
      <c r="D6055" t="s">
        <v>58</v>
      </c>
      <c r="E6055" t="s">
        <v>45</v>
      </c>
      <c r="F6055" t="s">
        <v>46</v>
      </c>
      <c r="G6055" t="s">
        <v>49</v>
      </c>
      <c r="H6055" s="2" t="s">
        <v>243</v>
      </c>
      <c r="I6055" s="90" t="s">
        <v>478</v>
      </c>
      <c r="J6055" s="38">
        <v>54</v>
      </c>
    </row>
    <row r="6056" spans="1:10" hidden="1" x14ac:dyDescent="0.25">
      <c r="A6056" s="57" t="s">
        <v>131</v>
      </c>
      <c r="B6056" t="s">
        <v>129</v>
      </c>
      <c r="C6056">
        <v>2022</v>
      </c>
      <c r="D6056" t="s">
        <v>58</v>
      </c>
      <c r="E6056" t="s">
        <v>45</v>
      </c>
      <c r="F6056" t="s">
        <v>46</v>
      </c>
      <c r="G6056" t="s">
        <v>49</v>
      </c>
      <c r="H6056" s="2" t="s">
        <v>243</v>
      </c>
      <c r="I6056" s="90" t="s">
        <v>392</v>
      </c>
      <c r="J6056" s="3">
        <v>125.35</v>
      </c>
    </row>
    <row r="6057" spans="1:10" hidden="1" x14ac:dyDescent="0.25">
      <c r="A6057" s="57" t="s">
        <v>131</v>
      </c>
      <c r="B6057" t="s">
        <v>129</v>
      </c>
      <c r="C6057">
        <v>2022</v>
      </c>
      <c r="D6057" t="s">
        <v>58</v>
      </c>
      <c r="E6057" t="s">
        <v>45</v>
      </c>
      <c r="F6057" t="s">
        <v>46</v>
      </c>
      <c r="G6057" t="s">
        <v>49</v>
      </c>
      <c r="H6057" s="2" t="s">
        <v>243</v>
      </c>
      <c r="I6057" s="90" t="s">
        <v>393</v>
      </c>
      <c r="J6057" s="3">
        <v>249.94</v>
      </c>
    </row>
    <row r="6058" spans="1:10" hidden="1" x14ac:dyDescent="0.25">
      <c r="A6058" s="57" t="s">
        <v>131</v>
      </c>
      <c r="B6058" t="s">
        <v>129</v>
      </c>
      <c r="C6058">
        <v>2022</v>
      </c>
      <c r="D6058" t="s">
        <v>58</v>
      </c>
      <c r="E6058" t="s">
        <v>45</v>
      </c>
      <c r="F6058" t="s">
        <v>46</v>
      </c>
      <c r="G6058" t="s">
        <v>49</v>
      </c>
      <c r="H6058" s="2" t="s">
        <v>243</v>
      </c>
      <c r="I6058" s="90" t="s">
        <v>389</v>
      </c>
      <c r="J6058" s="3">
        <v>249.77</v>
      </c>
    </row>
    <row r="6059" spans="1:10" hidden="1" x14ac:dyDescent="0.25">
      <c r="A6059" s="57" t="s">
        <v>131</v>
      </c>
      <c r="B6059" t="s">
        <v>129</v>
      </c>
      <c r="C6059">
        <v>2022</v>
      </c>
      <c r="D6059" t="s">
        <v>58</v>
      </c>
      <c r="E6059" t="s">
        <v>45</v>
      </c>
      <c r="F6059" t="s">
        <v>46</v>
      </c>
      <c r="G6059" t="s">
        <v>49</v>
      </c>
      <c r="H6059" s="2" t="s">
        <v>243</v>
      </c>
      <c r="I6059" s="90" t="s">
        <v>378</v>
      </c>
      <c r="J6059" s="3">
        <v>1</v>
      </c>
    </row>
    <row r="6060" spans="1:10" hidden="1" x14ac:dyDescent="0.25">
      <c r="A6060" s="57" t="s">
        <v>131</v>
      </c>
      <c r="B6060" t="s">
        <v>129</v>
      </c>
      <c r="C6060">
        <v>2022</v>
      </c>
      <c r="D6060" t="s">
        <v>58</v>
      </c>
      <c r="E6060" t="s">
        <v>45</v>
      </c>
      <c r="F6060" t="s">
        <v>46</v>
      </c>
      <c r="G6060" t="s">
        <v>49</v>
      </c>
      <c r="H6060" s="2" t="s">
        <v>243</v>
      </c>
      <c r="I6060" s="90" t="s">
        <v>482</v>
      </c>
      <c r="J6060" s="3">
        <v>0.04</v>
      </c>
    </row>
    <row r="6061" spans="1:10" hidden="1" x14ac:dyDescent="0.25">
      <c r="A6061" s="57" t="s">
        <v>131</v>
      </c>
      <c r="B6061" t="s">
        <v>129</v>
      </c>
      <c r="C6061">
        <v>2022</v>
      </c>
      <c r="D6061" t="s">
        <v>58</v>
      </c>
      <c r="E6061" t="s">
        <v>45</v>
      </c>
      <c r="F6061" t="s">
        <v>304</v>
      </c>
      <c r="G6061" t="s">
        <v>54</v>
      </c>
      <c r="H6061" t="s">
        <v>305</v>
      </c>
      <c r="I6061" t="s">
        <v>396</v>
      </c>
      <c r="J6061" s="3">
        <v>2000000</v>
      </c>
    </row>
    <row r="6062" spans="1:10" hidden="1" x14ac:dyDescent="0.25">
      <c r="A6062" s="57" t="s">
        <v>131</v>
      </c>
      <c r="B6062" t="s">
        <v>129</v>
      </c>
      <c r="C6062">
        <v>2022</v>
      </c>
      <c r="D6062" t="s">
        <v>58</v>
      </c>
      <c r="E6062" t="s">
        <v>45</v>
      </c>
      <c r="F6062" t="s">
        <v>304</v>
      </c>
      <c r="G6062" t="s">
        <v>54</v>
      </c>
      <c r="H6062" t="s">
        <v>306</v>
      </c>
      <c r="I6062" t="s">
        <v>396</v>
      </c>
      <c r="J6062" s="3">
        <v>117172</v>
      </c>
    </row>
    <row r="6063" spans="1:10" hidden="1" x14ac:dyDescent="0.25">
      <c r="A6063" s="57" t="s">
        <v>131</v>
      </c>
      <c r="B6063" t="s">
        <v>129</v>
      </c>
      <c r="C6063">
        <v>2022</v>
      </c>
      <c r="D6063" t="s">
        <v>58</v>
      </c>
      <c r="E6063" t="s">
        <v>45</v>
      </c>
      <c r="F6063" t="s">
        <v>304</v>
      </c>
      <c r="G6063" t="s">
        <v>54</v>
      </c>
      <c r="H6063" t="s">
        <v>307</v>
      </c>
      <c r="I6063" t="s">
        <v>396</v>
      </c>
      <c r="J6063" s="3">
        <v>176430</v>
      </c>
    </row>
    <row r="6064" spans="1:10" hidden="1" x14ac:dyDescent="0.25">
      <c r="A6064" s="57" t="s">
        <v>131</v>
      </c>
      <c r="B6064" t="s">
        <v>129</v>
      </c>
      <c r="C6064">
        <v>2022</v>
      </c>
      <c r="D6064" t="s">
        <v>58</v>
      </c>
      <c r="E6064" t="s">
        <v>45</v>
      </c>
      <c r="F6064" t="s">
        <v>304</v>
      </c>
      <c r="G6064" t="s">
        <v>54</v>
      </c>
      <c r="H6064" t="s">
        <v>308</v>
      </c>
      <c r="I6064" t="s">
        <v>396</v>
      </c>
      <c r="J6064" s="3">
        <v>21172</v>
      </c>
    </row>
    <row r="6065" spans="1:10" hidden="1" x14ac:dyDescent="0.25">
      <c r="A6065" s="57" t="s">
        <v>131</v>
      </c>
      <c r="B6065" t="s">
        <v>129</v>
      </c>
      <c r="C6065">
        <v>2022</v>
      </c>
      <c r="D6065" t="s">
        <v>58</v>
      </c>
      <c r="E6065" t="s">
        <v>45</v>
      </c>
      <c r="F6065" t="s">
        <v>304</v>
      </c>
      <c r="G6065" t="s">
        <v>54</v>
      </c>
      <c r="H6065" t="s">
        <v>309</v>
      </c>
      <c r="I6065" t="s">
        <v>396</v>
      </c>
      <c r="J6065" s="3">
        <v>176430</v>
      </c>
    </row>
    <row r="6066" spans="1:10" hidden="1" x14ac:dyDescent="0.25">
      <c r="A6066" s="57" t="s">
        <v>131</v>
      </c>
      <c r="B6066" t="s">
        <v>129</v>
      </c>
      <c r="C6066">
        <v>2022</v>
      </c>
      <c r="D6066" t="s">
        <v>58</v>
      </c>
      <c r="E6066" t="s">
        <v>45</v>
      </c>
      <c r="F6066" t="s">
        <v>304</v>
      </c>
      <c r="G6066" t="s">
        <v>54</v>
      </c>
      <c r="H6066" t="s">
        <v>310</v>
      </c>
      <c r="I6066" t="s">
        <v>396</v>
      </c>
      <c r="J6066" s="3">
        <v>83333.34</v>
      </c>
    </row>
    <row r="6067" spans="1:10" hidden="1" x14ac:dyDescent="0.25">
      <c r="A6067" s="57" t="s">
        <v>131</v>
      </c>
      <c r="B6067" t="s">
        <v>129</v>
      </c>
      <c r="C6067">
        <v>2022</v>
      </c>
      <c r="D6067" t="s">
        <v>58</v>
      </c>
      <c r="E6067" t="s">
        <v>45</v>
      </c>
      <c r="F6067" t="s">
        <v>304</v>
      </c>
      <c r="G6067" t="s">
        <v>54</v>
      </c>
      <c r="H6067" s="90" t="s">
        <v>332</v>
      </c>
      <c r="I6067" s="90"/>
    </row>
    <row r="6068" spans="1:10" hidden="1" x14ac:dyDescent="0.25">
      <c r="A6068" s="57" t="s">
        <v>131</v>
      </c>
      <c r="B6068" t="s">
        <v>129</v>
      </c>
      <c r="C6068">
        <v>2022</v>
      </c>
      <c r="D6068" t="s">
        <v>58</v>
      </c>
      <c r="E6068" t="s">
        <v>45</v>
      </c>
      <c r="F6068" t="s">
        <v>304</v>
      </c>
      <c r="G6068" t="s">
        <v>54</v>
      </c>
      <c r="H6068" t="s">
        <v>311</v>
      </c>
      <c r="I6068" t="s">
        <v>396</v>
      </c>
      <c r="J6068" s="3">
        <v>1000000</v>
      </c>
    </row>
    <row r="6069" spans="1:10" hidden="1" x14ac:dyDescent="0.25">
      <c r="A6069" s="57" t="s">
        <v>131</v>
      </c>
      <c r="B6069" t="s">
        <v>129</v>
      </c>
      <c r="C6069">
        <v>2022</v>
      </c>
      <c r="D6069" t="s">
        <v>58</v>
      </c>
      <c r="E6069" t="s">
        <v>45</v>
      </c>
      <c r="F6069" t="s">
        <v>304</v>
      </c>
      <c r="G6069" t="s">
        <v>54</v>
      </c>
      <c r="H6069" t="s">
        <v>453</v>
      </c>
      <c r="I6069" s="90" t="s">
        <v>396</v>
      </c>
    </row>
    <row r="6070" spans="1:10" hidden="1" x14ac:dyDescent="0.25">
      <c r="A6070" s="57" t="s">
        <v>131</v>
      </c>
      <c r="B6070" t="s">
        <v>129</v>
      </c>
      <c r="C6070">
        <v>2022</v>
      </c>
      <c r="D6070" t="s">
        <v>58</v>
      </c>
      <c r="E6070" t="s">
        <v>45</v>
      </c>
      <c r="F6070" t="s">
        <v>304</v>
      </c>
      <c r="G6070" t="s">
        <v>54</v>
      </c>
      <c r="H6070" t="s">
        <v>312</v>
      </c>
    </row>
    <row r="6071" spans="1:10" hidden="1" x14ac:dyDescent="0.25">
      <c r="A6071" s="57" t="s">
        <v>131</v>
      </c>
      <c r="B6071" t="s">
        <v>129</v>
      </c>
      <c r="C6071">
        <v>2022</v>
      </c>
      <c r="D6071" t="s">
        <v>58</v>
      </c>
      <c r="E6071" t="s">
        <v>45</v>
      </c>
      <c r="F6071" t="s">
        <v>304</v>
      </c>
      <c r="G6071" t="s">
        <v>54</v>
      </c>
      <c r="H6071" t="s">
        <v>313</v>
      </c>
      <c r="I6071" t="s">
        <v>397</v>
      </c>
      <c r="J6071" s="3">
        <v>10440</v>
      </c>
    </row>
    <row r="6072" spans="1:10" hidden="1" x14ac:dyDescent="0.25">
      <c r="A6072" s="57" t="s">
        <v>131</v>
      </c>
      <c r="B6072" t="s">
        <v>129</v>
      </c>
      <c r="C6072">
        <v>2022</v>
      </c>
      <c r="D6072" t="s">
        <v>58</v>
      </c>
      <c r="E6072" t="s">
        <v>45</v>
      </c>
      <c r="F6072" t="s">
        <v>304</v>
      </c>
      <c r="G6072" t="s">
        <v>54</v>
      </c>
      <c r="H6072" t="s">
        <v>314</v>
      </c>
      <c r="I6072" t="s">
        <v>398</v>
      </c>
      <c r="J6072" s="3">
        <v>240000</v>
      </c>
    </row>
    <row r="6073" spans="1:10" hidden="1" x14ac:dyDescent="0.25">
      <c r="A6073" s="57" t="s">
        <v>131</v>
      </c>
      <c r="B6073" t="s">
        <v>129</v>
      </c>
      <c r="C6073">
        <v>2022</v>
      </c>
      <c r="D6073" t="s">
        <v>58</v>
      </c>
      <c r="E6073" t="s">
        <v>45</v>
      </c>
      <c r="F6073" t="s">
        <v>304</v>
      </c>
      <c r="G6073" t="s">
        <v>54</v>
      </c>
      <c r="H6073" t="s">
        <v>315</v>
      </c>
      <c r="I6073" s="90" t="s">
        <v>454</v>
      </c>
      <c r="J6073" s="3">
        <v>80000</v>
      </c>
    </row>
    <row r="6074" spans="1:10" hidden="1" x14ac:dyDescent="0.25">
      <c r="A6074" s="57" t="s">
        <v>131</v>
      </c>
      <c r="B6074" t="s">
        <v>129</v>
      </c>
      <c r="C6074">
        <v>2022</v>
      </c>
      <c r="D6074" t="s">
        <v>58</v>
      </c>
      <c r="E6074" t="s">
        <v>45</v>
      </c>
      <c r="F6074" t="s">
        <v>304</v>
      </c>
      <c r="G6074" t="s">
        <v>54</v>
      </c>
      <c r="H6074" s="2" t="s">
        <v>316</v>
      </c>
      <c r="I6074" s="2"/>
    </row>
    <row r="6075" spans="1:10" hidden="1" x14ac:dyDescent="0.25">
      <c r="A6075" s="57" t="s">
        <v>131</v>
      </c>
      <c r="B6075" t="s">
        <v>129</v>
      </c>
      <c r="C6075">
        <v>2022</v>
      </c>
      <c r="D6075" t="s">
        <v>58</v>
      </c>
      <c r="E6075" t="s">
        <v>45</v>
      </c>
      <c r="F6075" t="s">
        <v>304</v>
      </c>
      <c r="G6075" t="s">
        <v>49</v>
      </c>
      <c r="H6075" s="90" t="s">
        <v>317</v>
      </c>
      <c r="I6075" s="90"/>
    </row>
    <row r="6076" spans="1:10" hidden="1" x14ac:dyDescent="0.25">
      <c r="A6076" s="57" t="s">
        <v>131</v>
      </c>
      <c r="B6076" t="s">
        <v>129</v>
      </c>
      <c r="C6076">
        <v>2022</v>
      </c>
      <c r="D6076" t="s">
        <v>58</v>
      </c>
      <c r="E6076" t="s">
        <v>45</v>
      </c>
      <c r="F6076" t="s">
        <v>50</v>
      </c>
      <c r="G6076" t="s">
        <v>56</v>
      </c>
      <c r="H6076" t="s">
        <v>124</v>
      </c>
      <c r="I6076" t="s">
        <v>401</v>
      </c>
      <c r="J6076" s="3">
        <v>84190</v>
      </c>
    </row>
    <row r="6077" spans="1:10" hidden="1" x14ac:dyDescent="0.25">
      <c r="A6077" s="57" t="s">
        <v>131</v>
      </c>
      <c r="B6077" t="s">
        <v>129</v>
      </c>
      <c r="C6077">
        <v>2022</v>
      </c>
      <c r="D6077" t="s">
        <v>58</v>
      </c>
      <c r="E6077" t="s">
        <v>45</v>
      </c>
      <c r="F6077" t="s">
        <v>50</v>
      </c>
      <c r="G6077" t="s">
        <v>56</v>
      </c>
      <c r="H6077" t="s">
        <v>98</v>
      </c>
      <c r="I6077" t="s">
        <v>402</v>
      </c>
      <c r="J6077" s="3">
        <v>378006</v>
      </c>
    </row>
    <row r="6078" spans="1:10" hidden="1" x14ac:dyDescent="0.25">
      <c r="A6078" s="57" t="s">
        <v>131</v>
      </c>
      <c r="B6078" t="s">
        <v>129</v>
      </c>
      <c r="C6078">
        <v>2022</v>
      </c>
      <c r="D6078" t="s">
        <v>58</v>
      </c>
      <c r="E6078" t="s">
        <v>45</v>
      </c>
      <c r="F6078" t="s">
        <v>50</v>
      </c>
      <c r="G6078" t="s">
        <v>56</v>
      </c>
      <c r="H6078" t="s">
        <v>98</v>
      </c>
      <c r="I6078" t="s">
        <v>401</v>
      </c>
      <c r="J6078" s="3">
        <v>99610.09</v>
      </c>
    </row>
    <row r="6079" spans="1:10" hidden="1" x14ac:dyDescent="0.25">
      <c r="A6079" s="57" t="s">
        <v>131</v>
      </c>
      <c r="B6079" t="s">
        <v>129</v>
      </c>
      <c r="C6079">
        <v>2022</v>
      </c>
      <c r="D6079" t="s">
        <v>58</v>
      </c>
      <c r="E6079" t="s">
        <v>45</v>
      </c>
      <c r="F6079" t="s">
        <v>50</v>
      </c>
      <c r="G6079" t="s">
        <v>56</v>
      </c>
      <c r="H6079" t="s">
        <v>265</v>
      </c>
      <c r="I6079" t="s">
        <v>403</v>
      </c>
    </row>
    <row r="6080" spans="1:10" hidden="1" x14ac:dyDescent="0.25">
      <c r="A6080" s="57" t="s">
        <v>131</v>
      </c>
      <c r="B6080" t="s">
        <v>129</v>
      </c>
      <c r="C6080">
        <v>2022</v>
      </c>
      <c r="D6080" t="s">
        <v>58</v>
      </c>
      <c r="E6080" t="s">
        <v>45</v>
      </c>
      <c r="F6080" t="s">
        <v>50</v>
      </c>
      <c r="G6080" t="s">
        <v>56</v>
      </c>
      <c r="H6080" t="s">
        <v>193</v>
      </c>
      <c r="I6080" s="90" t="s">
        <v>466</v>
      </c>
    </row>
    <row r="6081" spans="1:10" hidden="1" x14ac:dyDescent="0.25">
      <c r="A6081" s="57" t="s">
        <v>131</v>
      </c>
      <c r="B6081" t="s">
        <v>129</v>
      </c>
      <c r="C6081">
        <v>2022</v>
      </c>
      <c r="D6081" t="s">
        <v>58</v>
      </c>
      <c r="E6081" t="s">
        <v>45</v>
      </c>
      <c r="F6081" t="s">
        <v>50</v>
      </c>
      <c r="G6081" t="s">
        <v>56</v>
      </c>
      <c r="H6081" t="s">
        <v>193</v>
      </c>
      <c r="I6081" s="90" t="s">
        <v>467</v>
      </c>
    </row>
    <row r="6082" spans="1:10" hidden="1" x14ac:dyDescent="0.25">
      <c r="A6082" s="57" t="s">
        <v>131</v>
      </c>
      <c r="B6082" t="s">
        <v>129</v>
      </c>
      <c r="C6082">
        <v>2022</v>
      </c>
      <c r="D6082" t="s">
        <v>58</v>
      </c>
      <c r="E6082" t="s">
        <v>45</v>
      </c>
      <c r="F6082" t="s">
        <v>50</v>
      </c>
      <c r="G6082" t="s">
        <v>101</v>
      </c>
      <c r="H6082" t="s">
        <v>99</v>
      </c>
      <c r="I6082" t="s">
        <v>401</v>
      </c>
      <c r="J6082" s="3">
        <v>235573.41</v>
      </c>
    </row>
    <row r="6083" spans="1:10" hidden="1" x14ac:dyDescent="0.25">
      <c r="A6083" s="57" t="s">
        <v>131</v>
      </c>
      <c r="B6083" t="s">
        <v>129</v>
      </c>
      <c r="C6083">
        <v>2022</v>
      </c>
      <c r="D6083" t="s">
        <v>58</v>
      </c>
      <c r="E6083" t="s">
        <v>45</v>
      </c>
      <c r="F6083" t="s">
        <v>50</v>
      </c>
      <c r="G6083" t="s">
        <v>101</v>
      </c>
      <c r="H6083" s="2" t="s">
        <v>255</v>
      </c>
      <c r="I6083" s="90" t="s">
        <v>462</v>
      </c>
      <c r="J6083" s="3">
        <v>3000</v>
      </c>
    </row>
    <row r="6084" spans="1:10" hidden="1" x14ac:dyDescent="0.25">
      <c r="A6084" s="57" t="s">
        <v>131</v>
      </c>
      <c r="B6084" t="s">
        <v>129</v>
      </c>
      <c r="C6084">
        <v>2022</v>
      </c>
      <c r="D6084" t="s">
        <v>58</v>
      </c>
      <c r="E6084" t="s">
        <v>45</v>
      </c>
      <c r="F6084" t="s">
        <v>50</v>
      </c>
      <c r="G6084" t="s">
        <v>101</v>
      </c>
      <c r="H6084" s="2" t="s">
        <v>254</v>
      </c>
      <c r="I6084" s="2"/>
    </row>
    <row r="6085" spans="1:10" hidden="1" x14ac:dyDescent="0.25">
      <c r="A6085" s="57" t="s">
        <v>131</v>
      </c>
      <c r="B6085" t="s">
        <v>129</v>
      </c>
      <c r="C6085">
        <v>2022</v>
      </c>
      <c r="D6085" t="s">
        <v>58</v>
      </c>
      <c r="E6085" t="s">
        <v>45</v>
      </c>
      <c r="F6085" t="s">
        <v>50</v>
      </c>
      <c r="G6085" t="s">
        <v>101</v>
      </c>
      <c r="H6085" s="2" t="s">
        <v>236</v>
      </c>
      <c r="I6085" t="s">
        <v>422</v>
      </c>
    </row>
    <row r="6086" spans="1:10" hidden="1" x14ac:dyDescent="0.25">
      <c r="A6086" s="57" t="s">
        <v>131</v>
      </c>
      <c r="B6086" t="s">
        <v>129</v>
      </c>
      <c r="C6086">
        <v>2022</v>
      </c>
      <c r="D6086" t="s">
        <v>58</v>
      </c>
      <c r="E6086" t="s">
        <v>45</v>
      </c>
      <c r="F6086" t="s">
        <v>50</v>
      </c>
      <c r="G6086" t="s">
        <v>101</v>
      </c>
      <c r="H6086" t="s">
        <v>30</v>
      </c>
      <c r="I6086" s="90" t="s">
        <v>375</v>
      </c>
      <c r="J6086" s="3">
        <v>7153.61</v>
      </c>
    </row>
    <row r="6087" spans="1:10" hidden="1" x14ac:dyDescent="0.25">
      <c r="A6087" s="57" t="s">
        <v>131</v>
      </c>
      <c r="B6087" t="s">
        <v>129</v>
      </c>
      <c r="C6087">
        <v>2022</v>
      </c>
      <c r="D6087" t="s">
        <v>58</v>
      </c>
      <c r="E6087" t="s">
        <v>45</v>
      </c>
      <c r="F6087" t="s">
        <v>50</v>
      </c>
      <c r="G6087" t="s">
        <v>101</v>
      </c>
      <c r="H6087" t="s">
        <v>30</v>
      </c>
      <c r="I6087" s="90" t="s">
        <v>395</v>
      </c>
      <c r="J6087" s="38">
        <v>5800</v>
      </c>
    </row>
    <row r="6088" spans="1:10" hidden="1" x14ac:dyDescent="0.25">
      <c r="A6088" s="57" t="s">
        <v>131</v>
      </c>
      <c r="B6088" t="s">
        <v>129</v>
      </c>
      <c r="C6088">
        <v>2022</v>
      </c>
      <c r="D6088" t="s">
        <v>58</v>
      </c>
      <c r="E6088" t="s">
        <v>45</v>
      </c>
      <c r="F6088" t="s">
        <v>50</v>
      </c>
      <c r="G6088" t="s">
        <v>101</v>
      </c>
      <c r="H6088" t="s">
        <v>30</v>
      </c>
      <c r="I6088" s="90" t="s">
        <v>468</v>
      </c>
    </row>
    <row r="6089" spans="1:10" hidden="1" x14ac:dyDescent="0.25">
      <c r="A6089" s="57" t="s">
        <v>131</v>
      </c>
      <c r="B6089" t="s">
        <v>129</v>
      </c>
      <c r="C6089">
        <v>2022</v>
      </c>
      <c r="D6089" t="s">
        <v>58</v>
      </c>
      <c r="E6089" t="s">
        <v>45</v>
      </c>
      <c r="F6089" t="s">
        <v>50</v>
      </c>
      <c r="G6089" t="s">
        <v>101</v>
      </c>
      <c r="H6089" t="s">
        <v>30</v>
      </c>
      <c r="I6089" s="90" t="s">
        <v>462</v>
      </c>
    </row>
    <row r="6090" spans="1:10" hidden="1" x14ac:dyDescent="0.25">
      <c r="A6090" s="57" t="s">
        <v>131</v>
      </c>
      <c r="B6090" t="s">
        <v>129</v>
      </c>
      <c r="C6090">
        <v>2022</v>
      </c>
      <c r="D6090" t="s">
        <v>58</v>
      </c>
      <c r="E6090" t="s">
        <v>45</v>
      </c>
      <c r="F6090" t="s">
        <v>50</v>
      </c>
      <c r="G6090" t="s">
        <v>101</v>
      </c>
      <c r="H6090" t="s">
        <v>30</v>
      </c>
      <c r="I6090" s="90" t="s">
        <v>469</v>
      </c>
    </row>
    <row r="6091" spans="1:10" hidden="1" x14ac:dyDescent="0.25">
      <c r="A6091" s="57" t="s">
        <v>131</v>
      </c>
      <c r="B6091" t="s">
        <v>129</v>
      </c>
      <c r="C6091">
        <v>2022</v>
      </c>
      <c r="D6091" t="s">
        <v>58</v>
      </c>
      <c r="E6091" t="s">
        <v>45</v>
      </c>
      <c r="F6091" t="s">
        <v>50</v>
      </c>
      <c r="G6091" t="s">
        <v>101</v>
      </c>
      <c r="H6091" t="s">
        <v>30</v>
      </c>
      <c r="I6091" s="90" t="s">
        <v>455</v>
      </c>
    </row>
    <row r="6092" spans="1:10" hidden="1" x14ac:dyDescent="0.25">
      <c r="A6092" s="57" t="s">
        <v>131</v>
      </c>
      <c r="B6092" t="s">
        <v>129</v>
      </c>
      <c r="C6092">
        <v>2022</v>
      </c>
      <c r="D6092" t="s">
        <v>58</v>
      </c>
      <c r="E6092" t="s">
        <v>45</v>
      </c>
      <c r="F6092" t="s">
        <v>50</v>
      </c>
      <c r="G6092" t="s">
        <v>101</v>
      </c>
      <c r="H6092" t="s">
        <v>30</v>
      </c>
      <c r="I6092" s="90" t="s">
        <v>470</v>
      </c>
    </row>
    <row r="6093" spans="1:10" hidden="1" x14ac:dyDescent="0.25">
      <c r="A6093" s="57" t="s">
        <v>131</v>
      </c>
      <c r="B6093" t="s">
        <v>129</v>
      </c>
      <c r="C6093">
        <v>2022</v>
      </c>
      <c r="D6093" t="s">
        <v>58</v>
      </c>
      <c r="E6093" t="s">
        <v>45</v>
      </c>
      <c r="F6093" t="s">
        <v>50</v>
      </c>
      <c r="G6093" t="s">
        <v>101</v>
      </c>
      <c r="H6093" t="s">
        <v>30</v>
      </c>
      <c r="I6093" s="90" t="s">
        <v>471</v>
      </c>
    </row>
    <row r="6094" spans="1:10" hidden="1" x14ac:dyDescent="0.25">
      <c r="A6094" s="57" t="s">
        <v>131</v>
      </c>
      <c r="B6094" t="s">
        <v>129</v>
      </c>
      <c r="C6094">
        <v>2022</v>
      </c>
      <c r="D6094" t="s">
        <v>58</v>
      </c>
      <c r="E6094" t="s">
        <v>45</v>
      </c>
      <c r="F6094" t="s">
        <v>50</v>
      </c>
      <c r="G6094" t="s">
        <v>101</v>
      </c>
      <c r="H6094" t="s">
        <v>30</v>
      </c>
      <c r="I6094" s="90" t="s">
        <v>472</v>
      </c>
    </row>
    <row r="6095" spans="1:10" hidden="1" x14ac:dyDescent="0.25">
      <c r="A6095" s="57" t="s">
        <v>131</v>
      </c>
      <c r="B6095" t="s">
        <v>129</v>
      </c>
      <c r="C6095">
        <v>2022</v>
      </c>
      <c r="D6095" t="s">
        <v>58</v>
      </c>
      <c r="E6095" t="s">
        <v>45</v>
      </c>
      <c r="F6095" t="s">
        <v>50</v>
      </c>
      <c r="G6095" t="s">
        <v>101</v>
      </c>
      <c r="H6095" t="s">
        <v>30</v>
      </c>
      <c r="I6095" s="90" t="s">
        <v>473</v>
      </c>
    </row>
    <row r="6096" spans="1:10" hidden="1" x14ac:dyDescent="0.25">
      <c r="A6096" s="57" t="s">
        <v>131</v>
      </c>
      <c r="B6096" t="s">
        <v>129</v>
      </c>
      <c r="C6096">
        <v>2022</v>
      </c>
      <c r="D6096" t="s">
        <v>58</v>
      </c>
      <c r="E6096" t="s">
        <v>45</v>
      </c>
      <c r="F6096" t="s">
        <v>50</v>
      </c>
      <c r="G6096" t="s">
        <v>101</v>
      </c>
      <c r="H6096" t="s">
        <v>30</v>
      </c>
      <c r="I6096" s="90" t="s">
        <v>474</v>
      </c>
    </row>
    <row r="6097" spans="1:10" hidden="1" x14ac:dyDescent="0.25">
      <c r="A6097" s="57" t="s">
        <v>131</v>
      </c>
      <c r="B6097" t="s">
        <v>129</v>
      </c>
      <c r="C6097">
        <v>2022</v>
      </c>
      <c r="D6097" t="s">
        <v>58</v>
      </c>
      <c r="E6097" t="s">
        <v>45</v>
      </c>
      <c r="F6097" t="s">
        <v>287</v>
      </c>
      <c r="G6097" t="s">
        <v>287</v>
      </c>
      <c r="H6097" s="82" t="s">
        <v>288</v>
      </c>
      <c r="I6097" s="82"/>
    </row>
    <row r="6098" spans="1:10" hidden="1" x14ac:dyDescent="0.25">
      <c r="A6098" s="57" t="s">
        <v>131</v>
      </c>
      <c r="B6098" t="s">
        <v>129</v>
      </c>
      <c r="C6098">
        <v>2022</v>
      </c>
      <c r="D6098" t="s">
        <v>58</v>
      </c>
      <c r="E6098" t="s">
        <v>112</v>
      </c>
      <c r="F6098" t="s">
        <v>117</v>
      </c>
      <c r="G6098" t="s">
        <v>53</v>
      </c>
      <c r="H6098" s="2" t="s">
        <v>256</v>
      </c>
      <c r="I6098" s="2"/>
      <c r="J6098" s="10">
        <f>+J5964*30%</f>
        <v>15396811.45134454</v>
      </c>
    </row>
    <row r="6099" spans="1:10" hidden="1" x14ac:dyDescent="0.25">
      <c r="A6099" s="57" t="s">
        <v>131</v>
      </c>
      <c r="B6099" t="s">
        <v>129</v>
      </c>
      <c r="C6099">
        <v>2022</v>
      </c>
      <c r="D6099" t="s">
        <v>58</v>
      </c>
      <c r="E6099" t="s">
        <v>112</v>
      </c>
      <c r="F6099" t="s">
        <v>117</v>
      </c>
      <c r="G6099" t="s">
        <v>53</v>
      </c>
      <c r="H6099" s="90" t="s">
        <v>335</v>
      </c>
      <c r="I6099" s="90" t="s">
        <v>475</v>
      </c>
    </row>
    <row r="6100" spans="1:10" hidden="1" x14ac:dyDescent="0.25">
      <c r="A6100" s="57" t="s">
        <v>131</v>
      </c>
      <c r="B6100" t="s">
        <v>129</v>
      </c>
      <c r="C6100">
        <v>2022</v>
      </c>
      <c r="D6100" t="s">
        <v>58</v>
      </c>
      <c r="E6100" t="s">
        <v>112</v>
      </c>
      <c r="F6100" t="s">
        <v>117</v>
      </c>
      <c r="G6100" t="s">
        <v>53</v>
      </c>
      <c r="H6100" s="2" t="s">
        <v>257</v>
      </c>
      <c r="I6100" t="s">
        <v>406</v>
      </c>
      <c r="J6100" s="38"/>
    </row>
    <row r="6101" spans="1:10" hidden="1" x14ac:dyDescent="0.25">
      <c r="A6101" s="57" t="s">
        <v>131</v>
      </c>
      <c r="B6101" t="s">
        <v>129</v>
      </c>
      <c r="C6101">
        <v>2022</v>
      </c>
      <c r="D6101" t="s">
        <v>58</v>
      </c>
      <c r="E6101" t="s">
        <v>112</v>
      </c>
      <c r="F6101" t="s">
        <v>117</v>
      </c>
      <c r="G6101" t="s">
        <v>53</v>
      </c>
      <c r="H6101" s="2" t="s">
        <v>257</v>
      </c>
      <c r="I6101" t="s">
        <v>407</v>
      </c>
    </row>
    <row r="6102" spans="1:10" hidden="1" x14ac:dyDescent="0.25">
      <c r="A6102" s="57" t="s">
        <v>131</v>
      </c>
      <c r="B6102" t="s">
        <v>129</v>
      </c>
      <c r="C6102">
        <v>2022</v>
      </c>
      <c r="D6102" t="s">
        <v>58</v>
      </c>
      <c r="E6102" t="s">
        <v>112</v>
      </c>
      <c r="F6102" t="s">
        <v>117</v>
      </c>
      <c r="G6102" t="s">
        <v>53</v>
      </c>
      <c r="H6102" s="2" t="s">
        <v>257</v>
      </c>
      <c r="I6102" t="s">
        <v>408</v>
      </c>
      <c r="J6102" s="3"/>
    </row>
    <row r="6103" spans="1:10" hidden="1" x14ac:dyDescent="0.25">
      <c r="A6103" s="57" t="s">
        <v>131</v>
      </c>
      <c r="B6103" t="s">
        <v>129</v>
      </c>
      <c r="C6103">
        <v>2022</v>
      </c>
      <c r="D6103" t="s">
        <v>58</v>
      </c>
      <c r="E6103" t="s">
        <v>112</v>
      </c>
      <c r="F6103" t="s">
        <v>117</v>
      </c>
      <c r="G6103" t="s">
        <v>53</v>
      </c>
      <c r="H6103" s="2" t="s">
        <v>257</v>
      </c>
    </row>
    <row r="6104" spans="1:10" hidden="1" x14ac:dyDescent="0.25">
      <c r="A6104" s="57" t="s">
        <v>131</v>
      </c>
      <c r="B6104" t="s">
        <v>129</v>
      </c>
      <c r="C6104">
        <v>2022</v>
      </c>
      <c r="D6104" t="s">
        <v>58</v>
      </c>
      <c r="E6104" t="s">
        <v>112</v>
      </c>
      <c r="F6104" t="s">
        <v>117</v>
      </c>
      <c r="G6104" t="s">
        <v>53</v>
      </c>
      <c r="H6104" s="2" t="s">
        <v>257</v>
      </c>
    </row>
    <row r="6105" spans="1:10" hidden="1" x14ac:dyDescent="0.25">
      <c r="A6105" s="57" t="s">
        <v>131</v>
      </c>
      <c r="B6105" t="s">
        <v>129</v>
      </c>
      <c r="C6105">
        <v>2022</v>
      </c>
      <c r="D6105" t="s">
        <v>58</v>
      </c>
      <c r="E6105" t="s">
        <v>112</v>
      </c>
      <c r="F6105" t="s">
        <v>117</v>
      </c>
      <c r="G6105" t="s">
        <v>53</v>
      </c>
      <c r="H6105" s="2" t="s">
        <v>257</v>
      </c>
    </row>
    <row r="6106" spans="1:10" hidden="1" x14ac:dyDescent="0.25">
      <c r="A6106" s="57" t="s">
        <v>131</v>
      </c>
      <c r="B6106" t="s">
        <v>129</v>
      </c>
      <c r="C6106">
        <v>2022</v>
      </c>
      <c r="D6106" t="s">
        <v>58</v>
      </c>
      <c r="E6106" t="s">
        <v>112</v>
      </c>
      <c r="F6106" t="s">
        <v>117</v>
      </c>
      <c r="G6106" t="s">
        <v>53</v>
      </c>
      <c r="H6106" s="2" t="s">
        <v>257</v>
      </c>
    </row>
    <row r="6107" spans="1:10" hidden="1" x14ac:dyDescent="0.25">
      <c r="A6107" s="57" t="s">
        <v>131</v>
      </c>
      <c r="B6107" t="s">
        <v>129</v>
      </c>
      <c r="C6107">
        <v>2022</v>
      </c>
      <c r="D6107" t="s">
        <v>58</v>
      </c>
      <c r="E6107" t="s">
        <v>112</v>
      </c>
      <c r="F6107" t="s">
        <v>117</v>
      </c>
      <c r="G6107" t="s">
        <v>53</v>
      </c>
      <c r="H6107" s="2" t="s">
        <v>258</v>
      </c>
      <c r="I6107" s="2"/>
    </row>
    <row r="6108" spans="1:10" hidden="1" x14ac:dyDescent="0.25">
      <c r="A6108" s="57" t="s">
        <v>131</v>
      </c>
      <c r="B6108" t="s">
        <v>129</v>
      </c>
      <c r="C6108">
        <v>2022</v>
      </c>
      <c r="D6108" t="s">
        <v>58</v>
      </c>
      <c r="E6108" t="s">
        <v>112</v>
      </c>
      <c r="F6108" t="s">
        <v>117</v>
      </c>
      <c r="G6108" t="s">
        <v>53</v>
      </c>
      <c r="H6108" s="2" t="s">
        <v>259</v>
      </c>
      <c r="I6108" t="s">
        <v>409</v>
      </c>
      <c r="J6108" s="3"/>
    </row>
    <row r="6109" spans="1:10" hidden="1" x14ac:dyDescent="0.25">
      <c r="A6109" s="57" t="s">
        <v>131</v>
      </c>
      <c r="B6109" t="s">
        <v>129</v>
      </c>
      <c r="C6109">
        <v>2022</v>
      </c>
      <c r="D6109" t="s">
        <v>58</v>
      </c>
      <c r="E6109" t="s">
        <v>112</v>
      </c>
      <c r="F6109" t="s">
        <v>117</v>
      </c>
      <c r="G6109" t="s">
        <v>53</v>
      </c>
      <c r="H6109" s="2" t="s">
        <v>259</v>
      </c>
      <c r="I6109" t="s">
        <v>410</v>
      </c>
    </row>
    <row r="6110" spans="1:10" hidden="1" x14ac:dyDescent="0.25">
      <c r="A6110" s="57" t="s">
        <v>131</v>
      </c>
      <c r="B6110" t="s">
        <v>129</v>
      </c>
      <c r="C6110">
        <v>2022</v>
      </c>
      <c r="D6110" t="s">
        <v>58</v>
      </c>
      <c r="E6110" t="s">
        <v>112</v>
      </c>
      <c r="F6110" t="s">
        <v>117</v>
      </c>
      <c r="G6110" t="s">
        <v>53</v>
      </c>
      <c r="H6110" s="2" t="s">
        <v>259</v>
      </c>
      <c r="I6110" t="s">
        <v>411</v>
      </c>
      <c r="J6110" s="38"/>
    </row>
    <row r="6111" spans="1:10" hidden="1" x14ac:dyDescent="0.25">
      <c r="A6111" s="57" t="s">
        <v>131</v>
      </c>
      <c r="B6111" t="s">
        <v>129</v>
      </c>
      <c r="C6111">
        <v>2022</v>
      </c>
      <c r="D6111" t="s">
        <v>58</v>
      </c>
      <c r="E6111" t="s">
        <v>112</v>
      </c>
      <c r="F6111" t="s">
        <v>117</v>
      </c>
      <c r="G6111" t="s">
        <v>53</v>
      </c>
      <c r="H6111" s="2" t="s">
        <v>259</v>
      </c>
      <c r="I6111" t="s">
        <v>441</v>
      </c>
    </row>
    <row r="6112" spans="1:10" hidden="1" x14ac:dyDescent="0.25">
      <c r="A6112" s="57" t="s">
        <v>131</v>
      </c>
      <c r="B6112" t="s">
        <v>129</v>
      </c>
      <c r="C6112">
        <v>2022</v>
      </c>
      <c r="D6112" t="s">
        <v>58</v>
      </c>
      <c r="E6112" t="s">
        <v>112</v>
      </c>
      <c r="F6112" t="s">
        <v>117</v>
      </c>
      <c r="G6112" t="s">
        <v>53</v>
      </c>
      <c r="H6112" s="2" t="s">
        <v>259</v>
      </c>
      <c r="I6112" t="s">
        <v>442</v>
      </c>
    </row>
    <row r="6113" spans="1:10" hidden="1" x14ac:dyDescent="0.25">
      <c r="A6113" s="57" t="s">
        <v>131</v>
      </c>
      <c r="B6113" t="s">
        <v>129</v>
      </c>
      <c r="C6113">
        <v>2022</v>
      </c>
      <c r="D6113" t="s">
        <v>58</v>
      </c>
      <c r="E6113" t="s">
        <v>112</v>
      </c>
      <c r="F6113" t="s">
        <v>117</v>
      </c>
      <c r="G6113" t="s">
        <v>53</v>
      </c>
      <c r="H6113" s="2" t="s">
        <v>259</v>
      </c>
      <c r="I6113" s="90" t="s">
        <v>460</v>
      </c>
    </row>
    <row r="6114" spans="1:10" hidden="1" x14ac:dyDescent="0.25">
      <c r="A6114" s="57" t="s">
        <v>131</v>
      </c>
      <c r="B6114" t="s">
        <v>129</v>
      </c>
      <c r="C6114">
        <v>2022</v>
      </c>
      <c r="D6114" t="s">
        <v>58</v>
      </c>
      <c r="E6114" t="s">
        <v>112</v>
      </c>
      <c r="F6114" t="s">
        <v>117</v>
      </c>
      <c r="G6114" t="s">
        <v>53</v>
      </c>
      <c r="H6114" s="2" t="s">
        <v>259</v>
      </c>
      <c r="I6114" s="90" t="s">
        <v>413</v>
      </c>
    </row>
    <row r="6115" spans="1:10" hidden="1" x14ac:dyDescent="0.25">
      <c r="A6115" s="57" t="s">
        <v>131</v>
      </c>
      <c r="B6115" t="s">
        <v>129</v>
      </c>
      <c r="C6115">
        <v>2022</v>
      </c>
      <c r="D6115" t="s">
        <v>58</v>
      </c>
      <c r="E6115" t="s">
        <v>112</v>
      </c>
      <c r="F6115" t="s">
        <v>117</v>
      </c>
      <c r="G6115" t="s">
        <v>334</v>
      </c>
      <c r="H6115" s="90" t="s">
        <v>335</v>
      </c>
      <c r="I6115" s="90"/>
    </row>
    <row r="6116" spans="1:10" hidden="1" x14ac:dyDescent="0.25">
      <c r="A6116" s="57" t="s">
        <v>131</v>
      </c>
      <c r="B6116" t="s">
        <v>129</v>
      </c>
      <c r="C6116">
        <v>2022</v>
      </c>
      <c r="D6116" t="s">
        <v>58</v>
      </c>
      <c r="E6116" t="s">
        <v>112</v>
      </c>
      <c r="F6116" t="s">
        <v>117</v>
      </c>
      <c r="G6116" t="s">
        <v>318</v>
      </c>
      <c r="H6116" t="s">
        <v>180</v>
      </c>
      <c r="I6116" t="s">
        <v>412</v>
      </c>
    </row>
    <row r="6117" spans="1:10" hidden="1" x14ac:dyDescent="0.25">
      <c r="A6117" s="57" t="s">
        <v>131</v>
      </c>
      <c r="B6117" t="s">
        <v>129</v>
      </c>
      <c r="C6117">
        <v>2022</v>
      </c>
      <c r="D6117" t="s">
        <v>58</v>
      </c>
      <c r="E6117" t="s">
        <v>112</v>
      </c>
      <c r="F6117" t="s">
        <v>117</v>
      </c>
      <c r="G6117" t="s">
        <v>318</v>
      </c>
      <c r="H6117" t="s">
        <v>180</v>
      </c>
      <c r="I6117" t="s">
        <v>413</v>
      </c>
      <c r="J6117" s="38"/>
    </row>
    <row r="6118" spans="1:10" hidden="1" x14ac:dyDescent="0.25">
      <c r="A6118" s="57" t="s">
        <v>131</v>
      </c>
      <c r="B6118" t="s">
        <v>129</v>
      </c>
      <c r="C6118">
        <v>2022</v>
      </c>
      <c r="D6118" t="s">
        <v>58</v>
      </c>
      <c r="E6118" t="s">
        <v>112</v>
      </c>
      <c r="F6118" t="s">
        <v>117</v>
      </c>
      <c r="G6118" t="s">
        <v>318</v>
      </c>
      <c r="H6118" t="s">
        <v>180</v>
      </c>
      <c r="I6118" t="s">
        <v>414</v>
      </c>
      <c r="J6118" s="38"/>
    </row>
    <row r="6119" spans="1:10" hidden="1" x14ac:dyDescent="0.25">
      <c r="A6119" s="57" t="s">
        <v>131</v>
      </c>
      <c r="B6119" t="s">
        <v>129</v>
      </c>
      <c r="C6119">
        <v>2022</v>
      </c>
      <c r="D6119" t="s">
        <v>58</v>
      </c>
      <c r="E6119" t="s">
        <v>112</v>
      </c>
      <c r="F6119" t="s">
        <v>117</v>
      </c>
      <c r="G6119" t="s">
        <v>318</v>
      </c>
      <c r="H6119" t="s">
        <v>180</v>
      </c>
      <c r="I6119" s="90" t="s">
        <v>460</v>
      </c>
    </row>
    <row r="6120" spans="1:10" hidden="1" x14ac:dyDescent="0.25">
      <c r="A6120" s="57" t="s">
        <v>131</v>
      </c>
      <c r="B6120" t="s">
        <v>129</v>
      </c>
      <c r="C6120">
        <v>2022</v>
      </c>
      <c r="D6120" t="s">
        <v>58</v>
      </c>
      <c r="E6120" t="s">
        <v>112</v>
      </c>
      <c r="F6120" t="s">
        <v>117</v>
      </c>
      <c r="G6120" t="s">
        <v>318</v>
      </c>
      <c r="H6120" t="s">
        <v>180</v>
      </c>
      <c r="I6120" s="90" t="s">
        <v>439</v>
      </c>
      <c r="J6120" s="3"/>
    </row>
    <row r="6121" spans="1:10" hidden="1" x14ac:dyDescent="0.25">
      <c r="A6121" s="57" t="s">
        <v>131</v>
      </c>
      <c r="B6121" t="s">
        <v>129</v>
      </c>
      <c r="C6121">
        <v>2022</v>
      </c>
      <c r="D6121" t="s">
        <v>58</v>
      </c>
      <c r="E6121" t="s">
        <v>112</v>
      </c>
      <c r="F6121" t="s">
        <v>117</v>
      </c>
      <c r="G6121" t="s">
        <v>318</v>
      </c>
      <c r="H6121" t="s">
        <v>180</v>
      </c>
    </row>
    <row r="6122" spans="1:10" hidden="1" x14ac:dyDescent="0.25">
      <c r="A6122" s="57" t="s">
        <v>131</v>
      </c>
      <c r="B6122" t="s">
        <v>129</v>
      </c>
      <c r="C6122">
        <v>2022</v>
      </c>
      <c r="D6122" t="s">
        <v>58</v>
      </c>
      <c r="E6122" t="s">
        <v>112</v>
      </c>
      <c r="F6122" t="s">
        <v>117</v>
      </c>
      <c r="G6122" t="s">
        <v>318</v>
      </c>
      <c r="H6122" s="2" t="s">
        <v>279</v>
      </c>
      <c r="I6122" t="s">
        <v>414</v>
      </c>
      <c r="J6122" s="38"/>
    </row>
    <row r="6123" spans="1:10" hidden="1" x14ac:dyDescent="0.25">
      <c r="A6123" s="57" t="s">
        <v>131</v>
      </c>
      <c r="B6123" t="s">
        <v>129</v>
      </c>
      <c r="C6123">
        <v>2022</v>
      </c>
      <c r="D6123" t="s">
        <v>58</v>
      </c>
      <c r="E6123" t="s">
        <v>112</v>
      </c>
      <c r="F6123" t="s">
        <v>117</v>
      </c>
      <c r="G6123" t="s">
        <v>318</v>
      </c>
      <c r="H6123" s="2" t="s">
        <v>279</v>
      </c>
      <c r="I6123" s="90" t="s">
        <v>460</v>
      </c>
    </row>
    <row r="6124" spans="1:10" hidden="1" x14ac:dyDescent="0.25">
      <c r="A6124" s="57" t="s">
        <v>131</v>
      </c>
      <c r="B6124" t="s">
        <v>129</v>
      </c>
      <c r="C6124">
        <v>2022</v>
      </c>
      <c r="D6124" t="s">
        <v>58</v>
      </c>
      <c r="E6124" t="s">
        <v>112</v>
      </c>
      <c r="F6124" t="s">
        <v>117</v>
      </c>
      <c r="G6124" t="s">
        <v>318</v>
      </c>
      <c r="H6124" s="2" t="s">
        <v>279</v>
      </c>
      <c r="I6124" t="s">
        <v>415</v>
      </c>
      <c r="J6124" s="3"/>
    </row>
    <row r="6125" spans="1:10" hidden="1" x14ac:dyDescent="0.25">
      <c r="A6125" s="57" t="s">
        <v>131</v>
      </c>
      <c r="B6125" t="s">
        <v>129</v>
      </c>
      <c r="C6125">
        <v>2022</v>
      </c>
      <c r="D6125" t="s">
        <v>58</v>
      </c>
      <c r="E6125" t="s">
        <v>112</v>
      </c>
      <c r="F6125" t="s">
        <v>117</v>
      </c>
      <c r="G6125" t="s">
        <v>319</v>
      </c>
      <c r="H6125" t="s">
        <v>181</v>
      </c>
    </row>
    <row r="6126" spans="1:10" hidden="1" x14ac:dyDescent="0.25">
      <c r="A6126" s="57" t="s">
        <v>131</v>
      </c>
      <c r="B6126" t="s">
        <v>129</v>
      </c>
      <c r="C6126">
        <v>2022</v>
      </c>
      <c r="D6126" t="s">
        <v>58</v>
      </c>
      <c r="E6126" t="s">
        <v>112</v>
      </c>
      <c r="F6126" t="s">
        <v>117</v>
      </c>
      <c r="G6126" t="s">
        <v>319</v>
      </c>
      <c r="H6126" s="90" t="s">
        <v>320</v>
      </c>
      <c r="I6126" t="s">
        <v>416</v>
      </c>
    </row>
    <row r="6127" spans="1:10" s="20" customFormat="1" hidden="1" x14ac:dyDescent="0.25">
      <c r="A6127" s="20" t="s">
        <v>138</v>
      </c>
      <c r="B6127" s="20" t="s">
        <v>128</v>
      </c>
      <c r="C6127" s="20">
        <v>2022</v>
      </c>
      <c r="D6127" s="20" t="s">
        <v>58</v>
      </c>
      <c r="E6127" s="20" t="s">
        <v>52</v>
      </c>
      <c r="F6127" s="20" t="s">
        <v>142</v>
      </c>
      <c r="G6127" s="20" t="s">
        <v>301</v>
      </c>
      <c r="H6127" s="20" t="s">
        <v>210</v>
      </c>
      <c r="I6127" s="20" t="s">
        <v>374</v>
      </c>
      <c r="J6127" s="22">
        <v>56887791.399999999</v>
      </c>
    </row>
    <row r="6128" spans="1:10" hidden="1" x14ac:dyDescent="0.25">
      <c r="A6128" s="57" t="s">
        <v>138</v>
      </c>
      <c r="B6128" t="s">
        <v>128</v>
      </c>
      <c r="C6128">
        <v>2022</v>
      </c>
      <c r="D6128" t="s">
        <v>58</v>
      </c>
      <c r="E6128" t="s">
        <v>52</v>
      </c>
      <c r="F6128" t="s">
        <v>152</v>
      </c>
      <c r="G6128" t="s">
        <v>149</v>
      </c>
      <c r="H6128" t="s">
        <v>211</v>
      </c>
      <c r="J6128" s="3">
        <v>1579.33</v>
      </c>
    </row>
    <row r="6129" spans="1:10" hidden="1" x14ac:dyDescent="0.25">
      <c r="A6129" s="57" t="s">
        <v>138</v>
      </c>
      <c r="B6129" t="s">
        <v>128</v>
      </c>
      <c r="C6129">
        <v>2022</v>
      </c>
      <c r="D6129" t="s">
        <v>58</v>
      </c>
      <c r="E6129" t="s">
        <v>52</v>
      </c>
      <c r="F6129" t="s">
        <v>152</v>
      </c>
      <c r="G6129" t="s">
        <v>213</v>
      </c>
      <c r="H6129" t="s">
        <v>214</v>
      </c>
    </row>
    <row r="6130" spans="1:10" hidden="1" x14ac:dyDescent="0.25">
      <c r="A6130" s="57" t="s">
        <v>138</v>
      </c>
      <c r="B6130" t="s">
        <v>128</v>
      </c>
      <c r="C6130">
        <v>2022</v>
      </c>
      <c r="D6130" t="s">
        <v>58</v>
      </c>
      <c r="E6130" t="s">
        <v>52</v>
      </c>
      <c r="F6130" t="s">
        <v>152</v>
      </c>
      <c r="G6130" t="s">
        <v>217</v>
      </c>
      <c r="H6130" t="s">
        <v>218</v>
      </c>
      <c r="J6130" s="3">
        <v>26957.06</v>
      </c>
    </row>
    <row r="6131" spans="1:10" hidden="1" x14ac:dyDescent="0.25">
      <c r="A6131" s="57" t="s">
        <v>138</v>
      </c>
      <c r="B6131" t="s">
        <v>128</v>
      </c>
      <c r="C6131">
        <v>2022</v>
      </c>
      <c r="D6131" t="s">
        <v>58</v>
      </c>
      <c r="E6131" t="s">
        <v>52</v>
      </c>
      <c r="F6131" t="s">
        <v>142</v>
      </c>
      <c r="G6131" t="s">
        <v>300</v>
      </c>
      <c r="H6131" t="s">
        <v>224</v>
      </c>
      <c r="J6131" s="3">
        <v>-412941.18</v>
      </c>
    </row>
    <row r="6132" spans="1:10" hidden="1" x14ac:dyDescent="0.25">
      <c r="A6132" s="57" t="s">
        <v>138</v>
      </c>
      <c r="B6132" t="s">
        <v>128</v>
      </c>
      <c r="C6132">
        <v>2022</v>
      </c>
      <c r="D6132" t="s">
        <v>58</v>
      </c>
      <c r="E6132" t="s">
        <v>52</v>
      </c>
      <c r="F6132" t="s">
        <v>142</v>
      </c>
      <c r="G6132" t="s">
        <v>300</v>
      </c>
      <c r="H6132" t="s">
        <v>303</v>
      </c>
      <c r="J6132" s="3">
        <v>-10000</v>
      </c>
    </row>
    <row r="6133" spans="1:10" hidden="1" x14ac:dyDescent="0.25">
      <c r="A6133" s="57" t="s">
        <v>138</v>
      </c>
      <c r="B6133" t="s">
        <v>128</v>
      </c>
      <c r="C6133">
        <v>2022</v>
      </c>
      <c r="D6133" t="s">
        <v>58</v>
      </c>
      <c r="E6133" t="s">
        <v>52</v>
      </c>
      <c r="F6133" t="s">
        <v>142</v>
      </c>
      <c r="G6133" t="s">
        <v>270</v>
      </c>
      <c r="H6133" t="s">
        <v>269</v>
      </c>
      <c r="J6133" s="3"/>
    </row>
    <row r="6134" spans="1:10" hidden="1" x14ac:dyDescent="0.25">
      <c r="A6134" s="57" t="s">
        <v>138</v>
      </c>
      <c r="B6134" t="s">
        <v>128</v>
      </c>
      <c r="C6134">
        <v>2022</v>
      </c>
      <c r="D6134" t="s">
        <v>58</v>
      </c>
      <c r="E6134" t="s">
        <v>52</v>
      </c>
      <c r="F6134" t="s">
        <v>142</v>
      </c>
      <c r="G6134" t="s">
        <v>270</v>
      </c>
      <c r="H6134" t="s">
        <v>271</v>
      </c>
      <c r="J6134" s="3">
        <v>375000</v>
      </c>
    </row>
    <row r="6135" spans="1:10" hidden="1" x14ac:dyDescent="0.25">
      <c r="A6135" s="57" t="s">
        <v>138</v>
      </c>
      <c r="B6135" t="s">
        <v>128</v>
      </c>
      <c r="C6135">
        <v>2022</v>
      </c>
      <c r="D6135" t="s">
        <v>58</v>
      </c>
      <c r="E6135" t="s">
        <v>52</v>
      </c>
      <c r="F6135" t="s">
        <v>142</v>
      </c>
      <c r="G6135" t="s">
        <v>270</v>
      </c>
      <c r="H6135" t="s">
        <v>486</v>
      </c>
      <c r="J6135" s="3">
        <v>-315117.36</v>
      </c>
    </row>
    <row r="6136" spans="1:10" hidden="1" x14ac:dyDescent="0.25">
      <c r="A6136" s="57" t="s">
        <v>138</v>
      </c>
      <c r="B6136" t="s">
        <v>128</v>
      </c>
      <c r="C6136">
        <v>2022</v>
      </c>
      <c r="D6136" t="s">
        <v>58</v>
      </c>
      <c r="E6136" t="s">
        <v>45</v>
      </c>
      <c r="F6136" t="s">
        <v>46</v>
      </c>
      <c r="G6136" t="s">
        <v>54</v>
      </c>
      <c r="H6136" t="s">
        <v>11</v>
      </c>
      <c r="I6136" t="s">
        <v>375</v>
      </c>
      <c r="J6136" s="3">
        <v>5520000</v>
      </c>
    </row>
    <row r="6137" spans="1:10" hidden="1" x14ac:dyDescent="0.25">
      <c r="A6137" s="57" t="s">
        <v>138</v>
      </c>
      <c r="B6137" t="s">
        <v>128</v>
      </c>
      <c r="C6137">
        <v>2022</v>
      </c>
      <c r="D6137" t="s">
        <v>58</v>
      </c>
      <c r="E6137" t="s">
        <v>45</v>
      </c>
      <c r="F6137" t="s">
        <v>46</v>
      </c>
      <c r="G6137" t="s">
        <v>54</v>
      </c>
      <c r="H6137" t="s">
        <v>11</v>
      </c>
      <c r="I6137" t="s">
        <v>376</v>
      </c>
      <c r="J6137" s="3">
        <v>1750000</v>
      </c>
    </row>
    <row r="6138" spans="1:10" hidden="1" x14ac:dyDescent="0.25">
      <c r="A6138" s="57" t="s">
        <v>138</v>
      </c>
      <c r="B6138" t="s">
        <v>128</v>
      </c>
      <c r="C6138">
        <v>2022</v>
      </c>
      <c r="D6138" t="s">
        <v>58</v>
      </c>
      <c r="E6138" t="s">
        <v>45</v>
      </c>
      <c r="F6138" t="s">
        <v>46</v>
      </c>
      <c r="G6138" t="s">
        <v>54</v>
      </c>
      <c r="H6138" t="s">
        <v>12</v>
      </c>
      <c r="I6138" t="s">
        <v>375</v>
      </c>
    </row>
    <row r="6139" spans="1:10" hidden="1" x14ac:dyDescent="0.25">
      <c r="A6139" s="57" t="s">
        <v>138</v>
      </c>
      <c r="B6139" t="s">
        <v>128</v>
      </c>
      <c r="C6139">
        <v>2022</v>
      </c>
      <c r="D6139" t="s">
        <v>58</v>
      </c>
      <c r="E6139" t="s">
        <v>45</v>
      </c>
      <c r="F6139" t="s">
        <v>46</v>
      </c>
      <c r="G6139" t="s">
        <v>54</v>
      </c>
      <c r="H6139" t="s">
        <v>12</v>
      </c>
      <c r="I6139" t="s">
        <v>376</v>
      </c>
      <c r="J6139" s="3">
        <v>117172</v>
      </c>
    </row>
    <row r="6140" spans="1:10" hidden="1" x14ac:dyDescent="0.25">
      <c r="A6140" s="57" t="s">
        <v>138</v>
      </c>
      <c r="B6140" t="s">
        <v>128</v>
      </c>
      <c r="C6140">
        <v>2022</v>
      </c>
      <c r="D6140" t="s">
        <v>58</v>
      </c>
      <c r="E6140" t="s">
        <v>45</v>
      </c>
      <c r="F6140" t="s">
        <v>46</v>
      </c>
      <c r="G6140" t="s">
        <v>54</v>
      </c>
      <c r="H6140" t="s">
        <v>13</v>
      </c>
      <c r="I6140" t="s">
        <v>375</v>
      </c>
      <c r="J6140" s="3">
        <v>460000</v>
      </c>
    </row>
    <row r="6141" spans="1:10" hidden="1" x14ac:dyDescent="0.25">
      <c r="A6141" s="57" t="s">
        <v>138</v>
      </c>
      <c r="B6141" t="s">
        <v>128</v>
      </c>
      <c r="C6141">
        <v>2022</v>
      </c>
      <c r="D6141" t="s">
        <v>58</v>
      </c>
      <c r="E6141" t="s">
        <v>45</v>
      </c>
      <c r="F6141" t="s">
        <v>46</v>
      </c>
      <c r="G6141" t="s">
        <v>54</v>
      </c>
      <c r="H6141" t="s">
        <v>13</v>
      </c>
      <c r="I6141" t="s">
        <v>376</v>
      </c>
      <c r="J6141" s="3">
        <v>155598</v>
      </c>
    </row>
    <row r="6142" spans="1:10" hidden="1" x14ac:dyDescent="0.25">
      <c r="A6142" s="57" t="s">
        <v>138</v>
      </c>
      <c r="B6142" t="s">
        <v>128</v>
      </c>
      <c r="C6142">
        <v>2022</v>
      </c>
      <c r="D6142" t="s">
        <v>58</v>
      </c>
      <c r="E6142" t="s">
        <v>45</v>
      </c>
      <c r="F6142" t="s">
        <v>46</v>
      </c>
      <c r="G6142" t="s">
        <v>54</v>
      </c>
      <c r="H6142" t="s">
        <v>14</v>
      </c>
      <c r="I6142" t="s">
        <v>375</v>
      </c>
      <c r="J6142" s="3">
        <v>55200</v>
      </c>
    </row>
    <row r="6143" spans="1:10" hidden="1" x14ac:dyDescent="0.25">
      <c r="A6143" s="57" t="s">
        <v>138</v>
      </c>
      <c r="B6143" t="s">
        <v>128</v>
      </c>
      <c r="C6143">
        <v>2022</v>
      </c>
      <c r="D6143" t="s">
        <v>58</v>
      </c>
      <c r="E6143" t="s">
        <v>45</v>
      </c>
      <c r="F6143" t="s">
        <v>46</v>
      </c>
      <c r="G6143" t="s">
        <v>54</v>
      </c>
      <c r="H6143" t="s">
        <v>14</v>
      </c>
      <c r="I6143" t="s">
        <v>376</v>
      </c>
      <c r="J6143" s="3">
        <v>18672</v>
      </c>
    </row>
    <row r="6144" spans="1:10" hidden="1" x14ac:dyDescent="0.25">
      <c r="A6144" s="57" t="s">
        <v>138</v>
      </c>
      <c r="B6144" t="s">
        <v>128</v>
      </c>
      <c r="C6144">
        <v>2022</v>
      </c>
      <c r="D6144" t="s">
        <v>58</v>
      </c>
      <c r="E6144" t="s">
        <v>45</v>
      </c>
      <c r="F6144" t="s">
        <v>46</v>
      </c>
      <c r="G6144" t="s">
        <v>54</v>
      </c>
      <c r="H6144" t="s">
        <v>15</v>
      </c>
      <c r="I6144" t="s">
        <v>375</v>
      </c>
      <c r="J6144" s="3">
        <v>460000</v>
      </c>
    </row>
    <row r="6145" spans="1:10" hidden="1" x14ac:dyDescent="0.25">
      <c r="A6145" s="57" t="s">
        <v>138</v>
      </c>
      <c r="B6145" t="s">
        <v>128</v>
      </c>
      <c r="C6145">
        <v>2022</v>
      </c>
      <c r="D6145" t="s">
        <v>58</v>
      </c>
      <c r="E6145" t="s">
        <v>45</v>
      </c>
      <c r="F6145" t="s">
        <v>46</v>
      </c>
      <c r="G6145" t="s">
        <v>54</v>
      </c>
      <c r="H6145" t="s">
        <v>15</v>
      </c>
      <c r="I6145" t="s">
        <v>376</v>
      </c>
      <c r="J6145" s="3">
        <v>155598</v>
      </c>
    </row>
    <row r="6146" spans="1:10" hidden="1" x14ac:dyDescent="0.25">
      <c r="A6146" s="57" t="s">
        <v>138</v>
      </c>
      <c r="B6146" t="s">
        <v>128</v>
      </c>
      <c r="C6146">
        <v>2022</v>
      </c>
      <c r="D6146" t="s">
        <v>58</v>
      </c>
      <c r="E6146" t="s">
        <v>45</v>
      </c>
      <c r="F6146" t="s">
        <v>46</v>
      </c>
      <c r="G6146" t="s">
        <v>54</v>
      </c>
      <c r="H6146" t="s">
        <v>16</v>
      </c>
      <c r="I6146" t="s">
        <v>375</v>
      </c>
      <c r="J6146" s="3">
        <v>230000</v>
      </c>
    </row>
    <row r="6147" spans="1:10" hidden="1" x14ac:dyDescent="0.25">
      <c r="A6147" s="57" t="s">
        <v>138</v>
      </c>
      <c r="B6147" t="s">
        <v>128</v>
      </c>
      <c r="C6147">
        <v>2022</v>
      </c>
      <c r="D6147" t="s">
        <v>58</v>
      </c>
      <c r="E6147" t="s">
        <v>45</v>
      </c>
      <c r="F6147" t="s">
        <v>46</v>
      </c>
      <c r="G6147" t="s">
        <v>54</v>
      </c>
      <c r="H6147" t="s">
        <v>16</v>
      </c>
      <c r="I6147" t="s">
        <v>376</v>
      </c>
      <c r="J6147" s="3">
        <v>72916</v>
      </c>
    </row>
    <row r="6148" spans="1:10" hidden="1" x14ac:dyDescent="0.25">
      <c r="A6148" s="57" t="s">
        <v>138</v>
      </c>
      <c r="B6148" t="s">
        <v>128</v>
      </c>
      <c r="C6148">
        <v>2022</v>
      </c>
      <c r="D6148" t="s">
        <v>58</v>
      </c>
      <c r="E6148" t="s">
        <v>45</v>
      </c>
      <c r="F6148" t="s">
        <v>46</v>
      </c>
      <c r="G6148" t="s">
        <v>54</v>
      </c>
      <c r="H6148" t="s">
        <v>17</v>
      </c>
      <c r="I6148" t="s">
        <v>375</v>
      </c>
      <c r="J6148" s="3">
        <v>3680000</v>
      </c>
    </row>
    <row r="6149" spans="1:10" hidden="1" x14ac:dyDescent="0.25">
      <c r="A6149" s="57" t="s">
        <v>138</v>
      </c>
      <c r="B6149" t="s">
        <v>128</v>
      </c>
      <c r="C6149">
        <v>2022</v>
      </c>
      <c r="D6149" t="s">
        <v>58</v>
      </c>
      <c r="E6149" t="s">
        <v>45</v>
      </c>
      <c r="F6149" t="s">
        <v>46</v>
      </c>
      <c r="G6149" t="s">
        <v>54</v>
      </c>
      <c r="H6149" s="90" t="s">
        <v>331</v>
      </c>
      <c r="I6149" s="90"/>
    </row>
    <row r="6150" spans="1:10" hidden="1" x14ac:dyDescent="0.25">
      <c r="A6150" s="57" t="s">
        <v>138</v>
      </c>
      <c r="B6150" t="s">
        <v>128</v>
      </c>
      <c r="C6150">
        <v>2022</v>
      </c>
      <c r="D6150" t="s">
        <v>58</v>
      </c>
      <c r="E6150" t="s">
        <v>45</v>
      </c>
      <c r="F6150" t="s">
        <v>46</v>
      </c>
      <c r="G6150" t="s">
        <v>54</v>
      </c>
      <c r="H6150" s="90" t="s">
        <v>445</v>
      </c>
      <c r="I6150" s="90" t="s">
        <v>446</v>
      </c>
    </row>
    <row r="6151" spans="1:10" hidden="1" x14ac:dyDescent="0.25">
      <c r="A6151" s="57" t="s">
        <v>138</v>
      </c>
      <c r="B6151" t="s">
        <v>128</v>
      </c>
      <c r="C6151">
        <v>2022</v>
      </c>
      <c r="D6151" t="s">
        <v>58</v>
      </c>
      <c r="E6151" t="s">
        <v>45</v>
      </c>
      <c r="F6151" t="s">
        <v>46</v>
      </c>
      <c r="G6151" t="s">
        <v>54</v>
      </c>
      <c r="H6151" t="s">
        <v>195</v>
      </c>
      <c r="I6151" t="s">
        <v>377</v>
      </c>
    </row>
    <row r="6152" spans="1:10" hidden="1" x14ac:dyDescent="0.25">
      <c r="A6152" s="57" t="s">
        <v>138</v>
      </c>
      <c r="B6152" t="s">
        <v>128</v>
      </c>
      <c r="C6152">
        <v>2022</v>
      </c>
      <c r="D6152" t="s">
        <v>58</v>
      </c>
      <c r="E6152" t="s">
        <v>45</v>
      </c>
      <c r="F6152" t="s">
        <v>46</v>
      </c>
      <c r="G6152" t="s">
        <v>54</v>
      </c>
      <c r="H6152" t="s">
        <v>18</v>
      </c>
      <c r="I6152" t="s">
        <v>397</v>
      </c>
      <c r="J6152" s="3">
        <v>37949</v>
      </c>
    </row>
    <row r="6153" spans="1:10" hidden="1" x14ac:dyDescent="0.25">
      <c r="A6153" s="57" t="s">
        <v>138</v>
      </c>
      <c r="B6153" t="s">
        <v>128</v>
      </c>
      <c r="C6153">
        <v>2022</v>
      </c>
      <c r="D6153" t="s">
        <v>58</v>
      </c>
      <c r="E6153" t="s">
        <v>45</v>
      </c>
      <c r="F6153" t="s">
        <v>46</v>
      </c>
      <c r="G6153" t="s">
        <v>54</v>
      </c>
      <c r="H6153" t="s">
        <v>19</v>
      </c>
      <c r="I6153" t="s">
        <v>398</v>
      </c>
      <c r="J6153" s="3">
        <v>662400</v>
      </c>
    </row>
    <row r="6154" spans="1:10" hidden="1" x14ac:dyDescent="0.25">
      <c r="A6154" s="57" t="s">
        <v>138</v>
      </c>
      <c r="B6154" t="s">
        <v>128</v>
      </c>
      <c r="C6154">
        <v>2022</v>
      </c>
      <c r="D6154" t="s">
        <v>58</v>
      </c>
      <c r="E6154" t="s">
        <v>45</v>
      </c>
      <c r="F6154" t="s">
        <v>46</v>
      </c>
      <c r="G6154" t="s">
        <v>54</v>
      </c>
      <c r="H6154" t="s">
        <v>19</v>
      </c>
      <c r="I6154" t="s">
        <v>400</v>
      </c>
      <c r="J6154" s="3">
        <v>210000</v>
      </c>
    </row>
    <row r="6155" spans="1:10" hidden="1" x14ac:dyDescent="0.25">
      <c r="A6155" s="57" t="s">
        <v>138</v>
      </c>
      <c r="B6155" t="s">
        <v>128</v>
      </c>
      <c r="C6155">
        <v>2022</v>
      </c>
      <c r="D6155" t="s">
        <v>58</v>
      </c>
      <c r="E6155" t="s">
        <v>45</v>
      </c>
      <c r="F6155" t="s">
        <v>46</v>
      </c>
      <c r="G6155" t="s">
        <v>54</v>
      </c>
      <c r="H6155" t="s">
        <v>20</v>
      </c>
      <c r="I6155" t="s">
        <v>399</v>
      </c>
      <c r="J6155" s="3">
        <v>290800</v>
      </c>
    </row>
    <row r="6156" spans="1:10" hidden="1" x14ac:dyDescent="0.25">
      <c r="A6156" s="57" t="s">
        <v>138</v>
      </c>
      <c r="B6156" t="s">
        <v>128</v>
      </c>
      <c r="C6156">
        <v>2022</v>
      </c>
      <c r="D6156" t="s">
        <v>58</v>
      </c>
      <c r="E6156" t="s">
        <v>45</v>
      </c>
      <c r="F6156" t="s">
        <v>46</v>
      </c>
      <c r="G6156" t="s">
        <v>54</v>
      </c>
      <c r="H6156" s="2" t="s">
        <v>294</v>
      </c>
      <c r="I6156" s="2"/>
    </row>
    <row r="6157" spans="1:10" hidden="1" x14ac:dyDescent="0.25">
      <c r="A6157" s="57" t="s">
        <v>138</v>
      </c>
      <c r="B6157" t="s">
        <v>128</v>
      </c>
      <c r="C6157">
        <v>2022</v>
      </c>
      <c r="D6157" t="s">
        <v>58</v>
      </c>
      <c r="E6157" t="s">
        <v>45</v>
      </c>
      <c r="F6157" t="s">
        <v>46</v>
      </c>
      <c r="G6157" t="s">
        <v>118</v>
      </c>
      <c r="H6157" s="2" t="s">
        <v>295</v>
      </c>
      <c r="I6157" t="s">
        <v>378</v>
      </c>
      <c r="J6157" s="3">
        <v>600000</v>
      </c>
    </row>
    <row r="6158" spans="1:10" hidden="1" x14ac:dyDescent="0.25">
      <c r="A6158" s="57" t="s">
        <v>138</v>
      </c>
      <c r="B6158" t="s">
        <v>128</v>
      </c>
      <c r="C6158">
        <v>2022</v>
      </c>
      <c r="D6158" t="s">
        <v>58</v>
      </c>
      <c r="E6158" t="s">
        <v>45</v>
      </c>
      <c r="F6158" t="s">
        <v>46</v>
      </c>
      <c r="G6158" t="s">
        <v>118</v>
      </c>
      <c r="H6158" t="s">
        <v>119</v>
      </c>
    </row>
    <row r="6159" spans="1:10" hidden="1" x14ac:dyDescent="0.25">
      <c r="A6159" s="57" t="s">
        <v>138</v>
      </c>
      <c r="B6159" t="s">
        <v>128</v>
      </c>
      <c r="C6159">
        <v>2022</v>
      </c>
      <c r="D6159" t="s">
        <v>58</v>
      </c>
      <c r="E6159" t="s">
        <v>45</v>
      </c>
      <c r="F6159" t="s">
        <v>46</v>
      </c>
      <c r="G6159" t="s">
        <v>118</v>
      </c>
      <c r="H6159" t="s">
        <v>283</v>
      </c>
      <c r="I6159" t="s">
        <v>512</v>
      </c>
      <c r="J6159">
        <v>998000</v>
      </c>
    </row>
    <row r="6160" spans="1:10" hidden="1" x14ac:dyDescent="0.25">
      <c r="A6160" s="57" t="s">
        <v>138</v>
      </c>
      <c r="B6160" t="s">
        <v>128</v>
      </c>
      <c r="C6160">
        <v>2022</v>
      </c>
      <c r="D6160" t="s">
        <v>58</v>
      </c>
      <c r="E6160" t="s">
        <v>45</v>
      </c>
      <c r="F6160" t="s">
        <v>46</v>
      </c>
      <c r="G6160" t="s">
        <v>109</v>
      </c>
      <c r="H6160" t="s">
        <v>219</v>
      </c>
      <c r="I6160" t="s">
        <v>379</v>
      </c>
      <c r="J6160" s="3">
        <v>451</v>
      </c>
    </row>
    <row r="6161" spans="1:10" hidden="1" x14ac:dyDescent="0.25">
      <c r="A6161" s="57" t="s">
        <v>138</v>
      </c>
      <c r="B6161" t="s">
        <v>128</v>
      </c>
      <c r="C6161">
        <v>2022</v>
      </c>
      <c r="D6161" t="s">
        <v>58</v>
      </c>
      <c r="E6161" t="s">
        <v>45</v>
      </c>
      <c r="F6161" t="s">
        <v>46</v>
      </c>
      <c r="G6161" t="s">
        <v>109</v>
      </c>
      <c r="H6161" t="s">
        <v>219</v>
      </c>
      <c r="I6161" s="90" t="s">
        <v>476</v>
      </c>
      <c r="J6161" s="3"/>
    </row>
    <row r="6162" spans="1:10" hidden="1" x14ac:dyDescent="0.25">
      <c r="A6162" s="57" t="s">
        <v>138</v>
      </c>
      <c r="B6162" t="s">
        <v>128</v>
      </c>
      <c r="C6162">
        <v>2022</v>
      </c>
      <c r="D6162" t="s">
        <v>58</v>
      </c>
      <c r="E6162" t="s">
        <v>45</v>
      </c>
      <c r="F6162" t="s">
        <v>46</v>
      </c>
      <c r="G6162" t="s">
        <v>109</v>
      </c>
      <c r="H6162" s="2" t="s">
        <v>267</v>
      </c>
      <c r="I6162" s="2"/>
    </row>
    <row r="6163" spans="1:10" hidden="1" x14ac:dyDescent="0.25">
      <c r="A6163" s="57" t="s">
        <v>138</v>
      </c>
      <c r="B6163" t="s">
        <v>128</v>
      </c>
      <c r="C6163">
        <v>2022</v>
      </c>
      <c r="D6163" t="s">
        <v>58</v>
      </c>
      <c r="E6163" t="s">
        <v>45</v>
      </c>
      <c r="F6163" t="s">
        <v>46</v>
      </c>
      <c r="G6163" t="s">
        <v>109</v>
      </c>
      <c r="H6163" t="s">
        <v>220</v>
      </c>
      <c r="I6163" t="s">
        <v>417</v>
      </c>
      <c r="J6163" s="38"/>
    </row>
    <row r="6164" spans="1:10" hidden="1" x14ac:dyDescent="0.25">
      <c r="A6164" s="57" t="s">
        <v>138</v>
      </c>
      <c r="B6164" t="s">
        <v>128</v>
      </c>
      <c r="C6164">
        <v>2022</v>
      </c>
      <c r="D6164" t="s">
        <v>58</v>
      </c>
      <c r="E6164" t="s">
        <v>45</v>
      </c>
      <c r="F6164" t="s">
        <v>46</v>
      </c>
      <c r="G6164" t="s">
        <v>109</v>
      </c>
      <c r="H6164" t="s">
        <v>260</v>
      </c>
    </row>
    <row r="6165" spans="1:10" hidden="1" x14ac:dyDescent="0.25">
      <c r="A6165" s="57" t="s">
        <v>138</v>
      </c>
      <c r="B6165" t="s">
        <v>128</v>
      </c>
      <c r="C6165">
        <v>2022</v>
      </c>
      <c r="D6165" t="s">
        <v>58</v>
      </c>
      <c r="E6165" t="s">
        <v>45</v>
      </c>
      <c r="F6165" t="s">
        <v>46</v>
      </c>
      <c r="G6165" t="s">
        <v>55</v>
      </c>
      <c r="H6165" t="s">
        <v>22</v>
      </c>
      <c r="I6165" t="s">
        <v>380</v>
      </c>
      <c r="J6165" s="3">
        <v>800000</v>
      </c>
    </row>
    <row r="6166" spans="1:10" hidden="1" x14ac:dyDescent="0.25">
      <c r="A6166" s="57" t="s">
        <v>138</v>
      </c>
      <c r="B6166" t="s">
        <v>128</v>
      </c>
      <c r="C6166">
        <v>2022</v>
      </c>
      <c r="D6166" t="s">
        <v>58</v>
      </c>
      <c r="E6166" t="s">
        <v>45</v>
      </c>
      <c r="F6166" t="s">
        <v>46</v>
      </c>
      <c r="G6166" t="s">
        <v>55</v>
      </c>
      <c r="H6166" t="s">
        <v>447</v>
      </c>
      <c r="I6166" s="90" t="s">
        <v>448</v>
      </c>
    </row>
    <row r="6167" spans="1:10" hidden="1" x14ac:dyDescent="0.25">
      <c r="A6167" s="57" t="s">
        <v>138</v>
      </c>
      <c r="B6167" t="s">
        <v>128</v>
      </c>
      <c r="C6167">
        <v>2022</v>
      </c>
      <c r="D6167" t="s">
        <v>58</v>
      </c>
      <c r="E6167" t="s">
        <v>45</v>
      </c>
      <c r="F6167" t="s">
        <v>46</v>
      </c>
      <c r="G6167" t="s">
        <v>47</v>
      </c>
      <c r="H6167" t="s">
        <v>238</v>
      </c>
    </row>
    <row r="6168" spans="1:10" hidden="1" x14ac:dyDescent="0.25">
      <c r="A6168" s="57" t="s">
        <v>138</v>
      </c>
      <c r="B6168" t="s">
        <v>128</v>
      </c>
      <c r="C6168">
        <v>2022</v>
      </c>
      <c r="D6168" t="s">
        <v>58</v>
      </c>
      <c r="E6168" t="s">
        <v>45</v>
      </c>
      <c r="F6168" t="s">
        <v>46</v>
      </c>
      <c r="G6168" t="s">
        <v>47</v>
      </c>
      <c r="H6168" t="s">
        <v>239</v>
      </c>
      <c r="I6168" t="s">
        <v>381</v>
      </c>
      <c r="J6168" s="3">
        <v>411966</v>
      </c>
    </row>
    <row r="6169" spans="1:10" hidden="1" x14ac:dyDescent="0.25">
      <c r="A6169" s="57" t="s">
        <v>138</v>
      </c>
      <c r="B6169" t="s">
        <v>128</v>
      </c>
      <c r="C6169">
        <v>2022</v>
      </c>
      <c r="D6169" t="s">
        <v>58</v>
      </c>
      <c r="E6169" t="s">
        <v>45</v>
      </c>
      <c r="F6169" t="s">
        <v>46</v>
      </c>
      <c r="G6169" t="s">
        <v>47</v>
      </c>
      <c r="H6169" t="s">
        <v>239</v>
      </c>
      <c r="I6169" t="s">
        <v>382</v>
      </c>
      <c r="J6169" s="3">
        <v>303823</v>
      </c>
    </row>
    <row r="6170" spans="1:10" hidden="1" x14ac:dyDescent="0.25">
      <c r="A6170" s="57" t="s">
        <v>138</v>
      </c>
      <c r="B6170" t="s">
        <v>128</v>
      </c>
      <c r="C6170">
        <v>2022</v>
      </c>
      <c r="D6170" t="s">
        <v>58</v>
      </c>
      <c r="E6170" t="s">
        <v>45</v>
      </c>
      <c r="F6170" t="s">
        <v>46</v>
      </c>
      <c r="G6170" t="s">
        <v>47</v>
      </c>
      <c r="H6170" t="s">
        <v>239</v>
      </c>
      <c r="I6170" t="s">
        <v>383</v>
      </c>
      <c r="J6170" s="3">
        <v>1230000</v>
      </c>
    </row>
    <row r="6171" spans="1:10" hidden="1" x14ac:dyDescent="0.25">
      <c r="A6171" s="57" t="s">
        <v>138</v>
      </c>
      <c r="B6171" t="s">
        <v>128</v>
      </c>
      <c r="C6171">
        <v>2022</v>
      </c>
      <c r="D6171" t="s">
        <v>58</v>
      </c>
      <c r="E6171" t="s">
        <v>45</v>
      </c>
      <c r="F6171" t="s">
        <v>46</v>
      </c>
      <c r="G6171" t="s">
        <v>47</v>
      </c>
      <c r="H6171" t="s">
        <v>239</v>
      </c>
      <c r="I6171" t="s">
        <v>384</v>
      </c>
      <c r="J6171" s="3">
        <v>365608</v>
      </c>
    </row>
    <row r="6172" spans="1:10" hidden="1" x14ac:dyDescent="0.25">
      <c r="A6172" s="57" t="s">
        <v>138</v>
      </c>
      <c r="B6172" t="s">
        <v>128</v>
      </c>
      <c r="C6172">
        <v>2022</v>
      </c>
      <c r="D6172" t="s">
        <v>58</v>
      </c>
      <c r="E6172" t="s">
        <v>45</v>
      </c>
      <c r="F6172" t="s">
        <v>46</v>
      </c>
      <c r="G6172" t="s">
        <v>47</v>
      </c>
      <c r="H6172" t="s">
        <v>239</v>
      </c>
      <c r="I6172" t="s">
        <v>426</v>
      </c>
    </row>
    <row r="6173" spans="1:10" hidden="1" x14ac:dyDescent="0.25">
      <c r="A6173" s="57" t="s">
        <v>138</v>
      </c>
      <c r="B6173" t="s">
        <v>128</v>
      </c>
      <c r="C6173">
        <v>2022</v>
      </c>
      <c r="D6173" t="s">
        <v>58</v>
      </c>
      <c r="E6173" t="s">
        <v>45</v>
      </c>
      <c r="F6173" t="s">
        <v>46</v>
      </c>
      <c r="G6173" t="s">
        <v>47</v>
      </c>
      <c r="H6173" t="s">
        <v>239</v>
      </c>
      <c r="I6173" s="90" t="s">
        <v>449</v>
      </c>
    </row>
    <row r="6174" spans="1:10" hidden="1" x14ac:dyDescent="0.25">
      <c r="A6174" s="57" t="s">
        <v>138</v>
      </c>
      <c r="B6174" t="s">
        <v>128</v>
      </c>
      <c r="C6174">
        <v>2022</v>
      </c>
      <c r="D6174" t="s">
        <v>58</v>
      </c>
      <c r="E6174" t="s">
        <v>45</v>
      </c>
      <c r="F6174" t="s">
        <v>46</v>
      </c>
      <c r="G6174" t="s">
        <v>47</v>
      </c>
      <c r="H6174" t="s">
        <v>239</v>
      </c>
      <c r="I6174" s="90" t="s">
        <v>461</v>
      </c>
    </row>
    <row r="6175" spans="1:10" hidden="1" x14ac:dyDescent="0.25">
      <c r="A6175" s="57" t="s">
        <v>138</v>
      </c>
      <c r="B6175" t="s">
        <v>128</v>
      </c>
      <c r="C6175">
        <v>2022</v>
      </c>
      <c r="D6175" t="s">
        <v>58</v>
      </c>
      <c r="E6175" t="s">
        <v>45</v>
      </c>
      <c r="F6175" t="s">
        <v>46</v>
      </c>
      <c r="G6175" t="s">
        <v>47</v>
      </c>
      <c r="H6175" t="s">
        <v>239</v>
      </c>
      <c r="I6175" s="90" t="s">
        <v>462</v>
      </c>
      <c r="J6175" s="3">
        <v>300000</v>
      </c>
    </row>
    <row r="6176" spans="1:10" hidden="1" x14ac:dyDescent="0.25">
      <c r="A6176" s="57" t="s">
        <v>138</v>
      </c>
      <c r="B6176" t="s">
        <v>128</v>
      </c>
      <c r="C6176">
        <v>2022</v>
      </c>
      <c r="D6176" t="s">
        <v>58</v>
      </c>
      <c r="E6176" t="s">
        <v>45</v>
      </c>
      <c r="F6176" t="s">
        <v>46</v>
      </c>
      <c r="G6176" t="s">
        <v>47</v>
      </c>
      <c r="H6176" t="s">
        <v>239</v>
      </c>
      <c r="I6176" s="90" t="s">
        <v>463</v>
      </c>
    </row>
    <row r="6177" spans="1:10" hidden="1" x14ac:dyDescent="0.25">
      <c r="A6177" s="57" t="s">
        <v>138</v>
      </c>
      <c r="B6177" t="s">
        <v>128</v>
      </c>
      <c r="C6177">
        <v>2022</v>
      </c>
      <c r="D6177" t="s">
        <v>58</v>
      </c>
      <c r="E6177" t="s">
        <v>45</v>
      </c>
      <c r="F6177" t="s">
        <v>46</v>
      </c>
      <c r="G6177" t="s">
        <v>47</v>
      </c>
      <c r="H6177" t="s">
        <v>243</v>
      </c>
      <c r="I6177" t="s">
        <v>387</v>
      </c>
    </row>
    <row r="6178" spans="1:10" hidden="1" x14ac:dyDescent="0.25">
      <c r="A6178" s="57" t="s">
        <v>138</v>
      </c>
      <c r="B6178" t="s">
        <v>128</v>
      </c>
      <c r="C6178">
        <v>2022</v>
      </c>
      <c r="D6178" t="s">
        <v>58</v>
      </c>
      <c r="E6178" t="s">
        <v>45</v>
      </c>
      <c r="F6178" t="s">
        <v>46</v>
      </c>
      <c r="G6178" t="s">
        <v>47</v>
      </c>
      <c r="H6178" s="2" t="s">
        <v>276</v>
      </c>
      <c r="I6178" t="s">
        <v>395</v>
      </c>
      <c r="J6178" s="3">
        <v>350000</v>
      </c>
    </row>
    <row r="6179" spans="1:10" hidden="1" x14ac:dyDescent="0.25">
      <c r="A6179" s="57" t="s">
        <v>138</v>
      </c>
      <c r="B6179" t="s">
        <v>128</v>
      </c>
      <c r="C6179">
        <v>2022</v>
      </c>
      <c r="D6179" t="s">
        <v>58</v>
      </c>
      <c r="E6179" t="s">
        <v>45</v>
      </c>
      <c r="F6179" t="s">
        <v>46</v>
      </c>
      <c r="G6179" t="s">
        <v>47</v>
      </c>
      <c r="H6179" s="2" t="s">
        <v>296</v>
      </c>
      <c r="I6179" s="2"/>
    </row>
    <row r="6180" spans="1:10" hidden="1" x14ac:dyDescent="0.25">
      <c r="A6180" s="57" t="s">
        <v>138</v>
      </c>
      <c r="B6180" t="s">
        <v>128</v>
      </c>
      <c r="C6180">
        <v>2022</v>
      </c>
      <c r="D6180" t="s">
        <v>58</v>
      </c>
      <c r="E6180" t="s">
        <v>45</v>
      </c>
      <c r="F6180" t="s">
        <v>46</v>
      </c>
      <c r="G6180" t="s">
        <v>47</v>
      </c>
      <c r="H6180" s="90" t="s">
        <v>364</v>
      </c>
      <c r="I6180" t="s">
        <v>379</v>
      </c>
      <c r="J6180" s="3">
        <v>134058</v>
      </c>
    </row>
    <row r="6181" spans="1:10" hidden="1" x14ac:dyDescent="0.25">
      <c r="A6181" s="57" t="s">
        <v>138</v>
      </c>
      <c r="B6181" t="s">
        <v>128</v>
      </c>
      <c r="C6181">
        <v>2022</v>
      </c>
      <c r="D6181" t="s">
        <v>58</v>
      </c>
      <c r="E6181" t="s">
        <v>45</v>
      </c>
      <c r="F6181" t="s">
        <v>46</v>
      </c>
      <c r="G6181" t="s">
        <v>47</v>
      </c>
      <c r="H6181" s="2" t="s">
        <v>277</v>
      </c>
      <c r="I6181" s="2"/>
    </row>
    <row r="6182" spans="1:10" hidden="1" x14ac:dyDescent="0.25">
      <c r="A6182" s="57" t="s">
        <v>138</v>
      </c>
      <c r="B6182" t="s">
        <v>128</v>
      </c>
      <c r="C6182">
        <v>2022</v>
      </c>
      <c r="D6182" t="s">
        <v>58</v>
      </c>
      <c r="E6182" t="s">
        <v>45</v>
      </c>
      <c r="F6182" t="s">
        <v>46</v>
      </c>
      <c r="G6182" t="s">
        <v>47</v>
      </c>
      <c r="H6182" s="2" t="s">
        <v>278</v>
      </c>
      <c r="I6182" s="2"/>
    </row>
    <row r="6183" spans="1:10" hidden="1" x14ac:dyDescent="0.25">
      <c r="A6183" s="57" t="s">
        <v>138</v>
      </c>
      <c r="B6183" t="s">
        <v>128</v>
      </c>
      <c r="C6183">
        <v>2022</v>
      </c>
      <c r="D6183" t="s">
        <v>58</v>
      </c>
      <c r="E6183" t="s">
        <v>45</v>
      </c>
      <c r="F6183" t="s">
        <v>46</v>
      </c>
      <c r="G6183" t="s">
        <v>47</v>
      </c>
      <c r="H6183" s="2" t="s">
        <v>298</v>
      </c>
      <c r="I6183" s="2"/>
    </row>
    <row r="6184" spans="1:10" hidden="1" x14ac:dyDescent="0.25">
      <c r="A6184" s="57" t="s">
        <v>138</v>
      </c>
      <c r="B6184" t="s">
        <v>128</v>
      </c>
      <c r="C6184">
        <v>2022</v>
      </c>
      <c r="D6184" t="s">
        <v>58</v>
      </c>
      <c r="E6184" t="s">
        <v>45</v>
      </c>
      <c r="F6184" t="s">
        <v>46</v>
      </c>
      <c r="G6184" t="s">
        <v>47</v>
      </c>
      <c r="H6184" s="2" t="s">
        <v>238</v>
      </c>
      <c r="I6184" s="90" t="s">
        <v>412</v>
      </c>
      <c r="J6184" s="3">
        <v>17050</v>
      </c>
    </row>
    <row r="6185" spans="1:10" hidden="1" x14ac:dyDescent="0.25">
      <c r="A6185" s="57" t="s">
        <v>138</v>
      </c>
      <c r="B6185" t="s">
        <v>128</v>
      </c>
      <c r="C6185">
        <v>2022</v>
      </c>
      <c r="D6185" t="s">
        <v>58</v>
      </c>
      <c r="E6185" t="s">
        <v>45</v>
      </c>
      <c r="F6185" t="s">
        <v>46</v>
      </c>
      <c r="G6185" t="s">
        <v>182</v>
      </c>
      <c r="H6185" t="s">
        <v>240</v>
      </c>
    </row>
    <row r="6186" spans="1:10" hidden="1" x14ac:dyDescent="0.25">
      <c r="A6186" s="57" t="s">
        <v>138</v>
      </c>
      <c r="B6186" t="s">
        <v>128</v>
      </c>
      <c r="C6186">
        <v>2022</v>
      </c>
      <c r="D6186" t="s">
        <v>58</v>
      </c>
      <c r="E6186" t="s">
        <v>45</v>
      </c>
      <c r="F6186" t="s">
        <v>46</v>
      </c>
      <c r="G6186" t="s">
        <v>182</v>
      </c>
      <c r="H6186" t="s">
        <v>241</v>
      </c>
      <c r="I6186" t="s">
        <v>419</v>
      </c>
    </row>
    <row r="6187" spans="1:10" hidden="1" x14ac:dyDescent="0.25">
      <c r="A6187" s="57" t="s">
        <v>138</v>
      </c>
      <c r="B6187" t="s">
        <v>128</v>
      </c>
      <c r="C6187">
        <v>2022</v>
      </c>
      <c r="D6187" t="s">
        <v>58</v>
      </c>
      <c r="E6187" t="s">
        <v>45</v>
      </c>
      <c r="F6187" t="s">
        <v>46</v>
      </c>
      <c r="G6187" t="s">
        <v>182</v>
      </c>
      <c r="H6187" t="s">
        <v>242</v>
      </c>
    </row>
    <row r="6188" spans="1:10" hidden="1" x14ac:dyDescent="0.25">
      <c r="A6188" s="57" t="s">
        <v>138</v>
      </c>
      <c r="B6188" t="s">
        <v>128</v>
      </c>
      <c r="C6188">
        <v>2022</v>
      </c>
      <c r="D6188" t="s">
        <v>58</v>
      </c>
      <c r="E6188" t="s">
        <v>45</v>
      </c>
      <c r="F6188" t="s">
        <v>46</v>
      </c>
      <c r="G6188" t="s">
        <v>182</v>
      </c>
      <c r="H6188" t="s">
        <v>243</v>
      </c>
      <c r="I6188" t="s">
        <v>419</v>
      </c>
    </row>
    <row r="6189" spans="1:10" hidden="1" x14ac:dyDescent="0.25">
      <c r="A6189" s="57" t="s">
        <v>138</v>
      </c>
      <c r="B6189" t="s">
        <v>128</v>
      </c>
      <c r="C6189">
        <v>2022</v>
      </c>
      <c r="D6189" t="s">
        <v>58</v>
      </c>
      <c r="E6189" t="s">
        <v>45</v>
      </c>
      <c r="F6189" t="s">
        <v>46</v>
      </c>
      <c r="G6189" t="s">
        <v>253</v>
      </c>
      <c r="H6189" s="2" t="s">
        <v>266</v>
      </c>
      <c r="I6189" t="s">
        <v>427</v>
      </c>
    </row>
    <row r="6190" spans="1:10" hidden="1" x14ac:dyDescent="0.25">
      <c r="A6190" s="57" t="s">
        <v>138</v>
      </c>
      <c r="B6190" t="s">
        <v>128</v>
      </c>
      <c r="C6190">
        <v>2022</v>
      </c>
      <c r="D6190" t="s">
        <v>58</v>
      </c>
      <c r="E6190" t="s">
        <v>45</v>
      </c>
      <c r="F6190" t="s">
        <v>46</v>
      </c>
      <c r="G6190" t="s">
        <v>253</v>
      </c>
      <c r="H6190" s="2" t="s">
        <v>266</v>
      </c>
      <c r="I6190" t="s">
        <v>386</v>
      </c>
    </row>
    <row r="6191" spans="1:10" hidden="1" x14ac:dyDescent="0.25">
      <c r="A6191" s="57" t="s">
        <v>138</v>
      </c>
      <c r="B6191" t="s">
        <v>128</v>
      </c>
      <c r="C6191">
        <v>2022</v>
      </c>
      <c r="D6191" t="s">
        <v>58</v>
      </c>
      <c r="E6191" t="s">
        <v>45</v>
      </c>
      <c r="F6191" t="s">
        <v>46</v>
      </c>
      <c r="G6191" t="s">
        <v>253</v>
      </c>
      <c r="H6191" s="90" t="s">
        <v>365</v>
      </c>
      <c r="I6191" s="90"/>
    </row>
    <row r="6192" spans="1:10" hidden="1" x14ac:dyDescent="0.25">
      <c r="A6192" s="57" t="s">
        <v>138</v>
      </c>
      <c r="B6192" t="s">
        <v>128</v>
      </c>
      <c r="C6192">
        <v>2022</v>
      </c>
      <c r="D6192" t="s">
        <v>58</v>
      </c>
      <c r="E6192" t="s">
        <v>45</v>
      </c>
      <c r="F6192" t="s">
        <v>46</v>
      </c>
      <c r="G6192" t="s">
        <v>253</v>
      </c>
      <c r="H6192" s="90" t="s">
        <v>366</v>
      </c>
      <c r="I6192" t="s">
        <v>387</v>
      </c>
    </row>
    <row r="6193" spans="1:10" hidden="1" x14ac:dyDescent="0.25">
      <c r="A6193" s="57" t="s">
        <v>138</v>
      </c>
      <c r="B6193" t="s">
        <v>128</v>
      </c>
      <c r="C6193">
        <v>2022</v>
      </c>
      <c r="D6193" t="s">
        <v>58</v>
      </c>
      <c r="E6193" t="s">
        <v>45</v>
      </c>
      <c r="F6193" t="s">
        <v>46</v>
      </c>
      <c r="G6193" t="s">
        <v>221</v>
      </c>
      <c r="H6193" s="2" t="s">
        <v>245</v>
      </c>
      <c r="I6193" t="s">
        <v>417</v>
      </c>
      <c r="J6193" s="38"/>
    </row>
    <row r="6194" spans="1:10" hidden="1" x14ac:dyDescent="0.25">
      <c r="A6194" s="57" t="s">
        <v>138</v>
      </c>
      <c r="B6194" t="s">
        <v>128</v>
      </c>
      <c r="C6194">
        <v>2022</v>
      </c>
      <c r="D6194" t="s">
        <v>58</v>
      </c>
      <c r="E6194" t="s">
        <v>45</v>
      </c>
      <c r="F6194" t="s">
        <v>46</v>
      </c>
      <c r="G6194" t="s">
        <v>221</v>
      </c>
      <c r="H6194" s="2" t="s">
        <v>299</v>
      </c>
      <c r="I6194" t="s">
        <v>428</v>
      </c>
    </row>
    <row r="6195" spans="1:10" hidden="1" x14ac:dyDescent="0.25">
      <c r="A6195" s="57" t="s">
        <v>138</v>
      </c>
      <c r="B6195" t="s">
        <v>128</v>
      </c>
      <c r="C6195">
        <v>2022</v>
      </c>
      <c r="D6195" t="s">
        <v>58</v>
      </c>
      <c r="E6195" t="s">
        <v>45</v>
      </c>
      <c r="F6195" t="s">
        <v>46</v>
      </c>
      <c r="G6195" t="s">
        <v>221</v>
      </c>
      <c r="H6195" s="2" t="s">
        <v>299</v>
      </c>
      <c r="I6195" t="s">
        <v>429</v>
      </c>
      <c r="J6195" s="3"/>
    </row>
    <row r="6196" spans="1:10" hidden="1" x14ac:dyDescent="0.25">
      <c r="A6196" s="57" t="s">
        <v>138</v>
      </c>
      <c r="B6196" t="s">
        <v>128</v>
      </c>
      <c r="C6196">
        <v>2022</v>
      </c>
      <c r="D6196" t="s">
        <v>58</v>
      </c>
      <c r="E6196" t="s">
        <v>45</v>
      </c>
      <c r="F6196" t="s">
        <v>46</v>
      </c>
      <c r="G6196" t="s">
        <v>272</v>
      </c>
      <c r="H6196" s="2" t="s">
        <v>273</v>
      </c>
      <c r="I6196" s="2"/>
    </row>
    <row r="6197" spans="1:10" hidden="1" x14ac:dyDescent="0.25">
      <c r="A6197" s="57" t="s">
        <v>138</v>
      </c>
      <c r="B6197" t="s">
        <v>128</v>
      </c>
      <c r="C6197">
        <v>2022</v>
      </c>
      <c r="D6197" t="s">
        <v>58</v>
      </c>
      <c r="E6197" t="s">
        <v>45</v>
      </c>
      <c r="F6197" t="s">
        <v>46</v>
      </c>
      <c r="G6197" t="s">
        <v>49</v>
      </c>
      <c r="H6197" s="2" t="s">
        <v>246</v>
      </c>
      <c r="I6197" t="s">
        <v>388</v>
      </c>
      <c r="J6197" s="3">
        <v>327613</v>
      </c>
    </row>
    <row r="6198" spans="1:10" hidden="1" x14ac:dyDescent="0.25">
      <c r="A6198" s="57" t="s">
        <v>138</v>
      </c>
      <c r="B6198" t="s">
        <v>128</v>
      </c>
      <c r="C6198">
        <v>2022</v>
      </c>
      <c r="D6198" t="s">
        <v>58</v>
      </c>
      <c r="E6198" t="s">
        <v>45</v>
      </c>
      <c r="F6198" t="s">
        <v>46</v>
      </c>
      <c r="G6198" t="s">
        <v>49</v>
      </c>
      <c r="H6198" s="2" t="s">
        <v>246</v>
      </c>
      <c r="I6198" s="90" t="s">
        <v>464</v>
      </c>
      <c r="J6198" s="3">
        <v>417914</v>
      </c>
    </row>
    <row r="6199" spans="1:10" hidden="1" x14ac:dyDescent="0.25">
      <c r="A6199" s="57" t="s">
        <v>138</v>
      </c>
      <c r="B6199" t="s">
        <v>128</v>
      </c>
      <c r="C6199">
        <v>2022</v>
      </c>
      <c r="D6199" t="s">
        <v>58</v>
      </c>
      <c r="E6199" t="s">
        <v>45</v>
      </c>
      <c r="F6199" t="s">
        <v>46</v>
      </c>
      <c r="G6199" t="s">
        <v>49</v>
      </c>
      <c r="H6199" s="2" t="s">
        <v>246</v>
      </c>
      <c r="I6199" s="90" t="s">
        <v>382</v>
      </c>
      <c r="J6199" s="3">
        <v>156127</v>
      </c>
    </row>
    <row r="6200" spans="1:10" hidden="1" x14ac:dyDescent="0.25">
      <c r="A6200" s="57" t="s">
        <v>138</v>
      </c>
      <c r="B6200" t="s">
        <v>128</v>
      </c>
      <c r="C6200">
        <v>2022</v>
      </c>
      <c r="D6200" t="s">
        <v>58</v>
      </c>
      <c r="E6200" t="s">
        <v>45</v>
      </c>
      <c r="F6200" t="s">
        <v>46</v>
      </c>
      <c r="G6200" t="s">
        <v>49</v>
      </c>
      <c r="H6200" s="2" t="s">
        <v>246</v>
      </c>
      <c r="I6200" s="90" t="s">
        <v>477</v>
      </c>
      <c r="J6200" s="3"/>
    </row>
    <row r="6201" spans="1:10" hidden="1" x14ac:dyDescent="0.25">
      <c r="A6201" s="57" t="s">
        <v>138</v>
      </c>
      <c r="B6201" t="s">
        <v>128</v>
      </c>
      <c r="C6201">
        <v>2022</v>
      </c>
      <c r="D6201" t="s">
        <v>58</v>
      </c>
      <c r="E6201" t="s">
        <v>45</v>
      </c>
      <c r="F6201" t="s">
        <v>46</v>
      </c>
      <c r="G6201" t="s">
        <v>49</v>
      </c>
      <c r="H6201" s="2" t="s">
        <v>247</v>
      </c>
      <c r="I6201" s="90" t="s">
        <v>395</v>
      </c>
      <c r="J6201" s="3"/>
    </row>
    <row r="6202" spans="1:10" hidden="1" x14ac:dyDescent="0.25">
      <c r="A6202" s="57" t="s">
        <v>138</v>
      </c>
      <c r="B6202" t="s">
        <v>128</v>
      </c>
      <c r="C6202">
        <v>2022</v>
      </c>
      <c r="D6202" t="s">
        <v>58</v>
      </c>
      <c r="E6202" t="s">
        <v>45</v>
      </c>
      <c r="F6202" t="s">
        <v>46</v>
      </c>
      <c r="G6202" t="s">
        <v>49</v>
      </c>
      <c r="H6202" s="2" t="s">
        <v>247</v>
      </c>
      <c r="I6202" s="90" t="s">
        <v>478</v>
      </c>
      <c r="J6202" s="38"/>
    </row>
    <row r="6203" spans="1:10" hidden="1" x14ac:dyDescent="0.25">
      <c r="A6203" s="57" t="s">
        <v>138</v>
      </c>
      <c r="B6203" t="s">
        <v>128</v>
      </c>
      <c r="C6203">
        <v>2022</v>
      </c>
      <c r="D6203" t="s">
        <v>58</v>
      </c>
      <c r="E6203" t="s">
        <v>45</v>
      </c>
      <c r="F6203" t="s">
        <v>46</v>
      </c>
      <c r="G6203" t="s">
        <v>49</v>
      </c>
      <c r="H6203" s="2" t="s">
        <v>248</v>
      </c>
      <c r="I6203" s="90" t="s">
        <v>479</v>
      </c>
      <c r="J6203" s="3"/>
    </row>
    <row r="6204" spans="1:10" hidden="1" x14ac:dyDescent="0.25">
      <c r="A6204" s="57" t="s">
        <v>138</v>
      </c>
      <c r="B6204" t="s">
        <v>128</v>
      </c>
      <c r="C6204">
        <v>2022</v>
      </c>
      <c r="D6204" t="s">
        <v>58</v>
      </c>
      <c r="E6204" t="s">
        <v>45</v>
      </c>
      <c r="F6204" t="s">
        <v>46</v>
      </c>
      <c r="G6204" t="s">
        <v>49</v>
      </c>
      <c r="H6204" s="2" t="s">
        <v>248</v>
      </c>
      <c r="I6204" t="s">
        <v>404</v>
      </c>
      <c r="J6204" s="3">
        <v>37647</v>
      </c>
    </row>
    <row r="6205" spans="1:10" hidden="1" x14ac:dyDescent="0.25">
      <c r="A6205" s="57" t="s">
        <v>138</v>
      </c>
      <c r="B6205" t="s">
        <v>128</v>
      </c>
      <c r="C6205">
        <v>2022</v>
      </c>
      <c r="D6205" t="s">
        <v>58</v>
      </c>
      <c r="E6205" t="s">
        <v>45</v>
      </c>
      <c r="F6205" t="s">
        <v>46</v>
      </c>
      <c r="G6205" t="s">
        <v>49</v>
      </c>
      <c r="H6205" s="2" t="s">
        <v>248</v>
      </c>
      <c r="I6205" s="90" t="s">
        <v>431</v>
      </c>
      <c r="J6205" s="3">
        <v>120000</v>
      </c>
    </row>
    <row r="6206" spans="1:10" hidden="1" x14ac:dyDescent="0.25">
      <c r="A6206" s="57" t="s">
        <v>138</v>
      </c>
      <c r="B6206" t="s">
        <v>128</v>
      </c>
      <c r="C6206">
        <v>2022</v>
      </c>
      <c r="D6206" t="s">
        <v>58</v>
      </c>
      <c r="E6206" t="s">
        <v>45</v>
      </c>
      <c r="F6206" t="s">
        <v>46</v>
      </c>
      <c r="G6206" t="s">
        <v>49</v>
      </c>
      <c r="H6206" s="2" t="s">
        <v>249</v>
      </c>
      <c r="I6206" s="90" t="s">
        <v>396</v>
      </c>
      <c r="J6206" s="38"/>
    </row>
    <row r="6207" spans="1:10" hidden="1" x14ac:dyDescent="0.25">
      <c r="A6207" s="57" t="s">
        <v>138</v>
      </c>
      <c r="B6207" t="s">
        <v>128</v>
      </c>
      <c r="C6207">
        <v>2022</v>
      </c>
      <c r="D6207" t="s">
        <v>58</v>
      </c>
      <c r="E6207" t="s">
        <v>45</v>
      </c>
      <c r="F6207" t="s">
        <v>46</v>
      </c>
      <c r="G6207" t="s">
        <v>49</v>
      </c>
      <c r="H6207" s="2" t="s">
        <v>249</v>
      </c>
      <c r="I6207" s="90" t="s">
        <v>471</v>
      </c>
      <c r="J6207" s="3">
        <v>181000</v>
      </c>
    </row>
    <row r="6208" spans="1:10" hidden="1" x14ac:dyDescent="0.25">
      <c r="A6208" s="57" t="s">
        <v>138</v>
      </c>
      <c r="B6208" t="s">
        <v>128</v>
      </c>
      <c r="C6208">
        <v>2022</v>
      </c>
      <c r="D6208" t="s">
        <v>58</v>
      </c>
      <c r="E6208" t="s">
        <v>45</v>
      </c>
      <c r="F6208" t="s">
        <v>46</v>
      </c>
      <c r="G6208" t="s">
        <v>49</v>
      </c>
      <c r="H6208" s="2" t="s">
        <v>249</v>
      </c>
      <c r="I6208" s="90" t="s">
        <v>487</v>
      </c>
      <c r="J6208" s="3">
        <v>73009</v>
      </c>
    </row>
    <row r="6209" spans="1:10" hidden="1" x14ac:dyDescent="0.25">
      <c r="A6209" s="57" t="s">
        <v>138</v>
      </c>
      <c r="B6209" t="s">
        <v>128</v>
      </c>
      <c r="C6209">
        <v>2022</v>
      </c>
      <c r="D6209" t="s">
        <v>58</v>
      </c>
      <c r="E6209" t="s">
        <v>45</v>
      </c>
      <c r="F6209" t="s">
        <v>46</v>
      </c>
      <c r="G6209" t="s">
        <v>49</v>
      </c>
      <c r="H6209" s="2" t="s">
        <v>249</v>
      </c>
      <c r="I6209" s="90" t="s">
        <v>488</v>
      </c>
      <c r="J6209" s="3">
        <v>50000</v>
      </c>
    </row>
    <row r="6210" spans="1:10" hidden="1" x14ac:dyDescent="0.25">
      <c r="A6210" s="57" t="s">
        <v>138</v>
      </c>
      <c r="B6210" t="s">
        <v>128</v>
      </c>
      <c r="C6210">
        <v>2022</v>
      </c>
      <c r="D6210" t="s">
        <v>58</v>
      </c>
      <c r="E6210" t="s">
        <v>45</v>
      </c>
      <c r="F6210" t="s">
        <v>46</v>
      </c>
      <c r="G6210" t="s">
        <v>49</v>
      </c>
      <c r="H6210" s="2" t="s">
        <v>249</v>
      </c>
      <c r="I6210" s="90" t="s">
        <v>489</v>
      </c>
      <c r="J6210" s="3">
        <v>30000</v>
      </c>
    </row>
    <row r="6211" spans="1:10" hidden="1" x14ac:dyDescent="0.25">
      <c r="A6211" s="57" t="s">
        <v>138</v>
      </c>
      <c r="B6211" t="s">
        <v>128</v>
      </c>
      <c r="C6211">
        <v>2022</v>
      </c>
      <c r="D6211" t="s">
        <v>58</v>
      </c>
      <c r="E6211" t="s">
        <v>45</v>
      </c>
      <c r="F6211" t="s">
        <v>46</v>
      </c>
      <c r="G6211" t="s">
        <v>49</v>
      </c>
      <c r="H6211" s="2" t="s">
        <v>249</v>
      </c>
      <c r="I6211" s="90" t="s">
        <v>490</v>
      </c>
      <c r="J6211" s="3">
        <v>50000</v>
      </c>
    </row>
    <row r="6212" spans="1:10" hidden="1" x14ac:dyDescent="0.25">
      <c r="A6212" s="57" t="s">
        <v>138</v>
      </c>
      <c r="B6212" t="s">
        <v>128</v>
      </c>
      <c r="C6212">
        <v>2022</v>
      </c>
      <c r="D6212" t="s">
        <v>58</v>
      </c>
      <c r="E6212" t="s">
        <v>45</v>
      </c>
      <c r="F6212" t="s">
        <v>46</v>
      </c>
      <c r="G6212" t="s">
        <v>49</v>
      </c>
      <c r="H6212" s="2" t="s">
        <v>250</v>
      </c>
      <c r="I6212" s="90" t="s">
        <v>396</v>
      </c>
      <c r="J6212" s="38"/>
    </row>
    <row r="6213" spans="1:10" hidden="1" x14ac:dyDescent="0.25">
      <c r="A6213" s="57" t="s">
        <v>138</v>
      </c>
      <c r="B6213" t="s">
        <v>128</v>
      </c>
      <c r="C6213">
        <v>2022</v>
      </c>
      <c r="D6213" t="s">
        <v>58</v>
      </c>
      <c r="E6213" t="s">
        <v>45</v>
      </c>
      <c r="F6213" t="s">
        <v>46</v>
      </c>
      <c r="G6213" t="s">
        <v>49</v>
      </c>
      <c r="H6213" s="2" t="s">
        <v>250</v>
      </c>
      <c r="I6213" s="90" t="s">
        <v>476</v>
      </c>
      <c r="J6213" s="3"/>
    </row>
    <row r="6214" spans="1:10" hidden="1" x14ac:dyDescent="0.25">
      <c r="A6214" s="57" t="s">
        <v>138</v>
      </c>
      <c r="B6214" t="s">
        <v>128</v>
      </c>
      <c r="C6214">
        <v>2022</v>
      </c>
      <c r="D6214" t="s">
        <v>58</v>
      </c>
      <c r="E6214" t="s">
        <v>45</v>
      </c>
      <c r="F6214" t="s">
        <v>46</v>
      </c>
      <c r="G6214" t="s">
        <v>49</v>
      </c>
      <c r="H6214" s="2" t="s">
        <v>250</v>
      </c>
      <c r="I6214" s="90" t="s">
        <v>492</v>
      </c>
      <c r="J6214" s="3">
        <v>16500</v>
      </c>
    </row>
    <row r="6215" spans="1:10" hidden="1" x14ac:dyDescent="0.25">
      <c r="A6215" s="57" t="s">
        <v>138</v>
      </c>
      <c r="B6215" t="s">
        <v>128</v>
      </c>
      <c r="C6215">
        <v>2022</v>
      </c>
      <c r="D6215" t="s">
        <v>58</v>
      </c>
      <c r="E6215" t="s">
        <v>45</v>
      </c>
      <c r="F6215" t="s">
        <v>46</v>
      </c>
      <c r="G6215" t="s">
        <v>49</v>
      </c>
      <c r="H6215" s="2" t="s">
        <v>250</v>
      </c>
      <c r="I6215" s="90" t="s">
        <v>493</v>
      </c>
      <c r="J6215" s="3">
        <v>36300</v>
      </c>
    </row>
    <row r="6216" spans="1:10" hidden="1" x14ac:dyDescent="0.25">
      <c r="A6216" s="57" t="s">
        <v>138</v>
      </c>
      <c r="B6216" t="s">
        <v>128</v>
      </c>
      <c r="C6216">
        <v>2022</v>
      </c>
      <c r="D6216" t="s">
        <v>58</v>
      </c>
      <c r="E6216" t="s">
        <v>45</v>
      </c>
      <c r="F6216" t="s">
        <v>46</v>
      </c>
      <c r="G6216" t="s">
        <v>49</v>
      </c>
      <c r="H6216" s="2" t="s">
        <v>251</v>
      </c>
      <c r="I6216" s="90" t="s">
        <v>494</v>
      </c>
      <c r="J6216" s="3">
        <v>4000</v>
      </c>
    </row>
    <row r="6217" spans="1:10" hidden="1" x14ac:dyDescent="0.25">
      <c r="A6217" s="57" t="s">
        <v>138</v>
      </c>
      <c r="B6217" t="s">
        <v>128</v>
      </c>
      <c r="C6217">
        <v>2022</v>
      </c>
      <c r="D6217" t="s">
        <v>58</v>
      </c>
      <c r="E6217" t="s">
        <v>45</v>
      </c>
      <c r="F6217" t="s">
        <v>46</v>
      </c>
      <c r="G6217" t="s">
        <v>49</v>
      </c>
      <c r="H6217" s="2" t="s">
        <v>333</v>
      </c>
      <c r="I6217" s="90" t="s">
        <v>491</v>
      </c>
      <c r="J6217" s="3">
        <v>150000</v>
      </c>
    </row>
    <row r="6218" spans="1:10" hidden="1" x14ac:dyDescent="0.25">
      <c r="A6218" s="57" t="s">
        <v>138</v>
      </c>
      <c r="B6218" t="s">
        <v>128</v>
      </c>
      <c r="C6218">
        <v>2022</v>
      </c>
      <c r="D6218" t="s">
        <v>58</v>
      </c>
      <c r="E6218" t="s">
        <v>45</v>
      </c>
      <c r="F6218" t="s">
        <v>46</v>
      </c>
      <c r="G6218" t="s">
        <v>49</v>
      </c>
      <c r="H6218" s="2" t="s">
        <v>333</v>
      </c>
      <c r="I6218" t="s">
        <v>396</v>
      </c>
      <c r="J6218" s="3">
        <v>71500</v>
      </c>
    </row>
    <row r="6219" spans="1:10" hidden="1" x14ac:dyDescent="0.25">
      <c r="A6219" s="57" t="s">
        <v>138</v>
      </c>
      <c r="B6219" t="s">
        <v>128</v>
      </c>
      <c r="C6219">
        <v>2022</v>
      </c>
      <c r="D6219" t="s">
        <v>58</v>
      </c>
      <c r="E6219" t="s">
        <v>45</v>
      </c>
      <c r="F6219" t="s">
        <v>46</v>
      </c>
      <c r="G6219" t="s">
        <v>49</v>
      </c>
      <c r="H6219" s="90" t="s">
        <v>367</v>
      </c>
      <c r="I6219" s="90" t="s">
        <v>495</v>
      </c>
      <c r="J6219" s="3">
        <v>62900</v>
      </c>
    </row>
    <row r="6220" spans="1:10" hidden="1" x14ac:dyDescent="0.25">
      <c r="A6220" s="57" t="s">
        <v>138</v>
      </c>
      <c r="B6220" t="s">
        <v>128</v>
      </c>
      <c r="C6220">
        <v>2022</v>
      </c>
      <c r="D6220" t="s">
        <v>58</v>
      </c>
      <c r="E6220" t="s">
        <v>45</v>
      </c>
      <c r="F6220" t="s">
        <v>46</v>
      </c>
      <c r="G6220" t="s">
        <v>49</v>
      </c>
      <c r="H6220" s="90" t="s">
        <v>367</v>
      </c>
      <c r="I6220" s="90" t="s">
        <v>496</v>
      </c>
      <c r="J6220" s="3">
        <v>34000</v>
      </c>
    </row>
    <row r="6221" spans="1:10" hidden="1" x14ac:dyDescent="0.25">
      <c r="A6221" s="57" t="s">
        <v>138</v>
      </c>
      <c r="B6221" t="s">
        <v>128</v>
      </c>
      <c r="C6221">
        <v>2022</v>
      </c>
      <c r="D6221" t="s">
        <v>58</v>
      </c>
      <c r="E6221" t="s">
        <v>45</v>
      </c>
      <c r="F6221" t="s">
        <v>46</v>
      </c>
      <c r="G6221" t="s">
        <v>49</v>
      </c>
      <c r="H6221" s="90" t="s">
        <v>367</v>
      </c>
      <c r="I6221" s="90" t="s">
        <v>497</v>
      </c>
      <c r="J6221" s="3">
        <v>76800</v>
      </c>
    </row>
    <row r="6222" spans="1:10" hidden="1" x14ac:dyDescent="0.25">
      <c r="A6222" s="57" t="s">
        <v>138</v>
      </c>
      <c r="B6222" t="s">
        <v>128</v>
      </c>
      <c r="C6222">
        <v>2022</v>
      </c>
      <c r="D6222" t="s">
        <v>58</v>
      </c>
      <c r="E6222" t="s">
        <v>45</v>
      </c>
      <c r="F6222" t="s">
        <v>46</v>
      </c>
      <c r="G6222" t="s">
        <v>49</v>
      </c>
      <c r="H6222" s="2" t="s">
        <v>252</v>
      </c>
      <c r="I6222" s="2"/>
    </row>
    <row r="6223" spans="1:10" hidden="1" x14ac:dyDescent="0.25">
      <c r="A6223" s="57" t="s">
        <v>138</v>
      </c>
      <c r="B6223" t="s">
        <v>128</v>
      </c>
      <c r="C6223">
        <v>2022</v>
      </c>
      <c r="D6223" t="s">
        <v>58</v>
      </c>
      <c r="E6223" t="s">
        <v>45</v>
      </c>
      <c r="F6223" t="s">
        <v>46</v>
      </c>
      <c r="G6223" t="s">
        <v>49</v>
      </c>
      <c r="H6223" s="2" t="s">
        <v>243</v>
      </c>
      <c r="I6223" s="90" t="s">
        <v>498</v>
      </c>
      <c r="J6223" s="3">
        <v>99000</v>
      </c>
    </row>
    <row r="6224" spans="1:10" hidden="1" x14ac:dyDescent="0.25">
      <c r="A6224" s="57" t="s">
        <v>138</v>
      </c>
      <c r="B6224" t="s">
        <v>128</v>
      </c>
      <c r="C6224">
        <v>2022</v>
      </c>
      <c r="D6224" t="s">
        <v>58</v>
      </c>
      <c r="E6224" t="s">
        <v>45</v>
      </c>
      <c r="F6224" t="s">
        <v>46</v>
      </c>
      <c r="G6224" t="s">
        <v>49</v>
      </c>
      <c r="H6224" s="2" t="s">
        <v>243</v>
      </c>
      <c r="I6224" s="90" t="s">
        <v>397</v>
      </c>
      <c r="J6224" s="3">
        <v>276</v>
      </c>
    </row>
    <row r="6225" spans="1:10" hidden="1" x14ac:dyDescent="0.25">
      <c r="A6225" s="57" t="s">
        <v>138</v>
      </c>
      <c r="B6225" t="s">
        <v>128</v>
      </c>
      <c r="C6225">
        <v>2022</v>
      </c>
      <c r="D6225" t="s">
        <v>58</v>
      </c>
      <c r="E6225" t="s">
        <v>45</v>
      </c>
      <c r="F6225" t="s">
        <v>46</v>
      </c>
      <c r="G6225" t="s">
        <v>49</v>
      </c>
      <c r="H6225" s="2" t="s">
        <v>243</v>
      </c>
      <c r="I6225" s="90" t="s">
        <v>426</v>
      </c>
      <c r="J6225" s="38">
        <v>2.88</v>
      </c>
    </row>
    <row r="6226" spans="1:10" hidden="1" x14ac:dyDescent="0.25">
      <c r="A6226" s="57" t="s">
        <v>138</v>
      </c>
      <c r="B6226" t="s">
        <v>128</v>
      </c>
      <c r="C6226">
        <v>2022</v>
      </c>
      <c r="D6226" t="s">
        <v>58</v>
      </c>
      <c r="E6226" t="s">
        <v>45</v>
      </c>
      <c r="F6226" t="s">
        <v>46</v>
      </c>
      <c r="G6226" t="s">
        <v>49</v>
      </c>
      <c r="H6226" s="2" t="s">
        <v>243</v>
      </c>
      <c r="I6226" s="90" t="s">
        <v>457</v>
      </c>
      <c r="J6226" s="3">
        <v>333.9</v>
      </c>
    </row>
    <row r="6227" spans="1:10" hidden="1" x14ac:dyDescent="0.25">
      <c r="A6227" s="57" t="s">
        <v>138</v>
      </c>
      <c r="B6227" t="s">
        <v>128</v>
      </c>
      <c r="C6227">
        <v>2022</v>
      </c>
      <c r="D6227" t="s">
        <v>58</v>
      </c>
      <c r="E6227" t="s">
        <v>45</v>
      </c>
      <c r="F6227" t="s">
        <v>46</v>
      </c>
      <c r="G6227" t="s">
        <v>49</v>
      </c>
      <c r="H6227" s="2" t="s">
        <v>243</v>
      </c>
      <c r="I6227" s="90" t="s">
        <v>392</v>
      </c>
      <c r="J6227" s="3">
        <v>124.95</v>
      </c>
    </row>
    <row r="6228" spans="1:10" hidden="1" x14ac:dyDescent="0.25">
      <c r="A6228" s="57" t="s">
        <v>138</v>
      </c>
      <c r="B6228" t="s">
        <v>128</v>
      </c>
      <c r="C6228">
        <v>2022</v>
      </c>
      <c r="D6228" t="s">
        <v>58</v>
      </c>
      <c r="E6228" t="s">
        <v>45</v>
      </c>
      <c r="F6228" t="s">
        <v>46</v>
      </c>
      <c r="G6228" t="s">
        <v>49</v>
      </c>
      <c r="H6228" s="2" t="s">
        <v>243</v>
      </c>
      <c r="I6228" s="90" t="s">
        <v>393</v>
      </c>
      <c r="J6228" s="3">
        <v>250.18</v>
      </c>
    </row>
    <row r="6229" spans="1:10" hidden="1" x14ac:dyDescent="0.25">
      <c r="A6229" s="57" t="s">
        <v>138</v>
      </c>
      <c r="B6229" t="s">
        <v>128</v>
      </c>
      <c r="C6229">
        <v>2022</v>
      </c>
      <c r="D6229" t="s">
        <v>58</v>
      </c>
      <c r="E6229" t="s">
        <v>45</v>
      </c>
      <c r="F6229" t="s">
        <v>46</v>
      </c>
      <c r="G6229" t="s">
        <v>49</v>
      </c>
      <c r="H6229" s="2" t="s">
        <v>243</v>
      </c>
      <c r="I6229" s="90" t="s">
        <v>452</v>
      </c>
      <c r="J6229" s="3">
        <v>300</v>
      </c>
    </row>
    <row r="6230" spans="1:10" hidden="1" x14ac:dyDescent="0.25">
      <c r="A6230" s="57" t="s">
        <v>138</v>
      </c>
      <c r="B6230" t="s">
        <v>128</v>
      </c>
      <c r="C6230">
        <v>2022</v>
      </c>
      <c r="D6230" t="s">
        <v>58</v>
      </c>
      <c r="E6230" t="s">
        <v>45</v>
      </c>
      <c r="F6230" t="s">
        <v>46</v>
      </c>
      <c r="G6230" t="s">
        <v>49</v>
      </c>
      <c r="H6230" s="2" t="s">
        <v>243</v>
      </c>
      <c r="I6230" s="90" t="s">
        <v>389</v>
      </c>
      <c r="J6230" s="3"/>
    </row>
    <row r="6231" spans="1:10" hidden="1" x14ac:dyDescent="0.25">
      <c r="A6231" s="57" t="s">
        <v>138</v>
      </c>
      <c r="B6231" t="s">
        <v>128</v>
      </c>
      <c r="C6231">
        <v>2022</v>
      </c>
      <c r="D6231" t="s">
        <v>58</v>
      </c>
      <c r="E6231" t="s">
        <v>45</v>
      </c>
      <c r="F6231" t="s">
        <v>46</v>
      </c>
      <c r="G6231" t="s">
        <v>49</v>
      </c>
      <c r="H6231" s="2" t="s">
        <v>243</v>
      </c>
      <c r="I6231" s="90" t="s">
        <v>378</v>
      </c>
      <c r="J6231" s="3"/>
    </row>
    <row r="6232" spans="1:10" hidden="1" x14ac:dyDescent="0.25">
      <c r="A6232" s="57" t="s">
        <v>138</v>
      </c>
      <c r="B6232" t="s">
        <v>128</v>
      </c>
      <c r="C6232">
        <v>2022</v>
      </c>
      <c r="D6232" t="s">
        <v>58</v>
      </c>
      <c r="E6232" t="s">
        <v>45</v>
      </c>
      <c r="F6232" t="s">
        <v>46</v>
      </c>
      <c r="G6232" t="s">
        <v>49</v>
      </c>
      <c r="H6232" s="2" t="s">
        <v>243</v>
      </c>
      <c r="I6232" s="90" t="s">
        <v>482</v>
      </c>
      <c r="J6232" s="3"/>
    </row>
    <row r="6233" spans="1:10" hidden="1" x14ac:dyDescent="0.25">
      <c r="A6233" s="57" t="s">
        <v>138</v>
      </c>
      <c r="B6233" t="s">
        <v>128</v>
      </c>
      <c r="C6233">
        <v>2022</v>
      </c>
      <c r="D6233" t="s">
        <v>58</v>
      </c>
      <c r="E6233" t="s">
        <v>45</v>
      </c>
      <c r="F6233" t="s">
        <v>304</v>
      </c>
      <c r="G6233" t="s">
        <v>54</v>
      </c>
      <c r="H6233" t="s">
        <v>305</v>
      </c>
      <c r="I6233" t="s">
        <v>396</v>
      </c>
      <c r="J6233" s="3">
        <v>2000000</v>
      </c>
    </row>
    <row r="6234" spans="1:10" hidden="1" x14ac:dyDescent="0.25">
      <c r="A6234" s="57" t="s">
        <v>138</v>
      </c>
      <c r="B6234" t="s">
        <v>128</v>
      </c>
      <c r="C6234">
        <v>2022</v>
      </c>
      <c r="D6234" t="s">
        <v>58</v>
      </c>
      <c r="E6234" t="s">
        <v>45</v>
      </c>
      <c r="F6234" t="s">
        <v>304</v>
      </c>
      <c r="G6234" t="s">
        <v>54</v>
      </c>
      <c r="H6234" t="s">
        <v>306</v>
      </c>
      <c r="I6234" t="s">
        <v>396</v>
      </c>
      <c r="J6234" s="3"/>
    </row>
    <row r="6235" spans="1:10" hidden="1" x14ac:dyDescent="0.25">
      <c r="A6235" s="57" t="s">
        <v>138</v>
      </c>
      <c r="B6235" t="s">
        <v>128</v>
      </c>
      <c r="C6235">
        <v>2022</v>
      </c>
      <c r="D6235" t="s">
        <v>58</v>
      </c>
      <c r="E6235" t="s">
        <v>45</v>
      </c>
      <c r="F6235" t="s">
        <v>304</v>
      </c>
      <c r="G6235" t="s">
        <v>54</v>
      </c>
      <c r="H6235" t="s">
        <v>307</v>
      </c>
      <c r="I6235" t="s">
        <v>396</v>
      </c>
      <c r="J6235" s="3">
        <v>250000</v>
      </c>
    </row>
    <row r="6236" spans="1:10" hidden="1" x14ac:dyDescent="0.25">
      <c r="A6236" s="57" t="s">
        <v>138</v>
      </c>
      <c r="B6236" t="s">
        <v>128</v>
      </c>
      <c r="C6236">
        <v>2022</v>
      </c>
      <c r="D6236" t="s">
        <v>58</v>
      </c>
      <c r="E6236" t="s">
        <v>45</v>
      </c>
      <c r="F6236" t="s">
        <v>304</v>
      </c>
      <c r="G6236" t="s">
        <v>54</v>
      </c>
      <c r="H6236" t="s">
        <v>308</v>
      </c>
      <c r="I6236" t="s">
        <v>396</v>
      </c>
      <c r="J6236" s="3">
        <v>30000</v>
      </c>
    </row>
    <row r="6237" spans="1:10" hidden="1" x14ac:dyDescent="0.25">
      <c r="A6237" s="57" t="s">
        <v>138</v>
      </c>
      <c r="B6237" t="s">
        <v>128</v>
      </c>
      <c r="C6237">
        <v>2022</v>
      </c>
      <c r="D6237" t="s">
        <v>58</v>
      </c>
      <c r="E6237" t="s">
        <v>45</v>
      </c>
      <c r="F6237" t="s">
        <v>304</v>
      </c>
      <c r="G6237" t="s">
        <v>54</v>
      </c>
      <c r="H6237" t="s">
        <v>309</v>
      </c>
      <c r="I6237" t="s">
        <v>396</v>
      </c>
      <c r="J6237" s="3">
        <v>250000</v>
      </c>
    </row>
    <row r="6238" spans="1:10" hidden="1" x14ac:dyDescent="0.25">
      <c r="A6238" s="57" t="s">
        <v>138</v>
      </c>
      <c r="B6238" t="s">
        <v>128</v>
      </c>
      <c r="C6238">
        <v>2022</v>
      </c>
      <c r="D6238" t="s">
        <v>58</v>
      </c>
      <c r="E6238" t="s">
        <v>45</v>
      </c>
      <c r="F6238" t="s">
        <v>304</v>
      </c>
      <c r="G6238" t="s">
        <v>54</v>
      </c>
      <c r="H6238" t="s">
        <v>310</v>
      </c>
      <c r="I6238" t="s">
        <v>396</v>
      </c>
      <c r="J6238" s="3">
        <v>125000</v>
      </c>
    </row>
    <row r="6239" spans="1:10" hidden="1" x14ac:dyDescent="0.25">
      <c r="A6239" s="57" t="s">
        <v>138</v>
      </c>
      <c r="B6239" t="s">
        <v>128</v>
      </c>
      <c r="C6239">
        <v>2022</v>
      </c>
      <c r="D6239" t="s">
        <v>58</v>
      </c>
      <c r="E6239" t="s">
        <v>45</v>
      </c>
      <c r="F6239" t="s">
        <v>304</v>
      </c>
      <c r="G6239" t="s">
        <v>54</v>
      </c>
      <c r="H6239" s="90" t="s">
        <v>332</v>
      </c>
      <c r="I6239" s="90"/>
    </row>
    <row r="6240" spans="1:10" hidden="1" x14ac:dyDescent="0.25">
      <c r="A6240" s="57" t="s">
        <v>138</v>
      </c>
      <c r="B6240" t="s">
        <v>128</v>
      </c>
      <c r="C6240">
        <v>2022</v>
      </c>
      <c r="D6240" t="s">
        <v>58</v>
      </c>
      <c r="E6240" t="s">
        <v>45</v>
      </c>
      <c r="F6240" t="s">
        <v>304</v>
      </c>
      <c r="G6240" t="s">
        <v>54</v>
      </c>
      <c r="H6240" t="s">
        <v>311</v>
      </c>
      <c r="I6240" t="s">
        <v>396</v>
      </c>
      <c r="J6240" s="3">
        <f>1000000-50000</f>
        <v>950000</v>
      </c>
    </row>
    <row r="6241" spans="1:10" hidden="1" x14ac:dyDescent="0.25">
      <c r="A6241" s="57" t="s">
        <v>138</v>
      </c>
      <c r="B6241" t="s">
        <v>128</v>
      </c>
      <c r="C6241">
        <v>2022</v>
      </c>
      <c r="D6241" t="s">
        <v>58</v>
      </c>
      <c r="E6241" t="s">
        <v>45</v>
      </c>
      <c r="F6241" t="s">
        <v>304</v>
      </c>
      <c r="G6241" t="s">
        <v>54</v>
      </c>
      <c r="H6241" t="s">
        <v>453</v>
      </c>
      <c r="I6241" s="90" t="s">
        <v>396</v>
      </c>
      <c r="J6241" s="3">
        <v>1000000</v>
      </c>
    </row>
    <row r="6242" spans="1:10" hidden="1" x14ac:dyDescent="0.25">
      <c r="A6242" s="57" t="s">
        <v>138</v>
      </c>
      <c r="B6242" t="s">
        <v>128</v>
      </c>
      <c r="C6242">
        <v>2022</v>
      </c>
      <c r="D6242" t="s">
        <v>58</v>
      </c>
      <c r="E6242" t="s">
        <v>45</v>
      </c>
      <c r="F6242" t="s">
        <v>304</v>
      </c>
      <c r="G6242" t="s">
        <v>54</v>
      </c>
      <c r="H6242" t="s">
        <v>312</v>
      </c>
    </row>
    <row r="6243" spans="1:10" hidden="1" x14ac:dyDescent="0.25">
      <c r="A6243" s="57" t="s">
        <v>138</v>
      </c>
      <c r="B6243" t="s">
        <v>128</v>
      </c>
      <c r="C6243">
        <v>2022</v>
      </c>
      <c r="D6243" t="s">
        <v>58</v>
      </c>
      <c r="E6243" t="s">
        <v>45</v>
      </c>
      <c r="F6243" t="s">
        <v>304</v>
      </c>
      <c r="G6243" t="s">
        <v>54</v>
      </c>
      <c r="H6243" t="s">
        <v>313</v>
      </c>
      <c r="I6243" t="s">
        <v>397</v>
      </c>
      <c r="J6243" s="3">
        <v>15660</v>
      </c>
    </row>
    <row r="6244" spans="1:10" hidden="1" x14ac:dyDescent="0.25">
      <c r="A6244" s="57" t="s">
        <v>138</v>
      </c>
      <c r="B6244" t="s">
        <v>128</v>
      </c>
      <c r="C6244">
        <v>2022</v>
      </c>
      <c r="D6244" t="s">
        <v>58</v>
      </c>
      <c r="E6244" t="s">
        <v>45</v>
      </c>
      <c r="F6244" t="s">
        <v>304</v>
      </c>
      <c r="G6244" t="s">
        <v>54</v>
      </c>
      <c r="H6244" t="s">
        <v>314</v>
      </c>
      <c r="I6244" t="s">
        <v>398</v>
      </c>
      <c r="J6244" s="3">
        <v>240000</v>
      </c>
    </row>
    <row r="6245" spans="1:10" hidden="1" x14ac:dyDescent="0.25">
      <c r="A6245" s="57" t="s">
        <v>138</v>
      </c>
      <c r="B6245" t="s">
        <v>128</v>
      </c>
      <c r="C6245">
        <v>2022</v>
      </c>
      <c r="D6245" t="s">
        <v>58</v>
      </c>
      <c r="E6245" t="s">
        <v>45</v>
      </c>
      <c r="F6245" t="s">
        <v>304</v>
      </c>
      <c r="G6245" t="s">
        <v>54</v>
      </c>
      <c r="H6245" t="s">
        <v>315</v>
      </c>
      <c r="I6245" s="90" t="s">
        <v>454</v>
      </c>
      <c r="J6245" s="3">
        <v>120000</v>
      </c>
    </row>
    <row r="6246" spans="1:10" hidden="1" x14ac:dyDescent="0.25">
      <c r="A6246" s="57" t="s">
        <v>138</v>
      </c>
      <c r="B6246" t="s">
        <v>128</v>
      </c>
      <c r="C6246">
        <v>2022</v>
      </c>
      <c r="D6246" t="s">
        <v>58</v>
      </c>
      <c r="E6246" t="s">
        <v>45</v>
      </c>
      <c r="F6246" t="s">
        <v>304</v>
      </c>
      <c r="G6246" t="s">
        <v>54</v>
      </c>
      <c r="H6246" s="2" t="s">
        <v>316</v>
      </c>
      <c r="I6246" s="2"/>
    </row>
    <row r="6247" spans="1:10" hidden="1" x14ac:dyDescent="0.25">
      <c r="A6247" s="57" t="s">
        <v>138</v>
      </c>
      <c r="B6247" t="s">
        <v>128</v>
      </c>
      <c r="C6247">
        <v>2022</v>
      </c>
      <c r="D6247" t="s">
        <v>58</v>
      </c>
      <c r="E6247" t="s">
        <v>45</v>
      </c>
      <c r="F6247" t="s">
        <v>304</v>
      </c>
      <c r="G6247" t="s">
        <v>49</v>
      </c>
      <c r="H6247" s="90" t="s">
        <v>317</v>
      </c>
      <c r="I6247" s="90"/>
    </row>
    <row r="6248" spans="1:10" hidden="1" x14ac:dyDescent="0.25">
      <c r="A6248" s="57" t="s">
        <v>138</v>
      </c>
      <c r="B6248" t="s">
        <v>128</v>
      </c>
      <c r="C6248">
        <v>2022</v>
      </c>
      <c r="D6248" t="s">
        <v>58</v>
      </c>
      <c r="E6248" t="s">
        <v>45</v>
      </c>
      <c r="F6248" t="s">
        <v>50</v>
      </c>
      <c r="G6248" t="s">
        <v>56</v>
      </c>
      <c r="H6248" t="s">
        <v>124</v>
      </c>
      <c r="I6248" t="s">
        <v>401</v>
      </c>
      <c r="J6248" s="3">
        <v>84190</v>
      </c>
    </row>
    <row r="6249" spans="1:10" hidden="1" x14ac:dyDescent="0.25">
      <c r="A6249" s="57" t="s">
        <v>138</v>
      </c>
      <c r="B6249" t="s">
        <v>128</v>
      </c>
      <c r="C6249">
        <v>2022</v>
      </c>
      <c r="D6249" t="s">
        <v>58</v>
      </c>
      <c r="E6249" t="s">
        <v>45</v>
      </c>
      <c r="F6249" t="s">
        <v>50</v>
      </c>
      <c r="G6249" t="s">
        <v>56</v>
      </c>
      <c r="H6249" t="s">
        <v>98</v>
      </c>
      <c r="I6249" t="s">
        <v>402</v>
      </c>
      <c r="J6249" s="3">
        <v>454633</v>
      </c>
    </row>
    <row r="6250" spans="1:10" hidden="1" x14ac:dyDescent="0.25">
      <c r="A6250" s="57" t="s">
        <v>138</v>
      </c>
      <c r="B6250" t="s">
        <v>128</v>
      </c>
      <c r="C6250">
        <v>2022</v>
      </c>
      <c r="D6250" t="s">
        <v>58</v>
      </c>
      <c r="E6250" t="s">
        <v>45</v>
      </c>
      <c r="F6250" t="s">
        <v>50</v>
      </c>
      <c r="G6250" t="s">
        <v>56</v>
      </c>
      <c r="H6250" t="s">
        <v>98</v>
      </c>
      <c r="I6250" t="s">
        <v>401</v>
      </c>
      <c r="J6250" s="3">
        <v>109183.73</v>
      </c>
    </row>
    <row r="6251" spans="1:10" hidden="1" x14ac:dyDescent="0.25">
      <c r="A6251" s="57" t="s">
        <v>138</v>
      </c>
      <c r="B6251" t="s">
        <v>128</v>
      </c>
      <c r="C6251">
        <v>2022</v>
      </c>
      <c r="D6251" t="s">
        <v>58</v>
      </c>
      <c r="E6251" t="s">
        <v>45</v>
      </c>
      <c r="F6251" t="s">
        <v>50</v>
      </c>
      <c r="G6251" t="s">
        <v>56</v>
      </c>
      <c r="H6251" t="s">
        <v>265</v>
      </c>
      <c r="I6251" t="s">
        <v>403</v>
      </c>
    </row>
    <row r="6252" spans="1:10" hidden="1" x14ac:dyDescent="0.25">
      <c r="A6252" s="57" t="s">
        <v>138</v>
      </c>
      <c r="B6252" t="s">
        <v>128</v>
      </c>
      <c r="C6252">
        <v>2022</v>
      </c>
      <c r="D6252" t="s">
        <v>58</v>
      </c>
      <c r="E6252" t="s">
        <v>45</v>
      </c>
      <c r="F6252" t="s">
        <v>50</v>
      </c>
      <c r="G6252" t="s">
        <v>56</v>
      </c>
      <c r="H6252" t="s">
        <v>193</v>
      </c>
      <c r="I6252" s="90" t="s">
        <v>466</v>
      </c>
    </row>
    <row r="6253" spans="1:10" hidden="1" x14ac:dyDescent="0.25">
      <c r="A6253" s="57" t="s">
        <v>138</v>
      </c>
      <c r="B6253" t="s">
        <v>128</v>
      </c>
      <c r="C6253">
        <v>2022</v>
      </c>
      <c r="D6253" t="s">
        <v>58</v>
      </c>
      <c r="E6253" t="s">
        <v>45</v>
      </c>
      <c r="F6253" t="s">
        <v>50</v>
      </c>
      <c r="G6253" t="s">
        <v>56</v>
      </c>
      <c r="H6253" t="s">
        <v>193</v>
      </c>
      <c r="I6253" s="90" t="s">
        <v>467</v>
      </c>
    </row>
    <row r="6254" spans="1:10" hidden="1" x14ac:dyDescent="0.25">
      <c r="A6254" s="57" t="s">
        <v>138</v>
      </c>
      <c r="B6254" t="s">
        <v>128</v>
      </c>
      <c r="C6254">
        <v>2022</v>
      </c>
      <c r="D6254" t="s">
        <v>58</v>
      </c>
      <c r="E6254" t="s">
        <v>45</v>
      </c>
      <c r="F6254" t="s">
        <v>50</v>
      </c>
      <c r="G6254" t="s">
        <v>101</v>
      </c>
      <c r="H6254" t="s">
        <v>99</v>
      </c>
      <c r="I6254" t="s">
        <v>401</v>
      </c>
      <c r="J6254" s="3">
        <v>171532.3</v>
      </c>
    </row>
    <row r="6255" spans="1:10" hidden="1" x14ac:dyDescent="0.25">
      <c r="A6255" s="57" t="s">
        <v>138</v>
      </c>
      <c r="B6255" t="s">
        <v>128</v>
      </c>
      <c r="C6255">
        <v>2022</v>
      </c>
      <c r="D6255" t="s">
        <v>58</v>
      </c>
      <c r="E6255" t="s">
        <v>45</v>
      </c>
      <c r="F6255" t="s">
        <v>50</v>
      </c>
      <c r="G6255" t="s">
        <v>101</v>
      </c>
      <c r="H6255" s="2" t="s">
        <v>255</v>
      </c>
      <c r="I6255" s="90" t="s">
        <v>462</v>
      </c>
      <c r="J6255" s="3"/>
    </row>
    <row r="6256" spans="1:10" hidden="1" x14ac:dyDescent="0.25">
      <c r="A6256" s="57" t="s">
        <v>138</v>
      </c>
      <c r="B6256" t="s">
        <v>128</v>
      </c>
      <c r="C6256">
        <v>2022</v>
      </c>
      <c r="D6256" t="s">
        <v>58</v>
      </c>
      <c r="E6256" t="s">
        <v>45</v>
      </c>
      <c r="F6256" t="s">
        <v>50</v>
      </c>
      <c r="G6256" t="s">
        <v>101</v>
      </c>
      <c r="H6256" s="2" t="s">
        <v>254</v>
      </c>
      <c r="I6256" s="2"/>
    </row>
    <row r="6257" spans="1:10" hidden="1" x14ac:dyDescent="0.25">
      <c r="A6257" s="57" t="s">
        <v>138</v>
      </c>
      <c r="B6257" t="s">
        <v>128</v>
      </c>
      <c r="C6257">
        <v>2022</v>
      </c>
      <c r="D6257" t="s">
        <v>58</v>
      </c>
      <c r="E6257" t="s">
        <v>45</v>
      </c>
      <c r="F6257" t="s">
        <v>50</v>
      </c>
      <c r="G6257" t="s">
        <v>101</v>
      </c>
      <c r="H6257" s="2" t="s">
        <v>236</v>
      </c>
      <c r="I6257" t="s">
        <v>422</v>
      </c>
    </row>
    <row r="6258" spans="1:10" hidden="1" x14ac:dyDescent="0.25">
      <c r="A6258" s="57" t="s">
        <v>138</v>
      </c>
      <c r="B6258" t="s">
        <v>128</v>
      </c>
      <c r="C6258">
        <v>2022</v>
      </c>
      <c r="D6258" t="s">
        <v>58</v>
      </c>
      <c r="E6258" t="s">
        <v>45</v>
      </c>
      <c r="F6258" t="s">
        <v>50</v>
      </c>
      <c r="G6258" t="s">
        <v>101</v>
      </c>
      <c r="H6258" t="s">
        <v>30</v>
      </c>
      <c r="I6258" s="90" t="s">
        <v>375</v>
      </c>
      <c r="J6258" s="3">
        <v>76100</v>
      </c>
    </row>
    <row r="6259" spans="1:10" hidden="1" x14ac:dyDescent="0.25">
      <c r="A6259" s="57" t="s">
        <v>138</v>
      </c>
      <c r="B6259" t="s">
        <v>128</v>
      </c>
      <c r="C6259">
        <v>2022</v>
      </c>
      <c r="D6259" t="s">
        <v>58</v>
      </c>
      <c r="E6259" t="s">
        <v>45</v>
      </c>
      <c r="F6259" t="s">
        <v>50</v>
      </c>
      <c r="G6259" t="s">
        <v>101</v>
      </c>
      <c r="H6259" t="s">
        <v>30</v>
      </c>
      <c r="I6259" s="90" t="s">
        <v>395</v>
      </c>
      <c r="J6259" s="38"/>
    </row>
    <row r="6260" spans="1:10" hidden="1" x14ac:dyDescent="0.25">
      <c r="A6260" s="57" t="s">
        <v>138</v>
      </c>
      <c r="B6260" t="s">
        <v>128</v>
      </c>
      <c r="C6260">
        <v>2022</v>
      </c>
      <c r="D6260" t="s">
        <v>58</v>
      </c>
      <c r="E6260" t="s">
        <v>45</v>
      </c>
      <c r="F6260" t="s">
        <v>50</v>
      </c>
      <c r="G6260" t="s">
        <v>101</v>
      </c>
      <c r="H6260" t="s">
        <v>30</v>
      </c>
      <c r="I6260" s="90" t="s">
        <v>468</v>
      </c>
    </row>
    <row r="6261" spans="1:10" hidden="1" x14ac:dyDescent="0.25">
      <c r="A6261" s="57" t="s">
        <v>138</v>
      </c>
      <c r="B6261" t="s">
        <v>128</v>
      </c>
      <c r="C6261">
        <v>2022</v>
      </c>
      <c r="D6261" t="s">
        <v>58</v>
      </c>
      <c r="E6261" t="s">
        <v>45</v>
      </c>
      <c r="F6261" t="s">
        <v>50</v>
      </c>
      <c r="G6261" t="s">
        <v>101</v>
      </c>
      <c r="H6261" t="s">
        <v>30</v>
      </c>
      <c r="I6261" s="90" t="s">
        <v>462</v>
      </c>
      <c r="J6261" s="3">
        <v>3000</v>
      </c>
    </row>
    <row r="6262" spans="1:10" hidden="1" x14ac:dyDescent="0.25">
      <c r="A6262" s="57" t="s">
        <v>138</v>
      </c>
      <c r="B6262" t="s">
        <v>128</v>
      </c>
      <c r="C6262">
        <v>2022</v>
      </c>
      <c r="D6262" t="s">
        <v>58</v>
      </c>
      <c r="E6262" t="s">
        <v>45</v>
      </c>
      <c r="F6262" t="s">
        <v>50</v>
      </c>
      <c r="G6262" t="s">
        <v>101</v>
      </c>
      <c r="H6262" t="s">
        <v>30</v>
      </c>
      <c r="I6262" s="90" t="s">
        <v>395</v>
      </c>
      <c r="J6262" s="3">
        <v>3500</v>
      </c>
    </row>
    <row r="6263" spans="1:10" hidden="1" x14ac:dyDescent="0.25">
      <c r="A6263" s="57" t="s">
        <v>138</v>
      </c>
      <c r="B6263" t="s">
        <v>128</v>
      </c>
      <c r="C6263">
        <v>2022</v>
      </c>
      <c r="D6263" t="s">
        <v>58</v>
      </c>
      <c r="E6263" t="s">
        <v>45</v>
      </c>
      <c r="F6263" t="s">
        <v>50</v>
      </c>
      <c r="G6263" t="s">
        <v>101</v>
      </c>
      <c r="H6263" t="s">
        <v>30</v>
      </c>
      <c r="I6263" s="90" t="s">
        <v>499</v>
      </c>
      <c r="J6263" s="3">
        <v>147212</v>
      </c>
    </row>
    <row r="6264" spans="1:10" hidden="1" x14ac:dyDescent="0.25">
      <c r="A6264" s="57" t="s">
        <v>138</v>
      </c>
      <c r="B6264" t="s">
        <v>128</v>
      </c>
      <c r="C6264">
        <v>2022</v>
      </c>
      <c r="D6264" t="s">
        <v>58</v>
      </c>
      <c r="E6264" t="s">
        <v>45</v>
      </c>
      <c r="F6264" t="s">
        <v>50</v>
      </c>
      <c r="G6264" t="s">
        <v>101</v>
      </c>
      <c r="H6264" t="s">
        <v>30</v>
      </c>
      <c r="I6264" s="90" t="s">
        <v>500</v>
      </c>
      <c r="J6264" s="3">
        <v>756000</v>
      </c>
    </row>
    <row r="6265" spans="1:10" hidden="1" x14ac:dyDescent="0.25">
      <c r="A6265" s="57" t="s">
        <v>138</v>
      </c>
      <c r="B6265" t="s">
        <v>128</v>
      </c>
      <c r="C6265">
        <v>2022</v>
      </c>
      <c r="D6265" t="s">
        <v>58</v>
      </c>
      <c r="E6265" t="s">
        <v>45</v>
      </c>
      <c r="F6265" t="s">
        <v>50</v>
      </c>
      <c r="G6265" t="s">
        <v>101</v>
      </c>
      <c r="H6265" t="s">
        <v>30</v>
      </c>
      <c r="I6265" s="90" t="s">
        <v>501</v>
      </c>
      <c r="J6265" s="3">
        <v>78000</v>
      </c>
    </row>
    <row r="6266" spans="1:10" hidden="1" x14ac:dyDescent="0.25">
      <c r="A6266" s="57" t="s">
        <v>138</v>
      </c>
      <c r="B6266" t="s">
        <v>128</v>
      </c>
      <c r="C6266">
        <v>2022</v>
      </c>
      <c r="D6266" t="s">
        <v>58</v>
      </c>
      <c r="E6266" t="s">
        <v>45</v>
      </c>
      <c r="F6266" t="s">
        <v>50</v>
      </c>
      <c r="G6266" t="s">
        <v>101</v>
      </c>
      <c r="H6266" t="s">
        <v>30</v>
      </c>
      <c r="I6266" s="90" t="s">
        <v>502</v>
      </c>
      <c r="J6266" s="3">
        <v>105900</v>
      </c>
    </row>
    <row r="6267" spans="1:10" hidden="1" x14ac:dyDescent="0.25">
      <c r="A6267" s="57" t="s">
        <v>138</v>
      </c>
      <c r="B6267" t="s">
        <v>128</v>
      </c>
      <c r="C6267">
        <v>2022</v>
      </c>
      <c r="D6267" t="s">
        <v>58</v>
      </c>
      <c r="E6267" t="s">
        <v>45</v>
      </c>
      <c r="F6267" t="s">
        <v>50</v>
      </c>
      <c r="G6267" t="s">
        <v>101</v>
      </c>
      <c r="H6267" t="s">
        <v>30</v>
      </c>
      <c r="I6267" s="90" t="s">
        <v>396</v>
      </c>
      <c r="J6267" s="3">
        <v>41000</v>
      </c>
    </row>
    <row r="6268" spans="1:10" hidden="1" x14ac:dyDescent="0.25">
      <c r="A6268" s="57" t="s">
        <v>138</v>
      </c>
      <c r="B6268" t="s">
        <v>128</v>
      </c>
      <c r="C6268">
        <v>2022</v>
      </c>
      <c r="D6268" t="s">
        <v>58</v>
      </c>
      <c r="E6268" t="s">
        <v>45</v>
      </c>
      <c r="F6268" t="s">
        <v>50</v>
      </c>
      <c r="G6268" t="s">
        <v>101</v>
      </c>
      <c r="H6268" t="s">
        <v>30</v>
      </c>
      <c r="I6268" s="90" t="s">
        <v>474</v>
      </c>
    </row>
    <row r="6269" spans="1:10" hidden="1" x14ac:dyDescent="0.25">
      <c r="A6269" s="57" t="s">
        <v>138</v>
      </c>
      <c r="B6269" t="s">
        <v>128</v>
      </c>
      <c r="C6269">
        <v>2022</v>
      </c>
      <c r="D6269" t="s">
        <v>58</v>
      </c>
      <c r="E6269" t="s">
        <v>45</v>
      </c>
      <c r="F6269" t="s">
        <v>287</v>
      </c>
      <c r="G6269" t="s">
        <v>287</v>
      </c>
      <c r="H6269" s="82" t="s">
        <v>288</v>
      </c>
      <c r="I6269" s="82"/>
    </row>
    <row r="6270" spans="1:10" hidden="1" x14ac:dyDescent="0.25">
      <c r="A6270" s="57" t="s">
        <v>138</v>
      </c>
      <c r="B6270" t="s">
        <v>128</v>
      </c>
      <c r="C6270">
        <v>2022</v>
      </c>
      <c r="D6270" t="s">
        <v>58</v>
      </c>
      <c r="E6270" t="s">
        <v>112</v>
      </c>
      <c r="F6270" t="s">
        <v>117</v>
      </c>
      <c r="G6270" t="s">
        <v>53</v>
      </c>
      <c r="H6270" s="2" t="s">
        <v>256</v>
      </c>
      <c r="I6270" s="2"/>
    </row>
    <row r="6271" spans="1:10" hidden="1" x14ac:dyDescent="0.25">
      <c r="A6271" s="57" t="s">
        <v>138</v>
      </c>
      <c r="B6271" t="s">
        <v>128</v>
      </c>
      <c r="C6271">
        <v>2022</v>
      </c>
      <c r="D6271" t="s">
        <v>58</v>
      </c>
      <c r="E6271" t="s">
        <v>112</v>
      </c>
      <c r="F6271" t="s">
        <v>117</v>
      </c>
      <c r="G6271" t="s">
        <v>53</v>
      </c>
      <c r="H6271" s="90" t="s">
        <v>335</v>
      </c>
      <c r="I6271" s="90" t="s">
        <v>475</v>
      </c>
    </row>
    <row r="6272" spans="1:10" hidden="1" x14ac:dyDescent="0.25">
      <c r="A6272" s="57" t="s">
        <v>138</v>
      </c>
      <c r="B6272" t="s">
        <v>128</v>
      </c>
      <c r="C6272">
        <v>2022</v>
      </c>
      <c r="D6272" t="s">
        <v>58</v>
      </c>
      <c r="E6272" t="s">
        <v>112</v>
      </c>
      <c r="F6272" t="s">
        <v>117</v>
      </c>
      <c r="G6272" t="s">
        <v>53</v>
      </c>
      <c r="H6272" s="2" t="s">
        <v>257</v>
      </c>
      <c r="I6272" t="s">
        <v>406</v>
      </c>
      <c r="J6272" s="38">
        <v>322896</v>
      </c>
    </row>
    <row r="6273" spans="1:10" hidden="1" x14ac:dyDescent="0.25">
      <c r="A6273" s="57" t="s">
        <v>138</v>
      </c>
      <c r="B6273" t="s">
        <v>128</v>
      </c>
      <c r="C6273">
        <v>2022</v>
      </c>
      <c r="D6273" t="s">
        <v>58</v>
      </c>
      <c r="E6273" t="s">
        <v>112</v>
      </c>
      <c r="F6273" t="s">
        <v>117</v>
      </c>
      <c r="G6273" t="s">
        <v>53</v>
      </c>
      <c r="H6273" s="2" t="s">
        <v>257</v>
      </c>
      <c r="I6273" t="s">
        <v>407</v>
      </c>
    </row>
    <row r="6274" spans="1:10" hidden="1" x14ac:dyDescent="0.25">
      <c r="A6274" s="57" t="s">
        <v>138</v>
      </c>
      <c r="B6274" t="s">
        <v>128</v>
      </c>
      <c r="C6274">
        <v>2022</v>
      </c>
      <c r="D6274" t="s">
        <v>58</v>
      </c>
      <c r="E6274" t="s">
        <v>112</v>
      </c>
      <c r="F6274" t="s">
        <v>117</v>
      </c>
      <c r="G6274" t="s">
        <v>53</v>
      </c>
      <c r="H6274" s="2" t="s">
        <v>257</v>
      </c>
      <c r="I6274" t="s">
        <v>408</v>
      </c>
      <c r="J6274" s="3">
        <v>1553412</v>
      </c>
    </row>
    <row r="6275" spans="1:10" hidden="1" x14ac:dyDescent="0.25">
      <c r="A6275" s="57" t="s">
        <v>138</v>
      </c>
      <c r="B6275" t="s">
        <v>128</v>
      </c>
      <c r="C6275">
        <v>2022</v>
      </c>
      <c r="D6275" t="s">
        <v>58</v>
      </c>
      <c r="E6275" t="s">
        <v>112</v>
      </c>
      <c r="F6275" t="s">
        <v>117</v>
      </c>
      <c r="G6275" t="s">
        <v>53</v>
      </c>
      <c r="H6275" s="2" t="s">
        <v>257</v>
      </c>
    </row>
    <row r="6276" spans="1:10" hidden="1" x14ac:dyDescent="0.25">
      <c r="A6276" s="57" t="s">
        <v>138</v>
      </c>
      <c r="B6276" t="s">
        <v>128</v>
      </c>
      <c r="C6276">
        <v>2022</v>
      </c>
      <c r="D6276" t="s">
        <v>58</v>
      </c>
      <c r="E6276" t="s">
        <v>112</v>
      </c>
      <c r="F6276" t="s">
        <v>117</v>
      </c>
      <c r="G6276" t="s">
        <v>53</v>
      </c>
      <c r="H6276" s="2" t="s">
        <v>257</v>
      </c>
    </row>
    <row r="6277" spans="1:10" hidden="1" x14ac:dyDescent="0.25">
      <c r="A6277" s="57" t="s">
        <v>138</v>
      </c>
      <c r="B6277" t="s">
        <v>128</v>
      </c>
      <c r="C6277">
        <v>2022</v>
      </c>
      <c r="D6277" t="s">
        <v>58</v>
      </c>
      <c r="E6277" t="s">
        <v>112</v>
      </c>
      <c r="F6277" t="s">
        <v>117</v>
      </c>
      <c r="G6277" t="s">
        <v>53</v>
      </c>
      <c r="H6277" s="2" t="s">
        <v>257</v>
      </c>
    </row>
    <row r="6278" spans="1:10" hidden="1" x14ac:dyDescent="0.25">
      <c r="A6278" s="57" t="s">
        <v>138</v>
      </c>
      <c r="B6278" t="s">
        <v>128</v>
      </c>
      <c r="C6278">
        <v>2022</v>
      </c>
      <c r="D6278" t="s">
        <v>58</v>
      </c>
      <c r="E6278" t="s">
        <v>112</v>
      </c>
      <c r="F6278" t="s">
        <v>117</v>
      </c>
      <c r="G6278" t="s">
        <v>53</v>
      </c>
      <c r="H6278" s="2" t="s">
        <v>257</v>
      </c>
    </row>
    <row r="6279" spans="1:10" hidden="1" x14ac:dyDescent="0.25">
      <c r="A6279" s="57" t="s">
        <v>138</v>
      </c>
      <c r="B6279" t="s">
        <v>128</v>
      </c>
      <c r="C6279">
        <v>2022</v>
      </c>
      <c r="D6279" t="s">
        <v>58</v>
      </c>
      <c r="E6279" t="s">
        <v>112</v>
      </c>
      <c r="F6279" t="s">
        <v>117</v>
      </c>
      <c r="G6279" t="s">
        <v>53</v>
      </c>
      <c r="H6279" s="2" t="s">
        <v>258</v>
      </c>
      <c r="I6279" s="2"/>
    </row>
    <row r="6280" spans="1:10" hidden="1" x14ac:dyDescent="0.25">
      <c r="A6280" s="57" t="s">
        <v>138</v>
      </c>
      <c r="B6280" t="s">
        <v>128</v>
      </c>
      <c r="C6280">
        <v>2022</v>
      </c>
      <c r="D6280" t="s">
        <v>58</v>
      </c>
      <c r="E6280" t="s">
        <v>112</v>
      </c>
      <c r="F6280" t="s">
        <v>117</v>
      </c>
      <c r="G6280" t="s">
        <v>53</v>
      </c>
      <c r="H6280" s="2" t="s">
        <v>259</v>
      </c>
      <c r="I6280" t="s">
        <v>409</v>
      </c>
      <c r="J6280" s="3">
        <v>12399456</v>
      </c>
    </row>
    <row r="6281" spans="1:10" hidden="1" x14ac:dyDescent="0.25">
      <c r="A6281" s="57" t="s">
        <v>138</v>
      </c>
      <c r="B6281" t="s">
        <v>128</v>
      </c>
      <c r="C6281">
        <v>2022</v>
      </c>
      <c r="D6281" t="s">
        <v>58</v>
      </c>
      <c r="E6281" t="s">
        <v>112</v>
      </c>
      <c r="F6281" t="s">
        <v>117</v>
      </c>
      <c r="G6281" t="s">
        <v>53</v>
      </c>
      <c r="H6281" s="2" t="s">
        <v>259</v>
      </c>
      <c r="I6281" t="s">
        <v>410</v>
      </c>
    </row>
    <row r="6282" spans="1:10" hidden="1" x14ac:dyDescent="0.25">
      <c r="A6282" s="57" t="s">
        <v>138</v>
      </c>
      <c r="B6282" t="s">
        <v>128</v>
      </c>
      <c r="C6282">
        <v>2022</v>
      </c>
      <c r="D6282" t="s">
        <v>58</v>
      </c>
      <c r="E6282" t="s">
        <v>112</v>
      </c>
      <c r="F6282" t="s">
        <v>117</v>
      </c>
      <c r="G6282" t="s">
        <v>53</v>
      </c>
      <c r="H6282" s="2" t="s">
        <v>259</v>
      </c>
      <c r="I6282" t="s">
        <v>411</v>
      </c>
      <c r="J6282" s="38">
        <v>1937415</v>
      </c>
    </row>
    <row r="6283" spans="1:10" hidden="1" x14ac:dyDescent="0.25">
      <c r="A6283" s="57" t="s">
        <v>138</v>
      </c>
      <c r="B6283" t="s">
        <v>128</v>
      </c>
      <c r="C6283">
        <v>2022</v>
      </c>
      <c r="D6283" t="s">
        <v>58</v>
      </c>
      <c r="E6283" t="s">
        <v>112</v>
      </c>
      <c r="F6283" t="s">
        <v>117</v>
      </c>
      <c r="G6283" t="s">
        <v>53</v>
      </c>
      <c r="H6283" s="2" t="s">
        <v>259</v>
      </c>
      <c r="I6283" t="s">
        <v>441</v>
      </c>
    </row>
    <row r="6284" spans="1:10" hidden="1" x14ac:dyDescent="0.25">
      <c r="A6284" s="57" t="s">
        <v>138</v>
      </c>
      <c r="B6284" t="s">
        <v>128</v>
      </c>
      <c r="C6284">
        <v>2022</v>
      </c>
      <c r="D6284" t="s">
        <v>58</v>
      </c>
      <c r="E6284" t="s">
        <v>112</v>
      </c>
      <c r="F6284" t="s">
        <v>117</v>
      </c>
      <c r="G6284" t="s">
        <v>53</v>
      </c>
      <c r="H6284" s="2" t="s">
        <v>259</v>
      </c>
      <c r="I6284" t="s">
        <v>442</v>
      </c>
      <c r="J6284" s="10">
        <v>1158000</v>
      </c>
    </row>
    <row r="6285" spans="1:10" hidden="1" x14ac:dyDescent="0.25">
      <c r="A6285" s="57" t="s">
        <v>138</v>
      </c>
      <c r="B6285" t="s">
        <v>128</v>
      </c>
      <c r="C6285">
        <v>2022</v>
      </c>
      <c r="D6285" t="s">
        <v>58</v>
      </c>
      <c r="E6285" t="s">
        <v>112</v>
      </c>
      <c r="F6285" t="s">
        <v>117</v>
      </c>
      <c r="G6285" t="s">
        <v>53</v>
      </c>
      <c r="H6285" s="2" t="s">
        <v>259</v>
      </c>
      <c r="I6285" s="90" t="s">
        <v>503</v>
      </c>
      <c r="J6285" s="3">
        <v>384490</v>
      </c>
    </row>
    <row r="6286" spans="1:10" hidden="1" x14ac:dyDescent="0.25">
      <c r="A6286" s="57" t="s">
        <v>138</v>
      </c>
      <c r="B6286" t="s">
        <v>128</v>
      </c>
      <c r="C6286">
        <v>2022</v>
      </c>
      <c r="D6286" t="s">
        <v>58</v>
      </c>
      <c r="E6286" t="s">
        <v>112</v>
      </c>
      <c r="F6286" t="s">
        <v>117</v>
      </c>
      <c r="G6286" t="s">
        <v>53</v>
      </c>
      <c r="H6286" s="2" t="s">
        <v>259</v>
      </c>
      <c r="I6286" s="90" t="s">
        <v>413</v>
      </c>
      <c r="J6286" s="3">
        <v>523735</v>
      </c>
    </row>
    <row r="6287" spans="1:10" hidden="1" x14ac:dyDescent="0.25">
      <c r="A6287" s="57" t="s">
        <v>138</v>
      </c>
      <c r="B6287" t="s">
        <v>128</v>
      </c>
      <c r="C6287">
        <v>2022</v>
      </c>
      <c r="D6287" t="s">
        <v>58</v>
      </c>
      <c r="E6287" t="s">
        <v>112</v>
      </c>
      <c r="F6287" t="s">
        <v>117</v>
      </c>
      <c r="G6287" t="s">
        <v>334</v>
      </c>
      <c r="H6287" s="90" t="s">
        <v>335</v>
      </c>
      <c r="I6287" s="90"/>
    </row>
    <row r="6288" spans="1:10" hidden="1" x14ac:dyDescent="0.25">
      <c r="A6288" s="57" t="s">
        <v>138</v>
      </c>
      <c r="B6288" t="s">
        <v>128</v>
      </c>
      <c r="C6288">
        <v>2022</v>
      </c>
      <c r="D6288" t="s">
        <v>58</v>
      </c>
      <c r="E6288" t="s">
        <v>112</v>
      </c>
      <c r="F6288" t="s">
        <v>117</v>
      </c>
      <c r="G6288" t="s">
        <v>318</v>
      </c>
      <c r="H6288" t="s">
        <v>180</v>
      </c>
      <c r="I6288" t="s">
        <v>412</v>
      </c>
    </row>
    <row r="6289" spans="1:10" hidden="1" x14ac:dyDescent="0.25">
      <c r="A6289" s="57" t="s">
        <v>138</v>
      </c>
      <c r="B6289" t="s">
        <v>128</v>
      </c>
      <c r="C6289">
        <v>2022</v>
      </c>
      <c r="D6289" t="s">
        <v>58</v>
      </c>
      <c r="E6289" t="s">
        <v>112</v>
      </c>
      <c r="F6289" t="s">
        <v>117</v>
      </c>
      <c r="G6289" t="s">
        <v>318</v>
      </c>
      <c r="H6289" t="s">
        <v>180</v>
      </c>
      <c r="I6289" t="s">
        <v>413</v>
      </c>
      <c r="J6289" s="3">
        <v>1991508</v>
      </c>
    </row>
    <row r="6290" spans="1:10" hidden="1" x14ac:dyDescent="0.25">
      <c r="A6290" s="57" t="s">
        <v>138</v>
      </c>
      <c r="B6290" t="s">
        <v>128</v>
      </c>
      <c r="C6290">
        <v>2022</v>
      </c>
      <c r="D6290" t="s">
        <v>58</v>
      </c>
      <c r="E6290" t="s">
        <v>112</v>
      </c>
      <c r="F6290" t="s">
        <v>117</v>
      </c>
      <c r="G6290" t="s">
        <v>318</v>
      </c>
      <c r="H6290" t="s">
        <v>180</v>
      </c>
      <c r="I6290" t="s">
        <v>414</v>
      </c>
      <c r="J6290" s="3">
        <v>306900</v>
      </c>
    </row>
    <row r="6291" spans="1:10" hidden="1" x14ac:dyDescent="0.25">
      <c r="A6291" s="57" t="s">
        <v>138</v>
      </c>
      <c r="B6291" t="s">
        <v>128</v>
      </c>
      <c r="C6291">
        <v>2022</v>
      </c>
      <c r="D6291" t="s">
        <v>58</v>
      </c>
      <c r="E6291" t="s">
        <v>112</v>
      </c>
      <c r="F6291" t="s">
        <v>117</v>
      </c>
      <c r="G6291" t="s">
        <v>318</v>
      </c>
      <c r="H6291" t="s">
        <v>180</v>
      </c>
      <c r="I6291" s="90" t="s">
        <v>460</v>
      </c>
    </row>
    <row r="6292" spans="1:10" hidden="1" x14ac:dyDescent="0.25">
      <c r="A6292" s="57" t="s">
        <v>138</v>
      </c>
      <c r="B6292" t="s">
        <v>128</v>
      </c>
      <c r="C6292">
        <v>2022</v>
      </c>
      <c r="D6292" t="s">
        <v>58</v>
      </c>
      <c r="E6292" t="s">
        <v>112</v>
      </c>
      <c r="F6292" t="s">
        <v>117</v>
      </c>
      <c r="G6292" t="s">
        <v>318</v>
      </c>
      <c r="H6292" t="s">
        <v>180</v>
      </c>
      <c r="I6292" s="90" t="s">
        <v>439</v>
      </c>
      <c r="J6292" s="3"/>
    </row>
    <row r="6293" spans="1:10" hidden="1" x14ac:dyDescent="0.25">
      <c r="A6293" s="57" t="s">
        <v>138</v>
      </c>
      <c r="B6293" t="s">
        <v>128</v>
      </c>
      <c r="C6293">
        <v>2022</v>
      </c>
      <c r="D6293" t="s">
        <v>58</v>
      </c>
      <c r="E6293" t="s">
        <v>112</v>
      </c>
      <c r="F6293" t="s">
        <v>117</v>
      </c>
      <c r="G6293" t="s">
        <v>318</v>
      </c>
      <c r="H6293" t="s">
        <v>180</v>
      </c>
    </row>
    <row r="6294" spans="1:10" hidden="1" x14ac:dyDescent="0.25">
      <c r="A6294" s="57" t="s">
        <v>138</v>
      </c>
      <c r="B6294" t="s">
        <v>128</v>
      </c>
      <c r="C6294">
        <v>2022</v>
      </c>
      <c r="D6294" t="s">
        <v>58</v>
      </c>
      <c r="E6294" t="s">
        <v>112</v>
      </c>
      <c r="F6294" t="s">
        <v>117</v>
      </c>
      <c r="G6294" t="s">
        <v>318</v>
      </c>
      <c r="H6294" s="2" t="s">
        <v>279</v>
      </c>
      <c r="I6294" t="s">
        <v>414</v>
      </c>
      <c r="J6294" s="3">
        <v>45000</v>
      </c>
    </row>
    <row r="6295" spans="1:10" hidden="1" x14ac:dyDescent="0.25">
      <c r="A6295" s="57" t="s">
        <v>138</v>
      </c>
      <c r="B6295" t="s">
        <v>128</v>
      </c>
      <c r="C6295">
        <v>2022</v>
      </c>
      <c r="D6295" t="s">
        <v>58</v>
      </c>
      <c r="E6295" t="s">
        <v>112</v>
      </c>
      <c r="F6295" t="s">
        <v>117</v>
      </c>
      <c r="G6295" t="s">
        <v>318</v>
      </c>
      <c r="H6295" s="2" t="s">
        <v>279</v>
      </c>
      <c r="I6295" s="90" t="s">
        <v>460</v>
      </c>
    </row>
    <row r="6296" spans="1:10" hidden="1" x14ac:dyDescent="0.25">
      <c r="A6296" s="57" t="s">
        <v>138</v>
      </c>
      <c r="B6296" t="s">
        <v>128</v>
      </c>
      <c r="C6296">
        <v>2022</v>
      </c>
      <c r="D6296" t="s">
        <v>58</v>
      </c>
      <c r="E6296" t="s">
        <v>112</v>
      </c>
      <c r="F6296" t="s">
        <v>117</v>
      </c>
      <c r="G6296" t="s">
        <v>318</v>
      </c>
      <c r="H6296" s="2" t="s">
        <v>279</v>
      </c>
      <c r="I6296" t="s">
        <v>415</v>
      </c>
      <c r="J6296" s="3">
        <v>186000</v>
      </c>
    </row>
    <row r="6297" spans="1:10" hidden="1" x14ac:dyDescent="0.25">
      <c r="A6297" s="57" t="s">
        <v>138</v>
      </c>
      <c r="B6297" t="s">
        <v>128</v>
      </c>
      <c r="C6297">
        <v>2022</v>
      </c>
      <c r="D6297" t="s">
        <v>58</v>
      </c>
      <c r="E6297" t="s">
        <v>112</v>
      </c>
      <c r="F6297" t="s">
        <v>117</v>
      </c>
      <c r="G6297" t="s">
        <v>319</v>
      </c>
      <c r="H6297" t="s">
        <v>181</v>
      </c>
    </row>
    <row r="6298" spans="1:10" hidden="1" x14ac:dyDescent="0.25">
      <c r="A6298" s="57" t="s">
        <v>138</v>
      </c>
      <c r="B6298" t="s">
        <v>128</v>
      </c>
      <c r="C6298">
        <v>2022</v>
      </c>
      <c r="D6298" t="s">
        <v>58</v>
      </c>
      <c r="E6298" t="s">
        <v>112</v>
      </c>
      <c r="F6298" t="s">
        <v>117</v>
      </c>
      <c r="G6298" t="s">
        <v>319</v>
      </c>
      <c r="H6298" s="90" t="s">
        <v>320</v>
      </c>
      <c r="I6298" t="s">
        <v>416</v>
      </c>
    </row>
    <row r="6299" spans="1:10" hidden="1" x14ac:dyDescent="0.25">
      <c r="A6299" s="20" t="s">
        <v>44</v>
      </c>
      <c r="B6299" s="20" t="s">
        <v>128</v>
      </c>
      <c r="C6299" s="20">
        <v>2022</v>
      </c>
      <c r="D6299" s="20" t="s">
        <v>58</v>
      </c>
      <c r="E6299" s="20" t="s">
        <v>52</v>
      </c>
      <c r="F6299" s="20" t="s">
        <v>142</v>
      </c>
      <c r="G6299" s="20" t="s">
        <v>301</v>
      </c>
      <c r="H6299" s="20" t="s">
        <v>210</v>
      </c>
      <c r="I6299" s="20" t="s">
        <v>374</v>
      </c>
      <c r="J6299" s="3">
        <v>56870092.259999998</v>
      </c>
    </row>
    <row r="6300" spans="1:10" hidden="1" x14ac:dyDescent="0.25">
      <c r="A6300" s="57" t="s">
        <v>44</v>
      </c>
      <c r="B6300" t="s">
        <v>128</v>
      </c>
      <c r="C6300">
        <v>2022</v>
      </c>
      <c r="D6300" t="s">
        <v>58</v>
      </c>
      <c r="E6300" t="s">
        <v>52</v>
      </c>
      <c r="F6300" t="s">
        <v>152</v>
      </c>
      <c r="G6300" t="s">
        <v>149</v>
      </c>
      <c r="H6300" t="s">
        <v>211</v>
      </c>
      <c r="J6300" s="3">
        <v>0.84</v>
      </c>
    </row>
    <row r="6301" spans="1:10" hidden="1" x14ac:dyDescent="0.25">
      <c r="A6301" s="57" t="s">
        <v>44</v>
      </c>
      <c r="B6301" t="s">
        <v>128</v>
      </c>
      <c r="C6301">
        <v>2022</v>
      </c>
      <c r="D6301" t="s">
        <v>58</v>
      </c>
      <c r="E6301" t="s">
        <v>52</v>
      </c>
      <c r="F6301" t="s">
        <v>152</v>
      </c>
      <c r="G6301" t="s">
        <v>213</v>
      </c>
      <c r="H6301" t="s">
        <v>214</v>
      </c>
    </row>
    <row r="6302" spans="1:10" hidden="1" x14ac:dyDescent="0.25">
      <c r="A6302" s="57" t="s">
        <v>44</v>
      </c>
      <c r="B6302" t="s">
        <v>128</v>
      </c>
      <c r="C6302">
        <v>2022</v>
      </c>
      <c r="D6302" t="s">
        <v>58</v>
      </c>
      <c r="E6302" t="s">
        <v>52</v>
      </c>
      <c r="F6302" t="s">
        <v>152</v>
      </c>
      <c r="G6302" t="s">
        <v>217</v>
      </c>
      <c r="H6302" t="s">
        <v>218</v>
      </c>
      <c r="J6302" s="3">
        <v>1901.49</v>
      </c>
    </row>
    <row r="6303" spans="1:10" hidden="1" x14ac:dyDescent="0.25">
      <c r="A6303" s="57" t="s">
        <v>44</v>
      </c>
      <c r="B6303" t="s">
        <v>128</v>
      </c>
      <c r="C6303">
        <v>2022</v>
      </c>
      <c r="D6303" t="s">
        <v>58</v>
      </c>
      <c r="E6303" t="s">
        <v>52</v>
      </c>
      <c r="F6303" t="s">
        <v>142</v>
      </c>
      <c r="G6303" t="s">
        <v>300</v>
      </c>
      <c r="H6303" t="s">
        <v>224</v>
      </c>
      <c r="J6303" s="3">
        <v>-89075.63</v>
      </c>
    </row>
    <row r="6304" spans="1:10" hidden="1" x14ac:dyDescent="0.25">
      <c r="A6304" s="57" t="s">
        <v>44</v>
      </c>
      <c r="B6304" t="s">
        <v>128</v>
      </c>
      <c r="C6304">
        <v>2022</v>
      </c>
      <c r="D6304" t="s">
        <v>58</v>
      </c>
      <c r="E6304" t="s">
        <v>52</v>
      </c>
      <c r="F6304" t="s">
        <v>142</v>
      </c>
      <c r="G6304" t="s">
        <v>300</v>
      </c>
      <c r="H6304" t="s">
        <v>303</v>
      </c>
    </row>
    <row r="6305" spans="1:10" hidden="1" x14ac:dyDescent="0.25">
      <c r="A6305" s="57" t="s">
        <v>44</v>
      </c>
      <c r="B6305" t="s">
        <v>128</v>
      </c>
      <c r="C6305">
        <v>2022</v>
      </c>
      <c r="D6305" t="s">
        <v>58</v>
      </c>
      <c r="E6305" t="s">
        <v>52</v>
      </c>
      <c r="F6305" t="s">
        <v>142</v>
      </c>
      <c r="G6305" t="s">
        <v>270</v>
      </c>
      <c r="H6305" t="s">
        <v>269</v>
      </c>
    </row>
    <row r="6306" spans="1:10" hidden="1" x14ac:dyDescent="0.25">
      <c r="A6306" s="57" t="s">
        <v>44</v>
      </c>
      <c r="B6306" t="s">
        <v>128</v>
      </c>
      <c r="C6306">
        <v>2022</v>
      </c>
      <c r="D6306" t="s">
        <v>58</v>
      </c>
      <c r="E6306" t="s">
        <v>52</v>
      </c>
      <c r="F6306" t="s">
        <v>142</v>
      </c>
      <c r="G6306" t="s">
        <v>270</v>
      </c>
      <c r="H6306" t="s">
        <v>271</v>
      </c>
      <c r="J6306" s="3">
        <v>425000</v>
      </c>
    </row>
    <row r="6307" spans="1:10" hidden="1" x14ac:dyDescent="0.25">
      <c r="A6307" s="57" t="s">
        <v>44</v>
      </c>
      <c r="B6307" t="s">
        <v>128</v>
      </c>
      <c r="C6307">
        <v>2022</v>
      </c>
      <c r="D6307" t="s">
        <v>58</v>
      </c>
      <c r="E6307" t="s">
        <v>52</v>
      </c>
      <c r="F6307" t="s">
        <v>142</v>
      </c>
      <c r="G6307" t="s">
        <v>270</v>
      </c>
      <c r="H6307" t="s">
        <v>486</v>
      </c>
      <c r="J6307" s="3">
        <v>-1079431.1599999999</v>
      </c>
    </row>
    <row r="6308" spans="1:10" hidden="1" x14ac:dyDescent="0.25">
      <c r="A6308" s="57" t="s">
        <v>44</v>
      </c>
      <c r="B6308" t="s">
        <v>128</v>
      </c>
      <c r="C6308">
        <v>2022</v>
      </c>
      <c r="D6308" t="s">
        <v>58</v>
      </c>
      <c r="E6308" t="s">
        <v>45</v>
      </c>
      <c r="F6308" t="s">
        <v>46</v>
      </c>
      <c r="G6308" t="s">
        <v>54</v>
      </c>
      <c r="H6308" t="s">
        <v>11</v>
      </c>
      <c r="I6308" t="s">
        <v>375</v>
      </c>
      <c r="J6308" s="3">
        <v>5520000</v>
      </c>
    </row>
    <row r="6309" spans="1:10" hidden="1" x14ac:dyDescent="0.25">
      <c r="A6309" s="57" t="s">
        <v>44</v>
      </c>
      <c r="B6309" t="s">
        <v>128</v>
      </c>
      <c r="C6309">
        <v>2022</v>
      </c>
      <c r="D6309" t="s">
        <v>58</v>
      </c>
      <c r="E6309" t="s">
        <v>45</v>
      </c>
      <c r="F6309" t="s">
        <v>46</v>
      </c>
      <c r="G6309" t="s">
        <v>54</v>
      </c>
      <c r="H6309" t="s">
        <v>11</v>
      </c>
      <c r="I6309" t="s">
        <v>376</v>
      </c>
      <c r="J6309" s="3">
        <v>1750000</v>
      </c>
    </row>
    <row r="6310" spans="1:10" hidden="1" x14ac:dyDescent="0.25">
      <c r="A6310" s="57" t="s">
        <v>44</v>
      </c>
      <c r="B6310" t="s">
        <v>128</v>
      </c>
      <c r="C6310">
        <v>2022</v>
      </c>
      <c r="D6310" t="s">
        <v>58</v>
      </c>
      <c r="E6310" t="s">
        <v>45</v>
      </c>
      <c r="F6310" t="s">
        <v>46</v>
      </c>
      <c r="G6310" t="s">
        <v>54</v>
      </c>
      <c r="H6310" t="s">
        <v>12</v>
      </c>
      <c r="I6310" t="s">
        <v>375</v>
      </c>
    </row>
    <row r="6311" spans="1:10" hidden="1" x14ac:dyDescent="0.25">
      <c r="A6311" s="57" t="s">
        <v>44</v>
      </c>
      <c r="B6311" t="s">
        <v>128</v>
      </c>
      <c r="C6311">
        <v>2022</v>
      </c>
      <c r="D6311" t="s">
        <v>58</v>
      </c>
      <c r="E6311" t="s">
        <v>45</v>
      </c>
      <c r="F6311" t="s">
        <v>46</v>
      </c>
      <c r="G6311" t="s">
        <v>54</v>
      </c>
      <c r="H6311" t="s">
        <v>12</v>
      </c>
      <c r="I6311" t="s">
        <v>376</v>
      </c>
      <c r="J6311" s="3">
        <v>117172</v>
      </c>
    </row>
    <row r="6312" spans="1:10" hidden="1" x14ac:dyDescent="0.25">
      <c r="A6312" s="57" t="s">
        <v>44</v>
      </c>
      <c r="B6312" t="s">
        <v>128</v>
      </c>
      <c r="C6312">
        <v>2022</v>
      </c>
      <c r="D6312" t="s">
        <v>58</v>
      </c>
      <c r="E6312" t="s">
        <v>45</v>
      </c>
      <c r="F6312" t="s">
        <v>46</v>
      </c>
      <c r="G6312" t="s">
        <v>54</v>
      </c>
      <c r="H6312" t="s">
        <v>13</v>
      </c>
      <c r="I6312" t="s">
        <v>375</v>
      </c>
      <c r="J6312" s="3">
        <v>460000</v>
      </c>
    </row>
    <row r="6313" spans="1:10" hidden="1" x14ac:dyDescent="0.25">
      <c r="A6313" s="57" t="s">
        <v>44</v>
      </c>
      <c r="B6313" t="s">
        <v>128</v>
      </c>
      <c r="C6313">
        <v>2022</v>
      </c>
      <c r="D6313" t="s">
        <v>58</v>
      </c>
      <c r="E6313" t="s">
        <v>45</v>
      </c>
      <c r="F6313" t="s">
        <v>46</v>
      </c>
      <c r="G6313" t="s">
        <v>54</v>
      </c>
      <c r="H6313" t="s">
        <v>13</v>
      </c>
      <c r="I6313" t="s">
        <v>376</v>
      </c>
      <c r="J6313" s="3">
        <v>155598</v>
      </c>
    </row>
    <row r="6314" spans="1:10" hidden="1" x14ac:dyDescent="0.25">
      <c r="A6314" s="57" t="s">
        <v>44</v>
      </c>
      <c r="B6314" t="s">
        <v>128</v>
      </c>
      <c r="C6314">
        <v>2022</v>
      </c>
      <c r="D6314" t="s">
        <v>58</v>
      </c>
      <c r="E6314" t="s">
        <v>45</v>
      </c>
      <c r="F6314" t="s">
        <v>46</v>
      </c>
      <c r="G6314" t="s">
        <v>54</v>
      </c>
      <c r="H6314" t="s">
        <v>14</v>
      </c>
      <c r="I6314" t="s">
        <v>375</v>
      </c>
      <c r="J6314" s="3">
        <v>55200</v>
      </c>
    </row>
    <row r="6315" spans="1:10" hidden="1" x14ac:dyDescent="0.25">
      <c r="A6315" s="57" t="s">
        <v>44</v>
      </c>
      <c r="B6315" t="s">
        <v>128</v>
      </c>
      <c r="C6315">
        <v>2022</v>
      </c>
      <c r="D6315" t="s">
        <v>58</v>
      </c>
      <c r="E6315" t="s">
        <v>45</v>
      </c>
      <c r="F6315" t="s">
        <v>46</v>
      </c>
      <c r="G6315" t="s">
        <v>54</v>
      </c>
      <c r="H6315" t="s">
        <v>14</v>
      </c>
      <c r="I6315" t="s">
        <v>376</v>
      </c>
      <c r="J6315" s="3">
        <v>18672</v>
      </c>
    </row>
    <row r="6316" spans="1:10" hidden="1" x14ac:dyDescent="0.25">
      <c r="A6316" s="57" t="s">
        <v>44</v>
      </c>
      <c r="B6316" t="s">
        <v>128</v>
      </c>
      <c r="C6316">
        <v>2022</v>
      </c>
      <c r="D6316" t="s">
        <v>58</v>
      </c>
      <c r="E6316" t="s">
        <v>45</v>
      </c>
      <c r="F6316" t="s">
        <v>46</v>
      </c>
      <c r="G6316" t="s">
        <v>54</v>
      </c>
      <c r="H6316" t="s">
        <v>15</v>
      </c>
      <c r="I6316" t="s">
        <v>375</v>
      </c>
      <c r="J6316" s="3">
        <v>460000</v>
      </c>
    </row>
    <row r="6317" spans="1:10" hidden="1" x14ac:dyDescent="0.25">
      <c r="A6317" s="57" t="s">
        <v>44</v>
      </c>
      <c r="B6317" t="s">
        <v>128</v>
      </c>
      <c r="C6317">
        <v>2022</v>
      </c>
      <c r="D6317" t="s">
        <v>58</v>
      </c>
      <c r="E6317" t="s">
        <v>45</v>
      </c>
      <c r="F6317" t="s">
        <v>46</v>
      </c>
      <c r="G6317" t="s">
        <v>54</v>
      </c>
      <c r="H6317" t="s">
        <v>15</v>
      </c>
      <c r="I6317" t="s">
        <v>376</v>
      </c>
      <c r="J6317" s="3">
        <v>155598</v>
      </c>
    </row>
    <row r="6318" spans="1:10" hidden="1" x14ac:dyDescent="0.25">
      <c r="A6318" s="57" t="s">
        <v>44</v>
      </c>
      <c r="B6318" t="s">
        <v>128</v>
      </c>
      <c r="C6318">
        <v>2022</v>
      </c>
      <c r="D6318" t="s">
        <v>58</v>
      </c>
      <c r="E6318" t="s">
        <v>45</v>
      </c>
      <c r="F6318" t="s">
        <v>46</v>
      </c>
      <c r="G6318" t="s">
        <v>54</v>
      </c>
      <c r="H6318" t="s">
        <v>16</v>
      </c>
      <c r="I6318" t="s">
        <v>375</v>
      </c>
      <c r="J6318" s="3">
        <v>230000</v>
      </c>
    </row>
    <row r="6319" spans="1:10" hidden="1" x14ac:dyDescent="0.25">
      <c r="A6319" s="57" t="s">
        <v>44</v>
      </c>
      <c r="B6319" t="s">
        <v>128</v>
      </c>
      <c r="C6319">
        <v>2022</v>
      </c>
      <c r="D6319" t="s">
        <v>58</v>
      </c>
      <c r="E6319" t="s">
        <v>45</v>
      </c>
      <c r="F6319" t="s">
        <v>46</v>
      </c>
      <c r="G6319" t="s">
        <v>54</v>
      </c>
      <c r="H6319" t="s">
        <v>16</v>
      </c>
      <c r="I6319" t="s">
        <v>376</v>
      </c>
      <c r="J6319" s="3">
        <v>72916</v>
      </c>
    </row>
    <row r="6320" spans="1:10" hidden="1" x14ac:dyDescent="0.25">
      <c r="A6320" s="57" t="s">
        <v>44</v>
      </c>
      <c r="B6320" t="s">
        <v>128</v>
      </c>
      <c r="C6320">
        <v>2022</v>
      </c>
      <c r="D6320" t="s">
        <v>58</v>
      </c>
      <c r="E6320" t="s">
        <v>45</v>
      </c>
      <c r="F6320" t="s">
        <v>46</v>
      </c>
      <c r="G6320" t="s">
        <v>54</v>
      </c>
      <c r="H6320" t="s">
        <v>17</v>
      </c>
      <c r="I6320" t="s">
        <v>375</v>
      </c>
      <c r="J6320" s="3">
        <v>3680000</v>
      </c>
    </row>
    <row r="6321" spans="1:10" hidden="1" x14ac:dyDescent="0.25">
      <c r="A6321" s="57" t="s">
        <v>44</v>
      </c>
      <c r="B6321" t="s">
        <v>128</v>
      </c>
      <c r="C6321">
        <v>2022</v>
      </c>
      <c r="D6321" t="s">
        <v>58</v>
      </c>
      <c r="E6321" t="s">
        <v>45</v>
      </c>
      <c r="F6321" t="s">
        <v>46</v>
      </c>
      <c r="G6321" t="s">
        <v>54</v>
      </c>
      <c r="H6321" s="90" t="s">
        <v>331</v>
      </c>
      <c r="I6321" s="90"/>
    </row>
    <row r="6322" spans="1:10" hidden="1" x14ac:dyDescent="0.25">
      <c r="A6322" s="57" t="s">
        <v>44</v>
      </c>
      <c r="B6322" t="s">
        <v>128</v>
      </c>
      <c r="C6322">
        <v>2022</v>
      </c>
      <c r="D6322" t="s">
        <v>58</v>
      </c>
      <c r="E6322" t="s">
        <v>45</v>
      </c>
      <c r="F6322" t="s">
        <v>46</v>
      </c>
      <c r="G6322" t="s">
        <v>54</v>
      </c>
      <c r="H6322" s="90" t="s">
        <v>445</v>
      </c>
      <c r="I6322" s="90" t="s">
        <v>446</v>
      </c>
    </row>
    <row r="6323" spans="1:10" hidden="1" x14ac:dyDescent="0.25">
      <c r="A6323" s="57" t="s">
        <v>44</v>
      </c>
      <c r="B6323" t="s">
        <v>128</v>
      </c>
      <c r="C6323">
        <v>2022</v>
      </c>
      <c r="D6323" t="s">
        <v>58</v>
      </c>
      <c r="E6323" t="s">
        <v>45</v>
      </c>
      <c r="F6323" t="s">
        <v>46</v>
      </c>
      <c r="G6323" t="s">
        <v>54</v>
      </c>
      <c r="H6323" t="s">
        <v>195</v>
      </c>
      <c r="I6323" t="s">
        <v>377</v>
      </c>
    </row>
    <row r="6324" spans="1:10" hidden="1" x14ac:dyDescent="0.25">
      <c r="A6324" s="57" t="s">
        <v>44</v>
      </c>
      <c r="B6324" t="s">
        <v>128</v>
      </c>
      <c r="C6324">
        <v>2022</v>
      </c>
      <c r="D6324" t="s">
        <v>58</v>
      </c>
      <c r="E6324" t="s">
        <v>45</v>
      </c>
      <c r="F6324" t="s">
        <v>46</v>
      </c>
      <c r="G6324" t="s">
        <v>54</v>
      </c>
      <c r="H6324" t="s">
        <v>18</v>
      </c>
      <c r="I6324" t="s">
        <v>397</v>
      </c>
      <c r="J6324" s="3">
        <v>37949</v>
      </c>
    </row>
    <row r="6325" spans="1:10" hidden="1" x14ac:dyDescent="0.25">
      <c r="A6325" s="57" t="s">
        <v>44</v>
      </c>
      <c r="B6325" t="s">
        <v>128</v>
      </c>
      <c r="C6325">
        <v>2022</v>
      </c>
      <c r="D6325" t="s">
        <v>58</v>
      </c>
      <c r="E6325" t="s">
        <v>45</v>
      </c>
      <c r="F6325" t="s">
        <v>46</v>
      </c>
      <c r="G6325" t="s">
        <v>54</v>
      </c>
      <c r="H6325" t="s">
        <v>19</v>
      </c>
      <c r="I6325" t="s">
        <v>398</v>
      </c>
      <c r="J6325" s="3">
        <v>662400</v>
      </c>
    </row>
    <row r="6326" spans="1:10" hidden="1" x14ac:dyDescent="0.25">
      <c r="A6326" s="57" t="s">
        <v>44</v>
      </c>
      <c r="B6326" t="s">
        <v>128</v>
      </c>
      <c r="C6326">
        <v>2022</v>
      </c>
      <c r="D6326" t="s">
        <v>58</v>
      </c>
      <c r="E6326" t="s">
        <v>45</v>
      </c>
      <c r="F6326" t="s">
        <v>46</v>
      </c>
      <c r="G6326" t="s">
        <v>54</v>
      </c>
      <c r="H6326" t="s">
        <v>19</v>
      </c>
      <c r="I6326" t="s">
        <v>400</v>
      </c>
      <c r="J6326" s="3">
        <v>210000</v>
      </c>
    </row>
    <row r="6327" spans="1:10" hidden="1" x14ac:dyDescent="0.25">
      <c r="A6327" s="57" t="s">
        <v>44</v>
      </c>
      <c r="B6327" t="s">
        <v>128</v>
      </c>
      <c r="C6327">
        <v>2022</v>
      </c>
      <c r="D6327" t="s">
        <v>58</v>
      </c>
      <c r="E6327" t="s">
        <v>45</v>
      </c>
      <c r="F6327" t="s">
        <v>46</v>
      </c>
      <c r="G6327" t="s">
        <v>54</v>
      </c>
      <c r="H6327" t="s">
        <v>20</v>
      </c>
      <c r="I6327" t="s">
        <v>399</v>
      </c>
      <c r="J6327" s="3">
        <v>290800</v>
      </c>
    </row>
    <row r="6328" spans="1:10" hidden="1" x14ac:dyDescent="0.25">
      <c r="A6328" s="57" t="s">
        <v>44</v>
      </c>
      <c r="B6328" t="s">
        <v>128</v>
      </c>
      <c r="C6328">
        <v>2022</v>
      </c>
      <c r="D6328" t="s">
        <v>58</v>
      </c>
      <c r="E6328" t="s">
        <v>45</v>
      </c>
      <c r="F6328" t="s">
        <v>46</v>
      </c>
      <c r="G6328" t="s">
        <v>54</v>
      </c>
      <c r="H6328" s="2" t="s">
        <v>294</v>
      </c>
      <c r="I6328" s="2"/>
    </row>
    <row r="6329" spans="1:10" hidden="1" x14ac:dyDescent="0.25">
      <c r="A6329" s="57" t="s">
        <v>44</v>
      </c>
      <c r="B6329" t="s">
        <v>128</v>
      </c>
      <c r="C6329">
        <v>2022</v>
      </c>
      <c r="D6329" t="s">
        <v>58</v>
      </c>
      <c r="E6329" t="s">
        <v>45</v>
      </c>
      <c r="F6329" t="s">
        <v>46</v>
      </c>
      <c r="G6329" t="s">
        <v>118</v>
      </c>
      <c r="H6329" s="2" t="s">
        <v>295</v>
      </c>
      <c r="I6329" t="s">
        <v>378</v>
      </c>
      <c r="J6329" s="3">
        <v>600000</v>
      </c>
    </row>
    <row r="6330" spans="1:10" hidden="1" x14ac:dyDescent="0.25">
      <c r="A6330" s="57" t="s">
        <v>44</v>
      </c>
      <c r="B6330" t="s">
        <v>128</v>
      </c>
      <c r="C6330">
        <v>2022</v>
      </c>
      <c r="D6330" t="s">
        <v>58</v>
      </c>
      <c r="E6330" t="s">
        <v>45</v>
      </c>
      <c r="F6330" t="s">
        <v>46</v>
      </c>
      <c r="G6330" t="s">
        <v>118</v>
      </c>
      <c r="H6330" t="s">
        <v>119</v>
      </c>
    </row>
    <row r="6331" spans="1:10" hidden="1" x14ac:dyDescent="0.25">
      <c r="A6331" s="57" t="s">
        <v>44</v>
      </c>
      <c r="B6331" t="s">
        <v>128</v>
      </c>
      <c r="C6331">
        <v>2022</v>
      </c>
      <c r="D6331" t="s">
        <v>58</v>
      </c>
      <c r="E6331" t="s">
        <v>45</v>
      </c>
      <c r="F6331" t="s">
        <v>46</v>
      </c>
      <c r="G6331" t="s">
        <v>118</v>
      </c>
      <c r="H6331" t="s">
        <v>283</v>
      </c>
    </row>
    <row r="6332" spans="1:10" hidden="1" x14ac:dyDescent="0.25">
      <c r="A6332" s="57" t="s">
        <v>44</v>
      </c>
      <c r="B6332" t="s">
        <v>128</v>
      </c>
      <c r="C6332">
        <v>2022</v>
      </c>
      <c r="D6332" t="s">
        <v>58</v>
      </c>
      <c r="E6332" t="s">
        <v>45</v>
      </c>
      <c r="F6332" t="s">
        <v>46</v>
      </c>
      <c r="G6332" t="s">
        <v>109</v>
      </c>
      <c r="H6332" t="s">
        <v>219</v>
      </c>
      <c r="I6332" t="s">
        <v>379</v>
      </c>
      <c r="J6332" s="3">
        <v>451</v>
      </c>
    </row>
    <row r="6333" spans="1:10" hidden="1" x14ac:dyDescent="0.25">
      <c r="A6333" s="57" t="s">
        <v>44</v>
      </c>
      <c r="B6333" t="s">
        <v>128</v>
      </c>
      <c r="C6333">
        <v>2022</v>
      </c>
      <c r="D6333" t="s">
        <v>58</v>
      </c>
      <c r="E6333" t="s">
        <v>45</v>
      </c>
      <c r="F6333" t="s">
        <v>46</v>
      </c>
      <c r="G6333" t="s">
        <v>109</v>
      </c>
      <c r="H6333" t="s">
        <v>219</v>
      </c>
      <c r="I6333" s="90" t="s">
        <v>476</v>
      </c>
    </row>
    <row r="6334" spans="1:10" hidden="1" x14ac:dyDescent="0.25">
      <c r="A6334" s="57" t="s">
        <v>44</v>
      </c>
      <c r="B6334" t="s">
        <v>128</v>
      </c>
      <c r="C6334">
        <v>2022</v>
      </c>
      <c r="D6334" t="s">
        <v>58</v>
      </c>
      <c r="E6334" t="s">
        <v>45</v>
      </c>
      <c r="F6334" t="s">
        <v>46</v>
      </c>
      <c r="G6334" t="s">
        <v>109</v>
      </c>
      <c r="H6334" s="2" t="s">
        <v>267</v>
      </c>
      <c r="I6334" s="2"/>
    </row>
    <row r="6335" spans="1:10" hidden="1" x14ac:dyDescent="0.25">
      <c r="A6335" s="57" t="s">
        <v>44</v>
      </c>
      <c r="B6335" t="s">
        <v>128</v>
      </c>
      <c r="C6335">
        <v>2022</v>
      </c>
      <c r="D6335" t="s">
        <v>58</v>
      </c>
      <c r="E6335" t="s">
        <v>45</v>
      </c>
      <c r="F6335" t="s">
        <v>46</v>
      </c>
      <c r="G6335" t="s">
        <v>109</v>
      </c>
      <c r="H6335" t="s">
        <v>220</v>
      </c>
      <c r="I6335" t="s">
        <v>417</v>
      </c>
    </row>
    <row r="6336" spans="1:10" hidden="1" x14ac:dyDescent="0.25">
      <c r="A6336" s="57" t="s">
        <v>44</v>
      </c>
      <c r="B6336" t="s">
        <v>128</v>
      </c>
      <c r="C6336">
        <v>2022</v>
      </c>
      <c r="D6336" t="s">
        <v>58</v>
      </c>
      <c r="E6336" t="s">
        <v>45</v>
      </c>
      <c r="F6336" t="s">
        <v>46</v>
      </c>
      <c r="G6336" t="s">
        <v>109</v>
      </c>
      <c r="H6336" t="s">
        <v>260</v>
      </c>
    </row>
    <row r="6337" spans="1:10" hidden="1" x14ac:dyDescent="0.25">
      <c r="A6337" s="57" t="s">
        <v>44</v>
      </c>
      <c r="B6337" t="s">
        <v>128</v>
      </c>
      <c r="C6337">
        <v>2022</v>
      </c>
      <c r="D6337" t="s">
        <v>58</v>
      </c>
      <c r="E6337" t="s">
        <v>45</v>
      </c>
      <c r="F6337" t="s">
        <v>46</v>
      </c>
      <c r="G6337" t="s">
        <v>55</v>
      </c>
      <c r="H6337" t="s">
        <v>22</v>
      </c>
      <c r="I6337" t="s">
        <v>380</v>
      </c>
      <c r="J6337" s="3">
        <v>800000</v>
      </c>
    </row>
    <row r="6338" spans="1:10" hidden="1" x14ac:dyDescent="0.25">
      <c r="A6338" s="57" t="s">
        <v>44</v>
      </c>
      <c r="B6338" t="s">
        <v>128</v>
      </c>
      <c r="C6338">
        <v>2022</v>
      </c>
      <c r="D6338" t="s">
        <v>58</v>
      </c>
      <c r="E6338" t="s">
        <v>45</v>
      </c>
      <c r="F6338" t="s">
        <v>46</v>
      </c>
      <c r="G6338" t="s">
        <v>55</v>
      </c>
      <c r="H6338" t="s">
        <v>447</v>
      </c>
      <c r="I6338" s="90" t="s">
        <v>448</v>
      </c>
    </row>
    <row r="6339" spans="1:10" hidden="1" x14ac:dyDescent="0.25">
      <c r="A6339" s="57" t="s">
        <v>44</v>
      </c>
      <c r="B6339" t="s">
        <v>128</v>
      </c>
      <c r="C6339">
        <v>2022</v>
      </c>
      <c r="D6339" t="s">
        <v>58</v>
      </c>
      <c r="E6339" t="s">
        <v>45</v>
      </c>
      <c r="F6339" t="s">
        <v>46</v>
      </c>
      <c r="G6339" t="s">
        <v>47</v>
      </c>
      <c r="H6339" t="s">
        <v>238</v>
      </c>
    </row>
    <row r="6340" spans="1:10" hidden="1" x14ac:dyDescent="0.25">
      <c r="A6340" s="57" t="s">
        <v>44</v>
      </c>
      <c r="B6340" t="s">
        <v>128</v>
      </c>
      <c r="C6340">
        <v>2022</v>
      </c>
      <c r="D6340" t="s">
        <v>58</v>
      </c>
      <c r="E6340" t="s">
        <v>45</v>
      </c>
      <c r="F6340" t="s">
        <v>46</v>
      </c>
      <c r="G6340" t="s">
        <v>47</v>
      </c>
      <c r="H6340" t="s">
        <v>239</v>
      </c>
      <c r="I6340" t="s">
        <v>381</v>
      </c>
      <c r="J6340" s="3">
        <v>683294</v>
      </c>
    </row>
    <row r="6341" spans="1:10" hidden="1" x14ac:dyDescent="0.25">
      <c r="A6341" s="57" t="s">
        <v>44</v>
      </c>
      <c r="B6341" t="s">
        <v>128</v>
      </c>
      <c r="C6341">
        <v>2022</v>
      </c>
      <c r="D6341" t="s">
        <v>58</v>
      </c>
      <c r="E6341" t="s">
        <v>45</v>
      </c>
      <c r="F6341" t="s">
        <v>46</v>
      </c>
      <c r="G6341" t="s">
        <v>47</v>
      </c>
      <c r="H6341" t="s">
        <v>239</v>
      </c>
      <c r="I6341" t="s">
        <v>382</v>
      </c>
      <c r="J6341" s="3">
        <v>397142</v>
      </c>
    </row>
    <row r="6342" spans="1:10" hidden="1" x14ac:dyDescent="0.25">
      <c r="A6342" s="57" t="s">
        <v>44</v>
      </c>
      <c r="B6342" t="s">
        <v>128</v>
      </c>
      <c r="C6342">
        <v>2022</v>
      </c>
      <c r="D6342" t="s">
        <v>58</v>
      </c>
      <c r="E6342" t="s">
        <v>45</v>
      </c>
      <c r="F6342" t="s">
        <v>46</v>
      </c>
      <c r="G6342" t="s">
        <v>47</v>
      </c>
      <c r="H6342" t="s">
        <v>239</v>
      </c>
      <c r="I6342" t="s">
        <v>383</v>
      </c>
      <c r="J6342" s="3">
        <v>1000000</v>
      </c>
    </row>
    <row r="6343" spans="1:10" hidden="1" x14ac:dyDescent="0.25">
      <c r="A6343" s="57" t="s">
        <v>44</v>
      </c>
      <c r="B6343" t="s">
        <v>128</v>
      </c>
      <c r="C6343">
        <v>2022</v>
      </c>
      <c r="D6343" t="s">
        <v>58</v>
      </c>
      <c r="E6343" t="s">
        <v>45</v>
      </c>
      <c r="F6343" t="s">
        <v>46</v>
      </c>
      <c r="G6343" t="s">
        <v>47</v>
      </c>
      <c r="H6343" t="s">
        <v>239</v>
      </c>
      <c r="I6343" t="s">
        <v>384</v>
      </c>
      <c r="J6343" s="3">
        <v>365608</v>
      </c>
    </row>
    <row r="6344" spans="1:10" hidden="1" x14ac:dyDescent="0.25">
      <c r="A6344" s="57" t="s">
        <v>44</v>
      </c>
      <c r="B6344" t="s">
        <v>128</v>
      </c>
      <c r="C6344">
        <v>2022</v>
      </c>
      <c r="D6344" t="s">
        <v>58</v>
      </c>
      <c r="E6344" t="s">
        <v>45</v>
      </c>
      <c r="F6344" t="s">
        <v>46</v>
      </c>
      <c r="G6344" t="s">
        <v>47</v>
      </c>
      <c r="H6344" t="s">
        <v>239</v>
      </c>
      <c r="I6344" t="s">
        <v>426</v>
      </c>
    </row>
    <row r="6345" spans="1:10" hidden="1" x14ac:dyDescent="0.25">
      <c r="A6345" s="57" t="s">
        <v>44</v>
      </c>
      <c r="B6345" t="s">
        <v>128</v>
      </c>
      <c r="C6345">
        <v>2022</v>
      </c>
      <c r="D6345" t="s">
        <v>58</v>
      </c>
      <c r="E6345" t="s">
        <v>45</v>
      </c>
      <c r="F6345" t="s">
        <v>46</v>
      </c>
      <c r="G6345" t="s">
        <v>47</v>
      </c>
      <c r="H6345" t="s">
        <v>239</v>
      </c>
      <c r="I6345" s="90" t="s">
        <v>449</v>
      </c>
    </row>
    <row r="6346" spans="1:10" hidden="1" x14ac:dyDescent="0.25">
      <c r="A6346" s="57" t="s">
        <v>44</v>
      </c>
      <c r="B6346" t="s">
        <v>128</v>
      </c>
      <c r="C6346">
        <v>2022</v>
      </c>
      <c r="D6346" t="s">
        <v>58</v>
      </c>
      <c r="E6346" t="s">
        <v>45</v>
      </c>
      <c r="F6346" t="s">
        <v>46</v>
      </c>
      <c r="G6346" t="s">
        <v>47</v>
      </c>
      <c r="H6346" t="s">
        <v>239</v>
      </c>
      <c r="I6346" s="90" t="s">
        <v>461</v>
      </c>
    </row>
    <row r="6347" spans="1:10" hidden="1" x14ac:dyDescent="0.25">
      <c r="A6347" s="57" t="s">
        <v>44</v>
      </c>
      <c r="B6347" t="s">
        <v>128</v>
      </c>
      <c r="C6347">
        <v>2022</v>
      </c>
      <c r="D6347" t="s">
        <v>58</v>
      </c>
      <c r="E6347" t="s">
        <v>45</v>
      </c>
      <c r="F6347" t="s">
        <v>46</v>
      </c>
      <c r="G6347" t="s">
        <v>47</v>
      </c>
      <c r="H6347" t="s">
        <v>239</v>
      </c>
      <c r="I6347" s="90" t="s">
        <v>462</v>
      </c>
      <c r="J6347" s="3">
        <v>300000</v>
      </c>
    </row>
    <row r="6348" spans="1:10" hidden="1" x14ac:dyDescent="0.25">
      <c r="A6348" s="57" t="s">
        <v>44</v>
      </c>
      <c r="B6348" t="s">
        <v>128</v>
      </c>
      <c r="C6348">
        <v>2022</v>
      </c>
      <c r="D6348" t="s">
        <v>58</v>
      </c>
      <c r="E6348" t="s">
        <v>45</v>
      </c>
      <c r="F6348" t="s">
        <v>46</v>
      </c>
      <c r="G6348" t="s">
        <v>47</v>
      </c>
      <c r="H6348" t="s">
        <v>239</v>
      </c>
      <c r="I6348" s="90" t="s">
        <v>463</v>
      </c>
    </row>
    <row r="6349" spans="1:10" hidden="1" x14ac:dyDescent="0.25">
      <c r="A6349" s="57" t="s">
        <v>44</v>
      </c>
      <c r="B6349" t="s">
        <v>128</v>
      </c>
      <c r="C6349">
        <v>2022</v>
      </c>
      <c r="D6349" t="s">
        <v>58</v>
      </c>
      <c r="E6349" t="s">
        <v>45</v>
      </c>
      <c r="F6349" t="s">
        <v>46</v>
      </c>
      <c r="G6349" t="s">
        <v>47</v>
      </c>
      <c r="H6349" t="s">
        <v>243</v>
      </c>
      <c r="I6349" t="s">
        <v>387</v>
      </c>
    </row>
    <row r="6350" spans="1:10" hidden="1" x14ac:dyDescent="0.25">
      <c r="A6350" s="57" t="s">
        <v>44</v>
      </c>
      <c r="B6350" t="s">
        <v>128</v>
      </c>
      <c r="C6350">
        <v>2022</v>
      </c>
      <c r="D6350" t="s">
        <v>58</v>
      </c>
      <c r="E6350" t="s">
        <v>45</v>
      </c>
      <c r="F6350" t="s">
        <v>46</v>
      </c>
      <c r="G6350" t="s">
        <v>47</v>
      </c>
      <c r="H6350" s="2" t="s">
        <v>276</v>
      </c>
      <c r="I6350" t="s">
        <v>395</v>
      </c>
      <c r="J6350" s="3">
        <v>450000</v>
      </c>
    </row>
    <row r="6351" spans="1:10" hidden="1" x14ac:dyDescent="0.25">
      <c r="A6351" s="57" t="s">
        <v>44</v>
      </c>
      <c r="B6351" t="s">
        <v>128</v>
      </c>
      <c r="C6351">
        <v>2022</v>
      </c>
      <c r="D6351" t="s">
        <v>58</v>
      </c>
      <c r="E6351" t="s">
        <v>45</v>
      </c>
      <c r="F6351" t="s">
        <v>46</v>
      </c>
      <c r="G6351" t="s">
        <v>47</v>
      </c>
      <c r="H6351" s="2" t="s">
        <v>296</v>
      </c>
      <c r="I6351" s="2"/>
    </row>
    <row r="6352" spans="1:10" hidden="1" x14ac:dyDescent="0.25">
      <c r="A6352" s="57" t="s">
        <v>44</v>
      </c>
      <c r="B6352" t="s">
        <v>128</v>
      </c>
      <c r="C6352">
        <v>2022</v>
      </c>
      <c r="D6352" t="s">
        <v>58</v>
      </c>
      <c r="E6352" t="s">
        <v>45</v>
      </c>
      <c r="F6352" t="s">
        <v>46</v>
      </c>
      <c r="G6352" t="s">
        <v>47</v>
      </c>
      <c r="H6352" s="90" t="s">
        <v>364</v>
      </c>
      <c r="I6352" t="s">
        <v>379</v>
      </c>
      <c r="J6352" s="3">
        <v>134058</v>
      </c>
    </row>
    <row r="6353" spans="1:9" hidden="1" x14ac:dyDescent="0.25">
      <c r="A6353" s="57" t="s">
        <v>44</v>
      </c>
      <c r="B6353" t="s">
        <v>128</v>
      </c>
      <c r="C6353">
        <v>2022</v>
      </c>
      <c r="D6353" t="s">
        <v>58</v>
      </c>
      <c r="E6353" t="s">
        <v>45</v>
      </c>
      <c r="F6353" t="s">
        <v>46</v>
      </c>
      <c r="G6353" t="s">
        <v>47</v>
      </c>
      <c r="H6353" s="2" t="s">
        <v>277</v>
      </c>
      <c r="I6353" s="2"/>
    </row>
    <row r="6354" spans="1:9" hidden="1" x14ac:dyDescent="0.25">
      <c r="A6354" s="57" t="s">
        <v>44</v>
      </c>
      <c r="B6354" t="s">
        <v>128</v>
      </c>
      <c r="C6354">
        <v>2022</v>
      </c>
      <c r="D6354" t="s">
        <v>58</v>
      </c>
      <c r="E6354" t="s">
        <v>45</v>
      </c>
      <c r="F6354" t="s">
        <v>46</v>
      </c>
      <c r="G6354" t="s">
        <v>47</v>
      </c>
      <c r="H6354" s="2" t="s">
        <v>278</v>
      </c>
      <c r="I6354" s="2"/>
    </row>
    <row r="6355" spans="1:9" hidden="1" x14ac:dyDescent="0.25">
      <c r="A6355" s="57" t="s">
        <v>44</v>
      </c>
      <c r="B6355" t="s">
        <v>128</v>
      </c>
      <c r="C6355">
        <v>2022</v>
      </c>
      <c r="D6355" t="s">
        <v>58</v>
      </c>
      <c r="E6355" t="s">
        <v>45</v>
      </c>
      <c r="F6355" t="s">
        <v>46</v>
      </c>
      <c r="G6355" t="s">
        <v>47</v>
      </c>
      <c r="H6355" s="2" t="s">
        <v>298</v>
      </c>
      <c r="I6355" s="2"/>
    </row>
    <row r="6356" spans="1:9" hidden="1" x14ac:dyDescent="0.25">
      <c r="A6356" s="57" t="s">
        <v>44</v>
      </c>
      <c r="B6356" t="s">
        <v>128</v>
      </c>
      <c r="C6356">
        <v>2022</v>
      </c>
      <c r="D6356" t="s">
        <v>58</v>
      </c>
      <c r="E6356" t="s">
        <v>45</v>
      </c>
      <c r="F6356" t="s">
        <v>46</v>
      </c>
      <c r="G6356" t="s">
        <v>47</v>
      </c>
      <c r="H6356" s="2" t="s">
        <v>238</v>
      </c>
      <c r="I6356" s="90" t="s">
        <v>412</v>
      </c>
    </row>
    <row r="6357" spans="1:9" hidden="1" x14ac:dyDescent="0.25">
      <c r="A6357" s="57" t="s">
        <v>44</v>
      </c>
      <c r="B6357" t="s">
        <v>128</v>
      </c>
      <c r="C6357">
        <v>2022</v>
      </c>
      <c r="D6357" t="s">
        <v>58</v>
      </c>
      <c r="E6357" t="s">
        <v>45</v>
      </c>
      <c r="F6357" t="s">
        <v>46</v>
      </c>
      <c r="G6357" t="s">
        <v>182</v>
      </c>
      <c r="H6357" t="s">
        <v>240</v>
      </c>
    </row>
    <row r="6358" spans="1:9" hidden="1" x14ac:dyDescent="0.25">
      <c r="A6358" s="57" t="s">
        <v>44</v>
      </c>
      <c r="B6358" t="s">
        <v>128</v>
      </c>
      <c r="C6358">
        <v>2022</v>
      </c>
      <c r="D6358" t="s">
        <v>58</v>
      </c>
      <c r="E6358" t="s">
        <v>45</v>
      </c>
      <c r="F6358" t="s">
        <v>46</v>
      </c>
      <c r="G6358" t="s">
        <v>182</v>
      </c>
      <c r="H6358" t="s">
        <v>241</v>
      </c>
      <c r="I6358" t="s">
        <v>419</v>
      </c>
    </row>
    <row r="6359" spans="1:9" hidden="1" x14ac:dyDescent="0.25">
      <c r="A6359" s="57" t="s">
        <v>44</v>
      </c>
      <c r="B6359" t="s">
        <v>128</v>
      </c>
      <c r="C6359">
        <v>2022</v>
      </c>
      <c r="D6359" t="s">
        <v>58</v>
      </c>
      <c r="E6359" t="s">
        <v>45</v>
      </c>
      <c r="F6359" t="s">
        <v>46</v>
      </c>
      <c r="G6359" t="s">
        <v>182</v>
      </c>
      <c r="H6359" t="s">
        <v>242</v>
      </c>
    </row>
    <row r="6360" spans="1:9" hidden="1" x14ac:dyDescent="0.25">
      <c r="A6360" s="57" t="s">
        <v>44</v>
      </c>
      <c r="B6360" t="s">
        <v>128</v>
      </c>
      <c r="C6360">
        <v>2022</v>
      </c>
      <c r="D6360" t="s">
        <v>58</v>
      </c>
      <c r="E6360" t="s">
        <v>45</v>
      </c>
      <c r="F6360" t="s">
        <v>46</v>
      </c>
      <c r="G6360" t="s">
        <v>182</v>
      </c>
      <c r="H6360" t="s">
        <v>243</v>
      </c>
      <c r="I6360" t="s">
        <v>419</v>
      </c>
    </row>
    <row r="6361" spans="1:9" hidden="1" x14ac:dyDescent="0.25">
      <c r="A6361" s="57" t="s">
        <v>44</v>
      </c>
      <c r="B6361" t="s">
        <v>128</v>
      </c>
      <c r="C6361">
        <v>2022</v>
      </c>
      <c r="D6361" t="s">
        <v>58</v>
      </c>
      <c r="E6361" t="s">
        <v>45</v>
      </c>
      <c r="F6361" t="s">
        <v>46</v>
      </c>
      <c r="G6361" t="s">
        <v>253</v>
      </c>
      <c r="H6361" s="2" t="s">
        <v>266</v>
      </c>
      <c r="I6361" t="s">
        <v>427</v>
      </c>
    </row>
    <row r="6362" spans="1:9" hidden="1" x14ac:dyDescent="0.25">
      <c r="A6362" s="57" t="s">
        <v>44</v>
      </c>
      <c r="B6362" t="s">
        <v>128</v>
      </c>
      <c r="C6362">
        <v>2022</v>
      </c>
      <c r="D6362" t="s">
        <v>58</v>
      </c>
      <c r="E6362" t="s">
        <v>45</v>
      </c>
      <c r="F6362" t="s">
        <v>46</v>
      </c>
      <c r="G6362" t="s">
        <v>253</v>
      </c>
      <c r="H6362" s="2" t="s">
        <v>266</v>
      </c>
      <c r="I6362" t="s">
        <v>386</v>
      </c>
    </row>
    <row r="6363" spans="1:9" hidden="1" x14ac:dyDescent="0.25">
      <c r="A6363" s="57" t="s">
        <v>44</v>
      </c>
      <c r="B6363" t="s">
        <v>128</v>
      </c>
      <c r="C6363">
        <v>2022</v>
      </c>
      <c r="D6363" t="s">
        <v>58</v>
      </c>
      <c r="E6363" t="s">
        <v>45</v>
      </c>
      <c r="F6363" t="s">
        <v>46</v>
      </c>
      <c r="G6363" t="s">
        <v>253</v>
      </c>
      <c r="H6363" s="90" t="s">
        <v>365</v>
      </c>
      <c r="I6363" s="90"/>
    </row>
    <row r="6364" spans="1:9" hidden="1" x14ac:dyDescent="0.25">
      <c r="A6364" s="57" t="s">
        <v>44</v>
      </c>
      <c r="B6364" t="s">
        <v>128</v>
      </c>
      <c r="C6364">
        <v>2022</v>
      </c>
      <c r="D6364" t="s">
        <v>58</v>
      </c>
      <c r="E6364" t="s">
        <v>45</v>
      </c>
      <c r="F6364" t="s">
        <v>46</v>
      </c>
      <c r="G6364" t="s">
        <v>253</v>
      </c>
      <c r="H6364" s="90" t="s">
        <v>366</v>
      </c>
      <c r="I6364" t="s">
        <v>387</v>
      </c>
    </row>
    <row r="6365" spans="1:9" hidden="1" x14ac:dyDescent="0.25">
      <c r="A6365" s="57" t="s">
        <v>44</v>
      </c>
      <c r="B6365" t="s">
        <v>128</v>
      </c>
      <c r="C6365">
        <v>2022</v>
      </c>
      <c r="D6365" t="s">
        <v>58</v>
      </c>
      <c r="E6365" t="s">
        <v>45</v>
      </c>
      <c r="F6365" t="s">
        <v>46</v>
      </c>
      <c r="G6365" t="s">
        <v>221</v>
      </c>
      <c r="H6365" s="2" t="s">
        <v>245</v>
      </c>
      <c r="I6365" t="s">
        <v>417</v>
      </c>
    </row>
    <row r="6366" spans="1:9" hidden="1" x14ac:dyDescent="0.25">
      <c r="A6366" s="57" t="s">
        <v>44</v>
      </c>
      <c r="B6366" t="s">
        <v>128</v>
      </c>
      <c r="C6366">
        <v>2022</v>
      </c>
      <c r="D6366" t="s">
        <v>58</v>
      </c>
      <c r="E6366" t="s">
        <v>45</v>
      </c>
      <c r="F6366" t="s">
        <v>46</v>
      </c>
      <c r="G6366" t="s">
        <v>221</v>
      </c>
      <c r="H6366" s="2" t="s">
        <v>299</v>
      </c>
      <c r="I6366" t="s">
        <v>428</v>
      </c>
    </row>
    <row r="6367" spans="1:9" hidden="1" x14ac:dyDescent="0.25">
      <c r="A6367" s="57" t="s">
        <v>44</v>
      </c>
      <c r="B6367" t="s">
        <v>128</v>
      </c>
      <c r="C6367">
        <v>2022</v>
      </c>
      <c r="D6367" t="s">
        <v>58</v>
      </c>
      <c r="E6367" t="s">
        <v>45</v>
      </c>
      <c r="F6367" t="s">
        <v>46</v>
      </c>
      <c r="G6367" t="s">
        <v>221</v>
      </c>
      <c r="H6367" s="2" t="s">
        <v>299</v>
      </c>
      <c r="I6367" t="s">
        <v>429</v>
      </c>
    </row>
    <row r="6368" spans="1:9" hidden="1" x14ac:dyDescent="0.25">
      <c r="A6368" s="57" t="s">
        <v>44</v>
      </c>
      <c r="B6368" t="s">
        <v>128</v>
      </c>
      <c r="C6368">
        <v>2022</v>
      </c>
      <c r="D6368" t="s">
        <v>58</v>
      </c>
      <c r="E6368" t="s">
        <v>45</v>
      </c>
      <c r="F6368" t="s">
        <v>46</v>
      </c>
      <c r="G6368" t="s">
        <v>272</v>
      </c>
      <c r="H6368" s="2" t="s">
        <v>273</v>
      </c>
      <c r="I6368" s="2"/>
    </row>
    <row r="6369" spans="1:10" hidden="1" x14ac:dyDescent="0.25">
      <c r="A6369" s="57" t="s">
        <v>44</v>
      </c>
      <c r="B6369" t="s">
        <v>128</v>
      </c>
      <c r="C6369">
        <v>2022</v>
      </c>
      <c r="D6369" t="s">
        <v>58</v>
      </c>
      <c r="E6369" t="s">
        <v>45</v>
      </c>
      <c r="F6369" t="s">
        <v>46</v>
      </c>
      <c r="G6369" t="s">
        <v>49</v>
      </c>
      <c r="H6369" s="2" t="s">
        <v>246</v>
      </c>
      <c r="I6369" t="s">
        <v>388</v>
      </c>
      <c r="J6369" s="3">
        <v>649503</v>
      </c>
    </row>
    <row r="6370" spans="1:10" hidden="1" x14ac:dyDescent="0.25">
      <c r="A6370" s="57" t="s">
        <v>44</v>
      </c>
      <c r="B6370" t="s">
        <v>128</v>
      </c>
      <c r="C6370">
        <v>2022</v>
      </c>
      <c r="D6370" t="s">
        <v>58</v>
      </c>
      <c r="E6370" t="s">
        <v>45</v>
      </c>
      <c r="F6370" t="s">
        <v>46</v>
      </c>
      <c r="G6370" t="s">
        <v>49</v>
      </c>
      <c r="H6370" s="2" t="s">
        <v>246</v>
      </c>
      <c r="I6370" s="90" t="s">
        <v>464</v>
      </c>
    </row>
    <row r="6371" spans="1:10" hidden="1" x14ac:dyDescent="0.25">
      <c r="A6371" s="57" t="s">
        <v>44</v>
      </c>
      <c r="B6371" t="s">
        <v>128</v>
      </c>
      <c r="C6371">
        <v>2022</v>
      </c>
      <c r="D6371" t="s">
        <v>58</v>
      </c>
      <c r="E6371" t="s">
        <v>45</v>
      </c>
      <c r="F6371" t="s">
        <v>46</v>
      </c>
      <c r="G6371" t="s">
        <v>49</v>
      </c>
      <c r="H6371" s="2" t="s">
        <v>246</v>
      </c>
      <c r="I6371" s="90" t="s">
        <v>382</v>
      </c>
    </row>
    <row r="6372" spans="1:10" hidden="1" x14ac:dyDescent="0.25">
      <c r="A6372" s="57" t="s">
        <v>44</v>
      </c>
      <c r="B6372" t="s">
        <v>128</v>
      </c>
      <c r="C6372">
        <v>2022</v>
      </c>
      <c r="D6372" t="s">
        <v>58</v>
      </c>
      <c r="E6372" t="s">
        <v>45</v>
      </c>
      <c r="F6372" t="s">
        <v>46</v>
      </c>
      <c r="G6372" t="s">
        <v>49</v>
      </c>
      <c r="H6372" s="2" t="s">
        <v>246</v>
      </c>
      <c r="I6372" s="90" t="s">
        <v>477</v>
      </c>
    </row>
    <row r="6373" spans="1:10" hidden="1" x14ac:dyDescent="0.25">
      <c r="A6373" s="57" t="s">
        <v>44</v>
      </c>
      <c r="B6373" t="s">
        <v>128</v>
      </c>
      <c r="C6373">
        <v>2022</v>
      </c>
      <c r="D6373" t="s">
        <v>58</v>
      </c>
      <c r="E6373" t="s">
        <v>45</v>
      </c>
      <c r="F6373" t="s">
        <v>46</v>
      </c>
      <c r="G6373" t="s">
        <v>49</v>
      </c>
      <c r="H6373" s="2" t="s">
        <v>247</v>
      </c>
      <c r="I6373" s="90" t="s">
        <v>395</v>
      </c>
    </row>
    <row r="6374" spans="1:10" hidden="1" x14ac:dyDescent="0.25">
      <c r="A6374" s="57" t="s">
        <v>44</v>
      </c>
      <c r="B6374" t="s">
        <v>128</v>
      </c>
      <c r="C6374">
        <v>2022</v>
      </c>
      <c r="D6374" t="s">
        <v>58</v>
      </c>
      <c r="E6374" t="s">
        <v>45</v>
      </c>
      <c r="F6374" t="s">
        <v>46</v>
      </c>
      <c r="G6374" t="s">
        <v>49</v>
      </c>
      <c r="H6374" s="2" t="s">
        <v>247</v>
      </c>
      <c r="I6374" s="90" t="s">
        <v>478</v>
      </c>
    </row>
    <row r="6375" spans="1:10" hidden="1" x14ac:dyDescent="0.25">
      <c r="A6375" s="57" t="s">
        <v>44</v>
      </c>
      <c r="B6375" t="s">
        <v>128</v>
      </c>
      <c r="C6375">
        <v>2022</v>
      </c>
      <c r="D6375" t="s">
        <v>58</v>
      </c>
      <c r="E6375" t="s">
        <v>45</v>
      </c>
      <c r="F6375" t="s">
        <v>46</v>
      </c>
      <c r="G6375" t="s">
        <v>49</v>
      </c>
      <c r="H6375" s="2" t="s">
        <v>248</v>
      </c>
      <c r="I6375" s="90" t="s">
        <v>479</v>
      </c>
    </row>
    <row r="6376" spans="1:10" hidden="1" x14ac:dyDescent="0.25">
      <c r="A6376" s="57" t="s">
        <v>44</v>
      </c>
      <c r="B6376" t="s">
        <v>128</v>
      </c>
      <c r="C6376">
        <v>2022</v>
      </c>
      <c r="D6376" t="s">
        <v>58</v>
      </c>
      <c r="E6376" t="s">
        <v>45</v>
      </c>
      <c r="F6376" t="s">
        <v>46</v>
      </c>
      <c r="G6376" t="s">
        <v>49</v>
      </c>
      <c r="H6376" s="2" t="s">
        <v>248</v>
      </c>
      <c r="I6376" t="s">
        <v>404</v>
      </c>
    </row>
    <row r="6377" spans="1:10" hidden="1" x14ac:dyDescent="0.25">
      <c r="A6377" s="57" t="s">
        <v>44</v>
      </c>
      <c r="B6377" t="s">
        <v>128</v>
      </c>
      <c r="C6377">
        <v>2022</v>
      </c>
      <c r="D6377" t="s">
        <v>58</v>
      </c>
      <c r="E6377" t="s">
        <v>45</v>
      </c>
      <c r="F6377" t="s">
        <v>46</v>
      </c>
      <c r="G6377" t="s">
        <v>49</v>
      </c>
      <c r="H6377" s="2" t="s">
        <v>248</v>
      </c>
      <c r="I6377" s="90" t="s">
        <v>431</v>
      </c>
    </row>
    <row r="6378" spans="1:10" hidden="1" x14ac:dyDescent="0.25">
      <c r="A6378" s="57" t="s">
        <v>44</v>
      </c>
      <c r="B6378" t="s">
        <v>128</v>
      </c>
      <c r="C6378">
        <v>2022</v>
      </c>
      <c r="D6378" t="s">
        <v>58</v>
      </c>
      <c r="E6378" t="s">
        <v>45</v>
      </c>
      <c r="F6378" t="s">
        <v>46</v>
      </c>
      <c r="G6378" t="s">
        <v>49</v>
      </c>
      <c r="H6378" s="2" t="s">
        <v>249</v>
      </c>
      <c r="I6378" s="90" t="s">
        <v>396</v>
      </c>
    </row>
    <row r="6379" spans="1:10" hidden="1" x14ac:dyDescent="0.25">
      <c r="A6379" s="57" t="s">
        <v>44</v>
      </c>
      <c r="B6379" t="s">
        <v>128</v>
      </c>
      <c r="C6379">
        <v>2022</v>
      </c>
      <c r="D6379" t="s">
        <v>58</v>
      </c>
      <c r="E6379" t="s">
        <v>45</v>
      </c>
      <c r="F6379" t="s">
        <v>46</v>
      </c>
      <c r="G6379" t="s">
        <v>49</v>
      </c>
      <c r="H6379" s="2" t="s">
        <v>249</v>
      </c>
      <c r="I6379" s="90" t="s">
        <v>471</v>
      </c>
      <c r="J6379" s="3">
        <v>182220</v>
      </c>
    </row>
    <row r="6380" spans="1:10" hidden="1" x14ac:dyDescent="0.25">
      <c r="A6380" s="57" t="s">
        <v>44</v>
      </c>
      <c r="B6380" t="s">
        <v>128</v>
      </c>
      <c r="C6380">
        <v>2022</v>
      </c>
      <c r="D6380" t="s">
        <v>58</v>
      </c>
      <c r="E6380" t="s">
        <v>45</v>
      </c>
      <c r="F6380" t="s">
        <v>46</v>
      </c>
      <c r="G6380" t="s">
        <v>49</v>
      </c>
      <c r="H6380" s="2" t="s">
        <v>249</v>
      </c>
      <c r="I6380" s="90" t="s">
        <v>487</v>
      </c>
    </row>
    <row r="6381" spans="1:10" hidden="1" x14ac:dyDescent="0.25">
      <c r="A6381" s="57" t="s">
        <v>44</v>
      </c>
      <c r="B6381" t="s">
        <v>128</v>
      </c>
      <c r="C6381">
        <v>2022</v>
      </c>
      <c r="D6381" t="s">
        <v>58</v>
      </c>
      <c r="E6381" t="s">
        <v>45</v>
      </c>
      <c r="F6381" t="s">
        <v>46</v>
      </c>
      <c r="G6381" t="s">
        <v>49</v>
      </c>
      <c r="H6381" s="2" t="s">
        <v>249</v>
      </c>
      <c r="I6381" s="90" t="s">
        <v>488</v>
      </c>
      <c r="J6381" s="3">
        <v>125023</v>
      </c>
    </row>
    <row r="6382" spans="1:10" hidden="1" x14ac:dyDescent="0.25">
      <c r="A6382" s="57" t="s">
        <v>44</v>
      </c>
      <c r="B6382" t="s">
        <v>128</v>
      </c>
      <c r="C6382">
        <v>2022</v>
      </c>
      <c r="D6382" t="s">
        <v>58</v>
      </c>
      <c r="E6382" t="s">
        <v>45</v>
      </c>
      <c r="F6382" t="s">
        <v>46</v>
      </c>
      <c r="G6382" t="s">
        <v>49</v>
      </c>
      <c r="H6382" s="2" t="s">
        <v>249</v>
      </c>
      <c r="I6382" s="90" t="s">
        <v>489</v>
      </c>
    </row>
    <row r="6383" spans="1:10" hidden="1" x14ac:dyDescent="0.25">
      <c r="A6383" s="57" t="s">
        <v>44</v>
      </c>
      <c r="B6383" t="s">
        <v>128</v>
      </c>
      <c r="C6383">
        <v>2022</v>
      </c>
      <c r="D6383" t="s">
        <v>58</v>
      </c>
      <c r="E6383" t="s">
        <v>45</v>
      </c>
      <c r="F6383" t="s">
        <v>46</v>
      </c>
      <c r="G6383" t="s">
        <v>49</v>
      </c>
      <c r="H6383" s="2" t="s">
        <v>249</v>
      </c>
      <c r="I6383" s="90" t="s">
        <v>490</v>
      </c>
    </row>
    <row r="6384" spans="1:10" hidden="1" x14ac:dyDescent="0.25">
      <c r="A6384" s="57" t="s">
        <v>44</v>
      </c>
      <c r="B6384" t="s">
        <v>128</v>
      </c>
      <c r="C6384">
        <v>2022</v>
      </c>
      <c r="D6384" t="s">
        <v>58</v>
      </c>
      <c r="E6384" t="s">
        <v>45</v>
      </c>
      <c r="F6384" t="s">
        <v>46</v>
      </c>
      <c r="G6384" t="s">
        <v>49</v>
      </c>
      <c r="H6384" s="2" t="s">
        <v>250</v>
      </c>
      <c r="I6384" s="90" t="s">
        <v>396</v>
      </c>
    </row>
    <row r="6385" spans="1:10" hidden="1" x14ac:dyDescent="0.25">
      <c r="A6385" s="57" t="s">
        <v>44</v>
      </c>
      <c r="B6385" t="s">
        <v>128</v>
      </c>
      <c r="C6385">
        <v>2022</v>
      </c>
      <c r="D6385" t="s">
        <v>58</v>
      </c>
      <c r="E6385" t="s">
        <v>45</v>
      </c>
      <c r="F6385" t="s">
        <v>46</v>
      </c>
      <c r="G6385" t="s">
        <v>49</v>
      </c>
      <c r="H6385" s="2" t="s">
        <v>250</v>
      </c>
      <c r="I6385" s="90" t="s">
        <v>476</v>
      </c>
    </row>
    <row r="6386" spans="1:10" hidden="1" x14ac:dyDescent="0.25">
      <c r="A6386" s="57" t="s">
        <v>44</v>
      </c>
      <c r="B6386" t="s">
        <v>128</v>
      </c>
      <c r="C6386">
        <v>2022</v>
      </c>
      <c r="D6386" t="s">
        <v>58</v>
      </c>
      <c r="E6386" t="s">
        <v>45</v>
      </c>
      <c r="F6386" t="s">
        <v>46</v>
      </c>
      <c r="G6386" t="s">
        <v>49</v>
      </c>
      <c r="H6386" s="2" t="s">
        <v>250</v>
      </c>
      <c r="I6386" s="90" t="s">
        <v>492</v>
      </c>
    </row>
    <row r="6387" spans="1:10" hidden="1" x14ac:dyDescent="0.25">
      <c r="A6387" s="57" t="s">
        <v>44</v>
      </c>
      <c r="B6387" t="s">
        <v>128</v>
      </c>
      <c r="C6387">
        <v>2022</v>
      </c>
      <c r="D6387" t="s">
        <v>58</v>
      </c>
      <c r="E6387" t="s">
        <v>45</v>
      </c>
      <c r="F6387" t="s">
        <v>46</v>
      </c>
      <c r="G6387" t="s">
        <v>49</v>
      </c>
      <c r="H6387" s="2" t="s">
        <v>250</v>
      </c>
      <c r="I6387" s="90" t="s">
        <v>493</v>
      </c>
    </row>
    <row r="6388" spans="1:10" hidden="1" x14ac:dyDescent="0.25">
      <c r="A6388" s="57" t="s">
        <v>44</v>
      </c>
      <c r="B6388" t="s">
        <v>128</v>
      </c>
      <c r="C6388">
        <v>2022</v>
      </c>
      <c r="D6388" t="s">
        <v>58</v>
      </c>
      <c r="E6388" t="s">
        <v>45</v>
      </c>
      <c r="F6388" t="s">
        <v>46</v>
      </c>
      <c r="G6388" t="s">
        <v>49</v>
      </c>
      <c r="H6388" s="2" t="s">
        <v>251</v>
      </c>
      <c r="I6388" s="90" t="s">
        <v>494</v>
      </c>
    </row>
    <row r="6389" spans="1:10" hidden="1" x14ac:dyDescent="0.25">
      <c r="A6389" s="57" t="s">
        <v>44</v>
      </c>
      <c r="B6389" t="s">
        <v>128</v>
      </c>
      <c r="C6389">
        <v>2022</v>
      </c>
      <c r="D6389" t="s">
        <v>58</v>
      </c>
      <c r="E6389" t="s">
        <v>45</v>
      </c>
      <c r="F6389" t="s">
        <v>46</v>
      </c>
      <c r="G6389" t="s">
        <v>49</v>
      </c>
      <c r="H6389" s="2" t="s">
        <v>333</v>
      </c>
      <c r="I6389" s="90" t="s">
        <v>491</v>
      </c>
    </row>
    <row r="6390" spans="1:10" hidden="1" x14ac:dyDescent="0.25">
      <c r="A6390" s="57" t="s">
        <v>44</v>
      </c>
      <c r="B6390" t="s">
        <v>128</v>
      </c>
      <c r="C6390">
        <v>2022</v>
      </c>
      <c r="D6390" t="s">
        <v>58</v>
      </c>
      <c r="E6390" t="s">
        <v>45</v>
      </c>
      <c r="F6390" t="s">
        <v>46</v>
      </c>
      <c r="G6390" t="s">
        <v>49</v>
      </c>
      <c r="H6390" s="2" t="s">
        <v>333</v>
      </c>
      <c r="I6390" t="s">
        <v>396</v>
      </c>
    </row>
    <row r="6391" spans="1:10" hidden="1" x14ac:dyDescent="0.25">
      <c r="A6391" s="57" t="s">
        <v>44</v>
      </c>
      <c r="B6391" t="s">
        <v>128</v>
      </c>
      <c r="C6391">
        <v>2022</v>
      </c>
      <c r="D6391" t="s">
        <v>58</v>
      </c>
      <c r="E6391" t="s">
        <v>45</v>
      </c>
      <c r="F6391" t="s">
        <v>46</v>
      </c>
      <c r="G6391" t="s">
        <v>49</v>
      </c>
      <c r="H6391" s="90" t="s">
        <v>367</v>
      </c>
      <c r="I6391" s="90" t="s">
        <v>495</v>
      </c>
    </row>
    <row r="6392" spans="1:10" hidden="1" x14ac:dyDescent="0.25">
      <c r="A6392" s="57" t="s">
        <v>44</v>
      </c>
      <c r="B6392" t="s">
        <v>128</v>
      </c>
      <c r="C6392">
        <v>2022</v>
      </c>
      <c r="D6392" t="s">
        <v>58</v>
      </c>
      <c r="E6392" t="s">
        <v>45</v>
      </c>
      <c r="F6392" t="s">
        <v>46</v>
      </c>
      <c r="G6392" t="s">
        <v>49</v>
      </c>
      <c r="H6392" s="90" t="s">
        <v>367</v>
      </c>
      <c r="I6392" s="90" t="s">
        <v>496</v>
      </c>
    </row>
    <row r="6393" spans="1:10" hidden="1" x14ac:dyDescent="0.25">
      <c r="A6393" s="57" t="s">
        <v>44</v>
      </c>
      <c r="B6393" t="s">
        <v>128</v>
      </c>
      <c r="C6393">
        <v>2022</v>
      </c>
      <c r="D6393" t="s">
        <v>58</v>
      </c>
      <c r="E6393" t="s">
        <v>45</v>
      </c>
      <c r="F6393" t="s">
        <v>46</v>
      </c>
      <c r="G6393" t="s">
        <v>49</v>
      </c>
      <c r="H6393" s="90" t="s">
        <v>367</v>
      </c>
      <c r="I6393" s="90" t="s">
        <v>497</v>
      </c>
    </row>
    <row r="6394" spans="1:10" hidden="1" x14ac:dyDescent="0.25">
      <c r="A6394" s="57" t="s">
        <v>44</v>
      </c>
      <c r="B6394" t="s">
        <v>128</v>
      </c>
      <c r="C6394">
        <v>2022</v>
      </c>
      <c r="D6394" t="s">
        <v>58</v>
      </c>
      <c r="E6394" t="s">
        <v>45</v>
      </c>
      <c r="F6394" t="s">
        <v>46</v>
      </c>
      <c r="G6394" t="s">
        <v>49</v>
      </c>
      <c r="H6394" s="2" t="s">
        <v>252</v>
      </c>
      <c r="I6394" s="2"/>
    </row>
    <row r="6395" spans="1:10" hidden="1" x14ac:dyDescent="0.25">
      <c r="A6395" s="57" t="s">
        <v>44</v>
      </c>
      <c r="B6395" t="s">
        <v>128</v>
      </c>
      <c r="C6395">
        <v>2022</v>
      </c>
      <c r="D6395" t="s">
        <v>58</v>
      </c>
      <c r="E6395" t="s">
        <v>45</v>
      </c>
      <c r="F6395" t="s">
        <v>46</v>
      </c>
      <c r="G6395" t="s">
        <v>49</v>
      </c>
      <c r="H6395" s="2" t="s">
        <v>243</v>
      </c>
      <c r="I6395" s="90" t="s">
        <v>403</v>
      </c>
      <c r="J6395" s="3">
        <v>11320.52</v>
      </c>
    </row>
    <row r="6396" spans="1:10" hidden="1" x14ac:dyDescent="0.25">
      <c r="A6396" s="57" t="s">
        <v>44</v>
      </c>
      <c r="B6396" t="s">
        <v>128</v>
      </c>
      <c r="C6396">
        <v>2022</v>
      </c>
      <c r="D6396" t="s">
        <v>58</v>
      </c>
      <c r="E6396" t="s">
        <v>45</v>
      </c>
      <c r="F6396" t="s">
        <v>46</v>
      </c>
      <c r="G6396" t="s">
        <v>49</v>
      </c>
      <c r="H6396" s="2" t="s">
        <v>243</v>
      </c>
      <c r="I6396" s="90" t="s">
        <v>397</v>
      </c>
      <c r="J6396" s="3">
        <v>5391</v>
      </c>
    </row>
    <row r="6397" spans="1:10" hidden="1" x14ac:dyDescent="0.25">
      <c r="A6397" s="57" t="s">
        <v>44</v>
      </c>
      <c r="B6397" t="s">
        <v>128</v>
      </c>
      <c r="C6397">
        <v>2022</v>
      </c>
      <c r="D6397" t="s">
        <v>58</v>
      </c>
      <c r="E6397" t="s">
        <v>45</v>
      </c>
      <c r="F6397" t="s">
        <v>46</v>
      </c>
      <c r="G6397" t="s">
        <v>49</v>
      </c>
      <c r="H6397" s="2" t="s">
        <v>243</v>
      </c>
      <c r="I6397" s="90" t="s">
        <v>426</v>
      </c>
      <c r="J6397" s="3">
        <v>0.33</v>
      </c>
    </row>
    <row r="6398" spans="1:10" hidden="1" x14ac:dyDescent="0.25">
      <c r="A6398" s="57" t="s">
        <v>44</v>
      </c>
      <c r="B6398" t="s">
        <v>128</v>
      </c>
      <c r="C6398">
        <v>2022</v>
      </c>
      <c r="D6398" t="s">
        <v>58</v>
      </c>
      <c r="E6398" t="s">
        <v>45</v>
      </c>
      <c r="F6398" t="s">
        <v>46</v>
      </c>
      <c r="G6398" t="s">
        <v>49</v>
      </c>
      <c r="H6398" s="2" t="s">
        <v>243</v>
      </c>
      <c r="I6398" s="90" t="s">
        <v>457</v>
      </c>
    </row>
    <row r="6399" spans="1:10" hidden="1" x14ac:dyDescent="0.25">
      <c r="A6399" s="57" t="s">
        <v>44</v>
      </c>
      <c r="B6399" t="s">
        <v>128</v>
      </c>
      <c r="C6399">
        <v>2022</v>
      </c>
      <c r="D6399" t="s">
        <v>58</v>
      </c>
      <c r="E6399" t="s">
        <v>45</v>
      </c>
      <c r="F6399" t="s">
        <v>46</v>
      </c>
      <c r="G6399" t="s">
        <v>49</v>
      </c>
      <c r="H6399" s="2" t="s">
        <v>243</v>
      </c>
      <c r="I6399" s="90" t="s">
        <v>436</v>
      </c>
      <c r="J6399" s="3">
        <v>0.17</v>
      </c>
    </row>
    <row r="6400" spans="1:10" hidden="1" x14ac:dyDescent="0.25">
      <c r="A6400" s="57" t="s">
        <v>44</v>
      </c>
      <c r="B6400" t="s">
        <v>128</v>
      </c>
      <c r="C6400">
        <v>2022</v>
      </c>
      <c r="D6400" t="s">
        <v>58</v>
      </c>
      <c r="E6400" t="s">
        <v>45</v>
      </c>
      <c r="F6400" t="s">
        <v>46</v>
      </c>
      <c r="G6400" t="s">
        <v>49</v>
      </c>
      <c r="H6400" s="2" t="s">
        <v>243</v>
      </c>
      <c r="I6400" s="90" t="s">
        <v>393</v>
      </c>
      <c r="J6400" s="3">
        <v>250.35</v>
      </c>
    </row>
    <row r="6401" spans="1:10" hidden="1" x14ac:dyDescent="0.25">
      <c r="A6401" s="57" t="s">
        <v>44</v>
      </c>
      <c r="B6401" t="s">
        <v>128</v>
      </c>
      <c r="C6401">
        <v>2022</v>
      </c>
      <c r="D6401" t="s">
        <v>58</v>
      </c>
      <c r="E6401" t="s">
        <v>45</v>
      </c>
      <c r="F6401" t="s">
        <v>46</v>
      </c>
      <c r="G6401" t="s">
        <v>49</v>
      </c>
      <c r="H6401" s="2" t="s">
        <v>243</v>
      </c>
      <c r="I6401" s="90" t="s">
        <v>409</v>
      </c>
      <c r="J6401" s="3">
        <v>0.5</v>
      </c>
    </row>
    <row r="6402" spans="1:10" hidden="1" x14ac:dyDescent="0.25">
      <c r="A6402" s="57" t="s">
        <v>44</v>
      </c>
      <c r="B6402" t="s">
        <v>128</v>
      </c>
      <c r="C6402">
        <v>2022</v>
      </c>
      <c r="D6402" t="s">
        <v>58</v>
      </c>
      <c r="E6402" t="s">
        <v>45</v>
      </c>
      <c r="F6402" t="s">
        <v>46</v>
      </c>
      <c r="G6402" t="s">
        <v>49</v>
      </c>
      <c r="H6402" s="2" t="s">
        <v>243</v>
      </c>
      <c r="I6402" s="90" t="s">
        <v>504</v>
      </c>
      <c r="J6402" s="3">
        <v>249.6</v>
      </c>
    </row>
    <row r="6403" spans="1:10" hidden="1" x14ac:dyDescent="0.25">
      <c r="A6403" s="57" t="s">
        <v>44</v>
      </c>
      <c r="B6403" t="s">
        <v>128</v>
      </c>
      <c r="C6403">
        <v>2022</v>
      </c>
      <c r="D6403" t="s">
        <v>58</v>
      </c>
      <c r="E6403" t="s">
        <v>45</v>
      </c>
      <c r="F6403" t="s">
        <v>46</v>
      </c>
      <c r="G6403" t="s">
        <v>49</v>
      </c>
      <c r="H6403" s="2" t="s">
        <v>243</v>
      </c>
      <c r="I6403" s="90" t="s">
        <v>505</v>
      </c>
      <c r="J6403" s="3">
        <v>1</v>
      </c>
    </row>
    <row r="6404" spans="1:10" hidden="1" x14ac:dyDescent="0.25">
      <c r="A6404" s="57" t="s">
        <v>44</v>
      </c>
      <c r="B6404" t="s">
        <v>128</v>
      </c>
      <c r="C6404">
        <v>2022</v>
      </c>
      <c r="D6404" t="s">
        <v>58</v>
      </c>
      <c r="E6404" t="s">
        <v>45</v>
      </c>
      <c r="F6404" t="s">
        <v>46</v>
      </c>
      <c r="G6404" t="s">
        <v>49</v>
      </c>
      <c r="H6404" s="2" t="s">
        <v>243</v>
      </c>
      <c r="I6404" s="90" t="s">
        <v>506</v>
      </c>
      <c r="J6404" s="3">
        <v>60.68</v>
      </c>
    </row>
    <row r="6405" spans="1:10" hidden="1" x14ac:dyDescent="0.25">
      <c r="A6405" s="57" t="s">
        <v>44</v>
      </c>
      <c r="B6405" t="s">
        <v>128</v>
      </c>
      <c r="C6405">
        <v>2022</v>
      </c>
      <c r="D6405" t="s">
        <v>58</v>
      </c>
      <c r="E6405" t="s">
        <v>45</v>
      </c>
      <c r="F6405" t="s">
        <v>304</v>
      </c>
      <c r="G6405" t="s">
        <v>54</v>
      </c>
      <c r="H6405" t="s">
        <v>305</v>
      </c>
      <c r="I6405" t="s">
        <v>396</v>
      </c>
      <c r="J6405" s="3">
        <v>2000000</v>
      </c>
    </row>
    <row r="6406" spans="1:10" hidden="1" x14ac:dyDescent="0.25">
      <c r="A6406" s="57" t="s">
        <v>44</v>
      </c>
      <c r="B6406" t="s">
        <v>128</v>
      </c>
      <c r="C6406">
        <v>2022</v>
      </c>
      <c r="D6406" t="s">
        <v>58</v>
      </c>
      <c r="E6406" t="s">
        <v>45</v>
      </c>
      <c r="F6406" t="s">
        <v>304</v>
      </c>
      <c r="G6406" t="s">
        <v>54</v>
      </c>
      <c r="H6406" t="s">
        <v>306</v>
      </c>
      <c r="I6406" t="s">
        <v>396</v>
      </c>
    </row>
    <row r="6407" spans="1:10" hidden="1" x14ac:dyDescent="0.25">
      <c r="A6407" s="57" t="s">
        <v>44</v>
      </c>
      <c r="B6407" t="s">
        <v>128</v>
      </c>
      <c r="C6407">
        <v>2022</v>
      </c>
      <c r="D6407" t="s">
        <v>58</v>
      </c>
      <c r="E6407" t="s">
        <v>45</v>
      </c>
      <c r="F6407" t="s">
        <v>304</v>
      </c>
      <c r="G6407" t="s">
        <v>54</v>
      </c>
      <c r="H6407" t="s">
        <v>307</v>
      </c>
      <c r="I6407" t="s">
        <v>396</v>
      </c>
      <c r="J6407" s="3">
        <v>250000</v>
      </c>
    </row>
    <row r="6408" spans="1:10" hidden="1" x14ac:dyDescent="0.25">
      <c r="A6408" s="57" t="s">
        <v>44</v>
      </c>
      <c r="B6408" t="s">
        <v>128</v>
      </c>
      <c r="C6408">
        <v>2022</v>
      </c>
      <c r="D6408" t="s">
        <v>58</v>
      </c>
      <c r="E6408" t="s">
        <v>45</v>
      </c>
      <c r="F6408" t="s">
        <v>304</v>
      </c>
      <c r="G6408" t="s">
        <v>54</v>
      </c>
      <c r="H6408" t="s">
        <v>308</v>
      </c>
      <c r="I6408" t="s">
        <v>396</v>
      </c>
      <c r="J6408" s="3">
        <v>30000</v>
      </c>
    </row>
    <row r="6409" spans="1:10" hidden="1" x14ac:dyDescent="0.25">
      <c r="A6409" s="57" t="s">
        <v>44</v>
      </c>
      <c r="B6409" t="s">
        <v>128</v>
      </c>
      <c r="C6409">
        <v>2022</v>
      </c>
      <c r="D6409" t="s">
        <v>58</v>
      </c>
      <c r="E6409" t="s">
        <v>45</v>
      </c>
      <c r="F6409" t="s">
        <v>304</v>
      </c>
      <c r="G6409" t="s">
        <v>54</v>
      </c>
      <c r="H6409" t="s">
        <v>309</v>
      </c>
      <c r="I6409" t="s">
        <v>396</v>
      </c>
      <c r="J6409" s="3">
        <v>250000</v>
      </c>
    </row>
    <row r="6410" spans="1:10" hidden="1" x14ac:dyDescent="0.25">
      <c r="A6410" s="57" t="s">
        <v>44</v>
      </c>
      <c r="B6410" t="s">
        <v>128</v>
      </c>
      <c r="C6410">
        <v>2022</v>
      </c>
      <c r="D6410" t="s">
        <v>58</v>
      </c>
      <c r="E6410" t="s">
        <v>45</v>
      </c>
      <c r="F6410" t="s">
        <v>304</v>
      </c>
      <c r="G6410" t="s">
        <v>54</v>
      </c>
      <c r="H6410" t="s">
        <v>310</v>
      </c>
      <c r="I6410" t="s">
        <v>396</v>
      </c>
      <c r="J6410" s="3">
        <v>125000</v>
      </c>
    </row>
    <row r="6411" spans="1:10" hidden="1" x14ac:dyDescent="0.25">
      <c r="A6411" s="57" t="s">
        <v>44</v>
      </c>
      <c r="B6411" t="s">
        <v>128</v>
      </c>
      <c r="C6411">
        <v>2022</v>
      </c>
      <c r="D6411" t="s">
        <v>58</v>
      </c>
      <c r="E6411" t="s">
        <v>45</v>
      </c>
      <c r="F6411" t="s">
        <v>304</v>
      </c>
      <c r="G6411" t="s">
        <v>54</v>
      </c>
      <c r="H6411" s="90" t="s">
        <v>332</v>
      </c>
      <c r="I6411" s="90"/>
    </row>
    <row r="6412" spans="1:10" hidden="1" x14ac:dyDescent="0.25">
      <c r="A6412" s="57" t="s">
        <v>44</v>
      </c>
      <c r="B6412" t="s">
        <v>128</v>
      </c>
      <c r="C6412">
        <v>2022</v>
      </c>
      <c r="D6412" t="s">
        <v>58</v>
      </c>
      <c r="E6412" t="s">
        <v>45</v>
      </c>
      <c r="F6412" t="s">
        <v>304</v>
      </c>
      <c r="G6412" t="s">
        <v>54</v>
      </c>
      <c r="H6412" t="s">
        <v>311</v>
      </c>
      <c r="I6412" t="s">
        <v>396</v>
      </c>
      <c r="J6412" s="3">
        <v>1000000</v>
      </c>
    </row>
    <row r="6413" spans="1:10" hidden="1" x14ac:dyDescent="0.25">
      <c r="A6413" s="57" t="s">
        <v>44</v>
      </c>
      <c r="B6413" t="s">
        <v>128</v>
      </c>
      <c r="C6413">
        <v>2022</v>
      </c>
      <c r="D6413" t="s">
        <v>58</v>
      </c>
      <c r="E6413" t="s">
        <v>45</v>
      </c>
      <c r="F6413" t="s">
        <v>304</v>
      </c>
      <c r="G6413" t="s">
        <v>54</v>
      </c>
      <c r="H6413" t="s">
        <v>453</v>
      </c>
      <c r="I6413" s="90" t="s">
        <v>396</v>
      </c>
      <c r="J6413" s="3">
        <v>1000000</v>
      </c>
    </row>
    <row r="6414" spans="1:10" hidden="1" x14ac:dyDescent="0.25">
      <c r="A6414" s="57" t="s">
        <v>44</v>
      </c>
      <c r="B6414" t="s">
        <v>128</v>
      </c>
      <c r="C6414">
        <v>2022</v>
      </c>
      <c r="D6414" t="s">
        <v>58</v>
      </c>
      <c r="E6414" t="s">
        <v>45</v>
      </c>
      <c r="F6414" t="s">
        <v>304</v>
      </c>
      <c r="G6414" t="s">
        <v>54</v>
      </c>
      <c r="H6414" t="s">
        <v>312</v>
      </c>
    </row>
    <row r="6415" spans="1:10" hidden="1" x14ac:dyDescent="0.25">
      <c r="A6415" s="57" t="s">
        <v>44</v>
      </c>
      <c r="B6415" t="s">
        <v>128</v>
      </c>
      <c r="C6415">
        <v>2022</v>
      </c>
      <c r="D6415" t="s">
        <v>58</v>
      </c>
      <c r="E6415" t="s">
        <v>45</v>
      </c>
      <c r="F6415" t="s">
        <v>304</v>
      </c>
      <c r="G6415" t="s">
        <v>54</v>
      </c>
      <c r="H6415" t="s">
        <v>313</v>
      </c>
      <c r="I6415" t="s">
        <v>397</v>
      </c>
      <c r="J6415" s="3">
        <v>15660</v>
      </c>
    </row>
    <row r="6416" spans="1:10" hidden="1" x14ac:dyDescent="0.25">
      <c r="A6416" s="57" t="s">
        <v>44</v>
      </c>
      <c r="B6416" t="s">
        <v>128</v>
      </c>
      <c r="C6416">
        <v>2022</v>
      </c>
      <c r="D6416" t="s">
        <v>58</v>
      </c>
      <c r="E6416" t="s">
        <v>45</v>
      </c>
      <c r="F6416" t="s">
        <v>304</v>
      </c>
      <c r="G6416" t="s">
        <v>54</v>
      </c>
      <c r="H6416" t="s">
        <v>314</v>
      </c>
      <c r="I6416" t="s">
        <v>398</v>
      </c>
      <c r="J6416" s="3">
        <v>240000</v>
      </c>
    </row>
    <row r="6417" spans="1:10" hidden="1" x14ac:dyDescent="0.25">
      <c r="A6417" s="57" t="s">
        <v>44</v>
      </c>
      <c r="B6417" t="s">
        <v>128</v>
      </c>
      <c r="C6417">
        <v>2022</v>
      </c>
      <c r="D6417" t="s">
        <v>58</v>
      </c>
      <c r="E6417" t="s">
        <v>45</v>
      </c>
      <c r="F6417" t="s">
        <v>304</v>
      </c>
      <c r="G6417" t="s">
        <v>54</v>
      </c>
      <c r="H6417" t="s">
        <v>315</v>
      </c>
      <c r="I6417" s="90" t="s">
        <v>454</v>
      </c>
      <c r="J6417" s="3">
        <v>120000</v>
      </c>
    </row>
    <row r="6418" spans="1:10" hidden="1" x14ac:dyDescent="0.25">
      <c r="A6418" s="57" t="s">
        <v>44</v>
      </c>
      <c r="B6418" t="s">
        <v>128</v>
      </c>
      <c r="C6418">
        <v>2022</v>
      </c>
      <c r="D6418" t="s">
        <v>58</v>
      </c>
      <c r="E6418" t="s">
        <v>45</v>
      </c>
      <c r="F6418" t="s">
        <v>304</v>
      </c>
      <c r="G6418" t="s">
        <v>54</v>
      </c>
      <c r="H6418" s="2" t="s">
        <v>316</v>
      </c>
      <c r="I6418" s="2"/>
    </row>
    <row r="6419" spans="1:10" hidden="1" x14ac:dyDescent="0.25">
      <c r="A6419" s="57" t="s">
        <v>44</v>
      </c>
      <c r="B6419" t="s">
        <v>128</v>
      </c>
      <c r="C6419">
        <v>2022</v>
      </c>
      <c r="D6419" t="s">
        <v>58</v>
      </c>
      <c r="E6419" t="s">
        <v>45</v>
      </c>
      <c r="F6419" t="s">
        <v>304</v>
      </c>
      <c r="G6419" t="s">
        <v>49</v>
      </c>
      <c r="H6419" s="90" t="s">
        <v>317</v>
      </c>
      <c r="I6419" s="90"/>
    </row>
    <row r="6420" spans="1:10" hidden="1" x14ac:dyDescent="0.25">
      <c r="A6420" s="57" t="s">
        <v>44</v>
      </c>
      <c r="B6420" t="s">
        <v>128</v>
      </c>
      <c r="C6420">
        <v>2022</v>
      </c>
      <c r="D6420" t="s">
        <v>58</v>
      </c>
      <c r="E6420" t="s">
        <v>45</v>
      </c>
      <c r="F6420" t="s">
        <v>50</v>
      </c>
      <c r="G6420" t="s">
        <v>56</v>
      </c>
      <c r="H6420" t="s">
        <v>124</v>
      </c>
      <c r="I6420" t="s">
        <v>401</v>
      </c>
      <c r="J6420" s="3">
        <v>84190</v>
      </c>
    </row>
    <row r="6421" spans="1:10" hidden="1" x14ac:dyDescent="0.25">
      <c r="A6421" s="57" t="s">
        <v>44</v>
      </c>
      <c r="B6421" t="s">
        <v>128</v>
      </c>
      <c r="C6421">
        <v>2022</v>
      </c>
      <c r="D6421" t="s">
        <v>58</v>
      </c>
      <c r="E6421" t="s">
        <v>45</v>
      </c>
      <c r="F6421" t="s">
        <v>50</v>
      </c>
      <c r="G6421" t="s">
        <v>56</v>
      </c>
      <c r="H6421" t="s">
        <v>98</v>
      </c>
      <c r="I6421" t="s">
        <v>402</v>
      </c>
      <c r="J6421" s="3">
        <v>442555</v>
      </c>
    </row>
    <row r="6422" spans="1:10" hidden="1" x14ac:dyDescent="0.25">
      <c r="A6422" s="57" t="s">
        <v>44</v>
      </c>
      <c r="B6422" t="s">
        <v>128</v>
      </c>
      <c r="C6422">
        <v>2022</v>
      </c>
      <c r="D6422" t="s">
        <v>58</v>
      </c>
      <c r="E6422" t="s">
        <v>45</v>
      </c>
      <c r="F6422" t="s">
        <v>50</v>
      </c>
      <c r="G6422" t="s">
        <v>56</v>
      </c>
      <c r="H6422" t="s">
        <v>98</v>
      </c>
      <c r="I6422" t="s">
        <v>401</v>
      </c>
      <c r="J6422" s="3">
        <v>105082.47</v>
      </c>
    </row>
    <row r="6423" spans="1:10" hidden="1" x14ac:dyDescent="0.25">
      <c r="A6423" s="57" t="s">
        <v>44</v>
      </c>
      <c r="B6423" t="s">
        <v>128</v>
      </c>
      <c r="C6423">
        <v>2022</v>
      </c>
      <c r="D6423" t="s">
        <v>58</v>
      </c>
      <c r="E6423" t="s">
        <v>45</v>
      </c>
      <c r="F6423" t="s">
        <v>50</v>
      </c>
      <c r="G6423" t="s">
        <v>56</v>
      </c>
      <c r="H6423" t="s">
        <v>265</v>
      </c>
      <c r="I6423" t="s">
        <v>403</v>
      </c>
    </row>
    <row r="6424" spans="1:10" hidden="1" x14ac:dyDescent="0.25">
      <c r="A6424" s="57" t="s">
        <v>44</v>
      </c>
      <c r="B6424" t="s">
        <v>128</v>
      </c>
      <c r="C6424">
        <v>2022</v>
      </c>
      <c r="D6424" t="s">
        <v>58</v>
      </c>
      <c r="E6424" t="s">
        <v>45</v>
      </c>
      <c r="F6424" t="s">
        <v>50</v>
      </c>
      <c r="G6424" t="s">
        <v>56</v>
      </c>
      <c r="H6424" t="s">
        <v>193</v>
      </c>
      <c r="I6424" s="90" t="s">
        <v>466</v>
      </c>
      <c r="J6424" s="3">
        <v>62367.68</v>
      </c>
    </row>
    <row r="6425" spans="1:10" hidden="1" x14ac:dyDescent="0.25">
      <c r="A6425" s="57" t="s">
        <v>44</v>
      </c>
      <c r="B6425" t="s">
        <v>128</v>
      </c>
      <c r="C6425">
        <v>2022</v>
      </c>
      <c r="D6425" t="s">
        <v>58</v>
      </c>
      <c r="E6425" t="s">
        <v>45</v>
      </c>
      <c r="F6425" t="s">
        <v>50</v>
      </c>
      <c r="G6425" t="s">
        <v>56</v>
      </c>
      <c r="H6425" t="s">
        <v>193</v>
      </c>
      <c r="I6425" s="90" t="s">
        <v>467</v>
      </c>
    </row>
    <row r="6426" spans="1:10" hidden="1" x14ac:dyDescent="0.25">
      <c r="A6426" s="57" t="s">
        <v>44</v>
      </c>
      <c r="B6426" t="s">
        <v>128</v>
      </c>
      <c r="C6426">
        <v>2022</v>
      </c>
      <c r="D6426" t="s">
        <v>58</v>
      </c>
      <c r="E6426" t="s">
        <v>45</v>
      </c>
      <c r="F6426" t="s">
        <v>50</v>
      </c>
      <c r="G6426" t="s">
        <v>101</v>
      </c>
      <c r="H6426" t="s">
        <v>99</v>
      </c>
      <c r="I6426" t="s">
        <v>401</v>
      </c>
      <c r="J6426" s="3">
        <v>230525.88</v>
      </c>
    </row>
    <row r="6427" spans="1:10" hidden="1" x14ac:dyDescent="0.25">
      <c r="A6427" s="57" t="s">
        <v>44</v>
      </c>
      <c r="B6427" t="s">
        <v>128</v>
      </c>
      <c r="C6427">
        <v>2022</v>
      </c>
      <c r="D6427" t="s">
        <v>58</v>
      </c>
      <c r="E6427" t="s">
        <v>45</v>
      </c>
      <c r="F6427" t="s">
        <v>50</v>
      </c>
      <c r="G6427" t="s">
        <v>101</v>
      </c>
      <c r="H6427" s="2" t="s">
        <v>255</v>
      </c>
      <c r="I6427" s="90" t="s">
        <v>462</v>
      </c>
      <c r="J6427" s="3">
        <v>3000</v>
      </c>
    </row>
    <row r="6428" spans="1:10" hidden="1" x14ac:dyDescent="0.25">
      <c r="A6428" s="57" t="s">
        <v>44</v>
      </c>
      <c r="B6428" t="s">
        <v>128</v>
      </c>
      <c r="C6428">
        <v>2022</v>
      </c>
      <c r="D6428" t="s">
        <v>58</v>
      </c>
      <c r="E6428" t="s">
        <v>45</v>
      </c>
      <c r="F6428" t="s">
        <v>50</v>
      </c>
      <c r="G6428" t="s">
        <v>101</v>
      </c>
      <c r="H6428" s="2" t="s">
        <v>254</v>
      </c>
      <c r="I6428" s="2"/>
    </row>
    <row r="6429" spans="1:10" hidden="1" x14ac:dyDescent="0.25">
      <c r="A6429" s="57" t="s">
        <v>44</v>
      </c>
      <c r="B6429" t="s">
        <v>128</v>
      </c>
      <c r="C6429">
        <v>2022</v>
      </c>
      <c r="D6429" t="s">
        <v>58</v>
      </c>
      <c r="E6429" t="s">
        <v>45</v>
      </c>
      <c r="F6429" t="s">
        <v>50</v>
      </c>
      <c r="G6429" t="s">
        <v>101</v>
      </c>
      <c r="H6429" s="2" t="s">
        <v>236</v>
      </c>
      <c r="I6429" t="s">
        <v>422</v>
      </c>
    </row>
    <row r="6430" spans="1:10" hidden="1" x14ac:dyDescent="0.25">
      <c r="A6430" s="57" t="s">
        <v>44</v>
      </c>
      <c r="B6430" t="s">
        <v>128</v>
      </c>
      <c r="C6430">
        <v>2022</v>
      </c>
      <c r="D6430" t="s">
        <v>58</v>
      </c>
      <c r="E6430" t="s">
        <v>45</v>
      </c>
      <c r="F6430" t="s">
        <v>50</v>
      </c>
      <c r="G6430" t="s">
        <v>101</v>
      </c>
      <c r="H6430" t="s">
        <v>30</v>
      </c>
      <c r="I6430" s="90" t="s">
        <v>375</v>
      </c>
      <c r="J6430" s="3">
        <v>175000</v>
      </c>
    </row>
    <row r="6431" spans="1:10" hidden="1" x14ac:dyDescent="0.25">
      <c r="A6431" s="57" t="s">
        <v>44</v>
      </c>
      <c r="B6431" t="s">
        <v>128</v>
      </c>
      <c r="C6431">
        <v>2022</v>
      </c>
      <c r="D6431" t="s">
        <v>58</v>
      </c>
      <c r="E6431" t="s">
        <v>45</v>
      </c>
      <c r="F6431" t="s">
        <v>50</v>
      </c>
      <c r="G6431" t="s">
        <v>101</v>
      </c>
      <c r="H6431" t="s">
        <v>30</v>
      </c>
      <c r="I6431" s="90" t="s">
        <v>507</v>
      </c>
      <c r="J6431" s="3">
        <v>348500</v>
      </c>
    </row>
    <row r="6432" spans="1:10" hidden="1" x14ac:dyDescent="0.25">
      <c r="A6432" s="57" t="s">
        <v>44</v>
      </c>
      <c r="B6432" t="s">
        <v>128</v>
      </c>
      <c r="C6432">
        <v>2022</v>
      </c>
      <c r="D6432" t="s">
        <v>58</v>
      </c>
      <c r="E6432" t="s">
        <v>45</v>
      </c>
      <c r="F6432" t="s">
        <v>50</v>
      </c>
      <c r="G6432" t="s">
        <v>101</v>
      </c>
      <c r="H6432" t="s">
        <v>30</v>
      </c>
      <c r="I6432" s="90" t="s">
        <v>468</v>
      </c>
    </row>
    <row r="6433" spans="1:10" hidden="1" x14ac:dyDescent="0.25">
      <c r="A6433" s="57" t="s">
        <v>44</v>
      </c>
      <c r="B6433" t="s">
        <v>128</v>
      </c>
      <c r="C6433">
        <v>2022</v>
      </c>
      <c r="D6433" t="s">
        <v>58</v>
      </c>
      <c r="E6433" t="s">
        <v>45</v>
      </c>
      <c r="F6433" t="s">
        <v>50</v>
      </c>
      <c r="G6433" t="s">
        <v>101</v>
      </c>
      <c r="H6433" t="s">
        <v>30</v>
      </c>
      <c r="I6433" s="90" t="s">
        <v>462</v>
      </c>
    </row>
    <row r="6434" spans="1:10" hidden="1" x14ac:dyDescent="0.25">
      <c r="A6434" s="57" t="s">
        <v>44</v>
      </c>
      <c r="B6434" t="s">
        <v>128</v>
      </c>
      <c r="C6434">
        <v>2022</v>
      </c>
      <c r="D6434" t="s">
        <v>58</v>
      </c>
      <c r="E6434" t="s">
        <v>45</v>
      </c>
      <c r="F6434" t="s">
        <v>50</v>
      </c>
      <c r="G6434" t="s">
        <v>101</v>
      </c>
      <c r="H6434" t="s">
        <v>30</v>
      </c>
      <c r="I6434" s="90" t="s">
        <v>395</v>
      </c>
      <c r="J6434" s="3">
        <v>4500</v>
      </c>
    </row>
    <row r="6435" spans="1:10" hidden="1" x14ac:dyDescent="0.25">
      <c r="A6435" s="57" t="s">
        <v>44</v>
      </c>
      <c r="B6435" t="s">
        <v>128</v>
      </c>
      <c r="C6435">
        <v>2022</v>
      </c>
      <c r="D6435" t="s">
        <v>58</v>
      </c>
      <c r="E6435" t="s">
        <v>45</v>
      </c>
      <c r="F6435" t="s">
        <v>50</v>
      </c>
      <c r="G6435" t="s">
        <v>101</v>
      </c>
      <c r="H6435" t="s">
        <v>30</v>
      </c>
      <c r="I6435" s="90" t="s">
        <v>499</v>
      </c>
    </row>
    <row r="6436" spans="1:10" hidden="1" x14ac:dyDescent="0.25">
      <c r="A6436" s="57" t="s">
        <v>44</v>
      </c>
      <c r="B6436" t="s">
        <v>128</v>
      </c>
      <c r="C6436">
        <v>2022</v>
      </c>
      <c r="D6436" t="s">
        <v>58</v>
      </c>
      <c r="E6436" t="s">
        <v>45</v>
      </c>
      <c r="F6436" t="s">
        <v>50</v>
      </c>
      <c r="G6436" t="s">
        <v>101</v>
      </c>
      <c r="H6436" t="s">
        <v>30</v>
      </c>
      <c r="I6436" s="90" t="s">
        <v>500</v>
      </c>
    </row>
    <row r="6437" spans="1:10" hidden="1" x14ac:dyDescent="0.25">
      <c r="A6437" s="57" t="s">
        <v>44</v>
      </c>
      <c r="B6437" t="s">
        <v>128</v>
      </c>
      <c r="C6437">
        <v>2022</v>
      </c>
      <c r="D6437" t="s">
        <v>58</v>
      </c>
      <c r="E6437" t="s">
        <v>45</v>
      </c>
      <c r="F6437" t="s">
        <v>50</v>
      </c>
      <c r="G6437" t="s">
        <v>101</v>
      </c>
      <c r="H6437" t="s">
        <v>30</v>
      </c>
      <c r="I6437" s="90" t="s">
        <v>501</v>
      </c>
    </row>
    <row r="6438" spans="1:10" hidden="1" x14ac:dyDescent="0.25">
      <c r="A6438" s="57" t="s">
        <v>44</v>
      </c>
      <c r="B6438" t="s">
        <v>128</v>
      </c>
      <c r="C6438">
        <v>2022</v>
      </c>
      <c r="D6438" t="s">
        <v>58</v>
      </c>
      <c r="E6438" t="s">
        <v>45</v>
      </c>
      <c r="F6438" t="s">
        <v>50</v>
      </c>
      <c r="G6438" t="s">
        <v>101</v>
      </c>
      <c r="H6438" t="s">
        <v>30</v>
      </c>
      <c r="I6438" s="90" t="s">
        <v>502</v>
      </c>
    </row>
    <row r="6439" spans="1:10" hidden="1" x14ac:dyDescent="0.25">
      <c r="A6439" s="57" t="s">
        <v>44</v>
      </c>
      <c r="B6439" t="s">
        <v>128</v>
      </c>
      <c r="C6439">
        <v>2022</v>
      </c>
      <c r="D6439" t="s">
        <v>58</v>
      </c>
      <c r="E6439" t="s">
        <v>45</v>
      </c>
      <c r="F6439" t="s">
        <v>50</v>
      </c>
      <c r="G6439" t="s">
        <v>101</v>
      </c>
      <c r="H6439" t="s">
        <v>30</v>
      </c>
      <c r="I6439" s="90" t="s">
        <v>396</v>
      </c>
    </row>
    <row r="6440" spans="1:10" hidden="1" x14ac:dyDescent="0.25">
      <c r="A6440" s="57" t="s">
        <v>44</v>
      </c>
      <c r="B6440" t="s">
        <v>128</v>
      </c>
      <c r="C6440">
        <v>2022</v>
      </c>
      <c r="D6440" t="s">
        <v>58</v>
      </c>
      <c r="E6440" t="s">
        <v>45</v>
      </c>
      <c r="F6440" t="s">
        <v>50</v>
      </c>
      <c r="G6440" t="s">
        <v>101</v>
      </c>
      <c r="H6440" t="s">
        <v>30</v>
      </c>
      <c r="I6440" s="90" t="s">
        <v>474</v>
      </c>
    </row>
    <row r="6441" spans="1:10" hidden="1" x14ac:dyDescent="0.25">
      <c r="A6441" s="57" t="s">
        <v>44</v>
      </c>
      <c r="B6441" t="s">
        <v>128</v>
      </c>
      <c r="C6441">
        <v>2022</v>
      </c>
      <c r="D6441" t="s">
        <v>58</v>
      </c>
      <c r="E6441" t="s">
        <v>45</v>
      </c>
      <c r="F6441" t="s">
        <v>287</v>
      </c>
      <c r="G6441" t="s">
        <v>287</v>
      </c>
      <c r="H6441" s="82" t="s">
        <v>288</v>
      </c>
      <c r="I6441" s="82"/>
    </row>
    <row r="6442" spans="1:10" hidden="1" x14ac:dyDescent="0.25">
      <c r="A6442" s="57" t="s">
        <v>44</v>
      </c>
      <c r="B6442" t="s">
        <v>128</v>
      </c>
      <c r="C6442">
        <v>2022</v>
      </c>
      <c r="D6442" t="s">
        <v>58</v>
      </c>
      <c r="E6442" t="s">
        <v>112</v>
      </c>
      <c r="F6442" t="s">
        <v>117</v>
      </c>
      <c r="G6442" t="s">
        <v>53</v>
      </c>
      <c r="H6442" s="2" t="s">
        <v>256</v>
      </c>
      <c r="I6442" s="2"/>
    </row>
    <row r="6443" spans="1:10" hidden="1" x14ac:dyDescent="0.25">
      <c r="A6443" s="57" t="s">
        <v>44</v>
      </c>
      <c r="B6443" t="s">
        <v>128</v>
      </c>
      <c r="C6443">
        <v>2022</v>
      </c>
      <c r="D6443" t="s">
        <v>58</v>
      </c>
      <c r="E6443" t="s">
        <v>112</v>
      </c>
      <c r="F6443" t="s">
        <v>117</v>
      </c>
      <c r="G6443" t="s">
        <v>53</v>
      </c>
      <c r="H6443" s="90" t="s">
        <v>335</v>
      </c>
      <c r="I6443" s="90" t="s">
        <v>475</v>
      </c>
    </row>
    <row r="6444" spans="1:10" hidden="1" x14ac:dyDescent="0.25">
      <c r="A6444" s="57" t="s">
        <v>44</v>
      </c>
      <c r="B6444" t="s">
        <v>128</v>
      </c>
      <c r="C6444">
        <v>2022</v>
      </c>
      <c r="D6444" t="s">
        <v>58</v>
      </c>
      <c r="E6444" t="s">
        <v>112</v>
      </c>
      <c r="F6444" t="s">
        <v>117</v>
      </c>
      <c r="G6444" t="s">
        <v>53</v>
      </c>
      <c r="H6444" s="2" t="s">
        <v>257</v>
      </c>
      <c r="I6444" t="s">
        <v>406</v>
      </c>
      <c r="J6444" s="10">
        <v>298368</v>
      </c>
    </row>
    <row r="6445" spans="1:10" hidden="1" x14ac:dyDescent="0.25">
      <c r="A6445" s="57" t="s">
        <v>44</v>
      </c>
      <c r="B6445" t="s">
        <v>128</v>
      </c>
      <c r="C6445">
        <v>2022</v>
      </c>
      <c r="D6445" t="s">
        <v>58</v>
      </c>
      <c r="E6445" t="s">
        <v>112</v>
      </c>
      <c r="F6445" t="s">
        <v>117</v>
      </c>
      <c r="G6445" t="s">
        <v>53</v>
      </c>
      <c r="H6445" s="2" t="s">
        <v>257</v>
      </c>
      <c r="I6445" t="s">
        <v>407</v>
      </c>
    </row>
    <row r="6446" spans="1:10" hidden="1" x14ac:dyDescent="0.25">
      <c r="A6446" s="57" t="s">
        <v>44</v>
      </c>
      <c r="B6446" t="s">
        <v>128</v>
      </c>
      <c r="C6446">
        <v>2022</v>
      </c>
      <c r="D6446" t="s">
        <v>58</v>
      </c>
      <c r="E6446" t="s">
        <v>112</v>
      </c>
      <c r="F6446" t="s">
        <v>117</v>
      </c>
      <c r="G6446" t="s">
        <v>53</v>
      </c>
      <c r="H6446" s="2" t="s">
        <v>257</v>
      </c>
      <c r="I6446" t="s">
        <v>408</v>
      </c>
      <c r="J6446" s="10">
        <v>1417920</v>
      </c>
    </row>
    <row r="6447" spans="1:10" hidden="1" x14ac:dyDescent="0.25">
      <c r="A6447" s="57" t="s">
        <v>44</v>
      </c>
      <c r="B6447" t="s">
        <v>128</v>
      </c>
      <c r="C6447">
        <v>2022</v>
      </c>
      <c r="D6447" t="s">
        <v>58</v>
      </c>
      <c r="E6447" t="s">
        <v>112</v>
      </c>
      <c r="F6447" t="s">
        <v>117</v>
      </c>
      <c r="G6447" t="s">
        <v>53</v>
      </c>
      <c r="H6447" s="2" t="s">
        <v>257</v>
      </c>
    </row>
    <row r="6448" spans="1:10" hidden="1" x14ac:dyDescent="0.25">
      <c r="A6448" s="57" t="s">
        <v>44</v>
      </c>
      <c r="B6448" t="s">
        <v>128</v>
      </c>
      <c r="C6448">
        <v>2022</v>
      </c>
      <c r="D6448" t="s">
        <v>58</v>
      </c>
      <c r="E6448" t="s">
        <v>112</v>
      </c>
      <c r="F6448" t="s">
        <v>117</v>
      </c>
      <c r="G6448" t="s">
        <v>53</v>
      </c>
      <c r="H6448" s="2" t="s">
        <v>257</v>
      </c>
    </row>
    <row r="6449" spans="1:10" hidden="1" x14ac:dyDescent="0.25">
      <c r="A6449" s="57" t="s">
        <v>44</v>
      </c>
      <c r="B6449" t="s">
        <v>128</v>
      </c>
      <c r="C6449">
        <v>2022</v>
      </c>
      <c r="D6449" t="s">
        <v>58</v>
      </c>
      <c r="E6449" t="s">
        <v>112</v>
      </c>
      <c r="F6449" t="s">
        <v>117</v>
      </c>
      <c r="G6449" t="s">
        <v>53</v>
      </c>
      <c r="H6449" s="2" t="s">
        <v>257</v>
      </c>
    </row>
    <row r="6450" spans="1:10" hidden="1" x14ac:dyDescent="0.25">
      <c r="A6450" s="57" t="s">
        <v>44</v>
      </c>
      <c r="B6450" t="s">
        <v>128</v>
      </c>
      <c r="C6450">
        <v>2022</v>
      </c>
      <c r="D6450" t="s">
        <v>58</v>
      </c>
      <c r="E6450" t="s">
        <v>112</v>
      </c>
      <c r="F6450" t="s">
        <v>117</v>
      </c>
      <c r="G6450" t="s">
        <v>53</v>
      </c>
      <c r="H6450" s="2" t="s">
        <v>257</v>
      </c>
    </row>
    <row r="6451" spans="1:10" hidden="1" x14ac:dyDescent="0.25">
      <c r="A6451" s="57" t="s">
        <v>44</v>
      </c>
      <c r="B6451" t="s">
        <v>128</v>
      </c>
      <c r="C6451">
        <v>2022</v>
      </c>
      <c r="D6451" t="s">
        <v>58</v>
      </c>
      <c r="E6451" t="s">
        <v>112</v>
      </c>
      <c r="F6451" t="s">
        <v>117</v>
      </c>
      <c r="G6451" t="s">
        <v>53</v>
      </c>
      <c r="H6451" s="2" t="s">
        <v>258</v>
      </c>
      <c r="I6451" s="2"/>
    </row>
    <row r="6452" spans="1:10" hidden="1" x14ac:dyDescent="0.25">
      <c r="A6452" s="57" t="s">
        <v>44</v>
      </c>
      <c r="B6452" t="s">
        <v>128</v>
      </c>
      <c r="C6452">
        <v>2022</v>
      </c>
      <c r="D6452" t="s">
        <v>58</v>
      </c>
      <c r="E6452" t="s">
        <v>112</v>
      </c>
      <c r="F6452" t="s">
        <v>117</v>
      </c>
      <c r="G6452" t="s">
        <v>53</v>
      </c>
      <c r="H6452" s="2" t="s">
        <v>259</v>
      </c>
      <c r="I6452" t="s">
        <v>409</v>
      </c>
      <c r="J6452" s="3">
        <v>9651165</v>
      </c>
    </row>
    <row r="6453" spans="1:10" hidden="1" x14ac:dyDescent="0.25">
      <c r="A6453" s="57" t="s">
        <v>44</v>
      </c>
      <c r="B6453" t="s">
        <v>128</v>
      </c>
      <c r="C6453">
        <v>2022</v>
      </c>
      <c r="D6453" t="s">
        <v>58</v>
      </c>
      <c r="E6453" t="s">
        <v>112</v>
      </c>
      <c r="F6453" t="s">
        <v>117</v>
      </c>
      <c r="G6453" t="s">
        <v>53</v>
      </c>
      <c r="H6453" s="2" t="s">
        <v>259</v>
      </c>
      <c r="I6453" t="s">
        <v>410</v>
      </c>
    </row>
    <row r="6454" spans="1:10" hidden="1" x14ac:dyDescent="0.25">
      <c r="A6454" s="57" t="s">
        <v>44</v>
      </c>
      <c r="B6454" t="s">
        <v>128</v>
      </c>
      <c r="C6454">
        <v>2022</v>
      </c>
      <c r="D6454" t="s">
        <v>58</v>
      </c>
      <c r="E6454" t="s">
        <v>112</v>
      </c>
      <c r="F6454" t="s">
        <v>117</v>
      </c>
      <c r="G6454" t="s">
        <v>53</v>
      </c>
      <c r="H6454" s="2" t="s">
        <v>259</v>
      </c>
      <c r="I6454" t="s">
        <v>411</v>
      </c>
      <c r="J6454" s="16">
        <v>1800675</v>
      </c>
    </row>
    <row r="6455" spans="1:10" hidden="1" x14ac:dyDescent="0.25">
      <c r="A6455" s="57" t="s">
        <v>44</v>
      </c>
      <c r="B6455" t="s">
        <v>128</v>
      </c>
      <c r="C6455">
        <v>2022</v>
      </c>
      <c r="D6455" t="s">
        <v>58</v>
      </c>
      <c r="E6455" t="s">
        <v>112</v>
      </c>
      <c r="F6455" t="s">
        <v>117</v>
      </c>
      <c r="G6455" t="s">
        <v>53</v>
      </c>
      <c r="H6455" s="2" t="s">
        <v>259</v>
      </c>
      <c r="I6455" t="s">
        <v>441</v>
      </c>
    </row>
    <row r="6456" spans="1:10" hidden="1" x14ac:dyDescent="0.25">
      <c r="A6456" s="57" t="s">
        <v>44</v>
      </c>
      <c r="B6456" t="s">
        <v>128</v>
      </c>
      <c r="C6456">
        <v>2022</v>
      </c>
      <c r="D6456" t="s">
        <v>58</v>
      </c>
      <c r="E6456" t="s">
        <v>112</v>
      </c>
      <c r="F6456" t="s">
        <v>117</v>
      </c>
      <c r="G6456" t="s">
        <v>53</v>
      </c>
      <c r="H6456" s="2" t="s">
        <v>259</v>
      </c>
      <c r="I6456" t="s">
        <v>442</v>
      </c>
    </row>
    <row r="6457" spans="1:10" hidden="1" x14ac:dyDescent="0.25">
      <c r="A6457" s="57" t="s">
        <v>44</v>
      </c>
      <c r="B6457" t="s">
        <v>128</v>
      </c>
      <c r="C6457">
        <v>2022</v>
      </c>
      <c r="D6457" t="s">
        <v>58</v>
      </c>
      <c r="E6457" t="s">
        <v>112</v>
      </c>
      <c r="F6457" t="s">
        <v>117</v>
      </c>
      <c r="G6457" t="s">
        <v>53</v>
      </c>
      <c r="H6457" s="2" t="s">
        <v>259</v>
      </c>
      <c r="I6457" s="90" t="s">
        <v>503</v>
      </c>
      <c r="J6457" s="3">
        <v>613710</v>
      </c>
    </row>
    <row r="6458" spans="1:10" hidden="1" x14ac:dyDescent="0.25">
      <c r="A6458" s="57" t="s">
        <v>44</v>
      </c>
      <c r="B6458" t="s">
        <v>128</v>
      </c>
      <c r="C6458">
        <v>2022</v>
      </c>
      <c r="D6458" t="s">
        <v>58</v>
      </c>
      <c r="E6458" t="s">
        <v>112</v>
      </c>
      <c r="F6458" t="s">
        <v>117</v>
      </c>
      <c r="G6458" t="s">
        <v>53</v>
      </c>
      <c r="H6458" s="2" t="s">
        <v>259</v>
      </c>
      <c r="I6458" s="90" t="s">
        <v>413</v>
      </c>
    </row>
    <row r="6459" spans="1:10" hidden="1" x14ac:dyDescent="0.25">
      <c r="A6459" s="57" t="s">
        <v>44</v>
      </c>
      <c r="B6459" t="s">
        <v>128</v>
      </c>
      <c r="C6459">
        <v>2022</v>
      </c>
      <c r="D6459" t="s">
        <v>58</v>
      </c>
      <c r="E6459" t="s">
        <v>112</v>
      </c>
      <c r="F6459" t="s">
        <v>117</v>
      </c>
      <c r="G6459" t="s">
        <v>334</v>
      </c>
      <c r="H6459" s="90" t="s">
        <v>335</v>
      </c>
      <c r="I6459" s="90"/>
    </row>
    <row r="6460" spans="1:10" hidden="1" x14ac:dyDescent="0.25">
      <c r="A6460" s="57" t="s">
        <v>44</v>
      </c>
      <c r="B6460" t="s">
        <v>128</v>
      </c>
      <c r="C6460">
        <v>2022</v>
      </c>
      <c r="D6460" t="s">
        <v>58</v>
      </c>
      <c r="E6460" t="s">
        <v>112</v>
      </c>
      <c r="F6460" t="s">
        <v>117</v>
      </c>
      <c r="G6460" t="s">
        <v>318</v>
      </c>
      <c r="H6460" t="s">
        <v>180</v>
      </c>
      <c r="I6460" t="s">
        <v>412</v>
      </c>
    </row>
    <row r="6461" spans="1:10" hidden="1" x14ac:dyDescent="0.25">
      <c r="A6461" s="57" t="s">
        <v>44</v>
      </c>
      <c r="B6461" t="s">
        <v>128</v>
      </c>
      <c r="C6461">
        <v>2022</v>
      </c>
      <c r="D6461" t="s">
        <v>58</v>
      </c>
      <c r="E6461" t="s">
        <v>112</v>
      </c>
      <c r="F6461" t="s">
        <v>117</v>
      </c>
      <c r="G6461" t="s">
        <v>318</v>
      </c>
      <c r="H6461" t="s">
        <v>180</v>
      </c>
      <c r="I6461" t="s">
        <v>413</v>
      </c>
      <c r="J6461" s="3">
        <v>1878023</v>
      </c>
    </row>
    <row r="6462" spans="1:10" hidden="1" x14ac:dyDescent="0.25">
      <c r="A6462" s="57" t="s">
        <v>44</v>
      </c>
      <c r="B6462" t="s">
        <v>128</v>
      </c>
      <c r="C6462">
        <v>2022</v>
      </c>
      <c r="D6462" t="s">
        <v>58</v>
      </c>
      <c r="E6462" t="s">
        <v>112</v>
      </c>
      <c r="F6462" t="s">
        <v>117</v>
      </c>
      <c r="G6462" t="s">
        <v>318</v>
      </c>
      <c r="H6462" t="s">
        <v>180</v>
      </c>
      <c r="I6462" t="s">
        <v>414</v>
      </c>
      <c r="J6462" s="3">
        <v>260917</v>
      </c>
    </row>
    <row r="6463" spans="1:10" hidden="1" x14ac:dyDescent="0.25">
      <c r="A6463" s="57" t="s">
        <v>44</v>
      </c>
      <c r="B6463" t="s">
        <v>128</v>
      </c>
      <c r="C6463">
        <v>2022</v>
      </c>
      <c r="D6463" t="s">
        <v>58</v>
      </c>
      <c r="E6463" t="s">
        <v>112</v>
      </c>
      <c r="F6463" t="s">
        <v>117</v>
      </c>
      <c r="G6463" t="s">
        <v>318</v>
      </c>
      <c r="H6463" t="s">
        <v>180</v>
      </c>
      <c r="I6463" s="90" t="s">
        <v>460</v>
      </c>
    </row>
    <row r="6464" spans="1:10" hidden="1" x14ac:dyDescent="0.25">
      <c r="A6464" s="57" t="s">
        <v>44</v>
      </c>
      <c r="B6464" t="s">
        <v>128</v>
      </c>
      <c r="C6464">
        <v>2022</v>
      </c>
      <c r="D6464" t="s">
        <v>58</v>
      </c>
      <c r="E6464" t="s">
        <v>112</v>
      </c>
      <c r="F6464" t="s">
        <v>117</v>
      </c>
      <c r="G6464" t="s">
        <v>318</v>
      </c>
      <c r="H6464" t="s">
        <v>180</v>
      </c>
      <c r="I6464" s="90" t="s">
        <v>439</v>
      </c>
      <c r="J6464" s="3">
        <v>240000</v>
      </c>
    </row>
    <row r="6465" spans="1:10" hidden="1" x14ac:dyDescent="0.25">
      <c r="A6465" s="57" t="s">
        <v>44</v>
      </c>
      <c r="B6465" t="s">
        <v>128</v>
      </c>
      <c r="C6465">
        <v>2022</v>
      </c>
      <c r="D6465" t="s">
        <v>58</v>
      </c>
      <c r="E6465" t="s">
        <v>112</v>
      </c>
      <c r="F6465" t="s">
        <v>117</v>
      </c>
      <c r="G6465" t="s">
        <v>318</v>
      </c>
      <c r="H6465" t="s">
        <v>180</v>
      </c>
      <c r="I6465" s="90" t="s">
        <v>505</v>
      </c>
      <c r="J6465" s="3">
        <v>18400</v>
      </c>
    </row>
    <row r="6466" spans="1:10" hidden="1" x14ac:dyDescent="0.25">
      <c r="A6466" s="57" t="s">
        <v>44</v>
      </c>
      <c r="B6466" t="s">
        <v>128</v>
      </c>
      <c r="C6466">
        <v>2022</v>
      </c>
      <c r="D6466" t="s">
        <v>58</v>
      </c>
      <c r="E6466" t="s">
        <v>112</v>
      </c>
      <c r="F6466" t="s">
        <v>117</v>
      </c>
      <c r="G6466" t="s">
        <v>318</v>
      </c>
      <c r="H6466" s="2" t="s">
        <v>279</v>
      </c>
      <c r="I6466" t="s">
        <v>414</v>
      </c>
      <c r="J6466" s="3">
        <v>45000</v>
      </c>
    </row>
    <row r="6467" spans="1:10" hidden="1" x14ac:dyDescent="0.25">
      <c r="A6467" s="57" t="s">
        <v>44</v>
      </c>
      <c r="B6467" t="s">
        <v>128</v>
      </c>
      <c r="C6467">
        <v>2022</v>
      </c>
      <c r="D6467" t="s">
        <v>58</v>
      </c>
      <c r="E6467" t="s">
        <v>112</v>
      </c>
      <c r="F6467" t="s">
        <v>117</v>
      </c>
      <c r="G6467" t="s">
        <v>318</v>
      </c>
      <c r="H6467" s="2" t="s">
        <v>279</v>
      </c>
      <c r="I6467" s="90" t="s">
        <v>460</v>
      </c>
    </row>
    <row r="6468" spans="1:10" hidden="1" x14ac:dyDescent="0.25">
      <c r="A6468" s="57" t="s">
        <v>44</v>
      </c>
      <c r="B6468" t="s">
        <v>128</v>
      </c>
      <c r="C6468">
        <v>2022</v>
      </c>
      <c r="D6468" t="s">
        <v>58</v>
      </c>
      <c r="E6468" t="s">
        <v>112</v>
      </c>
      <c r="F6468" t="s">
        <v>117</v>
      </c>
      <c r="G6468" t="s">
        <v>318</v>
      </c>
      <c r="H6468" s="2" t="s">
        <v>279</v>
      </c>
      <c r="I6468" t="s">
        <v>415</v>
      </c>
    </row>
    <row r="6469" spans="1:10" hidden="1" x14ac:dyDescent="0.25">
      <c r="A6469" s="57" t="s">
        <v>44</v>
      </c>
      <c r="B6469" t="s">
        <v>128</v>
      </c>
      <c r="C6469">
        <v>2022</v>
      </c>
      <c r="D6469" t="s">
        <v>58</v>
      </c>
      <c r="E6469" t="s">
        <v>112</v>
      </c>
      <c r="F6469" t="s">
        <v>117</v>
      </c>
      <c r="G6469" t="s">
        <v>318</v>
      </c>
      <c r="H6469" s="2" t="s">
        <v>279</v>
      </c>
      <c r="I6469" s="90" t="s">
        <v>505</v>
      </c>
      <c r="J6469" s="3">
        <v>55300</v>
      </c>
    </row>
    <row r="6470" spans="1:10" hidden="1" x14ac:dyDescent="0.25">
      <c r="A6470" s="57" t="s">
        <v>44</v>
      </c>
      <c r="B6470" t="s">
        <v>128</v>
      </c>
      <c r="C6470">
        <v>2022</v>
      </c>
      <c r="D6470" t="s">
        <v>58</v>
      </c>
      <c r="E6470" t="s">
        <v>112</v>
      </c>
      <c r="F6470" t="s">
        <v>117</v>
      </c>
      <c r="G6470" t="s">
        <v>319</v>
      </c>
      <c r="H6470" t="s">
        <v>181</v>
      </c>
    </row>
    <row r="6471" spans="1:10" hidden="1" x14ac:dyDescent="0.25">
      <c r="A6471" s="57" t="s">
        <v>44</v>
      </c>
      <c r="B6471" t="s">
        <v>128</v>
      </c>
      <c r="C6471">
        <v>2022</v>
      </c>
      <c r="D6471" t="s">
        <v>58</v>
      </c>
      <c r="E6471" t="s">
        <v>112</v>
      </c>
      <c r="F6471" t="s">
        <v>117</v>
      </c>
      <c r="G6471" t="s">
        <v>319</v>
      </c>
      <c r="H6471" s="90" t="s">
        <v>320</v>
      </c>
      <c r="I6471" t="s">
        <v>416</v>
      </c>
    </row>
    <row r="6472" spans="1:10" hidden="1" x14ac:dyDescent="0.25">
      <c r="A6472" s="20" t="s">
        <v>51</v>
      </c>
      <c r="B6472" s="20" t="s">
        <v>128</v>
      </c>
      <c r="C6472" s="20">
        <v>2022</v>
      </c>
      <c r="D6472" s="20" t="s">
        <v>58</v>
      </c>
      <c r="E6472" s="20" t="s">
        <v>52</v>
      </c>
      <c r="F6472" s="20" t="s">
        <v>142</v>
      </c>
      <c r="G6472" s="20" t="s">
        <v>301</v>
      </c>
      <c r="H6472" s="20" t="s">
        <v>210</v>
      </c>
      <c r="I6472" s="20" t="s">
        <v>374</v>
      </c>
      <c r="J6472" s="10">
        <v>66648570.899999999</v>
      </c>
    </row>
    <row r="6473" spans="1:10" hidden="1" x14ac:dyDescent="0.25">
      <c r="A6473" s="57" t="s">
        <v>51</v>
      </c>
      <c r="B6473" t="s">
        <v>128</v>
      </c>
      <c r="C6473">
        <v>2022</v>
      </c>
      <c r="D6473" t="s">
        <v>58</v>
      </c>
      <c r="E6473" t="s">
        <v>52</v>
      </c>
      <c r="F6473" t="s">
        <v>152</v>
      </c>
      <c r="G6473" t="s">
        <v>149</v>
      </c>
      <c r="H6473" t="s">
        <v>211</v>
      </c>
      <c r="J6473" s="10">
        <v>3009.3</v>
      </c>
    </row>
    <row r="6474" spans="1:10" hidden="1" x14ac:dyDescent="0.25">
      <c r="A6474" s="57" t="s">
        <v>51</v>
      </c>
      <c r="B6474" t="s">
        <v>128</v>
      </c>
      <c r="C6474">
        <v>2022</v>
      </c>
      <c r="D6474" t="s">
        <v>58</v>
      </c>
      <c r="E6474" t="s">
        <v>52</v>
      </c>
      <c r="F6474" t="s">
        <v>152</v>
      </c>
      <c r="G6474" t="s">
        <v>213</v>
      </c>
      <c r="H6474" t="s">
        <v>214</v>
      </c>
    </row>
    <row r="6475" spans="1:10" hidden="1" x14ac:dyDescent="0.25">
      <c r="A6475" s="57" t="s">
        <v>51</v>
      </c>
      <c r="B6475" t="s">
        <v>128</v>
      </c>
      <c r="C6475">
        <v>2022</v>
      </c>
      <c r="D6475" t="s">
        <v>58</v>
      </c>
      <c r="E6475" t="s">
        <v>52</v>
      </c>
      <c r="F6475" t="s">
        <v>152</v>
      </c>
      <c r="G6475" t="s">
        <v>217</v>
      </c>
      <c r="H6475" t="s">
        <v>218</v>
      </c>
      <c r="J6475" s="10">
        <v>0.8</v>
      </c>
    </row>
    <row r="6476" spans="1:10" hidden="1" x14ac:dyDescent="0.25">
      <c r="A6476" s="57" t="s">
        <v>51</v>
      </c>
      <c r="B6476" t="s">
        <v>128</v>
      </c>
      <c r="C6476">
        <v>2022</v>
      </c>
      <c r="D6476" t="s">
        <v>58</v>
      </c>
      <c r="E6476" t="s">
        <v>52</v>
      </c>
      <c r="F6476" t="s">
        <v>142</v>
      </c>
      <c r="G6476" t="s">
        <v>300</v>
      </c>
      <c r="H6476" t="s">
        <v>224</v>
      </c>
      <c r="J6476" s="10">
        <v>-5747243.29</v>
      </c>
    </row>
    <row r="6477" spans="1:10" hidden="1" x14ac:dyDescent="0.25">
      <c r="A6477" s="57" t="s">
        <v>51</v>
      </c>
      <c r="B6477" t="s">
        <v>128</v>
      </c>
      <c r="C6477">
        <v>2022</v>
      </c>
      <c r="D6477" t="s">
        <v>58</v>
      </c>
      <c r="E6477" t="s">
        <v>52</v>
      </c>
      <c r="F6477" t="s">
        <v>142</v>
      </c>
      <c r="G6477" t="s">
        <v>300</v>
      </c>
      <c r="H6477" t="s">
        <v>303</v>
      </c>
      <c r="J6477" s="10">
        <v>-10000</v>
      </c>
    </row>
    <row r="6478" spans="1:10" hidden="1" x14ac:dyDescent="0.25">
      <c r="A6478" s="57" t="s">
        <v>51</v>
      </c>
      <c r="B6478" t="s">
        <v>128</v>
      </c>
      <c r="C6478">
        <v>2022</v>
      </c>
      <c r="D6478" t="s">
        <v>58</v>
      </c>
      <c r="E6478" t="s">
        <v>52</v>
      </c>
      <c r="F6478" t="s">
        <v>142</v>
      </c>
      <c r="G6478" t="s">
        <v>270</v>
      </c>
      <c r="H6478" t="s">
        <v>269</v>
      </c>
    </row>
    <row r="6479" spans="1:10" hidden="1" x14ac:dyDescent="0.25">
      <c r="A6479" s="57" t="s">
        <v>51</v>
      </c>
      <c r="B6479" t="s">
        <v>128</v>
      </c>
      <c r="C6479">
        <v>2022</v>
      </c>
      <c r="D6479" t="s">
        <v>58</v>
      </c>
      <c r="E6479" t="s">
        <v>52</v>
      </c>
      <c r="F6479" t="s">
        <v>142</v>
      </c>
      <c r="G6479" t="s">
        <v>270</v>
      </c>
      <c r="H6479" t="s">
        <v>271</v>
      </c>
      <c r="J6479" s="10">
        <v>350000</v>
      </c>
    </row>
    <row r="6480" spans="1:10" hidden="1" x14ac:dyDescent="0.25">
      <c r="A6480" s="57" t="s">
        <v>51</v>
      </c>
      <c r="B6480" t="s">
        <v>128</v>
      </c>
      <c r="C6480">
        <v>2022</v>
      </c>
      <c r="D6480" t="s">
        <v>58</v>
      </c>
      <c r="E6480" t="s">
        <v>52</v>
      </c>
      <c r="F6480" t="s">
        <v>142</v>
      </c>
      <c r="G6480" t="s">
        <v>270</v>
      </c>
      <c r="H6480" t="s">
        <v>486</v>
      </c>
      <c r="J6480" s="10">
        <v>-623745.11</v>
      </c>
    </row>
    <row r="6481" spans="1:10" hidden="1" x14ac:dyDescent="0.25">
      <c r="A6481" s="57" t="s">
        <v>51</v>
      </c>
      <c r="B6481" t="s">
        <v>128</v>
      </c>
      <c r="C6481">
        <v>2022</v>
      </c>
      <c r="D6481" t="s">
        <v>58</v>
      </c>
      <c r="E6481" t="s">
        <v>45</v>
      </c>
      <c r="F6481" t="s">
        <v>46</v>
      </c>
      <c r="G6481" t="s">
        <v>54</v>
      </c>
      <c r="H6481" t="s">
        <v>11</v>
      </c>
      <c r="I6481" t="s">
        <v>375</v>
      </c>
      <c r="J6481" s="3">
        <v>5520000</v>
      </c>
    </row>
    <row r="6482" spans="1:10" hidden="1" x14ac:dyDescent="0.25">
      <c r="A6482" s="57" t="s">
        <v>51</v>
      </c>
      <c r="B6482" t="s">
        <v>128</v>
      </c>
      <c r="C6482">
        <v>2022</v>
      </c>
      <c r="D6482" t="s">
        <v>58</v>
      </c>
      <c r="E6482" t="s">
        <v>45</v>
      </c>
      <c r="F6482" t="s">
        <v>46</v>
      </c>
      <c r="G6482" t="s">
        <v>54</v>
      </c>
      <c r="H6482" t="s">
        <v>11</v>
      </c>
      <c r="I6482" t="s">
        <v>376</v>
      </c>
      <c r="J6482" s="3">
        <v>1750000</v>
      </c>
    </row>
    <row r="6483" spans="1:10" hidden="1" x14ac:dyDescent="0.25">
      <c r="A6483" s="57" t="s">
        <v>51</v>
      </c>
      <c r="B6483" t="s">
        <v>128</v>
      </c>
      <c r="C6483">
        <v>2022</v>
      </c>
      <c r="D6483" t="s">
        <v>58</v>
      </c>
      <c r="E6483" t="s">
        <v>45</v>
      </c>
      <c r="F6483" t="s">
        <v>46</v>
      </c>
      <c r="G6483" t="s">
        <v>54</v>
      </c>
      <c r="H6483" t="s">
        <v>12</v>
      </c>
      <c r="I6483" t="s">
        <v>375</v>
      </c>
    </row>
    <row r="6484" spans="1:10" hidden="1" x14ac:dyDescent="0.25">
      <c r="A6484" s="57" t="s">
        <v>51</v>
      </c>
      <c r="B6484" t="s">
        <v>128</v>
      </c>
      <c r="C6484">
        <v>2022</v>
      </c>
      <c r="D6484" t="s">
        <v>58</v>
      </c>
      <c r="E6484" t="s">
        <v>45</v>
      </c>
      <c r="F6484" t="s">
        <v>46</v>
      </c>
      <c r="G6484" t="s">
        <v>54</v>
      </c>
      <c r="H6484" t="s">
        <v>12</v>
      </c>
      <c r="I6484" t="s">
        <v>376</v>
      </c>
      <c r="J6484" s="3">
        <v>117172</v>
      </c>
    </row>
    <row r="6485" spans="1:10" hidden="1" x14ac:dyDescent="0.25">
      <c r="A6485" s="57" t="s">
        <v>51</v>
      </c>
      <c r="B6485" t="s">
        <v>128</v>
      </c>
      <c r="C6485">
        <v>2022</v>
      </c>
      <c r="D6485" t="s">
        <v>58</v>
      </c>
      <c r="E6485" t="s">
        <v>45</v>
      </c>
      <c r="F6485" t="s">
        <v>46</v>
      </c>
      <c r="G6485" t="s">
        <v>54</v>
      </c>
      <c r="H6485" t="s">
        <v>13</v>
      </c>
      <c r="I6485" t="s">
        <v>375</v>
      </c>
      <c r="J6485" s="3">
        <v>460000</v>
      </c>
    </row>
    <row r="6486" spans="1:10" hidden="1" x14ac:dyDescent="0.25">
      <c r="A6486" s="57" t="s">
        <v>51</v>
      </c>
      <c r="B6486" t="s">
        <v>128</v>
      </c>
      <c r="C6486">
        <v>2022</v>
      </c>
      <c r="D6486" t="s">
        <v>58</v>
      </c>
      <c r="E6486" t="s">
        <v>45</v>
      </c>
      <c r="F6486" t="s">
        <v>46</v>
      </c>
      <c r="G6486" t="s">
        <v>54</v>
      </c>
      <c r="H6486" t="s">
        <v>13</v>
      </c>
      <c r="I6486" t="s">
        <v>376</v>
      </c>
      <c r="J6486" s="3">
        <v>155598</v>
      </c>
    </row>
    <row r="6487" spans="1:10" hidden="1" x14ac:dyDescent="0.25">
      <c r="A6487" s="57" t="s">
        <v>51</v>
      </c>
      <c r="B6487" t="s">
        <v>128</v>
      </c>
      <c r="C6487">
        <v>2022</v>
      </c>
      <c r="D6487" t="s">
        <v>58</v>
      </c>
      <c r="E6487" t="s">
        <v>45</v>
      </c>
      <c r="F6487" t="s">
        <v>46</v>
      </c>
      <c r="G6487" t="s">
        <v>54</v>
      </c>
      <c r="H6487" t="s">
        <v>14</v>
      </c>
      <c r="I6487" t="s">
        <v>375</v>
      </c>
      <c r="J6487" s="3">
        <v>55200</v>
      </c>
    </row>
    <row r="6488" spans="1:10" hidden="1" x14ac:dyDescent="0.25">
      <c r="A6488" s="57" t="s">
        <v>51</v>
      </c>
      <c r="B6488" t="s">
        <v>128</v>
      </c>
      <c r="C6488">
        <v>2022</v>
      </c>
      <c r="D6488" t="s">
        <v>58</v>
      </c>
      <c r="E6488" t="s">
        <v>45</v>
      </c>
      <c r="F6488" t="s">
        <v>46</v>
      </c>
      <c r="G6488" t="s">
        <v>54</v>
      </c>
      <c r="H6488" t="s">
        <v>14</v>
      </c>
      <c r="I6488" t="s">
        <v>376</v>
      </c>
      <c r="J6488" s="3">
        <v>18672</v>
      </c>
    </row>
    <row r="6489" spans="1:10" hidden="1" x14ac:dyDescent="0.25">
      <c r="A6489" s="57" t="s">
        <v>51</v>
      </c>
      <c r="B6489" t="s">
        <v>128</v>
      </c>
      <c r="C6489">
        <v>2022</v>
      </c>
      <c r="D6489" t="s">
        <v>58</v>
      </c>
      <c r="E6489" t="s">
        <v>45</v>
      </c>
      <c r="F6489" t="s">
        <v>46</v>
      </c>
      <c r="G6489" t="s">
        <v>54</v>
      </c>
      <c r="H6489" t="s">
        <v>15</v>
      </c>
      <c r="I6489" t="s">
        <v>375</v>
      </c>
      <c r="J6489" s="3">
        <v>460000</v>
      </c>
    </row>
    <row r="6490" spans="1:10" hidden="1" x14ac:dyDescent="0.25">
      <c r="A6490" s="57" t="s">
        <v>51</v>
      </c>
      <c r="B6490" t="s">
        <v>128</v>
      </c>
      <c r="C6490">
        <v>2022</v>
      </c>
      <c r="D6490" t="s">
        <v>58</v>
      </c>
      <c r="E6490" t="s">
        <v>45</v>
      </c>
      <c r="F6490" t="s">
        <v>46</v>
      </c>
      <c r="G6490" t="s">
        <v>54</v>
      </c>
      <c r="H6490" t="s">
        <v>15</v>
      </c>
      <c r="I6490" t="s">
        <v>376</v>
      </c>
      <c r="J6490" s="3">
        <v>155598</v>
      </c>
    </row>
    <row r="6491" spans="1:10" hidden="1" x14ac:dyDescent="0.25">
      <c r="A6491" s="57" t="s">
        <v>51</v>
      </c>
      <c r="B6491" t="s">
        <v>128</v>
      </c>
      <c r="C6491">
        <v>2022</v>
      </c>
      <c r="D6491" t="s">
        <v>58</v>
      </c>
      <c r="E6491" t="s">
        <v>45</v>
      </c>
      <c r="F6491" t="s">
        <v>46</v>
      </c>
      <c r="G6491" t="s">
        <v>54</v>
      </c>
      <c r="H6491" t="s">
        <v>16</v>
      </c>
      <c r="I6491" t="s">
        <v>375</v>
      </c>
      <c r="J6491" s="3">
        <v>230000</v>
      </c>
    </row>
    <row r="6492" spans="1:10" hidden="1" x14ac:dyDescent="0.25">
      <c r="A6492" s="57" t="s">
        <v>51</v>
      </c>
      <c r="B6492" t="s">
        <v>128</v>
      </c>
      <c r="C6492">
        <v>2022</v>
      </c>
      <c r="D6492" t="s">
        <v>58</v>
      </c>
      <c r="E6492" t="s">
        <v>45</v>
      </c>
      <c r="F6492" t="s">
        <v>46</v>
      </c>
      <c r="G6492" t="s">
        <v>54</v>
      </c>
      <c r="H6492" t="s">
        <v>16</v>
      </c>
      <c r="I6492" t="s">
        <v>376</v>
      </c>
      <c r="J6492" s="3">
        <v>72916</v>
      </c>
    </row>
    <row r="6493" spans="1:10" hidden="1" x14ac:dyDescent="0.25">
      <c r="A6493" s="57" t="s">
        <v>51</v>
      </c>
      <c r="B6493" t="s">
        <v>128</v>
      </c>
      <c r="C6493">
        <v>2022</v>
      </c>
      <c r="D6493" t="s">
        <v>58</v>
      </c>
      <c r="E6493" t="s">
        <v>45</v>
      </c>
      <c r="F6493" t="s">
        <v>46</v>
      </c>
      <c r="G6493" t="s">
        <v>54</v>
      </c>
      <c r="H6493" t="s">
        <v>17</v>
      </c>
      <c r="I6493" t="s">
        <v>375</v>
      </c>
      <c r="J6493" s="3">
        <v>3680000</v>
      </c>
    </row>
    <row r="6494" spans="1:10" hidden="1" x14ac:dyDescent="0.25">
      <c r="A6494" s="57" t="s">
        <v>51</v>
      </c>
      <c r="B6494" t="s">
        <v>128</v>
      </c>
      <c r="C6494">
        <v>2022</v>
      </c>
      <c r="D6494" t="s">
        <v>58</v>
      </c>
      <c r="E6494" t="s">
        <v>45</v>
      </c>
      <c r="F6494" t="s">
        <v>46</v>
      </c>
      <c r="G6494" t="s">
        <v>54</v>
      </c>
      <c r="H6494" s="90" t="s">
        <v>331</v>
      </c>
      <c r="I6494" s="90"/>
    </row>
    <row r="6495" spans="1:10" hidden="1" x14ac:dyDescent="0.25">
      <c r="A6495" s="57" t="s">
        <v>51</v>
      </c>
      <c r="B6495" t="s">
        <v>128</v>
      </c>
      <c r="C6495">
        <v>2022</v>
      </c>
      <c r="D6495" t="s">
        <v>58</v>
      </c>
      <c r="E6495" t="s">
        <v>45</v>
      </c>
      <c r="F6495" t="s">
        <v>46</v>
      </c>
      <c r="G6495" t="s">
        <v>54</v>
      </c>
      <c r="H6495" s="90" t="s">
        <v>445</v>
      </c>
      <c r="I6495" s="90" t="s">
        <v>446</v>
      </c>
    </row>
    <row r="6496" spans="1:10" hidden="1" x14ac:dyDescent="0.25">
      <c r="A6496" s="57" t="s">
        <v>51</v>
      </c>
      <c r="B6496" t="s">
        <v>128</v>
      </c>
      <c r="C6496">
        <v>2022</v>
      </c>
      <c r="D6496" t="s">
        <v>58</v>
      </c>
      <c r="E6496" t="s">
        <v>45</v>
      </c>
      <c r="F6496" t="s">
        <v>46</v>
      </c>
      <c r="G6496" t="s">
        <v>54</v>
      </c>
      <c r="H6496" t="s">
        <v>195</v>
      </c>
      <c r="I6496" t="s">
        <v>377</v>
      </c>
    </row>
    <row r="6497" spans="1:10" hidden="1" x14ac:dyDescent="0.25">
      <c r="A6497" s="57" t="s">
        <v>51</v>
      </c>
      <c r="B6497" t="s">
        <v>128</v>
      </c>
      <c r="C6497">
        <v>2022</v>
      </c>
      <c r="D6497" t="s">
        <v>58</v>
      </c>
      <c r="E6497" t="s">
        <v>45</v>
      </c>
      <c r="F6497" t="s">
        <v>46</v>
      </c>
      <c r="G6497" t="s">
        <v>54</v>
      </c>
      <c r="H6497" t="s">
        <v>18</v>
      </c>
      <c r="I6497" t="s">
        <v>397</v>
      </c>
      <c r="J6497" s="3">
        <v>37949</v>
      </c>
    </row>
    <row r="6498" spans="1:10" hidden="1" x14ac:dyDescent="0.25">
      <c r="A6498" s="57" t="s">
        <v>51</v>
      </c>
      <c r="B6498" t="s">
        <v>128</v>
      </c>
      <c r="C6498">
        <v>2022</v>
      </c>
      <c r="D6498" t="s">
        <v>58</v>
      </c>
      <c r="E6498" t="s">
        <v>45</v>
      </c>
      <c r="F6498" t="s">
        <v>46</v>
      </c>
      <c r="G6498" t="s">
        <v>54</v>
      </c>
      <c r="H6498" t="s">
        <v>19</v>
      </c>
      <c r="I6498" t="s">
        <v>398</v>
      </c>
      <c r="J6498" s="3">
        <v>662400</v>
      </c>
    </row>
    <row r="6499" spans="1:10" hidden="1" x14ac:dyDescent="0.25">
      <c r="A6499" s="57" t="s">
        <v>51</v>
      </c>
      <c r="B6499" t="s">
        <v>128</v>
      </c>
      <c r="C6499">
        <v>2022</v>
      </c>
      <c r="D6499" t="s">
        <v>58</v>
      </c>
      <c r="E6499" t="s">
        <v>45</v>
      </c>
      <c r="F6499" t="s">
        <v>46</v>
      </c>
      <c r="G6499" t="s">
        <v>54</v>
      </c>
      <c r="H6499" t="s">
        <v>19</v>
      </c>
      <c r="I6499" t="s">
        <v>400</v>
      </c>
      <c r="J6499" s="3">
        <v>210000</v>
      </c>
    </row>
    <row r="6500" spans="1:10" hidden="1" x14ac:dyDescent="0.25">
      <c r="A6500" s="57" t="s">
        <v>51</v>
      </c>
      <c r="B6500" t="s">
        <v>128</v>
      </c>
      <c r="C6500">
        <v>2022</v>
      </c>
      <c r="D6500" t="s">
        <v>58</v>
      </c>
      <c r="E6500" t="s">
        <v>45</v>
      </c>
      <c r="F6500" t="s">
        <v>46</v>
      </c>
      <c r="G6500" t="s">
        <v>54</v>
      </c>
      <c r="H6500" t="s">
        <v>20</v>
      </c>
      <c r="I6500" t="s">
        <v>399</v>
      </c>
      <c r="J6500" s="3">
        <v>290800</v>
      </c>
    </row>
    <row r="6501" spans="1:10" hidden="1" x14ac:dyDescent="0.25">
      <c r="A6501" s="57" t="s">
        <v>51</v>
      </c>
      <c r="B6501" t="s">
        <v>128</v>
      </c>
      <c r="C6501">
        <v>2022</v>
      </c>
      <c r="D6501" t="s">
        <v>58</v>
      </c>
      <c r="E6501" t="s">
        <v>45</v>
      </c>
      <c r="F6501" t="s">
        <v>46</v>
      </c>
      <c r="G6501" t="s">
        <v>54</v>
      </c>
      <c r="H6501" s="2" t="s">
        <v>294</v>
      </c>
      <c r="I6501" s="2"/>
    </row>
    <row r="6502" spans="1:10" hidden="1" x14ac:dyDescent="0.25">
      <c r="A6502" s="57" t="s">
        <v>51</v>
      </c>
      <c r="B6502" t="s">
        <v>128</v>
      </c>
      <c r="C6502">
        <v>2022</v>
      </c>
      <c r="D6502" t="s">
        <v>58</v>
      </c>
      <c r="E6502" t="s">
        <v>45</v>
      </c>
      <c r="F6502" t="s">
        <v>46</v>
      </c>
      <c r="G6502" t="s">
        <v>118</v>
      </c>
      <c r="H6502" s="2" t="s">
        <v>295</v>
      </c>
      <c r="I6502" t="s">
        <v>378</v>
      </c>
      <c r="J6502" s="22">
        <v>2200000</v>
      </c>
    </row>
    <row r="6503" spans="1:10" hidden="1" x14ac:dyDescent="0.25">
      <c r="A6503" s="57" t="s">
        <v>51</v>
      </c>
      <c r="B6503" t="s">
        <v>128</v>
      </c>
      <c r="C6503">
        <v>2022</v>
      </c>
      <c r="D6503" t="s">
        <v>58</v>
      </c>
      <c r="E6503" t="s">
        <v>45</v>
      </c>
      <c r="F6503" t="s">
        <v>46</v>
      </c>
      <c r="G6503" t="s">
        <v>118</v>
      </c>
      <c r="H6503" t="s">
        <v>119</v>
      </c>
    </row>
    <row r="6504" spans="1:10" hidden="1" x14ac:dyDescent="0.25">
      <c r="A6504" s="57" t="s">
        <v>51</v>
      </c>
      <c r="B6504" t="s">
        <v>128</v>
      </c>
      <c r="C6504">
        <v>2022</v>
      </c>
      <c r="D6504" t="s">
        <v>58</v>
      </c>
      <c r="E6504" t="s">
        <v>45</v>
      </c>
      <c r="F6504" t="s">
        <v>46</v>
      </c>
      <c r="G6504" t="s">
        <v>118</v>
      </c>
      <c r="H6504" t="s">
        <v>283</v>
      </c>
    </row>
    <row r="6505" spans="1:10" hidden="1" x14ac:dyDescent="0.25">
      <c r="A6505" s="57" t="s">
        <v>51</v>
      </c>
      <c r="B6505" t="s">
        <v>128</v>
      </c>
      <c r="C6505">
        <v>2022</v>
      </c>
      <c r="D6505" t="s">
        <v>58</v>
      </c>
      <c r="E6505" t="s">
        <v>45</v>
      </c>
      <c r="F6505" t="s">
        <v>46</v>
      </c>
      <c r="G6505" t="s">
        <v>109</v>
      </c>
      <c r="H6505" t="s">
        <v>219</v>
      </c>
      <c r="I6505" t="s">
        <v>379</v>
      </c>
      <c r="J6505" s="3">
        <v>451</v>
      </c>
    </row>
    <row r="6506" spans="1:10" hidden="1" x14ac:dyDescent="0.25">
      <c r="A6506" s="57" t="s">
        <v>51</v>
      </c>
      <c r="B6506" t="s">
        <v>128</v>
      </c>
      <c r="C6506">
        <v>2022</v>
      </c>
      <c r="D6506" t="s">
        <v>58</v>
      </c>
      <c r="E6506" t="s">
        <v>45</v>
      </c>
      <c r="F6506" t="s">
        <v>46</v>
      </c>
      <c r="G6506" t="s">
        <v>109</v>
      </c>
      <c r="H6506" t="s">
        <v>219</v>
      </c>
      <c r="I6506" s="90" t="s">
        <v>476</v>
      </c>
    </row>
    <row r="6507" spans="1:10" hidden="1" x14ac:dyDescent="0.25">
      <c r="A6507" s="57" t="s">
        <v>51</v>
      </c>
      <c r="B6507" t="s">
        <v>128</v>
      </c>
      <c r="C6507">
        <v>2022</v>
      </c>
      <c r="D6507" t="s">
        <v>58</v>
      </c>
      <c r="E6507" t="s">
        <v>45</v>
      </c>
      <c r="F6507" t="s">
        <v>46</v>
      </c>
      <c r="G6507" t="s">
        <v>109</v>
      </c>
      <c r="H6507" s="2" t="s">
        <v>267</v>
      </c>
      <c r="I6507" s="2"/>
    </row>
    <row r="6508" spans="1:10" hidden="1" x14ac:dyDescent="0.25">
      <c r="A6508" s="57" t="s">
        <v>51</v>
      </c>
      <c r="B6508" t="s">
        <v>128</v>
      </c>
      <c r="C6508">
        <v>2022</v>
      </c>
      <c r="D6508" t="s">
        <v>58</v>
      </c>
      <c r="E6508" t="s">
        <v>45</v>
      </c>
      <c r="F6508" t="s">
        <v>46</v>
      </c>
      <c r="G6508" t="s">
        <v>109</v>
      </c>
      <c r="H6508" t="s">
        <v>220</v>
      </c>
      <c r="I6508" t="s">
        <v>417</v>
      </c>
      <c r="J6508" s="3">
        <v>36500</v>
      </c>
    </row>
    <row r="6509" spans="1:10" hidden="1" x14ac:dyDescent="0.25">
      <c r="A6509" s="57" t="s">
        <v>51</v>
      </c>
      <c r="B6509" t="s">
        <v>128</v>
      </c>
      <c r="C6509">
        <v>2022</v>
      </c>
      <c r="D6509" t="s">
        <v>58</v>
      </c>
      <c r="E6509" t="s">
        <v>45</v>
      </c>
      <c r="F6509" t="s">
        <v>46</v>
      </c>
      <c r="G6509" t="s">
        <v>109</v>
      </c>
      <c r="H6509" t="s">
        <v>260</v>
      </c>
    </row>
    <row r="6510" spans="1:10" hidden="1" x14ac:dyDescent="0.25">
      <c r="A6510" s="57" t="s">
        <v>51</v>
      </c>
      <c r="B6510" t="s">
        <v>128</v>
      </c>
      <c r="C6510">
        <v>2022</v>
      </c>
      <c r="D6510" t="s">
        <v>58</v>
      </c>
      <c r="E6510" t="s">
        <v>45</v>
      </c>
      <c r="F6510" t="s">
        <v>46</v>
      </c>
      <c r="G6510" t="s">
        <v>55</v>
      </c>
      <c r="H6510" t="s">
        <v>22</v>
      </c>
      <c r="I6510" t="s">
        <v>380</v>
      </c>
      <c r="J6510" s="3">
        <v>800000</v>
      </c>
    </row>
    <row r="6511" spans="1:10" hidden="1" x14ac:dyDescent="0.25">
      <c r="A6511" s="57" t="s">
        <v>51</v>
      </c>
      <c r="B6511" t="s">
        <v>128</v>
      </c>
      <c r="C6511">
        <v>2022</v>
      </c>
      <c r="D6511" t="s">
        <v>58</v>
      </c>
      <c r="E6511" t="s">
        <v>45</v>
      </c>
      <c r="F6511" t="s">
        <v>46</v>
      </c>
      <c r="G6511" t="s">
        <v>55</v>
      </c>
      <c r="H6511" t="s">
        <v>447</v>
      </c>
      <c r="I6511" s="90" t="s">
        <v>448</v>
      </c>
    </row>
    <row r="6512" spans="1:10" hidden="1" x14ac:dyDescent="0.25">
      <c r="A6512" s="57" t="s">
        <v>51</v>
      </c>
      <c r="B6512" t="s">
        <v>128</v>
      </c>
      <c r="C6512">
        <v>2022</v>
      </c>
      <c r="D6512" t="s">
        <v>58</v>
      </c>
      <c r="E6512" t="s">
        <v>45</v>
      </c>
      <c r="F6512" t="s">
        <v>46</v>
      </c>
      <c r="G6512" t="s">
        <v>47</v>
      </c>
      <c r="H6512" t="s">
        <v>238</v>
      </c>
    </row>
    <row r="6513" spans="1:10" hidden="1" x14ac:dyDescent="0.25">
      <c r="A6513" s="57" t="s">
        <v>51</v>
      </c>
      <c r="B6513" t="s">
        <v>128</v>
      </c>
      <c r="C6513">
        <v>2022</v>
      </c>
      <c r="D6513" t="s">
        <v>58</v>
      </c>
      <c r="E6513" t="s">
        <v>45</v>
      </c>
      <c r="F6513" t="s">
        <v>46</v>
      </c>
      <c r="G6513" t="s">
        <v>47</v>
      </c>
      <c r="H6513" t="s">
        <v>239</v>
      </c>
      <c r="I6513" t="s">
        <v>381</v>
      </c>
      <c r="J6513" s="3">
        <v>573527</v>
      </c>
    </row>
    <row r="6514" spans="1:10" hidden="1" x14ac:dyDescent="0.25">
      <c r="A6514" s="57" t="s">
        <v>51</v>
      </c>
      <c r="B6514" t="s">
        <v>128</v>
      </c>
      <c r="C6514">
        <v>2022</v>
      </c>
      <c r="D6514" t="s">
        <v>58</v>
      </c>
      <c r="E6514" t="s">
        <v>45</v>
      </c>
      <c r="F6514" t="s">
        <v>46</v>
      </c>
      <c r="G6514" t="s">
        <v>47</v>
      </c>
      <c r="H6514" t="s">
        <v>239</v>
      </c>
      <c r="I6514" t="s">
        <v>382</v>
      </c>
      <c r="J6514" s="3">
        <v>304000</v>
      </c>
    </row>
    <row r="6515" spans="1:10" hidden="1" x14ac:dyDescent="0.25">
      <c r="A6515" s="57" t="s">
        <v>51</v>
      </c>
      <c r="B6515" t="s">
        <v>128</v>
      </c>
      <c r="C6515">
        <v>2022</v>
      </c>
      <c r="D6515" t="s">
        <v>58</v>
      </c>
      <c r="E6515" t="s">
        <v>45</v>
      </c>
      <c r="F6515" t="s">
        <v>46</v>
      </c>
      <c r="G6515" t="s">
        <v>47</v>
      </c>
      <c r="H6515" t="s">
        <v>239</v>
      </c>
      <c r="I6515" t="s">
        <v>383</v>
      </c>
      <c r="J6515" s="3">
        <v>1000000</v>
      </c>
    </row>
    <row r="6516" spans="1:10" hidden="1" x14ac:dyDescent="0.25">
      <c r="A6516" s="57" t="s">
        <v>51</v>
      </c>
      <c r="B6516" t="s">
        <v>128</v>
      </c>
      <c r="C6516">
        <v>2022</v>
      </c>
      <c r="D6516" t="s">
        <v>58</v>
      </c>
      <c r="E6516" t="s">
        <v>45</v>
      </c>
      <c r="F6516" t="s">
        <v>46</v>
      </c>
      <c r="G6516" t="s">
        <v>47</v>
      </c>
      <c r="H6516" t="s">
        <v>239</v>
      </c>
      <c r="I6516" t="s">
        <v>384</v>
      </c>
      <c r="J6516" s="3">
        <v>365608</v>
      </c>
    </row>
    <row r="6517" spans="1:10" hidden="1" x14ac:dyDescent="0.25">
      <c r="A6517" s="57" t="s">
        <v>51</v>
      </c>
      <c r="B6517" t="s">
        <v>128</v>
      </c>
      <c r="C6517">
        <v>2022</v>
      </c>
      <c r="D6517" t="s">
        <v>58</v>
      </c>
      <c r="E6517" t="s">
        <v>45</v>
      </c>
      <c r="F6517" t="s">
        <v>46</v>
      </c>
      <c r="G6517" t="s">
        <v>47</v>
      </c>
      <c r="H6517" t="s">
        <v>239</v>
      </c>
      <c r="I6517" t="s">
        <v>426</v>
      </c>
    </row>
    <row r="6518" spans="1:10" hidden="1" x14ac:dyDescent="0.25">
      <c r="A6518" s="57" t="s">
        <v>51</v>
      </c>
      <c r="B6518" t="s">
        <v>128</v>
      </c>
      <c r="C6518">
        <v>2022</v>
      </c>
      <c r="D6518" t="s">
        <v>58</v>
      </c>
      <c r="E6518" t="s">
        <v>45</v>
      </c>
      <c r="F6518" t="s">
        <v>46</v>
      </c>
      <c r="G6518" t="s">
        <v>47</v>
      </c>
      <c r="H6518" t="s">
        <v>239</v>
      </c>
      <c r="I6518" s="90" t="s">
        <v>449</v>
      </c>
    </row>
    <row r="6519" spans="1:10" hidden="1" x14ac:dyDescent="0.25">
      <c r="A6519" s="57" t="s">
        <v>51</v>
      </c>
      <c r="B6519" t="s">
        <v>128</v>
      </c>
      <c r="C6519">
        <v>2022</v>
      </c>
      <c r="D6519" t="s">
        <v>58</v>
      </c>
      <c r="E6519" t="s">
        <v>45</v>
      </c>
      <c r="F6519" t="s">
        <v>46</v>
      </c>
      <c r="G6519" t="s">
        <v>47</v>
      </c>
      <c r="H6519" t="s">
        <v>239</v>
      </c>
      <c r="I6519" s="90" t="s">
        <v>461</v>
      </c>
    </row>
    <row r="6520" spans="1:10" hidden="1" x14ac:dyDescent="0.25">
      <c r="A6520" s="57" t="s">
        <v>51</v>
      </c>
      <c r="B6520" t="s">
        <v>128</v>
      </c>
      <c r="C6520">
        <v>2022</v>
      </c>
      <c r="D6520" t="s">
        <v>58</v>
      </c>
      <c r="E6520" t="s">
        <v>45</v>
      </c>
      <c r="F6520" t="s">
        <v>46</v>
      </c>
      <c r="G6520" t="s">
        <v>47</v>
      </c>
      <c r="H6520" t="s">
        <v>239</v>
      </c>
      <c r="I6520" s="90" t="s">
        <v>462</v>
      </c>
      <c r="J6520" s="3">
        <v>300000</v>
      </c>
    </row>
    <row r="6521" spans="1:10" hidden="1" x14ac:dyDescent="0.25">
      <c r="A6521" s="57" t="s">
        <v>51</v>
      </c>
      <c r="B6521" t="s">
        <v>128</v>
      </c>
      <c r="C6521">
        <v>2022</v>
      </c>
      <c r="D6521" t="s">
        <v>58</v>
      </c>
      <c r="E6521" t="s">
        <v>45</v>
      </c>
      <c r="F6521" t="s">
        <v>46</v>
      </c>
      <c r="G6521" t="s">
        <v>47</v>
      </c>
      <c r="H6521" t="s">
        <v>239</v>
      </c>
      <c r="I6521" s="90" t="s">
        <v>463</v>
      </c>
    </row>
    <row r="6522" spans="1:10" hidden="1" x14ac:dyDescent="0.25">
      <c r="A6522" s="57" t="s">
        <v>51</v>
      </c>
      <c r="B6522" t="s">
        <v>128</v>
      </c>
      <c r="C6522">
        <v>2022</v>
      </c>
      <c r="D6522" t="s">
        <v>58</v>
      </c>
      <c r="E6522" t="s">
        <v>45</v>
      </c>
      <c r="F6522" t="s">
        <v>46</v>
      </c>
      <c r="G6522" t="s">
        <v>47</v>
      </c>
      <c r="H6522" t="s">
        <v>243</v>
      </c>
      <c r="I6522" t="s">
        <v>387</v>
      </c>
    </row>
    <row r="6523" spans="1:10" hidden="1" x14ac:dyDescent="0.25">
      <c r="A6523" s="57" t="s">
        <v>51</v>
      </c>
      <c r="B6523" t="s">
        <v>128</v>
      </c>
      <c r="C6523">
        <v>2022</v>
      </c>
      <c r="D6523" t="s">
        <v>58</v>
      </c>
      <c r="E6523" t="s">
        <v>45</v>
      </c>
      <c r="F6523" t="s">
        <v>46</v>
      </c>
      <c r="G6523" t="s">
        <v>47</v>
      </c>
      <c r="H6523" s="2" t="s">
        <v>276</v>
      </c>
      <c r="I6523" t="s">
        <v>395</v>
      </c>
      <c r="J6523" s="3">
        <v>350000</v>
      </c>
    </row>
    <row r="6524" spans="1:10" hidden="1" x14ac:dyDescent="0.25">
      <c r="A6524" s="57" t="s">
        <v>51</v>
      </c>
      <c r="B6524" t="s">
        <v>128</v>
      </c>
      <c r="C6524">
        <v>2022</v>
      </c>
      <c r="D6524" t="s">
        <v>58</v>
      </c>
      <c r="E6524" t="s">
        <v>45</v>
      </c>
      <c r="F6524" t="s">
        <v>46</v>
      </c>
      <c r="G6524" t="s">
        <v>47</v>
      </c>
      <c r="H6524" s="2" t="s">
        <v>296</v>
      </c>
      <c r="I6524" s="2"/>
    </row>
    <row r="6525" spans="1:10" hidden="1" x14ac:dyDescent="0.25">
      <c r="A6525" s="57" t="s">
        <v>51</v>
      </c>
      <c r="B6525" t="s">
        <v>128</v>
      </c>
      <c r="C6525">
        <v>2022</v>
      </c>
      <c r="D6525" t="s">
        <v>58</v>
      </c>
      <c r="E6525" t="s">
        <v>45</v>
      </c>
      <c r="F6525" t="s">
        <v>46</v>
      </c>
      <c r="G6525" t="s">
        <v>47</v>
      </c>
      <c r="H6525" s="90" t="s">
        <v>364</v>
      </c>
      <c r="I6525" t="s">
        <v>379</v>
      </c>
      <c r="J6525" s="3">
        <v>134058</v>
      </c>
    </row>
    <row r="6526" spans="1:10" hidden="1" x14ac:dyDescent="0.25">
      <c r="A6526" s="57" t="s">
        <v>51</v>
      </c>
      <c r="B6526" t="s">
        <v>128</v>
      </c>
      <c r="C6526">
        <v>2022</v>
      </c>
      <c r="D6526" t="s">
        <v>58</v>
      </c>
      <c r="E6526" t="s">
        <v>45</v>
      </c>
      <c r="F6526" t="s">
        <v>46</v>
      </c>
      <c r="G6526" t="s">
        <v>47</v>
      </c>
      <c r="H6526" s="2" t="s">
        <v>277</v>
      </c>
      <c r="I6526" s="2"/>
    </row>
    <row r="6527" spans="1:10" hidden="1" x14ac:dyDescent="0.25">
      <c r="A6527" s="57" t="s">
        <v>51</v>
      </c>
      <c r="B6527" t="s">
        <v>128</v>
      </c>
      <c r="C6527">
        <v>2022</v>
      </c>
      <c r="D6527" t="s">
        <v>58</v>
      </c>
      <c r="E6527" t="s">
        <v>45</v>
      </c>
      <c r="F6527" t="s">
        <v>46</v>
      </c>
      <c r="G6527" t="s">
        <v>47</v>
      </c>
      <c r="H6527" s="2" t="s">
        <v>278</v>
      </c>
      <c r="I6527" s="2"/>
    </row>
    <row r="6528" spans="1:10" hidden="1" x14ac:dyDescent="0.25">
      <c r="A6528" s="57" t="s">
        <v>51</v>
      </c>
      <c r="B6528" t="s">
        <v>128</v>
      </c>
      <c r="C6528">
        <v>2022</v>
      </c>
      <c r="D6528" t="s">
        <v>58</v>
      </c>
      <c r="E6528" t="s">
        <v>45</v>
      </c>
      <c r="F6528" t="s">
        <v>46</v>
      </c>
      <c r="G6528" t="s">
        <v>47</v>
      </c>
      <c r="H6528" s="2" t="s">
        <v>298</v>
      </c>
      <c r="I6528" s="2"/>
    </row>
    <row r="6529" spans="1:10" hidden="1" x14ac:dyDescent="0.25">
      <c r="A6529" s="57" t="s">
        <v>51</v>
      </c>
      <c r="B6529" t="s">
        <v>128</v>
      </c>
      <c r="C6529">
        <v>2022</v>
      </c>
      <c r="D6529" t="s">
        <v>58</v>
      </c>
      <c r="E6529" t="s">
        <v>45</v>
      </c>
      <c r="F6529" t="s">
        <v>46</v>
      </c>
      <c r="G6529" t="s">
        <v>47</v>
      </c>
      <c r="H6529" s="2" t="s">
        <v>238</v>
      </c>
      <c r="I6529" s="90" t="s">
        <v>412</v>
      </c>
    </row>
    <row r="6530" spans="1:10" hidden="1" x14ac:dyDescent="0.25">
      <c r="A6530" s="57" t="s">
        <v>51</v>
      </c>
      <c r="B6530" t="s">
        <v>128</v>
      </c>
      <c r="C6530">
        <v>2022</v>
      </c>
      <c r="D6530" t="s">
        <v>58</v>
      </c>
      <c r="E6530" t="s">
        <v>45</v>
      </c>
      <c r="F6530" t="s">
        <v>46</v>
      </c>
      <c r="G6530" t="s">
        <v>182</v>
      </c>
      <c r="H6530" t="s">
        <v>240</v>
      </c>
    </row>
    <row r="6531" spans="1:10" hidden="1" x14ac:dyDescent="0.25">
      <c r="A6531" s="57" t="s">
        <v>51</v>
      </c>
      <c r="B6531" t="s">
        <v>128</v>
      </c>
      <c r="C6531">
        <v>2022</v>
      </c>
      <c r="D6531" t="s">
        <v>58</v>
      </c>
      <c r="E6531" t="s">
        <v>45</v>
      </c>
      <c r="F6531" t="s">
        <v>46</v>
      </c>
      <c r="G6531" t="s">
        <v>182</v>
      </c>
      <c r="H6531" t="s">
        <v>241</v>
      </c>
      <c r="I6531" t="s">
        <v>419</v>
      </c>
    </row>
    <row r="6532" spans="1:10" hidden="1" x14ac:dyDescent="0.25">
      <c r="A6532" s="57" t="s">
        <v>51</v>
      </c>
      <c r="B6532" t="s">
        <v>128</v>
      </c>
      <c r="C6532">
        <v>2022</v>
      </c>
      <c r="D6532" t="s">
        <v>58</v>
      </c>
      <c r="E6532" t="s">
        <v>45</v>
      </c>
      <c r="F6532" t="s">
        <v>46</v>
      </c>
      <c r="G6532" t="s">
        <v>182</v>
      </c>
      <c r="H6532" t="s">
        <v>242</v>
      </c>
      <c r="I6532" s="90" t="s">
        <v>508</v>
      </c>
      <c r="J6532" s="3">
        <v>110000</v>
      </c>
    </row>
    <row r="6533" spans="1:10" hidden="1" x14ac:dyDescent="0.25">
      <c r="A6533" s="57" t="s">
        <v>51</v>
      </c>
      <c r="B6533" t="s">
        <v>128</v>
      </c>
      <c r="C6533">
        <v>2022</v>
      </c>
      <c r="D6533" t="s">
        <v>58</v>
      </c>
      <c r="E6533" t="s">
        <v>45</v>
      </c>
      <c r="F6533" t="s">
        <v>46</v>
      </c>
      <c r="G6533" t="s">
        <v>182</v>
      </c>
      <c r="H6533" t="s">
        <v>243</v>
      </c>
      <c r="I6533" t="s">
        <v>419</v>
      </c>
    </row>
    <row r="6534" spans="1:10" hidden="1" x14ac:dyDescent="0.25">
      <c r="A6534" s="57" t="s">
        <v>51</v>
      </c>
      <c r="B6534" t="s">
        <v>128</v>
      </c>
      <c r="C6534">
        <v>2022</v>
      </c>
      <c r="D6534" t="s">
        <v>58</v>
      </c>
      <c r="E6534" t="s">
        <v>45</v>
      </c>
      <c r="F6534" t="s">
        <v>46</v>
      </c>
      <c r="G6534" t="s">
        <v>253</v>
      </c>
      <c r="H6534" s="2" t="s">
        <v>266</v>
      </c>
      <c r="I6534" t="s">
        <v>427</v>
      </c>
    </row>
    <row r="6535" spans="1:10" hidden="1" x14ac:dyDescent="0.25">
      <c r="A6535" s="57" t="s">
        <v>51</v>
      </c>
      <c r="B6535" t="s">
        <v>128</v>
      </c>
      <c r="C6535">
        <v>2022</v>
      </c>
      <c r="D6535" t="s">
        <v>58</v>
      </c>
      <c r="E6535" t="s">
        <v>45</v>
      </c>
      <c r="F6535" t="s">
        <v>46</v>
      </c>
      <c r="G6535" t="s">
        <v>253</v>
      </c>
      <c r="H6535" s="2" t="s">
        <v>266</v>
      </c>
      <c r="I6535" t="s">
        <v>386</v>
      </c>
    </row>
    <row r="6536" spans="1:10" hidden="1" x14ac:dyDescent="0.25">
      <c r="A6536" s="57" t="s">
        <v>51</v>
      </c>
      <c r="B6536" t="s">
        <v>128</v>
      </c>
      <c r="C6536">
        <v>2022</v>
      </c>
      <c r="D6536" t="s">
        <v>58</v>
      </c>
      <c r="E6536" t="s">
        <v>45</v>
      </c>
      <c r="F6536" t="s">
        <v>46</v>
      </c>
      <c r="G6536" t="s">
        <v>253</v>
      </c>
      <c r="H6536" s="90" t="s">
        <v>365</v>
      </c>
      <c r="I6536" s="90"/>
    </row>
    <row r="6537" spans="1:10" hidden="1" x14ac:dyDescent="0.25">
      <c r="A6537" s="57" t="s">
        <v>51</v>
      </c>
      <c r="B6537" t="s">
        <v>128</v>
      </c>
      <c r="C6537">
        <v>2022</v>
      </c>
      <c r="D6537" t="s">
        <v>58</v>
      </c>
      <c r="E6537" t="s">
        <v>45</v>
      </c>
      <c r="F6537" t="s">
        <v>46</v>
      </c>
      <c r="G6537" t="s">
        <v>253</v>
      </c>
      <c r="H6537" s="90" t="s">
        <v>366</v>
      </c>
      <c r="I6537" t="s">
        <v>387</v>
      </c>
    </row>
    <row r="6538" spans="1:10" hidden="1" x14ac:dyDescent="0.25">
      <c r="A6538" s="57" t="s">
        <v>51</v>
      </c>
      <c r="B6538" t="s">
        <v>128</v>
      </c>
      <c r="C6538">
        <v>2022</v>
      </c>
      <c r="D6538" t="s">
        <v>58</v>
      </c>
      <c r="E6538" t="s">
        <v>45</v>
      </c>
      <c r="F6538" t="s">
        <v>46</v>
      </c>
      <c r="G6538" t="s">
        <v>221</v>
      </c>
      <c r="H6538" s="2" t="s">
        <v>245</v>
      </c>
      <c r="I6538" t="s">
        <v>417</v>
      </c>
      <c r="J6538" s="3">
        <v>537000</v>
      </c>
    </row>
    <row r="6539" spans="1:10" hidden="1" x14ac:dyDescent="0.25">
      <c r="A6539" s="57" t="s">
        <v>51</v>
      </c>
      <c r="B6539" t="s">
        <v>128</v>
      </c>
      <c r="C6539">
        <v>2022</v>
      </c>
      <c r="D6539" t="s">
        <v>58</v>
      </c>
      <c r="E6539" t="s">
        <v>45</v>
      </c>
      <c r="F6539" t="s">
        <v>46</v>
      </c>
      <c r="G6539" t="s">
        <v>221</v>
      </c>
      <c r="H6539" s="2" t="s">
        <v>299</v>
      </c>
      <c r="I6539" t="s">
        <v>428</v>
      </c>
    </row>
    <row r="6540" spans="1:10" hidden="1" x14ac:dyDescent="0.25">
      <c r="A6540" s="57" t="s">
        <v>51</v>
      </c>
      <c r="B6540" t="s">
        <v>128</v>
      </c>
      <c r="C6540">
        <v>2022</v>
      </c>
      <c r="D6540" t="s">
        <v>58</v>
      </c>
      <c r="E6540" t="s">
        <v>45</v>
      </c>
      <c r="F6540" t="s">
        <v>46</v>
      </c>
      <c r="G6540" t="s">
        <v>221</v>
      </c>
      <c r="H6540" s="2" t="s">
        <v>299</v>
      </c>
      <c r="I6540" t="s">
        <v>429</v>
      </c>
      <c r="J6540" s="3">
        <v>330000</v>
      </c>
    </row>
    <row r="6541" spans="1:10" hidden="1" x14ac:dyDescent="0.25">
      <c r="A6541" s="57" t="s">
        <v>51</v>
      </c>
      <c r="B6541" t="s">
        <v>128</v>
      </c>
      <c r="C6541">
        <v>2022</v>
      </c>
      <c r="D6541" t="s">
        <v>58</v>
      </c>
      <c r="E6541" t="s">
        <v>45</v>
      </c>
      <c r="F6541" t="s">
        <v>46</v>
      </c>
      <c r="G6541" t="s">
        <v>272</v>
      </c>
      <c r="H6541" s="2" t="s">
        <v>273</v>
      </c>
      <c r="I6541" s="2" t="s">
        <v>418</v>
      </c>
      <c r="J6541" s="10">
        <v>1743600</v>
      </c>
    </row>
    <row r="6542" spans="1:10" hidden="1" x14ac:dyDescent="0.25">
      <c r="A6542" s="57" t="s">
        <v>51</v>
      </c>
      <c r="B6542" t="s">
        <v>128</v>
      </c>
      <c r="C6542">
        <v>2022</v>
      </c>
      <c r="D6542" t="s">
        <v>58</v>
      </c>
      <c r="E6542" t="s">
        <v>45</v>
      </c>
      <c r="F6542" t="s">
        <v>46</v>
      </c>
      <c r="G6542" t="s">
        <v>49</v>
      </c>
      <c r="H6542" s="2" t="s">
        <v>246</v>
      </c>
      <c r="I6542" t="s">
        <v>388</v>
      </c>
      <c r="J6542" s="3">
        <v>372672</v>
      </c>
    </row>
    <row r="6543" spans="1:10" hidden="1" x14ac:dyDescent="0.25">
      <c r="A6543" s="57" t="s">
        <v>51</v>
      </c>
      <c r="B6543" t="s">
        <v>128</v>
      </c>
      <c r="C6543">
        <v>2022</v>
      </c>
      <c r="D6543" t="s">
        <v>58</v>
      </c>
      <c r="E6543" t="s">
        <v>45</v>
      </c>
      <c r="F6543" t="s">
        <v>46</v>
      </c>
      <c r="G6543" t="s">
        <v>49</v>
      </c>
      <c r="H6543" s="2" t="s">
        <v>246</v>
      </c>
      <c r="I6543" s="90" t="s">
        <v>464</v>
      </c>
    </row>
    <row r="6544" spans="1:10" hidden="1" x14ac:dyDescent="0.25">
      <c r="A6544" s="57" t="s">
        <v>51</v>
      </c>
      <c r="B6544" t="s">
        <v>128</v>
      </c>
      <c r="C6544">
        <v>2022</v>
      </c>
      <c r="D6544" t="s">
        <v>58</v>
      </c>
      <c r="E6544" t="s">
        <v>45</v>
      </c>
      <c r="F6544" t="s">
        <v>46</v>
      </c>
      <c r="G6544" t="s">
        <v>49</v>
      </c>
      <c r="H6544" s="2" t="s">
        <v>246</v>
      </c>
      <c r="I6544" s="90" t="s">
        <v>382</v>
      </c>
      <c r="J6544" s="3">
        <v>95974</v>
      </c>
    </row>
    <row r="6545" spans="1:10" hidden="1" x14ac:dyDescent="0.25">
      <c r="A6545" s="57" t="s">
        <v>51</v>
      </c>
      <c r="B6545" t="s">
        <v>128</v>
      </c>
      <c r="C6545">
        <v>2022</v>
      </c>
      <c r="D6545" t="s">
        <v>58</v>
      </c>
      <c r="E6545" t="s">
        <v>45</v>
      </c>
      <c r="F6545" t="s">
        <v>46</v>
      </c>
      <c r="G6545" t="s">
        <v>49</v>
      </c>
      <c r="H6545" s="2" t="s">
        <v>246</v>
      </c>
      <c r="I6545" s="90" t="s">
        <v>477</v>
      </c>
    </row>
    <row r="6546" spans="1:10" hidden="1" x14ac:dyDescent="0.25">
      <c r="A6546" s="57" t="s">
        <v>51</v>
      </c>
      <c r="B6546" t="s">
        <v>128</v>
      </c>
      <c r="C6546">
        <v>2022</v>
      </c>
      <c r="D6546" t="s">
        <v>58</v>
      </c>
      <c r="E6546" t="s">
        <v>45</v>
      </c>
      <c r="F6546" t="s">
        <v>46</v>
      </c>
      <c r="G6546" t="s">
        <v>49</v>
      </c>
      <c r="H6546" s="2" t="s">
        <v>247</v>
      </c>
      <c r="I6546" s="90" t="s">
        <v>509</v>
      </c>
      <c r="J6546" s="3">
        <v>151429</v>
      </c>
    </row>
    <row r="6547" spans="1:10" hidden="1" x14ac:dyDescent="0.25">
      <c r="A6547" s="57" t="s">
        <v>51</v>
      </c>
      <c r="B6547" t="s">
        <v>128</v>
      </c>
      <c r="C6547">
        <v>2022</v>
      </c>
      <c r="D6547" t="s">
        <v>58</v>
      </c>
      <c r="E6547" t="s">
        <v>45</v>
      </c>
      <c r="F6547" t="s">
        <v>46</v>
      </c>
      <c r="G6547" t="s">
        <v>49</v>
      </c>
      <c r="H6547" s="2" t="s">
        <v>247</v>
      </c>
      <c r="I6547" s="90" t="s">
        <v>478</v>
      </c>
    </row>
    <row r="6548" spans="1:10" hidden="1" x14ac:dyDescent="0.25">
      <c r="A6548" s="57" t="s">
        <v>51</v>
      </c>
      <c r="B6548" t="s">
        <v>128</v>
      </c>
      <c r="C6548">
        <v>2022</v>
      </c>
      <c r="D6548" t="s">
        <v>58</v>
      </c>
      <c r="E6548" t="s">
        <v>45</v>
      </c>
      <c r="F6548" t="s">
        <v>46</v>
      </c>
      <c r="G6548" t="s">
        <v>49</v>
      </c>
      <c r="H6548" s="2" t="s">
        <v>248</v>
      </c>
      <c r="I6548" s="90" t="s">
        <v>479</v>
      </c>
    </row>
    <row r="6549" spans="1:10" hidden="1" x14ac:dyDescent="0.25">
      <c r="A6549" s="57" t="s">
        <v>51</v>
      </c>
      <c r="B6549" t="s">
        <v>128</v>
      </c>
      <c r="C6549">
        <v>2022</v>
      </c>
      <c r="D6549" t="s">
        <v>58</v>
      </c>
      <c r="E6549" t="s">
        <v>45</v>
      </c>
      <c r="F6549" t="s">
        <v>46</v>
      </c>
      <c r="G6549" t="s">
        <v>49</v>
      </c>
      <c r="H6549" s="2" t="s">
        <v>248</v>
      </c>
      <c r="I6549" t="s">
        <v>404</v>
      </c>
    </row>
    <row r="6550" spans="1:10" hidden="1" x14ac:dyDescent="0.25">
      <c r="A6550" s="57" t="s">
        <v>51</v>
      </c>
      <c r="B6550" t="s">
        <v>128</v>
      </c>
      <c r="C6550">
        <v>2022</v>
      </c>
      <c r="D6550" t="s">
        <v>58</v>
      </c>
      <c r="E6550" t="s">
        <v>45</v>
      </c>
      <c r="F6550" t="s">
        <v>46</v>
      </c>
      <c r="G6550" t="s">
        <v>49</v>
      </c>
      <c r="H6550" s="2" t="s">
        <v>248</v>
      </c>
      <c r="I6550" s="90" t="s">
        <v>431</v>
      </c>
    </row>
    <row r="6551" spans="1:10" hidden="1" x14ac:dyDescent="0.25">
      <c r="A6551" s="57" t="s">
        <v>51</v>
      </c>
      <c r="B6551" t="s">
        <v>128</v>
      </c>
      <c r="C6551">
        <v>2022</v>
      </c>
      <c r="D6551" t="s">
        <v>58</v>
      </c>
      <c r="E6551" t="s">
        <v>45</v>
      </c>
      <c r="F6551" t="s">
        <v>46</v>
      </c>
      <c r="G6551" t="s">
        <v>49</v>
      </c>
      <c r="H6551" s="2" t="s">
        <v>249</v>
      </c>
      <c r="I6551" s="90" t="s">
        <v>396</v>
      </c>
    </row>
    <row r="6552" spans="1:10" hidden="1" x14ac:dyDescent="0.25">
      <c r="A6552" s="57" t="s">
        <v>51</v>
      </c>
      <c r="B6552" t="s">
        <v>128</v>
      </c>
      <c r="C6552">
        <v>2022</v>
      </c>
      <c r="D6552" t="s">
        <v>58</v>
      </c>
      <c r="E6552" t="s">
        <v>45</v>
      </c>
      <c r="F6552" t="s">
        <v>46</v>
      </c>
      <c r="G6552" t="s">
        <v>49</v>
      </c>
      <c r="H6552" s="2" t="s">
        <v>249</v>
      </c>
      <c r="I6552" s="90" t="s">
        <v>471</v>
      </c>
      <c r="J6552" s="3">
        <v>191819</v>
      </c>
    </row>
    <row r="6553" spans="1:10" hidden="1" x14ac:dyDescent="0.25">
      <c r="A6553" s="57" t="s">
        <v>51</v>
      </c>
      <c r="B6553" t="s">
        <v>128</v>
      </c>
      <c r="C6553">
        <v>2022</v>
      </c>
      <c r="D6553" t="s">
        <v>58</v>
      </c>
      <c r="E6553" t="s">
        <v>45</v>
      </c>
      <c r="F6553" t="s">
        <v>46</v>
      </c>
      <c r="G6553" t="s">
        <v>49</v>
      </c>
      <c r="H6553" s="2" t="s">
        <v>249</v>
      </c>
      <c r="I6553" s="90" t="s">
        <v>487</v>
      </c>
    </row>
    <row r="6554" spans="1:10" hidden="1" x14ac:dyDescent="0.25">
      <c r="A6554" s="57" t="s">
        <v>51</v>
      </c>
      <c r="B6554" t="s">
        <v>128</v>
      </c>
      <c r="C6554">
        <v>2022</v>
      </c>
      <c r="D6554" t="s">
        <v>58</v>
      </c>
      <c r="E6554" t="s">
        <v>45</v>
      </c>
      <c r="F6554" t="s">
        <v>46</v>
      </c>
      <c r="G6554" t="s">
        <v>49</v>
      </c>
      <c r="H6554" s="2" t="s">
        <v>249</v>
      </c>
      <c r="I6554" s="90" t="s">
        <v>488</v>
      </c>
    </row>
    <row r="6555" spans="1:10" hidden="1" x14ac:dyDescent="0.25">
      <c r="A6555" s="57" t="s">
        <v>51</v>
      </c>
      <c r="B6555" t="s">
        <v>128</v>
      </c>
      <c r="C6555">
        <v>2022</v>
      </c>
      <c r="D6555" t="s">
        <v>58</v>
      </c>
      <c r="E6555" t="s">
        <v>45</v>
      </c>
      <c r="F6555" t="s">
        <v>46</v>
      </c>
      <c r="G6555" t="s">
        <v>49</v>
      </c>
      <c r="H6555" s="2" t="s">
        <v>249</v>
      </c>
      <c r="I6555" s="90" t="s">
        <v>489</v>
      </c>
    </row>
    <row r="6556" spans="1:10" hidden="1" x14ac:dyDescent="0.25">
      <c r="A6556" s="57" t="s">
        <v>51</v>
      </c>
      <c r="B6556" t="s">
        <v>128</v>
      </c>
      <c r="C6556">
        <v>2022</v>
      </c>
      <c r="D6556" t="s">
        <v>58</v>
      </c>
      <c r="E6556" t="s">
        <v>45</v>
      </c>
      <c r="F6556" t="s">
        <v>46</v>
      </c>
      <c r="G6556" t="s">
        <v>49</v>
      </c>
      <c r="H6556" s="2" t="s">
        <v>249</v>
      </c>
      <c r="I6556" s="90" t="s">
        <v>490</v>
      </c>
    </row>
    <row r="6557" spans="1:10" hidden="1" x14ac:dyDescent="0.25">
      <c r="A6557" s="57" t="s">
        <v>51</v>
      </c>
      <c r="B6557" t="s">
        <v>128</v>
      </c>
      <c r="C6557">
        <v>2022</v>
      </c>
      <c r="D6557" t="s">
        <v>58</v>
      </c>
      <c r="E6557" t="s">
        <v>45</v>
      </c>
      <c r="F6557" t="s">
        <v>46</v>
      </c>
      <c r="G6557" t="s">
        <v>49</v>
      </c>
      <c r="H6557" s="2" t="s">
        <v>250</v>
      </c>
      <c r="I6557" s="90" t="s">
        <v>396</v>
      </c>
      <c r="J6557" s="3">
        <v>116000</v>
      </c>
    </row>
    <row r="6558" spans="1:10" hidden="1" x14ac:dyDescent="0.25">
      <c r="A6558" s="57" t="s">
        <v>51</v>
      </c>
      <c r="B6558" t="s">
        <v>128</v>
      </c>
      <c r="C6558">
        <v>2022</v>
      </c>
      <c r="D6558" t="s">
        <v>58</v>
      </c>
      <c r="E6558" t="s">
        <v>45</v>
      </c>
      <c r="F6558" t="s">
        <v>46</v>
      </c>
      <c r="G6558" t="s">
        <v>49</v>
      </c>
      <c r="H6558" s="2" t="s">
        <v>250</v>
      </c>
      <c r="I6558" s="90" t="s">
        <v>476</v>
      </c>
      <c r="J6558" s="3">
        <v>227800</v>
      </c>
    </row>
    <row r="6559" spans="1:10" hidden="1" x14ac:dyDescent="0.25">
      <c r="A6559" s="57" t="s">
        <v>51</v>
      </c>
      <c r="B6559" t="s">
        <v>128</v>
      </c>
      <c r="C6559">
        <v>2022</v>
      </c>
      <c r="D6559" t="s">
        <v>58</v>
      </c>
      <c r="E6559" t="s">
        <v>45</v>
      </c>
      <c r="F6559" t="s">
        <v>46</v>
      </c>
      <c r="G6559" t="s">
        <v>49</v>
      </c>
      <c r="H6559" s="2" t="s">
        <v>250</v>
      </c>
      <c r="I6559" s="90" t="s">
        <v>492</v>
      </c>
    </row>
    <row r="6560" spans="1:10" hidden="1" x14ac:dyDescent="0.25">
      <c r="A6560" s="57" t="s">
        <v>51</v>
      </c>
      <c r="B6560" t="s">
        <v>128</v>
      </c>
      <c r="C6560">
        <v>2022</v>
      </c>
      <c r="D6560" t="s">
        <v>58</v>
      </c>
      <c r="E6560" t="s">
        <v>45</v>
      </c>
      <c r="F6560" t="s">
        <v>46</v>
      </c>
      <c r="G6560" t="s">
        <v>49</v>
      </c>
      <c r="H6560" s="2" t="s">
        <v>250</v>
      </c>
      <c r="I6560" s="90" t="s">
        <v>493</v>
      </c>
    </row>
    <row r="6561" spans="1:10" hidden="1" x14ac:dyDescent="0.25">
      <c r="A6561" s="57" t="s">
        <v>51</v>
      </c>
      <c r="B6561" t="s">
        <v>128</v>
      </c>
      <c r="C6561">
        <v>2022</v>
      </c>
      <c r="D6561" t="s">
        <v>58</v>
      </c>
      <c r="E6561" t="s">
        <v>45</v>
      </c>
      <c r="F6561" t="s">
        <v>46</v>
      </c>
      <c r="G6561" t="s">
        <v>49</v>
      </c>
      <c r="H6561" s="2" t="s">
        <v>251</v>
      </c>
      <c r="I6561" s="90" t="s">
        <v>494</v>
      </c>
    </row>
    <row r="6562" spans="1:10" hidden="1" x14ac:dyDescent="0.25">
      <c r="A6562" s="57" t="s">
        <v>51</v>
      </c>
      <c r="B6562" t="s">
        <v>128</v>
      </c>
      <c r="C6562">
        <v>2022</v>
      </c>
      <c r="D6562" t="s">
        <v>58</v>
      </c>
      <c r="E6562" t="s">
        <v>45</v>
      </c>
      <c r="F6562" t="s">
        <v>46</v>
      </c>
      <c r="G6562" t="s">
        <v>49</v>
      </c>
      <c r="H6562" s="2" t="s">
        <v>333</v>
      </c>
      <c r="I6562" s="90" t="s">
        <v>491</v>
      </c>
      <c r="J6562" s="3">
        <v>125000</v>
      </c>
    </row>
    <row r="6563" spans="1:10" hidden="1" x14ac:dyDescent="0.25">
      <c r="A6563" s="57" t="s">
        <v>51</v>
      </c>
      <c r="B6563" t="s">
        <v>128</v>
      </c>
      <c r="C6563">
        <v>2022</v>
      </c>
      <c r="D6563" t="s">
        <v>58</v>
      </c>
      <c r="E6563" t="s">
        <v>45</v>
      </c>
      <c r="F6563" t="s">
        <v>46</v>
      </c>
      <c r="G6563" t="s">
        <v>49</v>
      </c>
      <c r="H6563" s="2" t="s">
        <v>333</v>
      </c>
      <c r="I6563" t="s">
        <v>396</v>
      </c>
      <c r="J6563" s="3">
        <v>255000</v>
      </c>
    </row>
    <row r="6564" spans="1:10" hidden="1" x14ac:dyDescent="0.25">
      <c r="A6564" s="57" t="s">
        <v>51</v>
      </c>
      <c r="B6564" t="s">
        <v>128</v>
      </c>
      <c r="C6564">
        <v>2022</v>
      </c>
      <c r="D6564" t="s">
        <v>58</v>
      </c>
      <c r="E6564" t="s">
        <v>45</v>
      </c>
      <c r="F6564" t="s">
        <v>46</v>
      </c>
      <c r="G6564" t="s">
        <v>49</v>
      </c>
      <c r="H6564" s="90" t="s">
        <v>367</v>
      </c>
      <c r="I6564" s="90" t="s">
        <v>495</v>
      </c>
    </row>
    <row r="6565" spans="1:10" hidden="1" x14ac:dyDescent="0.25">
      <c r="A6565" s="57" t="s">
        <v>51</v>
      </c>
      <c r="B6565" t="s">
        <v>128</v>
      </c>
      <c r="C6565">
        <v>2022</v>
      </c>
      <c r="D6565" t="s">
        <v>58</v>
      </c>
      <c r="E6565" t="s">
        <v>45</v>
      </c>
      <c r="F6565" t="s">
        <v>46</v>
      </c>
      <c r="G6565" t="s">
        <v>49</v>
      </c>
      <c r="H6565" s="90" t="s">
        <v>367</v>
      </c>
      <c r="I6565" s="90" t="s">
        <v>496</v>
      </c>
    </row>
    <row r="6566" spans="1:10" hidden="1" x14ac:dyDescent="0.25">
      <c r="A6566" s="57" t="s">
        <v>51</v>
      </c>
      <c r="B6566" t="s">
        <v>128</v>
      </c>
      <c r="C6566">
        <v>2022</v>
      </c>
      <c r="D6566" t="s">
        <v>58</v>
      </c>
      <c r="E6566" t="s">
        <v>45</v>
      </c>
      <c r="F6566" t="s">
        <v>46</v>
      </c>
      <c r="G6566" t="s">
        <v>49</v>
      </c>
      <c r="H6566" s="90" t="s">
        <v>367</v>
      </c>
      <c r="I6566" s="90" t="s">
        <v>497</v>
      </c>
    </row>
    <row r="6567" spans="1:10" hidden="1" x14ac:dyDescent="0.25">
      <c r="A6567" s="57" t="s">
        <v>51</v>
      </c>
      <c r="B6567" t="s">
        <v>128</v>
      </c>
      <c r="C6567">
        <v>2022</v>
      </c>
      <c r="D6567" t="s">
        <v>58</v>
      </c>
      <c r="E6567" t="s">
        <v>45</v>
      </c>
      <c r="F6567" t="s">
        <v>46</v>
      </c>
      <c r="G6567" t="s">
        <v>49</v>
      </c>
      <c r="H6567" s="2" t="s">
        <v>252</v>
      </c>
      <c r="I6567" s="2"/>
    </row>
    <row r="6568" spans="1:10" hidden="1" x14ac:dyDescent="0.25">
      <c r="A6568" s="57" t="s">
        <v>51</v>
      </c>
      <c r="B6568" t="s">
        <v>128</v>
      </c>
      <c r="C6568">
        <v>2022</v>
      </c>
      <c r="D6568" t="s">
        <v>58</v>
      </c>
      <c r="E6568" t="s">
        <v>45</v>
      </c>
      <c r="F6568" t="s">
        <v>46</v>
      </c>
      <c r="G6568" t="s">
        <v>49</v>
      </c>
      <c r="H6568" s="2" t="s">
        <v>243</v>
      </c>
      <c r="I6568" s="90" t="s">
        <v>403</v>
      </c>
      <c r="J6568" s="3">
        <v>1083.8699999999999</v>
      </c>
    </row>
    <row r="6569" spans="1:10" hidden="1" x14ac:dyDescent="0.25">
      <c r="A6569" s="57" t="s">
        <v>51</v>
      </c>
      <c r="B6569" t="s">
        <v>128</v>
      </c>
      <c r="C6569">
        <v>2022</v>
      </c>
      <c r="D6569" t="s">
        <v>58</v>
      </c>
      <c r="E6569" t="s">
        <v>45</v>
      </c>
      <c r="F6569" t="s">
        <v>46</v>
      </c>
      <c r="G6569" t="s">
        <v>49</v>
      </c>
      <c r="H6569" s="2" t="s">
        <v>243</v>
      </c>
      <c r="I6569" s="90" t="s">
        <v>397</v>
      </c>
    </row>
    <row r="6570" spans="1:10" hidden="1" x14ac:dyDescent="0.25">
      <c r="A6570" s="57" t="s">
        <v>51</v>
      </c>
      <c r="B6570" t="s">
        <v>128</v>
      </c>
      <c r="C6570">
        <v>2022</v>
      </c>
      <c r="D6570" t="s">
        <v>58</v>
      </c>
      <c r="E6570" t="s">
        <v>45</v>
      </c>
      <c r="F6570" t="s">
        <v>46</v>
      </c>
      <c r="G6570" t="s">
        <v>49</v>
      </c>
      <c r="H6570" s="2" t="s">
        <v>243</v>
      </c>
      <c r="I6570" s="90" t="s">
        <v>426</v>
      </c>
      <c r="J6570" s="3">
        <v>2.92</v>
      </c>
    </row>
    <row r="6571" spans="1:10" hidden="1" x14ac:dyDescent="0.25">
      <c r="A6571" s="57" t="s">
        <v>51</v>
      </c>
      <c r="B6571" t="s">
        <v>128</v>
      </c>
      <c r="C6571">
        <v>2022</v>
      </c>
      <c r="D6571" t="s">
        <v>58</v>
      </c>
      <c r="E6571" t="s">
        <v>45</v>
      </c>
      <c r="F6571" t="s">
        <v>46</v>
      </c>
      <c r="G6571" t="s">
        <v>49</v>
      </c>
      <c r="H6571" s="2" t="s">
        <v>243</v>
      </c>
      <c r="I6571" s="90" t="s">
        <v>450</v>
      </c>
      <c r="J6571" s="3">
        <v>1</v>
      </c>
    </row>
    <row r="6572" spans="1:10" hidden="1" x14ac:dyDescent="0.25">
      <c r="A6572" s="57" t="s">
        <v>51</v>
      </c>
      <c r="B6572" t="s">
        <v>128</v>
      </c>
      <c r="C6572">
        <v>2022</v>
      </c>
      <c r="D6572" t="s">
        <v>58</v>
      </c>
      <c r="E6572" t="s">
        <v>45</v>
      </c>
      <c r="F6572" t="s">
        <v>46</v>
      </c>
      <c r="G6572" t="s">
        <v>49</v>
      </c>
      <c r="H6572" s="2" t="s">
        <v>243</v>
      </c>
      <c r="I6572" s="90" t="s">
        <v>393</v>
      </c>
      <c r="J6572" s="3">
        <v>250.12</v>
      </c>
    </row>
    <row r="6573" spans="1:10" hidden="1" x14ac:dyDescent="0.25">
      <c r="A6573" s="57" t="s">
        <v>51</v>
      </c>
      <c r="B6573" t="s">
        <v>128</v>
      </c>
      <c r="C6573">
        <v>2022</v>
      </c>
      <c r="D6573" t="s">
        <v>58</v>
      </c>
      <c r="E6573" t="s">
        <v>45</v>
      </c>
      <c r="F6573" t="s">
        <v>46</v>
      </c>
      <c r="G6573" t="s">
        <v>49</v>
      </c>
      <c r="H6573" s="2" t="s">
        <v>243</v>
      </c>
      <c r="I6573" s="90" t="s">
        <v>504</v>
      </c>
      <c r="J6573" s="3">
        <v>249.71</v>
      </c>
    </row>
    <row r="6574" spans="1:10" hidden="1" x14ac:dyDescent="0.25">
      <c r="A6574" s="57" t="s">
        <v>51</v>
      </c>
      <c r="B6574" t="s">
        <v>128</v>
      </c>
      <c r="C6574">
        <v>2022</v>
      </c>
      <c r="D6574" t="s">
        <v>58</v>
      </c>
      <c r="E6574" t="s">
        <v>45</v>
      </c>
      <c r="F6574" t="s">
        <v>46</v>
      </c>
      <c r="G6574" t="s">
        <v>49</v>
      </c>
      <c r="H6574" s="2" t="s">
        <v>243</v>
      </c>
      <c r="I6574" s="90" t="s">
        <v>466</v>
      </c>
      <c r="J6574" s="3">
        <v>87745.12</v>
      </c>
    </row>
    <row r="6575" spans="1:10" hidden="1" x14ac:dyDescent="0.25">
      <c r="A6575" s="57" t="s">
        <v>51</v>
      </c>
      <c r="B6575" t="s">
        <v>128</v>
      </c>
      <c r="C6575">
        <v>2022</v>
      </c>
      <c r="D6575" t="s">
        <v>58</v>
      </c>
      <c r="E6575" t="s">
        <v>45</v>
      </c>
      <c r="F6575" t="s">
        <v>46</v>
      </c>
      <c r="G6575" t="s">
        <v>49</v>
      </c>
      <c r="H6575" s="2" t="s">
        <v>243</v>
      </c>
      <c r="I6575" s="90" t="s">
        <v>451</v>
      </c>
      <c r="J6575" s="3">
        <v>10.35</v>
      </c>
    </row>
    <row r="6576" spans="1:10" hidden="1" x14ac:dyDescent="0.25">
      <c r="A6576" s="57" t="s">
        <v>51</v>
      </c>
      <c r="B6576" t="s">
        <v>128</v>
      </c>
      <c r="C6576">
        <v>2022</v>
      </c>
      <c r="D6576" t="s">
        <v>58</v>
      </c>
      <c r="E6576" t="s">
        <v>45</v>
      </c>
      <c r="F6576" t="s">
        <v>46</v>
      </c>
      <c r="G6576" t="s">
        <v>49</v>
      </c>
      <c r="H6576" s="2" t="s">
        <v>243</v>
      </c>
      <c r="I6576" s="90" t="s">
        <v>505</v>
      </c>
    </row>
    <row r="6577" spans="1:10" hidden="1" x14ac:dyDescent="0.25">
      <c r="A6577" s="57" t="s">
        <v>51</v>
      </c>
      <c r="B6577" t="s">
        <v>128</v>
      </c>
      <c r="C6577">
        <v>2022</v>
      </c>
      <c r="D6577" t="s">
        <v>58</v>
      </c>
      <c r="E6577" t="s">
        <v>45</v>
      </c>
      <c r="F6577" t="s">
        <v>46</v>
      </c>
      <c r="G6577" t="s">
        <v>49</v>
      </c>
      <c r="H6577" s="2" t="s">
        <v>243</v>
      </c>
      <c r="I6577" s="90" t="s">
        <v>506</v>
      </c>
    </row>
    <row r="6578" spans="1:10" hidden="1" x14ac:dyDescent="0.25">
      <c r="A6578" s="57" t="s">
        <v>51</v>
      </c>
      <c r="B6578" t="s">
        <v>128</v>
      </c>
      <c r="C6578">
        <v>2022</v>
      </c>
      <c r="D6578" t="s">
        <v>58</v>
      </c>
      <c r="E6578" t="s">
        <v>45</v>
      </c>
      <c r="F6578" t="s">
        <v>304</v>
      </c>
      <c r="G6578" t="s">
        <v>54</v>
      </c>
      <c r="H6578" t="s">
        <v>305</v>
      </c>
      <c r="I6578" t="s">
        <v>396</v>
      </c>
      <c r="J6578" s="3">
        <v>1533333</v>
      </c>
    </row>
    <row r="6579" spans="1:10" hidden="1" x14ac:dyDescent="0.25">
      <c r="A6579" s="57" t="s">
        <v>51</v>
      </c>
      <c r="B6579" t="s">
        <v>128</v>
      </c>
      <c r="C6579">
        <v>2022</v>
      </c>
      <c r="D6579" t="s">
        <v>58</v>
      </c>
      <c r="E6579" t="s">
        <v>45</v>
      </c>
      <c r="F6579" t="s">
        <v>304</v>
      </c>
      <c r="G6579" t="s">
        <v>54</v>
      </c>
      <c r="H6579" t="s">
        <v>306</v>
      </c>
      <c r="I6579" t="s">
        <v>396</v>
      </c>
      <c r="J6579" s="3">
        <v>50000</v>
      </c>
    </row>
    <row r="6580" spans="1:10" hidden="1" x14ac:dyDescent="0.25">
      <c r="A6580" s="57" t="s">
        <v>51</v>
      </c>
      <c r="B6580" t="s">
        <v>128</v>
      </c>
      <c r="C6580">
        <v>2022</v>
      </c>
      <c r="D6580" t="s">
        <v>58</v>
      </c>
      <c r="E6580" t="s">
        <v>45</v>
      </c>
      <c r="F6580" t="s">
        <v>304</v>
      </c>
      <c r="G6580" t="s">
        <v>54</v>
      </c>
      <c r="H6580" t="s">
        <v>307</v>
      </c>
      <c r="I6580" t="s">
        <v>396</v>
      </c>
      <c r="J6580" s="3">
        <v>211110</v>
      </c>
    </row>
    <row r="6581" spans="1:10" hidden="1" x14ac:dyDescent="0.25">
      <c r="A6581" s="57" t="s">
        <v>51</v>
      </c>
      <c r="B6581" t="s">
        <v>128</v>
      </c>
      <c r="C6581">
        <v>2022</v>
      </c>
      <c r="D6581" t="s">
        <v>58</v>
      </c>
      <c r="E6581" t="s">
        <v>45</v>
      </c>
      <c r="F6581" t="s">
        <v>304</v>
      </c>
      <c r="G6581" t="s">
        <v>54</v>
      </c>
      <c r="H6581" t="s">
        <v>308</v>
      </c>
      <c r="I6581" t="s">
        <v>396</v>
      </c>
      <c r="J6581" s="3">
        <v>25333</v>
      </c>
    </row>
    <row r="6582" spans="1:10" hidden="1" x14ac:dyDescent="0.25">
      <c r="A6582" s="57" t="s">
        <v>51</v>
      </c>
      <c r="B6582" t="s">
        <v>128</v>
      </c>
      <c r="C6582">
        <v>2022</v>
      </c>
      <c r="D6582" t="s">
        <v>58</v>
      </c>
      <c r="E6582" t="s">
        <v>45</v>
      </c>
      <c r="F6582" t="s">
        <v>304</v>
      </c>
      <c r="G6582" t="s">
        <v>54</v>
      </c>
      <c r="H6582" t="s">
        <v>309</v>
      </c>
      <c r="I6582" t="s">
        <v>396</v>
      </c>
      <c r="J6582" s="3">
        <v>211110</v>
      </c>
    </row>
    <row r="6583" spans="1:10" hidden="1" x14ac:dyDescent="0.25">
      <c r="A6583" s="57" t="s">
        <v>51</v>
      </c>
      <c r="B6583" t="s">
        <v>128</v>
      </c>
      <c r="C6583">
        <v>2022</v>
      </c>
      <c r="D6583" t="s">
        <v>58</v>
      </c>
      <c r="E6583" t="s">
        <v>45</v>
      </c>
      <c r="F6583" t="s">
        <v>304</v>
      </c>
      <c r="G6583" t="s">
        <v>54</v>
      </c>
      <c r="H6583" t="s">
        <v>310</v>
      </c>
      <c r="I6583" t="s">
        <v>396</v>
      </c>
      <c r="J6583" s="3">
        <v>105556</v>
      </c>
    </row>
    <row r="6584" spans="1:10" hidden="1" x14ac:dyDescent="0.25">
      <c r="A6584" s="57" t="s">
        <v>51</v>
      </c>
      <c r="B6584" t="s">
        <v>128</v>
      </c>
      <c r="C6584">
        <v>2022</v>
      </c>
      <c r="D6584" t="s">
        <v>58</v>
      </c>
      <c r="E6584" t="s">
        <v>45</v>
      </c>
      <c r="F6584" t="s">
        <v>304</v>
      </c>
      <c r="G6584" t="s">
        <v>54</v>
      </c>
      <c r="H6584" s="90" t="s">
        <v>332</v>
      </c>
      <c r="I6584" s="90"/>
    </row>
    <row r="6585" spans="1:10" hidden="1" x14ac:dyDescent="0.25">
      <c r="A6585" s="57" t="s">
        <v>51</v>
      </c>
      <c r="B6585" t="s">
        <v>128</v>
      </c>
      <c r="C6585">
        <v>2022</v>
      </c>
      <c r="D6585" t="s">
        <v>58</v>
      </c>
      <c r="E6585" t="s">
        <v>45</v>
      </c>
      <c r="F6585" t="s">
        <v>304</v>
      </c>
      <c r="G6585" t="s">
        <v>54</v>
      </c>
      <c r="H6585" t="s">
        <v>311</v>
      </c>
      <c r="I6585" t="s">
        <v>396</v>
      </c>
      <c r="J6585" s="3">
        <v>1000000</v>
      </c>
    </row>
    <row r="6586" spans="1:10" hidden="1" x14ac:dyDescent="0.25">
      <c r="A6586" s="57" t="s">
        <v>51</v>
      </c>
      <c r="B6586" t="s">
        <v>128</v>
      </c>
      <c r="C6586">
        <v>2022</v>
      </c>
      <c r="D6586" t="s">
        <v>58</v>
      </c>
      <c r="E6586" t="s">
        <v>45</v>
      </c>
      <c r="F6586" t="s">
        <v>304</v>
      </c>
      <c r="G6586" t="s">
        <v>54</v>
      </c>
      <c r="H6586" t="s">
        <v>453</v>
      </c>
      <c r="I6586" s="90" t="s">
        <v>396</v>
      </c>
      <c r="J6586" s="3">
        <v>1000000</v>
      </c>
    </row>
    <row r="6587" spans="1:10" hidden="1" x14ac:dyDescent="0.25">
      <c r="A6587" s="57" t="s">
        <v>51</v>
      </c>
      <c r="B6587" t="s">
        <v>128</v>
      </c>
      <c r="C6587">
        <v>2022</v>
      </c>
      <c r="D6587" t="s">
        <v>58</v>
      </c>
      <c r="E6587" t="s">
        <v>45</v>
      </c>
      <c r="F6587" t="s">
        <v>304</v>
      </c>
      <c r="G6587" t="s">
        <v>54</v>
      </c>
      <c r="H6587" t="s">
        <v>312</v>
      </c>
    </row>
    <row r="6588" spans="1:10" hidden="1" x14ac:dyDescent="0.25">
      <c r="A6588" s="57" t="s">
        <v>51</v>
      </c>
      <c r="B6588" t="s">
        <v>128</v>
      </c>
      <c r="C6588">
        <v>2022</v>
      </c>
      <c r="D6588" t="s">
        <v>58</v>
      </c>
      <c r="E6588" t="s">
        <v>45</v>
      </c>
      <c r="F6588" t="s">
        <v>304</v>
      </c>
      <c r="G6588" t="s">
        <v>54</v>
      </c>
      <c r="H6588" t="s">
        <v>313</v>
      </c>
      <c r="I6588" t="s">
        <v>397</v>
      </c>
      <c r="J6588" s="3">
        <v>15660</v>
      </c>
    </row>
    <row r="6589" spans="1:10" hidden="1" x14ac:dyDescent="0.25">
      <c r="A6589" s="57" t="s">
        <v>51</v>
      </c>
      <c r="B6589" t="s">
        <v>128</v>
      </c>
      <c r="C6589">
        <v>2022</v>
      </c>
      <c r="D6589" t="s">
        <v>58</v>
      </c>
      <c r="E6589" t="s">
        <v>45</v>
      </c>
      <c r="F6589" t="s">
        <v>304</v>
      </c>
      <c r="G6589" t="s">
        <v>54</v>
      </c>
      <c r="H6589" t="s">
        <v>314</v>
      </c>
      <c r="I6589" t="s">
        <v>398</v>
      </c>
      <c r="J6589" s="3">
        <v>240000</v>
      </c>
    </row>
    <row r="6590" spans="1:10" hidden="1" x14ac:dyDescent="0.25">
      <c r="A6590" s="57" t="s">
        <v>51</v>
      </c>
      <c r="B6590" t="s">
        <v>128</v>
      </c>
      <c r="C6590">
        <v>2022</v>
      </c>
      <c r="D6590" t="s">
        <v>58</v>
      </c>
      <c r="E6590" t="s">
        <v>45</v>
      </c>
      <c r="F6590" t="s">
        <v>304</v>
      </c>
      <c r="G6590" t="s">
        <v>54</v>
      </c>
      <c r="H6590" t="s">
        <v>315</v>
      </c>
      <c r="I6590" s="90" t="s">
        <v>454</v>
      </c>
      <c r="J6590" s="3">
        <v>120000</v>
      </c>
    </row>
    <row r="6591" spans="1:10" hidden="1" x14ac:dyDescent="0.25">
      <c r="A6591" s="57" t="s">
        <v>51</v>
      </c>
      <c r="B6591" t="s">
        <v>128</v>
      </c>
      <c r="C6591">
        <v>2022</v>
      </c>
      <c r="D6591" t="s">
        <v>58</v>
      </c>
      <c r="E6591" t="s">
        <v>45</v>
      </c>
      <c r="F6591" t="s">
        <v>304</v>
      </c>
      <c r="G6591" t="s">
        <v>54</v>
      </c>
      <c r="H6591" s="2" t="s">
        <v>316</v>
      </c>
      <c r="I6591" s="2"/>
    </row>
    <row r="6592" spans="1:10" hidden="1" x14ac:dyDescent="0.25">
      <c r="A6592" s="57" t="s">
        <v>51</v>
      </c>
      <c r="B6592" t="s">
        <v>128</v>
      </c>
      <c r="C6592">
        <v>2022</v>
      </c>
      <c r="D6592" t="s">
        <v>58</v>
      </c>
      <c r="E6592" t="s">
        <v>45</v>
      </c>
      <c r="F6592" t="s">
        <v>304</v>
      </c>
      <c r="G6592" t="s">
        <v>49</v>
      </c>
      <c r="H6592" s="90" t="s">
        <v>317</v>
      </c>
      <c r="I6592" s="90"/>
    </row>
    <row r="6593" spans="1:10" hidden="1" x14ac:dyDescent="0.25">
      <c r="A6593" s="57" t="s">
        <v>51</v>
      </c>
      <c r="B6593" t="s">
        <v>128</v>
      </c>
      <c r="C6593">
        <v>2022</v>
      </c>
      <c r="D6593" t="s">
        <v>58</v>
      </c>
      <c r="E6593" t="s">
        <v>45</v>
      </c>
      <c r="F6593" t="s">
        <v>50</v>
      </c>
      <c r="G6593" t="s">
        <v>56</v>
      </c>
      <c r="H6593" t="s">
        <v>124</v>
      </c>
      <c r="I6593" t="s">
        <v>401</v>
      </c>
      <c r="J6593" s="3">
        <v>97338</v>
      </c>
    </row>
    <row r="6594" spans="1:10" hidden="1" x14ac:dyDescent="0.25">
      <c r="A6594" s="57" t="s">
        <v>51</v>
      </c>
      <c r="B6594" t="s">
        <v>128</v>
      </c>
      <c r="C6594">
        <v>2022</v>
      </c>
      <c r="D6594" t="s">
        <v>58</v>
      </c>
      <c r="E6594" t="s">
        <v>45</v>
      </c>
      <c r="F6594" t="s">
        <v>50</v>
      </c>
      <c r="G6594" t="s">
        <v>56</v>
      </c>
      <c r="H6594" t="s">
        <v>98</v>
      </c>
      <c r="I6594" t="s">
        <v>402</v>
      </c>
      <c r="J6594" s="3">
        <v>544795</v>
      </c>
    </row>
    <row r="6595" spans="1:10" hidden="1" x14ac:dyDescent="0.25">
      <c r="A6595" s="57" t="s">
        <v>51</v>
      </c>
      <c r="B6595" t="s">
        <v>128</v>
      </c>
      <c r="C6595">
        <v>2022</v>
      </c>
      <c r="D6595" t="s">
        <v>58</v>
      </c>
      <c r="E6595" t="s">
        <v>45</v>
      </c>
      <c r="F6595" t="s">
        <v>50</v>
      </c>
      <c r="G6595" t="s">
        <v>56</v>
      </c>
      <c r="H6595" t="s">
        <v>98</v>
      </c>
      <c r="I6595" t="s">
        <v>401</v>
      </c>
      <c r="J6595" s="3">
        <v>124756.91</v>
      </c>
    </row>
    <row r="6596" spans="1:10" hidden="1" x14ac:dyDescent="0.25">
      <c r="A6596" s="57" t="s">
        <v>51</v>
      </c>
      <c r="B6596" t="s">
        <v>128</v>
      </c>
      <c r="C6596">
        <v>2022</v>
      </c>
      <c r="D6596" t="s">
        <v>58</v>
      </c>
      <c r="E6596" t="s">
        <v>45</v>
      </c>
      <c r="F6596" t="s">
        <v>50</v>
      </c>
      <c r="G6596" t="s">
        <v>56</v>
      </c>
      <c r="H6596" t="s">
        <v>265</v>
      </c>
      <c r="I6596" t="s">
        <v>403</v>
      </c>
    </row>
    <row r="6597" spans="1:10" hidden="1" x14ac:dyDescent="0.25">
      <c r="A6597" s="57" t="s">
        <v>51</v>
      </c>
      <c r="B6597" t="s">
        <v>128</v>
      </c>
      <c r="C6597">
        <v>2022</v>
      </c>
      <c r="D6597" t="s">
        <v>58</v>
      </c>
      <c r="E6597" t="s">
        <v>45</v>
      </c>
      <c r="F6597" t="s">
        <v>50</v>
      </c>
      <c r="G6597" t="s">
        <v>56</v>
      </c>
      <c r="H6597" t="s">
        <v>193</v>
      </c>
      <c r="I6597" s="90" t="s">
        <v>389</v>
      </c>
      <c r="J6597" s="3">
        <v>71572.240000000005</v>
      </c>
    </row>
    <row r="6598" spans="1:10" hidden="1" x14ac:dyDescent="0.25">
      <c r="A6598" s="57" t="s">
        <v>51</v>
      </c>
      <c r="B6598" t="s">
        <v>128</v>
      </c>
      <c r="C6598">
        <v>2022</v>
      </c>
      <c r="D6598" t="s">
        <v>58</v>
      </c>
      <c r="E6598" t="s">
        <v>45</v>
      </c>
      <c r="F6598" t="s">
        <v>50</v>
      </c>
      <c r="G6598" t="s">
        <v>56</v>
      </c>
      <c r="H6598" t="s">
        <v>193</v>
      </c>
      <c r="I6598" s="90" t="s">
        <v>467</v>
      </c>
    </row>
    <row r="6599" spans="1:10" hidden="1" x14ac:dyDescent="0.25">
      <c r="A6599" s="57" t="s">
        <v>51</v>
      </c>
      <c r="B6599" t="s">
        <v>128</v>
      </c>
      <c r="C6599">
        <v>2022</v>
      </c>
      <c r="D6599" t="s">
        <v>58</v>
      </c>
      <c r="E6599" t="s">
        <v>45</v>
      </c>
      <c r="F6599" t="s">
        <v>50</v>
      </c>
      <c r="G6599" t="s">
        <v>101</v>
      </c>
      <c r="H6599" t="s">
        <v>99</v>
      </c>
      <c r="I6599" t="s">
        <v>401</v>
      </c>
      <c r="J6599" s="3">
        <v>335797.53</v>
      </c>
    </row>
    <row r="6600" spans="1:10" hidden="1" x14ac:dyDescent="0.25">
      <c r="A6600" s="57" t="s">
        <v>51</v>
      </c>
      <c r="B6600" t="s">
        <v>128</v>
      </c>
      <c r="C6600">
        <v>2022</v>
      </c>
      <c r="D6600" t="s">
        <v>58</v>
      </c>
      <c r="E6600" t="s">
        <v>45</v>
      </c>
      <c r="F6600" t="s">
        <v>50</v>
      </c>
      <c r="G6600" t="s">
        <v>101</v>
      </c>
      <c r="H6600" s="2" t="s">
        <v>255</v>
      </c>
      <c r="I6600" s="90" t="s">
        <v>462</v>
      </c>
    </row>
    <row r="6601" spans="1:10" hidden="1" x14ac:dyDescent="0.25">
      <c r="A6601" s="57" t="s">
        <v>51</v>
      </c>
      <c r="B6601" t="s">
        <v>128</v>
      </c>
      <c r="C6601">
        <v>2022</v>
      </c>
      <c r="D6601" t="s">
        <v>58</v>
      </c>
      <c r="E6601" t="s">
        <v>45</v>
      </c>
      <c r="F6601" t="s">
        <v>50</v>
      </c>
      <c r="G6601" t="s">
        <v>101</v>
      </c>
      <c r="H6601" s="2" t="s">
        <v>254</v>
      </c>
      <c r="I6601" s="2"/>
    </row>
    <row r="6602" spans="1:10" hidden="1" x14ac:dyDescent="0.25">
      <c r="A6602" s="57" t="s">
        <v>51</v>
      </c>
      <c r="B6602" t="s">
        <v>128</v>
      </c>
      <c r="C6602">
        <v>2022</v>
      </c>
      <c r="D6602" t="s">
        <v>58</v>
      </c>
      <c r="E6602" t="s">
        <v>45</v>
      </c>
      <c r="F6602" t="s">
        <v>50</v>
      </c>
      <c r="G6602" t="s">
        <v>101</v>
      </c>
      <c r="H6602" s="2" t="s">
        <v>236</v>
      </c>
      <c r="I6602" t="s">
        <v>422</v>
      </c>
    </row>
    <row r="6603" spans="1:10" hidden="1" x14ac:dyDescent="0.25">
      <c r="A6603" s="57" t="s">
        <v>51</v>
      </c>
      <c r="B6603" t="s">
        <v>128</v>
      </c>
      <c r="C6603">
        <v>2022</v>
      </c>
      <c r="D6603" t="s">
        <v>58</v>
      </c>
      <c r="E6603" t="s">
        <v>45</v>
      </c>
      <c r="F6603" t="s">
        <v>50</v>
      </c>
      <c r="G6603" t="s">
        <v>101</v>
      </c>
      <c r="H6603" t="s">
        <v>30</v>
      </c>
      <c r="I6603" s="90" t="s">
        <v>375</v>
      </c>
    </row>
    <row r="6604" spans="1:10" hidden="1" x14ac:dyDescent="0.25">
      <c r="A6604" s="57" t="s">
        <v>51</v>
      </c>
      <c r="B6604" t="s">
        <v>128</v>
      </c>
      <c r="C6604">
        <v>2022</v>
      </c>
      <c r="D6604" t="s">
        <v>58</v>
      </c>
      <c r="E6604" t="s">
        <v>45</v>
      </c>
      <c r="F6604" t="s">
        <v>50</v>
      </c>
      <c r="G6604" t="s">
        <v>101</v>
      </c>
      <c r="H6604" t="s">
        <v>30</v>
      </c>
      <c r="I6604" s="90" t="s">
        <v>507</v>
      </c>
    </row>
    <row r="6605" spans="1:10" hidden="1" x14ac:dyDescent="0.25">
      <c r="A6605" s="57" t="s">
        <v>51</v>
      </c>
      <c r="B6605" t="s">
        <v>128</v>
      </c>
      <c r="C6605">
        <v>2022</v>
      </c>
      <c r="D6605" t="s">
        <v>58</v>
      </c>
      <c r="E6605" t="s">
        <v>45</v>
      </c>
      <c r="F6605" t="s">
        <v>50</v>
      </c>
      <c r="G6605" t="s">
        <v>101</v>
      </c>
      <c r="H6605" t="s">
        <v>30</v>
      </c>
      <c r="I6605" s="90" t="s">
        <v>468</v>
      </c>
    </row>
    <row r="6606" spans="1:10" hidden="1" x14ac:dyDescent="0.25">
      <c r="A6606" s="57" t="s">
        <v>51</v>
      </c>
      <c r="B6606" t="s">
        <v>128</v>
      </c>
      <c r="C6606">
        <v>2022</v>
      </c>
      <c r="D6606" t="s">
        <v>58</v>
      </c>
      <c r="E6606" t="s">
        <v>45</v>
      </c>
      <c r="F6606" t="s">
        <v>50</v>
      </c>
      <c r="G6606" t="s">
        <v>101</v>
      </c>
      <c r="H6606" t="s">
        <v>30</v>
      </c>
      <c r="I6606" s="90" t="s">
        <v>462</v>
      </c>
      <c r="J6606" s="3">
        <v>3000</v>
      </c>
    </row>
    <row r="6607" spans="1:10" hidden="1" x14ac:dyDescent="0.25">
      <c r="A6607" s="57" t="s">
        <v>51</v>
      </c>
      <c r="B6607" t="s">
        <v>128</v>
      </c>
      <c r="C6607">
        <v>2022</v>
      </c>
      <c r="D6607" t="s">
        <v>58</v>
      </c>
      <c r="E6607" t="s">
        <v>45</v>
      </c>
      <c r="F6607" t="s">
        <v>50</v>
      </c>
      <c r="G6607" t="s">
        <v>101</v>
      </c>
      <c r="H6607" t="s">
        <v>30</v>
      </c>
      <c r="I6607" s="90" t="s">
        <v>395</v>
      </c>
      <c r="J6607" s="3">
        <v>3500</v>
      </c>
    </row>
    <row r="6608" spans="1:10" hidden="1" x14ac:dyDescent="0.25">
      <c r="A6608" s="57" t="s">
        <v>51</v>
      </c>
      <c r="B6608" t="s">
        <v>128</v>
      </c>
      <c r="C6608">
        <v>2022</v>
      </c>
      <c r="D6608" t="s">
        <v>58</v>
      </c>
      <c r="E6608" t="s">
        <v>45</v>
      </c>
      <c r="F6608" t="s">
        <v>50</v>
      </c>
      <c r="G6608" t="s">
        <v>101</v>
      </c>
      <c r="H6608" t="s">
        <v>30</v>
      </c>
      <c r="I6608" s="90" t="s">
        <v>499</v>
      </c>
    </row>
    <row r="6609" spans="1:10" hidden="1" x14ac:dyDescent="0.25">
      <c r="A6609" s="57" t="s">
        <v>51</v>
      </c>
      <c r="B6609" t="s">
        <v>128</v>
      </c>
      <c r="C6609">
        <v>2022</v>
      </c>
      <c r="D6609" t="s">
        <v>58</v>
      </c>
      <c r="E6609" t="s">
        <v>45</v>
      </c>
      <c r="F6609" t="s">
        <v>50</v>
      </c>
      <c r="G6609" t="s">
        <v>101</v>
      </c>
      <c r="H6609" t="s">
        <v>30</v>
      </c>
      <c r="I6609" s="90" t="s">
        <v>500</v>
      </c>
    </row>
    <row r="6610" spans="1:10" hidden="1" x14ac:dyDescent="0.25">
      <c r="A6610" s="57" t="s">
        <v>51</v>
      </c>
      <c r="B6610" t="s">
        <v>128</v>
      </c>
      <c r="C6610">
        <v>2022</v>
      </c>
      <c r="D6610" t="s">
        <v>58</v>
      </c>
      <c r="E6610" t="s">
        <v>45</v>
      </c>
      <c r="F6610" t="s">
        <v>50</v>
      </c>
      <c r="G6610" t="s">
        <v>101</v>
      </c>
      <c r="H6610" t="s">
        <v>30</v>
      </c>
      <c r="I6610" s="90" t="s">
        <v>501</v>
      </c>
    </row>
    <row r="6611" spans="1:10" hidden="1" x14ac:dyDescent="0.25">
      <c r="A6611" s="57" t="s">
        <v>51</v>
      </c>
      <c r="B6611" t="s">
        <v>128</v>
      </c>
      <c r="C6611">
        <v>2022</v>
      </c>
      <c r="D6611" t="s">
        <v>58</v>
      </c>
      <c r="E6611" t="s">
        <v>45</v>
      </c>
      <c r="F6611" t="s">
        <v>50</v>
      </c>
      <c r="G6611" t="s">
        <v>101</v>
      </c>
      <c r="H6611" t="s">
        <v>30</v>
      </c>
      <c r="I6611" s="90" t="s">
        <v>502</v>
      </c>
    </row>
    <row r="6612" spans="1:10" hidden="1" x14ac:dyDescent="0.25">
      <c r="A6612" s="57" t="s">
        <v>51</v>
      </c>
      <c r="B6612" t="s">
        <v>128</v>
      </c>
      <c r="C6612">
        <v>2022</v>
      </c>
      <c r="D6612" t="s">
        <v>58</v>
      </c>
      <c r="E6612" t="s">
        <v>45</v>
      </c>
      <c r="F6612" t="s">
        <v>50</v>
      </c>
      <c r="G6612" t="s">
        <v>101</v>
      </c>
      <c r="H6612" t="s">
        <v>30</v>
      </c>
      <c r="I6612" s="90" t="s">
        <v>396</v>
      </c>
    </row>
    <row r="6613" spans="1:10" hidden="1" x14ac:dyDescent="0.25">
      <c r="A6613" s="57" t="s">
        <v>51</v>
      </c>
      <c r="B6613" t="s">
        <v>128</v>
      </c>
      <c r="C6613">
        <v>2022</v>
      </c>
      <c r="D6613" t="s">
        <v>58</v>
      </c>
      <c r="E6613" t="s">
        <v>45</v>
      </c>
      <c r="F6613" t="s">
        <v>50</v>
      </c>
      <c r="G6613" t="s">
        <v>101</v>
      </c>
      <c r="H6613" t="s">
        <v>30</v>
      </c>
      <c r="I6613" s="90" t="s">
        <v>474</v>
      </c>
    </row>
    <row r="6614" spans="1:10" hidden="1" x14ac:dyDescent="0.25">
      <c r="A6614" s="57" t="s">
        <v>51</v>
      </c>
      <c r="B6614" t="s">
        <v>128</v>
      </c>
      <c r="C6614">
        <v>2022</v>
      </c>
      <c r="D6614" t="s">
        <v>58</v>
      </c>
      <c r="E6614" t="s">
        <v>45</v>
      </c>
      <c r="F6614" t="s">
        <v>287</v>
      </c>
      <c r="G6614" t="s">
        <v>287</v>
      </c>
      <c r="H6614" s="82" t="s">
        <v>288</v>
      </c>
      <c r="I6614" s="82"/>
    </row>
    <row r="6615" spans="1:10" hidden="1" x14ac:dyDescent="0.25">
      <c r="A6615" s="57" t="s">
        <v>51</v>
      </c>
      <c r="B6615" t="s">
        <v>128</v>
      </c>
      <c r="C6615">
        <v>2022</v>
      </c>
      <c r="D6615" t="s">
        <v>58</v>
      </c>
      <c r="E6615" t="s">
        <v>112</v>
      </c>
      <c r="F6615" t="s">
        <v>117</v>
      </c>
      <c r="G6615" t="s">
        <v>53</v>
      </c>
      <c r="H6615" s="2" t="s">
        <v>256</v>
      </c>
      <c r="I6615" s="2"/>
    </row>
    <row r="6616" spans="1:10" hidden="1" x14ac:dyDescent="0.25">
      <c r="A6616" s="57" t="s">
        <v>51</v>
      </c>
      <c r="B6616" t="s">
        <v>128</v>
      </c>
      <c r="C6616">
        <v>2022</v>
      </c>
      <c r="D6616" t="s">
        <v>58</v>
      </c>
      <c r="E6616" t="s">
        <v>112</v>
      </c>
      <c r="F6616" t="s">
        <v>117</v>
      </c>
      <c r="G6616" t="s">
        <v>53</v>
      </c>
      <c r="H6616" s="90" t="s">
        <v>335</v>
      </c>
      <c r="I6616" s="90" t="s">
        <v>475</v>
      </c>
    </row>
    <row r="6617" spans="1:10" hidden="1" x14ac:dyDescent="0.25">
      <c r="A6617" s="57" t="s">
        <v>51</v>
      </c>
      <c r="B6617" t="s">
        <v>128</v>
      </c>
      <c r="C6617">
        <v>2022</v>
      </c>
      <c r="D6617" t="s">
        <v>58</v>
      </c>
      <c r="E6617" t="s">
        <v>112</v>
      </c>
      <c r="F6617" t="s">
        <v>117</v>
      </c>
      <c r="G6617" t="s">
        <v>53</v>
      </c>
      <c r="H6617" s="2" t="s">
        <v>257</v>
      </c>
      <c r="I6617" t="s">
        <v>406</v>
      </c>
      <c r="J6617" s="3">
        <v>905424</v>
      </c>
    </row>
    <row r="6618" spans="1:10" hidden="1" x14ac:dyDescent="0.25">
      <c r="A6618" s="57" t="s">
        <v>51</v>
      </c>
      <c r="B6618" t="s">
        <v>128</v>
      </c>
      <c r="C6618">
        <v>2022</v>
      </c>
      <c r="D6618" t="s">
        <v>58</v>
      </c>
      <c r="E6618" t="s">
        <v>112</v>
      </c>
      <c r="F6618" t="s">
        <v>117</v>
      </c>
      <c r="G6618" t="s">
        <v>53</v>
      </c>
      <c r="H6618" s="2" t="s">
        <v>257</v>
      </c>
      <c r="I6618" t="s">
        <v>407</v>
      </c>
    </row>
    <row r="6619" spans="1:10" hidden="1" x14ac:dyDescent="0.25">
      <c r="A6619" s="57" t="s">
        <v>51</v>
      </c>
      <c r="B6619" t="s">
        <v>128</v>
      </c>
      <c r="C6619">
        <v>2022</v>
      </c>
      <c r="D6619" t="s">
        <v>58</v>
      </c>
      <c r="E6619" t="s">
        <v>112</v>
      </c>
      <c r="F6619" t="s">
        <v>117</v>
      </c>
      <c r="G6619" t="s">
        <v>53</v>
      </c>
      <c r="H6619" s="2" t="s">
        <v>257</v>
      </c>
      <c r="I6619" t="s">
        <v>408</v>
      </c>
      <c r="J6619" s="10">
        <v>1133806</v>
      </c>
    </row>
    <row r="6620" spans="1:10" hidden="1" x14ac:dyDescent="0.25">
      <c r="A6620" s="57" t="s">
        <v>51</v>
      </c>
      <c r="B6620" t="s">
        <v>128</v>
      </c>
      <c r="C6620">
        <v>2022</v>
      </c>
      <c r="D6620" t="s">
        <v>58</v>
      </c>
      <c r="E6620" t="s">
        <v>112</v>
      </c>
      <c r="F6620" t="s">
        <v>117</v>
      </c>
      <c r="G6620" t="s">
        <v>53</v>
      </c>
      <c r="H6620" s="2" t="s">
        <v>257</v>
      </c>
    </row>
    <row r="6621" spans="1:10" hidden="1" x14ac:dyDescent="0.25">
      <c r="A6621" s="57" t="s">
        <v>51</v>
      </c>
      <c r="B6621" t="s">
        <v>128</v>
      </c>
      <c r="C6621">
        <v>2022</v>
      </c>
      <c r="D6621" t="s">
        <v>58</v>
      </c>
      <c r="E6621" t="s">
        <v>112</v>
      </c>
      <c r="F6621" t="s">
        <v>117</v>
      </c>
      <c r="G6621" t="s">
        <v>53</v>
      </c>
      <c r="H6621" s="2" t="s">
        <v>257</v>
      </c>
    </row>
    <row r="6622" spans="1:10" hidden="1" x14ac:dyDescent="0.25">
      <c r="A6622" s="57" t="s">
        <v>51</v>
      </c>
      <c r="B6622" t="s">
        <v>128</v>
      </c>
      <c r="C6622">
        <v>2022</v>
      </c>
      <c r="D6622" t="s">
        <v>58</v>
      </c>
      <c r="E6622" t="s">
        <v>112</v>
      </c>
      <c r="F6622" t="s">
        <v>117</v>
      </c>
      <c r="G6622" t="s">
        <v>53</v>
      </c>
      <c r="H6622" s="2" t="s">
        <v>257</v>
      </c>
    </row>
    <row r="6623" spans="1:10" hidden="1" x14ac:dyDescent="0.25">
      <c r="A6623" s="57" t="s">
        <v>51</v>
      </c>
      <c r="B6623" t="s">
        <v>128</v>
      </c>
      <c r="C6623">
        <v>2022</v>
      </c>
      <c r="D6623" t="s">
        <v>58</v>
      </c>
      <c r="E6623" t="s">
        <v>112</v>
      </c>
      <c r="F6623" t="s">
        <v>117</v>
      </c>
      <c r="G6623" t="s">
        <v>53</v>
      </c>
      <c r="H6623" s="2" t="s">
        <v>257</v>
      </c>
    </row>
    <row r="6624" spans="1:10" hidden="1" x14ac:dyDescent="0.25">
      <c r="A6624" s="57" t="s">
        <v>51</v>
      </c>
      <c r="B6624" t="s">
        <v>128</v>
      </c>
      <c r="C6624">
        <v>2022</v>
      </c>
      <c r="D6624" t="s">
        <v>58</v>
      </c>
      <c r="E6624" t="s">
        <v>112</v>
      </c>
      <c r="F6624" t="s">
        <v>117</v>
      </c>
      <c r="G6624" t="s">
        <v>53</v>
      </c>
      <c r="H6624" s="2" t="s">
        <v>258</v>
      </c>
      <c r="I6624" s="2"/>
    </row>
    <row r="6625" spans="1:10" hidden="1" x14ac:dyDescent="0.25">
      <c r="A6625" s="57" t="s">
        <v>51</v>
      </c>
      <c r="B6625" t="s">
        <v>128</v>
      </c>
      <c r="C6625">
        <v>2022</v>
      </c>
      <c r="D6625" t="s">
        <v>58</v>
      </c>
      <c r="E6625" t="s">
        <v>112</v>
      </c>
      <c r="F6625" t="s">
        <v>117</v>
      </c>
      <c r="G6625" t="s">
        <v>53</v>
      </c>
      <c r="H6625" s="2" t="s">
        <v>259</v>
      </c>
      <c r="I6625" t="s">
        <v>409</v>
      </c>
      <c r="J6625" s="3">
        <v>10733459</v>
      </c>
    </row>
    <row r="6626" spans="1:10" hidden="1" x14ac:dyDescent="0.25">
      <c r="A6626" s="57" t="s">
        <v>51</v>
      </c>
      <c r="B6626" t="s">
        <v>128</v>
      </c>
      <c r="C6626">
        <v>2022</v>
      </c>
      <c r="D6626" t="s">
        <v>58</v>
      </c>
      <c r="E6626" t="s">
        <v>112</v>
      </c>
      <c r="F6626" t="s">
        <v>117</v>
      </c>
      <c r="G6626" t="s">
        <v>53</v>
      </c>
      <c r="H6626" s="2" t="s">
        <v>259</v>
      </c>
      <c r="I6626" t="s">
        <v>410</v>
      </c>
    </row>
    <row r="6627" spans="1:10" hidden="1" x14ac:dyDescent="0.25">
      <c r="A6627" s="57" t="s">
        <v>51</v>
      </c>
      <c r="B6627" t="s">
        <v>128</v>
      </c>
      <c r="C6627">
        <v>2022</v>
      </c>
      <c r="D6627" t="s">
        <v>58</v>
      </c>
      <c r="E6627" t="s">
        <v>112</v>
      </c>
      <c r="F6627" t="s">
        <v>117</v>
      </c>
      <c r="G6627" t="s">
        <v>53</v>
      </c>
      <c r="H6627" s="2" t="s">
        <v>259</v>
      </c>
      <c r="I6627" t="s">
        <v>411</v>
      </c>
      <c r="J6627" s="3">
        <v>2330075</v>
      </c>
    </row>
    <row r="6628" spans="1:10" hidden="1" x14ac:dyDescent="0.25">
      <c r="A6628" s="57" t="s">
        <v>51</v>
      </c>
      <c r="B6628" t="s">
        <v>128</v>
      </c>
      <c r="C6628">
        <v>2022</v>
      </c>
      <c r="D6628" t="s">
        <v>58</v>
      </c>
      <c r="E6628" t="s">
        <v>112</v>
      </c>
      <c r="F6628" t="s">
        <v>117</v>
      </c>
      <c r="G6628" t="s">
        <v>53</v>
      </c>
      <c r="H6628" s="2" t="s">
        <v>259</v>
      </c>
      <c r="I6628" t="s">
        <v>441</v>
      </c>
    </row>
    <row r="6629" spans="1:10" hidden="1" x14ac:dyDescent="0.25">
      <c r="A6629" s="57" t="s">
        <v>51</v>
      </c>
      <c r="B6629" t="s">
        <v>128</v>
      </c>
      <c r="C6629">
        <v>2022</v>
      </c>
      <c r="D6629" t="s">
        <v>58</v>
      </c>
      <c r="E6629" t="s">
        <v>112</v>
      </c>
      <c r="F6629" t="s">
        <v>117</v>
      </c>
      <c r="G6629" t="s">
        <v>53</v>
      </c>
      <c r="H6629" s="2" t="s">
        <v>259</v>
      </c>
      <c r="I6629" t="s">
        <v>442</v>
      </c>
    </row>
    <row r="6630" spans="1:10" hidden="1" x14ac:dyDescent="0.25">
      <c r="A6630" s="57" t="s">
        <v>51</v>
      </c>
      <c r="B6630" t="s">
        <v>128</v>
      </c>
      <c r="C6630">
        <v>2022</v>
      </c>
      <c r="D6630" t="s">
        <v>58</v>
      </c>
      <c r="E6630" t="s">
        <v>112</v>
      </c>
      <c r="F6630" t="s">
        <v>117</v>
      </c>
      <c r="G6630" t="s">
        <v>53</v>
      </c>
      <c r="H6630" s="2" t="s">
        <v>259</v>
      </c>
      <c r="I6630" s="90" t="s">
        <v>510</v>
      </c>
      <c r="J6630" s="3">
        <v>1946488</v>
      </c>
    </row>
    <row r="6631" spans="1:10" hidden="1" x14ac:dyDescent="0.25">
      <c r="A6631" s="57" t="s">
        <v>51</v>
      </c>
      <c r="B6631" t="s">
        <v>128</v>
      </c>
      <c r="C6631">
        <v>2022</v>
      </c>
      <c r="D6631" t="s">
        <v>58</v>
      </c>
      <c r="E6631" t="s">
        <v>112</v>
      </c>
      <c r="F6631" t="s">
        <v>117</v>
      </c>
      <c r="G6631" t="s">
        <v>53</v>
      </c>
      <c r="H6631" s="2" t="s">
        <v>259</v>
      </c>
      <c r="I6631" s="90" t="s">
        <v>413</v>
      </c>
    </row>
    <row r="6632" spans="1:10" hidden="1" x14ac:dyDescent="0.25">
      <c r="A6632" s="57" t="s">
        <v>51</v>
      </c>
      <c r="B6632" t="s">
        <v>128</v>
      </c>
      <c r="C6632">
        <v>2022</v>
      </c>
      <c r="D6632" t="s">
        <v>58</v>
      </c>
      <c r="E6632" t="s">
        <v>112</v>
      </c>
      <c r="F6632" t="s">
        <v>117</v>
      </c>
      <c r="G6632" t="s">
        <v>334</v>
      </c>
      <c r="H6632" s="90" t="s">
        <v>335</v>
      </c>
      <c r="I6632" s="90"/>
    </row>
    <row r="6633" spans="1:10" hidden="1" x14ac:dyDescent="0.25">
      <c r="A6633" s="57" t="s">
        <v>51</v>
      </c>
      <c r="B6633" t="s">
        <v>128</v>
      </c>
      <c r="C6633">
        <v>2022</v>
      </c>
      <c r="D6633" t="s">
        <v>58</v>
      </c>
      <c r="E6633" t="s">
        <v>112</v>
      </c>
      <c r="F6633" t="s">
        <v>117</v>
      </c>
      <c r="G6633" t="s">
        <v>318</v>
      </c>
      <c r="H6633" t="s">
        <v>180</v>
      </c>
      <c r="I6633" t="s">
        <v>412</v>
      </c>
    </row>
    <row r="6634" spans="1:10" hidden="1" x14ac:dyDescent="0.25">
      <c r="A6634" s="57" t="s">
        <v>51</v>
      </c>
      <c r="B6634" t="s">
        <v>128</v>
      </c>
      <c r="C6634">
        <v>2022</v>
      </c>
      <c r="D6634" t="s">
        <v>58</v>
      </c>
      <c r="E6634" t="s">
        <v>112</v>
      </c>
      <c r="F6634" t="s">
        <v>117</v>
      </c>
      <c r="G6634" t="s">
        <v>318</v>
      </c>
      <c r="H6634" t="s">
        <v>180</v>
      </c>
      <c r="I6634" t="s">
        <v>413</v>
      </c>
      <c r="J6634" s="3">
        <v>1404730</v>
      </c>
    </row>
    <row r="6635" spans="1:10" hidden="1" x14ac:dyDescent="0.25">
      <c r="A6635" s="57" t="s">
        <v>51</v>
      </c>
      <c r="B6635" t="s">
        <v>128</v>
      </c>
      <c r="C6635">
        <v>2022</v>
      </c>
      <c r="D6635" t="s">
        <v>58</v>
      </c>
      <c r="E6635" t="s">
        <v>112</v>
      </c>
      <c r="F6635" t="s">
        <v>117</v>
      </c>
      <c r="G6635" t="s">
        <v>318</v>
      </c>
      <c r="H6635" t="s">
        <v>180</v>
      </c>
      <c r="I6635" t="s">
        <v>414</v>
      </c>
      <c r="J6635" s="10">
        <v>260800</v>
      </c>
    </row>
    <row r="6636" spans="1:10" hidden="1" x14ac:dyDescent="0.25">
      <c r="A6636" s="57" t="s">
        <v>51</v>
      </c>
      <c r="B6636" t="s">
        <v>128</v>
      </c>
      <c r="C6636">
        <v>2022</v>
      </c>
      <c r="D6636" t="s">
        <v>58</v>
      </c>
      <c r="E6636" t="s">
        <v>112</v>
      </c>
      <c r="F6636" t="s">
        <v>117</v>
      </c>
      <c r="G6636" t="s">
        <v>318</v>
      </c>
      <c r="H6636" t="s">
        <v>180</v>
      </c>
      <c r="I6636" s="90" t="s">
        <v>460</v>
      </c>
    </row>
    <row r="6637" spans="1:10" hidden="1" x14ac:dyDescent="0.25">
      <c r="A6637" s="57" t="s">
        <v>51</v>
      </c>
      <c r="B6637" t="s">
        <v>128</v>
      </c>
      <c r="C6637">
        <v>2022</v>
      </c>
      <c r="D6637" t="s">
        <v>58</v>
      </c>
      <c r="E6637" t="s">
        <v>112</v>
      </c>
      <c r="F6637" t="s">
        <v>117</v>
      </c>
      <c r="G6637" t="s">
        <v>318</v>
      </c>
      <c r="H6637" t="s">
        <v>180</v>
      </c>
      <c r="I6637" s="90" t="s">
        <v>439</v>
      </c>
    </row>
    <row r="6638" spans="1:10" hidden="1" x14ac:dyDescent="0.25">
      <c r="A6638" s="57" t="s">
        <v>51</v>
      </c>
      <c r="B6638" t="s">
        <v>128</v>
      </c>
      <c r="C6638">
        <v>2022</v>
      </c>
      <c r="D6638" t="s">
        <v>58</v>
      </c>
      <c r="E6638" t="s">
        <v>112</v>
      </c>
      <c r="F6638" t="s">
        <v>117</v>
      </c>
      <c r="G6638" t="s">
        <v>318</v>
      </c>
      <c r="H6638" t="s">
        <v>180</v>
      </c>
      <c r="I6638" s="90" t="s">
        <v>505</v>
      </c>
      <c r="J6638" s="3">
        <v>607301</v>
      </c>
    </row>
    <row r="6639" spans="1:10" hidden="1" x14ac:dyDescent="0.25">
      <c r="A6639" s="57" t="s">
        <v>51</v>
      </c>
      <c r="B6639" t="s">
        <v>128</v>
      </c>
      <c r="C6639">
        <v>2022</v>
      </c>
      <c r="D6639" t="s">
        <v>58</v>
      </c>
      <c r="E6639" t="s">
        <v>112</v>
      </c>
      <c r="F6639" t="s">
        <v>117</v>
      </c>
      <c r="G6639" t="s">
        <v>318</v>
      </c>
      <c r="H6639" s="2" t="s">
        <v>279</v>
      </c>
      <c r="I6639" t="s">
        <v>414</v>
      </c>
      <c r="J6639" s="3">
        <v>45000</v>
      </c>
    </row>
    <row r="6640" spans="1:10" hidden="1" x14ac:dyDescent="0.25">
      <c r="A6640" s="57" t="s">
        <v>51</v>
      </c>
      <c r="B6640" t="s">
        <v>128</v>
      </c>
      <c r="C6640">
        <v>2022</v>
      </c>
      <c r="D6640" t="s">
        <v>58</v>
      </c>
      <c r="E6640" t="s">
        <v>112</v>
      </c>
      <c r="F6640" t="s">
        <v>117</v>
      </c>
      <c r="G6640" t="s">
        <v>318</v>
      </c>
      <c r="H6640" s="2" t="s">
        <v>279</v>
      </c>
      <c r="I6640" s="90" t="s">
        <v>460</v>
      </c>
    </row>
    <row r="6641" spans="1:10" hidden="1" x14ac:dyDescent="0.25">
      <c r="A6641" s="57" t="s">
        <v>51</v>
      </c>
      <c r="B6641" t="s">
        <v>128</v>
      </c>
      <c r="C6641">
        <v>2022</v>
      </c>
      <c r="D6641" t="s">
        <v>58</v>
      </c>
      <c r="E6641" t="s">
        <v>112</v>
      </c>
      <c r="F6641" t="s">
        <v>117</v>
      </c>
      <c r="G6641" t="s">
        <v>318</v>
      </c>
      <c r="H6641" s="2" t="s">
        <v>279</v>
      </c>
      <c r="I6641" t="s">
        <v>415</v>
      </c>
    </row>
    <row r="6642" spans="1:10" hidden="1" x14ac:dyDescent="0.25">
      <c r="A6642" s="57" t="s">
        <v>51</v>
      </c>
      <c r="B6642" t="s">
        <v>128</v>
      </c>
      <c r="C6642">
        <v>2022</v>
      </c>
      <c r="D6642" t="s">
        <v>58</v>
      </c>
      <c r="E6642" t="s">
        <v>112</v>
      </c>
      <c r="F6642" t="s">
        <v>117</v>
      </c>
      <c r="G6642" t="s">
        <v>318</v>
      </c>
      <c r="H6642" s="2" t="s">
        <v>279</v>
      </c>
      <c r="I6642" s="90" t="s">
        <v>505</v>
      </c>
      <c r="J6642" s="3">
        <v>401702</v>
      </c>
    </row>
    <row r="6643" spans="1:10" hidden="1" x14ac:dyDescent="0.25">
      <c r="A6643" s="57" t="s">
        <v>51</v>
      </c>
      <c r="B6643" t="s">
        <v>128</v>
      </c>
      <c r="C6643">
        <v>2022</v>
      </c>
      <c r="D6643" t="s">
        <v>58</v>
      </c>
      <c r="E6643" t="s">
        <v>112</v>
      </c>
      <c r="F6643" t="s">
        <v>117</v>
      </c>
      <c r="G6643" t="s">
        <v>319</v>
      </c>
      <c r="H6643" t="s">
        <v>181</v>
      </c>
    </row>
    <row r="6644" spans="1:10" hidden="1" x14ac:dyDescent="0.25">
      <c r="A6644" s="57" t="s">
        <v>51</v>
      </c>
      <c r="B6644" t="s">
        <v>128</v>
      </c>
      <c r="C6644">
        <v>2022</v>
      </c>
      <c r="D6644" t="s">
        <v>58</v>
      </c>
      <c r="E6644" t="s">
        <v>112</v>
      </c>
      <c r="F6644" t="s">
        <v>117</v>
      </c>
      <c r="G6644" t="s">
        <v>319</v>
      </c>
      <c r="H6644" s="90" t="s">
        <v>320</v>
      </c>
      <c r="I6644" t="s">
        <v>416</v>
      </c>
    </row>
    <row r="6645" spans="1:10" hidden="1" x14ac:dyDescent="0.25">
      <c r="A6645" s="20" t="s">
        <v>126</v>
      </c>
      <c r="B6645" s="20" t="s">
        <v>128</v>
      </c>
      <c r="C6645" s="20">
        <v>2022</v>
      </c>
      <c r="D6645" s="20" t="s">
        <v>58</v>
      </c>
      <c r="E6645" s="20" t="s">
        <v>52</v>
      </c>
      <c r="F6645" s="20" t="s">
        <v>142</v>
      </c>
      <c r="G6645" s="20" t="s">
        <v>301</v>
      </c>
      <c r="H6645" s="20" t="s">
        <v>210</v>
      </c>
      <c r="I6645" s="20" t="s">
        <v>374</v>
      </c>
      <c r="J6645" s="10">
        <v>57273018.759999998</v>
      </c>
    </row>
    <row r="6646" spans="1:10" hidden="1" x14ac:dyDescent="0.25">
      <c r="A6646" s="57" t="s">
        <v>126</v>
      </c>
      <c r="B6646" t="s">
        <v>128</v>
      </c>
      <c r="C6646">
        <v>2022</v>
      </c>
      <c r="D6646" t="s">
        <v>58</v>
      </c>
      <c r="E6646" t="s">
        <v>52</v>
      </c>
      <c r="F6646" t="s">
        <v>152</v>
      </c>
      <c r="G6646" t="s">
        <v>149</v>
      </c>
      <c r="H6646" t="s">
        <v>211</v>
      </c>
      <c r="J6646" s="38">
        <v>0.59</v>
      </c>
    </row>
    <row r="6647" spans="1:10" hidden="1" x14ac:dyDescent="0.25">
      <c r="A6647" s="57" t="s">
        <v>126</v>
      </c>
      <c r="B6647" t="s">
        <v>128</v>
      </c>
      <c r="C6647">
        <v>2022</v>
      </c>
      <c r="D6647" t="s">
        <v>58</v>
      </c>
      <c r="E6647" t="s">
        <v>52</v>
      </c>
      <c r="F6647" t="s">
        <v>152</v>
      </c>
      <c r="G6647" t="s">
        <v>213</v>
      </c>
      <c r="H6647" t="s">
        <v>214</v>
      </c>
    </row>
    <row r="6648" spans="1:10" hidden="1" x14ac:dyDescent="0.25">
      <c r="A6648" s="57" t="s">
        <v>126</v>
      </c>
      <c r="B6648" t="s">
        <v>128</v>
      </c>
      <c r="C6648">
        <v>2022</v>
      </c>
      <c r="D6648" t="s">
        <v>58</v>
      </c>
      <c r="E6648" t="s">
        <v>52</v>
      </c>
      <c r="F6648" t="s">
        <v>152</v>
      </c>
      <c r="G6648" t="s">
        <v>217</v>
      </c>
      <c r="H6648" t="s">
        <v>218</v>
      </c>
      <c r="J6648" s="38">
        <v>23773.02</v>
      </c>
    </row>
    <row r="6649" spans="1:10" hidden="1" x14ac:dyDescent="0.25">
      <c r="A6649" s="57" t="s">
        <v>126</v>
      </c>
      <c r="B6649" t="s">
        <v>128</v>
      </c>
      <c r="C6649">
        <v>2022</v>
      </c>
      <c r="D6649" t="s">
        <v>58</v>
      </c>
      <c r="E6649" t="s">
        <v>52</v>
      </c>
      <c r="F6649" t="s">
        <v>142</v>
      </c>
      <c r="G6649" t="s">
        <v>300</v>
      </c>
      <c r="H6649" t="s">
        <v>224</v>
      </c>
    </row>
    <row r="6650" spans="1:10" hidden="1" x14ac:dyDescent="0.25">
      <c r="A6650" s="57" t="s">
        <v>126</v>
      </c>
      <c r="B6650" t="s">
        <v>128</v>
      </c>
      <c r="C6650">
        <v>2022</v>
      </c>
      <c r="D6650" t="s">
        <v>58</v>
      </c>
      <c r="E6650" t="s">
        <v>52</v>
      </c>
      <c r="F6650" t="s">
        <v>142</v>
      </c>
      <c r="G6650" t="s">
        <v>300</v>
      </c>
      <c r="H6650" t="s">
        <v>303</v>
      </c>
    </row>
    <row r="6651" spans="1:10" hidden="1" x14ac:dyDescent="0.25">
      <c r="A6651" s="57" t="s">
        <v>126</v>
      </c>
      <c r="B6651" t="s">
        <v>128</v>
      </c>
      <c r="C6651">
        <v>2022</v>
      </c>
      <c r="D6651" t="s">
        <v>58</v>
      </c>
      <c r="E6651" t="s">
        <v>52</v>
      </c>
      <c r="F6651" t="s">
        <v>142</v>
      </c>
      <c r="G6651" t="s">
        <v>270</v>
      </c>
      <c r="H6651" t="s">
        <v>269</v>
      </c>
    </row>
    <row r="6652" spans="1:10" hidden="1" x14ac:dyDescent="0.25">
      <c r="A6652" s="57" t="s">
        <v>126</v>
      </c>
      <c r="B6652" t="s">
        <v>128</v>
      </c>
      <c r="C6652">
        <v>2022</v>
      </c>
      <c r="D6652" t="s">
        <v>58</v>
      </c>
      <c r="E6652" t="s">
        <v>52</v>
      </c>
      <c r="F6652" t="s">
        <v>142</v>
      </c>
      <c r="G6652" t="s">
        <v>270</v>
      </c>
      <c r="H6652" t="s">
        <v>271</v>
      </c>
      <c r="J6652" s="38">
        <v>350000</v>
      </c>
    </row>
    <row r="6653" spans="1:10" hidden="1" x14ac:dyDescent="0.25">
      <c r="A6653" s="57" t="s">
        <v>126</v>
      </c>
      <c r="B6653" t="s">
        <v>128</v>
      </c>
      <c r="C6653">
        <v>2022</v>
      </c>
      <c r="D6653" t="s">
        <v>58</v>
      </c>
      <c r="E6653" t="s">
        <v>52</v>
      </c>
      <c r="F6653" t="s">
        <v>142</v>
      </c>
      <c r="G6653" t="s">
        <v>270</v>
      </c>
      <c r="H6653" t="s">
        <v>486</v>
      </c>
      <c r="J6653" s="3">
        <v>-435451.95</v>
      </c>
    </row>
    <row r="6654" spans="1:10" hidden="1" x14ac:dyDescent="0.25">
      <c r="A6654" s="57" t="s">
        <v>126</v>
      </c>
      <c r="B6654" t="s">
        <v>128</v>
      </c>
      <c r="C6654">
        <v>2022</v>
      </c>
      <c r="D6654" t="s">
        <v>58</v>
      </c>
      <c r="E6654" t="s">
        <v>45</v>
      </c>
      <c r="F6654" t="s">
        <v>46</v>
      </c>
      <c r="G6654" t="s">
        <v>54</v>
      </c>
      <c r="H6654" t="s">
        <v>11</v>
      </c>
      <c r="I6654" t="s">
        <v>375</v>
      </c>
      <c r="J6654" s="3">
        <v>5520000</v>
      </c>
    </row>
    <row r="6655" spans="1:10" hidden="1" x14ac:dyDescent="0.25">
      <c r="A6655" s="57" t="s">
        <v>126</v>
      </c>
      <c r="B6655" t="s">
        <v>128</v>
      </c>
      <c r="C6655">
        <v>2022</v>
      </c>
      <c r="D6655" t="s">
        <v>58</v>
      </c>
      <c r="E6655" t="s">
        <v>45</v>
      </c>
      <c r="F6655" t="s">
        <v>46</v>
      </c>
      <c r="G6655" t="s">
        <v>54</v>
      </c>
      <c r="H6655" t="s">
        <v>11</v>
      </c>
      <c r="I6655" t="s">
        <v>376</v>
      </c>
      <c r="J6655" s="3">
        <v>1750000</v>
      </c>
    </row>
    <row r="6656" spans="1:10" hidden="1" x14ac:dyDescent="0.25">
      <c r="A6656" s="57" t="s">
        <v>126</v>
      </c>
      <c r="B6656" t="s">
        <v>128</v>
      </c>
      <c r="C6656">
        <v>2022</v>
      </c>
      <c r="D6656" t="s">
        <v>58</v>
      </c>
      <c r="E6656" t="s">
        <v>45</v>
      </c>
      <c r="F6656" t="s">
        <v>46</v>
      </c>
      <c r="G6656" t="s">
        <v>54</v>
      </c>
      <c r="H6656" t="s">
        <v>12</v>
      </c>
      <c r="I6656" t="s">
        <v>375</v>
      </c>
    </row>
    <row r="6657" spans="1:10" hidden="1" x14ac:dyDescent="0.25">
      <c r="A6657" s="57" t="s">
        <v>126</v>
      </c>
      <c r="B6657" t="s">
        <v>128</v>
      </c>
      <c r="C6657">
        <v>2022</v>
      </c>
      <c r="D6657" t="s">
        <v>58</v>
      </c>
      <c r="E6657" t="s">
        <v>45</v>
      </c>
      <c r="F6657" t="s">
        <v>46</v>
      </c>
      <c r="G6657" t="s">
        <v>54</v>
      </c>
      <c r="H6657" t="s">
        <v>12</v>
      </c>
      <c r="I6657" t="s">
        <v>376</v>
      </c>
      <c r="J6657" s="3">
        <v>117172</v>
      </c>
    </row>
    <row r="6658" spans="1:10" hidden="1" x14ac:dyDescent="0.25">
      <c r="A6658" s="57" t="s">
        <v>126</v>
      </c>
      <c r="B6658" t="s">
        <v>128</v>
      </c>
      <c r="C6658">
        <v>2022</v>
      </c>
      <c r="D6658" t="s">
        <v>58</v>
      </c>
      <c r="E6658" t="s">
        <v>45</v>
      </c>
      <c r="F6658" t="s">
        <v>46</v>
      </c>
      <c r="G6658" t="s">
        <v>54</v>
      </c>
      <c r="H6658" t="s">
        <v>13</v>
      </c>
      <c r="I6658" t="s">
        <v>375</v>
      </c>
      <c r="J6658" s="3">
        <v>460000</v>
      </c>
    </row>
    <row r="6659" spans="1:10" hidden="1" x14ac:dyDescent="0.25">
      <c r="A6659" s="57" t="s">
        <v>126</v>
      </c>
      <c r="B6659" t="s">
        <v>128</v>
      </c>
      <c r="C6659">
        <v>2022</v>
      </c>
      <c r="D6659" t="s">
        <v>58</v>
      </c>
      <c r="E6659" t="s">
        <v>45</v>
      </c>
      <c r="F6659" t="s">
        <v>46</v>
      </c>
      <c r="G6659" t="s">
        <v>54</v>
      </c>
      <c r="H6659" t="s">
        <v>13</v>
      </c>
      <c r="I6659" t="s">
        <v>376</v>
      </c>
      <c r="J6659" s="3">
        <v>155598</v>
      </c>
    </row>
    <row r="6660" spans="1:10" hidden="1" x14ac:dyDescent="0.25">
      <c r="A6660" s="57" t="s">
        <v>126</v>
      </c>
      <c r="B6660" t="s">
        <v>128</v>
      </c>
      <c r="C6660">
        <v>2022</v>
      </c>
      <c r="D6660" t="s">
        <v>58</v>
      </c>
      <c r="E6660" t="s">
        <v>45</v>
      </c>
      <c r="F6660" t="s">
        <v>46</v>
      </c>
      <c r="G6660" t="s">
        <v>54</v>
      </c>
      <c r="H6660" t="s">
        <v>14</v>
      </c>
      <c r="I6660" t="s">
        <v>375</v>
      </c>
      <c r="J6660" s="3">
        <v>55200</v>
      </c>
    </row>
    <row r="6661" spans="1:10" hidden="1" x14ac:dyDescent="0.25">
      <c r="A6661" s="57" t="s">
        <v>126</v>
      </c>
      <c r="B6661" t="s">
        <v>128</v>
      </c>
      <c r="C6661">
        <v>2022</v>
      </c>
      <c r="D6661" t="s">
        <v>58</v>
      </c>
      <c r="E6661" t="s">
        <v>45</v>
      </c>
      <c r="F6661" t="s">
        <v>46</v>
      </c>
      <c r="G6661" t="s">
        <v>54</v>
      </c>
      <c r="H6661" t="s">
        <v>14</v>
      </c>
      <c r="I6661" t="s">
        <v>376</v>
      </c>
      <c r="J6661" s="3">
        <v>18672</v>
      </c>
    </row>
    <row r="6662" spans="1:10" hidden="1" x14ac:dyDescent="0.25">
      <c r="A6662" s="57" t="s">
        <v>126</v>
      </c>
      <c r="B6662" t="s">
        <v>128</v>
      </c>
      <c r="C6662">
        <v>2022</v>
      </c>
      <c r="D6662" t="s">
        <v>58</v>
      </c>
      <c r="E6662" t="s">
        <v>45</v>
      </c>
      <c r="F6662" t="s">
        <v>46</v>
      </c>
      <c r="G6662" t="s">
        <v>54</v>
      </c>
      <c r="H6662" t="s">
        <v>15</v>
      </c>
      <c r="I6662" t="s">
        <v>375</v>
      </c>
      <c r="J6662" s="3">
        <v>460000</v>
      </c>
    </row>
    <row r="6663" spans="1:10" hidden="1" x14ac:dyDescent="0.25">
      <c r="A6663" s="57" t="s">
        <v>126</v>
      </c>
      <c r="B6663" t="s">
        <v>128</v>
      </c>
      <c r="C6663">
        <v>2022</v>
      </c>
      <c r="D6663" t="s">
        <v>58</v>
      </c>
      <c r="E6663" t="s">
        <v>45</v>
      </c>
      <c r="F6663" t="s">
        <v>46</v>
      </c>
      <c r="G6663" t="s">
        <v>54</v>
      </c>
      <c r="H6663" t="s">
        <v>15</v>
      </c>
      <c r="I6663" t="s">
        <v>376</v>
      </c>
      <c r="J6663" s="3">
        <v>155598</v>
      </c>
    </row>
    <row r="6664" spans="1:10" hidden="1" x14ac:dyDescent="0.25">
      <c r="A6664" s="57" t="s">
        <v>126</v>
      </c>
      <c r="B6664" t="s">
        <v>128</v>
      </c>
      <c r="C6664">
        <v>2022</v>
      </c>
      <c r="D6664" t="s">
        <v>58</v>
      </c>
      <c r="E6664" t="s">
        <v>45</v>
      </c>
      <c r="F6664" t="s">
        <v>46</v>
      </c>
      <c r="G6664" t="s">
        <v>54</v>
      </c>
      <c r="H6664" t="s">
        <v>16</v>
      </c>
      <c r="I6664" t="s">
        <v>375</v>
      </c>
      <c r="J6664" s="3">
        <v>230000</v>
      </c>
    </row>
    <row r="6665" spans="1:10" hidden="1" x14ac:dyDescent="0.25">
      <c r="A6665" s="57" t="s">
        <v>126</v>
      </c>
      <c r="B6665" t="s">
        <v>128</v>
      </c>
      <c r="C6665">
        <v>2022</v>
      </c>
      <c r="D6665" t="s">
        <v>58</v>
      </c>
      <c r="E6665" t="s">
        <v>45</v>
      </c>
      <c r="F6665" t="s">
        <v>46</v>
      </c>
      <c r="G6665" t="s">
        <v>54</v>
      </c>
      <c r="H6665" t="s">
        <v>16</v>
      </c>
      <c r="I6665" t="s">
        <v>376</v>
      </c>
      <c r="J6665" s="3">
        <v>72916</v>
      </c>
    </row>
    <row r="6666" spans="1:10" hidden="1" x14ac:dyDescent="0.25">
      <c r="A6666" s="57" t="s">
        <v>126</v>
      </c>
      <c r="B6666" t="s">
        <v>128</v>
      </c>
      <c r="C6666">
        <v>2022</v>
      </c>
      <c r="D6666" t="s">
        <v>58</v>
      </c>
      <c r="E6666" t="s">
        <v>45</v>
      </c>
      <c r="F6666" t="s">
        <v>46</v>
      </c>
      <c r="G6666" t="s">
        <v>54</v>
      </c>
      <c r="H6666" t="s">
        <v>17</v>
      </c>
      <c r="I6666" t="s">
        <v>375</v>
      </c>
      <c r="J6666" s="3">
        <v>3680000</v>
      </c>
    </row>
    <row r="6667" spans="1:10" hidden="1" x14ac:dyDescent="0.25">
      <c r="A6667" s="57" t="s">
        <v>126</v>
      </c>
      <c r="B6667" t="s">
        <v>128</v>
      </c>
      <c r="C6667">
        <v>2022</v>
      </c>
      <c r="D6667" t="s">
        <v>58</v>
      </c>
      <c r="E6667" t="s">
        <v>45</v>
      </c>
      <c r="F6667" t="s">
        <v>46</v>
      </c>
      <c r="G6667" t="s">
        <v>54</v>
      </c>
      <c r="H6667" s="90" t="s">
        <v>331</v>
      </c>
      <c r="I6667" s="90"/>
    </row>
    <row r="6668" spans="1:10" hidden="1" x14ac:dyDescent="0.25">
      <c r="A6668" s="57" t="s">
        <v>126</v>
      </c>
      <c r="B6668" t="s">
        <v>128</v>
      </c>
      <c r="C6668">
        <v>2022</v>
      </c>
      <c r="D6668" t="s">
        <v>58</v>
      </c>
      <c r="E6668" t="s">
        <v>45</v>
      </c>
      <c r="F6668" t="s">
        <v>46</v>
      </c>
      <c r="G6668" t="s">
        <v>54</v>
      </c>
      <c r="H6668" s="90" t="s">
        <v>445</v>
      </c>
      <c r="I6668" s="90" t="s">
        <v>446</v>
      </c>
    </row>
    <row r="6669" spans="1:10" hidden="1" x14ac:dyDescent="0.25">
      <c r="A6669" s="57" t="s">
        <v>126</v>
      </c>
      <c r="B6669" t="s">
        <v>128</v>
      </c>
      <c r="C6669">
        <v>2022</v>
      </c>
      <c r="D6669" t="s">
        <v>58</v>
      </c>
      <c r="E6669" t="s">
        <v>45</v>
      </c>
      <c r="F6669" t="s">
        <v>46</v>
      </c>
      <c r="G6669" t="s">
        <v>54</v>
      </c>
      <c r="H6669" t="s">
        <v>195</v>
      </c>
      <c r="I6669" t="s">
        <v>377</v>
      </c>
    </row>
    <row r="6670" spans="1:10" hidden="1" x14ac:dyDescent="0.25">
      <c r="A6670" s="57" t="s">
        <v>126</v>
      </c>
      <c r="B6670" t="s">
        <v>128</v>
      </c>
      <c r="C6670">
        <v>2022</v>
      </c>
      <c r="D6670" t="s">
        <v>58</v>
      </c>
      <c r="E6670" t="s">
        <v>45</v>
      </c>
      <c r="F6670" t="s">
        <v>46</v>
      </c>
      <c r="G6670" t="s">
        <v>54</v>
      </c>
      <c r="H6670" t="s">
        <v>18</v>
      </c>
      <c r="I6670" t="s">
        <v>397</v>
      </c>
      <c r="J6670" s="3">
        <v>37949</v>
      </c>
    </row>
    <row r="6671" spans="1:10" hidden="1" x14ac:dyDescent="0.25">
      <c r="A6671" s="57" t="s">
        <v>126</v>
      </c>
      <c r="B6671" t="s">
        <v>128</v>
      </c>
      <c r="C6671">
        <v>2022</v>
      </c>
      <c r="D6671" t="s">
        <v>58</v>
      </c>
      <c r="E6671" t="s">
        <v>45</v>
      </c>
      <c r="F6671" t="s">
        <v>46</v>
      </c>
      <c r="G6671" t="s">
        <v>54</v>
      </c>
      <c r="H6671" s="90" t="s">
        <v>513</v>
      </c>
      <c r="I6671" s="90" t="s">
        <v>514</v>
      </c>
      <c r="J6671" s="3">
        <v>18667</v>
      </c>
    </row>
    <row r="6672" spans="1:10" hidden="1" x14ac:dyDescent="0.25">
      <c r="A6672" s="57" t="s">
        <v>126</v>
      </c>
      <c r="B6672" t="s">
        <v>128</v>
      </c>
      <c r="C6672">
        <v>2022</v>
      </c>
      <c r="D6672" t="s">
        <v>58</v>
      </c>
      <c r="E6672" t="s">
        <v>45</v>
      </c>
      <c r="F6672" t="s">
        <v>46</v>
      </c>
      <c r="G6672" t="s">
        <v>54</v>
      </c>
      <c r="H6672" t="s">
        <v>19</v>
      </c>
      <c r="I6672" t="s">
        <v>398</v>
      </c>
      <c r="J6672" s="3">
        <v>662400</v>
      </c>
    </row>
    <row r="6673" spans="1:10" hidden="1" x14ac:dyDescent="0.25">
      <c r="A6673" s="57" t="s">
        <v>126</v>
      </c>
      <c r="B6673" t="s">
        <v>128</v>
      </c>
      <c r="C6673">
        <v>2022</v>
      </c>
      <c r="D6673" t="s">
        <v>58</v>
      </c>
      <c r="E6673" t="s">
        <v>45</v>
      </c>
      <c r="F6673" t="s">
        <v>46</v>
      </c>
      <c r="G6673" t="s">
        <v>54</v>
      </c>
      <c r="H6673" t="s">
        <v>19</v>
      </c>
      <c r="I6673" t="s">
        <v>400</v>
      </c>
      <c r="J6673" s="3">
        <v>210000</v>
      </c>
    </row>
    <row r="6674" spans="1:10" hidden="1" x14ac:dyDescent="0.25">
      <c r="A6674" s="57" t="s">
        <v>126</v>
      </c>
      <c r="B6674" t="s">
        <v>128</v>
      </c>
      <c r="C6674">
        <v>2022</v>
      </c>
      <c r="D6674" t="s">
        <v>58</v>
      </c>
      <c r="E6674" t="s">
        <v>45</v>
      </c>
      <c r="F6674" t="s">
        <v>46</v>
      </c>
      <c r="G6674" t="s">
        <v>54</v>
      </c>
      <c r="H6674" t="s">
        <v>20</v>
      </c>
      <c r="I6674" t="s">
        <v>399</v>
      </c>
      <c r="J6674" s="3">
        <v>290800</v>
      </c>
    </row>
    <row r="6675" spans="1:10" hidden="1" x14ac:dyDescent="0.25">
      <c r="A6675" s="57" t="s">
        <v>126</v>
      </c>
      <c r="B6675" t="s">
        <v>128</v>
      </c>
      <c r="C6675">
        <v>2022</v>
      </c>
      <c r="D6675" t="s">
        <v>58</v>
      </c>
      <c r="E6675" t="s">
        <v>45</v>
      </c>
      <c r="F6675" t="s">
        <v>46</v>
      </c>
      <c r="G6675" t="s">
        <v>54</v>
      </c>
      <c r="H6675" s="2" t="s">
        <v>294</v>
      </c>
      <c r="I6675" s="2"/>
    </row>
    <row r="6676" spans="1:10" hidden="1" x14ac:dyDescent="0.25">
      <c r="A6676" s="57" t="s">
        <v>126</v>
      </c>
      <c r="B6676" t="s">
        <v>128</v>
      </c>
      <c r="C6676">
        <v>2022</v>
      </c>
      <c r="D6676" t="s">
        <v>58</v>
      </c>
      <c r="E6676" t="s">
        <v>45</v>
      </c>
      <c r="F6676" t="s">
        <v>46</v>
      </c>
      <c r="G6676" t="s">
        <v>118</v>
      </c>
      <c r="H6676" s="2" t="s">
        <v>295</v>
      </c>
      <c r="I6676" t="s">
        <v>378</v>
      </c>
      <c r="J6676" s="3">
        <v>600000</v>
      </c>
    </row>
    <row r="6677" spans="1:10" hidden="1" x14ac:dyDescent="0.25">
      <c r="A6677" s="57" t="s">
        <v>126</v>
      </c>
      <c r="B6677" t="s">
        <v>128</v>
      </c>
      <c r="C6677">
        <v>2022</v>
      </c>
      <c r="D6677" t="s">
        <v>58</v>
      </c>
      <c r="E6677" t="s">
        <v>45</v>
      </c>
      <c r="F6677" t="s">
        <v>46</v>
      </c>
      <c r="G6677" t="s">
        <v>118</v>
      </c>
      <c r="H6677" t="s">
        <v>119</v>
      </c>
    </row>
    <row r="6678" spans="1:10" hidden="1" x14ac:dyDescent="0.25">
      <c r="A6678" s="57" t="s">
        <v>126</v>
      </c>
      <c r="B6678" t="s">
        <v>128</v>
      </c>
      <c r="C6678">
        <v>2022</v>
      </c>
      <c r="D6678" t="s">
        <v>58</v>
      </c>
      <c r="E6678" t="s">
        <v>45</v>
      </c>
      <c r="F6678" t="s">
        <v>46</v>
      </c>
      <c r="G6678" t="s">
        <v>118</v>
      </c>
      <c r="H6678" t="s">
        <v>283</v>
      </c>
    </row>
    <row r="6679" spans="1:10" hidden="1" x14ac:dyDescent="0.25">
      <c r="A6679" s="57" t="s">
        <v>126</v>
      </c>
      <c r="B6679" t="s">
        <v>128</v>
      </c>
      <c r="C6679">
        <v>2022</v>
      </c>
      <c r="D6679" t="s">
        <v>58</v>
      </c>
      <c r="E6679" t="s">
        <v>45</v>
      </c>
      <c r="F6679" t="s">
        <v>46</v>
      </c>
      <c r="G6679" t="s">
        <v>109</v>
      </c>
      <c r="H6679" t="s">
        <v>219</v>
      </c>
      <c r="I6679" t="s">
        <v>379</v>
      </c>
      <c r="J6679" s="3">
        <v>451</v>
      </c>
    </row>
    <row r="6680" spans="1:10" hidden="1" x14ac:dyDescent="0.25">
      <c r="A6680" s="57" t="s">
        <v>126</v>
      </c>
      <c r="B6680" t="s">
        <v>128</v>
      </c>
      <c r="C6680">
        <v>2022</v>
      </c>
      <c r="D6680" t="s">
        <v>58</v>
      </c>
      <c r="E6680" t="s">
        <v>45</v>
      </c>
      <c r="F6680" t="s">
        <v>46</v>
      </c>
      <c r="G6680" t="s">
        <v>109</v>
      </c>
      <c r="H6680" t="s">
        <v>219</v>
      </c>
      <c r="I6680" s="90" t="s">
        <v>476</v>
      </c>
    </row>
    <row r="6681" spans="1:10" hidden="1" x14ac:dyDescent="0.25">
      <c r="A6681" s="57" t="s">
        <v>126</v>
      </c>
      <c r="B6681" t="s">
        <v>128</v>
      </c>
      <c r="C6681">
        <v>2022</v>
      </c>
      <c r="D6681" t="s">
        <v>58</v>
      </c>
      <c r="E6681" t="s">
        <v>45</v>
      </c>
      <c r="F6681" t="s">
        <v>46</v>
      </c>
      <c r="G6681" t="s">
        <v>109</v>
      </c>
      <c r="H6681" s="2" t="s">
        <v>267</v>
      </c>
      <c r="I6681" s="2"/>
    </row>
    <row r="6682" spans="1:10" hidden="1" x14ac:dyDescent="0.25">
      <c r="A6682" s="57" t="s">
        <v>126</v>
      </c>
      <c r="B6682" t="s">
        <v>128</v>
      </c>
      <c r="C6682">
        <v>2022</v>
      </c>
      <c r="D6682" t="s">
        <v>58</v>
      </c>
      <c r="E6682" t="s">
        <v>45</v>
      </c>
      <c r="F6682" t="s">
        <v>46</v>
      </c>
      <c r="G6682" t="s">
        <v>109</v>
      </c>
      <c r="H6682" t="s">
        <v>220</v>
      </c>
      <c r="I6682" t="s">
        <v>417</v>
      </c>
      <c r="J6682" s="3">
        <v>36500</v>
      </c>
    </row>
    <row r="6683" spans="1:10" hidden="1" x14ac:dyDescent="0.25">
      <c r="A6683" s="57" t="s">
        <v>126</v>
      </c>
      <c r="B6683" t="s">
        <v>128</v>
      </c>
      <c r="C6683">
        <v>2022</v>
      </c>
      <c r="D6683" t="s">
        <v>58</v>
      </c>
      <c r="E6683" t="s">
        <v>45</v>
      </c>
      <c r="F6683" t="s">
        <v>46</v>
      </c>
      <c r="G6683" t="s">
        <v>109</v>
      </c>
      <c r="H6683" t="s">
        <v>260</v>
      </c>
    </row>
    <row r="6684" spans="1:10" hidden="1" x14ac:dyDescent="0.25">
      <c r="A6684" s="57" t="s">
        <v>126</v>
      </c>
      <c r="B6684" t="s">
        <v>128</v>
      </c>
      <c r="C6684">
        <v>2022</v>
      </c>
      <c r="D6684" t="s">
        <v>58</v>
      </c>
      <c r="E6684" t="s">
        <v>45</v>
      </c>
      <c r="F6684" t="s">
        <v>46</v>
      </c>
      <c r="G6684" t="s">
        <v>55</v>
      </c>
      <c r="H6684" t="s">
        <v>22</v>
      </c>
      <c r="I6684" t="s">
        <v>380</v>
      </c>
      <c r="J6684" s="3">
        <v>800000</v>
      </c>
    </row>
    <row r="6685" spans="1:10" hidden="1" x14ac:dyDescent="0.25">
      <c r="A6685" s="57" t="s">
        <v>126</v>
      </c>
      <c r="B6685" t="s">
        <v>128</v>
      </c>
      <c r="C6685">
        <v>2022</v>
      </c>
      <c r="D6685" t="s">
        <v>58</v>
      </c>
      <c r="E6685" t="s">
        <v>45</v>
      </c>
      <c r="F6685" t="s">
        <v>46</v>
      </c>
      <c r="G6685" t="s">
        <v>55</v>
      </c>
      <c r="H6685" t="s">
        <v>447</v>
      </c>
      <c r="I6685" s="90" t="s">
        <v>448</v>
      </c>
    </row>
    <row r="6686" spans="1:10" hidden="1" x14ac:dyDescent="0.25">
      <c r="A6686" s="57" t="s">
        <v>126</v>
      </c>
      <c r="B6686" t="s">
        <v>128</v>
      </c>
      <c r="C6686">
        <v>2022</v>
      </c>
      <c r="D6686" t="s">
        <v>58</v>
      </c>
      <c r="E6686" t="s">
        <v>45</v>
      </c>
      <c r="F6686" t="s">
        <v>46</v>
      </c>
      <c r="G6686" t="s">
        <v>47</v>
      </c>
      <c r="H6686" t="s">
        <v>238</v>
      </c>
    </row>
    <row r="6687" spans="1:10" hidden="1" x14ac:dyDescent="0.25">
      <c r="A6687" s="57" t="s">
        <v>126</v>
      </c>
      <c r="B6687" t="s">
        <v>128</v>
      </c>
      <c r="C6687">
        <v>2022</v>
      </c>
      <c r="D6687" t="s">
        <v>58</v>
      </c>
      <c r="E6687" t="s">
        <v>45</v>
      </c>
      <c r="F6687" t="s">
        <v>46</v>
      </c>
      <c r="G6687" t="s">
        <v>47</v>
      </c>
      <c r="H6687" t="s">
        <v>239</v>
      </c>
      <c r="I6687" t="s">
        <v>381</v>
      </c>
      <c r="J6687" s="3">
        <v>486925</v>
      </c>
    </row>
    <row r="6688" spans="1:10" hidden="1" x14ac:dyDescent="0.25">
      <c r="A6688" s="57" t="s">
        <v>126</v>
      </c>
      <c r="B6688" t="s">
        <v>128</v>
      </c>
      <c r="C6688">
        <v>2022</v>
      </c>
      <c r="D6688" t="s">
        <v>58</v>
      </c>
      <c r="E6688" t="s">
        <v>45</v>
      </c>
      <c r="F6688" t="s">
        <v>46</v>
      </c>
      <c r="G6688" t="s">
        <v>47</v>
      </c>
      <c r="H6688" t="s">
        <v>239</v>
      </c>
      <c r="I6688" t="s">
        <v>382</v>
      </c>
      <c r="J6688" s="3">
        <v>303885</v>
      </c>
    </row>
    <row r="6689" spans="1:10" hidden="1" x14ac:dyDescent="0.25">
      <c r="A6689" s="57" t="s">
        <v>126</v>
      </c>
      <c r="B6689" t="s">
        <v>128</v>
      </c>
      <c r="C6689">
        <v>2022</v>
      </c>
      <c r="D6689" t="s">
        <v>58</v>
      </c>
      <c r="E6689" t="s">
        <v>45</v>
      </c>
      <c r="F6689" t="s">
        <v>46</v>
      </c>
      <c r="G6689" t="s">
        <v>47</v>
      </c>
      <c r="H6689" t="s">
        <v>239</v>
      </c>
      <c r="I6689" t="s">
        <v>383</v>
      </c>
      <c r="J6689" s="3">
        <v>1000000</v>
      </c>
    </row>
    <row r="6690" spans="1:10" hidden="1" x14ac:dyDescent="0.25">
      <c r="A6690" s="57" t="s">
        <v>126</v>
      </c>
      <c r="B6690" t="s">
        <v>128</v>
      </c>
      <c r="C6690">
        <v>2022</v>
      </c>
      <c r="D6690" t="s">
        <v>58</v>
      </c>
      <c r="E6690" t="s">
        <v>45</v>
      </c>
      <c r="F6690" t="s">
        <v>46</v>
      </c>
      <c r="G6690" t="s">
        <v>47</v>
      </c>
      <c r="H6690" t="s">
        <v>239</v>
      </c>
      <c r="I6690" t="s">
        <v>384</v>
      </c>
      <c r="J6690" s="38">
        <v>365608</v>
      </c>
    </row>
    <row r="6691" spans="1:10" hidden="1" x14ac:dyDescent="0.25">
      <c r="A6691" s="57" t="s">
        <v>126</v>
      </c>
      <c r="B6691" t="s">
        <v>128</v>
      </c>
      <c r="C6691">
        <v>2022</v>
      </c>
      <c r="D6691" t="s">
        <v>58</v>
      </c>
      <c r="E6691" t="s">
        <v>45</v>
      </c>
      <c r="F6691" t="s">
        <v>46</v>
      </c>
      <c r="G6691" t="s">
        <v>47</v>
      </c>
      <c r="H6691" t="s">
        <v>239</v>
      </c>
      <c r="I6691" t="s">
        <v>388</v>
      </c>
      <c r="J6691" s="3">
        <v>415794</v>
      </c>
    </row>
    <row r="6692" spans="1:10" hidden="1" x14ac:dyDescent="0.25">
      <c r="A6692" s="57" t="s">
        <v>126</v>
      </c>
      <c r="B6692" t="s">
        <v>128</v>
      </c>
      <c r="C6692">
        <v>2022</v>
      </c>
      <c r="D6692" t="s">
        <v>58</v>
      </c>
      <c r="E6692" t="s">
        <v>45</v>
      </c>
      <c r="F6692" t="s">
        <v>46</v>
      </c>
      <c r="G6692" t="s">
        <v>47</v>
      </c>
      <c r="H6692" t="s">
        <v>239</v>
      </c>
      <c r="I6692" s="90" t="s">
        <v>449</v>
      </c>
    </row>
    <row r="6693" spans="1:10" hidden="1" x14ac:dyDescent="0.25">
      <c r="A6693" s="57" t="s">
        <v>126</v>
      </c>
      <c r="B6693" t="s">
        <v>128</v>
      </c>
      <c r="C6693">
        <v>2022</v>
      </c>
      <c r="D6693" t="s">
        <v>58</v>
      </c>
      <c r="E6693" t="s">
        <v>45</v>
      </c>
      <c r="F6693" t="s">
        <v>46</v>
      </c>
      <c r="G6693" t="s">
        <v>47</v>
      </c>
      <c r="H6693" t="s">
        <v>239</v>
      </c>
      <c r="I6693" s="90" t="s">
        <v>461</v>
      </c>
    </row>
    <row r="6694" spans="1:10" hidden="1" x14ac:dyDescent="0.25">
      <c r="A6694" s="57" t="s">
        <v>126</v>
      </c>
      <c r="B6694" t="s">
        <v>128</v>
      </c>
      <c r="C6694">
        <v>2022</v>
      </c>
      <c r="D6694" t="s">
        <v>58</v>
      </c>
      <c r="E6694" t="s">
        <v>45</v>
      </c>
      <c r="F6694" t="s">
        <v>46</v>
      </c>
      <c r="G6694" t="s">
        <v>47</v>
      </c>
      <c r="H6694" t="s">
        <v>239</v>
      </c>
      <c r="I6694" s="90" t="s">
        <v>462</v>
      </c>
      <c r="J6694" s="3">
        <v>300000</v>
      </c>
    </row>
    <row r="6695" spans="1:10" hidden="1" x14ac:dyDescent="0.25">
      <c r="A6695" s="57" t="s">
        <v>126</v>
      </c>
      <c r="B6695" t="s">
        <v>128</v>
      </c>
      <c r="C6695">
        <v>2022</v>
      </c>
      <c r="D6695" t="s">
        <v>58</v>
      </c>
      <c r="E6695" t="s">
        <v>45</v>
      </c>
      <c r="F6695" t="s">
        <v>46</v>
      </c>
      <c r="G6695" t="s">
        <v>47</v>
      </c>
      <c r="H6695" t="s">
        <v>239</v>
      </c>
      <c r="I6695" s="90" t="s">
        <v>463</v>
      </c>
    </row>
    <row r="6696" spans="1:10" hidden="1" x14ac:dyDescent="0.25">
      <c r="A6696" s="57" t="s">
        <v>126</v>
      </c>
      <c r="B6696" t="s">
        <v>128</v>
      </c>
      <c r="C6696">
        <v>2022</v>
      </c>
      <c r="D6696" t="s">
        <v>58</v>
      </c>
      <c r="E6696" t="s">
        <v>45</v>
      </c>
      <c r="F6696" t="s">
        <v>46</v>
      </c>
      <c r="G6696" t="s">
        <v>47</v>
      </c>
      <c r="H6696" t="s">
        <v>243</v>
      </c>
      <c r="I6696" t="s">
        <v>387</v>
      </c>
    </row>
    <row r="6697" spans="1:10" hidden="1" x14ac:dyDescent="0.25">
      <c r="A6697" s="57" t="s">
        <v>126</v>
      </c>
      <c r="B6697" t="s">
        <v>128</v>
      </c>
      <c r="C6697">
        <v>2022</v>
      </c>
      <c r="D6697" t="s">
        <v>58</v>
      </c>
      <c r="E6697" t="s">
        <v>45</v>
      </c>
      <c r="F6697" t="s">
        <v>46</v>
      </c>
      <c r="G6697" t="s">
        <v>47</v>
      </c>
      <c r="H6697" s="2" t="s">
        <v>276</v>
      </c>
      <c r="I6697" t="s">
        <v>395</v>
      </c>
      <c r="J6697" s="3">
        <v>450000</v>
      </c>
    </row>
    <row r="6698" spans="1:10" hidden="1" x14ac:dyDescent="0.25">
      <c r="A6698" s="57" t="s">
        <v>126</v>
      </c>
      <c r="B6698" t="s">
        <v>128</v>
      </c>
      <c r="C6698">
        <v>2022</v>
      </c>
      <c r="D6698" t="s">
        <v>58</v>
      </c>
      <c r="E6698" t="s">
        <v>45</v>
      </c>
      <c r="F6698" t="s">
        <v>46</v>
      </c>
      <c r="G6698" t="s">
        <v>47</v>
      </c>
      <c r="H6698" s="2" t="s">
        <v>296</v>
      </c>
      <c r="I6698" s="2"/>
    </row>
    <row r="6699" spans="1:10" hidden="1" x14ac:dyDescent="0.25">
      <c r="A6699" s="57" t="s">
        <v>126</v>
      </c>
      <c r="B6699" t="s">
        <v>128</v>
      </c>
      <c r="C6699">
        <v>2022</v>
      </c>
      <c r="D6699" t="s">
        <v>58</v>
      </c>
      <c r="E6699" t="s">
        <v>45</v>
      </c>
      <c r="F6699" t="s">
        <v>46</v>
      </c>
      <c r="G6699" t="s">
        <v>47</v>
      </c>
      <c r="H6699" s="90" t="s">
        <v>364</v>
      </c>
      <c r="I6699" t="s">
        <v>379</v>
      </c>
      <c r="J6699" s="3">
        <v>134058</v>
      </c>
    </row>
    <row r="6700" spans="1:10" hidden="1" x14ac:dyDescent="0.25">
      <c r="A6700" s="57" t="s">
        <v>126</v>
      </c>
      <c r="B6700" t="s">
        <v>128</v>
      </c>
      <c r="C6700">
        <v>2022</v>
      </c>
      <c r="D6700" t="s">
        <v>58</v>
      </c>
      <c r="E6700" t="s">
        <v>45</v>
      </c>
      <c r="F6700" t="s">
        <v>46</v>
      </c>
      <c r="G6700" t="s">
        <v>47</v>
      </c>
      <c r="H6700" s="2" t="s">
        <v>277</v>
      </c>
      <c r="I6700" s="2"/>
    </row>
    <row r="6701" spans="1:10" hidden="1" x14ac:dyDescent="0.25">
      <c r="A6701" s="57" t="s">
        <v>126</v>
      </c>
      <c r="B6701" t="s">
        <v>128</v>
      </c>
      <c r="C6701">
        <v>2022</v>
      </c>
      <c r="D6701" t="s">
        <v>58</v>
      </c>
      <c r="E6701" t="s">
        <v>45</v>
      </c>
      <c r="F6701" t="s">
        <v>46</v>
      </c>
      <c r="G6701" t="s">
        <v>47</v>
      </c>
      <c r="H6701" s="2" t="s">
        <v>278</v>
      </c>
      <c r="I6701" s="2"/>
    </row>
    <row r="6702" spans="1:10" hidden="1" x14ac:dyDescent="0.25">
      <c r="A6702" s="57" t="s">
        <v>126</v>
      </c>
      <c r="B6702" t="s">
        <v>128</v>
      </c>
      <c r="C6702">
        <v>2022</v>
      </c>
      <c r="D6702" t="s">
        <v>58</v>
      </c>
      <c r="E6702" t="s">
        <v>45</v>
      </c>
      <c r="F6702" t="s">
        <v>46</v>
      </c>
      <c r="G6702" t="s">
        <v>47</v>
      </c>
      <c r="H6702" s="2" t="s">
        <v>298</v>
      </c>
      <c r="I6702" s="2"/>
    </row>
    <row r="6703" spans="1:10" hidden="1" x14ac:dyDescent="0.25">
      <c r="A6703" s="57" t="s">
        <v>126</v>
      </c>
      <c r="B6703" t="s">
        <v>128</v>
      </c>
      <c r="C6703">
        <v>2022</v>
      </c>
      <c r="D6703" t="s">
        <v>58</v>
      </c>
      <c r="E6703" t="s">
        <v>45</v>
      </c>
      <c r="F6703" t="s">
        <v>46</v>
      </c>
      <c r="G6703" t="s">
        <v>47</v>
      </c>
      <c r="H6703" s="2" t="s">
        <v>238</v>
      </c>
      <c r="I6703" s="90" t="s">
        <v>412</v>
      </c>
      <c r="J6703" s="38">
        <v>110000</v>
      </c>
    </row>
    <row r="6704" spans="1:10" hidden="1" x14ac:dyDescent="0.25">
      <c r="A6704" s="57" t="s">
        <v>126</v>
      </c>
      <c r="B6704" t="s">
        <v>128</v>
      </c>
      <c r="C6704">
        <v>2022</v>
      </c>
      <c r="D6704" t="s">
        <v>58</v>
      </c>
      <c r="E6704" t="s">
        <v>45</v>
      </c>
      <c r="F6704" t="s">
        <v>46</v>
      </c>
      <c r="G6704" t="s">
        <v>182</v>
      </c>
      <c r="H6704" t="s">
        <v>240</v>
      </c>
    </row>
    <row r="6705" spans="1:10" hidden="1" x14ac:dyDescent="0.25">
      <c r="A6705" s="57" t="s">
        <v>126</v>
      </c>
      <c r="B6705" t="s">
        <v>128</v>
      </c>
      <c r="C6705">
        <v>2022</v>
      </c>
      <c r="D6705" t="s">
        <v>58</v>
      </c>
      <c r="E6705" t="s">
        <v>45</v>
      </c>
      <c r="F6705" t="s">
        <v>46</v>
      </c>
      <c r="G6705" t="s">
        <v>182</v>
      </c>
      <c r="H6705" t="s">
        <v>241</v>
      </c>
      <c r="I6705" t="s">
        <v>419</v>
      </c>
    </row>
    <row r="6706" spans="1:10" hidden="1" x14ac:dyDescent="0.25">
      <c r="A6706" s="57" t="s">
        <v>126</v>
      </c>
      <c r="B6706" t="s">
        <v>128</v>
      </c>
      <c r="C6706">
        <v>2022</v>
      </c>
      <c r="D6706" t="s">
        <v>58</v>
      </c>
      <c r="E6706" t="s">
        <v>45</v>
      </c>
      <c r="F6706" t="s">
        <v>46</v>
      </c>
      <c r="G6706" t="s">
        <v>182</v>
      </c>
      <c r="H6706" t="s">
        <v>242</v>
      </c>
      <c r="I6706" s="90" t="s">
        <v>508</v>
      </c>
    </row>
    <row r="6707" spans="1:10" hidden="1" x14ac:dyDescent="0.25">
      <c r="A6707" s="57" t="s">
        <v>126</v>
      </c>
      <c r="B6707" t="s">
        <v>128</v>
      </c>
      <c r="C6707">
        <v>2022</v>
      </c>
      <c r="D6707" t="s">
        <v>58</v>
      </c>
      <c r="E6707" t="s">
        <v>45</v>
      </c>
      <c r="F6707" t="s">
        <v>46</v>
      </c>
      <c r="G6707" t="s">
        <v>182</v>
      </c>
      <c r="H6707" t="s">
        <v>243</v>
      </c>
      <c r="I6707" t="s">
        <v>419</v>
      </c>
    </row>
    <row r="6708" spans="1:10" hidden="1" x14ac:dyDescent="0.25">
      <c r="A6708" s="57" t="s">
        <v>126</v>
      </c>
      <c r="B6708" t="s">
        <v>128</v>
      </c>
      <c r="C6708">
        <v>2022</v>
      </c>
      <c r="D6708" t="s">
        <v>58</v>
      </c>
      <c r="E6708" t="s">
        <v>45</v>
      </c>
      <c r="F6708" t="s">
        <v>46</v>
      </c>
      <c r="G6708" t="s">
        <v>253</v>
      </c>
      <c r="H6708" s="2" t="s">
        <v>266</v>
      </c>
      <c r="I6708" t="s">
        <v>427</v>
      </c>
    </row>
    <row r="6709" spans="1:10" hidden="1" x14ac:dyDescent="0.25">
      <c r="A6709" s="57" t="s">
        <v>126</v>
      </c>
      <c r="B6709" t="s">
        <v>128</v>
      </c>
      <c r="C6709">
        <v>2022</v>
      </c>
      <c r="D6709" t="s">
        <v>58</v>
      </c>
      <c r="E6709" t="s">
        <v>45</v>
      </c>
      <c r="F6709" t="s">
        <v>46</v>
      </c>
      <c r="G6709" t="s">
        <v>253</v>
      </c>
      <c r="H6709" s="2" t="s">
        <v>266</v>
      </c>
      <c r="I6709" t="s">
        <v>386</v>
      </c>
    </row>
    <row r="6710" spans="1:10" hidden="1" x14ac:dyDescent="0.25">
      <c r="A6710" s="57" t="s">
        <v>126</v>
      </c>
      <c r="B6710" t="s">
        <v>128</v>
      </c>
      <c r="C6710">
        <v>2022</v>
      </c>
      <c r="D6710" t="s">
        <v>58</v>
      </c>
      <c r="E6710" t="s">
        <v>45</v>
      </c>
      <c r="F6710" t="s">
        <v>46</v>
      </c>
      <c r="G6710" t="s">
        <v>253</v>
      </c>
      <c r="H6710" s="90" t="s">
        <v>365</v>
      </c>
      <c r="I6710" s="90"/>
    </row>
    <row r="6711" spans="1:10" hidden="1" x14ac:dyDescent="0.25">
      <c r="A6711" s="57" t="s">
        <v>126</v>
      </c>
      <c r="B6711" t="s">
        <v>128</v>
      </c>
      <c r="C6711">
        <v>2022</v>
      </c>
      <c r="D6711" t="s">
        <v>58</v>
      </c>
      <c r="E6711" t="s">
        <v>45</v>
      </c>
      <c r="F6711" t="s">
        <v>46</v>
      </c>
      <c r="G6711" t="s">
        <v>253</v>
      </c>
      <c r="H6711" s="90" t="s">
        <v>366</v>
      </c>
      <c r="I6711" t="s">
        <v>387</v>
      </c>
    </row>
    <row r="6712" spans="1:10" hidden="1" x14ac:dyDescent="0.25">
      <c r="A6712" s="57" t="s">
        <v>126</v>
      </c>
      <c r="B6712" t="s">
        <v>128</v>
      </c>
      <c r="C6712">
        <v>2022</v>
      </c>
      <c r="D6712" t="s">
        <v>58</v>
      </c>
      <c r="E6712" t="s">
        <v>45</v>
      </c>
      <c r="F6712" t="s">
        <v>46</v>
      </c>
      <c r="G6712" t="s">
        <v>221</v>
      </c>
      <c r="H6712" s="2" t="s">
        <v>245</v>
      </c>
      <c r="I6712" t="s">
        <v>417</v>
      </c>
      <c r="J6712" s="3">
        <v>492000</v>
      </c>
    </row>
    <row r="6713" spans="1:10" hidden="1" x14ac:dyDescent="0.25">
      <c r="A6713" s="57" t="s">
        <v>126</v>
      </c>
      <c r="B6713" t="s">
        <v>128</v>
      </c>
      <c r="C6713">
        <v>2022</v>
      </c>
      <c r="D6713" t="s">
        <v>58</v>
      </c>
      <c r="E6713" t="s">
        <v>45</v>
      </c>
      <c r="F6713" t="s">
        <v>46</v>
      </c>
      <c r="G6713" t="s">
        <v>221</v>
      </c>
      <c r="H6713" s="2" t="s">
        <v>299</v>
      </c>
      <c r="I6713" t="s">
        <v>428</v>
      </c>
    </row>
    <row r="6714" spans="1:10" hidden="1" x14ac:dyDescent="0.25">
      <c r="A6714" s="57" t="s">
        <v>126</v>
      </c>
      <c r="B6714" t="s">
        <v>128</v>
      </c>
      <c r="C6714">
        <v>2022</v>
      </c>
      <c r="D6714" t="s">
        <v>58</v>
      </c>
      <c r="E6714" t="s">
        <v>45</v>
      </c>
      <c r="F6714" t="s">
        <v>46</v>
      </c>
      <c r="G6714" t="s">
        <v>221</v>
      </c>
      <c r="H6714" s="2" t="s">
        <v>299</v>
      </c>
      <c r="I6714" t="s">
        <v>429</v>
      </c>
    </row>
    <row r="6715" spans="1:10" hidden="1" x14ac:dyDescent="0.25">
      <c r="A6715" s="57" t="s">
        <v>126</v>
      </c>
      <c r="B6715" t="s">
        <v>128</v>
      </c>
      <c r="C6715">
        <v>2022</v>
      </c>
      <c r="D6715" t="s">
        <v>58</v>
      </c>
      <c r="E6715" t="s">
        <v>45</v>
      </c>
      <c r="F6715" t="s">
        <v>46</v>
      </c>
      <c r="G6715" t="s">
        <v>272</v>
      </c>
      <c r="H6715" s="2" t="s">
        <v>273</v>
      </c>
      <c r="I6715" s="2" t="s">
        <v>418</v>
      </c>
    </row>
    <row r="6716" spans="1:10" hidden="1" x14ac:dyDescent="0.25">
      <c r="A6716" s="57" t="s">
        <v>126</v>
      </c>
      <c r="B6716" t="s">
        <v>128</v>
      </c>
      <c r="C6716">
        <v>2022</v>
      </c>
      <c r="D6716" t="s">
        <v>58</v>
      </c>
      <c r="E6716" t="s">
        <v>45</v>
      </c>
      <c r="F6716" t="s">
        <v>46</v>
      </c>
      <c r="G6716" t="s">
        <v>49</v>
      </c>
      <c r="H6716" s="2" t="s">
        <v>246</v>
      </c>
      <c r="I6716" t="s">
        <v>388</v>
      </c>
    </row>
    <row r="6717" spans="1:10" hidden="1" x14ac:dyDescent="0.25">
      <c r="A6717" s="57" t="s">
        <v>126</v>
      </c>
      <c r="B6717" t="s">
        <v>128</v>
      </c>
      <c r="C6717">
        <v>2022</v>
      </c>
      <c r="D6717" t="s">
        <v>58</v>
      </c>
      <c r="E6717" t="s">
        <v>45</v>
      </c>
      <c r="F6717" t="s">
        <v>46</v>
      </c>
      <c r="G6717" t="s">
        <v>49</v>
      </c>
      <c r="H6717" s="2" t="s">
        <v>246</v>
      </c>
      <c r="I6717" s="90" t="s">
        <v>464</v>
      </c>
    </row>
    <row r="6718" spans="1:10" hidden="1" x14ac:dyDescent="0.25">
      <c r="A6718" s="57" t="s">
        <v>126</v>
      </c>
      <c r="B6718" t="s">
        <v>128</v>
      </c>
      <c r="C6718">
        <v>2022</v>
      </c>
      <c r="D6718" t="s">
        <v>58</v>
      </c>
      <c r="E6718" t="s">
        <v>45</v>
      </c>
      <c r="F6718" t="s">
        <v>46</v>
      </c>
      <c r="G6718" t="s">
        <v>49</v>
      </c>
      <c r="H6718" s="2" t="s">
        <v>246</v>
      </c>
      <c r="I6718" s="90" t="s">
        <v>382</v>
      </c>
      <c r="J6718" s="38">
        <v>159055</v>
      </c>
    </row>
    <row r="6719" spans="1:10" hidden="1" x14ac:dyDescent="0.25">
      <c r="A6719" s="57" t="s">
        <v>126</v>
      </c>
      <c r="B6719" t="s">
        <v>128</v>
      </c>
      <c r="C6719">
        <v>2022</v>
      </c>
      <c r="D6719" t="s">
        <v>58</v>
      </c>
      <c r="E6719" t="s">
        <v>45</v>
      </c>
      <c r="F6719" t="s">
        <v>46</v>
      </c>
      <c r="G6719" t="s">
        <v>49</v>
      </c>
      <c r="H6719" s="2" t="s">
        <v>246</v>
      </c>
      <c r="I6719" s="90" t="s">
        <v>477</v>
      </c>
    </row>
    <row r="6720" spans="1:10" hidden="1" x14ac:dyDescent="0.25">
      <c r="A6720" s="57" t="s">
        <v>126</v>
      </c>
      <c r="B6720" t="s">
        <v>128</v>
      </c>
      <c r="C6720">
        <v>2022</v>
      </c>
      <c r="D6720" t="s">
        <v>58</v>
      </c>
      <c r="E6720" t="s">
        <v>45</v>
      </c>
      <c r="F6720" t="s">
        <v>46</v>
      </c>
      <c r="G6720" t="s">
        <v>49</v>
      </c>
      <c r="H6720" s="2" t="s">
        <v>247</v>
      </c>
      <c r="I6720" s="90" t="s">
        <v>509</v>
      </c>
    </row>
    <row r="6721" spans="1:10" hidden="1" x14ac:dyDescent="0.25">
      <c r="A6721" s="57" t="s">
        <v>126</v>
      </c>
      <c r="B6721" t="s">
        <v>128</v>
      </c>
      <c r="C6721">
        <v>2022</v>
      </c>
      <c r="D6721" t="s">
        <v>58</v>
      </c>
      <c r="E6721" t="s">
        <v>45</v>
      </c>
      <c r="F6721" t="s">
        <v>46</v>
      </c>
      <c r="G6721" t="s">
        <v>49</v>
      </c>
      <c r="H6721" s="2" t="s">
        <v>247</v>
      </c>
      <c r="I6721" s="90" t="s">
        <v>478</v>
      </c>
    </row>
    <row r="6722" spans="1:10" hidden="1" x14ac:dyDescent="0.25">
      <c r="A6722" s="57" t="s">
        <v>126</v>
      </c>
      <c r="B6722" t="s">
        <v>128</v>
      </c>
      <c r="C6722">
        <v>2022</v>
      </c>
      <c r="D6722" t="s">
        <v>58</v>
      </c>
      <c r="E6722" t="s">
        <v>45</v>
      </c>
      <c r="F6722" t="s">
        <v>46</v>
      </c>
      <c r="G6722" t="s">
        <v>49</v>
      </c>
      <c r="H6722" s="2" t="s">
        <v>248</v>
      </c>
      <c r="I6722" s="90" t="s">
        <v>479</v>
      </c>
    </row>
    <row r="6723" spans="1:10" hidden="1" x14ac:dyDescent="0.25">
      <c r="A6723" s="57" t="s">
        <v>126</v>
      </c>
      <c r="B6723" t="s">
        <v>128</v>
      </c>
      <c r="C6723">
        <v>2022</v>
      </c>
      <c r="D6723" t="s">
        <v>58</v>
      </c>
      <c r="E6723" t="s">
        <v>45</v>
      </c>
      <c r="F6723" t="s">
        <v>46</v>
      </c>
      <c r="G6723" t="s">
        <v>49</v>
      </c>
      <c r="H6723" s="2" t="s">
        <v>248</v>
      </c>
      <c r="I6723" t="s">
        <v>404</v>
      </c>
    </row>
    <row r="6724" spans="1:10" hidden="1" x14ac:dyDescent="0.25">
      <c r="A6724" s="57" t="s">
        <v>126</v>
      </c>
      <c r="B6724" t="s">
        <v>128</v>
      </c>
      <c r="C6724">
        <v>2022</v>
      </c>
      <c r="D6724" t="s">
        <v>58</v>
      </c>
      <c r="E6724" t="s">
        <v>45</v>
      </c>
      <c r="F6724" t="s">
        <v>46</v>
      </c>
      <c r="G6724" t="s">
        <v>49</v>
      </c>
      <c r="H6724" s="2" t="s">
        <v>248</v>
      </c>
      <c r="I6724" s="90" t="s">
        <v>431</v>
      </c>
    </row>
    <row r="6725" spans="1:10" hidden="1" x14ac:dyDescent="0.25">
      <c r="A6725" s="57" t="s">
        <v>126</v>
      </c>
      <c r="B6725" t="s">
        <v>128</v>
      </c>
      <c r="C6725">
        <v>2022</v>
      </c>
      <c r="D6725" t="s">
        <v>58</v>
      </c>
      <c r="E6725" t="s">
        <v>45</v>
      </c>
      <c r="F6725" t="s">
        <v>46</v>
      </c>
      <c r="G6725" t="s">
        <v>49</v>
      </c>
      <c r="H6725" s="2" t="s">
        <v>249</v>
      </c>
      <c r="I6725" s="90" t="s">
        <v>396</v>
      </c>
    </row>
    <row r="6726" spans="1:10" hidden="1" x14ac:dyDescent="0.25">
      <c r="A6726" s="57" t="s">
        <v>126</v>
      </c>
      <c r="B6726" t="s">
        <v>128</v>
      </c>
      <c r="C6726">
        <v>2022</v>
      </c>
      <c r="D6726" t="s">
        <v>58</v>
      </c>
      <c r="E6726" t="s">
        <v>45</v>
      </c>
      <c r="F6726" t="s">
        <v>46</v>
      </c>
      <c r="G6726" t="s">
        <v>49</v>
      </c>
      <c r="H6726" s="2" t="s">
        <v>249</v>
      </c>
      <c r="I6726" s="90" t="s">
        <v>471</v>
      </c>
      <c r="J6726" s="3">
        <v>184110</v>
      </c>
    </row>
    <row r="6727" spans="1:10" hidden="1" x14ac:dyDescent="0.25">
      <c r="A6727" s="57" t="s">
        <v>126</v>
      </c>
      <c r="B6727" t="s">
        <v>128</v>
      </c>
      <c r="C6727">
        <v>2022</v>
      </c>
      <c r="D6727" t="s">
        <v>58</v>
      </c>
      <c r="E6727" t="s">
        <v>45</v>
      </c>
      <c r="F6727" t="s">
        <v>46</v>
      </c>
      <c r="G6727" t="s">
        <v>49</v>
      </c>
      <c r="H6727" s="2" t="s">
        <v>249</v>
      </c>
      <c r="I6727" s="90" t="s">
        <v>487</v>
      </c>
    </row>
    <row r="6728" spans="1:10" hidden="1" x14ac:dyDescent="0.25">
      <c r="A6728" s="57" t="s">
        <v>126</v>
      </c>
      <c r="B6728" t="s">
        <v>128</v>
      </c>
      <c r="C6728">
        <v>2022</v>
      </c>
      <c r="D6728" t="s">
        <v>58</v>
      </c>
      <c r="E6728" t="s">
        <v>45</v>
      </c>
      <c r="F6728" t="s">
        <v>46</v>
      </c>
      <c r="G6728" t="s">
        <v>49</v>
      </c>
      <c r="H6728" s="2" t="s">
        <v>249</v>
      </c>
      <c r="I6728" s="90" t="s">
        <v>488</v>
      </c>
    </row>
    <row r="6729" spans="1:10" hidden="1" x14ac:dyDescent="0.25">
      <c r="A6729" s="57" t="s">
        <v>126</v>
      </c>
      <c r="B6729" t="s">
        <v>128</v>
      </c>
      <c r="C6729">
        <v>2022</v>
      </c>
      <c r="D6729" t="s">
        <v>58</v>
      </c>
      <c r="E6729" t="s">
        <v>45</v>
      </c>
      <c r="F6729" t="s">
        <v>46</v>
      </c>
      <c r="G6729" t="s">
        <v>49</v>
      </c>
      <c r="H6729" s="2" t="s">
        <v>249</v>
      </c>
      <c r="I6729" s="90" t="s">
        <v>489</v>
      </c>
    </row>
    <row r="6730" spans="1:10" hidden="1" x14ac:dyDescent="0.25">
      <c r="A6730" s="57" t="s">
        <v>126</v>
      </c>
      <c r="B6730" t="s">
        <v>128</v>
      </c>
      <c r="C6730">
        <v>2022</v>
      </c>
      <c r="D6730" t="s">
        <v>58</v>
      </c>
      <c r="E6730" t="s">
        <v>45</v>
      </c>
      <c r="F6730" t="s">
        <v>46</v>
      </c>
      <c r="G6730" t="s">
        <v>49</v>
      </c>
      <c r="H6730" s="2" t="s">
        <v>249</v>
      </c>
      <c r="I6730" s="90" t="s">
        <v>490</v>
      </c>
    </row>
    <row r="6731" spans="1:10" hidden="1" x14ac:dyDescent="0.25">
      <c r="A6731" s="57" t="s">
        <v>126</v>
      </c>
      <c r="B6731" t="s">
        <v>128</v>
      </c>
      <c r="C6731">
        <v>2022</v>
      </c>
      <c r="D6731" t="s">
        <v>58</v>
      </c>
      <c r="E6731" t="s">
        <v>45</v>
      </c>
      <c r="F6731" t="s">
        <v>46</v>
      </c>
      <c r="G6731" t="s">
        <v>49</v>
      </c>
      <c r="H6731" s="2" t="s">
        <v>250</v>
      </c>
      <c r="I6731" s="90" t="s">
        <v>396</v>
      </c>
    </row>
    <row r="6732" spans="1:10" hidden="1" x14ac:dyDescent="0.25">
      <c r="A6732" s="57" t="s">
        <v>126</v>
      </c>
      <c r="B6732" t="s">
        <v>128</v>
      </c>
      <c r="C6732">
        <v>2022</v>
      </c>
      <c r="D6732" t="s">
        <v>58</v>
      </c>
      <c r="E6732" t="s">
        <v>45</v>
      </c>
      <c r="F6732" t="s">
        <v>46</v>
      </c>
      <c r="G6732" t="s">
        <v>49</v>
      </c>
      <c r="H6732" s="2" t="s">
        <v>250</v>
      </c>
      <c r="I6732" s="90" t="s">
        <v>476</v>
      </c>
    </row>
    <row r="6733" spans="1:10" hidden="1" x14ac:dyDescent="0.25">
      <c r="A6733" s="57" t="s">
        <v>126</v>
      </c>
      <c r="B6733" t="s">
        <v>128</v>
      </c>
      <c r="C6733">
        <v>2022</v>
      </c>
      <c r="D6733" t="s">
        <v>58</v>
      </c>
      <c r="E6733" t="s">
        <v>45</v>
      </c>
      <c r="F6733" t="s">
        <v>46</v>
      </c>
      <c r="G6733" t="s">
        <v>49</v>
      </c>
      <c r="H6733" s="2" t="s">
        <v>250</v>
      </c>
      <c r="I6733" s="90" t="s">
        <v>492</v>
      </c>
    </row>
    <row r="6734" spans="1:10" hidden="1" x14ac:dyDescent="0.25">
      <c r="A6734" s="57" t="s">
        <v>126</v>
      </c>
      <c r="B6734" t="s">
        <v>128</v>
      </c>
      <c r="C6734">
        <v>2022</v>
      </c>
      <c r="D6734" t="s">
        <v>58</v>
      </c>
      <c r="E6734" t="s">
        <v>45</v>
      </c>
      <c r="F6734" t="s">
        <v>46</v>
      </c>
      <c r="G6734" t="s">
        <v>49</v>
      </c>
      <c r="H6734" s="2" t="s">
        <v>250</v>
      </c>
      <c r="I6734" s="90" t="s">
        <v>493</v>
      </c>
    </row>
    <row r="6735" spans="1:10" hidden="1" x14ac:dyDescent="0.25">
      <c r="A6735" s="57" t="s">
        <v>126</v>
      </c>
      <c r="B6735" t="s">
        <v>128</v>
      </c>
      <c r="C6735">
        <v>2022</v>
      </c>
      <c r="D6735" t="s">
        <v>58</v>
      </c>
      <c r="E6735" t="s">
        <v>45</v>
      </c>
      <c r="F6735" t="s">
        <v>46</v>
      </c>
      <c r="G6735" t="s">
        <v>49</v>
      </c>
      <c r="H6735" s="2" t="s">
        <v>251</v>
      </c>
      <c r="I6735" s="90" t="s">
        <v>494</v>
      </c>
    </row>
    <row r="6736" spans="1:10" hidden="1" x14ac:dyDescent="0.25">
      <c r="A6736" s="57" t="s">
        <v>126</v>
      </c>
      <c r="B6736" t="s">
        <v>128</v>
      </c>
      <c r="C6736">
        <v>2022</v>
      </c>
      <c r="D6736" t="s">
        <v>58</v>
      </c>
      <c r="E6736" t="s">
        <v>45</v>
      </c>
      <c r="F6736" t="s">
        <v>46</v>
      </c>
      <c r="G6736" t="s">
        <v>49</v>
      </c>
      <c r="H6736" s="2" t="s">
        <v>333</v>
      </c>
      <c r="I6736" s="90" t="s">
        <v>491</v>
      </c>
    </row>
    <row r="6737" spans="1:10" hidden="1" x14ac:dyDescent="0.25">
      <c r="A6737" s="57" t="s">
        <v>126</v>
      </c>
      <c r="B6737" t="s">
        <v>128</v>
      </c>
      <c r="C6737">
        <v>2022</v>
      </c>
      <c r="D6737" t="s">
        <v>58</v>
      </c>
      <c r="E6737" t="s">
        <v>45</v>
      </c>
      <c r="F6737" t="s">
        <v>46</v>
      </c>
      <c r="G6737" t="s">
        <v>49</v>
      </c>
      <c r="H6737" s="2" t="s">
        <v>333</v>
      </c>
      <c r="I6737" t="s">
        <v>396</v>
      </c>
    </row>
    <row r="6738" spans="1:10" hidden="1" x14ac:dyDescent="0.25">
      <c r="A6738" s="57" t="s">
        <v>126</v>
      </c>
      <c r="B6738" t="s">
        <v>128</v>
      </c>
      <c r="C6738">
        <v>2022</v>
      </c>
      <c r="D6738" t="s">
        <v>58</v>
      </c>
      <c r="E6738" t="s">
        <v>45</v>
      </c>
      <c r="F6738" t="s">
        <v>46</v>
      </c>
      <c r="G6738" t="s">
        <v>49</v>
      </c>
      <c r="H6738" s="90" t="s">
        <v>367</v>
      </c>
      <c r="I6738" s="90" t="s">
        <v>495</v>
      </c>
    </row>
    <row r="6739" spans="1:10" hidden="1" x14ac:dyDescent="0.25">
      <c r="A6739" s="57" t="s">
        <v>126</v>
      </c>
      <c r="B6739" t="s">
        <v>128</v>
      </c>
      <c r="C6739">
        <v>2022</v>
      </c>
      <c r="D6739" t="s">
        <v>58</v>
      </c>
      <c r="E6739" t="s">
        <v>45</v>
      </c>
      <c r="F6739" t="s">
        <v>46</v>
      </c>
      <c r="G6739" t="s">
        <v>49</v>
      </c>
      <c r="H6739" s="90" t="s">
        <v>367</v>
      </c>
      <c r="I6739" s="90" t="s">
        <v>496</v>
      </c>
    </row>
    <row r="6740" spans="1:10" hidden="1" x14ac:dyDescent="0.25">
      <c r="A6740" s="57" t="s">
        <v>126</v>
      </c>
      <c r="B6740" t="s">
        <v>128</v>
      </c>
      <c r="C6740">
        <v>2022</v>
      </c>
      <c r="D6740" t="s">
        <v>58</v>
      </c>
      <c r="E6740" t="s">
        <v>45</v>
      </c>
      <c r="F6740" t="s">
        <v>46</v>
      </c>
      <c r="G6740" t="s">
        <v>49</v>
      </c>
      <c r="H6740" s="90" t="s">
        <v>367</v>
      </c>
      <c r="I6740" s="90" t="s">
        <v>497</v>
      </c>
    </row>
    <row r="6741" spans="1:10" hidden="1" x14ac:dyDescent="0.25">
      <c r="A6741" s="57" t="s">
        <v>126</v>
      </c>
      <c r="B6741" t="s">
        <v>128</v>
      </c>
      <c r="C6741">
        <v>2022</v>
      </c>
      <c r="D6741" t="s">
        <v>58</v>
      </c>
      <c r="E6741" t="s">
        <v>45</v>
      </c>
      <c r="F6741" t="s">
        <v>46</v>
      </c>
      <c r="G6741" t="s">
        <v>49</v>
      </c>
      <c r="H6741" s="2" t="s">
        <v>252</v>
      </c>
      <c r="I6741" s="2"/>
    </row>
    <row r="6742" spans="1:10" hidden="1" x14ac:dyDescent="0.25">
      <c r="A6742" s="57" t="s">
        <v>126</v>
      </c>
      <c r="B6742" t="s">
        <v>128</v>
      </c>
      <c r="C6742">
        <v>2022</v>
      </c>
      <c r="D6742" t="s">
        <v>58</v>
      </c>
      <c r="E6742" t="s">
        <v>45</v>
      </c>
      <c r="F6742" t="s">
        <v>46</v>
      </c>
      <c r="G6742" t="s">
        <v>49</v>
      </c>
      <c r="H6742" s="2" t="s">
        <v>243</v>
      </c>
      <c r="I6742" s="90" t="s">
        <v>403</v>
      </c>
    </row>
    <row r="6743" spans="1:10" hidden="1" x14ac:dyDescent="0.25">
      <c r="A6743" s="57" t="s">
        <v>126</v>
      </c>
      <c r="B6743" t="s">
        <v>128</v>
      </c>
      <c r="C6743">
        <v>2022</v>
      </c>
      <c r="D6743" t="s">
        <v>58</v>
      </c>
      <c r="E6743" t="s">
        <v>45</v>
      </c>
      <c r="F6743" t="s">
        <v>46</v>
      </c>
      <c r="G6743" t="s">
        <v>49</v>
      </c>
      <c r="H6743" s="2" t="s">
        <v>243</v>
      </c>
      <c r="I6743" s="90" t="s">
        <v>397</v>
      </c>
    </row>
    <row r="6744" spans="1:10" hidden="1" x14ac:dyDescent="0.25">
      <c r="A6744" s="57" t="s">
        <v>126</v>
      </c>
      <c r="B6744" t="s">
        <v>128</v>
      </c>
      <c r="C6744">
        <v>2022</v>
      </c>
      <c r="D6744" t="s">
        <v>58</v>
      </c>
      <c r="E6744" t="s">
        <v>45</v>
      </c>
      <c r="F6744" t="s">
        <v>46</v>
      </c>
      <c r="G6744" t="s">
        <v>49</v>
      </c>
      <c r="H6744" s="2" t="s">
        <v>243</v>
      </c>
      <c r="I6744" s="90" t="s">
        <v>421</v>
      </c>
      <c r="J6744" s="3">
        <v>0.04</v>
      </c>
    </row>
    <row r="6745" spans="1:10" hidden="1" x14ac:dyDescent="0.25">
      <c r="A6745" s="57" t="s">
        <v>126</v>
      </c>
      <c r="B6745" t="s">
        <v>128</v>
      </c>
      <c r="C6745">
        <v>2022</v>
      </c>
      <c r="D6745" t="s">
        <v>58</v>
      </c>
      <c r="E6745" t="s">
        <v>45</v>
      </c>
      <c r="F6745" t="s">
        <v>46</v>
      </c>
      <c r="G6745" t="s">
        <v>49</v>
      </c>
      <c r="H6745" s="2" t="s">
        <v>243</v>
      </c>
      <c r="I6745" s="90" t="s">
        <v>393</v>
      </c>
      <c r="J6745" s="3">
        <v>249.88</v>
      </c>
    </row>
    <row r="6746" spans="1:10" hidden="1" x14ac:dyDescent="0.25">
      <c r="A6746" s="57" t="s">
        <v>126</v>
      </c>
      <c r="B6746" t="s">
        <v>128</v>
      </c>
      <c r="C6746">
        <v>2022</v>
      </c>
      <c r="D6746" t="s">
        <v>58</v>
      </c>
      <c r="E6746" t="s">
        <v>45</v>
      </c>
      <c r="F6746" t="s">
        <v>46</v>
      </c>
      <c r="G6746" t="s">
        <v>49</v>
      </c>
      <c r="H6746" s="2" t="s">
        <v>243</v>
      </c>
      <c r="I6746" s="90" t="s">
        <v>434</v>
      </c>
      <c r="J6746" s="38">
        <v>250.65</v>
      </c>
    </row>
    <row r="6747" spans="1:10" hidden="1" x14ac:dyDescent="0.25">
      <c r="A6747" s="57" t="s">
        <v>126</v>
      </c>
      <c r="B6747" t="s">
        <v>128</v>
      </c>
      <c r="C6747">
        <v>2022</v>
      </c>
      <c r="D6747" t="s">
        <v>58</v>
      </c>
      <c r="E6747" t="s">
        <v>45</v>
      </c>
      <c r="F6747" t="s">
        <v>46</v>
      </c>
      <c r="G6747" t="s">
        <v>49</v>
      </c>
      <c r="H6747" s="2" t="s">
        <v>243</v>
      </c>
      <c r="I6747" s="90" t="s">
        <v>516</v>
      </c>
      <c r="J6747" s="3">
        <v>0.51</v>
      </c>
    </row>
    <row r="6748" spans="1:10" hidden="1" x14ac:dyDescent="0.25">
      <c r="A6748" s="57" t="s">
        <v>126</v>
      </c>
      <c r="B6748" t="s">
        <v>128</v>
      </c>
      <c r="C6748">
        <v>2022</v>
      </c>
      <c r="D6748" t="s">
        <v>58</v>
      </c>
      <c r="E6748" t="s">
        <v>45</v>
      </c>
      <c r="F6748" t="s">
        <v>46</v>
      </c>
      <c r="G6748" t="s">
        <v>49</v>
      </c>
      <c r="H6748" s="2" t="s">
        <v>243</v>
      </c>
      <c r="I6748" s="90" t="s">
        <v>426</v>
      </c>
      <c r="J6748" s="3">
        <v>0.79</v>
      </c>
    </row>
    <row r="6749" spans="1:10" hidden="1" x14ac:dyDescent="0.25">
      <c r="A6749" s="57" t="s">
        <v>126</v>
      </c>
      <c r="B6749" t="s">
        <v>128</v>
      </c>
      <c r="C6749">
        <v>2022</v>
      </c>
      <c r="D6749" t="s">
        <v>58</v>
      </c>
      <c r="E6749" t="s">
        <v>45</v>
      </c>
      <c r="F6749" t="s">
        <v>46</v>
      </c>
      <c r="G6749" t="s">
        <v>49</v>
      </c>
      <c r="H6749" s="2" t="s">
        <v>243</v>
      </c>
      <c r="I6749" s="90" t="s">
        <v>397</v>
      </c>
      <c r="J6749" s="3">
        <v>5400</v>
      </c>
    </row>
    <row r="6750" spans="1:10" hidden="1" x14ac:dyDescent="0.25">
      <c r="A6750" s="57" t="s">
        <v>126</v>
      </c>
      <c r="B6750" t="s">
        <v>128</v>
      </c>
      <c r="C6750">
        <v>2022</v>
      </c>
      <c r="D6750" t="s">
        <v>58</v>
      </c>
      <c r="E6750" t="s">
        <v>45</v>
      </c>
      <c r="F6750" t="s">
        <v>46</v>
      </c>
      <c r="G6750" t="s">
        <v>49</v>
      </c>
      <c r="H6750" s="2" t="s">
        <v>243</v>
      </c>
      <c r="I6750" s="90" t="s">
        <v>403</v>
      </c>
      <c r="J6750" s="3">
        <v>6039.63</v>
      </c>
    </row>
    <row r="6751" spans="1:10" hidden="1" x14ac:dyDescent="0.25">
      <c r="A6751" s="57" t="s">
        <v>126</v>
      </c>
      <c r="B6751" t="s">
        <v>128</v>
      </c>
      <c r="C6751">
        <v>2022</v>
      </c>
      <c r="D6751" t="s">
        <v>58</v>
      </c>
      <c r="E6751" t="s">
        <v>45</v>
      </c>
      <c r="F6751" t="s">
        <v>46</v>
      </c>
      <c r="G6751" t="s">
        <v>49</v>
      </c>
      <c r="H6751" s="2" t="s">
        <v>243</v>
      </c>
      <c r="I6751" s="90" t="s">
        <v>515</v>
      </c>
      <c r="J6751" s="3">
        <v>0.52</v>
      </c>
    </row>
    <row r="6752" spans="1:10" hidden="1" x14ac:dyDescent="0.25">
      <c r="A6752" s="57" t="s">
        <v>126</v>
      </c>
      <c r="B6752" t="s">
        <v>128</v>
      </c>
      <c r="C6752">
        <v>2022</v>
      </c>
      <c r="D6752" t="s">
        <v>58</v>
      </c>
      <c r="E6752" t="s">
        <v>45</v>
      </c>
      <c r="F6752" t="s">
        <v>304</v>
      </c>
      <c r="G6752" t="s">
        <v>54</v>
      </c>
      <c r="H6752" t="s">
        <v>305</v>
      </c>
      <c r="I6752" t="s">
        <v>396</v>
      </c>
      <c r="J6752" s="3">
        <v>2000000</v>
      </c>
    </row>
    <row r="6753" spans="1:10" hidden="1" x14ac:dyDescent="0.25">
      <c r="A6753" s="57" t="s">
        <v>126</v>
      </c>
      <c r="B6753" t="s">
        <v>128</v>
      </c>
      <c r="C6753">
        <v>2022</v>
      </c>
      <c r="D6753" t="s">
        <v>58</v>
      </c>
      <c r="E6753" t="s">
        <v>45</v>
      </c>
      <c r="F6753" t="s">
        <v>304</v>
      </c>
      <c r="G6753" t="s">
        <v>54</v>
      </c>
      <c r="H6753" t="s">
        <v>306</v>
      </c>
      <c r="I6753" t="s">
        <v>396</v>
      </c>
    </row>
    <row r="6754" spans="1:10" hidden="1" x14ac:dyDescent="0.25">
      <c r="A6754" s="57" t="s">
        <v>126</v>
      </c>
      <c r="B6754" t="s">
        <v>128</v>
      </c>
      <c r="C6754">
        <v>2022</v>
      </c>
      <c r="D6754" t="s">
        <v>58</v>
      </c>
      <c r="E6754" t="s">
        <v>45</v>
      </c>
      <c r="F6754" t="s">
        <v>304</v>
      </c>
      <c r="G6754" t="s">
        <v>54</v>
      </c>
      <c r="H6754" t="s">
        <v>307</v>
      </c>
      <c r="I6754" t="s">
        <v>396</v>
      </c>
      <c r="J6754" s="3">
        <v>250000</v>
      </c>
    </row>
    <row r="6755" spans="1:10" hidden="1" x14ac:dyDescent="0.25">
      <c r="A6755" s="57" t="s">
        <v>126</v>
      </c>
      <c r="B6755" t="s">
        <v>128</v>
      </c>
      <c r="C6755">
        <v>2022</v>
      </c>
      <c r="D6755" t="s">
        <v>58</v>
      </c>
      <c r="E6755" t="s">
        <v>45</v>
      </c>
      <c r="F6755" t="s">
        <v>304</v>
      </c>
      <c r="G6755" t="s">
        <v>54</v>
      </c>
      <c r="H6755" t="s">
        <v>308</v>
      </c>
      <c r="I6755" t="s">
        <v>396</v>
      </c>
      <c r="J6755" s="3">
        <v>30000</v>
      </c>
    </row>
    <row r="6756" spans="1:10" hidden="1" x14ac:dyDescent="0.25">
      <c r="A6756" s="57" t="s">
        <v>126</v>
      </c>
      <c r="B6756" t="s">
        <v>128</v>
      </c>
      <c r="C6756">
        <v>2022</v>
      </c>
      <c r="D6756" t="s">
        <v>58</v>
      </c>
      <c r="E6756" t="s">
        <v>45</v>
      </c>
      <c r="F6756" t="s">
        <v>304</v>
      </c>
      <c r="G6756" t="s">
        <v>54</v>
      </c>
      <c r="H6756" t="s">
        <v>309</v>
      </c>
      <c r="I6756" t="s">
        <v>396</v>
      </c>
      <c r="J6756" s="3">
        <v>250000</v>
      </c>
    </row>
    <row r="6757" spans="1:10" hidden="1" x14ac:dyDescent="0.25">
      <c r="A6757" s="57" t="s">
        <v>126</v>
      </c>
      <c r="B6757" t="s">
        <v>128</v>
      </c>
      <c r="C6757">
        <v>2022</v>
      </c>
      <c r="D6757" t="s">
        <v>58</v>
      </c>
      <c r="E6757" t="s">
        <v>45</v>
      </c>
      <c r="F6757" t="s">
        <v>304</v>
      </c>
      <c r="G6757" t="s">
        <v>54</v>
      </c>
      <c r="H6757" t="s">
        <v>310</v>
      </c>
      <c r="I6757" t="s">
        <v>396</v>
      </c>
      <c r="J6757" s="3">
        <v>125000</v>
      </c>
    </row>
    <row r="6758" spans="1:10" hidden="1" x14ac:dyDescent="0.25">
      <c r="A6758" s="57" t="s">
        <v>126</v>
      </c>
      <c r="B6758" t="s">
        <v>128</v>
      </c>
      <c r="C6758">
        <v>2022</v>
      </c>
      <c r="D6758" t="s">
        <v>58</v>
      </c>
      <c r="E6758" t="s">
        <v>45</v>
      </c>
      <c r="F6758" t="s">
        <v>304</v>
      </c>
      <c r="G6758" t="s">
        <v>54</v>
      </c>
      <c r="H6758" s="90" t="s">
        <v>332</v>
      </c>
      <c r="I6758" s="90"/>
    </row>
    <row r="6759" spans="1:10" hidden="1" x14ac:dyDescent="0.25">
      <c r="A6759" s="57" t="s">
        <v>126</v>
      </c>
      <c r="B6759" t="s">
        <v>128</v>
      </c>
      <c r="C6759">
        <v>2022</v>
      </c>
      <c r="D6759" t="s">
        <v>58</v>
      </c>
      <c r="E6759" t="s">
        <v>45</v>
      </c>
      <c r="F6759" t="s">
        <v>304</v>
      </c>
      <c r="G6759" t="s">
        <v>54</v>
      </c>
      <c r="H6759" t="s">
        <v>311</v>
      </c>
      <c r="I6759" t="s">
        <v>396</v>
      </c>
      <c r="J6759" s="3">
        <v>1000000</v>
      </c>
    </row>
    <row r="6760" spans="1:10" hidden="1" x14ac:dyDescent="0.25">
      <c r="A6760" s="57" t="s">
        <v>126</v>
      </c>
      <c r="B6760" t="s">
        <v>128</v>
      </c>
      <c r="C6760">
        <v>2022</v>
      </c>
      <c r="D6760" t="s">
        <v>58</v>
      </c>
      <c r="E6760" t="s">
        <v>45</v>
      </c>
      <c r="F6760" t="s">
        <v>304</v>
      </c>
      <c r="G6760" t="s">
        <v>54</v>
      </c>
      <c r="H6760" t="s">
        <v>453</v>
      </c>
      <c r="I6760" s="90" t="s">
        <v>396</v>
      </c>
      <c r="J6760" s="3">
        <v>1000000</v>
      </c>
    </row>
    <row r="6761" spans="1:10" hidden="1" x14ac:dyDescent="0.25">
      <c r="A6761" s="57" t="s">
        <v>126</v>
      </c>
      <c r="B6761" t="s">
        <v>128</v>
      </c>
      <c r="C6761">
        <v>2022</v>
      </c>
      <c r="D6761" t="s">
        <v>58</v>
      </c>
      <c r="E6761" t="s">
        <v>45</v>
      </c>
      <c r="F6761" t="s">
        <v>304</v>
      </c>
      <c r="G6761" t="s">
        <v>54</v>
      </c>
      <c r="H6761" t="s">
        <v>312</v>
      </c>
    </row>
    <row r="6762" spans="1:10" hidden="1" x14ac:dyDescent="0.25">
      <c r="A6762" s="57" t="s">
        <v>126</v>
      </c>
      <c r="B6762" t="s">
        <v>128</v>
      </c>
      <c r="C6762">
        <v>2022</v>
      </c>
      <c r="D6762" t="s">
        <v>58</v>
      </c>
      <c r="E6762" t="s">
        <v>45</v>
      </c>
      <c r="F6762" t="s">
        <v>304</v>
      </c>
      <c r="G6762" t="s">
        <v>54</v>
      </c>
      <c r="H6762" t="s">
        <v>313</v>
      </c>
      <c r="I6762" t="s">
        <v>397</v>
      </c>
      <c r="J6762" s="3">
        <v>15660</v>
      </c>
    </row>
    <row r="6763" spans="1:10" hidden="1" x14ac:dyDescent="0.25">
      <c r="A6763" s="57" t="s">
        <v>126</v>
      </c>
      <c r="B6763" t="s">
        <v>128</v>
      </c>
      <c r="C6763">
        <v>2022</v>
      </c>
      <c r="D6763" t="s">
        <v>58</v>
      </c>
      <c r="E6763" t="s">
        <v>45</v>
      </c>
      <c r="F6763" t="s">
        <v>304</v>
      </c>
      <c r="G6763" t="s">
        <v>54</v>
      </c>
      <c r="H6763" t="s">
        <v>314</v>
      </c>
      <c r="I6763" t="s">
        <v>398</v>
      </c>
      <c r="J6763" s="3">
        <v>394500</v>
      </c>
    </row>
    <row r="6764" spans="1:10" hidden="1" x14ac:dyDescent="0.25">
      <c r="A6764" s="57" t="s">
        <v>126</v>
      </c>
      <c r="B6764" t="s">
        <v>128</v>
      </c>
      <c r="C6764">
        <v>2022</v>
      </c>
      <c r="D6764" t="s">
        <v>58</v>
      </c>
      <c r="E6764" t="s">
        <v>45</v>
      </c>
      <c r="F6764" t="s">
        <v>304</v>
      </c>
      <c r="G6764" t="s">
        <v>54</v>
      </c>
      <c r="H6764" t="s">
        <v>315</v>
      </c>
      <c r="I6764" s="90" t="s">
        <v>454</v>
      </c>
      <c r="J6764" s="3">
        <v>120000</v>
      </c>
    </row>
    <row r="6765" spans="1:10" hidden="1" x14ac:dyDescent="0.25">
      <c r="A6765" s="57" t="s">
        <v>126</v>
      </c>
      <c r="B6765" t="s">
        <v>128</v>
      </c>
      <c r="C6765">
        <v>2022</v>
      </c>
      <c r="D6765" t="s">
        <v>58</v>
      </c>
      <c r="E6765" t="s">
        <v>45</v>
      </c>
      <c r="F6765" t="s">
        <v>304</v>
      </c>
      <c r="G6765" t="s">
        <v>54</v>
      </c>
      <c r="H6765" s="2" t="s">
        <v>316</v>
      </c>
      <c r="I6765" s="2"/>
    </row>
    <row r="6766" spans="1:10" hidden="1" x14ac:dyDescent="0.25">
      <c r="A6766" s="57" t="s">
        <v>126</v>
      </c>
      <c r="B6766" t="s">
        <v>128</v>
      </c>
      <c r="C6766">
        <v>2022</v>
      </c>
      <c r="D6766" t="s">
        <v>58</v>
      </c>
      <c r="E6766" t="s">
        <v>45</v>
      </c>
      <c r="F6766" t="s">
        <v>304</v>
      </c>
      <c r="G6766" t="s">
        <v>49</v>
      </c>
      <c r="H6766" s="90" t="s">
        <v>317</v>
      </c>
      <c r="I6766" s="90"/>
    </row>
    <row r="6767" spans="1:10" hidden="1" x14ac:dyDescent="0.25">
      <c r="A6767" s="57" t="s">
        <v>126</v>
      </c>
      <c r="B6767" t="s">
        <v>128</v>
      </c>
      <c r="C6767">
        <v>2022</v>
      </c>
      <c r="D6767" t="s">
        <v>58</v>
      </c>
      <c r="E6767" t="s">
        <v>45</v>
      </c>
      <c r="F6767" t="s">
        <v>50</v>
      </c>
      <c r="G6767" t="s">
        <v>56</v>
      </c>
      <c r="H6767" t="s">
        <v>124</v>
      </c>
      <c r="I6767" t="s">
        <v>401</v>
      </c>
      <c r="J6767" s="3">
        <v>84190</v>
      </c>
    </row>
    <row r="6768" spans="1:10" hidden="1" x14ac:dyDescent="0.25">
      <c r="A6768" s="57" t="s">
        <v>126</v>
      </c>
      <c r="B6768" t="s">
        <v>128</v>
      </c>
      <c r="C6768">
        <v>2022</v>
      </c>
      <c r="D6768" t="s">
        <v>58</v>
      </c>
      <c r="E6768" t="s">
        <v>45</v>
      </c>
      <c r="F6768" t="s">
        <v>50</v>
      </c>
      <c r="G6768" t="s">
        <v>56</v>
      </c>
      <c r="H6768" t="s">
        <v>98</v>
      </c>
      <c r="I6768" t="s">
        <v>402</v>
      </c>
      <c r="J6768" s="3">
        <v>574728</v>
      </c>
    </row>
    <row r="6769" spans="1:10" hidden="1" x14ac:dyDescent="0.25">
      <c r="A6769" s="57" t="s">
        <v>126</v>
      </c>
      <c r="B6769" t="s">
        <v>128</v>
      </c>
      <c r="C6769">
        <v>2022</v>
      </c>
      <c r="D6769" t="s">
        <v>58</v>
      </c>
      <c r="E6769" t="s">
        <v>45</v>
      </c>
      <c r="F6769" t="s">
        <v>50</v>
      </c>
      <c r="G6769" t="s">
        <v>56</v>
      </c>
      <c r="H6769" t="s">
        <v>98</v>
      </c>
      <c r="I6769" t="s">
        <v>401</v>
      </c>
      <c r="J6769" s="3">
        <v>112183.5</v>
      </c>
    </row>
    <row r="6770" spans="1:10" hidden="1" x14ac:dyDescent="0.25">
      <c r="A6770" s="57" t="s">
        <v>126</v>
      </c>
      <c r="B6770" t="s">
        <v>128</v>
      </c>
      <c r="C6770">
        <v>2022</v>
      </c>
      <c r="D6770" t="s">
        <v>58</v>
      </c>
      <c r="E6770" t="s">
        <v>45</v>
      </c>
      <c r="F6770" t="s">
        <v>50</v>
      </c>
      <c r="G6770" t="s">
        <v>56</v>
      </c>
      <c r="H6770" t="s">
        <v>265</v>
      </c>
      <c r="I6770" t="s">
        <v>403</v>
      </c>
    </row>
    <row r="6771" spans="1:10" hidden="1" x14ac:dyDescent="0.25">
      <c r="A6771" s="57" t="s">
        <v>126</v>
      </c>
      <c r="B6771" t="s">
        <v>128</v>
      </c>
      <c r="C6771">
        <v>2022</v>
      </c>
      <c r="D6771" t="s">
        <v>58</v>
      </c>
      <c r="E6771" t="s">
        <v>45</v>
      </c>
      <c r="F6771" t="s">
        <v>50</v>
      </c>
      <c r="G6771" t="s">
        <v>56</v>
      </c>
      <c r="H6771" t="s">
        <v>193</v>
      </c>
      <c r="I6771" s="90" t="s">
        <v>389</v>
      </c>
    </row>
    <row r="6772" spans="1:10" hidden="1" x14ac:dyDescent="0.25">
      <c r="A6772" s="57" t="s">
        <v>126</v>
      </c>
      <c r="B6772" t="s">
        <v>128</v>
      </c>
      <c r="C6772">
        <v>2022</v>
      </c>
      <c r="D6772" t="s">
        <v>58</v>
      </c>
      <c r="E6772" t="s">
        <v>45</v>
      </c>
      <c r="F6772" t="s">
        <v>50</v>
      </c>
      <c r="G6772" t="s">
        <v>56</v>
      </c>
      <c r="H6772" t="s">
        <v>193</v>
      </c>
      <c r="I6772" s="90" t="s">
        <v>467</v>
      </c>
    </row>
    <row r="6773" spans="1:10" hidden="1" x14ac:dyDescent="0.25">
      <c r="A6773" s="57" t="s">
        <v>126</v>
      </c>
      <c r="B6773" t="s">
        <v>128</v>
      </c>
      <c r="C6773">
        <v>2022</v>
      </c>
      <c r="D6773" t="s">
        <v>58</v>
      </c>
      <c r="E6773" t="s">
        <v>45</v>
      </c>
      <c r="F6773" t="s">
        <v>50</v>
      </c>
      <c r="G6773" t="s">
        <v>101</v>
      </c>
      <c r="H6773" t="s">
        <v>99</v>
      </c>
      <c r="I6773" t="s">
        <v>401</v>
      </c>
      <c r="J6773" s="3">
        <v>252447.74</v>
      </c>
    </row>
    <row r="6774" spans="1:10" hidden="1" x14ac:dyDescent="0.25">
      <c r="A6774" s="57" t="s">
        <v>126</v>
      </c>
      <c r="B6774" t="s">
        <v>128</v>
      </c>
      <c r="C6774">
        <v>2022</v>
      </c>
      <c r="D6774" t="s">
        <v>58</v>
      </c>
      <c r="E6774" t="s">
        <v>45</v>
      </c>
      <c r="F6774" t="s">
        <v>50</v>
      </c>
      <c r="G6774" t="s">
        <v>101</v>
      </c>
      <c r="H6774" s="2" t="s">
        <v>255</v>
      </c>
      <c r="I6774" s="90" t="s">
        <v>462</v>
      </c>
    </row>
    <row r="6775" spans="1:10" hidden="1" x14ac:dyDescent="0.25">
      <c r="A6775" s="57" t="s">
        <v>126</v>
      </c>
      <c r="B6775" t="s">
        <v>128</v>
      </c>
      <c r="C6775">
        <v>2022</v>
      </c>
      <c r="D6775" t="s">
        <v>58</v>
      </c>
      <c r="E6775" t="s">
        <v>45</v>
      </c>
      <c r="F6775" t="s">
        <v>50</v>
      </c>
      <c r="G6775" t="s">
        <v>101</v>
      </c>
      <c r="H6775" s="2" t="s">
        <v>254</v>
      </c>
      <c r="I6775" s="2"/>
    </row>
    <row r="6776" spans="1:10" hidden="1" x14ac:dyDescent="0.25">
      <c r="A6776" s="57" t="s">
        <v>126</v>
      </c>
      <c r="B6776" t="s">
        <v>128</v>
      </c>
      <c r="C6776">
        <v>2022</v>
      </c>
      <c r="D6776" t="s">
        <v>58</v>
      </c>
      <c r="E6776" t="s">
        <v>45</v>
      </c>
      <c r="F6776" t="s">
        <v>50</v>
      </c>
      <c r="G6776" t="s">
        <v>101</v>
      </c>
      <c r="H6776" s="2" t="s">
        <v>236</v>
      </c>
      <c r="I6776" t="s">
        <v>422</v>
      </c>
    </row>
    <row r="6777" spans="1:10" hidden="1" x14ac:dyDescent="0.25">
      <c r="A6777" s="57" t="s">
        <v>126</v>
      </c>
      <c r="B6777" t="s">
        <v>128</v>
      </c>
      <c r="C6777">
        <v>2022</v>
      </c>
      <c r="D6777" t="s">
        <v>58</v>
      </c>
      <c r="E6777" t="s">
        <v>45</v>
      </c>
      <c r="F6777" t="s">
        <v>50</v>
      </c>
      <c r="G6777" t="s">
        <v>101</v>
      </c>
      <c r="H6777" t="s">
        <v>30</v>
      </c>
      <c r="I6777" s="90" t="s">
        <v>462</v>
      </c>
      <c r="J6777" s="38">
        <v>7500</v>
      </c>
    </row>
    <row r="6778" spans="1:10" hidden="1" x14ac:dyDescent="0.25">
      <c r="A6778" s="57" t="s">
        <v>126</v>
      </c>
      <c r="B6778" t="s">
        <v>128</v>
      </c>
      <c r="C6778">
        <v>2022</v>
      </c>
      <c r="D6778" t="s">
        <v>58</v>
      </c>
      <c r="E6778" t="s">
        <v>45</v>
      </c>
      <c r="F6778" t="s">
        <v>50</v>
      </c>
      <c r="G6778" t="s">
        <v>101</v>
      </c>
      <c r="H6778" t="s">
        <v>30</v>
      </c>
      <c r="I6778" s="90" t="s">
        <v>507</v>
      </c>
    </row>
    <row r="6779" spans="1:10" hidden="1" x14ac:dyDescent="0.25">
      <c r="A6779" s="57" t="s">
        <v>126</v>
      </c>
      <c r="B6779" t="s">
        <v>128</v>
      </c>
      <c r="C6779">
        <v>2022</v>
      </c>
      <c r="D6779" t="s">
        <v>58</v>
      </c>
      <c r="E6779" t="s">
        <v>45</v>
      </c>
      <c r="F6779" t="s">
        <v>50</v>
      </c>
      <c r="G6779" t="s">
        <v>101</v>
      </c>
      <c r="H6779" t="s">
        <v>30</v>
      </c>
      <c r="I6779" s="90" t="s">
        <v>468</v>
      </c>
    </row>
    <row r="6780" spans="1:10" hidden="1" x14ac:dyDescent="0.25">
      <c r="A6780" s="57" t="s">
        <v>126</v>
      </c>
      <c r="B6780" t="s">
        <v>128</v>
      </c>
      <c r="C6780">
        <v>2022</v>
      </c>
      <c r="D6780" t="s">
        <v>58</v>
      </c>
      <c r="E6780" t="s">
        <v>45</v>
      </c>
      <c r="F6780" t="s">
        <v>50</v>
      </c>
      <c r="G6780" t="s">
        <v>101</v>
      </c>
      <c r="H6780" t="s">
        <v>30</v>
      </c>
      <c r="I6780" s="90" t="s">
        <v>462</v>
      </c>
    </row>
    <row r="6781" spans="1:10" hidden="1" x14ac:dyDescent="0.25">
      <c r="A6781" s="57" t="s">
        <v>126</v>
      </c>
      <c r="B6781" t="s">
        <v>128</v>
      </c>
      <c r="C6781">
        <v>2022</v>
      </c>
      <c r="D6781" t="s">
        <v>58</v>
      </c>
      <c r="E6781" t="s">
        <v>45</v>
      </c>
      <c r="F6781" t="s">
        <v>50</v>
      </c>
      <c r="G6781" t="s">
        <v>101</v>
      </c>
      <c r="H6781" t="s">
        <v>30</v>
      </c>
      <c r="I6781" s="90" t="s">
        <v>395</v>
      </c>
    </row>
    <row r="6782" spans="1:10" hidden="1" x14ac:dyDescent="0.25">
      <c r="A6782" s="57" t="s">
        <v>126</v>
      </c>
      <c r="B6782" t="s">
        <v>128</v>
      </c>
      <c r="C6782">
        <v>2022</v>
      </c>
      <c r="D6782" t="s">
        <v>58</v>
      </c>
      <c r="E6782" t="s">
        <v>45</v>
      </c>
      <c r="F6782" t="s">
        <v>50</v>
      </c>
      <c r="G6782" t="s">
        <v>101</v>
      </c>
      <c r="H6782" t="s">
        <v>30</v>
      </c>
      <c r="I6782" s="90" t="s">
        <v>499</v>
      </c>
    </row>
    <row r="6783" spans="1:10" hidden="1" x14ac:dyDescent="0.25">
      <c r="A6783" s="57" t="s">
        <v>126</v>
      </c>
      <c r="B6783" t="s">
        <v>128</v>
      </c>
      <c r="C6783">
        <v>2022</v>
      </c>
      <c r="D6783" t="s">
        <v>58</v>
      </c>
      <c r="E6783" t="s">
        <v>45</v>
      </c>
      <c r="F6783" t="s">
        <v>50</v>
      </c>
      <c r="G6783" t="s">
        <v>101</v>
      </c>
      <c r="H6783" t="s">
        <v>30</v>
      </c>
      <c r="I6783" s="90" t="s">
        <v>500</v>
      </c>
    </row>
    <row r="6784" spans="1:10" hidden="1" x14ac:dyDescent="0.25">
      <c r="A6784" s="57" t="s">
        <v>126</v>
      </c>
      <c r="B6784" t="s">
        <v>128</v>
      </c>
      <c r="C6784">
        <v>2022</v>
      </c>
      <c r="D6784" t="s">
        <v>58</v>
      </c>
      <c r="E6784" t="s">
        <v>45</v>
      </c>
      <c r="F6784" t="s">
        <v>50</v>
      </c>
      <c r="G6784" t="s">
        <v>101</v>
      </c>
      <c r="H6784" t="s">
        <v>30</v>
      </c>
      <c r="I6784" s="90" t="s">
        <v>501</v>
      </c>
    </row>
    <row r="6785" spans="1:10" hidden="1" x14ac:dyDescent="0.25">
      <c r="A6785" s="57" t="s">
        <v>126</v>
      </c>
      <c r="B6785" t="s">
        <v>128</v>
      </c>
      <c r="C6785">
        <v>2022</v>
      </c>
      <c r="D6785" t="s">
        <v>58</v>
      </c>
      <c r="E6785" t="s">
        <v>45</v>
      </c>
      <c r="F6785" t="s">
        <v>50</v>
      </c>
      <c r="G6785" t="s">
        <v>101</v>
      </c>
      <c r="H6785" t="s">
        <v>30</v>
      </c>
      <c r="I6785" s="90" t="s">
        <v>502</v>
      </c>
    </row>
    <row r="6786" spans="1:10" hidden="1" x14ac:dyDescent="0.25">
      <c r="A6786" s="57" t="s">
        <v>126</v>
      </c>
      <c r="B6786" t="s">
        <v>128</v>
      </c>
      <c r="C6786">
        <v>2022</v>
      </c>
      <c r="D6786" t="s">
        <v>58</v>
      </c>
      <c r="E6786" t="s">
        <v>45</v>
      </c>
      <c r="F6786" t="s">
        <v>50</v>
      </c>
      <c r="G6786" t="s">
        <v>101</v>
      </c>
      <c r="H6786" t="s">
        <v>30</v>
      </c>
      <c r="I6786" s="90" t="s">
        <v>396</v>
      </c>
    </row>
    <row r="6787" spans="1:10" hidden="1" x14ac:dyDescent="0.25">
      <c r="A6787" s="57" t="s">
        <v>126</v>
      </c>
      <c r="B6787" t="s">
        <v>128</v>
      </c>
      <c r="C6787">
        <v>2022</v>
      </c>
      <c r="D6787" t="s">
        <v>58</v>
      </c>
      <c r="E6787" t="s">
        <v>45</v>
      </c>
      <c r="F6787" t="s">
        <v>50</v>
      </c>
      <c r="G6787" t="s">
        <v>101</v>
      </c>
      <c r="H6787" t="s">
        <v>30</v>
      </c>
      <c r="I6787" s="90" t="s">
        <v>474</v>
      </c>
    </row>
    <row r="6788" spans="1:10" hidden="1" x14ac:dyDescent="0.25">
      <c r="A6788" s="57" t="s">
        <v>126</v>
      </c>
      <c r="B6788" t="s">
        <v>128</v>
      </c>
      <c r="C6788">
        <v>2022</v>
      </c>
      <c r="D6788" t="s">
        <v>58</v>
      </c>
      <c r="E6788" t="s">
        <v>45</v>
      </c>
      <c r="F6788" t="s">
        <v>287</v>
      </c>
      <c r="G6788" t="s">
        <v>287</v>
      </c>
      <c r="H6788" s="82" t="s">
        <v>288</v>
      </c>
      <c r="I6788" s="82"/>
    </row>
    <row r="6789" spans="1:10" hidden="1" x14ac:dyDescent="0.25">
      <c r="A6789" s="57" t="s">
        <v>126</v>
      </c>
      <c r="B6789" t="s">
        <v>128</v>
      </c>
      <c r="C6789">
        <v>2022</v>
      </c>
      <c r="D6789" t="s">
        <v>58</v>
      </c>
      <c r="E6789" t="s">
        <v>112</v>
      </c>
      <c r="F6789" t="s">
        <v>117</v>
      </c>
      <c r="G6789" t="s">
        <v>53</v>
      </c>
      <c r="H6789" s="2" t="s">
        <v>256</v>
      </c>
      <c r="I6789" s="2"/>
    </row>
    <row r="6790" spans="1:10" hidden="1" x14ac:dyDescent="0.25">
      <c r="A6790" s="57" t="s">
        <v>126</v>
      </c>
      <c r="B6790" t="s">
        <v>128</v>
      </c>
      <c r="C6790">
        <v>2022</v>
      </c>
      <c r="D6790" t="s">
        <v>58</v>
      </c>
      <c r="E6790" t="s">
        <v>112</v>
      </c>
      <c r="F6790" t="s">
        <v>117</v>
      </c>
      <c r="G6790" t="s">
        <v>53</v>
      </c>
      <c r="H6790" s="90" t="s">
        <v>335</v>
      </c>
      <c r="I6790" s="90" t="s">
        <v>475</v>
      </c>
    </row>
    <row r="6791" spans="1:10" hidden="1" x14ac:dyDescent="0.25">
      <c r="A6791" s="57" t="s">
        <v>126</v>
      </c>
      <c r="B6791" t="s">
        <v>128</v>
      </c>
      <c r="C6791">
        <v>2022</v>
      </c>
      <c r="D6791" t="s">
        <v>58</v>
      </c>
      <c r="E6791" t="s">
        <v>112</v>
      </c>
      <c r="F6791" t="s">
        <v>117</v>
      </c>
      <c r="G6791" t="s">
        <v>53</v>
      </c>
      <c r="H6791" s="2" t="s">
        <v>257</v>
      </c>
      <c r="I6791" t="s">
        <v>406</v>
      </c>
      <c r="J6791" s="3">
        <v>288960</v>
      </c>
    </row>
    <row r="6792" spans="1:10" hidden="1" x14ac:dyDescent="0.25">
      <c r="A6792" s="57" t="s">
        <v>126</v>
      </c>
      <c r="B6792" t="s">
        <v>128</v>
      </c>
      <c r="C6792">
        <v>2022</v>
      </c>
      <c r="D6792" t="s">
        <v>58</v>
      </c>
      <c r="E6792" t="s">
        <v>112</v>
      </c>
      <c r="F6792" t="s">
        <v>117</v>
      </c>
      <c r="G6792" t="s">
        <v>53</v>
      </c>
      <c r="H6792" s="2" t="s">
        <v>257</v>
      </c>
      <c r="I6792" t="s">
        <v>407</v>
      </c>
      <c r="J6792" s="3">
        <v>510000</v>
      </c>
    </row>
    <row r="6793" spans="1:10" hidden="1" x14ac:dyDescent="0.25">
      <c r="A6793" s="57" t="s">
        <v>126</v>
      </c>
      <c r="B6793" t="s">
        <v>128</v>
      </c>
      <c r="C6793">
        <v>2022</v>
      </c>
      <c r="D6793" t="s">
        <v>58</v>
      </c>
      <c r="E6793" t="s">
        <v>112</v>
      </c>
      <c r="F6793" t="s">
        <v>117</v>
      </c>
      <c r="G6793" t="s">
        <v>53</v>
      </c>
      <c r="H6793" s="2" t="s">
        <v>257</v>
      </c>
      <c r="I6793" t="s">
        <v>408</v>
      </c>
      <c r="J6793" s="3">
        <v>1903881</v>
      </c>
    </row>
    <row r="6794" spans="1:10" hidden="1" x14ac:dyDescent="0.25">
      <c r="A6794" s="57" t="s">
        <v>126</v>
      </c>
      <c r="B6794" t="s">
        <v>128</v>
      </c>
      <c r="C6794">
        <v>2022</v>
      </c>
      <c r="D6794" t="s">
        <v>58</v>
      </c>
      <c r="E6794" t="s">
        <v>112</v>
      </c>
      <c r="F6794" t="s">
        <v>117</v>
      </c>
      <c r="G6794" t="s">
        <v>53</v>
      </c>
      <c r="H6794" s="2" t="s">
        <v>257</v>
      </c>
    </row>
    <row r="6795" spans="1:10" hidden="1" x14ac:dyDescent="0.25">
      <c r="A6795" s="57" t="s">
        <v>126</v>
      </c>
      <c r="B6795" t="s">
        <v>128</v>
      </c>
      <c r="C6795">
        <v>2022</v>
      </c>
      <c r="D6795" t="s">
        <v>58</v>
      </c>
      <c r="E6795" t="s">
        <v>112</v>
      </c>
      <c r="F6795" t="s">
        <v>117</v>
      </c>
      <c r="G6795" t="s">
        <v>53</v>
      </c>
      <c r="H6795" s="2" t="s">
        <v>257</v>
      </c>
    </row>
    <row r="6796" spans="1:10" hidden="1" x14ac:dyDescent="0.25">
      <c r="A6796" s="57" t="s">
        <v>126</v>
      </c>
      <c r="B6796" t="s">
        <v>128</v>
      </c>
      <c r="C6796">
        <v>2022</v>
      </c>
      <c r="D6796" t="s">
        <v>58</v>
      </c>
      <c r="E6796" t="s">
        <v>112</v>
      </c>
      <c r="F6796" t="s">
        <v>117</v>
      </c>
      <c r="G6796" t="s">
        <v>53</v>
      </c>
      <c r="H6796" s="2" t="s">
        <v>257</v>
      </c>
    </row>
    <row r="6797" spans="1:10" hidden="1" x14ac:dyDescent="0.25">
      <c r="A6797" s="57" t="s">
        <v>126</v>
      </c>
      <c r="B6797" t="s">
        <v>128</v>
      </c>
      <c r="C6797">
        <v>2022</v>
      </c>
      <c r="D6797" t="s">
        <v>58</v>
      </c>
      <c r="E6797" t="s">
        <v>112</v>
      </c>
      <c r="F6797" t="s">
        <v>117</v>
      </c>
      <c r="G6797" t="s">
        <v>53</v>
      </c>
      <c r="H6797" s="2" t="s">
        <v>257</v>
      </c>
    </row>
    <row r="6798" spans="1:10" hidden="1" x14ac:dyDescent="0.25">
      <c r="A6798" s="57" t="s">
        <v>126</v>
      </c>
      <c r="B6798" t="s">
        <v>128</v>
      </c>
      <c r="C6798">
        <v>2022</v>
      </c>
      <c r="D6798" t="s">
        <v>58</v>
      </c>
      <c r="E6798" t="s">
        <v>112</v>
      </c>
      <c r="F6798" t="s">
        <v>117</v>
      </c>
      <c r="G6798" t="s">
        <v>53</v>
      </c>
      <c r="H6798" s="2" t="s">
        <v>258</v>
      </c>
      <c r="I6798" s="2"/>
    </row>
    <row r="6799" spans="1:10" hidden="1" x14ac:dyDescent="0.25">
      <c r="A6799" s="57" t="s">
        <v>126</v>
      </c>
      <c r="B6799" t="s">
        <v>128</v>
      </c>
      <c r="C6799">
        <v>2022</v>
      </c>
      <c r="D6799" t="s">
        <v>58</v>
      </c>
      <c r="E6799" t="s">
        <v>112</v>
      </c>
      <c r="F6799" t="s">
        <v>117</v>
      </c>
      <c r="G6799" t="s">
        <v>53</v>
      </c>
      <c r="H6799" s="2" t="s">
        <v>259</v>
      </c>
      <c r="I6799" t="s">
        <v>409</v>
      </c>
      <c r="J6799" s="3">
        <v>9642643</v>
      </c>
    </row>
    <row r="6800" spans="1:10" hidden="1" x14ac:dyDescent="0.25">
      <c r="A6800" s="57" t="s">
        <v>126</v>
      </c>
      <c r="B6800" t="s">
        <v>128</v>
      </c>
      <c r="C6800">
        <v>2022</v>
      </c>
      <c r="D6800" t="s">
        <v>58</v>
      </c>
      <c r="E6800" t="s">
        <v>112</v>
      </c>
      <c r="F6800" t="s">
        <v>117</v>
      </c>
      <c r="G6800" t="s">
        <v>53</v>
      </c>
      <c r="H6800" s="2" t="s">
        <v>259</v>
      </c>
      <c r="I6800" t="s">
        <v>410</v>
      </c>
    </row>
    <row r="6801" spans="1:10" hidden="1" x14ac:dyDescent="0.25">
      <c r="A6801" s="57" t="s">
        <v>126</v>
      </c>
      <c r="B6801" t="s">
        <v>128</v>
      </c>
      <c r="C6801">
        <v>2022</v>
      </c>
      <c r="D6801" t="s">
        <v>58</v>
      </c>
      <c r="E6801" t="s">
        <v>112</v>
      </c>
      <c r="F6801" t="s">
        <v>117</v>
      </c>
      <c r="G6801" t="s">
        <v>53</v>
      </c>
      <c r="H6801" s="2" t="s">
        <v>259</v>
      </c>
      <c r="I6801" t="s">
        <v>411</v>
      </c>
      <c r="J6801" s="3">
        <v>3640000</v>
      </c>
    </row>
    <row r="6802" spans="1:10" hidden="1" x14ac:dyDescent="0.25">
      <c r="A6802" s="57" t="s">
        <v>126</v>
      </c>
      <c r="B6802" t="s">
        <v>128</v>
      </c>
      <c r="C6802">
        <v>2022</v>
      </c>
      <c r="D6802" t="s">
        <v>58</v>
      </c>
      <c r="E6802" t="s">
        <v>112</v>
      </c>
      <c r="F6802" t="s">
        <v>117</v>
      </c>
      <c r="G6802" t="s">
        <v>53</v>
      </c>
      <c r="H6802" s="2" t="s">
        <v>259</v>
      </c>
      <c r="I6802" t="s">
        <v>441</v>
      </c>
    </row>
    <row r="6803" spans="1:10" hidden="1" x14ac:dyDescent="0.25">
      <c r="A6803" s="57" t="s">
        <v>126</v>
      </c>
      <c r="B6803" t="s">
        <v>128</v>
      </c>
      <c r="C6803">
        <v>2022</v>
      </c>
      <c r="D6803" t="s">
        <v>58</v>
      </c>
      <c r="E6803" t="s">
        <v>112</v>
      </c>
      <c r="F6803" t="s">
        <v>117</v>
      </c>
      <c r="G6803" t="s">
        <v>53</v>
      </c>
      <c r="H6803" s="2" t="s">
        <v>259</v>
      </c>
      <c r="I6803" t="s">
        <v>442</v>
      </c>
      <c r="J6803" s="3">
        <v>1158000</v>
      </c>
    </row>
    <row r="6804" spans="1:10" hidden="1" x14ac:dyDescent="0.25">
      <c r="A6804" s="57" t="s">
        <v>126</v>
      </c>
      <c r="B6804" t="s">
        <v>128</v>
      </c>
      <c r="C6804">
        <v>2022</v>
      </c>
      <c r="D6804" t="s">
        <v>58</v>
      </c>
      <c r="E6804" t="s">
        <v>112</v>
      </c>
      <c r="F6804" t="s">
        <v>117</v>
      </c>
      <c r="G6804" t="s">
        <v>53</v>
      </c>
      <c r="H6804" s="2" t="s">
        <v>259</v>
      </c>
      <c r="I6804" s="90" t="s">
        <v>510</v>
      </c>
    </row>
    <row r="6805" spans="1:10" hidden="1" x14ac:dyDescent="0.25">
      <c r="A6805" s="57" t="s">
        <v>126</v>
      </c>
      <c r="B6805" t="s">
        <v>128</v>
      </c>
      <c r="C6805">
        <v>2022</v>
      </c>
      <c r="D6805" t="s">
        <v>58</v>
      </c>
      <c r="E6805" t="s">
        <v>112</v>
      </c>
      <c r="F6805" t="s">
        <v>117</v>
      </c>
      <c r="G6805" t="s">
        <v>53</v>
      </c>
      <c r="H6805" s="2" t="s">
        <v>259</v>
      </c>
      <c r="I6805" s="90" t="s">
        <v>413</v>
      </c>
    </row>
    <row r="6806" spans="1:10" hidden="1" x14ac:dyDescent="0.25">
      <c r="A6806" s="57" t="s">
        <v>126</v>
      </c>
      <c r="B6806" t="s">
        <v>128</v>
      </c>
      <c r="C6806">
        <v>2022</v>
      </c>
      <c r="D6806" t="s">
        <v>58</v>
      </c>
      <c r="E6806" t="s">
        <v>112</v>
      </c>
      <c r="F6806" t="s">
        <v>117</v>
      </c>
      <c r="G6806" t="s">
        <v>334</v>
      </c>
      <c r="H6806" s="90" t="s">
        <v>335</v>
      </c>
      <c r="I6806" s="90"/>
    </row>
    <row r="6807" spans="1:10" hidden="1" x14ac:dyDescent="0.25">
      <c r="A6807" s="57" t="s">
        <v>126</v>
      </c>
      <c r="B6807" t="s">
        <v>128</v>
      </c>
      <c r="C6807">
        <v>2022</v>
      </c>
      <c r="D6807" t="s">
        <v>58</v>
      </c>
      <c r="E6807" t="s">
        <v>112</v>
      </c>
      <c r="F6807" t="s">
        <v>117</v>
      </c>
      <c r="G6807" t="s">
        <v>318</v>
      </c>
      <c r="H6807" t="s">
        <v>180</v>
      </c>
      <c r="I6807" t="s">
        <v>412</v>
      </c>
    </row>
    <row r="6808" spans="1:10" hidden="1" x14ac:dyDescent="0.25">
      <c r="A6808" s="57" t="s">
        <v>126</v>
      </c>
      <c r="B6808" t="s">
        <v>128</v>
      </c>
      <c r="C6808">
        <v>2022</v>
      </c>
      <c r="D6808" t="s">
        <v>58</v>
      </c>
      <c r="E6808" t="s">
        <v>112</v>
      </c>
      <c r="F6808" t="s">
        <v>117</v>
      </c>
      <c r="G6808" t="s">
        <v>318</v>
      </c>
      <c r="H6808" t="s">
        <v>180</v>
      </c>
      <c r="I6808" t="s">
        <v>413</v>
      </c>
      <c r="J6808" s="38">
        <v>1543150</v>
      </c>
    </row>
    <row r="6809" spans="1:10" hidden="1" x14ac:dyDescent="0.25">
      <c r="A6809" s="57" t="s">
        <v>126</v>
      </c>
      <c r="B6809" t="s">
        <v>128</v>
      </c>
      <c r="C6809">
        <v>2022</v>
      </c>
      <c r="D6809" t="s">
        <v>58</v>
      </c>
      <c r="E6809" t="s">
        <v>112</v>
      </c>
      <c r="F6809" t="s">
        <v>117</v>
      </c>
      <c r="G6809" t="s">
        <v>318</v>
      </c>
      <c r="H6809" t="s">
        <v>180</v>
      </c>
      <c r="I6809" t="s">
        <v>414</v>
      </c>
      <c r="J6809" s="38">
        <v>132400</v>
      </c>
    </row>
    <row r="6810" spans="1:10" hidden="1" x14ac:dyDescent="0.25">
      <c r="A6810" s="57" t="s">
        <v>126</v>
      </c>
      <c r="B6810" t="s">
        <v>128</v>
      </c>
      <c r="C6810">
        <v>2022</v>
      </c>
      <c r="D6810" t="s">
        <v>58</v>
      </c>
      <c r="E6810" t="s">
        <v>112</v>
      </c>
      <c r="F6810" t="s">
        <v>117</v>
      </c>
      <c r="G6810" t="s">
        <v>318</v>
      </c>
      <c r="H6810" t="s">
        <v>180</v>
      </c>
      <c r="I6810" s="90" t="s">
        <v>460</v>
      </c>
    </row>
    <row r="6811" spans="1:10" hidden="1" x14ac:dyDescent="0.25">
      <c r="A6811" s="57" t="s">
        <v>126</v>
      </c>
      <c r="B6811" t="s">
        <v>128</v>
      </c>
      <c r="C6811">
        <v>2022</v>
      </c>
      <c r="D6811" t="s">
        <v>58</v>
      </c>
      <c r="E6811" t="s">
        <v>112</v>
      </c>
      <c r="F6811" t="s">
        <v>117</v>
      </c>
      <c r="G6811" t="s">
        <v>318</v>
      </c>
      <c r="H6811" t="s">
        <v>180</v>
      </c>
      <c r="I6811" s="90" t="s">
        <v>439</v>
      </c>
      <c r="J6811" s="3">
        <v>240000</v>
      </c>
    </row>
    <row r="6812" spans="1:10" hidden="1" x14ac:dyDescent="0.25">
      <c r="A6812" s="57" t="s">
        <v>126</v>
      </c>
      <c r="B6812" t="s">
        <v>128</v>
      </c>
      <c r="C6812">
        <v>2022</v>
      </c>
      <c r="D6812" t="s">
        <v>58</v>
      </c>
      <c r="E6812" t="s">
        <v>112</v>
      </c>
      <c r="F6812" t="s">
        <v>117</v>
      </c>
      <c r="G6812" t="s">
        <v>318</v>
      </c>
      <c r="H6812" t="s">
        <v>180</v>
      </c>
      <c r="I6812" s="90" t="s">
        <v>505</v>
      </c>
      <c r="J6812" s="38">
        <v>614500</v>
      </c>
    </row>
    <row r="6813" spans="1:10" hidden="1" x14ac:dyDescent="0.25">
      <c r="A6813" s="57" t="s">
        <v>126</v>
      </c>
      <c r="B6813" t="s">
        <v>128</v>
      </c>
      <c r="C6813">
        <v>2022</v>
      </c>
      <c r="D6813" t="s">
        <v>58</v>
      </c>
      <c r="E6813" t="s">
        <v>112</v>
      </c>
      <c r="F6813" t="s">
        <v>117</v>
      </c>
      <c r="G6813" t="s">
        <v>318</v>
      </c>
      <c r="H6813" s="2" t="s">
        <v>279</v>
      </c>
      <c r="I6813" t="s">
        <v>414</v>
      </c>
      <c r="J6813" s="3">
        <v>45000</v>
      </c>
    </row>
    <row r="6814" spans="1:10" hidden="1" x14ac:dyDescent="0.25">
      <c r="A6814" s="57" t="s">
        <v>126</v>
      </c>
      <c r="B6814" t="s">
        <v>128</v>
      </c>
      <c r="C6814">
        <v>2022</v>
      </c>
      <c r="D6814" t="s">
        <v>58</v>
      </c>
      <c r="E6814" t="s">
        <v>112</v>
      </c>
      <c r="F6814" t="s">
        <v>117</v>
      </c>
      <c r="G6814" t="s">
        <v>318</v>
      </c>
      <c r="H6814" s="2" t="s">
        <v>279</v>
      </c>
      <c r="I6814" s="90" t="s">
        <v>460</v>
      </c>
    </row>
    <row r="6815" spans="1:10" hidden="1" x14ac:dyDescent="0.25">
      <c r="A6815" s="57" t="s">
        <v>126</v>
      </c>
      <c r="B6815" t="s">
        <v>128</v>
      </c>
      <c r="C6815">
        <v>2022</v>
      </c>
      <c r="D6815" t="s">
        <v>58</v>
      </c>
      <c r="E6815" t="s">
        <v>112</v>
      </c>
      <c r="F6815" t="s">
        <v>117</v>
      </c>
      <c r="G6815" t="s">
        <v>318</v>
      </c>
      <c r="H6815" s="2" t="s">
        <v>279</v>
      </c>
      <c r="I6815" t="s">
        <v>415</v>
      </c>
    </row>
    <row r="6816" spans="1:10" hidden="1" x14ac:dyDescent="0.25">
      <c r="A6816" s="57" t="s">
        <v>126</v>
      </c>
      <c r="B6816" t="s">
        <v>128</v>
      </c>
      <c r="C6816">
        <v>2022</v>
      </c>
      <c r="D6816" t="s">
        <v>58</v>
      </c>
      <c r="E6816" t="s">
        <v>112</v>
      </c>
      <c r="F6816" t="s">
        <v>117</v>
      </c>
      <c r="G6816" t="s">
        <v>318</v>
      </c>
      <c r="H6816" s="2" t="s">
        <v>279</v>
      </c>
      <c r="I6816" s="90" t="s">
        <v>505</v>
      </c>
      <c r="J6816" s="38">
        <v>437800</v>
      </c>
    </row>
    <row r="6817" spans="1:10" hidden="1" x14ac:dyDescent="0.25">
      <c r="A6817" s="57" t="s">
        <v>126</v>
      </c>
      <c r="B6817" t="s">
        <v>128</v>
      </c>
      <c r="C6817">
        <v>2022</v>
      </c>
      <c r="D6817" t="s">
        <v>58</v>
      </c>
      <c r="E6817" t="s">
        <v>112</v>
      </c>
      <c r="F6817" t="s">
        <v>117</v>
      </c>
      <c r="G6817" t="s">
        <v>319</v>
      </c>
      <c r="H6817" t="s">
        <v>181</v>
      </c>
    </row>
    <row r="6818" spans="1:10" hidden="1" x14ac:dyDescent="0.25">
      <c r="A6818" s="57" t="s">
        <v>126</v>
      </c>
      <c r="B6818" t="s">
        <v>128</v>
      </c>
      <c r="C6818">
        <v>2022</v>
      </c>
      <c r="D6818" t="s">
        <v>58</v>
      </c>
      <c r="E6818" t="s">
        <v>112</v>
      </c>
      <c r="F6818" t="s">
        <v>117</v>
      </c>
      <c r="G6818" t="s">
        <v>319</v>
      </c>
      <c r="H6818" s="90" t="s">
        <v>320</v>
      </c>
      <c r="I6818" t="s">
        <v>416</v>
      </c>
    </row>
    <row r="6819" spans="1:10" hidden="1" x14ac:dyDescent="0.25">
      <c r="A6819" s="20" t="s">
        <v>130</v>
      </c>
      <c r="B6819" s="20" t="s">
        <v>128</v>
      </c>
      <c r="C6819" s="20">
        <v>2022</v>
      </c>
      <c r="D6819" s="20" t="s">
        <v>58</v>
      </c>
      <c r="E6819" s="20" t="s">
        <v>52</v>
      </c>
      <c r="F6819" s="20" t="s">
        <v>142</v>
      </c>
      <c r="G6819" s="20" t="s">
        <v>301</v>
      </c>
      <c r="H6819" s="20" t="s">
        <v>210</v>
      </c>
      <c r="I6819" s="20" t="s">
        <v>374</v>
      </c>
      <c r="J6819" s="3">
        <v>67711156.870000005</v>
      </c>
    </row>
    <row r="6820" spans="1:10" hidden="1" x14ac:dyDescent="0.25">
      <c r="A6820" s="57" t="s">
        <v>130</v>
      </c>
      <c r="B6820" t="s">
        <v>128</v>
      </c>
      <c r="C6820">
        <v>2022</v>
      </c>
      <c r="D6820" t="s">
        <v>58</v>
      </c>
      <c r="E6820" t="s">
        <v>52</v>
      </c>
      <c r="F6820" t="s">
        <v>152</v>
      </c>
      <c r="G6820" t="s">
        <v>149</v>
      </c>
      <c r="H6820" t="s">
        <v>211</v>
      </c>
      <c r="J6820" s="3">
        <v>40.869999999999997</v>
      </c>
    </row>
    <row r="6821" spans="1:10" hidden="1" x14ac:dyDescent="0.25">
      <c r="A6821" s="57" t="s">
        <v>130</v>
      </c>
      <c r="B6821" t="s">
        <v>128</v>
      </c>
      <c r="C6821">
        <v>2022</v>
      </c>
      <c r="D6821" t="s">
        <v>58</v>
      </c>
      <c r="E6821" t="s">
        <v>52</v>
      </c>
      <c r="F6821" t="s">
        <v>152</v>
      </c>
      <c r="G6821" t="s">
        <v>213</v>
      </c>
      <c r="H6821" t="s">
        <v>214</v>
      </c>
    </row>
    <row r="6822" spans="1:10" hidden="1" x14ac:dyDescent="0.25">
      <c r="A6822" s="57" t="s">
        <v>130</v>
      </c>
      <c r="B6822" t="s">
        <v>128</v>
      </c>
      <c r="C6822">
        <v>2022</v>
      </c>
      <c r="D6822" t="s">
        <v>58</v>
      </c>
      <c r="E6822" t="s">
        <v>52</v>
      </c>
      <c r="F6822" t="s">
        <v>152</v>
      </c>
      <c r="G6822" t="s">
        <v>217</v>
      </c>
      <c r="H6822" t="s">
        <v>218</v>
      </c>
      <c r="J6822" s="3">
        <v>0.47</v>
      </c>
    </row>
    <row r="6823" spans="1:10" hidden="1" x14ac:dyDescent="0.25">
      <c r="A6823" s="57" t="s">
        <v>130</v>
      </c>
      <c r="B6823" t="s">
        <v>128</v>
      </c>
      <c r="C6823">
        <v>2022</v>
      </c>
      <c r="D6823" t="s">
        <v>58</v>
      </c>
      <c r="E6823" t="s">
        <v>52</v>
      </c>
      <c r="F6823" t="s">
        <v>142</v>
      </c>
      <c r="G6823" t="s">
        <v>300</v>
      </c>
      <c r="H6823" t="s">
        <v>224</v>
      </c>
      <c r="J6823" s="3">
        <v>-62184.87</v>
      </c>
    </row>
    <row r="6824" spans="1:10" hidden="1" x14ac:dyDescent="0.25">
      <c r="A6824" s="57" t="s">
        <v>130</v>
      </c>
      <c r="B6824" t="s">
        <v>128</v>
      </c>
      <c r="C6824">
        <v>2022</v>
      </c>
      <c r="D6824" t="s">
        <v>58</v>
      </c>
      <c r="E6824" t="s">
        <v>52</v>
      </c>
      <c r="F6824" t="s">
        <v>142</v>
      </c>
      <c r="G6824" t="s">
        <v>300</v>
      </c>
      <c r="H6824" t="s">
        <v>303</v>
      </c>
    </row>
    <row r="6825" spans="1:10" hidden="1" x14ac:dyDescent="0.25">
      <c r="A6825" s="57" t="s">
        <v>130</v>
      </c>
      <c r="B6825" t="s">
        <v>128</v>
      </c>
      <c r="C6825">
        <v>2022</v>
      </c>
      <c r="D6825" t="s">
        <v>58</v>
      </c>
      <c r="E6825" t="s">
        <v>52</v>
      </c>
      <c r="F6825" t="s">
        <v>142</v>
      </c>
      <c r="G6825" t="s">
        <v>270</v>
      </c>
      <c r="H6825" t="s">
        <v>269</v>
      </c>
    </row>
    <row r="6826" spans="1:10" hidden="1" x14ac:dyDescent="0.25">
      <c r="A6826" s="57" t="s">
        <v>130</v>
      </c>
      <c r="B6826" t="s">
        <v>128</v>
      </c>
      <c r="C6826">
        <v>2022</v>
      </c>
      <c r="D6826" t="s">
        <v>58</v>
      </c>
      <c r="E6826" t="s">
        <v>52</v>
      </c>
      <c r="F6826" t="s">
        <v>142</v>
      </c>
      <c r="G6826" t="s">
        <v>270</v>
      </c>
      <c r="H6826" t="s">
        <v>271</v>
      </c>
      <c r="J6826" s="3">
        <v>335000</v>
      </c>
    </row>
    <row r="6827" spans="1:10" hidden="1" x14ac:dyDescent="0.25">
      <c r="A6827" s="57" t="s">
        <v>130</v>
      </c>
      <c r="B6827" t="s">
        <v>128</v>
      </c>
      <c r="C6827">
        <v>2022</v>
      </c>
      <c r="D6827" t="s">
        <v>58</v>
      </c>
      <c r="E6827" t="s">
        <v>52</v>
      </c>
      <c r="F6827" t="s">
        <v>142</v>
      </c>
      <c r="G6827" t="s">
        <v>270</v>
      </c>
      <c r="H6827" t="s">
        <v>486</v>
      </c>
      <c r="J6827" s="3">
        <v>-400082.36</v>
      </c>
    </row>
    <row r="6828" spans="1:10" hidden="1" x14ac:dyDescent="0.25">
      <c r="A6828" s="57" t="s">
        <v>130</v>
      </c>
      <c r="B6828" t="s">
        <v>128</v>
      </c>
      <c r="C6828">
        <v>2022</v>
      </c>
      <c r="D6828" t="s">
        <v>58</v>
      </c>
      <c r="E6828" t="s">
        <v>45</v>
      </c>
      <c r="F6828" t="s">
        <v>46</v>
      </c>
      <c r="G6828" t="s">
        <v>54</v>
      </c>
      <c r="H6828" t="s">
        <v>11</v>
      </c>
      <c r="I6828" t="s">
        <v>375</v>
      </c>
      <c r="J6828" s="3">
        <v>5520000</v>
      </c>
    </row>
    <row r="6829" spans="1:10" hidden="1" x14ac:dyDescent="0.25">
      <c r="A6829" s="57" t="s">
        <v>130</v>
      </c>
      <c r="B6829" t="s">
        <v>128</v>
      </c>
      <c r="C6829">
        <v>2022</v>
      </c>
      <c r="D6829" t="s">
        <v>58</v>
      </c>
      <c r="E6829" t="s">
        <v>45</v>
      </c>
      <c r="F6829" t="s">
        <v>46</v>
      </c>
      <c r="G6829" t="s">
        <v>54</v>
      </c>
      <c r="H6829" t="s">
        <v>11</v>
      </c>
      <c r="I6829" t="s">
        <v>376</v>
      </c>
      <c r="J6829" s="3">
        <v>1108333</v>
      </c>
    </row>
    <row r="6830" spans="1:10" hidden="1" x14ac:dyDescent="0.25">
      <c r="A6830" s="57" t="s">
        <v>130</v>
      </c>
      <c r="B6830" t="s">
        <v>128</v>
      </c>
      <c r="C6830">
        <v>2022</v>
      </c>
      <c r="D6830" t="s">
        <v>58</v>
      </c>
      <c r="E6830" t="s">
        <v>45</v>
      </c>
      <c r="F6830" t="s">
        <v>46</v>
      </c>
      <c r="G6830" t="s">
        <v>54</v>
      </c>
      <c r="H6830" t="s">
        <v>12</v>
      </c>
      <c r="I6830" t="s">
        <v>375</v>
      </c>
    </row>
    <row r="6831" spans="1:10" hidden="1" x14ac:dyDescent="0.25">
      <c r="A6831" s="57" t="s">
        <v>130</v>
      </c>
      <c r="B6831" t="s">
        <v>128</v>
      </c>
      <c r="C6831">
        <v>2022</v>
      </c>
      <c r="D6831" t="s">
        <v>58</v>
      </c>
      <c r="E6831" t="s">
        <v>45</v>
      </c>
      <c r="F6831" t="s">
        <v>46</v>
      </c>
      <c r="G6831" t="s">
        <v>54</v>
      </c>
      <c r="H6831" t="s">
        <v>12</v>
      </c>
      <c r="I6831" t="s">
        <v>376</v>
      </c>
      <c r="J6831" s="3">
        <v>74209</v>
      </c>
    </row>
    <row r="6832" spans="1:10" hidden="1" x14ac:dyDescent="0.25">
      <c r="A6832" s="57" t="s">
        <v>130</v>
      </c>
      <c r="B6832" t="s">
        <v>128</v>
      </c>
      <c r="C6832">
        <v>2022</v>
      </c>
      <c r="D6832" t="s">
        <v>58</v>
      </c>
      <c r="E6832" t="s">
        <v>45</v>
      </c>
      <c r="F6832" t="s">
        <v>46</v>
      </c>
      <c r="G6832" t="s">
        <v>54</v>
      </c>
      <c r="H6832" t="s">
        <v>13</v>
      </c>
      <c r="I6832" t="s">
        <v>375</v>
      </c>
      <c r="J6832" s="3">
        <v>460000</v>
      </c>
    </row>
    <row r="6833" spans="1:10" hidden="1" x14ac:dyDescent="0.25">
      <c r="A6833" s="57" t="s">
        <v>130</v>
      </c>
      <c r="B6833" t="s">
        <v>128</v>
      </c>
      <c r="C6833">
        <v>2022</v>
      </c>
      <c r="D6833" t="s">
        <v>58</v>
      </c>
      <c r="E6833" t="s">
        <v>45</v>
      </c>
      <c r="F6833" t="s">
        <v>46</v>
      </c>
      <c r="G6833" t="s">
        <v>54</v>
      </c>
      <c r="H6833" t="s">
        <v>13</v>
      </c>
      <c r="I6833" t="s">
        <v>376</v>
      </c>
      <c r="J6833" s="3">
        <v>152017</v>
      </c>
    </row>
    <row r="6834" spans="1:10" hidden="1" x14ac:dyDescent="0.25">
      <c r="A6834" s="57" t="s">
        <v>130</v>
      </c>
      <c r="B6834" t="s">
        <v>128</v>
      </c>
      <c r="C6834">
        <v>2022</v>
      </c>
      <c r="D6834" t="s">
        <v>58</v>
      </c>
      <c r="E6834" t="s">
        <v>45</v>
      </c>
      <c r="F6834" t="s">
        <v>46</v>
      </c>
      <c r="G6834" t="s">
        <v>54</v>
      </c>
      <c r="H6834" t="s">
        <v>14</v>
      </c>
      <c r="I6834" t="s">
        <v>375</v>
      </c>
      <c r="J6834" s="3">
        <v>55200</v>
      </c>
    </row>
    <row r="6835" spans="1:10" hidden="1" x14ac:dyDescent="0.25">
      <c r="A6835" s="57" t="s">
        <v>130</v>
      </c>
      <c r="B6835" t="s">
        <v>128</v>
      </c>
      <c r="C6835">
        <v>2022</v>
      </c>
      <c r="D6835" t="s">
        <v>58</v>
      </c>
      <c r="E6835" t="s">
        <v>45</v>
      </c>
      <c r="F6835" t="s">
        <v>46</v>
      </c>
      <c r="G6835" t="s">
        <v>54</v>
      </c>
      <c r="H6835" t="s">
        <v>14</v>
      </c>
      <c r="I6835" t="s">
        <v>376</v>
      </c>
      <c r="J6835" s="3">
        <v>18242</v>
      </c>
    </row>
    <row r="6836" spans="1:10" hidden="1" x14ac:dyDescent="0.25">
      <c r="A6836" s="57" t="s">
        <v>130</v>
      </c>
      <c r="B6836" t="s">
        <v>128</v>
      </c>
      <c r="C6836">
        <v>2022</v>
      </c>
      <c r="D6836" t="s">
        <v>58</v>
      </c>
      <c r="E6836" t="s">
        <v>45</v>
      </c>
      <c r="F6836" t="s">
        <v>46</v>
      </c>
      <c r="G6836" t="s">
        <v>54</v>
      </c>
      <c r="H6836" t="s">
        <v>15</v>
      </c>
      <c r="I6836" t="s">
        <v>375</v>
      </c>
      <c r="J6836" s="3">
        <v>460000</v>
      </c>
    </row>
    <row r="6837" spans="1:10" hidden="1" x14ac:dyDescent="0.25">
      <c r="A6837" s="57" t="s">
        <v>130</v>
      </c>
      <c r="B6837" t="s">
        <v>128</v>
      </c>
      <c r="C6837">
        <v>2022</v>
      </c>
      <c r="D6837" t="s">
        <v>58</v>
      </c>
      <c r="E6837" t="s">
        <v>45</v>
      </c>
      <c r="F6837" t="s">
        <v>46</v>
      </c>
      <c r="G6837" t="s">
        <v>54</v>
      </c>
      <c r="H6837" t="s">
        <v>15</v>
      </c>
      <c r="I6837" t="s">
        <v>376</v>
      </c>
      <c r="J6837" s="3">
        <v>152017</v>
      </c>
    </row>
    <row r="6838" spans="1:10" hidden="1" x14ac:dyDescent="0.25">
      <c r="A6838" s="57" t="s">
        <v>130</v>
      </c>
      <c r="B6838" t="s">
        <v>128</v>
      </c>
      <c r="C6838">
        <v>2022</v>
      </c>
      <c r="D6838" t="s">
        <v>58</v>
      </c>
      <c r="E6838" t="s">
        <v>45</v>
      </c>
      <c r="F6838" t="s">
        <v>46</v>
      </c>
      <c r="G6838" t="s">
        <v>54</v>
      </c>
      <c r="H6838" t="s">
        <v>16</v>
      </c>
      <c r="I6838" t="s">
        <v>375</v>
      </c>
      <c r="J6838" s="3">
        <v>230000</v>
      </c>
    </row>
    <row r="6839" spans="1:10" hidden="1" x14ac:dyDescent="0.25">
      <c r="A6839" s="57" t="s">
        <v>130</v>
      </c>
      <c r="B6839" t="s">
        <v>128</v>
      </c>
      <c r="C6839">
        <v>2022</v>
      </c>
      <c r="D6839" t="s">
        <v>58</v>
      </c>
      <c r="E6839" t="s">
        <v>45</v>
      </c>
      <c r="F6839" t="s">
        <v>46</v>
      </c>
      <c r="G6839" t="s">
        <v>54</v>
      </c>
      <c r="H6839" t="s">
        <v>16</v>
      </c>
      <c r="I6839" t="s">
        <v>376</v>
      </c>
      <c r="J6839" s="3">
        <v>72916</v>
      </c>
    </row>
    <row r="6840" spans="1:10" hidden="1" x14ac:dyDescent="0.25">
      <c r="A6840" s="57" t="s">
        <v>130</v>
      </c>
      <c r="B6840" t="s">
        <v>128</v>
      </c>
      <c r="C6840">
        <v>2022</v>
      </c>
      <c r="D6840" t="s">
        <v>58</v>
      </c>
      <c r="E6840" t="s">
        <v>45</v>
      </c>
      <c r="F6840" t="s">
        <v>46</v>
      </c>
      <c r="G6840" t="s">
        <v>54</v>
      </c>
      <c r="H6840" t="s">
        <v>17</v>
      </c>
      <c r="I6840" t="s">
        <v>375</v>
      </c>
      <c r="J6840" s="3">
        <v>3680000</v>
      </c>
    </row>
    <row r="6841" spans="1:10" hidden="1" x14ac:dyDescent="0.25">
      <c r="A6841" s="57" t="s">
        <v>130</v>
      </c>
      <c r="B6841" t="s">
        <v>128</v>
      </c>
      <c r="C6841">
        <v>2022</v>
      </c>
      <c r="D6841" t="s">
        <v>58</v>
      </c>
      <c r="E6841" t="s">
        <v>45</v>
      </c>
      <c r="F6841" t="s">
        <v>46</v>
      </c>
      <c r="G6841" t="s">
        <v>54</v>
      </c>
      <c r="H6841" s="90" t="s">
        <v>331</v>
      </c>
      <c r="I6841" s="90"/>
    </row>
    <row r="6842" spans="1:10" hidden="1" x14ac:dyDescent="0.25">
      <c r="A6842" s="57" t="s">
        <v>130</v>
      </c>
      <c r="B6842" t="s">
        <v>128</v>
      </c>
      <c r="C6842">
        <v>2022</v>
      </c>
      <c r="D6842" t="s">
        <v>58</v>
      </c>
      <c r="E6842" t="s">
        <v>45</v>
      </c>
      <c r="F6842" t="s">
        <v>46</v>
      </c>
      <c r="G6842" t="s">
        <v>54</v>
      </c>
      <c r="H6842" s="90" t="s">
        <v>445</v>
      </c>
      <c r="I6842" s="90" t="s">
        <v>446</v>
      </c>
    </row>
    <row r="6843" spans="1:10" hidden="1" x14ac:dyDescent="0.25">
      <c r="A6843" s="57" t="s">
        <v>130</v>
      </c>
      <c r="B6843" t="s">
        <v>128</v>
      </c>
      <c r="C6843">
        <v>2022</v>
      </c>
      <c r="D6843" t="s">
        <v>58</v>
      </c>
      <c r="E6843" t="s">
        <v>45</v>
      </c>
      <c r="F6843" t="s">
        <v>46</v>
      </c>
      <c r="G6843" t="s">
        <v>54</v>
      </c>
      <c r="H6843" t="s">
        <v>195</v>
      </c>
      <c r="I6843" t="s">
        <v>377</v>
      </c>
    </row>
    <row r="6844" spans="1:10" hidden="1" x14ac:dyDescent="0.25">
      <c r="A6844" s="57" t="s">
        <v>130</v>
      </c>
      <c r="B6844" t="s">
        <v>128</v>
      </c>
      <c r="C6844">
        <v>2022</v>
      </c>
      <c r="D6844" t="s">
        <v>58</v>
      </c>
      <c r="E6844" t="s">
        <v>45</v>
      </c>
      <c r="F6844" t="s">
        <v>46</v>
      </c>
      <c r="G6844" t="s">
        <v>54</v>
      </c>
      <c r="H6844" t="s">
        <v>18</v>
      </c>
      <c r="I6844" t="s">
        <v>397</v>
      </c>
      <c r="J6844" s="3">
        <f>37949+8700</f>
        <v>46649</v>
      </c>
    </row>
    <row r="6845" spans="1:10" hidden="1" x14ac:dyDescent="0.25">
      <c r="A6845" s="57" t="s">
        <v>130</v>
      </c>
      <c r="B6845" t="s">
        <v>128</v>
      </c>
      <c r="C6845">
        <v>2022</v>
      </c>
      <c r="D6845" t="s">
        <v>58</v>
      </c>
      <c r="E6845" t="s">
        <v>45</v>
      </c>
      <c r="F6845" t="s">
        <v>46</v>
      </c>
      <c r="G6845" t="s">
        <v>54</v>
      </c>
      <c r="H6845" s="90" t="s">
        <v>513</v>
      </c>
      <c r="I6845" s="90" t="s">
        <v>514</v>
      </c>
    </row>
    <row r="6846" spans="1:10" hidden="1" x14ac:dyDescent="0.25">
      <c r="A6846" s="57" t="s">
        <v>130</v>
      </c>
      <c r="B6846" t="s">
        <v>128</v>
      </c>
      <c r="C6846">
        <v>2022</v>
      </c>
      <c r="D6846" t="s">
        <v>58</v>
      </c>
      <c r="E6846" t="s">
        <v>45</v>
      </c>
      <c r="F6846" t="s">
        <v>46</v>
      </c>
      <c r="G6846" t="s">
        <v>54</v>
      </c>
      <c r="H6846" t="s">
        <v>19</v>
      </c>
      <c r="I6846" t="s">
        <v>398</v>
      </c>
      <c r="J6846" s="3">
        <v>662400</v>
      </c>
    </row>
    <row r="6847" spans="1:10" hidden="1" x14ac:dyDescent="0.25">
      <c r="A6847" s="57" t="s">
        <v>130</v>
      </c>
      <c r="B6847" t="s">
        <v>128</v>
      </c>
      <c r="C6847">
        <v>2022</v>
      </c>
      <c r="D6847" t="s">
        <v>58</v>
      </c>
      <c r="E6847" t="s">
        <v>45</v>
      </c>
      <c r="F6847" t="s">
        <v>46</v>
      </c>
      <c r="G6847" t="s">
        <v>54</v>
      </c>
      <c r="H6847" t="s">
        <v>19</v>
      </c>
      <c r="I6847" t="s">
        <v>400</v>
      </c>
      <c r="J6847" s="3">
        <v>210000</v>
      </c>
    </row>
    <row r="6848" spans="1:10" hidden="1" x14ac:dyDescent="0.25">
      <c r="A6848" s="57" t="s">
        <v>130</v>
      </c>
      <c r="B6848" t="s">
        <v>128</v>
      </c>
      <c r="C6848">
        <v>2022</v>
      </c>
      <c r="D6848" t="s">
        <v>58</v>
      </c>
      <c r="E6848" t="s">
        <v>45</v>
      </c>
      <c r="F6848" t="s">
        <v>46</v>
      </c>
      <c r="G6848" t="s">
        <v>54</v>
      </c>
      <c r="H6848" t="s">
        <v>20</v>
      </c>
      <c r="I6848" t="s">
        <v>399</v>
      </c>
      <c r="J6848" s="3">
        <v>290800</v>
      </c>
    </row>
    <row r="6849" spans="1:10" hidden="1" x14ac:dyDescent="0.25">
      <c r="A6849" s="57" t="s">
        <v>130</v>
      </c>
      <c r="B6849" t="s">
        <v>128</v>
      </c>
      <c r="C6849">
        <v>2022</v>
      </c>
      <c r="D6849" t="s">
        <v>58</v>
      </c>
      <c r="E6849" t="s">
        <v>45</v>
      </c>
      <c r="F6849" t="s">
        <v>46</v>
      </c>
      <c r="G6849" t="s">
        <v>54</v>
      </c>
      <c r="H6849" s="2" t="s">
        <v>294</v>
      </c>
      <c r="I6849" s="2"/>
    </row>
    <row r="6850" spans="1:10" hidden="1" x14ac:dyDescent="0.25">
      <c r="A6850" s="57" t="s">
        <v>130</v>
      </c>
      <c r="B6850" t="s">
        <v>128</v>
      </c>
      <c r="C6850">
        <v>2022</v>
      </c>
      <c r="D6850" t="s">
        <v>58</v>
      </c>
      <c r="E6850" t="s">
        <v>45</v>
      </c>
      <c r="F6850" t="s">
        <v>46</v>
      </c>
      <c r="G6850" t="s">
        <v>118</v>
      </c>
      <c r="H6850" s="2" t="s">
        <v>295</v>
      </c>
      <c r="I6850" t="s">
        <v>378</v>
      </c>
      <c r="J6850" s="3">
        <v>600000</v>
      </c>
    </row>
    <row r="6851" spans="1:10" hidden="1" x14ac:dyDescent="0.25">
      <c r="A6851" s="57" t="s">
        <v>130</v>
      </c>
      <c r="B6851" t="s">
        <v>128</v>
      </c>
      <c r="C6851">
        <v>2022</v>
      </c>
      <c r="D6851" t="s">
        <v>58</v>
      </c>
      <c r="E6851" t="s">
        <v>45</v>
      </c>
      <c r="F6851" t="s">
        <v>46</v>
      </c>
      <c r="G6851" t="s">
        <v>118</v>
      </c>
      <c r="H6851" t="s">
        <v>119</v>
      </c>
      <c r="I6851" t="s">
        <v>512</v>
      </c>
      <c r="J6851" s="3">
        <v>998000</v>
      </c>
    </row>
    <row r="6852" spans="1:10" hidden="1" x14ac:dyDescent="0.25">
      <c r="A6852" s="57" t="s">
        <v>130</v>
      </c>
      <c r="B6852" t="s">
        <v>128</v>
      </c>
      <c r="C6852">
        <v>2022</v>
      </c>
      <c r="D6852" t="s">
        <v>58</v>
      </c>
      <c r="E6852" t="s">
        <v>45</v>
      </c>
      <c r="F6852" t="s">
        <v>46</v>
      </c>
      <c r="G6852" t="s">
        <v>118</v>
      </c>
      <c r="H6852" t="s">
        <v>283</v>
      </c>
    </row>
    <row r="6853" spans="1:10" hidden="1" x14ac:dyDescent="0.25">
      <c r="A6853" s="57" t="s">
        <v>130</v>
      </c>
      <c r="B6853" t="s">
        <v>128</v>
      </c>
      <c r="C6853">
        <v>2022</v>
      </c>
      <c r="D6853" t="s">
        <v>58</v>
      </c>
      <c r="E6853" t="s">
        <v>45</v>
      </c>
      <c r="F6853" t="s">
        <v>46</v>
      </c>
      <c r="G6853" t="s">
        <v>109</v>
      </c>
      <c r="H6853" t="s">
        <v>219</v>
      </c>
      <c r="I6853" t="s">
        <v>379</v>
      </c>
    </row>
    <row r="6854" spans="1:10" hidden="1" x14ac:dyDescent="0.25">
      <c r="A6854" s="57" t="s">
        <v>130</v>
      </c>
      <c r="B6854" t="s">
        <v>128</v>
      </c>
      <c r="C6854">
        <v>2022</v>
      </c>
      <c r="D6854" t="s">
        <v>58</v>
      </c>
      <c r="E6854" t="s">
        <v>45</v>
      </c>
      <c r="F6854" t="s">
        <v>46</v>
      </c>
      <c r="G6854" t="s">
        <v>109</v>
      </c>
      <c r="H6854" t="s">
        <v>219</v>
      </c>
      <c r="I6854" s="90" t="s">
        <v>476</v>
      </c>
    </row>
    <row r="6855" spans="1:10" hidden="1" x14ac:dyDescent="0.25">
      <c r="A6855" s="57" t="s">
        <v>130</v>
      </c>
      <c r="B6855" t="s">
        <v>128</v>
      </c>
      <c r="C6855">
        <v>2022</v>
      </c>
      <c r="D6855" t="s">
        <v>58</v>
      </c>
      <c r="E6855" t="s">
        <v>45</v>
      </c>
      <c r="F6855" t="s">
        <v>46</v>
      </c>
      <c r="G6855" t="s">
        <v>109</v>
      </c>
      <c r="H6855" s="2" t="s">
        <v>267</v>
      </c>
      <c r="I6855" s="2"/>
    </row>
    <row r="6856" spans="1:10" hidden="1" x14ac:dyDescent="0.25">
      <c r="A6856" s="57" t="s">
        <v>130</v>
      </c>
      <c r="B6856" t="s">
        <v>128</v>
      </c>
      <c r="C6856">
        <v>2022</v>
      </c>
      <c r="D6856" t="s">
        <v>58</v>
      </c>
      <c r="E6856" t="s">
        <v>45</v>
      </c>
      <c r="F6856" t="s">
        <v>46</v>
      </c>
      <c r="G6856" t="s">
        <v>109</v>
      </c>
      <c r="H6856" t="s">
        <v>220</v>
      </c>
      <c r="I6856" t="s">
        <v>417</v>
      </c>
      <c r="J6856" s="38">
        <v>72305</v>
      </c>
    </row>
    <row r="6857" spans="1:10" hidden="1" x14ac:dyDescent="0.25">
      <c r="A6857" s="57" t="s">
        <v>130</v>
      </c>
      <c r="B6857" t="s">
        <v>128</v>
      </c>
      <c r="C6857">
        <v>2022</v>
      </c>
      <c r="D6857" t="s">
        <v>58</v>
      </c>
      <c r="E6857" t="s">
        <v>45</v>
      </c>
      <c r="F6857" t="s">
        <v>46</v>
      </c>
      <c r="G6857" t="s">
        <v>109</v>
      </c>
      <c r="H6857" t="s">
        <v>260</v>
      </c>
    </row>
    <row r="6858" spans="1:10" hidden="1" x14ac:dyDescent="0.25">
      <c r="A6858" s="57" t="s">
        <v>130</v>
      </c>
      <c r="B6858" t="s">
        <v>128</v>
      </c>
      <c r="C6858">
        <v>2022</v>
      </c>
      <c r="D6858" t="s">
        <v>58</v>
      </c>
      <c r="E6858" t="s">
        <v>45</v>
      </c>
      <c r="F6858" t="s">
        <v>46</v>
      </c>
      <c r="G6858" t="s">
        <v>55</v>
      </c>
      <c r="H6858" t="s">
        <v>22</v>
      </c>
      <c r="I6858" t="s">
        <v>380</v>
      </c>
      <c r="J6858" s="3">
        <v>800000</v>
      </c>
    </row>
    <row r="6859" spans="1:10" hidden="1" x14ac:dyDescent="0.25">
      <c r="A6859" s="57" t="s">
        <v>130</v>
      </c>
      <c r="B6859" t="s">
        <v>128</v>
      </c>
      <c r="C6859">
        <v>2022</v>
      </c>
      <c r="D6859" t="s">
        <v>58</v>
      </c>
      <c r="E6859" t="s">
        <v>45</v>
      </c>
      <c r="F6859" t="s">
        <v>46</v>
      </c>
      <c r="G6859" t="s">
        <v>55</v>
      </c>
      <c r="H6859" t="s">
        <v>22</v>
      </c>
      <c r="I6859" s="90" t="s">
        <v>517</v>
      </c>
      <c r="J6859" s="38">
        <v>378375</v>
      </c>
    </row>
    <row r="6860" spans="1:10" hidden="1" x14ac:dyDescent="0.25">
      <c r="A6860" s="57" t="s">
        <v>130</v>
      </c>
      <c r="B6860" t="s">
        <v>128</v>
      </c>
      <c r="C6860">
        <v>2022</v>
      </c>
      <c r="D6860" t="s">
        <v>58</v>
      </c>
      <c r="E6860" t="s">
        <v>45</v>
      </c>
      <c r="F6860" t="s">
        <v>46</v>
      </c>
      <c r="G6860" t="s">
        <v>55</v>
      </c>
      <c r="H6860" t="s">
        <v>447</v>
      </c>
      <c r="I6860" s="90" t="s">
        <v>448</v>
      </c>
    </row>
    <row r="6861" spans="1:10" hidden="1" x14ac:dyDescent="0.25">
      <c r="A6861" s="57" t="s">
        <v>130</v>
      </c>
      <c r="B6861" t="s">
        <v>128</v>
      </c>
      <c r="C6861">
        <v>2022</v>
      </c>
      <c r="D6861" t="s">
        <v>58</v>
      </c>
      <c r="E6861" t="s">
        <v>45</v>
      </c>
      <c r="F6861" t="s">
        <v>46</v>
      </c>
      <c r="G6861" t="s">
        <v>47</v>
      </c>
      <c r="H6861" t="s">
        <v>238</v>
      </c>
    </row>
    <row r="6862" spans="1:10" hidden="1" x14ac:dyDescent="0.25">
      <c r="A6862" s="57" t="s">
        <v>130</v>
      </c>
      <c r="B6862" t="s">
        <v>128</v>
      </c>
      <c r="C6862">
        <v>2022</v>
      </c>
      <c r="D6862" t="s">
        <v>58</v>
      </c>
      <c r="E6862" t="s">
        <v>45</v>
      </c>
      <c r="F6862" t="s">
        <v>46</v>
      </c>
      <c r="G6862" t="s">
        <v>47</v>
      </c>
      <c r="H6862" t="s">
        <v>239</v>
      </c>
      <c r="I6862" t="s">
        <v>381</v>
      </c>
      <c r="J6862" s="38">
        <v>941669</v>
      </c>
    </row>
    <row r="6863" spans="1:10" hidden="1" x14ac:dyDescent="0.25">
      <c r="A6863" s="57" t="s">
        <v>130</v>
      </c>
      <c r="B6863" t="s">
        <v>128</v>
      </c>
      <c r="C6863">
        <v>2022</v>
      </c>
      <c r="D6863" t="s">
        <v>58</v>
      </c>
      <c r="E6863" t="s">
        <v>45</v>
      </c>
      <c r="F6863" t="s">
        <v>46</v>
      </c>
      <c r="G6863" t="s">
        <v>47</v>
      </c>
      <c r="H6863" t="s">
        <v>239</v>
      </c>
      <c r="I6863" t="s">
        <v>382</v>
      </c>
      <c r="J6863" s="38">
        <v>303846</v>
      </c>
    </row>
    <row r="6864" spans="1:10" hidden="1" x14ac:dyDescent="0.25">
      <c r="A6864" s="57" t="s">
        <v>130</v>
      </c>
      <c r="B6864" t="s">
        <v>128</v>
      </c>
      <c r="C6864">
        <v>2022</v>
      </c>
      <c r="D6864" t="s">
        <v>58</v>
      </c>
      <c r="E6864" t="s">
        <v>45</v>
      </c>
      <c r="F6864" t="s">
        <v>46</v>
      </c>
      <c r="G6864" t="s">
        <v>47</v>
      </c>
      <c r="H6864" t="s">
        <v>239</v>
      </c>
      <c r="I6864" t="s">
        <v>383</v>
      </c>
      <c r="J6864" s="3">
        <v>1000000</v>
      </c>
    </row>
    <row r="6865" spans="1:10" hidden="1" x14ac:dyDescent="0.25">
      <c r="A6865" s="57" t="s">
        <v>130</v>
      </c>
      <c r="B6865" t="s">
        <v>128</v>
      </c>
      <c r="C6865">
        <v>2022</v>
      </c>
      <c r="D6865" t="s">
        <v>58</v>
      </c>
      <c r="E6865" t="s">
        <v>45</v>
      </c>
      <c r="F6865" t="s">
        <v>46</v>
      </c>
      <c r="G6865" t="s">
        <v>47</v>
      </c>
      <c r="H6865" t="s">
        <v>239</v>
      </c>
      <c r="I6865" t="s">
        <v>384</v>
      </c>
      <c r="J6865" s="38">
        <v>365608</v>
      </c>
    </row>
    <row r="6866" spans="1:10" hidden="1" x14ac:dyDescent="0.25">
      <c r="A6866" s="57" t="s">
        <v>130</v>
      </c>
      <c r="B6866" t="s">
        <v>128</v>
      </c>
      <c r="C6866">
        <v>2022</v>
      </c>
      <c r="D6866" t="s">
        <v>58</v>
      </c>
      <c r="E6866" t="s">
        <v>45</v>
      </c>
      <c r="F6866" t="s">
        <v>46</v>
      </c>
      <c r="G6866" t="s">
        <v>47</v>
      </c>
      <c r="H6866" t="s">
        <v>239</v>
      </c>
      <c r="I6866" t="s">
        <v>388</v>
      </c>
      <c r="J6866" s="38">
        <v>360044</v>
      </c>
    </row>
    <row r="6867" spans="1:10" hidden="1" x14ac:dyDescent="0.25">
      <c r="A6867" s="57" t="s">
        <v>130</v>
      </c>
      <c r="B6867" t="s">
        <v>128</v>
      </c>
      <c r="C6867">
        <v>2022</v>
      </c>
      <c r="D6867" t="s">
        <v>58</v>
      </c>
      <c r="E6867" t="s">
        <v>45</v>
      </c>
      <c r="F6867" t="s">
        <v>46</v>
      </c>
      <c r="G6867" t="s">
        <v>47</v>
      </c>
      <c r="H6867" t="s">
        <v>239</v>
      </c>
      <c r="I6867" s="90" t="s">
        <v>449</v>
      </c>
    </row>
    <row r="6868" spans="1:10" hidden="1" x14ac:dyDescent="0.25">
      <c r="A6868" s="57" t="s">
        <v>130</v>
      </c>
      <c r="B6868" t="s">
        <v>128</v>
      </c>
      <c r="C6868">
        <v>2022</v>
      </c>
      <c r="D6868" t="s">
        <v>58</v>
      </c>
      <c r="E6868" t="s">
        <v>45</v>
      </c>
      <c r="F6868" t="s">
        <v>46</v>
      </c>
      <c r="G6868" t="s">
        <v>47</v>
      </c>
      <c r="H6868" t="s">
        <v>239</v>
      </c>
      <c r="I6868" s="90" t="s">
        <v>461</v>
      </c>
    </row>
    <row r="6869" spans="1:10" hidden="1" x14ac:dyDescent="0.25">
      <c r="A6869" s="57" t="s">
        <v>130</v>
      </c>
      <c r="B6869" t="s">
        <v>128</v>
      </c>
      <c r="C6869">
        <v>2022</v>
      </c>
      <c r="D6869" t="s">
        <v>58</v>
      </c>
      <c r="E6869" t="s">
        <v>45</v>
      </c>
      <c r="F6869" t="s">
        <v>46</v>
      </c>
      <c r="G6869" t="s">
        <v>47</v>
      </c>
      <c r="H6869" t="s">
        <v>239</v>
      </c>
      <c r="I6869" s="90" t="s">
        <v>462</v>
      </c>
      <c r="J6869" s="38">
        <v>300000</v>
      </c>
    </row>
    <row r="6870" spans="1:10" hidden="1" x14ac:dyDescent="0.25">
      <c r="A6870" s="57" t="s">
        <v>130</v>
      </c>
      <c r="B6870" t="s">
        <v>128</v>
      </c>
      <c r="C6870">
        <v>2022</v>
      </c>
      <c r="D6870" t="s">
        <v>58</v>
      </c>
      <c r="E6870" t="s">
        <v>45</v>
      </c>
      <c r="F6870" t="s">
        <v>46</v>
      </c>
      <c r="G6870" t="s">
        <v>47</v>
      </c>
      <c r="H6870" t="s">
        <v>239</v>
      </c>
      <c r="I6870" s="90" t="s">
        <v>463</v>
      </c>
    </row>
    <row r="6871" spans="1:10" hidden="1" x14ac:dyDescent="0.25">
      <c r="A6871" s="57" t="s">
        <v>130</v>
      </c>
      <c r="B6871" t="s">
        <v>128</v>
      </c>
      <c r="C6871">
        <v>2022</v>
      </c>
      <c r="D6871" t="s">
        <v>58</v>
      </c>
      <c r="E6871" t="s">
        <v>45</v>
      </c>
      <c r="F6871" t="s">
        <v>46</v>
      </c>
      <c r="G6871" t="s">
        <v>47</v>
      </c>
      <c r="H6871" t="s">
        <v>243</v>
      </c>
      <c r="I6871" t="s">
        <v>387</v>
      </c>
    </row>
    <row r="6872" spans="1:10" hidden="1" x14ac:dyDescent="0.25">
      <c r="A6872" s="57" t="s">
        <v>130</v>
      </c>
      <c r="B6872" t="s">
        <v>128</v>
      </c>
      <c r="C6872">
        <v>2022</v>
      </c>
      <c r="D6872" t="s">
        <v>58</v>
      </c>
      <c r="E6872" t="s">
        <v>45</v>
      </c>
      <c r="F6872" t="s">
        <v>46</v>
      </c>
      <c r="G6872" t="s">
        <v>47</v>
      </c>
      <c r="H6872" s="2" t="s">
        <v>276</v>
      </c>
      <c r="I6872" t="s">
        <v>395</v>
      </c>
      <c r="J6872" s="3">
        <v>350000</v>
      </c>
    </row>
    <row r="6873" spans="1:10" hidden="1" x14ac:dyDescent="0.25">
      <c r="A6873" s="57" t="s">
        <v>130</v>
      </c>
      <c r="B6873" t="s">
        <v>128</v>
      </c>
      <c r="C6873">
        <v>2022</v>
      </c>
      <c r="D6873" t="s">
        <v>58</v>
      </c>
      <c r="E6873" t="s">
        <v>45</v>
      </c>
      <c r="F6873" t="s">
        <v>46</v>
      </c>
      <c r="G6873" t="s">
        <v>47</v>
      </c>
      <c r="H6873" s="2" t="s">
        <v>296</v>
      </c>
      <c r="I6873" s="2"/>
    </row>
    <row r="6874" spans="1:10" hidden="1" x14ac:dyDescent="0.25">
      <c r="A6874" s="57" t="s">
        <v>130</v>
      </c>
      <c r="B6874" t="s">
        <v>128</v>
      </c>
      <c r="C6874">
        <v>2022</v>
      </c>
      <c r="D6874" t="s">
        <v>58</v>
      </c>
      <c r="E6874" t="s">
        <v>45</v>
      </c>
      <c r="F6874" t="s">
        <v>46</v>
      </c>
      <c r="G6874" t="s">
        <v>47</v>
      </c>
      <c r="H6874" s="90" t="s">
        <v>364</v>
      </c>
      <c r="I6874" t="s">
        <v>379</v>
      </c>
      <c r="J6874" s="3">
        <v>134058</v>
      </c>
    </row>
    <row r="6875" spans="1:10" hidden="1" x14ac:dyDescent="0.25">
      <c r="A6875" s="57" t="s">
        <v>130</v>
      </c>
      <c r="B6875" t="s">
        <v>128</v>
      </c>
      <c r="C6875">
        <v>2022</v>
      </c>
      <c r="D6875" t="s">
        <v>58</v>
      </c>
      <c r="E6875" t="s">
        <v>45</v>
      </c>
      <c r="F6875" t="s">
        <v>46</v>
      </c>
      <c r="G6875" t="s">
        <v>47</v>
      </c>
      <c r="H6875" s="2" t="s">
        <v>277</v>
      </c>
      <c r="I6875" s="2"/>
    </row>
    <row r="6876" spans="1:10" hidden="1" x14ac:dyDescent="0.25">
      <c r="A6876" s="57" t="s">
        <v>130</v>
      </c>
      <c r="B6876" t="s">
        <v>128</v>
      </c>
      <c r="C6876">
        <v>2022</v>
      </c>
      <c r="D6876" t="s">
        <v>58</v>
      </c>
      <c r="E6876" t="s">
        <v>45</v>
      </c>
      <c r="F6876" t="s">
        <v>46</v>
      </c>
      <c r="G6876" t="s">
        <v>47</v>
      </c>
      <c r="H6876" s="2" t="s">
        <v>278</v>
      </c>
      <c r="I6876" s="2"/>
    </row>
    <row r="6877" spans="1:10" hidden="1" x14ac:dyDescent="0.25">
      <c r="A6877" s="57" t="s">
        <v>130</v>
      </c>
      <c r="B6877" t="s">
        <v>128</v>
      </c>
      <c r="C6877">
        <v>2022</v>
      </c>
      <c r="D6877" t="s">
        <v>58</v>
      </c>
      <c r="E6877" t="s">
        <v>45</v>
      </c>
      <c r="F6877" t="s">
        <v>46</v>
      </c>
      <c r="G6877" t="s">
        <v>47</v>
      </c>
      <c r="H6877" s="2" t="s">
        <v>298</v>
      </c>
      <c r="I6877" s="2"/>
    </row>
    <row r="6878" spans="1:10" hidden="1" x14ac:dyDescent="0.25">
      <c r="A6878" s="57" t="s">
        <v>130</v>
      </c>
      <c r="B6878" t="s">
        <v>128</v>
      </c>
      <c r="C6878">
        <v>2022</v>
      </c>
      <c r="D6878" t="s">
        <v>58</v>
      </c>
      <c r="E6878" t="s">
        <v>45</v>
      </c>
      <c r="F6878" t="s">
        <v>46</v>
      </c>
      <c r="G6878" t="s">
        <v>47</v>
      </c>
      <c r="H6878" s="2" t="s">
        <v>238</v>
      </c>
      <c r="I6878" s="90" t="s">
        <v>412</v>
      </c>
    </row>
    <row r="6879" spans="1:10" hidden="1" x14ac:dyDescent="0.25">
      <c r="A6879" s="57" t="s">
        <v>130</v>
      </c>
      <c r="B6879" t="s">
        <v>128</v>
      </c>
      <c r="C6879">
        <v>2022</v>
      </c>
      <c r="D6879" t="s">
        <v>58</v>
      </c>
      <c r="E6879" t="s">
        <v>45</v>
      </c>
      <c r="F6879" t="s">
        <v>46</v>
      </c>
      <c r="G6879" t="s">
        <v>182</v>
      </c>
      <c r="H6879" t="s">
        <v>240</v>
      </c>
    </row>
    <row r="6880" spans="1:10" hidden="1" x14ac:dyDescent="0.25">
      <c r="A6880" s="57" t="s">
        <v>130</v>
      </c>
      <c r="B6880" t="s">
        <v>128</v>
      </c>
      <c r="C6880">
        <v>2022</v>
      </c>
      <c r="D6880" t="s">
        <v>58</v>
      </c>
      <c r="E6880" t="s">
        <v>45</v>
      </c>
      <c r="F6880" t="s">
        <v>46</v>
      </c>
      <c r="G6880" t="s">
        <v>182</v>
      </c>
      <c r="H6880" t="s">
        <v>241</v>
      </c>
      <c r="I6880" t="s">
        <v>419</v>
      </c>
    </row>
    <row r="6881" spans="1:10" hidden="1" x14ac:dyDescent="0.25">
      <c r="A6881" s="57" t="s">
        <v>130</v>
      </c>
      <c r="B6881" t="s">
        <v>128</v>
      </c>
      <c r="C6881">
        <v>2022</v>
      </c>
      <c r="D6881" t="s">
        <v>58</v>
      </c>
      <c r="E6881" t="s">
        <v>45</v>
      </c>
      <c r="F6881" t="s">
        <v>46</v>
      </c>
      <c r="G6881" t="s">
        <v>182</v>
      </c>
      <c r="H6881" t="s">
        <v>242</v>
      </c>
      <c r="I6881" s="90" t="s">
        <v>508</v>
      </c>
    </row>
    <row r="6882" spans="1:10" hidden="1" x14ac:dyDescent="0.25">
      <c r="A6882" s="57" t="s">
        <v>130</v>
      </c>
      <c r="B6882" t="s">
        <v>128</v>
      </c>
      <c r="C6882">
        <v>2022</v>
      </c>
      <c r="D6882" t="s">
        <v>58</v>
      </c>
      <c r="E6882" t="s">
        <v>45</v>
      </c>
      <c r="F6882" t="s">
        <v>46</v>
      </c>
      <c r="G6882" t="s">
        <v>182</v>
      </c>
      <c r="H6882" t="s">
        <v>243</v>
      </c>
      <c r="I6882" t="s">
        <v>419</v>
      </c>
    </row>
    <row r="6883" spans="1:10" hidden="1" x14ac:dyDescent="0.25">
      <c r="A6883" s="57" t="s">
        <v>130</v>
      </c>
      <c r="B6883" t="s">
        <v>128</v>
      </c>
      <c r="C6883">
        <v>2022</v>
      </c>
      <c r="D6883" t="s">
        <v>58</v>
      </c>
      <c r="E6883" t="s">
        <v>45</v>
      </c>
      <c r="F6883" t="s">
        <v>46</v>
      </c>
      <c r="G6883" t="s">
        <v>253</v>
      </c>
      <c r="H6883" s="2" t="s">
        <v>266</v>
      </c>
      <c r="I6883" t="s">
        <v>427</v>
      </c>
    </row>
    <row r="6884" spans="1:10" hidden="1" x14ac:dyDescent="0.25">
      <c r="A6884" s="57" t="s">
        <v>130</v>
      </c>
      <c r="B6884" t="s">
        <v>128</v>
      </c>
      <c r="C6884">
        <v>2022</v>
      </c>
      <c r="D6884" t="s">
        <v>58</v>
      </c>
      <c r="E6884" t="s">
        <v>45</v>
      </c>
      <c r="F6884" t="s">
        <v>46</v>
      </c>
      <c r="G6884" t="s">
        <v>253</v>
      </c>
      <c r="H6884" s="2" t="s">
        <v>266</v>
      </c>
      <c r="I6884" t="s">
        <v>386</v>
      </c>
    </row>
    <row r="6885" spans="1:10" hidden="1" x14ac:dyDescent="0.25">
      <c r="A6885" s="57" t="s">
        <v>130</v>
      </c>
      <c r="B6885" t="s">
        <v>128</v>
      </c>
      <c r="C6885">
        <v>2022</v>
      </c>
      <c r="D6885" t="s">
        <v>58</v>
      </c>
      <c r="E6885" t="s">
        <v>45</v>
      </c>
      <c r="F6885" t="s">
        <v>46</v>
      </c>
      <c r="G6885" t="s">
        <v>253</v>
      </c>
      <c r="H6885" s="90" t="s">
        <v>365</v>
      </c>
      <c r="I6885" s="90"/>
    </row>
    <row r="6886" spans="1:10" hidden="1" x14ac:dyDescent="0.25">
      <c r="A6886" s="57" t="s">
        <v>130</v>
      </c>
      <c r="B6886" t="s">
        <v>128</v>
      </c>
      <c r="C6886">
        <v>2022</v>
      </c>
      <c r="D6886" t="s">
        <v>58</v>
      </c>
      <c r="E6886" t="s">
        <v>45</v>
      </c>
      <c r="F6886" t="s">
        <v>46</v>
      </c>
      <c r="G6886" t="s">
        <v>253</v>
      </c>
      <c r="H6886" s="90" t="s">
        <v>366</v>
      </c>
      <c r="I6886" t="s">
        <v>387</v>
      </c>
    </row>
    <row r="6887" spans="1:10" hidden="1" x14ac:dyDescent="0.25">
      <c r="A6887" s="57" t="s">
        <v>130</v>
      </c>
      <c r="B6887" t="s">
        <v>128</v>
      </c>
      <c r="C6887">
        <v>2022</v>
      </c>
      <c r="D6887" t="s">
        <v>58</v>
      </c>
      <c r="E6887" t="s">
        <v>45</v>
      </c>
      <c r="F6887" t="s">
        <v>46</v>
      </c>
      <c r="G6887" t="s">
        <v>221</v>
      </c>
      <c r="H6887" s="2" t="s">
        <v>245</v>
      </c>
      <c r="I6887" t="s">
        <v>417</v>
      </c>
      <c r="J6887" s="3">
        <f>443100+569600</f>
        <v>1012700</v>
      </c>
    </row>
    <row r="6888" spans="1:10" hidden="1" x14ac:dyDescent="0.25">
      <c r="A6888" s="57" t="s">
        <v>130</v>
      </c>
      <c r="B6888" t="s">
        <v>128</v>
      </c>
      <c r="C6888">
        <v>2022</v>
      </c>
      <c r="D6888" t="s">
        <v>58</v>
      </c>
      <c r="E6888" t="s">
        <v>45</v>
      </c>
      <c r="F6888" t="s">
        <v>46</v>
      </c>
      <c r="G6888" t="s">
        <v>221</v>
      </c>
      <c r="H6888" s="2" t="s">
        <v>299</v>
      </c>
      <c r="I6888" t="s">
        <v>428</v>
      </c>
    </row>
    <row r="6889" spans="1:10" hidden="1" x14ac:dyDescent="0.25">
      <c r="A6889" s="57" t="s">
        <v>130</v>
      </c>
      <c r="B6889" t="s">
        <v>128</v>
      </c>
      <c r="C6889">
        <v>2022</v>
      </c>
      <c r="D6889" t="s">
        <v>58</v>
      </c>
      <c r="E6889" t="s">
        <v>45</v>
      </c>
      <c r="F6889" t="s">
        <v>46</v>
      </c>
      <c r="G6889" t="s">
        <v>221</v>
      </c>
      <c r="H6889" s="2" t="s">
        <v>299</v>
      </c>
      <c r="I6889" s="90" t="s">
        <v>518</v>
      </c>
      <c r="J6889" s="3">
        <v>444000</v>
      </c>
    </row>
    <row r="6890" spans="1:10" hidden="1" x14ac:dyDescent="0.25">
      <c r="A6890" s="57" t="s">
        <v>130</v>
      </c>
      <c r="B6890" t="s">
        <v>128</v>
      </c>
      <c r="C6890">
        <v>2022</v>
      </c>
      <c r="D6890" t="s">
        <v>58</v>
      </c>
      <c r="E6890" t="s">
        <v>45</v>
      </c>
      <c r="F6890" t="s">
        <v>46</v>
      </c>
      <c r="G6890" t="s">
        <v>272</v>
      </c>
      <c r="H6890" s="2" t="s">
        <v>273</v>
      </c>
      <c r="I6890" s="2" t="s">
        <v>418</v>
      </c>
    </row>
    <row r="6891" spans="1:10" hidden="1" x14ac:dyDescent="0.25">
      <c r="A6891" s="57" t="s">
        <v>130</v>
      </c>
      <c r="B6891" t="s">
        <v>128</v>
      </c>
      <c r="C6891">
        <v>2022</v>
      </c>
      <c r="D6891" t="s">
        <v>58</v>
      </c>
      <c r="E6891" t="s">
        <v>45</v>
      </c>
      <c r="F6891" t="s">
        <v>46</v>
      </c>
      <c r="G6891" t="s">
        <v>49</v>
      </c>
      <c r="H6891" s="2" t="s">
        <v>246</v>
      </c>
      <c r="I6891" t="s">
        <v>388</v>
      </c>
    </row>
    <row r="6892" spans="1:10" hidden="1" x14ac:dyDescent="0.25">
      <c r="A6892" s="57" t="s">
        <v>130</v>
      </c>
      <c r="B6892" t="s">
        <v>128</v>
      </c>
      <c r="C6892">
        <v>2022</v>
      </c>
      <c r="D6892" t="s">
        <v>58</v>
      </c>
      <c r="E6892" t="s">
        <v>45</v>
      </c>
      <c r="F6892" t="s">
        <v>46</v>
      </c>
      <c r="G6892" t="s">
        <v>49</v>
      </c>
      <c r="H6892" s="2" t="s">
        <v>246</v>
      </c>
      <c r="I6892" s="90" t="s">
        <v>464</v>
      </c>
      <c r="J6892" s="3">
        <v>60709</v>
      </c>
    </row>
    <row r="6893" spans="1:10" hidden="1" x14ac:dyDescent="0.25">
      <c r="A6893" s="57" t="s">
        <v>130</v>
      </c>
      <c r="B6893" t="s">
        <v>128</v>
      </c>
      <c r="C6893">
        <v>2022</v>
      </c>
      <c r="D6893" t="s">
        <v>58</v>
      </c>
      <c r="E6893" t="s">
        <v>45</v>
      </c>
      <c r="F6893" t="s">
        <v>46</v>
      </c>
      <c r="G6893" t="s">
        <v>49</v>
      </c>
      <c r="H6893" s="2" t="s">
        <v>246</v>
      </c>
      <c r="I6893" s="90" t="s">
        <v>382</v>
      </c>
      <c r="J6893" s="3">
        <v>109759</v>
      </c>
    </row>
    <row r="6894" spans="1:10" hidden="1" x14ac:dyDescent="0.25">
      <c r="A6894" s="57" t="s">
        <v>130</v>
      </c>
      <c r="B6894" t="s">
        <v>128</v>
      </c>
      <c r="C6894">
        <v>2022</v>
      </c>
      <c r="D6894" t="s">
        <v>58</v>
      </c>
      <c r="E6894" t="s">
        <v>45</v>
      </c>
      <c r="F6894" t="s">
        <v>46</v>
      </c>
      <c r="G6894" t="s">
        <v>49</v>
      </c>
      <c r="H6894" s="2" t="s">
        <v>246</v>
      </c>
      <c r="I6894" s="90" t="s">
        <v>477</v>
      </c>
    </row>
    <row r="6895" spans="1:10" hidden="1" x14ac:dyDescent="0.25">
      <c r="A6895" s="57" t="s">
        <v>130</v>
      </c>
      <c r="B6895" t="s">
        <v>128</v>
      </c>
      <c r="C6895">
        <v>2022</v>
      </c>
      <c r="D6895" t="s">
        <v>58</v>
      </c>
      <c r="E6895" t="s">
        <v>45</v>
      </c>
      <c r="F6895" t="s">
        <v>46</v>
      </c>
      <c r="G6895" t="s">
        <v>49</v>
      </c>
      <c r="H6895" s="2" t="s">
        <v>247</v>
      </c>
      <c r="I6895" s="90" t="s">
        <v>509</v>
      </c>
      <c r="J6895" s="3">
        <v>146667</v>
      </c>
    </row>
    <row r="6896" spans="1:10" hidden="1" x14ac:dyDescent="0.25">
      <c r="A6896" s="57" t="s">
        <v>130</v>
      </c>
      <c r="B6896" t="s">
        <v>128</v>
      </c>
      <c r="C6896">
        <v>2022</v>
      </c>
      <c r="D6896" t="s">
        <v>58</v>
      </c>
      <c r="E6896" t="s">
        <v>45</v>
      </c>
      <c r="F6896" t="s">
        <v>46</v>
      </c>
      <c r="G6896" t="s">
        <v>49</v>
      </c>
      <c r="H6896" s="2" t="s">
        <v>247</v>
      </c>
      <c r="I6896" s="90" t="s">
        <v>478</v>
      </c>
    </row>
    <row r="6897" spans="1:10" hidden="1" x14ac:dyDescent="0.25">
      <c r="A6897" s="57" t="s">
        <v>130</v>
      </c>
      <c r="B6897" t="s">
        <v>128</v>
      </c>
      <c r="C6897">
        <v>2022</v>
      </c>
      <c r="D6897" t="s">
        <v>58</v>
      </c>
      <c r="E6897" t="s">
        <v>45</v>
      </c>
      <c r="F6897" t="s">
        <v>46</v>
      </c>
      <c r="G6897" t="s">
        <v>49</v>
      </c>
      <c r="H6897" s="2" t="s">
        <v>248</v>
      </c>
      <c r="I6897" s="90" t="s">
        <v>479</v>
      </c>
    </row>
    <row r="6898" spans="1:10" hidden="1" x14ac:dyDescent="0.25">
      <c r="A6898" s="57" t="s">
        <v>130</v>
      </c>
      <c r="B6898" t="s">
        <v>128</v>
      </c>
      <c r="C6898">
        <v>2022</v>
      </c>
      <c r="D6898" t="s">
        <v>58</v>
      </c>
      <c r="E6898" t="s">
        <v>45</v>
      </c>
      <c r="F6898" t="s">
        <v>46</v>
      </c>
      <c r="G6898" t="s">
        <v>49</v>
      </c>
      <c r="H6898" s="2" t="s">
        <v>248</v>
      </c>
      <c r="I6898" t="s">
        <v>404</v>
      </c>
      <c r="J6898" s="3">
        <v>53109</v>
      </c>
    </row>
    <row r="6899" spans="1:10" hidden="1" x14ac:dyDescent="0.25">
      <c r="A6899" s="57" t="s">
        <v>130</v>
      </c>
      <c r="B6899" t="s">
        <v>128</v>
      </c>
      <c r="C6899">
        <v>2022</v>
      </c>
      <c r="D6899" t="s">
        <v>58</v>
      </c>
      <c r="E6899" t="s">
        <v>45</v>
      </c>
      <c r="F6899" t="s">
        <v>46</v>
      </c>
      <c r="G6899" t="s">
        <v>49</v>
      </c>
      <c r="H6899" s="2" t="s">
        <v>248</v>
      </c>
      <c r="I6899" s="90" t="s">
        <v>519</v>
      </c>
      <c r="J6899" s="3">
        <v>209160</v>
      </c>
    </row>
    <row r="6900" spans="1:10" hidden="1" x14ac:dyDescent="0.25">
      <c r="A6900" s="57" t="s">
        <v>130</v>
      </c>
      <c r="B6900" t="s">
        <v>128</v>
      </c>
      <c r="C6900">
        <v>2022</v>
      </c>
      <c r="D6900" t="s">
        <v>58</v>
      </c>
      <c r="E6900" t="s">
        <v>45</v>
      </c>
      <c r="F6900" t="s">
        <v>46</v>
      </c>
      <c r="G6900" t="s">
        <v>49</v>
      </c>
      <c r="H6900" s="2" t="s">
        <v>249</v>
      </c>
      <c r="I6900" s="90" t="s">
        <v>396</v>
      </c>
    </row>
    <row r="6901" spans="1:10" hidden="1" x14ac:dyDescent="0.25">
      <c r="A6901" s="57" t="s">
        <v>130</v>
      </c>
      <c r="B6901" t="s">
        <v>128</v>
      </c>
      <c r="C6901">
        <v>2022</v>
      </c>
      <c r="D6901" t="s">
        <v>58</v>
      </c>
      <c r="E6901" t="s">
        <v>45</v>
      </c>
      <c r="F6901" t="s">
        <v>46</v>
      </c>
      <c r="G6901" t="s">
        <v>49</v>
      </c>
      <c r="H6901" s="2" t="s">
        <v>249</v>
      </c>
      <c r="I6901" s="90" t="s">
        <v>471</v>
      </c>
      <c r="J6901" s="38">
        <v>262327</v>
      </c>
    </row>
    <row r="6902" spans="1:10" hidden="1" x14ac:dyDescent="0.25">
      <c r="A6902" s="57" t="s">
        <v>130</v>
      </c>
      <c r="B6902" t="s">
        <v>128</v>
      </c>
      <c r="C6902">
        <v>2022</v>
      </c>
      <c r="D6902" t="s">
        <v>58</v>
      </c>
      <c r="E6902" t="s">
        <v>45</v>
      </c>
      <c r="F6902" t="s">
        <v>46</v>
      </c>
      <c r="G6902" t="s">
        <v>49</v>
      </c>
      <c r="H6902" s="2" t="s">
        <v>249</v>
      </c>
      <c r="I6902" s="90" t="s">
        <v>487</v>
      </c>
    </row>
    <row r="6903" spans="1:10" hidden="1" x14ac:dyDescent="0.25">
      <c r="A6903" s="57" t="s">
        <v>130</v>
      </c>
      <c r="B6903" t="s">
        <v>128</v>
      </c>
      <c r="C6903">
        <v>2022</v>
      </c>
      <c r="D6903" t="s">
        <v>58</v>
      </c>
      <c r="E6903" t="s">
        <v>45</v>
      </c>
      <c r="F6903" t="s">
        <v>46</v>
      </c>
      <c r="G6903" t="s">
        <v>49</v>
      </c>
      <c r="H6903" s="2" t="s">
        <v>249</v>
      </c>
      <c r="I6903" s="90" t="s">
        <v>488</v>
      </c>
    </row>
    <row r="6904" spans="1:10" hidden="1" x14ac:dyDescent="0.25">
      <c r="A6904" s="57" t="s">
        <v>130</v>
      </c>
      <c r="B6904" t="s">
        <v>128</v>
      </c>
      <c r="C6904">
        <v>2022</v>
      </c>
      <c r="D6904" t="s">
        <v>58</v>
      </c>
      <c r="E6904" t="s">
        <v>45</v>
      </c>
      <c r="F6904" t="s">
        <v>46</v>
      </c>
      <c r="G6904" t="s">
        <v>49</v>
      </c>
      <c r="H6904" s="2" t="s">
        <v>249</v>
      </c>
      <c r="I6904" s="90" t="s">
        <v>489</v>
      </c>
    </row>
    <row r="6905" spans="1:10" hidden="1" x14ac:dyDescent="0.25">
      <c r="A6905" s="57" t="s">
        <v>130</v>
      </c>
      <c r="B6905" t="s">
        <v>128</v>
      </c>
      <c r="C6905">
        <v>2022</v>
      </c>
      <c r="D6905" t="s">
        <v>58</v>
      </c>
      <c r="E6905" t="s">
        <v>45</v>
      </c>
      <c r="F6905" t="s">
        <v>46</v>
      </c>
      <c r="G6905" t="s">
        <v>49</v>
      </c>
      <c r="H6905" s="2" t="s">
        <v>249</v>
      </c>
      <c r="I6905" s="90" t="s">
        <v>490</v>
      </c>
    </row>
    <row r="6906" spans="1:10" hidden="1" x14ac:dyDescent="0.25">
      <c r="A6906" s="57" t="s">
        <v>130</v>
      </c>
      <c r="B6906" t="s">
        <v>128</v>
      </c>
      <c r="C6906">
        <v>2022</v>
      </c>
      <c r="D6906" t="s">
        <v>58</v>
      </c>
      <c r="E6906" t="s">
        <v>45</v>
      </c>
      <c r="F6906" t="s">
        <v>46</v>
      </c>
      <c r="G6906" t="s">
        <v>49</v>
      </c>
      <c r="H6906" s="2" t="s">
        <v>250</v>
      </c>
      <c r="I6906" s="90" t="s">
        <v>396</v>
      </c>
      <c r="J6906" s="3">
        <v>137500</v>
      </c>
    </row>
    <row r="6907" spans="1:10" hidden="1" x14ac:dyDescent="0.25">
      <c r="A6907" s="57" t="s">
        <v>130</v>
      </c>
      <c r="B6907" t="s">
        <v>128</v>
      </c>
      <c r="C6907">
        <v>2022</v>
      </c>
      <c r="D6907" t="s">
        <v>58</v>
      </c>
      <c r="E6907" t="s">
        <v>45</v>
      </c>
      <c r="F6907" t="s">
        <v>46</v>
      </c>
      <c r="G6907" t="s">
        <v>49</v>
      </c>
      <c r="H6907" s="2" t="s">
        <v>250</v>
      </c>
      <c r="I6907" s="90" t="s">
        <v>476</v>
      </c>
    </row>
    <row r="6908" spans="1:10" hidden="1" x14ac:dyDescent="0.25">
      <c r="A6908" s="57" t="s">
        <v>130</v>
      </c>
      <c r="B6908" t="s">
        <v>128</v>
      </c>
      <c r="C6908">
        <v>2022</v>
      </c>
      <c r="D6908" t="s">
        <v>58</v>
      </c>
      <c r="E6908" t="s">
        <v>45</v>
      </c>
      <c r="F6908" t="s">
        <v>46</v>
      </c>
      <c r="G6908" t="s">
        <v>49</v>
      </c>
      <c r="H6908" s="2" t="s">
        <v>250</v>
      </c>
      <c r="I6908" s="90" t="s">
        <v>492</v>
      </c>
    </row>
    <row r="6909" spans="1:10" hidden="1" x14ac:dyDescent="0.25">
      <c r="A6909" s="57" t="s">
        <v>130</v>
      </c>
      <c r="B6909" t="s">
        <v>128</v>
      </c>
      <c r="C6909">
        <v>2022</v>
      </c>
      <c r="D6909" t="s">
        <v>58</v>
      </c>
      <c r="E6909" t="s">
        <v>45</v>
      </c>
      <c r="F6909" t="s">
        <v>46</v>
      </c>
      <c r="G6909" t="s">
        <v>49</v>
      </c>
      <c r="H6909" s="2" t="s">
        <v>250</v>
      </c>
      <c r="I6909" s="90" t="s">
        <v>493</v>
      </c>
    </row>
    <row r="6910" spans="1:10" hidden="1" x14ac:dyDescent="0.25">
      <c r="A6910" s="57" t="s">
        <v>130</v>
      </c>
      <c r="B6910" t="s">
        <v>128</v>
      </c>
      <c r="C6910">
        <v>2022</v>
      </c>
      <c r="D6910" t="s">
        <v>58</v>
      </c>
      <c r="E6910" t="s">
        <v>45</v>
      </c>
      <c r="F6910" t="s">
        <v>46</v>
      </c>
      <c r="G6910" t="s">
        <v>49</v>
      </c>
      <c r="H6910" s="2" t="s">
        <v>251</v>
      </c>
      <c r="I6910" s="90" t="s">
        <v>494</v>
      </c>
    </row>
    <row r="6911" spans="1:10" hidden="1" x14ac:dyDescent="0.25">
      <c r="A6911" s="57" t="s">
        <v>130</v>
      </c>
      <c r="B6911" t="s">
        <v>128</v>
      </c>
      <c r="C6911">
        <v>2022</v>
      </c>
      <c r="D6911" t="s">
        <v>58</v>
      </c>
      <c r="E6911" t="s">
        <v>45</v>
      </c>
      <c r="F6911" t="s">
        <v>46</v>
      </c>
      <c r="G6911" t="s">
        <v>49</v>
      </c>
      <c r="H6911" s="2" t="s">
        <v>333</v>
      </c>
      <c r="I6911" s="90" t="s">
        <v>520</v>
      </c>
      <c r="J6911" s="3">
        <v>546000</v>
      </c>
    </row>
    <row r="6912" spans="1:10" hidden="1" x14ac:dyDescent="0.25">
      <c r="A6912" s="57" t="s">
        <v>130</v>
      </c>
      <c r="B6912" t="s">
        <v>128</v>
      </c>
      <c r="C6912">
        <v>2022</v>
      </c>
      <c r="D6912" t="s">
        <v>58</v>
      </c>
      <c r="E6912" t="s">
        <v>45</v>
      </c>
      <c r="F6912" t="s">
        <v>46</v>
      </c>
      <c r="G6912" t="s">
        <v>49</v>
      </c>
      <c r="H6912" s="2" t="s">
        <v>333</v>
      </c>
      <c r="I6912" s="90" t="s">
        <v>432</v>
      </c>
      <c r="J6912" s="3">
        <v>56000</v>
      </c>
    </row>
    <row r="6913" spans="1:10" hidden="1" x14ac:dyDescent="0.25">
      <c r="A6913" s="57" t="s">
        <v>130</v>
      </c>
      <c r="B6913" t="s">
        <v>128</v>
      </c>
      <c r="C6913">
        <v>2022</v>
      </c>
      <c r="D6913" t="s">
        <v>58</v>
      </c>
      <c r="E6913" t="s">
        <v>45</v>
      </c>
      <c r="F6913" t="s">
        <v>46</v>
      </c>
      <c r="G6913" t="s">
        <v>49</v>
      </c>
      <c r="H6913" s="90" t="s">
        <v>367</v>
      </c>
      <c r="I6913" s="90" t="s">
        <v>495</v>
      </c>
    </row>
    <row r="6914" spans="1:10" hidden="1" x14ac:dyDescent="0.25">
      <c r="A6914" s="57" t="s">
        <v>130</v>
      </c>
      <c r="B6914" t="s">
        <v>128</v>
      </c>
      <c r="C6914">
        <v>2022</v>
      </c>
      <c r="D6914" t="s">
        <v>58</v>
      </c>
      <c r="E6914" t="s">
        <v>45</v>
      </c>
      <c r="F6914" t="s">
        <v>46</v>
      </c>
      <c r="G6914" t="s">
        <v>49</v>
      </c>
      <c r="H6914" s="90" t="s">
        <v>367</v>
      </c>
      <c r="I6914" s="90" t="s">
        <v>496</v>
      </c>
    </row>
    <row r="6915" spans="1:10" hidden="1" x14ac:dyDescent="0.25">
      <c r="A6915" s="57" t="s">
        <v>130</v>
      </c>
      <c r="B6915" t="s">
        <v>128</v>
      </c>
      <c r="C6915">
        <v>2022</v>
      </c>
      <c r="D6915" t="s">
        <v>58</v>
      </c>
      <c r="E6915" t="s">
        <v>45</v>
      </c>
      <c r="F6915" t="s">
        <v>46</v>
      </c>
      <c r="G6915" t="s">
        <v>49</v>
      </c>
      <c r="H6915" s="90" t="s">
        <v>367</v>
      </c>
      <c r="I6915" s="90" t="s">
        <v>497</v>
      </c>
    </row>
    <row r="6916" spans="1:10" hidden="1" x14ac:dyDescent="0.25">
      <c r="A6916" s="57" t="s">
        <v>130</v>
      </c>
      <c r="B6916" t="s">
        <v>128</v>
      </c>
      <c r="C6916">
        <v>2022</v>
      </c>
      <c r="D6916" t="s">
        <v>58</v>
      </c>
      <c r="E6916" t="s">
        <v>45</v>
      </c>
      <c r="F6916" t="s">
        <v>46</v>
      </c>
      <c r="G6916" t="s">
        <v>49</v>
      </c>
      <c r="H6916" s="2" t="s">
        <v>252</v>
      </c>
      <c r="I6916" s="2"/>
    </row>
    <row r="6917" spans="1:10" hidden="1" x14ac:dyDescent="0.25">
      <c r="A6917" s="57" t="s">
        <v>130</v>
      </c>
      <c r="B6917" t="s">
        <v>128</v>
      </c>
      <c r="C6917">
        <v>2022</v>
      </c>
      <c r="D6917" t="s">
        <v>58</v>
      </c>
      <c r="E6917" t="s">
        <v>45</v>
      </c>
      <c r="F6917" t="s">
        <v>46</v>
      </c>
      <c r="G6917" t="s">
        <v>49</v>
      </c>
      <c r="H6917" s="2" t="s">
        <v>243</v>
      </c>
      <c r="I6917" s="90" t="s">
        <v>504</v>
      </c>
      <c r="J6917" s="3">
        <v>10052.9</v>
      </c>
    </row>
    <row r="6918" spans="1:10" hidden="1" x14ac:dyDescent="0.25">
      <c r="A6918" s="57" t="s">
        <v>130</v>
      </c>
      <c r="B6918" t="s">
        <v>128</v>
      </c>
      <c r="C6918">
        <v>2022</v>
      </c>
      <c r="D6918" t="s">
        <v>58</v>
      </c>
      <c r="E6918" t="s">
        <v>45</v>
      </c>
      <c r="F6918" t="s">
        <v>46</v>
      </c>
      <c r="G6918" t="s">
        <v>49</v>
      </c>
      <c r="H6918" s="2" t="s">
        <v>243</v>
      </c>
      <c r="I6918" s="90" t="s">
        <v>403</v>
      </c>
      <c r="J6918" s="3">
        <v>469.36</v>
      </c>
    </row>
    <row r="6919" spans="1:10" hidden="1" x14ac:dyDescent="0.25">
      <c r="A6919" s="57" t="s">
        <v>130</v>
      </c>
      <c r="B6919" t="s">
        <v>128</v>
      </c>
      <c r="C6919">
        <v>2022</v>
      </c>
      <c r="D6919" t="s">
        <v>58</v>
      </c>
      <c r="E6919" t="s">
        <v>45</v>
      </c>
      <c r="F6919" t="s">
        <v>46</v>
      </c>
      <c r="G6919" t="s">
        <v>49</v>
      </c>
      <c r="H6919" s="2" t="s">
        <v>243</v>
      </c>
      <c r="I6919" s="90" t="s">
        <v>521</v>
      </c>
      <c r="J6919" s="3">
        <v>0.52</v>
      </c>
    </row>
    <row r="6920" spans="1:10" hidden="1" x14ac:dyDescent="0.25">
      <c r="A6920" s="57" t="s">
        <v>130</v>
      </c>
      <c r="B6920" t="s">
        <v>128</v>
      </c>
      <c r="C6920">
        <v>2022</v>
      </c>
      <c r="D6920" t="s">
        <v>58</v>
      </c>
      <c r="E6920" t="s">
        <v>45</v>
      </c>
      <c r="F6920" t="s">
        <v>46</v>
      </c>
      <c r="G6920" t="s">
        <v>49</v>
      </c>
      <c r="H6920" s="2" t="s">
        <v>243</v>
      </c>
      <c r="I6920" s="90" t="s">
        <v>450</v>
      </c>
      <c r="J6920" s="3">
        <v>1.52</v>
      </c>
    </row>
    <row r="6921" spans="1:10" hidden="1" x14ac:dyDescent="0.25">
      <c r="A6921" s="57" t="s">
        <v>130</v>
      </c>
      <c r="B6921" t="s">
        <v>128</v>
      </c>
      <c r="C6921">
        <v>2022</v>
      </c>
      <c r="D6921" t="s">
        <v>58</v>
      </c>
      <c r="E6921" t="s">
        <v>45</v>
      </c>
      <c r="F6921" t="s">
        <v>46</v>
      </c>
      <c r="G6921" t="s">
        <v>49</v>
      </c>
      <c r="H6921" s="2" t="s">
        <v>243</v>
      </c>
      <c r="I6921" s="90" t="s">
        <v>392</v>
      </c>
      <c r="J6921" s="3">
        <v>141.58000000000001</v>
      </c>
    </row>
    <row r="6922" spans="1:10" hidden="1" x14ac:dyDescent="0.25">
      <c r="A6922" s="57" t="s">
        <v>130</v>
      </c>
      <c r="B6922" t="s">
        <v>128</v>
      </c>
      <c r="C6922">
        <v>2022</v>
      </c>
      <c r="D6922" t="s">
        <v>58</v>
      </c>
      <c r="E6922" t="s">
        <v>45</v>
      </c>
      <c r="F6922" t="s">
        <v>46</v>
      </c>
      <c r="G6922" t="s">
        <v>49</v>
      </c>
      <c r="H6922" s="2" t="s">
        <v>243</v>
      </c>
      <c r="I6922" s="90" t="s">
        <v>435</v>
      </c>
      <c r="J6922" s="3">
        <v>250.76</v>
      </c>
    </row>
    <row r="6923" spans="1:10" hidden="1" x14ac:dyDescent="0.25">
      <c r="A6923" s="57" t="s">
        <v>130</v>
      </c>
      <c r="B6923" t="s">
        <v>128</v>
      </c>
      <c r="C6923">
        <v>2022</v>
      </c>
      <c r="D6923" t="s">
        <v>58</v>
      </c>
      <c r="E6923" t="s">
        <v>45</v>
      </c>
      <c r="F6923" t="s">
        <v>46</v>
      </c>
      <c r="G6923" t="s">
        <v>49</v>
      </c>
      <c r="H6923" s="2" t="s">
        <v>243</v>
      </c>
      <c r="I6923" s="90" t="s">
        <v>393</v>
      </c>
      <c r="J6923" s="3">
        <v>250.47</v>
      </c>
    </row>
    <row r="6924" spans="1:10" hidden="1" x14ac:dyDescent="0.25">
      <c r="A6924" s="57" t="s">
        <v>130</v>
      </c>
      <c r="B6924" t="s">
        <v>128</v>
      </c>
      <c r="C6924">
        <v>2022</v>
      </c>
      <c r="D6924" t="s">
        <v>58</v>
      </c>
      <c r="E6924" t="s">
        <v>45</v>
      </c>
      <c r="F6924" t="s">
        <v>46</v>
      </c>
      <c r="G6924" t="s">
        <v>49</v>
      </c>
      <c r="H6924" s="2" t="s">
        <v>243</v>
      </c>
      <c r="I6924" s="90" t="s">
        <v>437</v>
      </c>
      <c r="J6924" s="3">
        <v>125.02</v>
      </c>
    </row>
    <row r="6925" spans="1:10" hidden="1" x14ac:dyDescent="0.25">
      <c r="A6925" s="57" t="s">
        <v>130</v>
      </c>
      <c r="B6925" t="s">
        <v>128</v>
      </c>
      <c r="C6925">
        <v>2022</v>
      </c>
      <c r="D6925" t="s">
        <v>58</v>
      </c>
      <c r="E6925" t="s">
        <v>45</v>
      </c>
      <c r="F6925" t="s">
        <v>46</v>
      </c>
      <c r="G6925" t="s">
        <v>49</v>
      </c>
      <c r="H6925" s="2" t="s">
        <v>243</v>
      </c>
      <c r="I6925" s="90" t="s">
        <v>403</v>
      </c>
    </row>
    <row r="6926" spans="1:10" hidden="1" x14ac:dyDescent="0.25">
      <c r="A6926" s="57" t="s">
        <v>130</v>
      </c>
      <c r="B6926" t="s">
        <v>128</v>
      </c>
      <c r="C6926">
        <v>2022</v>
      </c>
      <c r="D6926" t="s">
        <v>58</v>
      </c>
      <c r="E6926" t="s">
        <v>45</v>
      </c>
      <c r="F6926" t="s">
        <v>46</v>
      </c>
      <c r="G6926" t="s">
        <v>49</v>
      </c>
      <c r="H6926" s="2" t="s">
        <v>243</v>
      </c>
      <c r="I6926" s="90" t="s">
        <v>515</v>
      </c>
    </row>
    <row r="6927" spans="1:10" hidden="1" x14ac:dyDescent="0.25">
      <c r="A6927" s="57" t="s">
        <v>130</v>
      </c>
      <c r="B6927" t="s">
        <v>128</v>
      </c>
      <c r="C6927">
        <v>2022</v>
      </c>
      <c r="D6927" t="s">
        <v>58</v>
      </c>
      <c r="E6927" t="s">
        <v>45</v>
      </c>
      <c r="F6927" t="s">
        <v>304</v>
      </c>
      <c r="G6927" t="s">
        <v>54</v>
      </c>
      <c r="H6927" t="s">
        <v>305</v>
      </c>
      <c r="I6927" t="s">
        <v>396</v>
      </c>
      <c r="J6927" s="3">
        <v>2000000</v>
      </c>
    </row>
    <row r="6928" spans="1:10" hidden="1" x14ac:dyDescent="0.25">
      <c r="A6928" s="57" t="s">
        <v>130</v>
      </c>
      <c r="B6928" t="s">
        <v>128</v>
      </c>
      <c r="C6928">
        <v>2022</v>
      </c>
      <c r="D6928" t="s">
        <v>58</v>
      </c>
      <c r="E6928" t="s">
        <v>45</v>
      </c>
      <c r="F6928" t="s">
        <v>304</v>
      </c>
      <c r="G6928" t="s">
        <v>54</v>
      </c>
      <c r="H6928" t="s">
        <v>306</v>
      </c>
      <c r="I6928" t="s">
        <v>396</v>
      </c>
    </row>
    <row r="6929" spans="1:10" hidden="1" x14ac:dyDescent="0.25">
      <c r="A6929" s="57" t="s">
        <v>130</v>
      </c>
      <c r="B6929" t="s">
        <v>128</v>
      </c>
      <c r="C6929">
        <v>2022</v>
      </c>
      <c r="D6929" t="s">
        <v>58</v>
      </c>
      <c r="E6929" t="s">
        <v>45</v>
      </c>
      <c r="F6929" t="s">
        <v>304</v>
      </c>
      <c r="G6929" t="s">
        <v>54</v>
      </c>
      <c r="H6929" t="s">
        <v>307</v>
      </c>
      <c r="I6929" t="s">
        <v>396</v>
      </c>
      <c r="J6929" s="3">
        <v>250000</v>
      </c>
    </row>
    <row r="6930" spans="1:10" hidden="1" x14ac:dyDescent="0.25">
      <c r="A6930" s="57" t="s">
        <v>130</v>
      </c>
      <c r="B6930" t="s">
        <v>128</v>
      </c>
      <c r="C6930">
        <v>2022</v>
      </c>
      <c r="D6930" t="s">
        <v>58</v>
      </c>
      <c r="E6930" t="s">
        <v>45</v>
      </c>
      <c r="F6930" t="s">
        <v>304</v>
      </c>
      <c r="G6930" t="s">
        <v>54</v>
      </c>
      <c r="H6930" t="s">
        <v>308</v>
      </c>
      <c r="I6930" t="s">
        <v>396</v>
      </c>
      <c r="J6930" s="3">
        <v>30000</v>
      </c>
    </row>
    <row r="6931" spans="1:10" hidden="1" x14ac:dyDescent="0.25">
      <c r="A6931" s="57" t="s">
        <v>130</v>
      </c>
      <c r="B6931" t="s">
        <v>128</v>
      </c>
      <c r="C6931">
        <v>2022</v>
      </c>
      <c r="D6931" t="s">
        <v>58</v>
      </c>
      <c r="E6931" t="s">
        <v>45</v>
      </c>
      <c r="F6931" t="s">
        <v>304</v>
      </c>
      <c r="G6931" t="s">
        <v>54</v>
      </c>
      <c r="H6931" t="s">
        <v>309</v>
      </c>
      <c r="I6931" t="s">
        <v>396</v>
      </c>
      <c r="J6931" s="3">
        <v>250000</v>
      </c>
    </row>
    <row r="6932" spans="1:10" hidden="1" x14ac:dyDescent="0.25">
      <c r="A6932" s="57" t="s">
        <v>130</v>
      </c>
      <c r="B6932" t="s">
        <v>128</v>
      </c>
      <c r="C6932">
        <v>2022</v>
      </c>
      <c r="D6932" t="s">
        <v>58</v>
      </c>
      <c r="E6932" t="s">
        <v>45</v>
      </c>
      <c r="F6932" t="s">
        <v>304</v>
      </c>
      <c r="G6932" t="s">
        <v>54</v>
      </c>
      <c r="H6932" t="s">
        <v>310</v>
      </c>
      <c r="I6932" t="s">
        <v>396</v>
      </c>
      <c r="J6932" s="3">
        <v>125000</v>
      </c>
    </row>
    <row r="6933" spans="1:10" hidden="1" x14ac:dyDescent="0.25">
      <c r="A6933" s="57" t="s">
        <v>130</v>
      </c>
      <c r="B6933" t="s">
        <v>128</v>
      </c>
      <c r="C6933">
        <v>2022</v>
      </c>
      <c r="D6933" t="s">
        <v>58</v>
      </c>
      <c r="E6933" t="s">
        <v>45</v>
      </c>
      <c r="F6933" t="s">
        <v>304</v>
      </c>
      <c r="G6933" t="s">
        <v>54</v>
      </c>
      <c r="H6933" s="90" t="s">
        <v>332</v>
      </c>
      <c r="I6933" s="90"/>
    </row>
    <row r="6934" spans="1:10" hidden="1" x14ac:dyDescent="0.25">
      <c r="A6934" s="57" t="s">
        <v>130</v>
      </c>
      <c r="B6934" t="s">
        <v>128</v>
      </c>
      <c r="C6934">
        <v>2022</v>
      </c>
      <c r="D6934" t="s">
        <v>58</v>
      </c>
      <c r="E6934" t="s">
        <v>45</v>
      </c>
      <c r="F6934" t="s">
        <v>304</v>
      </c>
      <c r="G6934" t="s">
        <v>54</v>
      </c>
      <c r="H6934" t="s">
        <v>311</v>
      </c>
      <c r="I6934" t="s">
        <v>396</v>
      </c>
      <c r="J6934" s="3">
        <v>1000000</v>
      </c>
    </row>
    <row r="6935" spans="1:10" hidden="1" x14ac:dyDescent="0.25">
      <c r="A6935" s="57" t="s">
        <v>130</v>
      </c>
      <c r="B6935" t="s">
        <v>128</v>
      </c>
      <c r="C6935">
        <v>2022</v>
      </c>
      <c r="D6935" t="s">
        <v>58</v>
      </c>
      <c r="E6935" t="s">
        <v>45</v>
      </c>
      <c r="F6935" t="s">
        <v>304</v>
      </c>
      <c r="G6935" t="s">
        <v>54</v>
      </c>
      <c r="H6935" t="s">
        <v>453</v>
      </c>
      <c r="I6935" s="90" t="s">
        <v>396</v>
      </c>
      <c r="J6935" s="3">
        <v>1000000</v>
      </c>
    </row>
    <row r="6936" spans="1:10" hidden="1" x14ac:dyDescent="0.25">
      <c r="A6936" s="57" t="s">
        <v>130</v>
      </c>
      <c r="B6936" t="s">
        <v>128</v>
      </c>
      <c r="C6936">
        <v>2022</v>
      </c>
      <c r="D6936" t="s">
        <v>58</v>
      </c>
      <c r="E6936" t="s">
        <v>45</v>
      </c>
      <c r="F6936" t="s">
        <v>304</v>
      </c>
      <c r="G6936" t="s">
        <v>54</v>
      </c>
      <c r="H6936" t="s">
        <v>312</v>
      </c>
    </row>
    <row r="6937" spans="1:10" hidden="1" x14ac:dyDescent="0.25">
      <c r="A6937" s="57" t="s">
        <v>130</v>
      </c>
      <c r="B6937" t="s">
        <v>128</v>
      </c>
      <c r="C6937">
        <v>2022</v>
      </c>
      <c r="D6937" t="s">
        <v>58</v>
      </c>
      <c r="E6937" t="s">
        <v>45</v>
      </c>
      <c r="F6937" t="s">
        <v>304</v>
      </c>
      <c r="G6937" t="s">
        <v>54</v>
      </c>
      <c r="H6937" t="s">
        <v>313</v>
      </c>
      <c r="I6937" t="s">
        <v>397</v>
      </c>
      <c r="J6937" s="3">
        <v>16582</v>
      </c>
    </row>
    <row r="6938" spans="1:10" hidden="1" x14ac:dyDescent="0.25">
      <c r="A6938" s="57" t="s">
        <v>130</v>
      </c>
      <c r="B6938" t="s">
        <v>128</v>
      </c>
      <c r="C6938">
        <v>2022</v>
      </c>
      <c r="D6938" t="s">
        <v>58</v>
      </c>
      <c r="E6938" t="s">
        <v>45</v>
      </c>
      <c r="F6938" t="s">
        <v>304</v>
      </c>
      <c r="G6938" t="s">
        <v>54</v>
      </c>
      <c r="H6938" t="s">
        <v>314</v>
      </c>
      <c r="I6938" t="s">
        <v>398</v>
      </c>
      <c r="J6938" s="3">
        <v>394500</v>
      </c>
    </row>
    <row r="6939" spans="1:10" hidden="1" x14ac:dyDescent="0.25">
      <c r="A6939" s="57" t="s">
        <v>130</v>
      </c>
      <c r="B6939" t="s">
        <v>128</v>
      </c>
      <c r="C6939">
        <v>2022</v>
      </c>
      <c r="D6939" t="s">
        <v>58</v>
      </c>
      <c r="E6939" t="s">
        <v>45</v>
      </c>
      <c r="F6939" t="s">
        <v>304</v>
      </c>
      <c r="G6939" t="s">
        <v>54</v>
      </c>
      <c r="H6939" t="s">
        <v>315</v>
      </c>
      <c r="I6939" s="90" t="s">
        <v>454</v>
      </c>
      <c r="J6939" s="3">
        <v>120000</v>
      </c>
    </row>
    <row r="6940" spans="1:10" hidden="1" x14ac:dyDescent="0.25">
      <c r="A6940" s="57" t="s">
        <v>130</v>
      </c>
      <c r="B6940" t="s">
        <v>128</v>
      </c>
      <c r="C6940">
        <v>2022</v>
      </c>
      <c r="D6940" t="s">
        <v>58</v>
      </c>
      <c r="E6940" t="s">
        <v>45</v>
      </c>
      <c r="F6940" t="s">
        <v>304</v>
      </c>
      <c r="G6940" t="s">
        <v>54</v>
      </c>
      <c r="H6940" s="2" t="s">
        <v>316</v>
      </c>
      <c r="I6940" s="2"/>
    </row>
    <row r="6941" spans="1:10" hidden="1" x14ac:dyDescent="0.25">
      <c r="A6941" s="57" t="s">
        <v>130</v>
      </c>
      <c r="B6941" t="s">
        <v>128</v>
      </c>
      <c r="C6941">
        <v>2022</v>
      </c>
      <c r="D6941" t="s">
        <v>58</v>
      </c>
      <c r="E6941" t="s">
        <v>45</v>
      </c>
      <c r="F6941" t="s">
        <v>304</v>
      </c>
      <c r="G6941" t="s">
        <v>49</v>
      </c>
      <c r="H6941" s="90" t="s">
        <v>317</v>
      </c>
      <c r="I6941" s="90"/>
    </row>
    <row r="6942" spans="1:10" hidden="1" x14ac:dyDescent="0.25">
      <c r="A6942" s="57" t="s">
        <v>130</v>
      </c>
      <c r="B6942" t="s">
        <v>128</v>
      </c>
      <c r="C6942">
        <v>2022</v>
      </c>
      <c r="D6942" t="s">
        <v>58</v>
      </c>
      <c r="E6942" t="s">
        <v>45</v>
      </c>
      <c r="F6942" t="s">
        <v>50</v>
      </c>
      <c r="G6942" t="s">
        <v>56</v>
      </c>
      <c r="H6942" t="s">
        <v>124</v>
      </c>
      <c r="I6942" t="s">
        <v>401</v>
      </c>
      <c r="J6942" s="3">
        <v>82190</v>
      </c>
    </row>
    <row r="6943" spans="1:10" hidden="1" x14ac:dyDescent="0.25">
      <c r="A6943" s="57" t="s">
        <v>130</v>
      </c>
      <c r="B6943" t="s">
        <v>128</v>
      </c>
      <c r="C6943">
        <v>2022</v>
      </c>
      <c r="D6943" t="s">
        <v>58</v>
      </c>
      <c r="E6943" t="s">
        <v>45</v>
      </c>
      <c r="F6943" t="s">
        <v>50</v>
      </c>
      <c r="G6943" t="s">
        <v>56</v>
      </c>
      <c r="H6943" t="s">
        <v>98</v>
      </c>
      <c r="I6943" t="s">
        <v>402</v>
      </c>
    </row>
    <row r="6944" spans="1:10" hidden="1" x14ac:dyDescent="0.25">
      <c r="A6944" s="57" t="s">
        <v>130</v>
      </c>
      <c r="B6944" t="s">
        <v>128</v>
      </c>
      <c r="C6944">
        <v>2022</v>
      </c>
      <c r="D6944" t="s">
        <v>58</v>
      </c>
      <c r="E6944" t="s">
        <v>45</v>
      </c>
      <c r="F6944" t="s">
        <v>50</v>
      </c>
      <c r="G6944" t="s">
        <v>56</v>
      </c>
      <c r="H6944" t="s">
        <v>98</v>
      </c>
      <c r="I6944" t="s">
        <v>401</v>
      </c>
      <c r="J6944" s="3">
        <v>105082.47</v>
      </c>
    </row>
    <row r="6945" spans="1:10" hidden="1" x14ac:dyDescent="0.25">
      <c r="A6945" s="57" t="s">
        <v>130</v>
      </c>
      <c r="B6945" t="s">
        <v>128</v>
      </c>
      <c r="C6945">
        <v>2022</v>
      </c>
      <c r="D6945" t="s">
        <v>58</v>
      </c>
      <c r="E6945" t="s">
        <v>45</v>
      </c>
      <c r="F6945" t="s">
        <v>50</v>
      </c>
      <c r="G6945" t="s">
        <v>56</v>
      </c>
      <c r="H6945" t="s">
        <v>265</v>
      </c>
      <c r="I6945" s="90" t="s">
        <v>522</v>
      </c>
      <c r="J6945" s="3">
        <v>6800</v>
      </c>
    </row>
    <row r="6946" spans="1:10" hidden="1" x14ac:dyDescent="0.25">
      <c r="A6946" s="57" t="s">
        <v>130</v>
      </c>
      <c r="B6946" t="s">
        <v>128</v>
      </c>
      <c r="C6946">
        <v>2022</v>
      </c>
      <c r="D6946" t="s">
        <v>58</v>
      </c>
      <c r="E6946" t="s">
        <v>45</v>
      </c>
      <c r="F6946" t="s">
        <v>50</v>
      </c>
      <c r="G6946" t="s">
        <v>56</v>
      </c>
      <c r="H6946" t="s">
        <v>193</v>
      </c>
      <c r="I6946" s="90" t="s">
        <v>389</v>
      </c>
    </row>
    <row r="6947" spans="1:10" hidden="1" x14ac:dyDescent="0.25">
      <c r="A6947" s="57" t="s">
        <v>130</v>
      </c>
      <c r="B6947" t="s">
        <v>128</v>
      </c>
      <c r="C6947">
        <v>2022</v>
      </c>
      <c r="D6947" t="s">
        <v>58</v>
      </c>
      <c r="E6947" t="s">
        <v>45</v>
      </c>
      <c r="F6947" t="s">
        <v>50</v>
      </c>
      <c r="G6947" t="s">
        <v>56</v>
      </c>
      <c r="H6947" t="s">
        <v>193</v>
      </c>
      <c r="I6947" s="90" t="s">
        <v>467</v>
      </c>
    </row>
    <row r="6948" spans="1:10" hidden="1" x14ac:dyDescent="0.25">
      <c r="A6948" s="57" t="s">
        <v>130</v>
      </c>
      <c r="B6948" t="s">
        <v>128</v>
      </c>
      <c r="C6948">
        <v>2022</v>
      </c>
      <c r="D6948" t="s">
        <v>58</v>
      </c>
      <c r="E6948" t="s">
        <v>45</v>
      </c>
      <c r="F6948" t="s">
        <v>50</v>
      </c>
      <c r="G6948" t="s">
        <v>101</v>
      </c>
      <c r="H6948" t="s">
        <v>99</v>
      </c>
      <c r="I6948" t="s">
        <v>401</v>
      </c>
      <c r="J6948" s="3">
        <v>236449.35</v>
      </c>
    </row>
    <row r="6949" spans="1:10" hidden="1" x14ac:dyDescent="0.25">
      <c r="A6949" s="57" t="s">
        <v>130</v>
      </c>
      <c r="B6949" t="s">
        <v>128</v>
      </c>
      <c r="C6949">
        <v>2022</v>
      </c>
      <c r="D6949" t="s">
        <v>58</v>
      </c>
      <c r="E6949" t="s">
        <v>45</v>
      </c>
      <c r="F6949" t="s">
        <v>50</v>
      </c>
      <c r="G6949" t="s">
        <v>101</v>
      </c>
      <c r="H6949" s="2" t="s">
        <v>255</v>
      </c>
      <c r="I6949" s="90" t="s">
        <v>462</v>
      </c>
    </row>
    <row r="6950" spans="1:10" hidden="1" x14ac:dyDescent="0.25">
      <c r="A6950" s="57" t="s">
        <v>130</v>
      </c>
      <c r="B6950" t="s">
        <v>128</v>
      </c>
      <c r="C6950">
        <v>2022</v>
      </c>
      <c r="D6950" t="s">
        <v>58</v>
      </c>
      <c r="E6950" t="s">
        <v>45</v>
      </c>
      <c r="F6950" t="s">
        <v>50</v>
      </c>
      <c r="G6950" t="s">
        <v>101</v>
      </c>
      <c r="H6950" s="2" t="s">
        <v>254</v>
      </c>
      <c r="I6950" s="2"/>
    </row>
    <row r="6951" spans="1:10" hidden="1" x14ac:dyDescent="0.25">
      <c r="A6951" s="57" t="s">
        <v>130</v>
      </c>
      <c r="B6951" t="s">
        <v>128</v>
      </c>
      <c r="C6951">
        <v>2022</v>
      </c>
      <c r="D6951" t="s">
        <v>58</v>
      </c>
      <c r="E6951" t="s">
        <v>45</v>
      </c>
      <c r="F6951" t="s">
        <v>50</v>
      </c>
      <c r="G6951" t="s">
        <v>101</v>
      </c>
      <c r="H6951" s="2" t="s">
        <v>236</v>
      </c>
      <c r="I6951" t="s">
        <v>422</v>
      </c>
    </row>
    <row r="6952" spans="1:10" hidden="1" x14ac:dyDescent="0.25">
      <c r="A6952" s="57" t="s">
        <v>130</v>
      </c>
      <c r="B6952" t="s">
        <v>128</v>
      </c>
      <c r="C6952">
        <v>2022</v>
      </c>
      <c r="D6952" t="s">
        <v>58</v>
      </c>
      <c r="E6952" t="s">
        <v>45</v>
      </c>
      <c r="F6952" t="s">
        <v>50</v>
      </c>
      <c r="G6952" t="s">
        <v>101</v>
      </c>
      <c r="H6952" t="s">
        <v>30</v>
      </c>
      <c r="I6952" s="90" t="s">
        <v>375</v>
      </c>
      <c r="J6952" s="38">
        <v>149340</v>
      </c>
    </row>
    <row r="6953" spans="1:10" hidden="1" x14ac:dyDescent="0.25">
      <c r="A6953" s="57" t="s">
        <v>130</v>
      </c>
      <c r="B6953" t="s">
        <v>128</v>
      </c>
      <c r="C6953">
        <v>2022</v>
      </c>
      <c r="D6953" t="s">
        <v>58</v>
      </c>
      <c r="E6953" t="s">
        <v>45</v>
      </c>
      <c r="F6953" t="s">
        <v>50</v>
      </c>
      <c r="G6953" t="s">
        <v>101</v>
      </c>
      <c r="H6953" t="s">
        <v>30</v>
      </c>
      <c r="I6953" s="90" t="s">
        <v>503</v>
      </c>
      <c r="J6953" s="3">
        <v>7388</v>
      </c>
    </row>
    <row r="6954" spans="1:10" hidden="1" x14ac:dyDescent="0.25">
      <c r="A6954" s="57" t="s">
        <v>130</v>
      </c>
      <c r="B6954" t="s">
        <v>128</v>
      </c>
      <c r="C6954">
        <v>2022</v>
      </c>
      <c r="D6954" t="s">
        <v>58</v>
      </c>
      <c r="E6954" t="s">
        <v>45</v>
      </c>
      <c r="F6954" t="s">
        <v>50</v>
      </c>
      <c r="G6954" t="s">
        <v>101</v>
      </c>
      <c r="H6954" t="s">
        <v>30</v>
      </c>
      <c r="I6954" s="90" t="s">
        <v>468</v>
      </c>
    </row>
    <row r="6955" spans="1:10" hidden="1" x14ac:dyDescent="0.25">
      <c r="A6955" s="57" t="s">
        <v>130</v>
      </c>
      <c r="B6955" t="s">
        <v>128</v>
      </c>
      <c r="C6955">
        <v>2022</v>
      </c>
      <c r="D6955" t="s">
        <v>58</v>
      </c>
      <c r="E6955" t="s">
        <v>45</v>
      </c>
      <c r="F6955" t="s">
        <v>50</v>
      </c>
      <c r="G6955" t="s">
        <v>101</v>
      </c>
      <c r="H6955" t="s">
        <v>30</v>
      </c>
      <c r="I6955" s="90" t="s">
        <v>462</v>
      </c>
    </row>
    <row r="6956" spans="1:10" hidden="1" x14ac:dyDescent="0.25">
      <c r="A6956" s="57" t="s">
        <v>130</v>
      </c>
      <c r="B6956" t="s">
        <v>128</v>
      </c>
      <c r="C6956">
        <v>2022</v>
      </c>
      <c r="D6956" t="s">
        <v>58</v>
      </c>
      <c r="E6956" t="s">
        <v>45</v>
      </c>
      <c r="F6956" t="s">
        <v>50</v>
      </c>
      <c r="G6956" t="s">
        <v>101</v>
      </c>
      <c r="H6956" t="s">
        <v>30</v>
      </c>
      <c r="I6956" s="90" t="s">
        <v>395</v>
      </c>
    </row>
    <row r="6957" spans="1:10" hidden="1" x14ac:dyDescent="0.25">
      <c r="A6957" s="57" t="s">
        <v>130</v>
      </c>
      <c r="B6957" t="s">
        <v>128</v>
      </c>
      <c r="C6957">
        <v>2022</v>
      </c>
      <c r="D6957" t="s">
        <v>58</v>
      </c>
      <c r="E6957" t="s">
        <v>45</v>
      </c>
      <c r="F6957" t="s">
        <v>50</v>
      </c>
      <c r="G6957" t="s">
        <v>101</v>
      </c>
      <c r="H6957" t="s">
        <v>30</v>
      </c>
      <c r="I6957" s="90" t="s">
        <v>499</v>
      </c>
    </row>
    <row r="6958" spans="1:10" hidden="1" x14ac:dyDescent="0.25">
      <c r="A6958" s="57" t="s">
        <v>130</v>
      </c>
      <c r="B6958" t="s">
        <v>128</v>
      </c>
      <c r="C6958">
        <v>2022</v>
      </c>
      <c r="D6958" t="s">
        <v>58</v>
      </c>
      <c r="E6958" t="s">
        <v>45</v>
      </c>
      <c r="F6958" t="s">
        <v>50</v>
      </c>
      <c r="G6958" t="s">
        <v>101</v>
      </c>
      <c r="H6958" t="s">
        <v>30</v>
      </c>
      <c r="I6958" s="90" t="s">
        <v>500</v>
      </c>
    </row>
    <row r="6959" spans="1:10" hidden="1" x14ac:dyDescent="0.25">
      <c r="A6959" s="57" t="s">
        <v>130</v>
      </c>
      <c r="B6959" t="s">
        <v>128</v>
      </c>
      <c r="C6959">
        <v>2022</v>
      </c>
      <c r="D6959" t="s">
        <v>58</v>
      </c>
      <c r="E6959" t="s">
        <v>45</v>
      </c>
      <c r="F6959" t="s">
        <v>50</v>
      </c>
      <c r="G6959" t="s">
        <v>101</v>
      </c>
      <c r="H6959" t="s">
        <v>30</v>
      </c>
      <c r="I6959" s="90" t="s">
        <v>501</v>
      </c>
    </row>
    <row r="6960" spans="1:10" hidden="1" x14ac:dyDescent="0.25">
      <c r="A6960" s="57" t="s">
        <v>130</v>
      </c>
      <c r="B6960" t="s">
        <v>128</v>
      </c>
      <c r="C6960">
        <v>2022</v>
      </c>
      <c r="D6960" t="s">
        <v>58</v>
      </c>
      <c r="E6960" t="s">
        <v>45</v>
      </c>
      <c r="F6960" t="s">
        <v>50</v>
      </c>
      <c r="G6960" t="s">
        <v>101</v>
      </c>
      <c r="H6960" t="s">
        <v>30</v>
      </c>
      <c r="I6960" s="90" t="s">
        <v>502</v>
      </c>
    </row>
    <row r="6961" spans="1:10" hidden="1" x14ac:dyDescent="0.25">
      <c r="A6961" s="57" t="s">
        <v>130</v>
      </c>
      <c r="B6961" t="s">
        <v>128</v>
      </c>
      <c r="C6961">
        <v>2022</v>
      </c>
      <c r="D6961" t="s">
        <v>58</v>
      </c>
      <c r="E6961" t="s">
        <v>45</v>
      </c>
      <c r="F6961" t="s">
        <v>50</v>
      </c>
      <c r="G6961" t="s">
        <v>101</v>
      </c>
      <c r="H6961" t="s">
        <v>30</v>
      </c>
      <c r="I6961" s="90" t="s">
        <v>396</v>
      </c>
    </row>
    <row r="6962" spans="1:10" hidden="1" x14ac:dyDescent="0.25">
      <c r="A6962" s="57" t="s">
        <v>130</v>
      </c>
      <c r="B6962" t="s">
        <v>128</v>
      </c>
      <c r="C6962">
        <v>2022</v>
      </c>
      <c r="D6962" t="s">
        <v>58</v>
      </c>
      <c r="E6962" t="s">
        <v>45</v>
      </c>
      <c r="F6962" t="s">
        <v>50</v>
      </c>
      <c r="G6962" t="s">
        <v>101</v>
      </c>
      <c r="H6962" t="s">
        <v>30</v>
      </c>
      <c r="I6962" s="90" t="s">
        <v>474</v>
      </c>
    </row>
    <row r="6963" spans="1:10" hidden="1" x14ac:dyDescent="0.25">
      <c r="A6963" s="57" t="s">
        <v>130</v>
      </c>
      <c r="B6963" t="s">
        <v>128</v>
      </c>
      <c r="C6963">
        <v>2022</v>
      </c>
      <c r="D6963" t="s">
        <v>58</v>
      </c>
      <c r="E6963" t="s">
        <v>45</v>
      </c>
      <c r="F6963" t="s">
        <v>287</v>
      </c>
      <c r="G6963" t="s">
        <v>287</v>
      </c>
      <c r="H6963" s="82" t="s">
        <v>288</v>
      </c>
      <c r="I6963" s="82"/>
    </row>
    <row r="6964" spans="1:10" hidden="1" x14ac:dyDescent="0.25">
      <c r="A6964" s="57" t="s">
        <v>130</v>
      </c>
      <c r="B6964" t="s">
        <v>128</v>
      </c>
      <c r="C6964">
        <v>2022</v>
      </c>
      <c r="D6964" t="s">
        <v>58</v>
      </c>
      <c r="E6964" t="s">
        <v>112</v>
      </c>
      <c r="F6964" t="s">
        <v>117</v>
      </c>
      <c r="G6964" t="s">
        <v>53</v>
      </c>
      <c r="H6964" s="2" t="s">
        <v>256</v>
      </c>
      <c r="I6964" s="2"/>
    </row>
    <row r="6965" spans="1:10" hidden="1" x14ac:dyDescent="0.25">
      <c r="A6965" s="57" t="s">
        <v>130</v>
      </c>
      <c r="B6965" t="s">
        <v>128</v>
      </c>
      <c r="C6965">
        <v>2022</v>
      </c>
      <c r="D6965" t="s">
        <v>58</v>
      </c>
      <c r="E6965" t="s">
        <v>112</v>
      </c>
      <c r="F6965" t="s">
        <v>117</v>
      </c>
      <c r="G6965" t="s">
        <v>53</v>
      </c>
      <c r="H6965" s="90" t="s">
        <v>335</v>
      </c>
      <c r="I6965" s="90" t="s">
        <v>475</v>
      </c>
    </row>
    <row r="6966" spans="1:10" hidden="1" x14ac:dyDescent="0.25">
      <c r="A6966" s="57" t="s">
        <v>130</v>
      </c>
      <c r="B6966" t="s">
        <v>128</v>
      </c>
      <c r="C6966">
        <v>2022</v>
      </c>
      <c r="D6966" t="s">
        <v>58</v>
      </c>
      <c r="E6966" t="s">
        <v>112</v>
      </c>
      <c r="F6966" t="s">
        <v>117</v>
      </c>
      <c r="G6966" t="s">
        <v>53</v>
      </c>
      <c r="H6966" s="2" t="s">
        <v>257</v>
      </c>
      <c r="I6966" t="s">
        <v>406</v>
      </c>
      <c r="J6966" s="3">
        <v>315168</v>
      </c>
    </row>
    <row r="6967" spans="1:10" hidden="1" x14ac:dyDescent="0.25">
      <c r="A6967" s="57" t="s">
        <v>130</v>
      </c>
      <c r="B6967" t="s">
        <v>128</v>
      </c>
      <c r="C6967">
        <v>2022</v>
      </c>
      <c r="D6967" t="s">
        <v>58</v>
      </c>
      <c r="E6967" t="s">
        <v>112</v>
      </c>
      <c r="F6967" t="s">
        <v>117</v>
      </c>
      <c r="G6967" t="s">
        <v>53</v>
      </c>
      <c r="H6967" s="2" t="s">
        <v>257</v>
      </c>
      <c r="I6967" t="s">
        <v>407</v>
      </c>
    </row>
    <row r="6968" spans="1:10" hidden="1" x14ac:dyDescent="0.25">
      <c r="A6968" s="57" t="s">
        <v>130</v>
      </c>
      <c r="B6968" t="s">
        <v>128</v>
      </c>
      <c r="C6968">
        <v>2022</v>
      </c>
      <c r="D6968" t="s">
        <v>58</v>
      </c>
      <c r="E6968" t="s">
        <v>112</v>
      </c>
      <c r="F6968" t="s">
        <v>117</v>
      </c>
      <c r="G6968" t="s">
        <v>53</v>
      </c>
      <c r="H6968" s="2" t="s">
        <v>257</v>
      </c>
      <c r="I6968" t="s">
        <v>408</v>
      </c>
      <c r="J6968" s="3">
        <v>2343957</v>
      </c>
    </row>
    <row r="6969" spans="1:10" hidden="1" x14ac:dyDescent="0.25">
      <c r="A6969" s="57" t="s">
        <v>130</v>
      </c>
      <c r="B6969" t="s">
        <v>128</v>
      </c>
      <c r="C6969">
        <v>2022</v>
      </c>
      <c r="D6969" t="s">
        <v>58</v>
      </c>
      <c r="E6969" t="s">
        <v>112</v>
      </c>
      <c r="F6969" t="s">
        <v>117</v>
      </c>
      <c r="G6969" t="s">
        <v>53</v>
      </c>
      <c r="H6969" s="2" t="s">
        <v>257</v>
      </c>
    </row>
    <row r="6970" spans="1:10" hidden="1" x14ac:dyDescent="0.25">
      <c r="A6970" s="57" t="s">
        <v>130</v>
      </c>
      <c r="B6970" t="s">
        <v>128</v>
      </c>
      <c r="C6970">
        <v>2022</v>
      </c>
      <c r="D6970" t="s">
        <v>58</v>
      </c>
      <c r="E6970" t="s">
        <v>112</v>
      </c>
      <c r="F6970" t="s">
        <v>117</v>
      </c>
      <c r="G6970" t="s">
        <v>53</v>
      </c>
      <c r="H6970" s="2" t="s">
        <v>257</v>
      </c>
    </row>
    <row r="6971" spans="1:10" hidden="1" x14ac:dyDescent="0.25">
      <c r="A6971" s="57" t="s">
        <v>130</v>
      </c>
      <c r="B6971" t="s">
        <v>128</v>
      </c>
      <c r="C6971">
        <v>2022</v>
      </c>
      <c r="D6971" t="s">
        <v>58</v>
      </c>
      <c r="E6971" t="s">
        <v>112</v>
      </c>
      <c r="F6971" t="s">
        <v>117</v>
      </c>
      <c r="G6971" t="s">
        <v>53</v>
      </c>
      <c r="H6971" s="2" t="s">
        <v>257</v>
      </c>
    </row>
    <row r="6972" spans="1:10" hidden="1" x14ac:dyDescent="0.25">
      <c r="A6972" s="57" t="s">
        <v>130</v>
      </c>
      <c r="B6972" t="s">
        <v>128</v>
      </c>
      <c r="C6972">
        <v>2022</v>
      </c>
      <c r="D6972" t="s">
        <v>58</v>
      </c>
      <c r="E6972" t="s">
        <v>112</v>
      </c>
      <c r="F6972" t="s">
        <v>117</v>
      </c>
      <c r="G6972" t="s">
        <v>53</v>
      </c>
      <c r="H6972" s="2" t="s">
        <v>257</v>
      </c>
    </row>
    <row r="6973" spans="1:10" hidden="1" x14ac:dyDescent="0.25">
      <c r="A6973" s="57" t="s">
        <v>130</v>
      </c>
      <c r="B6973" t="s">
        <v>128</v>
      </c>
      <c r="C6973">
        <v>2022</v>
      </c>
      <c r="D6973" t="s">
        <v>58</v>
      </c>
      <c r="E6973" t="s">
        <v>112</v>
      </c>
      <c r="F6973" t="s">
        <v>117</v>
      </c>
      <c r="G6973" t="s">
        <v>53</v>
      </c>
      <c r="H6973" s="2" t="s">
        <v>258</v>
      </c>
      <c r="I6973" s="2"/>
    </row>
    <row r="6974" spans="1:10" hidden="1" x14ac:dyDescent="0.25">
      <c r="A6974" s="57" t="s">
        <v>130</v>
      </c>
      <c r="B6974" t="s">
        <v>128</v>
      </c>
      <c r="C6974">
        <v>2022</v>
      </c>
      <c r="D6974" t="s">
        <v>58</v>
      </c>
      <c r="E6974" t="s">
        <v>112</v>
      </c>
      <c r="F6974" t="s">
        <v>117</v>
      </c>
      <c r="G6974" t="s">
        <v>53</v>
      </c>
      <c r="H6974" s="2" t="s">
        <v>259</v>
      </c>
      <c r="I6974" t="s">
        <v>409</v>
      </c>
      <c r="J6974" s="3">
        <v>12493252</v>
      </c>
    </row>
    <row r="6975" spans="1:10" hidden="1" x14ac:dyDescent="0.25">
      <c r="A6975" s="57" t="s">
        <v>130</v>
      </c>
      <c r="B6975" t="s">
        <v>128</v>
      </c>
      <c r="C6975">
        <v>2022</v>
      </c>
      <c r="D6975" t="s">
        <v>58</v>
      </c>
      <c r="E6975" t="s">
        <v>112</v>
      </c>
      <c r="F6975" t="s">
        <v>117</v>
      </c>
      <c r="G6975" t="s">
        <v>53</v>
      </c>
      <c r="H6975" s="2" t="s">
        <v>259</v>
      </c>
      <c r="I6975" t="s">
        <v>410</v>
      </c>
    </row>
    <row r="6976" spans="1:10" hidden="1" x14ac:dyDescent="0.25">
      <c r="A6976" s="57" t="s">
        <v>130</v>
      </c>
      <c r="B6976" t="s">
        <v>128</v>
      </c>
      <c r="C6976">
        <v>2022</v>
      </c>
      <c r="D6976" t="s">
        <v>58</v>
      </c>
      <c r="E6976" t="s">
        <v>112</v>
      </c>
      <c r="F6976" t="s">
        <v>117</v>
      </c>
      <c r="G6976" t="s">
        <v>53</v>
      </c>
      <c r="H6976" s="2" t="s">
        <v>259</v>
      </c>
      <c r="I6976" t="s">
        <v>411</v>
      </c>
      <c r="J6976" s="3">
        <v>2712100</v>
      </c>
    </row>
    <row r="6977" spans="1:10" hidden="1" x14ac:dyDescent="0.25">
      <c r="A6977" s="57" t="s">
        <v>130</v>
      </c>
      <c r="B6977" t="s">
        <v>128</v>
      </c>
      <c r="C6977">
        <v>2022</v>
      </c>
      <c r="D6977" t="s">
        <v>58</v>
      </c>
      <c r="E6977" t="s">
        <v>112</v>
      </c>
      <c r="F6977" t="s">
        <v>117</v>
      </c>
      <c r="G6977" t="s">
        <v>53</v>
      </c>
      <c r="H6977" s="2" t="s">
        <v>259</v>
      </c>
      <c r="I6977" t="s">
        <v>441</v>
      </c>
    </row>
    <row r="6978" spans="1:10" hidden="1" x14ac:dyDescent="0.25">
      <c r="A6978" s="57" t="s">
        <v>130</v>
      </c>
      <c r="B6978" t="s">
        <v>128</v>
      </c>
      <c r="C6978">
        <v>2022</v>
      </c>
      <c r="D6978" t="s">
        <v>58</v>
      </c>
      <c r="E6978" t="s">
        <v>112</v>
      </c>
      <c r="F6978" t="s">
        <v>117</v>
      </c>
      <c r="G6978" t="s">
        <v>53</v>
      </c>
      <c r="H6978" s="2" t="s">
        <v>259</v>
      </c>
      <c r="I6978" s="90" t="s">
        <v>503</v>
      </c>
      <c r="J6978" s="3">
        <v>959420</v>
      </c>
    </row>
    <row r="6979" spans="1:10" hidden="1" x14ac:dyDescent="0.25">
      <c r="A6979" s="57" t="s">
        <v>130</v>
      </c>
      <c r="B6979" t="s">
        <v>128</v>
      </c>
      <c r="C6979">
        <v>2022</v>
      </c>
      <c r="D6979" t="s">
        <v>58</v>
      </c>
      <c r="E6979" t="s">
        <v>112</v>
      </c>
      <c r="F6979" t="s">
        <v>117</v>
      </c>
      <c r="G6979" t="s">
        <v>53</v>
      </c>
      <c r="H6979" s="2" t="s">
        <v>259</v>
      </c>
      <c r="I6979" s="90" t="s">
        <v>439</v>
      </c>
      <c r="J6979" s="3">
        <v>0</v>
      </c>
    </row>
    <row r="6980" spans="1:10" hidden="1" x14ac:dyDescent="0.25">
      <c r="A6980" s="57" t="s">
        <v>130</v>
      </c>
      <c r="B6980" t="s">
        <v>128</v>
      </c>
      <c r="C6980">
        <v>2022</v>
      </c>
      <c r="D6980" t="s">
        <v>58</v>
      </c>
      <c r="E6980" t="s">
        <v>112</v>
      </c>
      <c r="F6980" t="s">
        <v>117</v>
      </c>
      <c r="G6980" t="s">
        <v>53</v>
      </c>
      <c r="H6980" s="2" t="s">
        <v>259</v>
      </c>
      <c r="I6980" s="90" t="s">
        <v>413</v>
      </c>
    </row>
    <row r="6981" spans="1:10" hidden="1" x14ac:dyDescent="0.25">
      <c r="A6981" s="57" t="s">
        <v>130</v>
      </c>
      <c r="B6981" t="s">
        <v>128</v>
      </c>
      <c r="C6981">
        <v>2022</v>
      </c>
      <c r="D6981" t="s">
        <v>58</v>
      </c>
      <c r="E6981" t="s">
        <v>112</v>
      </c>
      <c r="F6981" t="s">
        <v>117</v>
      </c>
      <c r="G6981" t="s">
        <v>334</v>
      </c>
      <c r="H6981" s="90" t="s">
        <v>335</v>
      </c>
      <c r="I6981" s="90"/>
    </row>
    <row r="6982" spans="1:10" hidden="1" x14ac:dyDescent="0.25">
      <c r="A6982" s="57" t="s">
        <v>130</v>
      </c>
      <c r="B6982" t="s">
        <v>128</v>
      </c>
      <c r="C6982">
        <v>2022</v>
      </c>
      <c r="D6982" t="s">
        <v>58</v>
      </c>
      <c r="E6982" t="s">
        <v>112</v>
      </c>
      <c r="F6982" t="s">
        <v>117</v>
      </c>
      <c r="G6982" t="s">
        <v>318</v>
      </c>
      <c r="H6982" t="s">
        <v>180</v>
      </c>
      <c r="I6982" t="s">
        <v>412</v>
      </c>
    </row>
    <row r="6983" spans="1:10" hidden="1" x14ac:dyDescent="0.25">
      <c r="A6983" s="57" t="s">
        <v>130</v>
      </c>
      <c r="B6983" t="s">
        <v>128</v>
      </c>
      <c r="C6983">
        <v>2022</v>
      </c>
      <c r="D6983" t="s">
        <v>58</v>
      </c>
      <c r="E6983" t="s">
        <v>112</v>
      </c>
      <c r="F6983" t="s">
        <v>117</v>
      </c>
      <c r="G6983" t="s">
        <v>318</v>
      </c>
      <c r="H6983" t="s">
        <v>180</v>
      </c>
      <c r="I6983" t="s">
        <v>413</v>
      </c>
      <c r="J6983" s="38">
        <v>942700</v>
      </c>
    </row>
    <row r="6984" spans="1:10" hidden="1" x14ac:dyDescent="0.25">
      <c r="A6984" s="57" t="s">
        <v>130</v>
      </c>
      <c r="B6984" t="s">
        <v>128</v>
      </c>
      <c r="C6984">
        <v>2022</v>
      </c>
      <c r="D6984" t="s">
        <v>58</v>
      </c>
      <c r="E6984" t="s">
        <v>112</v>
      </c>
      <c r="F6984" t="s">
        <v>117</v>
      </c>
      <c r="G6984" t="s">
        <v>318</v>
      </c>
      <c r="H6984" t="s">
        <v>180</v>
      </c>
      <c r="I6984" t="s">
        <v>414</v>
      </c>
    </row>
    <row r="6985" spans="1:10" hidden="1" x14ac:dyDescent="0.25">
      <c r="A6985" s="57" t="s">
        <v>130</v>
      </c>
      <c r="B6985" t="s">
        <v>128</v>
      </c>
      <c r="C6985">
        <v>2022</v>
      </c>
      <c r="D6985" t="s">
        <v>58</v>
      </c>
      <c r="E6985" t="s">
        <v>112</v>
      </c>
      <c r="F6985" t="s">
        <v>117</v>
      </c>
      <c r="G6985" t="s">
        <v>318</v>
      </c>
      <c r="H6985" t="s">
        <v>180</v>
      </c>
      <c r="I6985" s="90" t="s">
        <v>460</v>
      </c>
    </row>
    <row r="6986" spans="1:10" hidden="1" x14ac:dyDescent="0.25">
      <c r="A6986" s="57" t="s">
        <v>130</v>
      </c>
      <c r="B6986" t="s">
        <v>128</v>
      </c>
      <c r="C6986">
        <v>2022</v>
      </c>
      <c r="D6986" t="s">
        <v>58</v>
      </c>
      <c r="E6986" t="s">
        <v>112</v>
      </c>
      <c r="F6986" t="s">
        <v>117</v>
      </c>
      <c r="G6986" t="s">
        <v>318</v>
      </c>
      <c r="H6986" t="s">
        <v>180</v>
      </c>
      <c r="I6986" s="90" t="s">
        <v>439</v>
      </c>
      <c r="J6986" s="3">
        <v>360000</v>
      </c>
    </row>
    <row r="6987" spans="1:10" hidden="1" x14ac:dyDescent="0.25">
      <c r="A6987" s="57" t="s">
        <v>130</v>
      </c>
      <c r="B6987" t="s">
        <v>128</v>
      </c>
      <c r="C6987">
        <v>2022</v>
      </c>
      <c r="D6987" t="s">
        <v>58</v>
      </c>
      <c r="E6987" t="s">
        <v>112</v>
      </c>
      <c r="F6987" t="s">
        <v>117</v>
      </c>
      <c r="G6987" t="s">
        <v>318</v>
      </c>
      <c r="H6987" t="s">
        <v>180</v>
      </c>
      <c r="I6987" s="90" t="s">
        <v>505</v>
      </c>
      <c r="J6987" s="38">
        <v>919700</v>
      </c>
    </row>
    <row r="6988" spans="1:10" hidden="1" x14ac:dyDescent="0.25">
      <c r="A6988" s="57" t="s">
        <v>130</v>
      </c>
      <c r="B6988" t="s">
        <v>128</v>
      </c>
      <c r="C6988">
        <v>2022</v>
      </c>
      <c r="D6988" t="s">
        <v>58</v>
      </c>
      <c r="E6988" t="s">
        <v>112</v>
      </c>
      <c r="F6988" t="s">
        <v>117</v>
      </c>
      <c r="G6988" t="s">
        <v>318</v>
      </c>
      <c r="H6988" s="2" t="s">
        <v>279</v>
      </c>
      <c r="I6988" t="s">
        <v>414</v>
      </c>
    </row>
    <row r="6989" spans="1:10" hidden="1" x14ac:dyDescent="0.25">
      <c r="A6989" s="57" t="s">
        <v>130</v>
      </c>
      <c r="B6989" t="s">
        <v>128</v>
      </c>
      <c r="C6989">
        <v>2022</v>
      </c>
      <c r="D6989" t="s">
        <v>58</v>
      </c>
      <c r="E6989" t="s">
        <v>112</v>
      </c>
      <c r="F6989" t="s">
        <v>117</v>
      </c>
      <c r="G6989" t="s">
        <v>318</v>
      </c>
      <c r="H6989" s="2" t="s">
        <v>279</v>
      </c>
      <c r="I6989" s="90" t="s">
        <v>460</v>
      </c>
    </row>
    <row r="6990" spans="1:10" hidden="1" x14ac:dyDescent="0.25">
      <c r="A6990" s="57" t="s">
        <v>130</v>
      </c>
      <c r="B6990" t="s">
        <v>128</v>
      </c>
      <c r="C6990">
        <v>2022</v>
      </c>
      <c r="D6990" t="s">
        <v>58</v>
      </c>
      <c r="E6990" t="s">
        <v>112</v>
      </c>
      <c r="F6990" t="s">
        <v>117</v>
      </c>
      <c r="G6990" t="s">
        <v>318</v>
      </c>
      <c r="H6990" s="2" t="s">
        <v>279</v>
      </c>
      <c r="I6990" t="s">
        <v>415</v>
      </c>
    </row>
    <row r="6991" spans="1:10" hidden="1" x14ac:dyDescent="0.25">
      <c r="A6991" s="57" t="s">
        <v>130</v>
      </c>
      <c r="B6991" t="s">
        <v>128</v>
      </c>
      <c r="C6991">
        <v>2022</v>
      </c>
      <c r="D6991" t="s">
        <v>58</v>
      </c>
      <c r="E6991" t="s">
        <v>112</v>
      </c>
      <c r="F6991" t="s">
        <v>117</v>
      </c>
      <c r="G6991" t="s">
        <v>318</v>
      </c>
      <c r="H6991" s="2" t="s">
        <v>279</v>
      </c>
      <c r="I6991" s="90" t="s">
        <v>505</v>
      </c>
      <c r="J6991" s="38">
        <v>383600</v>
      </c>
    </row>
    <row r="6992" spans="1:10" hidden="1" x14ac:dyDescent="0.25">
      <c r="A6992" s="57" t="s">
        <v>130</v>
      </c>
      <c r="B6992" t="s">
        <v>128</v>
      </c>
      <c r="C6992">
        <v>2022</v>
      </c>
      <c r="D6992" t="s">
        <v>58</v>
      </c>
      <c r="E6992" t="s">
        <v>112</v>
      </c>
      <c r="F6992" t="s">
        <v>117</v>
      </c>
      <c r="G6992" t="s">
        <v>319</v>
      </c>
      <c r="H6992" t="s">
        <v>181</v>
      </c>
    </row>
    <row r="6993" spans="1:10" hidden="1" x14ac:dyDescent="0.25">
      <c r="A6993" s="57" t="s">
        <v>130</v>
      </c>
      <c r="B6993" t="s">
        <v>128</v>
      </c>
      <c r="C6993">
        <v>2022</v>
      </c>
      <c r="D6993" t="s">
        <v>58</v>
      </c>
      <c r="E6993" t="s">
        <v>112</v>
      </c>
      <c r="F6993" t="s">
        <v>117</v>
      </c>
      <c r="G6993" t="s">
        <v>319</v>
      </c>
      <c r="H6993" s="90" t="s">
        <v>320</v>
      </c>
      <c r="I6993" t="s">
        <v>416</v>
      </c>
    </row>
    <row r="6994" spans="1:10" hidden="1" x14ac:dyDescent="0.25">
      <c r="A6994" s="20" t="s">
        <v>131</v>
      </c>
      <c r="B6994" s="20" t="s">
        <v>128</v>
      </c>
      <c r="C6994" s="20">
        <v>2022</v>
      </c>
      <c r="D6994" s="20" t="s">
        <v>58</v>
      </c>
      <c r="E6994" s="20" t="s">
        <v>52</v>
      </c>
      <c r="F6994" s="20" t="s">
        <v>142</v>
      </c>
      <c r="G6994" s="20" t="s">
        <v>301</v>
      </c>
      <c r="H6994" s="20" t="s">
        <v>210</v>
      </c>
      <c r="I6994" s="20" t="s">
        <v>374</v>
      </c>
      <c r="J6994" s="3">
        <v>59964489.710000001</v>
      </c>
    </row>
    <row r="6995" spans="1:10" hidden="1" x14ac:dyDescent="0.25">
      <c r="A6995" s="57" t="s">
        <v>131</v>
      </c>
      <c r="B6995" t="s">
        <v>128</v>
      </c>
      <c r="C6995">
        <v>2022</v>
      </c>
      <c r="D6995" t="s">
        <v>58</v>
      </c>
      <c r="E6995" t="s">
        <v>52</v>
      </c>
      <c r="F6995" t="s">
        <v>152</v>
      </c>
      <c r="G6995" t="s">
        <v>149</v>
      </c>
      <c r="H6995" t="s">
        <v>211</v>
      </c>
      <c r="J6995" s="3">
        <v>160.81</v>
      </c>
    </row>
    <row r="6996" spans="1:10" hidden="1" x14ac:dyDescent="0.25">
      <c r="A6996" s="57" t="s">
        <v>131</v>
      </c>
      <c r="B6996" t="s">
        <v>128</v>
      </c>
      <c r="C6996">
        <v>2022</v>
      </c>
      <c r="D6996" t="s">
        <v>58</v>
      </c>
      <c r="E6996" t="s">
        <v>52</v>
      </c>
      <c r="F6996" t="s">
        <v>152</v>
      </c>
      <c r="G6996" t="s">
        <v>213</v>
      </c>
      <c r="H6996" t="s">
        <v>214</v>
      </c>
    </row>
    <row r="6997" spans="1:10" hidden="1" x14ac:dyDescent="0.25">
      <c r="A6997" s="57" t="s">
        <v>131</v>
      </c>
      <c r="B6997" t="s">
        <v>128</v>
      </c>
      <c r="C6997">
        <v>2022</v>
      </c>
      <c r="D6997" t="s">
        <v>58</v>
      </c>
      <c r="E6997" t="s">
        <v>52</v>
      </c>
      <c r="F6997" t="s">
        <v>152</v>
      </c>
      <c r="G6997" t="s">
        <v>217</v>
      </c>
      <c r="H6997" t="s">
        <v>218</v>
      </c>
      <c r="J6997" s="3">
        <v>1650.16</v>
      </c>
    </row>
    <row r="6998" spans="1:10" hidden="1" x14ac:dyDescent="0.25">
      <c r="A6998" s="57" t="s">
        <v>131</v>
      </c>
      <c r="B6998" t="s">
        <v>128</v>
      </c>
      <c r="C6998">
        <v>2022</v>
      </c>
      <c r="D6998" t="s">
        <v>58</v>
      </c>
      <c r="E6998" t="s">
        <v>52</v>
      </c>
      <c r="F6998" t="s">
        <v>142</v>
      </c>
      <c r="G6998" t="s">
        <v>300</v>
      </c>
      <c r="H6998" t="s">
        <v>224</v>
      </c>
      <c r="J6998" s="3">
        <v>-3717032.92</v>
      </c>
    </row>
    <row r="6999" spans="1:10" hidden="1" x14ac:dyDescent="0.25">
      <c r="A6999" s="57" t="s">
        <v>131</v>
      </c>
      <c r="B6999" t="s">
        <v>128</v>
      </c>
      <c r="C6999">
        <v>2022</v>
      </c>
      <c r="D6999" t="s">
        <v>58</v>
      </c>
      <c r="E6999" t="s">
        <v>52</v>
      </c>
      <c r="F6999" t="s">
        <v>142</v>
      </c>
      <c r="G6999" t="s">
        <v>300</v>
      </c>
      <c r="H6999" t="s">
        <v>303</v>
      </c>
      <c r="J6999" s="3">
        <v>-20000</v>
      </c>
    </row>
    <row r="7000" spans="1:10" hidden="1" x14ac:dyDescent="0.25">
      <c r="A7000" s="57" t="s">
        <v>131</v>
      </c>
      <c r="B7000" t="s">
        <v>128</v>
      </c>
      <c r="C7000">
        <v>2022</v>
      </c>
      <c r="D7000" t="s">
        <v>58</v>
      </c>
      <c r="E7000" t="s">
        <v>52</v>
      </c>
      <c r="F7000" t="s">
        <v>142</v>
      </c>
      <c r="G7000" t="s">
        <v>270</v>
      </c>
      <c r="H7000" t="s">
        <v>269</v>
      </c>
    </row>
    <row r="7001" spans="1:10" hidden="1" x14ac:dyDescent="0.25">
      <c r="A7001" s="57" t="s">
        <v>131</v>
      </c>
      <c r="B7001" t="s">
        <v>128</v>
      </c>
      <c r="C7001">
        <v>2022</v>
      </c>
      <c r="D7001" t="s">
        <v>58</v>
      </c>
      <c r="E7001" t="s">
        <v>52</v>
      </c>
      <c r="F7001" t="s">
        <v>142</v>
      </c>
      <c r="G7001" t="s">
        <v>270</v>
      </c>
      <c r="H7001" t="s">
        <v>271</v>
      </c>
      <c r="J7001" s="3">
        <v>300000</v>
      </c>
    </row>
    <row r="7002" spans="1:10" hidden="1" x14ac:dyDescent="0.25">
      <c r="A7002" s="57" t="s">
        <v>131</v>
      </c>
      <c r="B7002" t="s">
        <v>128</v>
      </c>
      <c r="C7002">
        <v>2022</v>
      </c>
      <c r="D7002" t="s">
        <v>58</v>
      </c>
      <c r="E7002" t="s">
        <v>52</v>
      </c>
      <c r="F7002" t="s">
        <v>142</v>
      </c>
      <c r="G7002" t="s">
        <v>270</v>
      </c>
      <c r="H7002" t="s">
        <v>486</v>
      </c>
      <c r="J7002" s="3">
        <v>-503564.87</v>
      </c>
    </row>
    <row r="7003" spans="1:10" hidden="1" x14ac:dyDescent="0.25">
      <c r="A7003" s="57" t="s">
        <v>131</v>
      </c>
      <c r="B7003" t="s">
        <v>128</v>
      </c>
      <c r="C7003">
        <v>2022</v>
      </c>
      <c r="D7003" t="s">
        <v>58</v>
      </c>
      <c r="E7003" t="s">
        <v>45</v>
      </c>
      <c r="F7003" t="s">
        <v>46</v>
      </c>
      <c r="G7003" t="s">
        <v>54</v>
      </c>
      <c r="H7003" t="s">
        <v>11</v>
      </c>
      <c r="I7003" t="s">
        <v>375</v>
      </c>
      <c r="J7003" s="3">
        <v>5520000</v>
      </c>
    </row>
    <row r="7004" spans="1:10" hidden="1" x14ac:dyDescent="0.25">
      <c r="A7004" s="57" t="s">
        <v>131</v>
      </c>
      <c r="B7004" t="s">
        <v>128</v>
      </c>
      <c r="C7004">
        <v>2022</v>
      </c>
      <c r="D7004" t="s">
        <v>58</v>
      </c>
      <c r="E7004" t="s">
        <v>45</v>
      </c>
      <c r="F7004" t="s">
        <v>46</v>
      </c>
      <c r="G7004" t="s">
        <v>54</v>
      </c>
      <c r="H7004" t="s">
        <v>11</v>
      </c>
      <c r="I7004" t="s">
        <v>376</v>
      </c>
      <c r="J7004" s="3">
        <v>1108333</v>
      </c>
    </row>
    <row r="7005" spans="1:10" hidden="1" x14ac:dyDescent="0.25">
      <c r="A7005" s="57" t="s">
        <v>131</v>
      </c>
      <c r="B7005" t="s">
        <v>128</v>
      </c>
      <c r="C7005">
        <v>2022</v>
      </c>
      <c r="D7005" t="s">
        <v>58</v>
      </c>
      <c r="E7005" t="s">
        <v>45</v>
      </c>
      <c r="F7005" t="s">
        <v>46</v>
      </c>
      <c r="G7005" t="s">
        <v>54</v>
      </c>
      <c r="H7005" t="s">
        <v>12</v>
      </c>
      <c r="I7005" t="s">
        <v>375</v>
      </c>
    </row>
    <row r="7006" spans="1:10" hidden="1" x14ac:dyDescent="0.25">
      <c r="A7006" s="57" t="s">
        <v>131</v>
      </c>
      <c r="B7006" t="s">
        <v>128</v>
      </c>
      <c r="C7006">
        <v>2022</v>
      </c>
      <c r="D7006" t="s">
        <v>58</v>
      </c>
      <c r="E7006" t="s">
        <v>45</v>
      </c>
      <c r="F7006" t="s">
        <v>46</v>
      </c>
      <c r="G7006" t="s">
        <v>54</v>
      </c>
      <c r="H7006" t="s">
        <v>12</v>
      </c>
      <c r="I7006" t="s">
        <v>376</v>
      </c>
      <c r="J7006" s="3">
        <v>74209</v>
      </c>
    </row>
    <row r="7007" spans="1:10" hidden="1" x14ac:dyDescent="0.25">
      <c r="A7007" s="57" t="s">
        <v>131</v>
      </c>
      <c r="B7007" t="s">
        <v>128</v>
      </c>
      <c r="C7007">
        <v>2022</v>
      </c>
      <c r="D7007" t="s">
        <v>58</v>
      </c>
      <c r="E7007" t="s">
        <v>45</v>
      </c>
      <c r="F7007" t="s">
        <v>46</v>
      </c>
      <c r="G7007" t="s">
        <v>54</v>
      </c>
      <c r="H7007" t="s">
        <v>13</v>
      </c>
      <c r="I7007" t="s">
        <v>375</v>
      </c>
      <c r="J7007" s="3">
        <v>460000</v>
      </c>
    </row>
    <row r="7008" spans="1:10" hidden="1" x14ac:dyDescent="0.25">
      <c r="A7008" s="57" t="s">
        <v>131</v>
      </c>
      <c r="B7008" t="s">
        <v>128</v>
      </c>
      <c r="C7008">
        <v>2022</v>
      </c>
      <c r="D7008" t="s">
        <v>58</v>
      </c>
      <c r="E7008" t="s">
        <v>45</v>
      </c>
      <c r="F7008" t="s">
        <v>46</v>
      </c>
      <c r="G7008" t="s">
        <v>54</v>
      </c>
      <c r="H7008" t="s">
        <v>13</v>
      </c>
      <c r="I7008" t="s">
        <v>376</v>
      </c>
      <c r="J7008" s="3">
        <v>155598</v>
      </c>
    </row>
    <row r="7009" spans="1:10" hidden="1" x14ac:dyDescent="0.25">
      <c r="A7009" s="57" t="s">
        <v>131</v>
      </c>
      <c r="B7009" t="s">
        <v>128</v>
      </c>
      <c r="C7009">
        <v>2022</v>
      </c>
      <c r="D7009" t="s">
        <v>58</v>
      </c>
      <c r="E7009" t="s">
        <v>45</v>
      </c>
      <c r="F7009" t="s">
        <v>46</v>
      </c>
      <c r="G7009" t="s">
        <v>54</v>
      </c>
      <c r="H7009" t="s">
        <v>14</v>
      </c>
      <c r="I7009" t="s">
        <v>375</v>
      </c>
      <c r="J7009" s="3">
        <v>55200</v>
      </c>
    </row>
    <row r="7010" spans="1:10" hidden="1" x14ac:dyDescent="0.25">
      <c r="A7010" s="57" t="s">
        <v>131</v>
      </c>
      <c r="B7010" t="s">
        <v>128</v>
      </c>
      <c r="C7010">
        <v>2022</v>
      </c>
      <c r="D7010" t="s">
        <v>58</v>
      </c>
      <c r="E7010" t="s">
        <v>45</v>
      </c>
      <c r="F7010" t="s">
        <v>46</v>
      </c>
      <c r="G7010" t="s">
        <v>54</v>
      </c>
      <c r="H7010" t="s">
        <v>14</v>
      </c>
      <c r="I7010" t="s">
        <v>376</v>
      </c>
      <c r="J7010" s="3">
        <v>18672</v>
      </c>
    </row>
    <row r="7011" spans="1:10" hidden="1" x14ac:dyDescent="0.25">
      <c r="A7011" s="57" t="s">
        <v>131</v>
      </c>
      <c r="B7011" t="s">
        <v>128</v>
      </c>
      <c r="C7011">
        <v>2022</v>
      </c>
      <c r="D7011" t="s">
        <v>58</v>
      </c>
      <c r="E7011" t="s">
        <v>45</v>
      </c>
      <c r="F7011" t="s">
        <v>46</v>
      </c>
      <c r="G7011" t="s">
        <v>54</v>
      </c>
      <c r="H7011" t="s">
        <v>15</v>
      </c>
      <c r="I7011" t="s">
        <v>375</v>
      </c>
      <c r="J7011" s="3">
        <v>460000</v>
      </c>
    </row>
    <row r="7012" spans="1:10" hidden="1" x14ac:dyDescent="0.25">
      <c r="A7012" s="57" t="s">
        <v>131</v>
      </c>
      <c r="B7012" t="s">
        <v>128</v>
      </c>
      <c r="C7012">
        <v>2022</v>
      </c>
      <c r="D7012" t="s">
        <v>58</v>
      </c>
      <c r="E7012" t="s">
        <v>45</v>
      </c>
      <c r="F7012" t="s">
        <v>46</v>
      </c>
      <c r="G7012" t="s">
        <v>54</v>
      </c>
      <c r="H7012" t="s">
        <v>15</v>
      </c>
      <c r="I7012" t="s">
        <v>376</v>
      </c>
      <c r="J7012" s="3">
        <v>155598</v>
      </c>
    </row>
    <row r="7013" spans="1:10" hidden="1" x14ac:dyDescent="0.25">
      <c r="A7013" s="57" t="s">
        <v>131</v>
      </c>
      <c r="B7013" t="s">
        <v>128</v>
      </c>
      <c r="C7013">
        <v>2022</v>
      </c>
      <c r="D7013" t="s">
        <v>58</v>
      </c>
      <c r="E7013" t="s">
        <v>45</v>
      </c>
      <c r="F7013" t="s">
        <v>46</v>
      </c>
      <c r="G7013" t="s">
        <v>54</v>
      </c>
      <c r="H7013" t="s">
        <v>16</v>
      </c>
      <c r="I7013" t="s">
        <v>375</v>
      </c>
      <c r="J7013" s="3">
        <v>230000</v>
      </c>
    </row>
    <row r="7014" spans="1:10" hidden="1" x14ac:dyDescent="0.25">
      <c r="A7014" s="57" t="s">
        <v>131</v>
      </c>
      <c r="B7014" t="s">
        <v>128</v>
      </c>
      <c r="C7014">
        <v>2022</v>
      </c>
      <c r="D7014" t="s">
        <v>58</v>
      </c>
      <c r="E7014" t="s">
        <v>45</v>
      </c>
      <c r="F7014" t="s">
        <v>46</v>
      </c>
      <c r="G7014" t="s">
        <v>54</v>
      </c>
      <c r="H7014" t="s">
        <v>16</v>
      </c>
      <c r="I7014" t="s">
        <v>376</v>
      </c>
      <c r="J7014" s="3">
        <v>72916</v>
      </c>
    </row>
    <row r="7015" spans="1:10" hidden="1" x14ac:dyDescent="0.25">
      <c r="A7015" s="57" t="s">
        <v>131</v>
      </c>
      <c r="B7015" t="s">
        <v>128</v>
      </c>
      <c r="C7015">
        <v>2022</v>
      </c>
      <c r="D7015" t="s">
        <v>58</v>
      </c>
      <c r="E7015" t="s">
        <v>45</v>
      </c>
      <c r="F7015" t="s">
        <v>46</v>
      </c>
      <c r="G7015" t="s">
        <v>54</v>
      </c>
      <c r="H7015" t="s">
        <v>17</v>
      </c>
      <c r="I7015" t="s">
        <v>375</v>
      </c>
      <c r="J7015" s="3">
        <v>3680000</v>
      </c>
    </row>
    <row r="7016" spans="1:10" hidden="1" x14ac:dyDescent="0.25">
      <c r="A7016" s="57" t="s">
        <v>131</v>
      </c>
      <c r="B7016" t="s">
        <v>128</v>
      </c>
      <c r="C7016">
        <v>2022</v>
      </c>
      <c r="D7016" t="s">
        <v>58</v>
      </c>
      <c r="E7016" t="s">
        <v>45</v>
      </c>
      <c r="F7016" t="s">
        <v>46</v>
      </c>
      <c r="G7016" t="s">
        <v>54</v>
      </c>
      <c r="H7016" s="90" t="s">
        <v>331</v>
      </c>
      <c r="I7016" s="90"/>
    </row>
    <row r="7017" spans="1:10" hidden="1" x14ac:dyDescent="0.25">
      <c r="A7017" s="57" t="s">
        <v>131</v>
      </c>
      <c r="B7017" t="s">
        <v>128</v>
      </c>
      <c r="C7017">
        <v>2022</v>
      </c>
      <c r="D7017" t="s">
        <v>58</v>
      </c>
      <c r="E7017" t="s">
        <v>45</v>
      </c>
      <c r="F7017" t="s">
        <v>46</v>
      </c>
      <c r="G7017" t="s">
        <v>54</v>
      </c>
      <c r="H7017" s="90" t="s">
        <v>445</v>
      </c>
      <c r="I7017" s="90" t="s">
        <v>446</v>
      </c>
    </row>
    <row r="7018" spans="1:10" hidden="1" x14ac:dyDescent="0.25">
      <c r="A7018" s="57" t="s">
        <v>131</v>
      </c>
      <c r="B7018" t="s">
        <v>128</v>
      </c>
      <c r="C7018">
        <v>2022</v>
      </c>
      <c r="D7018" t="s">
        <v>58</v>
      </c>
      <c r="E7018" t="s">
        <v>45</v>
      </c>
      <c r="F7018" t="s">
        <v>46</v>
      </c>
      <c r="G7018" t="s">
        <v>54</v>
      </c>
      <c r="H7018" t="s">
        <v>195</v>
      </c>
      <c r="I7018" t="s">
        <v>377</v>
      </c>
    </row>
    <row r="7019" spans="1:10" hidden="1" x14ac:dyDescent="0.25">
      <c r="A7019" s="57" t="s">
        <v>131</v>
      </c>
      <c r="B7019" t="s">
        <v>128</v>
      </c>
      <c r="C7019">
        <v>2022</v>
      </c>
      <c r="D7019" t="s">
        <v>58</v>
      </c>
      <c r="E7019" t="s">
        <v>45</v>
      </c>
      <c r="F7019" t="s">
        <v>46</v>
      </c>
      <c r="G7019" t="s">
        <v>54</v>
      </c>
      <c r="H7019" t="s">
        <v>18</v>
      </c>
      <c r="I7019" t="s">
        <v>397</v>
      </c>
      <c r="J7019" s="3">
        <v>34600</v>
      </c>
    </row>
    <row r="7020" spans="1:10" hidden="1" x14ac:dyDescent="0.25">
      <c r="A7020" s="57" t="s">
        <v>131</v>
      </c>
      <c r="B7020" t="s">
        <v>128</v>
      </c>
      <c r="C7020">
        <v>2022</v>
      </c>
      <c r="D7020" t="s">
        <v>58</v>
      </c>
      <c r="E7020" t="s">
        <v>45</v>
      </c>
      <c r="F7020" t="s">
        <v>46</v>
      </c>
      <c r="G7020" t="s">
        <v>54</v>
      </c>
      <c r="H7020" s="90" t="s">
        <v>513</v>
      </c>
      <c r="I7020" s="90" t="s">
        <v>514</v>
      </c>
    </row>
    <row r="7021" spans="1:10" hidden="1" x14ac:dyDescent="0.25">
      <c r="A7021" s="57" t="s">
        <v>131</v>
      </c>
      <c r="B7021" t="s">
        <v>128</v>
      </c>
      <c r="C7021">
        <v>2022</v>
      </c>
      <c r="D7021" t="s">
        <v>58</v>
      </c>
      <c r="E7021" t="s">
        <v>45</v>
      </c>
      <c r="F7021" t="s">
        <v>46</v>
      </c>
      <c r="G7021" t="s">
        <v>54</v>
      </c>
      <c r="H7021" t="s">
        <v>19</v>
      </c>
      <c r="I7021" t="s">
        <v>398</v>
      </c>
      <c r="J7021" s="3">
        <v>662400</v>
      </c>
    </row>
    <row r="7022" spans="1:10" hidden="1" x14ac:dyDescent="0.25">
      <c r="A7022" s="57" t="s">
        <v>131</v>
      </c>
      <c r="B7022" t="s">
        <v>128</v>
      </c>
      <c r="C7022">
        <v>2022</v>
      </c>
      <c r="D7022" t="s">
        <v>58</v>
      </c>
      <c r="E7022" t="s">
        <v>45</v>
      </c>
      <c r="F7022" t="s">
        <v>46</v>
      </c>
      <c r="G7022" t="s">
        <v>54</v>
      </c>
      <c r="H7022" t="s">
        <v>19</v>
      </c>
      <c r="I7022" t="s">
        <v>400</v>
      </c>
      <c r="J7022" s="3">
        <v>210000</v>
      </c>
    </row>
    <row r="7023" spans="1:10" hidden="1" x14ac:dyDescent="0.25">
      <c r="A7023" s="57" t="s">
        <v>131</v>
      </c>
      <c r="B7023" t="s">
        <v>128</v>
      </c>
      <c r="C7023">
        <v>2022</v>
      </c>
      <c r="D7023" t="s">
        <v>58</v>
      </c>
      <c r="E7023" t="s">
        <v>45</v>
      </c>
      <c r="F7023" t="s">
        <v>46</v>
      </c>
      <c r="G7023" t="s">
        <v>54</v>
      </c>
      <c r="H7023" t="s">
        <v>20</v>
      </c>
      <c r="I7023" t="s">
        <v>399</v>
      </c>
      <c r="J7023" s="3">
        <v>290800</v>
      </c>
    </row>
    <row r="7024" spans="1:10" hidden="1" x14ac:dyDescent="0.25">
      <c r="A7024" s="57" t="s">
        <v>131</v>
      </c>
      <c r="B7024" t="s">
        <v>128</v>
      </c>
      <c r="C7024">
        <v>2022</v>
      </c>
      <c r="D7024" t="s">
        <v>58</v>
      </c>
      <c r="E7024" t="s">
        <v>45</v>
      </c>
      <c r="F7024" t="s">
        <v>46</v>
      </c>
      <c r="G7024" t="s">
        <v>54</v>
      </c>
      <c r="H7024" s="90" t="s">
        <v>523</v>
      </c>
      <c r="I7024" s="90" t="s">
        <v>524</v>
      </c>
      <c r="J7024" s="3">
        <v>441681</v>
      </c>
    </row>
    <row r="7025" spans="1:10" hidden="1" x14ac:dyDescent="0.25">
      <c r="A7025" s="57" t="s">
        <v>131</v>
      </c>
      <c r="B7025" t="s">
        <v>128</v>
      </c>
      <c r="C7025">
        <v>2022</v>
      </c>
      <c r="D7025" t="s">
        <v>58</v>
      </c>
      <c r="E7025" t="s">
        <v>45</v>
      </c>
      <c r="F7025" t="s">
        <v>46</v>
      </c>
      <c r="G7025" t="s">
        <v>54</v>
      </c>
      <c r="H7025" s="2" t="s">
        <v>294</v>
      </c>
      <c r="I7025" s="2"/>
    </row>
    <row r="7026" spans="1:10" hidden="1" x14ac:dyDescent="0.25">
      <c r="A7026" s="57" t="s">
        <v>131</v>
      </c>
      <c r="B7026" t="s">
        <v>128</v>
      </c>
      <c r="C7026">
        <v>2022</v>
      </c>
      <c r="D7026" t="s">
        <v>58</v>
      </c>
      <c r="E7026" t="s">
        <v>45</v>
      </c>
      <c r="F7026" t="s">
        <v>46</v>
      </c>
      <c r="G7026" t="s">
        <v>118</v>
      </c>
      <c r="H7026" s="2" t="s">
        <v>295</v>
      </c>
      <c r="I7026" t="s">
        <v>378</v>
      </c>
      <c r="J7026" s="3">
        <v>600000</v>
      </c>
    </row>
    <row r="7027" spans="1:10" hidden="1" x14ac:dyDescent="0.25">
      <c r="A7027" s="57" t="s">
        <v>131</v>
      </c>
      <c r="B7027" t="s">
        <v>128</v>
      </c>
      <c r="C7027">
        <v>2022</v>
      </c>
      <c r="D7027" t="s">
        <v>58</v>
      </c>
      <c r="E7027" t="s">
        <v>45</v>
      </c>
      <c r="F7027" t="s">
        <v>46</v>
      </c>
      <c r="G7027" t="s">
        <v>118</v>
      </c>
      <c r="H7027" t="s">
        <v>119</v>
      </c>
      <c r="I7027" t="s">
        <v>512</v>
      </c>
      <c r="J7027" s="3">
        <v>998000</v>
      </c>
    </row>
    <row r="7028" spans="1:10" hidden="1" x14ac:dyDescent="0.25">
      <c r="A7028" s="57" t="s">
        <v>131</v>
      </c>
      <c r="B7028" t="s">
        <v>128</v>
      </c>
      <c r="C7028">
        <v>2022</v>
      </c>
      <c r="D7028" t="s">
        <v>58</v>
      </c>
      <c r="E7028" t="s">
        <v>45</v>
      </c>
      <c r="F7028" t="s">
        <v>46</v>
      </c>
      <c r="G7028" t="s">
        <v>118</v>
      </c>
      <c r="H7028" t="s">
        <v>283</v>
      </c>
    </row>
    <row r="7029" spans="1:10" hidden="1" x14ac:dyDescent="0.25">
      <c r="A7029" s="57" t="s">
        <v>131</v>
      </c>
      <c r="B7029" t="s">
        <v>128</v>
      </c>
      <c r="C7029">
        <v>2022</v>
      </c>
      <c r="D7029" t="s">
        <v>58</v>
      </c>
      <c r="E7029" t="s">
        <v>45</v>
      </c>
      <c r="F7029" t="s">
        <v>46</v>
      </c>
      <c r="G7029" t="s">
        <v>109</v>
      </c>
      <c r="H7029" t="s">
        <v>219</v>
      </c>
      <c r="I7029" t="s">
        <v>379</v>
      </c>
      <c r="J7029" s="3">
        <v>550</v>
      </c>
    </row>
    <row r="7030" spans="1:10" hidden="1" x14ac:dyDescent="0.25">
      <c r="A7030" s="57" t="s">
        <v>131</v>
      </c>
      <c r="B7030" t="s">
        <v>128</v>
      </c>
      <c r="C7030">
        <v>2022</v>
      </c>
      <c r="D7030" t="s">
        <v>58</v>
      </c>
      <c r="E7030" t="s">
        <v>45</v>
      </c>
      <c r="F7030" t="s">
        <v>46</v>
      </c>
      <c r="G7030" t="s">
        <v>109</v>
      </c>
      <c r="H7030" t="s">
        <v>219</v>
      </c>
      <c r="I7030" s="90" t="s">
        <v>476</v>
      </c>
    </row>
    <row r="7031" spans="1:10" hidden="1" x14ac:dyDescent="0.25">
      <c r="A7031" s="57" t="s">
        <v>131</v>
      </c>
      <c r="B7031" t="s">
        <v>128</v>
      </c>
      <c r="C7031">
        <v>2022</v>
      </c>
      <c r="D7031" t="s">
        <v>58</v>
      </c>
      <c r="E7031" t="s">
        <v>45</v>
      </c>
      <c r="F7031" t="s">
        <v>46</v>
      </c>
      <c r="G7031" t="s">
        <v>109</v>
      </c>
      <c r="H7031" s="2" t="s">
        <v>267</v>
      </c>
      <c r="I7031" s="2"/>
    </row>
    <row r="7032" spans="1:10" hidden="1" x14ac:dyDescent="0.25">
      <c r="A7032" s="57" t="s">
        <v>131</v>
      </c>
      <c r="B7032" t="s">
        <v>128</v>
      </c>
      <c r="C7032">
        <v>2022</v>
      </c>
      <c r="D7032" t="s">
        <v>58</v>
      </c>
      <c r="E7032" t="s">
        <v>45</v>
      </c>
      <c r="F7032" t="s">
        <v>46</v>
      </c>
      <c r="G7032" t="s">
        <v>109</v>
      </c>
      <c r="H7032" t="s">
        <v>220</v>
      </c>
      <c r="I7032" t="s">
        <v>417</v>
      </c>
    </row>
    <row r="7033" spans="1:10" hidden="1" x14ac:dyDescent="0.25">
      <c r="A7033" s="57" t="s">
        <v>131</v>
      </c>
      <c r="B7033" t="s">
        <v>128</v>
      </c>
      <c r="C7033">
        <v>2022</v>
      </c>
      <c r="D7033" t="s">
        <v>58</v>
      </c>
      <c r="E7033" t="s">
        <v>45</v>
      </c>
      <c r="F7033" t="s">
        <v>46</v>
      </c>
      <c r="G7033" t="s">
        <v>109</v>
      </c>
      <c r="H7033" t="s">
        <v>260</v>
      </c>
    </row>
    <row r="7034" spans="1:10" hidden="1" x14ac:dyDescent="0.25">
      <c r="A7034" s="57" t="s">
        <v>131</v>
      </c>
      <c r="B7034" t="s">
        <v>128</v>
      </c>
      <c r="C7034">
        <v>2022</v>
      </c>
      <c r="D7034" t="s">
        <v>58</v>
      </c>
      <c r="E7034" t="s">
        <v>45</v>
      </c>
      <c r="F7034" t="s">
        <v>46</v>
      </c>
      <c r="G7034" t="s">
        <v>55</v>
      </c>
      <c r="H7034" t="s">
        <v>22</v>
      </c>
      <c r="I7034" t="s">
        <v>380</v>
      </c>
      <c r="J7034" s="3">
        <v>800000</v>
      </c>
    </row>
    <row r="7035" spans="1:10" hidden="1" x14ac:dyDescent="0.25">
      <c r="A7035" s="57" t="s">
        <v>131</v>
      </c>
      <c r="B7035" t="s">
        <v>128</v>
      </c>
      <c r="C7035">
        <v>2022</v>
      </c>
      <c r="D7035" t="s">
        <v>58</v>
      </c>
      <c r="E7035" t="s">
        <v>45</v>
      </c>
      <c r="F7035" t="s">
        <v>46</v>
      </c>
      <c r="G7035" t="s">
        <v>55</v>
      </c>
      <c r="H7035" t="s">
        <v>22</v>
      </c>
      <c r="I7035" s="90" t="s">
        <v>517</v>
      </c>
    </row>
    <row r="7036" spans="1:10" hidden="1" x14ac:dyDescent="0.25">
      <c r="A7036" s="57" t="s">
        <v>131</v>
      </c>
      <c r="B7036" t="s">
        <v>128</v>
      </c>
      <c r="C7036">
        <v>2022</v>
      </c>
      <c r="D7036" t="s">
        <v>58</v>
      </c>
      <c r="E7036" t="s">
        <v>45</v>
      </c>
      <c r="F7036" t="s">
        <v>46</v>
      </c>
      <c r="G7036" t="s">
        <v>55</v>
      </c>
      <c r="H7036" t="s">
        <v>447</v>
      </c>
      <c r="I7036" s="90" t="s">
        <v>448</v>
      </c>
    </row>
    <row r="7037" spans="1:10" hidden="1" x14ac:dyDescent="0.25">
      <c r="A7037" s="57" t="s">
        <v>131</v>
      </c>
      <c r="B7037" t="s">
        <v>128</v>
      </c>
      <c r="C7037">
        <v>2022</v>
      </c>
      <c r="D7037" t="s">
        <v>58</v>
      </c>
      <c r="E7037" t="s">
        <v>45</v>
      </c>
      <c r="F7037" t="s">
        <v>46</v>
      </c>
      <c r="G7037" t="s">
        <v>47</v>
      </c>
      <c r="H7037" t="s">
        <v>238</v>
      </c>
    </row>
    <row r="7038" spans="1:10" hidden="1" x14ac:dyDescent="0.25">
      <c r="A7038" s="57" t="s">
        <v>131</v>
      </c>
      <c r="B7038" t="s">
        <v>128</v>
      </c>
      <c r="C7038">
        <v>2022</v>
      </c>
      <c r="D7038" t="s">
        <v>58</v>
      </c>
      <c r="E7038" t="s">
        <v>45</v>
      </c>
      <c r="F7038" t="s">
        <v>46</v>
      </c>
      <c r="G7038" t="s">
        <v>47</v>
      </c>
      <c r="H7038" t="s">
        <v>239</v>
      </c>
      <c r="I7038" t="s">
        <v>381</v>
      </c>
      <c r="J7038" s="3">
        <v>157922</v>
      </c>
    </row>
    <row r="7039" spans="1:10" hidden="1" x14ac:dyDescent="0.25">
      <c r="A7039" s="57" t="s">
        <v>131</v>
      </c>
      <c r="B7039" t="s">
        <v>128</v>
      </c>
      <c r="C7039">
        <v>2022</v>
      </c>
      <c r="D7039" t="s">
        <v>58</v>
      </c>
      <c r="E7039" t="s">
        <v>45</v>
      </c>
      <c r="F7039" t="s">
        <v>46</v>
      </c>
      <c r="G7039" t="s">
        <v>47</v>
      </c>
      <c r="H7039" t="s">
        <v>239</v>
      </c>
      <c r="I7039" t="s">
        <v>382</v>
      </c>
      <c r="J7039" s="3">
        <v>302463</v>
      </c>
    </row>
    <row r="7040" spans="1:10" hidden="1" x14ac:dyDescent="0.25">
      <c r="A7040" s="57" t="s">
        <v>131</v>
      </c>
      <c r="B7040" t="s">
        <v>128</v>
      </c>
      <c r="C7040">
        <v>2022</v>
      </c>
      <c r="D7040" t="s">
        <v>58</v>
      </c>
      <c r="E7040" t="s">
        <v>45</v>
      </c>
      <c r="F7040" t="s">
        <v>46</v>
      </c>
      <c r="G7040" t="s">
        <v>47</v>
      </c>
      <c r="H7040" t="s">
        <v>239</v>
      </c>
      <c r="I7040" t="s">
        <v>383</v>
      </c>
      <c r="J7040" s="3">
        <v>1000000</v>
      </c>
    </row>
    <row r="7041" spans="1:10" hidden="1" x14ac:dyDescent="0.25">
      <c r="A7041" s="57" t="s">
        <v>131</v>
      </c>
      <c r="B7041" t="s">
        <v>128</v>
      </c>
      <c r="C7041">
        <v>2022</v>
      </c>
      <c r="D7041" t="s">
        <v>58</v>
      </c>
      <c r="E7041" t="s">
        <v>45</v>
      </c>
      <c r="F7041" t="s">
        <v>46</v>
      </c>
      <c r="G7041" t="s">
        <v>47</v>
      </c>
      <c r="H7041" t="s">
        <v>239</v>
      </c>
      <c r="I7041" t="s">
        <v>384</v>
      </c>
      <c r="J7041" s="38">
        <v>365608</v>
      </c>
    </row>
    <row r="7042" spans="1:10" hidden="1" x14ac:dyDescent="0.25">
      <c r="A7042" s="57" t="s">
        <v>131</v>
      </c>
      <c r="B7042" t="s">
        <v>128</v>
      </c>
      <c r="C7042">
        <v>2022</v>
      </c>
      <c r="D7042" t="s">
        <v>58</v>
      </c>
      <c r="E7042" t="s">
        <v>45</v>
      </c>
      <c r="F7042" t="s">
        <v>46</v>
      </c>
      <c r="G7042" t="s">
        <v>47</v>
      </c>
      <c r="H7042" t="s">
        <v>239</v>
      </c>
      <c r="I7042" t="s">
        <v>388</v>
      </c>
    </row>
    <row r="7043" spans="1:10" hidden="1" x14ac:dyDescent="0.25">
      <c r="A7043" s="57" t="s">
        <v>131</v>
      </c>
      <c r="B7043" t="s">
        <v>128</v>
      </c>
      <c r="C7043">
        <v>2022</v>
      </c>
      <c r="D7043" t="s">
        <v>58</v>
      </c>
      <c r="E7043" t="s">
        <v>45</v>
      </c>
      <c r="F7043" t="s">
        <v>46</v>
      </c>
      <c r="G7043" t="s">
        <v>47</v>
      </c>
      <c r="H7043" t="s">
        <v>239</v>
      </c>
      <c r="I7043" s="90" t="s">
        <v>449</v>
      </c>
    </row>
    <row r="7044" spans="1:10" hidden="1" x14ac:dyDescent="0.25">
      <c r="A7044" s="57" t="s">
        <v>131</v>
      </c>
      <c r="B7044" t="s">
        <v>128</v>
      </c>
      <c r="C7044">
        <v>2022</v>
      </c>
      <c r="D7044" t="s">
        <v>58</v>
      </c>
      <c r="E7044" t="s">
        <v>45</v>
      </c>
      <c r="F7044" t="s">
        <v>46</v>
      </c>
      <c r="G7044" t="s">
        <v>47</v>
      </c>
      <c r="H7044" t="s">
        <v>239</v>
      </c>
      <c r="I7044" s="90" t="s">
        <v>461</v>
      </c>
    </row>
    <row r="7045" spans="1:10" hidden="1" x14ac:dyDescent="0.25">
      <c r="A7045" s="57" t="s">
        <v>131</v>
      </c>
      <c r="B7045" t="s">
        <v>128</v>
      </c>
      <c r="C7045">
        <v>2022</v>
      </c>
      <c r="D7045" t="s">
        <v>58</v>
      </c>
      <c r="E7045" t="s">
        <v>45</v>
      </c>
      <c r="F7045" t="s">
        <v>46</v>
      </c>
      <c r="G7045" t="s">
        <v>47</v>
      </c>
      <c r="H7045" t="s">
        <v>239</v>
      </c>
      <c r="I7045" s="90" t="s">
        <v>462</v>
      </c>
      <c r="J7045" s="3">
        <v>300000</v>
      </c>
    </row>
    <row r="7046" spans="1:10" hidden="1" x14ac:dyDescent="0.25">
      <c r="A7046" s="57" t="s">
        <v>131</v>
      </c>
      <c r="B7046" t="s">
        <v>128</v>
      </c>
      <c r="C7046">
        <v>2022</v>
      </c>
      <c r="D7046" t="s">
        <v>58</v>
      </c>
      <c r="E7046" t="s">
        <v>45</v>
      </c>
      <c r="F7046" t="s">
        <v>46</v>
      </c>
      <c r="G7046" t="s">
        <v>47</v>
      </c>
      <c r="H7046" t="s">
        <v>239</v>
      </c>
      <c r="I7046" s="90" t="s">
        <v>463</v>
      </c>
      <c r="J7046" s="3">
        <v>691100</v>
      </c>
    </row>
    <row r="7047" spans="1:10" hidden="1" x14ac:dyDescent="0.25">
      <c r="A7047" s="57" t="s">
        <v>131</v>
      </c>
      <c r="B7047" t="s">
        <v>128</v>
      </c>
      <c r="C7047">
        <v>2022</v>
      </c>
      <c r="D7047" t="s">
        <v>58</v>
      </c>
      <c r="E7047" t="s">
        <v>45</v>
      </c>
      <c r="F7047" t="s">
        <v>46</v>
      </c>
      <c r="G7047" t="s">
        <v>47</v>
      </c>
      <c r="H7047" t="s">
        <v>243</v>
      </c>
      <c r="I7047" t="s">
        <v>387</v>
      </c>
    </row>
    <row r="7048" spans="1:10" hidden="1" x14ac:dyDescent="0.25">
      <c r="A7048" s="57" t="s">
        <v>131</v>
      </c>
      <c r="B7048" t="s">
        <v>128</v>
      </c>
      <c r="C7048">
        <v>2022</v>
      </c>
      <c r="D7048" t="s">
        <v>58</v>
      </c>
      <c r="E7048" t="s">
        <v>45</v>
      </c>
      <c r="F7048" t="s">
        <v>46</v>
      </c>
      <c r="G7048" t="s">
        <v>47</v>
      </c>
      <c r="H7048" s="2" t="s">
        <v>276</v>
      </c>
      <c r="I7048" t="s">
        <v>395</v>
      </c>
      <c r="J7048" s="3">
        <v>150000</v>
      </c>
    </row>
    <row r="7049" spans="1:10" hidden="1" x14ac:dyDescent="0.25">
      <c r="A7049" s="57" t="s">
        <v>131</v>
      </c>
      <c r="B7049" t="s">
        <v>128</v>
      </c>
      <c r="C7049">
        <v>2022</v>
      </c>
      <c r="D7049" t="s">
        <v>58</v>
      </c>
      <c r="E7049" t="s">
        <v>45</v>
      </c>
      <c r="F7049" t="s">
        <v>46</v>
      </c>
      <c r="G7049" t="s">
        <v>47</v>
      </c>
      <c r="H7049" s="2" t="s">
        <v>296</v>
      </c>
      <c r="I7049" s="2"/>
    </row>
    <row r="7050" spans="1:10" hidden="1" x14ac:dyDescent="0.25">
      <c r="A7050" s="57" t="s">
        <v>131</v>
      </c>
      <c r="B7050" t="s">
        <v>128</v>
      </c>
      <c r="C7050">
        <v>2022</v>
      </c>
      <c r="D7050" t="s">
        <v>58</v>
      </c>
      <c r="E7050" t="s">
        <v>45</v>
      </c>
      <c r="F7050" t="s">
        <v>46</v>
      </c>
      <c r="G7050" t="s">
        <v>47</v>
      </c>
      <c r="H7050" s="90" t="s">
        <v>364</v>
      </c>
      <c r="I7050" t="s">
        <v>379</v>
      </c>
      <c r="J7050" s="3">
        <v>134058</v>
      </c>
    </row>
    <row r="7051" spans="1:10" hidden="1" x14ac:dyDescent="0.25">
      <c r="A7051" s="57" t="s">
        <v>131</v>
      </c>
      <c r="B7051" t="s">
        <v>128</v>
      </c>
      <c r="C7051">
        <v>2022</v>
      </c>
      <c r="D7051" t="s">
        <v>58</v>
      </c>
      <c r="E7051" t="s">
        <v>45</v>
      </c>
      <c r="F7051" t="s">
        <v>46</v>
      </c>
      <c r="G7051" t="s">
        <v>47</v>
      </c>
      <c r="H7051" s="2" t="s">
        <v>277</v>
      </c>
      <c r="I7051" s="2"/>
    </row>
    <row r="7052" spans="1:10" hidden="1" x14ac:dyDescent="0.25">
      <c r="A7052" s="57" t="s">
        <v>131</v>
      </c>
      <c r="B7052" t="s">
        <v>128</v>
      </c>
      <c r="C7052">
        <v>2022</v>
      </c>
      <c r="D7052" t="s">
        <v>58</v>
      </c>
      <c r="E7052" t="s">
        <v>45</v>
      </c>
      <c r="F7052" t="s">
        <v>46</v>
      </c>
      <c r="G7052" t="s">
        <v>47</v>
      </c>
      <c r="H7052" s="2" t="s">
        <v>278</v>
      </c>
      <c r="I7052" s="2"/>
    </row>
    <row r="7053" spans="1:10" hidden="1" x14ac:dyDescent="0.25">
      <c r="A7053" s="57" t="s">
        <v>131</v>
      </c>
      <c r="B7053" t="s">
        <v>128</v>
      </c>
      <c r="C7053">
        <v>2022</v>
      </c>
      <c r="D7053" t="s">
        <v>58</v>
      </c>
      <c r="E7053" t="s">
        <v>45</v>
      </c>
      <c r="F7053" t="s">
        <v>46</v>
      </c>
      <c r="G7053" t="s">
        <v>47</v>
      </c>
      <c r="H7053" s="2" t="s">
        <v>298</v>
      </c>
      <c r="I7053" s="2"/>
    </row>
    <row r="7054" spans="1:10" hidden="1" x14ac:dyDescent="0.25">
      <c r="A7054" s="57" t="s">
        <v>131</v>
      </c>
      <c r="B7054" t="s">
        <v>128</v>
      </c>
      <c r="C7054">
        <v>2022</v>
      </c>
      <c r="D7054" t="s">
        <v>58</v>
      </c>
      <c r="E7054" t="s">
        <v>45</v>
      </c>
      <c r="F7054" t="s">
        <v>46</v>
      </c>
      <c r="G7054" t="s">
        <v>47</v>
      </c>
      <c r="H7054" s="2" t="s">
        <v>238</v>
      </c>
      <c r="I7054" s="90" t="s">
        <v>412</v>
      </c>
      <c r="J7054" s="3">
        <v>195000</v>
      </c>
    </row>
    <row r="7055" spans="1:10" hidden="1" x14ac:dyDescent="0.25">
      <c r="A7055" s="57" t="s">
        <v>131</v>
      </c>
      <c r="B7055" t="s">
        <v>128</v>
      </c>
      <c r="C7055">
        <v>2022</v>
      </c>
      <c r="D7055" t="s">
        <v>58</v>
      </c>
      <c r="E7055" t="s">
        <v>45</v>
      </c>
      <c r="F7055" t="s">
        <v>46</v>
      </c>
      <c r="G7055" t="s">
        <v>182</v>
      </c>
      <c r="H7055" t="s">
        <v>240</v>
      </c>
    </row>
    <row r="7056" spans="1:10" hidden="1" x14ac:dyDescent="0.25">
      <c r="A7056" s="57" t="s">
        <v>131</v>
      </c>
      <c r="B7056" t="s">
        <v>128</v>
      </c>
      <c r="C7056">
        <v>2022</v>
      </c>
      <c r="D7056" t="s">
        <v>58</v>
      </c>
      <c r="E7056" t="s">
        <v>45</v>
      </c>
      <c r="F7056" t="s">
        <v>46</v>
      </c>
      <c r="G7056" t="s">
        <v>182</v>
      </c>
      <c r="H7056" t="s">
        <v>241</v>
      </c>
      <c r="I7056" t="s">
        <v>419</v>
      </c>
    </row>
    <row r="7057" spans="1:10" hidden="1" x14ac:dyDescent="0.25">
      <c r="A7057" s="57" t="s">
        <v>131</v>
      </c>
      <c r="B7057" t="s">
        <v>128</v>
      </c>
      <c r="C7057">
        <v>2022</v>
      </c>
      <c r="D7057" t="s">
        <v>58</v>
      </c>
      <c r="E7057" t="s">
        <v>45</v>
      </c>
      <c r="F7057" t="s">
        <v>46</v>
      </c>
      <c r="G7057" t="s">
        <v>182</v>
      </c>
      <c r="H7057" t="s">
        <v>242</v>
      </c>
      <c r="I7057" s="90" t="s">
        <v>508</v>
      </c>
    </row>
    <row r="7058" spans="1:10" hidden="1" x14ac:dyDescent="0.25">
      <c r="A7058" s="57" t="s">
        <v>131</v>
      </c>
      <c r="B7058" t="s">
        <v>128</v>
      </c>
      <c r="C7058">
        <v>2022</v>
      </c>
      <c r="D7058" t="s">
        <v>58</v>
      </c>
      <c r="E7058" t="s">
        <v>45</v>
      </c>
      <c r="F7058" t="s">
        <v>46</v>
      </c>
      <c r="G7058" t="s">
        <v>182</v>
      </c>
      <c r="H7058" t="s">
        <v>243</v>
      </c>
      <c r="I7058" t="s">
        <v>419</v>
      </c>
    </row>
    <row r="7059" spans="1:10" hidden="1" x14ac:dyDescent="0.25">
      <c r="A7059" s="57" t="s">
        <v>131</v>
      </c>
      <c r="B7059" t="s">
        <v>128</v>
      </c>
      <c r="C7059">
        <v>2022</v>
      </c>
      <c r="D7059" t="s">
        <v>58</v>
      </c>
      <c r="E7059" t="s">
        <v>45</v>
      </c>
      <c r="F7059" t="s">
        <v>46</v>
      </c>
      <c r="G7059" t="s">
        <v>253</v>
      </c>
      <c r="H7059" s="2" t="s">
        <v>266</v>
      </c>
      <c r="I7059" t="s">
        <v>427</v>
      </c>
    </row>
    <row r="7060" spans="1:10" hidden="1" x14ac:dyDescent="0.25">
      <c r="A7060" s="57" t="s">
        <v>131</v>
      </c>
      <c r="B7060" t="s">
        <v>128</v>
      </c>
      <c r="C7060">
        <v>2022</v>
      </c>
      <c r="D7060" t="s">
        <v>58</v>
      </c>
      <c r="E7060" t="s">
        <v>45</v>
      </c>
      <c r="F7060" t="s">
        <v>46</v>
      </c>
      <c r="G7060" t="s">
        <v>253</v>
      </c>
      <c r="H7060" s="2" t="s">
        <v>266</v>
      </c>
      <c r="I7060" t="s">
        <v>386</v>
      </c>
    </row>
    <row r="7061" spans="1:10" hidden="1" x14ac:dyDescent="0.25">
      <c r="A7061" s="57" t="s">
        <v>131</v>
      </c>
      <c r="B7061" t="s">
        <v>128</v>
      </c>
      <c r="C7061">
        <v>2022</v>
      </c>
      <c r="D7061" t="s">
        <v>58</v>
      </c>
      <c r="E7061" t="s">
        <v>45</v>
      </c>
      <c r="F7061" t="s">
        <v>46</v>
      </c>
      <c r="G7061" t="s">
        <v>253</v>
      </c>
      <c r="H7061" s="90" t="s">
        <v>365</v>
      </c>
      <c r="I7061" s="90"/>
    </row>
    <row r="7062" spans="1:10" hidden="1" x14ac:dyDescent="0.25">
      <c r="A7062" s="57" t="s">
        <v>131</v>
      </c>
      <c r="B7062" t="s">
        <v>128</v>
      </c>
      <c r="C7062">
        <v>2022</v>
      </c>
      <c r="D7062" t="s">
        <v>58</v>
      </c>
      <c r="E7062" t="s">
        <v>45</v>
      </c>
      <c r="F7062" t="s">
        <v>46</v>
      </c>
      <c r="G7062" t="s">
        <v>527</v>
      </c>
      <c r="H7062" s="90" t="s">
        <v>366</v>
      </c>
      <c r="I7062" s="90" t="s">
        <v>526</v>
      </c>
      <c r="J7062" s="3">
        <v>0</v>
      </c>
    </row>
    <row r="7063" spans="1:10" hidden="1" x14ac:dyDescent="0.25">
      <c r="A7063" s="57" t="s">
        <v>131</v>
      </c>
      <c r="B7063" t="s">
        <v>128</v>
      </c>
      <c r="C7063">
        <v>2022</v>
      </c>
      <c r="D7063" t="s">
        <v>58</v>
      </c>
      <c r="E7063" t="s">
        <v>45</v>
      </c>
      <c r="F7063" t="s">
        <v>46</v>
      </c>
      <c r="G7063" t="s">
        <v>527</v>
      </c>
      <c r="H7063" s="90" t="s">
        <v>525</v>
      </c>
      <c r="I7063" s="90" t="s">
        <v>526</v>
      </c>
      <c r="J7063" s="3">
        <v>463700</v>
      </c>
    </row>
    <row r="7064" spans="1:10" hidden="1" x14ac:dyDescent="0.25">
      <c r="A7064" s="57" t="s">
        <v>131</v>
      </c>
      <c r="B7064" t="s">
        <v>128</v>
      </c>
      <c r="C7064">
        <v>2022</v>
      </c>
      <c r="D7064" t="s">
        <v>58</v>
      </c>
      <c r="E7064" t="s">
        <v>45</v>
      </c>
      <c r="F7064" t="s">
        <v>46</v>
      </c>
      <c r="G7064" t="s">
        <v>527</v>
      </c>
      <c r="H7064" s="90" t="s">
        <v>365</v>
      </c>
      <c r="I7064" s="90" t="s">
        <v>526</v>
      </c>
      <c r="J7064" s="3">
        <v>427000</v>
      </c>
    </row>
    <row r="7065" spans="1:10" hidden="1" x14ac:dyDescent="0.25">
      <c r="A7065" s="57" t="s">
        <v>131</v>
      </c>
      <c r="B7065" t="s">
        <v>128</v>
      </c>
      <c r="C7065">
        <v>2022</v>
      </c>
      <c r="D7065" t="s">
        <v>58</v>
      </c>
      <c r="E7065" t="s">
        <v>45</v>
      </c>
      <c r="F7065" t="s">
        <v>46</v>
      </c>
      <c r="G7065" t="s">
        <v>527</v>
      </c>
      <c r="H7065" s="90" t="s">
        <v>484</v>
      </c>
      <c r="I7065" s="90" t="s">
        <v>526</v>
      </c>
      <c r="J7065" s="3">
        <v>73667</v>
      </c>
    </row>
    <row r="7066" spans="1:10" hidden="1" x14ac:dyDescent="0.25">
      <c r="A7066" s="57" t="s">
        <v>131</v>
      </c>
      <c r="B7066" t="s">
        <v>128</v>
      </c>
      <c r="C7066">
        <v>2022</v>
      </c>
      <c r="D7066" t="s">
        <v>58</v>
      </c>
      <c r="E7066" t="s">
        <v>45</v>
      </c>
      <c r="F7066" t="s">
        <v>46</v>
      </c>
      <c r="G7066" t="s">
        <v>272</v>
      </c>
      <c r="H7066" s="90" t="s">
        <v>273</v>
      </c>
      <c r="I7066" s="90" t="s">
        <v>526</v>
      </c>
      <c r="J7066" s="3">
        <v>736667</v>
      </c>
    </row>
    <row r="7067" spans="1:10" hidden="1" x14ac:dyDescent="0.25">
      <c r="A7067" s="57" t="s">
        <v>131</v>
      </c>
      <c r="B7067" t="s">
        <v>128</v>
      </c>
      <c r="C7067">
        <v>2022</v>
      </c>
      <c r="D7067" t="s">
        <v>58</v>
      </c>
      <c r="E7067" t="s">
        <v>45</v>
      </c>
      <c r="F7067" t="s">
        <v>46</v>
      </c>
      <c r="G7067" t="s">
        <v>221</v>
      </c>
      <c r="H7067" s="2" t="s">
        <v>245</v>
      </c>
      <c r="I7067" t="s">
        <v>417</v>
      </c>
    </row>
    <row r="7068" spans="1:10" hidden="1" x14ac:dyDescent="0.25">
      <c r="A7068" s="57" t="s">
        <v>131</v>
      </c>
      <c r="B7068" t="s">
        <v>128</v>
      </c>
      <c r="C7068">
        <v>2022</v>
      </c>
      <c r="D7068" t="s">
        <v>58</v>
      </c>
      <c r="E7068" t="s">
        <v>45</v>
      </c>
      <c r="F7068" t="s">
        <v>46</v>
      </c>
      <c r="G7068" t="s">
        <v>221</v>
      </c>
      <c r="H7068" s="2" t="s">
        <v>299</v>
      </c>
      <c r="I7068" t="s">
        <v>428</v>
      </c>
    </row>
    <row r="7069" spans="1:10" hidden="1" x14ac:dyDescent="0.25">
      <c r="A7069" s="57" t="s">
        <v>131</v>
      </c>
      <c r="B7069" t="s">
        <v>128</v>
      </c>
      <c r="C7069">
        <v>2022</v>
      </c>
      <c r="D7069" t="s">
        <v>58</v>
      </c>
      <c r="E7069" t="s">
        <v>45</v>
      </c>
      <c r="F7069" t="s">
        <v>46</v>
      </c>
      <c r="G7069" t="s">
        <v>221</v>
      </c>
      <c r="H7069" s="2" t="s">
        <v>299</v>
      </c>
      <c r="I7069" s="90" t="s">
        <v>518</v>
      </c>
    </row>
    <row r="7070" spans="1:10" hidden="1" x14ac:dyDescent="0.25">
      <c r="A7070" s="57" t="s">
        <v>131</v>
      </c>
      <c r="B7070" t="s">
        <v>128</v>
      </c>
      <c r="C7070">
        <v>2022</v>
      </c>
      <c r="D7070" t="s">
        <v>58</v>
      </c>
      <c r="E7070" t="s">
        <v>45</v>
      </c>
      <c r="F7070" t="s">
        <v>46</v>
      </c>
      <c r="G7070" t="s">
        <v>272</v>
      </c>
      <c r="H7070" s="2" t="s">
        <v>273</v>
      </c>
      <c r="I7070" s="2" t="s">
        <v>418</v>
      </c>
    </row>
    <row r="7071" spans="1:10" hidden="1" x14ac:dyDescent="0.25">
      <c r="A7071" s="57" t="s">
        <v>131</v>
      </c>
      <c r="B7071" t="s">
        <v>128</v>
      </c>
      <c r="C7071">
        <v>2022</v>
      </c>
      <c r="D7071" t="s">
        <v>58</v>
      </c>
      <c r="E7071" t="s">
        <v>45</v>
      </c>
      <c r="F7071" t="s">
        <v>46</v>
      </c>
      <c r="G7071" t="s">
        <v>49</v>
      </c>
      <c r="H7071" s="2" t="s">
        <v>246</v>
      </c>
      <c r="I7071" t="s">
        <v>388</v>
      </c>
      <c r="J7071" s="3">
        <v>342145</v>
      </c>
    </row>
    <row r="7072" spans="1:10" hidden="1" x14ac:dyDescent="0.25">
      <c r="A7072" s="57" t="s">
        <v>131</v>
      </c>
      <c r="B7072" t="s">
        <v>128</v>
      </c>
      <c r="C7072">
        <v>2022</v>
      </c>
      <c r="D7072" t="s">
        <v>58</v>
      </c>
      <c r="E7072" t="s">
        <v>45</v>
      </c>
      <c r="F7072" t="s">
        <v>46</v>
      </c>
      <c r="G7072" t="s">
        <v>49</v>
      </c>
      <c r="H7072" s="2" t="s">
        <v>246</v>
      </c>
      <c r="I7072" s="90" t="s">
        <v>464</v>
      </c>
    </row>
    <row r="7073" spans="1:10" hidden="1" x14ac:dyDescent="0.25">
      <c r="A7073" s="57" t="s">
        <v>131</v>
      </c>
      <c r="B7073" t="s">
        <v>128</v>
      </c>
      <c r="C7073">
        <v>2022</v>
      </c>
      <c r="D7073" t="s">
        <v>58</v>
      </c>
      <c r="E7073" t="s">
        <v>45</v>
      </c>
      <c r="F7073" t="s">
        <v>46</v>
      </c>
      <c r="G7073" t="s">
        <v>49</v>
      </c>
      <c r="H7073" s="2" t="s">
        <v>246</v>
      </c>
      <c r="I7073" s="90" t="s">
        <v>382</v>
      </c>
      <c r="J7073" s="3">
        <v>104498</v>
      </c>
    </row>
    <row r="7074" spans="1:10" hidden="1" x14ac:dyDescent="0.25">
      <c r="A7074" s="57" t="s">
        <v>131</v>
      </c>
      <c r="B7074" t="s">
        <v>128</v>
      </c>
      <c r="C7074">
        <v>2022</v>
      </c>
      <c r="D7074" t="s">
        <v>58</v>
      </c>
      <c r="E7074" t="s">
        <v>45</v>
      </c>
      <c r="F7074" t="s">
        <v>46</v>
      </c>
      <c r="G7074" t="s">
        <v>49</v>
      </c>
      <c r="H7074" s="2" t="s">
        <v>246</v>
      </c>
      <c r="I7074" s="90" t="s">
        <v>477</v>
      </c>
    </row>
    <row r="7075" spans="1:10" hidden="1" x14ac:dyDescent="0.25">
      <c r="A7075" s="57" t="s">
        <v>131</v>
      </c>
      <c r="B7075" t="s">
        <v>128</v>
      </c>
      <c r="C7075">
        <v>2022</v>
      </c>
      <c r="D7075" t="s">
        <v>58</v>
      </c>
      <c r="E7075" t="s">
        <v>45</v>
      </c>
      <c r="F7075" t="s">
        <v>46</v>
      </c>
      <c r="G7075" t="s">
        <v>49</v>
      </c>
      <c r="H7075" s="2" t="s">
        <v>247</v>
      </c>
      <c r="I7075" s="90" t="s">
        <v>509</v>
      </c>
    </row>
    <row r="7076" spans="1:10" hidden="1" x14ac:dyDescent="0.25">
      <c r="A7076" s="57" t="s">
        <v>131</v>
      </c>
      <c r="B7076" t="s">
        <v>128</v>
      </c>
      <c r="C7076">
        <v>2022</v>
      </c>
      <c r="D7076" t="s">
        <v>58</v>
      </c>
      <c r="E7076" t="s">
        <v>45</v>
      </c>
      <c r="F7076" t="s">
        <v>46</v>
      </c>
      <c r="G7076" t="s">
        <v>49</v>
      </c>
      <c r="H7076" s="2" t="s">
        <v>247</v>
      </c>
      <c r="I7076" s="90" t="s">
        <v>478</v>
      </c>
    </row>
    <row r="7077" spans="1:10" hidden="1" x14ac:dyDescent="0.25">
      <c r="A7077" s="57" t="s">
        <v>131</v>
      </c>
      <c r="B7077" t="s">
        <v>128</v>
      </c>
      <c r="C7077">
        <v>2022</v>
      </c>
      <c r="D7077" t="s">
        <v>58</v>
      </c>
      <c r="E7077" t="s">
        <v>45</v>
      </c>
      <c r="F7077" t="s">
        <v>46</v>
      </c>
      <c r="G7077" t="s">
        <v>49</v>
      </c>
      <c r="H7077" s="2" t="s">
        <v>248</v>
      </c>
      <c r="I7077" s="90" t="s">
        <v>479</v>
      </c>
    </row>
    <row r="7078" spans="1:10" hidden="1" x14ac:dyDescent="0.25">
      <c r="A7078" s="57" t="s">
        <v>131</v>
      </c>
      <c r="B7078" t="s">
        <v>128</v>
      </c>
      <c r="C7078">
        <v>2022</v>
      </c>
      <c r="D7078" t="s">
        <v>58</v>
      </c>
      <c r="E7078" t="s">
        <v>45</v>
      </c>
      <c r="F7078" t="s">
        <v>46</v>
      </c>
      <c r="G7078" t="s">
        <v>49</v>
      </c>
      <c r="H7078" s="2" t="s">
        <v>248</v>
      </c>
      <c r="I7078" t="s">
        <v>404</v>
      </c>
    </row>
    <row r="7079" spans="1:10" hidden="1" x14ac:dyDescent="0.25">
      <c r="A7079" s="57" t="s">
        <v>131</v>
      </c>
      <c r="B7079" t="s">
        <v>128</v>
      </c>
      <c r="C7079">
        <v>2022</v>
      </c>
      <c r="D7079" t="s">
        <v>58</v>
      </c>
      <c r="E7079" t="s">
        <v>45</v>
      </c>
      <c r="F7079" t="s">
        <v>46</v>
      </c>
      <c r="G7079" t="s">
        <v>49</v>
      </c>
      <c r="H7079" s="2" t="s">
        <v>248</v>
      </c>
      <c r="I7079" s="90" t="s">
        <v>519</v>
      </c>
    </row>
    <row r="7080" spans="1:10" hidden="1" x14ac:dyDescent="0.25">
      <c r="A7080" s="57" t="s">
        <v>131</v>
      </c>
      <c r="B7080" t="s">
        <v>128</v>
      </c>
      <c r="C7080">
        <v>2022</v>
      </c>
      <c r="D7080" t="s">
        <v>58</v>
      </c>
      <c r="E7080" t="s">
        <v>45</v>
      </c>
      <c r="F7080" t="s">
        <v>46</v>
      </c>
      <c r="G7080" t="s">
        <v>49</v>
      </c>
      <c r="H7080" s="2" t="s">
        <v>249</v>
      </c>
      <c r="I7080" s="90" t="s">
        <v>396</v>
      </c>
    </row>
    <row r="7081" spans="1:10" hidden="1" x14ac:dyDescent="0.25">
      <c r="A7081" s="57" t="s">
        <v>131</v>
      </c>
      <c r="B7081" t="s">
        <v>128</v>
      </c>
      <c r="C7081">
        <v>2022</v>
      </c>
      <c r="D7081" t="s">
        <v>58</v>
      </c>
      <c r="E7081" t="s">
        <v>45</v>
      </c>
      <c r="F7081" t="s">
        <v>46</v>
      </c>
      <c r="G7081" t="s">
        <v>49</v>
      </c>
      <c r="H7081" s="2" t="s">
        <v>249</v>
      </c>
      <c r="I7081" s="90" t="s">
        <v>471</v>
      </c>
      <c r="J7081" s="3">
        <v>130035</v>
      </c>
    </row>
    <row r="7082" spans="1:10" hidden="1" x14ac:dyDescent="0.25">
      <c r="A7082" s="57" t="s">
        <v>131</v>
      </c>
      <c r="B7082" t="s">
        <v>128</v>
      </c>
      <c r="C7082">
        <v>2022</v>
      </c>
      <c r="D7082" t="s">
        <v>58</v>
      </c>
      <c r="E7082" t="s">
        <v>45</v>
      </c>
      <c r="F7082" t="s">
        <v>46</v>
      </c>
      <c r="G7082" t="s">
        <v>49</v>
      </c>
      <c r="H7082" s="2" t="s">
        <v>249</v>
      </c>
      <c r="I7082" s="90" t="s">
        <v>487</v>
      </c>
    </row>
    <row r="7083" spans="1:10" hidden="1" x14ac:dyDescent="0.25">
      <c r="A7083" s="57" t="s">
        <v>131</v>
      </c>
      <c r="B7083" t="s">
        <v>128</v>
      </c>
      <c r="C7083">
        <v>2022</v>
      </c>
      <c r="D7083" t="s">
        <v>58</v>
      </c>
      <c r="E7083" t="s">
        <v>45</v>
      </c>
      <c r="F7083" t="s">
        <v>46</v>
      </c>
      <c r="G7083" t="s">
        <v>49</v>
      </c>
      <c r="H7083" s="2" t="s">
        <v>249</v>
      </c>
      <c r="I7083" s="90" t="s">
        <v>488</v>
      </c>
    </row>
    <row r="7084" spans="1:10" hidden="1" x14ac:dyDescent="0.25">
      <c r="A7084" s="57" t="s">
        <v>131</v>
      </c>
      <c r="B7084" t="s">
        <v>128</v>
      </c>
      <c r="C7084">
        <v>2022</v>
      </c>
      <c r="D7084" t="s">
        <v>58</v>
      </c>
      <c r="E7084" t="s">
        <v>45</v>
      </c>
      <c r="F7084" t="s">
        <v>46</v>
      </c>
      <c r="G7084" t="s">
        <v>49</v>
      </c>
      <c r="H7084" s="2" t="s">
        <v>249</v>
      </c>
      <c r="I7084" s="90" t="s">
        <v>489</v>
      </c>
    </row>
    <row r="7085" spans="1:10" hidden="1" x14ac:dyDescent="0.25">
      <c r="A7085" s="57" t="s">
        <v>131</v>
      </c>
      <c r="B7085" t="s">
        <v>128</v>
      </c>
      <c r="C7085">
        <v>2022</v>
      </c>
      <c r="D7085" t="s">
        <v>58</v>
      </c>
      <c r="E7085" t="s">
        <v>45</v>
      </c>
      <c r="F7085" t="s">
        <v>46</v>
      </c>
      <c r="G7085" t="s">
        <v>49</v>
      </c>
      <c r="H7085" s="2" t="s">
        <v>249</v>
      </c>
      <c r="I7085" s="90" t="s">
        <v>490</v>
      </c>
    </row>
    <row r="7086" spans="1:10" hidden="1" x14ac:dyDescent="0.25">
      <c r="A7086" s="57" t="s">
        <v>131</v>
      </c>
      <c r="B7086" t="s">
        <v>128</v>
      </c>
      <c r="C7086">
        <v>2022</v>
      </c>
      <c r="D7086" t="s">
        <v>58</v>
      </c>
      <c r="E7086" t="s">
        <v>45</v>
      </c>
      <c r="F7086" t="s">
        <v>46</v>
      </c>
      <c r="G7086" t="s">
        <v>49</v>
      </c>
      <c r="H7086" s="2" t="s">
        <v>250</v>
      </c>
      <c r="I7086" s="90" t="s">
        <v>528</v>
      </c>
      <c r="J7086" s="3">
        <v>825781</v>
      </c>
    </row>
    <row r="7087" spans="1:10" hidden="1" x14ac:dyDescent="0.25">
      <c r="A7087" s="57" t="s">
        <v>131</v>
      </c>
      <c r="B7087" t="s">
        <v>128</v>
      </c>
      <c r="C7087">
        <v>2022</v>
      </c>
      <c r="D7087" t="s">
        <v>58</v>
      </c>
      <c r="E7087" t="s">
        <v>45</v>
      </c>
      <c r="F7087" t="s">
        <v>46</v>
      </c>
      <c r="G7087" t="s">
        <v>49</v>
      </c>
      <c r="H7087" s="2" t="s">
        <v>250</v>
      </c>
      <c r="I7087" s="90" t="s">
        <v>476</v>
      </c>
    </row>
    <row r="7088" spans="1:10" hidden="1" x14ac:dyDescent="0.25">
      <c r="A7088" s="57" t="s">
        <v>131</v>
      </c>
      <c r="B7088" t="s">
        <v>128</v>
      </c>
      <c r="C7088">
        <v>2022</v>
      </c>
      <c r="D7088" t="s">
        <v>58</v>
      </c>
      <c r="E7088" t="s">
        <v>45</v>
      </c>
      <c r="F7088" t="s">
        <v>46</v>
      </c>
      <c r="G7088" t="s">
        <v>49</v>
      </c>
      <c r="H7088" s="2" t="s">
        <v>250</v>
      </c>
      <c r="I7088" s="90" t="s">
        <v>492</v>
      </c>
    </row>
    <row r="7089" spans="1:10" hidden="1" x14ac:dyDescent="0.25">
      <c r="A7089" s="57" t="s">
        <v>131</v>
      </c>
      <c r="B7089" t="s">
        <v>128</v>
      </c>
      <c r="C7089">
        <v>2022</v>
      </c>
      <c r="D7089" t="s">
        <v>58</v>
      </c>
      <c r="E7089" t="s">
        <v>45</v>
      </c>
      <c r="F7089" t="s">
        <v>46</v>
      </c>
      <c r="G7089" t="s">
        <v>49</v>
      </c>
      <c r="H7089" s="2" t="s">
        <v>250</v>
      </c>
      <c r="I7089" s="90" t="s">
        <v>493</v>
      </c>
    </row>
    <row r="7090" spans="1:10" hidden="1" x14ac:dyDescent="0.25">
      <c r="A7090" s="57" t="s">
        <v>131</v>
      </c>
      <c r="B7090" t="s">
        <v>128</v>
      </c>
      <c r="C7090">
        <v>2022</v>
      </c>
      <c r="D7090" t="s">
        <v>58</v>
      </c>
      <c r="E7090" t="s">
        <v>45</v>
      </c>
      <c r="F7090" t="s">
        <v>46</v>
      </c>
      <c r="G7090" t="s">
        <v>49</v>
      </c>
      <c r="H7090" s="2" t="s">
        <v>251</v>
      </c>
      <c r="I7090" s="90" t="s">
        <v>494</v>
      </c>
    </row>
    <row r="7091" spans="1:10" hidden="1" x14ac:dyDescent="0.25">
      <c r="A7091" s="57" t="s">
        <v>131</v>
      </c>
      <c r="B7091" t="s">
        <v>128</v>
      </c>
      <c r="C7091">
        <v>2022</v>
      </c>
      <c r="D7091" t="s">
        <v>58</v>
      </c>
      <c r="E7091" t="s">
        <v>45</v>
      </c>
      <c r="F7091" t="s">
        <v>46</v>
      </c>
      <c r="G7091" t="s">
        <v>49</v>
      </c>
      <c r="H7091" s="2" t="s">
        <v>333</v>
      </c>
      <c r="I7091" s="90" t="s">
        <v>491</v>
      </c>
      <c r="J7091" s="3">
        <v>270000</v>
      </c>
    </row>
    <row r="7092" spans="1:10" hidden="1" x14ac:dyDescent="0.25">
      <c r="A7092" s="57" t="s">
        <v>131</v>
      </c>
      <c r="B7092" t="s">
        <v>128</v>
      </c>
      <c r="C7092">
        <v>2022</v>
      </c>
      <c r="D7092" t="s">
        <v>58</v>
      </c>
      <c r="E7092" t="s">
        <v>45</v>
      </c>
      <c r="F7092" t="s">
        <v>46</v>
      </c>
      <c r="G7092" t="s">
        <v>49</v>
      </c>
      <c r="H7092" s="2" t="s">
        <v>333</v>
      </c>
      <c r="I7092" s="90" t="s">
        <v>520</v>
      </c>
      <c r="J7092" s="3">
        <v>40000</v>
      </c>
    </row>
    <row r="7093" spans="1:10" hidden="1" x14ac:dyDescent="0.25">
      <c r="A7093" s="57" t="s">
        <v>131</v>
      </c>
      <c r="B7093" t="s">
        <v>128</v>
      </c>
      <c r="C7093">
        <v>2022</v>
      </c>
      <c r="D7093" t="s">
        <v>58</v>
      </c>
      <c r="E7093" t="s">
        <v>45</v>
      </c>
      <c r="F7093" t="s">
        <v>46</v>
      </c>
      <c r="G7093" t="s">
        <v>49</v>
      </c>
      <c r="H7093" s="90" t="s">
        <v>367</v>
      </c>
      <c r="I7093" s="90" t="s">
        <v>495</v>
      </c>
    </row>
    <row r="7094" spans="1:10" hidden="1" x14ac:dyDescent="0.25">
      <c r="A7094" s="57" t="s">
        <v>131</v>
      </c>
      <c r="B7094" t="s">
        <v>128</v>
      </c>
      <c r="C7094">
        <v>2022</v>
      </c>
      <c r="D7094" t="s">
        <v>58</v>
      </c>
      <c r="E7094" t="s">
        <v>45</v>
      </c>
      <c r="F7094" t="s">
        <v>46</v>
      </c>
      <c r="G7094" t="s">
        <v>49</v>
      </c>
      <c r="H7094" s="90" t="s">
        <v>367</v>
      </c>
      <c r="I7094" s="90" t="s">
        <v>496</v>
      </c>
    </row>
    <row r="7095" spans="1:10" hidden="1" x14ac:dyDescent="0.25">
      <c r="A7095" s="57" t="s">
        <v>131</v>
      </c>
      <c r="B7095" t="s">
        <v>128</v>
      </c>
      <c r="C7095">
        <v>2022</v>
      </c>
      <c r="D7095" t="s">
        <v>58</v>
      </c>
      <c r="E7095" t="s">
        <v>45</v>
      </c>
      <c r="F7095" t="s">
        <v>46</v>
      </c>
      <c r="G7095" t="s">
        <v>49</v>
      </c>
      <c r="H7095" s="90" t="s">
        <v>367</v>
      </c>
      <c r="I7095" s="90" t="s">
        <v>497</v>
      </c>
    </row>
    <row r="7096" spans="1:10" hidden="1" x14ac:dyDescent="0.25">
      <c r="A7096" s="57" t="s">
        <v>131</v>
      </c>
      <c r="B7096" t="s">
        <v>128</v>
      </c>
      <c r="C7096">
        <v>2022</v>
      </c>
      <c r="D7096" t="s">
        <v>58</v>
      </c>
      <c r="E7096" t="s">
        <v>45</v>
      </c>
      <c r="F7096" t="s">
        <v>46</v>
      </c>
      <c r="G7096" t="s">
        <v>49</v>
      </c>
      <c r="H7096" s="2" t="s">
        <v>252</v>
      </c>
      <c r="I7096" s="2"/>
    </row>
    <row r="7097" spans="1:10" hidden="1" x14ac:dyDescent="0.25">
      <c r="A7097" s="57" t="s">
        <v>131</v>
      </c>
      <c r="B7097" t="s">
        <v>128</v>
      </c>
      <c r="C7097">
        <v>2022</v>
      </c>
      <c r="D7097" t="s">
        <v>58</v>
      </c>
      <c r="E7097" t="s">
        <v>45</v>
      </c>
      <c r="F7097" t="s">
        <v>46</v>
      </c>
      <c r="G7097" t="s">
        <v>49</v>
      </c>
      <c r="H7097" s="2" t="s">
        <v>243</v>
      </c>
      <c r="I7097" s="90" t="s">
        <v>522</v>
      </c>
      <c r="J7097" s="3">
        <v>2000</v>
      </c>
    </row>
    <row r="7098" spans="1:10" hidden="1" x14ac:dyDescent="0.25">
      <c r="A7098" s="57" t="s">
        <v>131</v>
      </c>
      <c r="B7098" t="s">
        <v>128</v>
      </c>
      <c r="C7098">
        <v>2022</v>
      </c>
      <c r="D7098" t="s">
        <v>58</v>
      </c>
      <c r="E7098" t="s">
        <v>45</v>
      </c>
      <c r="F7098" t="s">
        <v>46</v>
      </c>
      <c r="G7098" t="s">
        <v>49</v>
      </c>
      <c r="H7098" s="2" t="s">
        <v>243</v>
      </c>
      <c r="I7098" s="90" t="s">
        <v>433</v>
      </c>
      <c r="J7098" s="3">
        <v>5.9</v>
      </c>
    </row>
    <row r="7099" spans="1:10" hidden="1" x14ac:dyDescent="0.25">
      <c r="A7099" s="57" t="s">
        <v>131</v>
      </c>
      <c r="B7099" t="s">
        <v>128</v>
      </c>
      <c r="C7099">
        <v>2022</v>
      </c>
      <c r="D7099" t="s">
        <v>58</v>
      </c>
      <c r="E7099" t="s">
        <v>45</v>
      </c>
      <c r="F7099" t="s">
        <v>46</v>
      </c>
      <c r="G7099" t="s">
        <v>49</v>
      </c>
      <c r="H7099" s="2" t="s">
        <v>243</v>
      </c>
      <c r="I7099" s="90" t="s">
        <v>504</v>
      </c>
      <c r="J7099" s="3">
        <v>249.88</v>
      </c>
    </row>
    <row r="7100" spans="1:10" hidden="1" x14ac:dyDescent="0.25">
      <c r="A7100" s="57" t="s">
        <v>131</v>
      </c>
      <c r="B7100" t="s">
        <v>128</v>
      </c>
      <c r="C7100">
        <v>2022</v>
      </c>
      <c r="D7100" t="s">
        <v>58</v>
      </c>
      <c r="E7100" t="s">
        <v>45</v>
      </c>
      <c r="F7100" t="s">
        <v>46</v>
      </c>
      <c r="G7100" t="s">
        <v>49</v>
      </c>
      <c r="H7100" s="2" t="s">
        <v>243</v>
      </c>
      <c r="I7100" s="90" t="s">
        <v>520</v>
      </c>
      <c r="J7100" s="3">
        <v>12000</v>
      </c>
    </row>
    <row r="7101" spans="1:10" hidden="1" x14ac:dyDescent="0.25">
      <c r="A7101" s="57" t="s">
        <v>131</v>
      </c>
      <c r="B7101" t="s">
        <v>128</v>
      </c>
      <c r="C7101">
        <v>2022</v>
      </c>
      <c r="D7101" t="s">
        <v>58</v>
      </c>
      <c r="E7101" t="s">
        <v>45</v>
      </c>
      <c r="F7101" t="s">
        <v>46</v>
      </c>
      <c r="G7101" t="s">
        <v>49</v>
      </c>
      <c r="H7101" s="2" t="s">
        <v>243</v>
      </c>
      <c r="I7101" s="90" t="s">
        <v>426</v>
      </c>
      <c r="J7101" s="3">
        <v>1.4</v>
      </c>
    </row>
    <row r="7102" spans="1:10" hidden="1" x14ac:dyDescent="0.25">
      <c r="A7102" s="57" t="s">
        <v>131</v>
      </c>
      <c r="B7102" t="s">
        <v>128</v>
      </c>
      <c r="C7102">
        <v>2022</v>
      </c>
      <c r="D7102" t="s">
        <v>58</v>
      </c>
      <c r="E7102" t="s">
        <v>45</v>
      </c>
      <c r="F7102" t="s">
        <v>46</v>
      </c>
      <c r="G7102" t="s">
        <v>49</v>
      </c>
      <c r="H7102" s="2" t="s">
        <v>243</v>
      </c>
      <c r="I7102" s="90" t="s">
        <v>409</v>
      </c>
      <c r="J7102" s="3">
        <v>0.11</v>
      </c>
    </row>
    <row r="7103" spans="1:10" hidden="1" x14ac:dyDescent="0.25">
      <c r="A7103" s="57" t="s">
        <v>131</v>
      </c>
      <c r="B7103" t="s">
        <v>128</v>
      </c>
      <c r="C7103">
        <v>2022</v>
      </c>
      <c r="D7103" t="s">
        <v>58</v>
      </c>
      <c r="E7103" t="s">
        <v>45</v>
      </c>
      <c r="F7103" t="s">
        <v>46</v>
      </c>
      <c r="G7103" t="s">
        <v>49</v>
      </c>
      <c r="H7103" s="2" t="s">
        <v>243</v>
      </c>
      <c r="I7103" s="90" t="s">
        <v>524</v>
      </c>
      <c r="J7103" s="3">
        <v>53</v>
      </c>
    </row>
    <row r="7104" spans="1:10" hidden="1" x14ac:dyDescent="0.25">
      <c r="A7104" s="57" t="s">
        <v>131</v>
      </c>
      <c r="B7104" t="s">
        <v>128</v>
      </c>
      <c r="C7104">
        <v>2022</v>
      </c>
      <c r="D7104" t="s">
        <v>58</v>
      </c>
      <c r="E7104" t="s">
        <v>45</v>
      </c>
      <c r="F7104" t="s">
        <v>46</v>
      </c>
      <c r="G7104" t="s">
        <v>49</v>
      </c>
      <c r="H7104" s="2" t="s">
        <v>243</v>
      </c>
      <c r="I7104" s="90" t="s">
        <v>521</v>
      </c>
      <c r="J7104" s="3">
        <v>0.52</v>
      </c>
    </row>
    <row r="7105" spans="1:10" hidden="1" x14ac:dyDescent="0.25">
      <c r="A7105" s="57" t="s">
        <v>131</v>
      </c>
      <c r="B7105" t="s">
        <v>128</v>
      </c>
      <c r="C7105">
        <v>2022</v>
      </c>
      <c r="D7105" t="s">
        <v>58</v>
      </c>
      <c r="E7105" t="s">
        <v>45</v>
      </c>
      <c r="F7105" t="s">
        <v>46</v>
      </c>
      <c r="G7105" t="s">
        <v>49</v>
      </c>
      <c r="H7105" s="2" t="s">
        <v>243</v>
      </c>
      <c r="I7105" s="90" t="s">
        <v>450</v>
      </c>
      <c r="J7105" s="3">
        <v>0.52</v>
      </c>
    </row>
    <row r="7106" spans="1:10" hidden="1" x14ac:dyDescent="0.25">
      <c r="A7106" s="57" t="s">
        <v>131</v>
      </c>
      <c r="B7106" t="s">
        <v>128</v>
      </c>
      <c r="C7106">
        <v>2022</v>
      </c>
      <c r="D7106" t="s">
        <v>58</v>
      </c>
      <c r="E7106" t="s">
        <v>45</v>
      </c>
      <c r="F7106" t="s">
        <v>46</v>
      </c>
      <c r="G7106" t="s">
        <v>49</v>
      </c>
      <c r="H7106" s="2" t="s">
        <v>243</v>
      </c>
      <c r="I7106" s="90" t="s">
        <v>434</v>
      </c>
      <c r="J7106" s="38">
        <v>500.53</v>
      </c>
    </row>
    <row r="7107" spans="1:10" hidden="1" x14ac:dyDescent="0.25">
      <c r="A7107" s="57" t="s">
        <v>131</v>
      </c>
      <c r="B7107" t="s">
        <v>128</v>
      </c>
      <c r="C7107">
        <v>2022</v>
      </c>
      <c r="D7107" t="s">
        <v>58</v>
      </c>
      <c r="E7107" t="s">
        <v>45</v>
      </c>
      <c r="F7107" t="s">
        <v>304</v>
      </c>
      <c r="G7107" t="s">
        <v>54</v>
      </c>
      <c r="H7107" t="s">
        <v>305</v>
      </c>
      <c r="I7107" t="s">
        <v>396</v>
      </c>
      <c r="J7107" s="3">
        <v>2000000</v>
      </c>
    </row>
    <row r="7108" spans="1:10" hidden="1" x14ac:dyDescent="0.25">
      <c r="A7108" s="57" t="s">
        <v>131</v>
      </c>
      <c r="B7108" t="s">
        <v>128</v>
      </c>
      <c r="C7108">
        <v>2022</v>
      </c>
      <c r="D7108" t="s">
        <v>58</v>
      </c>
      <c r="E7108" t="s">
        <v>45</v>
      </c>
      <c r="F7108" t="s">
        <v>304</v>
      </c>
      <c r="G7108" t="s">
        <v>54</v>
      </c>
      <c r="H7108" t="s">
        <v>306</v>
      </c>
      <c r="I7108" t="s">
        <v>396</v>
      </c>
    </row>
    <row r="7109" spans="1:10" hidden="1" x14ac:dyDescent="0.25">
      <c r="A7109" s="57" t="s">
        <v>131</v>
      </c>
      <c r="B7109" t="s">
        <v>128</v>
      </c>
      <c r="C7109">
        <v>2022</v>
      </c>
      <c r="D7109" t="s">
        <v>58</v>
      </c>
      <c r="E7109" t="s">
        <v>45</v>
      </c>
      <c r="F7109" t="s">
        <v>304</v>
      </c>
      <c r="G7109" t="s">
        <v>54</v>
      </c>
      <c r="H7109" t="s">
        <v>307</v>
      </c>
      <c r="I7109" t="s">
        <v>396</v>
      </c>
      <c r="J7109" s="3">
        <v>250000</v>
      </c>
    </row>
    <row r="7110" spans="1:10" hidden="1" x14ac:dyDescent="0.25">
      <c r="A7110" s="57" t="s">
        <v>131</v>
      </c>
      <c r="B7110" t="s">
        <v>128</v>
      </c>
      <c r="C7110">
        <v>2022</v>
      </c>
      <c r="D7110" t="s">
        <v>58</v>
      </c>
      <c r="E7110" t="s">
        <v>45</v>
      </c>
      <c r="F7110" t="s">
        <v>304</v>
      </c>
      <c r="G7110" t="s">
        <v>54</v>
      </c>
      <c r="H7110" t="s">
        <v>308</v>
      </c>
      <c r="I7110" t="s">
        <v>396</v>
      </c>
      <c r="J7110" s="3">
        <v>30000</v>
      </c>
    </row>
    <row r="7111" spans="1:10" hidden="1" x14ac:dyDescent="0.25">
      <c r="A7111" s="57" t="s">
        <v>131</v>
      </c>
      <c r="B7111" t="s">
        <v>128</v>
      </c>
      <c r="C7111">
        <v>2022</v>
      </c>
      <c r="D7111" t="s">
        <v>58</v>
      </c>
      <c r="E7111" t="s">
        <v>45</v>
      </c>
      <c r="F7111" t="s">
        <v>304</v>
      </c>
      <c r="G7111" t="s">
        <v>54</v>
      </c>
      <c r="H7111" t="s">
        <v>309</v>
      </c>
      <c r="I7111" t="s">
        <v>396</v>
      </c>
      <c r="J7111" s="3">
        <v>250000</v>
      </c>
    </row>
    <row r="7112" spans="1:10" hidden="1" x14ac:dyDescent="0.25">
      <c r="A7112" s="57" t="s">
        <v>131</v>
      </c>
      <c r="B7112" t="s">
        <v>128</v>
      </c>
      <c r="C7112">
        <v>2022</v>
      </c>
      <c r="D7112" t="s">
        <v>58</v>
      </c>
      <c r="E7112" t="s">
        <v>45</v>
      </c>
      <c r="F7112" t="s">
        <v>304</v>
      </c>
      <c r="G7112" t="s">
        <v>54</v>
      </c>
      <c r="H7112" t="s">
        <v>310</v>
      </c>
      <c r="I7112" t="s">
        <v>396</v>
      </c>
      <c r="J7112" s="3">
        <v>125000</v>
      </c>
    </row>
    <row r="7113" spans="1:10" hidden="1" x14ac:dyDescent="0.25">
      <c r="A7113" s="57" t="s">
        <v>131</v>
      </c>
      <c r="B7113" t="s">
        <v>128</v>
      </c>
      <c r="C7113">
        <v>2022</v>
      </c>
      <c r="D7113" t="s">
        <v>58</v>
      </c>
      <c r="E7113" t="s">
        <v>45</v>
      </c>
      <c r="F7113" t="s">
        <v>304</v>
      </c>
      <c r="G7113" t="s">
        <v>54</v>
      </c>
      <c r="H7113" s="90" t="s">
        <v>332</v>
      </c>
      <c r="I7113" s="90"/>
    </row>
    <row r="7114" spans="1:10" hidden="1" x14ac:dyDescent="0.25">
      <c r="A7114" s="57" t="s">
        <v>131</v>
      </c>
      <c r="B7114" t="s">
        <v>128</v>
      </c>
      <c r="C7114">
        <v>2022</v>
      </c>
      <c r="D7114" t="s">
        <v>58</v>
      </c>
      <c r="E7114" t="s">
        <v>45</v>
      </c>
      <c r="F7114" t="s">
        <v>304</v>
      </c>
      <c r="G7114" t="s">
        <v>54</v>
      </c>
      <c r="H7114" t="s">
        <v>311</v>
      </c>
      <c r="I7114" t="s">
        <v>396</v>
      </c>
      <c r="J7114" s="3">
        <v>1000000</v>
      </c>
    </row>
    <row r="7115" spans="1:10" hidden="1" x14ac:dyDescent="0.25">
      <c r="A7115" s="57" t="s">
        <v>131</v>
      </c>
      <c r="B7115" t="s">
        <v>128</v>
      </c>
      <c r="C7115">
        <v>2022</v>
      </c>
      <c r="D7115" t="s">
        <v>58</v>
      </c>
      <c r="E7115" t="s">
        <v>45</v>
      </c>
      <c r="F7115" t="s">
        <v>304</v>
      </c>
      <c r="G7115" t="s">
        <v>54</v>
      </c>
      <c r="H7115" t="s">
        <v>453</v>
      </c>
      <c r="I7115" s="90" t="s">
        <v>396</v>
      </c>
      <c r="J7115" s="3">
        <v>1000000</v>
      </c>
    </row>
    <row r="7116" spans="1:10" hidden="1" x14ac:dyDescent="0.25">
      <c r="A7116" s="57" t="s">
        <v>131</v>
      </c>
      <c r="B7116" t="s">
        <v>128</v>
      </c>
      <c r="C7116">
        <v>2022</v>
      </c>
      <c r="D7116" t="s">
        <v>58</v>
      </c>
      <c r="E7116" t="s">
        <v>45</v>
      </c>
      <c r="F7116" t="s">
        <v>304</v>
      </c>
      <c r="G7116" t="s">
        <v>54</v>
      </c>
      <c r="H7116" t="s">
        <v>312</v>
      </c>
    </row>
    <row r="7117" spans="1:10" hidden="1" x14ac:dyDescent="0.25">
      <c r="A7117" s="57" t="s">
        <v>131</v>
      </c>
      <c r="B7117" t="s">
        <v>128</v>
      </c>
      <c r="C7117">
        <v>2022</v>
      </c>
      <c r="D7117" t="s">
        <v>58</v>
      </c>
      <c r="E7117" t="s">
        <v>45</v>
      </c>
      <c r="F7117" t="s">
        <v>304</v>
      </c>
      <c r="G7117" t="s">
        <v>54</v>
      </c>
      <c r="H7117" t="s">
        <v>313</v>
      </c>
      <c r="I7117" t="s">
        <v>397</v>
      </c>
      <c r="J7117" s="3">
        <v>16200</v>
      </c>
    </row>
    <row r="7118" spans="1:10" hidden="1" x14ac:dyDescent="0.25">
      <c r="A7118" s="57" t="s">
        <v>131</v>
      </c>
      <c r="B7118" t="s">
        <v>128</v>
      </c>
      <c r="C7118">
        <v>2022</v>
      </c>
      <c r="D7118" t="s">
        <v>58</v>
      </c>
      <c r="E7118" t="s">
        <v>45</v>
      </c>
      <c r="F7118" t="s">
        <v>304</v>
      </c>
      <c r="G7118" t="s">
        <v>54</v>
      </c>
      <c r="H7118" t="s">
        <v>314</v>
      </c>
      <c r="I7118" t="s">
        <v>398</v>
      </c>
      <c r="J7118" s="3">
        <v>394500</v>
      </c>
    </row>
    <row r="7119" spans="1:10" hidden="1" x14ac:dyDescent="0.25">
      <c r="A7119" s="57" t="s">
        <v>131</v>
      </c>
      <c r="B7119" t="s">
        <v>128</v>
      </c>
      <c r="C7119">
        <v>2022</v>
      </c>
      <c r="D7119" t="s">
        <v>58</v>
      </c>
      <c r="E7119" t="s">
        <v>45</v>
      </c>
      <c r="F7119" t="s">
        <v>304</v>
      </c>
      <c r="G7119" t="s">
        <v>54</v>
      </c>
      <c r="H7119" t="s">
        <v>315</v>
      </c>
      <c r="I7119" s="90" t="s">
        <v>454</v>
      </c>
      <c r="J7119" s="3">
        <v>120800</v>
      </c>
    </row>
    <row r="7120" spans="1:10" hidden="1" x14ac:dyDescent="0.25">
      <c r="A7120" s="57" t="s">
        <v>131</v>
      </c>
      <c r="B7120" t="s">
        <v>128</v>
      </c>
      <c r="C7120">
        <v>2022</v>
      </c>
      <c r="D7120" t="s">
        <v>58</v>
      </c>
      <c r="E7120" t="s">
        <v>45</v>
      </c>
      <c r="F7120" t="s">
        <v>304</v>
      </c>
      <c r="G7120" t="s">
        <v>54</v>
      </c>
      <c r="H7120" s="2" t="s">
        <v>316</v>
      </c>
      <c r="I7120" s="2"/>
    </row>
    <row r="7121" spans="1:10" hidden="1" x14ac:dyDescent="0.25">
      <c r="A7121" s="57" t="s">
        <v>131</v>
      </c>
      <c r="B7121" t="s">
        <v>128</v>
      </c>
      <c r="C7121">
        <v>2022</v>
      </c>
      <c r="D7121" t="s">
        <v>58</v>
      </c>
      <c r="E7121" t="s">
        <v>45</v>
      </c>
      <c r="F7121" t="s">
        <v>304</v>
      </c>
      <c r="G7121" t="s">
        <v>49</v>
      </c>
      <c r="H7121" s="90" t="s">
        <v>317</v>
      </c>
      <c r="I7121" s="90"/>
    </row>
    <row r="7122" spans="1:10" hidden="1" x14ac:dyDescent="0.25">
      <c r="A7122" s="57" t="s">
        <v>131</v>
      </c>
      <c r="B7122" t="s">
        <v>128</v>
      </c>
      <c r="C7122">
        <v>2022</v>
      </c>
      <c r="D7122" t="s">
        <v>58</v>
      </c>
      <c r="E7122" t="s">
        <v>45</v>
      </c>
      <c r="F7122" t="s">
        <v>50</v>
      </c>
      <c r="G7122" t="s">
        <v>56</v>
      </c>
      <c r="H7122" t="s">
        <v>124</v>
      </c>
      <c r="I7122" t="s">
        <v>401</v>
      </c>
      <c r="J7122" s="3">
        <v>82190</v>
      </c>
    </row>
    <row r="7123" spans="1:10" hidden="1" x14ac:dyDescent="0.25">
      <c r="A7123" s="57" t="s">
        <v>131</v>
      </c>
      <c r="B7123" t="s">
        <v>128</v>
      </c>
      <c r="C7123">
        <v>2022</v>
      </c>
      <c r="D7123" t="s">
        <v>58</v>
      </c>
      <c r="E7123" t="s">
        <v>45</v>
      </c>
      <c r="F7123" t="s">
        <v>50</v>
      </c>
      <c r="G7123" t="s">
        <v>56</v>
      </c>
      <c r="H7123" t="s">
        <v>98</v>
      </c>
      <c r="I7123" t="s">
        <v>402</v>
      </c>
      <c r="J7123" s="3">
        <v>529645</v>
      </c>
    </row>
    <row r="7124" spans="1:10" hidden="1" x14ac:dyDescent="0.25">
      <c r="A7124" s="57" t="s">
        <v>131</v>
      </c>
      <c r="B7124" t="s">
        <v>128</v>
      </c>
      <c r="C7124">
        <v>2022</v>
      </c>
      <c r="D7124" t="s">
        <v>58</v>
      </c>
      <c r="E7124" t="s">
        <v>45</v>
      </c>
      <c r="F7124" t="s">
        <v>50</v>
      </c>
      <c r="G7124" t="s">
        <v>56</v>
      </c>
      <c r="H7124" t="s">
        <v>98</v>
      </c>
      <c r="I7124" t="s">
        <v>401</v>
      </c>
      <c r="J7124" s="3">
        <v>90098.6</v>
      </c>
    </row>
    <row r="7125" spans="1:10" hidden="1" x14ac:dyDescent="0.25">
      <c r="A7125" s="57" t="s">
        <v>131</v>
      </c>
      <c r="B7125" t="s">
        <v>128</v>
      </c>
      <c r="C7125">
        <v>2022</v>
      </c>
      <c r="D7125" t="s">
        <v>58</v>
      </c>
      <c r="E7125" t="s">
        <v>45</v>
      </c>
      <c r="F7125" t="s">
        <v>50</v>
      </c>
      <c r="G7125" t="s">
        <v>56</v>
      </c>
      <c r="H7125" t="s">
        <v>265</v>
      </c>
      <c r="I7125" s="90" t="s">
        <v>522</v>
      </c>
    </row>
    <row r="7126" spans="1:10" hidden="1" x14ac:dyDescent="0.25">
      <c r="A7126" s="57" t="s">
        <v>131</v>
      </c>
      <c r="B7126" t="s">
        <v>128</v>
      </c>
      <c r="C7126">
        <v>2022</v>
      </c>
      <c r="D7126" t="s">
        <v>58</v>
      </c>
      <c r="E7126" t="s">
        <v>45</v>
      </c>
      <c r="F7126" t="s">
        <v>50</v>
      </c>
      <c r="G7126" t="s">
        <v>56</v>
      </c>
      <c r="H7126" t="s">
        <v>193</v>
      </c>
      <c r="I7126" s="90" t="s">
        <v>393</v>
      </c>
      <c r="J7126" s="3">
        <v>48770.18</v>
      </c>
    </row>
    <row r="7127" spans="1:10" hidden="1" x14ac:dyDescent="0.25">
      <c r="A7127" s="57" t="s">
        <v>131</v>
      </c>
      <c r="B7127" t="s">
        <v>128</v>
      </c>
      <c r="C7127">
        <v>2022</v>
      </c>
      <c r="D7127" t="s">
        <v>58</v>
      </c>
      <c r="E7127" t="s">
        <v>45</v>
      </c>
      <c r="F7127" t="s">
        <v>50</v>
      </c>
      <c r="G7127" t="s">
        <v>56</v>
      </c>
      <c r="H7127" t="s">
        <v>193</v>
      </c>
      <c r="I7127" s="90" t="s">
        <v>467</v>
      </c>
    </row>
    <row r="7128" spans="1:10" hidden="1" x14ac:dyDescent="0.25">
      <c r="A7128" s="57" t="s">
        <v>131</v>
      </c>
      <c r="B7128" t="s">
        <v>128</v>
      </c>
      <c r="C7128">
        <v>2022</v>
      </c>
      <c r="D7128" t="s">
        <v>58</v>
      </c>
      <c r="E7128" t="s">
        <v>45</v>
      </c>
      <c r="F7128" t="s">
        <v>50</v>
      </c>
      <c r="G7128" t="s">
        <v>101</v>
      </c>
      <c r="H7128" t="s">
        <v>99</v>
      </c>
      <c r="I7128" t="s">
        <v>401</v>
      </c>
      <c r="J7128" s="3">
        <v>215889.94</v>
      </c>
    </row>
    <row r="7129" spans="1:10" hidden="1" x14ac:dyDescent="0.25">
      <c r="A7129" s="57" t="s">
        <v>131</v>
      </c>
      <c r="B7129" t="s">
        <v>128</v>
      </c>
      <c r="C7129">
        <v>2022</v>
      </c>
      <c r="D7129" t="s">
        <v>58</v>
      </c>
      <c r="E7129" t="s">
        <v>45</v>
      </c>
      <c r="F7129" t="s">
        <v>50</v>
      </c>
      <c r="G7129" t="s">
        <v>101</v>
      </c>
      <c r="H7129" s="2" t="s">
        <v>255</v>
      </c>
      <c r="I7129" s="90" t="s">
        <v>462</v>
      </c>
      <c r="J7129" s="3">
        <v>3000</v>
      </c>
    </row>
    <row r="7130" spans="1:10" hidden="1" x14ac:dyDescent="0.25">
      <c r="A7130" s="57" t="s">
        <v>131</v>
      </c>
      <c r="B7130" t="s">
        <v>128</v>
      </c>
      <c r="C7130">
        <v>2022</v>
      </c>
      <c r="D7130" t="s">
        <v>58</v>
      </c>
      <c r="E7130" t="s">
        <v>45</v>
      </c>
      <c r="F7130" t="s">
        <v>50</v>
      </c>
      <c r="G7130" t="s">
        <v>101</v>
      </c>
      <c r="H7130" s="2" t="s">
        <v>254</v>
      </c>
      <c r="I7130" s="2"/>
    </row>
    <row r="7131" spans="1:10" hidden="1" x14ac:dyDescent="0.25">
      <c r="A7131" s="57" t="s">
        <v>131</v>
      </c>
      <c r="B7131" t="s">
        <v>128</v>
      </c>
      <c r="C7131">
        <v>2022</v>
      </c>
      <c r="D7131" t="s">
        <v>58</v>
      </c>
      <c r="E7131" t="s">
        <v>45</v>
      </c>
      <c r="F7131" t="s">
        <v>50</v>
      </c>
      <c r="G7131" t="s">
        <v>101</v>
      </c>
      <c r="H7131" s="2" t="s">
        <v>236</v>
      </c>
      <c r="I7131" t="s">
        <v>422</v>
      </c>
    </row>
    <row r="7132" spans="1:10" hidden="1" x14ac:dyDescent="0.25">
      <c r="A7132" s="57" t="s">
        <v>131</v>
      </c>
      <c r="B7132" t="s">
        <v>128</v>
      </c>
      <c r="C7132">
        <v>2022</v>
      </c>
      <c r="D7132" t="s">
        <v>58</v>
      </c>
      <c r="E7132" t="s">
        <v>45</v>
      </c>
      <c r="F7132" t="s">
        <v>50</v>
      </c>
      <c r="G7132" t="s">
        <v>101</v>
      </c>
      <c r="H7132" t="s">
        <v>30</v>
      </c>
      <c r="I7132" s="90" t="s">
        <v>375</v>
      </c>
      <c r="J7132" s="3">
        <v>79243</v>
      </c>
    </row>
    <row r="7133" spans="1:10" hidden="1" x14ac:dyDescent="0.25">
      <c r="A7133" s="57" t="s">
        <v>131</v>
      </c>
      <c r="B7133" t="s">
        <v>128</v>
      </c>
      <c r="C7133">
        <v>2022</v>
      </c>
      <c r="D7133" t="s">
        <v>58</v>
      </c>
      <c r="E7133" t="s">
        <v>45</v>
      </c>
      <c r="F7133" t="s">
        <v>50</v>
      </c>
      <c r="G7133" t="s">
        <v>101</v>
      </c>
      <c r="H7133" t="s">
        <v>30</v>
      </c>
      <c r="I7133" s="90" t="s">
        <v>503</v>
      </c>
    </row>
    <row r="7134" spans="1:10" hidden="1" x14ac:dyDescent="0.25">
      <c r="A7134" s="57" t="s">
        <v>131</v>
      </c>
      <c r="B7134" t="s">
        <v>128</v>
      </c>
      <c r="C7134">
        <v>2022</v>
      </c>
      <c r="D7134" t="s">
        <v>58</v>
      </c>
      <c r="E7134" t="s">
        <v>45</v>
      </c>
      <c r="F7134" t="s">
        <v>50</v>
      </c>
      <c r="G7134" t="s">
        <v>101</v>
      </c>
      <c r="H7134" t="s">
        <v>30</v>
      </c>
      <c r="I7134" s="90" t="s">
        <v>468</v>
      </c>
    </row>
    <row r="7135" spans="1:10" hidden="1" x14ac:dyDescent="0.25">
      <c r="A7135" s="57" t="s">
        <v>131</v>
      </c>
      <c r="B7135" t="s">
        <v>128</v>
      </c>
      <c r="C7135">
        <v>2022</v>
      </c>
      <c r="D7135" t="s">
        <v>58</v>
      </c>
      <c r="E7135" t="s">
        <v>45</v>
      </c>
      <c r="F7135" t="s">
        <v>50</v>
      </c>
      <c r="G7135" t="s">
        <v>101</v>
      </c>
      <c r="H7135" t="s">
        <v>30</v>
      </c>
      <c r="I7135" s="90" t="s">
        <v>462</v>
      </c>
    </row>
    <row r="7136" spans="1:10" hidden="1" x14ac:dyDescent="0.25">
      <c r="A7136" s="57" t="s">
        <v>131</v>
      </c>
      <c r="B7136" t="s">
        <v>128</v>
      </c>
      <c r="C7136">
        <v>2022</v>
      </c>
      <c r="D7136" t="s">
        <v>58</v>
      </c>
      <c r="E7136" t="s">
        <v>45</v>
      </c>
      <c r="F7136" t="s">
        <v>50</v>
      </c>
      <c r="G7136" t="s">
        <v>101</v>
      </c>
      <c r="H7136" t="s">
        <v>30</v>
      </c>
      <c r="I7136" s="90" t="s">
        <v>395</v>
      </c>
      <c r="J7136" s="3">
        <v>1500</v>
      </c>
    </row>
    <row r="7137" spans="1:10" hidden="1" x14ac:dyDescent="0.25">
      <c r="A7137" s="57" t="s">
        <v>131</v>
      </c>
      <c r="B7137" t="s">
        <v>128</v>
      </c>
      <c r="C7137">
        <v>2022</v>
      </c>
      <c r="D7137" t="s">
        <v>58</v>
      </c>
      <c r="E7137" t="s">
        <v>45</v>
      </c>
      <c r="F7137" t="s">
        <v>50</v>
      </c>
      <c r="G7137" t="s">
        <v>101</v>
      </c>
      <c r="H7137" t="s">
        <v>30</v>
      </c>
      <c r="I7137" s="90" t="s">
        <v>403</v>
      </c>
      <c r="J7137" s="3">
        <v>-1291880</v>
      </c>
    </row>
    <row r="7138" spans="1:10" hidden="1" x14ac:dyDescent="0.25">
      <c r="A7138" s="57" t="s">
        <v>131</v>
      </c>
      <c r="B7138" t="s">
        <v>128</v>
      </c>
      <c r="C7138">
        <v>2022</v>
      </c>
      <c r="D7138" t="s">
        <v>58</v>
      </c>
      <c r="E7138" t="s">
        <v>45</v>
      </c>
      <c r="F7138" t="s">
        <v>50</v>
      </c>
      <c r="G7138" t="s">
        <v>101</v>
      </c>
      <c r="H7138" t="s">
        <v>30</v>
      </c>
      <c r="I7138" s="90" t="s">
        <v>520</v>
      </c>
      <c r="J7138" s="3">
        <v>451295</v>
      </c>
    </row>
    <row r="7139" spans="1:10" hidden="1" x14ac:dyDescent="0.25">
      <c r="A7139" s="57" t="s">
        <v>131</v>
      </c>
      <c r="B7139" t="s">
        <v>128</v>
      </c>
      <c r="C7139">
        <v>2022</v>
      </c>
      <c r="D7139" t="s">
        <v>58</v>
      </c>
      <c r="E7139" t="s">
        <v>45</v>
      </c>
      <c r="F7139" t="s">
        <v>50</v>
      </c>
      <c r="G7139" t="s">
        <v>101</v>
      </c>
      <c r="H7139" t="s">
        <v>30</v>
      </c>
      <c r="I7139" s="90" t="s">
        <v>501</v>
      </c>
    </row>
    <row r="7140" spans="1:10" hidden="1" x14ac:dyDescent="0.25">
      <c r="A7140" s="57" t="s">
        <v>131</v>
      </c>
      <c r="B7140" t="s">
        <v>128</v>
      </c>
      <c r="C7140">
        <v>2022</v>
      </c>
      <c r="D7140" t="s">
        <v>58</v>
      </c>
      <c r="E7140" t="s">
        <v>45</v>
      </c>
      <c r="F7140" t="s">
        <v>50</v>
      </c>
      <c r="G7140" t="s">
        <v>101</v>
      </c>
      <c r="H7140" t="s">
        <v>30</v>
      </c>
      <c r="I7140" s="90" t="s">
        <v>502</v>
      </c>
    </row>
    <row r="7141" spans="1:10" hidden="1" x14ac:dyDescent="0.25">
      <c r="A7141" s="57" t="s">
        <v>131</v>
      </c>
      <c r="B7141" t="s">
        <v>128</v>
      </c>
      <c r="C7141">
        <v>2022</v>
      </c>
      <c r="D7141" t="s">
        <v>58</v>
      </c>
      <c r="E7141" t="s">
        <v>45</v>
      </c>
      <c r="F7141" t="s">
        <v>50</v>
      </c>
      <c r="G7141" t="s">
        <v>101</v>
      </c>
      <c r="H7141" t="s">
        <v>30</v>
      </c>
      <c r="I7141" s="90" t="s">
        <v>396</v>
      </c>
    </row>
    <row r="7142" spans="1:10" hidden="1" x14ac:dyDescent="0.25">
      <c r="A7142" s="57" t="s">
        <v>131</v>
      </c>
      <c r="B7142" t="s">
        <v>128</v>
      </c>
      <c r="C7142">
        <v>2022</v>
      </c>
      <c r="D7142" t="s">
        <v>58</v>
      </c>
      <c r="E7142" t="s">
        <v>45</v>
      </c>
      <c r="F7142" t="s">
        <v>50</v>
      </c>
      <c r="G7142" t="s">
        <v>101</v>
      </c>
      <c r="H7142" t="s">
        <v>30</v>
      </c>
      <c r="I7142" s="90" t="s">
        <v>474</v>
      </c>
    </row>
    <row r="7143" spans="1:10" hidden="1" x14ac:dyDescent="0.25">
      <c r="A7143" s="57" t="s">
        <v>131</v>
      </c>
      <c r="B7143" t="s">
        <v>128</v>
      </c>
      <c r="C7143">
        <v>2022</v>
      </c>
      <c r="D7143" t="s">
        <v>58</v>
      </c>
      <c r="E7143" t="s">
        <v>287</v>
      </c>
      <c r="F7143" t="s">
        <v>287</v>
      </c>
      <c r="G7143" t="s">
        <v>287</v>
      </c>
      <c r="H7143" s="82" t="s">
        <v>288</v>
      </c>
      <c r="I7143" s="82" t="s">
        <v>403</v>
      </c>
      <c r="J7143" s="10">
        <v>18712000</v>
      </c>
    </row>
    <row r="7144" spans="1:10" hidden="1" x14ac:dyDescent="0.25">
      <c r="A7144" s="57" t="s">
        <v>131</v>
      </c>
      <c r="B7144" t="s">
        <v>128</v>
      </c>
      <c r="C7144">
        <v>2022</v>
      </c>
      <c r="D7144" t="s">
        <v>58</v>
      </c>
      <c r="E7144" t="s">
        <v>112</v>
      </c>
      <c r="F7144" t="s">
        <v>117</v>
      </c>
      <c r="G7144" t="s">
        <v>53</v>
      </c>
      <c r="H7144" s="2" t="s">
        <v>256</v>
      </c>
      <c r="I7144" s="2"/>
    </row>
    <row r="7145" spans="1:10" hidden="1" x14ac:dyDescent="0.25">
      <c r="A7145" s="57" t="s">
        <v>131</v>
      </c>
      <c r="B7145" t="s">
        <v>128</v>
      </c>
      <c r="C7145">
        <v>2022</v>
      </c>
      <c r="D7145" t="s">
        <v>58</v>
      </c>
      <c r="E7145" t="s">
        <v>112</v>
      </c>
      <c r="F7145" t="s">
        <v>117</v>
      </c>
      <c r="G7145" t="s">
        <v>53</v>
      </c>
      <c r="H7145" s="90" t="s">
        <v>335</v>
      </c>
      <c r="I7145" s="90" t="s">
        <v>475</v>
      </c>
    </row>
    <row r="7146" spans="1:10" hidden="1" x14ac:dyDescent="0.25">
      <c r="A7146" s="57" t="s">
        <v>131</v>
      </c>
      <c r="B7146" t="s">
        <v>128</v>
      </c>
      <c r="C7146">
        <v>2022</v>
      </c>
      <c r="D7146" t="s">
        <v>58</v>
      </c>
      <c r="E7146" t="s">
        <v>112</v>
      </c>
      <c r="F7146" t="s">
        <v>117</v>
      </c>
      <c r="G7146" t="s">
        <v>53</v>
      </c>
      <c r="H7146" s="2" t="s">
        <v>257</v>
      </c>
      <c r="I7146" t="s">
        <v>406</v>
      </c>
      <c r="J7146" s="3">
        <f>294000+793800</f>
        <v>1087800</v>
      </c>
    </row>
    <row r="7147" spans="1:10" hidden="1" x14ac:dyDescent="0.25">
      <c r="A7147" s="57" t="s">
        <v>131</v>
      </c>
      <c r="B7147" t="s">
        <v>128</v>
      </c>
      <c r="C7147">
        <v>2022</v>
      </c>
      <c r="D7147" t="s">
        <v>58</v>
      </c>
      <c r="E7147" t="s">
        <v>112</v>
      </c>
      <c r="F7147" t="s">
        <v>117</v>
      </c>
      <c r="G7147" t="s">
        <v>53</v>
      </c>
      <c r="H7147" s="2" t="s">
        <v>257</v>
      </c>
      <c r="I7147" t="s">
        <v>407</v>
      </c>
    </row>
    <row r="7148" spans="1:10" hidden="1" x14ac:dyDescent="0.25">
      <c r="A7148" s="57" t="s">
        <v>131</v>
      </c>
      <c r="B7148" t="s">
        <v>128</v>
      </c>
      <c r="C7148">
        <v>2022</v>
      </c>
      <c r="D7148" t="s">
        <v>58</v>
      </c>
      <c r="E7148" t="s">
        <v>112</v>
      </c>
      <c r="F7148" t="s">
        <v>117</v>
      </c>
      <c r="G7148" t="s">
        <v>53</v>
      </c>
      <c r="H7148" s="2" t="s">
        <v>257</v>
      </c>
      <c r="I7148" t="s">
        <v>408</v>
      </c>
      <c r="J7148" s="3">
        <f>1558746+4208614</f>
        <v>5767360</v>
      </c>
    </row>
    <row r="7149" spans="1:10" hidden="1" x14ac:dyDescent="0.25">
      <c r="A7149" s="57" t="s">
        <v>131</v>
      </c>
      <c r="B7149" t="s">
        <v>128</v>
      </c>
      <c r="C7149">
        <v>2022</v>
      </c>
      <c r="D7149" t="s">
        <v>58</v>
      </c>
      <c r="E7149" t="s">
        <v>112</v>
      </c>
      <c r="F7149" t="s">
        <v>117</v>
      </c>
      <c r="G7149" t="s">
        <v>53</v>
      </c>
      <c r="H7149" s="2" t="s">
        <v>257</v>
      </c>
    </row>
    <row r="7150" spans="1:10" hidden="1" x14ac:dyDescent="0.25">
      <c r="A7150" s="57" t="s">
        <v>131</v>
      </c>
      <c r="B7150" t="s">
        <v>128</v>
      </c>
      <c r="C7150">
        <v>2022</v>
      </c>
      <c r="D7150" t="s">
        <v>58</v>
      </c>
      <c r="E7150" t="s">
        <v>112</v>
      </c>
      <c r="F7150" t="s">
        <v>117</v>
      </c>
      <c r="G7150" t="s">
        <v>53</v>
      </c>
      <c r="H7150" s="2" t="s">
        <v>257</v>
      </c>
    </row>
    <row r="7151" spans="1:10" hidden="1" x14ac:dyDescent="0.25">
      <c r="A7151" s="57" t="s">
        <v>131</v>
      </c>
      <c r="B7151" t="s">
        <v>128</v>
      </c>
      <c r="C7151">
        <v>2022</v>
      </c>
      <c r="D7151" t="s">
        <v>58</v>
      </c>
      <c r="E7151" t="s">
        <v>112</v>
      </c>
      <c r="F7151" t="s">
        <v>117</v>
      </c>
      <c r="G7151" t="s">
        <v>53</v>
      </c>
      <c r="H7151" s="2" t="s">
        <v>257</v>
      </c>
    </row>
    <row r="7152" spans="1:10" hidden="1" x14ac:dyDescent="0.25">
      <c r="A7152" s="57" t="s">
        <v>131</v>
      </c>
      <c r="B7152" t="s">
        <v>128</v>
      </c>
      <c r="C7152">
        <v>2022</v>
      </c>
      <c r="D7152" t="s">
        <v>58</v>
      </c>
      <c r="E7152" t="s">
        <v>112</v>
      </c>
      <c r="F7152" t="s">
        <v>117</v>
      </c>
      <c r="G7152" t="s">
        <v>53</v>
      </c>
      <c r="H7152" s="2" t="s">
        <v>257</v>
      </c>
    </row>
    <row r="7153" spans="1:10" hidden="1" x14ac:dyDescent="0.25">
      <c r="A7153" s="57" t="s">
        <v>131</v>
      </c>
      <c r="B7153" t="s">
        <v>128</v>
      </c>
      <c r="C7153">
        <v>2022</v>
      </c>
      <c r="D7153" t="s">
        <v>58</v>
      </c>
      <c r="E7153" t="s">
        <v>112</v>
      </c>
      <c r="F7153" t="s">
        <v>117</v>
      </c>
      <c r="G7153" t="s">
        <v>53</v>
      </c>
      <c r="H7153" s="2" t="s">
        <v>258</v>
      </c>
      <c r="I7153" s="2"/>
    </row>
    <row r="7154" spans="1:10" hidden="1" x14ac:dyDescent="0.25">
      <c r="A7154" s="57" t="s">
        <v>131</v>
      </c>
      <c r="B7154" t="s">
        <v>128</v>
      </c>
      <c r="C7154">
        <v>2022</v>
      </c>
      <c r="D7154" t="s">
        <v>58</v>
      </c>
      <c r="E7154" t="s">
        <v>112</v>
      </c>
      <c r="F7154" t="s">
        <v>117</v>
      </c>
      <c r="G7154" t="s">
        <v>53</v>
      </c>
      <c r="H7154" s="2" t="s">
        <v>259</v>
      </c>
      <c r="I7154" t="s">
        <v>409</v>
      </c>
      <c r="J7154" s="3">
        <f>9992045+26978522</f>
        <v>36970567</v>
      </c>
    </row>
    <row r="7155" spans="1:10" hidden="1" x14ac:dyDescent="0.25">
      <c r="A7155" s="57" t="s">
        <v>131</v>
      </c>
      <c r="B7155" t="s">
        <v>128</v>
      </c>
      <c r="C7155">
        <v>2022</v>
      </c>
      <c r="D7155" t="s">
        <v>58</v>
      </c>
      <c r="E7155" t="s">
        <v>112</v>
      </c>
      <c r="F7155" t="s">
        <v>117</v>
      </c>
      <c r="G7155" t="s">
        <v>53</v>
      </c>
      <c r="H7155" s="2" t="s">
        <v>259</v>
      </c>
      <c r="I7155" s="90" t="s">
        <v>442</v>
      </c>
      <c r="J7155" s="3">
        <v>1158000</v>
      </c>
    </row>
    <row r="7156" spans="1:10" hidden="1" x14ac:dyDescent="0.25">
      <c r="A7156" s="57" t="s">
        <v>131</v>
      </c>
      <c r="B7156" t="s">
        <v>128</v>
      </c>
      <c r="C7156">
        <v>2022</v>
      </c>
      <c r="D7156" t="s">
        <v>58</v>
      </c>
      <c r="E7156" t="s">
        <v>112</v>
      </c>
      <c r="F7156" t="s">
        <v>117</v>
      </c>
      <c r="G7156" t="s">
        <v>53</v>
      </c>
      <c r="H7156" s="2" t="s">
        <v>259</v>
      </c>
      <c r="I7156" t="s">
        <v>411</v>
      </c>
      <c r="J7156" s="3">
        <v>2169125</v>
      </c>
    </row>
    <row r="7157" spans="1:10" hidden="1" x14ac:dyDescent="0.25">
      <c r="A7157" s="57" t="s">
        <v>131</v>
      </c>
      <c r="B7157" t="s">
        <v>128</v>
      </c>
      <c r="C7157">
        <v>2022</v>
      </c>
      <c r="D7157" t="s">
        <v>58</v>
      </c>
      <c r="E7157" t="s">
        <v>112</v>
      </c>
      <c r="F7157" t="s">
        <v>117</v>
      </c>
      <c r="G7157" t="s">
        <v>53</v>
      </c>
      <c r="H7157" s="2" t="s">
        <v>259</v>
      </c>
      <c r="I7157" t="s">
        <v>441</v>
      </c>
    </row>
    <row r="7158" spans="1:10" hidden="1" x14ac:dyDescent="0.25">
      <c r="A7158" s="57" t="s">
        <v>131</v>
      </c>
      <c r="B7158" t="s">
        <v>128</v>
      </c>
      <c r="C7158">
        <v>2022</v>
      </c>
      <c r="D7158" t="s">
        <v>58</v>
      </c>
      <c r="E7158" t="s">
        <v>112</v>
      </c>
      <c r="F7158" t="s">
        <v>117</v>
      </c>
      <c r="G7158" t="s">
        <v>53</v>
      </c>
      <c r="H7158" s="2" t="s">
        <v>259</v>
      </c>
      <c r="I7158" s="90" t="s">
        <v>503</v>
      </c>
    </row>
    <row r="7159" spans="1:10" hidden="1" x14ac:dyDescent="0.25">
      <c r="A7159" s="57" t="s">
        <v>131</v>
      </c>
      <c r="B7159" t="s">
        <v>128</v>
      </c>
      <c r="C7159">
        <v>2022</v>
      </c>
      <c r="D7159" t="s">
        <v>58</v>
      </c>
      <c r="E7159" t="s">
        <v>112</v>
      </c>
      <c r="F7159" t="s">
        <v>117</v>
      </c>
      <c r="G7159" t="s">
        <v>53</v>
      </c>
      <c r="H7159" s="2" t="s">
        <v>259</v>
      </c>
      <c r="I7159" s="90" t="s">
        <v>439</v>
      </c>
    </row>
    <row r="7160" spans="1:10" hidden="1" x14ac:dyDescent="0.25">
      <c r="A7160" s="57" t="s">
        <v>131</v>
      </c>
      <c r="B7160" t="s">
        <v>128</v>
      </c>
      <c r="C7160">
        <v>2022</v>
      </c>
      <c r="D7160" t="s">
        <v>58</v>
      </c>
      <c r="E7160" t="s">
        <v>112</v>
      </c>
      <c r="F7160" t="s">
        <v>117</v>
      </c>
      <c r="G7160" t="s">
        <v>53</v>
      </c>
      <c r="H7160" s="2" t="s">
        <v>259</v>
      </c>
      <c r="I7160" s="90" t="s">
        <v>413</v>
      </c>
    </row>
    <row r="7161" spans="1:10" hidden="1" x14ac:dyDescent="0.25">
      <c r="A7161" s="57" t="s">
        <v>131</v>
      </c>
      <c r="B7161" t="s">
        <v>128</v>
      </c>
      <c r="C7161">
        <v>2022</v>
      </c>
      <c r="D7161" t="s">
        <v>58</v>
      </c>
      <c r="E7161" t="s">
        <v>112</v>
      </c>
      <c r="F7161" t="s">
        <v>117</v>
      </c>
      <c r="G7161" t="s">
        <v>334</v>
      </c>
      <c r="H7161" s="90" t="s">
        <v>335</v>
      </c>
      <c r="I7161" s="90" t="s">
        <v>475</v>
      </c>
      <c r="J7161" s="3">
        <v>30150000</v>
      </c>
    </row>
    <row r="7162" spans="1:10" hidden="1" x14ac:dyDescent="0.25">
      <c r="A7162" s="57" t="s">
        <v>131</v>
      </c>
      <c r="B7162" t="s">
        <v>128</v>
      </c>
      <c r="C7162">
        <v>2022</v>
      </c>
      <c r="D7162" t="s">
        <v>58</v>
      </c>
      <c r="E7162" t="s">
        <v>112</v>
      </c>
      <c r="F7162" t="s">
        <v>117</v>
      </c>
      <c r="G7162" t="s">
        <v>318</v>
      </c>
      <c r="H7162" t="s">
        <v>180</v>
      </c>
      <c r="I7162" t="s">
        <v>412</v>
      </c>
    </row>
    <row r="7163" spans="1:10" hidden="1" x14ac:dyDescent="0.25">
      <c r="A7163" s="57" t="s">
        <v>131</v>
      </c>
      <c r="B7163" t="s">
        <v>128</v>
      </c>
      <c r="C7163">
        <v>2022</v>
      </c>
      <c r="D7163" t="s">
        <v>58</v>
      </c>
      <c r="E7163" t="s">
        <v>112</v>
      </c>
      <c r="F7163" t="s">
        <v>117</v>
      </c>
      <c r="G7163" t="s">
        <v>318</v>
      </c>
      <c r="H7163" t="s">
        <v>180</v>
      </c>
      <c r="I7163" t="s">
        <v>413</v>
      </c>
      <c r="J7163" s="38">
        <v>2629556</v>
      </c>
    </row>
    <row r="7164" spans="1:10" hidden="1" x14ac:dyDescent="0.25">
      <c r="A7164" s="57" t="s">
        <v>131</v>
      </c>
      <c r="B7164" t="s">
        <v>128</v>
      </c>
      <c r="C7164">
        <v>2022</v>
      </c>
      <c r="D7164" t="s">
        <v>58</v>
      </c>
      <c r="E7164" t="s">
        <v>112</v>
      </c>
      <c r="F7164" t="s">
        <v>117</v>
      </c>
      <c r="G7164" t="s">
        <v>318</v>
      </c>
      <c r="H7164" t="s">
        <v>180</v>
      </c>
      <c r="I7164" t="s">
        <v>414</v>
      </c>
      <c r="J7164" s="3">
        <v>328500</v>
      </c>
    </row>
    <row r="7165" spans="1:10" hidden="1" x14ac:dyDescent="0.25">
      <c r="A7165" s="57" t="s">
        <v>131</v>
      </c>
      <c r="B7165" t="s">
        <v>128</v>
      </c>
      <c r="C7165">
        <v>2022</v>
      </c>
      <c r="D7165" t="s">
        <v>58</v>
      </c>
      <c r="E7165" t="s">
        <v>112</v>
      </c>
      <c r="F7165" t="s">
        <v>117</v>
      </c>
      <c r="G7165" t="s">
        <v>318</v>
      </c>
      <c r="H7165" t="s">
        <v>180</v>
      </c>
      <c r="I7165" s="90" t="s">
        <v>460</v>
      </c>
    </row>
    <row r="7166" spans="1:10" hidden="1" x14ac:dyDescent="0.25">
      <c r="A7166" s="57" t="s">
        <v>131</v>
      </c>
      <c r="B7166" t="s">
        <v>128</v>
      </c>
      <c r="C7166">
        <v>2022</v>
      </c>
      <c r="D7166" t="s">
        <v>58</v>
      </c>
      <c r="E7166" t="s">
        <v>112</v>
      </c>
      <c r="F7166" t="s">
        <v>117</v>
      </c>
      <c r="G7166" t="s">
        <v>318</v>
      </c>
      <c r="H7166" t="s">
        <v>180</v>
      </c>
      <c r="I7166" s="90" t="s">
        <v>439</v>
      </c>
    </row>
    <row r="7167" spans="1:10" hidden="1" x14ac:dyDescent="0.25">
      <c r="A7167" s="57" t="s">
        <v>131</v>
      </c>
      <c r="B7167" t="s">
        <v>128</v>
      </c>
      <c r="C7167">
        <v>2022</v>
      </c>
      <c r="D7167" t="s">
        <v>58</v>
      </c>
      <c r="E7167" t="s">
        <v>112</v>
      </c>
      <c r="F7167" t="s">
        <v>117</v>
      </c>
      <c r="G7167" t="s">
        <v>318</v>
      </c>
      <c r="H7167" t="s">
        <v>180</v>
      </c>
      <c r="I7167" s="90" t="s">
        <v>505</v>
      </c>
      <c r="J7167" s="38">
        <v>685600</v>
      </c>
    </row>
    <row r="7168" spans="1:10" hidden="1" x14ac:dyDescent="0.25">
      <c r="A7168" s="57" t="s">
        <v>131</v>
      </c>
      <c r="B7168" t="s">
        <v>128</v>
      </c>
      <c r="C7168">
        <v>2022</v>
      </c>
      <c r="D7168" t="s">
        <v>58</v>
      </c>
      <c r="E7168" t="s">
        <v>112</v>
      </c>
      <c r="F7168" t="s">
        <v>117</v>
      </c>
      <c r="G7168" t="s">
        <v>318</v>
      </c>
      <c r="H7168" s="2" t="s">
        <v>279</v>
      </c>
      <c r="I7168" t="s">
        <v>414</v>
      </c>
      <c r="J7168" s="3">
        <v>180000</v>
      </c>
    </row>
    <row r="7169" spans="1:10" hidden="1" x14ac:dyDescent="0.25">
      <c r="A7169" s="57" t="s">
        <v>131</v>
      </c>
      <c r="B7169" t="s">
        <v>128</v>
      </c>
      <c r="C7169">
        <v>2022</v>
      </c>
      <c r="D7169" t="s">
        <v>58</v>
      </c>
      <c r="E7169" t="s">
        <v>112</v>
      </c>
      <c r="F7169" t="s">
        <v>117</v>
      </c>
      <c r="G7169" t="s">
        <v>318</v>
      </c>
      <c r="H7169" s="2" t="s">
        <v>279</v>
      </c>
      <c r="I7169" s="90" t="s">
        <v>460</v>
      </c>
    </row>
    <row r="7170" spans="1:10" hidden="1" x14ac:dyDescent="0.25">
      <c r="A7170" s="57" t="s">
        <v>131</v>
      </c>
      <c r="B7170" t="s">
        <v>128</v>
      </c>
      <c r="C7170">
        <v>2022</v>
      </c>
      <c r="D7170" t="s">
        <v>58</v>
      </c>
      <c r="E7170" t="s">
        <v>112</v>
      </c>
      <c r="F7170" t="s">
        <v>117</v>
      </c>
      <c r="G7170" t="s">
        <v>318</v>
      </c>
      <c r="H7170" s="2" t="s">
        <v>279</v>
      </c>
      <c r="I7170" t="s">
        <v>415</v>
      </c>
    </row>
    <row r="7171" spans="1:10" hidden="1" x14ac:dyDescent="0.25">
      <c r="A7171" s="57" t="s">
        <v>131</v>
      </c>
      <c r="B7171" t="s">
        <v>128</v>
      </c>
      <c r="C7171">
        <v>2022</v>
      </c>
      <c r="D7171" t="s">
        <v>58</v>
      </c>
      <c r="E7171" t="s">
        <v>112</v>
      </c>
      <c r="F7171" t="s">
        <v>117</v>
      </c>
      <c r="G7171" t="s">
        <v>318</v>
      </c>
      <c r="H7171" s="2" t="s">
        <v>279</v>
      </c>
      <c r="I7171" s="90" t="s">
        <v>505</v>
      </c>
      <c r="J7171" s="38">
        <v>315600</v>
      </c>
    </row>
    <row r="7172" spans="1:10" hidden="1" x14ac:dyDescent="0.25">
      <c r="A7172" s="57" t="s">
        <v>131</v>
      </c>
      <c r="B7172" t="s">
        <v>128</v>
      </c>
      <c r="C7172">
        <v>2022</v>
      </c>
      <c r="D7172" t="s">
        <v>58</v>
      </c>
      <c r="E7172" t="s">
        <v>112</v>
      </c>
      <c r="F7172" t="s">
        <v>117</v>
      </c>
      <c r="G7172" t="s">
        <v>319</v>
      </c>
      <c r="H7172" t="s">
        <v>181</v>
      </c>
    </row>
    <row r="7173" spans="1:10" hidden="1" x14ac:dyDescent="0.25">
      <c r="A7173" s="57" t="s">
        <v>131</v>
      </c>
      <c r="B7173" t="s">
        <v>128</v>
      </c>
      <c r="C7173">
        <v>2022</v>
      </c>
      <c r="D7173" t="s">
        <v>58</v>
      </c>
      <c r="E7173" t="s">
        <v>112</v>
      </c>
      <c r="F7173" t="s">
        <v>117</v>
      </c>
      <c r="G7173" t="s">
        <v>319</v>
      </c>
      <c r="H7173" s="90" t="s">
        <v>320</v>
      </c>
      <c r="I7173" t="s">
        <v>416</v>
      </c>
    </row>
    <row r="7174" spans="1:10" hidden="1" x14ac:dyDescent="0.25">
      <c r="A7174" s="20" t="s">
        <v>132</v>
      </c>
      <c r="B7174" s="20" t="s">
        <v>128</v>
      </c>
      <c r="C7174" s="20">
        <v>2023</v>
      </c>
      <c r="D7174" s="20" t="s">
        <v>58</v>
      </c>
      <c r="E7174" s="20" t="s">
        <v>52</v>
      </c>
      <c r="F7174" s="20" t="s">
        <v>142</v>
      </c>
      <c r="G7174" s="20" t="s">
        <v>301</v>
      </c>
      <c r="H7174" s="20" t="s">
        <v>210</v>
      </c>
      <c r="I7174" s="20" t="s">
        <v>374</v>
      </c>
      <c r="J7174" s="3">
        <v>78119322.129999995</v>
      </c>
    </row>
    <row r="7175" spans="1:10" hidden="1" x14ac:dyDescent="0.25">
      <c r="A7175" s="57" t="s">
        <v>132</v>
      </c>
      <c r="B7175" t="s">
        <v>128</v>
      </c>
      <c r="C7175">
        <v>2023</v>
      </c>
      <c r="D7175" t="s">
        <v>58</v>
      </c>
      <c r="E7175" t="s">
        <v>52</v>
      </c>
      <c r="F7175" t="s">
        <v>152</v>
      </c>
      <c r="G7175" t="s">
        <v>149</v>
      </c>
      <c r="H7175" t="s">
        <v>211</v>
      </c>
      <c r="J7175" s="3">
        <v>3.12</v>
      </c>
    </row>
    <row r="7176" spans="1:10" hidden="1" x14ac:dyDescent="0.25">
      <c r="A7176" s="57" t="s">
        <v>132</v>
      </c>
      <c r="B7176" t="s">
        <v>128</v>
      </c>
      <c r="C7176">
        <v>2023</v>
      </c>
      <c r="D7176" t="s">
        <v>58</v>
      </c>
      <c r="E7176" t="s">
        <v>52</v>
      </c>
      <c r="F7176" t="s">
        <v>152</v>
      </c>
      <c r="G7176" t="s">
        <v>213</v>
      </c>
      <c r="H7176" t="s">
        <v>214</v>
      </c>
    </row>
    <row r="7177" spans="1:10" hidden="1" x14ac:dyDescent="0.25">
      <c r="A7177" s="57" t="s">
        <v>132</v>
      </c>
      <c r="B7177" t="s">
        <v>128</v>
      </c>
      <c r="C7177">
        <v>2023</v>
      </c>
      <c r="D7177" t="s">
        <v>58</v>
      </c>
      <c r="E7177" t="s">
        <v>52</v>
      </c>
      <c r="F7177" t="s">
        <v>152</v>
      </c>
      <c r="G7177" t="s">
        <v>217</v>
      </c>
      <c r="H7177" t="s">
        <v>218</v>
      </c>
    </row>
    <row r="7178" spans="1:10" hidden="1" x14ac:dyDescent="0.25">
      <c r="A7178" s="57" t="s">
        <v>132</v>
      </c>
      <c r="B7178" t="s">
        <v>128</v>
      </c>
      <c r="C7178">
        <v>2023</v>
      </c>
      <c r="D7178" t="s">
        <v>58</v>
      </c>
      <c r="E7178" t="s">
        <v>52</v>
      </c>
      <c r="F7178" t="s">
        <v>142</v>
      </c>
      <c r="G7178" t="s">
        <v>300</v>
      </c>
      <c r="H7178" t="s">
        <v>224</v>
      </c>
      <c r="J7178" s="3">
        <v>-6881469.3700000001</v>
      </c>
    </row>
    <row r="7179" spans="1:10" hidden="1" x14ac:dyDescent="0.25">
      <c r="A7179" s="57" t="s">
        <v>132</v>
      </c>
      <c r="B7179" t="s">
        <v>128</v>
      </c>
      <c r="C7179">
        <v>2023</v>
      </c>
      <c r="D7179" t="s">
        <v>58</v>
      </c>
      <c r="E7179" t="s">
        <v>52</v>
      </c>
      <c r="F7179" t="s">
        <v>142</v>
      </c>
      <c r="G7179" t="s">
        <v>300</v>
      </c>
      <c r="H7179" t="s">
        <v>303</v>
      </c>
      <c r="J7179" s="3">
        <v>-30000</v>
      </c>
    </row>
    <row r="7180" spans="1:10" hidden="1" x14ac:dyDescent="0.25">
      <c r="A7180" s="57" t="s">
        <v>132</v>
      </c>
      <c r="B7180" t="s">
        <v>128</v>
      </c>
      <c r="C7180">
        <v>2023</v>
      </c>
      <c r="D7180" t="s">
        <v>58</v>
      </c>
      <c r="E7180" t="s">
        <v>52</v>
      </c>
      <c r="F7180" t="s">
        <v>142</v>
      </c>
      <c r="G7180" t="s">
        <v>270</v>
      </c>
      <c r="H7180" t="s">
        <v>269</v>
      </c>
      <c r="J7180" s="3">
        <v>0</v>
      </c>
    </row>
    <row r="7181" spans="1:10" hidden="1" x14ac:dyDescent="0.25">
      <c r="A7181" s="57" t="s">
        <v>132</v>
      </c>
      <c r="B7181" t="s">
        <v>128</v>
      </c>
      <c r="C7181">
        <v>2023</v>
      </c>
      <c r="D7181" t="s">
        <v>58</v>
      </c>
      <c r="E7181" t="s">
        <v>52</v>
      </c>
      <c r="F7181" t="s">
        <v>142</v>
      </c>
      <c r="G7181" t="s">
        <v>270</v>
      </c>
      <c r="H7181" t="s">
        <v>271</v>
      </c>
      <c r="J7181" s="3">
        <v>450000</v>
      </c>
    </row>
    <row r="7182" spans="1:10" hidden="1" x14ac:dyDescent="0.25">
      <c r="A7182" s="57" t="s">
        <v>132</v>
      </c>
      <c r="B7182" t="s">
        <v>128</v>
      </c>
      <c r="C7182">
        <v>2023</v>
      </c>
      <c r="D7182" t="s">
        <v>58</v>
      </c>
      <c r="E7182" t="s">
        <v>52</v>
      </c>
      <c r="F7182" t="s">
        <v>142</v>
      </c>
      <c r="G7182" t="s">
        <v>270</v>
      </c>
      <c r="H7182" t="s">
        <v>486</v>
      </c>
      <c r="J7182" s="3">
        <v>-299042.62</v>
      </c>
    </row>
    <row r="7183" spans="1:10" hidden="1" x14ac:dyDescent="0.25">
      <c r="A7183" s="57" t="s">
        <v>132</v>
      </c>
      <c r="B7183" t="s">
        <v>128</v>
      </c>
      <c r="C7183">
        <v>2023</v>
      </c>
      <c r="D7183" t="s">
        <v>58</v>
      </c>
      <c r="E7183" t="s">
        <v>45</v>
      </c>
      <c r="F7183" t="s">
        <v>46</v>
      </c>
      <c r="G7183" t="s">
        <v>54</v>
      </c>
      <c r="H7183" t="s">
        <v>11</v>
      </c>
      <c r="I7183" t="s">
        <v>375</v>
      </c>
      <c r="J7183" s="3">
        <v>6120000</v>
      </c>
    </row>
    <row r="7184" spans="1:10" hidden="1" x14ac:dyDescent="0.25">
      <c r="A7184" s="57" t="s">
        <v>132</v>
      </c>
      <c r="B7184" t="s">
        <v>128</v>
      </c>
      <c r="C7184">
        <v>2023</v>
      </c>
      <c r="D7184" t="s">
        <v>58</v>
      </c>
      <c r="E7184" t="s">
        <v>45</v>
      </c>
      <c r="F7184" t="s">
        <v>46</v>
      </c>
      <c r="G7184" t="s">
        <v>54</v>
      </c>
      <c r="H7184" t="s">
        <v>11</v>
      </c>
      <c r="I7184" t="s">
        <v>376</v>
      </c>
      <c r="J7184" s="3">
        <v>2012500</v>
      </c>
    </row>
    <row r="7185" spans="1:10" hidden="1" x14ac:dyDescent="0.25">
      <c r="A7185" s="57" t="s">
        <v>132</v>
      </c>
      <c r="B7185" t="s">
        <v>128</v>
      </c>
      <c r="C7185">
        <v>2023</v>
      </c>
      <c r="D7185" t="s">
        <v>58</v>
      </c>
      <c r="E7185" t="s">
        <v>45</v>
      </c>
      <c r="F7185" t="s">
        <v>46</v>
      </c>
      <c r="G7185" t="s">
        <v>54</v>
      </c>
      <c r="H7185" t="s">
        <v>12</v>
      </c>
      <c r="I7185" t="s">
        <v>375</v>
      </c>
    </row>
    <row r="7186" spans="1:10" hidden="1" x14ac:dyDescent="0.25">
      <c r="A7186" s="57" t="s">
        <v>132</v>
      </c>
      <c r="B7186" t="s">
        <v>128</v>
      </c>
      <c r="C7186">
        <v>2023</v>
      </c>
      <c r="D7186" t="s">
        <v>58</v>
      </c>
      <c r="E7186" t="s">
        <v>45</v>
      </c>
      <c r="F7186" t="s">
        <v>46</v>
      </c>
      <c r="G7186" t="s">
        <v>54</v>
      </c>
      <c r="H7186" t="s">
        <v>12</v>
      </c>
      <c r="I7186" t="s">
        <v>376</v>
      </c>
      <c r="J7186" s="3">
        <v>140606</v>
      </c>
    </row>
    <row r="7187" spans="1:10" hidden="1" x14ac:dyDescent="0.25">
      <c r="A7187" s="57" t="s">
        <v>132</v>
      </c>
      <c r="B7187" t="s">
        <v>128</v>
      </c>
      <c r="C7187">
        <v>2023</v>
      </c>
      <c r="D7187" t="s">
        <v>58</v>
      </c>
      <c r="E7187" t="s">
        <v>45</v>
      </c>
      <c r="F7187" t="s">
        <v>46</v>
      </c>
      <c r="G7187" t="s">
        <v>54</v>
      </c>
      <c r="H7187" t="s">
        <v>13</v>
      </c>
      <c r="I7187" t="s">
        <v>375</v>
      </c>
      <c r="J7187" s="3">
        <v>510000</v>
      </c>
    </row>
    <row r="7188" spans="1:10" hidden="1" x14ac:dyDescent="0.25">
      <c r="A7188" s="57" t="s">
        <v>132</v>
      </c>
      <c r="B7188" t="s">
        <v>128</v>
      </c>
      <c r="C7188">
        <v>2023</v>
      </c>
      <c r="D7188" t="s">
        <v>58</v>
      </c>
      <c r="E7188" t="s">
        <v>45</v>
      </c>
      <c r="F7188" t="s">
        <v>46</v>
      </c>
      <c r="G7188" t="s">
        <v>54</v>
      </c>
      <c r="H7188" t="s">
        <v>13</v>
      </c>
      <c r="I7188" t="s">
        <v>376</v>
      </c>
      <c r="J7188" s="3">
        <v>179425</v>
      </c>
    </row>
    <row r="7189" spans="1:10" hidden="1" x14ac:dyDescent="0.25">
      <c r="A7189" s="57" t="s">
        <v>132</v>
      </c>
      <c r="B7189" t="s">
        <v>128</v>
      </c>
      <c r="C7189">
        <v>2023</v>
      </c>
      <c r="D7189" t="s">
        <v>58</v>
      </c>
      <c r="E7189" t="s">
        <v>45</v>
      </c>
      <c r="F7189" t="s">
        <v>46</v>
      </c>
      <c r="G7189" t="s">
        <v>54</v>
      </c>
      <c r="H7189" t="s">
        <v>14</v>
      </c>
      <c r="I7189" t="s">
        <v>375</v>
      </c>
      <c r="J7189" s="3">
        <v>61200</v>
      </c>
    </row>
    <row r="7190" spans="1:10" hidden="1" x14ac:dyDescent="0.25">
      <c r="A7190" s="57" t="s">
        <v>132</v>
      </c>
      <c r="B7190" t="s">
        <v>128</v>
      </c>
      <c r="C7190">
        <v>2023</v>
      </c>
      <c r="D7190" t="s">
        <v>58</v>
      </c>
      <c r="E7190" t="s">
        <v>45</v>
      </c>
      <c r="F7190" t="s">
        <v>46</v>
      </c>
      <c r="G7190" t="s">
        <v>54</v>
      </c>
      <c r="H7190" t="s">
        <v>14</v>
      </c>
      <c r="I7190" t="s">
        <v>376</v>
      </c>
      <c r="J7190" s="3">
        <v>21531</v>
      </c>
    </row>
    <row r="7191" spans="1:10" hidden="1" x14ac:dyDescent="0.25">
      <c r="A7191" s="57" t="s">
        <v>132</v>
      </c>
      <c r="B7191" t="s">
        <v>128</v>
      </c>
      <c r="C7191">
        <v>2023</v>
      </c>
      <c r="D7191" t="s">
        <v>58</v>
      </c>
      <c r="E7191" t="s">
        <v>45</v>
      </c>
      <c r="F7191" t="s">
        <v>46</v>
      </c>
      <c r="G7191" t="s">
        <v>54</v>
      </c>
      <c r="H7191" t="s">
        <v>15</v>
      </c>
      <c r="I7191" t="s">
        <v>375</v>
      </c>
      <c r="J7191" s="3">
        <v>510000</v>
      </c>
    </row>
    <row r="7192" spans="1:10" hidden="1" x14ac:dyDescent="0.25">
      <c r="A7192" s="57" t="s">
        <v>132</v>
      </c>
      <c r="B7192" t="s">
        <v>128</v>
      </c>
      <c r="C7192">
        <v>2023</v>
      </c>
      <c r="D7192" t="s">
        <v>58</v>
      </c>
      <c r="E7192" t="s">
        <v>45</v>
      </c>
      <c r="F7192" t="s">
        <v>46</v>
      </c>
      <c r="G7192" t="s">
        <v>54</v>
      </c>
      <c r="H7192" t="s">
        <v>15</v>
      </c>
      <c r="I7192" t="s">
        <v>376</v>
      </c>
      <c r="J7192" s="3">
        <v>179425</v>
      </c>
    </row>
    <row r="7193" spans="1:10" hidden="1" x14ac:dyDescent="0.25">
      <c r="A7193" s="57" t="s">
        <v>132</v>
      </c>
      <c r="B7193" t="s">
        <v>128</v>
      </c>
      <c r="C7193">
        <v>2023</v>
      </c>
      <c r="D7193" t="s">
        <v>58</v>
      </c>
      <c r="E7193" t="s">
        <v>45</v>
      </c>
      <c r="F7193" t="s">
        <v>46</v>
      </c>
      <c r="G7193" t="s">
        <v>54</v>
      </c>
      <c r="H7193" t="s">
        <v>16</v>
      </c>
      <c r="I7193" t="s">
        <v>375</v>
      </c>
      <c r="J7193" s="3">
        <v>255000</v>
      </c>
    </row>
    <row r="7194" spans="1:10" hidden="1" x14ac:dyDescent="0.25">
      <c r="A7194" s="57" t="s">
        <v>132</v>
      </c>
      <c r="B7194" t="s">
        <v>128</v>
      </c>
      <c r="C7194">
        <v>2023</v>
      </c>
      <c r="D7194" t="s">
        <v>58</v>
      </c>
      <c r="E7194" t="s">
        <v>45</v>
      </c>
      <c r="F7194" t="s">
        <v>46</v>
      </c>
      <c r="G7194" t="s">
        <v>54</v>
      </c>
      <c r="H7194" t="s">
        <v>16</v>
      </c>
      <c r="I7194" t="s">
        <v>376</v>
      </c>
      <c r="J7194" s="3">
        <v>56726</v>
      </c>
    </row>
    <row r="7195" spans="1:10" hidden="1" x14ac:dyDescent="0.25">
      <c r="A7195" s="57" t="s">
        <v>132</v>
      </c>
      <c r="B7195" t="s">
        <v>128</v>
      </c>
      <c r="C7195">
        <v>2023</v>
      </c>
      <c r="D7195" t="s">
        <v>58</v>
      </c>
      <c r="E7195" t="s">
        <v>45</v>
      </c>
      <c r="F7195" t="s">
        <v>46</v>
      </c>
      <c r="G7195" t="s">
        <v>54</v>
      </c>
      <c r="H7195" t="s">
        <v>17</v>
      </c>
      <c r="I7195" t="s">
        <v>375</v>
      </c>
      <c r="J7195" s="3">
        <v>4080000</v>
      </c>
    </row>
    <row r="7196" spans="1:10" hidden="1" x14ac:dyDescent="0.25">
      <c r="A7196" s="57" t="s">
        <v>132</v>
      </c>
      <c r="B7196" t="s">
        <v>128</v>
      </c>
      <c r="C7196">
        <v>2023</v>
      </c>
      <c r="D7196" t="s">
        <v>58</v>
      </c>
      <c r="E7196" t="s">
        <v>45</v>
      </c>
      <c r="F7196" t="s">
        <v>46</v>
      </c>
      <c r="G7196" t="s">
        <v>54</v>
      </c>
      <c r="H7196" s="90" t="s">
        <v>331</v>
      </c>
      <c r="I7196" s="90"/>
    </row>
    <row r="7197" spans="1:10" hidden="1" x14ac:dyDescent="0.25">
      <c r="A7197" s="57" t="s">
        <v>132</v>
      </c>
      <c r="B7197" t="s">
        <v>128</v>
      </c>
      <c r="C7197">
        <v>2023</v>
      </c>
      <c r="D7197" t="s">
        <v>58</v>
      </c>
      <c r="E7197" t="s">
        <v>45</v>
      </c>
      <c r="F7197" t="s">
        <v>46</v>
      </c>
      <c r="G7197" t="s">
        <v>54</v>
      </c>
      <c r="H7197" s="90" t="s">
        <v>445</v>
      </c>
      <c r="I7197" s="90" t="s">
        <v>446</v>
      </c>
    </row>
    <row r="7198" spans="1:10" hidden="1" x14ac:dyDescent="0.25">
      <c r="A7198" s="57" t="s">
        <v>132</v>
      </c>
      <c r="B7198" t="s">
        <v>128</v>
      </c>
      <c r="C7198">
        <v>2023</v>
      </c>
      <c r="D7198" t="s">
        <v>58</v>
      </c>
      <c r="E7198" t="s">
        <v>45</v>
      </c>
      <c r="F7198" t="s">
        <v>46</v>
      </c>
      <c r="G7198" t="s">
        <v>54</v>
      </c>
      <c r="H7198" t="s">
        <v>195</v>
      </c>
      <c r="I7198" t="s">
        <v>377</v>
      </c>
    </row>
    <row r="7199" spans="1:10" hidden="1" x14ac:dyDescent="0.25">
      <c r="A7199" s="57" t="s">
        <v>132</v>
      </c>
      <c r="B7199" t="s">
        <v>128</v>
      </c>
      <c r="C7199">
        <v>2023</v>
      </c>
      <c r="D7199" t="s">
        <v>58</v>
      </c>
      <c r="E7199" t="s">
        <v>45</v>
      </c>
      <c r="F7199" t="s">
        <v>46</v>
      </c>
      <c r="G7199" t="s">
        <v>54</v>
      </c>
      <c r="H7199" t="s">
        <v>18</v>
      </c>
      <c r="I7199" t="s">
        <v>397</v>
      </c>
      <c r="J7199" s="3">
        <v>34600</v>
      </c>
    </row>
    <row r="7200" spans="1:10" hidden="1" x14ac:dyDescent="0.25">
      <c r="A7200" s="57" t="s">
        <v>132</v>
      </c>
      <c r="B7200" t="s">
        <v>128</v>
      </c>
      <c r="C7200">
        <v>2023</v>
      </c>
      <c r="D7200" t="s">
        <v>58</v>
      </c>
      <c r="E7200" t="s">
        <v>45</v>
      </c>
      <c r="F7200" t="s">
        <v>46</v>
      </c>
      <c r="G7200" t="s">
        <v>54</v>
      </c>
      <c r="H7200" s="90" t="s">
        <v>513</v>
      </c>
      <c r="I7200" s="90" t="s">
        <v>514</v>
      </c>
      <c r="J7200" s="3">
        <v>40100</v>
      </c>
    </row>
    <row r="7201" spans="1:10" hidden="1" x14ac:dyDescent="0.25">
      <c r="A7201" s="57" t="s">
        <v>132</v>
      </c>
      <c r="B7201" t="s">
        <v>128</v>
      </c>
      <c r="C7201">
        <v>2023</v>
      </c>
      <c r="D7201" t="s">
        <v>58</v>
      </c>
      <c r="E7201" t="s">
        <v>45</v>
      </c>
      <c r="F7201" t="s">
        <v>46</v>
      </c>
      <c r="G7201" t="s">
        <v>54</v>
      </c>
      <c r="H7201" t="s">
        <v>19</v>
      </c>
      <c r="I7201" t="s">
        <v>398</v>
      </c>
      <c r="J7201" s="3">
        <v>822600</v>
      </c>
    </row>
    <row r="7202" spans="1:10" hidden="1" x14ac:dyDescent="0.25">
      <c r="A7202" s="57" t="s">
        <v>132</v>
      </c>
      <c r="B7202" t="s">
        <v>128</v>
      </c>
      <c r="C7202">
        <v>2023</v>
      </c>
      <c r="D7202" t="s">
        <v>58</v>
      </c>
      <c r="E7202" t="s">
        <v>45</v>
      </c>
      <c r="F7202" t="s">
        <v>46</v>
      </c>
      <c r="G7202" t="s">
        <v>54</v>
      </c>
      <c r="H7202" t="s">
        <v>19</v>
      </c>
      <c r="I7202" t="s">
        <v>400</v>
      </c>
      <c r="J7202" s="3">
        <v>210000</v>
      </c>
    </row>
    <row r="7203" spans="1:10" hidden="1" x14ac:dyDescent="0.25">
      <c r="A7203" s="57" t="s">
        <v>132</v>
      </c>
      <c r="B7203" t="s">
        <v>128</v>
      </c>
      <c r="C7203">
        <v>2023</v>
      </c>
      <c r="D7203" t="s">
        <v>58</v>
      </c>
      <c r="E7203" t="s">
        <v>45</v>
      </c>
      <c r="F7203" t="s">
        <v>46</v>
      </c>
      <c r="G7203" t="s">
        <v>54</v>
      </c>
      <c r="H7203" t="s">
        <v>20</v>
      </c>
      <c r="I7203" t="s">
        <v>399</v>
      </c>
      <c r="J7203" s="3">
        <v>290800</v>
      </c>
    </row>
    <row r="7204" spans="1:10" hidden="1" x14ac:dyDescent="0.25">
      <c r="A7204" s="57" t="s">
        <v>132</v>
      </c>
      <c r="B7204" t="s">
        <v>128</v>
      </c>
      <c r="C7204">
        <v>2023</v>
      </c>
      <c r="D7204" t="s">
        <v>58</v>
      </c>
      <c r="E7204" t="s">
        <v>45</v>
      </c>
      <c r="F7204" t="s">
        <v>46</v>
      </c>
      <c r="G7204" t="s">
        <v>54</v>
      </c>
      <c r="H7204" s="90" t="s">
        <v>523</v>
      </c>
      <c r="I7204" s="90" t="s">
        <v>524</v>
      </c>
    </row>
    <row r="7205" spans="1:10" hidden="1" x14ac:dyDescent="0.25">
      <c r="A7205" s="57" t="s">
        <v>132</v>
      </c>
      <c r="B7205" t="s">
        <v>128</v>
      </c>
      <c r="C7205">
        <v>2023</v>
      </c>
      <c r="D7205" t="s">
        <v>58</v>
      </c>
      <c r="E7205" t="s">
        <v>45</v>
      </c>
      <c r="F7205" t="s">
        <v>46</v>
      </c>
      <c r="G7205" t="s">
        <v>54</v>
      </c>
      <c r="H7205" s="2" t="s">
        <v>294</v>
      </c>
      <c r="I7205" s="2"/>
    </row>
    <row r="7206" spans="1:10" hidden="1" x14ac:dyDescent="0.25">
      <c r="A7206" s="57" t="s">
        <v>132</v>
      </c>
      <c r="B7206" t="s">
        <v>128</v>
      </c>
      <c r="C7206">
        <v>2023</v>
      </c>
      <c r="D7206" t="s">
        <v>58</v>
      </c>
      <c r="E7206" t="s">
        <v>45</v>
      </c>
      <c r="F7206" t="s">
        <v>46</v>
      </c>
      <c r="G7206" t="s">
        <v>118</v>
      </c>
      <c r="H7206" s="2" t="s">
        <v>295</v>
      </c>
      <c r="I7206" t="s">
        <v>378</v>
      </c>
      <c r="J7206" s="3">
        <v>600000</v>
      </c>
    </row>
    <row r="7207" spans="1:10" hidden="1" x14ac:dyDescent="0.25">
      <c r="A7207" s="57" t="s">
        <v>132</v>
      </c>
      <c r="B7207" t="s">
        <v>128</v>
      </c>
      <c r="C7207">
        <v>2023</v>
      </c>
      <c r="D7207" t="s">
        <v>58</v>
      </c>
      <c r="E7207" t="s">
        <v>45</v>
      </c>
      <c r="F7207" t="s">
        <v>46</v>
      </c>
      <c r="G7207" t="s">
        <v>118</v>
      </c>
      <c r="H7207" t="s">
        <v>119</v>
      </c>
      <c r="I7207" t="s">
        <v>512</v>
      </c>
    </row>
    <row r="7208" spans="1:10" hidden="1" x14ac:dyDescent="0.25">
      <c r="A7208" s="57" t="s">
        <v>132</v>
      </c>
      <c r="B7208" t="s">
        <v>128</v>
      </c>
      <c r="C7208">
        <v>2023</v>
      </c>
      <c r="D7208" t="s">
        <v>58</v>
      </c>
      <c r="E7208" t="s">
        <v>45</v>
      </c>
      <c r="F7208" t="s">
        <v>46</v>
      </c>
      <c r="G7208" t="s">
        <v>118</v>
      </c>
      <c r="H7208" t="s">
        <v>283</v>
      </c>
    </row>
    <row r="7209" spans="1:10" hidden="1" x14ac:dyDescent="0.25">
      <c r="A7209" s="57" t="s">
        <v>132</v>
      </c>
      <c r="B7209" t="s">
        <v>128</v>
      </c>
      <c r="C7209">
        <v>2023</v>
      </c>
      <c r="D7209" t="s">
        <v>58</v>
      </c>
      <c r="E7209" t="s">
        <v>45</v>
      </c>
      <c r="F7209" t="s">
        <v>46</v>
      </c>
      <c r="G7209" t="s">
        <v>109</v>
      </c>
      <c r="H7209" t="s">
        <v>219</v>
      </c>
      <c r="I7209" t="s">
        <v>379</v>
      </c>
      <c r="J7209" s="3">
        <v>451</v>
      </c>
    </row>
    <row r="7210" spans="1:10" hidden="1" x14ac:dyDescent="0.25">
      <c r="A7210" s="57" t="s">
        <v>132</v>
      </c>
      <c r="B7210" t="s">
        <v>128</v>
      </c>
      <c r="C7210">
        <v>2023</v>
      </c>
      <c r="D7210" t="s">
        <v>58</v>
      </c>
      <c r="E7210" t="s">
        <v>45</v>
      </c>
      <c r="F7210" t="s">
        <v>46</v>
      </c>
      <c r="G7210" t="s">
        <v>109</v>
      </c>
      <c r="H7210" t="s">
        <v>219</v>
      </c>
      <c r="I7210" s="90" t="s">
        <v>476</v>
      </c>
    </row>
    <row r="7211" spans="1:10" hidden="1" x14ac:dyDescent="0.25">
      <c r="A7211" s="57" t="s">
        <v>132</v>
      </c>
      <c r="B7211" t="s">
        <v>128</v>
      </c>
      <c r="C7211">
        <v>2023</v>
      </c>
      <c r="D7211" t="s">
        <v>58</v>
      </c>
      <c r="E7211" t="s">
        <v>45</v>
      </c>
      <c r="F7211" t="s">
        <v>46</v>
      </c>
      <c r="G7211" t="s">
        <v>109</v>
      </c>
      <c r="H7211" s="2" t="s">
        <v>267</v>
      </c>
      <c r="I7211" s="2"/>
    </row>
    <row r="7212" spans="1:10" hidden="1" x14ac:dyDescent="0.25">
      <c r="A7212" s="57" t="s">
        <v>132</v>
      </c>
      <c r="B7212" t="s">
        <v>128</v>
      </c>
      <c r="C7212">
        <v>2023</v>
      </c>
      <c r="D7212" t="s">
        <v>58</v>
      </c>
      <c r="E7212" t="s">
        <v>45</v>
      </c>
      <c r="F7212" t="s">
        <v>46</v>
      </c>
      <c r="G7212" t="s">
        <v>109</v>
      </c>
      <c r="H7212" t="s">
        <v>220</v>
      </c>
      <c r="I7212" s="90" t="s">
        <v>478</v>
      </c>
      <c r="J7212" s="3">
        <v>39</v>
      </c>
    </row>
    <row r="7213" spans="1:10" hidden="1" x14ac:dyDescent="0.25">
      <c r="A7213" s="57" t="s">
        <v>132</v>
      </c>
      <c r="B7213" t="s">
        <v>128</v>
      </c>
      <c r="C7213">
        <v>2023</v>
      </c>
      <c r="D7213" t="s">
        <v>58</v>
      </c>
      <c r="E7213" t="s">
        <v>45</v>
      </c>
      <c r="F7213" t="s">
        <v>46</v>
      </c>
      <c r="G7213" t="s">
        <v>109</v>
      </c>
      <c r="H7213" t="s">
        <v>220</v>
      </c>
      <c r="I7213" s="90" t="s">
        <v>417</v>
      </c>
      <c r="J7213" s="3">
        <v>79200</v>
      </c>
    </row>
    <row r="7214" spans="1:10" hidden="1" x14ac:dyDescent="0.25">
      <c r="A7214" s="57" t="s">
        <v>132</v>
      </c>
      <c r="B7214" t="s">
        <v>128</v>
      </c>
      <c r="C7214">
        <v>2023</v>
      </c>
      <c r="D7214" t="s">
        <v>58</v>
      </c>
      <c r="E7214" t="s">
        <v>45</v>
      </c>
      <c r="F7214" t="s">
        <v>46</v>
      </c>
      <c r="G7214" t="s">
        <v>109</v>
      </c>
      <c r="H7214" t="s">
        <v>260</v>
      </c>
    </row>
    <row r="7215" spans="1:10" hidden="1" x14ac:dyDescent="0.25">
      <c r="A7215" s="57" t="s">
        <v>132</v>
      </c>
      <c r="B7215" t="s">
        <v>128</v>
      </c>
      <c r="C7215">
        <v>2023</v>
      </c>
      <c r="D7215" t="s">
        <v>58</v>
      </c>
      <c r="E7215" t="s">
        <v>45</v>
      </c>
      <c r="F7215" t="s">
        <v>46</v>
      </c>
      <c r="G7215" t="s">
        <v>55</v>
      </c>
      <c r="H7215" t="s">
        <v>22</v>
      </c>
      <c r="I7215" t="s">
        <v>380</v>
      </c>
      <c r="J7215" s="3">
        <v>800000</v>
      </c>
    </row>
    <row r="7216" spans="1:10" hidden="1" x14ac:dyDescent="0.25">
      <c r="A7216" s="57" t="s">
        <v>132</v>
      </c>
      <c r="B7216" t="s">
        <v>128</v>
      </c>
      <c r="C7216">
        <v>2023</v>
      </c>
      <c r="D7216" t="s">
        <v>58</v>
      </c>
      <c r="E7216" t="s">
        <v>45</v>
      </c>
      <c r="F7216" t="s">
        <v>46</v>
      </c>
      <c r="G7216" t="s">
        <v>55</v>
      </c>
      <c r="H7216" t="s">
        <v>22</v>
      </c>
      <c r="I7216" s="90" t="s">
        <v>517</v>
      </c>
    </row>
    <row r="7217" spans="1:10" hidden="1" x14ac:dyDescent="0.25">
      <c r="A7217" s="57" t="s">
        <v>132</v>
      </c>
      <c r="B7217" t="s">
        <v>128</v>
      </c>
      <c r="C7217">
        <v>2023</v>
      </c>
      <c r="D7217" t="s">
        <v>58</v>
      </c>
      <c r="E7217" t="s">
        <v>45</v>
      </c>
      <c r="F7217" t="s">
        <v>46</v>
      </c>
      <c r="G7217" t="s">
        <v>55</v>
      </c>
      <c r="H7217" t="s">
        <v>447</v>
      </c>
      <c r="I7217" s="90" t="s">
        <v>448</v>
      </c>
    </row>
    <row r="7218" spans="1:10" hidden="1" x14ac:dyDescent="0.25">
      <c r="A7218" s="57" t="s">
        <v>132</v>
      </c>
      <c r="B7218" t="s">
        <v>128</v>
      </c>
      <c r="C7218">
        <v>2023</v>
      </c>
      <c r="D7218" t="s">
        <v>58</v>
      </c>
      <c r="E7218" t="s">
        <v>45</v>
      </c>
      <c r="F7218" t="s">
        <v>46</v>
      </c>
      <c r="G7218" t="s">
        <v>47</v>
      </c>
      <c r="H7218" t="s">
        <v>238</v>
      </c>
    </row>
    <row r="7219" spans="1:10" hidden="1" x14ac:dyDescent="0.25">
      <c r="A7219" s="57" t="s">
        <v>132</v>
      </c>
      <c r="B7219" t="s">
        <v>128</v>
      </c>
      <c r="C7219">
        <v>2023</v>
      </c>
      <c r="D7219" t="s">
        <v>58</v>
      </c>
      <c r="E7219" t="s">
        <v>45</v>
      </c>
      <c r="F7219" t="s">
        <v>46</v>
      </c>
      <c r="G7219" t="s">
        <v>47</v>
      </c>
      <c r="H7219" t="s">
        <v>239</v>
      </c>
      <c r="I7219" t="s">
        <v>381</v>
      </c>
      <c r="J7219" s="3">
        <v>37020</v>
      </c>
    </row>
    <row r="7220" spans="1:10" hidden="1" x14ac:dyDescent="0.25">
      <c r="A7220" s="57" t="s">
        <v>132</v>
      </c>
      <c r="B7220" t="s">
        <v>128</v>
      </c>
      <c r="C7220">
        <v>2023</v>
      </c>
      <c r="D7220" t="s">
        <v>58</v>
      </c>
      <c r="E7220" t="s">
        <v>45</v>
      </c>
      <c r="F7220" t="s">
        <v>46</v>
      </c>
      <c r="G7220" t="s">
        <v>47</v>
      </c>
      <c r="H7220" t="s">
        <v>239</v>
      </c>
      <c r="I7220" t="s">
        <v>382</v>
      </c>
      <c r="J7220" s="3">
        <v>303811</v>
      </c>
    </row>
    <row r="7221" spans="1:10" hidden="1" x14ac:dyDescent="0.25">
      <c r="A7221" s="57" t="s">
        <v>132</v>
      </c>
      <c r="B7221" t="s">
        <v>128</v>
      </c>
      <c r="C7221">
        <v>2023</v>
      </c>
      <c r="D7221" t="s">
        <v>58</v>
      </c>
      <c r="E7221" t="s">
        <v>45</v>
      </c>
      <c r="F7221" t="s">
        <v>46</v>
      </c>
      <c r="G7221" t="s">
        <v>47</v>
      </c>
      <c r="H7221" t="s">
        <v>239</v>
      </c>
      <c r="I7221" t="s">
        <v>383</v>
      </c>
      <c r="J7221" s="3">
        <v>1200000</v>
      </c>
    </row>
    <row r="7222" spans="1:10" hidden="1" x14ac:dyDescent="0.25">
      <c r="A7222" s="57" t="s">
        <v>132</v>
      </c>
      <c r="B7222" t="s">
        <v>128</v>
      </c>
      <c r="C7222">
        <v>2023</v>
      </c>
      <c r="D7222" t="s">
        <v>58</v>
      </c>
      <c r="E7222" t="s">
        <v>45</v>
      </c>
      <c r="F7222" t="s">
        <v>46</v>
      </c>
      <c r="G7222" t="s">
        <v>47</v>
      </c>
      <c r="H7222" t="s">
        <v>239</v>
      </c>
      <c r="I7222" t="s">
        <v>384</v>
      </c>
      <c r="J7222" s="3">
        <v>425934</v>
      </c>
    </row>
    <row r="7223" spans="1:10" hidden="1" x14ac:dyDescent="0.25">
      <c r="A7223" s="57" t="s">
        <v>132</v>
      </c>
      <c r="B7223" t="s">
        <v>128</v>
      </c>
      <c r="C7223">
        <v>2023</v>
      </c>
      <c r="D7223" t="s">
        <v>58</v>
      </c>
      <c r="E7223" t="s">
        <v>45</v>
      </c>
      <c r="F7223" t="s">
        <v>46</v>
      </c>
      <c r="G7223" t="s">
        <v>47</v>
      </c>
      <c r="H7223" t="s">
        <v>239</v>
      </c>
      <c r="I7223" t="s">
        <v>388</v>
      </c>
      <c r="J7223" s="3">
        <v>948178</v>
      </c>
    </row>
    <row r="7224" spans="1:10" hidden="1" x14ac:dyDescent="0.25">
      <c r="A7224" s="57" t="s">
        <v>132</v>
      </c>
      <c r="B7224" t="s">
        <v>128</v>
      </c>
      <c r="C7224">
        <v>2023</v>
      </c>
      <c r="D7224" t="s">
        <v>58</v>
      </c>
      <c r="E7224" t="s">
        <v>45</v>
      </c>
      <c r="F7224" t="s">
        <v>46</v>
      </c>
      <c r="G7224" t="s">
        <v>47</v>
      </c>
      <c r="H7224" t="s">
        <v>239</v>
      </c>
      <c r="I7224" s="90" t="s">
        <v>449</v>
      </c>
    </row>
    <row r="7225" spans="1:10" hidden="1" x14ac:dyDescent="0.25">
      <c r="A7225" s="57" t="s">
        <v>132</v>
      </c>
      <c r="B7225" t="s">
        <v>128</v>
      </c>
      <c r="C7225">
        <v>2023</v>
      </c>
      <c r="D7225" t="s">
        <v>58</v>
      </c>
      <c r="E7225" t="s">
        <v>45</v>
      </c>
      <c r="F7225" t="s">
        <v>46</v>
      </c>
      <c r="G7225" t="s">
        <v>47</v>
      </c>
      <c r="H7225" t="s">
        <v>239</v>
      </c>
      <c r="I7225" s="90" t="s">
        <v>461</v>
      </c>
    </row>
    <row r="7226" spans="1:10" hidden="1" x14ac:dyDescent="0.25">
      <c r="A7226" s="57" t="s">
        <v>132</v>
      </c>
      <c r="B7226" t="s">
        <v>128</v>
      </c>
      <c r="C7226">
        <v>2023</v>
      </c>
      <c r="D7226" t="s">
        <v>58</v>
      </c>
      <c r="E7226" t="s">
        <v>45</v>
      </c>
      <c r="F7226" t="s">
        <v>46</v>
      </c>
      <c r="G7226" t="s">
        <v>47</v>
      </c>
      <c r="H7226" t="s">
        <v>239</v>
      </c>
      <c r="I7226" s="90" t="s">
        <v>462</v>
      </c>
      <c r="J7226" s="3">
        <v>300000</v>
      </c>
    </row>
    <row r="7227" spans="1:10" hidden="1" x14ac:dyDescent="0.25">
      <c r="A7227" s="57" t="s">
        <v>132</v>
      </c>
      <c r="B7227" t="s">
        <v>128</v>
      </c>
      <c r="C7227">
        <v>2023</v>
      </c>
      <c r="D7227" t="s">
        <v>58</v>
      </c>
      <c r="E7227" t="s">
        <v>45</v>
      </c>
      <c r="F7227" t="s">
        <v>46</v>
      </c>
      <c r="G7227" t="s">
        <v>47</v>
      </c>
      <c r="H7227" t="s">
        <v>239</v>
      </c>
      <c r="I7227" s="90" t="s">
        <v>463</v>
      </c>
    </row>
    <row r="7228" spans="1:10" hidden="1" x14ac:dyDescent="0.25">
      <c r="A7228" s="57" t="s">
        <v>132</v>
      </c>
      <c r="B7228" t="s">
        <v>128</v>
      </c>
      <c r="C7228">
        <v>2023</v>
      </c>
      <c r="D7228" t="s">
        <v>58</v>
      </c>
      <c r="E7228" t="s">
        <v>45</v>
      </c>
      <c r="F7228" t="s">
        <v>46</v>
      </c>
      <c r="G7228" t="s">
        <v>47</v>
      </c>
      <c r="H7228" t="s">
        <v>243</v>
      </c>
      <c r="I7228" t="s">
        <v>387</v>
      </c>
    </row>
    <row r="7229" spans="1:10" hidden="1" x14ac:dyDescent="0.25">
      <c r="A7229" s="57" t="s">
        <v>132</v>
      </c>
      <c r="B7229" t="s">
        <v>128</v>
      </c>
      <c r="C7229">
        <v>2023</v>
      </c>
      <c r="D7229" t="s">
        <v>58</v>
      </c>
      <c r="E7229" t="s">
        <v>45</v>
      </c>
      <c r="F7229" t="s">
        <v>46</v>
      </c>
      <c r="G7229" t="s">
        <v>47</v>
      </c>
      <c r="H7229" s="2" t="s">
        <v>276</v>
      </c>
      <c r="I7229" t="s">
        <v>395</v>
      </c>
      <c r="J7229" s="3">
        <v>600000</v>
      </c>
    </row>
    <row r="7230" spans="1:10" hidden="1" x14ac:dyDescent="0.25">
      <c r="A7230" s="57" t="s">
        <v>132</v>
      </c>
      <c r="B7230" t="s">
        <v>128</v>
      </c>
      <c r="C7230">
        <v>2023</v>
      </c>
      <c r="D7230" t="s">
        <v>58</v>
      </c>
      <c r="E7230" t="s">
        <v>45</v>
      </c>
      <c r="F7230" t="s">
        <v>46</v>
      </c>
      <c r="G7230" t="s">
        <v>47</v>
      </c>
      <c r="H7230" s="2" t="s">
        <v>296</v>
      </c>
      <c r="I7230" s="2"/>
    </row>
    <row r="7231" spans="1:10" hidden="1" x14ac:dyDescent="0.25">
      <c r="A7231" s="57" t="s">
        <v>132</v>
      </c>
      <c r="B7231" t="s">
        <v>128</v>
      </c>
      <c r="C7231">
        <v>2023</v>
      </c>
      <c r="D7231" t="s">
        <v>58</v>
      </c>
      <c r="E7231" t="s">
        <v>45</v>
      </c>
      <c r="F7231" t="s">
        <v>46</v>
      </c>
      <c r="G7231" t="s">
        <v>47</v>
      </c>
      <c r="H7231" s="90" t="s">
        <v>364</v>
      </c>
      <c r="I7231" t="s">
        <v>379</v>
      </c>
      <c r="J7231" s="3">
        <v>134058</v>
      </c>
    </row>
    <row r="7232" spans="1:10" hidden="1" x14ac:dyDescent="0.25">
      <c r="A7232" s="57" t="s">
        <v>132</v>
      </c>
      <c r="B7232" t="s">
        <v>128</v>
      </c>
      <c r="C7232">
        <v>2023</v>
      </c>
      <c r="D7232" t="s">
        <v>58</v>
      </c>
      <c r="E7232" t="s">
        <v>45</v>
      </c>
      <c r="F7232" t="s">
        <v>46</v>
      </c>
      <c r="G7232" t="s">
        <v>47</v>
      </c>
      <c r="H7232" s="2" t="s">
        <v>277</v>
      </c>
      <c r="I7232" s="2"/>
    </row>
    <row r="7233" spans="1:10" hidden="1" x14ac:dyDescent="0.25">
      <c r="A7233" s="57" t="s">
        <v>132</v>
      </c>
      <c r="B7233" t="s">
        <v>128</v>
      </c>
      <c r="C7233">
        <v>2023</v>
      </c>
      <c r="D7233" t="s">
        <v>58</v>
      </c>
      <c r="E7233" t="s">
        <v>45</v>
      </c>
      <c r="F7233" t="s">
        <v>46</v>
      </c>
      <c r="G7233" t="s">
        <v>47</v>
      </c>
      <c r="H7233" s="2" t="s">
        <v>278</v>
      </c>
      <c r="I7233" s="2"/>
    </row>
    <row r="7234" spans="1:10" hidden="1" x14ac:dyDescent="0.25">
      <c r="A7234" s="57" t="s">
        <v>132</v>
      </c>
      <c r="B7234" t="s">
        <v>128</v>
      </c>
      <c r="C7234">
        <v>2023</v>
      </c>
      <c r="D7234" t="s">
        <v>58</v>
      </c>
      <c r="E7234" t="s">
        <v>45</v>
      </c>
      <c r="F7234" t="s">
        <v>46</v>
      </c>
      <c r="G7234" t="s">
        <v>47</v>
      </c>
      <c r="H7234" s="2" t="s">
        <v>298</v>
      </c>
      <c r="I7234" s="2"/>
    </row>
    <row r="7235" spans="1:10" hidden="1" x14ac:dyDescent="0.25">
      <c r="A7235" s="57" t="s">
        <v>132</v>
      </c>
      <c r="B7235" t="s">
        <v>128</v>
      </c>
      <c r="C7235">
        <v>2023</v>
      </c>
      <c r="D7235" t="s">
        <v>58</v>
      </c>
      <c r="E7235" t="s">
        <v>45</v>
      </c>
      <c r="F7235" t="s">
        <v>46</v>
      </c>
      <c r="G7235" t="s">
        <v>47</v>
      </c>
      <c r="H7235" s="2" t="s">
        <v>238</v>
      </c>
      <c r="I7235" s="90" t="s">
        <v>412</v>
      </c>
    </row>
    <row r="7236" spans="1:10" hidden="1" x14ac:dyDescent="0.25">
      <c r="A7236" s="57" t="s">
        <v>132</v>
      </c>
      <c r="B7236" t="s">
        <v>128</v>
      </c>
      <c r="C7236">
        <v>2023</v>
      </c>
      <c r="D7236" t="s">
        <v>58</v>
      </c>
      <c r="E7236" t="s">
        <v>45</v>
      </c>
      <c r="F7236" t="s">
        <v>46</v>
      </c>
      <c r="G7236" t="s">
        <v>182</v>
      </c>
      <c r="H7236" t="s">
        <v>240</v>
      </c>
    </row>
    <row r="7237" spans="1:10" hidden="1" x14ac:dyDescent="0.25">
      <c r="A7237" s="57" t="s">
        <v>132</v>
      </c>
      <c r="B7237" t="s">
        <v>128</v>
      </c>
      <c r="C7237">
        <v>2023</v>
      </c>
      <c r="D7237" t="s">
        <v>58</v>
      </c>
      <c r="E7237" t="s">
        <v>45</v>
      </c>
      <c r="F7237" t="s">
        <v>46</v>
      </c>
      <c r="G7237" t="s">
        <v>182</v>
      </c>
      <c r="H7237" t="s">
        <v>241</v>
      </c>
      <c r="I7237" t="s">
        <v>419</v>
      </c>
    </row>
    <row r="7238" spans="1:10" hidden="1" x14ac:dyDescent="0.25">
      <c r="A7238" s="57" t="s">
        <v>132</v>
      </c>
      <c r="B7238" t="s">
        <v>128</v>
      </c>
      <c r="C7238">
        <v>2023</v>
      </c>
      <c r="D7238" t="s">
        <v>58</v>
      </c>
      <c r="E7238" t="s">
        <v>45</v>
      </c>
      <c r="F7238" t="s">
        <v>46</v>
      </c>
      <c r="G7238" t="s">
        <v>182</v>
      </c>
      <c r="H7238" t="s">
        <v>242</v>
      </c>
      <c r="I7238" s="90" t="s">
        <v>508</v>
      </c>
    </row>
    <row r="7239" spans="1:10" hidden="1" x14ac:dyDescent="0.25">
      <c r="A7239" s="57" t="s">
        <v>132</v>
      </c>
      <c r="B7239" t="s">
        <v>128</v>
      </c>
      <c r="C7239">
        <v>2023</v>
      </c>
      <c r="D7239" t="s">
        <v>58</v>
      </c>
      <c r="E7239" t="s">
        <v>45</v>
      </c>
      <c r="F7239" t="s">
        <v>46</v>
      </c>
      <c r="G7239" t="s">
        <v>182</v>
      </c>
      <c r="H7239" t="s">
        <v>243</v>
      </c>
      <c r="I7239" t="s">
        <v>419</v>
      </c>
    </row>
    <row r="7240" spans="1:10" hidden="1" x14ac:dyDescent="0.25">
      <c r="A7240" s="57" t="s">
        <v>132</v>
      </c>
      <c r="B7240" t="s">
        <v>128</v>
      </c>
      <c r="C7240">
        <v>2023</v>
      </c>
      <c r="D7240" t="s">
        <v>58</v>
      </c>
      <c r="E7240" t="s">
        <v>45</v>
      </c>
      <c r="F7240" t="s">
        <v>46</v>
      </c>
      <c r="G7240" t="s">
        <v>253</v>
      </c>
      <c r="H7240" s="2" t="s">
        <v>266</v>
      </c>
      <c r="I7240" t="s">
        <v>427</v>
      </c>
    </row>
    <row r="7241" spans="1:10" hidden="1" x14ac:dyDescent="0.25">
      <c r="A7241" s="57" t="s">
        <v>132</v>
      </c>
      <c r="B7241" t="s">
        <v>128</v>
      </c>
      <c r="C7241">
        <v>2023</v>
      </c>
      <c r="D7241" t="s">
        <v>58</v>
      </c>
      <c r="E7241" t="s">
        <v>45</v>
      </c>
      <c r="F7241" t="s">
        <v>46</v>
      </c>
      <c r="G7241" t="s">
        <v>253</v>
      </c>
      <c r="H7241" s="2" t="s">
        <v>266</v>
      </c>
      <c r="I7241" t="s">
        <v>386</v>
      </c>
    </row>
    <row r="7242" spans="1:10" hidden="1" x14ac:dyDescent="0.25">
      <c r="A7242" s="57" t="s">
        <v>132</v>
      </c>
      <c r="B7242" t="s">
        <v>128</v>
      </c>
      <c r="C7242">
        <v>2023</v>
      </c>
      <c r="D7242" t="s">
        <v>58</v>
      </c>
      <c r="E7242" t="s">
        <v>45</v>
      </c>
      <c r="F7242" t="s">
        <v>46</v>
      </c>
      <c r="G7242" t="s">
        <v>253</v>
      </c>
      <c r="H7242" s="90" t="s">
        <v>365</v>
      </c>
      <c r="I7242" s="90"/>
    </row>
    <row r="7243" spans="1:10" hidden="1" x14ac:dyDescent="0.25">
      <c r="A7243" s="57" t="s">
        <v>132</v>
      </c>
      <c r="B7243" t="s">
        <v>128</v>
      </c>
      <c r="C7243">
        <v>2023</v>
      </c>
      <c r="D7243" t="s">
        <v>58</v>
      </c>
      <c r="E7243" t="s">
        <v>45</v>
      </c>
      <c r="F7243" t="s">
        <v>46</v>
      </c>
      <c r="G7243" t="s">
        <v>527</v>
      </c>
      <c r="H7243" s="90" t="s">
        <v>366</v>
      </c>
      <c r="I7243" s="90" t="s">
        <v>526</v>
      </c>
    </row>
    <row r="7244" spans="1:10" hidden="1" x14ac:dyDescent="0.25">
      <c r="A7244" s="57" t="s">
        <v>132</v>
      </c>
      <c r="B7244" t="s">
        <v>128</v>
      </c>
      <c r="C7244">
        <v>2023</v>
      </c>
      <c r="D7244" t="s">
        <v>58</v>
      </c>
      <c r="E7244" t="s">
        <v>45</v>
      </c>
      <c r="F7244" t="s">
        <v>46</v>
      </c>
      <c r="G7244" t="s">
        <v>527</v>
      </c>
      <c r="H7244" s="90" t="s">
        <v>525</v>
      </c>
      <c r="I7244" s="90" t="s">
        <v>526</v>
      </c>
    </row>
    <row r="7245" spans="1:10" hidden="1" x14ac:dyDescent="0.25">
      <c r="A7245" s="57" t="s">
        <v>132</v>
      </c>
      <c r="B7245" t="s">
        <v>128</v>
      </c>
      <c r="C7245">
        <v>2023</v>
      </c>
      <c r="D7245" t="s">
        <v>58</v>
      </c>
      <c r="E7245" t="s">
        <v>45</v>
      </c>
      <c r="F7245" t="s">
        <v>46</v>
      </c>
      <c r="G7245" t="s">
        <v>527</v>
      </c>
      <c r="H7245" s="90" t="s">
        <v>365</v>
      </c>
      <c r="I7245" s="90" t="s">
        <v>526</v>
      </c>
    </row>
    <row r="7246" spans="1:10" hidden="1" x14ac:dyDescent="0.25">
      <c r="A7246" s="57" t="s">
        <v>132</v>
      </c>
      <c r="B7246" t="s">
        <v>128</v>
      </c>
      <c r="C7246">
        <v>2023</v>
      </c>
      <c r="D7246" t="s">
        <v>58</v>
      </c>
      <c r="E7246" t="s">
        <v>45</v>
      </c>
      <c r="F7246" t="s">
        <v>46</v>
      </c>
      <c r="G7246" t="s">
        <v>527</v>
      </c>
      <c r="H7246" s="90" t="s">
        <v>484</v>
      </c>
      <c r="I7246" s="90" t="s">
        <v>526</v>
      </c>
    </row>
    <row r="7247" spans="1:10" hidden="1" x14ac:dyDescent="0.25">
      <c r="A7247" s="57" t="s">
        <v>132</v>
      </c>
      <c r="B7247" t="s">
        <v>128</v>
      </c>
      <c r="C7247">
        <v>2023</v>
      </c>
      <c r="D7247" t="s">
        <v>58</v>
      </c>
      <c r="E7247" t="s">
        <v>45</v>
      </c>
      <c r="F7247" t="s">
        <v>46</v>
      </c>
      <c r="G7247" t="s">
        <v>272</v>
      </c>
      <c r="H7247" s="90" t="s">
        <v>273</v>
      </c>
      <c r="I7247" s="90" t="s">
        <v>526</v>
      </c>
    </row>
    <row r="7248" spans="1:10" hidden="1" x14ac:dyDescent="0.25">
      <c r="A7248" s="57" t="s">
        <v>132</v>
      </c>
      <c r="B7248" t="s">
        <v>128</v>
      </c>
      <c r="C7248">
        <v>2023</v>
      </c>
      <c r="D7248" t="s">
        <v>58</v>
      </c>
      <c r="E7248" t="s">
        <v>45</v>
      </c>
      <c r="F7248" t="s">
        <v>46</v>
      </c>
      <c r="G7248" t="s">
        <v>221</v>
      </c>
      <c r="H7248" s="2" t="s">
        <v>245</v>
      </c>
      <c r="I7248" t="s">
        <v>417</v>
      </c>
      <c r="J7248" s="3">
        <v>1276718</v>
      </c>
    </row>
    <row r="7249" spans="1:10" hidden="1" x14ac:dyDescent="0.25">
      <c r="A7249" s="57" t="s">
        <v>132</v>
      </c>
      <c r="B7249" t="s">
        <v>128</v>
      </c>
      <c r="C7249">
        <v>2023</v>
      </c>
      <c r="D7249" t="s">
        <v>58</v>
      </c>
      <c r="E7249" t="s">
        <v>45</v>
      </c>
      <c r="F7249" t="s">
        <v>46</v>
      </c>
      <c r="G7249" t="s">
        <v>221</v>
      </c>
      <c r="H7249" s="2" t="s">
        <v>299</v>
      </c>
      <c r="I7249" t="s">
        <v>428</v>
      </c>
    </row>
    <row r="7250" spans="1:10" hidden="1" x14ac:dyDescent="0.25">
      <c r="A7250" s="57" t="s">
        <v>132</v>
      </c>
      <c r="B7250" t="s">
        <v>128</v>
      </c>
      <c r="C7250">
        <v>2023</v>
      </c>
      <c r="D7250" t="s">
        <v>58</v>
      </c>
      <c r="E7250" t="s">
        <v>45</v>
      </c>
      <c r="F7250" t="s">
        <v>46</v>
      </c>
      <c r="G7250" t="s">
        <v>221</v>
      </c>
      <c r="H7250" s="2" t="s">
        <v>299</v>
      </c>
      <c r="I7250" s="90" t="s">
        <v>518</v>
      </c>
    </row>
    <row r="7251" spans="1:10" hidden="1" x14ac:dyDescent="0.25">
      <c r="A7251" s="57" t="s">
        <v>132</v>
      </c>
      <c r="B7251" t="s">
        <v>128</v>
      </c>
      <c r="C7251">
        <v>2023</v>
      </c>
      <c r="D7251" t="s">
        <v>58</v>
      </c>
      <c r="E7251" t="s">
        <v>45</v>
      </c>
      <c r="F7251" t="s">
        <v>46</v>
      </c>
      <c r="G7251" t="s">
        <v>272</v>
      </c>
      <c r="H7251" s="2" t="s">
        <v>273</v>
      </c>
      <c r="I7251" s="2" t="s">
        <v>418</v>
      </c>
    </row>
    <row r="7252" spans="1:10" hidden="1" x14ac:dyDescent="0.25">
      <c r="A7252" s="57" t="s">
        <v>132</v>
      </c>
      <c r="B7252" t="s">
        <v>128</v>
      </c>
      <c r="C7252">
        <v>2023</v>
      </c>
      <c r="D7252" t="s">
        <v>58</v>
      </c>
      <c r="E7252" t="s">
        <v>45</v>
      </c>
      <c r="F7252" t="s">
        <v>46</v>
      </c>
      <c r="G7252" t="s">
        <v>49</v>
      </c>
      <c r="H7252" s="2" t="s">
        <v>246</v>
      </c>
      <c r="I7252" t="s">
        <v>388</v>
      </c>
      <c r="J7252" s="3">
        <v>224696</v>
      </c>
    </row>
    <row r="7253" spans="1:10" hidden="1" x14ac:dyDescent="0.25">
      <c r="A7253" s="57" t="s">
        <v>132</v>
      </c>
      <c r="B7253" t="s">
        <v>128</v>
      </c>
      <c r="C7253">
        <v>2023</v>
      </c>
      <c r="D7253" t="s">
        <v>58</v>
      </c>
      <c r="E7253" t="s">
        <v>45</v>
      </c>
      <c r="F7253" t="s">
        <v>46</v>
      </c>
      <c r="G7253" t="s">
        <v>49</v>
      </c>
      <c r="H7253" s="2" t="s">
        <v>246</v>
      </c>
      <c r="I7253" s="90" t="s">
        <v>464</v>
      </c>
    </row>
    <row r="7254" spans="1:10" hidden="1" x14ac:dyDescent="0.25">
      <c r="A7254" s="57" t="s">
        <v>132</v>
      </c>
      <c r="B7254" t="s">
        <v>128</v>
      </c>
      <c r="C7254">
        <v>2023</v>
      </c>
      <c r="D7254" t="s">
        <v>58</v>
      </c>
      <c r="E7254" t="s">
        <v>45</v>
      </c>
      <c r="F7254" t="s">
        <v>46</v>
      </c>
      <c r="G7254" t="s">
        <v>49</v>
      </c>
      <c r="H7254" s="2" t="s">
        <v>246</v>
      </c>
      <c r="I7254" s="90" t="s">
        <v>382</v>
      </c>
      <c r="J7254" s="3">
        <v>104498</v>
      </c>
    </row>
    <row r="7255" spans="1:10" hidden="1" x14ac:dyDescent="0.25">
      <c r="A7255" s="57" t="s">
        <v>132</v>
      </c>
      <c r="B7255" t="s">
        <v>128</v>
      </c>
      <c r="C7255">
        <v>2023</v>
      </c>
      <c r="D7255" t="s">
        <v>58</v>
      </c>
      <c r="E7255" t="s">
        <v>45</v>
      </c>
      <c r="F7255" t="s">
        <v>46</v>
      </c>
      <c r="G7255" t="s">
        <v>49</v>
      </c>
      <c r="H7255" s="2" t="s">
        <v>246</v>
      </c>
      <c r="I7255" s="90" t="s">
        <v>477</v>
      </c>
    </row>
    <row r="7256" spans="1:10" hidden="1" x14ac:dyDescent="0.25">
      <c r="A7256" s="57" t="s">
        <v>132</v>
      </c>
      <c r="B7256" t="s">
        <v>128</v>
      </c>
      <c r="C7256">
        <v>2023</v>
      </c>
      <c r="D7256" t="s">
        <v>58</v>
      </c>
      <c r="E7256" t="s">
        <v>45</v>
      </c>
      <c r="F7256" t="s">
        <v>46</v>
      </c>
      <c r="G7256" t="s">
        <v>49</v>
      </c>
      <c r="H7256" s="2" t="s">
        <v>247</v>
      </c>
      <c r="I7256" s="90" t="s">
        <v>509</v>
      </c>
      <c r="J7256" s="3">
        <v>181000</v>
      </c>
    </row>
    <row r="7257" spans="1:10" hidden="1" x14ac:dyDescent="0.25">
      <c r="A7257" s="57" t="s">
        <v>132</v>
      </c>
      <c r="B7257" t="s">
        <v>128</v>
      </c>
      <c r="C7257">
        <v>2023</v>
      </c>
      <c r="D7257" t="s">
        <v>58</v>
      </c>
      <c r="E7257" t="s">
        <v>45</v>
      </c>
      <c r="F7257" t="s">
        <v>46</v>
      </c>
      <c r="G7257" t="s">
        <v>49</v>
      </c>
      <c r="H7257" s="2" t="s">
        <v>247</v>
      </c>
      <c r="I7257" s="90" t="s">
        <v>478</v>
      </c>
      <c r="J7257" s="3">
        <v>12362</v>
      </c>
    </row>
    <row r="7258" spans="1:10" hidden="1" x14ac:dyDescent="0.25">
      <c r="A7258" s="57" t="s">
        <v>132</v>
      </c>
      <c r="B7258" t="s">
        <v>128</v>
      </c>
      <c r="C7258">
        <v>2023</v>
      </c>
      <c r="D7258" t="s">
        <v>58</v>
      </c>
      <c r="E7258" t="s">
        <v>45</v>
      </c>
      <c r="F7258" t="s">
        <v>46</v>
      </c>
      <c r="G7258" t="s">
        <v>49</v>
      </c>
      <c r="H7258" s="2" t="s">
        <v>248</v>
      </c>
      <c r="I7258" s="90" t="s">
        <v>479</v>
      </c>
    </row>
    <row r="7259" spans="1:10" hidden="1" x14ac:dyDescent="0.25">
      <c r="A7259" s="57" t="s">
        <v>132</v>
      </c>
      <c r="B7259" t="s">
        <v>128</v>
      </c>
      <c r="C7259">
        <v>2023</v>
      </c>
      <c r="D7259" t="s">
        <v>58</v>
      </c>
      <c r="E7259" t="s">
        <v>45</v>
      </c>
      <c r="F7259" t="s">
        <v>46</v>
      </c>
      <c r="G7259" t="s">
        <v>49</v>
      </c>
      <c r="H7259" s="2" t="s">
        <v>248</v>
      </c>
      <c r="I7259" t="s">
        <v>404</v>
      </c>
    </row>
    <row r="7260" spans="1:10" hidden="1" x14ac:dyDescent="0.25">
      <c r="A7260" s="57" t="s">
        <v>132</v>
      </c>
      <c r="B7260" t="s">
        <v>128</v>
      </c>
      <c r="C7260">
        <v>2023</v>
      </c>
      <c r="D7260" t="s">
        <v>58</v>
      </c>
      <c r="E7260" t="s">
        <v>45</v>
      </c>
      <c r="F7260" t="s">
        <v>46</v>
      </c>
      <c r="G7260" t="s">
        <v>49</v>
      </c>
      <c r="H7260" s="2" t="s">
        <v>248</v>
      </c>
      <c r="I7260" s="90" t="s">
        <v>519</v>
      </c>
    </row>
    <row r="7261" spans="1:10" hidden="1" x14ac:dyDescent="0.25">
      <c r="A7261" s="57" t="s">
        <v>132</v>
      </c>
      <c r="B7261" t="s">
        <v>128</v>
      </c>
      <c r="C7261">
        <v>2023</v>
      </c>
      <c r="D7261" t="s">
        <v>58</v>
      </c>
      <c r="E7261" t="s">
        <v>45</v>
      </c>
      <c r="F7261" t="s">
        <v>46</v>
      </c>
      <c r="G7261" t="s">
        <v>49</v>
      </c>
      <c r="H7261" s="2" t="s">
        <v>249</v>
      </c>
      <c r="I7261" s="90" t="s">
        <v>396</v>
      </c>
    </row>
    <row r="7262" spans="1:10" hidden="1" x14ac:dyDescent="0.25">
      <c r="A7262" s="57" t="s">
        <v>132</v>
      </c>
      <c r="B7262" t="s">
        <v>128</v>
      </c>
      <c r="C7262">
        <v>2023</v>
      </c>
      <c r="D7262" t="s">
        <v>58</v>
      </c>
      <c r="E7262" t="s">
        <v>45</v>
      </c>
      <c r="F7262" t="s">
        <v>46</v>
      </c>
      <c r="G7262" t="s">
        <v>49</v>
      </c>
      <c r="H7262" s="2" t="s">
        <v>249</v>
      </c>
      <c r="I7262" s="90" t="s">
        <v>471</v>
      </c>
      <c r="J7262" s="3">
        <v>136936</v>
      </c>
    </row>
    <row r="7263" spans="1:10" hidden="1" x14ac:dyDescent="0.25">
      <c r="A7263" s="57" t="s">
        <v>132</v>
      </c>
      <c r="B7263" t="s">
        <v>128</v>
      </c>
      <c r="C7263">
        <v>2023</v>
      </c>
      <c r="D7263" t="s">
        <v>58</v>
      </c>
      <c r="E7263" t="s">
        <v>45</v>
      </c>
      <c r="F7263" t="s">
        <v>46</v>
      </c>
      <c r="G7263" t="s">
        <v>49</v>
      </c>
      <c r="H7263" s="2" t="s">
        <v>249</v>
      </c>
      <c r="I7263" s="90" t="s">
        <v>487</v>
      </c>
    </row>
    <row r="7264" spans="1:10" hidden="1" x14ac:dyDescent="0.25">
      <c r="A7264" s="57" t="s">
        <v>132</v>
      </c>
      <c r="B7264" t="s">
        <v>128</v>
      </c>
      <c r="C7264">
        <v>2023</v>
      </c>
      <c r="D7264" t="s">
        <v>58</v>
      </c>
      <c r="E7264" t="s">
        <v>45</v>
      </c>
      <c r="F7264" t="s">
        <v>46</v>
      </c>
      <c r="G7264" t="s">
        <v>49</v>
      </c>
      <c r="H7264" s="2" t="s">
        <v>249</v>
      </c>
      <c r="I7264" s="90" t="s">
        <v>488</v>
      </c>
    </row>
    <row r="7265" spans="1:10" hidden="1" x14ac:dyDescent="0.25">
      <c r="A7265" s="57" t="s">
        <v>132</v>
      </c>
      <c r="B7265" t="s">
        <v>128</v>
      </c>
      <c r="C7265">
        <v>2023</v>
      </c>
      <c r="D7265" t="s">
        <v>58</v>
      </c>
      <c r="E7265" t="s">
        <v>45</v>
      </c>
      <c r="F7265" t="s">
        <v>46</v>
      </c>
      <c r="G7265" t="s">
        <v>49</v>
      </c>
      <c r="H7265" s="2" t="s">
        <v>249</v>
      </c>
      <c r="I7265" s="90" t="s">
        <v>489</v>
      </c>
    </row>
    <row r="7266" spans="1:10" hidden="1" x14ac:dyDescent="0.25">
      <c r="A7266" s="57" t="s">
        <v>132</v>
      </c>
      <c r="B7266" t="s">
        <v>128</v>
      </c>
      <c r="C7266">
        <v>2023</v>
      </c>
      <c r="D7266" t="s">
        <v>58</v>
      </c>
      <c r="E7266" t="s">
        <v>45</v>
      </c>
      <c r="F7266" t="s">
        <v>46</v>
      </c>
      <c r="G7266" t="s">
        <v>49</v>
      </c>
      <c r="H7266" s="2" t="s">
        <v>249</v>
      </c>
      <c r="I7266" s="90" t="s">
        <v>490</v>
      </c>
    </row>
    <row r="7267" spans="1:10" hidden="1" x14ac:dyDescent="0.25">
      <c r="A7267" s="57" t="s">
        <v>132</v>
      </c>
      <c r="B7267" t="s">
        <v>128</v>
      </c>
      <c r="C7267">
        <v>2023</v>
      </c>
      <c r="D7267" t="s">
        <v>58</v>
      </c>
      <c r="E7267" t="s">
        <v>45</v>
      </c>
      <c r="F7267" t="s">
        <v>46</v>
      </c>
      <c r="G7267" t="s">
        <v>49</v>
      </c>
      <c r="H7267" s="2" t="s">
        <v>250</v>
      </c>
      <c r="I7267" s="90" t="s">
        <v>528</v>
      </c>
    </row>
    <row r="7268" spans="1:10" hidden="1" x14ac:dyDescent="0.25">
      <c r="A7268" s="57" t="s">
        <v>132</v>
      </c>
      <c r="B7268" t="s">
        <v>128</v>
      </c>
      <c r="C7268">
        <v>2023</v>
      </c>
      <c r="D7268" t="s">
        <v>58</v>
      </c>
      <c r="E7268" t="s">
        <v>45</v>
      </c>
      <c r="F7268" t="s">
        <v>46</v>
      </c>
      <c r="G7268" t="s">
        <v>49</v>
      </c>
      <c r="H7268" s="2" t="s">
        <v>250</v>
      </c>
      <c r="I7268" s="90" t="s">
        <v>476</v>
      </c>
    </row>
    <row r="7269" spans="1:10" hidden="1" x14ac:dyDescent="0.25">
      <c r="A7269" s="57" t="s">
        <v>132</v>
      </c>
      <c r="B7269" t="s">
        <v>128</v>
      </c>
      <c r="C7269">
        <v>2023</v>
      </c>
      <c r="D7269" t="s">
        <v>58</v>
      </c>
      <c r="E7269" t="s">
        <v>45</v>
      </c>
      <c r="F7269" t="s">
        <v>46</v>
      </c>
      <c r="G7269" t="s">
        <v>49</v>
      </c>
      <c r="H7269" s="2" t="s">
        <v>250</v>
      </c>
      <c r="I7269" s="90" t="s">
        <v>492</v>
      </c>
    </row>
    <row r="7270" spans="1:10" hidden="1" x14ac:dyDescent="0.25">
      <c r="A7270" s="57" t="s">
        <v>132</v>
      </c>
      <c r="B7270" t="s">
        <v>128</v>
      </c>
      <c r="C7270">
        <v>2023</v>
      </c>
      <c r="D7270" t="s">
        <v>58</v>
      </c>
      <c r="E7270" t="s">
        <v>45</v>
      </c>
      <c r="F7270" t="s">
        <v>46</v>
      </c>
      <c r="G7270" t="s">
        <v>49</v>
      </c>
      <c r="H7270" s="2" t="s">
        <v>250</v>
      </c>
      <c r="I7270" s="90" t="s">
        <v>493</v>
      </c>
    </row>
    <row r="7271" spans="1:10" hidden="1" x14ac:dyDescent="0.25">
      <c r="A7271" s="57" t="s">
        <v>132</v>
      </c>
      <c r="B7271" t="s">
        <v>128</v>
      </c>
      <c r="C7271">
        <v>2023</v>
      </c>
      <c r="D7271" t="s">
        <v>58</v>
      </c>
      <c r="E7271" t="s">
        <v>45</v>
      </c>
      <c r="F7271" t="s">
        <v>46</v>
      </c>
      <c r="G7271" t="s">
        <v>49</v>
      </c>
      <c r="H7271" s="2" t="s">
        <v>251</v>
      </c>
      <c r="I7271" s="90" t="s">
        <v>494</v>
      </c>
    </row>
    <row r="7272" spans="1:10" hidden="1" x14ac:dyDescent="0.25">
      <c r="A7272" s="57" t="s">
        <v>132</v>
      </c>
      <c r="B7272" t="s">
        <v>128</v>
      </c>
      <c r="C7272">
        <v>2023</v>
      </c>
      <c r="D7272" t="s">
        <v>58</v>
      </c>
      <c r="E7272" t="s">
        <v>45</v>
      </c>
      <c r="F7272" t="s">
        <v>46</v>
      </c>
      <c r="G7272" t="s">
        <v>49</v>
      </c>
      <c r="H7272" s="2" t="s">
        <v>333</v>
      </c>
      <c r="I7272" s="90" t="s">
        <v>491</v>
      </c>
    </row>
    <row r="7273" spans="1:10" hidden="1" x14ac:dyDescent="0.25">
      <c r="A7273" s="57" t="s">
        <v>132</v>
      </c>
      <c r="B7273" t="s">
        <v>128</v>
      </c>
      <c r="C7273">
        <v>2023</v>
      </c>
      <c r="D7273" t="s">
        <v>58</v>
      </c>
      <c r="E7273" t="s">
        <v>45</v>
      </c>
      <c r="F7273" t="s">
        <v>46</v>
      </c>
      <c r="G7273" t="s">
        <v>49</v>
      </c>
      <c r="H7273" s="2" t="s">
        <v>333</v>
      </c>
      <c r="I7273" s="90" t="s">
        <v>520</v>
      </c>
    </row>
    <row r="7274" spans="1:10" hidden="1" x14ac:dyDescent="0.25">
      <c r="A7274" s="57" t="s">
        <v>132</v>
      </c>
      <c r="B7274" t="s">
        <v>128</v>
      </c>
      <c r="C7274">
        <v>2023</v>
      </c>
      <c r="D7274" t="s">
        <v>58</v>
      </c>
      <c r="E7274" t="s">
        <v>45</v>
      </c>
      <c r="F7274" t="s">
        <v>46</v>
      </c>
      <c r="G7274" t="s">
        <v>49</v>
      </c>
      <c r="H7274" s="90" t="s">
        <v>367</v>
      </c>
      <c r="I7274" s="90" t="s">
        <v>495</v>
      </c>
    </row>
    <row r="7275" spans="1:10" hidden="1" x14ac:dyDescent="0.25">
      <c r="A7275" s="57" t="s">
        <v>132</v>
      </c>
      <c r="B7275" t="s">
        <v>128</v>
      </c>
      <c r="C7275">
        <v>2023</v>
      </c>
      <c r="D7275" t="s">
        <v>58</v>
      </c>
      <c r="E7275" t="s">
        <v>45</v>
      </c>
      <c r="F7275" t="s">
        <v>46</v>
      </c>
      <c r="G7275" t="s">
        <v>49</v>
      </c>
      <c r="H7275" s="90" t="s">
        <v>367</v>
      </c>
      <c r="I7275" s="90" t="s">
        <v>496</v>
      </c>
    </row>
    <row r="7276" spans="1:10" hidden="1" x14ac:dyDescent="0.25">
      <c r="A7276" s="57" t="s">
        <v>132</v>
      </c>
      <c r="B7276" t="s">
        <v>128</v>
      </c>
      <c r="C7276">
        <v>2023</v>
      </c>
      <c r="D7276" t="s">
        <v>58</v>
      </c>
      <c r="E7276" t="s">
        <v>45</v>
      </c>
      <c r="F7276" t="s">
        <v>46</v>
      </c>
      <c r="G7276" t="s">
        <v>49</v>
      </c>
      <c r="H7276" s="90" t="s">
        <v>367</v>
      </c>
      <c r="I7276" s="90" t="s">
        <v>497</v>
      </c>
    </row>
    <row r="7277" spans="1:10" hidden="1" x14ac:dyDescent="0.25">
      <c r="A7277" s="57" t="s">
        <v>132</v>
      </c>
      <c r="B7277" t="s">
        <v>128</v>
      </c>
      <c r="C7277">
        <v>2023</v>
      </c>
      <c r="D7277" t="s">
        <v>58</v>
      </c>
      <c r="E7277" t="s">
        <v>45</v>
      </c>
      <c r="F7277" t="s">
        <v>46</v>
      </c>
      <c r="G7277" t="s">
        <v>49</v>
      </c>
      <c r="H7277" s="2" t="s">
        <v>252</v>
      </c>
      <c r="I7277" s="2"/>
    </row>
    <row r="7278" spans="1:10" hidden="1" x14ac:dyDescent="0.25">
      <c r="A7278" s="57" t="s">
        <v>132</v>
      </c>
      <c r="B7278" t="s">
        <v>128</v>
      </c>
      <c r="C7278">
        <v>2023</v>
      </c>
      <c r="D7278" t="s">
        <v>58</v>
      </c>
      <c r="E7278" t="s">
        <v>45</v>
      </c>
      <c r="F7278" t="s">
        <v>46</v>
      </c>
      <c r="G7278" t="s">
        <v>49</v>
      </c>
      <c r="H7278" s="2" t="s">
        <v>243</v>
      </c>
      <c r="I7278" s="90" t="s">
        <v>522</v>
      </c>
    </row>
    <row r="7279" spans="1:10" hidden="1" x14ac:dyDescent="0.25">
      <c r="A7279" s="57" t="s">
        <v>132</v>
      </c>
      <c r="B7279" t="s">
        <v>128</v>
      </c>
      <c r="C7279">
        <v>2023</v>
      </c>
      <c r="D7279" t="s">
        <v>58</v>
      </c>
      <c r="E7279" t="s">
        <v>45</v>
      </c>
      <c r="F7279" t="s">
        <v>46</v>
      </c>
      <c r="G7279" t="s">
        <v>49</v>
      </c>
      <c r="H7279" s="2" t="s">
        <v>243</v>
      </c>
      <c r="I7279" s="90" t="s">
        <v>533</v>
      </c>
      <c r="J7279" s="3">
        <v>249.65</v>
      </c>
    </row>
    <row r="7280" spans="1:10" hidden="1" x14ac:dyDescent="0.25">
      <c r="A7280" s="57" t="s">
        <v>132</v>
      </c>
      <c r="B7280" t="s">
        <v>128</v>
      </c>
      <c r="C7280">
        <v>2023</v>
      </c>
      <c r="D7280" t="s">
        <v>58</v>
      </c>
      <c r="E7280" t="s">
        <v>45</v>
      </c>
      <c r="F7280" t="s">
        <v>46</v>
      </c>
      <c r="G7280" t="s">
        <v>49</v>
      </c>
      <c r="H7280" s="2" t="s">
        <v>243</v>
      </c>
      <c r="I7280" s="90" t="s">
        <v>521</v>
      </c>
      <c r="J7280" s="3">
        <v>0.52</v>
      </c>
    </row>
    <row r="7281" spans="1:10" hidden="1" x14ac:dyDescent="0.25">
      <c r="A7281" s="57" t="s">
        <v>132</v>
      </c>
      <c r="B7281" t="s">
        <v>128</v>
      </c>
      <c r="C7281">
        <v>2023</v>
      </c>
      <c r="D7281" t="s">
        <v>58</v>
      </c>
      <c r="E7281" t="s">
        <v>45</v>
      </c>
      <c r="F7281" t="s">
        <v>46</v>
      </c>
      <c r="G7281" t="s">
        <v>49</v>
      </c>
      <c r="H7281" s="2" t="s">
        <v>243</v>
      </c>
      <c r="I7281" s="90" t="s">
        <v>516</v>
      </c>
      <c r="J7281" s="3">
        <v>0.13</v>
      </c>
    </row>
    <row r="7282" spans="1:10" hidden="1" x14ac:dyDescent="0.25">
      <c r="A7282" s="57" t="s">
        <v>132</v>
      </c>
      <c r="B7282" t="s">
        <v>128</v>
      </c>
      <c r="C7282">
        <v>2023</v>
      </c>
      <c r="D7282" t="s">
        <v>58</v>
      </c>
      <c r="E7282" t="s">
        <v>45</v>
      </c>
      <c r="F7282" t="s">
        <v>46</v>
      </c>
      <c r="G7282" t="s">
        <v>49</v>
      </c>
      <c r="H7282" s="2" t="s">
        <v>243</v>
      </c>
      <c r="I7282" s="90" t="s">
        <v>426</v>
      </c>
      <c r="J7282" s="3">
        <v>0.56999999999999995</v>
      </c>
    </row>
    <row r="7283" spans="1:10" hidden="1" x14ac:dyDescent="0.25">
      <c r="A7283" s="57" t="s">
        <v>132</v>
      </c>
      <c r="B7283" t="s">
        <v>128</v>
      </c>
      <c r="C7283">
        <v>2023</v>
      </c>
      <c r="D7283" t="s">
        <v>58</v>
      </c>
      <c r="E7283" t="s">
        <v>45</v>
      </c>
      <c r="F7283" t="s">
        <v>46</v>
      </c>
      <c r="G7283" t="s">
        <v>49</v>
      </c>
      <c r="H7283" s="2" t="s">
        <v>243</v>
      </c>
      <c r="I7283" s="90" t="s">
        <v>409</v>
      </c>
    </row>
    <row r="7284" spans="1:10" hidden="1" x14ac:dyDescent="0.25">
      <c r="A7284" s="57" t="s">
        <v>132</v>
      </c>
      <c r="B7284" t="s">
        <v>128</v>
      </c>
      <c r="C7284">
        <v>2023</v>
      </c>
      <c r="D7284" t="s">
        <v>58</v>
      </c>
      <c r="E7284" t="s">
        <v>45</v>
      </c>
      <c r="F7284" t="s">
        <v>46</v>
      </c>
      <c r="G7284" t="s">
        <v>49</v>
      </c>
      <c r="H7284" s="2" t="s">
        <v>243</v>
      </c>
      <c r="I7284" s="90" t="s">
        <v>504</v>
      </c>
      <c r="J7284" s="3">
        <v>249.06</v>
      </c>
    </row>
    <row r="7285" spans="1:10" hidden="1" x14ac:dyDescent="0.25">
      <c r="A7285" s="57" t="s">
        <v>132</v>
      </c>
      <c r="B7285" t="s">
        <v>128</v>
      </c>
      <c r="C7285">
        <v>2023</v>
      </c>
      <c r="D7285" t="s">
        <v>58</v>
      </c>
      <c r="E7285" t="s">
        <v>45</v>
      </c>
      <c r="F7285" t="s">
        <v>46</v>
      </c>
      <c r="G7285" t="s">
        <v>49</v>
      </c>
      <c r="H7285" s="2" t="s">
        <v>243</v>
      </c>
      <c r="I7285" s="90" t="s">
        <v>436</v>
      </c>
      <c r="J7285" s="3">
        <v>0.18</v>
      </c>
    </row>
    <row r="7286" spans="1:10" hidden="1" x14ac:dyDescent="0.25">
      <c r="A7286" s="57" t="s">
        <v>132</v>
      </c>
      <c r="B7286" t="s">
        <v>128</v>
      </c>
      <c r="C7286">
        <v>2023</v>
      </c>
      <c r="D7286" t="s">
        <v>58</v>
      </c>
      <c r="E7286" t="s">
        <v>45</v>
      </c>
      <c r="F7286" t="s">
        <v>46</v>
      </c>
      <c r="G7286" t="s">
        <v>49</v>
      </c>
      <c r="H7286" s="2" t="s">
        <v>243</v>
      </c>
      <c r="I7286" s="90" t="s">
        <v>450</v>
      </c>
      <c r="J7286" s="3">
        <v>0.52</v>
      </c>
    </row>
    <row r="7287" spans="1:10" hidden="1" x14ac:dyDescent="0.25">
      <c r="A7287" s="57" t="s">
        <v>132</v>
      </c>
      <c r="B7287" t="s">
        <v>128</v>
      </c>
      <c r="C7287">
        <v>2023</v>
      </c>
      <c r="D7287" t="s">
        <v>58</v>
      </c>
      <c r="E7287" t="s">
        <v>45</v>
      </c>
      <c r="F7287" t="s">
        <v>46</v>
      </c>
      <c r="G7287" t="s">
        <v>49</v>
      </c>
      <c r="H7287" s="2" t="s">
        <v>243</v>
      </c>
      <c r="I7287" s="90" t="s">
        <v>392</v>
      </c>
      <c r="J7287" s="3">
        <v>991.1</v>
      </c>
    </row>
    <row r="7288" spans="1:10" hidden="1" x14ac:dyDescent="0.25">
      <c r="A7288" s="57" t="s">
        <v>132</v>
      </c>
      <c r="B7288" t="s">
        <v>128</v>
      </c>
      <c r="C7288">
        <v>2023</v>
      </c>
      <c r="D7288" t="s">
        <v>58</v>
      </c>
      <c r="E7288" t="s">
        <v>45</v>
      </c>
      <c r="F7288" t="s">
        <v>304</v>
      </c>
      <c r="G7288" t="s">
        <v>54</v>
      </c>
      <c r="H7288" t="s">
        <v>305</v>
      </c>
      <c r="I7288" t="s">
        <v>396</v>
      </c>
      <c r="J7288" s="3">
        <v>2300000</v>
      </c>
    </row>
    <row r="7289" spans="1:10" hidden="1" x14ac:dyDescent="0.25">
      <c r="A7289" s="57" t="s">
        <v>132</v>
      </c>
      <c r="B7289" t="s">
        <v>128</v>
      </c>
      <c r="C7289">
        <v>2023</v>
      </c>
      <c r="D7289" t="s">
        <v>58</v>
      </c>
      <c r="E7289" t="s">
        <v>45</v>
      </c>
      <c r="F7289" t="s">
        <v>304</v>
      </c>
      <c r="G7289" t="s">
        <v>54</v>
      </c>
      <c r="H7289" t="s">
        <v>306</v>
      </c>
      <c r="I7289" t="s">
        <v>396</v>
      </c>
    </row>
    <row r="7290" spans="1:10" hidden="1" x14ac:dyDescent="0.25">
      <c r="A7290" s="57" t="s">
        <v>132</v>
      </c>
      <c r="B7290" t="s">
        <v>128</v>
      </c>
      <c r="C7290">
        <v>2023</v>
      </c>
      <c r="D7290" t="s">
        <v>58</v>
      </c>
      <c r="E7290" t="s">
        <v>45</v>
      </c>
      <c r="F7290" t="s">
        <v>304</v>
      </c>
      <c r="G7290" t="s">
        <v>54</v>
      </c>
      <c r="H7290" t="s">
        <v>307</v>
      </c>
      <c r="I7290" t="s">
        <v>396</v>
      </c>
      <c r="J7290" s="3">
        <v>472716</v>
      </c>
    </row>
    <row r="7291" spans="1:10" hidden="1" x14ac:dyDescent="0.25">
      <c r="A7291" s="57" t="s">
        <v>132</v>
      </c>
      <c r="B7291" t="s">
        <v>128</v>
      </c>
      <c r="C7291">
        <v>2023</v>
      </c>
      <c r="D7291" t="s">
        <v>58</v>
      </c>
      <c r="E7291" t="s">
        <v>45</v>
      </c>
      <c r="F7291" t="s">
        <v>304</v>
      </c>
      <c r="G7291" t="s">
        <v>54</v>
      </c>
      <c r="H7291" t="s">
        <v>308</v>
      </c>
      <c r="I7291" t="s">
        <v>396</v>
      </c>
      <c r="J7291" s="3">
        <v>100452</v>
      </c>
    </row>
    <row r="7292" spans="1:10" hidden="1" x14ac:dyDescent="0.25">
      <c r="A7292" s="57" t="s">
        <v>132</v>
      </c>
      <c r="B7292" t="s">
        <v>128</v>
      </c>
      <c r="C7292">
        <v>2023</v>
      </c>
      <c r="D7292" t="s">
        <v>58</v>
      </c>
      <c r="E7292" t="s">
        <v>45</v>
      </c>
      <c r="F7292" t="s">
        <v>304</v>
      </c>
      <c r="G7292" t="s">
        <v>54</v>
      </c>
      <c r="H7292" t="s">
        <v>309</v>
      </c>
      <c r="I7292" t="s">
        <v>396</v>
      </c>
      <c r="J7292" s="3">
        <v>472716</v>
      </c>
    </row>
    <row r="7293" spans="1:10" hidden="1" x14ac:dyDescent="0.25">
      <c r="A7293" s="57" t="s">
        <v>132</v>
      </c>
      <c r="B7293" t="s">
        <v>128</v>
      </c>
      <c r="C7293">
        <v>2023</v>
      </c>
      <c r="D7293" t="s">
        <v>58</v>
      </c>
      <c r="E7293" t="s">
        <v>45</v>
      </c>
      <c r="F7293" t="s">
        <v>304</v>
      </c>
      <c r="G7293" t="s">
        <v>54</v>
      </c>
      <c r="H7293" t="s">
        <v>310</v>
      </c>
      <c r="I7293" t="s">
        <v>396</v>
      </c>
      <c r="J7293" s="3">
        <v>236358</v>
      </c>
    </row>
    <row r="7294" spans="1:10" hidden="1" x14ac:dyDescent="0.25">
      <c r="A7294" s="57" t="s">
        <v>132</v>
      </c>
      <c r="B7294" t="s">
        <v>128</v>
      </c>
      <c r="C7294">
        <v>2023</v>
      </c>
      <c r="D7294" t="s">
        <v>58</v>
      </c>
      <c r="E7294" t="s">
        <v>45</v>
      </c>
      <c r="F7294" t="s">
        <v>304</v>
      </c>
      <c r="G7294" t="s">
        <v>54</v>
      </c>
      <c r="H7294" s="90" t="s">
        <v>332</v>
      </c>
      <c r="I7294" s="90"/>
    </row>
    <row r="7295" spans="1:10" hidden="1" x14ac:dyDescent="0.25">
      <c r="A7295" s="57" t="s">
        <v>132</v>
      </c>
      <c r="B7295" t="s">
        <v>128</v>
      </c>
      <c r="C7295">
        <v>2023</v>
      </c>
      <c r="D7295" t="s">
        <v>58</v>
      </c>
      <c r="E7295" t="s">
        <v>45</v>
      </c>
      <c r="F7295" t="s">
        <v>304</v>
      </c>
      <c r="G7295" t="s">
        <v>54</v>
      </c>
      <c r="H7295" t="s">
        <v>311</v>
      </c>
      <c r="I7295" t="s">
        <v>396</v>
      </c>
      <c r="J7295" s="3">
        <v>1000000</v>
      </c>
    </row>
    <row r="7296" spans="1:10" hidden="1" x14ac:dyDescent="0.25">
      <c r="A7296" s="57" t="s">
        <v>132</v>
      </c>
      <c r="B7296" t="s">
        <v>128</v>
      </c>
      <c r="C7296">
        <v>2023</v>
      </c>
      <c r="D7296" t="s">
        <v>58</v>
      </c>
      <c r="E7296" t="s">
        <v>45</v>
      </c>
      <c r="F7296" t="s">
        <v>304</v>
      </c>
      <c r="G7296" t="s">
        <v>54</v>
      </c>
      <c r="H7296" t="s">
        <v>453</v>
      </c>
      <c r="I7296" s="90" t="s">
        <v>396</v>
      </c>
      <c r="J7296" s="3">
        <v>3372601</v>
      </c>
    </row>
    <row r="7297" spans="1:10" hidden="1" x14ac:dyDescent="0.25">
      <c r="A7297" s="57" t="s">
        <v>132</v>
      </c>
      <c r="B7297" t="s">
        <v>128</v>
      </c>
      <c r="C7297">
        <v>2023</v>
      </c>
      <c r="D7297" t="s">
        <v>58</v>
      </c>
      <c r="E7297" t="s">
        <v>45</v>
      </c>
      <c r="F7297" t="s">
        <v>304</v>
      </c>
      <c r="G7297" t="s">
        <v>54</v>
      </c>
      <c r="H7297" t="s">
        <v>312</v>
      </c>
    </row>
    <row r="7298" spans="1:10" hidden="1" x14ac:dyDescent="0.25">
      <c r="A7298" s="57" t="s">
        <v>132</v>
      </c>
      <c r="B7298" t="s">
        <v>128</v>
      </c>
      <c r="C7298">
        <v>2023</v>
      </c>
      <c r="D7298" t="s">
        <v>58</v>
      </c>
      <c r="E7298" t="s">
        <v>45</v>
      </c>
      <c r="F7298" t="s">
        <v>304</v>
      </c>
      <c r="G7298" t="s">
        <v>54</v>
      </c>
      <c r="H7298" t="s">
        <v>313</v>
      </c>
      <c r="I7298" t="s">
        <v>397</v>
      </c>
      <c r="J7298" s="3">
        <v>21500</v>
      </c>
    </row>
    <row r="7299" spans="1:10" hidden="1" x14ac:dyDescent="0.25">
      <c r="A7299" s="57" t="s">
        <v>132</v>
      </c>
      <c r="B7299" t="s">
        <v>128</v>
      </c>
      <c r="C7299">
        <v>2023</v>
      </c>
      <c r="D7299" t="s">
        <v>58</v>
      </c>
      <c r="E7299" t="s">
        <v>45</v>
      </c>
      <c r="F7299" t="s">
        <v>304</v>
      </c>
      <c r="G7299" t="s">
        <v>54</v>
      </c>
      <c r="H7299" t="s">
        <v>314</v>
      </c>
      <c r="I7299" t="s">
        <v>398</v>
      </c>
      <c r="J7299" s="3">
        <v>394500</v>
      </c>
    </row>
    <row r="7300" spans="1:10" hidden="1" x14ac:dyDescent="0.25">
      <c r="A7300" s="57" t="s">
        <v>132</v>
      </c>
      <c r="B7300" t="s">
        <v>128</v>
      </c>
      <c r="C7300">
        <v>2023</v>
      </c>
      <c r="D7300" t="s">
        <v>58</v>
      </c>
      <c r="E7300" t="s">
        <v>45</v>
      </c>
      <c r="F7300" t="s">
        <v>304</v>
      </c>
      <c r="G7300" t="s">
        <v>54</v>
      </c>
      <c r="H7300" t="s">
        <v>315</v>
      </c>
      <c r="I7300" s="90" t="s">
        <v>454</v>
      </c>
      <c r="J7300" s="3">
        <v>160900</v>
      </c>
    </row>
    <row r="7301" spans="1:10" hidden="1" x14ac:dyDescent="0.25">
      <c r="A7301" s="57" t="s">
        <v>132</v>
      </c>
      <c r="B7301" t="s">
        <v>128</v>
      </c>
      <c r="C7301">
        <v>2023</v>
      </c>
      <c r="D7301" t="s">
        <v>58</v>
      </c>
      <c r="E7301" t="s">
        <v>45</v>
      </c>
      <c r="F7301" t="s">
        <v>304</v>
      </c>
      <c r="G7301" t="s">
        <v>54</v>
      </c>
      <c r="H7301" s="2" t="s">
        <v>316</v>
      </c>
      <c r="I7301" s="2"/>
    </row>
    <row r="7302" spans="1:10" hidden="1" x14ac:dyDescent="0.25">
      <c r="A7302" s="57" t="s">
        <v>132</v>
      </c>
      <c r="B7302" t="s">
        <v>128</v>
      </c>
      <c r="C7302">
        <v>2023</v>
      </c>
      <c r="D7302" t="s">
        <v>58</v>
      </c>
      <c r="E7302" t="s">
        <v>45</v>
      </c>
      <c r="F7302" t="s">
        <v>304</v>
      </c>
      <c r="G7302" t="s">
        <v>49</v>
      </c>
      <c r="H7302" s="90" t="s">
        <v>317</v>
      </c>
      <c r="I7302" s="90"/>
    </row>
    <row r="7303" spans="1:10" hidden="1" x14ac:dyDescent="0.25">
      <c r="A7303" s="57" t="s">
        <v>132</v>
      </c>
      <c r="B7303" t="s">
        <v>128</v>
      </c>
      <c r="C7303">
        <v>2023</v>
      </c>
      <c r="D7303" t="s">
        <v>58</v>
      </c>
      <c r="E7303" t="s">
        <v>45</v>
      </c>
      <c r="F7303" t="s">
        <v>50</v>
      </c>
      <c r="G7303" t="s">
        <v>56</v>
      </c>
      <c r="H7303" t="s">
        <v>124</v>
      </c>
      <c r="I7303" t="s">
        <v>401</v>
      </c>
      <c r="J7303" s="3">
        <v>82190</v>
      </c>
    </row>
    <row r="7304" spans="1:10" hidden="1" x14ac:dyDescent="0.25">
      <c r="A7304" s="57" t="s">
        <v>132</v>
      </c>
      <c r="B7304" t="s">
        <v>128</v>
      </c>
      <c r="C7304">
        <v>2023</v>
      </c>
      <c r="D7304" t="s">
        <v>58</v>
      </c>
      <c r="E7304" t="s">
        <v>45</v>
      </c>
      <c r="F7304" t="s">
        <v>50</v>
      </c>
      <c r="G7304" t="s">
        <v>56</v>
      </c>
      <c r="H7304" t="s">
        <v>98</v>
      </c>
      <c r="I7304" t="s">
        <v>402</v>
      </c>
      <c r="J7304" s="3">
        <v>133124.74</v>
      </c>
    </row>
    <row r="7305" spans="1:10" hidden="1" x14ac:dyDescent="0.25">
      <c r="A7305" s="57" t="s">
        <v>132</v>
      </c>
      <c r="B7305" t="s">
        <v>128</v>
      </c>
      <c r="C7305">
        <v>2023</v>
      </c>
      <c r="D7305" t="s">
        <v>58</v>
      </c>
      <c r="E7305" t="s">
        <v>45</v>
      </c>
      <c r="F7305" t="s">
        <v>50</v>
      </c>
      <c r="G7305" t="s">
        <v>56</v>
      </c>
      <c r="H7305" t="s">
        <v>98</v>
      </c>
      <c r="I7305" t="s">
        <v>401</v>
      </c>
    </row>
    <row r="7306" spans="1:10" hidden="1" x14ac:dyDescent="0.25">
      <c r="A7306" s="57" t="s">
        <v>132</v>
      </c>
      <c r="B7306" t="s">
        <v>128</v>
      </c>
      <c r="C7306">
        <v>2023</v>
      </c>
      <c r="D7306" t="s">
        <v>58</v>
      </c>
      <c r="E7306" t="s">
        <v>45</v>
      </c>
      <c r="F7306" t="s">
        <v>50</v>
      </c>
      <c r="G7306" t="s">
        <v>56</v>
      </c>
      <c r="H7306" t="s">
        <v>265</v>
      </c>
      <c r="I7306" s="90" t="s">
        <v>522</v>
      </c>
    </row>
    <row r="7307" spans="1:10" hidden="1" x14ac:dyDescent="0.25">
      <c r="A7307" s="57" t="s">
        <v>132</v>
      </c>
      <c r="B7307" t="s">
        <v>128</v>
      </c>
      <c r="C7307">
        <v>2023</v>
      </c>
      <c r="D7307" t="s">
        <v>58</v>
      </c>
      <c r="E7307" t="s">
        <v>45</v>
      </c>
      <c r="F7307" t="s">
        <v>50</v>
      </c>
      <c r="G7307" t="s">
        <v>56</v>
      </c>
      <c r="H7307" t="s">
        <v>193</v>
      </c>
      <c r="I7307" s="90" t="s">
        <v>393</v>
      </c>
      <c r="J7307" s="3">
        <v>355749.98</v>
      </c>
    </row>
    <row r="7308" spans="1:10" hidden="1" x14ac:dyDescent="0.25">
      <c r="A7308" s="57" t="s">
        <v>132</v>
      </c>
      <c r="B7308" t="s">
        <v>128</v>
      </c>
      <c r="C7308">
        <v>2023</v>
      </c>
      <c r="D7308" t="s">
        <v>58</v>
      </c>
      <c r="E7308" t="s">
        <v>45</v>
      </c>
      <c r="F7308" t="s">
        <v>50</v>
      </c>
      <c r="G7308" t="s">
        <v>56</v>
      </c>
      <c r="H7308" t="s">
        <v>193</v>
      </c>
      <c r="I7308" s="90" t="s">
        <v>467</v>
      </c>
    </row>
    <row r="7309" spans="1:10" hidden="1" x14ac:dyDescent="0.25">
      <c r="A7309" s="57" t="s">
        <v>132</v>
      </c>
      <c r="B7309" t="s">
        <v>128</v>
      </c>
      <c r="C7309">
        <v>2023</v>
      </c>
      <c r="D7309" t="s">
        <v>58</v>
      </c>
      <c r="E7309" t="s">
        <v>45</v>
      </c>
      <c r="F7309" t="s">
        <v>50</v>
      </c>
      <c r="G7309" t="s">
        <v>101</v>
      </c>
      <c r="H7309" t="s">
        <v>99</v>
      </c>
      <c r="I7309" t="s">
        <v>401</v>
      </c>
      <c r="J7309" s="3">
        <v>380397.56</v>
      </c>
    </row>
    <row r="7310" spans="1:10" hidden="1" x14ac:dyDescent="0.25">
      <c r="A7310" s="57" t="s">
        <v>132</v>
      </c>
      <c r="B7310" t="s">
        <v>128</v>
      </c>
      <c r="C7310">
        <v>2023</v>
      </c>
      <c r="D7310" t="s">
        <v>58</v>
      </c>
      <c r="E7310" t="s">
        <v>45</v>
      </c>
      <c r="F7310" t="s">
        <v>50</v>
      </c>
      <c r="G7310" t="s">
        <v>101</v>
      </c>
      <c r="H7310" s="2" t="s">
        <v>255</v>
      </c>
      <c r="I7310" s="90" t="s">
        <v>462</v>
      </c>
      <c r="J7310" s="3">
        <v>3000</v>
      </c>
    </row>
    <row r="7311" spans="1:10" hidden="1" x14ac:dyDescent="0.25">
      <c r="A7311" s="57" t="s">
        <v>132</v>
      </c>
      <c r="B7311" t="s">
        <v>128</v>
      </c>
      <c r="C7311">
        <v>2023</v>
      </c>
      <c r="D7311" t="s">
        <v>58</v>
      </c>
      <c r="E7311" t="s">
        <v>45</v>
      </c>
      <c r="F7311" t="s">
        <v>50</v>
      </c>
      <c r="G7311" t="s">
        <v>101</v>
      </c>
      <c r="H7311" s="2" t="s">
        <v>255</v>
      </c>
      <c r="I7311" s="90" t="s">
        <v>395</v>
      </c>
      <c r="J7311" s="3">
        <v>6000</v>
      </c>
    </row>
    <row r="7312" spans="1:10" hidden="1" x14ac:dyDescent="0.25">
      <c r="A7312" s="57" t="s">
        <v>132</v>
      </c>
      <c r="B7312" t="s">
        <v>128</v>
      </c>
      <c r="C7312">
        <v>2023</v>
      </c>
      <c r="D7312" t="s">
        <v>58</v>
      </c>
      <c r="E7312" t="s">
        <v>45</v>
      </c>
      <c r="F7312" t="s">
        <v>50</v>
      </c>
      <c r="G7312" t="s">
        <v>101</v>
      </c>
      <c r="H7312" s="2" t="s">
        <v>254</v>
      </c>
      <c r="I7312" s="2"/>
    </row>
    <row r="7313" spans="1:10" hidden="1" x14ac:dyDescent="0.25">
      <c r="A7313" s="57" t="s">
        <v>132</v>
      </c>
      <c r="B7313" t="s">
        <v>128</v>
      </c>
      <c r="C7313">
        <v>2023</v>
      </c>
      <c r="D7313" t="s">
        <v>58</v>
      </c>
      <c r="E7313" t="s">
        <v>45</v>
      </c>
      <c r="F7313" t="s">
        <v>50</v>
      </c>
      <c r="G7313" t="s">
        <v>101</v>
      </c>
      <c r="H7313" s="2" t="s">
        <v>236</v>
      </c>
      <c r="I7313" t="s">
        <v>422</v>
      </c>
      <c r="J7313" s="3">
        <v>830000</v>
      </c>
    </row>
    <row r="7314" spans="1:10" hidden="1" x14ac:dyDescent="0.25">
      <c r="A7314" s="57" t="s">
        <v>132</v>
      </c>
      <c r="B7314" t="s">
        <v>128</v>
      </c>
      <c r="C7314">
        <v>2023</v>
      </c>
      <c r="D7314" t="s">
        <v>58</v>
      </c>
      <c r="E7314" t="s">
        <v>45</v>
      </c>
      <c r="F7314" t="s">
        <v>50</v>
      </c>
      <c r="G7314" t="s">
        <v>101</v>
      </c>
      <c r="H7314" t="s">
        <v>30</v>
      </c>
      <c r="I7314" s="90" t="s">
        <v>375</v>
      </c>
      <c r="J7314" s="3">
        <v>207467</v>
      </c>
    </row>
    <row r="7315" spans="1:10" hidden="1" x14ac:dyDescent="0.25">
      <c r="A7315" s="57" t="s">
        <v>132</v>
      </c>
      <c r="B7315" t="s">
        <v>128</v>
      </c>
      <c r="C7315">
        <v>2023</v>
      </c>
      <c r="D7315" t="s">
        <v>58</v>
      </c>
      <c r="E7315" t="s">
        <v>45</v>
      </c>
      <c r="F7315" t="s">
        <v>50</v>
      </c>
      <c r="G7315" t="s">
        <v>101</v>
      </c>
      <c r="H7315" t="s">
        <v>30</v>
      </c>
      <c r="I7315" s="90" t="s">
        <v>503</v>
      </c>
    </row>
    <row r="7316" spans="1:10" hidden="1" x14ac:dyDescent="0.25">
      <c r="A7316" s="57" t="s">
        <v>132</v>
      </c>
      <c r="B7316" t="s">
        <v>128</v>
      </c>
      <c r="C7316">
        <v>2023</v>
      </c>
      <c r="D7316" t="s">
        <v>58</v>
      </c>
      <c r="E7316" t="s">
        <v>45</v>
      </c>
      <c r="F7316" t="s">
        <v>50</v>
      </c>
      <c r="G7316" t="s">
        <v>101</v>
      </c>
      <c r="H7316" t="s">
        <v>30</v>
      </c>
      <c r="I7316" s="90" t="s">
        <v>468</v>
      </c>
    </row>
    <row r="7317" spans="1:10" hidden="1" x14ac:dyDescent="0.25">
      <c r="A7317" s="57" t="s">
        <v>132</v>
      </c>
      <c r="B7317" t="s">
        <v>128</v>
      </c>
      <c r="C7317">
        <v>2023</v>
      </c>
      <c r="D7317" t="s">
        <v>58</v>
      </c>
      <c r="E7317" t="s">
        <v>45</v>
      </c>
      <c r="F7317" t="s">
        <v>50</v>
      </c>
      <c r="G7317" t="s">
        <v>101</v>
      </c>
      <c r="H7317" t="s">
        <v>30</v>
      </c>
      <c r="I7317" s="90" t="s">
        <v>462</v>
      </c>
    </row>
    <row r="7318" spans="1:10" hidden="1" x14ac:dyDescent="0.25">
      <c r="A7318" s="57" t="s">
        <v>132</v>
      </c>
      <c r="B7318" t="s">
        <v>128</v>
      </c>
      <c r="C7318">
        <v>2023</v>
      </c>
      <c r="D7318" t="s">
        <v>58</v>
      </c>
      <c r="E7318" t="s">
        <v>45</v>
      </c>
      <c r="F7318" t="s">
        <v>50</v>
      </c>
      <c r="G7318" t="s">
        <v>101</v>
      </c>
      <c r="H7318" t="s">
        <v>30</v>
      </c>
      <c r="I7318" s="90" t="s">
        <v>395</v>
      </c>
    </row>
    <row r="7319" spans="1:10" hidden="1" x14ac:dyDescent="0.25">
      <c r="A7319" s="57" t="s">
        <v>132</v>
      </c>
      <c r="B7319" t="s">
        <v>128</v>
      </c>
      <c r="C7319">
        <v>2023</v>
      </c>
      <c r="D7319" t="s">
        <v>58</v>
      </c>
      <c r="E7319" t="s">
        <v>45</v>
      </c>
      <c r="F7319" t="s">
        <v>50</v>
      </c>
      <c r="G7319" t="s">
        <v>101</v>
      </c>
      <c r="H7319" t="s">
        <v>30</v>
      </c>
      <c r="I7319" s="90" t="s">
        <v>403</v>
      </c>
    </row>
    <row r="7320" spans="1:10" hidden="1" x14ac:dyDescent="0.25">
      <c r="A7320" s="57" t="s">
        <v>132</v>
      </c>
      <c r="B7320" t="s">
        <v>128</v>
      </c>
      <c r="C7320">
        <v>2023</v>
      </c>
      <c r="D7320" t="s">
        <v>58</v>
      </c>
      <c r="E7320" t="s">
        <v>45</v>
      </c>
      <c r="F7320" t="s">
        <v>50</v>
      </c>
      <c r="G7320" t="s">
        <v>101</v>
      </c>
      <c r="H7320" t="s">
        <v>30</v>
      </c>
      <c r="I7320" s="90" t="s">
        <v>520</v>
      </c>
    </row>
    <row r="7321" spans="1:10" hidden="1" x14ac:dyDescent="0.25">
      <c r="A7321" s="57" t="s">
        <v>132</v>
      </c>
      <c r="B7321" t="s">
        <v>128</v>
      </c>
      <c r="C7321">
        <v>2023</v>
      </c>
      <c r="D7321" t="s">
        <v>58</v>
      </c>
      <c r="E7321" t="s">
        <v>45</v>
      </c>
      <c r="F7321" t="s">
        <v>50</v>
      </c>
      <c r="G7321" t="s">
        <v>101</v>
      </c>
      <c r="H7321" t="s">
        <v>30</v>
      </c>
      <c r="I7321" s="90" t="s">
        <v>501</v>
      </c>
    </row>
    <row r="7322" spans="1:10" hidden="1" x14ac:dyDescent="0.25">
      <c r="A7322" s="57" t="s">
        <v>132</v>
      </c>
      <c r="B7322" t="s">
        <v>128</v>
      </c>
      <c r="C7322">
        <v>2023</v>
      </c>
      <c r="D7322" t="s">
        <v>58</v>
      </c>
      <c r="E7322" t="s">
        <v>45</v>
      </c>
      <c r="F7322" t="s">
        <v>50</v>
      </c>
      <c r="G7322" t="s">
        <v>101</v>
      </c>
      <c r="H7322" t="s">
        <v>30</v>
      </c>
      <c r="I7322" s="90" t="s">
        <v>502</v>
      </c>
    </row>
    <row r="7323" spans="1:10" hidden="1" x14ac:dyDescent="0.25">
      <c r="A7323" s="57" t="s">
        <v>132</v>
      </c>
      <c r="B7323" t="s">
        <v>128</v>
      </c>
      <c r="C7323">
        <v>2023</v>
      </c>
      <c r="D7323" t="s">
        <v>58</v>
      </c>
      <c r="E7323" t="s">
        <v>45</v>
      </c>
      <c r="F7323" t="s">
        <v>50</v>
      </c>
      <c r="G7323" t="s">
        <v>101</v>
      </c>
      <c r="H7323" t="s">
        <v>30</v>
      </c>
      <c r="I7323" s="90" t="s">
        <v>396</v>
      </c>
    </row>
    <row r="7324" spans="1:10" hidden="1" x14ac:dyDescent="0.25">
      <c r="A7324" s="57" t="s">
        <v>132</v>
      </c>
      <c r="B7324" t="s">
        <v>128</v>
      </c>
      <c r="C7324">
        <v>2023</v>
      </c>
      <c r="D7324" t="s">
        <v>58</v>
      </c>
      <c r="E7324" t="s">
        <v>45</v>
      </c>
      <c r="F7324" t="s">
        <v>50</v>
      </c>
      <c r="G7324" t="s">
        <v>101</v>
      </c>
      <c r="H7324" t="s">
        <v>30</v>
      </c>
      <c r="I7324" s="90" t="s">
        <v>474</v>
      </c>
    </row>
    <row r="7325" spans="1:10" hidden="1" x14ac:dyDescent="0.25">
      <c r="A7325" s="57" t="s">
        <v>132</v>
      </c>
      <c r="B7325" t="s">
        <v>128</v>
      </c>
      <c r="C7325">
        <v>2023</v>
      </c>
      <c r="D7325" t="s">
        <v>58</v>
      </c>
      <c r="E7325" t="s">
        <v>45</v>
      </c>
      <c r="F7325" t="s">
        <v>287</v>
      </c>
      <c r="G7325" t="s">
        <v>287</v>
      </c>
      <c r="H7325" s="82" t="s">
        <v>288</v>
      </c>
      <c r="I7325" s="82" t="s">
        <v>403</v>
      </c>
    </row>
    <row r="7326" spans="1:10" hidden="1" x14ac:dyDescent="0.25">
      <c r="A7326" s="57" t="s">
        <v>132</v>
      </c>
      <c r="B7326" t="s">
        <v>128</v>
      </c>
      <c r="C7326">
        <v>2023</v>
      </c>
      <c r="D7326" t="s">
        <v>58</v>
      </c>
      <c r="E7326" t="s">
        <v>112</v>
      </c>
      <c r="F7326" t="s">
        <v>117</v>
      </c>
      <c r="G7326" t="s">
        <v>53</v>
      </c>
      <c r="H7326" s="2" t="s">
        <v>256</v>
      </c>
      <c r="I7326" s="2"/>
    </row>
    <row r="7327" spans="1:10" hidden="1" x14ac:dyDescent="0.25">
      <c r="A7327" s="57" t="s">
        <v>132</v>
      </c>
      <c r="B7327" t="s">
        <v>128</v>
      </c>
      <c r="C7327">
        <v>2023</v>
      </c>
      <c r="D7327" t="s">
        <v>58</v>
      </c>
      <c r="E7327" t="s">
        <v>112</v>
      </c>
      <c r="F7327" t="s">
        <v>117</v>
      </c>
      <c r="G7327" t="s">
        <v>53</v>
      </c>
      <c r="H7327" s="90" t="s">
        <v>335</v>
      </c>
      <c r="I7327" s="90" t="s">
        <v>475</v>
      </c>
    </row>
    <row r="7328" spans="1:10" hidden="1" x14ac:dyDescent="0.25">
      <c r="A7328" s="57" t="s">
        <v>132</v>
      </c>
      <c r="B7328" t="s">
        <v>128</v>
      </c>
      <c r="C7328">
        <v>2023</v>
      </c>
      <c r="D7328" t="s">
        <v>58</v>
      </c>
      <c r="E7328" t="s">
        <v>112</v>
      </c>
      <c r="F7328" t="s">
        <v>117</v>
      </c>
      <c r="G7328" t="s">
        <v>53</v>
      </c>
      <c r="H7328" s="2" t="s">
        <v>257</v>
      </c>
      <c r="I7328" t="s">
        <v>406</v>
      </c>
    </row>
    <row r="7329" spans="1:10" hidden="1" x14ac:dyDescent="0.25">
      <c r="A7329" s="57" t="s">
        <v>132</v>
      </c>
      <c r="B7329" t="s">
        <v>128</v>
      </c>
      <c r="C7329">
        <v>2023</v>
      </c>
      <c r="D7329" t="s">
        <v>58</v>
      </c>
      <c r="E7329" t="s">
        <v>112</v>
      </c>
      <c r="F7329" t="s">
        <v>117</v>
      </c>
      <c r="G7329" t="s">
        <v>53</v>
      </c>
      <c r="H7329" s="2" t="s">
        <v>257</v>
      </c>
      <c r="I7329" t="s">
        <v>407</v>
      </c>
    </row>
    <row r="7330" spans="1:10" hidden="1" x14ac:dyDescent="0.25">
      <c r="A7330" s="57" t="s">
        <v>132</v>
      </c>
      <c r="B7330" t="s">
        <v>128</v>
      </c>
      <c r="C7330">
        <v>2023</v>
      </c>
      <c r="D7330" t="s">
        <v>58</v>
      </c>
      <c r="E7330" t="s">
        <v>112</v>
      </c>
      <c r="F7330" t="s">
        <v>117</v>
      </c>
      <c r="G7330" t="s">
        <v>53</v>
      </c>
      <c r="H7330" s="2" t="s">
        <v>257</v>
      </c>
      <c r="I7330" t="s">
        <v>408</v>
      </c>
    </row>
    <row r="7331" spans="1:10" hidden="1" x14ac:dyDescent="0.25">
      <c r="A7331" s="57" t="s">
        <v>132</v>
      </c>
      <c r="B7331" t="s">
        <v>128</v>
      </c>
      <c r="C7331">
        <v>2023</v>
      </c>
      <c r="D7331" t="s">
        <v>58</v>
      </c>
      <c r="E7331" t="s">
        <v>112</v>
      </c>
      <c r="F7331" t="s">
        <v>117</v>
      </c>
      <c r="G7331" t="s">
        <v>53</v>
      </c>
      <c r="H7331" s="2" t="s">
        <v>257</v>
      </c>
    </row>
    <row r="7332" spans="1:10" hidden="1" x14ac:dyDescent="0.25">
      <c r="A7332" s="57" t="s">
        <v>132</v>
      </c>
      <c r="B7332" t="s">
        <v>128</v>
      </c>
      <c r="C7332">
        <v>2023</v>
      </c>
      <c r="D7332" t="s">
        <v>58</v>
      </c>
      <c r="E7332" t="s">
        <v>112</v>
      </c>
      <c r="F7332" t="s">
        <v>117</v>
      </c>
      <c r="G7332" t="s">
        <v>53</v>
      </c>
      <c r="H7332" s="2" t="s">
        <v>257</v>
      </c>
    </row>
    <row r="7333" spans="1:10" hidden="1" x14ac:dyDescent="0.25">
      <c r="A7333" s="57" t="s">
        <v>132</v>
      </c>
      <c r="B7333" t="s">
        <v>128</v>
      </c>
      <c r="C7333">
        <v>2023</v>
      </c>
      <c r="D7333" t="s">
        <v>58</v>
      </c>
      <c r="E7333" t="s">
        <v>112</v>
      </c>
      <c r="F7333" t="s">
        <v>117</v>
      </c>
      <c r="G7333" t="s">
        <v>53</v>
      </c>
      <c r="H7333" s="2" t="s">
        <v>257</v>
      </c>
    </row>
    <row r="7334" spans="1:10" hidden="1" x14ac:dyDescent="0.25">
      <c r="A7334" s="57" t="s">
        <v>132</v>
      </c>
      <c r="B7334" t="s">
        <v>128</v>
      </c>
      <c r="C7334">
        <v>2023</v>
      </c>
      <c r="D7334" t="s">
        <v>58</v>
      </c>
      <c r="E7334" t="s">
        <v>112</v>
      </c>
      <c r="F7334" t="s">
        <v>117</v>
      </c>
      <c r="G7334" t="s">
        <v>53</v>
      </c>
      <c r="H7334" s="2" t="s">
        <v>257</v>
      </c>
    </row>
    <row r="7335" spans="1:10" hidden="1" x14ac:dyDescent="0.25">
      <c r="A7335" s="57" t="s">
        <v>132</v>
      </c>
      <c r="B7335" t="s">
        <v>128</v>
      </c>
      <c r="C7335">
        <v>2023</v>
      </c>
      <c r="D7335" t="s">
        <v>58</v>
      </c>
      <c r="E7335" t="s">
        <v>112</v>
      </c>
      <c r="F7335" t="s">
        <v>117</v>
      </c>
      <c r="G7335" t="s">
        <v>53</v>
      </c>
      <c r="H7335" s="2" t="s">
        <v>258</v>
      </c>
      <c r="I7335" s="2"/>
    </row>
    <row r="7336" spans="1:10" hidden="1" x14ac:dyDescent="0.25">
      <c r="A7336" s="57" t="s">
        <v>132</v>
      </c>
      <c r="B7336" t="s">
        <v>128</v>
      </c>
      <c r="C7336">
        <v>2023</v>
      </c>
      <c r="D7336" t="s">
        <v>58</v>
      </c>
      <c r="E7336" t="s">
        <v>112</v>
      </c>
      <c r="F7336" t="s">
        <v>117</v>
      </c>
      <c r="G7336" t="s">
        <v>53</v>
      </c>
      <c r="H7336" s="2" t="s">
        <v>259</v>
      </c>
      <c r="I7336" t="s">
        <v>409</v>
      </c>
    </row>
    <row r="7337" spans="1:10" hidden="1" x14ac:dyDescent="0.25">
      <c r="A7337" s="57" t="s">
        <v>132</v>
      </c>
      <c r="B7337" t="s">
        <v>128</v>
      </c>
      <c r="C7337">
        <v>2023</v>
      </c>
      <c r="D7337" t="s">
        <v>58</v>
      </c>
      <c r="E7337" t="s">
        <v>112</v>
      </c>
      <c r="F7337" t="s">
        <v>117</v>
      </c>
      <c r="G7337" t="s">
        <v>53</v>
      </c>
      <c r="H7337" s="2" t="s">
        <v>259</v>
      </c>
      <c r="I7337" s="90" t="s">
        <v>442</v>
      </c>
      <c r="J7337" s="3">
        <v>1266000</v>
      </c>
    </row>
    <row r="7338" spans="1:10" hidden="1" x14ac:dyDescent="0.25">
      <c r="A7338" s="57" t="s">
        <v>132</v>
      </c>
      <c r="B7338" t="s">
        <v>128</v>
      </c>
      <c r="C7338">
        <v>2023</v>
      </c>
      <c r="D7338" t="s">
        <v>58</v>
      </c>
      <c r="E7338" t="s">
        <v>112</v>
      </c>
      <c r="F7338" t="s">
        <v>117</v>
      </c>
      <c r="G7338" t="s">
        <v>53</v>
      </c>
      <c r="H7338" s="2" t="s">
        <v>259</v>
      </c>
      <c r="I7338" t="s">
        <v>411</v>
      </c>
    </row>
    <row r="7339" spans="1:10" hidden="1" x14ac:dyDescent="0.25">
      <c r="A7339" s="57" t="s">
        <v>132</v>
      </c>
      <c r="B7339" t="s">
        <v>128</v>
      </c>
      <c r="C7339">
        <v>2023</v>
      </c>
      <c r="D7339" t="s">
        <v>58</v>
      </c>
      <c r="E7339" t="s">
        <v>112</v>
      </c>
      <c r="F7339" t="s">
        <v>117</v>
      </c>
      <c r="G7339" t="s">
        <v>53</v>
      </c>
      <c r="H7339" s="2" t="s">
        <v>259</v>
      </c>
      <c r="I7339" t="s">
        <v>441</v>
      </c>
    </row>
    <row r="7340" spans="1:10" hidden="1" x14ac:dyDescent="0.25">
      <c r="A7340" s="57" t="s">
        <v>132</v>
      </c>
      <c r="B7340" t="s">
        <v>128</v>
      </c>
      <c r="C7340">
        <v>2023</v>
      </c>
      <c r="D7340" t="s">
        <v>58</v>
      </c>
      <c r="E7340" t="s">
        <v>112</v>
      </c>
      <c r="F7340" t="s">
        <v>117</v>
      </c>
      <c r="G7340" t="s">
        <v>53</v>
      </c>
      <c r="H7340" s="2" t="s">
        <v>259</v>
      </c>
      <c r="I7340" s="90" t="s">
        <v>503</v>
      </c>
      <c r="J7340" s="3">
        <v>1124410</v>
      </c>
    </row>
    <row r="7341" spans="1:10" hidden="1" x14ac:dyDescent="0.25">
      <c r="A7341" s="57" t="s">
        <v>132</v>
      </c>
      <c r="B7341" t="s">
        <v>128</v>
      </c>
      <c r="C7341">
        <v>2023</v>
      </c>
      <c r="D7341" t="s">
        <v>58</v>
      </c>
      <c r="E7341" t="s">
        <v>112</v>
      </c>
      <c r="F7341" t="s">
        <v>117</v>
      </c>
      <c r="G7341" t="s">
        <v>53</v>
      </c>
      <c r="H7341" s="2" t="s">
        <v>259</v>
      </c>
      <c r="I7341" s="90" t="s">
        <v>439</v>
      </c>
    </row>
    <row r="7342" spans="1:10" hidden="1" x14ac:dyDescent="0.25">
      <c r="A7342" s="57" t="s">
        <v>132</v>
      </c>
      <c r="B7342" t="s">
        <v>128</v>
      </c>
      <c r="C7342">
        <v>2023</v>
      </c>
      <c r="D7342" t="s">
        <v>58</v>
      </c>
      <c r="E7342" t="s">
        <v>112</v>
      </c>
      <c r="F7342" t="s">
        <v>117</v>
      </c>
      <c r="G7342" t="s">
        <v>53</v>
      </c>
      <c r="H7342" s="2" t="s">
        <v>259</v>
      </c>
      <c r="I7342" s="90" t="s">
        <v>413</v>
      </c>
    </row>
    <row r="7343" spans="1:10" hidden="1" x14ac:dyDescent="0.25">
      <c r="A7343" s="57" t="s">
        <v>132</v>
      </c>
      <c r="B7343" t="s">
        <v>128</v>
      </c>
      <c r="C7343">
        <v>2023</v>
      </c>
      <c r="D7343" t="s">
        <v>58</v>
      </c>
      <c r="E7343" t="s">
        <v>112</v>
      </c>
      <c r="F7343" t="s">
        <v>117</v>
      </c>
      <c r="G7343" t="s">
        <v>334</v>
      </c>
      <c r="H7343" s="90" t="s">
        <v>335</v>
      </c>
      <c r="I7343" s="90" t="s">
        <v>475</v>
      </c>
    </row>
    <row r="7344" spans="1:10" hidden="1" x14ac:dyDescent="0.25">
      <c r="A7344" s="57" t="s">
        <v>132</v>
      </c>
      <c r="B7344" t="s">
        <v>128</v>
      </c>
      <c r="C7344">
        <v>2023</v>
      </c>
      <c r="D7344" t="s">
        <v>58</v>
      </c>
      <c r="E7344" t="s">
        <v>112</v>
      </c>
      <c r="F7344" t="s">
        <v>117</v>
      </c>
      <c r="G7344" t="s">
        <v>318</v>
      </c>
      <c r="H7344" t="s">
        <v>180</v>
      </c>
      <c r="I7344" t="s">
        <v>412</v>
      </c>
    </row>
    <row r="7345" spans="1:10" hidden="1" x14ac:dyDescent="0.25">
      <c r="A7345" s="57" t="s">
        <v>132</v>
      </c>
      <c r="B7345" t="s">
        <v>128</v>
      </c>
      <c r="C7345">
        <v>2023</v>
      </c>
      <c r="D7345" t="s">
        <v>58</v>
      </c>
      <c r="E7345" t="s">
        <v>112</v>
      </c>
      <c r="F7345" t="s">
        <v>117</v>
      </c>
      <c r="G7345" t="s">
        <v>318</v>
      </c>
      <c r="H7345" t="s">
        <v>180</v>
      </c>
      <c r="I7345" t="s">
        <v>413</v>
      </c>
      <c r="J7345" s="3">
        <v>990330</v>
      </c>
    </row>
    <row r="7346" spans="1:10" hidden="1" x14ac:dyDescent="0.25">
      <c r="A7346" s="57" t="s">
        <v>132</v>
      </c>
      <c r="B7346" t="s">
        <v>128</v>
      </c>
      <c r="C7346">
        <v>2023</v>
      </c>
      <c r="D7346" t="s">
        <v>58</v>
      </c>
      <c r="E7346" t="s">
        <v>112</v>
      </c>
      <c r="F7346" t="s">
        <v>117</v>
      </c>
      <c r="G7346" t="s">
        <v>318</v>
      </c>
      <c r="H7346" t="s">
        <v>180</v>
      </c>
      <c r="I7346" t="s">
        <v>414</v>
      </c>
    </row>
    <row r="7347" spans="1:10" hidden="1" x14ac:dyDescent="0.25">
      <c r="A7347" s="57" t="s">
        <v>132</v>
      </c>
      <c r="B7347" t="s">
        <v>128</v>
      </c>
      <c r="C7347">
        <v>2023</v>
      </c>
      <c r="D7347" t="s">
        <v>58</v>
      </c>
      <c r="E7347" t="s">
        <v>112</v>
      </c>
      <c r="F7347" t="s">
        <v>117</v>
      </c>
      <c r="G7347" t="s">
        <v>318</v>
      </c>
      <c r="H7347" t="s">
        <v>180</v>
      </c>
      <c r="I7347" s="90" t="s">
        <v>460</v>
      </c>
    </row>
    <row r="7348" spans="1:10" hidden="1" x14ac:dyDescent="0.25">
      <c r="A7348" s="57" t="s">
        <v>132</v>
      </c>
      <c r="B7348" t="s">
        <v>128</v>
      </c>
      <c r="C7348">
        <v>2023</v>
      </c>
      <c r="D7348" t="s">
        <v>58</v>
      </c>
      <c r="E7348" t="s">
        <v>112</v>
      </c>
      <c r="F7348" t="s">
        <v>117</v>
      </c>
      <c r="G7348" t="s">
        <v>318</v>
      </c>
      <c r="H7348" t="s">
        <v>180</v>
      </c>
      <c r="I7348" s="90" t="s">
        <v>439</v>
      </c>
      <c r="J7348" s="3">
        <v>360000</v>
      </c>
    </row>
    <row r="7349" spans="1:10" hidden="1" x14ac:dyDescent="0.25">
      <c r="A7349" s="57" t="s">
        <v>132</v>
      </c>
      <c r="B7349" t="s">
        <v>128</v>
      </c>
      <c r="C7349">
        <v>2023</v>
      </c>
      <c r="D7349" t="s">
        <v>58</v>
      </c>
      <c r="E7349" t="s">
        <v>112</v>
      </c>
      <c r="F7349" t="s">
        <v>117</v>
      </c>
      <c r="G7349" t="s">
        <v>318</v>
      </c>
      <c r="H7349" t="s">
        <v>180</v>
      </c>
      <c r="I7349" s="90" t="s">
        <v>505</v>
      </c>
      <c r="J7349" s="3">
        <v>618900</v>
      </c>
    </row>
    <row r="7350" spans="1:10" hidden="1" x14ac:dyDescent="0.25">
      <c r="A7350" s="57" t="s">
        <v>132</v>
      </c>
      <c r="B7350" t="s">
        <v>128</v>
      </c>
      <c r="C7350">
        <v>2023</v>
      </c>
      <c r="D7350" t="s">
        <v>58</v>
      </c>
      <c r="E7350" t="s">
        <v>112</v>
      </c>
      <c r="F7350" t="s">
        <v>117</v>
      </c>
      <c r="G7350" t="s">
        <v>318</v>
      </c>
      <c r="H7350" s="2" t="s">
        <v>279</v>
      </c>
      <c r="I7350" t="s">
        <v>414</v>
      </c>
    </row>
    <row r="7351" spans="1:10" hidden="1" x14ac:dyDescent="0.25">
      <c r="A7351" s="57" t="s">
        <v>132</v>
      </c>
      <c r="B7351" t="s">
        <v>128</v>
      </c>
      <c r="C7351">
        <v>2023</v>
      </c>
      <c r="D7351" t="s">
        <v>58</v>
      </c>
      <c r="E7351" t="s">
        <v>112</v>
      </c>
      <c r="F7351" t="s">
        <v>117</v>
      </c>
      <c r="G7351" t="s">
        <v>318</v>
      </c>
      <c r="H7351" s="2" t="s">
        <v>279</v>
      </c>
      <c r="I7351" s="90" t="s">
        <v>460</v>
      </c>
    </row>
    <row r="7352" spans="1:10" hidden="1" x14ac:dyDescent="0.25">
      <c r="A7352" s="57" t="s">
        <v>132</v>
      </c>
      <c r="B7352" t="s">
        <v>128</v>
      </c>
      <c r="C7352">
        <v>2023</v>
      </c>
      <c r="D7352" t="s">
        <v>58</v>
      </c>
      <c r="E7352" t="s">
        <v>112</v>
      </c>
      <c r="F7352" t="s">
        <v>117</v>
      </c>
      <c r="G7352" t="s">
        <v>318</v>
      </c>
      <c r="H7352" s="2" t="s">
        <v>279</v>
      </c>
      <c r="I7352" t="s">
        <v>415</v>
      </c>
    </row>
    <row r="7353" spans="1:10" hidden="1" x14ac:dyDescent="0.25">
      <c r="A7353" s="57" t="s">
        <v>132</v>
      </c>
      <c r="B7353" t="s">
        <v>128</v>
      </c>
      <c r="C7353">
        <v>2023</v>
      </c>
      <c r="D7353" t="s">
        <v>58</v>
      </c>
      <c r="E7353" t="s">
        <v>112</v>
      </c>
      <c r="F7353" t="s">
        <v>117</v>
      </c>
      <c r="G7353" t="s">
        <v>318</v>
      </c>
      <c r="H7353" s="2" t="s">
        <v>279</v>
      </c>
      <c r="I7353" s="90" t="s">
        <v>505</v>
      </c>
      <c r="J7353" s="3">
        <v>464400</v>
      </c>
    </row>
    <row r="7354" spans="1:10" hidden="1" x14ac:dyDescent="0.25">
      <c r="A7354" s="57" t="s">
        <v>132</v>
      </c>
      <c r="B7354" t="s">
        <v>128</v>
      </c>
      <c r="C7354">
        <v>2023</v>
      </c>
      <c r="D7354" t="s">
        <v>58</v>
      </c>
      <c r="E7354" t="s">
        <v>112</v>
      </c>
      <c r="F7354" t="s">
        <v>117</v>
      </c>
      <c r="G7354" t="s">
        <v>319</v>
      </c>
      <c r="H7354" t="s">
        <v>181</v>
      </c>
    </row>
    <row r="7355" spans="1:10" hidden="1" x14ac:dyDescent="0.25">
      <c r="A7355" s="57" t="s">
        <v>132</v>
      </c>
      <c r="B7355" t="s">
        <v>128</v>
      </c>
      <c r="C7355">
        <v>2023</v>
      </c>
      <c r="D7355" t="s">
        <v>58</v>
      </c>
      <c r="E7355" t="s">
        <v>112</v>
      </c>
      <c r="F7355" t="s">
        <v>117</v>
      </c>
      <c r="G7355" t="s">
        <v>319</v>
      </c>
      <c r="H7355" s="90" t="s">
        <v>320</v>
      </c>
      <c r="I7355" t="s">
        <v>416</v>
      </c>
    </row>
    <row r="7356" spans="1:10" hidden="1" x14ac:dyDescent="0.25">
      <c r="A7356" s="20" t="s">
        <v>133</v>
      </c>
      <c r="B7356" s="20" t="s">
        <v>128</v>
      </c>
      <c r="C7356" s="20">
        <v>2023</v>
      </c>
      <c r="D7356" s="20" t="s">
        <v>58</v>
      </c>
      <c r="E7356" s="20" t="s">
        <v>52</v>
      </c>
      <c r="F7356" s="20" t="s">
        <v>142</v>
      </c>
      <c r="G7356" s="20" t="s">
        <v>301</v>
      </c>
      <c r="H7356" s="20" t="s">
        <v>210</v>
      </c>
      <c r="I7356" s="20" t="s">
        <v>374</v>
      </c>
      <c r="J7356" s="3">
        <v>70425905.909999996</v>
      </c>
    </row>
    <row r="7357" spans="1:10" hidden="1" x14ac:dyDescent="0.25">
      <c r="A7357" s="57" t="s">
        <v>133</v>
      </c>
      <c r="B7357" t="s">
        <v>128</v>
      </c>
      <c r="C7357">
        <v>2023</v>
      </c>
      <c r="D7357" t="s">
        <v>58</v>
      </c>
      <c r="E7357" t="s">
        <v>52</v>
      </c>
      <c r="F7357" t="s">
        <v>152</v>
      </c>
      <c r="G7357" t="s">
        <v>149</v>
      </c>
      <c r="H7357" t="s">
        <v>211</v>
      </c>
      <c r="J7357" s="3">
        <v>215.25</v>
      </c>
    </row>
    <row r="7358" spans="1:10" hidden="1" x14ac:dyDescent="0.25">
      <c r="A7358" s="57" t="s">
        <v>133</v>
      </c>
      <c r="B7358" t="s">
        <v>128</v>
      </c>
      <c r="C7358">
        <v>2023</v>
      </c>
      <c r="D7358" t="s">
        <v>58</v>
      </c>
      <c r="E7358" t="s">
        <v>52</v>
      </c>
      <c r="F7358" t="s">
        <v>152</v>
      </c>
      <c r="G7358" t="s">
        <v>213</v>
      </c>
      <c r="H7358" t="s">
        <v>214</v>
      </c>
    </row>
    <row r="7359" spans="1:10" hidden="1" x14ac:dyDescent="0.25">
      <c r="A7359" s="57" t="s">
        <v>133</v>
      </c>
      <c r="B7359" t="s">
        <v>128</v>
      </c>
      <c r="C7359">
        <v>2023</v>
      </c>
      <c r="D7359" t="s">
        <v>58</v>
      </c>
      <c r="E7359" t="s">
        <v>52</v>
      </c>
      <c r="F7359" t="s">
        <v>152</v>
      </c>
      <c r="G7359" t="s">
        <v>217</v>
      </c>
      <c r="H7359" t="s">
        <v>218</v>
      </c>
    </row>
    <row r="7360" spans="1:10" hidden="1" x14ac:dyDescent="0.25">
      <c r="A7360" s="57" t="s">
        <v>133</v>
      </c>
      <c r="B7360" t="s">
        <v>128</v>
      </c>
      <c r="C7360">
        <v>2023</v>
      </c>
      <c r="D7360" t="s">
        <v>58</v>
      </c>
      <c r="E7360" t="s">
        <v>52</v>
      </c>
      <c r="F7360" t="s">
        <v>142</v>
      </c>
      <c r="G7360" t="s">
        <v>300</v>
      </c>
      <c r="H7360" t="s">
        <v>224</v>
      </c>
      <c r="J7360" s="3">
        <v>-718793.55</v>
      </c>
    </row>
    <row r="7361" spans="1:10" hidden="1" x14ac:dyDescent="0.25">
      <c r="A7361" s="57" t="s">
        <v>133</v>
      </c>
      <c r="B7361" t="s">
        <v>128</v>
      </c>
      <c r="C7361">
        <v>2023</v>
      </c>
      <c r="D7361" t="s">
        <v>58</v>
      </c>
      <c r="E7361" t="s">
        <v>52</v>
      </c>
      <c r="F7361" t="s">
        <v>142</v>
      </c>
      <c r="G7361" t="s">
        <v>300</v>
      </c>
      <c r="H7361" t="s">
        <v>303</v>
      </c>
    </row>
    <row r="7362" spans="1:10" hidden="1" x14ac:dyDescent="0.25">
      <c r="A7362" s="57" t="s">
        <v>133</v>
      </c>
      <c r="B7362" t="s">
        <v>128</v>
      </c>
      <c r="C7362">
        <v>2023</v>
      </c>
      <c r="D7362" t="s">
        <v>58</v>
      </c>
      <c r="E7362" t="s">
        <v>52</v>
      </c>
      <c r="F7362" t="s">
        <v>142</v>
      </c>
      <c r="G7362" t="s">
        <v>270</v>
      </c>
      <c r="H7362" t="s">
        <v>269</v>
      </c>
    </row>
    <row r="7363" spans="1:10" hidden="1" x14ac:dyDescent="0.25">
      <c r="A7363" s="57" t="s">
        <v>133</v>
      </c>
      <c r="B7363" t="s">
        <v>128</v>
      </c>
      <c r="C7363">
        <v>2023</v>
      </c>
      <c r="D7363" t="s">
        <v>58</v>
      </c>
      <c r="E7363" t="s">
        <v>52</v>
      </c>
      <c r="F7363" t="s">
        <v>142</v>
      </c>
      <c r="G7363" t="s">
        <v>270</v>
      </c>
      <c r="H7363" t="s">
        <v>271</v>
      </c>
      <c r="J7363" s="3">
        <v>261050.4</v>
      </c>
    </row>
    <row r="7364" spans="1:10" hidden="1" x14ac:dyDescent="0.25">
      <c r="A7364" s="57" t="s">
        <v>133</v>
      </c>
      <c r="B7364" t="s">
        <v>128</v>
      </c>
      <c r="C7364">
        <v>2023</v>
      </c>
      <c r="D7364" t="s">
        <v>58</v>
      </c>
      <c r="E7364" t="s">
        <v>52</v>
      </c>
      <c r="F7364" t="s">
        <v>142</v>
      </c>
      <c r="G7364" t="s">
        <v>270</v>
      </c>
      <c r="H7364" t="s">
        <v>486</v>
      </c>
      <c r="J7364" s="3">
        <v>-464835.32</v>
      </c>
    </row>
    <row r="7365" spans="1:10" hidden="1" x14ac:dyDescent="0.25">
      <c r="A7365" s="57" t="s">
        <v>133</v>
      </c>
      <c r="B7365" t="s">
        <v>128</v>
      </c>
      <c r="C7365">
        <v>2023</v>
      </c>
      <c r="D7365" t="s">
        <v>58</v>
      </c>
      <c r="E7365" t="s">
        <v>45</v>
      </c>
      <c r="F7365" t="s">
        <v>46</v>
      </c>
      <c r="G7365" t="s">
        <v>54</v>
      </c>
      <c r="H7365" t="s">
        <v>11</v>
      </c>
      <c r="I7365" t="s">
        <v>375</v>
      </c>
      <c r="J7365" s="3">
        <v>6120000</v>
      </c>
    </row>
    <row r="7366" spans="1:10" hidden="1" x14ac:dyDescent="0.25">
      <c r="A7366" s="57" t="s">
        <v>133</v>
      </c>
      <c r="B7366" t="s">
        <v>128</v>
      </c>
      <c r="C7366">
        <v>2023</v>
      </c>
      <c r="D7366" t="s">
        <v>58</v>
      </c>
      <c r="E7366" t="s">
        <v>45</v>
      </c>
      <c r="F7366" t="s">
        <v>46</v>
      </c>
      <c r="G7366" t="s">
        <v>54</v>
      </c>
      <c r="H7366" t="s">
        <v>11</v>
      </c>
      <c r="I7366" t="s">
        <v>376</v>
      </c>
      <c r="J7366" s="3">
        <v>603750</v>
      </c>
    </row>
    <row r="7367" spans="1:10" hidden="1" x14ac:dyDescent="0.25">
      <c r="A7367" s="57" t="s">
        <v>133</v>
      </c>
      <c r="B7367" t="s">
        <v>128</v>
      </c>
      <c r="C7367">
        <v>2023</v>
      </c>
      <c r="D7367" t="s">
        <v>58</v>
      </c>
      <c r="E7367" t="s">
        <v>45</v>
      </c>
      <c r="F7367" t="s">
        <v>46</v>
      </c>
      <c r="G7367" t="s">
        <v>54</v>
      </c>
      <c r="H7367" t="s">
        <v>11</v>
      </c>
      <c r="I7367" s="90" t="s">
        <v>534</v>
      </c>
      <c r="J7367" s="3">
        <v>660000</v>
      </c>
    </row>
    <row r="7368" spans="1:10" hidden="1" x14ac:dyDescent="0.25">
      <c r="A7368" s="57" t="s">
        <v>133</v>
      </c>
      <c r="B7368" t="s">
        <v>128</v>
      </c>
      <c r="C7368">
        <v>2023</v>
      </c>
      <c r="D7368" t="s">
        <v>58</v>
      </c>
      <c r="E7368" t="s">
        <v>45</v>
      </c>
      <c r="F7368" t="s">
        <v>46</v>
      </c>
      <c r="G7368" t="s">
        <v>54</v>
      </c>
      <c r="H7368" t="s">
        <v>12</v>
      </c>
      <c r="I7368" t="s">
        <v>375</v>
      </c>
    </row>
    <row r="7369" spans="1:10" hidden="1" x14ac:dyDescent="0.25">
      <c r="A7369" s="57" t="s">
        <v>133</v>
      </c>
      <c r="B7369" t="s">
        <v>128</v>
      </c>
      <c r="C7369">
        <v>2023</v>
      </c>
      <c r="D7369" t="s">
        <v>58</v>
      </c>
      <c r="E7369" t="s">
        <v>45</v>
      </c>
      <c r="F7369" t="s">
        <v>46</v>
      </c>
      <c r="G7369" t="s">
        <v>54</v>
      </c>
      <c r="H7369" t="s">
        <v>12</v>
      </c>
      <c r="I7369" t="s">
        <v>376</v>
      </c>
      <c r="J7369" s="3">
        <v>42182</v>
      </c>
    </row>
    <row r="7370" spans="1:10" hidden="1" x14ac:dyDescent="0.25">
      <c r="A7370" s="57" t="s">
        <v>133</v>
      </c>
      <c r="B7370" t="s">
        <v>128</v>
      </c>
      <c r="C7370">
        <v>2023</v>
      </c>
      <c r="D7370" t="s">
        <v>58</v>
      </c>
      <c r="E7370" t="s">
        <v>45</v>
      </c>
      <c r="F7370" t="s">
        <v>46</v>
      </c>
      <c r="G7370" t="s">
        <v>54</v>
      </c>
      <c r="H7370" t="s">
        <v>12</v>
      </c>
      <c r="I7370" s="90" t="s">
        <v>534</v>
      </c>
      <c r="J7370" s="3">
        <v>51556</v>
      </c>
    </row>
    <row r="7371" spans="1:10" hidden="1" x14ac:dyDescent="0.25">
      <c r="A7371" s="57" t="s">
        <v>133</v>
      </c>
      <c r="B7371" t="s">
        <v>128</v>
      </c>
      <c r="C7371">
        <v>2023</v>
      </c>
      <c r="D7371" t="s">
        <v>58</v>
      </c>
      <c r="E7371" t="s">
        <v>45</v>
      </c>
      <c r="F7371" t="s">
        <v>46</v>
      </c>
      <c r="G7371" t="s">
        <v>54</v>
      </c>
      <c r="H7371" t="s">
        <v>13</v>
      </c>
      <c r="I7371" t="s">
        <v>375</v>
      </c>
      <c r="J7371" s="3">
        <v>510000</v>
      </c>
    </row>
    <row r="7372" spans="1:10" hidden="1" x14ac:dyDescent="0.25">
      <c r="A7372" s="57" t="s">
        <v>133</v>
      </c>
      <c r="B7372" t="s">
        <v>128</v>
      </c>
      <c r="C7372">
        <v>2023</v>
      </c>
      <c r="D7372" t="s">
        <v>58</v>
      </c>
      <c r="E7372" t="s">
        <v>45</v>
      </c>
      <c r="F7372" t="s">
        <v>46</v>
      </c>
      <c r="G7372" t="s">
        <v>54</v>
      </c>
      <c r="H7372" t="s">
        <v>13</v>
      </c>
      <c r="I7372" t="s">
        <v>376</v>
      </c>
      <c r="J7372" s="3">
        <v>143540</v>
      </c>
    </row>
    <row r="7373" spans="1:10" hidden="1" x14ac:dyDescent="0.25">
      <c r="A7373" s="57" t="s">
        <v>133</v>
      </c>
      <c r="B7373" t="s">
        <v>128</v>
      </c>
      <c r="C7373">
        <v>2023</v>
      </c>
      <c r="D7373" t="s">
        <v>58</v>
      </c>
      <c r="E7373" t="s">
        <v>45</v>
      </c>
      <c r="F7373" t="s">
        <v>46</v>
      </c>
      <c r="G7373" t="s">
        <v>54</v>
      </c>
      <c r="H7373" t="s">
        <v>13</v>
      </c>
      <c r="I7373" s="90" t="s">
        <v>534</v>
      </c>
      <c r="J7373" s="3">
        <v>59296</v>
      </c>
    </row>
    <row r="7374" spans="1:10" hidden="1" x14ac:dyDescent="0.25">
      <c r="A7374" s="57" t="s">
        <v>133</v>
      </c>
      <c r="B7374" t="s">
        <v>128</v>
      </c>
      <c r="C7374">
        <v>2023</v>
      </c>
      <c r="D7374" t="s">
        <v>58</v>
      </c>
      <c r="E7374" t="s">
        <v>45</v>
      </c>
      <c r="F7374" t="s">
        <v>46</v>
      </c>
      <c r="G7374" t="s">
        <v>54</v>
      </c>
      <c r="H7374" t="s">
        <v>14</v>
      </c>
      <c r="I7374" t="s">
        <v>375</v>
      </c>
      <c r="J7374" s="3">
        <v>61200</v>
      </c>
    </row>
    <row r="7375" spans="1:10" hidden="1" x14ac:dyDescent="0.25">
      <c r="A7375" s="57" t="s">
        <v>133</v>
      </c>
      <c r="B7375" t="s">
        <v>128</v>
      </c>
      <c r="C7375">
        <v>2023</v>
      </c>
      <c r="D7375" t="s">
        <v>58</v>
      </c>
      <c r="E7375" t="s">
        <v>45</v>
      </c>
      <c r="F7375" t="s">
        <v>46</v>
      </c>
      <c r="G7375" t="s">
        <v>54</v>
      </c>
      <c r="H7375" t="s">
        <v>14</v>
      </c>
      <c r="I7375" t="s">
        <v>376</v>
      </c>
      <c r="J7375" s="3">
        <v>17225</v>
      </c>
    </row>
    <row r="7376" spans="1:10" hidden="1" x14ac:dyDescent="0.25">
      <c r="A7376" s="57" t="s">
        <v>133</v>
      </c>
      <c r="B7376" t="s">
        <v>128</v>
      </c>
      <c r="C7376">
        <v>2023</v>
      </c>
      <c r="D7376" t="s">
        <v>58</v>
      </c>
      <c r="E7376" t="s">
        <v>45</v>
      </c>
      <c r="F7376" t="s">
        <v>46</v>
      </c>
      <c r="G7376" t="s">
        <v>54</v>
      </c>
      <c r="H7376" t="s">
        <v>14</v>
      </c>
      <c r="I7376" s="90" t="s">
        <v>534</v>
      </c>
      <c r="J7376" s="3">
        <v>7116</v>
      </c>
    </row>
    <row r="7377" spans="1:10" hidden="1" x14ac:dyDescent="0.25">
      <c r="A7377" s="57" t="s">
        <v>133</v>
      </c>
      <c r="B7377" t="s">
        <v>128</v>
      </c>
      <c r="C7377">
        <v>2023</v>
      </c>
      <c r="D7377" t="s">
        <v>58</v>
      </c>
      <c r="E7377" t="s">
        <v>45</v>
      </c>
      <c r="F7377" t="s">
        <v>46</v>
      </c>
      <c r="G7377" t="s">
        <v>54</v>
      </c>
      <c r="H7377" t="s">
        <v>15</v>
      </c>
      <c r="I7377" t="s">
        <v>375</v>
      </c>
      <c r="J7377" s="3">
        <v>510000</v>
      </c>
    </row>
    <row r="7378" spans="1:10" hidden="1" x14ac:dyDescent="0.25">
      <c r="A7378" s="57" t="s">
        <v>133</v>
      </c>
      <c r="B7378" t="s">
        <v>128</v>
      </c>
      <c r="C7378">
        <v>2023</v>
      </c>
      <c r="D7378" t="s">
        <v>58</v>
      </c>
      <c r="E7378" t="s">
        <v>45</v>
      </c>
      <c r="F7378" t="s">
        <v>46</v>
      </c>
      <c r="G7378" t="s">
        <v>54</v>
      </c>
      <c r="H7378" t="s">
        <v>15</v>
      </c>
      <c r="I7378" t="s">
        <v>376</v>
      </c>
      <c r="J7378" s="3">
        <v>143540</v>
      </c>
    </row>
    <row r="7379" spans="1:10" hidden="1" x14ac:dyDescent="0.25">
      <c r="A7379" s="57" t="s">
        <v>133</v>
      </c>
      <c r="B7379" t="s">
        <v>128</v>
      </c>
      <c r="C7379">
        <v>2023</v>
      </c>
      <c r="D7379" t="s">
        <v>58</v>
      </c>
      <c r="E7379" t="s">
        <v>45</v>
      </c>
      <c r="F7379" t="s">
        <v>46</v>
      </c>
      <c r="G7379" t="s">
        <v>54</v>
      </c>
      <c r="H7379" t="s">
        <v>15</v>
      </c>
      <c r="I7379" s="90" t="s">
        <v>534</v>
      </c>
      <c r="J7379" s="3">
        <v>59296</v>
      </c>
    </row>
    <row r="7380" spans="1:10" hidden="1" x14ac:dyDescent="0.25">
      <c r="A7380" s="57" t="s">
        <v>133</v>
      </c>
      <c r="B7380" t="s">
        <v>128</v>
      </c>
      <c r="C7380">
        <v>2023</v>
      </c>
      <c r="D7380" t="s">
        <v>58</v>
      </c>
      <c r="E7380" t="s">
        <v>45</v>
      </c>
      <c r="F7380" t="s">
        <v>46</v>
      </c>
      <c r="G7380" t="s">
        <v>54</v>
      </c>
      <c r="H7380" t="s">
        <v>16</v>
      </c>
      <c r="I7380" t="s">
        <v>375</v>
      </c>
      <c r="J7380" s="3">
        <v>255000</v>
      </c>
    </row>
    <row r="7381" spans="1:10" hidden="1" x14ac:dyDescent="0.25">
      <c r="A7381" s="57" t="s">
        <v>133</v>
      </c>
      <c r="B7381" t="s">
        <v>128</v>
      </c>
      <c r="C7381">
        <v>2023</v>
      </c>
      <c r="D7381" t="s">
        <v>58</v>
      </c>
      <c r="E7381" t="s">
        <v>45</v>
      </c>
      <c r="F7381" t="s">
        <v>46</v>
      </c>
      <c r="G7381" t="s">
        <v>54</v>
      </c>
      <c r="H7381" t="s">
        <v>16</v>
      </c>
      <c r="I7381" t="s">
        <v>376</v>
      </c>
      <c r="J7381" s="3">
        <v>67083</v>
      </c>
    </row>
    <row r="7382" spans="1:10" hidden="1" x14ac:dyDescent="0.25">
      <c r="A7382" s="57" t="s">
        <v>133</v>
      </c>
      <c r="B7382" t="s">
        <v>128</v>
      </c>
      <c r="C7382">
        <v>2023</v>
      </c>
      <c r="D7382" t="s">
        <v>58</v>
      </c>
      <c r="E7382" t="s">
        <v>45</v>
      </c>
      <c r="F7382" t="s">
        <v>46</v>
      </c>
      <c r="G7382" t="s">
        <v>54</v>
      </c>
      <c r="H7382" t="s">
        <v>16</v>
      </c>
      <c r="I7382" s="90" t="s">
        <v>534</v>
      </c>
      <c r="J7382" s="3">
        <v>27500</v>
      </c>
    </row>
    <row r="7383" spans="1:10" hidden="1" x14ac:dyDescent="0.25">
      <c r="A7383" s="57" t="s">
        <v>133</v>
      </c>
      <c r="B7383" t="s">
        <v>128</v>
      </c>
      <c r="C7383">
        <v>2023</v>
      </c>
      <c r="D7383" t="s">
        <v>58</v>
      </c>
      <c r="E7383" t="s">
        <v>45</v>
      </c>
      <c r="F7383" t="s">
        <v>46</v>
      </c>
      <c r="G7383" t="s">
        <v>54</v>
      </c>
      <c r="H7383" t="s">
        <v>17</v>
      </c>
      <c r="I7383" t="s">
        <v>375</v>
      </c>
      <c r="J7383" s="3">
        <v>4080000</v>
      </c>
    </row>
    <row r="7384" spans="1:10" hidden="1" x14ac:dyDescent="0.25">
      <c r="A7384" s="57" t="s">
        <v>133</v>
      </c>
      <c r="B7384" t="s">
        <v>128</v>
      </c>
      <c r="C7384">
        <v>2023</v>
      </c>
      <c r="D7384" t="s">
        <v>58</v>
      </c>
      <c r="E7384" t="s">
        <v>45</v>
      </c>
      <c r="F7384" t="s">
        <v>46</v>
      </c>
      <c r="G7384" t="s">
        <v>54</v>
      </c>
      <c r="H7384" s="90" t="s">
        <v>331</v>
      </c>
      <c r="I7384" s="90"/>
    </row>
    <row r="7385" spans="1:10" hidden="1" x14ac:dyDescent="0.25">
      <c r="A7385" s="57" t="s">
        <v>133</v>
      </c>
      <c r="B7385" t="s">
        <v>128</v>
      </c>
      <c r="C7385">
        <v>2023</v>
      </c>
      <c r="D7385" t="s">
        <v>58</v>
      </c>
      <c r="E7385" t="s">
        <v>45</v>
      </c>
      <c r="F7385" t="s">
        <v>46</v>
      </c>
      <c r="G7385" t="s">
        <v>54</v>
      </c>
      <c r="H7385" s="90" t="s">
        <v>445</v>
      </c>
      <c r="I7385" s="90" t="s">
        <v>446</v>
      </c>
    </row>
    <row r="7386" spans="1:10" hidden="1" x14ac:dyDescent="0.25">
      <c r="A7386" s="57" t="s">
        <v>133</v>
      </c>
      <c r="B7386" t="s">
        <v>128</v>
      </c>
      <c r="C7386">
        <v>2023</v>
      </c>
      <c r="D7386" t="s">
        <v>58</v>
      </c>
      <c r="E7386" t="s">
        <v>45</v>
      </c>
      <c r="F7386" t="s">
        <v>46</v>
      </c>
      <c r="G7386" t="s">
        <v>54</v>
      </c>
      <c r="H7386" t="s">
        <v>195</v>
      </c>
      <c r="I7386" t="s">
        <v>377</v>
      </c>
    </row>
    <row r="7387" spans="1:10" hidden="1" x14ac:dyDescent="0.25">
      <c r="A7387" s="57" t="s">
        <v>133</v>
      </c>
      <c r="B7387" t="s">
        <v>128</v>
      </c>
      <c r="C7387">
        <v>2023</v>
      </c>
      <c r="D7387" t="s">
        <v>58</v>
      </c>
      <c r="E7387" t="s">
        <v>45</v>
      </c>
      <c r="F7387" t="s">
        <v>46</v>
      </c>
      <c r="G7387" t="s">
        <v>54</v>
      </c>
      <c r="H7387" t="s">
        <v>18</v>
      </c>
      <c r="I7387" t="s">
        <v>397</v>
      </c>
      <c r="J7387" s="3">
        <v>43796</v>
      </c>
    </row>
    <row r="7388" spans="1:10" hidden="1" x14ac:dyDescent="0.25">
      <c r="A7388" s="57" t="s">
        <v>133</v>
      </c>
      <c r="B7388" t="s">
        <v>128</v>
      </c>
      <c r="C7388">
        <v>2023</v>
      </c>
      <c r="D7388" t="s">
        <v>58</v>
      </c>
      <c r="E7388" t="s">
        <v>45</v>
      </c>
      <c r="F7388" t="s">
        <v>46</v>
      </c>
      <c r="G7388" t="s">
        <v>54</v>
      </c>
      <c r="H7388" s="90" t="s">
        <v>513</v>
      </c>
      <c r="I7388" s="90" t="s">
        <v>514</v>
      </c>
    </row>
    <row r="7389" spans="1:10" hidden="1" x14ac:dyDescent="0.25">
      <c r="A7389" s="57" t="s">
        <v>133</v>
      </c>
      <c r="B7389" t="s">
        <v>128</v>
      </c>
      <c r="C7389">
        <v>2023</v>
      </c>
      <c r="D7389" t="s">
        <v>58</v>
      </c>
      <c r="E7389" t="s">
        <v>45</v>
      </c>
      <c r="F7389" t="s">
        <v>46</v>
      </c>
      <c r="G7389" t="s">
        <v>54</v>
      </c>
      <c r="H7389" t="s">
        <v>19</v>
      </c>
      <c r="I7389" t="s">
        <v>398</v>
      </c>
      <c r="J7389" s="3">
        <v>966600</v>
      </c>
    </row>
    <row r="7390" spans="1:10" hidden="1" x14ac:dyDescent="0.25">
      <c r="A7390" s="57" t="s">
        <v>133</v>
      </c>
      <c r="B7390" t="s">
        <v>128</v>
      </c>
      <c r="C7390">
        <v>2023</v>
      </c>
      <c r="D7390" t="s">
        <v>58</v>
      </c>
      <c r="E7390" t="s">
        <v>45</v>
      </c>
      <c r="F7390" t="s">
        <v>46</v>
      </c>
      <c r="G7390" t="s">
        <v>54</v>
      </c>
      <c r="H7390" t="s">
        <v>19</v>
      </c>
      <c r="I7390" t="s">
        <v>400</v>
      </c>
      <c r="J7390" s="3">
        <v>233450</v>
      </c>
    </row>
    <row r="7391" spans="1:10" hidden="1" x14ac:dyDescent="0.25">
      <c r="A7391" s="57" t="s">
        <v>133</v>
      </c>
      <c r="B7391" t="s">
        <v>128</v>
      </c>
      <c r="C7391">
        <v>2023</v>
      </c>
      <c r="D7391" t="s">
        <v>58</v>
      </c>
      <c r="E7391" t="s">
        <v>45</v>
      </c>
      <c r="F7391" t="s">
        <v>46</v>
      </c>
      <c r="G7391" t="s">
        <v>54</v>
      </c>
      <c r="H7391" t="s">
        <v>20</v>
      </c>
      <c r="I7391" t="s">
        <v>399</v>
      </c>
      <c r="J7391" s="3">
        <v>335600</v>
      </c>
    </row>
    <row r="7392" spans="1:10" hidden="1" x14ac:dyDescent="0.25">
      <c r="A7392" s="57" t="s">
        <v>133</v>
      </c>
      <c r="B7392" t="s">
        <v>128</v>
      </c>
      <c r="C7392">
        <v>2023</v>
      </c>
      <c r="D7392" t="s">
        <v>58</v>
      </c>
      <c r="E7392" t="s">
        <v>45</v>
      </c>
      <c r="F7392" t="s">
        <v>46</v>
      </c>
      <c r="G7392" t="s">
        <v>54</v>
      </c>
      <c r="H7392" s="90" t="s">
        <v>523</v>
      </c>
      <c r="I7392" s="90" t="s">
        <v>524</v>
      </c>
    </row>
    <row r="7393" spans="1:10" hidden="1" x14ac:dyDescent="0.25">
      <c r="A7393" s="57" t="s">
        <v>133</v>
      </c>
      <c r="B7393" t="s">
        <v>128</v>
      </c>
      <c r="C7393">
        <v>2023</v>
      </c>
      <c r="D7393" t="s">
        <v>58</v>
      </c>
      <c r="E7393" t="s">
        <v>45</v>
      </c>
      <c r="F7393" t="s">
        <v>46</v>
      </c>
      <c r="G7393" t="s">
        <v>54</v>
      </c>
      <c r="H7393" s="2" t="s">
        <v>294</v>
      </c>
      <c r="I7393" s="2"/>
    </row>
    <row r="7394" spans="1:10" hidden="1" x14ac:dyDescent="0.25">
      <c r="A7394" s="57" t="s">
        <v>133</v>
      </c>
      <c r="B7394" t="s">
        <v>128</v>
      </c>
      <c r="C7394">
        <v>2023</v>
      </c>
      <c r="D7394" t="s">
        <v>58</v>
      </c>
      <c r="E7394" t="s">
        <v>45</v>
      </c>
      <c r="F7394" t="s">
        <v>46</v>
      </c>
      <c r="G7394" t="s">
        <v>118</v>
      </c>
      <c r="H7394" s="2" t="s">
        <v>295</v>
      </c>
      <c r="I7394" t="s">
        <v>378</v>
      </c>
      <c r="J7394" s="3">
        <v>600000</v>
      </c>
    </row>
    <row r="7395" spans="1:10" hidden="1" x14ac:dyDescent="0.25">
      <c r="A7395" s="57" t="s">
        <v>133</v>
      </c>
      <c r="B7395" t="s">
        <v>128</v>
      </c>
      <c r="C7395">
        <v>2023</v>
      </c>
      <c r="D7395" t="s">
        <v>58</v>
      </c>
      <c r="E7395" t="s">
        <v>45</v>
      </c>
      <c r="F7395" t="s">
        <v>46</v>
      </c>
      <c r="G7395" t="s">
        <v>118</v>
      </c>
      <c r="H7395" t="s">
        <v>119</v>
      </c>
      <c r="I7395" t="s">
        <v>512</v>
      </c>
    </row>
    <row r="7396" spans="1:10" hidden="1" x14ac:dyDescent="0.25">
      <c r="A7396" s="57" t="s">
        <v>133</v>
      </c>
      <c r="B7396" t="s">
        <v>128</v>
      </c>
      <c r="C7396">
        <v>2023</v>
      </c>
      <c r="D7396" t="s">
        <v>58</v>
      </c>
      <c r="E7396" t="s">
        <v>45</v>
      </c>
      <c r="F7396" t="s">
        <v>46</v>
      </c>
      <c r="G7396" t="s">
        <v>118</v>
      </c>
      <c r="H7396" t="s">
        <v>283</v>
      </c>
    </row>
    <row r="7397" spans="1:10" hidden="1" x14ac:dyDescent="0.25">
      <c r="A7397" s="57" t="s">
        <v>133</v>
      </c>
      <c r="B7397" t="s">
        <v>128</v>
      </c>
      <c r="C7397">
        <v>2023</v>
      </c>
      <c r="D7397" t="s">
        <v>58</v>
      </c>
      <c r="E7397" t="s">
        <v>45</v>
      </c>
      <c r="F7397" t="s">
        <v>46</v>
      </c>
      <c r="G7397" t="s">
        <v>109</v>
      </c>
      <c r="H7397" t="s">
        <v>219</v>
      </c>
      <c r="I7397" t="s">
        <v>379</v>
      </c>
      <c r="J7397" s="3">
        <v>902</v>
      </c>
    </row>
    <row r="7398" spans="1:10" hidden="1" x14ac:dyDescent="0.25">
      <c r="A7398" s="57" t="s">
        <v>133</v>
      </c>
      <c r="B7398" t="s">
        <v>128</v>
      </c>
      <c r="C7398">
        <v>2023</v>
      </c>
      <c r="D7398" t="s">
        <v>58</v>
      </c>
      <c r="E7398" t="s">
        <v>45</v>
      </c>
      <c r="F7398" t="s">
        <v>46</v>
      </c>
      <c r="G7398" t="s">
        <v>109</v>
      </c>
      <c r="H7398" t="s">
        <v>219</v>
      </c>
      <c r="I7398" s="90" t="s">
        <v>476</v>
      </c>
    </row>
    <row r="7399" spans="1:10" hidden="1" x14ac:dyDescent="0.25">
      <c r="A7399" s="57" t="s">
        <v>133</v>
      </c>
      <c r="B7399" t="s">
        <v>128</v>
      </c>
      <c r="C7399">
        <v>2023</v>
      </c>
      <c r="D7399" t="s">
        <v>58</v>
      </c>
      <c r="E7399" t="s">
        <v>45</v>
      </c>
      <c r="F7399" t="s">
        <v>46</v>
      </c>
      <c r="G7399" t="s">
        <v>109</v>
      </c>
      <c r="H7399" s="2" t="s">
        <v>267</v>
      </c>
      <c r="I7399" s="2"/>
    </row>
    <row r="7400" spans="1:10" hidden="1" x14ac:dyDescent="0.25">
      <c r="A7400" s="57" t="s">
        <v>133</v>
      </c>
      <c r="B7400" t="s">
        <v>128</v>
      </c>
      <c r="C7400">
        <v>2023</v>
      </c>
      <c r="D7400" t="s">
        <v>58</v>
      </c>
      <c r="E7400" t="s">
        <v>45</v>
      </c>
      <c r="F7400" t="s">
        <v>46</v>
      </c>
      <c r="G7400" t="s">
        <v>109</v>
      </c>
      <c r="H7400" t="s">
        <v>220</v>
      </c>
      <c r="I7400" s="90" t="s">
        <v>524</v>
      </c>
      <c r="J7400" s="3">
        <v>60</v>
      </c>
    </row>
    <row r="7401" spans="1:10" hidden="1" x14ac:dyDescent="0.25">
      <c r="A7401" s="57" t="s">
        <v>133</v>
      </c>
      <c r="B7401" t="s">
        <v>128</v>
      </c>
      <c r="C7401">
        <v>2023</v>
      </c>
      <c r="D7401" t="s">
        <v>58</v>
      </c>
      <c r="E7401" t="s">
        <v>45</v>
      </c>
      <c r="F7401" t="s">
        <v>46</v>
      </c>
      <c r="G7401" t="s">
        <v>109</v>
      </c>
      <c r="H7401" t="s">
        <v>220</v>
      </c>
      <c r="I7401" s="90" t="s">
        <v>417</v>
      </c>
      <c r="J7401" s="3">
        <v>80602</v>
      </c>
    </row>
    <row r="7402" spans="1:10" hidden="1" x14ac:dyDescent="0.25">
      <c r="A7402" s="57" t="s">
        <v>133</v>
      </c>
      <c r="B7402" t="s">
        <v>128</v>
      </c>
      <c r="C7402">
        <v>2023</v>
      </c>
      <c r="D7402" t="s">
        <v>58</v>
      </c>
      <c r="E7402" t="s">
        <v>45</v>
      </c>
      <c r="F7402" t="s">
        <v>46</v>
      </c>
      <c r="G7402" t="s">
        <v>109</v>
      </c>
      <c r="H7402" t="s">
        <v>260</v>
      </c>
    </row>
    <row r="7403" spans="1:10" hidden="1" x14ac:dyDescent="0.25">
      <c r="A7403" s="57" t="s">
        <v>133</v>
      </c>
      <c r="B7403" t="s">
        <v>128</v>
      </c>
      <c r="C7403">
        <v>2023</v>
      </c>
      <c r="D7403" t="s">
        <v>58</v>
      </c>
      <c r="E7403" t="s">
        <v>45</v>
      </c>
      <c r="F7403" t="s">
        <v>46</v>
      </c>
      <c r="G7403" t="s">
        <v>55</v>
      </c>
      <c r="H7403" t="s">
        <v>22</v>
      </c>
      <c r="I7403" t="s">
        <v>380</v>
      </c>
      <c r="J7403" s="3">
        <v>800000</v>
      </c>
    </row>
    <row r="7404" spans="1:10" hidden="1" x14ac:dyDescent="0.25">
      <c r="A7404" s="57" t="s">
        <v>133</v>
      </c>
      <c r="B7404" t="s">
        <v>128</v>
      </c>
      <c r="C7404">
        <v>2023</v>
      </c>
      <c r="D7404" t="s">
        <v>58</v>
      </c>
      <c r="E7404" t="s">
        <v>45</v>
      </c>
      <c r="F7404" t="s">
        <v>46</v>
      </c>
      <c r="G7404" t="s">
        <v>55</v>
      </c>
      <c r="H7404" t="s">
        <v>22</v>
      </c>
      <c r="I7404" s="90" t="s">
        <v>517</v>
      </c>
    </row>
    <row r="7405" spans="1:10" hidden="1" x14ac:dyDescent="0.25">
      <c r="A7405" s="57" t="s">
        <v>133</v>
      </c>
      <c r="B7405" t="s">
        <v>128</v>
      </c>
      <c r="C7405">
        <v>2023</v>
      </c>
      <c r="D7405" t="s">
        <v>58</v>
      </c>
      <c r="E7405" t="s">
        <v>45</v>
      </c>
      <c r="F7405" t="s">
        <v>46</v>
      </c>
      <c r="G7405" t="s">
        <v>55</v>
      </c>
      <c r="H7405" t="s">
        <v>447</v>
      </c>
      <c r="I7405" s="90" t="s">
        <v>448</v>
      </c>
    </row>
    <row r="7406" spans="1:10" hidden="1" x14ac:dyDescent="0.25">
      <c r="A7406" s="57" t="s">
        <v>133</v>
      </c>
      <c r="B7406" t="s">
        <v>128</v>
      </c>
      <c r="C7406">
        <v>2023</v>
      </c>
      <c r="D7406" t="s">
        <v>58</v>
      </c>
      <c r="E7406" t="s">
        <v>45</v>
      </c>
      <c r="F7406" t="s">
        <v>46</v>
      </c>
      <c r="G7406" t="s">
        <v>47</v>
      </c>
      <c r="H7406" t="s">
        <v>238</v>
      </c>
    </row>
    <row r="7407" spans="1:10" hidden="1" x14ac:dyDescent="0.25">
      <c r="A7407" s="57" t="s">
        <v>133</v>
      </c>
      <c r="B7407" t="s">
        <v>128</v>
      </c>
      <c r="C7407">
        <v>2023</v>
      </c>
      <c r="D7407" t="s">
        <v>58</v>
      </c>
      <c r="E7407" t="s">
        <v>45</v>
      </c>
      <c r="F7407" t="s">
        <v>46</v>
      </c>
      <c r="G7407" t="s">
        <v>47</v>
      </c>
      <c r="H7407" t="s">
        <v>239</v>
      </c>
      <c r="I7407" t="s">
        <v>381</v>
      </c>
    </row>
    <row r="7408" spans="1:10" hidden="1" x14ac:dyDescent="0.25">
      <c r="A7408" s="57" t="s">
        <v>133</v>
      </c>
      <c r="B7408" t="s">
        <v>128</v>
      </c>
      <c r="C7408">
        <v>2023</v>
      </c>
      <c r="D7408" t="s">
        <v>58</v>
      </c>
      <c r="E7408" t="s">
        <v>45</v>
      </c>
      <c r="F7408" t="s">
        <v>46</v>
      </c>
      <c r="G7408" t="s">
        <v>47</v>
      </c>
      <c r="H7408" t="s">
        <v>239</v>
      </c>
      <c r="I7408" t="s">
        <v>382</v>
      </c>
      <c r="J7408" s="3">
        <v>404584</v>
      </c>
    </row>
    <row r="7409" spans="1:10" hidden="1" x14ac:dyDescent="0.25">
      <c r="A7409" s="57" t="s">
        <v>133</v>
      </c>
      <c r="B7409" t="s">
        <v>128</v>
      </c>
      <c r="C7409">
        <v>2023</v>
      </c>
      <c r="D7409" t="s">
        <v>58</v>
      </c>
      <c r="E7409" t="s">
        <v>45</v>
      </c>
      <c r="F7409" t="s">
        <v>46</v>
      </c>
      <c r="G7409" t="s">
        <v>47</v>
      </c>
      <c r="H7409" t="s">
        <v>239</v>
      </c>
      <c r="I7409" t="s">
        <v>383</v>
      </c>
      <c r="J7409" s="3">
        <v>1200000</v>
      </c>
    </row>
    <row r="7410" spans="1:10" hidden="1" x14ac:dyDescent="0.25">
      <c r="A7410" s="57" t="s">
        <v>133</v>
      </c>
      <c r="B7410" t="s">
        <v>128</v>
      </c>
      <c r="C7410">
        <v>2023</v>
      </c>
      <c r="D7410" t="s">
        <v>58</v>
      </c>
      <c r="E7410" t="s">
        <v>45</v>
      </c>
      <c r="F7410" t="s">
        <v>46</v>
      </c>
      <c r="G7410" t="s">
        <v>47</v>
      </c>
      <c r="H7410" t="s">
        <v>239</v>
      </c>
      <c r="I7410" t="s">
        <v>384</v>
      </c>
      <c r="J7410" s="3">
        <v>425934</v>
      </c>
    </row>
    <row r="7411" spans="1:10" hidden="1" x14ac:dyDescent="0.25">
      <c r="A7411" s="57" t="s">
        <v>133</v>
      </c>
      <c r="B7411" t="s">
        <v>128</v>
      </c>
      <c r="C7411">
        <v>2023</v>
      </c>
      <c r="D7411" t="s">
        <v>58</v>
      </c>
      <c r="E7411" t="s">
        <v>45</v>
      </c>
      <c r="F7411" t="s">
        <v>46</v>
      </c>
      <c r="G7411" t="s">
        <v>47</v>
      </c>
      <c r="H7411" t="s">
        <v>239</v>
      </c>
      <c r="I7411" t="s">
        <v>388</v>
      </c>
    </row>
    <row r="7412" spans="1:10" hidden="1" x14ac:dyDescent="0.25">
      <c r="A7412" s="57" t="s">
        <v>133</v>
      </c>
      <c r="B7412" t="s">
        <v>128</v>
      </c>
      <c r="C7412">
        <v>2023</v>
      </c>
      <c r="D7412" t="s">
        <v>58</v>
      </c>
      <c r="E7412" t="s">
        <v>45</v>
      </c>
      <c r="F7412" t="s">
        <v>46</v>
      </c>
      <c r="G7412" t="s">
        <v>47</v>
      </c>
      <c r="H7412" t="s">
        <v>239</v>
      </c>
      <c r="I7412" s="90" t="s">
        <v>449</v>
      </c>
    </row>
    <row r="7413" spans="1:10" hidden="1" x14ac:dyDescent="0.25">
      <c r="A7413" s="57" t="s">
        <v>133</v>
      </c>
      <c r="B7413" t="s">
        <v>128</v>
      </c>
      <c r="C7413">
        <v>2023</v>
      </c>
      <c r="D7413" t="s">
        <v>58</v>
      </c>
      <c r="E7413" t="s">
        <v>45</v>
      </c>
      <c r="F7413" t="s">
        <v>46</v>
      </c>
      <c r="G7413" t="s">
        <v>47</v>
      </c>
      <c r="H7413" t="s">
        <v>239</v>
      </c>
      <c r="I7413" s="90" t="s">
        <v>461</v>
      </c>
    </row>
    <row r="7414" spans="1:10" hidden="1" x14ac:dyDescent="0.25">
      <c r="A7414" s="57" t="s">
        <v>133</v>
      </c>
      <c r="B7414" t="s">
        <v>128</v>
      </c>
      <c r="C7414">
        <v>2023</v>
      </c>
      <c r="D7414" t="s">
        <v>58</v>
      </c>
      <c r="E7414" t="s">
        <v>45</v>
      </c>
      <c r="F7414" t="s">
        <v>46</v>
      </c>
      <c r="G7414" t="s">
        <v>47</v>
      </c>
      <c r="H7414" t="s">
        <v>239</v>
      </c>
      <c r="I7414" s="90" t="s">
        <v>462</v>
      </c>
    </row>
    <row r="7415" spans="1:10" hidden="1" x14ac:dyDescent="0.25">
      <c r="A7415" s="57" t="s">
        <v>133</v>
      </c>
      <c r="B7415" t="s">
        <v>128</v>
      </c>
      <c r="C7415">
        <v>2023</v>
      </c>
      <c r="D7415" t="s">
        <v>58</v>
      </c>
      <c r="E7415" t="s">
        <v>45</v>
      </c>
      <c r="F7415" t="s">
        <v>46</v>
      </c>
      <c r="G7415" t="s">
        <v>47</v>
      </c>
      <c r="H7415" t="s">
        <v>239</v>
      </c>
      <c r="I7415" s="90" t="s">
        <v>463</v>
      </c>
    </row>
    <row r="7416" spans="1:10" hidden="1" x14ac:dyDescent="0.25">
      <c r="A7416" s="57" t="s">
        <v>133</v>
      </c>
      <c r="B7416" t="s">
        <v>128</v>
      </c>
      <c r="C7416">
        <v>2023</v>
      </c>
      <c r="D7416" t="s">
        <v>58</v>
      </c>
      <c r="E7416" t="s">
        <v>45</v>
      </c>
      <c r="F7416" t="s">
        <v>46</v>
      </c>
      <c r="G7416" t="s">
        <v>47</v>
      </c>
      <c r="H7416" t="s">
        <v>243</v>
      </c>
      <c r="I7416" t="s">
        <v>387</v>
      </c>
    </row>
    <row r="7417" spans="1:10" hidden="1" x14ac:dyDescent="0.25">
      <c r="A7417" s="57" t="s">
        <v>133</v>
      </c>
      <c r="B7417" t="s">
        <v>128</v>
      </c>
      <c r="C7417">
        <v>2023</v>
      </c>
      <c r="D7417" t="s">
        <v>58</v>
      </c>
      <c r="E7417" t="s">
        <v>45</v>
      </c>
      <c r="F7417" t="s">
        <v>46</v>
      </c>
      <c r="G7417" t="s">
        <v>47</v>
      </c>
      <c r="H7417" s="2" t="s">
        <v>276</v>
      </c>
      <c r="I7417" t="s">
        <v>395</v>
      </c>
      <c r="J7417" s="3">
        <v>300000</v>
      </c>
    </row>
    <row r="7418" spans="1:10" hidden="1" x14ac:dyDescent="0.25">
      <c r="A7418" s="57" t="s">
        <v>133</v>
      </c>
      <c r="B7418" t="s">
        <v>128</v>
      </c>
      <c r="C7418">
        <v>2023</v>
      </c>
      <c r="D7418" t="s">
        <v>58</v>
      </c>
      <c r="E7418" t="s">
        <v>45</v>
      </c>
      <c r="F7418" t="s">
        <v>46</v>
      </c>
      <c r="G7418" t="s">
        <v>47</v>
      </c>
      <c r="H7418" s="2" t="s">
        <v>296</v>
      </c>
      <c r="I7418" s="2"/>
    </row>
    <row r="7419" spans="1:10" hidden="1" x14ac:dyDescent="0.25">
      <c r="A7419" s="57" t="s">
        <v>133</v>
      </c>
      <c r="B7419" t="s">
        <v>128</v>
      </c>
      <c r="C7419">
        <v>2023</v>
      </c>
      <c r="D7419" t="s">
        <v>58</v>
      </c>
      <c r="E7419" t="s">
        <v>45</v>
      </c>
      <c r="F7419" t="s">
        <v>46</v>
      </c>
      <c r="G7419" t="s">
        <v>47</v>
      </c>
      <c r="H7419" s="90" t="s">
        <v>364</v>
      </c>
      <c r="I7419" t="s">
        <v>379</v>
      </c>
      <c r="J7419" s="3">
        <v>268116</v>
      </c>
    </row>
    <row r="7420" spans="1:10" hidden="1" x14ac:dyDescent="0.25">
      <c r="A7420" s="57" t="s">
        <v>133</v>
      </c>
      <c r="B7420" t="s">
        <v>128</v>
      </c>
      <c r="C7420">
        <v>2023</v>
      </c>
      <c r="D7420" t="s">
        <v>58</v>
      </c>
      <c r="E7420" t="s">
        <v>45</v>
      </c>
      <c r="F7420" t="s">
        <v>46</v>
      </c>
      <c r="G7420" t="s">
        <v>47</v>
      </c>
      <c r="H7420" s="2" t="s">
        <v>277</v>
      </c>
      <c r="I7420" s="2"/>
    </row>
    <row r="7421" spans="1:10" hidden="1" x14ac:dyDescent="0.25">
      <c r="A7421" s="57" t="s">
        <v>133</v>
      </c>
      <c r="B7421" t="s">
        <v>128</v>
      </c>
      <c r="C7421">
        <v>2023</v>
      </c>
      <c r="D7421" t="s">
        <v>58</v>
      </c>
      <c r="E7421" t="s">
        <v>45</v>
      </c>
      <c r="F7421" t="s">
        <v>46</v>
      </c>
      <c r="G7421" t="s">
        <v>47</v>
      </c>
      <c r="H7421" s="2" t="s">
        <v>278</v>
      </c>
      <c r="I7421" s="2"/>
    </row>
    <row r="7422" spans="1:10" hidden="1" x14ac:dyDescent="0.25">
      <c r="A7422" s="57" t="s">
        <v>133</v>
      </c>
      <c r="B7422" t="s">
        <v>128</v>
      </c>
      <c r="C7422">
        <v>2023</v>
      </c>
      <c r="D7422" t="s">
        <v>58</v>
      </c>
      <c r="E7422" t="s">
        <v>45</v>
      </c>
      <c r="F7422" t="s">
        <v>46</v>
      </c>
      <c r="G7422" t="s">
        <v>47</v>
      </c>
      <c r="H7422" s="2" t="s">
        <v>298</v>
      </c>
      <c r="I7422" s="90" t="s">
        <v>465</v>
      </c>
      <c r="J7422" s="3">
        <v>59179</v>
      </c>
    </row>
    <row r="7423" spans="1:10" hidden="1" x14ac:dyDescent="0.25">
      <c r="A7423" s="57" t="s">
        <v>133</v>
      </c>
      <c r="B7423" t="s">
        <v>128</v>
      </c>
      <c r="C7423">
        <v>2023</v>
      </c>
      <c r="D7423" t="s">
        <v>58</v>
      </c>
      <c r="E7423" t="s">
        <v>45</v>
      </c>
      <c r="F7423" t="s">
        <v>46</v>
      </c>
      <c r="G7423" t="s">
        <v>47</v>
      </c>
      <c r="H7423" s="2" t="s">
        <v>298</v>
      </c>
      <c r="I7423" s="90" t="s">
        <v>387</v>
      </c>
      <c r="J7423" s="3">
        <v>130000</v>
      </c>
    </row>
    <row r="7424" spans="1:10" hidden="1" x14ac:dyDescent="0.25">
      <c r="A7424" s="57" t="s">
        <v>133</v>
      </c>
      <c r="B7424" t="s">
        <v>128</v>
      </c>
      <c r="C7424">
        <v>2023</v>
      </c>
      <c r="D7424" t="s">
        <v>58</v>
      </c>
      <c r="E7424" t="s">
        <v>45</v>
      </c>
      <c r="F7424" t="s">
        <v>46</v>
      </c>
      <c r="G7424" t="s">
        <v>47</v>
      </c>
      <c r="H7424" s="2" t="s">
        <v>238</v>
      </c>
      <c r="I7424" s="90" t="s">
        <v>412</v>
      </c>
    </row>
    <row r="7425" spans="1:10" hidden="1" x14ac:dyDescent="0.25">
      <c r="A7425" s="57" t="s">
        <v>133</v>
      </c>
      <c r="B7425" t="s">
        <v>128</v>
      </c>
      <c r="C7425">
        <v>2023</v>
      </c>
      <c r="D7425" t="s">
        <v>58</v>
      </c>
      <c r="E7425" t="s">
        <v>45</v>
      </c>
      <c r="F7425" t="s">
        <v>46</v>
      </c>
      <c r="G7425" t="s">
        <v>182</v>
      </c>
      <c r="H7425" t="s">
        <v>240</v>
      </c>
    </row>
    <row r="7426" spans="1:10" hidden="1" x14ac:dyDescent="0.25">
      <c r="A7426" s="57" t="s">
        <v>133</v>
      </c>
      <c r="B7426" t="s">
        <v>128</v>
      </c>
      <c r="C7426">
        <v>2023</v>
      </c>
      <c r="D7426" t="s">
        <v>58</v>
      </c>
      <c r="E7426" t="s">
        <v>45</v>
      </c>
      <c r="F7426" t="s">
        <v>46</v>
      </c>
      <c r="G7426" t="s">
        <v>182</v>
      </c>
      <c r="H7426" t="s">
        <v>241</v>
      </c>
      <c r="I7426" t="s">
        <v>419</v>
      </c>
    </row>
    <row r="7427" spans="1:10" hidden="1" x14ac:dyDescent="0.25">
      <c r="A7427" s="57" t="s">
        <v>133</v>
      </c>
      <c r="B7427" t="s">
        <v>128</v>
      </c>
      <c r="C7427">
        <v>2023</v>
      </c>
      <c r="D7427" t="s">
        <v>58</v>
      </c>
      <c r="E7427" t="s">
        <v>45</v>
      </c>
      <c r="F7427" t="s">
        <v>46</v>
      </c>
      <c r="G7427" t="s">
        <v>182</v>
      </c>
      <c r="H7427" t="s">
        <v>242</v>
      </c>
      <c r="I7427" s="90" t="s">
        <v>508</v>
      </c>
    </row>
    <row r="7428" spans="1:10" hidden="1" x14ac:dyDescent="0.25">
      <c r="A7428" s="57" t="s">
        <v>133</v>
      </c>
      <c r="B7428" t="s">
        <v>128</v>
      </c>
      <c r="C7428">
        <v>2023</v>
      </c>
      <c r="D7428" t="s">
        <v>58</v>
      </c>
      <c r="E7428" t="s">
        <v>45</v>
      </c>
      <c r="F7428" t="s">
        <v>46</v>
      </c>
      <c r="G7428" t="s">
        <v>182</v>
      </c>
      <c r="H7428" t="s">
        <v>243</v>
      </c>
      <c r="I7428" t="s">
        <v>419</v>
      </c>
    </row>
    <row r="7429" spans="1:10" hidden="1" x14ac:dyDescent="0.25">
      <c r="A7429" s="57" t="s">
        <v>133</v>
      </c>
      <c r="B7429" t="s">
        <v>128</v>
      </c>
      <c r="C7429">
        <v>2023</v>
      </c>
      <c r="D7429" t="s">
        <v>58</v>
      </c>
      <c r="E7429" t="s">
        <v>45</v>
      </c>
      <c r="F7429" t="s">
        <v>46</v>
      </c>
      <c r="G7429" t="s">
        <v>253</v>
      </c>
      <c r="H7429" s="2" t="s">
        <v>266</v>
      </c>
      <c r="I7429" s="90" t="s">
        <v>535</v>
      </c>
      <c r="J7429" s="3">
        <v>350000</v>
      </c>
    </row>
    <row r="7430" spans="1:10" hidden="1" x14ac:dyDescent="0.25">
      <c r="A7430" s="57" t="s">
        <v>133</v>
      </c>
      <c r="B7430" t="s">
        <v>128</v>
      </c>
      <c r="C7430">
        <v>2023</v>
      </c>
      <c r="D7430" t="s">
        <v>58</v>
      </c>
      <c r="E7430" t="s">
        <v>45</v>
      </c>
      <c r="F7430" t="s">
        <v>46</v>
      </c>
      <c r="G7430" t="s">
        <v>253</v>
      </c>
      <c r="H7430" s="2" t="s">
        <v>266</v>
      </c>
      <c r="I7430" t="s">
        <v>386</v>
      </c>
    </row>
    <row r="7431" spans="1:10" hidden="1" x14ac:dyDescent="0.25">
      <c r="A7431" s="57" t="s">
        <v>133</v>
      </c>
      <c r="B7431" t="s">
        <v>128</v>
      </c>
      <c r="C7431">
        <v>2023</v>
      </c>
      <c r="D7431" t="s">
        <v>58</v>
      </c>
      <c r="E7431" t="s">
        <v>45</v>
      </c>
      <c r="F7431" t="s">
        <v>46</v>
      </c>
      <c r="G7431" t="s">
        <v>253</v>
      </c>
      <c r="H7431" s="90" t="s">
        <v>365</v>
      </c>
      <c r="I7431" s="90" t="s">
        <v>524</v>
      </c>
      <c r="J7431" s="3">
        <v>356134</v>
      </c>
    </row>
    <row r="7432" spans="1:10" hidden="1" x14ac:dyDescent="0.25">
      <c r="A7432" s="57" t="s">
        <v>133</v>
      </c>
      <c r="B7432" t="s">
        <v>128</v>
      </c>
      <c r="C7432">
        <v>2023</v>
      </c>
      <c r="D7432" t="s">
        <v>58</v>
      </c>
      <c r="E7432" t="s">
        <v>45</v>
      </c>
      <c r="F7432" t="s">
        <v>46</v>
      </c>
      <c r="G7432" t="s">
        <v>527</v>
      </c>
      <c r="H7432" s="90" t="s">
        <v>366</v>
      </c>
      <c r="I7432" s="90" t="s">
        <v>526</v>
      </c>
    </row>
    <row r="7433" spans="1:10" hidden="1" x14ac:dyDescent="0.25">
      <c r="A7433" s="57" t="s">
        <v>133</v>
      </c>
      <c r="B7433" t="s">
        <v>128</v>
      </c>
      <c r="C7433">
        <v>2023</v>
      </c>
      <c r="D7433" t="s">
        <v>58</v>
      </c>
      <c r="E7433" t="s">
        <v>45</v>
      </c>
      <c r="F7433" t="s">
        <v>46</v>
      </c>
      <c r="G7433" t="s">
        <v>527</v>
      </c>
      <c r="H7433" s="90" t="s">
        <v>525</v>
      </c>
      <c r="I7433" s="90" t="s">
        <v>526</v>
      </c>
    </row>
    <row r="7434" spans="1:10" hidden="1" x14ac:dyDescent="0.25">
      <c r="A7434" s="57" t="s">
        <v>133</v>
      </c>
      <c r="B7434" t="s">
        <v>128</v>
      </c>
      <c r="C7434">
        <v>2023</v>
      </c>
      <c r="D7434" t="s">
        <v>58</v>
      </c>
      <c r="E7434" t="s">
        <v>45</v>
      </c>
      <c r="F7434" t="s">
        <v>46</v>
      </c>
      <c r="G7434" t="s">
        <v>527</v>
      </c>
      <c r="H7434" s="90" t="s">
        <v>365</v>
      </c>
      <c r="I7434" s="90" t="s">
        <v>526</v>
      </c>
    </row>
    <row r="7435" spans="1:10" hidden="1" x14ac:dyDescent="0.25">
      <c r="A7435" s="57" t="s">
        <v>133</v>
      </c>
      <c r="B7435" t="s">
        <v>128</v>
      </c>
      <c r="C7435">
        <v>2023</v>
      </c>
      <c r="D7435" t="s">
        <v>58</v>
      </c>
      <c r="E7435" t="s">
        <v>45</v>
      </c>
      <c r="F7435" t="s">
        <v>46</v>
      </c>
      <c r="G7435" t="s">
        <v>527</v>
      </c>
      <c r="H7435" s="90" t="s">
        <v>484</v>
      </c>
      <c r="I7435" s="90" t="s">
        <v>526</v>
      </c>
    </row>
    <row r="7436" spans="1:10" hidden="1" x14ac:dyDescent="0.25">
      <c r="A7436" s="57" t="s">
        <v>133</v>
      </c>
      <c r="B7436" t="s">
        <v>128</v>
      </c>
      <c r="C7436">
        <v>2023</v>
      </c>
      <c r="D7436" t="s">
        <v>58</v>
      </c>
      <c r="E7436" t="s">
        <v>45</v>
      </c>
      <c r="F7436" t="s">
        <v>46</v>
      </c>
      <c r="G7436" t="s">
        <v>272</v>
      </c>
      <c r="H7436" s="90" t="s">
        <v>273</v>
      </c>
      <c r="I7436" s="90" t="s">
        <v>526</v>
      </c>
    </row>
    <row r="7437" spans="1:10" hidden="1" x14ac:dyDescent="0.25">
      <c r="A7437" s="57" t="s">
        <v>133</v>
      </c>
      <c r="B7437" t="s">
        <v>128</v>
      </c>
      <c r="C7437">
        <v>2023</v>
      </c>
      <c r="D7437" t="s">
        <v>58</v>
      </c>
      <c r="E7437" t="s">
        <v>45</v>
      </c>
      <c r="F7437" t="s">
        <v>46</v>
      </c>
      <c r="G7437" t="s">
        <v>221</v>
      </c>
      <c r="H7437" s="2" t="s">
        <v>245</v>
      </c>
      <c r="I7437" t="s">
        <v>417</v>
      </c>
      <c r="J7437" s="3">
        <v>902720</v>
      </c>
    </row>
    <row r="7438" spans="1:10" hidden="1" x14ac:dyDescent="0.25">
      <c r="A7438" s="57" t="s">
        <v>133</v>
      </c>
      <c r="B7438" t="s">
        <v>128</v>
      </c>
      <c r="C7438">
        <v>2023</v>
      </c>
      <c r="D7438" t="s">
        <v>58</v>
      </c>
      <c r="E7438" t="s">
        <v>45</v>
      </c>
      <c r="F7438" t="s">
        <v>46</v>
      </c>
      <c r="G7438" t="s">
        <v>221</v>
      </c>
      <c r="H7438" s="2" t="s">
        <v>299</v>
      </c>
      <c r="I7438" s="90" t="s">
        <v>429</v>
      </c>
      <c r="J7438" s="3">
        <v>258000</v>
      </c>
    </row>
    <row r="7439" spans="1:10" hidden="1" x14ac:dyDescent="0.25">
      <c r="A7439" s="57" t="s">
        <v>133</v>
      </c>
      <c r="B7439" t="s">
        <v>128</v>
      </c>
      <c r="C7439">
        <v>2023</v>
      </c>
      <c r="D7439" t="s">
        <v>58</v>
      </c>
      <c r="E7439" t="s">
        <v>45</v>
      </c>
      <c r="F7439" t="s">
        <v>46</v>
      </c>
      <c r="G7439" t="s">
        <v>221</v>
      </c>
      <c r="H7439" s="2" t="s">
        <v>299</v>
      </c>
      <c r="I7439" s="90" t="s">
        <v>518</v>
      </c>
    </row>
    <row r="7440" spans="1:10" hidden="1" x14ac:dyDescent="0.25">
      <c r="A7440" s="57" t="s">
        <v>133</v>
      </c>
      <c r="B7440" t="s">
        <v>128</v>
      </c>
      <c r="C7440">
        <v>2023</v>
      </c>
      <c r="D7440" t="s">
        <v>58</v>
      </c>
      <c r="E7440" t="s">
        <v>45</v>
      </c>
      <c r="F7440" t="s">
        <v>46</v>
      </c>
      <c r="G7440" t="s">
        <v>272</v>
      </c>
      <c r="H7440" s="2" t="s">
        <v>273</v>
      </c>
      <c r="I7440" s="2" t="s">
        <v>418</v>
      </c>
    </row>
    <row r="7441" spans="1:10" hidden="1" x14ac:dyDescent="0.25">
      <c r="A7441" s="57" t="s">
        <v>133</v>
      </c>
      <c r="B7441" t="s">
        <v>128</v>
      </c>
      <c r="C7441">
        <v>2023</v>
      </c>
      <c r="D7441" t="s">
        <v>58</v>
      </c>
      <c r="E7441" t="s">
        <v>45</v>
      </c>
      <c r="F7441" t="s">
        <v>46</v>
      </c>
      <c r="G7441" t="s">
        <v>49</v>
      </c>
      <c r="H7441" s="2" t="s">
        <v>246</v>
      </c>
      <c r="I7441" t="s">
        <v>388</v>
      </c>
      <c r="J7441" s="3">
        <v>281132</v>
      </c>
    </row>
    <row r="7442" spans="1:10" hidden="1" x14ac:dyDescent="0.25">
      <c r="A7442" s="57" t="s">
        <v>133</v>
      </c>
      <c r="B7442" t="s">
        <v>128</v>
      </c>
      <c r="C7442">
        <v>2023</v>
      </c>
      <c r="D7442" t="s">
        <v>58</v>
      </c>
      <c r="E7442" t="s">
        <v>45</v>
      </c>
      <c r="F7442" t="s">
        <v>46</v>
      </c>
      <c r="G7442" t="s">
        <v>49</v>
      </c>
      <c r="H7442" s="2" t="s">
        <v>246</v>
      </c>
      <c r="I7442" s="90" t="s">
        <v>464</v>
      </c>
    </row>
    <row r="7443" spans="1:10" hidden="1" x14ac:dyDescent="0.25">
      <c r="A7443" s="57" t="s">
        <v>133</v>
      </c>
      <c r="B7443" t="s">
        <v>128</v>
      </c>
      <c r="C7443">
        <v>2023</v>
      </c>
      <c r="D7443" t="s">
        <v>58</v>
      </c>
      <c r="E7443" t="s">
        <v>45</v>
      </c>
      <c r="F7443" t="s">
        <v>46</v>
      </c>
      <c r="G7443" t="s">
        <v>49</v>
      </c>
      <c r="H7443" s="2" t="s">
        <v>246</v>
      </c>
      <c r="I7443" s="90" t="s">
        <v>382</v>
      </c>
    </row>
    <row r="7444" spans="1:10" hidden="1" x14ac:dyDescent="0.25">
      <c r="A7444" s="57" t="s">
        <v>133</v>
      </c>
      <c r="B7444" t="s">
        <v>128</v>
      </c>
      <c r="C7444">
        <v>2023</v>
      </c>
      <c r="D7444" t="s">
        <v>58</v>
      </c>
      <c r="E7444" t="s">
        <v>45</v>
      </c>
      <c r="F7444" t="s">
        <v>46</v>
      </c>
      <c r="G7444" t="s">
        <v>49</v>
      </c>
      <c r="H7444" s="2" t="s">
        <v>246</v>
      </c>
      <c r="I7444" s="90" t="s">
        <v>477</v>
      </c>
    </row>
    <row r="7445" spans="1:10" hidden="1" x14ac:dyDescent="0.25">
      <c r="A7445" s="57" t="s">
        <v>133</v>
      </c>
      <c r="B7445" t="s">
        <v>128</v>
      </c>
      <c r="C7445">
        <v>2023</v>
      </c>
      <c r="D7445" t="s">
        <v>58</v>
      </c>
      <c r="E7445" t="s">
        <v>45</v>
      </c>
      <c r="F7445" t="s">
        <v>46</v>
      </c>
      <c r="G7445" t="s">
        <v>49</v>
      </c>
      <c r="H7445" s="2" t="s">
        <v>247</v>
      </c>
      <c r="I7445" s="90" t="s">
        <v>509</v>
      </c>
    </row>
    <row r="7446" spans="1:10" hidden="1" x14ac:dyDescent="0.25">
      <c r="A7446" s="57" t="s">
        <v>133</v>
      </c>
      <c r="B7446" t="s">
        <v>128</v>
      </c>
      <c r="C7446">
        <v>2023</v>
      </c>
      <c r="D7446" t="s">
        <v>58</v>
      </c>
      <c r="E7446" t="s">
        <v>45</v>
      </c>
      <c r="F7446" t="s">
        <v>46</v>
      </c>
      <c r="G7446" t="s">
        <v>49</v>
      </c>
      <c r="H7446" s="2" t="s">
        <v>247</v>
      </c>
      <c r="I7446" s="90" t="s">
        <v>478</v>
      </c>
    </row>
    <row r="7447" spans="1:10" hidden="1" x14ac:dyDescent="0.25">
      <c r="A7447" s="57" t="s">
        <v>133</v>
      </c>
      <c r="B7447" t="s">
        <v>128</v>
      </c>
      <c r="C7447">
        <v>2023</v>
      </c>
      <c r="D7447" t="s">
        <v>58</v>
      </c>
      <c r="E7447" t="s">
        <v>45</v>
      </c>
      <c r="F7447" t="s">
        <v>46</v>
      </c>
      <c r="G7447" t="s">
        <v>49</v>
      </c>
      <c r="H7447" s="2" t="s">
        <v>248</v>
      </c>
      <c r="I7447" s="90" t="s">
        <v>479</v>
      </c>
    </row>
    <row r="7448" spans="1:10" hidden="1" x14ac:dyDescent="0.25">
      <c r="A7448" s="57" t="s">
        <v>133</v>
      </c>
      <c r="B7448" t="s">
        <v>128</v>
      </c>
      <c r="C7448">
        <v>2023</v>
      </c>
      <c r="D7448" t="s">
        <v>58</v>
      </c>
      <c r="E7448" t="s">
        <v>45</v>
      </c>
      <c r="F7448" t="s">
        <v>46</v>
      </c>
      <c r="G7448" t="s">
        <v>49</v>
      </c>
      <c r="H7448" s="2" t="s">
        <v>248</v>
      </c>
      <c r="I7448" t="s">
        <v>404</v>
      </c>
    </row>
    <row r="7449" spans="1:10" hidden="1" x14ac:dyDescent="0.25">
      <c r="A7449" s="57" t="s">
        <v>133</v>
      </c>
      <c r="B7449" t="s">
        <v>128</v>
      </c>
      <c r="C7449">
        <v>2023</v>
      </c>
      <c r="D7449" t="s">
        <v>58</v>
      </c>
      <c r="E7449" t="s">
        <v>45</v>
      </c>
      <c r="F7449" t="s">
        <v>46</v>
      </c>
      <c r="G7449" t="s">
        <v>49</v>
      </c>
      <c r="H7449" s="2" t="s">
        <v>248</v>
      </c>
      <c r="I7449" s="90" t="s">
        <v>431</v>
      </c>
      <c r="J7449" s="3">
        <v>1140000</v>
      </c>
    </row>
    <row r="7450" spans="1:10" hidden="1" x14ac:dyDescent="0.25">
      <c r="A7450" s="57" t="s">
        <v>133</v>
      </c>
      <c r="B7450" t="s">
        <v>128</v>
      </c>
      <c r="C7450">
        <v>2023</v>
      </c>
      <c r="D7450" t="s">
        <v>58</v>
      </c>
      <c r="E7450" t="s">
        <v>45</v>
      </c>
      <c r="F7450" t="s">
        <v>46</v>
      </c>
      <c r="G7450" t="s">
        <v>49</v>
      </c>
      <c r="H7450" s="2" t="s">
        <v>249</v>
      </c>
      <c r="I7450" s="90" t="s">
        <v>396</v>
      </c>
    </row>
    <row r="7451" spans="1:10" hidden="1" x14ac:dyDescent="0.25">
      <c r="A7451" s="57" t="s">
        <v>133</v>
      </c>
      <c r="B7451" t="s">
        <v>128</v>
      </c>
      <c r="C7451">
        <v>2023</v>
      </c>
      <c r="D7451" t="s">
        <v>58</v>
      </c>
      <c r="E7451" t="s">
        <v>45</v>
      </c>
      <c r="F7451" t="s">
        <v>46</v>
      </c>
      <c r="G7451" t="s">
        <v>49</v>
      </c>
      <c r="H7451" s="2" t="s">
        <v>249</v>
      </c>
      <c r="I7451" s="90" t="s">
        <v>471</v>
      </c>
      <c r="J7451" s="3">
        <v>380072</v>
      </c>
    </row>
    <row r="7452" spans="1:10" hidden="1" x14ac:dyDescent="0.25">
      <c r="A7452" s="57" t="s">
        <v>133</v>
      </c>
      <c r="B7452" t="s">
        <v>128</v>
      </c>
      <c r="C7452">
        <v>2023</v>
      </c>
      <c r="D7452" t="s">
        <v>58</v>
      </c>
      <c r="E7452" t="s">
        <v>45</v>
      </c>
      <c r="F7452" t="s">
        <v>46</v>
      </c>
      <c r="G7452" t="s">
        <v>49</v>
      </c>
      <c r="H7452" s="2" t="s">
        <v>249</v>
      </c>
      <c r="I7452" s="90" t="s">
        <v>487</v>
      </c>
    </row>
    <row r="7453" spans="1:10" hidden="1" x14ac:dyDescent="0.25">
      <c r="A7453" s="57" t="s">
        <v>133</v>
      </c>
      <c r="B7453" t="s">
        <v>128</v>
      </c>
      <c r="C7453">
        <v>2023</v>
      </c>
      <c r="D7453" t="s">
        <v>58</v>
      </c>
      <c r="E7453" t="s">
        <v>45</v>
      </c>
      <c r="F7453" t="s">
        <v>46</v>
      </c>
      <c r="G7453" t="s">
        <v>49</v>
      </c>
      <c r="H7453" s="2" t="s">
        <v>249</v>
      </c>
      <c r="I7453" s="90" t="s">
        <v>488</v>
      </c>
    </row>
    <row r="7454" spans="1:10" hidden="1" x14ac:dyDescent="0.25">
      <c r="A7454" s="57" t="s">
        <v>133</v>
      </c>
      <c r="B7454" t="s">
        <v>128</v>
      </c>
      <c r="C7454">
        <v>2023</v>
      </c>
      <c r="D7454" t="s">
        <v>58</v>
      </c>
      <c r="E7454" t="s">
        <v>45</v>
      </c>
      <c r="F7454" t="s">
        <v>46</v>
      </c>
      <c r="G7454" t="s">
        <v>49</v>
      </c>
      <c r="H7454" s="2" t="s">
        <v>249</v>
      </c>
      <c r="I7454" s="90" t="s">
        <v>489</v>
      </c>
    </row>
    <row r="7455" spans="1:10" hidden="1" x14ac:dyDescent="0.25">
      <c r="A7455" s="57" t="s">
        <v>133</v>
      </c>
      <c r="B7455" t="s">
        <v>128</v>
      </c>
      <c r="C7455">
        <v>2023</v>
      </c>
      <c r="D7455" t="s">
        <v>58</v>
      </c>
      <c r="E7455" t="s">
        <v>45</v>
      </c>
      <c r="F7455" t="s">
        <v>46</v>
      </c>
      <c r="G7455" t="s">
        <v>49</v>
      </c>
      <c r="H7455" s="2" t="s">
        <v>249</v>
      </c>
      <c r="I7455" s="90" t="s">
        <v>490</v>
      </c>
    </row>
    <row r="7456" spans="1:10" hidden="1" x14ac:dyDescent="0.25">
      <c r="A7456" s="57" t="s">
        <v>133</v>
      </c>
      <c r="B7456" t="s">
        <v>128</v>
      </c>
      <c r="C7456">
        <v>2023</v>
      </c>
      <c r="D7456" t="s">
        <v>58</v>
      </c>
      <c r="E7456" t="s">
        <v>45</v>
      </c>
      <c r="F7456" t="s">
        <v>46</v>
      </c>
      <c r="G7456" t="s">
        <v>49</v>
      </c>
      <c r="H7456" s="2" t="s">
        <v>250</v>
      </c>
      <c r="I7456" s="90" t="s">
        <v>528</v>
      </c>
    </row>
    <row r="7457" spans="1:10" hidden="1" x14ac:dyDescent="0.25">
      <c r="A7457" s="57" t="s">
        <v>133</v>
      </c>
      <c r="B7457" t="s">
        <v>128</v>
      </c>
      <c r="C7457">
        <v>2023</v>
      </c>
      <c r="D7457" t="s">
        <v>58</v>
      </c>
      <c r="E7457" t="s">
        <v>45</v>
      </c>
      <c r="F7457" t="s">
        <v>46</v>
      </c>
      <c r="G7457" t="s">
        <v>49</v>
      </c>
      <c r="H7457" s="2" t="s">
        <v>250</v>
      </c>
      <c r="I7457" s="90" t="s">
        <v>476</v>
      </c>
    </row>
    <row r="7458" spans="1:10" hidden="1" x14ac:dyDescent="0.25">
      <c r="A7458" s="57" t="s">
        <v>133</v>
      </c>
      <c r="B7458" t="s">
        <v>128</v>
      </c>
      <c r="C7458">
        <v>2023</v>
      </c>
      <c r="D7458" t="s">
        <v>58</v>
      </c>
      <c r="E7458" t="s">
        <v>45</v>
      </c>
      <c r="F7458" t="s">
        <v>46</v>
      </c>
      <c r="G7458" t="s">
        <v>49</v>
      </c>
      <c r="H7458" s="2" t="s">
        <v>250</v>
      </c>
      <c r="I7458" s="90" t="s">
        <v>492</v>
      </c>
    </row>
    <row r="7459" spans="1:10" hidden="1" x14ac:dyDescent="0.25">
      <c r="A7459" s="57" t="s">
        <v>133</v>
      </c>
      <c r="B7459" t="s">
        <v>128</v>
      </c>
      <c r="C7459">
        <v>2023</v>
      </c>
      <c r="D7459" t="s">
        <v>58</v>
      </c>
      <c r="E7459" t="s">
        <v>45</v>
      </c>
      <c r="F7459" t="s">
        <v>46</v>
      </c>
      <c r="G7459" t="s">
        <v>49</v>
      </c>
      <c r="H7459" s="2" t="s">
        <v>250</v>
      </c>
      <c r="I7459" s="90" t="s">
        <v>493</v>
      </c>
    </row>
    <row r="7460" spans="1:10" hidden="1" x14ac:dyDescent="0.25">
      <c r="A7460" s="57" t="s">
        <v>133</v>
      </c>
      <c r="B7460" t="s">
        <v>128</v>
      </c>
      <c r="C7460">
        <v>2023</v>
      </c>
      <c r="D7460" t="s">
        <v>58</v>
      </c>
      <c r="E7460" t="s">
        <v>45</v>
      </c>
      <c r="F7460" t="s">
        <v>46</v>
      </c>
      <c r="G7460" t="s">
        <v>49</v>
      </c>
      <c r="H7460" s="2" t="s">
        <v>251</v>
      </c>
      <c r="I7460" s="90" t="s">
        <v>494</v>
      </c>
    </row>
    <row r="7461" spans="1:10" hidden="1" x14ac:dyDescent="0.25">
      <c r="A7461" s="57" t="s">
        <v>133</v>
      </c>
      <c r="B7461" t="s">
        <v>128</v>
      </c>
      <c r="C7461">
        <v>2023</v>
      </c>
      <c r="D7461" t="s">
        <v>58</v>
      </c>
      <c r="E7461" t="s">
        <v>45</v>
      </c>
      <c r="F7461" t="s">
        <v>46</v>
      </c>
      <c r="G7461" t="s">
        <v>49</v>
      </c>
      <c r="H7461" s="2" t="s">
        <v>333</v>
      </c>
      <c r="I7461" s="90" t="s">
        <v>491</v>
      </c>
      <c r="J7461" s="3">
        <v>410000</v>
      </c>
    </row>
    <row r="7462" spans="1:10" hidden="1" x14ac:dyDescent="0.25">
      <c r="A7462" s="57" t="s">
        <v>133</v>
      </c>
      <c r="B7462" t="s">
        <v>128</v>
      </c>
      <c r="C7462">
        <v>2023</v>
      </c>
      <c r="D7462" t="s">
        <v>58</v>
      </c>
      <c r="E7462" t="s">
        <v>45</v>
      </c>
      <c r="F7462" t="s">
        <v>46</v>
      </c>
      <c r="G7462" t="s">
        <v>49</v>
      </c>
      <c r="H7462" s="2" t="s">
        <v>333</v>
      </c>
      <c r="I7462" s="90" t="s">
        <v>520</v>
      </c>
    </row>
    <row r="7463" spans="1:10" hidden="1" x14ac:dyDescent="0.25">
      <c r="A7463" s="57" t="s">
        <v>133</v>
      </c>
      <c r="B7463" t="s">
        <v>128</v>
      </c>
      <c r="C7463">
        <v>2023</v>
      </c>
      <c r="D7463" t="s">
        <v>58</v>
      </c>
      <c r="E7463" t="s">
        <v>45</v>
      </c>
      <c r="F7463" t="s">
        <v>46</v>
      </c>
      <c r="G7463" t="s">
        <v>49</v>
      </c>
      <c r="H7463" s="90" t="s">
        <v>367</v>
      </c>
      <c r="I7463" s="90" t="s">
        <v>495</v>
      </c>
    </row>
    <row r="7464" spans="1:10" hidden="1" x14ac:dyDescent="0.25">
      <c r="A7464" s="57" t="s">
        <v>133</v>
      </c>
      <c r="B7464" t="s">
        <v>128</v>
      </c>
      <c r="C7464">
        <v>2023</v>
      </c>
      <c r="D7464" t="s">
        <v>58</v>
      </c>
      <c r="E7464" t="s">
        <v>45</v>
      </c>
      <c r="F7464" t="s">
        <v>46</v>
      </c>
      <c r="G7464" t="s">
        <v>49</v>
      </c>
      <c r="H7464" s="90" t="s">
        <v>367</v>
      </c>
      <c r="I7464" s="90" t="s">
        <v>496</v>
      </c>
    </row>
    <row r="7465" spans="1:10" hidden="1" x14ac:dyDescent="0.25">
      <c r="A7465" s="57" t="s">
        <v>133</v>
      </c>
      <c r="B7465" t="s">
        <v>128</v>
      </c>
      <c r="C7465">
        <v>2023</v>
      </c>
      <c r="D7465" t="s">
        <v>58</v>
      </c>
      <c r="E7465" t="s">
        <v>45</v>
      </c>
      <c r="F7465" t="s">
        <v>46</v>
      </c>
      <c r="G7465" t="s">
        <v>49</v>
      </c>
      <c r="H7465" s="90" t="s">
        <v>367</v>
      </c>
      <c r="I7465" s="90" t="s">
        <v>497</v>
      </c>
    </row>
    <row r="7466" spans="1:10" hidden="1" x14ac:dyDescent="0.25">
      <c r="A7466" s="57" t="s">
        <v>133</v>
      </c>
      <c r="B7466" t="s">
        <v>128</v>
      </c>
      <c r="C7466">
        <v>2023</v>
      </c>
      <c r="D7466" t="s">
        <v>58</v>
      </c>
      <c r="E7466" t="s">
        <v>45</v>
      </c>
      <c r="F7466" t="s">
        <v>46</v>
      </c>
      <c r="G7466" t="s">
        <v>49</v>
      </c>
      <c r="H7466" s="2" t="s">
        <v>252</v>
      </c>
      <c r="I7466" s="2"/>
    </row>
    <row r="7467" spans="1:10" hidden="1" x14ac:dyDescent="0.25">
      <c r="A7467" s="57" t="s">
        <v>133</v>
      </c>
      <c r="B7467" t="s">
        <v>128</v>
      </c>
      <c r="C7467">
        <v>2023</v>
      </c>
      <c r="D7467" t="s">
        <v>58</v>
      </c>
      <c r="E7467" t="s">
        <v>45</v>
      </c>
      <c r="F7467" t="s">
        <v>46</v>
      </c>
      <c r="G7467" t="s">
        <v>49</v>
      </c>
      <c r="H7467" s="2" t="s">
        <v>243</v>
      </c>
      <c r="I7467" s="90" t="s">
        <v>522</v>
      </c>
    </row>
    <row r="7468" spans="1:10" hidden="1" x14ac:dyDescent="0.25">
      <c r="A7468" s="57" t="s">
        <v>133</v>
      </c>
      <c r="B7468" t="s">
        <v>128</v>
      </c>
      <c r="C7468">
        <v>2023</v>
      </c>
      <c r="D7468" t="s">
        <v>58</v>
      </c>
      <c r="E7468" t="s">
        <v>45</v>
      </c>
      <c r="F7468" t="s">
        <v>46</v>
      </c>
      <c r="G7468" t="s">
        <v>49</v>
      </c>
      <c r="H7468" s="2" t="s">
        <v>243</v>
      </c>
      <c r="I7468" s="90" t="s">
        <v>533</v>
      </c>
    </row>
    <row r="7469" spans="1:10" hidden="1" x14ac:dyDescent="0.25">
      <c r="A7469" s="57" t="s">
        <v>133</v>
      </c>
      <c r="B7469" t="s">
        <v>128</v>
      </c>
      <c r="C7469">
        <v>2023</v>
      </c>
      <c r="D7469" t="s">
        <v>58</v>
      </c>
      <c r="E7469" t="s">
        <v>45</v>
      </c>
      <c r="F7469" t="s">
        <v>46</v>
      </c>
      <c r="G7469" t="s">
        <v>49</v>
      </c>
      <c r="H7469" s="2" t="s">
        <v>243</v>
      </c>
      <c r="I7469" s="90" t="s">
        <v>521</v>
      </c>
    </row>
    <row r="7470" spans="1:10" hidden="1" x14ac:dyDescent="0.25">
      <c r="A7470" s="57" t="s">
        <v>133</v>
      </c>
      <c r="B7470" t="s">
        <v>128</v>
      </c>
      <c r="C7470">
        <v>2023</v>
      </c>
      <c r="D7470" t="s">
        <v>58</v>
      </c>
      <c r="E7470" t="s">
        <v>45</v>
      </c>
      <c r="F7470" t="s">
        <v>46</v>
      </c>
      <c r="G7470" t="s">
        <v>49</v>
      </c>
      <c r="H7470" s="2" t="s">
        <v>243</v>
      </c>
      <c r="I7470" s="90" t="s">
        <v>516</v>
      </c>
    </row>
    <row r="7471" spans="1:10" hidden="1" x14ac:dyDescent="0.25">
      <c r="A7471" s="57" t="s">
        <v>133</v>
      </c>
      <c r="B7471" t="s">
        <v>128</v>
      </c>
      <c r="C7471">
        <v>2023</v>
      </c>
      <c r="D7471" t="s">
        <v>58</v>
      </c>
      <c r="E7471" t="s">
        <v>45</v>
      </c>
      <c r="F7471" t="s">
        <v>46</v>
      </c>
      <c r="G7471" t="s">
        <v>49</v>
      </c>
      <c r="H7471" s="2" t="s">
        <v>243</v>
      </c>
      <c r="I7471" s="90" t="s">
        <v>426</v>
      </c>
    </row>
    <row r="7472" spans="1:10" hidden="1" x14ac:dyDescent="0.25">
      <c r="A7472" s="57" t="s">
        <v>133</v>
      </c>
      <c r="B7472" t="s">
        <v>128</v>
      </c>
      <c r="C7472">
        <v>2023</v>
      </c>
      <c r="D7472" t="s">
        <v>58</v>
      </c>
      <c r="E7472" t="s">
        <v>45</v>
      </c>
      <c r="F7472" t="s">
        <v>46</v>
      </c>
      <c r="G7472" t="s">
        <v>49</v>
      </c>
      <c r="H7472" s="2" t="s">
        <v>243</v>
      </c>
      <c r="I7472" s="90" t="s">
        <v>409</v>
      </c>
    </row>
    <row r="7473" spans="1:10" hidden="1" x14ac:dyDescent="0.25">
      <c r="A7473" s="57" t="s">
        <v>133</v>
      </c>
      <c r="B7473" t="s">
        <v>128</v>
      </c>
      <c r="C7473">
        <v>2023</v>
      </c>
      <c r="D7473" t="s">
        <v>58</v>
      </c>
      <c r="E7473" t="s">
        <v>45</v>
      </c>
      <c r="F7473" t="s">
        <v>46</v>
      </c>
      <c r="G7473" t="s">
        <v>49</v>
      </c>
      <c r="H7473" s="2" t="s">
        <v>243</v>
      </c>
      <c r="I7473" s="90" t="s">
        <v>504</v>
      </c>
    </row>
    <row r="7474" spans="1:10" hidden="1" x14ac:dyDescent="0.25">
      <c r="A7474" s="57" t="s">
        <v>133</v>
      </c>
      <c r="B7474" t="s">
        <v>128</v>
      </c>
      <c r="C7474">
        <v>2023</v>
      </c>
      <c r="D7474" t="s">
        <v>58</v>
      </c>
      <c r="E7474" t="s">
        <v>45</v>
      </c>
      <c r="F7474" t="s">
        <v>46</v>
      </c>
      <c r="G7474" t="s">
        <v>49</v>
      </c>
      <c r="H7474" s="2" t="s">
        <v>243</v>
      </c>
      <c r="I7474" s="90" t="s">
        <v>393</v>
      </c>
      <c r="J7474" s="3">
        <v>249.47</v>
      </c>
    </row>
    <row r="7475" spans="1:10" hidden="1" x14ac:dyDescent="0.25">
      <c r="A7475" s="57" t="s">
        <v>133</v>
      </c>
      <c r="B7475" t="s">
        <v>128</v>
      </c>
      <c r="C7475">
        <v>2023</v>
      </c>
      <c r="D7475" t="s">
        <v>58</v>
      </c>
      <c r="E7475" t="s">
        <v>45</v>
      </c>
      <c r="F7475" t="s">
        <v>46</v>
      </c>
      <c r="G7475" t="s">
        <v>49</v>
      </c>
      <c r="H7475" s="2" t="s">
        <v>243</v>
      </c>
      <c r="I7475" s="90" t="s">
        <v>450</v>
      </c>
    </row>
    <row r="7476" spans="1:10" hidden="1" x14ac:dyDescent="0.25">
      <c r="A7476" s="57" t="s">
        <v>133</v>
      </c>
      <c r="B7476" t="s">
        <v>128</v>
      </c>
      <c r="C7476">
        <v>2023</v>
      </c>
      <c r="D7476" t="s">
        <v>58</v>
      </c>
      <c r="E7476" t="s">
        <v>45</v>
      </c>
      <c r="F7476" t="s">
        <v>46</v>
      </c>
      <c r="G7476" t="s">
        <v>49</v>
      </c>
      <c r="H7476" s="2" t="s">
        <v>243</v>
      </c>
      <c r="I7476" s="90" t="s">
        <v>392</v>
      </c>
    </row>
    <row r="7477" spans="1:10" hidden="1" x14ac:dyDescent="0.25">
      <c r="A7477" s="57" t="s">
        <v>133</v>
      </c>
      <c r="B7477" t="s">
        <v>128</v>
      </c>
      <c r="C7477">
        <v>2023</v>
      </c>
      <c r="D7477" t="s">
        <v>58</v>
      </c>
      <c r="E7477" t="s">
        <v>45</v>
      </c>
      <c r="F7477" t="s">
        <v>304</v>
      </c>
      <c r="G7477" t="s">
        <v>54</v>
      </c>
      <c r="H7477" t="s">
        <v>305</v>
      </c>
      <c r="I7477" t="s">
        <v>396</v>
      </c>
      <c r="J7477" s="3">
        <v>2300000</v>
      </c>
    </row>
    <row r="7478" spans="1:10" hidden="1" x14ac:dyDescent="0.25">
      <c r="A7478" s="57" t="s">
        <v>133</v>
      </c>
      <c r="B7478" t="s">
        <v>128</v>
      </c>
      <c r="C7478">
        <v>2023</v>
      </c>
      <c r="D7478" t="s">
        <v>58</v>
      </c>
      <c r="E7478" t="s">
        <v>45</v>
      </c>
      <c r="F7478" t="s">
        <v>304</v>
      </c>
      <c r="G7478" t="s">
        <v>54</v>
      </c>
      <c r="H7478" t="s">
        <v>306</v>
      </c>
      <c r="I7478" t="s">
        <v>396</v>
      </c>
    </row>
    <row r="7479" spans="1:10" hidden="1" x14ac:dyDescent="0.25">
      <c r="A7479" s="57" t="s">
        <v>133</v>
      </c>
      <c r="B7479" t="s">
        <v>128</v>
      </c>
      <c r="C7479">
        <v>2023</v>
      </c>
      <c r="D7479" t="s">
        <v>58</v>
      </c>
      <c r="E7479" t="s">
        <v>45</v>
      </c>
      <c r="F7479" t="s">
        <v>304</v>
      </c>
      <c r="G7479" t="s">
        <v>54</v>
      </c>
      <c r="H7479" t="s">
        <v>307</v>
      </c>
      <c r="I7479" t="s">
        <v>396</v>
      </c>
      <c r="J7479" s="3">
        <v>275000</v>
      </c>
    </row>
    <row r="7480" spans="1:10" hidden="1" x14ac:dyDescent="0.25">
      <c r="A7480" s="57" t="s">
        <v>133</v>
      </c>
      <c r="B7480" t="s">
        <v>128</v>
      </c>
      <c r="C7480">
        <v>2023</v>
      </c>
      <c r="D7480" t="s">
        <v>58</v>
      </c>
      <c r="E7480" t="s">
        <v>45</v>
      </c>
      <c r="F7480" t="s">
        <v>304</v>
      </c>
      <c r="G7480" t="s">
        <v>54</v>
      </c>
      <c r="H7480" t="s">
        <v>308</v>
      </c>
      <c r="I7480" t="s">
        <v>396</v>
      </c>
      <c r="J7480" s="3">
        <v>33000</v>
      </c>
    </row>
    <row r="7481" spans="1:10" hidden="1" x14ac:dyDescent="0.25">
      <c r="A7481" s="57" t="s">
        <v>133</v>
      </c>
      <c r="B7481" t="s">
        <v>128</v>
      </c>
      <c r="C7481">
        <v>2023</v>
      </c>
      <c r="D7481" t="s">
        <v>58</v>
      </c>
      <c r="E7481" t="s">
        <v>45</v>
      </c>
      <c r="F7481" t="s">
        <v>304</v>
      </c>
      <c r="G7481" t="s">
        <v>54</v>
      </c>
      <c r="H7481" t="s">
        <v>309</v>
      </c>
      <c r="I7481" t="s">
        <v>396</v>
      </c>
      <c r="J7481" s="3">
        <v>275000</v>
      </c>
    </row>
    <row r="7482" spans="1:10" hidden="1" x14ac:dyDescent="0.25">
      <c r="A7482" s="57" t="s">
        <v>133</v>
      </c>
      <c r="B7482" t="s">
        <v>128</v>
      </c>
      <c r="C7482">
        <v>2023</v>
      </c>
      <c r="D7482" t="s">
        <v>58</v>
      </c>
      <c r="E7482" t="s">
        <v>45</v>
      </c>
      <c r="F7482" t="s">
        <v>304</v>
      </c>
      <c r="G7482" t="s">
        <v>54</v>
      </c>
      <c r="H7482" t="s">
        <v>310</v>
      </c>
      <c r="I7482" t="s">
        <v>396</v>
      </c>
      <c r="J7482" s="3">
        <v>137500</v>
      </c>
    </row>
    <row r="7483" spans="1:10" hidden="1" x14ac:dyDescent="0.25">
      <c r="A7483" s="57" t="s">
        <v>133</v>
      </c>
      <c r="B7483" t="s">
        <v>128</v>
      </c>
      <c r="C7483">
        <v>2023</v>
      </c>
      <c r="D7483" t="s">
        <v>58</v>
      </c>
      <c r="E7483" t="s">
        <v>45</v>
      </c>
      <c r="F7483" t="s">
        <v>304</v>
      </c>
      <c r="G7483" t="s">
        <v>54</v>
      </c>
      <c r="H7483" s="90" t="s">
        <v>332</v>
      </c>
      <c r="I7483" s="90"/>
    </row>
    <row r="7484" spans="1:10" hidden="1" x14ac:dyDescent="0.25">
      <c r="A7484" s="57" t="s">
        <v>133</v>
      </c>
      <c r="B7484" t="s">
        <v>128</v>
      </c>
      <c r="C7484">
        <v>2023</v>
      </c>
      <c r="D7484" t="s">
        <v>58</v>
      </c>
      <c r="E7484" t="s">
        <v>45</v>
      </c>
      <c r="F7484" t="s">
        <v>304</v>
      </c>
      <c r="G7484" t="s">
        <v>54</v>
      </c>
      <c r="H7484" t="s">
        <v>311</v>
      </c>
      <c r="I7484" t="s">
        <v>396</v>
      </c>
      <c r="J7484" s="3">
        <v>1000000</v>
      </c>
    </row>
    <row r="7485" spans="1:10" hidden="1" x14ac:dyDescent="0.25">
      <c r="A7485" s="57" t="s">
        <v>133</v>
      </c>
      <c r="B7485" t="s">
        <v>128</v>
      </c>
      <c r="C7485">
        <v>2023</v>
      </c>
      <c r="D7485" t="s">
        <v>58</v>
      </c>
      <c r="E7485" t="s">
        <v>45</v>
      </c>
      <c r="F7485" t="s">
        <v>304</v>
      </c>
      <c r="G7485" t="s">
        <v>54</v>
      </c>
      <c r="H7485" t="s">
        <v>453</v>
      </c>
      <c r="I7485" s="90" t="s">
        <v>396</v>
      </c>
      <c r="J7485" s="3">
        <v>1000000</v>
      </c>
    </row>
    <row r="7486" spans="1:10" hidden="1" x14ac:dyDescent="0.25">
      <c r="A7486" s="57" t="s">
        <v>133</v>
      </c>
      <c r="B7486" t="s">
        <v>128</v>
      </c>
      <c r="C7486">
        <v>2023</v>
      </c>
      <c r="D7486" t="s">
        <v>58</v>
      </c>
      <c r="E7486" t="s">
        <v>45</v>
      </c>
      <c r="F7486" t="s">
        <v>304</v>
      </c>
      <c r="G7486" t="s">
        <v>54</v>
      </c>
      <c r="H7486" t="s">
        <v>312</v>
      </c>
    </row>
    <row r="7487" spans="1:10" hidden="1" x14ac:dyDescent="0.25">
      <c r="A7487" s="57" t="s">
        <v>133</v>
      </c>
      <c r="B7487" t="s">
        <v>128</v>
      </c>
      <c r="C7487">
        <v>2023</v>
      </c>
      <c r="D7487" t="s">
        <v>58</v>
      </c>
      <c r="E7487" t="s">
        <v>45</v>
      </c>
      <c r="F7487" t="s">
        <v>304</v>
      </c>
      <c r="G7487" t="s">
        <v>54</v>
      </c>
      <c r="H7487" t="s">
        <v>313</v>
      </c>
      <c r="I7487" t="s">
        <v>397</v>
      </c>
      <c r="J7487" s="3">
        <v>17226</v>
      </c>
    </row>
    <row r="7488" spans="1:10" hidden="1" x14ac:dyDescent="0.25">
      <c r="A7488" s="57" t="s">
        <v>133</v>
      </c>
      <c r="B7488" t="s">
        <v>128</v>
      </c>
      <c r="C7488">
        <v>2023</v>
      </c>
      <c r="D7488" t="s">
        <v>58</v>
      </c>
      <c r="E7488" t="s">
        <v>45</v>
      </c>
      <c r="F7488" t="s">
        <v>304</v>
      </c>
      <c r="G7488" t="s">
        <v>54</v>
      </c>
      <c r="H7488" t="s">
        <v>314</v>
      </c>
      <c r="I7488" t="s">
        <v>398</v>
      </c>
      <c r="J7488" s="3">
        <v>442000</v>
      </c>
    </row>
    <row r="7489" spans="1:10" hidden="1" x14ac:dyDescent="0.25">
      <c r="A7489" s="57" t="s">
        <v>133</v>
      </c>
      <c r="B7489" t="s">
        <v>128</v>
      </c>
      <c r="C7489">
        <v>2023</v>
      </c>
      <c r="D7489" t="s">
        <v>58</v>
      </c>
      <c r="E7489" t="s">
        <v>45</v>
      </c>
      <c r="F7489" t="s">
        <v>304</v>
      </c>
      <c r="G7489" t="s">
        <v>54</v>
      </c>
      <c r="H7489" t="s">
        <v>315</v>
      </c>
      <c r="I7489" s="90" t="s">
        <v>454</v>
      </c>
      <c r="J7489" s="3">
        <v>132000</v>
      </c>
    </row>
    <row r="7490" spans="1:10" hidden="1" x14ac:dyDescent="0.25">
      <c r="A7490" s="57" t="s">
        <v>133</v>
      </c>
      <c r="B7490" t="s">
        <v>128</v>
      </c>
      <c r="C7490">
        <v>2023</v>
      </c>
      <c r="D7490" t="s">
        <v>58</v>
      </c>
      <c r="E7490" t="s">
        <v>45</v>
      </c>
      <c r="F7490" t="s">
        <v>304</v>
      </c>
      <c r="G7490" t="s">
        <v>54</v>
      </c>
      <c r="H7490" s="2" t="s">
        <v>316</v>
      </c>
      <c r="I7490" s="2"/>
    </row>
    <row r="7491" spans="1:10" hidden="1" x14ac:dyDescent="0.25">
      <c r="A7491" s="57" t="s">
        <v>133</v>
      </c>
      <c r="B7491" t="s">
        <v>128</v>
      </c>
      <c r="C7491">
        <v>2023</v>
      </c>
      <c r="D7491" t="s">
        <v>58</v>
      </c>
      <c r="E7491" t="s">
        <v>45</v>
      </c>
      <c r="F7491" t="s">
        <v>304</v>
      </c>
      <c r="G7491" t="s">
        <v>49</v>
      </c>
      <c r="H7491" s="90" t="s">
        <v>317</v>
      </c>
      <c r="I7491" s="90"/>
    </row>
    <row r="7492" spans="1:10" hidden="1" x14ac:dyDescent="0.25">
      <c r="A7492" s="57" t="s">
        <v>133</v>
      </c>
      <c r="B7492" t="s">
        <v>128</v>
      </c>
      <c r="C7492">
        <v>2023</v>
      </c>
      <c r="D7492" t="s">
        <v>58</v>
      </c>
      <c r="E7492" t="s">
        <v>45</v>
      </c>
      <c r="F7492" t="s">
        <v>50</v>
      </c>
      <c r="G7492" t="s">
        <v>56</v>
      </c>
      <c r="H7492" t="s">
        <v>124</v>
      </c>
      <c r="I7492" t="s">
        <v>401</v>
      </c>
      <c r="J7492" s="3">
        <v>82190</v>
      </c>
    </row>
    <row r="7493" spans="1:10" hidden="1" x14ac:dyDescent="0.25">
      <c r="A7493" s="57" t="s">
        <v>133</v>
      </c>
      <c r="B7493" t="s">
        <v>128</v>
      </c>
      <c r="C7493">
        <v>2023</v>
      </c>
      <c r="D7493" t="s">
        <v>58</v>
      </c>
      <c r="E7493" t="s">
        <v>45</v>
      </c>
      <c r="F7493" t="s">
        <v>50</v>
      </c>
      <c r="G7493" t="s">
        <v>56</v>
      </c>
      <c r="H7493" t="s">
        <v>98</v>
      </c>
      <c r="I7493" t="s">
        <v>402</v>
      </c>
      <c r="J7493" s="3">
        <v>588037</v>
      </c>
    </row>
    <row r="7494" spans="1:10" hidden="1" x14ac:dyDescent="0.25">
      <c r="A7494" s="57" t="s">
        <v>133</v>
      </c>
      <c r="B7494" t="s">
        <v>128</v>
      </c>
      <c r="C7494">
        <v>2023</v>
      </c>
      <c r="D7494" t="s">
        <v>58</v>
      </c>
      <c r="E7494" t="s">
        <v>45</v>
      </c>
      <c r="F7494" t="s">
        <v>50</v>
      </c>
      <c r="G7494" t="s">
        <v>56</v>
      </c>
      <c r="H7494" t="s">
        <v>98</v>
      </c>
      <c r="I7494" t="s">
        <v>401</v>
      </c>
      <c r="J7494" s="3">
        <v>88278</v>
      </c>
    </row>
    <row r="7495" spans="1:10" hidden="1" x14ac:dyDescent="0.25">
      <c r="A7495" s="57" t="s">
        <v>133</v>
      </c>
      <c r="B7495" t="s">
        <v>128</v>
      </c>
      <c r="C7495">
        <v>2023</v>
      </c>
      <c r="D7495" t="s">
        <v>58</v>
      </c>
      <c r="E7495" t="s">
        <v>45</v>
      </c>
      <c r="F7495" t="s">
        <v>50</v>
      </c>
      <c r="G7495" t="s">
        <v>56</v>
      </c>
      <c r="H7495" t="s">
        <v>265</v>
      </c>
      <c r="I7495" s="90" t="s">
        <v>522</v>
      </c>
      <c r="J7495" s="10">
        <v>13000</v>
      </c>
    </row>
    <row r="7496" spans="1:10" hidden="1" x14ac:dyDescent="0.25">
      <c r="A7496" s="57" t="s">
        <v>133</v>
      </c>
      <c r="B7496" t="s">
        <v>128</v>
      </c>
      <c r="C7496">
        <v>2023</v>
      </c>
      <c r="D7496" t="s">
        <v>58</v>
      </c>
      <c r="E7496" t="s">
        <v>45</v>
      </c>
      <c r="F7496" t="s">
        <v>50</v>
      </c>
      <c r="G7496" t="s">
        <v>56</v>
      </c>
      <c r="H7496" t="s">
        <v>265</v>
      </c>
      <c r="I7496" s="90" t="s">
        <v>403</v>
      </c>
      <c r="J7496" s="3">
        <v>3000</v>
      </c>
    </row>
    <row r="7497" spans="1:10" hidden="1" x14ac:dyDescent="0.25">
      <c r="A7497" s="57" t="s">
        <v>133</v>
      </c>
      <c r="B7497" t="s">
        <v>128</v>
      </c>
      <c r="C7497">
        <v>2023</v>
      </c>
      <c r="D7497" t="s">
        <v>58</v>
      </c>
      <c r="E7497" t="s">
        <v>45</v>
      </c>
      <c r="F7497" t="s">
        <v>50</v>
      </c>
      <c r="G7497" t="s">
        <v>56</v>
      </c>
      <c r="H7497" t="s">
        <v>193</v>
      </c>
      <c r="I7497" s="90" t="s">
        <v>393</v>
      </c>
    </row>
    <row r="7498" spans="1:10" hidden="1" x14ac:dyDescent="0.25">
      <c r="A7498" s="57" t="s">
        <v>133</v>
      </c>
      <c r="B7498" t="s">
        <v>128</v>
      </c>
      <c r="C7498">
        <v>2023</v>
      </c>
      <c r="D7498" t="s">
        <v>58</v>
      </c>
      <c r="E7498" t="s">
        <v>45</v>
      </c>
      <c r="F7498" t="s">
        <v>50</v>
      </c>
      <c r="G7498" t="s">
        <v>56</v>
      </c>
      <c r="H7498" t="s">
        <v>193</v>
      </c>
      <c r="I7498" s="90" t="s">
        <v>467</v>
      </c>
    </row>
    <row r="7499" spans="1:10" hidden="1" x14ac:dyDescent="0.25">
      <c r="A7499" s="57" t="s">
        <v>133</v>
      </c>
      <c r="B7499" t="s">
        <v>128</v>
      </c>
      <c r="C7499">
        <v>2023</v>
      </c>
      <c r="D7499" t="s">
        <v>58</v>
      </c>
      <c r="E7499" t="s">
        <v>45</v>
      </c>
      <c r="F7499" t="s">
        <v>50</v>
      </c>
      <c r="G7499" t="s">
        <v>101</v>
      </c>
      <c r="H7499" t="s">
        <v>99</v>
      </c>
      <c r="I7499" t="s">
        <v>401</v>
      </c>
      <c r="J7499" s="3">
        <v>205041</v>
      </c>
    </row>
    <row r="7500" spans="1:10" hidden="1" x14ac:dyDescent="0.25">
      <c r="A7500" s="57" t="s">
        <v>133</v>
      </c>
      <c r="B7500" t="s">
        <v>128</v>
      </c>
      <c r="C7500">
        <v>2023</v>
      </c>
      <c r="D7500" t="s">
        <v>58</v>
      </c>
      <c r="E7500" t="s">
        <v>45</v>
      </c>
      <c r="F7500" t="s">
        <v>50</v>
      </c>
      <c r="G7500" t="s">
        <v>101</v>
      </c>
      <c r="H7500" s="2" t="s">
        <v>255</v>
      </c>
      <c r="I7500" s="90" t="s">
        <v>403</v>
      </c>
      <c r="J7500" s="3">
        <v>34110.25</v>
      </c>
    </row>
    <row r="7501" spans="1:10" hidden="1" x14ac:dyDescent="0.25">
      <c r="A7501" s="57" t="s">
        <v>133</v>
      </c>
      <c r="B7501" t="s">
        <v>128</v>
      </c>
      <c r="C7501">
        <v>2023</v>
      </c>
      <c r="D7501" t="s">
        <v>58</v>
      </c>
      <c r="E7501" t="s">
        <v>45</v>
      </c>
      <c r="F7501" t="s">
        <v>50</v>
      </c>
      <c r="G7501" t="s">
        <v>101</v>
      </c>
      <c r="H7501" s="2" t="s">
        <v>255</v>
      </c>
      <c r="I7501" s="90" t="s">
        <v>395</v>
      </c>
      <c r="J7501" s="10">
        <v>3000</v>
      </c>
    </row>
    <row r="7502" spans="1:10" hidden="1" x14ac:dyDescent="0.25">
      <c r="A7502" s="57" t="s">
        <v>133</v>
      </c>
      <c r="B7502" t="s">
        <v>128</v>
      </c>
      <c r="C7502">
        <v>2023</v>
      </c>
      <c r="D7502" t="s">
        <v>58</v>
      </c>
      <c r="E7502" t="s">
        <v>45</v>
      </c>
      <c r="F7502" t="s">
        <v>50</v>
      </c>
      <c r="G7502" t="s">
        <v>101</v>
      </c>
      <c r="H7502" s="2" t="s">
        <v>254</v>
      </c>
      <c r="I7502" s="2"/>
    </row>
    <row r="7503" spans="1:10" hidden="1" x14ac:dyDescent="0.25">
      <c r="A7503" s="57" t="s">
        <v>133</v>
      </c>
      <c r="B7503" t="s">
        <v>128</v>
      </c>
      <c r="C7503">
        <v>2023</v>
      </c>
      <c r="D7503" t="s">
        <v>58</v>
      </c>
      <c r="E7503" t="s">
        <v>45</v>
      </c>
      <c r="F7503" t="s">
        <v>50</v>
      </c>
      <c r="G7503" t="s">
        <v>101</v>
      </c>
      <c r="H7503" s="2" t="s">
        <v>236</v>
      </c>
      <c r="I7503" t="s">
        <v>422</v>
      </c>
    </row>
    <row r="7504" spans="1:10" hidden="1" x14ac:dyDescent="0.25">
      <c r="A7504" s="57" t="s">
        <v>133</v>
      </c>
      <c r="B7504" t="s">
        <v>128</v>
      </c>
      <c r="C7504">
        <v>2023</v>
      </c>
      <c r="D7504" t="s">
        <v>58</v>
      </c>
      <c r="E7504" t="s">
        <v>45</v>
      </c>
      <c r="F7504" t="s">
        <v>50</v>
      </c>
      <c r="G7504" t="s">
        <v>101</v>
      </c>
      <c r="H7504" t="s">
        <v>30</v>
      </c>
      <c r="I7504" s="90" t="s">
        <v>375</v>
      </c>
    </row>
    <row r="7505" spans="1:10" hidden="1" x14ac:dyDescent="0.25">
      <c r="A7505" s="57" t="s">
        <v>133</v>
      </c>
      <c r="B7505" t="s">
        <v>128</v>
      </c>
      <c r="C7505">
        <v>2023</v>
      </c>
      <c r="D7505" t="s">
        <v>58</v>
      </c>
      <c r="E7505" t="s">
        <v>45</v>
      </c>
      <c r="F7505" t="s">
        <v>50</v>
      </c>
      <c r="G7505" t="s">
        <v>101</v>
      </c>
      <c r="H7505" t="s">
        <v>30</v>
      </c>
      <c r="I7505" s="90" t="s">
        <v>503</v>
      </c>
    </row>
    <row r="7506" spans="1:10" hidden="1" x14ac:dyDescent="0.25">
      <c r="A7506" s="57" t="s">
        <v>133</v>
      </c>
      <c r="B7506" t="s">
        <v>128</v>
      </c>
      <c r="C7506">
        <v>2023</v>
      </c>
      <c r="D7506" t="s">
        <v>58</v>
      </c>
      <c r="E7506" t="s">
        <v>45</v>
      </c>
      <c r="F7506" t="s">
        <v>50</v>
      </c>
      <c r="G7506" t="s">
        <v>101</v>
      </c>
      <c r="H7506" t="s">
        <v>30</v>
      </c>
      <c r="I7506" s="90" t="s">
        <v>468</v>
      </c>
    </row>
    <row r="7507" spans="1:10" hidden="1" x14ac:dyDescent="0.25">
      <c r="A7507" s="57" t="s">
        <v>133</v>
      </c>
      <c r="B7507" t="s">
        <v>128</v>
      </c>
      <c r="C7507">
        <v>2023</v>
      </c>
      <c r="D7507" t="s">
        <v>58</v>
      </c>
      <c r="E7507" t="s">
        <v>45</v>
      </c>
      <c r="F7507" t="s">
        <v>50</v>
      </c>
      <c r="G7507" t="s">
        <v>101</v>
      </c>
      <c r="H7507" t="s">
        <v>30</v>
      </c>
      <c r="I7507" s="90" t="s">
        <v>462</v>
      </c>
    </row>
    <row r="7508" spans="1:10" hidden="1" x14ac:dyDescent="0.25">
      <c r="A7508" s="57" t="s">
        <v>133</v>
      </c>
      <c r="B7508" t="s">
        <v>128</v>
      </c>
      <c r="C7508">
        <v>2023</v>
      </c>
      <c r="D7508" t="s">
        <v>58</v>
      </c>
      <c r="E7508" t="s">
        <v>45</v>
      </c>
      <c r="F7508" t="s">
        <v>50</v>
      </c>
      <c r="G7508" t="s">
        <v>101</v>
      </c>
      <c r="H7508" t="s">
        <v>30</v>
      </c>
      <c r="I7508" s="90" t="s">
        <v>395</v>
      </c>
    </row>
    <row r="7509" spans="1:10" hidden="1" x14ac:dyDescent="0.25">
      <c r="A7509" s="57" t="s">
        <v>133</v>
      </c>
      <c r="B7509" t="s">
        <v>128</v>
      </c>
      <c r="C7509">
        <v>2023</v>
      </c>
      <c r="D7509" t="s">
        <v>58</v>
      </c>
      <c r="E7509" t="s">
        <v>45</v>
      </c>
      <c r="F7509" t="s">
        <v>50</v>
      </c>
      <c r="G7509" t="s">
        <v>101</v>
      </c>
      <c r="H7509" t="s">
        <v>30</v>
      </c>
      <c r="I7509" s="90" t="s">
        <v>403</v>
      </c>
    </row>
    <row r="7510" spans="1:10" hidden="1" x14ac:dyDescent="0.25">
      <c r="A7510" s="57" t="s">
        <v>133</v>
      </c>
      <c r="B7510" t="s">
        <v>128</v>
      </c>
      <c r="C7510">
        <v>2023</v>
      </c>
      <c r="D7510" t="s">
        <v>58</v>
      </c>
      <c r="E7510" t="s">
        <v>45</v>
      </c>
      <c r="F7510" t="s">
        <v>50</v>
      </c>
      <c r="G7510" t="s">
        <v>101</v>
      </c>
      <c r="H7510" t="s">
        <v>30</v>
      </c>
      <c r="I7510" s="90" t="s">
        <v>381</v>
      </c>
      <c r="J7510" s="3">
        <v>484064</v>
      </c>
    </row>
    <row r="7511" spans="1:10" hidden="1" x14ac:dyDescent="0.25">
      <c r="A7511" s="57" t="s">
        <v>133</v>
      </c>
      <c r="B7511" t="s">
        <v>128</v>
      </c>
      <c r="C7511">
        <v>2023</v>
      </c>
      <c r="D7511" t="s">
        <v>58</v>
      </c>
      <c r="E7511" t="s">
        <v>45</v>
      </c>
      <c r="F7511" t="s">
        <v>50</v>
      </c>
      <c r="G7511" t="s">
        <v>101</v>
      </c>
      <c r="H7511" t="s">
        <v>30</v>
      </c>
      <c r="I7511" s="90" t="s">
        <v>501</v>
      </c>
    </row>
    <row r="7512" spans="1:10" hidden="1" x14ac:dyDescent="0.25">
      <c r="A7512" s="57" t="s">
        <v>133</v>
      </c>
      <c r="B7512" t="s">
        <v>128</v>
      </c>
      <c r="C7512">
        <v>2023</v>
      </c>
      <c r="D7512" t="s">
        <v>58</v>
      </c>
      <c r="E7512" t="s">
        <v>45</v>
      </c>
      <c r="F7512" t="s">
        <v>50</v>
      </c>
      <c r="G7512" t="s">
        <v>101</v>
      </c>
      <c r="H7512" t="s">
        <v>30</v>
      </c>
      <c r="I7512" s="90" t="s">
        <v>502</v>
      </c>
    </row>
    <row r="7513" spans="1:10" hidden="1" x14ac:dyDescent="0.25">
      <c r="A7513" s="57" t="s">
        <v>133</v>
      </c>
      <c r="B7513" t="s">
        <v>128</v>
      </c>
      <c r="C7513">
        <v>2023</v>
      </c>
      <c r="D7513" t="s">
        <v>58</v>
      </c>
      <c r="E7513" t="s">
        <v>45</v>
      </c>
      <c r="F7513" t="s">
        <v>50</v>
      </c>
      <c r="G7513" t="s">
        <v>101</v>
      </c>
      <c r="H7513" t="s">
        <v>30</v>
      </c>
      <c r="I7513" s="90" t="s">
        <v>396</v>
      </c>
    </row>
    <row r="7514" spans="1:10" hidden="1" x14ac:dyDescent="0.25">
      <c r="A7514" s="57" t="s">
        <v>133</v>
      </c>
      <c r="B7514" t="s">
        <v>128</v>
      </c>
      <c r="C7514">
        <v>2023</v>
      </c>
      <c r="D7514" t="s">
        <v>58</v>
      </c>
      <c r="E7514" t="s">
        <v>45</v>
      </c>
      <c r="F7514" t="s">
        <v>50</v>
      </c>
      <c r="G7514" t="s">
        <v>101</v>
      </c>
      <c r="H7514" t="s">
        <v>30</v>
      </c>
      <c r="I7514" s="90" t="s">
        <v>474</v>
      </c>
    </row>
    <row r="7515" spans="1:10" hidden="1" x14ac:dyDescent="0.25">
      <c r="A7515" s="57" t="s">
        <v>133</v>
      </c>
      <c r="B7515" t="s">
        <v>128</v>
      </c>
      <c r="C7515">
        <v>2023</v>
      </c>
      <c r="D7515" t="s">
        <v>58</v>
      </c>
      <c r="E7515" t="s">
        <v>45</v>
      </c>
      <c r="F7515" t="s">
        <v>287</v>
      </c>
      <c r="G7515" t="s">
        <v>287</v>
      </c>
      <c r="H7515" s="82" t="s">
        <v>288</v>
      </c>
      <c r="I7515" s="82" t="s">
        <v>403</v>
      </c>
    </row>
    <row r="7516" spans="1:10" hidden="1" x14ac:dyDescent="0.25">
      <c r="A7516" s="57" t="s">
        <v>133</v>
      </c>
      <c r="B7516" t="s">
        <v>128</v>
      </c>
      <c r="C7516">
        <v>2023</v>
      </c>
      <c r="D7516" t="s">
        <v>58</v>
      </c>
      <c r="E7516" t="s">
        <v>112</v>
      </c>
      <c r="F7516" t="s">
        <v>117</v>
      </c>
      <c r="G7516" t="s">
        <v>53</v>
      </c>
      <c r="H7516" s="2" t="s">
        <v>256</v>
      </c>
      <c r="I7516" s="2"/>
    </row>
    <row r="7517" spans="1:10" hidden="1" x14ac:dyDescent="0.25">
      <c r="A7517" s="57" t="s">
        <v>133</v>
      </c>
      <c r="B7517" t="s">
        <v>128</v>
      </c>
      <c r="C7517">
        <v>2023</v>
      </c>
      <c r="D7517" t="s">
        <v>58</v>
      </c>
      <c r="E7517" t="s">
        <v>112</v>
      </c>
      <c r="F7517" t="s">
        <v>117</v>
      </c>
      <c r="G7517" t="s">
        <v>53</v>
      </c>
      <c r="H7517" s="90" t="s">
        <v>335</v>
      </c>
      <c r="I7517" s="90" t="s">
        <v>475</v>
      </c>
    </row>
    <row r="7518" spans="1:10" hidden="1" x14ac:dyDescent="0.25">
      <c r="A7518" s="57" t="s">
        <v>133</v>
      </c>
      <c r="B7518" t="s">
        <v>128</v>
      </c>
      <c r="C7518">
        <v>2023</v>
      </c>
      <c r="D7518" t="s">
        <v>58</v>
      </c>
      <c r="E7518" t="s">
        <v>112</v>
      </c>
      <c r="F7518" t="s">
        <v>117</v>
      </c>
      <c r="G7518" t="s">
        <v>53</v>
      </c>
      <c r="H7518" s="2" t="s">
        <v>257</v>
      </c>
      <c r="I7518" t="s">
        <v>406</v>
      </c>
      <c r="J7518" s="3">
        <v>349776</v>
      </c>
    </row>
    <row r="7519" spans="1:10" hidden="1" x14ac:dyDescent="0.25">
      <c r="A7519" s="57" t="s">
        <v>133</v>
      </c>
      <c r="B7519" t="s">
        <v>128</v>
      </c>
      <c r="C7519">
        <v>2023</v>
      </c>
      <c r="D7519" t="s">
        <v>58</v>
      </c>
      <c r="E7519" t="s">
        <v>112</v>
      </c>
      <c r="F7519" t="s">
        <v>117</v>
      </c>
      <c r="G7519" t="s">
        <v>53</v>
      </c>
      <c r="H7519" s="2" t="s">
        <v>257</v>
      </c>
      <c r="I7519" t="s">
        <v>407</v>
      </c>
    </row>
    <row r="7520" spans="1:10" hidden="1" x14ac:dyDescent="0.25">
      <c r="A7520" s="57" t="s">
        <v>133</v>
      </c>
      <c r="B7520" t="s">
        <v>128</v>
      </c>
      <c r="C7520">
        <v>2023</v>
      </c>
      <c r="D7520" t="s">
        <v>58</v>
      </c>
      <c r="E7520" t="s">
        <v>112</v>
      </c>
      <c r="F7520" t="s">
        <v>117</v>
      </c>
      <c r="G7520" t="s">
        <v>53</v>
      </c>
      <c r="H7520" s="2" t="s">
        <v>257</v>
      </c>
      <c r="I7520" t="s">
        <v>408</v>
      </c>
      <c r="J7520" s="3">
        <v>2161993</v>
      </c>
    </row>
    <row r="7521" spans="1:10" hidden="1" x14ac:dyDescent="0.25">
      <c r="A7521" s="57" t="s">
        <v>133</v>
      </c>
      <c r="B7521" t="s">
        <v>128</v>
      </c>
      <c r="C7521">
        <v>2023</v>
      </c>
      <c r="D7521" t="s">
        <v>58</v>
      </c>
      <c r="E7521" t="s">
        <v>112</v>
      </c>
      <c r="F7521" t="s">
        <v>117</v>
      </c>
      <c r="G7521" t="s">
        <v>53</v>
      </c>
      <c r="H7521" s="2" t="s">
        <v>257</v>
      </c>
    </row>
    <row r="7522" spans="1:10" hidden="1" x14ac:dyDescent="0.25">
      <c r="A7522" s="57" t="s">
        <v>133</v>
      </c>
      <c r="B7522" t="s">
        <v>128</v>
      </c>
      <c r="C7522">
        <v>2023</v>
      </c>
      <c r="D7522" t="s">
        <v>58</v>
      </c>
      <c r="E7522" t="s">
        <v>112</v>
      </c>
      <c r="F7522" t="s">
        <v>117</v>
      </c>
      <c r="G7522" t="s">
        <v>53</v>
      </c>
      <c r="H7522" s="2" t="s">
        <v>257</v>
      </c>
    </row>
    <row r="7523" spans="1:10" hidden="1" x14ac:dyDescent="0.25">
      <c r="A7523" s="57" t="s">
        <v>133</v>
      </c>
      <c r="B7523" t="s">
        <v>128</v>
      </c>
      <c r="C7523">
        <v>2023</v>
      </c>
      <c r="D7523" t="s">
        <v>58</v>
      </c>
      <c r="E7523" t="s">
        <v>112</v>
      </c>
      <c r="F7523" t="s">
        <v>117</v>
      </c>
      <c r="G7523" t="s">
        <v>53</v>
      </c>
      <c r="H7523" s="2" t="s">
        <v>257</v>
      </c>
    </row>
    <row r="7524" spans="1:10" hidden="1" x14ac:dyDescent="0.25">
      <c r="A7524" s="57" t="s">
        <v>133</v>
      </c>
      <c r="B7524" t="s">
        <v>128</v>
      </c>
      <c r="C7524">
        <v>2023</v>
      </c>
      <c r="D7524" t="s">
        <v>58</v>
      </c>
      <c r="E7524" t="s">
        <v>112</v>
      </c>
      <c r="F7524" t="s">
        <v>117</v>
      </c>
      <c r="G7524" t="s">
        <v>53</v>
      </c>
      <c r="H7524" s="2" t="s">
        <v>257</v>
      </c>
    </row>
    <row r="7525" spans="1:10" hidden="1" x14ac:dyDescent="0.25">
      <c r="A7525" s="57" t="s">
        <v>133</v>
      </c>
      <c r="B7525" t="s">
        <v>128</v>
      </c>
      <c r="C7525">
        <v>2023</v>
      </c>
      <c r="D7525" t="s">
        <v>58</v>
      </c>
      <c r="E7525" t="s">
        <v>112</v>
      </c>
      <c r="F7525" t="s">
        <v>117</v>
      </c>
      <c r="G7525" t="s">
        <v>53</v>
      </c>
      <c r="H7525" s="2" t="s">
        <v>258</v>
      </c>
      <c r="I7525" s="2"/>
    </row>
    <row r="7526" spans="1:10" hidden="1" x14ac:dyDescent="0.25">
      <c r="A7526" s="57" t="s">
        <v>133</v>
      </c>
      <c r="B7526" t="s">
        <v>128</v>
      </c>
      <c r="C7526">
        <v>2023</v>
      </c>
      <c r="D7526" t="s">
        <v>58</v>
      </c>
      <c r="E7526" t="s">
        <v>112</v>
      </c>
      <c r="F7526" t="s">
        <v>117</v>
      </c>
      <c r="G7526" t="s">
        <v>53</v>
      </c>
      <c r="H7526" s="2" t="s">
        <v>259</v>
      </c>
      <c r="I7526" t="s">
        <v>409</v>
      </c>
      <c r="J7526" s="3">
        <v>9370396</v>
      </c>
    </row>
    <row r="7527" spans="1:10" hidden="1" x14ac:dyDescent="0.25">
      <c r="A7527" s="57" t="s">
        <v>133</v>
      </c>
      <c r="B7527" t="s">
        <v>128</v>
      </c>
      <c r="C7527">
        <v>2023</v>
      </c>
      <c r="D7527" t="s">
        <v>58</v>
      </c>
      <c r="E7527" t="s">
        <v>112</v>
      </c>
      <c r="F7527" t="s">
        <v>117</v>
      </c>
      <c r="G7527" t="s">
        <v>53</v>
      </c>
      <c r="H7527" s="2" t="s">
        <v>259</v>
      </c>
      <c r="I7527" s="90" t="s">
        <v>442</v>
      </c>
    </row>
    <row r="7528" spans="1:10" hidden="1" x14ac:dyDescent="0.25">
      <c r="A7528" s="57" t="s">
        <v>133</v>
      </c>
      <c r="B7528" t="s">
        <v>128</v>
      </c>
      <c r="C7528">
        <v>2023</v>
      </c>
      <c r="D7528" t="s">
        <v>58</v>
      </c>
      <c r="E7528" t="s">
        <v>112</v>
      </c>
      <c r="F7528" t="s">
        <v>117</v>
      </c>
      <c r="G7528" t="s">
        <v>53</v>
      </c>
      <c r="H7528" s="2" t="s">
        <v>259</v>
      </c>
      <c r="I7528" t="s">
        <v>411</v>
      </c>
      <c r="J7528" s="3">
        <v>2518775</v>
      </c>
    </row>
    <row r="7529" spans="1:10" hidden="1" x14ac:dyDescent="0.25">
      <c r="A7529" s="57" t="s">
        <v>133</v>
      </c>
      <c r="B7529" t="s">
        <v>128</v>
      </c>
      <c r="C7529">
        <v>2023</v>
      </c>
      <c r="D7529" t="s">
        <v>58</v>
      </c>
      <c r="E7529" t="s">
        <v>112</v>
      </c>
      <c r="F7529" t="s">
        <v>117</v>
      </c>
      <c r="G7529" t="s">
        <v>53</v>
      </c>
      <c r="H7529" s="2" t="s">
        <v>259</v>
      </c>
      <c r="I7529" t="s">
        <v>441</v>
      </c>
    </row>
    <row r="7530" spans="1:10" hidden="1" x14ac:dyDescent="0.25">
      <c r="A7530" s="57" t="s">
        <v>133</v>
      </c>
      <c r="B7530" t="s">
        <v>128</v>
      </c>
      <c r="C7530">
        <v>2023</v>
      </c>
      <c r="D7530" t="s">
        <v>58</v>
      </c>
      <c r="E7530" t="s">
        <v>112</v>
      </c>
      <c r="F7530" t="s">
        <v>117</v>
      </c>
      <c r="G7530" t="s">
        <v>53</v>
      </c>
      <c r="H7530" s="2" t="s">
        <v>259</v>
      </c>
      <c r="I7530" s="90" t="s">
        <v>503</v>
      </c>
    </row>
    <row r="7531" spans="1:10" hidden="1" x14ac:dyDescent="0.25">
      <c r="A7531" s="57" t="s">
        <v>133</v>
      </c>
      <c r="B7531" t="s">
        <v>128</v>
      </c>
      <c r="C7531">
        <v>2023</v>
      </c>
      <c r="D7531" t="s">
        <v>58</v>
      </c>
      <c r="E7531" t="s">
        <v>112</v>
      </c>
      <c r="F7531" t="s">
        <v>117</v>
      </c>
      <c r="G7531" t="s">
        <v>53</v>
      </c>
      <c r="H7531" s="2" t="s">
        <v>259</v>
      </c>
      <c r="I7531" s="90" t="s">
        <v>439</v>
      </c>
    </row>
    <row r="7532" spans="1:10" hidden="1" x14ac:dyDescent="0.25">
      <c r="A7532" s="57" t="s">
        <v>133</v>
      </c>
      <c r="B7532" t="s">
        <v>128</v>
      </c>
      <c r="C7532">
        <v>2023</v>
      </c>
      <c r="D7532" t="s">
        <v>58</v>
      </c>
      <c r="E7532" t="s">
        <v>112</v>
      </c>
      <c r="F7532" t="s">
        <v>117</v>
      </c>
      <c r="G7532" t="s">
        <v>53</v>
      </c>
      <c r="H7532" s="2" t="s">
        <v>259</v>
      </c>
      <c r="I7532" s="90" t="s">
        <v>413</v>
      </c>
    </row>
    <row r="7533" spans="1:10" hidden="1" x14ac:dyDescent="0.25">
      <c r="A7533" s="57" t="s">
        <v>133</v>
      </c>
      <c r="B7533" t="s">
        <v>128</v>
      </c>
      <c r="C7533">
        <v>2023</v>
      </c>
      <c r="D7533" t="s">
        <v>58</v>
      </c>
      <c r="E7533" t="s">
        <v>112</v>
      </c>
      <c r="F7533" t="s">
        <v>117</v>
      </c>
      <c r="G7533" t="s">
        <v>334</v>
      </c>
      <c r="H7533" s="90" t="s">
        <v>335</v>
      </c>
      <c r="I7533" s="90" t="s">
        <v>475</v>
      </c>
    </row>
    <row r="7534" spans="1:10" hidden="1" x14ac:dyDescent="0.25">
      <c r="A7534" s="57" t="s">
        <v>133</v>
      </c>
      <c r="B7534" t="s">
        <v>128</v>
      </c>
      <c r="C7534">
        <v>2023</v>
      </c>
      <c r="D7534" t="s">
        <v>58</v>
      </c>
      <c r="E7534" t="s">
        <v>112</v>
      </c>
      <c r="F7534" t="s">
        <v>117</v>
      </c>
      <c r="G7534" t="s">
        <v>318</v>
      </c>
      <c r="H7534" t="s">
        <v>180</v>
      </c>
      <c r="I7534" t="s">
        <v>412</v>
      </c>
    </row>
    <row r="7535" spans="1:10" hidden="1" x14ac:dyDescent="0.25">
      <c r="A7535" s="57" t="s">
        <v>133</v>
      </c>
      <c r="B7535" t="s">
        <v>128</v>
      </c>
      <c r="C7535">
        <v>2023</v>
      </c>
      <c r="D7535" t="s">
        <v>58</v>
      </c>
      <c r="E7535" t="s">
        <v>112</v>
      </c>
      <c r="F7535" t="s">
        <v>117</v>
      </c>
      <c r="G7535" t="s">
        <v>318</v>
      </c>
      <c r="H7535" t="s">
        <v>180</v>
      </c>
      <c r="I7535" t="s">
        <v>413</v>
      </c>
      <c r="J7535" s="3">
        <v>1842200</v>
      </c>
    </row>
    <row r="7536" spans="1:10" hidden="1" x14ac:dyDescent="0.25">
      <c r="A7536" s="57" t="s">
        <v>133</v>
      </c>
      <c r="B7536" t="s">
        <v>128</v>
      </c>
      <c r="C7536">
        <v>2023</v>
      </c>
      <c r="D7536" t="s">
        <v>58</v>
      </c>
      <c r="E7536" t="s">
        <v>112</v>
      </c>
      <c r="F7536" t="s">
        <v>117</v>
      </c>
      <c r="G7536" t="s">
        <v>318</v>
      </c>
      <c r="H7536" t="s">
        <v>180</v>
      </c>
      <c r="I7536" t="s">
        <v>414</v>
      </c>
      <c r="J7536" s="3">
        <v>722400</v>
      </c>
    </row>
    <row r="7537" spans="1:10" hidden="1" x14ac:dyDescent="0.25">
      <c r="A7537" s="57" t="s">
        <v>133</v>
      </c>
      <c r="B7537" t="s">
        <v>128</v>
      </c>
      <c r="C7537">
        <v>2023</v>
      </c>
      <c r="D7537" t="s">
        <v>58</v>
      </c>
      <c r="E7537" t="s">
        <v>112</v>
      </c>
      <c r="F7537" t="s">
        <v>117</v>
      </c>
      <c r="G7537" t="s">
        <v>318</v>
      </c>
      <c r="H7537" t="s">
        <v>180</v>
      </c>
      <c r="I7537" s="90" t="s">
        <v>460</v>
      </c>
    </row>
    <row r="7538" spans="1:10" hidden="1" x14ac:dyDescent="0.25">
      <c r="A7538" s="57" t="s">
        <v>133</v>
      </c>
      <c r="B7538" t="s">
        <v>128</v>
      </c>
      <c r="C7538">
        <v>2023</v>
      </c>
      <c r="D7538" t="s">
        <v>58</v>
      </c>
      <c r="E7538" t="s">
        <v>112</v>
      </c>
      <c r="F7538" t="s">
        <v>117</v>
      </c>
      <c r="G7538" t="s">
        <v>318</v>
      </c>
      <c r="H7538" t="s">
        <v>180</v>
      </c>
      <c r="I7538" s="90" t="s">
        <v>439</v>
      </c>
    </row>
    <row r="7539" spans="1:10" hidden="1" x14ac:dyDescent="0.25">
      <c r="A7539" s="57" t="s">
        <v>133</v>
      </c>
      <c r="B7539" t="s">
        <v>128</v>
      </c>
      <c r="C7539">
        <v>2023</v>
      </c>
      <c r="D7539" t="s">
        <v>58</v>
      </c>
      <c r="E7539" t="s">
        <v>112</v>
      </c>
      <c r="F7539" t="s">
        <v>117</v>
      </c>
      <c r="G7539" t="s">
        <v>318</v>
      </c>
      <c r="H7539" t="s">
        <v>180</v>
      </c>
      <c r="I7539" s="90" t="s">
        <v>505</v>
      </c>
      <c r="J7539" s="3">
        <v>380600</v>
      </c>
    </row>
    <row r="7540" spans="1:10" hidden="1" x14ac:dyDescent="0.25">
      <c r="A7540" s="57" t="s">
        <v>133</v>
      </c>
      <c r="B7540" t="s">
        <v>128</v>
      </c>
      <c r="C7540">
        <v>2023</v>
      </c>
      <c r="D7540" t="s">
        <v>58</v>
      </c>
      <c r="E7540" t="s">
        <v>112</v>
      </c>
      <c r="F7540" t="s">
        <v>117</v>
      </c>
      <c r="G7540" t="s">
        <v>318</v>
      </c>
      <c r="H7540" s="2" t="s">
        <v>279</v>
      </c>
      <c r="I7540" t="s">
        <v>414</v>
      </c>
      <c r="J7540" s="3">
        <v>407100</v>
      </c>
    </row>
    <row r="7541" spans="1:10" hidden="1" x14ac:dyDescent="0.25">
      <c r="A7541" s="57" t="s">
        <v>133</v>
      </c>
      <c r="B7541" t="s">
        <v>128</v>
      </c>
      <c r="C7541">
        <v>2023</v>
      </c>
      <c r="D7541" t="s">
        <v>58</v>
      </c>
      <c r="E7541" t="s">
        <v>112</v>
      </c>
      <c r="F7541" t="s">
        <v>117</v>
      </c>
      <c r="G7541" t="s">
        <v>318</v>
      </c>
      <c r="H7541" s="2" t="s">
        <v>279</v>
      </c>
      <c r="I7541" s="90" t="s">
        <v>460</v>
      </c>
    </row>
    <row r="7542" spans="1:10" hidden="1" x14ac:dyDescent="0.25">
      <c r="A7542" s="57" t="s">
        <v>133</v>
      </c>
      <c r="B7542" t="s">
        <v>128</v>
      </c>
      <c r="C7542">
        <v>2023</v>
      </c>
      <c r="D7542" t="s">
        <v>58</v>
      </c>
      <c r="E7542" t="s">
        <v>112</v>
      </c>
      <c r="F7542" t="s">
        <v>117</v>
      </c>
      <c r="G7542" t="s">
        <v>318</v>
      </c>
      <c r="H7542" s="2" t="s">
        <v>279</v>
      </c>
      <c r="I7542" t="s">
        <v>415</v>
      </c>
    </row>
    <row r="7543" spans="1:10" hidden="1" x14ac:dyDescent="0.25">
      <c r="A7543" s="57" t="s">
        <v>133</v>
      </c>
      <c r="B7543" t="s">
        <v>128</v>
      </c>
      <c r="C7543">
        <v>2023</v>
      </c>
      <c r="D7543" t="s">
        <v>58</v>
      </c>
      <c r="E7543" t="s">
        <v>112</v>
      </c>
      <c r="F7543" t="s">
        <v>117</v>
      </c>
      <c r="G7543" t="s">
        <v>318</v>
      </c>
      <c r="H7543" s="2" t="s">
        <v>279</v>
      </c>
      <c r="I7543" s="90" t="s">
        <v>505</v>
      </c>
      <c r="J7543" s="3">
        <v>801100</v>
      </c>
    </row>
    <row r="7544" spans="1:10" hidden="1" x14ac:dyDescent="0.25">
      <c r="A7544" s="57" t="s">
        <v>133</v>
      </c>
      <c r="B7544" t="s">
        <v>128</v>
      </c>
      <c r="C7544">
        <v>2023</v>
      </c>
      <c r="D7544" t="s">
        <v>58</v>
      </c>
      <c r="E7544" t="s">
        <v>112</v>
      </c>
      <c r="F7544" t="s">
        <v>117</v>
      </c>
      <c r="G7544" t="s">
        <v>319</v>
      </c>
      <c r="H7544" t="s">
        <v>181</v>
      </c>
    </row>
    <row r="7545" spans="1:10" hidden="1" x14ac:dyDescent="0.25">
      <c r="A7545" s="57" t="s">
        <v>133</v>
      </c>
      <c r="B7545" t="s">
        <v>128</v>
      </c>
      <c r="C7545">
        <v>2023</v>
      </c>
      <c r="D7545" t="s">
        <v>58</v>
      </c>
      <c r="E7545" t="s">
        <v>112</v>
      </c>
      <c r="F7545" t="s">
        <v>117</v>
      </c>
      <c r="G7545" t="s">
        <v>319</v>
      </c>
      <c r="H7545" s="90" t="s">
        <v>320</v>
      </c>
      <c r="I7545" t="s">
        <v>416</v>
      </c>
    </row>
    <row r="7546" spans="1:10" hidden="1" x14ac:dyDescent="0.25">
      <c r="A7546" s="20" t="s">
        <v>134</v>
      </c>
      <c r="B7546" s="20" t="s">
        <v>128</v>
      </c>
      <c r="C7546" s="20">
        <v>2023</v>
      </c>
      <c r="D7546" s="20" t="s">
        <v>58</v>
      </c>
      <c r="E7546" s="20" t="s">
        <v>52</v>
      </c>
      <c r="F7546" s="20" t="s">
        <v>142</v>
      </c>
      <c r="G7546" s="20" t="s">
        <v>301</v>
      </c>
      <c r="H7546" s="20" t="s">
        <v>210</v>
      </c>
      <c r="I7546" s="20" t="s">
        <v>374</v>
      </c>
      <c r="J7546" s="3">
        <v>65280325.810000002</v>
      </c>
    </row>
    <row r="7547" spans="1:10" hidden="1" x14ac:dyDescent="0.25">
      <c r="A7547" s="57" t="s">
        <v>134</v>
      </c>
      <c r="B7547" t="s">
        <v>128</v>
      </c>
      <c r="C7547">
        <v>2023</v>
      </c>
      <c r="D7547" t="s">
        <v>58</v>
      </c>
      <c r="E7547" t="s">
        <v>52</v>
      </c>
      <c r="F7547" t="s">
        <v>152</v>
      </c>
      <c r="G7547" t="s">
        <v>149</v>
      </c>
      <c r="H7547" t="s">
        <v>211</v>
      </c>
      <c r="J7547" s="3">
        <v>2860</v>
      </c>
    </row>
    <row r="7548" spans="1:10" hidden="1" x14ac:dyDescent="0.25">
      <c r="A7548" s="57" t="s">
        <v>134</v>
      </c>
      <c r="B7548" t="s">
        <v>128</v>
      </c>
      <c r="C7548">
        <v>2023</v>
      </c>
      <c r="D7548" t="s">
        <v>58</v>
      </c>
      <c r="E7548" t="s">
        <v>52</v>
      </c>
      <c r="F7548" t="s">
        <v>152</v>
      </c>
      <c r="G7548" t="s">
        <v>213</v>
      </c>
      <c r="H7548" t="s">
        <v>214</v>
      </c>
    </row>
    <row r="7549" spans="1:10" hidden="1" x14ac:dyDescent="0.25">
      <c r="A7549" s="57" t="s">
        <v>134</v>
      </c>
      <c r="B7549" t="s">
        <v>128</v>
      </c>
      <c r="C7549">
        <v>2023</v>
      </c>
      <c r="D7549" t="s">
        <v>58</v>
      </c>
      <c r="E7549" t="s">
        <v>52</v>
      </c>
      <c r="F7549" t="s">
        <v>152</v>
      </c>
      <c r="G7549" t="s">
        <v>217</v>
      </c>
      <c r="H7549" t="s">
        <v>218</v>
      </c>
    </row>
    <row r="7550" spans="1:10" hidden="1" x14ac:dyDescent="0.25">
      <c r="A7550" s="57" t="s">
        <v>134</v>
      </c>
      <c r="B7550" t="s">
        <v>128</v>
      </c>
      <c r="C7550">
        <v>2023</v>
      </c>
      <c r="D7550" t="s">
        <v>58</v>
      </c>
      <c r="E7550" t="s">
        <v>52</v>
      </c>
      <c r="F7550" t="s">
        <v>142</v>
      </c>
      <c r="G7550" t="s">
        <v>300</v>
      </c>
      <c r="H7550" t="s">
        <v>224</v>
      </c>
      <c r="J7550" s="3">
        <v>-9301949.5800000001</v>
      </c>
    </row>
    <row r="7551" spans="1:10" hidden="1" x14ac:dyDescent="0.25">
      <c r="A7551" s="57" t="s">
        <v>134</v>
      </c>
      <c r="B7551" t="s">
        <v>128</v>
      </c>
      <c r="C7551">
        <v>2023</v>
      </c>
      <c r="D7551" t="s">
        <v>58</v>
      </c>
      <c r="E7551" t="s">
        <v>52</v>
      </c>
      <c r="F7551" t="s">
        <v>142</v>
      </c>
      <c r="G7551" t="s">
        <v>300</v>
      </c>
      <c r="H7551" t="s">
        <v>303</v>
      </c>
    </row>
    <row r="7552" spans="1:10" hidden="1" x14ac:dyDescent="0.25">
      <c r="A7552" s="57" t="s">
        <v>134</v>
      </c>
      <c r="B7552" t="s">
        <v>128</v>
      </c>
      <c r="C7552">
        <v>2023</v>
      </c>
      <c r="D7552" t="s">
        <v>58</v>
      </c>
      <c r="E7552" t="s">
        <v>52</v>
      </c>
      <c r="F7552" t="s">
        <v>142</v>
      </c>
      <c r="G7552" t="s">
        <v>270</v>
      </c>
      <c r="H7552" t="s">
        <v>269</v>
      </c>
    </row>
    <row r="7553" spans="1:10" hidden="1" x14ac:dyDescent="0.25">
      <c r="A7553" s="57" t="s">
        <v>134</v>
      </c>
      <c r="B7553" t="s">
        <v>128</v>
      </c>
      <c r="C7553">
        <v>2023</v>
      </c>
      <c r="D7553" t="s">
        <v>58</v>
      </c>
      <c r="E7553" t="s">
        <v>52</v>
      </c>
      <c r="F7553" t="s">
        <v>142</v>
      </c>
      <c r="G7553" t="s">
        <v>270</v>
      </c>
      <c r="H7553" t="s">
        <v>271</v>
      </c>
      <c r="J7553" s="3">
        <v>352941.12</v>
      </c>
    </row>
    <row r="7554" spans="1:10" hidden="1" x14ac:dyDescent="0.25">
      <c r="A7554" s="57" t="s">
        <v>134</v>
      </c>
      <c r="B7554" t="s">
        <v>128</v>
      </c>
      <c r="C7554">
        <v>2023</v>
      </c>
      <c r="D7554" t="s">
        <v>58</v>
      </c>
      <c r="E7554" t="s">
        <v>52</v>
      </c>
      <c r="F7554" t="s">
        <v>142</v>
      </c>
      <c r="G7554" t="s">
        <v>270</v>
      </c>
      <c r="H7554" t="s">
        <v>486</v>
      </c>
      <c r="J7554" s="3">
        <v>-237294.46</v>
      </c>
    </row>
    <row r="7555" spans="1:10" hidden="1" x14ac:dyDescent="0.25">
      <c r="A7555" s="57" t="s">
        <v>134</v>
      </c>
      <c r="B7555" t="s">
        <v>128</v>
      </c>
      <c r="C7555">
        <v>2023</v>
      </c>
      <c r="D7555" t="s">
        <v>58</v>
      </c>
      <c r="E7555" t="s">
        <v>45</v>
      </c>
      <c r="F7555" t="s">
        <v>46</v>
      </c>
      <c r="G7555" t="s">
        <v>54</v>
      </c>
      <c r="H7555" t="s">
        <v>11</v>
      </c>
      <c r="I7555" t="s">
        <v>375</v>
      </c>
      <c r="J7555" s="3">
        <v>6120000</v>
      </c>
    </row>
    <row r="7556" spans="1:10" hidden="1" x14ac:dyDescent="0.25">
      <c r="A7556" s="57" t="s">
        <v>134</v>
      </c>
      <c r="B7556" t="s">
        <v>128</v>
      </c>
      <c r="C7556">
        <v>2023</v>
      </c>
      <c r="D7556" t="s">
        <v>58</v>
      </c>
      <c r="E7556" t="s">
        <v>45</v>
      </c>
      <c r="F7556" t="s">
        <v>46</v>
      </c>
      <c r="G7556" t="s">
        <v>54</v>
      </c>
      <c r="H7556" t="s">
        <v>11</v>
      </c>
      <c r="I7556" t="s">
        <v>376</v>
      </c>
      <c r="J7556" s="3">
        <v>0</v>
      </c>
    </row>
    <row r="7557" spans="1:10" hidden="1" x14ac:dyDescent="0.25">
      <c r="A7557" s="57" t="s">
        <v>134</v>
      </c>
      <c r="B7557" t="s">
        <v>128</v>
      </c>
      <c r="C7557">
        <v>2023</v>
      </c>
      <c r="D7557" t="s">
        <v>58</v>
      </c>
      <c r="E7557" t="s">
        <v>45</v>
      </c>
      <c r="F7557" t="s">
        <v>46</v>
      </c>
      <c r="G7557" t="s">
        <v>54</v>
      </c>
      <c r="H7557" t="s">
        <v>11</v>
      </c>
      <c r="I7557" s="90" t="s">
        <v>534</v>
      </c>
      <c r="J7557" s="3">
        <v>1800000</v>
      </c>
    </row>
    <row r="7558" spans="1:10" hidden="1" x14ac:dyDescent="0.25">
      <c r="A7558" s="57" t="s">
        <v>134</v>
      </c>
      <c r="B7558" t="s">
        <v>128</v>
      </c>
      <c r="C7558">
        <v>2023</v>
      </c>
      <c r="D7558" t="s">
        <v>58</v>
      </c>
      <c r="E7558" t="s">
        <v>45</v>
      </c>
      <c r="F7558" t="s">
        <v>46</v>
      </c>
      <c r="G7558" t="s">
        <v>54</v>
      </c>
      <c r="H7558" t="s">
        <v>12</v>
      </c>
      <c r="I7558" t="s">
        <v>375</v>
      </c>
    </row>
    <row r="7559" spans="1:10" hidden="1" x14ac:dyDescent="0.25">
      <c r="A7559" s="57" t="s">
        <v>134</v>
      </c>
      <c r="B7559" t="s">
        <v>128</v>
      </c>
      <c r="C7559">
        <v>2023</v>
      </c>
      <c r="D7559" t="s">
        <v>58</v>
      </c>
      <c r="E7559" t="s">
        <v>45</v>
      </c>
      <c r="F7559" t="s">
        <v>46</v>
      </c>
      <c r="G7559" t="s">
        <v>54</v>
      </c>
      <c r="H7559" t="s">
        <v>12</v>
      </c>
      <c r="I7559" t="s">
        <v>376</v>
      </c>
    </row>
    <row r="7560" spans="1:10" hidden="1" x14ac:dyDescent="0.25">
      <c r="A7560" s="57" t="s">
        <v>134</v>
      </c>
      <c r="B7560" t="s">
        <v>128</v>
      </c>
      <c r="C7560">
        <v>2023</v>
      </c>
      <c r="D7560" t="s">
        <v>58</v>
      </c>
      <c r="E7560" t="s">
        <v>45</v>
      </c>
      <c r="F7560" t="s">
        <v>46</v>
      </c>
      <c r="G7560" t="s">
        <v>54</v>
      </c>
      <c r="H7560" t="s">
        <v>12</v>
      </c>
      <c r="I7560" s="90" t="s">
        <v>534</v>
      </c>
      <c r="J7560" s="3">
        <v>140606</v>
      </c>
    </row>
    <row r="7561" spans="1:10" hidden="1" x14ac:dyDescent="0.25">
      <c r="A7561" s="57" t="s">
        <v>134</v>
      </c>
      <c r="B7561" t="s">
        <v>128</v>
      </c>
      <c r="C7561">
        <v>2023</v>
      </c>
      <c r="D7561" t="s">
        <v>58</v>
      </c>
      <c r="E7561" t="s">
        <v>45</v>
      </c>
      <c r="F7561" t="s">
        <v>46</v>
      </c>
      <c r="G7561" t="s">
        <v>54</v>
      </c>
      <c r="H7561" t="s">
        <v>13</v>
      </c>
      <c r="I7561" t="s">
        <v>375</v>
      </c>
      <c r="J7561" s="3">
        <v>510000</v>
      </c>
    </row>
    <row r="7562" spans="1:10" hidden="1" x14ac:dyDescent="0.25">
      <c r="A7562" s="57" t="s">
        <v>134</v>
      </c>
      <c r="B7562" t="s">
        <v>128</v>
      </c>
      <c r="C7562">
        <v>2023</v>
      </c>
      <c r="D7562" t="s">
        <v>58</v>
      </c>
      <c r="E7562" t="s">
        <v>45</v>
      </c>
      <c r="F7562" t="s">
        <v>46</v>
      </c>
      <c r="G7562" t="s">
        <v>54</v>
      </c>
      <c r="H7562" t="s">
        <v>13</v>
      </c>
      <c r="I7562" t="s">
        <v>376</v>
      </c>
    </row>
    <row r="7563" spans="1:10" hidden="1" x14ac:dyDescent="0.25">
      <c r="A7563" s="57" t="s">
        <v>134</v>
      </c>
      <c r="B7563" t="s">
        <v>128</v>
      </c>
      <c r="C7563">
        <v>2023</v>
      </c>
      <c r="D7563" t="s">
        <v>58</v>
      </c>
      <c r="E7563" t="s">
        <v>45</v>
      </c>
      <c r="F7563" t="s">
        <v>46</v>
      </c>
      <c r="G7563" t="s">
        <v>54</v>
      </c>
      <c r="H7563" t="s">
        <v>13</v>
      </c>
      <c r="I7563" s="90" t="s">
        <v>534</v>
      </c>
      <c r="J7563" s="3">
        <v>155859</v>
      </c>
    </row>
    <row r="7564" spans="1:10" hidden="1" x14ac:dyDescent="0.25">
      <c r="A7564" s="57" t="s">
        <v>134</v>
      </c>
      <c r="B7564" t="s">
        <v>128</v>
      </c>
      <c r="C7564">
        <v>2023</v>
      </c>
      <c r="D7564" t="s">
        <v>58</v>
      </c>
      <c r="E7564" t="s">
        <v>45</v>
      </c>
      <c r="F7564" t="s">
        <v>46</v>
      </c>
      <c r="G7564" t="s">
        <v>54</v>
      </c>
      <c r="H7564" t="s">
        <v>14</v>
      </c>
      <c r="I7564" t="s">
        <v>375</v>
      </c>
      <c r="J7564" s="3">
        <v>61200</v>
      </c>
    </row>
    <row r="7565" spans="1:10" hidden="1" x14ac:dyDescent="0.25">
      <c r="A7565" s="57" t="s">
        <v>134</v>
      </c>
      <c r="B7565" t="s">
        <v>128</v>
      </c>
      <c r="C7565">
        <v>2023</v>
      </c>
      <c r="D7565" t="s">
        <v>58</v>
      </c>
      <c r="E7565" t="s">
        <v>45</v>
      </c>
      <c r="F7565" t="s">
        <v>46</v>
      </c>
      <c r="G7565" t="s">
        <v>54</v>
      </c>
      <c r="H7565" t="s">
        <v>14</v>
      </c>
      <c r="I7565" t="s">
        <v>376</v>
      </c>
    </row>
    <row r="7566" spans="1:10" hidden="1" x14ac:dyDescent="0.25">
      <c r="A7566" s="57" t="s">
        <v>134</v>
      </c>
      <c r="B7566" t="s">
        <v>128</v>
      </c>
      <c r="C7566">
        <v>2023</v>
      </c>
      <c r="D7566" t="s">
        <v>58</v>
      </c>
      <c r="E7566" t="s">
        <v>45</v>
      </c>
      <c r="F7566" t="s">
        <v>46</v>
      </c>
      <c r="G7566" t="s">
        <v>54</v>
      </c>
      <c r="H7566" t="s">
        <v>14</v>
      </c>
      <c r="I7566" s="90" t="s">
        <v>534</v>
      </c>
      <c r="J7566" s="3">
        <v>18703</v>
      </c>
    </row>
    <row r="7567" spans="1:10" hidden="1" x14ac:dyDescent="0.25">
      <c r="A7567" s="57" t="s">
        <v>134</v>
      </c>
      <c r="B7567" t="s">
        <v>128</v>
      </c>
      <c r="C7567">
        <v>2023</v>
      </c>
      <c r="D7567" t="s">
        <v>58</v>
      </c>
      <c r="E7567" t="s">
        <v>45</v>
      </c>
      <c r="F7567" t="s">
        <v>46</v>
      </c>
      <c r="G7567" t="s">
        <v>54</v>
      </c>
      <c r="H7567" t="s">
        <v>15</v>
      </c>
      <c r="I7567" t="s">
        <v>375</v>
      </c>
      <c r="J7567" s="3">
        <v>510000</v>
      </c>
    </row>
    <row r="7568" spans="1:10" hidden="1" x14ac:dyDescent="0.25">
      <c r="A7568" s="57" t="s">
        <v>134</v>
      </c>
      <c r="B7568" t="s">
        <v>128</v>
      </c>
      <c r="C7568">
        <v>2023</v>
      </c>
      <c r="D7568" t="s">
        <v>58</v>
      </c>
      <c r="E7568" t="s">
        <v>45</v>
      </c>
      <c r="F7568" t="s">
        <v>46</v>
      </c>
      <c r="G7568" t="s">
        <v>54</v>
      </c>
      <c r="H7568" t="s">
        <v>15</v>
      </c>
      <c r="I7568" t="s">
        <v>376</v>
      </c>
    </row>
    <row r="7569" spans="1:10" hidden="1" x14ac:dyDescent="0.25">
      <c r="A7569" s="57" t="s">
        <v>134</v>
      </c>
      <c r="B7569" t="s">
        <v>128</v>
      </c>
      <c r="C7569">
        <v>2023</v>
      </c>
      <c r="D7569" t="s">
        <v>58</v>
      </c>
      <c r="E7569" t="s">
        <v>45</v>
      </c>
      <c r="F7569" t="s">
        <v>46</v>
      </c>
      <c r="G7569" t="s">
        <v>54</v>
      </c>
      <c r="H7569" t="s">
        <v>15</v>
      </c>
      <c r="I7569" s="90" t="s">
        <v>534</v>
      </c>
      <c r="J7569" s="3">
        <v>155859</v>
      </c>
    </row>
    <row r="7570" spans="1:10" hidden="1" x14ac:dyDescent="0.25">
      <c r="A7570" s="57" t="s">
        <v>134</v>
      </c>
      <c r="B7570" t="s">
        <v>128</v>
      </c>
      <c r="C7570">
        <v>2023</v>
      </c>
      <c r="D7570" t="s">
        <v>58</v>
      </c>
      <c r="E7570" t="s">
        <v>45</v>
      </c>
      <c r="F7570" t="s">
        <v>46</v>
      </c>
      <c r="G7570" t="s">
        <v>54</v>
      </c>
      <c r="H7570" t="s">
        <v>16</v>
      </c>
      <c r="I7570" t="s">
        <v>375</v>
      </c>
      <c r="J7570" s="3">
        <v>255000</v>
      </c>
    </row>
    <row r="7571" spans="1:10" hidden="1" x14ac:dyDescent="0.25">
      <c r="A7571" s="57" t="s">
        <v>134</v>
      </c>
      <c r="B7571" t="s">
        <v>128</v>
      </c>
      <c r="C7571">
        <v>2023</v>
      </c>
      <c r="D7571" t="s">
        <v>58</v>
      </c>
      <c r="E7571" t="s">
        <v>45</v>
      </c>
      <c r="F7571" t="s">
        <v>46</v>
      </c>
      <c r="G7571" t="s">
        <v>54</v>
      </c>
      <c r="H7571" t="s">
        <v>16</v>
      </c>
      <c r="I7571" t="s">
        <v>376</v>
      </c>
    </row>
    <row r="7572" spans="1:10" hidden="1" x14ac:dyDescent="0.25">
      <c r="A7572" s="57" t="s">
        <v>134</v>
      </c>
      <c r="B7572" t="s">
        <v>128</v>
      </c>
      <c r="C7572">
        <v>2023</v>
      </c>
      <c r="D7572" t="s">
        <v>58</v>
      </c>
      <c r="E7572" t="s">
        <v>45</v>
      </c>
      <c r="F7572" t="s">
        <v>46</v>
      </c>
      <c r="G7572" t="s">
        <v>54</v>
      </c>
      <c r="H7572" t="s">
        <v>16</v>
      </c>
      <c r="I7572" s="90" t="s">
        <v>534</v>
      </c>
      <c r="J7572" s="3">
        <v>75000</v>
      </c>
    </row>
    <row r="7573" spans="1:10" hidden="1" x14ac:dyDescent="0.25">
      <c r="A7573" s="57" t="s">
        <v>134</v>
      </c>
      <c r="B7573" t="s">
        <v>128</v>
      </c>
      <c r="C7573">
        <v>2023</v>
      </c>
      <c r="D7573" t="s">
        <v>58</v>
      </c>
      <c r="E7573" t="s">
        <v>45</v>
      </c>
      <c r="F7573" t="s">
        <v>46</v>
      </c>
      <c r="G7573" t="s">
        <v>54</v>
      </c>
      <c r="H7573" t="s">
        <v>17</v>
      </c>
      <c r="I7573" t="s">
        <v>375</v>
      </c>
      <c r="J7573" s="3">
        <v>4080000</v>
      </c>
    </row>
    <row r="7574" spans="1:10" hidden="1" x14ac:dyDescent="0.25">
      <c r="A7574" s="57" t="s">
        <v>134</v>
      </c>
      <c r="B7574" t="s">
        <v>128</v>
      </c>
      <c r="C7574">
        <v>2023</v>
      </c>
      <c r="D7574" t="s">
        <v>58</v>
      </c>
      <c r="E7574" t="s">
        <v>45</v>
      </c>
      <c r="F7574" t="s">
        <v>46</v>
      </c>
      <c r="G7574" t="s">
        <v>54</v>
      </c>
      <c r="H7574" s="90" t="s">
        <v>331</v>
      </c>
      <c r="I7574" s="90"/>
    </row>
    <row r="7575" spans="1:10" hidden="1" x14ac:dyDescent="0.25">
      <c r="A7575" s="57" t="s">
        <v>134</v>
      </c>
      <c r="B7575" t="s">
        <v>128</v>
      </c>
      <c r="C7575">
        <v>2023</v>
      </c>
      <c r="D7575" t="s">
        <v>58</v>
      </c>
      <c r="E7575" t="s">
        <v>45</v>
      </c>
      <c r="F7575" t="s">
        <v>46</v>
      </c>
      <c r="G7575" t="s">
        <v>54</v>
      </c>
      <c r="H7575" s="90" t="s">
        <v>445</v>
      </c>
      <c r="I7575" s="90" t="s">
        <v>446</v>
      </c>
    </row>
    <row r="7576" spans="1:10" hidden="1" x14ac:dyDescent="0.25">
      <c r="A7576" s="57" t="s">
        <v>134</v>
      </c>
      <c r="B7576" t="s">
        <v>128</v>
      </c>
      <c r="C7576">
        <v>2023</v>
      </c>
      <c r="D7576" t="s">
        <v>58</v>
      </c>
      <c r="E7576" t="s">
        <v>45</v>
      </c>
      <c r="F7576" t="s">
        <v>46</v>
      </c>
      <c r="G7576" t="s">
        <v>54</v>
      </c>
      <c r="H7576" t="s">
        <v>195</v>
      </c>
      <c r="I7576" t="s">
        <v>377</v>
      </c>
    </row>
    <row r="7577" spans="1:10" hidden="1" x14ac:dyDescent="0.25">
      <c r="A7577" s="57" t="s">
        <v>134</v>
      </c>
      <c r="B7577" t="s">
        <v>128</v>
      </c>
      <c r="C7577">
        <v>2023</v>
      </c>
      <c r="D7577" t="s">
        <v>58</v>
      </c>
      <c r="E7577" t="s">
        <v>45</v>
      </c>
      <c r="F7577" t="s">
        <v>46</v>
      </c>
      <c r="G7577" t="s">
        <v>54</v>
      </c>
      <c r="H7577" t="s">
        <v>18</v>
      </c>
      <c r="I7577" t="s">
        <v>397</v>
      </c>
      <c r="J7577" s="3">
        <v>41342</v>
      </c>
    </row>
    <row r="7578" spans="1:10" hidden="1" x14ac:dyDescent="0.25">
      <c r="A7578" s="57" t="s">
        <v>134</v>
      </c>
      <c r="B7578" t="s">
        <v>128</v>
      </c>
      <c r="C7578">
        <v>2023</v>
      </c>
      <c r="D7578" t="s">
        <v>58</v>
      </c>
      <c r="E7578" t="s">
        <v>45</v>
      </c>
      <c r="F7578" t="s">
        <v>46</v>
      </c>
      <c r="G7578" t="s">
        <v>54</v>
      </c>
      <c r="H7578" s="90" t="s">
        <v>513</v>
      </c>
      <c r="I7578" s="90" t="s">
        <v>514</v>
      </c>
    </row>
    <row r="7579" spans="1:10" hidden="1" x14ac:dyDescent="0.25">
      <c r="A7579" s="57" t="s">
        <v>134</v>
      </c>
      <c r="B7579" t="s">
        <v>128</v>
      </c>
      <c r="C7579">
        <v>2023</v>
      </c>
      <c r="D7579" t="s">
        <v>58</v>
      </c>
      <c r="E7579" t="s">
        <v>45</v>
      </c>
      <c r="F7579" t="s">
        <v>46</v>
      </c>
      <c r="G7579" t="s">
        <v>54</v>
      </c>
      <c r="H7579" t="s">
        <v>19</v>
      </c>
      <c r="I7579" t="s">
        <v>398</v>
      </c>
      <c r="J7579" s="3">
        <v>1139400</v>
      </c>
    </row>
    <row r="7580" spans="1:10" hidden="1" x14ac:dyDescent="0.25">
      <c r="A7580" s="57" t="s">
        <v>134</v>
      </c>
      <c r="B7580" t="s">
        <v>128</v>
      </c>
      <c r="C7580">
        <v>2023</v>
      </c>
      <c r="D7580" t="s">
        <v>58</v>
      </c>
      <c r="E7580" t="s">
        <v>45</v>
      </c>
      <c r="F7580" t="s">
        <v>46</v>
      </c>
      <c r="G7580" t="s">
        <v>54</v>
      </c>
      <c r="H7580" t="s">
        <v>19</v>
      </c>
      <c r="I7580" t="s">
        <v>400</v>
      </c>
    </row>
    <row r="7581" spans="1:10" hidden="1" x14ac:dyDescent="0.25">
      <c r="A7581" s="57" t="s">
        <v>134</v>
      </c>
      <c r="B7581" t="s">
        <v>128</v>
      </c>
      <c r="C7581">
        <v>2023</v>
      </c>
      <c r="D7581" t="s">
        <v>58</v>
      </c>
      <c r="E7581" t="s">
        <v>45</v>
      </c>
      <c r="F7581" t="s">
        <v>46</v>
      </c>
      <c r="G7581" t="s">
        <v>54</v>
      </c>
      <c r="H7581" t="s">
        <v>20</v>
      </c>
      <c r="I7581" t="s">
        <v>399</v>
      </c>
      <c r="J7581" s="3">
        <v>316800</v>
      </c>
    </row>
    <row r="7582" spans="1:10" hidden="1" x14ac:dyDescent="0.25">
      <c r="A7582" s="57" t="s">
        <v>134</v>
      </c>
      <c r="B7582" t="s">
        <v>128</v>
      </c>
      <c r="C7582">
        <v>2023</v>
      </c>
      <c r="D7582" t="s">
        <v>58</v>
      </c>
      <c r="E7582" t="s">
        <v>45</v>
      </c>
      <c r="F7582" t="s">
        <v>46</v>
      </c>
      <c r="G7582" t="s">
        <v>54</v>
      </c>
      <c r="H7582" s="90" t="s">
        <v>523</v>
      </c>
      <c r="I7582" s="90" t="s">
        <v>524</v>
      </c>
    </row>
    <row r="7583" spans="1:10" hidden="1" x14ac:dyDescent="0.25">
      <c r="A7583" s="57" t="s">
        <v>134</v>
      </c>
      <c r="B7583" t="s">
        <v>128</v>
      </c>
      <c r="C7583">
        <v>2023</v>
      </c>
      <c r="D7583" t="s">
        <v>58</v>
      </c>
      <c r="E7583" t="s">
        <v>45</v>
      </c>
      <c r="F7583" t="s">
        <v>46</v>
      </c>
      <c r="G7583" t="s">
        <v>54</v>
      </c>
      <c r="H7583" s="2" t="s">
        <v>294</v>
      </c>
      <c r="I7583" s="2"/>
    </row>
    <row r="7584" spans="1:10" hidden="1" x14ac:dyDescent="0.25">
      <c r="A7584" s="57" t="s">
        <v>134</v>
      </c>
      <c r="B7584" t="s">
        <v>128</v>
      </c>
      <c r="C7584">
        <v>2023</v>
      </c>
      <c r="D7584" t="s">
        <v>58</v>
      </c>
      <c r="E7584" t="s">
        <v>45</v>
      </c>
      <c r="F7584" t="s">
        <v>46</v>
      </c>
      <c r="G7584" t="s">
        <v>118</v>
      </c>
      <c r="H7584" s="2" t="s">
        <v>295</v>
      </c>
      <c r="I7584" t="s">
        <v>378</v>
      </c>
      <c r="J7584" s="3">
        <v>600000</v>
      </c>
    </row>
    <row r="7585" spans="1:10" hidden="1" x14ac:dyDescent="0.25">
      <c r="A7585" s="57" t="s">
        <v>134</v>
      </c>
      <c r="B7585" t="s">
        <v>128</v>
      </c>
      <c r="C7585">
        <v>2023</v>
      </c>
      <c r="D7585" t="s">
        <v>58</v>
      </c>
      <c r="E7585" t="s">
        <v>45</v>
      </c>
      <c r="F7585" t="s">
        <v>46</v>
      </c>
      <c r="G7585" t="s">
        <v>118</v>
      </c>
      <c r="H7585" t="s">
        <v>119</v>
      </c>
      <c r="I7585" t="s">
        <v>512</v>
      </c>
    </row>
    <row r="7586" spans="1:10" hidden="1" x14ac:dyDescent="0.25">
      <c r="A7586" s="57" t="s">
        <v>134</v>
      </c>
      <c r="B7586" t="s">
        <v>128</v>
      </c>
      <c r="C7586">
        <v>2023</v>
      </c>
      <c r="D7586" t="s">
        <v>58</v>
      </c>
      <c r="E7586" t="s">
        <v>45</v>
      </c>
      <c r="F7586" t="s">
        <v>46</v>
      </c>
      <c r="G7586" t="s">
        <v>118</v>
      </c>
      <c r="H7586" t="s">
        <v>283</v>
      </c>
    </row>
    <row r="7587" spans="1:10" hidden="1" x14ac:dyDescent="0.25">
      <c r="A7587" s="57" t="s">
        <v>134</v>
      </c>
      <c r="B7587" t="s">
        <v>128</v>
      </c>
      <c r="C7587">
        <v>2023</v>
      </c>
      <c r="D7587" t="s">
        <v>58</v>
      </c>
      <c r="E7587" t="s">
        <v>45</v>
      </c>
      <c r="F7587" t="s">
        <v>46</v>
      </c>
      <c r="G7587" t="s">
        <v>109</v>
      </c>
      <c r="H7587" t="s">
        <v>219</v>
      </c>
      <c r="I7587" t="s">
        <v>379</v>
      </c>
      <c r="J7587" s="3">
        <v>672</v>
      </c>
    </row>
    <row r="7588" spans="1:10" hidden="1" x14ac:dyDescent="0.25">
      <c r="A7588" s="57" t="s">
        <v>134</v>
      </c>
      <c r="B7588" t="s">
        <v>128</v>
      </c>
      <c r="C7588">
        <v>2023</v>
      </c>
      <c r="D7588" t="s">
        <v>58</v>
      </c>
      <c r="E7588" t="s">
        <v>45</v>
      </c>
      <c r="F7588" t="s">
        <v>46</v>
      </c>
      <c r="G7588" t="s">
        <v>109</v>
      </c>
      <c r="H7588" t="s">
        <v>219</v>
      </c>
      <c r="I7588" s="90" t="s">
        <v>518</v>
      </c>
      <c r="J7588" s="3">
        <v>3185</v>
      </c>
    </row>
    <row r="7589" spans="1:10" hidden="1" x14ac:dyDescent="0.25">
      <c r="A7589" s="57" t="s">
        <v>134</v>
      </c>
      <c r="B7589" t="s">
        <v>128</v>
      </c>
      <c r="C7589">
        <v>2023</v>
      </c>
      <c r="D7589" t="s">
        <v>58</v>
      </c>
      <c r="E7589" t="s">
        <v>45</v>
      </c>
      <c r="F7589" t="s">
        <v>46</v>
      </c>
      <c r="G7589" t="s">
        <v>109</v>
      </c>
      <c r="H7589" s="2" t="s">
        <v>267</v>
      </c>
      <c r="I7589" s="2"/>
    </row>
    <row r="7590" spans="1:10" hidden="1" x14ac:dyDescent="0.25">
      <c r="A7590" s="57" t="s">
        <v>134</v>
      </c>
      <c r="B7590" t="s">
        <v>128</v>
      </c>
      <c r="C7590">
        <v>2023</v>
      </c>
      <c r="D7590" t="s">
        <v>58</v>
      </c>
      <c r="E7590" t="s">
        <v>45</v>
      </c>
      <c r="F7590" t="s">
        <v>46</v>
      </c>
      <c r="G7590" t="s">
        <v>109</v>
      </c>
      <c r="H7590" t="s">
        <v>220</v>
      </c>
      <c r="I7590" s="90" t="s">
        <v>524</v>
      </c>
    </row>
    <row r="7591" spans="1:10" hidden="1" x14ac:dyDescent="0.25">
      <c r="A7591" s="57" t="s">
        <v>134</v>
      </c>
      <c r="B7591" t="s">
        <v>128</v>
      </c>
      <c r="C7591">
        <v>2023</v>
      </c>
      <c r="D7591" t="s">
        <v>58</v>
      </c>
      <c r="E7591" t="s">
        <v>45</v>
      </c>
      <c r="F7591" t="s">
        <v>46</v>
      </c>
      <c r="G7591" t="s">
        <v>109</v>
      </c>
      <c r="H7591" t="s">
        <v>220</v>
      </c>
      <c r="I7591" s="90" t="s">
        <v>417</v>
      </c>
    </row>
    <row r="7592" spans="1:10" hidden="1" x14ac:dyDescent="0.25">
      <c r="A7592" s="57" t="s">
        <v>134</v>
      </c>
      <c r="B7592" t="s">
        <v>128</v>
      </c>
      <c r="C7592">
        <v>2023</v>
      </c>
      <c r="D7592" t="s">
        <v>58</v>
      </c>
      <c r="E7592" t="s">
        <v>45</v>
      </c>
      <c r="F7592" t="s">
        <v>46</v>
      </c>
      <c r="G7592" t="s">
        <v>109</v>
      </c>
      <c r="H7592" t="s">
        <v>260</v>
      </c>
    </row>
    <row r="7593" spans="1:10" hidden="1" x14ac:dyDescent="0.25">
      <c r="A7593" s="57" t="s">
        <v>134</v>
      </c>
      <c r="B7593" t="s">
        <v>128</v>
      </c>
      <c r="C7593">
        <v>2023</v>
      </c>
      <c r="D7593" t="s">
        <v>58</v>
      </c>
      <c r="E7593" t="s">
        <v>45</v>
      </c>
      <c r="F7593" t="s">
        <v>46</v>
      </c>
      <c r="G7593" t="s">
        <v>55</v>
      </c>
      <c r="H7593" t="s">
        <v>22</v>
      </c>
      <c r="I7593" t="s">
        <v>380</v>
      </c>
      <c r="J7593" s="3">
        <v>800000</v>
      </c>
    </row>
    <row r="7594" spans="1:10" hidden="1" x14ac:dyDescent="0.25">
      <c r="A7594" s="57" t="s">
        <v>134</v>
      </c>
      <c r="B7594" t="s">
        <v>128</v>
      </c>
      <c r="C7594">
        <v>2023</v>
      </c>
      <c r="D7594" t="s">
        <v>58</v>
      </c>
      <c r="E7594" t="s">
        <v>45</v>
      </c>
      <c r="F7594" t="s">
        <v>46</v>
      </c>
      <c r="G7594" t="s">
        <v>55</v>
      </c>
      <c r="H7594" t="s">
        <v>22</v>
      </c>
      <c r="I7594" s="90" t="s">
        <v>517</v>
      </c>
    </row>
    <row r="7595" spans="1:10" hidden="1" x14ac:dyDescent="0.25">
      <c r="A7595" s="57" t="s">
        <v>134</v>
      </c>
      <c r="B7595" t="s">
        <v>128</v>
      </c>
      <c r="C7595">
        <v>2023</v>
      </c>
      <c r="D7595" t="s">
        <v>58</v>
      </c>
      <c r="E7595" t="s">
        <v>45</v>
      </c>
      <c r="F7595" t="s">
        <v>46</v>
      </c>
      <c r="G7595" t="s">
        <v>55</v>
      </c>
      <c r="H7595" t="s">
        <v>447</v>
      </c>
      <c r="I7595" s="90" t="s">
        <v>448</v>
      </c>
    </row>
    <row r="7596" spans="1:10" hidden="1" x14ac:dyDescent="0.25">
      <c r="A7596" s="57" t="s">
        <v>134</v>
      </c>
      <c r="B7596" t="s">
        <v>128</v>
      </c>
      <c r="C7596">
        <v>2023</v>
      </c>
      <c r="D7596" t="s">
        <v>58</v>
      </c>
      <c r="E7596" t="s">
        <v>45</v>
      </c>
      <c r="F7596" t="s">
        <v>46</v>
      </c>
      <c r="G7596" t="s">
        <v>47</v>
      </c>
      <c r="H7596" t="s">
        <v>238</v>
      </c>
    </row>
    <row r="7597" spans="1:10" hidden="1" x14ac:dyDescent="0.25">
      <c r="A7597" s="57" t="s">
        <v>134</v>
      </c>
      <c r="B7597" t="s">
        <v>128</v>
      </c>
      <c r="C7597">
        <v>2023</v>
      </c>
      <c r="D7597" t="s">
        <v>58</v>
      </c>
      <c r="E7597" t="s">
        <v>45</v>
      </c>
      <c r="F7597" t="s">
        <v>46</v>
      </c>
      <c r="G7597" t="s">
        <v>47</v>
      </c>
      <c r="H7597" t="s">
        <v>239</v>
      </c>
      <c r="I7597" t="s">
        <v>381</v>
      </c>
      <c r="J7597" s="3">
        <v>174049</v>
      </c>
    </row>
    <row r="7598" spans="1:10" hidden="1" x14ac:dyDescent="0.25">
      <c r="A7598" s="57" t="s">
        <v>134</v>
      </c>
      <c r="B7598" t="s">
        <v>128</v>
      </c>
      <c r="C7598">
        <v>2023</v>
      </c>
      <c r="D7598" t="s">
        <v>58</v>
      </c>
      <c r="E7598" t="s">
        <v>45</v>
      </c>
      <c r="F7598" t="s">
        <v>46</v>
      </c>
      <c r="G7598" t="s">
        <v>47</v>
      </c>
      <c r="H7598" t="s">
        <v>239</v>
      </c>
      <c r="I7598" t="s">
        <v>382</v>
      </c>
      <c r="J7598" s="3">
        <v>416888</v>
      </c>
    </row>
    <row r="7599" spans="1:10" hidden="1" x14ac:dyDescent="0.25">
      <c r="A7599" s="57" t="s">
        <v>134</v>
      </c>
      <c r="B7599" t="s">
        <v>128</v>
      </c>
      <c r="C7599">
        <v>2023</v>
      </c>
      <c r="D7599" t="s">
        <v>58</v>
      </c>
      <c r="E7599" t="s">
        <v>45</v>
      </c>
      <c r="F7599" t="s">
        <v>46</v>
      </c>
      <c r="G7599" t="s">
        <v>47</v>
      </c>
      <c r="H7599" t="s">
        <v>239</v>
      </c>
      <c r="I7599" t="s">
        <v>383</v>
      </c>
      <c r="J7599" s="3">
        <v>1200000</v>
      </c>
    </row>
    <row r="7600" spans="1:10" hidden="1" x14ac:dyDescent="0.25">
      <c r="A7600" s="57" t="s">
        <v>134</v>
      </c>
      <c r="B7600" t="s">
        <v>128</v>
      </c>
      <c r="C7600">
        <v>2023</v>
      </c>
      <c r="D7600" t="s">
        <v>58</v>
      </c>
      <c r="E7600" t="s">
        <v>45</v>
      </c>
      <c r="F7600" t="s">
        <v>46</v>
      </c>
      <c r="G7600" t="s">
        <v>47</v>
      </c>
      <c r="H7600" t="s">
        <v>239</v>
      </c>
      <c r="I7600" t="s">
        <v>384</v>
      </c>
      <c r="J7600" s="3">
        <v>425934</v>
      </c>
    </row>
    <row r="7601" spans="1:10" hidden="1" x14ac:dyDescent="0.25">
      <c r="A7601" s="57" t="s">
        <v>134</v>
      </c>
      <c r="B7601" t="s">
        <v>128</v>
      </c>
      <c r="C7601">
        <v>2023</v>
      </c>
      <c r="D7601" t="s">
        <v>58</v>
      </c>
      <c r="E7601" t="s">
        <v>45</v>
      </c>
      <c r="F7601" t="s">
        <v>46</v>
      </c>
      <c r="G7601" t="s">
        <v>47</v>
      </c>
      <c r="H7601" t="s">
        <v>239</v>
      </c>
      <c r="I7601" t="s">
        <v>388</v>
      </c>
    </row>
    <row r="7602" spans="1:10" hidden="1" x14ac:dyDescent="0.25">
      <c r="A7602" s="57" t="s">
        <v>134</v>
      </c>
      <c r="B7602" t="s">
        <v>128</v>
      </c>
      <c r="C7602">
        <v>2023</v>
      </c>
      <c r="D7602" t="s">
        <v>58</v>
      </c>
      <c r="E7602" t="s">
        <v>45</v>
      </c>
      <c r="F7602" t="s">
        <v>46</v>
      </c>
      <c r="G7602" t="s">
        <v>47</v>
      </c>
      <c r="H7602" t="s">
        <v>239</v>
      </c>
      <c r="I7602" s="90" t="s">
        <v>416</v>
      </c>
      <c r="J7602" s="3">
        <v>1700000</v>
      </c>
    </row>
    <row r="7603" spans="1:10" hidden="1" x14ac:dyDescent="0.25">
      <c r="A7603" s="57" t="s">
        <v>134</v>
      </c>
      <c r="B7603" t="s">
        <v>128</v>
      </c>
      <c r="C7603">
        <v>2023</v>
      </c>
      <c r="D7603" t="s">
        <v>58</v>
      </c>
      <c r="E7603" t="s">
        <v>45</v>
      </c>
      <c r="F7603" t="s">
        <v>46</v>
      </c>
      <c r="G7603" t="s">
        <v>47</v>
      </c>
      <c r="H7603" t="s">
        <v>239</v>
      </c>
      <c r="I7603" s="90" t="s">
        <v>461</v>
      </c>
    </row>
    <row r="7604" spans="1:10" hidden="1" x14ac:dyDescent="0.25">
      <c r="A7604" s="57" t="s">
        <v>134</v>
      </c>
      <c r="B7604" t="s">
        <v>128</v>
      </c>
      <c r="C7604">
        <v>2023</v>
      </c>
      <c r="D7604" t="s">
        <v>58</v>
      </c>
      <c r="E7604" t="s">
        <v>45</v>
      </c>
      <c r="F7604" t="s">
        <v>46</v>
      </c>
      <c r="G7604" t="s">
        <v>47</v>
      </c>
      <c r="H7604" t="s">
        <v>239</v>
      </c>
      <c r="I7604" s="90" t="s">
        <v>462</v>
      </c>
    </row>
    <row r="7605" spans="1:10" hidden="1" x14ac:dyDescent="0.25">
      <c r="A7605" s="57" t="s">
        <v>134</v>
      </c>
      <c r="B7605" t="s">
        <v>128</v>
      </c>
      <c r="C7605">
        <v>2023</v>
      </c>
      <c r="D7605" t="s">
        <v>58</v>
      </c>
      <c r="E7605" t="s">
        <v>45</v>
      </c>
      <c r="F7605" t="s">
        <v>46</v>
      </c>
      <c r="G7605" t="s">
        <v>47</v>
      </c>
      <c r="H7605" t="s">
        <v>239</v>
      </c>
      <c r="I7605" s="90" t="s">
        <v>463</v>
      </c>
    </row>
    <row r="7606" spans="1:10" hidden="1" x14ac:dyDescent="0.25">
      <c r="A7606" s="57" t="s">
        <v>134</v>
      </c>
      <c r="B7606" t="s">
        <v>128</v>
      </c>
      <c r="C7606">
        <v>2023</v>
      </c>
      <c r="D7606" t="s">
        <v>58</v>
      </c>
      <c r="E7606" t="s">
        <v>45</v>
      </c>
      <c r="F7606" t="s">
        <v>46</v>
      </c>
      <c r="G7606" t="s">
        <v>47</v>
      </c>
      <c r="H7606" t="s">
        <v>243</v>
      </c>
      <c r="I7606" s="90" t="s">
        <v>432</v>
      </c>
      <c r="J7606" s="3">
        <v>36000</v>
      </c>
    </row>
    <row r="7607" spans="1:10" hidden="1" x14ac:dyDescent="0.25">
      <c r="A7607" s="57" t="s">
        <v>134</v>
      </c>
      <c r="B7607" t="s">
        <v>128</v>
      </c>
      <c r="C7607">
        <v>2023</v>
      </c>
      <c r="D7607" t="s">
        <v>58</v>
      </c>
      <c r="E7607" t="s">
        <v>45</v>
      </c>
      <c r="F7607" t="s">
        <v>46</v>
      </c>
      <c r="G7607" t="s">
        <v>47</v>
      </c>
      <c r="H7607" s="2" t="s">
        <v>276</v>
      </c>
      <c r="I7607" t="s">
        <v>395</v>
      </c>
      <c r="J7607" s="3">
        <v>400000</v>
      </c>
    </row>
    <row r="7608" spans="1:10" hidden="1" x14ac:dyDescent="0.25">
      <c r="A7608" s="57" t="s">
        <v>134</v>
      </c>
      <c r="B7608" t="s">
        <v>128</v>
      </c>
      <c r="C7608">
        <v>2023</v>
      </c>
      <c r="D7608" t="s">
        <v>58</v>
      </c>
      <c r="E7608" t="s">
        <v>45</v>
      </c>
      <c r="F7608" t="s">
        <v>46</v>
      </c>
      <c r="G7608" t="s">
        <v>47</v>
      </c>
      <c r="H7608" s="2" t="s">
        <v>296</v>
      </c>
      <c r="I7608" s="2"/>
    </row>
    <row r="7609" spans="1:10" hidden="1" x14ac:dyDescent="0.25">
      <c r="A7609" s="57" t="s">
        <v>134</v>
      </c>
      <c r="B7609" t="s">
        <v>128</v>
      </c>
      <c r="C7609">
        <v>2023</v>
      </c>
      <c r="D7609" t="s">
        <v>58</v>
      </c>
      <c r="E7609" t="s">
        <v>45</v>
      </c>
      <c r="F7609" t="s">
        <v>46</v>
      </c>
      <c r="G7609" t="s">
        <v>47</v>
      </c>
      <c r="H7609" s="90" t="s">
        <v>364</v>
      </c>
      <c r="I7609" t="s">
        <v>379</v>
      </c>
      <c r="J7609" s="3">
        <v>184284</v>
      </c>
    </row>
    <row r="7610" spans="1:10" hidden="1" x14ac:dyDescent="0.25">
      <c r="A7610" s="57" t="s">
        <v>134</v>
      </c>
      <c r="B7610" t="s">
        <v>128</v>
      </c>
      <c r="C7610">
        <v>2023</v>
      </c>
      <c r="D7610" t="s">
        <v>58</v>
      </c>
      <c r="E7610" t="s">
        <v>45</v>
      </c>
      <c r="F7610" t="s">
        <v>46</v>
      </c>
      <c r="G7610" t="s">
        <v>47</v>
      </c>
      <c r="H7610" s="2" t="s">
        <v>277</v>
      </c>
      <c r="I7610" s="2"/>
    </row>
    <row r="7611" spans="1:10" hidden="1" x14ac:dyDescent="0.25">
      <c r="A7611" s="57" t="s">
        <v>134</v>
      </c>
      <c r="B7611" t="s">
        <v>128</v>
      </c>
      <c r="C7611">
        <v>2023</v>
      </c>
      <c r="D7611" t="s">
        <v>58</v>
      </c>
      <c r="E7611" t="s">
        <v>45</v>
      </c>
      <c r="F7611" t="s">
        <v>46</v>
      </c>
      <c r="G7611" t="s">
        <v>47</v>
      </c>
      <c r="H7611" s="2" t="s">
        <v>278</v>
      </c>
      <c r="I7611" s="2"/>
    </row>
    <row r="7612" spans="1:10" hidden="1" x14ac:dyDescent="0.25">
      <c r="A7612" s="57" t="s">
        <v>134</v>
      </c>
      <c r="B7612" t="s">
        <v>128</v>
      </c>
      <c r="C7612">
        <v>2023</v>
      </c>
      <c r="D7612" t="s">
        <v>58</v>
      </c>
      <c r="E7612" t="s">
        <v>45</v>
      </c>
      <c r="F7612" t="s">
        <v>46</v>
      </c>
      <c r="G7612" t="s">
        <v>47</v>
      </c>
      <c r="H7612" s="2" t="s">
        <v>298</v>
      </c>
      <c r="I7612" s="90" t="s">
        <v>508</v>
      </c>
      <c r="J7612" s="3">
        <v>223900</v>
      </c>
    </row>
    <row r="7613" spans="1:10" hidden="1" x14ac:dyDescent="0.25">
      <c r="A7613" s="57" t="s">
        <v>134</v>
      </c>
      <c r="B7613" t="s">
        <v>128</v>
      </c>
      <c r="C7613">
        <v>2023</v>
      </c>
      <c r="D7613" t="s">
        <v>58</v>
      </c>
      <c r="E7613" t="s">
        <v>45</v>
      </c>
      <c r="F7613" t="s">
        <v>46</v>
      </c>
      <c r="G7613" t="s">
        <v>47</v>
      </c>
      <c r="H7613" s="2" t="s">
        <v>298</v>
      </c>
      <c r="I7613" s="90" t="s">
        <v>387</v>
      </c>
    </row>
    <row r="7614" spans="1:10" hidden="1" x14ac:dyDescent="0.25">
      <c r="A7614" s="57" t="s">
        <v>134</v>
      </c>
      <c r="B7614" t="s">
        <v>128</v>
      </c>
      <c r="C7614">
        <v>2023</v>
      </c>
      <c r="D7614" t="s">
        <v>58</v>
      </c>
      <c r="E7614" t="s">
        <v>45</v>
      </c>
      <c r="F7614" t="s">
        <v>46</v>
      </c>
      <c r="G7614" t="s">
        <v>47</v>
      </c>
      <c r="H7614" s="2" t="s">
        <v>238</v>
      </c>
      <c r="I7614" s="90" t="s">
        <v>407</v>
      </c>
      <c r="J7614" s="3">
        <v>19000</v>
      </c>
    </row>
    <row r="7615" spans="1:10" hidden="1" x14ac:dyDescent="0.25">
      <c r="A7615" s="57" t="s">
        <v>134</v>
      </c>
      <c r="B7615" t="s">
        <v>128</v>
      </c>
      <c r="C7615">
        <v>2023</v>
      </c>
      <c r="D7615" t="s">
        <v>58</v>
      </c>
      <c r="E7615" t="s">
        <v>45</v>
      </c>
      <c r="F7615" t="s">
        <v>46</v>
      </c>
      <c r="G7615" t="s">
        <v>182</v>
      </c>
      <c r="H7615" t="s">
        <v>240</v>
      </c>
    </row>
    <row r="7616" spans="1:10" hidden="1" x14ac:dyDescent="0.25">
      <c r="A7616" s="57" t="s">
        <v>134</v>
      </c>
      <c r="B7616" t="s">
        <v>128</v>
      </c>
      <c r="C7616">
        <v>2023</v>
      </c>
      <c r="D7616" t="s">
        <v>58</v>
      </c>
      <c r="E7616" t="s">
        <v>45</v>
      </c>
      <c r="F7616" t="s">
        <v>46</v>
      </c>
      <c r="G7616" t="s">
        <v>182</v>
      </c>
      <c r="H7616" t="s">
        <v>241</v>
      </c>
      <c r="I7616" t="s">
        <v>419</v>
      </c>
      <c r="J7616" s="3">
        <v>752000</v>
      </c>
    </row>
    <row r="7617" spans="1:10" hidden="1" x14ac:dyDescent="0.25">
      <c r="A7617" s="57" t="s">
        <v>134</v>
      </c>
      <c r="B7617" t="s">
        <v>128</v>
      </c>
      <c r="C7617">
        <v>2023</v>
      </c>
      <c r="D7617" t="s">
        <v>58</v>
      </c>
      <c r="E7617" t="s">
        <v>45</v>
      </c>
      <c r="F7617" t="s">
        <v>46</v>
      </c>
      <c r="G7617" t="s">
        <v>182</v>
      </c>
      <c r="H7617" t="s">
        <v>242</v>
      </c>
      <c r="I7617" s="90" t="s">
        <v>508</v>
      </c>
    </row>
    <row r="7618" spans="1:10" hidden="1" x14ac:dyDescent="0.25">
      <c r="A7618" s="57" t="s">
        <v>134</v>
      </c>
      <c r="B7618" t="s">
        <v>128</v>
      </c>
      <c r="C7618">
        <v>2023</v>
      </c>
      <c r="D7618" t="s">
        <v>58</v>
      </c>
      <c r="E7618" t="s">
        <v>45</v>
      </c>
      <c r="F7618" t="s">
        <v>46</v>
      </c>
      <c r="G7618" t="s">
        <v>182</v>
      </c>
      <c r="H7618" t="s">
        <v>243</v>
      </c>
      <c r="I7618" t="s">
        <v>419</v>
      </c>
      <c r="J7618" s="3">
        <v>7200</v>
      </c>
    </row>
    <row r="7619" spans="1:10" hidden="1" x14ac:dyDescent="0.25">
      <c r="A7619" s="57" t="s">
        <v>134</v>
      </c>
      <c r="B7619" t="s">
        <v>128</v>
      </c>
      <c r="C7619">
        <v>2023</v>
      </c>
      <c r="D7619" t="s">
        <v>58</v>
      </c>
      <c r="E7619" t="s">
        <v>45</v>
      </c>
      <c r="F7619" t="s">
        <v>46</v>
      </c>
      <c r="G7619" t="s">
        <v>253</v>
      </c>
      <c r="H7619" s="2" t="s">
        <v>266</v>
      </c>
      <c r="I7619" s="90" t="s">
        <v>535</v>
      </c>
    </row>
    <row r="7620" spans="1:10" hidden="1" x14ac:dyDescent="0.25">
      <c r="A7620" s="57" t="s">
        <v>134</v>
      </c>
      <c r="B7620" t="s">
        <v>128</v>
      </c>
      <c r="C7620">
        <v>2023</v>
      </c>
      <c r="D7620" t="s">
        <v>58</v>
      </c>
      <c r="E7620" t="s">
        <v>45</v>
      </c>
      <c r="F7620" t="s">
        <v>46</v>
      </c>
      <c r="G7620" t="s">
        <v>253</v>
      </c>
      <c r="H7620" s="2" t="s">
        <v>266</v>
      </c>
      <c r="I7620" t="s">
        <v>386</v>
      </c>
    </row>
    <row r="7621" spans="1:10" hidden="1" x14ac:dyDescent="0.25">
      <c r="A7621" s="57" t="s">
        <v>134</v>
      </c>
      <c r="B7621" t="s">
        <v>128</v>
      </c>
      <c r="C7621">
        <v>2023</v>
      </c>
      <c r="D7621" t="s">
        <v>58</v>
      </c>
      <c r="E7621" t="s">
        <v>45</v>
      </c>
      <c r="F7621" t="s">
        <v>46</v>
      </c>
      <c r="G7621" t="s">
        <v>253</v>
      </c>
      <c r="H7621" s="90" t="s">
        <v>365</v>
      </c>
      <c r="I7621" s="90" t="s">
        <v>536</v>
      </c>
      <c r="J7621" s="3">
        <v>196218</v>
      </c>
    </row>
    <row r="7622" spans="1:10" hidden="1" x14ac:dyDescent="0.25">
      <c r="A7622" s="57" t="s">
        <v>134</v>
      </c>
      <c r="B7622" t="s">
        <v>128</v>
      </c>
      <c r="C7622">
        <v>2023</v>
      </c>
      <c r="D7622" t="s">
        <v>58</v>
      </c>
      <c r="E7622" t="s">
        <v>45</v>
      </c>
      <c r="F7622" t="s">
        <v>46</v>
      </c>
      <c r="G7622" t="s">
        <v>537</v>
      </c>
      <c r="H7622" s="90" t="s">
        <v>538</v>
      </c>
      <c r="I7622" s="90" t="s">
        <v>539</v>
      </c>
      <c r="J7622" s="3">
        <v>179974.79</v>
      </c>
    </row>
    <row r="7623" spans="1:10" hidden="1" x14ac:dyDescent="0.25">
      <c r="A7623" s="57" t="s">
        <v>134</v>
      </c>
      <c r="B7623" t="s">
        <v>128</v>
      </c>
      <c r="C7623">
        <v>2023</v>
      </c>
      <c r="D7623" t="s">
        <v>58</v>
      </c>
      <c r="E7623" t="s">
        <v>45</v>
      </c>
      <c r="F7623" t="s">
        <v>46</v>
      </c>
      <c r="G7623" t="s">
        <v>527</v>
      </c>
      <c r="H7623" s="90" t="s">
        <v>366</v>
      </c>
      <c r="I7623" s="90" t="s">
        <v>526</v>
      </c>
    </row>
    <row r="7624" spans="1:10" hidden="1" x14ac:dyDescent="0.25">
      <c r="A7624" s="57" t="s">
        <v>134</v>
      </c>
      <c r="B7624" t="s">
        <v>128</v>
      </c>
      <c r="C7624">
        <v>2023</v>
      </c>
      <c r="D7624" t="s">
        <v>58</v>
      </c>
      <c r="E7624" t="s">
        <v>45</v>
      </c>
      <c r="F7624" t="s">
        <v>46</v>
      </c>
      <c r="G7624" t="s">
        <v>527</v>
      </c>
      <c r="H7624" s="90" t="s">
        <v>525</v>
      </c>
      <c r="I7624" s="90" t="s">
        <v>526</v>
      </c>
    </row>
    <row r="7625" spans="1:10" hidden="1" x14ac:dyDescent="0.25">
      <c r="A7625" s="57" t="s">
        <v>134</v>
      </c>
      <c r="B7625" t="s">
        <v>128</v>
      </c>
      <c r="C7625">
        <v>2023</v>
      </c>
      <c r="D7625" t="s">
        <v>58</v>
      </c>
      <c r="E7625" t="s">
        <v>45</v>
      </c>
      <c r="F7625" t="s">
        <v>46</v>
      </c>
      <c r="G7625" t="s">
        <v>527</v>
      </c>
      <c r="H7625" s="90" t="s">
        <v>365</v>
      </c>
      <c r="I7625" s="90" t="s">
        <v>526</v>
      </c>
    </row>
    <row r="7626" spans="1:10" hidden="1" x14ac:dyDescent="0.25">
      <c r="A7626" s="57" t="s">
        <v>134</v>
      </c>
      <c r="B7626" t="s">
        <v>128</v>
      </c>
      <c r="C7626">
        <v>2023</v>
      </c>
      <c r="D7626" t="s">
        <v>58</v>
      </c>
      <c r="E7626" t="s">
        <v>45</v>
      </c>
      <c r="F7626" t="s">
        <v>46</v>
      </c>
      <c r="G7626" t="s">
        <v>527</v>
      </c>
      <c r="H7626" s="90" t="s">
        <v>484</v>
      </c>
      <c r="I7626" s="90" t="s">
        <v>526</v>
      </c>
    </row>
    <row r="7627" spans="1:10" hidden="1" x14ac:dyDescent="0.25">
      <c r="A7627" s="57" t="s">
        <v>134</v>
      </c>
      <c r="B7627" t="s">
        <v>128</v>
      </c>
      <c r="C7627">
        <v>2023</v>
      </c>
      <c r="D7627" t="s">
        <v>58</v>
      </c>
      <c r="E7627" t="s">
        <v>45</v>
      </c>
      <c r="F7627" t="s">
        <v>46</v>
      </c>
      <c r="G7627" t="s">
        <v>272</v>
      </c>
      <c r="H7627" s="90" t="s">
        <v>273</v>
      </c>
      <c r="I7627" s="90" t="s">
        <v>526</v>
      </c>
    </row>
    <row r="7628" spans="1:10" hidden="1" x14ac:dyDescent="0.25">
      <c r="A7628" s="57" t="s">
        <v>134</v>
      </c>
      <c r="B7628" t="s">
        <v>128</v>
      </c>
      <c r="C7628">
        <v>2023</v>
      </c>
      <c r="D7628" t="s">
        <v>58</v>
      </c>
      <c r="E7628" t="s">
        <v>45</v>
      </c>
      <c r="F7628" t="s">
        <v>46</v>
      </c>
      <c r="G7628" t="s">
        <v>221</v>
      </c>
      <c r="H7628" s="2" t="s">
        <v>245</v>
      </c>
      <c r="I7628" t="s">
        <v>417</v>
      </c>
    </row>
    <row r="7629" spans="1:10" hidden="1" x14ac:dyDescent="0.25">
      <c r="A7629" s="57" t="s">
        <v>134</v>
      </c>
      <c r="B7629" t="s">
        <v>128</v>
      </c>
      <c r="C7629">
        <v>2023</v>
      </c>
      <c r="D7629" t="s">
        <v>58</v>
      </c>
      <c r="E7629" t="s">
        <v>45</v>
      </c>
      <c r="F7629" t="s">
        <v>46</v>
      </c>
      <c r="G7629" t="s">
        <v>221</v>
      </c>
      <c r="H7629" s="2" t="s">
        <v>299</v>
      </c>
      <c r="I7629" s="90" t="s">
        <v>429</v>
      </c>
    </row>
    <row r="7630" spans="1:10" hidden="1" x14ac:dyDescent="0.25">
      <c r="A7630" s="57" t="s">
        <v>134</v>
      </c>
      <c r="B7630" t="s">
        <v>128</v>
      </c>
      <c r="C7630">
        <v>2023</v>
      </c>
      <c r="D7630" t="s">
        <v>58</v>
      </c>
      <c r="E7630" t="s">
        <v>45</v>
      </c>
      <c r="F7630" t="s">
        <v>46</v>
      </c>
      <c r="G7630" t="s">
        <v>221</v>
      </c>
      <c r="H7630" s="2" t="s">
        <v>299</v>
      </c>
      <c r="I7630" s="90" t="s">
        <v>518</v>
      </c>
      <c r="J7630" s="3">
        <v>495000</v>
      </c>
    </row>
    <row r="7631" spans="1:10" hidden="1" x14ac:dyDescent="0.25">
      <c r="A7631" s="57" t="s">
        <v>134</v>
      </c>
      <c r="B7631" t="s">
        <v>128</v>
      </c>
      <c r="C7631">
        <v>2023</v>
      </c>
      <c r="D7631" t="s">
        <v>58</v>
      </c>
      <c r="E7631" t="s">
        <v>45</v>
      </c>
      <c r="F7631" t="s">
        <v>46</v>
      </c>
      <c r="G7631" t="s">
        <v>272</v>
      </c>
      <c r="H7631" s="2" t="s">
        <v>273</v>
      </c>
      <c r="I7631" s="2" t="s">
        <v>418</v>
      </c>
    </row>
    <row r="7632" spans="1:10" hidden="1" x14ac:dyDescent="0.25">
      <c r="A7632" s="57" t="s">
        <v>134</v>
      </c>
      <c r="B7632" t="s">
        <v>128</v>
      </c>
      <c r="C7632">
        <v>2023</v>
      </c>
      <c r="D7632" t="s">
        <v>58</v>
      </c>
      <c r="E7632" t="s">
        <v>45</v>
      </c>
      <c r="F7632" t="s">
        <v>46</v>
      </c>
      <c r="G7632" t="s">
        <v>49</v>
      </c>
      <c r="H7632" s="2" t="s">
        <v>246</v>
      </c>
      <c r="I7632" t="s">
        <v>388</v>
      </c>
      <c r="J7632" s="3">
        <v>241044</v>
      </c>
    </row>
    <row r="7633" spans="1:10" hidden="1" x14ac:dyDescent="0.25">
      <c r="A7633" s="57" t="s">
        <v>134</v>
      </c>
      <c r="B7633" t="s">
        <v>128</v>
      </c>
      <c r="C7633">
        <v>2023</v>
      </c>
      <c r="D7633" t="s">
        <v>58</v>
      </c>
      <c r="E7633" t="s">
        <v>45</v>
      </c>
      <c r="F7633" t="s">
        <v>46</v>
      </c>
      <c r="G7633" t="s">
        <v>49</v>
      </c>
      <c r="H7633" s="2" t="s">
        <v>246</v>
      </c>
      <c r="I7633" s="90" t="s">
        <v>464</v>
      </c>
    </row>
    <row r="7634" spans="1:10" hidden="1" x14ac:dyDescent="0.25">
      <c r="A7634" s="57" t="s">
        <v>134</v>
      </c>
      <c r="B7634" t="s">
        <v>128</v>
      </c>
      <c r="C7634">
        <v>2023</v>
      </c>
      <c r="D7634" t="s">
        <v>58</v>
      </c>
      <c r="E7634" t="s">
        <v>45</v>
      </c>
      <c r="F7634" t="s">
        <v>46</v>
      </c>
      <c r="G7634" t="s">
        <v>49</v>
      </c>
      <c r="H7634" s="2" t="s">
        <v>246</v>
      </c>
      <c r="I7634" s="90" t="s">
        <v>382</v>
      </c>
    </row>
    <row r="7635" spans="1:10" hidden="1" x14ac:dyDescent="0.25">
      <c r="A7635" s="57" t="s">
        <v>134</v>
      </c>
      <c r="B7635" t="s">
        <v>128</v>
      </c>
      <c r="C7635">
        <v>2023</v>
      </c>
      <c r="D7635" t="s">
        <v>58</v>
      </c>
      <c r="E7635" t="s">
        <v>45</v>
      </c>
      <c r="F7635" t="s">
        <v>46</v>
      </c>
      <c r="G7635" t="s">
        <v>49</v>
      </c>
      <c r="H7635" s="2" t="s">
        <v>246</v>
      </c>
      <c r="I7635" s="90" t="s">
        <v>477</v>
      </c>
      <c r="J7635" s="3">
        <v>148000</v>
      </c>
    </row>
    <row r="7636" spans="1:10" hidden="1" x14ac:dyDescent="0.25">
      <c r="A7636" s="57" t="s">
        <v>134</v>
      </c>
      <c r="B7636" t="s">
        <v>128</v>
      </c>
      <c r="C7636">
        <v>2023</v>
      </c>
      <c r="D7636" t="s">
        <v>58</v>
      </c>
      <c r="E7636" t="s">
        <v>45</v>
      </c>
      <c r="F7636" t="s">
        <v>46</v>
      </c>
      <c r="G7636" t="s">
        <v>49</v>
      </c>
      <c r="H7636" s="2" t="s">
        <v>247</v>
      </c>
      <c r="I7636" s="90" t="s">
        <v>509</v>
      </c>
    </row>
    <row r="7637" spans="1:10" hidden="1" x14ac:dyDescent="0.25">
      <c r="A7637" s="57" t="s">
        <v>134</v>
      </c>
      <c r="B7637" t="s">
        <v>128</v>
      </c>
      <c r="C7637">
        <v>2023</v>
      </c>
      <c r="D7637" t="s">
        <v>58</v>
      </c>
      <c r="E7637" t="s">
        <v>45</v>
      </c>
      <c r="F7637" t="s">
        <v>46</v>
      </c>
      <c r="G7637" t="s">
        <v>49</v>
      </c>
      <c r="H7637" s="2" t="s">
        <v>247</v>
      </c>
      <c r="I7637" s="90" t="s">
        <v>478</v>
      </c>
      <c r="J7637" s="3">
        <v>20606</v>
      </c>
    </row>
    <row r="7638" spans="1:10" hidden="1" x14ac:dyDescent="0.25">
      <c r="A7638" s="57" t="s">
        <v>134</v>
      </c>
      <c r="B7638" t="s">
        <v>128</v>
      </c>
      <c r="C7638">
        <v>2023</v>
      </c>
      <c r="D7638" t="s">
        <v>58</v>
      </c>
      <c r="E7638" t="s">
        <v>45</v>
      </c>
      <c r="F7638" t="s">
        <v>46</v>
      </c>
      <c r="G7638" t="s">
        <v>49</v>
      </c>
      <c r="H7638" s="2" t="s">
        <v>248</v>
      </c>
      <c r="I7638" s="90" t="s">
        <v>479</v>
      </c>
    </row>
    <row r="7639" spans="1:10" hidden="1" x14ac:dyDescent="0.25">
      <c r="A7639" s="57" t="s">
        <v>134</v>
      </c>
      <c r="B7639" t="s">
        <v>128</v>
      </c>
      <c r="C7639">
        <v>2023</v>
      </c>
      <c r="D7639" t="s">
        <v>58</v>
      </c>
      <c r="E7639" t="s">
        <v>45</v>
      </c>
      <c r="F7639" t="s">
        <v>46</v>
      </c>
      <c r="G7639" t="s">
        <v>49</v>
      </c>
      <c r="H7639" s="2" t="s">
        <v>248</v>
      </c>
      <c r="I7639" t="s">
        <v>404</v>
      </c>
    </row>
    <row r="7640" spans="1:10" hidden="1" x14ac:dyDescent="0.25">
      <c r="A7640" s="57" t="s">
        <v>134</v>
      </c>
      <c r="B7640" t="s">
        <v>128</v>
      </c>
      <c r="C7640">
        <v>2023</v>
      </c>
      <c r="D7640" t="s">
        <v>58</v>
      </c>
      <c r="E7640" t="s">
        <v>45</v>
      </c>
      <c r="F7640" t="s">
        <v>46</v>
      </c>
      <c r="G7640" t="s">
        <v>49</v>
      </c>
      <c r="H7640" s="2" t="s">
        <v>248</v>
      </c>
      <c r="I7640" s="90" t="s">
        <v>431</v>
      </c>
    </row>
    <row r="7641" spans="1:10" hidden="1" x14ac:dyDescent="0.25">
      <c r="A7641" s="57" t="s">
        <v>134</v>
      </c>
      <c r="B7641" t="s">
        <v>128</v>
      </c>
      <c r="C7641">
        <v>2023</v>
      </c>
      <c r="D7641" t="s">
        <v>58</v>
      </c>
      <c r="E7641" t="s">
        <v>45</v>
      </c>
      <c r="F7641" t="s">
        <v>46</v>
      </c>
      <c r="G7641" t="s">
        <v>49</v>
      </c>
      <c r="H7641" s="2" t="s">
        <v>249</v>
      </c>
      <c r="I7641" s="90" t="s">
        <v>396</v>
      </c>
    </row>
    <row r="7642" spans="1:10" hidden="1" x14ac:dyDescent="0.25">
      <c r="A7642" s="57" t="s">
        <v>134</v>
      </c>
      <c r="B7642" t="s">
        <v>128</v>
      </c>
      <c r="C7642">
        <v>2023</v>
      </c>
      <c r="D7642" t="s">
        <v>58</v>
      </c>
      <c r="E7642" t="s">
        <v>45</v>
      </c>
      <c r="F7642" t="s">
        <v>46</v>
      </c>
      <c r="G7642" t="s">
        <v>49</v>
      </c>
      <c r="H7642" s="2" t="s">
        <v>249</v>
      </c>
      <c r="I7642" s="90" t="s">
        <v>471</v>
      </c>
      <c r="J7642" s="3">
        <v>442596</v>
      </c>
    </row>
    <row r="7643" spans="1:10" hidden="1" x14ac:dyDescent="0.25">
      <c r="A7643" s="57" t="s">
        <v>134</v>
      </c>
      <c r="B7643" t="s">
        <v>128</v>
      </c>
      <c r="C7643">
        <v>2023</v>
      </c>
      <c r="D7643" t="s">
        <v>58</v>
      </c>
      <c r="E7643" t="s">
        <v>45</v>
      </c>
      <c r="F7643" t="s">
        <v>46</v>
      </c>
      <c r="G7643" t="s">
        <v>49</v>
      </c>
      <c r="H7643" s="2" t="s">
        <v>249</v>
      </c>
      <c r="I7643" s="90" t="s">
        <v>487</v>
      </c>
    </row>
    <row r="7644" spans="1:10" hidden="1" x14ac:dyDescent="0.25">
      <c r="A7644" s="57" t="s">
        <v>134</v>
      </c>
      <c r="B7644" t="s">
        <v>128</v>
      </c>
      <c r="C7644">
        <v>2023</v>
      </c>
      <c r="D7644" t="s">
        <v>58</v>
      </c>
      <c r="E7644" t="s">
        <v>45</v>
      </c>
      <c r="F7644" t="s">
        <v>46</v>
      </c>
      <c r="G7644" t="s">
        <v>49</v>
      </c>
      <c r="H7644" s="2" t="s">
        <v>249</v>
      </c>
      <c r="I7644" s="90" t="s">
        <v>488</v>
      </c>
    </row>
    <row r="7645" spans="1:10" hidden="1" x14ac:dyDescent="0.25">
      <c r="A7645" s="57" t="s">
        <v>134</v>
      </c>
      <c r="B7645" t="s">
        <v>128</v>
      </c>
      <c r="C7645">
        <v>2023</v>
      </c>
      <c r="D7645" t="s">
        <v>58</v>
      </c>
      <c r="E7645" t="s">
        <v>45</v>
      </c>
      <c r="F7645" t="s">
        <v>46</v>
      </c>
      <c r="G7645" t="s">
        <v>49</v>
      </c>
      <c r="H7645" s="2" t="s">
        <v>249</v>
      </c>
      <c r="I7645" s="90" t="s">
        <v>489</v>
      </c>
    </row>
    <row r="7646" spans="1:10" hidden="1" x14ac:dyDescent="0.25">
      <c r="A7646" s="57" t="s">
        <v>134</v>
      </c>
      <c r="B7646" t="s">
        <v>128</v>
      </c>
      <c r="C7646">
        <v>2023</v>
      </c>
      <c r="D7646" t="s">
        <v>58</v>
      </c>
      <c r="E7646" t="s">
        <v>45</v>
      </c>
      <c r="F7646" t="s">
        <v>46</v>
      </c>
      <c r="G7646" t="s">
        <v>49</v>
      </c>
      <c r="H7646" s="2" t="s">
        <v>249</v>
      </c>
      <c r="I7646" s="90" t="s">
        <v>490</v>
      </c>
    </row>
    <row r="7647" spans="1:10" hidden="1" x14ac:dyDescent="0.25">
      <c r="A7647" s="57" t="s">
        <v>134</v>
      </c>
      <c r="B7647" t="s">
        <v>128</v>
      </c>
      <c r="C7647">
        <v>2023</v>
      </c>
      <c r="D7647" t="s">
        <v>58</v>
      </c>
      <c r="E7647" t="s">
        <v>45</v>
      </c>
      <c r="F7647" t="s">
        <v>46</v>
      </c>
      <c r="G7647" t="s">
        <v>49</v>
      </c>
      <c r="H7647" s="2" t="s">
        <v>250</v>
      </c>
      <c r="I7647" s="90" t="s">
        <v>540</v>
      </c>
      <c r="J7647" s="3">
        <v>72000</v>
      </c>
    </row>
    <row r="7648" spans="1:10" hidden="1" x14ac:dyDescent="0.25">
      <c r="A7648" s="57" t="s">
        <v>134</v>
      </c>
      <c r="B7648" t="s">
        <v>128</v>
      </c>
      <c r="C7648">
        <v>2023</v>
      </c>
      <c r="D7648" t="s">
        <v>58</v>
      </c>
      <c r="E7648" t="s">
        <v>45</v>
      </c>
      <c r="F7648" t="s">
        <v>46</v>
      </c>
      <c r="G7648" t="s">
        <v>49</v>
      </c>
      <c r="H7648" s="2" t="s">
        <v>250</v>
      </c>
      <c r="I7648" s="90" t="s">
        <v>518</v>
      </c>
      <c r="J7648" s="3">
        <v>48219</v>
      </c>
    </row>
    <row r="7649" spans="1:10" hidden="1" x14ac:dyDescent="0.25">
      <c r="A7649" s="57" t="s">
        <v>134</v>
      </c>
      <c r="B7649" t="s">
        <v>128</v>
      </c>
      <c r="C7649">
        <v>2023</v>
      </c>
      <c r="D7649" t="s">
        <v>58</v>
      </c>
      <c r="E7649" t="s">
        <v>45</v>
      </c>
      <c r="F7649" t="s">
        <v>46</v>
      </c>
      <c r="G7649" t="s">
        <v>49</v>
      </c>
      <c r="H7649" s="2" t="s">
        <v>250</v>
      </c>
      <c r="I7649" s="90" t="s">
        <v>492</v>
      </c>
    </row>
    <row r="7650" spans="1:10" hidden="1" x14ac:dyDescent="0.25">
      <c r="A7650" s="57" t="s">
        <v>134</v>
      </c>
      <c r="B7650" t="s">
        <v>128</v>
      </c>
      <c r="C7650">
        <v>2023</v>
      </c>
      <c r="D7650" t="s">
        <v>58</v>
      </c>
      <c r="E7650" t="s">
        <v>45</v>
      </c>
      <c r="F7650" t="s">
        <v>46</v>
      </c>
      <c r="G7650" t="s">
        <v>49</v>
      </c>
      <c r="H7650" s="2" t="s">
        <v>250</v>
      </c>
      <c r="I7650" s="90" t="s">
        <v>493</v>
      </c>
    </row>
    <row r="7651" spans="1:10" hidden="1" x14ac:dyDescent="0.25">
      <c r="A7651" s="57" t="s">
        <v>134</v>
      </c>
      <c r="B7651" t="s">
        <v>128</v>
      </c>
      <c r="C7651">
        <v>2023</v>
      </c>
      <c r="D7651" t="s">
        <v>58</v>
      </c>
      <c r="E7651" t="s">
        <v>45</v>
      </c>
      <c r="F7651" t="s">
        <v>46</v>
      </c>
      <c r="G7651" t="s">
        <v>49</v>
      </c>
      <c r="H7651" s="2" t="s">
        <v>251</v>
      </c>
      <c r="I7651" s="90" t="s">
        <v>494</v>
      </c>
    </row>
    <row r="7652" spans="1:10" hidden="1" x14ac:dyDescent="0.25">
      <c r="A7652" s="57" t="s">
        <v>134</v>
      </c>
      <c r="B7652" t="s">
        <v>128</v>
      </c>
      <c r="C7652">
        <v>2023</v>
      </c>
      <c r="D7652" t="s">
        <v>58</v>
      </c>
      <c r="E7652" t="s">
        <v>45</v>
      </c>
      <c r="F7652" t="s">
        <v>46</v>
      </c>
      <c r="G7652" t="s">
        <v>49</v>
      </c>
      <c r="H7652" s="2" t="s">
        <v>333</v>
      </c>
      <c r="I7652" s="90" t="s">
        <v>491</v>
      </c>
    </row>
    <row r="7653" spans="1:10" hidden="1" x14ac:dyDescent="0.25">
      <c r="A7653" s="57" t="s">
        <v>134</v>
      </c>
      <c r="B7653" t="s">
        <v>128</v>
      </c>
      <c r="C7653">
        <v>2023</v>
      </c>
      <c r="D7653" t="s">
        <v>58</v>
      </c>
      <c r="E7653" t="s">
        <v>45</v>
      </c>
      <c r="F7653" t="s">
        <v>46</v>
      </c>
      <c r="G7653" t="s">
        <v>49</v>
      </c>
      <c r="H7653" s="2" t="s">
        <v>333</v>
      </c>
      <c r="I7653" s="90" t="s">
        <v>534</v>
      </c>
      <c r="J7653" s="3">
        <v>20000</v>
      </c>
    </row>
    <row r="7654" spans="1:10" hidden="1" x14ac:dyDescent="0.25">
      <c r="A7654" s="57" t="s">
        <v>134</v>
      </c>
      <c r="B7654" t="s">
        <v>128</v>
      </c>
      <c r="C7654">
        <v>2023</v>
      </c>
      <c r="D7654" t="s">
        <v>58</v>
      </c>
      <c r="E7654" t="s">
        <v>45</v>
      </c>
      <c r="F7654" t="s">
        <v>46</v>
      </c>
      <c r="G7654" t="s">
        <v>49</v>
      </c>
      <c r="H7654" s="90" t="s">
        <v>367</v>
      </c>
      <c r="I7654" s="90" t="s">
        <v>495</v>
      </c>
    </row>
    <row r="7655" spans="1:10" hidden="1" x14ac:dyDescent="0.25">
      <c r="A7655" s="57" t="s">
        <v>134</v>
      </c>
      <c r="B7655" t="s">
        <v>128</v>
      </c>
      <c r="C7655">
        <v>2023</v>
      </c>
      <c r="D7655" t="s">
        <v>58</v>
      </c>
      <c r="E7655" t="s">
        <v>45</v>
      </c>
      <c r="F7655" t="s">
        <v>46</v>
      </c>
      <c r="G7655" t="s">
        <v>49</v>
      </c>
      <c r="H7655" s="90" t="s">
        <v>367</v>
      </c>
      <c r="I7655" s="90" t="s">
        <v>541</v>
      </c>
      <c r="J7655" s="3">
        <v>44800</v>
      </c>
    </row>
    <row r="7656" spans="1:10" hidden="1" x14ac:dyDescent="0.25">
      <c r="A7656" s="57" t="s">
        <v>134</v>
      </c>
      <c r="B7656" t="s">
        <v>128</v>
      </c>
      <c r="C7656">
        <v>2023</v>
      </c>
      <c r="D7656" t="s">
        <v>58</v>
      </c>
      <c r="E7656" t="s">
        <v>45</v>
      </c>
      <c r="F7656" t="s">
        <v>46</v>
      </c>
      <c r="G7656" t="s">
        <v>49</v>
      </c>
      <c r="H7656" s="90" t="s">
        <v>367</v>
      </c>
      <c r="I7656" s="90" t="s">
        <v>497</v>
      </c>
      <c r="J7656" s="3">
        <v>66600</v>
      </c>
    </row>
    <row r="7657" spans="1:10" hidden="1" x14ac:dyDescent="0.25">
      <c r="A7657" s="57" t="s">
        <v>134</v>
      </c>
      <c r="B7657" t="s">
        <v>128</v>
      </c>
      <c r="C7657">
        <v>2023</v>
      </c>
      <c r="D7657" t="s">
        <v>58</v>
      </c>
      <c r="E7657" t="s">
        <v>45</v>
      </c>
      <c r="F7657" t="s">
        <v>46</v>
      </c>
      <c r="G7657" t="s">
        <v>49</v>
      </c>
      <c r="H7657" s="2" t="s">
        <v>252</v>
      </c>
      <c r="I7657" s="2"/>
    </row>
    <row r="7658" spans="1:10" hidden="1" x14ac:dyDescent="0.25">
      <c r="A7658" s="57" t="s">
        <v>134</v>
      </c>
      <c r="B7658" t="s">
        <v>128</v>
      </c>
      <c r="C7658">
        <v>2023</v>
      </c>
      <c r="D7658" t="s">
        <v>58</v>
      </c>
      <c r="E7658" t="s">
        <v>45</v>
      </c>
      <c r="F7658" t="s">
        <v>46</v>
      </c>
      <c r="G7658" t="s">
        <v>49</v>
      </c>
      <c r="H7658" s="2" t="s">
        <v>243</v>
      </c>
      <c r="I7658" s="90" t="s">
        <v>522</v>
      </c>
    </row>
    <row r="7659" spans="1:10" hidden="1" x14ac:dyDescent="0.25">
      <c r="A7659" s="57" t="s">
        <v>134</v>
      </c>
      <c r="B7659" t="s">
        <v>128</v>
      </c>
      <c r="C7659">
        <v>2023</v>
      </c>
      <c r="D7659" t="s">
        <v>58</v>
      </c>
      <c r="E7659" t="s">
        <v>45</v>
      </c>
      <c r="F7659" t="s">
        <v>46</v>
      </c>
      <c r="G7659" t="s">
        <v>49</v>
      </c>
      <c r="H7659" s="2" t="s">
        <v>243</v>
      </c>
      <c r="I7659" s="90" t="s">
        <v>533</v>
      </c>
    </row>
    <row r="7660" spans="1:10" hidden="1" x14ac:dyDescent="0.25">
      <c r="A7660" s="57" t="s">
        <v>134</v>
      </c>
      <c r="B7660" t="s">
        <v>128</v>
      </c>
      <c r="C7660">
        <v>2023</v>
      </c>
      <c r="D7660" t="s">
        <v>58</v>
      </c>
      <c r="E7660" t="s">
        <v>45</v>
      </c>
      <c r="F7660" t="s">
        <v>46</v>
      </c>
      <c r="G7660" t="s">
        <v>49</v>
      </c>
      <c r="H7660" s="2" t="s">
        <v>243</v>
      </c>
      <c r="I7660" s="90" t="s">
        <v>521</v>
      </c>
    </row>
    <row r="7661" spans="1:10" hidden="1" x14ac:dyDescent="0.25">
      <c r="A7661" s="57" t="s">
        <v>134</v>
      </c>
      <c r="B7661" t="s">
        <v>128</v>
      </c>
      <c r="C7661">
        <v>2023</v>
      </c>
      <c r="D7661" t="s">
        <v>58</v>
      </c>
      <c r="E7661" t="s">
        <v>45</v>
      </c>
      <c r="F7661" t="s">
        <v>46</v>
      </c>
      <c r="G7661" t="s">
        <v>49</v>
      </c>
      <c r="H7661" s="2" t="s">
        <v>243</v>
      </c>
      <c r="I7661" s="90" t="s">
        <v>516</v>
      </c>
    </row>
    <row r="7662" spans="1:10" hidden="1" x14ac:dyDescent="0.25">
      <c r="A7662" s="57" t="s">
        <v>134</v>
      </c>
      <c r="B7662" t="s">
        <v>128</v>
      </c>
      <c r="C7662">
        <v>2023</v>
      </c>
      <c r="D7662" t="s">
        <v>58</v>
      </c>
      <c r="E7662" t="s">
        <v>45</v>
      </c>
      <c r="F7662" t="s">
        <v>46</v>
      </c>
      <c r="G7662" t="s">
        <v>49</v>
      </c>
      <c r="H7662" s="2" t="s">
        <v>243</v>
      </c>
      <c r="I7662" s="90" t="s">
        <v>426</v>
      </c>
    </row>
    <row r="7663" spans="1:10" hidden="1" x14ac:dyDescent="0.25">
      <c r="A7663" s="57" t="s">
        <v>134</v>
      </c>
      <c r="B7663" t="s">
        <v>128</v>
      </c>
      <c r="C7663">
        <v>2023</v>
      </c>
      <c r="D7663" t="s">
        <v>58</v>
      </c>
      <c r="E7663" t="s">
        <v>45</v>
      </c>
      <c r="F7663" t="s">
        <v>46</v>
      </c>
      <c r="G7663" t="s">
        <v>49</v>
      </c>
      <c r="H7663" s="2" t="s">
        <v>243</v>
      </c>
      <c r="I7663" s="90" t="s">
        <v>409</v>
      </c>
    </row>
    <row r="7664" spans="1:10" hidden="1" x14ac:dyDescent="0.25">
      <c r="A7664" s="57" t="s">
        <v>134</v>
      </c>
      <c r="B7664" t="s">
        <v>128</v>
      </c>
      <c r="C7664">
        <v>2023</v>
      </c>
      <c r="D7664" t="s">
        <v>58</v>
      </c>
      <c r="E7664" t="s">
        <v>45</v>
      </c>
      <c r="F7664" t="s">
        <v>46</v>
      </c>
      <c r="G7664" t="s">
        <v>49</v>
      </c>
      <c r="H7664" s="2" t="s">
        <v>243</v>
      </c>
      <c r="I7664" s="90" t="s">
        <v>504</v>
      </c>
    </row>
    <row r="7665" spans="1:10" hidden="1" x14ac:dyDescent="0.25">
      <c r="A7665" s="57" t="s">
        <v>134</v>
      </c>
      <c r="B7665" t="s">
        <v>128</v>
      </c>
      <c r="C7665">
        <v>2023</v>
      </c>
      <c r="D7665" t="s">
        <v>58</v>
      </c>
      <c r="E7665" t="s">
        <v>45</v>
      </c>
      <c r="F7665" t="s">
        <v>46</v>
      </c>
      <c r="G7665" t="s">
        <v>49</v>
      </c>
      <c r="H7665" s="2" t="s">
        <v>243</v>
      </c>
      <c r="I7665" s="90" t="s">
        <v>393</v>
      </c>
    </row>
    <row r="7666" spans="1:10" hidden="1" x14ac:dyDescent="0.25">
      <c r="A7666" s="57" t="s">
        <v>134</v>
      </c>
      <c r="B7666" t="s">
        <v>128</v>
      </c>
      <c r="C7666">
        <v>2023</v>
      </c>
      <c r="D7666" t="s">
        <v>58</v>
      </c>
      <c r="E7666" t="s">
        <v>45</v>
      </c>
      <c r="F7666" t="s">
        <v>46</v>
      </c>
      <c r="G7666" t="s">
        <v>49</v>
      </c>
      <c r="H7666" s="2" t="s">
        <v>243</v>
      </c>
      <c r="I7666" s="90" t="s">
        <v>450</v>
      </c>
    </row>
    <row r="7667" spans="1:10" hidden="1" x14ac:dyDescent="0.25">
      <c r="A7667" s="57" t="s">
        <v>134</v>
      </c>
      <c r="B7667" t="s">
        <v>128</v>
      </c>
      <c r="C7667">
        <v>2023</v>
      </c>
      <c r="D7667" t="s">
        <v>58</v>
      </c>
      <c r="E7667" t="s">
        <v>45</v>
      </c>
      <c r="F7667" t="s">
        <v>46</v>
      </c>
      <c r="G7667" t="s">
        <v>49</v>
      </c>
      <c r="H7667" s="2" t="s">
        <v>243</v>
      </c>
      <c r="I7667" s="90" t="s">
        <v>392</v>
      </c>
    </row>
    <row r="7668" spans="1:10" hidden="1" x14ac:dyDescent="0.25">
      <c r="A7668" s="57" t="s">
        <v>134</v>
      </c>
      <c r="B7668" t="s">
        <v>128</v>
      </c>
      <c r="C7668">
        <v>2023</v>
      </c>
      <c r="D7668" t="s">
        <v>58</v>
      </c>
      <c r="E7668" t="s">
        <v>45</v>
      </c>
      <c r="F7668" t="s">
        <v>304</v>
      </c>
      <c r="G7668" t="s">
        <v>54</v>
      </c>
      <c r="H7668" t="s">
        <v>305</v>
      </c>
      <c r="I7668" t="s">
        <v>396</v>
      </c>
      <c r="J7668" s="3">
        <v>2300000</v>
      </c>
    </row>
    <row r="7669" spans="1:10" hidden="1" x14ac:dyDescent="0.25">
      <c r="A7669" s="57" t="s">
        <v>134</v>
      </c>
      <c r="B7669" t="s">
        <v>128</v>
      </c>
      <c r="C7669">
        <v>2023</v>
      </c>
      <c r="D7669" t="s">
        <v>58</v>
      </c>
      <c r="E7669" t="s">
        <v>45</v>
      </c>
      <c r="F7669" t="s">
        <v>304</v>
      </c>
      <c r="G7669" t="s">
        <v>54</v>
      </c>
      <c r="H7669" t="s">
        <v>306</v>
      </c>
      <c r="I7669" t="s">
        <v>396</v>
      </c>
    </row>
    <row r="7670" spans="1:10" hidden="1" x14ac:dyDescent="0.25">
      <c r="A7670" s="57" t="s">
        <v>134</v>
      </c>
      <c r="B7670" t="s">
        <v>128</v>
      </c>
      <c r="C7670">
        <v>2023</v>
      </c>
      <c r="D7670" t="s">
        <v>58</v>
      </c>
      <c r="E7670" t="s">
        <v>45</v>
      </c>
      <c r="F7670" t="s">
        <v>304</v>
      </c>
      <c r="G7670" t="s">
        <v>54</v>
      </c>
      <c r="H7670" t="s">
        <v>307</v>
      </c>
      <c r="I7670" t="s">
        <v>396</v>
      </c>
      <c r="J7670" s="3">
        <v>275000</v>
      </c>
    </row>
    <row r="7671" spans="1:10" hidden="1" x14ac:dyDescent="0.25">
      <c r="A7671" s="57" t="s">
        <v>134</v>
      </c>
      <c r="B7671" t="s">
        <v>128</v>
      </c>
      <c r="C7671">
        <v>2023</v>
      </c>
      <c r="D7671" t="s">
        <v>58</v>
      </c>
      <c r="E7671" t="s">
        <v>45</v>
      </c>
      <c r="F7671" t="s">
        <v>304</v>
      </c>
      <c r="G7671" t="s">
        <v>54</v>
      </c>
      <c r="H7671" t="s">
        <v>308</v>
      </c>
      <c r="I7671" t="s">
        <v>396</v>
      </c>
      <c r="J7671" s="3">
        <v>33000</v>
      </c>
    </row>
    <row r="7672" spans="1:10" hidden="1" x14ac:dyDescent="0.25">
      <c r="A7672" s="57" t="s">
        <v>134</v>
      </c>
      <c r="B7672" t="s">
        <v>128</v>
      </c>
      <c r="C7672">
        <v>2023</v>
      </c>
      <c r="D7672" t="s">
        <v>58</v>
      </c>
      <c r="E7672" t="s">
        <v>45</v>
      </c>
      <c r="F7672" t="s">
        <v>304</v>
      </c>
      <c r="G7672" t="s">
        <v>54</v>
      </c>
      <c r="H7672" t="s">
        <v>309</v>
      </c>
      <c r="I7672" t="s">
        <v>396</v>
      </c>
      <c r="J7672" s="3">
        <v>275000</v>
      </c>
    </row>
    <row r="7673" spans="1:10" hidden="1" x14ac:dyDescent="0.25">
      <c r="A7673" s="57" t="s">
        <v>134</v>
      </c>
      <c r="B7673" t="s">
        <v>128</v>
      </c>
      <c r="C7673">
        <v>2023</v>
      </c>
      <c r="D7673" t="s">
        <v>58</v>
      </c>
      <c r="E7673" t="s">
        <v>45</v>
      </c>
      <c r="F7673" t="s">
        <v>304</v>
      </c>
      <c r="G7673" t="s">
        <v>54</v>
      </c>
      <c r="H7673" t="s">
        <v>310</v>
      </c>
      <c r="I7673" t="s">
        <v>396</v>
      </c>
      <c r="J7673" s="3">
        <v>137500</v>
      </c>
    </row>
    <row r="7674" spans="1:10" hidden="1" x14ac:dyDescent="0.25">
      <c r="A7674" s="57" t="s">
        <v>134</v>
      </c>
      <c r="B7674" t="s">
        <v>128</v>
      </c>
      <c r="C7674">
        <v>2023</v>
      </c>
      <c r="D7674" t="s">
        <v>58</v>
      </c>
      <c r="E7674" t="s">
        <v>45</v>
      </c>
      <c r="F7674" t="s">
        <v>304</v>
      </c>
      <c r="G7674" t="s">
        <v>54</v>
      </c>
      <c r="H7674" s="90" t="s">
        <v>332</v>
      </c>
      <c r="I7674" s="90"/>
    </row>
    <row r="7675" spans="1:10" hidden="1" x14ac:dyDescent="0.25">
      <c r="A7675" s="57" t="s">
        <v>134</v>
      </c>
      <c r="B7675" t="s">
        <v>128</v>
      </c>
      <c r="C7675">
        <v>2023</v>
      </c>
      <c r="D7675" t="s">
        <v>58</v>
      </c>
      <c r="E7675" t="s">
        <v>45</v>
      </c>
      <c r="F7675" t="s">
        <v>304</v>
      </c>
      <c r="G7675" t="s">
        <v>54</v>
      </c>
      <c r="H7675" t="s">
        <v>311</v>
      </c>
      <c r="I7675" t="s">
        <v>396</v>
      </c>
      <c r="J7675" s="3">
        <v>1000000</v>
      </c>
    </row>
    <row r="7676" spans="1:10" hidden="1" x14ac:dyDescent="0.25">
      <c r="A7676" s="57" t="s">
        <v>134</v>
      </c>
      <c r="B7676" t="s">
        <v>128</v>
      </c>
      <c r="C7676">
        <v>2023</v>
      </c>
      <c r="D7676" t="s">
        <v>58</v>
      </c>
      <c r="E7676" t="s">
        <v>45</v>
      </c>
      <c r="F7676" t="s">
        <v>304</v>
      </c>
      <c r="G7676" t="s">
        <v>54</v>
      </c>
      <c r="H7676" t="s">
        <v>453</v>
      </c>
      <c r="I7676" s="90" t="s">
        <v>396</v>
      </c>
      <c r="J7676" s="3">
        <v>1000000</v>
      </c>
    </row>
    <row r="7677" spans="1:10" hidden="1" x14ac:dyDescent="0.25">
      <c r="A7677" s="57" t="s">
        <v>134</v>
      </c>
      <c r="B7677" t="s">
        <v>128</v>
      </c>
      <c r="C7677">
        <v>2023</v>
      </c>
      <c r="D7677" t="s">
        <v>58</v>
      </c>
      <c r="E7677" t="s">
        <v>45</v>
      </c>
      <c r="F7677" t="s">
        <v>304</v>
      </c>
      <c r="G7677" t="s">
        <v>54</v>
      </c>
      <c r="H7677" t="s">
        <v>312</v>
      </c>
    </row>
    <row r="7678" spans="1:10" hidden="1" x14ac:dyDescent="0.25">
      <c r="A7678" s="57" t="s">
        <v>134</v>
      </c>
      <c r="B7678" t="s">
        <v>128</v>
      </c>
      <c r="C7678">
        <v>2023</v>
      </c>
      <c r="D7678" t="s">
        <v>58</v>
      </c>
      <c r="E7678" t="s">
        <v>45</v>
      </c>
      <c r="F7678" t="s">
        <v>304</v>
      </c>
      <c r="G7678" t="s">
        <v>54</v>
      </c>
      <c r="H7678" t="s">
        <v>313</v>
      </c>
      <c r="I7678" t="s">
        <v>397</v>
      </c>
      <c r="J7678" s="3">
        <v>17226</v>
      </c>
    </row>
    <row r="7679" spans="1:10" hidden="1" x14ac:dyDescent="0.25">
      <c r="A7679" s="57" t="s">
        <v>134</v>
      </c>
      <c r="B7679" t="s">
        <v>128</v>
      </c>
      <c r="C7679">
        <v>2023</v>
      </c>
      <c r="D7679" t="s">
        <v>58</v>
      </c>
      <c r="E7679" t="s">
        <v>45</v>
      </c>
      <c r="F7679" t="s">
        <v>304</v>
      </c>
      <c r="G7679" t="s">
        <v>54</v>
      </c>
      <c r="H7679" t="s">
        <v>314</v>
      </c>
      <c r="I7679" t="s">
        <v>398</v>
      </c>
      <c r="J7679" s="3">
        <v>442000</v>
      </c>
    </row>
    <row r="7680" spans="1:10" hidden="1" x14ac:dyDescent="0.25">
      <c r="A7680" s="57" t="s">
        <v>134</v>
      </c>
      <c r="B7680" t="s">
        <v>128</v>
      </c>
      <c r="C7680">
        <v>2023</v>
      </c>
      <c r="D7680" t="s">
        <v>58</v>
      </c>
      <c r="E7680" t="s">
        <v>45</v>
      </c>
      <c r="F7680" t="s">
        <v>304</v>
      </c>
      <c r="G7680" t="s">
        <v>54</v>
      </c>
      <c r="H7680" t="s">
        <v>315</v>
      </c>
      <c r="I7680" s="90" t="s">
        <v>454</v>
      </c>
      <c r="J7680" s="3">
        <v>132000</v>
      </c>
    </row>
    <row r="7681" spans="1:10" hidden="1" x14ac:dyDescent="0.25">
      <c r="A7681" s="57" t="s">
        <v>134</v>
      </c>
      <c r="B7681" t="s">
        <v>128</v>
      </c>
      <c r="C7681">
        <v>2023</v>
      </c>
      <c r="D7681" t="s">
        <v>58</v>
      </c>
      <c r="E7681" t="s">
        <v>45</v>
      </c>
      <c r="F7681" t="s">
        <v>304</v>
      </c>
      <c r="G7681" t="s">
        <v>54</v>
      </c>
      <c r="H7681" s="2" t="s">
        <v>316</v>
      </c>
      <c r="I7681" s="2"/>
    </row>
    <row r="7682" spans="1:10" hidden="1" x14ac:dyDescent="0.25">
      <c r="A7682" s="57" t="s">
        <v>134</v>
      </c>
      <c r="B7682" t="s">
        <v>128</v>
      </c>
      <c r="C7682">
        <v>2023</v>
      </c>
      <c r="D7682" t="s">
        <v>58</v>
      </c>
      <c r="E7682" t="s">
        <v>45</v>
      </c>
      <c r="F7682" t="s">
        <v>304</v>
      </c>
      <c r="G7682" t="s">
        <v>49</v>
      </c>
      <c r="H7682" s="90" t="s">
        <v>317</v>
      </c>
      <c r="I7682" s="90"/>
    </row>
    <row r="7683" spans="1:10" hidden="1" x14ac:dyDescent="0.25">
      <c r="A7683" s="57" t="s">
        <v>134</v>
      </c>
      <c r="B7683" t="s">
        <v>128</v>
      </c>
      <c r="C7683">
        <v>2023</v>
      </c>
      <c r="D7683" t="s">
        <v>58</v>
      </c>
      <c r="E7683" t="s">
        <v>45</v>
      </c>
      <c r="F7683" t="s">
        <v>50</v>
      </c>
      <c r="G7683" t="s">
        <v>56</v>
      </c>
      <c r="H7683" t="s">
        <v>124</v>
      </c>
      <c r="I7683" t="s">
        <v>401</v>
      </c>
      <c r="J7683" s="3">
        <v>82190</v>
      </c>
    </row>
    <row r="7684" spans="1:10" hidden="1" x14ac:dyDescent="0.25">
      <c r="A7684" s="57" t="s">
        <v>134</v>
      </c>
      <c r="B7684" t="s">
        <v>128</v>
      </c>
      <c r="C7684">
        <v>2023</v>
      </c>
      <c r="D7684" t="s">
        <v>58</v>
      </c>
      <c r="E7684" t="s">
        <v>45</v>
      </c>
      <c r="F7684" t="s">
        <v>50</v>
      </c>
      <c r="G7684" t="s">
        <v>56</v>
      </c>
      <c r="H7684" t="s">
        <v>98</v>
      </c>
      <c r="I7684" t="s">
        <v>402</v>
      </c>
      <c r="J7684" s="3">
        <v>509970.34</v>
      </c>
    </row>
    <row r="7685" spans="1:10" hidden="1" x14ac:dyDescent="0.25">
      <c r="A7685" s="57" t="s">
        <v>134</v>
      </c>
      <c r="B7685" t="s">
        <v>128</v>
      </c>
      <c r="C7685">
        <v>2023</v>
      </c>
      <c r="D7685" t="s">
        <v>58</v>
      </c>
      <c r="E7685" t="s">
        <v>45</v>
      </c>
      <c r="F7685" t="s">
        <v>50</v>
      </c>
      <c r="G7685" t="s">
        <v>56</v>
      </c>
      <c r="H7685" t="s">
        <v>98</v>
      </c>
      <c r="I7685" t="s">
        <v>401</v>
      </c>
      <c r="J7685" s="3">
        <v>159362</v>
      </c>
    </row>
    <row r="7686" spans="1:10" hidden="1" x14ac:dyDescent="0.25">
      <c r="A7686" s="57" t="s">
        <v>134</v>
      </c>
      <c r="B7686" t="s">
        <v>128</v>
      </c>
      <c r="C7686">
        <v>2023</v>
      </c>
      <c r="D7686" t="s">
        <v>58</v>
      </c>
      <c r="E7686" t="s">
        <v>45</v>
      </c>
      <c r="F7686" t="s">
        <v>50</v>
      </c>
      <c r="G7686" t="s">
        <v>56</v>
      </c>
      <c r="H7686" t="s">
        <v>265</v>
      </c>
      <c r="I7686" s="90" t="s">
        <v>522</v>
      </c>
    </row>
    <row r="7687" spans="1:10" hidden="1" x14ac:dyDescent="0.25">
      <c r="A7687" s="57" t="s">
        <v>134</v>
      </c>
      <c r="B7687" t="s">
        <v>128</v>
      </c>
      <c r="C7687">
        <v>2023</v>
      </c>
      <c r="D7687" t="s">
        <v>58</v>
      </c>
      <c r="E7687" t="s">
        <v>45</v>
      </c>
      <c r="F7687" t="s">
        <v>50</v>
      </c>
      <c r="G7687" t="s">
        <v>56</v>
      </c>
      <c r="H7687" t="s">
        <v>265</v>
      </c>
      <c r="I7687" s="90" t="s">
        <v>403</v>
      </c>
    </row>
    <row r="7688" spans="1:10" hidden="1" x14ac:dyDescent="0.25">
      <c r="A7688" s="57" t="s">
        <v>134</v>
      </c>
      <c r="B7688" t="s">
        <v>128</v>
      </c>
      <c r="C7688">
        <v>2023</v>
      </c>
      <c r="D7688" t="s">
        <v>58</v>
      </c>
      <c r="E7688" t="s">
        <v>45</v>
      </c>
      <c r="F7688" t="s">
        <v>50</v>
      </c>
      <c r="G7688" t="s">
        <v>56</v>
      </c>
      <c r="H7688" t="s">
        <v>193</v>
      </c>
      <c r="I7688" s="90" t="s">
        <v>393</v>
      </c>
    </row>
    <row r="7689" spans="1:10" hidden="1" x14ac:dyDescent="0.25">
      <c r="A7689" s="57" t="s">
        <v>134</v>
      </c>
      <c r="B7689" t="s">
        <v>128</v>
      </c>
      <c r="C7689">
        <v>2023</v>
      </c>
      <c r="D7689" t="s">
        <v>58</v>
      </c>
      <c r="E7689" t="s">
        <v>45</v>
      </c>
      <c r="F7689" t="s">
        <v>50</v>
      </c>
      <c r="G7689" t="s">
        <v>56</v>
      </c>
      <c r="H7689" t="s">
        <v>193</v>
      </c>
      <c r="I7689" s="90" t="s">
        <v>467</v>
      </c>
    </row>
    <row r="7690" spans="1:10" hidden="1" x14ac:dyDescent="0.25">
      <c r="A7690" s="57" t="s">
        <v>134</v>
      </c>
      <c r="B7690" t="s">
        <v>128</v>
      </c>
      <c r="C7690">
        <v>2023</v>
      </c>
      <c r="D7690" t="s">
        <v>58</v>
      </c>
      <c r="E7690" t="s">
        <v>45</v>
      </c>
      <c r="F7690" t="s">
        <v>50</v>
      </c>
      <c r="G7690" t="s">
        <v>101</v>
      </c>
      <c r="H7690" t="s">
        <v>99</v>
      </c>
      <c r="I7690" t="s">
        <v>401</v>
      </c>
      <c r="J7690" s="3">
        <v>353161</v>
      </c>
    </row>
    <row r="7691" spans="1:10" hidden="1" x14ac:dyDescent="0.25">
      <c r="A7691" s="57" t="s">
        <v>134</v>
      </c>
      <c r="B7691" t="s">
        <v>128</v>
      </c>
      <c r="C7691">
        <v>2023</v>
      </c>
      <c r="D7691" t="s">
        <v>58</v>
      </c>
      <c r="E7691" t="s">
        <v>45</v>
      </c>
      <c r="F7691" t="s">
        <v>50</v>
      </c>
      <c r="G7691" t="s">
        <v>101</v>
      </c>
      <c r="H7691" s="2" t="s">
        <v>255</v>
      </c>
      <c r="I7691" s="90" t="s">
        <v>535</v>
      </c>
      <c r="J7691" s="3">
        <v>16695</v>
      </c>
    </row>
    <row r="7692" spans="1:10" hidden="1" x14ac:dyDescent="0.25">
      <c r="A7692" s="57" t="s">
        <v>134</v>
      </c>
      <c r="B7692" t="s">
        <v>128</v>
      </c>
      <c r="C7692">
        <v>2023</v>
      </c>
      <c r="D7692" t="s">
        <v>58</v>
      </c>
      <c r="E7692" t="s">
        <v>45</v>
      </c>
      <c r="F7692" t="s">
        <v>50</v>
      </c>
      <c r="G7692" t="s">
        <v>101</v>
      </c>
      <c r="H7692" s="2" t="s">
        <v>255</v>
      </c>
      <c r="I7692" s="90" t="s">
        <v>416</v>
      </c>
      <c r="J7692" s="3">
        <v>17000</v>
      </c>
    </row>
    <row r="7693" spans="1:10" hidden="1" x14ac:dyDescent="0.25">
      <c r="A7693" s="57" t="s">
        <v>134</v>
      </c>
      <c r="B7693" t="s">
        <v>128</v>
      </c>
      <c r="C7693">
        <v>2023</v>
      </c>
      <c r="D7693" t="s">
        <v>58</v>
      </c>
      <c r="E7693" t="s">
        <v>45</v>
      </c>
      <c r="F7693" t="s">
        <v>50</v>
      </c>
      <c r="G7693" t="s">
        <v>101</v>
      </c>
      <c r="H7693" s="2" t="s">
        <v>255</v>
      </c>
      <c r="I7693" s="90" t="s">
        <v>518</v>
      </c>
      <c r="J7693" s="3">
        <v>17325</v>
      </c>
    </row>
    <row r="7694" spans="1:10" hidden="1" x14ac:dyDescent="0.25">
      <c r="A7694" s="57" t="s">
        <v>134</v>
      </c>
      <c r="B7694" t="s">
        <v>128</v>
      </c>
      <c r="C7694">
        <v>2023</v>
      </c>
      <c r="D7694" t="s">
        <v>58</v>
      </c>
      <c r="E7694" t="s">
        <v>45</v>
      </c>
      <c r="F7694" t="s">
        <v>50</v>
      </c>
      <c r="G7694" t="s">
        <v>101</v>
      </c>
      <c r="H7694" s="2" t="s">
        <v>255</v>
      </c>
      <c r="I7694" s="90" t="s">
        <v>555</v>
      </c>
      <c r="J7694" s="3">
        <v>2475</v>
      </c>
    </row>
    <row r="7695" spans="1:10" hidden="1" x14ac:dyDescent="0.25">
      <c r="A7695" s="57" t="s">
        <v>134</v>
      </c>
      <c r="B7695" t="s">
        <v>128</v>
      </c>
      <c r="C7695">
        <v>2023</v>
      </c>
      <c r="D7695" t="s">
        <v>58</v>
      </c>
      <c r="E7695" t="s">
        <v>45</v>
      </c>
      <c r="F7695" t="s">
        <v>50</v>
      </c>
      <c r="G7695" t="s">
        <v>101</v>
      </c>
      <c r="H7695" s="2" t="s">
        <v>254</v>
      </c>
      <c r="I7695" s="2"/>
    </row>
    <row r="7696" spans="1:10" hidden="1" x14ac:dyDescent="0.25">
      <c r="A7696" s="57" t="s">
        <v>134</v>
      </c>
      <c r="B7696" t="s">
        <v>128</v>
      </c>
      <c r="C7696">
        <v>2023</v>
      </c>
      <c r="D7696" t="s">
        <v>58</v>
      </c>
      <c r="E7696" t="s">
        <v>45</v>
      </c>
      <c r="F7696" t="s">
        <v>50</v>
      </c>
      <c r="G7696" t="s">
        <v>101</v>
      </c>
      <c r="H7696" s="2" t="s">
        <v>236</v>
      </c>
      <c r="I7696" t="s">
        <v>422</v>
      </c>
    </row>
    <row r="7697" spans="1:10" hidden="1" x14ac:dyDescent="0.25">
      <c r="A7697" s="57" t="s">
        <v>134</v>
      </c>
      <c r="B7697" t="s">
        <v>128</v>
      </c>
      <c r="C7697">
        <v>2023</v>
      </c>
      <c r="D7697" t="s">
        <v>58</v>
      </c>
      <c r="E7697" t="s">
        <v>45</v>
      </c>
      <c r="F7697" t="s">
        <v>50</v>
      </c>
      <c r="G7697" t="s">
        <v>101</v>
      </c>
      <c r="H7697" t="s">
        <v>30</v>
      </c>
      <c r="I7697" s="90" t="s">
        <v>546</v>
      </c>
      <c r="J7697" s="3">
        <v>20400</v>
      </c>
    </row>
    <row r="7698" spans="1:10" hidden="1" x14ac:dyDescent="0.25">
      <c r="A7698" s="57" t="s">
        <v>134</v>
      </c>
      <c r="B7698" t="s">
        <v>128</v>
      </c>
      <c r="C7698">
        <v>2023</v>
      </c>
      <c r="D7698" t="s">
        <v>58</v>
      </c>
      <c r="E7698" t="s">
        <v>45</v>
      </c>
      <c r="F7698" t="s">
        <v>50</v>
      </c>
      <c r="G7698" t="s">
        <v>101</v>
      </c>
      <c r="H7698" t="s">
        <v>30</v>
      </c>
      <c r="I7698" s="90" t="s">
        <v>547</v>
      </c>
      <c r="J7698" s="3">
        <v>10700</v>
      </c>
    </row>
    <row r="7699" spans="1:10" hidden="1" x14ac:dyDescent="0.25">
      <c r="A7699" s="57" t="s">
        <v>134</v>
      </c>
      <c r="B7699" t="s">
        <v>128</v>
      </c>
      <c r="C7699">
        <v>2023</v>
      </c>
      <c r="D7699" t="s">
        <v>58</v>
      </c>
      <c r="E7699" t="s">
        <v>45</v>
      </c>
      <c r="F7699" t="s">
        <v>50</v>
      </c>
      <c r="G7699" t="s">
        <v>101</v>
      </c>
      <c r="H7699" t="s">
        <v>30</v>
      </c>
      <c r="I7699" s="90" t="s">
        <v>526</v>
      </c>
      <c r="J7699" s="3">
        <v>26800</v>
      </c>
    </row>
    <row r="7700" spans="1:10" hidden="1" x14ac:dyDescent="0.25">
      <c r="A7700" s="57" t="s">
        <v>134</v>
      </c>
      <c r="B7700" t="s">
        <v>128</v>
      </c>
      <c r="C7700">
        <v>2023</v>
      </c>
      <c r="D7700" t="s">
        <v>58</v>
      </c>
      <c r="E7700" t="s">
        <v>45</v>
      </c>
      <c r="F7700" t="s">
        <v>50</v>
      </c>
      <c r="G7700" t="s">
        <v>101</v>
      </c>
      <c r="H7700" t="s">
        <v>30</v>
      </c>
      <c r="I7700" s="90" t="s">
        <v>404</v>
      </c>
      <c r="J7700" s="3">
        <v>12000</v>
      </c>
    </row>
    <row r="7701" spans="1:10" hidden="1" x14ac:dyDescent="0.25">
      <c r="A7701" s="57" t="s">
        <v>134</v>
      </c>
      <c r="B7701" t="s">
        <v>128</v>
      </c>
      <c r="C7701">
        <v>2023</v>
      </c>
      <c r="D7701" t="s">
        <v>58</v>
      </c>
      <c r="E7701" t="s">
        <v>45</v>
      </c>
      <c r="F7701" t="s">
        <v>50</v>
      </c>
      <c r="G7701" t="s">
        <v>101</v>
      </c>
      <c r="H7701" t="s">
        <v>30</v>
      </c>
      <c r="I7701" s="90" t="s">
        <v>465</v>
      </c>
      <c r="J7701" s="3">
        <v>62990</v>
      </c>
    </row>
    <row r="7702" spans="1:10" hidden="1" x14ac:dyDescent="0.25">
      <c r="A7702" s="57" t="s">
        <v>134</v>
      </c>
      <c r="B7702" t="s">
        <v>128</v>
      </c>
      <c r="C7702">
        <v>2023</v>
      </c>
      <c r="D7702" t="s">
        <v>58</v>
      </c>
      <c r="E7702" t="s">
        <v>45</v>
      </c>
      <c r="F7702" t="s">
        <v>50</v>
      </c>
      <c r="G7702" t="s">
        <v>101</v>
      </c>
      <c r="H7702" t="s">
        <v>30</v>
      </c>
      <c r="I7702" s="90" t="s">
        <v>478</v>
      </c>
      <c r="J7702" s="3">
        <v>61500</v>
      </c>
    </row>
    <row r="7703" spans="1:10" hidden="1" x14ac:dyDescent="0.25">
      <c r="A7703" s="57" t="s">
        <v>134</v>
      </c>
      <c r="B7703" t="s">
        <v>128</v>
      </c>
      <c r="C7703">
        <v>2023</v>
      </c>
      <c r="D7703" t="s">
        <v>58</v>
      </c>
      <c r="E7703" t="s">
        <v>45</v>
      </c>
      <c r="F7703" t="s">
        <v>50</v>
      </c>
      <c r="G7703" t="s">
        <v>101</v>
      </c>
      <c r="H7703" t="s">
        <v>30</v>
      </c>
      <c r="I7703" s="90" t="s">
        <v>542</v>
      </c>
      <c r="J7703" s="3">
        <v>24900</v>
      </c>
    </row>
    <row r="7704" spans="1:10" hidden="1" x14ac:dyDescent="0.25">
      <c r="A7704" s="57" t="s">
        <v>134</v>
      </c>
      <c r="B7704" t="s">
        <v>128</v>
      </c>
      <c r="C7704">
        <v>2023</v>
      </c>
      <c r="D7704" t="s">
        <v>58</v>
      </c>
      <c r="E7704" t="s">
        <v>45</v>
      </c>
      <c r="F7704" t="s">
        <v>50</v>
      </c>
      <c r="G7704" t="s">
        <v>101</v>
      </c>
      <c r="H7704" t="s">
        <v>30</v>
      </c>
      <c r="I7704" s="90" t="s">
        <v>384</v>
      </c>
      <c r="J7704" s="3">
        <v>6389</v>
      </c>
    </row>
    <row r="7705" spans="1:10" hidden="1" x14ac:dyDescent="0.25">
      <c r="A7705" s="57" t="s">
        <v>134</v>
      </c>
      <c r="B7705" t="s">
        <v>128</v>
      </c>
      <c r="C7705">
        <v>2023</v>
      </c>
      <c r="D7705" t="s">
        <v>58</v>
      </c>
      <c r="E7705" t="s">
        <v>45</v>
      </c>
      <c r="F7705" t="s">
        <v>50</v>
      </c>
      <c r="G7705" t="s">
        <v>101</v>
      </c>
      <c r="H7705" t="s">
        <v>30</v>
      </c>
      <c r="I7705" s="90" t="s">
        <v>543</v>
      </c>
      <c r="J7705" s="3">
        <v>20900</v>
      </c>
    </row>
    <row r="7706" spans="1:10" hidden="1" x14ac:dyDescent="0.25">
      <c r="A7706" s="57" t="s">
        <v>134</v>
      </c>
      <c r="B7706" t="s">
        <v>128</v>
      </c>
      <c r="C7706">
        <v>2023</v>
      </c>
      <c r="D7706" t="s">
        <v>58</v>
      </c>
      <c r="E7706" t="s">
        <v>45</v>
      </c>
      <c r="F7706" t="s">
        <v>50</v>
      </c>
      <c r="G7706" t="s">
        <v>101</v>
      </c>
      <c r="H7706" t="s">
        <v>30</v>
      </c>
      <c r="I7706" s="90" t="s">
        <v>544</v>
      </c>
      <c r="J7706" s="3">
        <v>71600</v>
      </c>
    </row>
    <row r="7707" spans="1:10" hidden="1" x14ac:dyDescent="0.25">
      <c r="A7707" s="57" t="s">
        <v>134</v>
      </c>
      <c r="B7707" t="s">
        <v>128</v>
      </c>
      <c r="C7707">
        <v>2023</v>
      </c>
      <c r="D7707" t="s">
        <v>58</v>
      </c>
      <c r="E7707" t="s">
        <v>45</v>
      </c>
      <c r="F7707" t="s">
        <v>50</v>
      </c>
      <c r="G7707" t="s">
        <v>101</v>
      </c>
      <c r="H7707" t="s">
        <v>30</v>
      </c>
      <c r="I7707" s="90" t="s">
        <v>545</v>
      </c>
      <c r="J7707" s="3">
        <v>18900</v>
      </c>
    </row>
    <row r="7708" spans="1:10" hidden="1" x14ac:dyDescent="0.25">
      <c r="A7708" s="57" t="s">
        <v>134</v>
      </c>
      <c r="B7708" t="s">
        <v>128</v>
      </c>
      <c r="C7708">
        <v>2023</v>
      </c>
      <c r="D7708" t="s">
        <v>58</v>
      </c>
      <c r="E7708" t="s">
        <v>45</v>
      </c>
      <c r="F7708" t="s">
        <v>50</v>
      </c>
      <c r="G7708" t="s">
        <v>101</v>
      </c>
      <c r="H7708" t="s">
        <v>30</v>
      </c>
      <c r="I7708" s="90" t="s">
        <v>548</v>
      </c>
      <c r="J7708" s="3">
        <v>15000</v>
      </c>
    </row>
    <row r="7709" spans="1:10" hidden="1" x14ac:dyDescent="0.25">
      <c r="A7709" s="57" t="s">
        <v>134</v>
      </c>
      <c r="B7709" t="s">
        <v>128</v>
      </c>
      <c r="C7709">
        <v>2023</v>
      </c>
      <c r="D7709" t="s">
        <v>58</v>
      </c>
      <c r="E7709" t="s">
        <v>45</v>
      </c>
      <c r="F7709" t="s">
        <v>50</v>
      </c>
      <c r="G7709" t="s">
        <v>101</v>
      </c>
      <c r="H7709" t="s">
        <v>30</v>
      </c>
      <c r="I7709" s="90" t="s">
        <v>501</v>
      </c>
      <c r="J7709" s="3">
        <v>58500</v>
      </c>
    </row>
    <row r="7710" spans="1:10" hidden="1" x14ac:dyDescent="0.25">
      <c r="A7710" s="57" t="s">
        <v>134</v>
      </c>
      <c r="B7710" t="s">
        <v>128</v>
      </c>
      <c r="C7710">
        <v>2023</v>
      </c>
      <c r="D7710" t="s">
        <v>58</v>
      </c>
      <c r="E7710" t="s">
        <v>45</v>
      </c>
      <c r="F7710" t="s">
        <v>50</v>
      </c>
      <c r="G7710" t="s">
        <v>101</v>
      </c>
      <c r="H7710" t="s">
        <v>30</v>
      </c>
      <c r="I7710" s="90" t="s">
        <v>520</v>
      </c>
      <c r="J7710" s="3">
        <v>638000</v>
      </c>
    </row>
    <row r="7711" spans="1:10" hidden="1" x14ac:dyDescent="0.25">
      <c r="A7711" s="57" t="s">
        <v>134</v>
      </c>
      <c r="B7711" t="s">
        <v>128</v>
      </c>
      <c r="C7711">
        <v>2023</v>
      </c>
      <c r="D7711" t="s">
        <v>58</v>
      </c>
      <c r="E7711" t="s">
        <v>45</v>
      </c>
      <c r="F7711" t="s">
        <v>50</v>
      </c>
      <c r="G7711" t="s">
        <v>101</v>
      </c>
      <c r="H7711" t="s">
        <v>30</v>
      </c>
      <c r="I7711" s="90"/>
      <c r="J7711" s="3"/>
    </row>
    <row r="7712" spans="1:10" hidden="1" x14ac:dyDescent="0.25">
      <c r="A7712" s="57" t="s">
        <v>134</v>
      </c>
      <c r="B7712" t="s">
        <v>128</v>
      </c>
      <c r="C7712">
        <v>2023</v>
      </c>
      <c r="D7712" t="s">
        <v>58</v>
      </c>
      <c r="E7712" t="s">
        <v>45</v>
      </c>
      <c r="F7712" t="s">
        <v>287</v>
      </c>
      <c r="G7712" t="s">
        <v>287</v>
      </c>
      <c r="H7712" s="82" t="s">
        <v>288</v>
      </c>
      <c r="I7712" s="82" t="s">
        <v>403</v>
      </c>
    </row>
    <row r="7713" spans="1:10" hidden="1" x14ac:dyDescent="0.25">
      <c r="A7713" s="57" t="s">
        <v>134</v>
      </c>
      <c r="B7713" t="s">
        <v>128</v>
      </c>
      <c r="C7713">
        <v>2023</v>
      </c>
      <c r="D7713" t="s">
        <v>58</v>
      </c>
      <c r="E7713" t="s">
        <v>112</v>
      </c>
      <c r="F7713" t="s">
        <v>117</v>
      </c>
      <c r="G7713" t="s">
        <v>53</v>
      </c>
      <c r="H7713" s="2" t="s">
        <v>256</v>
      </c>
      <c r="I7713" s="2"/>
    </row>
    <row r="7714" spans="1:10" hidden="1" x14ac:dyDescent="0.25">
      <c r="A7714" s="57" t="s">
        <v>134</v>
      </c>
      <c r="B7714" t="s">
        <v>128</v>
      </c>
      <c r="C7714">
        <v>2023</v>
      </c>
      <c r="D7714" t="s">
        <v>58</v>
      </c>
      <c r="E7714" t="s">
        <v>112</v>
      </c>
      <c r="F7714" t="s">
        <v>117</v>
      </c>
      <c r="G7714" t="s">
        <v>53</v>
      </c>
      <c r="H7714" s="90" t="s">
        <v>335</v>
      </c>
      <c r="I7714" s="90" t="s">
        <v>475</v>
      </c>
    </row>
    <row r="7715" spans="1:10" hidden="1" x14ac:dyDescent="0.25">
      <c r="A7715" s="57" t="s">
        <v>134</v>
      </c>
      <c r="B7715" t="s">
        <v>128</v>
      </c>
      <c r="C7715">
        <v>2023</v>
      </c>
      <c r="D7715" t="s">
        <v>58</v>
      </c>
      <c r="E7715" t="s">
        <v>112</v>
      </c>
      <c r="F7715" t="s">
        <v>117</v>
      </c>
      <c r="G7715" t="s">
        <v>53</v>
      </c>
      <c r="H7715" s="2" t="s">
        <v>257</v>
      </c>
      <c r="I7715" t="s">
        <v>406</v>
      </c>
      <c r="J7715" s="3">
        <v>256032</v>
      </c>
    </row>
    <row r="7716" spans="1:10" hidden="1" x14ac:dyDescent="0.25">
      <c r="A7716" s="57" t="s">
        <v>134</v>
      </c>
      <c r="B7716" t="s">
        <v>128</v>
      </c>
      <c r="C7716">
        <v>2023</v>
      </c>
      <c r="D7716" t="s">
        <v>58</v>
      </c>
      <c r="E7716" t="s">
        <v>112</v>
      </c>
      <c r="F7716" t="s">
        <v>117</v>
      </c>
      <c r="G7716" t="s">
        <v>53</v>
      </c>
      <c r="H7716" s="2" t="s">
        <v>257</v>
      </c>
      <c r="I7716" t="s">
        <v>407</v>
      </c>
      <c r="J7716" s="3">
        <v>850000</v>
      </c>
    </row>
    <row r="7717" spans="1:10" hidden="1" x14ac:dyDescent="0.25">
      <c r="A7717" s="57" t="s">
        <v>134</v>
      </c>
      <c r="B7717" t="s">
        <v>128</v>
      </c>
      <c r="C7717">
        <v>2023</v>
      </c>
      <c r="D7717" t="s">
        <v>58</v>
      </c>
      <c r="E7717" t="s">
        <v>112</v>
      </c>
      <c r="F7717" t="s">
        <v>117</v>
      </c>
      <c r="G7717" t="s">
        <v>53</v>
      </c>
      <c r="H7717" s="2" t="s">
        <v>257</v>
      </c>
      <c r="I7717" t="s">
        <v>408</v>
      </c>
      <c r="J7717" s="3">
        <v>1697325</v>
      </c>
    </row>
    <row r="7718" spans="1:10" hidden="1" x14ac:dyDescent="0.25">
      <c r="A7718" s="57" t="s">
        <v>134</v>
      </c>
      <c r="B7718" t="s">
        <v>128</v>
      </c>
      <c r="C7718">
        <v>2023</v>
      </c>
      <c r="D7718" t="s">
        <v>58</v>
      </c>
      <c r="E7718" t="s">
        <v>112</v>
      </c>
      <c r="F7718" t="s">
        <v>117</v>
      </c>
      <c r="G7718" t="s">
        <v>53</v>
      </c>
      <c r="H7718" s="2" t="s">
        <v>257</v>
      </c>
    </row>
    <row r="7719" spans="1:10" hidden="1" x14ac:dyDescent="0.25">
      <c r="A7719" s="57" t="s">
        <v>134</v>
      </c>
      <c r="B7719" t="s">
        <v>128</v>
      </c>
      <c r="C7719">
        <v>2023</v>
      </c>
      <c r="D7719" t="s">
        <v>58</v>
      </c>
      <c r="E7719" t="s">
        <v>112</v>
      </c>
      <c r="F7719" t="s">
        <v>117</v>
      </c>
      <c r="G7719" t="s">
        <v>53</v>
      </c>
      <c r="H7719" s="2" t="s">
        <v>257</v>
      </c>
    </row>
    <row r="7720" spans="1:10" hidden="1" x14ac:dyDescent="0.25">
      <c r="A7720" s="57" t="s">
        <v>134</v>
      </c>
      <c r="B7720" t="s">
        <v>128</v>
      </c>
      <c r="C7720">
        <v>2023</v>
      </c>
      <c r="D7720" t="s">
        <v>58</v>
      </c>
      <c r="E7720" t="s">
        <v>112</v>
      </c>
      <c r="F7720" t="s">
        <v>117</v>
      </c>
      <c r="G7720" t="s">
        <v>53</v>
      </c>
      <c r="H7720" s="2" t="s">
        <v>257</v>
      </c>
    </row>
    <row r="7721" spans="1:10" hidden="1" x14ac:dyDescent="0.25">
      <c r="A7721" s="57" t="s">
        <v>134</v>
      </c>
      <c r="B7721" t="s">
        <v>128</v>
      </c>
      <c r="C7721">
        <v>2023</v>
      </c>
      <c r="D7721" t="s">
        <v>58</v>
      </c>
      <c r="E7721" t="s">
        <v>112</v>
      </c>
      <c r="F7721" t="s">
        <v>117</v>
      </c>
      <c r="G7721" t="s">
        <v>53</v>
      </c>
      <c r="H7721" s="2" t="s">
        <v>257</v>
      </c>
    </row>
    <row r="7722" spans="1:10" hidden="1" x14ac:dyDescent="0.25">
      <c r="A7722" s="57" t="s">
        <v>134</v>
      </c>
      <c r="B7722" t="s">
        <v>128</v>
      </c>
      <c r="C7722">
        <v>2023</v>
      </c>
      <c r="D7722" t="s">
        <v>58</v>
      </c>
      <c r="E7722" t="s">
        <v>112</v>
      </c>
      <c r="F7722" t="s">
        <v>117</v>
      </c>
      <c r="G7722" t="s">
        <v>53</v>
      </c>
      <c r="H7722" s="2" t="s">
        <v>258</v>
      </c>
      <c r="I7722" s="2"/>
    </row>
    <row r="7723" spans="1:10" hidden="1" x14ac:dyDescent="0.25">
      <c r="A7723" s="57" t="s">
        <v>134</v>
      </c>
      <c r="B7723" t="s">
        <v>128</v>
      </c>
      <c r="C7723">
        <v>2023</v>
      </c>
      <c r="D7723" t="s">
        <v>58</v>
      </c>
      <c r="E7723" t="s">
        <v>112</v>
      </c>
      <c r="F7723" t="s">
        <v>117</v>
      </c>
      <c r="G7723" t="s">
        <v>53</v>
      </c>
      <c r="H7723" s="2" t="s">
        <v>259</v>
      </c>
      <c r="I7723" t="s">
        <v>409</v>
      </c>
      <c r="J7723" s="3">
        <v>9832684</v>
      </c>
    </row>
    <row r="7724" spans="1:10" hidden="1" x14ac:dyDescent="0.25">
      <c r="A7724" s="57" t="s">
        <v>134</v>
      </c>
      <c r="B7724" t="s">
        <v>128</v>
      </c>
      <c r="C7724">
        <v>2023</v>
      </c>
      <c r="D7724" t="s">
        <v>58</v>
      </c>
      <c r="E7724" t="s">
        <v>112</v>
      </c>
      <c r="F7724" t="s">
        <v>117</v>
      </c>
      <c r="G7724" t="s">
        <v>53</v>
      </c>
      <c r="H7724" s="2" t="s">
        <v>259</v>
      </c>
      <c r="I7724" s="90" t="s">
        <v>442</v>
      </c>
    </row>
    <row r="7725" spans="1:10" hidden="1" x14ac:dyDescent="0.25">
      <c r="A7725" s="57" t="s">
        <v>134</v>
      </c>
      <c r="B7725" t="s">
        <v>128</v>
      </c>
      <c r="C7725">
        <v>2023</v>
      </c>
      <c r="D7725" t="s">
        <v>58</v>
      </c>
      <c r="E7725" t="s">
        <v>112</v>
      </c>
      <c r="F7725" t="s">
        <v>117</v>
      </c>
      <c r="G7725" t="s">
        <v>53</v>
      </c>
      <c r="H7725" s="2" t="s">
        <v>259</v>
      </c>
      <c r="I7725" t="s">
        <v>411</v>
      </c>
      <c r="J7725" s="3">
        <v>1891889</v>
      </c>
    </row>
    <row r="7726" spans="1:10" hidden="1" x14ac:dyDescent="0.25">
      <c r="A7726" s="57" t="s">
        <v>134</v>
      </c>
      <c r="B7726" t="s">
        <v>128</v>
      </c>
      <c r="C7726">
        <v>2023</v>
      </c>
      <c r="D7726" t="s">
        <v>58</v>
      </c>
      <c r="E7726" t="s">
        <v>112</v>
      </c>
      <c r="F7726" t="s">
        <v>117</v>
      </c>
      <c r="G7726" t="s">
        <v>53</v>
      </c>
      <c r="H7726" s="2" t="s">
        <v>259</v>
      </c>
      <c r="I7726" s="90" t="s">
        <v>549</v>
      </c>
      <c r="J7726" s="3">
        <v>50420</v>
      </c>
    </row>
    <row r="7727" spans="1:10" hidden="1" x14ac:dyDescent="0.25">
      <c r="A7727" s="57" t="s">
        <v>134</v>
      </c>
      <c r="B7727" t="s">
        <v>128</v>
      </c>
      <c r="C7727">
        <v>2023</v>
      </c>
      <c r="D7727" t="s">
        <v>58</v>
      </c>
      <c r="E7727" t="s">
        <v>112</v>
      </c>
      <c r="F7727" t="s">
        <v>117</v>
      </c>
      <c r="G7727" t="s">
        <v>53</v>
      </c>
      <c r="H7727" s="2" t="s">
        <v>259</v>
      </c>
      <c r="I7727" s="90" t="s">
        <v>503</v>
      </c>
      <c r="J7727" s="3">
        <v>283500</v>
      </c>
    </row>
    <row r="7728" spans="1:10" hidden="1" x14ac:dyDescent="0.25">
      <c r="A7728" s="57" t="s">
        <v>134</v>
      </c>
      <c r="B7728" t="s">
        <v>128</v>
      </c>
      <c r="C7728">
        <v>2023</v>
      </c>
      <c r="D7728" t="s">
        <v>58</v>
      </c>
      <c r="E7728" t="s">
        <v>112</v>
      </c>
      <c r="F7728" t="s">
        <v>117</v>
      </c>
      <c r="G7728" t="s">
        <v>53</v>
      </c>
      <c r="H7728" s="2" t="s">
        <v>259</v>
      </c>
      <c r="I7728" s="90" t="s">
        <v>439</v>
      </c>
    </row>
    <row r="7729" spans="1:10" hidden="1" x14ac:dyDescent="0.25">
      <c r="A7729" s="57" t="s">
        <v>134</v>
      </c>
      <c r="B7729" t="s">
        <v>128</v>
      </c>
      <c r="C7729">
        <v>2023</v>
      </c>
      <c r="D7729" t="s">
        <v>58</v>
      </c>
      <c r="E7729" t="s">
        <v>112</v>
      </c>
      <c r="F7729" t="s">
        <v>117</v>
      </c>
      <c r="G7729" t="s">
        <v>53</v>
      </c>
      <c r="H7729" s="2" t="s">
        <v>259</v>
      </c>
      <c r="I7729" s="90" t="s">
        <v>413</v>
      </c>
    </row>
    <row r="7730" spans="1:10" hidden="1" x14ac:dyDescent="0.25">
      <c r="A7730" s="57" t="s">
        <v>134</v>
      </c>
      <c r="B7730" t="s">
        <v>128</v>
      </c>
      <c r="C7730">
        <v>2023</v>
      </c>
      <c r="D7730" t="s">
        <v>58</v>
      </c>
      <c r="E7730" t="s">
        <v>112</v>
      </c>
      <c r="F7730" t="s">
        <v>117</v>
      </c>
      <c r="G7730" t="s">
        <v>334</v>
      </c>
      <c r="H7730" s="90" t="s">
        <v>335</v>
      </c>
      <c r="I7730" s="90" t="s">
        <v>475</v>
      </c>
    </row>
    <row r="7731" spans="1:10" hidden="1" x14ac:dyDescent="0.25">
      <c r="A7731" s="57" t="s">
        <v>134</v>
      </c>
      <c r="B7731" t="s">
        <v>128</v>
      </c>
      <c r="C7731">
        <v>2023</v>
      </c>
      <c r="D7731" t="s">
        <v>58</v>
      </c>
      <c r="E7731" t="s">
        <v>112</v>
      </c>
      <c r="F7731" t="s">
        <v>117</v>
      </c>
      <c r="G7731" t="s">
        <v>318</v>
      </c>
      <c r="H7731" t="s">
        <v>180</v>
      </c>
      <c r="I7731" t="s">
        <v>412</v>
      </c>
    </row>
    <row r="7732" spans="1:10" hidden="1" x14ac:dyDescent="0.25">
      <c r="A7732" s="57" t="s">
        <v>134</v>
      </c>
      <c r="B7732" t="s">
        <v>128</v>
      </c>
      <c r="C7732">
        <v>2023</v>
      </c>
      <c r="D7732" t="s">
        <v>58</v>
      </c>
      <c r="E7732" t="s">
        <v>112</v>
      </c>
      <c r="F7732" t="s">
        <v>117</v>
      </c>
      <c r="G7732" t="s">
        <v>318</v>
      </c>
      <c r="H7732" t="s">
        <v>180</v>
      </c>
      <c r="I7732" t="s">
        <v>413</v>
      </c>
      <c r="J7732" s="3">
        <v>1458410</v>
      </c>
    </row>
    <row r="7733" spans="1:10" hidden="1" x14ac:dyDescent="0.25">
      <c r="A7733" s="57" t="s">
        <v>134</v>
      </c>
      <c r="B7733" t="s">
        <v>128</v>
      </c>
      <c r="C7733">
        <v>2023</v>
      </c>
      <c r="D7733" t="s">
        <v>58</v>
      </c>
      <c r="E7733" t="s">
        <v>112</v>
      </c>
      <c r="F7733" t="s">
        <v>117</v>
      </c>
      <c r="G7733" t="s">
        <v>318</v>
      </c>
      <c r="H7733" t="s">
        <v>180</v>
      </c>
      <c r="I7733" t="s">
        <v>414</v>
      </c>
      <c r="J7733" s="3">
        <v>381600</v>
      </c>
    </row>
    <row r="7734" spans="1:10" hidden="1" x14ac:dyDescent="0.25">
      <c r="A7734" s="57" t="s">
        <v>134</v>
      </c>
      <c r="B7734" t="s">
        <v>128</v>
      </c>
      <c r="C7734">
        <v>2023</v>
      </c>
      <c r="D7734" t="s">
        <v>58</v>
      </c>
      <c r="E7734" t="s">
        <v>112</v>
      </c>
      <c r="F7734" t="s">
        <v>117</v>
      </c>
      <c r="G7734" t="s">
        <v>318</v>
      </c>
      <c r="H7734" t="s">
        <v>180</v>
      </c>
      <c r="I7734" s="90" t="s">
        <v>460</v>
      </c>
    </row>
    <row r="7735" spans="1:10" hidden="1" x14ac:dyDescent="0.25">
      <c r="A7735" s="57" t="s">
        <v>134</v>
      </c>
      <c r="B7735" t="s">
        <v>128</v>
      </c>
      <c r="C7735">
        <v>2023</v>
      </c>
      <c r="D7735" t="s">
        <v>58</v>
      </c>
      <c r="E7735" t="s">
        <v>112</v>
      </c>
      <c r="F7735" t="s">
        <v>117</v>
      </c>
      <c r="G7735" t="s">
        <v>318</v>
      </c>
      <c r="H7735" t="s">
        <v>180</v>
      </c>
      <c r="I7735" s="90" t="s">
        <v>439</v>
      </c>
      <c r="J7735" s="3">
        <v>360000</v>
      </c>
    </row>
    <row r="7736" spans="1:10" hidden="1" x14ac:dyDescent="0.25">
      <c r="A7736" s="57" t="s">
        <v>134</v>
      </c>
      <c r="B7736" t="s">
        <v>128</v>
      </c>
      <c r="C7736">
        <v>2023</v>
      </c>
      <c r="D7736" t="s">
        <v>58</v>
      </c>
      <c r="E7736" t="s">
        <v>112</v>
      </c>
      <c r="F7736" t="s">
        <v>117</v>
      </c>
      <c r="G7736" t="s">
        <v>318</v>
      </c>
      <c r="H7736" t="s">
        <v>180</v>
      </c>
      <c r="I7736" s="90" t="s">
        <v>505</v>
      </c>
    </row>
    <row r="7737" spans="1:10" hidden="1" x14ac:dyDescent="0.25">
      <c r="A7737" s="57" t="s">
        <v>134</v>
      </c>
      <c r="B7737" t="s">
        <v>128</v>
      </c>
      <c r="C7737">
        <v>2023</v>
      </c>
      <c r="D7737" t="s">
        <v>58</v>
      </c>
      <c r="E7737" t="s">
        <v>112</v>
      </c>
      <c r="F7737" t="s">
        <v>117</v>
      </c>
      <c r="G7737" t="s">
        <v>318</v>
      </c>
      <c r="H7737" s="90" t="s">
        <v>550</v>
      </c>
      <c r="I7737" s="90" t="s">
        <v>505</v>
      </c>
      <c r="J7737" s="10">
        <v>935000</v>
      </c>
    </row>
    <row r="7738" spans="1:10" hidden="1" x14ac:dyDescent="0.25">
      <c r="A7738" s="57" t="s">
        <v>134</v>
      </c>
      <c r="B7738" t="s">
        <v>128</v>
      </c>
      <c r="C7738">
        <v>2023</v>
      </c>
      <c r="D7738" t="s">
        <v>58</v>
      </c>
      <c r="E7738" t="s">
        <v>112</v>
      </c>
      <c r="F7738" t="s">
        <v>117</v>
      </c>
      <c r="G7738" t="s">
        <v>318</v>
      </c>
      <c r="H7738" s="2" t="s">
        <v>279</v>
      </c>
      <c r="I7738" t="s">
        <v>414</v>
      </c>
      <c r="J7738" s="3">
        <v>393900</v>
      </c>
    </row>
    <row r="7739" spans="1:10" hidden="1" x14ac:dyDescent="0.25">
      <c r="A7739" s="57" t="s">
        <v>134</v>
      </c>
      <c r="B7739" t="s">
        <v>128</v>
      </c>
      <c r="C7739">
        <v>2023</v>
      </c>
      <c r="D7739" t="s">
        <v>58</v>
      </c>
      <c r="E7739" t="s">
        <v>112</v>
      </c>
      <c r="F7739" t="s">
        <v>117</v>
      </c>
      <c r="G7739" t="s">
        <v>318</v>
      </c>
      <c r="H7739" s="2" t="s">
        <v>279</v>
      </c>
      <c r="I7739" s="90" t="s">
        <v>460</v>
      </c>
    </row>
    <row r="7740" spans="1:10" hidden="1" x14ac:dyDescent="0.25">
      <c r="A7740" s="57" t="s">
        <v>134</v>
      </c>
      <c r="B7740" t="s">
        <v>128</v>
      </c>
      <c r="C7740">
        <v>2023</v>
      </c>
      <c r="D7740" t="s">
        <v>58</v>
      </c>
      <c r="E7740" t="s">
        <v>112</v>
      </c>
      <c r="F7740" t="s">
        <v>117</v>
      </c>
      <c r="G7740" t="s">
        <v>318</v>
      </c>
      <c r="H7740" s="2" t="s">
        <v>279</v>
      </c>
      <c r="I7740" t="s">
        <v>415</v>
      </c>
    </row>
    <row r="7741" spans="1:10" hidden="1" x14ac:dyDescent="0.25">
      <c r="A7741" s="57" t="s">
        <v>134</v>
      </c>
      <c r="B7741" t="s">
        <v>128</v>
      </c>
      <c r="C7741">
        <v>2023</v>
      </c>
      <c r="D7741" t="s">
        <v>58</v>
      </c>
      <c r="E7741" t="s">
        <v>112</v>
      </c>
      <c r="F7741" t="s">
        <v>117</v>
      </c>
      <c r="G7741" t="s">
        <v>318</v>
      </c>
      <c r="H7741" s="2" t="s">
        <v>279</v>
      </c>
      <c r="I7741" s="90" t="s">
        <v>505</v>
      </c>
      <c r="J7741" s="3">
        <v>445001</v>
      </c>
    </row>
    <row r="7742" spans="1:10" hidden="1" x14ac:dyDescent="0.25">
      <c r="A7742" s="57" t="s">
        <v>134</v>
      </c>
      <c r="B7742" t="s">
        <v>128</v>
      </c>
      <c r="C7742">
        <v>2023</v>
      </c>
      <c r="D7742" t="s">
        <v>58</v>
      </c>
      <c r="E7742" t="s">
        <v>112</v>
      </c>
      <c r="F7742" t="s">
        <v>117</v>
      </c>
      <c r="G7742" t="s">
        <v>319</v>
      </c>
      <c r="H7742" t="s">
        <v>181</v>
      </c>
    </row>
    <row r="7743" spans="1:10" hidden="1" x14ac:dyDescent="0.25">
      <c r="A7743" s="57" t="s">
        <v>134</v>
      </c>
      <c r="B7743" t="s">
        <v>128</v>
      </c>
      <c r="C7743">
        <v>2023</v>
      </c>
      <c r="D7743" t="s">
        <v>58</v>
      </c>
      <c r="E7743" t="s">
        <v>112</v>
      </c>
      <c r="F7743" t="s">
        <v>117</v>
      </c>
      <c r="G7743" t="s">
        <v>319</v>
      </c>
      <c r="H7743" s="90" t="s">
        <v>320</v>
      </c>
      <c r="I7743" t="s">
        <v>416</v>
      </c>
    </row>
    <row r="7744" spans="1:10" ht="15.75" hidden="1" x14ac:dyDescent="0.25">
      <c r="A7744" s="20" t="s">
        <v>132</v>
      </c>
      <c r="B7744" s="20" t="s">
        <v>129</v>
      </c>
      <c r="C7744" s="20">
        <v>2023</v>
      </c>
      <c r="D7744" s="20" t="s">
        <v>58</v>
      </c>
      <c r="E7744" s="20" t="s">
        <v>52</v>
      </c>
      <c r="F7744" s="20" t="s">
        <v>142</v>
      </c>
      <c r="G7744" s="20" t="s">
        <v>301</v>
      </c>
      <c r="H7744" s="20" t="s">
        <v>210</v>
      </c>
      <c r="I7744" s="20" t="s">
        <v>374</v>
      </c>
      <c r="J7744" s="143">
        <v>64094833.550000004</v>
      </c>
    </row>
    <row r="7745" spans="1:10" ht="15.75" hidden="1" x14ac:dyDescent="0.25">
      <c r="A7745" s="57" t="s">
        <v>132</v>
      </c>
      <c r="B7745" t="s">
        <v>129</v>
      </c>
      <c r="C7745">
        <v>2023</v>
      </c>
      <c r="D7745" t="s">
        <v>58</v>
      </c>
      <c r="E7745" t="s">
        <v>45</v>
      </c>
      <c r="F7745" t="s">
        <v>46</v>
      </c>
      <c r="J7745" s="144">
        <v>34370822.003317371</v>
      </c>
    </row>
    <row r="7746" spans="1:10" hidden="1" x14ac:dyDescent="0.25">
      <c r="A7746" s="57" t="s">
        <v>132</v>
      </c>
      <c r="B7746" t="s">
        <v>129</v>
      </c>
      <c r="C7746">
        <v>2023</v>
      </c>
      <c r="D7746" t="s">
        <v>58</v>
      </c>
      <c r="E7746" t="s">
        <v>112</v>
      </c>
      <c r="F7746" t="s">
        <v>117</v>
      </c>
      <c r="G7746" t="s">
        <v>53</v>
      </c>
      <c r="H7746" s="2"/>
      <c r="I7746" s="2"/>
      <c r="J7746" s="10">
        <v>20214869.342</v>
      </c>
    </row>
    <row r="7747" spans="1:10" ht="15.75" hidden="1" x14ac:dyDescent="0.25">
      <c r="A7747" s="20" t="s">
        <v>133</v>
      </c>
      <c r="B7747" s="20" t="s">
        <v>129</v>
      </c>
      <c r="C7747" s="20">
        <v>2023</v>
      </c>
      <c r="D7747" s="20" t="s">
        <v>58</v>
      </c>
      <c r="E7747" s="20" t="s">
        <v>52</v>
      </c>
      <c r="F7747" s="20" t="s">
        <v>142</v>
      </c>
      <c r="G7747" s="20" t="s">
        <v>301</v>
      </c>
      <c r="H7747" s="20" t="s">
        <v>210</v>
      </c>
      <c r="I7747" s="20" t="s">
        <v>374</v>
      </c>
      <c r="J7747" s="143">
        <v>65794050.985000007</v>
      </c>
    </row>
    <row r="7748" spans="1:10" ht="15.75" hidden="1" x14ac:dyDescent="0.25">
      <c r="A7748" s="57" t="s">
        <v>133</v>
      </c>
      <c r="B7748" t="s">
        <v>129</v>
      </c>
      <c r="C7748">
        <v>2023</v>
      </c>
      <c r="D7748" t="s">
        <v>58</v>
      </c>
      <c r="E7748" t="s">
        <v>45</v>
      </c>
      <c r="F7748" t="s">
        <v>46</v>
      </c>
      <c r="J7748" s="144">
        <v>42127992.364853337</v>
      </c>
    </row>
    <row r="7749" spans="1:10" hidden="1" x14ac:dyDescent="0.25">
      <c r="A7749" s="57" t="s">
        <v>133</v>
      </c>
      <c r="B7749" t="s">
        <v>129</v>
      </c>
      <c r="C7749">
        <v>2023</v>
      </c>
      <c r="D7749" t="s">
        <v>58</v>
      </c>
      <c r="E7749" t="s">
        <v>112</v>
      </c>
      <c r="F7749" t="s">
        <v>117</v>
      </c>
      <c r="G7749" t="s">
        <v>53</v>
      </c>
      <c r="H7749" s="2"/>
      <c r="I7749" s="2"/>
      <c r="J7749" s="10">
        <v>33663500.239399999</v>
      </c>
    </row>
    <row r="7750" spans="1:10" hidden="1" x14ac:dyDescent="0.25">
      <c r="A7750" s="20" t="s">
        <v>134</v>
      </c>
      <c r="B7750" s="20" t="s">
        <v>129</v>
      </c>
      <c r="C7750" s="20">
        <v>2023</v>
      </c>
      <c r="D7750" s="20" t="s">
        <v>58</v>
      </c>
      <c r="E7750" s="20" t="s">
        <v>52</v>
      </c>
      <c r="F7750" s="20" t="s">
        <v>142</v>
      </c>
      <c r="G7750" s="20" t="s">
        <v>301</v>
      </c>
      <c r="H7750" s="20" t="s">
        <v>210</v>
      </c>
      <c r="I7750" s="20" t="s">
        <v>374</v>
      </c>
      <c r="J7750" s="10">
        <v>90340213.222250015</v>
      </c>
    </row>
    <row r="7751" spans="1:10" hidden="1" x14ac:dyDescent="0.25">
      <c r="A7751" s="20" t="s">
        <v>134</v>
      </c>
      <c r="B7751" t="s">
        <v>129</v>
      </c>
      <c r="C7751">
        <v>2023</v>
      </c>
      <c r="D7751" t="s">
        <v>58</v>
      </c>
      <c r="E7751" t="s">
        <v>45</v>
      </c>
      <c r="F7751" t="s">
        <v>46</v>
      </c>
      <c r="J7751" s="10">
        <v>46063469.55644533</v>
      </c>
    </row>
    <row r="7752" spans="1:10" hidden="1" x14ac:dyDescent="0.25">
      <c r="A7752" s="20" t="s">
        <v>134</v>
      </c>
      <c r="B7752" t="s">
        <v>129</v>
      </c>
      <c r="C7752">
        <v>2023</v>
      </c>
      <c r="D7752" t="s">
        <v>58</v>
      </c>
      <c r="E7752" t="s">
        <v>112</v>
      </c>
      <c r="F7752" t="s">
        <v>117</v>
      </c>
      <c r="G7752" t="s">
        <v>53</v>
      </c>
      <c r="H7752" s="2"/>
      <c r="I7752" s="2"/>
      <c r="J7752" s="10">
        <v>22244798.928889997</v>
      </c>
    </row>
    <row r="7753" spans="1:10" hidden="1" x14ac:dyDescent="0.25">
      <c r="A7753" s="20" t="s">
        <v>135</v>
      </c>
      <c r="B7753" s="20" t="s">
        <v>129</v>
      </c>
      <c r="C7753" s="20">
        <v>2023</v>
      </c>
      <c r="D7753" s="20" t="s">
        <v>58</v>
      </c>
      <c r="E7753" s="20" t="s">
        <v>52</v>
      </c>
      <c r="F7753" s="20" t="s">
        <v>142</v>
      </c>
      <c r="G7753" s="20" t="s">
        <v>301</v>
      </c>
      <c r="H7753" s="20" t="s">
        <v>210</v>
      </c>
      <c r="I7753" s="20" t="s">
        <v>374</v>
      </c>
      <c r="J7753" s="10">
        <v>80845053.15700002</v>
      </c>
    </row>
    <row r="7754" spans="1:10" hidden="1" x14ac:dyDescent="0.25">
      <c r="A7754" s="20" t="s">
        <v>135</v>
      </c>
      <c r="B7754" t="s">
        <v>129</v>
      </c>
      <c r="C7754">
        <v>2023</v>
      </c>
      <c r="D7754" t="s">
        <v>58</v>
      </c>
      <c r="E7754" t="s">
        <v>45</v>
      </c>
      <c r="F7754" t="s">
        <v>46</v>
      </c>
      <c r="J7754" s="10">
        <v>40609624.43435733</v>
      </c>
    </row>
    <row r="7755" spans="1:10" hidden="1" x14ac:dyDescent="0.25">
      <c r="A7755" s="20" t="s">
        <v>135</v>
      </c>
      <c r="B7755" t="s">
        <v>129</v>
      </c>
      <c r="C7755">
        <v>2023</v>
      </c>
      <c r="D7755" t="s">
        <v>58</v>
      </c>
      <c r="E7755" t="s">
        <v>112</v>
      </c>
      <c r="F7755" t="s">
        <v>117</v>
      </c>
      <c r="G7755" t="s">
        <v>53</v>
      </c>
      <c r="H7755" s="2"/>
      <c r="I7755" s="2"/>
      <c r="J7755" s="10">
        <v>37790273.326280005</v>
      </c>
    </row>
    <row r="7756" spans="1:10" hidden="1" x14ac:dyDescent="0.25">
      <c r="A7756" s="20" t="s">
        <v>136</v>
      </c>
      <c r="B7756" s="20" t="s">
        <v>129</v>
      </c>
      <c r="C7756" s="20">
        <v>2023</v>
      </c>
      <c r="D7756" s="20" t="s">
        <v>58</v>
      </c>
      <c r="E7756" s="20" t="s">
        <v>52</v>
      </c>
      <c r="F7756" s="20" t="s">
        <v>142</v>
      </c>
      <c r="G7756" s="20" t="s">
        <v>301</v>
      </c>
      <c r="H7756" s="20" t="s">
        <v>210</v>
      </c>
      <c r="I7756" s="20" t="s">
        <v>374</v>
      </c>
      <c r="J7756" s="10">
        <v>91446174.562050015</v>
      </c>
    </row>
    <row r="7757" spans="1:10" hidden="1" x14ac:dyDescent="0.25">
      <c r="A7757" s="20" t="s">
        <v>136</v>
      </c>
      <c r="B7757" t="s">
        <v>129</v>
      </c>
      <c r="C7757">
        <v>2023</v>
      </c>
      <c r="D7757" t="s">
        <v>58</v>
      </c>
      <c r="E7757" t="s">
        <v>45</v>
      </c>
      <c r="F7757" t="s">
        <v>46</v>
      </c>
      <c r="J7757" s="10">
        <v>41248860.319318935</v>
      </c>
    </row>
    <row r="7758" spans="1:10" hidden="1" x14ac:dyDescent="0.25">
      <c r="A7758" s="20" t="s">
        <v>136</v>
      </c>
      <c r="B7758" t="s">
        <v>129</v>
      </c>
      <c r="C7758">
        <v>2023</v>
      </c>
      <c r="D7758" t="s">
        <v>58</v>
      </c>
      <c r="E7758" t="s">
        <v>112</v>
      </c>
      <c r="F7758" t="s">
        <v>117</v>
      </c>
      <c r="G7758" t="s">
        <v>53</v>
      </c>
      <c r="H7758" s="2"/>
      <c r="I7758" s="2"/>
      <c r="J7758" s="10">
        <v>35107317.382482</v>
      </c>
    </row>
    <row r="7759" spans="1:10" hidden="1" x14ac:dyDescent="0.25">
      <c r="A7759" s="20" t="s">
        <v>137</v>
      </c>
      <c r="B7759" s="20" t="s">
        <v>129</v>
      </c>
      <c r="C7759" s="20">
        <v>2023</v>
      </c>
      <c r="D7759" s="20" t="s">
        <v>58</v>
      </c>
      <c r="E7759" s="20" t="s">
        <v>52</v>
      </c>
      <c r="F7759" s="20" t="s">
        <v>142</v>
      </c>
      <c r="G7759" s="20" t="s">
        <v>301</v>
      </c>
      <c r="H7759" s="20" t="s">
        <v>210</v>
      </c>
      <c r="I7759" s="20" t="s">
        <v>374</v>
      </c>
      <c r="J7759" s="10">
        <v>95641374.125</v>
      </c>
    </row>
    <row r="7760" spans="1:10" hidden="1" x14ac:dyDescent="0.25">
      <c r="A7760" s="20" t="s">
        <v>137</v>
      </c>
      <c r="B7760" t="s">
        <v>129</v>
      </c>
      <c r="C7760">
        <v>2023</v>
      </c>
      <c r="D7760" t="s">
        <v>58</v>
      </c>
      <c r="E7760" t="s">
        <v>45</v>
      </c>
      <c r="F7760" t="s">
        <v>46</v>
      </c>
      <c r="J7760" s="10">
        <v>45333106.705333337</v>
      </c>
    </row>
    <row r="7761" spans="1:10" hidden="1" x14ac:dyDescent="0.25">
      <c r="A7761" s="20" t="s">
        <v>137</v>
      </c>
      <c r="B7761" t="s">
        <v>129</v>
      </c>
      <c r="C7761">
        <v>2023</v>
      </c>
      <c r="D7761" t="s">
        <v>58</v>
      </c>
      <c r="E7761" t="s">
        <v>112</v>
      </c>
      <c r="F7761" t="s">
        <v>117</v>
      </c>
      <c r="G7761" t="s">
        <v>53</v>
      </c>
      <c r="H7761" s="2"/>
      <c r="I7761" s="2"/>
      <c r="J7761" s="10">
        <v>37167774.164999999</v>
      </c>
    </row>
    <row r="7762" spans="1:10" hidden="1" x14ac:dyDescent="0.25">
      <c r="A7762" s="20" t="s">
        <v>138</v>
      </c>
      <c r="B7762" s="20" t="s">
        <v>129</v>
      </c>
      <c r="C7762" s="20">
        <v>2023</v>
      </c>
      <c r="D7762" s="20" t="s">
        <v>58</v>
      </c>
      <c r="E7762" s="20" t="s">
        <v>52</v>
      </c>
      <c r="F7762" s="20" t="s">
        <v>142</v>
      </c>
      <c r="G7762" s="20" t="s">
        <v>301</v>
      </c>
      <c r="H7762" s="20" t="s">
        <v>210</v>
      </c>
      <c r="I7762" s="20" t="s">
        <v>374</v>
      </c>
      <c r="J7762" s="10">
        <v>102284933.531</v>
      </c>
    </row>
    <row r="7763" spans="1:10" hidden="1" x14ac:dyDescent="0.25">
      <c r="A7763" s="20" t="s">
        <v>138</v>
      </c>
      <c r="B7763" t="s">
        <v>129</v>
      </c>
      <c r="C7763">
        <v>2023</v>
      </c>
      <c r="D7763" t="s">
        <v>58</v>
      </c>
      <c r="E7763" t="s">
        <v>45</v>
      </c>
      <c r="F7763" t="s">
        <v>46</v>
      </c>
      <c r="J7763" s="10">
        <v>46895700.606325336</v>
      </c>
    </row>
    <row r="7764" spans="1:10" hidden="1" x14ac:dyDescent="0.25">
      <c r="A7764" s="20" t="s">
        <v>138</v>
      </c>
      <c r="B7764" t="s">
        <v>129</v>
      </c>
      <c r="C7764">
        <v>2023</v>
      </c>
      <c r="D7764" t="s">
        <v>58</v>
      </c>
      <c r="E7764" t="s">
        <v>112</v>
      </c>
      <c r="F7764" t="s">
        <v>117</v>
      </c>
      <c r="G7764" t="s">
        <v>53</v>
      </c>
      <c r="H7764" s="2"/>
      <c r="I7764" s="2"/>
      <c r="J7764" s="10">
        <v>35060314.141240001</v>
      </c>
    </row>
    <row r="7765" spans="1:10" hidden="1" x14ac:dyDescent="0.25">
      <c r="A7765" s="20" t="s">
        <v>44</v>
      </c>
      <c r="B7765" s="20" t="s">
        <v>129</v>
      </c>
      <c r="C7765" s="20">
        <v>2023</v>
      </c>
      <c r="D7765" s="20" t="s">
        <v>58</v>
      </c>
      <c r="E7765" s="20" t="s">
        <v>52</v>
      </c>
      <c r="F7765" s="20" t="s">
        <v>142</v>
      </c>
      <c r="G7765" s="20" t="s">
        <v>301</v>
      </c>
      <c r="H7765" s="20" t="s">
        <v>210</v>
      </c>
      <c r="I7765" s="20" t="s">
        <v>374</v>
      </c>
      <c r="J7765" s="10">
        <v>103473952.15300001</v>
      </c>
    </row>
    <row r="7766" spans="1:10" hidden="1" x14ac:dyDescent="0.25">
      <c r="A7766" s="20" t="s">
        <v>44</v>
      </c>
      <c r="B7766" t="s">
        <v>129</v>
      </c>
      <c r="C7766">
        <v>2023</v>
      </c>
      <c r="D7766" t="s">
        <v>58</v>
      </c>
      <c r="E7766" t="s">
        <v>45</v>
      </c>
      <c r="F7766" t="s">
        <v>46</v>
      </c>
      <c r="J7766" s="10">
        <v>40533749.202229336</v>
      </c>
    </row>
    <row r="7767" spans="1:10" hidden="1" x14ac:dyDescent="0.25">
      <c r="A7767" s="20" t="s">
        <v>44</v>
      </c>
      <c r="B7767" t="s">
        <v>129</v>
      </c>
      <c r="C7767">
        <v>2023</v>
      </c>
      <c r="D7767" t="s">
        <v>58</v>
      </c>
      <c r="E7767" t="s">
        <v>112</v>
      </c>
      <c r="F7767" t="s">
        <v>117</v>
      </c>
      <c r="G7767" t="s">
        <v>53</v>
      </c>
      <c r="H7767" s="2"/>
      <c r="I7767" s="2"/>
      <c r="J7767" s="10">
        <v>48379573.286120005</v>
      </c>
    </row>
    <row r="7768" spans="1:10" hidden="1" x14ac:dyDescent="0.25">
      <c r="A7768" s="20" t="s">
        <v>51</v>
      </c>
      <c r="B7768" s="20" t="s">
        <v>129</v>
      </c>
      <c r="C7768" s="20">
        <v>2023</v>
      </c>
      <c r="D7768" s="20" t="s">
        <v>58</v>
      </c>
      <c r="E7768" s="20" t="s">
        <v>52</v>
      </c>
      <c r="F7768" s="20" t="s">
        <v>142</v>
      </c>
      <c r="G7768" s="20" t="s">
        <v>301</v>
      </c>
      <c r="H7768" s="20" t="s">
        <v>210</v>
      </c>
      <c r="I7768" s="20" t="s">
        <v>374</v>
      </c>
      <c r="J7768" s="10">
        <v>110818096.80204998</v>
      </c>
    </row>
    <row r="7769" spans="1:10" hidden="1" x14ac:dyDescent="0.25">
      <c r="A7769" s="20" t="s">
        <v>51</v>
      </c>
      <c r="B7769" t="s">
        <v>129</v>
      </c>
      <c r="C7769">
        <v>2023</v>
      </c>
      <c r="D7769" t="s">
        <v>58</v>
      </c>
      <c r="E7769" t="s">
        <v>45</v>
      </c>
      <c r="F7769" t="s">
        <v>46</v>
      </c>
      <c r="J7769" s="10">
        <v>51418761.830998935</v>
      </c>
    </row>
    <row r="7770" spans="1:10" hidden="1" x14ac:dyDescent="0.25">
      <c r="A7770" s="20" t="s">
        <v>51</v>
      </c>
      <c r="B7770" t="s">
        <v>129</v>
      </c>
      <c r="C7770">
        <v>2023</v>
      </c>
      <c r="D7770" t="s">
        <v>58</v>
      </c>
      <c r="E7770" t="s">
        <v>112</v>
      </c>
      <c r="F7770" t="s">
        <v>117</v>
      </c>
      <c r="G7770" t="s">
        <v>53</v>
      </c>
      <c r="H7770" s="2"/>
      <c r="I7770" s="2"/>
      <c r="J7770" s="10">
        <v>32234327.072081998</v>
      </c>
    </row>
    <row r="7771" spans="1:10" hidden="1" x14ac:dyDescent="0.25">
      <c r="A7771" s="20" t="s">
        <v>126</v>
      </c>
      <c r="B7771" s="20" t="s">
        <v>129</v>
      </c>
      <c r="C7771" s="20">
        <v>2023</v>
      </c>
      <c r="D7771" s="20" t="s">
        <v>58</v>
      </c>
      <c r="E7771" s="20" t="s">
        <v>52</v>
      </c>
      <c r="F7771" s="20" t="s">
        <v>142</v>
      </c>
      <c r="G7771" s="20" t="s">
        <v>301</v>
      </c>
      <c r="H7771" s="20" t="s">
        <v>210</v>
      </c>
      <c r="I7771" s="20" t="s">
        <v>374</v>
      </c>
      <c r="J7771" s="10">
        <v>108187620.14500001</v>
      </c>
    </row>
    <row r="7772" spans="1:10" hidden="1" x14ac:dyDescent="0.25">
      <c r="A7772" s="20" t="s">
        <v>126</v>
      </c>
      <c r="B7772" t="s">
        <v>129</v>
      </c>
      <c r="C7772">
        <v>2023</v>
      </c>
      <c r="D7772" t="s">
        <v>58</v>
      </c>
      <c r="E7772" t="s">
        <v>45</v>
      </c>
      <c r="F7772" t="s">
        <v>46</v>
      </c>
      <c r="J7772" s="10">
        <v>41684586.577973336</v>
      </c>
    </row>
    <row r="7773" spans="1:10" hidden="1" x14ac:dyDescent="0.25">
      <c r="A7773" s="20" t="s">
        <v>126</v>
      </c>
      <c r="B7773" t="s">
        <v>129</v>
      </c>
      <c r="C7773">
        <v>2023</v>
      </c>
      <c r="D7773" t="s">
        <v>58</v>
      </c>
      <c r="E7773" t="s">
        <v>112</v>
      </c>
      <c r="F7773" t="s">
        <v>117</v>
      </c>
      <c r="G7773" t="s">
        <v>53</v>
      </c>
      <c r="H7773" s="2"/>
      <c r="I7773" s="2"/>
      <c r="J7773" s="10">
        <v>46751171.205799997</v>
      </c>
    </row>
    <row r="7774" spans="1:10" hidden="1" x14ac:dyDescent="0.25">
      <c r="A7774" s="20" t="s">
        <v>130</v>
      </c>
      <c r="B7774" s="20" t="s">
        <v>129</v>
      </c>
      <c r="C7774" s="20">
        <v>2023</v>
      </c>
      <c r="D7774" s="20" t="s">
        <v>58</v>
      </c>
      <c r="E7774" s="20" t="s">
        <v>52</v>
      </c>
      <c r="F7774" s="20" t="s">
        <v>142</v>
      </c>
      <c r="G7774" s="20" t="s">
        <v>301</v>
      </c>
      <c r="H7774" s="20" t="s">
        <v>210</v>
      </c>
      <c r="I7774" s="20" t="s">
        <v>374</v>
      </c>
      <c r="J7774" s="10">
        <v>122556762.33405004</v>
      </c>
    </row>
    <row r="7775" spans="1:10" hidden="1" x14ac:dyDescent="0.25">
      <c r="A7775" s="20" t="s">
        <v>130</v>
      </c>
      <c r="B7775" t="s">
        <v>129</v>
      </c>
      <c r="C7775">
        <v>2023</v>
      </c>
      <c r="D7775" t="s">
        <v>58</v>
      </c>
      <c r="E7775" t="s">
        <v>45</v>
      </c>
      <c r="F7775" t="s">
        <v>46</v>
      </c>
      <c r="J7775" s="10">
        <v>42244399.128022939</v>
      </c>
    </row>
    <row r="7776" spans="1:10" ht="15.75" hidden="1" x14ac:dyDescent="0.25">
      <c r="A7776" s="20" t="s">
        <v>130</v>
      </c>
      <c r="B7776" t="s">
        <v>129</v>
      </c>
      <c r="C7776">
        <v>2023</v>
      </c>
      <c r="D7776" t="s">
        <v>58</v>
      </c>
      <c r="E7776" t="s">
        <v>112</v>
      </c>
      <c r="F7776" t="s">
        <v>117</v>
      </c>
      <c r="G7776" t="s">
        <v>53</v>
      </c>
      <c r="H7776" s="2"/>
      <c r="I7776" s="2"/>
      <c r="J7776" s="144">
        <v>37376879.293362007</v>
      </c>
    </row>
    <row r="7777" spans="1:10" hidden="1" x14ac:dyDescent="0.25">
      <c r="A7777" s="20" t="s">
        <v>131</v>
      </c>
      <c r="B7777" s="20" t="s">
        <v>129</v>
      </c>
      <c r="C7777" s="20">
        <v>2023</v>
      </c>
      <c r="D7777" s="20" t="s">
        <v>58</v>
      </c>
      <c r="E7777" s="20" t="s">
        <v>52</v>
      </c>
      <c r="F7777" s="20" t="s">
        <v>142</v>
      </c>
      <c r="G7777" s="20" t="s">
        <v>301</v>
      </c>
      <c r="H7777" s="20" t="s">
        <v>210</v>
      </c>
      <c r="I7777" s="20" t="s">
        <v>374</v>
      </c>
      <c r="J7777" s="10">
        <v>98524122.823500037</v>
      </c>
    </row>
    <row r="7778" spans="1:10" hidden="1" x14ac:dyDescent="0.25">
      <c r="A7778" s="20" t="s">
        <v>131</v>
      </c>
      <c r="B7778" t="s">
        <v>129</v>
      </c>
      <c r="C7778">
        <v>2023</v>
      </c>
      <c r="D7778" t="s">
        <v>58</v>
      </c>
      <c r="E7778" t="s">
        <v>45</v>
      </c>
      <c r="F7778" t="s">
        <v>46</v>
      </c>
      <c r="J7778" s="10">
        <v>48525354.663685337</v>
      </c>
    </row>
    <row r="7779" spans="1:10" hidden="1" x14ac:dyDescent="0.25">
      <c r="A7779" s="20" t="s">
        <v>131</v>
      </c>
      <c r="B7779" t="s">
        <v>129</v>
      </c>
      <c r="C7779">
        <v>2023</v>
      </c>
      <c r="D7779" t="s">
        <v>58</v>
      </c>
      <c r="E7779" t="s">
        <v>112</v>
      </c>
      <c r="F7779" t="s">
        <v>117</v>
      </c>
      <c r="G7779" t="s">
        <v>53</v>
      </c>
      <c r="H7779" s="2"/>
      <c r="I7779" s="2"/>
      <c r="J7779" s="10">
        <v>33981712.112939999</v>
      </c>
    </row>
    <row r="7780" spans="1:10" hidden="1" x14ac:dyDescent="0.25">
      <c r="A7780" s="20" t="s">
        <v>135</v>
      </c>
      <c r="B7780" s="20" t="s">
        <v>128</v>
      </c>
      <c r="C7780" s="20">
        <v>2023</v>
      </c>
      <c r="D7780" s="20" t="s">
        <v>58</v>
      </c>
      <c r="E7780" s="20" t="s">
        <v>52</v>
      </c>
      <c r="F7780" s="20" t="s">
        <v>142</v>
      </c>
      <c r="G7780" s="20" t="s">
        <v>301</v>
      </c>
      <c r="H7780" s="20" t="s">
        <v>210</v>
      </c>
      <c r="I7780" s="20" t="s">
        <v>374</v>
      </c>
      <c r="J7780" s="10">
        <v>83996668.060000002</v>
      </c>
    </row>
    <row r="7781" spans="1:10" hidden="1" x14ac:dyDescent="0.25">
      <c r="A7781" s="57" t="s">
        <v>135</v>
      </c>
      <c r="B7781" t="s">
        <v>128</v>
      </c>
      <c r="C7781">
        <v>2023</v>
      </c>
      <c r="D7781" t="s">
        <v>58</v>
      </c>
      <c r="E7781" t="s">
        <v>52</v>
      </c>
      <c r="F7781" t="s">
        <v>152</v>
      </c>
      <c r="G7781" t="s">
        <v>149</v>
      </c>
      <c r="H7781" t="s">
        <v>211</v>
      </c>
    </row>
    <row r="7782" spans="1:10" hidden="1" x14ac:dyDescent="0.25">
      <c r="A7782" s="57" t="s">
        <v>135</v>
      </c>
      <c r="B7782" t="s">
        <v>128</v>
      </c>
      <c r="C7782">
        <v>2023</v>
      </c>
      <c r="D7782" t="s">
        <v>58</v>
      </c>
      <c r="E7782" t="s">
        <v>52</v>
      </c>
      <c r="F7782" t="s">
        <v>152</v>
      </c>
      <c r="G7782" t="s">
        <v>213</v>
      </c>
      <c r="H7782" t="s">
        <v>214</v>
      </c>
    </row>
    <row r="7783" spans="1:10" hidden="1" x14ac:dyDescent="0.25">
      <c r="A7783" s="57" t="s">
        <v>135</v>
      </c>
      <c r="B7783" t="s">
        <v>128</v>
      </c>
      <c r="C7783">
        <v>2023</v>
      </c>
      <c r="D7783" t="s">
        <v>58</v>
      </c>
      <c r="E7783" t="s">
        <v>52</v>
      </c>
      <c r="F7783" t="s">
        <v>152</v>
      </c>
      <c r="G7783" t="s">
        <v>217</v>
      </c>
      <c r="H7783" t="s">
        <v>218</v>
      </c>
    </row>
    <row r="7784" spans="1:10" hidden="1" x14ac:dyDescent="0.25">
      <c r="A7784" s="57" t="s">
        <v>135</v>
      </c>
      <c r="B7784" t="s">
        <v>128</v>
      </c>
      <c r="C7784">
        <v>2023</v>
      </c>
      <c r="D7784" t="s">
        <v>58</v>
      </c>
      <c r="E7784" t="s">
        <v>52</v>
      </c>
      <c r="F7784" t="s">
        <v>142</v>
      </c>
      <c r="G7784" t="s">
        <v>300</v>
      </c>
      <c r="H7784" t="s">
        <v>224</v>
      </c>
      <c r="J7784" s="3">
        <v>-305672.27</v>
      </c>
    </row>
    <row r="7785" spans="1:10" hidden="1" x14ac:dyDescent="0.25">
      <c r="A7785" s="57" t="s">
        <v>135</v>
      </c>
      <c r="B7785" t="s">
        <v>128</v>
      </c>
      <c r="C7785">
        <v>2023</v>
      </c>
      <c r="D7785" t="s">
        <v>58</v>
      </c>
      <c r="E7785" t="s">
        <v>52</v>
      </c>
      <c r="F7785" t="s">
        <v>142</v>
      </c>
      <c r="G7785" t="s">
        <v>300</v>
      </c>
      <c r="H7785" t="s">
        <v>303</v>
      </c>
    </row>
    <row r="7786" spans="1:10" hidden="1" x14ac:dyDescent="0.25">
      <c r="A7786" s="57" t="s">
        <v>135</v>
      </c>
      <c r="B7786" t="s">
        <v>128</v>
      </c>
      <c r="C7786">
        <v>2023</v>
      </c>
      <c r="D7786" t="s">
        <v>58</v>
      </c>
      <c r="E7786" t="s">
        <v>52</v>
      </c>
      <c r="F7786" t="s">
        <v>142</v>
      </c>
      <c r="G7786" t="s">
        <v>270</v>
      </c>
      <c r="H7786" t="s">
        <v>269</v>
      </c>
    </row>
    <row r="7787" spans="1:10" hidden="1" x14ac:dyDescent="0.25">
      <c r="A7787" s="57" t="s">
        <v>135</v>
      </c>
      <c r="B7787" t="s">
        <v>128</v>
      </c>
      <c r="C7787">
        <v>2023</v>
      </c>
      <c r="D7787" t="s">
        <v>58</v>
      </c>
      <c r="E7787" t="s">
        <v>52</v>
      </c>
      <c r="F7787" t="s">
        <v>142</v>
      </c>
      <c r="G7787" t="s">
        <v>270</v>
      </c>
      <c r="H7787" t="s">
        <v>271</v>
      </c>
      <c r="J7787" s="3">
        <v>306722.64</v>
      </c>
    </row>
    <row r="7788" spans="1:10" hidden="1" x14ac:dyDescent="0.25">
      <c r="A7788" s="57" t="s">
        <v>135</v>
      </c>
      <c r="B7788" t="s">
        <v>128</v>
      </c>
      <c r="C7788">
        <v>2023</v>
      </c>
      <c r="D7788" t="s">
        <v>58</v>
      </c>
      <c r="E7788" t="s">
        <v>52</v>
      </c>
      <c r="F7788" t="s">
        <v>142</v>
      </c>
      <c r="G7788" t="s">
        <v>270</v>
      </c>
      <c r="H7788" t="s">
        <v>486</v>
      </c>
      <c r="J7788" s="3">
        <v>-637930.06000000006</v>
      </c>
    </row>
    <row r="7789" spans="1:10" hidden="1" x14ac:dyDescent="0.25">
      <c r="A7789" s="57" t="s">
        <v>135</v>
      </c>
      <c r="B7789" t="s">
        <v>128</v>
      </c>
      <c r="C7789">
        <v>2023</v>
      </c>
      <c r="D7789" t="s">
        <v>58</v>
      </c>
      <c r="E7789" t="s">
        <v>45</v>
      </c>
      <c r="F7789" t="s">
        <v>46</v>
      </c>
      <c r="G7789" t="s">
        <v>54</v>
      </c>
      <c r="H7789" t="s">
        <v>11</v>
      </c>
      <c r="I7789" s="90" t="s">
        <v>375</v>
      </c>
      <c r="J7789" s="3">
        <v>6120000</v>
      </c>
    </row>
    <row r="7790" spans="1:10" hidden="1" x14ac:dyDescent="0.25">
      <c r="A7790" s="57" t="s">
        <v>135</v>
      </c>
      <c r="B7790" t="s">
        <v>128</v>
      </c>
      <c r="C7790">
        <v>2023</v>
      </c>
      <c r="D7790" t="s">
        <v>58</v>
      </c>
      <c r="E7790" t="s">
        <v>45</v>
      </c>
      <c r="F7790" t="s">
        <v>46</v>
      </c>
      <c r="G7790" t="s">
        <v>54</v>
      </c>
      <c r="H7790" t="s">
        <v>11</v>
      </c>
      <c r="I7790" s="90" t="s">
        <v>556</v>
      </c>
      <c r="J7790" s="3">
        <v>1800000</v>
      </c>
    </row>
    <row r="7791" spans="1:10" hidden="1" x14ac:dyDescent="0.25">
      <c r="A7791" s="57" t="s">
        <v>135</v>
      </c>
      <c r="B7791" t="s">
        <v>128</v>
      </c>
      <c r="C7791">
        <v>2023</v>
      </c>
      <c r="D7791" t="s">
        <v>58</v>
      </c>
      <c r="E7791" t="s">
        <v>45</v>
      </c>
      <c r="F7791" t="s">
        <v>46</v>
      </c>
      <c r="G7791" t="s">
        <v>54</v>
      </c>
      <c r="H7791" t="s">
        <v>11</v>
      </c>
      <c r="I7791" s="90" t="s">
        <v>557</v>
      </c>
      <c r="J7791" s="3">
        <v>580000</v>
      </c>
    </row>
    <row r="7792" spans="1:10" hidden="1" x14ac:dyDescent="0.25">
      <c r="A7792" s="57" t="s">
        <v>135</v>
      </c>
      <c r="B7792" t="s">
        <v>128</v>
      </c>
      <c r="C7792">
        <v>2023</v>
      </c>
      <c r="D7792" t="s">
        <v>58</v>
      </c>
      <c r="E7792" t="s">
        <v>45</v>
      </c>
      <c r="F7792" t="s">
        <v>46</v>
      </c>
      <c r="G7792" t="s">
        <v>54</v>
      </c>
      <c r="H7792" t="s">
        <v>12</v>
      </c>
      <c r="I7792" s="90" t="s">
        <v>557</v>
      </c>
      <c r="J7792" s="3">
        <v>70303</v>
      </c>
    </row>
    <row r="7793" spans="1:10" hidden="1" x14ac:dyDescent="0.25">
      <c r="A7793" s="57" t="s">
        <v>135</v>
      </c>
      <c r="B7793" t="s">
        <v>128</v>
      </c>
      <c r="C7793">
        <v>2023</v>
      </c>
      <c r="D7793" t="s">
        <v>58</v>
      </c>
      <c r="E7793" t="s">
        <v>45</v>
      </c>
      <c r="F7793" t="s">
        <v>46</v>
      </c>
      <c r="G7793" t="s">
        <v>54</v>
      </c>
      <c r="H7793" t="s">
        <v>12</v>
      </c>
      <c r="I7793" s="90" t="s">
        <v>556</v>
      </c>
      <c r="J7793" s="3">
        <v>140606</v>
      </c>
    </row>
    <row r="7794" spans="1:10" hidden="1" x14ac:dyDescent="0.25">
      <c r="A7794" s="57" t="s">
        <v>135</v>
      </c>
      <c r="B7794" t="s">
        <v>128</v>
      </c>
      <c r="C7794">
        <v>2023</v>
      </c>
      <c r="D7794" t="s">
        <v>58</v>
      </c>
      <c r="E7794" t="s">
        <v>45</v>
      </c>
      <c r="F7794" t="s">
        <v>46</v>
      </c>
      <c r="G7794" t="s">
        <v>54</v>
      </c>
      <c r="H7794" t="s">
        <v>12</v>
      </c>
    </row>
    <row r="7795" spans="1:10" hidden="1" x14ac:dyDescent="0.25">
      <c r="A7795" s="57" t="s">
        <v>135</v>
      </c>
      <c r="B7795" t="s">
        <v>128</v>
      </c>
      <c r="C7795">
        <v>2023</v>
      </c>
      <c r="D7795" t="s">
        <v>58</v>
      </c>
      <c r="E7795" t="s">
        <v>45</v>
      </c>
      <c r="F7795" t="s">
        <v>46</v>
      </c>
      <c r="G7795" t="s">
        <v>54</v>
      </c>
      <c r="H7795" t="s">
        <v>13</v>
      </c>
      <c r="I7795" s="90" t="s">
        <v>375</v>
      </c>
      <c r="J7795" s="3">
        <v>510000</v>
      </c>
    </row>
    <row r="7796" spans="1:10" hidden="1" x14ac:dyDescent="0.25">
      <c r="A7796" s="57" t="s">
        <v>135</v>
      </c>
      <c r="B7796" t="s">
        <v>128</v>
      </c>
      <c r="C7796">
        <v>2023</v>
      </c>
      <c r="D7796" t="s">
        <v>58</v>
      </c>
      <c r="E7796" t="s">
        <v>45</v>
      </c>
      <c r="F7796" t="s">
        <v>46</v>
      </c>
      <c r="G7796" t="s">
        <v>54</v>
      </c>
      <c r="H7796" t="s">
        <v>13</v>
      </c>
      <c r="I7796" s="90" t="s">
        <v>556</v>
      </c>
      <c r="J7796" s="3">
        <v>161717</v>
      </c>
    </row>
    <row r="7797" spans="1:10" hidden="1" x14ac:dyDescent="0.25">
      <c r="A7797" s="57" t="s">
        <v>135</v>
      </c>
      <c r="B7797" t="s">
        <v>128</v>
      </c>
      <c r="C7797">
        <v>2023</v>
      </c>
      <c r="D7797" t="s">
        <v>58</v>
      </c>
      <c r="E7797" t="s">
        <v>45</v>
      </c>
      <c r="F7797" t="s">
        <v>46</v>
      </c>
      <c r="G7797" t="s">
        <v>54</v>
      </c>
      <c r="H7797" t="s">
        <v>13</v>
      </c>
      <c r="I7797" s="90" t="s">
        <v>557</v>
      </c>
      <c r="J7797" s="3">
        <v>54192</v>
      </c>
    </row>
    <row r="7798" spans="1:10" hidden="1" x14ac:dyDescent="0.25">
      <c r="A7798" s="57" t="s">
        <v>135</v>
      </c>
      <c r="B7798" t="s">
        <v>128</v>
      </c>
      <c r="C7798">
        <v>2023</v>
      </c>
      <c r="D7798" t="s">
        <v>58</v>
      </c>
      <c r="E7798" t="s">
        <v>45</v>
      </c>
      <c r="F7798" t="s">
        <v>46</v>
      </c>
      <c r="G7798" t="s">
        <v>54</v>
      </c>
      <c r="H7798" t="s">
        <v>14</v>
      </c>
      <c r="I7798" s="90" t="s">
        <v>375</v>
      </c>
      <c r="J7798" s="3">
        <v>61200</v>
      </c>
    </row>
    <row r="7799" spans="1:10" hidden="1" x14ac:dyDescent="0.25">
      <c r="A7799" s="57" t="s">
        <v>135</v>
      </c>
      <c r="B7799" t="s">
        <v>128</v>
      </c>
      <c r="C7799">
        <v>2023</v>
      </c>
      <c r="D7799" t="s">
        <v>58</v>
      </c>
      <c r="E7799" t="s">
        <v>45</v>
      </c>
      <c r="F7799" t="s">
        <v>46</v>
      </c>
      <c r="G7799" t="s">
        <v>54</v>
      </c>
      <c r="H7799" t="s">
        <v>14</v>
      </c>
      <c r="I7799" s="90" t="s">
        <v>557</v>
      </c>
      <c r="J7799" s="3">
        <v>6503</v>
      </c>
    </row>
    <row r="7800" spans="1:10" hidden="1" x14ac:dyDescent="0.25">
      <c r="A7800" s="57" t="s">
        <v>135</v>
      </c>
      <c r="B7800" t="s">
        <v>128</v>
      </c>
      <c r="C7800">
        <v>2023</v>
      </c>
      <c r="D7800" t="s">
        <v>58</v>
      </c>
      <c r="E7800" t="s">
        <v>45</v>
      </c>
      <c r="F7800" t="s">
        <v>46</v>
      </c>
      <c r="G7800" t="s">
        <v>54</v>
      </c>
      <c r="H7800" t="s">
        <v>14</v>
      </c>
      <c r="I7800" s="90" t="s">
        <v>556</v>
      </c>
      <c r="J7800" s="3">
        <v>19406</v>
      </c>
    </row>
    <row r="7801" spans="1:10" hidden="1" x14ac:dyDescent="0.25">
      <c r="A7801" s="57" t="s">
        <v>135</v>
      </c>
      <c r="B7801" t="s">
        <v>128</v>
      </c>
      <c r="C7801">
        <v>2023</v>
      </c>
      <c r="D7801" t="s">
        <v>58</v>
      </c>
      <c r="E7801" t="s">
        <v>45</v>
      </c>
      <c r="F7801" t="s">
        <v>46</v>
      </c>
      <c r="G7801" t="s">
        <v>54</v>
      </c>
      <c r="H7801" t="s">
        <v>15</v>
      </c>
      <c r="I7801" s="90" t="s">
        <v>375</v>
      </c>
      <c r="J7801" s="3">
        <v>510000</v>
      </c>
    </row>
    <row r="7802" spans="1:10" hidden="1" x14ac:dyDescent="0.25">
      <c r="A7802" s="57" t="s">
        <v>135</v>
      </c>
      <c r="B7802" t="s">
        <v>128</v>
      </c>
      <c r="C7802">
        <v>2023</v>
      </c>
      <c r="D7802" t="s">
        <v>58</v>
      </c>
      <c r="E7802" t="s">
        <v>45</v>
      </c>
      <c r="F7802" t="s">
        <v>46</v>
      </c>
      <c r="G7802" t="s">
        <v>54</v>
      </c>
      <c r="H7802" t="s">
        <v>15</v>
      </c>
      <c r="I7802" s="90" t="s">
        <v>556</v>
      </c>
      <c r="J7802" s="3">
        <v>161717</v>
      </c>
    </row>
    <row r="7803" spans="1:10" hidden="1" x14ac:dyDescent="0.25">
      <c r="A7803" s="57" t="s">
        <v>135</v>
      </c>
      <c r="B7803" t="s">
        <v>128</v>
      </c>
      <c r="C7803">
        <v>2023</v>
      </c>
      <c r="D7803" t="s">
        <v>58</v>
      </c>
      <c r="E7803" t="s">
        <v>45</v>
      </c>
      <c r="F7803" t="s">
        <v>46</v>
      </c>
      <c r="G7803" t="s">
        <v>54</v>
      </c>
      <c r="H7803" t="s">
        <v>15</v>
      </c>
      <c r="I7803" s="90" t="s">
        <v>557</v>
      </c>
      <c r="J7803" s="3">
        <v>54192</v>
      </c>
    </row>
    <row r="7804" spans="1:10" hidden="1" x14ac:dyDescent="0.25">
      <c r="A7804" s="57" t="s">
        <v>135</v>
      </c>
      <c r="B7804" t="s">
        <v>128</v>
      </c>
      <c r="C7804">
        <v>2023</v>
      </c>
      <c r="D7804" t="s">
        <v>58</v>
      </c>
      <c r="E7804" t="s">
        <v>45</v>
      </c>
      <c r="F7804" t="s">
        <v>46</v>
      </c>
      <c r="G7804" t="s">
        <v>54</v>
      </c>
      <c r="H7804" t="s">
        <v>16</v>
      </c>
      <c r="I7804" s="90" t="s">
        <v>375</v>
      </c>
      <c r="J7804" s="3">
        <v>255000</v>
      </c>
    </row>
    <row r="7805" spans="1:10" hidden="1" x14ac:dyDescent="0.25">
      <c r="A7805" s="57" t="s">
        <v>135</v>
      </c>
      <c r="B7805" t="s">
        <v>128</v>
      </c>
      <c r="C7805">
        <v>2023</v>
      </c>
      <c r="D7805" t="s">
        <v>58</v>
      </c>
      <c r="E7805" t="s">
        <v>45</v>
      </c>
      <c r="F7805" t="s">
        <v>46</v>
      </c>
      <c r="G7805" t="s">
        <v>54</v>
      </c>
      <c r="H7805" t="s">
        <v>16</v>
      </c>
      <c r="I7805" s="90" t="s">
        <v>557</v>
      </c>
      <c r="J7805" s="3">
        <v>24167</v>
      </c>
    </row>
    <row r="7806" spans="1:10" hidden="1" x14ac:dyDescent="0.25">
      <c r="A7806" s="57" t="s">
        <v>135</v>
      </c>
      <c r="B7806" t="s">
        <v>128</v>
      </c>
      <c r="C7806">
        <v>2023</v>
      </c>
      <c r="D7806" t="s">
        <v>58</v>
      </c>
      <c r="E7806" t="s">
        <v>45</v>
      </c>
      <c r="F7806" t="s">
        <v>46</v>
      </c>
      <c r="G7806" t="s">
        <v>54</v>
      </c>
      <c r="H7806" t="s">
        <v>16</v>
      </c>
      <c r="I7806" s="90" t="s">
        <v>556</v>
      </c>
      <c r="J7806" s="3">
        <v>75000</v>
      </c>
    </row>
    <row r="7807" spans="1:10" hidden="1" x14ac:dyDescent="0.25">
      <c r="A7807" s="57" t="s">
        <v>135</v>
      </c>
      <c r="B7807" t="s">
        <v>128</v>
      </c>
      <c r="C7807">
        <v>2023</v>
      </c>
      <c r="D7807" t="s">
        <v>58</v>
      </c>
      <c r="E7807" t="s">
        <v>45</v>
      </c>
      <c r="F7807" t="s">
        <v>46</v>
      </c>
      <c r="G7807" t="s">
        <v>54</v>
      </c>
      <c r="H7807" t="s">
        <v>17</v>
      </c>
      <c r="I7807" s="90" t="s">
        <v>375</v>
      </c>
      <c r="J7807" s="3">
        <v>4080000</v>
      </c>
    </row>
    <row r="7808" spans="1:10" hidden="1" x14ac:dyDescent="0.25">
      <c r="A7808" s="57" t="s">
        <v>135</v>
      </c>
      <c r="B7808" t="s">
        <v>128</v>
      </c>
      <c r="C7808">
        <v>2023</v>
      </c>
      <c r="D7808" t="s">
        <v>58</v>
      </c>
      <c r="E7808" t="s">
        <v>45</v>
      </c>
      <c r="F7808" t="s">
        <v>46</v>
      </c>
      <c r="G7808" t="s">
        <v>54</v>
      </c>
      <c r="H7808" s="90" t="s">
        <v>331</v>
      </c>
    </row>
    <row r="7809" spans="1:10" hidden="1" x14ac:dyDescent="0.25">
      <c r="A7809" s="57" t="s">
        <v>135</v>
      </c>
      <c r="B7809" t="s">
        <v>128</v>
      </c>
      <c r="C7809">
        <v>2023</v>
      </c>
      <c r="D7809" t="s">
        <v>58</v>
      </c>
      <c r="E7809" t="s">
        <v>45</v>
      </c>
      <c r="F7809" t="s">
        <v>46</v>
      </c>
      <c r="G7809" t="s">
        <v>54</v>
      </c>
      <c r="H7809" s="90" t="s">
        <v>445</v>
      </c>
      <c r="I7809" s="90" t="s">
        <v>558</v>
      </c>
      <c r="J7809" s="3">
        <v>500000</v>
      </c>
    </row>
    <row r="7810" spans="1:10" hidden="1" x14ac:dyDescent="0.25">
      <c r="A7810" s="57" t="s">
        <v>135</v>
      </c>
      <c r="B7810" t="s">
        <v>128</v>
      </c>
      <c r="C7810">
        <v>2023</v>
      </c>
      <c r="D7810" t="s">
        <v>58</v>
      </c>
      <c r="E7810" t="s">
        <v>45</v>
      </c>
      <c r="F7810" t="s">
        <v>46</v>
      </c>
      <c r="G7810" t="s">
        <v>54</v>
      </c>
      <c r="H7810" t="s">
        <v>195</v>
      </c>
    </row>
    <row r="7811" spans="1:10" hidden="1" x14ac:dyDescent="0.25">
      <c r="A7811" s="57" t="s">
        <v>135</v>
      </c>
      <c r="B7811" t="s">
        <v>128</v>
      </c>
      <c r="C7811">
        <v>2023</v>
      </c>
      <c r="D7811" t="s">
        <v>58</v>
      </c>
      <c r="E7811" t="s">
        <v>45</v>
      </c>
      <c r="F7811" t="s">
        <v>46</v>
      </c>
      <c r="G7811" t="s">
        <v>54</v>
      </c>
      <c r="H7811" t="s">
        <v>18</v>
      </c>
      <c r="I7811" s="90" t="s">
        <v>559</v>
      </c>
      <c r="J7811" s="3">
        <v>44370</v>
      </c>
    </row>
    <row r="7812" spans="1:10" hidden="1" x14ac:dyDescent="0.25">
      <c r="A7812" s="57" t="s">
        <v>135</v>
      </c>
      <c r="B7812" t="s">
        <v>128</v>
      </c>
      <c r="C7812">
        <v>2023</v>
      </c>
      <c r="D7812" t="s">
        <v>58</v>
      </c>
      <c r="E7812" t="s">
        <v>45</v>
      </c>
      <c r="F7812" t="s">
        <v>46</v>
      </c>
      <c r="G7812" t="s">
        <v>54</v>
      </c>
      <c r="H7812" s="90" t="s">
        <v>513</v>
      </c>
    </row>
    <row r="7813" spans="1:10" hidden="1" x14ac:dyDescent="0.25">
      <c r="A7813" s="57" t="s">
        <v>135</v>
      </c>
      <c r="B7813" t="s">
        <v>128</v>
      </c>
      <c r="C7813">
        <v>2023</v>
      </c>
      <c r="D7813" t="s">
        <v>58</v>
      </c>
      <c r="E7813" t="s">
        <v>45</v>
      </c>
      <c r="F7813" t="s">
        <v>46</v>
      </c>
      <c r="G7813" t="s">
        <v>54</v>
      </c>
      <c r="H7813" t="s">
        <v>19</v>
      </c>
      <c r="I7813" s="90" t="s">
        <v>398</v>
      </c>
      <c r="J7813" s="3">
        <v>950400</v>
      </c>
    </row>
    <row r="7814" spans="1:10" hidden="1" x14ac:dyDescent="0.25">
      <c r="A7814" s="57" t="s">
        <v>135</v>
      </c>
      <c r="B7814" t="s">
        <v>128</v>
      </c>
      <c r="C7814">
        <v>2023</v>
      </c>
      <c r="D7814" t="s">
        <v>58</v>
      </c>
      <c r="E7814" t="s">
        <v>45</v>
      </c>
      <c r="F7814" t="s">
        <v>46</v>
      </c>
      <c r="G7814" t="s">
        <v>54</v>
      </c>
      <c r="H7814" t="s">
        <v>19</v>
      </c>
      <c r="I7814" s="90" t="s">
        <v>560</v>
      </c>
      <c r="J7814" s="3">
        <v>162400</v>
      </c>
    </row>
    <row r="7815" spans="1:10" hidden="1" x14ac:dyDescent="0.25">
      <c r="A7815" s="57" t="s">
        <v>135</v>
      </c>
      <c r="B7815" t="s">
        <v>128</v>
      </c>
      <c r="C7815">
        <v>2023</v>
      </c>
      <c r="D7815" t="s">
        <v>58</v>
      </c>
      <c r="E7815" t="s">
        <v>45</v>
      </c>
      <c r="F7815" t="s">
        <v>46</v>
      </c>
      <c r="G7815" t="s">
        <v>54</v>
      </c>
      <c r="H7815" t="s">
        <v>20</v>
      </c>
      <c r="I7815" s="90" t="s">
        <v>399</v>
      </c>
      <c r="J7815" s="3">
        <v>340000</v>
      </c>
    </row>
    <row r="7816" spans="1:10" hidden="1" x14ac:dyDescent="0.25">
      <c r="A7816" s="57" t="s">
        <v>135</v>
      </c>
      <c r="B7816" t="s">
        <v>128</v>
      </c>
      <c r="C7816">
        <v>2023</v>
      </c>
      <c r="D7816" t="s">
        <v>58</v>
      </c>
      <c r="E7816" t="s">
        <v>45</v>
      </c>
      <c r="F7816" t="s">
        <v>46</v>
      </c>
      <c r="G7816" t="s">
        <v>54</v>
      </c>
      <c r="H7816" s="90" t="s">
        <v>523</v>
      </c>
    </row>
    <row r="7817" spans="1:10" hidden="1" x14ac:dyDescent="0.25">
      <c r="A7817" s="57" t="s">
        <v>135</v>
      </c>
      <c r="B7817" t="s">
        <v>128</v>
      </c>
      <c r="C7817">
        <v>2023</v>
      </c>
      <c r="D7817" t="s">
        <v>58</v>
      </c>
      <c r="E7817" t="s">
        <v>45</v>
      </c>
      <c r="F7817" t="s">
        <v>46</v>
      </c>
      <c r="G7817" t="s">
        <v>54</v>
      </c>
      <c r="H7817" s="2" t="s">
        <v>294</v>
      </c>
    </row>
    <row r="7818" spans="1:10" hidden="1" x14ac:dyDescent="0.25">
      <c r="A7818" s="57" t="s">
        <v>135</v>
      </c>
      <c r="B7818" t="s">
        <v>128</v>
      </c>
      <c r="C7818">
        <v>2023</v>
      </c>
      <c r="D7818" t="s">
        <v>58</v>
      </c>
      <c r="E7818" t="s">
        <v>45</v>
      </c>
      <c r="F7818" t="s">
        <v>46</v>
      </c>
      <c r="G7818" t="s">
        <v>118</v>
      </c>
      <c r="H7818" s="2" t="s">
        <v>295</v>
      </c>
      <c r="I7818" s="90" t="s">
        <v>378</v>
      </c>
      <c r="J7818" s="3">
        <v>1200000</v>
      </c>
    </row>
    <row r="7819" spans="1:10" hidden="1" x14ac:dyDescent="0.25">
      <c r="A7819" s="57" t="s">
        <v>135</v>
      </c>
      <c r="B7819" t="s">
        <v>128</v>
      </c>
      <c r="C7819">
        <v>2023</v>
      </c>
      <c r="D7819" t="s">
        <v>58</v>
      </c>
      <c r="E7819" t="s">
        <v>45</v>
      </c>
      <c r="F7819" t="s">
        <v>46</v>
      </c>
      <c r="G7819" t="s">
        <v>118</v>
      </c>
      <c r="H7819" t="s">
        <v>119</v>
      </c>
    </row>
    <row r="7820" spans="1:10" hidden="1" x14ac:dyDescent="0.25">
      <c r="A7820" s="57" t="s">
        <v>135</v>
      </c>
      <c r="B7820" t="s">
        <v>128</v>
      </c>
      <c r="C7820">
        <v>2023</v>
      </c>
      <c r="D7820" t="s">
        <v>58</v>
      </c>
      <c r="E7820" t="s">
        <v>45</v>
      </c>
      <c r="F7820" t="s">
        <v>46</v>
      </c>
      <c r="G7820" t="s">
        <v>118</v>
      </c>
      <c r="H7820" t="s">
        <v>283</v>
      </c>
    </row>
    <row r="7821" spans="1:10" hidden="1" x14ac:dyDescent="0.25">
      <c r="A7821" s="57" t="s">
        <v>135</v>
      </c>
      <c r="B7821" t="s">
        <v>128</v>
      </c>
      <c r="C7821">
        <v>2023</v>
      </c>
      <c r="D7821" t="s">
        <v>58</v>
      </c>
      <c r="E7821" t="s">
        <v>45</v>
      </c>
      <c r="F7821" t="s">
        <v>46</v>
      </c>
      <c r="G7821" t="s">
        <v>109</v>
      </c>
      <c r="H7821" t="s">
        <v>219</v>
      </c>
      <c r="I7821" s="90" t="s">
        <v>561</v>
      </c>
      <c r="J7821" s="3">
        <v>5555</v>
      </c>
    </row>
    <row r="7822" spans="1:10" hidden="1" x14ac:dyDescent="0.25">
      <c r="A7822" s="57" t="s">
        <v>135</v>
      </c>
      <c r="B7822" t="s">
        <v>128</v>
      </c>
      <c r="C7822">
        <v>2023</v>
      </c>
      <c r="D7822" t="s">
        <v>58</v>
      </c>
      <c r="E7822" t="s">
        <v>45</v>
      </c>
      <c r="F7822" t="s">
        <v>46</v>
      </c>
      <c r="G7822" t="s">
        <v>109</v>
      </c>
      <c r="H7822" t="s">
        <v>219</v>
      </c>
    </row>
    <row r="7823" spans="1:10" hidden="1" x14ac:dyDescent="0.25">
      <c r="A7823" s="57" t="s">
        <v>135</v>
      </c>
      <c r="B7823" t="s">
        <v>128</v>
      </c>
      <c r="C7823">
        <v>2023</v>
      </c>
      <c r="D7823" t="s">
        <v>58</v>
      </c>
      <c r="E7823" t="s">
        <v>45</v>
      </c>
      <c r="F7823" t="s">
        <v>46</v>
      </c>
      <c r="G7823" t="s">
        <v>109</v>
      </c>
      <c r="H7823" s="2" t="s">
        <v>267</v>
      </c>
    </row>
    <row r="7824" spans="1:10" hidden="1" x14ac:dyDescent="0.25">
      <c r="A7824" s="57" t="s">
        <v>135</v>
      </c>
      <c r="B7824" t="s">
        <v>128</v>
      </c>
      <c r="C7824">
        <v>2023</v>
      </c>
      <c r="D7824" t="s">
        <v>58</v>
      </c>
      <c r="E7824" t="s">
        <v>45</v>
      </c>
      <c r="F7824" t="s">
        <v>46</v>
      </c>
      <c r="G7824" t="s">
        <v>109</v>
      </c>
      <c r="H7824" t="s">
        <v>220</v>
      </c>
      <c r="I7824" s="90" t="s">
        <v>465</v>
      </c>
      <c r="J7824" s="3">
        <v>672</v>
      </c>
    </row>
    <row r="7825" spans="1:10" hidden="1" x14ac:dyDescent="0.25">
      <c r="A7825" s="57" t="s">
        <v>135</v>
      </c>
      <c r="B7825" t="s">
        <v>128</v>
      </c>
      <c r="C7825">
        <v>2023</v>
      </c>
      <c r="D7825" t="s">
        <v>58</v>
      </c>
      <c r="E7825" t="s">
        <v>45</v>
      </c>
      <c r="F7825" t="s">
        <v>46</v>
      </c>
      <c r="G7825" t="s">
        <v>109</v>
      </c>
      <c r="H7825" t="s">
        <v>220</v>
      </c>
    </row>
    <row r="7826" spans="1:10" hidden="1" x14ac:dyDescent="0.25">
      <c r="A7826" s="57" t="s">
        <v>135</v>
      </c>
      <c r="B7826" t="s">
        <v>128</v>
      </c>
      <c r="C7826">
        <v>2023</v>
      </c>
      <c r="D7826" t="s">
        <v>58</v>
      </c>
      <c r="E7826" t="s">
        <v>45</v>
      </c>
      <c r="F7826" t="s">
        <v>46</v>
      </c>
      <c r="G7826" t="s">
        <v>109</v>
      </c>
      <c r="H7826" t="s">
        <v>260</v>
      </c>
    </row>
    <row r="7827" spans="1:10" hidden="1" x14ac:dyDescent="0.25">
      <c r="A7827" s="57" t="s">
        <v>135</v>
      </c>
      <c r="B7827" t="s">
        <v>128</v>
      </c>
      <c r="C7827">
        <v>2023</v>
      </c>
      <c r="D7827" t="s">
        <v>58</v>
      </c>
      <c r="E7827" t="s">
        <v>45</v>
      </c>
      <c r="F7827" t="s">
        <v>46</v>
      </c>
      <c r="G7827" t="s">
        <v>55</v>
      </c>
      <c r="H7827" t="s">
        <v>22</v>
      </c>
      <c r="I7827" s="90" t="s">
        <v>380</v>
      </c>
      <c r="J7827" s="3">
        <v>800000</v>
      </c>
    </row>
    <row r="7828" spans="1:10" hidden="1" x14ac:dyDescent="0.25">
      <c r="A7828" s="57" t="s">
        <v>135</v>
      </c>
      <c r="B7828" t="s">
        <v>128</v>
      </c>
      <c r="C7828">
        <v>2023</v>
      </c>
      <c r="D7828" t="s">
        <v>58</v>
      </c>
      <c r="E7828" t="s">
        <v>45</v>
      </c>
      <c r="F7828" t="s">
        <v>46</v>
      </c>
      <c r="G7828" t="s">
        <v>55</v>
      </c>
      <c r="H7828" t="s">
        <v>22</v>
      </c>
    </row>
    <row r="7829" spans="1:10" hidden="1" x14ac:dyDescent="0.25">
      <c r="A7829" s="57" t="s">
        <v>135</v>
      </c>
      <c r="B7829" t="s">
        <v>128</v>
      </c>
      <c r="C7829">
        <v>2023</v>
      </c>
      <c r="D7829" t="s">
        <v>58</v>
      </c>
      <c r="E7829" t="s">
        <v>45</v>
      </c>
      <c r="F7829" t="s">
        <v>46</v>
      </c>
      <c r="G7829" t="s">
        <v>55</v>
      </c>
      <c r="H7829" t="s">
        <v>447</v>
      </c>
    </row>
    <row r="7830" spans="1:10" hidden="1" x14ac:dyDescent="0.25">
      <c r="A7830" s="57" t="s">
        <v>135</v>
      </c>
      <c r="B7830" t="s">
        <v>128</v>
      </c>
      <c r="C7830">
        <v>2023</v>
      </c>
      <c r="D7830" t="s">
        <v>58</v>
      </c>
      <c r="E7830" t="s">
        <v>45</v>
      </c>
      <c r="F7830" t="s">
        <v>46</v>
      </c>
      <c r="G7830" t="s">
        <v>47</v>
      </c>
      <c r="H7830" t="s">
        <v>238</v>
      </c>
    </row>
    <row r="7831" spans="1:10" hidden="1" x14ac:dyDescent="0.25">
      <c r="A7831" s="57" t="s">
        <v>135</v>
      </c>
      <c r="B7831" t="s">
        <v>128</v>
      </c>
      <c r="C7831">
        <v>2023</v>
      </c>
      <c r="D7831" t="s">
        <v>58</v>
      </c>
      <c r="E7831" t="s">
        <v>45</v>
      </c>
      <c r="F7831" t="s">
        <v>46</v>
      </c>
      <c r="G7831" t="s">
        <v>47</v>
      </c>
      <c r="H7831" t="s">
        <v>239</v>
      </c>
      <c r="I7831" s="90" t="s">
        <v>384</v>
      </c>
      <c r="J7831" s="3">
        <v>425934</v>
      </c>
    </row>
    <row r="7832" spans="1:10" hidden="1" x14ac:dyDescent="0.25">
      <c r="A7832" s="57" t="s">
        <v>135</v>
      </c>
      <c r="B7832" t="s">
        <v>128</v>
      </c>
      <c r="C7832">
        <v>2023</v>
      </c>
      <c r="D7832" t="s">
        <v>58</v>
      </c>
      <c r="E7832" t="s">
        <v>45</v>
      </c>
      <c r="F7832" t="s">
        <v>46</v>
      </c>
      <c r="G7832" t="s">
        <v>47</v>
      </c>
      <c r="H7832" t="s">
        <v>239</v>
      </c>
      <c r="I7832" s="90" t="s">
        <v>416</v>
      </c>
      <c r="J7832" s="3">
        <v>0</v>
      </c>
    </row>
    <row r="7833" spans="1:10" hidden="1" x14ac:dyDescent="0.25">
      <c r="A7833" s="57" t="s">
        <v>135</v>
      </c>
      <c r="B7833" t="s">
        <v>128</v>
      </c>
      <c r="C7833">
        <v>2023</v>
      </c>
      <c r="D7833" t="s">
        <v>58</v>
      </c>
      <c r="E7833" t="s">
        <v>45</v>
      </c>
      <c r="F7833" t="s">
        <v>46</v>
      </c>
      <c r="G7833" t="s">
        <v>47</v>
      </c>
      <c r="H7833" t="s">
        <v>239</v>
      </c>
      <c r="I7833" s="90" t="s">
        <v>562</v>
      </c>
      <c r="J7833" s="3">
        <v>1200000</v>
      </c>
    </row>
    <row r="7834" spans="1:10" hidden="1" x14ac:dyDescent="0.25">
      <c r="A7834" s="57" t="s">
        <v>135</v>
      </c>
      <c r="B7834" t="s">
        <v>128</v>
      </c>
      <c r="C7834">
        <v>2023</v>
      </c>
      <c r="D7834" t="s">
        <v>58</v>
      </c>
      <c r="E7834" t="s">
        <v>45</v>
      </c>
      <c r="F7834" t="s">
        <v>46</v>
      </c>
      <c r="G7834" t="s">
        <v>47</v>
      </c>
      <c r="H7834" t="s">
        <v>239</v>
      </c>
    </row>
    <row r="7835" spans="1:10" hidden="1" x14ac:dyDescent="0.25">
      <c r="A7835" s="57" t="s">
        <v>135</v>
      </c>
      <c r="B7835" t="s">
        <v>128</v>
      </c>
      <c r="C7835">
        <v>2023</v>
      </c>
      <c r="D7835" t="s">
        <v>58</v>
      </c>
      <c r="E7835" t="s">
        <v>45</v>
      </c>
      <c r="F7835" t="s">
        <v>46</v>
      </c>
      <c r="G7835" t="s">
        <v>47</v>
      </c>
      <c r="H7835" t="s">
        <v>239</v>
      </c>
    </row>
    <row r="7836" spans="1:10" hidden="1" x14ac:dyDescent="0.25">
      <c r="A7836" s="57" t="s">
        <v>135</v>
      </c>
      <c r="B7836" t="s">
        <v>128</v>
      </c>
      <c r="C7836">
        <v>2023</v>
      </c>
      <c r="D7836" t="s">
        <v>58</v>
      </c>
      <c r="E7836" t="s">
        <v>45</v>
      </c>
      <c r="F7836" t="s">
        <v>46</v>
      </c>
      <c r="G7836" t="s">
        <v>47</v>
      </c>
      <c r="H7836" t="s">
        <v>239</v>
      </c>
    </row>
    <row r="7837" spans="1:10" hidden="1" x14ac:dyDescent="0.25">
      <c r="A7837" s="57" t="s">
        <v>135</v>
      </c>
      <c r="B7837" t="s">
        <v>128</v>
      </c>
      <c r="C7837">
        <v>2023</v>
      </c>
      <c r="D7837" t="s">
        <v>58</v>
      </c>
      <c r="E7837" t="s">
        <v>45</v>
      </c>
      <c r="F7837" t="s">
        <v>46</v>
      </c>
      <c r="G7837" t="s">
        <v>47</v>
      </c>
      <c r="H7837" t="s">
        <v>239</v>
      </c>
    </row>
    <row r="7838" spans="1:10" hidden="1" x14ac:dyDescent="0.25">
      <c r="A7838" s="57" t="s">
        <v>135</v>
      </c>
      <c r="B7838" t="s">
        <v>128</v>
      </c>
      <c r="C7838">
        <v>2023</v>
      </c>
      <c r="D7838" t="s">
        <v>58</v>
      </c>
      <c r="E7838" t="s">
        <v>45</v>
      </c>
      <c r="F7838" t="s">
        <v>46</v>
      </c>
      <c r="G7838" t="s">
        <v>47</v>
      </c>
      <c r="H7838" t="s">
        <v>239</v>
      </c>
    </row>
    <row r="7839" spans="1:10" hidden="1" x14ac:dyDescent="0.25">
      <c r="A7839" s="57" t="s">
        <v>135</v>
      </c>
      <c r="B7839" t="s">
        <v>128</v>
      </c>
      <c r="C7839">
        <v>2023</v>
      </c>
      <c r="D7839" t="s">
        <v>58</v>
      </c>
      <c r="E7839" t="s">
        <v>45</v>
      </c>
      <c r="F7839" t="s">
        <v>46</v>
      </c>
      <c r="G7839" t="s">
        <v>47</v>
      </c>
      <c r="H7839" t="s">
        <v>239</v>
      </c>
    </row>
    <row r="7840" spans="1:10" hidden="1" x14ac:dyDescent="0.25">
      <c r="A7840" s="57" t="s">
        <v>135</v>
      </c>
      <c r="B7840" t="s">
        <v>128</v>
      </c>
      <c r="C7840">
        <v>2023</v>
      </c>
      <c r="D7840" t="s">
        <v>58</v>
      </c>
      <c r="E7840" t="s">
        <v>45</v>
      </c>
      <c r="F7840" t="s">
        <v>46</v>
      </c>
      <c r="G7840" t="s">
        <v>47</v>
      </c>
      <c r="H7840" t="s">
        <v>243</v>
      </c>
      <c r="I7840" s="90" t="s">
        <v>563</v>
      </c>
      <c r="J7840" s="3">
        <v>290000</v>
      </c>
    </row>
    <row r="7841" spans="1:10" hidden="1" x14ac:dyDescent="0.25">
      <c r="A7841" s="57" t="s">
        <v>135</v>
      </c>
      <c r="B7841" t="s">
        <v>128</v>
      </c>
      <c r="C7841">
        <v>2023</v>
      </c>
      <c r="D7841" t="s">
        <v>58</v>
      </c>
      <c r="E7841" t="s">
        <v>45</v>
      </c>
      <c r="F7841" t="s">
        <v>46</v>
      </c>
      <c r="G7841" t="s">
        <v>47</v>
      </c>
      <c r="H7841" s="2" t="s">
        <v>276</v>
      </c>
      <c r="I7841" s="90" t="s">
        <v>395</v>
      </c>
      <c r="J7841" s="3">
        <v>200000</v>
      </c>
    </row>
    <row r="7842" spans="1:10" hidden="1" x14ac:dyDescent="0.25">
      <c r="A7842" s="57" t="s">
        <v>135</v>
      </c>
      <c r="B7842" t="s">
        <v>128</v>
      </c>
      <c r="C7842">
        <v>2023</v>
      </c>
      <c r="D7842" t="s">
        <v>58</v>
      </c>
      <c r="E7842" t="s">
        <v>45</v>
      </c>
      <c r="F7842" t="s">
        <v>46</v>
      </c>
      <c r="G7842" t="s">
        <v>47</v>
      </c>
      <c r="H7842" s="2" t="s">
        <v>296</v>
      </c>
    </row>
    <row r="7843" spans="1:10" hidden="1" x14ac:dyDescent="0.25">
      <c r="A7843" s="57" t="s">
        <v>135</v>
      </c>
      <c r="B7843" t="s">
        <v>128</v>
      </c>
      <c r="C7843">
        <v>2023</v>
      </c>
      <c r="D7843" t="s">
        <v>58</v>
      </c>
      <c r="E7843" t="s">
        <v>45</v>
      </c>
      <c r="F7843" t="s">
        <v>46</v>
      </c>
      <c r="G7843" t="s">
        <v>47</v>
      </c>
      <c r="H7843" s="90" t="s">
        <v>364</v>
      </c>
      <c r="I7843" s="90" t="s">
        <v>465</v>
      </c>
      <c r="J7843" s="3">
        <v>184284</v>
      </c>
    </row>
    <row r="7844" spans="1:10" hidden="1" x14ac:dyDescent="0.25">
      <c r="A7844" s="57" t="s">
        <v>135</v>
      </c>
      <c r="B7844" t="s">
        <v>128</v>
      </c>
      <c r="C7844">
        <v>2023</v>
      </c>
      <c r="D7844" t="s">
        <v>58</v>
      </c>
      <c r="E7844" t="s">
        <v>45</v>
      </c>
      <c r="F7844" t="s">
        <v>46</v>
      </c>
      <c r="G7844" t="s">
        <v>47</v>
      </c>
      <c r="H7844" s="2" t="s">
        <v>277</v>
      </c>
    </row>
    <row r="7845" spans="1:10" hidden="1" x14ac:dyDescent="0.25">
      <c r="A7845" s="57" t="s">
        <v>135</v>
      </c>
      <c r="B7845" t="s">
        <v>128</v>
      </c>
      <c r="C7845">
        <v>2023</v>
      </c>
      <c r="D7845" t="s">
        <v>58</v>
      </c>
      <c r="E7845" t="s">
        <v>45</v>
      </c>
      <c r="F7845" t="s">
        <v>46</v>
      </c>
      <c r="G7845" t="s">
        <v>47</v>
      </c>
      <c r="H7845" s="2" t="s">
        <v>278</v>
      </c>
    </row>
    <row r="7846" spans="1:10" hidden="1" x14ac:dyDescent="0.25">
      <c r="A7846" s="57" t="s">
        <v>135</v>
      </c>
      <c r="B7846" t="s">
        <v>128</v>
      </c>
      <c r="C7846">
        <v>2023</v>
      </c>
      <c r="D7846" t="s">
        <v>58</v>
      </c>
      <c r="E7846" t="s">
        <v>45</v>
      </c>
      <c r="F7846" t="s">
        <v>46</v>
      </c>
      <c r="G7846" t="s">
        <v>47</v>
      </c>
      <c r="H7846" s="2" t="s">
        <v>298</v>
      </c>
    </row>
    <row r="7847" spans="1:10" hidden="1" x14ac:dyDescent="0.25">
      <c r="A7847" s="57" t="s">
        <v>135</v>
      </c>
      <c r="B7847" t="s">
        <v>128</v>
      </c>
      <c r="C7847">
        <v>2023</v>
      </c>
      <c r="D7847" t="s">
        <v>58</v>
      </c>
      <c r="E7847" t="s">
        <v>45</v>
      </c>
      <c r="F7847" t="s">
        <v>46</v>
      </c>
      <c r="G7847" t="s">
        <v>47</v>
      </c>
      <c r="H7847" s="2" t="s">
        <v>298</v>
      </c>
    </row>
    <row r="7848" spans="1:10" hidden="1" x14ac:dyDescent="0.25">
      <c r="A7848" s="57" t="s">
        <v>135</v>
      </c>
      <c r="B7848" t="s">
        <v>128</v>
      </c>
      <c r="C7848">
        <v>2023</v>
      </c>
      <c r="D7848" t="s">
        <v>58</v>
      </c>
      <c r="E7848" t="s">
        <v>45</v>
      </c>
      <c r="F7848" t="s">
        <v>46</v>
      </c>
      <c r="G7848" t="s">
        <v>47</v>
      </c>
      <c r="H7848" s="2" t="s">
        <v>238</v>
      </c>
    </row>
    <row r="7849" spans="1:10" hidden="1" x14ac:dyDescent="0.25">
      <c r="A7849" s="57" t="s">
        <v>135</v>
      </c>
      <c r="B7849" t="s">
        <v>128</v>
      </c>
      <c r="C7849">
        <v>2023</v>
      </c>
      <c r="D7849" t="s">
        <v>58</v>
      </c>
      <c r="E7849" t="s">
        <v>45</v>
      </c>
      <c r="F7849" t="s">
        <v>46</v>
      </c>
      <c r="G7849" t="s">
        <v>182</v>
      </c>
      <c r="H7849" t="s">
        <v>240</v>
      </c>
    </row>
    <row r="7850" spans="1:10" hidden="1" x14ac:dyDescent="0.25">
      <c r="A7850" s="57" t="s">
        <v>135</v>
      </c>
      <c r="B7850" t="s">
        <v>128</v>
      </c>
      <c r="C7850">
        <v>2023</v>
      </c>
      <c r="D7850" t="s">
        <v>58</v>
      </c>
      <c r="E7850" t="s">
        <v>45</v>
      </c>
      <c r="F7850" t="s">
        <v>46</v>
      </c>
      <c r="G7850" t="s">
        <v>182</v>
      </c>
      <c r="H7850" t="s">
        <v>241</v>
      </c>
    </row>
    <row r="7851" spans="1:10" hidden="1" x14ac:dyDescent="0.25">
      <c r="A7851" s="57" t="s">
        <v>135</v>
      </c>
      <c r="B7851" t="s">
        <v>128</v>
      </c>
      <c r="C7851">
        <v>2023</v>
      </c>
      <c r="D7851" t="s">
        <v>58</v>
      </c>
      <c r="E7851" t="s">
        <v>45</v>
      </c>
      <c r="F7851" t="s">
        <v>46</v>
      </c>
      <c r="G7851" t="s">
        <v>182</v>
      </c>
      <c r="H7851" t="s">
        <v>242</v>
      </c>
    </row>
    <row r="7852" spans="1:10" hidden="1" x14ac:dyDescent="0.25">
      <c r="A7852" s="57" t="s">
        <v>135</v>
      </c>
      <c r="B7852" t="s">
        <v>128</v>
      </c>
      <c r="C7852">
        <v>2023</v>
      </c>
      <c r="D7852" t="s">
        <v>58</v>
      </c>
      <c r="E7852" t="s">
        <v>45</v>
      </c>
      <c r="F7852" t="s">
        <v>46</v>
      </c>
      <c r="G7852" t="s">
        <v>182</v>
      </c>
      <c r="H7852" t="s">
        <v>243</v>
      </c>
    </row>
    <row r="7853" spans="1:10" hidden="1" x14ac:dyDescent="0.25">
      <c r="A7853" s="57" t="s">
        <v>135</v>
      </c>
      <c r="B7853" t="s">
        <v>128</v>
      </c>
      <c r="C7853">
        <v>2023</v>
      </c>
      <c r="D7853" t="s">
        <v>58</v>
      </c>
      <c r="E7853" t="s">
        <v>45</v>
      </c>
      <c r="F7853" t="s">
        <v>46</v>
      </c>
      <c r="G7853" t="s">
        <v>253</v>
      </c>
      <c r="H7853" s="2" t="s">
        <v>266</v>
      </c>
      <c r="I7853" s="90" t="s">
        <v>564</v>
      </c>
      <c r="J7853" s="3">
        <v>703000</v>
      </c>
    </row>
    <row r="7854" spans="1:10" hidden="1" x14ac:dyDescent="0.25">
      <c r="A7854" s="57" t="s">
        <v>135</v>
      </c>
      <c r="B7854" t="s">
        <v>128</v>
      </c>
      <c r="C7854">
        <v>2023</v>
      </c>
      <c r="D7854" t="s">
        <v>58</v>
      </c>
      <c r="E7854" t="s">
        <v>45</v>
      </c>
      <c r="F7854" t="s">
        <v>46</v>
      </c>
      <c r="G7854" t="s">
        <v>253</v>
      </c>
      <c r="H7854" s="2" t="s">
        <v>266</v>
      </c>
    </row>
    <row r="7855" spans="1:10" hidden="1" x14ac:dyDescent="0.25">
      <c r="A7855" s="57" t="s">
        <v>135</v>
      </c>
      <c r="B7855" t="s">
        <v>128</v>
      </c>
      <c r="C7855">
        <v>2023</v>
      </c>
      <c r="D7855" t="s">
        <v>58</v>
      </c>
      <c r="E7855" t="s">
        <v>45</v>
      </c>
      <c r="F7855" t="s">
        <v>46</v>
      </c>
      <c r="G7855" t="s">
        <v>253</v>
      </c>
      <c r="H7855" s="90" t="s">
        <v>365</v>
      </c>
      <c r="I7855" s="90" t="s">
        <v>519</v>
      </c>
      <c r="J7855" s="3">
        <v>159668</v>
      </c>
    </row>
    <row r="7856" spans="1:10" hidden="1" x14ac:dyDescent="0.25">
      <c r="A7856" s="57" t="s">
        <v>135</v>
      </c>
      <c r="B7856" t="s">
        <v>128</v>
      </c>
      <c r="C7856">
        <v>2023</v>
      </c>
      <c r="D7856" t="s">
        <v>58</v>
      </c>
      <c r="E7856" t="s">
        <v>45</v>
      </c>
      <c r="F7856" t="s">
        <v>46</v>
      </c>
      <c r="G7856" t="s">
        <v>537</v>
      </c>
      <c r="H7856" s="90" t="s">
        <v>538</v>
      </c>
    </row>
    <row r="7857" spans="1:10" hidden="1" x14ac:dyDescent="0.25">
      <c r="A7857" s="57" t="s">
        <v>135</v>
      </c>
      <c r="B7857" t="s">
        <v>128</v>
      </c>
      <c r="C7857">
        <v>2023</v>
      </c>
      <c r="D7857" t="s">
        <v>58</v>
      </c>
      <c r="E7857" t="s">
        <v>45</v>
      </c>
      <c r="F7857" t="s">
        <v>46</v>
      </c>
      <c r="G7857" t="s">
        <v>527</v>
      </c>
      <c r="H7857" s="90" t="s">
        <v>366</v>
      </c>
    </row>
    <row r="7858" spans="1:10" hidden="1" x14ac:dyDescent="0.25">
      <c r="A7858" s="57" t="s">
        <v>135</v>
      </c>
      <c r="B7858" t="s">
        <v>128</v>
      </c>
      <c r="C7858">
        <v>2023</v>
      </c>
      <c r="D7858" t="s">
        <v>58</v>
      </c>
      <c r="E7858" t="s">
        <v>45</v>
      </c>
      <c r="F7858" t="s">
        <v>46</v>
      </c>
      <c r="G7858" t="s">
        <v>527</v>
      </c>
      <c r="H7858" s="90" t="s">
        <v>525</v>
      </c>
    </row>
    <row r="7859" spans="1:10" hidden="1" x14ac:dyDescent="0.25">
      <c r="A7859" s="57" t="s">
        <v>135</v>
      </c>
      <c r="B7859" t="s">
        <v>128</v>
      </c>
      <c r="C7859">
        <v>2023</v>
      </c>
      <c r="D7859" t="s">
        <v>58</v>
      </c>
      <c r="E7859" t="s">
        <v>45</v>
      </c>
      <c r="F7859" t="s">
        <v>46</v>
      </c>
      <c r="G7859" t="s">
        <v>527</v>
      </c>
      <c r="H7859" s="90" t="s">
        <v>365</v>
      </c>
    </row>
    <row r="7860" spans="1:10" hidden="1" x14ac:dyDescent="0.25">
      <c r="A7860" s="57" t="s">
        <v>135</v>
      </c>
      <c r="B7860" t="s">
        <v>128</v>
      </c>
      <c r="C7860">
        <v>2023</v>
      </c>
      <c r="D7860" t="s">
        <v>58</v>
      </c>
      <c r="E7860" t="s">
        <v>45</v>
      </c>
      <c r="F7860" t="s">
        <v>46</v>
      </c>
      <c r="G7860" t="s">
        <v>527</v>
      </c>
      <c r="H7860" s="90" t="s">
        <v>484</v>
      </c>
    </row>
    <row r="7861" spans="1:10" hidden="1" x14ac:dyDescent="0.25">
      <c r="A7861" s="57" t="s">
        <v>135</v>
      </c>
      <c r="B7861" t="s">
        <v>128</v>
      </c>
      <c r="C7861">
        <v>2023</v>
      </c>
      <c r="D7861" t="s">
        <v>58</v>
      </c>
      <c r="E7861" t="s">
        <v>45</v>
      </c>
      <c r="F7861" t="s">
        <v>46</v>
      </c>
      <c r="G7861" t="s">
        <v>272</v>
      </c>
      <c r="H7861" s="90" t="s">
        <v>273</v>
      </c>
    </row>
    <row r="7862" spans="1:10" hidden="1" x14ac:dyDescent="0.25">
      <c r="A7862" s="57" t="s">
        <v>135</v>
      </c>
      <c r="B7862" t="s">
        <v>128</v>
      </c>
      <c r="C7862">
        <v>2023</v>
      </c>
      <c r="D7862" t="s">
        <v>58</v>
      </c>
      <c r="E7862" t="s">
        <v>45</v>
      </c>
      <c r="F7862" t="s">
        <v>46</v>
      </c>
      <c r="G7862" t="s">
        <v>221</v>
      </c>
      <c r="H7862" s="2" t="s">
        <v>245</v>
      </c>
    </row>
    <row r="7863" spans="1:10" hidden="1" x14ac:dyDescent="0.25">
      <c r="A7863" s="57" t="s">
        <v>135</v>
      </c>
      <c r="B7863" t="s">
        <v>128</v>
      </c>
      <c r="C7863">
        <v>2023</v>
      </c>
      <c r="D7863" t="s">
        <v>58</v>
      </c>
      <c r="E7863" t="s">
        <v>45</v>
      </c>
      <c r="F7863" t="s">
        <v>46</v>
      </c>
      <c r="G7863" t="s">
        <v>221</v>
      </c>
      <c r="H7863" s="2" t="s">
        <v>299</v>
      </c>
    </row>
    <row r="7864" spans="1:10" hidden="1" x14ac:dyDescent="0.25">
      <c r="A7864" s="57" t="s">
        <v>135</v>
      </c>
      <c r="B7864" t="s">
        <v>128</v>
      </c>
      <c r="C7864">
        <v>2023</v>
      </c>
      <c r="D7864" t="s">
        <v>58</v>
      </c>
      <c r="E7864" t="s">
        <v>45</v>
      </c>
      <c r="F7864" t="s">
        <v>46</v>
      </c>
      <c r="G7864" t="s">
        <v>221</v>
      </c>
      <c r="H7864" s="2" t="s">
        <v>299</v>
      </c>
    </row>
    <row r="7865" spans="1:10" hidden="1" x14ac:dyDescent="0.25">
      <c r="A7865" s="57" t="s">
        <v>135</v>
      </c>
      <c r="B7865" t="s">
        <v>128</v>
      </c>
      <c r="C7865">
        <v>2023</v>
      </c>
      <c r="D7865" t="s">
        <v>58</v>
      </c>
      <c r="E7865" t="s">
        <v>45</v>
      </c>
      <c r="F7865" t="s">
        <v>46</v>
      </c>
      <c r="G7865" t="s">
        <v>272</v>
      </c>
      <c r="H7865" s="2" t="s">
        <v>273</v>
      </c>
    </row>
    <row r="7866" spans="1:10" hidden="1" x14ac:dyDescent="0.25">
      <c r="A7866" s="57" t="s">
        <v>135</v>
      </c>
      <c r="B7866" t="s">
        <v>128</v>
      </c>
      <c r="C7866">
        <v>2023</v>
      </c>
      <c r="D7866" t="s">
        <v>58</v>
      </c>
      <c r="E7866" t="s">
        <v>45</v>
      </c>
      <c r="F7866" t="s">
        <v>46</v>
      </c>
      <c r="G7866" t="s">
        <v>49</v>
      </c>
      <c r="H7866" s="2" t="s">
        <v>246</v>
      </c>
      <c r="I7866" s="90" t="s">
        <v>565</v>
      </c>
      <c r="J7866" s="3">
        <v>377916</v>
      </c>
    </row>
    <row r="7867" spans="1:10" hidden="1" x14ac:dyDescent="0.25">
      <c r="A7867" s="57" t="s">
        <v>135</v>
      </c>
      <c r="B7867" t="s">
        <v>128</v>
      </c>
      <c r="C7867">
        <v>2023</v>
      </c>
      <c r="D7867" t="s">
        <v>58</v>
      </c>
      <c r="E7867" t="s">
        <v>45</v>
      </c>
      <c r="F7867" t="s">
        <v>46</v>
      </c>
      <c r="G7867" t="s">
        <v>49</v>
      </c>
      <c r="H7867" s="2" t="s">
        <v>246</v>
      </c>
    </row>
    <row r="7868" spans="1:10" hidden="1" x14ac:dyDescent="0.25">
      <c r="A7868" s="57" t="s">
        <v>135</v>
      </c>
      <c r="B7868" t="s">
        <v>128</v>
      </c>
      <c r="C7868">
        <v>2023</v>
      </c>
      <c r="D7868" t="s">
        <v>58</v>
      </c>
      <c r="E7868" t="s">
        <v>45</v>
      </c>
      <c r="F7868" t="s">
        <v>46</v>
      </c>
      <c r="G7868" t="s">
        <v>49</v>
      </c>
      <c r="H7868" s="2" t="s">
        <v>246</v>
      </c>
    </row>
    <row r="7869" spans="1:10" hidden="1" x14ac:dyDescent="0.25">
      <c r="A7869" s="57" t="s">
        <v>135</v>
      </c>
      <c r="B7869" t="s">
        <v>128</v>
      </c>
      <c r="C7869">
        <v>2023</v>
      </c>
      <c r="D7869" t="s">
        <v>58</v>
      </c>
      <c r="E7869" t="s">
        <v>45</v>
      </c>
      <c r="F7869" t="s">
        <v>46</v>
      </c>
      <c r="G7869" t="s">
        <v>49</v>
      </c>
      <c r="H7869" s="2" t="s">
        <v>246</v>
      </c>
    </row>
    <row r="7870" spans="1:10" hidden="1" x14ac:dyDescent="0.25">
      <c r="A7870" s="57" t="s">
        <v>135</v>
      </c>
      <c r="B7870" t="s">
        <v>128</v>
      </c>
      <c r="C7870">
        <v>2023</v>
      </c>
      <c r="D7870" t="s">
        <v>58</v>
      </c>
      <c r="E7870" t="s">
        <v>45</v>
      </c>
      <c r="F7870" t="s">
        <v>46</v>
      </c>
      <c r="G7870" t="s">
        <v>49</v>
      </c>
      <c r="H7870" s="2" t="s">
        <v>247</v>
      </c>
    </row>
    <row r="7871" spans="1:10" hidden="1" x14ac:dyDescent="0.25">
      <c r="A7871" s="57" t="s">
        <v>135</v>
      </c>
      <c r="B7871" t="s">
        <v>128</v>
      </c>
      <c r="C7871">
        <v>2023</v>
      </c>
      <c r="D7871" t="s">
        <v>58</v>
      </c>
      <c r="E7871" t="s">
        <v>45</v>
      </c>
      <c r="F7871" t="s">
        <v>46</v>
      </c>
      <c r="G7871" t="s">
        <v>49</v>
      </c>
      <c r="H7871" s="2" t="s">
        <v>247</v>
      </c>
    </row>
    <row r="7872" spans="1:10" hidden="1" x14ac:dyDescent="0.25">
      <c r="A7872" s="57" t="s">
        <v>135</v>
      </c>
      <c r="B7872" t="s">
        <v>128</v>
      </c>
      <c r="C7872">
        <v>2023</v>
      </c>
      <c r="D7872" t="s">
        <v>58</v>
      </c>
      <c r="E7872" t="s">
        <v>45</v>
      </c>
      <c r="F7872" t="s">
        <v>46</v>
      </c>
      <c r="G7872" t="s">
        <v>49</v>
      </c>
      <c r="H7872" s="2" t="s">
        <v>248</v>
      </c>
      <c r="I7872" s="90" t="s">
        <v>404</v>
      </c>
      <c r="J7872" s="3">
        <v>64118</v>
      </c>
    </row>
    <row r="7873" spans="1:10" hidden="1" x14ac:dyDescent="0.25">
      <c r="A7873" s="57" t="s">
        <v>135</v>
      </c>
      <c r="B7873" t="s">
        <v>128</v>
      </c>
      <c r="C7873">
        <v>2023</v>
      </c>
      <c r="D7873" t="s">
        <v>58</v>
      </c>
      <c r="E7873" t="s">
        <v>45</v>
      </c>
      <c r="F7873" t="s">
        <v>46</v>
      </c>
      <c r="G7873" t="s">
        <v>49</v>
      </c>
      <c r="H7873" s="2" t="s">
        <v>248</v>
      </c>
    </row>
    <row r="7874" spans="1:10" hidden="1" x14ac:dyDescent="0.25">
      <c r="A7874" s="57" t="s">
        <v>135</v>
      </c>
      <c r="B7874" t="s">
        <v>128</v>
      </c>
      <c r="C7874">
        <v>2023</v>
      </c>
      <c r="D7874" t="s">
        <v>58</v>
      </c>
      <c r="E7874" t="s">
        <v>45</v>
      </c>
      <c r="F7874" t="s">
        <v>46</v>
      </c>
      <c r="G7874" t="s">
        <v>49</v>
      </c>
      <c r="H7874" s="2" t="s">
        <v>248</v>
      </c>
    </row>
    <row r="7875" spans="1:10" hidden="1" x14ac:dyDescent="0.25">
      <c r="A7875" s="57" t="s">
        <v>135</v>
      </c>
      <c r="B7875" t="s">
        <v>128</v>
      </c>
      <c r="C7875">
        <v>2023</v>
      </c>
      <c r="D7875" t="s">
        <v>58</v>
      </c>
      <c r="E7875" t="s">
        <v>45</v>
      </c>
      <c r="F7875" t="s">
        <v>46</v>
      </c>
      <c r="G7875" t="s">
        <v>49</v>
      </c>
      <c r="H7875" s="2" t="s">
        <v>249</v>
      </c>
      <c r="I7875" s="90" t="s">
        <v>471</v>
      </c>
      <c r="J7875" s="3">
        <v>141339</v>
      </c>
    </row>
    <row r="7876" spans="1:10" hidden="1" x14ac:dyDescent="0.25">
      <c r="A7876" s="57" t="s">
        <v>135</v>
      </c>
      <c r="B7876" t="s">
        <v>128</v>
      </c>
      <c r="C7876">
        <v>2023</v>
      </c>
      <c r="D7876" t="s">
        <v>58</v>
      </c>
      <c r="E7876" t="s">
        <v>45</v>
      </c>
      <c r="F7876" t="s">
        <v>46</v>
      </c>
      <c r="G7876" t="s">
        <v>49</v>
      </c>
      <c r="H7876" s="2" t="s">
        <v>249</v>
      </c>
    </row>
    <row r="7877" spans="1:10" hidden="1" x14ac:dyDescent="0.25">
      <c r="A7877" s="57" t="s">
        <v>135</v>
      </c>
      <c r="B7877" t="s">
        <v>128</v>
      </c>
      <c r="C7877">
        <v>2023</v>
      </c>
      <c r="D7877" t="s">
        <v>58</v>
      </c>
      <c r="E7877" t="s">
        <v>45</v>
      </c>
      <c r="F7877" t="s">
        <v>46</v>
      </c>
      <c r="G7877" t="s">
        <v>49</v>
      </c>
      <c r="H7877" s="2" t="s">
        <v>249</v>
      </c>
    </row>
    <row r="7878" spans="1:10" hidden="1" x14ac:dyDescent="0.25">
      <c r="A7878" s="57" t="s">
        <v>135</v>
      </c>
      <c r="B7878" t="s">
        <v>128</v>
      </c>
      <c r="C7878">
        <v>2023</v>
      </c>
      <c r="D7878" t="s">
        <v>58</v>
      </c>
      <c r="E7878" t="s">
        <v>45</v>
      </c>
      <c r="F7878" t="s">
        <v>46</v>
      </c>
      <c r="G7878" t="s">
        <v>49</v>
      </c>
      <c r="H7878" s="2" t="s">
        <v>249</v>
      </c>
    </row>
    <row r="7879" spans="1:10" hidden="1" x14ac:dyDescent="0.25">
      <c r="A7879" s="57" t="s">
        <v>135</v>
      </c>
      <c r="B7879" t="s">
        <v>128</v>
      </c>
      <c r="C7879">
        <v>2023</v>
      </c>
      <c r="D7879" t="s">
        <v>58</v>
      </c>
      <c r="E7879" t="s">
        <v>45</v>
      </c>
      <c r="F7879" t="s">
        <v>46</v>
      </c>
      <c r="G7879" t="s">
        <v>49</v>
      </c>
      <c r="H7879" s="2" t="s">
        <v>249</v>
      </c>
    </row>
    <row r="7880" spans="1:10" hidden="1" x14ac:dyDescent="0.25">
      <c r="A7880" s="57" t="s">
        <v>135</v>
      </c>
      <c r="B7880" t="s">
        <v>128</v>
      </c>
      <c r="C7880">
        <v>2023</v>
      </c>
      <c r="D7880" t="s">
        <v>58</v>
      </c>
      <c r="E7880" t="s">
        <v>45</v>
      </c>
      <c r="F7880" t="s">
        <v>46</v>
      </c>
      <c r="G7880" t="s">
        <v>49</v>
      </c>
      <c r="H7880" s="2" t="s">
        <v>249</v>
      </c>
    </row>
    <row r="7881" spans="1:10" hidden="1" x14ac:dyDescent="0.25">
      <c r="A7881" s="57" t="s">
        <v>135</v>
      </c>
      <c r="B7881" t="s">
        <v>128</v>
      </c>
      <c r="C7881">
        <v>2023</v>
      </c>
      <c r="D7881" t="s">
        <v>58</v>
      </c>
      <c r="E7881" t="s">
        <v>45</v>
      </c>
      <c r="F7881" t="s">
        <v>46</v>
      </c>
      <c r="G7881" t="s">
        <v>49</v>
      </c>
      <c r="H7881" s="2" t="s">
        <v>250</v>
      </c>
      <c r="I7881" s="90" t="s">
        <v>561</v>
      </c>
      <c r="J7881" s="3">
        <v>79530</v>
      </c>
    </row>
    <row r="7882" spans="1:10" hidden="1" x14ac:dyDescent="0.25">
      <c r="A7882" s="57" t="s">
        <v>135</v>
      </c>
      <c r="B7882" t="s">
        <v>128</v>
      </c>
      <c r="C7882">
        <v>2023</v>
      </c>
      <c r="D7882" t="s">
        <v>58</v>
      </c>
      <c r="E7882" t="s">
        <v>45</v>
      </c>
      <c r="F7882" t="s">
        <v>46</v>
      </c>
      <c r="G7882" t="s">
        <v>49</v>
      </c>
      <c r="H7882" s="2" t="s">
        <v>250</v>
      </c>
    </row>
    <row r="7883" spans="1:10" hidden="1" x14ac:dyDescent="0.25">
      <c r="A7883" s="57" t="s">
        <v>135</v>
      </c>
      <c r="B7883" t="s">
        <v>128</v>
      </c>
      <c r="C7883">
        <v>2023</v>
      </c>
      <c r="D7883" t="s">
        <v>58</v>
      </c>
      <c r="E7883" t="s">
        <v>45</v>
      </c>
      <c r="F7883" t="s">
        <v>46</v>
      </c>
      <c r="G7883" t="s">
        <v>49</v>
      </c>
      <c r="H7883" s="2" t="s">
        <v>250</v>
      </c>
    </row>
    <row r="7884" spans="1:10" hidden="1" x14ac:dyDescent="0.25">
      <c r="A7884" s="57" t="s">
        <v>135</v>
      </c>
      <c r="B7884" t="s">
        <v>128</v>
      </c>
      <c r="C7884">
        <v>2023</v>
      </c>
      <c r="D7884" t="s">
        <v>58</v>
      </c>
      <c r="E7884" t="s">
        <v>45</v>
      </c>
      <c r="F7884" t="s">
        <v>46</v>
      </c>
      <c r="G7884" t="s">
        <v>49</v>
      </c>
      <c r="H7884" s="2" t="s">
        <v>250</v>
      </c>
    </row>
    <row r="7885" spans="1:10" hidden="1" x14ac:dyDescent="0.25">
      <c r="A7885" s="57" t="s">
        <v>135</v>
      </c>
      <c r="B7885" t="s">
        <v>128</v>
      </c>
      <c r="C7885">
        <v>2023</v>
      </c>
      <c r="D7885" t="s">
        <v>58</v>
      </c>
      <c r="E7885" t="s">
        <v>45</v>
      </c>
      <c r="F7885" t="s">
        <v>46</v>
      </c>
      <c r="G7885" t="s">
        <v>49</v>
      </c>
      <c r="H7885" s="2" t="s">
        <v>251</v>
      </c>
    </row>
    <row r="7886" spans="1:10" hidden="1" x14ac:dyDescent="0.25">
      <c r="A7886" s="57" t="s">
        <v>135</v>
      </c>
      <c r="B7886" t="s">
        <v>128</v>
      </c>
      <c r="C7886">
        <v>2023</v>
      </c>
      <c r="D7886" t="s">
        <v>58</v>
      </c>
      <c r="E7886" t="s">
        <v>45</v>
      </c>
      <c r="F7886" t="s">
        <v>46</v>
      </c>
      <c r="G7886" t="s">
        <v>49</v>
      </c>
      <c r="H7886" s="2" t="s">
        <v>333</v>
      </c>
      <c r="I7886" s="90" t="s">
        <v>566</v>
      </c>
      <c r="J7886" s="3">
        <v>150000</v>
      </c>
    </row>
    <row r="7887" spans="1:10" hidden="1" x14ac:dyDescent="0.25">
      <c r="A7887" s="57" t="s">
        <v>135</v>
      </c>
      <c r="B7887" t="s">
        <v>128</v>
      </c>
      <c r="C7887">
        <v>2023</v>
      </c>
      <c r="D7887" t="s">
        <v>58</v>
      </c>
      <c r="E7887" t="s">
        <v>45</v>
      </c>
      <c r="F7887" t="s">
        <v>46</v>
      </c>
      <c r="G7887" t="s">
        <v>49</v>
      </c>
      <c r="H7887" s="2" t="s">
        <v>333</v>
      </c>
    </row>
    <row r="7888" spans="1:10" hidden="1" x14ac:dyDescent="0.25">
      <c r="A7888" s="57" t="s">
        <v>135</v>
      </c>
      <c r="B7888" t="s">
        <v>128</v>
      </c>
      <c r="C7888">
        <v>2023</v>
      </c>
      <c r="D7888" t="s">
        <v>58</v>
      </c>
      <c r="E7888" t="s">
        <v>45</v>
      </c>
      <c r="F7888" t="s">
        <v>46</v>
      </c>
      <c r="G7888" t="s">
        <v>49</v>
      </c>
      <c r="H7888" s="90" t="s">
        <v>367</v>
      </c>
    </row>
    <row r="7889" spans="1:10" hidden="1" x14ac:dyDescent="0.25">
      <c r="A7889" s="57" t="s">
        <v>135</v>
      </c>
      <c r="B7889" t="s">
        <v>128</v>
      </c>
      <c r="C7889">
        <v>2023</v>
      </c>
      <c r="D7889" t="s">
        <v>58</v>
      </c>
      <c r="E7889" t="s">
        <v>45</v>
      </c>
      <c r="F7889" t="s">
        <v>46</v>
      </c>
      <c r="G7889" t="s">
        <v>49</v>
      </c>
      <c r="H7889" s="90" t="s">
        <v>367</v>
      </c>
    </row>
    <row r="7890" spans="1:10" hidden="1" x14ac:dyDescent="0.25">
      <c r="A7890" s="57" t="s">
        <v>135</v>
      </c>
      <c r="B7890" t="s">
        <v>128</v>
      </c>
      <c r="C7890">
        <v>2023</v>
      </c>
      <c r="D7890" t="s">
        <v>58</v>
      </c>
      <c r="E7890" t="s">
        <v>45</v>
      </c>
      <c r="F7890" t="s">
        <v>46</v>
      </c>
      <c r="G7890" t="s">
        <v>49</v>
      </c>
      <c r="H7890" s="90" t="s">
        <v>367</v>
      </c>
    </row>
    <row r="7891" spans="1:10" hidden="1" x14ac:dyDescent="0.25">
      <c r="A7891" s="57" t="s">
        <v>135</v>
      </c>
      <c r="B7891" t="s">
        <v>128</v>
      </c>
      <c r="C7891">
        <v>2023</v>
      </c>
      <c r="D7891" t="s">
        <v>58</v>
      </c>
      <c r="E7891" t="s">
        <v>45</v>
      </c>
      <c r="F7891" t="s">
        <v>46</v>
      </c>
      <c r="G7891" t="s">
        <v>49</v>
      </c>
      <c r="H7891" s="2" t="s">
        <v>252</v>
      </c>
    </row>
    <row r="7892" spans="1:10" hidden="1" x14ac:dyDescent="0.25">
      <c r="A7892" s="57" t="s">
        <v>135</v>
      </c>
      <c r="B7892" t="s">
        <v>128</v>
      </c>
      <c r="C7892">
        <v>2023</v>
      </c>
      <c r="D7892" t="s">
        <v>58</v>
      </c>
      <c r="E7892" t="s">
        <v>45</v>
      </c>
      <c r="F7892" t="s">
        <v>46</v>
      </c>
      <c r="G7892" t="s">
        <v>49</v>
      </c>
      <c r="H7892" s="2" t="s">
        <v>243</v>
      </c>
    </row>
    <row r="7893" spans="1:10" hidden="1" x14ac:dyDescent="0.25">
      <c r="A7893" s="57" t="s">
        <v>135</v>
      </c>
      <c r="B7893" t="s">
        <v>128</v>
      </c>
      <c r="C7893">
        <v>2023</v>
      </c>
      <c r="D7893" t="s">
        <v>58</v>
      </c>
      <c r="E7893" t="s">
        <v>45</v>
      </c>
      <c r="F7893" t="s">
        <v>46</v>
      </c>
      <c r="G7893" t="s">
        <v>49</v>
      </c>
      <c r="H7893" s="2" t="s">
        <v>243</v>
      </c>
    </row>
    <row r="7894" spans="1:10" hidden="1" x14ac:dyDescent="0.25">
      <c r="A7894" s="57" t="s">
        <v>135</v>
      </c>
      <c r="B7894" t="s">
        <v>128</v>
      </c>
      <c r="C7894">
        <v>2023</v>
      </c>
      <c r="D7894" t="s">
        <v>58</v>
      </c>
      <c r="E7894" t="s">
        <v>45</v>
      </c>
      <c r="F7894" t="s">
        <v>46</v>
      </c>
      <c r="G7894" t="s">
        <v>49</v>
      </c>
      <c r="H7894" s="2" t="s">
        <v>243</v>
      </c>
    </row>
    <row r="7895" spans="1:10" hidden="1" x14ac:dyDescent="0.25">
      <c r="A7895" s="57" t="s">
        <v>135</v>
      </c>
      <c r="B7895" t="s">
        <v>128</v>
      </c>
      <c r="C7895">
        <v>2023</v>
      </c>
      <c r="D7895" t="s">
        <v>58</v>
      </c>
      <c r="E7895" t="s">
        <v>45</v>
      </c>
      <c r="F7895" t="s">
        <v>46</v>
      </c>
      <c r="G7895" t="s">
        <v>49</v>
      </c>
      <c r="H7895" s="2" t="s">
        <v>243</v>
      </c>
    </row>
    <row r="7896" spans="1:10" hidden="1" x14ac:dyDescent="0.25">
      <c r="A7896" s="57" t="s">
        <v>135</v>
      </c>
      <c r="B7896" t="s">
        <v>128</v>
      </c>
      <c r="C7896">
        <v>2023</v>
      </c>
      <c r="D7896" t="s">
        <v>58</v>
      </c>
      <c r="E7896" t="s">
        <v>45</v>
      </c>
      <c r="F7896" t="s">
        <v>46</v>
      </c>
      <c r="G7896" t="s">
        <v>49</v>
      </c>
      <c r="H7896" s="2" t="s">
        <v>243</v>
      </c>
    </row>
    <row r="7897" spans="1:10" hidden="1" x14ac:dyDescent="0.25">
      <c r="A7897" s="57" t="s">
        <v>135</v>
      </c>
      <c r="B7897" t="s">
        <v>128</v>
      </c>
      <c r="C7897">
        <v>2023</v>
      </c>
      <c r="D7897" t="s">
        <v>58</v>
      </c>
      <c r="E7897" t="s">
        <v>45</v>
      </c>
      <c r="F7897" t="s">
        <v>46</v>
      </c>
      <c r="G7897" t="s">
        <v>49</v>
      </c>
      <c r="H7897" s="2" t="s">
        <v>243</v>
      </c>
    </row>
    <row r="7898" spans="1:10" hidden="1" x14ac:dyDescent="0.25">
      <c r="A7898" s="57" t="s">
        <v>135</v>
      </c>
      <c r="B7898" t="s">
        <v>128</v>
      </c>
      <c r="C7898">
        <v>2023</v>
      </c>
      <c r="D7898" t="s">
        <v>58</v>
      </c>
      <c r="E7898" t="s">
        <v>45</v>
      </c>
      <c r="F7898" t="s">
        <v>46</v>
      </c>
      <c r="G7898" t="s">
        <v>49</v>
      </c>
      <c r="H7898" s="2" t="s">
        <v>243</v>
      </c>
    </row>
    <row r="7899" spans="1:10" hidden="1" x14ac:dyDescent="0.25">
      <c r="A7899" s="57" t="s">
        <v>135</v>
      </c>
      <c r="B7899" t="s">
        <v>128</v>
      </c>
      <c r="C7899">
        <v>2023</v>
      </c>
      <c r="D7899" t="s">
        <v>58</v>
      </c>
      <c r="E7899" t="s">
        <v>45</v>
      </c>
      <c r="F7899" t="s">
        <v>46</v>
      </c>
      <c r="G7899" t="s">
        <v>49</v>
      </c>
      <c r="H7899" s="2" t="s">
        <v>243</v>
      </c>
    </row>
    <row r="7900" spans="1:10" hidden="1" x14ac:dyDescent="0.25">
      <c r="A7900" s="57" t="s">
        <v>135</v>
      </c>
      <c r="B7900" t="s">
        <v>128</v>
      </c>
      <c r="C7900">
        <v>2023</v>
      </c>
      <c r="D7900" t="s">
        <v>58</v>
      </c>
      <c r="E7900" t="s">
        <v>45</v>
      </c>
      <c r="F7900" t="s">
        <v>46</v>
      </c>
      <c r="G7900" t="s">
        <v>49</v>
      </c>
      <c r="H7900" s="2" t="s">
        <v>243</v>
      </c>
    </row>
    <row r="7901" spans="1:10" hidden="1" x14ac:dyDescent="0.25">
      <c r="A7901" s="57" t="s">
        <v>135</v>
      </c>
      <c r="B7901" t="s">
        <v>128</v>
      </c>
      <c r="C7901">
        <v>2023</v>
      </c>
      <c r="D7901" t="s">
        <v>58</v>
      </c>
      <c r="E7901" t="s">
        <v>45</v>
      </c>
      <c r="F7901" t="s">
        <v>46</v>
      </c>
      <c r="G7901" t="s">
        <v>49</v>
      </c>
      <c r="H7901" s="2" t="s">
        <v>243</v>
      </c>
    </row>
    <row r="7902" spans="1:10" hidden="1" x14ac:dyDescent="0.25">
      <c r="A7902" s="57" t="s">
        <v>135</v>
      </c>
      <c r="B7902" t="s">
        <v>128</v>
      </c>
      <c r="C7902">
        <v>2023</v>
      </c>
      <c r="D7902" t="s">
        <v>58</v>
      </c>
      <c r="E7902" t="s">
        <v>45</v>
      </c>
      <c r="F7902" t="s">
        <v>304</v>
      </c>
      <c r="G7902" t="s">
        <v>54</v>
      </c>
      <c r="H7902" t="s">
        <v>305</v>
      </c>
      <c r="I7902" s="90" t="s">
        <v>520</v>
      </c>
      <c r="J7902" s="3">
        <v>2300000</v>
      </c>
    </row>
    <row r="7903" spans="1:10" hidden="1" x14ac:dyDescent="0.25">
      <c r="A7903" s="57" t="s">
        <v>135</v>
      </c>
      <c r="B7903" t="s">
        <v>128</v>
      </c>
      <c r="C7903">
        <v>2023</v>
      </c>
      <c r="D7903" t="s">
        <v>58</v>
      </c>
      <c r="E7903" t="s">
        <v>45</v>
      </c>
      <c r="F7903" t="s">
        <v>304</v>
      </c>
      <c r="G7903" t="s">
        <v>54</v>
      </c>
      <c r="H7903" t="s">
        <v>306</v>
      </c>
    </row>
    <row r="7904" spans="1:10" hidden="1" x14ac:dyDescent="0.25">
      <c r="A7904" s="57" t="s">
        <v>135</v>
      </c>
      <c r="B7904" t="s">
        <v>128</v>
      </c>
      <c r="C7904">
        <v>2023</v>
      </c>
      <c r="D7904" t="s">
        <v>58</v>
      </c>
      <c r="E7904" t="s">
        <v>45</v>
      </c>
      <c r="F7904" t="s">
        <v>304</v>
      </c>
      <c r="G7904" t="s">
        <v>54</v>
      </c>
      <c r="H7904" t="s">
        <v>307</v>
      </c>
      <c r="I7904" s="90" t="s">
        <v>520</v>
      </c>
      <c r="J7904" s="3">
        <v>275000</v>
      </c>
    </row>
    <row r="7905" spans="1:10" hidden="1" x14ac:dyDescent="0.25">
      <c r="A7905" s="57" t="s">
        <v>135</v>
      </c>
      <c r="B7905" t="s">
        <v>128</v>
      </c>
      <c r="C7905">
        <v>2023</v>
      </c>
      <c r="D7905" t="s">
        <v>58</v>
      </c>
      <c r="E7905" t="s">
        <v>45</v>
      </c>
      <c r="F7905" t="s">
        <v>304</v>
      </c>
      <c r="G7905" t="s">
        <v>54</v>
      </c>
      <c r="H7905" t="s">
        <v>308</v>
      </c>
      <c r="I7905" s="90" t="s">
        <v>520</v>
      </c>
      <c r="J7905" s="3">
        <v>33000</v>
      </c>
    </row>
    <row r="7906" spans="1:10" hidden="1" x14ac:dyDescent="0.25">
      <c r="A7906" s="57" t="s">
        <v>135</v>
      </c>
      <c r="B7906" t="s">
        <v>128</v>
      </c>
      <c r="C7906">
        <v>2023</v>
      </c>
      <c r="D7906" t="s">
        <v>58</v>
      </c>
      <c r="E7906" t="s">
        <v>45</v>
      </c>
      <c r="F7906" t="s">
        <v>304</v>
      </c>
      <c r="G7906" t="s">
        <v>54</v>
      </c>
      <c r="H7906" t="s">
        <v>309</v>
      </c>
      <c r="I7906" s="90" t="s">
        <v>520</v>
      </c>
      <c r="J7906" s="3">
        <v>275000</v>
      </c>
    </row>
    <row r="7907" spans="1:10" hidden="1" x14ac:dyDescent="0.25">
      <c r="A7907" s="57" t="s">
        <v>135</v>
      </c>
      <c r="B7907" t="s">
        <v>128</v>
      </c>
      <c r="C7907">
        <v>2023</v>
      </c>
      <c r="D7907" t="s">
        <v>58</v>
      </c>
      <c r="E7907" t="s">
        <v>45</v>
      </c>
      <c r="F7907" t="s">
        <v>304</v>
      </c>
      <c r="G7907" t="s">
        <v>54</v>
      </c>
      <c r="H7907" t="s">
        <v>310</v>
      </c>
      <c r="I7907" s="90" t="s">
        <v>520</v>
      </c>
      <c r="J7907" s="3">
        <v>137500</v>
      </c>
    </row>
    <row r="7908" spans="1:10" hidden="1" x14ac:dyDescent="0.25">
      <c r="A7908" s="57" t="s">
        <v>135</v>
      </c>
      <c r="B7908" t="s">
        <v>128</v>
      </c>
      <c r="C7908">
        <v>2023</v>
      </c>
      <c r="D7908" t="s">
        <v>58</v>
      </c>
      <c r="E7908" t="s">
        <v>45</v>
      </c>
      <c r="F7908" t="s">
        <v>304</v>
      </c>
      <c r="G7908" t="s">
        <v>54</v>
      </c>
      <c r="H7908" s="90" t="s">
        <v>332</v>
      </c>
    </row>
    <row r="7909" spans="1:10" hidden="1" x14ac:dyDescent="0.25">
      <c r="A7909" s="57" t="s">
        <v>135</v>
      </c>
      <c r="B7909" t="s">
        <v>128</v>
      </c>
      <c r="C7909">
        <v>2023</v>
      </c>
      <c r="D7909" t="s">
        <v>58</v>
      </c>
      <c r="E7909" t="s">
        <v>45</v>
      </c>
      <c r="F7909" t="s">
        <v>304</v>
      </c>
      <c r="G7909" t="s">
        <v>54</v>
      </c>
      <c r="H7909" t="s">
        <v>311</v>
      </c>
      <c r="I7909" s="90" t="s">
        <v>520</v>
      </c>
      <c r="J7909" s="3">
        <v>1000000</v>
      </c>
    </row>
    <row r="7910" spans="1:10" hidden="1" x14ac:dyDescent="0.25">
      <c r="A7910" s="57" t="s">
        <v>135</v>
      </c>
      <c r="B7910" t="s">
        <v>128</v>
      </c>
      <c r="C7910">
        <v>2023</v>
      </c>
      <c r="D7910" t="s">
        <v>58</v>
      </c>
      <c r="E7910" t="s">
        <v>45</v>
      </c>
      <c r="F7910" t="s">
        <v>304</v>
      </c>
      <c r="G7910" t="s">
        <v>54</v>
      </c>
      <c r="H7910" t="s">
        <v>453</v>
      </c>
      <c r="I7910" s="90" t="s">
        <v>520</v>
      </c>
      <c r="J7910" s="3">
        <v>1000000</v>
      </c>
    </row>
    <row r="7911" spans="1:10" hidden="1" x14ac:dyDescent="0.25">
      <c r="A7911" s="57" t="s">
        <v>135</v>
      </c>
      <c r="B7911" t="s">
        <v>128</v>
      </c>
      <c r="C7911">
        <v>2023</v>
      </c>
      <c r="D7911" t="s">
        <v>58</v>
      </c>
      <c r="E7911" t="s">
        <v>45</v>
      </c>
      <c r="F7911" t="s">
        <v>304</v>
      </c>
      <c r="G7911" t="s">
        <v>54</v>
      </c>
      <c r="H7911" t="s">
        <v>312</v>
      </c>
    </row>
    <row r="7912" spans="1:10" hidden="1" x14ac:dyDescent="0.25">
      <c r="A7912" s="57" t="s">
        <v>135</v>
      </c>
      <c r="B7912" t="s">
        <v>128</v>
      </c>
      <c r="C7912">
        <v>2023</v>
      </c>
      <c r="D7912" t="s">
        <v>58</v>
      </c>
      <c r="E7912" t="s">
        <v>45</v>
      </c>
      <c r="F7912" t="s">
        <v>304</v>
      </c>
      <c r="G7912" t="s">
        <v>54</v>
      </c>
      <c r="H7912" t="s">
        <v>313</v>
      </c>
      <c r="I7912" s="90" t="s">
        <v>559</v>
      </c>
      <c r="J7912" s="3">
        <v>17226</v>
      </c>
    </row>
    <row r="7913" spans="1:10" hidden="1" x14ac:dyDescent="0.25">
      <c r="A7913" s="57" t="s">
        <v>135</v>
      </c>
      <c r="B7913" t="s">
        <v>128</v>
      </c>
      <c r="C7913">
        <v>2023</v>
      </c>
      <c r="D7913" t="s">
        <v>58</v>
      </c>
      <c r="E7913" t="s">
        <v>45</v>
      </c>
      <c r="F7913" t="s">
        <v>304</v>
      </c>
      <c r="G7913" t="s">
        <v>54</v>
      </c>
      <c r="H7913" t="s">
        <v>314</v>
      </c>
      <c r="I7913" s="90" t="s">
        <v>398</v>
      </c>
      <c r="J7913" s="3">
        <v>396000</v>
      </c>
    </row>
    <row r="7914" spans="1:10" hidden="1" x14ac:dyDescent="0.25">
      <c r="A7914" s="57" t="s">
        <v>135</v>
      </c>
      <c r="B7914" t="s">
        <v>128</v>
      </c>
      <c r="C7914">
        <v>2023</v>
      </c>
      <c r="D7914" t="s">
        <v>58</v>
      </c>
      <c r="E7914" t="s">
        <v>45</v>
      </c>
      <c r="F7914" t="s">
        <v>304</v>
      </c>
      <c r="G7914" t="s">
        <v>54</v>
      </c>
      <c r="H7914" t="s">
        <v>315</v>
      </c>
      <c r="I7914" s="90" t="s">
        <v>454</v>
      </c>
      <c r="J7914" s="3">
        <v>132000</v>
      </c>
    </row>
    <row r="7915" spans="1:10" hidden="1" x14ac:dyDescent="0.25">
      <c r="A7915" s="57" t="s">
        <v>135</v>
      </c>
      <c r="B7915" t="s">
        <v>128</v>
      </c>
      <c r="C7915">
        <v>2023</v>
      </c>
      <c r="D7915" t="s">
        <v>58</v>
      </c>
      <c r="E7915" t="s">
        <v>45</v>
      </c>
      <c r="F7915" t="s">
        <v>304</v>
      </c>
      <c r="G7915" t="s">
        <v>54</v>
      </c>
      <c r="H7915" s="2" t="s">
        <v>316</v>
      </c>
    </row>
    <row r="7916" spans="1:10" hidden="1" x14ac:dyDescent="0.25">
      <c r="A7916" s="57" t="s">
        <v>135</v>
      </c>
      <c r="B7916" t="s">
        <v>128</v>
      </c>
      <c r="C7916">
        <v>2023</v>
      </c>
      <c r="D7916" t="s">
        <v>58</v>
      </c>
      <c r="E7916" t="s">
        <v>45</v>
      </c>
      <c r="F7916" t="s">
        <v>304</v>
      </c>
      <c r="G7916" t="s">
        <v>49</v>
      </c>
      <c r="H7916" s="90" t="s">
        <v>317</v>
      </c>
    </row>
    <row r="7917" spans="1:10" hidden="1" x14ac:dyDescent="0.25">
      <c r="A7917" s="57" t="s">
        <v>135</v>
      </c>
      <c r="B7917" t="s">
        <v>128</v>
      </c>
      <c r="C7917">
        <v>2023</v>
      </c>
      <c r="D7917" t="s">
        <v>58</v>
      </c>
      <c r="E7917" t="s">
        <v>45</v>
      </c>
      <c r="F7917" t="s">
        <v>50</v>
      </c>
      <c r="G7917" t="s">
        <v>56</v>
      </c>
      <c r="H7917" t="s">
        <v>124</v>
      </c>
      <c r="I7917" s="90" t="s">
        <v>401</v>
      </c>
      <c r="J7917" s="3">
        <v>82190</v>
      </c>
    </row>
    <row r="7918" spans="1:10" hidden="1" x14ac:dyDescent="0.25">
      <c r="A7918" s="57" t="s">
        <v>135</v>
      </c>
      <c r="B7918" t="s">
        <v>128</v>
      </c>
      <c r="C7918">
        <v>2023</v>
      </c>
      <c r="D7918" t="s">
        <v>58</v>
      </c>
      <c r="E7918" t="s">
        <v>45</v>
      </c>
      <c r="F7918" t="s">
        <v>50</v>
      </c>
      <c r="G7918" t="s">
        <v>56</v>
      </c>
      <c r="H7918" t="s">
        <v>98</v>
      </c>
      <c r="I7918" s="90" t="s">
        <v>401</v>
      </c>
      <c r="J7918" s="3">
        <v>133125</v>
      </c>
    </row>
    <row r="7919" spans="1:10" hidden="1" x14ac:dyDescent="0.25">
      <c r="A7919" s="57" t="s">
        <v>135</v>
      </c>
      <c r="B7919" t="s">
        <v>128</v>
      </c>
      <c r="C7919">
        <v>2023</v>
      </c>
      <c r="D7919" t="s">
        <v>58</v>
      </c>
      <c r="E7919" t="s">
        <v>45</v>
      </c>
      <c r="F7919" t="s">
        <v>50</v>
      </c>
      <c r="G7919" t="s">
        <v>56</v>
      </c>
      <c r="H7919" t="s">
        <v>98</v>
      </c>
      <c r="I7919" s="90" t="s">
        <v>402</v>
      </c>
      <c r="J7919" s="3">
        <v>440770</v>
      </c>
    </row>
    <row r="7920" spans="1:10" hidden="1" x14ac:dyDescent="0.25">
      <c r="A7920" s="57" t="s">
        <v>135</v>
      </c>
      <c r="B7920" t="s">
        <v>128</v>
      </c>
      <c r="C7920">
        <v>2023</v>
      </c>
      <c r="D7920" t="s">
        <v>58</v>
      </c>
      <c r="E7920" t="s">
        <v>45</v>
      </c>
      <c r="F7920" t="s">
        <v>50</v>
      </c>
      <c r="G7920" t="s">
        <v>56</v>
      </c>
      <c r="H7920" t="s">
        <v>265</v>
      </c>
    </row>
    <row r="7921" spans="1:10" hidden="1" x14ac:dyDescent="0.25">
      <c r="A7921" s="57" t="s">
        <v>135</v>
      </c>
      <c r="B7921" t="s">
        <v>128</v>
      </c>
      <c r="C7921">
        <v>2023</v>
      </c>
      <c r="D7921" t="s">
        <v>58</v>
      </c>
      <c r="E7921" t="s">
        <v>45</v>
      </c>
      <c r="F7921" t="s">
        <v>50</v>
      </c>
      <c r="G7921" t="s">
        <v>56</v>
      </c>
      <c r="H7921" t="s">
        <v>265</v>
      </c>
    </row>
    <row r="7922" spans="1:10" hidden="1" x14ac:dyDescent="0.25">
      <c r="A7922" s="57" t="s">
        <v>135</v>
      </c>
      <c r="B7922" t="s">
        <v>128</v>
      </c>
      <c r="C7922">
        <v>2023</v>
      </c>
      <c r="D7922" t="s">
        <v>58</v>
      </c>
      <c r="E7922" t="s">
        <v>45</v>
      </c>
      <c r="F7922" t="s">
        <v>50</v>
      </c>
      <c r="G7922" t="s">
        <v>56</v>
      </c>
      <c r="H7922" t="s">
        <v>193</v>
      </c>
    </row>
    <row r="7923" spans="1:10" hidden="1" x14ac:dyDescent="0.25">
      <c r="A7923" s="57" t="s">
        <v>135</v>
      </c>
      <c r="B7923" t="s">
        <v>128</v>
      </c>
      <c r="C7923">
        <v>2023</v>
      </c>
      <c r="D7923" t="s">
        <v>58</v>
      </c>
      <c r="E7923" t="s">
        <v>45</v>
      </c>
      <c r="F7923" t="s">
        <v>50</v>
      </c>
      <c r="G7923" t="s">
        <v>56</v>
      </c>
      <c r="H7923" t="s">
        <v>193</v>
      </c>
    </row>
    <row r="7924" spans="1:10" hidden="1" x14ac:dyDescent="0.25">
      <c r="A7924" s="57" t="s">
        <v>135</v>
      </c>
      <c r="B7924" t="s">
        <v>128</v>
      </c>
      <c r="C7924">
        <v>2023</v>
      </c>
      <c r="D7924" t="s">
        <v>58</v>
      </c>
      <c r="E7924" t="s">
        <v>45</v>
      </c>
      <c r="F7924" t="s">
        <v>50</v>
      </c>
      <c r="G7924" t="s">
        <v>101</v>
      </c>
      <c r="H7924" t="s">
        <v>99</v>
      </c>
      <c r="I7924" s="90" t="s">
        <v>401</v>
      </c>
      <c r="J7924" s="3">
        <v>264718</v>
      </c>
    </row>
    <row r="7925" spans="1:10" hidden="1" x14ac:dyDescent="0.25">
      <c r="A7925" s="57" t="s">
        <v>135</v>
      </c>
      <c r="B7925" t="s">
        <v>128</v>
      </c>
      <c r="C7925">
        <v>2023</v>
      </c>
      <c r="D7925" t="s">
        <v>58</v>
      </c>
      <c r="E7925" t="s">
        <v>45</v>
      </c>
      <c r="F7925" t="s">
        <v>50</v>
      </c>
      <c r="G7925" t="s">
        <v>101</v>
      </c>
      <c r="H7925" s="2" t="s">
        <v>255</v>
      </c>
    </row>
    <row r="7926" spans="1:10" hidden="1" x14ac:dyDescent="0.25">
      <c r="A7926" s="57" t="s">
        <v>135</v>
      </c>
      <c r="B7926" t="s">
        <v>128</v>
      </c>
      <c r="C7926">
        <v>2023</v>
      </c>
      <c r="D7926" t="s">
        <v>58</v>
      </c>
      <c r="E7926" t="s">
        <v>45</v>
      </c>
      <c r="F7926" t="s">
        <v>50</v>
      </c>
      <c r="G7926" t="s">
        <v>101</v>
      </c>
      <c r="H7926" s="2" t="s">
        <v>255</v>
      </c>
    </row>
    <row r="7927" spans="1:10" hidden="1" x14ac:dyDescent="0.25">
      <c r="A7927" s="57" t="s">
        <v>135</v>
      </c>
      <c r="B7927" t="s">
        <v>128</v>
      </c>
      <c r="C7927">
        <v>2023</v>
      </c>
      <c r="D7927" t="s">
        <v>58</v>
      </c>
      <c r="E7927" t="s">
        <v>45</v>
      </c>
      <c r="F7927" t="s">
        <v>50</v>
      </c>
      <c r="G7927" t="s">
        <v>101</v>
      </c>
      <c r="H7927" s="2" t="s">
        <v>255</v>
      </c>
    </row>
    <row r="7928" spans="1:10" hidden="1" x14ac:dyDescent="0.25">
      <c r="A7928" s="57" t="s">
        <v>135</v>
      </c>
      <c r="B7928" t="s">
        <v>128</v>
      </c>
      <c r="C7928">
        <v>2023</v>
      </c>
      <c r="D7928" t="s">
        <v>58</v>
      </c>
      <c r="E7928" t="s">
        <v>45</v>
      </c>
      <c r="F7928" t="s">
        <v>50</v>
      </c>
      <c r="G7928" t="s">
        <v>101</v>
      </c>
      <c r="H7928" s="2" t="s">
        <v>255</v>
      </c>
    </row>
    <row r="7929" spans="1:10" hidden="1" x14ac:dyDescent="0.25">
      <c r="A7929" s="57" t="s">
        <v>135</v>
      </c>
      <c r="B7929" t="s">
        <v>128</v>
      </c>
      <c r="C7929">
        <v>2023</v>
      </c>
      <c r="D7929" t="s">
        <v>58</v>
      </c>
      <c r="E7929" t="s">
        <v>45</v>
      </c>
      <c r="F7929" t="s">
        <v>50</v>
      </c>
      <c r="G7929" t="s">
        <v>101</v>
      </c>
      <c r="H7929" s="2" t="s">
        <v>254</v>
      </c>
    </row>
    <row r="7930" spans="1:10" hidden="1" x14ac:dyDescent="0.25">
      <c r="A7930" s="57" t="s">
        <v>135</v>
      </c>
      <c r="B7930" t="s">
        <v>128</v>
      </c>
      <c r="C7930">
        <v>2023</v>
      </c>
      <c r="D7930" t="s">
        <v>58</v>
      </c>
      <c r="E7930" t="s">
        <v>45</v>
      </c>
      <c r="F7930" t="s">
        <v>50</v>
      </c>
      <c r="G7930" t="s">
        <v>101</v>
      </c>
      <c r="H7930" s="2" t="s">
        <v>236</v>
      </c>
    </row>
    <row r="7931" spans="1:10" hidden="1" x14ac:dyDescent="0.25">
      <c r="A7931" s="57" t="s">
        <v>135</v>
      </c>
      <c r="B7931" t="s">
        <v>128</v>
      </c>
      <c r="C7931">
        <v>2023</v>
      </c>
      <c r="D7931" t="s">
        <v>58</v>
      </c>
      <c r="E7931" t="s">
        <v>45</v>
      </c>
      <c r="F7931" t="s">
        <v>50</v>
      </c>
      <c r="G7931" t="s">
        <v>101</v>
      </c>
      <c r="H7931" t="s">
        <v>30</v>
      </c>
      <c r="I7931" s="90" t="s">
        <v>403</v>
      </c>
      <c r="J7931" s="3">
        <v>4391</v>
      </c>
    </row>
    <row r="7932" spans="1:10" hidden="1" x14ac:dyDescent="0.25">
      <c r="A7932" s="57" t="s">
        <v>135</v>
      </c>
      <c r="B7932" t="s">
        <v>128</v>
      </c>
      <c r="C7932">
        <v>2023</v>
      </c>
      <c r="D7932" t="s">
        <v>58</v>
      </c>
      <c r="E7932" t="s">
        <v>45</v>
      </c>
      <c r="F7932" t="s">
        <v>50</v>
      </c>
      <c r="G7932" t="s">
        <v>101</v>
      </c>
      <c r="H7932" t="s">
        <v>30</v>
      </c>
      <c r="I7932" s="90" t="s">
        <v>477</v>
      </c>
      <c r="J7932" s="3">
        <v>14400</v>
      </c>
    </row>
    <row r="7933" spans="1:10" hidden="1" x14ac:dyDescent="0.25">
      <c r="A7933" s="57" t="s">
        <v>135</v>
      </c>
      <c r="B7933" t="s">
        <v>128</v>
      </c>
      <c r="C7933">
        <v>2023</v>
      </c>
      <c r="D7933" t="s">
        <v>58</v>
      </c>
      <c r="E7933" t="s">
        <v>45</v>
      </c>
      <c r="F7933" t="s">
        <v>50</v>
      </c>
      <c r="G7933" t="s">
        <v>101</v>
      </c>
      <c r="H7933" t="s">
        <v>30</v>
      </c>
      <c r="I7933" s="90" t="s">
        <v>408</v>
      </c>
      <c r="J7933" s="3">
        <v>25740</v>
      </c>
    </row>
    <row r="7934" spans="1:10" hidden="1" x14ac:dyDescent="0.25">
      <c r="A7934" s="57" t="s">
        <v>135</v>
      </c>
      <c r="B7934" t="s">
        <v>128</v>
      </c>
      <c r="C7934">
        <v>2023</v>
      </c>
      <c r="D7934" t="s">
        <v>58</v>
      </c>
      <c r="E7934" t="s">
        <v>45</v>
      </c>
      <c r="F7934" t="s">
        <v>50</v>
      </c>
      <c r="G7934" t="s">
        <v>101</v>
      </c>
      <c r="H7934" t="s">
        <v>30</v>
      </c>
      <c r="I7934" s="90" t="s">
        <v>559</v>
      </c>
      <c r="J7934" s="3">
        <v>532</v>
      </c>
    </row>
    <row r="7935" spans="1:10" hidden="1" x14ac:dyDescent="0.25">
      <c r="A7935" s="57" t="s">
        <v>135</v>
      </c>
      <c r="B7935" t="s">
        <v>128</v>
      </c>
      <c r="C7935">
        <v>2023</v>
      </c>
      <c r="D7935" t="s">
        <v>58</v>
      </c>
      <c r="E7935" t="s">
        <v>45</v>
      </c>
      <c r="F7935" t="s">
        <v>50</v>
      </c>
      <c r="G7935" t="s">
        <v>101</v>
      </c>
      <c r="H7935" t="s">
        <v>30</v>
      </c>
      <c r="I7935" s="90" t="s">
        <v>567</v>
      </c>
      <c r="J7935" s="3">
        <v>271837</v>
      </c>
    </row>
    <row r="7936" spans="1:10" hidden="1" x14ac:dyDescent="0.25">
      <c r="A7936" s="57" t="s">
        <v>135</v>
      </c>
      <c r="B7936" t="s">
        <v>128</v>
      </c>
      <c r="C7936">
        <v>2023</v>
      </c>
      <c r="D7936" t="s">
        <v>58</v>
      </c>
      <c r="E7936" t="s">
        <v>45</v>
      </c>
      <c r="F7936" t="s">
        <v>50</v>
      </c>
      <c r="G7936" t="s">
        <v>101</v>
      </c>
      <c r="H7936" t="s">
        <v>30</v>
      </c>
    </row>
    <row r="7937" spans="1:10" hidden="1" x14ac:dyDescent="0.25">
      <c r="A7937" s="57" t="s">
        <v>135</v>
      </c>
      <c r="B7937" t="s">
        <v>128</v>
      </c>
      <c r="C7937">
        <v>2023</v>
      </c>
      <c r="D7937" t="s">
        <v>58</v>
      </c>
      <c r="E7937" t="s">
        <v>45</v>
      </c>
      <c r="F7937" t="s">
        <v>50</v>
      </c>
      <c r="G7937" t="s">
        <v>101</v>
      </c>
      <c r="H7937" t="s">
        <v>30</v>
      </c>
    </row>
    <row r="7938" spans="1:10" hidden="1" x14ac:dyDescent="0.25">
      <c r="A7938" s="57" t="s">
        <v>135</v>
      </c>
      <c r="B7938" t="s">
        <v>128</v>
      </c>
      <c r="C7938">
        <v>2023</v>
      </c>
      <c r="D7938" t="s">
        <v>58</v>
      </c>
      <c r="E7938" t="s">
        <v>45</v>
      </c>
      <c r="F7938" t="s">
        <v>50</v>
      </c>
      <c r="G7938" t="s">
        <v>101</v>
      </c>
      <c r="H7938" t="s">
        <v>30</v>
      </c>
    </row>
    <row r="7939" spans="1:10" hidden="1" x14ac:dyDescent="0.25">
      <c r="A7939" s="57" t="s">
        <v>135</v>
      </c>
      <c r="B7939" t="s">
        <v>128</v>
      </c>
      <c r="C7939">
        <v>2023</v>
      </c>
      <c r="D7939" t="s">
        <v>58</v>
      </c>
      <c r="E7939" t="s">
        <v>45</v>
      </c>
      <c r="F7939" t="s">
        <v>50</v>
      </c>
      <c r="G7939" t="s">
        <v>101</v>
      </c>
      <c r="H7939" t="s">
        <v>30</v>
      </c>
    </row>
    <row r="7940" spans="1:10" hidden="1" x14ac:dyDescent="0.25">
      <c r="A7940" s="57" t="s">
        <v>135</v>
      </c>
      <c r="B7940" t="s">
        <v>128</v>
      </c>
      <c r="C7940">
        <v>2023</v>
      </c>
      <c r="D7940" t="s">
        <v>58</v>
      </c>
      <c r="E7940" t="s">
        <v>45</v>
      </c>
      <c r="F7940" t="s">
        <v>50</v>
      </c>
      <c r="G7940" t="s">
        <v>101</v>
      </c>
      <c r="H7940" t="s">
        <v>30</v>
      </c>
    </row>
    <row r="7941" spans="1:10" hidden="1" x14ac:dyDescent="0.25">
      <c r="A7941" s="57" t="s">
        <v>135</v>
      </c>
      <c r="B7941" t="s">
        <v>128</v>
      </c>
      <c r="C7941">
        <v>2023</v>
      </c>
      <c r="D7941" t="s">
        <v>58</v>
      </c>
      <c r="E7941" t="s">
        <v>45</v>
      </c>
      <c r="F7941" t="s">
        <v>50</v>
      </c>
      <c r="G7941" t="s">
        <v>101</v>
      </c>
      <c r="H7941" t="s">
        <v>30</v>
      </c>
    </row>
    <row r="7942" spans="1:10" hidden="1" x14ac:dyDescent="0.25">
      <c r="A7942" s="57" t="s">
        <v>135</v>
      </c>
      <c r="B7942" t="s">
        <v>128</v>
      </c>
      <c r="C7942">
        <v>2023</v>
      </c>
      <c r="D7942" t="s">
        <v>58</v>
      </c>
      <c r="E7942" t="s">
        <v>45</v>
      </c>
      <c r="F7942" t="s">
        <v>50</v>
      </c>
      <c r="G7942" t="s">
        <v>101</v>
      </c>
      <c r="H7942" t="s">
        <v>30</v>
      </c>
    </row>
    <row r="7943" spans="1:10" hidden="1" x14ac:dyDescent="0.25">
      <c r="A7943" s="57" t="s">
        <v>135</v>
      </c>
      <c r="B7943" t="s">
        <v>128</v>
      </c>
      <c r="C7943">
        <v>2023</v>
      </c>
      <c r="D7943" t="s">
        <v>58</v>
      </c>
      <c r="E7943" t="s">
        <v>45</v>
      </c>
      <c r="F7943" t="s">
        <v>50</v>
      </c>
      <c r="G7943" t="s">
        <v>101</v>
      </c>
      <c r="H7943" t="s">
        <v>30</v>
      </c>
    </row>
    <row r="7944" spans="1:10" hidden="1" x14ac:dyDescent="0.25">
      <c r="A7944" s="57" t="s">
        <v>135</v>
      </c>
      <c r="B7944" t="s">
        <v>128</v>
      </c>
      <c r="C7944">
        <v>2023</v>
      </c>
      <c r="D7944" t="s">
        <v>58</v>
      </c>
      <c r="E7944" t="s">
        <v>45</v>
      </c>
      <c r="F7944" t="s">
        <v>50</v>
      </c>
      <c r="G7944" t="s">
        <v>101</v>
      </c>
      <c r="H7944" t="s">
        <v>30</v>
      </c>
    </row>
    <row r="7945" spans="1:10" hidden="1" x14ac:dyDescent="0.25">
      <c r="A7945" s="57" t="s">
        <v>135</v>
      </c>
      <c r="B7945" t="s">
        <v>128</v>
      </c>
      <c r="C7945">
        <v>2023</v>
      </c>
      <c r="D7945" t="s">
        <v>58</v>
      </c>
      <c r="E7945" t="s">
        <v>45</v>
      </c>
      <c r="F7945" t="s">
        <v>50</v>
      </c>
      <c r="G7945" t="s">
        <v>101</v>
      </c>
      <c r="H7945" t="s">
        <v>30</v>
      </c>
    </row>
    <row r="7946" spans="1:10" hidden="1" x14ac:dyDescent="0.25">
      <c r="A7946" s="57" t="s">
        <v>135</v>
      </c>
      <c r="B7946" t="s">
        <v>128</v>
      </c>
      <c r="C7946">
        <v>2023</v>
      </c>
      <c r="D7946" t="s">
        <v>58</v>
      </c>
      <c r="E7946" t="s">
        <v>45</v>
      </c>
      <c r="F7946" t="s">
        <v>287</v>
      </c>
      <c r="G7946" t="s">
        <v>287</v>
      </c>
      <c r="H7946" s="82" t="s">
        <v>288</v>
      </c>
    </row>
    <row r="7947" spans="1:10" hidden="1" x14ac:dyDescent="0.25">
      <c r="A7947" s="57" t="s">
        <v>135</v>
      </c>
      <c r="B7947" t="s">
        <v>128</v>
      </c>
      <c r="C7947">
        <v>2023</v>
      </c>
      <c r="D7947" t="s">
        <v>58</v>
      </c>
      <c r="E7947" t="s">
        <v>112</v>
      </c>
      <c r="F7947" t="s">
        <v>117</v>
      </c>
      <c r="G7947" t="s">
        <v>53</v>
      </c>
      <c r="H7947" s="2" t="s">
        <v>256</v>
      </c>
    </row>
    <row r="7948" spans="1:10" hidden="1" x14ac:dyDescent="0.25">
      <c r="A7948" s="57" t="s">
        <v>135</v>
      </c>
      <c r="B7948" t="s">
        <v>128</v>
      </c>
      <c r="C7948">
        <v>2023</v>
      </c>
      <c r="D7948" t="s">
        <v>58</v>
      </c>
      <c r="E7948" t="s">
        <v>112</v>
      </c>
      <c r="F7948" t="s">
        <v>117</v>
      </c>
      <c r="G7948" t="s">
        <v>53</v>
      </c>
      <c r="H7948" s="90" t="s">
        <v>335</v>
      </c>
    </row>
    <row r="7949" spans="1:10" hidden="1" x14ac:dyDescent="0.25">
      <c r="A7949" s="57" t="s">
        <v>135</v>
      </c>
      <c r="B7949" t="s">
        <v>128</v>
      </c>
      <c r="C7949">
        <v>2023</v>
      </c>
      <c r="D7949" t="s">
        <v>58</v>
      </c>
      <c r="E7949" t="s">
        <v>112</v>
      </c>
      <c r="F7949" t="s">
        <v>117</v>
      </c>
      <c r="G7949" t="s">
        <v>53</v>
      </c>
      <c r="H7949" s="2" t="s">
        <v>257</v>
      </c>
      <c r="I7949" s="90" t="s">
        <v>406</v>
      </c>
      <c r="J7949" s="3">
        <v>390432</v>
      </c>
    </row>
    <row r="7950" spans="1:10" hidden="1" x14ac:dyDescent="0.25">
      <c r="A7950" s="57" t="s">
        <v>135</v>
      </c>
      <c r="B7950" t="s">
        <v>128</v>
      </c>
      <c r="C7950">
        <v>2023</v>
      </c>
      <c r="D7950" t="s">
        <v>58</v>
      </c>
      <c r="E7950" t="s">
        <v>112</v>
      </c>
      <c r="F7950" t="s">
        <v>117</v>
      </c>
      <c r="G7950" t="s">
        <v>53</v>
      </c>
      <c r="H7950" s="2" t="s">
        <v>257</v>
      </c>
      <c r="I7950" s="90" t="s">
        <v>408</v>
      </c>
      <c r="J7950" s="3">
        <v>2579745</v>
      </c>
    </row>
    <row r="7951" spans="1:10" hidden="1" x14ac:dyDescent="0.25">
      <c r="A7951" s="57" t="s">
        <v>135</v>
      </c>
      <c r="B7951" t="s">
        <v>128</v>
      </c>
      <c r="C7951">
        <v>2023</v>
      </c>
      <c r="D7951" t="s">
        <v>58</v>
      </c>
      <c r="E7951" t="s">
        <v>112</v>
      </c>
      <c r="F7951" t="s">
        <v>117</v>
      </c>
      <c r="G7951" t="s">
        <v>53</v>
      </c>
      <c r="H7951" s="2" t="s">
        <v>257</v>
      </c>
    </row>
    <row r="7952" spans="1:10" hidden="1" x14ac:dyDescent="0.25">
      <c r="A7952" s="57" t="s">
        <v>135</v>
      </c>
      <c r="B7952" t="s">
        <v>128</v>
      </c>
      <c r="C7952">
        <v>2023</v>
      </c>
      <c r="D7952" t="s">
        <v>58</v>
      </c>
      <c r="E7952" t="s">
        <v>112</v>
      </c>
      <c r="F7952" t="s">
        <v>117</v>
      </c>
      <c r="G7952" t="s">
        <v>53</v>
      </c>
      <c r="H7952" s="2" t="s">
        <v>257</v>
      </c>
    </row>
    <row r="7953" spans="1:10" hidden="1" x14ac:dyDescent="0.25">
      <c r="A7953" s="57" t="s">
        <v>135</v>
      </c>
      <c r="B7953" t="s">
        <v>128</v>
      </c>
      <c r="C7953">
        <v>2023</v>
      </c>
      <c r="D7953" t="s">
        <v>58</v>
      </c>
      <c r="E7953" t="s">
        <v>112</v>
      </c>
      <c r="F7953" t="s">
        <v>117</v>
      </c>
      <c r="G7953" t="s">
        <v>53</v>
      </c>
      <c r="H7953" s="2" t="s">
        <v>257</v>
      </c>
    </row>
    <row r="7954" spans="1:10" hidden="1" x14ac:dyDescent="0.25">
      <c r="A7954" s="57" t="s">
        <v>135</v>
      </c>
      <c r="B7954" t="s">
        <v>128</v>
      </c>
      <c r="C7954">
        <v>2023</v>
      </c>
      <c r="D7954" t="s">
        <v>58</v>
      </c>
      <c r="E7954" t="s">
        <v>112</v>
      </c>
      <c r="F7954" t="s">
        <v>117</v>
      </c>
      <c r="G7954" t="s">
        <v>53</v>
      </c>
      <c r="H7954" s="2" t="s">
        <v>257</v>
      </c>
    </row>
    <row r="7955" spans="1:10" hidden="1" x14ac:dyDescent="0.25">
      <c r="A7955" s="57" t="s">
        <v>135</v>
      </c>
      <c r="B7955" t="s">
        <v>128</v>
      </c>
      <c r="C7955">
        <v>2023</v>
      </c>
      <c r="D7955" t="s">
        <v>58</v>
      </c>
      <c r="E7955" t="s">
        <v>112</v>
      </c>
      <c r="F7955" t="s">
        <v>117</v>
      </c>
      <c r="G7955" t="s">
        <v>53</v>
      </c>
      <c r="H7955" s="2" t="s">
        <v>257</v>
      </c>
    </row>
    <row r="7956" spans="1:10" hidden="1" x14ac:dyDescent="0.25">
      <c r="A7956" s="57" t="s">
        <v>135</v>
      </c>
      <c r="B7956" t="s">
        <v>128</v>
      </c>
      <c r="C7956">
        <v>2023</v>
      </c>
      <c r="D7956" t="s">
        <v>58</v>
      </c>
      <c r="E7956" t="s">
        <v>112</v>
      </c>
      <c r="F7956" t="s">
        <v>117</v>
      </c>
      <c r="G7956" t="s">
        <v>53</v>
      </c>
      <c r="H7956" s="2" t="s">
        <v>258</v>
      </c>
    </row>
    <row r="7957" spans="1:10" hidden="1" x14ac:dyDescent="0.25">
      <c r="A7957" s="57" t="s">
        <v>135</v>
      </c>
      <c r="B7957" t="s">
        <v>128</v>
      </c>
      <c r="C7957">
        <v>2023</v>
      </c>
      <c r="D7957" t="s">
        <v>58</v>
      </c>
      <c r="E7957" t="s">
        <v>112</v>
      </c>
      <c r="F7957" t="s">
        <v>117</v>
      </c>
      <c r="G7957" t="s">
        <v>53</v>
      </c>
      <c r="H7957" s="2" t="s">
        <v>259</v>
      </c>
      <c r="I7957" s="90" t="s">
        <v>409</v>
      </c>
      <c r="J7957" s="3">
        <v>14423059</v>
      </c>
    </row>
    <row r="7958" spans="1:10" hidden="1" x14ac:dyDescent="0.25">
      <c r="A7958" s="57" t="s">
        <v>135</v>
      </c>
      <c r="B7958" t="s">
        <v>128</v>
      </c>
      <c r="C7958">
        <v>2023</v>
      </c>
      <c r="D7958" t="s">
        <v>58</v>
      </c>
      <c r="E7958" t="s">
        <v>112</v>
      </c>
      <c r="F7958" t="s">
        <v>117</v>
      </c>
      <c r="G7958" t="s">
        <v>53</v>
      </c>
      <c r="H7958" s="2" t="s">
        <v>259</v>
      </c>
      <c r="I7958" s="90" t="s">
        <v>442</v>
      </c>
      <c r="J7958" s="3">
        <v>2786000</v>
      </c>
    </row>
    <row r="7959" spans="1:10" hidden="1" x14ac:dyDescent="0.25">
      <c r="A7959" s="57" t="s">
        <v>135</v>
      </c>
      <c r="B7959" t="s">
        <v>128</v>
      </c>
      <c r="C7959">
        <v>2023</v>
      </c>
      <c r="D7959" t="s">
        <v>58</v>
      </c>
      <c r="E7959" t="s">
        <v>112</v>
      </c>
      <c r="F7959" t="s">
        <v>117</v>
      </c>
      <c r="G7959" t="s">
        <v>53</v>
      </c>
      <c r="H7959" s="2" t="s">
        <v>259</v>
      </c>
      <c r="I7959" s="90" t="s">
        <v>411</v>
      </c>
      <c r="J7959" s="3">
        <v>2751840</v>
      </c>
    </row>
    <row r="7960" spans="1:10" hidden="1" x14ac:dyDescent="0.25">
      <c r="A7960" s="57" t="s">
        <v>135</v>
      </c>
      <c r="B7960" t="s">
        <v>128</v>
      </c>
      <c r="C7960">
        <v>2023</v>
      </c>
      <c r="D7960" t="s">
        <v>58</v>
      </c>
      <c r="E7960" t="s">
        <v>112</v>
      </c>
      <c r="F7960" t="s">
        <v>117</v>
      </c>
      <c r="G7960" t="s">
        <v>53</v>
      </c>
      <c r="H7960" s="2" t="s">
        <v>259</v>
      </c>
      <c r="I7960" s="90" t="s">
        <v>503</v>
      </c>
      <c r="J7960" s="3">
        <v>1233960</v>
      </c>
    </row>
    <row r="7961" spans="1:10" hidden="1" x14ac:dyDescent="0.25">
      <c r="A7961" s="57" t="s">
        <v>135</v>
      </c>
      <c r="B7961" t="s">
        <v>128</v>
      </c>
      <c r="C7961">
        <v>2023</v>
      </c>
      <c r="D7961" t="s">
        <v>58</v>
      </c>
      <c r="E7961" t="s">
        <v>112</v>
      </c>
      <c r="F7961" t="s">
        <v>117</v>
      </c>
      <c r="G7961" t="s">
        <v>53</v>
      </c>
      <c r="H7961" s="2" t="s">
        <v>259</v>
      </c>
    </row>
    <row r="7962" spans="1:10" hidden="1" x14ac:dyDescent="0.25">
      <c r="A7962" s="57" t="s">
        <v>135</v>
      </c>
      <c r="B7962" t="s">
        <v>128</v>
      </c>
      <c r="C7962">
        <v>2023</v>
      </c>
      <c r="D7962" t="s">
        <v>58</v>
      </c>
      <c r="E7962" t="s">
        <v>112</v>
      </c>
      <c r="F7962" t="s">
        <v>117</v>
      </c>
      <c r="G7962" t="s">
        <v>53</v>
      </c>
      <c r="H7962" s="2" t="s">
        <v>259</v>
      </c>
    </row>
    <row r="7963" spans="1:10" hidden="1" x14ac:dyDescent="0.25">
      <c r="A7963" s="57" t="s">
        <v>135</v>
      </c>
      <c r="B7963" t="s">
        <v>128</v>
      </c>
      <c r="C7963">
        <v>2023</v>
      </c>
      <c r="D7963" t="s">
        <v>58</v>
      </c>
      <c r="E7963" t="s">
        <v>112</v>
      </c>
      <c r="F7963" t="s">
        <v>117</v>
      </c>
      <c r="G7963" t="s">
        <v>53</v>
      </c>
      <c r="H7963" s="2" t="s">
        <v>259</v>
      </c>
    </row>
    <row r="7964" spans="1:10" hidden="1" x14ac:dyDescent="0.25">
      <c r="A7964" s="57" t="s">
        <v>135</v>
      </c>
      <c r="B7964" t="s">
        <v>128</v>
      </c>
      <c r="C7964">
        <v>2023</v>
      </c>
      <c r="D7964" t="s">
        <v>58</v>
      </c>
      <c r="E7964" t="s">
        <v>112</v>
      </c>
      <c r="F7964" t="s">
        <v>117</v>
      </c>
      <c r="G7964" t="s">
        <v>334</v>
      </c>
      <c r="H7964" s="90" t="s">
        <v>335</v>
      </c>
    </row>
    <row r="7965" spans="1:10" hidden="1" x14ac:dyDescent="0.25">
      <c r="A7965" s="57" t="s">
        <v>135</v>
      </c>
      <c r="B7965" t="s">
        <v>128</v>
      </c>
      <c r="C7965">
        <v>2023</v>
      </c>
      <c r="D7965" t="s">
        <v>58</v>
      </c>
      <c r="E7965" t="s">
        <v>112</v>
      </c>
      <c r="F7965" t="s">
        <v>117</v>
      </c>
      <c r="G7965" t="s">
        <v>318</v>
      </c>
      <c r="H7965" t="s">
        <v>180</v>
      </c>
      <c r="I7965" s="90" t="s">
        <v>432</v>
      </c>
      <c r="J7965" s="3">
        <v>12000</v>
      </c>
    </row>
    <row r="7966" spans="1:10" hidden="1" x14ac:dyDescent="0.25">
      <c r="A7966" s="57" t="s">
        <v>135</v>
      </c>
      <c r="B7966" t="s">
        <v>128</v>
      </c>
      <c r="C7966">
        <v>2023</v>
      </c>
      <c r="D7966" t="s">
        <v>58</v>
      </c>
      <c r="E7966" t="s">
        <v>112</v>
      </c>
      <c r="F7966" t="s">
        <v>117</v>
      </c>
      <c r="G7966" t="s">
        <v>318</v>
      </c>
      <c r="H7966" t="s">
        <v>180</v>
      </c>
      <c r="I7966" s="90" t="s">
        <v>414</v>
      </c>
      <c r="J7966" s="3">
        <v>364800</v>
      </c>
    </row>
    <row r="7967" spans="1:10" hidden="1" x14ac:dyDescent="0.25">
      <c r="A7967" s="57" t="s">
        <v>135</v>
      </c>
      <c r="B7967" t="s">
        <v>128</v>
      </c>
      <c r="C7967">
        <v>2023</v>
      </c>
      <c r="D7967" t="s">
        <v>58</v>
      </c>
      <c r="E7967" t="s">
        <v>112</v>
      </c>
      <c r="F7967" t="s">
        <v>117</v>
      </c>
      <c r="G7967" t="s">
        <v>318</v>
      </c>
      <c r="H7967" t="s">
        <v>180</v>
      </c>
      <c r="I7967" s="90" t="s">
        <v>413</v>
      </c>
      <c r="J7967" s="3">
        <v>1099240</v>
      </c>
    </row>
    <row r="7968" spans="1:10" hidden="1" x14ac:dyDescent="0.25">
      <c r="A7968" s="57" t="s">
        <v>135</v>
      </c>
      <c r="B7968" t="s">
        <v>128</v>
      </c>
      <c r="C7968">
        <v>2023</v>
      </c>
      <c r="D7968" t="s">
        <v>58</v>
      </c>
      <c r="E7968" t="s">
        <v>112</v>
      </c>
      <c r="F7968" t="s">
        <v>117</v>
      </c>
      <c r="G7968" t="s">
        <v>318</v>
      </c>
      <c r="H7968" t="s">
        <v>180</v>
      </c>
      <c r="I7968" s="90" t="s">
        <v>505</v>
      </c>
      <c r="J7968" s="3">
        <v>1086150</v>
      </c>
    </row>
    <row r="7969" spans="1:10" hidden="1" x14ac:dyDescent="0.25">
      <c r="A7969" s="57" t="s">
        <v>135</v>
      </c>
      <c r="B7969" t="s">
        <v>128</v>
      </c>
      <c r="C7969">
        <v>2023</v>
      </c>
      <c r="D7969" t="s">
        <v>58</v>
      </c>
      <c r="E7969" t="s">
        <v>112</v>
      </c>
      <c r="F7969" t="s">
        <v>117</v>
      </c>
      <c r="G7969" t="s">
        <v>318</v>
      </c>
      <c r="H7969" t="s">
        <v>180</v>
      </c>
      <c r="I7969" s="90" t="s">
        <v>439</v>
      </c>
      <c r="J7969" s="3">
        <v>360000</v>
      </c>
    </row>
    <row r="7970" spans="1:10" hidden="1" x14ac:dyDescent="0.25">
      <c r="A7970" s="57" t="s">
        <v>135</v>
      </c>
      <c r="B7970" t="s">
        <v>128</v>
      </c>
      <c r="C7970">
        <v>2023</v>
      </c>
      <c r="D7970" t="s">
        <v>58</v>
      </c>
      <c r="E7970" t="s">
        <v>112</v>
      </c>
      <c r="F7970" t="s">
        <v>117</v>
      </c>
      <c r="G7970" t="s">
        <v>318</v>
      </c>
      <c r="H7970" t="s">
        <v>180</v>
      </c>
    </row>
    <row r="7971" spans="1:10" hidden="1" x14ac:dyDescent="0.25">
      <c r="A7971" s="57" t="s">
        <v>135</v>
      </c>
      <c r="B7971" t="s">
        <v>128</v>
      </c>
      <c r="C7971">
        <v>2023</v>
      </c>
      <c r="D7971" t="s">
        <v>58</v>
      </c>
      <c r="E7971" t="s">
        <v>112</v>
      </c>
      <c r="F7971" t="s">
        <v>117</v>
      </c>
      <c r="G7971" t="s">
        <v>318</v>
      </c>
      <c r="H7971" s="90" t="s">
        <v>550</v>
      </c>
    </row>
    <row r="7972" spans="1:10" hidden="1" x14ac:dyDescent="0.25">
      <c r="A7972" s="57" t="s">
        <v>135</v>
      </c>
      <c r="B7972" t="s">
        <v>128</v>
      </c>
      <c r="C7972">
        <v>2023</v>
      </c>
      <c r="D7972" t="s">
        <v>58</v>
      </c>
      <c r="E7972" t="s">
        <v>112</v>
      </c>
      <c r="F7972" t="s">
        <v>117</v>
      </c>
      <c r="G7972" t="s">
        <v>318</v>
      </c>
      <c r="H7972" s="2" t="s">
        <v>279</v>
      </c>
      <c r="I7972" s="90" t="s">
        <v>414</v>
      </c>
      <c r="J7972" s="3">
        <v>292100</v>
      </c>
    </row>
    <row r="7973" spans="1:10" hidden="1" x14ac:dyDescent="0.25">
      <c r="A7973" s="57" t="s">
        <v>135</v>
      </c>
      <c r="B7973" t="s">
        <v>128</v>
      </c>
      <c r="C7973">
        <v>2023</v>
      </c>
      <c r="D7973" t="s">
        <v>58</v>
      </c>
      <c r="E7973" t="s">
        <v>112</v>
      </c>
      <c r="F7973" t="s">
        <v>117</v>
      </c>
      <c r="G7973" t="s">
        <v>318</v>
      </c>
      <c r="H7973" s="2" t="s">
        <v>279</v>
      </c>
      <c r="I7973" s="90" t="s">
        <v>505</v>
      </c>
      <c r="J7973" s="3">
        <v>531489</v>
      </c>
    </row>
    <row r="7974" spans="1:10" hidden="1" x14ac:dyDescent="0.25">
      <c r="A7974" s="57" t="s">
        <v>135</v>
      </c>
      <c r="B7974" t="s">
        <v>128</v>
      </c>
      <c r="C7974">
        <v>2023</v>
      </c>
      <c r="D7974" t="s">
        <v>58</v>
      </c>
      <c r="E7974" t="s">
        <v>112</v>
      </c>
      <c r="F7974" t="s">
        <v>117</v>
      </c>
      <c r="G7974" t="s">
        <v>318</v>
      </c>
      <c r="H7974" s="2" t="s">
        <v>279</v>
      </c>
    </row>
    <row r="7975" spans="1:10" hidden="1" x14ac:dyDescent="0.25">
      <c r="A7975" s="57" t="s">
        <v>135</v>
      </c>
      <c r="B7975" t="s">
        <v>128</v>
      </c>
      <c r="C7975">
        <v>2023</v>
      </c>
      <c r="D7975" t="s">
        <v>58</v>
      </c>
      <c r="E7975" t="s">
        <v>112</v>
      </c>
      <c r="F7975" t="s">
        <v>117</v>
      </c>
      <c r="G7975" t="s">
        <v>318</v>
      </c>
      <c r="H7975" s="2" t="s">
        <v>279</v>
      </c>
    </row>
    <row r="7976" spans="1:10" hidden="1" x14ac:dyDescent="0.25">
      <c r="A7976" s="57" t="s">
        <v>135</v>
      </c>
      <c r="B7976" t="s">
        <v>128</v>
      </c>
      <c r="C7976">
        <v>2023</v>
      </c>
      <c r="D7976" t="s">
        <v>58</v>
      </c>
      <c r="E7976" t="s">
        <v>112</v>
      </c>
      <c r="F7976" t="s">
        <v>117</v>
      </c>
      <c r="G7976" t="s">
        <v>318</v>
      </c>
      <c r="H7976" s="2" t="s">
        <v>279</v>
      </c>
    </row>
    <row r="7977" spans="1:10" hidden="1" x14ac:dyDescent="0.25">
      <c r="A7977" s="57" t="s">
        <v>135</v>
      </c>
      <c r="B7977" t="s">
        <v>128</v>
      </c>
      <c r="C7977">
        <v>2023</v>
      </c>
      <c r="D7977" t="s">
        <v>58</v>
      </c>
      <c r="E7977" t="s">
        <v>112</v>
      </c>
      <c r="F7977" t="s">
        <v>117</v>
      </c>
      <c r="G7977" t="s">
        <v>319</v>
      </c>
      <c r="H7977" t="s">
        <v>181</v>
      </c>
    </row>
    <row r="7978" spans="1:10" hidden="1" x14ac:dyDescent="0.25">
      <c r="A7978" s="57" t="s">
        <v>135</v>
      </c>
      <c r="B7978" t="s">
        <v>128</v>
      </c>
      <c r="C7978">
        <v>2023</v>
      </c>
      <c r="D7978" t="s">
        <v>58</v>
      </c>
      <c r="E7978" t="s">
        <v>112</v>
      </c>
      <c r="F7978" t="s">
        <v>117</v>
      </c>
      <c r="G7978" t="s">
        <v>319</v>
      </c>
      <c r="H7978" s="90" t="s">
        <v>320</v>
      </c>
    </row>
    <row r="7979" spans="1:10" hidden="1" x14ac:dyDescent="0.25">
      <c r="A7979" s="20" t="s">
        <v>136</v>
      </c>
      <c r="B7979" s="20" t="s">
        <v>128</v>
      </c>
      <c r="C7979" s="20">
        <v>2023</v>
      </c>
      <c r="D7979" s="20" t="s">
        <v>58</v>
      </c>
      <c r="E7979" s="20" t="s">
        <v>52</v>
      </c>
      <c r="F7979" s="20" t="s">
        <v>142</v>
      </c>
      <c r="G7979" s="20" t="s">
        <v>301</v>
      </c>
      <c r="H7979" s="20" t="s">
        <v>210</v>
      </c>
      <c r="I7979" s="20" t="s">
        <v>374</v>
      </c>
      <c r="J7979" s="3">
        <v>91546425.099999994</v>
      </c>
    </row>
    <row r="7980" spans="1:10" hidden="1" x14ac:dyDescent="0.25">
      <c r="A7980" s="57" t="s">
        <v>136</v>
      </c>
      <c r="B7980" t="s">
        <v>128</v>
      </c>
      <c r="C7980">
        <v>2023</v>
      </c>
      <c r="D7980" t="s">
        <v>58</v>
      </c>
      <c r="E7980" t="s">
        <v>52</v>
      </c>
      <c r="F7980" t="s">
        <v>152</v>
      </c>
      <c r="G7980" t="s">
        <v>149</v>
      </c>
      <c r="H7980" t="s">
        <v>211</v>
      </c>
      <c r="J7980" s="3">
        <v>304</v>
      </c>
    </row>
    <row r="7981" spans="1:10" hidden="1" x14ac:dyDescent="0.25">
      <c r="A7981" s="57" t="s">
        <v>136</v>
      </c>
      <c r="B7981" t="s">
        <v>128</v>
      </c>
      <c r="C7981">
        <v>2023</v>
      </c>
      <c r="D7981" t="s">
        <v>58</v>
      </c>
      <c r="E7981" t="s">
        <v>52</v>
      </c>
      <c r="F7981" t="s">
        <v>152</v>
      </c>
      <c r="G7981" t="s">
        <v>213</v>
      </c>
      <c r="H7981" t="s">
        <v>214</v>
      </c>
    </row>
    <row r="7982" spans="1:10" hidden="1" x14ac:dyDescent="0.25">
      <c r="A7982" s="57" t="s">
        <v>136</v>
      </c>
      <c r="B7982" t="s">
        <v>128</v>
      </c>
      <c r="C7982">
        <v>2023</v>
      </c>
      <c r="D7982" t="s">
        <v>58</v>
      </c>
      <c r="E7982" t="s">
        <v>52</v>
      </c>
      <c r="F7982" t="s">
        <v>152</v>
      </c>
      <c r="G7982" t="s">
        <v>217</v>
      </c>
      <c r="H7982" t="s">
        <v>218</v>
      </c>
    </row>
    <row r="7983" spans="1:10" hidden="1" x14ac:dyDescent="0.25">
      <c r="A7983" s="57" t="s">
        <v>136</v>
      </c>
      <c r="B7983" t="s">
        <v>128</v>
      </c>
      <c r="C7983">
        <v>2023</v>
      </c>
      <c r="D7983" t="s">
        <v>58</v>
      </c>
      <c r="E7983" t="s">
        <v>52</v>
      </c>
      <c r="F7983" t="s">
        <v>142</v>
      </c>
      <c r="G7983" t="s">
        <v>300</v>
      </c>
      <c r="H7983" t="s">
        <v>224</v>
      </c>
      <c r="J7983" s="3">
        <v>-2167865.5499999998</v>
      </c>
    </row>
    <row r="7984" spans="1:10" hidden="1" x14ac:dyDescent="0.25">
      <c r="A7984" s="57" t="s">
        <v>136</v>
      </c>
      <c r="B7984" t="s">
        <v>128</v>
      </c>
      <c r="C7984">
        <v>2023</v>
      </c>
      <c r="D7984" t="s">
        <v>58</v>
      </c>
      <c r="E7984" t="s">
        <v>52</v>
      </c>
      <c r="F7984" t="s">
        <v>142</v>
      </c>
      <c r="G7984" t="s">
        <v>300</v>
      </c>
      <c r="H7984" t="s">
        <v>303</v>
      </c>
    </row>
    <row r="7985" spans="1:10" hidden="1" x14ac:dyDescent="0.25">
      <c r="A7985" s="57" t="s">
        <v>136</v>
      </c>
      <c r="B7985" t="s">
        <v>128</v>
      </c>
      <c r="C7985">
        <v>2023</v>
      </c>
      <c r="D7985" t="s">
        <v>58</v>
      </c>
      <c r="E7985" t="s">
        <v>52</v>
      </c>
      <c r="F7985" t="s">
        <v>142</v>
      </c>
      <c r="G7985" t="s">
        <v>270</v>
      </c>
      <c r="H7985" t="s">
        <v>269</v>
      </c>
    </row>
    <row r="7986" spans="1:10" hidden="1" x14ac:dyDescent="0.25">
      <c r="A7986" s="57" t="s">
        <v>136</v>
      </c>
      <c r="B7986" t="s">
        <v>128</v>
      </c>
      <c r="C7986">
        <v>2023</v>
      </c>
      <c r="D7986" t="s">
        <v>58</v>
      </c>
      <c r="E7986" t="s">
        <v>52</v>
      </c>
      <c r="F7986" t="s">
        <v>142</v>
      </c>
      <c r="G7986" t="s">
        <v>270</v>
      </c>
      <c r="H7986" t="s">
        <v>271</v>
      </c>
      <c r="J7986" s="3">
        <v>415966.32</v>
      </c>
    </row>
    <row r="7987" spans="1:10" hidden="1" x14ac:dyDescent="0.25">
      <c r="A7987" s="57" t="s">
        <v>136</v>
      </c>
      <c r="B7987" t="s">
        <v>128</v>
      </c>
      <c r="C7987">
        <v>2023</v>
      </c>
      <c r="D7987" t="s">
        <v>58</v>
      </c>
      <c r="E7987" t="s">
        <v>52</v>
      </c>
      <c r="F7987" t="s">
        <v>142</v>
      </c>
      <c r="G7987" t="s">
        <v>270</v>
      </c>
      <c r="H7987" t="s">
        <v>486</v>
      </c>
      <c r="J7987" s="3">
        <v>-1075536.43</v>
      </c>
    </row>
    <row r="7988" spans="1:10" hidden="1" x14ac:dyDescent="0.25">
      <c r="A7988" s="57" t="s">
        <v>136</v>
      </c>
      <c r="B7988" t="s">
        <v>128</v>
      </c>
      <c r="C7988">
        <v>2023</v>
      </c>
      <c r="D7988" t="s">
        <v>58</v>
      </c>
      <c r="E7988" t="s">
        <v>45</v>
      </c>
      <c r="F7988" t="s">
        <v>46</v>
      </c>
      <c r="G7988" t="s">
        <v>54</v>
      </c>
      <c r="H7988" t="s">
        <v>11</v>
      </c>
      <c r="I7988" s="90" t="s">
        <v>375</v>
      </c>
      <c r="J7988" s="3">
        <v>6120000</v>
      </c>
    </row>
    <row r="7989" spans="1:10" hidden="1" x14ac:dyDescent="0.25">
      <c r="A7989" s="57" t="s">
        <v>136</v>
      </c>
      <c r="B7989" t="s">
        <v>128</v>
      </c>
      <c r="C7989">
        <v>2023</v>
      </c>
      <c r="D7989" t="s">
        <v>58</v>
      </c>
      <c r="E7989" t="s">
        <v>45</v>
      </c>
      <c r="F7989" t="s">
        <v>46</v>
      </c>
      <c r="G7989" t="s">
        <v>54</v>
      </c>
      <c r="H7989" t="s">
        <v>11</v>
      </c>
      <c r="I7989" s="90" t="s">
        <v>556</v>
      </c>
      <c r="J7989" s="3">
        <v>1800000</v>
      </c>
    </row>
    <row r="7990" spans="1:10" hidden="1" x14ac:dyDescent="0.25">
      <c r="A7990" s="57" t="s">
        <v>136</v>
      </c>
      <c r="B7990" t="s">
        <v>128</v>
      </c>
      <c r="C7990">
        <v>2023</v>
      </c>
      <c r="D7990" t="s">
        <v>58</v>
      </c>
      <c r="E7990" t="s">
        <v>45</v>
      </c>
      <c r="F7990" t="s">
        <v>46</v>
      </c>
      <c r="G7990" t="s">
        <v>54</v>
      </c>
      <c r="H7990" t="s">
        <v>11</v>
      </c>
      <c r="I7990" s="90" t="s">
        <v>557</v>
      </c>
      <c r="J7990" s="3">
        <v>580000</v>
      </c>
    </row>
    <row r="7991" spans="1:10" hidden="1" x14ac:dyDescent="0.25">
      <c r="A7991" s="57" t="s">
        <v>136</v>
      </c>
      <c r="B7991" t="s">
        <v>128</v>
      </c>
      <c r="C7991">
        <v>2023</v>
      </c>
      <c r="D7991" t="s">
        <v>58</v>
      </c>
      <c r="E7991" t="s">
        <v>45</v>
      </c>
      <c r="F7991" t="s">
        <v>46</v>
      </c>
      <c r="G7991" t="s">
        <v>54</v>
      </c>
      <c r="H7991" t="s">
        <v>12</v>
      </c>
      <c r="I7991" s="90" t="s">
        <v>556</v>
      </c>
      <c r="J7991" s="3">
        <v>140606</v>
      </c>
    </row>
    <row r="7992" spans="1:10" hidden="1" x14ac:dyDescent="0.25">
      <c r="A7992" s="57" t="s">
        <v>136</v>
      </c>
      <c r="B7992" t="s">
        <v>128</v>
      </c>
      <c r="C7992">
        <v>2023</v>
      </c>
      <c r="D7992" t="s">
        <v>58</v>
      </c>
      <c r="E7992" t="s">
        <v>45</v>
      </c>
      <c r="F7992" t="s">
        <v>46</v>
      </c>
      <c r="G7992" t="s">
        <v>54</v>
      </c>
      <c r="H7992" t="s">
        <v>12</v>
      </c>
      <c r="I7992" s="90" t="s">
        <v>557</v>
      </c>
      <c r="J7992" s="3">
        <v>65616</v>
      </c>
    </row>
    <row r="7993" spans="1:10" hidden="1" x14ac:dyDescent="0.25">
      <c r="A7993" s="57" t="s">
        <v>136</v>
      </c>
      <c r="B7993" t="s">
        <v>128</v>
      </c>
      <c r="C7993">
        <v>2023</v>
      </c>
      <c r="D7993" t="s">
        <v>58</v>
      </c>
      <c r="E7993" t="s">
        <v>45</v>
      </c>
      <c r="F7993" t="s">
        <v>46</v>
      </c>
      <c r="G7993" t="s">
        <v>54</v>
      </c>
      <c r="H7993" t="s">
        <v>12</v>
      </c>
    </row>
    <row r="7994" spans="1:10" hidden="1" x14ac:dyDescent="0.25">
      <c r="A7994" s="57" t="s">
        <v>136</v>
      </c>
      <c r="B7994" t="s">
        <v>128</v>
      </c>
      <c r="C7994">
        <v>2023</v>
      </c>
      <c r="D7994" t="s">
        <v>58</v>
      </c>
      <c r="E7994" t="s">
        <v>45</v>
      </c>
      <c r="F7994" t="s">
        <v>46</v>
      </c>
      <c r="G7994" t="s">
        <v>54</v>
      </c>
      <c r="H7994" t="s">
        <v>13</v>
      </c>
      <c r="I7994" s="90" t="s">
        <v>375</v>
      </c>
      <c r="J7994" s="3">
        <v>510000</v>
      </c>
    </row>
    <row r="7995" spans="1:10" hidden="1" x14ac:dyDescent="0.25">
      <c r="A7995" s="57" t="s">
        <v>136</v>
      </c>
      <c r="B7995" t="s">
        <v>128</v>
      </c>
      <c r="C7995">
        <v>2023</v>
      </c>
      <c r="D7995" t="s">
        <v>58</v>
      </c>
      <c r="E7995" t="s">
        <v>45</v>
      </c>
      <c r="F7995" t="s">
        <v>46</v>
      </c>
      <c r="G7995" t="s">
        <v>54</v>
      </c>
      <c r="H7995" t="s">
        <v>13</v>
      </c>
      <c r="I7995" s="90" t="s">
        <v>557</v>
      </c>
      <c r="J7995" s="3">
        <v>53801</v>
      </c>
    </row>
    <row r="7996" spans="1:10" hidden="1" x14ac:dyDescent="0.25">
      <c r="A7996" s="57" t="s">
        <v>136</v>
      </c>
      <c r="B7996" t="s">
        <v>128</v>
      </c>
      <c r="C7996">
        <v>2023</v>
      </c>
      <c r="D7996" t="s">
        <v>58</v>
      </c>
      <c r="E7996" t="s">
        <v>45</v>
      </c>
      <c r="F7996" t="s">
        <v>46</v>
      </c>
      <c r="G7996" t="s">
        <v>54</v>
      </c>
      <c r="H7996" t="s">
        <v>13</v>
      </c>
      <c r="I7996" s="90" t="s">
        <v>556</v>
      </c>
      <c r="J7996" s="3">
        <v>161717</v>
      </c>
    </row>
    <row r="7997" spans="1:10" hidden="1" x14ac:dyDescent="0.25">
      <c r="A7997" s="57" t="s">
        <v>136</v>
      </c>
      <c r="B7997" t="s">
        <v>128</v>
      </c>
      <c r="C7997">
        <v>2023</v>
      </c>
      <c r="D7997" t="s">
        <v>58</v>
      </c>
      <c r="E7997" t="s">
        <v>45</v>
      </c>
      <c r="F7997" t="s">
        <v>46</v>
      </c>
      <c r="G7997" t="s">
        <v>54</v>
      </c>
      <c r="H7997" t="s">
        <v>14</v>
      </c>
      <c r="I7997" s="90" t="s">
        <v>375</v>
      </c>
      <c r="J7997" s="3">
        <v>61200</v>
      </c>
    </row>
    <row r="7998" spans="1:10" hidden="1" x14ac:dyDescent="0.25">
      <c r="A7998" s="57" t="s">
        <v>136</v>
      </c>
      <c r="B7998" t="s">
        <v>128</v>
      </c>
      <c r="C7998">
        <v>2023</v>
      </c>
      <c r="D7998" t="s">
        <v>58</v>
      </c>
      <c r="E7998" t="s">
        <v>45</v>
      </c>
      <c r="F7998" t="s">
        <v>46</v>
      </c>
      <c r="G7998" t="s">
        <v>54</v>
      </c>
      <c r="H7998" t="s">
        <v>14</v>
      </c>
      <c r="I7998" s="90" t="s">
        <v>556</v>
      </c>
      <c r="J7998" s="3">
        <v>19406</v>
      </c>
    </row>
    <row r="7999" spans="1:10" hidden="1" x14ac:dyDescent="0.25">
      <c r="A7999" s="57" t="s">
        <v>136</v>
      </c>
      <c r="B7999" t="s">
        <v>128</v>
      </c>
      <c r="C7999">
        <v>2023</v>
      </c>
      <c r="D7999" t="s">
        <v>58</v>
      </c>
      <c r="E7999" t="s">
        <v>45</v>
      </c>
      <c r="F7999" t="s">
        <v>46</v>
      </c>
      <c r="G7999" t="s">
        <v>54</v>
      </c>
      <c r="H7999" t="s">
        <v>14</v>
      </c>
      <c r="I7999" s="90" t="s">
        <v>557</v>
      </c>
      <c r="J7999" s="3">
        <v>6456</v>
      </c>
    </row>
    <row r="8000" spans="1:10" hidden="1" x14ac:dyDescent="0.25">
      <c r="A8000" s="57" t="s">
        <v>136</v>
      </c>
      <c r="B8000" t="s">
        <v>128</v>
      </c>
      <c r="C8000">
        <v>2023</v>
      </c>
      <c r="D8000" t="s">
        <v>58</v>
      </c>
      <c r="E8000" t="s">
        <v>45</v>
      </c>
      <c r="F8000" t="s">
        <v>46</v>
      </c>
      <c r="G8000" t="s">
        <v>54</v>
      </c>
      <c r="H8000" t="s">
        <v>15</v>
      </c>
      <c r="I8000" s="90" t="s">
        <v>375</v>
      </c>
      <c r="J8000" s="3">
        <v>510000</v>
      </c>
    </row>
    <row r="8001" spans="1:10" hidden="1" x14ac:dyDescent="0.25">
      <c r="A8001" s="57" t="s">
        <v>136</v>
      </c>
      <c r="B8001" t="s">
        <v>128</v>
      </c>
      <c r="C8001">
        <v>2023</v>
      </c>
      <c r="D8001" t="s">
        <v>58</v>
      </c>
      <c r="E8001" t="s">
        <v>45</v>
      </c>
      <c r="F8001" t="s">
        <v>46</v>
      </c>
      <c r="G8001" t="s">
        <v>54</v>
      </c>
      <c r="H8001" t="s">
        <v>15</v>
      </c>
      <c r="I8001" s="90" t="s">
        <v>557</v>
      </c>
      <c r="J8001" s="3">
        <v>53801</v>
      </c>
    </row>
    <row r="8002" spans="1:10" hidden="1" x14ac:dyDescent="0.25">
      <c r="A8002" s="57" t="s">
        <v>136</v>
      </c>
      <c r="B8002" t="s">
        <v>128</v>
      </c>
      <c r="C8002">
        <v>2023</v>
      </c>
      <c r="D8002" t="s">
        <v>58</v>
      </c>
      <c r="E8002" t="s">
        <v>45</v>
      </c>
      <c r="F8002" t="s">
        <v>46</v>
      </c>
      <c r="G8002" t="s">
        <v>54</v>
      </c>
      <c r="H8002" t="s">
        <v>15</v>
      </c>
      <c r="I8002" s="90" t="s">
        <v>556</v>
      </c>
      <c r="J8002" s="3">
        <v>161717</v>
      </c>
    </row>
    <row r="8003" spans="1:10" hidden="1" x14ac:dyDescent="0.25">
      <c r="A8003" s="57" t="s">
        <v>136</v>
      </c>
      <c r="B8003" t="s">
        <v>128</v>
      </c>
      <c r="C8003">
        <v>2023</v>
      </c>
      <c r="D8003" t="s">
        <v>58</v>
      </c>
      <c r="E8003" t="s">
        <v>45</v>
      </c>
      <c r="F8003" t="s">
        <v>46</v>
      </c>
      <c r="G8003" t="s">
        <v>54</v>
      </c>
      <c r="H8003" t="s">
        <v>16</v>
      </c>
      <c r="I8003" s="90" t="s">
        <v>375</v>
      </c>
      <c r="J8003" s="3">
        <v>255000</v>
      </c>
    </row>
    <row r="8004" spans="1:10" hidden="1" x14ac:dyDescent="0.25">
      <c r="A8004" s="57" t="s">
        <v>136</v>
      </c>
      <c r="B8004" t="s">
        <v>128</v>
      </c>
      <c r="C8004">
        <v>2023</v>
      </c>
      <c r="D8004" t="s">
        <v>58</v>
      </c>
      <c r="E8004" t="s">
        <v>45</v>
      </c>
      <c r="F8004" t="s">
        <v>46</v>
      </c>
      <c r="G8004" t="s">
        <v>54</v>
      </c>
      <c r="H8004" t="s">
        <v>16</v>
      </c>
      <c r="I8004" s="90" t="s">
        <v>556</v>
      </c>
      <c r="J8004" s="3">
        <v>75000</v>
      </c>
    </row>
    <row r="8005" spans="1:10" hidden="1" x14ac:dyDescent="0.25">
      <c r="A8005" s="57" t="s">
        <v>136</v>
      </c>
      <c r="B8005" t="s">
        <v>128</v>
      </c>
      <c r="C8005">
        <v>2023</v>
      </c>
      <c r="D8005" t="s">
        <v>58</v>
      </c>
      <c r="E8005" t="s">
        <v>45</v>
      </c>
      <c r="F8005" t="s">
        <v>46</v>
      </c>
      <c r="G8005" t="s">
        <v>54</v>
      </c>
      <c r="H8005" t="s">
        <v>16</v>
      </c>
      <c r="I8005" s="90" t="s">
        <v>557</v>
      </c>
      <c r="J8005" s="3">
        <v>24167</v>
      </c>
    </row>
    <row r="8006" spans="1:10" hidden="1" x14ac:dyDescent="0.25">
      <c r="A8006" s="57" t="s">
        <v>136</v>
      </c>
      <c r="B8006" t="s">
        <v>128</v>
      </c>
      <c r="C8006">
        <v>2023</v>
      </c>
      <c r="D8006" t="s">
        <v>58</v>
      </c>
      <c r="E8006" t="s">
        <v>45</v>
      </c>
      <c r="F8006" t="s">
        <v>46</v>
      </c>
      <c r="G8006" t="s">
        <v>54</v>
      </c>
      <c r="H8006" t="s">
        <v>17</v>
      </c>
      <c r="I8006" s="90" t="s">
        <v>375</v>
      </c>
      <c r="J8006" s="3">
        <v>4080000</v>
      </c>
    </row>
    <row r="8007" spans="1:10" hidden="1" x14ac:dyDescent="0.25">
      <c r="A8007" s="57" t="s">
        <v>136</v>
      </c>
      <c r="B8007" t="s">
        <v>128</v>
      </c>
      <c r="C8007">
        <v>2023</v>
      </c>
      <c r="D8007" t="s">
        <v>58</v>
      </c>
      <c r="E8007" t="s">
        <v>45</v>
      </c>
      <c r="F8007" t="s">
        <v>46</v>
      </c>
      <c r="G8007" t="s">
        <v>54</v>
      </c>
      <c r="H8007" s="90" t="s">
        <v>331</v>
      </c>
    </row>
    <row r="8008" spans="1:10" hidden="1" x14ac:dyDescent="0.25">
      <c r="A8008" s="57" t="s">
        <v>136</v>
      </c>
      <c r="B8008" t="s">
        <v>128</v>
      </c>
      <c r="C8008">
        <v>2023</v>
      </c>
      <c r="D8008" t="s">
        <v>58</v>
      </c>
      <c r="E8008" t="s">
        <v>45</v>
      </c>
      <c r="F8008" t="s">
        <v>46</v>
      </c>
      <c r="G8008" t="s">
        <v>54</v>
      </c>
      <c r="H8008" s="90" t="s">
        <v>445</v>
      </c>
    </row>
    <row r="8009" spans="1:10" hidden="1" x14ac:dyDescent="0.25">
      <c r="A8009" s="57" t="s">
        <v>136</v>
      </c>
      <c r="B8009" t="s">
        <v>128</v>
      </c>
      <c r="C8009">
        <v>2023</v>
      </c>
      <c r="D8009" t="s">
        <v>58</v>
      </c>
      <c r="E8009" t="s">
        <v>45</v>
      </c>
      <c r="F8009" t="s">
        <v>46</v>
      </c>
      <c r="G8009" t="s">
        <v>54</v>
      </c>
      <c r="H8009" t="s">
        <v>195</v>
      </c>
    </row>
    <row r="8010" spans="1:10" hidden="1" x14ac:dyDescent="0.25">
      <c r="A8010" s="57" t="s">
        <v>136</v>
      </c>
      <c r="B8010" t="s">
        <v>128</v>
      </c>
      <c r="C8010">
        <v>2023</v>
      </c>
      <c r="D8010" t="s">
        <v>58</v>
      </c>
      <c r="E8010" t="s">
        <v>45</v>
      </c>
      <c r="F8010" t="s">
        <v>46</v>
      </c>
      <c r="G8010" t="s">
        <v>54</v>
      </c>
      <c r="H8010" t="s">
        <v>18</v>
      </c>
      <c r="I8010" s="90" t="s">
        <v>559</v>
      </c>
      <c r="J8010" s="3">
        <v>30325</v>
      </c>
    </row>
    <row r="8011" spans="1:10" hidden="1" x14ac:dyDescent="0.25">
      <c r="A8011" s="57" t="s">
        <v>136</v>
      </c>
      <c r="B8011" t="s">
        <v>128</v>
      </c>
      <c r="C8011">
        <v>2023</v>
      </c>
      <c r="D8011" t="s">
        <v>58</v>
      </c>
      <c r="E8011" t="s">
        <v>45</v>
      </c>
      <c r="F8011" t="s">
        <v>46</v>
      </c>
      <c r="G8011" t="s">
        <v>54</v>
      </c>
      <c r="H8011" s="90" t="s">
        <v>513</v>
      </c>
    </row>
    <row r="8012" spans="1:10" hidden="1" x14ac:dyDescent="0.25">
      <c r="A8012" s="57" t="s">
        <v>136</v>
      </c>
      <c r="B8012" t="s">
        <v>128</v>
      </c>
      <c r="C8012">
        <v>2023</v>
      </c>
      <c r="D8012" t="s">
        <v>58</v>
      </c>
      <c r="E8012" t="s">
        <v>45</v>
      </c>
      <c r="F8012" t="s">
        <v>46</v>
      </c>
      <c r="G8012" t="s">
        <v>54</v>
      </c>
      <c r="H8012" t="s">
        <v>19</v>
      </c>
      <c r="I8012" s="90" t="s">
        <v>398</v>
      </c>
      <c r="J8012" s="3">
        <v>950400</v>
      </c>
    </row>
    <row r="8013" spans="1:10" hidden="1" x14ac:dyDescent="0.25">
      <c r="A8013" s="57" t="s">
        <v>136</v>
      </c>
      <c r="B8013" t="s">
        <v>128</v>
      </c>
      <c r="C8013">
        <v>2023</v>
      </c>
      <c r="D8013" t="s">
        <v>58</v>
      </c>
      <c r="E8013" t="s">
        <v>45</v>
      </c>
      <c r="F8013" t="s">
        <v>46</v>
      </c>
      <c r="G8013" t="s">
        <v>54</v>
      </c>
      <c r="H8013" t="s">
        <v>19</v>
      </c>
      <c r="I8013" s="90" t="s">
        <v>560</v>
      </c>
      <c r="J8013" s="3">
        <v>162400</v>
      </c>
    </row>
    <row r="8014" spans="1:10" hidden="1" x14ac:dyDescent="0.25">
      <c r="A8014" s="57" t="s">
        <v>136</v>
      </c>
      <c r="B8014" t="s">
        <v>128</v>
      </c>
      <c r="C8014">
        <v>2023</v>
      </c>
      <c r="D8014" t="s">
        <v>58</v>
      </c>
      <c r="E8014" t="s">
        <v>45</v>
      </c>
      <c r="F8014" t="s">
        <v>46</v>
      </c>
      <c r="G8014" t="s">
        <v>54</v>
      </c>
      <c r="H8014" t="s">
        <v>20</v>
      </c>
      <c r="I8014" s="90" t="s">
        <v>399</v>
      </c>
      <c r="J8014" s="3">
        <v>340000</v>
      </c>
    </row>
    <row r="8015" spans="1:10" hidden="1" x14ac:dyDescent="0.25">
      <c r="A8015" s="57" t="s">
        <v>136</v>
      </c>
      <c r="B8015" t="s">
        <v>128</v>
      </c>
      <c r="C8015">
        <v>2023</v>
      </c>
      <c r="D8015" t="s">
        <v>58</v>
      </c>
      <c r="E8015" t="s">
        <v>45</v>
      </c>
      <c r="F8015" t="s">
        <v>46</v>
      </c>
      <c r="G8015" t="s">
        <v>54</v>
      </c>
      <c r="H8015" s="90" t="s">
        <v>523</v>
      </c>
    </row>
    <row r="8016" spans="1:10" hidden="1" x14ac:dyDescent="0.25">
      <c r="A8016" s="57" t="s">
        <v>136</v>
      </c>
      <c r="B8016" t="s">
        <v>128</v>
      </c>
      <c r="C8016">
        <v>2023</v>
      </c>
      <c r="D8016" t="s">
        <v>58</v>
      </c>
      <c r="E8016" t="s">
        <v>45</v>
      </c>
      <c r="F8016" t="s">
        <v>46</v>
      </c>
      <c r="G8016" t="s">
        <v>54</v>
      </c>
      <c r="H8016" s="2" t="s">
        <v>294</v>
      </c>
    </row>
    <row r="8017" spans="1:10" hidden="1" x14ac:dyDescent="0.25">
      <c r="A8017" s="57" t="s">
        <v>136</v>
      </c>
      <c r="B8017" t="s">
        <v>128</v>
      </c>
      <c r="C8017">
        <v>2023</v>
      </c>
      <c r="D8017" t="s">
        <v>58</v>
      </c>
      <c r="E8017" t="s">
        <v>45</v>
      </c>
      <c r="F8017" t="s">
        <v>46</v>
      </c>
      <c r="G8017" t="s">
        <v>118</v>
      </c>
      <c r="H8017" s="2" t="s">
        <v>295</v>
      </c>
      <c r="I8017" s="90" t="s">
        <v>378</v>
      </c>
      <c r="J8017" s="3">
        <v>2400000</v>
      </c>
    </row>
    <row r="8018" spans="1:10" hidden="1" x14ac:dyDescent="0.25">
      <c r="A8018" s="57" t="s">
        <v>136</v>
      </c>
      <c r="B8018" t="s">
        <v>128</v>
      </c>
      <c r="C8018">
        <v>2023</v>
      </c>
      <c r="D8018" t="s">
        <v>58</v>
      </c>
      <c r="E8018" t="s">
        <v>45</v>
      </c>
      <c r="F8018" t="s">
        <v>46</v>
      </c>
      <c r="G8018" t="s">
        <v>118</v>
      </c>
      <c r="H8018" t="s">
        <v>119</v>
      </c>
    </row>
    <row r="8019" spans="1:10" hidden="1" x14ac:dyDescent="0.25">
      <c r="A8019" s="57" t="s">
        <v>136</v>
      </c>
      <c r="B8019" t="s">
        <v>128</v>
      </c>
      <c r="C8019">
        <v>2023</v>
      </c>
      <c r="D8019" t="s">
        <v>58</v>
      </c>
      <c r="E8019" t="s">
        <v>45</v>
      </c>
      <c r="F8019" t="s">
        <v>46</v>
      </c>
      <c r="G8019" t="s">
        <v>118</v>
      </c>
      <c r="H8019" t="s">
        <v>283</v>
      </c>
    </row>
    <row r="8020" spans="1:10" hidden="1" x14ac:dyDescent="0.25">
      <c r="A8020" s="57" t="s">
        <v>136</v>
      </c>
      <c r="B8020" t="s">
        <v>128</v>
      </c>
      <c r="C8020">
        <v>2023</v>
      </c>
      <c r="D8020" t="s">
        <v>58</v>
      </c>
      <c r="E8020" t="s">
        <v>45</v>
      </c>
      <c r="F8020" t="s">
        <v>46</v>
      </c>
      <c r="G8020" t="s">
        <v>109</v>
      </c>
      <c r="H8020" t="s">
        <v>219</v>
      </c>
    </row>
    <row r="8021" spans="1:10" hidden="1" x14ac:dyDescent="0.25">
      <c r="A8021" s="57" t="s">
        <v>136</v>
      </c>
      <c r="B8021" t="s">
        <v>128</v>
      </c>
      <c r="C8021">
        <v>2023</v>
      </c>
      <c r="D8021" t="s">
        <v>58</v>
      </c>
      <c r="E8021" t="s">
        <v>45</v>
      </c>
      <c r="F8021" t="s">
        <v>46</v>
      </c>
      <c r="G8021" t="s">
        <v>109</v>
      </c>
      <c r="H8021" t="s">
        <v>219</v>
      </c>
    </row>
    <row r="8022" spans="1:10" hidden="1" x14ac:dyDescent="0.25">
      <c r="A8022" s="57" t="s">
        <v>136</v>
      </c>
      <c r="B8022" t="s">
        <v>128</v>
      </c>
      <c r="C8022">
        <v>2023</v>
      </c>
      <c r="D8022" t="s">
        <v>58</v>
      </c>
      <c r="E8022" t="s">
        <v>45</v>
      </c>
      <c r="F8022" t="s">
        <v>46</v>
      </c>
      <c r="G8022" t="s">
        <v>109</v>
      </c>
      <c r="H8022" s="2" t="s">
        <v>267</v>
      </c>
    </row>
    <row r="8023" spans="1:10" hidden="1" x14ac:dyDescent="0.25">
      <c r="A8023" s="57" t="s">
        <v>136</v>
      </c>
      <c r="B8023" t="s">
        <v>128</v>
      </c>
      <c r="C8023">
        <v>2023</v>
      </c>
      <c r="D8023" t="s">
        <v>58</v>
      </c>
      <c r="E8023" t="s">
        <v>45</v>
      </c>
      <c r="F8023" t="s">
        <v>46</v>
      </c>
      <c r="G8023" t="s">
        <v>109</v>
      </c>
      <c r="H8023" t="s">
        <v>220</v>
      </c>
      <c r="I8023" s="90" t="s">
        <v>465</v>
      </c>
      <c r="J8023" s="3">
        <v>672</v>
      </c>
    </row>
    <row r="8024" spans="1:10" hidden="1" x14ac:dyDescent="0.25">
      <c r="A8024" s="57" t="s">
        <v>136</v>
      </c>
      <c r="B8024" t="s">
        <v>128</v>
      </c>
      <c r="C8024">
        <v>2023</v>
      </c>
      <c r="D8024" t="s">
        <v>58</v>
      </c>
      <c r="E8024" t="s">
        <v>45</v>
      </c>
      <c r="F8024" t="s">
        <v>46</v>
      </c>
      <c r="G8024" t="s">
        <v>109</v>
      </c>
      <c r="H8024" t="s">
        <v>220</v>
      </c>
      <c r="I8024" s="90" t="s">
        <v>417</v>
      </c>
      <c r="J8024" s="3">
        <v>39600</v>
      </c>
    </row>
    <row r="8025" spans="1:10" hidden="1" x14ac:dyDescent="0.25">
      <c r="A8025" s="57" t="s">
        <v>136</v>
      </c>
      <c r="B8025" t="s">
        <v>128</v>
      </c>
      <c r="C8025">
        <v>2023</v>
      </c>
      <c r="D8025" t="s">
        <v>58</v>
      </c>
      <c r="E8025" t="s">
        <v>45</v>
      </c>
      <c r="F8025" t="s">
        <v>46</v>
      </c>
      <c r="G8025" t="s">
        <v>109</v>
      </c>
      <c r="H8025" t="s">
        <v>260</v>
      </c>
    </row>
    <row r="8026" spans="1:10" hidden="1" x14ac:dyDescent="0.25">
      <c r="A8026" s="57" t="s">
        <v>136</v>
      </c>
      <c r="B8026" t="s">
        <v>128</v>
      </c>
      <c r="C8026">
        <v>2023</v>
      </c>
      <c r="D8026" t="s">
        <v>58</v>
      </c>
      <c r="E8026" t="s">
        <v>45</v>
      </c>
      <c r="F8026" t="s">
        <v>46</v>
      </c>
      <c r="G8026" t="s">
        <v>55</v>
      </c>
      <c r="H8026" t="s">
        <v>22</v>
      </c>
      <c r="I8026" s="90" t="s">
        <v>380</v>
      </c>
      <c r="J8026" s="3">
        <v>800000</v>
      </c>
    </row>
    <row r="8027" spans="1:10" hidden="1" x14ac:dyDescent="0.25">
      <c r="A8027" s="57" t="s">
        <v>136</v>
      </c>
      <c r="B8027" t="s">
        <v>128</v>
      </c>
      <c r="C8027">
        <v>2023</v>
      </c>
      <c r="D8027" t="s">
        <v>58</v>
      </c>
      <c r="E8027" t="s">
        <v>45</v>
      </c>
      <c r="F8027" t="s">
        <v>46</v>
      </c>
      <c r="G8027" t="s">
        <v>55</v>
      </c>
      <c r="H8027" t="s">
        <v>22</v>
      </c>
    </row>
    <row r="8028" spans="1:10" hidden="1" x14ac:dyDescent="0.25">
      <c r="A8028" s="57" t="s">
        <v>136</v>
      </c>
      <c r="B8028" t="s">
        <v>128</v>
      </c>
      <c r="C8028">
        <v>2023</v>
      </c>
      <c r="D8028" t="s">
        <v>58</v>
      </c>
      <c r="E8028" t="s">
        <v>45</v>
      </c>
      <c r="F8028" t="s">
        <v>46</v>
      </c>
      <c r="G8028" t="s">
        <v>55</v>
      </c>
      <c r="H8028" t="s">
        <v>447</v>
      </c>
    </row>
    <row r="8029" spans="1:10" hidden="1" x14ac:dyDescent="0.25">
      <c r="A8029" s="57" t="s">
        <v>136</v>
      </c>
      <c r="B8029" t="s">
        <v>128</v>
      </c>
      <c r="C8029">
        <v>2023</v>
      </c>
      <c r="D8029" t="s">
        <v>58</v>
      </c>
      <c r="E8029" t="s">
        <v>45</v>
      </c>
      <c r="F8029" t="s">
        <v>46</v>
      </c>
      <c r="G8029" t="s">
        <v>47</v>
      </c>
      <c r="H8029" t="s">
        <v>238</v>
      </c>
    </row>
    <row r="8030" spans="1:10" hidden="1" x14ac:dyDescent="0.25">
      <c r="A8030" s="57" t="s">
        <v>136</v>
      </c>
      <c r="B8030" t="s">
        <v>128</v>
      </c>
      <c r="C8030">
        <v>2023</v>
      </c>
      <c r="D8030" t="s">
        <v>58</v>
      </c>
      <c r="E8030" t="s">
        <v>45</v>
      </c>
      <c r="F8030" t="s">
        <v>46</v>
      </c>
      <c r="G8030" t="s">
        <v>47</v>
      </c>
      <c r="H8030" t="s">
        <v>239</v>
      </c>
      <c r="I8030" s="90" t="s">
        <v>382</v>
      </c>
      <c r="J8030" s="3">
        <v>430197</v>
      </c>
    </row>
    <row r="8031" spans="1:10" hidden="1" x14ac:dyDescent="0.25">
      <c r="A8031" s="57" t="s">
        <v>136</v>
      </c>
      <c r="B8031" t="s">
        <v>128</v>
      </c>
      <c r="C8031">
        <v>2023</v>
      </c>
      <c r="D8031" t="s">
        <v>58</v>
      </c>
      <c r="E8031" t="s">
        <v>45</v>
      </c>
      <c r="F8031" t="s">
        <v>46</v>
      </c>
      <c r="G8031" t="s">
        <v>47</v>
      </c>
      <c r="H8031" t="s">
        <v>239</v>
      </c>
      <c r="I8031" s="90" t="s">
        <v>384</v>
      </c>
      <c r="J8031" s="3">
        <v>425934</v>
      </c>
    </row>
    <row r="8032" spans="1:10" hidden="1" x14ac:dyDescent="0.25">
      <c r="A8032" s="57" t="s">
        <v>136</v>
      </c>
      <c r="B8032" t="s">
        <v>128</v>
      </c>
      <c r="C8032">
        <v>2023</v>
      </c>
      <c r="D8032" t="s">
        <v>58</v>
      </c>
      <c r="E8032" t="s">
        <v>45</v>
      </c>
      <c r="F8032" t="s">
        <v>46</v>
      </c>
      <c r="G8032" t="s">
        <v>47</v>
      </c>
      <c r="H8032" t="s">
        <v>239</v>
      </c>
      <c r="I8032" s="90" t="s">
        <v>431</v>
      </c>
      <c r="J8032" s="3">
        <v>570000</v>
      </c>
    </row>
    <row r="8033" spans="1:10" hidden="1" x14ac:dyDescent="0.25">
      <c r="A8033" s="57" t="s">
        <v>136</v>
      </c>
      <c r="B8033" t="s">
        <v>128</v>
      </c>
      <c r="C8033">
        <v>2023</v>
      </c>
      <c r="D8033" t="s">
        <v>58</v>
      </c>
      <c r="E8033" t="s">
        <v>45</v>
      </c>
      <c r="F8033" t="s">
        <v>46</v>
      </c>
      <c r="G8033" t="s">
        <v>47</v>
      </c>
      <c r="H8033" t="s">
        <v>239</v>
      </c>
      <c r="I8033" s="90" t="s">
        <v>562</v>
      </c>
      <c r="J8033" s="3">
        <v>1280000</v>
      </c>
    </row>
    <row r="8034" spans="1:10" hidden="1" x14ac:dyDescent="0.25">
      <c r="A8034" s="57" t="s">
        <v>136</v>
      </c>
      <c r="B8034" t="s">
        <v>128</v>
      </c>
      <c r="C8034">
        <v>2023</v>
      </c>
      <c r="D8034" t="s">
        <v>58</v>
      </c>
      <c r="E8034" t="s">
        <v>45</v>
      </c>
      <c r="F8034" t="s">
        <v>46</v>
      </c>
      <c r="G8034" t="s">
        <v>47</v>
      </c>
      <c r="H8034" t="s">
        <v>239</v>
      </c>
      <c r="I8034" s="90" t="s">
        <v>464</v>
      </c>
      <c r="J8034" s="3">
        <v>90864</v>
      </c>
    </row>
    <row r="8035" spans="1:10" hidden="1" x14ac:dyDescent="0.25">
      <c r="A8035" s="57" t="s">
        <v>136</v>
      </c>
      <c r="B8035" t="s">
        <v>128</v>
      </c>
      <c r="C8035">
        <v>2023</v>
      </c>
      <c r="D8035" t="s">
        <v>58</v>
      </c>
      <c r="E8035" t="s">
        <v>45</v>
      </c>
      <c r="F8035" t="s">
        <v>46</v>
      </c>
      <c r="G8035" t="s">
        <v>47</v>
      </c>
      <c r="H8035" t="s">
        <v>239</v>
      </c>
    </row>
    <row r="8036" spans="1:10" hidden="1" x14ac:dyDescent="0.25">
      <c r="A8036" s="57" t="s">
        <v>136</v>
      </c>
      <c r="B8036" t="s">
        <v>128</v>
      </c>
      <c r="C8036">
        <v>2023</v>
      </c>
      <c r="D8036" t="s">
        <v>58</v>
      </c>
      <c r="E8036" t="s">
        <v>45</v>
      </c>
      <c r="F8036" t="s">
        <v>46</v>
      </c>
      <c r="G8036" t="s">
        <v>47</v>
      </c>
      <c r="H8036" t="s">
        <v>239</v>
      </c>
    </row>
    <row r="8037" spans="1:10" hidden="1" x14ac:dyDescent="0.25">
      <c r="A8037" s="57" t="s">
        <v>136</v>
      </c>
      <c r="B8037" t="s">
        <v>128</v>
      </c>
      <c r="C8037">
        <v>2023</v>
      </c>
      <c r="D8037" t="s">
        <v>58</v>
      </c>
      <c r="E8037" t="s">
        <v>45</v>
      </c>
      <c r="F8037" t="s">
        <v>46</v>
      </c>
      <c r="G8037" t="s">
        <v>47</v>
      </c>
      <c r="H8037" t="s">
        <v>239</v>
      </c>
    </row>
    <row r="8038" spans="1:10" hidden="1" x14ac:dyDescent="0.25">
      <c r="A8038" s="57" t="s">
        <v>136</v>
      </c>
      <c r="B8038" t="s">
        <v>128</v>
      </c>
      <c r="C8038">
        <v>2023</v>
      </c>
      <c r="D8038" t="s">
        <v>58</v>
      </c>
      <c r="E8038" t="s">
        <v>45</v>
      </c>
      <c r="F8038" t="s">
        <v>46</v>
      </c>
      <c r="G8038" t="s">
        <v>47</v>
      </c>
      <c r="H8038" t="s">
        <v>239</v>
      </c>
    </row>
    <row r="8039" spans="1:10" hidden="1" x14ac:dyDescent="0.25">
      <c r="A8039" s="57" t="s">
        <v>136</v>
      </c>
      <c r="B8039" t="s">
        <v>128</v>
      </c>
      <c r="C8039">
        <v>2023</v>
      </c>
      <c r="D8039" t="s">
        <v>58</v>
      </c>
      <c r="E8039" t="s">
        <v>45</v>
      </c>
      <c r="F8039" t="s">
        <v>46</v>
      </c>
      <c r="G8039" t="s">
        <v>47</v>
      </c>
      <c r="H8039" t="s">
        <v>243</v>
      </c>
    </row>
    <row r="8040" spans="1:10" hidden="1" x14ac:dyDescent="0.25">
      <c r="A8040" s="57" t="s">
        <v>136</v>
      </c>
      <c r="B8040" t="s">
        <v>128</v>
      </c>
      <c r="C8040">
        <v>2023</v>
      </c>
      <c r="D8040" t="s">
        <v>58</v>
      </c>
      <c r="E8040" t="s">
        <v>45</v>
      </c>
      <c r="F8040" t="s">
        <v>46</v>
      </c>
      <c r="G8040" t="s">
        <v>47</v>
      </c>
      <c r="H8040" s="2" t="s">
        <v>276</v>
      </c>
    </row>
    <row r="8041" spans="1:10" hidden="1" x14ac:dyDescent="0.25">
      <c r="A8041" s="57" t="s">
        <v>136</v>
      </c>
      <c r="B8041" t="s">
        <v>128</v>
      </c>
      <c r="C8041">
        <v>2023</v>
      </c>
      <c r="D8041" t="s">
        <v>58</v>
      </c>
      <c r="E8041" t="s">
        <v>45</v>
      </c>
      <c r="F8041" t="s">
        <v>46</v>
      </c>
      <c r="G8041" t="s">
        <v>47</v>
      </c>
      <c r="H8041" s="2" t="s">
        <v>296</v>
      </c>
    </row>
    <row r="8042" spans="1:10" hidden="1" x14ac:dyDescent="0.25">
      <c r="A8042" s="57" t="s">
        <v>136</v>
      </c>
      <c r="B8042" t="s">
        <v>128</v>
      </c>
      <c r="C8042">
        <v>2023</v>
      </c>
      <c r="D8042" t="s">
        <v>58</v>
      </c>
      <c r="E8042" t="s">
        <v>45</v>
      </c>
      <c r="F8042" t="s">
        <v>46</v>
      </c>
      <c r="G8042" t="s">
        <v>47</v>
      </c>
      <c r="H8042" s="90" t="s">
        <v>364</v>
      </c>
      <c r="I8042" s="90" t="s">
        <v>465</v>
      </c>
      <c r="J8042" s="3">
        <v>192689</v>
      </c>
    </row>
    <row r="8043" spans="1:10" hidden="1" x14ac:dyDescent="0.25">
      <c r="A8043" s="57" t="s">
        <v>136</v>
      </c>
      <c r="B8043" t="s">
        <v>128</v>
      </c>
      <c r="C8043">
        <v>2023</v>
      </c>
      <c r="D8043" t="s">
        <v>58</v>
      </c>
      <c r="E8043" t="s">
        <v>45</v>
      </c>
      <c r="F8043" t="s">
        <v>46</v>
      </c>
      <c r="G8043" t="s">
        <v>47</v>
      </c>
      <c r="H8043" s="2" t="s">
        <v>277</v>
      </c>
    </row>
    <row r="8044" spans="1:10" hidden="1" x14ac:dyDescent="0.25">
      <c r="A8044" s="57" t="s">
        <v>136</v>
      </c>
      <c r="B8044" t="s">
        <v>128</v>
      </c>
      <c r="C8044">
        <v>2023</v>
      </c>
      <c r="D8044" t="s">
        <v>58</v>
      </c>
      <c r="E8044" t="s">
        <v>45</v>
      </c>
      <c r="F8044" t="s">
        <v>46</v>
      </c>
      <c r="G8044" t="s">
        <v>47</v>
      </c>
      <c r="H8044" s="2" t="s">
        <v>278</v>
      </c>
    </row>
    <row r="8045" spans="1:10" hidden="1" x14ac:dyDescent="0.25">
      <c r="A8045" s="57" t="s">
        <v>136</v>
      </c>
      <c r="B8045" t="s">
        <v>128</v>
      </c>
      <c r="C8045">
        <v>2023</v>
      </c>
      <c r="D8045" t="s">
        <v>58</v>
      </c>
      <c r="E8045" t="s">
        <v>45</v>
      </c>
      <c r="F8045" t="s">
        <v>46</v>
      </c>
      <c r="G8045" t="s">
        <v>47</v>
      </c>
      <c r="H8045" s="2" t="s">
        <v>298</v>
      </c>
    </row>
    <row r="8046" spans="1:10" hidden="1" x14ac:dyDescent="0.25">
      <c r="A8046" s="57" t="s">
        <v>136</v>
      </c>
      <c r="B8046" t="s">
        <v>128</v>
      </c>
      <c r="C8046">
        <v>2023</v>
      </c>
      <c r="D8046" t="s">
        <v>58</v>
      </c>
      <c r="E8046" t="s">
        <v>45</v>
      </c>
      <c r="F8046" t="s">
        <v>46</v>
      </c>
      <c r="G8046" t="s">
        <v>47</v>
      </c>
      <c r="H8046" s="2" t="s">
        <v>298</v>
      </c>
    </row>
    <row r="8047" spans="1:10" hidden="1" x14ac:dyDescent="0.25">
      <c r="A8047" s="57" t="s">
        <v>136</v>
      </c>
      <c r="B8047" t="s">
        <v>128</v>
      </c>
      <c r="C8047">
        <v>2023</v>
      </c>
      <c r="D8047" t="s">
        <v>58</v>
      </c>
      <c r="E8047" t="s">
        <v>45</v>
      </c>
      <c r="F8047" t="s">
        <v>46</v>
      </c>
      <c r="G8047" t="s">
        <v>47</v>
      </c>
      <c r="H8047" s="2" t="s">
        <v>238</v>
      </c>
    </row>
    <row r="8048" spans="1:10" hidden="1" x14ac:dyDescent="0.25">
      <c r="A8048" s="57" t="s">
        <v>136</v>
      </c>
      <c r="B8048" t="s">
        <v>128</v>
      </c>
      <c r="C8048">
        <v>2023</v>
      </c>
      <c r="D8048" t="s">
        <v>58</v>
      </c>
      <c r="E8048" t="s">
        <v>45</v>
      </c>
      <c r="F8048" t="s">
        <v>46</v>
      </c>
      <c r="G8048" t="s">
        <v>182</v>
      </c>
      <c r="H8048" t="s">
        <v>240</v>
      </c>
    </row>
    <row r="8049" spans="1:10" hidden="1" x14ac:dyDescent="0.25">
      <c r="A8049" s="57" t="s">
        <v>136</v>
      </c>
      <c r="B8049" t="s">
        <v>128</v>
      </c>
      <c r="C8049">
        <v>2023</v>
      </c>
      <c r="D8049" t="s">
        <v>58</v>
      </c>
      <c r="E8049" t="s">
        <v>45</v>
      </c>
      <c r="F8049" t="s">
        <v>46</v>
      </c>
      <c r="G8049" t="s">
        <v>182</v>
      </c>
      <c r="H8049" t="s">
        <v>241</v>
      </c>
    </row>
    <row r="8050" spans="1:10" hidden="1" x14ac:dyDescent="0.25">
      <c r="A8050" s="57" t="s">
        <v>136</v>
      </c>
      <c r="B8050" t="s">
        <v>128</v>
      </c>
      <c r="C8050">
        <v>2023</v>
      </c>
      <c r="D8050" t="s">
        <v>58</v>
      </c>
      <c r="E8050" t="s">
        <v>45</v>
      </c>
      <c r="F8050" t="s">
        <v>46</v>
      </c>
      <c r="G8050" t="s">
        <v>182</v>
      </c>
      <c r="H8050" t="s">
        <v>242</v>
      </c>
    </row>
    <row r="8051" spans="1:10" hidden="1" x14ac:dyDescent="0.25">
      <c r="A8051" s="57" t="s">
        <v>136</v>
      </c>
      <c r="B8051" t="s">
        <v>128</v>
      </c>
      <c r="C8051">
        <v>2023</v>
      </c>
      <c r="D8051" t="s">
        <v>58</v>
      </c>
      <c r="E8051" t="s">
        <v>45</v>
      </c>
      <c r="F8051" t="s">
        <v>46</v>
      </c>
      <c r="G8051" t="s">
        <v>182</v>
      </c>
      <c r="H8051" t="s">
        <v>243</v>
      </c>
    </row>
    <row r="8052" spans="1:10" hidden="1" x14ac:dyDescent="0.25">
      <c r="A8052" s="57" t="s">
        <v>136</v>
      </c>
      <c r="B8052" t="s">
        <v>128</v>
      </c>
      <c r="C8052">
        <v>2023</v>
      </c>
      <c r="D8052" t="s">
        <v>58</v>
      </c>
      <c r="E8052" t="s">
        <v>45</v>
      </c>
      <c r="F8052" t="s">
        <v>46</v>
      </c>
      <c r="G8052" t="s">
        <v>253</v>
      </c>
      <c r="H8052" s="2" t="s">
        <v>266</v>
      </c>
    </row>
    <row r="8053" spans="1:10" hidden="1" x14ac:dyDescent="0.25">
      <c r="A8053" s="57" t="s">
        <v>136</v>
      </c>
      <c r="B8053" t="s">
        <v>128</v>
      </c>
      <c r="C8053">
        <v>2023</v>
      </c>
      <c r="D8053" t="s">
        <v>58</v>
      </c>
      <c r="E8053" t="s">
        <v>45</v>
      </c>
      <c r="F8053" t="s">
        <v>46</v>
      </c>
      <c r="G8053" t="s">
        <v>253</v>
      </c>
      <c r="H8053" s="2" t="s">
        <v>266</v>
      </c>
    </row>
    <row r="8054" spans="1:10" hidden="1" x14ac:dyDescent="0.25">
      <c r="A8054" s="57" t="s">
        <v>136</v>
      </c>
      <c r="B8054" t="s">
        <v>128</v>
      </c>
      <c r="C8054">
        <v>2023</v>
      </c>
      <c r="D8054" t="s">
        <v>58</v>
      </c>
      <c r="E8054" t="s">
        <v>45</v>
      </c>
      <c r="F8054" t="s">
        <v>46</v>
      </c>
      <c r="G8054" t="s">
        <v>253</v>
      </c>
      <c r="H8054" s="90" t="s">
        <v>365</v>
      </c>
    </row>
    <row r="8055" spans="1:10" hidden="1" x14ac:dyDescent="0.25">
      <c r="A8055" s="57" t="s">
        <v>136</v>
      </c>
      <c r="B8055" t="s">
        <v>128</v>
      </c>
      <c r="C8055">
        <v>2023</v>
      </c>
      <c r="D8055" t="s">
        <v>58</v>
      </c>
      <c r="E8055" t="s">
        <v>45</v>
      </c>
      <c r="F8055" t="s">
        <v>46</v>
      </c>
      <c r="G8055" t="s">
        <v>537</v>
      </c>
      <c r="H8055" s="90" t="s">
        <v>538</v>
      </c>
    </row>
    <row r="8056" spans="1:10" hidden="1" x14ac:dyDescent="0.25">
      <c r="A8056" s="57" t="s">
        <v>136</v>
      </c>
      <c r="B8056" t="s">
        <v>128</v>
      </c>
      <c r="C8056">
        <v>2023</v>
      </c>
      <c r="D8056" t="s">
        <v>58</v>
      </c>
      <c r="E8056" t="s">
        <v>45</v>
      </c>
      <c r="F8056" t="s">
        <v>46</v>
      </c>
      <c r="G8056" t="s">
        <v>527</v>
      </c>
      <c r="H8056" s="90" t="s">
        <v>366</v>
      </c>
    </row>
    <row r="8057" spans="1:10" hidden="1" x14ac:dyDescent="0.25">
      <c r="A8057" s="57" t="s">
        <v>136</v>
      </c>
      <c r="B8057" t="s">
        <v>128</v>
      </c>
      <c r="C8057">
        <v>2023</v>
      </c>
      <c r="D8057" t="s">
        <v>58</v>
      </c>
      <c r="E8057" t="s">
        <v>45</v>
      </c>
      <c r="F8057" t="s">
        <v>46</v>
      </c>
      <c r="G8057" t="s">
        <v>527</v>
      </c>
      <c r="H8057" s="90" t="s">
        <v>525</v>
      </c>
    </row>
    <row r="8058" spans="1:10" hidden="1" x14ac:dyDescent="0.25">
      <c r="A8058" s="57" t="s">
        <v>136</v>
      </c>
      <c r="B8058" t="s">
        <v>128</v>
      </c>
      <c r="C8058">
        <v>2023</v>
      </c>
      <c r="D8058" t="s">
        <v>58</v>
      </c>
      <c r="E8058" t="s">
        <v>45</v>
      </c>
      <c r="F8058" t="s">
        <v>46</v>
      </c>
      <c r="G8058" t="s">
        <v>527</v>
      </c>
      <c r="H8058" s="90" t="s">
        <v>365</v>
      </c>
    </row>
    <row r="8059" spans="1:10" hidden="1" x14ac:dyDescent="0.25">
      <c r="A8059" s="57" t="s">
        <v>136</v>
      </c>
      <c r="B8059" t="s">
        <v>128</v>
      </c>
      <c r="C8059">
        <v>2023</v>
      </c>
      <c r="D8059" t="s">
        <v>58</v>
      </c>
      <c r="E8059" t="s">
        <v>45</v>
      </c>
      <c r="F8059" t="s">
        <v>46</v>
      </c>
      <c r="G8059" t="s">
        <v>527</v>
      </c>
      <c r="H8059" s="90" t="s">
        <v>484</v>
      </c>
    </row>
    <row r="8060" spans="1:10" hidden="1" x14ac:dyDescent="0.25">
      <c r="A8060" s="57" t="s">
        <v>136</v>
      </c>
      <c r="B8060" t="s">
        <v>128</v>
      </c>
      <c r="C8060">
        <v>2023</v>
      </c>
      <c r="D8060" t="s">
        <v>58</v>
      </c>
      <c r="E8060" t="s">
        <v>45</v>
      </c>
      <c r="F8060" t="s">
        <v>46</v>
      </c>
      <c r="G8060" t="s">
        <v>272</v>
      </c>
      <c r="H8060" s="90" t="s">
        <v>273</v>
      </c>
    </row>
    <row r="8061" spans="1:10" hidden="1" x14ac:dyDescent="0.25">
      <c r="A8061" s="57" t="s">
        <v>136</v>
      </c>
      <c r="B8061" t="s">
        <v>128</v>
      </c>
      <c r="C8061">
        <v>2023</v>
      </c>
      <c r="D8061" t="s">
        <v>58</v>
      </c>
      <c r="E8061" t="s">
        <v>45</v>
      </c>
      <c r="F8061" t="s">
        <v>46</v>
      </c>
      <c r="G8061" t="s">
        <v>221</v>
      </c>
      <c r="H8061" s="2" t="s">
        <v>245</v>
      </c>
      <c r="I8061" s="90" t="s">
        <v>417</v>
      </c>
      <c r="J8061" s="3">
        <v>533800</v>
      </c>
    </row>
    <row r="8062" spans="1:10" hidden="1" x14ac:dyDescent="0.25">
      <c r="A8062" s="57" t="s">
        <v>136</v>
      </c>
      <c r="B8062" t="s">
        <v>128</v>
      </c>
      <c r="C8062">
        <v>2023</v>
      </c>
      <c r="D8062" t="s">
        <v>58</v>
      </c>
      <c r="E8062" t="s">
        <v>45</v>
      </c>
      <c r="F8062" t="s">
        <v>46</v>
      </c>
      <c r="G8062" t="s">
        <v>221</v>
      </c>
      <c r="H8062" s="2" t="s">
        <v>299</v>
      </c>
      <c r="I8062" s="90" t="s">
        <v>429</v>
      </c>
      <c r="J8062" s="3">
        <v>258000</v>
      </c>
    </row>
    <row r="8063" spans="1:10" hidden="1" x14ac:dyDescent="0.25">
      <c r="A8063" s="57" t="s">
        <v>136</v>
      </c>
      <c r="B8063" t="s">
        <v>128</v>
      </c>
      <c r="C8063">
        <v>2023</v>
      </c>
      <c r="D8063" t="s">
        <v>58</v>
      </c>
      <c r="E8063" t="s">
        <v>45</v>
      </c>
      <c r="F8063" t="s">
        <v>46</v>
      </c>
      <c r="G8063" t="s">
        <v>221</v>
      </c>
      <c r="H8063" s="2" t="s">
        <v>299</v>
      </c>
    </row>
    <row r="8064" spans="1:10" hidden="1" x14ac:dyDescent="0.25">
      <c r="A8064" s="57" t="s">
        <v>136</v>
      </c>
      <c r="B8064" t="s">
        <v>128</v>
      </c>
      <c r="C8064">
        <v>2023</v>
      </c>
      <c r="D8064" t="s">
        <v>58</v>
      </c>
      <c r="E8064" t="s">
        <v>45</v>
      </c>
      <c r="F8064" t="s">
        <v>46</v>
      </c>
      <c r="G8064" t="s">
        <v>272</v>
      </c>
      <c r="H8064" s="2" t="s">
        <v>273</v>
      </c>
    </row>
    <row r="8065" spans="1:10" hidden="1" x14ac:dyDescent="0.25">
      <c r="A8065" s="57" t="s">
        <v>136</v>
      </c>
      <c r="B8065" t="s">
        <v>128</v>
      </c>
      <c r="C8065">
        <v>2023</v>
      </c>
      <c r="D8065" t="s">
        <v>58</v>
      </c>
      <c r="E8065" t="s">
        <v>45</v>
      </c>
      <c r="F8065" t="s">
        <v>46</v>
      </c>
      <c r="G8065" t="s">
        <v>49</v>
      </c>
      <c r="H8065" s="2" t="s">
        <v>246</v>
      </c>
      <c r="I8065" s="90" t="s">
        <v>565</v>
      </c>
      <c r="J8065" s="3">
        <v>357040.48</v>
      </c>
    </row>
    <row r="8066" spans="1:10" hidden="1" x14ac:dyDescent="0.25">
      <c r="A8066" s="57" t="s">
        <v>136</v>
      </c>
      <c r="B8066" t="s">
        <v>128</v>
      </c>
      <c r="C8066">
        <v>2023</v>
      </c>
      <c r="D8066" t="s">
        <v>58</v>
      </c>
      <c r="E8066" t="s">
        <v>45</v>
      </c>
      <c r="F8066" t="s">
        <v>46</v>
      </c>
      <c r="G8066" t="s">
        <v>49</v>
      </c>
      <c r="H8066" s="2" t="s">
        <v>246</v>
      </c>
    </row>
    <row r="8067" spans="1:10" hidden="1" x14ac:dyDescent="0.25">
      <c r="A8067" s="57" t="s">
        <v>136</v>
      </c>
      <c r="B8067" t="s">
        <v>128</v>
      </c>
      <c r="C8067">
        <v>2023</v>
      </c>
      <c r="D8067" t="s">
        <v>58</v>
      </c>
      <c r="E8067" t="s">
        <v>45</v>
      </c>
      <c r="F8067" t="s">
        <v>46</v>
      </c>
      <c r="G8067" t="s">
        <v>49</v>
      </c>
      <c r="H8067" s="2" t="s">
        <v>246</v>
      </c>
    </row>
    <row r="8068" spans="1:10" hidden="1" x14ac:dyDescent="0.25">
      <c r="A8068" s="57" t="s">
        <v>136</v>
      </c>
      <c r="B8068" t="s">
        <v>128</v>
      </c>
      <c r="C8068">
        <v>2023</v>
      </c>
      <c r="D8068" t="s">
        <v>58</v>
      </c>
      <c r="E8068" t="s">
        <v>45</v>
      </c>
      <c r="F8068" t="s">
        <v>46</v>
      </c>
      <c r="G8068" t="s">
        <v>49</v>
      </c>
      <c r="H8068" s="2" t="s">
        <v>246</v>
      </c>
    </row>
    <row r="8069" spans="1:10" hidden="1" x14ac:dyDescent="0.25">
      <c r="A8069" s="57" t="s">
        <v>136</v>
      </c>
      <c r="B8069" t="s">
        <v>128</v>
      </c>
      <c r="C8069">
        <v>2023</v>
      </c>
      <c r="D8069" t="s">
        <v>58</v>
      </c>
      <c r="E8069" t="s">
        <v>45</v>
      </c>
      <c r="F8069" t="s">
        <v>46</v>
      </c>
      <c r="G8069" t="s">
        <v>49</v>
      </c>
      <c r="H8069" s="2" t="s">
        <v>247</v>
      </c>
      <c r="I8069" s="90" t="s">
        <v>509</v>
      </c>
      <c r="J8069" s="3">
        <v>172381</v>
      </c>
    </row>
    <row r="8070" spans="1:10" hidden="1" x14ac:dyDescent="0.25">
      <c r="A8070" s="57" t="s">
        <v>136</v>
      </c>
      <c r="B8070" t="s">
        <v>128</v>
      </c>
      <c r="C8070">
        <v>2023</v>
      </c>
      <c r="D8070" t="s">
        <v>58</v>
      </c>
      <c r="E8070" t="s">
        <v>45</v>
      </c>
      <c r="F8070" t="s">
        <v>46</v>
      </c>
      <c r="G8070" t="s">
        <v>49</v>
      </c>
      <c r="H8070" s="2" t="s">
        <v>247</v>
      </c>
    </row>
    <row r="8071" spans="1:10" hidden="1" x14ac:dyDescent="0.25">
      <c r="A8071" s="57" t="s">
        <v>136</v>
      </c>
      <c r="B8071" t="s">
        <v>128</v>
      </c>
      <c r="C8071">
        <v>2023</v>
      </c>
      <c r="D8071" t="s">
        <v>58</v>
      </c>
      <c r="E8071" t="s">
        <v>45</v>
      </c>
      <c r="F8071" t="s">
        <v>46</v>
      </c>
      <c r="G8071" t="s">
        <v>49</v>
      </c>
      <c r="H8071" s="2" t="s">
        <v>248</v>
      </c>
    </row>
    <row r="8072" spans="1:10" hidden="1" x14ac:dyDescent="0.25">
      <c r="A8072" s="57" t="s">
        <v>136</v>
      </c>
      <c r="B8072" t="s">
        <v>128</v>
      </c>
      <c r="C8072">
        <v>2023</v>
      </c>
      <c r="D8072" t="s">
        <v>58</v>
      </c>
      <c r="E8072" t="s">
        <v>45</v>
      </c>
      <c r="F8072" t="s">
        <v>46</v>
      </c>
      <c r="G8072" t="s">
        <v>49</v>
      </c>
      <c r="H8072" s="2" t="s">
        <v>248</v>
      </c>
    </row>
    <row r="8073" spans="1:10" hidden="1" x14ac:dyDescent="0.25">
      <c r="A8073" s="57" t="s">
        <v>136</v>
      </c>
      <c r="B8073" t="s">
        <v>128</v>
      </c>
      <c r="C8073">
        <v>2023</v>
      </c>
      <c r="D8073" t="s">
        <v>58</v>
      </c>
      <c r="E8073" t="s">
        <v>45</v>
      </c>
      <c r="F8073" t="s">
        <v>46</v>
      </c>
      <c r="G8073" t="s">
        <v>49</v>
      </c>
      <c r="H8073" s="2" t="s">
        <v>248</v>
      </c>
    </row>
    <row r="8074" spans="1:10" hidden="1" x14ac:dyDescent="0.25">
      <c r="A8074" s="57" t="s">
        <v>136</v>
      </c>
      <c r="B8074" t="s">
        <v>128</v>
      </c>
      <c r="C8074">
        <v>2023</v>
      </c>
      <c r="D8074" t="s">
        <v>58</v>
      </c>
      <c r="E8074" t="s">
        <v>45</v>
      </c>
      <c r="F8074" t="s">
        <v>46</v>
      </c>
      <c r="G8074" t="s">
        <v>49</v>
      </c>
      <c r="H8074" s="2" t="s">
        <v>249</v>
      </c>
    </row>
    <row r="8075" spans="1:10" hidden="1" x14ac:dyDescent="0.25">
      <c r="A8075" s="57" t="s">
        <v>136</v>
      </c>
      <c r="B8075" t="s">
        <v>128</v>
      </c>
      <c r="C8075">
        <v>2023</v>
      </c>
      <c r="D8075" t="s">
        <v>58</v>
      </c>
      <c r="E8075" t="s">
        <v>45</v>
      </c>
      <c r="F8075" t="s">
        <v>46</v>
      </c>
      <c r="G8075" t="s">
        <v>49</v>
      </c>
      <c r="H8075" s="2" t="s">
        <v>249</v>
      </c>
    </row>
    <row r="8076" spans="1:10" hidden="1" x14ac:dyDescent="0.25">
      <c r="A8076" s="57" t="s">
        <v>136</v>
      </c>
      <c r="B8076" t="s">
        <v>128</v>
      </c>
      <c r="C8076">
        <v>2023</v>
      </c>
      <c r="D8076" t="s">
        <v>58</v>
      </c>
      <c r="E8076" t="s">
        <v>45</v>
      </c>
      <c r="F8076" t="s">
        <v>46</v>
      </c>
      <c r="G8076" t="s">
        <v>49</v>
      </c>
      <c r="H8076" s="2" t="s">
        <v>249</v>
      </c>
    </row>
    <row r="8077" spans="1:10" hidden="1" x14ac:dyDescent="0.25">
      <c r="A8077" s="57" t="s">
        <v>136</v>
      </c>
      <c r="B8077" t="s">
        <v>128</v>
      </c>
      <c r="C8077">
        <v>2023</v>
      </c>
      <c r="D8077" t="s">
        <v>58</v>
      </c>
      <c r="E8077" t="s">
        <v>45</v>
      </c>
      <c r="F8077" t="s">
        <v>46</v>
      </c>
      <c r="G8077" t="s">
        <v>49</v>
      </c>
      <c r="H8077" s="2" t="s">
        <v>249</v>
      </c>
    </row>
    <row r="8078" spans="1:10" hidden="1" x14ac:dyDescent="0.25">
      <c r="A8078" s="57" t="s">
        <v>136</v>
      </c>
      <c r="B8078" t="s">
        <v>128</v>
      </c>
      <c r="C8078">
        <v>2023</v>
      </c>
      <c r="D8078" t="s">
        <v>58</v>
      </c>
      <c r="E8078" t="s">
        <v>45</v>
      </c>
      <c r="F8078" t="s">
        <v>46</v>
      </c>
      <c r="G8078" t="s">
        <v>49</v>
      </c>
      <c r="H8078" s="2" t="s">
        <v>249</v>
      </c>
    </row>
    <row r="8079" spans="1:10" hidden="1" x14ac:dyDescent="0.25">
      <c r="A8079" s="57" t="s">
        <v>136</v>
      </c>
      <c r="B8079" t="s">
        <v>128</v>
      </c>
      <c r="C8079">
        <v>2023</v>
      </c>
      <c r="D8079" t="s">
        <v>58</v>
      </c>
      <c r="E8079" t="s">
        <v>45</v>
      </c>
      <c r="F8079" t="s">
        <v>46</v>
      </c>
      <c r="G8079" t="s">
        <v>49</v>
      </c>
      <c r="H8079" s="2" t="s">
        <v>249</v>
      </c>
    </row>
    <row r="8080" spans="1:10" hidden="1" x14ac:dyDescent="0.25">
      <c r="A8080" s="57" t="s">
        <v>136</v>
      </c>
      <c r="B8080" t="s">
        <v>128</v>
      </c>
      <c r="C8080">
        <v>2023</v>
      </c>
      <c r="D8080" t="s">
        <v>58</v>
      </c>
      <c r="E8080" t="s">
        <v>45</v>
      </c>
      <c r="F8080" t="s">
        <v>46</v>
      </c>
      <c r="G8080" t="s">
        <v>49</v>
      </c>
      <c r="H8080" s="2" t="s">
        <v>250</v>
      </c>
      <c r="I8080" s="90" t="s">
        <v>568</v>
      </c>
      <c r="J8080" s="3">
        <v>31900</v>
      </c>
    </row>
    <row r="8081" spans="1:10" hidden="1" x14ac:dyDescent="0.25">
      <c r="A8081" s="57" t="s">
        <v>136</v>
      </c>
      <c r="B8081" t="s">
        <v>128</v>
      </c>
      <c r="C8081">
        <v>2023</v>
      </c>
      <c r="D8081" t="s">
        <v>58</v>
      </c>
      <c r="E8081" t="s">
        <v>45</v>
      </c>
      <c r="F8081" t="s">
        <v>46</v>
      </c>
      <c r="G8081" t="s">
        <v>49</v>
      </c>
      <c r="H8081" s="2" t="s">
        <v>250</v>
      </c>
    </row>
    <row r="8082" spans="1:10" hidden="1" x14ac:dyDescent="0.25">
      <c r="A8082" s="57" t="s">
        <v>136</v>
      </c>
      <c r="B8082" t="s">
        <v>128</v>
      </c>
      <c r="C8082">
        <v>2023</v>
      </c>
      <c r="D8082" t="s">
        <v>58</v>
      </c>
      <c r="E8082" t="s">
        <v>45</v>
      </c>
      <c r="F8082" t="s">
        <v>46</v>
      </c>
      <c r="G8082" t="s">
        <v>49</v>
      </c>
      <c r="H8082" s="2" t="s">
        <v>250</v>
      </c>
    </row>
    <row r="8083" spans="1:10" hidden="1" x14ac:dyDescent="0.25">
      <c r="A8083" s="57" t="s">
        <v>136</v>
      </c>
      <c r="B8083" t="s">
        <v>128</v>
      </c>
      <c r="C8083">
        <v>2023</v>
      </c>
      <c r="D8083" t="s">
        <v>58</v>
      </c>
      <c r="E8083" t="s">
        <v>45</v>
      </c>
      <c r="F8083" t="s">
        <v>46</v>
      </c>
      <c r="G8083" t="s">
        <v>49</v>
      </c>
      <c r="H8083" s="2" t="s">
        <v>250</v>
      </c>
    </row>
    <row r="8084" spans="1:10" hidden="1" x14ac:dyDescent="0.25">
      <c r="A8084" s="57" t="s">
        <v>136</v>
      </c>
      <c r="B8084" t="s">
        <v>128</v>
      </c>
      <c r="C8084">
        <v>2023</v>
      </c>
      <c r="D8084" t="s">
        <v>58</v>
      </c>
      <c r="E8084" t="s">
        <v>45</v>
      </c>
      <c r="F8084" t="s">
        <v>46</v>
      </c>
      <c r="G8084" t="s">
        <v>49</v>
      </c>
      <c r="H8084" s="2" t="s">
        <v>251</v>
      </c>
    </row>
    <row r="8085" spans="1:10" hidden="1" x14ac:dyDescent="0.25">
      <c r="A8085" s="57" t="s">
        <v>136</v>
      </c>
      <c r="B8085" t="s">
        <v>128</v>
      </c>
      <c r="C8085">
        <v>2023</v>
      </c>
      <c r="D8085" t="s">
        <v>58</v>
      </c>
      <c r="E8085" t="s">
        <v>45</v>
      </c>
      <c r="F8085" t="s">
        <v>46</v>
      </c>
      <c r="G8085" t="s">
        <v>49</v>
      </c>
      <c r="H8085" s="2" t="s">
        <v>333</v>
      </c>
      <c r="I8085" s="90" t="s">
        <v>556</v>
      </c>
      <c r="J8085" s="3">
        <v>65600</v>
      </c>
    </row>
    <row r="8086" spans="1:10" hidden="1" x14ac:dyDescent="0.25">
      <c r="A8086" s="57" t="s">
        <v>136</v>
      </c>
      <c r="B8086" t="s">
        <v>128</v>
      </c>
      <c r="C8086">
        <v>2023</v>
      </c>
      <c r="D8086" t="s">
        <v>58</v>
      </c>
      <c r="E8086" t="s">
        <v>45</v>
      </c>
      <c r="F8086" t="s">
        <v>46</v>
      </c>
      <c r="G8086" t="s">
        <v>49</v>
      </c>
      <c r="H8086" s="2" t="s">
        <v>333</v>
      </c>
    </row>
    <row r="8087" spans="1:10" hidden="1" x14ac:dyDescent="0.25">
      <c r="A8087" s="57" t="s">
        <v>136</v>
      </c>
      <c r="B8087" t="s">
        <v>128</v>
      </c>
      <c r="C8087">
        <v>2023</v>
      </c>
      <c r="D8087" t="s">
        <v>58</v>
      </c>
      <c r="E8087" t="s">
        <v>45</v>
      </c>
      <c r="F8087" t="s">
        <v>46</v>
      </c>
      <c r="G8087" t="s">
        <v>49</v>
      </c>
      <c r="H8087" s="90" t="s">
        <v>367</v>
      </c>
    </row>
    <row r="8088" spans="1:10" hidden="1" x14ac:dyDescent="0.25">
      <c r="A8088" s="57" t="s">
        <v>136</v>
      </c>
      <c r="B8088" t="s">
        <v>128</v>
      </c>
      <c r="C8088">
        <v>2023</v>
      </c>
      <c r="D8088" t="s">
        <v>58</v>
      </c>
      <c r="E8088" t="s">
        <v>45</v>
      </c>
      <c r="F8088" t="s">
        <v>46</v>
      </c>
      <c r="G8088" t="s">
        <v>49</v>
      </c>
      <c r="H8088" s="90" t="s">
        <v>367</v>
      </c>
    </row>
    <row r="8089" spans="1:10" hidden="1" x14ac:dyDescent="0.25">
      <c r="A8089" s="57" t="s">
        <v>136</v>
      </c>
      <c r="B8089" t="s">
        <v>128</v>
      </c>
      <c r="C8089">
        <v>2023</v>
      </c>
      <c r="D8089" t="s">
        <v>58</v>
      </c>
      <c r="E8089" t="s">
        <v>45</v>
      </c>
      <c r="F8089" t="s">
        <v>46</v>
      </c>
      <c r="G8089" t="s">
        <v>49</v>
      </c>
      <c r="H8089" s="90" t="s">
        <v>367</v>
      </c>
    </row>
    <row r="8090" spans="1:10" hidden="1" x14ac:dyDescent="0.25">
      <c r="A8090" s="57" t="s">
        <v>136</v>
      </c>
      <c r="B8090" t="s">
        <v>128</v>
      </c>
      <c r="C8090">
        <v>2023</v>
      </c>
      <c r="D8090" t="s">
        <v>58</v>
      </c>
      <c r="E8090" t="s">
        <v>45</v>
      </c>
      <c r="F8090" t="s">
        <v>46</v>
      </c>
      <c r="G8090" t="s">
        <v>49</v>
      </c>
      <c r="H8090" s="2" t="s">
        <v>252</v>
      </c>
    </row>
    <row r="8091" spans="1:10" hidden="1" x14ac:dyDescent="0.25">
      <c r="A8091" s="57" t="s">
        <v>136</v>
      </c>
      <c r="B8091" t="s">
        <v>128</v>
      </c>
      <c r="C8091">
        <v>2023</v>
      </c>
      <c r="D8091" t="s">
        <v>58</v>
      </c>
      <c r="E8091" t="s">
        <v>45</v>
      </c>
      <c r="F8091" t="s">
        <v>46</v>
      </c>
      <c r="G8091" t="s">
        <v>49</v>
      </c>
      <c r="H8091" s="2" t="s">
        <v>243</v>
      </c>
      <c r="I8091" s="90" t="s">
        <v>378</v>
      </c>
      <c r="J8091" s="3">
        <v>65720</v>
      </c>
    </row>
    <row r="8092" spans="1:10" hidden="1" x14ac:dyDescent="0.25">
      <c r="A8092" s="57" t="s">
        <v>136</v>
      </c>
      <c r="B8092" t="s">
        <v>128</v>
      </c>
      <c r="C8092">
        <v>2023</v>
      </c>
      <c r="D8092" t="s">
        <v>58</v>
      </c>
      <c r="E8092" t="s">
        <v>45</v>
      </c>
      <c r="F8092" t="s">
        <v>46</v>
      </c>
      <c r="G8092" t="s">
        <v>49</v>
      </c>
      <c r="H8092" s="2" t="s">
        <v>243</v>
      </c>
    </row>
    <row r="8093" spans="1:10" hidden="1" x14ac:dyDescent="0.25">
      <c r="A8093" s="57" t="s">
        <v>136</v>
      </c>
      <c r="B8093" t="s">
        <v>128</v>
      </c>
      <c r="C8093">
        <v>2023</v>
      </c>
      <c r="D8093" t="s">
        <v>58</v>
      </c>
      <c r="E8093" t="s">
        <v>45</v>
      </c>
      <c r="F8093" t="s">
        <v>46</v>
      </c>
      <c r="G8093" t="s">
        <v>49</v>
      </c>
      <c r="H8093" s="2" t="s">
        <v>243</v>
      </c>
    </row>
    <row r="8094" spans="1:10" hidden="1" x14ac:dyDescent="0.25">
      <c r="A8094" s="57" t="s">
        <v>136</v>
      </c>
      <c r="B8094" t="s">
        <v>128</v>
      </c>
      <c r="C8094">
        <v>2023</v>
      </c>
      <c r="D8094" t="s">
        <v>58</v>
      </c>
      <c r="E8094" t="s">
        <v>45</v>
      </c>
      <c r="F8094" t="s">
        <v>46</v>
      </c>
      <c r="G8094" t="s">
        <v>49</v>
      </c>
      <c r="H8094" s="2" t="s">
        <v>243</v>
      </c>
    </row>
    <row r="8095" spans="1:10" hidden="1" x14ac:dyDescent="0.25">
      <c r="A8095" s="57" t="s">
        <v>136</v>
      </c>
      <c r="B8095" t="s">
        <v>128</v>
      </c>
      <c r="C8095">
        <v>2023</v>
      </c>
      <c r="D8095" t="s">
        <v>58</v>
      </c>
      <c r="E8095" t="s">
        <v>45</v>
      </c>
      <c r="F8095" t="s">
        <v>46</v>
      </c>
      <c r="G8095" t="s">
        <v>49</v>
      </c>
      <c r="H8095" s="2" t="s">
        <v>243</v>
      </c>
    </row>
    <row r="8096" spans="1:10" hidden="1" x14ac:dyDescent="0.25">
      <c r="A8096" s="57" t="s">
        <v>136</v>
      </c>
      <c r="B8096" t="s">
        <v>128</v>
      </c>
      <c r="C8096">
        <v>2023</v>
      </c>
      <c r="D8096" t="s">
        <v>58</v>
      </c>
      <c r="E8096" t="s">
        <v>45</v>
      </c>
      <c r="F8096" t="s">
        <v>46</v>
      </c>
      <c r="G8096" t="s">
        <v>49</v>
      </c>
      <c r="H8096" s="2" t="s">
        <v>243</v>
      </c>
    </row>
    <row r="8097" spans="1:10" hidden="1" x14ac:dyDescent="0.25">
      <c r="A8097" s="57" t="s">
        <v>136</v>
      </c>
      <c r="B8097" t="s">
        <v>128</v>
      </c>
      <c r="C8097">
        <v>2023</v>
      </c>
      <c r="D8097" t="s">
        <v>58</v>
      </c>
      <c r="E8097" t="s">
        <v>45</v>
      </c>
      <c r="F8097" t="s">
        <v>46</v>
      </c>
      <c r="G8097" t="s">
        <v>49</v>
      </c>
      <c r="H8097" s="2" t="s">
        <v>243</v>
      </c>
    </row>
    <row r="8098" spans="1:10" hidden="1" x14ac:dyDescent="0.25">
      <c r="A8098" s="57" t="s">
        <v>136</v>
      </c>
      <c r="B8098" t="s">
        <v>128</v>
      </c>
      <c r="C8098">
        <v>2023</v>
      </c>
      <c r="D8098" t="s">
        <v>58</v>
      </c>
      <c r="E8098" t="s">
        <v>45</v>
      </c>
      <c r="F8098" t="s">
        <v>46</v>
      </c>
      <c r="G8098" t="s">
        <v>49</v>
      </c>
      <c r="H8098" s="2" t="s">
        <v>243</v>
      </c>
    </row>
    <row r="8099" spans="1:10" hidden="1" x14ac:dyDescent="0.25">
      <c r="A8099" s="57" t="s">
        <v>136</v>
      </c>
      <c r="B8099" t="s">
        <v>128</v>
      </c>
      <c r="C8099">
        <v>2023</v>
      </c>
      <c r="D8099" t="s">
        <v>58</v>
      </c>
      <c r="E8099" t="s">
        <v>45</v>
      </c>
      <c r="F8099" t="s">
        <v>46</v>
      </c>
      <c r="G8099" t="s">
        <v>49</v>
      </c>
      <c r="H8099" s="2" t="s">
        <v>243</v>
      </c>
    </row>
    <row r="8100" spans="1:10" hidden="1" x14ac:dyDescent="0.25">
      <c r="A8100" s="57" t="s">
        <v>136</v>
      </c>
      <c r="B8100" t="s">
        <v>128</v>
      </c>
      <c r="C8100">
        <v>2023</v>
      </c>
      <c r="D8100" t="s">
        <v>58</v>
      </c>
      <c r="E8100" t="s">
        <v>45</v>
      </c>
      <c r="F8100" t="s">
        <v>46</v>
      </c>
      <c r="G8100" t="s">
        <v>49</v>
      </c>
      <c r="H8100" s="2" t="s">
        <v>243</v>
      </c>
    </row>
    <row r="8101" spans="1:10" hidden="1" x14ac:dyDescent="0.25">
      <c r="A8101" s="57" t="s">
        <v>136</v>
      </c>
      <c r="B8101" t="s">
        <v>128</v>
      </c>
      <c r="C8101">
        <v>2023</v>
      </c>
      <c r="D8101" t="s">
        <v>58</v>
      </c>
      <c r="E8101" t="s">
        <v>45</v>
      </c>
      <c r="F8101" t="s">
        <v>304</v>
      </c>
      <c r="G8101" t="s">
        <v>54</v>
      </c>
      <c r="H8101" t="s">
        <v>305</v>
      </c>
      <c r="I8101" s="90" t="s">
        <v>520</v>
      </c>
      <c r="J8101" s="3">
        <v>2300000</v>
      </c>
    </row>
    <row r="8102" spans="1:10" hidden="1" x14ac:dyDescent="0.25">
      <c r="A8102" s="57" t="s">
        <v>136</v>
      </c>
      <c r="B8102" t="s">
        <v>128</v>
      </c>
      <c r="C8102">
        <v>2023</v>
      </c>
      <c r="D8102" t="s">
        <v>58</v>
      </c>
      <c r="E8102" t="s">
        <v>45</v>
      </c>
      <c r="F8102" t="s">
        <v>304</v>
      </c>
      <c r="G8102" t="s">
        <v>54</v>
      </c>
      <c r="H8102" t="s">
        <v>306</v>
      </c>
      <c r="I8102" s="90" t="s">
        <v>520</v>
      </c>
      <c r="J8102" s="3">
        <v>140606</v>
      </c>
    </row>
    <row r="8103" spans="1:10" hidden="1" x14ac:dyDescent="0.25">
      <c r="A8103" s="57" t="s">
        <v>136</v>
      </c>
      <c r="B8103" t="s">
        <v>128</v>
      </c>
      <c r="C8103">
        <v>2023</v>
      </c>
      <c r="D8103" t="s">
        <v>58</v>
      </c>
      <c r="E8103" t="s">
        <v>45</v>
      </c>
      <c r="F8103" t="s">
        <v>304</v>
      </c>
      <c r="G8103" t="s">
        <v>54</v>
      </c>
      <c r="H8103" t="s">
        <v>307</v>
      </c>
      <c r="I8103" s="90" t="s">
        <v>520</v>
      </c>
      <c r="J8103" s="3">
        <v>203384</v>
      </c>
    </row>
    <row r="8104" spans="1:10" hidden="1" x14ac:dyDescent="0.25">
      <c r="A8104" s="57" t="s">
        <v>136</v>
      </c>
      <c r="B8104" t="s">
        <v>128</v>
      </c>
      <c r="C8104">
        <v>2023</v>
      </c>
      <c r="D8104" t="s">
        <v>58</v>
      </c>
      <c r="E8104" t="s">
        <v>45</v>
      </c>
      <c r="F8104" t="s">
        <v>304</v>
      </c>
      <c r="G8104" t="s">
        <v>54</v>
      </c>
      <c r="H8104" t="s">
        <v>308</v>
      </c>
      <c r="I8104" s="90" t="s">
        <v>520</v>
      </c>
      <c r="J8104" s="3">
        <v>24406</v>
      </c>
    </row>
    <row r="8105" spans="1:10" hidden="1" x14ac:dyDescent="0.25">
      <c r="A8105" s="57" t="s">
        <v>136</v>
      </c>
      <c r="B8105" t="s">
        <v>128</v>
      </c>
      <c r="C8105">
        <v>2023</v>
      </c>
      <c r="D8105" t="s">
        <v>58</v>
      </c>
      <c r="E8105" t="s">
        <v>45</v>
      </c>
      <c r="F8105" t="s">
        <v>304</v>
      </c>
      <c r="G8105" t="s">
        <v>54</v>
      </c>
      <c r="H8105" t="s">
        <v>309</v>
      </c>
      <c r="I8105" s="90" t="s">
        <v>520</v>
      </c>
      <c r="J8105" s="3">
        <v>203384</v>
      </c>
    </row>
    <row r="8106" spans="1:10" hidden="1" x14ac:dyDescent="0.25">
      <c r="A8106" s="57" t="s">
        <v>136</v>
      </c>
      <c r="B8106" t="s">
        <v>128</v>
      </c>
      <c r="C8106">
        <v>2023</v>
      </c>
      <c r="D8106" t="s">
        <v>58</v>
      </c>
      <c r="E8106" t="s">
        <v>45</v>
      </c>
      <c r="F8106" t="s">
        <v>304</v>
      </c>
      <c r="G8106" t="s">
        <v>54</v>
      </c>
      <c r="H8106" t="s">
        <v>310</v>
      </c>
      <c r="I8106" s="90" t="s">
        <v>520</v>
      </c>
      <c r="J8106" s="3">
        <v>95833</v>
      </c>
    </row>
    <row r="8107" spans="1:10" hidden="1" x14ac:dyDescent="0.25">
      <c r="A8107" s="57" t="s">
        <v>136</v>
      </c>
      <c r="B8107" t="s">
        <v>128</v>
      </c>
      <c r="C8107">
        <v>2023</v>
      </c>
      <c r="D8107" t="s">
        <v>58</v>
      </c>
      <c r="E8107" t="s">
        <v>45</v>
      </c>
      <c r="F8107" t="s">
        <v>304</v>
      </c>
      <c r="G8107" t="s">
        <v>54</v>
      </c>
      <c r="H8107" s="90" t="s">
        <v>332</v>
      </c>
    </row>
    <row r="8108" spans="1:10" hidden="1" x14ac:dyDescent="0.25">
      <c r="A8108" s="57" t="s">
        <v>136</v>
      </c>
      <c r="B8108" t="s">
        <v>128</v>
      </c>
      <c r="C8108">
        <v>2023</v>
      </c>
      <c r="D8108" t="s">
        <v>58</v>
      </c>
      <c r="E8108" t="s">
        <v>45</v>
      </c>
      <c r="F8108" t="s">
        <v>304</v>
      </c>
      <c r="G8108" t="s">
        <v>54</v>
      </c>
      <c r="H8108" t="s">
        <v>311</v>
      </c>
      <c r="I8108" s="90" t="s">
        <v>520</v>
      </c>
      <c r="J8108" s="3">
        <v>1000000</v>
      </c>
    </row>
    <row r="8109" spans="1:10" hidden="1" x14ac:dyDescent="0.25">
      <c r="A8109" s="57" t="s">
        <v>136</v>
      </c>
      <c r="B8109" t="s">
        <v>128</v>
      </c>
      <c r="C8109">
        <v>2023</v>
      </c>
      <c r="D8109" t="s">
        <v>58</v>
      </c>
      <c r="E8109" t="s">
        <v>45</v>
      </c>
      <c r="F8109" t="s">
        <v>304</v>
      </c>
      <c r="G8109" t="s">
        <v>54</v>
      </c>
      <c r="H8109" t="s">
        <v>453</v>
      </c>
    </row>
    <row r="8110" spans="1:10" hidden="1" x14ac:dyDescent="0.25">
      <c r="A8110" s="57" t="s">
        <v>136</v>
      </c>
      <c r="B8110" t="s">
        <v>128</v>
      </c>
      <c r="C8110">
        <v>2023</v>
      </c>
      <c r="D8110" t="s">
        <v>58</v>
      </c>
      <c r="E8110" t="s">
        <v>45</v>
      </c>
      <c r="F8110" t="s">
        <v>304</v>
      </c>
      <c r="G8110" t="s">
        <v>54</v>
      </c>
      <c r="H8110" t="s">
        <v>312</v>
      </c>
    </row>
    <row r="8111" spans="1:10" hidden="1" x14ac:dyDescent="0.25">
      <c r="A8111" s="57" t="s">
        <v>136</v>
      </c>
      <c r="B8111" t="s">
        <v>128</v>
      </c>
      <c r="C8111">
        <v>2023</v>
      </c>
      <c r="D8111" t="s">
        <v>58</v>
      </c>
      <c r="E8111" t="s">
        <v>45</v>
      </c>
      <c r="F8111" t="s">
        <v>304</v>
      </c>
      <c r="G8111" t="s">
        <v>54</v>
      </c>
      <c r="H8111" t="s">
        <v>313</v>
      </c>
      <c r="I8111" s="90" t="s">
        <v>559</v>
      </c>
      <c r="J8111" s="3">
        <v>12006</v>
      </c>
    </row>
    <row r="8112" spans="1:10" hidden="1" x14ac:dyDescent="0.25">
      <c r="A8112" s="57" t="s">
        <v>136</v>
      </c>
      <c r="B8112" t="s">
        <v>128</v>
      </c>
      <c r="C8112">
        <v>2023</v>
      </c>
      <c r="D8112" t="s">
        <v>58</v>
      </c>
      <c r="E8112" t="s">
        <v>45</v>
      </c>
      <c r="F8112" t="s">
        <v>304</v>
      </c>
      <c r="G8112" t="s">
        <v>54</v>
      </c>
      <c r="H8112" t="s">
        <v>314</v>
      </c>
      <c r="I8112" s="90" t="s">
        <v>398</v>
      </c>
      <c r="J8112" s="3">
        <v>276000</v>
      </c>
    </row>
    <row r="8113" spans="1:10" hidden="1" x14ac:dyDescent="0.25">
      <c r="A8113" s="57" t="s">
        <v>136</v>
      </c>
      <c r="B8113" t="s">
        <v>128</v>
      </c>
      <c r="C8113">
        <v>2023</v>
      </c>
      <c r="D8113" t="s">
        <v>58</v>
      </c>
      <c r="E8113" t="s">
        <v>45</v>
      </c>
      <c r="F8113" t="s">
        <v>304</v>
      </c>
      <c r="G8113" t="s">
        <v>54</v>
      </c>
      <c r="H8113" t="s">
        <v>315</v>
      </c>
      <c r="I8113" s="90" t="s">
        <v>454</v>
      </c>
      <c r="J8113" s="3">
        <v>92000</v>
      </c>
    </row>
    <row r="8114" spans="1:10" hidden="1" x14ac:dyDescent="0.25">
      <c r="A8114" s="57" t="s">
        <v>136</v>
      </c>
      <c r="B8114" t="s">
        <v>128</v>
      </c>
      <c r="C8114">
        <v>2023</v>
      </c>
      <c r="D8114" t="s">
        <v>58</v>
      </c>
      <c r="E8114" t="s">
        <v>45</v>
      </c>
      <c r="F8114" t="s">
        <v>304</v>
      </c>
      <c r="G8114" t="s">
        <v>54</v>
      </c>
      <c r="H8114" s="2" t="s">
        <v>316</v>
      </c>
    </row>
    <row r="8115" spans="1:10" hidden="1" x14ac:dyDescent="0.25">
      <c r="A8115" s="57" t="s">
        <v>136</v>
      </c>
      <c r="B8115" t="s">
        <v>128</v>
      </c>
      <c r="C8115">
        <v>2023</v>
      </c>
      <c r="D8115" t="s">
        <v>58</v>
      </c>
      <c r="E8115" t="s">
        <v>45</v>
      </c>
      <c r="F8115" t="s">
        <v>304</v>
      </c>
      <c r="G8115" t="s">
        <v>49</v>
      </c>
      <c r="H8115" s="90" t="s">
        <v>317</v>
      </c>
    </row>
    <row r="8116" spans="1:10" hidden="1" x14ac:dyDescent="0.25">
      <c r="A8116" s="57" t="s">
        <v>136</v>
      </c>
      <c r="B8116" t="s">
        <v>128</v>
      </c>
      <c r="C8116">
        <v>2023</v>
      </c>
      <c r="D8116" t="s">
        <v>58</v>
      </c>
      <c r="E8116" t="s">
        <v>45</v>
      </c>
      <c r="F8116" t="s">
        <v>50</v>
      </c>
      <c r="G8116" t="s">
        <v>56</v>
      </c>
      <c r="H8116" t="s">
        <v>124</v>
      </c>
      <c r="I8116" s="90" t="s">
        <v>401</v>
      </c>
      <c r="J8116" s="3">
        <v>82190</v>
      </c>
    </row>
    <row r="8117" spans="1:10" hidden="1" x14ac:dyDescent="0.25">
      <c r="A8117" s="57" t="s">
        <v>136</v>
      </c>
      <c r="B8117" t="s">
        <v>128</v>
      </c>
      <c r="C8117">
        <v>2023</v>
      </c>
      <c r="D8117" t="s">
        <v>58</v>
      </c>
      <c r="E8117" t="s">
        <v>45</v>
      </c>
      <c r="F8117" t="s">
        <v>50</v>
      </c>
      <c r="G8117" t="s">
        <v>56</v>
      </c>
      <c r="H8117" t="s">
        <v>98</v>
      </c>
      <c r="I8117" s="90" t="s">
        <v>401</v>
      </c>
      <c r="J8117" s="3">
        <v>178093</v>
      </c>
    </row>
    <row r="8118" spans="1:10" hidden="1" x14ac:dyDescent="0.25">
      <c r="A8118" s="57" t="s">
        <v>136</v>
      </c>
      <c r="B8118" t="s">
        <v>128</v>
      </c>
      <c r="C8118">
        <v>2023</v>
      </c>
      <c r="D8118" t="s">
        <v>58</v>
      </c>
      <c r="E8118" t="s">
        <v>45</v>
      </c>
      <c r="F8118" t="s">
        <v>50</v>
      </c>
      <c r="G8118" t="s">
        <v>56</v>
      </c>
      <c r="H8118" t="s">
        <v>98</v>
      </c>
      <c r="I8118" s="90" t="s">
        <v>569</v>
      </c>
      <c r="J8118" s="3">
        <v>867447.16</v>
      </c>
    </row>
    <row r="8119" spans="1:10" hidden="1" x14ac:dyDescent="0.25">
      <c r="A8119" s="57" t="s">
        <v>136</v>
      </c>
      <c r="B8119" t="s">
        <v>128</v>
      </c>
      <c r="C8119">
        <v>2023</v>
      </c>
      <c r="D8119" t="s">
        <v>58</v>
      </c>
      <c r="E8119" t="s">
        <v>45</v>
      </c>
      <c r="F8119" t="s">
        <v>50</v>
      </c>
      <c r="G8119" t="s">
        <v>56</v>
      </c>
      <c r="H8119" t="s">
        <v>265</v>
      </c>
      <c r="I8119" s="90" t="s">
        <v>522</v>
      </c>
      <c r="J8119" s="3">
        <v>152</v>
      </c>
    </row>
    <row r="8120" spans="1:10" hidden="1" x14ac:dyDescent="0.25">
      <c r="A8120" s="57" t="s">
        <v>136</v>
      </c>
      <c r="B8120" t="s">
        <v>128</v>
      </c>
      <c r="C8120">
        <v>2023</v>
      </c>
      <c r="D8120" t="s">
        <v>58</v>
      </c>
      <c r="E8120" t="s">
        <v>45</v>
      </c>
      <c r="F8120" t="s">
        <v>50</v>
      </c>
      <c r="G8120" t="s">
        <v>56</v>
      </c>
      <c r="H8120" t="s">
        <v>265</v>
      </c>
    </row>
    <row r="8121" spans="1:10" hidden="1" x14ac:dyDescent="0.25">
      <c r="A8121" s="57" t="s">
        <v>136</v>
      </c>
      <c r="B8121" t="s">
        <v>128</v>
      </c>
      <c r="C8121">
        <v>2023</v>
      </c>
      <c r="D8121" t="s">
        <v>58</v>
      </c>
      <c r="E8121" t="s">
        <v>45</v>
      </c>
      <c r="F8121" t="s">
        <v>50</v>
      </c>
      <c r="G8121" t="s">
        <v>56</v>
      </c>
      <c r="H8121" t="s">
        <v>193</v>
      </c>
    </row>
    <row r="8122" spans="1:10" hidden="1" x14ac:dyDescent="0.25">
      <c r="A8122" s="57" t="s">
        <v>136</v>
      </c>
      <c r="B8122" t="s">
        <v>128</v>
      </c>
      <c r="C8122">
        <v>2023</v>
      </c>
      <c r="D8122" t="s">
        <v>58</v>
      </c>
      <c r="E8122" t="s">
        <v>45</v>
      </c>
      <c r="F8122" t="s">
        <v>50</v>
      </c>
      <c r="G8122" t="s">
        <v>56</v>
      </c>
      <c r="H8122" t="s">
        <v>193</v>
      </c>
    </row>
    <row r="8123" spans="1:10" hidden="1" x14ac:dyDescent="0.25">
      <c r="A8123" s="57" t="s">
        <v>136</v>
      </c>
      <c r="B8123" t="s">
        <v>128</v>
      </c>
      <c r="C8123">
        <v>2023</v>
      </c>
      <c r="D8123" t="s">
        <v>58</v>
      </c>
      <c r="E8123" t="s">
        <v>45</v>
      </c>
      <c r="F8123" t="s">
        <v>50</v>
      </c>
      <c r="G8123" t="s">
        <v>101</v>
      </c>
      <c r="H8123" t="s">
        <v>99</v>
      </c>
      <c r="I8123" s="90" t="s">
        <v>401</v>
      </c>
      <c r="J8123" s="3">
        <v>480767</v>
      </c>
    </row>
    <row r="8124" spans="1:10" hidden="1" x14ac:dyDescent="0.25">
      <c r="A8124" s="57" t="s">
        <v>136</v>
      </c>
      <c r="B8124" t="s">
        <v>128</v>
      </c>
      <c r="C8124">
        <v>2023</v>
      </c>
      <c r="D8124" t="s">
        <v>58</v>
      </c>
      <c r="E8124" t="s">
        <v>45</v>
      </c>
      <c r="F8124" t="s">
        <v>50</v>
      </c>
      <c r="G8124" t="s">
        <v>101</v>
      </c>
      <c r="H8124" s="2" t="s">
        <v>255</v>
      </c>
    </row>
    <row r="8125" spans="1:10" hidden="1" x14ac:dyDescent="0.25">
      <c r="A8125" s="57" t="s">
        <v>136</v>
      </c>
      <c r="B8125" t="s">
        <v>128</v>
      </c>
      <c r="C8125">
        <v>2023</v>
      </c>
      <c r="D8125" t="s">
        <v>58</v>
      </c>
      <c r="E8125" t="s">
        <v>45</v>
      </c>
      <c r="F8125" t="s">
        <v>50</v>
      </c>
      <c r="G8125" t="s">
        <v>101</v>
      </c>
      <c r="H8125" s="2" t="s">
        <v>255</v>
      </c>
    </row>
    <row r="8126" spans="1:10" hidden="1" x14ac:dyDescent="0.25">
      <c r="A8126" s="57" t="s">
        <v>136</v>
      </c>
      <c r="B8126" t="s">
        <v>128</v>
      </c>
      <c r="C8126">
        <v>2023</v>
      </c>
      <c r="D8126" t="s">
        <v>58</v>
      </c>
      <c r="E8126" t="s">
        <v>45</v>
      </c>
      <c r="F8126" t="s">
        <v>50</v>
      </c>
      <c r="G8126" t="s">
        <v>101</v>
      </c>
      <c r="H8126" s="2" t="s">
        <v>255</v>
      </c>
    </row>
    <row r="8127" spans="1:10" hidden="1" x14ac:dyDescent="0.25">
      <c r="A8127" s="57" t="s">
        <v>136</v>
      </c>
      <c r="B8127" t="s">
        <v>128</v>
      </c>
      <c r="C8127">
        <v>2023</v>
      </c>
      <c r="D8127" t="s">
        <v>58</v>
      </c>
      <c r="E8127" t="s">
        <v>45</v>
      </c>
      <c r="F8127" t="s">
        <v>50</v>
      </c>
      <c r="G8127" t="s">
        <v>101</v>
      </c>
      <c r="H8127" s="2" t="s">
        <v>255</v>
      </c>
    </row>
    <row r="8128" spans="1:10" hidden="1" x14ac:dyDescent="0.25">
      <c r="A8128" s="57" t="s">
        <v>136</v>
      </c>
      <c r="B8128" t="s">
        <v>128</v>
      </c>
      <c r="C8128">
        <v>2023</v>
      </c>
      <c r="D8128" t="s">
        <v>58</v>
      </c>
      <c r="E8128" t="s">
        <v>45</v>
      </c>
      <c r="F8128" t="s">
        <v>50</v>
      </c>
      <c r="G8128" t="s">
        <v>101</v>
      </c>
      <c r="H8128" s="2" t="s">
        <v>254</v>
      </c>
    </row>
    <row r="8129" spans="1:10" hidden="1" x14ac:dyDescent="0.25">
      <c r="A8129" s="57" t="s">
        <v>136</v>
      </c>
      <c r="B8129" t="s">
        <v>128</v>
      </c>
      <c r="C8129">
        <v>2023</v>
      </c>
      <c r="D8129" t="s">
        <v>58</v>
      </c>
      <c r="E8129" t="s">
        <v>45</v>
      </c>
      <c r="F8129" t="s">
        <v>50</v>
      </c>
      <c r="G8129" t="s">
        <v>101</v>
      </c>
      <c r="H8129" s="2" t="s">
        <v>236</v>
      </c>
    </row>
    <row r="8130" spans="1:10" hidden="1" x14ac:dyDescent="0.25">
      <c r="A8130" s="57" t="s">
        <v>136</v>
      </c>
      <c r="B8130" t="s">
        <v>128</v>
      </c>
      <c r="C8130">
        <v>2023</v>
      </c>
      <c r="D8130" t="s">
        <v>58</v>
      </c>
      <c r="E8130" t="s">
        <v>45</v>
      </c>
      <c r="F8130" t="s">
        <v>50</v>
      </c>
      <c r="G8130" t="s">
        <v>101</v>
      </c>
      <c r="H8130" t="s">
        <v>30</v>
      </c>
      <c r="I8130" s="90" t="s">
        <v>457</v>
      </c>
      <c r="J8130" s="3">
        <v>8200</v>
      </c>
    </row>
    <row r="8131" spans="1:10" hidden="1" x14ac:dyDescent="0.25">
      <c r="A8131" s="57" t="s">
        <v>136</v>
      </c>
      <c r="B8131" t="s">
        <v>128</v>
      </c>
      <c r="C8131">
        <v>2023</v>
      </c>
      <c r="D8131" t="s">
        <v>58</v>
      </c>
      <c r="E8131" t="s">
        <v>45</v>
      </c>
      <c r="F8131" t="s">
        <v>50</v>
      </c>
      <c r="G8131" t="s">
        <v>101</v>
      </c>
      <c r="H8131" t="s">
        <v>30</v>
      </c>
      <c r="I8131" s="90" t="s">
        <v>570</v>
      </c>
      <c r="J8131" s="3">
        <v>15200</v>
      </c>
    </row>
    <row r="8132" spans="1:10" hidden="1" x14ac:dyDescent="0.25">
      <c r="A8132" s="57" t="s">
        <v>136</v>
      </c>
      <c r="B8132" t="s">
        <v>128</v>
      </c>
      <c r="C8132">
        <v>2023</v>
      </c>
      <c r="D8132" t="s">
        <v>58</v>
      </c>
      <c r="E8132" t="s">
        <v>45</v>
      </c>
      <c r="F8132" t="s">
        <v>50</v>
      </c>
      <c r="G8132" t="s">
        <v>101</v>
      </c>
      <c r="H8132" t="s">
        <v>30</v>
      </c>
      <c r="I8132" s="90" t="s">
        <v>478</v>
      </c>
      <c r="J8132" s="3">
        <v>74220</v>
      </c>
    </row>
    <row r="8133" spans="1:10" hidden="1" x14ac:dyDescent="0.25">
      <c r="A8133" s="57" t="s">
        <v>136</v>
      </c>
      <c r="B8133" t="s">
        <v>128</v>
      </c>
      <c r="C8133">
        <v>2023</v>
      </c>
      <c r="D8133" t="s">
        <v>58</v>
      </c>
      <c r="E8133" t="s">
        <v>45</v>
      </c>
      <c r="F8133" t="s">
        <v>50</v>
      </c>
      <c r="G8133" t="s">
        <v>101</v>
      </c>
      <c r="H8133" t="s">
        <v>30</v>
      </c>
      <c r="I8133" s="90" t="s">
        <v>431</v>
      </c>
      <c r="J8133" s="3">
        <v>4389</v>
      </c>
    </row>
    <row r="8134" spans="1:10" hidden="1" x14ac:dyDescent="0.25">
      <c r="A8134" s="57" t="s">
        <v>136</v>
      </c>
      <c r="B8134" t="s">
        <v>128</v>
      </c>
      <c r="C8134">
        <v>2023</v>
      </c>
      <c r="D8134" t="s">
        <v>58</v>
      </c>
      <c r="E8134" t="s">
        <v>45</v>
      </c>
      <c r="F8134" t="s">
        <v>50</v>
      </c>
      <c r="G8134" t="s">
        <v>101</v>
      </c>
      <c r="H8134" t="s">
        <v>30</v>
      </c>
      <c r="I8134" s="90" t="s">
        <v>425</v>
      </c>
      <c r="J8134" s="3">
        <v>45000</v>
      </c>
    </row>
    <row r="8135" spans="1:10" hidden="1" x14ac:dyDescent="0.25">
      <c r="A8135" s="57" t="s">
        <v>136</v>
      </c>
      <c r="B8135" t="s">
        <v>128</v>
      </c>
      <c r="C8135">
        <v>2023</v>
      </c>
      <c r="D8135" t="s">
        <v>58</v>
      </c>
      <c r="E8135" t="s">
        <v>45</v>
      </c>
      <c r="F8135" t="s">
        <v>50</v>
      </c>
      <c r="G8135" t="s">
        <v>101</v>
      </c>
      <c r="H8135" t="s">
        <v>30</v>
      </c>
      <c r="I8135" s="90" t="s">
        <v>520</v>
      </c>
      <c r="J8135" s="3">
        <v>450900</v>
      </c>
    </row>
    <row r="8136" spans="1:10" hidden="1" x14ac:dyDescent="0.25">
      <c r="A8136" s="57" t="s">
        <v>136</v>
      </c>
      <c r="B8136" t="s">
        <v>128</v>
      </c>
      <c r="C8136">
        <v>2023</v>
      </c>
      <c r="D8136" t="s">
        <v>58</v>
      </c>
      <c r="E8136" t="s">
        <v>45</v>
      </c>
      <c r="F8136" t="s">
        <v>50</v>
      </c>
      <c r="G8136" t="s">
        <v>101</v>
      </c>
      <c r="H8136" t="s">
        <v>30</v>
      </c>
      <c r="I8136" s="90" t="s">
        <v>544</v>
      </c>
      <c r="J8136" s="3">
        <v>122330</v>
      </c>
    </row>
    <row r="8137" spans="1:10" hidden="1" x14ac:dyDescent="0.25">
      <c r="A8137" s="57" t="s">
        <v>136</v>
      </c>
      <c r="B8137" t="s">
        <v>128</v>
      </c>
      <c r="C8137">
        <v>2023</v>
      </c>
      <c r="D8137" t="s">
        <v>58</v>
      </c>
      <c r="E8137" t="s">
        <v>45</v>
      </c>
      <c r="F8137" t="s">
        <v>50</v>
      </c>
      <c r="G8137" t="s">
        <v>101</v>
      </c>
      <c r="H8137" t="s">
        <v>30</v>
      </c>
      <c r="I8137" s="90" t="s">
        <v>571</v>
      </c>
      <c r="J8137" s="3">
        <v>14000</v>
      </c>
    </row>
    <row r="8138" spans="1:10" hidden="1" x14ac:dyDescent="0.25">
      <c r="A8138" s="57" t="s">
        <v>136</v>
      </c>
      <c r="B8138" t="s">
        <v>128</v>
      </c>
      <c r="C8138">
        <v>2023</v>
      </c>
      <c r="D8138" t="s">
        <v>58</v>
      </c>
      <c r="E8138" t="s">
        <v>45</v>
      </c>
      <c r="F8138" t="s">
        <v>50</v>
      </c>
      <c r="G8138" t="s">
        <v>101</v>
      </c>
      <c r="H8138" t="s">
        <v>30</v>
      </c>
      <c r="I8138" s="90" t="s">
        <v>572</v>
      </c>
      <c r="J8138" s="3">
        <v>13000</v>
      </c>
    </row>
    <row r="8139" spans="1:10" hidden="1" x14ac:dyDescent="0.25">
      <c r="A8139" s="57" t="s">
        <v>136</v>
      </c>
      <c r="B8139" t="s">
        <v>128</v>
      </c>
      <c r="C8139">
        <v>2023</v>
      </c>
      <c r="D8139" t="s">
        <v>58</v>
      </c>
      <c r="E8139" t="s">
        <v>45</v>
      </c>
      <c r="F8139" t="s">
        <v>50</v>
      </c>
      <c r="G8139" t="s">
        <v>101</v>
      </c>
      <c r="H8139" t="s">
        <v>30</v>
      </c>
      <c r="I8139" s="90" t="s">
        <v>573</v>
      </c>
      <c r="J8139" s="3">
        <v>27000</v>
      </c>
    </row>
    <row r="8140" spans="1:10" hidden="1" x14ac:dyDescent="0.25">
      <c r="A8140" s="57" t="s">
        <v>136</v>
      </c>
      <c r="B8140" t="s">
        <v>128</v>
      </c>
      <c r="C8140">
        <v>2023</v>
      </c>
      <c r="D8140" t="s">
        <v>58</v>
      </c>
      <c r="E8140" t="s">
        <v>45</v>
      </c>
      <c r="F8140" t="s">
        <v>50</v>
      </c>
      <c r="G8140" t="s">
        <v>101</v>
      </c>
      <c r="H8140" t="s">
        <v>30</v>
      </c>
      <c r="I8140" s="90" t="s">
        <v>574</v>
      </c>
      <c r="J8140" s="3">
        <v>28000</v>
      </c>
    </row>
    <row r="8141" spans="1:10" hidden="1" x14ac:dyDescent="0.25">
      <c r="A8141" s="57" t="s">
        <v>136</v>
      </c>
      <c r="B8141" t="s">
        <v>128</v>
      </c>
      <c r="C8141">
        <v>2023</v>
      </c>
      <c r="D8141" t="s">
        <v>58</v>
      </c>
      <c r="E8141" t="s">
        <v>45</v>
      </c>
      <c r="F8141" t="s">
        <v>50</v>
      </c>
      <c r="G8141" t="s">
        <v>101</v>
      </c>
      <c r="H8141" t="s">
        <v>30</v>
      </c>
      <c r="I8141" s="90" t="s">
        <v>566</v>
      </c>
      <c r="J8141" s="3">
        <v>495</v>
      </c>
    </row>
    <row r="8142" spans="1:10" hidden="1" x14ac:dyDescent="0.25">
      <c r="A8142" s="57" t="s">
        <v>136</v>
      </c>
      <c r="B8142" t="s">
        <v>128</v>
      </c>
      <c r="C8142">
        <v>2023</v>
      </c>
      <c r="D8142" t="s">
        <v>58</v>
      </c>
      <c r="E8142" t="s">
        <v>45</v>
      </c>
      <c r="F8142" t="s">
        <v>50</v>
      </c>
      <c r="G8142" t="s">
        <v>101</v>
      </c>
      <c r="H8142" t="s">
        <v>30</v>
      </c>
    </row>
    <row r="8143" spans="1:10" hidden="1" x14ac:dyDescent="0.25">
      <c r="A8143" s="57" t="s">
        <v>136</v>
      </c>
      <c r="B8143" t="s">
        <v>128</v>
      </c>
      <c r="C8143">
        <v>2023</v>
      </c>
      <c r="D8143" t="s">
        <v>58</v>
      </c>
      <c r="E8143" t="s">
        <v>45</v>
      </c>
      <c r="F8143" t="s">
        <v>50</v>
      </c>
      <c r="G8143" t="s">
        <v>101</v>
      </c>
      <c r="H8143" t="s">
        <v>30</v>
      </c>
    </row>
    <row r="8144" spans="1:10" hidden="1" x14ac:dyDescent="0.25">
      <c r="A8144" s="57" t="s">
        <v>136</v>
      </c>
      <c r="B8144" t="s">
        <v>128</v>
      </c>
      <c r="C8144">
        <v>2023</v>
      </c>
      <c r="D8144" t="s">
        <v>58</v>
      </c>
      <c r="E8144" t="s">
        <v>45</v>
      </c>
      <c r="F8144" t="s">
        <v>50</v>
      </c>
      <c r="G8144" t="s">
        <v>101</v>
      </c>
      <c r="H8144" t="s">
        <v>30</v>
      </c>
    </row>
    <row r="8145" spans="1:10" hidden="1" x14ac:dyDescent="0.25">
      <c r="A8145" s="57" t="s">
        <v>136</v>
      </c>
      <c r="B8145" t="s">
        <v>128</v>
      </c>
      <c r="C8145">
        <v>2023</v>
      </c>
      <c r="D8145" t="s">
        <v>58</v>
      </c>
      <c r="E8145" t="s">
        <v>45</v>
      </c>
      <c r="F8145" t="s">
        <v>287</v>
      </c>
      <c r="G8145" t="s">
        <v>287</v>
      </c>
      <c r="H8145" s="82" t="s">
        <v>288</v>
      </c>
    </row>
    <row r="8146" spans="1:10" hidden="1" x14ac:dyDescent="0.25">
      <c r="A8146" s="57" t="s">
        <v>136</v>
      </c>
      <c r="B8146" t="s">
        <v>128</v>
      </c>
      <c r="C8146">
        <v>2023</v>
      </c>
      <c r="D8146" t="s">
        <v>58</v>
      </c>
      <c r="E8146" t="s">
        <v>112</v>
      </c>
      <c r="F8146" t="s">
        <v>117</v>
      </c>
      <c r="G8146" t="s">
        <v>53</v>
      </c>
      <c r="H8146" s="2" t="s">
        <v>256</v>
      </c>
    </row>
    <row r="8147" spans="1:10" hidden="1" x14ac:dyDescent="0.25">
      <c r="A8147" s="57" t="s">
        <v>136</v>
      </c>
      <c r="B8147" t="s">
        <v>128</v>
      </c>
      <c r="C8147">
        <v>2023</v>
      </c>
      <c r="D8147" t="s">
        <v>58</v>
      </c>
      <c r="E8147" t="s">
        <v>112</v>
      </c>
      <c r="F8147" t="s">
        <v>117</v>
      </c>
      <c r="G8147" t="s">
        <v>53</v>
      </c>
      <c r="H8147" s="90" t="s">
        <v>335</v>
      </c>
    </row>
    <row r="8148" spans="1:10" hidden="1" x14ac:dyDescent="0.25">
      <c r="A8148" s="57" t="s">
        <v>136</v>
      </c>
      <c r="B8148" t="s">
        <v>128</v>
      </c>
      <c r="C8148">
        <v>2023</v>
      </c>
      <c r="D8148" t="s">
        <v>58</v>
      </c>
      <c r="E8148" t="s">
        <v>112</v>
      </c>
      <c r="F8148" t="s">
        <v>117</v>
      </c>
      <c r="G8148" t="s">
        <v>53</v>
      </c>
      <c r="H8148" s="2" t="s">
        <v>257</v>
      </c>
      <c r="I8148" s="90" t="s">
        <v>406</v>
      </c>
      <c r="J8148" s="3">
        <v>491232</v>
      </c>
    </row>
    <row r="8149" spans="1:10" hidden="1" x14ac:dyDescent="0.25">
      <c r="A8149" s="57" t="s">
        <v>136</v>
      </c>
      <c r="B8149" t="s">
        <v>128</v>
      </c>
      <c r="C8149">
        <v>2023</v>
      </c>
      <c r="D8149" t="s">
        <v>58</v>
      </c>
      <c r="E8149" t="s">
        <v>112</v>
      </c>
      <c r="F8149" t="s">
        <v>117</v>
      </c>
      <c r="G8149" t="s">
        <v>53</v>
      </c>
      <c r="H8149" s="2" t="s">
        <v>257</v>
      </c>
      <c r="I8149" s="90" t="s">
        <v>408</v>
      </c>
      <c r="J8149" s="3">
        <v>2462733</v>
      </c>
    </row>
    <row r="8150" spans="1:10" hidden="1" x14ac:dyDescent="0.25">
      <c r="A8150" s="57" t="s">
        <v>136</v>
      </c>
      <c r="B8150" t="s">
        <v>128</v>
      </c>
      <c r="C8150">
        <v>2023</v>
      </c>
      <c r="D8150" t="s">
        <v>58</v>
      </c>
      <c r="E8150" t="s">
        <v>112</v>
      </c>
      <c r="F8150" t="s">
        <v>117</v>
      </c>
      <c r="G8150" t="s">
        <v>53</v>
      </c>
      <c r="H8150" s="2" t="s">
        <v>257</v>
      </c>
    </row>
    <row r="8151" spans="1:10" hidden="1" x14ac:dyDescent="0.25">
      <c r="A8151" s="57" t="s">
        <v>136</v>
      </c>
      <c r="B8151" t="s">
        <v>128</v>
      </c>
      <c r="C8151">
        <v>2023</v>
      </c>
      <c r="D8151" t="s">
        <v>58</v>
      </c>
      <c r="E8151" t="s">
        <v>112</v>
      </c>
      <c r="F8151" t="s">
        <v>117</v>
      </c>
      <c r="G8151" t="s">
        <v>53</v>
      </c>
      <c r="H8151" s="2" t="s">
        <v>257</v>
      </c>
    </row>
    <row r="8152" spans="1:10" hidden="1" x14ac:dyDescent="0.25">
      <c r="A8152" s="57" t="s">
        <v>136</v>
      </c>
      <c r="B8152" t="s">
        <v>128</v>
      </c>
      <c r="C8152">
        <v>2023</v>
      </c>
      <c r="D8152" t="s">
        <v>58</v>
      </c>
      <c r="E8152" t="s">
        <v>112</v>
      </c>
      <c r="F8152" t="s">
        <v>117</v>
      </c>
      <c r="G8152" t="s">
        <v>53</v>
      </c>
      <c r="H8152" s="2" t="s">
        <v>257</v>
      </c>
    </row>
    <row r="8153" spans="1:10" hidden="1" x14ac:dyDescent="0.25">
      <c r="A8153" s="57" t="s">
        <v>136</v>
      </c>
      <c r="B8153" t="s">
        <v>128</v>
      </c>
      <c r="C8153">
        <v>2023</v>
      </c>
      <c r="D8153" t="s">
        <v>58</v>
      </c>
      <c r="E8153" t="s">
        <v>112</v>
      </c>
      <c r="F8153" t="s">
        <v>117</v>
      </c>
      <c r="G8153" t="s">
        <v>53</v>
      </c>
      <c r="H8153" s="2" t="s">
        <v>257</v>
      </c>
    </row>
    <row r="8154" spans="1:10" hidden="1" x14ac:dyDescent="0.25">
      <c r="A8154" s="57" t="s">
        <v>136</v>
      </c>
      <c r="B8154" t="s">
        <v>128</v>
      </c>
      <c r="C8154">
        <v>2023</v>
      </c>
      <c r="D8154" t="s">
        <v>58</v>
      </c>
      <c r="E8154" t="s">
        <v>112</v>
      </c>
      <c r="F8154" t="s">
        <v>117</v>
      </c>
      <c r="G8154" t="s">
        <v>53</v>
      </c>
      <c r="H8154" s="2" t="s">
        <v>257</v>
      </c>
    </row>
    <row r="8155" spans="1:10" hidden="1" x14ac:dyDescent="0.25">
      <c r="A8155" s="57" t="s">
        <v>136</v>
      </c>
      <c r="B8155" t="s">
        <v>128</v>
      </c>
      <c r="C8155">
        <v>2023</v>
      </c>
      <c r="D8155" t="s">
        <v>58</v>
      </c>
      <c r="E8155" t="s">
        <v>112</v>
      </c>
      <c r="F8155" t="s">
        <v>117</v>
      </c>
      <c r="G8155" t="s">
        <v>53</v>
      </c>
      <c r="H8155" s="2" t="s">
        <v>258</v>
      </c>
    </row>
    <row r="8156" spans="1:10" hidden="1" x14ac:dyDescent="0.25">
      <c r="A8156" s="57" t="s">
        <v>136</v>
      </c>
      <c r="B8156" t="s">
        <v>128</v>
      </c>
      <c r="C8156">
        <v>2023</v>
      </c>
      <c r="D8156" t="s">
        <v>58</v>
      </c>
      <c r="E8156" t="s">
        <v>112</v>
      </c>
      <c r="F8156" t="s">
        <v>117</v>
      </c>
      <c r="G8156" t="s">
        <v>53</v>
      </c>
      <c r="H8156" s="2" t="s">
        <v>259</v>
      </c>
      <c r="I8156" s="90" t="s">
        <v>409</v>
      </c>
      <c r="J8156" s="3">
        <v>15900987</v>
      </c>
    </row>
    <row r="8157" spans="1:10" hidden="1" x14ac:dyDescent="0.25">
      <c r="A8157" s="57" t="s">
        <v>136</v>
      </c>
      <c r="B8157" t="s">
        <v>128</v>
      </c>
      <c r="C8157">
        <v>2023</v>
      </c>
      <c r="D8157" t="s">
        <v>58</v>
      </c>
      <c r="E8157" t="s">
        <v>112</v>
      </c>
      <c r="F8157" t="s">
        <v>117</v>
      </c>
      <c r="G8157" t="s">
        <v>53</v>
      </c>
      <c r="H8157" s="2" t="s">
        <v>259</v>
      </c>
      <c r="I8157" s="90" t="s">
        <v>411</v>
      </c>
      <c r="J8157" s="3">
        <v>2952949</v>
      </c>
    </row>
    <row r="8158" spans="1:10" hidden="1" x14ac:dyDescent="0.25">
      <c r="A8158" s="57" t="s">
        <v>136</v>
      </c>
      <c r="B8158" t="s">
        <v>128</v>
      </c>
      <c r="C8158">
        <v>2023</v>
      </c>
      <c r="D8158" t="s">
        <v>58</v>
      </c>
      <c r="E8158" t="s">
        <v>112</v>
      </c>
      <c r="F8158" t="s">
        <v>117</v>
      </c>
      <c r="G8158" t="s">
        <v>53</v>
      </c>
      <c r="H8158" s="2" t="s">
        <v>259</v>
      </c>
    </row>
    <row r="8159" spans="1:10" hidden="1" x14ac:dyDescent="0.25">
      <c r="A8159" s="57" t="s">
        <v>136</v>
      </c>
      <c r="B8159" t="s">
        <v>128</v>
      </c>
      <c r="C8159">
        <v>2023</v>
      </c>
      <c r="D8159" t="s">
        <v>58</v>
      </c>
      <c r="E8159" t="s">
        <v>112</v>
      </c>
      <c r="F8159" t="s">
        <v>117</v>
      </c>
      <c r="G8159" t="s">
        <v>53</v>
      </c>
      <c r="H8159" s="2" t="s">
        <v>259</v>
      </c>
    </row>
    <row r="8160" spans="1:10" hidden="1" x14ac:dyDescent="0.25">
      <c r="A8160" s="57" t="s">
        <v>136</v>
      </c>
      <c r="B8160" t="s">
        <v>128</v>
      </c>
      <c r="C8160">
        <v>2023</v>
      </c>
      <c r="D8160" t="s">
        <v>58</v>
      </c>
      <c r="E8160" t="s">
        <v>112</v>
      </c>
      <c r="F8160" t="s">
        <v>117</v>
      </c>
      <c r="G8160" t="s">
        <v>53</v>
      </c>
      <c r="H8160" s="2" t="s">
        <v>259</v>
      </c>
    </row>
    <row r="8161" spans="1:10" hidden="1" x14ac:dyDescent="0.25">
      <c r="A8161" s="57" t="s">
        <v>136</v>
      </c>
      <c r="B8161" t="s">
        <v>128</v>
      </c>
      <c r="C8161">
        <v>2023</v>
      </c>
      <c r="D8161" t="s">
        <v>58</v>
      </c>
      <c r="E8161" t="s">
        <v>112</v>
      </c>
      <c r="F8161" t="s">
        <v>117</v>
      </c>
      <c r="G8161" t="s">
        <v>53</v>
      </c>
      <c r="H8161" s="2" t="s">
        <v>259</v>
      </c>
    </row>
    <row r="8162" spans="1:10" hidden="1" x14ac:dyDescent="0.25">
      <c r="A8162" s="57" t="s">
        <v>136</v>
      </c>
      <c r="B8162" t="s">
        <v>128</v>
      </c>
      <c r="C8162">
        <v>2023</v>
      </c>
      <c r="D8162" t="s">
        <v>58</v>
      </c>
      <c r="E8162" t="s">
        <v>112</v>
      </c>
      <c r="F8162" t="s">
        <v>117</v>
      </c>
      <c r="G8162" t="s">
        <v>53</v>
      </c>
      <c r="H8162" s="2" t="s">
        <v>259</v>
      </c>
    </row>
    <row r="8163" spans="1:10" hidden="1" x14ac:dyDescent="0.25">
      <c r="A8163" s="57" t="s">
        <v>136</v>
      </c>
      <c r="B8163" t="s">
        <v>128</v>
      </c>
      <c r="C8163">
        <v>2023</v>
      </c>
      <c r="D8163" t="s">
        <v>58</v>
      </c>
      <c r="E8163" t="s">
        <v>112</v>
      </c>
      <c r="F8163" t="s">
        <v>117</v>
      </c>
      <c r="G8163" t="s">
        <v>334</v>
      </c>
      <c r="H8163" s="90" t="s">
        <v>335</v>
      </c>
    </row>
    <row r="8164" spans="1:10" hidden="1" x14ac:dyDescent="0.25">
      <c r="A8164" s="57" t="s">
        <v>136</v>
      </c>
      <c r="B8164" t="s">
        <v>128</v>
      </c>
      <c r="C8164">
        <v>2023</v>
      </c>
      <c r="D8164" t="s">
        <v>58</v>
      </c>
      <c r="E8164" t="s">
        <v>112</v>
      </c>
      <c r="F8164" t="s">
        <v>117</v>
      </c>
      <c r="G8164" t="s">
        <v>318</v>
      </c>
      <c r="H8164" t="s">
        <v>180</v>
      </c>
      <c r="I8164" s="90" t="s">
        <v>505</v>
      </c>
      <c r="J8164" s="3">
        <v>1291401</v>
      </c>
    </row>
    <row r="8165" spans="1:10" hidden="1" x14ac:dyDescent="0.25">
      <c r="A8165" s="57" t="s">
        <v>136</v>
      </c>
      <c r="B8165" t="s">
        <v>128</v>
      </c>
      <c r="C8165">
        <v>2023</v>
      </c>
      <c r="D8165" t="s">
        <v>58</v>
      </c>
      <c r="E8165" t="s">
        <v>112</v>
      </c>
      <c r="F8165" t="s">
        <v>117</v>
      </c>
      <c r="G8165" t="s">
        <v>318</v>
      </c>
      <c r="H8165" t="s">
        <v>180</v>
      </c>
      <c r="I8165" s="90" t="s">
        <v>556</v>
      </c>
      <c r="J8165" s="3">
        <v>227020.2</v>
      </c>
    </row>
    <row r="8166" spans="1:10" hidden="1" x14ac:dyDescent="0.25">
      <c r="A8166" s="57" t="s">
        <v>136</v>
      </c>
      <c r="B8166" t="s">
        <v>128</v>
      </c>
      <c r="C8166">
        <v>2023</v>
      </c>
      <c r="D8166" t="s">
        <v>58</v>
      </c>
      <c r="E8166" t="s">
        <v>112</v>
      </c>
      <c r="F8166" t="s">
        <v>117</v>
      </c>
      <c r="G8166" t="s">
        <v>318</v>
      </c>
      <c r="H8166" t="s">
        <v>180</v>
      </c>
      <c r="I8166" s="90" t="s">
        <v>414</v>
      </c>
      <c r="J8166" s="3">
        <v>384000</v>
      </c>
    </row>
    <row r="8167" spans="1:10" hidden="1" x14ac:dyDescent="0.25">
      <c r="A8167" s="57" t="s">
        <v>136</v>
      </c>
      <c r="B8167" t="s">
        <v>128</v>
      </c>
      <c r="C8167">
        <v>2023</v>
      </c>
      <c r="D8167" t="s">
        <v>58</v>
      </c>
      <c r="E8167" t="s">
        <v>112</v>
      </c>
      <c r="F8167" t="s">
        <v>117</v>
      </c>
      <c r="G8167" t="s">
        <v>318</v>
      </c>
      <c r="H8167" t="s">
        <v>180</v>
      </c>
      <c r="I8167" s="90" t="s">
        <v>413</v>
      </c>
      <c r="J8167" s="3">
        <v>1776790</v>
      </c>
    </row>
    <row r="8168" spans="1:10" hidden="1" x14ac:dyDescent="0.25">
      <c r="A8168" s="57" t="s">
        <v>136</v>
      </c>
      <c r="B8168" t="s">
        <v>128</v>
      </c>
      <c r="C8168">
        <v>2023</v>
      </c>
      <c r="D8168" t="s">
        <v>58</v>
      </c>
      <c r="E8168" t="s">
        <v>112</v>
      </c>
      <c r="F8168" t="s">
        <v>117</v>
      </c>
      <c r="G8168" t="s">
        <v>318</v>
      </c>
      <c r="H8168" t="s">
        <v>180</v>
      </c>
      <c r="I8168" s="90" t="s">
        <v>566</v>
      </c>
      <c r="J8168" s="3">
        <v>150000</v>
      </c>
    </row>
    <row r="8169" spans="1:10" hidden="1" x14ac:dyDescent="0.25">
      <c r="A8169" s="57" t="s">
        <v>136</v>
      </c>
      <c r="B8169" t="s">
        <v>128</v>
      </c>
      <c r="C8169">
        <v>2023</v>
      </c>
      <c r="D8169" t="s">
        <v>58</v>
      </c>
      <c r="E8169" t="s">
        <v>112</v>
      </c>
      <c r="F8169" t="s">
        <v>117</v>
      </c>
      <c r="G8169" t="s">
        <v>318</v>
      </c>
      <c r="H8169" t="s">
        <v>180</v>
      </c>
    </row>
    <row r="8170" spans="1:10" hidden="1" x14ac:dyDescent="0.25">
      <c r="A8170" s="57" t="s">
        <v>136</v>
      </c>
      <c r="B8170" t="s">
        <v>128</v>
      </c>
      <c r="C8170">
        <v>2023</v>
      </c>
      <c r="D8170" t="s">
        <v>58</v>
      </c>
      <c r="E8170" t="s">
        <v>112</v>
      </c>
      <c r="F8170" t="s">
        <v>117</v>
      </c>
      <c r="G8170" t="s">
        <v>318</v>
      </c>
      <c r="H8170" s="90" t="s">
        <v>550</v>
      </c>
    </row>
    <row r="8171" spans="1:10" hidden="1" x14ac:dyDescent="0.25">
      <c r="A8171" s="57" t="s">
        <v>136</v>
      </c>
      <c r="B8171" t="s">
        <v>128</v>
      </c>
      <c r="C8171">
        <v>2023</v>
      </c>
      <c r="D8171" t="s">
        <v>58</v>
      </c>
      <c r="E8171" t="s">
        <v>112</v>
      </c>
      <c r="F8171" t="s">
        <v>117</v>
      </c>
      <c r="G8171" t="s">
        <v>318</v>
      </c>
      <c r="H8171" s="2" t="s">
        <v>279</v>
      </c>
      <c r="I8171" s="90" t="s">
        <v>414</v>
      </c>
      <c r="J8171" s="3">
        <v>496800</v>
      </c>
    </row>
    <row r="8172" spans="1:10" hidden="1" x14ac:dyDescent="0.25">
      <c r="A8172" s="57" t="s">
        <v>136</v>
      </c>
      <c r="B8172" t="s">
        <v>128</v>
      </c>
      <c r="C8172">
        <v>2023</v>
      </c>
      <c r="D8172" t="s">
        <v>58</v>
      </c>
      <c r="E8172" t="s">
        <v>112</v>
      </c>
      <c r="F8172" t="s">
        <v>117</v>
      </c>
      <c r="G8172" t="s">
        <v>318</v>
      </c>
      <c r="H8172" s="2" t="s">
        <v>279</v>
      </c>
      <c r="I8172" s="90" t="s">
        <v>505</v>
      </c>
      <c r="J8172" s="3">
        <v>593100</v>
      </c>
    </row>
    <row r="8173" spans="1:10" hidden="1" x14ac:dyDescent="0.25">
      <c r="A8173" s="57" t="s">
        <v>136</v>
      </c>
      <c r="B8173" t="s">
        <v>128</v>
      </c>
      <c r="C8173">
        <v>2023</v>
      </c>
      <c r="D8173" t="s">
        <v>58</v>
      </c>
      <c r="E8173" t="s">
        <v>112</v>
      </c>
      <c r="F8173" t="s">
        <v>117</v>
      </c>
      <c r="G8173" t="s">
        <v>318</v>
      </c>
      <c r="H8173" s="2" t="s">
        <v>279</v>
      </c>
    </row>
    <row r="8174" spans="1:10" hidden="1" x14ac:dyDescent="0.25">
      <c r="A8174" s="57" t="s">
        <v>136</v>
      </c>
      <c r="B8174" t="s">
        <v>128</v>
      </c>
      <c r="C8174">
        <v>2023</v>
      </c>
      <c r="D8174" t="s">
        <v>58</v>
      </c>
      <c r="E8174" t="s">
        <v>112</v>
      </c>
      <c r="F8174" t="s">
        <v>117</v>
      </c>
      <c r="G8174" t="s">
        <v>318</v>
      </c>
      <c r="H8174" s="2" t="s">
        <v>279</v>
      </c>
    </row>
    <row r="8175" spans="1:10" hidden="1" x14ac:dyDescent="0.25">
      <c r="A8175" s="57" t="s">
        <v>136</v>
      </c>
      <c r="B8175" t="s">
        <v>128</v>
      </c>
      <c r="C8175">
        <v>2023</v>
      </c>
      <c r="D8175" t="s">
        <v>58</v>
      </c>
      <c r="E8175" t="s">
        <v>112</v>
      </c>
      <c r="F8175" t="s">
        <v>117</v>
      </c>
      <c r="G8175" t="s">
        <v>318</v>
      </c>
      <c r="H8175" s="2" t="s">
        <v>279</v>
      </c>
    </row>
    <row r="8176" spans="1:10" hidden="1" x14ac:dyDescent="0.25">
      <c r="A8176" s="57" t="s">
        <v>136</v>
      </c>
      <c r="B8176" t="s">
        <v>128</v>
      </c>
      <c r="C8176">
        <v>2023</v>
      </c>
      <c r="D8176" t="s">
        <v>58</v>
      </c>
      <c r="E8176" t="s">
        <v>112</v>
      </c>
      <c r="F8176" t="s">
        <v>117</v>
      </c>
      <c r="G8176" t="s">
        <v>319</v>
      </c>
      <c r="H8176" t="s">
        <v>181</v>
      </c>
    </row>
    <row r="8177" spans="1:10" hidden="1" x14ac:dyDescent="0.25">
      <c r="A8177" s="57" t="s">
        <v>136</v>
      </c>
      <c r="B8177" t="s">
        <v>128</v>
      </c>
      <c r="C8177">
        <v>2023</v>
      </c>
      <c r="D8177" t="s">
        <v>58</v>
      </c>
      <c r="E8177" t="s">
        <v>112</v>
      </c>
      <c r="F8177" t="s">
        <v>117</v>
      </c>
      <c r="G8177" t="s">
        <v>319</v>
      </c>
      <c r="H8177" s="90" t="s">
        <v>320</v>
      </c>
    </row>
    <row r="8178" spans="1:10" hidden="1" x14ac:dyDescent="0.25">
      <c r="A8178" s="20" t="s">
        <v>137</v>
      </c>
      <c r="B8178" s="20" t="s">
        <v>128</v>
      </c>
      <c r="C8178" s="20">
        <v>2023</v>
      </c>
      <c r="D8178" s="20" t="s">
        <v>58</v>
      </c>
      <c r="E8178" s="20" t="s">
        <v>52</v>
      </c>
      <c r="F8178" s="20" t="s">
        <v>142</v>
      </c>
      <c r="G8178" s="20" t="s">
        <v>301</v>
      </c>
      <c r="H8178" s="20" t="s">
        <v>210</v>
      </c>
      <c r="I8178" s="20" t="s">
        <v>374</v>
      </c>
      <c r="J8178" s="3">
        <v>76180713.120000005</v>
      </c>
    </row>
    <row r="8179" spans="1:10" hidden="1" x14ac:dyDescent="0.25">
      <c r="A8179" s="57" t="s">
        <v>137</v>
      </c>
      <c r="B8179" t="s">
        <v>128</v>
      </c>
      <c r="C8179">
        <v>2023</v>
      </c>
      <c r="D8179" t="s">
        <v>58</v>
      </c>
      <c r="E8179" t="s">
        <v>52</v>
      </c>
      <c r="F8179" t="s">
        <v>152</v>
      </c>
      <c r="G8179" t="s">
        <v>149</v>
      </c>
      <c r="H8179" t="s">
        <v>211</v>
      </c>
    </row>
    <row r="8180" spans="1:10" hidden="1" x14ac:dyDescent="0.25">
      <c r="A8180" s="57" t="s">
        <v>137</v>
      </c>
      <c r="B8180" t="s">
        <v>128</v>
      </c>
      <c r="C8180">
        <v>2023</v>
      </c>
      <c r="D8180" t="s">
        <v>58</v>
      </c>
      <c r="E8180" t="s">
        <v>52</v>
      </c>
      <c r="F8180" t="s">
        <v>152</v>
      </c>
      <c r="G8180" t="s">
        <v>213</v>
      </c>
      <c r="H8180" t="s">
        <v>214</v>
      </c>
    </row>
    <row r="8181" spans="1:10" hidden="1" x14ac:dyDescent="0.25">
      <c r="A8181" s="57" t="s">
        <v>137</v>
      </c>
      <c r="B8181" t="s">
        <v>128</v>
      </c>
      <c r="C8181">
        <v>2023</v>
      </c>
      <c r="D8181" t="s">
        <v>58</v>
      </c>
      <c r="E8181" t="s">
        <v>52</v>
      </c>
      <c r="F8181" t="s">
        <v>152</v>
      </c>
      <c r="G8181" t="s">
        <v>217</v>
      </c>
      <c r="H8181" t="s">
        <v>218</v>
      </c>
    </row>
    <row r="8182" spans="1:10" hidden="1" x14ac:dyDescent="0.25">
      <c r="A8182" s="57" t="s">
        <v>137</v>
      </c>
      <c r="B8182" t="s">
        <v>128</v>
      </c>
      <c r="C8182">
        <v>2023</v>
      </c>
      <c r="D8182" t="s">
        <v>58</v>
      </c>
      <c r="E8182" t="s">
        <v>52</v>
      </c>
      <c r="F8182" t="s">
        <v>142</v>
      </c>
      <c r="G8182" t="s">
        <v>300</v>
      </c>
      <c r="H8182" t="s">
        <v>224</v>
      </c>
      <c r="J8182" s="3">
        <v>-2279410.41</v>
      </c>
    </row>
    <row r="8183" spans="1:10" hidden="1" x14ac:dyDescent="0.25">
      <c r="A8183" s="57" t="s">
        <v>137</v>
      </c>
      <c r="B8183" t="s">
        <v>128</v>
      </c>
      <c r="C8183">
        <v>2023</v>
      </c>
      <c r="D8183" t="s">
        <v>58</v>
      </c>
      <c r="E8183" t="s">
        <v>52</v>
      </c>
      <c r="F8183" t="s">
        <v>142</v>
      </c>
      <c r="G8183" t="s">
        <v>300</v>
      </c>
      <c r="H8183" t="s">
        <v>303</v>
      </c>
    </row>
    <row r="8184" spans="1:10" hidden="1" x14ac:dyDescent="0.25">
      <c r="A8184" s="57" t="s">
        <v>137</v>
      </c>
      <c r="B8184" t="s">
        <v>128</v>
      </c>
      <c r="C8184">
        <v>2023</v>
      </c>
      <c r="D8184" t="s">
        <v>58</v>
      </c>
      <c r="E8184" t="s">
        <v>52</v>
      </c>
      <c r="F8184" t="s">
        <v>142</v>
      </c>
      <c r="G8184" t="s">
        <v>270</v>
      </c>
      <c r="H8184" t="s">
        <v>269</v>
      </c>
    </row>
    <row r="8185" spans="1:10" hidden="1" x14ac:dyDescent="0.25">
      <c r="A8185" s="57" t="s">
        <v>137</v>
      </c>
      <c r="B8185" t="s">
        <v>128</v>
      </c>
      <c r="C8185">
        <v>2023</v>
      </c>
      <c r="D8185" t="s">
        <v>58</v>
      </c>
      <c r="E8185" t="s">
        <v>52</v>
      </c>
      <c r="F8185" t="s">
        <v>142</v>
      </c>
      <c r="G8185" t="s">
        <v>270</v>
      </c>
      <c r="H8185" t="s">
        <v>271</v>
      </c>
      <c r="J8185" s="3">
        <v>226890.72</v>
      </c>
    </row>
    <row r="8186" spans="1:10" hidden="1" x14ac:dyDescent="0.25">
      <c r="A8186" s="57" t="s">
        <v>137</v>
      </c>
      <c r="B8186" t="s">
        <v>128</v>
      </c>
      <c r="C8186">
        <v>2023</v>
      </c>
      <c r="D8186" t="s">
        <v>58</v>
      </c>
      <c r="E8186" t="s">
        <v>52</v>
      </c>
      <c r="F8186" t="s">
        <v>142</v>
      </c>
      <c r="G8186" t="s">
        <v>270</v>
      </c>
      <c r="H8186" t="s">
        <v>486</v>
      </c>
      <c r="J8186" s="3">
        <v>-733576.61</v>
      </c>
    </row>
    <row r="8187" spans="1:10" hidden="1" x14ac:dyDescent="0.25">
      <c r="A8187" s="57" t="s">
        <v>137</v>
      </c>
      <c r="B8187" t="s">
        <v>128</v>
      </c>
      <c r="C8187">
        <v>2023</v>
      </c>
      <c r="D8187" t="s">
        <v>58</v>
      </c>
      <c r="E8187" t="s">
        <v>45</v>
      </c>
      <c r="F8187" t="s">
        <v>46</v>
      </c>
      <c r="G8187" t="s">
        <v>54</v>
      </c>
      <c r="H8187" t="s">
        <v>11</v>
      </c>
      <c r="I8187" s="90" t="s">
        <v>375</v>
      </c>
      <c r="J8187" s="3">
        <v>6120000</v>
      </c>
    </row>
    <row r="8188" spans="1:10" hidden="1" x14ac:dyDescent="0.25">
      <c r="A8188" s="57" t="s">
        <v>137</v>
      </c>
      <c r="B8188" t="s">
        <v>128</v>
      </c>
      <c r="C8188">
        <v>2023</v>
      </c>
      <c r="D8188" t="s">
        <v>58</v>
      </c>
      <c r="E8188" t="s">
        <v>45</v>
      </c>
      <c r="F8188" t="s">
        <v>46</v>
      </c>
      <c r="G8188" t="s">
        <v>54</v>
      </c>
      <c r="H8188" t="s">
        <v>11</v>
      </c>
      <c r="I8188" s="90" t="s">
        <v>556</v>
      </c>
      <c r="J8188" s="3">
        <v>1800000</v>
      </c>
    </row>
    <row r="8189" spans="1:10" hidden="1" x14ac:dyDescent="0.25">
      <c r="A8189" s="57" t="s">
        <v>137</v>
      </c>
      <c r="B8189" t="s">
        <v>128</v>
      </c>
      <c r="C8189">
        <v>2023</v>
      </c>
      <c r="D8189" t="s">
        <v>58</v>
      </c>
      <c r="E8189" t="s">
        <v>45</v>
      </c>
      <c r="F8189" t="s">
        <v>46</v>
      </c>
      <c r="G8189" t="s">
        <v>54</v>
      </c>
      <c r="H8189" t="s">
        <v>11</v>
      </c>
      <c r="I8189" s="90" t="s">
        <v>557</v>
      </c>
      <c r="J8189" s="3">
        <v>580000</v>
      </c>
    </row>
    <row r="8190" spans="1:10" hidden="1" x14ac:dyDescent="0.25">
      <c r="A8190" s="57" t="s">
        <v>137</v>
      </c>
      <c r="B8190" t="s">
        <v>128</v>
      </c>
      <c r="C8190">
        <v>2023</v>
      </c>
      <c r="D8190" t="s">
        <v>58</v>
      </c>
      <c r="E8190" t="s">
        <v>45</v>
      </c>
      <c r="F8190" t="s">
        <v>46</v>
      </c>
      <c r="G8190" t="s">
        <v>54</v>
      </c>
      <c r="H8190" t="s">
        <v>12</v>
      </c>
      <c r="I8190" s="90" t="s">
        <v>556</v>
      </c>
      <c r="J8190" s="3">
        <v>140606</v>
      </c>
    </row>
    <row r="8191" spans="1:10" hidden="1" x14ac:dyDescent="0.25">
      <c r="A8191" s="57" t="s">
        <v>137</v>
      </c>
      <c r="B8191" t="s">
        <v>128</v>
      </c>
      <c r="C8191">
        <v>2023</v>
      </c>
      <c r="D8191" t="s">
        <v>58</v>
      </c>
      <c r="E8191" t="s">
        <v>45</v>
      </c>
      <c r="F8191" t="s">
        <v>46</v>
      </c>
      <c r="G8191" t="s">
        <v>54</v>
      </c>
      <c r="H8191" t="s">
        <v>12</v>
      </c>
      <c r="I8191" s="90" t="s">
        <v>557</v>
      </c>
      <c r="J8191" s="3">
        <v>70303</v>
      </c>
    </row>
    <row r="8192" spans="1:10" hidden="1" x14ac:dyDescent="0.25">
      <c r="A8192" s="57" t="s">
        <v>137</v>
      </c>
      <c r="B8192" t="s">
        <v>128</v>
      </c>
      <c r="C8192">
        <v>2023</v>
      </c>
      <c r="D8192" t="s">
        <v>58</v>
      </c>
      <c r="E8192" t="s">
        <v>45</v>
      </c>
      <c r="F8192" t="s">
        <v>46</v>
      </c>
      <c r="G8192" t="s">
        <v>54</v>
      </c>
      <c r="H8192" t="s">
        <v>12</v>
      </c>
    </row>
    <row r="8193" spans="1:10" hidden="1" x14ac:dyDescent="0.25">
      <c r="A8193" s="57" t="s">
        <v>137</v>
      </c>
      <c r="B8193" t="s">
        <v>128</v>
      </c>
      <c r="C8193">
        <v>2023</v>
      </c>
      <c r="D8193" t="s">
        <v>58</v>
      </c>
      <c r="E8193" t="s">
        <v>45</v>
      </c>
      <c r="F8193" t="s">
        <v>46</v>
      </c>
      <c r="G8193" t="s">
        <v>54</v>
      </c>
      <c r="H8193" t="s">
        <v>13</v>
      </c>
      <c r="I8193" s="90" t="s">
        <v>375</v>
      </c>
      <c r="J8193" s="3">
        <v>510000</v>
      </c>
    </row>
    <row r="8194" spans="1:10" hidden="1" x14ac:dyDescent="0.25">
      <c r="A8194" s="57" t="s">
        <v>137</v>
      </c>
      <c r="B8194" t="s">
        <v>128</v>
      </c>
      <c r="C8194">
        <v>2023</v>
      </c>
      <c r="D8194" t="s">
        <v>58</v>
      </c>
      <c r="E8194" t="s">
        <v>45</v>
      </c>
      <c r="F8194" t="s">
        <v>46</v>
      </c>
      <c r="G8194" t="s">
        <v>54</v>
      </c>
      <c r="H8194" t="s">
        <v>13</v>
      </c>
      <c r="I8194" s="90" t="s">
        <v>556</v>
      </c>
      <c r="J8194" s="3">
        <v>161717</v>
      </c>
    </row>
    <row r="8195" spans="1:10" hidden="1" x14ac:dyDescent="0.25">
      <c r="A8195" s="57" t="s">
        <v>137</v>
      </c>
      <c r="B8195" t="s">
        <v>128</v>
      </c>
      <c r="C8195">
        <v>2023</v>
      </c>
      <c r="D8195" t="s">
        <v>58</v>
      </c>
      <c r="E8195" t="s">
        <v>45</v>
      </c>
      <c r="F8195" t="s">
        <v>46</v>
      </c>
      <c r="G8195" t="s">
        <v>54</v>
      </c>
      <c r="H8195" t="s">
        <v>13</v>
      </c>
      <c r="I8195" s="90" t="s">
        <v>557</v>
      </c>
      <c r="J8195" s="3">
        <v>54192</v>
      </c>
    </row>
    <row r="8196" spans="1:10" hidden="1" x14ac:dyDescent="0.25">
      <c r="A8196" s="57" t="s">
        <v>137</v>
      </c>
      <c r="B8196" t="s">
        <v>128</v>
      </c>
      <c r="C8196">
        <v>2023</v>
      </c>
      <c r="D8196" t="s">
        <v>58</v>
      </c>
      <c r="E8196" t="s">
        <v>45</v>
      </c>
      <c r="F8196" t="s">
        <v>46</v>
      </c>
      <c r="G8196" t="s">
        <v>54</v>
      </c>
      <c r="H8196" t="s">
        <v>14</v>
      </c>
      <c r="I8196" s="90" t="s">
        <v>375</v>
      </c>
      <c r="J8196" s="3">
        <v>61200</v>
      </c>
    </row>
    <row r="8197" spans="1:10" hidden="1" x14ac:dyDescent="0.25">
      <c r="A8197" s="57" t="s">
        <v>137</v>
      </c>
      <c r="B8197" t="s">
        <v>128</v>
      </c>
      <c r="C8197">
        <v>2023</v>
      </c>
      <c r="D8197" t="s">
        <v>58</v>
      </c>
      <c r="E8197" t="s">
        <v>45</v>
      </c>
      <c r="F8197" t="s">
        <v>46</v>
      </c>
      <c r="G8197" t="s">
        <v>54</v>
      </c>
      <c r="H8197" t="s">
        <v>14</v>
      </c>
      <c r="I8197" s="90" t="s">
        <v>557</v>
      </c>
      <c r="J8197" s="3">
        <v>6503</v>
      </c>
    </row>
    <row r="8198" spans="1:10" hidden="1" x14ac:dyDescent="0.25">
      <c r="A8198" s="57" t="s">
        <v>137</v>
      </c>
      <c r="B8198" t="s">
        <v>128</v>
      </c>
      <c r="C8198">
        <v>2023</v>
      </c>
      <c r="D8198" t="s">
        <v>58</v>
      </c>
      <c r="E8198" t="s">
        <v>45</v>
      </c>
      <c r="F8198" t="s">
        <v>46</v>
      </c>
      <c r="G8198" t="s">
        <v>54</v>
      </c>
      <c r="H8198" t="s">
        <v>14</v>
      </c>
      <c r="I8198" s="90" t="s">
        <v>556</v>
      </c>
      <c r="J8198" s="3">
        <v>19406</v>
      </c>
    </row>
    <row r="8199" spans="1:10" hidden="1" x14ac:dyDescent="0.25">
      <c r="A8199" s="57" t="s">
        <v>137</v>
      </c>
      <c r="B8199" t="s">
        <v>128</v>
      </c>
      <c r="C8199">
        <v>2023</v>
      </c>
      <c r="D8199" t="s">
        <v>58</v>
      </c>
      <c r="E8199" t="s">
        <v>45</v>
      </c>
      <c r="F8199" t="s">
        <v>46</v>
      </c>
      <c r="G8199" t="s">
        <v>54</v>
      </c>
      <c r="H8199" t="s">
        <v>15</v>
      </c>
      <c r="I8199" s="90" t="s">
        <v>375</v>
      </c>
      <c r="J8199" s="3">
        <v>510000</v>
      </c>
    </row>
    <row r="8200" spans="1:10" hidden="1" x14ac:dyDescent="0.25">
      <c r="A8200" s="57" t="s">
        <v>137</v>
      </c>
      <c r="B8200" t="s">
        <v>128</v>
      </c>
      <c r="C8200">
        <v>2023</v>
      </c>
      <c r="D8200" t="s">
        <v>58</v>
      </c>
      <c r="E8200" t="s">
        <v>45</v>
      </c>
      <c r="F8200" t="s">
        <v>46</v>
      </c>
      <c r="G8200" t="s">
        <v>54</v>
      </c>
      <c r="H8200" t="s">
        <v>15</v>
      </c>
      <c r="I8200" s="90" t="s">
        <v>556</v>
      </c>
      <c r="J8200" s="3">
        <v>167576</v>
      </c>
    </row>
    <row r="8201" spans="1:10" hidden="1" x14ac:dyDescent="0.25">
      <c r="A8201" s="57" t="s">
        <v>137</v>
      </c>
      <c r="B8201" t="s">
        <v>128</v>
      </c>
      <c r="C8201">
        <v>2023</v>
      </c>
      <c r="D8201" t="s">
        <v>58</v>
      </c>
      <c r="E8201" t="s">
        <v>45</v>
      </c>
      <c r="F8201" t="s">
        <v>46</v>
      </c>
      <c r="G8201" t="s">
        <v>54</v>
      </c>
      <c r="H8201" t="s">
        <v>15</v>
      </c>
      <c r="I8201" s="90" t="s">
        <v>557</v>
      </c>
      <c r="J8201" s="3">
        <v>60441</v>
      </c>
    </row>
    <row r="8202" spans="1:10" hidden="1" x14ac:dyDescent="0.25">
      <c r="A8202" s="57" t="s">
        <v>137</v>
      </c>
      <c r="B8202" t="s">
        <v>128</v>
      </c>
      <c r="C8202">
        <v>2023</v>
      </c>
      <c r="D8202" t="s">
        <v>58</v>
      </c>
      <c r="E8202" t="s">
        <v>45</v>
      </c>
      <c r="F8202" t="s">
        <v>46</v>
      </c>
      <c r="G8202" t="s">
        <v>54</v>
      </c>
      <c r="H8202" t="s">
        <v>16</v>
      </c>
      <c r="I8202" s="90" t="s">
        <v>375</v>
      </c>
      <c r="J8202" s="3">
        <v>255000</v>
      </c>
    </row>
    <row r="8203" spans="1:10" hidden="1" x14ac:dyDescent="0.25">
      <c r="A8203" s="57" t="s">
        <v>137</v>
      </c>
      <c r="B8203" t="s">
        <v>128</v>
      </c>
      <c r="C8203">
        <v>2023</v>
      </c>
      <c r="D8203" t="s">
        <v>58</v>
      </c>
      <c r="E8203" t="s">
        <v>45</v>
      </c>
      <c r="F8203" t="s">
        <v>46</v>
      </c>
      <c r="G8203" t="s">
        <v>54</v>
      </c>
      <c r="H8203" t="s">
        <v>16</v>
      </c>
      <c r="I8203" s="90" t="s">
        <v>557</v>
      </c>
      <c r="J8203" s="3">
        <v>24167</v>
      </c>
    </row>
    <row r="8204" spans="1:10" hidden="1" x14ac:dyDescent="0.25">
      <c r="A8204" s="57" t="s">
        <v>137</v>
      </c>
      <c r="B8204" t="s">
        <v>128</v>
      </c>
      <c r="C8204">
        <v>2023</v>
      </c>
      <c r="D8204" t="s">
        <v>58</v>
      </c>
      <c r="E8204" t="s">
        <v>45</v>
      </c>
      <c r="F8204" t="s">
        <v>46</v>
      </c>
      <c r="G8204" t="s">
        <v>54</v>
      </c>
      <c r="H8204" t="s">
        <v>16</v>
      </c>
      <c r="I8204" s="90" t="s">
        <v>556</v>
      </c>
      <c r="J8204" s="3">
        <v>75000</v>
      </c>
    </row>
    <row r="8205" spans="1:10" hidden="1" x14ac:dyDescent="0.25">
      <c r="A8205" s="57" t="s">
        <v>137</v>
      </c>
      <c r="B8205" t="s">
        <v>128</v>
      </c>
      <c r="C8205">
        <v>2023</v>
      </c>
      <c r="D8205" t="s">
        <v>58</v>
      </c>
      <c r="E8205" t="s">
        <v>45</v>
      </c>
      <c r="F8205" t="s">
        <v>46</v>
      </c>
      <c r="G8205" t="s">
        <v>54</v>
      </c>
      <c r="H8205" t="s">
        <v>17</v>
      </c>
      <c r="I8205" s="90" t="s">
        <v>375</v>
      </c>
      <c r="J8205" s="3">
        <v>4080000</v>
      </c>
    </row>
    <row r="8206" spans="1:10" hidden="1" x14ac:dyDescent="0.25">
      <c r="A8206" s="57" t="s">
        <v>137</v>
      </c>
      <c r="B8206" t="s">
        <v>128</v>
      </c>
      <c r="C8206">
        <v>2023</v>
      </c>
      <c r="D8206" t="s">
        <v>58</v>
      </c>
      <c r="E8206" t="s">
        <v>45</v>
      </c>
      <c r="F8206" t="s">
        <v>46</v>
      </c>
      <c r="G8206" t="s">
        <v>54</v>
      </c>
      <c r="H8206" s="90" t="s">
        <v>331</v>
      </c>
    </row>
    <row r="8207" spans="1:10" hidden="1" x14ac:dyDescent="0.25">
      <c r="A8207" s="57" t="s">
        <v>137</v>
      </c>
      <c r="B8207" t="s">
        <v>128</v>
      </c>
      <c r="C8207">
        <v>2023</v>
      </c>
      <c r="D8207" t="s">
        <v>58</v>
      </c>
      <c r="E8207" t="s">
        <v>45</v>
      </c>
      <c r="F8207" t="s">
        <v>46</v>
      </c>
      <c r="G8207" t="s">
        <v>54</v>
      </c>
      <c r="H8207" s="90" t="s">
        <v>445</v>
      </c>
    </row>
    <row r="8208" spans="1:10" hidden="1" x14ac:dyDescent="0.25">
      <c r="A8208" s="57" t="s">
        <v>137</v>
      </c>
      <c r="B8208" t="s">
        <v>128</v>
      </c>
      <c r="C8208">
        <v>2023</v>
      </c>
      <c r="D8208" t="s">
        <v>58</v>
      </c>
      <c r="E8208" t="s">
        <v>45</v>
      </c>
      <c r="F8208" t="s">
        <v>46</v>
      </c>
      <c r="G8208" t="s">
        <v>54</v>
      </c>
      <c r="H8208" t="s">
        <v>195</v>
      </c>
    </row>
    <row r="8209" spans="1:10" hidden="1" x14ac:dyDescent="0.25">
      <c r="A8209" s="57" t="s">
        <v>137</v>
      </c>
      <c r="B8209" t="s">
        <v>128</v>
      </c>
      <c r="C8209">
        <v>2023</v>
      </c>
      <c r="D8209" t="s">
        <v>58</v>
      </c>
      <c r="E8209" t="s">
        <v>45</v>
      </c>
      <c r="F8209" t="s">
        <v>46</v>
      </c>
      <c r="G8209" t="s">
        <v>54</v>
      </c>
      <c r="H8209" t="s">
        <v>18</v>
      </c>
      <c r="I8209" s="90" t="s">
        <v>559</v>
      </c>
      <c r="J8209" s="3">
        <v>44370</v>
      </c>
    </row>
    <row r="8210" spans="1:10" hidden="1" x14ac:dyDescent="0.25">
      <c r="A8210" s="57" t="s">
        <v>137</v>
      </c>
      <c r="B8210" t="s">
        <v>128</v>
      </c>
      <c r="C8210">
        <v>2023</v>
      </c>
      <c r="D8210" t="s">
        <v>58</v>
      </c>
      <c r="E8210" t="s">
        <v>45</v>
      </c>
      <c r="F8210" t="s">
        <v>46</v>
      </c>
      <c r="G8210" t="s">
        <v>54</v>
      </c>
      <c r="H8210" s="90" t="s">
        <v>513</v>
      </c>
    </row>
    <row r="8211" spans="1:10" hidden="1" x14ac:dyDescent="0.25">
      <c r="A8211" s="57" t="s">
        <v>137</v>
      </c>
      <c r="B8211" t="s">
        <v>128</v>
      </c>
      <c r="C8211">
        <v>2023</v>
      </c>
      <c r="D8211" t="s">
        <v>58</v>
      </c>
      <c r="E8211" t="s">
        <v>45</v>
      </c>
      <c r="F8211" t="s">
        <v>46</v>
      </c>
      <c r="G8211" t="s">
        <v>54</v>
      </c>
      <c r="H8211" t="s">
        <v>19</v>
      </c>
      <c r="I8211" s="90" t="s">
        <v>398</v>
      </c>
      <c r="J8211" s="3">
        <v>950400</v>
      </c>
    </row>
    <row r="8212" spans="1:10" hidden="1" x14ac:dyDescent="0.25">
      <c r="A8212" s="57" t="s">
        <v>137</v>
      </c>
      <c r="B8212" t="s">
        <v>128</v>
      </c>
      <c r="C8212">
        <v>2023</v>
      </c>
      <c r="D8212" t="s">
        <v>58</v>
      </c>
      <c r="E8212" t="s">
        <v>45</v>
      </c>
      <c r="F8212" t="s">
        <v>46</v>
      </c>
      <c r="G8212" t="s">
        <v>54</v>
      </c>
      <c r="H8212" t="s">
        <v>19</v>
      </c>
      <c r="I8212" s="90" t="s">
        <v>560</v>
      </c>
      <c r="J8212" s="3">
        <v>162400</v>
      </c>
    </row>
    <row r="8213" spans="1:10" hidden="1" x14ac:dyDescent="0.25">
      <c r="A8213" s="57" t="s">
        <v>137</v>
      </c>
      <c r="B8213" t="s">
        <v>128</v>
      </c>
      <c r="C8213">
        <v>2023</v>
      </c>
      <c r="D8213" t="s">
        <v>58</v>
      </c>
      <c r="E8213" t="s">
        <v>45</v>
      </c>
      <c r="F8213" t="s">
        <v>46</v>
      </c>
      <c r="G8213" t="s">
        <v>54</v>
      </c>
      <c r="H8213" t="s">
        <v>20</v>
      </c>
      <c r="I8213" s="90" t="s">
        <v>399</v>
      </c>
      <c r="J8213" s="3">
        <v>340000</v>
      </c>
    </row>
    <row r="8214" spans="1:10" hidden="1" x14ac:dyDescent="0.25">
      <c r="A8214" s="57" t="s">
        <v>137</v>
      </c>
      <c r="B8214" t="s">
        <v>128</v>
      </c>
      <c r="C8214">
        <v>2023</v>
      </c>
      <c r="D8214" t="s">
        <v>58</v>
      </c>
      <c r="E8214" t="s">
        <v>45</v>
      </c>
      <c r="F8214" t="s">
        <v>46</v>
      </c>
      <c r="G8214" t="s">
        <v>54</v>
      </c>
      <c r="H8214" s="90" t="s">
        <v>523</v>
      </c>
    </row>
    <row r="8215" spans="1:10" hidden="1" x14ac:dyDescent="0.25">
      <c r="A8215" s="57" t="s">
        <v>137</v>
      </c>
      <c r="B8215" t="s">
        <v>128</v>
      </c>
      <c r="C8215">
        <v>2023</v>
      </c>
      <c r="D8215" t="s">
        <v>58</v>
      </c>
      <c r="E8215" t="s">
        <v>45</v>
      </c>
      <c r="F8215" t="s">
        <v>46</v>
      </c>
      <c r="G8215" t="s">
        <v>54</v>
      </c>
      <c r="H8215" s="2" t="s">
        <v>294</v>
      </c>
      <c r="I8215" s="90" t="s">
        <v>575</v>
      </c>
      <c r="J8215" s="3">
        <v>1320000</v>
      </c>
    </row>
    <row r="8216" spans="1:10" hidden="1" x14ac:dyDescent="0.25">
      <c r="A8216" s="57" t="s">
        <v>137</v>
      </c>
      <c r="B8216" t="s">
        <v>128</v>
      </c>
      <c r="C8216">
        <v>2023</v>
      </c>
      <c r="D8216" t="s">
        <v>58</v>
      </c>
      <c r="E8216" t="s">
        <v>45</v>
      </c>
      <c r="F8216" t="s">
        <v>46</v>
      </c>
      <c r="G8216" t="s">
        <v>118</v>
      </c>
      <c r="H8216" s="2" t="s">
        <v>295</v>
      </c>
      <c r="I8216" s="90" t="s">
        <v>378</v>
      </c>
      <c r="J8216" s="3">
        <v>1200000</v>
      </c>
    </row>
    <row r="8217" spans="1:10" hidden="1" x14ac:dyDescent="0.25">
      <c r="A8217" s="57" t="s">
        <v>137</v>
      </c>
      <c r="B8217" t="s">
        <v>128</v>
      </c>
      <c r="C8217">
        <v>2023</v>
      </c>
      <c r="D8217" t="s">
        <v>58</v>
      </c>
      <c r="E8217" t="s">
        <v>45</v>
      </c>
      <c r="F8217" t="s">
        <v>46</v>
      </c>
      <c r="G8217" t="s">
        <v>118</v>
      </c>
      <c r="H8217" t="s">
        <v>119</v>
      </c>
    </row>
    <row r="8218" spans="1:10" hidden="1" x14ac:dyDescent="0.25">
      <c r="A8218" s="57" t="s">
        <v>137</v>
      </c>
      <c r="B8218" t="s">
        <v>128</v>
      </c>
      <c r="C8218">
        <v>2023</v>
      </c>
      <c r="D8218" t="s">
        <v>58</v>
      </c>
      <c r="E8218" t="s">
        <v>45</v>
      </c>
      <c r="F8218" t="s">
        <v>46</v>
      </c>
      <c r="G8218" t="s">
        <v>118</v>
      </c>
      <c r="H8218" t="s">
        <v>283</v>
      </c>
    </row>
    <row r="8219" spans="1:10" hidden="1" x14ac:dyDescent="0.25">
      <c r="A8219" s="57" t="s">
        <v>137</v>
      </c>
      <c r="B8219" t="s">
        <v>128</v>
      </c>
      <c r="C8219">
        <v>2023</v>
      </c>
      <c r="D8219" t="s">
        <v>58</v>
      </c>
      <c r="E8219" t="s">
        <v>45</v>
      </c>
      <c r="F8219" t="s">
        <v>46</v>
      </c>
      <c r="G8219" t="s">
        <v>109</v>
      </c>
      <c r="H8219" t="s">
        <v>219</v>
      </c>
    </row>
    <row r="8220" spans="1:10" hidden="1" x14ac:dyDescent="0.25">
      <c r="A8220" s="57" t="s">
        <v>137</v>
      </c>
      <c r="B8220" t="s">
        <v>128</v>
      </c>
      <c r="C8220">
        <v>2023</v>
      </c>
      <c r="D8220" t="s">
        <v>58</v>
      </c>
      <c r="E8220" t="s">
        <v>45</v>
      </c>
      <c r="F8220" t="s">
        <v>46</v>
      </c>
      <c r="G8220" t="s">
        <v>109</v>
      </c>
      <c r="H8220" t="s">
        <v>219</v>
      </c>
    </row>
    <row r="8221" spans="1:10" hidden="1" x14ac:dyDescent="0.25">
      <c r="A8221" s="57" t="s">
        <v>137</v>
      </c>
      <c r="B8221" t="s">
        <v>128</v>
      </c>
      <c r="C8221">
        <v>2023</v>
      </c>
      <c r="D8221" t="s">
        <v>58</v>
      </c>
      <c r="E8221" t="s">
        <v>45</v>
      </c>
      <c r="F8221" t="s">
        <v>46</v>
      </c>
      <c r="G8221" t="s">
        <v>109</v>
      </c>
      <c r="H8221" s="2" t="s">
        <v>267</v>
      </c>
    </row>
    <row r="8222" spans="1:10" hidden="1" x14ac:dyDescent="0.25">
      <c r="A8222" s="57" t="s">
        <v>137</v>
      </c>
      <c r="B8222" t="s">
        <v>128</v>
      </c>
      <c r="C8222">
        <v>2023</v>
      </c>
      <c r="D8222" t="s">
        <v>58</v>
      </c>
      <c r="E8222" t="s">
        <v>45</v>
      </c>
      <c r="F8222" t="s">
        <v>46</v>
      </c>
      <c r="G8222" t="s">
        <v>109</v>
      </c>
      <c r="H8222" t="s">
        <v>220</v>
      </c>
      <c r="I8222" s="90" t="s">
        <v>465</v>
      </c>
      <c r="J8222" s="3">
        <v>672</v>
      </c>
    </row>
    <row r="8223" spans="1:10" hidden="1" x14ac:dyDescent="0.25">
      <c r="A8223" s="57" t="s">
        <v>137</v>
      </c>
      <c r="B8223" t="s">
        <v>128</v>
      </c>
      <c r="C8223">
        <v>2023</v>
      </c>
      <c r="D8223" t="s">
        <v>58</v>
      </c>
      <c r="E8223" t="s">
        <v>45</v>
      </c>
      <c r="F8223" t="s">
        <v>46</v>
      </c>
      <c r="G8223" t="s">
        <v>109</v>
      </c>
      <c r="H8223" t="s">
        <v>220</v>
      </c>
      <c r="I8223" s="90" t="s">
        <v>417</v>
      </c>
      <c r="J8223" s="3">
        <v>40300</v>
      </c>
    </row>
    <row r="8224" spans="1:10" hidden="1" x14ac:dyDescent="0.25">
      <c r="A8224" s="57" t="s">
        <v>137</v>
      </c>
      <c r="B8224" t="s">
        <v>128</v>
      </c>
      <c r="C8224">
        <v>2023</v>
      </c>
      <c r="D8224" t="s">
        <v>58</v>
      </c>
      <c r="E8224" t="s">
        <v>45</v>
      </c>
      <c r="F8224" t="s">
        <v>46</v>
      </c>
      <c r="G8224" t="s">
        <v>109</v>
      </c>
      <c r="H8224" t="s">
        <v>260</v>
      </c>
    </row>
    <row r="8225" spans="1:10" hidden="1" x14ac:dyDescent="0.25">
      <c r="A8225" s="57" t="s">
        <v>137</v>
      </c>
      <c r="B8225" t="s">
        <v>128</v>
      </c>
      <c r="C8225">
        <v>2023</v>
      </c>
      <c r="D8225" t="s">
        <v>58</v>
      </c>
      <c r="E8225" t="s">
        <v>45</v>
      </c>
      <c r="F8225" t="s">
        <v>46</v>
      </c>
      <c r="G8225" t="s">
        <v>55</v>
      </c>
      <c r="H8225" t="s">
        <v>22</v>
      </c>
      <c r="I8225" s="90" t="s">
        <v>380</v>
      </c>
      <c r="J8225" s="3">
        <v>800000</v>
      </c>
    </row>
    <row r="8226" spans="1:10" hidden="1" x14ac:dyDescent="0.25">
      <c r="A8226" s="57" t="s">
        <v>137</v>
      </c>
      <c r="B8226" t="s">
        <v>128</v>
      </c>
      <c r="C8226">
        <v>2023</v>
      </c>
      <c r="D8226" t="s">
        <v>58</v>
      </c>
      <c r="E8226" t="s">
        <v>45</v>
      </c>
      <c r="F8226" t="s">
        <v>46</v>
      </c>
      <c r="G8226" t="s">
        <v>55</v>
      </c>
      <c r="H8226" t="s">
        <v>22</v>
      </c>
    </row>
    <row r="8227" spans="1:10" hidden="1" x14ac:dyDescent="0.25">
      <c r="A8227" s="57" t="s">
        <v>137</v>
      </c>
      <c r="B8227" t="s">
        <v>128</v>
      </c>
      <c r="C8227">
        <v>2023</v>
      </c>
      <c r="D8227" t="s">
        <v>58</v>
      </c>
      <c r="E8227" t="s">
        <v>45</v>
      </c>
      <c r="F8227" t="s">
        <v>46</v>
      </c>
      <c r="G8227" t="s">
        <v>55</v>
      </c>
      <c r="H8227" t="s">
        <v>447</v>
      </c>
    </row>
    <row r="8228" spans="1:10" hidden="1" x14ac:dyDescent="0.25">
      <c r="A8228" s="57" t="s">
        <v>137</v>
      </c>
      <c r="B8228" t="s">
        <v>128</v>
      </c>
      <c r="C8228">
        <v>2023</v>
      </c>
      <c r="D8228" t="s">
        <v>58</v>
      </c>
      <c r="E8228" t="s">
        <v>45</v>
      </c>
      <c r="F8228" t="s">
        <v>46</v>
      </c>
      <c r="G8228" t="s">
        <v>47</v>
      </c>
      <c r="H8228" t="s">
        <v>238</v>
      </c>
    </row>
    <row r="8229" spans="1:10" hidden="1" x14ac:dyDescent="0.25">
      <c r="A8229" s="57" t="s">
        <v>137</v>
      </c>
      <c r="B8229" t="s">
        <v>128</v>
      </c>
      <c r="C8229">
        <v>2023</v>
      </c>
      <c r="D8229" t="s">
        <v>58</v>
      </c>
      <c r="E8229" t="s">
        <v>45</v>
      </c>
      <c r="F8229" t="s">
        <v>46</v>
      </c>
      <c r="G8229" t="s">
        <v>47</v>
      </c>
      <c r="H8229" t="s">
        <v>239</v>
      </c>
      <c r="I8229" s="90" t="s">
        <v>382</v>
      </c>
      <c r="J8229" s="3">
        <v>422148</v>
      </c>
    </row>
    <row r="8230" spans="1:10" hidden="1" x14ac:dyDescent="0.25">
      <c r="A8230" s="57" t="s">
        <v>137</v>
      </c>
      <c r="B8230" t="s">
        <v>128</v>
      </c>
      <c r="C8230">
        <v>2023</v>
      </c>
      <c r="D8230" t="s">
        <v>58</v>
      </c>
      <c r="E8230" t="s">
        <v>45</v>
      </c>
      <c r="F8230" t="s">
        <v>46</v>
      </c>
      <c r="G8230" t="s">
        <v>47</v>
      </c>
      <c r="H8230" t="s">
        <v>239</v>
      </c>
      <c r="I8230" s="90" t="s">
        <v>384</v>
      </c>
      <c r="J8230" s="3">
        <v>425934</v>
      </c>
    </row>
    <row r="8231" spans="1:10" hidden="1" x14ac:dyDescent="0.25">
      <c r="A8231" s="57" t="s">
        <v>137</v>
      </c>
      <c r="B8231" t="s">
        <v>128</v>
      </c>
      <c r="C8231">
        <v>2023</v>
      </c>
      <c r="D8231" t="s">
        <v>58</v>
      </c>
      <c r="E8231" t="s">
        <v>45</v>
      </c>
      <c r="F8231" t="s">
        <v>46</v>
      </c>
      <c r="G8231" t="s">
        <v>47</v>
      </c>
      <c r="H8231" t="s">
        <v>239</v>
      </c>
      <c r="I8231" s="90" t="s">
        <v>576</v>
      </c>
      <c r="J8231" s="3">
        <v>975293.84</v>
      </c>
    </row>
    <row r="8232" spans="1:10" hidden="1" x14ac:dyDescent="0.25">
      <c r="A8232" s="57" t="s">
        <v>137</v>
      </c>
      <c r="B8232" t="s">
        <v>128</v>
      </c>
      <c r="C8232">
        <v>2023</v>
      </c>
      <c r="D8232" t="s">
        <v>58</v>
      </c>
      <c r="E8232" t="s">
        <v>45</v>
      </c>
      <c r="F8232" t="s">
        <v>46</v>
      </c>
      <c r="G8232" t="s">
        <v>47</v>
      </c>
      <c r="H8232" t="s">
        <v>239</v>
      </c>
      <c r="I8232" s="90" t="s">
        <v>562</v>
      </c>
      <c r="J8232" s="3">
        <v>1450000</v>
      </c>
    </row>
    <row r="8233" spans="1:10" hidden="1" x14ac:dyDescent="0.25">
      <c r="A8233" s="57" t="s">
        <v>137</v>
      </c>
      <c r="B8233" t="s">
        <v>128</v>
      </c>
      <c r="C8233">
        <v>2023</v>
      </c>
      <c r="D8233" t="s">
        <v>58</v>
      </c>
      <c r="E8233" t="s">
        <v>45</v>
      </c>
      <c r="F8233" t="s">
        <v>46</v>
      </c>
      <c r="G8233" t="s">
        <v>47</v>
      </c>
      <c r="H8233" t="s">
        <v>239</v>
      </c>
    </row>
    <row r="8234" spans="1:10" hidden="1" x14ac:dyDescent="0.25">
      <c r="A8234" s="57" t="s">
        <v>137</v>
      </c>
      <c r="B8234" t="s">
        <v>128</v>
      </c>
      <c r="C8234">
        <v>2023</v>
      </c>
      <c r="D8234" t="s">
        <v>58</v>
      </c>
      <c r="E8234" t="s">
        <v>45</v>
      </c>
      <c r="F8234" t="s">
        <v>46</v>
      </c>
      <c r="G8234" t="s">
        <v>47</v>
      </c>
      <c r="H8234" t="s">
        <v>239</v>
      </c>
    </row>
    <row r="8235" spans="1:10" hidden="1" x14ac:dyDescent="0.25">
      <c r="A8235" s="57" t="s">
        <v>137</v>
      </c>
      <c r="B8235" t="s">
        <v>128</v>
      </c>
      <c r="C8235">
        <v>2023</v>
      </c>
      <c r="D8235" t="s">
        <v>58</v>
      </c>
      <c r="E8235" t="s">
        <v>45</v>
      </c>
      <c r="F8235" t="s">
        <v>46</v>
      </c>
      <c r="G8235" t="s">
        <v>47</v>
      </c>
      <c r="H8235" t="s">
        <v>239</v>
      </c>
    </row>
    <row r="8236" spans="1:10" hidden="1" x14ac:dyDescent="0.25">
      <c r="A8236" s="57" t="s">
        <v>137</v>
      </c>
      <c r="B8236" t="s">
        <v>128</v>
      </c>
      <c r="C8236">
        <v>2023</v>
      </c>
      <c r="D8236" t="s">
        <v>58</v>
      </c>
      <c r="E8236" t="s">
        <v>45</v>
      </c>
      <c r="F8236" t="s">
        <v>46</v>
      </c>
      <c r="G8236" t="s">
        <v>47</v>
      </c>
      <c r="H8236" t="s">
        <v>239</v>
      </c>
    </row>
    <row r="8237" spans="1:10" hidden="1" x14ac:dyDescent="0.25">
      <c r="A8237" s="57" t="s">
        <v>137</v>
      </c>
      <c r="B8237" t="s">
        <v>128</v>
      </c>
      <c r="C8237">
        <v>2023</v>
      </c>
      <c r="D8237" t="s">
        <v>58</v>
      </c>
      <c r="E8237" t="s">
        <v>45</v>
      </c>
      <c r="F8237" t="s">
        <v>46</v>
      </c>
      <c r="G8237" t="s">
        <v>47</v>
      </c>
      <c r="H8237" t="s">
        <v>239</v>
      </c>
    </row>
    <row r="8238" spans="1:10" hidden="1" x14ac:dyDescent="0.25">
      <c r="A8238" s="57" t="s">
        <v>137</v>
      </c>
      <c r="B8238" t="s">
        <v>128</v>
      </c>
      <c r="C8238">
        <v>2023</v>
      </c>
      <c r="D8238" t="s">
        <v>58</v>
      </c>
      <c r="E8238" t="s">
        <v>45</v>
      </c>
      <c r="F8238" t="s">
        <v>46</v>
      </c>
      <c r="G8238" t="s">
        <v>47</v>
      </c>
      <c r="H8238" t="s">
        <v>243</v>
      </c>
    </row>
    <row r="8239" spans="1:10" hidden="1" x14ac:dyDescent="0.25">
      <c r="A8239" s="57" t="s">
        <v>137</v>
      </c>
      <c r="B8239" t="s">
        <v>128</v>
      </c>
      <c r="C8239">
        <v>2023</v>
      </c>
      <c r="D8239" t="s">
        <v>58</v>
      </c>
      <c r="E8239" t="s">
        <v>45</v>
      </c>
      <c r="F8239" t="s">
        <v>46</v>
      </c>
      <c r="G8239" t="s">
        <v>47</v>
      </c>
      <c r="H8239" s="2" t="s">
        <v>276</v>
      </c>
    </row>
    <row r="8240" spans="1:10" hidden="1" x14ac:dyDescent="0.25">
      <c r="A8240" s="57" t="s">
        <v>137</v>
      </c>
      <c r="B8240" t="s">
        <v>128</v>
      </c>
      <c r="C8240">
        <v>2023</v>
      </c>
      <c r="D8240" t="s">
        <v>58</v>
      </c>
      <c r="E8240" t="s">
        <v>45</v>
      </c>
      <c r="F8240" t="s">
        <v>46</v>
      </c>
      <c r="G8240" t="s">
        <v>47</v>
      </c>
      <c r="H8240" s="2" t="s">
        <v>296</v>
      </c>
    </row>
    <row r="8241" spans="1:10" hidden="1" x14ac:dyDescent="0.25">
      <c r="A8241" s="57" t="s">
        <v>137</v>
      </c>
      <c r="B8241" t="s">
        <v>128</v>
      </c>
      <c r="C8241">
        <v>2023</v>
      </c>
      <c r="D8241" t="s">
        <v>58</v>
      </c>
      <c r="E8241" t="s">
        <v>45</v>
      </c>
      <c r="F8241" t="s">
        <v>46</v>
      </c>
      <c r="G8241" t="s">
        <v>47</v>
      </c>
      <c r="H8241" s="90" t="s">
        <v>364</v>
      </c>
      <c r="I8241" s="90" t="s">
        <v>465</v>
      </c>
      <c r="J8241" s="3">
        <v>192689</v>
      </c>
    </row>
    <row r="8242" spans="1:10" hidden="1" x14ac:dyDescent="0.25">
      <c r="A8242" s="57" t="s">
        <v>137</v>
      </c>
      <c r="B8242" t="s">
        <v>128</v>
      </c>
      <c r="C8242">
        <v>2023</v>
      </c>
      <c r="D8242" t="s">
        <v>58</v>
      </c>
      <c r="E8242" t="s">
        <v>45</v>
      </c>
      <c r="F8242" t="s">
        <v>46</v>
      </c>
      <c r="G8242" t="s">
        <v>47</v>
      </c>
      <c r="H8242" s="2" t="s">
        <v>277</v>
      </c>
    </row>
    <row r="8243" spans="1:10" hidden="1" x14ac:dyDescent="0.25">
      <c r="A8243" s="57" t="s">
        <v>137</v>
      </c>
      <c r="B8243" t="s">
        <v>128</v>
      </c>
      <c r="C8243">
        <v>2023</v>
      </c>
      <c r="D8243" t="s">
        <v>58</v>
      </c>
      <c r="E8243" t="s">
        <v>45</v>
      </c>
      <c r="F8243" t="s">
        <v>46</v>
      </c>
      <c r="G8243" t="s">
        <v>47</v>
      </c>
      <c r="H8243" s="2" t="s">
        <v>278</v>
      </c>
    </row>
    <row r="8244" spans="1:10" hidden="1" x14ac:dyDescent="0.25">
      <c r="A8244" s="57" t="s">
        <v>137</v>
      </c>
      <c r="B8244" t="s">
        <v>128</v>
      </c>
      <c r="C8244">
        <v>2023</v>
      </c>
      <c r="D8244" t="s">
        <v>58</v>
      </c>
      <c r="E8244" t="s">
        <v>45</v>
      </c>
      <c r="F8244" t="s">
        <v>46</v>
      </c>
      <c r="G8244" t="s">
        <v>47</v>
      </c>
      <c r="H8244" s="2" t="s">
        <v>298</v>
      </c>
    </row>
    <row r="8245" spans="1:10" hidden="1" x14ac:dyDescent="0.25">
      <c r="A8245" s="57" t="s">
        <v>137</v>
      </c>
      <c r="B8245" t="s">
        <v>128</v>
      </c>
      <c r="C8245">
        <v>2023</v>
      </c>
      <c r="D8245" t="s">
        <v>58</v>
      </c>
      <c r="E8245" t="s">
        <v>45</v>
      </c>
      <c r="F8245" t="s">
        <v>46</v>
      </c>
      <c r="G8245" t="s">
        <v>47</v>
      </c>
      <c r="H8245" s="2" t="s">
        <v>298</v>
      </c>
    </row>
    <row r="8246" spans="1:10" hidden="1" x14ac:dyDescent="0.25">
      <c r="A8246" s="57" t="s">
        <v>137</v>
      </c>
      <c r="B8246" t="s">
        <v>128</v>
      </c>
      <c r="C8246">
        <v>2023</v>
      </c>
      <c r="D8246" t="s">
        <v>58</v>
      </c>
      <c r="E8246" t="s">
        <v>45</v>
      </c>
      <c r="F8246" t="s">
        <v>46</v>
      </c>
      <c r="G8246" t="s">
        <v>47</v>
      </c>
      <c r="H8246" s="2" t="s">
        <v>238</v>
      </c>
    </row>
    <row r="8247" spans="1:10" hidden="1" x14ac:dyDescent="0.25">
      <c r="A8247" s="57" t="s">
        <v>137</v>
      </c>
      <c r="B8247" t="s">
        <v>128</v>
      </c>
      <c r="C8247">
        <v>2023</v>
      </c>
      <c r="D8247" t="s">
        <v>58</v>
      </c>
      <c r="E8247" t="s">
        <v>45</v>
      </c>
      <c r="F8247" t="s">
        <v>46</v>
      </c>
      <c r="G8247" t="s">
        <v>182</v>
      </c>
      <c r="H8247" t="s">
        <v>240</v>
      </c>
    </row>
    <row r="8248" spans="1:10" hidden="1" x14ac:dyDescent="0.25">
      <c r="A8248" s="57" t="s">
        <v>137</v>
      </c>
      <c r="B8248" t="s">
        <v>128</v>
      </c>
      <c r="C8248">
        <v>2023</v>
      </c>
      <c r="D8248" t="s">
        <v>58</v>
      </c>
      <c r="E8248" t="s">
        <v>45</v>
      </c>
      <c r="F8248" t="s">
        <v>46</v>
      </c>
      <c r="G8248" t="s">
        <v>182</v>
      </c>
      <c r="H8248" t="s">
        <v>241</v>
      </c>
    </row>
    <row r="8249" spans="1:10" hidden="1" x14ac:dyDescent="0.25">
      <c r="A8249" s="57" t="s">
        <v>137</v>
      </c>
      <c r="B8249" t="s">
        <v>128</v>
      </c>
      <c r="C8249">
        <v>2023</v>
      </c>
      <c r="D8249" t="s">
        <v>58</v>
      </c>
      <c r="E8249" t="s">
        <v>45</v>
      </c>
      <c r="F8249" t="s">
        <v>46</v>
      </c>
      <c r="G8249" t="s">
        <v>182</v>
      </c>
      <c r="H8249" t="s">
        <v>242</v>
      </c>
    </row>
    <row r="8250" spans="1:10" hidden="1" x14ac:dyDescent="0.25">
      <c r="A8250" s="57" t="s">
        <v>137</v>
      </c>
      <c r="B8250" t="s">
        <v>128</v>
      </c>
      <c r="C8250">
        <v>2023</v>
      </c>
      <c r="D8250" t="s">
        <v>58</v>
      </c>
      <c r="E8250" t="s">
        <v>45</v>
      </c>
      <c r="F8250" t="s">
        <v>46</v>
      </c>
      <c r="G8250" t="s">
        <v>182</v>
      </c>
      <c r="H8250" t="s">
        <v>243</v>
      </c>
    </row>
    <row r="8251" spans="1:10" hidden="1" x14ac:dyDescent="0.25">
      <c r="A8251" s="57" t="s">
        <v>137</v>
      </c>
      <c r="B8251" t="s">
        <v>128</v>
      </c>
      <c r="C8251">
        <v>2023</v>
      </c>
      <c r="D8251" t="s">
        <v>58</v>
      </c>
      <c r="E8251" t="s">
        <v>45</v>
      </c>
      <c r="F8251" t="s">
        <v>46</v>
      </c>
      <c r="G8251" t="s">
        <v>253</v>
      </c>
      <c r="H8251" s="2" t="s">
        <v>266</v>
      </c>
      <c r="I8251" s="90" t="s">
        <v>577</v>
      </c>
      <c r="J8251" s="3">
        <v>105100</v>
      </c>
    </row>
    <row r="8252" spans="1:10" hidden="1" x14ac:dyDescent="0.25">
      <c r="A8252" s="57" t="s">
        <v>137</v>
      </c>
      <c r="B8252" t="s">
        <v>128</v>
      </c>
      <c r="C8252">
        <v>2023</v>
      </c>
      <c r="D8252" t="s">
        <v>58</v>
      </c>
      <c r="E8252" t="s">
        <v>45</v>
      </c>
      <c r="F8252" t="s">
        <v>46</v>
      </c>
      <c r="G8252" t="s">
        <v>253</v>
      </c>
      <c r="H8252" s="2" t="s">
        <v>266</v>
      </c>
      <c r="I8252" s="90" t="s">
        <v>578</v>
      </c>
      <c r="J8252" s="3">
        <v>120000</v>
      </c>
    </row>
    <row r="8253" spans="1:10" hidden="1" x14ac:dyDescent="0.25">
      <c r="A8253" s="57" t="s">
        <v>137</v>
      </c>
      <c r="B8253" t="s">
        <v>128</v>
      </c>
      <c r="C8253">
        <v>2023</v>
      </c>
      <c r="D8253" t="s">
        <v>58</v>
      </c>
      <c r="E8253" t="s">
        <v>45</v>
      </c>
      <c r="F8253" t="s">
        <v>46</v>
      </c>
      <c r="G8253" t="s">
        <v>253</v>
      </c>
      <c r="H8253" s="90" t="s">
        <v>365</v>
      </c>
    </row>
    <row r="8254" spans="1:10" hidden="1" x14ac:dyDescent="0.25">
      <c r="A8254" s="57" t="s">
        <v>137</v>
      </c>
      <c r="B8254" t="s">
        <v>128</v>
      </c>
      <c r="C8254">
        <v>2023</v>
      </c>
      <c r="D8254" t="s">
        <v>58</v>
      </c>
      <c r="E8254" t="s">
        <v>45</v>
      </c>
      <c r="F8254" t="s">
        <v>46</v>
      </c>
      <c r="G8254" t="s">
        <v>537</v>
      </c>
      <c r="H8254" s="90" t="s">
        <v>538</v>
      </c>
    </row>
    <row r="8255" spans="1:10" hidden="1" x14ac:dyDescent="0.25">
      <c r="A8255" s="57" t="s">
        <v>137</v>
      </c>
      <c r="B8255" t="s">
        <v>128</v>
      </c>
      <c r="C8255">
        <v>2023</v>
      </c>
      <c r="D8255" t="s">
        <v>58</v>
      </c>
      <c r="E8255" t="s">
        <v>45</v>
      </c>
      <c r="F8255" t="s">
        <v>46</v>
      </c>
      <c r="G8255" t="s">
        <v>527</v>
      </c>
      <c r="H8255" s="90" t="s">
        <v>366</v>
      </c>
    </row>
    <row r="8256" spans="1:10" hidden="1" x14ac:dyDescent="0.25">
      <c r="A8256" s="57" t="s">
        <v>137</v>
      </c>
      <c r="B8256" t="s">
        <v>128</v>
      </c>
      <c r="C8256">
        <v>2023</v>
      </c>
      <c r="D8256" t="s">
        <v>58</v>
      </c>
      <c r="E8256" t="s">
        <v>45</v>
      </c>
      <c r="F8256" t="s">
        <v>46</v>
      </c>
      <c r="G8256" t="s">
        <v>527</v>
      </c>
      <c r="H8256" s="90" t="s">
        <v>525</v>
      </c>
    </row>
    <row r="8257" spans="1:10" hidden="1" x14ac:dyDescent="0.25">
      <c r="A8257" s="57" t="s">
        <v>137</v>
      </c>
      <c r="B8257" t="s">
        <v>128</v>
      </c>
      <c r="C8257">
        <v>2023</v>
      </c>
      <c r="D8257" t="s">
        <v>58</v>
      </c>
      <c r="E8257" t="s">
        <v>45</v>
      </c>
      <c r="F8257" t="s">
        <v>46</v>
      </c>
      <c r="G8257" t="s">
        <v>527</v>
      </c>
      <c r="H8257" s="90" t="s">
        <v>365</v>
      </c>
    </row>
    <row r="8258" spans="1:10" hidden="1" x14ac:dyDescent="0.25">
      <c r="A8258" s="57" t="s">
        <v>137</v>
      </c>
      <c r="B8258" t="s">
        <v>128</v>
      </c>
      <c r="C8258">
        <v>2023</v>
      </c>
      <c r="D8258" t="s">
        <v>58</v>
      </c>
      <c r="E8258" t="s">
        <v>45</v>
      </c>
      <c r="F8258" t="s">
        <v>46</v>
      </c>
      <c r="G8258" t="s">
        <v>527</v>
      </c>
      <c r="H8258" s="90" t="s">
        <v>484</v>
      </c>
    </row>
    <row r="8259" spans="1:10" hidden="1" x14ac:dyDescent="0.25">
      <c r="A8259" s="57" t="s">
        <v>137</v>
      </c>
      <c r="B8259" t="s">
        <v>128</v>
      </c>
      <c r="C8259">
        <v>2023</v>
      </c>
      <c r="D8259" t="s">
        <v>58</v>
      </c>
      <c r="E8259" t="s">
        <v>45</v>
      </c>
      <c r="F8259" t="s">
        <v>46</v>
      </c>
      <c r="G8259" t="s">
        <v>272</v>
      </c>
      <c r="H8259" s="90" t="s">
        <v>273</v>
      </c>
    </row>
    <row r="8260" spans="1:10" hidden="1" x14ac:dyDescent="0.25">
      <c r="A8260" s="57" t="s">
        <v>137</v>
      </c>
      <c r="B8260" t="s">
        <v>128</v>
      </c>
      <c r="C8260">
        <v>2023</v>
      </c>
      <c r="D8260" t="s">
        <v>58</v>
      </c>
      <c r="E8260" t="s">
        <v>45</v>
      </c>
      <c r="F8260" t="s">
        <v>46</v>
      </c>
      <c r="G8260" t="s">
        <v>221</v>
      </c>
      <c r="H8260" s="2" t="s">
        <v>245</v>
      </c>
      <c r="I8260" s="90" t="s">
        <v>417</v>
      </c>
      <c r="J8260" s="3">
        <v>432600</v>
      </c>
    </row>
    <row r="8261" spans="1:10" hidden="1" x14ac:dyDescent="0.25">
      <c r="A8261" s="57" t="s">
        <v>137</v>
      </c>
      <c r="B8261" t="s">
        <v>128</v>
      </c>
      <c r="C8261">
        <v>2023</v>
      </c>
      <c r="D8261" t="s">
        <v>58</v>
      </c>
      <c r="E8261" t="s">
        <v>45</v>
      </c>
      <c r="F8261" t="s">
        <v>46</v>
      </c>
      <c r="G8261" t="s">
        <v>221</v>
      </c>
      <c r="H8261" s="2" t="s">
        <v>299</v>
      </c>
      <c r="I8261" s="90" t="s">
        <v>518</v>
      </c>
      <c r="J8261" s="3">
        <v>444000</v>
      </c>
    </row>
    <row r="8262" spans="1:10" hidden="1" x14ac:dyDescent="0.25">
      <c r="A8262" s="57" t="s">
        <v>137</v>
      </c>
      <c r="B8262" t="s">
        <v>128</v>
      </c>
      <c r="C8262">
        <v>2023</v>
      </c>
      <c r="D8262" t="s">
        <v>58</v>
      </c>
      <c r="E8262" t="s">
        <v>45</v>
      </c>
      <c r="F8262" t="s">
        <v>46</v>
      </c>
      <c r="G8262" t="s">
        <v>221</v>
      </c>
      <c r="H8262" s="2" t="s">
        <v>299</v>
      </c>
    </row>
    <row r="8263" spans="1:10" hidden="1" x14ac:dyDescent="0.25">
      <c r="A8263" s="57" t="s">
        <v>137</v>
      </c>
      <c r="B8263" t="s">
        <v>128</v>
      </c>
      <c r="C8263">
        <v>2023</v>
      </c>
      <c r="D8263" t="s">
        <v>58</v>
      </c>
      <c r="E8263" t="s">
        <v>45</v>
      </c>
      <c r="F8263" t="s">
        <v>46</v>
      </c>
      <c r="G8263" t="s">
        <v>272</v>
      </c>
      <c r="H8263" s="2" t="s">
        <v>273</v>
      </c>
    </row>
    <row r="8264" spans="1:10" hidden="1" x14ac:dyDescent="0.25">
      <c r="A8264" s="57" t="s">
        <v>137</v>
      </c>
      <c r="B8264" t="s">
        <v>128</v>
      </c>
      <c r="C8264">
        <v>2023</v>
      </c>
      <c r="D8264" t="s">
        <v>58</v>
      </c>
      <c r="E8264" t="s">
        <v>45</v>
      </c>
      <c r="F8264" t="s">
        <v>46</v>
      </c>
      <c r="G8264" t="s">
        <v>49</v>
      </c>
      <c r="H8264" s="2" t="s">
        <v>246</v>
      </c>
      <c r="I8264" s="90" t="s">
        <v>565</v>
      </c>
      <c r="J8264" s="3">
        <v>292708</v>
      </c>
    </row>
    <row r="8265" spans="1:10" hidden="1" x14ac:dyDescent="0.25">
      <c r="A8265" s="57" t="s">
        <v>137</v>
      </c>
      <c r="B8265" t="s">
        <v>128</v>
      </c>
      <c r="C8265">
        <v>2023</v>
      </c>
      <c r="D8265" t="s">
        <v>58</v>
      </c>
      <c r="E8265" t="s">
        <v>45</v>
      </c>
      <c r="F8265" t="s">
        <v>46</v>
      </c>
      <c r="G8265" t="s">
        <v>49</v>
      </c>
      <c r="H8265" s="2" t="s">
        <v>246</v>
      </c>
    </row>
    <row r="8266" spans="1:10" hidden="1" x14ac:dyDescent="0.25">
      <c r="A8266" s="57" t="s">
        <v>137</v>
      </c>
      <c r="B8266" t="s">
        <v>128</v>
      </c>
      <c r="C8266">
        <v>2023</v>
      </c>
      <c r="D8266" t="s">
        <v>58</v>
      </c>
      <c r="E8266" t="s">
        <v>45</v>
      </c>
      <c r="F8266" t="s">
        <v>46</v>
      </c>
      <c r="G8266" t="s">
        <v>49</v>
      </c>
      <c r="H8266" s="2" t="s">
        <v>246</v>
      </c>
    </row>
    <row r="8267" spans="1:10" hidden="1" x14ac:dyDescent="0.25">
      <c r="A8267" s="57" t="s">
        <v>137</v>
      </c>
      <c r="B8267" t="s">
        <v>128</v>
      </c>
      <c r="C8267">
        <v>2023</v>
      </c>
      <c r="D8267" t="s">
        <v>58</v>
      </c>
      <c r="E8267" t="s">
        <v>45</v>
      </c>
      <c r="F8267" t="s">
        <v>46</v>
      </c>
      <c r="G8267" t="s">
        <v>49</v>
      </c>
      <c r="H8267" s="2" t="s">
        <v>246</v>
      </c>
    </row>
    <row r="8268" spans="1:10" hidden="1" x14ac:dyDescent="0.25">
      <c r="A8268" s="57" t="s">
        <v>137</v>
      </c>
      <c r="B8268" t="s">
        <v>128</v>
      </c>
      <c r="C8268">
        <v>2023</v>
      </c>
      <c r="D8268" t="s">
        <v>58</v>
      </c>
      <c r="E8268" t="s">
        <v>45</v>
      </c>
      <c r="F8268" t="s">
        <v>46</v>
      </c>
      <c r="G8268" t="s">
        <v>49</v>
      </c>
      <c r="H8268" s="2" t="s">
        <v>247</v>
      </c>
    </row>
    <row r="8269" spans="1:10" hidden="1" x14ac:dyDescent="0.25">
      <c r="A8269" s="57" t="s">
        <v>137</v>
      </c>
      <c r="B8269" t="s">
        <v>128</v>
      </c>
      <c r="C8269">
        <v>2023</v>
      </c>
      <c r="D8269" t="s">
        <v>58</v>
      </c>
      <c r="E8269" t="s">
        <v>45</v>
      </c>
      <c r="F8269" t="s">
        <v>46</v>
      </c>
      <c r="G8269" t="s">
        <v>49</v>
      </c>
      <c r="H8269" s="2" t="s">
        <v>247</v>
      </c>
    </row>
    <row r="8270" spans="1:10" hidden="1" x14ac:dyDescent="0.25">
      <c r="A8270" s="57" t="s">
        <v>137</v>
      </c>
      <c r="B8270" t="s">
        <v>128</v>
      </c>
      <c r="C8270">
        <v>2023</v>
      </c>
      <c r="D8270" t="s">
        <v>58</v>
      </c>
      <c r="E8270" t="s">
        <v>45</v>
      </c>
      <c r="F8270" t="s">
        <v>46</v>
      </c>
      <c r="G8270" t="s">
        <v>49</v>
      </c>
      <c r="H8270" s="2" t="s">
        <v>248</v>
      </c>
    </row>
    <row r="8271" spans="1:10" hidden="1" x14ac:dyDescent="0.25">
      <c r="A8271" s="57" t="s">
        <v>137</v>
      </c>
      <c r="B8271" t="s">
        <v>128</v>
      </c>
      <c r="C8271">
        <v>2023</v>
      </c>
      <c r="D8271" t="s">
        <v>58</v>
      </c>
      <c r="E8271" t="s">
        <v>45</v>
      </c>
      <c r="F8271" t="s">
        <v>46</v>
      </c>
      <c r="G8271" t="s">
        <v>49</v>
      </c>
      <c r="H8271" s="2" t="s">
        <v>248</v>
      </c>
    </row>
    <row r="8272" spans="1:10" hidden="1" x14ac:dyDescent="0.25">
      <c r="A8272" s="57" t="s">
        <v>137</v>
      </c>
      <c r="B8272" t="s">
        <v>128</v>
      </c>
      <c r="C8272">
        <v>2023</v>
      </c>
      <c r="D8272" t="s">
        <v>58</v>
      </c>
      <c r="E8272" t="s">
        <v>45</v>
      </c>
      <c r="F8272" t="s">
        <v>46</v>
      </c>
      <c r="G8272" t="s">
        <v>49</v>
      </c>
      <c r="H8272" s="2" t="s">
        <v>248</v>
      </c>
    </row>
    <row r="8273" spans="1:10" hidden="1" x14ac:dyDescent="0.25">
      <c r="A8273" s="57" t="s">
        <v>137</v>
      </c>
      <c r="B8273" t="s">
        <v>128</v>
      </c>
      <c r="C8273">
        <v>2023</v>
      </c>
      <c r="D8273" t="s">
        <v>58</v>
      </c>
      <c r="E8273" t="s">
        <v>45</v>
      </c>
      <c r="F8273" t="s">
        <v>46</v>
      </c>
      <c r="G8273" t="s">
        <v>49</v>
      </c>
      <c r="H8273" s="2" t="s">
        <v>249</v>
      </c>
      <c r="I8273" s="90" t="s">
        <v>471</v>
      </c>
      <c r="J8273" s="3">
        <v>153365</v>
      </c>
    </row>
    <row r="8274" spans="1:10" hidden="1" x14ac:dyDescent="0.25">
      <c r="A8274" s="57" t="s">
        <v>137</v>
      </c>
      <c r="B8274" t="s">
        <v>128</v>
      </c>
      <c r="C8274">
        <v>2023</v>
      </c>
      <c r="D8274" t="s">
        <v>58</v>
      </c>
      <c r="E8274" t="s">
        <v>45</v>
      </c>
      <c r="F8274" t="s">
        <v>46</v>
      </c>
      <c r="G8274" t="s">
        <v>49</v>
      </c>
      <c r="H8274" s="2" t="s">
        <v>249</v>
      </c>
    </row>
    <row r="8275" spans="1:10" hidden="1" x14ac:dyDescent="0.25">
      <c r="A8275" s="57" t="s">
        <v>137</v>
      </c>
      <c r="B8275" t="s">
        <v>128</v>
      </c>
      <c r="C8275">
        <v>2023</v>
      </c>
      <c r="D8275" t="s">
        <v>58</v>
      </c>
      <c r="E8275" t="s">
        <v>45</v>
      </c>
      <c r="F8275" t="s">
        <v>46</v>
      </c>
      <c r="G8275" t="s">
        <v>49</v>
      </c>
      <c r="H8275" s="2" t="s">
        <v>249</v>
      </c>
    </row>
    <row r="8276" spans="1:10" hidden="1" x14ac:dyDescent="0.25">
      <c r="A8276" s="57" t="s">
        <v>137</v>
      </c>
      <c r="B8276" t="s">
        <v>128</v>
      </c>
      <c r="C8276">
        <v>2023</v>
      </c>
      <c r="D8276" t="s">
        <v>58</v>
      </c>
      <c r="E8276" t="s">
        <v>45</v>
      </c>
      <c r="F8276" t="s">
        <v>46</v>
      </c>
      <c r="G8276" t="s">
        <v>49</v>
      </c>
      <c r="H8276" s="2" t="s">
        <v>249</v>
      </c>
    </row>
    <row r="8277" spans="1:10" hidden="1" x14ac:dyDescent="0.25">
      <c r="A8277" s="57" t="s">
        <v>137</v>
      </c>
      <c r="B8277" t="s">
        <v>128</v>
      </c>
      <c r="C8277">
        <v>2023</v>
      </c>
      <c r="D8277" t="s">
        <v>58</v>
      </c>
      <c r="E8277" t="s">
        <v>45</v>
      </c>
      <c r="F8277" t="s">
        <v>46</v>
      </c>
      <c r="G8277" t="s">
        <v>49</v>
      </c>
      <c r="H8277" s="2" t="s">
        <v>249</v>
      </c>
    </row>
    <row r="8278" spans="1:10" hidden="1" x14ac:dyDescent="0.25">
      <c r="A8278" s="57" t="s">
        <v>137</v>
      </c>
      <c r="B8278" t="s">
        <v>128</v>
      </c>
      <c r="C8278">
        <v>2023</v>
      </c>
      <c r="D8278" t="s">
        <v>58</v>
      </c>
      <c r="E8278" t="s">
        <v>45</v>
      </c>
      <c r="F8278" t="s">
        <v>46</v>
      </c>
      <c r="G8278" t="s">
        <v>49</v>
      </c>
      <c r="H8278" s="2" t="s">
        <v>249</v>
      </c>
    </row>
    <row r="8279" spans="1:10" hidden="1" x14ac:dyDescent="0.25">
      <c r="A8279" s="57" t="s">
        <v>137</v>
      </c>
      <c r="B8279" t="s">
        <v>128</v>
      </c>
      <c r="C8279">
        <v>2023</v>
      </c>
      <c r="D8279" t="s">
        <v>58</v>
      </c>
      <c r="E8279" t="s">
        <v>45</v>
      </c>
      <c r="F8279" t="s">
        <v>46</v>
      </c>
      <c r="G8279" t="s">
        <v>49</v>
      </c>
      <c r="H8279" s="2" t="s">
        <v>250</v>
      </c>
      <c r="I8279" s="90" t="s">
        <v>579</v>
      </c>
      <c r="J8279" s="3">
        <v>16500</v>
      </c>
    </row>
    <row r="8280" spans="1:10" hidden="1" x14ac:dyDescent="0.25">
      <c r="A8280" s="57" t="s">
        <v>137</v>
      </c>
      <c r="B8280" t="s">
        <v>128</v>
      </c>
      <c r="C8280">
        <v>2023</v>
      </c>
      <c r="D8280" t="s">
        <v>58</v>
      </c>
      <c r="E8280" t="s">
        <v>45</v>
      </c>
      <c r="F8280" t="s">
        <v>46</v>
      </c>
      <c r="G8280" t="s">
        <v>49</v>
      </c>
      <c r="H8280" s="2" t="s">
        <v>250</v>
      </c>
      <c r="I8280" s="90" t="s">
        <v>580</v>
      </c>
      <c r="J8280" s="3">
        <v>19900</v>
      </c>
    </row>
    <row r="8281" spans="1:10" hidden="1" x14ac:dyDescent="0.25">
      <c r="A8281" s="57" t="s">
        <v>137</v>
      </c>
      <c r="B8281" t="s">
        <v>128</v>
      </c>
      <c r="C8281">
        <v>2023</v>
      </c>
      <c r="D8281" t="s">
        <v>58</v>
      </c>
      <c r="E8281" t="s">
        <v>45</v>
      </c>
      <c r="F8281" t="s">
        <v>46</v>
      </c>
      <c r="G8281" t="s">
        <v>49</v>
      </c>
      <c r="H8281" s="2" t="s">
        <v>250</v>
      </c>
    </row>
    <row r="8282" spans="1:10" hidden="1" x14ac:dyDescent="0.25">
      <c r="A8282" s="57" t="s">
        <v>137</v>
      </c>
      <c r="B8282" t="s">
        <v>128</v>
      </c>
      <c r="C8282">
        <v>2023</v>
      </c>
      <c r="D8282" t="s">
        <v>58</v>
      </c>
      <c r="E8282" t="s">
        <v>45</v>
      </c>
      <c r="F8282" t="s">
        <v>46</v>
      </c>
      <c r="G8282" t="s">
        <v>49</v>
      </c>
      <c r="H8282" s="2" t="s">
        <v>250</v>
      </c>
    </row>
    <row r="8283" spans="1:10" hidden="1" x14ac:dyDescent="0.25">
      <c r="A8283" s="57" t="s">
        <v>137</v>
      </c>
      <c r="B8283" t="s">
        <v>128</v>
      </c>
      <c r="C8283">
        <v>2023</v>
      </c>
      <c r="D8283" t="s">
        <v>58</v>
      </c>
      <c r="E8283" t="s">
        <v>45</v>
      </c>
      <c r="F8283" t="s">
        <v>46</v>
      </c>
      <c r="G8283" t="s">
        <v>49</v>
      </c>
      <c r="H8283" s="2" t="s">
        <v>251</v>
      </c>
    </row>
    <row r="8284" spans="1:10" hidden="1" x14ac:dyDescent="0.25">
      <c r="A8284" s="57" t="s">
        <v>137</v>
      </c>
      <c r="B8284" t="s">
        <v>128</v>
      </c>
      <c r="C8284">
        <v>2023</v>
      </c>
      <c r="D8284" t="s">
        <v>58</v>
      </c>
      <c r="E8284" t="s">
        <v>45</v>
      </c>
      <c r="F8284" t="s">
        <v>46</v>
      </c>
      <c r="G8284" t="s">
        <v>49</v>
      </c>
      <c r="H8284" s="2" t="s">
        <v>333</v>
      </c>
      <c r="I8284" s="90" t="s">
        <v>432</v>
      </c>
      <c r="J8284" s="3">
        <v>12000</v>
      </c>
    </row>
    <row r="8285" spans="1:10" hidden="1" x14ac:dyDescent="0.25">
      <c r="A8285" s="57" t="s">
        <v>137</v>
      </c>
      <c r="B8285" t="s">
        <v>128</v>
      </c>
      <c r="C8285">
        <v>2023</v>
      </c>
      <c r="D8285" t="s">
        <v>58</v>
      </c>
      <c r="E8285" t="s">
        <v>45</v>
      </c>
      <c r="F8285" t="s">
        <v>46</v>
      </c>
      <c r="G8285" t="s">
        <v>49</v>
      </c>
      <c r="H8285" s="2" t="s">
        <v>333</v>
      </c>
      <c r="I8285" s="90" t="s">
        <v>556</v>
      </c>
      <c r="J8285" s="3">
        <v>134888.89000000001</v>
      </c>
    </row>
    <row r="8286" spans="1:10" hidden="1" x14ac:dyDescent="0.25">
      <c r="A8286" s="57" t="s">
        <v>137</v>
      </c>
      <c r="B8286" t="s">
        <v>128</v>
      </c>
      <c r="C8286">
        <v>2023</v>
      </c>
      <c r="D8286" t="s">
        <v>58</v>
      </c>
      <c r="E8286" t="s">
        <v>45</v>
      </c>
      <c r="F8286" t="s">
        <v>46</v>
      </c>
      <c r="G8286" t="s">
        <v>49</v>
      </c>
      <c r="H8286" s="90" t="s">
        <v>367</v>
      </c>
      <c r="I8286" s="90" t="s">
        <v>497</v>
      </c>
      <c r="J8286" s="3">
        <v>9500</v>
      </c>
    </row>
    <row r="8287" spans="1:10" hidden="1" x14ac:dyDescent="0.25">
      <c r="A8287" s="57" t="s">
        <v>137</v>
      </c>
      <c r="B8287" t="s">
        <v>128</v>
      </c>
      <c r="C8287">
        <v>2023</v>
      </c>
      <c r="D8287" t="s">
        <v>58</v>
      </c>
      <c r="E8287" t="s">
        <v>45</v>
      </c>
      <c r="F8287" t="s">
        <v>46</v>
      </c>
      <c r="G8287" t="s">
        <v>49</v>
      </c>
      <c r="H8287" s="90" t="s">
        <v>367</v>
      </c>
    </row>
    <row r="8288" spans="1:10" hidden="1" x14ac:dyDescent="0.25">
      <c r="A8288" s="57" t="s">
        <v>137</v>
      </c>
      <c r="B8288" t="s">
        <v>128</v>
      </c>
      <c r="C8288">
        <v>2023</v>
      </c>
      <c r="D8288" t="s">
        <v>58</v>
      </c>
      <c r="E8288" t="s">
        <v>45</v>
      </c>
      <c r="F8288" t="s">
        <v>46</v>
      </c>
      <c r="G8288" t="s">
        <v>49</v>
      </c>
      <c r="H8288" s="90" t="s">
        <v>367</v>
      </c>
    </row>
    <row r="8289" spans="1:10" hidden="1" x14ac:dyDescent="0.25">
      <c r="A8289" s="57" t="s">
        <v>137</v>
      </c>
      <c r="B8289" t="s">
        <v>128</v>
      </c>
      <c r="C8289">
        <v>2023</v>
      </c>
      <c r="D8289" t="s">
        <v>58</v>
      </c>
      <c r="E8289" t="s">
        <v>45</v>
      </c>
      <c r="F8289" t="s">
        <v>46</v>
      </c>
      <c r="G8289" t="s">
        <v>49</v>
      </c>
      <c r="H8289" s="2" t="s">
        <v>252</v>
      </c>
    </row>
    <row r="8290" spans="1:10" hidden="1" x14ac:dyDescent="0.25">
      <c r="A8290" s="57" t="s">
        <v>137</v>
      </c>
      <c r="B8290" t="s">
        <v>128</v>
      </c>
      <c r="C8290">
        <v>2023</v>
      </c>
      <c r="D8290" t="s">
        <v>58</v>
      </c>
      <c r="E8290" t="s">
        <v>45</v>
      </c>
      <c r="F8290" t="s">
        <v>46</v>
      </c>
      <c r="G8290" t="s">
        <v>49</v>
      </c>
      <c r="H8290" s="2" t="s">
        <v>243</v>
      </c>
    </row>
    <row r="8291" spans="1:10" hidden="1" x14ac:dyDescent="0.25">
      <c r="A8291" s="57" t="s">
        <v>137</v>
      </c>
      <c r="B8291" t="s">
        <v>128</v>
      </c>
      <c r="C8291">
        <v>2023</v>
      </c>
      <c r="D8291" t="s">
        <v>58</v>
      </c>
      <c r="E8291" t="s">
        <v>45</v>
      </c>
      <c r="F8291" t="s">
        <v>46</v>
      </c>
      <c r="G8291" t="s">
        <v>49</v>
      </c>
      <c r="H8291" s="2" t="s">
        <v>243</v>
      </c>
    </row>
    <row r="8292" spans="1:10" hidden="1" x14ac:dyDescent="0.25">
      <c r="A8292" s="57" t="s">
        <v>137</v>
      </c>
      <c r="B8292" t="s">
        <v>128</v>
      </c>
      <c r="C8292">
        <v>2023</v>
      </c>
      <c r="D8292" t="s">
        <v>58</v>
      </c>
      <c r="E8292" t="s">
        <v>45</v>
      </c>
      <c r="F8292" t="s">
        <v>46</v>
      </c>
      <c r="G8292" t="s">
        <v>49</v>
      </c>
      <c r="H8292" s="2" t="s">
        <v>243</v>
      </c>
    </row>
    <row r="8293" spans="1:10" hidden="1" x14ac:dyDescent="0.25">
      <c r="A8293" s="57" t="s">
        <v>137</v>
      </c>
      <c r="B8293" t="s">
        <v>128</v>
      </c>
      <c r="C8293">
        <v>2023</v>
      </c>
      <c r="D8293" t="s">
        <v>58</v>
      </c>
      <c r="E8293" t="s">
        <v>45</v>
      </c>
      <c r="F8293" t="s">
        <v>46</v>
      </c>
      <c r="G8293" t="s">
        <v>49</v>
      </c>
      <c r="H8293" s="2" t="s">
        <v>243</v>
      </c>
    </row>
    <row r="8294" spans="1:10" hidden="1" x14ac:dyDescent="0.25">
      <c r="A8294" s="57" t="s">
        <v>137</v>
      </c>
      <c r="B8294" t="s">
        <v>128</v>
      </c>
      <c r="C8294">
        <v>2023</v>
      </c>
      <c r="D8294" t="s">
        <v>58</v>
      </c>
      <c r="E8294" t="s">
        <v>45</v>
      </c>
      <c r="F8294" t="s">
        <v>46</v>
      </c>
      <c r="G8294" t="s">
        <v>49</v>
      </c>
      <c r="H8294" s="2" t="s">
        <v>243</v>
      </c>
    </row>
    <row r="8295" spans="1:10" hidden="1" x14ac:dyDescent="0.25">
      <c r="A8295" s="57" t="s">
        <v>137</v>
      </c>
      <c r="B8295" t="s">
        <v>128</v>
      </c>
      <c r="C8295">
        <v>2023</v>
      </c>
      <c r="D8295" t="s">
        <v>58</v>
      </c>
      <c r="E8295" t="s">
        <v>45</v>
      </c>
      <c r="F8295" t="s">
        <v>46</v>
      </c>
      <c r="G8295" t="s">
        <v>49</v>
      </c>
      <c r="H8295" s="2" t="s">
        <v>243</v>
      </c>
    </row>
    <row r="8296" spans="1:10" hidden="1" x14ac:dyDescent="0.25">
      <c r="A8296" s="57" t="s">
        <v>137</v>
      </c>
      <c r="B8296" t="s">
        <v>128</v>
      </c>
      <c r="C8296">
        <v>2023</v>
      </c>
      <c r="D8296" t="s">
        <v>58</v>
      </c>
      <c r="E8296" t="s">
        <v>45</v>
      </c>
      <c r="F8296" t="s">
        <v>46</v>
      </c>
      <c r="G8296" t="s">
        <v>49</v>
      </c>
      <c r="H8296" s="2" t="s">
        <v>243</v>
      </c>
    </row>
    <row r="8297" spans="1:10" hidden="1" x14ac:dyDescent="0.25">
      <c r="A8297" s="57" t="s">
        <v>137</v>
      </c>
      <c r="B8297" t="s">
        <v>128</v>
      </c>
      <c r="C8297">
        <v>2023</v>
      </c>
      <c r="D8297" t="s">
        <v>58</v>
      </c>
      <c r="E8297" t="s">
        <v>45</v>
      </c>
      <c r="F8297" t="s">
        <v>46</v>
      </c>
      <c r="G8297" t="s">
        <v>49</v>
      </c>
      <c r="H8297" s="2" t="s">
        <v>243</v>
      </c>
    </row>
    <row r="8298" spans="1:10" hidden="1" x14ac:dyDescent="0.25">
      <c r="A8298" s="57" t="s">
        <v>137</v>
      </c>
      <c r="B8298" t="s">
        <v>128</v>
      </c>
      <c r="C8298">
        <v>2023</v>
      </c>
      <c r="D8298" t="s">
        <v>58</v>
      </c>
      <c r="E8298" t="s">
        <v>45</v>
      </c>
      <c r="F8298" t="s">
        <v>46</v>
      </c>
      <c r="G8298" t="s">
        <v>49</v>
      </c>
      <c r="H8298" s="2" t="s">
        <v>243</v>
      </c>
    </row>
    <row r="8299" spans="1:10" hidden="1" x14ac:dyDescent="0.25">
      <c r="A8299" s="57" t="s">
        <v>137</v>
      </c>
      <c r="B8299" t="s">
        <v>128</v>
      </c>
      <c r="C8299">
        <v>2023</v>
      </c>
      <c r="D8299" t="s">
        <v>58</v>
      </c>
      <c r="E8299" t="s">
        <v>45</v>
      </c>
      <c r="F8299" t="s">
        <v>46</v>
      </c>
      <c r="G8299" t="s">
        <v>49</v>
      </c>
      <c r="H8299" s="2" t="s">
        <v>243</v>
      </c>
    </row>
    <row r="8300" spans="1:10" hidden="1" x14ac:dyDescent="0.25">
      <c r="A8300" s="57" t="s">
        <v>137</v>
      </c>
      <c r="B8300" t="s">
        <v>128</v>
      </c>
      <c r="C8300">
        <v>2023</v>
      </c>
      <c r="D8300" t="s">
        <v>58</v>
      </c>
      <c r="E8300" t="s">
        <v>45</v>
      </c>
      <c r="F8300" t="s">
        <v>304</v>
      </c>
      <c r="G8300" t="s">
        <v>54</v>
      </c>
      <c r="H8300" t="s">
        <v>305</v>
      </c>
      <c r="I8300" s="90" t="s">
        <v>520</v>
      </c>
      <c r="J8300" s="3">
        <v>2300000</v>
      </c>
    </row>
    <row r="8301" spans="1:10" hidden="1" x14ac:dyDescent="0.25">
      <c r="A8301" s="57" t="s">
        <v>137</v>
      </c>
      <c r="B8301" t="s">
        <v>128</v>
      </c>
      <c r="C8301">
        <v>2023</v>
      </c>
      <c r="D8301" t="s">
        <v>58</v>
      </c>
      <c r="E8301" t="s">
        <v>45</v>
      </c>
      <c r="F8301" t="s">
        <v>304</v>
      </c>
      <c r="G8301" t="s">
        <v>54</v>
      </c>
      <c r="H8301" t="s">
        <v>306</v>
      </c>
    </row>
    <row r="8302" spans="1:10" hidden="1" x14ac:dyDescent="0.25">
      <c r="A8302" s="57" t="s">
        <v>137</v>
      </c>
      <c r="B8302" t="s">
        <v>128</v>
      </c>
      <c r="C8302">
        <v>2023</v>
      </c>
      <c r="D8302" t="s">
        <v>58</v>
      </c>
      <c r="E8302" t="s">
        <v>45</v>
      </c>
      <c r="F8302" t="s">
        <v>304</v>
      </c>
      <c r="G8302" t="s">
        <v>54</v>
      </c>
      <c r="H8302" t="s">
        <v>307</v>
      </c>
      <c r="I8302" s="90" t="s">
        <v>520</v>
      </c>
      <c r="J8302" s="3">
        <v>250000</v>
      </c>
    </row>
    <row r="8303" spans="1:10" hidden="1" x14ac:dyDescent="0.25">
      <c r="A8303" s="57" t="s">
        <v>137</v>
      </c>
      <c r="B8303" t="s">
        <v>128</v>
      </c>
      <c r="C8303">
        <v>2023</v>
      </c>
      <c r="D8303" t="s">
        <v>58</v>
      </c>
      <c r="E8303" t="s">
        <v>45</v>
      </c>
      <c r="F8303" t="s">
        <v>304</v>
      </c>
      <c r="G8303" t="s">
        <v>54</v>
      </c>
      <c r="H8303" t="s">
        <v>308</v>
      </c>
      <c r="I8303" s="90" t="s">
        <v>520</v>
      </c>
      <c r="J8303" s="3">
        <v>30000</v>
      </c>
    </row>
    <row r="8304" spans="1:10" hidden="1" x14ac:dyDescent="0.25">
      <c r="A8304" s="57" t="s">
        <v>137</v>
      </c>
      <c r="B8304" t="s">
        <v>128</v>
      </c>
      <c r="C8304">
        <v>2023</v>
      </c>
      <c r="D8304" t="s">
        <v>58</v>
      </c>
      <c r="E8304" t="s">
        <v>45</v>
      </c>
      <c r="F8304" t="s">
        <v>304</v>
      </c>
      <c r="G8304" t="s">
        <v>54</v>
      </c>
      <c r="H8304" t="s">
        <v>309</v>
      </c>
      <c r="I8304" s="90" t="s">
        <v>520</v>
      </c>
      <c r="J8304" s="3">
        <v>250000</v>
      </c>
    </row>
    <row r="8305" spans="1:10" hidden="1" x14ac:dyDescent="0.25">
      <c r="A8305" s="57" t="s">
        <v>137</v>
      </c>
      <c r="B8305" t="s">
        <v>128</v>
      </c>
      <c r="C8305">
        <v>2023</v>
      </c>
      <c r="D8305" t="s">
        <v>58</v>
      </c>
      <c r="E8305" t="s">
        <v>45</v>
      </c>
      <c r="F8305" t="s">
        <v>304</v>
      </c>
      <c r="G8305" t="s">
        <v>54</v>
      </c>
      <c r="H8305" t="s">
        <v>310</v>
      </c>
      <c r="I8305" s="90" t="s">
        <v>520</v>
      </c>
      <c r="J8305" s="3">
        <v>125000</v>
      </c>
    </row>
    <row r="8306" spans="1:10" hidden="1" x14ac:dyDescent="0.25">
      <c r="A8306" s="57" t="s">
        <v>137</v>
      </c>
      <c r="B8306" t="s">
        <v>128</v>
      </c>
      <c r="C8306">
        <v>2023</v>
      </c>
      <c r="D8306" t="s">
        <v>58</v>
      </c>
      <c r="E8306" t="s">
        <v>45</v>
      </c>
      <c r="F8306" t="s">
        <v>304</v>
      </c>
      <c r="G8306" t="s">
        <v>54</v>
      </c>
      <c r="H8306" s="90" t="s">
        <v>332</v>
      </c>
    </row>
    <row r="8307" spans="1:10" hidden="1" x14ac:dyDescent="0.25">
      <c r="A8307" s="57" t="s">
        <v>137</v>
      </c>
      <c r="B8307" t="s">
        <v>128</v>
      </c>
      <c r="C8307">
        <v>2023</v>
      </c>
      <c r="D8307" t="s">
        <v>58</v>
      </c>
      <c r="E8307" t="s">
        <v>45</v>
      </c>
      <c r="F8307" t="s">
        <v>304</v>
      </c>
      <c r="G8307" t="s">
        <v>54</v>
      </c>
      <c r="H8307" t="s">
        <v>311</v>
      </c>
      <c r="I8307" s="90" t="s">
        <v>520</v>
      </c>
      <c r="J8307" s="3">
        <v>1140606</v>
      </c>
    </row>
    <row r="8308" spans="1:10" hidden="1" x14ac:dyDescent="0.25">
      <c r="A8308" s="57" t="s">
        <v>137</v>
      </c>
      <c r="B8308" t="s">
        <v>128</v>
      </c>
      <c r="C8308">
        <v>2023</v>
      </c>
      <c r="D8308" t="s">
        <v>58</v>
      </c>
      <c r="E8308" t="s">
        <v>45</v>
      </c>
      <c r="F8308" t="s">
        <v>304</v>
      </c>
      <c r="G8308" t="s">
        <v>54</v>
      </c>
      <c r="H8308" t="s">
        <v>453</v>
      </c>
      <c r="I8308" s="90" t="s">
        <v>520</v>
      </c>
      <c r="J8308" s="3">
        <v>700000</v>
      </c>
    </row>
    <row r="8309" spans="1:10" hidden="1" x14ac:dyDescent="0.25">
      <c r="A8309" s="57" t="s">
        <v>137</v>
      </c>
      <c r="B8309" t="s">
        <v>128</v>
      </c>
      <c r="C8309">
        <v>2023</v>
      </c>
      <c r="D8309" t="s">
        <v>58</v>
      </c>
      <c r="E8309" t="s">
        <v>45</v>
      </c>
      <c r="F8309" t="s">
        <v>304</v>
      </c>
      <c r="G8309" t="s">
        <v>54</v>
      </c>
      <c r="H8309" t="s">
        <v>312</v>
      </c>
    </row>
    <row r="8310" spans="1:10" hidden="1" x14ac:dyDescent="0.25">
      <c r="A8310" s="57" t="s">
        <v>137</v>
      </c>
      <c r="B8310" t="s">
        <v>128</v>
      </c>
      <c r="C8310">
        <v>2023</v>
      </c>
      <c r="D8310" t="s">
        <v>58</v>
      </c>
      <c r="E8310" t="s">
        <v>45</v>
      </c>
      <c r="F8310" t="s">
        <v>304</v>
      </c>
      <c r="G8310" t="s">
        <v>54</v>
      </c>
      <c r="H8310" t="s">
        <v>313</v>
      </c>
      <c r="I8310" s="90" t="s">
        <v>559</v>
      </c>
      <c r="J8310" s="3">
        <v>15660</v>
      </c>
    </row>
    <row r="8311" spans="1:10" hidden="1" x14ac:dyDescent="0.25">
      <c r="A8311" s="57" t="s">
        <v>137</v>
      </c>
      <c r="B8311" t="s">
        <v>128</v>
      </c>
      <c r="C8311">
        <v>2023</v>
      </c>
      <c r="D8311" t="s">
        <v>58</v>
      </c>
      <c r="E8311" t="s">
        <v>45</v>
      </c>
      <c r="F8311" t="s">
        <v>304</v>
      </c>
      <c r="G8311" t="s">
        <v>54</v>
      </c>
      <c r="H8311" t="s">
        <v>314</v>
      </c>
      <c r="I8311" s="90" t="s">
        <v>398</v>
      </c>
      <c r="J8311" s="3">
        <v>360000</v>
      </c>
    </row>
    <row r="8312" spans="1:10" hidden="1" x14ac:dyDescent="0.25">
      <c r="A8312" s="57" t="s">
        <v>137</v>
      </c>
      <c r="B8312" t="s">
        <v>128</v>
      </c>
      <c r="C8312">
        <v>2023</v>
      </c>
      <c r="D8312" t="s">
        <v>58</v>
      </c>
      <c r="E8312" t="s">
        <v>45</v>
      </c>
      <c r="F8312" t="s">
        <v>304</v>
      </c>
      <c r="G8312" t="s">
        <v>54</v>
      </c>
      <c r="H8312" t="s">
        <v>315</v>
      </c>
      <c r="I8312" s="90" t="s">
        <v>454</v>
      </c>
      <c r="J8312" s="3">
        <v>120000</v>
      </c>
    </row>
    <row r="8313" spans="1:10" hidden="1" x14ac:dyDescent="0.25">
      <c r="A8313" s="57" t="s">
        <v>137</v>
      </c>
      <c r="B8313" t="s">
        <v>128</v>
      </c>
      <c r="C8313">
        <v>2023</v>
      </c>
      <c r="D8313" t="s">
        <v>58</v>
      </c>
      <c r="E8313" t="s">
        <v>45</v>
      </c>
      <c r="F8313" t="s">
        <v>304</v>
      </c>
      <c r="G8313" t="s">
        <v>54</v>
      </c>
      <c r="H8313" s="2" t="s">
        <v>316</v>
      </c>
    </row>
    <row r="8314" spans="1:10" hidden="1" x14ac:dyDescent="0.25">
      <c r="A8314" s="57" t="s">
        <v>137</v>
      </c>
      <c r="B8314" t="s">
        <v>128</v>
      </c>
      <c r="C8314">
        <v>2023</v>
      </c>
      <c r="D8314" t="s">
        <v>58</v>
      </c>
      <c r="E8314" t="s">
        <v>45</v>
      </c>
      <c r="F8314" t="s">
        <v>304</v>
      </c>
      <c r="G8314" t="s">
        <v>49</v>
      </c>
      <c r="H8314" s="90" t="s">
        <v>317</v>
      </c>
    </row>
    <row r="8315" spans="1:10" hidden="1" x14ac:dyDescent="0.25">
      <c r="A8315" s="57" t="s">
        <v>137</v>
      </c>
      <c r="B8315" t="s">
        <v>128</v>
      </c>
      <c r="C8315">
        <v>2023</v>
      </c>
      <c r="D8315" t="s">
        <v>58</v>
      </c>
      <c r="E8315" t="s">
        <v>45</v>
      </c>
      <c r="F8315" t="s">
        <v>50</v>
      </c>
      <c r="G8315" t="s">
        <v>56</v>
      </c>
      <c r="H8315" t="s">
        <v>124</v>
      </c>
      <c r="I8315" s="90" t="s">
        <v>401</v>
      </c>
      <c r="J8315" s="3">
        <v>82190</v>
      </c>
    </row>
    <row r="8316" spans="1:10" hidden="1" x14ac:dyDescent="0.25">
      <c r="A8316" s="57" t="s">
        <v>137</v>
      </c>
      <c r="B8316" t="s">
        <v>128</v>
      </c>
      <c r="C8316">
        <v>2023</v>
      </c>
      <c r="D8316" t="s">
        <v>58</v>
      </c>
      <c r="E8316" t="s">
        <v>45</v>
      </c>
      <c r="F8316" t="s">
        <v>50</v>
      </c>
      <c r="G8316" t="s">
        <v>56</v>
      </c>
      <c r="H8316" t="s">
        <v>98</v>
      </c>
      <c r="I8316" s="90" t="s">
        <v>401</v>
      </c>
      <c r="J8316" s="3">
        <v>143231</v>
      </c>
    </row>
    <row r="8317" spans="1:10" hidden="1" x14ac:dyDescent="0.25">
      <c r="A8317" s="57" t="s">
        <v>137</v>
      </c>
      <c r="B8317" t="s">
        <v>128</v>
      </c>
      <c r="C8317">
        <v>2023</v>
      </c>
      <c r="D8317" t="s">
        <v>58</v>
      </c>
      <c r="E8317" t="s">
        <v>45</v>
      </c>
      <c r="F8317" t="s">
        <v>50</v>
      </c>
      <c r="G8317" t="s">
        <v>56</v>
      </c>
      <c r="H8317" t="s">
        <v>98</v>
      </c>
      <c r="I8317" s="90" t="s">
        <v>569</v>
      </c>
      <c r="J8317" s="3">
        <v>713014</v>
      </c>
    </row>
    <row r="8318" spans="1:10" hidden="1" x14ac:dyDescent="0.25">
      <c r="A8318" s="57" t="s">
        <v>137</v>
      </c>
      <c r="B8318" t="s">
        <v>128</v>
      </c>
      <c r="C8318">
        <v>2023</v>
      </c>
      <c r="D8318" t="s">
        <v>58</v>
      </c>
      <c r="E8318" t="s">
        <v>45</v>
      </c>
      <c r="F8318" t="s">
        <v>50</v>
      </c>
      <c r="G8318" t="s">
        <v>56</v>
      </c>
      <c r="H8318" t="s">
        <v>265</v>
      </c>
      <c r="I8318" s="90" t="s">
        <v>398</v>
      </c>
      <c r="J8318" s="3">
        <v>4400</v>
      </c>
    </row>
    <row r="8319" spans="1:10" hidden="1" x14ac:dyDescent="0.25">
      <c r="A8319" s="57" t="s">
        <v>137</v>
      </c>
      <c r="B8319" t="s">
        <v>128</v>
      </c>
      <c r="C8319">
        <v>2023</v>
      </c>
      <c r="D8319" t="s">
        <v>58</v>
      </c>
      <c r="E8319" t="s">
        <v>45</v>
      </c>
      <c r="F8319" t="s">
        <v>50</v>
      </c>
      <c r="G8319" t="s">
        <v>56</v>
      </c>
      <c r="H8319" t="s">
        <v>265</v>
      </c>
      <c r="I8319" s="90" t="s">
        <v>454</v>
      </c>
      <c r="J8319" s="3">
        <v>300</v>
      </c>
    </row>
    <row r="8320" spans="1:10" hidden="1" x14ac:dyDescent="0.25">
      <c r="A8320" s="57" t="s">
        <v>137</v>
      </c>
      <c r="B8320" t="s">
        <v>128</v>
      </c>
      <c r="C8320">
        <v>2023</v>
      </c>
      <c r="D8320" t="s">
        <v>58</v>
      </c>
      <c r="E8320" t="s">
        <v>45</v>
      </c>
      <c r="F8320" t="s">
        <v>50</v>
      </c>
      <c r="G8320" t="s">
        <v>56</v>
      </c>
      <c r="H8320" t="s">
        <v>265</v>
      </c>
      <c r="I8320" s="90" t="s">
        <v>399</v>
      </c>
      <c r="J8320" s="3">
        <v>1000</v>
      </c>
    </row>
    <row r="8321" spans="1:10" hidden="1" x14ac:dyDescent="0.25">
      <c r="A8321" s="57" t="s">
        <v>137</v>
      </c>
      <c r="B8321" t="s">
        <v>128</v>
      </c>
      <c r="C8321">
        <v>2023</v>
      </c>
      <c r="D8321" t="s">
        <v>58</v>
      </c>
      <c r="E8321" t="s">
        <v>45</v>
      </c>
      <c r="F8321" t="s">
        <v>50</v>
      </c>
      <c r="G8321" t="s">
        <v>56</v>
      </c>
      <c r="H8321" t="s">
        <v>265</v>
      </c>
      <c r="I8321" s="90" t="s">
        <v>514</v>
      </c>
      <c r="J8321" s="3">
        <v>300</v>
      </c>
    </row>
    <row r="8322" spans="1:10" hidden="1" x14ac:dyDescent="0.25">
      <c r="A8322" s="57" t="s">
        <v>137</v>
      </c>
      <c r="B8322" t="s">
        <v>128</v>
      </c>
      <c r="C8322">
        <v>2023</v>
      </c>
      <c r="D8322" t="s">
        <v>58</v>
      </c>
      <c r="E8322" t="s">
        <v>45</v>
      </c>
      <c r="F8322" t="s">
        <v>50</v>
      </c>
      <c r="G8322" t="s">
        <v>56</v>
      </c>
      <c r="H8322" t="s">
        <v>265</v>
      </c>
      <c r="I8322" s="90" t="s">
        <v>581</v>
      </c>
      <c r="J8322" s="3">
        <v>1000</v>
      </c>
    </row>
    <row r="8323" spans="1:10" hidden="1" x14ac:dyDescent="0.25">
      <c r="A8323" s="57" t="s">
        <v>137</v>
      </c>
      <c r="B8323" t="s">
        <v>128</v>
      </c>
      <c r="C8323">
        <v>2023</v>
      </c>
      <c r="D8323" t="s">
        <v>58</v>
      </c>
      <c r="E8323" t="s">
        <v>45</v>
      </c>
      <c r="F8323" t="s">
        <v>50</v>
      </c>
      <c r="G8323" t="s">
        <v>56</v>
      </c>
      <c r="H8323" t="s">
        <v>265</v>
      </c>
      <c r="I8323" s="90" t="s">
        <v>560</v>
      </c>
      <c r="J8323" s="3">
        <v>600</v>
      </c>
    </row>
    <row r="8324" spans="1:10" hidden="1" x14ac:dyDescent="0.25">
      <c r="A8324" s="57" t="s">
        <v>137</v>
      </c>
      <c r="B8324" t="s">
        <v>128</v>
      </c>
      <c r="C8324">
        <v>2023</v>
      </c>
      <c r="D8324" t="s">
        <v>58</v>
      </c>
      <c r="E8324" t="s">
        <v>45</v>
      </c>
      <c r="F8324" t="s">
        <v>50</v>
      </c>
      <c r="G8324" t="s">
        <v>56</v>
      </c>
      <c r="H8324" t="s">
        <v>265</v>
      </c>
      <c r="I8324" s="90" t="s">
        <v>559</v>
      </c>
      <c r="J8324" s="3">
        <v>369</v>
      </c>
    </row>
    <row r="8325" spans="1:10" hidden="1" x14ac:dyDescent="0.25">
      <c r="A8325" s="57" t="s">
        <v>137</v>
      </c>
      <c r="B8325" t="s">
        <v>128</v>
      </c>
      <c r="C8325">
        <v>2023</v>
      </c>
      <c r="D8325" t="s">
        <v>58</v>
      </c>
      <c r="E8325" t="s">
        <v>45</v>
      </c>
      <c r="F8325" t="s">
        <v>50</v>
      </c>
      <c r="G8325" t="s">
        <v>56</v>
      </c>
      <c r="H8325" t="s">
        <v>193</v>
      </c>
    </row>
    <row r="8326" spans="1:10" hidden="1" x14ac:dyDescent="0.25">
      <c r="A8326" s="57" t="s">
        <v>137</v>
      </c>
      <c r="B8326" t="s">
        <v>128</v>
      </c>
      <c r="C8326">
        <v>2023</v>
      </c>
      <c r="D8326" t="s">
        <v>58</v>
      </c>
      <c r="E8326" t="s">
        <v>45</v>
      </c>
      <c r="F8326" t="s">
        <v>50</v>
      </c>
      <c r="G8326" t="s">
        <v>56</v>
      </c>
      <c r="H8326" t="s">
        <v>193</v>
      </c>
    </row>
    <row r="8327" spans="1:10" hidden="1" x14ac:dyDescent="0.25">
      <c r="A8327" s="57" t="s">
        <v>137</v>
      </c>
      <c r="B8327" t="s">
        <v>128</v>
      </c>
      <c r="C8327">
        <v>2023</v>
      </c>
      <c r="D8327" t="s">
        <v>58</v>
      </c>
      <c r="E8327" t="s">
        <v>45</v>
      </c>
      <c r="F8327" t="s">
        <v>50</v>
      </c>
      <c r="G8327" t="s">
        <v>101</v>
      </c>
      <c r="H8327" t="s">
        <v>99</v>
      </c>
      <c r="I8327" s="90" t="s">
        <v>401</v>
      </c>
      <c r="J8327" s="3">
        <v>261053</v>
      </c>
    </row>
    <row r="8328" spans="1:10" hidden="1" x14ac:dyDescent="0.25">
      <c r="A8328" s="57" t="s">
        <v>137</v>
      </c>
      <c r="B8328" t="s">
        <v>128</v>
      </c>
      <c r="C8328">
        <v>2023</v>
      </c>
      <c r="D8328" t="s">
        <v>58</v>
      </c>
      <c r="E8328" t="s">
        <v>45</v>
      </c>
      <c r="F8328" t="s">
        <v>50</v>
      </c>
      <c r="G8328" t="s">
        <v>101</v>
      </c>
      <c r="H8328" s="2" t="s">
        <v>255</v>
      </c>
      <c r="I8328" s="90" t="s">
        <v>578</v>
      </c>
      <c r="J8328" s="3">
        <v>1200</v>
      </c>
    </row>
    <row r="8329" spans="1:10" hidden="1" x14ac:dyDescent="0.25">
      <c r="A8329" s="57" t="s">
        <v>137</v>
      </c>
      <c r="B8329" t="s">
        <v>128</v>
      </c>
      <c r="C8329">
        <v>2023</v>
      </c>
      <c r="D8329" t="s">
        <v>58</v>
      </c>
      <c r="E8329" t="s">
        <v>45</v>
      </c>
      <c r="F8329" t="s">
        <v>50</v>
      </c>
      <c r="G8329" t="s">
        <v>101</v>
      </c>
      <c r="H8329" s="2" t="s">
        <v>255</v>
      </c>
    </row>
    <row r="8330" spans="1:10" hidden="1" x14ac:dyDescent="0.25">
      <c r="A8330" s="57" t="s">
        <v>137</v>
      </c>
      <c r="B8330" t="s">
        <v>128</v>
      </c>
      <c r="C8330">
        <v>2023</v>
      </c>
      <c r="D8330" t="s">
        <v>58</v>
      </c>
      <c r="E8330" t="s">
        <v>45</v>
      </c>
      <c r="F8330" t="s">
        <v>50</v>
      </c>
      <c r="G8330" t="s">
        <v>101</v>
      </c>
      <c r="H8330" s="2" t="s">
        <v>255</v>
      </c>
    </row>
    <row r="8331" spans="1:10" hidden="1" x14ac:dyDescent="0.25">
      <c r="A8331" s="57" t="s">
        <v>137</v>
      </c>
      <c r="B8331" t="s">
        <v>128</v>
      </c>
      <c r="C8331">
        <v>2023</v>
      </c>
      <c r="D8331" t="s">
        <v>58</v>
      </c>
      <c r="E8331" t="s">
        <v>45</v>
      </c>
      <c r="F8331" t="s">
        <v>50</v>
      </c>
      <c r="G8331" t="s">
        <v>101</v>
      </c>
      <c r="H8331" s="2" t="s">
        <v>255</v>
      </c>
    </row>
    <row r="8332" spans="1:10" hidden="1" x14ac:dyDescent="0.25">
      <c r="A8332" s="57" t="s">
        <v>137</v>
      </c>
      <c r="B8332" t="s">
        <v>128</v>
      </c>
      <c r="C8332">
        <v>2023</v>
      </c>
      <c r="D8332" t="s">
        <v>58</v>
      </c>
      <c r="E8332" t="s">
        <v>45</v>
      </c>
      <c r="F8332" t="s">
        <v>50</v>
      </c>
      <c r="G8332" t="s">
        <v>101</v>
      </c>
      <c r="H8332" s="2" t="s">
        <v>254</v>
      </c>
    </row>
    <row r="8333" spans="1:10" hidden="1" x14ac:dyDescent="0.25">
      <c r="A8333" s="57" t="s">
        <v>137</v>
      </c>
      <c r="B8333" t="s">
        <v>128</v>
      </c>
      <c r="C8333">
        <v>2023</v>
      </c>
      <c r="D8333" t="s">
        <v>58</v>
      </c>
      <c r="E8333" t="s">
        <v>45</v>
      </c>
      <c r="F8333" t="s">
        <v>50</v>
      </c>
      <c r="G8333" t="s">
        <v>101</v>
      </c>
      <c r="H8333" s="2" t="s">
        <v>236</v>
      </c>
    </row>
    <row r="8334" spans="1:10" hidden="1" x14ac:dyDescent="0.25">
      <c r="A8334" s="57" t="s">
        <v>137</v>
      </c>
      <c r="B8334" t="s">
        <v>128</v>
      </c>
      <c r="C8334">
        <v>2023</v>
      </c>
      <c r="D8334" t="s">
        <v>58</v>
      </c>
      <c r="E8334" t="s">
        <v>45</v>
      </c>
      <c r="F8334" t="s">
        <v>50</v>
      </c>
      <c r="G8334" t="s">
        <v>101</v>
      </c>
      <c r="H8334" t="s">
        <v>30</v>
      </c>
      <c r="I8334" s="90" t="s">
        <v>414</v>
      </c>
      <c r="J8334" s="3">
        <v>0.2</v>
      </c>
    </row>
    <row r="8335" spans="1:10" hidden="1" x14ac:dyDescent="0.25">
      <c r="A8335" s="57" t="s">
        <v>137</v>
      </c>
      <c r="B8335" t="s">
        <v>128</v>
      </c>
      <c r="C8335">
        <v>2023</v>
      </c>
      <c r="D8335" t="s">
        <v>58</v>
      </c>
      <c r="E8335" t="s">
        <v>45</v>
      </c>
      <c r="F8335" t="s">
        <v>50</v>
      </c>
      <c r="G8335" t="s">
        <v>101</v>
      </c>
      <c r="H8335" t="s">
        <v>30</v>
      </c>
      <c r="I8335" s="90" t="s">
        <v>520</v>
      </c>
      <c r="J8335" s="3">
        <v>479200</v>
      </c>
    </row>
    <row r="8336" spans="1:10" hidden="1" x14ac:dyDescent="0.25">
      <c r="A8336" s="57" t="s">
        <v>137</v>
      </c>
      <c r="B8336" t="s">
        <v>128</v>
      </c>
      <c r="C8336">
        <v>2023</v>
      </c>
      <c r="D8336" t="s">
        <v>58</v>
      </c>
      <c r="E8336" t="s">
        <v>45</v>
      </c>
      <c r="F8336" t="s">
        <v>50</v>
      </c>
      <c r="G8336" t="s">
        <v>101</v>
      </c>
      <c r="H8336" t="s">
        <v>30</v>
      </c>
      <c r="I8336" s="90" t="s">
        <v>582</v>
      </c>
      <c r="J8336" s="3">
        <v>84400</v>
      </c>
    </row>
    <row r="8337" spans="1:10" hidden="1" x14ac:dyDescent="0.25">
      <c r="A8337" s="57" t="s">
        <v>137</v>
      </c>
      <c r="B8337" t="s">
        <v>128</v>
      </c>
      <c r="C8337">
        <v>2023</v>
      </c>
      <c r="D8337" t="s">
        <v>58</v>
      </c>
      <c r="E8337" t="s">
        <v>45</v>
      </c>
      <c r="F8337" t="s">
        <v>50</v>
      </c>
      <c r="G8337" t="s">
        <v>101</v>
      </c>
      <c r="H8337" t="s">
        <v>30</v>
      </c>
      <c r="I8337" s="90" t="s">
        <v>518</v>
      </c>
      <c r="J8337" s="3">
        <v>20000</v>
      </c>
    </row>
    <row r="8338" spans="1:10" hidden="1" x14ac:dyDescent="0.25">
      <c r="A8338" s="57" t="s">
        <v>137</v>
      </c>
      <c r="B8338" t="s">
        <v>128</v>
      </c>
      <c r="C8338">
        <v>2023</v>
      </c>
      <c r="D8338" t="s">
        <v>58</v>
      </c>
      <c r="E8338" t="s">
        <v>45</v>
      </c>
      <c r="F8338" t="s">
        <v>50</v>
      </c>
      <c r="G8338" t="s">
        <v>101</v>
      </c>
      <c r="H8338" t="s">
        <v>30</v>
      </c>
      <c r="I8338" s="90" t="s">
        <v>544</v>
      </c>
      <c r="J8338" s="3">
        <v>52800</v>
      </c>
    </row>
    <row r="8339" spans="1:10" hidden="1" x14ac:dyDescent="0.25">
      <c r="A8339" s="57" t="s">
        <v>137</v>
      </c>
      <c r="B8339" t="s">
        <v>128</v>
      </c>
      <c r="C8339">
        <v>2023</v>
      </c>
      <c r="D8339" t="s">
        <v>58</v>
      </c>
      <c r="E8339" t="s">
        <v>45</v>
      </c>
      <c r="F8339" t="s">
        <v>50</v>
      </c>
      <c r="G8339" t="s">
        <v>101</v>
      </c>
      <c r="H8339" t="s">
        <v>30</v>
      </c>
      <c r="I8339" s="90" t="s">
        <v>408</v>
      </c>
      <c r="J8339" s="10">
        <v>100372.2</v>
      </c>
    </row>
    <row r="8340" spans="1:10" hidden="1" x14ac:dyDescent="0.25">
      <c r="A8340" s="57" t="s">
        <v>137</v>
      </c>
      <c r="B8340" t="s">
        <v>128</v>
      </c>
      <c r="C8340">
        <v>2023</v>
      </c>
      <c r="D8340" t="s">
        <v>58</v>
      </c>
      <c r="E8340" t="s">
        <v>45</v>
      </c>
      <c r="F8340" t="s">
        <v>50</v>
      </c>
      <c r="G8340" t="s">
        <v>101</v>
      </c>
      <c r="H8340" t="s">
        <v>30</v>
      </c>
    </row>
    <row r="8341" spans="1:10" hidden="1" x14ac:dyDescent="0.25">
      <c r="A8341" s="57" t="s">
        <v>137</v>
      </c>
      <c r="B8341" t="s">
        <v>128</v>
      </c>
      <c r="C8341">
        <v>2023</v>
      </c>
      <c r="D8341" t="s">
        <v>58</v>
      </c>
      <c r="E8341" t="s">
        <v>45</v>
      </c>
      <c r="F8341" t="s">
        <v>50</v>
      </c>
      <c r="G8341" t="s">
        <v>101</v>
      </c>
      <c r="H8341" t="s">
        <v>30</v>
      </c>
    </row>
    <row r="8342" spans="1:10" hidden="1" x14ac:dyDescent="0.25">
      <c r="A8342" s="57" t="s">
        <v>137</v>
      </c>
      <c r="B8342" t="s">
        <v>128</v>
      </c>
      <c r="C8342">
        <v>2023</v>
      </c>
      <c r="D8342" t="s">
        <v>58</v>
      </c>
      <c r="E8342" t="s">
        <v>45</v>
      </c>
      <c r="F8342" t="s">
        <v>50</v>
      </c>
      <c r="G8342" t="s">
        <v>101</v>
      </c>
      <c r="H8342" t="s">
        <v>30</v>
      </c>
    </row>
    <row r="8343" spans="1:10" hidden="1" x14ac:dyDescent="0.25">
      <c r="A8343" s="57" t="s">
        <v>137</v>
      </c>
      <c r="B8343" t="s">
        <v>128</v>
      </c>
      <c r="C8343">
        <v>2023</v>
      </c>
      <c r="D8343" t="s">
        <v>58</v>
      </c>
      <c r="E8343" t="s">
        <v>45</v>
      </c>
      <c r="F8343" t="s">
        <v>50</v>
      </c>
      <c r="G8343" t="s">
        <v>101</v>
      </c>
      <c r="H8343" t="s">
        <v>30</v>
      </c>
    </row>
    <row r="8344" spans="1:10" hidden="1" x14ac:dyDescent="0.25">
      <c r="A8344" s="57" t="s">
        <v>137</v>
      </c>
      <c r="B8344" t="s">
        <v>128</v>
      </c>
      <c r="C8344">
        <v>2023</v>
      </c>
      <c r="D8344" t="s">
        <v>58</v>
      </c>
      <c r="E8344" t="s">
        <v>45</v>
      </c>
      <c r="F8344" t="s">
        <v>50</v>
      </c>
      <c r="G8344" t="s">
        <v>101</v>
      </c>
      <c r="H8344" t="s">
        <v>30</v>
      </c>
    </row>
    <row r="8345" spans="1:10" hidden="1" x14ac:dyDescent="0.25">
      <c r="A8345" s="57" t="s">
        <v>137</v>
      </c>
      <c r="B8345" t="s">
        <v>128</v>
      </c>
      <c r="C8345">
        <v>2023</v>
      </c>
      <c r="D8345" t="s">
        <v>58</v>
      </c>
      <c r="E8345" t="s">
        <v>45</v>
      </c>
      <c r="F8345" t="s">
        <v>50</v>
      </c>
      <c r="G8345" t="s">
        <v>101</v>
      </c>
      <c r="H8345" t="s">
        <v>30</v>
      </c>
    </row>
    <row r="8346" spans="1:10" hidden="1" x14ac:dyDescent="0.25">
      <c r="A8346" s="57" t="s">
        <v>137</v>
      </c>
      <c r="B8346" t="s">
        <v>128</v>
      </c>
      <c r="C8346">
        <v>2023</v>
      </c>
      <c r="D8346" t="s">
        <v>58</v>
      </c>
      <c r="E8346" t="s">
        <v>45</v>
      </c>
      <c r="F8346" t="s">
        <v>50</v>
      </c>
      <c r="G8346" t="s">
        <v>101</v>
      </c>
      <c r="H8346" t="s">
        <v>30</v>
      </c>
    </row>
    <row r="8347" spans="1:10" hidden="1" x14ac:dyDescent="0.25">
      <c r="A8347" s="57" t="s">
        <v>137</v>
      </c>
      <c r="B8347" t="s">
        <v>128</v>
      </c>
      <c r="C8347">
        <v>2023</v>
      </c>
      <c r="D8347" t="s">
        <v>58</v>
      </c>
      <c r="E8347" t="s">
        <v>45</v>
      </c>
      <c r="F8347" t="s">
        <v>50</v>
      </c>
      <c r="G8347" t="s">
        <v>101</v>
      </c>
      <c r="H8347" t="s">
        <v>30</v>
      </c>
    </row>
    <row r="8348" spans="1:10" hidden="1" x14ac:dyDescent="0.25">
      <c r="A8348" s="57" t="s">
        <v>137</v>
      </c>
      <c r="B8348" t="s">
        <v>128</v>
      </c>
      <c r="C8348">
        <v>2023</v>
      </c>
      <c r="D8348" t="s">
        <v>58</v>
      </c>
      <c r="E8348" t="s">
        <v>45</v>
      </c>
      <c r="F8348" t="s">
        <v>50</v>
      </c>
      <c r="G8348" t="s">
        <v>101</v>
      </c>
      <c r="H8348" t="s">
        <v>30</v>
      </c>
    </row>
    <row r="8349" spans="1:10" hidden="1" x14ac:dyDescent="0.25">
      <c r="A8349" s="57" t="s">
        <v>137</v>
      </c>
      <c r="B8349" t="s">
        <v>128</v>
      </c>
      <c r="C8349">
        <v>2023</v>
      </c>
      <c r="D8349" t="s">
        <v>58</v>
      </c>
      <c r="E8349" t="s">
        <v>45</v>
      </c>
      <c r="F8349" t="s">
        <v>287</v>
      </c>
      <c r="G8349" t="s">
        <v>287</v>
      </c>
      <c r="H8349" s="82" t="s">
        <v>288</v>
      </c>
    </row>
    <row r="8350" spans="1:10" hidden="1" x14ac:dyDescent="0.25">
      <c r="A8350" s="57" t="s">
        <v>137</v>
      </c>
      <c r="B8350" t="s">
        <v>128</v>
      </c>
      <c r="C8350">
        <v>2023</v>
      </c>
      <c r="D8350" t="s">
        <v>58</v>
      </c>
      <c r="E8350" t="s">
        <v>112</v>
      </c>
      <c r="F8350" t="s">
        <v>117</v>
      </c>
      <c r="G8350" t="s">
        <v>53</v>
      </c>
      <c r="H8350" s="2" t="s">
        <v>256</v>
      </c>
    </row>
    <row r="8351" spans="1:10" hidden="1" x14ac:dyDescent="0.25">
      <c r="A8351" s="57" t="s">
        <v>137</v>
      </c>
      <c r="B8351" t="s">
        <v>128</v>
      </c>
      <c r="C8351">
        <v>2023</v>
      </c>
      <c r="D8351" t="s">
        <v>58</v>
      </c>
      <c r="E8351" t="s">
        <v>112</v>
      </c>
      <c r="F8351" t="s">
        <v>117</v>
      </c>
      <c r="G8351" t="s">
        <v>53</v>
      </c>
      <c r="H8351" s="90" t="s">
        <v>335</v>
      </c>
      <c r="I8351" s="90" t="s">
        <v>475</v>
      </c>
      <c r="J8351" s="3">
        <v>29240000</v>
      </c>
    </row>
    <row r="8352" spans="1:10" hidden="1" x14ac:dyDescent="0.25">
      <c r="A8352" s="57" t="s">
        <v>137</v>
      </c>
      <c r="B8352" t="s">
        <v>128</v>
      </c>
      <c r="C8352">
        <v>2023</v>
      </c>
      <c r="D8352" t="s">
        <v>58</v>
      </c>
      <c r="E8352" t="s">
        <v>112</v>
      </c>
      <c r="F8352" t="s">
        <v>117</v>
      </c>
      <c r="G8352" t="s">
        <v>53</v>
      </c>
      <c r="H8352" s="2" t="s">
        <v>257</v>
      </c>
      <c r="I8352" s="90" t="s">
        <v>406</v>
      </c>
      <c r="J8352" s="3">
        <v>401520</v>
      </c>
    </row>
    <row r="8353" spans="1:10" hidden="1" x14ac:dyDescent="0.25">
      <c r="A8353" s="57" t="s">
        <v>137</v>
      </c>
      <c r="B8353" t="s">
        <v>128</v>
      </c>
      <c r="C8353">
        <v>2023</v>
      </c>
      <c r="D8353" t="s">
        <v>58</v>
      </c>
      <c r="E8353" t="s">
        <v>112</v>
      </c>
      <c r="F8353" t="s">
        <v>117</v>
      </c>
      <c r="G8353" t="s">
        <v>53</v>
      </c>
      <c r="H8353" s="2" t="s">
        <v>257</v>
      </c>
      <c r="I8353" s="90" t="s">
        <v>408</v>
      </c>
      <c r="J8353" s="3">
        <v>1967343</v>
      </c>
    </row>
    <row r="8354" spans="1:10" hidden="1" x14ac:dyDescent="0.25">
      <c r="A8354" s="57" t="s">
        <v>137</v>
      </c>
      <c r="B8354" t="s">
        <v>128</v>
      </c>
      <c r="C8354">
        <v>2023</v>
      </c>
      <c r="D8354" t="s">
        <v>58</v>
      </c>
      <c r="E8354" t="s">
        <v>112</v>
      </c>
      <c r="F8354" t="s">
        <v>117</v>
      </c>
      <c r="G8354" t="s">
        <v>53</v>
      </c>
      <c r="H8354" s="2" t="s">
        <v>257</v>
      </c>
    </row>
    <row r="8355" spans="1:10" hidden="1" x14ac:dyDescent="0.25">
      <c r="A8355" s="57" t="s">
        <v>137</v>
      </c>
      <c r="B8355" t="s">
        <v>128</v>
      </c>
      <c r="C8355">
        <v>2023</v>
      </c>
      <c r="D8355" t="s">
        <v>58</v>
      </c>
      <c r="E8355" t="s">
        <v>112</v>
      </c>
      <c r="F8355" t="s">
        <v>117</v>
      </c>
      <c r="G8355" t="s">
        <v>53</v>
      </c>
      <c r="H8355" s="2" t="s">
        <v>257</v>
      </c>
    </row>
    <row r="8356" spans="1:10" hidden="1" x14ac:dyDescent="0.25">
      <c r="A8356" s="57" t="s">
        <v>137</v>
      </c>
      <c r="B8356" t="s">
        <v>128</v>
      </c>
      <c r="C8356">
        <v>2023</v>
      </c>
      <c r="D8356" t="s">
        <v>58</v>
      </c>
      <c r="E8356" t="s">
        <v>112</v>
      </c>
      <c r="F8356" t="s">
        <v>117</v>
      </c>
      <c r="G8356" t="s">
        <v>53</v>
      </c>
      <c r="H8356" s="2" t="s">
        <v>257</v>
      </c>
    </row>
    <row r="8357" spans="1:10" hidden="1" x14ac:dyDescent="0.25">
      <c r="A8357" s="57" t="s">
        <v>137</v>
      </c>
      <c r="B8357" t="s">
        <v>128</v>
      </c>
      <c r="C8357">
        <v>2023</v>
      </c>
      <c r="D8357" t="s">
        <v>58</v>
      </c>
      <c r="E8357" t="s">
        <v>112</v>
      </c>
      <c r="F8357" t="s">
        <v>117</v>
      </c>
      <c r="G8357" t="s">
        <v>53</v>
      </c>
      <c r="H8357" s="2" t="s">
        <v>257</v>
      </c>
    </row>
    <row r="8358" spans="1:10" hidden="1" x14ac:dyDescent="0.25">
      <c r="A8358" s="57" t="s">
        <v>137</v>
      </c>
      <c r="B8358" t="s">
        <v>128</v>
      </c>
      <c r="C8358">
        <v>2023</v>
      </c>
      <c r="D8358" t="s">
        <v>58</v>
      </c>
      <c r="E8358" t="s">
        <v>112</v>
      </c>
      <c r="F8358" t="s">
        <v>117</v>
      </c>
      <c r="G8358" t="s">
        <v>53</v>
      </c>
      <c r="H8358" s="2" t="s">
        <v>257</v>
      </c>
    </row>
    <row r="8359" spans="1:10" hidden="1" x14ac:dyDescent="0.25">
      <c r="A8359" s="57" t="s">
        <v>137</v>
      </c>
      <c r="B8359" t="s">
        <v>128</v>
      </c>
      <c r="C8359">
        <v>2023</v>
      </c>
      <c r="D8359" t="s">
        <v>58</v>
      </c>
      <c r="E8359" t="s">
        <v>112</v>
      </c>
      <c r="F8359" t="s">
        <v>117</v>
      </c>
      <c r="G8359" t="s">
        <v>53</v>
      </c>
      <c r="H8359" s="2" t="s">
        <v>258</v>
      </c>
    </row>
    <row r="8360" spans="1:10" hidden="1" x14ac:dyDescent="0.25">
      <c r="A8360" s="57" t="s">
        <v>137</v>
      </c>
      <c r="B8360" t="s">
        <v>128</v>
      </c>
      <c r="C8360">
        <v>2023</v>
      </c>
      <c r="D8360" t="s">
        <v>58</v>
      </c>
      <c r="E8360" t="s">
        <v>112</v>
      </c>
      <c r="F8360" t="s">
        <v>117</v>
      </c>
      <c r="G8360" t="s">
        <v>53</v>
      </c>
      <c r="H8360" s="2" t="s">
        <v>259</v>
      </c>
      <c r="I8360" s="90" t="s">
        <v>409</v>
      </c>
      <c r="J8360" s="3">
        <v>13024599</v>
      </c>
    </row>
    <row r="8361" spans="1:10" hidden="1" x14ac:dyDescent="0.25">
      <c r="A8361" s="57" t="s">
        <v>137</v>
      </c>
      <c r="B8361" t="s">
        <v>128</v>
      </c>
      <c r="C8361">
        <v>2023</v>
      </c>
      <c r="D8361" t="s">
        <v>58</v>
      </c>
      <c r="E8361" t="s">
        <v>112</v>
      </c>
      <c r="F8361" t="s">
        <v>117</v>
      </c>
      <c r="G8361" t="s">
        <v>53</v>
      </c>
      <c r="H8361" s="2" t="s">
        <v>259</v>
      </c>
      <c r="I8361" s="90" t="s">
        <v>503</v>
      </c>
      <c r="J8361" s="3">
        <v>934739.46</v>
      </c>
    </row>
    <row r="8362" spans="1:10" hidden="1" x14ac:dyDescent="0.25">
      <c r="A8362" s="57" t="s">
        <v>137</v>
      </c>
      <c r="B8362" t="s">
        <v>128</v>
      </c>
      <c r="C8362">
        <v>2023</v>
      </c>
      <c r="D8362" t="s">
        <v>58</v>
      </c>
      <c r="E8362" t="s">
        <v>112</v>
      </c>
      <c r="F8362" t="s">
        <v>117</v>
      </c>
      <c r="G8362" t="s">
        <v>53</v>
      </c>
      <c r="H8362" s="2" t="s">
        <v>259</v>
      </c>
      <c r="I8362" s="90" t="s">
        <v>411</v>
      </c>
      <c r="J8362" s="3">
        <v>2418779</v>
      </c>
    </row>
    <row r="8363" spans="1:10" hidden="1" x14ac:dyDescent="0.25">
      <c r="A8363" s="57" t="s">
        <v>137</v>
      </c>
      <c r="B8363" t="s">
        <v>128</v>
      </c>
      <c r="C8363">
        <v>2023</v>
      </c>
      <c r="D8363" t="s">
        <v>58</v>
      </c>
      <c r="E8363" t="s">
        <v>112</v>
      </c>
      <c r="F8363" t="s">
        <v>117</v>
      </c>
      <c r="G8363" t="s">
        <v>53</v>
      </c>
      <c r="H8363" s="2" t="s">
        <v>259</v>
      </c>
    </row>
    <row r="8364" spans="1:10" hidden="1" x14ac:dyDescent="0.25">
      <c r="A8364" s="57" t="s">
        <v>137</v>
      </c>
      <c r="B8364" t="s">
        <v>128</v>
      </c>
      <c r="C8364">
        <v>2023</v>
      </c>
      <c r="D8364" t="s">
        <v>58</v>
      </c>
      <c r="E8364" t="s">
        <v>112</v>
      </c>
      <c r="F8364" t="s">
        <v>117</v>
      </c>
      <c r="G8364" t="s">
        <v>53</v>
      </c>
      <c r="H8364" s="2" t="s">
        <v>259</v>
      </c>
    </row>
    <row r="8365" spans="1:10" hidden="1" x14ac:dyDescent="0.25">
      <c r="A8365" s="57" t="s">
        <v>137</v>
      </c>
      <c r="B8365" t="s">
        <v>128</v>
      </c>
      <c r="C8365">
        <v>2023</v>
      </c>
      <c r="D8365" t="s">
        <v>58</v>
      </c>
      <c r="E8365" t="s">
        <v>112</v>
      </c>
      <c r="F8365" t="s">
        <v>117</v>
      </c>
      <c r="G8365" t="s">
        <v>53</v>
      </c>
      <c r="H8365" s="2" t="s">
        <v>259</v>
      </c>
    </row>
    <row r="8366" spans="1:10" hidden="1" x14ac:dyDescent="0.25">
      <c r="A8366" s="57" t="s">
        <v>137</v>
      </c>
      <c r="B8366" t="s">
        <v>128</v>
      </c>
      <c r="C8366">
        <v>2023</v>
      </c>
      <c r="D8366" t="s">
        <v>58</v>
      </c>
      <c r="E8366" t="s">
        <v>112</v>
      </c>
      <c r="F8366" t="s">
        <v>117</v>
      </c>
      <c r="G8366" t="s">
        <v>53</v>
      </c>
      <c r="H8366" s="2" t="s">
        <v>259</v>
      </c>
    </row>
    <row r="8367" spans="1:10" hidden="1" x14ac:dyDescent="0.25">
      <c r="A8367" s="57" t="s">
        <v>137</v>
      </c>
      <c r="B8367" t="s">
        <v>128</v>
      </c>
      <c r="C8367">
        <v>2023</v>
      </c>
      <c r="D8367" t="s">
        <v>58</v>
      </c>
      <c r="E8367" t="s">
        <v>112</v>
      </c>
      <c r="F8367" t="s">
        <v>117</v>
      </c>
      <c r="G8367" t="s">
        <v>334</v>
      </c>
      <c r="H8367" s="90" t="s">
        <v>335</v>
      </c>
    </row>
    <row r="8368" spans="1:10" hidden="1" x14ac:dyDescent="0.25">
      <c r="A8368" s="57" t="s">
        <v>137</v>
      </c>
      <c r="B8368" t="s">
        <v>128</v>
      </c>
      <c r="C8368">
        <v>2023</v>
      </c>
      <c r="D8368" t="s">
        <v>58</v>
      </c>
      <c r="E8368" t="s">
        <v>112</v>
      </c>
      <c r="F8368" t="s">
        <v>117</v>
      </c>
      <c r="G8368" t="s">
        <v>318</v>
      </c>
      <c r="H8368" t="s">
        <v>180</v>
      </c>
      <c r="I8368" s="90" t="s">
        <v>439</v>
      </c>
      <c r="J8368" s="3">
        <v>360000</v>
      </c>
    </row>
    <row r="8369" spans="1:10" hidden="1" x14ac:dyDescent="0.25">
      <c r="A8369" s="57" t="s">
        <v>137</v>
      </c>
      <c r="B8369" t="s">
        <v>128</v>
      </c>
      <c r="C8369">
        <v>2023</v>
      </c>
      <c r="D8369" t="s">
        <v>58</v>
      </c>
      <c r="E8369" t="s">
        <v>112</v>
      </c>
      <c r="F8369" t="s">
        <v>117</v>
      </c>
      <c r="G8369" t="s">
        <v>318</v>
      </c>
      <c r="H8369" t="s">
        <v>180</v>
      </c>
      <c r="I8369" s="90" t="s">
        <v>505</v>
      </c>
      <c r="J8369" s="3">
        <v>1267503.01</v>
      </c>
    </row>
    <row r="8370" spans="1:10" hidden="1" x14ac:dyDescent="0.25">
      <c r="A8370" s="57" t="s">
        <v>137</v>
      </c>
      <c r="B8370" t="s">
        <v>128</v>
      </c>
      <c r="C8370">
        <v>2023</v>
      </c>
      <c r="D8370" t="s">
        <v>58</v>
      </c>
      <c r="E8370" t="s">
        <v>112</v>
      </c>
      <c r="F8370" t="s">
        <v>117</v>
      </c>
      <c r="G8370" t="s">
        <v>318</v>
      </c>
      <c r="H8370" t="s">
        <v>180</v>
      </c>
      <c r="I8370" s="90" t="s">
        <v>413</v>
      </c>
      <c r="J8370" s="3">
        <v>1982960</v>
      </c>
    </row>
    <row r="8371" spans="1:10" hidden="1" x14ac:dyDescent="0.25">
      <c r="A8371" s="57" t="s">
        <v>137</v>
      </c>
      <c r="B8371" t="s">
        <v>128</v>
      </c>
      <c r="C8371">
        <v>2023</v>
      </c>
      <c r="D8371" t="s">
        <v>58</v>
      </c>
      <c r="E8371" t="s">
        <v>112</v>
      </c>
      <c r="F8371" t="s">
        <v>117</v>
      </c>
      <c r="G8371" t="s">
        <v>318</v>
      </c>
      <c r="H8371" t="s">
        <v>180</v>
      </c>
      <c r="I8371" s="90" t="s">
        <v>414</v>
      </c>
      <c r="J8371" s="3">
        <v>348000</v>
      </c>
    </row>
    <row r="8372" spans="1:10" hidden="1" x14ac:dyDescent="0.25">
      <c r="A8372" s="57" t="s">
        <v>137</v>
      </c>
      <c r="B8372" t="s">
        <v>128</v>
      </c>
      <c r="C8372">
        <v>2023</v>
      </c>
      <c r="D8372" t="s">
        <v>58</v>
      </c>
      <c r="E8372" t="s">
        <v>112</v>
      </c>
      <c r="F8372" t="s">
        <v>117</v>
      </c>
      <c r="G8372" t="s">
        <v>318</v>
      </c>
      <c r="H8372" t="s">
        <v>180</v>
      </c>
    </row>
    <row r="8373" spans="1:10" hidden="1" x14ac:dyDescent="0.25">
      <c r="A8373" s="57" t="s">
        <v>137</v>
      </c>
      <c r="B8373" t="s">
        <v>128</v>
      </c>
      <c r="C8373">
        <v>2023</v>
      </c>
      <c r="D8373" t="s">
        <v>58</v>
      </c>
      <c r="E8373" t="s">
        <v>112</v>
      </c>
      <c r="F8373" t="s">
        <v>117</v>
      </c>
      <c r="G8373" t="s">
        <v>318</v>
      </c>
      <c r="H8373" t="s">
        <v>180</v>
      </c>
    </row>
    <row r="8374" spans="1:10" hidden="1" x14ac:dyDescent="0.25">
      <c r="A8374" s="57" t="s">
        <v>137</v>
      </c>
      <c r="B8374" t="s">
        <v>128</v>
      </c>
      <c r="C8374">
        <v>2023</v>
      </c>
      <c r="D8374" t="s">
        <v>58</v>
      </c>
      <c r="E8374" t="s">
        <v>112</v>
      </c>
      <c r="F8374" t="s">
        <v>117</v>
      </c>
      <c r="G8374" t="s">
        <v>318</v>
      </c>
      <c r="H8374" s="90" t="s">
        <v>550</v>
      </c>
    </row>
    <row r="8375" spans="1:10" hidden="1" x14ac:dyDescent="0.25">
      <c r="A8375" s="57" t="s">
        <v>137</v>
      </c>
      <c r="B8375" t="s">
        <v>128</v>
      </c>
      <c r="C8375">
        <v>2023</v>
      </c>
      <c r="D8375" t="s">
        <v>58</v>
      </c>
      <c r="E8375" t="s">
        <v>112</v>
      </c>
      <c r="F8375" t="s">
        <v>117</v>
      </c>
      <c r="G8375" t="s">
        <v>318</v>
      </c>
      <c r="H8375" s="2" t="s">
        <v>279</v>
      </c>
      <c r="I8375" s="90" t="s">
        <v>414</v>
      </c>
      <c r="J8375" s="3">
        <v>483000</v>
      </c>
    </row>
    <row r="8376" spans="1:10" hidden="1" x14ac:dyDescent="0.25">
      <c r="A8376" s="57" t="s">
        <v>137</v>
      </c>
      <c r="B8376" t="s">
        <v>128</v>
      </c>
      <c r="C8376">
        <v>2023</v>
      </c>
      <c r="D8376" t="s">
        <v>58</v>
      </c>
      <c r="E8376" t="s">
        <v>112</v>
      </c>
      <c r="F8376" t="s">
        <v>117</v>
      </c>
      <c r="G8376" t="s">
        <v>318</v>
      </c>
      <c r="H8376" s="2" t="s">
        <v>279</v>
      </c>
      <c r="I8376" s="90" t="s">
        <v>505</v>
      </c>
      <c r="J8376" s="3">
        <v>628550</v>
      </c>
    </row>
    <row r="8377" spans="1:10" hidden="1" x14ac:dyDescent="0.25">
      <c r="A8377" s="57" t="s">
        <v>137</v>
      </c>
      <c r="B8377" t="s">
        <v>128</v>
      </c>
      <c r="C8377">
        <v>2023</v>
      </c>
      <c r="D8377" t="s">
        <v>58</v>
      </c>
      <c r="E8377" t="s">
        <v>112</v>
      </c>
      <c r="F8377" t="s">
        <v>117</v>
      </c>
      <c r="G8377" t="s">
        <v>318</v>
      </c>
      <c r="H8377" s="2" t="s">
        <v>279</v>
      </c>
    </row>
    <row r="8378" spans="1:10" hidden="1" x14ac:dyDescent="0.25">
      <c r="A8378" s="57" t="s">
        <v>137</v>
      </c>
      <c r="B8378" t="s">
        <v>128</v>
      </c>
      <c r="C8378">
        <v>2023</v>
      </c>
      <c r="D8378" t="s">
        <v>58</v>
      </c>
      <c r="E8378" t="s">
        <v>112</v>
      </c>
      <c r="F8378" t="s">
        <v>117</v>
      </c>
      <c r="G8378" t="s">
        <v>318</v>
      </c>
      <c r="H8378" s="2" t="s">
        <v>279</v>
      </c>
    </row>
    <row r="8379" spans="1:10" hidden="1" x14ac:dyDescent="0.25">
      <c r="A8379" s="57" t="s">
        <v>137</v>
      </c>
      <c r="B8379" t="s">
        <v>128</v>
      </c>
      <c r="C8379">
        <v>2023</v>
      </c>
      <c r="D8379" t="s">
        <v>58</v>
      </c>
      <c r="E8379" t="s">
        <v>112</v>
      </c>
      <c r="F8379" t="s">
        <v>117</v>
      </c>
      <c r="G8379" t="s">
        <v>318</v>
      </c>
      <c r="H8379" s="2" t="s">
        <v>279</v>
      </c>
    </row>
    <row r="8380" spans="1:10" hidden="1" x14ac:dyDescent="0.25">
      <c r="A8380" s="57" t="s">
        <v>137</v>
      </c>
      <c r="B8380" t="s">
        <v>128</v>
      </c>
      <c r="C8380">
        <v>2023</v>
      </c>
      <c r="D8380" t="s">
        <v>58</v>
      </c>
      <c r="E8380" t="s">
        <v>112</v>
      </c>
      <c r="F8380" t="s">
        <v>117</v>
      </c>
      <c r="G8380" t="s">
        <v>319</v>
      </c>
      <c r="H8380" t="s">
        <v>181</v>
      </c>
    </row>
    <row r="8381" spans="1:10" hidden="1" x14ac:dyDescent="0.25">
      <c r="A8381" s="57" t="s">
        <v>137</v>
      </c>
      <c r="B8381" t="s">
        <v>128</v>
      </c>
      <c r="C8381">
        <v>2023</v>
      </c>
      <c r="D8381" t="s">
        <v>58</v>
      </c>
      <c r="E8381" t="s">
        <v>112</v>
      </c>
      <c r="F8381" t="s">
        <v>117</v>
      </c>
      <c r="G8381" t="s">
        <v>319</v>
      </c>
      <c r="H8381" s="90" t="s">
        <v>320</v>
      </c>
    </row>
    <row r="8382" spans="1:10" hidden="1" x14ac:dyDescent="0.25">
      <c r="A8382" s="20" t="s">
        <v>138</v>
      </c>
      <c r="B8382" s="20" t="s">
        <v>128</v>
      </c>
      <c r="C8382" s="20">
        <v>2023</v>
      </c>
      <c r="D8382" s="20" t="s">
        <v>58</v>
      </c>
      <c r="E8382" s="20" t="s">
        <v>52</v>
      </c>
      <c r="F8382" s="20" t="s">
        <v>142</v>
      </c>
      <c r="G8382" s="20" t="s">
        <v>301</v>
      </c>
      <c r="H8382" s="20" t="s">
        <v>210</v>
      </c>
      <c r="I8382" s="20" t="s">
        <v>374</v>
      </c>
      <c r="J8382" s="3">
        <v>82665813.519999996</v>
      </c>
    </row>
    <row r="8383" spans="1:10" hidden="1" x14ac:dyDescent="0.25">
      <c r="A8383" s="57" t="s">
        <v>138</v>
      </c>
      <c r="B8383" t="s">
        <v>128</v>
      </c>
      <c r="C8383">
        <v>2023</v>
      </c>
      <c r="D8383" t="s">
        <v>58</v>
      </c>
      <c r="E8383" t="s">
        <v>52</v>
      </c>
      <c r="F8383" t="s">
        <v>152</v>
      </c>
      <c r="G8383" t="s">
        <v>149</v>
      </c>
      <c r="H8383" t="s">
        <v>211</v>
      </c>
      <c r="J8383" s="3">
        <v>14967.13</v>
      </c>
    </row>
    <row r="8384" spans="1:10" hidden="1" x14ac:dyDescent="0.25">
      <c r="A8384" s="57" t="s">
        <v>138</v>
      </c>
      <c r="B8384" t="s">
        <v>128</v>
      </c>
      <c r="C8384">
        <v>2023</v>
      </c>
      <c r="D8384" t="s">
        <v>58</v>
      </c>
      <c r="E8384" t="s">
        <v>52</v>
      </c>
      <c r="F8384" t="s">
        <v>152</v>
      </c>
      <c r="G8384" t="s">
        <v>213</v>
      </c>
      <c r="H8384" t="s">
        <v>214</v>
      </c>
    </row>
    <row r="8385" spans="1:10" hidden="1" x14ac:dyDescent="0.25">
      <c r="A8385" s="57" t="s">
        <v>138</v>
      </c>
      <c r="B8385" t="s">
        <v>128</v>
      </c>
      <c r="C8385">
        <v>2023</v>
      </c>
      <c r="D8385" t="s">
        <v>58</v>
      </c>
      <c r="E8385" t="s">
        <v>52</v>
      </c>
      <c r="F8385" t="s">
        <v>152</v>
      </c>
      <c r="G8385" t="s">
        <v>217</v>
      </c>
      <c r="H8385" t="s">
        <v>218</v>
      </c>
    </row>
    <row r="8386" spans="1:10" hidden="1" x14ac:dyDescent="0.25">
      <c r="A8386" s="57" t="s">
        <v>138</v>
      </c>
      <c r="B8386" t="s">
        <v>128</v>
      </c>
      <c r="C8386">
        <v>2023</v>
      </c>
      <c r="D8386" t="s">
        <v>58</v>
      </c>
      <c r="E8386" t="s">
        <v>52</v>
      </c>
      <c r="F8386" t="s">
        <v>142</v>
      </c>
      <c r="G8386" t="s">
        <v>300</v>
      </c>
      <c r="H8386" t="s">
        <v>224</v>
      </c>
      <c r="J8386" s="3">
        <v>-100000.01</v>
      </c>
    </row>
    <row r="8387" spans="1:10" hidden="1" x14ac:dyDescent="0.25">
      <c r="A8387" s="57" t="s">
        <v>138</v>
      </c>
      <c r="B8387" t="s">
        <v>128</v>
      </c>
      <c r="C8387">
        <v>2023</v>
      </c>
      <c r="D8387" t="s">
        <v>58</v>
      </c>
      <c r="E8387" t="s">
        <v>52</v>
      </c>
      <c r="F8387" t="s">
        <v>142</v>
      </c>
      <c r="G8387" t="s">
        <v>300</v>
      </c>
      <c r="H8387" t="s">
        <v>303</v>
      </c>
    </row>
    <row r="8388" spans="1:10" hidden="1" x14ac:dyDescent="0.25">
      <c r="A8388" s="57" t="s">
        <v>138</v>
      </c>
      <c r="B8388" t="s">
        <v>128</v>
      </c>
      <c r="C8388">
        <v>2023</v>
      </c>
      <c r="D8388" t="s">
        <v>58</v>
      </c>
      <c r="E8388" t="s">
        <v>52</v>
      </c>
      <c r="F8388" t="s">
        <v>142</v>
      </c>
      <c r="G8388" t="s">
        <v>270</v>
      </c>
      <c r="H8388" t="s">
        <v>269</v>
      </c>
    </row>
    <row r="8389" spans="1:10" hidden="1" x14ac:dyDescent="0.25">
      <c r="A8389" s="57" t="s">
        <v>138</v>
      </c>
      <c r="B8389" t="s">
        <v>128</v>
      </c>
      <c r="C8389">
        <v>2023</v>
      </c>
      <c r="D8389" t="s">
        <v>58</v>
      </c>
      <c r="E8389" t="s">
        <v>52</v>
      </c>
      <c r="F8389" t="s">
        <v>142</v>
      </c>
      <c r="G8389" t="s">
        <v>270</v>
      </c>
      <c r="H8389" t="s">
        <v>271</v>
      </c>
      <c r="J8389" s="3">
        <v>357142.8</v>
      </c>
    </row>
    <row r="8390" spans="1:10" hidden="1" x14ac:dyDescent="0.25">
      <c r="A8390" s="57" t="s">
        <v>138</v>
      </c>
      <c r="B8390" t="s">
        <v>128</v>
      </c>
      <c r="C8390">
        <v>2023</v>
      </c>
      <c r="D8390" t="s">
        <v>58</v>
      </c>
      <c r="E8390" t="s">
        <v>52</v>
      </c>
      <c r="F8390" t="s">
        <v>142</v>
      </c>
      <c r="G8390" t="s">
        <v>270</v>
      </c>
      <c r="H8390" t="s">
        <v>486</v>
      </c>
      <c r="J8390" s="3">
        <v>-574547.53</v>
      </c>
    </row>
    <row r="8391" spans="1:10" hidden="1" x14ac:dyDescent="0.25">
      <c r="A8391" s="57" t="s">
        <v>138</v>
      </c>
      <c r="B8391" t="s">
        <v>128</v>
      </c>
      <c r="C8391">
        <v>2023</v>
      </c>
      <c r="D8391" t="s">
        <v>58</v>
      </c>
      <c r="E8391" t="s">
        <v>45</v>
      </c>
      <c r="F8391" t="s">
        <v>46</v>
      </c>
      <c r="G8391" t="s">
        <v>54</v>
      </c>
      <c r="H8391" t="s">
        <v>11</v>
      </c>
      <c r="I8391" s="90" t="s">
        <v>375</v>
      </c>
      <c r="J8391" s="16">
        <v>6120000</v>
      </c>
    </row>
    <row r="8392" spans="1:10" hidden="1" x14ac:dyDescent="0.25">
      <c r="A8392" s="57" t="s">
        <v>138</v>
      </c>
      <c r="B8392" t="s">
        <v>128</v>
      </c>
      <c r="C8392">
        <v>2023</v>
      </c>
      <c r="D8392" t="s">
        <v>58</v>
      </c>
      <c r="E8392" t="s">
        <v>45</v>
      </c>
      <c r="F8392" t="s">
        <v>46</v>
      </c>
      <c r="G8392" t="s">
        <v>54</v>
      </c>
      <c r="H8392" t="s">
        <v>11</v>
      </c>
      <c r="I8392" s="90" t="s">
        <v>556</v>
      </c>
      <c r="J8392" s="16">
        <v>1800000</v>
      </c>
    </row>
    <row r="8393" spans="1:10" hidden="1" x14ac:dyDescent="0.25">
      <c r="A8393" s="57" t="s">
        <v>138</v>
      </c>
      <c r="B8393" t="s">
        <v>128</v>
      </c>
      <c r="C8393">
        <v>2023</v>
      </c>
      <c r="D8393" t="s">
        <v>58</v>
      </c>
      <c r="E8393" t="s">
        <v>45</v>
      </c>
      <c r="F8393" t="s">
        <v>46</v>
      </c>
      <c r="G8393" t="s">
        <v>54</v>
      </c>
      <c r="H8393" t="s">
        <v>11</v>
      </c>
      <c r="I8393" s="90" t="s">
        <v>557</v>
      </c>
      <c r="J8393" s="16">
        <v>580000</v>
      </c>
    </row>
    <row r="8394" spans="1:10" hidden="1" x14ac:dyDescent="0.25">
      <c r="A8394" s="57" t="s">
        <v>138</v>
      </c>
      <c r="B8394" t="s">
        <v>128</v>
      </c>
      <c r="C8394">
        <v>2023</v>
      </c>
      <c r="D8394" t="s">
        <v>58</v>
      </c>
      <c r="E8394" t="s">
        <v>45</v>
      </c>
      <c r="F8394" t="s">
        <v>46</v>
      </c>
      <c r="G8394" t="s">
        <v>54</v>
      </c>
      <c r="H8394" t="s">
        <v>12</v>
      </c>
      <c r="I8394" s="90" t="s">
        <v>556</v>
      </c>
      <c r="J8394" s="16">
        <v>140606</v>
      </c>
    </row>
    <row r="8395" spans="1:10" hidden="1" x14ac:dyDescent="0.25">
      <c r="A8395" s="57" t="s">
        <v>138</v>
      </c>
      <c r="B8395" t="s">
        <v>128</v>
      </c>
      <c r="C8395">
        <v>2023</v>
      </c>
      <c r="D8395" t="s">
        <v>58</v>
      </c>
      <c r="E8395" t="s">
        <v>45</v>
      </c>
      <c r="F8395" t="s">
        <v>46</v>
      </c>
      <c r="G8395" t="s">
        <v>54</v>
      </c>
      <c r="H8395" t="s">
        <v>12</v>
      </c>
      <c r="I8395" s="90" t="s">
        <v>557</v>
      </c>
      <c r="J8395" s="16">
        <v>70303</v>
      </c>
    </row>
    <row r="8396" spans="1:10" hidden="1" x14ac:dyDescent="0.25">
      <c r="A8396" s="57" t="s">
        <v>138</v>
      </c>
      <c r="B8396" t="s">
        <v>128</v>
      </c>
      <c r="C8396">
        <v>2023</v>
      </c>
      <c r="D8396" t="s">
        <v>58</v>
      </c>
      <c r="E8396" t="s">
        <v>45</v>
      </c>
      <c r="F8396" t="s">
        <v>46</v>
      </c>
      <c r="G8396" t="s">
        <v>54</v>
      </c>
      <c r="H8396" t="s">
        <v>12</v>
      </c>
    </row>
    <row r="8397" spans="1:10" hidden="1" x14ac:dyDescent="0.25">
      <c r="A8397" s="57" t="s">
        <v>138</v>
      </c>
      <c r="B8397" t="s">
        <v>128</v>
      </c>
      <c r="C8397">
        <v>2023</v>
      </c>
      <c r="D8397" t="s">
        <v>58</v>
      </c>
      <c r="E8397" t="s">
        <v>45</v>
      </c>
      <c r="F8397" t="s">
        <v>46</v>
      </c>
      <c r="G8397" t="s">
        <v>54</v>
      </c>
      <c r="H8397" t="s">
        <v>13</v>
      </c>
      <c r="I8397" s="90" t="s">
        <v>375</v>
      </c>
      <c r="J8397" s="16">
        <v>510000</v>
      </c>
    </row>
    <row r="8398" spans="1:10" hidden="1" x14ac:dyDescent="0.25">
      <c r="A8398" s="57" t="s">
        <v>138</v>
      </c>
      <c r="B8398" t="s">
        <v>128</v>
      </c>
      <c r="C8398">
        <v>2023</v>
      </c>
      <c r="D8398" t="s">
        <v>58</v>
      </c>
      <c r="E8398" t="s">
        <v>45</v>
      </c>
      <c r="F8398" t="s">
        <v>46</v>
      </c>
      <c r="G8398" t="s">
        <v>54</v>
      </c>
      <c r="H8398" t="s">
        <v>13</v>
      </c>
      <c r="I8398" s="90" t="s">
        <v>556</v>
      </c>
      <c r="J8398" s="16">
        <v>161717</v>
      </c>
    </row>
    <row r="8399" spans="1:10" hidden="1" x14ac:dyDescent="0.25">
      <c r="A8399" s="57" t="s">
        <v>138</v>
      </c>
      <c r="B8399" t="s">
        <v>128</v>
      </c>
      <c r="C8399">
        <v>2023</v>
      </c>
      <c r="D8399" t="s">
        <v>58</v>
      </c>
      <c r="E8399" t="s">
        <v>45</v>
      </c>
      <c r="F8399" t="s">
        <v>46</v>
      </c>
      <c r="G8399" t="s">
        <v>54</v>
      </c>
      <c r="H8399" t="s">
        <v>13</v>
      </c>
      <c r="I8399" s="90" t="s">
        <v>557</v>
      </c>
      <c r="J8399" s="16">
        <v>54192</v>
      </c>
    </row>
    <row r="8400" spans="1:10" hidden="1" x14ac:dyDescent="0.25">
      <c r="A8400" s="57" t="s">
        <v>138</v>
      </c>
      <c r="B8400" t="s">
        <v>128</v>
      </c>
      <c r="C8400">
        <v>2023</v>
      </c>
      <c r="D8400" t="s">
        <v>58</v>
      </c>
      <c r="E8400" t="s">
        <v>45</v>
      </c>
      <c r="F8400" t="s">
        <v>46</v>
      </c>
      <c r="G8400" t="s">
        <v>54</v>
      </c>
      <c r="H8400" t="s">
        <v>14</v>
      </c>
      <c r="I8400" s="90" t="s">
        <v>375</v>
      </c>
      <c r="J8400" s="16">
        <v>61200</v>
      </c>
    </row>
    <row r="8401" spans="1:10" hidden="1" x14ac:dyDescent="0.25">
      <c r="A8401" s="57" t="s">
        <v>138</v>
      </c>
      <c r="B8401" t="s">
        <v>128</v>
      </c>
      <c r="C8401">
        <v>2023</v>
      </c>
      <c r="D8401" t="s">
        <v>58</v>
      </c>
      <c r="E8401" t="s">
        <v>45</v>
      </c>
      <c r="F8401" t="s">
        <v>46</v>
      </c>
      <c r="G8401" t="s">
        <v>54</v>
      </c>
      <c r="H8401" t="s">
        <v>14</v>
      </c>
      <c r="I8401" s="90" t="s">
        <v>557</v>
      </c>
      <c r="J8401" s="16">
        <v>19406</v>
      </c>
    </row>
    <row r="8402" spans="1:10" hidden="1" x14ac:dyDescent="0.25">
      <c r="A8402" s="57" t="s">
        <v>138</v>
      </c>
      <c r="B8402" t="s">
        <v>128</v>
      </c>
      <c r="C8402">
        <v>2023</v>
      </c>
      <c r="D8402" t="s">
        <v>58</v>
      </c>
      <c r="E8402" t="s">
        <v>45</v>
      </c>
      <c r="F8402" t="s">
        <v>46</v>
      </c>
      <c r="G8402" t="s">
        <v>54</v>
      </c>
      <c r="H8402" t="s">
        <v>14</v>
      </c>
      <c r="I8402" s="90" t="s">
        <v>556</v>
      </c>
      <c r="J8402" s="16">
        <v>6503</v>
      </c>
    </row>
    <row r="8403" spans="1:10" hidden="1" x14ac:dyDescent="0.25">
      <c r="A8403" s="57" t="s">
        <v>138</v>
      </c>
      <c r="B8403" t="s">
        <v>128</v>
      </c>
      <c r="C8403">
        <v>2023</v>
      </c>
      <c r="D8403" t="s">
        <v>58</v>
      </c>
      <c r="E8403" t="s">
        <v>45</v>
      </c>
      <c r="F8403" t="s">
        <v>46</v>
      </c>
      <c r="G8403" t="s">
        <v>54</v>
      </c>
      <c r="H8403" t="s">
        <v>15</v>
      </c>
      <c r="I8403" s="90" t="s">
        <v>375</v>
      </c>
      <c r="J8403" s="16">
        <v>510000</v>
      </c>
    </row>
    <row r="8404" spans="1:10" hidden="1" x14ac:dyDescent="0.25">
      <c r="A8404" s="57" t="s">
        <v>138</v>
      </c>
      <c r="B8404" t="s">
        <v>128</v>
      </c>
      <c r="C8404">
        <v>2023</v>
      </c>
      <c r="D8404" t="s">
        <v>58</v>
      </c>
      <c r="E8404" t="s">
        <v>45</v>
      </c>
      <c r="F8404" t="s">
        <v>46</v>
      </c>
      <c r="G8404" t="s">
        <v>54</v>
      </c>
      <c r="H8404" t="s">
        <v>15</v>
      </c>
      <c r="I8404" s="90" t="s">
        <v>556</v>
      </c>
      <c r="J8404" s="16">
        <v>161717</v>
      </c>
    </row>
    <row r="8405" spans="1:10" hidden="1" x14ac:dyDescent="0.25">
      <c r="A8405" s="57" t="s">
        <v>138</v>
      </c>
      <c r="B8405" t="s">
        <v>128</v>
      </c>
      <c r="C8405">
        <v>2023</v>
      </c>
      <c r="D8405" t="s">
        <v>58</v>
      </c>
      <c r="E8405" t="s">
        <v>45</v>
      </c>
      <c r="F8405" t="s">
        <v>46</v>
      </c>
      <c r="G8405" t="s">
        <v>54</v>
      </c>
      <c r="H8405" t="s">
        <v>15</v>
      </c>
      <c r="I8405" s="90" t="s">
        <v>557</v>
      </c>
      <c r="J8405" s="16">
        <v>54192</v>
      </c>
    </row>
    <row r="8406" spans="1:10" hidden="1" x14ac:dyDescent="0.25">
      <c r="A8406" s="57" t="s">
        <v>138</v>
      </c>
      <c r="B8406" t="s">
        <v>128</v>
      </c>
      <c r="C8406">
        <v>2023</v>
      </c>
      <c r="D8406" t="s">
        <v>58</v>
      </c>
      <c r="E8406" t="s">
        <v>45</v>
      </c>
      <c r="F8406" t="s">
        <v>46</v>
      </c>
      <c r="G8406" t="s">
        <v>54</v>
      </c>
      <c r="H8406" t="s">
        <v>16</v>
      </c>
      <c r="I8406" s="90" t="s">
        <v>375</v>
      </c>
      <c r="J8406" s="16">
        <v>255000</v>
      </c>
    </row>
    <row r="8407" spans="1:10" hidden="1" x14ac:dyDescent="0.25">
      <c r="A8407" s="57" t="s">
        <v>138</v>
      </c>
      <c r="B8407" t="s">
        <v>128</v>
      </c>
      <c r="C8407">
        <v>2023</v>
      </c>
      <c r="D8407" t="s">
        <v>58</v>
      </c>
      <c r="E8407" t="s">
        <v>45</v>
      </c>
      <c r="F8407" t="s">
        <v>46</v>
      </c>
      <c r="G8407" t="s">
        <v>54</v>
      </c>
      <c r="H8407" t="s">
        <v>16</v>
      </c>
      <c r="I8407" s="90" t="s">
        <v>557</v>
      </c>
      <c r="J8407" s="16">
        <v>75000</v>
      </c>
    </row>
    <row r="8408" spans="1:10" hidden="1" x14ac:dyDescent="0.25">
      <c r="A8408" s="57" t="s">
        <v>138</v>
      </c>
      <c r="B8408" t="s">
        <v>128</v>
      </c>
      <c r="C8408">
        <v>2023</v>
      </c>
      <c r="D8408" t="s">
        <v>58</v>
      </c>
      <c r="E8408" t="s">
        <v>45</v>
      </c>
      <c r="F8408" t="s">
        <v>46</v>
      </c>
      <c r="G8408" t="s">
        <v>54</v>
      </c>
      <c r="H8408" t="s">
        <v>16</v>
      </c>
      <c r="I8408" s="90" t="s">
        <v>556</v>
      </c>
      <c r="J8408" s="16">
        <v>24167</v>
      </c>
    </row>
    <row r="8409" spans="1:10" hidden="1" x14ac:dyDescent="0.25">
      <c r="A8409" s="57" t="s">
        <v>138</v>
      </c>
      <c r="B8409" t="s">
        <v>128</v>
      </c>
      <c r="C8409">
        <v>2023</v>
      </c>
      <c r="D8409" t="s">
        <v>58</v>
      </c>
      <c r="E8409" t="s">
        <v>45</v>
      </c>
      <c r="F8409" t="s">
        <v>46</v>
      </c>
      <c r="G8409" t="s">
        <v>54</v>
      </c>
      <c r="H8409" t="s">
        <v>17</v>
      </c>
      <c r="I8409" s="90" t="s">
        <v>375</v>
      </c>
      <c r="J8409" s="16">
        <v>4080000</v>
      </c>
    </row>
    <row r="8410" spans="1:10" hidden="1" x14ac:dyDescent="0.25">
      <c r="A8410" s="57" t="s">
        <v>138</v>
      </c>
      <c r="B8410" t="s">
        <v>128</v>
      </c>
      <c r="C8410">
        <v>2023</v>
      </c>
      <c r="D8410" t="s">
        <v>58</v>
      </c>
      <c r="E8410" t="s">
        <v>45</v>
      </c>
      <c r="F8410" t="s">
        <v>46</v>
      </c>
      <c r="G8410" t="s">
        <v>54</v>
      </c>
      <c r="H8410" s="90" t="s">
        <v>331</v>
      </c>
    </row>
    <row r="8411" spans="1:10" hidden="1" x14ac:dyDescent="0.25">
      <c r="A8411" s="57" t="s">
        <v>138</v>
      </c>
      <c r="B8411" t="s">
        <v>128</v>
      </c>
      <c r="C8411">
        <v>2023</v>
      </c>
      <c r="D8411" t="s">
        <v>58</v>
      </c>
      <c r="E8411" t="s">
        <v>45</v>
      </c>
      <c r="F8411" t="s">
        <v>46</v>
      </c>
      <c r="G8411" t="s">
        <v>54</v>
      </c>
      <c r="H8411" s="90" t="s">
        <v>445</v>
      </c>
    </row>
    <row r="8412" spans="1:10" hidden="1" x14ac:dyDescent="0.25">
      <c r="A8412" s="57" t="s">
        <v>138</v>
      </c>
      <c r="B8412" t="s">
        <v>128</v>
      </c>
      <c r="C8412">
        <v>2023</v>
      </c>
      <c r="D8412" t="s">
        <v>58</v>
      </c>
      <c r="E8412" t="s">
        <v>45</v>
      </c>
      <c r="F8412" t="s">
        <v>46</v>
      </c>
      <c r="G8412" t="s">
        <v>54</v>
      </c>
      <c r="H8412" t="s">
        <v>195</v>
      </c>
    </row>
    <row r="8413" spans="1:10" hidden="1" x14ac:dyDescent="0.25">
      <c r="A8413" s="57" t="s">
        <v>138</v>
      </c>
      <c r="B8413" t="s">
        <v>128</v>
      </c>
      <c r="C8413">
        <v>2023</v>
      </c>
      <c r="D8413" t="s">
        <v>58</v>
      </c>
      <c r="E8413" t="s">
        <v>45</v>
      </c>
      <c r="F8413" t="s">
        <v>46</v>
      </c>
      <c r="G8413" t="s">
        <v>54</v>
      </c>
      <c r="H8413" t="s">
        <v>18</v>
      </c>
      <c r="I8413" s="90" t="s">
        <v>559</v>
      </c>
      <c r="J8413" s="16">
        <v>44370</v>
      </c>
    </row>
    <row r="8414" spans="1:10" hidden="1" x14ac:dyDescent="0.25">
      <c r="A8414" s="57" t="s">
        <v>138</v>
      </c>
      <c r="B8414" t="s">
        <v>128</v>
      </c>
      <c r="C8414">
        <v>2023</v>
      </c>
      <c r="D8414" t="s">
        <v>58</v>
      </c>
      <c r="E8414" t="s">
        <v>45</v>
      </c>
      <c r="F8414" t="s">
        <v>46</v>
      </c>
      <c r="G8414" t="s">
        <v>54</v>
      </c>
      <c r="H8414" s="90" t="s">
        <v>513</v>
      </c>
    </row>
    <row r="8415" spans="1:10" hidden="1" x14ac:dyDescent="0.25">
      <c r="A8415" s="57" t="s">
        <v>138</v>
      </c>
      <c r="B8415" t="s">
        <v>128</v>
      </c>
      <c r="C8415">
        <v>2023</v>
      </c>
      <c r="D8415" t="s">
        <v>58</v>
      </c>
      <c r="E8415" t="s">
        <v>45</v>
      </c>
      <c r="F8415" t="s">
        <v>46</v>
      </c>
      <c r="G8415" t="s">
        <v>54</v>
      </c>
      <c r="H8415" t="s">
        <v>19</v>
      </c>
      <c r="I8415" s="90" t="s">
        <v>398</v>
      </c>
      <c r="J8415" s="16">
        <v>1112800</v>
      </c>
    </row>
    <row r="8416" spans="1:10" hidden="1" x14ac:dyDescent="0.25">
      <c r="A8416" s="57" t="s">
        <v>138</v>
      </c>
      <c r="B8416" t="s">
        <v>128</v>
      </c>
      <c r="C8416">
        <v>2023</v>
      </c>
      <c r="D8416" t="s">
        <v>58</v>
      </c>
      <c r="E8416" t="s">
        <v>45</v>
      </c>
      <c r="F8416" t="s">
        <v>46</v>
      </c>
      <c r="G8416" t="s">
        <v>54</v>
      </c>
      <c r="H8416" t="s">
        <v>19</v>
      </c>
      <c r="I8416" s="90" t="s">
        <v>560</v>
      </c>
      <c r="J8416" s="16">
        <v>162400</v>
      </c>
    </row>
    <row r="8417" spans="1:10" hidden="1" x14ac:dyDescent="0.25">
      <c r="A8417" s="57" t="s">
        <v>138</v>
      </c>
      <c r="B8417" t="s">
        <v>128</v>
      </c>
      <c r="C8417">
        <v>2023</v>
      </c>
      <c r="D8417" t="s">
        <v>58</v>
      </c>
      <c r="E8417" t="s">
        <v>45</v>
      </c>
      <c r="F8417" t="s">
        <v>46</v>
      </c>
      <c r="G8417" t="s">
        <v>54</v>
      </c>
      <c r="H8417" t="s">
        <v>20</v>
      </c>
      <c r="I8417" s="90" t="s">
        <v>399</v>
      </c>
      <c r="J8417" s="16">
        <v>441017</v>
      </c>
    </row>
    <row r="8418" spans="1:10" hidden="1" x14ac:dyDescent="0.25">
      <c r="A8418" s="57" t="s">
        <v>138</v>
      </c>
      <c r="B8418" t="s">
        <v>128</v>
      </c>
      <c r="C8418">
        <v>2023</v>
      </c>
      <c r="D8418" t="s">
        <v>58</v>
      </c>
      <c r="E8418" t="s">
        <v>45</v>
      </c>
      <c r="F8418" t="s">
        <v>46</v>
      </c>
      <c r="G8418" t="s">
        <v>54</v>
      </c>
      <c r="H8418" s="90" t="s">
        <v>523</v>
      </c>
    </row>
    <row r="8419" spans="1:10" hidden="1" x14ac:dyDescent="0.25">
      <c r="A8419" s="57" t="s">
        <v>138</v>
      </c>
      <c r="B8419" t="s">
        <v>128</v>
      </c>
      <c r="C8419">
        <v>2023</v>
      </c>
      <c r="D8419" t="s">
        <v>58</v>
      </c>
      <c r="E8419" t="s">
        <v>45</v>
      </c>
      <c r="F8419" t="s">
        <v>46</v>
      </c>
      <c r="G8419" t="s">
        <v>54</v>
      </c>
      <c r="H8419" s="2" t="s">
        <v>294</v>
      </c>
      <c r="I8419" s="90" t="s">
        <v>575</v>
      </c>
    </row>
    <row r="8420" spans="1:10" hidden="1" x14ac:dyDescent="0.25">
      <c r="A8420" s="57" t="s">
        <v>138</v>
      </c>
      <c r="B8420" t="s">
        <v>128</v>
      </c>
      <c r="C8420">
        <v>2023</v>
      </c>
      <c r="D8420" t="s">
        <v>58</v>
      </c>
      <c r="E8420" t="s">
        <v>45</v>
      </c>
      <c r="F8420" t="s">
        <v>46</v>
      </c>
      <c r="G8420" t="s">
        <v>118</v>
      </c>
      <c r="H8420" s="2" t="s">
        <v>295</v>
      </c>
      <c r="I8420" s="90" t="s">
        <v>378</v>
      </c>
      <c r="J8420" s="16">
        <v>1200000</v>
      </c>
    </row>
    <row r="8421" spans="1:10" hidden="1" x14ac:dyDescent="0.25">
      <c r="A8421" s="57" t="s">
        <v>138</v>
      </c>
      <c r="B8421" t="s">
        <v>128</v>
      </c>
      <c r="C8421">
        <v>2023</v>
      </c>
      <c r="D8421" t="s">
        <v>58</v>
      </c>
      <c r="E8421" t="s">
        <v>45</v>
      </c>
      <c r="F8421" t="s">
        <v>46</v>
      </c>
      <c r="G8421" t="s">
        <v>118</v>
      </c>
      <c r="H8421" t="s">
        <v>119</v>
      </c>
    </row>
    <row r="8422" spans="1:10" hidden="1" x14ac:dyDescent="0.25">
      <c r="A8422" s="57" t="s">
        <v>138</v>
      </c>
      <c r="B8422" t="s">
        <v>128</v>
      </c>
      <c r="C8422">
        <v>2023</v>
      </c>
      <c r="D8422" t="s">
        <v>58</v>
      </c>
      <c r="E8422" t="s">
        <v>45</v>
      </c>
      <c r="F8422" t="s">
        <v>46</v>
      </c>
      <c r="G8422" t="s">
        <v>118</v>
      </c>
      <c r="H8422" t="s">
        <v>283</v>
      </c>
    </row>
    <row r="8423" spans="1:10" hidden="1" x14ac:dyDescent="0.25">
      <c r="A8423" s="57" t="s">
        <v>138</v>
      </c>
      <c r="B8423" t="s">
        <v>128</v>
      </c>
      <c r="C8423">
        <v>2023</v>
      </c>
      <c r="D8423" t="s">
        <v>58</v>
      </c>
      <c r="E8423" t="s">
        <v>45</v>
      </c>
      <c r="F8423" t="s">
        <v>46</v>
      </c>
      <c r="G8423" t="s">
        <v>109</v>
      </c>
      <c r="H8423" t="s">
        <v>219</v>
      </c>
    </row>
    <row r="8424" spans="1:10" hidden="1" x14ac:dyDescent="0.25">
      <c r="A8424" s="57" t="s">
        <v>138</v>
      </c>
      <c r="B8424" t="s">
        <v>128</v>
      </c>
      <c r="C8424">
        <v>2023</v>
      </c>
      <c r="D8424" t="s">
        <v>58</v>
      </c>
      <c r="E8424" t="s">
        <v>45</v>
      </c>
      <c r="F8424" t="s">
        <v>46</v>
      </c>
      <c r="G8424" t="s">
        <v>109</v>
      </c>
      <c r="H8424" t="s">
        <v>219</v>
      </c>
    </row>
    <row r="8425" spans="1:10" hidden="1" x14ac:dyDescent="0.25">
      <c r="A8425" s="57" t="s">
        <v>138</v>
      </c>
      <c r="B8425" t="s">
        <v>128</v>
      </c>
      <c r="C8425">
        <v>2023</v>
      </c>
      <c r="D8425" t="s">
        <v>58</v>
      </c>
      <c r="E8425" t="s">
        <v>45</v>
      </c>
      <c r="F8425" t="s">
        <v>46</v>
      </c>
      <c r="G8425" t="s">
        <v>109</v>
      </c>
      <c r="H8425" s="2" t="s">
        <v>267</v>
      </c>
    </row>
    <row r="8426" spans="1:10" hidden="1" x14ac:dyDescent="0.25">
      <c r="A8426" s="57" t="s">
        <v>138</v>
      </c>
      <c r="B8426" t="s">
        <v>128</v>
      </c>
      <c r="C8426">
        <v>2023</v>
      </c>
      <c r="D8426" t="s">
        <v>58</v>
      </c>
      <c r="E8426" t="s">
        <v>45</v>
      </c>
      <c r="F8426" t="s">
        <v>46</v>
      </c>
      <c r="G8426" t="s">
        <v>109</v>
      </c>
      <c r="H8426" t="s">
        <v>220</v>
      </c>
      <c r="I8426" s="90" t="s">
        <v>465</v>
      </c>
      <c r="J8426" s="16">
        <v>73545</v>
      </c>
    </row>
    <row r="8427" spans="1:10" hidden="1" x14ac:dyDescent="0.25">
      <c r="A8427" s="57" t="s">
        <v>138</v>
      </c>
      <c r="B8427" t="s">
        <v>128</v>
      </c>
      <c r="C8427">
        <v>2023</v>
      </c>
      <c r="D8427" t="s">
        <v>58</v>
      </c>
      <c r="E8427" t="s">
        <v>45</v>
      </c>
      <c r="F8427" t="s">
        <v>46</v>
      </c>
      <c r="G8427" t="s">
        <v>109</v>
      </c>
      <c r="H8427" t="s">
        <v>220</v>
      </c>
      <c r="I8427" s="90" t="s">
        <v>417</v>
      </c>
      <c r="J8427" s="16">
        <v>39600</v>
      </c>
    </row>
    <row r="8428" spans="1:10" hidden="1" x14ac:dyDescent="0.25">
      <c r="A8428" s="57" t="s">
        <v>138</v>
      </c>
      <c r="B8428" t="s">
        <v>128</v>
      </c>
      <c r="C8428">
        <v>2023</v>
      </c>
      <c r="D8428" t="s">
        <v>58</v>
      </c>
      <c r="E8428" t="s">
        <v>45</v>
      </c>
      <c r="F8428" t="s">
        <v>46</v>
      </c>
      <c r="G8428" t="s">
        <v>109</v>
      </c>
      <c r="H8428" t="s">
        <v>260</v>
      </c>
    </row>
    <row r="8429" spans="1:10" hidden="1" x14ac:dyDescent="0.25">
      <c r="A8429" s="57" t="s">
        <v>138</v>
      </c>
      <c r="B8429" t="s">
        <v>128</v>
      </c>
      <c r="C8429">
        <v>2023</v>
      </c>
      <c r="D8429" t="s">
        <v>58</v>
      </c>
      <c r="E8429" t="s">
        <v>45</v>
      </c>
      <c r="F8429" t="s">
        <v>46</v>
      </c>
      <c r="G8429" t="s">
        <v>55</v>
      </c>
      <c r="H8429" t="s">
        <v>22</v>
      </c>
      <c r="I8429" s="90" t="s">
        <v>380</v>
      </c>
      <c r="J8429" s="16">
        <v>800000</v>
      </c>
    </row>
    <row r="8430" spans="1:10" hidden="1" x14ac:dyDescent="0.25">
      <c r="A8430" s="57" t="s">
        <v>138</v>
      </c>
      <c r="B8430" t="s">
        <v>128</v>
      </c>
      <c r="C8430">
        <v>2023</v>
      </c>
      <c r="D8430" t="s">
        <v>58</v>
      </c>
      <c r="E8430" t="s">
        <v>45</v>
      </c>
      <c r="F8430" t="s">
        <v>46</v>
      </c>
      <c r="G8430" t="s">
        <v>55</v>
      </c>
      <c r="H8430" t="s">
        <v>22</v>
      </c>
    </row>
    <row r="8431" spans="1:10" hidden="1" x14ac:dyDescent="0.25">
      <c r="A8431" s="57" t="s">
        <v>138</v>
      </c>
      <c r="B8431" t="s">
        <v>128</v>
      </c>
      <c r="C8431">
        <v>2023</v>
      </c>
      <c r="D8431" t="s">
        <v>58</v>
      </c>
      <c r="E8431" t="s">
        <v>45</v>
      </c>
      <c r="F8431" t="s">
        <v>46</v>
      </c>
      <c r="G8431" t="s">
        <v>55</v>
      </c>
      <c r="H8431" t="s">
        <v>447</v>
      </c>
    </row>
    <row r="8432" spans="1:10" hidden="1" x14ac:dyDescent="0.25">
      <c r="A8432" s="57" t="s">
        <v>138</v>
      </c>
      <c r="B8432" t="s">
        <v>128</v>
      </c>
      <c r="C8432">
        <v>2023</v>
      </c>
      <c r="D8432" t="s">
        <v>58</v>
      </c>
      <c r="E8432" t="s">
        <v>45</v>
      </c>
      <c r="F8432" t="s">
        <v>46</v>
      </c>
      <c r="G8432" t="s">
        <v>47</v>
      </c>
      <c r="H8432" t="s">
        <v>238</v>
      </c>
    </row>
    <row r="8433" spans="1:10" hidden="1" x14ac:dyDescent="0.25">
      <c r="A8433" s="57" t="s">
        <v>138</v>
      </c>
      <c r="B8433" t="s">
        <v>128</v>
      </c>
      <c r="C8433">
        <v>2023</v>
      </c>
      <c r="D8433" t="s">
        <v>58</v>
      </c>
      <c r="E8433" t="s">
        <v>45</v>
      </c>
      <c r="F8433" t="s">
        <v>46</v>
      </c>
      <c r="G8433" t="s">
        <v>47</v>
      </c>
      <c r="H8433" t="s">
        <v>239</v>
      </c>
      <c r="I8433" s="90" t="s">
        <v>382</v>
      </c>
      <c r="J8433" s="16">
        <v>420972</v>
      </c>
    </row>
    <row r="8434" spans="1:10" hidden="1" x14ac:dyDescent="0.25">
      <c r="A8434" s="57" t="s">
        <v>138</v>
      </c>
      <c r="B8434" t="s">
        <v>128</v>
      </c>
      <c r="C8434">
        <v>2023</v>
      </c>
      <c r="D8434" t="s">
        <v>58</v>
      </c>
      <c r="E8434" t="s">
        <v>45</v>
      </c>
      <c r="F8434" t="s">
        <v>46</v>
      </c>
      <c r="G8434" t="s">
        <v>47</v>
      </c>
      <c r="H8434" t="s">
        <v>239</v>
      </c>
      <c r="I8434" s="90" t="s">
        <v>384</v>
      </c>
      <c r="J8434" s="16">
        <v>425934</v>
      </c>
    </row>
    <row r="8435" spans="1:10" hidden="1" x14ac:dyDescent="0.25">
      <c r="A8435" s="57" t="s">
        <v>138</v>
      </c>
      <c r="B8435" t="s">
        <v>128</v>
      </c>
      <c r="C8435">
        <v>2023</v>
      </c>
      <c r="D8435" t="s">
        <v>58</v>
      </c>
      <c r="E8435" t="s">
        <v>45</v>
      </c>
      <c r="F8435" t="s">
        <v>46</v>
      </c>
      <c r="G8435" t="s">
        <v>47</v>
      </c>
      <c r="H8435" t="s">
        <v>239</v>
      </c>
      <c r="I8435" s="90" t="s">
        <v>576</v>
      </c>
      <c r="J8435" s="16">
        <v>211916</v>
      </c>
    </row>
    <row r="8436" spans="1:10" hidden="1" x14ac:dyDescent="0.25">
      <c r="A8436" s="57" t="s">
        <v>138</v>
      </c>
      <c r="B8436" t="s">
        <v>128</v>
      </c>
      <c r="C8436">
        <v>2023</v>
      </c>
      <c r="D8436" t="s">
        <v>58</v>
      </c>
      <c r="E8436" t="s">
        <v>45</v>
      </c>
      <c r="F8436" t="s">
        <v>46</v>
      </c>
      <c r="G8436" t="s">
        <v>47</v>
      </c>
      <c r="H8436" t="s">
        <v>239</v>
      </c>
      <c r="I8436" s="90" t="s">
        <v>562</v>
      </c>
    </row>
    <row r="8437" spans="1:10" hidden="1" x14ac:dyDescent="0.25">
      <c r="A8437" s="57" t="s">
        <v>138</v>
      </c>
      <c r="B8437" t="s">
        <v>128</v>
      </c>
      <c r="C8437">
        <v>2023</v>
      </c>
      <c r="D8437" t="s">
        <v>58</v>
      </c>
      <c r="E8437" t="s">
        <v>45</v>
      </c>
      <c r="F8437" t="s">
        <v>46</v>
      </c>
      <c r="G8437" t="s">
        <v>47</v>
      </c>
      <c r="H8437" t="s">
        <v>239</v>
      </c>
      <c r="I8437" t="s">
        <v>589</v>
      </c>
      <c r="J8437" s="16">
        <v>464472</v>
      </c>
    </row>
    <row r="8438" spans="1:10" hidden="1" x14ac:dyDescent="0.25">
      <c r="A8438" s="57" t="s">
        <v>138</v>
      </c>
      <c r="B8438" t="s">
        <v>128</v>
      </c>
      <c r="C8438">
        <v>2023</v>
      </c>
      <c r="D8438" t="s">
        <v>58</v>
      </c>
      <c r="E8438" t="s">
        <v>45</v>
      </c>
      <c r="F8438" t="s">
        <v>46</v>
      </c>
      <c r="G8438" t="s">
        <v>47</v>
      </c>
      <c r="H8438" t="s">
        <v>239</v>
      </c>
      <c r="I8438" t="s">
        <v>442</v>
      </c>
      <c r="J8438" s="16">
        <v>1824000</v>
      </c>
    </row>
    <row r="8439" spans="1:10" hidden="1" x14ac:dyDescent="0.25">
      <c r="A8439" s="57" t="s">
        <v>138</v>
      </c>
      <c r="B8439" t="s">
        <v>128</v>
      </c>
      <c r="C8439">
        <v>2023</v>
      </c>
      <c r="D8439" t="s">
        <v>58</v>
      </c>
      <c r="E8439" t="s">
        <v>45</v>
      </c>
      <c r="F8439" t="s">
        <v>46</v>
      </c>
      <c r="G8439" t="s">
        <v>47</v>
      </c>
      <c r="H8439" t="s">
        <v>239</v>
      </c>
    </row>
    <row r="8440" spans="1:10" hidden="1" x14ac:dyDescent="0.25">
      <c r="A8440" s="57" t="s">
        <v>138</v>
      </c>
      <c r="B8440" t="s">
        <v>128</v>
      </c>
      <c r="C8440">
        <v>2023</v>
      </c>
      <c r="D8440" t="s">
        <v>58</v>
      </c>
      <c r="E8440" t="s">
        <v>45</v>
      </c>
      <c r="F8440" t="s">
        <v>46</v>
      </c>
      <c r="G8440" t="s">
        <v>47</v>
      </c>
      <c r="H8440" t="s">
        <v>239</v>
      </c>
    </row>
    <row r="8441" spans="1:10" hidden="1" x14ac:dyDescent="0.25">
      <c r="A8441" s="57" t="s">
        <v>138</v>
      </c>
      <c r="B8441" t="s">
        <v>128</v>
      </c>
      <c r="C8441">
        <v>2023</v>
      </c>
      <c r="D8441" t="s">
        <v>58</v>
      </c>
      <c r="E8441" t="s">
        <v>45</v>
      </c>
      <c r="F8441" t="s">
        <v>46</v>
      </c>
      <c r="G8441" t="s">
        <v>47</v>
      </c>
      <c r="H8441" t="s">
        <v>239</v>
      </c>
    </row>
    <row r="8442" spans="1:10" hidden="1" x14ac:dyDescent="0.25">
      <c r="A8442" s="57" t="s">
        <v>138</v>
      </c>
      <c r="B8442" t="s">
        <v>128</v>
      </c>
      <c r="C8442">
        <v>2023</v>
      </c>
      <c r="D8442" t="s">
        <v>58</v>
      </c>
      <c r="E8442" t="s">
        <v>45</v>
      </c>
      <c r="F8442" t="s">
        <v>46</v>
      </c>
      <c r="G8442" t="s">
        <v>47</v>
      </c>
      <c r="H8442" t="s">
        <v>243</v>
      </c>
    </row>
    <row r="8443" spans="1:10" hidden="1" x14ac:dyDescent="0.25">
      <c r="A8443" s="57" t="s">
        <v>138</v>
      </c>
      <c r="B8443" t="s">
        <v>128</v>
      </c>
      <c r="C8443">
        <v>2023</v>
      </c>
      <c r="D8443" t="s">
        <v>58</v>
      </c>
      <c r="E8443" t="s">
        <v>45</v>
      </c>
      <c r="F8443" t="s">
        <v>46</v>
      </c>
      <c r="G8443" t="s">
        <v>47</v>
      </c>
      <c r="H8443" s="2" t="s">
        <v>276</v>
      </c>
    </row>
    <row r="8444" spans="1:10" hidden="1" x14ac:dyDescent="0.25">
      <c r="A8444" s="57" t="s">
        <v>138</v>
      </c>
      <c r="B8444" t="s">
        <v>128</v>
      </c>
      <c r="C8444">
        <v>2023</v>
      </c>
      <c r="D8444" t="s">
        <v>58</v>
      </c>
      <c r="E8444" t="s">
        <v>45</v>
      </c>
      <c r="F8444" t="s">
        <v>46</v>
      </c>
      <c r="G8444" t="s">
        <v>47</v>
      </c>
      <c r="H8444" s="2" t="s">
        <v>296</v>
      </c>
    </row>
    <row r="8445" spans="1:10" hidden="1" x14ac:dyDescent="0.25">
      <c r="A8445" s="57" t="s">
        <v>138</v>
      </c>
      <c r="B8445" t="s">
        <v>128</v>
      </c>
      <c r="C8445">
        <v>2023</v>
      </c>
      <c r="D8445" t="s">
        <v>58</v>
      </c>
      <c r="E8445" t="s">
        <v>45</v>
      </c>
      <c r="F8445" t="s">
        <v>46</v>
      </c>
      <c r="G8445" t="s">
        <v>47</v>
      </c>
      <c r="H8445" s="90" t="s">
        <v>364</v>
      </c>
      <c r="I8445" s="90" t="s">
        <v>465</v>
      </c>
      <c r="J8445" s="16">
        <v>192787</v>
      </c>
    </row>
    <row r="8446" spans="1:10" hidden="1" x14ac:dyDescent="0.25">
      <c r="A8446" s="57" t="s">
        <v>138</v>
      </c>
      <c r="B8446" t="s">
        <v>128</v>
      </c>
      <c r="C8446">
        <v>2023</v>
      </c>
      <c r="D8446" t="s">
        <v>58</v>
      </c>
      <c r="E8446" t="s">
        <v>45</v>
      </c>
      <c r="F8446" t="s">
        <v>46</v>
      </c>
      <c r="G8446" t="s">
        <v>47</v>
      </c>
      <c r="H8446" s="2" t="s">
        <v>277</v>
      </c>
    </row>
    <row r="8447" spans="1:10" hidden="1" x14ac:dyDescent="0.25">
      <c r="A8447" s="57" t="s">
        <v>138</v>
      </c>
      <c r="B8447" t="s">
        <v>128</v>
      </c>
      <c r="C8447">
        <v>2023</v>
      </c>
      <c r="D8447" t="s">
        <v>58</v>
      </c>
      <c r="E8447" t="s">
        <v>45</v>
      </c>
      <c r="F8447" t="s">
        <v>46</v>
      </c>
      <c r="G8447" t="s">
        <v>47</v>
      </c>
      <c r="H8447" s="2" t="s">
        <v>278</v>
      </c>
    </row>
    <row r="8448" spans="1:10" hidden="1" x14ac:dyDescent="0.25">
      <c r="A8448" s="57" t="s">
        <v>138</v>
      </c>
      <c r="B8448" t="s">
        <v>128</v>
      </c>
      <c r="C8448">
        <v>2023</v>
      </c>
      <c r="D8448" t="s">
        <v>58</v>
      </c>
      <c r="E8448" t="s">
        <v>45</v>
      </c>
      <c r="F8448" t="s">
        <v>46</v>
      </c>
      <c r="G8448" t="s">
        <v>47</v>
      </c>
      <c r="H8448" s="2" t="s">
        <v>298</v>
      </c>
      <c r="I8448" t="s">
        <v>387</v>
      </c>
      <c r="J8448" s="16">
        <v>90000</v>
      </c>
    </row>
    <row r="8449" spans="1:10" hidden="1" x14ac:dyDescent="0.25">
      <c r="A8449" s="57" t="s">
        <v>138</v>
      </c>
      <c r="B8449" t="s">
        <v>128</v>
      </c>
      <c r="C8449">
        <v>2023</v>
      </c>
      <c r="D8449" t="s">
        <v>58</v>
      </c>
      <c r="E8449" t="s">
        <v>45</v>
      </c>
      <c r="F8449" t="s">
        <v>46</v>
      </c>
      <c r="G8449" t="s">
        <v>47</v>
      </c>
      <c r="H8449" s="2" t="s">
        <v>298</v>
      </c>
    </row>
    <row r="8450" spans="1:10" hidden="1" x14ac:dyDescent="0.25">
      <c r="A8450" s="57" t="s">
        <v>138</v>
      </c>
      <c r="B8450" t="s">
        <v>128</v>
      </c>
      <c r="C8450">
        <v>2023</v>
      </c>
      <c r="D8450" t="s">
        <v>58</v>
      </c>
      <c r="E8450" t="s">
        <v>45</v>
      </c>
      <c r="F8450" t="s">
        <v>46</v>
      </c>
      <c r="G8450" t="s">
        <v>47</v>
      </c>
      <c r="H8450" s="2" t="s">
        <v>238</v>
      </c>
    </row>
    <row r="8451" spans="1:10" hidden="1" x14ac:dyDescent="0.25">
      <c r="A8451" s="57" t="s">
        <v>138</v>
      </c>
      <c r="B8451" t="s">
        <v>128</v>
      </c>
      <c r="C8451">
        <v>2023</v>
      </c>
      <c r="D8451" t="s">
        <v>58</v>
      </c>
      <c r="E8451" t="s">
        <v>45</v>
      </c>
      <c r="F8451" t="s">
        <v>46</v>
      </c>
      <c r="G8451" t="s">
        <v>182</v>
      </c>
      <c r="H8451" t="s">
        <v>240</v>
      </c>
    </row>
    <row r="8452" spans="1:10" hidden="1" x14ac:dyDescent="0.25">
      <c r="A8452" s="57" t="s">
        <v>138</v>
      </c>
      <c r="B8452" t="s">
        <v>128</v>
      </c>
      <c r="C8452">
        <v>2023</v>
      </c>
      <c r="D8452" t="s">
        <v>58</v>
      </c>
      <c r="E8452" t="s">
        <v>45</v>
      </c>
      <c r="F8452" t="s">
        <v>46</v>
      </c>
      <c r="G8452" t="s">
        <v>182</v>
      </c>
      <c r="H8452" t="s">
        <v>241</v>
      </c>
    </row>
    <row r="8453" spans="1:10" hidden="1" x14ac:dyDescent="0.25">
      <c r="A8453" s="57" t="s">
        <v>138</v>
      </c>
      <c r="B8453" t="s">
        <v>128</v>
      </c>
      <c r="C8453">
        <v>2023</v>
      </c>
      <c r="D8453" t="s">
        <v>58</v>
      </c>
      <c r="E8453" t="s">
        <v>45</v>
      </c>
      <c r="F8453" t="s">
        <v>46</v>
      </c>
      <c r="G8453" t="s">
        <v>182</v>
      </c>
      <c r="H8453" t="s">
        <v>242</v>
      </c>
    </row>
    <row r="8454" spans="1:10" hidden="1" x14ac:dyDescent="0.25">
      <c r="A8454" s="57" t="s">
        <v>138</v>
      </c>
      <c r="B8454" t="s">
        <v>128</v>
      </c>
      <c r="C8454">
        <v>2023</v>
      </c>
      <c r="D8454" t="s">
        <v>58</v>
      </c>
      <c r="E8454" t="s">
        <v>45</v>
      </c>
      <c r="F8454" t="s">
        <v>46</v>
      </c>
      <c r="G8454" t="s">
        <v>182</v>
      </c>
      <c r="H8454" t="s">
        <v>243</v>
      </c>
    </row>
    <row r="8455" spans="1:10" hidden="1" x14ac:dyDescent="0.25">
      <c r="A8455" s="57" t="s">
        <v>138</v>
      </c>
      <c r="B8455" t="s">
        <v>128</v>
      </c>
      <c r="C8455">
        <v>2023</v>
      </c>
      <c r="D8455" t="s">
        <v>58</v>
      </c>
      <c r="E8455" t="s">
        <v>45</v>
      </c>
      <c r="F8455" t="s">
        <v>46</v>
      </c>
      <c r="G8455" t="s">
        <v>253</v>
      </c>
      <c r="H8455" s="2" t="s">
        <v>266</v>
      </c>
      <c r="I8455" s="90" t="s">
        <v>577</v>
      </c>
      <c r="J8455" s="16">
        <v>128400</v>
      </c>
    </row>
    <row r="8456" spans="1:10" hidden="1" x14ac:dyDescent="0.25">
      <c r="A8456" s="57" t="s">
        <v>138</v>
      </c>
      <c r="B8456" t="s">
        <v>128</v>
      </c>
      <c r="C8456">
        <v>2023</v>
      </c>
      <c r="D8456" t="s">
        <v>58</v>
      </c>
      <c r="E8456" t="s">
        <v>45</v>
      </c>
      <c r="F8456" t="s">
        <v>46</v>
      </c>
      <c r="G8456" t="s">
        <v>253</v>
      </c>
      <c r="H8456" s="2" t="s">
        <v>266</v>
      </c>
      <c r="I8456" s="90" t="s">
        <v>578</v>
      </c>
    </row>
    <row r="8457" spans="1:10" hidden="1" x14ac:dyDescent="0.25">
      <c r="A8457" s="57" t="s">
        <v>138</v>
      </c>
      <c r="B8457" t="s">
        <v>128</v>
      </c>
      <c r="C8457">
        <v>2023</v>
      </c>
      <c r="D8457" t="s">
        <v>58</v>
      </c>
      <c r="E8457" t="s">
        <v>45</v>
      </c>
      <c r="F8457" t="s">
        <v>46</v>
      </c>
      <c r="G8457" t="s">
        <v>253</v>
      </c>
      <c r="H8457" s="90" t="s">
        <v>365</v>
      </c>
    </row>
    <row r="8458" spans="1:10" hidden="1" x14ac:dyDescent="0.25">
      <c r="A8458" s="57" t="s">
        <v>138</v>
      </c>
      <c r="B8458" t="s">
        <v>128</v>
      </c>
      <c r="C8458">
        <v>2023</v>
      </c>
      <c r="D8458" t="s">
        <v>58</v>
      </c>
      <c r="E8458" t="s">
        <v>45</v>
      </c>
      <c r="F8458" t="s">
        <v>46</v>
      </c>
      <c r="G8458" t="s">
        <v>537</v>
      </c>
      <c r="H8458" s="90" t="s">
        <v>538</v>
      </c>
    </row>
    <row r="8459" spans="1:10" hidden="1" x14ac:dyDescent="0.25">
      <c r="A8459" s="57" t="s">
        <v>138</v>
      </c>
      <c r="B8459" t="s">
        <v>128</v>
      </c>
      <c r="C8459">
        <v>2023</v>
      </c>
      <c r="D8459" t="s">
        <v>58</v>
      </c>
      <c r="E8459" t="s">
        <v>45</v>
      </c>
      <c r="F8459" t="s">
        <v>46</v>
      </c>
      <c r="G8459" t="s">
        <v>527</v>
      </c>
      <c r="H8459" s="90" t="s">
        <v>366</v>
      </c>
    </row>
    <row r="8460" spans="1:10" hidden="1" x14ac:dyDescent="0.25">
      <c r="A8460" s="57" t="s">
        <v>138</v>
      </c>
      <c r="B8460" t="s">
        <v>128</v>
      </c>
      <c r="C8460">
        <v>2023</v>
      </c>
      <c r="D8460" t="s">
        <v>58</v>
      </c>
      <c r="E8460" t="s">
        <v>45</v>
      </c>
      <c r="F8460" t="s">
        <v>46</v>
      </c>
      <c r="G8460" t="s">
        <v>527</v>
      </c>
      <c r="H8460" s="90" t="s">
        <v>525</v>
      </c>
    </row>
    <row r="8461" spans="1:10" hidden="1" x14ac:dyDescent="0.25">
      <c r="A8461" s="57" t="s">
        <v>138</v>
      </c>
      <c r="B8461" t="s">
        <v>128</v>
      </c>
      <c r="C8461">
        <v>2023</v>
      </c>
      <c r="D8461" t="s">
        <v>58</v>
      </c>
      <c r="E8461" t="s">
        <v>45</v>
      </c>
      <c r="F8461" t="s">
        <v>46</v>
      </c>
      <c r="G8461" t="s">
        <v>527</v>
      </c>
      <c r="H8461" s="90" t="s">
        <v>365</v>
      </c>
    </row>
    <row r="8462" spans="1:10" hidden="1" x14ac:dyDescent="0.25">
      <c r="A8462" s="57" t="s">
        <v>138</v>
      </c>
      <c r="B8462" t="s">
        <v>128</v>
      </c>
      <c r="C8462">
        <v>2023</v>
      </c>
      <c r="D8462" t="s">
        <v>58</v>
      </c>
      <c r="E8462" t="s">
        <v>45</v>
      </c>
      <c r="F8462" t="s">
        <v>46</v>
      </c>
      <c r="G8462" t="s">
        <v>527</v>
      </c>
      <c r="H8462" s="90" t="s">
        <v>484</v>
      </c>
    </row>
    <row r="8463" spans="1:10" hidden="1" x14ac:dyDescent="0.25">
      <c r="A8463" s="57" t="s">
        <v>138</v>
      </c>
      <c r="B8463" t="s">
        <v>128</v>
      </c>
      <c r="C8463">
        <v>2023</v>
      </c>
      <c r="D8463" t="s">
        <v>58</v>
      </c>
      <c r="E8463" t="s">
        <v>45</v>
      </c>
      <c r="F8463" t="s">
        <v>46</v>
      </c>
      <c r="G8463" t="s">
        <v>272</v>
      </c>
      <c r="H8463" s="90" t="s">
        <v>273</v>
      </c>
    </row>
    <row r="8464" spans="1:10" hidden="1" x14ac:dyDescent="0.25">
      <c r="A8464" s="57" t="s">
        <v>138</v>
      </c>
      <c r="B8464" t="s">
        <v>128</v>
      </c>
      <c r="C8464">
        <v>2023</v>
      </c>
      <c r="D8464" t="s">
        <v>58</v>
      </c>
      <c r="E8464" t="s">
        <v>45</v>
      </c>
      <c r="F8464" t="s">
        <v>46</v>
      </c>
      <c r="G8464" t="s">
        <v>221</v>
      </c>
      <c r="H8464" s="2" t="s">
        <v>245</v>
      </c>
      <c r="I8464" s="90" t="s">
        <v>417</v>
      </c>
      <c r="J8464" s="16">
        <v>401200</v>
      </c>
    </row>
    <row r="8465" spans="1:10" hidden="1" x14ac:dyDescent="0.25">
      <c r="A8465" s="57" t="s">
        <v>138</v>
      </c>
      <c r="B8465" t="s">
        <v>128</v>
      </c>
      <c r="C8465">
        <v>2023</v>
      </c>
      <c r="D8465" t="s">
        <v>58</v>
      </c>
      <c r="E8465" t="s">
        <v>45</v>
      </c>
      <c r="F8465" t="s">
        <v>46</v>
      </c>
      <c r="G8465" t="s">
        <v>221</v>
      </c>
      <c r="H8465" s="2" t="s">
        <v>299</v>
      </c>
      <c r="I8465" s="90" t="s">
        <v>518</v>
      </c>
    </row>
    <row r="8466" spans="1:10" hidden="1" x14ac:dyDescent="0.25">
      <c r="A8466" s="57" t="s">
        <v>138</v>
      </c>
      <c r="B8466" t="s">
        <v>128</v>
      </c>
      <c r="C8466">
        <v>2023</v>
      </c>
      <c r="D8466" t="s">
        <v>58</v>
      </c>
      <c r="E8466" t="s">
        <v>45</v>
      </c>
      <c r="F8466" t="s">
        <v>46</v>
      </c>
      <c r="G8466" t="s">
        <v>221</v>
      </c>
      <c r="H8466" s="2" t="s">
        <v>299</v>
      </c>
    </row>
    <row r="8467" spans="1:10" hidden="1" x14ac:dyDescent="0.25">
      <c r="A8467" s="57" t="s">
        <v>138</v>
      </c>
      <c r="B8467" t="s">
        <v>128</v>
      </c>
      <c r="C8467">
        <v>2023</v>
      </c>
      <c r="D8467" t="s">
        <v>58</v>
      </c>
      <c r="E8467" t="s">
        <v>45</v>
      </c>
      <c r="F8467" t="s">
        <v>46</v>
      </c>
      <c r="G8467" t="s">
        <v>272</v>
      </c>
      <c r="H8467" s="2" t="s">
        <v>273</v>
      </c>
    </row>
    <row r="8468" spans="1:10" hidden="1" x14ac:dyDescent="0.25">
      <c r="A8468" s="57" t="s">
        <v>138</v>
      </c>
      <c r="B8468" t="s">
        <v>128</v>
      </c>
      <c r="C8468">
        <v>2023</v>
      </c>
      <c r="D8468" t="s">
        <v>58</v>
      </c>
      <c r="E8468" t="s">
        <v>45</v>
      </c>
      <c r="F8468" t="s">
        <v>46</v>
      </c>
      <c r="G8468" t="s">
        <v>49</v>
      </c>
      <c r="H8468" s="2" t="s">
        <v>246</v>
      </c>
      <c r="I8468" s="90" t="s">
        <v>565</v>
      </c>
      <c r="J8468" s="16">
        <v>289122</v>
      </c>
    </row>
    <row r="8469" spans="1:10" hidden="1" x14ac:dyDescent="0.25">
      <c r="A8469" s="57" t="s">
        <v>138</v>
      </c>
      <c r="B8469" t="s">
        <v>128</v>
      </c>
      <c r="C8469">
        <v>2023</v>
      </c>
      <c r="D8469" t="s">
        <v>58</v>
      </c>
      <c r="E8469" t="s">
        <v>45</v>
      </c>
      <c r="F8469" t="s">
        <v>46</v>
      </c>
      <c r="G8469" t="s">
        <v>49</v>
      </c>
      <c r="H8469" s="2" t="s">
        <v>246</v>
      </c>
    </row>
    <row r="8470" spans="1:10" hidden="1" x14ac:dyDescent="0.25">
      <c r="A8470" s="57" t="s">
        <v>138</v>
      </c>
      <c r="B8470" t="s">
        <v>128</v>
      </c>
      <c r="C8470">
        <v>2023</v>
      </c>
      <c r="D8470" t="s">
        <v>58</v>
      </c>
      <c r="E8470" t="s">
        <v>45</v>
      </c>
      <c r="F8470" t="s">
        <v>46</v>
      </c>
      <c r="G8470" t="s">
        <v>49</v>
      </c>
      <c r="H8470" s="2" t="s">
        <v>246</v>
      </c>
    </row>
    <row r="8471" spans="1:10" hidden="1" x14ac:dyDescent="0.25">
      <c r="A8471" s="57" t="s">
        <v>138</v>
      </c>
      <c r="B8471" t="s">
        <v>128</v>
      </c>
      <c r="C8471">
        <v>2023</v>
      </c>
      <c r="D8471" t="s">
        <v>58</v>
      </c>
      <c r="E8471" t="s">
        <v>45</v>
      </c>
      <c r="F8471" t="s">
        <v>46</v>
      </c>
      <c r="G8471" t="s">
        <v>49</v>
      </c>
      <c r="H8471" s="2" t="s">
        <v>246</v>
      </c>
    </row>
    <row r="8472" spans="1:10" hidden="1" x14ac:dyDescent="0.25">
      <c r="A8472" s="57" t="s">
        <v>138</v>
      </c>
      <c r="B8472" t="s">
        <v>128</v>
      </c>
      <c r="C8472">
        <v>2023</v>
      </c>
      <c r="D8472" t="s">
        <v>58</v>
      </c>
      <c r="E8472" t="s">
        <v>45</v>
      </c>
      <c r="F8472" t="s">
        <v>46</v>
      </c>
      <c r="G8472" t="s">
        <v>49</v>
      </c>
      <c r="H8472" s="2" t="s">
        <v>247</v>
      </c>
    </row>
    <row r="8473" spans="1:10" hidden="1" x14ac:dyDescent="0.25">
      <c r="A8473" s="57" t="s">
        <v>138</v>
      </c>
      <c r="B8473" t="s">
        <v>128</v>
      </c>
      <c r="C8473">
        <v>2023</v>
      </c>
      <c r="D8473" t="s">
        <v>58</v>
      </c>
      <c r="E8473" t="s">
        <v>45</v>
      </c>
      <c r="F8473" t="s">
        <v>46</v>
      </c>
      <c r="G8473" t="s">
        <v>49</v>
      </c>
      <c r="H8473" s="2" t="s">
        <v>247</v>
      </c>
    </row>
    <row r="8474" spans="1:10" hidden="1" x14ac:dyDescent="0.25">
      <c r="A8474" s="57" t="s">
        <v>138</v>
      </c>
      <c r="B8474" t="s">
        <v>128</v>
      </c>
      <c r="C8474">
        <v>2023</v>
      </c>
      <c r="D8474" t="s">
        <v>58</v>
      </c>
      <c r="E8474" t="s">
        <v>45</v>
      </c>
      <c r="F8474" t="s">
        <v>46</v>
      </c>
      <c r="G8474" t="s">
        <v>49</v>
      </c>
      <c r="H8474" s="2" t="s">
        <v>248</v>
      </c>
      <c r="I8474" t="s">
        <v>590</v>
      </c>
      <c r="J8474" s="16">
        <v>18000</v>
      </c>
    </row>
    <row r="8475" spans="1:10" hidden="1" x14ac:dyDescent="0.25">
      <c r="A8475" s="57" t="s">
        <v>138</v>
      </c>
      <c r="B8475" t="s">
        <v>128</v>
      </c>
      <c r="C8475">
        <v>2023</v>
      </c>
      <c r="D8475" t="s">
        <v>58</v>
      </c>
      <c r="E8475" t="s">
        <v>45</v>
      </c>
      <c r="F8475" t="s">
        <v>46</v>
      </c>
      <c r="G8475" t="s">
        <v>49</v>
      </c>
      <c r="H8475" s="2" t="s">
        <v>248</v>
      </c>
    </row>
    <row r="8476" spans="1:10" hidden="1" x14ac:dyDescent="0.25">
      <c r="A8476" s="57" t="s">
        <v>138</v>
      </c>
      <c r="B8476" t="s">
        <v>128</v>
      </c>
      <c r="C8476">
        <v>2023</v>
      </c>
      <c r="D8476" t="s">
        <v>58</v>
      </c>
      <c r="E8476" t="s">
        <v>45</v>
      </c>
      <c r="F8476" t="s">
        <v>46</v>
      </c>
      <c r="G8476" t="s">
        <v>49</v>
      </c>
      <c r="H8476" s="2" t="s">
        <v>248</v>
      </c>
    </row>
    <row r="8477" spans="1:10" hidden="1" x14ac:dyDescent="0.25">
      <c r="A8477" s="57" t="s">
        <v>138</v>
      </c>
      <c r="B8477" t="s">
        <v>128</v>
      </c>
      <c r="C8477">
        <v>2023</v>
      </c>
      <c r="D8477" t="s">
        <v>58</v>
      </c>
      <c r="E8477" t="s">
        <v>45</v>
      </c>
      <c r="F8477" t="s">
        <v>46</v>
      </c>
      <c r="G8477" t="s">
        <v>49</v>
      </c>
      <c r="H8477" s="2" t="s">
        <v>249</v>
      </c>
      <c r="I8477" s="90" t="s">
        <v>471</v>
      </c>
      <c r="J8477" s="16">
        <v>174070</v>
      </c>
    </row>
    <row r="8478" spans="1:10" hidden="1" x14ac:dyDescent="0.25">
      <c r="A8478" s="57" t="s">
        <v>138</v>
      </c>
      <c r="B8478" t="s">
        <v>128</v>
      </c>
      <c r="C8478">
        <v>2023</v>
      </c>
      <c r="D8478" t="s">
        <v>58</v>
      </c>
      <c r="E8478" t="s">
        <v>45</v>
      </c>
      <c r="F8478" t="s">
        <v>46</v>
      </c>
      <c r="G8478" t="s">
        <v>49</v>
      </c>
      <c r="H8478" s="2" t="s">
        <v>249</v>
      </c>
    </row>
    <row r="8479" spans="1:10" hidden="1" x14ac:dyDescent="0.25">
      <c r="A8479" s="57" t="s">
        <v>138</v>
      </c>
      <c r="B8479" t="s">
        <v>128</v>
      </c>
      <c r="C8479">
        <v>2023</v>
      </c>
      <c r="D8479" t="s">
        <v>58</v>
      </c>
      <c r="E8479" t="s">
        <v>45</v>
      </c>
      <c r="F8479" t="s">
        <v>46</v>
      </c>
      <c r="G8479" t="s">
        <v>49</v>
      </c>
      <c r="H8479" s="2" t="s">
        <v>249</v>
      </c>
    </row>
    <row r="8480" spans="1:10" hidden="1" x14ac:dyDescent="0.25">
      <c r="A8480" s="57" t="s">
        <v>138</v>
      </c>
      <c r="B8480" t="s">
        <v>128</v>
      </c>
      <c r="C8480">
        <v>2023</v>
      </c>
      <c r="D8480" t="s">
        <v>58</v>
      </c>
      <c r="E8480" t="s">
        <v>45</v>
      </c>
      <c r="F8480" t="s">
        <v>46</v>
      </c>
      <c r="G8480" t="s">
        <v>49</v>
      </c>
      <c r="H8480" s="2" t="s">
        <v>249</v>
      </c>
    </row>
    <row r="8481" spans="1:10" hidden="1" x14ac:dyDescent="0.25">
      <c r="A8481" s="57" t="s">
        <v>138</v>
      </c>
      <c r="B8481" t="s">
        <v>128</v>
      </c>
      <c r="C8481">
        <v>2023</v>
      </c>
      <c r="D8481" t="s">
        <v>58</v>
      </c>
      <c r="E8481" t="s">
        <v>45</v>
      </c>
      <c r="F8481" t="s">
        <v>46</v>
      </c>
      <c r="G8481" t="s">
        <v>49</v>
      </c>
      <c r="H8481" s="2" t="s">
        <v>249</v>
      </c>
    </row>
    <row r="8482" spans="1:10" hidden="1" x14ac:dyDescent="0.25">
      <c r="A8482" s="57" t="s">
        <v>138</v>
      </c>
      <c r="B8482" t="s">
        <v>128</v>
      </c>
      <c r="C8482">
        <v>2023</v>
      </c>
      <c r="D8482" t="s">
        <v>58</v>
      </c>
      <c r="E8482" t="s">
        <v>45</v>
      </c>
      <c r="F8482" t="s">
        <v>46</v>
      </c>
      <c r="G8482" t="s">
        <v>49</v>
      </c>
      <c r="H8482" s="2" t="s">
        <v>249</v>
      </c>
    </row>
    <row r="8483" spans="1:10" hidden="1" x14ac:dyDescent="0.25">
      <c r="A8483" s="57" t="s">
        <v>138</v>
      </c>
      <c r="B8483" t="s">
        <v>128</v>
      </c>
      <c r="C8483">
        <v>2023</v>
      </c>
      <c r="D8483" t="s">
        <v>58</v>
      </c>
      <c r="E8483" t="s">
        <v>45</v>
      </c>
      <c r="F8483" t="s">
        <v>46</v>
      </c>
      <c r="G8483" t="s">
        <v>49</v>
      </c>
      <c r="H8483" s="2" t="s">
        <v>250</v>
      </c>
      <c r="I8483" s="90" t="s">
        <v>579</v>
      </c>
    </row>
    <row r="8484" spans="1:10" hidden="1" x14ac:dyDescent="0.25">
      <c r="A8484" s="57" t="s">
        <v>138</v>
      </c>
      <c r="B8484" t="s">
        <v>128</v>
      </c>
      <c r="C8484">
        <v>2023</v>
      </c>
      <c r="D8484" t="s">
        <v>58</v>
      </c>
      <c r="E8484" t="s">
        <v>45</v>
      </c>
      <c r="F8484" t="s">
        <v>46</v>
      </c>
      <c r="G8484" t="s">
        <v>49</v>
      </c>
      <c r="H8484" s="2" t="s">
        <v>250</v>
      </c>
      <c r="I8484" s="90" t="s">
        <v>580</v>
      </c>
    </row>
    <row r="8485" spans="1:10" hidden="1" x14ac:dyDescent="0.25">
      <c r="A8485" s="57" t="s">
        <v>138</v>
      </c>
      <c r="B8485" t="s">
        <v>128</v>
      </c>
      <c r="C8485">
        <v>2023</v>
      </c>
      <c r="D8485" t="s">
        <v>58</v>
      </c>
      <c r="E8485" t="s">
        <v>45</v>
      </c>
      <c r="F8485" t="s">
        <v>46</v>
      </c>
      <c r="G8485" t="s">
        <v>49</v>
      </c>
      <c r="H8485" s="2" t="s">
        <v>250</v>
      </c>
    </row>
    <row r="8486" spans="1:10" hidden="1" x14ac:dyDescent="0.25">
      <c r="A8486" s="57" t="s">
        <v>138</v>
      </c>
      <c r="B8486" t="s">
        <v>128</v>
      </c>
      <c r="C8486">
        <v>2023</v>
      </c>
      <c r="D8486" t="s">
        <v>58</v>
      </c>
      <c r="E8486" t="s">
        <v>45</v>
      </c>
      <c r="F8486" t="s">
        <v>46</v>
      </c>
      <c r="G8486" t="s">
        <v>49</v>
      </c>
      <c r="H8486" s="2" t="s">
        <v>250</v>
      </c>
    </row>
    <row r="8487" spans="1:10" hidden="1" x14ac:dyDescent="0.25">
      <c r="A8487" s="57" t="s">
        <v>138</v>
      </c>
      <c r="B8487" t="s">
        <v>128</v>
      </c>
      <c r="C8487">
        <v>2023</v>
      </c>
      <c r="D8487" t="s">
        <v>58</v>
      </c>
      <c r="E8487" t="s">
        <v>45</v>
      </c>
      <c r="F8487" t="s">
        <v>46</v>
      </c>
      <c r="G8487" t="s">
        <v>49</v>
      </c>
      <c r="H8487" s="2" t="s">
        <v>251</v>
      </c>
    </row>
    <row r="8488" spans="1:10" hidden="1" x14ac:dyDescent="0.25">
      <c r="A8488" s="57" t="s">
        <v>138</v>
      </c>
      <c r="B8488" t="s">
        <v>128</v>
      </c>
      <c r="C8488">
        <v>2023</v>
      </c>
      <c r="D8488" t="s">
        <v>58</v>
      </c>
      <c r="E8488" t="s">
        <v>45</v>
      </c>
      <c r="F8488" t="s">
        <v>46</v>
      </c>
      <c r="G8488" t="s">
        <v>49</v>
      </c>
      <c r="H8488" s="2" t="s">
        <v>333</v>
      </c>
      <c r="I8488" t="s">
        <v>591</v>
      </c>
      <c r="J8488" s="10">
        <v>9500</v>
      </c>
    </row>
    <row r="8489" spans="1:10" hidden="1" x14ac:dyDescent="0.25">
      <c r="A8489" s="57" t="s">
        <v>138</v>
      </c>
      <c r="B8489" t="s">
        <v>128</v>
      </c>
      <c r="C8489">
        <v>2023</v>
      </c>
      <c r="D8489" t="s">
        <v>58</v>
      </c>
      <c r="E8489" t="s">
        <v>45</v>
      </c>
      <c r="F8489" t="s">
        <v>46</v>
      </c>
      <c r="G8489" t="s">
        <v>49</v>
      </c>
      <c r="H8489" s="2" t="s">
        <v>333</v>
      </c>
      <c r="I8489" s="90" t="s">
        <v>556</v>
      </c>
    </row>
    <row r="8490" spans="1:10" hidden="1" x14ac:dyDescent="0.25">
      <c r="A8490" s="57" t="s">
        <v>138</v>
      </c>
      <c r="B8490" t="s">
        <v>128</v>
      </c>
      <c r="C8490">
        <v>2023</v>
      </c>
      <c r="D8490" t="s">
        <v>58</v>
      </c>
      <c r="E8490" t="s">
        <v>45</v>
      </c>
      <c r="F8490" t="s">
        <v>46</v>
      </c>
      <c r="G8490" t="s">
        <v>49</v>
      </c>
      <c r="H8490" s="90" t="s">
        <v>367</v>
      </c>
      <c r="I8490" t="s">
        <v>591</v>
      </c>
    </row>
    <row r="8491" spans="1:10" hidden="1" x14ac:dyDescent="0.25">
      <c r="A8491" s="57" t="s">
        <v>138</v>
      </c>
      <c r="B8491" t="s">
        <v>128</v>
      </c>
      <c r="C8491">
        <v>2023</v>
      </c>
      <c r="D8491" t="s">
        <v>58</v>
      </c>
      <c r="E8491" t="s">
        <v>45</v>
      </c>
      <c r="F8491" t="s">
        <v>46</v>
      </c>
      <c r="G8491" t="s">
        <v>49</v>
      </c>
      <c r="H8491" s="90" t="s">
        <v>367</v>
      </c>
    </row>
    <row r="8492" spans="1:10" hidden="1" x14ac:dyDescent="0.25">
      <c r="A8492" s="57" t="s">
        <v>138</v>
      </c>
      <c r="B8492" t="s">
        <v>128</v>
      </c>
      <c r="C8492">
        <v>2023</v>
      </c>
      <c r="D8492" t="s">
        <v>58</v>
      </c>
      <c r="E8492" t="s">
        <v>45</v>
      </c>
      <c r="F8492" t="s">
        <v>46</v>
      </c>
      <c r="G8492" t="s">
        <v>49</v>
      </c>
      <c r="H8492" s="90" t="s">
        <v>367</v>
      </c>
    </row>
    <row r="8493" spans="1:10" hidden="1" x14ac:dyDescent="0.25">
      <c r="A8493" s="57" t="s">
        <v>138</v>
      </c>
      <c r="B8493" t="s">
        <v>128</v>
      </c>
      <c r="C8493">
        <v>2023</v>
      </c>
      <c r="D8493" t="s">
        <v>58</v>
      </c>
      <c r="E8493" t="s">
        <v>45</v>
      </c>
      <c r="F8493" t="s">
        <v>46</v>
      </c>
      <c r="G8493" t="s">
        <v>49</v>
      </c>
      <c r="H8493" s="2" t="s">
        <v>252</v>
      </c>
    </row>
    <row r="8494" spans="1:10" hidden="1" x14ac:dyDescent="0.25">
      <c r="A8494" s="57" t="s">
        <v>138</v>
      </c>
      <c r="B8494" t="s">
        <v>128</v>
      </c>
      <c r="C8494">
        <v>2023</v>
      </c>
      <c r="D8494" t="s">
        <v>58</v>
      </c>
      <c r="E8494" t="s">
        <v>45</v>
      </c>
      <c r="F8494" t="s">
        <v>46</v>
      </c>
      <c r="G8494" t="s">
        <v>49</v>
      </c>
      <c r="H8494" s="2" t="s">
        <v>243</v>
      </c>
      <c r="I8494" t="s">
        <v>432</v>
      </c>
      <c r="J8494" s="10">
        <v>10000</v>
      </c>
    </row>
    <row r="8495" spans="1:10" hidden="1" x14ac:dyDescent="0.25">
      <c r="A8495" s="57" t="s">
        <v>138</v>
      </c>
      <c r="B8495" t="s">
        <v>128</v>
      </c>
      <c r="C8495">
        <v>2023</v>
      </c>
      <c r="D8495" t="s">
        <v>58</v>
      </c>
      <c r="E8495" t="s">
        <v>45</v>
      </c>
      <c r="F8495" t="s">
        <v>46</v>
      </c>
      <c r="G8495" t="s">
        <v>49</v>
      </c>
      <c r="H8495" s="2" t="s">
        <v>243</v>
      </c>
    </row>
    <row r="8496" spans="1:10" hidden="1" x14ac:dyDescent="0.25">
      <c r="A8496" s="57" t="s">
        <v>138</v>
      </c>
      <c r="B8496" t="s">
        <v>128</v>
      </c>
      <c r="C8496">
        <v>2023</v>
      </c>
      <c r="D8496" t="s">
        <v>58</v>
      </c>
      <c r="E8496" t="s">
        <v>45</v>
      </c>
      <c r="F8496" t="s">
        <v>46</v>
      </c>
      <c r="G8496" t="s">
        <v>49</v>
      </c>
      <c r="H8496" s="2" t="s">
        <v>243</v>
      </c>
    </row>
    <row r="8497" spans="1:10" hidden="1" x14ac:dyDescent="0.25">
      <c r="A8497" s="57" t="s">
        <v>138</v>
      </c>
      <c r="B8497" t="s">
        <v>128</v>
      </c>
      <c r="C8497">
        <v>2023</v>
      </c>
      <c r="D8497" t="s">
        <v>58</v>
      </c>
      <c r="E8497" t="s">
        <v>45</v>
      </c>
      <c r="F8497" t="s">
        <v>46</v>
      </c>
      <c r="G8497" t="s">
        <v>49</v>
      </c>
      <c r="H8497" s="2" t="s">
        <v>243</v>
      </c>
    </row>
    <row r="8498" spans="1:10" hidden="1" x14ac:dyDescent="0.25">
      <c r="A8498" s="57" t="s">
        <v>138</v>
      </c>
      <c r="B8498" t="s">
        <v>128</v>
      </c>
      <c r="C8498">
        <v>2023</v>
      </c>
      <c r="D8498" t="s">
        <v>58</v>
      </c>
      <c r="E8498" t="s">
        <v>45</v>
      </c>
      <c r="F8498" t="s">
        <v>46</v>
      </c>
      <c r="G8498" t="s">
        <v>49</v>
      </c>
      <c r="H8498" s="2" t="s">
        <v>243</v>
      </c>
    </row>
    <row r="8499" spans="1:10" hidden="1" x14ac:dyDescent="0.25">
      <c r="A8499" s="57" t="s">
        <v>138</v>
      </c>
      <c r="B8499" t="s">
        <v>128</v>
      </c>
      <c r="C8499">
        <v>2023</v>
      </c>
      <c r="D8499" t="s">
        <v>58</v>
      </c>
      <c r="E8499" t="s">
        <v>45</v>
      </c>
      <c r="F8499" t="s">
        <v>46</v>
      </c>
      <c r="G8499" t="s">
        <v>49</v>
      </c>
      <c r="H8499" s="2" t="s">
        <v>243</v>
      </c>
    </row>
    <row r="8500" spans="1:10" hidden="1" x14ac:dyDescent="0.25">
      <c r="A8500" s="57" t="s">
        <v>138</v>
      </c>
      <c r="B8500" t="s">
        <v>128</v>
      </c>
      <c r="C8500">
        <v>2023</v>
      </c>
      <c r="D8500" t="s">
        <v>58</v>
      </c>
      <c r="E8500" t="s">
        <v>45</v>
      </c>
      <c r="F8500" t="s">
        <v>46</v>
      </c>
      <c r="G8500" t="s">
        <v>49</v>
      </c>
      <c r="H8500" s="2" t="s">
        <v>243</v>
      </c>
    </row>
    <row r="8501" spans="1:10" hidden="1" x14ac:dyDescent="0.25">
      <c r="A8501" s="57" t="s">
        <v>138</v>
      </c>
      <c r="B8501" t="s">
        <v>128</v>
      </c>
      <c r="C8501">
        <v>2023</v>
      </c>
      <c r="D8501" t="s">
        <v>58</v>
      </c>
      <c r="E8501" t="s">
        <v>45</v>
      </c>
      <c r="F8501" t="s">
        <v>46</v>
      </c>
      <c r="G8501" t="s">
        <v>49</v>
      </c>
      <c r="H8501" s="2" t="s">
        <v>243</v>
      </c>
    </row>
    <row r="8502" spans="1:10" hidden="1" x14ac:dyDescent="0.25">
      <c r="A8502" s="57" t="s">
        <v>138</v>
      </c>
      <c r="B8502" t="s">
        <v>128</v>
      </c>
      <c r="C8502">
        <v>2023</v>
      </c>
      <c r="D8502" t="s">
        <v>58</v>
      </c>
      <c r="E8502" t="s">
        <v>45</v>
      </c>
      <c r="F8502" t="s">
        <v>46</v>
      </c>
      <c r="G8502" t="s">
        <v>49</v>
      </c>
      <c r="H8502" s="2" t="s">
        <v>243</v>
      </c>
    </row>
    <row r="8503" spans="1:10" hidden="1" x14ac:dyDescent="0.25">
      <c r="A8503" s="57" t="s">
        <v>138</v>
      </c>
      <c r="B8503" t="s">
        <v>128</v>
      </c>
      <c r="C8503">
        <v>2023</v>
      </c>
      <c r="D8503" t="s">
        <v>58</v>
      </c>
      <c r="E8503" t="s">
        <v>45</v>
      </c>
      <c r="F8503" t="s">
        <v>46</v>
      </c>
      <c r="G8503" t="s">
        <v>49</v>
      </c>
      <c r="H8503" s="2" t="s">
        <v>243</v>
      </c>
    </row>
    <row r="8504" spans="1:10" hidden="1" x14ac:dyDescent="0.25">
      <c r="A8504" s="57" t="s">
        <v>138</v>
      </c>
      <c r="B8504" t="s">
        <v>128</v>
      </c>
      <c r="C8504">
        <v>2023</v>
      </c>
      <c r="D8504" t="s">
        <v>58</v>
      </c>
      <c r="E8504" t="s">
        <v>45</v>
      </c>
      <c r="F8504" t="s">
        <v>304</v>
      </c>
      <c r="G8504" t="s">
        <v>54</v>
      </c>
      <c r="H8504" t="s">
        <v>305</v>
      </c>
      <c r="I8504" s="90" t="s">
        <v>520</v>
      </c>
      <c r="J8504" s="16">
        <v>1993333</v>
      </c>
    </row>
    <row r="8505" spans="1:10" hidden="1" x14ac:dyDescent="0.25">
      <c r="A8505" s="57" t="s">
        <v>138</v>
      </c>
      <c r="B8505" t="s">
        <v>128</v>
      </c>
      <c r="C8505">
        <v>2023</v>
      </c>
      <c r="D8505" t="s">
        <v>58</v>
      </c>
      <c r="E8505" t="s">
        <v>45</v>
      </c>
      <c r="F8505" t="s">
        <v>304</v>
      </c>
      <c r="G8505" t="s">
        <v>54</v>
      </c>
      <c r="H8505" t="s">
        <v>305</v>
      </c>
      <c r="I8505" s="90" t="s">
        <v>592</v>
      </c>
      <c r="J8505" s="16">
        <v>4950000</v>
      </c>
    </row>
    <row r="8506" spans="1:10" hidden="1" x14ac:dyDescent="0.25">
      <c r="A8506" s="57" t="s">
        <v>138</v>
      </c>
      <c r="B8506" t="s">
        <v>128</v>
      </c>
      <c r="C8506">
        <v>2023</v>
      </c>
      <c r="D8506" t="s">
        <v>58</v>
      </c>
      <c r="E8506" t="s">
        <v>45</v>
      </c>
      <c r="F8506" t="s">
        <v>304</v>
      </c>
      <c r="G8506" t="s">
        <v>54</v>
      </c>
      <c r="H8506" t="s">
        <v>306</v>
      </c>
      <c r="I8506" s="90" t="s">
        <v>520</v>
      </c>
      <c r="J8506" s="16">
        <v>121859</v>
      </c>
    </row>
    <row r="8507" spans="1:10" hidden="1" x14ac:dyDescent="0.25">
      <c r="A8507" s="57" t="s">
        <v>138</v>
      </c>
      <c r="B8507" t="s">
        <v>128</v>
      </c>
      <c r="C8507">
        <v>2023</v>
      </c>
      <c r="D8507" t="s">
        <v>58</v>
      </c>
      <c r="E8507" t="s">
        <v>45</v>
      </c>
      <c r="F8507" t="s">
        <v>304</v>
      </c>
      <c r="G8507" t="s">
        <v>54</v>
      </c>
      <c r="H8507" t="s">
        <v>307</v>
      </c>
      <c r="I8507" s="90" t="s">
        <v>520</v>
      </c>
      <c r="J8507" s="16">
        <v>201822</v>
      </c>
    </row>
    <row r="8508" spans="1:10" hidden="1" x14ac:dyDescent="0.25">
      <c r="A8508" s="57" t="s">
        <v>138</v>
      </c>
      <c r="B8508" t="s">
        <v>128</v>
      </c>
      <c r="C8508">
        <v>2023</v>
      </c>
      <c r="D8508" t="s">
        <v>58</v>
      </c>
      <c r="E8508" t="s">
        <v>45</v>
      </c>
      <c r="F8508" t="s">
        <v>304</v>
      </c>
      <c r="G8508" t="s">
        <v>54</v>
      </c>
      <c r="H8508" t="s">
        <v>307</v>
      </c>
      <c r="I8508" s="90" t="s">
        <v>592</v>
      </c>
      <c r="J8508" s="16">
        <v>412500</v>
      </c>
    </row>
    <row r="8509" spans="1:10" hidden="1" x14ac:dyDescent="0.25">
      <c r="A8509" s="57" t="s">
        <v>138</v>
      </c>
      <c r="B8509" t="s">
        <v>128</v>
      </c>
      <c r="C8509">
        <v>2023</v>
      </c>
      <c r="D8509" t="s">
        <v>58</v>
      </c>
      <c r="E8509" t="s">
        <v>45</v>
      </c>
      <c r="F8509" t="s">
        <v>304</v>
      </c>
      <c r="G8509" t="s">
        <v>54</v>
      </c>
      <c r="H8509" t="s">
        <v>308</v>
      </c>
      <c r="I8509" s="90" t="s">
        <v>592</v>
      </c>
      <c r="J8509" s="16">
        <v>49500</v>
      </c>
    </row>
    <row r="8510" spans="1:10" hidden="1" x14ac:dyDescent="0.25">
      <c r="A8510" s="57" t="s">
        <v>138</v>
      </c>
      <c r="B8510" t="s">
        <v>128</v>
      </c>
      <c r="C8510">
        <v>2023</v>
      </c>
      <c r="D8510" t="s">
        <v>58</v>
      </c>
      <c r="E8510" t="s">
        <v>45</v>
      </c>
      <c r="F8510" t="s">
        <v>304</v>
      </c>
      <c r="G8510" t="s">
        <v>54</v>
      </c>
      <c r="H8510" t="s">
        <v>308</v>
      </c>
      <c r="I8510" s="90" t="s">
        <v>520</v>
      </c>
      <c r="J8510" s="16">
        <v>24219</v>
      </c>
    </row>
    <row r="8511" spans="1:10" hidden="1" x14ac:dyDescent="0.25">
      <c r="A8511" s="57" t="s">
        <v>138</v>
      </c>
      <c r="B8511" t="s">
        <v>128</v>
      </c>
      <c r="C8511">
        <v>2023</v>
      </c>
      <c r="D8511" t="s">
        <v>58</v>
      </c>
      <c r="E8511" t="s">
        <v>45</v>
      </c>
      <c r="F8511" t="s">
        <v>304</v>
      </c>
      <c r="G8511" t="s">
        <v>54</v>
      </c>
      <c r="H8511" t="s">
        <v>309</v>
      </c>
      <c r="I8511" s="90" t="s">
        <v>592</v>
      </c>
      <c r="J8511" s="16">
        <v>412500</v>
      </c>
    </row>
    <row r="8512" spans="1:10" hidden="1" x14ac:dyDescent="0.25">
      <c r="A8512" s="57" t="s">
        <v>138</v>
      </c>
      <c r="B8512" t="s">
        <v>128</v>
      </c>
      <c r="C8512">
        <v>2023</v>
      </c>
      <c r="D8512" t="s">
        <v>58</v>
      </c>
      <c r="E8512" t="s">
        <v>45</v>
      </c>
      <c r="F8512" t="s">
        <v>304</v>
      </c>
      <c r="G8512" t="s">
        <v>54</v>
      </c>
      <c r="H8512" t="s">
        <v>309</v>
      </c>
      <c r="I8512" s="90" t="s">
        <v>520</v>
      </c>
      <c r="J8512" s="16">
        <v>201822</v>
      </c>
    </row>
    <row r="8513" spans="1:10" hidden="1" x14ac:dyDescent="0.25">
      <c r="A8513" s="57" t="s">
        <v>138</v>
      </c>
      <c r="B8513" t="s">
        <v>128</v>
      </c>
      <c r="C8513">
        <v>2023</v>
      </c>
      <c r="D8513" t="s">
        <v>58</v>
      </c>
      <c r="E8513" t="s">
        <v>45</v>
      </c>
      <c r="F8513" t="s">
        <v>304</v>
      </c>
      <c r="G8513" t="s">
        <v>54</v>
      </c>
      <c r="H8513" t="s">
        <v>310</v>
      </c>
      <c r="I8513" s="90" t="s">
        <v>592</v>
      </c>
      <c r="J8513" s="16">
        <v>206250</v>
      </c>
    </row>
    <row r="8514" spans="1:10" hidden="1" x14ac:dyDescent="0.25">
      <c r="A8514" s="57" t="s">
        <v>138</v>
      </c>
      <c r="B8514" t="s">
        <v>128</v>
      </c>
      <c r="C8514">
        <v>2023</v>
      </c>
      <c r="D8514" t="s">
        <v>58</v>
      </c>
      <c r="E8514" t="s">
        <v>45</v>
      </c>
      <c r="F8514" t="s">
        <v>304</v>
      </c>
      <c r="G8514" t="s">
        <v>54</v>
      </c>
      <c r="H8514" t="s">
        <v>310</v>
      </c>
      <c r="I8514" s="90" t="s">
        <v>520</v>
      </c>
      <c r="J8514" s="16">
        <v>519668</v>
      </c>
    </row>
    <row r="8515" spans="1:10" hidden="1" x14ac:dyDescent="0.25">
      <c r="A8515" s="57" t="s">
        <v>138</v>
      </c>
      <c r="B8515" t="s">
        <v>128</v>
      </c>
      <c r="C8515">
        <v>2023</v>
      </c>
      <c r="D8515" t="s">
        <v>58</v>
      </c>
      <c r="E8515" t="s">
        <v>45</v>
      </c>
      <c r="F8515" t="s">
        <v>304</v>
      </c>
      <c r="G8515" t="s">
        <v>54</v>
      </c>
      <c r="H8515" s="90" t="s">
        <v>332</v>
      </c>
    </row>
    <row r="8516" spans="1:10" hidden="1" x14ac:dyDescent="0.25">
      <c r="A8516" s="57" t="s">
        <v>138</v>
      </c>
      <c r="B8516" t="s">
        <v>128</v>
      </c>
      <c r="C8516">
        <v>2023</v>
      </c>
      <c r="D8516" t="s">
        <v>58</v>
      </c>
      <c r="E8516" t="s">
        <v>45</v>
      </c>
      <c r="F8516" t="s">
        <v>304</v>
      </c>
      <c r="G8516" t="s">
        <v>54</v>
      </c>
      <c r="H8516" t="s">
        <v>311</v>
      </c>
      <c r="I8516" s="90" t="s">
        <v>520</v>
      </c>
      <c r="J8516" s="16">
        <v>1000000</v>
      </c>
    </row>
    <row r="8517" spans="1:10" hidden="1" x14ac:dyDescent="0.25">
      <c r="A8517" s="57" t="s">
        <v>138</v>
      </c>
      <c r="B8517" t="s">
        <v>128</v>
      </c>
      <c r="C8517">
        <v>2023</v>
      </c>
      <c r="D8517" t="s">
        <v>58</v>
      </c>
      <c r="E8517" t="s">
        <v>45</v>
      </c>
      <c r="F8517" t="s">
        <v>304</v>
      </c>
      <c r="G8517" t="s">
        <v>54</v>
      </c>
      <c r="H8517" t="s">
        <v>453</v>
      </c>
      <c r="I8517" s="90" t="s">
        <v>520</v>
      </c>
    </row>
    <row r="8518" spans="1:10" hidden="1" x14ac:dyDescent="0.25">
      <c r="A8518" s="57" t="s">
        <v>138</v>
      </c>
      <c r="B8518" t="s">
        <v>128</v>
      </c>
      <c r="C8518">
        <v>2023</v>
      </c>
      <c r="D8518" t="s">
        <v>58</v>
      </c>
      <c r="E8518" t="s">
        <v>45</v>
      </c>
      <c r="F8518" t="s">
        <v>304</v>
      </c>
      <c r="G8518" t="s">
        <v>54</v>
      </c>
      <c r="H8518" t="s">
        <v>312</v>
      </c>
    </row>
    <row r="8519" spans="1:10" hidden="1" x14ac:dyDescent="0.25">
      <c r="A8519" s="57" t="s">
        <v>138</v>
      </c>
      <c r="B8519" t="s">
        <v>128</v>
      </c>
      <c r="C8519">
        <v>2023</v>
      </c>
      <c r="D8519" t="s">
        <v>58</v>
      </c>
      <c r="E8519" t="s">
        <v>45</v>
      </c>
      <c r="F8519" t="s">
        <v>304</v>
      </c>
      <c r="G8519" t="s">
        <v>54</v>
      </c>
      <c r="H8519" t="s">
        <v>313</v>
      </c>
      <c r="I8519" s="90" t="s">
        <v>559</v>
      </c>
      <c r="J8519" s="16">
        <v>38130</v>
      </c>
    </row>
    <row r="8520" spans="1:10" hidden="1" x14ac:dyDescent="0.25">
      <c r="A8520" s="57" t="s">
        <v>138</v>
      </c>
      <c r="B8520" t="s">
        <v>128</v>
      </c>
      <c r="C8520">
        <v>2023</v>
      </c>
      <c r="D8520" t="s">
        <v>58</v>
      </c>
      <c r="E8520" t="s">
        <v>45</v>
      </c>
      <c r="F8520" t="s">
        <v>304</v>
      </c>
      <c r="G8520" t="s">
        <v>54</v>
      </c>
      <c r="H8520" t="s">
        <v>593</v>
      </c>
      <c r="I8520" t="s">
        <v>514</v>
      </c>
      <c r="J8520" s="16">
        <v>35860</v>
      </c>
    </row>
    <row r="8521" spans="1:10" hidden="1" x14ac:dyDescent="0.25">
      <c r="A8521" s="57" t="s">
        <v>138</v>
      </c>
      <c r="B8521" t="s">
        <v>128</v>
      </c>
      <c r="C8521">
        <v>2023</v>
      </c>
      <c r="D8521" t="s">
        <v>58</v>
      </c>
      <c r="E8521" t="s">
        <v>45</v>
      </c>
      <c r="F8521" t="s">
        <v>304</v>
      </c>
      <c r="G8521" t="s">
        <v>54</v>
      </c>
      <c r="H8521" t="s">
        <v>314</v>
      </c>
      <c r="I8521" s="90" t="s">
        <v>398</v>
      </c>
      <c r="J8521" s="16">
        <v>719967</v>
      </c>
    </row>
    <row r="8522" spans="1:10" hidden="1" x14ac:dyDescent="0.25">
      <c r="A8522" s="57" t="s">
        <v>138</v>
      </c>
      <c r="B8522" t="s">
        <v>128</v>
      </c>
      <c r="C8522">
        <v>2023</v>
      </c>
      <c r="D8522" t="s">
        <v>58</v>
      </c>
      <c r="E8522" t="s">
        <v>45</v>
      </c>
      <c r="F8522" t="s">
        <v>304</v>
      </c>
      <c r="G8522" t="s">
        <v>54</v>
      </c>
      <c r="H8522" t="s">
        <v>315</v>
      </c>
      <c r="I8522" s="90" t="s">
        <v>454</v>
      </c>
      <c r="J8522" s="16">
        <v>92000</v>
      </c>
    </row>
    <row r="8523" spans="1:10" hidden="1" x14ac:dyDescent="0.25">
      <c r="A8523" s="57" t="s">
        <v>138</v>
      </c>
      <c r="B8523" t="s">
        <v>128</v>
      </c>
      <c r="C8523">
        <v>2023</v>
      </c>
      <c r="D8523" t="s">
        <v>58</v>
      </c>
      <c r="E8523" t="s">
        <v>45</v>
      </c>
      <c r="F8523" t="s">
        <v>304</v>
      </c>
      <c r="G8523" t="s">
        <v>54</v>
      </c>
      <c r="H8523" t="s">
        <v>315</v>
      </c>
      <c r="I8523" t="s">
        <v>594</v>
      </c>
      <c r="J8523" s="16">
        <v>198000</v>
      </c>
    </row>
    <row r="8524" spans="1:10" hidden="1" x14ac:dyDescent="0.25">
      <c r="A8524" s="57" t="s">
        <v>138</v>
      </c>
      <c r="B8524" t="s">
        <v>128</v>
      </c>
      <c r="C8524">
        <v>2023</v>
      </c>
      <c r="D8524" t="s">
        <v>58</v>
      </c>
      <c r="E8524" t="s">
        <v>45</v>
      </c>
      <c r="F8524" t="s">
        <v>304</v>
      </c>
      <c r="G8524" t="s">
        <v>54</v>
      </c>
      <c r="H8524" s="2" t="s">
        <v>316</v>
      </c>
    </row>
    <row r="8525" spans="1:10" hidden="1" x14ac:dyDescent="0.25">
      <c r="A8525" s="57" t="s">
        <v>138</v>
      </c>
      <c r="B8525" t="s">
        <v>128</v>
      </c>
      <c r="C8525">
        <v>2023</v>
      </c>
      <c r="D8525" t="s">
        <v>58</v>
      </c>
      <c r="E8525" t="s">
        <v>45</v>
      </c>
      <c r="F8525" t="s">
        <v>304</v>
      </c>
      <c r="G8525" t="s">
        <v>49</v>
      </c>
      <c r="H8525" s="90" t="s">
        <v>317</v>
      </c>
    </row>
    <row r="8526" spans="1:10" hidden="1" x14ac:dyDescent="0.25">
      <c r="A8526" s="57" t="s">
        <v>138</v>
      </c>
      <c r="B8526" t="s">
        <v>128</v>
      </c>
      <c r="C8526">
        <v>2023</v>
      </c>
      <c r="D8526" t="s">
        <v>58</v>
      </c>
      <c r="E8526" t="s">
        <v>45</v>
      </c>
      <c r="F8526" t="s">
        <v>50</v>
      </c>
      <c r="G8526" t="s">
        <v>56</v>
      </c>
      <c r="H8526" t="s">
        <v>124</v>
      </c>
      <c r="I8526" s="90" t="s">
        <v>401</v>
      </c>
      <c r="J8526" s="16">
        <v>82190</v>
      </c>
    </row>
    <row r="8527" spans="1:10" hidden="1" x14ac:dyDescent="0.25">
      <c r="A8527" s="57" t="s">
        <v>138</v>
      </c>
      <c r="B8527" t="s">
        <v>128</v>
      </c>
      <c r="C8527">
        <v>2023</v>
      </c>
      <c r="D8527" t="s">
        <v>58</v>
      </c>
      <c r="E8527" t="s">
        <v>45</v>
      </c>
      <c r="F8527" t="s">
        <v>50</v>
      </c>
      <c r="G8527" t="s">
        <v>56</v>
      </c>
      <c r="H8527" t="s">
        <v>98</v>
      </c>
      <c r="I8527" s="90" t="s">
        <v>401</v>
      </c>
      <c r="J8527" s="16">
        <v>111503</v>
      </c>
    </row>
    <row r="8528" spans="1:10" hidden="1" x14ac:dyDescent="0.25">
      <c r="A8528" s="57" t="s">
        <v>138</v>
      </c>
      <c r="B8528" t="s">
        <v>128</v>
      </c>
      <c r="C8528">
        <v>2023</v>
      </c>
      <c r="D8528" t="s">
        <v>58</v>
      </c>
      <c r="E8528" t="s">
        <v>45</v>
      </c>
      <c r="F8528" t="s">
        <v>50</v>
      </c>
      <c r="G8528" t="s">
        <v>56</v>
      </c>
      <c r="H8528" t="s">
        <v>98</v>
      </c>
      <c r="I8528" s="90" t="s">
        <v>569</v>
      </c>
      <c r="J8528" s="16">
        <v>707570.54</v>
      </c>
    </row>
    <row r="8529" spans="1:10" hidden="1" x14ac:dyDescent="0.25">
      <c r="A8529" s="57" t="s">
        <v>138</v>
      </c>
      <c r="B8529" t="s">
        <v>128</v>
      </c>
      <c r="C8529">
        <v>2023</v>
      </c>
      <c r="D8529" t="s">
        <v>58</v>
      </c>
      <c r="E8529" t="s">
        <v>45</v>
      </c>
      <c r="F8529" t="s">
        <v>50</v>
      </c>
      <c r="G8529" t="s">
        <v>56</v>
      </c>
      <c r="H8529" t="s">
        <v>265</v>
      </c>
      <c r="I8529" s="90" t="s">
        <v>398</v>
      </c>
    </row>
    <row r="8530" spans="1:10" hidden="1" x14ac:dyDescent="0.25">
      <c r="A8530" s="57" t="s">
        <v>138</v>
      </c>
      <c r="B8530" t="s">
        <v>128</v>
      </c>
      <c r="C8530">
        <v>2023</v>
      </c>
      <c r="D8530" t="s">
        <v>58</v>
      </c>
      <c r="E8530" t="s">
        <v>45</v>
      </c>
      <c r="F8530" t="s">
        <v>50</v>
      </c>
      <c r="G8530" t="s">
        <v>56</v>
      </c>
      <c r="H8530" t="s">
        <v>265</v>
      </c>
      <c r="I8530" s="90" t="s">
        <v>454</v>
      </c>
    </row>
    <row r="8531" spans="1:10" hidden="1" x14ac:dyDescent="0.25">
      <c r="A8531" s="57" t="s">
        <v>138</v>
      </c>
      <c r="B8531" t="s">
        <v>128</v>
      </c>
      <c r="C8531">
        <v>2023</v>
      </c>
      <c r="D8531" t="s">
        <v>58</v>
      </c>
      <c r="E8531" t="s">
        <v>45</v>
      </c>
      <c r="F8531" t="s">
        <v>50</v>
      </c>
      <c r="G8531" t="s">
        <v>56</v>
      </c>
      <c r="H8531" t="s">
        <v>265</v>
      </c>
      <c r="I8531" s="90" t="s">
        <v>399</v>
      </c>
    </row>
    <row r="8532" spans="1:10" hidden="1" x14ac:dyDescent="0.25">
      <c r="A8532" s="57" t="s">
        <v>138</v>
      </c>
      <c r="B8532" t="s">
        <v>128</v>
      </c>
      <c r="C8532">
        <v>2023</v>
      </c>
      <c r="D8532" t="s">
        <v>58</v>
      </c>
      <c r="E8532" t="s">
        <v>45</v>
      </c>
      <c r="F8532" t="s">
        <v>50</v>
      </c>
      <c r="G8532" t="s">
        <v>56</v>
      </c>
      <c r="H8532" t="s">
        <v>265</v>
      </c>
      <c r="I8532" s="90" t="s">
        <v>514</v>
      </c>
    </row>
    <row r="8533" spans="1:10" hidden="1" x14ac:dyDescent="0.25">
      <c r="A8533" s="57" t="s">
        <v>138</v>
      </c>
      <c r="B8533" t="s">
        <v>128</v>
      </c>
      <c r="C8533">
        <v>2023</v>
      </c>
      <c r="D8533" t="s">
        <v>58</v>
      </c>
      <c r="E8533" t="s">
        <v>45</v>
      </c>
      <c r="F8533" t="s">
        <v>50</v>
      </c>
      <c r="G8533" t="s">
        <v>56</v>
      </c>
      <c r="H8533" t="s">
        <v>265</v>
      </c>
      <c r="I8533" s="90" t="s">
        <v>581</v>
      </c>
    </row>
    <row r="8534" spans="1:10" hidden="1" x14ac:dyDescent="0.25">
      <c r="A8534" s="57" t="s">
        <v>138</v>
      </c>
      <c r="B8534" t="s">
        <v>128</v>
      </c>
      <c r="C8534">
        <v>2023</v>
      </c>
      <c r="D8534" t="s">
        <v>58</v>
      </c>
      <c r="E8534" t="s">
        <v>45</v>
      </c>
      <c r="F8534" t="s">
        <v>50</v>
      </c>
      <c r="G8534" t="s">
        <v>56</v>
      </c>
      <c r="H8534" t="s">
        <v>265</v>
      </c>
      <c r="I8534" s="90" t="s">
        <v>560</v>
      </c>
    </row>
    <row r="8535" spans="1:10" hidden="1" x14ac:dyDescent="0.25">
      <c r="A8535" s="57" t="s">
        <v>138</v>
      </c>
      <c r="B8535" t="s">
        <v>128</v>
      </c>
      <c r="C8535">
        <v>2023</v>
      </c>
      <c r="D8535" t="s">
        <v>58</v>
      </c>
      <c r="E8535" t="s">
        <v>45</v>
      </c>
      <c r="F8535" t="s">
        <v>50</v>
      </c>
      <c r="G8535" t="s">
        <v>56</v>
      </c>
      <c r="H8535" t="s">
        <v>265</v>
      </c>
      <c r="I8535" s="90" t="s">
        <v>559</v>
      </c>
    </row>
    <row r="8536" spans="1:10" hidden="1" x14ac:dyDescent="0.25">
      <c r="A8536" s="57" t="s">
        <v>138</v>
      </c>
      <c r="B8536" t="s">
        <v>128</v>
      </c>
      <c r="C8536">
        <v>2023</v>
      </c>
      <c r="D8536" t="s">
        <v>58</v>
      </c>
      <c r="E8536" t="s">
        <v>45</v>
      </c>
      <c r="F8536" t="s">
        <v>50</v>
      </c>
      <c r="G8536" t="s">
        <v>56</v>
      </c>
      <c r="H8536" t="s">
        <v>193</v>
      </c>
    </row>
    <row r="8537" spans="1:10" hidden="1" x14ac:dyDescent="0.25">
      <c r="A8537" s="57" t="s">
        <v>138</v>
      </c>
      <c r="B8537" t="s">
        <v>128</v>
      </c>
      <c r="C8537">
        <v>2023</v>
      </c>
      <c r="D8537" t="s">
        <v>58</v>
      </c>
      <c r="E8537" t="s">
        <v>45</v>
      </c>
      <c r="F8537" t="s">
        <v>50</v>
      </c>
      <c r="G8537" t="s">
        <v>56</v>
      </c>
      <c r="H8537" t="s">
        <v>193</v>
      </c>
    </row>
    <row r="8538" spans="1:10" hidden="1" x14ac:dyDescent="0.25">
      <c r="A8538" s="57" t="s">
        <v>138</v>
      </c>
      <c r="B8538" t="s">
        <v>128</v>
      </c>
      <c r="C8538">
        <v>2023</v>
      </c>
      <c r="D8538" t="s">
        <v>58</v>
      </c>
      <c r="E8538" t="s">
        <v>45</v>
      </c>
      <c r="F8538" t="s">
        <v>50</v>
      </c>
      <c r="G8538" t="s">
        <v>101</v>
      </c>
      <c r="H8538" t="s">
        <v>99</v>
      </c>
      <c r="I8538" s="90" t="s">
        <v>401</v>
      </c>
      <c r="J8538" s="16">
        <v>310160</v>
      </c>
    </row>
    <row r="8539" spans="1:10" hidden="1" x14ac:dyDescent="0.25">
      <c r="A8539" s="57" t="s">
        <v>138</v>
      </c>
      <c r="B8539" t="s">
        <v>128</v>
      </c>
      <c r="C8539">
        <v>2023</v>
      </c>
      <c r="D8539" t="s">
        <v>58</v>
      </c>
      <c r="E8539" t="s">
        <v>45</v>
      </c>
      <c r="F8539" t="s">
        <v>50</v>
      </c>
      <c r="G8539" t="s">
        <v>101</v>
      </c>
      <c r="H8539" s="2" t="s">
        <v>255</v>
      </c>
      <c r="I8539" s="90" t="s">
        <v>578</v>
      </c>
    </row>
    <row r="8540" spans="1:10" hidden="1" x14ac:dyDescent="0.25">
      <c r="A8540" s="57" t="s">
        <v>138</v>
      </c>
      <c r="B8540" t="s">
        <v>128</v>
      </c>
      <c r="C8540">
        <v>2023</v>
      </c>
      <c r="D8540" t="s">
        <v>58</v>
      </c>
      <c r="E8540" t="s">
        <v>45</v>
      </c>
      <c r="F8540" t="s">
        <v>50</v>
      </c>
      <c r="G8540" t="s">
        <v>101</v>
      </c>
      <c r="H8540" s="2" t="s">
        <v>255</v>
      </c>
      <c r="I8540" t="s">
        <v>457</v>
      </c>
      <c r="J8540" s="16">
        <v>109962.25</v>
      </c>
    </row>
    <row r="8541" spans="1:10" hidden="1" x14ac:dyDescent="0.25">
      <c r="A8541" s="57" t="s">
        <v>138</v>
      </c>
      <c r="B8541" t="s">
        <v>128</v>
      </c>
      <c r="C8541">
        <v>2023</v>
      </c>
      <c r="D8541" t="s">
        <v>58</v>
      </c>
      <c r="E8541" t="s">
        <v>45</v>
      </c>
      <c r="F8541" t="s">
        <v>50</v>
      </c>
      <c r="G8541" t="s">
        <v>101</v>
      </c>
      <c r="H8541" s="2" t="s">
        <v>255</v>
      </c>
    </row>
    <row r="8542" spans="1:10" hidden="1" x14ac:dyDescent="0.25">
      <c r="A8542" s="57" t="s">
        <v>138</v>
      </c>
      <c r="B8542" t="s">
        <v>128</v>
      </c>
      <c r="C8542">
        <v>2023</v>
      </c>
      <c r="D8542" t="s">
        <v>58</v>
      </c>
      <c r="E8542" t="s">
        <v>45</v>
      </c>
      <c r="F8542" t="s">
        <v>50</v>
      </c>
      <c r="G8542" t="s">
        <v>101</v>
      </c>
      <c r="H8542" s="2" t="s">
        <v>255</v>
      </c>
    </row>
    <row r="8543" spans="1:10" hidden="1" x14ac:dyDescent="0.25">
      <c r="A8543" s="57" t="s">
        <v>138</v>
      </c>
      <c r="B8543" t="s">
        <v>128</v>
      </c>
      <c r="C8543">
        <v>2023</v>
      </c>
      <c r="D8543" t="s">
        <v>58</v>
      </c>
      <c r="E8543" t="s">
        <v>45</v>
      </c>
      <c r="F8543" t="s">
        <v>50</v>
      </c>
      <c r="G8543" t="s">
        <v>101</v>
      </c>
      <c r="H8543" s="2" t="s">
        <v>254</v>
      </c>
    </row>
    <row r="8544" spans="1:10" hidden="1" x14ac:dyDescent="0.25">
      <c r="A8544" s="57" t="s">
        <v>138</v>
      </c>
      <c r="B8544" t="s">
        <v>128</v>
      </c>
      <c r="C8544">
        <v>2023</v>
      </c>
      <c r="D8544" t="s">
        <v>58</v>
      </c>
      <c r="E8544" t="s">
        <v>45</v>
      </c>
      <c r="F8544" t="s">
        <v>50</v>
      </c>
      <c r="G8544" t="s">
        <v>101</v>
      </c>
      <c r="H8544" s="2" t="s">
        <v>236</v>
      </c>
      <c r="I8544" t="s">
        <v>422</v>
      </c>
      <c r="J8544" s="16">
        <v>150000</v>
      </c>
    </row>
    <row r="8545" spans="1:10" hidden="1" x14ac:dyDescent="0.25">
      <c r="A8545" s="57" t="s">
        <v>138</v>
      </c>
      <c r="B8545" t="s">
        <v>128</v>
      </c>
      <c r="C8545">
        <v>2023</v>
      </c>
      <c r="D8545" t="s">
        <v>58</v>
      </c>
      <c r="E8545" t="s">
        <v>45</v>
      </c>
      <c r="F8545" t="s">
        <v>50</v>
      </c>
      <c r="G8545" t="s">
        <v>101</v>
      </c>
      <c r="H8545" t="s">
        <v>30</v>
      </c>
      <c r="I8545" s="90" t="s">
        <v>414</v>
      </c>
    </row>
    <row r="8546" spans="1:10" hidden="1" x14ac:dyDescent="0.25">
      <c r="A8546" s="57" t="s">
        <v>138</v>
      </c>
      <c r="B8546" t="s">
        <v>128</v>
      </c>
      <c r="C8546">
        <v>2023</v>
      </c>
      <c r="D8546" t="s">
        <v>58</v>
      </c>
      <c r="E8546" t="s">
        <v>45</v>
      </c>
      <c r="F8546" t="s">
        <v>50</v>
      </c>
      <c r="G8546" t="s">
        <v>101</v>
      </c>
      <c r="H8546" t="s">
        <v>30</v>
      </c>
      <c r="I8546" s="90" t="s">
        <v>520</v>
      </c>
    </row>
    <row r="8547" spans="1:10" hidden="1" x14ac:dyDescent="0.25">
      <c r="A8547" s="57" t="s">
        <v>138</v>
      </c>
      <c r="B8547" t="s">
        <v>128</v>
      </c>
      <c r="C8547">
        <v>2023</v>
      </c>
      <c r="D8547" t="s">
        <v>58</v>
      </c>
      <c r="E8547" t="s">
        <v>45</v>
      </c>
      <c r="F8547" t="s">
        <v>50</v>
      </c>
      <c r="G8547" t="s">
        <v>101</v>
      </c>
      <c r="H8547" t="s">
        <v>30</v>
      </c>
      <c r="I8547" s="90" t="s">
        <v>582</v>
      </c>
    </row>
    <row r="8548" spans="1:10" hidden="1" x14ac:dyDescent="0.25">
      <c r="A8548" s="57" t="s">
        <v>138</v>
      </c>
      <c r="B8548" t="s">
        <v>128</v>
      </c>
      <c r="C8548">
        <v>2023</v>
      </c>
      <c r="D8548" t="s">
        <v>58</v>
      </c>
      <c r="E8548" t="s">
        <v>45</v>
      </c>
      <c r="F8548" t="s">
        <v>50</v>
      </c>
      <c r="G8548" t="s">
        <v>101</v>
      </c>
      <c r="H8548" t="s">
        <v>30</v>
      </c>
      <c r="I8548" s="90" t="s">
        <v>518</v>
      </c>
    </row>
    <row r="8549" spans="1:10" hidden="1" x14ac:dyDescent="0.25">
      <c r="A8549" s="57" t="s">
        <v>138</v>
      </c>
      <c r="B8549" t="s">
        <v>128</v>
      </c>
      <c r="C8549">
        <v>2023</v>
      </c>
      <c r="D8549" t="s">
        <v>58</v>
      </c>
      <c r="E8549" t="s">
        <v>45</v>
      </c>
      <c r="F8549" t="s">
        <v>50</v>
      </c>
      <c r="G8549" t="s">
        <v>101</v>
      </c>
      <c r="H8549" t="s">
        <v>30</v>
      </c>
      <c r="I8549" s="90" t="s">
        <v>544</v>
      </c>
      <c r="J8549" s="16">
        <v>43200</v>
      </c>
    </row>
    <row r="8550" spans="1:10" hidden="1" x14ac:dyDescent="0.25">
      <c r="A8550" s="57" t="s">
        <v>138</v>
      </c>
      <c r="B8550" t="s">
        <v>128</v>
      </c>
      <c r="C8550">
        <v>2023</v>
      </c>
      <c r="D8550" t="s">
        <v>58</v>
      </c>
      <c r="E8550" t="s">
        <v>45</v>
      </c>
      <c r="F8550" t="s">
        <v>50</v>
      </c>
      <c r="G8550" t="s">
        <v>101</v>
      </c>
      <c r="H8550" t="s">
        <v>30</v>
      </c>
      <c r="I8550" s="90" t="s">
        <v>408</v>
      </c>
    </row>
    <row r="8551" spans="1:10" hidden="1" x14ac:dyDescent="0.25">
      <c r="A8551" s="57" t="s">
        <v>138</v>
      </c>
      <c r="B8551" t="s">
        <v>128</v>
      </c>
      <c r="C8551">
        <v>2023</v>
      </c>
      <c r="D8551" t="s">
        <v>58</v>
      </c>
      <c r="E8551" t="s">
        <v>45</v>
      </c>
      <c r="F8551" t="s">
        <v>50</v>
      </c>
      <c r="G8551" t="s">
        <v>101</v>
      </c>
      <c r="H8551" t="s">
        <v>30</v>
      </c>
      <c r="I8551" t="s">
        <v>595</v>
      </c>
      <c r="J8551" s="16">
        <v>74500</v>
      </c>
    </row>
    <row r="8552" spans="1:10" hidden="1" x14ac:dyDescent="0.25">
      <c r="A8552" s="57" t="s">
        <v>138</v>
      </c>
      <c r="B8552" t="s">
        <v>128</v>
      </c>
      <c r="C8552">
        <v>2023</v>
      </c>
      <c r="D8552" t="s">
        <v>58</v>
      </c>
      <c r="E8552" t="s">
        <v>45</v>
      </c>
      <c r="F8552" t="s">
        <v>50</v>
      </c>
      <c r="G8552" t="s">
        <v>101</v>
      </c>
      <c r="H8552" t="s">
        <v>30</v>
      </c>
      <c r="I8552" t="s">
        <v>596</v>
      </c>
      <c r="J8552" s="16">
        <v>194150</v>
      </c>
    </row>
    <row r="8553" spans="1:10" hidden="1" x14ac:dyDescent="0.25">
      <c r="A8553" s="57" t="s">
        <v>138</v>
      </c>
      <c r="B8553" t="s">
        <v>128</v>
      </c>
      <c r="C8553">
        <v>2023</v>
      </c>
      <c r="D8553" t="s">
        <v>58</v>
      </c>
      <c r="E8553" t="s">
        <v>45</v>
      </c>
      <c r="F8553" t="s">
        <v>50</v>
      </c>
      <c r="G8553" t="s">
        <v>101</v>
      </c>
      <c r="H8553" t="s">
        <v>30</v>
      </c>
      <c r="I8553" t="s">
        <v>503</v>
      </c>
      <c r="J8553" s="16">
        <v>6548.85</v>
      </c>
    </row>
    <row r="8554" spans="1:10" hidden="1" x14ac:dyDescent="0.25">
      <c r="A8554" s="57" t="s">
        <v>138</v>
      </c>
      <c r="B8554" t="s">
        <v>128</v>
      </c>
      <c r="C8554">
        <v>2023</v>
      </c>
      <c r="D8554" t="s">
        <v>58</v>
      </c>
      <c r="E8554" t="s">
        <v>45</v>
      </c>
      <c r="F8554" t="s">
        <v>50</v>
      </c>
      <c r="G8554" t="s">
        <v>101</v>
      </c>
      <c r="H8554" t="s">
        <v>30</v>
      </c>
      <c r="I8554" t="s">
        <v>597</v>
      </c>
      <c r="J8554" s="16">
        <v>126000</v>
      </c>
    </row>
    <row r="8555" spans="1:10" hidden="1" x14ac:dyDescent="0.25">
      <c r="A8555" s="57" t="s">
        <v>138</v>
      </c>
      <c r="B8555" t="s">
        <v>128</v>
      </c>
      <c r="C8555">
        <v>2023</v>
      </c>
      <c r="D8555" t="s">
        <v>58</v>
      </c>
      <c r="E8555" t="s">
        <v>45</v>
      </c>
      <c r="F8555" t="s">
        <v>50</v>
      </c>
      <c r="G8555" t="s">
        <v>101</v>
      </c>
      <c r="H8555" t="s">
        <v>30</v>
      </c>
      <c r="I8555" t="s">
        <v>598</v>
      </c>
      <c r="J8555" s="16">
        <v>457.54</v>
      </c>
    </row>
    <row r="8556" spans="1:10" hidden="1" x14ac:dyDescent="0.25">
      <c r="A8556" s="57" t="s">
        <v>138</v>
      </c>
      <c r="B8556" t="s">
        <v>128</v>
      </c>
      <c r="C8556">
        <v>2023</v>
      </c>
      <c r="D8556" t="s">
        <v>58</v>
      </c>
      <c r="E8556" t="s">
        <v>45</v>
      </c>
      <c r="F8556" t="s">
        <v>50</v>
      </c>
      <c r="G8556" t="s">
        <v>101</v>
      </c>
      <c r="H8556" t="s">
        <v>30</v>
      </c>
      <c r="I8556" t="s">
        <v>384</v>
      </c>
      <c r="J8556" s="16">
        <v>8518.68</v>
      </c>
    </row>
    <row r="8557" spans="1:10" hidden="1" x14ac:dyDescent="0.25">
      <c r="A8557" s="57" t="s">
        <v>138</v>
      </c>
      <c r="B8557" t="s">
        <v>128</v>
      </c>
      <c r="C8557">
        <v>2023</v>
      </c>
      <c r="D8557" t="s">
        <v>58</v>
      </c>
      <c r="E8557" t="s">
        <v>45</v>
      </c>
      <c r="F8557" t="s">
        <v>50</v>
      </c>
      <c r="G8557" t="s">
        <v>101</v>
      </c>
      <c r="H8557" t="s">
        <v>30</v>
      </c>
      <c r="I8557" t="s">
        <v>534</v>
      </c>
      <c r="J8557" s="16">
        <v>2866</v>
      </c>
    </row>
    <row r="8558" spans="1:10" hidden="1" x14ac:dyDescent="0.25">
      <c r="A8558" s="57" t="s">
        <v>138</v>
      </c>
      <c r="B8558" t="s">
        <v>128</v>
      </c>
      <c r="C8558">
        <v>2023</v>
      </c>
      <c r="D8558" t="s">
        <v>58</v>
      </c>
      <c r="E8558" t="s">
        <v>45</v>
      </c>
      <c r="F8558" t="s">
        <v>50</v>
      </c>
      <c r="G8558" t="s">
        <v>101</v>
      </c>
      <c r="H8558" t="s">
        <v>30</v>
      </c>
    </row>
    <row r="8559" spans="1:10" hidden="1" x14ac:dyDescent="0.25">
      <c r="A8559" s="57" t="s">
        <v>138</v>
      </c>
      <c r="B8559" t="s">
        <v>128</v>
      </c>
      <c r="C8559">
        <v>2023</v>
      </c>
      <c r="D8559" t="s">
        <v>58</v>
      </c>
      <c r="E8559" t="s">
        <v>45</v>
      </c>
      <c r="F8559" t="s">
        <v>50</v>
      </c>
      <c r="G8559" t="s">
        <v>101</v>
      </c>
      <c r="H8559" t="s">
        <v>30</v>
      </c>
    </row>
    <row r="8560" spans="1:10" hidden="1" x14ac:dyDescent="0.25">
      <c r="A8560" s="57" t="s">
        <v>138</v>
      </c>
      <c r="B8560" t="s">
        <v>128</v>
      </c>
      <c r="C8560">
        <v>2023</v>
      </c>
      <c r="D8560" t="s">
        <v>58</v>
      </c>
      <c r="E8560" t="s">
        <v>45</v>
      </c>
      <c r="F8560" t="s">
        <v>287</v>
      </c>
      <c r="G8560" t="s">
        <v>287</v>
      </c>
      <c r="H8560" s="82" t="s">
        <v>288</v>
      </c>
    </row>
    <row r="8561" spans="1:10" hidden="1" x14ac:dyDescent="0.25">
      <c r="A8561" s="57" t="s">
        <v>138</v>
      </c>
      <c r="B8561" t="s">
        <v>128</v>
      </c>
      <c r="C8561">
        <v>2023</v>
      </c>
      <c r="D8561" t="s">
        <v>58</v>
      </c>
      <c r="E8561" t="s">
        <v>112</v>
      </c>
      <c r="F8561" t="s">
        <v>117</v>
      </c>
      <c r="G8561" t="s">
        <v>53</v>
      </c>
      <c r="H8561" s="2" t="s">
        <v>256</v>
      </c>
    </row>
    <row r="8562" spans="1:10" hidden="1" x14ac:dyDescent="0.25">
      <c r="A8562" s="57" t="s">
        <v>138</v>
      </c>
      <c r="B8562" t="s">
        <v>128</v>
      </c>
      <c r="C8562">
        <v>2023</v>
      </c>
      <c r="D8562" t="s">
        <v>58</v>
      </c>
      <c r="E8562" t="s">
        <v>112</v>
      </c>
      <c r="F8562" t="s">
        <v>117</v>
      </c>
      <c r="G8562" t="s">
        <v>53</v>
      </c>
      <c r="H8562" s="90" t="s">
        <v>335</v>
      </c>
      <c r="I8562" s="90" t="s">
        <v>475</v>
      </c>
    </row>
    <row r="8563" spans="1:10" hidden="1" x14ac:dyDescent="0.25">
      <c r="A8563" s="57" t="s">
        <v>138</v>
      </c>
      <c r="B8563" t="s">
        <v>128</v>
      </c>
      <c r="C8563">
        <v>2023</v>
      </c>
      <c r="D8563" t="s">
        <v>58</v>
      </c>
      <c r="E8563" t="s">
        <v>112</v>
      </c>
      <c r="F8563" t="s">
        <v>117</v>
      </c>
      <c r="G8563" t="s">
        <v>53</v>
      </c>
      <c r="H8563" s="2" t="s">
        <v>257</v>
      </c>
      <c r="I8563" s="90" t="s">
        <v>406</v>
      </c>
      <c r="J8563" s="16">
        <v>376992</v>
      </c>
    </row>
    <row r="8564" spans="1:10" hidden="1" x14ac:dyDescent="0.25">
      <c r="A8564" s="57" t="s">
        <v>138</v>
      </c>
      <c r="B8564" t="s">
        <v>128</v>
      </c>
      <c r="C8564">
        <v>2023</v>
      </c>
      <c r="D8564" t="s">
        <v>58</v>
      </c>
      <c r="E8564" t="s">
        <v>112</v>
      </c>
      <c r="F8564" t="s">
        <v>117</v>
      </c>
      <c r="G8564" t="s">
        <v>53</v>
      </c>
      <c r="H8564" s="2" t="s">
        <v>257</v>
      </c>
      <c r="I8564" s="90" t="s">
        <v>408</v>
      </c>
      <c r="J8564" s="16">
        <v>2540276</v>
      </c>
    </row>
    <row r="8565" spans="1:10" hidden="1" x14ac:dyDescent="0.25">
      <c r="A8565" s="57" t="s">
        <v>138</v>
      </c>
      <c r="B8565" t="s">
        <v>128</v>
      </c>
      <c r="C8565">
        <v>2023</v>
      </c>
      <c r="D8565" t="s">
        <v>58</v>
      </c>
      <c r="E8565" t="s">
        <v>112</v>
      </c>
      <c r="F8565" t="s">
        <v>117</v>
      </c>
      <c r="G8565" t="s">
        <v>53</v>
      </c>
      <c r="H8565" s="2" t="s">
        <v>257</v>
      </c>
      <c r="I8565" t="s">
        <v>421</v>
      </c>
      <c r="J8565" s="16">
        <v>1927152</v>
      </c>
    </row>
    <row r="8566" spans="1:10" hidden="1" x14ac:dyDescent="0.25">
      <c r="A8566" s="57" t="s">
        <v>138</v>
      </c>
      <c r="B8566" t="s">
        <v>128</v>
      </c>
      <c r="C8566">
        <v>2023</v>
      </c>
      <c r="D8566" t="s">
        <v>58</v>
      </c>
      <c r="E8566" t="s">
        <v>112</v>
      </c>
      <c r="F8566" t="s">
        <v>117</v>
      </c>
      <c r="G8566" t="s">
        <v>53</v>
      </c>
      <c r="H8566" s="2" t="s">
        <v>257</v>
      </c>
    </row>
    <row r="8567" spans="1:10" hidden="1" x14ac:dyDescent="0.25">
      <c r="A8567" s="57" t="s">
        <v>138</v>
      </c>
      <c r="B8567" t="s">
        <v>128</v>
      </c>
      <c r="C8567">
        <v>2023</v>
      </c>
      <c r="D8567" t="s">
        <v>58</v>
      </c>
      <c r="E8567" t="s">
        <v>112</v>
      </c>
      <c r="F8567" t="s">
        <v>117</v>
      </c>
      <c r="G8567" t="s">
        <v>53</v>
      </c>
      <c r="H8567" s="2" t="s">
        <v>257</v>
      </c>
    </row>
    <row r="8568" spans="1:10" hidden="1" x14ac:dyDescent="0.25">
      <c r="A8568" s="57" t="s">
        <v>138</v>
      </c>
      <c r="B8568" t="s">
        <v>128</v>
      </c>
      <c r="C8568">
        <v>2023</v>
      </c>
      <c r="D8568" t="s">
        <v>58</v>
      </c>
      <c r="E8568" t="s">
        <v>112</v>
      </c>
      <c r="F8568" t="s">
        <v>117</v>
      </c>
      <c r="G8568" t="s">
        <v>53</v>
      </c>
      <c r="H8568" s="2" t="s">
        <v>257</v>
      </c>
    </row>
    <row r="8569" spans="1:10" hidden="1" x14ac:dyDescent="0.25">
      <c r="A8569" s="57" t="s">
        <v>138</v>
      </c>
      <c r="B8569" t="s">
        <v>128</v>
      </c>
      <c r="C8569">
        <v>2023</v>
      </c>
      <c r="D8569" t="s">
        <v>58</v>
      </c>
      <c r="E8569" t="s">
        <v>112</v>
      </c>
      <c r="F8569" t="s">
        <v>117</v>
      </c>
      <c r="G8569" t="s">
        <v>53</v>
      </c>
      <c r="H8569" s="2" t="s">
        <v>257</v>
      </c>
    </row>
    <row r="8570" spans="1:10" hidden="1" x14ac:dyDescent="0.25">
      <c r="A8570" s="57" t="s">
        <v>138</v>
      </c>
      <c r="B8570" t="s">
        <v>128</v>
      </c>
      <c r="C8570">
        <v>2023</v>
      </c>
      <c r="D8570" t="s">
        <v>58</v>
      </c>
      <c r="E8570" t="s">
        <v>112</v>
      </c>
      <c r="F8570" t="s">
        <v>117</v>
      </c>
      <c r="G8570" t="s">
        <v>53</v>
      </c>
      <c r="H8570" s="2" t="s">
        <v>258</v>
      </c>
    </row>
    <row r="8571" spans="1:10" hidden="1" x14ac:dyDescent="0.25">
      <c r="A8571" s="57" t="s">
        <v>138</v>
      </c>
      <c r="B8571" t="s">
        <v>128</v>
      </c>
      <c r="C8571">
        <v>2023</v>
      </c>
      <c r="D8571" t="s">
        <v>58</v>
      </c>
      <c r="E8571" t="s">
        <v>112</v>
      </c>
      <c r="F8571" t="s">
        <v>117</v>
      </c>
      <c r="G8571" t="s">
        <v>53</v>
      </c>
      <c r="H8571" s="2" t="s">
        <v>259</v>
      </c>
      <c r="I8571" s="90" t="s">
        <v>409</v>
      </c>
      <c r="J8571" s="16">
        <v>14612247</v>
      </c>
    </row>
    <row r="8572" spans="1:10" hidden="1" x14ac:dyDescent="0.25">
      <c r="A8572" s="57" t="s">
        <v>138</v>
      </c>
      <c r="B8572" t="s">
        <v>128</v>
      </c>
      <c r="C8572">
        <v>2023</v>
      </c>
      <c r="D8572" t="s">
        <v>58</v>
      </c>
      <c r="E8572" t="s">
        <v>112</v>
      </c>
      <c r="F8572" t="s">
        <v>117</v>
      </c>
      <c r="G8572" t="s">
        <v>53</v>
      </c>
      <c r="H8572" s="2" t="s">
        <v>259</v>
      </c>
      <c r="I8572" s="90" t="s">
        <v>503</v>
      </c>
      <c r="J8572" s="16">
        <v>850500</v>
      </c>
    </row>
    <row r="8573" spans="1:10" hidden="1" x14ac:dyDescent="0.25">
      <c r="A8573" s="57" t="s">
        <v>138</v>
      </c>
      <c r="B8573" t="s">
        <v>128</v>
      </c>
      <c r="C8573">
        <v>2023</v>
      </c>
      <c r="D8573" t="s">
        <v>58</v>
      </c>
      <c r="E8573" t="s">
        <v>112</v>
      </c>
      <c r="F8573" t="s">
        <v>117</v>
      </c>
      <c r="G8573" t="s">
        <v>53</v>
      </c>
      <c r="H8573" s="2" t="s">
        <v>259</v>
      </c>
      <c r="I8573" s="90" t="s">
        <v>411</v>
      </c>
      <c r="J8573" s="16">
        <v>2713620</v>
      </c>
    </row>
    <row r="8574" spans="1:10" hidden="1" x14ac:dyDescent="0.25">
      <c r="A8574" s="57" t="s">
        <v>138</v>
      </c>
      <c r="B8574" t="s">
        <v>128</v>
      </c>
      <c r="C8574">
        <v>2023</v>
      </c>
      <c r="D8574" t="s">
        <v>58</v>
      </c>
      <c r="E8574" t="s">
        <v>112</v>
      </c>
      <c r="F8574" t="s">
        <v>117</v>
      </c>
      <c r="G8574" t="s">
        <v>53</v>
      </c>
      <c r="H8574" s="2" t="s">
        <v>259</v>
      </c>
    </row>
    <row r="8575" spans="1:10" hidden="1" x14ac:dyDescent="0.25">
      <c r="A8575" s="57" t="s">
        <v>138</v>
      </c>
      <c r="B8575" t="s">
        <v>128</v>
      </c>
      <c r="C8575">
        <v>2023</v>
      </c>
      <c r="D8575" t="s">
        <v>58</v>
      </c>
      <c r="E8575" t="s">
        <v>112</v>
      </c>
      <c r="F8575" t="s">
        <v>117</v>
      </c>
      <c r="G8575" t="s">
        <v>53</v>
      </c>
      <c r="H8575" s="2" t="s">
        <v>259</v>
      </c>
    </row>
    <row r="8576" spans="1:10" hidden="1" x14ac:dyDescent="0.25">
      <c r="A8576" s="57" t="s">
        <v>138</v>
      </c>
      <c r="B8576" t="s">
        <v>128</v>
      </c>
      <c r="C8576">
        <v>2023</v>
      </c>
      <c r="D8576" t="s">
        <v>58</v>
      </c>
      <c r="E8576" t="s">
        <v>112</v>
      </c>
      <c r="F8576" t="s">
        <v>117</v>
      </c>
      <c r="G8576" t="s">
        <v>53</v>
      </c>
      <c r="H8576" s="2" t="s">
        <v>259</v>
      </c>
    </row>
    <row r="8577" spans="1:10" hidden="1" x14ac:dyDescent="0.25">
      <c r="A8577" s="57" t="s">
        <v>138</v>
      </c>
      <c r="B8577" t="s">
        <v>128</v>
      </c>
      <c r="C8577">
        <v>2023</v>
      </c>
      <c r="D8577" t="s">
        <v>58</v>
      </c>
      <c r="E8577" t="s">
        <v>112</v>
      </c>
      <c r="F8577" t="s">
        <v>117</v>
      </c>
      <c r="G8577" t="s">
        <v>53</v>
      </c>
      <c r="H8577" s="2" t="s">
        <v>259</v>
      </c>
    </row>
    <row r="8578" spans="1:10" hidden="1" x14ac:dyDescent="0.25">
      <c r="A8578" s="57" t="s">
        <v>138</v>
      </c>
      <c r="B8578" t="s">
        <v>128</v>
      </c>
      <c r="C8578">
        <v>2023</v>
      </c>
      <c r="D8578" t="s">
        <v>58</v>
      </c>
      <c r="E8578" t="s">
        <v>112</v>
      </c>
      <c r="F8578" t="s">
        <v>117</v>
      </c>
      <c r="G8578" t="s">
        <v>334</v>
      </c>
      <c r="H8578" s="90" t="s">
        <v>335</v>
      </c>
    </row>
    <row r="8579" spans="1:10" hidden="1" x14ac:dyDescent="0.25">
      <c r="A8579" s="57" t="s">
        <v>138</v>
      </c>
      <c r="B8579" t="s">
        <v>128</v>
      </c>
      <c r="C8579">
        <v>2023</v>
      </c>
      <c r="D8579" t="s">
        <v>58</v>
      </c>
      <c r="E8579" t="s">
        <v>112</v>
      </c>
      <c r="F8579" t="s">
        <v>117</v>
      </c>
      <c r="G8579" t="s">
        <v>318</v>
      </c>
      <c r="H8579" t="s">
        <v>180</v>
      </c>
      <c r="I8579" s="90" t="s">
        <v>439</v>
      </c>
    </row>
    <row r="8580" spans="1:10" hidden="1" x14ac:dyDescent="0.25">
      <c r="A8580" s="57" t="s">
        <v>138</v>
      </c>
      <c r="B8580" t="s">
        <v>128</v>
      </c>
      <c r="C8580">
        <v>2023</v>
      </c>
      <c r="D8580" t="s">
        <v>58</v>
      </c>
      <c r="E8580" t="s">
        <v>112</v>
      </c>
      <c r="F8580" t="s">
        <v>117</v>
      </c>
      <c r="G8580" t="s">
        <v>318</v>
      </c>
      <c r="H8580" t="s">
        <v>180</v>
      </c>
      <c r="I8580" s="90" t="s">
        <v>505</v>
      </c>
      <c r="J8580" s="16">
        <v>1237700</v>
      </c>
    </row>
    <row r="8581" spans="1:10" hidden="1" x14ac:dyDescent="0.25">
      <c r="A8581" s="57" t="s">
        <v>138</v>
      </c>
      <c r="B8581" t="s">
        <v>128</v>
      </c>
      <c r="C8581">
        <v>2023</v>
      </c>
      <c r="D8581" t="s">
        <v>58</v>
      </c>
      <c r="E8581" t="s">
        <v>112</v>
      </c>
      <c r="F8581" t="s">
        <v>117</v>
      </c>
      <c r="G8581" t="s">
        <v>318</v>
      </c>
      <c r="H8581" t="s">
        <v>180</v>
      </c>
      <c r="I8581" s="90" t="s">
        <v>413</v>
      </c>
      <c r="J8581" s="16">
        <v>1884820</v>
      </c>
    </row>
    <row r="8582" spans="1:10" hidden="1" x14ac:dyDescent="0.25">
      <c r="A8582" s="57" t="s">
        <v>138</v>
      </c>
      <c r="B8582" t="s">
        <v>128</v>
      </c>
      <c r="C8582">
        <v>2023</v>
      </c>
      <c r="D8582" t="s">
        <v>58</v>
      </c>
      <c r="E8582" t="s">
        <v>112</v>
      </c>
      <c r="F8582" t="s">
        <v>117</v>
      </c>
      <c r="G8582" t="s">
        <v>318</v>
      </c>
      <c r="H8582" t="s">
        <v>180</v>
      </c>
      <c r="I8582" s="90" t="s">
        <v>414</v>
      </c>
      <c r="J8582" s="16">
        <v>224000</v>
      </c>
    </row>
    <row r="8583" spans="1:10" hidden="1" x14ac:dyDescent="0.25">
      <c r="A8583" s="57" t="s">
        <v>138</v>
      </c>
      <c r="B8583" t="s">
        <v>128</v>
      </c>
      <c r="C8583">
        <v>2023</v>
      </c>
      <c r="D8583" t="s">
        <v>58</v>
      </c>
      <c r="E8583" t="s">
        <v>112</v>
      </c>
      <c r="F8583" t="s">
        <v>117</v>
      </c>
      <c r="G8583" t="s">
        <v>318</v>
      </c>
      <c r="H8583" t="s">
        <v>180</v>
      </c>
    </row>
    <row r="8584" spans="1:10" hidden="1" x14ac:dyDescent="0.25">
      <c r="A8584" s="57" t="s">
        <v>138</v>
      </c>
      <c r="B8584" t="s">
        <v>128</v>
      </c>
      <c r="C8584">
        <v>2023</v>
      </c>
      <c r="D8584" t="s">
        <v>58</v>
      </c>
      <c r="E8584" t="s">
        <v>112</v>
      </c>
      <c r="F8584" t="s">
        <v>117</v>
      </c>
      <c r="G8584" t="s">
        <v>318</v>
      </c>
      <c r="H8584" t="s">
        <v>180</v>
      </c>
    </row>
    <row r="8585" spans="1:10" hidden="1" x14ac:dyDescent="0.25">
      <c r="A8585" s="57" t="s">
        <v>138</v>
      </c>
      <c r="B8585" t="s">
        <v>128</v>
      </c>
      <c r="C8585">
        <v>2023</v>
      </c>
      <c r="D8585" t="s">
        <v>58</v>
      </c>
      <c r="E8585" t="s">
        <v>112</v>
      </c>
      <c r="F8585" t="s">
        <v>117</v>
      </c>
      <c r="G8585" t="s">
        <v>318</v>
      </c>
      <c r="H8585" s="90" t="s">
        <v>550</v>
      </c>
    </row>
    <row r="8586" spans="1:10" hidden="1" x14ac:dyDescent="0.25">
      <c r="A8586" s="57" t="s">
        <v>138</v>
      </c>
      <c r="B8586" t="s">
        <v>128</v>
      </c>
      <c r="C8586">
        <v>2023</v>
      </c>
      <c r="D8586" t="s">
        <v>58</v>
      </c>
      <c r="E8586" t="s">
        <v>112</v>
      </c>
      <c r="F8586" t="s">
        <v>117</v>
      </c>
      <c r="G8586" t="s">
        <v>318</v>
      </c>
      <c r="H8586" s="2" t="s">
        <v>279</v>
      </c>
      <c r="I8586" s="90" t="s">
        <v>414</v>
      </c>
      <c r="J8586" s="16">
        <v>460000</v>
      </c>
    </row>
    <row r="8587" spans="1:10" hidden="1" x14ac:dyDescent="0.25">
      <c r="A8587" s="57" t="s">
        <v>138</v>
      </c>
      <c r="B8587" t="s">
        <v>128</v>
      </c>
      <c r="C8587">
        <v>2023</v>
      </c>
      <c r="D8587" t="s">
        <v>58</v>
      </c>
      <c r="E8587" t="s">
        <v>112</v>
      </c>
      <c r="F8587" t="s">
        <v>117</v>
      </c>
      <c r="G8587" t="s">
        <v>318</v>
      </c>
      <c r="H8587" s="2" t="s">
        <v>279</v>
      </c>
      <c r="I8587" s="90" t="s">
        <v>505</v>
      </c>
      <c r="J8587" s="16">
        <v>645550</v>
      </c>
    </row>
    <row r="8588" spans="1:10" hidden="1" x14ac:dyDescent="0.25">
      <c r="A8588" s="57" t="s">
        <v>138</v>
      </c>
      <c r="B8588" t="s">
        <v>128</v>
      </c>
      <c r="C8588">
        <v>2023</v>
      </c>
      <c r="D8588" t="s">
        <v>58</v>
      </c>
      <c r="E8588" t="s">
        <v>112</v>
      </c>
      <c r="F8588" t="s">
        <v>117</v>
      </c>
      <c r="G8588" t="s">
        <v>318</v>
      </c>
      <c r="H8588" s="2" t="s">
        <v>279</v>
      </c>
    </row>
    <row r="8589" spans="1:10" hidden="1" x14ac:dyDescent="0.25">
      <c r="A8589" s="57" t="s">
        <v>138</v>
      </c>
      <c r="B8589" t="s">
        <v>128</v>
      </c>
      <c r="C8589">
        <v>2023</v>
      </c>
      <c r="D8589" t="s">
        <v>58</v>
      </c>
      <c r="E8589" t="s">
        <v>112</v>
      </c>
      <c r="F8589" t="s">
        <v>117</v>
      </c>
      <c r="G8589" t="s">
        <v>318</v>
      </c>
      <c r="H8589" s="2" t="s">
        <v>279</v>
      </c>
    </row>
    <row r="8590" spans="1:10" hidden="1" x14ac:dyDescent="0.25">
      <c r="A8590" s="57" t="s">
        <v>138</v>
      </c>
      <c r="B8590" t="s">
        <v>128</v>
      </c>
      <c r="C8590">
        <v>2023</v>
      </c>
      <c r="D8590" t="s">
        <v>58</v>
      </c>
      <c r="E8590" t="s">
        <v>112</v>
      </c>
      <c r="F8590" t="s">
        <v>117</v>
      </c>
      <c r="G8590" t="s">
        <v>318</v>
      </c>
      <c r="H8590" s="2" t="s">
        <v>279</v>
      </c>
    </row>
    <row r="8591" spans="1:10" hidden="1" x14ac:dyDescent="0.25">
      <c r="A8591" s="57" t="s">
        <v>138</v>
      </c>
      <c r="B8591" t="s">
        <v>128</v>
      </c>
      <c r="C8591">
        <v>2023</v>
      </c>
      <c r="D8591" t="s">
        <v>58</v>
      </c>
      <c r="E8591" t="s">
        <v>112</v>
      </c>
      <c r="F8591" t="s">
        <v>117</v>
      </c>
      <c r="G8591" t="s">
        <v>319</v>
      </c>
      <c r="H8591" t="s">
        <v>181</v>
      </c>
    </row>
    <row r="8592" spans="1:10" hidden="1" x14ac:dyDescent="0.25">
      <c r="A8592" s="57" t="s">
        <v>138</v>
      </c>
      <c r="B8592" t="s">
        <v>128</v>
      </c>
      <c r="C8592">
        <v>2023</v>
      </c>
      <c r="D8592" t="s">
        <v>58</v>
      </c>
      <c r="E8592" t="s">
        <v>112</v>
      </c>
      <c r="F8592" t="s">
        <v>117</v>
      </c>
      <c r="G8592" t="s">
        <v>319</v>
      </c>
      <c r="H8592" s="90" t="s">
        <v>320</v>
      </c>
    </row>
    <row r="8593" spans="1:10" hidden="1" x14ac:dyDescent="0.25">
      <c r="A8593" s="20" t="s">
        <v>44</v>
      </c>
      <c r="B8593" s="20" t="s">
        <v>128</v>
      </c>
      <c r="C8593" s="20">
        <v>2023</v>
      </c>
      <c r="D8593" s="20" t="s">
        <v>58</v>
      </c>
      <c r="E8593" s="20" t="s">
        <v>52</v>
      </c>
      <c r="F8593" s="20" t="s">
        <v>142</v>
      </c>
      <c r="G8593" s="20" t="s">
        <v>301</v>
      </c>
      <c r="H8593" s="20" t="s">
        <v>210</v>
      </c>
      <c r="I8593" s="20" t="s">
        <v>374</v>
      </c>
      <c r="J8593" s="3">
        <v>95919441.530000001</v>
      </c>
    </row>
    <row r="8594" spans="1:10" hidden="1" x14ac:dyDescent="0.25">
      <c r="A8594" s="57" t="s">
        <v>44</v>
      </c>
      <c r="B8594" t="s">
        <v>128</v>
      </c>
      <c r="C8594">
        <v>2023</v>
      </c>
      <c r="D8594" t="s">
        <v>58</v>
      </c>
      <c r="E8594" t="s">
        <v>52</v>
      </c>
      <c r="F8594" t="s">
        <v>152</v>
      </c>
      <c r="G8594" t="s">
        <v>149</v>
      </c>
      <c r="H8594" t="s">
        <v>211</v>
      </c>
      <c r="J8594" s="3">
        <v>196</v>
      </c>
    </row>
    <row r="8595" spans="1:10" hidden="1" x14ac:dyDescent="0.25">
      <c r="A8595" s="57" t="s">
        <v>44</v>
      </c>
      <c r="B8595" t="s">
        <v>128</v>
      </c>
      <c r="C8595">
        <v>2023</v>
      </c>
      <c r="D8595" t="s">
        <v>58</v>
      </c>
      <c r="E8595" t="s">
        <v>52</v>
      </c>
      <c r="F8595" t="s">
        <v>152</v>
      </c>
      <c r="G8595" t="s">
        <v>213</v>
      </c>
      <c r="H8595" t="s">
        <v>214</v>
      </c>
    </row>
    <row r="8596" spans="1:10" hidden="1" x14ac:dyDescent="0.25">
      <c r="A8596" s="57" t="s">
        <v>44</v>
      </c>
      <c r="B8596" t="s">
        <v>128</v>
      </c>
      <c r="C8596">
        <v>2023</v>
      </c>
      <c r="D8596" t="s">
        <v>58</v>
      </c>
      <c r="E8596" t="s">
        <v>52</v>
      </c>
      <c r="F8596" t="s">
        <v>152</v>
      </c>
      <c r="G8596" t="s">
        <v>217</v>
      </c>
      <c r="H8596" t="s">
        <v>218</v>
      </c>
    </row>
    <row r="8597" spans="1:10" hidden="1" x14ac:dyDescent="0.25">
      <c r="A8597" s="57" t="s">
        <v>44</v>
      </c>
      <c r="B8597" t="s">
        <v>128</v>
      </c>
      <c r="C8597">
        <v>2023</v>
      </c>
      <c r="D8597" t="s">
        <v>58</v>
      </c>
      <c r="E8597" t="s">
        <v>52</v>
      </c>
      <c r="F8597" t="s">
        <v>142</v>
      </c>
      <c r="G8597" t="s">
        <v>300</v>
      </c>
      <c r="H8597" t="s">
        <v>224</v>
      </c>
      <c r="J8597" s="3">
        <v>-1012920.17</v>
      </c>
    </row>
    <row r="8598" spans="1:10" hidden="1" x14ac:dyDescent="0.25">
      <c r="A8598" s="57" t="s">
        <v>44</v>
      </c>
      <c r="B8598" t="s">
        <v>128</v>
      </c>
      <c r="C8598">
        <v>2023</v>
      </c>
      <c r="D8598" t="s">
        <v>58</v>
      </c>
      <c r="E8598" t="s">
        <v>52</v>
      </c>
      <c r="F8598" t="s">
        <v>142</v>
      </c>
      <c r="G8598" t="s">
        <v>300</v>
      </c>
      <c r="H8598" t="s">
        <v>303</v>
      </c>
    </row>
    <row r="8599" spans="1:10" hidden="1" x14ac:dyDescent="0.25">
      <c r="A8599" s="57" t="s">
        <v>44</v>
      </c>
      <c r="B8599" t="s">
        <v>128</v>
      </c>
      <c r="C8599">
        <v>2023</v>
      </c>
      <c r="D8599" t="s">
        <v>58</v>
      </c>
      <c r="E8599" t="s">
        <v>52</v>
      </c>
      <c r="F8599" t="s">
        <v>142</v>
      </c>
      <c r="G8599" t="s">
        <v>270</v>
      </c>
      <c r="H8599" t="s">
        <v>269</v>
      </c>
    </row>
    <row r="8600" spans="1:10" hidden="1" x14ac:dyDescent="0.25">
      <c r="A8600" s="57" t="s">
        <v>44</v>
      </c>
      <c r="B8600" t="s">
        <v>128</v>
      </c>
      <c r="C8600">
        <v>2023</v>
      </c>
      <c r="D8600" t="s">
        <v>58</v>
      </c>
      <c r="E8600" t="s">
        <v>52</v>
      </c>
      <c r="F8600" t="s">
        <v>142</v>
      </c>
      <c r="G8600" t="s">
        <v>270</v>
      </c>
      <c r="H8600" t="s">
        <v>271</v>
      </c>
      <c r="J8600" s="3">
        <v>436974.72</v>
      </c>
    </row>
    <row r="8601" spans="1:10" hidden="1" x14ac:dyDescent="0.25">
      <c r="A8601" s="57" t="s">
        <v>44</v>
      </c>
      <c r="B8601" t="s">
        <v>128</v>
      </c>
      <c r="C8601">
        <v>2023</v>
      </c>
      <c r="D8601" t="s">
        <v>58</v>
      </c>
      <c r="E8601" t="s">
        <v>52</v>
      </c>
      <c r="F8601" t="s">
        <v>142</v>
      </c>
      <c r="G8601" t="s">
        <v>270</v>
      </c>
      <c r="H8601" t="s">
        <v>486</v>
      </c>
      <c r="J8601" s="3">
        <v>-723195.63</v>
      </c>
    </row>
    <row r="8602" spans="1:10" hidden="1" x14ac:dyDescent="0.25">
      <c r="A8602" s="57" t="s">
        <v>44</v>
      </c>
      <c r="B8602" t="s">
        <v>128</v>
      </c>
      <c r="C8602">
        <v>2023</v>
      </c>
      <c r="D8602" t="s">
        <v>58</v>
      </c>
      <c r="E8602" t="s">
        <v>45</v>
      </c>
      <c r="F8602" t="s">
        <v>46</v>
      </c>
      <c r="G8602" t="s">
        <v>54</v>
      </c>
      <c r="H8602" t="s">
        <v>11</v>
      </c>
      <c r="I8602" s="90" t="s">
        <v>375</v>
      </c>
      <c r="J8602" s="16">
        <v>6120000</v>
      </c>
    </row>
    <row r="8603" spans="1:10" hidden="1" x14ac:dyDescent="0.25">
      <c r="A8603" s="57" t="s">
        <v>44</v>
      </c>
      <c r="B8603" t="s">
        <v>128</v>
      </c>
      <c r="C8603">
        <v>2023</v>
      </c>
      <c r="D8603" t="s">
        <v>58</v>
      </c>
      <c r="E8603" t="s">
        <v>45</v>
      </c>
      <c r="F8603" t="s">
        <v>46</v>
      </c>
      <c r="G8603" t="s">
        <v>54</v>
      </c>
      <c r="H8603" t="s">
        <v>11</v>
      </c>
      <c r="I8603" s="90" t="s">
        <v>556</v>
      </c>
      <c r="J8603" s="16">
        <v>1800000</v>
      </c>
    </row>
    <row r="8604" spans="1:10" hidden="1" x14ac:dyDescent="0.25">
      <c r="A8604" s="57" t="s">
        <v>44</v>
      </c>
      <c r="B8604" t="s">
        <v>128</v>
      </c>
      <c r="C8604">
        <v>2023</v>
      </c>
      <c r="D8604" t="s">
        <v>58</v>
      </c>
      <c r="E8604" t="s">
        <v>45</v>
      </c>
      <c r="F8604" t="s">
        <v>46</v>
      </c>
      <c r="G8604" t="s">
        <v>54</v>
      </c>
      <c r="H8604" t="s">
        <v>11</v>
      </c>
      <c r="I8604" s="90" t="s">
        <v>557</v>
      </c>
      <c r="J8604" s="16">
        <v>580000</v>
      </c>
    </row>
    <row r="8605" spans="1:10" hidden="1" x14ac:dyDescent="0.25">
      <c r="A8605" s="57" t="s">
        <v>44</v>
      </c>
      <c r="B8605" t="s">
        <v>128</v>
      </c>
      <c r="C8605">
        <v>2023</v>
      </c>
      <c r="D8605" t="s">
        <v>58</v>
      </c>
      <c r="E8605" t="s">
        <v>45</v>
      </c>
      <c r="F8605" t="s">
        <v>46</v>
      </c>
      <c r="G8605" t="s">
        <v>54</v>
      </c>
      <c r="H8605" t="s">
        <v>12</v>
      </c>
      <c r="I8605" s="90" t="s">
        <v>556</v>
      </c>
      <c r="J8605" s="16">
        <v>140606</v>
      </c>
    </row>
    <row r="8606" spans="1:10" hidden="1" x14ac:dyDescent="0.25">
      <c r="A8606" s="57" t="s">
        <v>44</v>
      </c>
      <c r="B8606" t="s">
        <v>128</v>
      </c>
      <c r="C8606">
        <v>2023</v>
      </c>
      <c r="D8606" t="s">
        <v>58</v>
      </c>
      <c r="E8606" t="s">
        <v>45</v>
      </c>
      <c r="F8606" t="s">
        <v>46</v>
      </c>
      <c r="G8606" t="s">
        <v>54</v>
      </c>
      <c r="H8606" t="s">
        <v>12</v>
      </c>
      <c r="I8606" s="90" t="s">
        <v>557</v>
      </c>
      <c r="J8606" s="16">
        <v>70303</v>
      </c>
    </row>
    <row r="8607" spans="1:10" hidden="1" x14ac:dyDescent="0.25">
      <c r="A8607" s="57" t="s">
        <v>44</v>
      </c>
      <c r="B8607" t="s">
        <v>128</v>
      </c>
      <c r="C8607">
        <v>2023</v>
      </c>
      <c r="D8607" t="s">
        <v>58</v>
      </c>
      <c r="E8607" t="s">
        <v>45</v>
      </c>
      <c r="F8607" t="s">
        <v>46</v>
      </c>
      <c r="G8607" t="s">
        <v>54</v>
      </c>
      <c r="H8607" t="s">
        <v>12</v>
      </c>
    </row>
    <row r="8608" spans="1:10" hidden="1" x14ac:dyDescent="0.25">
      <c r="A8608" s="57" t="s">
        <v>44</v>
      </c>
      <c r="B8608" t="s">
        <v>128</v>
      </c>
      <c r="C8608">
        <v>2023</v>
      </c>
      <c r="D8608" t="s">
        <v>58</v>
      </c>
      <c r="E8608" t="s">
        <v>45</v>
      </c>
      <c r="F8608" t="s">
        <v>46</v>
      </c>
      <c r="G8608" t="s">
        <v>54</v>
      </c>
      <c r="H8608" t="s">
        <v>13</v>
      </c>
      <c r="I8608" s="90" t="s">
        <v>375</v>
      </c>
      <c r="J8608" s="16">
        <v>510000</v>
      </c>
    </row>
    <row r="8609" spans="1:10" hidden="1" x14ac:dyDescent="0.25">
      <c r="A8609" s="57" t="s">
        <v>44</v>
      </c>
      <c r="B8609" t="s">
        <v>128</v>
      </c>
      <c r="C8609">
        <v>2023</v>
      </c>
      <c r="D8609" t="s">
        <v>58</v>
      </c>
      <c r="E8609" t="s">
        <v>45</v>
      </c>
      <c r="F8609" t="s">
        <v>46</v>
      </c>
      <c r="G8609" t="s">
        <v>54</v>
      </c>
      <c r="H8609" t="s">
        <v>13</v>
      </c>
      <c r="I8609" s="90" t="s">
        <v>556</v>
      </c>
      <c r="J8609" s="16">
        <v>161717</v>
      </c>
    </row>
    <row r="8610" spans="1:10" hidden="1" x14ac:dyDescent="0.25">
      <c r="A8610" s="57" t="s">
        <v>44</v>
      </c>
      <c r="B8610" t="s">
        <v>128</v>
      </c>
      <c r="C8610">
        <v>2023</v>
      </c>
      <c r="D8610" t="s">
        <v>58</v>
      </c>
      <c r="E8610" t="s">
        <v>45</v>
      </c>
      <c r="F8610" t="s">
        <v>46</v>
      </c>
      <c r="G8610" t="s">
        <v>54</v>
      </c>
      <c r="H8610" t="s">
        <v>13</v>
      </c>
      <c r="I8610" s="90" t="s">
        <v>557</v>
      </c>
      <c r="J8610" s="16">
        <v>54192</v>
      </c>
    </row>
    <row r="8611" spans="1:10" hidden="1" x14ac:dyDescent="0.25">
      <c r="A8611" s="57" t="s">
        <v>44</v>
      </c>
      <c r="B8611" t="s">
        <v>128</v>
      </c>
      <c r="C8611">
        <v>2023</v>
      </c>
      <c r="D8611" t="s">
        <v>58</v>
      </c>
      <c r="E8611" t="s">
        <v>45</v>
      </c>
      <c r="F8611" t="s">
        <v>46</v>
      </c>
      <c r="G8611" t="s">
        <v>54</v>
      </c>
      <c r="H8611" t="s">
        <v>14</v>
      </c>
      <c r="I8611" s="90" t="s">
        <v>375</v>
      </c>
      <c r="J8611" s="16">
        <v>61200</v>
      </c>
    </row>
    <row r="8612" spans="1:10" hidden="1" x14ac:dyDescent="0.25">
      <c r="A8612" s="57" t="s">
        <v>44</v>
      </c>
      <c r="B8612" t="s">
        <v>128</v>
      </c>
      <c r="C8612">
        <v>2023</v>
      </c>
      <c r="D8612" t="s">
        <v>58</v>
      </c>
      <c r="E8612" t="s">
        <v>45</v>
      </c>
      <c r="F8612" t="s">
        <v>46</v>
      </c>
      <c r="G8612" t="s">
        <v>54</v>
      </c>
      <c r="H8612" t="s">
        <v>14</v>
      </c>
      <c r="I8612" s="90" t="s">
        <v>557</v>
      </c>
      <c r="J8612" s="16">
        <v>19406</v>
      </c>
    </row>
    <row r="8613" spans="1:10" hidden="1" x14ac:dyDescent="0.25">
      <c r="A8613" s="57" t="s">
        <v>44</v>
      </c>
      <c r="B8613" t="s">
        <v>128</v>
      </c>
      <c r="C8613">
        <v>2023</v>
      </c>
      <c r="D8613" t="s">
        <v>58</v>
      </c>
      <c r="E8613" t="s">
        <v>45</v>
      </c>
      <c r="F8613" t="s">
        <v>46</v>
      </c>
      <c r="G8613" t="s">
        <v>54</v>
      </c>
      <c r="H8613" t="s">
        <v>14</v>
      </c>
      <c r="I8613" s="90" t="s">
        <v>556</v>
      </c>
      <c r="J8613" s="16">
        <v>6503</v>
      </c>
    </row>
    <row r="8614" spans="1:10" hidden="1" x14ac:dyDescent="0.25">
      <c r="A8614" s="57" t="s">
        <v>44</v>
      </c>
      <c r="B8614" t="s">
        <v>128</v>
      </c>
      <c r="C8614">
        <v>2023</v>
      </c>
      <c r="D8614" t="s">
        <v>58</v>
      </c>
      <c r="E8614" t="s">
        <v>45</v>
      </c>
      <c r="F8614" t="s">
        <v>46</v>
      </c>
      <c r="G8614" t="s">
        <v>54</v>
      </c>
      <c r="H8614" t="s">
        <v>15</v>
      </c>
      <c r="I8614" s="90" t="s">
        <v>375</v>
      </c>
      <c r="J8614" s="16">
        <v>510000</v>
      </c>
    </row>
    <row r="8615" spans="1:10" hidden="1" x14ac:dyDescent="0.25">
      <c r="A8615" s="57" t="s">
        <v>44</v>
      </c>
      <c r="B8615" t="s">
        <v>128</v>
      </c>
      <c r="C8615">
        <v>2023</v>
      </c>
      <c r="D8615" t="s">
        <v>58</v>
      </c>
      <c r="E8615" t="s">
        <v>45</v>
      </c>
      <c r="F8615" t="s">
        <v>46</v>
      </c>
      <c r="G8615" t="s">
        <v>54</v>
      </c>
      <c r="H8615" t="s">
        <v>15</v>
      </c>
      <c r="I8615" s="90" t="s">
        <v>556</v>
      </c>
      <c r="J8615" s="16">
        <v>161717</v>
      </c>
    </row>
    <row r="8616" spans="1:10" hidden="1" x14ac:dyDescent="0.25">
      <c r="A8616" s="57" t="s">
        <v>44</v>
      </c>
      <c r="B8616" t="s">
        <v>128</v>
      </c>
      <c r="C8616">
        <v>2023</v>
      </c>
      <c r="D8616" t="s">
        <v>58</v>
      </c>
      <c r="E8616" t="s">
        <v>45</v>
      </c>
      <c r="F8616" t="s">
        <v>46</v>
      </c>
      <c r="G8616" t="s">
        <v>54</v>
      </c>
      <c r="H8616" t="s">
        <v>15</v>
      </c>
      <c r="I8616" s="90" t="s">
        <v>557</v>
      </c>
      <c r="J8616" s="16">
        <v>54192</v>
      </c>
    </row>
    <row r="8617" spans="1:10" hidden="1" x14ac:dyDescent="0.25">
      <c r="A8617" s="57" t="s">
        <v>44</v>
      </c>
      <c r="B8617" t="s">
        <v>128</v>
      </c>
      <c r="C8617">
        <v>2023</v>
      </c>
      <c r="D8617" t="s">
        <v>58</v>
      </c>
      <c r="E8617" t="s">
        <v>45</v>
      </c>
      <c r="F8617" t="s">
        <v>46</v>
      </c>
      <c r="G8617" t="s">
        <v>54</v>
      </c>
      <c r="H8617" t="s">
        <v>16</v>
      </c>
      <c r="I8617" s="90" t="s">
        <v>375</v>
      </c>
      <c r="J8617" s="16">
        <v>255000</v>
      </c>
    </row>
    <row r="8618" spans="1:10" hidden="1" x14ac:dyDescent="0.25">
      <c r="A8618" s="57" t="s">
        <v>44</v>
      </c>
      <c r="B8618" t="s">
        <v>128</v>
      </c>
      <c r="C8618">
        <v>2023</v>
      </c>
      <c r="D8618" t="s">
        <v>58</v>
      </c>
      <c r="E8618" t="s">
        <v>45</v>
      </c>
      <c r="F8618" t="s">
        <v>46</v>
      </c>
      <c r="G8618" t="s">
        <v>54</v>
      </c>
      <c r="H8618" t="s">
        <v>16</v>
      </c>
      <c r="I8618" s="90" t="s">
        <v>557</v>
      </c>
      <c r="J8618" s="16">
        <v>75000</v>
      </c>
    </row>
    <row r="8619" spans="1:10" hidden="1" x14ac:dyDescent="0.25">
      <c r="A8619" s="57" t="s">
        <v>44</v>
      </c>
      <c r="B8619" t="s">
        <v>128</v>
      </c>
      <c r="C8619">
        <v>2023</v>
      </c>
      <c r="D8619" t="s">
        <v>58</v>
      </c>
      <c r="E8619" t="s">
        <v>45</v>
      </c>
      <c r="F8619" t="s">
        <v>46</v>
      </c>
      <c r="G8619" t="s">
        <v>54</v>
      </c>
      <c r="H8619" t="s">
        <v>16</v>
      </c>
      <c r="I8619" s="90" t="s">
        <v>556</v>
      </c>
      <c r="J8619" s="16">
        <v>24167</v>
      </c>
    </row>
    <row r="8620" spans="1:10" hidden="1" x14ac:dyDescent="0.25">
      <c r="A8620" s="57" t="s">
        <v>44</v>
      </c>
      <c r="B8620" t="s">
        <v>128</v>
      </c>
      <c r="C8620">
        <v>2023</v>
      </c>
      <c r="D8620" t="s">
        <v>58</v>
      </c>
      <c r="E8620" t="s">
        <v>45</v>
      </c>
      <c r="F8620" t="s">
        <v>46</v>
      </c>
      <c r="G8620" t="s">
        <v>54</v>
      </c>
      <c r="H8620" t="s">
        <v>17</v>
      </c>
      <c r="I8620" s="90" t="s">
        <v>375</v>
      </c>
      <c r="J8620" s="16">
        <v>4080000</v>
      </c>
    </row>
    <row r="8621" spans="1:10" hidden="1" x14ac:dyDescent="0.25">
      <c r="A8621" s="57" t="s">
        <v>44</v>
      </c>
      <c r="B8621" t="s">
        <v>128</v>
      </c>
      <c r="C8621">
        <v>2023</v>
      </c>
      <c r="D8621" t="s">
        <v>58</v>
      </c>
      <c r="E8621" t="s">
        <v>45</v>
      </c>
      <c r="F8621" t="s">
        <v>46</v>
      </c>
      <c r="G8621" t="s">
        <v>54</v>
      </c>
      <c r="H8621" s="90" t="s">
        <v>331</v>
      </c>
    </row>
    <row r="8622" spans="1:10" hidden="1" x14ac:dyDescent="0.25">
      <c r="A8622" s="57" t="s">
        <v>44</v>
      </c>
      <c r="B8622" t="s">
        <v>128</v>
      </c>
      <c r="C8622">
        <v>2023</v>
      </c>
      <c r="D8622" t="s">
        <v>58</v>
      </c>
      <c r="E8622" t="s">
        <v>45</v>
      </c>
      <c r="F8622" t="s">
        <v>46</v>
      </c>
      <c r="G8622" t="s">
        <v>54</v>
      </c>
      <c r="H8622" s="90" t="s">
        <v>445</v>
      </c>
    </row>
    <row r="8623" spans="1:10" hidden="1" x14ac:dyDescent="0.25">
      <c r="A8623" s="57" t="s">
        <v>44</v>
      </c>
      <c r="B8623" t="s">
        <v>128</v>
      </c>
      <c r="C8623">
        <v>2023</v>
      </c>
      <c r="D8623" t="s">
        <v>58</v>
      </c>
      <c r="E8623" t="s">
        <v>45</v>
      </c>
      <c r="F8623" t="s">
        <v>46</v>
      </c>
      <c r="G8623" t="s">
        <v>54</v>
      </c>
      <c r="H8623" t="s">
        <v>195</v>
      </c>
    </row>
    <row r="8624" spans="1:10" hidden="1" x14ac:dyDescent="0.25">
      <c r="A8624" s="57" t="s">
        <v>44</v>
      </c>
      <c r="B8624" t="s">
        <v>128</v>
      </c>
      <c r="C8624">
        <v>2023</v>
      </c>
      <c r="D8624" t="s">
        <v>58</v>
      </c>
      <c r="E8624" t="s">
        <v>45</v>
      </c>
      <c r="F8624" t="s">
        <v>46</v>
      </c>
      <c r="G8624" t="s">
        <v>54</v>
      </c>
      <c r="H8624" t="s">
        <v>18</v>
      </c>
      <c r="I8624" s="90" t="s">
        <v>559</v>
      </c>
      <c r="J8624" s="16">
        <v>44370</v>
      </c>
    </row>
    <row r="8625" spans="1:10" hidden="1" x14ac:dyDescent="0.25">
      <c r="A8625" s="57" t="s">
        <v>44</v>
      </c>
      <c r="B8625" t="s">
        <v>128</v>
      </c>
      <c r="C8625">
        <v>2023</v>
      </c>
      <c r="D8625" t="s">
        <v>58</v>
      </c>
      <c r="E8625" t="s">
        <v>45</v>
      </c>
      <c r="F8625" t="s">
        <v>46</v>
      </c>
      <c r="G8625" t="s">
        <v>54</v>
      </c>
      <c r="H8625" s="90" t="s">
        <v>513</v>
      </c>
    </row>
    <row r="8626" spans="1:10" hidden="1" x14ac:dyDescent="0.25">
      <c r="A8626" s="57" t="s">
        <v>44</v>
      </c>
      <c r="B8626" t="s">
        <v>128</v>
      </c>
      <c r="C8626">
        <v>2023</v>
      </c>
      <c r="D8626" t="s">
        <v>58</v>
      </c>
      <c r="E8626" t="s">
        <v>45</v>
      </c>
      <c r="F8626" t="s">
        <v>46</v>
      </c>
      <c r="G8626" t="s">
        <v>54</v>
      </c>
      <c r="H8626" t="s">
        <v>19</v>
      </c>
      <c r="I8626" s="90" t="s">
        <v>398</v>
      </c>
      <c r="J8626" s="16">
        <v>950400</v>
      </c>
    </row>
    <row r="8627" spans="1:10" hidden="1" x14ac:dyDescent="0.25">
      <c r="A8627" s="57" t="s">
        <v>44</v>
      </c>
      <c r="B8627" t="s">
        <v>128</v>
      </c>
      <c r="C8627">
        <v>2023</v>
      </c>
      <c r="D8627" t="s">
        <v>58</v>
      </c>
      <c r="E8627" t="s">
        <v>45</v>
      </c>
      <c r="F8627" t="s">
        <v>46</v>
      </c>
      <c r="G8627" t="s">
        <v>54</v>
      </c>
      <c r="H8627" t="s">
        <v>19</v>
      </c>
      <c r="I8627" s="90" t="s">
        <v>560</v>
      </c>
      <c r="J8627" s="16">
        <v>162400</v>
      </c>
    </row>
    <row r="8628" spans="1:10" hidden="1" x14ac:dyDescent="0.25">
      <c r="A8628" s="57" t="s">
        <v>44</v>
      </c>
      <c r="B8628" t="s">
        <v>128</v>
      </c>
      <c r="C8628">
        <v>2023</v>
      </c>
      <c r="D8628" t="s">
        <v>58</v>
      </c>
      <c r="E8628" t="s">
        <v>45</v>
      </c>
      <c r="F8628" t="s">
        <v>46</v>
      </c>
      <c r="G8628" t="s">
        <v>54</v>
      </c>
      <c r="H8628" t="s">
        <v>20</v>
      </c>
      <c r="I8628" s="90" t="s">
        <v>399</v>
      </c>
      <c r="J8628" s="16">
        <v>340000</v>
      </c>
    </row>
    <row r="8629" spans="1:10" hidden="1" x14ac:dyDescent="0.25">
      <c r="A8629" s="57" t="s">
        <v>44</v>
      </c>
      <c r="B8629" t="s">
        <v>128</v>
      </c>
      <c r="C8629">
        <v>2023</v>
      </c>
      <c r="D8629" t="s">
        <v>58</v>
      </c>
      <c r="E8629" t="s">
        <v>45</v>
      </c>
      <c r="F8629" t="s">
        <v>46</v>
      </c>
      <c r="G8629" t="s">
        <v>54</v>
      </c>
      <c r="H8629" s="90" t="s">
        <v>523</v>
      </c>
    </row>
    <row r="8630" spans="1:10" hidden="1" x14ac:dyDescent="0.25">
      <c r="A8630" s="57" t="s">
        <v>44</v>
      </c>
      <c r="B8630" t="s">
        <v>128</v>
      </c>
      <c r="C8630">
        <v>2023</v>
      </c>
      <c r="D8630" t="s">
        <v>58</v>
      </c>
      <c r="E8630" t="s">
        <v>45</v>
      </c>
      <c r="F8630" t="s">
        <v>46</v>
      </c>
      <c r="G8630" t="s">
        <v>54</v>
      </c>
      <c r="H8630" s="2" t="s">
        <v>294</v>
      </c>
      <c r="I8630" s="90" t="s">
        <v>575</v>
      </c>
    </row>
    <row r="8631" spans="1:10" hidden="1" x14ac:dyDescent="0.25">
      <c r="A8631" s="57" t="s">
        <v>44</v>
      </c>
      <c r="B8631" t="s">
        <v>128</v>
      </c>
      <c r="C8631">
        <v>2023</v>
      </c>
      <c r="D8631" t="s">
        <v>58</v>
      </c>
      <c r="E8631" t="s">
        <v>45</v>
      </c>
      <c r="F8631" t="s">
        <v>46</v>
      </c>
      <c r="G8631" t="s">
        <v>118</v>
      </c>
      <c r="H8631" s="2" t="s">
        <v>295</v>
      </c>
      <c r="I8631" s="90" t="s">
        <v>378</v>
      </c>
      <c r="J8631" s="16">
        <v>1432000</v>
      </c>
    </row>
    <row r="8632" spans="1:10" hidden="1" x14ac:dyDescent="0.25">
      <c r="A8632" s="57" t="s">
        <v>44</v>
      </c>
      <c r="B8632" t="s">
        <v>128</v>
      </c>
      <c r="C8632">
        <v>2023</v>
      </c>
      <c r="D8632" t="s">
        <v>58</v>
      </c>
      <c r="E8632" t="s">
        <v>45</v>
      </c>
      <c r="F8632" t="s">
        <v>46</v>
      </c>
      <c r="G8632" t="s">
        <v>118</v>
      </c>
      <c r="H8632" t="s">
        <v>119</v>
      </c>
    </row>
    <row r="8633" spans="1:10" hidden="1" x14ac:dyDescent="0.25">
      <c r="A8633" s="57" t="s">
        <v>44</v>
      </c>
      <c r="B8633" t="s">
        <v>128</v>
      </c>
      <c r="C8633">
        <v>2023</v>
      </c>
      <c r="D8633" t="s">
        <v>58</v>
      </c>
      <c r="E8633" t="s">
        <v>45</v>
      </c>
      <c r="F8633" t="s">
        <v>46</v>
      </c>
      <c r="G8633" t="s">
        <v>118</v>
      </c>
      <c r="H8633" t="s">
        <v>283</v>
      </c>
    </row>
    <row r="8634" spans="1:10" hidden="1" x14ac:dyDescent="0.25">
      <c r="A8634" s="57" t="s">
        <v>44</v>
      </c>
      <c r="B8634" t="s">
        <v>128</v>
      </c>
      <c r="C8634">
        <v>2023</v>
      </c>
      <c r="D8634" t="s">
        <v>58</v>
      </c>
      <c r="E8634" t="s">
        <v>45</v>
      </c>
      <c r="F8634" t="s">
        <v>46</v>
      </c>
      <c r="G8634" t="s">
        <v>109</v>
      </c>
      <c r="H8634" t="s">
        <v>219</v>
      </c>
    </row>
    <row r="8635" spans="1:10" hidden="1" x14ac:dyDescent="0.25">
      <c r="A8635" s="57" t="s">
        <v>44</v>
      </c>
      <c r="B8635" t="s">
        <v>128</v>
      </c>
      <c r="C8635">
        <v>2023</v>
      </c>
      <c r="D8635" t="s">
        <v>58</v>
      </c>
      <c r="E8635" t="s">
        <v>45</v>
      </c>
      <c r="F8635" t="s">
        <v>46</v>
      </c>
      <c r="G8635" t="s">
        <v>109</v>
      </c>
      <c r="H8635" t="s">
        <v>219</v>
      </c>
    </row>
    <row r="8636" spans="1:10" hidden="1" x14ac:dyDescent="0.25">
      <c r="A8636" s="57" t="s">
        <v>44</v>
      </c>
      <c r="B8636" t="s">
        <v>128</v>
      </c>
      <c r="C8636">
        <v>2023</v>
      </c>
      <c r="D8636" t="s">
        <v>58</v>
      </c>
      <c r="E8636" t="s">
        <v>45</v>
      </c>
      <c r="F8636" t="s">
        <v>46</v>
      </c>
      <c r="G8636" t="s">
        <v>109</v>
      </c>
      <c r="H8636" s="2" t="s">
        <v>267</v>
      </c>
    </row>
    <row r="8637" spans="1:10" hidden="1" x14ac:dyDescent="0.25">
      <c r="A8637" s="57" t="s">
        <v>44</v>
      </c>
      <c r="B8637" t="s">
        <v>128</v>
      </c>
      <c r="C8637">
        <v>2023</v>
      </c>
      <c r="D8637" t="s">
        <v>58</v>
      </c>
      <c r="E8637" t="s">
        <v>45</v>
      </c>
      <c r="F8637" t="s">
        <v>46</v>
      </c>
      <c r="G8637" t="s">
        <v>109</v>
      </c>
      <c r="H8637" t="s">
        <v>220</v>
      </c>
      <c r="I8637" s="90" t="s">
        <v>465</v>
      </c>
      <c r="J8637" s="16">
        <v>738.07</v>
      </c>
    </row>
    <row r="8638" spans="1:10" hidden="1" x14ac:dyDescent="0.25">
      <c r="A8638" s="57" t="s">
        <v>44</v>
      </c>
      <c r="B8638" t="s">
        <v>128</v>
      </c>
      <c r="C8638">
        <v>2023</v>
      </c>
      <c r="D8638" t="s">
        <v>58</v>
      </c>
      <c r="E8638" t="s">
        <v>45</v>
      </c>
      <c r="F8638" t="s">
        <v>46</v>
      </c>
      <c r="G8638" t="s">
        <v>109</v>
      </c>
      <c r="H8638" t="s">
        <v>220</v>
      </c>
      <c r="I8638" s="90" t="s">
        <v>417</v>
      </c>
      <c r="J8638" s="16">
        <v>40300</v>
      </c>
    </row>
    <row r="8639" spans="1:10" hidden="1" x14ac:dyDescent="0.25">
      <c r="A8639" s="57" t="s">
        <v>44</v>
      </c>
      <c r="B8639" t="s">
        <v>128</v>
      </c>
      <c r="C8639">
        <v>2023</v>
      </c>
      <c r="D8639" t="s">
        <v>58</v>
      </c>
      <c r="E8639" t="s">
        <v>45</v>
      </c>
      <c r="F8639" t="s">
        <v>46</v>
      </c>
      <c r="G8639" t="s">
        <v>109</v>
      </c>
      <c r="H8639" t="s">
        <v>260</v>
      </c>
    </row>
    <row r="8640" spans="1:10" hidden="1" x14ac:dyDescent="0.25">
      <c r="A8640" s="57" t="s">
        <v>44</v>
      </c>
      <c r="B8640" t="s">
        <v>128</v>
      </c>
      <c r="C8640">
        <v>2023</v>
      </c>
      <c r="D8640" t="s">
        <v>58</v>
      </c>
      <c r="E8640" t="s">
        <v>45</v>
      </c>
      <c r="F8640" t="s">
        <v>46</v>
      </c>
      <c r="G8640" t="s">
        <v>55</v>
      </c>
      <c r="H8640" t="s">
        <v>22</v>
      </c>
      <c r="I8640" s="90" t="s">
        <v>380</v>
      </c>
    </row>
    <row r="8641" spans="1:10" hidden="1" x14ac:dyDescent="0.25">
      <c r="A8641" s="57" t="s">
        <v>44</v>
      </c>
      <c r="B8641" t="s">
        <v>128</v>
      </c>
      <c r="C8641">
        <v>2023</v>
      </c>
      <c r="D8641" t="s">
        <v>58</v>
      </c>
      <c r="E8641" t="s">
        <v>45</v>
      </c>
      <c r="F8641" t="s">
        <v>46</v>
      </c>
      <c r="G8641" t="s">
        <v>55</v>
      </c>
      <c r="H8641" t="s">
        <v>22</v>
      </c>
    </row>
    <row r="8642" spans="1:10" hidden="1" x14ac:dyDescent="0.25">
      <c r="A8642" s="57" t="s">
        <v>44</v>
      </c>
      <c r="B8642" t="s">
        <v>128</v>
      </c>
      <c r="C8642">
        <v>2023</v>
      </c>
      <c r="D8642" t="s">
        <v>58</v>
      </c>
      <c r="E8642" t="s">
        <v>45</v>
      </c>
      <c r="F8642" t="s">
        <v>46</v>
      </c>
      <c r="G8642" t="s">
        <v>55</v>
      </c>
      <c r="H8642" t="s">
        <v>447</v>
      </c>
    </row>
    <row r="8643" spans="1:10" hidden="1" x14ac:dyDescent="0.25">
      <c r="A8643" s="57" t="s">
        <v>44</v>
      </c>
      <c r="B8643" t="s">
        <v>128</v>
      </c>
      <c r="C8643">
        <v>2023</v>
      </c>
      <c r="D8643" t="s">
        <v>58</v>
      </c>
      <c r="E8643" t="s">
        <v>45</v>
      </c>
      <c r="F8643" t="s">
        <v>46</v>
      </c>
      <c r="G8643" t="s">
        <v>47</v>
      </c>
      <c r="H8643" t="s">
        <v>238</v>
      </c>
    </row>
    <row r="8644" spans="1:10" hidden="1" x14ac:dyDescent="0.25">
      <c r="A8644" s="57" t="s">
        <v>44</v>
      </c>
      <c r="B8644" t="s">
        <v>128</v>
      </c>
      <c r="C8644">
        <v>2023</v>
      </c>
      <c r="D8644" t="s">
        <v>58</v>
      </c>
      <c r="E8644" t="s">
        <v>45</v>
      </c>
      <c r="F8644" t="s">
        <v>46</v>
      </c>
      <c r="G8644" t="s">
        <v>47</v>
      </c>
      <c r="H8644" t="s">
        <v>239</v>
      </c>
      <c r="I8644" s="90" t="s">
        <v>382</v>
      </c>
      <c r="J8644" s="16">
        <v>421242</v>
      </c>
    </row>
    <row r="8645" spans="1:10" hidden="1" x14ac:dyDescent="0.25">
      <c r="A8645" s="57" t="s">
        <v>44</v>
      </c>
      <c r="B8645" t="s">
        <v>128</v>
      </c>
      <c r="C8645">
        <v>2023</v>
      </c>
      <c r="D8645" t="s">
        <v>58</v>
      </c>
      <c r="E8645" t="s">
        <v>45</v>
      </c>
      <c r="F8645" t="s">
        <v>46</v>
      </c>
      <c r="G8645" t="s">
        <v>47</v>
      </c>
      <c r="H8645" t="s">
        <v>239</v>
      </c>
      <c r="I8645" s="90" t="s">
        <v>384</v>
      </c>
      <c r="J8645" s="16">
        <v>425934</v>
      </c>
    </row>
    <row r="8646" spans="1:10" hidden="1" x14ac:dyDescent="0.25">
      <c r="A8646" s="57" t="s">
        <v>44</v>
      </c>
      <c r="B8646" t="s">
        <v>128</v>
      </c>
      <c r="C8646">
        <v>2023</v>
      </c>
      <c r="D8646" t="s">
        <v>58</v>
      </c>
      <c r="E8646" t="s">
        <v>45</v>
      </c>
      <c r="F8646" t="s">
        <v>46</v>
      </c>
      <c r="G8646" t="s">
        <v>47</v>
      </c>
      <c r="H8646" t="s">
        <v>239</v>
      </c>
      <c r="I8646" s="90" t="s">
        <v>576</v>
      </c>
      <c r="J8646" s="16">
        <v>595666</v>
      </c>
    </row>
    <row r="8647" spans="1:10" hidden="1" x14ac:dyDescent="0.25">
      <c r="A8647" s="57" t="s">
        <v>44</v>
      </c>
      <c r="B8647" t="s">
        <v>128</v>
      </c>
      <c r="C8647">
        <v>2023</v>
      </c>
      <c r="D8647" t="s">
        <v>58</v>
      </c>
      <c r="E8647" t="s">
        <v>45</v>
      </c>
      <c r="F8647" t="s">
        <v>46</v>
      </c>
      <c r="G8647" t="s">
        <v>47</v>
      </c>
      <c r="H8647" t="s">
        <v>239</v>
      </c>
      <c r="I8647" s="90" t="s">
        <v>562</v>
      </c>
      <c r="J8647" s="16">
        <v>1700000</v>
      </c>
    </row>
    <row r="8648" spans="1:10" hidden="1" x14ac:dyDescent="0.25">
      <c r="A8648" s="57" t="s">
        <v>44</v>
      </c>
      <c r="B8648" t="s">
        <v>128</v>
      </c>
      <c r="C8648">
        <v>2023</v>
      </c>
      <c r="D8648" t="s">
        <v>58</v>
      </c>
      <c r="E8648" t="s">
        <v>45</v>
      </c>
      <c r="F8648" t="s">
        <v>46</v>
      </c>
      <c r="G8648" t="s">
        <v>47</v>
      </c>
      <c r="H8648" t="s">
        <v>239</v>
      </c>
      <c r="I8648" t="s">
        <v>589</v>
      </c>
    </row>
    <row r="8649" spans="1:10" hidden="1" x14ac:dyDescent="0.25">
      <c r="A8649" s="57" t="s">
        <v>44</v>
      </c>
      <c r="B8649" t="s">
        <v>128</v>
      </c>
      <c r="C8649">
        <v>2023</v>
      </c>
      <c r="D8649" t="s">
        <v>58</v>
      </c>
      <c r="E8649" t="s">
        <v>45</v>
      </c>
      <c r="F8649" t="s">
        <v>46</v>
      </c>
      <c r="G8649" t="s">
        <v>47</v>
      </c>
      <c r="H8649" t="s">
        <v>239</v>
      </c>
      <c r="I8649" t="s">
        <v>442</v>
      </c>
    </row>
    <row r="8650" spans="1:10" hidden="1" x14ac:dyDescent="0.25">
      <c r="A8650" s="57" t="s">
        <v>44</v>
      </c>
      <c r="B8650" t="s">
        <v>128</v>
      </c>
      <c r="C8650">
        <v>2023</v>
      </c>
      <c r="D8650" t="s">
        <v>58</v>
      </c>
      <c r="E8650" t="s">
        <v>45</v>
      </c>
      <c r="F8650" t="s">
        <v>46</v>
      </c>
      <c r="G8650" t="s">
        <v>47</v>
      </c>
      <c r="H8650" t="s">
        <v>239</v>
      </c>
    </row>
    <row r="8651" spans="1:10" hidden="1" x14ac:dyDescent="0.25">
      <c r="A8651" s="57" t="s">
        <v>44</v>
      </c>
      <c r="B8651" t="s">
        <v>128</v>
      </c>
      <c r="C8651">
        <v>2023</v>
      </c>
      <c r="D8651" t="s">
        <v>58</v>
      </c>
      <c r="E8651" t="s">
        <v>45</v>
      </c>
      <c r="F8651" t="s">
        <v>46</v>
      </c>
      <c r="G8651" t="s">
        <v>47</v>
      </c>
      <c r="H8651" t="s">
        <v>239</v>
      </c>
    </row>
    <row r="8652" spans="1:10" hidden="1" x14ac:dyDescent="0.25">
      <c r="A8652" s="57" t="s">
        <v>44</v>
      </c>
      <c r="B8652" t="s">
        <v>128</v>
      </c>
      <c r="C8652">
        <v>2023</v>
      </c>
      <c r="D8652" t="s">
        <v>58</v>
      </c>
      <c r="E8652" t="s">
        <v>45</v>
      </c>
      <c r="F8652" t="s">
        <v>46</v>
      </c>
      <c r="G8652" t="s">
        <v>47</v>
      </c>
      <c r="H8652" t="s">
        <v>239</v>
      </c>
    </row>
    <row r="8653" spans="1:10" hidden="1" x14ac:dyDescent="0.25">
      <c r="A8653" s="57" t="s">
        <v>44</v>
      </c>
      <c r="B8653" t="s">
        <v>128</v>
      </c>
      <c r="C8653">
        <v>2023</v>
      </c>
      <c r="D8653" t="s">
        <v>58</v>
      </c>
      <c r="E8653" t="s">
        <v>45</v>
      </c>
      <c r="F8653" t="s">
        <v>46</v>
      </c>
      <c r="G8653" t="s">
        <v>47</v>
      </c>
      <c r="H8653" t="s">
        <v>243</v>
      </c>
    </row>
    <row r="8654" spans="1:10" hidden="1" x14ac:dyDescent="0.25">
      <c r="A8654" s="57" t="s">
        <v>44</v>
      </c>
      <c r="B8654" t="s">
        <v>128</v>
      </c>
      <c r="C8654">
        <v>2023</v>
      </c>
      <c r="D8654" t="s">
        <v>58</v>
      </c>
      <c r="E8654" t="s">
        <v>45</v>
      </c>
      <c r="F8654" t="s">
        <v>46</v>
      </c>
      <c r="G8654" t="s">
        <v>47</v>
      </c>
      <c r="H8654" s="2" t="s">
        <v>276</v>
      </c>
    </row>
    <row r="8655" spans="1:10" hidden="1" x14ac:dyDescent="0.25">
      <c r="A8655" s="57" t="s">
        <v>44</v>
      </c>
      <c r="B8655" t="s">
        <v>128</v>
      </c>
      <c r="C8655">
        <v>2023</v>
      </c>
      <c r="D8655" t="s">
        <v>58</v>
      </c>
      <c r="E8655" t="s">
        <v>45</v>
      </c>
      <c r="F8655" t="s">
        <v>46</v>
      </c>
      <c r="G8655" t="s">
        <v>47</v>
      </c>
      <c r="H8655" s="2" t="s">
        <v>296</v>
      </c>
    </row>
    <row r="8656" spans="1:10" hidden="1" x14ac:dyDescent="0.25">
      <c r="A8656" s="57" t="s">
        <v>44</v>
      </c>
      <c r="B8656" t="s">
        <v>128</v>
      </c>
      <c r="C8656">
        <v>2023</v>
      </c>
      <c r="D8656" t="s">
        <v>58</v>
      </c>
      <c r="E8656" t="s">
        <v>45</v>
      </c>
      <c r="F8656" t="s">
        <v>46</v>
      </c>
      <c r="G8656" t="s">
        <v>47</v>
      </c>
      <c r="H8656" s="90" t="s">
        <v>364</v>
      </c>
      <c r="I8656" s="90" t="s">
        <v>465</v>
      </c>
      <c r="J8656" s="16">
        <v>251447</v>
      </c>
    </row>
    <row r="8657" spans="1:9" hidden="1" x14ac:dyDescent="0.25">
      <c r="A8657" s="57" t="s">
        <v>44</v>
      </c>
      <c r="B8657" t="s">
        <v>128</v>
      </c>
      <c r="C8657">
        <v>2023</v>
      </c>
      <c r="D8657" t="s">
        <v>58</v>
      </c>
      <c r="E8657" t="s">
        <v>45</v>
      </c>
      <c r="F8657" t="s">
        <v>46</v>
      </c>
      <c r="G8657" t="s">
        <v>47</v>
      </c>
      <c r="H8657" s="2" t="s">
        <v>277</v>
      </c>
    </row>
    <row r="8658" spans="1:9" hidden="1" x14ac:dyDescent="0.25">
      <c r="A8658" s="57" t="s">
        <v>44</v>
      </c>
      <c r="B8658" t="s">
        <v>128</v>
      </c>
      <c r="C8658">
        <v>2023</v>
      </c>
      <c r="D8658" t="s">
        <v>58</v>
      </c>
      <c r="E8658" t="s">
        <v>45</v>
      </c>
      <c r="F8658" t="s">
        <v>46</v>
      </c>
      <c r="G8658" t="s">
        <v>47</v>
      </c>
      <c r="H8658" s="2" t="s">
        <v>278</v>
      </c>
    </row>
    <row r="8659" spans="1:9" hidden="1" x14ac:dyDescent="0.25">
      <c r="A8659" s="57" t="s">
        <v>44</v>
      </c>
      <c r="B8659" t="s">
        <v>128</v>
      </c>
      <c r="C8659">
        <v>2023</v>
      </c>
      <c r="D8659" t="s">
        <v>58</v>
      </c>
      <c r="E8659" t="s">
        <v>45</v>
      </c>
      <c r="F8659" t="s">
        <v>46</v>
      </c>
      <c r="G8659" t="s">
        <v>47</v>
      </c>
      <c r="H8659" s="2" t="s">
        <v>298</v>
      </c>
      <c r="I8659" t="s">
        <v>387</v>
      </c>
    </row>
    <row r="8660" spans="1:9" hidden="1" x14ac:dyDescent="0.25">
      <c r="A8660" s="57" t="s">
        <v>44</v>
      </c>
      <c r="B8660" t="s">
        <v>128</v>
      </c>
      <c r="C8660">
        <v>2023</v>
      </c>
      <c r="D8660" t="s">
        <v>58</v>
      </c>
      <c r="E8660" t="s">
        <v>45</v>
      </c>
      <c r="F8660" t="s">
        <v>46</v>
      </c>
      <c r="G8660" t="s">
        <v>47</v>
      </c>
      <c r="H8660" s="2" t="s">
        <v>298</v>
      </c>
    </row>
    <row r="8661" spans="1:9" hidden="1" x14ac:dyDescent="0.25">
      <c r="A8661" s="57" t="s">
        <v>44</v>
      </c>
      <c r="B8661" t="s">
        <v>128</v>
      </c>
      <c r="C8661">
        <v>2023</v>
      </c>
      <c r="D8661" t="s">
        <v>58</v>
      </c>
      <c r="E8661" t="s">
        <v>45</v>
      </c>
      <c r="F8661" t="s">
        <v>46</v>
      </c>
      <c r="G8661" t="s">
        <v>47</v>
      </c>
      <c r="H8661" s="2" t="s">
        <v>238</v>
      </c>
    </row>
    <row r="8662" spans="1:9" hidden="1" x14ac:dyDescent="0.25">
      <c r="A8662" s="57" t="s">
        <v>44</v>
      </c>
      <c r="B8662" t="s">
        <v>128</v>
      </c>
      <c r="C8662">
        <v>2023</v>
      </c>
      <c r="D8662" t="s">
        <v>58</v>
      </c>
      <c r="E8662" t="s">
        <v>45</v>
      </c>
      <c r="F8662" t="s">
        <v>46</v>
      </c>
      <c r="G8662" t="s">
        <v>182</v>
      </c>
      <c r="H8662" t="s">
        <v>240</v>
      </c>
    </row>
    <row r="8663" spans="1:9" hidden="1" x14ac:dyDescent="0.25">
      <c r="A8663" s="57" t="s">
        <v>44</v>
      </c>
      <c r="B8663" t="s">
        <v>128</v>
      </c>
      <c r="C8663">
        <v>2023</v>
      </c>
      <c r="D8663" t="s">
        <v>58</v>
      </c>
      <c r="E8663" t="s">
        <v>45</v>
      </c>
      <c r="F8663" t="s">
        <v>46</v>
      </c>
      <c r="G8663" t="s">
        <v>182</v>
      </c>
      <c r="H8663" t="s">
        <v>241</v>
      </c>
    </row>
    <row r="8664" spans="1:9" hidden="1" x14ac:dyDescent="0.25">
      <c r="A8664" s="57" t="s">
        <v>44</v>
      </c>
      <c r="B8664" t="s">
        <v>128</v>
      </c>
      <c r="C8664">
        <v>2023</v>
      </c>
      <c r="D8664" t="s">
        <v>58</v>
      </c>
      <c r="E8664" t="s">
        <v>45</v>
      </c>
      <c r="F8664" t="s">
        <v>46</v>
      </c>
      <c r="G8664" t="s">
        <v>182</v>
      </c>
      <c r="H8664" t="s">
        <v>242</v>
      </c>
    </row>
    <row r="8665" spans="1:9" hidden="1" x14ac:dyDescent="0.25">
      <c r="A8665" s="57" t="s">
        <v>44</v>
      </c>
      <c r="B8665" t="s">
        <v>128</v>
      </c>
      <c r="C8665">
        <v>2023</v>
      </c>
      <c r="D8665" t="s">
        <v>58</v>
      </c>
      <c r="E8665" t="s">
        <v>45</v>
      </c>
      <c r="F8665" t="s">
        <v>46</v>
      </c>
      <c r="G8665" t="s">
        <v>182</v>
      </c>
      <c r="H8665" t="s">
        <v>243</v>
      </c>
    </row>
    <row r="8666" spans="1:9" hidden="1" x14ac:dyDescent="0.25">
      <c r="A8666" s="57" t="s">
        <v>44</v>
      </c>
      <c r="B8666" t="s">
        <v>128</v>
      </c>
      <c r="C8666">
        <v>2023</v>
      </c>
      <c r="D8666" t="s">
        <v>58</v>
      </c>
      <c r="E8666" t="s">
        <v>45</v>
      </c>
      <c r="F8666" t="s">
        <v>46</v>
      </c>
      <c r="G8666" t="s">
        <v>253</v>
      </c>
      <c r="H8666" s="2" t="s">
        <v>266</v>
      </c>
      <c r="I8666" s="90" t="s">
        <v>577</v>
      </c>
    </row>
    <row r="8667" spans="1:9" hidden="1" x14ac:dyDescent="0.25">
      <c r="A8667" s="57" t="s">
        <v>44</v>
      </c>
      <c r="B8667" t="s">
        <v>128</v>
      </c>
      <c r="C8667">
        <v>2023</v>
      </c>
      <c r="D8667" t="s">
        <v>58</v>
      </c>
      <c r="E8667" t="s">
        <v>45</v>
      </c>
      <c r="F8667" t="s">
        <v>46</v>
      </c>
      <c r="G8667" t="s">
        <v>253</v>
      </c>
      <c r="H8667" s="2" t="s">
        <v>266</v>
      </c>
      <c r="I8667" s="90" t="s">
        <v>578</v>
      </c>
    </row>
    <row r="8668" spans="1:9" hidden="1" x14ac:dyDescent="0.25">
      <c r="A8668" s="57" t="s">
        <v>44</v>
      </c>
      <c r="B8668" t="s">
        <v>128</v>
      </c>
      <c r="C8668">
        <v>2023</v>
      </c>
      <c r="D8668" t="s">
        <v>58</v>
      </c>
      <c r="E8668" t="s">
        <v>45</v>
      </c>
      <c r="F8668" t="s">
        <v>46</v>
      </c>
      <c r="G8668" t="s">
        <v>253</v>
      </c>
      <c r="H8668" s="90" t="s">
        <v>365</v>
      </c>
    </row>
    <row r="8669" spans="1:9" hidden="1" x14ac:dyDescent="0.25">
      <c r="A8669" s="57" t="s">
        <v>44</v>
      </c>
      <c r="B8669" t="s">
        <v>128</v>
      </c>
      <c r="C8669">
        <v>2023</v>
      </c>
      <c r="D8669" t="s">
        <v>58</v>
      </c>
      <c r="E8669" t="s">
        <v>45</v>
      </c>
      <c r="F8669" t="s">
        <v>46</v>
      </c>
      <c r="G8669" t="s">
        <v>537</v>
      </c>
      <c r="H8669" s="90" t="s">
        <v>538</v>
      </c>
    </row>
    <row r="8670" spans="1:9" hidden="1" x14ac:dyDescent="0.25">
      <c r="A8670" s="57" t="s">
        <v>44</v>
      </c>
      <c r="B8670" t="s">
        <v>128</v>
      </c>
      <c r="C8670">
        <v>2023</v>
      </c>
      <c r="D8670" t="s">
        <v>58</v>
      </c>
      <c r="E8670" t="s">
        <v>45</v>
      </c>
      <c r="F8670" t="s">
        <v>46</v>
      </c>
      <c r="G8670" t="s">
        <v>527</v>
      </c>
      <c r="H8670" s="90" t="s">
        <v>366</v>
      </c>
    </row>
    <row r="8671" spans="1:9" hidden="1" x14ac:dyDescent="0.25">
      <c r="A8671" s="57" t="s">
        <v>44</v>
      </c>
      <c r="B8671" t="s">
        <v>128</v>
      </c>
      <c r="C8671">
        <v>2023</v>
      </c>
      <c r="D8671" t="s">
        <v>58</v>
      </c>
      <c r="E8671" t="s">
        <v>45</v>
      </c>
      <c r="F8671" t="s">
        <v>46</v>
      </c>
      <c r="G8671" t="s">
        <v>527</v>
      </c>
      <c r="H8671" s="90" t="s">
        <v>525</v>
      </c>
    </row>
    <row r="8672" spans="1:9" hidden="1" x14ac:dyDescent="0.25">
      <c r="A8672" s="57" t="s">
        <v>44</v>
      </c>
      <c r="B8672" t="s">
        <v>128</v>
      </c>
      <c r="C8672">
        <v>2023</v>
      </c>
      <c r="D8672" t="s">
        <v>58</v>
      </c>
      <c r="E8672" t="s">
        <v>45</v>
      </c>
      <c r="F8672" t="s">
        <v>46</v>
      </c>
      <c r="G8672" t="s">
        <v>527</v>
      </c>
      <c r="H8672" s="90" t="s">
        <v>365</v>
      </c>
    </row>
    <row r="8673" spans="1:10" hidden="1" x14ac:dyDescent="0.25">
      <c r="A8673" s="57" t="s">
        <v>44</v>
      </c>
      <c r="B8673" t="s">
        <v>128</v>
      </c>
      <c r="C8673">
        <v>2023</v>
      </c>
      <c r="D8673" t="s">
        <v>58</v>
      </c>
      <c r="E8673" t="s">
        <v>45</v>
      </c>
      <c r="F8673" t="s">
        <v>46</v>
      </c>
      <c r="G8673" t="s">
        <v>527</v>
      </c>
      <c r="H8673" s="90" t="s">
        <v>484</v>
      </c>
    </row>
    <row r="8674" spans="1:10" hidden="1" x14ac:dyDescent="0.25">
      <c r="A8674" s="57" t="s">
        <v>44</v>
      </c>
      <c r="B8674" t="s">
        <v>128</v>
      </c>
      <c r="C8674">
        <v>2023</v>
      </c>
      <c r="D8674" t="s">
        <v>58</v>
      </c>
      <c r="E8674" t="s">
        <v>45</v>
      </c>
      <c r="F8674" t="s">
        <v>46</v>
      </c>
      <c r="G8674" t="s">
        <v>272</v>
      </c>
      <c r="H8674" s="90" t="s">
        <v>273</v>
      </c>
    </row>
    <row r="8675" spans="1:10" hidden="1" x14ac:dyDescent="0.25">
      <c r="A8675" s="57" t="s">
        <v>44</v>
      </c>
      <c r="B8675" t="s">
        <v>128</v>
      </c>
      <c r="C8675">
        <v>2023</v>
      </c>
      <c r="D8675" t="s">
        <v>58</v>
      </c>
      <c r="E8675" t="s">
        <v>45</v>
      </c>
      <c r="F8675" t="s">
        <v>46</v>
      </c>
      <c r="G8675" t="s">
        <v>221</v>
      </c>
      <c r="H8675" s="2" t="s">
        <v>245</v>
      </c>
      <c r="I8675" s="90" t="s">
        <v>417</v>
      </c>
      <c r="J8675" s="16">
        <v>476600</v>
      </c>
    </row>
    <row r="8676" spans="1:10" hidden="1" x14ac:dyDescent="0.25">
      <c r="A8676" s="57" t="s">
        <v>44</v>
      </c>
      <c r="B8676" t="s">
        <v>128</v>
      </c>
      <c r="C8676">
        <v>2023</v>
      </c>
      <c r="D8676" t="s">
        <v>58</v>
      </c>
      <c r="E8676" t="s">
        <v>45</v>
      </c>
      <c r="F8676" t="s">
        <v>46</v>
      </c>
      <c r="G8676" t="s">
        <v>221</v>
      </c>
      <c r="H8676" s="2" t="s">
        <v>299</v>
      </c>
      <c r="I8676" s="90" t="s">
        <v>518</v>
      </c>
      <c r="J8676" s="16">
        <v>888000</v>
      </c>
    </row>
    <row r="8677" spans="1:10" hidden="1" x14ac:dyDescent="0.25">
      <c r="A8677" s="57" t="s">
        <v>44</v>
      </c>
      <c r="B8677" t="s">
        <v>128</v>
      </c>
      <c r="C8677">
        <v>2023</v>
      </c>
      <c r="D8677" t="s">
        <v>58</v>
      </c>
      <c r="E8677" t="s">
        <v>45</v>
      </c>
      <c r="F8677" t="s">
        <v>46</v>
      </c>
      <c r="G8677" t="s">
        <v>221</v>
      </c>
      <c r="H8677" s="2" t="s">
        <v>299</v>
      </c>
      <c r="I8677" t="s">
        <v>429</v>
      </c>
      <c r="J8677" s="16">
        <v>330000</v>
      </c>
    </row>
    <row r="8678" spans="1:10" hidden="1" x14ac:dyDescent="0.25">
      <c r="A8678" s="57" t="s">
        <v>44</v>
      </c>
      <c r="B8678" t="s">
        <v>128</v>
      </c>
      <c r="C8678">
        <v>2023</v>
      </c>
      <c r="D8678" t="s">
        <v>58</v>
      </c>
      <c r="E8678" t="s">
        <v>45</v>
      </c>
      <c r="F8678" t="s">
        <v>46</v>
      </c>
      <c r="G8678" t="s">
        <v>272</v>
      </c>
      <c r="H8678" s="2" t="s">
        <v>273</v>
      </c>
    </row>
    <row r="8679" spans="1:10" hidden="1" x14ac:dyDescent="0.25">
      <c r="A8679" s="57" t="s">
        <v>44</v>
      </c>
      <c r="B8679" t="s">
        <v>128</v>
      </c>
      <c r="C8679">
        <v>2023</v>
      </c>
      <c r="D8679" t="s">
        <v>58</v>
      </c>
      <c r="E8679" t="s">
        <v>45</v>
      </c>
      <c r="F8679" t="s">
        <v>46</v>
      </c>
      <c r="G8679" t="s">
        <v>49</v>
      </c>
      <c r="H8679" s="2" t="s">
        <v>246</v>
      </c>
      <c r="I8679" s="90" t="s">
        <v>565</v>
      </c>
      <c r="J8679" s="16">
        <v>328763</v>
      </c>
    </row>
    <row r="8680" spans="1:10" hidden="1" x14ac:dyDescent="0.25">
      <c r="A8680" s="57" t="s">
        <v>44</v>
      </c>
      <c r="B8680" t="s">
        <v>128</v>
      </c>
      <c r="C8680">
        <v>2023</v>
      </c>
      <c r="D8680" t="s">
        <v>58</v>
      </c>
      <c r="E8680" t="s">
        <v>45</v>
      </c>
      <c r="F8680" t="s">
        <v>46</v>
      </c>
      <c r="G8680" t="s">
        <v>49</v>
      </c>
      <c r="H8680" s="2" t="s">
        <v>246</v>
      </c>
    </row>
    <row r="8681" spans="1:10" hidden="1" x14ac:dyDescent="0.25">
      <c r="A8681" s="57" t="s">
        <v>44</v>
      </c>
      <c r="B8681" t="s">
        <v>128</v>
      </c>
      <c r="C8681">
        <v>2023</v>
      </c>
      <c r="D8681" t="s">
        <v>58</v>
      </c>
      <c r="E8681" t="s">
        <v>45</v>
      </c>
      <c r="F8681" t="s">
        <v>46</v>
      </c>
      <c r="G8681" t="s">
        <v>49</v>
      </c>
      <c r="H8681" s="2" t="s">
        <v>246</v>
      </c>
    </row>
    <row r="8682" spans="1:10" hidden="1" x14ac:dyDescent="0.25">
      <c r="A8682" s="57" t="s">
        <v>44</v>
      </c>
      <c r="B8682" t="s">
        <v>128</v>
      </c>
      <c r="C8682">
        <v>2023</v>
      </c>
      <c r="D8682" t="s">
        <v>58</v>
      </c>
      <c r="E8682" t="s">
        <v>45</v>
      </c>
      <c r="F8682" t="s">
        <v>46</v>
      </c>
      <c r="G8682" t="s">
        <v>49</v>
      </c>
      <c r="H8682" s="2" t="s">
        <v>246</v>
      </c>
    </row>
    <row r="8683" spans="1:10" hidden="1" x14ac:dyDescent="0.25">
      <c r="A8683" s="57" t="s">
        <v>44</v>
      </c>
      <c r="B8683" t="s">
        <v>128</v>
      </c>
      <c r="C8683">
        <v>2023</v>
      </c>
      <c r="D8683" t="s">
        <v>58</v>
      </c>
      <c r="E8683" t="s">
        <v>45</v>
      </c>
      <c r="F8683" t="s">
        <v>46</v>
      </c>
      <c r="G8683" t="s">
        <v>49</v>
      </c>
      <c r="H8683" s="2" t="s">
        <v>247</v>
      </c>
    </row>
    <row r="8684" spans="1:10" hidden="1" x14ac:dyDescent="0.25">
      <c r="A8684" s="57" t="s">
        <v>44</v>
      </c>
      <c r="B8684" t="s">
        <v>128</v>
      </c>
      <c r="C8684">
        <v>2023</v>
      </c>
      <c r="D8684" t="s">
        <v>58</v>
      </c>
      <c r="E8684" t="s">
        <v>45</v>
      </c>
      <c r="F8684" t="s">
        <v>46</v>
      </c>
      <c r="G8684" t="s">
        <v>49</v>
      </c>
      <c r="H8684" s="2" t="s">
        <v>247</v>
      </c>
      <c r="I8684" t="s">
        <v>509</v>
      </c>
      <c r="J8684" s="16">
        <v>238095</v>
      </c>
    </row>
    <row r="8685" spans="1:10" hidden="1" x14ac:dyDescent="0.25">
      <c r="A8685" s="57" t="s">
        <v>44</v>
      </c>
      <c r="B8685" t="s">
        <v>128</v>
      </c>
      <c r="C8685">
        <v>2023</v>
      </c>
      <c r="D8685" t="s">
        <v>58</v>
      </c>
      <c r="E8685" t="s">
        <v>45</v>
      </c>
      <c r="F8685" t="s">
        <v>46</v>
      </c>
      <c r="G8685" t="s">
        <v>49</v>
      </c>
      <c r="H8685" s="2" t="s">
        <v>248</v>
      </c>
      <c r="I8685" t="s">
        <v>590</v>
      </c>
    </row>
    <row r="8686" spans="1:10" hidden="1" x14ac:dyDescent="0.25">
      <c r="A8686" s="57" t="s">
        <v>44</v>
      </c>
      <c r="B8686" t="s">
        <v>128</v>
      </c>
      <c r="C8686">
        <v>2023</v>
      </c>
      <c r="D8686" t="s">
        <v>58</v>
      </c>
      <c r="E8686" t="s">
        <v>45</v>
      </c>
      <c r="F8686" t="s">
        <v>46</v>
      </c>
      <c r="G8686" t="s">
        <v>49</v>
      </c>
      <c r="H8686" s="2" t="s">
        <v>248</v>
      </c>
      <c r="I8686" t="s">
        <v>524</v>
      </c>
      <c r="J8686" s="16">
        <v>67059</v>
      </c>
    </row>
    <row r="8687" spans="1:10" hidden="1" x14ac:dyDescent="0.25">
      <c r="A8687" s="57" t="s">
        <v>44</v>
      </c>
      <c r="B8687" t="s">
        <v>128</v>
      </c>
      <c r="C8687">
        <v>2023</v>
      </c>
      <c r="D8687" t="s">
        <v>58</v>
      </c>
      <c r="E8687" t="s">
        <v>45</v>
      </c>
      <c r="F8687" t="s">
        <v>46</v>
      </c>
      <c r="G8687" t="s">
        <v>49</v>
      </c>
      <c r="H8687" s="2" t="s">
        <v>248</v>
      </c>
    </row>
    <row r="8688" spans="1:10" hidden="1" x14ac:dyDescent="0.25">
      <c r="A8688" s="57" t="s">
        <v>44</v>
      </c>
      <c r="B8688" t="s">
        <v>128</v>
      </c>
      <c r="C8688">
        <v>2023</v>
      </c>
      <c r="D8688" t="s">
        <v>58</v>
      </c>
      <c r="E8688" t="s">
        <v>45</v>
      </c>
      <c r="F8688" t="s">
        <v>46</v>
      </c>
      <c r="G8688" t="s">
        <v>49</v>
      </c>
      <c r="H8688" s="2" t="s">
        <v>249</v>
      </c>
      <c r="I8688" s="90" t="s">
        <v>471</v>
      </c>
    </row>
    <row r="8689" spans="1:10" hidden="1" x14ac:dyDescent="0.25">
      <c r="A8689" s="57" t="s">
        <v>44</v>
      </c>
      <c r="B8689" t="s">
        <v>128</v>
      </c>
      <c r="C8689">
        <v>2023</v>
      </c>
      <c r="D8689" t="s">
        <v>58</v>
      </c>
      <c r="E8689" t="s">
        <v>45</v>
      </c>
      <c r="F8689" t="s">
        <v>46</v>
      </c>
      <c r="G8689" t="s">
        <v>49</v>
      </c>
      <c r="H8689" s="2" t="s">
        <v>249</v>
      </c>
    </row>
    <row r="8690" spans="1:10" hidden="1" x14ac:dyDescent="0.25">
      <c r="A8690" s="57" t="s">
        <v>44</v>
      </c>
      <c r="B8690" t="s">
        <v>128</v>
      </c>
      <c r="C8690">
        <v>2023</v>
      </c>
      <c r="D8690" t="s">
        <v>58</v>
      </c>
      <c r="E8690" t="s">
        <v>45</v>
      </c>
      <c r="F8690" t="s">
        <v>46</v>
      </c>
      <c r="G8690" t="s">
        <v>49</v>
      </c>
      <c r="H8690" s="2" t="s">
        <v>249</v>
      </c>
    </row>
    <row r="8691" spans="1:10" hidden="1" x14ac:dyDescent="0.25">
      <c r="A8691" s="57" t="s">
        <v>44</v>
      </c>
      <c r="B8691" t="s">
        <v>128</v>
      </c>
      <c r="C8691">
        <v>2023</v>
      </c>
      <c r="D8691" t="s">
        <v>58</v>
      </c>
      <c r="E8691" t="s">
        <v>45</v>
      </c>
      <c r="F8691" t="s">
        <v>46</v>
      </c>
      <c r="G8691" t="s">
        <v>49</v>
      </c>
      <c r="H8691" s="2" t="s">
        <v>249</v>
      </c>
    </row>
    <row r="8692" spans="1:10" hidden="1" x14ac:dyDescent="0.25">
      <c r="A8692" s="57" t="s">
        <v>44</v>
      </c>
      <c r="B8692" t="s">
        <v>128</v>
      </c>
      <c r="C8692">
        <v>2023</v>
      </c>
      <c r="D8692" t="s">
        <v>58</v>
      </c>
      <c r="E8692" t="s">
        <v>45</v>
      </c>
      <c r="F8692" t="s">
        <v>46</v>
      </c>
      <c r="G8692" t="s">
        <v>49</v>
      </c>
      <c r="H8692" s="2" t="s">
        <v>249</v>
      </c>
    </row>
    <row r="8693" spans="1:10" hidden="1" x14ac:dyDescent="0.25">
      <c r="A8693" s="57" t="s">
        <v>44</v>
      </c>
      <c r="B8693" t="s">
        <v>128</v>
      </c>
      <c r="C8693">
        <v>2023</v>
      </c>
      <c r="D8693" t="s">
        <v>58</v>
      </c>
      <c r="E8693" t="s">
        <v>45</v>
      </c>
      <c r="F8693" t="s">
        <v>46</v>
      </c>
      <c r="G8693" t="s">
        <v>49</v>
      </c>
      <c r="H8693" s="2" t="s">
        <v>249</v>
      </c>
    </row>
    <row r="8694" spans="1:10" hidden="1" x14ac:dyDescent="0.25">
      <c r="A8694" s="57" t="s">
        <v>44</v>
      </c>
      <c r="B8694" t="s">
        <v>128</v>
      </c>
      <c r="C8694">
        <v>2023</v>
      </c>
      <c r="D8694" t="s">
        <v>58</v>
      </c>
      <c r="E8694" t="s">
        <v>45</v>
      </c>
      <c r="F8694" t="s">
        <v>46</v>
      </c>
      <c r="G8694" t="s">
        <v>49</v>
      </c>
      <c r="H8694" s="2" t="s">
        <v>250</v>
      </c>
      <c r="I8694" s="90" t="s">
        <v>579</v>
      </c>
    </row>
    <row r="8695" spans="1:10" hidden="1" x14ac:dyDescent="0.25">
      <c r="A8695" s="57" t="s">
        <v>44</v>
      </c>
      <c r="B8695" t="s">
        <v>128</v>
      </c>
      <c r="C8695">
        <v>2023</v>
      </c>
      <c r="D8695" t="s">
        <v>58</v>
      </c>
      <c r="E8695" t="s">
        <v>45</v>
      </c>
      <c r="F8695" t="s">
        <v>46</v>
      </c>
      <c r="G8695" t="s">
        <v>49</v>
      </c>
      <c r="H8695" s="2" t="s">
        <v>250</v>
      </c>
      <c r="I8695" s="90" t="s">
        <v>580</v>
      </c>
    </row>
    <row r="8696" spans="1:10" hidden="1" x14ac:dyDescent="0.25">
      <c r="A8696" s="57" t="s">
        <v>44</v>
      </c>
      <c r="B8696" t="s">
        <v>128</v>
      </c>
      <c r="C8696">
        <v>2023</v>
      </c>
      <c r="D8696" t="s">
        <v>58</v>
      </c>
      <c r="E8696" t="s">
        <v>45</v>
      </c>
      <c r="F8696" t="s">
        <v>46</v>
      </c>
      <c r="G8696" t="s">
        <v>49</v>
      </c>
      <c r="H8696" s="2" t="s">
        <v>250</v>
      </c>
    </row>
    <row r="8697" spans="1:10" hidden="1" x14ac:dyDescent="0.25">
      <c r="A8697" s="57" t="s">
        <v>44</v>
      </c>
      <c r="B8697" t="s">
        <v>128</v>
      </c>
      <c r="C8697">
        <v>2023</v>
      </c>
      <c r="D8697" t="s">
        <v>58</v>
      </c>
      <c r="E8697" t="s">
        <v>45</v>
      </c>
      <c r="F8697" t="s">
        <v>46</v>
      </c>
      <c r="G8697" t="s">
        <v>49</v>
      </c>
      <c r="H8697" s="2" t="s">
        <v>250</v>
      </c>
    </row>
    <row r="8698" spans="1:10" hidden="1" x14ac:dyDescent="0.25">
      <c r="A8698" s="57" t="s">
        <v>44</v>
      </c>
      <c r="B8698" t="s">
        <v>128</v>
      </c>
      <c r="C8698">
        <v>2023</v>
      </c>
      <c r="D8698" t="s">
        <v>58</v>
      </c>
      <c r="E8698" t="s">
        <v>45</v>
      </c>
      <c r="F8698" t="s">
        <v>46</v>
      </c>
      <c r="G8698" t="s">
        <v>49</v>
      </c>
      <c r="H8698" s="2" t="s">
        <v>251</v>
      </c>
    </row>
    <row r="8699" spans="1:10" hidden="1" x14ac:dyDescent="0.25">
      <c r="A8699" s="57" t="s">
        <v>44</v>
      </c>
      <c r="B8699" t="s">
        <v>128</v>
      </c>
      <c r="C8699">
        <v>2023</v>
      </c>
      <c r="D8699" t="s">
        <v>58</v>
      </c>
      <c r="E8699" t="s">
        <v>45</v>
      </c>
      <c r="F8699" t="s">
        <v>46</v>
      </c>
      <c r="G8699" t="s">
        <v>49</v>
      </c>
      <c r="H8699" s="2" t="s">
        <v>333</v>
      </c>
      <c r="I8699" t="s">
        <v>591</v>
      </c>
    </row>
    <row r="8700" spans="1:10" hidden="1" x14ac:dyDescent="0.25">
      <c r="A8700" s="57" t="s">
        <v>44</v>
      </c>
      <c r="B8700" t="s">
        <v>128</v>
      </c>
      <c r="C8700">
        <v>2023</v>
      </c>
      <c r="D8700" t="s">
        <v>58</v>
      </c>
      <c r="E8700" t="s">
        <v>45</v>
      </c>
      <c r="F8700" t="s">
        <v>46</v>
      </c>
      <c r="G8700" t="s">
        <v>49</v>
      </c>
      <c r="H8700" s="2" t="s">
        <v>333</v>
      </c>
      <c r="I8700" s="90" t="s">
        <v>556</v>
      </c>
      <c r="J8700" s="16">
        <v>53500</v>
      </c>
    </row>
    <row r="8701" spans="1:10" hidden="1" x14ac:dyDescent="0.25">
      <c r="A8701" s="57" t="s">
        <v>44</v>
      </c>
      <c r="B8701" t="s">
        <v>128</v>
      </c>
      <c r="C8701">
        <v>2023</v>
      </c>
      <c r="D8701" t="s">
        <v>58</v>
      </c>
      <c r="E8701" t="s">
        <v>45</v>
      </c>
      <c r="F8701" t="s">
        <v>46</v>
      </c>
      <c r="G8701" t="s">
        <v>49</v>
      </c>
      <c r="H8701" s="90" t="s">
        <v>367</v>
      </c>
      <c r="I8701" t="s">
        <v>591</v>
      </c>
    </row>
    <row r="8702" spans="1:10" hidden="1" x14ac:dyDescent="0.25">
      <c r="A8702" s="57" t="s">
        <v>44</v>
      </c>
      <c r="B8702" t="s">
        <v>128</v>
      </c>
      <c r="C8702">
        <v>2023</v>
      </c>
      <c r="D8702" t="s">
        <v>58</v>
      </c>
      <c r="E8702" t="s">
        <v>45</v>
      </c>
      <c r="F8702" t="s">
        <v>46</v>
      </c>
      <c r="G8702" t="s">
        <v>49</v>
      </c>
      <c r="H8702" s="90" t="s">
        <v>367</v>
      </c>
    </row>
    <row r="8703" spans="1:10" hidden="1" x14ac:dyDescent="0.25">
      <c r="A8703" s="57" t="s">
        <v>44</v>
      </c>
      <c r="B8703" t="s">
        <v>128</v>
      </c>
      <c r="C8703">
        <v>2023</v>
      </c>
      <c r="D8703" t="s">
        <v>58</v>
      </c>
      <c r="E8703" t="s">
        <v>45</v>
      </c>
      <c r="F8703" t="s">
        <v>46</v>
      </c>
      <c r="G8703" t="s">
        <v>49</v>
      </c>
      <c r="H8703" s="90" t="s">
        <v>367</v>
      </c>
    </row>
    <row r="8704" spans="1:10" hidden="1" x14ac:dyDescent="0.25">
      <c r="A8704" s="57" t="s">
        <v>44</v>
      </c>
      <c r="B8704" t="s">
        <v>128</v>
      </c>
      <c r="C8704">
        <v>2023</v>
      </c>
      <c r="D8704" t="s">
        <v>58</v>
      </c>
      <c r="E8704" t="s">
        <v>45</v>
      </c>
      <c r="F8704" t="s">
        <v>46</v>
      </c>
      <c r="G8704" t="s">
        <v>49</v>
      </c>
      <c r="H8704" s="2" t="s">
        <v>252</v>
      </c>
    </row>
    <row r="8705" spans="1:10" hidden="1" x14ac:dyDescent="0.25">
      <c r="A8705" s="57" t="s">
        <v>44</v>
      </c>
      <c r="B8705" t="s">
        <v>128</v>
      </c>
      <c r="C8705">
        <v>2023</v>
      </c>
      <c r="D8705" t="s">
        <v>58</v>
      </c>
      <c r="E8705" t="s">
        <v>45</v>
      </c>
      <c r="F8705" t="s">
        <v>46</v>
      </c>
      <c r="G8705" t="s">
        <v>49</v>
      </c>
      <c r="H8705" s="2" t="s">
        <v>243</v>
      </c>
      <c r="I8705" t="s">
        <v>432</v>
      </c>
    </row>
    <row r="8706" spans="1:10" hidden="1" x14ac:dyDescent="0.25">
      <c r="A8706" s="57" t="s">
        <v>44</v>
      </c>
      <c r="B8706" t="s">
        <v>128</v>
      </c>
      <c r="C8706">
        <v>2023</v>
      </c>
      <c r="D8706" t="s">
        <v>58</v>
      </c>
      <c r="E8706" t="s">
        <v>45</v>
      </c>
      <c r="F8706" t="s">
        <v>46</v>
      </c>
      <c r="G8706" t="s">
        <v>49</v>
      </c>
      <c r="H8706" s="2" t="s">
        <v>243</v>
      </c>
    </row>
    <row r="8707" spans="1:10" hidden="1" x14ac:dyDescent="0.25">
      <c r="A8707" s="57" t="s">
        <v>44</v>
      </c>
      <c r="B8707" t="s">
        <v>128</v>
      </c>
      <c r="C8707">
        <v>2023</v>
      </c>
      <c r="D8707" t="s">
        <v>58</v>
      </c>
      <c r="E8707" t="s">
        <v>45</v>
      </c>
      <c r="F8707" t="s">
        <v>46</v>
      </c>
      <c r="G8707" t="s">
        <v>49</v>
      </c>
      <c r="H8707" s="2" t="s">
        <v>243</v>
      </c>
    </row>
    <row r="8708" spans="1:10" hidden="1" x14ac:dyDescent="0.25">
      <c r="A8708" s="57" t="s">
        <v>44</v>
      </c>
      <c r="B8708" t="s">
        <v>128</v>
      </c>
      <c r="C8708">
        <v>2023</v>
      </c>
      <c r="D8708" t="s">
        <v>58</v>
      </c>
      <c r="E8708" t="s">
        <v>45</v>
      </c>
      <c r="F8708" t="s">
        <v>46</v>
      </c>
      <c r="G8708" t="s">
        <v>49</v>
      </c>
      <c r="H8708" s="2" t="s">
        <v>243</v>
      </c>
    </row>
    <row r="8709" spans="1:10" hidden="1" x14ac:dyDescent="0.25">
      <c r="A8709" s="57" t="s">
        <v>44</v>
      </c>
      <c r="B8709" t="s">
        <v>128</v>
      </c>
      <c r="C8709">
        <v>2023</v>
      </c>
      <c r="D8709" t="s">
        <v>58</v>
      </c>
      <c r="E8709" t="s">
        <v>45</v>
      </c>
      <c r="F8709" t="s">
        <v>46</v>
      </c>
      <c r="G8709" t="s">
        <v>49</v>
      </c>
      <c r="H8709" s="2" t="s">
        <v>243</v>
      </c>
    </row>
    <row r="8710" spans="1:10" hidden="1" x14ac:dyDescent="0.25">
      <c r="A8710" s="57" t="s">
        <v>44</v>
      </c>
      <c r="B8710" t="s">
        <v>128</v>
      </c>
      <c r="C8710">
        <v>2023</v>
      </c>
      <c r="D8710" t="s">
        <v>58</v>
      </c>
      <c r="E8710" t="s">
        <v>45</v>
      </c>
      <c r="F8710" t="s">
        <v>46</v>
      </c>
      <c r="G8710" t="s">
        <v>49</v>
      </c>
      <c r="H8710" s="2" t="s">
        <v>243</v>
      </c>
    </row>
    <row r="8711" spans="1:10" hidden="1" x14ac:dyDescent="0.25">
      <c r="A8711" s="57" t="s">
        <v>44</v>
      </c>
      <c r="B8711" t="s">
        <v>128</v>
      </c>
      <c r="C8711">
        <v>2023</v>
      </c>
      <c r="D8711" t="s">
        <v>58</v>
      </c>
      <c r="E8711" t="s">
        <v>45</v>
      </c>
      <c r="F8711" t="s">
        <v>46</v>
      </c>
      <c r="G8711" t="s">
        <v>49</v>
      </c>
      <c r="H8711" s="2" t="s">
        <v>243</v>
      </c>
    </row>
    <row r="8712" spans="1:10" hidden="1" x14ac:dyDescent="0.25">
      <c r="A8712" s="57" t="s">
        <v>44</v>
      </c>
      <c r="B8712" t="s">
        <v>128</v>
      </c>
      <c r="C8712">
        <v>2023</v>
      </c>
      <c r="D8712" t="s">
        <v>58</v>
      </c>
      <c r="E8712" t="s">
        <v>45</v>
      </c>
      <c r="F8712" t="s">
        <v>46</v>
      </c>
      <c r="G8712" t="s">
        <v>49</v>
      </c>
      <c r="H8712" s="2" t="s">
        <v>243</v>
      </c>
    </row>
    <row r="8713" spans="1:10" hidden="1" x14ac:dyDescent="0.25">
      <c r="A8713" s="57" t="s">
        <v>44</v>
      </c>
      <c r="B8713" t="s">
        <v>128</v>
      </c>
      <c r="C8713">
        <v>2023</v>
      </c>
      <c r="D8713" t="s">
        <v>58</v>
      </c>
      <c r="E8713" t="s">
        <v>45</v>
      </c>
      <c r="F8713" t="s">
        <v>46</v>
      </c>
      <c r="G8713" t="s">
        <v>49</v>
      </c>
      <c r="H8713" s="2" t="s">
        <v>243</v>
      </c>
    </row>
    <row r="8714" spans="1:10" hidden="1" x14ac:dyDescent="0.25">
      <c r="A8714" s="57" t="s">
        <v>44</v>
      </c>
      <c r="B8714" t="s">
        <v>128</v>
      </c>
      <c r="C8714">
        <v>2023</v>
      </c>
      <c r="D8714" t="s">
        <v>58</v>
      </c>
      <c r="E8714" t="s">
        <v>45</v>
      </c>
      <c r="F8714" t="s">
        <v>46</v>
      </c>
      <c r="G8714" t="s">
        <v>49</v>
      </c>
      <c r="H8714" s="2" t="s">
        <v>243</v>
      </c>
    </row>
    <row r="8715" spans="1:10" hidden="1" x14ac:dyDescent="0.25">
      <c r="A8715" s="57" t="s">
        <v>44</v>
      </c>
      <c r="B8715" t="s">
        <v>128</v>
      </c>
      <c r="C8715">
        <v>2023</v>
      </c>
      <c r="D8715" t="s">
        <v>58</v>
      </c>
      <c r="E8715" t="s">
        <v>45</v>
      </c>
      <c r="F8715" t="s">
        <v>304</v>
      </c>
      <c r="G8715" t="s">
        <v>54</v>
      </c>
      <c r="H8715" t="s">
        <v>305</v>
      </c>
      <c r="I8715" s="90" t="s">
        <v>520</v>
      </c>
      <c r="J8715" s="16">
        <v>2300000</v>
      </c>
    </row>
    <row r="8716" spans="1:10" hidden="1" x14ac:dyDescent="0.25">
      <c r="A8716" s="57" t="s">
        <v>44</v>
      </c>
      <c r="B8716" t="s">
        <v>128</v>
      </c>
      <c r="C8716">
        <v>2023</v>
      </c>
      <c r="D8716" t="s">
        <v>58</v>
      </c>
      <c r="E8716" t="s">
        <v>45</v>
      </c>
      <c r="F8716" t="s">
        <v>304</v>
      </c>
      <c r="G8716" t="s">
        <v>54</v>
      </c>
      <c r="H8716" t="s">
        <v>305</v>
      </c>
      <c r="I8716" s="90" t="s">
        <v>592</v>
      </c>
      <c r="J8716" s="16">
        <v>5500000</v>
      </c>
    </row>
    <row r="8717" spans="1:10" hidden="1" x14ac:dyDescent="0.25">
      <c r="A8717" s="57" t="s">
        <v>44</v>
      </c>
      <c r="B8717" t="s">
        <v>128</v>
      </c>
      <c r="C8717">
        <v>2023</v>
      </c>
      <c r="D8717" t="s">
        <v>58</v>
      </c>
      <c r="E8717" t="s">
        <v>45</v>
      </c>
      <c r="F8717" t="s">
        <v>304</v>
      </c>
      <c r="G8717" t="s">
        <v>54</v>
      </c>
      <c r="H8717" t="s">
        <v>306</v>
      </c>
      <c r="I8717" s="90" t="s">
        <v>520</v>
      </c>
      <c r="J8717" s="16">
        <v>140606</v>
      </c>
    </row>
    <row r="8718" spans="1:10" hidden="1" x14ac:dyDescent="0.25">
      <c r="A8718" s="57" t="s">
        <v>44</v>
      </c>
      <c r="B8718" t="s">
        <v>128</v>
      </c>
      <c r="C8718">
        <v>2023</v>
      </c>
      <c r="D8718" t="s">
        <v>58</v>
      </c>
      <c r="E8718" t="s">
        <v>45</v>
      </c>
      <c r="F8718" t="s">
        <v>304</v>
      </c>
      <c r="G8718" t="s">
        <v>54</v>
      </c>
      <c r="H8718" t="s">
        <v>307</v>
      </c>
      <c r="I8718" s="90" t="s">
        <v>520</v>
      </c>
      <c r="J8718" s="16">
        <v>203384</v>
      </c>
    </row>
    <row r="8719" spans="1:10" hidden="1" x14ac:dyDescent="0.25">
      <c r="A8719" s="57" t="s">
        <v>44</v>
      </c>
      <c r="B8719" t="s">
        <v>128</v>
      </c>
      <c r="C8719">
        <v>2023</v>
      </c>
      <c r="D8719" t="s">
        <v>58</v>
      </c>
      <c r="E8719" t="s">
        <v>45</v>
      </c>
      <c r="F8719" t="s">
        <v>304</v>
      </c>
      <c r="G8719" t="s">
        <v>54</v>
      </c>
      <c r="H8719" t="s">
        <v>307</v>
      </c>
      <c r="I8719" s="90" t="s">
        <v>592</v>
      </c>
      <c r="J8719" s="16">
        <v>458333</v>
      </c>
    </row>
    <row r="8720" spans="1:10" hidden="1" x14ac:dyDescent="0.25">
      <c r="A8720" s="57" t="s">
        <v>44</v>
      </c>
      <c r="B8720" t="s">
        <v>128</v>
      </c>
      <c r="C8720">
        <v>2023</v>
      </c>
      <c r="D8720" t="s">
        <v>58</v>
      </c>
      <c r="E8720" t="s">
        <v>45</v>
      </c>
      <c r="F8720" t="s">
        <v>304</v>
      </c>
      <c r="G8720" t="s">
        <v>54</v>
      </c>
      <c r="H8720" t="s">
        <v>308</v>
      </c>
      <c r="I8720" s="90" t="s">
        <v>592</v>
      </c>
      <c r="J8720" s="16">
        <v>55000</v>
      </c>
    </row>
    <row r="8721" spans="1:10" hidden="1" x14ac:dyDescent="0.25">
      <c r="A8721" s="57" t="s">
        <v>44</v>
      </c>
      <c r="B8721" t="s">
        <v>128</v>
      </c>
      <c r="C8721">
        <v>2023</v>
      </c>
      <c r="D8721" t="s">
        <v>58</v>
      </c>
      <c r="E8721" t="s">
        <v>45</v>
      </c>
      <c r="F8721" t="s">
        <v>304</v>
      </c>
      <c r="G8721" t="s">
        <v>54</v>
      </c>
      <c r="H8721" t="s">
        <v>308</v>
      </c>
      <c r="I8721" s="90" t="s">
        <v>520</v>
      </c>
      <c r="J8721" s="16">
        <v>24406</v>
      </c>
    </row>
    <row r="8722" spans="1:10" hidden="1" x14ac:dyDescent="0.25">
      <c r="A8722" s="57" t="s">
        <v>44</v>
      </c>
      <c r="B8722" t="s">
        <v>128</v>
      </c>
      <c r="C8722">
        <v>2023</v>
      </c>
      <c r="D8722" t="s">
        <v>58</v>
      </c>
      <c r="E8722" t="s">
        <v>45</v>
      </c>
      <c r="F8722" t="s">
        <v>304</v>
      </c>
      <c r="G8722" t="s">
        <v>54</v>
      </c>
      <c r="H8722" t="s">
        <v>309</v>
      </c>
      <c r="I8722" s="90" t="s">
        <v>592</v>
      </c>
      <c r="J8722" s="16">
        <v>458333</v>
      </c>
    </row>
    <row r="8723" spans="1:10" hidden="1" x14ac:dyDescent="0.25">
      <c r="A8723" s="57" t="s">
        <v>44</v>
      </c>
      <c r="B8723" t="s">
        <v>128</v>
      </c>
      <c r="C8723">
        <v>2023</v>
      </c>
      <c r="D8723" t="s">
        <v>58</v>
      </c>
      <c r="E8723" t="s">
        <v>45</v>
      </c>
      <c r="F8723" t="s">
        <v>304</v>
      </c>
      <c r="G8723" t="s">
        <v>54</v>
      </c>
      <c r="H8723" t="s">
        <v>309</v>
      </c>
      <c r="I8723" s="90" t="s">
        <v>520</v>
      </c>
      <c r="J8723" s="16">
        <v>203384</v>
      </c>
    </row>
    <row r="8724" spans="1:10" hidden="1" x14ac:dyDescent="0.25">
      <c r="A8724" s="57" t="s">
        <v>44</v>
      </c>
      <c r="B8724" t="s">
        <v>128</v>
      </c>
      <c r="C8724">
        <v>2023</v>
      </c>
      <c r="D8724" t="s">
        <v>58</v>
      </c>
      <c r="E8724" t="s">
        <v>45</v>
      </c>
      <c r="F8724" t="s">
        <v>304</v>
      </c>
      <c r="G8724" t="s">
        <v>54</v>
      </c>
      <c r="H8724" t="s">
        <v>310</v>
      </c>
      <c r="I8724" s="90" t="s">
        <v>592</v>
      </c>
      <c r="J8724" s="16">
        <v>229167</v>
      </c>
    </row>
    <row r="8725" spans="1:10" hidden="1" x14ac:dyDescent="0.25">
      <c r="A8725" s="57" t="s">
        <v>44</v>
      </c>
      <c r="B8725" t="s">
        <v>128</v>
      </c>
      <c r="C8725">
        <v>2023</v>
      </c>
      <c r="D8725" t="s">
        <v>58</v>
      </c>
      <c r="E8725" t="s">
        <v>45</v>
      </c>
      <c r="F8725" t="s">
        <v>304</v>
      </c>
      <c r="G8725" t="s">
        <v>54</v>
      </c>
      <c r="H8725" t="s">
        <v>310</v>
      </c>
      <c r="I8725" s="90" t="s">
        <v>520</v>
      </c>
      <c r="J8725" s="16">
        <v>95833</v>
      </c>
    </row>
    <row r="8726" spans="1:10" hidden="1" x14ac:dyDescent="0.25">
      <c r="A8726" s="57" t="s">
        <v>44</v>
      </c>
      <c r="B8726" t="s">
        <v>128</v>
      </c>
      <c r="C8726">
        <v>2023</v>
      </c>
      <c r="D8726" t="s">
        <v>58</v>
      </c>
      <c r="E8726" t="s">
        <v>45</v>
      </c>
      <c r="F8726" t="s">
        <v>304</v>
      </c>
      <c r="G8726" t="s">
        <v>54</v>
      </c>
      <c r="H8726" s="90" t="s">
        <v>332</v>
      </c>
    </row>
    <row r="8727" spans="1:10" hidden="1" x14ac:dyDescent="0.25">
      <c r="A8727" s="57" t="s">
        <v>44</v>
      </c>
      <c r="B8727" t="s">
        <v>128</v>
      </c>
      <c r="C8727">
        <v>2023</v>
      </c>
      <c r="D8727" t="s">
        <v>58</v>
      </c>
      <c r="E8727" t="s">
        <v>45</v>
      </c>
      <c r="F8727" t="s">
        <v>304</v>
      </c>
      <c r="G8727" t="s">
        <v>54</v>
      </c>
      <c r="H8727" t="s">
        <v>311</v>
      </c>
      <c r="I8727" s="90" t="s">
        <v>520</v>
      </c>
      <c r="J8727" s="16">
        <v>1000000</v>
      </c>
    </row>
    <row r="8728" spans="1:10" hidden="1" x14ac:dyDescent="0.25">
      <c r="A8728" s="57" t="s">
        <v>44</v>
      </c>
      <c r="B8728" t="s">
        <v>128</v>
      </c>
      <c r="C8728">
        <v>2023</v>
      </c>
      <c r="D8728" t="s">
        <v>58</v>
      </c>
      <c r="E8728" t="s">
        <v>45</v>
      </c>
      <c r="F8728" t="s">
        <v>304</v>
      </c>
      <c r="G8728" t="s">
        <v>54</v>
      </c>
      <c r="H8728" t="s">
        <v>453</v>
      </c>
      <c r="I8728" s="90" t="s">
        <v>520</v>
      </c>
    </row>
    <row r="8729" spans="1:10" hidden="1" x14ac:dyDescent="0.25">
      <c r="A8729" s="57" t="s">
        <v>44</v>
      </c>
      <c r="B8729" t="s">
        <v>128</v>
      </c>
      <c r="C8729">
        <v>2023</v>
      </c>
      <c r="D8729" t="s">
        <v>58</v>
      </c>
      <c r="E8729" t="s">
        <v>45</v>
      </c>
      <c r="F8729" t="s">
        <v>304</v>
      </c>
      <c r="G8729" t="s">
        <v>54</v>
      </c>
      <c r="H8729" t="s">
        <v>312</v>
      </c>
    </row>
    <row r="8730" spans="1:10" hidden="1" x14ac:dyDescent="0.25">
      <c r="A8730" s="57" t="s">
        <v>44</v>
      </c>
      <c r="B8730" t="s">
        <v>128</v>
      </c>
      <c r="C8730">
        <v>2023</v>
      </c>
      <c r="D8730" t="s">
        <v>58</v>
      </c>
      <c r="E8730" t="s">
        <v>45</v>
      </c>
      <c r="F8730" t="s">
        <v>304</v>
      </c>
      <c r="G8730" t="s">
        <v>54</v>
      </c>
      <c r="H8730" t="s">
        <v>313</v>
      </c>
      <c r="I8730" s="90" t="s">
        <v>559</v>
      </c>
      <c r="J8730" s="16">
        <v>41030</v>
      </c>
    </row>
    <row r="8731" spans="1:10" hidden="1" x14ac:dyDescent="0.25">
      <c r="A8731" s="57" t="s">
        <v>44</v>
      </c>
      <c r="B8731" t="s">
        <v>128</v>
      </c>
      <c r="C8731">
        <v>2023</v>
      </c>
      <c r="D8731" t="s">
        <v>58</v>
      </c>
      <c r="E8731" t="s">
        <v>45</v>
      </c>
      <c r="F8731" t="s">
        <v>304</v>
      </c>
      <c r="G8731" t="s">
        <v>54</v>
      </c>
      <c r="H8731" t="s">
        <v>593</v>
      </c>
      <c r="I8731" t="s">
        <v>514</v>
      </c>
    </row>
    <row r="8732" spans="1:10" hidden="1" x14ac:dyDescent="0.25">
      <c r="A8732" s="57" t="s">
        <v>44</v>
      </c>
      <c r="B8732" t="s">
        <v>128</v>
      </c>
      <c r="C8732">
        <v>2023</v>
      </c>
      <c r="D8732" t="s">
        <v>58</v>
      </c>
      <c r="E8732" t="s">
        <v>45</v>
      </c>
      <c r="F8732" t="s">
        <v>304</v>
      </c>
      <c r="G8732" t="s">
        <v>54</v>
      </c>
      <c r="H8732" t="s">
        <v>314</v>
      </c>
      <c r="I8732" s="90" t="s">
        <v>398</v>
      </c>
      <c r="J8732" s="16">
        <v>936000</v>
      </c>
    </row>
    <row r="8733" spans="1:10" hidden="1" x14ac:dyDescent="0.25">
      <c r="A8733" s="57" t="s">
        <v>44</v>
      </c>
      <c r="B8733" t="s">
        <v>128</v>
      </c>
      <c r="C8733">
        <v>2023</v>
      </c>
      <c r="D8733" t="s">
        <v>58</v>
      </c>
      <c r="E8733" t="s">
        <v>45</v>
      </c>
      <c r="F8733" t="s">
        <v>304</v>
      </c>
      <c r="G8733" t="s">
        <v>54</v>
      </c>
      <c r="H8733" t="s">
        <v>315</v>
      </c>
      <c r="I8733" s="90" t="s">
        <v>454</v>
      </c>
      <c r="J8733" s="16">
        <v>92000</v>
      </c>
    </row>
    <row r="8734" spans="1:10" hidden="1" x14ac:dyDescent="0.25">
      <c r="A8734" s="57" t="s">
        <v>44</v>
      </c>
      <c r="B8734" t="s">
        <v>128</v>
      </c>
      <c r="C8734">
        <v>2023</v>
      </c>
      <c r="D8734" t="s">
        <v>58</v>
      </c>
      <c r="E8734" t="s">
        <v>45</v>
      </c>
      <c r="F8734" t="s">
        <v>304</v>
      </c>
      <c r="G8734" t="s">
        <v>54</v>
      </c>
      <c r="H8734" t="s">
        <v>315</v>
      </c>
      <c r="I8734" t="s">
        <v>594</v>
      </c>
      <c r="J8734" s="16">
        <v>220000</v>
      </c>
    </row>
    <row r="8735" spans="1:10" hidden="1" x14ac:dyDescent="0.25">
      <c r="A8735" s="57" t="s">
        <v>44</v>
      </c>
      <c r="B8735" t="s">
        <v>128</v>
      </c>
      <c r="C8735">
        <v>2023</v>
      </c>
      <c r="D8735" t="s">
        <v>58</v>
      </c>
      <c r="E8735" t="s">
        <v>45</v>
      </c>
      <c r="F8735" t="s">
        <v>304</v>
      </c>
      <c r="G8735" t="s">
        <v>54</v>
      </c>
      <c r="H8735" s="2" t="s">
        <v>316</v>
      </c>
    </row>
    <row r="8736" spans="1:10" hidden="1" x14ac:dyDescent="0.25">
      <c r="A8736" s="57" t="s">
        <v>44</v>
      </c>
      <c r="B8736" t="s">
        <v>128</v>
      </c>
      <c r="C8736">
        <v>2023</v>
      </c>
      <c r="D8736" t="s">
        <v>58</v>
      </c>
      <c r="E8736" t="s">
        <v>45</v>
      </c>
      <c r="F8736" t="s">
        <v>304</v>
      </c>
      <c r="G8736" t="s">
        <v>49</v>
      </c>
      <c r="H8736" s="90" t="s">
        <v>317</v>
      </c>
    </row>
    <row r="8737" spans="1:10" hidden="1" x14ac:dyDescent="0.25">
      <c r="A8737" s="57" t="s">
        <v>44</v>
      </c>
      <c r="B8737" t="s">
        <v>128</v>
      </c>
      <c r="C8737">
        <v>2023</v>
      </c>
      <c r="D8737" t="s">
        <v>58</v>
      </c>
      <c r="E8737" t="s">
        <v>45</v>
      </c>
      <c r="F8737" t="s">
        <v>50</v>
      </c>
      <c r="G8737" t="s">
        <v>56</v>
      </c>
      <c r="H8737" t="s">
        <v>124</v>
      </c>
      <c r="I8737" s="90" t="s">
        <v>401</v>
      </c>
      <c r="J8737" s="16">
        <v>82190</v>
      </c>
    </row>
    <row r="8738" spans="1:10" hidden="1" x14ac:dyDescent="0.25">
      <c r="A8738" s="57" t="s">
        <v>44</v>
      </c>
      <c r="B8738" t="s">
        <v>128</v>
      </c>
      <c r="C8738">
        <v>2023</v>
      </c>
      <c r="D8738" t="s">
        <v>58</v>
      </c>
      <c r="E8738" t="s">
        <v>45</v>
      </c>
      <c r="F8738" t="s">
        <v>50</v>
      </c>
      <c r="G8738" t="s">
        <v>56</v>
      </c>
      <c r="H8738" t="s">
        <v>98</v>
      </c>
      <c r="I8738" s="90" t="s">
        <v>401</v>
      </c>
      <c r="J8738" s="16">
        <v>177986</v>
      </c>
    </row>
    <row r="8739" spans="1:10" hidden="1" x14ac:dyDescent="0.25">
      <c r="A8739" s="57" t="s">
        <v>44</v>
      </c>
      <c r="B8739" t="s">
        <v>128</v>
      </c>
      <c r="C8739">
        <v>2023</v>
      </c>
      <c r="D8739" t="s">
        <v>58</v>
      </c>
      <c r="E8739" t="s">
        <v>45</v>
      </c>
      <c r="F8739" t="s">
        <v>50</v>
      </c>
      <c r="G8739" t="s">
        <v>56</v>
      </c>
      <c r="H8739" t="s">
        <v>98</v>
      </c>
      <c r="I8739" s="90" t="s">
        <v>569</v>
      </c>
      <c r="J8739" s="16">
        <v>723586.21</v>
      </c>
    </row>
    <row r="8740" spans="1:10" hidden="1" x14ac:dyDescent="0.25">
      <c r="A8740" s="57" t="s">
        <v>44</v>
      </c>
      <c r="B8740" t="s">
        <v>128</v>
      </c>
      <c r="C8740">
        <v>2023</v>
      </c>
      <c r="D8740" t="s">
        <v>58</v>
      </c>
      <c r="E8740" t="s">
        <v>45</v>
      </c>
      <c r="F8740" t="s">
        <v>50</v>
      </c>
      <c r="G8740" t="s">
        <v>56</v>
      </c>
      <c r="H8740" t="s">
        <v>265</v>
      </c>
      <c r="I8740" s="90" t="s">
        <v>398</v>
      </c>
    </row>
    <row r="8741" spans="1:10" hidden="1" x14ac:dyDescent="0.25">
      <c r="A8741" s="57" t="s">
        <v>44</v>
      </c>
      <c r="B8741" t="s">
        <v>128</v>
      </c>
      <c r="C8741">
        <v>2023</v>
      </c>
      <c r="D8741" t="s">
        <v>58</v>
      </c>
      <c r="E8741" t="s">
        <v>45</v>
      </c>
      <c r="F8741" t="s">
        <v>50</v>
      </c>
      <c r="G8741" t="s">
        <v>56</v>
      </c>
      <c r="H8741" t="s">
        <v>265</v>
      </c>
      <c r="I8741" s="90" t="s">
        <v>454</v>
      </c>
    </row>
    <row r="8742" spans="1:10" hidden="1" x14ac:dyDescent="0.25">
      <c r="A8742" s="57" t="s">
        <v>44</v>
      </c>
      <c r="B8742" t="s">
        <v>128</v>
      </c>
      <c r="C8742">
        <v>2023</v>
      </c>
      <c r="D8742" t="s">
        <v>58</v>
      </c>
      <c r="E8742" t="s">
        <v>45</v>
      </c>
      <c r="F8742" t="s">
        <v>50</v>
      </c>
      <c r="G8742" t="s">
        <v>56</v>
      </c>
      <c r="H8742" t="s">
        <v>265</v>
      </c>
      <c r="I8742" s="90" t="s">
        <v>399</v>
      </c>
    </row>
    <row r="8743" spans="1:10" hidden="1" x14ac:dyDescent="0.25">
      <c r="A8743" s="57" t="s">
        <v>44</v>
      </c>
      <c r="B8743" t="s">
        <v>128</v>
      </c>
      <c r="C8743">
        <v>2023</v>
      </c>
      <c r="D8743" t="s">
        <v>58</v>
      </c>
      <c r="E8743" t="s">
        <v>45</v>
      </c>
      <c r="F8743" t="s">
        <v>50</v>
      </c>
      <c r="G8743" t="s">
        <v>56</v>
      </c>
      <c r="H8743" t="s">
        <v>265</v>
      </c>
      <c r="I8743" s="90" t="s">
        <v>514</v>
      </c>
    </row>
    <row r="8744" spans="1:10" hidden="1" x14ac:dyDescent="0.25">
      <c r="A8744" s="57" t="s">
        <v>44</v>
      </c>
      <c r="B8744" t="s">
        <v>128</v>
      </c>
      <c r="C8744">
        <v>2023</v>
      </c>
      <c r="D8744" t="s">
        <v>58</v>
      </c>
      <c r="E8744" t="s">
        <v>45</v>
      </c>
      <c r="F8744" t="s">
        <v>50</v>
      </c>
      <c r="G8744" t="s">
        <v>56</v>
      </c>
      <c r="H8744" t="s">
        <v>265</v>
      </c>
      <c r="I8744" s="90" t="s">
        <v>581</v>
      </c>
    </row>
    <row r="8745" spans="1:10" hidden="1" x14ac:dyDescent="0.25">
      <c r="A8745" s="57" t="s">
        <v>44</v>
      </c>
      <c r="B8745" t="s">
        <v>128</v>
      </c>
      <c r="C8745">
        <v>2023</v>
      </c>
      <c r="D8745" t="s">
        <v>58</v>
      </c>
      <c r="E8745" t="s">
        <v>45</v>
      </c>
      <c r="F8745" t="s">
        <v>50</v>
      </c>
      <c r="G8745" t="s">
        <v>56</v>
      </c>
      <c r="H8745" t="s">
        <v>265</v>
      </c>
      <c r="I8745" s="90" t="s">
        <v>560</v>
      </c>
    </row>
    <row r="8746" spans="1:10" hidden="1" x14ac:dyDescent="0.25">
      <c r="A8746" s="57" t="s">
        <v>44</v>
      </c>
      <c r="B8746" t="s">
        <v>128</v>
      </c>
      <c r="C8746">
        <v>2023</v>
      </c>
      <c r="D8746" t="s">
        <v>58</v>
      </c>
      <c r="E8746" t="s">
        <v>45</v>
      </c>
      <c r="F8746" t="s">
        <v>50</v>
      </c>
      <c r="G8746" t="s">
        <v>56</v>
      </c>
      <c r="H8746" t="s">
        <v>265</v>
      </c>
      <c r="I8746" s="90" t="s">
        <v>559</v>
      </c>
    </row>
    <row r="8747" spans="1:10" hidden="1" x14ac:dyDescent="0.25">
      <c r="A8747" s="57" t="s">
        <v>44</v>
      </c>
      <c r="B8747" t="s">
        <v>128</v>
      </c>
      <c r="C8747">
        <v>2023</v>
      </c>
      <c r="D8747" t="s">
        <v>58</v>
      </c>
      <c r="E8747" t="s">
        <v>45</v>
      </c>
      <c r="F8747" t="s">
        <v>50</v>
      </c>
      <c r="G8747" t="s">
        <v>56</v>
      </c>
      <c r="H8747" t="s">
        <v>193</v>
      </c>
    </row>
    <row r="8748" spans="1:10" hidden="1" x14ac:dyDescent="0.25">
      <c r="A8748" s="57" t="s">
        <v>44</v>
      </c>
      <c r="B8748" t="s">
        <v>128</v>
      </c>
      <c r="C8748">
        <v>2023</v>
      </c>
      <c r="D8748" t="s">
        <v>58</v>
      </c>
      <c r="E8748" t="s">
        <v>45</v>
      </c>
      <c r="F8748" t="s">
        <v>50</v>
      </c>
      <c r="G8748" t="s">
        <v>56</v>
      </c>
      <c r="H8748" t="s">
        <v>193</v>
      </c>
    </row>
    <row r="8749" spans="1:10" hidden="1" x14ac:dyDescent="0.25">
      <c r="A8749" s="57" t="s">
        <v>44</v>
      </c>
      <c r="B8749" t="s">
        <v>128</v>
      </c>
      <c r="C8749">
        <v>2023</v>
      </c>
      <c r="D8749" t="s">
        <v>58</v>
      </c>
      <c r="E8749" t="s">
        <v>45</v>
      </c>
      <c r="F8749" t="s">
        <v>50</v>
      </c>
      <c r="G8749" t="s">
        <v>101</v>
      </c>
      <c r="H8749" t="s">
        <v>99</v>
      </c>
      <c r="I8749" s="90" t="s">
        <v>401</v>
      </c>
      <c r="J8749" s="16">
        <v>342020</v>
      </c>
    </row>
    <row r="8750" spans="1:10" hidden="1" x14ac:dyDescent="0.25">
      <c r="A8750" s="57" t="s">
        <v>44</v>
      </c>
      <c r="B8750" t="s">
        <v>128</v>
      </c>
      <c r="C8750">
        <v>2023</v>
      </c>
      <c r="D8750" t="s">
        <v>58</v>
      </c>
      <c r="E8750" t="s">
        <v>45</v>
      </c>
      <c r="F8750" t="s">
        <v>50</v>
      </c>
      <c r="G8750" t="s">
        <v>101</v>
      </c>
      <c r="H8750" s="2" t="s">
        <v>255</v>
      </c>
      <c r="I8750" s="90" t="s">
        <v>578</v>
      </c>
    </row>
    <row r="8751" spans="1:10" hidden="1" x14ac:dyDescent="0.25">
      <c r="A8751" s="57" t="s">
        <v>44</v>
      </c>
      <c r="B8751" t="s">
        <v>128</v>
      </c>
      <c r="C8751">
        <v>2023</v>
      </c>
      <c r="D8751" t="s">
        <v>58</v>
      </c>
      <c r="E8751" t="s">
        <v>45</v>
      </c>
      <c r="F8751" t="s">
        <v>50</v>
      </c>
      <c r="G8751" t="s">
        <v>101</v>
      </c>
      <c r="H8751" s="2" t="s">
        <v>255</v>
      </c>
      <c r="I8751" t="s">
        <v>457</v>
      </c>
    </row>
    <row r="8752" spans="1:10" hidden="1" x14ac:dyDescent="0.25">
      <c r="A8752" s="57" t="s">
        <v>44</v>
      </c>
      <c r="B8752" t="s">
        <v>128</v>
      </c>
      <c r="C8752">
        <v>2023</v>
      </c>
      <c r="D8752" t="s">
        <v>58</v>
      </c>
      <c r="E8752" t="s">
        <v>45</v>
      </c>
      <c r="F8752" t="s">
        <v>50</v>
      </c>
      <c r="G8752" t="s">
        <v>101</v>
      </c>
      <c r="H8752" s="2" t="s">
        <v>255</v>
      </c>
    </row>
    <row r="8753" spans="1:10" hidden="1" x14ac:dyDescent="0.25">
      <c r="A8753" s="57" t="s">
        <v>44</v>
      </c>
      <c r="B8753" t="s">
        <v>128</v>
      </c>
      <c r="C8753">
        <v>2023</v>
      </c>
      <c r="D8753" t="s">
        <v>58</v>
      </c>
      <c r="E8753" t="s">
        <v>45</v>
      </c>
      <c r="F8753" t="s">
        <v>50</v>
      </c>
      <c r="G8753" t="s">
        <v>101</v>
      </c>
      <c r="H8753" s="2" t="s">
        <v>255</v>
      </c>
    </row>
    <row r="8754" spans="1:10" hidden="1" x14ac:dyDescent="0.25">
      <c r="A8754" s="57" t="s">
        <v>44</v>
      </c>
      <c r="B8754" t="s">
        <v>128</v>
      </c>
      <c r="C8754">
        <v>2023</v>
      </c>
      <c r="D8754" t="s">
        <v>58</v>
      </c>
      <c r="E8754" t="s">
        <v>45</v>
      </c>
      <c r="F8754" t="s">
        <v>50</v>
      </c>
      <c r="G8754" t="s">
        <v>101</v>
      </c>
      <c r="H8754" s="2" t="s">
        <v>254</v>
      </c>
    </row>
    <row r="8755" spans="1:10" hidden="1" x14ac:dyDescent="0.25">
      <c r="A8755" s="57" t="s">
        <v>44</v>
      </c>
      <c r="B8755" t="s">
        <v>128</v>
      </c>
      <c r="C8755">
        <v>2023</v>
      </c>
      <c r="D8755" t="s">
        <v>58</v>
      </c>
      <c r="E8755" t="s">
        <v>45</v>
      </c>
      <c r="F8755" t="s">
        <v>50</v>
      </c>
      <c r="G8755" t="s">
        <v>101</v>
      </c>
      <c r="H8755" s="2" t="s">
        <v>236</v>
      </c>
      <c r="I8755" t="s">
        <v>422</v>
      </c>
    </row>
    <row r="8756" spans="1:10" hidden="1" x14ac:dyDescent="0.25">
      <c r="A8756" s="57" t="s">
        <v>44</v>
      </c>
      <c r="B8756" t="s">
        <v>128</v>
      </c>
      <c r="C8756">
        <v>2023</v>
      </c>
      <c r="D8756" t="s">
        <v>58</v>
      </c>
      <c r="E8756" t="s">
        <v>45</v>
      </c>
      <c r="F8756" t="s">
        <v>50</v>
      </c>
      <c r="G8756" t="s">
        <v>101</v>
      </c>
      <c r="H8756" t="s">
        <v>30</v>
      </c>
      <c r="I8756" s="90" t="s">
        <v>414</v>
      </c>
    </row>
    <row r="8757" spans="1:10" hidden="1" x14ac:dyDescent="0.25">
      <c r="A8757" s="57" t="s">
        <v>44</v>
      </c>
      <c r="B8757" t="s">
        <v>128</v>
      </c>
      <c r="C8757">
        <v>2023</v>
      </c>
      <c r="D8757" t="s">
        <v>58</v>
      </c>
      <c r="E8757" t="s">
        <v>45</v>
      </c>
      <c r="F8757" t="s">
        <v>50</v>
      </c>
      <c r="G8757" t="s">
        <v>101</v>
      </c>
      <c r="H8757" t="s">
        <v>30</v>
      </c>
      <c r="I8757" s="90" t="s">
        <v>520</v>
      </c>
      <c r="J8757" s="16">
        <v>1017500</v>
      </c>
    </row>
    <row r="8758" spans="1:10" hidden="1" x14ac:dyDescent="0.25">
      <c r="A8758" s="57" t="s">
        <v>44</v>
      </c>
      <c r="B8758" t="s">
        <v>128</v>
      </c>
      <c r="C8758">
        <v>2023</v>
      </c>
      <c r="D8758" t="s">
        <v>58</v>
      </c>
      <c r="E8758" t="s">
        <v>45</v>
      </c>
      <c r="F8758" t="s">
        <v>50</v>
      </c>
      <c r="G8758" t="s">
        <v>101</v>
      </c>
      <c r="H8758" t="s">
        <v>30</v>
      </c>
      <c r="I8758" s="90" t="s">
        <v>582</v>
      </c>
      <c r="J8758" s="16">
        <v>23400</v>
      </c>
    </row>
    <row r="8759" spans="1:10" hidden="1" x14ac:dyDescent="0.25">
      <c r="A8759" s="57" t="s">
        <v>44</v>
      </c>
      <c r="B8759" t="s">
        <v>128</v>
      </c>
      <c r="C8759">
        <v>2023</v>
      </c>
      <c r="D8759" t="s">
        <v>58</v>
      </c>
      <c r="E8759" t="s">
        <v>45</v>
      </c>
      <c r="F8759" t="s">
        <v>50</v>
      </c>
      <c r="G8759" t="s">
        <v>101</v>
      </c>
      <c r="H8759" t="s">
        <v>30</v>
      </c>
      <c r="I8759" t="s">
        <v>600</v>
      </c>
      <c r="J8759" s="16">
        <v>23000</v>
      </c>
    </row>
    <row r="8760" spans="1:10" hidden="1" x14ac:dyDescent="0.25">
      <c r="A8760" s="57" t="s">
        <v>44</v>
      </c>
      <c r="B8760" t="s">
        <v>128</v>
      </c>
      <c r="C8760">
        <v>2023</v>
      </c>
      <c r="D8760" t="s">
        <v>58</v>
      </c>
      <c r="E8760" t="s">
        <v>45</v>
      </c>
      <c r="F8760" t="s">
        <v>50</v>
      </c>
      <c r="G8760" t="s">
        <v>101</v>
      </c>
      <c r="H8760" t="s">
        <v>30</v>
      </c>
      <c r="I8760" t="s">
        <v>544</v>
      </c>
      <c r="J8760" s="16">
        <v>113700</v>
      </c>
    </row>
    <row r="8761" spans="1:10" hidden="1" x14ac:dyDescent="0.25">
      <c r="A8761" s="57" t="s">
        <v>44</v>
      </c>
      <c r="B8761" t="s">
        <v>128</v>
      </c>
      <c r="C8761">
        <v>2023</v>
      </c>
      <c r="D8761" t="s">
        <v>58</v>
      </c>
      <c r="E8761" t="s">
        <v>45</v>
      </c>
      <c r="F8761" t="s">
        <v>50</v>
      </c>
      <c r="G8761" t="s">
        <v>101</v>
      </c>
      <c r="H8761" t="s">
        <v>30</v>
      </c>
      <c r="I8761" t="s">
        <v>601</v>
      </c>
      <c r="J8761" s="16">
        <v>20000</v>
      </c>
    </row>
    <row r="8762" spans="1:10" hidden="1" x14ac:dyDescent="0.25">
      <c r="A8762" s="57" t="s">
        <v>44</v>
      </c>
      <c r="B8762" t="s">
        <v>128</v>
      </c>
      <c r="C8762">
        <v>2023</v>
      </c>
      <c r="D8762" t="s">
        <v>58</v>
      </c>
      <c r="E8762" t="s">
        <v>45</v>
      </c>
      <c r="F8762" t="s">
        <v>50</v>
      </c>
      <c r="G8762" t="s">
        <v>101</v>
      </c>
      <c r="H8762" t="s">
        <v>30</v>
      </c>
      <c r="I8762" t="s">
        <v>602</v>
      </c>
      <c r="J8762" s="16">
        <v>22900</v>
      </c>
    </row>
    <row r="8763" spans="1:10" hidden="1" x14ac:dyDescent="0.25">
      <c r="A8763" s="57" t="s">
        <v>44</v>
      </c>
      <c r="B8763" t="s">
        <v>128</v>
      </c>
      <c r="C8763">
        <v>2023</v>
      </c>
      <c r="D8763" t="s">
        <v>58</v>
      </c>
      <c r="E8763" t="s">
        <v>45</v>
      </c>
      <c r="F8763" t="s">
        <v>50</v>
      </c>
      <c r="G8763" t="s">
        <v>101</v>
      </c>
      <c r="H8763" t="s">
        <v>30</v>
      </c>
      <c r="I8763" t="s">
        <v>580</v>
      </c>
      <c r="J8763" s="16">
        <v>70500</v>
      </c>
    </row>
    <row r="8764" spans="1:10" hidden="1" x14ac:dyDescent="0.25">
      <c r="A8764" s="57" t="s">
        <v>44</v>
      </c>
      <c r="B8764" t="s">
        <v>128</v>
      </c>
      <c r="C8764">
        <v>2023</v>
      </c>
      <c r="D8764" t="s">
        <v>58</v>
      </c>
      <c r="E8764" t="s">
        <v>45</v>
      </c>
      <c r="F8764" t="s">
        <v>50</v>
      </c>
      <c r="G8764" t="s">
        <v>101</v>
      </c>
      <c r="H8764" t="s">
        <v>30</v>
      </c>
      <c r="I8764" t="s">
        <v>603</v>
      </c>
      <c r="J8764" s="16">
        <v>21200</v>
      </c>
    </row>
    <row r="8765" spans="1:10" hidden="1" x14ac:dyDescent="0.25">
      <c r="A8765" s="57" t="s">
        <v>44</v>
      </c>
      <c r="B8765" t="s">
        <v>128</v>
      </c>
      <c r="C8765">
        <v>2023</v>
      </c>
      <c r="D8765" t="s">
        <v>58</v>
      </c>
      <c r="E8765" t="s">
        <v>45</v>
      </c>
      <c r="F8765" t="s">
        <v>50</v>
      </c>
      <c r="G8765" t="s">
        <v>101</v>
      </c>
      <c r="H8765" t="s">
        <v>30</v>
      </c>
      <c r="I8765" t="s">
        <v>604</v>
      </c>
      <c r="J8765" s="16">
        <v>18000</v>
      </c>
    </row>
    <row r="8766" spans="1:10" hidden="1" x14ac:dyDescent="0.25">
      <c r="A8766" s="57" t="s">
        <v>44</v>
      </c>
      <c r="B8766" t="s">
        <v>128</v>
      </c>
      <c r="C8766">
        <v>2023</v>
      </c>
      <c r="D8766" t="s">
        <v>58</v>
      </c>
      <c r="E8766" t="s">
        <v>45</v>
      </c>
      <c r="F8766" t="s">
        <v>50</v>
      </c>
      <c r="G8766" t="s">
        <v>101</v>
      </c>
      <c r="H8766" t="s">
        <v>30</v>
      </c>
      <c r="I8766" t="s">
        <v>605</v>
      </c>
      <c r="J8766" s="16">
        <v>11900</v>
      </c>
    </row>
    <row r="8767" spans="1:10" hidden="1" x14ac:dyDescent="0.25">
      <c r="A8767" s="57" t="s">
        <v>44</v>
      </c>
      <c r="B8767" t="s">
        <v>128</v>
      </c>
      <c r="C8767">
        <v>2023</v>
      </c>
      <c r="D8767" t="s">
        <v>58</v>
      </c>
      <c r="E8767" t="s">
        <v>45</v>
      </c>
      <c r="F8767" t="s">
        <v>50</v>
      </c>
      <c r="G8767" t="s">
        <v>101</v>
      </c>
      <c r="H8767" t="s">
        <v>30</v>
      </c>
      <c r="I8767" t="s">
        <v>518</v>
      </c>
      <c r="J8767" s="16">
        <v>31080</v>
      </c>
    </row>
    <row r="8768" spans="1:10" hidden="1" x14ac:dyDescent="0.25">
      <c r="A8768" s="57" t="s">
        <v>44</v>
      </c>
      <c r="B8768" t="s">
        <v>128</v>
      </c>
      <c r="C8768">
        <v>2023</v>
      </c>
      <c r="D8768" t="s">
        <v>58</v>
      </c>
      <c r="E8768" t="s">
        <v>45</v>
      </c>
      <c r="F8768" t="s">
        <v>50</v>
      </c>
      <c r="G8768" t="s">
        <v>101</v>
      </c>
      <c r="H8768" t="s">
        <v>30</v>
      </c>
      <c r="I8768" t="s">
        <v>597</v>
      </c>
      <c r="J8768" s="16">
        <v>32040</v>
      </c>
    </row>
    <row r="8769" spans="1:10" hidden="1" x14ac:dyDescent="0.25">
      <c r="A8769" s="57" t="s">
        <v>44</v>
      </c>
      <c r="B8769" t="s">
        <v>128</v>
      </c>
      <c r="C8769">
        <v>2023</v>
      </c>
      <c r="D8769" t="s">
        <v>58</v>
      </c>
      <c r="E8769" t="s">
        <v>45</v>
      </c>
      <c r="F8769" t="s">
        <v>50</v>
      </c>
      <c r="G8769" t="s">
        <v>101</v>
      </c>
      <c r="H8769" t="s">
        <v>30</v>
      </c>
      <c r="I8769" t="s">
        <v>375</v>
      </c>
      <c r="J8769" s="16">
        <v>740504</v>
      </c>
    </row>
    <row r="8770" spans="1:10" hidden="1" x14ac:dyDescent="0.25">
      <c r="A8770" s="57" t="s">
        <v>44</v>
      </c>
      <c r="B8770" t="s">
        <v>128</v>
      </c>
      <c r="C8770">
        <v>2023</v>
      </c>
      <c r="D8770" t="s">
        <v>58</v>
      </c>
      <c r="E8770" t="s">
        <v>45</v>
      </c>
      <c r="F8770" t="s">
        <v>50</v>
      </c>
      <c r="G8770" t="s">
        <v>101</v>
      </c>
      <c r="H8770" t="s">
        <v>30</v>
      </c>
      <c r="I8770" t="s">
        <v>599</v>
      </c>
      <c r="J8770" s="16">
        <v>22900</v>
      </c>
    </row>
    <row r="8771" spans="1:10" hidden="1" x14ac:dyDescent="0.25">
      <c r="A8771" s="57" t="s">
        <v>44</v>
      </c>
      <c r="B8771" t="s">
        <v>128</v>
      </c>
      <c r="C8771">
        <v>2023</v>
      </c>
      <c r="D8771" t="s">
        <v>58</v>
      </c>
      <c r="E8771" t="s">
        <v>45</v>
      </c>
      <c r="F8771" t="s">
        <v>50</v>
      </c>
      <c r="G8771" t="s">
        <v>101</v>
      </c>
      <c r="H8771" t="s">
        <v>30</v>
      </c>
      <c r="I8771" t="s">
        <v>606</v>
      </c>
      <c r="J8771" s="16">
        <v>29400</v>
      </c>
    </row>
    <row r="8772" spans="1:10" hidden="1" x14ac:dyDescent="0.25">
      <c r="A8772" s="57" t="s">
        <v>44</v>
      </c>
      <c r="B8772" t="s">
        <v>128</v>
      </c>
      <c r="C8772">
        <v>2023</v>
      </c>
      <c r="D8772" t="s">
        <v>58</v>
      </c>
      <c r="E8772" t="s">
        <v>45</v>
      </c>
      <c r="F8772" t="s">
        <v>50</v>
      </c>
      <c r="G8772" t="s">
        <v>101</v>
      </c>
      <c r="H8772" t="s">
        <v>30</v>
      </c>
      <c r="I8772" t="s">
        <v>425</v>
      </c>
      <c r="J8772" s="16">
        <v>20000</v>
      </c>
    </row>
    <row r="8773" spans="1:10" hidden="1" x14ac:dyDescent="0.25">
      <c r="A8773" s="57" t="s">
        <v>44</v>
      </c>
      <c r="B8773" t="s">
        <v>128</v>
      </c>
      <c r="C8773">
        <v>2023</v>
      </c>
      <c r="D8773" t="s">
        <v>58</v>
      </c>
      <c r="E8773" t="s">
        <v>45</v>
      </c>
      <c r="F8773" t="s">
        <v>50</v>
      </c>
      <c r="G8773" t="s">
        <v>101</v>
      </c>
      <c r="H8773" t="s">
        <v>30</v>
      </c>
      <c r="I8773" t="s">
        <v>384</v>
      </c>
      <c r="J8773" s="16">
        <v>17038</v>
      </c>
    </row>
    <row r="8774" spans="1:10" hidden="1" x14ac:dyDescent="0.25">
      <c r="A8774" s="57" t="s">
        <v>44</v>
      </c>
      <c r="B8774" t="s">
        <v>128</v>
      </c>
      <c r="C8774">
        <v>2023</v>
      </c>
      <c r="D8774" t="s">
        <v>58</v>
      </c>
      <c r="E8774" t="s">
        <v>45</v>
      </c>
      <c r="F8774" t="s">
        <v>50</v>
      </c>
      <c r="G8774" t="s">
        <v>101</v>
      </c>
      <c r="H8774" t="s">
        <v>30</v>
      </c>
      <c r="I8774" t="s">
        <v>429</v>
      </c>
      <c r="J8774" s="16">
        <v>11550</v>
      </c>
    </row>
    <row r="8775" spans="1:10" hidden="1" x14ac:dyDescent="0.25">
      <c r="A8775" s="57" t="s">
        <v>44</v>
      </c>
      <c r="B8775" t="s">
        <v>128</v>
      </c>
      <c r="C8775">
        <v>2023</v>
      </c>
      <c r="D8775" t="s">
        <v>58</v>
      </c>
      <c r="E8775" t="s">
        <v>45</v>
      </c>
      <c r="F8775" t="s">
        <v>50</v>
      </c>
      <c r="G8775" t="s">
        <v>101</v>
      </c>
      <c r="H8775" t="s">
        <v>30</v>
      </c>
      <c r="I8775" t="s">
        <v>607</v>
      </c>
      <c r="J8775" s="16">
        <v>18900</v>
      </c>
    </row>
    <row r="8776" spans="1:10" hidden="1" x14ac:dyDescent="0.25">
      <c r="A8776" s="57" t="s">
        <v>44</v>
      </c>
      <c r="B8776" t="s">
        <v>128</v>
      </c>
      <c r="C8776">
        <v>2023</v>
      </c>
      <c r="D8776" t="s">
        <v>58</v>
      </c>
      <c r="E8776" t="s">
        <v>45</v>
      </c>
      <c r="F8776" t="s">
        <v>50</v>
      </c>
      <c r="G8776" t="s">
        <v>101</v>
      </c>
      <c r="H8776" t="s">
        <v>30</v>
      </c>
      <c r="J8776" s="16"/>
    </row>
    <row r="8777" spans="1:10" hidden="1" x14ac:dyDescent="0.25">
      <c r="A8777" s="57" t="s">
        <v>44</v>
      </c>
      <c r="B8777" t="s">
        <v>128</v>
      </c>
      <c r="C8777">
        <v>2023</v>
      </c>
      <c r="D8777" t="s">
        <v>58</v>
      </c>
      <c r="E8777" t="s">
        <v>45</v>
      </c>
      <c r="F8777" t="s">
        <v>50</v>
      </c>
      <c r="G8777" t="s">
        <v>101</v>
      </c>
      <c r="H8777" t="s">
        <v>30</v>
      </c>
      <c r="J8777" s="16"/>
    </row>
    <row r="8778" spans="1:10" hidden="1" x14ac:dyDescent="0.25">
      <c r="A8778" s="57" t="s">
        <v>44</v>
      </c>
      <c r="B8778" t="s">
        <v>128</v>
      </c>
      <c r="C8778">
        <v>2023</v>
      </c>
      <c r="D8778" t="s">
        <v>58</v>
      </c>
      <c r="E8778" t="s">
        <v>45</v>
      </c>
      <c r="F8778" t="s">
        <v>50</v>
      </c>
      <c r="G8778" t="s">
        <v>101</v>
      </c>
      <c r="H8778" t="s">
        <v>30</v>
      </c>
      <c r="J8778" s="16"/>
    </row>
    <row r="8779" spans="1:10" hidden="1" x14ac:dyDescent="0.25">
      <c r="A8779" s="57" t="s">
        <v>44</v>
      </c>
      <c r="B8779" t="s">
        <v>128</v>
      </c>
      <c r="C8779">
        <v>2023</v>
      </c>
      <c r="D8779" t="s">
        <v>58</v>
      </c>
      <c r="E8779" t="s">
        <v>45</v>
      </c>
      <c r="F8779" t="s">
        <v>50</v>
      </c>
      <c r="G8779" t="s">
        <v>101</v>
      </c>
      <c r="H8779" t="s">
        <v>30</v>
      </c>
      <c r="J8779" s="16"/>
    </row>
    <row r="8780" spans="1:10" hidden="1" x14ac:dyDescent="0.25">
      <c r="A8780" s="57" t="s">
        <v>44</v>
      </c>
      <c r="B8780" t="s">
        <v>128</v>
      </c>
      <c r="C8780">
        <v>2023</v>
      </c>
      <c r="D8780" t="s">
        <v>58</v>
      </c>
      <c r="E8780" t="s">
        <v>45</v>
      </c>
      <c r="F8780" t="s">
        <v>50</v>
      </c>
      <c r="G8780" t="s">
        <v>101</v>
      </c>
      <c r="H8780" t="s">
        <v>30</v>
      </c>
      <c r="J8780" s="16"/>
    </row>
    <row r="8781" spans="1:10" hidden="1" x14ac:dyDescent="0.25">
      <c r="A8781" s="57" t="s">
        <v>44</v>
      </c>
      <c r="B8781" t="s">
        <v>128</v>
      </c>
      <c r="C8781">
        <v>2023</v>
      </c>
      <c r="D8781" t="s">
        <v>58</v>
      </c>
      <c r="E8781" t="s">
        <v>45</v>
      </c>
      <c r="F8781" t="s">
        <v>50</v>
      </c>
      <c r="G8781" t="s">
        <v>101</v>
      </c>
      <c r="H8781" t="s">
        <v>30</v>
      </c>
      <c r="J8781" s="16"/>
    </row>
    <row r="8782" spans="1:10" hidden="1" x14ac:dyDescent="0.25">
      <c r="A8782" s="57" t="s">
        <v>44</v>
      </c>
      <c r="B8782" t="s">
        <v>128</v>
      </c>
      <c r="C8782">
        <v>2023</v>
      </c>
      <c r="D8782" t="s">
        <v>58</v>
      </c>
      <c r="E8782" t="s">
        <v>45</v>
      </c>
      <c r="F8782" t="s">
        <v>50</v>
      </c>
      <c r="G8782" t="s">
        <v>101</v>
      </c>
      <c r="H8782" t="s">
        <v>30</v>
      </c>
      <c r="J8782" s="16"/>
    </row>
    <row r="8783" spans="1:10" hidden="1" x14ac:dyDescent="0.25">
      <c r="A8783" s="57" t="s">
        <v>44</v>
      </c>
      <c r="B8783" t="s">
        <v>128</v>
      </c>
      <c r="C8783">
        <v>2023</v>
      </c>
      <c r="D8783" t="s">
        <v>58</v>
      </c>
      <c r="E8783" t="s">
        <v>45</v>
      </c>
      <c r="F8783" t="s">
        <v>287</v>
      </c>
      <c r="G8783" t="s">
        <v>287</v>
      </c>
      <c r="H8783" s="82" t="s">
        <v>288</v>
      </c>
    </row>
    <row r="8784" spans="1:10" hidden="1" x14ac:dyDescent="0.25">
      <c r="A8784" s="57" t="s">
        <v>44</v>
      </c>
      <c r="B8784" t="s">
        <v>128</v>
      </c>
      <c r="C8784">
        <v>2023</v>
      </c>
      <c r="D8784" t="s">
        <v>58</v>
      </c>
      <c r="E8784" t="s">
        <v>112</v>
      </c>
      <c r="F8784" t="s">
        <v>117</v>
      </c>
      <c r="G8784" t="s">
        <v>53</v>
      </c>
      <c r="H8784" s="2" t="s">
        <v>256</v>
      </c>
    </row>
    <row r="8785" spans="1:10" hidden="1" x14ac:dyDescent="0.25">
      <c r="A8785" s="57" t="s">
        <v>44</v>
      </c>
      <c r="B8785" t="s">
        <v>128</v>
      </c>
      <c r="C8785">
        <v>2023</v>
      </c>
      <c r="D8785" t="s">
        <v>58</v>
      </c>
      <c r="E8785" t="s">
        <v>112</v>
      </c>
      <c r="F8785" t="s">
        <v>117</v>
      </c>
      <c r="G8785" t="s">
        <v>53</v>
      </c>
      <c r="H8785" s="90" t="s">
        <v>335</v>
      </c>
      <c r="I8785" s="90" t="s">
        <v>475</v>
      </c>
    </row>
    <row r="8786" spans="1:10" hidden="1" x14ac:dyDescent="0.25">
      <c r="A8786" s="57" t="s">
        <v>44</v>
      </c>
      <c r="B8786" t="s">
        <v>128</v>
      </c>
      <c r="C8786">
        <v>2023</v>
      </c>
      <c r="D8786" t="s">
        <v>58</v>
      </c>
      <c r="E8786" t="s">
        <v>112</v>
      </c>
      <c r="F8786" t="s">
        <v>117</v>
      </c>
      <c r="G8786" t="s">
        <v>53</v>
      </c>
      <c r="H8786" s="2" t="s">
        <v>257</v>
      </c>
      <c r="I8786" s="90" t="s">
        <v>406</v>
      </c>
      <c r="J8786" s="16">
        <v>501648</v>
      </c>
    </row>
    <row r="8787" spans="1:10" hidden="1" x14ac:dyDescent="0.25">
      <c r="A8787" s="57" t="s">
        <v>44</v>
      </c>
      <c r="B8787" t="s">
        <v>128</v>
      </c>
      <c r="C8787">
        <v>2023</v>
      </c>
      <c r="D8787" t="s">
        <v>58</v>
      </c>
      <c r="E8787" t="s">
        <v>112</v>
      </c>
      <c r="F8787" t="s">
        <v>117</v>
      </c>
      <c r="G8787" t="s">
        <v>53</v>
      </c>
      <c r="H8787" s="2" t="s">
        <v>257</v>
      </c>
      <c r="I8787" s="90" t="s">
        <v>408</v>
      </c>
      <c r="J8787" s="16">
        <v>2541683</v>
      </c>
    </row>
    <row r="8788" spans="1:10" hidden="1" x14ac:dyDescent="0.25">
      <c r="A8788" s="57" t="s">
        <v>44</v>
      </c>
      <c r="B8788" t="s">
        <v>128</v>
      </c>
      <c r="C8788">
        <v>2023</v>
      </c>
      <c r="D8788" t="s">
        <v>58</v>
      </c>
      <c r="E8788" t="s">
        <v>112</v>
      </c>
      <c r="F8788" t="s">
        <v>117</v>
      </c>
      <c r="G8788" t="s">
        <v>53</v>
      </c>
      <c r="H8788" s="2" t="s">
        <v>257</v>
      </c>
      <c r="I8788" t="s">
        <v>421</v>
      </c>
    </row>
    <row r="8789" spans="1:10" hidden="1" x14ac:dyDescent="0.25">
      <c r="A8789" s="57" t="s">
        <v>44</v>
      </c>
      <c r="B8789" t="s">
        <v>128</v>
      </c>
      <c r="C8789">
        <v>2023</v>
      </c>
      <c r="D8789" t="s">
        <v>58</v>
      </c>
      <c r="E8789" t="s">
        <v>112</v>
      </c>
      <c r="F8789" t="s">
        <v>117</v>
      </c>
      <c r="G8789" t="s">
        <v>53</v>
      </c>
      <c r="H8789" s="2" t="s">
        <v>257</v>
      </c>
    </row>
    <row r="8790" spans="1:10" hidden="1" x14ac:dyDescent="0.25">
      <c r="A8790" s="57" t="s">
        <v>44</v>
      </c>
      <c r="B8790" t="s">
        <v>128</v>
      </c>
      <c r="C8790">
        <v>2023</v>
      </c>
      <c r="D8790" t="s">
        <v>58</v>
      </c>
      <c r="E8790" t="s">
        <v>112</v>
      </c>
      <c r="F8790" t="s">
        <v>117</v>
      </c>
      <c r="G8790" t="s">
        <v>53</v>
      </c>
      <c r="H8790" s="2" t="s">
        <v>257</v>
      </c>
    </row>
    <row r="8791" spans="1:10" hidden="1" x14ac:dyDescent="0.25">
      <c r="A8791" s="57" t="s">
        <v>44</v>
      </c>
      <c r="B8791" t="s">
        <v>128</v>
      </c>
      <c r="C8791">
        <v>2023</v>
      </c>
      <c r="D8791" t="s">
        <v>58</v>
      </c>
      <c r="E8791" t="s">
        <v>112</v>
      </c>
      <c r="F8791" t="s">
        <v>117</v>
      </c>
      <c r="G8791" t="s">
        <v>53</v>
      </c>
      <c r="H8791" s="2" t="s">
        <v>257</v>
      </c>
    </row>
    <row r="8792" spans="1:10" hidden="1" x14ac:dyDescent="0.25">
      <c r="A8792" s="57" t="s">
        <v>44</v>
      </c>
      <c r="B8792" t="s">
        <v>128</v>
      </c>
      <c r="C8792">
        <v>2023</v>
      </c>
      <c r="D8792" t="s">
        <v>58</v>
      </c>
      <c r="E8792" t="s">
        <v>112</v>
      </c>
      <c r="F8792" t="s">
        <v>117</v>
      </c>
      <c r="G8792" t="s">
        <v>53</v>
      </c>
      <c r="H8792" s="2" t="s">
        <v>257</v>
      </c>
    </row>
    <row r="8793" spans="1:10" hidden="1" x14ac:dyDescent="0.25">
      <c r="A8793" s="57" t="s">
        <v>44</v>
      </c>
      <c r="B8793" t="s">
        <v>128</v>
      </c>
      <c r="C8793">
        <v>2023</v>
      </c>
      <c r="D8793" t="s">
        <v>58</v>
      </c>
      <c r="E8793" t="s">
        <v>112</v>
      </c>
      <c r="F8793" t="s">
        <v>117</v>
      </c>
      <c r="G8793" t="s">
        <v>53</v>
      </c>
      <c r="H8793" s="2" t="s">
        <v>258</v>
      </c>
    </row>
    <row r="8794" spans="1:10" hidden="1" x14ac:dyDescent="0.25">
      <c r="A8794" s="57" t="s">
        <v>44</v>
      </c>
      <c r="B8794" t="s">
        <v>128</v>
      </c>
      <c r="C8794">
        <v>2023</v>
      </c>
      <c r="D8794" t="s">
        <v>58</v>
      </c>
      <c r="E8794" t="s">
        <v>112</v>
      </c>
      <c r="F8794" t="s">
        <v>117</v>
      </c>
      <c r="G8794" t="s">
        <v>53</v>
      </c>
      <c r="H8794" s="2" t="s">
        <v>259</v>
      </c>
      <c r="I8794" s="90" t="s">
        <v>409</v>
      </c>
      <c r="J8794" s="16">
        <v>16974120</v>
      </c>
    </row>
    <row r="8795" spans="1:10" hidden="1" x14ac:dyDescent="0.25">
      <c r="A8795" s="57" t="s">
        <v>44</v>
      </c>
      <c r="B8795" t="s">
        <v>128</v>
      </c>
      <c r="C8795">
        <v>2023</v>
      </c>
      <c r="D8795" t="s">
        <v>58</v>
      </c>
      <c r="E8795" t="s">
        <v>112</v>
      </c>
      <c r="F8795" t="s">
        <v>117</v>
      </c>
      <c r="G8795" t="s">
        <v>53</v>
      </c>
      <c r="H8795" s="2" t="s">
        <v>259</v>
      </c>
      <c r="I8795" s="90" t="s">
        <v>503</v>
      </c>
      <c r="J8795" s="16">
        <v>2605400</v>
      </c>
    </row>
    <row r="8796" spans="1:10" hidden="1" x14ac:dyDescent="0.25">
      <c r="A8796" s="57" t="s">
        <v>44</v>
      </c>
      <c r="B8796" t="s">
        <v>128</v>
      </c>
      <c r="C8796">
        <v>2023</v>
      </c>
      <c r="D8796" t="s">
        <v>58</v>
      </c>
      <c r="E8796" t="s">
        <v>112</v>
      </c>
      <c r="F8796" t="s">
        <v>117</v>
      </c>
      <c r="G8796" t="s">
        <v>53</v>
      </c>
      <c r="H8796" s="2" t="s">
        <v>259</v>
      </c>
      <c r="I8796" s="90" t="s">
        <v>411</v>
      </c>
      <c r="J8796" s="16">
        <v>3020608</v>
      </c>
    </row>
    <row r="8797" spans="1:10" hidden="1" x14ac:dyDescent="0.25">
      <c r="A8797" s="57" t="s">
        <v>44</v>
      </c>
      <c r="B8797" t="s">
        <v>128</v>
      </c>
      <c r="C8797">
        <v>2023</v>
      </c>
      <c r="D8797" t="s">
        <v>58</v>
      </c>
      <c r="E8797" t="s">
        <v>112</v>
      </c>
      <c r="F8797" t="s">
        <v>117</v>
      </c>
      <c r="G8797" t="s">
        <v>53</v>
      </c>
      <c r="H8797" s="2" t="s">
        <v>259</v>
      </c>
    </row>
    <row r="8798" spans="1:10" hidden="1" x14ac:dyDescent="0.25">
      <c r="A8798" s="57" t="s">
        <v>44</v>
      </c>
      <c r="B8798" t="s">
        <v>128</v>
      </c>
      <c r="C8798">
        <v>2023</v>
      </c>
      <c r="D8798" t="s">
        <v>58</v>
      </c>
      <c r="E8798" t="s">
        <v>112</v>
      </c>
      <c r="F8798" t="s">
        <v>117</v>
      </c>
      <c r="G8798" t="s">
        <v>53</v>
      </c>
      <c r="H8798" s="2" t="s">
        <v>259</v>
      </c>
    </row>
    <row r="8799" spans="1:10" hidden="1" x14ac:dyDescent="0.25">
      <c r="A8799" s="57" t="s">
        <v>44</v>
      </c>
      <c r="B8799" t="s">
        <v>128</v>
      </c>
      <c r="C8799">
        <v>2023</v>
      </c>
      <c r="D8799" t="s">
        <v>58</v>
      </c>
      <c r="E8799" t="s">
        <v>112</v>
      </c>
      <c r="F8799" t="s">
        <v>117</v>
      </c>
      <c r="G8799" t="s">
        <v>53</v>
      </c>
      <c r="H8799" s="2" t="s">
        <v>259</v>
      </c>
    </row>
    <row r="8800" spans="1:10" hidden="1" x14ac:dyDescent="0.25">
      <c r="A8800" s="57" t="s">
        <v>44</v>
      </c>
      <c r="B8800" t="s">
        <v>128</v>
      </c>
      <c r="C8800">
        <v>2023</v>
      </c>
      <c r="D8800" t="s">
        <v>58</v>
      </c>
      <c r="E8800" t="s">
        <v>112</v>
      </c>
      <c r="F8800" t="s">
        <v>117</v>
      </c>
      <c r="G8800" t="s">
        <v>53</v>
      </c>
      <c r="H8800" s="2" t="s">
        <v>259</v>
      </c>
    </row>
    <row r="8801" spans="1:10" hidden="1" x14ac:dyDescent="0.25">
      <c r="A8801" s="57" t="s">
        <v>44</v>
      </c>
      <c r="B8801" t="s">
        <v>128</v>
      </c>
      <c r="C8801">
        <v>2023</v>
      </c>
      <c r="D8801" t="s">
        <v>58</v>
      </c>
      <c r="E8801" t="s">
        <v>112</v>
      </c>
      <c r="F8801" t="s">
        <v>117</v>
      </c>
      <c r="G8801" t="s">
        <v>334</v>
      </c>
      <c r="H8801" s="90" t="s">
        <v>335</v>
      </c>
    </row>
    <row r="8802" spans="1:10" hidden="1" x14ac:dyDescent="0.25">
      <c r="A8802" s="57" t="s">
        <v>44</v>
      </c>
      <c r="B8802" t="s">
        <v>128</v>
      </c>
      <c r="C8802">
        <v>2023</v>
      </c>
      <c r="D8802" t="s">
        <v>58</v>
      </c>
      <c r="E8802" t="s">
        <v>112</v>
      </c>
      <c r="F8802" t="s">
        <v>117</v>
      </c>
      <c r="G8802" t="s">
        <v>318</v>
      </c>
      <c r="H8802" t="s">
        <v>180</v>
      </c>
      <c r="I8802" s="90" t="s">
        <v>439</v>
      </c>
      <c r="J8802" s="16">
        <v>105000</v>
      </c>
    </row>
    <row r="8803" spans="1:10" hidden="1" x14ac:dyDescent="0.25">
      <c r="A8803" s="57" t="s">
        <v>44</v>
      </c>
      <c r="B8803" t="s">
        <v>128</v>
      </c>
      <c r="C8803">
        <v>2023</v>
      </c>
      <c r="D8803" t="s">
        <v>58</v>
      </c>
      <c r="E8803" t="s">
        <v>112</v>
      </c>
      <c r="F8803" t="s">
        <v>117</v>
      </c>
      <c r="G8803" t="s">
        <v>318</v>
      </c>
      <c r="H8803" t="s">
        <v>180</v>
      </c>
      <c r="I8803" s="90" t="s">
        <v>505</v>
      </c>
      <c r="J8803" s="16">
        <v>1176400</v>
      </c>
    </row>
    <row r="8804" spans="1:10" hidden="1" x14ac:dyDescent="0.25">
      <c r="A8804" s="57" t="s">
        <v>44</v>
      </c>
      <c r="B8804" t="s">
        <v>128</v>
      </c>
      <c r="C8804">
        <v>2023</v>
      </c>
      <c r="D8804" t="s">
        <v>58</v>
      </c>
      <c r="E8804" t="s">
        <v>112</v>
      </c>
      <c r="F8804" t="s">
        <v>117</v>
      </c>
      <c r="G8804" t="s">
        <v>318</v>
      </c>
      <c r="H8804" t="s">
        <v>180</v>
      </c>
      <c r="I8804" s="90" t="s">
        <v>413</v>
      </c>
      <c r="J8804" s="10">
        <v>2001050</v>
      </c>
    </row>
    <row r="8805" spans="1:10" hidden="1" x14ac:dyDescent="0.25">
      <c r="A8805" s="57" t="s">
        <v>44</v>
      </c>
      <c r="B8805" t="s">
        <v>128</v>
      </c>
      <c r="C8805">
        <v>2023</v>
      </c>
      <c r="D8805" t="s">
        <v>58</v>
      </c>
      <c r="E8805" t="s">
        <v>112</v>
      </c>
      <c r="F8805" t="s">
        <v>117</v>
      </c>
      <c r="G8805" t="s">
        <v>318</v>
      </c>
      <c r="H8805" t="s">
        <v>180</v>
      </c>
      <c r="I8805" s="90" t="s">
        <v>414</v>
      </c>
      <c r="J8805" s="16">
        <v>643200</v>
      </c>
    </row>
    <row r="8806" spans="1:10" hidden="1" x14ac:dyDescent="0.25">
      <c r="A8806" s="57" t="s">
        <v>44</v>
      </c>
      <c r="B8806" t="s">
        <v>128</v>
      </c>
      <c r="C8806">
        <v>2023</v>
      </c>
      <c r="D8806" t="s">
        <v>58</v>
      </c>
      <c r="E8806" t="s">
        <v>112</v>
      </c>
      <c r="F8806" t="s">
        <v>117</v>
      </c>
      <c r="G8806" t="s">
        <v>318</v>
      </c>
      <c r="H8806" t="s">
        <v>180</v>
      </c>
    </row>
    <row r="8807" spans="1:10" hidden="1" x14ac:dyDescent="0.25">
      <c r="A8807" s="57" t="s">
        <v>44</v>
      </c>
      <c r="B8807" t="s">
        <v>128</v>
      </c>
      <c r="C8807">
        <v>2023</v>
      </c>
      <c r="D8807" t="s">
        <v>58</v>
      </c>
      <c r="E8807" t="s">
        <v>112</v>
      </c>
      <c r="F8807" t="s">
        <v>117</v>
      </c>
      <c r="G8807" t="s">
        <v>318</v>
      </c>
      <c r="H8807" t="s">
        <v>180</v>
      </c>
    </row>
    <row r="8808" spans="1:10" hidden="1" x14ac:dyDescent="0.25">
      <c r="A8808" s="57" t="s">
        <v>44</v>
      </c>
      <c r="B8808" t="s">
        <v>128</v>
      </c>
      <c r="C8808">
        <v>2023</v>
      </c>
      <c r="D8808" t="s">
        <v>58</v>
      </c>
      <c r="E8808" t="s">
        <v>112</v>
      </c>
      <c r="F8808" t="s">
        <v>117</v>
      </c>
      <c r="G8808" t="s">
        <v>318</v>
      </c>
      <c r="H8808" s="90" t="s">
        <v>550</v>
      </c>
    </row>
    <row r="8809" spans="1:10" hidden="1" x14ac:dyDescent="0.25">
      <c r="A8809" s="57" t="s">
        <v>44</v>
      </c>
      <c r="B8809" t="s">
        <v>128</v>
      </c>
      <c r="C8809">
        <v>2023</v>
      </c>
      <c r="D8809" t="s">
        <v>58</v>
      </c>
      <c r="E8809" t="s">
        <v>112</v>
      </c>
      <c r="F8809" t="s">
        <v>117</v>
      </c>
      <c r="G8809" t="s">
        <v>318</v>
      </c>
      <c r="H8809" s="2" t="s">
        <v>279</v>
      </c>
      <c r="I8809" s="90" t="s">
        <v>414</v>
      </c>
      <c r="J8809" s="16">
        <v>347300</v>
      </c>
    </row>
    <row r="8810" spans="1:10" hidden="1" x14ac:dyDescent="0.25">
      <c r="A8810" s="57" t="s">
        <v>44</v>
      </c>
      <c r="B8810" t="s">
        <v>128</v>
      </c>
      <c r="C8810">
        <v>2023</v>
      </c>
      <c r="D8810" t="s">
        <v>58</v>
      </c>
      <c r="E8810" t="s">
        <v>112</v>
      </c>
      <c r="F8810" t="s">
        <v>117</v>
      </c>
      <c r="G8810" t="s">
        <v>318</v>
      </c>
      <c r="H8810" s="2" t="s">
        <v>279</v>
      </c>
      <c r="I8810" s="90" t="s">
        <v>505</v>
      </c>
      <c r="J8810" s="16">
        <v>688550</v>
      </c>
    </row>
    <row r="8811" spans="1:10" hidden="1" x14ac:dyDescent="0.25">
      <c r="A8811" s="57" t="s">
        <v>44</v>
      </c>
      <c r="B8811" t="s">
        <v>128</v>
      </c>
      <c r="C8811">
        <v>2023</v>
      </c>
      <c r="D8811" t="s">
        <v>58</v>
      </c>
      <c r="E8811" t="s">
        <v>112</v>
      </c>
      <c r="F8811" t="s">
        <v>117</v>
      </c>
      <c r="G8811" t="s">
        <v>318</v>
      </c>
      <c r="H8811" s="2" t="s">
        <v>279</v>
      </c>
    </row>
    <row r="8812" spans="1:10" hidden="1" x14ac:dyDescent="0.25">
      <c r="A8812" s="57" t="s">
        <v>44</v>
      </c>
      <c r="B8812" t="s">
        <v>128</v>
      </c>
      <c r="C8812">
        <v>2023</v>
      </c>
      <c r="D8812" t="s">
        <v>58</v>
      </c>
      <c r="E8812" t="s">
        <v>112</v>
      </c>
      <c r="F8812" t="s">
        <v>117</v>
      </c>
      <c r="G8812" t="s">
        <v>318</v>
      </c>
      <c r="H8812" s="2" t="s">
        <v>279</v>
      </c>
    </row>
    <row r="8813" spans="1:10" hidden="1" x14ac:dyDescent="0.25">
      <c r="A8813" s="57" t="s">
        <v>44</v>
      </c>
      <c r="B8813" t="s">
        <v>128</v>
      </c>
      <c r="C8813">
        <v>2023</v>
      </c>
      <c r="D8813" t="s">
        <v>58</v>
      </c>
      <c r="E8813" t="s">
        <v>112</v>
      </c>
      <c r="F8813" t="s">
        <v>117</v>
      </c>
      <c r="G8813" t="s">
        <v>318</v>
      </c>
      <c r="H8813" s="2" t="s">
        <v>279</v>
      </c>
    </row>
    <row r="8814" spans="1:10" hidden="1" x14ac:dyDescent="0.25">
      <c r="A8814" s="57" t="s">
        <v>44</v>
      </c>
      <c r="B8814" t="s">
        <v>128</v>
      </c>
      <c r="C8814">
        <v>2023</v>
      </c>
      <c r="D8814" t="s">
        <v>58</v>
      </c>
      <c r="E8814" t="s">
        <v>112</v>
      </c>
      <c r="F8814" t="s">
        <v>117</v>
      </c>
      <c r="G8814" t="s">
        <v>319</v>
      </c>
      <c r="H8814" t="s">
        <v>181</v>
      </c>
    </row>
    <row r="8815" spans="1:10" hidden="1" x14ac:dyDescent="0.25">
      <c r="A8815" s="57" t="s">
        <v>44</v>
      </c>
      <c r="B8815" t="s">
        <v>128</v>
      </c>
      <c r="C8815">
        <v>2023</v>
      </c>
      <c r="D8815" t="s">
        <v>58</v>
      </c>
      <c r="E8815" t="s">
        <v>112</v>
      </c>
      <c r="F8815" t="s">
        <v>117</v>
      </c>
      <c r="G8815" t="s">
        <v>319</v>
      </c>
      <c r="H8815" s="90" t="s">
        <v>320</v>
      </c>
    </row>
    <row r="8816" spans="1:10" hidden="1" x14ac:dyDescent="0.25">
      <c r="A8816" s="20" t="s">
        <v>51</v>
      </c>
      <c r="B8816" s="20" t="s">
        <v>128</v>
      </c>
      <c r="C8816" s="20">
        <v>2023</v>
      </c>
      <c r="D8816" s="20" t="s">
        <v>58</v>
      </c>
      <c r="E8816" s="20" t="s">
        <v>52</v>
      </c>
      <c r="F8816" s="20" t="s">
        <v>142</v>
      </c>
      <c r="G8816" s="20" t="s">
        <v>301</v>
      </c>
      <c r="H8816" s="20" t="s">
        <v>210</v>
      </c>
      <c r="I8816" s="20" t="s">
        <v>374</v>
      </c>
      <c r="J8816" s="3">
        <v>118637127.08</v>
      </c>
    </row>
    <row r="8817" spans="1:10" hidden="1" x14ac:dyDescent="0.25">
      <c r="A8817" s="57" t="s">
        <v>51</v>
      </c>
      <c r="B8817" t="s">
        <v>128</v>
      </c>
      <c r="C8817">
        <v>2023</v>
      </c>
      <c r="D8817" t="s">
        <v>58</v>
      </c>
      <c r="E8817" t="s">
        <v>52</v>
      </c>
      <c r="F8817" t="s">
        <v>152</v>
      </c>
      <c r="G8817" t="s">
        <v>149</v>
      </c>
      <c r="H8817" t="s">
        <v>211</v>
      </c>
      <c r="J8817" s="3">
        <v>600</v>
      </c>
    </row>
    <row r="8818" spans="1:10" hidden="1" x14ac:dyDescent="0.25">
      <c r="A8818" s="57" t="s">
        <v>51</v>
      </c>
      <c r="B8818" t="s">
        <v>128</v>
      </c>
      <c r="C8818">
        <v>2023</v>
      </c>
      <c r="D8818" t="s">
        <v>58</v>
      </c>
      <c r="E8818" t="s">
        <v>52</v>
      </c>
      <c r="F8818" t="s">
        <v>152</v>
      </c>
      <c r="G8818" t="s">
        <v>213</v>
      </c>
      <c r="H8818" t="s">
        <v>214</v>
      </c>
    </row>
    <row r="8819" spans="1:10" hidden="1" x14ac:dyDescent="0.25">
      <c r="A8819" s="57" t="s">
        <v>51</v>
      </c>
      <c r="B8819" t="s">
        <v>128</v>
      </c>
      <c r="C8819">
        <v>2023</v>
      </c>
      <c r="D8819" t="s">
        <v>58</v>
      </c>
      <c r="E8819" t="s">
        <v>52</v>
      </c>
      <c r="F8819" t="s">
        <v>152</v>
      </c>
      <c r="G8819" t="s">
        <v>217</v>
      </c>
      <c r="H8819" t="s">
        <v>218</v>
      </c>
      <c r="J8819" s="3">
        <v>1</v>
      </c>
    </row>
    <row r="8820" spans="1:10" hidden="1" x14ac:dyDescent="0.25">
      <c r="A8820" s="57" t="s">
        <v>51</v>
      </c>
      <c r="B8820" t="s">
        <v>128</v>
      </c>
      <c r="C8820">
        <v>2023</v>
      </c>
      <c r="D8820" t="s">
        <v>58</v>
      </c>
      <c r="E8820" t="s">
        <v>52</v>
      </c>
      <c r="F8820" t="s">
        <v>142</v>
      </c>
      <c r="G8820" t="s">
        <v>300</v>
      </c>
      <c r="H8820" t="s">
        <v>224</v>
      </c>
      <c r="J8820" s="3">
        <v>-5083413.5199999996</v>
      </c>
    </row>
    <row r="8821" spans="1:10" hidden="1" x14ac:dyDescent="0.25">
      <c r="A8821" s="57" t="s">
        <v>51</v>
      </c>
      <c r="B8821" t="s">
        <v>128</v>
      </c>
      <c r="C8821">
        <v>2023</v>
      </c>
      <c r="D8821" t="s">
        <v>58</v>
      </c>
      <c r="E8821" t="s">
        <v>52</v>
      </c>
      <c r="F8821" t="s">
        <v>142</v>
      </c>
      <c r="G8821" t="s">
        <v>300</v>
      </c>
      <c r="H8821" t="s">
        <v>303</v>
      </c>
      <c r="J8821" s="3">
        <v>-8403.36</v>
      </c>
    </row>
    <row r="8822" spans="1:10" hidden="1" x14ac:dyDescent="0.25">
      <c r="A8822" s="57" t="s">
        <v>51</v>
      </c>
      <c r="B8822" t="s">
        <v>128</v>
      </c>
      <c r="C8822">
        <v>2023</v>
      </c>
      <c r="D8822" t="s">
        <v>58</v>
      </c>
      <c r="E8822" t="s">
        <v>52</v>
      </c>
      <c r="F8822" t="s">
        <v>142</v>
      </c>
      <c r="G8822" t="s">
        <v>270</v>
      </c>
      <c r="H8822" t="s">
        <v>269</v>
      </c>
    </row>
    <row r="8823" spans="1:10" hidden="1" x14ac:dyDescent="0.25">
      <c r="A8823" s="57" t="s">
        <v>51</v>
      </c>
      <c r="B8823" t="s">
        <v>128</v>
      </c>
      <c r="C8823">
        <v>2023</v>
      </c>
      <c r="D8823" t="s">
        <v>58</v>
      </c>
      <c r="E8823" t="s">
        <v>52</v>
      </c>
      <c r="F8823" t="s">
        <v>142</v>
      </c>
      <c r="G8823" t="s">
        <v>270</v>
      </c>
      <c r="H8823" t="s">
        <v>271</v>
      </c>
      <c r="J8823" s="3">
        <v>315126</v>
      </c>
    </row>
    <row r="8824" spans="1:10" hidden="1" x14ac:dyDescent="0.25">
      <c r="A8824" s="57" t="s">
        <v>51</v>
      </c>
      <c r="B8824" t="s">
        <v>128</v>
      </c>
      <c r="C8824">
        <v>2023</v>
      </c>
      <c r="D8824" t="s">
        <v>58</v>
      </c>
      <c r="E8824" t="s">
        <v>52</v>
      </c>
      <c r="F8824" t="s">
        <v>142</v>
      </c>
      <c r="G8824" t="s">
        <v>270</v>
      </c>
      <c r="H8824" t="s">
        <v>486</v>
      </c>
      <c r="J8824" s="3">
        <v>-1256248.0900000001</v>
      </c>
    </row>
    <row r="8825" spans="1:10" hidden="1" x14ac:dyDescent="0.25">
      <c r="A8825" s="57" t="s">
        <v>51</v>
      </c>
      <c r="B8825" t="s">
        <v>128</v>
      </c>
      <c r="C8825">
        <v>2023</v>
      </c>
      <c r="D8825" t="s">
        <v>58</v>
      </c>
      <c r="E8825" t="s">
        <v>52</v>
      </c>
      <c r="F8825" t="s">
        <v>152</v>
      </c>
      <c r="G8825" t="s">
        <v>56</v>
      </c>
      <c r="H8825" s="90" t="s">
        <v>608</v>
      </c>
      <c r="J8825" s="3">
        <v>640089.57999999996</v>
      </c>
    </row>
    <row r="8826" spans="1:10" hidden="1" x14ac:dyDescent="0.25">
      <c r="A8826" s="57" t="s">
        <v>51</v>
      </c>
      <c r="B8826" t="s">
        <v>128</v>
      </c>
      <c r="C8826">
        <v>2023</v>
      </c>
      <c r="D8826" t="s">
        <v>58</v>
      </c>
      <c r="E8826" t="s">
        <v>45</v>
      </c>
      <c r="F8826" t="s">
        <v>46</v>
      </c>
      <c r="G8826" t="s">
        <v>54</v>
      </c>
      <c r="H8826" t="s">
        <v>11</v>
      </c>
      <c r="I8826" s="90" t="s">
        <v>375</v>
      </c>
      <c r="J8826" s="16">
        <v>6120000</v>
      </c>
    </row>
    <row r="8827" spans="1:10" hidden="1" x14ac:dyDescent="0.25">
      <c r="A8827" s="57" t="s">
        <v>51</v>
      </c>
      <c r="B8827" t="s">
        <v>128</v>
      </c>
      <c r="C8827">
        <v>2023</v>
      </c>
      <c r="D8827" t="s">
        <v>58</v>
      </c>
      <c r="E8827" t="s">
        <v>45</v>
      </c>
      <c r="F8827" t="s">
        <v>46</v>
      </c>
      <c r="G8827" t="s">
        <v>54</v>
      </c>
      <c r="H8827" t="s">
        <v>11</v>
      </c>
      <c r="I8827" s="90" t="s">
        <v>556</v>
      </c>
      <c r="J8827" s="16">
        <v>1800000</v>
      </c>
    </row>
    <row r="8828" spans="1:10" hidden="1" x14ac:dyDescent="0.25">
      <c r="A8828" s="57" t="s">
        <v>51</v>
      </c>
      <c r="B8828" t="s">
        <v>128</v>
      </c>
      <c r="C8828">
        <v>2023</v>
      </c>
      <c r="D8828" t="s">
        <v>58</v>
      </c>
      <c r="E8828" t="s">
        <v>45</v>
      </c>
      <c r="F8828" t="s">
        <v>46</v>
      </c>
      <c r="G8828" t="s">
        <v>54</v>
      </c>
      <c r="H8828" t="s">
        <v>11</v>
      </c>
      <c r="I8828" s="90" t="s">
        <v>557</v>
      </c>
    </row>
    <row r="8829" spans="1:10" hidden="1" x14ac:dyDescent="0.25">
      <c r="A8829" s="57" t="s">
        <v>51</v>
      </c>
      <c r="B8829" t="s">
        <v>128</v>
      </c>
      <c r="C8829">
        <v>2023</v>
      </c>
      <c r="D8829" t="s">
        <v>58</v>
      </c>
      <c r="E8829" t="s">
        <v>45</v>
      </c>
      <c r="F8829" t="s">
        <v>46</v>
      </c>
      <c r="G8829" t="s">
        <v>54</v>
      </c>
      <c r="H8829" t="s">
        <v>12</v>
      </c>
      <c r="I8829" s="90" t="s">
        <v>556</v>
      </c>
      <c r="J8829" s="16">
        <v>140606</v>
      </c>
    </row>
    <row r="8830" spans="1:10" hidden="1" x14ac:dyDescent="0.25">
      <c r="A8830" s="57" t="s">
        <v>51</v>
      </c>
      <c r="B8830" t="s">
        <v>128</v>
      </c>
      <c r="C8830">
        <v>2023</v>
      </c>
      <c r="D8830" t="s">
        <v>58</v>
      </c>
      <c r="E8830" t="s">
        <v>45</v>
      </c>
      <c r="F8830" t="s">
        <v>46</v>
      </c>
      <c r="G8830" t="s">
        <v>54</v>
      </c>
      <c r="H8830" t="s">
        <v>12</v>
      </c>
      <c r="I8830" s="90" t="s">
        <v>557</v>
      </c>
    </row>
    <row r="8831" spans="1:10" hidden="1" x14ac:dyDescent="0.25">
      <c r="A8831" s="57" t="s">
        <v>51</v>
      </c>
      <c r="B8831" t="s">
        <v>128</v>
      </c>
      <c r="C8831">
        <v>2023</v>
      </c>
      <c r="D8831" t="s">
        <v>58</v>
      </c>
      <c r="E8831" t="s">
        <v>45</v>
      </c>
      <c r="F8831" t="s">
        <v>46</v>
      </c>
      <c r="G8831" t="s">
        <v>54</v>
      </c>
      <c r="H8831" t="s">
        <v>12</v>
      </c>
    </row>
    <row r="8832" spans="1:10" hidden="1" x14ac:dyDescent="0.25">
      <c r="A8832" s="57" t="s">
        <v>51</v>
      </c>
      <c r="B8832" t="s">
        <v>128</v>
      </c>
      <c r="C8832">
        <v>2023</v>
      </c>
      <c r="D8832" t="s">
        <v>58</v>
      </c>
      <c r="E8832" t="s">
        <v>45</v>
      </c>
      <c r="F8832" t="s">
        <v>46</v>
      </c>
      <c r="G8832" t="s">
        <v>54</v>
      </c>
      <c r="H8832" t="s">
        <v>13</v>
      </c>
      <c r="I8832" s="90" t="s">
        <v>375</v>
      </c>
      <c r="J8832" s="16">
        <v>510000</v>
      </c>
    </row>
    <row r="8833" spans="1:10" hidden="1" x14ac:dyDescent="0.25">
      <c r="A8833" s="57" t="s">
        <v>51</v>
      </c>
      <c r="B8833" t="s">
        <v>128</v>
      </c>
      <c r="C8833">
        <v>2023</v>
      </c>
      <c r="D8833" t="s">
        <v>58</v>
      </c>
      <c r="E8833" t="s">
        <v>45</v>
      </c>
      <c r="F8833" t="s">
        <v>46</v>
      </c>
      <c r="G8833" t="s">
        <v>54</v>
      </c>
      <c r="H8833" t="s">
        <v>13</v>
      </c>
      <c r="I8833" s="90" t="s">
        <v>556</v>
      </c>
      <c r="J8833" s="16">
        <v>161717</v>
      </c>
    </row>
    <row r="8834" spans="1:10" hidden="1" x14ac:dyDescent="0.25">
      <c r="A8834" s="57" t="s">
        <v>51</v>
      </c>
      <c r="B8834" t="s">
        <v>128</v>
      </c>
      <c r="C8834">
        <v>2023</v>
      </c>
      <c r="D8834" t="s">
        <v>58</v>
      </c>
      <c r="E8834" t="s">
        <v>45</v>
      </c>
      <c r="F8834" t="s">
        <v>46</v>
      </c>
      <c r="G8834" t="s">
        <v>54</v>
      </c>
      <c r="H8834" t="s">
        <v>13</v>
      </c>
      <c r="I8834" s="90" t="s">
        <v>557</v>
      </c>
    </row>
    <row r="8835" spans="1:10" hidden="1" x14ac:dyDescent="0.25">
      <c r="A8835" s="57" t="s">
        <v>51</v>
      </c>
      <c r="B8835" t="s">
        <v>128</v>
      </c>
      <c r="C8835">
        <v>2023</v>
      </c>
      <c r="D8835" t="s">
        <v>58</v>
      </c>
      <c r="E8835" t="s">
        <v>45</v>
      </c>
      <c r="F8835" t="s">
        <v>46</v>
      </c>
      <c r="G8835" t="s">
        <v>54</v>
      </c>
      <c r="H8835" t="s">
        <v>14</v>
      </c>
      <c r="I8835" s="90" t="s">
        <v>375</v>
      </c>
      <c r="J8835" s="16">
        <v>61200</v>
      </c>
    </row>
    <row r="8836" spans="1:10" hidden="1" x14ac:dyDescent="0.25">
      <c r="A8836" s="57" t="s">
        <v>51</v>
      </c>
      <c r="B8836" t="s">
        <v>128</v>
      </c>
      <c r="C8836">
        <v>2023</v>
      </c>
      <c r="D8836" t="s">
        <v>58</v>
      </c>
      <c r="E8836" t="s">
        <v>45</v>
      </c>
      <c r="F8836" t="s">
        <v>46</v>
      </c>
      <c r="G8836" t="s">
        <v>54</v>
      </c>
      <c r="H8836" t="s">
        <v>14</v>
      </c>
      <c r="I8836" s="90" t="s">
        <v>557</v>
      </c>
      <c r="J8836" s="16"/>
    </row>
    <row r="8837" spans="1:10" hidden="1" x14ac:dyDescent="0.25">
      <c r="A8837" s="57" t="s">
        <v>51</v>
      </c>
      <c r="B8837" t="s">
        <v>128</v>
      </c>
      <c r="C8837">
        <v>2023</v>
      </c>
      <c r="D8837" t="s">
        <v>58</v>
      </c>
      <c r="E8837" t="s">
        <v>45</v>
      </c>
      <c r="F8837" t="s">
        <v>46</v>
      </c>
      <c r="G8837" t="s">
        <v>54</v>
      </c>
      <c r="H8837" t="s">
        <v>14</v>
      </c>
      <c r="I8837" s="90" t="s">
        <v>556</v>
      </c>
      <c r="J8837" s="16">
        <v>19406</v>
      </c>
    </row>
    <row r="8838" spans="1:10" hidden="1" x14ac:dyDescent="0.25">
      <c r="A8838" s="57" t="s">
        <v>51</v>
      </c>
      <c r="B8838" t="s">
        <v>128</v>
      </c>
      <c r="C8838">
        <v>2023</v>
      </c>
      <c r="D8838" t="s">
        <v>58</v>
      </c>
      <c r="E8838" t="s">
        <v>45</v>
      </c>
      <c r="F8838" t="s">
        <v>46</v>
      </c>
      <c r="G8838" t="s">
        <v>54</v>
      </c>
      <c r="H8838" t="s">
        <v>15</v>
      </c>
      <c r="I8838" s="90" t="s">
        <v>375</v>
      </c>
      <c r="J8838" s="16">
        <v>510000</v>
      </c>
    </row>
    <row r="8839" spans="1:10" hidden="1" x14ac:dyDescent="0.25">
      <c r="A8839" s="57" t="s">
        <v>51</v>
      </c>
      <c r="B8839" t="s">
        <v>128</v>
      </c>
      <c r="C8839">
        <v>2023</v>
      </c>
      <c r="D8839" t="s">
        <v>58</v>
      </c>
      <c r="E8839" t="s">
        <v>45</v>
      </c>
      <c r="F8839" t="s">
        <v>46</v>
      </c>
      <c r="G8839" t="s">
        <v>54</v>
      </c>
      <c r="H8839" t="s">
        <v>15</v>
      </c>
      <c r="I8839" s="90" t="s">
        <v>556</v>
      </c>
      <c r="J8839" s="16">
        <v>161717</v>
      </c>
    </row>
    <row r="8840" spans="1:10" hidden="1" x14ac:dyDescent="0.25">
      <c r="A8840" s="57" t="s">
        <v>51</v>
      </c>
      <c r="B8840" t="s">
        <v>128</v>
      </c>
      <c r="C8840">
        <v>2023</v>
      </c>
      <c r="D8840" t="s">
        <v>58</v>
      </c>
      <c r="E8840" t="s">
        <v>45</v>
      </c>
      <c r="F8840" t="s">
        <v>46</v>
      </c>
      <c r="G8840" t="s">
        <v>54</v>
      </c>
      <c r="H8840" t="s">
        <v>15</v>
      </c>
      <c r="I8840" s="90" t="s">
        <v>557</v>
      </c>
    </row>
    <row r="8841" spans="1:10" hidden="1" x14ac:dyDescent="0.25">
      <c r="A8841" s="57" t="s">
        <v>51</v>
      </c>
      <c r="B8841" t="s">
        <v>128</v>
      </c>
      <c r="C8841">
        <v>2023</v>
      </c>
      <c r="D8841" t="s">
        <v>58</v>
      </c>
      <c r="E8841" t="s">
        <v>45</v>
      </c>
      <c r="F8841" t="s">
        <v>46</v>
      </c>
      <c r="G8841" t="s">
        <v>54</v>
      </c>
      <c r="H8841" t="s">
        <v>16</v>
      </c>
      <c r="I8841" s="90" t="s">
        <v>375</v>
      </c>
      <c r="J8841" s="16">
        <v>255000</v>
      </c>
    </row>
    <row r="8842" spans="1:10" hidden="1" x14ac:dyDescent="0.25">
      <c r="A8842" s="57" t="s">
        <v>51</v>
      </c>
      <c r="B8842" t="s">
        <v>128</v>
      </c>
      <c r="C8842">
        <v>2023</v>
      </c>
      <c r="D8842" t="s">
        <v>58</v>
      </c>
      <c r="E8842" t="s">
        <v>45</v>
      </c>
      <c r="F8842" t="s">
        <v>46</v>
      </c>
      <c r="G8842" t="s">
        <v>54</v>
      </c>
      <c r="H8842" t="s">
        <v>16</v>
      </c>
      <c r="I8842" s="90" t="s">
        <v>557</v>
      </c>
    </row>
    <row r="8843" spans="1:10" hidden="1" x14ac:dyDescent="0.25">
      <c r="A8843" s="57" t="s">
        <v>51</v>
      </c>
      <c r="B8843" t="s">
        <v>128</v>
      </c>
      <c r="C8843">
        <v>2023</v>
      </c>
      <c r="D8843" t="s">
        <v>58</v>
      </c>
      <c r="E8843" t="s">
        <v>45</v>
      </c>
      <c r="F8843" t="s">
        <v>46</v>
      </c>
      <c r="G8843" t="s">
        <v>54</v>
      </c>
      <c r="H8843" t="s">
        <v>16</v>
      </c>
      <c r="I8843" s="90" t="s">
        <v>556</v>
      </c>
      <c r="J8843" s="16">
        <v>75000</v>
      </c>
    </row>
    <row r="8844" spans="1:10" hidden="1" x14ac:dyDescent="0.25">
      <c r="A8844" s="57" t="s">
        <v>51</v>
      </c>
      <c r="B8844" t="s">
        <v>128</v>
      </c>
      <c r="C8844">
        <v>2023</v>
      </c>
      <c r="D8844" t="s">
        <v>58</v>
      </c>
      <c r="E8844" t="s">
        <v>45</v>
      </c>
      <c r="F8844" t="s">
        <v>46</v>
      </c>
      <c r="G8844" t="s">
        <v>54</v>
      </c>
      <c r="H8844" t="s">
        <v>17</v>
      </c>
      <c r="I8844" s="90" t="s">
        <v>375</v>
      </c>
      <c r="J8844" s="16">
        <v>4080000</v>
      </c>
    </row>
    <row r="8845" spans="1:10" hidden="1" x14ac:dyDescent="0.25">
      <c r="A8845" s="57" t="s">
        <v>51</v>
      </c>
      <c r="B8845" t="s">
        <v>128</v>
      </c>
      <c r="C8845">
        <v>2023</v>
      </c>
      <c r="D8845" t="s">
        <v>58</v>
      </c>
      <c r="E8845" t="s">
        <v>45</v>
      </c>
      <c r="F8845" t="s">
        <v>46</v>
      </c>
      <c r="G8845" t="s">
        <v>54</v>
      </c>
      <c r="H8845" s="90" t="s">
        <v>331</v>
      </c>
    </row>
    <row r="8846" spans="1:10" hidden="1" x14ac:dyDescent="0.25">
      <c r="A8846" s="57" t="s">
        <v>51</v>
      </c>
      <c r="B8846" t="s">
        <v>128</v>
      </c>
      <c r="C8846">
        <v>2023</v>
      </c>
      <c r="D8846" t="s">
        <v>58</v>
      </c>
      <c r="E8846" t="s">
        <v>45</v>
      </c>
      <c r="F8846" t="s">
        <v>46</v>
      </c>
      <c r="G8846" t="s">
        <v>54</v>
      </c>
      <c r="H8846" s="90" t="s">
        <v>445</v>
      </c>
    </row>
    <row r="8847" spans="1:10" hidden="1" x14ac:dyDescent="0.25">
      <c r="A8847" s="57" t="s">
        <v>51</v>
      </c>
      <c r="B8847" t="s">
        <v>128</v>
      </c>
      <c r="C8847">
        <v>2023</v>
      </c>
      <c r="D8847" t="s">
        <v>58</v>
      </c>
      <c r="E8847" t="s">
        <v>45</v>
      </c>
      <c r="F8847" t="s">
        <v>46</v>
      </c>
      <c r="G8847" t="s">
        <v>54</v>
      </c>
      <c r="H8847" t="s">
        <v>195</v>
      </c>
    </row>
    <row r="8848" spans="1:10" hidden="1" x14ac:dyDescent="0.25">
      <c r="A8848" s="57" t="s">
        <v>51</v>
      </c>
      <c r="B8848" t="s">
        <v>128</v>
      </c>
      <c r="C8848">
        <v>2023</v>
      </c>
      <c r="D8848" t="s">
        <v>58</v>
      </c>
      <c r="E8848" t="s">
        <v>45</v>
      </c>
      <c r="F8848" t="s">
        <v>46</v>
      </c>
      <c r="G8848" t="s">
        <v>54</v>
      </c>
      <c r="H8848" t="s">
        <v>18</v>
      </c>
      <c r="I8848" s="90" t="s">
        <v>559</v>
      </c>
      <c r="J8848" s="16">
        <v>41342</v>
      </c>
    </row>
    <row r="8849" spans="1:10" hidden="1" x14ac:dyDescent="0.25">
      <c r="A8849" s="57" t="s">
        <v>51</v>
      </c>
      <c r="B8849" t="s">
        <v>128</v>
      </c>
      <c r="C8849">
        <v>2023</v>
      </c>
      <c r="D8849" t="s">
        <v>58</v>
      </c>
      <c r="E8849" t="s">
        <v>45</v>
      </c>
      <c r="F8849" t="s">
        <v>46</v>
      </c>
      <c r="G8849" t="s">
        <v>54</v>
      </c>
      <c r="H8849" s="90" t="s">
        <v>513</v>
      </c>
    </row>
    <row r="8850" spans="1:10" hidden="1" x14ac:dyDescent="0.25">
      <c r="A8850" s="57" t="s">
        <v>51</v>
      </c>
      <c r="B8850" t="s">
        <v>128</v>
      </c>
      <c r="C8850">
        <v>2023</v>
      </c>
      <c r="D8850" t="s">
        <v>58</v>
      </c>
      <c r="E8850" t="s">
        <v>45</v>
      </c>
      <c r="F8850" t="s">
        <v>46</v>
      </c>
      <c r="G8850" t="s">
        <v>54</v>
      </c>
      <c r="H8850" t="s">
        <v>19</v>
      </c>
      <c r="I8850" s="90" t="s">
        <v>398</v>
      </c>
      <c r="J8850" s="16">
        <v>950400</v>
      </c>
    </row>
    <row r="8851" spans="1:10" hidden="1" x14ac:dyDescent="0.25">
      <c r="A8851" s="57" t="s">
        <v>51</v>
      </c>
      <c r="B8851" t="s">
        <v>128</v>
      </c>
      <c r="C8851">
        <v>2023</v>
      </c>
      <c r="D8851" t="s">
        <v>58</v>
      </c>
      <c r="E8851" t="s">
        <v>45</v>
      </c>
      <c r="F8851" t="s">
        <v>46</v>
      </c>
      <c r="G8851" t="s">
        <v>54</v>
      </c>
      <c r="H8851" t="s">
        <v>19</v>
      </c>
      <c r="I8851" s="90" t="s">
        <v>560</v>
      </c>
    </row>
    <row r="8852" spans="1:10" hidden="1" x14ac:dyDescent="0.25">
      <c r="A8852" s="57" t="s">
        <v>51</v>
      </c>
      <c r="B8852" t="s">
        <v>128</v>
      </c>
      <c r="C8852">
        <v>2023</v>
      </c>
      <c r="D8852" t="s">
        <v>58</v>
      </c>
      <c r="E8852" t="s">
        <v>45</v>
      </c>
      <c r="F8852" t="s">
        <v>46</v>
      </c>
      <c r="G8852" t="s">
        <v>54</v>
      </c>
      <c r="H8852" t="s">
        <v>20</v>
      </c>
      <c r="I8852" s="90" t="s">
        <v>399</v>
      </c>
      <c r="J8852" s="16">
        <v>316800</v>
      </c>
    </row>
    <row r="8853" spans="1:10" hidden="1" x14ac:dyDescent="0.25">
      <c r="A8853" s="57" t="s">
        <v>51</v>
      </c>
      <c r="B8853" t="s">
        <v>128</v>
      </c>
      <c r="C8853">
        <v>2023</v>
      </c>
      <c r="D8853" t="s">
        <v>58</v>
      </c>
      <c r="E8853" t="s">
        <v>45</v>
      </c>
      <c r="F8853" t="s">
        <v>46</v>
      </c>
      <c r="G8853" t="s">
        <v>54</v>
      </c>
      <c r="H8853" s="90" t="s">
        <v>523</v>
      </c>
    </row>
    <row r="8854" spans="1:10" hidden="1" x14ac:dyDescent="0.25">
      <c r="A8854" s="57" t="s">
        <v>51</v>
      </c>
      <c r="B8854" t="s">
        <v>128</v>
      </c>
      <c r="C8854">
        <v>2023</v>
      </c>
      <c r="D8854" t="s">
        <v>58</v>
      </c>
      <c r="E8854" t="s">
        <v>45</v>
      </c>
      <c r="F8854" t="s">
        <v>46</v>
      </c>
      <c r="G8854" t="s">
        <v>54</v>
      </c>
      <c r="H8854" s="2" t="s">
        <v>294</v>
      </c>
      <c r="I8854" s="90" t="s">
        <v>575</v>
      </c>
    </row>
    <row r="8855" spans="1:10" hidden="1" x14ac:dyDescent="0.25">
      <c r="A8855" s="57" t="s">
        <v>51</v>
      </c>
      <c r="B8855" t="s">
        <v>128</v>
      </c>
      <c r="C8855">
        <v>2023</v>
      </c>
      <c r="D8855" t="s">
        <v>58</v>
      </c>
      <c r="E8855" t="s">
        <v>45</v>
      </c>
      <c r="F8855" t="s">
        <v>46</v>
      </c>
      <c r="G8855" t="s">
        <v>118</v>
      </c>
      <c r="H8855" s="2" t="s">
        <v>295</v>
      </c>
      <c r="I8855" s="90" t="s">
        <v>378</v>
      </c>
      <c r="J8855" s="16">
        <v>1200000</v>
      </c>
    </row>
    <row r="8856" spans="1:10" hidden="1" x14ac:dyDescent="0.25">
      <c r="A8856" s="57" t="s">
        <v>51</v>
      </c>
      <c r="B8856" t="s">
        <v>128</v>
      </c>
      <c r="C8856">
        <v>2023</v>
      </c>
      <c r="D8856" t="s">
        <v>58</v>
      </c>
      <c r="E8856" t="s">
        <v>45</v>
      </c>
      <c r="F8856" t="s">
        <v>46</v>
      </c>
      <c r="G8856" t="s">
        <v>118</v>
      </c>
      <c r="H8856" t="s">
        <v>119</v>
      </c>
    </row>
    <row r="8857" spans="1:10" hidden="1" x14ac:dyDescent="0.25">
      <c r="A8857" s="57" t="s">
        <v>51</v>
      </c>
      <c r="B8857" t="s">
        <v>128</v>
      </c>
      <c r="C8857">
        <v>2023</v>
      </c>
      <c r="D8857" t="s">
        <v>58</v>
      </c>
      <c r="E8857" t="s">
        <v>45</v>
      </c>
      <c r="F8857" t="s">
        <v>46</v>
      </c>
      <c r="G8857" t="s">
        <v>118</v>
      </c>
      <c r="H8857" t="s">
        <v>283</v>
      </c>
    </row>
    <row r="8858" spans="1:10" hidden="1" x14ac:dyDescent="0.25">
      <c r="A8858" s="57" t="s">
        <v>51</v>
      </c>
      <c r="B8858" t="s">
        <v>128</v>
      </c>
      <c r="C8858">
        <v>2023</v>
      </c>
      <c r="D8858" t="s">
        <v>58</v>
      </c>
      <c r="E8858" t="s">
        <v>45</v>
      </c>
      <c r="F8858" t="s">
        <v>46</v>
      </c>
      <c r="G8858" t="s">
        <v>109</v>
      </c>
      <c r="H8858" t="s">
        <v>219</v>
      </c>
      <c r="I8858" t="s">
        <v>609</v>
      </c>
      <c r="J8858" s="16">
        <v>2689</v>
      </c>
    </row>
    <row r="8859" spans="1:10" hidden="1" x14ac:dyDescent="0.25">
      <c r="A8859" s="57" t="s">
        <v>51</v>
      </c>
      <c r="B8859" t="s">
        <v>128</v>
      </c>
      <c r="C8859">
        <v>2023</v>
      </c>
      <c r="D8859" t="s">
        <v>58</v>
      </c>
      <c r="E8859" t="s">
        <v>45</v>
      </c>
      <c r="F8859" t="s">
        <v>46</v>
      </c>
      <c r="G8859" t="s">
        <v>109</v>
      </c>
      <c r="H8859" t="s">
        <v>219</v>
      </c>
      <c r="I8859" t="s">
        <v>610</v>
      </c>
      <c r="J8859" s="16">
        <v>49798</v>
      </c>
    </row>
    <row r="8860" spans="1:10" hidden="1" x14ac:dyDescent="0.25">
      <c r="A8860" s="57" t="s">
        <v>51</v>
      </c>
      <c r="B8860" t="s">
        <v>128</v>
      </c>
      <c r="C8860">
        <v>2023</v>
      </c>
      <c r="D8860" t="s">
        <v>58</v>
      </c>
      <c r="E8860" t="s">
        <v>45</v>
      </c>
      <c r="F8860" t="s">
        <v>46</v>
      </c>
      <c r="G8860" t="s">
        <v>109</v>
      </c>
      <c r="H8860" s="2" t="s">
        <v>267</v>
      </c>
    </row>
    <row r="8861" spans="1:10" hidden="1" x14ac:dyDescent="0.25">
      <c r="A8861" s="57" t="s">
        <v>51</v>
      </c>
      <c r="B8861" t="s">
        <v>128</v>
      </c>
      <c r="C8861">
        <v>2023</v>
      </c>
      <c r="D8861" t="s">
        <v>58</v>
      </c>
      <c r="E8861" t="s">
        <v>45</v>
      </c>
      <c r="F8861" t="s">
        <v>46</v>
      </c>
      <c r="G8861" t="s">
        <v>109</v>
      </c>
      <c r="H8861" t="s">
        <v>220</v>
      </c>
      <c r="I8861" s="90" t="s">
        <v>465</v>
      </c>
      <c r="J8861" s="16">
        <v>740.07</v>
      </c>
    </row>
    <row r="8862" spans="1:10" hidden="1" x14ac:dyDescent="0.25">
      <c r="A8862" s="57" t="s">
        <v>51</v>
      </c>
      <c r="B8862" t="s">
        <v>128</v>
      </c>
      <c r="C8862">
        <v>2023</v>
      </c>
      <c r="D8862" t="s">
        <v>58</v>
      </c>
      <c r="E8862" t="s">
        <v>45</v>
      </c>
      <c r="F8862" t="s">
        <v>46</v>
      </c>
      <c r="G8862" t="s">
        <v>109</v>
      </c>
      <c r="H8862" t="s">
        <v>220</v>
      </c>
      <c r="I8862" s="90" t="s">
        <v>417</v>
      </c>
      <c r="J8862" s="16">
        <v>99911</v>
      </c>
    </row>
    <row r="8863" spans="1:10" hidden="1" x14ac:dyDescent="0.25">
      <c r="A8863" s="57" t="s">
        <v>51</v>
      </c>
      <c r="B8863" t="s">
        <v>128</v>
      </c>
      <c r="C8863">
        <v>2023</v>
      </c>
      <c r="D8863" t="s">
        <v>58</v>
      </c>
      <c r="E8863" t="s">
        <v>45</v>
      </c>
      <c r="F8863" t="s">
        <v>46</v>
      </c>
      <c r="G8863" t="s">
        <v>109</v>
      </c>
      <c r="H8863" t="s">
        <v>260</v>
      </c>
    </row>
    <row r="8864" spans="1:10" hidden="1" x14ac:dyDescent="0.25">
      <c r="A8864" s="57" t="s">
        <v>51</v>
      </c>
      <c r="B8864" t="s">
        <v>128</v>
      </c>
      <c r="C8864">
        <v>2023</v>
      </c>
      <c r="D8864" t="s">
        <v>58</v>
      </c>
      <c r="E8864" t="s">
        <v>45</v>
      </c>
      <c r="F8864" t="s">
        <v>46</v>
      </c>
      <c r="G8864" t="s">
        <v>55</v>
      </c>
      <c r="H8864" t="s">
        <v>22</v>
      </c>
      <c r="I8864" s="90" t="s">
        <v>380</v>
      </c>
      <c r="J8864" s="10">
        <v>1600000</v>
      </c>
    </row>
    <row r="8865" spans="1:10" hidden="1" x14ac:dyDescent="0.25">
      <c r="A8865" s="57" t="s">
        <v>51</v>
      </c>
      <c r="B8865" t="s">
        <v>128</v>
      </c>
      <c r="C8865">
        <v>2023</v>
      </c>
      <c r="D8865" t="s">
        <v>58</v>
      </c>
      <c r="E8865" t="s">
        <v>45</v>
      </c>
      <c r="F8865" t="s">
        <v>46</v>
      </c>
      <c r="G8865" t="s">
        <v>55</v>
      </c>
      <c r="H8865" t="s">
        <v>22</v>
      </c>
    </row>
    <row r="8866" spans="1:10" hidden="1" x14ac:dyDescent="0.25">
      <c r="A8866" s="57" t="s">
        <v>51</v>
      </c>
      <c r="B8866" t="s">
        <v>128</v>
      </c>
      <c r="C8866">
        <v>2023</v>
      </c>
      <c r="D8866" t="s">
        <v>58</v>
      </c>
      <c r="E8866" t="s">
        <v>45</v>
      </c>
      <c r="F8866" t="s">
        <v>46</v>
      </c>
      <c r="G8866" t="s">
        <v>55</v>
      </c>
      <c r="H8866" t="s">
        <v>447</v>
      </c>
    </row>
    <row r="8867" spans="1:10" hidden="1" x14ac:dyDescent="0.25">
      <c r="A8867" s="57" t="s">
        <v>51</v>
      </c>
      <c r="B8867" t="s">
        <v>128</v>
      </c>
      <c r="C8867">
        <v>2023</v>
      </c>
      <c r="D8867" t="s">
        <v>58</v>
      </c>
      <c r="E8867" t="s">
        <v>45</v>
      </c>
      <c r="F8867" t="s">
        <v>46</v>
      </c>
      <c r="G8867" t="s">
        <v>611</v>
      </c>
      <c r="H8867" t="s">
        <v>612</v>
      </c>
      <c r="I8867" t="s">
        <v>613</v>
      </c>
      <c r="J8867" s="16">
        <v>43930</v>
      </c>
    </row>
    <row r="8868" spans="1:10" hidden="1" x14ac:dyDescent="0.25">
      <c r="A8868" s="57" t="s">
        <v>51</v>
      </c>
      <c r="B8868" t="s">
        <v>128</v>
      </c>
      <c r="C8868">
        <v>2023</v>
      </c>
      <c r="D8868" t="s">
        <v>58</v>
      </c>
      <c r="E8868" t="s">
        <v>45</v>
      </c>
      <c r="F8868" t="s">
        <v>46</v>
      </c>
      <c r="G8868" t="s">
        <v>47</v>
      </c>
      <c r="H8868" t="s">
        <v>238</v>
      </c>
    </row>
    <row r="8869" spans="1:10" hidden="1" x14ac:dyDescent="0.25">
      <c r="A8869" s="57" t="s">
        <v>51</v>
      </c>
      <c r="B8869" t="s">
        <v>128</v>
      </c>
      <c r="C8869">
        <v>2023</v>
      </c>
      <c r="D8869" t="s">
        <v>58</v>
      </c>
      <c r="E8869" t="s">
        <v>45</v>
      </c>
      <c r="F8869" t="s">
        <v>46</v>
      </c>
      <c r="G8869" t="s">
        <v>47</v>
      </c>
      <c r="H8869" t="s">
        <v>239</v>
      </c>
      <c r="I8869" s="90" t="s">
        <v>382</v>
      </c>
      <c r="J8869" s="16">
        <v>427538</v>
      </c>
    </row>
    <row r="8870" spans="1:10" hidden="1" x14ac:dyDescent="0.25">
      <c r="A8870" s="57" t="s">
        <v>51</v>
      </c>
      <c r="B8870" t="s">
        <v>128</v>
      </c>
      <c r="C8870">
        <v>2023</v>
      </c>
      <c r="D8870" t="s">
        <v>58</v>
      </c>
      <c r="E8870" t="s">
        <v>45</v>
      </c>
      <c r="F8870" t="s">
        <v>46</v>
      </c>
      <c r="G8870" t="s">
        <v>47</v>
      </c>
      <c r="H8870" t="s">
        <v>239</v>
      </c>
      <c r="I8870" s="90" t="s">
        <v>384</v>
      </c>
      <c r="J8870" s="16">
        <v>425934</v>
      </c>
    </row>
    <row r="8871" spans="1:10" hidden="1" x14ac:dyDescent="0.25">
      <c r="A8871" s="57" t="s">
        <v>51</v>
      </c>
      <c r="B8871" t="s">
        <v>128</v>
      </c>
      <c r="C8871">
        <v>2023</v>
      </c>
      <c r="D8871" t="s">
        <v>58</v>
      </c>
      <c r="E8871" t="s">
        <v>45</v>
      </c>
      <c r="F8871" t="s">
        <v>46</v>
      </c>
      <c r="G8871" t="s">
        <v>47</v>
      </c>
      <c r="H8871" t="s">
        <v>239</v>
      </c>
      <c r="I8871" s="90" t="s">
        <v>576</v>
      </c>
      <c r="J8871" s="16">
        <v>243644</v>
      </c>
    </row>
    <row r="8872" spans="1:10" hidden="1" x14ac:dyDescent="0.25">
      <c r="A8872" s="57" t="s">
        <v>51</v>
      </c>
      <c r="B8872" t="s">
        <v>128</v>
      </c>
      <c r="C8872">
        <v>2023</v>
      </c>
      <c r="D8872" t="s">
        <v>58</v>
      </c>
      <c r="E8872" t="s">
        <v>45</v>
      </c>
      <c r="F8872" t="s">
        <v>46</v>
      </c>
      <c r="G8872" t="s">
        <v>47</v>
      </c>
      <c r="H8872" t="s">
        <v>239</v>
      </c>
      <c r="I8872" s="90" t="s">
        <v>562</v>
      </c>
      <c r="J8872" s="16">
        <v>3203903</v>
      </c>
    </row>
    <row r="8873" spans="1:10" hidden="1" x14ac:dyDescent="0.25">
      <c r="A8873" s="57" t="s">
        <v>51</v>
      </c>
      <c r="B8873" t="s">
        <v>128</v>
      </c>
      <c r="C8873">
        <v>2023</v>
      </c>
      <c r="D8873" t="s">
        <v>58</v>
      </c>
      <c r="E8873" t="s">
        <v>45</v>
      </c>
      <c r="F8873" t="s">
        <v>46</v>
      </c>
      <c r="G8873" t="s">
        <v>47</v>
      </c>
      <c r="H8873" t="s">
        <v>239</v>
      </c>
      <c r="I8873" t="s">
        <v>589</v>
      </c>
    </row>
    <row r="8874" spans="1:10" hidden="1" x14ac:dyDescent="0.25">
      <c r="A8874" s="57" t="s">
        <v>51</v>
      </c>
      <c r="B8874" t="s">
        <v>128</v>
      </c>
      <c r="C8874">
        <v>2023</v>
      </c>
      <c r="D8874" t="s">
        <v>58</v>
      </c>
      <c r="E8874" t="s">
        <v>45</v>
      </c>
      <c r="F8874" t="s">
        <v>46</v>
      </c>
      <c r="G8874" t="s">
        <v>47</v>
      </c>
      <c r="H8874" t="s">
        <v>239</v>
      </c>
      <c r="I8874" t="s">
        <v>442</v>
      </c>
    </row>
    <row r="8875" spans="1:10" hidden="1" x14ac:dyDescent="0.25">
      <c r="A8875" s="57" t="s">
        <v>51</v>
      </c>
      <c r="B8875" t="s">
        <v>128</v>
      </c>
      <c r="C8875">
        <v>2023</v>
      </c>
      <c r="D8875" t="s">
        <v>58</v>
      </c>
      <c r="E8875" t="s">
        <v>45</v>
      </c>
      <c r="F8875" t="s">
        <v>46</v>
      </c>
      <c r="G8875" t="s">
        <v>47</v>
      </c>
      <c r="H8875" t="s">
        <v>239</v>
      </c>
      <c r="I8875" t="s">
        <v>431</v>
      </c>
      <c r="J8875" s="16">
        <v>950000</v>
      </c>
    </row>
    <row r="8876" spans="1:10" hidden="1" x14ac:dyDescent="0.25">
      <c r="A8876" s="57" t="s">
        <v>51</v>
      </c>
      <c r="B8876" t="s">
        <v>128</v>
      </c>
      <c r="C8876">
        <v>2023</v>
      </c>
      <c r="D8876" t="s">
        <v>58</v>
      </c>
      <c r="E8876" t="s">
        <v>45</v>
      </c>
      <c r="F8876" t="s">
        <v>46</v>
      </c>
      <c r="G8876" t="s">
        <v>47</v>
      </c>
      <c r="H8876" t="s">
        <v>239</v>
      </c>
    </row>
    <row r="8877" spans="1:10" hidden="1" x14ac:dyDescent="0.25">
      <c r="A8877" s="57" t="s">
        <v>51</v>
      </c>
      <c r="B8877" t="s">
        <v>128</v>
      </c>
      <c r="C8877">
        <v>2023</v>
      </c>
      <c r="D8877" t="s">
        <v>58</v>
      </c>
      <c r="E8877" t="s">
        <v>45</v>
      </c>
      <c r="F8877" t="s">
        <v>46</v>
      </c>
      <c r="G8877" t="s">
        <v>47</v>
      </c>
      <c r="H8877" t="s">
        <v>239</v>
      </c>
    </row>
    <row r="8878" spans="1:10" hidden="1" x14ac:dyDescent="0.25">
      <c r="A8878" s="57" t="s">
        <v>51</v>
      </c>
      <c r="B8878" t="s">
        <v>128</v>
      </c>
      <c r="C8878">
        <v>2023</v>
      </c>
      <c r="D8878" t="s">
        <v>58</v>
      </c>
      <c r="E8878" t="s">
        <v>45</v>
      </c>
      <c r="F8878" t="s">
        <v>46</v>
      </c>
      <c r="G8878" t="s">
        <v>47</v>
      </c>
      <c r="H8878" t="s">
        <v>243</v>
      </c>
    </row>
    <row r="8879" spans="1:10" hidden="1" x14ac:dyDescent="0.25">
      <c r="A8879" s="57" t="s">
        <v>51</v>
      </c>
      <c r="B8879" t="s">
        <v>128</v>
      </c>
      <c r="C8879">
        <v>2023</v>
      </c>
      <c r="D8879" t="s">
        <v>58</v>
      </c>
      <c r="E8879" t="s">
        <v>45</v>
      </c>
      <c r="F8879" t="s">
        <v>46</v>
      </c>
      <c r="G8879" t="s">
        <v>47</v>
      </c>
      <c r="H8879" s="2" t="s">
        <v>276</v>
      </c>
    </row>
    <row r="8880" spans="1:10" hidden="1" x14ac:dyDescent="0.25">
      <c r="A8880" s="57" t="s">
        <v>51</v>
      </c>
      <c r="B8880" t="s">
        <v>128</v>
      </c>
      <c r="C8880">
        <v>2023</v>
      </c>
      <c r="D8880" t="s">
        <v>58</v>
      </c>
      <c r="E8880" t="s">
        <v>45</v>
      </c>
      <c r="F8880" t="s">
        <v>46</v>
      </c>
      <c r="G8880" t="s">
        <v>47</v>
      </c>
      <c r="H8880" s="2" t="s">
        <v>296</v>
      </c>
    </row>
    <row r="8881" spans="1:10" hidden="1" x14ac:dyDescent="0.25">
      <c r="A8881" s="57" t="s">
        <v>51</v>
      </c>
      <c r="B8881" t="s">
        <v>128</v>
      </c>
      <c r="C8881">
        <v>2023</v>
      </c>
      <c r="D8881" t="s">
        <v>58</v>
      </c>
      <c r="E8881" t="s">
        <v>45</v>
      </c>
      <c r="F8881" t="s">
        <v>46</v>
      </c>
      <c r="G8881" t="s">
        <v>47</v>
      </c>
      <c r="H8881" s="90" t="s">
        <v>364</v>
      </c>
      <c r="I8881" s="90" t="s">
        <v>465</v>
      </c>
      <c r="J8881" s="16">
        <v>251447</v>
      </c>
    </row>
    <row r="8882" spans="1:10" hidden="1" x14ac:dyDescent="0.25">
      <c r="A8882" s="57" t="s">
        <v>51</v>
      </c>
      <c r="B8882" t="s">
        <v>128</v>
      </c>
      <c r="C8882">
        <v>2023</v>
      </c>
      <c r="D8882" t="s">
        <v>58</v>
      </c>
      <c r="E8882" t="s">
        <v>45</v>
      </c>
      <c r="F8882" t="s">
        <v>46</v>
      </c>
      <c r="G8882" t="s">
        <v>47</v>
      </c>
      <c r="H8882" s="2" t="s">
        <v>277</v>
      </c>
    </row>
    <row r="8883" spans="1:10" hidden="1" x14ac:dyDescent="0.25">
      <c r="A8883" s="57" t="s">
        <v>51</v>
      </c>
      <c r="B8883" t="s">
        <v>128</v>
      </c>
      <c r="C8883">
        <v>2023</v>
      </c>
      <c r="D8883" t="s">
        <v>58</v>
      </c>
      <c r="E8883" t="s">
        <v>45</v>
      </c>
      <c r="F8883" t="s">
        <v>46</v>
      </c>
      <c r="G8883" t="s">
        <v>47</v>
      </c>
      <c r="H8883" s="2" t="s">
        <v>278</v>
      </c>
    </row>
    <row r="8884" spans="1:10" hidden="1" x14ac:dyDescent="0.25">
      <c r="A8884" s="57" t="s">
        <v>51</v>
      </c>
      <c r="B8884" t="s">
        <v>128</v>
      </c>
      <c r="C8884">
        <v>2023</v>
      </c>
      <c r="D8884" t="s">
        <v>58</v>
      </c>
      <c r="E8884" t="s">
        <v>45</v>
      </c>
      <c r="F8884" t="s">
        <v>46</v>
      </c>
      <c r="G8884" t="s">
        <v>47</v>
      </c>
      <c r="H8884" s="2" t="s">
        <v>298</v>
      </c>
      <c r="I8884" t="s">
        <v>387</v>
      </c>
    </row>
    <row r="8885" spans="1:10" hidden="1" x14ac:dyDescent="0.25">
      <c r="A8885" s="57" t="s">
        <v>51</v>
      </c>
      <c r="B8885" t="s">
        <v>128</v>
      </c>
      <c r="C8885">
        <v>2023</v>
      </c>
      <c r="D8885" t="s">
        <v>58</v>
      </c>
      <c r="E8885" t="s">
        <v>45</v>
      </c>
      <c r="F8885" t="s">
        <v>46</v>
      </c>
      <c r="G8885" t="s">
        <v>47</v>
      </c>
      <c r="H8885" s="2" t="s">
        <v>298</v>
      </c>
      <c r="I8885" t="s">
        <v>418</v>
      </c>
      <c r="J8885" s="16">
        <v>2425800</v>
      </c>
    </row>
    <row r="8886" spans="1:10" hidden="1" x14ac:dyDescent="0.25">
      <c r="A8886" s="57" t="s">
        <v>51</v>
      </c>
      <c r="B8886" t="s">
        <v>128</v>
      </c>
      <c r="C8886">
        <v>2023</v>
      </c>
      <c r="D8886" t="s">
        <v>58</v>
      </c>
      <c r="E8886" t="s">
        <v>45</v>
      </c>
      <c r="F8886" t="s">
        <v>46</v>
      </c>
      <c r="G8886" t="s">
        <v>47</v>
      </c>
      <c r="H8886" s="2" t="s">
        <v>238</v>
      </c>
    </row>
    <row r="8887" spans="1:10" hidden="1" x14ac:dyDescent="0.25">
      <c r="A8887" s="57" t="s">
        <v>51</v>
      </c>
      <c r="B8887" t="s">
        <v>128</v>
      </c>
      <c r="C8887">
        <v>2023</v>
      </c>
      <c r="D8887" t="s">
        <v>58</v>
      </c>
      <c r="E8887" t="s">
        <v>45</v>
      </c>
      <c r="F8887" t="s">
        <v>46</v>
      </c>
      <c r="G8887" t="s">
        <v>182</v>
      </c>
      <c r="H8887" t="s">
        <v>240</v>
      </c>
    </row>
    <row r="8888" spans="1:10" hidden="1" x14ac:dyDescent="0.25">
      <c r="A8888" s="57" t="s">
        <v>51</v>
      </c>
      <c r="B8888" t="s">
        <v>128</v>
      </c>
      <c r="C8888">
        <v>2023</v>
      </c>
      <c r="D8888" t="s">
        <v>58</v>
      </c>
      <c r="E8888" t="s">
        <v>45</v>
      </c>
      <c r="F8888" t="s">
        <v>46</v>
      </c>
      <c r="G8888" t="s">
        <v>182</v>
      </c>
      <c r="H8888" t="s">
        <v>241</v>
      </c>
    </row>
    <row r="8889" spans="1:10" hidden="1" x14ac:dyDescent="0.25">
      <c r="A8889" s="57" t="s">
        <v>51</v>
      </c>
      <c r="B8889" t="s">
        <v>128</v>
      </c>
      <c r="C8889">
        <v>2023</v>
      </c>
      <c r="D8889" t="s">
        <v>58</v>
      </c>
      <c r="E8889" t="s">
        <v>45</v>
      </c>
      <c r="F8889" t="s">
        <v>46</v>
      </c>
      <c r="G8889" t="s">
        <v>182</v>
      </c>
      <c r="H8889" t="s">
        <v>242</v>
      </c>
    </row>
    <row r="8890" spans="1:10" hidden="1" x14ac:dyDescent="0.25">
      <c r="A8890" s="57" t="s">
        <v>51</v>
      </c>
      <c r="B8890" t="s">
        <v>128</v>
      </c>
      <c r="C8890">
        <v>2023</v>
      </c>
      <c r="D8890" t="s">
        <v>58</v>
      </c>
      <c r="E8890" t="s">
        <v>45</v>
      </c>
      <c r="F8890" t="s">
        <v>46</v>
      </c>
      <c r="G8890" t="s">
        <v>182</v>
      </c>
      <c r="H8890" t="s">
        <v>243</v>
      </c>
    </row>
    <row r="8891" spans="1:10" hidden="1" x14ac:dyDescent="0.25">
      <c r="A8891" s="57" t="s">
        <v>51</v>
      </c>
      <c r="B8891" t="s">
        <v>128</v>
      </c>
      <c r="C8891">
        <v>2023</v>
      </c>
      <c r="D8891" t="s">
        <v>58</v>
      </c>
      <c r="E8891" t="s">
        <v>45</v>
      </c>
      <c r="F8891" t="s">
        <v>46</v>
      </c>
      <c r="G8891" t="s">
        <v>253</v>
      </c>
      <c r="H8891" s="2" t="s">
        <v>266</v>
      </c>
      <c r="I8891" s="90" t="s">
        <v>577</v>
      </c>
    </row>
    <row r="8892" spans="1:10" hidden="1" x14ac:dyDescent="0.25">
      <c r="A8892" s="57" t="s">
        <v>51</v>
      </c>
      <c r="B8892" t="s">
        <v>128</v>
      </c>
      <c r="C8892">
        <v>2023</v>
      </c>
      <c r="D8892" t="s">
        <v>58</v>
      </c>
      <c r="E8892" t="s">
        <v>45</v>
      </c>
      <c r="F8892" t="s">
        <v>46</v>
      </c>
      <c r="G8892" t="s">
        <v>253</v>
      </c>
      <c r="H8892" s="2" t="s">
        <v>266</v>
      </c>
      <c r="I8892" s="90" t="s">
        <v>578</v>
      </c>
    </row>
    <row r="8893" spans="1:10" hidden="1" x14ac:dyDescent="0.25">
      <c r="A8893" s="57" t="s">
        <v>51</v>
      </c>
      <c r="B8893" t="s">
        <v>128</v>
      </c>
      <c r="C8893">
        <v>2023</v>
      </c>
      <c r="D8893" t="s">
        <v>58</v>
      </c>
      <c r="E8893" t="s">
        <v>45</v>
      </c>
      <c r="F8893" t="s">
        <v>46</v>
      </c>
      <c r="G8893" t="s">
        <v>253</v>
      </c>
      <c r="H8893" s="90" t="s">
        <v>365</v>
      </c>
    </row>
    <row r="8894" spans="1:10" hidden="1" x14ac:dyDescent="0.25">
      <c r="A8894" s="57" t="s">
        <v>51</v>
      </c>
      <c r="B8894" t="s">
        <v>128</v>
      </c>
      <c r="C8894">
        <v>2023</v>
      </c>
      <c r="D8894" t="s">
        <v>58</v>
      </c>
      <c r="E8894" t="s">
        <v>45</v>
      </c>
      <c r="F8894" t="s">
        <v>46</v>
      </c>
      <c r="G8894" t="s">
        <v>537</v>
      </c>
      <c r="H8894" s="90" t="s">
        <v>538</v>
      </c>
    </row>
    <row r="8895" spans="1:10" hidden="1" x14ac:dyDescent="0.25">
      <c r="A8895" s="57" t="s">
        <v>51</v>
      </c>
      <c r="B8895" t="s">
        <v>128</v>
      </c>
      <c r="C8895">
        <v>2023</v>
      </c>
      <c r="D8895" t="s">
        <v>58</v>
      </c>
      <c r="E8895" t="s">
        <v>45</v>
      </c>
      <c r="F8895" t="s">
        <v>46</v>
      </c>
      <c r="G8895" t="s">
        <v>527</v>
      </c>
      <c r="H8895" s="90" t="s">
        <v>366</v>
      </c>
      <c r="I8895" t="s">
        <v>387</v>
      </c>
      <c r="J8895" s="16">
        <v>370000</v>
      </c>
    </row>
    <row r="8896" spans="1:10" hidden="1" x14ac:dyDescent="0.25">
      <c r="A8896" s="57" t="s">
        <v>51</v>
      </c>
      <c r="B8896" t="s">
        <v>128</v>
      </c>
      <c r="C8896">
        <v>2023</v>
      </c>
      <c r="D8896" t="s">
        <v>58</v>
      </c>
      <c r="E8896" t="s">
        <v>45</v>
      </c>
      <c r="F8896" t="s">
        <v>46</v>
      </c>
      <c r="G8896" t="s">
        <v>527</v>
      </c>
      <c r="H8896" s="90" t="s">
        <v>525</v>
      </c>
    </row>
    <row r="8897" spans="1:10" hidden="1" x14ac:dyDescent="0.25">
      <c r="A8897" s="57" t="s">
        <v>51</v>
      </c>
      <c r="B8897" t="s">
        <v>128</v>
      </c>
      <c r="C8897">
        <v>2023</v>
      </c>
      <c r="D8897" t="s">
        <v>58</v>
      </c>
      <c r="E8897" t="s">
        <v>45</v>
      </c>
      <c r="F8897" t="s">
        <v>46</v>
      </c>
      <c r="G8897" t="s">
        <v>527</v>
      </c>
      <c r="H8897" s="90" t="s">
        <v>365</v>
      </c>
    </row>
    <row r="8898" spans="1:10" hidden="1" x14ac:dyDescent="0.25">
      <c r="A8898" s="57" t="s">
        <v>51</v>
      </c>
      <c r="B8898" t="s">
        <v>128</v>
      </c>
      <c r="C8898">
        <v>2023</v>
      </c>
      <c r="D8898" t="s">
        <v>58</v>
      </c>
      <c r="E8898" t="s">
        <v>45</v>
      </c>
      <c r="F8898" t="s">
        <v>46</v>
      </c>
      <c r="G8898" t="s">
        <v>527</v>
      </c>
      <c r="H8898" s="90" t="s">
        <v>484</v>
      </c>
    </row>
    <row r="8899" spans="1:10" hidden="1" x14ac:dyDescent="0.25">
      <c r="A8899" s="57" t="s">
        <v>51</v>
      </c>
      <c r="B8899" t="s">
        <v>128</v>
      </c>
      <c r="C8899">
        <v>2023</v>
      </c>
      <c r="D8899" t="s">
        <v>58</v>
      </c>
      <c r="E8899" t="s">
        <v>45</v>
      </c>
      <c r="F8899" t="s">
        <v>46</v>
      </c>
      <c r="G8899" t="s">
        <v>272</v>
      </c>
      <c r="H8899" s="90" t="s">
        <v>273</v>
      </c>
    </row>
    <row r="8900" spans="1:10" hidden="1" x14ac:dyDescent="0.25">
      <c r="A8900" s="57" t="s">
        <v>51</v>
      </c>
      <c r="B8900" t="s">
        <v>128</v>
      </c>
      <c r="C8900">
        <v>2023</v>
      </c>
      <c r="D8900" t="s">
        <v>58</v>
      </c>
      <c r="E8900" t="s">
        <v>45</v>
      </c>
      <c r="F8900" t="s">
        <v>46</v>
      </c>
      <c r="G8900" t="s">
        <v>221</v>
      </c>
      <c r="H8900" s="2" t="s">
        <v>245</v>
      </c>
      <c r="I8900" s="90" t="s">
        <v>417</v>
      </c>
      <c r="J8900" s="16">
        <v>1090100</v>
      </c>
    </row>
    <row r="8901" spans="1:10" hidden="1" x14ac:dyDescent="0.25">
      <c r="A8901" s="57" t="s">
        <v>51</v>
      </c>
      <c r="B8901" t="s">
        <v>128</v>
      </c>
      <c r="C8901">
        <v>2023</v>
      </c>
      <c r="D8901" t="s">
        <v>58</v>
      </c>
      <c r="E8901" t="s">
        <v>45</v>
      </c>
      <c r="F8901" t="s">
        <v>46</v>
      </c>
      <c r="G8901" t="s">
        <v>221</v>
      </c>
      <c r="H8901" s="2" t="s">
        <v>245</v>
      </c>
      <c r="I8901" t="s">
        <v>614</v>
      </c>
      <c r="J8901" s="16">
        <v>208815</v>
      </c>
    </row>
    <row r="8902" spans="1:10" hidden="1" x14ac:dyDescent="0.25">
      <c r="A8902" s="57" t="s">
        <v>51</v>
      </c>
      <c r="B8902" t="s">
        <v>128</v>
      </c>
      <c r="C8902">
        <v>2023</v>
      </c>
      <c r="D8902" t="s">
        <v>58</v>
      </c>
      <c r="E8902" t="s">
        <v>45</v>
      </c>
      <c r="F8902" t="s">
        <v>46</v>
      </c>
      <c r="G8902" t="s">
        <v>221</v>
      </c>
      <c r="H8902" s="2" t="s">
        <v>299</v>
      </c>
      <c r="I8902" s="90" t="s">
        <v>518</v>
      </c>
      <c r="J8902" s="16">
        <v>296134</v>
      </c>
    </row>
    <row r="8903" spans="1:10" hidden="1" x14ac:dyDescent="0.25">
      <c r="A8903" s="57" t="s">
        <v>51</v>
      </c>
      <c r="B8903" t="s">
        <v>128</v>
      </c>
      <c r="C8903">
        <v>2023</v>
      </c>
      <c r="D8903" t="s">
        <v>58</v>
      </c>
      <c r="E8903" t="s">
        <v>45</v>
      </c>
      <c r="F8903" t="s">
        <v>46</v>
      </c>
      <c r="G8903" t="s">
        <v>221</v>
      </c>
      <c r="H8903" s="2" t="s">
        <v>299</v>
      </c>
      <c r="I8903" t="s">
        <v>429</v>
      </c>
    </row>
    <row r="8904" spans="1:10" hidden="1" x14ac:dyDescent="0.25">
      <c r="A8904" s="57" t="s">
        <v>51</v>
      </c>
      <c r="B8904" t="s">
        <v>128</v>
      </c>
      <c r="C8904">
        <v>2023</v>
      </c>
      <c r="D8904" t="s">
        <v>58</v>
      </c>
      <c r="E8904" t="s">
        <v>45</v>
      </c>
      <c r="F8904" t="s">
        <v>46</v>
      </c>
      <c r="G8904" t="s">
        <v>272</v>
      </c>
      <c r="H8904" s="2" t="s">
        <v>273</v>
      </c>
    </row>
    <row r="8905" spans="1:10" hidden="1" x14ac:dyDescent="0.25">
      <c r="A8905" s="57" t="s">
        <v>51</v>
      </c>
      <c r="B8905" t="s">
        <v>128</v>
      </c>
      <c r="C8905">
        <v>2023</v>
      </c>
      <c r="D8905" t="s">
        <v>58</v>
      </c>
      <c r="E8905" t="s">
        <v>45</v>
      </c>
      <c r="F8905" t="s">
        <v>46</v>
      </c>
      <c r="G8905" t="s">
        <v>49</v>
      </c>
      <c r="H8905" s="2" t="s">
        <v>246</v>
      </c>
      <c r="I8905" s="90" t="s">
        <v>565</v>
      </c>
      <c r="J8905" s="16">
        <v>315657</v>
      </c>
    </row>
    <row r="8906" spans="1:10" hidden="1" x14ac:dyDescent="0.25">
      <c r="A8906" s="57" t="s">
        <v>51</v>
      </c>
      <c r="B8906" t="s">
        <v>128</v>
      </c>
      <c r="C8906">
        <v>2023</v>
      </c>
      <c r="D8906" t="s">
        <v>58</v>
      </c>
      <c r="E8906" t="s">
        <v>45</v>
      </c>
      <c r="F8906" t="s">
        <v>46</v>
      </c>
      <c r="G8906" t="s">
        <v>49</v>
      </c>
      <c r="H8906" s="2" t="s">
        <v>246</v>
      </c>
      <c r="I8906" t="s">
        <v>615</v>
      </c>
      <c r="J8906" s="16">
        <v>766988</v>
      </c>
    </row>
    <row r="8907" spans="1:10" hidden="1" x14ac:dyDescent="0.25">
      <c r="A8907" s="57" t="s">
        <v>51</v>
      </c>
      <c r="B8907" t="s">
        <v>128</v>
      </c>
      <c r="C8907">
        <v>2023</v>
      </c>
      <c r="D8907" t="s">
        <v>58</v>
      </c>
      <c r="E8907" t="s">
        <v>45</v>
      </c>
      <c r="F8907" t="s">
        <v>46</v>
      </c>
      <c r="G8907" t="s">
        <v>49</v>
      </c>
      <c r="H8907" s="2" t="s">
        <v>246</v>
      </c>
    </row>
    <row r="8908" spans="1:10" hidden="1" x14ac:dyDescent="0.25">
      <c r="A8908" s="57" t="s">
        <v>51</v>
      </c>
      <c r="B8908" t="s">
        <v>128</v>
      </c>
      <c r="C8908">
        <v>2023</v>
      </c>
      <c r="D8908" t="s">
        <v>58</v>
      </c>
      <c r="E8908" t="s">
        <v>45</v>
      </c>
      <c r="F8908" t="s">
        <v>46</v>
      </c>
      <c r="G8908" t="s">
        <v>49</v>
      </c>
      <c r="H8908" s="2" t="s">
        <v>246</v>
      </c>
    </row>
    <row r="8909" spans="1:10" hidden="1" x14ac:dyDescent="0.25">
      <c r="A8909" s="57" t="s">
        <v>51</v>
      </c>
      <c r="B8909" t="s">
        <v>128</v>
      </c>
      <c r="C8909">
        <v>2023</v>
      </c>
      <c r="D8909" t="s">
        <v>58</v>
      </c>
      <c r="E8909" t="s">
        <v>45</v>
      </c>
      <c r="F8909" t="s">
        <v>46</v>
      </c>
      <c r="G8909" t="s">
        <v>49</v>
      </c>
      <c r="H8909" s="2" t="s">
        <v>247</v>
      </c>
    </row>
    <row r="8910" spans="1:10" hidden="1" x14ac:dyDescent="0.25">
      <c r="A8910" s="57" t="s">
        <v>51</v>
      </c>
      <c r="B8910" t="s">
        <v>128</v>
      </c>
      <c r="C8910">
        <v>2023</v>
      </c>
      <c r="D8910" t="s">
        <v>58</v>
      </c>
      <c r="E8910" t="s">
        <v>45</v>
      </c>
      <c r="F8910" t="s">
        <v>46</v>
      </c>
      <c r="G8910" t="s">
        <v>49</v>
      </c>
      <c r="H8910" s="2" t="s">
        <v>247</v>
      </c>
      <c r="I8910" t="s">
        <v>616</v>
      </c>
      <c r="J8910" s="16">
        <v>231533</v>
      </c>
    </row>
    <row r="8911" spans="1:10" hidden="1" x14ac:dyDescent="0.25">
      <c r="A8911" s="57" t="s">
        <v>51</v>
      </c>
      <c r="B8911" t="s">
        <v>128</v>
      </c>
      <c r="C8911">
        <v>2023</v>
      </c>
      <c r="D8911" t="s">
        <v>58</v>
      </c>
      <c r="E8911" t="s">
        <v>45</v>
      </c>
      <c r="F8911" t="s">
        <v>46</v>
      </c>
      <c r="G8911" t="s">
        <v>49</v>
      </c>
      <c r="H8911" s="2" t="s">
        <v>248</v>
      </c>
      <c r="I8911" t="s">
        <v>590</v>
      </c>
    </row>
    <row r="8912" spans="1:10" hidden="1" x14ac:dyDescent="0.25">
      <c r="A8912" s="57" t="s">
        <v>51</v>
      </c>
      <c r="B8912" t="s">
        <v>128</v>
      </c>
      <c r="C8912">
        <v>2023</v>
      </c>
      <c r="D8912" t="s">
        <v>58</v>
      </c>
      <c r="E8912" t="s">
        <v>45</v>
      </c>
      <c r="F8912" t="s">
        <v>46</v>
      </c>
      <c r="G8912" t="s">
        <v>49</v>
      </c>
      <c r="H8912" s="2" t="s">
        <v>248</v>
      </c>
      <c r="I8912" t="s">
        <v>524</v>
      </c>
    </row>
    <row r="8913" spans="1:10" hidden="1" x14ac:dyDescent="0.25">
      <c r="A8913" s="57" t="s">
        <v>51</v>
      </c>
      <c r="B8913" t="s">
        <v>128</v>
      </c>
      <c r="C8913">
        <v>2023</v>
      </c>
      <c r="D8913" t="s">
        <v>58</v>
      </c>
      <c r="E8913" t="s">
        <v>45</v>
      </c>
      <c r="F8913" t="s">
        <v>46</v>
      </c>
      <c r="G8913" t="s">
        <v>49</v>
      </c>
      <c r="H8913" s="2" t="s">
        <v>248</v>
      </c>
    </row>
    <row r="8914" spans="1:10" hidden="1" x14ac:dyDescent="0.25">
      <c r="A8914" s="57" t="s">
        <v>51</v>
      </c>
      <c r="B8914" t="s">
        <v>128</v>
      </c>
      <c r="C8914">
        <v>2023</v>
      </c>
      <c r="D8914" t="s">
        <v>58</v>
      </c>
      <c r="E8914" t="s">
        <v>45</v>
      </c>
      <c r="F8914" t="s">
        <v>46</v>
      </c>
      <c r="G8914" t="s">
        <v>49</v>
      </c>
      <c r="H8914" s="2" t="s">
        <v>249</v>
      </c>
      <c r="I8914" s="90" t="s">
        <v>471</v>
      </c>
      <c r="J8914" s="16">
        <v>184782</v>
      </c>
    </row>
    <row r="8915" spans="1:10" hidden="1" x14ac:dyDescent="0.25">
      <c r="A8915" s="57" t="s">
        <v>51</v>
      </c>
      <c r="B8915" t="s">
        <v>128</v>
      </c>
      <c r="C8915">
        <v>2023</v>
      </c>
      <c r="D8915" t="s">
        <v>58</v>
      </c>
      <c r="E8915" t="s">
        <v>45</v>
      </c>
      <c r="F8915" t="s">
        <v>46</v>
      </c>
      <c r="G8915" t="s">
        <v>49</v>
      </c>
      <c r="H8915" s="2" t="s">
        <v>249</v>
      </c>
    </row>
    <row r="8916" spans="1:10" hidden="1" x14ac:dyDescent="0.25">
      <c r="A8916" s="57" t="s">
        <v>51</v>
      </c>
      <c r="B8916" t="s">
        <v>128</v>
      </c>
      <c r="C8916">
        <v>2023</v>
      </c>
      <c r="D8916" t="s">
        <v>58</v>
      </c>
      <c r="E8916" t="s">
        <v>45</v>
      </c>
      <c r="F8916" t="s">
        <v>46</v>
      </c>
      <c r="G8916" t="s">
        <v>49</v>
      </c>
      <c r="H8916" s="2" t="s">
        <v>249</v>
      </c>
    </row>
    <row r="8917" spans="1:10" hidden="1" x14ac:dyDescent="0.25">
      <c r="A8917" s="57" t="s">
        <v>51</v>
      </c>
      <c r="B8917" t="s">
        <v>128</v>
      </c>
      <c r="C8917">
        <v>2023</v>
      </c>
      <c r="D8917" t="s">
        <v>58</v>
      </c>
      <c r="E8917" t="s">
        <v>45</v>
      </c>
      <c r="F8917" t="s">
        <v>46</v>
      </c>
      <c r="G8917" t="s">
        <v>49</v>
      </c>
      <c r="H8917" s="2" t="s">
        <v>249</v>
      </c>
    </row>
    <row r="8918" spans="1:10" hidden="1" x14ac:dyDescent="0.25">
      <c r="A8918" s="57" t="s">
        <v>51</v>
      </c>
      <c r="B8918" t="s">
        <v>128</v>
      </c>
      <c r="C8918">
        <v>2023</v>
      </c>
      <c r="D8918" t="s">
        <v>58</v>
      </c>
      <c r="E8918" t="s">
        <v>45</v>
      </c>
      <c r="F8918" t="s">
        <v>46</v>
      </c>
      <c r="G8918" t="s">
        <v>49</v>
      </c>
      <c r="H8918" s="2" t="s">
        <v>249</v>
      </c>
    </row>
    <row r="8919" spans="1:10" hidden="1" x14ac:dyDescent="0.25">
      <c r="A8919" s="57" t="s">
        <v>51</v>
      </c>
      <c r="B8919" t="s">
        <v>128</v>
      </c>
      <c r="C8919">
        <v>2023</v>
      </c>
      <c r="D8919" t="s">
        <v>58</v>
      </c>
      <c r="E8919" t="s">
        <v>45</v>
      </c>
      <c r="F8919" t="s">
        <v>46</v>
      </c>
      <c r="G8919" t="s">
        <v>49</v>
      </c>
      <c r="H8919" s="2" t="s">
        <v>249</v>
      </c>
    </row>
    <row r="8920" spans="1:10" hidden="1" x14ac:dyDescent="0.25">
      <c r="A8920" s="57" t="s">
        <v>51</v>
      </c>
      <c r="B8920" t="s">
        <v>128</v>
      </c>
      <c r="C8920">
        <v>2023</v>
      </c>
      <c r="D8920" t="s">
        <v>58</v>
      </c>
      <c r="E8920" t="s">
        <v>45</v>
      </c>
      <c r="F8920" t="s">
        <v>46</v>
      </c>
      <c r="G8920" t="s">
        <v>49</v>
      </c>
      <c r="H8920" s="2" t="s">
        <v>250</v>
      </c>
      <c r="I8920" t="s">
        <v>618</v>
      </c>
      <c r="J8920" s="16">
        <v>267479</v>
      </c>
    </row>
    <row r="8921" spans="1:10" hidden="1" x14ac:dyDescent="0.25">
      <c r="A8921" s="57" t="s">
        <v>51</v>
      </c>
      <c r="B8921" t="s">
        <v>128</v>
      </c>
      <c r="C8921">
        <v>2023</v>
      </c>
      <c r="D8921" t="s">
        <v>58</v>
      </c>
      <c r="E8921" t="s">
        <v>45</v>
      </c>
      <c r="F8921" t="s">
        <v>46</v>
      </c>
      <c r="G8921" t="s">
        <v>49</v>
      </c>
      <c r="H8921" s="2" t="s">
        <v>250</v>
      </c>
      <c r="I8921" t="s">
        <v>561</v>
      </c>
      <c r="J8921" s="16">
        <v>45378</v>
      </c>
    </row>
    <row r="8922" spans="1:10" hidden="1" x14ac:dyDescent="0.25">
      <c r="A8922" s="57" t="s">
        <v>51</v>
      </c>
      <c r="B8922" t="s">
        <v>128</v>
      </c>
      <c r="C8922">
        <v>2023</v>
      </c>
      <c r="D8922" t="s">
        <v>58</v>
      </c>
      <c r="E8922" t="s">
        <v>45</v>
      </c>
      <c r="F8922" t="s">
        <v>46</v>
      </c>
      <c r="G8922" t="s">
        <v>49</v>
      </c>
      <c r="H8922" s="2" t="s">
        <v>250</v>
      </c>
      <c r="I8922" t="s">
        <v>609</v>
      </c>
      <c r="J8922" s="16">
        <v>36911</v>
      </c>
    </row>
    <row r="8923" spans="1:10" hidden="1" x14ac:dyDescent="0.25">
      <c r="A8923" s="57" t="s">
        <v>51</v>
      </c>
      <c r="B8923" t="s">
        <v>128</v>
      </c>
      <c r="C8923">
        <v>2023</v>
      </c>
      <c r="D8923" t="s">
        <v>58</v>
      </c>
      <c r="E8923" t="s">
        <v>45</v>
      </c>
      <c r="F8923" t="s">
        <v>46</v>
      </c>
      <c r="G8923" t="s">
        <v>49</v>
      </c>
      <c r="H8923" s="2" t="s">
        <v>250</v>
      </c>
      <c r="I8923" t="s">
        <v>610</v>
      </c>
      <c r="J8923" s="16">
        <v>684424</v>
      </c>
    </row>
    <row r="8924" spans="1:10" hidden="1" x14ac:dyDescent="0.25">
      <c r="A8924" s="57" t="s">
        <v>51</v>
      </c>
      <c r="B8924" t="s">
        <v>128</v>
      </c>
      <c r="C8924">
        <v>2023</v>
      </c>
      <c r="D8924" t="s">
        <v>58</v>
      </c>
      <c r="E8924" t="s">
        <v>45</v>
      </c>
      <c r="F8924" t="s">
        <v>46</v>
      </c>
      <c r="G8924" t="s">
        <v>49</v>
      </c>
      <c r="H8924" s="2" t="s">
        <v>251</v>
      </c>
    </row>
    <row r="8925" spans="1:10" hidden="1" x14ac:dyDescent="0.25">
      <c r="A8925" s="57" t="s">
        <v>51</v>
      </c>
      <c r="B8925" t="s">
        <v>128</v>
      </c>
      <c r="C8925">
        <v>2023</v>
      </c>
      <c r="D8925" t="s">
        <v>58</v>
      </c>
      <c r="E8925" t="s">
        <v>45</v>
      </c>
      <c r="F8925" t="s">
        <v>46</v>
      </c>
      <c r="G8925" t="s">
        <v>49</v>
      </c>
      <c r="H8925" s="2" t="s">
        <v>333</v>
      </c>
      <c r="I8925" t="s">
        <v>375</v>
      </c>
      <c r="J8925" s="16">
        <v>50000</v>
      </c>
    </row>
    <row r="8926" spans="1:10" hidden="1" x14ac:dyDescent="0.25">
      <c r="A8926" s="57" t="s">
        <v>51</v>
      </c>
      <c r="B8926" t="s">
        <v>128</v>
      </c>
      <c r="C8926">
        <v>2023</v>
      </c>
      <c r="D8926" t="s">
        <v>58</v>
      </c>
      <c r="E8926" t="s">
        <v>45</v>
      </c>
      <c r="F8926" t="s">
        <v>46</v>
      </c>
      <c r="G8926" t="s">
        <v>49</v>
      </c>
      <c r="H8926" s="2" t="s">
        <v>333</v>
      </c>
      <c r="I8926" s="90" t="s">
        <v>556</v>
      </c>
      <c r="J8926" s="16">
        <v>44000</v>
      </c>
    </row>
    <row r="8927" spans="1:10" hidden="1" x14ac:dyDescent="0.25">
      <c r="A8927" s="57" t="s">
        <v>51</v>
      </c>
      <c r="B8927" t="s">
        <v>128</v>
      </c>
      <c r="C8927">
        <v>2023</v>
      </c>
      <c r="D8927" t="s">
        <v>58</v>
      </c>
      <c r="E8927" t="s">
        <v>45</v>
      </c>
      <c r="F8927" t="s">
        <v>46</v>
      </c>
      <c r="G8927" t="s">
        <v>49</v>
      </c>
      <c r="H8927" s="2" t="s">
        <v>333</v>
      </c>
      <c r="I8927" t="s">
        <v>617</v>
      </c>
      <c r="J8927" s="16">
        <v>376000</v>
      </c>
    </row>
    <row r="8928" spans="1:10" hidden="1" x14ac:dyDescent="0.25">
      <c r="A8928" s="57" t="s">
        <v>51</v>
      </c>
      <c r="B8928" t="s">
        <v>128</v>
      </c>
      <c r="C8928">
        <v>2023</v>
      </c>
      <c r="D8928" t="s">
        <v>58</v>
      </c>
      <c r="E8928" t="s">
        <v>45</v>
      </c>
      <c r="F8928" t="s">
        <v>46</v>
      </c>
      <c r="G8928" t="s">
        <v>49</v>
      </c>
      <c r="H8928" s="2" t="s">
        <v>333</v>
      </c>
      <c r="I8928" t="s">
        <v>432</v>
      </c>
      <c r="J8928" s="16">
        <v>10000</v>
      </c>
    </row>
    <row r="8929" spans="1:10" hidden="1" x14ac:dyDescent="0.25">
      <c r="A8929" s="57" t="s">
        <v>51</v>
      </c>
      <c r="B8929" t="s">
        <v>128</v>
      </c>
      <c r="C8929">
        <v>2023</v>
      </c>
      <c r="D8929" t="s">
        <v>58</v>
      </c>
      <c r="E8929" t="s">
        <v>45</v>
      </c>
      <c r="F8929" t="s">
        <v>46</v>
      </c>
      <c r="G8929" t="s">
        <v>49</v>
      </c>
      <c r="H8929" s="2" t="s">
        <v>333</v>
      </c>
      <c r="I8929" s="90"/>
      <c r="J8929" s="16"/>
    </row>
    <row r="8930" spans="1:10" hidden="1" x14ac:dyDescent="0.25">
      <c r="A8930" s="57" t="s">
        <v>51</v>
      </c>
      <c r="B8930" t="s">
        <v>128</v>
      </c>
      <c r="C8930">
        <v>2023</v>
      </c>
      <c r="D8930" t="s">
        <v>58</v>
      </c>
      <c r="E8930" t="s">
        <v>45</v>
      </c>
      <c r="F8930" t="s">
        <v>46</v>
      </c>
      <c r="G8930" t="s">
        <v>49</v>
      </c>
      <c r="H8930" s="90" t="s">
        <v>367</v>
      </c>
      <c r="I8930" t="s">
        <v>591</v>
      </c>
    </row>
    <row r="8931" spans="1:10" hidden="1" x14ac:dyDescent="0.25">
      <c r="A8931" s="57" t="s">
        <v>51</v>
      </c>
      <c r="B8931" t="s">
        <v>128</v>
      </c>
      <c r="C8931">
        <v>2023</v>
      </c>
      <c r="D8931" t="s">
        <v>58</v>
      </c>
      <c r="E8931" t="s">
        <v>45</v>
      </c>
      <c r="F8931" t="s">
        <v>46</v>
      </c>
      <c r="G8931" t="s">
        <v>49</v>
      </c>
      <c r="H8931" s="90" t="s">
        <v>367</v>
      </c>
    </row>
    <row r="8932" spans="1:10" hidden="1" x14ac:dyDescent="0.25">
      <c r="A8932" s="57" t="s">
        <v>51</v>
      </c>
      <c r="B8932" t="s">
        <v>128</v>
      </c>
      <c r="C8932">
        <v>2023</v>
      </c>
      <c r="D8932" t="s">
        <v>58</v>
      </c>
      <c r="E8932" t="s">
        <v>45</v>
      </c>
      <c r="F8932" t="s">
        <v>46</v>
      </c>
      <c r="G8932" t="s">
        <v>49</v>
      </c>
      <c r="H8932" s="90" t="s">
        <v>367</v>
      </c>
    </row>
    <row r="8933" spans="1:10" hidden="1" x14ac:dyDescent="0.25">
      <c r="A8933" s="57" t="s">
        <v>51</v>
      </c>
      <c r="B8933" t="s">
        <v>128</v>
      </c>
      <c r="C8933">
        <v>2023</v>
      </c>
      <c r="D8933" t="s">
        <v>58</v>
      </c>
      <c r="E8933" t="s">
        <v>45</v>
      </c>
      <c r="F8933" t="s">
        <v>46</v>
      </c>
      <c r="G8933" t="s">
        <v>49</v>
      </c>
      <c r="H8933" s="2" t="s">
        <v>252</v>
      </c>
    </row>
    <row r="8934" spans="1:10" hidden="1" x14ac:dyDescent="0.25">
      <c r="A8934" s="57" t="s">
        <v>51</v>
      </c>
      <c r="B8934" t="s">
        <v>128</v>
      </c>
      <c r="C8934">
        <v>2023</v>
      </c>
      <c r="D8934" t="s">
        <v>58</v>
      </c>
      <c r="E8934" t="s">
        <v>45</v>
      </c>
      <c r="F8934" t="s">
        <v>46</v>
      </c>
      <c r="G8934" t="s">
        <v>49</v>
      </c>
      <c r="H8934" s="2" t="s">
        <v>243</v>
      </c>
      <c r="I8934" t="s">
        <v>432</v>
      </c>
    </row>
    <row r="8935" spans="1:10" hidden="1" x14ac:dyDescent="0.25">
      <c r="A8935" s="57" t="s">
        <v>51</v>
      </c>
      <c r="B8935" t="s">
        <v>128</v>
      </c>
      <c r="C8935">
        <v>2023</v>
      </c>
      <c r="D8935" t="s">
        <v>58</v>
      </c>
      <c r="E8935" t="s">
        <v>45</v>
      </c>
      <c r="F8935" t="s">
        <v>46</v>
      </c>
      <c r="G8935" t="s">
        <v>49</v>
      </c>
      <c r="H8935" s="2" t="s">
        <v>243</v>
      </c>
    </row>
    <row r="8936" spans="1:10" hidden="1" x14ac:dyDescent="0.25">
      <c r="A8936" s="57" t="s">
        <v>51</v>
      </c>
      <c r="B8936" t="s">
        <v>128</v>
      </c>
      <c r="C8936">
        <v>2023</v>
      </c>
      <c r="D8936" t="s">
        <v>58</v>
      </c>
      <c r="E8936" t="s">
        <v>45</v>
      </c>
      <c r="F8936" t="s">
        <v>46</v>
      </c>
      <c r="G8936" t="s">
        <v>49</v>
      </c>
      <c r="H8936" s="2" t="s">
        <v>243</v>
      </c>
    </row>
    <row r="8937" spans="1:10" hidden="1" x14ac:dyDescent="0.25">
      <c r="A8937" s="57" t="s">
        <v>51</v>
      </c>
      <c r="B8937" t="s">
        <v>128</v>
      </c>
      <c r="C8937">
        <v>2023</v>
      </c>
      <c r="D8937" t="s">
        <v>58</v>
      </c>
      <c r="E8937" t="s">
        <v>45</v>
      </c>
      <c r="F8937" t="s">
        <v>46</v>
      </c>
      <c r="G8937" t="s">
        <v>49</v>
      </c>
      <c r="H8937" s="2" t="s">
        <v>243</v>
      </c>
    </row>
    <row r="8938" spans="1:10" hidden="1" x14ac:dyDescent="0.25">
      <c r="A8938" s="57" t="s">
        <v>51</v>
      </c>
      <c r="B8938" t="s">
        <v>128</v>
      </c>
      <c r="C8938">
        <v>2023</v>
      </c>
      <c r="D8938" t="s">
        <v>58</v>
      </c>
      <c r="E8938" t="s">
        <v>45</v>
      </c>
      <c r="F8938" t="s">
        <v>46</v>
      </c>
      <c r="G8938" t="s">
        <v>49</v>
      </c>
      <c r="H8938" s="2" t="s">
        <v>243</v>
      </c>
    </row>
    <row r="8939" spans="1:10" hidden="1" x14ac:dyDescent="0.25">
      <c r="A8939" s="57" t="s">
        <v>51</v>
      </c>
      <c r="B8939" t="s">
        <v>128</v>
      </c>
      <c r="C8939">
        <v>2023</v>
      </c>
      <c r="D8939" t="s">
        <v>58</v>
      </c>
      <c r="E8939" t="s">
        <v>45</v>
      </c>
      <c r="F8939" t="s">
        <v>46</v>
      </c>
      <c r="G8939" t="s">
        <v>49</v>
      </c>
      <c r="H8939" s="2" t="s">
        <v>243</v>
      </c>
    </row>
    <row r="8940" spans="1:10" hidden="1" x14ac:dyDescent="0.25">
      <c r="A8940" s="57" t="s">
        <v>51</v>
      </c>
      <c r="B8940" t="s">
        <v>128</v>
      </c>
      <c r="C8940">
        <v>2023</v>
      </c>
      <c r="D8940" t="s">
        <v>58</v>
      </c>
      <c r="E8940" t="s">
        <v>45</v>
      </c>
      <c r="F8940" t="s">
        <v>46</v>
      </c>
      <c r="G8940" t="s">
        <v>49</v>
      </c>
      <c r="H8940" s="2" t="s">
        <v>243</v>
      </c>
    </row>
    <row r="8941" spans="1:10" hidden="1" x14ac:dyDescent="0.25">
      <c r="A8941" s="57" t="s">
        <v>51</v>
      </c>
      <c r="B8941" t="s">
        <v>128</v>
      </c>
      <c r="C8941">
        <v>2023</v>
      </c>
      <c r="D8941" t="s">
        <v>58</v>
      </c>
      <c r="E8941" t="s">
        <v>45</v>
      </c>
      <c r="F8941" t="s">
        <v>46</v>
      </c>
      <c r="G8941" t="s">
        <v>49</v>
      </c>
      <c r="H8941" s="2" t="s">
        <v>243</v>
      </c>
    </row>
    <row r="8942" spans="1:10" hidden="1" x14ac:dyDescent="0.25">
      <c r="A8942" s="57" t="s">
        <v>51</v>
      </c>
      <c r="B8942" t="s">
        <v>128</v>
      </c>
      <c r="C8942">
        <v>2023</v>
      </c>
      <c r="D8942" t="s">
        <v>58</v>
      </c>
      <c r="E8942" t="s">
        <v>45</v>
      </c>
      <c r="F8942" t="s">
        <v>46</v>
      </c>
      <c r="G8942" t="s">
        <v>49</v>
      </c>
      <c r="H8942" s="2" t="s">
        <v>243</v>
      </c>
    </row>
    <row r="8943" spans="1:10" hidden="1" x14ac:dyDescent="0.25">
      <c r="A8943" s="57" t="s">
        <v>51</v>
      </c>
      <c r="B8943" t="s">
        <v>128</v>
      </c>
      <c r="C8943">
        <v>2023</v>
      </c>
      <c r="D8943" t="s">
        <v>58</v>
      </c>
      <c r="E8943" t="s">
        <v>45</v>
      </c>
      <c r="F8943" t="s">
        <v>46</v>
      </c>
      <c r="G8943" t="s">
        <v>49</v>
      </c>
      <c r="H8943" s="2" t="s">
        <v>243</v>
      </c>
    </row>
    <row r="8944" spans="1:10" hidden="1" x14ac:dyDescent="0.25">
      <c r="A8944" s="57" t="s">
        <v>51</v>
      </c>
      <c r="B8944" t="s">
        <v>128</v>
      </c>
      <c r="C8944">
        <v>2023</v>
      </c>
      <c r="D8944" t="s">
        <v>58</v>
      </c>
      <c r="E8944" t="s">
        <v>45</v>
      </c>
      <c r="F8944" t="s">
        <v>304</v>
      </c>
      <c r="G8944" t="s">
        <v>54</v>
      </c>
      <c r="H8944" t="s">
        <v>305</v>
      </c>
      <c r="I8944" s="90" t="s">
        <v>520</v>
      </c>
      <c r="J8944" s="16">
        <v>2300000</v>
      </c>
    </row>
    <row r="8945" spans="1:10" hidden="1" x14ac:dyDescent="0.25">
      <c r="A8945" s="57" t="s">
        <v>51</v>
      </c>
      <c r="B8945" t="s">
        <v>128</v>
      </c>
      <c r="C8945">
        <v>2023</v>
      </c>
      <c r="D8945" t="s">
        <v>58</v>
      </c>
      <c r="E8945" t="s">
        <v>45</v>
      </c>
      <c r="F8945" t="s">
        <v>304</v>
      </c>
      <c r="G8945" t="s">
        <v>54</v>
      </c>
      <c r="H8945" t="s">
        <v>305</v>
      </c>
      <c r="I8945" s="90" t="s">
        <v>592</v>
      </c>
      <c r="J8945" s="16">
        <v>5500000</v>
      </c>
    </row>
    <row r="8946" spans="1:10" hidden="1" x14ac:dyDescent="0.25">
      <c r="A8946" s="57" t="s">
        <v>51</v>
      </c>
      <c r="B8946" t="s">
        <v>128</v>
      </c>
      <c r="C8946">
        <v>2023</v>
      </c>
      <c r="D8946" t="s">
        <v>58</v>
      </c>
      <c r="E8946" t="s">
        <v>45</v>
      </c>
      <c r="F8946" t="s">
        <v>304</v>
      </c>
      <c r="G8946" t="s">
        <v>54</v>
      </c>
      <c r="H8946" t="s">
        <v>306</v>
      </c>
      <c r="I8946" s="90" t="s">
        <v>520</v>
      </c>
      <c r="J8946" s="16">
        <v>140606</v>
      </c>
    </row>
    <row r="8947" spans="1:10" hidden="1" x14ac:dyDescent="0.25">
      <c r="A8947" s="57" t="s">
        <v>51</v>
      </c>
      <c r="B8947" t="s">
        <v>128</v>
      </c>
      <c r="C8947">
        <v>2023</v>
      </c>
      <c r="D8947" t="s">
        <v>58</v>
      </c>
      <c r="E8947" t="s">
        <v>45</v>
      </c>
      <c r="F8947" t="s">
        <v>304</v>
      </c>
      <c r="G8947" t="s">
        <v>54</v>
      </c>
      <c r="H8947" t="s">
        <v>307</v>
      </c>
      <c r="I8947" s="90" t="s">
        <v>520</v>
      </c>
      <c r="J8947" s="16">
        <v>203384</v>
      </c>
    </row>
    <row r="8948" spans="1:10" hidden="1" x14ac:dyDescent="0.25">
      <c r="A8948" s="57" t="s">
        <v>51</v>
      </c>
      <c r="B8948" t="s">
        <v>128</v>
      </c>
      <c r="C8948">
        <v>2023</v>
      </c>
      <c r="D8948" t="s">
        <v>58</v>
      </c>
      <c r="E8948" t="s">
        <v>45</v>
      </c>
      <c r="F8948" t="s">
        <v>304</v>
      </c>
      <c r="G8948" t="s">
        <v>54</v>
      </c>
      <c r="H8948" t="s">
        <v>307</v>
      </c>
      <c r="I8948" s="90" t="s">
        <v>592</v>
      </c>
      <c r="J8948" s="16">
        <v>458333</v>
      </c>
    </row>
    <row r="8949" spans="1:10" hidden="1" x14ac:dyDescent="0.25">
      <c r="A8949" s="57" t="s">
        <v>51</v>
      </c>
      <c r="B8949" t="s">
        <v>128</v>
      </c>
      <c r="C8949">
        <v>2023</v>
      </c>
      <c r="D8949" t="s">
        <v>58</v>
      </c>
      <c r="E8949" t="s">
        <v>45</v>
      </c>
      <c r="F8949" t="s">
        <v>304</v>
      </c>
      <c r="G8949" t="s">
        <v>54</v>
      </c>
      <c r="H8949" t="s">
        <v>308</v>
      </c>
      <c r="I8949" s="90" t="s">
        <v>592</v>
      </c>
      <c r="J8949" s="16">
        <v>55000</v>
      </c>
    </row>
    <row r="8950" spans="1:10" hidden="1" x14ac:dyDescent="0.25">
      <c r="A8950" s="57" t="s">
        <v>51</v>
      </c>
      <c r="B8950" t="s">
        <v>128</v>
      </c>
      <c r="C8950">
        <v>2023</v>
      </c>
      <c r="D8950" t="s">
        <v>58</v>
      </c>
      <c r="E8950" t="s">
        <v>45</v>
      </c>
      <c r="F8950" t="s">
        <v>304</v>
      </c>
      <c r="G8950" t="s">
        <v>54</v>
      </c>
      <c r="H8950" t="s">
        <v>308</v>
      </c>
      <c r="I8950" s="90" t="s">
        <v>520</v>
      </c>
      <c r="J8950" s="16">
        <v>24406</v>
      </c>
    </row>
    <row r="8951" spans="1:10" hidden="1" x14ac:dyDescent="0.25">
      <c r="A8951" s="57" t="s">
        <v>51</v>
      </c>
      <c r="B8951" t="s">
        <v>128</v>
      </c>
      <c r="C8951">
        <v>2023</v>
      </c>
      <c r="D8951" t="s">
        <v>58</v>
      </c>
      <c r="E8951" t="s">
        <v>45</v>
      </c>
      <c r="F8951" t="s">
        <v>304</v>
      </c>
      <c r="G8951" t="s">
        <v>54</v>
      </c>
      <c r="H8951" t="s">
        <v>309</v>
      </c>
      <c r="I8951" s="90" t="s">
        <v>592</v>
      </c>
      <c r="J8951" s="16">
        <v>458333</v>
      </c>
    </row>
    <row r="8952" spans="1:10" hidden="1" x14ac:dyDescent="0.25">
      <c r="A8952" s="57" t="s">
        <v>51</v>
      </c>
      <c r="B8952" t="s">
        <v>128</v>
      </c>
      <c r="C8952">
        <v>2023</v>
      </c>
      <c r="D8952" t="s">
        <v>58</v>
      </c>
      <c r="E8952" t="s">
        <v>45</v>
      </c>
      <c r="F8952" t="s">
        <v>304</v>
      </c>
      <c r="G8952" t="s">
        <v>54</v>
      </c>
      <c r="H8952" t="s">
        <v>309</v>
      </c>
      <c r="I8952" s="90" t="s">
        <v>520</v>
      </c>
      <c r="J8952" s="16">
        <v>203384</v>
      </c>
    </row>
    <row r="8953" spans="1:10" hidden="1" x14ac:dyDescent="0.25">
      <c r="A8953" s="57" t="s">
        <v>51</v>
      </c>
      <c r="B8953" t="s">
        <v>128</v>
      </c>
      <c r="C8953">
        <v>2023</v>
      </c>
      <c r="D8953" t="s">
        <v>58</v>
      </c>
      <c r="E8953" t="s">
        <v>45</v>
      </c>
      <c r="F8953" t="s">
        <v>304</v>
      </c>
      <c r="G8953" t="s">
        <v>54</v>
      </c>
      <c r="H8953" t="s">
        <v>310</v>
      </c>
      <c r="I8953" s="90" t="s">
        <v>592</v>
      </c>
      <c r="J8953" s="16">
        <v>229167</v>
      </c>
    </row>
    <row r="8954" spans="1:10" hidden="1" x14ac:dyDescent="0.25">
      <c r="A8954" s="57" t="s">
        <v>51</v>
      </c>
      <c r="B8954" t="s">
        <v>128</v>
      </c>
      <c r="C8954">
        <v>2023</v>
      </c>
      <c r="D8954" t="s">
        <v>58</v>
      </c>
      <c r="E8954" t="s">
        <v>45</v>
      </c>
      <c r="F8954" t="s">
        <v>304</v>
      </c>
      <c r="G8954" t="s">
        <v>54</v>
      </c>
      <c r="H8954" t="s">
        <v>310</v>
      </c>
      <c r="I8954" s="90" t="s">
        <v>520</v>
      </c>
      <c r="J8954" s="16">
        <v>95833</v>
      </c>
    </row>
    <row r="8955" spans="1:10" hidden="1" x14ac:dyDescent="0.25">
      <c r="A8955" s="57" t="s">
        <v>51</v>
      </c>
      <c r="B8955" t="s">
        <v>128</v>
      </c>
      <c r="C8955">
        <v>2023</v>
      </c>
      <c r="D8955" t="s">
        <v>58</v>
      </c>
      <c r="E8955" t="s">
        <v>45</v>
      </c>
      <c r="F8955" t="s">
        <v>304</v>
      </c>
      <c r="G8955" t="s">
        <v>54</v>
      </c>
      <c r="H8955" s="90" t="s">
        <v>332</v>
      </c>
    </row>
    <row r="8956" spans="1:10" hidden="1" x14ac:dyDescent="0.25">
      <c r="A8956" s="57" t="s">
        <v>51</v>
      </c>
      <c r="B8956" t="s">
        <v>128</v>
      </c>
      <c r="C8956">
        <v>2023</v>
      </c>
      <c r="D8956" t="s">
        <v>58</v>
      </c>
      <c r="E8956" t="s">
        <v>45</v>
      </c>
      <c r="F8956" t="s">
        <v>304</v>
      </c>
      <c r="G8956" t="s">
        <v>54</v>
      </c>
      <c r="H8956" t="s">
        <v>311</v>
      </c>
      <c r="I8956" s="90" t="s">
        <v>520</v>
      </c>
      <c r="J8956" s="16">
        <v>1000000</v>
      </c>
    </row>
    <row r="8957" spans="1:10" hidden="1" x14ac:dyDescent="0.25">
      <c r="A8957" s="57" t="s">
        <v>51</v>
      </c>
      <c r="B8957" t="s">
        <v>128</v>
      </c>
      <c r="C8957">
        <v>2023</v>
      </c>
      <c r="D8957" t="s">
        <v>58</v>
      </c>
      <c r="E8957" t="s">
        <v>45</v>
      </c>
      <c r="F8957" t="s">
        <v>304</v>
      </c>
      <c r="G8957" t="s">
        <v>54</v>
      </c>
      <c r="H8957" t="s">
        <v>453</v>
      </c>
      <c r="I8957" s="90" t="s">
        <v>520</v>
      </c>
    </row>
    <row r="8958" spans="1:10" hidden="1" x14ac:dyDescent="0.25">
      <c r="A8958" s="57" t="s">
        <v>51</v>
      </c>
      <c r="B8958" t="s">
        <v>128</v>
      </c>
      <c r="C8958">
        <v>2023</v>
      </c>
      <c r="D8958" t="s">
        <v>58</v>
      </c>
      <c r="E8958" t="s">
        <v>45</v>
      </c>
      <c r="F8958" t="s">
        <v>304</v>
      </c>
      <c r="G8958" t="s">
        <v>54</v>
      </c>
      <c r="H8958" t="s">
        <v>312</v>
      </c>
    </row>
    <row r="8959" spans="1:10" hidden="1" x14ac:dyDescent="0.25">
      <c r="A8959" s="57" t="s">
        <v>51</v>
      </c>
      <c r="B8959" t="s">
        <v>128</v>
      </c>
      <c r="C8959">
        <v>2023</v>
      </c>
      <c r="D8959" t="s">
        <v>58</v>
      </c>
      <c r="E8959" t="s">
        <v>45</v>
      </c>
      <c r="F8959" t="s">
        <v>304</v>
      </c>
      <c r="G8959" t="s">
        <v>54</v>
      </c>
      <c r="H8959" t="s">
        <v>313</v>
      </c>
      <c r="I8959" s="90" t="s">
        <v>559</v>
      </c>
      <c r="J8959" s="16">
        <v>40958</v>
      </c>
    </row>
    <row r="8960" spans="1:10" hidden="1" x14ac:dyDescent="0.25">
      <c r="A8960" s="57" t="s">
        <v>51</v>
      </c>
      <c r="B8960" t="s">
        <v>128</v>
      </c>
      <c r="C8960">
        <v>2023</v>
      </c>
      <c r="D8960" t="s">
        <v>58</v>
      </c>
      <c r="E8960" t="s">
        <v>45</v>
      </c>
      <c r="F8960" t="s">
        <v>304</v>
      </c>
      <c r="G8960" t="s">
        <v>54</v>
      </c>
      <c r="H8960" t="s">
        <v>593</v>
      </c>
      <c r="I8960" t="s">
        <v>514</v>
      </c>
    </row>
    <row r="8961" spans="1:10" hidden="1" x14ac:dyDescent="0.25">
      <c r="A8961" s="57" t="s">
        <v>51</v>
      </c>
      <c r="B8961" t="s">
        <v>128</v>
      </c>
      <c r="C8961">
        <v>2023</v>
      </c>
      <c r="D8961" t="s">
        <v>58</v>
      </c>
      <c r="E8961" t="s">
        <v>45</v>
      </c>
      <c r="F8961" t="s">
        <v>304</v>
      </c>
      <c r="G8961" t="s">
        <v>54</v>
      </c>
      <c r="H8961" t="s">
        <v>314</v>
      </c>
      <c r="I8961" s="90" t="s">
        <v>398</v>
      </c>
      <c r="J8961" s="16">
        <v>936000</v>
      </c>
    </row>
    <row r="8962" spans="1:10" hidden="1" x14ac:dyDescent="0.25">
      <c r="A8962" s="57" t="s">
        <v>51</v>
      </c>
      <c r="B8962" t="s">
        <v>128</v>
      </c>
      <c r="C8962">
        <v>2023</v>
      </c>
      <c r="D8962" t="s">
        <v>58</v>
      </c>
      <c r="E8962" t="s">
        <v>45</v>
      </c>
      <c r="F8962" t="s">
        <v>304</v>
      </c>
      <c r="G8962" t="s">
        <v>54</v>
      </c>
      <c r="H8962" t="s">
        <v>315</v>
      </c>
      <c r="I8962" s="90" t="s">
        <v>454</v>
      </c>
      <c r="J8962" s="16">
        <v>92000</v>
      </c>
    </row>
    <row r="8963" spans="1:10" hidden="1" x14ac:dyDescent="0.25">
      <c r="A8963" s="57" t="s">
        <v>51</v>
      </c>
      <c r="B8963" t="s">
        <v>128</v>
      </c>
      <c r="C8963">
        <v>2023</v>
      </c>
      <c r="D8963" t="s">
        <v>58</v>
      </c>
      <c r="E8963" t="s">
        <v>45</v>
      </c>
      <c r="F8963" t="s">
        <v>304</v>
      </c>
      <c r="G8963" t="s">
        <v>54</v>
      </c>
      <c r="H8963" t="s">
        <v>315</v>
      </c>
      <c r="I8963" t="s">
        <v>594</v>
      </c>
      <c r="J8963" s="16">
        <v>220000</v>
      </c>
    </row>
    <row r="8964" spans="1:10" hidden="1" x14ac:dyDescent="0.25">
      <c r="A8964" s="57" t="s">
        <v>51</v>
      </c>
      <c r="B8964" t="s">
        <v>128</v>
      </c>
      <c r="C8964">
        <v>2023</v>
      </c>
      <c r="D8964" t="s">
        <v>58</v>
      </c>
      <c r="E8964" t="s">
        <v>45</v>
      </c>
      <c r="F8964" t="s">
        <v>304</v>
      </c>
      <c r="G8964" t="s">
        <v>54</v>
      </c>
      <c r="H8964" s="2" t="s">
        <v>316</v>
      </c>
    </row>
    <row r="8965" spans="1:10" hidden="1" x14ac:dyDescent="0.25">
      <c r="A8965" s="57" t="s">
        <v>51</v>
      </c>
      <c r="B8965" t="s">
        <v>128</v>
      </c>
      <c r="C8965">
        <v>2023</v>
      </c>
      <c r="D8965" t="s">
        <v>58</v>
      </c>
      <c r="E8965" t="s">
        <v>45</v>
      </c>
      <c r="F8965" t="s">
        <v>304</v>
      </c>
      <c r="G8965" t="s">
        <v>49</v>
      </c>
      <c r="H8965" s="90" t="s">
        <v>317</v>
      </c>
    </row>
    <row r="8966" spans="1:10" hidden="1" x14ac:dyDescent="0.25">
      <c r="A8966" s="57" t="s">
        <v>51</v>
      </c>
      <c r="B8966" t="s">
        <v>128</v>
      </c>
      <c r="C8966">
        <v>2023</v>
      </c>
      <c r="D8966" t="s">
        <v>58</v>
      </c>
      <c r="E8966" t="s">
        <v>45</v>
      </c>
      <c r="F8966" t="s">
        <v>50</v>
      </c>
      <c r="G8966" t="s">
        <v>56</v>
      </c>
      <c r="H8966" t="s">
        <v>124</v>
      </c>
      <c r="I8966" s="90" t="s">
        <v>401</v>
      </c>
      <c r="J8966" s="16">
        <v>82190</v>
      </c>
    </row>
    <row r="8967" spans="1:10" hidden="1" x14ac:dyDescent="0.25">
      <c r="A8967" s="57" t="s">
        <v>51</v>
      </c>
      <c r="B8967" t="s">
        <v>128</v>
      </c>
      <c r="C8967">
        <v>2023</v>
      </c>
      <c r="D8967" t="s">
        <v>58</v>
      </c>
      <c r="E8967" t="s">
        <v>45</v>
      </c>
      <c r="F8967" t="s">
        <v>50</v>
      </c>
      <c r="G8967" t="s">
        <v>56</v>
      </c>
      <c r="H8967" t="s">
        <v>98</v>
      </c>
      <c r="I8967" s="90" t="s">
        <v>401</v>
      </c>
      <c r="J8967" s="16">
        <v>144061</v>
      </c>
    </row>
    <row r="8968" spans="1:10" hidden="1" x14ac:dyDescent="0.25">
      <c r="A8968" s="57" t="s">
        <v>51</v>
      </c>
      <c r="B8968" t="s">
        <v>128</v>
      </c>
      <c r="C8968">
        <v>2023</v>
      </c>
      <c r="D8968" t="s">
        <v>58</v>
      </c>
      <c r="E8968" t="s">
        <v>45</v>
      </c>
      <c r="F8968" t="s">
        <v>50</v>
      </c>
      <c r="G8968" t="s">
        <v>56</v>
      </c>
      <c r="H8968" t="s">
        <v>98</v>
      </c>
      <c r="I8968" s="90" t="s">
        <v>569</v>
      </c>
      <c r="J8968" s="16">
        <v>678359.67</v>
      </c>
    </row>
    <row r="8969" spans="1:10" hidden="1" x14ac:dyDescent="0.25">
      <c r="A8969" s="57" t="s">
        <v>51</v>
      </c>
      <c r="B8969" t="s">
        <v>128</v>
      </c>
      <c r="C8969">
        <v>2023</v>
      </c>
      <c r="D8969" t="s">
        <v>58</v>
      </c>
      <c r="E8969" t="s">
        <v>45</v>
      </c>
      <c r="F8969" t="s">
        <v>50</v>
      </c>
      <c r="G8969" t="s">
        <v>56</v>
      </c>
      <c r="H8969" t="s">
        <v>265</v>
      </c>
      <c r="I8969" s="90" t="s">
        <v>398</v>
      </c>
    </row>
    <row r="8970" spans="1:10" hidden="1" x14ac:dyDescent="0.25">
      <c r="A8970" s="57" t="s">
        <v>51</v>
      </c>
      <c r="B8970" t="s">
        <v>128</v>
      </c>
      <c r="C8970">
        <v>2023</v>
      </c>
      <c r="D8970" t="s">
        <v>58</v>
      </c>
      <c r="E8970" t="s">
        <v>45</v>
      </c>
      <c r="F8970" t="s">
        <v>50</v>
      </c>
      <c r="G8970" t="s">
        <v>56</v>
      </c>
      <c r="H8970" t="s">
        <v>265</v>
      </c>
      <c r="I8970" s="90" t="s">
        <v>454</v>
      </c>
    </row>
    <row r="8971" spans="1:10" hidden="1" x14ac:dyDescent="0.25">
      <c r="A8971" s="57" t="s">
        <v>51</v>
      </c>
      <c r="B8971" t="s">
        <v>128</v>
      </c>
      <c r="C8971">
        <v>2023</v>
      </c>
      <c r="D8971" t="s">
        <v>58</v>
      </c>
      <c r="E8971" t="s">
        <v>45</v>
      </c>
      <c r="F8971" t="s">
        <v>50</v>
      </c>
      <c r="G8971" t="s">
        <v>56</v>
      </c>
      <c r="H8971" t="s">
        <v>265</v>
      </c>
      <c r="I8971" s="90" t="s">
        <v>399</v>
      </c>
    </row>
    <row r="8972" spans="1:10" hidden="1" x14ac:dyDescent="0.25">
      <c r="A8972" s="57" t="s">
        <v>51</v>
      </c>
      <c r="B8972" t="s">
        <v>128</v>
      </c>
      <c r="C8972">
        <v>2023</v>
      </c>
      <c r="D8972" t="s">
        <v>58</v>
      </c>
      <c r="E8972" t="s">
        <v>45</v>
      </c>
      <c r="F8972" t="s">
        <v>50</v>
      </c>
      <c r="G8972" t="s">
        <v>56</v>
      </c>
      <c r="H8972" t="s">
        <v>265</v>
      </c>
      <c r="I8972" s="90" t="s">
        <v>514</v>
      </c>
    </row>
    <row r="8973" spans="1:10" hidden="1" x14ac:dyDescent="0.25">
      <c r="A8973" s="57" t="s">
        <v>51</v>
      </c>
      <c r="B8973" t="s">
        <v>128</v>
      </c>
      <c r="C8973">
        <v>2023</v>
      </c>
      <c r="D8973" t="s">
        <v>58</v>
      </c>
      <c r="E8973" t="s">
        <v>45</v>
      </c>
      <c r="F8973" t="s">
        <v>50</v>
      </c>
      <c r="G8973" t="s">
        <v>56</v>
      </c>
      <c r="H8973" t="s">
        <v>265</v>
      </c>
      <c r="I8973" s="90" t="s">
        <v>581</v>
      </c>
    </row>
    <row r="8974" spans="1:10" hidden="1" x14ac:dyDescent="0.25">
      <c r="A8974" s="57" t="s">
        <v>51</v>
      </c>
      <c r="B8974" t="s">
        <v>128</v>
      </c>
      <c r="C8974">
        <v>2023</v>
      </c>
      <c r="D8974" t="s">
        <v>58</v>
      </c>
      <c r="E8974" t="s">
        <v>45</v>
      </c>
      <c r="F8974" t="s">
        <v>50</v>
      </c>
      <c r="G8974" t="s">
        <v>56</v>
      </c>
      <c r="H8974" t="s">
        <v>265</v>
      </c>
      <c r="I8974" s="90" t="s">
        <v>560</v>
      </c>
    </row>
    <row r="8975" spans="1:10" hidden="1" x14ac:dyDescent="0.25">
      <c r="A8975" s="57" t="s">
        <v>51</v>
      </c>
      <c r="B8975" t="s">
        <v>128</v>
      </c>
      <c r="C8975">
        <v>2023</v>
      </c>
      <c r="D8975" t="s">
        <v>58</v>
      </c>
      <c r="E8975" t="s">
        <v>45</v>
      </c>
      <c r="F8975" t="s">
        <v>50</v>
      </c>
      <c r="G8975" t="s">
        <v>56</v>
      </c>
      <c r="H8975" t="s">
        <v>265</v>
      </c>
      <c r="I8975" s="90" t="s">
        <v>559</v>
      </c>
    </row>
    <row r="8976" spans="1:10" hidden="1" x14ac:dyDescent="0.25">
      <c r="A8976" s="57" t="s">
        <v>51</v>
      </c>
      <c r="B8976" t="s">
        <v>128</v>
      </c>
      <c r="C8976">
        <v>2023</v>
      </c>
      <c r="D8976" t="s">
        <v>58</v>
      </c>
      <c r="E8976" t="s">
        <v>45</v>
      </c>
      <c r="F8976" t="s">
        <v>50</v>
      </c>
      <c r="G8976" t="s">
        <v>56</v>
      </c>
      <c r="H8976" t="s">
        <v>193</v>
      </c>
      <c r="I8976" t="s">
        <v>426</v>
      </c>
      <c r="J8976" s="16">
        <v>5793</v>
      </c>
    </row>
    <row r="8977" spans="1:10" hidden="1" x14ac:dyDescent="0.25">
      <c r="A8977" s="57" t="s">
        <v>51</v>
      </c>
      <c r="B8977" t="s">
        <v>128</v>
      </c>
      <c r="C8977">
        <v>2023</v>
      </c>
      <c r="D8977" t="s">
        <v>58</v>
      </c>
      <c r="E8977" t="s">
        <v>45</v>
      </c>
      <c r="F8977" t="s">
        <v>50</v>
      </c>
      <c r="G8977" t="s">
        <v>56</v>
      </c>
      <c r="H8977" t="s">
        <v>193</v>
      </c>
    </row>
    <row r="8978" spans="1:10" hidden="1" x14ac:dyDescent="0.25">
      <c r="A8978" s="57" t="s">
        <v>51</v>
      </c>
      <c r="B8978" t="s">
        <v>128</v>
      </c>
      <c r="C8978">
        <v>2023</v>
      </c>
      <c r="D8978" t="s">
        <v>58</v>
      </c>
      <c r="E8978" t="s">
        <v>45</v>
      </c>
      <c r="F8978" t="s">
        <v>50</v>
      </c>
      <c r="G8978" t="s">
        <v>101</v>
      </c>
      <c r="H8978" t="s">
        <v>99</v>
      </c>
      <c r="I8978" s="90" t="s">
        <v>401</v>
      </c>
      <c r="J8978" s="16">
        <v>532957</v>
      </c>
    </row>
    <row r="8979" spans="1:10" hidden="1" x14ac:dyDescent="0.25">
      <c r="A8979" s="57" t="s">
        <v>51</v>
      </c>
      <c r="B8979" t="s">
        <v>128</v>
      </c>
      <c r="C8979">
        <v>2023</v>
      </c>
      <c r="D8979" t="s">
        <v>58</v>
      </c>
      <c r="E8979" t="s">
        <v>45</v>
      </c>
      <c r="F8979" t="s">
        <v>50</v>
      </c>
      <c r="G8979" t="s">
        <v>101</v>
      </c>
      <c r="H8979" s="2" t="s">
        <v>255</v>
      </c>
      <c r="I8979" t="s">
        <v>617</v>
      </c>
      <c r="J8979" s="16">
        <v>662.19</v>
      </c>
    </row>
    <row r="8980" spans="1:10" hidden="1" x14ac:dyDescent="0.25">
      <c r="A8980" s="57" t="s">
        <v>51</v>
      </c>
      <c r="B8980" t="s">
        <v>128</v>
      </c>
      <c r="C8980">
        <v>2023</v>
      </c>
      <c r="D8980" t="s">
        <v>58</v>
      </c>
      <c r="E8980" t="s">
        <v>45</v>
      </c>
      <c r="F8980" t="s">
        <v>50</v>
      </c>
      <c r="G8980" t="s">
        <v>101</v>
      </c>
      <c r="H8980" s="2" t="s">
        <v>255</v>
      </c>
      <c r="I8980" t="s">
        <v>403</v>
      </c>
      <c r="J8980" s="16">
        <v>-257387.07</v>
      </c>
    </row>
    <row r="8981" spans="1:10" hidden="1" x14ac:dyDescent="0.25">
      <c r="A8981" s="57" t="s">
        <v>51</v>
      </c>
      <c r="B8981" t="s">
        <v>128</v>
      </c>
      <c r="C8981">
        <v>2023</v>
      </c>
      <c r="D8981" t="s">
        <v>58</v>
      </c>
      <c r="E8981" t="s">
        <v>45</v>
      </c>
      <c r="F8981" t="s">
        <v>50</v>
      </c>
      <c r="G8981" t="s">
        <v>101</v>
      </c>
      <c r="H8981" s="2" t="s">
        <v>255</v>
      </c>
      <c r="I8981" t="s">
        <v>426</v>
      </c>
      <c r="J8981" s="16">
        <v>12.04</v>
      </c>
    </row>
    <row r="8982" spans="1:10" hidden="1" x14ac:dyDescent="0.25">
      <c r="A8982" s="57" t="s">
        <v>51</v>
      </c>
      <c r="B8982" t="s">
        <v>128</v>
      </c>
      <c r="C8982">
        <v>2023</v>
      </c>
      <c r="D8982" t="s">
        <v>58</v>
      </c>
      <c r="E8982" t="s">
        <v>45</v>
      </c>
      <c r="F8982" t="s">
        <v>50</v>
      </c>
      <c r="G8982" t="s">
        <v>101</v>
      </c>
      <c r="H8982" s="2" t="s">
        <v>255</v>
      </c>
      <c r="I8982" t="s">
        <v>457</v>
      </c>
      <c r="J8982" s="16">
        <v>1930.76</v>
      </c>
    </row>
    <row r="8983" spans="1:10" hidden="1" x14ac:dyDescent="0.25">
      <c r="A8983" s="57" t="s">
        <v>51</v>
      </c>
      <c r="B8983" t="s">
        <v>128</v>
      </c>
      <c r="C8983">
        <v>2023</v>
      </c>
      <c r="D8983" t="s">
        <v>58</v>
      </c>
      <c r="E8983" t="s">
        <v>45</v>
      </c>
      <c r="F8983" t="s">
        <v>50</v>
      </c>
      <c r="G8983" t="s">
        <v>101</v>
      </c>
      <c r="H8983" s="2" t="s">
        <v>255</v>
      </c>
      <c r="I8983" t="s">
        <v>393</v>
      </c>
      <c r="J8983" s="16">
        <v>6810</v>
      </c>
    </row>
    <row r="8984" spans="1:10" hidden="1" x14ac:dyDescent="0.25">
      <c r="A8984" s="57" t="s">
        <v>51</v>
      </c>
      <c r="B8984" t="s">
        <v>128</v>
      </c>
      <c r="C8984">
        <v>2023</v>
      </c>
      <c r="D8984" t="s">
        <v>58</v>
      </c>
      <c r="E8984" t="s">
        <v>45</v>
      </c>
      <c r="F8984" t="s">
        <v>50</v>
      </c>
      <c r="G8984" t="s">
        <v>101</v>
      </c>
      <c r="H8984" s="2" t="s">
        <v>255</v>
      </c>
      <c r="J8984" s="16"/>
    </row>
    <row r="8985" spans="1:10" hidden="1" x14ac:dyDescent="0.25">
      <c r="A8985" s="57" t="s">
        <v>51</v>
      </c>
      <c r="B8985" t="s">
        <v>128</v>
      </c>
      <c r="C8985">
        <v>2023</v>
      </c>
      <c r="D8985" t="s">
        <v>58</v>
      </c>
      <c r="E8985" t="s">
        <v>45</v>
      </c>
      <c r="F8985" t="s">
        <v>50</v>
      </c>
      <c r="G8985" t="s">
        <v>101</v>
      </c>
      <c r="H8985" s="2" t="s">
        <v>255</v>
      </c>
      <c r="J8985" s="16"/>
    </row>
    <row r="8986" spans="1:10" hidden="1" x14ac:dyDescent="0.25">
      <c r="A8986" s="57" t="s">
        <v>51</v>
      </c>
      <c r="B8986" t="s">
        <v>128</v>
      </c>
      <c r="C8986">
        <v>2023</v>
      </c>
      <c r="D8986" t="s">
        <v>58</v>
      </c>
      <c r="E8986" t="s">
        <v>45</v>
      </c>
      <c r="F8986" t="s">
        <v>50</v>
      </c>
      <c r="G8986" t="s">
        <v>101</v>
      </c>
      <c r="H8986" s="2" t="s">
        <v>255</v>
      </c>
      <c r="J8986" s="16"/>
    </row>
    <row r="8987" spans="1:10" hidden="1" x14ac:dyDescent="0.25">
      <c r="A8987" s="57" t="s">
        <v>51</v>
      </c>
      <c r="B8987" t="s">
        <v>128</v>
      </c>
      <c r="C8987">
        <v>2023</v>
      </c>
      <c r="D8987" t="s">
        <v>58</v>
      </c>
      <c r="E8987" t="s">
        <v>45</v>
      </c>
      <c r="F8987" t="s">
        <v>50</v>
      </c>
      <c r="G8987" t="s">
        <v>101</v>
      </c>
      <c r="H8987" s="2" t="s">
        <v>255</v>
      </c>
      <c r="J8987" s="16"/>
    </row>
    <row r="8988" spans="1:10" hidden="1" x14ac:dyDescent="0.25">
      <c r="A8988" s="57" t="s">
        <v>51</v>
      </c>
      <c r="B8988" t="s">
        <v>128</v>
      </c>
      <c r="C8988">
        <v>2023</v>
      </c>
      <c r="D8988" t="s">
        <v>58</v>
      </c>
      <c r="E8988" t="s">
        <v>45</v>
      </c>
      <c r="F8988" t="s">
        <v>50</v>
      </c>
      <c r="G8988" t="s">
        <v>101</v>
      </c>
      <c r="H8988" s="2" t="s">
        <v>254</v>
      </c>
    </row>
    <row r="8989" spans="1:10" hidden="1" x14ac:dyDescent="0.25">
      <c r="A8989" s="57" t="s">
        <v>51</v>
      </c>
      <c r="B8989" t="s">
        <v>128</v>
      </c>
      <c r="C8989">
        <v>2023</v>
      </c>
      <c r="D8989" t="s">
        <v>58</v>
      </c>
      <c r="E8989" t="s">
        <v>45</v>
      </c>
      <c r="F8989" t="s">
        <v>50</v>
      </c>
      <c r="G8989" t="s">
        <v>101</v>
      </c>
      <c r="H8989" s="2" t="s">
        <v>236</v>
      </c>
      <c r="I8989" t="s">
        <v>422</v>
      </c>
    </row>
    <row r="8990" spans="1:10" hidden="1" x14ac:dyDescent="0.25">
      <c r="A8990" s="57" t="s">
        <v>51</v>
      </c>
      <c r="B8990" t="s">
        <v>128</v>
      </c>
      <c r="C8990">
        <v>2023</v>
      </c>
      <c r="D8990" t="s">
        <v>58</v>
      </c>
      <c r="E8990" t="s">
        <v>45</v>
      </c>
      <c r="F8990" t="s">
        <v>50</v>
      </c>
      <c r="G8990" t="s">
        <v>101</v>
      </c>
      <c r="H8990" t="s">
        <v>30</v>
      </c>
      <c r="I8990" s="90" t="s">
        <v>414</v>
      </c>
    </row>
    <row r="8991" spans="1:10" hidden="1" x14ac:dyDescent="0.25">
      <c r="A8991" s="57" t="s">
        <v>51</v>
      </c>
      <c r="B8991" t="s">
        <v>128</v>
      </c>
      <c r="C8991">
        <v>2023</v>
      </c>
      <c r="D8991" t="s">
        <v>58</v>
      </c>
      <c r="E8991" t="s">
        <v>45</v>
      </c>
      <c r="F8991" t="s">
        <v>50</v>
      </c>
      <c r="G8991" t="s">
        <v>101</v>
      </c>
      <c r="H8991" t="s">
        <v>30</v>
      </c>
      <c r="I8991" s="90" t="s">
        <v>520</v>
      </c>
    </row>
    <row r="8992" spans="1:10" hidden="1" x14ac:dyDescent="0.25">
      <c r="A8992" s="57" t="s">
        <v>51</v>
      </c>
      <c r="B8992" t="s">
        <v>128</v>
      </c>
      <c r="C8992">
        <v>2023</v>
      </c>
      <c r="D8992" t="s">
        <v>58</v>
      </c>
      <c r="E8992" t="s">
        <v>45</v>
      </c>
      <c r="F8992" t="s">
        <v>50</v>
      </c>
      <c r="G8992" t="s">
        <v>101</v>
      </c>
      <c r="H8992" t="s">
        <v>30</v>
      </c>
      <c r="I8992" s="90" t="s">
        <v>582</v>
      </c>
    </row>
    <row r="8993" spans="1:10" hidden="1" x14ac:dyDescent="0.25">
      <c r="A8993" s="57" t="s">
        <v>51</v>
      </c>
      <c r="B8993" t="s">
        <v>128</v>
      </c>
      <c r="C8993">
        <v>2023</v>
      </c>
      <c r="D8993" t="s">
        <v>58</v>
      </c>
      <c r="E8993" t="s">
        <v>45</v>
      </c>
      <c r="F8993" t="s">
        <v>50</v>
      </c>
      <c r="G8993" t="s">
        <v>101</v>
      </c>
      <c r="H8993" t="s">
        <v>30</v>
      </c>
      <c r="I8993" t="s">
        <v>437</v>
      </c>
      <c r="J8993" s="16">
        <v>0.01</v>
      </c>
    </row>
    <row r="8994" spans="1:10" hidden="1" x14ac:dyDescent="0.25">
      <c r="A8994" s="57" t="s">
        <v>51</v>
      </c>
      <c r="B8994" t="s">
        <v>128</v>
      </c>
      <c r="C8994">
        <v>2023</v>
      </c>
      <c r="D8994" t="s">
        <v>58</v>
      </c>
      <c r="E8994" t="s">
        <v>45</v>
      </c>
      <c r="F8994" t="s">
        <v>50</v>
      </c>
      <c r="G8994" t="s">
        <v>101</v>
      </c>
      <c r="H8994" t="s">
        <v>30</v>
      </c>
      <c r="I8994" t="s">
        <v>597</v>
      </c>
      <c r="J8994" s="16">
        <v>48000</v>
      </c>
    </row>
    <row r="8995" spans="1:10" hidden="1" x14ac:dyDescent="0.25">
      <c r="A8995" s="57" t="s">
        <v>51</v>
      </c>
      <c r="B8995" t="s">
        <v>128</v>
      </c>
      <c r="C8995">
        <v>2023</v>
      </c>
      <c r="D8995" t="s">
        <v>58</v>
      </c>
      <c r="E8995" t="s">
        <v>45</v>
      </c>
      <c r="F8995" t="s">
        <v>50</v>
      </c>
      <c r="G8995" t="s">
        <v>101</v>
      </c>
      <c r="H8995" t="s">
        <v>30</v>
      </c>
      <c r="I8995" t="s">
        <v>434</v>
      </c>
      <c r="J8995" s="16">
        <v>249.5</v>
      </c>
    </row>
    <row r="8996" spans="1:10" hidden="1" x14ac:dyDescent="0.25">
      <c r="A8996" s="57" t="s">
        <v>51</v>
      </c>
      <c r="B8996" t="s">
        <v>128</v>
      </c>
      <c r="C8996">
        <v>2023</v>
      </c>
      <c r="D8996" t="s">
        <v>58</v>
      </c>
      <c r="E8996" t="s">
        <v>45</v>
      </c>
      <c r="F8996" t="s">
        <v>50</v>
      </c>
      <c r="G8996" t="s">
        <v>101</v>
      </c>
      <c r="H8996" t="s">
        <v>30</v>
      </c>
      <c r="I8996" t="s">
        <v>450</v>
      </c>
      <c r="J8996" s="16">
        <v>94</v>
      </c>
    </row>
    <row r="8997" spans="1:10" hidden="1" x14ac:dyDescent="0.25">
      <c r="A8997" s="57" t="s">
        <v>51</v>
      </c>
      <c r="B8997" t="s">
        <v>128</v>
      </c>
      <c r="C8997">
        <v>2023</v>
      </c>
      <c r="D8997" t="s">
        <v>58</v>
      </c>
      <c r="E8997" t="s">
        <v>45</v>
      </c>
      <c r="F8997" t="s">
        <v>50</v>
      </c>
      <c r="G8997" t="s">
        <v>101</v>
      </c>
      <c r="H8997" t="s">
        <v>30</v>
      </c>
      <c r="I8997" t="s">
        <v>391</v>
      </c>
      <c r="J8997" s="16">
        <v>988</v>
      </c>
    </row>
    <row r="8998" spans="1:10" hidden="1" x14ac:dyDescent="0.25">
      <c r="A8998" s="57" t="s">
        <v>51</v>
      </c>
      <c r="B8998" t="s">
        <v>128</v>
      </c>
      <c r="C8998">
        <v>2023</v>
      </c>
      <c r="D8998" t="s">
        <v>58</v>
      </c>
      <c r="E8998" t="s">
        <v>45</v>
      </c>
      <c r="F8998" t="s">
        <v>50</v>
      </c>
      <c r="G8998" t="s">
        <v>101</v>
      </c>
      <c r="H8998" t="s">
        <v>30</v>
      </c>
      <c r="I8998" t="s">
        <v>466</v>
      </c>
      <c r="J8998" s="16">
        <v>31700</v>
      </c>
    </row>
    <row r="8999" spans="1:10" hidden="1" x14ac:dyDescent="0.25">
      <c r="A8999" s="57" t="s">
        <v>51</v>
      </c>
      <c r="B8999" t="s">
        <v>128</v>
      </c>
      <c r="C8999">
        <v>2023</v>
      </c>
      <c r="D8999" t="s">
        <v>58</v>
      </c>
      <c r="E8999" t="s">
        <v>45</v>
      </c>
      <c r="F8999" t="s">
        <v>50</v>
      </c>
      <c r="G8999" t="s">
        <v>101</v>
      </c>
      <c r="H8999" t="s">
        <v>30</v>
      </c>
      <c r="I8999" t="s">
        <v>516</v>
      </c>
      <c r="J8999" s="16">
        <v>40</v>
      </c>
    </row>
    <row r="9000" spans="1:10" hidden="1" x14ac:dyDescent="0.25">
      <c r="A9000" s="57" t="s">
        <v>51</v>
      </c>
      <c r="B9000" t="s">
        <v>128</v>
      </c>
      <c r="C9000">
        <v>2023</v>
      </c>
      <c r="D9000" t="s">
        <v>58</v>
      </c>
      <c r="E9000" t="s">
        <v>45</v>
      </c>
      <c r="F9000" t="s">
        <v>50</v>
      </c>
      <c r="G9000" t="s">
        <v>101</v>
      </c>
      <c r="H9000" t="s">
        <v>30</v>
      </c>
      <c r="I9000" t="s">
        <v>521</v>
      </c>
      <c r="J9000" s="16">
        <v>10</v>
      </c>
    </row>
    <row r="9001" spans="1:10" hidden="1" x14ac:dyDescent="0.25">
      <c r="A9001" s="57" t="s">
        <v>51</v>
      </c>
      <c r="B9001" t="s">
        <v>128</v>
      </c>
      <c r="C9001">
        <v>2023</v>
      </c>
      <c r="D9001" t="s">
        <v>58</v>
      </c>
      <c r="E9001" t="s">
        <v>45</v>
      </c>
      <c r="F9001" t="s">
        <v>50</v>
      </c>
      <c r="G9001" t="s">
        <v>101</v>
      </c>
      <c r="H9001" t="s">
        <v>30</v>
      </c>
      <c r="I9001" t="s">
        <v>544</v>
      </c>
      <c r="J9001" s="16">
        <v>40800</v>
      </c>
    </row>
    <row r="9002" spans="1:10" hidden="1" x14ac:dyDescent="0.25">
      <c r="A9002" s="57" t="s">
        <v>51</v>
      </c>
      <c r="B9002" t="s">
        <v>128</v>
      </c>
      <c r="C9002">
        <v>2023</v>
      </c>
      <c r="D9002" t="s">
        <v>58</v>
      </c>
      <c r="E9002" t="s">
        <v>45</v>
      </c>
      <c r="F9002" t="s">
        <v>50</v>
      </c>
      <c r="G9002" t="s">
        <v>101</v>
      </c>
      <c r="H9002" t="s">
        <v>30</v>
      </c>
      <c r="I9002" t="s">
        <v>499</v>
      </c>
      <c r="J9002" s="16">
        <v>120328</v>
      </c>
    </row>
    <row r="9003" spans="1:10" hidden="1" x14ac:dyDescent="0.25">
      <c r="A9003" s="57" t="s">
        <v>51</v>
      </c>
      <c r="B9003" t="s">
        <v>128</v>
      </c>
      <c r="C9003">
        <v>2023</v>
      </c>
      <c r="D9003" t="s">
        <v>58</v>
      </c>
      <c r="E9003" t="s">
        <v>45</v>
      </c>
      <c r="F9003" t="s">
        <v>50</v>
      </c>
      <c r="G9003" t="s">
        <v>101</v>
      </c>
      <c r="H9003" t="s">
        <v>30</v>
      </c>
      <c r="I9003" t="s">
        <v>375</v>
      </c>
      <c r="J9003" s="16">
        <v>657344</v>
      </c>
    </row>
    <row r="9004" spans="1:10" hidden="1" x14ac:dyDescent="0.25">
      <c r="A9004" s="57" t="s">
        <v>51</v>
      </c>
      <c r="B9004" t="s">
        <v>128</v>
      </c>
      <c r="C9004">
        <v>2023</v>
      </c>
      <c r="D9004" t="s">
        <v>58</v>
      </c>
      <c r="E9004" t="s">
        <v>45</v>
      </c>
      <c r="F9004" t="s">
        <v>50</v>
      </c>
      <c r="G9004" t="s">
        <v>101</v>
      </c>
      <c r="H9004" t="s">
        <v>30</v>
      </c>
      <c r="I9004" t="s">
        <v>504</v>
      </c>
      <c r="J9004" s="16">
        <v>250</v>
      </c>
    </row>
    <row r="9005" spans="1:10" hidden="1" x14ac:dyDescent="0.25">
      <c r="A9005" s="57" t="s">
        <v>51</v>
      </c>
      <c r="B9005" t="s">
        <v>128</v>
      </c>
      <c r="C9005">
        <v>2023</v>
      </c>
      <c r="D9005" t="s">
        <v>58</v>
      </c>
      <c r="E9005" t="s">
        <v>45</v>
      </c>
      <c r="F9005" t="s">
        <v>50</v>
      </c>
      <c r="G9005" t="s">
        <v>101</v>
      </c>
      <c r="H9005" t="s">
        <v>30</v>
      </c>
      <c r="I9005" t="s">
        <v>609</v>
      </c>
      <c r="J9005" s="16">
        <v>42800</v>
      </c>
    </row>
    <row r="9006" spans="1:10" hidden="1" x14ac:dyDescent="0.25">
      <c r="A9006" s="57" t="s">
        <v>51</v>
      </c>
      <c r="B9006" t="s">
        <v>128</v>
      </c>
      <c r="C9006">
        <v>2023</v>
      </c>
      <c r="D9006" t="s">
        <v>58</v>
      </c>
      <c r="E9006" t="s">
        <v>45</v>
      </c>
      <c r="F9006" t="s">
        <v>50</v>
      </c>
      <c r="G9006" t="s">
        <v>101</v>
      </c>
      <c r="H9006" t="s">
        <v>30</v>
      </c>
      <c r="I9006" t="s">
        <v>619</v>
      </c>
      <c r="J9006" s="16">
        <v>0.31</v>
      </c>
    </row>
    <row r="9007" spans="1:10" hidden="1" x14ac:dyDescent="0.25">
      <c r="A9007" s="57" t="s">
        <v>51</v>
      </c>
      <c r="B9007" t="s">
        <v>128</v>
      </c>
      <c r="C9007">
        <v>2023</v>
      </c>
      <c r="D9007" t="s">
        <v>58</v>
      </c>
      <c r="E9007" t="s">
        <v>45</v>
      </c>
      <c r="F9007" t="s">
        <v>50</v>
      </c>
      <c r="G9007" t="s">
        <v>101</v>
      </c>
      <c r="H9007" t="s">
        <v>30</v>
      </c>
      <c r="I9007" t="s">
        <v>403</v>
      </c>
      <c r="J9007" s="16">
        <v>787.92</v>
      </c>
    </row>
    <row r="9008" spans="1:10" hidden="1" x14ac:dyDescent="0.25">
      <c r="A9008" s="57" t="s">
        <v>51</v>
      </c>
      <c r="B9008" t="s">
        <v>128</v>
      </c>
      <c r="C9008">
        <v>2023</v>
      </c>
      <c r="D9008" t="s">
        <v>58</v>
      </c>
      <c r="E9008" t="s">
        <v>45</v>
      </c>
      <c r="F9008" t="s">
        <v>50</v>
      </c>
      <c r="G9008" t="s">
        <v>101</v>
      </c>
      <c r="H9008" t="s">
        <v>30</v>
      </c>
      <c r="I9008" t="s">
        <v>426</v>
      </c>
      <c r="J9008" s="16">
        <v>0.24</v>
      </c>
    </row>
    <row r="9009" spans="1:10" hidden="1" x14ac:dyDescent="0.25">
      <c r="A9009" s="57" t="s">
        <v>51</v>
      </c>
      <c r="B9009" t="s">
        <v>128</v>
      </c>
      <c r="C9009">
        <v>2023</v>
      </c>
      <c r="D9009" t="s">
        <v>58</v>
      </c>
      <c r="E9009" t="s">
        <v>45</v>
      </c>
      <c r="F9009" t="s">
        <v>50</v>
      </c>
      <c r="G9009" t="s">
        <v>101</v>
      </c>
      <c r="H9009" t="s">
        <v>30</v>
      </c>
      <c r="I9009" t="s">
        <v>607</v>
      </c>
    </row>
    <row r="9010" spans="1:10" hidden="1" x14ac:dyDescent="0.25">
      <c r="A9010" s="57" t="s">
        <v>51</v>
      </c>
      <c r="B9010" t="s">
        <v>128</v>
      </c>
      <c r="C9010">
        <v>2023</v>
      </c>
      <c r="D9010" t="s">
        <v>58</v>
      </c>
      <c r="E9010" t="s">
        <v>45</v>
      </c>
      <c r="F9010" t="s">
        <v>50</v>
      </c>
      <c r="G9010" t="s">
        <v>101</v>
      </c>
      <c r="H9010" t="s">
        <v>30</v>
      </c>
      <c r="I9010" t="s">
        <v>620</v>
      </c>
      <c r="J9010" s="16">
        <v>4</v>
      </c>
    </row>
    <row r="9011" spans="1:10" hidden="1" x14ac:dyDescent="0.25">
      <c r="A9011" s="57" t="s">
        <v>51</v>
      </c>
      <c r="B9011" t="s">
        <v>128</v>
      </c>
      <c r="C9011">
        <v>2023</v>
      </c>
      <c r="D9011" t="s">
        <v>58</v>
      </c>
      <c r="E9011" t="s">
        <v>45</v>
      </c>
      <c r="F9011" t="s">
        <v>50</v>
      </c>
      <c r="G9011" t="s">
        <v>101</v>
      </c>
      <c r="H9011" t="s">
        <v>30</v>
      </c>
    </row>
    <row r="9012" spans="1:10" hidden="1" x14ac:dyDescent="0.25">
      <c r="A9012" s="57" t="s">
        <v>51</v>
      </c>
      <c r="B9012" t="s">
        <v>128</v>
      </c>
      <c r="C9012">
        <v>2023</v>
      </c>
      <c r="D9012" t="s">
        <v>58</v>
      </c>
      <c r="E9012" t="s">
        <v>45</v>
      </c>
      <c r="F9012" t="s">
        <v>50</v>
      </c>
      <c r="G9012" t="s">
        <v>101</v>
      </c>
      <c r="H9012" t="s">
        <v>30</v>
      </c>
    </row>
    <row r="9013" spans="1:10" hidden="1" x14ac:dyDescent="0.25">
      <c r="A9013" s="57" t="s">
        <v>51</v>
      </c>
      <c r="B9013" t="s">
        <v>128</v>
      </c>
      <c r="C9013">
        <v>2023</v>
      </c>
      <c r="D9013" t="s">
        <v>58</v>
      </c>
      <c r="E9013" t="s">
        <v>45</v>
      </c>
      <c r="F9013" t="s">
        <v>50</v>
      </c>
      <c r="G9013" t="s">
        <v>101</v>
      </c>
      <c r="H9013" t="s">
        <v>30</v>
      </c>
    </row>
    <row r="9014" spans="1:10" hidden="1" x14ac:dyDescent="0.25">
      <c r="A9014" s="57" t="s">
        <v>51</v>
      </c>
      <c r="B9014" t="s">
        <v>128</v>
      </c>
      <c r="C9014">
        <v>2023</v>
      </c>
      <c r="D9014" t="s">
        <v>58</v>
      </c>
      <c r="E9014" t="s">
        <v>45</v>
      </c>
      <c r="F9014" t="s">
        <v>50</v>
      </c>
      <c r="G9014" t="s">
        <v>101</v>
      </c>
      <c r="H9014" t="s">
        <v>30</v>
      </c>
    </row>
    <row r="9015" spans="1:10" hidden="1" x14ac:dyDescent="0.25">
      <c r="A9015" s="57" t="s">
        <v>51</v>
      </c>
      <c r="B9015" t="s">
        <v>128</v>
      </c>
      <c r="C9015">
        <v>2023</v>
      </c>
      <c r="D9015" t="s">
        <v>58</v>
      </c>
      <c r="E9015" t="s">
        <v>45</v>
      </c>
      <c r="F9015" t="s">
        <v>50</v>
      </c>
      <c r="G9015" t="s">
        <v>101</v>
      </c>
      <c r="H9015" t="s">
        <v>30</v>
      </c>
    </row>
    <row r="9016" spans="1:10" hidden="1" x14ac:dyDescent="0.25">
      <c r="A9016" s="57" t="s">
        <v>51</v>
      </c>
      <c r="B9016" t="s">
        <v>128</v>
      </c>
      <c r="C9016">
        <v>2023</v>
      </c>
      <c r="D9016" t="s">
        <v>58</v>
      </c>
      <c r="E9016" t="s">
        <v>45</v>
      </c>
      <c r="F9016" t="s">
        <v>50</v>
      </c>
      <c r="G9016" t="s">
        <v>101</v>
      </c>
      <c r="H9016" t="s">
        <v>30</v>
      </c>
    </row>
    <row r="9017" spans="1:10" hidden="1" x14ac:dyDescent="0.25">
      <c r="A9017" s="57" t="s">
        <v>51</v>
      </c>
      <c r="B9017" t="s">
        <v>128</v>
      </c>
      <c r="C9017">
        <v>2023</v>
      </c>
      <c r="D9017" t="s">
        <v>58</v>
      </c>
      <c r="E9017" t="s">
        <v>45</v>
      </c>
      <c r="F9017" t="s">
        <v>287</v>
      </c>
      <c r="G9017" t="s">
        <v>287</v>
      </c>
      <c r="H9017" s="82" t="s">
        <v>288</v>
      </c>
    </row>
    <row r="9018" spans="1:10" hidden="1" x14ac:dyDescent="0.25">
      <c r="A9018" s="57" t="s">
        <v>51</v>
      </c>
      <c r="B9018" t="s">
        <v>128</v>
      </c>
      <c r="C9018">
        <v>2023</v>
      </c>
      <c r="D9018" t="s">
        <v>58</v>
      </c>
      <c r="E9018" t="s">
        <v>112</v>
      </c>
      <c r="F9018" t="s">
        <v>117</v>
      </c>
      <c r="G9018" t="s">
        <v>53</v>
      </c>
      <c r="H9018" s="2" t="s">
        <v>256</v>
      </c>
    </row>
    <row r="9019" spans="1:10" hidden="1" x14ac:dyDescent="0.25">
      <c r="A9019" s="57" t="s">
        <v>51</v>
      </c>
      <c r="B9019" t="s">
        <v>128</v>
      </c>
      <c r="C9019">
        <v>2023</v>
      </c>
      <c r="D9019" t="s">
        <v>58</v>
      </c>
      <c r="E9019" t="s">
        <v>112</v>
      </c>
      <c r="F9019" t="s">
        <v>117</v>
      </c>
      <c r="G9019" t="s">
        <v>53</v>
      </c>
      <c r="H9019" s="90" t="s">
        <v>335</v>
      </c>
      <c r="I9019" s="90" t="s">
        <v>475</v>
      </c>
    </row>
    <row r="9020" spans="1:10" hidden="1" x14ac:dyDescent="0.25">
      <c r="A9020" s="57" t="s">
        <v>51</v>
      </c>
      <c r="B9020" t="s">
        <v>128</v>
      </c>
      <c r="C9020">
        <v>2023</v>
      </c>
      <c r="D9020" t="s">
        <v>58</v>
      </c>
      <c r="E9020" t="s">
        <v>112</v>
      </c>
      <c r="F9020" t="s">
        <v>117</v>
      </c>
      <c r="G9020" t="s">
        <v>53</v>
      </c>
      <c r="H9020" s="2" t="s">
        <v>257</v>
      </c>
      <c r="I9020" s="90" t="s">
        <v>406</v>
      </c>
      <c r="J9020" s="16">
        <v>636048</v>
      </c>
    </row>
    <row r="9021" spans="1:10" hidden="1" x14ac:dyDescent="0.25">
      <c r="A9021" s="57" t="s">
        <v>51</v>
      </c>
      <c r="B9021" t="s">
        <v>128</v>
      </c>
      <c r="C9021">
        <v>2023</v>
      </c>
      <c r="D9021" t="s">
        <v>58</v>
      </c>
      <c r="E9021" t="s">
        <v>112</v>
      </c>
      <c r="F9021" t="s">
        <v>117</v>
      </c>
      <c r="G9021" t="s">
        <v>53</v>
      </c>
      <c r="H9021" s="2" t="s">
        <v>257</v>
      </c>
      <c r="I9021" s="90" t="s">
        <v>408</v>
      </c>
      <c r="J9021" s="16">
        <v>2660154</v>
      </c>
    </row>
    <row r="9022" spans="1:10" hidden="1" x14ac:dyDescent="0.25">
      <c r="A9022" s="57" t="s">
        <v>51</v>
      </c>
      <c r="B9022" t="s">
        <v>128</v>
      </c>
      <c r="C9022">
        <v>2023</v>
      </c>
      <c r="D9022" t="s">
        <v>58</v>
      </c>
      <c r="E9022" t="s">
        <v>112</v>
      </c>
      <c r="F9022" t="s">
        <v>117</v>
      </c>
      <c r="G9022" t="s">
        <v>53</v>
      </c>
      <c r="H9022" s="2" t="s">
        <v>257</v>
      </c>
      <c r="I9022" t="s">
        <v>421</v>
      </c>
    </row>
    <row r="9023" spans="1:10" hidden="1" x14ac:dyDescent="0.25">
      <c r="A9023" s="57" t="s">
        <v>51</v>
      </c>
      <c r="B9023" t="s">
        <v>128</v>
      </c>
      <c r="C9023">
        <v>2023</v>
      </c>
      <c r="D9023" t="s">
        <v>58</v>
      </c>
      <c r="E9023" t="s">
        <v>112</v>
      </c>
      <c r="F9023" t="s">
        <v>117</v>
      </c>
      <c r="G9023" t="s">
        <v>53</v>
      </c>
      <c r="H9023" s="2" t="s">
        <v>257</v>
      </c>
    </row>
    <row r="9024" spans="1:10" hidden="1" x14ac:dyDescent="0.25">
      <c r="A9024" s="57" t="s">
        <v>51</v>
      </c>
      <c r="B9024" t="s">
        <v>128</v>
      </c>
      <c r="C9024">
        <v>2023</v>
      </c>
      <c r="D9024" t="s">
        <v>58</v>
      </c>
      <c r="E9024" t="s">
        <v>112</v>
      </c>
      <c r="F9024" t="s">
        <v>117</v>
      </c>
      <c r="G9024" t="s">
        <v>53</v>
      </c>
      <c r="H9024" s="2" t="s">
        <v>257</v>
      </c>
    </row>
    <row r="9025" spans="1:10" hidden="1" x14ac:dyDescent="0.25">
      <c r="A9025" s="57" t="s">
        <v>51</v>
      </c>
      <c r="B9025" t="s">
        <v>128</v>
      </c>
      <c r="C9025">
        <v>2023</v>
      </c>
      <c r="D9025" t="s">
        <v>58</v>
      </c>
      <c r="E9025" t="s">
        <v>112</v>
      </c>
      <c r="F9025" t="s">
        <v>117</v>
      </c>
      <c r="G9025" t="s">
        <v>53</v>
      </c>
      <c r="H9025" s="2" t="s">
        <v>257</v>
      </c>
    </row>
    <row r="9026" spans="1:10" hidden="1" x14ac:dyDescent="0.25">
      <c r="A9026" s="57" t="s">
        <v>51</v>
      </c>
      <c r="B9026" t="s">
        <v>128</v>
      </c>
      <c r="C9026">
        <v>2023</v>
      </c>
      <c r="D9026" t="s">
        <v>58</v>
      </c>
      <c r="E9026" t="s">
        <v>112</v>
      </c>
      <c r="F9026" t="s">
        <v>117</v>
      </c>
      <c r="G9026" t="s">
        <v>53</v>
      </c>
      <c r="H9026" s="2" t="s">
        <v>257</v>
      </c>
    </row>
    <row r="9027" spans="1:10" hidden="1" x14ac:dyDescent="0.25">
      <c r="A9027" s="57" t="s">
        <v>51</v>
      </c>
      <c r="B9027" t="s">
        <v>128</v>
      </c>
      <c r="C9027">
        <v>2023</v>
      </c>
      <c r="D9027" t="s">
        <v>58</v>
      </c>
      <c r="E9027" t="s">
        <v>112</v>
      </c>
      <c r="F9027" t="s">
        <v>117</v>
      </c>
      <c r="G9027" t="s">
        <v>53</v>
      </c>
      <c r="H9027" s="2" t="s">
        <v>258</v>
      </c>
    </row>
    <row r="9028" spans="1:10" hidden="1" x14ac:dyDescent="0.25">
      <c r="A9028" s="57" t="s">
        <v>51</v>
      </c>
      <c r="B9028" t="s">
        <v>128</v>
      </c>
      <c r="C9028">
        <v>2023</v>
      </c>
      <c r="D9028" t="s">
        <v>58</v>
      </c>
      <c r="E9028" t="s">
        <v>112</v>
      </c>
      <c r="F9028" t="s">
        <v>117</v>
      </c>
      <c r="G9028" t="s">
        <v>53</v>
      </c>
      <c r="H9028" s="2" t="s">
        <v>259</v>
      </c>
      <c r="I9028" s="90" t="s">
        <v>409</v>
      </c>
      <c r="J9028" s="16">
        <v>19257590</v>
      </c>
    </row>
    <row r="9029" spans="1:10" hidden="1" x14ac:dyDescent="0.25">
      <c r="A9029" s="57" t="s">
        <v>51</v>
      </c>
      <c r="B9029" t="s">
        <v>128</v>
      </c>
      <c r="C9029">
        <v>2023</v>
      </c>
      <c r="D9029" t="s">
        <v>58</v>
      </c>
      <c r="E9029" t="s">
        <v>112</v>
      </c>
      <c r="F9029" t="s">
        <v>117</v>
      </c>
      <c r="G9029" t="s">
        <v>53</v>
      </c>
      <c r="H9029" s="2" t="s">
        <v>259</v>
      </c>
      <c r="I9029" s="90" t="s">
        <v>503</v>
      </c>
    </row>
    <row r="9030" spans="1:10" hidden="1" x14ac:dyDescent="0.25">
      <c r="A9030" s="57" t="s">
        <v>51</v>
      </c>
      <c r="B9030" t="s">
        <v>128</v>
      </c>
      <c r="C9030">
        <v>2023</v>
      </c>
      <c r="D9030" t="s">
        <v>58</v>
      </c>
      <c r="E9030" t="s">
        <v>112</v>
      </c>
      <c r="F9030" t="s">
        <v>117</v>
      </c>
      <c r="G9030" t="s">
        <v>53</v>
      </c>
      <c r="H9030" s="2" t="s">
        <v>259</v>
      </c>
      <c r="I9030" s="90" t="s">
        <v>411</v>
      </c>
      <c r="J9030" s="16">
        <v>3426959</v>
      </c>
    </row>
    <row r="9031" spans="1:10" hidden="1" x14ac:dyDescent="0.25">
      <c r="A9031" s="57" t="s">
        <v>51</v>
      </c>
      <c r="B9031" t="s">
        <v>128</v>
      </c>
      <c r="C9031">
        <v>2023</v>
      </c>
      <c r="D9031" t="s">
        <v>58</v>
      </c>
      <c r="E9031" t="s">
        <v>112</v>
      </c>
      <c r="F9031" t="s">
        <v>117</v>
      </c>
      <c r="G9031" t="s">
        <v>53</v>
      </c>
      <c r="H9031" s="2" t="s">
        <v>259</v>
      </c>
      <c r="I9031" t="s">
        <v>442</v>
      </c>
      <c r="J9031" s="16">
        <v>3102000</v>
      </c>
    </row>
    <row r="9032" spans="1:10" hidden="1" x14ac:dyDescent="0.25">
      <c r="A9032" s="57" t="s">
        <v>51</v>
      </c>
      <c r="B9032" t="s">
        <v>128</v>
      </c>
      <c r="C9032">
        <v>2023</v>
      </c>
      <c r="D9032" t="s">
        <v>58</v>
      </c>
      <c r="E9032" t="s">
        <v>112</v>
      </c>
      <c r="F9032" t="s">
        <v>117</v>
      </c>
      <c r="G9032" t="s">
        <v>53</v>
      </c>
      <c r="H9032" s="2" t="s">
        <v>259</v>
      </c>
    </row>
    <row r="9033" spans="1:10" hidden="1" x14ac:dyDescent="0.25">
      <c r="A9033" s="57" t="s">
        <v>51</v>
      </c>
      <c r="B9033" t="s">
        <v>128</v>
      </c>
      <c r="C9033">
        <v>2023</v>
      </c>
      <c r="D9033" t="s">
        <v>58</v>
      </c>
      <c r="E9033" t="s">
        <v>112</v>
      </c>
      <c r="F9033" t="s">
        <v>117</v>
      </c>
      <c r="G9033" t="s">
        <v>53</v>
      </c>
      <c r="H9033" s="2" t="s">
        <v>259</v>
      </c>
    </row>
    <row r="9034" spans="1:10" hidden="1" x14ac:dyDescent="0.25">
      <c r="A9034" s="57" t="s">
        <v>51</v>
      </c>
      <c r="B9034" t="s">
        <v>128</v>
      </c>
      <c r="C9034">
        <v>2023</v>
      </c>
      <c r="D9034" t="s">
        <v>58</v>
      </c>
      <c r="E9034" t="s">
        <v>112</v>
      </c>
      <c r="F9034" t="s">
        <v>117</v>
      </c>
      <c r="G9034" t="s">
        <v>53</v>
      </c>
      <c r="H9034" s="2" t="s">
        <v>259</v>
      </c>
    </row>
    <row r="9035" spans="1:10" hidden="1" x14ac:dyDescent="0.25">
      <c r="A9035" s="57" t="s">
        <v>51</v>
      </c>
      <c r="B9035" t="s">
        <v>128</v>
      </c>
      <c r="C9035">
        <v>2023</v>
      </c>
      <c r="D9035" t="s">
        <v>58</v>
      </c>
      <c r="E9035" t="s">
        <v>112</v>
      </c>
      <c r="F9035" t="s">
        <v>117</v>
      </c>
      <c r="G9035" t="s">
        <v>334</v>
      </c>
      <c r="H9035" s="90" t="s">
        <v>335</v>
      </c>
    </row>
    <row r="9036" spans="1:10" hidden="1" x14ac:dyDescent="0.25">
      <c r="A9036" s="57" t="s">
        <v>51</v>
      </c>
      <c r="B9036" t="s">
        <v>128</v>
      </c>
      <c r="C9036">
        <v>2023</v>
      </c>
      <c r="D9036" t="s">
        <v>58</v>
      </c>
      <c r="E9036" t="s">
        <v>112</v>
      </c>
      <c r="F9036" t="s">
        <v>117</v>
      </c>
      <c r="G9036" t="s">
        <v>318</v>
      </c>
      <c r="H9036" t="s">
        <v>180</v>
      </c>
      <c r="I9036" s="90" t="s">
        <v>439</v>
      </c>
      <c r="J9036" s="16">
        <v>1080000</v>
      </c>
    </row>
    <row r="9037" spans="1:10" hidden="1" x14ac:dyDescent="0.25">
      <c r="A9037" s="57" t="s">
        <v>51</v>
      </c>
      <c r="B9037" t="s">
        <v>128</v>
      </c>
      <c r="C9037">
        <v>2023</v>
      </c>
      <c r="D9037" t="s">
        <v>58</v>
      </c>
      <c r="E9037" t="s">
        <v>112</v>
      </c>
      <c r="F9037" t="s">
        <v>117</v>
      </c>
      <c r="G9037" t="s">
        <v>318</v>
      </c>
      <c r="H9037" t="s">
        <v>180</v>
      </c>
      <c r="I9037" s="90" t="s">
        <v>505</v>
      </c>
      <c r="J9037" s="16">
        <v>1366500</v>
      </c>
    </row>
    <row r="9038" spans="1:10" hidden="1" x14ac:dyDescent="0.25">
      <c r="A9038" s="57" t="s">
        <v>51</v>
      </c>
      <c r="B9038" t="s">
        <v>128</v>
      </c>
      <c r="C9038">
        <v>2023</v>
      </c>
      <c r="D9038" t="s">
        <v>58</v>
      </c>
      <c r="E9038" t="s">
        <v>112</v>
      </c>
      <c r="F9038" t="s">
        <v>117</v>
      </c>
      <c r="G9038" t="s">
        <v>318</v>
      </c>
      <c r="H9038" t="s">
        <v>180</v>
      </c>
      <c r="I9038" s="90" t="s">
        <v>413</v>
      </c>
      <c r="J9038" s="16">
        <v>2850520</v>
      </c>
    </row>
    <row r="9039" spans="1:10" hidden="1" x14ac:dyDescent="0.25">
      <c r="A9039" s="57" t="s">
        <v>51</v>
      </c>
      <c r="B9039" t="s">
        <v>128</v>
      </c>
      <c r="C9039">
        <v>2023</v>
      </c>
      <c r="D9039" t="s">
        <v>58</v>
      </c>
      <c r="E9039" t="s">
        <v>112</v>
      </c>
      <c r="F9039" t="s">
        <v>117</v>
      </c>
      <c r="G9039" t="s">
        <v>318</v>
      </c>
      <c r="H9039" t="s">
        <v>180</v>
      </c>
      <c r="I9039" s="90" t="s">
        <v>414</v>
      </c>
      <c r="J9039" s="16">
        <v>452000</v>
      </c>
    </row>
    <row r="9040" spans="1:10" hidden="1" x14ac:dyDescent="0.25">
      <c r="A9040" s="57" t="s">
        <v>51</v>
      </c>
      <c r="B9040" t="s">
        <v>128</v>
      </c>
      <c r="C9040">
        <v>2023</v>
      </c>
      <c r="D9040" t="s">
        <v>58</v>
      </c>
      <c r="E9040" t="s">
        <v>112</v>
      </c>
      <c r="F9040" t="s">
        <v>117</v>
      </c>
      <c r="G9040" t="s">
        <v>318</v>
      </c>
      <c r="H9040" t="s">
        <v>180</v>
      </c>
      <c r="I9040" t="s">
        <v>566</v>
      </c>
      <c r="J9040" s="16">
        <v>80000</v>
      </c>
    </row>
    <row r="9041" spans="1:10" hidden="1" x14ac:dyDescent="0.25">
      <c r="A9041" s="57" t="s">
        <v>51</v>
      </c>
      <c r="B9041" t="s">
        <v>128</v>
      </c>
      <c r="C9041">
        <v>2023</v>
      </c>
      <c r="D9041" t="s">
        <v>58</v>
      </c>
      <c r="E9041" t="s">
        <v>112</v>
      </c>
      <c r="F9041" t="s">
        <v>117</v>
      </c>
      <c r="G9041" t="s">
        <v>318</v>
      </c>
      <c r="H9041" t="s">
        <v>180</v>
      </c>
    </row>
    <row r="9042" spans="1:10" hidden="1" x14ac:dyDescent="0.25">
      <c r="A9042" s="57" t="s">
        <v>51</v>
      </c>
      <c r="B9042" t="s">
        <v>128</v>
      </c>
      <c r="C9042">
        <v>2023</v>
      </c>
      <c r="D9042" t="s">
        <v>58</v>
      </c>
      <c r="E9042" t="s">
        <v>112</v>
      </c>
      <c r="F9042" t="s">
        <v>117</v>
      </c>
      <c r="G9042" t="s">
        <v>318</v>
      </c>
      <c r="H9042" s="90" t="s">
        <v>550</v>
      </c>
    </row>
    <row r="9043" spans="1:10" hidden="1" x14ac:dyDescent="0.25">
      <c r="A9043" s="57" t="s">
        <v>51</v>
      </c>
      <c r="B9043" t="s">
        <v>128</v>
      </c>
      <c r="C9043">
        <v>2023</v>
      </c>
      <c r="D9043" t="s">
        <v>58</v>
      </c>
      <c r="E9043" t="s">
        <v>112</v>
      </c>
      <c r="F9043" t="s">
        <v>117</v>
      </c>
      <c r="G9043" t="s">
        <v>318</v>
      </c>
      <c r="H9043" s="2" t="s">
        <v>279</v>
      </c>
      <c r="I9043" s="90" t="s">
        <v>414</v>
      </c>
      <c r="J9043" s="16">
        <v>515200</v>
      </c>
    </row>
    <row r="9044" spans="1:10" hidden="1" x14ac:dyDescent="0.25">
      <c r="A9044" s="57" t="s">
        <v>51</v>
      </c>
      <c r="B9044" t="s">
        <v>128</v>
      </c>
      <c r="C9044">
        <v>2023</v>
      </c>
      <c r="D9044" t="s">
        <v>58</v>
      </c>
      <c r="E9044" t="s">
        <v>112</v>
      </c>
      <c r="F9044" t="s">
        <v>117</v>
      </c>
      <c r="G9044" t="s">
        <v>318</v>
      </c>
      <c r="H9044" s="2" t="s">
        <v>279</v>
      </c>
      <c r="I9044" s="90" t="s">
        <v>505</v>
      </c>
      <c r="J9044" s="16">
        <v>890921</v>
      </c>
    </row>
    <row r="9045" spans="1:10" hidden="1" x14ac:dyDescent="0.25">
      <c r="A9045" s="57" t="s">
        <v>51</v>
      </c>
      <c r="B9045" t="s">
        <v>128</v>
      </c>
      <c r="C9045">
        <v>2023</v>
      </c>
      <c r="D9045" t="s">
        <v>58</v>
      </c>
      <c r="E9045" t="s">
        <v>112</v>
      </c>
      <c r="F9045" t="s">
        <v>117</v>
      </c>
      <c r="G9045" t="s">
        <v>318</v>
      </c>
      <c r="H9045" s="2" t="s">
        <v>279</v>
      </c>
    </row>
    <row r="9046" spans="1:10" hidden="1" x14ac:dyDescent="0.25">
      <c r="A9046" s="57" t="s">
        <v>51</v>
      </c>
      <c r="B9046" t="s">
        <v>128</v>
      </c>
      <c r="C9046">
        <v>2023</v>
      </c>
      <c r="D9046" t="s">
        <v>58</v>
      </c>
      <c r="E9046" t="s">
        <v>112</v>
      </c>
      <c r="F9046" t="s">
        <v>117</v>
      </c>
      <c r="G9046" t="s">
        <v>318</v>
      </c>
      <c r="H9046" s="2" t="s">
        <v>279</v>
      </c>
    </row>
    <row r="9047" spans="1:10" hidden="1" x14ac:dyDescent="0.25">
      <c r="A9047" s="57" t="s">
        <v>51</v>
      </c>
      <c r="B9047" t="s">
        <v>128</v>
      </c>
      <c r="C9047">
        <v>2023</v>
      </c>
      <c r="D9047" t="s">
        <v>58</v>
      </c>
      <c r="E9047" t="s">
        <v>112</v>
      </c>
      <c r="F9047" t="s">
        <v>117</v>
      </c>
      <c r="G9047" t="s">
        <v>318</v>
      </c>
      <c r="H9047" s="2" t="s">
        <v>279</v>
      </c>
    </row>
    <row r="9048" spans="1:10" hidden="1" x14ac:dyDescent="0.25">
      <c r="A9048" s="57" t="s">
        <v>51</v>
      </c>
      <c r="B9048" t="s">
        <v>128</v>
      </c>
      <c r="C9048">
        <v>2023</v>
      </c>
      <c r="D9048" t="s">
        <v>58</v>
      </c>
      <c r="E9048" t="s">
        <v>112</v>
      </c>
      <c r="F9048" t="s">
        <v>117</v>
      </c>
      <c r="G9048" t="s">
        <v>319</v>
      </c>
      <c r="H9048" t="s">
        <v>181</v>
      </c>
    </row>
    <row r="9049" spans="1:10" hidden="1" x14ac:dyDescent="0.25">
      <c r="A9049" s="57" t="s">
        <v>51</v>
      </c>
      <c r="B9049" t="s">
        <v>128</v>
      </c>
      <c r="C9049">
        <v>2023</v>
      </c>
      <c r="D9049" t="s">
        <v>58</v>
      </c>
      <c r="E9049" t="s">
        <v>112</v>
      </c>
      <c r="F9049" t="s">
        <v>117</v>
      </c>
      <c r="G9049" t="s">
        <v>319</v>
      </c>
      <c r="H9049" s="90" t="s">
        <v>320</v>
      </c>
    </row>
    <row r="9050" spans="1:10" hidden="1" x14ac:dyDescent="0.25">
      <c r="A9050" s="20" t="s">
        <v>126</v>
      </c>
      <c r="B9050" s="20" t="s">
        <v>128</v>
      </c>
      <c r="C9050" s="20">
        <v>2023</v>
      </c>
      <c r="D9050" s="20" t="s">
        <v>58</v>
      </c>
      <c r="E9050" s="20" t="s">
        <v>52</v>
      </c>
      <c r="F9050" s="20" t="s">
        <v>142</v>
      </c>
      <c r="G9050" s="20" t="s">
        <v>301</v>
      </c>
      <c r="H9050" s="20" t="s">
        <v>210</v>
      </c>
      <c r="I9050" s="20" t="s">
        <v>374</v>
      </c>
      <c r="J9050" s="10">
        <v>96620445.819999993</v>
      </c>
    </row>
    <row r="9051" spans="1:10" hidden="1" x14ac:dyDescent="0.25">
      <c r="A9051" s="57" t="s">
        <v>126</v>
      </c>
      <c r="B9051" t="s">
        <v>128</v>
      </c>
      <c r="C9051">
        <v>2023</v>
      </c>
      <c r="D9051" t="s">
        <v>58</v>
      </c>
      <c r="E9051" t="s">
        <v>52</v>
      </c>
      <c r="F9051" t="s">
        <v>152</v>
      </c>
      <c r="G9051" t="s">
        <v>149</v>
      </c>
      <c r="H9051" t="s">
        <v>211</v>
      </c>
      <c r="J9051" s="3">
        <v>0.19</v>
      </c>
    </row>
    <row r="9052" spans="1:10" hidden="1" x14ac:dyDescent="0.25">
      <c r="A9052" s="57" t="s">
        <v>126</v>
      </c>
      <c r="B9052" t="s">
        <v>128</v>
      </c>
      <c r="C9052">
        <v>2023</v>
      </c>
      <c r="D9052" t="s">
        <v>58</v>
      </c>
      <c r="E9052" t="s">
        <v>52</v>
      </c>
      <c r="F9052" t="s">
        <v>152</v>
      </c>
      <c r="G9052" t="s">
        <v>213</v>
      </c>
      <c r="H9052" t="s">
        <v>214</v>
      </c>
    </row>
    <row r="9053" spans="1:10" hidden="1" x14ac:dyDescent="0.25">
      <c r="A9053" s="57" t="s">
        <v>126</v>
      </c>
      <c r="B9053" t="s">
        <v>128</v>
      </c>
      <c r="C9053">
        <v>2023</v>
      </c>
      <c r="D9053" t="s">
        <v>58</v>
      </c>
      <c r="E9053" t="s">
        <v>52</v>
      </c>
      <c r="F9053" t="s">
        <v>152</v>
      </c>
      <c r="G9053" t="s">
        <v>217</v>
      </c>
      <c r="H9053" t="s">
        <v>218</v>
      </c>
      <c r="J9053" s="3">
        <v>5000</v>
      </c>
    </row>
    <row r="9054" spans="1:10" hidden="1" x14ac:dyDescent="0.25">
      <c r="A9054" s="57" t="s">
        <v>126</v>
      </c>
      <c r="B9054" t="s">
        <v>128</v>
      </c>
      <c r="C9054">
        <v>2023</v>
      </c>
      <c r="D9054" t="s">
        <v>58</v>
      </c>
      <c r="E9054" t="s">
        <v>52</v>
      </c>
      <c r="F9054" t="s">
        <v>142</v>
      </c>
      <c r="G9054" t="s">
        <v>300</v>
      </c>
      <c r="H9054" t="s">
        <v>224</v>
      </c>
      <c r="J9054" s="3">
        <v>-2216912</v>
      </c>
    </row>
    <row r="9055" spans="1:10" hidden="1" x14ac:dyDescent="0.25">
      <c r="A9055" s="57" t="s">
        <v>126</v>
      </c>
      <c r="B9055" t="s">
        <v>128</v>
      </c>
      <c r="C9055">
        <v>2023</v>
      </c>
      <c r="D9055" t="s">
        <v>58</v>
      </c>
      <c r="E9055" t="s">
        <v>52</v>
      </c>
      <c r="F9055" t="s">
        <v>142</v>
      </c>
      <c r="G9055" t="s">
        <v>300</v>
      </c>
      <c r="H9055" t="s">
        <v>303</v>
      </c>
    </row>
    <row r="9056" spans="1:10" hidden="1" x14ac:dyDescent="0.25">
      <c r="A9056" s="57" t="s">
        <v>126</v>
      </c>
      <c r="B9056" t="s">
        <v>128</v>
      </c>
      <c r="C9056">
        <v>2023</v>
      </c>
      <c r="D9056" t="s">
        <v>58</v>
      </c>
      <c r="E9056" t="s">
        <v>52</v>
      </c>
      <c r="F9056" t="s">
        <v>142</v>
      </c>
      <c r="G9056" t="s">
        <v>270</v>
      </c>
      <c r="H9056" t="s">
        <v>269</v>
      </c>
    </row>
    <row r="9057" spans="1:10" hidden="1" x14ac:dyDescent="0.25">
      <c r="A9057" s="57" t="s">
        <v>126</v>
      </c>
      <c r="B9057" t="s">
        <v>128</v>
      </c>
      <c r="C9057">
        <v>2023</v>
      </c>
      <c r="D9057" t="s">
        <v>58</v>
      </c>
      <c r="E9057" t="s">
        <v>52</v>
      </c>
      <c r="F9057" t="s">
        <v>142</v>
      </c>
      <c r="G9057" t="s">
        <v>270</v>
      </c>
      <c r="H9057" t="s">
        <v>271</v>
      </c>
      <c r="J9057" s="3">
        <v>289915.92</v>
      </c>
    </row>
    <row r="9058" spans="1:10" hidden="1" x14ac:dyDescent="0.25">
      <c r="A9058" s="57" t="s">
        <v>126</v>
      </c>
      <c r="B9058" t="s">
        <v>128</v>
      </c>
      <c r="C9058">
        <v>2023</v>
      </c>
      <c r="D9058" t="s">
        <v>58</v>
      </c>
      <c r="E9058" t="s">
        <v>52</v>
      </c>
      <c r="F9058" t="s">
        <v>142</v>
      </c>
      <c r="G9058" t="s">
        <v>270</v>
      </c>
      <c r="H9058" t="s">
        <v>486</v>
      </c>
      <c r="J9058" s="3">
        <v>-851030.35</v>
      </c>
    </row>
    <row r="9059" spans="1:10" hidden="1" x14ac:dyDescent="0.25">
      <c r="A9059" s="57" t="s">
        <v>126</v>
      </c>
      <c r="B9059" t="s">
        <v>128</v>
      </c>
      <c r="C9059">
        <v>2023</v>
      </c>
      <c r="D9059" t="s">
        <v>58</v>
      </c>
      <c r="E9059" t="s">
        <v>52</v>
      </c>
      <c r="F9059" t="s">
        <v>152</v>
      </c>
      <c r="G9059" t="s">
        <v>56</v>
      </c>
      <c r="H9059" s="90" t="s">
        <v>608</v>
      </c>
    </row>
    <row r="9060" spans="1:10" hidden="1" x14ac:dyDescent="0.25">
      <c r="A9060" s="57" t="s">
        <v>126</v>
      </c>
      <c r="B9060" t="s">
        <v>128</v>
      </c>
      <c r="C9060">
        <v>2023</v>
      </c>
      <c r="D9060" t="s">
        <v>58</v>
      </c>
      <c r="E9060" t="s">
        <v>45</v>
      </c>
      <c r="F9060" t="s">
        <v>46</v>
      </c>
      <c r="G9060" t="s">
        <v>54</v>
      </c>
      <c r="H9060" t="s">
        <v>11</v>
      </c>
      <c r="I9060" s="90" t="s">
        <v>375</v>
      </c>
      <c r="J9060" s="3">
        <v>6120000</v>
      </c>
    </row>
    <row r="9061" spans="1:10" hidden="1" x14ac:dyDescent="0.25">
      <c r="A9061" s="57" t="s">
        <v>126</v>
      </c>
      <c r="B9061" t="s">
        <v>128</v>
      </c>
      <c r="C9061">
        <v>2023</v>
      </c>
      <c r="D9061" t="s">
        <v>58</v>
      </c>
      <c r="E9061" t="s">
        <v>45</v>
      </c>
      <c r="F9061" t="s">
        <v>46</v>
      </c>
      <c r="G9061" t="s">
        <v>54</v>
      </c>
      <c r="H9061" t="s">
        <v>11</v>
      </c>
      <c r="I9061" s="90" t="s">
        <v>556</v>
      </c>
      <c r="J9061" s="3">
        <v>1800000</v>
      </c>
    </row>
    <row r="9062" spans="1:10" hidden="1" x14ac:dyDescent="0.25">
      <c r="A9062" s="57" t="s">
        <v>126</v>
      </c>
      <c r="B9062" t="s">
        <v>128</v>
      </c>
      <c r="C9062">
        <v>2023</v>
      </c>
      <c r="D9062" t="s">
        <v>58</v>
      </c>
      <c r="E9062" t="s">
        <v>45</v>
      </c>
      <c r="F9062" t="s">
        <v>46</v>
      </c>
      <c r="G9062" t="s">
        <v>54</v>
      </c>
      <c r="H9062" t="s">
        <v>11</v>
      </c>
      <c r="I9062" s="90" t="s">
        <v>557</v>
      </c>
    </row>
    <row r="9063" spans="1:10" hidden="1" x14ac:dyDescent="0.25">
      <c r="A9063" s="57" t="s">
        <v>126</v>
      </c>
      <c r="B9063" t="s">
        <v>128</v>
      </c>
      <c r="C9063">
        <v>2023</v>
      </c>
      <c r="D9063" t="s">
        <v>58</v>
      </c>
      <c r="E9063" t="s">
        <v>45</v>
      </c>
      <c r="F9063" t="s">
        <v>46</v>
      </c>
      <c r="G9063" t="s">
        <v>54</v>
      </c>
      <c r="H9063" t="s">
        <v>12</v>
      </c>
      <c r="I9063" s="90" t="s">
        <v>556</v>
      </c>
      <c r="J9063" s="3">
        <v>140606</v>
      </c>
    </row>
    <row r="9064" spans="1:10" hidden="1" x14ac:dyDescent="0.25">
      <c r="A9064" s="57" t="s">
        <v>126</v>
      </c>
      <c r="B9064" t="s">
        <v>128</v>
      </c>
      <c r="C9064">
        <v>2023</v>
      </c>
      <c r="D9064" t="s">
        <v>58</v>
      </c>
      <c r="E9064" t="s">
        <v>45</v>
      </c>
      <c r="F9064" t="s">
        <v>46</v>
      </c>
      <c r="G9064" t="s">
        <v>54</v>
      </c>
      <c r="H9064" t="s">
        <v>12</v>
      </c>
      <c r="I9064" s="90" t="s">
        <v>557</v>
      </c>
    </row>
    <row r="9065" spans="1:10" hidden="1" x14ac:dyDescent="0.25">
      <c r="A9065" s="57" t="s">
        <v>126</v>
      </c>
      <c r="B9065" t="s">
        <v>128</v>
      </c>
      <c r="C9065">
        <v>2023</v>
      </c>
      <c r="D9065" t="s">
        <v>58</v>
      </c>
      <c r="E9065" t="s">
        <v>45</v>
      </c>
      <c r="F9065" t="s">
        <v>46</v>
      </c>
      <c r="G9065" t="s">
        <v>54</v>
      </c>
      <c r="H9065" t="s">
        <v>12</v>
      </c>
    </row>
    <row r="9066" spans="1:10" hidden="1" x14ac:dyDescent="0.25">
      <c r="A9066" s="57" t="s">
        <v>126</v>
      </c>
      <c r="B9066" t="s">
        <v>128</v>
      </c>
      <c r="C9066">
        <v>2023</v>
      </c>
      <c r="D9066" t="s">
        <v>58</v>
      </c>
      <c r="E9066" t="s">
        <v>45</v>
      </c>
      <c r="F9066" t="s">
        <v>46</v>
      </c>
      <c r="G9066" t="s">
        <v>54</v>
      </c>
      <c r="H9066" t="s">
        <v>13</v>
      </c>
      <c r="I9066" s="90" t="s">
        <v>375</v>
      </c>
      <c r="J9066" s="3">
        <v>510000</v>
      </c>
    </row>
    <row r="9067" spans="1:10" hidden="1" x14ac:dyDescent="0.25">
      <c r="A9067" s="57" t="s">
        <v>126</v>
      </c>
      <c r="B9067" t="s">
        <v>128</v>
      </c>
      <c r="C9067">
        <v>2023</v>
      </c>
      <c r="D9067" t="s">
        <v>58</v>
      </c>
      <c r="E9067" t="s">
        <v>45</v>
      </c>
      <c r="F9067" t="s">
        <v>46</v>
      </c>
      <c r="G9067" t="s">
        <v>54</v>
      </c>
      <c r="H9067" t="s">
        <v>13</v>
      </c>
      <c r="I9067" s="90" t="s">
        <v>556</v>
      </c>
      <c r="J9067" s="3">
        <v>161717</v>
      </c>
    </row>
    <row r="9068" spans="1:10" hidden="1" x14ac:dyDescent="0.25">
      <c r="A9068" s="57" t="s">
        <v>126</v>
      </c>
      <c r="B9068" t="s">
        <v>128</v>
      </c>
      <c r="C9068">
        <v>2023</v>
      </c>
      <c r="D9068" t="s">
        <v>58</v>
      </c>
      <c r="E9068" t="s">
        <v>45</v>
      </c>
      <c r="F9068" t="s">
        <v>46</v>
      </c>
      <c r="G9068" t="s">
        <v>54</v>
      </c>
      <c r="H9068" t="s">
        <v>13</v>
      </c>
      <c r="I9068" s="90" t="s">
        <v>557</v>
      </c>
    </row>
    <row r="9069" spans="1:10" hidden="1" x14ac:dyDescent="0.25">
      <c r="A9069" s="57" t="s">
        <v>126</v>
      </c>
      <c r="B9069" t="s">
        <v>128</v>
      </c>
      <c r="C9069">
        <v>2023</v>
      </c>
      <c r="D9069" t="s">
        <v>58</v>
      </c>
      <c r="E9069" t="s">
        <v>45</v>
      </c>
      <c r="F9069" t="s">
        <v>46</v>
      </c>
      <c r="G9069" t="s">
        <v>54</v>
      </c>
      <c r="H9069" t="s">
        <v>14</v>
      </c>
      <c r="I9069" s="90" t="s">
        <v>375</v>
      </c>
      <c r="J9069" s="3">
        <v>61200</v>
      </c>
    </row>
    <row r="9070" spans="1:10" hidden="1" x14ac:dyDescent="0.25">
      <c r="A9070" s="57" t="s">
        <v>126</v>
      </c>
      <c r="B9070" t="s">
        <v>128</v>
      </c>
      <c r="C9070">
        <v>2023</v>
      </c>
      <c r="D9070" t="s">
        <v>58</v>
      </c>
      <c r="E9070" t="s">
        <v>45</v>
      </c>
      <c r="F9070" t="s">
        <v>46</v>
      </c>
      <c r="G9070" t="s">
        <v>54</v>
      </c>
      <c r="H9070" t="s">
        <v>14</v>
      </c>
      <c r="I9070" s="90" t="s">
        <v>557</v>
      </c>
    </row>
    <row r="9071" spans="1:10" hidden="1" x14ac:dyDescent="0.25">
      <c r="A9071" s="57" t="s">
        <v>126</v>
      </c>
      <c r="B9071" t="s">
        <v>128</v>
      </c>
      <c r="C9071">
        <v>2023</v>
      </c>
      <c r="D9071" t="s">
        <v>58</v>
      </c>
      <c r="E9071" t="s">
        <v>45</v>
      </c>
      <c r="F9071" t="s">
        <v>46</v>
      </c>
      <c r="G9071" t="s">
        <v>54</v>
      </c>
      <c r="H9071" t="s">
        <v>14</v>
      </c>
      <c r="I9071" s="90" t="s">
        <v>556</v>
      </c>
      <c r="J9071" s="3">
        <v>19406</v>
      </c>
    </row>
    <row r="9072" spans="1:10" hidden="1" x14ac:dyDescent="0.25">
      <c r="A9072" s="57" t="s">
        <v>126</v>
      </c>
      <c r="B9072" t="s">
        <v>128</v>
      </c>
      <c r="C9072">
        <v>2023</v>
      </c>
      <c r="D9072" t="s">
        <v>58</v>
      </c>
      <c r="E9072" t="s">
        <v>45</v>
      </c>
      <c r="F9072" t="s">
        <v>46</v>
      </c>
      <c r="G9072" t="s">
        <v>54</v>
      </c>
      <c r="H9072" t="s">
        <v>15</v>
      </c>
      <c r="I9072" s="90" t="s">
        <v>375</v>
      </c>
      <c r="J9072" s="3">
        <v>510000</v>
      </c>
    </row>
    <row r="9073" spans="1:10" hidden="1" x14ac:dyDescent="0.25">
      <c r="A9073" s="57" t="s">
        <v>126</v>
      </c>
      <c r="B9073" t="s">
        <v>128</v>
      </c>
      <c r="C9073">
        <v>2023</v>
      </c>
      <c r="D9073" t="s">
        <v>58</v>
      </c>
      <c r="E9073" t="s">
        <v>45</v>
      </c>
      <c r="F9073" t="s">
        <v>46</v>
      </c>
      <c r="G9073" t="s">
        <v>54</v>
      </c>
      <c r="H9073" t="s">
        <v>15</v>
      </c>
      <c r="I9073" s="90" t="s">
        <v>556</v>
      </c>
      <c r="J9073" s="3">
        <v>161717</v>
      </c>
    </row>
    <row r="9074" spans="1:10" hidden="1" x14ac:dyDescent="0.25">
      <c r="A9074" s="57" t="s">
        <v>126</v>
      </c>
      <c r="B9074" t="s">
        <v>128</v>
      </c>
      <c r="C9074">
        <v>2023</v>
      </c>
      <c r="D9074" t="s">
        <v>58</v>
      </c>
      <c r="E9074" t="s">
        <v>45</v>
      </c>
      <c r="F9074" t="s">
        <v>46</v>
      </c>
      <c r="G9074" t="s">
        <v>54</v>
      </c>
      <c r="H9074" t="s">
        <v>15</v>
      </c>
      <c r="I9074" s="90" t="s">
        <v>557</v>
      </c>
    </row>
    <row r="9075" spans="1:10" hidden="1" x14ac:dyDescent="0.25">
      <c r="A9075" s="57" t="s">
        <v>126</v>
      </c>
      <c r="B9075" t="s">
        <v>128</v>
      </c>
      <c r="C9075">
        <v>2023</v>
      </c>
      <c r="D9075" t="s">
        <v>58</v>
      </c>
      <c r="E9075" t="s">
        <v>45</v>
      </c>
      <c r="F9075" t="s">
        <v>46</v>
      </c>
      <c r="G9075" t="s">
        <v>54</v>
      </c>
      <c r="H9075" t="s">
        <v>16</v>
      </c>
      <c r="I9075" s="90" t="s">
        <v>375</v>
      </c>
      <c r="J9075" s="3">
        <v>255000</v>
      </c>
    </row>
    <row r="9076" spans="1:10" hidden="1" x14ac:dyDescent="0.25">
      <c r="A9076" s="57" t="s">
        <v>126</v>
      </c>
      <c r="B9076" t="s">
        <v>128</v>
      </c>
      <c r="C9076">
        <v>2023</v>
      </c>
      <c r="D9076" t="s">
        <v>58</v>
      </c>
      <c r="E9076" t="s">
        <v>45</v>
      </c>
      <c r="F9076" t="s">
        <v>46</v>
      </c>
      <c r="G9076" t="s">
        <v>54</v>
      </c>
      <c r="H9076" t="s">
        <v>16</v>
      </c>
      <c r="I9076" s="90" t="s">
        <v>557</v>
      </c>
    </row>
    <row r="9077" spans="1:10" hidden="1" x14ac:dyDescent="0.25">
      <c r="A9077" s="57" t="s">
        <v>126</v>
      </c>
      <c r="B9077" t="s">
        <v>128</v>
      </c>
      <c r="C9077">
        <v>2023</v>
      </c>
      <c r="D9077" t="s">
        <v>58</v>
      </c>
      <c r="E9077" t="s">
        <v>45</v>
      </c>
      <c r="F9077" t="s">
        <v>46</v>
      </c>
      <c r="G9077" t="s">
        <v>54</v>
      </c>
      <c r="H9077" t="s">
        <v>16</v>
      </c>
      <c r="I9077" s="90" t="s">
        <v>556</v>
      </c>
      <c r="J9077" s="3">
        <v>75000</v>
      </c>
    </row>
    <row r="9078" spans="1:10" hidden="1" x14ac:dyDescent="0.25">
      <c r="A9078" s="57" t="s">
        <v>126</v>
      </c>
      <c r="B9078" t="s">
        <v>128</v>
      </c>
      <c r="C9078">
        <v>2023</v>
      </c>
      <c r="D9078" t="s">
        <v>58</v>
      </c>
      <c r="E9078" t="s">
        <v>45</v>
      </c>
      <c r="F9078" t="s">
        <v>46</v>
      </c>
      <c r="G9078" t="s">
        <v>54</v>
      </c>
      <c r="H9078" t="s">
        <v>17</v>
      </c>
      <c r="I9078" s="90" t="s">
        <v>375</v>
      </c>
      <c r="J9078" s="3">
        <v>4080000</v>
      </c>
    </row>
    <row r="9079" spans="1:10" hidden="1" x14ac:dyDescent="0.25">
      <c r="A9079" s="57" t="s">
        <v>126</v>
      </c>
      <c r="B9079" t="s">
        <v>128</v>
      </c>
      <c r="C9079">
        <v>2023</v>
      </c>
      <c r="D9079" t="s">
        <v>58</v>
      </c>
      <c r="E9079" t="s">
        <v>45</v>
      </c>
      <c r="F9079" t="s">
        <v>46</v>
      </c>
      <c r="G9079" t="s">
        <v>54</v>
      </c>
      <c r="H9079" s="90" t="s">
        <v>331</v>
      </c>
    </row>
    <row r="9080" spans="1:10" hidden="1" x14ac:dyDescent="0.25">
      <c r="A9080" s="57" t="s">
        <v>126</v>
      </c>
      <c r="B9080" t="s">
        <v>128</v>
      </c>
      <c r="C9080">
        <v>2023</v>
      </c>
      <c r="D9080" t="s">
        <v>58</v>
      </c>
      <c r="E9080" t="s">
        <v>45</v>
      </c>
      <c r="F9080" t="s">
        <v>46</v>
      </c>
      <c r="G9080" t="s">
        <v>54</v>
      </c>
      <c r="H9080" s="90" t="s">
        <v>445</v>
      </c>
    </row>
    <row r="9081" spans="1:10" hidden="1" x14ac:dyDescent="0.25">
      <c r="A9081" s="57" t="s">
        <v>126</v>
      </c>
      <c r="B9081" t="s">
        <v>128</v>
      </c>
      <c r="C9081">
        <v>2023</v>
      </c>
      <c r="D9081" t="s">
        <v>58</v>
      </c>
      <c r="E9081" t="s">
        <v>45</v>
      </c>
      <c r="F9081" t="s">
        <v>46</v>
      </c>
      <c r="G9081" t="s">
        <v>54</v>
      </c>
      <c r="H9081" t="s">
        <v>195</v>
      </c>
      <c r="I9081" s="90" t="s">
        <v>654</v>
      </c>
      <c r="J9081" s="3">
        <v>379578</v>
      </c>
    </row>
    <row r="9082" spans="1:10" hidden="1" x14ac:dyDescent="0.25">
      <c r="A9082" s="57" t="s">
        <v>126</v>
      </c>
      <c r="B9082" t="s">
        <v>128</v>
      </c>
      <c r="C9082">
        <v>2023</v>
      </c>
      <c r="D9082" t="s">
        <v>58</v>
      </c>
      <c r="E9082" t="s">
        <v>45</v>
      </c>
      <c r="F9082" t="s">
        <v>46</v>
      </c>
      <c r="G9082" t="s">
        <v>54</v>
      </c>
      <c r="H9082" t="s">
        <v>18</v>
      </c>
      <c r="I9082" s="90" t="s">
        <v>559</v>
      </c>
      <c r="J9082" s="3">
        <v>41342</v>
      </c>
    </row>
    <row r="9083" spans="1:10" hidden="1" x14ac:dyDescent="0.25">
      <c r="A9083" s="57" t="s">
        <v>126</v>
      </c>
      <c r="B9083" t="s">
        <v>128</v>
      </c>
      <c r="C9083">
        <v>2023</v>
      </c>
      <c r="D9083" t="s">
        <v>58</v>
      </c>
      <c r="E9083" t="s">
        <v>45</v>
      </c>
      <c r="F9083" t="s">
        <v>46</v>
      </c>
      <c r="G9083" t="s">
        <v>54</v>
      </c>
      <c r="H9083" s="90" t="s">
        <v>513</v>
      </c>
    </row>
    <row r="9084" spans="1:10" hidden="1" x14ac:dyDescent="0.25">
      <c r="A9084" s="57" t="s">
        <v>126</v>
      </c>
      <c r="B9084" t="s">
        <v>128</v>
      </c>
      <c r="C9084">
        <v>2023</v>
      </c>
      <c r="D9084" t="s">
        <v>58</v>
      </c>
      <c r="E9084" t="s">
        <v>45</v>
      </c>
      <c r="F9084" t="s">
        <v>46</v>
      </c>
      <c r="G9084" t="s">
        <v>54</v>
      </c>
      <c r="H9084" t="s">
        <v>19</v>
      </c>
      <c r="I9084" s="90" t="s">
        <v>398</v>
      </c>
      <c r="J9084" s="3">
        <v>950400</v>
      </c>
    </row>
    <row r="9085" spans="1:10" hidden="1" x14ac:dyDescent="0.25">
      <c r="A9085" s="57" t="s">
        <v>126</v>
      </c>
      <c r="B9085" t="s">
        <v>128</v>
      </c>
      <c r="C9085">
        <v>2023</v>
      </c>
      <c r="D9085" t="s">
        <v>58</v>
      </c>
      <c r="E9085" t="s">
        <v>45</v>
      </c>
      <c r="F9085" t="s">
        <v>46</v>
      </c>
      <c r="G9085" t="s">
        <v>54</v>
      </c>
      <c r="H9085" t="s">
        <v>19</v>
      </c>
      <c r="I9085" s="90" t="s">
        <v>560</v>
      </c>
    </row>
    <row r="9086" spans="1:10" hidden="1" x14ac:dyDescent="0.25">
      <c r="A9086" s="57" t="s">
        <v>126</v>
      </c>
      <c r="B9086" t="s">
        <v>128</v>
      </c>
      <c r="C9086">
        <v>2023</v>
      </c>
      <c r="D9086" t="s">
        <v>58</v>
      </c>
      <c r="E9086" t="s">
        <v>45</v>
      </c>
      <c r="F9086" t="s">
        <v>46</v>
      </c>
      <c r="G9086" t="s">
        <v>54</v>
      </c>
      <c r="H9086" t="s">
        <v>20</v>
      </c>
      <c r="I9086" s="90" t="s">
        <v>399</v>
      </c>
      <c r="J9086" s="3">
        <v>316800</v>
      </c>
    </row>
    <row r="9087" spans="1:10" hidden="1" x14ac:dyDescent="0.25">
      <c r="A9087" s="57" t="s">
        <v>126</v>
      </c>
      <c r="B9087" t="s">
        <v>128</v>
      </c>
      <c r="C9087">
        <v>2023</v>
      </c>
      <c r="D9087" t="s">
        <v>58</v>
      </c>
      <c r="E9087" t="s">
        <v>45</v>
      </c>
      <c r="F9087" t="s">
        <v>46</v>
      </c>
      <c r="G9087" t="s">
        <v>54</v>
      </c>
      <c r="H9087" s="90" t="s">
        <v>523</v>
      </c>
    </row>
    <row r="9088" spans="1:10" hidden="1" x14ac:dyDescent="0.25">
      <c r="A9088" s="57" t="s">
        <v>126</v>
      </c>
      <c r="B9088" t="s">
        <v>128</v>
      </c>
      <c r="C9088">
        <v>2023</v>
      </c>
      <c r="D9088" t="s">
        <v>58</v>
      </c>
      <c r="E9088" t="s">
        <v>45</v>
      </c>
      <c r="F9088" t="s">
        <v>46</v>
      </c>
      <c r="G9088" t="s">
        <v>54</v>
      </c>
      <c r="H9088" s="2" t="s">
        <v>294</v>
      </c>
      <c r="I9088" s="90" t="s">
        <v>575</v>
      </c>
    </row>
    <row r="9089" spans="1:10" hidden="1" x14ac:dyDescent="0.25">
      <c r="A9089" s="57" t="s">
        <v>126</v>
      </c>
      <c r="B9089" t="s">
        <v>128</v>
      </c>
      <c r="C9089">
        <v>2023</v>
      </c>
      <c r="D9089" t="s">
        <v>58</v>
      </c>
      <c r="E9089" t="s">
        <v>45</v>
      </c>
      <c r="F9089" t="s">
        <v>46</v>
      </c>
      <c r="G9089" t="s">
        <v>118</v>
      </c>
      <c r="H9089" s="2" t="s">
        <v>295</v>
      </c>
      <c r="I9089" s="90" t="s">
        <v>378</v>
      </c>
      <c r="J9089" s="3">
        <v>1200000</v>
      </c>
    </row>
    <row r="9090" spans="1:10" hidden="1" x14ac:dyDescent="0.25">
      <c r="A9090" s="57" t="s">
        <v>126</v>
      </c>
      <c r="B9090" t="s">
        <v>128</v>
      </c>
      <c r="C9090">
        <v>2023</v>
      </c>
      <c r="D9090" t="s">
        <v>58</v>
      </c>
      <c r="E9090" t="s">
        <v>45</v>
      </c>
      <c r="F9090" t="s">
        <v>46</v>
      </c>
      <c r="G9090" t="s">
        <v>118</v>
      </c>
      <c r="H9090" t="s">
        <v>119</v>
      </c>
      <c r="I9090" s="90" t="s">
        <v>655</v>
      </c>
      <c r="J9090" s="3">
        <v>250000</v>
      </c>
    </row>
    <row r="9091" spans="1:10" hidden="1" x14ac:dyDescent="0.25">
      <c r="A9091" s="57" t="s">
        <v>126</v>
      </c>
      <c r="B9091" t="s">
        <v>128</v>
      </c>
      <c r="C9091">
        <v>2023</v>
      </c>
      <c r="D9091" t="s">
        <v>58</v>
      </c>
      <c r="E9091" t="s">
        <v>45</v>
      </c>
      <c r="F9091" t="s">
        <v>46</v>
      </c>
      <c r="G9091" t="s">
        <v>118</v>
      </c>
      <c r="H9091" t="s">
        <v>283</v>
      </c>
    </row>
    <row r="9092" spans="1:10" hidden="1" x14ac:dyDescent="0.25">
      <c r="A9092" s="57" t="s">
        <v>126</v>
      </c>
      <c r="B9092" t="s">
        <v>128</v>
      </c>
      <c r="C9092">
        <v>2023</v>
      </c>
      <c r="D9092" t="s">
        <v>58</v>
      </c>
      <c r="E9092" t="s">
        <v>45</v>
      </c>
      <c r="F9092" t="s">
        <v>46</v>
      </c>
      <c r="G9092" t="s">
        <v>109</v>
      </c>
      <c r="H9092" t="s">
        <v>219</v>
      </c>
      <c r="I9092" s="90" t="s">
        <v>518</v>
      </c>
      <c r="J9092" s="3">
        <v>3556</v>
      </c>
    </row>
    <row r="9093" spans="1:10" hidden="1" x14ac:dyDescent="0.25">
      <c r="A9093" s="57" t="s">
        <v>126</v>
      </c>
      <c r="B9093" t="s">
        <v>128</v>
      </c>
      <c r="C9093">
        <v>2023</v>
      </c>
      <c r="D9093" t="s">
        <v>58</v>
      </c>
      <c r="E9093" t="s">
        <v>45</v>
      </c>
      <c r="F9093" t="s">
        <v>46</v>
      </c>
      <c r="G9093" t="s">
        <v>109</v>
      </c>
      <c r="H9093" t="s">
        <v>219</v>
      </c>
      <c r="I9093" s="90" t="s">
        <v>656</v>
      </c>
      <c r="J9093" s="3">
        <v>33333</v>
      </c>
    </row>
    <row r="9094" spans="1:10" hidden="1" x14ac:dyDescent="0.25">
      <c r="A9094" s="57" t="s">
        <v>126</v>
      </c>
      <c r="B9094" t="s">
        <v>128</v>
      </c>
      <c r="C9094">
        <v>2023</v>
      </c>
      <c r="D9094" t="s">
        <v>58</v>
      </c>
      <c r="E9094" t="s">
        <v>45</v>
      </c>
      <c r="F9094" t="s">
        <v>46</v>
      </c>
      <c r="G9094" t="s">
        <v>109</v>
      </c>
      <c r="H9094" s="2" t="s">
        <v>267</v>
      </c>
    </row>
    <row r="9095" spans="1:10" hidden="1" x14ac:dyDescent="0.25">
      <c r="A9095" s="57" t="s">
        <v>126</v>
      </c>
      <c r="B9095" t="s">
        <v>128</v>
      </c>
      <c r="C9095">
        <v>2023</v>
      </c>
      <c r="D9095" t="s">
        <v>58</v>
      </c>
      <c r="E9095" t="s">
        <v>45</v>
      </c>
      <c r="F9095" t="s">
        <v>46</v>
      </c>
      <c r="G9095" t="s">
        <v>109</v>
      </c>
      <c r="H9095" t="s">
        <v>220</v>
      </c>
      <c r="I9095" s="90" t="s">
        <v>465</v>
      </c>
      <c r="J9095" s="3">
        <v>740</v>
      </c>
    </row>
    <row r="9096" spans="1:10" hidden="1" x14ac:dyDescent="0.25">
      <c r="A9096" s="57" t="s">
        <v>126</v>
      </c>
      <c r="B9096" t="s">
        <v>128</v>
      </c>
      <c r="C9096">
        <v>2023</v>
      </c>
      <c r="D9096" t="s">
        <v>58</v>
      </c>
      <c r="E9096" t="s">
        <v>45</v>
      </c>
      <c r="F9096" t="s">
        <v>46</v>
      </c>
      <c r="G9096" t="s">
        <v>109</v>
      </c>
      <c r="H9096" t="s">
        <v>220</v>
      </c>
      <c r="I9096" s="90" t="s">
        <v>417</v>
      </c>
    </row>
    <row r="9097" spans="1:10" hidden="1" x14ac:dyDescent="0.25">
      <c r="A9097" s="57" t="s">
        <v>126</v>
      </c>
      <c r="B9097" t="s">
        <v>128</v>
      </c>
      <c r="C9097">
        <v>2023</v>
      </c>
      <c r="D9097" t="s">
        <v>58</v>
      </c>
      <c r="E9097" t="s">
        <v>45</v>
      </c>
      <c r="F9097" t="s">
        <v>46</v>
      </c>
      <c r="G9097" t="s">
        <v>109</v>
      </c>
      <c r="H9097" t="s">
        <v>260</v>
      </c>
    </row>
    <row r="9098" spans="1:10" hidden="1" x14ac:dyDescent="0.25">
      <c r="A9098" s="57" t="s">
        <v>126</v>
      </c>
      <c r="B9098" t="s">
        <v>128</v>
      </c>
      <c r="C9098">
        <v>2023</v>
      </c>
      <c r="D9098" t="s">
        <v>58</v>
      </c>
      <c r="E9098" t="s">
        <v>45</v>
      </c>
      <c r="F9098" t="s">
        <v>46</v>
      </c>
      <c r="G9098" t="s">
        <v>55</v>
      </c>
      <c r="H9098" t="s">
        <v>22</v>
      </c>
      <c r="I9098" s="90" t="s">
        <v>380</v>
      </c>
      <c r="J9098" s="3">
        <v>800000</v>
      </c>
    </row>
    <row r="9099" spans="1:10" hidden="1" x14ac:dyDescent="0.25">
      <c r="A9099" s="57" t="s">
        <v>126</v>
      </c>
      <c r="B9099" t="s">
        <v>128</v>
      </c>
      <c r="C9099">
        <v>2023</v>
      </c>
      <c r="D9099" t="s">
        <v>58</v>
      </c>
      <c r="E9099" t="s">
        <v>45</v>
      </c>
      <c r="F9099" t="s">
        <v>46</v>
      </c>
      <c r="G9099" t="s">
        <v>55</v>
      </c>
      <c r="H9099" t="s">
        <v>22</v>
      </c>
    </row>
    <row r="9100" spans="1:10" hidden="1" x14ac:dyDescent="0.25">
      <c r="A9100" s="57" t="s">
        <v>126</v>
      </c>
      <c r="B9100" t="s">
        <v>128</v>
      </c>
      <c r="C9100">
        <v>2023</v>
      </c>
      <c r="D9100" t="s">
        <v>58</v>
      </c>
      <c r="E9100" t="s">
        <v>45</v>
      </c>
      <c r="F9100" t="s">
        <v>46</v>
      </c>
      <c r="G9100" t="s">
        <v>55</v>
      </c>
      <c r="H9100" t="s">
        <v>447</v>
      </c>
    </row>
    <row r="9101" spans="1:10" hidden="1" x14ac:dyDescent="0.25">
      <c r="A9101" s="57" t="s">
        <v>126</v>
      </c>
      <c r="B9101" t="s">
        <v>128</v>
      </c>
      <c r="C9101">
        <v>2023</v>
      </c>
      <c r="D9101" t="s">
        <v>58</v>
      </c>
      <c r="E9101" t="s">
        <v>45</v>
      </c>
      <c r="F9101" t="s">
        <v>46</v>
      </c>
      <c r="G9101" t="s">
        <v>611</v>
      </c>
      <c r="H9101" t="s">
        <v>612</v>
      </c>
      <c r="I9101" t="s">
        <v>613</v>
      </c>
    </row>
    <row r="9102" spans="1:10" hidden="1" x14ac:dyDescent="0.25">
      <c r="A9102" s="57" t="s">
        <v>126</v>
      </c>
      <c r="B9102" t="s">
        <v>128</v>
      </c>
      <c r="C9102">
        <v>2023</v>
      </c>
      <c r="D9102" t="s">
        <v>58</v>
      </c>
      <c r="E9102" t="s">
        <v>45</v>
      </c>
      <c r="F9102" t="s">
        <v>46</v>
      </c>
      <c r="G9102" t="s">
        <v>47</v>
      </c>
      <c r="H9102" t="s">
        <v>238</v>
      </c>
    </row>
    <row r="9103" spans="1:10" hidden="1" x14ac:dyDescent="0.25">
      <c r="A9103" s="57" t="s">
        <v>126</v>
      </c>
      <c r="B9103" t="s">
        <v>128</v>
      </c>
      <c r="C9103">
        <v>2023</v>
      </c>
      <c r="D9103" t="s">
        <v>58</v>
      </c>
      <c r="E9103" t="s">
        <v>45</v>
      </c>
      <c r="F9103" t="s">
        <v>46</v>
      </c>
      <c r="G9103" t="s">
        <v>47</v>
      </c>
      <c r="H9103" t="s">
        <v>239</v>
      </c>
      <c r="I9103" s="90" t="s">
        <v>382</v>
      </c>
      <c r="J9103" s="3">
        <v>420610.07</v>
      </c>
    </row>
    <row r="9104" spans="1:10" hidden="1" x14ac:dyDescent="0.25">
      <c r="A9104" s="57" t="s">
        <v>126</v>
      </c>
      <c r="B9104" t="s">
        <v>128</v>
      </c>
      <c r="C9104">
        <v>2023</v>
      </c>
      <c r="D9104" t="s">
        <v>58</v>
      </c>
      <c r="E9104" t="s">
        <v>45</v>
      </c>
      <c r="F9104" t="s">
        <v>46</v>
      </c>
      <c r="G9104" t="s">
        <v>47</v>
      </c>
      <c r="H9104" t="s">
        <v>239</v>
      </c>
      <c r="I9104" s="90" t="s">
        <v>384</v>
      </c>
      <c r="J9104" s="3">
        <v>425934</v>
      </c>
    </row>
    <row r="9105" spans="1:10" hidden="1" x14ac:dyDescent="0.25">
      <c r="A9105" s="57" t="s">
        <v>126</v>
      </c>
      <c r="B9105" t="s">
        <v>128</v>
      </c>
      <c r="C9105">
        <v>2023</v>
      </c>
      <c r="D9105" t="s">
        <v>58</v>
      </c>
      <c r="E9105" t="s">
        <v>45</v>
      </c>
      <c r="F9105" t="s">
        <v>46</v>
      </c>
      <c r="G9105" t="s">
        <v>47</v>
      </c>
      <c r="H9105" t="s">
        <v>239</v>
      </c>
      <c r="I9105" s="90" t="s">
        <v>576</v>
      </c>
    </row>
    <row r="9106" spans="1:10" hidden="1" x14ac:dyDescent="0.25">
      <c r="A9106" s="57" t="s">
        <v>126</v>
      </c>
      <c r="B9106" t="s">
        <v>128</v>
      </c>
      <c r="C9106">
        <v>2023</v>
      </c>
      <c r="D9106" t="s">
        <v>58</v>
      </c>
      <c r="E9106" t="s">
        <v>45</v>
      </c>
      <c r="F9106" t="s">
        <v>46</v>
      </c>
      <c r="G9106" t="s">
        <v>47</v>
      </c>
      <c r="H9106" t="s">
        <v>239</v>
      </c>
      <c r="I9106" s="90" t="s">
        <v>562</v>
      </c>
      <c r="J9106" s="3">
        <v>2398725</v>
      </c>
    </row>
    <row r="9107" spans="1:10" hidden="1" x14ac:dyDescent="0.25">
      <c r="A9107" s="57" t="s">
        <v>126</v>
      </c>
      <c r="B9107" t="s">
        <v>128</v>
      </c>
      <c r="C9107">
        <v>2023</v>
      </c>
      <c r="D9107" t="s">
        <v>58</v>
      </c>
      <c r="E9107" t="s">
        <v>45</v>
      </c>
      <c r="F9107" t="s">
        <v>46</v>
      </c>
      <c r="G9107" t="s">
        <v>47</v>
      </c>
      <c r="H9107" t="s">
        <v>239</v>
      </c>
      <c r="I9107" t="s">
        <v>589</v>
      </c>
    </row>
    <row r="9108" spans="1:10" hidden="1" x14ac:dyDescent="0.25">
      <c r="A9108" s="57" t="s">
        <v>126</v>
      </c>
      <c r="B9108" t="s">
        <v>128</v>
      </c>
      <c r="C9108">
        <v>2023</v>
      </c>
      <c r="D9108" t="s">
        <v>58</v>
      </c>
      <c r="E9108" t="s">
        <v>45</v>
      </c>
      <c r="F9108" t="s">
        <v>46</v>
      </c>
      <c r="G9108" t="s">
        <v>47</v>
      </c>
      <c r="H9108" t="s">
        <v>239</v>
      </c>
      <c r="I9108" t="s">
        <v>442</v>
      </c>
    </row>
    <row r="9109" spans="1:10" hidden="1" x14ac:dyDescent="0.25">
      <c r="A9109" s="57" t="s">
        <v>126</v>
      </c>
      <c r="B9109" t="s">
        <v>128</v>
      </c>
      <c r="C9109">
        <v>2023</v>
      </c>
      <c r="D9109" t="s">
        <v>58</v>
      </c>
      <c r="E9109" t="s">
        <v>45</v>
      </c>
      <c r="F9109" t="s">
        <v>46</v>
      </c>
      <c r="G9109" t="s">
        <v>47</v>
      </c>
      <c r="H9109" t="s">
        <v>239</v>
      </c>
      <c r="I9109" t="s">
        <v>431</v>
      </c>
    </row>
    <row r="9110" spans="1:10" hidden="1" x14ac:dyDescent="0.25">
      <c r="A9110" s="57" t="s">
        <v>126</v>
      </c>
      <c r="B9110" t="s">
        <v>128</v>
      </c>
      <c r="C9110">
        <v>2023</v>
      </c>
      <c r="D9110" t="s">
        <v>58</v>
      </c>
      <c r="E9110" t="s">
        <v>45</v>
      </c>
      <c r="F9110" t="s">
        <v>46</v>
      </c>
      <c r="G9110" t="s">
        <v>47</v>
      </c>
      <c r="H9110" t="s">
        <v>239</v>
      </c>
      <c r="I9110" s="90"/>
    </row>
    <row r="9111" spans="1:10" hidden="1" x14ac:dyDescent="0.25">
      <c r="A9111" s="57" t="s">
        <v>126</v>
      </c>
      <c r="B9111" t="s">
        <v>128</v>
      </c>
      <c r="C9111">
        <v>2023</v>
      </c>
      <c r="D9111" t="s">
        <v>58</v>
      </c>
      <c r="E9111" t="s">
        <v>45</v>
      </c>
      <c r="F9111" t="s">
        <v>46</v>
      </c>
      <c r="G9111" t="s">
        <v>47</v>
      </c>
      <c r="H9111" t="s">
        <v>239</v>
      </c>
    </row>
    <row r="9112" spans="1:10" hidden="1" x14ac:dyDescent="0.25">
      <c r="A9112" s="57" t="s">
        <v>126</v>
      </c>
      <c r="B9112" t="s">
        <v>128</v>
      </c>
      <c r="C9112">
        <v>2023</v>
      </c>
      <c r="D9112" t="s">
        <v>58</v>
      </c>
      <c r="E9112" t="s">
        <v>45</v>
      </c>
      <c r="F9112" t="s">
        <v>46</v>
      </c>
      <c r="G9112" t="s">
        <v>47</v>
      </c>
      <c r="H9112" t="s">
        <v>243</v>
      </c>
      <c r="I9112" s="90" t="s">
        <v>465</v>
      </c>
      <c r="J9112" s="3">
        <v>18500</v>
      </c>
    </row>
    <row r="9113" spans="1:10" hidden="1" x14ac:dyDescent="0.25">
      <c r="A9113" s="57" t="s">
        <v>126</v>
      </c>
      <c r="B9113" t="s">
        <v>128</v>
      </c>
      <c r="C9113">
        <v>2023</v>
      </c>
      <c r="D9113" t="s">
        <v>58</v>
      </c>
      <c r="E9113" t="s">
        <v>45</v>
      </c>
      <c r="F9113" t="s">
        <v>46</v>
      </c>
      <c r="G9113" t="s">
        <v>47</v>
      </c>
      <c r="H9113" t="s">
        <v>243</v>
      </c>
      <c r="I9113" s="90" t="s">
        <v>657</v>
      </c>
      <c r="J9113" s="3">
        <v>150000</v>
      </c>
    </row>
    <row r="9114" spans="1:10" hidden="1" x14ac:dyDescent="0.25">
      <c r="A9114" s="57" t="s">
        <v>126</v>
      </c>
      <c r="B9114" t="s">
        <v>128</v>
      </c>
      <c r="C9114">
        <v>2023</v>
      </c>
      <c r="D9114" t="s">
        <v>58</v>
      </c>
      <c r="E9114" t="s">
        <v>45</v>
      </c>
      <c r="F9114" t="s">
        <v>46</v>
      </c>
      <c r="G9114" t="s">
        <v>47</v>
      </c>
      <c r="H9114" s="2" t="s">
        <v>276</v>
      </c>
    </row>
    <row r="9115" spans="1:10" hidden="1" x14ac:dyDescent="0.25">
      <c r="A9115" s="57" t="s">
        <v>126</v>
      </c>
      <c r="B9115" t="s">
        <v>128</v>
      </c>
      <c r="C9115">
        <v>2023</v>
      </c>
      <c r="D9115" t="s">
        <v>58</v>
      </c>
      <c r="E9115" t="s">
        <v>45</v>
      </c>
      <c r="F9115" t="s">
        <v>46</v>
      </c>
      <c r="G9115" t="s">
        <v>47</v>
      </c>
      <c r="H9115" s="2" t="s">
        <v>296</v>
      </c>
    </row>
    <row r="9116" spans="1:10" hidden="1" x14ac:dyDescent="0.25">
      <c r="A9116" s="57" t="s">
        <v>126</v>
      </c>
      <c r="B9116" t="s">
        <v>128</v>
      </c>
      <c r="C9116">
        <v>2023</v>
      </c>
      <c r="D9116" t="s">
        <v>58</v>
      </c>
      <c r="E9116" t="s">
        <v>45</v>
      </c>
      <c r="F9116" t="s">
        <v>46</v>
      </c>
      <c r="G9116" t="s">
        <v>47</v>
      </c>
      <c r="H9116" s="90" t="s">
        <v>364</v>
      </c>
      <c r="I9116" s="90" t="s">
        <v>465</v>
      </c>
      <c r="J9116" s="3">
        <v>263143</v>
      </c>
    </row>
    <row r="9117" spans="1:10" hidden="1" x14ac:dyDescent="0.25">
      <c r="A9117" s="57" t="s">
        <v>126</v>
      </c>
      <c r="B9117" t="s">
        <v>128</v>
      </c>
      <c r="C9117">
        <v>2023</v>
      </c>
      <c r="D9117" t="s">
        <v>58</v>
      </c>
      <c r="E9117" t="s">
        <v>45</v>
      </c>
      <c r="F9117" t="s">
        <v>46</v>
      </c>
      <c r="G9117" t="s">
        <v>47</v>
      </c>
      <c r="H9117" s="2" t="s">
        <v>277</v>
      </c>
    </row>
    <row r="9118" spans="1:10" hidden="1" x14ac:dyDescent="0.25">
      <c r="A9118" s="57" t="s">
        <v>126</v>
      </c>
      <c r="B9118" t="s">
        <v>128</v>
      </c>
      <c r="C9118">
        <v>2023</v>
      </c>
      <c r="D9118" t="s">
        <v>58</v>
      </c>
      <c r="E9118" t="s">
        <v>45</v>
      </c>
      <c r="F9118" t="s">
        <v>46</v>
      </c>
      <c r="G9118" t="s">
        <v>47</v>
      </c>
      <c r="H9118" s="2" t="s">
        <v>278</v>
      </c>
    </row>
    <row r="9119" spans="1:10" hidden="1" x14ac:dyDescent="0.25">
      <c r="A9119" s="57" t="s">
        <v>126</v>
      </c>
      <c r="B9119" t="s">
        <v>128</v>
      </c>
      <c r="C9119">
        <v>2023</v>
      </c>
      <c r="D9119" t="s">
        <v>58</v>
      </c>
      <c r="E9119" t="s">
        <v>45</v>
      </c>
      <c r="F9119" t="s">
        <v>46</v>
      </c>
      <c r="G9119" t="s">
        <v>47</v>
      </c>
      <c r="H9119" s="2" t="s">
        <v>298</v>
      </c>
      <c r="I9119" t="s">
        <v>387</v>
      </c>
    </row>
    <row r="9120" spans="1:10" hidden="1" x14ac:dyDescent="0.25">
      <c r="A9120" s="57" t="s">
        <v>126</v>
      </c>
      <c r="B9120" t="s">
        <v>128</v>
      </c>
      <c r="C9120">
        <v>2023</v>
      </c>
      <c r="D9120" t="s">
        <v>58</v>
      </c>
      <c r="E9120" t="s">
        <v>45</v>
      </c>
      <c r="F9120" t="s">
        <v>46</v>
      </c>
      <c r="G9120" t="s">
        <v>47</v>
      </c>
      <c r="H9120" s="2" t="s">
        <v>298</v>
      </c>
      <c r="I9120" t="s">
        <v>418</v>
      </c>
    </row>
    <row r="9121" spans="1:10" hidden="1" x14ac:dyDescent="0.25">
      <c r="A9121" s="57" t="s">
        <v>126</v>
      </c>
      <c r="B9121" t="s">
        <v>128</v>
      </c>
      <c r="C9121">
        <v>2023</v>
      </c>
      <c r="D9121" t="s">
        <v>58</v>
      </c>
      <c r="E9121" t="s">
        <v>45</v>
      </c>
      <c r="F9121" t="s">
        <v>46</v>
      </c>
      <c r="G9121" t="s">
        <v>47</v>
      </c>
      <c r="H9121" s="2" t="s">
        <v>238</v>
      </c>
    </row>
    <row r="9122" spans="1:10" hidden="1" x14ac:dyDescent="0.25">
      <c r="A9122" s="57" t="s">
        <v>126</v>
      </c>
      <c r="B9122" t="s">
        <v>128</v>
      </c>
      <c r="C9122">
        <v>2023</v>
      </c>
      <c r="D9122" t="s">
        <v>58</v>
      </c>
      <c r="E9122" t="s">
        <v>45</v>
      </c>
      <c r="F9122" t="s">
        <v>46</v>
      </c>
      <c r="G9122" t="s">
        <v>182</v>
      </c>
      <c r="H9122" t="s">
        <v>240</v>
      </c>
    </row>
    <row r="9123" spans="1:10" hidden="1" x14ac:dyDescent="0.25">
      <c r="A9123" s="57" t="s">
        <v>126</v>
      </c>
      <c r="B9123" t="s">
        <v>128</v>
      </c>
      <c r="C9123">
        <v>2023</v>
      </c>
      <c r="D9123" t="s">
        <v>58</v>
      </c>
      <c r="E9123" t="s">
        <v>45</v>
      </c>
      <c r="F9123" t="s">
        <v>46</v>
      </c>
      <c r="G9123" t="s">
        <v>182</v>
      </c>
      <c r="H9123" t="s">
        <v>241</v>
      </c>
    </row>
    <row r="9124" spans="1:10" hidden="1" x14ac:dyDescent="0.25">
      <c r="A9124" s="57" t="s">
        <v>126</v>
      </c>
      <c r="B9124" t="s">
        <v>128</v>
      </c>
      <c r="C9124">
        <v>2023</v>
      </c>
      <c r="D9124" t="s">
        <v>58</v>
      </c>
      <c r="E9124" t="s">
        <v>45</v>
      </c>
      <c r="F9124" t="s">
        <v>46</v>
      </c>
      <c r="G9124" t="s">
        <v>182</v>
      </c>
      <c r="H9124" t="s">
        <v>242</v>
      </c>
    </row>
    <row r="9125" spans="1:10" hidden="1" x14ac:dyDescent="0.25">
      <c r="A9125" s="57" t="s">
        <v>126</v>
      </c>
      <c r="B9125" t="s">
        <v>128</v>
      </c>
      <c r="C9125">
        <v>2023</v>
      </c>
      <c r="D9125" t="s">
        <v>58</v>
      </c>
      <c r="E9125" t="s">
        <v>45</v>
      </c>
      <c r="F9125" t="s">
        <v>46</v>
      </c>
      <c r="G9125" t="s">
        <v>182</v>
      </c>
      <c r="H9125" t="s">
        <v>243</v>
      </c>
    </row>
    <row r="9126" spans="1:10" hidden="1" x14ac:dyDescent="0.25">
      <c r="A9126" s="57" t="s">
        <v>126</v>
      </c>
      <c r="B9126" t="s">
        <v>128</v>
      </c>
      <c r="C9126">
        <v>2023</v>
      </c>
      <c r="D9126" t="s">
        <v>58</v>
      </c>
      <c r="E9126" t="s">
        <v>45</v>
      </c>
      <c r="F9126" t="s">
        <v>46</v>
      </c>
      <c r="G9126" t="s">
        <v>253</v>
      </c>
      <c r="H9126" s="2" t="s">
        <v>266</v>
      </c>
      <c r="I9126" s="90" t="s">
        <v>577</v>
      </c>
    </row>
    <row r="9127" spans="1:10" hidden="1" x14ac:dyDescent="0.25">
      <c r="A9127" s="57" t="s">
        <v>126</v>
      </c>
      <c r="B9127" t="s">
        <v>128</v>
      </c>
      <c r="C9127">
        <v>2023</v>
      </c>
      <c r="D9127" t="s">
        <v>58</v>
      </c>
      <c r="E9127" t="s">
        <v>45</v>
      </c>
      <c r="F9127" t="s">
        <v>46</v>
      </c>
      <c r="G9127" t="s">
        <v>253</v>
      </c>
      <c r="H9127" s="2" t="s">
        <v>266</v>
      </c>
      <c r="I9127" s="90" t="s">
        <v>578</v>
      </c>
    </row>
    <row r="9128" spans="1:10" hidden="1" x14ac:dyDescent="0.25">
      <c r="A9128" s="57" t="s">
        <v>126</v>
      </c>
      <c r="B9128" t="s">
        <v>128</v>
      </c>
      <c r="C9128">
        <v>2023</v>
      </c>
      <c r="D9128" t="s">
        <v>58</v>
      </c>
      <c r="E9128" t="s">
        <v>45</v>
      </c>
      <c r="F9128" t="s">
        <v>46</v>
      </c>
      <c r="G9128" t="s">
        <v>253</v>
      </c>
      <c r="H9128" s="90" t="s">
        <v>365</v>
      </c>
      <c r="I9128" s="90" t="s">
        <v>658</v>
      </c>
      <c r="J9128" s="3">
        <v>1310000</v>
      </c>
    </row>
    <row r="9129" spans="1:10" hidden="1" x14ac:dyDescent="0.25">
      <c r="A9129" s="57" t="s">
        <v>126</v>
      </c>
      <c r="B9129" t="s">
        <v>128</v>
      </c>
      <c r="C9129">
        <v>2023</v>
      </c>
      <c r="D9129" t="s">
        <v>58</v>
      </c>
      <c r="E9129" t="s">
        <v>45</v>
      </c>
      <c r="F9129" t="s">
        <v>46</v>
      </c>
      <c r="G9129" t="s">
        <v>537</v>
      </c>
      <c r="H9129" s="90" t="s">
        <v>538</v>
      </c>
    </row>
    <row r="9130" spans="1:10" hidden="1" x14ac:dyDescent="0.25">
      <c r="A9130" s="57" t="s">
        <v>126</v>
      </c>
      <c r="B9130" t="s">
        <v>128</v>
      </c>
      <c r="C9130">
        <v>2023</v>
      </c>
      <c r="D9130" t="s">
        <v>58</v>
      </c>
      <c r="E9130" t="s">
        <v>45</v>
      </c>
      <c r="F9130" t="s">
        <v>46</v>
      </c>
      <c r="G9130" t="s">
        <v>527</v>
      </c>
      <c r="H9130" s="90" t="s">
        <v>366</v>
      </c>
      <c r="I9130" t="s">
        <v>387</v>
      </c>
    </row>
    <row r="9131" spans="1:10" hidden="1" x14ac:dyDescent="0.25">
      <c r="A9131" s="57" t="s">
        <v>126</v>
      </c>
      <c r="B9131" t="s">
        <v>128</v>
      </c>
      <c r="C9131">
        <v>2023</v>
      </c>
      <c r="D9131" t="s">
        <v>58</v>
      </c>
      <c r="E9131" t="s">
        <v>45</v>
      </c>
      <c r="F9131" t="s">
        <v>46</v>
      </c>
      <c r="G9131" t="s">
        <v>527</v>
      </c>
      <c r="H9131" s="90" t="s">
        <v>525</v>
      </c>
    </row>
    <row r="9132" spans="1:10" hidden="1" x14ac:dyDescent="0.25">
      <c r="A9132" s="57" t="s">
        <v>126</v>
      </c>
      <c r="B9132" t="s">
        <v>128</v>
      </c>
      <c r="C9132">
        <v>2023</v>
      </c>
      <c r="D9132" t="s">
        <v>58</v>
      </c>
      <c r="E9132" t="s">
        <v>45</v>
      </c>
      <c r="F9132" t="s">
        <v>46</v>
      </c>
      <c r="G9132" t="s">
        <v>527</v>
      </c>
      <c r="H9132" s="90" t="s">
        <v>365</v>
      </c>
    </row>
    <row r="9133" spans="1:10" hidden="1" x14ac:dyDescent="0.25">
      <c r="A9133" s="57" t="s">
        <v>126</v>
      </c>
      <c r="B9133" t="s">
        <v>128</v>
      </c>
      <c r="C9133">
        <v>2023</v>
      </c>
      <c r="D9133" t="s">
        <v>58</v>
      </c>
      <c r="E9133" t="s">
        <v>45</v>
      </c>
      <c r="F9133" t="s">
        <v>46</v>
      </c>
      <c r="G9133" t="s">
        <v>527</v>
      </c>
      <c r="H9133" s="90" t="s">
        <v>484</v>
      </c>
    </row>
    <row r="9134" spans="1:10" hidden="1" x14ac:dyDescent="0.25">
      <c r="A9134" s="57" t="s">
        <v>126</v>
      </c>
      <c r="B9134" t="s">
        <v>128</v>
      </c>
      <c r="C9134">
        <v>2023</v>
      </c>
      <c r="D9134" t="s">
        <v>58</v>
      </c>
      <c r="E9134" t="s">
        <v>45</v>
      </c>
      <c r="F9134" t="s">
        <v>46</v>
      </c>
      <c r="G9134" t="s">
        <v>272</v>
      </c>
      <c r="H9134" s="90" t="s">
        <v>273</v>
      </c>
    </row>
    <row r="9135" spans="1:10" hidden="1" x14ac:dyDescent="0.25">
      <c r="A9135" s="57" t="s">
        <v>126</v>
      </c>
      <c r="B9135" t="s">
        <v>128</v>
      </c>
      <c r="C9135">
        <v>2023</v>
      </c>
      <c r="D9135" t="s">
        <v>58</v>
      </c>
      <c r="E9135" t="s">
        <v>45</v>
      </c>
      <c r="F9135" t="s">
        <v>46</v>
      </c>
      <c r="G9135" t="s">
        <v>221</v>
      </c>
      <c r="H9135" s="2" t="s">
        <v>245</v>
      </c>
      <c r="I9135" s="90" t="s">
        <v>417</v>
      </c>
      <c r="J9135" s="3">
        <v>465004</v>
      </c>
    </row>
    <row r="9136" spans="1:10" hidden="1" x14ac:dyDescent="0.25">
      <c r="A9136" s="57" t="s">
        <v>126</v>
      </c>
      <c r="B9136" t="s">
        <v>128</v>
      </c>
      <c r="C9136">
        <v>2023</v>
      </c>
      <c r="D9136" t="s">
        <v>58</v>
      </c>
      <c r="E9136" t="s">
        <v>45</v>
      </c>
      <c r="F9136" t="s">
        <v>46</v>
      </c>
      <c r="G9136" t="s">
        <v>221</v>
      </c>
      <c r="H9136" s="2" t="s">
        <v>245</v>
      </c>
      <c r="I9136" t="s">
        <v>614</v>
      </c>
      <c r="J9136" s="3">
        <v>445700</v>
      </c>
    </row>
    <row r="9137" spans="1:10" hidden="1" x14ac:dyDescent="0.25">
      <c r="A9137" s="57" t="s">
        <v>126</v>
      </c>
      <c r="B9137" t="s">
        <v>128</v>
      </c>
      <c r="C9137">
        <v>2023</v>
      </c>
      <c r="D9137" t="s">
        <v>58</v>
      </c>
      <c r="E9137" t="s">
        <v>45</v>
      </c>
      <c r="F9137" t="s">
        <v>46</v>
      </c>
      <c r="G9137" t="s">
        <v>221</v>
      </c>
      <c r="H9137" s="2" t="s">
        <v>299</v>
      </c>
      <c r="I9137" s="90" t="s">
        <v>518</v>
      </c>
      <c r="J9137" s="3">
        <v>642444</v>
      </c>
    </row>
    <row r="9138" spans="1:10" hidden="1" x14ac:dyDescent="0.25">
      <c r="A9138" s="57" t="s">
        <v>126</v>
      </c>
      <c r="B9138" t="s">
        <v>128</v>
      </c>
      <c r="C9138">
        <v>2023</v>
      </c>
      <c r="D9138" t="s">
        <v>58</v>
      </c>
      <c r="E9138" t="s">
        <v>45</v>
      </c>
      <c r="F9138" t="s">
        <v>46</v>
      </c>
      <c r="G9138" t="s">
        <v>221</v>
      </c>
      <c r="H9138" s="2" t="s">
        <v>299</v>
      </c>
      <c r="I9138" s="90" t="s">
        <v>656</v>
      </c>
      <c r="J9138" s="3">
        <v>461667</v>
      </c>
    </row>
    <row r="9139" spans="1:10" hidden="1" x14ac:dyDescent="0.25">
      <c r="A9139" s="57" t="s">
        <v>126</v>
      </c>
      <c r="B9139" t="s">
        <v>128</v>
      </c>
      <c r="C9139">
        <v>2023</v>
      </c>
      <c r="D9139" t="s">
        <v>58</v>
      </c>
      <c r="E9139" t="s">
        <v>45</v>
      </c>
      <c r="F9139" t="s">
        <v>46</v>
      </c>
      <c r="G9139" t="s">
        <v>221</v>
      </c>
      <c r="H9139" s="2" t="s">
        <v>299</v>
      </c>
      <c r="I9139" s="90" t="s">
        <v>659</v>
      </c>
      <c r="J9139" s="3">
        <v>134936</v>
      </c>
    </row>
    <row r="9140" spans="1:10" hidden="1" x14ac:dyDescent="0.25">
      <c r="A9140" s="57" t="s">
        <v>126</v>
      </c>
      <c r="B9140" t="s">
        <v>128</v>
      </c>
      <c r="C9140">
        <v>2023</v>
      </c>
      <c r="D9140" t="s">
        <v>58</v>
      </c>
      <c r="E9140" t="s">
        <v>45</v>
      </c>
      <c r="F9140" t="s">
        <v>46</v>
      </c>
      <c r="G9140" t="s">
        <v>272</v>
      </c>
      <c r="H9140" s="2" t="s">
        <v>273</v>
      </c>
    </row>
    <row r="9141" spans="1:10" hidden="1" x14ac:dyDescent="0.25">
      <c r="A9141" s="57" t="s">
        <v>126</v>
      </c>
      <c r="B9141" t="s">
        <v>128</v>
      </c>
      <c r="C9141">
        <v>2023</v>
      </c>
      <c r="D9141" t="s">
        <v>58</v>
      </c>
      <c r="E9141" t="s">
        <v>45</v>
      </c>
      <c r="F9141" t="s">
        <v>46</v>
      </c>
      <c r="G9141" t="s">
        <v>49</v>
      </c>
      <c r="H9141" s="2" t="s">
        <v>246</v>
      </c>
      <c r="I9141" s="90" t="s">
        <v>565</v>
      </c>
      <c r="J9141" s="3">
        <v>354541.03</v>
      </c>
    </row>
    <row r="9142" spans="1:10" hidden="1" x14ac:dyDescent="0.25">
      <c r="A9142" s="57" t="s">
        <v>126</v>
      </c>
      <c r="B9142" t="s">
        <v>128</v>
      </c>
      <c r="C9142">
        <v>2023</v>
      </c>
      <c r="D9142" t="s">
        <v>58</v>
      </c>
      <c r="E9142" t="s">
        <v>45</v>
      </c>
      <c r="F9142" t="s">
        <v>46</v>
      </c>
      <c r="G9142" t="s">
        <v>49</v>
      </c>
      <c r="H9142" s="2" t="s">
        <v>246</v>
      </c>
      <c r="I9142" t="s">
        <v>615</v>
      </c>
      <c r="J9142" s="3">
        <v>807438</v>
      </c>
    </row>
    <row r="9143" spans="1:10" hidden="1" x14ac:dyDescent="0.25">
      <c r="A9143" s="57" t="s">
        <v>126</v>
      </c>
      <c r="B9143" t="s">
        <v>128</v>
      </c>
      <c r="C9143">
        <v>2023</v>
      </c>
      <c r="D9143" t="s">
        <v>58</v>
      </c>
      <c r="E9143" t="s">
        <v>45</v>
      </c>
      <c r="F9143" t="s">
        <v>46</v>
      </c>
      <c r="G9143" t="s">
        <v>49</v>
      </c>
      <c r="H9143" s="2" t="s">
        <v>246</v>
      </c>
    </row>
    <row r="9144" spans="1:10" hidden="1" x14ac:dyDescent="0.25">
      <c r="A9144" s="57" t="s">
        <v>126</v>
      </c>
      <c r="B9144" t="s">
        <v>128</v>
      </c>
      <c r="C9144">
        <v>2023</v>
      </c>
      <c r="D9144" t="s">
        <v>58</v>
      </c>
      <c r="E9144" t="s">
        <v>45</v>
      </c>
      <c r="F9144" t="s">
        <v>46</v>
      </c>
      <c r="G9144" t="s">
        <v>49</v>
      </c>
      <c r="H9144" s="2" t="s">
        <v>246</v>
      </c>
    </row>
    <row r="9145" spans="1:10" hidden="1" x14ac:dyDescent="0.25">
      <c r="A9145" s="57" t="s">
        <v>126</v>
      </c>
      <c r="B9145" t="s">
        <v>128</v>
      </c>
      <c r="C9145">
        <v>2023</v>
      </c>
      <c r="D9145" t="s">
        <v>58</v>
      </c>
      <c r="E9145" t="s">
        <v>45</v>
      </c>
      <c r="F9145" t="s">
        <v>46</v>
      </c>
      <c r="G9145" t="s">
        <v>49</v>
      </c>
      <c r="H9145" s="2" t="s">
        <v>247</v>
      </c>
    </row>
    <row r="9146" spans="1:10" hidden="1" x14ac:dyDescent="0.25">
      <c r="A9146" s="57" t="s">
        <v>126</v>
      </c>
      <c r="B9146" t="s">
        <v>128</v>
      </c>
      <c r="C9146">
        <v>2023</v>
      </c>
      <c r="D9146" t="s">
        <v>58</v>
      </c>
      <c r="E9146" t="s">
        <v>45</v>
      </c>
      <c r="F9146" t="s">
        <v>46</v>
      </c>
      <c r="G9146" t="s">
        <v>49</v>
      </c>
      <c r="H9146" s="2" t="s">
        <v>247</v>
      </c>
      <c r="I9146" t="s">
        <v>616</v>
      </c>
    </row>
    <row r="9147" spans="1:10" hidden="1" x14ac:dyDescent="0.25">
      <c r="A9147" s="57" t="s">
        <v>126</v>
      </c>
      <c r="B9147" t="s">
        <v>128</v>
      </c>
      <c r="C9147">
        <v>2023</v>
      </c>
      <c r="D9147" t="s">
        <v>58</v>
      </c>
      <c r="E9147" t="s">
        <v>45</v>
      </c>
      <c r="F9147" t="s">
        <v>46</v>
      </c>
      <c r="G9147" t="s">
        <v>49</v>
      </c>
      <c r="H9147" s="2" t="s">
        <v>248</v>
      </c>
      <c r="I9147" t="s">
        <v>590</v>
      </c>
    </row>
    <row r="9148" spans="1:10" hidden="1" x14ac:dyDescent="0.25">
      <c r="A9148" s="57" t="s">
        <v>126</v>
      </c>
      <c r="B9148" t="s">
        <v>128</v>
      </c>
      <c r="C9148">
        <v>2023</v>
      </c>
      <c r="D9148" t="s">
        <v>58</v>
      </c>
      <c r="E9148" t="s">
        <v>45</v>
      </c>
      <c r="F9148" t="s">
        <v>46</v>
      </c>
      <c r="G9148" t="s">
        <v>49</v>
      </c>
      <c r="H9148" s="2" t="s">
        <v>248</v>
      </c>
      <c r="I9148" t="s">
        <v>524</v>
      </c>
    </row>
    <row r="9149" spans="1:10" hidden="1" x14ac:dyDescent="0.25">
      <c r="A9149" s="57" t="s">
        <v>126</v>
      </c>
      <c r="B9149" t="s">
        <v>128</v>
      </c>
      <c r="C9149">
        <v>2023</v>
      </c>
      <c r="D9149" t="s">
        <v>58</v>
      </c>
      <c r="E9149" t="s">
        <v>45</v>
      </c>
      <c r="F9149" t="s">
        <v>46</v>
      </c>
      <c r="G9149" t="s">
        <v>49</v>
      </c>
      <c r="H9149" s="2" t="s">
        <v>248</v>
      </c>
      <c r="I9149" s="90" t="s">
        <v>404</v>
      </c>
      <c r="J9149" s="3">
        <v>78822</v>
      </c>
    </row>
    <row r="9150" spans="1:10" hidden="1" x14ac:dyDescent="0.25">
      <c r="A9150" s="57" t="s">
        <v>126</v>
      </c>
      <c r="B9150" t="s">
        <v>128</v>
      </c>
      <c r="C9150">
        <v>2023</v>
      </c>
      <c r="D9150" t="s">
        <v>58</v>
      </c>
      <c r="E9150" t="s">
        <v>45</v>
      </c>
      <c r="F9150" t="s">
        <v>46</v>
      </c>
      <c r="G9150" t="s">
        <v>49</v>
      </c>
      <c r="H9150" s="2" t="s">
        <v>249</v>
      </c>
      <c r="I9150" s="90" t="s">
        <v>471</v>
      </c>
      <c r="J9150" s="3">
        <v>175026</v>
      </c>
    </row>
    <row r="9151" spans="1:10" hidden="1" x14ac:dyDescent="0.25">
      <c r="A9151" s="57" t="s">
        <v>126</v>
      </c>
      <c r="B9151" t="s">
        <v>128</v>
      </c>
      <c r="C9151">
        <v>2023</v>
      </c>
      <c r="D9151" t="s">
        <v>58</v>
      </c>
      <c r="E9151" t="s">
        <v>45</v>
      </c>
      <c r="F9151" t="s">
        <v>46</v>
      </c>
      <c r="G9151" t="s">
        <v>49</v>
      </c>
      <c r="H9151" s="2" t="s">
        <v>249</v>
      </c>
    </row>
    <row r="9152" spans="1:10" hidden="1" x14ac:dyDescent="0.25">
      <c r="A9152" s="57" t="s">
        <v>126</v>
      </c>
      <c r="B9152" t="s">
        <v>128</v>
      </c>
      <c r="C9152">
        <v>2023</v>
      </c>
      <c r="D9152" t="s">
        <v>58</v>
      </c>
      <c r="E9152" t="s">
        <v>45</v>
      </c>
      <c r="F9152" t="s">
        <v>46</v>
      </c>
      <c r="G9152" t="s">
        <v>49</v>
      </c>
      <c r="H9152" s="2" t="s">
        <v>249</v>
      </c>
    </row>
    <row r="9153" spans="1:10" hidden="1" x14ac:dyDescent="0.25">
      <c r="A9153" s="57" t="s">
        <v>126</v>
      </c>
      <c r="B9153" t="s">
        <v>128</v>
      </c>
      <c r="C9153">
        <v>2023</v>
      </c>
      <c r="D9153" t="s">
        <v>58</v>
      </c>
      <c r="E9153" t="s">
        <v>45</v>
      </c>
      <c r="F9153" t="s">
        <v>46</v>
      </c>
      <c r="G9153" t="s">
        <v>49</v>
      </c>
      <c r="H9153" s="2" t="s">
        <v>249</v>
      </c>
    </row>
    <row r="9154" spans="1:10" hidden="1" x14ac:dyDescent="0.25">
      <c r="A9154" s="57" t="s">
        <v>126</v>
      </c>
      <c r="B9154" t="s">
        <v>128</v>
      </c>
      <c r="C9154">
        <v>2023</v>
      </c>
      <c r="D9154" t="s">
        <v>58</v>
      </c>
      <c r="E9154" t="s">
        <v>45</v>
      </c>
      <c r="F9154" t="s">
        <v>46</v>
      </c>
      <c r="G9154" t="s">
        <v>49</v>
      </c>
      <c r="H9154" s="2" t="s">
        <v>249</v>
      </c>
    </row>
    <row r="9155" spans="1:10" hidden="1" x14ac:dyDescent="0.25">
      <c r="A9155" s="57" t="s">
        <v>126</v>
      </c>
      <c r="B9155" t="s">
        <v>128</v>
      </c>
      <c r="C9155">
        <v>2023</v>
      </c>
      <c r="D9155" t="s">
        <v>58</v>
      </c>
      <c r="E9155" t="s">
        <v>45</v>
      </c>
      <c r="F9155" t="s">
        <v>46</v>
      </c>
      <c r="G9155" t="s">
        <v>49</v>
      </c>
      <c r="H9155" s="2" t="s">
        <v>249</v>
      </c>
    </row>
    <row r="9156" spans="1:10" hidden="1" x14ac:dyDescent="0.25">
      <c r="A9156" s="57" t="s">
        <v>126</v>
      </c>
      <c r="B9156" t="s">
        <v>128</v>
      </c>
      <c r="C9156">
        <v>2023</v>
      </c>
      <c r="D9156" t="s">
        <v>58</v>
      </c>
      <c r="E9156" t="s">
        <v>45</v>
      </c>
      <c r="F9156" t="s">
        <v>46</v>
      </c>
      <c r="G9156" t="s">
        <v>49</v>
      </c>
      <c r="H9156" s="2" t="s">
        <v>250</v>
      </c>
      <c r="I9156" t="s">
        <v>618</v>
      </c>
    </row>
    <row r="9157" spans="1:10" hidden="1" x14ac:dyDescent="0.25">
      <c r="A9157" s="57" t="s">
        <v>126</v>
      </c>
      <c r="B9157" t="s">
        <v>128</v>
      </c>
      <c r="C9157">
        <v>2023</v>
      </c>
      <c r="D9157" t="s">
        <v>58</v>
      </c>
      <c r="E9157" t="s">
        <v>45</v>
      </c>
      <c r="F9157" t="s">
        <v>46</v>
      </c>
      <c r="G9157" t="s">
        <v>49</v>
      </c>
      <c r="H9157" s="2" t="s">
        <v>250</v>
      </c>
      <c r="I9157" t="s">
        <v>561</v>
      </c>
    </row>
    <row r="9158" spans="1:10" hidden="1" x14ac:dyDescent="0.25">
      <c r="A9158" s="57" t="s">
        <v>126</v>
      </c>
      <c r="B9158" t="s">
        <v>128</v>
      </c>
      <c r="C9158">
        <v>2023</v>
      </c>
      <c r="D9158" t="s">
        <v>58</v>
      </c>
      <c r="E9158" t="s">
        <v>45</v>
      </c>
      <c r="F9158" t="s">
        <v>46</v>
      </c>
      <c r="G9158" t="s">
        <v>49</v>
      </c>
      <c r="H9158" s="2" t="s">
        <v>250</v>
      </c>
      <c r="I9158" t="s">
        <v>609</v>
      </c>
    </row>
    <row r="9159" spans="1:10" hidden="1" x14ac:dyDescent="0.25">
      <c r="A9159" s="57" t="s">
        <v>126</v>
      </c>
      <c r="B9159" t="s">
        <v>128</v>
      </c>
      <c r="C9159">
        <v>2023</v>
      </c>
      <c r="D9159" t="s">
        <v>58</v>
      </c>
      <c r="E9159" t="s">
        <v>45</v>
      </c>
      <c r="F9159" t="s">
        <v>46</v>
      </c>
      <c r="G9159" t="s">
        <v>49</v>
      </c>
      <c r="H9159" s="2" t="s">
        <v>250</v>
      </c>
      <c r="I9159" t="s">
        <v>610</v>
      </c>
    </row>
    <row r="9160" spans="1:10" hidden="1" x14ac:dyDescent="0.25">
      <c r="A9160" s="57" t="s">
        <v>126</v>
      </c>
      <c r="B9160" t="s">
        <v>128</v>
      </c>
      <c r="C9160">
        <v>2023</v>
      </c>
      <c r="D9160" t="s">
        <v>58</v>
      </c>
      <c r="E9160" t="s">
        <v>45</v>
      </c>
      <c r="F9160" t="s">
        <v>46</v>
      </c>
      <c r="G9160" t="s">
        <v>49</v>
      </c>
      <c r="H9160" s="2" t="s">
        <v>251</v>
      </c>
    </row>
    <row r="9161" spans="1:10" hidden="1" x14ac:dyDescent="0.25">
      <c r="A9161" s="57" t="s">
        <v>126</v>
      </c>
      <c r="B9161" t="s">
        <v>128</v>
      </c>
      <c r="C9161">
        <v>2023</v>
      </c>
      <c r="D9161" t="s">
        <v>58</v>
      </c>
      <c r="E9161" t="s">
        <v>45</v>
      </c>
      <c r="F9161" t="s">
        <v>46</v>
      </c>
      <c r="G9161" t="s">
        <v>49</v>
      </c>
      <c r="H9161" s="2" t="s">
        <v>333</v>
      </c>
      <c r="I9161" t="s">
        <v>375</v>
      </c>
    </row>
    <row r="9162" spans="1:10" hidden="1" x14ac:dyDescent="0.25">
      <c r="A9162" s="57" t="s">
        <v>126</v>
      </c>
      <c r="B9162" t="s">
        <v>128</v>
      </c>
      <c r="C9162">
        <v>2023</v>
      </c>
      <c r="D9162" t="s">
        <v>58</v>
      </c>
      <c r="E9162" t="s">
        <v>45</v>
      </c>
      <c r="F9162" t="s">
        <v>46</v>
      </c>
      <c r="G9162" t="s">
        <v>49</v>
      </c>
      <c r="H9162" s="2" t="s">
        <v>333</v>
      </c>
      <c r="I9162" s="90" t="s">
        <v>556</v>
      </c>
      <c r="J9162" s="3">
        <v>20000</v>
      </c>
    </row>
    <row r="9163" spans="1:10" hidden="1" x14ac:dyDescent="0.25">
      <c r="A9163" s="57" t="s">
        <v>126</v>
      </c>
      <c r="B9163" t="s">
        <v>128</v>
      </c>
      <c r="C9163">
        <v>2023</v>
      </c>
      <c r="D9163" t="s">
        <v>58</v>
      </c>
      <c r="E9163" t="s">
        <v>45</v>
      </c>
      <c r="F9163" t="s">
        <v>46</v>
      </c>
      <c r="G9163" t="s">
        <v>49</v>
      </c>
      <c r="H9163" s="2" t="s">
        <v>333</v>
      </c>
      <c r="I9163" s="90" t="s">
        <v>660</v>
      </c>
      <c r="J9163" s="10">
        <v>18000</v>
      </c>
    </row>
    <row r="9164" spans="1:10" hidden="1" x14ac:dyDescent="0.25">
      <c r="A9164" s="57" t="s">
        <v>126</v>
      </c>
      <c r="B9164" t="s">
        <v>128</v>
      </c>
      <c r="C9164">
        <v>2023</v>
      </c>
      <c r="D9164" t="s">
        <v>58</v>
      </c>
      <c r="E9164" t="s">
        <v>45</v>
      </c>
      <c r="F9164" t="s">
        <v>46</v>
      </c>
      <c r="G9164" t="s">
        <v>49</v>
      </c>
      <c r="H9164" s="2" t="s">
        <v>333</v>
      </c>
      <c r="I9164" t="s">
        <v>432</v>
      </c>
      <c r="J9164" s="3">
        <v>10000</v>
      </c>
    </row>
    <row r="9165" spans="1:10" hidden="1" x14ac:dyDescent="0.25">
      <c r="A9165" s="57" t="s">
        <v>126</v>
      </c>
      <c r="B9165" t="s">
        <v>128</v>
      </c>
      <c r="C9165">
        <v>2023</v>
      </c>
      <c r="D9165" t="s">
        <v>58</v>
      </c>
      <c r="E9165" t="s">
        <v>45</v>
      </c>
      <c r="F9165" t="s">
        <v>46</v>
      </c>
      <c r="G9165" t="s">
        <v>49</v>
      </c>
      <c r="H9165" s="2" t="s">
        <v>333</v>
      </c>
      <c r="I9165" s="90" t="s">
        <v>520</v>
      </c>
      <c r="J9165" s="3">
        <v>680300</v>
      </c>
    </row>
    <row r="9166" spans="1:10" hidden="1" x14ac:dyDescent="0.25">
      <c r="A9166" s="57" t="s">
        <v>126</v>
      </c>
      <c r="B9166" t="s">
        <v>128</v>
      </c>
      <c r="C9166">
        <v>2023</v>
      </c>
      <c r="D9166" t="s">
        <v>58</v>
      </c>
      <c r="E9166" t="s">
        <v>45</v>
      </c>
      <c r="F9166" t="s">
        <v>46</v>
      </c>
      <c r="G9166" t="s">
        <v>49</v>
      </c>
      <c r="H9166" s="2" t="s">
        <v>333</v>
      </c>
      <c r="I9166" s="90" t="s">
        <v>661</v>
      </c>
      <c r="J9166" s="3">
        <v>8000</v>
      </c>
    </row>
    <row r="9167" spans="1:10" hidden="1" x14ac:dyDescent="0.25">
      <c r="A9167" s="57" t="s">
        <v>126</v>
      </c>
      <c r="B9167" t="s">
        <v>128</v>
      </c>
      <c r="C9167">
        <v>2023</v>
      </c>
      <c r="D9167" t="s">
        <v>58</v>
      </c>
      <c r="E9167" t="s">
        <v>45</v>
      </c>
      <c r="F9167" t="s">
        <v>46</v>
      </c>
      <c r="G9167" t="s">
        <v>49</v>
      </c>
      <c r="H9167" s="2" t="s">
        <v>333</v>
      </c>
      <c r="I9167" s="90" t="s">
        <v>591</v>
      </c>
      <c r="J9167" s="3">
        <v>32000</v>
      </c>
    </row>
    <row r="9168" spans="1:10" hidden="1" x14ac:dyDescent="0.25">
      <c r="A9168" s="57" t="s">
        <v>126</v>
      </c>
      <c r="B9168" t="s">
        <v>128</v>
      </c>
      <c r="C9168">
        <v>2023</v>
      </c>
      <c r="D9168" t="s">
        <v>58</v>
      </c>
      <c r="E9168" t="s">
        <v>45</v>
      </c>
      <c r="F9168" t="s">
        <v>46</v>
      </c>
      <c r="G9168" t="s">
        <v>49</v>
      </c>
      <c r="H9168" s="2" t="s">
        <v>333</v>
      </c>
      <c r="I9168" s="90"/>
      <c r="J9168" s="3"/>
    </row>
    <row r="9169" spans="1:10" hidden="1" x14ac:dyDescent="0.25">
      <c r="A9169" s="57" t="s">
        <v>126</v>
      </c>
      <c r="B9169" t="s">
        <v>128</v>
      </c>
      <c r="C9169">
        <v>2023</v>
      </c>
      <c r="D9169" t="s">
        <v>58</v>
      </c>
      <c r="E9169" t="s">
        <v>45</v>
      </c>
      <c r="F9169" t="s">
        <v>46</v>
      </c>
      <c r="G9169" t="s">
        <v>49</v>
      </c>
      <c r="H9169" s="90" t="s">
        <v>367</v>
      </c>
      <c r="I9169" t="s">
        <v>591</v>
      </c>
    </row>
    <row r="9170" spans="1:10" hidden="1" x14ac:dyDescent="0.25">
      <c r="A9170" s="57" t="s">
        <v>126</v>
      </c>
      <c r="B9170" t="s">
        <v>128</v>
      </c>
      <c r="C9170">
        <v>2023</v>
      </c>
      <c r="D9170" t="s">
        <v>58</v>
      </c>
      <c r="E9170" t="s">
        <v>45</v>
      </c>
      <c r="F9170" t="s">
        <v>46</v>
      </c>
      <c r="G9170" t="s">
        <v>49</v>
      </c>
      <c r="H9170" s="90" t="s">
        <v>367</v>
      </c>
    </row>
    <row r="9171" spans="1:10" hidden="1" x14ac:dyDescent="0.25">
      <c r="A9171" s="57" t="s">
        <v>126</v>
      </c>
      <c r="B9171" t="s">
        <v>128</v>
      </c>
      <c r="C9171">
        <v>2023</v>
      </c>
      <c r="D9171" t="s">
        <v>58</v>
      </c>
      <c r="E9171" t="s">
        <v>45</v>
      </c>
      <c r="F9171" t="s">
        <v>46</v>
      </c>
      <c r="G9171" t="s">
        <v>49</v>
      </c>
      <c r="H9171" s="90" t="s">
        <v>367</v>
      </c>
    </row>
    <row r="9172" spans="1:10" hidden="1" x14ac:dyDescent="0.25">
      <c r="A9172" s="57" t="s">
        <v>126</v>
      </c>
      <c r="B9172" t="s">
        <v>128</v>
      </c>
      <c r="C9172">
        <v>2023</v>
      </c>
      <c r="D9172" t="s">
        <v>58</v>
      </c>
      <c r="E9172" t="s">
        <v>45</v>
      </c>
      <c r="F9172" t="s">
        <v>46</v>
      </c>
      <c r="G9172" t="s">
        <v>49</v>
      </c>
      <c r="H9172" s="2" t="s">
        <v>252</v>
      </c>
    </row>
    <row r="9173" spans="1:10" hidden="1" x14ac:dyDescent="0.25">
      <c r="A9173" s="57" t="s">
        <v>126</v>
      </c>
      <c r="B9173" t="s">
        <v>128</v>
      </c>
      <c r="C9173">
        <v>2023</v>
      </c>
      <c r="D9173" t="s">
        <v>58</v>
      </c>
      <c r="E9173" t="s">
        <v>45</v>
      </c>
      <c r="F9173" t="s">
        <v>46</v>
      </c>
      <c r="G9173" t="s">
        <v>49</v>
      </c>
      <c r="H9173" s="2" t="s">
        <v>243</v>
      </c>
      <c r="I9173" t="s">
        <v>432</v>
      </c>
    </row>
    <row r="9174" spans="1:10" hidden="1" x14ac:dyDescent="0.25">
      <c r="A9174" s="57" t="s">
        <v>126</v>
      </c>
      <c r="B9174" t="s">
        <v>128</v>
      </c>
      <c r="C9174">
        <v>2023</v>
      </c>
      <c r="D9174" t="s">
        <v>58</v>
      </c>
      <c r="E9174" t="s">
        <v>45</v>
      </c>
      <c r="F9174" t="s">
        <v>46</v>
      </c>
      <c r="G9174" t="s">
        <v>49</v>
      </c>
      <c r="H9174" s="2" t="s">
        <v>243</v>
      </c>
    </row>
    <row r="9175" spans="1:10" hidden="1" x14ac:dyDescent="0.25">
      <c r="A9175" s="57" t="s">
        <v>126</v>
      </c>
      <c r="B9175" t="s">
        <v>128</v>
      </c>
      <c r="C9175">
        <v>2023</v>
      </c>
      <c r="D9175" t="s">
        <v>58</v>
      </c>
      <c r="E9175" t="s">
        <v>45</v>
      </c>
      <c r="F9175" t="s">
        <v>46</v>
      </c>
      <c r="G9175" t="s">
        <v>49</v>
      </c>
      <c r="H9175" s="2" t="s">
        <v>243</v>
      </c>
    </row>
    <row r="9176" spans="1:10" hidden="1" x14ac:dyDescent="0.25">
      <c r="A9176" s="57" t="s">
        <v>126</v>
      </c>
      <c r="B9176" t="s">
        <v>128</v>
      </c>
      <c r="C9176">
        <v>2023</v>
      </c>
      <c r="D9176" t="s">
        <v>58</v>
      </c>
      <c r="E9176" t="s">
        <v>45</v>
      </c>
      <c r="F9176" t="s">
        <v>46</v>
      </c>
      <c r="G9176" t="s">
        <v>49</v>
      </c>
      <c r="H9176" s="2" t="s">
        <v>243</v>
      </c>
    </row>
    <row r="9177" spans="1:10" hidden="1" x14ac:dyDescent="0.25">
      <c r="A9177" s="57" t="s">
        <v>126</v>
      </c>
      <c r="B9177" t="s">
        <v>128</v>
      </c>
      <c r="C9177">
        <v>2023</v>
      </c>
      <c r="D9177" t="s">
        <v>58</v>
      </c>
      <c r="E9177" t="s">
        <v>45</v>
      </c>
      <c r="F9177" t="s">
        <v>46</v>
      </c>
      <c r="G9177" t="s">
        <v>49</v>
      </c>
      <c r="H9177" s="2" t="s">
        <v>243</v>
      </c>
    </row>
    <row r="9178" spans="1:10" hidden="1" x14ac:dyDescent="0.25">
      <c r="A9178" s="57" t="s">
        <v>126</v>
      </c>
      <c r="B9178" t="s">
        <v>128</v>
      </c>
      <c r="C9178">
        <v>2023</v>
      </c>
      <c r="D9178" t="s">
        <v>58</v>
      </c>
      <c r="E9178" t="s">
        <v>45</v>
      </c>
      <c r="F9178" t="s">
        <v>46</v>
      </c>
      <c r="G9178" t="s">
        <v>49</v>
      </c>
      <c r="H9178" s="2" t="s">
        <v>243</v>
      </c>
    </row>
    <row r="9179" spans="1:10" hidden="1" x14ac:dyDescent="0.25">
      <c r="A9179" s="57" t="s">
        <v>126</v>
      </c>
      <c r="B9179" t="s">
        <v>128</v>
      </c>
      <c r="C9179">
        <v>2023</v>
      </c>
      <c r="D9179" t="s">
        <v>58</v>
      </c>
      <c r="E9179" t="s">
        <v>45</v>
      </c>
      <c r="F9179" t="s">
        <v>46</v>
      </c>
      <c r="G9179" t="s">
        <v>49</v>
      </c>
      <c r="H9179" s="2" t="s">
        <v>243</v>
      </c>
    </row>
    <row r="9180" spans="1:10" hidden="1" x14ac:dyDescent="0.25">
      <c r="A9180" s="57" t="s">
        <v>126</v>
      </c>
      <c r="B9180" t="s">
        <v>128</v>
      </c>
      <c r="C9180">
        <v>2023</v>
      </c>
      <c r="D9180" t="s">
        <v>58</v>
      </c>
      <c r="E9180" t="s">
        <v>45</v>
      </c>
      <c r="F9180" t="s">
        <v>46</v>
      </c>
      <c r="G9180" t="s">
        <v>49</v>
      </c>
      <c r="H9180" s="2" t="s">
        <v>243</v>
      </c>
    </row>
    <row r="9181" spans="1:10" hidden="1" x14ac:dyDescent="0.25">
      <c r="A9181" s="57" t="s">
        <v>126</v>
      </c>
      <c r="B9181" t="s">
        <v>128</v>
      </c>
      <c r="C9181">
        <v>2023</v>
      </c>
      <c r="D9181" t="s">
        <v>58</v>
      </c>
      <c r="E9181" t="s">
        <v>45</v>
      </c>
      <c r="F9181" t="s">
        <v>46</v>
      </c>
      <c r="G9181" t="s">
        <v>49</v>
      </c>
      <c r="H9181" s="2" t="s">
        <v>243</v>
      </c>
    </row>
    <row r="9182" spans="1:10" hidden="1" x14ac:dyDescent="0.25">
      <c r="A9182" s="57" t="s">
        <v>126</v>
      </c>
      <c r="B9182" t="s">
        <v>128</v>
      </c>
      <c r="C9182">
        <v>2023</v>
      </c>
      <c r="D9182" t="s">
        <v>58</v>
      </c>
      <c r="E9182" t="s">
        <v>45</v>
      </c>
      <c r="F9182" t="s">
        <v>46</v>
      </c>
      <c r="G9182" t="s">
        <v>49</v>
      </c>
      <c r="H9182" s="2" t="s">
        <v>243</v>
      </c>
    </row>
    <row r="9183" spans="1:10" hidden="1" x14ac:dyDescent="0.25">
      <c r="A9183" s="57" t="s">
        <v>126</v>
      </c>
      <c r="B9183" t="s">
        <v>128</v>
      </c>
      <c r="C9183">
        <v>2023</v>
      </c>
      <c r="D9183" t="s">
        <v>58</v>
      </c>
      <c r="E9183" t="s">
        <v>45</v>
      </c>
      <c r="F9183" t="s">
        <v>304</v>
      </c>
      <c r="G9183" t="s">
        <v>54</v>
      </c>
      <c r="H9183" t="s">
        <v>305</v>
      </c>
      <c r="I9183" s="90" t="s">
        <v>520</v>
      </c>
      <c r="J9183" s="3">
        <v>2300000</v>
      </c>
    </row>
    <row r="9184" spans="1:10" hidden="1" x14ac:dyDescent="0.25">
      <c r="A9184" s="57" t="s">
        <v>126</v>
      </c>
      <c r="B9184" t="s">
        <v>128</v>
      </c>
      <c r="C9184">
        <v>2023</v>
      </c>
      <c r="D9184" t="s">
        <v>58</v>
      </c>
      <c r="E9184" t="s">
        <v>45</v>
      </c>
      <c r="F9184" t="s">
        <v>304</v>
      </c>
      <c r="G9184" t="s">
        <v>54</v>
      </c>
      <c r="H9184" t="s">
        <v>305</v>
      </c>
      <c r="I9184" s="90" t="s">
        <v>592</v>
      </c>
      <c r="J9184" s="3">
        <v>5500000</v>
      </c>
    </row>
    <row r="9185" spans="1:10" hidden="1" x14ac:dyDescent="0.25">
      <c r="A9185" s="57" t="s">
        <v>126</v>
      </c>
      <c r="B9185" t="s">
        <v>128</v>
      </c>
      <c r="C9185">
        <v>2023</v>
      </c>
      <c r="D9185" t="s">
        <v>58</v>
      </c>
      <c r="E9185" t="s">
        <v>45</v>
      </c>
      <c r="F9185" t="s">
        <v>304</v>
      </c>
      <c r="G9185" t="s">
        <v>54</v>
      </c>
      <c r="H9185" t="s">
        <v>306</v>
      </c>
      <c r="I9185" s="90" t="s">
        <v>520</v>
      </c>
    </row>
    <row r="9186" spans="1:10" hidden="1" x14ac:dyDescent="0.25">
      <c r="A9186" s="57" t="s">
        <v>126</v>
      </c>
      <c r="B9186" t="s">
        <v>128</v>
      </c>
      <c r="C9186">
        <v>2023</v>
      </c>
      <c r="D9186" t="s">
        <v>58</v>
      </c>
      <c r="E9186" t="s">
        <v>45</v>
      </c>
      <c r="F9186" t="s">
        <v>304</v>
      </c>
      <c r="G9186" t="s">
        <v>54</v>
      </c>
      <c r="H9186" t="s">
        <v>307</v>
      </c>
      <c r="I9186" s="90" t="s">
        <v>520</v>
      </c>
      <c r="J9186" s="3">
        <v>311717</v>
      </c>
    </row>
    <row r="9187" spans="1:10" hidden="1" x14ac:dyDescent="0.25">
      <c r="A9187" s="57" t="s">
        <v>126</v>
      </c>
      <c r="B9187" t="s">
        <v>128</v>
      </c>
      <c r="C9187">
        <v>2023</v>
      </c>
      <c r="D9187" t="s">
        <v>58</v>
      </c>
      <c r="E9187" t="s">
        <v>45</v>
      </c>
      <c r="F9187" t="s">
        <v>304</v>
      </c>
      <c r="G9187" t="s">
        <v>54</v>
      </c>
      <c r="H9187" t="s">
        <v>307</v>
      </c>
      <c r="I9187" s="90" t="s">
        <v>592</v>
      </c>
      <c r="J9187" s="3">
        <v>458333</v>
      </c>
    </row>
    <row r="9188" spans="1:10" hidden="1" x14ac:dyDescent="0.25">
      <c r="A9188" s="57" t="s">
        <v>126</v>
      </c>
      <c r="B9188" t="s">
        <v>128</v>
      </c>
      <c r="C9188">
        <v>2023</v>
      </c>
      <c r="D9188" t="s">
        <v>58</v>
      </c>
      <c r="E9188" t="s">
        <v>45</v>
      </c>
      <c r="F9188" t="s">
        <v>304</v>
      </c>
      <c r="G9188" t="s">
        <v>54</v>
      </c>
      <c r="H9188" t="s">
        <v>308</v>
      </c>
      <c r="I9188" s="90" t="s">
        <v>592</v>
      </c>
      <c r="J9188" s="3">
        <v>37406</v>
      </c>
    </row>
    <row r="9189" spans="1:10" hidden="1" x14ac:dyDescent="0.25">
      <c r="A9189" s="57" t="s">
        <v>126</v>
      </c>
      <c r="B9189" t="s">
        <v>128</v>
      </c>
      <c r="C9189">
        <v>2023</v>
      </c>
      <c r="D9189" t="s">
        <v>58</v>
      </c>
      <c r="E9189" t="s">
        <v>45</v>
      </c>
      <c r="F9189" t="s">
        <v>304</v>
      </c>
      <c r="G9189" t="s">
        <v>54</v>
      </c>
      <c r="H9189" t="s">
        <v>308</v>
      </c>
      <c r="I9189" s="90" t="s">
        <v>520</v>
      </c>
      <c r="J9189" s="3">
        <v>55000</v>
      </c>
    </row>
    <row r="9190" spans="1:10" hidden="1" x14ac:dyDescent="0.25">
      <c r="A9190" s="57" t="s">
        <v>126</v>
      </c>
      <c r="B9190" t="s">
        <v>128</v>
      </c>
      <c r="C9190">
        <v>2023</v>
      </c>
      <c r="D9190" t="s">
        <v>58</v>
      </c>
      <c r="E9190" t="s">
        <v>45</v>
      </c>
      <c r="F9190" t="s">
        <v>304</v>
      </c>
      <c r="G9190" t="s">
        <v>54</v>
      </c>
      <c r="H9190" t="s">
        <v>309</v>
      </c>
      <c r="I9190" s="90" t="s">
        <v>592</v>
      </c>
      <c r="J9190" s="3">
        <v>311717</v>
      </c>
    </row>
    <row r="9191" spans="1:10" hidden="1" x14ac:dyDescent="0.25">
      <c r="A9191" s="57" t="s">
        <v>126</v>
      </c>
      <c r="B9191" t="s">
        <v>128</v>
      </c>
      <c r="C9191">
        <v>2023</v>
      </c>
      <c r="D9191" t="s">
        <v>58</v>
      </c>
      <c r="E9191" t="s">
        <v>45</v>
      </c>
      <c r="F9191" t="s">
        <v>304</v>
      </c>
      <c r="G9191" t="s">
        <v>54</v>
      </c>
      <c r="H9191" t="s">
        <v>309</v>
      </c>
      <c r="I9191" s="90" t="s">
        <v>520</v>
      </c>
      <c r="J9191" s="3">
        <v>458333</v>
      </c>
    </row>
    <row r="9192" spans="1:10" hidden="1" x14ac:dyDescent="0.25">
      <c r="A9192" s="57" t="s">
        <v>126</v>
      </c>
      <c r="B9192" t="s">
        <v>128</v>
      </c>
      <c r="C9192">
        <v>2023</v>
      </c>
      <c r="D9192" t="s">
        <v>58</v>
      </c>
      <c r="E9192" t="s">
        <v>45</v>
      </c>
      <c r="F9192" t="s">
        <v>304</v>
      </c>
      <c r="G9192" t="s">
        <v>54</v>
      </c>
      <c r="H9192" t="s">
        <v>310</v>
      </c>
      <c r="I9192" s="90" t="s">
        <v>592</v>
      </c>
      <c r="J9192" s="3">
        <v>150000</v>
      </c>
    </row>
    <row r="9193" spans="1:10" hidden="1" x14ac:dyDescent="0.25">
      <c r="A9193" s="57" t="s">
        <v>126</v>
      </c>
      <c r="B9193" t="s">
        <v>128</v>
      </c>
      <c r="C9193">
        <v>2023</v>
      </c>
      <c r="D9193" t="s">
        <v>58</v>
      </c>
      <c r="E9193" t="s">
        <v>45</v>
      </c>
      <c r="F9193" t="s">
        <v>304</v>
      </c>
      <c r="G9193" t="s">
        <v>54</v>
      </c>
      <c r="H9193" t="s">
        <v>310</v>
      </c>
      <c r="I9193" s="90" t="s">
        <v>520</v>
      </c>
      <c r="J9193" s="3">
        <v>229167</v>
      </c>
    </row>
    <row r="9194" spans="1:10" hidden="1" x14ac:dyDescent="0.25">
      <c r="A9194" s="57" t="s">
        <v>126</v>
      </c>
      <c r="B9194" t="s">
        <v>128</v>
      </c>
      <c r="C9194">
        <v>2023</v>
      </c>
      <c r="D9194" t="s">
        <v>58</v>
      </c>
      <c r="E9194" t="s">
        <v>45</v>
      </c>
      <c r="F9194" t="s">
        <v>304</v>
      </c>
      <c r="G9194" t="s">
        <v>54</v>
      </c>
      <c r="H9194" s="90" t="s">
        <v>332</v>
      </c>
    </row>
    <row r="9195" spans="1:10" hidden="1" x14ac:dyDescent="0.25">
      <c r="A9195" s="57" t="s">
        <v>126</v>
      </c>
      <c r="B9195" t="s">
        <v>128</v>
      </c>
      <c r="C9195">
        <v>2023</v>
      </c>
      <c r="D9195" t="s">
        <v>58</v>
      </c>
      <c r="E9195" t="s">
        <v>45</v>
      </c>
      <c r="F9195" t="s">
        <v>304</v>
      </c>
      <c r="G9195" t="s">
        <v>54</v>
      </c>
      <c r="H9195" t="s">
        <v>311</v>
      </c>
      <c r="I9195" s="90" t="s">
        <v>520</v>
      </c>
      <c r="J9195" s="3">
        <v>1000000</v>
      </c>
    </row>
    <row r="9196" spans="1:10" hidden="1" x14ac:dyDescent="0.25">
      <c r="A9196" s="57" t="s">
        <v>126</v>
      </c>
      <c r="B9196" t="s">
        <v>128</v>
      </c>
      <c r="C9196">
        <v>2023</v>
      </c>
      <c r="D9196" t="s">
        <v>58</v>
      </c>
      <c r="E9196" t="s">
        <v>45</v>
      </c>
      <c r="F9196" t="s">
        <v>304</v>
      </c>
      <c r="G9196" t="s">
        <v>54</v>
      </c>
      <c r="H9196" t="s">
        <v>453</v>
      </c>
      <c r="I9196" s="90" t="s">
        <v>520</v>
      </c>
      <c r="J9196" s="3">
        <v>1300000</v>
      </c>
    </row>
    <row r="9197" spans="1:10" hidden="1" x14ac:dyDescent="0.25">
      <c r="A9197" s="57" t="s">
        <v>126</v>
      </c>
      <c r="B9197" t="s">
        <v>128</v>
      </c>
      <c r="C9197">
        <v>2023</v>
      </c>
      <c r="D9197" t="s">
        <v>58</v>
      </c>
      <c r="E9197" t="s">
        <v>45</v>
      </c>
      <c r="F9197" t="s">
        <v>304</v>
      </c>
      <c r="G9197" t="s">
        <v>54</v>
      </c>
      <c r="H9197" t="s">
        <v>312</v>
      </c>
    </row>
    <row r="9198" spans="1:10" hidden="1" x14ac:dyDescent="0.25">
      <c r="A9198" s="57" t="s">
        <v>126</v>
      </c>
      <c r="B9198" t="s">
        <v>128</v>
      </c>
      <c r="C9198">
        <v>2023</v>
      </c>
      <c r="D9198" t="s">
        <v>58</v>
      </c>
      <c r="E9198" t="s">
        <v>45</v>
      </c>
      <c r="F9198" t="s">
        <v>304</v>
      </c>
      <c r="G9198" t="s">
        <v>54</v>
      </c>
      <c r="H9198" t="s">
        <v>313</v>
      </c>
      <c r="I9198" s="90" t="s">
        <v>559</v>
      </c>
      <c r="J9198" s="3">
        <v>47658</v>
      </c>
    </row>
    <row r="9199" spans="1:10" hidden="1" x14ac:dyDescent="0.25">
      <c r="A9199" s="57" t="s">
        <v>126</v>
      </c>
      <c r="B9199" t="s">
        <v>128</v>
      </c>
      <c r="C9199">
        <v>2023</v>
      </c>
      <c r="D9199" t="s">
        <v>58</v>
      </c>
      <c r="E9199" t="s">
        <v>45</v>
      </c>
      <c r="F9199" t="s">
        <v>304</v>
      </c>
      <c r="G9199" t="s">
        <v>54</v>
      </c>
      <c r="H9199" t="s">
        <v>593</v>
      </c>
      <c r="I9199" t="s">
        <v>514</v>
      </c>
    </row>
    <row r="9200" spans="1:10" hidden="1" x14ac:dyDescent="0.25">
      <c r="A9200" s="57" t="s">
        <v>126</v>
      </c>
      <c r="B9200" t="s">
        <v>128</v>
      </c>
      <c r="C9200">
        <v>2023</v>
      </c>
      <c r="D9200" t="s">
        <v>58</v>
      </c>
      <c r="E9200" t="s">
        <v>45</v>
      </c>
      <c r="F9200" t="s">
        <v>304</v>
      </c>
      <c r="G9200" t="s">
        <v>54</v>
      </c>
      <c r="H9200" t="s">
        <v>314</v>
      </c>
      <c r="I9200" s="90" t="s">
        <v>398</v>
      </c>
      <c r="J9200" s="3">
        <v>1092000</v>
      </c>
    </row>
    <row r="9201" spans="1:10" hidden="1" x14ac:dyDescent="0.25">
      <c r="A9201" s="57" t="s">
        <v>126</v>
      </c>
      <c r="B9201" t="s">
        <v>128</v>
      </c>
      <c r="C9201">
        <v>2023</v>
      </c>
      <c r="D9201" t="s">
        <v>58</v>
      </c>
      <c r="E9201" t="s">
        <v>45</v>
      </c>
      <c r="F9201" t="s">
        <v>304</v>
      </c>
      <c r="G9201" t="s">
        <v>54</v>
      </c>
      <c r="H9201" t="s">
        <v>315</v>
      </c>
      <c r="I9201" s="90" t="s">
        <v>454</v>
      </c>
      <c r="J9201" s="3">
        <v>144000</v>
      </c>
    </row>
    <row r="9202" spans="1:10" hidden="1" x14ac:dyDescent="0.25">
      <c r="A9202" s="57" t="s">
        <v>126</v>
      </c>
      <c r="B9202" t="s">
        <v>128</v>
      </c>
      <c r="C9202">
        <v>2023</v>
      </c>
      <c r="D9202" t="s">
        <v>58</v>
      </c>
      <c r="E9202" t="s">
        <v>45</v>
      </c>
      <c r="F9202" t="s">
        <v>304</v>
      </c>
      <c r="G9202" t="s">
        <v>54</v>
      </c>
      <c r="H9202" t="s">
        <v>315</v>
      </c>
      <c r="I9202" t="s">
        <v>594</v>
      </c>
      <c r="J9202" s="3">
        <v>220000</v>
      </c>
    </row>
    <row r="9203" spans="1:10" hidden="1" x14ac:dyDescent="0.25">
      <c r="A9203" s="57" t="s">
        <v>126</v>
      </c>
      <c r="B9203" t="s">
        <v>128</v>
      </c>
      <c r="C9203">
        <v>2023</v>
      </c>
      <c r="D9203" t="s">
        <v>58</v>
      </c>
      <c r="E9203" t="s">
        <v>45</v>
      </c>
      <c r="F9203" t="s">
        <v>304</v>
      </c>
      <c r="G9203" t="s">
        <v>54</v>
      </c>
      <c r="H9203" s="2" t="s">
        <v>316</v>
      </c>
    </row>
    <row r="9204" spans="1:10" hidden="1" x14ac:dyDescent="0.25">
      <c r="A9204" s="57" t="s">
        <v>126</v>
      </c>
      <c r="B9204" t="s">
        <v>128</v>
      </c>
      <c r="C9204">
        <v>2023</v>
      </c>
      <c r="D9204" t="s">
        <v>58</v>
      </c>
      <c r="E9204" t="s">
        <v>45</v>
      </c>
      <c r="F9204" t="s">
        <v>304</v>
      </c>
      <c r="G9204" t="s">
        <v>49</v>
      </c>
      <c r="H9204" s="90" t="s">
        <v>317</v>
      </c>
    </row>
    <row r="9205" spans="1:10" hidden="1" x14ac:dyDescent="0.25">
      <c r="A9205" s="57" t="s">
        <v>126</v>
      </c>
      <c r="B9205" t="s">
        <v>128</v>
      </c>
      <c r="C9205">
        <v>2023</v>
      </c>
      <c r="D9205" t="s">
        <v>58</v>
      </c>
      <c r="E9205" t="s">
        <v>45</v>
      </c>
      <c r="F9205" t="s">
        <v>50</v>
      </c>
      <c r="G9205" t="s">
        <v>56</v>
      </c>
      <c r="H9205" t="s">
        <v>124</v>
      </c>
      <c r="I9205" s="90" t="s">
        <v>401</v>
      </c>
      <c r="J9205" s="3">
        <v>176034</v>
      </c>
    </row>
    <row r="9206" spans="1:10" hidden="1" x14ac:dyDescent="0.25">
      <c r="A9206" s="57" t="s">
        <v>126</v>
      </c>
      <c r="B9206" t="s">
        <v>128</v>
      </c>
      <c r="C9206">
        <v>2023</v>
      </c>
      <c r="D9206" t="s">
        <v>58</v>
      </c>
      <c r="E9206" t="s">
        <v>45</v>
      </c>
      <c r="F9206" t="s">
        <v>50</v>
      </c>
      <c r="G9206" t="s">
        <v>56</v>
      </c>
      <c r="H9206" t="s">
        <v>98</v>
      </c>
      <c r="I9206" s="90" t="s">
        <v>401</v>
      </c>
      <c r="J9206" s="3">
        <v>159868.46</v>
      </c>
    </row>
    <row r="9207" spans="1:10" hidden="1" x14ac:dyDescent="0.25">
      <c r="A9207" s="57" t="s">
        <v>126</v>
      </c>
      <c r="B9207" t="s">
        <v>128</v>
      </c>
      <c r="C9207">
        <v>2023</v>
      </c>
      <c r="D9207" t="s">
        <v>58</v>
      </c>
      <c r="E9207" t="s">
        <v>45</v>
      </c>
      <c r="F9207" t="s">
        <v>50</v>
      </c>
      <c r="G9207" t="s">
        <v>56</v>
      </c>
      <c r="H9207" t="s">
        <v>98</v>
      </c>
      <c r="I9207" s="90" t="s">
        <v>569</v>
      </c>
      <c r="J9207" s="3">
        <v>741405.31</v>
      </c>
    </row>
    <row r="9208" spans="1:10" hidden="1" x14ac:dyDescent="0.25">
      <c r="A9208" s="57" t="s">
        <v>126</v>
      </c>
      <c r="B9208" t="s">
        <v>128</v>
      </c>
      <c r="C9208">
        <v>2023</v>
      </c>
      <c r="D9208" t="s">
        <v>58</v>
      </c>
      <c r="E9208" t="s">
        <v>45</v>
      </c>
      <c r="F9208" t="s">
        <v>50</v>
      </c>
      <c r="G9208" t="s">
        <v>56</v>
      </c>
      <c r="H9208" t="s">
        <v>265</v>
      </c>
      <c r="I9208" s="90" t="s">
        <v>398</v>
      </c>
    </row>
    <row r="9209" spans="1:10" hidden="1" x14ac:dyDescent="0.25">
      <c r="A9209" s="57" t="s">
        <v>126</v>
      </c>
      <c r="B9209" t="s">
        <v>128</v>
      </c>
      <c r="C9209">
        <v>2023</v>
      </c>
      <c r="D9209" t="s">
        <v>58</v>
      </c>
      <c r="E9209" t="s">
        <v>45</v>
      </c>
      <c r="F9209" t="s">
        <v>50</v>
      </c>
      <c r="G9209" t="s">
        <v>56</v>
      </c>
      <c r="H9209" t="s">
        <v>265</v>
      </c>
      <c r="I9209" s="90" t="s">
        <v>454</v>
      </c>
    </row>
    <row r="9210" spans="1:10" hidden="1" x14ac:dyDescent="0.25">
      <c r="A9210" s="57" t="s">
        <v>126</v>
      </c>
      <c r="B9210" t="s">
        <v>128</v>
      </c>
      <c r="C9210">
        <v>2023</v>
      </c>
      <c r="D9210" t="s">
        <v>58</v>
      </c>
      <c r="E9210" t="s">
        <v>45</v>
      </c>
      <c r="F9210" t="s">
        <v>50</v>
      </c>
      <c r="G9210" t="s">
        <v>56</v>
      </c>
      <c r="H9210" t="s">
        <v>265</v>
      </c>
      <c r="I9210" s="90" t="s">
        <v>399</v>
      </c>
    </row>
    <row r="9211" spans="1:10" hidden="1" x14ac:dyDescent="0.25">
      <c r="A9211" s="57" t="s">
        <v>126</v>
      </c>
      <c r="B9211" t="s">
        <v>128</v>
      </c>
      <c r="C9211">
        <v>2023</v>
      </c>
      <c r="D9211" t="s">
        <v>58</v>
      </c>
      <c r="E9211" t="s">
        <v>45</v>
      </c>
      <c r="F9211" t="s">
        <v>50</v>
      </c>
      <c r="G9211" t="s">
        <v>56</v>
      </c>
      <c r="H9211" t="s">
        <v>265</v>
      </c>
      <c r="I9211" s="90" t="s">
        <v>514</v>
      </c>
    </row>
    <row r="9212" spans="1:10" hidden="1" x14ac:dyDescent="0.25">
      <c r="A9212" s="57" t="s">
        <v>126</v>
      </c>
      <c r="B9212" t="s">
        <v>128</v>
      </c>
      <c r="C9212">
        <v>2023</v>
      </c>
      <c r="D9212" t="s">
        <v>58</v>
      </c>
      <c r="E9212" t="s">
        <v>45</v>
      </c>
      <c r="F9212" t="s">
        <v>50</v>
      </c>
      <c r="G9212" t="s">
        <v>56</v>
      </c>
      <c r="H9212" t="s">
        <v>265</v>
      </c>
      <c r="I9212" s="90" t="s">
        <v>581</v>
      </c>
    </row>
    <row r="9213" spans="1:10" hidden="1" x14ac:dyDescent="0.25">
      <c r="A9213" s="57" t="s">
        <v>126</v>
      </c>
      <c r="B9213" t="s">
        <v>128</v>
      </c>
      <c r="C9213">
        <v>2023</v>
      </c>
      <c r="D9213" t="s">
        <v>58</v>
      </c>
      <c r="E9213" t="s">
        <v>45</v>
      </c>
      <c r="F9213" t="s">
        <v>50</v>
      </c>
      <c r="G9213" t="s">
        <v>56</v>
      </c>
      <c r="H9213" t="s">
        <v>265</v>
      </c>
      <c r="I9213" s="90" t="s">
        <v>560</v>
      </c>
    </row>
    <row r="9214" spans="1:10" hidden="1" x14ac:dyDescent="0.25">
      <c r="A9214" s="57" t="s">
        <v>126</v>
      </c>
      <c r="B9214" t="s">
        <v>128</v>
      </c>
      <c r="C9214">
        <v>2023</v>
      </c>
      <c r="D9214" t="s">
        <v>58</v>
      </c>
      <c r="E9214" t="s">
        <v>45</v>
      </c>
      <c r="F9214" t="s">
        <v>50</v>
      </c>
      <c r="G9214" t="s">
        <v>56</v>
      </c>
      <c r="H9214" t="s">
        <v>265</v>
      </c>
      <c r="I9214" s="90" t="s">
        <v>559</v>
      </c>
    </row>
    <row r="9215" spans="1:10" hidden="1" x14ac:dyDescent="0.25">
      <c r="A9215" s="57" t="s">
        <v>126</v>
      </c>
      <c r="B9215" t="s">
        <v>128</v>
      </c>
      <c r="C9215">
        <v>2023</v>
      </c>
      <c r="D9215" t="s">
        <v>58</v>
      </c>
      <c r="E9215" t="s">
        <v>45</v>
      </c>
      <c r="F9215" t="s">
        <v>50</v>
      </c>
      <c r="G9215" t="s">
        <v>56</v>
      </c>
      <c r="H9215" t="s">
        <v>193</v>
      </c>
      <c r="I9215" t="s">
        <v>426</v>
      </c>
    </row>
    <row r="9216" spans="1:10" hidden="1" x14ac:dyDescent="0.25">
      <c r="A9216" s="57" t="s">
        <v>126</v>
      </c>
      <c r="B9216" t="s">
        <v>128</v>
      </c>
      <c r="C9216">
        <v>2023</v>
      </c>
      <c r="D9216" t="s">
        <v>58</v>
      </c>
      <c r="E9216" t="s">
        <v>45</v>
      </c>
      <c r="F9216" t="s">
        <v>50</v>
      </c>
      <c r="G9216" t="s">
        <v>56</v>
      </c>
      <c r="H9216" t="s">
        <v>193</v>
      </c>
    </row>
    <row r="9217" spans="1:10" hidden="1" x14ac:dyDescent="0.25">
      <c r="A9217" s="57" t="s">
        <v>126</v>
      </c>
      <c r="B9217" t="s">
        <v>128</v>
      </c>
      <c r="C9217">
        <v>2023</v>
      </c>
      <c r="D9217" t="s">
        <v>58</v>
      </c>
      <c r="E9217" t="s">
        <v>45</v>
      </c>
      <c r="F9217" t="s">
        <v>50</v>
      </c>
      <c r="G9217" t="s">
        <v>101</v>
      </c>
      <c r="H9217" t="s">
        <v>99</v>
      </c>
      <c r="I9217" s="90" t="s">
        <v>401</v>
      </c>
      <c r="J9217" s="3">
        <v>457415.12</v>
      </c>
    </row>
    <row r="9218" spans="1:10" hidden="1" x14ac:dyDescent="0.25">
      <c r="A9218" s="57" t="s">
        <v>126</v>
      </c>
      <c r="B9218" t="s">
        <v>128</v>
      </c>
      <c r="C9218">
        <v>2023</v>
      </c>
      <c r="D9218" t="s">
        <v>58</v>
      </c>
      <c r="E9218" t="s">
        <v>45</v>
      </c>
      <c r="F9218" t="s">
        <v>50</v>
      </c>
      <c r="G9218" t="s">
        <v>101</v>
      </c>
      <c r="H9218" s="2" t="s">
        <v>255</v>
      </c>
      <c r="I9218" s="90" t="s">
        <v>656</v>
      </c>
      <c r="J9218" s="3">
        <v>18958.5</v>
      </c>
    </row>
    <row r="9219" spans="1:10" hidden="1" x14ac:dyDescent="0.25">
      <c r="A9219" s="57" t="s">
        <v>126</v>
      </c>
      <c r="B9219" t="s">
        <v>128</v>
      </c>
      <c r="C9219">
        <v>2023</v>
      </c>
      <c r="D9219" t="s">
        <v>58</v>
      </c>
      <c r="E9219" t="s">
        <v>45</v>
      </c>
      <c r="F9219" t="s">
        <v>50</v>
      </c>
      <c r="G9219" t="s">
        <v>101</v>
      </c>
      <c r="H9219" s="2" t="s">
        <v>255</v>
      </c>
      <c r="I9219" t="s">
        <v>403</v>
      </c>
    </row>
    <row r="9220" spans="1:10" hidden="1" x14ac:dyDescent="0.25">
      <c r="A9220" s="57" t="s">
        <v>126</v>
      </c>
      <c r="B9220" t="s">
        <v>128</v>
      </c>
      <c r="C9220">
        <v>2023</v>
      </c>
      <c r="D9220" t="s">
        <v>58</v>
      </c>
      <c r="E9220" t="s">
        <v>45</v>
      </c>
      <c r="F9220" t="s">
        <v>50</v>
      </c>
      <c r="G9220" t="s">
        <v>101</v>
      </c>
      <c r="H9220" s="2" t="s">
        <v>255</v>
      </c>
      <c r="I9220" s="90" t="s">
        <v>655</v>
      </c>
      <c r="J9220" s="3">
        <v>37500</v>
      </c>
    </row>
    <row r="9221" spans="1:10" hidden="1" x14ac:dyDescent="0.25">
      <c r="A9221" s="57" t="s">
        <v>126</v>
      </c>
      <c r="B9221" t="s">
        <v>128</v>
      </c>
      <c r="C9221">
        <v>2023</v>
      </c>
      <c r="D9221" t="s">
        <v>58</v>
      </c>
      <c r="E9221" t="s">
        <v>45</v>
      </c>
      <c r="F9221" t="s">
        <v>50</v>
      </c>
      <c r="G9221" t="s">
        <v>101</v>
      </c>
      <c r="H9221" s="2" t="s">
        <v>255</v>
      </c>
      <c r="I9221" t="s">
        <v>457</v>
      </c>
    </row>
    <row r="9222" spans="1:10" hidden="1" x14ac:dyDescent="0.25">
      <c r="A9222" s="57" t="s">
        <v>126</v>
      </c>
      <c r="B9222" t="s">
        <v>128</v>
      </c>
      <c r="C9222">
        <v>2023</v>
      </c>
      <c r="D9222" t="s">
        <v>58</v>
      </c>
      <c r="E9222" t="s">
        <v>45</v>
      </c>
      <c r="F9222" t="s">
        <v>50</v>
      </c>
      <c r="G9222" t="s">
        <v>101</v>
      </c>
      <c r="H9222" s="2" t="s">
        <v>255</v>
      </c>
      <c r="I9222" t="s">
        <v>393</v>
      </c>
    </row>
    <row r="9223" spans="1:10" hidden="1" x14ac:dyDescent="0.25">
      <c r="A9223" s="57" t="s">
        <v>126</v>
      </c>
      <c r="B9223" t="s">
        <v>128</v>
      </c>
      <c r="C9223">
        <v>2023</v>
      </c>
      <c r="D9223" t="s">
        <v>58</v>
      </c>
      <c r="E9223" t="s">
        <v>45</v>
      </c>
      <c r="F9223" t="s">
        <v>50</v>
      </c>
      <c r="G9223" t="s">
        <v>101</v>
      </c>
      <c r="H9223" s="2" t="s">
        <v>255</v>
      </c>
      <c r="I9223" s="90" t="s">
        <v>384</v>
      </c>
      <c r="J9223" s="3">
        <v>17038</v>
      </c>
    </row>
    <row r="9224" spans="1:10" hidden="1" x14ac:dyDescent="0.25">
      <c r="A9224" s="57" t="s">
        <v>126</v>
      </c>
      <c r="B9224" t="s">
        <v>128</v>
      </c>
      <c r="C9224">
        <v>2023</v>
      </c>
      <c r="D9224" t="s">
        <v>58</v>
      </c>
      <c r="E9224" t="s">
        <v>45</v>
      </c>
      <c r="F9224" t="s">
        <v>50</v>
      </c>
      <c r="G9224" t="s">
        <v>101</v>
      </c>
      <c r="H9224" s="2" t="s">
        <v>255</v>
      </c>
      <c r="I9224" s="90" t="s">
        <v>518</v>
      </c>
      <c r="J9224" s="3">
        <v>23680</v>
      </c>
    </row>
    <row r="9225" spans="1:10" hidden="1" x14ac:dyDescent="0.25">
      <c r="A9225" s="57" t="s">
        <v>126</v>
      </c>
      <c r="B9225" t="s">
        <v>128</v>
      </c>
      <c r="C9225">
        <v>2023</v>
      </c>
      <c r="D9225" t="s">
        <v>58</v>
      </c>
      <c r="E9225" t="s">
        <v>45</v>
      </c>
      <c r="F9225" t="s">
        <v>50</v>
      </c>
      <c r="G9225" t="s">
        <v>101</v>
      </c>
      <c r="H9225" s="2" t="s">
        <v>255</v>
      </c>
      <c r="I9225" s="90" t="s">
        <v>658</v>
      </c>
      <c r="J9225" s="3">
        <v>13100</v>
      </c>
    </row>
    <row r="9226" spans="1:10" hidden="1" x14ac:dyDescent="0.25">
      <c r="A9226" s="57" t="s">
        <v>126</v>
      </c>
      <c r="B9226" t="s">
        <v>128</v>
      </c>
      <c r="C9226">
        <v>2023</v>
      </c>
      <c r="D9226" t="s">
        <v>58</v>
      </c>
      <c r="E9226" t="s">
        <v>45</v>
      </c>
      <c r="F9226" t="s">
        <v>50</v>
      </c>
      <c r="G9226" t="s">
        <v>101</v>
      </c>
      <c r="H9226" s="2" t="s">
        <v>255</v>
      </c>
      <c r="I9226" s="90" t="s">
        <v>569</v>
      </c>
      <c r="J9226" s="3">
        <v>82000</v>
      </c>
    </row>
    <row r="9227" spans="1:10" hidden="1" x14ac:dyDescent="0.25">
      <c r="A9227" s="57" t="s">
        <v>126</v>
      </c>
      <c r="B9227" t="s">
        <v>128</v>
      </c>
      <c r="C9227">
        <v>2023</v>
      </c>
      <c r="D9227" t="s">
        <v>58</v>
      </c>
      <c r="E9227" t="s">
        <v>45</v>
      </c>
      <c r="F9227" t="s">
        <v>50</v>
      </c>
      <c r="G9227" t="s">
        <v>101</v>
      </c>
      <c r="H9227" s="2" t="s">
        <v>254</v>
      </c>
    </row>
    <row r="9228" spans="1:10" hidden="1" x14ac:dyDescent="0.25">
      <c r="A9228" s="57" t="s">
        <v>126</v>
      </c>
      <c r="B9228" t="s">
        <v>128</v>
      </c>
      <c r="C9228">
        <v>2023</v>
      </c>
      <c r="D9228" t="s">
        <v>58</v>
      </c>
      <c r="E9228" t="s">
        <v>45</v>
      </c>
      <c r="F9228" t="s">
        <v>50</v>
      </c>
      <c r="G9228" t="s">
        <v>101</v>
      </c>
      <c r="H9228" s="2" t="s">
        <v>236</v>
      </c>
      <c r="I9228" t="s">
        <v>422</v>
      </c>
    </row>
    <row r="9229" spans="1:10" hidden="1" x14ac:dyDescent="0.25">
      <c r="A9229" s="57" t="s">
        <v>126</v>
      </c>
      <c r="B9229" t="s">
        <v>128</v>
      </c>
      <c r="C9229">
        <v>2023</v>
      </c>
      <c r="D9229" t="s">
        <v>58</v>
      </c>
      <c r="E9229" t="s">
        <v>45</v>
      </c>
      <c r="F9229" t="s">
        <v>50</v>
      </c>
      <c r="G9229" t="s">
        <v>101</v>
      </c>
      <c r="H9229" t="s">
        <v>30</v>
      </c>
      <c r="I9229" s="90" t="s">
        <v>412</v>
      </c>
      <c r="J9229" s="3">
        <v>50000</v>
      </c>
    </row>
    <row r="9230" spans="1:10" hidden="1" x14ac:dyDescent="0.25">
      <c r="A9230" s="57" t="s">
        <v>126</v>
      </c>
      <c r="B9230" t="s">
        <v>128</v>
      </c>
      <c r="C9230">
        <v>2023</v>
      </c>
      <c r="D9230" t="s">
        <v>58</v>
      </c>
      <c r="E9230" t="s">
        <v>45</v>
      </c>
      <c r="F9230" t="s">
        <v>50</v>
      </c>
      <c r="G9230" t="s">
        <v>101</v>
      </c>
      <c r="H9230" t="s">
        <v>30</v>
      </c>
      <c r="I9230" s="90" t="s">
        <v>544</v>
      </c>
      <c r="J9230" s="3">
        <v>11000</v>
      </c>
    </row>
    <row r="9231" spans="1:10" hidden="1" x14ac:dyDescent="0.25">
      <c r="A9231" s="57" t="s">
        <v>126</v>
      </c>
      <c r="B9231" t="s">
        <v>128</v>
      </c>
      <c r="C9231">
        <v>2023</v>
      </c>
      <c r="D9231" t="s">
        <v>58</v>
      </c>
      <c r="E9231" t="s">
        <v>45</v>
      </c>
      <c r="F9231" t="s">
        <v>50</v>
      </c>
      <c r="G9231" t="s">
        <v>101</v>
      </c>
      <c r="H9231" t="s">
        <v>30</v>
      </c>
      <c r="I9231" s="90" t="s">
        <v>614</v>
      </c>
      <c r="J9231" s="3">
        <v>4</v>
      </c>
    </row>
    <row r="9232" spans="1:10" hidden="1" x14ac:dyDescent="0.25">
      <c r="A9232" s="57" t="s">
        <v>126</v>
      </c>
      <c r="B9232" t="s">
        <v>128</v>
      </c>
      <c r="C9232">
        <v>2023</v>
      </c>
      <c r="D9232" t="s">
        <v>58</v>
      </c>
      <c r="E9232" t="s">
        <v>45</v>
      </c>
      <c r="F9232" t="s">
        <v>50</v>
      </c>
      <c r="G9232" t="s">
        <v>101</v>
      </c>
      <c r="H9232" t="s">
        <v>30</v>
      </c>
      <c r="I9232" s="90" t="s">
        <v>556</v>
      </c>
      <c r="J9232" s="3">
        <v>12800</v>
      </c>
    </row>
    <row r="9233" spans="1:10" hidden="1" x14ac:dyDescent="0.25">
      <c r="A9233" s="57" t="s">
        <v>126</v>
      </c>
      <c r="B9233" t="s">
        <v>128</v>
      </c>
      <c r="C9233">
        <v>2023</v>
      </c>
      <c r="D9233" t="s">
        <v>58</v>
      </c>
      <c r="E9233" t="s">
        <v>45</v>
      </c>
      <c r="F9233" t="s">
        <v>50</v>
      </c>
      <c r="G9233" t="s">
        <v>101</v>
      </c>
      <c r="H9233" t="s">
        <v>30</v>
      </c>
      <c r="I9233" s="90" t="s">
        <v>520</v>
      </c>
      <c r="J9233" s="3">
        <v>410654</v>
      </c>
    </row>
    <row r="9234" spans="1:10" hidden="1" x14ac:dyDescent="0.25">
      <c r="A9234" s="57" t="s">
        <v>126</v>
      </c>
      <c r="B9234" t="s">
        <v>128</v>
      </c>
      <c r="C9234">
        <v>2023</v>
      </c>
      <c r="D9234" t="s">
        <v>58</v>
      </c>
      <c r="E9234" t="s">
        <v>45</v>
      </c>
      <c r="F9234" t="s">
        <v>50</v>
      </c>
      <c r="G9234" t="s">
        <v>101</v>
      </c>
      <c r="H9234" t="s">
        <v>30</v>
      </c>
      <c r="I9234" s="90" t="s">
        <v>407</v>
      </c>
      <c r="J9234" s="3">
        <v>21000</v>
      </c>
    </row>
    <row r="9235" spans="1:10" hidden="1" x14ac:dyDescent="0.25">
      <c r="A9235" s="57" t="s">
        <v>126</v>
      </c>
      <c r="B9235" t="s">
        <v>128</v>
      </c>
      <c r="C9235">
        <v>2023</v>
      </c>
      <c r="D9235" t="s">
        <v>58</v>
      </c>
      <c r="E9235" t="s">
        <v>45</v>
      </c>
      <c r="F9235" t="s">
        <v>50</v>
      </c>
      <c r="G9235" t="s">
        <v>101</v>
      </c>
      <c r="H9235" t="s">
        <v>30</v>
      </c>
      <c r="I9235" s="90" t="s">
        <v>464</v>
      </c>
      <c r="J9235" s="3">
        <v>65988</v>
      </c>
    </row>
    <row r="9236" spans="1:10" hidden="1" x14ac:dyDescent="0.25">
      <c r="A9236" s="57" t="s">
        <v>126</v>
      </c>
      <c r="B9236" t="s">
        <v>128</v>
      </c>
      <c r="C9236">
        <v>2023</v>
      </c>
      <c r="D9236" t="s">
        <v>58</v>
      </c>
      <c r="E9236" t="s">
        <v>45</v>
      </c>
      <c r="F9236" t="s">
        <v>50</v>
      </c>
      <c r="G9236" t="s">
        <v>101</v>
      </c>
      <c r="H9236" t="s">
        <v>30</v>
      </c>
      <c r="I9236" s="90" t="s">
        <v>662</v>
      </c>
      <c r="J9236" s="3">
        <v>1411400</v>
      </c>
    </row>
    <row r="9237" spans="1:10" hidden="1" x14ac:dyDescent="0.25">
      <c r="A9237" s="57" t="s">
        <v>126</v>
      </c>
      <c r="B9237" t="s">
        <v>128</v>
      </c>
      <c r="C9237">
        <v>2023</v>
      </c>
      <c r="D9237" t="s">
        <v>58</v>
      </c>
      <c r="E9237" t="s">
        <v>45</v>
      </c>
      <c r="F9237" t="s">
        <v>50</v>
      </c>
      <c r="G9237" t="s">
        <v>101</v>
      </c>
      <c r="H9237" t="s">
        <v>30</v>
      </c>
      <c r="I9237" s="90" t="s">
        <v>663</v>
      </c>
      <c r="J9237" s="3">
        <v>439800</v>
      </c>
    </row>
    <row r="9238" spans="1:10" hidden="1" x14ac:dyDescent="0.25">
      <c r="A9238" s="57" t="s">
        <v>126</v>
      </c>
      <c r="B9238" t="s">
        <v>128</v>
      </c>
      <c r="C9238">
        <v>2023</v>
      </c>
      <c r="D9238" t="s">
        <v>58</v>
      </c>
      <c r="E9238" t="s">
        <v>45</v>
      </c>
      <c r="F9238" t="s">
        <v>50</v>
      </c>
      <c r="G9238" t="s">
        <v>101</v>
      </c>
      <c r="H9238" t="s">
        <v>30</v>
      </c>
      <c r="I9238" s="90" t="s">
        <v>664</v>
      </c>
      <c r="J9238" s="3">
        <v>803308.22</v>
      </c>
    </row>
    <row r="9239" spans="1:10" hidden="1" x14ac:dyDescent="0.25">
      <c r="A9239" s="57" t="s">
        <v>126</v>
      </c>
      <c r="B9239" t="s">
        <v>128</v>
      </c>
      <c r="C9239">
        <v>2023</v>
      </c>
      <c r="D9239" t="s">
        <v>58</v>
      </c>
      <c r="E9239" t="s">
        <v>45</v>
      </c>
      <c r="F9239" t="s">
        <v>50</v>
      </c>
      <c r="G9239" t="s">
        <v>101</v>
      </c>
      <c r="H9239" t="s">
        <v>30</v>
      </c>
      <c r="I9239" s="90" t="s">
        <v>615</v>
      </c>
      <c r="J9239" s="3">
        <v>40450</v>
      </c>
    </row>
    <row r="9240" spans="1:10" hidden="1" x14ac:dyDescent="0.25">
      <c r="A9240" s="57" t="s">
        <v>126</v>
      </c>
      <c r="B9240" t="s">
        <v>128</v>
      </c>
      <c r="C9240">
        <v>2023</v>
      </c>
      <c r="D9240" t="s">
        <v>58</v>
      </c>
      <c r="E9240" t="s">
        <v>45</v>
      </c>
      <c r="F9240" t="s">
        <v>50</v>
      </c>
      <c r="G9240" t="s">
        <v>101</v>
      </c>
      <c r="H9240" t="s">
        <v>30</v>
      </c>
      <c r="I9240" t="s">
        <v>544</v>
      </c>
    </row>
    <row r="9241" spans="1:10" hidden="1" x14ac:dyDescent="0.25">
      <c r="A9241" s="57" t="s">
        <v>126</v>
      </c>
      <c r="B9241" t="s">
        <v>128</v>
      </c>
      <c r="C9241">
        <v>2023</v>
      </c>
      <c r="D9241" t="s">
        <v>58</v>
      </c>
      <c r="E9241" t="s">
        <v>45</v>
      </c>
      <c r="F9241" t="s">
        <v>50</v>
      </c>
      <c r="G9241" t="s">
        <v>101</v>
      </c>
      <c r="H9241" t="s">
        <v>30</v>
      </c>
      <c r="I9241" t="s">
        <v>499</v>
      </c>
    </row>
    <row r="9242" spans="1:10" hidden="1" x14ac:dyDescent="0.25">
      <c r="A9242" s="57" t="s">
        <v>126</v>
      </c>
      <c r="B9242" t="s">
        <v>128</v>
      </c>
      <c r="C9242">
        <v>2023</v>
      </c>
      <c r="D9242" t="s">
        <v>58</v>
      </c>
      <c r="E9242" t="s">
        <v>45</v>
      </c>
      <c r="F9242" t="s">
        <v>50</v>
      </c>
      <c r="G9242" t="s">
        <v>101</v>
      </c>
      <c r="H9242" t="s">
        <v>30</v>
      </c>
      <c r="I9242" t="s">
        <v>375</v>
      </c>
    </row>
    <row r="9243" spans="1:10" hidden="1" x14ac:dyDescent="0.25">
      <c r="A9243" s="57" t="s">
        <v>126</v>
      </c>
      <c r="B9243" t="s">
        <v>128</v>
      </c>
      <c r="C9243">
        <v>2023</v>
      </c>
      <c r="D9243" t="s">
        <v>58</v>
      </c>
      <c r="E9243" t="s">
        <v>45</v>
      </c>
      <c r="F9243" t="s">
        <v>50</v>
      </c>
      <c r="G9243" t="s">
        <v>101</v>
      </c>
      <c r="H9243" t="s">
        <v>30</v>
      </c>
      <c r="I9243" t="s">
        <v>504</v>
      </c>
    </row>
    <row r="9244" spans="1:10" hidden="1" x14ac:dyDescent="0.25">
      <c r="A9244" s="57" t="s">
        <v>126</v>
      </c>
      <c r="B9244" t="s">
        <v>128</v>
      </c>
      <c r="C9244">
        <v>2023</v>
      </c>
      <c r="D9244" t="s">
        <v>58</v>
      </c>
      <c r="E9244" t="s">
        <v>45</v>
      </c>
      <c r="F9244" t="s">
        <v>50</v>
      </c>
      <c r="G9244" t="s">
        <v>101</v>
      </c>
      <c r="H9244" t="s">
        <v>30</v>
      </c>
      <c r="I9244" t="s">
        <v>609</v>
      </c>
    </row>
    <row r="9245" spans="1:10" hidden="1" x14ac:dyDescent="0.25">
      <c r="A9245" s="57" t="s">
        <v>126</v>
      </c>
      <c r="B9245" t="s">
        <v>128</v>
      </c>
      <c r="C9245">
        <v>2023</v>
      </c>
      <c r="D9245" t="s">
        <v>58</v>
      </c>
      <c r="E9245" t="s">
        <v>45</v>
      </c>
      <c r="F9245" t="s">
        <v>50</v>
      </c>
      <c r="G9245" t="s">
        <v>101</v>
      </c>
      <c r="H9245" t="s">
        <v>30</v>
      </c>
      <c r="I9245" t="s">
        <v>619</v>
      </c>
    </row>
    <row r="9246" spans="1:10" hidden="1" x14ac:dyDescent="0.25">
      <c r="A9246" s="57" t="s">
        <v>126</v>
      </c>
      <c r="B9246" t="s">
        <v>128</v>
      </c>
      <c r="C9246">
        <v>2023</v>
      </c>
      <c r="D9246" t="s">
        <v>58</v>
      </c>
      <c r="E9246" t="s">
        <v>45</v>
      </c>
      <c r="F9246" t="s">
        <v>50</v>
      </c>
      <c r="G9246" t="s">
        <v>101</v>
      </c>
      <c r="H9246" t="s">
        <v>30</v>
      </c>
      <c r="I9246" t="s">
        <v>403</v>
      </c>
    </row>
    <row r="9247" spans="1:10" hidden="1" x14ac:dyDescent="0.25">
      <c r="A9247" s="57" t="s">
        <v>126</v>
      </c>
      <c r="B9247" t="s">
        <v>128</v>
      </c>
      <c r="C9247">
        <v>2023</v>
      </c>
      <c r="D9247" t="s">
        <v>58</v>
      </c>
      <c r="E9247" t="s">
        <v>45</v>
      </c>
      <c r="F9247" t="s">
        <v>50</v>
      </c>
      <c r="G9247" t="s">
        <v>101</v>
      </c>
      <c r="H9247" t="s">
        <v>30</v>
      </c>
      <c r="I9247" t="s">
        <v>426</v>
      </c>
    </row>
    <row r="9248" spans="1:10" hidden="1" x14ac:dyDescent="0.25">
      <c r="A9248" s="57" t="s">
        <v>126</v>
      </c>
      <c r="B9248" t="s">
        <v>128</v>
      </c>
      <c r="C9248">
        <v>2023</v>
      </c>
      <c r="D9248" t="s">
        <v>58</v>
      </c>
      <c r="E9248" t="s">
        <v>45</v>
      </c>
      <c r="F9248" t="s">
        <v>50</v>
      </c>
      <c r="G9248" t="s">
        <v>101</v>
      </c>
      <c r="H9248" t="s">
        <v>30</v>
      </c>
      <c r="I9248" t="s">
        <v>607</v>
      </c>
    </row>
    <row r="9249" spans="1:10" hidden="1" x14ac:dyDescent="0.25">
      <c r="A9249" s="57" t="s">
        <v>126</v>
      </c>
      <c r="B9249" t="s">
        <v>128</v>
      </c>
      <c r="C9249">
        <v>2023</v>
      </c>
      <c r="D9249" t="s">
        <v>58</v>
      </c>
      <c r="E9249" t="s">
        <v>45</v>
      </c>
      <c r="F9249" t="s">
        <v>50</v>
      </c>
      <c r="G9249" t="s">
        <v>101</v>
      </c>
      <c r="H9249" t="s">
        <v>30</v>
      </c>
      <c r="I9249" t="s">
        <v>620</v>
      </c>
    </row>
    <row r="9250" spans="1:10" hidden="1" x14ac:dyDescent="0.25">
      <c r="A9250" s="57" t="s">
        <v>126</v>
      </c>
      <c r="B9250" t="s">
        <v>128</v>
      </c>
      <c r="C9250">
        <v>2023</v>
      </c>
      <c r="D9250" t="s">
        <v>58</v>
      </c>
      <c r="E9250" t="s">
        <v>45</v>
      </c>
      <c r="F9250" t="s">
        <v>50</v>
      </c>
      <c r="G9250" t="s">
        <v>101</v>
      </c>
      <c r="H9250" t="s">
        <v>30</v>
      </c>
    </row>
    <row r="9251" spans="1:10" hidden="1" x14ac:dyDescent="0.25">
      <c r="A9251" s="57" t="s">
        <v>126</v>
      </c>
      <c r="B9251" t="s">
        <v>128</v>
      </c>
      <c r="C9251">
        <v>2023</v>
      </c>
      <c r="D9251" t="s">
        <v>58</v>
      </c>
      <c r="E9251" t="s">
        <v>45</v>
      </c>
      <c r="F9251" t="s">
        <v>50</v>
      </c>
      <c r="G9251" t="s">
        <v>101</v>
      </c>
      <c r="H9251" t="s">
        <v>30</v>
      </c>
    </row>
    <row r="9252" spans="1:10" hidden="1" x14ac:dyDescent="0.25">
      <c r="A9252" s="57" t="s">
        <v>126</v>
      </c>
      <c r="B9252" t="s">
        <v>128</v>
      </c>
      <c r="C9252">
        <v>2023</v>
      </c>
      <c r="D9252" t="s">
        <v>58</v>
      </c>
      <c r="E9252" t="s">
        <v>45</v>
      </c>
      <c r="F9252" t="s">
        <v>50</v>
      </c>
      <c r="G9252" t="s">
        <v>101</v>
      </c>
      <c r="H9252" t="s">
        <v>30</v>
      </c>
    </row>
    <row r="9253" spans="1:10" hidden="1" x14ac:dyDescent="0.25">
      <c r="A9253" s="57" t="s">
        <v>126</v>
      </c>
      <c r="B9253" t="s">
        <v>128</v>
      </c>
      <c r="C9253">
        <v>2023</v>
      </c>
      <c r="D9253" t="s">
        <v>58</v>
      </c>
      <c r="E9253" t="s">
        <v>45</v>
      </c>
      <c r="F9253" t="s">
        <v>50</v>
      </c>
      <c r="G9253" t="s">
        <v>101</v>
      </c>
      <c r="H9253" t="s">
        <v>30</v>
      </c>
    </row>
    <row r="9254" spans="1:10" hidden="1" x14ac:dyDescent="0.25">
      <c r="A9254" s="57" t="s">
        <v>126</v>
      </c>
      <c r="B9254" t="s">
        <v>128</v>
      </c>
      <c r="C9254">
        <v>2023</v>
      </c>
      <c r="D9254" t="s">
        <v>58</v>
      </c>
      <c r="E9254" t="s">
        <v>45</v>
      </c>
      <c r="F9254" t="s">
        <v>50</v>
      </c>
      <c r="G9254" t="s">
        <v>101</v>
      </c>
      <c r="H9254" t="s">
        <v>30</v>
      </c>
    </row>
    <row r="9255" spans="1:10" hidden="1" x14ac:dyDescent="0.25">
      <c r="A9255" s="57" t="s">
        <v>126</v>
      </c>
      <c r="B9255" t="s">
        <v>128</v>
      </c>
      <c r="C9255">
        <v>2023</v>
      </c>
      <c r="D9255" t="s">
        <v>58</v>
      </c>
      <c r="E9255" t="s">
        <v>45</v>
      </c>
      <c r="F9255" t="s">
        <v>50</v>
      </c>
      <c r="G9255" t="s">
        <v>101</v>
      </c>
      <c r="H9255" t="s">
        <v>30</v>
      </c>
    </row>
    <row r="9256" spans="1:10" hidden="1" x14ac:dyDescent="0.25">
      <c r="A9256" s="57" t="s">
        <v>126</v>
      </c>
      <c r="B9256" t="s">
        <v>128</v>
      </c>
      <c r="C9256">
        <v>2023</v>
      </c>
      <c r="D9256" t="s">
        <v>58</v>
      </c>
      <c r="E9256" t="s">
        <v>45</v>
      </c>
      <c r="F9256" t="s">
        <v>287</v>
      </c>
      <c r="G9256" t="s">
        <v>287</v>
      </c>
      <c r="H9256" s="82" t="s">
        <v>288</v>
      </c>
    </row>
    <row r="9257" spans="1:10" hidden="1" x14ac:dyDescent="0.25">
      <c r="A9257" s="57" t="s">
        <v>126</v>
      </c>
      <c r="B9257" t="s">
        <v>128</v>
      </c>
      <c r="C9257">
        <v>2023</v>
      </c>
      <c r="D9257" t="s">
        <v>58</v>
      </c>
      <c r="E9257" t="s">
        <v>112</v>
      </c>
      <c r="F9257" t="s">
        <v>117</v>
      </c>
      <c r="G9257" t="s">
        <v>53</v>
      </c>
      <c r="H9257" s="2" t="s">
        <v>256</v>
      </c>
    </row>
    <row r="9258" spans="1:10" hidden="1" x14ac:dyDescent="0.25">
      <c r="A9258" s="57" t="s">
        <v>126</v>
      </c>
      <c r="B9258" t="s">
        <v>128</v>
      </c>
      <c r="C9258">
        <v>2023</v>
      </c>
      <c r="D9258" t="s">
        <v>58</v>
      </c>
      <c r="E9258" t="s">
        <v>112</v>
      </c>
      <c r="F9258" t="s">
        <v>117</v>
      </c>
      <c r="G9258" t="s">
        <v>53</v>
      </c>
      <c r="H9258" s="90" t="s">
        <v>335</v>
      </c>
      <c r="I9258" s="90" t="s">
        <v>475</v>
      </c>
    </row>
    <row r="9259" spans="1:10" hidden="1" x14ac:dyDescent="0.25">
      <c r="A9259" s="57" t="s">
        <v>126</v>
      </c>
      <c r="B9259" t="s">
        <v>128</v>
      </c>
      <c r="C9259">
        <v>2023</v>
      </c>
      <c r="D9259" t="s">
        <v>58</v>
      </c>
      <c r="E9259" t="s">
        <v>112</v>
      </c>
      <c r="F9259" t="s">
        <v>117</v>
      </c>
      <c r="G9259" t="s">
        <v>53</v>
      </c>
      <c r="H9259" s="2" t="s">
        <v>257</v>
      </c>
      <c r="I9259" s="90" t="s">
        <v>406</v>
      </c>
      <c r="J9259" s="3">
        <v>439824</v>
      </c>
    </row>
    <row r="9260" spans="1:10" hidden="1" x14ac:dyDescent="0.25">
      <c r="A9260" s="57" t="s">
        <v>126</v>
      </c>
      <c r="B9260" t="s">
        <v>128</v>
      </c>
      <c r="C9260">
        <v>2023</v>
      </c>
      <c r="D9260" t="s">
        <v>58</v>
      </c>
      <c r="E9260" t="s">
        <v>112</v>
      </c>
      <c r="F9260" t="s">
        <v>117</v>
      </c>
      <c r="G9260" t="s">
        <v>53</v>
      </c>
      <c r="H9260" s="2" t="s">
        <v>257</v>
      </c>
      <c r="I9260" s="90" t="s">
        <v>408</v>
      </c>
      <c r="J9260" s="3">
        <v>2702700</v>
      </c>
    </row>
    <row r="9261" spans="1:10" hidden="1" x14ac:dyDescent="0.25">
      <c r="A9261" s="57" t="s">
        <v>126</v>
      </c>
      <c r="B9261" t="s">
        <v>128</v>
      </c>
      <c r="C9261">
        <v>2023</v>
      </c>
      <c r="D9261" t="s">
        <v>58</v>
      </c>
      <c r="E9261" t="s">
        <v>112</v>
      </c>
      <c r="F9261" t="s">
        <v>117</v>
      </c>
      <c r="G9261" t="s">
        <v>53</v>
      </c>
      <c r="H9261" s="2" t="s">
        <v>257</v>
      </c>
      <c r="I9261" t="s">
        <v>421</v>
      </c>
    </row>
    <row r="9262" spans="1:10" hidden="1" x14ac:dyDescent="0.25">
      <c r="A9262" s="57" t="s">
        <v>126</v>
      </c>
      <c r="B9262" t="s">
        <v>128</v>
      </c>
      <c r="C9262">
        <v>2023</v>
      </c>
      <c r="D9262" t="s">
        <v>58</v>
      </c>
      <c r="E9262" t="s">
        <v>112</v>
      </c>
      <c r="F9262" t="s">
        <v>117</v>
      </c>
      <c r="G9262" t="s">
        <v>53</v>
      </c>
      <c r="H9262" s="2" t="s">
        <v>257</v>
      </c>
      <c r="I9262" s="90" t="s">
        <v>407</v>
      </c>
      <c r="J9262" s="3">
        <v>238000</v>
      </c>
    </row>
    <row r="9263" spans="1:10" hidden="1" x14ac:dyDescent="0.25">
      <c r="A9263" s="57" t="s">
        <v>126</v>
      </c>
      <c r="B9263" t="s">
        <v>128</v>
      </c>
      <c r="C9263">
        <v>2023</v>
      </c>
      <c r="D9263" t="s">
        <v>58</v>
      </c>
      <c r="E9263" t="s">
        <v>112</v>
      </c>
      <c r="F9263" t="s">
        <v>117</v>
      </c>
      <c r="G9263" t="s">
        <v>53</v>
      </c>
      <c r="H9263" s="2" t="s">
        <v>257</v>
      </c>
    </row>
    <row r="9264" spans="1:10" hidden="1" x14ac:dyDescent="0.25">
      <c r="A9264" s="57" t="s">
        <v>126</v>
      </c>
      <c r="B9264" t="s">
        <v>128</v>
      </c>
      <c r="C9264">
        <v>2023</v>
      </c>
      <c r="D9264" t="s">
        <v>58</v>
      </c>
      <c r="E9264" t="s">
        <v>112</v>
      </c>
      <c r="F9264" t="s">
        <v>117</v>
      </c>
      <c r="G9264" t="s">
        <v>53</v>
      </c>
      <c r="H9264" s="2" t="s">
        <v>257</v>
      </c>
    </row>
    <row r="9265" spans="1:10" hidden="1" x14ac:dyDescent="0.25">
      <c r="A9265" s="57" t="s">
        <v>126</v>
      </c>
      <c r="B9265" t="s">
        <v>128</v>
      </c>
      <c r="C9265">
        <v>2023</v>
      </c>
      <c r="D9265" t="s">
        <v>58</v>
      </c>
      <c r="E9265" t="s">
        <v>112</v>
      </c>
      <c r="F9265" t="s">
        <v>117</v>
      </c>
      <c r="G9265" t="s">
        <v>53</v>
      </c>
      <c r="H9265" s="2" t="s">
        <v>257</v>
      </c>
    </row>
    <row r="9266" spans="1:10" hidden="1" x14ac:dyDescent="0.25">
      <c r="A9266" s="57" t="s">
        <v>126</v>
      </c>
      <c r="B9266" t="s">
        <v>128</v>
      </c>
      <c r="C9266">
        <v>2023</v>
      </c>
      <c r="D9266" t="s">
        <v>58</v>
      </c>
      <c r="E9266" t="s">
        <v>112</v>
      </c>
      <c r="F9266" t="s">
        <v>117</v>
      </c>
      <c r="G9266" t="s">
        <v>53</v>
      </c>
      <c r="H9266" s="2" t="s">
        <v>258</v>
      </c>
    </row>
    <row r="9267" spans="1:10" hidden="1" x14ac:dyDescent="0.25">
      <c r="A9267" s="57" t="s">
        <v>126</v>
      </c>
      <c r="B9267" t="s">
        <v>128</v>
      </c>
      <c r="C9267">
        <v>2023</v>
      </c>
      <c r="D9267" t="s">
        <v>58</v>
      </c>
      <c r="E9267" t="s">
        <v>112</v>
      </c>
      <c r="F9267" t="s">
        <v>117</v>
      </c>
      <c r="G9267" t="s">
        <v>53</v>
      </c>
      <c r="H9267" s="2" t="s">
        <v>259</v>
      </c>
      <c r="I9267" s="90" t="s">
        <v>409</v>
      </c>
      <c r="J9267" s="3">
        <v>16949619</v>
      </c>
    </row>
    <row r="9268" spans="1:10" hidden="1" x14ac:dyDescent="0.25">
      <c r="A9268" s="57" t="s">
        <v>126</v>
      </c>
      <c r="B9268" t="s">
        <v>128</v>
      </c>
      <c r="C9268">
        <v>2023</v>
      </c>
      <c r="D9268" t="s">
        <v>58</v>
      </c>
      <c r="E9268" t="s">
        <v>112</v>
      </c>
      <c r="F9268" t="s">
        <v>117</v>
      </c>
      <c r="G9268" t="s">
        <v>53</v>
      </c>
      <c r="H9268" s="2" t="s">
        <v>259</v>
      </c>
      <c r="I9268" s="90" t="s">
        <v>503</v>
      </c>
    </row>
    <row r="9269" spans="1:10" hidden="1" x14ac:dyDescent="0.25">
      <c r="A9269" s="57" t="s">
        <v>126</v>
      </c>
      <c r="B9269" t="s">
        <v>128</v>
      </c>
      <c r="C9269">
        <v>2023</v>
      </c>
      <c r="D9269" t="s">
        <v>58</v>
      </c>
      <c r="E9269" t="s">
        <v>112</v>
      </c>
      <c r="F9269" t="s">
        <v>117</v>
      </c>
      <c r="G9269" t="s">
        <v>53</v>
      </c>
      <c r="H9269" s="2" t="s">
        <v>259</v>
      </c>
      <c r="I9269" s="90" t="s">
        <v>411</v>
      </c>
      <c r="J9269" s="3">
        <v>3016248</v>
      </c>
    </row>
    <row r="9270" spans="1:10" hidden="1" x14ac:dyDescent="0.25">
      <c r="A9270" s="57" t="s">
        <v>126</v>
      </c>
      <c r="B9270" t="s">
        <v>128</v>
      </c>
      <c r="C9270">
        <v>2023</v>
      </c>
      <c r="D9270" t="s">
        <v>58</v>
      </c>
      <c r="E9270" t="s">
        <v>112</v>
      </c>
      <c r="F9270" t="s">
        <v>117</v>
      </c>
      <c r="G9270" t="s">
        <v>53</v>
      </c>
      <c r="H9270" s="2" t="s">
        <v>259</v>
      </c>
      <c r="I9270" t="s">
        <v>442</v>
      </c>
    </row>
    <row r="9271" spans="1:10" hidden="1" x14ac:dyDescent="0.25">
      <c r="A9271" s="57" t="s">
        <v>126</v>
      </c>
      <c r="B9271" t="s">
        <v>128</v>
      </c>
      <c r="C9271">
        <v>2023</v>
      </c>
      <c r="D9271" t="s">
        <v>58</v>
      </c>
      <c r="E9271" t="s">
        <v>112</v>
      </c>
      <c r="F9271" t="s">
        <v>117</v>
      </c>
      <c r="G9271" t="s">
        <v>53</v>
      </c>
      <c r="H9271" s="2" t="s">
        <v>259</v>
      </c>
    </row>
    <row r="9272" spans="1:10" hidden="1" x14ac:dyDescent="0.25">
      <c r="A9272" s="57" t="s">
        <v>126</v>
      </c>
      <c r="B9272" t="s">
        <v>128</v>
      </c>
      <c r="C9272">
        <v>2023</v>
      </c>
      <c r="D9272" t="s">
        <v>58</v>
      </c>
      <c r="E9272" t="s">
        <v>112</v>
      </c>
      <c r="F9272" t="s">
        <v>117</v>
      </c>
      <c r="G9272" t="s">
        <v>53</v>
      </c>
      <c r="H9272" s="2" t="s">
        <v>259</v>
      </c>
    </row>
    <row r="9273" spans="1:10" hidden="1" x14ac:dyDescent="0.25">
      <c r="A9273" s="57" t="s">
        <v>126</v>
      </c>
      <c r="B9273" t="s">
        <v>128</v>
      </c>
      <c r="C9273">
        <v>2023</v>
      </c>
      <c r="D9273" t="s">
        <v>58</v>
      </c>
      <c r="E9273" t="s">
        <v>112</v>
      </c>
      <c r="F9273" t="s">
        <v>117</v>
      </c>
      <c r="G9273" t="s">
        <v>53</v>
      </c>
      <c r="H9273" s="2" t="s">
        <v>259</v>
      </c>
    </row>
    <row r="9274" spans="1:10" hidden="1" x14ac:dyDescent="0.25">
      <c r="A9274" s="57" t="s">
        <v>126</v>
      </c>
      <c r="B9274" t="s">
        <v>128</v>
      </c>
      <c r="C9274">
        <v>2023</v>
      </c>
      <c r="D9274" t="s">
        <v>58</v>
      </c>
      <c r="E9274" t="s">
        <v>112</v>
      </c>
      <c r="F9274" t="s">
        <v>117</v>
      </c>
      <c r="G9274" t="s">
        <v>334</v>
      </c>
      <c r="H9274" s="90" t="s">
        <v>335</v>
      </c>
    </row>
    <row r="9275" spans="1:10" hidden="1" x14ac:dyDescent="0.25">
      <c r="A9275" s="57" t="s">
        <v>126</v>
      </c>
      <c r="B9275" t="s">
        <v>128</v>
      </c>
      <c r="C9275">
        <v>2023</v>
      </c>
      <c r="D9275" t="s">
        <v>58</v>
      </c>
      <c r="E9275" t="s">
        <v>112</v>
      </c>
      <c r="F9275" t="s">
        <v>117</v>
      </c>
      <c r="G9275" t="s">
        <v>318</v>
      </c>
      <c r="H9275" t="s">
        <v>180</v>
      </c>
      <c r="I9275" s="90" t="s">
        <v>439</v>
      </c>
    </row>
    <row r="9276" spans="1:10" hidden="1" x14ac:dyDescent="0.25">
      <c r="A9276" s="57" t="s">
        <v>126</v>
      </c>
      <c r="B9276" t="s">
        <v>128</v>
      </c>
      <c r="C9276">
        <v>2023</v>
      </c>
      <c r="D9276" t="s">
        <v>58</v>
      </c>
      <c r="E9276" t="s">
        <v>112</v>
      </c>
      <c r="F9276" t="s">
        <v>117</v>
      </c>
      <c r="G9276" t="s">
        <v>318</v>
      </c>
      <c r="H9276" t="s">
        <v>180</v>
      </c>
      <c r="I9276" s="90" t="s">
        <v>505</v>
      </c>
    </row>
    <row r="9277" spans="1:10" hidden="1" x14ac:dyDescent="0.25">
      <c r="A9277" s="57" t="s">
        <v>126</v>
      </c>
      <c r="B9277" t="s">
        <v>128</v>
      </c>
      <c r="C9277">
        <v>2023</v>
      </c>
      <c r="D9277" t="s">
        <v>58</v>
      </c>
      <c r="E9277" t="s">
        <v>112</v>
      </c>
      <c r="F9277" t="s">
        <v>117</v>
      </c>
      <c r="G9277" t="s">
        <v>318</v>
      </c>
      <c r="H9277" t="s">
        <v>180</v>
      </c>
      <c r="I9277" s="90" t="s">
        <v>413</v>
      </c>
      <c r="J9277" s="3">
        <v>2337300</v>
      </c>
    </row>
    <row r="9278" spans="1:10" hidden="1" x14ac:dyDescent="0.25">
      <c r="A9278" s="57" t="s">
        <v>126</v>
      </c>
      <c r="B9278" t="s">
        <v>128</v>
      </c>
      <c r="C9278">
        <v>2023</v>
      </c>
      <c r="D9278" t="s">
        <v>58</v>
      </c>
      <c r="E9278" t="s">
        <v>112</v>
      </c>
      <c r="F9278" t="s">
        <v>117</v>
      </c>
      <c r="G9278" t="s">
        <v>318</v>
      </c>
      <c r="H9278" t="s">
        <v>180</v>
      </c>
      <c r="I9278" s="90" t="s">
        <v>414</v>
      </c>
      <c r="J9278" s="3">
        <v>866400</v>
      </c>
    </row>
    <row r="9279" spans="1:10" hidden="1" x14ac:dyDescent="0.25">
      <c r="A9279" s="57" t="s">
        <v>126</v>
      </c>
      <c r="B9279" t="s">
        <v>128</v>
      </c>
      <c r="C9279">
        <v>2023</v>
      </c>
      <c r="D9279" t="s">
        <v>58</v>
      </c>
      <c r="E9279" t="s">
        <v>112</v>
      </c>
      <c r="F9279" t="s">
        <v>117</v>
      </c>
      <c r="G9279" t="s">
        <v>318</v>
      </c>
      <c r="H9279" t="s">
        <v>180</v>
      </c>
      <c r="I9279" t="s">
        <v>566</v>
      </c>
    </row>
    <row r="9280" spans="1:10" hidden="1" x14ac:dyDescent="0.25">
      <c r="A9280" s="57" t="s">
        <v>126</v>
      </c>
      <c r="B9280" t="s">
        <v>128</v>
      </c>
      <c r="C9280">
        <v>2023</v>
      </c>
      <c r="D9280" t="s">
        <v>58</v>
      </c>
      <c r="E9280" t="s">
        <v>112</v>
      </c>
      <c r="F9280" t="s">
        <v>117</v>
      </c>
      <c r="G9280" t="s">
        <v>318</v>
      </c>
      <c r="H9280" t="s">
        <v>180</v>
      </c>
    </row>
    <row r="9281" spans="1:10" hidden="1" x14ac:dyDescent="0.25">
      <c r="A9281" s="57" t="s">
        <v>126</v>
      </c>
      <c r="B9281" t="s">
        <v>128</v>
      </c>
      <c r="C9281">
        <v>2023</v>
      </c>
      <c r="D9281" t="s">
        <v>58</v>
      </c>
      <c r="E9281" t="s">
        <v>112</v>
      </c>
      <c r="F9281" t="s">
        <v>117</v>
      </c>
      <c r="G9281" t="s">
        <v>318</v>
      </c>
      <c r="H9281" s="90" t="s">
        <v>550</v>
      </c>
    </row>
    <row r="9282" spans="1:10" hidden="1" x14ac:dyDescent="0.25">
      <c r="A9282" s="57" t="s">
        <v>126</v>
      </c>
      <c r="B9282" t="s">
        <v>128</v>
      </c>
      <c r="C9282">
        <v>2023</v>
      </c>
      <c r="D9282" t="s">
        <v>58</v>
      </c>
      <c r="E9282" t="s">
        <v>112</v>
      </c>
      <c r="F9282" t="s">
        <v>117</v>
      </c>
      <c r="G9282" t="s">
        <v>318</v>
      </c>
      <c r="H9282" s="2" t="s">
        <v>279</v>
      </c>
      <c r="I9282" s="90" t="s">
        <v>414</v>
      </c>
      <c r="J9282" s="3">
        <v>457700</v>
      </c>
    </row>
    <row r="9283" spans="1:10" hidden="1" x14ac:dyDescent="0.25">
      <c r="A9283" s="57" t="s">
        <v>126</v>
      </c>
      <c r="B9283" t="s">
        <v>128</v>
      </c>
      <c r="C9283">
        <v>2023</v>
      </c>
      <c r="D9283" t="s">
        <v>58</v>
      </c>
      <c r="E9283" t="s">
        <v>112</v>
      </c>
      <c r="F9283" t="s">
        <v>117</v>
      </c>
      <c r="G9283" t="s">
        <v>318</v>
      </c>
      <c r="H9283" s="2" t="s">
        <v>279</v>
      </c>
      <c r="I9283" s="90" t="s">
        <v>505</v>
      </c>
      <c r="J9283" s="3">
        <v>709045</v>
      </c>
    </row>
    <row r="9284" spans="1:10" hidden="1" x14ac:dyDescent="0.25">
      <c r="A9284" s="57" t="s">
        <v>126</v>
      </c>
      <c r="B9284" t="s">
        <v>128</v>
      </c>
      <c r="C9284">
        <v>2023</v>
      </c>
      <c r="D9284" t="s">
        <v>58</v>
      </c>
      <c r="E9284" t="s">
        <v>112</v>
      </c>
      <c r="F9284" t="s">
        <v>117</v>
      </c>
      <c r="G9284" t="s">
        <v>318</v>
      </c>
      <c r="H9284" s="2" t="s">
        <v>279</v>
      </c>
    </row>
    <row r="9285" spans="1:10" hidden="1" x14ac:dyDescent="0.25">
      <c r="A9285" s="57" t="s">
        <v>126</v>
      </c>
      <c r="B9285" t="s">
        <v>128</v>
      </c>
      <c r="C9285">
        <v>2023</v>
      </c>
      <c r="D9285" t="s">
        <v>58</v>
      </c>
      <c r="E9285" t="s">
        <v>112</v>
      </c>
      <c r="F9285" t="s">
        <v>117</v>
      </c>
      <c r="G9285" t="s">
        <v>318</v>
      </c>
      <c r="H9285" s="2" t="s">
        <v>279</v>
      </c>
    </row>
    <row r="9286" spans="1:10" hidden="1" x14ac:dyDescent="0.25">
      <c r="A9286" s="57" t="s">
        <v>126</v>
      </c>
      <c r="B9286" t="s">
        <v>128</v>
      </c>
      <c r="C9286">
        <v>2023</v>
      </c>
      <c r="D9286" t="s">
        <v>58</v>
      </c>
      <c r="E9286" t="s">
        <v>112</v>
      </c>
      <c r="F9286" t="s">
        <v>117</v>
      </c>
      <c r="G9286" t="s">
        <v>318</v>
      </c>
      <c r="H9286" s="2" t="s">
        <v>279</v>
      </c>
    </row>
    <row r="9287" spans="1:10" hidden="1" x14ac:dyDescent="0.25">
      <c r="A9287" s="57" t="s">
        <v>126</v>
      </c>
      <c r="B9287" t="s">
        <v>128</v>
      </c>
      <c r="C9287">
        <v>2023</v>
      </c>
      <c r="D9287" t="s">
        <v>58</v>
      </c>
      <c r="E9287" t="s">
        <v>112</v>
      </c>
      <c r="F9287" t="s">
        <v>117</v>
      </c>
      <c r="G9287" t="s">
        <v>665</v>
      </c>
      <c r="H9287" s="2" t="s">
        <v>550</v>
      </c>
      <c r="I9287" s="90" t="s">
        <v>505</v>
      </c>
      <c r="J9287" s="3">
        <v>1155400</v>
      </c>
    </row>
    <row r="9288" spans="1:10" hidden="1" x14ac:dyDescent="0.25">
      <c r="A9288" s="57" t="s">
        <v>126</v>
      </c>
      <c r="B9288" t="s">
        <v>128</v>
      </c>
      <c r="C9288">
        <v>2023</v>
      </c>
      <c r="D9288" t="s">
        <v>58</v>
      </c>
      <c r="E9288" t="s">
        <v>112</v>
      </c>
      <c r="F9288" t="s">
        <v>117</v>
      </c>
      <c r="G9288" t="s">
        <v>319</v>
      </c>
      <c r="H9288" t="s">
        <v>181</v>
      </c>
    </row>
    <row r="9289" spans="1:10" hidden="1" x14ac:dyDescent="0.25">
      <c r="A9289" s="57" t="s">
        <v>126</v>
      </c>
      <c r="B9289" t="s">
        <v>128</v>
      </c>
      <c r="C9289">
        <v>2023</v>
      </c>
      <c r="D9289" t="s">
        <v>58</v>
      </c>
      <c r="E9289" t="s">
        <v>112</v>
      </c>
      <c r="F9289" t="s">
        <v>117</v>
      </c>
      <c r="G9289" t="s">
        <v>319</v>
      </c>
      <c r="H9289" s="90" t="s">
        <v>320</v>
      </c>
    </row>
    <row r="9290" spans="1:10" hidden="1" x14ac:dyDescent="0.25">
      <c r="A9290" s="20" t="s">
        <v>130</v>
      </c>
      <c r="B9290" s="20" t="s">
        <v>128</v>
      </c>
      <c r="C9290" s="20">
        <v>2023</v>
      </c>
      <c r="D9290" s="20" t="s">
        <v>58</v>
      </c>
      <c r="E9290" s="20" t="s">
        <v>52</v>
      </c>
      <c r="F9290" s="20" t="s">
        <v>142</v>
      </c>
      <c r="G9290" s="20" t="s">
        <v>301</v>
      </c>
      <c r="H9290" s="20" t="s">
        <v>210</v>
      </c>
      <c r="I9290" s="20" t="s">
        <v>374</v>
      </c>
      <c r="J9290" s="10">
        <v>105384806.22</v>
      </c>
    </row>
    <row r="9291" spans="1:10" hidden="1" x14ac:dyDescent="0.25">
      <c r="A9291" s="57" t="s">
        <v>130</v>
      </c>
      <c r="B9291" t="s">
        <v>128</v>
      </c>
      <c r="C9291">
        <v>2023</v>
      </c>
      <c r="D9291" t="s">
        <v>58</v>
      </c>
      <c r="E9291" t="s">
        <v>52</v>
      </c>
      <c r="F9291" t="s">
        <v>152</v>
      </c>
      <c r="G9291" t="s">
        <v>149</v>
      </c>
      <c r="H9291" t="s">
        <v>211</v>
      </c>
    </row>
    <row r="9292" spans="1:10" hidden="1" x14ac:dyDescent="0.25">
      <c r="A9292" s="57" t="s">
        <v>130</v>
      </c>
      <c r="B9292" t="s">
        <v>128</v>
      </c>
      <c r="C9292">
        <v>2023</v>
      </c>
      <c r="D9292" t="s">
        <v>58</v>
      </c>
      <c r="E9292" t="s">
        <v>52</v>
      </c>
      <c r="F9292" t="s">
        <v>152</v>
      </c>
      <c r="G9292" t="s">
        <v>213</v>
      </c>
      <c r="H9292" t="s">
        <v>214</v>
      </c>
    </row>
    <row r="9293" spans="1:10" hidden="1" x14ac:dyDescent="0.25">
      <c r="A9293" s="57" t="s">
        <v>130</v>
      </c>
      <c r="B9293" t="s">
        <v>128</v>
      </c>
      <c r="C9293">
        <v>2023</v>
      </c>
      <c r="D9293" t="s">
        <v>58</v>
      </c>
      <c r="E9293" t="s">
        <v>52</v>
      </c>
      <c r="F9293" t="s">
        <v>152</v>
      </c>
      <c r="G9293" t="s">
        <v>217</v>
      </c>
      <c r="H9293" t="s">
        <v>218</v>
      </c>
    </row>
    <row r="9294" spans="1:10" hidden="1" x14ac:dyDescent="0.25">
      <c r="A9294" s="57" t="s">
        <v>130</v>
      </c>
      <c r="B9294" t="s">
        <v>128</v>
      </c>
      <c r="C9294">
        <v>2023</v>
      </c>
      <c r="D9294" t="s">
        <v>58</v>
      </c>
      <c r="E9294" t="s">
        <v>52</v>
      </c>
      <c r="F9294" t="s">
        <v>142</v>
      </c>
      <c r="G9294" t="s">
        <v>300</v>
      </c>
      <c r="H9294" t="s">
        <v>224</v>
      </c>
      <c r="J9294" s="3">
        <v>-866604.39</v>
      </c>
    </row>
    <row r="9295" spans="1:10" hidden="1" x14ac:dyDescent="0.25">
      <c r="A9295" s="57" t="s">
        <v>130</v>
      </c>
      <c r="B9295" t="s">
        <v>128</v>
      </c>
      <c r="C9295">
        <v>2023</v>
      </c>
      <c r="D9295" t="s">
        <v>58</v>
      </c>
      <c r="E9295" t="s">
        <v>52</v>
      </c>
      <c r="F9295" t="s">
        <v>142</v>
      </c>
      <c r="G9295" t="s">
        <v>300</v>
      </c>
      <c r="H9295" t="s">
        <v>303</v>
      </c>
    </row>
    <row r="9296" spans="1:10" hidden="1" x14ac:dyDescent="0.25">
      <c r="A9296" s="57" t="s">
        <v>130</v>
      </c>
      <c r="B9296" t="s">
        <v>128</v>
      </c>
      <c r="C9296">
        <v>2023</v>
      </c>
      <c r="D9296" t="s">
        <v>58</v>
      </c>
      <c r="E9296" t="s">
        <v>52</v>
      </c>
      <c r="F9296" t="s">
        <v>142</v>
      </c>
      <c r="G9296" t="s">
        <v>270</v>
      </c>
      <c r="H9296" t="s">
        <v>269</v>
      </c>
    </row>
    <row r="9297" spans="1:10" hidden="1" x14ac:dyDescent="0.25">
      <c r="A9297" s="57" t="s">
        <v>130</v>
      </c>
      <c r="B9297" t="s">
        <v>128</v>
      </c>
      <c r="C9297">
        <v>2023</v>
      </c>
      <c r="D9297" t="s">
        <v>58</v>
      </c>
      <c r="E9297" t="s">
        <v>52</v>
      </c>
      <c r="F9297" t="s">
        <v>142</v>
      </c>
      <c r="G9297" t="s">
        <v>270</v>
      </c>
      <c r="H9297" t="s">
        <v>271</v>
      </c>
      <c r="J9297" s="3">
        <v>361344.48</v>
      </c>
    </row>
    <row r="9298" spans="1:10" hidden="1" x14ac:dyDescent="0.25">
      <c r="A9298" s="57" t="s">
        <v>130</v>
      </c>
      <c r="B9298" t="s">
        <v>128</v>
      </c>
      <c r="C9298">
        <v>2023</v>
      </c>
      <c r="D9298" t="s">
        <v>58</v>
      </c>
      <c r="E9298" t="s">
        <v>52</v>
      </c>
      <c r="F9298" t="s">
        <v>142</v>
      </c>
      <c r="G9298" t="s">
        <v>270</v>
      </c>
      <c r="H9298" t="s">
        <v>486</v>
      </c>
      <c r="J9298" s="3">
        <v>-1569453.85</v>
      </c>
    </row>
    <row r="9299" spans="1:10" hidden="1" x14ac:dyDescent="0.25">
      <c r="A9299" s="57" t="s">
        <v>130</v>
      </c>
      <c r="B9299" t="s">
        <v>128</v>
      </c>
      <c r="C9299">
        <v>2023</v>
      </c>
      <c r="D9299" t="s">
        <v>58</v>
      </c>
      <c r="E9299" t="s">
        <v>52</v>
      </c>
      <c r="F9299" t="s">
        <v>152</v>
      </c>
      <c r="G9299" t="s">
        <v>56</v>
      </c>
      <c r="H9299" s="90" t="s">
        <v>608</v>
      </c>
    </row>
    <row r="9300" spans="1:10" hidden="1" x14ac:dyDescent="0.25">
      <c r="A9300" s="57" t="s">
        <v>130</v>
      </c>
      <c r="B9300" t="s">
        <v>128</v>
      </c>
      <c r="C9300">
        <v>2023</v>
      </c>
      <c r="D9300" t="s">
        <v>58</v>
      </c>
      <c r="E9300" t="s">
        <v>45</v>
      </c>
      <c r="F9300" t="s">
        <v>46</v>
      </c>
      <c r="G9300" t="s">
        <v>54</v>
      </c>
      <c r="H9300" t="s">
        <v>11</v>
      </c>
      <c r="I9300" s="90" t="s">
        <v>375</v>
      </c>
      <c r="J9300" s="3">
        <v>4692000</v>
      </c>
    </row>
    <row r="9301" spans="1:10" hidden="1" x14ac:dyDescent="0.25">
      <c r="A9301" s="57" t="s">
        <v>130</v>
      </c>
      <c r="B9301" t="s">
        <v>128</v>
      </c>
      <c r="C9301">
        <v>2023</v>
      </c>
      <c r="D9301" t="s">
        <v>58</v>
      </c>
      <c r="E9301" t="s">
        <v>45</v>
      </c>
      <c r="F9301" t="s">
        <v>46</v>
      </c>
      <c r="G9301" t="s">
        <v>54</v>
      </c>
      <c r="H9301" t="s">
        <v>11</v>
      </c>
      <c r="I9301" s="90" t="s">
        <v>556</v>
      </c>
      <c r="J9301" s="10">
        <v>1800000</v>
      </c>
    </row>
    <row r="9302" spans="1:10" hidden="1" x14ac:dyDescent="0.25">
      <c r="A9302" s="57" t="s">
        <v>130</v>
      </c>
      <c r="B9302" t="s">
        <v>128</v>
      </c>
      <c r="C9302">
        <v>2023</v>
      </c>
      <c r="D9302" t="s">
        <v>58</v>
      </c>
      <c r="E9302" t="s">
        <v>45</v>
      </c>
      <c r="F9302" t="s">
        <v>46</v>
      </c>
      <c r="G9302" t="s">
        <v>54</v>
      </c>
      <c r="H9302" t="s">
        <v>11</v>
      </c>
      <c r="I9302" s="90" t="s">
        <v>557</v>
      </c>
    </row>
    <row r="9303" spans="1:10" hidden="1" x14ac:dyDescent="0.25">
      <c r="A9303" s="57" t="s">
        <v>130</v>
      </c>
      <c r="B9303" t="s">
        <v>128</v>
      </c>
      <c r="C9303">
        <v>2023</v>
      </c>
      <c r="D9303" t="s">
        <v>58</v>
      </c>
      <c r="E9303" t="s">
        <v>45</v>
      </c>
      <c r="F9303" t="s">
        <v>46</v>
      </c>
      <c r="G9303" t="s">
        <v>54</v>
      </c>
      <c r="H9303" t="s">
        <v>12</v>
      </c>
      <c r="I9303" s="90" t="s">
        <v>556</v>
      </c>
      <c r="J9303" s="3">
        <v>140606</v>
      </c>
    </row>
    <row r="9304" spans="1:10" hidden="1" x14ac:dyDescent="0.25">
      <c r="A9304" s="57" t="s">
        <v>130</v>
      </c>
      <c r="B9304" t="s">
        <v>128</v>
      </c>
      <c r="C9304">
        <v>2023</v>
      </c>
      <c r="D9304" t="s">
        <v>58</v>
      </c>
      <c r="E9304" t="s">
        <v>45</v>
      </c>
      <c r="F9304" t="s">
        <v>46</v>
      </c>
      <c r="G9304" t="s">
        <v>54</v>
      </c>
      <c r="H9304" t="s">
        <v>12</v>
      </c>
      <c r="I9304" s="90" t="s">
        <v>557</v>
      </c>
    </row>
    <row r="9305" spans="1:10" hidden="1" x14ac:dyDescent="0.25">
      <c r="A9305" s="57" t="s">
        <v>130</v>
      </c>
      <c r="B9305" t="s">
        <v>128</v>
      </c>
      <c r="C9305">
        <v>2023</v>
      </c>
      <c r="D9305" t="s">
        <v>58</v>
      </c>
      <c r="E9305" t="s">
        <v>45</v>
      </c>
      <c r="F9305" t="s">
        <v>46</v>
      </c>
      <c r="G9305" t="s">
        <v>54</v>
      </c>
      <c r="H9305" t="s">
        <v>12</v>
      </c>
    </row>
    <row r="9306" spans="1:10" hidden="1" x14ac:dyDescent="0.25">
      <c r="A9306" s="57" t="s">
        <v>130</v>
      </c>
      <c r="B9306" t="s">
        <v>128</v>
      </c>
      <c r="C9306">
        <v>2023</v>
      </c>
      <c r="D9306" t="s">
        <v>58</v>
      </c>
      <c r="E9306" t="s">
        <v>45</v>
      </c>
      <c r="F9306" t="s">
        <v>46</v>
      </c>
      <c r="G9306" t="s">
        <v>54</v>
      </c>
      <c r="H9306" t="s">
        <v>13</v>
      </c>
      <c r="I9306" s="90" t="s">
        <v>375</v>
      </c>
      <c r="J9306" s="3">
        <v>510000</v>
      </c>
    </row>
    <row r="9307" spans="1:10" hidden="1" x14ac:dyDescent="0.25">
      <c r="A9307" s="57" t="s">
        <v>130</v>
      </c>
      <c r="B9307" t="s">
        <v>128</v>
      </c>
      <c r="C9307">
        <v>2023</v>
      </c>
      <c r="D9307" t="s">
        <v>58</v>
      </c>
      <c r="E9307" t="s">
        <v>45</v>
      </c>
      <c r="F9307" t="s">
        <v>46</v>
      </c>
      <c r="G9307" t="s">
        <v>54</v>
      </c>
      <c r="H9307" t="s">
        <v>13</v>
      </c>
      <c r="I9307" s="90" t="s">
        <v>556</v>
      </c>
      <c r="J9307" s="3">
        <v>161717</v>
      </c>
    </row>
    <row r="9308" spans="1:10" hidden="1" x14ac:dyDescent="0.25">
      <c r="A9308" s="57" t="s">
        <v>130</v>
      </c>
      <c r="B9308" t="s">
        <v>128</v>
      </c>
      <c r="C9308">
        <v>2023</v>
      </c>
      <c r="D9308" t="s">
        <v>58</v>
      </c>
      <c r="E9308" t="s">
        <v>45</v>
      </c>
      <c r="F9308" t="s">
        <v>46</v>
      </c>
      <c r="G9308" t="s">
        <v>54</v>
      </c>
      <c r="H9308" t="s">
        <v>13</v>
      </c>
      <c r="I9308" s="90" t="s">
        <v>557</v>
      </c>
    </row>
    <row r="9309" spans="1:10" hidden="1" x14ac:dyDescent="0.25">
      <c r="A9309" s="57" t="s">
        <v>130</v>
      </c>
      <c r="B9309" t="s">
        <v>128</v>
      </c>
      <c r="C9309">
        <v>2023</v>
      </c>
      <c r="D9309" t="s">
        <v>58</v>
      </c>
      <c r="E9309" t="s">
        <v>45</v>
      </c>
      <c r="F9309" t="s">
        <v>46</v>
      </c>
      <c r="G9309" t="s">
        <v>54</v>
      </c>
      <c r="H9309" t="s">
        <v>14</v>
      </c>
      <c r="I9309" s="90" t="s">
        <v>375</v>
      </c>
      <c r="J9309" s="3">
        <v>61200</v>
      </c>
    </row>
    <row r="9310" spans="1:10" hidden="1" x14ac:dyDescent="0.25">
      <c r="A9310" s="57" t="s">
        <v>130</v>
      </c>
      <c r="B9310" t="s">
        <v>128</v>
      </c>
      <c r="C9310">
        <v>2023</v>
      </c>
      <c r="D9310" t="s">
        <v>58</v>
      </c>
      <c r="E9310" t="s">
        <v>45</v>
      </c>
      <c r="F9310" t="s">
        <v>46</v>
      </c>
      <c r="G9310" t="s">
        <v>54</v>
      </c>
      <c r="H9310" t="s">
        <v>14</v>
      </c>
      <c r="I9310" s="90" t="s">
        <v>557</v>
      </c>
    </row>
    <row r="9311" spans="1:10" hidden="1" x14ac:dyDescent="0.25">
      <c r="A9311" s="57" t="s">
        <v>130</v>
      </c>
      <c r="B9311" t="s">
        <v>128</v>
      </c>
      <c r="C9311">
        <v>2023</v>
      </c>
      <c r="D9311" t="s">
        <v>58</v>
      </c>
      <c r="E9311" t="s">
        <v>45</v>
      </c>
      <c r="F9311" t="s">
        <v>46</v>
      </c>
      <c r="G9311" t="s">
        <v>54</v>
      </c>
      <c r="H9311" t="s">
        <v>14</v>
      </c>
      <c r="I9311" s="90" t="s">
        <v>556</v>
      </c>
      <c r="J9311" s="3">
        <v>19406</v>
      </c>
    </row>
    <row r="9312" spans="1:10" hidden="1" x14ac:dyDescent="0.25">
      <c r="A9312" s="57" t="s">
        <v>130</v>
      </c>
      <c r="B9312" t="s">
        <v>128</v>
      </c>
      <c r="C9312">
        <v>2023</v>
      </c>
      <c r="D9312" t="s">
        <v>58</v>
      </c>
      <c r="E9312" t="s">
        <v>45</v>
      </c>
      <c r="F9312" t="s">
        <v>46</v>
      </c>
      <c r="G9312" t="s">
        <v>54</v>
      </c>
      <c r="H9312" t="s">
        <v>15</v>
      </c>
      <c r="I9312" s="90" t="s">
        <v>375</v>
      </c>
      <c r="J9312" s="3">
        <v>510000</v>
      </c>
    </row>
    <row r="9313" spans="1:10" hidden="1" x14ac:dyDescent="0.25">
      <c r="A9313" s="57" t="s">
        <v>130</v>
      </c>
      <c r="B9313" t="s">
        <v>128</v>
      </c>
      <c r="C9313">
        <v>2023</v>
      </c>
      <c r="D9313" t="s">
        <v>58</v>
      </c>
      <c r="E9313" t="s">
        <v>45</v>
      </c>
      <c r="F9313" t="s">
        <v>46</v>
      </c>
      <c r="G9313" t="s">
        <v>54</v>
      </c>
      <c r="H9313" t="s">
        <v>15</v>
      </c>
      <c r="I9313" s="90" t="s">
        <v>556</v>
      </c>
      <c r="J9313" s="3">
        <v>161717</v>
      </c>
    </row>
    <row r="9314" spans="1:10" hidden="1" x14ac:dyDescent="0.25">
      <c r="A9314" s="57" t="s">
        <v>130</v>
      </c>
      <c r="B9314" t="s">
        <v>128</v>
      </c>
      <c r="C9314">
        <v>2023</v>
      </c>
      <c r="D9314" t="s">
        <v>58</v>
      </c>
      <c r="E9314" t="s">
        <v>45</v>
      </c>
      <c r="F9314" t="s">
        <v>46</v>
      </c>
      <c r="G9314" t="s">
        <v>54</v>
      </c>
      <c r="H9314" t="s">
        <v>15</v>
      </c>
      <c r="I9314" s="90" t="s">
        <v>557</v>
      </c>
    </row>
    <row r="9315" spans="1:10" hidden="1" x14ac:dyDescent="0.25">
      <c r="A9315" s="57" t="s">
        <v>130</v>
      </c>
      <c r="B9315" t="s">
        <v>128</v>
      </c>
      <c r="C9315">
        <v>2023</v>
      </c>
      <c r="D9315" t="s">
        <v>58</v>
      </c>
      <c r="E9315" t="s">
        <v>45</v>
      </c>
      <c r="F9315" t="s">
        <v>46</v>
      </c>
      <c r="G9315" t="s">
        <v>54</v>
      </c>
      <c r="H9315" t="s">
        <v>16</v>
      </c>
      <c r="I9315" s="90" t="s">
        <v>375</v>
      </c>
      <c r="J9315" s="3">
        <v>255000</v>
      </c>
    </row>
    <row r="9316" spans="1:10" hidden="1" x14ac:dyDescent="0.25">
      <c r="A9316" s="57" t="s">
        <v>130</v>
      </c>
      <c r="B9316" t="s">
        <v>128</v>
      </c>
      <c r="C9316">
        <v>2023</v>
      </c>
      <c r="D9316" t="s">
        <v>58</v>
      </c>
      <c r="E9316" t="s">
        <v>45</v>
      </c>
      <c r="F9316" t="s">
        <v>46</v>
      </c>
      <c r="G9316" t="s">
        <v>54</v>
      </c>
      <c r="H9316" t="s">
        <v>16</v>
      </c>
      <c r="I9316" s="90" t="s">
        <v>557</v>
      </c>
    </row>
    <row r="9317" spans="1:10" hidden="1" x14ac:dyDescent="0.25">
      <c r="A9317" s="57" t="s">
        <v>130</v>
      </c>
      <c r="B9317" t="s">
        <v>128</v>
      </c>
      <c r="C9317">
        <v>2023</v>
      </c>
      <c r="D9317" t="s">
        <v>58</v>
      </c>
      <c r="E9317" t="s">
        <v>45</v>
      </c>
      <c r="F9317" t="s">
        <v>46</v>
      </c>
      <c r="G9317" t="s">
        <v>54</v>
      </c>
      <c r="H9317" t="s">
        <v>16</v>
      </c>
      <c r="I9317" s="90" t="s">
        <v>556</v>
      </c>
      <c r="J9317" s="3">
        <v>75000</v>
      </c>
    </row>
    <row r="9318" spans="1:10" hidden="1" x14ac:dyDescent="0.25">
      <c r="A9318" s="57" t="s">
        <v>130</v>
      </c>
      <c r="B9318" t="s">
        <v>128</v>
      </c>
      <c r="C9318">
        <v>2023</v>
      </c>
      <c r="D9318" t="s">
        <v>58</v>
      </c>
      <c r="E9318" t="s">
        <v>45</v>
      </c>
      <c r="F9318" t="s">
        <v>46</v>
      </c>
      <c r="G9318" t="s">
        <v>54</v>
      </c>
      <c r="H9318" t="s">
        <v>17</v>
      </c>
      <c r="I9318" s="90" t="s">
        <v>375</v>
      </c>
      <c r="J9318" s="3">
        <v>4080000</v>
      </c>
    </row>
    <row r="9319" spans="1:10" hidden="1" x14ac:dyDescent="0.25">
      <c r="A9319" s="57" t="s">
        <v>130</v>
      </c>
      <c r="B9319" t="s">
        <v>128</v>
      </c>
      <c r="C9319">
        <v>2023</v>
      </c>
      <c r="D9319" t="s">
        <v>58</v>
      </c>
      <c r="E9319" t="s">
        <v>45</v>
      </c>
      <c r="F9319" t="s">
        <v>46</v>
      </c>
      <c r="G9319" t="s">
        <v>54</v>
      </c>
      <c r="H9319" s="90" t="s">
        <v>331</v>
      </c>
    </row>
    <row r="9320" spans="1:10" hidden="1" x14ac:dyDescent="0.25">
      <c r="A9320" s="57" t="s">
        <v>130</v>
      </c>
      <c r="B9320" t="s">
        <v>128</v>
      </c>
      <c r="C9320">
        <v>2023</v>
      </c>
      <c r="D9320" t="s">
        <v>58</v>
      </c>
      <c r="E9320" t="s">
        <v>45</v>
      </c>
      <c r="F9320" t="s">
        <v>46</v>
      </c>
      <c r="G9320" t="s">
        <v>54</v>
      </c>
      <c r="H9320" s="90" t="s">
        <v>445</v>
      </c>
    </row>
    <row r="9321" spans="1:10" hidden="1" x14ac:dyDescent="0.25">
      <c r="A9321" s="57" t="s">
        <v>130</v>
      </c>
      <c r="B9321" t="s">
        <v>128</v>
      </c>
      <c r="C9321">
        <v>2023</v>
      </c>
      <c r="D9321" t="s">
        <v>58</v>
      </c>
      <c r="E9321" t="s">
        <v>45</v>
      </c>
      <c r="F9321" t="s">
        <v>46</v>
      </c>
      <c r="G9321" t="s">
        <v>54</v>
      </c>
      <c r="H9321" t="s">
        <v>195</v>
      </c>
      <c r="I9321" s="90" t="s">
        <v>654</v>
      </c>
    </row>
    <row r="9322" spans="1:10" hidden="1" x14ac:dyDescent="0.25">
      <c r="A9322" s="57" t="s">
        <v>130</v>
      </c>
      <c r="B9322" t="s">
        <v>128</v>
      </c>
      <c r="C9322">
        <v>2023</v>
      </c>
      <c r="D9322" t="s">
        <v>58</v>
      </c>
      <c r="E9322" t="s">
        <v>45</v>
      </c>
      <c r="F9322" t="s">
        <v>46</v>
      </c>
      <c r="G9322" t="s">
        <v>54</v>
      </c>
      <c r="H9322" t="s">
        <v>18</v>
      </c>
      <c r="I9322" s="90" t="s">
        <v>559</v>
      </c>
      <c r="J9322" s="3">
        <v>41342</v>
      </c>
    </row>
    <row r="9323" spans="1:10" hidden="1" x14ac:dyDescent="0.25">
      <c r="A9323" s="57" t="s">
        <v>130</v>
      </c>
      <c r="B9323" t="s">
        <v>128</v>
      </c>
      <c r="C9323">
        <v>2023</v>
      </c>
      <c r="D9323" t="s">
        <v>58</v>
      </c>
      <c r="E9323" t="s">
        <v>45</v>
      </c>
      <c r="F9323" t="s">
        <v>46</v>
      </c>
      <c r="G9323" t="s">
        <v>54</v>
      </c>
      <c r="H9323" s="90" t="s">
        <v>513</v>
      </c>
    </row>
    <row r="9324" spans="1:10" hidden="1" x14ac:dyDescent="0.25">
      <c r="A9324" s="57" t="s">
        <v>130</v>
      </c>
      <c r="B9324" t="s">
        <v>128</v>
      </c>
      <c r="C9324">
        <v>2023</v>
      </c>
      <c r="D9324" t="s">
        <v>58</v>
      </c>
      <c r="E9324" t="s">
        <v>45</v>
      </c>
      <c r="F9324" t="s">
        <v>46</v>
      </c>
      <c r="G9324" t="s">
        <v>54</v>
      </c>
      <c r="H9324" t="s">
        <v>19</v>
      </c>
      <c r="I9324" s="90" t="s">
        <v>398</v>
      </c>
      <c r="J9324" s="3">
        <v>950400</v>
      </c>
    </row>
    <row r="9325" spans="1:10" hidden="1" x14ac:dyDescent="0.25">
      <c r="A9325" s="57" t="s">
        <v>130</v>
      </c>
      <c r="B9325" t="s">
        <v>128</v>
      </c>
      <c r="C9325">
        <v>2023</v>
      </c>
      <c r="D9325" t="s">
        <v>58</v>
      </c>
      <c r="E9325" t="s">
        <v>45</v>
      </c>
      <c r="F9325" t="s">
        <v>46</v>
      </c>
      <c r="G9325" t="s">
        <v>54</v>
      </c>
      <c r="H9325" t="s">
        <v>19</v>
      </c>
      <c r="I9325" s="90" t="s">
        <v>560</v>
      </c>
    </row>
    <row r="9326" spans="1:10" hidden="1" x14ac:dyDescent="0.25">
      <c r="A9326" s="57" t="s">
        <v>130</v>
      </c>
      <c r="B9326" t="s">
        <v>128</v>
      </c>
      <c r="C9326">
        <v>2023</v>
      </c>
      <c r="D9326" t="s">
        <v>58</v>
      </c>
      <c r="E9326" t="s">
        <v>45</v>
      </c>
      <c r="F9326" t="s">
        <v>46</v>
      </c>
      <c r="G9326" t="s">
        <v>54</v>
      </c>
      <c r="H9326" t="s">
        <v>20</v>
      </c>
      <c r="I9326" s="90" t="s">
        <v>399</v>
      </c>
      <c r="J9326" s="3">
        <v>316800</v>
      </c>
    </row>
    <row r="9327" spans="1:10" hidden="1" x14ac:dyDescent="0.25">
      <c r="A9327" s="57" t="s">
        <v>130</v>
      </c>
      <c r="B9327" t="s">
        <v>128</v>
      </c>
      <c r="C9327">
        <v>2023</v>
      </c>
      <c r="D9327" t="s">
        <v>58</v>
      </c>
      <c r="E9327" t="s">
        <v>45</v>
      </c>
      <c r="F9327" t="s">
        <v>46</v>
      </c>
      <c r="G9327" t="s">
        <v>54</v>
      </c>
      <c r="H9327" s="90" t="s">
        <v>523</v>
      </c>
    </row>
    <row r="9328" spans="1:10" hidden="1" x14ac:dyDescent="0.25">
      <c r="A9328" s="57" t="s">
        <v>130</v>
      </c>
      <c r="B9328" t="s">
        <v>128</v>
      </c>
      <c r="C9328">
        <v>2023</v>
      </c>
      <c r="D9328" t="s">
        <v>58</v>
      </c>
      <c r="E9328" t="s">
        <v>45</v>
      </c>
      <c r="F9328" t="s">
        <v>46</v>
      </c>
      <c r="G9328" t="s">
        <v>54</v>
      </c>
      <c r="H9328" s="2" t="s">
        <v>294</v>
      </c>
      <c r="I9328" s="90" t="s">
        <v>575</v>
      </c>
    </row>
    <row r="9329" spans="1:10" hidden="1" x14ac:dyDescent="0.25">
      <c r="A9329" s="57" t="s">
        <v>130</v>
      </c>
      <c r="B9329" t="s">
        <v>128</v>
      </c>
      <c r="C9329">
        <v>2023</v>
      </c>
      <c r="D9329" t="s">
        <v>58</v>
      </c>
      <c r="E9329" t="s">
        <v>45</v>
      </c>
      <c r="F9329" t="s">
        <v>46</v>
      </c>
      <c r="G9329" t="s">
        <v>118</v>
      </c>
      <c r="H9329" s="2" t="s">
        <v>295</v>
      </c>
      <c r="I9329" s="90" t="s">
        <v>378</v>
      </c>
      <c r="J9329" s="3">
        <v>1200000</v>
      </c>
    </row>
    <row r="9330" spans="1:10" hidden="1" x14ac:dyDescent="0.25">
      <c r="A9330" s="57" t="s">
        <v>130</v>
      </c>
      <c r="B9330" t="s">
        <v>128</v>
      </c>
      <c r="C9330">
        <v>2023</v>
      </c>
      <c r="D9330" t="s">
        <v>58</v>
      </c>
      <c r="E9330" t="s">
        <v>45</v>
      </c>
      <c r="F9330" t="s">
        <v>46</v>
      </c>
      <c r="G9330" t="s">
        <v>118</v>
      </c>
      <c r="H9330" t="s">
        <v>119</v>
      </c>
      <c r="I9330" s="90" t="s">
        <v>655</v>
      </c>
    </row>
    <row r="9331" spans="1:10" hidden="1" x14ac:dyDescent="0.25">
      <c r="A9331" s="57" t="s">
        <v>130</v>
      </c>
      <c r="B9331" t="s">
        <v>128</v>
      </c>
      <c r="C9331">
        <v>2023</v>
      </c>
      <c r="D9331" t="s">
        <v>58</v>
      </c>
      <c r="E9331" t="s">
        <v>45</v>
      </c>
      <c r="F9331" t="s">
        <v>46</v>
      </c>
      <c r="G9331" t="s">
        <v>118</v>
      </c>
      <c r="H9331" t="s">
        <v>283</v>
      </c>
    </row>
    <row r="9332" spans="1:10" hidden="1" x14ac:dyDescent="0.25">
      <c r="A9332" s="57" t="s">
        <v>130</v>
      </c>
      <c r="B9332" t="s">
        <v>128</v>
      </c>
      <c r="C9332">
        <v>2023</v>
      </c>
      <c r="D9332" t="s">
        <v>58</v>
      </c>
      <c r="E9332" t="s">
        <v>45</v>
      </c>
      <c r="F9332" t="s">
        <v>46</v>
      </c>
      <c r="G9332" t="s">
        <v>109</v>
      </c>
      <c r="H9332" t="s">
        <v>219</v>
      </c>
      <c r="I9332" s="90" t="s">
        <v>667</v>
      </c>
      <c r="J9332" s="3">
        <v>57525.919999999998</v>
      </c>
    </row>
    <row r="9333" spans="1:10" hidden="1" x14ac:dyDescent="0.25">
      <c r="A9333" s="57" t="s">
        <v>130</v>
      </c>
      <c r="B9333" t="s">
        <v>128</v>
      </c>
      <c r="C9333">
        <v>2023</v>
      </c>
      <c r="D9333" t="s">
        <v>58</v>
      </c>
      <c r="E9333" t="s">
        <v>45</v>
      </c>
      <c r="F9333" t="s">
        <v>46</v>
      </c>
      <c r="G9333" t="s">
        <v>109</v>
      </c>
      <c r="H9333" t="s">
        <v>219</v>
      </c>
      <c r="I9333" s="90" t="s">
        <v>666</v>
      </c>
      <c r="J9333" s="3">
        <v>14400</v>
      </c>
    </row>
    <row r="9334" spans="1:10" hidden="1" x14ac:dyDescent="0.25">
      <c r="A9334" s="57" t="s">
        <v>130</v>
      </c>
      <c r="B9334" t="s">
        <v>128</v>
      </c>
      <c r="C9334">
        <v>2023</v>
      </c>
      <c r="D9334" t="s">
        <v>58</v>
      </c>
      <c r="E9334" t="s">
        <v>45</v>
      </c>
      <c r="F9334" t="s">
        <v>46</v>
      </c>
      <c r="G9334" t="s">
        <v>109</v>
      </c>
      <c r="H9334" s="2" t="s">
        <v>267</v>
      </c>
    </row>
    <row r="9335" spans="1:10" hidden="1" x14ac:dyDescent="0.25">
      <c r="A9335" s="57" t="s">
        <v>130</v>
      </c>
      <c r="B9335" t="s">
        <v>128</v>
      </c>
      <c r="C9335">
        <v>2023</v>
      </c>
      <c r="D9335" t="s">
        <v>58</v>
      </c>
      <c r="E9335" t="s">
        <v>45</v>
      </c>
      <c r="F9335" t="s">
        <v>46</v>
      </c>
      <c r="G9335" t="s">
        <v>109</v>
      </c>
      <c r="H9335" t="s">
        <v>220</v>
      </c>
      <c r="I9335" s="90" t="s">
        <v>465</v>
      </c>
      <c r="J9335" s="3">
        <v>740</v>
      </c>
    </row>
    <row r="9336" spans="1:10" hidden="1" x14ac:dyDescent="0.25">
      <c r="A9336" s="57" t="s">
        <v>130</v>
      </c>
      <c r="B9336" t="s">
        <v>128</v>
      </c>
      <c r="C9336">
        <v>2023</v>
      </c>
      <c r="D9336" t="s">
        <v>58</v>
      </c>
      <c r="E9336" t="s">
        <v>45</v>
      </c>
      <c r="F9336" t="s">
        <v>46</v>
      </c>
      <c r="G9336" t="s">
        <v>109</v>
      </c>
      <c r="H9336" t="s">
        <v>220</v>
      </c>
      <c r="I9336" s="90" t="s">
        <v>417</v>
      </c>
      <c r="J9336" s="3">
        <v>19800</v>
      </c>
    </row>
    <row r="9337" spans="1:10" hidden="1" x14ac:dyDescent="0.25">
      <c r="A9337" s="57" t="s">
        <v>130</v>
      </c>
      <c r="B9337" t="s">
        <v>128</v>
      </c>
      <c r="C9337">
        <v>2023</v>
      </c>
      <c r="D9337" t="s">
        <v>58</v>
      </c>
      <c r="E9337" t="s">
        <v>45</v>
      </c>
      <c r="F9337" t="s">
        <v>46</v>
      </c>
      <c r="G9337" t="s">
        <v>109</v>
      </c>
      <c r="H9337" t="s">
        <v>220</v>
      </c>
      <c r="I9337" s="90" t="s">
        <v>614</v>
      </c>
      <c r="J9337" s="3">
        <v>39600</v>
      </c>
    </row>
    <row r="9338" spans="1:10" hidden="1" x14ac:dyDescent="0.25">
      <c r="A9338" s="57" t="s">
        <v>130</v>
      </c>
      <c r="B9338" t="s">
        <v>128</v>
      </c>
      <c r="C9338">
        <v>2023</v>
      </c>
      <c r="D9338" t="s">
        <v>58</v>
      </c>
      <c r="E9338" t="s">
        <v>45</v>
      </c>
      <c r="F9338" t="s">
        <v>46</v>
      </c>
      <c r="G9338" t="s">
        <v>109</v>
      </c>
      <c r="H9338" t="s">
        <v>220</v>
      </c>
      <c r="I9338" s="90" t="s">
        <v>668</v>
      </c>
      <c r="J9338" s="3">
        <v>77656.899999999994</v>
      </c>
    </row>
    <row r="9339" spans="1:10" hidden="1" x14ac:dyDescent="0.25">
      <c r="A9339" s="57" t="s">
        <v>130</v>
      </c>
      <c r="B9339" t="s">
        <v>128</v>
      </c>
      <c r="C9339">
        <v>2023</v>
      </c>
      <c r="D9339" t="s">
        <v>58</v>
      </c>
      <c r="E9339" t="s">
        <v>45</v>
      </c>
      <c r="F9339" t="s">
        <v>46</v>
      </c>
      <c r="G9339" t="s">
        <v>109</v>
      </c>
      <c r="H9339" t="s">
        <v>260</v>
      </c>
    </row>
    <row r="9340" spans="1:10" hidden="1" x14ac:dyDescent="0.25">
      <c r="A9340" s="57" t="s">
        <v>130</v>
      </c>
      <c r="B9340" t="s">
        <v>128</v>
      </c>
      <c r="C9340">
        <v>2023</v>
      </c>
      <c r="D9340" t="s">
        <v>58</v>
      </c>
      <c r="E9340" t="s">
        <v>45</v>
      </c>
      <c r="F9340" t="s">
        <v>46</v>
      </c>
      <c r="G9340" t="s">
        <v>55</v>
      </c>
      <c r="H9340" t="s">
        <v>22</v>
      </c>
      <c r="I9340" s="90" t="s">
        <v>380</v>
      </c>
      <c r="J9340" s="3">
        <v>800000</v>
      </c>
    </row>
    <row r="9341" spans="1:10" hidden="1" x14ac:dyDescent="0.25">
      <c r="A9341" s="57" t="s">
        <v>130</v>
      </c>
      <c r="B9341" t="s">
        <v>128</v>
      </c>
      <c r="C9341">
        <v>2023</v>
      </c>
      <c r="D9341" t="s">
        <v>58</v>
      </c>
      <c r="E9341" t="s">
        <v>45</v>
      </c>
      <c r="F9341" t="s">
        <v>46</v>
      </c>
      <c r="G9341" t="s">
        <v>55</v>
      </c>
      <c r="H9341" t="s">
        <v>22</v>
      </c>
    </row>
    <row r="9342" spans="1:10" hidden="1" x14ac:dyDescent="0.25">
      <c r="A9342" s="57" t="s">
        <v>130</v>
      </c>
      <c r="B9342" t="s">
        <v>128</v>
      </c>
      <c r="C9342">
        <v>2023</v>
      </c>
      <c r="D9342" t="s">
        <v>58</v>
      </c>
      <c r="E9342" t="s">
        <v>45</v>
      </c>
      <c r="F9342" t="s">
        <v>46</v>
      </c>
      <c r="G9342" t="s">
        <v>55</v>
      </c>
      <c r="H9342" t="s">
        <v>447</v>
      </c>
    </row>
    <row r="9343" spans="1:10" hidden="1" x14ac:dyDescent="0.25">
      <c r="A9343" s="57" t="s">
        <v>130</v>
      </c>
      <c r="B9343" t="s">
        <v>128</v>
      </c>
      <c r="C9343">
        <v>2023</v>
      </c>
      <c r="D9343" t="s">
        <v>58</v>
      </c>
      <c r="E9343" t="s">
        <v>45</v>
      </c>
      <c r="F9343" t="s">
        <v>46</v>
      </c>
      <c r="G9343" t="s">
        <v>611</v>
      </c>
      <c r="H9343" t="s">
        <v>612</v>
      </c>
      <c r="I9343" t="s">
        <v>613</v>
      </c>
      <c r="J9343" s="3">
        <v>43930</v>
      </c>
    </row>
    <row r="9344" spans="1:10" hidden="1" x14ac:dyDescent="0.25">
      <c r="A9344" s="57" t="s">
        <v>130</v>
      </c>
      <c r="B9344" t="s">
        <v>128</v>
      </c>
      <c r="C9344">
        <v>2023</v>
      </c>
      <c r="D9344" t="s">
        <v>58</v>
      </c>
      <c r="E9344" t="s">
        <v>45</v>
      </c>
      <c r="F9344" t="s">
        <v>46</v>
      </c>
      <c r="G9344" t="s">
        <v>47</v>
      </c>
      <c r="H9344" t="s">
        <v>238</v>
      </c>
    </row>
    <row r="9345" spans="1:10" hidden="1" x14ac:dyDescent="0.25">
      <c r="A9345" s="57" t="s">
        <v>130</v>
      </c>
      <c r="B9345" t="s">
        <v>128</v>
      </c>
      <c r="C9345">
        <v>2023</v>
      </c>
      <c r="D9345" t="s">
        <v>58</v>
      </c>
      <c r="E9345" t="s">
        <v>45</v>
      </c>
      <c r="F9345" t="s">
        <v>46</v>
      </c>
      <c r="G9345" t="s">
        <v>47</v>
      </c>
      <c r="H9345" t="s">
        <v>239</v>
      </c>
      <c r="I9345" s="90" t="s">
        <v>382</v>
      </c>
      <c r="J9345" s="3">
        <v>427961</v>
      </c>
    </row>
    <row r="9346" spans="1:10" hidden="1" x14ac:dyDescent="0.25">
      <c r="A9346" s="57" t="s">
        <v>130</v>
      </c>
      <c r="B9346" t="s">
        <v>128</v>
      </c>
      <c r="C9346">
        <v>2023</v>
      </c>
      <c r="D9346" t="s">
        <v>58</v>
      </c>
      <c r="E9346" t="s">
        <v>45</v>
      </c>
      <c r="F9346" t="s">
        <v>46</v>
      </c>
      <c r="G9346" t="s">
        <v>47</v>
      </c>
      <c r="H9346" t="s">
        <v>239</v>
      </c>
      <c r="I9346" s="90" t="s">
        <v>384</v>
      </c>
      <c r="J9346" s="3">
        <v>425934</v>
      </c>
    </row>
    <row r="9347" spans="1:10" hidden="1" x14ac:dyDescent="0.25">
      <c r="A9347" s="57" t="s">
        <v>130</v>
      </c>
      <c r="B9347" t="s">
        <v>128</v>
      </c>
      <c r="C9347">
        <v>2023</v>
      </c>
      <c r="D9347" t="s">
        <v>58</v>
      </c>
      <c r="E9347" t="s">
        <v>45</v>
      </c>
      <c r="F9347" t="s">
        <v>46</v>
      </c>
      <c r="G9347" t="s">
        <v>47</v>
      </c>
      <c r="H9347" t="s">
        <v>239</v>
      </c>
      <c r="I9347" s="90" t="s">
        <v>576</v>
      </c>
      <c r="J9347" s="3">
        <v>576065.26</v>
      </c>
    </row>
    <row r="9348" spans="1:10" hidden="1" x14ac:dyDescent="0.25">
      <c r="A9348" s="57" t="s">
        <v>130</v>
      </c>
      <c r="B9348" t="s">
        <v>128</v>
      </c>
      <c r="C9348">
        <v>2023</v>
      </c>
      <c r="D9348" t="s">
        <v>58</v>
      </c>
      <c r="E9348" t="s">
        <v>45</v>
      </c>
      <c r="F9348" t="s">
        <v>46</v>
      </c>
      <c r="G9348" t="s">
        <v>47</v>
      </c>
      <c r="H9348" t="s">
        <v>239</v>
      </c>
      <c r="I9348" s="90" t="s">
        <v>562</v>
      </c>
      <c r="J9348" s="3">
        <v>2283000</v>
      </c>
    </row>
    <row r="9349" spans="1:10" hidden="1" x14ac:dyDescent="0.25">
      <c r="A9349" s="57" t="s">
        <v>130</v>
      </c>
      <c r="B9349" t="s">
        <v>128</v>
      </c>
      <c r="C9349">
        <v>2023</v>
      </c>
      <c r="D9349" t="s">
        <v>58</v>
      </c>
      <c r="E9349" t="s">
        <v>45</v>
      </c>
      <c r="F9349" t="s">
        <v>46</v>
      </c>
      <c r="G9349" t="s">
        <v>47</v>
      </c>
      <c r="H9349" t="s">
        <v>239</v>
      </c>
      <c r="I9349" t="s">
        <v>589</v>
      </c>
      <c r="J9349" s="3">
        <v>65988</v>
      </c>
    </row>
    <row r="9350" spans="1:10" hidden="1" x14ac:dyDescent="0.25">
      <c r="A9350" s="57" t="s">
        <v>130</v>
      </c>
      <c r="B9350" t="s">
        <v>128</v>
      </c>
      <c r="C9350">
        <v>2023</v>
      </c>
      <c r="D9350" t="s">
        <v>58</v>
      </c>
      <c r="E9350" t="s">
        <v>45</v>
      </c>
      <c r="F9350" t="s">
        <v>46</v>
      </c>
      <c r="G9350" t="s">
        <v>47</v>
      </c>
      <c r="H9350" t="s">
        <v>239</v>
      </c>
      <c r="I9350" t="s">
        <v>442</v>
      </c>
    </row>
    <row r="9351" spans="1:10" hidden="1" x14ac:dyDescent="0.25">
      <c r="A9351" s="57" t="s">
        <v>130</v>
      </c>
      <c r="B9351" t="s">
        <v>128</v>
      </c>
      <c r="C9351">
        <v>2023</v>
      </c>
      <c r="D9351" t="s">
        <v>58</v>
      </c>
      <c r="E9351" t="s">
        <v>45</v>
      </c>
      <c r="F9351" t="s">
        <v>46</v>
      </c>
      <c r="G9351" t="s">
        <v>47</v>
      </c>
      <c r="H9351" t="s">
        <v>239</v>
      </c>
      <c r="I9351" t="s">
        <v>431</v>
      </c>
    </row>
    <row r="9352" spans="1:10" hidden="1" x14ac:dyDescent="0.25">
      <c r="A9352" s="57" t="s">
        <v>130</v>
      </c>
      <c r="B9352" t="s">
        <v>128</v>
      </c>
      <c r="C9352">
        <v>2023</v>
      </c>
      <c r="D9352" t="s">
        <v>58</v>
      </c>
      <c r="E9352" t="s">
        <v>45</v>
      </c>
      <c r="F9352" t="s">
        <v>46</v>
      </c>
      <c r="G9352" t="s">
        <v>47</v>
      </c>
      <c r="H9352" t="s">
        <v>239</v>
      </c>
      <c r="I9352" s="90" t="s">
        <v>416</v>
      </c>
      <c r="J9352" s="3">
        <v>720000</v>
      </c>
    </row>
    <row r="9353" spans="1:10" hidden="1" x14ac:dyDescent="0.25">
      <c r="A9353" s="57" t="s">
        <v>130</v>
      </c>
      <c r="B9353" t="s">
        <v>128</v>
      </c>
      <c r="C9353">
        <v>2023</v>
      </c>
      <c r="D9353" t="s">
        <v>58</v>
      </c>
      <c r="E9353" t="s">
        <v>45</v>
      </c>
      <c r="F9353" t="s">
        <v>46</v>
      </c>
      <c r="G9353" t="s">
        <v>47</v>
      </c>
      <c r="H9353" t="s">
        <v>239</v>
      </c>
    </row>
    <row r="9354" spans="1:10" hidden="1" x14ac:dyDescent="0.25">
      <c r="A9354" s="57" t="s">
        <v>130</v>
      </c>
      <c r="B9354" t="s">
        <v>128</v>
      </c>
      <c r="C9354">
        <v>2023</v>
      </c>
      <c r="D9354" t="s">
        <v>58</v>
      </c>
      <c r="E9354" t="s">
        <v>45</v>
      </c>
      <c r="F9354" t="s">
        <v>46</v>
      </c>
      <c r="G9354" t="s">
        <v>47</v>
      </c>
      <c r="H9354" t="s">
        <v>243</v>
      </c>
      <c r="I9354" s="90" t="s">
        <v>465</v>
      </c>
    </row>
    <row r="9355" spans="1:10" hidden="1" x14ac:dyDescent="0.25">
      <c r="A9355" s="57" t="s">
        <v>130</v>
      </c>
      <c r="B9355" t="s">
        <v>128</v>
      </c>
      <c r="C9355">
        <v>2023</v>
      </c>
      <c r="D9355" t="s">
        <v>58</v>
      </c>
      <c r="E9355" t="s">
        <v>45</v>
      </c>
      <c r="F9355" t="s">
        <v>46</v>
      </c>
      <c r="G9355" t="s">
        <v>47</v>
      </c>
      <c r="H9355" t="s">
        <v>243</v>
      </c>
      <c r="I9355" s="90" t="s">
        <v>498</v>
      </c>
      <c r="J9355" s="3">
        <v>45000</v>
      </c>
    </row>
    <row r="9356" spans="1:10" hidden="1" x14ac:dyDescent="0.25">
      <c r="A9356" s="57" t="s">
        <v>130</v>
      </c>
      <c r="B9356" t="s">
        <v>128</v>
      </c>
      <c r="C9356">
        <v>2023</v>
      </c>
      <c r="D9356" t="s">
        <v>58</v>
      </c>
      <c r="E9356" t="s">
        <v>45</v>
      </c>
      <c r="F9356" t="s">
        <v>46</v>
      </c>
      <c r="G9356" t="s">
        <v>47</v>
      </c>
      <c r="H9356" s="2" t="s">
        <v>276</v>
      </c>
      <c r="I9356" s="90" t="s">
        <v>395</v>
      </c>
      <c r="J9356" s="3">
        <v>60000</v>
      </c>
    </row>
    <row r="9357" spans="1:10" hidden="1" x14ac:dyDescent="0.25">
      <c r="A9357" s="57" t="s">
        <v>130</v>
      </c>
      <c r="B9357" t="s">
        <v>128</v>
      </c>
      <c r="C9357">
        <v>2023</v>
      </c>
      <c r="D9357" t="s">
        <v>58</v>
      </c>
      <c r="E9357" t="s">
        <v>45</v>
      </c>
      <c r="F9357" t="s">
        <v>46</v>
      </c>
      <c r="G9357" t="s">
        <v>47</v>
      </c>
      <c r="H9357" s="2" t="s">
        <v>296</v>
      </c>
    </row>
    <row r="9358" spans="1:10" hidden="1" x14ac:dyDescent="0.25">
      <c r="A9358" s="57" t="s">
        <v>130</v>
      </c>
      <c r="B9358" t="s">
        <v>128</v>
      </c>
      <c r="C9358">
        <v>2023</v>
      </c>
      <c r="D9358" t="s">
        <v>58</v>
      </c>
      <c r="E9358" t="s">
        <v>45</v>
      </c>
      <c r="F9358" t="s">
        <v>46</v>
      </c>
      <c r="G9358" t="s">
        <v>47</v>
      </c>
      <c r="H9358" s="90" t="s">
        <v>364</v>
      </c>
      <c r="I9358" s="90" t="s">
        <v>465</v>
      </c>
      <c r="J9358" s="3">
        <v>264048.83</v>
      </c>
    </row>
    <row r="9359" spans="1:10" hidden="1" x14ac:dyDescent="0.25">
      <c r="A9359" s="57" t="s">
        <v>130</v>
      </c>
      <c r="B9359" t="s">
        <v>128</v>
      </c>
      <c r="C9359">
        <v>2023</v>
      </c>
      <c r="D9359" t="s">
        <v>58</v>
      </c>
      <c r="E9359" t="s">
        <v>45</v>
      </c>
      <c r="F9359" t="s">
        <v>46</v>
      </c>
      <c r="G9359" t="s">
        <v>47</v>
      </c>
      <c r="H9359" s="2" t="s">
        <v>277</v>
      </c>
    </row>
    <row r="9360" spans="1:10" hidden="1" x14ac:dyDescent="0.25">
      <c r="A9360" s="57" t="s">
        <v>130</v>
      </c>
      <c r="B9360" t="s">
        <v>128</v>
      </c>
      <c r="C9360">
        <v>2023</v>
      </c>
      <c r="D9360" t="s">
        <v>58</v>
      </c>
      <c r="E9360" t="s">
        <v>45</v>
      </c>
      <c r="F9360" t="s">
        <v>46</v>
      </c>
      <c r="G9360" t="s">
        <v>47</v>
      </c>
      <c r="H9360" s="2" t="s">
        <v>278</v>
      </c>
    </row>
    <row r="9361" spans="1:9" hidden="1" x14ac:dyDescent="0.25">
      <c r="A9361" s="57" t="s">
        <v>130</v>
      </c>
      <c r="B9361" t="s">
        <v>128</v>
      </c>
      <c r="C9361">
        <v>2023</v>
      </c>
      <c r="D9361" t="s">
        <v>58</v>
      </c>
      <c r="E9361" t="s">
        <v>45</v>
      </c>
      <c r="F9361" t="s">
        <v>46</v>
      </c>
      <c r="G9361" t="s">
        <v>47</v>
      </c>
      <c r="H9361" s="2" t="s">
        <v>298</v>
      </c>
      <c r="I9361" t="s">
        <v>387</v>
      </c>
    </row>
    <row r="9362" spans="1:9" hidden="1" x14ac:dyDescent="0.25">
      <c r="A9362" s="57" t="s">
        <v>130</v>
      </c>
      <c r="B9362" t="s">
        <v>128</v>
      </c>
      <c r="C9362">
        <v>2023</v>
      </c>
      <c r="D9362" t="s">
        <v>58</v>
      </c>
      <c r="E9362" t="s">
        <v>45</v>
      </c>
      <c r="F9362" t="s">
        <v>46</v>
      </c>
      <c r="G9362" t="s">
        <v>47</v>
      </c>
      <c r="H9362" s="2" t="s">
        <v>298</v>
      </c>
      <c r="I9362" t="s">
        <v>418</v>
      </c>
    </row>
    <row r="9363" spans="1:9" hidden="1" x14ac:dyDescent="0.25">
      <c r="A9363" s="57" t="s">
        <v>130</v>
      </c>
      <c r="B9363" t="s">
        <v>128</v>
      </c>
      <c r="C9363">
        <v>2023</v>
      </c>
      <c r="D9363" t="s">
        <v>58</v>
      </c>
      <c r="E9363" t="s">
        <v>45</v>
      </c>
      <c r="F9363" t="s">
        <v>46</v>
      </c>
      <c r="G9363" t="s">
        <v>47</v>
      </c>
      <c r="H9363" s="2" t="s">
        <v>238</v>
      </c>
    </row>
    <row r="9364" spans="1:9" hidden="1" x14ac:dyDescent="0.25">
      <c r="A9364" s="57" t="s">
        <v>130</v>
      </c>
      <c r="B9364" t="s">
        <v>128</v>
      </c>
      <c r="C9364">
        <v>2023</v>
      </c>
      <c r="D9364" t="s">
        <v>58</v>
      </c>
      <c r="E9364" t="s">
        <v>45</v>
      </c>
      <c r="F9364" t="s">
        <v>46</v>
      </c>
      <c r="G9364" t="s">
        <v>182</v>
      </c>
      <c r="H9364" t="s">
        <v>240</v>
      </c>
    </row>
    <row r="9365" spans="1:9" hidden="1" x14ac:dyDescent="0.25">
      <c r="A9365" s="57" t="s">
        <v>130</v>
      </c>
      <c r="B9365" t="s">
        <v>128</v>
      </c>
      <c r="C9365">
        <v>2023</v>
      </c>
      <c r="D9365" t="s">
        <v>58</v>
      </c>
      <c r="E9365" t="s">
        <v>45</v>
      </c>
      <c r="F9365" t="s">
        <v>46</v>
      </c>
      <c r="G9365" t="s">
        <v>182</v>
      </c>
      <c r="H9365" t="s">
        <v>241</v>
      </c>
    </row>
    <row r="9366" spans="1:9" hidden="1" x14ac:dyDescent="0.25">
      <c r="A9366" s="57" t="s">
        <v>130</v>
      </c>
      <c r="B9366" t="s">
        <v>128</v>
      </c>
      <c r="C9366">
        <v>2023</v>
      </c>
      <c r="D9366" t="s">
        <v>58</v>
      </c>
      <c r="E9366" t="s">
        <v>45</v>
      </c>
      <c r="F9366" t="s">
        <v>46</v>
      </c>
      <c r="G9366" t="s">
        <v>182</v>
      </c>
      <c r="H9366" t="s">
        <v>242</v>
      </c>
    </row>
    <row r="9367" spans="1:9" hidden="1" x14ac:dyDescent="0.25">
      <c r="A9367" s="57" t="s">
        <v>130</v>
      </c>
      <c r="B9367" t="s">
        <v>128</v>
      </c>
      <c r="C9367">
        <v>2023</v>
      </c>
      <c r="D9367" t="s">
        <v>58</v>
      </c>
      <c r="E9367" t="s">
        <v>45</v>
      </c>
      <c r="F9367" t="s">
        <v>46</v>
      </c>
      <c r="G9367" t="s">
        <v>182</v>
      </c>
      <c r="H9367" t="s">
        <v>243</v>
      </c>
    </row>
    <row r="9368" spans="1:9" hidden="1" x14ac:dyDescent="0.25">
      <c r="A9368" s="57" t="s">
        <v>130</v>
      </c>
      <c r="B9368" t="s">
        <v>128</v>
      </c>
      <c r="C9368">
        <v>2023</v>
      </c>
      <c r="D9368" t="s">
        <v>58</v>
      </c>
      <c r="E9368" t="s">
        <v>45</v>
      </c>
      <c r="F9368" t="s">
        <v>46</v>
      </c>
      <c r="G9368" t="s">
        <v>253</v>
      </c>
      <c r="H9368" s="2" t="s">
        <v>266</v>
      </c>
      <c r="I9368" s="90" t="s">
        <v>577</v>
      </c>
    </row>
    <row r="9369" spans="1:9" hidden="1" x14ac:dyDescent="0.25">
      <c r="A9369" s="57" t="s">
        <v>130</v>
      </c>
      <c r="B9369" t="s">
        <v>128</v>
      </c>
      <c r="C9369">
        <v>2023</v>
      </c>
      <c r="D9369" t="s">
        <v>58</v>
      </c>
      <c r="E9369" t="s">
        <v>45</v>
      </c>
      <c r="F9369" t="s">
        <v>46</v>
      </c>
      <c r="G9369" t="s">
        <v>253</v>
      </c>
      <c r="H9369" s="2" t="s">
        <v>266</v>
      </c>
      <c r="I9369" s="90" t="s">
        <v>578</v>
      </c>
    </row>
    <row r="9370" spans="1:9" hidden="1" x14ac:dyDescent="0.25">
      <c r="A9370" s="57" t="s">
        <v>130</v>
      </c>
      <c r="B9370" t="s">
        <v>128</v>
      </c>
      <c r="C9370">
        <v>2023</v>
      </c>
      <c r="D9370" t="s">
        <v>58</v>
      </c>
      <c r="E9370" t="s">
        <v>45</v>
      </c>
      <c r="F9370" t="s">
        <v>46</v>
      </c>
      <c r="G9370" t="s">
        <v>253</v>
      </c>
      <c r="H9370" s="90" t="s">
        <v>365</v>
      </c>
      <c r="I9370" s="90" t="s">
        <v>658</v>
      </c>
    </row>
    <row r="9371" spans="1:9" hidden="1" x14ac:dyDescent="0.25">
      <c r="A9371" s="57" t="s">
        <v>130</v>
      </c>
      <c r="B9371" t="s">
        <v>128</v>
      </c>
      <c r="C9371">
        <v>2023</v>
      </c>
      <c r="D9371" t="s">
        <v>58</v>
      </c>
      <c r="E9371" t="s">
        <v>45</v>
      </c>
      <c r="F9371" t="s">
        <v>46</v>
      </c>
      <c r="G9371" t="s">
        <v>537</v>
      </c>
      <c r="H9371" s="90" t="s">
        <v>538</v>
      </c>
    </row>
    <row r="9372" spans="1:9" hidden="1" x14ac:dyDescent="0.25">
      <c r="A9372" s="57" t="s">
        <v>130</v>
      </c>
      <c r="B9372" t="s">
        <v>128</v>
      </c>
      <c r="C9372">
        <v>2023</v>
      </c>
      <c r="D9372" t="s">
        <v>58</v>
      </c>
      <c r="E9372" t="s">
        <v>45</v>
      </c>
      <c r="F9372" t="s">
        <v>46</v>
      </c>
      <c r="G9372" t="s">
        <v>527</v>
      </c>
      <c r="H9372" s="90" t="s">
        <v>366</v>
      </c>
      <c r="I9372" t="s">
        <v>387</v>
      </c>
    </row>
    <row r="9373" spans="1:9" hidden="1" x14ac:dyDescent="0.25">
      <c r="A9373" s="57" t="s">
        <v>130</v>
      </c>
      <c r="B9373" t="s">
        <v>128</v>
      </c>
      <c r="C9373">
        <v>2023</v>
      </c>
      <c r="D9373" t="s">
        <v>58</v>
      </c>
      <c r="E9373" t="s">
        <v>45</v>
      </c>
      <c r="F9373" t="s">
        <v>46</v>
      </c>
      <c r="G9373" t="s">
        <v>527</v>
      </c>
      <c r="H9373" s="90" t="s">
        <v>525</v>
      </c>
    </row>
    <row r="9374" spans="1:9" hidden="1" x14ac:dyDescent="0.25">
      <c r="A9374" s="57" t="s">
        <v>130</v>
      </c>
      <c r="B9374" t="s">
        <v>128</v>
      </c>
      <c r="C9374">
        <v>2023</v>
      </c>
      <c r="D9374" t="s">
        <v>58</v>
      </c>
      <c r="E9374" t="s">
        <v>45</v>
      </c>
      <c r="F9374" t="s">
        <v>46</v>
      </c>
      <c r="G9374" t="s">
        <v>527</v>
      </c>
      <c r="H9374" s="90" t="s">
        <v>365</v>
      </c>
    </row>
    <row r="9375" spans="1:9" hidden="1" x14ac:dyDescent="0.25">
      <c r="A9375" s="57" t="s">
        <v>130</v>
      </c>
      <c r="B9375" t="s">
        <v>128</v>
      </c>
      <c r="C9375">
        <v>2023</v>
      </c>
      <c r="D9375" t="s">
        <v>58</v>
      </c>
      <c r="E9375" t="s">
        <v>45</v>
      </c>
      <c r="F9375" t="s">
        <v>46</v>
      </c>
      <c r="G9375" t="s">
        <v>527</v>
      </c>
      <c r="H9375" s="90" t="s">
        <v>484</v>
      </c>
    </row>
    <row r="9376" spans="1:9" hidden="1" x14ac:dyDescent="0.25">
      <c r="A9376" s="57" t="s">
        <v>130</v>
      </c>
      <c r="B9376" t="s">
        <v>128</v>
      </c>
      <c r="C9376">
        <v>2023</v>
      </c>
      <c r="D9376" t="s">
        <v>58</v>
      </c>
      <c r="E9376" t="s">
        <v>45</v>
      </c>
      <c r="F9376" t="s">
        <v>46</v>
      </c>
      <c r="G9376" t="s">
        <v>272</v>
      </c>
      <c r="H9376" s="90" t="s">
        <v>273</v>
      </c>
    </row>
    <row r="9377" spans="1:10" hidden="1" x14ac:dyDescent="0.25">
      <c r="A9377" s="57" t="s">
        <v>130</v>
      </c>
      <c r="B9377" t="s">
        <v>128</v>
      </c>
      <c r="C9377">
        <v>2023</v>
      </c>
      <c r="D9377" t="s">
        <v>58</v>
      </c>
      <c r="E9377" t="s">
        <v>45</v>
      </c>
      <c r="F9377" t="s">
        <v>46</v>
      </c>
      <c r="G9377" t="s">
        <v>221</v>
      </c>
      <c r="H9377" s="2" t="s">
        <v>245</v>
      </c>
      <c r="I9377" s="90" t="s">
        <v>417</v>
      </c>
      <c r="J9377" s="3">
        <v>221600</v>
      </c>
    </row>
    <row r="9378" spans="1:10" hidden="1" x14ac:dyDescent="0.25">
      <c r="A9378" s="57" t="s">
        <v>130</v>
      </c>
      <c r="B9378" t="s">
        <v>128</v>
      </c>
      <c r="C9378">
        <v>2023</v>
      </c>
      <c r="D9378" t="s">
        <v>58</v>
      </c>
      <c r="E9378" t="s">
        <v>45</v>
      </c>
      <c r="F9378" t="s">
        <v>46</v>
      </c>
      <c r="G9378" t="s">
        <v>221</v>
      </c>
      <c r="H9378" s="2" t="s">
        <v>245</v>
      </c>
      <c r="I9378" t="s">
        <v>614</v>
      </c>
      <c r="J9378" s="3">
        <v>292000</v>
      </c>
    </row>
    <row r="9379" spans="1:10" hidden="1" x14ac:dyDescent="0.25">
      <c r="A9379" s="57" t="s">
        <v>130</v>
      </c>
      <c r="B9379" t="s">
        <v>128</v>
      </c>
      <c r="C9379">
        <v>2023</v>
      </c>
      <c r="D9379" t="s">
        <v>58</v>
      </c>
      <c r="E9379" t="s">
        <v>45</v>
      </c>
      <c r="F9379" t="s">
        <v>46</v>
      </c>
      <c r="G9379" t="s">
        <v>221</v>
      </c>
      <c r="H9379" s="2" t="s">
        <v>245</v>
      </c>
      <c r="I9379" s="90" t="s">
        <v>668</v>
      </c>
      <c r="J9379" s="3">
        <v>66990</v>
      </c>
    </row>
    <row r="9380" spans="1:10" hidden="1" x14ac:dyDescent="0.25">
      <c r="A9380" s="57" t="s">
        <v>130</v>
      </c>
      <c r="B9380" t="s">
        <v>128</v>
      </c>
      <c r="C9380">
        <v>2023</v>
      </c>
      <c r="D9380" t="s">
        <v>58</v>
      </c>
      <c r="E9380" t="s">
        <v>45</v>
      </c>
      <c r="F9380" t="s">
        <v>46</v>
      </c>
      <c r="G9380" t="s">
        <v>221</v>
      </c>
      <c r="H9380" s="2" t="s">
        <v>299</v>
      </c>
      <c r="I9380" s="90" t="s">
        <v>518</v>
      </c>
    </row>
    <row r="9381" spans="1:10" hidden="1" x14ac:dyDescent="0.25">
      <c r="A9381" s="57" t="s">
        <v>130</v>
      </c>
      <c r="B9381" t="s">
        <v>128</v>
      </c>
      <c r="C9381">
        <v>2023</v>
      </c>
      <c r="D9381" t="s">
        <v>58</v>
      </c>
      <c r="E9381" t="s">
        <v>45</v>
      </c>
      <c r="F9381" t="s">
        <v>46</v>
      </c>
      <c r="G9381" t="s">
        <v>221</v>
      </c>
      <c r="H9381" s="2" t="s">
        <v>299</v>
      </c>
      <c r="I9381" s="90" t="s">
        <v>429</v>
      </c>
      <c r="J9381" s="3">
        <v>277311</v>
      </c>
    </row>
    <row r="9382" spans="1:10" hidden="1" x14ac:dyDescent="0.25">
      <c r="A9382" s="57" t="s">
        <v>130</v>
      </c>
      <c r="B9382" t="s">
        <v>128</v>
      </c>
      <c r="C9382">
        <v>2023</v>
      </c>
      <c r="D9382" t="s">
        <v>58</v>
      </c>
      <c r="E9382" t="s">
        <v>45</v>
      </c>
      <c r="F9382" t="s">
        <v>46</v>
      </c>
      <c r="G9382" t="s">
        <v>221</v>
      </c>
      <c r="H9382" s="2" t="s">
        <v>299</v>
      </c>
      <c r="I9382" s="90" t="s">
        <v>666</v>
      </c>
      <c r="J9382" s="3">
        <v>480000</v>
      </c>
    </row>
    <row r="9383" spans="1:10" hidden="1" x14ac:dyDescent="0.25">
      <c r="A9383" s="57" t="s">
        <v>130</v>
      </c>
      <c r="B9383" t="s">
        <v>128</v>
      </c>
      <c r="C9383">
        <v>2023</v>
      </c>
      <c r="D9383" t="s">
        <v>58</v>
      </c>
      <c r="E9383" t="s">
        <v>45</v>
      </c>
      <c r="F9383" t="s">
        <v>46</v>
      </c>
      <c r="G9383" t="s">
        <v>272</v>
      </c>
      <c r="H9383" s="2" t="s">
        <v>273</v>
      </c>
    </row>
    <row r="9384" spans="1:10" hidden="1" x14ac:dyDescent="0.25">
      <c r="A9384" s="57" t="s">
        <v>130</v>
      </c>
      <c r="B9384" t="s">
        <v>128</v>
      </c>
      <c r="C9384">
        <v>2023</v>
      </c>
      <c r="D9384" t="s">
        <v>58</v>
      </c>
      <c r="E9384" t="s">
        <v>45</v>
      </c>
      <c r="F9384" t="s">
        <v>46</v>
      </c>
      <c r="G9384" t="s">
        <v>49</v>
      </c>
      <c r="H9384" s="2" t="s">
        <v>246</v>
      </c>
      <c r="I9384" s="90" t="s">
        <v>565</v>
      </c>
      <c r="J9384" s="3">
        <v>293416.51</v>
      </c>
    </row>
    <row r="9385" spans="1:10" hidden="1" x14ac:dyDescent="0.25">
      <c r="A9385" s="57" t="s">
        <v>130</v>
      </c>
      <c r="B9385" t="s">
        <v>128</v>
      </c>
      <c r="C9385">
        <v>2023</v>
      </c>
      <c r="D9385" t="s">
        <v>58</v>
      </c>
      <c r="E9385" t="s">
        <v>45</v>
      </c>
      <c r="F9385" t="s">
        <v>46</v>
      </c>
      <c r="G9385" t="s">
        <v>49</v>
      </c>
      <c r="H9385" s="2" t="s">
        <v>246</v>
      </c>
      <c r="I9385" t="s">
        <v>615</v>
      </c>
      <c r="J9385" s="3">
        <v>766988</v>
      </c>
    </row>
    <row r="9386" spans="1:10" hidden="1" x14ac:dyDescent="0.25">
      <c r="A9386" s="57" t="s">
        <v>130</v>
      </c>
      <c r="B9386" t="s">
        <v>128</v>
      </c>
      <c r="C9386">
        <v>2023</v>
      </c>
      <c r="D9386" t="s">
        <v>58</v>
      </c>
      <c r="E9386" t="s">
        <v>45</v>
      </c>
      <c r="F9386" t="s">
        <v>46</v>
      </c>
      <c r="G9386" t="s">
        <v>49</v>
      </c>
      <c r="H9386" s="2" t="s">
        <v>246</v>
      </c>
    </row>
    <row r="9387" spans="1:10" hidden="1" x14ac:dyDescent="0.25">
      <c r="A9387" s="57" t="s">
        <v>130</v>
      </c>
      <c r="B9387" t="s">
        <v>128</v>
      </c>
      <c r="C9387">
        <v>2023</v>
      </c>
      <c r="D9387" t="s">
        <v>58</v>
      </c>
      <c r="E9387" t="s">
        <v>45</v>
      </c>
      <c r="F9387" t="s">
        <v>46</v>
      </c>
      <c r="G9387" t="s">
        <v>49</v>
      </c>
      <c r="H9387" s="2" t="s">
        <v>246</v>
      </c>
    </row>
    <row r="9388" spans="1:10" hidden="1" x14ac:dyDescent="0.25">
      <c r="A9388" s="57" t="s">
        <v>130</v>
      </c>
      <c r="B9388" t="s">
        <v>128</v>
      </c>
      <c r="C9388">
        <v>2023</v>
      </c>
      <c r="D9388" t="s">
        <v>58</v>
      </c>
      <c r="E9388" t="s">
        <v>45</v>
      </c>
      <c r="F9388" t="s">
        <v>46</v>
      </c>
      <c r="G9388" t="s">
        <v>49</v>
      </c>
      <c r="H9388" s="90" t="s">
        <v>669</v>
      </c>
      <c r="I9388" s="90" t="s">
        <v>667</v>
      </c>
      <c r="J9388" s="3">
        <v>807474.16</v>
      </c>
    </row>
    <row r="9389" spans="1:10" hidden="1" x14ac:dyDescent="0.25">
      <c r="A9389" s="57" t="s">
        <v>130</v>
      </c>
      <c r="B9389" t="s">
        <v>128</v>
      </c>
      <c r="C9389">
        <v>2023</v>
      </c>
      <c r="D9389" t="s">
        <v>58</v>
      </c>
      <c r="E9389" t="s">
        <v>45</v>
      </c>
      <c r="F9389" t="s">
        <v>46</v>
      </c>
      <c r="G9389" t="s">
        <v>49</v>
      </c>
      <c r="H9389" s="90" t="s">
        <v>669</v>
      </c>
      <c r="I9389" s="90" t="s">
        <v>670</v>
      </c>
      <c r="J9389" s="3">
        <v>504021.68</v>
      </c>
    </row>
    <row r="9390" spans="1:10" hidden="1" x14ac:dyDescent="0.25">
      <c r="A9390" s="57" t="s">
        <v>130</v>
      </c>
      <c r="B9390" t="s">
        <v>128</v>
      </c>
      <c r="C9390">
        <v>2023</v>
      </c>
      <c r="D9390" t="s">
        <v>58</v>
      </c>
      <c r="E9390" t="s">
        <v>45</v>
      </c>
      <c r="F9390" t="s">
        <v>46</v>
      </c>
      <c r="G9390" t="s">
        <v>49</v>
      </c>
      <c r="H9390" s="90" t="s">
        <v>669</v>
      </c>
    </row>
    <row r="9391" spans="1:10" hidden="1" x14ac:dyDescent="0.25">
      <c r="A9391" s="57" t="s">
        <v>130</v>
      </c>
      <c r="B9391" t="s">
        <v>128</v>
      </c>
      <c r="C9391">
        <v>2023</v>
      </c>
      <c r="D9391" t="s">
        <v>58</v>
      </c>
      <c r="E9391" t="s">
        <v>45</v>
      </c>
      <c r="F9391" t="s">
        <v>46</v>
      </c>
      <c r="G9391" t="s">
        <v>49</v>
      </c>
      <c r="H9391" s="2" t="s">
        <v>247</v>
      </c>
      <c r="I9391" s="90" t="s">
        <v>509</v>
      </c>
      <c r="J9391" s="3">
        <v>172666.6</v>
      </c>
    </row>
    <row r="9392" spans="1:10" hidden="1" x14ac:dyDescent="0.25">
      <c r="A9392" s="57" t="s">
        <v>130</v>
      </c>
      <c r="B9392" t="s">
        <v>128</v>
      </c>
      <c r="C9392">
        <v>2023</v>
      </c>
      <c r="D9392" t="s">
        <v>58</v>
      </c>
      <c r="E9392" t="s">
        <v>45</v>
      </c>
      <c r="F9392" t="s">
        <v>46</v>
      </c>
      <c r="G9392" t="s">
        <v>49</v>
      </c>
      <c r="H9392" s="2" t="s">
        <v>247</v>
      </c>
      <c r="I9392" t="s">
        <v>616</v>
      </c>
    </row>
    <row r="9393" spans="1:10" hidden="1" x14ac:dyDescent="0.25">
      <c r="A9393" s="57" t="s">
        <v>130</v>
      </c>
      <c r="B9393" t="s">
        <v>128</v>
      </c>
      <c r="C9393">
        <v>2023</v>
      </c>
      <c r="D9393" t="s">
        <v>58</v>
      </c>
      <c r="E9393" t="s">
        <v>45</v>
      </c>
      <c r="F9393" t="s">
        <v>46</v>
      </c>
      <c r="G9393" t="s">
        <v>49</v>
      </c>
      <c r="H9393" s="2" t="s">
        <v>248</v>
      </c>
      <c r="I9393" t="s">
        <v>590</v>
      </c>
    </row>
    <row r="9394" spans="1:10" hidden="1" x14ac:dyDescent="0.25">
      <c r="A9394" s="57" t="s">
        <v>130</v>
      </c>
      <c r="B9394" t="s">
        <v>128</v>
      </c>
      <c r="C9394">
        <v>2023</v>
      </c>
      <c r="D9394" t="s">
        <v>58</v>
      </c>
      <c r="E9394" t="s">
        <v>45</v>
      </c>
      <c r="F9394" t="s">
        <v>46</v>
      </c>
      <c r="G9394" t="s">
        <v>49</v>
      </c>
      <c r="H9394" s="2" t="s">
        <v>248</v>
      </c>
      <c r="I9394" t="s">
        <v>524</v>
      </c>
    </row>
    <row r="9395" spans="1:10" hidden="1" x14ac:dyDescent="0.25">
      <c r="A9395" s="57" t="s">
        <v>130</v>
      </c>
      <c r="B9395" t="s">
        <v>128</v>
      </c>
      <c r="C9395">
        <v>2023</v>
      </c>
      <c r="D9395" t="s">
        <v>58</v>
      </c>
      <c r="E9395" t="s">
        <v>45</v>
      </c>
      <c r="F9395" t="s">
        <v>46</v>
      </c>
      <c r="G9395" t="s">
        <v>49</v>
      </c>
      <c r="H9395" s="2" t="s">
        <v>248</v>
      </c>
      <c r="I9395" s="90" t="s">
        <v>404</v>
      </c>
    </row>
    <row r="9396" spans="1:10" hidden="1" x14ac:dyDescent="0.25">
      <c r="A9396" s="57" t="s">
        <v>130</v>
      </c>
      <c r="B9396" t="s">
        <v>128</v>
      </c>
      <c r="C9396">
        <v>2023</v>
      </c>
      <c r="D9396" t="s">
        <v>58</v>
      </c>
      <c r="E9396" t="s">
        <v>45</v>
      </c>
      <c r="F9396" t="s">
        <v>46</v>
      </c>
      <c r="G9396" t="s">
        <v>49</v>
      </c>
      <c r="H9396" s="2" t="s">
        <v>249</v>
      </c>
      <c r="I9396" s="90" t="s">
        <v>471</v>
      </c>
      <c r="J9396" s="3">
        <v>373635</v>
      </c>
    </row>
    <row r="9397" spans="1:10" hidden="1" x14ac:dyDescent="0.25">
      <c r="A9397" s="57" t="s">
        <v>130</v>
      </c>
      <c r="B9397" t="s">
        <v>128</v>
      </c>
      <c r="C9397">
        <v>2023</v>
      </c>
      <c r="D9397" t="s">
        <v>58</v>
      </c>
      <c r="E9397" t="s">
        <v>45</v>
      </c>
      <c r="F9397" t="s">
        <v>46</v>
      </c>
      <c r="G9397" t="s">
        <v>49</v>
      </c>
      <c r="H9397" s="2" t="s">
        <v>249</v>
      </c>
    </row>
    <row r="9398" spans="1:10" hidden="1" x14ac:dyDescent="0.25">
      <c r="A9398" s="57" t="s">
        <v>130</v>
      </c>
      <c r="B9398" t="s">
        <v>128</v>
      </c>
      <c r="C9398">
        <v>2023</v>
      </c>
      <c r="D9398" t="s">
        <v>58</v>
      </c>
      <c r="E9398" t="s">
        <v>45</v>
      </c>
      <c r="F9398" t="s">
        <v>46</v>
      </c>
      <c r="G9398" t="s">
        <v>49</v>
      </c>
      <c r="H9398" s="2" t="s">
        <v>249</v>
      </c>
    </row>
    <row r="9399" spans="1:10" hidden="1" x14ac:dyDescent="0.25">
      <c r="A9399" s="57" t="s">
        <v>130</v>
      </c>
      <c r="B9399" t="s">
        <v>128</v>
      </c>
      <c r="C9399">
        <v>2023</v>
      </c>
      <c r="D9399" t="s">
        <v>58</v>
      </c>
      <c r="E9399" t="s">
        <v>45</v>
      </c>
      <c r="F9399" t="s">
        <v>46</v>
      </c>
      <c r="G9399" t="s">
        <v>49</v>
      </c>
      <c r="H9399" s="2" t="s">
        <v>249</v>
      </c>
    </row>
    <row r="9400" spans="1:10" hidden="1" x14ac:dyDescent="0.25">
      <c r="A9400" s="57" t="s">
        <v>130</v>
      </c>
      <c r="B9400" t="s">
        <v>128</v>
      </c>
      <c r="C9400">
        <v>2023</v>
      </c>
      <c r="D9400" t="s">
        <v>58</v>
      </c>
      <c r="E9400" t="s">
        <v>45</v>
      </c>
      <c r="F9400" t="s">
        <v>46</v>
      </c>
      <c r="G9400" t="s">
        <v>49</v>
      </c>
      <c r="H9400" s="2" t="s">
        <v>249</v>
      </c>
    </row>
    <row r="9401" spans="1:10" hidden="1" x14ac:dyDescent="0.25">
      <c r="A9401" s="57" t="s">
        <v>130</v>
      </c>
      <c r="B9401" t="s">
        <v>128</v>
      </c>
      <c r="C9401">
        <v>2023</v>
      </c>
      <c r="D9401" t="s">
        <v>58</v>
      </c>
      <c r="E9401" t="s">
        <v>45</v>
      </c>
      <c r="F9401" t="s">
        <v>46</v>
      </c>
      <c r="G9401" t="s">
        <v>49</v>
      </c>
      <c r="H9401" s="2" t="s">
        <v>249</v>
      </c>
    </row>
    <row r="9402" spans="1:10" hidden="1" x14ac:dyDescent="0.25">
      <c r="A9402" s="57" t="s">
        <v>130</v>
      </c>
      <c r="B9402" t="s">
        <v>128</v>
      </c>
      <c r="C9402">
        <v>2023</v>
      </c>
      <c r="D9402" t="s">
        <v>58</v>
      </c>
      <c r="E9402" t="s">
        <v>45</v>
      </c>
      <c r="F9402" t="s">
        <v>46</v>
      </c>
      <c r="G9402" t="s">
        <v>49</v>
      </c>
      <c r="H9402" s="2" t="s">
        <v>250</v>
      </c>
      <c r="I9402" t="s">
        <v>618</v>
      </c>
    </row>
    <row r="9403" spans="1:10" hidden="1" x14ac:dyDescent="0.25">
      <c r="A9403" s="57" t="s">
        <v>130</v>
      </c>
      <c r="B9403" t="s">
        <v>128</v>
      </c>
      <c r="C9403">
        <v>2023</v>
      </c>
      <c r="D9403" t="s">
        <v>58</v>
      </c>
      <c r="E9403" t="s">
        <v>45</v>
      </c>
      <c r="F9403" t="s">
        <v>46</v>
      </c>
      <c r="G9403" t="s">
        <v>49</v>
      </c>
      <c r="H9403" s="2" t="s">
        <v>250</v>
      </c>
      <c r="I9403" t="s">
        <v>561</v>
      </c>
    </row>
    <row r="9404" spans="1:10" hidden="1" x14ac:dyDescent="0.25">
      <c r="A9404" s="57" t="s">
        <v>130</v>
      </c>
      <c r="B9404" t="s">
        <v>128</v>
      </c>
      <c r="C9404">
        <v>2023</v>
      </c>
      <c r="D9404" t="s">
        <v>58</v>
      </c>
      <c r="E9404" t="s">
        <v>45</v>
      </c>
      <c r="F9404" t="s">
        <v>46</v>
      </c>
      <c r="G9404" t="s">
        <v>49</v>
      </c>
      <c r="H9404" s="2" t="s">
        <v>250</v>
      </c>
      <c r="I9404" t="s">
        <v>609</v>
      </c>
    </row>
    <row r="9405" spans="1:10" hidden="1" x14ac:dyDescent="0.25">
      <c r="A9405" s="57" t="s">
        <v>130</v>
      </c>
      <c r="B9405" t="s">
        <v>128</v>
      </c>
      <c r="C9405">
        <v>2023</v>
      </c>
      <c r="D9405" t="s">
        <v>58</v>
      </c>
      <c r="E9405" t="s">
        <v>45</v>
      </c>
      <c r="F9405" t="s">
        <v>46</v>
      </c>
      <c r="G9405" t="s">
        <v>49</v>
      </c>
      <c r="H9405" s="2" t="s">
        <v>250</v>
      </c>
      <c r="I9405" t="s">
        <v>610</v>
      </c>
    </row>
    <row r="9406" spans="1:10" hidden="1" x14ac:dyDescent="0.25">
      <c r="A9406" s="57" t="s">
        <v>130</v>
      </c>
      <c r="B9406" t="s">
        <v>128</v>
      </c>
      <c r="C9406">
        <v>2023</v>
      </c>
      <c r="D9406" t="s">
        <v>58</v>
      </c>
      <c r="E9406" t="s">
        <v>45</v>
      </c>
      <c r="F9406" t="s">
        <v>46</v>
      </c>
      <c r="G9406" t="s">
        <v>49</v>
      </c>
      <c r="H9406" s="2" t="s">
        <v>251</v>
      </c>
    </row>
    <row r="9407" spans="1:10" hidden="1" x14ac:dyDescent="0.25">
      <c r="A9407" s="57" t="s">
        <v>130</v>
      </c>
      <c r="B9407" t="s">
        <v>128</v>
      </c>
      <c r="C9407">
        <v>2023</v>
      </c>
      <c r="D9407" t="s">
        <v>58</v>
      </c>
      <c r="E9407" t="s">
        <v>45</v>
      </c>
      <c r="F9407" t="s">
        <v>46</v>
      </c>
      <c r="G9407" t="s">
        <v>49</v>
      </c>
      <c r="H9407" s="2" t="s">
        <v>333</v>
      </c>
      <c r="I9407" s="90" t="s">
        <v>544</v>
      </c>
      <c r="J9407" s="3">
        <v>8000</v>
      </c>
    </row>
    <row r="9408" spans="1:10" hidden="1" x14ac:dyDescent="0.25">
      <c r="A9408" s="57" t="s">
        <v>130</v>
      </c>
      <c r="B9408" t="s">
        <v>128</v>
      </c>
      <c r="C9408">
        <v>2023</v>
      </c>
      <c r="D9408" t="s">
        <v>58</v>
      </c>
      <c r="E9408" t="s">
        <v>45</v>
      </c>
      <c r="F9408" t="s">
        <v>46</v>
      </c>
      <c r="G9408" t="s">
        <v>49</v>
      </c>
      <c r="H9408" s="2" t="s">
        <v>333</v>
      </c>
      <c r="I9408" s="90" t="s">
        <v>591</v>
      </c>
      <c r="J9408" s="3">
        <v>100000</v>
      </c>
    </row>
    <row r="9409" spans="1:10" hidden="1" x14ac:dyDescent="0.25">
      <c r="A9409" s="57" t="s">
        <v>130</v>
      </c>
      <c r="B9409" t="s">
        <v>128</v>
      </c>
      <c r="C9409">
        <v>2023</v>
      </c>
      <c r="D9409" t="s">
        <v>58</v>
      </c>
      <c r="E9409" t="s">
        <v>45</v>
      </c>
      <c r="F9409" t="s">
        <v>46</v>
      </c>
      <c r="G9409" t="s">
        <v>49</v>
      </c>
      <c r="H9409" s="2" t="s">
        <v>333</v>
      </c>
      <c r="I9409" s="90" t="s">
        <v>661</v>
      </c>
      <c r="J9409" s="3">
        <v>46000</v>
      </c>
    </row>
    <row r="9410" spans="1:10" hidden="1" x14ac:dyDescent="0.25">
      <c r="A9410" s="57" t="s">
        <v>130</v>
      </c>
      <c r="B9410" t="s">
        <v>128</v>
      </c>
      <c r="C9410">
        <v>2023</v>
      </c>
      <c r="D9410" t="s">
        <v>58</v>
      </c>
      <c r="E9410" t="s">
        <v>45</v>
      </c>
      <c r="F9410" t="s">
        <v>46</v>
      </c>
      <c r="G9410" t="s">
        <v>49</v>
      </c>
      <c r="H9410" s="2" t="s">
        <v>333</v>
      </c>
      <c r="I9410" t="s">
        <v>432</v>
      </c>
    </row>
    <row r="9411" spans="1:10" hidden="1" x14ac:dyDescent="0.25">
      <c r="A9411" s="57" t="s">
        <v>130</v>
      </c>
      <c r="B9411" t="s">
        <v>128</v>
      </c>
      <c r="C9411">
        <v>2023</v>
      </c>
      <c r="D9411" t="s">
        <v>58</v>
      </c>
      <c r="E9411" t="s">
        <v>45</v>
      </c>
      <c r="F9411" t="s">
        <v>46</v>
      </c>
      <c r="G9411" t="s">
        <v>49</v>
      </c>
      <c r="H9411" s="2" t="s">
        <v>333</v>
      </c>
      <c r="I9411" s="90" t="s">
        <v>520</v>
      </c>
    </row>
    <row r="9412" spans="1:10" hidden="1" x14ac:dyDescent="0.25">
      <c r="A9412" s="57" t="s">
        <v>130</v>
      </c>
      <c r="B9412" t="s">
        <v>128</v>
      </c>
      <c r="C9412">
        <v>2023</v>
      </c>
      <c r="D9412" t="s">
        <v>58</v>
      </c>
      <c r="E9412" t="s">
        <v>45</v>
      </c>
      <c r="F9412" t="s">
        <v>46</v>
      </c>
      <c r="G9412" t="s">
        <v>49</v>
      </c>
      <c r="H9412" s="2" t="s">
        <v>333</v>
      </c>
      <c r="I9412" s="90" t="s">
        <v>661</v>
      </c>
    </row>
    <row r="9413" spans="1:10" hidden="1" x14ac:dyDescent="0.25">
      <c r="A9413" s="57" t="s">
        <v>130</v>
      </c>
      <c r="B9413" t="s">
        <v>128</v>
      </c>
      <c r="C9413">
        <v>2023</v>
      </c>
      <c r="D9413" t="s">
        <v>58</v>
      </c>
      <c r="E9413" t="s">
        <v>45</v>
      </c>
      <c r="F9413" t="s">
        <v>46</v>
      </c>
      <c r="G9413" t="s">
        <v>49</v>
      </c>
      <c r="H9413" s="2" t="s">
        <v>333</v>
      </c>
      <c r="I9413" s="90" t="s">
        <v>591</v>
      </c>
    </row>
    <row r="9414" spans="1:10" hidden="1" x14ac:dyDescent="0.25">
      <c r="A9414" s="57" t="s">
        <v>130</v>
      </c>
      <c r="B9414" t="s">
        <v>128</v>
      </c>
      <c r="C9414">
        <v>2023</v>
      </c>
      <c r="D9414" t="s">
        <v>58</v>
      </c>
      <c r="E9414" t="s">
        <v>45</v>
      </c>
      <c r="F9414" t="s">
        <v>46</v>
      </c>
      <c r="G9414" t="s">
        <v>49</v>
      </c>
      <c r="H9414" s="2" t="s">
        <v>333</v>
      </c>
      <c r="I9414" s="90"/>
    </row>
    <row r="9415" spans="1:10" hidden="1" x14ac:dyDescent="0.25">
      <c r="A9415" s="57" t="s">
        <v>130</v>
      </c>
      <c r="B9415" t="s">
        <v>128</v>
      </c>
      <c r="C9415">
        <v>2023</v>
      </c>
      <c r="D9415" t="s">
        <v>58</v>
      </c>
      <c r="E9415" t="s">
        <v>45</v>
      </c>
      <c r="F9415" t="s">
        <v>46</v>
      </c>
      <c r="G9415" t="s">
        <v>49</v>
      </c>
      <c r="H9415" s="90" t="s">
        <v>367</v>
      </c>
      <c r="I9415" t="s">
        <v>591</v>
      </c>
    </row>
    <row r="9416" spans="1:10" hidden="1" x14ac:dyDescent="0.25">
      <c r="A9416" s="57" t="s">
        <v>130</v>
      </c>
      <c r="B9416" t="s">
        <v>128</v>
      </c>
      <c r="C9416">
        <v>2023</v>
      </c>
      <c r="D9416" t="s">
        <v>58</v>
      </c>
      <c r="E9416" t="s">
        <v>45</v>
      </c>
      <c r="F9416" t="s">
        <v>46</v>
      </c>
      <c r="G9416" t="s">
        <v>49</v>
      </c>
      <c r="H9416" s="90" t="s">
        <v>367</v>
      </c>
    </row>
    <row r="9417" spans="1:10" hidden="1" x14ac:dyDescent="0.25">
      <c r="A9417" s="57" t="s">
        <v>130</v>
      </c>
      <c r="B9417" t="s">
        <v>128</v>
      </c>
      <c r="C9417">
        <v>2023</v>
      </c>
      <c r="D9417" t="s">
        <v>58</v>
      </c>
      <c r="E9417" t="s">
        <v>45</v>
      </c>
      <c r="F9417" t="s">
        <v>46</v>
      </c>
      <c r="G9417" t="s">
        <v>49</v>
      </c>
      <c r="H9417" s="90" t="s">
        <v>367</v>
      </c>
    </row>
    <row r="9418" spans="1:10" hidden="1" x14ac:dyDescent="0.25">
      <c r="A9418" s="57" t="s">
        <v>130</v>
      </c>
      <c r="B9418" t="s">
        <v>128</v>
      </c>
      <c r="C9418">
        <v>2023</v>
      </c>
      <c r="D9418" t="s">
        <v>58</v>
      </c>
      <c r="E9418" t="s">
        <v>45</v>
      </c>
      <c r="F9418" t="s">
        <v>46</v>
      </c>
      <c r="G9418" t="s">
        <v>49</v>
      </c>
      <c r="H9418" s="2" t="s">
        <v>252</v>
      </c>
    </row>
    <row r="9419" spans="1:10" hidden="1" x14ac:dyDescent="0.25">
      <c r="A9419" s="57" t="s">
        <v>130</v>
      </c>
      <c r="B9419" t="s">
        <v>128</v>
      </c>
      <c r="C9419">
        <v>2023</v>
      </c>
      <c r="D9419" t="s">
        <v>58</v>
      </c>
      <c r="E9419" t="s">
        <v>45</v>
      </c>
      <c r="F9419" t="s">
        <v>46</v>
      </c>
      <c r="G9419" t="s">
        <v>49</v>
      </c>
      <c r="H9419" s="2" t="s">
        <v>243</v>
      </c>
      <c r="I9419" t="s">
        <v>432</v>
      </c>
    </row>
    <row r="9420" spans="1:10" hidden="1" x14ac:dyDescent="0.25">
      <c r="A9420" s="57" t="s">
        <v>130</v>
      </c>
      <c r="B9420" t="s">
        <v>128</v>
      </c>
      <c r="C9420">
        <v>2023</v>
      </c>
      <c r="D9420" t="s">
        <v>58</v>
      </c>
      <c r="E9420" t="s">
        <v>45</v>
      </c>
      <c r="F9420" t="s">
        <v>46</v>
      </c>
      <c r="G9420" t="s">
        <v>49</v>
      </c>
      <c r="H9420" s="2" t="s">
        <v>243</v>
      </c>
    </row>
    <row r="9421" spans="1:10" hidden="1" x14ac:dyDescent="0.25">
      <c r="A9421" s="57" t="s">
        <v>130</v>
      </c>
      <c r="B9421" t="s">
        <v>128</v>
      </c>
      <c r="C9421">
        <v>2023</v>
      </c>
      <c r="D9421" t="s">
        <v>58</v>
      </c>
      <c r="E9421" t="s">
        <v>45</v>
      </c>
      <c r="F9421" t="s">
        <v>46</v>
      </c>
      <c r="G9421" t="s">
        <v>49</v>
      </c>
      <c r="H9421" s="2" t="s">
        <v>243</v>
      </c>
    </row>
    <row r="9422" spans="1:10" hidden="1" x14ac:dyDescent="0.25">
      <c r="A9422" s="57" t="s">
        <v>130</v>
      </c>
      <c r="B9422" t="s">
        <v>128</v>
      </c>
      <c r="C9422">
        <v>2023</v>
      </c>
      <c r="D9422" t="s">
        <v>58</v>
      </c>
      <c r="E9422" t="s">
        <v>45</v>
      </c>
      <c r="F9422" t="s">
        <v>46</v>
      </c>
      <c r="G9422" t="s">
        <v>49</v>
      </c>
      <c r="H9422" s="2" t="s">
        <v>243</v>
      </c>
    </row>
    <row r="9423" spans="1:10" hidden="1" x14ac:dyDescent="0.25">
      <c r="A9423" s="57" t="s">
        <v>130</v>
      </c>
      <c r="B9423" t="s">
        <v>128</v>
      </c>
      <c r="C9423">
        <v>2023</v>
      </c>
      <c r="D9423" t="s">
        <v>58</v>
      </c>
      <c r="E9423" t="s">
        <v>45</v>
      </c>
      <c r="F9423" t="s">
        <v>46</v>
      </c>
      <c r="G9423" t="s">
        <v>49</v>
      </c>
      <c r="H9423" s="2" t="s">
        <v>243</v>
      </c>
    </row>
    <row r="9424" spans="1:10" hidden="1" x14ac:dyDescent="0.25">
      <c r="A9424" s="57" t="s">
        <v>130</v>
      </c>
      <c r="B9424" t="s">
        <v>128</v>
      </c>
      <c r="C9424">
        <v>2023</v>
      </c>
      <c r="D9424" t="s">
        <v>58</v>
      </c>
      <c r="E9424" t="s">
        <v>45</v>
      </c>
      <c r="F9424" t="s">
        <v>46</v>
      </c>
      <c r="G9424" t="s">
        <v>49</v>
      </c>
      <c r="H9424" s="2" t="s">
        <v>243</v>
      </c>
    </row>
    <row r="9425" spans="1:10" hidden="1" x14ac:dyDescent="0.25">
      <c r="A9425" s="57" t="s">
        <v>130</v>
      </c>
      <c r="B9425" t="s">
        <v>128</v>
      </c>
      <c r="C9425">
        <v>2023</v>
      </c>
      <c r="D9425" t="s">
        <v>58</v>
      </c>
      <c r="E9425" t="s">
        <v>45</v>
      </c>
      <c r="F9425" t="s">
        <v>46</v>
      </c>
      <c r="G9425" t="s">
        <v>49</v>
      </c>
      <c r="H9425" s="2" t="s">
        <v>243</v>
      </c>
    </row>
    <row r="9426" spans="1:10" hidden="1" x14ac:dyDescent="0.25">
      <c r="A9426" s="57" t="s">
        <v>130</v>
      </c>
      <c r="B9426" t="s">
        <v>128</v>
      </c>
      <c r="C9426">
        <v>2023</v>
      </c>
      <c r="D9426" t="s">
        <v>58</v>
      </c>
      <c r="E9426" t="s">
        <v>45</v>
      </c>
      <c r="F9426" t="s">
        <v>46</v>
      </c>
      <c r="G9426" t="s">
        <v>49</v>
      </c>
      <c r="H9426" s="2" t="s">
        <v>243</v>
      </c>
    </row>
    <row r="9427" spans="1:10" hidden="1" x14ac:dyDescent="0.25">
      <c r="A9427" s="57" t="s">
        <v>130</v>
      </c>
      <c r="B9427" t="s">
        <v>128</v>
      </c>
      <c r="C9427">
        <v>2023</v>
      </c>
      <c r="D9427" t="s">
        <v>58</v>
      </c>
      <c r="E9427" t="s">
        <v>45</v>
      </c>
      <c r="F9427" t="s">
        <v>46</v>
      </c>
      <c r="G9427" t="s">
        <v>49</v>
      </c>
      <c r="H9427" s="2" t="s">
        <v>243</v>
      </c>
    </row>
    <row r="9428" spans="1:10" hidden="1" x14ac:dyDescent="0.25">
      <c r="A9428" s="57" t="s">
        <v>130</v>
      </c>
      <c r="B9428" t="s">
        <v>128</v>
      </c>
      <c r="C9428">
        <v>2023</v>
      </c>
      <c r="D9428" t="s">
        <v>58</v>
      </c>
      <c r="E9428" t="s">
        <v>45</v>
      </c>
      <c r="F9428" t="s">
        <v>46</v>
      </c>
      <c r="G9428" t="s">
        <v>49</v>
      </c>
      <c r="H9428" s="2" t="s">
        <v>243</v>
      </c>
    </row>
    <row r="9429" spans="1:10" hidden="1" x14ac:dyDescent="0.25">
      <c r="A9429" s="57" t="s">
        <v>130</v>
      </c>
      <c r="B9429" t="s">
        <v>128</v>
      </c>
      <c r="C9429">
        <v>2023</v>
      </c>
      <c r="D9429" t="s">
        <v>58</v>
      </c>
      <c r="E9429" t="s">
        <v>45</v>
      </c>
      <c r="F9429" t="s">
        <v>304</v>
      </c>
      <c r="G9429" t="s">
        <v>54</v>
      </c>
      <c r="H9429" t="s">
        <v>305</v>
      </c>
      <c r="I9429" s="90" t="s">
        <v>520</v>
      </c>
      <c r="J9429" s="3">
        <v>2300000</v>
      </c>
    </row>
    <row r="9430" spans="1:10" hidden="1" x14ac:dyDescent="0.25">
      <c r="A9430" s="57" t="s">
        <v>130</v>
      </c>
      <c r="B9430" t="s">
        <v>128</v>
      </c>
      <c r="C9430">
        <v>2023</v>
      </c>
      <c r="D9430" t="s">
        <v>58</v>
      </c>
      <c r="E9430" t="s">
        <v>45</v>
      </c>
      <c r="F9430" t="s">
        <v>304</v>
      </c>
      <c r="G9430" t="s">
        <v>54</v>
      </c>
      <c r="H9430" t="s">
        <v>305</v>
      </c>
      <c r="I9430" s="90" t="s">
        <v>592</v>
      </c>
      <c r="J9430" s="3">
        <v>5500000</v>
      </c>
    </row>
    <row r="9431" spans="1:10" hidden="1" x14ac:dyDescent="0.25">
      <c r="A9431" s="57" t="s">
        <v>130</v>
      </c>
      <c r="B9431" t="s">
        <v>128</v>
      </c>
      <c r="C9431">
        <v>2023</v>
      </c>
      <c r="D9431" t="s">
        <v>58</v>
      </c>
      <c r="E9431" t="s">
        <v>45</v>
      </c>
      <c r="F9431" t="s">
        <v>304</v>
      </c>
      <c r="G9431" t="s">
        <v>54</v>
      </c>
      <c r="H9431" t="s">
        <v>306</v>
      </c>
      <c r="I9431" s="90" t="s">
        <v>520</v>
      </c>
      <c r="J9431" s="3">
        <v>140606</v>
      </c>
    </row>
    <row r="9432" spans="1:10" hidden="1" x14ac:dyDescent="0.25">
      <c r="A9432" s="57" t="s">
        <v>130</v>
      </c>
      <c r="B9432" t="s">
        <v>128</v>
      </c>
      <c r="C9432">
        <v>2023</v>
      </c>
      <c r="D9432" t="s">
        <v>58</v>
      </c>
      <c r="E9432" t="s">
        <v>45</v>
      </c>
      <c r="F9432" t="s">
        <v>304</v>
      </c>
      <c r="G9432" t="s">
        <v>54</v>
      </c>
      <c r="H9432" t="s">
        <v>307</v>
      </c>
      <c r="I9432" s="90" t="s">
        <v>520</v>
      </c>
      <c r="J9432" s="3">
        <v>203384</v>
      </c>
    </row>
    <row r="9433" spans="1:10" hidden="1" x14ac:dyDescent="0.25">
      <c r="A9433" s="57" t="s">
        <v>130</v>
      </c>
      <c r="B9433" t="s">
        <v>128</v>
      </c>
      <c r="C9433">
        <v>2023</v>
      </c>
      <c r="D9433" t="s">
        <v>58</v>
      </c>
      <c r="E9433" t="s">
        <v>45</v>
      </c>
      <c r="F9433" t="s">
        <v>304</v>
      </c>
      <c r="G9433" t="s">
        <v>54</v>
      </c>
      <c r="H9433" t="s">
        <v>307</v>
      </c>
      <c r="I9433" s="90" t="s">
        <v>592</v>
      </c>
      <c r="J9433" s="3">
        <v>458333</v>
      </c>
    </row>
    <row r="9434" spans="1:10" hidden="1" x14ac:dyDescent="0.25">
      <c r="A9434" s="57" t="s">
        <v>130</v>
      </c>
      <c r="B9434" t="s">
        <v>128</v>
      </c>
      <c r="C9434">
        <v>2023</v>
      </c>
      <c r="D9434" t="s">
        <v>58</v>
      </c>
      <c r="E9434" t="s">
        <v>45</v>
      </c>
      <c r="F9434" t="s">
        <v>304</v>
      </c>
      <c r="G9434" t="s">
        <v>54</v>
      </c>
      <c r="H9434" t="s">
        <v>308</v>
      </c>
      <c r="I9434" s="90" t="s">
        <v>592</v>
      </c>
      <c r="J9434" s="3">
        <v>24406</v>
      </c>
    </row>
    <row r="9435" spans="1:10" hidden="1" x14ac:dyDescent="0.25">
      <c r="A9435" s="57" t="s">
        <v>130</v>
      </c>
      <c r="B9435" t="s">
        <v>128</v>
      </c>
      <c r="C9435">
        <v>2023</v>
      </c>
      <c r="D9435" t="s">
        <v>58</v>
      </c>
      <c r="E9435" t="s">
        <v>45</v>
      </c>
      <c r="F9435" t="s">
        <v>304</v>
      </c>
      <c r="G9435" t="s">
        <v>54</v>
      </c>
      <c r="H9435" t="s">
        <v>308</v>
      </c>
      <c r="I9435" s="90" t="s">
        <v>520</v>
      </c>
      <c r="J9435" s="3">
        <v>55000</v>
      </c>
    </row>
    <row r="9436" spans="1:10" hidden="1" x14ac:dyDescent="0.25">
      <c r="A9436" s="57" t="s">
        <v>130</v>
      </c>
      <c r="B9436" t="s">
        <v>128</v>
      </c>
      <c r="C9436">
        <v>2023</v>
      </c>
      <c r="D9436" t="s">
        <v>58</v>
      </c>
      <c r="E9436" t="s">
        <v>45</v>
      </c>
      <c r="F9436" t="s">
        <v>304</v>
      </c>
      <c r="G9436" t="s">
        <v>54</v>
      </c>
      <c r="H9436" t="s">
        <v>309</v>
      </c>
      <c r="I9436" s="90" t="s">
        <v>592</v>
      </c>
      <c r="J9436" s="3">
        <v>203384</v>
      </c>
    </row>
    <row r="9437" spans="1:10" hidden="1" x14ac:dyDescent="0.25">
      <c r="A9437" s="57" t="s">
        <v>130</v>
      </c>
      <c r="B9437" t="s">
        <v>128</v>
      </c>
      <c r="C9437">
        <v>2023</v>
      </c>
      <c r="D9437" t="s">
        <v>58</v>
      </c>
      <c r="E9437" t="s">
        <v>45</v>
      </c>
      <c r="F9437" t="s">
        <v>304</v>
      </c>
      <c r="G9437" t="s">
        <v>54</v>
      </c>
      <c r="H9437" t="s">
        <v>309</v>
      </c>
      <c r="I9437" s="90" t="s">
        <v>520</v>
      </c>
      <c r="J9437" s="3">
        <v>458333</v>
      </c>
    </row>
    <row r="9438" spans="1:10" hidden="1" x14ac:dyDescent="0.25">
      <c r="A9438" s="57" t="s">
        <v>130</v>
      </c>
      <c r="B9438" t="s">
        <v>128</v>
      </c>
      <c r="C9438">
        <v>2023</v>
      </c>
      <c r="D9438" t="s">
        <v>58</v>
      </c>
      <c r="E9438" t="s">
        <v>45</v>
      </c>
      <c r="F9438" t="s">
        <v>304</v>
      </c>
      <c r="G9438" t="s">
        <v>54</v>
      </c>
      <c r="H9438" t="s">
        <v>310</v>
      </c>
      <c r="I9438" s="90" t="s">
        <v>592</v>
      </c>
      <c r="J9438" s="3">
        <v>95833</v>
      </c>
    </row>
    <row r="9439" spans="1:10" hidden="1" x14ac:dyDescent="0.25">
      <c r="A9439" s="57" t="s">
        <v>130</v>
      </c>
      <c r="B9439" t="s">
        <v>128</v>
      </c>
      <c r="C9439">
        <v>2023</v>
      </c>
      <c r="D9439" t="s">
        <v>58</v>
      </c>
      <c r="E9439" t="s">
        <v>45</v>
      </c>
      <c r="F9439" t="s">
        <v>304</v>
      </c>
      <c r="G9439" t="s">
        <v>54</v>
      </c>
      <c r="H9439" t="s">
        <v>310</v>
      </c>
      <c r="I9439" s="90" t="s">
        <v>520</v>
      </c>
      <c r="J9439" s="3">
        <v>229167</v>
      </c>
    </row>
    <row r="9440" spans="1:10" hidden="1" x14ac:dyDescent="0.25">
      <c r="A9440" s="57" t="s">
        <v>130</v>
      </c>
      <c r="B9440" t="s">
        <v>128</v>
      </c>
      <c r="C9440">
        <v>2023</v>
      </c>
      <c r="D9440" t="s">
        <v>58</v>
      </c>
      <c r="E9440" t="s">
        <v>45</v>
      </c>
      <c r="F9440" t="s">
        <v>304</v>
      </c>
      <c r="G9440" t="s">
        <v>54</v>
      </c>
      <c r="H9440" s="90" t="s">
        <v>332</v>
      </c>
    </row>
    <row r="9441" spans="1:10" hidden="1" x14ac:dyDescent="0.25">
      <c r="A9441" s="57" t="s">
        <v>130</v>
      </c>
      <c r="B9441" t="s">
        <v>128</v>
      </c>
      <c r="C9441">
        <v>2023</v>
      </c>
      <c r="D9441" t="s">
        <v>58</v>
      </c>
      <c r="E9441" t="s">
        <v>45</v>
      </c>
      <c r="F9441" t="s">
        <v>304</v>
      </c>
      <c r="G9441" t="s">
        <v>54</v>
      </c>
      <c r="H9441" t="s">
        <v>311</v>
      </c>
      <c r="I9441" s="90" t="s">
        <v>520</v>
      </c>
      <c r="J9441" s="3">
        <v>1000000</v>
      </c>
    </row>
    <row r="9442" spans="1:10" hidden="1" x14ac:dyDescent="0.25">
      <c r="A9442" s="57" t="s">
        <v>130</v>
      </c>
      <c r="B9442" t="s">
        <v>128</v>
      </c>
      <c r="C9442">
        <v>2023</v>
      </c>
      <c r="D9442" t="s">
        <v>58</v>
      </c>
      <c r="E9442" t="s">
        <v>45</v>
      </c>
      <c r="F9442" t="s">
        <v>304</v>
      </c>
      <c r="G9442" t="s">
        <v>54</v>
      </c>
      <c r="H9442" t="s">
        <v>453</v>
      </c>
      <c r="I9442" s="90" t="s">
        <v>520</v>
      </c>
    </row>
    <row r="9443" spans="1:10" hidden="1" x14ac:dyDescent="0.25">
      <c r="A9443" s="57" t="s">
        <v>130</v>
      </c>
      <c r="B9443" t="s">
        <v>128</v>
      </c>
      <c r="C9443">
        <v>2023</v>
      </c>
      <c r="D9443" t="s">
        <v>58</v>
      </c>
      <c r="E9443" t="s">
        <v>45</v>
      </c>
      <c r="F9443" t="s">
        <v>304</v>
      </c>
      <c r="G9443" t="s">
        <v>54</v>
      </c>
      <c r="H9443" t="s">
        <v>312</v>
      </c>
    </row>
    <row r="9444" spans="1:10" hidden="1" x14ac:dyDescent="0.25">
      <c r="A9444" s="57" t="s">
        <v>130</v>
      </c>
      <c r="B9444" t="s">
        <v>128</v>
      </c>
      <c r="C9444">
        <v>2023</v>
      </c>
      <c r="D9444" t="s">
        <v>58</v>
      </c>
      <c r="E9444" t="s">
        <v>45</v>
      </c>
      <c r="F9444" t="s">
        <v>304</v>
      </c>
      <c r="G9444" t="s">
        <v>54</v>
      </c>
      <c r="H9444" t="s">
        <v>313</v>
      </c>
      <c r="I9444" s="90" t="s">
        <v>559</v>
      </c>
      <c r="J9444" s="3">
        <v>40958</v>
      </c>
    </row>
    <row r="9445" spans="1:10" hidden="1" x14ac:dyDescent="0.25">
      <c r="A9445" s="57" t="s">
        <v>130</v>
      </c>
      <c r="B9445" t="s">
        <v>128</v>
      </c>
      <c r="C9445">
        <v>2023</v>
      </c>
      <c r="D9445" t="s">
        <v>58</v>
      </c>
      <c r="E9445" t="s">
        <v>45</v>
      </c>
      <c r="F9445" t="s">
        <v>304</v>
      </c>
      <c r="G9445" t="s">
        <v>54</v>
      </c>
      <c r="H9445" t="s">
        <v>593</v>
      </c>
      <c r="I9445" t="s">
        <v>514</v>
      </c>
    </row>
    <row r="9446" spans="1:10" hidden="1" x14ac:dyDescent="0.25">
      <c r="A9446" s="57" t="s">
        <v>130</v>
      </c>
      <c r="B9446" t="s">
        <v>128</v>
      </c>
      <c r="C9446">
        <v>2023</v>
      </c>
      <c r="D9446" t="s">
        <v>58</v>
      </c>
      <c r="E9446" t="s">
        <v>45</v>
      </c>
      <c r="F9446" t="s">
        <v>304</v>
      </c>
      <c r="G9446" t="s">
        <v>54</v>
      </c>
      <c r="H9446" t="s">
        <v>314</v>
      </c>
      <c r="I9446" s="90" t="s">
        <v>398</v>
      </c>
      <c r="J9446" s="3">
        <v>936000</v>
      </c>
    </row>
    <row r="9447" spans="1:10" hidden="1" x14ac:dyDescent="0.25">
      <c r="A9447" s="57" t="s">
        <v>130</v>
      </c>
      <c r="B9447" t="s">
        <v>128</v>
      </c>
      <c r="C9447">
        <v>2023</v>
      </c>
      <c r="D9447" t="s">
        <v>58</v>
      </c>
      <c r="E9447" t="s">
        <v>45</v>
      </c>
      <c r="F9447" t="s">
        <v>304</v>
      </c>
      <c r="G9447" t="s">
        <v>54</v>
      </c>
      <c r="H9447" t="s">
        <v>315</v>
      </c>
      <c r="I9447" s="90" t="s">
        <v>454</v>
      </c>
      <c r="J9447" s="3">
        <v>92000</v>
      </c>
    </row>
    <row r="9448" spans="1:10" hidden="1" x14ac:dyDescent="0.25">
      <c r="A9448" s="57" t="s">
        <v>130</v>
      </c>
      <c r="B9448" t="s">
        <v>128</v>
      </c>
      <c r="C9448">
        <v>2023</v>
      </c>
      <c r="D9448" t="s">
        <v>58</v>
      </c>
      <c r="E9448" t="s">
        <v>45</v>
      </c>
      <c r="F9448" t="s">
        <v>304</v>
      </c>
      <c r="G9448" t="s">
        <v>54</v>
      </c>
      <c r="H9448" t="s">
        <v>315</v>
      </c>
      <c r="I9448" t="s">
        <v>594</v>
      </c>
      <c r="J9448" s="3">
        <v>220000</v>
      </c>
    </row>
    <row r="9449" spans="1:10" hidden="1" x14ac:dyDescent="0.25">
      <c r="A9449" s="57" t="s">
        <v>130</v>
      </c>
      <c r="B9449" t="s">
        <v>128</v>
      </c>
      <c r="C9449">
        <v>2023</v>
      </c>
      <c r="D9449" t="s">
        <v>58</v>
      </c>
      <c r="E9449" t="s">
        <v>45</v>
      </c>
      <c r="F9449" t="s">
        <v>304</v>
      </c>
      <c r="G9449" t="s">
        <v>54</v>
      </c>
      <c r="H9449" s="2" t="s">
        <v>316</v>
      </c>
    </row>
    <row r="9450" spans="1:10" hidden="1" x14ac:dyDescent="0.25">
      <c r="A9450" s="57" t="s">
        <v>130</v>
      </c>
      <c r="B9450" t="s">
        <v>128</v>
      </c>
      <c r="C9450">
        <v>2023</v>
      </c>
      <c r="D9450" t="s">
        <v>58</v>
      </c>
      <c r="E9450" t="s">
        <v>45</v>
      </c>
      <c r="F9450" t="s">
        <v>304</v>
      </c>
      <c r="G9450" t="s">
        <v>49</v>
      </c>
      <c r="H9450" s="90" t="s">
        <v>317</v>
      </c>
    </row>
    <row r="9451" spans="1:10" hidden="1" x14ac:dyDescent="0.25">
      <c r="A9451" s="57" t="s">
        <v>130</v>
      </c>
      <c r="B9451" t="s">
        <v>128</v>
      </c>
      <c r="C9451">
        <v>2023</v>
      </c>
      <c r="D9451" t="s">
        <v>58</v>
      </c>
      <c r="E9451" t="s">
        <v>45</v>
      </c>
      <c r="F9451" t="s">
        <v>50</v>
      </c>
      <c r="G9451" t="s">
        <v>56</v>
      </c>
      <c r="H9451" t="s">
        <v>124</v>
      </c>
      <c r="I9451" s="90" t="s">
        <v>401</v>
      </c>
      <c r="J9451" s="3">
        <v>123668</v>
      </c>
    </row>
    <row r="9452" spans="1:10" hidden="1" x14ac:dyDescent="0.25">
      <c r="A9452" s="57" t="s">
        <v>130</v>
      </c>
      <c r="B9452" t="s">
        <v>128</v>
      </c>
      <c r="C9452">
        <v>2023</v>
      </c>
      <c r="D9452" t="s">
        <v>58</v>
      </c>
      <c r="E9452" t="s">
        <v>45</v>
      </c>
      <c r="F9452" t="s">
        <v>50</v>
      </c>
      <c r="G9452" t="s">
        <v>56</v>
      </c>
      <c r="H9452" t="s">
        <v>98</v>
      </c>
      <c r="I9452" s="90" t="s">
        <v>401</v>
      </c>
      <c r="J9452" s="3">
        <v>131713.03</v>
      </c>
    </row>
    <row r="9453" spans="1:10" hidden="1" x14ac:dyDescent="0.25">
      <c r="A9453" s="57" t="s">
        <v>130</v>
      </c>
      <c r="B9453" t="s">
        <v>128</v>
      </c>
      <c r="C9453">
        <v>2023</v>
      </c>
      <c r="D9453" t="s">
        <v>58</v>
      </c>
      <c r="E9453" t="s">
        <v>45</v>
      </c>
      <c r="F9453" t="s">
        <v>50</v>
      </c>
      <c r="G9453" t="s">
        <v>56</v>
      </c>
      <c r="H9453" t="s">
        <v>98</v>
      </c>
      <c r="I9453" s="90" t="s">
        <v>569</v>
      </c>
      <c r="J9453" s="3">
        <v>909860</v>
      </c>
    </row>
    <row r="9454" spans="1:10" hidden="1" x14ac:dyDescent="0.25">
      <c r="A9454" s="57" t="s">
        <v>130</v>
      </c>
      <c r="B9454" t="s">
        <v>128</v>
      </c>
      <c r="C9454">
        <v>2023</v>
      </c>
      <c r="D9454" t="s">
        <v>58</v>
      </c>
      <c r="E9454" t="s">
        <v>45</v>
      </c>
      <c r="F9454" t="s">
        <v>50</v>
      </c>
      <c r="G9454" t="s">
        <v>56</v>
      </c>
      <c r="H9454" t="s">
        <v>265</v>
      </c>
      <c r="I9454" s="90" t="s">
        <v>398</v>
      </c>
    </row>
    <row r="9455" spans="1:10" hidden="1" x14ac:dyDescent="0.25">
      <c r="A9455" s="57" t="s">
        <v>130</v>
      </c>
      <c r="B9455" t="s">
        <v>128</v>
      </c>
      <c r="C9455">
        <v>2023</v>
      </c>
      <c r="D9455" t="s">
        <v>58</v>
      </c>
      <c r="E9455" t="s">
        <v>45</v>
      </c>
      <c r="F9455" t="s">
        <v>50</v>
      </c>
      <c r="G9455" t="s">
        <v>56</v>
      </c>
      <c r="H9455" t="s">
        <v>265</v>
      </c>
      <c r="I9455" s="90" t="s">
        <v>454</v>
      </c>
    </row>
    <row r="9456" spans="1:10" hidden="1" x14ac:dyDescent="0.25">
      <c r="A9456" s="57" t="s">
        <v>130</v>
      </c>
      <c r="B9456" t="s">
        <v>128</v>
      </c>
      <c r="C9456">
        <v>2023</v>
      </c>
      <c r="D9456" t="s">
        <v>58</v>
      </c>
      <c r="E9456" t="s">
        <v>45</v>
      </c>
      <c r="F9456" t="s">
        <v>50</v>
      </c>
      <c r="G9456" t="s">
        <v>56</v>
      </c>
      <c r="H9456" t="s">
        <v>265</v>
      </c>
      <c r="I9456" s="90" t="s">
        <v>399</v>
      </c>
    </row>
    <row r="9457" spans="1:10" hidden="1" x14ac:dyDescent="0.25">
      <c r="A9457" s="57" t="s">
        <v>130</v>
      </c>
      <c r="B9457" t="s">
        <v>128</v>
      </c>
      <c r="C9457">
        <v>2023</v>
      </c>
      <c r="D9457" t="s">
        <v>58</v>
      </c>
      <c r="E9457" t="s">
        <v>45</v>
      </c>
      <c r="F9457" t="s">
        <v>50</v>
      </c>
      <c r="G9457" t="s">
        <v>56</v>
      </c>
      <c r="H9457" t="s">
        <v>265</v>
      </c>
      <c r="I9457" s="90" t="s">
        <v>514</v>
      </c>
    </row>
    <row r="9458" spans="1:10" hidden="1" x14ac:dyDescent="0.25">
      <c r="A9458" s="57" t="s">
        <v>130</v>
      </c>
      <c r="B9458" t="s">
        <v>128</v>
      </c>
      <c r="C9458">
        <v>2023</v>
      </c>
      <c r="D9458" t="s">
        <v>58</v>
      </c>
      <c r="E9458" t="s">
        <v>45</v>
      </c>
      <c r="F9458" t="s">
        <v>50</v>
      </c>
      <c r="G9458" t="s">
        <v>56</v>
      </c>
      <c r="H9458" t="s">
        <v>265</v>
      </c>
      <c r="I9458" s="90" t="s">
        <v>581</v>
      </c>
    </row>
    <row r="9459" spans="1:10" hidden="1" x14ac:dyDescent="0.25">
      <c r="A9459" s="57" t="s">
        <v>130</v>
      </c>
      <c r="B9459" t="s">
        <v>128</v>
      </c>
      <c r="C9459">
        <v>2023</v>
      </c>
      <c r="D9459" t="s">
        <v>58</v>
      </c>
      <c r="E9459" t="s">
        <v>45</v>
      </c>
      <c r="F9459" t="s">
        <v>50</v>
      </c>
      <c r="G9459" t="s">
        <v>56</v>
      </c>
      <c r="H9459" t="s">
        <v>265</v>
      </c>
      <c r="I9459" s="90" t="s">
        <v>560</v>
      </c>
    </row>
    <row r="9460" spans="1:10" hidden="1" x14ac:dyDescent="0.25">
      <c r="A9460" s="57" t="s">
        <v>130</v>
      </c>
      <c r="B9460" t="s">
        <v>128</v>
      </c>
      <c r="C9460">
        <v>2023</v>
      </c>
      <c r="D9460" t="s">
        <v>58</v>
      </c>
      <c r="E9460" t="s">
        <v>45</v>
      </c>
      <c r="F9460" t="s">
        <v>50</v>
      </c>
      <c r="G9460" t="s">
        <v>56</v>
      </c>
      <c r="H9460" t="s">
        <v>265</v>
      </c>
      <c r="I9460" s="90" t="s">
        <v>559</v>
      </c>
    </row>
    <row r="9461" spans="1:10" hidden="1" x14ac:dyDescent="0.25">
      <c r="A9461" s="57" t="s">
        <v>130</v>
      </c>
      <c r="B9461" t="s">
        <v>128</v>
      </c>
      <c r="C9461">
        <v>2023</v>
      </c>
      <c r="D9461" t="s">
        <v>58</v>
      </c>
      <c r="E9461" t="s">
        <v>45</v>
      </c>
      <c r="F9461" t="s">
        <v>50</v>
      </c>
      <c r="G9461" t="s">
        <v>56</v>
      </c>
      <c r="H9461" t="s">
        <v>193</v>
      </c>
      <c r="I9461" t="s">
        <v>426</v>
      </c>
    </row>
    <row r="9462" spans="1:10" hidden="1" x14ac:dyDescent="0.25">
      <c r="A9462" s="57" t="s">
        <v>130</v>
      </c>
      <c r="B9462" t="s">
        <v>128</v>
      </c>
      <c r="C9462">
        <v>2023</v>
      </c>
      <c r="D9462" t="s">
        <v>58</v>
      </c>
      <c r="E9462" t="s">
        <v>45</v>
      </c>
      <c r="F9462" t="s">
        <v>50</v>
      </c>
      <c r="G9462" t="s">
        <v>56</v>
      </c>
      <c r="H9462" t="s">
        <v>193</v>
      </c>
      <c r="I9462" s="90" t="s">
        <v>391</v>
      </c>
      <c r="J9462" s="3">
        <v>78616</v>
      </c>
    </row>
    <row r="9463" spans="1:10" hidden="1" x14ac:dyDescent="0.25">
      <c r="A9463" s="57" t="s">
        <v>130</v>
      </c>
      <c r="B9463" t="s">
        <v>128</v>
      </c>
      <c r="C9463">
        <v>2023</v>
      </c>
      <c r="D9463" t="s">
        <v>58</v>
      </c>
      <c r="E9463" t="s">
        <v>45</v>
      </c>
      <c r="F9463" t="s">
        <v>50</v>
      </c>
      <c r="G9463" t="s">
        <v>101</v>
      </c>
      <c r="H9463" t="s">
        <v>99</v>
      </c>
      <c r="I9463" s="90" t="s">
        <v>401</v>
      </c>
      <c r="J9463" s="3">
        <v>346691.5</v>
      </c>
    </row>
    <row r="9464" spans="1:10" hidden="1" x14ac:dyDescent="0.25">
      <c r="A9464" s="57" t="s">
        <v>130</v>
      </c>
      <c r="B9464" t="s">
        <v>128</v>
      </c>
      <c r="C9464">
        <v>2023</v>
      </c>
      <c r="D9464" t="s">
        <v>58</v>
      </c>
      <c r="E9464" t="s">
        <v>45</v>
      </c>
      <c r="F9464" t="s">
        <v>50</v>
      </c>
      <c r="G9464" t="s">
        <v>101</v>
      </c>
      <c r="H9464" s="2" t="s">
        <v>255</v>
      </c>
      <c r="I9464" s="90" t="s">
        <v>526</v>
      </c>
      <c r="J9464" s="3">
        <v>104000</v>
      </c>
    </row>
    <row r="9465" spans="1:10" hidden="1" x14ac:dyDescent="0.25">
      <c r="A9465" s="57" t="s">
        <v>130</v>
      </c>
      <c r="B9465" t="s">
        <v>128</v>
      </c>
      <c r="C9465">
        <v>2023</v>
      </c>
      <c r="D9465" t="s">
        <v>58</v>
      </c>
      <c r="E9465" t="s">
        <v>45</v>
      </c>
      <c r="F9465" t="s">
        <v>50</v>
      </c>
      <c r="G9465" t="s">
        <v>101</v>
      </c>
      <c r="H9465" s="2" t="s">
        <v>255</v>
      </c>
      <c r="I9465" t="s">
        <v>403</v>
      </c>
    </row>
    <row r="9466" spans="1:10" hidden="1" x14ac:dyDescent="0.25">
      <c r="A9466" s="57" t="s">
        <v>130</v>
      </c>
      <c r="B9466" t="s">
        <v>128</v>
      </c>
      <c r="C9466">
        <v>2023</v>
      </c>
      <c r="D9466" t="s">
        <v>58</v>
      </c>
      <c r="E9466" t="s">
        <v>45</v>
      </c>
      <c r="F9466" t="s">
        <v>50</v>
      </c>
      <c r="G9466" t="s">
        <v>101</v>
      </c>
      <c r="H9466" s="2" t="s">
        <v>255</v>
      </c>
      <c r="I9466" s="90" t="s">
        <v>655</v>
      </c>
    </row>
    <row r="9467" spans="1:10" hidden="1" x14ac:dyDescent="0.25">
      <c r="A9467" s="57" t="s">
        <v>130</v>
      </c>
      <c r="B9467" t="s">
        <v>128</v>
      </c>
      <c r="C9467">
        <v>2023</v>
      </c>
      <c r="D9467" t="s">
        <v>58</v>
      </c>
      <c r="E9467" t="s">
        <v>45</v>
      </c>
      <c r="F9467" t="s">
        <v>50</v>
      </c>
      <c r="G9467" t="s">
        <v>101</v>
      </c>
      <c r="H9467" s="2" t="s">
        <v>255</v>
      </c>
      <c r="I9467" t="s">
        <v>457</v>
      </c>
    </row>
    <row r="9468" spans="1:10" hidden="1" x14ac:dyDescent="0.25">
      <c r="A9468" s="57" t="s">
        <v>130</v>
      </c>
      <c r="B9468" t="s">
        <v>128</v>
      </c>
      <c r="C9468">
        <v>2023</v>
      </c>
      <c r="D9468" t="s">
        <v>58</v>
      </c>
      <c r="E9468" t="s">
        <v>45</v>
      </c>
      <c r="F9468" t="s">
        <v>50</v>
      </c>
      <c r="G9468" t="s">
        <v>101</v>
      </c>
      <c r="H9468" s="2" t="s">
        <v>255</v>
      </c>
      <c r="I9468" s="90" t="s">
        <v>667</v>
      </c>
      <c r="J9468" s="3">
        <v>34672</v>
      </c>
    </row>
    <row r="9469" spans="1:10" hidden="1" x14ac:dyDescent="0.25">
      <c r="A9469" s="57" t="s">
        <v>130</v>
      </c>
      <c r="B9469" t="s">
        <v>128</v>
      </c>
      <c r="C9469">
        <v>2023</v>
      </c>
      <c r="D9469" t="s">
        <v>58</v>
      </c>
      <c r="E9469" t="s">
        <v>45</v>
      </c>
      <c r="F9469" t="s">
        <v>50</v>
      </c>
      <c r="G9469" t="s">
        <v>101</v>
      </c>
      <c r="H9469" s="2" t="s">
        <v>255</v>
      </c>
      <c r="I9469" s="90" t="s">
        <v>384</v>
      </c>
      <c r="J9469" s="3">
        <v>17038</v>
      </c>
    </row>
    <row r="9470" spans="1:10" hidden="1" x14ac:dyDescent="0.25">
      <c r="A9470" s="57" t="s">
        <v>130</v>
      </c>
      <c r="B9470" t="s">
        <v>128</v>
      </c>
      <c r="C9470">
        <v>2023</v>
      </c>
      <c r="D9470" t="s">
        <v>58</v>
      </c>
      <c r="E9470" t="s">
        <v>45</v>
      </c>
      <c r="F9470" t="s">
        <v>50</v>
      </c>
      <c r="G9470" t="s">
        <v>101</v>
      </c>
      <c r="H9470" s="2" t="s">
        <v>255</v>
      </c>
      <c r="I9470" s="90" t="s">
        <v>416</v>
      </c>
      <c r="J9470" s="3">
        <v>7200</v>
      </c>
    </row>
    <row r="9471" spans="1:10" hidden="1" x14ac:dyDescent="0.25">
      <c r="A9471" s="57" t="s">
        <v>130</v>
      </c>
      <c r="B9471" t="s">
        <v>128</v>
      </c>
      <c r="C9471">
        <v>2023</v>
      </c>
      <c r="D9471" t="s">
        <v>58</v>
      </c>
      <c r="E9471" t="s">
        <v>45</v>
      </c>
      <c r="F9471" t="s">
        <v>50</v>
      </c>
      <c r="G9471" t="s">
        <v>101</v>
      </c>
      <c r="H9471" s="2" t="s">
        <v>255</v>
      </c>
      <c r="I9471" s="90" t="s">
        <v>429</v>
      </c>
      <c r="J9471" s="3">
        <v>12146</v>
      </c>
    </row>
    <row r="9472" spans="1:10" hidden="1" x14ac:dyDescent="0.25">
      <c r="A9472" s="57" t="s">
        <v>130</v>
      </c>
      <c r="B9472" t="s">
        <v>128</v>
      </c>
      <c r="C9472">
        <v>2023</v>
      </c>
      <c r="D9472" t="s">
        <v>58</v>
      </c>
      <c r="E9472" t="s">
        <v>45</v>
      </c>
      <c r="F9472" t="s">
        <v>50</v>
      </c>
      <c r="G9472" t="s">
        <v>101</v>
      </c>
      <c r="H9472" s="2" t="s">
        <v>255</v>
      </c>
      <c r="I9472" s="90" t="s">
        <v>666</v>
      </c>
      <c r="J9472" s="3">
        <v>21655</v>
      </c>
    </row>
    <row r="9473" spans="1:10" hidden="1" x14ac:dyDescent="0.25">
      <c r="A9473" s="57" t="s">
        <v>130</v>
      </c>
      <c r="B9473" t="s">
        <v>128</v>
      </c>
      <c r="C9473">
        <v>2023</v>
      </c>
      <c r="D9473" t="s">
        <v>58</v>
      </c>
      <c r="E9473" t="s">
        <v>45</v>
      </c>
      <c r="F9473" t="s">
        <v>50</v>
      </c>
      <c r="G9473" t="s">
        <v>101</v>
      </c>
      <c r="H9473" s="2" t="s">
        <v>254</v>
      </c>
    </row>
    <row r="9474" spans="1:10" hidden="1" x14ac:dyDescent="0.25">
      <c r="A9474" s="57" t="s">
        <v>130</v>
      </c>
      <c r="B9474" t="s">
        <v>128</v>
      </c>
      <c r="C9474">
        <v>2023</v>
      </c>
      <c r="D9474" t="s">
        <v>58</v>
      </c>
      <c r="E9474" t="s">
        <v>45</v>
      </c>
      <c r="F9474" t="s">
        <v>50</v>
      </c>
      <c r="G9474" t="s">
        <v>101</v>
      </c>
      <c r="H9474" s="2" t="s">
        <v>236</v>
      </c>
      <c r="I9474" t="s">
        <v>422</v>
      </c>
    </row>
    <row r="9475" spans="1:10" hidden="1" x14ac:dyDescent="0.25">
      <c r="A9475" s="57" t="s">
        <v>130</v>
      </c>
      <c r="B9475" t="s">
        <v>128</v>
      </c>
      <c r="C9475">
        <v>2023</v>
      </c>
      <c r="D9475" t="s">
        <v>58</v>
      </c>
      <c r="E9475" t="s">
        <v>45</v>
      </c>
      <c r="F9475" t="s">
        <v>50</v>
      </c>
      <c r="G9475" t="s">
        <v>101</v>
      </c>
      <c r="H9475" t="s">
        <v>30</v>
      </c>
      <c r="I9475" s="90" t="s">
        <v>412</v>
      </c>
      <c r="J9475" s="3">
        <v>59800</v>
      </c>
    </row>
    <row r="9476" spans="1:10" hidden="1" x14ac:dyDescent="0.25">
      <c r="A9476" s="57" t="s">
        <v>130</v>
      </c>
      <c r="B9476" t="s">
        <v>128</v>
      </c>
      <c r="C9476">
        <v>2023</v>
      </c>
      <c r="D9476" t="s">
        <v>58</v>
      </c>
      <c r="E9476" t="s">
        <v>45</v>
      </c>
      <c r="F9476" t="s">
        <v>50</v>
      </c>
      <c r="G9476" t="s">
        <v>101</v>
      </c>
      <c r="H9476" t="s">
        <v>30</v>
      </c>
      <c r="I9476" s="90" t="s">
        <v>597</v>
      </c>
      <c r="J9476" s="3">
        <v>124000</v>
      </c>
    </row>
    <row r="9477" spans="1:10" hidden="1" x14ac:dyDescent="0.25">
      <c r="A9477" s="57" t="s">
        <v>130</v>
      </c>
      <c r="B9477" t="s">
        <v>128</v>
      </c>
      <c r="C9477">
        <v>2023</v>
      </c>
      <c r="D9477" t="s">
        <v>58</v>
      </c>
      <c r="E9477" t="s">
        <v>45</v>
      </c>
      <c r="F9477" t="s">
        <v>50</v>
      </c>
      <c r="G9477" t="s">
        <v>101</v>
      </c>
      <c r="H9477" t="s">
        <v>30</v>
      </c>
      <c r="I9477" s="90" t="s">
        <v>425</v>
      </c>
      <c r="J9477" s="3">
        <v>74800</v>
      </c>
    </row>
    <row r="9478" spans="1:10" hidden="1" x14ac:dyDescent="0.25">
      <c r="A9478" s="57" t="s">
        <v>130</v>
      </c>
      <c r="B9478" t="s">
        <v>128</v>
      </c>
      <c r="C9478">
        <v>2023</v>
      </c>
      <c r="D9478" t="s">
        <v>58</v>
      </c>
      <c r="E9478" t="s">
        <v>45</v>
      </c>
      <c r="F9478" t="s">
        <v>50</v>
      </c>
      <c r="G9478" t="s">
        <v>101</v>
      </c>
      <c r="H9478" t="s">
        <v>30</v>
      </c>
      <c r="I9478" s="90" t="s">
        <v>544</v>
      </c>
      <c r="J9478" s="3">
        <v>139800</v>
      </c>
    </row>
    <row r="9479" spans="1:10" hidden="1" x14ac:dyDescent="0.25">
      <c r="A9479" s="57" t="s">
        <v>130</v>
      </c>
      <c r="B9479" t="s">
        <v>128</v>
      </c>
      <c r="C9479">
        <v>2023</v>
      </c>
      <c r="D9479" t="s">
        <v>58</v>
      </c>
      <c r="E9479" t="s">
        <v>45</v>
      </c>
      <c r="F9479" t="s">
        <v>50</v>
      </c>
      <c r="G9479" t="s">
        <v>101</v>
      </c>
      <c r="H9479" t="s">
        <v>30</v>
      </c>
      <c r="I9479" s="90" t="s">
        <v>478</v>
      </c>
      <c r="J9479" s="3">
        <v>5700</v>
      </c>
    </row>
    <row r="9480" spans="1:10" hidden="1" x14ac:dyDescent="0.25">
      <c r="A9480" s="57" t="s">
        <v>130</v>
      </c>
      <c r="B9480" t="s">
        <v>128</v>
      </c>
      <c r="C9480">
        <v>2023</v>
      </c>
      <c r="D9480" t="s">
        <v>58</v>
      </c>
      <c r="E9480" t="s">
        <v>45</v>
      </c>
      <c r="F9480" t="s">
        <v>50</v>
      </c>
      <c r="G9480" t="s">
        <v>101</v>
      </c>
      <c r="H9480" t="s">
        <v>30</v>
      </c>
      <c r="I9480" s="90" t="s">
        <v>409</v>
      </c>
      <c r="J9480" s="3">
        <v>38839.31</v>
      </c>
    </row>
    <row r="9481" spans="1:10" hidden="1" x14ac:dyDescent="0.25">
      <c r="A9481" s="57" t="s">
        <v>130</v>
      </c>
      <c r="B9481" t="s">
        <v>128</v>
      </c>
      <c r="C9481">
        <v>2023</v>
      </c>
      <c r="D9481" t="s">
        <v>58</v>
      </c>
      <c r="E9481" t="s">
        <v>45</v>
      </c>
      <c r="F9481" t="s">
        <v>50</v>
      </c>
      <c r="G9481" t="s">
        <v>101</v>
      </c>
      <c r="H9481" t="s">
        <v>30</v>
      </c>
      <c r="I9481" s="90" t="s">
        <v>464</v>
      </c>
    </row>
    <row r="9482" spans="1:10" hidden="1" x14ac:dyDescent="0.25">
      <c r="A9482" s="57" t="s">
        <v>130</v>
      </c>
      <c r="B9482" t="s">
        <v>128</v>
      </c>
      <c r="C9482">
        <v>2023</v>
      </c>
      <c r="D9482" t="s">
        <v>58</v>
      </c>
      <c r="E9482" t="s">
        <v>45</v>
      </c>
      <c r="F9482" t="s">
        <v>50</v>
      </c>
      <c r="G9482" t="s">
        <v>101</v>
      </c>
      <c r="H9482" t="s">
        <v>30</v>
      </c>
      <c r="I9482" s="90" t="s">
        <v>662</v>
      </c>
    </row>
    <row r="9483" spans="1:10" hidden="1" x14ac:dyDescent="0.25">
      <c r="A9483" s="57" t="s">
        <v>130</v>
      </c>
      <c r="B9483" t="s">
        <v>128</v>
      </c>
      <c r="C9483">
        <v>2023</v>
      </c>
      <c r="D9483" t="s">
        <v>58</v>
      </c>
      <c r="E9483" t="s">
        <v>45</v>
      </c>
      <c r="F9483" t="s">
        <v>50</v>
      </c>
      <c r="G9483" t="s">
        <v>101</v>
      </c>
      <c r="H9483" t="s">
        <v>30</v>
      </c>
      <c r="I9483" s="90" t="s">
        <v>663</v>
      </c>
    </row>
    <row r="9484" spans="1:10" hidden="1" x14ac:dyDescent="0.25">
      <c r="A9484" s="57" t="s">
        <v>130</v>
      </c>
      <c r="B9484" t="s">
        <v>128</v>
      </c>
      <c r="C9484">
        <v>2023</v>
      </c>
      <c r="D9484" t="s">
        <v>58</v>
      </c>
      <c r="E9484" t="s">
        <v>45</v>
      </c>
      <c r="F9484" t="s">
        <v>50</v>
      </c>
      <c r="G9484" t="s">
        <v>101</v>
      </c>
      <c r="H9484" t="s">
        <v>30</v>
      </c>
      <c r="I9484" s="90" t="s">
        <v>664</v>
      </c>
    </row>
    <row r="9485" spans="1:10" hidden="1" x14ac:dyDescent="0.25">
      <c r="A9485" s="57" t="s">
        <v>130</v>
      </c>
      <c r="B9485" t="s">
        <v>128</v>
      </c>
      <c r="C9485">
        <v>2023</v>
      </c>
      <c r="D9485" t="s">
        <v>58</v>
      </c>
      <c r="E9485" t="s">
        <v>45</v>
      </c>
      <c r="F9485" t="s">
        <v>50</v>
      </c>
      <c r="G9485" t="s">
        <v>101</v>
      </c>
      <c r="H9485" t="s">
        <v>30</v>
      </c>
      <c r="I9485" s="90" t="s">
        <v>615</v>
      </c>
    </row>
    <row r="9486" spans="1:10" hidden="1" x14ac:dyDescent="0.25">
      <c r="A9486" s="57" t="s">
        <v>130</v>
      </c>
      <c r="B9486" t="s">
        <v>128</v>
      </c>
      <c r="C9486">
        <v>2023</v>
      </c>
      <c r="D9486" t="s">
        <v>58</v>
      </c>
      <c r="E9486" t="s">
        <v>45</v>
      </c>
      <c r="F9486" t="s">
        <v>50</v>
      </c>
      <c r="G9486" t="s">
        <v>101</v>
      </c>
      <c r="H9486" t="s">
        <v>30</v>
      </c>
      <c r="I9486" t="s">
        <v>544</v>
      </c>
    </row>
    <row r="9487" spans="1:10" hidden="1" x14ac:dyDescent="0.25">
      <c r="A9487" s="57" t="s">
        <v>130</v>
      </c>
      <c r="B9487" t="s">
        <v>128</v>
      </c>
      <c r="C9487">
        <v>2023</v>
      </c>
      <c r="D9487" t="s">
        <v>58</v>
      </c>
      <c r="E9487" t="s">
        <v>45</v>
      </c>
      <c r="F9487" t="s">
        <v>50</v>
      </c>
      <c r="G9487" t="s">
        <v>101</v>
      </c>
      <c r="H9487" t="s">
        <v>30</v>
      </c>
      <c r="I9487" t="s">
        <v>499</v>
      </c>
    </row>
    <row r="9488" spans="1:10" hidden="1" x14ac:dyDescent="0.25">
      <c r="A9488" s="57" t="s">
        <v>130</v>
      </c>
      <c r="B9488" t="s">
        <v>128</v>
      </c>
      <c r="C9488">
        <v>2023</v>
      </c>
      <c r="D9488" t="s">
        <v>58</v>
      </c>
      <c r="E9488" t="s">
        <v>45</v>
      </c>
      <c r="F9488" t="s">
        <v>50</v>
      </c>
      <c r="G9488" t="s">
        <v>101</v>
      </c>
      <c r="H9488" t="s">
        <v>30</v>
      </c>
      <c r="I9488" t="s">
        <v>375</v>
      </c>
    </row>
    <row r="9489" spans="1:10" hidden="1" x14ac:dyDescent="0.25">
      <c r="A9489" s="57" t="s">
        <v>130</v>
      </c>
      <c r="B9489" t="s">
        <v>128</v>
      </c>
      <c r="C9489">
        <v>2023</v>
      </c>
      <c r="D9489" t="s">
        <v>58</v>
      </c>
      <c r="E9489" t="s">
        <v>45</v>
      </c>
      <c r="F9489" t="s">
        <v>50</v>
      </c>
      <c r="G9489" t="s">
        <v>101</v>
      </c>
      <c r="H9489" t="s">
        <v>30</v>
      </c>
      <c r="I9489" t="s">
        <v>504</v>
      </c>
    </row>
    <row r="9490" spans="1:10" hidden="1" x14ac:dyDescent="0.25">
      <c r="A9490" s="57" t="s">
        <v>130</v>
      </c>
      <c r="B9490" t="s">
        <v>128</v>
      </c>
      <c r="C9490">
        <v>2023</v>
      </c>
      <c r="D9490" t="s">
        <v>58</v>
      </c>
      <c r="E9490" t="s">
        <v>45</v>
      </c>
      <c r="F9490" t="s">
        <v>50</v>
      </c>
      <c r="G9490" t="s">
        <v>101</v>
      </c>
      <c r="H9490" t="s">
        <v>30</v>
      </c>
      <c r="I9490" t="s">
        <v>609</v>
      </c>
    </row>
    <row r="9491" spans="1:10" hidden="1" x14ac:dyDescent="0.25">
      <c r="A9491" s="57" t="s">
        <v>130</v>
      </c>
      <c r="B9491" t="s">
        <v>128</v>
      </c>
      <c r="C9491">
        <v>2023</v>
      </c>
      <c r="D9491" t="s">
        <v>58</v>
      </c>
      <c r="E9491" t="s">
        <v>45</v>
      </c>
      <c r="F9491" t="s">
        <v>50</v>
      </c>
      <c r="G9491" t="s">
        <v>101</v>
      </c>
      <c r="H9491" t="s">
        <v>30</v>
      </c>
      <c r="I9491" t="s">
        <v>619</v>
      </c>
    </row>
    <row r="9492" spans="1:10" hidden="1" x14ac:dyDescent="0.25">
      <c r="A9492" s="57" t="s">
        <v>130</v>
      </c>
      <c r="B9492" t="s">
        <v>128</v>
      </c>
      <c r="C9492">
        <v>2023</v>
      </c>
      <c r="D9492" t="s">
        <v>58</v>
      </c>
      <c r="E9492" t="s">
        <v>45</v>
      </c>
      <c r="F9492" t="s">
        <v>50</v>
      </c>
      <c r="G9492" t="s">
        <v>101</v>
      </c>
      <c r="H9492" t="s">
        <v>30</v>
      </c>
      <c r="I9492" t="s">
        <v>403</v>
      </c>
    </row>
    <row r="9493" spans="1:10" hidden="1" x14ac:dyDescent="0.25">
      <c r="A9493" s="57" t="s">
        <v>130</v>
      </c>
      <c r="B9493" t="s">
        <v>128</v>
      </c>
      <c r="C9493">
        <v>2023</v>
      </c>
      <c r="D9493" t="s">
        <v>58</v>
      </c>
      <c r="E9493" t="s">
        <v>45</v>
      </c>
      <c r="F9493" t="s">
        <v>50</v>
      </c>
      <c r="G9493" t="s">
        <v>101</v>
      </c>
      <c r="H9493" t="s">
        <v>30</v>
      </c>
      <c r="I9493" t="s">
        <v>426</v>
      </c>
    </row>
    <row r="9494" spans="1:10" hidden="1" x14ac:dyDescent="0.25">
      <c r="A9494" s="57" t="s">
        <v>130</v>
      </c>
      <c r="B9494" t="s">
        <v>128</v>
      </c>
      <c r="C9494">
        <v>2023</v>
      </c>
      <c r="D9494" t="s">
        <v>58</v>
      </c>
      <c r="E9494" t="s">
        <v>45</v>
      </c>
      <c r="F9494" t="s">
        <v>50</v>
      </c>
      <c r="G9494" t="s">
        <v>101</v>
      </c>
      <c r="H9494" t="s">
        <v>30</v>
      </c>
      <c r="I9494" t="s">
        <v>607</v>
      </c>
    </row>
    <row r="9495" spans="1:10" hidden="1" x14ac:dyDescent="0.25">
      <c r="A9495" s="57" t="s">
        <v>130</v>
      </c>
      <c r="B9495" t="s">
        <v>128</v>
      </c>
      <c r="C9495">
        <v>2023</v>
      </c>
      <c r="D9495" t="s">
        <v>58</v>
      </c>
      <c r="E9495" t="s">
        <v>45</v>
      </c>
      <c r="F9495" t="s">
        <v>50</v>
      </c>
      <c r="G9495" t="s">
        <v>101</v>
      </c>
      <c r="H9495" t="s">
        <v>30</v>
      </c>
      <c r="I9495" t="s">
        <v>620</v>
      </c>
    </row>
    <row r="9496" spans="1:10" hidden="1" x14ac:dyDescent="0.25">
      <c r="A9496" s="57" t="s">
        <v>130</v>
      </c>
      <c r="B9496" t="s">
        <v>128</v>
      </c>
      <c r="C9496">
        <v>2023</v>
      </c>
      <c r="D9496" t="s">
        <v>58</v>
      </c>
      <c r="E9496" t="s">
        <v>45</v>
      </c>
      <c r="F9496" t="s">
        <v>50</v>
      </c>
      <c r="G9496" t="s">
        <v>101</v>
      </c>
      <c r="H9496" t="s">
        <v>30</v>
      </c>
    </row>
    <row r="9497" spans="1:10" hidden="1" x14ac:dyDescent="0.25">
      <c r="A9497" s="57" t="s">
        <v>130</v>
      </c>
      <c r="B9497" t="s">
        <v>128</v>
      </c>
      <c r="C9497">
        <v>2023</v>
      </c>
      <c r="D9497" t="s">
        <v>58</v>
      </c>
      <c r="E9497" t="s">
        <v>45</v>
      </c>
      <c r="F9497" t="s">
        <v>50</v>
      </c>
      <c r="G9497" t="s">
        <v>101</v>
      </c>
      <c r="H9497" t="s">
        <v>30</v>
      </c>
    </row>
    <row r="9498" spans="1:10" hidden="1" x14ac:dyDescent="0.25">
      <c r="A9498" s="57" t="s">
        <v>130</v>
      </c>
      <c r="B9498" t="s">
        <v>128</v>
      </c>
      <c r="C9498">
        <v>2023</v>
      </c>
      <c r="D9498" t="s">
        <v>58</v>
      </c>
      <c r="E9498" t="s">
        <v>45</v>
      </c>
      <c r="F9498" t="s">
        <v>50</v>
      </c>
      <c r="G9498" t="s">
        <v>101</v>
      </c>
      <c r="H9498" t="s">
        <v>30</v>
      </c>
    </row>
    <row r="9499" spans="1:10" hidden="1" x14ac:dyDescent="0.25">
      <c r="A9499" s="57" t="s">
        <v>130</v>
      </c>
      <c r="B9499" t="s">
        <v>128</v>
      </c>
      <c r="C9499">
        <v>2023</v>
      </c>
      <c r="D9499" t="s">
        <v>58</v>
      </c>
      <c r="E9499" t="s">
        <v>45</v>
      </c>
      <c r="F9499" t="s">
        <v>50</v>
      </c>
      <c r="G9499" t="s">
        <v>101</v>
      </c>
      <c r="H9499" t="s">
        <v>30</v>
      </c>
    </row>
    <row r="9500" spans="1:10" hidden="1" x14ac:dyDescent="0.25">
      <c r="A9500" s="57" t="s">
        <v>130</v>
      </c>
      <c r="B9500" t="s">
        <v>128</v>
      </c>
      <c r="C9500">
        <v>2023</v>
      </c>
      <c r="D9500" t="s">
        <v>58</v>
      </c>
      <c r="E9500" t="s">
        <v>45</v>
      </c>
      <c r="F9500" t="s">
        <v>50</v>
      </c>
      <c r="G9500" t="s">
        <v>101</v>
      </c>
      <c r="H9500" t="s">
        <v>30</v>
      </c>
    </row>
    <row r="9501" spans="1:10" hidden="1" x14ac:dyDescent="0.25">
      <c r="A9501" s="57" t="s">
        <v>130</v>
      </c>
      <c r="B9501" t="s">
        <v>128</v>
      </c>
      <c r="C9501">
        <v>2023</v>
      </c>
      <c r="D9501" t="s">
        <v>58</v>
      </c>
      <c r="E9501" t="s">
        <v>45</v>
      </c>
      <c r="F9501" t="s">
        <v>50</v>
      </c>
      <c r="G9501" t="s">
        <v>101</v>
      </c>
      <c r="H9501" t="s">
        <v>30</v>
      </c>
    </row>
    <row r="9502" spans="1:10" hidden="1" x14ac:dyDescent="0.25">
      <c r="A9502" s="57" t="s">
        <v>130</v>
      </c>
      <c r="B9502" t="s">
        <v>128</v>
      </c>
      <c r="C9502">
        <v>2023</v>
      </c>
      <c r="D9502" t="s">
        <v>58</v>
      </c>
      <c r="E9502" t="s">
        <v>45</v>
      </c>
      <c r="F9502" t="s">
        <v>287</v>
      </c>
      <c r="G9502" t="s">
        <v>287</v>
      </c>
      <c r="H9502" s="82" t="s">
        <v>288</v>
      </c>
    </row>
    <row r="9503" spans="1:10" hidden="1" x14ac:dyDescent="0.25">
      <c r="A9503" s="57" t="s">
        <v>130</v>
      </c>
      <c r="B9503" t="s">
        <v>128</v>
      </c>
      <c r="C9503">
        <v>2023</v>
      </c>
      <c r="D9503" t="s">
        <v>58</v>
      </c>
      <c r="E9503" t="s">
        <v>112</v>
      </c>
      <c r="F9503" t="s">
        <v>117</v>
      </c>
      <c r="G9503" t="s">
        <v>53</v>
      </c>
      <c r="H9503" s="2" t="s">
        <v>256</v>
      </c>
    </row>
    <row r="9504" spans="1:10" hidden="1" x14ac:dyDescent="0.25">
      <c r="A9504" s="57" t="s">
        <v>130</v>
      </c>
      <c r="B9504" t="s">
        <v>128</v>
      </c>
      <c r="C9504">
        <v>2023</v>
      </c>
      <c r="D9504" t="s">
        <v>58</v>
      </c>
      <c r="E9504" t="s">
        <v>112</v>
      </c>
      <c r="F9504" t="s">
        <v>117</v>
      </c>
      <c r="G9504" t="s">
        <v>53</v>
      </c>
      <c r="H9504" s="90" t="s">
        <v>335</v>
      </c>
      <c r="I9504" s="90" t="s">
        <v>475</v>
      </c>
      <c r="J9504" s="3">
        <v>29750000</v>
      </c>
    </row>
    <row r="9505" spans="1:10" hidden="1" x14ac:dyDescent="0.25">
      <c r="A9505" s="57" t="s">
        <v>130</v>
      </c>
      <c r="B9505" t="s">
        <v>128</v>
      </c>
      <c r="C9505">
        <v>2023</v>
      </c>
      <c r="D9505" t="s">
        <v>58</v>
      </c>
      <c r="E9505" t="s">
        <v>112</v>
      </c>
      <c r="F9505" t="s">
        <v>117</v>
      </c>
      <c r="G9505" t="s">
        <v>53</v>
      </c>
      <c r="H9505" s="2" t="s">
        <v>257</v>
      </c>
      <c r="I9505" s="90" t="s">
        <v>406</v>
      </c>
      <c r="J9505" s="3">
        <v>2585312</v>
      </c>
    </row>
    <row r="9506" spans="1:10" hidden="1" x14ac:dyDescent="0.25">
      <c r="A9506" s="57" t="s">
        <v>130</v>
      </c>
      <c r="B9506" t="s">
        <v>128</v>
      </c>
      <c r="C9506">
        <v>2023</v>
      </c>
      <c r="D9506" t="s">
        <v>58</v>
      </c>
      <c r="E9506" t="s">
        <v>112</v>
      </c>
      <c r="F9506" t="s">
        <v>117</v>
      </c>
      <c r="G9506" t="s">
        <v>53</v>
      </c>
      <c r="H9506" s="2" t="s">
        <v>257</v>
      </c>
      <c r="I9506" s="90" t="s">
        <v>408</v>
      </c>
      <c r="J9506" s="3">
        <v>3003733</v>
      </c>
    </row>
    <row r="9507" spans="1:10" hidden="1" x14ac:dyDescent="0.25">
      <c r="A9507" s="57" t="s">
        <v>130</v>
      </c>
      <c r="B9507" t="s">
        <v>128</v>
      </c>
      <c r="C9507">
        <v>2023</v>
      </c>
      <c r="D9507" t="s">
        <v>58</v>
      </c>
      <c r="E9507" t="s">
        <v>112</v>
      </c>
      <c r="F9507" t="s">
        <v>117</v>
      </c>
      <c r="G9507" t="s">
        <v>53</v>
      </c>
      <c r="H9507" s="2" t="s">
        <v>257</v>
      </c>
      <c r="I9507" t="s">
        <v>421</v>
      </c>
    </row>
    <row r="9508" spans="1:10" hidden="1" x14ac:dyDescent="0.25">
      <c r="A9508" s="57" t="s">
        <v>130</v>
      </c>
      <c r="B9508" t="s">
        <v>128</v>
      </c>
      <c r="C9508">
        <v>2023</v>
      </c>
      <c r="D9508" t="s">
        <v>58</v>
      </c>
      <c r="E9508" t="s">
        <v>112</v>
      </c>
      <c r="F9508" t="s">
        <v>117</v>
      </c>
      <c r="G9508" t="s">
        <v>53</v>
      </c>
      <c r="H9508" s="2" t="s">
        <v>257</v>
      </c>
      <c r="I9508" s="90" t="s">
        <v>407</v>
      </c>
    </row>
    <row r="9509" spans="1:10" hidden="1" x14ac:dyDescent="0.25">
      <c r="A9509" s="57" t="s">
        <v>130</v>
      </c>
      <c r="B9509" t="s">
        <v>128</v>
      </c>
      <c r="C9509">
        <v>2023</v>
      </c>
      <c r="D9509" t="s">
        <v>58</v>
      </c>
      <c r="E9509" t="s">
        <v>112</v>
      </c>
      <c r="F9509" t="s">
        <v>117</v>
      </c>
      <c r="G9509" t="s">
        <v>53</v>
      </c>
      <c r="H9509" s="2" t="s">
        <v>257</v>
      </c>
    </row>
    <row r="9510" spans="1:10" hidden="1" x14ac:dyDescent="0.25">
      <c r="A9510" s="57" t="s">
        <v>130</v>
      </c>
      <c r="B9510" t="s">
        <v>128</v>
      </c>
      <c r="C9510">
        <v>2023</v>
      </c>
      <c r="D9510" t="s">
        <v>58</v>
      </c>
      <c r="E9510" t="s">
        <v>112</v>
      </c>
      <c r="F9510" t="s">
        <v>117</v>
      </c>
      <c r="G9510" t="s">
        <v>53</v>
      </c>
      <c r="H9510" s="2" t="s">
        <v>257</v>
      </c>
    </row>
    <row r="9511" spans="1:10" hidden="1" x14ac:dyDescent="0.25">
      <c r="A9511" s="57" t="s">
        <v>130</v>
      </c>
      <c r="B9511" t="s">
        <v>128</v>
      </c>
      <c r="C9511">
        <v>2023</v>
      </c>
      <c r="D9511" t="s">
        <v>58</v>
      </c>
      <c r="E9511" t="s">
        <v>112</v>
      </c>
      <c r="F9511" t="s">
        <v>117</v>
      </c>
      <c r="G9511" t="s">
        <v>53</v>
      </c>
      <c r="H9511" s="2" t="s">
        <v>257</v>
      </c>
    </row>
    <row r="9512" spans="1:10" hidden="1" x14ac:dyDescent="0.25">
      <c r="A9512" s="57" t="s">
        <v>130</v>
      </c>
      <c r="B9512" t="s">
        <v>128</v>
      </c>
      <c r="C9512">
        <v>2023</v>
      </c>
      <c r="D9512" t="s">
        <v>58</v>
      </c>
      <c r="E9512" t="s">
        <v>112</v>
      </c>
      <c r="F9512" t="s">
        <v>117</v>
      </c>
      <c r="G9512" t="s">
        <v>53</v>
      </c>
      <c r="H9512" s="2" t="s">
        <v>258</v>
      </c>
    </row>
    <row r="9513" spans="1:10" hidden="1" x14ac:dyDescent="0.25">
      <c r="A9513" s="57" t="s">
        <v>130</v>
      </c>
      <c r="B9513" t="s">
        <v>128</v>
      </c>
      <c r="C9513">
        <v>2023</v>
      </c>
      <c r="D9513" t="s">
        <v>58</v>
      </c>
      <c r="E9513" t="s">
        <v>112</v>
      </c>
      <c r="F9513" t="s">
        <v>117</v>
      </c>
      <c r="G9513" t="s">
        <v>53</v>
      </c>
      <c r="H9513" s="2" t="s">
        <v>259</v>
      </c>
      <c r="I9513" s="90" t="s">
        <v>409</v>
      </c>
      <c r="J9513" s="3">
        <v>18635270</v>
      </c>
    </row>
    <row r="9514" spans="1:10" hidden="1" x14ac:dyDescent="0.25">
      <c r="A9514" s="57" t="s">
        <v>130</v>
      </c>
      <c r="B9514" t="s">
        <v>128</v>
      </c>
      <c r="C9514">
        <v>2023</v>
      </c>
      <c r="D9514" t="s">
        <v>58</v>
      </c>
      <c r="E9514" t="s">
        <v>112</v>
      </c>
      <c r="F9514" t="s">
        <v>117</v>
      </c>
      <c r="G9514" t="s">
        <v>53</v>
      </c>
      <c r="H9514" s="2" t="s">
        <v>259</v>
      </c>
      <c r="I9514" s="90" t="s">
        <v>503</v>
      </c>
      <c r="J9514" s="3">
        <v>170160</v>
      </c>
    </row>
    <row r="9515" spans="1:10" hidden="1" x14ac:dyDescent="0.25">
      <c r="A9515" s="57" t="s">
        <v>130</v>
      </c>
      <c r="B9515" t="s">
        <v>128</v>
      </c>
      <c r="C9515">
        <v>2023</v>
      </c>
      <c r="D9515" t="s">
        <v>58</v>
      </c>
      <c r="E9515" t="s">
        <v>112</v>
      </c>
      <c r="F9515" t="s">
        <v>117</v>
      </c>
      <c r="G9515" t="s">
        <v>53</v>
      </c>
      <c r="H9515" s="2" t="s">
        <v>259</v>
      </c>
      <c r="I9515" s="90" t="s">
        <v>411</v>
      </c>
      <c r="J9515" s="3">
        <v>3316215</v>
      </c>
    </row>
    <row r="9516" spans="1:10" hidden="1" x14ac:dyDescent="0.25">
      <c r="A9516" s="57" t="s">
        <v>130</v>
      </c>
      <c r="B9516" t="s">
        <v>128</v>
      </c>
      <c r="C9516">
        <v>2023</v>
      </c>
      <c r="D9516" t="s">
        <v>58</v>
      </c>
      <c r="E9516" t="s">
        <v>112</v>
      </c>
      <c r="F9516" t="s">
        <v>117</v>
      </c>
      <c r="G9516" t="s">
        <v>53</v>
      </c>
      <c r="H9516" s="2" t="s">
        <v>259</v>
      </c>
      <c r="I9516" t="s">
        <v>442</v>
      </c>
      <c r="J9516" s="3">
        <v>3544000</v>
      </c>
    </row>
    <row r="9517" spans="1:10" hidden="1" x14ac:dyDescent="0.25">
      <c r="A9517" s="57" t="s">
        <v>130</v>
      </c>
      <c r="B9517" t="s">
        <v>128</v>
      </c>
      <c r="C9517">
        <v>2023</v>
      </c>
      <c r="D9517" t="s">
        <v>58</v>
      </c>
      <c r="E9517" t="s">
        <v>112</v>
      </c>
      <c r="F9517" t="s">
        <v>117</v>
      </c>
      <c r="G9517" t="s">
        <v>53</v>
      </c>
      <c r="H9517" s="2" t="s">
        <v>259</v>
      </c>
      <c r="I9517" s="90" t="s">
        <v>671</v>
      </c>
      <c r="J9517" s="3">
        <v>1600000</v>
      </c>
    </row>
    <row r="9518" spans="1:10" hidden="1" x14ac:dyDescent="0.25">
      <c r="A9518" s="57" t="s">
        <v>130</v>
      </c>
      <c r="B9518" t="s">
        <v>128</v>
      </c>
      <c r="C9518">
        <v>2023</v>
      </c>
      <c r="D9518" t="s">
        <v>58</v>
      </c>
      <c r="E9518" t="s">
        <v>112</v>
      </c>
      <c r="F9518" t="s">
        <v>117</v>
      </c>
      <c r="G9518" t="s">
        <v>53</v>
      </c>
      <c r="H9518" s="2" t="s">
        <v>259</v>
      </c>
    </row>
    <row r="9519" spans="1:10" hidden="1" x14ac:dyDescent="0.25">
      <c r="A9519" s="57" t="s">
        <v>130</v>
      </c>
      <c r="B9519" t="s">
        <v>128</v>
      </c>
      <c r="C9519">
        <v>2023</v>
      </c>
      <c r="D9519" t="s">
        <v>58</v>
      </c>
      <c r="E9519" t="s">
        <v>112</v>
      </c>
      <c r="F9519" t="s">
        <v>117</v>
      </c>
      <c r="G9519" t="s">
        <v>53</v>
      </c>
      <c r="H9519" s="2" t="s">
        <v>259</v>
      </c>
    </row>
    <row r="9520" spans="1:10" hidden="1" x14ac:dyDescent="0.25">
      <c r="A9520" s="57" t="s">
        <v>130</v>
      </c>
      <c r="B9520" t="s">
        <v>128</v>
      </c>
      <c r="C9520">
        <v>2023</v>
      </c>
      <c r="D9520" t="s">
        <v>58</v>
      </c>
      <c r="E9520" t="s">
        <v>112</v>
      </c>
      <c r="F9520" t="s">
        <v>117</v>
      </c>
      <c r="G9520" t="s">
        <v>334</v>
      </c>
      <c r="H9520" s="90" t="s">
        <v>335</v>
      </c>
    </row>
    <row r="9521" spans="1:10" hidden="1" x14ac:dyDescent="0.25">
      <c r="A9521" s="57" t="s">
        <v>130</v>
      </c>
      <c r="B9521" t="s">
        <v>128</v>
      </c>
      <c r="C9521">
        <v>2023</v>
      </c>
      <c r="D9521" t="s">
        <v>58</v>
      </c>
      <c r="E9521" t="s">
        <v>112</v>
      </c>
      <c r="F9521" t="s">
        <v>117</v>
      </c>
      <c r="G9521" t="s">
        <v>318</v>
      </c>
      <c r="H9521" t="s">
        <v>180</v>
      </c>
      <c r="I9521" s="90" t="s">
        <v>439</v>
      </c>
      <c r="J9521" s="3">
        <v>360000</v>
      </c>
    </row>
    <row r="9522" spans="1:10" hidden="1" x14ac:dyDescent="0.25">
      <c r="A9522" s="57" t="s">
        <v>130</v>
      </c>
      <c r="B9522" t="s">
        <v>128</v>
      </c>
      <c r="C9522">
        <v>2023</v>
      </c>
      <c r="D9522" t="s">
        <v>58</v>
      </c>
      <c r="E9522" t="s">
        <v>112</v>
      </c>
      <c r="F9522" t="s">
        <v>117</v>
      </c>
      <c r="G9522" t="s">
        <v>318</v>
      </c>
      <c r="H9522" t="s">
        <v>180</v>
      </c>
      <c r="I9522" s="90" t="s">
        <v>505</v>
      </c>
    </row>
    <row r="9523" spans="1:10" hidden="1" x14ac:dyDescent="0.25">
      <c r="A9523" s="57" t="s">
        <v>130</v>
      </c>
      <c r="B9523" t="s">
        <v>128</v>
      </c>
      <c r="C9523">
        <v>2023</v>
      </c>
      <c r="D9523" t="s">
        <v>58</v>
      </c>
      <c r="E9523" t="s">
        <v>112</v>
      </c>
      <c r="F9523" t="s">
        <v>117</v>
      </c>
      <c r="G9523" t="s">
        <v>318</v>
      </c>
      <c r="H9523" t="s">
        <v>180</v>
      </c>
      <c r="I9523" s="90" t="s">
        <v>413</v>
      </c>
      <c r="J9523" s="3">
        <v>1929180</v>
      </c>
    </row>
    <row r="9524" spans="1:10" hidden="1" x14ac:dyDescent="0.25">
      <c r="A9524" s="57" t="s">
        <v>130</v>
      </c>
      <c r="B9524" t="s">
        <v>128</v>
      </c>
      <c r="C9524">
        <v>2023</v>
      </c>
      <c r="D9524" t="s">
        <v>58</v>
      </c>
      <c r="E9524" t="s">
        <v>112</v>
      </c>
      <c r="F9524" t="s">
        <v>117</v>
      </c>
      <c r="G9524" t="s">
        <v>318</v>
      </c>
      <c r="H9524" t="s">
        <v>180</v>
      </c>
      <c r="I9524" s="90" t="s">
        <v>414</v>
      </c>
      <c r="J9524" s="3">
        <v>1384000</v>
      </c>
    </row>
    <row r="9525" spans="1:10" hidden="1" x14ac:dyDescent="0.25">
      <c r="A9525" s="57" t="s">
        <v>130</v>
      </c>
      <c r="B9525" t="s">
        <v>128</v>
      </c>
      <c r="C9525">
        <v>2023</v>
      </c>
      <c r="D9525" t="s">
        <v>58</v>
      </c>
      <c r="E9525" t="s">
        <v>112</v>
      </c>
      <c r="F9525" t="s">
        <v>117</v>
      </c>
      <c r="G9525" t="s">
        <v>318</v>
      </c>
      <c r="H9525" t="s">
        <v>180</v>
      </c>
      <c r="I9525" t="s">
        <v>566</v>
      </c>
    </row>
    <row r="9526" spans="1:10" hidden="1" x14ac:dyDescent="0.25">
      <c r="A9526" s="57" t="s">
        <v>130</v>
      </c>
      <c r="B9526" t="s">
        <v>128</v>
      </c>
      <c r="C9526">
        <v>2023</v>
      </c>
      <c r="D9526" t="s">
        <v>58</v>
      </c>
      <c r="E9526" t="s">
        <v>112</v>
      </c>
      <c r="F9526" t="s">
        <v>117</v>
      </c>
      <c r="G9526" t="s">
        <v>318</v>
      </c>
      <c r="H9526" t="s">
        <v>180</v>
      </c>
      <c r="I9526" s="90" t="s">
        <v>503</v>
      </c>
      <c r="J9526" s="3">
        <v>15000</v>
      </c>
    </row>
    <row r="9527" spans="1:10" hidden="1" x14ac:dyDescent="0.25">
      <c r="A9527" s="57" t="s">
        <v>130</v>
      </c>
      <c r="B9527" t="s">
        <v>128</v>
      </c>
      <c r="C9527">
        <v>2023</v>
      </c>
      <c r="D9527" t="s">
        <v>58</v>
      </c>
      <c r="E9527" t="s">
        <v>112</v>
      </c>
      <c r="F9527" t="s">
        <v>117</v>
      </c>
      <c r="G9527" t="s">
        <v>318</v>
      </c>
      <c r="H9527" s="90" t="s">
        <v>550</v>
      </c>
    </row>
    <row r="9528" spans="1:10" hidden="1" x14ac:dyDescent="0.25">
      <c r="A9528" s="57" t="s">
        <v>130</v>
      </c>
      <c r="B9528" t="s">
        <v>128</v>
      </c>
      <c r="C9528">
        <v>2023</v>
      </c>
      <c r="D9528" t="s">
        <v>58</v>
      </c>
      <c r="E9528" t="s">
        <v>112</v>
      </c>
      <c r="F9528" t="s">
        <v>117</v>
      </c>
      <c r="G9528" t="s">
        <v>318</v>
      </c>
      <c r="H9528" s="2" t="s">
        <v>279</v>
      </c>
      <c r="I9528" s="90" t="s">
        <v>414</v>
      </c>
      <c r="J9528" s="3">
        <v>602600</v>
      </c>
    </row>
    <row r="9529" spans="1:10" hidden="1" x14ac:dyDescent="0.25">
      <c r="A9529" s="57" t="s">
        <v>130</v>
      </c>
      <c r="B9529" t="s">
        <v>128</v>
      </c>
      <c r="C9529">
        <v>2023</v>
      </c>
      <c r="D9529" t="s">
        <v>58</v>
      </c>
      <c r="E9529" t="s">
        <v>112</v>
      </c>
      <c r="F9529" t="s">
        <v>117</v>
      </c>
      <c r="G9529" t="s">
        <v>318</v>
      </c>
      <c r="H9529" s="2" t="s">
        <v>279</v>
      </c>
      <c r="I9529" s="90" t="s">
        <v>505</v>
      </c>
      <c r="J9529" s="3">
        <v>711224.42</v>
      </c>
    </row>
    <row r="9530" spans="1:10" hidden="1" x14ac:dyDescent="0.25">
      <c r="A9530" s="57" t="s">
        <v>130</v>
      </c>
      <c r="B9530" t="s">
        <v>128</v>
      </c>
      <c r="C9530">
        <v>2023</v>
      </c>
      <c r="D9530" t="s">
        <v>58</v>
      </c>
      <c r="E9530" t="s">
        <v>112</v>
      </c>
      <c r="F9530" t="s">
        <v>117</v>
      </c>
      <c r="G9530" t="s">
        <v>318</v>
      </c>
      <c r="H9530" s="2" t="s">
        <v>279</v>
      </c>
    </row>
    <row r="9531" spans="1:10" hidden="1" x14ac:dyDescent="0.25">
      <c r="A9531" s="57" t="s">
        <v>130</v>
      </c>
      <c r="B9531" t="s">
        <v>128</v>
      </c>
      <c r="C9531">
        <v>2023</v>
      </c>
      <c r="D9531" t="s">
        <v>58</v>
      </c>
      <c r="E9531" t="s">
        <v>112</v>
      </c>
      <c r="F9531" t="s">
        <v>117</v>
      </c>
      <c r="G9531" t="s">
        <v>318</v>
      </c>
      <c r="H9531" s="2" t="s">
        <v>279</v>
      </c>
    </row>
    <row r="9532" spans="1:10" hidden="1" x14ac:dyDescent="0.25">
      <c r="A9532" s="57" t="s">
        <v>130</v>
      </c>
      <c r="B9532" t="s">
        <v>128</v>
      </c>
      <c r="C9532">
        <v>2023</v>
      </c>
      <c r="D9532" t="s">
        <v>58</v>
      </c>
      <c r="E9532" t="s">
        <v>112</v>
      </c>
      <c r="F9532" t="s">
        <v>117</v>
      </c>
      <c r="G9532" t="s">
        <v>318</v>
      </c>
      <c r="H9532" s="2" t="s">
        <v>279</v>
      </c>
    </row>
    <row r="9533" spans="1:10" hidden="1" x14ac:dyDescent="0.25">
      <c r="A9533" s="57" t="s">
        <v>130</v>
      </c>
      <c r="B9533" t="s">
        <v>128</v>
      </c>
      <c r="C9533">
        <v>2023</v>
      </c>
      <c r="D9533" t="s">
        <v>58</v>
      </c>
      <c r="E9533" t="s">
        <v>112</v>
      </c>
      <c r="F9533" t="s">
        <v>117</v>
      </c>
      <c r="G9533" t="s">
        <v>665</v>
      </c>
      <c r="H9533" s="2" t="s">
        <v>550</v>
      </c>
      <c r="I9533" s="90" t="s">
        <v>505</v>
      </c>
      <c r="J9533" s="3">
        <v>1342203</v>
      </c>
    </row>
    <row r="9534" spans="1:10" hidden="1" x14ac:dyDescent="0.25">
      <c r="A9534" s="57" t="s">
        <v>130</v>
      </c>
      <c r="B9534" t="s">
        <v>128</v>
      </c>
      <c r="C9534">
        <v>2023</v>
      </c>
      <c r="D9534" t="s">
        <v>58</v>
      </c>
      <c r="E9534" t="s">
        <v>112</v>
      </c>
      <c r="F9534" t="s">
        <v>117</v>
      </c>
      <c r="G9534" t="s">
        <v>319</v>
      </c>
      <c r="H9534" t="s">
        <v>181</v>
      </c>
    </row>
    <row r="9535" spans="1:10" hidden="1" x14ac:dyDescent="0.25">
      <c r="A9535" s="57" t="s">
        <v>130</v>
      </c>
      <c r="B9535" t="s">
        <v>128</v>
      </c>
      <c r="C9535">
        <v>2023</v>
      </c>
      <c r="D9535" t="s">
        <v>58</v>
      </c>
      <c r="E9535" t="s">
        <v>112</v>
      </c>
      <c r="F9535" t="s">
        <v>117</v>
      </c>
      <c r="G9535" t="s">
        <v>319</v>
      </c>
      <c r="H9535" s="90" t="s">
        <v>320</v>
      </c>
    </row>
    <row r="9536" spans="1:10" hidden="1" x14ac:dyDescent="0.25">
      <c r="A9536" s="20" t="s">
        <v>131</v>
      </c>
      <c r="B9536" s="20" t="s">
        <v>128</v>
      </c>
      <c r="C9536" s="20">
        <v>2023</v>
      </c>
      <c r="D9536" s="20" t="s">
        <v>58</v>
      </c>
      <c r="E9536" s="20" t="s">
        <v>52</v>
      </c>
      <c r="F9536" s="20" t="s">
        <v>142</v>
      </c>
      <c r="G9536" s="20" t="s">
        <v>301</v>
      </c>
      <c r="H9536" s="20" t="s">
        <v>210</v>
      </c>
      <c r="I9536" s="20" t="s">
        <v>374</v>
      </c>
      <c r="J9536" s="3">
        <v>184560926.28</v>
      </c>
    </row>
    <row r="9537" spans="1:10" hidden="1" x14ac:dyDescent="0.25">
      <c r="A9537" s="57" t="s">
        <v>131</v>
      </c>
      <c r="B9537" t="s">
        <v>128</v>
      </c>
      <c r="C9537">
        <v>2023</v>
      </c>
      <c r="D9537" t="s">
        <v>58</v>
      </c>
      <c r="E9537" t="s">
        <v>52</v>
      </c>
      <c r="F9537" t="s">
        <v>152</v>
      </c>
      <c r="G9537" t="s">
        <v>149</v>
      </c>
      <c r="H9537" t="s">
        <v>211</v>
      </c>
      <c r="J9537" s="3">
        <v>1550.2</v>
      </c>
    </row>
    <row r="9538" spans="1:10" hidden="1" x14ac:dyDescent="0.25">
      <c r="A9538" s="57" t="s">
        <v>131</v>
      </c>
      <c r="B9538" t="s">
        <v>128</v>
      </c>
      <c r="C9538">
        <v>2023</v>
      </c>
      <c r="D9538" t="s">
        <v>58</v>
      </c>
      <c r="E9538" t="s">
        <v>52</v>
      </c>
      <c r="F9538" t="s">
        <v>152</v>
      </c>
      <c r="G9538" t="s">
        <v>213</v>
      </c>
      <c r="H9538" t="s">
        <v>214</v>
      </c>
    </row>
    <row r="9539" spans="1:10" hidden="1" x14ac:dyDescent="0.25">
      <c r="A9539" s="57" t="s">
        <v>131</v>
      </c>
      <c r="B9539" t="s">
        <v>128</v>
      </c>
      <c r="C9539">
        <v>2023</v>
      </c>
      <c r="D9539" t="s">
        <v>58</v>
      </c>
      <c r="E9539" t="s">
        <v>52</v>
      </c>
      <c r="F9539" t="s">
        <v>152</v>
      </c>
      <c r="G9539" t="s">
        <v>217</v>
      </c>
      <c r="H9539" t="s">
        <v>218</v>
      </c>
    </row>
    <row r="9540" spans="1:10" hidden="1" x14ac:dyDescent="0.25">
      <c r="A9540" s="57" t="s">
        <v>131</v>
      </c>
      <c r="B9540" t="s">
        <v>128</v>
      </c>
      <c r="C9540">
        <v>2023</v>
      </c>
      <c r="D9540" t="s">
        <v>58</v>
      </c>
      <c r="E9540" t="s">
        <v>52</v>
      </c>
      <c r="F9540" t="s">
        <v>142</v>
      </c>
      <c r="G9540" t="s">
        <v>300</v>
      </c>
      <c r="H9540" t="s">
        <v>224</v>
      </c>
      <c r="J9540" s="3">
        <v>-6444307.4000000004</v>
      </c>
    </row>
    <row r="9541" spans="1:10" hidden="1" x14ac:dyDescent="0.25">
      <c r="A9541" s="57" t="s">
        <v>131</v>
      </c>
      <c r="B9541" t="s">
        <v>128</v>
      </c>
      <c r="C9541">
        <v>2023</v>
      </c>
      <c r="D9541" t="s">
        <v>58</v>
      </c>
      <c r="E9541" t="s">
        <v>52</v>
      </c>
      <c r="F9541" t="s">
        <v>142</v>
      </c>
      <c r="G9541" t="s">
        <v>300</v>
      </c>
      <c r="H9541" t="s">
        <v>303</v>
      </c>
    </row>
    <row r="9542" spans="1:10" hidden="1" x14ac:dyDescent="0.25">
      <c r="A9542" s="57" t="s">
        <v>131</v>
      </c>
      <c r="B9542" t="s">
        <v>128</v>
      </c>
      <c r="C9542">
        <v>2023</v>
      </c>
      <c r="D9542" t="s">
        <v>58</v>
      </c>
      <c r="E9542" t="s">
        <v>52</v>
      </c>
      <c r="F9542" t="s">
        <v>142</v>
      </c>
      <c r="G9542" t="s">
        <v>270</v>
      </c>
      <c r="H9542" t="s">
        <v>269</v>
      </c>
    </row>
    <row r="9543" spans="1:10" hidden="1" x14ac:dyDescent="0.25">
      <c r="A9543" s="57" t="s">
        <v>131</v>
      </c>
      <c r="B9543" t="s">
        <v>128</v>
      </c>
      <c r="C9543">
        <v>2023</v>
      </c>
      <c r="D9543" t="s">
        <v>58</v>
      </c>
      <c r="E9543" t="s">
        <v>52</v>
      </c>
      <c r="F9543" t="s">
        <v>142</v>
      </c>
      <c r="G9543" t="s">
        <v>270</v>
      </c>
      <c r="H9543" t="s">
        <v>271</v>
      </c>
      <c r="J9543" s="3">
        <v>182268.88</v>
      </c>
    </row>
    <row r="9544" spans="1:10" hidden="1" x14ac:dyDescent="0.25">
      <c r="A9544" s="57" t="s">
        <v>131</v>
      </c>
      <c r="B9544" t="s">
        <v>128</v>
      </c>
      <c r="C9544">
        <v>2023</v>
      </c>
      <c r="D9544" t="s">
        <v>58</v>
      </c>
      <c r="E9544" t="s">
        <v>52</v>
      </c>
      <c r="F9544" t="s">
        <v>142</v>
      </c>
      <c r="G9544" t="s">
        <v>270</v>
      </c>
      <c r="H9544" t="s">
        <v>486</v>
      </c>
      <c r="J9544" s="3">
        <v>-2719554.47</v>
      </c>
    </row>
    <row r="9545" spans="1:10" hidden="1" x14ac:dyDescent="0.25">
      <c r="A9545" s="57" t="s">
        <v>131</v>
      </c>
      <c r="B9545" t="s">
        <v>128</v>
      </c>
      <c r="C9545">
        <v>2023</v>
      </c>
      <c r="D9545" t="s">
        <v>58</v>
      </c>
      <c r="E9545" t="s">
        <v>52</v>
      </c>
      <c r="F9545" t="s">
        <v>152</v>
      </c>
      <c r="G9545" t="s">
        <v>56</v>
      </c>
      <c r="H9545" s="90" t="s">
        <v>608</v>
      </c>
    </row>
    <row r="9546" spans="1:10" hidden="1" x14ac:dyDescent="0.25">
      <c r="A9546" s="57" t="s">
        <v>131</v>
      </c>
      <c r="B9546" t="s">
        <v>128</v>
      </c>
      <c r="C9546">
        <v>2023</v>
      </c>
      <c r="D9546" t="s">
        <v>58</v>
      </c>
      <c r="E9546" t="s">
        <v>45</v>
      </c>
      <c r="F9546" t="s">
        <v>46</v>
      </c>
      <c r="G9546" t="s">
        <v>54</v>
      </c>
      <c r="H9546" t="s">
        <v>11</v>
      </c>
      <c r="I9546" s="90" t="s">
        <v>375</v>
      </c>
      <c r="J9546" s="3">
        <v>6120000</v>
      </c>
    </row>
    <row r="9547" spans="1:10" hidden="1" x14ac:dyDescent="0.25">
      <c r="A9547" s="57" t="s">
        <v>131</v>
      </c>
      <c r="B9547" t="s">
        <v>128</v>
      </c>
      <c r="C9547">
        <v>2023</v>
      </c>
      <c r="D9547" t="s">
        <v>58</v>
      </c>
      <c r="E9547" t="s">
        <v>45</v>
      </c>
      <c r="F9547" t="s">
        <v>46</v>
      </c>
      <c r="G9547" t="s">
        <v>54</v>
      </c>
      <c r="H9547" t="s">
        <v>11</v>
      </c>
      <c r="I9547" s="90" t="s">
        <v>556</v>
      </c>
      <c r="J9547" s="3">
        <v>1800000</v>
      </c>
    </row>
    <row r="9548" spans="1:10" hidden="1" x14ac:dyDescent="0.25">
      <c r="A9548" s="57" t="s">
        <v>131</v>
      </c>
      <c r="B9548" t="s">
        <v>128</v>
      </c>
      <c r="C9548">
        <v>2023</v>
      </c>
      <c r="D9548" t="s">
        <v>58</v>
      </c>
      <c r="E9548" t="s">
        <v>45</v>
      </c>
      <c r="F9548" t="s">
        <v>46</v>
      </c>
      <c r="G9548" t="s">
        <v>54</v>
      </c>
      <c r="H9548" t="s">
        <v>11</v>
      </c>
      <c r="I9548" s="90" t="s">
        <v>557</v>
      </c>
    </row>
    <row r="9549" spans="1:10" hidden="1" x14ac:dyDescent="0.25">
      <c r="A9549" s="57" t="s">
        <v>131</v>
      </c>
      <c r="B9549" t="s">
        <v>128</v>
      </c>
      <c r="C9549">
        <v>2023</v>
      </c>
      <c r="D9549" t="s">
        <v>58</v>
      </c>
      <c r="E9549" t="s">
        <v>45</v>
      </c>
      <c r="F9549" t="s">
        <v>46</v>
      </c>
      <c r="G9549" t="s">
        <v>54</v>
      </c>
      <c r="H9549" t="s">
        <v>12</v>
      </c>
      <c r="I9549" s="90" t="s">
        <v>556</v>
      </c>
      <c r="J9549" s="3">
        <v>140606</v>
      </c>
    </row>
    <row r="9550" spans="1:10" hidden="1" x14ac:dyDescent="0.25">
      <c r="A9550" s="57" t="s">
        <v>131</v>
      </c>
      <c r="B9550" t="s">
        <v>128</v>
      </c>
      <c r="C9550">
        <v>2023</v>
      </c>
      <c r="D9550" t="s">
        <v>58</v>
      </c>
      <c r="E9550" t="s">
        <v>45</v>
      </c>
      <c r="F9550" t="s">
        <v>46</v>
      </c>
      <c r="G9550" t="s">
        <v>54</v>
      </c>
      <c r="H9550" t="s">
        <v>12</v>
      </c>
      <c r="I9550" s="90" t="s">
        <v>557</v>
      </c>
    </row>
    <row r="9551" spans="1:10" hidden="1" x14ac:dyDescent="0.25">
      <c r="A9551" s="57" t="s">
        <v>131</v>
      </c>
      <c r="B9551" t="s">
        <v>128</v>
      </c>
      <c r="C9551">
        <v>2023</v>
      </c>
      <c r="D9551" t="s">
        <v>58</v>
      </c>
      <c r="E9551" t="s">
        <v>45</v>
      </c>
      <c r="F9551" t="s">
        <v>46</v>
      </c>
      <c r="G9551" t="s">
        <v>54</v>
      </c>
      <c r="H9551" t="s">
        <v>12</v>
      </c>
    </row>
    <row r="9552" spans="1:10" hidden="1" x14ac:dyDescent="0.25">
      <c r="A9552" s="57" t="s">
        <v>131</v>
      </c>
      <c r="B9552" t="s">
        <v>128</v>
      </c>
      <c r="C9552">
        <v>2023</v>
      </c>
      <c r="D9552" t="s">
        <v>58</v>
      </c>
      <c r="E9552" t="s">
        <v>45</v>
      </c>
      <c r="F9552" t="s">
        <v>46</v>
      </c>
      <c r="G9552" t="s">
        <v>54</v>
      </c>
      <c r="H9552" t="s">
        <v>13</v>
      </c>
      <c r="I9552" s="90" t="s">
        <v>375</v>
      </c>
      <c r="J9552" s="3">
        <v>510000</v>
      </c>
    </row>
    <row r="9553" spans="1:10" hidden="1" x14ac:dyDescent="0.25">
      <c r="A9553" s="57" t="s">
        <v>131</v>
      </c>
      <c r="B9553" t="s">
        <v>128</v>
      </c>
      <c r="C9553">
        <v>2023</v>
      </c>
      <c r="D9553" t="s">
        <v>58</v>
      </c>
      <c r="E9553" t="s">
        <v>45</v>
      </c>
      <c r="F9553" t="s">
        <v>46</v>
      </c>
      <c r="G9553" t="s">
        <v>54</v>
      </c>
      <c r="H9553" t="s">
        <v>13</v>
      </c>
      <c r="I9553" s="90" t="s">
        <v>556</v>
      </c>
      <c r="J9553" s="3">
        <v>167577</v>
      </c>
    </row>
    <row r="9554" spans="1:10" hidden="1" x14ac:dyDescent="0.25">
      <c r="A9554" s="57" t="s">
        <v>131</v>
      </c>
      <c r="B9554" t="s">
        <v>128</v>
      </c>
      <c r="C9554">
        <v>2023</v>
      </c>
      <c r="D9554" t="s">
        <v>58</v>
      </c>
      <c r="E9554" t="s">
        <v>45</v>
      </c>
      <c r="F9554" t="s">
        <v>46</v>
      </c>
      <c r="G9554" t="s">
        <v>54</v>
      </c>
      <c r="H9554" t="s">
        <v>13</v>
      </c>
      <c r="I9554" s="90" t="s">
        <v>557</v>
      </c>
    </row>
    <row r="9555" spans="1:10" hidden="1" x14ac:dyDescent="0.25">
      <c r="A9555" s="57" t="s">
        <v>131</v>
      </c>
      <c r="B9555" t="s">
        <v>128</v>
      </c>
      <c r="C9555">
        <v>2023</v>
      </c>
      <c r="D9555" t="s">
        <v>58</v>
      </c>
      <c r="E9555" t="s">
        <v>45</v>
      </c>
      <c r="F9555" t="s">
        <v>46</v>
      </c>
      <c r="G9555" t="s">
        <v>54</v>
      </c>
      <c r="H9555" t="s">
        <v>14</v>
      </c>
      <c r="I9555" s="90" t="s">
        <v>375</v>
      </c>
      <c r="J9555" s="3">
        <f>300348-861872</f>
        <v>-561524</v>
      </c>
    </row>
    <row r="9556" spans="1:10" hidden="1" x14ac:dyDescent="0.25">
      <c r="A9556" s="57" t="s">
        <v>131</v>
      </c>
      <c r="B9556" t="s">
        <v>128</v>
      </c>
      <c r="C9556">
        <v>2023</v>
      </c>
      <c r="D9556" t="s">
        <v>58</v>
      </c>
      <c r="E9556" t="s">
        <v>45</v>
      </c>
      <c r="F9556" t="s">
        <v>46</v>
      </c>
      <c r="G9556" t="s">
        <v>54</v>
      </c>
      <c r="H9556" t="s">
        <v>14</v>
      </c>
      <c r="I9556" s="90" t="s">
        <v>557</v>
      </c>
      <c r="J9556" s="3">
        <v>-18920</v>
      </c>
    </row>
    <row r="9557" spans="1:10" hidden="1" x14ac:dyDescent="0.25">
      <c r="A9557" s="57" t="s">
        <v>131</v>
      </c>
      <c r="B9557" t="s">
        <v>128</v>
      </c>
      <c r="C9557">
        <v>2023</v>
      </c>
      <c r="D9557" t="s">
        <v>58</v>
      </c>
      <c r="E9557" t="s">
        <v>45</v>
      </c>
      <c r="F9557" t="s">
        <v>46</v>
      </c>
      <c r="G9557" t="s">
        <v>54</v>
      </c>
      <c r="H9557" t="s">
        <v>14</v>
      </c>
      <c r="I9557" s="90" t="s">
        <v>672</v>
      </c>
      <c r="J9557" s="3">
        <v>-246578</v>
      </c>
    </row>
    <row r="9558" spans="1:10" hidden="1" x14ac:dyDescent="0.25">
      <c r="A9558" s="57" t="s">
        <v>131</v>
      </c>
      <c r="B9558" t="s">
        <v>128</v>
      </c>
      <c r="C9558">
        <v>2023</v>
      </c>
      <c r="D9558" t="s">
        <v>58</v>
      </c>
      <c r="E9558" t="s">
        <v>45</v>
      </c>
      <c r="F9558" t="s">
        <v>46</v>
      </c>
      <c r="G9558" t="s">
        <v>54</v>
      </c>
      <c r="H9558" t="s">
        <v>14</v>
      </c>
      <c r="I9558" s="90" t="s">
        <v>556</v>
      </c>
      <c r="J9558" s="3">
        <v>20109</v>
      </c>
    </row>
    <row r="9559" spans="1:10" hidden="1" x14ac:dyDescent="0.25">
      <c r="A9559" s="57" t="s">
        <v>131</v>
      </c>
      <c r="B9559" t="s">
        <v>128</v>
      </c>
      <c r="C9559">
        <v>2023</v>
      </c>
      <c r="D9559" t="s">
        <v>58</v>
      </c>
      <c r="E9559" t="s">
        <v>45</v>
      </c>
      <c r="F9559" t="s">
        <v>46</v>
      </c>
      <c r="G9559" t="s">
        <v>54</v>
      </c>
      <c r="H9559" t="s">
        <v>15</v>
      </c>
      <c r="I9559" s="90" t="s">
        <v>375</v>
      </c>
      <c r="J9559" s="3">
        <v>510000</v>
      </c>
    </row>
    <row r="9560" spans="1:10" hidden="1" x14ac:dyDescent="0.25">
      <c r="A9560" s="57" t="s">
        <v>131</v>
      </c>
      <c r="B9560" t="s">
        <v>128</v>
      </c>
      <c r="C9560">
        <v>2023</v>
      </c>
      <c r="D9560" t="s">
        <v>58</v>
      </c>
      <c r="E9560" t="s">
        <v>45</v>
      </c>
      <c r="F9560" t="s">
        <v>46</v>
      </c>
      <c r="G9560" t="s">
        <v>54</v>
      </c>
      <c r="H9560" t="s">
        <v>15</v>
      </c>
      <c r="I9560" s="90" t="s">
        <v>556</v>
      </c>
      <c r="J9560" s="3">
        <v>161718</v>
      </c>
    </row>
    <row r="9561" spans="1:10" hidden="1" x14ac:dyDescent="0.25">
      <c r="A9561" s="57" t="s">
        <v>131</v>
      </c>
      <c r="B9561" t="s">
        <v>128</v>
      </c>
      <c r="C9561">
        <v>2023</v>
      </c>
      <c r="D9561" t="s">
        <v>58</v>
      </c>
      <c r="E9561" t="s">
        <v>45</v>
      </c>
      <c r="F9561" t="s">
        <v>46</v>
      </c>
      <c r="G9561" t="s">
        <v>54</v>
      </c>
      <c r="H9561" t="s">
        <v>15</v>
      </c>
      <c r="I9561" s="90" t="s">
        <v>557</v>
      </c>
    </row>
    <row r="9562" spans="1:10" hidden="1" x14ac:dyDescent="0.25">
      <c r="A9562" s="57" t="s">
        <v>131</v>
      </c>
      <c r="B9562" t="s">
        <v>128</v>
      </c>
      <c r="C9562">
        <v>2023</v>
      </c>
      <c r="D9562" t="s">
        <v>58</v>
      </c>
      <c r="E9562" t="s">
        <v>45</v>
      </c>
      <c r="F9562" t="s">
        <v>46</v>
      </c>
      <c r="G9562" t="s">
        <v>54</v>
      </c>
      <c r="H9562" t="s">
        <v>16</v>
      </c>
      <c r="I9562" s="90" t="s">
        <v>375</v>
      </c>
      <c r="J9562" s="3">
        <v>255000</v>
      </c>
    </row>
    <row r="9563" spans="1:10" hidden="1" x14ac:dyDescent="0.25">
      <c r="A9563" s="57" t="s">
        <v>131</v>
      </c>
      <c r="B9563" t="s">
        <v>128</v>
      </c>
      <c r="C9563">
        <v>2023</v>
      </c>
      <c r="D9563" t="s">
        <v>58</v>
      </c>
      <c r="E9563" t="s">
        <v>45</v>
      </c>
      <c r="F9563" t="s">
        <v>46</v>
      </c>
      <c r="G9563" t="s">
        <v>54</v>
      </c>
      <c r="H9563" t="s">
        <v>16</v>
      </c>
      <c r="I9563" s="90" t="s">
        <v>557</v>
      </c>
    </row>
    <row r="9564" spans="1:10" hidden="1" x14ac:dyDescent="0.25">
      <c r="A9564" s="57" t="s">
        <v>131</v>
      </c>
      <c r="B9564" t="s">
        <v>128</v>
      </c>
      <c r="C9564">
        <v>2023</v>
      </c>
      <c r="D9564" t="s">
        <v>58</v>
      </c>
      <c r="E9564" t="s">
        <v>45</v>
      </c>
      <c r="F9564" t="s">
        <v>46</v>
      </c>
      <c r="G9564" t="s">
        <v>54</v>
      </c>
      <c r="H9564" t="s">
        <v>16</v>
      </c>
      <c r="I9564" s="90" t="s">
        <v>556</v>
      </c>
      <c r="J9564" s="3">
        <v>75000</v>
      </c>
    </row>
    <row r="9565" spans="1:10" hidden="1" x14ac:dyDescent="0.25">
      <c r="A9565" s="57" t="s">
        <v>131</v>
      </c>
      <c r="B9565" t="s">
        <v>128</v>
      </c>
      <c r="C9565">
        <v>2023</v>
      </c>
      <c r="D9565" t="s">
        <v>58</v>
      </c>
      <c r="E9565" t="s">
        <v>45</v>
      </c>
      <c r="F9565" t="s">
        <v>46</v>
      </c>
      <c r="G9565" t="s">
        <v>54</v>
      </c>
      <c r="H9565" t="s">
        <v>17</v>
      </c>
      <c r="I9565" s="90" t="s">
        <v>375</v>
      </c>
      <c r="J9565" s="3">
        <v>4080000</v>
      </c>
    </row>
    <row r="9566" spans="1:10" hidden="1" x14ac:dyDescent="0.25">
      <c r="A9566" s="57" t="s">
        <v>131</v>
      </c>
      <c r="B9566" t="s">
        <v>128</v>
      </c>
      <c r="C9566">
        <v>2023</v>
      </c>
      <c r="D9566" t="s">
        <v>58</v>
      </c>
      <c r="E9566" t="s">
        <v>45</v>
      </c>
      <c r="F9566" t="s">
        <v>46</v>
      </c>
      <c r="G9566" t="s">
        <v>54</v>
      </c>
      <c r="H9566" s="90" t="s">
        <v>331</v>
      </c>
    </row>
    <row r="9567" spans="1:10" hidden="1" x14ac:dyDescent="0.25">
      <c r="A9567" s="57" t="s">
        <v>131</v>
      </c>
      <c r="B9567" t="s">
        <v>128</v>
      </c>
      <c r="C9567">
        <v>2023</v>
      </c>
      <c r="D9567" t="s">
        <v>58</v>
      </c>
      <c r="E9567" t="s">
        <v>45</v>
      </c>
      <c r="F9567" t="s">
        <v>46</v>
      </c>
      <c r="G9567" t="s">
        <v>54</v>
      </c>
      <c r="H9567" s="90" t="s">
        <v>445</v>
      </c>
    </row>
    <row r="9568" spans="1:10" hidden="1" x14ac:dyDescent="0.25">
      <c r="A9568" s="57" t="s">
        <v>131</v>
      </c>
      <c r="B9568" t="s">
        <v>128</v>
      </c>
      <c r="C9568">
        <v>2023</v>
      </c>
      <c r="D9568" t="s">
        <v>58</v>
      </c>
      <c r="E9568" t="s">
        <v>45</v>
      </c>
      <c r="F9568" t="s">
        <v>46</v>
      </c>
      <c r="G9568" t="s">
        <v>54</v>
      </c>
      <c r="H9568" t="s">
        <v>195</v>
      </c>
      <c r="I9568" s="90" t="s">
        <v>654</v>
      </c>
    </row>
    <row r="9569" spans="1:11" hidden="1" x14ac:dyDescent="0.25">
      <c r="A9569" s="57" t="s">
        <v>131</v>
      </c>
      <c r="B9569" t="s">
        <v>128</v>
      </c>
      <c r="C9569">
        <v>2023</v>
      </c>
      <c r="D9569" t="s">
        <v>58</v>
      </c>
      <c r="E9569" t="s">
        <v>45</v>
      </c>
      <c r="F9569" t="s">
        <v>46</v>
      </c>
      <c r="G9569" t="s">
        <v>54</v>
      </c>
      <c r="H9569" t="s">
        <v>18</v>
      </c>
      <c r="I9569" s="90" t="s">
        <v>559</v>
      </c>
      <c r="J9569" s="3">
        <v>75442</v>
      </c>
    </row>
    <row r="9570" spans="1:11" hidden="1" x14ac:dyDescent="0.25">
      <c r="A9570" s="57" t="s">
        <v>131</v>
      </c>
      <c r="B9570" t="s">
        <v>128</v>
      </c>
      <c r="C9570">
        <v>2023</v>
      </c>
      <c r="D9570" t="s">
        <v>58</v>
      </c>
      <c r="E9570" t="s">
        <v>45</v>
      </c>
      <c r="F9570" t="s">
        <v>46</v>
      </c>
      <c r="G9570" t="s">
        <v>54</v>
      </c>
      <c r="H9570" s="90" t="s">
        <v>513</v>
      </c>
      <c r="I9570" s="90" t="s">
        <v>581</v>
      </c>
      <c r="J9570" s="3">
        <v>33820</v>
      </c>
    </row>
    <row r="9571" spans="1:11" hidden="1" x14ac:dyDescent="0.25">
      <c r="A9571" s="57" t="s">
        <v>131</v>
      </c>
      <c r="B9571" t="s">
        <v>128</v>
      </c>
      <c r="C9571">
        <v>2023</v>
      </c>
      <c r="D9571" t="s">
        <v>58</v>
      </c>
      <c r="E9571" t="s">
        <v>45</v>
      </c>
      <c r="F9571" t="s">
        <v>46</v>
      </c>
      <c r="G9571" t="s">
        <v>54</v>
      </c>
      <c r="H9571" t="s">
        <v>19</v>
      </c>
      <c r="I9571" s="90" t="s">
        <v>398</v>
      </c>
      <c r="J9571" s="3">
        <v>1016400</v>
      </c>
    </row>
    <row r="9572" spans="1:11" hidden="1" x14ac:dyDescent="0.25">
      <c r="A9572" s="57" t="s">
        <v>131</v>
      </c>
      <c r="B9572" t="s">
        <v>128</v>
      </c>
      <c r="C9572">
        <v>2023</v>
      </c>
      <c r="D9572" t="s">
        <v>58</v>
      </c>
      <c r="E9572" t="s">
        <v>45</v>
      </c>
      <c r="F9572" t="s">
        <v>46</v>
      </c>
      <c r="G9572" t="s">
        <v>54</v>
      </c>
      <c r="H9572" t="s">
        <v>19</v>
      </c>
      <c r="I9572" s="90" t="s">
        <v>400</v>
      </c>
      <c r="J9572" s="3">
        <v>33500</v>
      </c>
    </row>
    <row r="9573" spans="1:11" hidden="1" x14ac:dyDescent="0.25">
      <c r="A9573" s="57" t="s">
        <v>131</v>
      </c>
      <c r="B9573" t="s">
        <v>128</v>
      </c>
      <c r="C9573">
        <v>2023</v>
      </c>
      <c r="D9573" t="s">
        <v>58</v>
      </c>
      <c r="E9573" t="s">
        <v>45</v>
      </c>
      <c r="F9573" t="s">
        <v>46</v>
      </c>
      <c r="G9573" t="s">
        <v>54</v>
      </c>
      <c r="H9573" t="s">
        <v>20</v>
      </c>
      <c r="I9573" s="90" t="s">
        <v>399</v>
      </c>
      <c r="J9573" s="10">
        <v>170000</v>
      </c>
    </row>
    <row r="9574" spans="1:11" hidden="1" x14ac:dyDescent="0.25">
      <c r="A9574" s="57" t="s">
        <v>131</v>
      </c>
      <c r="B9574" t="s">
        <v>128</v>
      </c>
      <c r="C9574">
        <v>2023</v>
      </c>
      <c r="D9574" t="s">
        <v>58</v>
      </c>
      <c r="E9574" t="s">
        <v>45</v>
      </c>
      <c r="F9574" t="s">
        <v>46</v>
      </c>
      <c r="G9574" t="s">
        <v>54</v>
      </c>
      <c r="H9574" s="90" t="s">
        <v>523</v>
      </c>
    </row>
    <row r="9575" spans="1:11" hidden="1" x14ac:dyDescent="0.25">
      <c r="A9575" s="57" t="s">
        <v>131</v>
      </c>
      <c r="B9575" t="s">
        <v>128</v>
      </c>
      <c r="C9575">
        <v>2023</v>
      </c>
      <c r="D9575" t="s">
        <v>58</v>
      </c>
      <c r="E9575" t="s">
        <v>45</v>
      </c>
      <c r="F9575" t="s">
        <v>46</v>
      </c>
      <c r="G9575" t="s">
        <v>54</v>
      </c>
      <c r="H9575" s="2" t="s">
        <v>294</v>
      </c>
      <c r="I9575" s="90" t="s">
        <v>575</v>
      </c>
    </row>
    <row r="9576" spans="1:11" hidden="1" x14ac:dyDescent="0.25">
      <c r="A9576" s="57" t="s">
        <v>131</v>
      </c>
      <c r="B9576" t="s">
        <v>128</v>
      </c>
      <c r="C9576">
        <v>2023</v>
      </c>
      <c r="D9576" t="s">
        <v>58</v>
      </c>
      <c r="E9576" t="s">
        <v>45</v>
      </c>
      <c r="F9576" t="s">
        <v>46</v>
      </c>
      <c r="G9576" t="s">
        <v>118</v>
      </c>
      <c r="H9576" s="2" t="s">
        <v>295</v>
      </c>
      <c r="I9576" s="90" t="s">
        <v>378</v>
      </c>
      <c r="J9576" s="3">
        <v>1200000</v>
      </c>
    </row>
    <row r="9577" spans="1:11" hidden="1" x14ac:dyDescent="0.25">
      <c r="A9577" s="57" t="s">
        <v>131</v>
      </c>
      <c r="B9577" t="s">
        <v>128</v>
      </c>
      <c r="C9577">
        <v>2023</v>
      </c>
      <c r="D9577" t="s">
        <v>58</v>
      </c>
      <c r="E9577" t="s">
        <v>45</v>
      </c>
      <c r="F9577" t="s">
        <v>46</v>
      </c>
      <c r="G9577" t="s">
        <v>118</v>
      </c>
      <c r="H9577" t="s">
        <v>119</v>
      </c>
      <c r="I9577" s="90" t="s">
        <v>655</v>
      </c>
    </row>
    <row r="9578" spans="1:11" hidden="1" x14ac:dyDescent="0.25">
      <c r="A9578" s="57" t="s">
        <v>131</v>
      </c>
      <c r="B9578" t="s">
        <v>128</v>
      </c>
      <c r="C9578">
        <v>2023</v>
      </c>
      <c r="D9578" t="s">
        <v>58</v>
      </c>
      <c r="E9578" t="s">
        <v>45</v>
      </c>
      <c r="F9578" t="s">
        <v>46</v>
      </c>
      <c r="G9578" t="s">
        <v>118</v>
      </c>
      <c r="H9578" t="s">
        <v>283</v>
      </c>
    </row>
    <row r="9579" spans="1:11" hidden="1" x14ac:dyDescent="0.25">
      <c r="A9579" s="57" t="s">
        <v>131</v>
      </c>
      <c r="B9579" t="s">
        <v>128</v>
      </c>
      <c r="C9579">
        <v>2023</v>
      </c>
      <c r="D9579" t="s">
        <v>58</v>
      </c>
      <c r="E9579" t="s">
        <v>45</v>
      </c>
      <c r="F9579" t="s">
        <v>46</v>
      </c>
      <c r="G9579" t="s">
        <v>109</v>
      </c>
      <c r="H9579" t="s">
        <v>219</v>
      </c>
      <c r="I9579" s="90" t="s">
        <v>425</v>
      </c>
      <c r="J9579" s="3">
        <v>3252</v>
      </c>
    </row>
    <row r="9580" spans="1:11" hidden="1" x14ac:dyDescent="0.25">
      <c r="A9580" s="57" t="s">
        <v>131</v>
      </c>
      <c r="B9580" t="s">
        <v>128</v>
      </c>
      <c r="C9580">
        <v>2023</v>
      </c>
      <c r="D9580" t="s">
        <v>58</v>
      </c>
      <c r="E9580" t="s">
        <v>45</v>
      </c>
      <c r="F9580" t="s">
        <v>46</v>
      </c>
      <c r="G9580" t="s">
        <v>109</v>
      </c>
      <c r="H9580" t="s">
        <v>219</v>
      </c>
      <c r="I9580" s="90" t="s">
        <v>666</v>
      </c>
    </row>
    <row r="9581" spans="1:11" hidden="1" x14ac:dyDescent="0.25">
      <c r="A9581" s="57" t="s">
        <v>131</v>
      </c>
      <c r="B9581" t="s">
        <v>128</v>
      </c>
      <c r="C9581">
        <v>2023</v>
      </c>
      <c r="D9581" t="s">
        <v>58</v>
      </c>
      <c r="E9581" t="s">
        <v>45</v>
      </c>
      <c r="F9581" t="s">
        <v>46</v>
      </c>
      <c r="G9581" t="s">
        <v>109</v>
      </c>
      <c r="H9581" s="2" t="s">
        <v>267</v>
      </c>
    </row>
    <row r="9582" spans="1:11" hidden="1" x14ac:dyDescent="0.25">
      <c r="A9582" s="57" t="s">
        <v>131</v>
      </c>
      <c r="B9582" t="s">
        <v>128</v>
      </c>
      <c r="C9582">
        <v>2023</v>
      </c>
      <c r="D9582" t="s">
        <v>58</v>
      </c>
      <c r="E9582" t="s">
        <v>45</v>
      </c>
      <c r="F9582" t="s">
        <v>46</v>
      </c>
      <c r="G9582" t="s">
        <v>109</v>
      </c>
      <c r="H9582" t="s">
        <v>220</v>
      </c>
      <c r="I9582" s="90" t="s">
        <v>465</v>
      </c>
      <c r="J9582" s="3">
        <v>741</v>
      </c>
    </row>
    <row r="9583" spans="1:11" hidden="1" x14ac:dyDescent="0.25">
      <c r="A9583" s="57" t="s">
        <v>131</v>
      </c>
      <c r="B9583" t="s">
        <v>128</v>
      </c>
      <c r="C9583">
        <v>2023</v>
      </c>
      <c r="D9583" t="s">
        <v>58</v>
      </c>
      <c r="E9583" t="s">
        <v>45</v>
      </c>
      <c r="F9583" t="s">
        <v>46</v>
      </c>
      <c r="G9583" t="s">
        <v>109</v>
      </c>
      <c r="H9583" t="s">
        <v>220</v>
      </c>
      <c r="I9583" s="90" t="s">
        <v>425</v>
      </c>
      <c r="J9583" s="3">
        <v>0</v>
      </c>
    </row>
    <row r="9584" spans="1:11" hidden="1" x14ac:dyDescent="0.25">
      <c r="A9584" s="57" t="s">
        <v>131</v>
      </c>
      <c r="B9584" t="s">
        <v>128</v>
      </c>
      <c r="C9584">
        <v>2023</v>
      </c>
      <c r="D9584" t="s">
        <v>58</v>
      </c>
      <c r="E9584" t="s">
        <v>45</v>
      </c>
      <c r="F9584" t="s">
        <v>46</v>
      </c>
      <c r="G9584" t="s">
        <v>109</v>
      </c>
      <c r="H9584" t="s">
        <v>220</v>
      </c>
      <c r="I9584" s="90" t="s">
        <v>597</v>
      </c>
      <c r="J9584" s="3">
        <v>120</v>
      </c>
      <c r="K9584" s="3">
        <v>120</v>
      </c>
    </row>
    <row r="9585" spans="1:10" hidden="1" x14ac:dyDescent="0.25">
      <c r="A9585" s="57" t="s">
        <v>131</v>
      </c>
      <c r="B9585" t="s">
        <v>128</v>
      </c>
      <c r="C9585">
        <v>2023</v>
      </c>
      <c r="D9585" t="s">
        <v>58</v>
      </c>
      <c r="E9585" t="s">
        <v>45</v>
      </c>
      <c r="F9585" t="s">
        <v>46</v>
      </c>
      <c r="G9585" t="s">
        <v>109</v>
      </c>
      <c r="H9585" t="s">
        <v>220</v>
      </c>
      <c r="I9585" s="90" t="s">
        <v>668</v>
      </c>
    </row>
    <row r="9586" spans="1:10" hidden="1" x14ac:dyDescent="0.25">
      <c r="A9586" s="57" t="s">
        <v>131</v>
      </c>
      <c r="B9586" t="s">
        <v>128</v>
      </c>
      <c r="C9586">
        <v>2023</v>
      </c>
      <c r="D9586" t="s">
        <v>58</v>
      </c>
      <c r="E9586" t="s">
        <v>45</v>
      </c>
      <c r="F9586" t="s">
        <v>46</v>
      </c>
      <c r="G9586" t="s">
        <v>109</v>
      </c>
      <c r="H9586" t="s">
        <v>260</v>
      </c>
    </row>
    <row r="9587" spans="1:10" hidden="1" x14ac:dyDescent="0.25">
      <c r="A9587" s="57" t="s">
        <v>131</v>
      </c>
      <c r="B9587" t="s">
        <v>128</v>
      </c>
      <c r="C9587">
        <v>2023</v>
      </c>
      <c r="D9587" t="s">
        <v>58</v>
      </c>
      <c r="E9587" t="s">
        <v>45</v>
      </c>
      <c r="F9587" t="s">
        <v>46</v>
      </c>
      <c r="G9587" t="s">
        <v>55</v>
      </c>
      <c r="H9587" t="s">
        <v>22</v>
      </c>
      <c r="I9587" s="90" t="s">
        <v>380</v>
      </c>
      <c r="J9587" s="3">
        <v>800000</v>
      </c>
    </row>
    <row r="9588" spans="1:10" hidden="1" x14ac:dyDescent="0.25">
      <c r="A9588" s="57" t="s">
        <v>131</v>
      </c>
      <c r="B9588" t="s">
        <v>128</v>
      </c>
      <c r="C9588">
        <v>2023</v>
      </c>
      <c r="D9588" t="s">
        <v>58</v>
      </c>
      <c r="E9588" t="s">
        <v>45</v>
      </c>
      <c r="F9588" t="s">
        <v>46</v>
      </c>
      <c r="G9588" t="s">
        <v>55</v>
      </c>
      <c r="H9588" t="s">
        <v>22</v>
      </c>
    </row>
    <row r="9589" spans="1:10" hidden="1" x14ac:dyDescent="0.25">
      <c r="A9589" s="57" t="s">
        <v>131</v>
      </c>
      <c r="B9589" t="s">
        <v>128</v>
      </c>
      <c r="C9589">
        <v>2023</v>
      </c>
      <c r="D9589" t="s">
        <v>58</v>
      </c>
      <c r="E9589" t="s">
        <v>45</v>
      </c>
      <c r="F9589" t="s">
        <v>46</v>
      </c>
      <c r="G9589" t="s">
        <v>55</v>
      </c>
      <c r="H9589" t="s">
        <v>447</v>
      </c>
    </row>
    <row r="9590" spans="1:10" hidden="1" x14ac:dyDescent="0.25">
      <c r="A9590" s="57" t="s">
        <v>131</v>
      </c>
      <c r="B9590" t="s">
        <v>128</v>
      </c>
      <c r="C9590">
        <v>2023</v>
      </c>
      <c r="D9590" t="s">
        <v>58</v>
      </c>
      <c r="E9590" t="s">
        <v>45</v>
      </c>
      <c r="F9590" t="s">
        <v>46</v>
      </c>
      <c r="G9590" t="s">
        <v>611</v>
      </c>
      <c r="H9590" t="s">
        <v>612</v>
      </c>
      <c r="I9590" t="s">
        <v>613</v>
      </c>
      <c r="J9590" s="3">
        <v>43930</v>
      </c>
    </row>
    <row r="9591" spans="1:10" hidden="1" x14ac:dyDescent="0.25">
      <c r="A9591" s="57" t="s">
        <v>131</v>
      </c>
      <c r="B9591" t="s">
        <v>128</v>
      </c>
      <c r="C9591">
        <v>2023</v>
      </c>
      <c r="D9591" t="s">
        <v>58</v>
      </c>
      <c r="E9591" t="s">
        <v>45</v>
      </c>
      <c r="F9591" t="s">
        <v>46</v>
      </c>
      <c r="G9591" t="s">
        <v>47</v>
      </c>
      <c r="H9591" t="s">
        <v>238</v>
      </c>
    </row>
    <row r="9592" spans="1:10" hidden="1" x14ac:dyDescent="0.25">
      <c r="A9592" s="57" t="s">
        <v>131</v>
      </c>
      <c r="B9592" t="s">
        <v>128</v>
      </c>
      <c r="C9592">
        <v>2023</v>
      </c>
      <c r="D9592" t="s">
        <v>58</v>
      </c>
      <c r="E9592" t="s">
        <v>45</v>
      </c>
      <c r="F9592" t="s">
        <v>46</v>
      </c>
      <c r="G9592" t="s">
        <v>47</v>
      </c>
      <c r="H9592" t="s">
        <v>239</v>
      </c>
      <c r="I9592" s="90" t="s">
        <v>382</v>
      </c>
      <c r="J9592" s="3">
        <v>425921.93</v>
      </c>
    </row>
    <row r="9593" spans="1:10" hidden="1" x14ac:dyDescent="0.25">
      <c r="A9593" s="57" t="s">
        <v>131</v>
      </c>
      <c r="B9593" t="s">
        <v>128</v>
      </c>
      <c r="C9593">
        <v>2023</v>
      </c>
      <c r="D9593" t="s">
        <v>58</v>
      </c>
      <c r="E9593" t="s">
        <v>45</v>
      </c>
      <c r="F9593" t="s">
        <v>46</v>
      </c>
      <c r="G9593" t="s">
        <v>47</v>
      </c>
      <c r="H9593" t="s">
        <v>239</v>
      </c>
      <c r="I9593" s="90" t="s">
        <v>384</v>
      </c>
      <c r="J9593" s="3">
        <v>425934</v>
      </c>
    </row>
    <row r="9594" spans="1:10" hidden="1" x14ac:dyDescent="0.25">
      <c r="A9594" s="57" t="s">
        <v>131</v>
      </c>
      <c r="B9594" t="s">
        <v>128</v>
      </c>
      <c r="C9594">
        <v>2023</v>
      </c>
      <c r="D9594" t="s">
        <v>58</v>
      </c>
      <c r="E9594" t="s">
        <v>45</v>
      </c>
      <c r="F9594" t="s">
        <v>46</v>
      </c>
      <c r="G9594" t="s">
        <v>47</v>
      </c>
      <c r="H9594" t="s">
        <v>239</v>
      </c>
      <c r="I9594" s="90" t="s">
        <v>576</v>
      </c>
      <c r="J9594" s="3">
        <v>458011.78</v>
      </c>
    </row>
    <row r="9595" spans="1:10" hidden="1" x14ac:dyDescent="0.25">
      <c r="A9595" s="57" t="s">
        <v>131</v>
      </c>
      <c r="B9595" t="s">
        <v>128</v>
      </c>
      <c r="C9595">
        <v>2023</v>
      </c>
      <c r="D9595" t="s">
        <v>58</v>
      </c>
      <c r="E9595" t="s">
        <v>45</v>
      </c>
      <c r="F9595" t="s">
        <v>46</v>
      </c>
      <c r="G9595" t="s">
        <v>47</v>
      </c>
      <c r="H9595" t="s">
        <v>239</v>
      </c>
      <c r="I9595" s="90" t="s">
        <v>562</v>
      </c>
    </row>
    <row r="9596" spans="1:10" hidden="1" x14ac:dyDescent="0.25">
      <c r="A9596" s="57" t="s">
        <v>131</v>
      </c>
      <c r="B9596" t="s">
        <v>128</v>
      </c>
      <c r="C9596">
        <v>2023</v>
      </c>
      <c r="D9596" t="s">
        <v>58</v>
      </c>
      <c r="E9596" t="s">
        <v>45</v>
      </c>
      <c r="F9596" t="s">
        <v>46</v>
      </c>
      <c r="G9596" t="s">
        <v>47</v>
      </c>
      <c r="H9596" t="s">
        <v>239</v>
      </c>
      <c r="I9596" t="s">
        <v>589</v>
      </c>
    </row>
    <row r="9597" spans="1:10" hidden="1" x14ac:dyDescent="0.25">
      <c r="A9597" s="57" t="s">
        <v>131</v>
      </c>
      <c r="B9597" t="s">
        <v>128</v>
      </c>
      <c r="C9597">
        <v>2023</v>
      </c>
      <c r="D9597" t="s">
        <v>58</v>
      </c>
      <c r="E9597" t="s">
        <v>45</v>
      </c>
      <c r="F9597" t="s">
        <v>46</v>
      </c>
      <c r="G9597" t="s">
        <v>47</v>
      </c>
      <c r="H9597" t="s">
        <v>239</v>
      </c>
      <c r="I9597" t="s">
        <v>442</v>
      </c>
    </row>
    <row r="9598" spans="1:10" hidden="1" x14ac:dyDescent="0.25">
      <c r="A9598" s="57" t="s">
        <v>131</v>
      </c>
      <c r="B9598" t="s">
        <v>128</v>
      </c>
      <c r="C9598">
        <v>2023</v>
      </c>
      <c r="D9598" t="s">
        <v>58</v>
      </c>
      <c r="E9598" t="s">
        <v>45</v>
      </c>
      <c r="F9598" t="s">
        <v>46</v>
      </c>
      <c r="G9598" t="s">
        <v>47</v>
      </c>
      <c r="H9598" t="s">
        <v>239</v>
      </c>
      <c r="I9598" t="s">
        <v>431</v>
      </c>
    </row>
    <row r="9599" spans="1:10" hidden="1" x14ac:dyDescent="0.25">
      <c r="A9599" s="57" t="s">
        <v>131</v>
      </c>
      <c r="B9599" t="s">
        <v>128</v>
      </c>
      <c r="C9599">
        <v>2023</v>
      </c>
      <c r="D9599" t="s">
        <v>58</v>
      </c>
      <c r="E9599" t="s">
        <v>45</v>
      </c>
      <c r="F9599" t="s">
        <v>46</v>
      </c>
      <c r="G9599" t="s">
        <v>47</v>
      </c>
      <c r="H9599" t="s">
        <v>239</v>
      </c>
      <c r="I9599" s="90" t="s">
        <v>416</v>
      </c>
    </row>
    <row r="9600" spans="1:10" hidden="1" x14ac:dyDescent="0.25">
      <c r="A9600" s="57" t="s">
        <v>131</v>
      </c>
      <c r="B9600" t="s">
        <v>128</v>
      </c>
      <c r="C9600">
        <v>2023</v>
      </c>
      <c r="D9600" t="s">
        <v>58</v>
      </c>
      <c r="E9600" t="s">
        <v>45</v>
      </c>
      <c r="F9600" t="s">
        <v>46</v>
      </c>
      <c r="G9600" t="s">
        <v>47</v>
      </c>
      <c r="H9600" t="s">
        <v>239</v>
      </c>
    </row>
    <row r="9601" spans="1:10" hidden="1" x14ac:dyDescent="0.25">
      <c r="A9601" s="57" t="s">
        <v>131</v>
      </c>
      <c r="B9601" t="s">
        <v>128</v>
      </c>
      <c r="C9601">
        <v>2023</v>
      </c>
      <c r="D9601" t="s">
        <v>58</v>
      </c>
      <c r="E9601" t="s">
        <v>45</v>
      </c>
      <c r="F9601" t="s">
        <v>46</v>
      </c>
      <c r="G9601" t="s">
        <v>47</v>
      </c>
      <c r="H9601" t="s">
        <v>243</v>
      </c>
      <c r="I9601" s="90" t="s">
        <v>465</v>
      </c>
    </row>
    <row r="9602" spans="1:10" hidden="1" x14ac:dyDescent="0.25">
      <c r="A9602" s="57" t="s">
        <v>131</v>
      </c>
      <c r="B9602" t="s">
        <v>128</v>
      </c>
      <c r="C9602">
        <v>2023</v>
      </c>
      <c r="D9602" t="s">
        <v>58</v>
      </c>
      <c r="E9602" t="s">
        <v>45</v>
      </c>
      <c r="F9602" t="s">
        <v>46</v>
      </c>
      <c r="G9602" t="s">
        <v>47</v>
      </c>
      <c r="H9602" t="s">
        <v>243</v>
      </c>
      <c r="I9602" s="90" t="s">
        <v>498</v>
      </c>
    </row>
    <row r="9603" spans="1:10" hidden="1" x14ac:dyDescent="0.25">
      <c r="A9603" s="57" t="s">
        <v>131</v>
      </c>
      <c r="B9603" t="s">
        <v>128</v>
      </c>
      <c r="C9603">
        <v>2023</v>
      </c>
      <c r="D9603" t="s">
        <v>58</v>
      </c>
      <c r="E9603" t="s">
        <v>45</v>
      </c>
      <c r="F9603" t="s">
        <v>46</v>
      </c>
      <c r="G9603" t="s">
        <v>47</v>
      </c>
      <c r="H9603" s="2" t="s">
        <v>276</v>
      </c>
      <c r="I9603" s="90" t="s">
        <v>597</v>
      </c>
      <c r="J9603" s="3">
        <v>179058.82</v>
      </c>
    </row>
    <row r="9604" spans="1:10" hidden="1" x14ac:dyDescent="0.25">
      <c r="A9604" s="57" t="s">
        <v>131</v>
      </c>
      <c r="B9604" t="s">
        <v>128</v>
      </c>
      <c r="C9604">
        <v>2023</v>
      </c>
      <c r="D9604" t="s">
        <v>58</v>
      </c>
      <c r="E9604" t="s">
        <v>45</v>
      </c>
      <c r="F9604" t="s">
        <v>46</v>
      </c>
      <c r="G9604" t="s">
        <v>47</v>
      </c>
      <c r="H9604" s="2" t="s">
        <v>296</v>
      </c>
    </row>
    <row r="9605" spans="1:10" hidden="1" x14ac:dyDescent="0.25">
      <c r="A9605" s="57" t="s">
        <v>131</v>
      </c>
      <c r="B9605" t="s">
        <v>128</v>
      </c>
      <c r="C9605">
        <v>2023</v>
      </c>
      <c r="D9605" t="s">
        <v>58</v>
      </c>
      <c r="E9605" t="s">
        <v>45</v>
      </c>
      <c r="F9605" t="s">
        <v>46</v>
      </c>
      <c r="G9605" t="s">
        <v>47</v>
      </c>
      <c r="H9605" s="90" t="s">
        <v>364</v>
      </c>
      <c r="I9605" s="90" t="s">
        <v>465</v>
      </c>
      <c r="J9605" s="3">
        <v>264048.83</v>
      </c>
    </row>
    <row r="9606" spans="1:10" hidden="1" x14ac:dyDescent="0.25">
      <c r="A9606" s="57" t="s">
        <v>131</v>
      </c>
      <c r="B9606" t="s">
        <v>128</v>
      </c>
      <c r="C9606">
        <v>2023</v>
      </c>
      <c r="D9606" t="s">
        <v>58</v>
      </c>
      <c r="E9606" t="s">
        <v>45</v>
      </c>
      <c r="F9606" t="s">
        <v>46</v>
      </c>
      <c r="G9606" t="s">
        <v>47</v>
      </c>
      <c r="H9606" s="2" t="s">
        <v>277</v>
      </c>
    </row>
    <row r="9607" spans="1:10" hidden="1" x14ac:dyDescent="0.25">
      <c r="A9607" s="57" t="s">
        <v>131</v>
      </c>
      <c r="B9607" t="s">
        <v>128</v>
      </c>
      <c r="C9607">
        <v>2023</v>
      </c>
      <c r="D9607" t="s">
        <v>58</v>
      </c>
      <c r="E9607" t="s">
        <v>45</v>
      </c>
      <c r="F9607" t="s">
        <v>46</v>
      </c>
      <c r="G9607" t="s">
        <v>47</v>
      </c>
      <c r="H9607" s="2" t="s">
        <v>278</v>
      </c>
    </row>
    <row r="9608" spans="1:10" hidden="1" x14ac:dyDescent="0.25">
      <c r="A9608" s="57" t="s">
        <v>131</v>
      </c>
      <c r="B9608" t="s">
        <v>128</v>
      </c>
      <c r="C9608">
        <v>2023</v>
      </c>
      <c r="D9608" t="s">
        <v>58</v>
      </c>
      <c r="E9608" t="s">
        <v>45</v>
      </c>
      <c r="F9608" t="s">
        <v>46</v>
      </c>
      <c r="G9608" t="s">
        <v>47</v>
      </c>
      <c r="H9608" s="2" t="s">
        <v>298</v>
      </c>
      <c r="I9608" t="s">
        <v>387</v>
      </c>
    </row>
    <row r="9609" spans="1:10" hidden="1" x14ac:dyDescent="0.25">
      <c r="A9609" s="57" t="s">
        <v>131</v>
      </c>
      <c r="B9609" t="s">
        <v>128</v>
      </c>
      <c r="C9609">
        <v>2023</v>
      </c>
      <c r="D9609" t="s">
        <v>58</v>
      </c>
      <c r="E9609" t="s">
        <v>45</v>
      </c>
      <c r="F9609" t="s">
        <v>46</v>
      </c>
      <c r="G9609" t="s">
        <v>47</v>
      </c>
      <c r="H9609" s="2" t="s">
        <v>298</v>
      </c>
      <c r="I9609" t="s">
        <v>418</v>
      </c>
    </row>
    <row r="9610" spans="1:10" hidden="1" x14ac:dyDescent="0.25">
      <c r="A9610" s="57" t="s">
        <v>131</v>
      </c>
      <c r="B9610" t="s">
        <v>128</v>
      </c>
      <c r="C9610">
        <v>2023</v>
      </c>
      <c r="D9610" t="s">
        <v>58</v>
      </c>
      <c r="E9610" t="s">
        <v>45</v>
      </c>
      <c r="F9610" t="s">
        <v>46</v>
      </c>
      <c r="G9610" t="s">
        <v>47</v>
      </c>
      <c r="H9610" s="2" t="s">
        <v>238</v>
      </c>
    </row>
    <row r="9611" spans="1:10" hidden="1" x14ac:dyDescent="0.25">
      <c r="A9611" s="57" t="s">
        <v>131</v>
      </c>
      <c r="B9611" t="s">
        <v>128</v>
      </c>
      <c r="C9611">
        <v>2023</v>
      </c>
      <c r="D9611" t="s">
        <v>58</v>
      </c>
      <c r="E9611" t="s">
        <v>45</v>
      </c>
      <c r="F9611" t="s">
        <v>46</v>
      </c>
      <c r="G9611" t="s">
        <v>182</v>
      </c>
      <c r="H9611" t="s">
        <v>240</v>
      </c>
    </row>
    <row r="9612" spans="1:10" hidden="1" x14ac:dyDescent="0.25">
      <c r="A9612" s="57" t="s">
        <v>131</v>
      </c>
      <c r="B9612" t="s">
        <v>128</v>
      </c>
      <c r="C9612">
        <v>2023</v>
      </c>
      <c r="D9612" t="s">
        <v>58</v>
      </c>
      <c r="E9612" t="s">
        <v>45</v>
      </c>
      <c r="F9612" t="s">
        <v>46</v>
      </c>
      <c r="G9612" t="s">
        <v>182</v>
      </c>
      <c r="H9612" t="s">
        <v>241</v>
      </c>
    </row>
    <row r="9613" spans="1:10" hidden="1" x14ac:dyDescent="0.25">
      <c r="A9613" s="57" t="s">
        <v>131</v>
      </c>
      <c r="B9613" t="s">
        <v>128</v>
      </c>
      <c r="C9613">
        <v>2023</v>
      </c>
      <c r="D9613" t="s">
        <v>58</v>
      </c>
      <c r="E9613" t="s">
        <v>45</v>
      </c>
      <c r="F9613" t="s">
        <v>46</v>
      </c>
      <c r="G9613" t="s">
        <v>182</v>
      </c>
      <c r="H9613" t="s">
        <v>242</v>
      </c>
    </row>
    <row r="9614" spans="1:10" hidden="1" x14ac:dyDescent="0.25">
      <c r="A9614" s="57" t="s">
        <v>131</v>
      </c>
      <c r="B9614" t="s">
        <v>128</v>
      </c>
      <c r="C9614">
        <v>2023</v>
      </c>
      <c r="D9614" t="s">
        <v>58</v>
      </c>
      <c r="E9614" t="s">
        <v>45</v>
      </c>
      <c r="F9614" t="s">
        <v>46</v>
      </c>
      <c r="G9614" t="s">
        <v>182</v>
      </c>
      <c r="H9614" t="s">
        <v>243</v>
      </c>
    </row>
    <row r="9615" spans="1:10" hidden="1" x14ac:dyDescent="0.25">
      <c r="A9615" s="57" t="s">
        <v>131</v>
      </c>
      <c r="B9615" t="s">
        <v>128</v>
      </c>
      <c r="C9615">
        <v>2023</v>
      </c>
      <c r="D9615" t="s">
        <v>58</v>
      </c>
      <c r="E9615" t="s">
        <v>45</v>
      </c>
      <c r="F9615" t="s">
        <v>46</v>
      </c>
      <c r="G9615" t="s">
        <v>253</v>
      </c>
      <c r="H9615" s="2" t="s">
        <v>266</v>
      </c>
      <c r="I9615" s="90" t="s">
        <v>577</v>
      </c>
    </row>
    <row r="9616" spans="1:10" hidden="1" x14ac:dyDescent="0.25">
      <c r="A9616" s="57" t="s">
        <v>131</v>
      </c>
      <c r="B9616" t="s">
        <v>128</v>
      </c>
      <c r="C9616">
        <v>2023</v>
      </c>
      <c r="D9616" t="s">
        <v>58</v>
      </c>
      <c r="E9616" t="s">
        <v>45</v>
      </c>
      <c r="F9616" t="s">
        <v>46</v>
      </c>
      <c r="G9616" t="s">
        <v>253</v>
      </c>
      <c r="H9616" s="2" t="s">
        <v>266</v>
      </c>
      <c r="I9616" s="90" t="s">
        <v>578</v>
      </c>
    </row>
    <row r="9617" spans="1:10" hidden="1" x14ac:dyDescent="0.25">
      <c r="A9617" s="57" t="s">
        <v>131</v>
      </c>
      <c r="B9617" t="s">
        <v>128</v>
      </c>
      <c r="C9617">
        <v>2023</v>
      </c>
      <c r="D9617" t="s">
        <v>58</v>
      </c>
      <c r="E9617" t="s">
        <v>45</v>
      </c>
      <c r="F9617" t="s">
        <v>46</v>
      </c>
      <c r="G9617" t="s">
        <v>253</v>
      </c>
      <c r="H9617" s="90" t="s">
        <v>365</v>
      </c>
      <c r="I9617" s="90" t="s">
        <v>658</v>
      </c>
    </row>
    <row r="9618" spans="1:10" hidden="1" x14ac:dyDescent="0.25">
      <c r="A9618" s="57" t="s">
        <v>131</v>
      </c>
      <c r="B9618" t="s">
        <v>128</v>
      </c>
      <c r="C9618">
        <v>2023</v>
      </c>
      <c r="D9618" t="s">
        <v>58</v>
      </c>
      <c r="E9618" t="s">
        <v>45</v>
      </c>
      <c r="F9618" t="s">
        <v>46</v>
      </c>
      <c r="G9618" t="s">
        <v>537</v>
      </c>
      <c r="H9618" s="90" t="s">
        <v>538</v>
      </c>
    </row>
    <row r="9619" spans="1:10" hidden="1" x14ac:dyDescent="0.25">
      <c r="A9619" s="57" t="s">
        <v>131</v>
      </c>
      <c r="B9619" t="s">
        <v>128</v>
      </c>
      <c r="C9619">
        <v>2023</v>
      </c>
      <c r="D9619" t="s">
        <v>58</v>
      </c>
      <c r="E9619" t="s">
        <v>45</v>
      </c>
      <c r="F9619" t="s">
        <v>46</v>
      </c>
      <c r="G9619" t="s">
        <v>673</v>
      </c>
      <c r="H9619" s="90" t="s">
        <v>244</v>
      </c>
      <c r="I9619" s="90" t="s">
        <v>455</v>
      </c>
      <c r="J9619" s="3">
        <v>565798.31999999995</v>
      </c>
    </row>
    <row r="9620" spans="1:10" hidden="1" x14ac:dyDescent="0.25">
      <c r="A9620" s="57" t="s">
        <v>131</v>
      </c>
      <c r="B9620" t="s">
        <v>128</v>
      </c>
      <c r="C9620">
        <v>2023</v>
      </c>
      <c r="D9620" t="s">
        <v>58</v>
      </c>
      <c r="E9620" t="s">
        <v>45</v>
      </c>
      <c r="F9620" t="s">
        <v>46</v>
      </c>
      <c r="G9620" t="s">
        <v>527</v>
      </c>
      <c r="H9620" s="90" t="s">
        <v>366</v>
      </c>
      <c r="I9620" t="s">
        <v>387</v>
      </c>
    </row>
    <row r="9621" spans="1:10" hidden="1" x14ac:dyDescent="0.25">
      <c r="A9621" s="57" t="s">
        <v>131</v>
      </c>
      <c r="B9621" t="s">
        <v>128</v>
      </c>
      <c r="C9621">
        <v>2023</v>
      </c>
      <c r="D9621" t="s">
        <v>58</v>
      </c>
      <c r="E9621" t="s">
        <v>45</v>
      </c>
      <c r="F9621" t="s">
        <v>46</v>
      </c>
      <c r="G9621" t="s">
        <v>527</v>
      </c>
      <c r="H9621" s="90" t="s">
        <v>525</v>
      </c>
      <c r="I9621" s="90" t="s">
        <v>526</v>
      </c>
      <c r="J9621" s="3">
        <v>436700</v>
      </c>
    </row>
    <row r="9622" spans="1:10" hidden="1" x14ac:dyDescent="0.25">
      <c r="A9622" s="57" t="s">
        <v>131</v>
      </c>
      <c r="B9622" t="s">
        <v>128</v>
      </c>
      <c r="C9622">
        <v>2023</v>
      </c>
      <c r="D9622" t="s">
        <v>58</v>
      </c>
      <c r="E9622" t="s">
        <v>45</v>
      </c>
      <c r="F9622" t="s">
        <v>46</v>
      </c>
      <c r="G9622" t="s">
        <v>527</v>
      </c>
      <c r="H9622" s="90" t="s">
        <v>365</v>
      </c>
      <c r="I9622" s="90" t="s">
        <v>526</v>
      </c>
      <c r="J9622" s="3">
        <v>442001</v>
      </c>
    </row>
    <row r="9623" spans="1:10" hidden="1" x14ac:dyDescent="0.25">
      <c r="A9623" s="57" t="s">
        <v>131</v>
      </c>
      <c r="B9623" t="s">
        <v>128</v>
      </c>
      <c r="C9623">
        <v>2023</v>
      </c>
      <c r="D9623" t="s">
        <v>58</v>
      </c>
      <c r="E9623" t="s">
        <v>45</v>
      </c>
      <c r="F9623" t="s">
        <v>46</v>
      </c>
      <c r="G9623" t="s">
        <v>527</v>
      </c>
      <c r="H9623" s="90" t="s">
        <v>484</v>
      </c>
      <c r="I9623" s="90" t="s">
        <v>526</v>
      </c>
      <c r="J9623" s="3">
        <v>895300</v>
      </c>
    </row>
    <row r="9624" spans="1:10" hidden="1" x14ac:dyDescent="0.25">
      <c r="A9624" s="57" t="s">
        <v>131</v>
      </c>
      <c r="B9624" t="s">
        <v>128</v>
      </c>
      <c r="C9624">
        <v>2023</v>
      </c>
      <c r="D9624" t="s">
        <v>58</v>
      </c>
      <c r="E9624" t="s">
        <v>45</v>
      </c>
      <c r="F9624" t="s">
        <v>46</v>
      </c>
      <c r="G9624" t="s">
        <v>272</v>
      </c>
      <c r="H9624" s="90" t="s">
        <v>273</v>
      </c>
      <c r="I9624" s="90" t="s">
        <v>526</v>
      </c>
      <c r="J9624" s="3">
        <v>1258333</v>
      </c>
    </row>
    <row r="9625" spans="1:10" hidden="1" x14ac:dyDescent="0.25">
      <c r="A9625" s="57" t="s">
        <v>131</v>
      </c>
      <c r="B9625" t="s">
        <v>128</v>
      </c>
      <c r="C9625">
        <v>2023</v>
      </c>
      <c r="D9625" t="s">
        <v>58</v>
      </c>
      <c r="E9625" t="s">
        <v>45</v>
      </c>
      <c r="F9625" t="s">
        <v>46</v>
      </c>
      <c r="G9625" t="s">
        <v>221</v>
      </c>
      <c r="H9625" s="2" t="s">
        <v>245</v>
      </c>
      <c r="I9625" s="90" t="s">
        <v>417</v>
      </c>
    </row>
    <row r="9626" spans="1:10" hidden="1" x14ac:dyDescent="0.25">
      <c r="A9626" s="57" t="s">
        <v>131</v>
      </c>
      <c r="B9626" t="s">
        <v>128</v>
      </c>
      <c r="C9626">
        <v>2023</v>
      </c>
      <c r="D9626" t="s">
        <v>58</v>
      </c>
      <c r="E9626" t="s">
        <v>45</v>
      </c>
      <c r="F9626" t="s">
        <v>46</v>
      </c>
      <c r="G9626" t="s">
        <v>221</v>
      </c>
      <c r="H9626" s="2" t="s">
        <v>245</v>
      </c>
      <c r="I9626" t="s">
        <v>614</v>
      </c>
    </row>
    <row r="9627" spans="1:10" hidden="1" x14ac:dyDescent="0.25">
      <c r="A9627" s="57" t="s">
        <v>131</v>
      </c>
      <c r="B9627" t="s">
        <v>128</v>
      </c>
      <c r="C9627">
        <v>2023</v>
      </c>
      <c r="D9627" t="s">
        <v>58</v>
      </c>
      <c r="E9627" t="s">
        <v>45</v>
      </c>
      <c r="F9627" t="s">
        <v>46</v>
      </c>
      <c r="G9627" t="s">
        <v>221</v>
      </c>
      <c r="H9627" s="2" t="s">
        <v>245</v>
      </c>
      <c r="I9627" s="90" t="s">
        <v>668</v>
      </c>
    </row>
    <row r="9628" spans="1:10" hidden="1" x14ac:dyDescent="0.25">
      <c r="A9628" s="57" t="s">
        <v>131</v>
      </c>
      <c r="B9628" t="s">
        <v>128</v>
      </c>
      <c r="C9628">
        <v>2023</v>
      </c>
      <c r="D9628" t="s">
        <v>58</v>
      </c>
      <c r="E9628" t="s">
        <v>45</v>
      </c>
      <c r="F9628" t="s">
        <v>46</v>
      </c>
      <c r="G9628" t="s">
        <v>221</v>
      </c>
      <c r="H9628" s="2" t="s">
        <v>299</v>
      </c>
      <c r="I9628" s="90" t="s">
        <v>429</v>
      </c>
      <c r="J9628" s="3">
        <v>115000</v>
      </c>
    </row>
    <row r="9629" spans="1:10" hidden="1" x14ac:dyDescent="0.25">
      <c r="A9629" s="57" t="s">
        <v>131</v>
      </c>
      <c r="B9629" t="s">
        <v>128</v>
      </c>
      <c r="C9629">
        <v>2023</v>
      </c>
      <c r="D9629" t="s">
        <v>58</v>
      </c>
      <c r="E9629" t="s">
        <v>45</v>
      </c>
      <c r="F9629" t="s">
        <v>46</v>
      </c>
      <c r="G9629" t="s">
        <v>221</v>
      </c>
      <c r="H9629" s="2" t="s">
        <v>299</v>
      </c>
      <c r="I9629" s="90" t="s">
        <v>429</v>
      </c>
    </row>
    <row r="9630" spans="1:10" hidden="1" x14ac:dyDescent="0.25">
      <c r="A9630" s="57" t="s">
        <v>131</v>
      </c>
      <c r="B9630" t="s">
        <v>128</v>
      </c>
      <c r="C9630">
        <v>2023</v>
      </c>
      <c r="D9630" t="s">
        <v>58</v>
      </c>
      <c r="E9630" t="s">
        <v>45</v>
      </c>
      <c r="F9630" t="s">
        <v>46</v>
      </c>
      <c r="G9630" t="s">
        <v>221</v>
      </c>
      <c r="H9630" s="2" t="s">
        <v>299</v>
      </c>
      <c r="I9630" s="90" t="s">
        <v>666</v>
      </c>
    </row>
    <row r="9631" spans="1:10" hidden="1" x14ac:dyDescent="0.25">
      <c r="A9631" s="57" t="s">
        <v>131</v>
      </c>
      <c r="B9631" t="s">
        <v>128</v>
      </c>
      <c r="C9631">
        <v>2023</v>
      </c>
      <c r="D9631" t="s">
        <v>58</v>
      </c>
      <c r="E9631" t="s">
        <v>45</v>
      </c>
      <c r="F9631" t="s">
        <v>46</v>
      </c>
      <c r="G9631" t="s">
        <v>272</v>
      </c>
      <c r="H9631" s="2" t="s">
        <v>273</v>
      </c>
    </row>
    <row r="9632" spans="1:10" hidden="1" x14ac:dyDescent="0.25">
      <c r="A9632" s="57" t="s">
        <v>131</v>
      </c>
      <c r="B9632" t="s">
        <v>128</v>
      </c>
      <c r="C9632">
        <v>2023</v>
      </c>
      <c r="D9632" t="s">
        <v>58</v>
      </c>
      <c r="E9632" t="s">
        <v>45</v>
      </c>
      <c r="F9632" t="s">
        <v>46</v>
      </c>
      <c r="G9632" t="s">
        <v>49</v>
      </c>
      <c r="H9632" s="2" t="s">
        <v>246</v>
      </c>
      <c r="I9632" s="90" t="s">
        <v>565</v>
      </c>
      <c r="J9632" s="3">
        <v>1164823.6299999999</v>
      </c>
    </row>
    <row r="9633" spans="1:10" hidden="1" x14ac:dyDescent="0.25">
      <c r="A9633" s="57" t="s">
        <v>131</v>
      </c>
      <c r="B9633" t="s">
        <v>128</v>
      </c>
      <c r="C9633">
        <v>2023</v>
      </c>
      <c r="D9633" t="s">
        <v>58</v>
      </c>
      <c r="E9633" t="s">
        <v>45</v>
      </c>
      <c r="F9633" t="s">
        <v>46</v>
      </c>
      <c r="G9633" t="s">
        <v>49</v>
      </c>
      <c r="H9633" s="2" t="s">
        <v>246</v>
      </c>
      <c r="I9633" t="s">
        <v>615</v>
      </c>
      <c r="J9633" s="3">
        <v>766988</v>
      </c>
    </row>
    <row r="9634" spans="1:10" hidden="1" x14ac:dyDescent="0.25">
      <c r="A9634" s="57" t="s">
        <v>131</v>
      </c>
      <c r="B9634" t="s">
        <v>128</v>
      </c>
      <c r="C9634">
        <v>2023</v>
      </c>
      <c r="D9634" t="s">
        <v>58</v>
      </c>
      <c r="E9634" t="s">
        <v>45</v>
      </c>
      <c r="F9634" t="s">
        <v>46</v>
      </c>
      <c r="G9634" t="s">
        <v>49</v>
      </c>
      <c r="H9634" s="2" t="s">
        <v>246</v>
      </c>
    </row>
    <row r="9635" spans="1:10" hidden="1" x14ac:dyDescent="0.25">
      <c r="A9635" s="57" t="s">
        <v>131</v>
      </c>
      <c r="B9635" t="s">
        <v>128</v>
      </c>
      <c r="C9635">
        <v>2023</v>
      </c>
      <c r="D9635" t="s">
        <v>58</v>
      </c>
      <c r="E9635" t="s">
        <v>45</v>
      </c>
      <c r="F9635" t="s">
        <v>46</v>
      </c>
      <c r="G9635" t="s">
        <v>49</v>
      </c>
      <c r="H9635" s="2" t="s">
        <v>246</v>
      </c>
    </row>
    <row r="9636" spans="1:10" hidden="1" x14ac:dyDescent="0.25">
      <c r="A9636" s="57" t="s">
        <v>131</v>
      </c>
      <c r="B9636" t="s">
        <v>128</v>
      </c>
      <c r="C9636">
        <v>2023</v>
      </c>
      <c r="D9636" t="s">
        <v>58</v>
      </c>
      <c r="E9636" t="s">
        <v>45</v>
      </c>
      <c r="F9636" t="s">
        <v>46</v>
      </c>
      <c r="G9636" t="s">
        <v>49</v>
      </c>
      <c r="H9636" s="90" t="s">
        <v>669</v>
      </c>
      <c r="I9636" s="90" t="s">
        <v>667</v>
      </c>
    </row>
    <row r="9637" spans="1:10" hidden="1" x14ac:dyDescent="0.25">
      <c r="A9637" s="57" t="s">
        <v>131</v>
      </c>
      <c r="B9637" t="s">
        <v>128</v>
      </c>
      <c r="C9637">
        <v>2023</v>
      </c>
      <c r="D9637" t="s">
        <v>58</v>
      </c>
      <c r="E9637" t="s">
        <v>45</v>
      </c>
      <c r="F9637" t="s">
        <v>46</v>
      </c>
      <c r="G9637" t="s">
        <v>49</v>
      </c>
      <c r="H9637" s="90" t="s">
        <v>669</v>
      </c>
      <c r="I9637" s="90" t="s">
        <v>670</v>
      </c>
      <c r="J9637" s="3">
        <v>-504021.68</v>
      </c>
    </row>
    <row r="9638" spans="1:10" hidden="1" x14ac:dyDescent="0.25">
      <c r="A9638" s="57" t="s">
        <v>131</v>
      </c>
      <c r="B9638" t="s">
        <v>128</v>
      </c>
      <c r="C9638">
        <v>2023</v>
      </c>
      <c r="D9638" t="s">
        <v>58</v>
      </c>
      <c r="E9638" t="s">
        <v>45</v>
      </c>
      <c r="F9638" t="s">
        <v>46</v>
      </c>
      <c r="G9638" t="s">
        <v>49</v>
      </c>
      <c r="H9638" s="90" t="s">
        <v>669</v>
      </c>
    </row>
    <row r="9639" spans="1:10" hidden="1" x14ac:dyDescent="0.25">
      <c r="A9639" s="57" t="s">
        <v>131</v>
      </c>
      <c r="B9639" t="s">
        <v>128</v>
      </c>
      <c r="C9639">
        <v>2023</v>
      </c>
      <c r="D9639" t="s">
        <v>58</v>
      </c>
      <c r="E9639" t="s">
        <v>45</v>
      </c>
      <c r="F9639" t="s">
        <v>46</v>
      </c>
      <c r="G9639" t="s">
        <v>49</v>
      </c>
      <c r="H9639" s="2" t="s">
        <v>247</v>
      </c>
      <c r="I9639" s="90" t="s">
        <v>509</v>
      </c>
    </row>
    <row r="9640" spans="1:10" hidden="1" x14ac:dyDescent="0.25">
      <c r="A9640" s="57" t="s">
        <v>131</v>
      </c>
      <c r="B9640" t="s">
        <v>128</v>
      </c>
      <c r="C9640">
        <v>2023</v>
      </c>
      <c r="D9640" t="s">
        <v>58</v>
      </c>
      <c r="E9640" t="s">
        <v>45</v>
      </c>
      <c r="F9640" t="s">
        <v>46</v>
      </c>
      <c r="G9640" t="s">
        <v>49</v>
      </c>
      <c r="H9640" s="2" t="s">
        <v>247</v>
      </c>
      <c r="I9640" t="s">
        <v>616</v>
      </c>
    </row>
    <row r="9641" spans="1:10" hidden="1" x14ac:dyDescent="0.25">
      <c r="A9641" s="57" t="s">
        <v>131</v>
      </c>
      <c r="B9641" t="s">
        <v>128</v>
      </c>
      <c r="C9641">
        <v>2023</v>
      </c>
      <c r="D9641" t="s">
        <v>58</v>
      </c>
      <c r="E9641" t="s">
        <v>45</v>
      </c>
      <c r="F9641" t="s">
        <v>46</v>
      </c>
      <c r="G9641" t="s">
        <v>49</v>
      </c>
      <c r="H9641" s="2" t="s">
        <v>248</v>
      </c>
      <c r="I9641" t="s">
        <v>590</v>
      </c>
    </row>
    <row r="9642" spans="1:10" hidden="1" x14ac:dyDescent="0.25">
      <c r="A9642" s="57" t="s">
        <v>131</v>
      </c>
      <c r="B9642" t="s">
        <v>128</v>
      </c>
      <c r="C9642">
        <v>2023</v>
      </c>
      <c r="D9642" t="s">
        <v>58</v>
      </c>
      <c r="E9642" t="s">
        <v>45</v>
      </c>
      <c r="F9642" t="s">
        <v>46</v>
      </c>
      <c r="G9642" t="s">
        <v>49</v>
      </c>
      <c r="H9642" s="2" t="s">
        <v>248</v>
      </c>
      <c r="I9642" t="s">
        <v>524</v>
      </c>
    </row>
    <row r="9643" spans="1:10" hidden="1" x14ac:dyDescent="0.25">
      <c r="A9643" s="57" t="s">
        <v>131</v>
      </c>
      <c r="B9643" t="s">
        <v>128</v>
      </c>
      <c r="C9643">
        <v>2023</v>
      </c>
      <c r="D9643" t="s">
        <v>58</v>
      </c>
      <c r="E9643" t="s">
        <v>45</v>
      </c>
      <c r="F9643" t="s">
        <v>46</v>
      </c>
      <c r="G9643" t="s">
        <v>49</v>
      </c>
      <c r="H9643" s="2" t="s">
        <v>248</v>
      </c>
      <c r="I9643" s="90" t="s">
        <v>404</v>
      </c>
      <c r="J9643" s="3">
        <v>70740</v>
      </c>
    </row>
    <row r="9644" spans="1:10" hidden="1" x14ac:dyDescent="0.25">
      <c r="A9644" s="57" t="s">
        <v>131</v>
      </c>
      <c r="B9644" t="s">
        <v>128</v>
      </c>
      <c r="C9644">
        <v>2023</v>
      </c>
      <c r="D9644" t="s">
        <v>58</v>
      </c>
      <c r="E9644" t="s">
        <v>45</v>
      </c>
      <c r="F9644" t="s">
        <v>46</v>
      </c>
      <c r="G9644" t="s">
        <v>49</v>
      </c>
      <c r="H9644" s="2" t="s">
        <v>249</v>
      </c>
      <c r="I9644" s="90" t="s">
        <v>471</v>
      </c>
      <c r="J9644" s="3">
        <v>362353</v>
      </c>
    </row>
    <row r="9645" spans="1:10" hidden="1" x14ac:dyDescent="0.25">
      <c r="A9645" s="57" t="s">
        <v>131</v>
      </c>
      <c r="B9645" t="s">
        <v>128</v>
      </c>
      <c r="C9645">
        <v>2023</v>
      </c>
      <c r="D9645" t="s">
        <v>58</v>
      </c>
      <c r="E9645" t="s">
        <v>45</v>
      </c>
      <c r="F9645" t="s">
        <v>46</v>
      </c>
      <c r="G9645" t="s">
        <v>49</v>
      </c>
      <c r="H9645" s="2" t="s">
        <v>249</v>
      </c>
    </row>
    <row r="9646" spans="1:10" hidden="1" x14ac:dyDescent="0.25">
      <c r="A9646" s="57" t="s">
        <v>131</v>
      </c>
      <c r="B9646" t="s">
        <v>128</v>
      </c>
      <c r="C9646">
        <v>2023</v>
      </c>
      <c r="D9646" t="s">
        <v>58</v>
      </c>
      <c r="E9646" t="s">
        <v>45</v>
      </c>
      <c r="F9646" t="s">
        <v>46</v>
      </c>
      <c r="G9646" t="s">
        <v>49</v>
      </c>
      <c r="H9646" s="2" t="s">
        <v>249</v>
      </c>
    </row>
    <row r="9647" spans="1:10" hidden="1" x14ac:dyDescent="0.25">
      <c r="A9647" s="57" t="s">
        <v>131</v>
      </c>
      <c r="B9647" t="s">
        <v>128</v>
      </c>
      <c r="C9647">
        <v>2023</v>
      </c>
      <c r="D9647" t="s">
        <v>58</v>
      </c>
      <c r="E9647" t="s">
        <v>45</v>
      </c>
      <c r="F9647" t="s">
        <v>46</v>
      </c>
      <c r="G9647" t="s">
        <v>49</v>
      </c>
      <c r="H9647" s="2" t="s">
        <v>249</v>
      </c>
    </row>
    <row r="9648" spans="1:10" hidden="1" x14ac:dyDescent="0.25">
      <c r="A9648" s="57" t="s">
        <v>131</v>
      </c>
      <c r="B9648" t="s">
        <v>128</v>
      </c>
      <c r="C9648">
        <v>2023</v>
      </c>
      <c r="D9648" t="s">
        <v>58</v>
      </c>
      <c r="E9648" t="s">
        <v>45</v>
      </c>
      <c r="F9648" t="s">
        <v>46</v>
      </c>
      <c r="G9648" t="s">
        <v>49</v>
      </c>
      <c r="H9648" s="2" t="s">
        <v>249</v>
      </c>
    </row>
    <row r="9649" spans="1:10" hidden="1" x14ac:dyDescent="0.25">
      <c r="A9649" s="57" t="s">
        <v>131</v>
      </c>
      <c r="B9649" t="s">
        <v>128</v>
      </c>
      <c r="C9649">
        <v>2023</v>
      </c>
      <c r="D9649" t="s">
        <v>58</v>
      </c>
      <c r="E9649" t="s">
        <v>45</v>
      </c>
      <c r="F9649" t="s">
        <v>46</v>
      </c>
      <c r="G9649" t="s">
        <v>49</v>
      </c>
      <c r="H9649" s="2" t="s">
        <v>249</v>
      </c>
    </row>
    <row r="9650" spans="1:10" hidden="1" x14ac:dyDescent="0.25">
      <c r="A9650" s="57" t="s">
        <v>131</v>
      </c>
      <c r="B9650" t="s">
        <v>128</v>
      </c>
      <c r="C9650">
        <v>2023</v>
      </c>
      <c r="D9650" t="s">
        <v>58</v>
      </c>
      <c r="E9650" t="s">
        <v>45</v>
      </c>
      <c r="F9650" t="s">
        <v>46</v>
      </c>
      <c r="G9650" t="s">
        <v>49</v>
      </c>
      <c r="H9650" s="2" t="s">
        <v>250</v>
      </c>
      <c r="I9650" s="90" t="s">
        <v>425</v>
      </c>
      <c r="J9650" s="3">
        <v>44713</v>
      </c>
    </row>
    <row r="9651" spans="1:10" hidden="1" x14ac:dyDescent="0.25">
      <c r="A9651" s="57" t="s">
        <v>131</v>
      </c>
      <c r="B9651" t="s">
        <v>128</v>
      </c>
      <c r="C9651">
        <v>2023</v>
      </c>
      <c r="D9651" t="s">
        <v>58</v>
      </c>
      <c r="E9651" t="s">
        <v>45</v>
      </c>
      <c r="F9651" t="s">
        <v>46</v>
      </c>
      <c r="G9651" t="s">
        <v>49</v>
      </c>
      <c r="H9651" s="2" t="s">
        <v>250</v>
      </c>
      <c r="I9651" t="s">
        <v>561</v>
      </c>
    </row>
    <row r="9652" spans="1:10" hidden="1" x14ac:dyDescent="0.25">
      <c r="A9652" s="57" t="s">
        <v>131</v>
      </c>
      <c r="B9652" t="s">
        <v>128</v>
      </c>
      <c r="C9652">
        <v>2023</v>
      </c>
      <c r="D9652" t="s">
        <v>58</v>
      </c>
      <c r="E9652" t="s">
        <v>45</v>
      </c>
      <c r="F9652" t="s">
        <v>46</v>
      </c>
      <c r="G9652" t="s">
        <v>49</v>
      </c>
      <c r="H9652" s="2" t="s">
        <v>250</v>
      </c>
      <c r="I9652" t="s">
        <v>609</v>
      </c>
    </row>
    <row r="9653" spans="1:10" hidden="1" x14ac:dyDescent="0.25">
      <c r="A9653" s="57" t="s">
        <v>131</v>
      </c>
      <c r="B9653" t="s">
        <v>128</v>
      </c>
      <c r="C9653">
        <v>2023</v>
      </c>
      <c r="D9653" t="s">
        <v>58</v>
      </c>
      <c r="E9653" t="s">
        <v>45</v>
      </c>
      <c r="F9653" t="s">
        <v>46</v>
      </c>
      <c r="G9653" t="s">
        <v>49</v>
      </c>
      <c r="H9653" s="2" t="s">
        <v>250</v>
      </c>
      <c r="I9653" t="s">
        <v>610</v>
      </c>
    </row>
    <row r="9654" spans="1:10" hidden="1" x14ac:dyDescent="0.25">
      <c r="A9654" s="57" t="s">
        <v>131</v>
      </c>
      <c r="B9654" t="s">
        <v>128</v>
      </c>
      <c r="C9654">
        <v>2023</v>
      </c>
      <c r="D9654" t="s">
        <v>58</v>
      </c>
      <c r="E9654" t="s">
        <v>45</v>
      </c>
      <c r="F9654" t="s">
        <v>46</v>
      </c>
      <c r="G9654" t="s">
        <v>49</v>
      </c>
      <c r="H9654" s="2" t="s">
        <v>251</v>
      </c>
    </row>
    <row r="9655" spans="1:10" hidden="1" x14ac:dyDescent="0.25">
      <c r="A9655" s="57" t="s">
        <v>131</v>
      </c>
      <c r="B9655" t="s">
        <v>128</v>
      </c>
      <c r="C9655">
        <v>2023</v>
      </c>
      <c r="D9655" t="s">
        <v>58</v>
      </c>
      <c r="E9655" t="s">
        <v>45</v>
      </c>
      <c r="F9655" t="s">
        <v>46</v>
      </c>
      <c r="G9655" t="s">
        <v>49</v>
      </c>
      <c r="H9655" s="2" t="s">
        <v>333</v>
      </c>
      <c r="I9655" s="90" t="s">
        <v>375</v>
      </c>
      <c r="J9655" s="3">
        <v>8000</v>
      </c>
    </row>
    <row r="9656" spans="1:10" hidden="1" x14ac:dyDescent="0.25">
      <c r="A9656" s="57" t="s">
        <v>131</v>
      </c>
      <c r="B9656" t="s">
        <v>128</v>
      </c>
      <c r="C9656">
        <v>2023</v>
      </c>
      <c r="D9656" t="s">
        <v>58</v>
      </c>
      <c r="E9656" t="s">
        <v>45</v>
      </c>
      <c r="F9656" t="s">
        <v>46</v>
      </c>
      <c r="G9656" t="s">
        <v>49</v>
      </c>
      <c r="H9656" s="2" t="s">
        <v>333</v>
      </c>
      <c r="I9656" s="90" t="s">
        <v>617</v>
      </c>
      <c r="J9656" s="3">
        <v>264000</v>
      </c>
    </row>
    <row r="9657" spans="1:10" hidden="1" x14ac:dyDescent="0.25">
      <c r="A9657" s="57" t="s">
        <v>131</v>
      </c>
      <c r="B9657" t="s">
        <v>128</v>
      </c>
      <c r="C9657">
        <v>2023</v>
      </c>
      <c r="D9657" t="s">
        <v>58</v>
      </c>
      <c r="E9657" t="s">
        <v>45</v>
      </c>
      <c r="F9657" t="s">
        <v>46</v>
      </c>
      <c r="G9657" t="s">
        <v>49</v>
      </c>
      <c r="H9657" s="2" t="s">
        <v>333</v>
      </c>
      <c r="I9657" s="90" t="s">
        <v>591</v>
      </c>
      <c r="J9657" s="3">
        <v>12000</v>
      </c>
    </row>
    <row r="9658" spans="1:10" hidden="1" x14ac:dyDescent="0.25">
      <c r="A9658" s="57" t="s">
        <v>131</v>
      </c>
      <c r="B9658" t="s">
        <v>128</v>
      </c>
      <c r="C9658">
        <v>2023</v>
      </c>
      <c r="D9658" t="s">
        <v>58</v>
      </c>
      <c r="E9658" t="s">
        <v>45</v>
      </c>
      <c r="F9658" t="s">
        <v>46</v>
      </c>
      <c r="G9658" t="s">
        <v>49</v>
      </c>
      <c r="H9658" s="2" t="s">
        <v>333</v>
      </c>
      <c r="I9658" s="90" t="s">
        <v>674</v>
      </c>
      <c r="J9658" s="3">
        <v>110000</v>
      </c>
    </row>
    <row r="9659" spans="1:10" hidden="1" x14ac:dyDescent="0.25">
      <c r="A9659" s="57" t="s">
        <v>131</v>
      </c>
      <c r="B9659" t="s">
        <v>128</v>
      </c>
      <c r="C9659">
        <v>2023</v>
      </c>
      <c r="D9659" t="s">
        <v>58</v>
      </c>
      <c r="E9659" t="s">
        <v>45</v>
      </c>
      <c r="F9659" t="s">
        <v>46</v>
      </c>
      <c r="G9659" t="s">
        <v>49</v>
      </c>
      <c r="H9659" s="2" t="s">
        <v>333</v>
      </c>
      <c r="I9659" s="90" t="s">
        <v>661</v>
      </c>
      <c r="J9659" s="3">
        <v>20000</v>
      </c>
    </row>
    <row r="9660" spans="1:10" hidden="1" x14ac:dyDescent="0.25">
      <c r="A9660" s="57" t="s">
        <v>131</v>
      </c>
      <c r="B9660" t="s">
        <v>128</v>
      </c>
      <c r="C9660">
        <v>2023</v>
      </c>
      <c r="D9660" t="s">
        <v>58</v>
      </c>
      <c r="E9660" t="s">
        <v>45</v>
      </c>
      <c r="F9660" t="s">
        <v>46</v>
      </c>
      <c r="G9660" t="s">
        <v>49</v>
      </c>
      <c r="H9660" s="2" t="s">
        <v>333</v>
      </c>
      <c r="I9660" s="90" t="s">
        <v>661</v>
      </c>
    </row>
    <row r="9661" spans="1:10" hidden="1" x14ac:dyDescent="0.25">
      <c r="A9661" s="57" t="s">
        <v>131</v>
      </c>
      <c r="B9661" t="s">
        <v>128</v>
      </c>
      <c r="C9661">
        <v>2023</v>
      </c>
      <c r="D9661" t="s">
        <v>58</v>
      </c>
      <c r="E9661" t="s">
        <v>45</v>
      </c>
      <c r="F9661" t="s">
        <v>46</v>
      </c>
      <c r="G9661" t="s">
        <v>49</v>
      </c>
      <c r="H9661" s="2" t="s">
        <v>333</v>
      </c>
      <c r="I9661" s="90" t="s">
        <v>591</v>
      </c>
    </row>
    <row r="9662" spans="1:10" hidden="1" x14ac:dyDescent="0.25">
      <c r="A9662" s="57" t="s">
        <v>131</v>
      </c>
      <c r="B9662" t="s">
        <v>128</v>
      </c>
      <c r="C9662">
        <v>2023</v>
      </c>
      <c r="D9662" t="s">
        <v>58</v>
      </c>
      <c r="E9662" t="s">
        <v>45</v>
      </c>
      <c r="F9662" t="s">
        <v>46</v>
      </c>
      <c r="G9662" t="s">
        <v>49</v>
      </c>
      <c r="H9662" s="2" t="s">
        <v>333</v>
      </c>
      <c r="I9662" s="90"/>
    </row>
    <row r="9663" spans="1:10" hidden="1" x14ac:dyDescent="0.25">
      <c r="A9663" s="57" t="s">
        <v>131</v>
      </c>
      <c r="B9663" t="s">
        <v>128</v>
      </c>
      <c r="C9663">
        <v>2023</v>
      </c>
      <c r="D9663" t="s">
        <v>58</v>
      </c>
      <c r="E9663" t="s">
        <v>45</v>
      </c>
      <c r="F9663" t="s">
        <v>46</v>
      </c>
      <c r="G9663" t="s">
        <v>49</v>
      </c>
      <c r="H9663" s="90" t="s">
        <v>367</v>
      </c>
      <c r="I9663" t="s">
        <v>591</v>
      </c>
    </row>
    <row r="9664" spans="1:10" hidden="1" x14ac:dyDescent="0.25">
      <c r="A9664" s="57" t="s">
        <v>131</v>
      </c>
      <c r="B9664" t="s">
        <v>128</v>
      </c>
      <c r="C9664">
        <v>2023</v>
      </c>
      <c r="D9664" t="s">
        <v>58</v>
      </c>
      <c r="E9664" t="s">
        <v>45</v>
      </c>
      <c r="F9664" t="s">
        <v>46</v>
      </c>
      <c r="G9664" t="s">
        <v>49</v>
      </c>
      <c r="H9664" s="90" t="s">
        <v>367</v>
      </c>
    </row>
    <row r="9665" spans="1:10" hidden="1" x14ac:dyDescent="0.25">
      <c r="A9665" s="57" t="s">
        <v>131</v>
      </c>
      <c r="B9665" t="s">
        <v>128</v>
      </c>
      <c r="C9665">
        <v>2023</v>
      </c>
      <c r="D9665" t="s">
        <v>58</v>
      </c>
      <c r="E9665" t="s">
        <v>45</v>
      </c>
      <c r="F9665" t="s">
        <v>46</v>
      </c>
      <c r="G9665" t="s">
        <v>49</v>
      </c>
      <c r="H9665" s="90" t="s">
        <v>367</v>
      </c>
    </row>
    <row r="9666" spans="1:10" hidden="1" x14ac:dyDescent="0.25">
      <c r="A9666" s="57" t="s">
        <v>131</v>
      </c>
      <c r="B9666" t="s">
        <v>128</v>
      </c>
      <c r="C9666">
        <v>2023</v>
      </c>
      <c r="D9666" t="s">
        <v>58</v>
      </c>
      <c r="E9666" t="s">
        <v>45</v>
      </c>
      <c r="F9666" t="s">
        <v>46</v>
      </c>
      <c r="G9666" t="s">
        <v>49</v>
      </c>
      <c r="H9666" s="2" t="s">
        <v>252</v>
      </c>
    </row>
    <row r="9667" spans="1:10" hidden="1" x14ac:dyDescent="0.25">
      <c r="A9667" s="57" t="s">
        <v>131</v>
      </c>
      <c r="B9667" t="s">
        <v>128</v>
      </c>
      <c r="C9667">
        <v>2023</v>
      </c>
      <c r="D9667" t="s">
        <v>58</v>
      </c>
      <c r="E9667" t="s">
        <v>45</v>
      </c>
      <c r="F9667" t="s">
        <v>46</v>
      </c>
      <c r="G9667" t="s">
        <v>49</v>
      </c>
      <c r="H9667" s="2" t="s">
        <v>243</v>
      </c>
      <c r="I9667" t="s">
        <v>432</v>
      </c>
    </row>
    <row r="9668" spans="1:10" hidden="1" x14ac:dyDescent="0.25">
      <c r="A9668" s="57" t="s">
        <v>131</v>
      </c>
      <c r="B9668" t="s">
        <v>128</v>
      </c>
      <c r="C9668">
        <v>2023</v>
      </c>
      <c r="D9668" t="s">
        <v>58</v>
      </c>
      <c r="E9668" t="s">
        <v>45</v>
      </c>
      <c r="F9668" t="s">
        <v>46</v>
      </c>
      <c r="G9668" t="s">
        <v>49</v>
      </c>
      <c r="H9668" s="2" t="s">
        <v>243</v>
      </c>
    </row>
    <row r="9669" spans="1:10" hidden="1" x14ac:dyDescent="0.25">
      <c r="A9669" s="57" t="s">
        <v>131</v>
      </c>
      <c r="B9669" t="s">
        <v>128</v>
      </c>
      <c r="C9669">
        <v>2023</v>
      </c>
      <c r="D9669" t="s">
        <v>58</v>
      </c>
      <c r="E9669" t="s">
        <v>45</v>
      </c>
      <c r="F9669" t="s">
        <v>46</v>
      </c>
      <c r="G9669" t="s">
        <v>49</v>
      </c>
      <c r="H9669" s="2" t="s">
        <v>243</v>
      </c>
    </row>
    <row r="9670" spans="1:10" hidden="1" x14ac:dyDescent="0.25">
      <c r="A9670" s="57" t="s">
        <v>131</v>
      </c>
      <c r="B9670" t="s">
        <v>128</v>
      </c>
      <c r="C9670">
        <v>2023</v>
      </c>
      <c r="D9670" t="s">
        <v>58</v>
      </c>
      <c r="E9670" t="s">
        <v>45</v>
      </c>
      <c r="F9670" t="s">
        <v>46</v>
      </c>
      <c r="G9670" t="s">
        <v>49</v>
      </c>
      <c r="H9670" s="2" t="s">
        <v>243</v>
      </c>
    </row>
    <row r="9671" spans="1:10" hidden="1" x14ac:dyDescent="0.25">
      <c r="A9671" s="57" t="s">
        <v>131</v>
      </c>
      <c r="B9671" t="s">
        <v>128</v>
      </c>
      <c r="C9671">
        <v>2023</v>
      </c>
      <c r="D9671" t="s">
        <v>58</v>
      </c>
      <c r="E9671" t="s">
        <v>45</v>
      </c>
      <c r="F9671" t="s">
        <v>46</v>
      </c>
      <c r="G9671" t="s">
        <v>49</v>
      </c>
      <c r="H9671" s="2" t="s">
        <v>243</v>
      </c>
    </row>
    <row r="9672" spans="1:10" hidden="1" x14ac:dyDescent="0.25">
      <c r="A9672" s="57" t="s">
        <v>131</v>
      </c>
      <c r="B9672" t="s">
        <v>128</v>
      </c>
      <c r="C9672">
        <v>2023</v>
      </c>
      <c r="D9672" t="s">
        <v>58</v>
      </c>
      <c r="E9672" t="s">
        <v>45</v>
      </c>
      <c r="F9672" t="s">
        <v>46</v>
      </c>
      <c r="G9672" t="s">
        <v>49</v>
      </c>
      <c r="H9672" s="2" t="s">
        <v>243</v>
      </c>
    </row>
    <row r="9673" spans="1:10" hidden="1" x14ac:dyDescent="0.25">
      <c r="A9673" s="57" t="s">
        <v>131</v>
      </c>
      <c r="B9673" t="s">
        <v>128</v>
      </c>
      <c r="C9673">
        <v>2023</v>
      </c>
      <c r="D9673" t="s">
        <v>58</v>
      </c>
      <c r="E9673" t="s">
        <v>45</v>
      </c>
      <c r="F9673" t="s">
        <v>46</v>
      </c>
      <c r="G9673" t="s">
        <v>49</v>
      </c>
      <c r="H9673" s="2" t="s">
        <v>243</v>
      </c>
    </row>
    <row r="9674" spans="1:10" hidden="1" x14ac:dyDescent="0.25">
      <c r="A9674" s="57" t="s">
        <v>131</v>
      </c>
      <c r="B9674" t="s">
        <v>128</v>
      </c>
      <c r="C9674">
        <v>2023</v>
      </c>
      <c r="D9674" t="s">
        <v>58</v>
      </c>
      <c r="E9674" t="s">
        <v>45</v>
      </c>
      <c r="F9674" t="s">
        <v>46</v>
      </c>
      <c r="G9674" t="s">
        <v>49</v>
      </c>
      <c r="H9674" s="2" t="s">
        <v>243</v>
      </c>
    </row>
    <row r="9675" spans="1:10" hidden="1" x14ac:dyDescent="0.25">
      <c r="A9675" s="57" t="s">
        <v>131</v>
      </c>
      <c r="B9675" t="s">
        <v>128</v>
      </c>
      <c r="C9675">
        <v>2023</v>
      </c>
      <c r="D9675" t="s">
        <v>58</v>
      </c>
      <c r="E9675" t="s">
        <v>45</v>
      </c>
      <c r="F9675" t="s">
        <v>46</v>
      </c>
      <c r="G9675" t="s">
        <v>49</v>
      </c>
      <c r="H9675" s="2" t="s">
        <v>243</v>
      </c>
    </row>
    <row r="9676" spans="1:10" hidden="1" x14ac:dyDescent="0.25">
      <c r="A9676" s="57" t="s">
        <v>131</v>
      </c>
      <c r="B9676" t="s">
        <v>128</v>
      </c>
      <c r="C9676">
        <v>2023</v>
      </c>
      <c r="D9676" t="s">
        <v>58</v>
      </c>
      <c r="E9676" t="s">
        <v>45</v>
      </c>
      <c r="F9676" t="s">
        <v>46</v>
      </c>
      <c r="G9676" t="s">
        <v>49</v>
      </c>
      <c r="H9676" s="2" t="s">
        <v>243</v>
      </c>
    </row>
    <row r="9677" spans="1:10" hidden="1" x14ac:dyDescent="0.25">
      <c r="A9677" s="57" t="s">
        <v>131</v>
      </c>
      <c r="B9677" t="s">
        <v>128</v>
      </c>
      <c r="C9677">
        <v>2023</v>
      </c>
      <c r="D9677" t="s">
        <v>58</v>
      </c>
      <c r="E9677" t="s">
        <v>45</v>
      </c>
      <c r="F9677" t="s">
        <v>304</v>
      </c>
      <c r="G9677" t="s">
        <v>54</v>
      </c>
      <c r="H9677" t="s">
        <v>305</v>
      </c>
      <c r="I9677" s="90" t="s">
        <v>520</v>
      </c>
      <c r="J9677" s="3">
        <v>2300000</v>
      </c>
    </row>
    <row r="9678" spans="1:10" hidden="1" x14ac:dyDescent="0.25">
      <c r="A9678" s="57" t="s">
        <v>131</v>
      </c>
      <c r="B9678" t="s">
        <v>128</v>
      </c>
      <c r="C9678">
        <v>2023</v>
      </c>
      <c r="D9678" t="s">
        <v>58</v>
      </c>
      <c r="E9678" t="s">
        <v>45</v>
      </c>
      <c r="F9678" t="s">
        <v>304</v>
      </c>
      <c r="G9678" t="s">
        <v>54</v>
      </c>
      <c r="H9678" t="s">
        <v>305</v>
      </c>
      <c r="I9678" s="90" t="s">
        <v>592</v>
      </c>
      <c r="J9678" s="3">
        <v>4950000</v>
      </c>
    </row>
    <row r="9679" spans="1:10" hidden="1" x14ac:dyDescent="0.25">
      <c r="A9679" s="57" t="s">
        <v>131</v>
      </c>
      <c r="B9679" t="s">
        <v>128</v>
      </c>
      <c r="C9679">
        <v>2023</v>
      </c>
      <c r="D9679" t="s">
        <v>58</v>
      </c>
      <c r="E9679" t="s">
        <v>45</v>
      </c>
      <c r="F9679" t="s">
        <v>304</v>
      </c>
      <c r="G9679" t="s">
        <v>54</v>
      </c>
      <c r="H9679" t="s">
        <v>306</v>
      </c>
      <c r="I9679" s="90" t="s">
        <v>520</v>
      </c>
      <c r="J9679" s="3">
        <v>140606</v>
      </c>
    </row>
    <row r="9680" spans="1:10" hidden="1" x14ac:dyDescent="0.25">
      <c r="A9680" s="57" t="s">
        <v>131</v>
      </c>
      <c r="B9680" t="s">
        <v>128</v>
      </c>
      <c r="C9680">
        <v>2023</v>
      </c>
      <c r="D9680" t="s">
        <v>58</v>
      </c>
      <c r="E9680" t="s">
        <v>45</v>
      </c>
      <c r="F9680" t="s">
        <v>304</v>
      </c>
      <c r="G9680" t="s">
        <v>54</v>
      </c>
      <c r="H9680" t="s">
        <v>307</v>
      </c>
      <c r="I9680" s="90" t="s">
        <v>520</v>
      </c>
      <c r="J9680" s="10">
        <v>-373371</v>
      </c>
    </row>
    <row r="9681" spans="1:10" hidden="1" x14ac:dyDescent="0.25">
      <c r="A9681" s="57" t="s">
        <v>131</v>
      </c>
      <c r="B9681" t="s">
        <v>128</v>
      </c>
      <c r="C9681">
        <v>2023</v>
      </c>
      <c r="D9681" t="s">
        <v>58</v>
      </c>
      <c r="E9681" t="s">
        <v>45</v>
      </c>
      <c r="F9681" t="s">
        <v>304</v>
      </c>
      <c r="G9681" t="s">
        <v>54</v>
      </c>
      <c r="H9681" t="s">
        <v>307</v>
      </c>
      <c r="I9681" s="90" t="s">
        <v>592</v>
      </c>
      <c r="J9681" s="10">
        <v>458333</v>
      </c>
    </row>
    <row r="9682" spans="1:10" hidden="1" x14ac:dyDescent="0.25">
      <c r="A9682" s="57" t="s">
        <v>131</v>
      </c>
      <c r="B9682" t="s">
        <v>128</v>
      </c>
      <c r="C9682">
        <v>2023</v>
      </c>
      <c r="D9682" t="s">
        <v>58</v>
      </c>
      <c r="E9682" t="s">
        <v>45</v>
      </c>
      <c r="F9682" t="s">
        <v>304</v>
      </c>
      <c r="G9682" t="s">
        <v>54</v>
      </c>
      <c r="H9682" t="s">
        <v>308</v>
      </c>
      <c r="I9682" s="90" t="s">
        <v>592</v>
      </c>
      <c r="J9682" s="3">
        <v>24406</v>
      </c>
    </row>
    <row r="9683" spans="1:10" hidden="1" x14ac:dyDescent="0.25">
      <c r="A9683" s="57" t="s">
        <v>131</v>
      </c>
      <c r="B9683" t="s">
        <v>128</v>
      </c>
      <c r="C9683">
        <v>2023</v>
      </c>
      <c r="D9683" t="s">
        <v>58</v>
      </c>
      <c r="E9683" t="s">
        <v>45</v>
      </c>
      <c r="F9683" t="s">
        <v>304</v>
      </c>
      <c r="G9683" t="s">
        <v>54</v>
      </c>
      <c r="H9683" t="s">
        <v>308</v>
      </c>
      <c r="I9683" s="90" t="s">
        <v>520</v>
      </c>
      <c r="J9683" s="3">
        <v>55000</v>
      </c>
    </row>
    <row r="9684" spans="1:10" hidden="1" x14ac:dyDescent="0.25">
      <c r="A9684" s="57" t="s">
        <v>131</v>
      </c>
      <c r="B9684" t="s">
        <v>128</v>
      </c>
      <c r="C9684">
        <v>2023</v>
      </c>
      <c r="D9684" t="s">
        <v>58</v>
      </c>
      <c r="E9684" t="s">
        <v>45</v>
      </c>
      <c r="F9684" t="s">
        <v>304</v>
      </c>
      <c r="G9684" t="s">
        <v>54</v>
      </c>
      <c r="H9684" t="s">
        <v>309</v>
      </c>
      <c r="I9684" s="90" t="s">
        <v>592</v>
      </c>
      <c r="J9684" s="10">
        <f>2+458333</f>
        <v>458335</v>
      </c>
    </row>
    <row r="9685" spans="1:10" hidden="1" x14ac:dyDescent="0.25">
      <c r="A9685" s="57" t="s">
        <v>131</v>
      </c>
      <c r="B9685" t="s">
        <v>128</v>
      </c>
      <c r="C9685">
        <v>2023</v>
      </c>
      <c r="D9685" t="s">
        <v>58</v>
      </c>
      <c r="E9685" t="s">
        <v>45</v>
      </c>
      <c r="F9685" t="s">
        <v>304</v>
      </c>
      <c r="G9685" t="s">
        <v>54</v>
      </c>
      <c r="H9685" t="s">
        <v>309</v>
      </c>
      <c r="I9685" s="90" t="s">
        <v>520</v>
      </c>
      <c r="J9685" s="10">
        <f>-327666+203384</f>
        <v>-124282</v>
      </c>
    </row>
    <row r="9686" spans="1:10" hidden="1" x14ac:dyDescent="0.25">
      <c r="A9686" s="57" t="s">
        <v>131</v>
      </c>
      <c r="B9686" t="s">
        <v>128</v>
      </c>
      <c r="C9686">
        <v>2023</v>
      </c>
      <c r="D9686" t="s">
        <v>58</v>
      </c>
      <c r="E9686" t="s">
        <v>45</v>
      </c>
      <c r="F9686" t="s">
        <v>304</v>
      </c>
      <c r="G9686" t="s">
        <v>54</v>
      </c>
      <c r="H9686" t="s">
        <v>310</v>
      </c>
      <c r="I9686" s="90" t="s">
        <v>592</v>
      </c>
      <c r="J9686" s="3">
        <v>95833</v>
      </c>
    </row>
    <row r="9687" spans="1:10" hidden="1" x14ac:dyDescent="0.25">
      <c r="A9687" s="57" t="s">
        <v>131</v>
      </c>
      <c r="B9687" t="s">
        <v>128</v>
      </c>
      <c r="C9687">
        <v>2023</v>
      </c>
      <c r="D9687" t="s">
        <v>58</v>
      </c>
      <c r="E9687" t="s">
        <v>45</v>
      </c>
      <c r="F9687" t="s">
        <v>304</v>
      </c>
      <c r="G9687" t="s">
        <v>54</v>
      </c>
      <c r="H9687" t="s">
        <v>310</v>
      </c>
      <c r="I9687" s="90" t="s">
        <v>520</v>
      </c>
      <c r="J9687" s="3">
        <v>229167</v>
      </c>
    </row>
    <row r="9688" spans="1:10" hidden="1" x14ac:dyDescent="0.25">
      <c r="A9688" s="57" t="s">
        <v>131</v>
      </c>
      <c r="B9688" t="s">
        <v>128</v>
      </c>
      <c r="C9688">
        <v>2023</v>
      </c>
      <c r="D9688" t="s">
        <v>58</v>
      </c>
      <c r="E9688" t="s">
        <v>45</v>
      </c>
      <c r="F9688" t="s">
        <v>304</v>
      </c>
      <c r="G9688" t="s">
        <v>54</v>
      </c>
      <c r="H9688" s="90" t="s">
        <v>332</v>
      </c>
    </row>
    <row r="9689" spans="1:10" hidden="1" x14ac:dyDescent="0.25">
      <c r="A9689" s="57" t="s">
        <v>131</v>
      </c>
      <c r="B9689" t="s">
        <v>128</v>
      </c>
      <c r="C9689">
        <v>2023</v>
      </c>
      <c r="D9689" t="s">
        <v>58</v>
      </c>
      <c r="E9689" t="s">
        <v>45</v>
      </c>
      <c r="F9689" t="s">
        <v>304</v>
      </c>
      <c r="G9689" t="s">
        <v>54</v>
      </c>
      <c r="H9689" t="s">
        <v>311</v>
      </c>
      <c r="I9689" s="90" t="s">
        <v>520</v>
      </c>
      <c r="J9689" s="3">
        <v>1000000</v>
      </c>
    </row>
    <row r="9690" spans="1:10" hidden="1" x14ac:dyDescent="0.25">
      <c r="A9690" s="57" t="s">
        <v>131</v>
      </c>
      <c r="B9690" t="s">
        <v>128</v>
      </c>
      <c r="C9690">
        <v>2023</v>
      </c>
      <c r="D9690" t="s">
        <v>58</v>
      </c>
      <c r="E9690" t="s">
        <v>45</v>
      </c>
      <c r="F9690" t="s">
        <v>304</v>
      </c>
      <c r="G9690" t="s">
        <v>54</v>
      </c>
      <c r="H9690" t="s">
        <v>453</v>
      </c>
      <c r="I9690" s="90" t="s">
        <v>520</v>
      </c>
    </row>
    <row r="9691" spans="1:10" hidden="1" x14ac:dyDescent="0.25">
      <c r="A9691" s="57" t="s">
        <v>131</v>
      </c>
      <c r="B9691" t="s">
        <v>128</v>
      </c>
      <c r="C9691">
        <v>2023</v>
      </c>
      <c r="D9691" t="s">
        <v>58</v>
      </c>
      <c r="E9691" t="s">
        <v>45</v>
      </c>
      <c r="F9691" t="s">
        <v>304</v>
      </c>
      <c r="G9691" t="s">
        <v>54</v>
      </c>
      <c r="H9691" t="s">
        <v>312</v>
      </c>
    </row>
    <row r="9692" spans="1:10" hidden="1" x14ac:dyDescent="0.25">
      <c r="A9692" s="57" t="s">
        <v>131</v>
      </c>
      <c r="B9692" t="s">
        <v>128</v>
      </c>
      <c r="C9692">
        <v>2023</v>
      </c>
      <c r="D9692" t="s">
        <v>58</v>
      </c>
      <c r="E9692" t="s">
        <v>45</v>
      </c>
      <c r="F9692" t="s">
        <v>304</v>
      </c>
      <c r="G9692" t="s">
        <v>54</v>
      </c>
      <c r="H9692" t="s">
        <v>313</v>
      </c>
      <c r="I9692" s="90" t="s">
        <v>559</v>
      </c>
      <c r="J9692" s="3">
        <v>40958</v>
      </c>
    </row>
    <row r="9693" spans="1:10" hidden="1" x14ac:dyDescent="0.25">
      <c r="A9693" s="57" t="s">
        <v>131</v>
      </c>
      <c r="B9693" t="s">
        <v>128</v>
      </c>
      <c r="C9693">
        <v>2023</v>
      </c>
      <c r="D9693" t="s">
        <v>58</v>
      </c>
      <c r="E9693" t="s">
        <v>45</v>
      </c>
      <c r="F9693" t="s">
        <v>304</v>
      </c>
      <c r="G9693" t="s">
        <v>54</v>
      </c>
      <c r="H9693" t="s">
        <v>593</v>
      </c>
      <c r="I9693" t="s">
        <v>514</v>
      </c>
    </row>
    <row r="9694" spans="1:10" hidden="1" x14ac:dyDescent="0.25">
      <c r="A9694" s="57" t="s">
        <v>131</v>
      </c>
      <c r="B9694" t="s">
        <v>128</v>
      </c>
      <c r="C9694">
        <v>2023</v>
      </c>
      <c r="D9694" t="s">
        <v>58</v>
      </c>
      <c r="E9694" t="s">
        <v>45</v>
      </c>
      <c r="F9694" t="s">
        <v>304</v>
      </c>
      <c r="G9694" t="s">
        <v>54</v>
      </c>
      <c r="H9694" t="s">
        <v>314</v>
      </c>
      <c r="I9694" s="90" t="s">
        <v>398</v>
      </c>
      <c r="J9694" s="3">
        <v>936000</v>
      </c>
    </row>
    <row r="9695" spans="1:10" hidden="1" x14ac:dyDescent="0.25">
      <c r="A9695" s="57" t="s">
        <v>131</v>
      </c>
      <c r="B9695" t="s">
        <v>128</v>
      </c>
      <c r="C9695">
        <v>2023</v>
      </c>
      <c r="D9695" t="s">
        <v>58</v>
      </c>
      <c r="E9695" t="s">
        <v>45</v>
      </c>
      <c r="F9695" t="s">
        <v>304</v>
      </c>
      <c r="G9695" t="s">
        <v>54</v>
      </c>
      <c r="H9695" t="s">
        <v>315</v>
      </c>
      <c r="I9695" s="90" t="s">
        <v>454</v>
      </c>
      <c r="J9695" s="3">
        <f>147000+92000</f>
        <v>239000</v>
      </c>
    </row>
    <row r="9696" spans="1:10" hidden="1" x14ac:dyDescent="0.25">
      <c r="A9696" s="57" t="s">
        <v>131</v>
      </c>
      <c r="B9696" t="s">
        <v>128</v>
      </c>
      <c r="C9696">
        <v>2023</v>
      </c>
      <c r="D9696" t="s">
        <v>58</v>
      </c>
      <c r="E9696" t="s">
        <v>45</v>
      </c>
      <c r="F9696" t="s">
        <v>304</v>
      </c>
      <c r="G9696" t="s">
        <v>54</v>
      </c>
      <c r="H9696" t="s">
        <v>315</v>
      </c>
      <c r="I9696" t="s">
        <v>594</v>
      </c>
      <c r="J9696" s="3">
        <v>220000</v>
      </c>
    </row>
    <row r="9697" spans="1:10" hidden="1" x14ac:dyDescent="0.25">
      <c r="A9697" s="57" t="s">
        <v>131</v>
      </c>
      <c r="B9697" t="s">
        <v>128</v>
      </c>
      <c r="C9697">
        <v>2023</v>
      </c>
      <c r="D9697" t="s">
        <v>58</v>
      </c>
      <c r="E9697" t="s">
        <v>45</v>
      </c>
      <c r="F9697" t="s">
        <v>304</v>
      </c>
      <c r="G9697" t="s">
        <v>54</v>
      </c>
      <c r="H9697" s="2" t="s">
        <v>316</v>
      </c>
    </row>
    <row r="9698" spans="1:10" hidden="1" x14ac:dyDescent="0.25">
      <c r="A9698" s="57" t="s">
        <v>131</v>
      </c>
      <c r="B9698" t="s">
        <v>128</v>
      </c>
      <c r="C9698">
        <v>2023</v>
      </c>
      <c r="D9698" t="s">
        <v>58</v>
      </c>
      <c r="E9698" t="s">
        <v>45</v>
      </c>
      <c r="F9698" t="s">
        <v>304</v>
      </c>
      <c r="G9698" t="s">
        <v>49</v>
      </c>
      <c r="H9698" s="90" t="s">
        <v>317</v>
      </c>
    </row>
    <row r="9699" spans="1:10" hidden="1" x14ac:dyDescent="0.25">
      <c r="A9699" s="57" t="s">
        <v>131</v>
      </c>
      <c r="B9699" t="s">
        <v>128</v>
      </c>
      <c r="C9699">
        <v>2023</v>
      </c>
      <c r="D9699" t="s">
        <v>58</v>
      </c>
      <c r="E9699" t="s">
        <v>45</v>
      </c>
      <c r="F9699" t="s">
        <v>50</v>
      </c>
      <c r="G9699" t="s">
        <v>56</v>
      </c>
      <c r="H9699" t="s">
        <v>124</v>
      </c>
      <c r="I9699" s="90" t="s">
        <v>401</v>
      </c>
      <c r="J9699" s="3">
        <v>124958</v>
      </c>
    </row>
    <row r="9700" spans="1:10" hidden="1" x14ac:dyDescent="0.25">
      <c r="A9700" s="57" t="s">
        <v>131</v>
      </c>
      <c r="B9700" t="s">
        <v>128</v>
      </c>
      <c r="C9700">
        <v>2023</v>
      </c>
      <c r="D9700" t="s">
        <v>58</v>
      </c>
      <c r="E9700" t="s">
        <v>45</v>
      </c>
      <c r="F9700" t="s">
        <v>50</v>
      </c>
      <c r="G9700" t="s">
        <v>56</v>
      </c>
      <c r="H9700" t="s">
        <v>98</v>
      </c>
      <c r="I9700" s="90" t="s">
        <v>401</v>
      </c>
      <c r="J9700" s="3">
        <v>182062.07999999999</v>
      </c>
    </row>
    <row r="9701" spans="1:10" hidden="1" x14ac:dyDescent="0.25">
      <c r="A9701" s="57" t="s">
        <v>131</v>
      </c>
      <c r="B9701" t="s">
        <v>128</v>
      </c>
      <c r="C9701">
        <v>2023</v>
      </c>
      <c r="D9701" t="s">
        <v>58</v>
      </c>
      <c r="E9701" t="s">
        <v>45</v>
      </c>
      <c r="F9701" t="s">
        <v>50</v>
      </c>
      <c r="G9701" t="s">
        <v>56</v>
      </c>
      <c r="H9701" t="s">
        <v>98</v>
      </c>
      <c r="I9701" s="90" t="s">
        <v>569</v>
      </c>
      <c r="J9701" s="3">
        <v>640817.65</v>
      </c>
    </row>
    <row r="9702" spans="1:10" hidden="1" x14ac:dyDescent="0.25">
      <c r="A9702" s="57" t="s">
        <v>131</v>
      </c>
      <c r="B9702" t="s">
        <v>128</v>
      </c>
      <c r="C9702">
        <v>2023</v>
      </c>
      <c r="D9702" t="s">
        <v>58</v>
      </c>
      <c r="E9702" t="s">
        <v>45</v>
      </c>
      <c r="F9702" t="s">
        <v>50</v>
      </c>
      <c r="G9702" t="s">
        <v>56</v>
      </c>
      <c r="H9702" t="s">
        <v>265</v>
      </c>
      <c r="I9702" s="90" t="s">
        <v>398</v>
      </c>
      <c r="J9702" s="3">
        <v>2700</v>
      </c>
    </row>
    <row r="9703" spans="1:10" hidden="1" x14ac:dyDescent="0.25">
      <c r="A9703" s="57" t="s">
        <v>131</v>
      </c>
      <c r="B9703" t="s">
        <v>128</v>
      </c>
      <c r="C9703">
        <v>2023</v>
      </c>
      <c r="D9703" t="s">
        <v>58</v>
      </c>
      <c r="E9703" t="s">
        <v>45</v>
      </c>
      <c r="F9703" t="s">
        <v>50</v>
      </c>
      <c r="G9703" t="s">
        <v>56</v>
      </c>
      <c r="H9703" t="s">
        <v>265</v>
      </c>
      <c r="I9703" s="90" t="s">
        <v>454</v>
      </c>
      <c r="J9703" s="3">
        <v>100</v>
      </c>
    </row>
    <row r="9704" spans="1:10" hidden="1" x14ac:dyDescent="0.25">
      <c r="A9704" s="57" t="s">
        <v>131</v>
      </c>
      <c r="B9704" t="s">
        <v>128</v>
      </c>
      <c r="C9704">
        <v>2023</v>
      </c>
      <c r="D9704" t="s">
        <v>58</v>
      </c>
      <c r="E9704" t="s">
        <v>45</v>
      </c>
      <c r="F9704" t="s">
        <v>50</v>
      </c>
      <c r="G9704" t="s">
        <v>56</v>
      </c>
      <c r="H9704" t="s">
        <v>265</v>
      </c>
      <c r="I9704" s="90" t="s">
        <v>675</v>
      </c>
      <c r="J9704" s="3">
        <v>300</v>
      </c>
    </row>
    <row r="9705" spans="1:10" hidden="1" x14ac:dyDescent="0.25">
      <c r="A9705" s="57" t="s">
        <v>131</v>
      </c>
      <c r="B9705" t="s">
        <v>128</v>
      </c>
      <c r="C9705">
        <v>2023</v>
      </c>
      <c r="D9705" t="s">
        <v>58</v>
      </c>
      <c r="E9705" t="s">
        <v>45</v>
      </c>
      <c r="F9705" t="s">
        <v>50</v>
      </c>
      <c r="G9705" t="s">
        <v>56</v>
      </c>
      <c r="H9705" t="s">
        <v>265</v>
      </c>
      <c r="I9705" s="90" t="s">
        <v>514</v>
      </c>
      <c r="J9705" s="3">
        <v>100</v>
      </c>
    </row>
    <row r="9706" spans="1:10" hidden="1" x14ac:dyDescent="0.25">
      <c r="A9706" s="57" t="s">
        <v>131</v>
      </c>
      <c r="B9706" t="s">
        <v>128</v>
      </c>
      <c r="C9706">
        <v>2023</v>
      </c>
      <c r="D9706" t="s">
        <v>58</v>
      </c>
      <c r="E9706" t="s">
        <v>45</v>
      </c>
      <c r="F9706" t="s">
        <v>50</v>
      </c>
      <c r="G9706" t="s">
        <v>56</v>
      </c>
      <c r="H9706" t="s">
        <v>265</v>
      </c>
      <c r="I9706" s="90" t="s">
        <v>581</v>
      </c>
      <c r="J9706" s="3">
        <v>400</v>
      </c>
    </row>
    <row r="9707" spans="1:10" hidden="1" x14ac:dyDescent="0.25">
      <c r="A9707" s="57" t="s">
        <v>131</v>
      </c>
      <c r="B9707" t="s">
        <v>128</v>
      </c>
      <c r="C9707">
        <v>2023</v>
      </c>
      <c r="D9707" t="s">
        <v>58</v>
      </c>
      <c r="E9707" t="s">
        <v>45</v>
      </c>
      <c r="F9707" t="s">
        <v>50</v>
      </c>
      <c r="G9707" t="s">
        <v>56</v>
      </c>
      <c r="H9707" t="s">
        <v>265</v>
      </c>
      <c r="I9707" s="90" t="s">
        <v>399</v>
      </c>
      <c r="J9707" s="3">
        <v>600</v>
      </c>
    </row>
    <row r="9708" spans="1:10" hidden="1" x14ac:dyDescent="0.25">
      <c r="A9708" s="57" t="s">
        <v>131</v>
      </c>
      <c r="B9708" t="s">
        <v>128</v>
      </c>
      <c r="C9708">
        <v>2023</v>
      </c>
      <c r="D9708" t="s">
        <v>58</v>
      </c>
      <c r="E9708" t="s">
        <v>45</v>
      </c>
      <c r="F9708" t="s">
        <v>50</v>
      </c>
      <c r="G9708" t="s">
        <v>56</v>
      </c>
      <c r="H9708" t="s">
        <v>265</v>
      </c>
      <c r="I9708" s="90" t="s">
        <v>559</v>
      </c>
      <c r="J9708" s="3">
        <v>100</v>
      </c>
    </row>
    <row r="9709" spans="1:10" hidden="1" x14ac:dyDescent="0.25">
      <c r="A9709" s="57" t="s">
        <v>131</v>
      </c>
      <c r="B9709" t="s">
        <v>128</v>
      </c>
      <c r="C9709">
        <v>2023</v>
      </c>
      <c r="D9709" t="s">
        <v>58</v>
      </c>
      <c r="E9709" t="s">
        <v>45</v>
      </c>
      <c r="F9709" t="s">
        <v>50</v>
      </c>
      <c r="G9709" t="s">
        <v>56</v>
      </c>
      <c r="H9709" t="s">
        <v>193</v>
      </c>
      <c r="I9709" t="s">
        <v>426</v>
      </c>
    </row>
    <row r="9710" spans="1:10" hidden="1" x14ac:dyDescent="0.25">
      <c r="A9710" s="57" t="s">
        <v>131</v>
      </c>
      <c r="B9710" t="s">
        <v>128</v>
      </c>
      <c r="C9710">
        <v>2023</v>
      </c>
      <c r="D9710" t="s">
        <v>58</v>
      </c>
      <c r="E9710" t="s">
        <v>45</v>
      </c>
      <c r="F9710" t="s">
        <v>50</v>
      </c>
      <c r="G9710" t="s">
        <v>56</v>
      </c>
      <c r="H9710" t="s">
        <v>193</v>
      </c>
      <c r="I9710" s="90" t="s">
        <v>391</v>
      </c>
    </row>
    <row r="9711" spans="1:10" hidden="1" x14ac:dyDescent="0.25">
      <c r="A9711" s="57" t="s">
        <v>131</v>
      </c>
      <c r="B9711" t="s">
        <v>128</v>
      </c>
      <c r="C9711">
        <v>2023</v>
      </c>
      <c r="D9711" t="s">
        <v>58</v>
      </c>
      <c r="E9711" t="s">
        <v>45</v>
      </c>
      <c r="F9711" t="s">
        <v>50</v>
      </c>
      <c r="G9711" t="s">
        <v>101</v>
      </c>
      <c r="H9711" t="s">
        <v>99</v>
      </c>
      <c r="I9711" s="90" t="s">
        <v>401</v>
      </c>
      <c r="J9711" s="3">
        <v>447985.49</v>
      </c>
    </row>
    <row r="9712" spans="1:10" hidden="1" x14ac:dyDescent="0.25">
      <c r="A9712" s="57" t="s">
        <v>131</v>
      </c>
      <c r="B9712" t="s">
        <v>128</v>
      </c>
      <c r="C9712">
        <v>2023</v>
      </c>
      <c r="D9712" t="s">
        <v>58</v>
      </c>
      <c r="E9712" t="s">
        <v>45</v>
      </c>
      <c r="F9712" t="s">
        <v>50</v>
      </c>
      <c r="G9712" t="s">
        <v>101</v>
      </c>
      <c r="H9712" s="2" t="s">
        <v>255</v>
      </c>
      <c r="I9712" s="90" t="s">
        <v>526</v>
      </c>
    </row>
    <row r="9713" spans="1:10" hidden="1" x14ac:dyDescent="0.25">
      <c r="A9713" s="57" t="s">
        <v>131</v>
      </c>
      <c r="B9713" t="s">
        <v>128</v>
      </c>
      <c r="C9713">
        <v>2023</v>
      </c>
      <c r="D9713" t="s">
        <v>58</v>
      </c>
      <c r="E9713" t="s">
        <v>45</v>
      </c>
      <c r="F9713" t="s">
        <v>50</v>
      </c>
      <c r="G9713" t="s">
        <v>101</v>
      </c>
      <c r="H9713" s="2" t="s">
        <v>255</v>
      </c>
      <c r="I9713" t="s">
        <v>403</v>
      </c>
    </row>
    <row r="9714" spans="1:10" hidden="1" x14ac:dyDescent="0.25">
      <c r="A9714" s="57" t="s">
        <v>131</v>
      </c>
      <c r="B9714" t="s">
        <v>128</v>
      </c>
      <c r="C9714">
        <v>2023</v>
      </c>
      <c r="D9714" t="s">
        <v>58</v>
      </c>
      <c r="E9714" t="s">
        <v>45</v>
      </c>
      <c r="F9714" t="s">
        <v>50</v>
      </c>
      <c r="G9714" t="s">
        <v>101</v>
      </c>
      <c r="H9714" s="2" t="s">
        <v>255</v>
      </c>
      <c r="I9714" s="90" t="s">
        <v>655</v>
      </c>
    </row>
    <row r="9715" spans="1:10" hidden="1" x14ac:dyDescent="0.25">
      <c r="A9715" s="57" t="s">
        <v>131</v>
      </c>
      <c r="B9715" t="s">
        <v>128</v>
      </c>
      <c r="C9715">
        <v>2023</v>
      </c>
      <c r="D9715" t="s">
        <v>58</v>
      </c>
      <c r="E9715" t="s">
        <v>45</v>
      </c>
      <c r="F9715" t="s">
        <v>50</v>
      </c>
      <c r="G9715" t="s">
        <v>101</v>
      </c>
      <c r="H9715" s="2" t="s">
        <v>255</v>
      </c>
      <c r="I9715" t="s">
        <v>457</v>
      </c>
    </row>
    <row r="9716" spans="1:10" hidden="1" x14ac:dyDescent="0.25">
      <c r="A9716" s="57" t="s">
        <v>131</v>
      </c>
      <c r="B9716" t="s">
        <v>128</v>
      </c>
      <c r="C9716">
        <v>2023</v>
      </c>
      <c r="D9716" t="s">
        <v>58</v>
      </c>
      <c r="E9716" t="s">
        <v>45</v>
      </c>
      <c r="F9716" t="s">
        <v>50</v>
      </c>
      <c r="G9716" t="s">
        <v>101</v>
      </c>
      <c r="H9716" s="2" t="s">
        <v>255</v>
      </c>
      <c r="I9716" s="90" t="s">
        <v>667</v>
      </c>
    </row>
    <row r="9717" spans="1:10" hidden="1" x14ac:dyDescent="0.25">
      <c r="A9717" s="57" t="s">
        <v>131</v>
      </c>
      <c r="B9717" t="s">
        <v>128</v>
      </c>
      <c r="C9717">
        <v>2023</v>
      </c>
      <c r="D9717" t="s">
        <v>58</v>
      </c>
      <c r="E9717" t="s">
        <v>45</v>
      </c>
      <c r="F9717" t="s">
        <v>50</v>
      </c>
      <c r="G9717" t="s">
        <v>101</v>
      </c>
      <c r="H9717" s="2" t="s">
        <v>255</v>
      </c>
      <c r="I9717" s="90" t="s">
        <v>384</v>
      </c>
      <c r="J9717" s="3">
        <v>17038</v>
      </c>
    </row>
    <row r="9718" spans="1:10" hidden="1" x14ac:dyDescent="0.25">
      <c r="A9718" s="57" t="s">
        <v>131</v>
      </c>
      <c r="B9718" t="s">
        <v>128</v>
      </c>
      <c r="C9718">
        <v>2023</v>
      </c>
      <c r="D9718" t="s">
        <v>58</v>
      </c>
      <c r="E9718" t="s">
        <v>45</v>
      </c>
      <c r="F9718" t="s">
        <v>50</v>
      </c>
      <c r="G9718" t="s">
        <v>101</v>
      </c>
      <c r="H9718" s="2" t="s">
        <v>255</v>
      </c>
      <c r="I9718" s="90" t="s">
        <v>617</v>
      </c>
      <c r="J9718" s="3">
        <v>874.08</v>
      </c>
    </row>
    <row r="9719" spans="1:10" hidden="1" x14ac:dyDescent="0.25">
      <c r="A9719" s="57" t="s">
        <v>131</v>
      </c>
      <c r="B9719" t="s">
        <v>128</v>
      </c>
      <c r="C9719">
        <v>2023</v>
      </c>
      <c r="D9719" t="s">
        <v>58</v>
      </c>
      <c r="E9719" t="s">
        <v>45</v>
      </c>
      <c r="F9719" t="s">
        <v>50</v>
      </c>
      <c r="G9719" t="s">
        <v>101</v>
      </c>
      <c r="H9719" s="2" t="s">
        <v>255</v>
      </c>
      <c r="I9719" s="90" t="s">
        <v>429</v>
      </c>
    </row>
    <row r="9720" spans="1:10" hidden="1" x14ac:dyDescent="0.25">
      <c r="A9720" s="57" t="s">
        <v>131</v>
      </c>
      <c r="B9720" t="s">
        <v>128</v>
      </c>
      <c r="C9720">
        <v>2023</v>
      </c>
      <c r="D9720" t="s">
        <v>58</v>
      </c>
      <c r="E9720" t="s">
        <v>45</v>
      </c>
      <c r="F9720" t="s">
        <v>50</v>
      </c>
      <c r="G9720" t="s">
        <v>101</v>
      </c>
      <c r="H9720" s="2" t="s">
        <v>255</v>
      </c>
      <c r="I9720" s="90" t="s">
        <v>666</v>
      </c>
    </row>
    <row r="9721" spans="1:10" hidden="1" x14ac:dyDescent="0.25">
      <c r="A9721" s="57" t="s">
        <v>131</v>
      </c>
      <c r="B9721" t="s">
        <v>128</v>
      </c>
      <c r="C9721">
        <v>2023</v>
      </c>
      <c r="D9721" t="s">
        <v>58</v>
      </c>
      <c r="E9721" t="s">
        <v>45</v>
      </c>
      <c r="F9721" t="s">
        <v>50</v>
      </c>
      <c r="G9721" t="s">
        <v>101</v>
      </c>
      <c r="H9721" s="2" t="s">
        <v>254</v>
      </c>
    </row>
    <row r="9722" spans="1:10" hidden="1" x14ac:dyDescent="0.25">
      <c r="A9722" s="57" t="s">
        <v>131</v>
      </c>
      <c r="B9722" t="s">
        <v>128</v>
      </c>
      <c r="C9722">
        <v>2023</v>
      </c>
      <c r="D9722" t="s">
        <v>58</v>
      </c>
      <c r="E9722" t="s">
        <v>45</v>
      </c>
      <c r="F9722" t="s">
        <v>50</v>
      </c>
      <c r="G9722" t="s">
        <v>101</v>
      </c>
      <c r="H9722" s="2" t="s">
        <v>236</v>
      </c>
      <c r="I9722" t="s">
        <v>422</v>
      </c>
    </row>
    <row r="9723" spans="1:10" hidden="1" x14ac:dyDescent="0.25">
      <c r="A9723" s="57" t="s">
        <v>131</v>
      </c>
      <c r="B9723" t="s">
        <v>128</v>
      </c>
      <c r="C9723">
        <v>2023</v>
      </c>
      <c r="D9723" t="s">
        <v>58</v>
      </c>
      <c r="E9723" t="s">
        <v>45</v>
      </c>
      <c r="F9723" t="s">
        <v>50</v>
      </c>
      <c r="G9723" t="s">
        <v>101</v>
      </c>
      <c r="H9723" s="90" t="s">
        <v>678</v>
      </c>
      <c r="I9723" s="90" t="s">
        <v>442</v>
      </c>
      <c r="J9723" s="3">
        <v>0.4</v>
      </c>
    </row>
    <row r="9724" spans="1:10" hidden="1" x14ac:dyDescent="0.25">
      <c r="A9724" s="57" t="s">
        <v>131</v>
      </c>
      <c r="B9724" t="s">
        <v>128</v>
      </c>
      <c r="C9724">
        <v>2023</v>
      </c>
      <c r="D9724" t="s">
        <v>58</v>
      </c>
      <c r="E9724" t="s">
        <v>45</v>
      </c>
      <c r="F9724" t="s">
        <v>50</v>
      </c>
      <c r="G9724" t="s">
        <v>101</v>
      </c>
      <c r="H9724" t="s">
        <v>30</v>
      </c>
      <c r="I9724" s="90" t="s">
        <v>412</v>
      </c>
    </row>
    <row r="9725" spans="1:10" hidden="1" x14ac:dyDescent="0.25">
      <c r="A9725" s="57" t="s">
        <v>131</v>
      </c>
      <c r="B9725" t="s">
        <v>128</v>
      </c>
      <c r="C9725">
        <v>2023</v>
      </c>
      <c r="D9725" t="s">
        <v>58</v>
      </c>
      <c r="E9725" t="s">
        <v>45</v>
      </c>
      <c r="F9725" t="s">
        <v>50</v>
      </c>
      <c r="G9725" t="s">
        <v>101</v>
      </c>
      <c r="H9725" t="s">
        <v>30</v>
      </c>
      <c r="I9725" s="90" t="s">
        <v>544</v>
      </c>
      <c r="J9725" s="3">
        <v>17300</v>
      </c>
    </row>
    <row r="9726" spans="1:10" hidden="1" x14ac:dyDescent="0.25">
      <c r="A9726" s="57" t="s">
        <v>131</v>
      </c>
      <c r="B9726" t="s">
        <v>128</v>
      </c>
      <c r="C9726">
        <v>2023</v>
      </c>
      <c r="D9726" t="s">
        <v>58</v>
      </c>
      <c r="E9726" t="s">
        <v>45</v>
      </c>
      <c r="F9726" t="s">
        <v>50</v>
      </c>
      <c r="G9726" t="s">
        <v>101</v>
      </c>
      <c r="H9726" t="s">
        <v>30</v>
      </c>
      <c r="I9726" s="90" t="s">
        <v>425</v>
      </c>
    </row>
    <row r="9727" spans="1:10" hidden="1" x14ac:dyDescent="0.25">
      <c r="A9727" s="57" t="s">
        <v>131</v>
      </c>
      <c r="B9727" t="s">
        <v>128</v>
      </c>
      <c r="C9727">
        <v>2023</v>
      </c>
      <c r="D9727" t="s">
        <v>58</v>
      </c>
      <c r="E9727" t="s">
        <v>45</v>
      </c>
      <c r="F9727" t="s">
        <v>50</v>
      </c>
      <c r="G9727" t="s">
        <v>101</v>
      </c>
      <c r="H9727" t="s">
        <v>30</v>
      </c>
      <c r="I9727" s="90" t="s">
        <v>544</v>
      </c>
      <c r="J9727" s="10">
        <v>390.93</v>
      </c>
    </row>
    <row r="9728" spans="1:10" hidden="1" x14ac:dyDescent="0.25">
      <c r="A9728" s="57" t="s">
        <v>131</v>
      </c>
      <c r="B9728" t="s">
        <v>128</v>
      </c>
      <c r="C9728">
        <v>2023</v>
      </c>
      <c r="D9728" t="s">
        <v>58</v>
      </c>
      <c r="E9728" t="s">
        <v>45</v>
      </c>
      <c r="F9728" t="s">
        <v>50</v>
      </c>
      <c r="G9728" t="s">
        <v>101</v>
      </c>
      <c r="H9728" t="s">
        <v>30</v>
      </c>
      <c r="I9728" s="90" t="s">
        <v>478</v>
      </c>
    </row>
    <row r="9729" spans="1:9" hidden="1" x14ac:dyDescent="0.25">
      <c r="A9729" s="57" t="s">
        <v>131</v>
      </c>
      <c r="B9729" t="s">
        <v>128</v>
      </c>
      <c r="C9729">
        <v>2023</v>
      </c>
      <c r="D9729" t="s">
        <v>58</v>
      </c>
      <c r="E9729" t="s">
        <v>45</v>
      </c>
      <c r="F9729" t="s">
        <v>50</v>
      </c>
      <c r="G9729" t="s">
        <v>101</v>
      </c>
      <c r="H9729" t="s">
        <v>30</v>
      </c>
      <c r="I9729" s="90" t="s">
        <v>409</v>
      </c>
    </row>
    <row r="9730" spans="1:9" hidden="1" x14ac:dyDescent="0.25">
      <c r="A9730" s="57" t="s">
        <v>131</v>
      </c>
      <c r="B9730" t="s">
        <v>128</v>
      </c>
      <c r="C9730">
        <v>2023</v>
      </c>
      <c r="D9730" t="s">
        <v>58</v>
      </c>
      <c r="E9730" t="s">
        <v>45</v>
      </c>
      <c r="F9730" t="s">
        <v>50</v>
      </c>
      <c r="G9730" t="s">
        <v>101</v>
      </c>
      <c r="H9730" t="s">
        <v>30</v>
      </c>
      <c r="I9730" s="90" t="s">
        <v>464</v>
      </c>
    </row>
    <row r="9731" spans="1:9" hidden="1" x14ac:dyDescent="0.25">
      <c r="A9731" s="57" t="s">
        <v>131</v>
      </c>
      <c r="B9731" t="s">
        <v>128</v>
      </c>
      <c r="C9731">
        <v>2023</v>
      </c>
      <c r="D9731" t="s">
        <v>58</v>
      </c>
      <c r="E9731" t="s">
        <v>45</v>
      </c>
      <c r="F9731" t="s">
        <v>50</v>
      </c>
      <c r="G9731" t="s">
        <v>101</v>
      </c>
      <c r="H9731" t="s">
        <v>30</v>
      </c>
      <c r="I9731" s="90" t="s">
        <v>662</v>
      </c>
    </row>
    <row r="9732" spans="1:9" hidden="1" x14ac:dyDescent="0.25">
      <c r="A9732" s="57" t="s">
        <v>131</v>
      </c>
      <c r="B9732" t="s">
        <v>128</v>
      </c>
      <c r="C9732">
        <v>2023</v>
      </c>
      <c r="D9732" t="s">
        <v>58</v>
      </c>
      <c r="E9732" t="s">
        <v>45</v>
      </c>
      <c r="F9732" t="s">
        <v>50</v>
      </c>
      <c r="G9732" t="s">
        <v>101</v>
      </c>
      <c r="H9732" t="s">
        <v>30</v>
      </c>
      <c r="I9732" s="90" t="s">
        <v>663</v>
      </c>
    </row>
    <row r="9733" spans="1:9" hidden="1" x14ac:dyDescent="0.25">
      <c r="A9733" s="57" t="s">
        <v>131</v>
      </c>
      <c r="B9733" t="s">
        <v>128</v>
      </c>
      <c r="C9733">
        <v>2023</v>
      </c>
      <c r="D9733" t="s">
        <v>58</v>
      </c>
      <c r="E9733" t="s">
        <v>45</v>
      </c>
      <c r="F9733" t="s">
        <v>50</v>
      </c>
      <c r="G9733" t="s">
        <v>101</v>
      </c>
      <c r="H9733" t="s">
        <v>30</v>
      </c>
      <c r="I9733" s="90" t="s">
        <v>664</v>
      </c>
    </row>
    <row r="9734" spans="1:9" hidden="1" x14ac:dyDescent="0.25">
      <c r="A9734" s="57" t="s">
        <v>131</v>
      </c>
      <c r="B9734" t="s">
        <v>128</v>
      </c>
      <c r="C9734">
        <v>2023</v>
      </c>
      <c r="D9734" t="s">
        <v>58</v>
      </c>
      <c r="E9734" t="s">
        <v>45</v>
      </c>
      <c r="F9734" t="s">
        <v>50</v>
      </c>
      <c r="G9734" t="s">
        <v>101</v>
      </c>
      <c r="H9734" t="s">
        <v>30</v>
      </c>
      <c r="I9734" s="90" t="s">
        <v>615</v>
      </c>
    </row>
    <row r="9735" spans="1:9" hidden="1" x14ac:dyDescent="0.25">
      <c r="A9735" s="57" t="s">
        <v>131</v>
      </c>
      <c r="B9735" t="s">
        <v>128</v>
      </c>
      <c r="C9735">
        <v>2023</v>
      </c>
      <c r="D9735" t="s">
        <v>58</v>
      </c>
      <c r="E9735" t="s">
        <v>45</v>
      </c>
      <c r="F9735" t="s">
        <v>50</v>
      </c>
      <c r="G9735" t="s">
        <v>101</v>
      </c>
      <c r="H9735" t="s">
        <v>30</v>
      </c>
      <c r="I9735" t="s">
        <v>544</v>
      </c>
    </row>
    <row r="9736" spans="1:9" hidden="1" x14ac:dyDescent="0.25">
      <c r="A9736" s="57" t="s">
        <v>131</v>
      </c>
      <c r="B9736" t="s">
        <v>128</v>
      </c>
      <c r="C9736">
        <v>2023</v>
      </c>
      <c r="D9736" t="s">
        <v>58</v>
      </c>
      <c r="E9736" t="s">
        <v>45</v>
      </c>
      <c r="F9736" t="s">
        <v>50</v>
      </c>
      <c r="G9736" t="s">
        <v>101</v>
      </c>
      <c r="H9736" t="s">
        <v>30</v>
      </c>
      <c r="I9736" t="s">
        <v>499</v>
      </c>
    </row>
    <row r="9737" spans="1:9" hidden="1" x14ac:dyDescent="0.25">
      <c r="A9737" s="57" t="s">
        <v>131</v>
      </c>
      <c r="B9737" t="s">
        <v>128</v>
      </c>
      <c r="C9737">
        <v>2023</v>
      </c>
      <c r="D9737" t="s">
        <v>58</v>
      </c>
      <c r="E9737" t="s">
        <v>45</v>
      </c>
      <c r="F9737" t="s">
        <v>50</v>
      </c>
      <c r="G9737" t="s">
        <v>101</v>
      </c>
      <c r="H9737" t="s">
        <v>30</v>
      </c>
      <c r="I9737" t="s">
        <v>375</v>
      </c>
    </row>
    <row r="9738" spans="1:9" hidden="1" x14ac:dyDescent="0.25">
      <c r="A9738" s="57" t="s">
        <v>131</v>
      </c>
      <c r="B9738" t="s">
        <v>128</v>
      </c>
      <c r="C9738">
        <v>2023</v>
      </c>
      <c r="D9738" t="s">
        <v>58</v>
      </c>
      <c r="E9738" t="s">
        <v>45</v>
      </c>
      <c r="F9738" t="s">
        <v>50</v>
      </c>
      <c r="G9738" t="s">
        <v>101</v>
      </c>
      <c r="H9738" t="s">
        <v>30</v>
      </c>
      <c r="I9738" t="s">
        <v>504</v>
      </c>
    </row>
    <row r="9739" spans="1:9" hidden="1" x14ac:dyDescent="0.25">
      <c r="A9739" s="57" t="s">
        <v>131</v>
      </c>
      <c r="B9739" t="s">
        <v>128</v>
      </c>
      <c r="C9739">
        <v>2023</v>
      </c>
      <c r="D9739" t="s">
        <v>58</v>
      </c>
      <c r="E9739" t="s">
        <v>45</v>
      </c>
      <c r="F9739" t="s">
        <v>50</v>
      </c>
      <c r="G9739" t="s">
        <v>101</v>
      </c>
      <c r="H9739" t="s">
        <v>30</v>
      </c>
      <c r="I9739" t="s">
        <v>609</v>
      </c>
    </row>
    <row r="9740" spans="1:9" hidden="1" x14ac:dyDescent="0.25">
      <c r="A9740" s="57" t="s">
        <v>131</v>
      </c>
      <c r="B9740" t="s">
        <v>128</v>
      </c>
      <c r="C9740">
        <v>2023</v>
      </c>
      <c r="D9740" t="s">
        <v>58</v>
      </c>
      <c r="E9740" t="s">
        <v>45</v>
      </c>
      <c r="F9740" t="s">
        <v>50</v>
      </c>
      <c r="G9740" t="s">
        <v>101</v>
      </c>
      <c r="H9740" t="s">
        <v>30</v>
      </c>
      <c r="I9740" t="s">
        <v>619</v>
      </c>
    </row>
    <row r="9741" spans="1:9" hidden="1" x14ac:dyDescent="0.25">
      <c r="A9741" s="57" t="s">
        <v>131</v>
      </c>
      <c r="B9741" t="s">
        <v>128</v>
      </c>
      <c r="C9741">
        <v>2023</v>
      </c>
      <c r="D9741" t="s">
        <v>58</v>
      </c>
      <c r="E9741" t="s">
        <v>45</v>
      </c>
      <c r="F9741" t="s">
        <v>50</v>
      </c>
      <c r="G9741" t="s">
        <v>101</v>
      </c>
      <c r="H9741" t="s">
        <v>30</v>
      </c>
      <c r="I9741" t="s">
        <v>403</v>
      </c>
    </row>
    <row r="9742" spans="1:9" hidden="1" x14ac:dyDescent="0.25">
      <c r="A9742" s="57" t="s">
        <v>131</v>
      </c>
      <c r="B9742" t="s">
        <v>128</v>
      </c>
      <c r="C9742">
        <v>2023</v>
      </c>
      <c r="D9742" t="s">
        <v>58</v>
      </c>
      <c r="E9742" t="s">
        <v>45</v>
      </c>
      <c r="F9742" t="s">
        <v>50</v>
      </c>
      <c r="G9742" t="s">
        <v>101</v>
      </c>
      <c r="H9742" t="s">
        <v>30</v>
      </c>
      <c r="I9742" t="s">
        <v>426</v>
      </c>
    </row>
    <row r="9743" spans="1:9" hidden="1" x14ac:dyDescent="0.25">
      <c r="A9743" s="57" t="s">
        <v>131</v>
      </c>
      <c r="B9743" t="s">
        <v>128</v>
      </c>
      <c r="C9743">
        <v>2023</v>
      </c>
      <c r="D9743" t="s">
        <v>58</v>
      </c>
      <c r="E9743" t="s">
        <v>45</v>
      </c>
      <c r="F9743" t="s">
        <v>50</v>
      </c>
      <c r="G9743" t="s">
        <v>101</v>
      </c>
      <c r="H9743" t="s">
        <v>30</v>
      </c>
      <c r="I9743" t="s">
        <v>607</v>
      </c>
    </row>
    <row r="9744" spans="1:9" hidden="1" x14ac:dyDescent="0.25">
      <c r="A9744" s="57" t="s">
        <v>131</v>
      </c>
      <c r="B9744" t="s">
        <v>128</v>
      </c>
      <c r="C9744">
        <v>2023</v>
      </c>
      <c r="D9744" t="s">
        <v>58</v>
      </c>
      <c r="E9744" t="s">
        <v>45</v>
      </c>
      <c r="F9744" t="s">
        <v>50</v>
      </c>
      <c r="G9744" t="s">
        <v>101</v>
      </c>
      <c r="H9744" t="s">
        <v>30</v>
      </c>
      <c r="I9744" t="s">
        <v>620</v>
      </c>
    </row>
    <row r="9745" spans="1:10" hidden="1" x14ac:dyDescent="0.25">
      <c r="A9745" s="57" t="s">
        <v>131</v>
      </c>
      <c r="B9745" t="s">
        <v>128</v>
      </c>
      <c r="C9745">
        <v>2023</v>
      </c>
      <c r="D9745" t="s">
        <v>58</v>
      </c>
      <c r="E9745" t="s">
        <v>45</v>
      </c>
      <c r="F9745" t="s">
        <v>50</v>
      </c>
      <c r="G9745" t="s">
        <v>101</v>
      </c>
      <c r="H9745" t="s">
        <v>30</v>
      </c>
    </row>
    <row r="9746" spans="1:10" hidden="1" x14ac:dyDescent="0.25">
      <c r="A9746" s="57" t="s">
        <v>131</v>
      </c>
      <c r="B9746" t="s">
        <v>128</v>
      </c>
      <c r="C9746">
        <v>2023</v>
      </c>
      <c r="D9746" t="s">
        <v>58</v>
      </c>
      <c r="E9746" t="s">
        <v>45</v>
      </c>
      <c r="F9746" t="s">
        <v>50</v>
      </c>
      <c r="G9746" t="s">
        <v>101</v>
      </c>
      <c r="H9746" t="s">
        <v>30</v>
      </c>
    </row>
    <row r="9747" spans="1:10" hidden="1" x14ac:dyDescent="0.25">
      <c r="A9747" s="57" t="s">
        <v>131</v>
      </c>
      <c r="B9747" t="s">
        <v>128</v>
      </c>
      <c r="C9747">
        <v>2023</v>
      </c>
      <c r="D9747" t="s">
        <v>58</v>
      </c>
      <c r="E9747" t="s">
        <v>45</v>
      </c>
      <c r="F9747" t="s">
        <v>50</v>
      </c>
      <c r="G9747" t="s">
        <v>101</v>
      </c>
      <c r="H9747" t="s">
        <v>30</v>
      </c>
    </row>
    <row r="9748" spans="1:10" hidden="1" x14ac:dyDescent="0.25">
      <c r="A9748" s="57" t="s">
        <v>131</v>
      </c>
      <c r="B9748" t="s">
        <v>128</v>
      </c>
      <c r="C9748">
        <v>2023</v>
      </c>
      <c r="D9748" t="s">
        <v>58</v>
      </c>
      <c r="E9748" t="s">
        <v>45</v>
      </c>
      <c r="F9748" t="s">
        <v>50</v>
      </c>
      <c r="G9748" t="s">
        <v>101</v>
      </c>
      <c r="H9748" t="s">
        <v>30</v>
      </c>
    </row>
    <row r="9749" spans="1:10" hidden="1" x14ac:dyDescent="0.25">
      <c r="A9749" s="57" t="s">
        <v>131</v>
      </c>
      <c r="B9749" t="s">
        <v>128</v>
      </c>
      <c r="C9749">
        <v>2023</v>
      </c>
      <c r="D9749" t="s">
        <v>58</v>
      </c>
      <c r="E9749" t="s">
        <v>45</v>
      </c>
      <c r="F9749" t="s">
        <v>50</v>
      </c>
      <c r="G9749" t="s">
        <v>101</v>
      </c>
      <c r="H9749" t="s">
        <v>30</v>
      </c>
    </row>
    <row r="9750" spans="1:10" hidden="1" x14ac:dyDescent="0.25">
      <c r="A9750" s="57" t="s">
        <v>131</v>
      </c>
      <c r="B9750" t="s">
        <v>128</v>
      </c>
      <c r="C9750">
        <v>2023</v>
      </c>
      <c r="D9750" t="s">
        <v>58</v>
      </c>
      <c r="E9750" t="s">
        <v>45</v>
      </c>
      <c r="F9750" t="s">
        <v>50</v>
      </c>
      <c r="G9750" t="s">
        <v>101</v>
      </c>
      <c r="H9750" t="s">
        <v>30</v>
      </c>
    </row>
    <row r="9751" spans="1:10" hidden="1" x14ac:dyDescent="0.25">
      <c r="A9751" s="57" t="s">
        <v>131</v>
      </c>
      <c r="B9751" t="s">
        <v>128</v>
      </c>
      <c r="C9751">
        <v>2023</v>
      </c>
      <c r="D9751" t="s">
        <v>58</v>
      </c>
      <c r="E9751" t="s">
        <v>287</v>
      </c>
      <c r="F9751" t="s">
        <v>287</v>
      </c>
      <c r="G9751" t="s">
        <v>287</v>
      </c>
      <c r="H9751" s="82" t="s">
        <v>288</v>
      </c>
      <c r="I9751" s="90" t="s">
        <v>403</v>
      </c>
      <c r="J9751" s="3">
        <v>56184190</v>
      </c>
    </row>
    <row r="9752" spans="1:10" hidden="1" x14ac:dyDescent="0.25">
      <c r="A9752" s="57" t="s">
        <v>131</v>
      </c>
      <c r="B9752" t="s">
        <v>128</v>
      </c>
      <c r="C9752">
        <v>2023</v>
      </c>
      <c r="D9752" t="s">
        <v>58</v>
      </c>
      <c r="E9752" t="s">
        <v>112</v>
      </c>
      <c r="F9752" t="s">
        <v>117</v>
      </c>
      <c r="G9752" t="s">
        <v>53</v>
      </c>
      <c r="H9752" s="2" t="s">
        <v>256</v>
      </c>
    </row>
    <row r="9753" spans="1:10" hidden="1" x14ac:dyDescent="0.25">
      <c r="A9753" s="57" t="s">
        <v>131</v>
      </c>
      <c r="B9753" t="s">
        <v>128</v>
      </c>
      <c r="C9753">
        <v>2023</v>
      </c>
      <c r="D9753" t="s">
        <v>58</v>
      </c>
      <c r="E9753" t="s">
        <v>112</v>
      </c>
      <c r="F9753" t="s">
        <v>117</v>
      </c>
      <c r="G9753" t="s">
        <v>53</v>
      </c>
      <c r="H9753" s="90" t="s">
        <v>335</v>
      </c>
      <c r="I9753" s="90" t="s">
        <v>475</v>
      </c>
      <c r="J9753" s="3">
        <v>30000000</v>
      </c>
    </row>
    <row r="9754" spans="1:10" hidden="1" x14ac:dyDescent="0.25">
      <c r="A9754" s="57" t="s">
        <v>131</v>
      </c>
      <c r="B9754" t="s">
        <v>128</v>
      </c>
      <c r="C9754">
        <v>2023</v>
      </c>
      <c r="D9754" t="s">
        <v>58</v>
      </c>
      <c r="E9754" t="s">
        <v>112</v>
      </c>
      <c r="F9754" t="s">
        <v>117</v>
      </c>
      <c r="G9754" t="s">
        <v>53</v>
      </c>
      <c r="H9754" s="2" t="s">
        <v>257</v>
      </c>
      <c r="I9754" s="90" t="s">
        <v>406</v>
      </c>
      <c r="J9754" s="3">
        <v>2686920</v>
      </c>
    </row>
    <row r="9755" spans="1:10" hidden="1" x14ac:dyDescent="0.25">
      <c r="A9755" s="57" t="s">
        <v>131</v>
      </c>
      <c r="B9755" t="s">
        <v>128</v>
      </c>
      <c r="C9755">
        <v>2023</v>
      </c>
      <c r="D9755" t="s">
        <v>58</v>
      </c>
      <c r="E9755" t="s">
        <v>112</v>
      </c>
      <c r="F9755" t="s">
        <v>117</v>
      </c>
      <c r="G9755" t="s">
        <v>53</v>
      </c>
      <c r="H9755" s="2" t="s">
        <v>257</v>
      </c>
      <c r="I9755" s="90" t="s">
        <v>408</v>
      </c>
      <c r="J9755" s="3">
        <v>29026091</v>
      </c>
    </row>
    <row r="9756" spans="1:10" hidden="1" x14ac:dyDescent="0.25">
      <c r="A9756" s="57" t="s">
        <v>131</v>
      </c>
      <c r="B9756" t="s">
        <v>128</v>
      </c>
      <c r="C9756">
        <v>2023</v>
      </c>
      <c r="D9756" t="s">
        <v>58</v>
      </c>
      <c r="E9756" t="s">
        <v>112</v>
      </c>
      <c r="F9756" t="s">
        <v>117</v>
      </c>
      <c r="G9756" t="s">
        <v>53</v>
      </c>
      <c r="H9756" s="2" t="s">
        <v>257</v>
      </c>
      <c r="I9756" t="s">
        <v>421</v>
      </c>
    </row>
    <row r="9757" spans="1:10" hidden="1" x14ac:dyDescent="0.25">
      <c r="A9757" s="57" t="s">
        <v>131</v>
      </c>
      <c r="B9757" t="s">
        <v>128</v>
      </c>
      <c r="C9757">
        <v>2023</v>
      </c>
      <c r="D9757" t="s">
        <v>58</v>
      </c>
      <c r="E9757" t="s">
        <v>112</v>
      </c>
      <c r="F9757" t="s">
        <v>117</v>
      </c>
      <c r="G9757" t="s">
        <v>53</v>
      </c>
      <c r="H9757" s="2" t="s">
        <v>257</v>
      </c>
      <c r="I9757" s="90" t="s">
        <v>407</v>
      </c>
    </row>
    <row r="9758" spans="1:10" hidden="1" x14ac:dyDescent="0.25">
      <c r="A9758" s="57" t="s">
        <v>131</v>
      </c>
      <c r="B9758" t="s">
        <v>128</v>
      </c>
      <c r="C9758">
        <v>2023</v>
      </c>
      <c r="D9758" t="s">
        <v>58</v>
      </c>
      <c r="E9758" t="s">
        <v>112</v>
      </c>
      <c r="F9758" t="s">
        <v>117</v>
      </c>
      <c r="G9758" t="s">
        <v>53</v>
      </c>
      <c r="H9758" s="2" t="s">
        <v>257</v>
      </c>
    </row>
    <row r="9759" spans="1:10" hidden="1" x14ac:dyDescent="0.25">
      <c r="A9759" s="57" t="s">
        <v>131</v>
      </c>
      <c r="B9759" t="s">
        <v>128</v>
      </c>
      <c r="C9759">
        <v>2023</v>
      </c>
      <c r="D9759" t="s">
        <v>58</v>
      </c>
      <c r="E9759" t="s">
        <v>112</v>
      </c>
      <c r="F9759" t="s">
        <v>117</v>
      </c>
      <c r="G9759" t="s">
        <v>53</v>
      </c>
      <c r="H9759" s="2" t="s">
        <v>257</v>
      </c>
    </row>
    <row r="9760" spans="1:10" hidden="1" x14ac:dyDescent="0.25">
      <c r="A9760" s="57" t="s">
        <v>131</v>
      </c>
      <c r="B9760" t="s">
        <v>128</v>
      </c>
      <c r="C9760">
        <v>2023</v>
      </c>
      <c r="D9760" t="s">
        <v>58</v>
      </c>
      <c r="E9760" t="s">
        <v>112</v>
      </c>
      <c r="F9760" t="s">
        <v>117</v>
      </c>
      <c r="G9760" t="s">
        <v>53</v>
      </c>
      <c r="H9760" s="2" t="s">
        <v>257</v>
      </c>
    </row>
    <row r="9761" spans="1:10" hidden="1" x14ac:dyDescent="0.25">
      <c r="A9761" s="57" t="s">
        <v>131</v>
      </c>
      <c r="B9761" t="s">
        <v>128</v>
      </c>
      <c r="C9761">
        <v>2023</v>
      </c>
      <c r="D9761" t="s">
        <v>58</v>
      </c>
      <c r="E9761" t="s">
        <v>112</v>
      </c>
      <c r="F9761" t="s">
        <v>117</v>
      </c>
      <c r="G9761" t="s">
        <v>53</v>
      </c>
      <c r="H9761" s="2" t="s">
        <v>258</v>
      </c>
    </row>
    <row r="9762" spans="1:10" hidden="1" x14ac:dyDescent="0.25">
      <c r="A9762" s="57" t="s">
        <v>131</v>
      </c>
      <c r="B9762" t="s">
        <v>128</v>
      </c>
      <c r="C9762">
        <v>2023</v>
      </c>
      <c r="D9762" t="s">
        <v>58</v>
      </c>
      <c r="E9762" t="s">
        <v>112</v>
      </c>
      <c r="F9762" t="s">
        <v>117</v>
      </c>
      <c r="G9762" t="s">
        <v>53</v>
      </c>
      <c r="H9762" s="2" t="s">
        <v>259</v>
      </c>
      <c r="I9762" s="90" t="s">
        <v>409</v>
      </c>
      <c r="J9762" s="3">
        <v>63800566</v>
      </c>
    </row>
    <row r="9763" spans="1:10" hidden="1" x14ac:dyDescent="0.25">
      <c r="A9763" s="57" t="s">
        <v>131</v>
      </c>
      <c r="B9763" t="s">
        <v>128</v>
      </c>
      <c r="C9763">
        <v>2023</v>
      </c>
      <c r="D9763" t="s">
        <v>58</v>
      </c>
      <c r="E9763" t="s">
        <v>112</v>
      </c>
      <c r="F9763" t="s">
        <v>117</v>
      </c>
      <c r="G9763" t="s">
        <v>53</v>
      </c>
      <c r="H9763" s="2" t="s">
        <v>259</v>
      </c>
      <c r="I9763" s="90" t="s">
        <v>503</v>
      </c>
      <c r="J9763" s="3">
        <v>554110</v>
      </c>
    </row>
    <row r="9764" spans="1:10" hidden="1" x14ac:dyDescent="0.25">
      <c r="A9764" s="57" t="s">
        <v>131</v>
      </c>
      <c r="B9764" t="s">
        <v>128</v>
      </c>
      <c r="C9764">
        <v>2023</v>
      </c>
      <c r="D9764" t="s">
        <v>58</v>
      </c>
      <c r="E9764" t="s">
        <v>112</v>
      </c>
      <c r="F9764" t="s">
        <v>117</v>
      </c>
      <c r="G9764" t="s">
        <v>53</v>
      </c>
      <c r="H9764" s="2" t="s">
        <v>259</v>
      </c>
      <c r="I9764" s="90" t="s">
        <v>411</v>
      </c>
      <c r="J9764" s="3">
        <v>27447016</v>
      </c>
    </row>
    <row r="9765" spans="1:10" hidden="1" x14ac:dyDescent="0.25">
      <c r="A9765" s="57" t="s">
        <v>131</v>
      </c>
      <c r="B9765" t="s">
        <v>128</v>
      </c>
      <c r="C9765">
        <v>2023</v>
      </c>
      <c r="D9765" t="s">
        <v>58</v>
      </c>
      <c r="E9765" t="s">
        <v>112</v>
      </c>
      <c r="F9765" t="s">
        <v>117</v>
      </c>
      <c r="G9765" t="s">
        <v>53</v>
      </c>
      <c r="H9765" s="2" t="s">
        <v>259</v>
      </c>
      <c r="I9765" t="s">
        <v>442</v>
      </c>
    </row>
    <row r="9766" spans="1:10" hidden="1" x14ac:dyDescent="0.25">
      <c r="A9766" s="57" t="s">
        <v>131</v>
      </c>
      <c r="B9766" t="s">
        <v>128</v>
      </c>
      <c r="C9766">
        <v>2023</v>
      </c>
      <c r="D9766" t="s">
        <v>58</v>
      </c>
      <c r="E9766" t="s">
        <v>112</v>
      </c>
      <c r="F9766" t="s">
        <v>117</v>
      </c>
      <c r="G9766" t="s">
        <v>53</v>
      </c>
      <c r="H9766" s="2" t="s">
        <v>259</v>
      </c>
      <c r="I9766" s="90" t="s">
        <v>671</v>
      </c>
    </row>
    <row r="9767" spans="1:10" hidden="1" x14ac:dyDescent="0.25">
      <c r="A9767" s="57" t="s">
        <v>131</v>
      </c>
      <c r="B9767" t="s">
        <v>128</v>
      </c>
      <c r="C9767">
        <v>2023</v>
      </c>
      <c r="D9767" t="s">
        <v>58</v>
      </c>
      <c r="E9767" t="s">
        <v>112</v>
      </c>
      <c r="F9767" t="s">
        <v>117</v>
      </c>
      <c r="G9767" t="s">
        <v>53</v>
      </c>
      <c r="H9767" s="2" t="s">
        <v>259</v>
      </c>
      <c r="I9767" s="90" t="s">
        <v>676</v>
      </c>
      <c r="J9767" s="3">
        <v>38793600</v>
      </c>
    </row>
    <row r="9768" spans="1:10" hidden="1" x14ac:dyDescent="0.25">
      <c r="A9768" s="57" t="s">
        <v>131</v>
      </c>
      <c r="B9768" t="s">
        <v>128</v>
      </c>
      <c r="C9768">
        <v>2023</v>
      </c>
      <c r="D9768" t="s">
        <v>58</v>
      </c>
      <c r="E9768" t="s">
        <v>112</v>
      </c>
      <c r="F9768" t="s">
        <v>117</v>
      </c>
      <c r="G9768" t="s">
        <v>53</v>
      </c>
      <c r="H9768" s="2" t="s">
        <v>259</v>
      </c>
    </row>
    <row r="9769" spans="1:10" hidden="1" x14ac:dyDescent="0.25">
      <c r="A9769" s="57" t="s">
        <v>131</v>
      </c>
      <c r="B9769" t="s">
        <v>128</v>
      </c>
      <c r="C9769">
        <v>2023</v>
      </c>
      <c r="D9769" t="s">
        <v>58</v>
      </c>
      <c r="E9769" t="s">
        <v>112</v>
      </c>
      <c r="F9769" t="s">
        <v>117</v>
      </c>
      <c r="G9769" t="s">
        <v>334</v>
      </c>
      <c r="H9769" s="90" t="s">
        <v>335</v>
      </c>
    </row>
    <row r="9770" spans="1:10" hidden="1" x14ac:dyDescent="0.25">
      <c r="A9770" s="57" t="s">
        <v>131</v>
      </c>
      <c r="B9770" t="s">
        <v>128</v>
      </c>
      <c r="C9770">
        <v>2023</v>
      </c>
      <c r="D9770" t="s">
        <v>58</v>
      </c>
      <c r="E9770" t="s">
        <v>112</v>
      </c>
      <c r="F9770" t="s">
        <v>117</v>
      </c>
      <c r="G9770" t="s">
        <v>318</v>
      </c>
      <c r="H9770" t="s">
        <v>180</v>
      </c>
      <c r="I9770" s="90" t="s">
        <v>439</v>
      </c>
      <c r="J9770" s="3">
        <v>40000</v>
      </c>
    </row>
    <row r="9771" spans="1:10" hidden="1" x14ac:dyDescent="0.25">
      <c r="A9771" s="57" t="s">
        <v>131</v>
      </c>
      <c r="B9771" t="s">
        <v>128</v>
      </c>
      <c r="C9771">
        <v>2023</v>
      </c>
      <c r="D9771" t="s">
        <v>58</v>
      </c>
      <c r="E9771" t="s">
        <v>112</v>
      </c>
      <c r="F9771" t="s">
        <v>117</v>
      </c>
      <c r="G9771" t="s">
        <v>318</v>
      </c>
      <c r="H9771" t="s">
        <v>180</v>
      </c>
      <c r="I9771" s="90" t="s">
        <v>505</v>
      </c>
    </row>
    <row r="9772" spans="1:10" hidden="1" x14ac:dyDescent="0.25">
      <c r="A9772" s="57" t="s">
        <v>131</v>
      </c>
      <c r="B9772" t="s">
        <v>128</v>
      </c>
      <c r="C9772">
        <v>2023</v>
      </c>
      <c r="D9772" t="s">
        <v>58</v>
      </c>
      <c r="E9772" t="s">
        <v>112</v>
      </c>
      <c r="F9772" t="s">
        <v>117</v>
      </c>
      <c r="G9772" t="s">
        <v>318</v>
      </c>
      <c r="H9772" t="s">
        <v>180</v>
      </c>
      <c r="I9772" s="90" t="s">
        <v>413</v>
      </c>
      <c r="J9772" s="3">
        <v>2230550</v>
      </c>
    </row>
    <row r="9773" spans="1:10" hidden="1" x14ac:dyDescent="0.25">
      <c r="A9773" s="57" t="s">
        <v>131</v>
      </c>
      <c r="B9773" t="s">
        <v>128</v>
      </c>
      <c r="C9773">
        <v>2023</v>
      </c>
      <c r="D9773" t="s">
        <v>58</v>
      </c>
      <c r="E9773" t="s">
        <v>112</v>
      </c>
      <c r="F9773" t="s">
        <v>117</v>
      </c>
      <c r="G9773" t="s">
        <v>318</v>
      </c>
      <c r="H9773" t="s">
        <v>180</v>
      </c>
      <c r="I9773" s="90" t="s">
        <v>414</v>
      </c>
      <c r="J9773" s="3">
        <v>2215200</v>
      </c>
    </row>
    <row r="9774" spans="1:10" hidden="1" x14ac:dyDescent="0.25">
      <c r="A9774" s="57" t="s">
        <v>131</v>
      </c>
      <c r="B9774" t="s">
        <v>128</v>
      </c>
      <c r="C9774">
        <v>2023</v>
      </c>
      <c r="D9774" t="s">
        <v>58</v>
      </c>
      <c r="E9774" t="s">
        <v>112</v>
      </c>
      <c r="F9774" t="s">
        <v>117</v>
      </c>
      <c r="G9774" t="s">
        <v>318</v>
      </c>
      <c r="H9774" t="s">
        <v>180</v>
      </c>
      <c r="I9774" s="90" t="s">
        <v>676</v>
      </c>
      <c r="J9774" s="3">
        <v>30000</v>
      </c>
    </row>
    <row r="9775" spans="1:10" hidden="1" x14ac:dyDescent="0.25">
      <c r="A9775" s="57" t="s">
        <v>131</v>
      </c>
      <c r="B9775" t="s">
        <v>128</v>
      </c>
      <c r="C9775">
        <v>2023</v>
      </c>
      <c r="D9775" t="s">
        <v>58</v>
      </c>
      <c r="E9775" t="s">
        <v>112</v>
      </c>
      <c r="F9775" t="s">
        <v>117</v>
      </c>
      <c r="G9775" t="s">
        <v>318</v>
      </c>
      <c r="H9775" t="s">
        <v>180</v>
      </c>
      <c r="I9775" s="90" t="s">
        <v>503</v>
      </c>
      <c r="J9775" s="3">
        <v>15000</v>
      </c>
    </row>
    <row r="9776" spans="1:10" hidden="1" x14ac:dyDescent="0.25">
      <c r="A9776" s="57" t="s">
        <v>131</v>
      </c>
      <c r="B9776" t="s">
        <v>128</v>
      </c>
      <c r="C9776">
        <v>2023</v>
      </c>
      <c r="D9776" t="s">
        <v>58</v>
      </c>
      <c r="E9776" t="s">
        <v>112</v>
      </c>
      <c r="F9776" t="s">
        <v>117</v>
      </c>
      <c r="G9776" t="s">
        <v>318</v>
      </c>
      <c r="H9776" s="90" t="s">
        <v>550</v>
      </c>
    </row>
    <row r="9777" spans="1:10" hidden="1" x14ac:dyDescent="0.25">
      <c r="A9777" s="57" t="s">
        <v>131</v>
      </c>
      <c r="B9777" t="s">
        <v>128</v>
      </c>
      <c r="C9777">
        <v>2023</v>
      </c>
      <c r="D9777" t="s">
        <v>58</v>
      </c>
      <c r="E9777" t="s">
        <v>112</v>
      </c>
      <c r="F9777" t="s">
        <v>117</v>
      </c>
      <c r="G9777" t="s">
        <v>318</v>
      </c>
      <c r="H9777" s="2" t="s">
        <v>279</v>
      </c>
      <c r="I9777" s="90" t="s">
        <v>414</v>
      </c>
      <c r="J9777" s="3">
        <v>722200</v>
      </c>
    </row>
    <row r="9778" spans="1:10" hidden="1" x14ac:dyDescent="0.25">
      <c r="A9778" s="57" t="s">
        <v>131</v>
      </c>
      <c r="B9778" t="s">
        <v>128</v>
      </c>
      <c r="C9778">
        <v>2023</v>
      </c>
      <c r="D9778" t="s">
        <v>58</v>
      </c>
      <c r="E9778" t="s">
        <v>112</v>
      </c>
      <c r="F9778" t="s">
        <v>117</v>
      </c>
      <c r="G9778" t="s">
        <v>318</v>
      </c>
      <c r="H9778" s="2" t="s">
        <v>279</v>
      </c>
      <c r="I9778" s="90" t="s">
        <v>505</v>
      </c>
      <c r="J9778" s="3">
        <v>634889</v>
      </c>
    </row>
    <row r="9779" spans="1:10" hidden="1" x14ac:dyDescent="0.25">
      <c r="A9779" s="57" t="s">
        <v>131</v>
      </c>
      <c r="B9779" t="s">
        <v>128</v>
      </c>
      <c r="C9779">
        <v>2023</v>
      </c>
      <c r="D9779" t="s">
        <v>58</v>
      </c>
      <c r="E9779" t="s">
        <v>112</v>
      </c>
      <c r="F9779" t="s">
        <v>117</v>
      </c>
      <c r="G9779" t="s">
        <v>318</v>
      </c>
      <c r="H9779" s="2" t="s">
        <v>279</v>
      </c>
    </row>
    <row r="9780" spans="1:10" hidden="1" x14ac:dyDescent="0.25">
      <c r="A9780" s="57" t="s">
        <v>131</v>
      </c>
      <c r="B9780" t="s">
        <v>128</v>
      </c>
      <c r="C9780">
        <v>2023</v>
      </c>
      <c r="D9780" t="s">
        <v>58</v>
      </c>
      <c r="E9780" t="s">
        <v>112</v>
      </c>
      <c r="F9780" t="s">
        <v>117</v>
      </c>
      <c r="G9780" t="s">
        <v>318</v>
      </c>
      <c r="H9780" s="2" t="s">
        <v>279</v>
      </c>
    </row>
    <row r="9781" spans="1:10" hidden="1" x14ac:dyDescent="0.25">
      <c r="A9781" s="57" t="s">
        <v>131</v>
      </c>
      <c r="B9781" t="s">
        <v>128</v>
      </c>
      <c r="C9781">
        <v>2023</v>
      </c>
      <c r="D9781" t="s">
        <v>58</v>
      </c>
      <c r="E9781" t="s">
        <v>112</v>
      </c>
      <c r="F9781" t="s">
        <v>117</v>
      </c>
      <c r="G9781" t="s">
        <v>318</v>
      </c>
      <c r="H9781" s="2" t="s">
        <v>279</v>
      </c>
    </row>
    <row r="9782" spans="1:10" hidden="1" x14ac:dyDescent="0.25">
      <c r="A9782" s="57" t="s">
        <v>131</v>
      </c>
      <c r="B9782" t="s">
        <v>128</v>
      </c>
      <c r="C9782">
        <v>2023</v>
      </c>
      <c r="D9782" t="s">
        <v>58</v>
      </c>
      <c r="E9782" t="s">
        <v>112</v>
      </c>
      <c r="F9782" t="s">
        <v>117</v>
      </c>
      <c r="G9782" t="s">
        <v>665</v>
      </c>
      <c r="H9782" s="2" t="s">
        <v>550</v>
      </c>
      <c r="I9782" s="90" t="s">
        <v>505</v>
      </c>
      <c r="J9782" s="3">
        <v>1118266</v>
      </c>
    </row>
    <row r="9783" spans="1:10" hidden="1" x14ac:dyDescent="0.25">
      <c r="A9783" s="57" t="s">
        <v>131</v>
      </c>
      <c r="B9783" t="s">
        <v>128</v>
      </c>
      <c r="C9783">
        <v>2023</v>
      </c>
      <c r="D9783" t="s">
        <v>58</v>
      </c>
      <c r="E9783" t="s">
        <v>112</v>
      </c>
      <c r="F9783" t="s">
        <v>117</v>
      </c>
      <c r="G9783" t="s">
        <v>665</v>
      </c>
      <c r="H9783" s="2" t="s">
        <v>550</v>
      </c>
      <c r="I9783" s="90" t="s">
        <v>676</v>
      </c>
      <c r="J9783" s="3">
        <v>8980</v>
      </c>
    </row>
    <row r="9784" spans="1:10" hidden="1" x14ac:dyDescent="0.25">
      <c r="A9784" s="57" t="s">
        <v>131</v>
      </c>
      <c r="B9784" t="s">
        <v>128</v>
      </c>
      <c r="C9784">
        <v>2023</v>
      </c>
      <c r="D9784" t="s">
        <v>58</v>
      </c>
      <c r="E9784" t="s">
        <v>112</v>
      </c>
      <c r="F9784" t="s">
        <v>117</v>
      </c>
      <c r="G9784" t="s">
        <v>47</v>
      </c>
      <c r="H9784" s="90" t="s">
        <v>677</v>
      </c>
      <c r="I9784" s="90" t="s">
        <v>676</v>
      </c>
      <c r="J9784" s="3">
        <v>203000</v>
      </c>
    </row>
    <row r="9785" spans="1:10" hidden="1" x14ac:dyDescent="0.25">
      <c r="A9785" s="57" t="s">
        <v>131</v>
      </c>
      <c r="B9785" t="s">
        <v>128</v>
      </c>
      <c r="C9785">
        <v>2023</v>
      </c>
      <c r="D9785" t="s">
        <v>58</v>
      </c>
      <c r="E9785" t="s">
        <v>112</v>
      </c>
      <c r="F9785" t="s">
        <v>117</v>
      </c>
      <c r="G9785" t="s">
        <v>319</v>
      </c>
      <c r="H9785" t="s">
        <v>181</v>
      </c>
    </row>
    <row r="9786" spans="1:10" hidden="1" x14ac:dyDescent="0.25">
      <c r="A9786" s="57" t="s">
        <v>131</v>
      </c>
      <c r="B9786" t="s">
        <v>128</v>
      </c>
      <c r="C9786">
        <v>2023</v>
      </c>
      <c r="D9786" t="s">
        <v>58</v>
      </c>
      <c r="E9786" t="s">
        <v>112</v>
      </c>
      <c r="F9786" t="s">
        <v>117</v>
      </c>
      <c r="G9786" t="s">
        <v>319</v>
      </c>
      <c r="H9786" s="90" t="s">
        <v>320</v>
      </c>
    </row>
    <row r="9787" spans="1:10" hidden="1" x14ac:dyDescent="0.25">
      <c r="A9787" s="20" t="s">
        <v>132</v>
      </c>
      <c r="B9787" s="20" t="s">
        <v>128</v>
      </c>
      <c r="C9787" s="20">
        <v>2024</v>
      </c>
      <c r="D9787" s="20" t="s">
        <v>58</v>
      </c>
      <c r="E9787" s="20" t="s">
        <v>52</v>
      </c>
      <c r="F9787" s="20" t="s">
        <v>142</v>
      </c>
      <c r="G9787" s="20" t="s">
        <v>301</v>
      </c>
      <c r="H9787" s="20" t="s">
        <v>210</v>
      </c>
      <c r="I9787" s="20" t="s">
        <v>374</v>
      </c>
      <c r="J9787" s="10">
        <v>86197267.329999998</v>
      </c>
    </row>
    <row r="9788" spans="1:10" hidden="1" x14ac:dyDescent="0.25">
      <c r="A9788" s="57" t="s">
        <v>132</v>
      </c>
      <c r="B9788" t="s">
        <v>128</v>
      </c>
      <c r="C9788">
        <v>2024</v>
      </c>
      <c r="D9788" t="s">
        <v>58</v>
      </c>
      <c r="E9788" t="s">
        <v>52</v>
      </c>
      <c r="F9788" t="s">
        <v>152</v>
      </c>
      <c r="G9788" t="s">
        <v>149</v>
      </c>
      <c r="H9788" t="s">
        <v>211</v>
      </c>
      <c r="J9788" s="10">
        <v>855.5</v>
      </c>
    </row>
    <row r="9789" spans="1:10" hidden="1" x14ac:dyDescent="0.25">
      <c r="A9789" s="57" t="s">
        <v>132</v>
      </c>
      <c r="B9789" t="s">
        <v>128</v>
      </c>
      <c r="C9789">
        <v>2024</v>
      </c>
      <c r="D9789" t="s">
        <v>58</v>
      </c>
      <c r="E9789" t="s">
        <v>52</v>
      </c>
      <c r="F9789" t="s">
        <v>152</v>
      </c>
      <c r="G9789" t="s">
        <v>213</v>
      </c>
      <c r="H9789" t="s">
        <v>214</v>
      </c>
      <c r="J9789" s="10">
        <v>-18320</v>
      </c>
    </row>
    <row r="9790" spans="1:10" hidden="1" x14ac:dyDescent="0.25">
      <c r="A9790" s="57" t="s">
        <v>132</v>
      </c>
      <c r="B9790" t="s">
        <v>128</v>
      </c>
      <c r="C9790">
        <v>2024</v>
      </c>
      <c r="D9790" t="s">
        <v>58</v>
      </c>
      <c r="E9790" t="s">
        <v>52</v>
      </c>
      <c r="F9790" t="s">
        <v>152</v>
      </c>
      <c r="G9790" t="s">
        <v>217</v>
      </c>
      <c r="H9790" t="s">
        <v>218</v>
      </c>
    </row>
    <row r="9791" spans="1:10" hidden="1" x14ac:dyDescent="0.25">
      <c r="A9791" s="57" t="s">
        <v>132</v>
      </c>
      <c r="B9791" t="s">
        <v>128</v>
      </c>
      <c r="C9791">
        <v>2024</v>
      </c>
      <c r="D9791" t="s">
        <v>58</v>
      </c>
      <c r="E9791" t="s">
        <v>52</v>
      </c>
      <c r="F9791" t="s">
        <v>142</v>
      </c>
      <c r="G9791" t="s">
        <v>300</v>
      </c>
      <c r="H9791" t="s">
        <v>224</v>
      </c>
      <c r="J9791" s="10">
        <v>-1249825</v>
      </c>
    </row>
    <row r="9792" spans="1:10" hidden="1" x14ac:dyDescent="0.25">
      <c r="A9792" s="57" t="s">
        <v>132</v>
      </c>
      <c r="B9792" t="s">
        <v>128</v>
      </c>
      <c r="C9792">
        <v>2024</v>
      </c>
      <c r="D9792" t="s">
        <v>58</v>
      </c>
      <c r="E9792" t="s">
        <v>52</v>
      </c>
      <c r="F9792" t="s">
        <v>142</v>
      </c>
      <c r="G9792" t="s">
        <v>300</v>
      </c>
      <c r="H9792" t="s">
        <v>303</v>
      </c>
    </row>
    <row r="9793" spans="1:10" hidden="1" x14ac:dyDescent="0.25">
      <c r="A9793" s="57" t="s">
        <v>132</v>
      </c>
      <c r="B9793" t="s">
        <v>128</v>
      </c>
      <c r="C9793">
        <v>2024</v>
      </c>
      <c r="D9793" t="s">
        <v>58</v>
      </c>
      <c r="E9793" t="s">
        <v>52</v>
      </c>
      <c r="F9793" t="s">
        <v>142</v>
      </c>
      <c r="G9793" t="s">
        <v>270</v>
      </c>
      <c r="H9793" t="s">
        <v>269</v>
      </c>
    </row>
    <row r="9794" spans="1:10" hidden="1" x14ac:dyDescent="0.25">
      <c r="A9794" s="57" t="s">
        <v>132</v>
      </c>
      <c r="B9794" t="s">
        <v>128</v>
      </c>
      <c r="C9794">
        <v>2024</v>
      </c>
      <c r="D9794" t="s">
        <v>58</v>
      </c>
      <c r="E9794" t="s">
        <v>52</v>
      </c>
      <c r="F9794" t="s">
        <v>142</v>
      </c>
      <c r="G9794" t="s">
        <v>270</v>
      </c>
      <c r="H9794" t="s">
        <v>271</v>
      </c>
      <c r="J9794" s="10">
        <v>287310.88</v>
      </c>
    </row>
    <row r="9795" spans="1:10" hidden="1" x14ac:dyDescent="0.25">
      <c r="A9795" s="57" t="s">
        <v>132</v>
      </c>
      <c r="B9795" t="s">
        <v>128</v>
      </c>
      <c r="C9795">
        <v>2024</v>
      </c>
      <c r="D9795" t="s">
        <v>58</v>
      </c>
      <c r="E9795" t="s">
        <v>52</v>
      </c>
      <c r="F9795" t="s">
        <v>142</v>
      </c>
      <c r="G9795" t="s">
        <v>270</v>
      </c>
      <c r="H9795" t="s">
        <v>486</v>
      </c>
      <c r="J9795" s="10">
        <v>-657678.64</v>
      </c>
    </row>
    <row r="9796" spans="1:10" hidden="1" x14ac:dyDescent="0.25">
      <c r="A9796" s="57" t="s">
        <v>132</v>
      </c>
      <c r="B9796" t="s">
        <v>128</v>
      </c>
      <c r="C9796">
        <v>2024</v>
      </c>
      <c r="D9796" t="s">
        <v>58</v>
      </c>
      <c r="E9796" t="s">
        <v>52</v>
      </c>
      <c r="F9796" t="s">
        <v>152</v>
      </c>
      <c r="G9796" t="s">
        <v>56</v>
      </c>
      <c r="H9796" s="90" t="s">
        <v>608</v>
      </c>
      <c r="J9796" s="10">
        <v>1311172.81</v>
      </c>
    </row>
    <row r="9797" spans="1:10" hidden="1" x14ac:dyDescent="0.25">
      <c r="A9797" s="57" t="s">
        <v>132</v>
      </c>
      <c r="B9797" t="s">
        <v>128</v>
      </c>
      <c r="C9797">
        <v>2024</v>
      </c>
      <c r="D9797" t="s">
        <v>58</v>
      </c>
      <c r="E9797" t="s">
        <v>45</v>
      </c>
      <c r="F9797" t="s">
        <v>46</v>
      </c>
      <c r="G9797" t="s">
        <v>54</v>
      </c>
      <c r="H9797" t="s">
        <v>681</v>
      </c>
      <c r="I9797" s="90" t="s">
        <v>375</v>
      </c>
      <c r="J9797" s="16">
        <v>16900000</v>
      </c>
    </row>
    <row r="9798" spans="1:10" hidden="1" x14ac:dyDescent="0.25">
      <c r="A9798" s="57" t="s">
        <v>132</v>
      </c>
      <c r="B9798" t="s">
        <v>128</v>
      </c>
      <c r="C9798">
        <v>2024</v>
      </c>
      <c r="D9798" t="s">
        <v>58</v>
      </c>
      <c r="E9798" t="s">
        <v>45</v>
      </c>
      <c r="F9798" t="s">
        <v>46</v>
      </c>
      <c r="G9798" t="s">
        <v>54</v>
      </c>
      <c r="H9798" t="s">
        <v>11</v>
      </c>
      <c r="I9798" s="90" t="s">
        <v>556</v>
      </c>
      <c r="J9798" s="16">
        <v>2070000</v>
      </c>
    </row>
    <row r="9799" spans="1:10" hidden="1" x14ac:dyDescent="0.25">
      <c r="A9799" s="57" t="s">
        <v>132</v>
      </c>
      <c r="B9799" t="s">
        <v>128</v>
      </c>
      <c r="C9799">
        <v>2024</v>
      </c>
      <c r="D9799" t="s">
        <v>58</v>
      </c>
      <c r="E9799" t="s">
        <v>45</v>
      </c>
      <c r="F9799" t="s">
        <v>46</v>
      </c>
      <c r="G9799" t="s">
        <v>54</v>
      </c>
      <c r="H9799" t="s">
        <v>11</v>
      </c>
      <c r="I9799" s="90" t="s">
        <v>557</v>
      </c>
    </row>
    <row r="9800" spans="1:10" hidden="1" x14ac:dyDescent="0.25">
      <c r="A9800" s="57" t="s">
        <v>132</v>
      </c>
      <c r="B9800" t="s">
        <v>128</v>
      </c>
      <c r="C9800">
        <v>2024</v>
      </c>
      <c r="D9800" t="s">
        <v>58</v>
      </c>
      <c r="E9800" t="s">
        <v>45</v>
      </c>
      <c r="F9800" t="s">
        <v>46</v>
      </c>
      <c r="G9800" t="s">
        <v>54</v>
      </c>
      <c r="H9800" t="s">
        <v>12</v>
      </c>
      <c r="I9800" s="90" t="s">
        <v>556</v>
      </c>
      <c r="J9800" s="16">
        <v>162000</v>
      </c>
    </row>
    <row r="9801" spans="1:10" hidden="1" x14ac:dyDescent="0.25">
      <c r="A9801" s="57" t="s">
        <v>132</v>
      </c>
      <c r="B9801" t="s">
        <v>128</v>
      </c>
      <c r="C9801">
        <v>2024</v>
      </c>
      <c r="D9801" t="s">
        <v>58</v>
      </c>
      <c r="E9801" t="s">
        <v>45</v>
      </c>
      <c r="F9801" t="s">
        <v>46</v>
      </c>
      <c r="G9801" t="s">
        <v>54</v>
      </c>
      <c r="H9801" t="s">
        <v>12</v>
      </c>
      <c r="I9801" s="90" t="s">
        <v>557</v>
      </c>
    </row>
    <row r="9802" spans="1:10" hidden="1" x14ac:dyDescent="0.25">
      <c r="A9802" s="57" t="s">
        <v>132</v>
      </c>
      <c r="B9802" t="s">
        <v>128</v>
      </c>
      <c r="C9802">
        <v>2024</v>
      </c>
      <c r="D9802" t="s">
        <v>58</v>
      </c>
      <c r="E9802" t="s">
        <v>45</v>
      </c>
      <c r="F9802" t="s">
        <v>46</v>
      </c>
      <c r="G9802" t="s">
        <v>54</v>
      </c>
      <c r="H9802" t="s">
        <v>12</v>
      </c>
    </row>
    <row r="9803" spans="1:10" hidden="1" x14ac:dyDescent="0.25">
      <c r="A9803" s="57" t="s">
        <v>132</v>
      </c>
      <c r="B9803" t="s">
        <v>128</v>
      </c>
      <c r="C9803">
        <v>2024</v>
      </c>
      <c r="D9803" t="s">
        <v>58</v>
      </c>
      <c r="E9803" t="s">
        <v>45</v>
      </c>
      <c r="F9803" t="s">
        <v>46</v>
      </c>
      <c r="G9803" t="s">
        <v>54</v>
      </c>
      <c r="H9803" t="s">
        <v>13</v>
      </c>
      <c r="I9803" s="90" t="s">
        <v>375</v>
      </c>
    </row>
    <row r="9804" spans="1:10" hidden="1" x14ac:dyDescent="0.25">
      <c r="A9804" s="57" t="s">
        <v>132</v>
      </c>
      <c r="B9804" t="s">
        <v>128</v>
      </c>
      <c r="C9804">
        <v>2024</v>
      </c>
      <c r="D9804" t="s">
        <v>58</v>
      </c>
      <c r="E9804" t="s">
        <v>45</v>
      </c>
      <c r="F9804" t="s">
        <v>46</v>
      </c>
      <c r="G9804" t="s">
        <v>54</v>
      </c>
      <c r="H9804" t="s">
        <v>13</v>
      </c>
      <c r="I9804" s="90" t="s">
        <v>556</v>
      </c>
      <c r="J9804" s="3">
        <v>186000</v>
      </c>
    </row>
    <row r="9805" spans="1:10" hidden="1" x14ac:dyDescent="0.25">
      <c r="A9805" s="57" t="s">
        <v>132</v>
      </c>
      <c r="B9805" t="s">
        <v>128</v>
      </c>
      <c r="C9805">
        <v>2024</v>
      </c>
      <c r="D9805" t="s">
        <v>58</v>
      </c>
      <c r="E9805" t="s">
        <v>45</v>
      </c>
      <c r="F9805" t="s">
        <v>46</v>
      </c>
      <c r="G9805" t="s">
        <v>54</v>
      </c>
      <c r="H9805" t="s">
        <v>13</v>
      </c>
      <c r="I9805" s="90" t="s">
        <v>557</v>
      </c>
    </row>
    <row r="9806" spans="1:10" hidden="1" x14ac:dyDescent="0.25">
      <c r="A9806" s="57" t="s">
        <v>132</v>
      </c>
      <c r="B9806" t="s">
        <v>128</v>
      </c>
      <c r="C9806">
        <v>2024</v>
      </c>
      <c r="D9806" t="s">
        <v>58</v>
      </c>
      <c r="E9806" t="s">
        <v>45</v>
      </c>
      <c r="F9806" t="s">
        <v>46</v>
      </c>
      <c r="G9806" t="s">
        <v>54</v>
      </c>
      <c r="H9806" t="s">
        <v>14</v>
      </c>
      <c r="I9806" s="90" t="s">
        <v>375</v>
      </c>
    </row>
    <row r="9807" spans="1:10" hidden="1" x14ac:dyDescent="0.25">
      <c r="A9807" s="57" t="s">
        <v>132</v>
      </c>
      <c r="B9807" t="s">
        <v>128</v>
      </c>
      <c r="C9807">
        <v>2024</v>
      </c>
      <c r="D9807" t="s">
        <v>58</v>
      </c>
      <c r="E9807" t="s">
        <v>45</v>
      </c>
      <c r="F9807" t="s">
        <v>46</v>
      </c>
      <c r="G9807" t="s">
        <v>54</v>
      </c>
      <c r="H9807" t="s">
        <v>14</v>
      </c>
      <c r="I9807" s="90" t="s">
        <v>557</v>
      </c>
    </row>
    <row r="9808" spans="1:10" hidden="1" x14ac:dyDescent="0.25">
      <c r="A9808" s="57" t="s">
        <v>132</v>
      </c>
      <c r="B9808" t="s">
        <v>128</v>
      </c>
      <c r="C9808">
        <v>2024</v>
      </c>
      <c r="D9808" t="s">
        <v>58</v>
      </c>
      <c r="E9808" t="s">
        <v>45</v>
      </c>
      <c r="F9808" t="s">
        <v>46</v>
      </c>
      <c r="G9808" t="s">
        <v>54</v>
      </c>
      <c r="H9808" t="s">
        <v>14</v>
      </c>
      <c r="I9808" s="90" t="s">
        <v>672</v>
      </c>
    </row>
    <row r="9809" spans="1:10" hidden="1" x14ac:dyDescent="0.25">
      <c r="A9809" s="57" t="s">
        <v>132</v>
      </c>
      <c r="B9809" t="s">
        <v>128</v>
      </c>
      <c r="C9809">
        <v>2024</v>
      </c>
      <c r="D9809" t="s">
        <v>58</v>
      </c>
      <c r="E9809" t="s">
        <v>45</v>
      </c>
      <c r="F9809" t="s">
        <v>46</v>
      </c>
      <c r="G9809" t="s">
        <v>54</v>
      </c>
      <c r="H9809" t="s">
        <v>14</v>
      </c>
      <c r="I9809" s="90" t="s">
        <v>556</v>
      </c>
      <c r="J9809" s="3">
        <v>22320</v>
      </c>
    </row>
    <row r="9810" spans="1:10" hidden="1" x14ac:dyDescent="0.25">
      <c r="A9810" s="57" t="s">
        <v>132</v>
      </c>
      <c r="B9810" t="s">
        <v>128</v>
      </c>
      <c r="C9810">
        <v>2024</v>
      </c>
      <c r="D9810" t="s">
        <v>58</v>
      </c>
      <c r="E9810" t="s">
        <v>45</v>
      </c>
      <c r="F9810" t="s">
        <v>46</v>
      </c>
      <c r="G9810" t="s">
        <v>54</v>
      </c>
      <c r="H9810" t="s">
        <v>15</v>
      </c>
      <c r="I9810" s="90" t="s">
        <v>375</v>
      </c>
    </row>
    <row r="9811" spans="1:10" hidden="1" x14ac:dyDescent="0.25">
      <c r="A9811" s="57" t="s">
        <v>132</v>
      </c>
      <c r="B9811" t="s">
        <v>128</v>
      </c>
      <c r="C9811">
        <v>2024</v>
      </c>
      <c r="D9811" t="s">
        <v>58</v>
      </c>
      <c r="E9811" t="s">
        <v>45</v>
      </c>
      <c r="F9811" t="s">
        <v>46</v>
      </c>
      <c r="G9811" t="s">
        <v>54</v>
      </c>
      <c r="H9811" t="s">
        <v>15</v>
      </c>
      <c r="I9811" s="90" t="s">
        <v>556</v>
      </c>
      <c r="J9811" s="3">
        <v>186000</v>
      </c>
    </row>
    <row r="9812" spans="1:10" hidden="1" x14ac:dyDescent="0.25">
      <c r="A9812" s="57" t="s">
        <v>132</v>
      </c>
      <c r="B9812" t="s">
        <v>128</v>
      </c>
      <c r="C9812">
        <v>2024</v>
      </c>
      <c r="D9812" t="s">
        <v>58</v>
      </c>
      <c r="E9812" t="s">
        <v>45</v>
      </c>
      <c r="F9812" t="s">
        <v>46</v>
      </c>
      <c r="G9812" t="s">
        <v>54</v>
      </c>
      <c r="H9812" t="s">
        <v>15</v>
      </c>
      <c r="I9812" s="90" t="s">
        <v>557</v>
      </c>
    </row>
    <row r="9813" spans="1:10" hidden="1" x14ac:dyDescent="0.25">
      <c r="A9813" s="57" t="s">
        <v>132</v>
      </c>
      <c r="B9813" t="s">
        <v>128</v>
      </c>
      <c r="C9813">
        <v>2024</v>
      </c>
      <c r="D9813" t="s">
        <v>58</v>
      </c>
      <c r="E9813" t="s">
        <v>45</v>
      </c>
      <c r="F9813" t="s">
        <v>46</v>
      </c>
      <c r="G9813" t="s">
        <v>54</v>
      </c>
      <c r="H9813" t="s">
        <v>16</v>
      </c>
      <c r="I9813" s="90" t="s">
        <v>375</v>
      </c>
      <c r="J9813" s="3">
        <v>704167</v>
      </c>
    </row>
    <row r="9814" spans="1:10" hidden="1" x14ac:dyDescent="0.25">
      <c r="A9814" s="57" t="s">
        <v>132</v>
      </c>
      <c r="B9814" t="s">
        <v>128</v>
      </c>
      <c r="C9814">
        <v>2024</v>
      </c>
      <c r="D9814" t="s">
        <v>58</v>
      </c>
      <c r="E9814" t="s">
        <v>45</v>
      </c>
      <c r="F9814" t="s">
        <v>46</v>
      </c>
      <c r="G9814" t="s">
        <v>54</v>
      </c>
      <c r="H9814" t="s">
        <v>16</v>
      </c>
      <c r="I9814" s="90" t="s">
        <v>557</v>
      </c>
    </row>
    <row r="9815" spans="1:10" hidden="1" x14ac:dyDescent="0.25">
      <c r="A9815" s="57" t="s">
        <v>132</v>
      </c>
      <c r="B9815" t="s">
        <v>128</v>
      </c>
      <c r="C9815">
        <v>2024</v>
      </c>
      <c r="D9815" t="s">
        <v>58</v>
      </c>
      <c r="E9815" t="s">
        <v>45</v>
      </c>
      <c r="F9815" t="s">
        <v>46</v>
      </c>
      <c r="G9815" t="s">
        <v>54</v>
      </c>
      <c r="H9815" t="s">
        <v>16</v>
      </c>
      <c r="I9815" s="90" t="s">
        <v>556</v>
      </c>
      <c r="J9815" s="3">
        <v>86250</v>
      </c>
    </row>
    <row r="9816" spans="1:10" hidden="1" x14ac:dyDescent="0.25">
      <c r="A9816" s="57" t="s">
        <v>132</v>
      </c>
      <c r="B9816" t="s">
        <v>128</v>
      </c>
      <c r="C9816">
        <v>2024</v>
      </c>
      <c r="D9816" t="s">
        <v>58</v>
      </c>
      <c r="E9816" t="s">
        <v>45</v>
      </c>
      <c r="F9816" t="s">
        <v>46</v>
      </c>
      <c r="G9816" t="s">
        <v>54</v>
      </c>
      <c r="H9816" t="s">
        <v>17</v>
      </c>
      <c r="I9816" s="90" t="s">
        <v>375</v>
      </c>
    </row>
    <row r="9817" spans="1:10" hidden="1" x14ac:dyDescent="0.25">
      <c r="A9817" s="57" t="s">
        <v>132</v>
      </c>
      <c r="B9817" t="s">
        <v>128</v>
      </c>
      <c r="C9817">
        <v>2024</v>
      </c>
      <c r="D9817" t="s">
        <v>58</v>
      </c>
      <c r="E9817" t="s">
        <v>45</v>
      </c>
      <c r="F9817" t="s">
        <v>46</v>
      </c>
      <c r="G9817" t="s">
        <v>54</v>
      </c>
      <c r="H9817" s="90" t="s">
        <v>331</v>
      </c>
    </row>
    <row r="9818" spans="1:10" hidden="1" x14ac:dyDescent="0.25">
      <c r="A9818" s="57" t="s">
        <v>132</v>
      </c>
      <c r="B9818" t="s">
        <v>128</v>
      </c>
      <c r="C9818">
        <v>2024</v>
      </c>
      <c r="D9818" t="s">
        <v>58</v>
      </c>
      <c r="E9818" t="s">
        <v>45</v>
      </c>
      <c r="F9818" t="s">
        <v>46</v>
      </c>
      <c r="G9818" t="s">
        <v>54</v>
      </c>
      <c r="H9818" s="90" t="s">
        <v>445</v>
      </c>
    </row>
    <row r="9819" spans="1:10" hidden="1" x14ac:dyDescent="0.25">
      <c r="A9819" s="57" t="s">
        <v>132</v>
      </c>
      <c r="B9819" t="s">
        <v>128</v>
      </c>
      <c r="C9819">
        <v>2024</v>
      </c>
      <c r="D9819" t="s">
        <v>58</v>
      </c>
      <c r="E9819" t="s">
        <v>45</v>
      </c>
      <c r="F9819" t="s">
        <v>46</v>
      </c>
      <c r="G9819" t="s">
        <v>54</v>
      </c>
      <c r="H9819" t="s">
        <v>195</v>
      </c>
      <c r="I9819" s="90" t="s">
        <v>654</v>
      </c>
    </row>
    <row r="9820" spans="1:10" hidden="1" x14ac:dyDescent="0.25">
      <c r="A9820" s="57" t="s">
        <v>132</v>
      </c>
      <c r="B9820" t="s">
        <v>128</v>
      </c>
      <c r="C9820">
        <v>2024</v>
      </c>
      <c r="D9820" t="s">
        <v>58</v>
      </c>
      <c r="E9820" t="s">
        <v>45</v>
      </c>
      <c r="F9820" t="s">
        <v>46</v>
      </c>
      <c r="G9820" t="s">
        <v>54</v>
      </c>
      <c r="H9820" t="s">
        <v>18</v>
      </c>
      <c r="I9820" s="90" t="s">
        <v>559</v>
      </c>
      <c r="J9820" s="3">
        <v>72558</v>
      </c>
    </row>
    <row r="9821" spans="1:10" hidden="1" x14ac:dyDescent="0.25">
      <c r="A9821" s="57" t="s">
        <v>132</v>
      </c>
      <c r="B9821" t="s">
        <v>128</v>
      </c>
      <c r="C9821">
        <v>2024</v>
      </c>
      <c r="D9821" t="s">
        <v>58</v>
      </c>
      <c r="E9821" t="s">
        <v>45</v>
      </c>
      <c r="F9821" t="s">
        <v>46</v>
      </c>
      <c r="G9821" t="s">
        <v>54</v>
      </c>
      <c r="H9821" s="90" t="s">
        <v>513</v>
      </c>
      <c r="I9821" s="90" t="s">
        <v>581</v>
      </c>
    </row>
    <row r="9822" spans="1:10" hidden="1" x14ac:dyDescent="0.25">
      <c r="A9822" s="57" t="s">
        <v>132</v>
      </c>
      <c r="B9822" t="s">
        <v>128</v>
      </c>
      <c r="C9822">
        <v>2024</v>
      </c>
      <c r="D9822" t="s">
        <v>58</v>
      </c>
      <c r="E9822" t="s">
        <v>45</v>
      </c>
      <c r="F9822" t="s">
        <v>46</v>
      </c>
      <c r="G9822" t="s">
        <v>54</v>
      </c>
      <c r="H9822" t="s">
        <v>19</v>
      </c>
      <c r="I9822" s="90" t="s">
        <v>398</v>
      </c>
      <c r="J9822" s="3">
        <v>1660745.8733358197</v>
      </c>
    </row>
    <row r="9823" spans="1:10" hidden="1" x14ac:dyDescent="0.25">
      <c r="A9823" s="57" t="s">
        <v>132</v>
      </c>
      <c r="B9823" t="s">
        <v>128</v>
      </c>
      <c r="C9823">
        <v>2024</v>
      </c>
      <c r="D9823" t="s">
        <v>58</v>
      </c>
      <c r="E9823" t="s">
        <v>45</v>
      </c>
      <c r="F9823" t="s">
        <v>46</v>
      </c>
      <c r="G9823" t="s">
        <v>54</v>
      </c>
      <c r="H9823" t="s">
        <v>19</v>
      </c>
      <c r="I9823" s="90" t="s">
        <v>400</v>
      </c>
    </row>
    <row r="9824" spans="1:10" hidden="1" x14ac:dyDescent="0.25">
      <c r="A9824" s="57" t="s">
        <v>132</v>
      </c>
      <c r="B9824" t="s">
        <v>128</v>
      </c>
      <c r="C9824">
        <v>2024</v>
      </c>
      <c r="D9824" t="s">
        <v>58</v>
      </c>
      <c r="E9824" t="s">
        <v>45</v>
      </c>
      <c r="F9824" t="s">
        <v>46</v>
      </c>
      <c r="G9824" t="s">
        <v>54</v>
      </c>
      <c r="H9824" t="s">
        <v>20</v>
      </c>
      <c r="I9824" s="90" t="s">
        <v>399</v>
      </c>
      <c r="J9824" s="3">
        <v>828500</v>
      </c>
    </row>
    <row r="9825" spans="1:10" hidden="1" x14ac:dyDescent="0.25">
      <c r="A9825" s="57" t="s">
        <v>132</v>
      </c>
      <c r="B9825" t="s">
        <v>128</v>
      </c>
      <c r="C9825">
        <v>2024</v>
      </c>
      <c r="D9825" t="s">
        <v>58</v>
      </c>
      <c r="E9825" t="s">
        <v>45</v>
      </c>
      <c r="F9825" t="s">
        <v>46</v>
      </c>
      <c r="G9825" t="s">
        <v>54</v>
      </c>
      <c r="H9825" s="90" t="s">
        <v>523</v>
      </c>
    </row>
    <row r="9826" spans="1:10" hidden="1" x14ac:dyDescent="0.25">
      <c r="A9826" s="57" t="s">
        <v>132</v>
      </c>
      <c r="B9826" t="s">
        <v>128</v>
      </c>
      <c r="C9826">
        <v>2024</v>
      </c>
      <c r="D9826" t="s">
        <v>58</v>
      </c>
      <c r="E9826" t="s">
        <v>45</v>
      </c>
      <c r="F9826" t="s">
        <v>46</v>
      </c>
      <c r="G9826" t="s">
        <v>54</v>
      </c>
      <c r="H9826" s="2" t="s">
        <v>294</v>
      </c>
      <c r="I9826" s="90" t="s">
        <v>575</v>
      </c>
    </row>
    <row r="9827" spans="1:10" hidden="1" x14ac:dyDescent="0.25">
      <c r="A9827" s="57" t="s">
        <v>132</v>
      </c>
      <c r="B9827" t="s">
        <v>128</v>
      </c>
      <c r="C9827">
        <v>2024</v>
      </c>
      <c r="D9827" t="s">
        <v>58</v>
      </c>
      <c r="E9827" t="s">
        <v>45</v>
      </c>
      <c r="F9827" t="s">
        <v>46</v>
      </c>
      <c r="G9827" t="s">
        <v>118</v>
      </c>
      <c r="H9827" s="2" t="s">
        <v>295</v>
      </c>
      <c r="I9827" s="90" t="s">
        <v>378</v>
      </c>
      <c r="J9827" s="3">
        <v>1200000</v>
      </c>
    </row>
    <row r="9828" spans="1:10" hidden="1" x14ac:dyDescent="0.25">
      <c r="A9828" s="57" t="s">
        <v>132</v>
      </c>
      <c r="B9828" t="s">
        <v>128</v>
      </c>
      <c r="C9828">
        <v>2024</v>
      </c>
      <c r="D9828" t="s">
        <v>58</v>
      </c>
      <c r="E9828" t="s">
        <v>45</v>
      </c>
      <c r="F9828" t="s">
        <v>46</v>
      </c>
      <c r="G9828" t="s">
        <v>118</v>
      </c>
      <c r="H9828" t="s">
        <v>119</v>
      </c>
      <c r="I9828" s="90" t="s">
        <v>655</v>
      </c>
    </row>
    <row r="9829" spans="1:10" hidden="1" x14ac:dyDescent="0.25">
      <c r="A9829" s="57" t="s">
        <v>132</v>
      </c>
      <c r="B9829" t="s">
        <v>128</v>
      </c>
      <c r="C9829">
        <v>2024</v>
      </c>
      <c r="D9829" t="s">
        <v>58</v>
      </c>
      <c r="E9829" t="s">
        <v>45</v>
      </c>
      <c r="F9829" t="s">
        <v>46</v>
      </c>
      <c r="G9829" t="s">
        <v>118</v>
      </c>
      <c r="H9829" t="s">
        <v>283</v>
      </c>
      <c r="I9829" s="90" t="s">
        <v>682</v>
      </c>
      <c r="J9829" s="3">
        <v>170000</v>
      </c>
    </row>
    <row r="9830" spans="1:10" hidden="1" x14ac:dyDescent="0.25">
      <c r="A9830" s="57" t="s">
        <v>132</v>
      </c>
      <c r="B9830" t="s">
        <v>128</v>
      </c>
      <c r="C9830">
        <v>2024</v>
      </c>
      <c r="D9830" t="s">
        <v>58</v>
      </c>
      <c r="E9830" t="s">
        <v>45</v>
      </c>
      <c r="F9830" t="s">
        <v>46</v>
      </c>
      <c r="G9830" t="s">
        <v>109</v>
      </c>
      <c r="H9830" t="s">
        <v>219</v>
      </c>
      <c r="I9830" s="90" t="s">
        <v>425</v>
      </c>
    </row>
    <row r="9831" spans="1:10" hidden="1" x14ac:dyDescent="0.25">
      <c r="A9831" s="57" t="s">
        <v>132</v>
      </c>
      <c r="B9831" t="s">
        <v>128</v>
      </c>
      <c r="C9831">
        <v>2024</v>
      </c>
      <c r="D9831" t="s">
        <v>58</v>
      </c>
      <c r="E9831" t="s">
        <v>45</v>
      </c>
      <c r="F9831" t="s">
        <v>46</v>
      </c>
      <c r="G9831" t="s">
        <v>109</v>
      </c>
      <c r="H9831" t="s">
        <v>219</v>
      </c>
      <c r="I9831" s="90" t="s">
        <v>683</v>
      </c>
      <c r="J9831" s="3">
        <v>20149</v>
      </c>
    </row>
    <row r="9832" spans="1:10" hidden="1" x14ac:dyDescent="0.25">
      <c r="A9832" s="57" t="s">
        <v>132</v>
      </c>
      <c r="B9832" t="s">
        <v>128</v>
      </c>
      <c r="C9832">
        <v>2024</v>
      </c>
      <c r="D9832" t="s">
        <v>58</v>
      </c>
      <c r="E9832" t="s">
        <v>45</v>
      </c>
      <c r="F9832" t="s">
        <v>46</v>
      </c>
      <c r="G9832" t="s">
        <v>109</v>
      </c>
      <c r="H9832" s="2" t="s">
        <v>267</v>
      </c>
    </row>
    <row r="9833" spans="1:10" hidden="1" x14ac:dyDescent="0.25">
      <c r="A9833" s="57" t="s">
        <v>132</v>
      </c>
      <c r="B9833" t="s">
        <v>128</v>
      </c>
      <c r="C9833">
        <v>2024</v>
      </c>
      <c r="D9833" t="s">
        <v>58</v>
      </c>
      <c r="E9833" t="s">
        <v>45</v>
      </c>
      <c r="F9833" t="s">
        <v>46</v>
      </c>
      <c r="G9833" t="s">
        <v>109</v>
      </c>
      <c r="H9833" t="s">
        <v>220</v>
      </c>
      <c r="I9833" s="90" t="s">
        <v>465</v>
      </c>
      <c r="J9833" s="3">
        <v>741</v>
      </c>
    </row>
    <row r="9834" spans="1:10" hidden="1" x14ac:dyDescent="0.25">
      <c r="A9834" s="57" t="s">
        <v>132</v>
      </c>
      <c r="B9834" t="s">
        <v>128</v>
      </c>
      <c r="C9834">
        <v>2024</v>
      </c>
      <c r="D9834" t="s">
        <v>58</v>
      </c>
      <c r="E9834" t="s">
        <v>45</v>
      </c>
      <c r="F9834" t="s">
        <v>46</v>
      </c>
      <c r="G9834" t="s">
        <v>109</v>
      </c>
      <c r="H9834" t="s">
        <v>220</v>
      </c>
      <c r="I9834" s="90" t="s">
        <v>425</v>
      </c>
    </row>
    <row r="9835" spans="1:10" hidden="1" x14ac:dyDescent="0.25">
      <c r="A9835" s="57" t="s">
        <v>132</v>
      </c>
      <c r="B9835" t="s">
        <v>128</v>
      </c>
      <c r="C9835">
        <v>2024</v>
      </c>
      <c r="D9835" t="s">
        <v>58</v>
      </c>
      <c r="E9835" t="s">
        <v>45</v>
      </c>
      <c r="F9835" t="s">
        <v>46</v>
      </c>
      <c r="G9835" t="s">
        <v>109</v>
      </c>
      <c r="H9835" t="s">
        <v>220</v>
      </c>
      <c r="I9835" s="90" t="s">
        <v>597</v>
      </c>
    </row>
    <row r="9836" spans="1:10" hidden="1" x14ac:dyDescent="0.25">
      <c r="A9836" s="57" t="s">
        <v>132</v>
      </c>
      <c r="B9836" t="s">
        <v>128</v>
      </c>
      <c r="C9836">
        <v>2024</v>
      </c>
      <c r="D9836" t="s">
        <v>58</v>
      </c>
      <c r="E9836" t="s">
        <v>45</v>
      </c>
      <c r="F9836" t="s">
        <v>46</v>
      </c>
      <c r="G9836" t="s">
        <v>109</v>
      </c>
      <c r="H9836" t="s">
        <v>220</v>
      </c>
      <c r="I9836" s="90" t="s">
        <v>668</v>
      </c>
    </row>
    <row r="9837" spans="1:10" hidden="1" x14ac:dyDescent="0.25">
      <c r="A9837" s="57" t="s">
        <v>132</v>
      </c>
      <c r="B9837" t="s">
        <v>128</v>
      </c>
      <c r="C9837">
        <v>2024</v>
      </c>
      <c r="D9837" t="s">
        <v>58</v>
      </c>
      <c r="E9837" t="s">
        <v>45</v>
      </c>
      <c r="F9837" t="s">
        <v>46</v>
      </c>
      <c r="G9837" t="s">
        <v>109</v>
      </c>
      <c r="H9837" t="s">
        <v>260</v>
      </c>
    </row>
    <row r="9838" spans="1:10" hidden="1" x14ac:dyDescent="0.25">
      <c r="A9838" s="57" t="s">
        <v>132</v>
      </c>
      <c r="B9838" t="s">
        <v>128</v>
      </c>
      <c r="C9838">
        <v>2024</v>
      </c>
      <c r="D9838" t="s">
        <v>58</v>
      </c>
      <c r="E9838" t="s">
        <v>45</v>
      </c>
      <c r="F9838" t="s">
        <v>46</v>
      </c>
      <c r="G9838" t="s">
        <v>55</v>
      </c>
      <c r="H9838" t="s">
        <v>22</v>
      </c>
      <c r="I9838" s="90" t="s">
        <v>380</v>
      </c>
      <c r="J9838" s="3">
        <v>800000</v>
      </c>
    </row>
    <row r="9839" spans="1:10" hidden="1" x14ac:dyDescent="0.25">
      <c r="A9839" s="57" t="s">
        <v>132</v>
      </c>
      <c r="B9839" t="s">
        <v>128</v>
      </c>
      <c r="C9839">
        <v>2024</v>
      </c>
      <c r="D9839" t="s">
        <v>58</v>
      </c>
      <c r="E9839" t="s">
        <v>45</v>
      </c>
      <c r="F9839" t="s">
        <v>46</v>
      </c>
      <c r="G9839" t="s">
        <v>55</v>
      </c>
      <c r="H9839" t="s">
        <v>22</v>
      </c>
    </row>
    <row r="9840" spans="1:10" hidden="1" x14ac:dyDescent="0.25">
      <c r="A9840" s="57" t="s">
        <v>132</v>
      </c>
      <c r="B9840" t="s">
        <v>128</v>
      </c>
      <c r="C9840">
        <v>2024</v>
      </c>
      <c r="D9840" t="s">
        <v>58</v>
      </c>
      <c r="E9840" t="s">
        <v>45</v>
      </c>
      <c r="F9840" t="s">
        <v>46</v>
      </c>
      <c r="G9840" t="s">
        <v>55</v>
      </c>
      <c r="H9840" t="s">
        <v>447</v>
      </c>
    </row>
    <row r="9841" spans="1:10" hidden="1" x14ac:dyDescent="0.25">
      <c r="A9841" s="57" t="s">
        <v>132</v>
      </c>
      <c r="B9841" t="s">
        <v>128</v>
      </c>
      <c r="C9841">
        <v>2024</v>
      </c>
      <c r="D9841" t="s">
        <v>58</v>
      </c>
      <c r="E9841" t="s">
        <v>45</v>
      </c>
      <c r="F9841" t="s">
        <v>46</v>
      </c>
      <c r="G9841" t="s">
        <v>611</v>
      </c>
      <c r="H9841" t="s">
        <v>612</v>
      </c>
      <c r="I9841" t="s">
        <v>613</v>
      </c>
      <c r="J9841" s="3">
        <v>43930</v>
      </c>
    </row>
    <row r="9842" spans="1:10" hidden="1" x14ac:dyDescent="0.25">
      <c r="A9842" s="57" t="s">
        <v>132</v>
      </c>
      <c r="B9842" t="s">
        <v>128</v>
      </c>
      <c r="C9842">
        <v>2024</v>
      </c>
      <c r="D9842" t="s">
        <v>58</v>
      </c>
      <c r="E9842" t="s">
        <v>45</v>
      </c>
      <c r="F9842" t="s">
        <v>46</v>
      </c>
      <c r="G9842" t="s">
        <v>47</v>
      </c>
      <c r="H9842" t="s">
        <v>238</v>
      </c>
    </row>
    <row r="9843" spans="1:10" hidden="1" x14ac:dyDescent="0.25">
      <c r="A9843" s="57" t="s">
        <v>132</v>
      </c>
      <c r="B9843" t="s">
        <v>128</v>
      </c>
      <c r="C9843">
        <v>2024</v>
      </c>
      <c r="D9843" t="s">
        <v>58</v>
      </c>
      <c r="E9843" t="s">
        <v>45</v>
      </c>
      <c r="F9843" t="s">
        <v>46</v>
      </c>
      <c r="G9843" t="s">
        <v>47</v>
      </c>
      <c r="H9843" t="s">
        <v>239</v>
      </c>
      <c r="I9843" s="90" t="s">
        <v>382</v>
      </c>
      <c r="J9843" s="3">
        <v>418432.58</v>
      </c>
    </row>
    <row r="9844" spans="1:10" hidden="1" x14ac:dyDescent="0.25">
      <c r="A9844" s="57" t="s">
        <v>132</v>
      </c>
      <c r="B9844" t="s">
        <v>128</v>
      </c>
      <c r="C9844">
        <v>2024</v>
      </c>
      <c r="D9844" t="s">
        <v>58</v>
      </c>
      <c r="E9844" t="s">
        <v>45</v>
      </c>
      <c r="F9844" t="s">
        <v>46</v>
      </c>
      <c r="G9844" t="s">
        <v>47</v>
      </c>
      <c r="H9844" t="s">
        <v>239</v>
      </c>
      <c r="I9844" s="90" t="s">
        <v>384</v>
      </c>
      <c r="J9844" s="3">
        <v>506861.4</v>
      </c>
    </row>
    <row r="9845" spans="1:10" hidden="1" x14ac:dyDescent="0.25">
      <c r="A9845" s="57" t="s">
        <v>132</v>
      </c>
      <c r="B9845" t="s">
        <v>128</v>
      </c>
      <c r="C9845">
        <v>2024</v>
      </c>
      <c r="D9845" t="s">
        <v>58</v>
      </c>
      <c r="E9845" t="s">
        <v>45</v>
      </c>
      <c r="F9845" t="s">
        <v>46</v>
      </c>
      <c r="G9845" t="s">
        <v>47</v>
      </c>
      <c r="H9845" t="s">
        <v>239</v>
      </c>
      <c r="I9845" s="90" t="s">
        <v>576</v>
      </c>
      <c r="J9845" s="3">
        <v>36594.94</v>
      </c>
    </row>
    <row r="9846" spans="1:10" hidden="1" x14ac:dyDescent="0.25">
      <c r="A9846" s="57" t="s">
        <v>132</v>
      </c>
      <c r="B9846" t="s">
        <v>128</v>
      </c>
      <c r="C9846">
        <v>2024</v>
      </c>
      <c r="D9846" t="s">
        <v>58</v>
      </c>
      <c r="E9846" t="s">
        <v>45</v>
      </c>
      <c r="F9846" t="s">
        <v>46</v>
      </c>
      <c r="G9846" t="s">
        <v>47</v>
      </c>
      <c r="H9846" t="s">
        <v>239</v>
      </c>
      <c r="I9846" s="90" t="s">
        <v>562</v>
      </c>
      <c r="J9846" s="3">
        <v>5000000</v>
      </c>
    </row>
    <row r="9847" spans="1:10" hidden="1" x14ac:dyDescent="0.25">
      <c r="A9847" s="57" t="s">
        <v>132</v>
      </c>
      <c r="B9847" t="s">
        <v>128</v>
      </c>
      <c r="C9847">
        <v>2024</v>
      </c>
      <c r="D9847" t="s">
        <v>58</v>
      </c>
      <c r="E9847" t="s">
        <v>45</v>
      </c>
      <c r="F9847" t="s">
        <v>46</v>
      </c>
      <c r="G9847" t="s">
        <v>47</v>
      </c>
      <c r="H9847" t="s">
        <v>239</v>
      </c>
      <c r="I9847" t="s">
        <v>589</v>
      </c>
    </row>
    <row r="9848" spans="1:10" hidden="1" x14ac:dyDescent="0.25">
      <c r="A9848" s="57" t="s">
        <v>132</v>
      </c>
      <c r="B9848" t="s">
        <v>128</v>
      </c>
      <c r="C9848">
        <v>2024</v>
      </c>
      <c r="D9848" t="s">
        <v>58</v>
      </c>
      <c r="E9848" t="s">
        <v>45</v>
      </c>
      <c r="F9848" t="s">
        <v>46</v>
      </c>
      <c r="G9848" t="s">
        <v>47</v>
      </c>
      <c r="H9848" t="s">
        <v>239</v>
      </c>
      <c r="I9848" t="s">
        <v>442</v>
      </c>
    </row>
    <row r="9849" spans="1:10" hidden="1" x14ac:dyDescent="0.25">
      <c r="A9849" s="57" t="s">
        <v>132</v>
      </c>
      <c r="B9849" t="s">
        <v>128</v>
      </c>
      <c r="C9849">
        <v>2024</v>
      </c>
      <c r="D9849" t="s">
        <v>58</v>
      </c>
      <c r="E9849" t="s">
        <v>45</v>
      </c>
      <c r="F9849" t="s">
        <v>46</v>
      </c>
      <c r="G9849" t="s">
        <v>47</v>
      </c>
      <c r="H9849" t="s">
        <v>239</v>
      </c>
      <c r="I9849" t="s">
        <v>431</v>
      </c>
    </row>
    <row r="9850" spans="1:10" hidden="1" x14ac:dyDescent="0.25">
      <c r="A9850" s="57" t="s">
        <v>132</v>
      </c>
      <c r="B9850" t="s">
        <v>128</v>
      </c>
      <c r="C9850">
        <v>2024</v>
      </c>
      <c r="D9850" t="s">
        <v>58</v>
      </c>
      <c r="E9850" t="s">
        <v>45</v>
      </c>
      <c r="F9850" t="s">
        <v>46</v>
      </c>
      <c r="G9850" t="s">
        <v>47</v>
      </c>
      <c r="H9850" t="s">
        <v>239</v>
      </c>
      <c r="I9850" s="90" t="s">
        <v>416</v>
      </c>
      <c r="J9850" s="3">
        <v>580000</v>
      </c>
    </row>
    <row r="9851" spans="1:10" hidden="1" x14ac:dyDescent="0.25">
      <c r="A9851" s="57" t="s">
        <v>132</v>
      </c>
      <c r="B9851" t="s">
        <v>128</v>
      </c>
      <c r="C9851">
        <v>2024</v>
      </c>
      <c r="D9851" t="s">
        <v>58</v>
      </c>
      <c r="E9851" t="s">
        <v>45</v>
      </c>
      <c r="F9851" t="s">
        <v>46</v>
      </c>
      <c r="G9851" t="s">
        <v>47</v>
      </c>
      <c r="H9851" t="s">
        <v>239</v>
      </c>
    </row>
    <row r="9852" spans="1:10" hidden="1" x14ac:dyDescent="0.25">
      <c r="A9852" s="57" t="s">
        <v>132</v>
      </c>
      <c r="B9852" t="s">
        <v>128</v>
      </c>
      <c r="C9852">
        <v>2024</v>
      </c>
      <c r="D9852" t="s">
        <v>58</v>
      </c>
      <c r="E9852" t="s">
        <v>45</v>
      </c>
      <c r="F9852" t="s">
        <v>46</v>
      </c>
      <c r="G9852" t="s">
        <v>47</v>
      </c>
      <c r="H9852" t="s">
        <v>243</v>
      </c>
      <c r="I9852" s="90" t="s">
        <v>465</v>
      </c>
    </row>
    <row r="9853" spans="1:10" hidden="1" x14ac:dyDescent="0.25">
      <c r="A9853" s="57" t="s">
        <v>132</v>
      </c>
      <c r="B9853" t="s">
        <v>128</v>
      </c>
      <c r="C9853">
        <v>2024</v>
      </c>
      <c r="D9853" t="s">
        <v>58</v>
      </c>
      <c r="E9853" t="s">
        <v>45</v>
      </c>
      <c r="F9853" t="s">
        <v>46</v>
      </c>
      <c r="G9853" t="s">
        <v>47</v>
      </c>
      <c r="H9853" t="s">
        <v>243</v>
      </c>
      <c r="I9853" s="90" t="s">
        <v>498</v>
      </c>
    </row>
    <row r="9854" spans="1:10" hidden="1" x14ac:dyDescent="0.25">
      <c r="A9854" s="57" t="s">
        <v>132</v>
      </c>
      <c r="B9854" t="s">
        <v>128</v>
      </c>
      <c r="C9854">
        <v>2024</v>
      </c>
      <c r="D9854" t="s">
        <v>58</v>
      </c>
      <c r="E9854" t="s">
        <v>45</v>
      </c>
      <c r="F9854" t="s">
        <v>46</v>
      </c>
      <c r="G9854" t="s">
        <v>47</v>
      </c>
      <c r="H9854" s="2" t="s">
        <v>276</v>
      </c>
      <c r="I9854" s="90" t="s">
        <v>395</v>
      </c>
      <c r="J9854" s="3">
        <v>195000</v>
      </c>
    </row>
    <row r="9855" spans="1:10" hidden="1" x14ac:dyDescent="0.25">
      <c r="A9855" s="57" t="s">
        <v>132</v>
      </c>
      <c r="B9855" t="s">
        <v>128</v>
      </c>
      <c r="C9855">
        <v>2024</v>
      </c>
      <c r="D9855" t="s">
        <v>58</v>
      </c>
      <c r="E9855" t="s">
        <v>45</v>
      </c>
      <c r="F9855" t="s">
        <v>46</v>
      </c>
      <c r="G9855" t="s">
        <v>47</v>
      </c>
      <c r="H9855" s="2" t="s">
        <v>296</v>
      </c>
    </row>
    <row r="9856" spans="1:10" hidden="1" x14ac:dyDescent="0.25">
      <c r="A9856" s="57" t="s">
        <v>132</v>
      </c>
      <c r="B9856" t="s">
        <v>128</v>
      </c>
      <c r="C9856">
        <v>2024</v>
      </c>
      <c r="D9856" t="s">
        <v>58</v>
      </c>
      <c r="E9856" t="s">
        <v>45</v>
      </c>
      <c r="F9856" t="s">
        <v>46</v>
      </c>
      <c r="G9856" t="s">
        <v>47</v>
      </c>
      <c r="H9856" s="90" t="s">
        <v>364</v>
      </c>
      <c r="I9856" s="90" t="s">
        <v>465</v>
      </c>
      <c r="J9856" s="3">
        <v>264048.83</v>
      </c>
    </row>
    <row r="9857" spans="1:10" hidden="1" x14ac:dyDescent="0.25">
      <c r="A9857" s="57" t="s">
        <v>132</v>
      </c>
      <c r="B9857" t="s">
        <v>128</v>
      </c>
      <c r="C9857">
        <v>2024</v>
      </c>
      <c r="D9857" t="s">
        <v>58</v>
      </c>
      <c r="E9857" t="s">
        <v>45</v>
      </c>
      <c r="F9857" t="s">
        <v>46</v>
      </c>
      <c r="G9857" t="s">
        <v>47</v>
      </c>
      <c r="H9857" s="2" t="s">
        <v>277</v>
      </c>
    </row>
    <row r="9858" spans="1:10" hidden="1" x14ac:dyDescent="0.25">
      <c r="A9858" s="57" t="s">
        <v>132</v>
      </c>
      <c r="B9858" t="s">
        <v>128</v>
      </c>
      <c r="C9858">
        <v>2024</v>
      </c>
      <c r="D9858" t="s">
        <v>58</v>
      </c>
      <c r="E9858" t="s">
        <v>45</v>
      </c>
      <c r="F9858" t="s">
        <v>46</v>
      </c>
      <c r="G9858" t="s">
        <v>47</v>
      </c>
      <c r="H9858" s="2" t="s">
        <v>278</v>
      </c>
    </row>
    <row r="9859" spans="1:10" hidden="1" x14ac:dyDescent="0.25">
      <c r="A9859" s="57" t="s">
        <v>132</v>
      </c>
      <c r="B9859" t="s">
        <v>128</v>
      </c>
      <c r="C9859">
        <v>2024</v>
      </c>
      <c r="D9859" t="s">
        <v>58</v>
      </c>
      <c r="E9859" t="s">
        <v>45</v>
      </c>
      <c r="F9859" t="s">
        <v>46</v>
      </c>
      <c r="G9859" t="s">
        <v>47</v>
      </c>
      <c r="H9859" s="2" t="s">
        <v>298</v>
      </c>
      <c r="I9859" t="s">
        <v>387</v>
      </c>
    </row>
    <row r="9860" spans="1:10" hidden="1" x14ac:dyDescent="0.25">
      <c r="A9860" s="57" t="s">
        <v>132</v>
      </c>
      <c r="B9860" t="s">
        <v>128</v>
      </c>
      <c r="C9860">
        <v>2024</v>
      </c>
      <c r="D9860" t="s">
        <v>58</v>
      </c>
      <c r="E9860" t="s">
        <v>45</v>
      </c>
      <c r="F9860" t="s">
        <v>46</v>
      </c>
      <c r="G9860" t="s">
        <v>47</v>
      </c>
      <c r="H9860" s="2" t="s">
        <v>298</v>
      </c>
      <c r="I9860" t="s">
        <v>418</v>
      </c>
    </row>
    <row r="9861" spans="1:10" hidden="1" x14ac:dyDescent="0.25">
      <c r="A9861" s="57" t="s">
        <v>132</v>
      </c>
      <c r="B9861" t="s">
        <v>128</v>
      </c>
      <c r="C9861">
        <v>2024</v>
      </c>
      <c r="D9861" t="s">
        <v>58</v>
      </c>
      <c r="E9861" t="s">
        <v>45</v>
      </c>
      <c r="F9861" t="s">
        <v>46</v>
      </c>
      <c r="G9861" t="s">
        <v>47</v>
      </c>
      <c r="H9861" s="2" t="s">
        <v>238</v>
      </c>
    </row>
    <row r="9862" spans="1:10" hidden="1" x14ac:dyDescent="0.25">
      <c r="A9862" s="57" t="s">
        <v>132</v>
      </c>
      <c r="B9862" t="s">
        <v>128</v>
      </c>
      <c r="C9862">
        <v>2024</v>
      </c>
      <c r="D9862" t="s">
        <v>58</v>
      </c>
      <c r="E9862" t="s">
        <v>45</v>
      </c>
      <c r="F9862" t="s">
        <v>46</v>
      </c>
      <c r="G9862" t="s">
        <v>182</v>
      </c>
      <c r="H9862" t="s">
        <v>240</v>
      </c>
    </row>
    <row r="9863" spans="1:10" hidden="1" x14ac:dyDescent="0.25">
      <c r="A9863" s="57" t="s">
        <v>132</v>
      </c>
      <c r="B9863" t="s">
        <v>128</v>
      </c>
      <c r="C9863">
        <v>2024</v>
      </c>
      <c r="D9863" t="s">
        <v>58</v>
      </c>
      <c r="E9863" t="s">
        <v>45</v>
      </c>
      <c r="F9863" t="s">
        <v>46</v>
      </c>
      <c r="G9863" t="s">
        <v>182</v>
      </c>
      <c r="H9863" t="s">
        <v>241</v>
      </c>
    </row>
    <row r="9864" spans="1:10" hidden="1" x14ac:dyDescent="0.25">
      <c r="A9864" s="57" t="s">
        <v>132</v>
      </c>
      <c r="B9864" t="s">
        <v>128</v>
      </c>
      <c r="C9864">
        <v>2024</v>
      </c>
      <c r="D9864" t="s">
        <v>58</v>
      </c>
      <c r="E9864" t="s">
        <v>45</v>
      </c>
      <c r="F9864" t="s">
        <v>46</v>
      </c>
      <c r="G9864" t="s">
        <v>182</v>
      </c>
      <c r="H9864" t="s">
        <v>242</v>
      </c>
    </row>
    <row r="9865" spans="1:10" hidden="1" x14ac:dyDescent="0.25">
      <c r="A9865" s="57" t="s">
        <v>132</v>
      </c>
      <c r="B9865" t="s">
        <v>128</v>
      </c>
      <c r="C9865">
        <v>2024</v>
      </c>
      <c r="D9865" t="s">
        <v>58</v>
      </c>
      <c r="E9865" t="s">
        <v>45</v>
      </c>
      <c r="F9865" t="s">
        <v>46</v>
      </c>
      <c r="G9865" t="s">
        <v>182</v>
      </c>
      <c r="H9865" t="s">
        <v>243</v>
      </c>
    </row>
    <row r="9866" spans="1:10" hidden="1" x14ac:dyDescent="0.25">
      <c r="A9866" s="57" t="s">
        <v>132</v>
      </c>
      <c r="B9866" t="s">
        <v>128</v>
      </c>
      <c r="C9866">
        <v>2024</v>
      </c>
      <c r="D9866" t="s">
        <v>58</v>
      </c>
      <c r="E9866" t="s">
        <v>45</v>
      </c>
      <c r="F9866" t="s">
        <v>46</v>
      </c>
      <c r="G9866" t="s">
        <v>253</v>
      </c>
      <c r="H9866" s="2" t="s">
        <v>266</v>
      </c>
      <c r="I9866" s="90" t="s">
        <v>684</v>
      </c>
      <c r="J9866" s="3">
        <v>67227</v>
      </c>
    </row>
    <row r="9867" spans="1:10" hidden="1" x14ac:dyDescent="0.25">
      <c r="A9867" s="57" t="s">
        <v>132</v>
      </c>
      <c r="B9867" t="s">
        <v>128</v>
      </c>
      <c r="C9867">
        <v>2024</v>
      </c>
      <c r="D9867" t="s">
        <v>58</v>
      </c>
      <c r="E9867" t="s">
        <v>45</v>
      </c>
      <c r="F9867" t="s">
        <v>46</v>
      </c>
      <c r="G9867" t="s">
        <v>253</v>
      </c>
      <c r="H9867" s="2" t="s">
        <v>266</v>
      </c>
      <c r="I9867" s="90" t="s">
        <v>564</v>
      </c>
      <c r="J9867" s="3">
        <v>1143200</v>
      </c>
    </row>
    <row r="9868" spans="1:10" hidden="1" x14ac:dyDescent="0.25">
      <c r="A9868" s="57" t="s">
        <v>132</v>
      </c>
      <c r="B9868" t="s">
        <v>128</v>
      </c>
      <c r="C9868">
        <v>2024</v>
      </c>
      <c r="D9868" t="s">
        <v>58</v>
      </c>
      <c r="E9868" t="s">
        <v>45</v>
      </c>
      <c r="F9868" t="s">
        <v>46</v>
      </c>
      <c r="G9868" t="s">
        <v>253</v>
      </c>
      <c r="H9868" s="90" t="s">
        <v>365</v>
      </c>
      <c r="I9868" s="90" t="s">
        <v>658</v>
      </c>
    </row>
    <row r="9869" spans="1:10" hidden="1" x14ac:dyDescent="0.25">
      <c r="A9869" s="57" t="s">
        <v>132</v>
      </c>
      <c r="B9869" t="s">
        <v>128</v>
      </c>
      <c r="C9869">
        <v>2024</v>
      </c>
      <c r="D9869" t="s">
        <v>58</v>
      </c>
      <c r="E9869" t="s">
        <v>45</v>
      </c>
      <c r="F9869" t="s">
        <v>46</v>
      </c>
      <c r="G9869" t="s">
        <v>537</v>
      </c>
      <c r="H9869" s="90" t="s">
        <v>538</v>
      </c>
    </row>
    <row r="9870" spans="1:10" hidden="1" x14ac:dyDescent="0.25">
      <c r="A9870" s="57" t="s">
        <v>132</v>
      </c>
      <c r="B9870" t="s">
        <v>128</v>
      </c>
      <c r="C9870">
        <v>2024</v>
      </c>
      <c r="D9870" t="s">
        <v>58</v>
      </c>
      <c r="E9870" t="s">
        <v>45</v>
      </c>
      <c r="F9870" t="s">
        <v>46</v>
      </c>
      <c r="G9870" t="s">
        <v>673</v>
      </c>
      <c r="H9870" s="90" t="s">
        <v>244</v>
      </c>
      <c r="I9870" s="90" t="s">
        <v>455</v>
      </c>
    </row>
    <row r="9871" spans="1:10" hidden="1" x14ac:dyDescent="0.25">
      <c r="A9871" s="57" t="s">
        <v>132</v>
      </c>
      <c r="B9871" t="s">
        <v>128</v>
      </c>
      <c r="C9871">
        <v>2024</v>
      </c>
      <c r="D9871" t="s">
        <v>58</v>
      </c>
      <c r="E9871" t="s">
        <v>45</v>
      </c>
      <c r="F9871" t="s">
        <v>46</v>
      </c>
      <c r="G9871" t="s">
        <v>527</v>
      </c>
      <c r="H9871" s="90" t="s">
        <v>366</v>
      </c>
      <c r="I9871" t="s">
        <v>387</v>
      </c>
      <c r="J9871" s="3">
        <v>30000</v>
      </c>
    </row>
    <row r="9872" spans="1:10" hidden="1" x14ac:dyDescent="0.25">
      <c r="A9872" s="57" t="s">
        <v>132</v>
      </c>
      <c r="B9872" t="s">
        <v>128</v>
      </c>
      <c r="C9872">
        <v>2024</v>
      </c>
      <c r="D9872" t="s">
        <v>58</v>
      </c>
      <c r="E9872" t="s">
        <v>45</v>
      </c>
      <c r="F9872" t="s">
        <v>46</v>
      </c>
      <c r="G9872" t="s">
        <v>527</v>
      </c>
      <c r="H9872" s="90" t="s">
        <v>525</v>
      </c>
      <c r="I9872" s="90" t="s">
        <v>526</v>
      </c>
    </row>
    <row r="9873" spans="1:10" hidden="1" x14ac:dyDescent="0.25">
      <c r="A9873" s="57" t="s">
        <v>132</v>
      </c>
      <c r="B9873" t="s">
        <v>128</v>
      </c>
      <c r="C9873">
        <v>2024</v>
      </c>
      <c r="D9873" t="s">
        <v>58</v>
      </c>
      <c r="E9873" t="s">
        <v>45</v>
      </c>
      <c r="F9873" t="s">
        <v>46</v>
      </c>
      <c r="G9873" t="s">
        <v>527</v>
      </c>
      <c r="H9873" s="90" t="s">
        <v>365</v>
      </c>
      <c r="I9873" s="90" t="s">
        <v>526</v>
      </c>
    </row>
    <row r="9874" spans="1:10" hidden="1" x14ac:dyDescent="0.25">
      <c r="A9874" s="57" t="s">
        <v>132</v>
      </c>
      <c r="B9874" t="s">
        <v>128</v>
      </c>
      <c r="C9874">
        <v>2024</v>
      </c>
      <c r="D9874" t="s">
        <v>58</v>
      </c>
      <c r="E9874" t="s">
        <v>45</v>
      </c>
      <c r="F9874" t="s">
        <v>46</v>
      </c>
      <c r="G9874" t="s">
        <v>527</v>
      </c>
      <c r="H9874" s="90" t="s">
        <v>484</v>
      </c>
      <c r="I9874" s="90" t="s">
        <v>526</v>
      </c>
    </row>
    <row r="9875" spans="1:10" hidden="1" x14ac:dyDescent="0.25">
      <c r="A9875" s="57" t="s">
        <v>132</v>
      </c>
      <c r="B9875" t="s">
        <v>128</v>
      </c>
      <c r="C9875">
        <v>2024</v>
      </c>
      <c r="D9875" t="s">
        <v>58</v>
      </c>
      <c r="E9875" t="s">
        <v>45</v>
      </c>
      <c r="F9875" t="s">
        <v>46</v>
      </c>
      <c r="G9875" t="s">
        <v>272</v>
      </c>
      <c r="H9875" s="90" t="s">
        <v>273</v>
      </c>
      <c r="I9875" s="90" t="s">
        <v>526</v>
      </c>
    </row>
    <row r="9876" spans="1:10" hidden="1" x14ac:dyDescent="0.25">
      <c r="A9876" s="57" t="s">
        <v>132</v>
      </c>
      <c r="B9876" t="s">
        <v>128</v>
      </c>
      <c r="C9876">
        <v>2024</v>
      </c>
      <c r="D9876" t="s">
        <v>58</v>
      </c>
      <c r="E9876" t="s">
        <v>45</v>
      </c>
      <c r="F9876" t="s">
        <v>46</v>
      </c>
      <c r="G9876" t="s">
        <v>221</v>
      </c>
      <c r="H9876" s="2" t="s">
        <v>245</v>
      </c>
      <c r="I9876" s="90" t="s">
        <v>417</v>
      </c>
    </row>
    <row r="9877" spans="1:10" hidden="1" x14ac:dyDescent="0.25">
      <c r="A9877" s="57" t="s">
        <v>132</v>
      </c>
      <c r="B9877" t="s">
        <v>128</v>
      </c>
      <c r="C9877">
        <v>2024</v>
      </c>
      <c r="D9877" t="s">
        <v>58</v>
      </c>
      <c r="E9877" t="s">
        <v>45</v>
      </c>
      <c r="F9877" t="s">
        <v>46</v>
      </c>
      <c r="G9877" t="s">
        <v>221</v>
      </c>
      <c r="H9877" s="2" t="s">
        <v>245</v>
      </c>
      <c r="I9877" t="s">
        <v>614</v>
      </c>
    </row>
    <row r="9878" spans="1:10" hidden="1" x14ac:dyDescent="0.25">
      <c r="A9878" s="57" t="s">
        <v>132</v>
      </c>
      <c r="B9878" t="s">
        <v>128</v>
      </c>
      <c r="C9878">
        <v>2024</v>
      </c>
      <c r="D9878" t="s">
        <v>58</v>
      </c>
      <c r="E9878" t="s">
        <v>45</v>
      </c>
      <c r="F9878" t="s">
        <v>46</v>
      </c>
      <c r="G9878" t="s">
        <v>221</v>
      </c>
      <c r="H9878" s="2" t="s">
        <v>245</v>
      </c>
      <c r="I9878" s="90" t="s">
        <v>668</v>
      </c>
    </row>
    <row r="9879" spans="1:10" hidden="1" x14ac:dyDescent="0.25">
      <c r="A9879" s="57" t="s">
        <v>132</v>
      </c>
      <c r="B9879" t="s">
        <v>128</v>
      </c>
      <c r="C9879">
        <v>2024</v>
      </c>
      <c r="D9879" t="s">
        <v>58</v>
      </c>
      <c r="E9879" t="s">
        <v>45</v>
      </c>
      <c r="F9879" t="s">
        <v>46</v>
      </c>
      <c r="G9879" t="s">
        <v>221</v>
      </c>
      <c r="H9879" s="2" t="s">
        <v>299</v>
      </c>
      <c r="I9879" s="90" t="s">
        <v>683</v>
      </c>
      <c r="J9879" s="3">
        <v>279051</v>
      </c>
    </row>
    <row r="9880" spans="1:10" hidden="1" x14ac:dyDescent="0.25">
      <c r="A9880" s="57" t="s">
        <v>132</v>
      </c>
      <c r="B9880" t="s">
        <v>128</v>
      </c>
      <c r="C9880">
        <v>2024</v>
      </c>
      <c r="D9880" t="s">
        <v>58</v>
      </c>
      <c r="E9880" t="s">
        <v>45</v>
      </c>
      <c r="F9880" t="s">
        <v>46</v>
      </c>
      <c r="G9880" t="s">
        <v>221</v>
      </c>
      <c r="H9880" s="2" t="s">
        <v>299</v>
      </c>
      <c r="I9880" s="90" t="s">
        <v>429</v>
      </c>
      <c r="J9880" s="3">
        <v>115000</v>
      </c>
    </row>
    <row r="9881" spans="1:10" hidden="1" x14ac:dyDescent="0.25">
      <c r="A9881" s="57" t="s">
        <v>132</v>
      </c>
      <c r="B9881" t="s">
        <v>128</v>
      </c>
      <c r="C9881">
        <v>2024</v>
      </c>
      <c r="D9881" t="s">
        <v>58</v>
      </c>
      <c r="E9881" t="s">
        <v>45</v>
      </c>
      <c r="F9881" t="s">
        <v>46</v>
      </c>
      <c r="G9881" t="s">
        <v>221</v>
      </c>
      <c r="H9881" s="2" t="s">
        <v>299</v>
      </c>
      <c r="I9881" s="90" t="s">
        <v>666</v>
      </c>
    </row>
    <row r="9882" spans="1:10" hidden="1" x14ac:dyDescent="0.25">
      <c r="A9882" s="57" t="s">
        <v>132</v>
      </c>
      <c r="B9882" t="s">
        <v>128</v>
      </c>
      <c r="C9882">
        <v>2024</v>
      </c>
      <c r="D9882" t="s">
        <v>58</v>
      </c>
      <c r="E9882" t="s">
        <v>45</v>
      </c>
      <c r="F9882" t="s">
        <v>46</v>
      </c>
      <c r="G9882" t="s">
        <v>272</v>
      </c>
      <c r="H9882" s="2" t="s">
        <v>273</v>
      </c>
    </row>
    <row r="9883" spans="1:10" hidden="1" x14ac:dyDescent="0.25">
      <c r="A9883" s="57" t="s">
        <v>132</v>
      </c>
      <c r="B9883" t="s">
        <v>128</v>
      </c>
      <c r="C9883">
        <v>2024</v>
      </c>
      <c r="D9883" t="s">
        <v>58</v>
      </c>
      <c r="E9883" t="s">
        <v>45</v>
      </c>
      <c r="F9883" t="s">
        <v>46</v>
      </c>
      <c r="G9883" t="s">
        <v>49</v>
      </c>
      <c r="H9883" s="2" t="s">
        <v>246</v>
      </c>
      <c r="I9883" s="90" t="s">
        <v>565</v>
      </c>
      <c r="J9883" s="3">
        <v>320890.2</v>
      </c>
    </row>
    <row r="9884" spans="1:10" hidden="1" x14ac:dyDescent="0.25">
      <c r="A9884" s="57" t="s">
        <v>132</v>
      </c>
      <c r="B9884" t="s">
        <v>128</v>
      </c>
      <c r="C9884">
        <v>2024</v>
      </c>
      <c r="D9884" t="s">
        <v>58</v>
      </c>
      <c r="E9884" t="s">
        <v>45</v>
      </c>
      <c r="F9884" t="s">
        <v>46</v>
      </c>
      <c r="G9884" t="s">
        <v>49</v>
      </c>
      <c r="H9884" s="2" t="s">
        <v>246</v>
      </c>
      <c r="I9884" t="s">
        <v>615</v>
      </c>
      <c r="J9884" s="3">
        <v>841301</v>
      </c>
    </row>
    <row r="9885" spans="1:10" hidden="1" x14ac:dyDescent="0.25">
      <c r="A9885" s="57" t="s">
        <v>132</v>
      </c>
      <c r="B9885" t="s">
        <v>128</v>
      </c>
      <c r="C9885">
        <v>2024</v>
      </c>
      <c r="D9885" t="s">
        <v>58</v>
      </c>
      <c r="E9885" t="s">
        <v>45</v>
      </c>
      <c r="F9885" t="s">
        <v>46</v>
      </c>
      <c r="G9885" t="s">
        <v>49</v>
      </c>
      <c r="H9885" s="2" t="s">
        <v>246</v>
      </c>
    </row>
    <row r="9886" spans="1:10" hidden="1" x14ac:dyDescent="0.25">
      <c r="A9886" s="57" t="s">
        <v>132</v>
      </c>
      <c r="B9886" t="s">
        <v>128</v>
      </c>
      <c r="C9886">
        <v>2024</v>
      </c>
      <c r="D9886" t="s">
        <v>58</v>
      </c>
      <c r="E9886" t="s">
        <v>45</v>
      </c>
      <c r="F9886" t="s">
        <v>46</v>
      </c>
      <c r="G9886" t="s">
        <v>49</v>
      </c>
      <c r="H9886" s="2" t="s">
        <v>246</v>
      </c>
    </row>
    <row r="9887" spans="1:10" hidden="1" x14ac:dyDescent="0.25">
      <c r="A9887" s="57" t="s">
        <v>132</v>
      </c>
      <c r="B9887" t="s">
        <v>128</v>
      </c>
      <c r="C9887">
        <v>2024</v>
      </c>
      <c r="D9887" t="s">
        <v>58</v>
      </c>
      <c r="E9887" t="s">
        <v>45</v>
      </c>
      <c r="F9887" t="s">
        <v>46</v>
      </c>
      <c r="G9887" t="s">
        <v>49</v>
      </c>
      <c r="H9887" s="90" t="s">
        <v>669</v>
      </c>
      <c r="I9887" s="90" t="s">
        <v>667</v>
      </c>
    </row>
    <row r="9888" spans="1:10" hidden="1" x14ac:dyDescent="0.25">
      <c r="A9888" s="57" t="s">
        <v>132</v>
      </c>
      <c r="B9888" t="s">
        <v>128</v>
      </c>
      <c r="C9888">
        <v>2024</v>
      </c>
      <c r="D9888" t="s">
        <v>58</v>
      </c>
      <c r="E9888" t="s">
        <v>45</v>
      </c>
      <c r="F9888" t="s">
        <v>46</v>
      </c>
      <c r="G9888" t="s">
        <v>49</v>
      </c>
      <c r="H9888" s="90" t="s">
        <v>669</v>
      </c>
      <c r="I9888" s="90" t="s">
        <v>670</v>
      </c>
    </row>
    <row r="9889" spans="1:10" hidden="1" x14ac:dyDescent="0.25">
      <c r="A9889" s="57" t="s">
        <v>132</v>
      </c>
      <c r="B9889" t="s">
        <v>128</v>
      </c>
      <c r="C9889">
        <v>2024</v>
      </c>
      <c r="D9889" t="s">
        <v>58</v>
      </c>
      <c r="E9889" t="s">
        <v>45</v>
      </c>
      <c r="F9889" t="s">
        <v>46</v>
      </c>
      <c r="G9889" t="s">
        <v>49</v>
      </c>
      <c r="H9889" s="90" t="s">
        <v>669</v>
      </c>
    </row>
    <row r="9890" spans="1:10" hidden="1" x14ac:dyDescent="0.25">
      <c r="A9890" s="57" t="s">
        <v>132</v>
      </c>
      <c r="B9890" t="s">
        <v>128</v>
      </c>
      <c r="C9890">
        <v>2024</v>
      </c>
      <c r="D9890" t="s">
        <v>58</v>
      </c>
      <c r="E9890" t="s">
        <v>45</v>
      </c>
      <c r="F9890" t="s">
        <v>46</v>
      </c>
      <c r="G9890" t="s">
        <v>49</v>
      </c>
      <c r="H9890" s="2" t="s">
        <v>247</v>
      </c>
      <c r="I9890" s="90" t="s">
        <v>509</v>
      </c>
    </row>
    <row r="9891" spans="1:10" hidden="1" x14ac:dyDescent="0.25">
      <c r="A9891" s="57" t="s">
        <v>132</v>
      </c>
      <c r="B9891" t="s">
        <v>128</v>
      </c>
      <c r="C9891">
        <v>2024</v>
      </c>
      <c r="D9891" t="s">
        <v>58</v>
      </c>
      <c r="E9891" t="s">
        <v>45</v>
      </c>
      <c r="F9891" t="s">
        <v>46</v>
      </c>
      <c r="G9891" t="s">
        <v>49</v>
      </c>
      <c r="H9891" s="2" t="s">
        <v>247</v>
      </c>
      <c r="I9891" t="s">
        <v>616</v>
      </c>
    </row>
    <row r="9892" spans="1:10" hidden="1" x14ac:dyDescent="0.25">
      <c r="A9892" s="57" t="s">
        <v>132</v>
      </c>
      <c r="B9892" t="s">
        <v>128</v>
      </c>
      <c r="C9892">
        <v>2024</v>
      </c>
      <c r="D9892" t="s">
        <v>58</v>
      </c>
      <c r="E9892" t="s">
        <v>45</v>
      </c>
      <c r="F9892" t="s">
        <v>46</v>
      </c>
      <c r="G9892" t="s">
        <v>49</v>
      </c>
      <c r="H9892" s="2" t="s">
        <v>248</v>
      </c>
      <c r="I9892" t="s">
        <v>590</v>
      </c>
    </row>
    <row r="9893" spans="1:10" hidden="1" x14ac:dyDescent="0.25">
      <c r="A9893" s="57" t="s">
        <v>132</v>
      </c>
      <c r="B9893" t="s">
        <v>128</v>
      </c>
      <c r="C9893">
        <v>2024</v>
      </c>
      <c r="D9893" t="s">
        <v>58</v>
      </c>
      <c r="E9893" t="s">
        <v>45</v>
      </c>
      <c r="F9893" t="s">
        <v>46</v>
      </c>
      <c r="G9893" t="s">
        <v>49</v>
      </c>
      <c r="H9893" s="2" t="s">
        <v>248</v>
      </c>
      <c r="I9893" t="s">
        <v>524</v>
      </c>
    </row>
    <row r="9894" spans="1:10" hidden="1" x14ac:dyDescent="0.25">
      <c r="A9894" s="57" t="s">
        <v>132</v>
      </c>
      <c r="B9894" t="s">
        <v>128</v>
      </c>
      <c r="C9894">
        <v>2024</v>
      </c>
      <c r="D9894" t="s">
        <v>58</v>
      </c>
      <c r="E9894" t="s">
        <v>45</v>
      </c>
      <c r="F9894" t="s">
        <v>46</v>
      </c>
      <c r="G9894" t="s">
        <v>49</v>
      </c>
      <c r="H9894" s="2" t="s">
        <v>248</v>
      </c>
      <c r="I9894" s="90" t="s">
        <v>404</v>
      </c>
    </row>
    <row r="9895" spans="1:10" hidden="1" x14ac:dyDescent="0.25">
      <c r="A9895" s="57" t="s">
        <v>132</v>
      </c>
      <c r="B9895" t="s">
        <v>128</v>
      </c>
      <c r="C9895">
        <v>2024</v>
      </c>
      <c r="D9895" t="s">
        <v>58</v>
      </c>
      <c r="E9895" t="s">
        <v>45</v>
      </c>
      <c r="F9895" t="s">
        <v>46</v>
      </c>
      <c r="G9895" t="s">
        <v>49</v>
      </c>
      <c r="H9895" s="2" t="s">
        <v>249</v>
      </c>
      <c r="I9895" s="90" t="s">
        <v>471</v>
      </c>
      <c r="J9895" s="3">
        <v>200000</v>
      </c>
    </row>
    <row r="9896" spans="1:10" hidden="1" x14ac:dyDescent="0.25">
      <c r="A9896" s="57" t="s">
        <v>132</v>
      </c>
      <c r="B9896" t="s">
        <v>128</v>
      </c>
      <c r="C9896">
        <v>2024</v>
      </c>
      <c r="D9896" t="s">
        <v>58</v>
      </c>
      <c r="E9896" t="s">
        <v>45</v>
      </c>
      <c r="F9896" t="s">
        <v>46</v>
      </c>
      <c r="G9896" t="s">
        <v>49</v>
      </c>
      <c r="H9896" s="2" t="s">
        <v>249</v>
      </c>
    </row>
    <row r="9897" spans="1:10" hidden="1" x14ac:dyDescent="0.25">
      <c r="A9897" s="57" t="s">
        <v>132</v>
      </c>
      <c r="B9897" t="s">
        <v>128</v>
      </c>
      <c r="C9897">
        <v>2024</v>
      </c>
      <c r="D9897" t="s">
        <v>58</v>
      </c>
      <c r="E9897" t="s">
        <v>45</v>
      </c>
      <c r="F9897" t="s">
        <v>46</v>
      </c>
      <c r="G9897" t="s">
        <v>49</v>
      </c>
      <c r="H9897" s="2" t="s">
        <v>249</v>
      </c>
    </row>
    <row r="9898" spans="1:10" hidden="1" x14ac:dyDescent="0.25">
      <c r="A9898" s="57" t="s">
        <v>132</v>
      </c>
      <c r="B9898" t="s">
        <v>128</v>
      </c>
      <c r="C9898">
        <v>2024</v>
      </c>
      <c r="D9898" t="s">
        <v>58</v>
      </c>
      <c r="E9898" t="s">
        <v>45</v>
      </c>
      <c r="F9898" t="s">
        <v>46</v>
      </c>
      <c r="G9898" t="s">
        <v>49</v>
      </c>
      <c r="H9898" s="2" t="s">
        <v>249</v>
      </c>
    </row>
    <row r="9899" spans="1:10" hidden="1" x14ac:dyDescent="0.25">
      <c r="A9899" s="57" t="s">
        <v>132</v>
      </c>
      <c r="B9899" t="s">
        <v>128</v>
      </c>
      <c r="C9899">
        <v>2024</v>
      </c>
      <c r="D9899" t="s">
        <v>58</v>
      </c>
      <c r="E9899" t="s">
        <v>45</v>
      </c>
      <c r="F9899" t="s">
        <v>46</v>
      </c>
      <c r="G9899" t="s">
        <v>49</v>
      </c>
      <c r="H9899" s="2" t="s">
        <v>249</v>
      </c>
    </row>
    <row r="9900" spans="1:10" hidden="1" x14ac:dyDescent="0.25">
      <c r="A9900" s="57" t="s">
        <v>132</v>
      </c>
      <c r="B9900" t="s">
        <v>128</v>
      </c>
      <c r="C9900">
        <v>2024</v>
      </c>
      <c r="D9900" t="s">
        <v>58</v>
      </c>
      <c r="E9900" t="s">
        <v>45</v>
      </c>
      <c r="F9900" t="s">
        <v>46</v>
      </c>
      <c r="G9900" t="s">
        <v>49</v>
      </c>
      <c r="H9900" s="2" t="s">
        <v>249</v>
      </c>
    </row>
    <row r="9901" spans="1:10" hidden="1" x14ac:dyDescent="0.25">
      <c r="A9901" s="57" t="s">
        <v>132</v>
      </c>
      <c r="B9901" t="s">
        <v>128</v>
      </c>
      <c r="C9901">
        <v>2024</v>
      </c>
      <c r="D9901" t="s">
        <v>58</v>
      </c>
      <c r="E9901" t="s">
        <v>45</v>
      </c>
      <c r="F9901" t="s">
        <v>46</v>
      </c>
      <c r="G9901" t="s">
        <v>49</v>
      </c>
      <c r="H9901" s="2" t="s">
        <v>250</v>
      </c>
      <c r="I9901" s="90" t="s">
        <v>425</v>
      </c>
    </row>
    <row r="9902" spans="1:10" hidden="1" x14ac:dyDescent="0.25">
      <c r="A9902" s="57" t="s">
        <v>132</v>
      </c>
      <c r="B9902" t="s">
        <v>128</v>
      </c>
      <c r="C9902">
        <v>2024</v>
      </c>
      <c r="D9902" t="s">
        <v>58</v>
      </c>
      <c r="E9902" t="s">
        <v>45</v>
      </c>
      <c r="F9902" t="s">
        <v>46</v>
      </c>
      <c r="G9902" t="s">
        <v>49</v>
      </c>
      <c r="H9902" s="2" t="s">
        <v>250</v>
      </c>
      <c r="I9902" t="s">
        <v>561</v>
      </c>
    </row>
    <row r="9903" spans="1:10" hidden="1" x14ac:dyDescent="0.25">
      <c r="A9903" s="57" t="s">
        <v>132</v>
      </c>
      <c r="B9903" t="s">
        <v>128</v>
      </c>
      <c r="C9903">
        <v>2024</v>
      </c>
      <c r="D9903" t="s">
        <v>58</v>
      </c>
      <c r="E9903" t="s">
        <v>45</v>
      </c>
      <c r="F9903" t="s">
        <v>46</v>
      </c>
      <c r="G9903" t="s">
        <v>49</v>
      </c>
      <c r="H9903" s="2" t="s">
        <v>250</v>
      </c>
      <c r="I9903" t="s">
        <v>609</v>
      </c>
    </row>
    <row r="9904" spans="1:10" hidden="1" x14ac:dyDescent="0.25">
      <c r="A9904" s="57" t="s">
        <v>132</v>
      </c>
      <c r="B9904" t="s">
        <v>128</v>
      </c>
      <c r="C9904">
        <v>2024</v>
      </c>
      <c r="D9904" t="s">
        <v>58</v>
      </c>
      <c r="E9904" t="s">
        <v>45</v>
      </c>
      <c r="F9904" t="s">
        <v>46</v>
      </c>
      <c r="G9904" t="s">
        <v>49</v>
      </c>
      <c r="H9904" s="2" t="s">
        <v>250</v>
      </c>
      <c r="I9904" t="s">
        <v>610</v>
      </c>
    </row>
    <row r="9905" spans="1:10" hidden="1" x14ac:dyDescent="0.25">
      <c r="A9905" s="57" t="s">
        <v>132</v>
      </c>
      <c r="B9905" t="s">
        <v>128</v>
      </c>
      <c r="C9905">
        <v>2024</v>
      </c>
      <c r="D9905" t="s">
        <v>58</v>
      </c>
      <c r="E9905" t="s">
        <v>45</v>
      </c>
      <c r="F9905" t="s">
        <v>46</v>
      </c>
      <c r="G9905" t="s">
        <v>49</v>
      </c>
      <c r="H9905" s="2" t="s">
        <v>251</v>
      </c>
    </row>
    <row r="9906" spans="1:10" hidden="1" x14ac:dyDescent="0.25">
      <c r="A9906" s="57" t="s">
        <v>132</v>
      </c>
      <c r="B9906" t="s">
        <v>128</v>
      </c>
      <c r="C9906">
        <v>2024</v>
      </c>
      <c r="D9906" t="s">
        <v>58</v>
      </c>
      <c r="E9906" t="s">
        <v>45</v>
      </c>
      <c r="F9906" t="s">
        <v>46</v>
      </c>
      <c r="G9906" t="s">
        <v>49</v>
      </c>
      <c r="H9906" s="2" t="s">
        <v>333</v>
      </c>
      <c r="I9906" s="90" t="s">
        <v>556</v>
      </c>
      <c r="J9906" s="10">
        <v>20000</v>
      </c>
    </row>
    <row r="9907" spans="1:10" hidden="1" x14ac:dyDescent="0.25">
      <c r="A9907" s="57" t="s">
        <v>132</v>
      </c>
      <c r="B9907" t="s">
        <v>128</v>
      </c>
      <c r="C9907">
        <v>2024</v>
      </c>
      <c r="D9907" t="s">
        <v>58</v>
      </c>
      <c r="E9907" t="s">
        <v>45</v>
      </c>
      <c r="F9907" t="s">
        <v>46</v>
      </c>
      <c r="G9907" t="s">
        <v>49</v>
      </c>
      <c r="H9907" s="2" t="s">
        <v>333</v>
      </c>
      <c r="I9907" s="90" t="s">
        <v>674</v>
      </c>
      <c r="J9907" s="10">
        <v>60000</v>
      </c>
    </row>
    <row r="9908" spans="1:10" hidden="1" x14ac:dyDescent="0.25">
      <c r="A9908" s="57" t="s">
        <v>132</v>
      </c>
      <c r="B9908" t="s">
        <v>128</v>
      </c>
      <c r="C9908">
        <v>2024</v>
      </c>
      <c r="D9908" t="s">
        <v>58</v>
      </c>
      <c r="E9908" t="s">
        <v>45</v>
      </c>
      <c r="F9908" t="s">
        <v>46</v>
      </c>
      <c r="G9908" t="s">
        <v>49</v>
      </c>
      <c r="H9908" s="2" t="s">
        <v>333</v>
      </c>
      <c r="I9908" s="90" t="s">
        <v>660</v>
      </c>
      <c r="J9908" s="10">
        <v>12000</v>
      </c>
    </row>
    <row r="9909" spans="1:10" hidden="1" x14ac:dyDescent="0.25">
      <c r="A9909" s="57" t="s">
        <v>132</v>
      </c>
      <c r="B9909" t="s">
        <v>128</v>
      </c>
      <c r="C9909">
        <v>2024</v>
      </c>
      <c r="D9909" t="s">
        <v>58</v>
      </c>
      <c r="E9909" t="s">
        <v>45</v>
      </c>
      <c r="F9909" t="s">
        <v>46</v>
      </c>
      <c r="G9909" t="s">
        <v>49</v>
      </c>
      <c r="H9909" s="2" t="s">
        <v>333</v>
      </c>
      <c r="I9909" s="90" t="s">
        <v>661</v>
      </c>
      <c r="J9909" s="10">
        <v>8000</v>
      </c>
    </row>
    <row r="9910" spans="1:10" hidden="1" x14ac:dyDescent="0.25">
      <c r="A9910" s="57" t="s">
        <v>132</v>
      </c>
      <c r="B9910" t="s">
        <v>128</v>
      </c>
      <c r="C9910">
        <v>2024</v>
      </c>
      <c r="D9910" t="s">
        <v>58</v>
      </c>
      <c r="E9910" t="s">
        <v>45</v>
      </c>
      <c r="F9910" t="s">
        <v>46</v>
      </c>
      <c r="G9910" t="s">
        <v>49</v>
      </c>
      <c r="H9910" s="2" t="s">
        <v>333</v>
      </c>
      <c r="I9910" s="90" t="s">
        <v>617</v>
      </c>
      <c r="J9910" s="3">
        <v>84000</v>
      </c>
    </row>
    <row r="9911" spans="1:10" hidden="1" x14ac:dyDescent="0.25">
      <c r="A9911" s="57" t="s">
        <v>132</v>
      </c>
      <c r="B9911" t="s">
        <v>128</v>
      </c>
      <c r="C9911">
        <v>2024</v>
      </c>
      <c r="D9911" t="s">
        <v>58</v>
      </c>
      <c r="E9911" t="s">
        <v>45</v>
      </c>
      <c r="F9911" t="s">
        <v>46</v>
      </c>
      <c r="G9911" t="s">
        <v>49</v>
      </c>
      <c r="H9911" s="2" t="s">
        <v>333</v>
      </c>
      <c r="I9911" s="90" t="s">
        <v>661</v>
      </c>
    </row>
    <row r="9912" spans="1:10" hidden="1" x14ac:dyDescent="0.25">
      <c r="A9912" s="57" t="s">
        <v>132</v>
      </c>
      <c r="B9912" t="s">
        <v>128</v>
      </c>
      <c r="C9912">
        <v>2024</v>
      </c>
      <c r="D9912" t="s">
        <v>58</v>
      </c>
      <c r="E9912" t="s">
        <v>45</v>
      </c>
      <c r="F9912" t="s">
        <v>46</v>
      </c>
      <c r="G9912" t="s">
        <v>49</v>
      </c>
      <c r="H9912" s="2" t="s">
        <v>333</v>
      </c>
      <c r="I9912" s="90" t="s">
        <v>591</v>
      </c>
    </row>
    <row r="9913" spans="1:10" hidden="1" x14ac:dyDescent="0.25">
      <c r="A9913" s="57" t="s">
        <v>132</v>
      </c>
      <c r="B9913" t="s">
        <v>128</v>
      </c>
      <c r="C9913">
        <v>2024</v>
      </c>
      <c r="D9913" t="s">
        <v>58</v>
      </c>
      <c r="E9913" t="s">
        <v>45</v>
      </c>
      <c r="F9913" t="s">
        <v>46</v>
      </c>
      <c r="G9913" t="s">
        <v>49</v>
      </c>
      <c r="H9913" s="2" t="s">
        <v>333</v>
      </c>
      <c r="I9913" s="90"/>
    </row>
    <row r="9914" spans="1:10" hidden="1" x14ac:dyDescent="0.25">
      <c r="A9914" s="57" t="s">
        <v>132</v>
      </c>
      <c r="B9914" t="s">
        <v>128</v>
      </c>
      <c r="C9914">
        <v>2024</v>
      </c>
      <c r="D9914" t="s">
        <v>58</v>
      </c>
      <c r="E9914" t="s">
        <v>45</v>
      </c>
      <c r="F9914" t="s">
        <v>46</v>
      </c>
      <c r="G9914" t="s">
        <v>49</v>
      </c>
      <c r="H9914" s="90" t="s">
        <v>367</v>
      </c>
      <c r="I9914" t="s">
        <v>591</v>
      </c>
    </row>
    <row r="9915" spans="1:10" hidden="1" x14ac:dyDescent="0.25">
      <c r="A9915" s="57" t="s">
        <v>132</v>
      </c>
      <c r="B9915" t="s">
        <v>128</v>
      </c>
      <c r="C9915">
        <v>2024</v>
      </c>
      <c r="D9915" t="s">
        <v>58</v>
      </c>
      <c r="E9915" t="s">
        <v>45</v>
      </c>
      <c r="F9915" t="s">
        <v>46</v>
      </c>
      <c r="G9915" t="s">
        <v>49</v>
      </c>
      <c r="H9915" s="90" t="s">
        <v>367</v>
      </c>
    </row>
    <row r="9916" spans="1:10" hidden="1" x14ac:dyDescent="0.25">
      <c r="A9916" s="57" t="s">
        <v>132</v>
      </c>
      <c r="B9916" t="s">
        <v>128</v>
      </c>
      <c r="C9916">
        <v>2024</v>
      </c>
      <c r="D9916" t="s">
        <v>58</v>
      </c>
      <c r="E9916" t="s">
        <v>45</v>
      </c>
      <c r="F9916" t="s">
        <v>46</v>
      </c>
      <c r="G9916" t="s">
        <v>49</v>
      </c>
      <c r="H9916" s="90" t="s">
        <v>367</v>
      </c>
    </row>
    <row r="9917" spans="1:10" hidden="1" x14ac:dyDescent="0.25">
      <c r="A9917" s="57" t="s">
        <v>132</v>
      </c>
      <c r="B9917" t="s">
        <v>128</v>
      </c>
      <c r="C9917">
        <v>2024</v>
      </c>
      <c r="D9917" t="s">
        <v>58</v>
      </c>
      <c r="E9917" t="s">
        <v>45</v>
      </c>
      <c r="F9917" t="s">
        <v>46</v>
      </c>
      <c r="G9917" t="s">
        <v>49</v>
      </c>
      <c r="H9917" s="2" t="s">
        <v>252</v>
      </c>
    </row>
    <row r="9918" spans="1:10" hidden="1" x14ac:dyDescent="0.25">
      <c r="A9918" s="57" t="s">
        <v>132</v>
      </c>
      <c r="B9918" t="s">
        <v>128</v>
      </c>
      <c r="C9918">
        <v>2024</v>
      </c>
      <c r="D9918" t="s">
        <v>58</v>
      </c>
      <c r="E9918" t="s">
        <v>45</v>
      </c>
      <c r="F9918" t="s">
        <v>46</v>
      </c>
      <c r="G9918" t="s">
        <v>49</v>
      </c>
      <c r="H9918" s="2" t="s">
        <v>243</v>
      </c>
      <c r="I9918" t="s">
        <v>432</v>
      </c>
    </row>
    <row r="9919" spans="1:10" hidden="1" x14ac:dyDescent="0.25">
      <c r="A9919" s="57" t="s">
        <v>132</v>
      </c>
      <c r="B9919" t="s">
        <v>128</v>
      </c>
      <c r="C9919">
        <v>2024</v>
      </c>
      <c r="D9919" t="s">
        <v>58</v>
      </c>
      <c r="E9919" t="s">
        <v>45</v>
      </c>
      <c r="F9919" t="s">
        <v>46</v>
      </c>
      <c r="G9919" t="s">
        <v>49</v>
      </c>
      <c r="H9919" s="2" t="s">
        <v>243</v>
      </c>
    </row>
    <row r="9920" spans="1:10" hidden="1" x14ac:dyDescent="0.25">
      <c r="A9920" s="57" t="s">
        <v>132</v>
      </c>
      <c r="B9920" t="s">
        <v>128</v>
      </c>
      <c r="C9920">
        <v>2024</v>
      </c>
      <c r="D9920" t="s">
        <v>58</v>
      </c>
      <c r="E9920" t="s">
        <v>45</v>
      </c>
      <c r="F9920" t="s">
        <v>46</v>
      </c>
      <c r="G9920" t="s">
        <v>49</v>
      </c>
      <c r="H9920" s="2" t="s">
        <v>243</v>
      </c>
    </row>
    <row r="9921" spans="1:10" hidden="1" x14ac:dyDescent="0.25">
      <c r="A9921" s="57" t="s">
        <v>132</v>
      </c>
      <c r="B9921" t="s">
        <v>128</v>
      </c>
      <c r="C9921">
        <v>2024</v>
      </c>
      <c r="D9921" t="s">
        <v>58</v>
      </c>
      <c r="E9921" t="s">
        <v>45</v>
      </c>
      <c r="F9921" t="s">
        <v>46</v>
      </c>
      <c r="G9921" t="s">
        <v>49</v>
      </c>
      <c r="H9921" s="2" t="s">
        <v>243</v>
      </c>
    </row>
    <row r="9922" spans="1:10" hidden="1" x14ac:dyDescent="0.25">
      <c r="A9922" s="57" t="s">
        <v>132</v>
      </c>
      <c r="B9922" t="s">
        <v>128</v>
      </c>
      <c r="C9922">
        <v>2024</v>
      </c>
      <c r="D9922" t="s">
        <v>58</v>
      </c>
      <c r="E9922" t="s">
        <v>45</v>
      </c>
      <c r="F9922" t="s">
        <v>46</v>
      </c>
      <c r="G9922" t="s">
        <v>49</v>
      </c>
      <c r="H9922" s="2" t="s">
        <v>243</v>
      </c>
    </row>
    <row r="9923" spans="1:10" hidden="1" x14ac:dyDescent="0.25">
      <c r="A9923" s="57" t="s">
        <v>132</v>
      </c>
      <c r="B9923" t="s">
        <v>128</v>
      </c>
      <c r="C9923">
        <v>2024</v>
      </c>
      <c r="D9923" t="s">
        <v>58</v>
      </c>
      <c r="E9923" t="s">
        <v>45</v>
      </c>
      <c r="F9923" t="s">
        <v>46</v>
      </c>
      <c r="G9923" t="s">
        <v>49</v>
      </c>
      <c r="H9923" s="2" t="s">
        <v>243</v>
      </c>
    </row>
    <row r="9924" spans="1:10" hidden="1" x14ac:dyDescent="0.25">
      <c r="A9924" s="57" t="s">
        <v>132</v>
      </c>
      <c r="B9924" t="s">
        <v>128</v>
      </c>
      <c r="C9924">
        <v>2024</v>
      </c>
      <c r="D9924" t="s">
        <v>58</v>
      </c>
      <c r="E9924" t="s">
        <v>45</v>
      </c>
      <c r="F9924" t="s">
        <v>46</v>
      </c>
      <c r="G9924" t="s">
        <v>49</v>
      </c>
      <c r="H9924" s="2" t="s">
        <v>243</v>
      </c>
    </row>
    <row r="9925" spans="1:10" hidden="1" x14ac:dyDescent="0.25">
      <c r="A9925" s="57" t="s">
        <v>132</v>
      </c>
      <c r="B9925" t="s">
        <v>128</v>
      </c>
      <c r="C9925">
        <v>2024</v>
      </c>
      <c r="D9925" t="s">
        <v>58</v>
      </c>
      <c r="E9925" t="s">
        <v>45</v>
      </c>
      <c r="F9925" t="s">
        <v>46</v>
      </c>
      <c r="G9925" t="s">
        <v>49</v>
      </c>
      <c r="H9925" s="2" t="s">
        <v>243</v>
      </c>
    </row>
    <row r="9926" spans="1:10" hidden="1" x14ac:dyDescent="0.25">
      <c r="A9926" s="57" t="s">
        <v>132</v>
      </c>
      <c r="B9926" t="s">
        <v>128</v>
      </c>
      <c r="C9926">
        <v>2024</v>
      </c>
      <c r="D9926" t="s">
        <v>58</v>
      </c>
      <c r="E9926" t="s">
        <v>45</v>
      </c>
      <c r="F9926" t="s">
        <v>46</v>
      </c>
      <c r="G9926" t="s">
        <v>49</v>
      </c>
      <c r="H9926" s="2" t="s">
        <v>243</v>
      </c>
    </row>
    <row r="9927" spans="1:10" hidden="1" x14ac:dyDescent="0.25">
      <c r="A9927" s="57" t="s">
        <v>132</v>
      </c>
      <c r="B9927" t="s">
        <v>128</v>
      </c>
      <c r="C9927">
        <v>2024</v>
      </c>
      <c r="D9927" t="s">
        <v>58</v>
      </c>
      <c r="E9927" t="s">
        <v>45</v>
      </c>
      <c r="F9927" t="s">
        <v>46</v>
      </c>
      <c r="G9927" t="s">
        <v>49</v>
      </c>
      <c r="H9927" s="2" t="s">
        <v>243</v>
      </c>
    </row>
    <row r="9928" spans="1:10" hidden="1" x14ac:dyDescent="0.25">
      <c r="A9928" s="57" t="s">
        <v>132</v>
      </c>
      <c r="B9928" t="s">
        <v>128</v>
      </c>
      <c r="C9928">
        <v>2024</v>
      </c>
      <c r="D9928" t="s">
        <v>58</v>
      </c>
      <c r="E9928" t="s">
        <v>45</v>
      </c>
      <c r="F9928" t="s">
        <v>304</v>
      </c>
      <c r="G9928" t="s">
        <v>54</v>
      </c>
      <c r="H9928" t="s">
        <v>305</v>
      </c>
      <c r="I9928" s="90" t="s">
        <v>520</v>
      </c>
      <c r="J9928" s="3">
        <v>3546667</v>
      </c>
    </row>
    <row r="9929" spans="1:10" hidden="1" x14ac:dyDescent="0.25">
      <c r="A9929" s="57" t="s">
        <v>132</v>
      </c>
      <c r="B9929" t="s">
        <v>128</v>
      </c>
      <c r="C9929">
        <v>2024</v>
      </c>
      <c r="D9929" t="s">
        <v>58</v>
      </c>
      <c r="E9929" t="s">
        <v>45</v>
      </c>
      <c r="F9929" t="s">
        <v>304</v>
      </c>
      <c r="G9929" t="s">
        <v>54</v>
      </c>
      <c r="H9929" t="s">
        <v>305</v>
      </c>
      <c r="I9929" s="90" t="s">
        <v>592</v>
      </c>
      <c r="J9929" s="3">
        <v>5500000</v>
      </c>
    </row>
    <row r="9930" spans="1:10" hidden="1" x14ac:dyDescent="0.25">
      <c r="A9930" s="57" t="s">
        <v>132</v>
      </c>
      <c r="B9930" t="s">
        <v>128</v>
      </c>
      <c r="C9930">
        <v>2024</v>
      </c>
      <c r="D9930" t="s">
        <v>58</v>
      </c>
      <c r="E9930" t="s">
        <v>45</v>
      </c>
      <c r="F9930" t="s">
        <v>304</v>
      </c>
      <c r="G9930" t="s">
        <v>54</v>
      </c>
      <c r="H9930" t="s">
        <v>306</v>
      </c>
      <c r="I9930" s="90" t="s">
        <v>520</v>
      </c>
    </row>
    <row r="9931" spans="1:10" hidden="1" x14ac:dyDescent="0.25">
      <c r="A9931" s="57" t="s">
        <v>132</v>
      </c>
      <c r="B9931" t="s">
        <v>128</v>
      </c>
      <c r="C9931">
        <v>2024</v>
      </c>
      <c r="D9931" t="s">
        <v>58</v>
      </c>
      <c r="E9931" t="s">
        <v>45</v>
      </c>
      <c r="F9931" t="s">
        <v>304</v>
      </c>
      <c r="G9931" t="s">
        <v>54</v>
      </c>
      <c r="H9931" t="s">
        <v>307</v>
      </c>
      <c r="I9931" s="90" t="s">
        <v>520</v>
      </c>
      <c r="J9931" s="3">
        <v>623750</v>
      </c>
    </row>
    <row r="9932" spans="1:10" hidden="1" x14ac:dyDescent="0.25">
      <c r="A9932" s="57" t="s">
        <v>132</v>
      </c>
      <c r="B9932" t="s">
        <v>128</v>
      </c>
      <c r="C9932">
        <v>2024</v>
      </c>
      <c r="D9932" t="s">
        <v>58</v>
      </c>
      <c r="E9932" t="s">
        <v>45</v>
      </c>
      <c r="F9932" t="s">
        <v>304</v>
      </c>
      <c r="G9932" t="s">
        <v>54</v>
      </c>
      <c r="H9932" t="s">
        <v>307</v>
      </c>
      <c r="I9932" s="90" t="s">
        <v>592</v>
      </c>
      <c r="J9932" s="3">
        <v>567583</v>
      </c>
    </row>
    <row r="9933" spans="1:10" hidden="1" x14ac:dyDescent="0.25">
      <c r="A9933" s="57" t="s">
        <v>132</v>
      </c>
      <c r="B9933" t="s">
        <v>128</v>
      </c>
      <c r="C9933">
        <v>2024</v>
      </c>
      <c r="D9933" t="s">
        <v>58</v>
      </c>
      <c r="E9933" t="s">
        <v>45</v>
      </c>
      <c r="F9933" t="s">
        <v>304</v>
      </c>
      <c r="G9933" t="s">
        <v>54</v>
      </c>
      <c r="H9933" t="s">
        <v>308</v>
      </c>
      <c r="I9933" s="90" t="s">
        <v>592</v>
      </c>
      <c r="J9933" s="3">
        <v>68110</v>
      </c>
    </row>
    <row r="9934" spans="1:10" hidden="1" x14ac:dyDescent="0.25">
      <c r="A9934" s="57" t="s">
        <v>132</v>
      </c>
      <c r="B9934" t="s">
        <v>128</v>
      </c>
      <c r="C9934">
        <v>2024</v>
      </c>
      <c r="D9934" t="s">
        <v>58</v>
      </c>
      <c r="E9934" t="s">
        <v>45</v>
      </c>
      <c r="F9934" t="s">
        <v>304</v>
      </c>
      <c r="G9934" t="s">
        <v>54</v>
      </c>
      <c r="H9934" t="s">
        <v>308</v>
      </c>
      <c r="I9934" s="90" t="s">
        <v>520</v>
      </c>
      <c r="J9934" s="3">
        <v>74850</v>
      </c>
    </row>
    <row r="9935" spans="1:10" hidden="1" x14ac:dyDescent="0.25">
      <c r="A9935" s="57" t="s">
        <v>132</v>
      </c>
      <c r="B9935" t="s">
        <v>128</v>
      </c>
      <c r="C9935">
        <v>2024</v>
      </c>
      <c r="D9935" t="s">
        <v>58</v>
      </c>
      <c r="E9935" t="s">
        <v>45</v>
      </c>
      <c r="F9935" t="s">
        <v>304</v>
      </c>
      <c r="G9935" t="s">
        <v>54</v>
      </c>
      <c r="H9935" t="s">
        <v>309</v>
      </c>
      <c r="I9935" s="90" t="s">
        <v>592</v>
      </c>
      <c r="J9935" s="3">
        <v>567583</v>
      </c>
    </row>
    <row r="9936" spans="1:10" hidden="1" x14ac:dyDescent="0.25">
      <c r="A9936" s="57" t="s">
        <v>132</v>
      </c>
      <c r="B9936" t="s">
        <v>128</v>
      </c>
      <c r="C9936">
        <v>2024</v>
      </c>
      <c r="D9936" t="s">
        <v>58</v>
      </c>
      <c r="E9936" t="s">
        <v>45</v>
      </c>
      <c r="F9936" t="s">
        <v>304</v>
      </c>
      <c r="G9936" t="s">
        <v>54</v>
      </c>
      <c r="H9936" t="s">
        <v>309</v>
      </c>
      <c r="I9936" s="90" t="s">
        <v>520</v>
      </c>
      <c r="J9936" s="3">
        <v>623750</v>
      </c>
    </row>
    <row r="9937" spans="1:10" hidden="1" x14ac:dyDescent="0.25">
      <c r="A9937" s="57" t="s">
        <v>132</v>
      </c>
      <c r="B9937" t="s">
        <v>128</v>
      </c>
      <c r="C9937">
        <v>2024</v>
      </c>
      <c r="D9937" t="s">
        <v>58</v>
      </c>
      <c r="E9937" t="s">
        <v>45</v>
      </c>
      <c r="F9937" t="s">
        <v>304</v>
      </c>
      <c r="G9937" t="s">
        <v>54</v>
      </c>
      <c r="H9937" t="s">
        <v>310</v>
      </c>
      <c r="I9937" s="90" t="s">
        <v>592</v>
      </c>
      <c r="J9937" s="3">
        <v>283792</v>
      </c>
    </row>
    <row r="9938" spans="1:10" hidden="1" x14ac:dyDescent="0.25">
      <c r="A9938" s="57" t="s">
        <v>132</v>
      </c>
      <c r="B9938" t="s">
        <v>128</v>
      </c>
      <c r="C9938">
        <v>2024</v>
      </c>
      <c r="D9938" t="s">
        <v>58</v>
      </c>
      <c r="E9938" t="s">
        <v>45</v>
      </c>
      <c r="F9938" t="s">
        <v>304</v>
      </c>
      <c r="G9938" t="s">
        <v>54</v>
      </c>
      <c r="H9938" t="s">
        <v>310</v>
      </c>
      <c r="I9938" s="90" t="s">
        <v>520</v>
      </c>
      <c r="J9938" s="3">
        <v>565208</v>
      </c>
    </row>
    <row r="9939" spans="1:10" hidden="1" x14ac:dyDescent="0.25">
      <c r="A9939" s="57" t="s">
        <v>132</v>
      </c>
      <c r="B9939" t="s">
        <v>128</v>
      </c>
      <c r="C9939">
        <v>2024</v>
      </c>
      <c r="D9939" t="s">
        <v>58</v>
      </c>
      <c r="E9939" t="s">
        <v>45</v>
      </c>
      <c r="F9939" t="s">
        <v>304</v>
      </c>
      <c r="G9939" t="s">
        <v>54</v>
      </c>
      <c r="H9939" s="90" t="s">
        <v>332</v>
      </c>
    </row>
    <row r="9940" spans="1:10" hidden="1" x14ac:dyDescent="0.25">
      <c r="A9940" s="57" t="s">
        <v>132</v>
      </c>
      <c r="B9940" t="s">
        <v>128</v>
      </c>
      <c r="C9940">
        <v>2024</v>
      </c>
      <c r="D9940" t="s">
        <v>58</v>
      </c>
      <c r="E9940" t="s">
        <v>45</v>
      </c>
      <c r="F9940" t="s">
        <v>304</v>
      </c>
      <c r="G9940" t="s">
        <v>54</v>
      </c>
      <c r="H9940" t="s">
        <v>311</v>
      </c>
      <c r="I9940" s="90" t="s">
        <v>520</v>
      </c>
    </row>
    <row r="9941" spans="1:10" hidden="1" x14ac:dyDescent="0.25">
      <c r="A9941" s="57" t="s">
        <v>132</v>
      </c>
      <c r="B9941" t="s">
        <v>128</v>
      </c>
      <c r="C9941">
        <v>2024</v>
      </c>
      <c r="D9941" t="s">
        <v>58</v>
      </c>
      <c r="E9941" t="s">
        <v>45</v>
      </c>
      <c r="F9941" t="s">
        <v>304</v>
      </c>
      <c r="G9941" t="s">
        <v>54</v>
      </c>
      <c r="H9941" t="s">
        <v>453</v>
      </c>
      <c r="I9941" s="90" t="s">
        <v>520</v>
      </c>
      <c r="J9941" s="3">
        <v>3685000</v>
      </c>
    </row>
    <row r="9942" spans="1:10" hidden="1" x14ac:dyDescent="0.25">
      <c r="A9942" s="57" t="s">
        <v>132</v>
      </c>
      <c r="B9942" t="s">
        <v>128</v>
      </c>
      <c r="C9942">
        <v>2024</v>
      </c>
      <c r="D9942" t="s">
        <v>58</v>
      </c>
      <c r="E9942" t="s">
        <v>45</v>
      </c>
      <c r="F9942" t="s">
        <v>304</v>
      </c>
      <c r="G9942" t="s">
        <v>54</v>
      </c>
      <c r="H9942" t="s">
        <v>453</v>
      </c>
      <c r="I9942" s="90" t="s">
        <v>592</v>
      </c>
      <c r="J9942" s="3">
        <v>1311000</v>
      </c>
    </row>
    <row r="9943" spans="1:10" hidden="1" x14ac:dyDescent="0.25">
      <c r="A9943" s="57" t="s">
        <v>132</v>
      </c>
      <c r="B9943" t="s">
        <v>128</v>
      </c>
      <c r="C9943">
        <v>2024</v>
      </c>
      <c r="D9943" t="s">
        <v>58</v>
      </c>
      <c r="E9943" t="s">
        <v>45</v>
      </c>
      <c r="F9943" t="s">
        <v>304</v>
      </c>
      <c r="G9943" t="s">
        <v>54</v>
      </c>
      <c r="H9943" t="s">
        <v>312</v>
      </c>
    </row>
    <row r="9944" spans="1:10" hidden="1" x14ac:dyDescent="0.25">
      <c r="A9944" s="57" t="s">
        <v>132</v>
      </c>
      <c r="B9944" t="s">
        <v>128</v>
      </c>
      <c r="C9944">
        <v>2024</v>
      </c>
      <c r="D9944" t="s">
        <v>58</v>
      </c>
      <c r="E9944" t="s">
        <v>45</v>
      </c>
      <c r="F9944" t="s">
        <v>304</v>
      </c>
      <c r="G9944" t="s">
        <v>54</v>
      </c>
      <c r="H9944" t="s">
        <v>313</v>
      </c>
      <c r="I9944" s="90" t="s">
        <v>559</v>
      </c>
      <c r="J9944" s="10">
        <v>74625</v>
      </c>
    </row>
    <row r="9945" spans="1:10" hidden="1" x14ac:dyDescent="0.25">
      <c r="A9945" s="57" t="s">
        <v>132</v>
      </c>
      <c r="B9945" t="s">
        <v>128</v>
      </c>
      <c r="C9945">
        <v>2024</v>
      </c>
      <c r="D9945" t="s">
        <v>58</v>
      </c>
      <c r="E9945" t="s">
        <v>45</v>
      </c>
      <c r="F9945" t="s">
        <v>304</v>
      </c>
      <c r="G9945" t="s">
        <v>54</v>
      </c>
      <c r="H9945" t="s">
        <v>593</v>
      </c>
      <c r="I9945" t="s">
        <v>514</v>
      </c>
    </row>
    <row r="9946" spans="1:10" hidden="1" x14ac:dyDescent="0.25">
      <c r="A9946" s="57" t="s">
        <v>132</v>
      </c>
      <c r="B9946" t="s">
        <v>128</v>
      </c>
      <c r="C9946">
        <v>2024</v>
      </c>
      <c r="D9946" t="s">
        <v>58</v>
      </c>
      <c r="E9946" t="s">
        <v>45</v>
      </c>
      <c r="F9946" t="s">
        <v>304</v>
      </c>
      <c r="G9946" t="s">
        <v>54</v>
      </c>
      <c r="H9946" t="s">
        <v>314</v>
      </c>
      <c r="I9946" s="90" t="s">
        <v>398</v>
      </c>
      <c r="J9946" s="10">
        <v>1723154.1266641803</v>
      </c>
    </row>
    <row r="9947" spans="1:10" hidden="1" x14ac:dyDescent="0.25">
      <c r="A9947" s="57" t="s">
        <v>132</v>
      </c>
      <c r="B9947" t="s">
        <v>128</v>
      </c>
      <c r="C9947">
        <v>2024</v>
      </c>
      <c r="D9947" t="s">
        <v>58</v>
      </c>
      <c r="E9947" t="s">
        <v>45</v>
      </c>
      <c r="F9947" t="s">
        <v>304</v>
      </c>
      <c r="G9947" t="s">
        <v>54</v>
      </c>
      <c r="H9947" t="s">
        <v>315</v>
      </c>
      <c r="I9947" s="90" t="s">
        <v>454</v>
      </c>
      <c r="J9947" s="3">
        <v>299400</v>
      </c>
    </row>
    <row r="9948" spans="1:10" hidden="1" x14ac:dyDescent="0.25">
      <c r="A9948" s="57" t="s">
        <v>132</v>
      </c>
      <c r="B9948" t="s">
        <v>128</v>
      </c>
      <c r="C9948">
        <v>2024</v>
      </c>
      <c r="D9948" t="s">
        <v>58</v>
      </c>
      <c r="E9948" t="s">
        <v>45</v>
      </c>
      <c r="F9948" t="s">
        <v>304</v>
      </c>
      <c r="G9948" t="s">
        <v>54</v>
      </c>
      <c r="H9948" t="s">
        <v>315</v>
      </c>
      <c r="I9948" t="s">
        <v>594</v>
      </c>
    </row>
    <row r="9949" spans="1:10" hidden="1" x14ac:dyDescent="0.25">
      <c r="A9949" s="57" t="s">
        <v>132</v>
      </c>
      <c r="B9949" t="s">
        <v>128</v>
      </c>
      <c r="C9949">
        <v>2024</v>
      </c>
      <c r="D9949" t="s">
        <v>58</v>
      </c>
      <c r="E9949" t="s">
        <v>45</v>
      </c>
      <c r="F9949" t="s">
        <v>304</v>
      </c>
      <c r="G9949" t="s">
        <v>54</v>
      </c>
      <c r="H9949" s="2" t="s">
        <v>316</v>
      </c>
    </row>
    <row r="9950" spans="1:10" hidden="1" x14ac:dyDescent="0.25">
      <c r="A9950" s="57" t="s">
        <v>132</v>
      </c>
      <c r="B9950" t="s">
        <v>128</v>
      </c>
      <c r="C9950">
        <v>2024</v>
      </c>
      <c r="D9950" t="s">
        <v>58</v>
      </c>
      <c r="E9950" t="s">
        <v>45</v>
      </c>
      <c r="F9950" t="s">
        <v>304</v>
      </c>
      <c r="G9950" t="s">
        <v>49</v>
      </c>
      <c r="H9950" s="90" t="s">
        <v>317</v>
      </c>
    </row>
    <row r="9951" spans="1:10" hidden="1" x14ac:dyDescent="0.25">
      <c r="A9951" s="57" t="s">
        <v>132</v>
      </c>
      <c r="B9951" t="s">
        <v>128</v>
      </c>
      <c r="C9951">
        <v>2024</v>
      </c>
      <c r="D9951" t="s">
        <v>58</v>
      </c>
      <c r="E9951" t="s">
        <v>45</v>
      </c>
      <c r="F9951" t="s">
        <v>50</v>
      </c>
      <c r="G9951" t="s">
        <v>56</v>
      </c>
      <c r="H9951" t="s">
        <v>124</v>
      </c>
      <c r="I9951" s="90" t="s">
        <v>401</v>
      </c>
      <c r="J9951" s="3">
        <v>151036</v>
      </c>
    </row>
    <row r="9952" spans="1:10" hidden="1" x14ac:dyDescent="0.25">
      <c r="A9952" s="57" t="s">
        <v>132</v>
      </c>
      <c r="B9952" t="s">
        <v>128</v>
      </c>
      <c r="C9952">
        <v>2024</v>
      </c>
      <c r="D9952" t="s">
        <v>58</v>
      </c>
      <c r="E9952" t="s">
        <v>45</v>
      </c>
      <c r="F9952" t="s">
        <v>50</v>
      </c>
      <c r="G9952" t="s">
        <v>56</v>
      </c>
      <c r="H9952" t="s">
        <v>98</v>
      </c>
      <c r="I9952" s="90" t="s">
        <v>401</v>
      </c>
      <c r="J9952" s="3">
        <v>183760</v>
      </c>
    </row>
    <row r="9953" spans="1:10" hidden="1" x14ac:dyDescent="0.25">
      <c r="A9953" s="57" t="s">
        <v>132</v>
      </c>
      <c r="B9953" t="s">
        <v>128</v>
      </c>
      <c r="C9953">
        <v>2024</v>
      </c>
      <c r="D9953" t="s">
        <v>58</v>
      </c>
      <c r="E9953" t="s">
        <v>45</v>
      </c>
      <c r="F9953" t="s">
        <v>50</v>
      </c>
      <c r="G9953" t="s">
        <v>56</v>
      </c>
      <c r="H9953" t="s">
        <v>98</v>
      </c>
      <c r="I9953" s="90" t="s">
        <v>569</v>
      </c>
      <c r="J9953" s="3">
        <v>574560.75</v>
      </c>
    </row>
    <row r="9954" spans="1:10" hidden="1" x14ac:dyDescent="0.25">
      <c r="A9954" s="57" t="s">
        <v>132</v>
      </c>
      <c r="B9954" t="s">
        <v>128</v>
      </c>
      <c r="C9954">
        <v>2024</v>
      </c>
      <c r="D9954" t="s">
        <v>58</v>
      </c>
      <c r="E9954" t="s">
        <v>45</v>
      </c>
      <c r="F9954" t="s">
        <v>50</v>
      </c>
      <c r="G9954" t="s">
        <v>56</v>
      </c>
      <c r="H9954" t="s">
        <v>265</v>
      </c>
      <c r="I9954" s="90" t="s">
        <v>398</v>
      </c>
    </row>
    <row r="9955" spans="1:10" hidden="1" x14ac:dyDescent="0.25">
      <c r="A9955" s="57" t="s">
        <v>132</v>
      </c>
      <c r="B9955" t="s">
        <v>128</v>
      </c>
      <c r="C9955">
        <v>2024</v>
      </c>
      <c r="D9955" t="s">
        <v>58</v>
      </c>
      <c r="E9955" t="s">
        <v>45</v>
      </c>
      <c r="F9955" t="s">
        <v>50</v>
      </c>
      <c r="G9955" t="s">
        <v>56</v>
      </c>
      <c r="H9955" t="s">
        <v>265</v>
      </c>
      <c r="I9955" s="90" t="s">
        <v>454</v>
      </c>
    </row>
    <row r="9956" spans="1:10" hidden="1" x14ac:dyDescent="0.25">
      <c r="A9956" s="57" t="s">
        <v>132</v>
      </c>
      <c r="B9956" t="s">
        <v>128</v>
      </c>
      <c r="C9956">
        <v>2024</v>
      </c>
      <c r="D9956" t="s">
        <v>58</v>
      </c>
      <c r="E9956" t="s">
        <v>45</v>
      </c>
      <c r="F9956" t="s">
        <v>50</v>
      </c>
      <c r="G9956" t="s">
        <v>56</v>
      </c>
      <c r="H9956" t="s">
        <v>265</v>
      </c>
      <c r="I9956" s="90" t="s">
        <v>675</v>
      </c>
    </row>
    <row r="9957" spans="1:10" hidden="1" x14ac:dyDescent="0.25">
      <c r="A9957" s="57" t="s">
        <v>132</v>
      </c>
      <c r="B9957" t="s">
        <v>128</v>
      </c>
      <c r="C9957">
        <v>2024</v>
      </c>
      <c r="D9957" t="s">
        <v>58</v>
      </c>
      <c r="E9957" t="s">
        <v>45</v>
      </c>
      <c r="F9957" t="s">
        <v>50</v>
      </c>
      <c r="G9957" t="s">
        <v>56</v>
      </c>
      <c r="H9957" t="s">
        <v>265</v>
      </c>
      <c r="I9957" s="90" t="s">
        <v>514</v>
      </c>
    </row>
    <row r="9958" spans="1:10" hidden="1" x14ac:dyDescent="0.25">
      <c r="A9958" s="57" t="s">
        <v>132</v>
      </c>
      <c r="B9958" t="s">
        <v>128</v>
      </c>
      <c r="C9958">
        <v>2024</v>
      </c>
      <c r="D9958" t="s">
        <v>58</v>
      </c>
      <c r="E9958" t="s">
        <v>45</v>
      </c>
      <c r="F9958" t="s">
        <v>50</v>
      </c>
      <c r="G9958" t="s">
        <v>56</v>
      </c>
      <c r="H9958" t="s">
        <v>265</v>
      </c>
      <c r="I9958" s="90" t="s">
        <v>581</v>
      </c>
    </row>
    <row r="9959" spans="1:10" hidden="1" x14ac:dyDescent="0.25">
      <c r="A9959" s="57" t="s">
        <v>132</v>
      </c>
      <c r="B9959" t="s">
        <v>128</v>
      </c>
      <c r="C9959">
        <v>2024</v>
      </c>
      <c r="D9959" t="s">
        <v>58</v>
      </c>
      <c r="E9959" t="s">
        <v>45</v>
      </c>
      <c r="F9959" t="s">
        <v>50</v>
      </c>
      <c r="G9959" t="s">
        <v>56</v>
      </c>
      <c r="H9959" t="s">
        <v>265</v>
      </c>
      <c r="I9959" s="90" t="s">
        <v>399</v>
      </c>
    </row>
    <row r="9960" spans="1:10" hidden="1" x14ac:dyDescent="0.25">
      <c r="A9960" s="57" t="s">
        <v>132</v>
      </c>
      <c r="B9960" t="s">
        <v>128</v>
      </c>
      <c r="C9960">
        <v>2024</v>
      </c>
      <c r="D9960" t="s">
        <v>58</v>
      </c>
      <c r="E9960" t="s">
        <v>45</v>
      </c>
      <c r="F9960" t="s">
        <v>50</v>
      </c>
      <c r="G9960" t="s">
        <v>56</v>
      </c>
      <c r="H9960" t="s">
        <v>265</v>
      </c>
      <c r="I9960" s="90" t="s">
        <v>559</v>
      </c>
    </row>
    <row r="9961" spans="1:10" hidden="1" x14ac:dyDescent="0.25">
      <c r="A9961" s="57" t="s">
        <v>132</v>
      </c>
      <c r="B9961" t="s">
        <v>128</v>
      </c>
      <c r="C9961">
        <v>2024</v>
      </c>
      <c r="D9961" t="s">
        <v>58</v>
      </c>
      <c r="E9961" t="s">
        <v>45</v>
      </c>
      <c r="F9961" t="s">
        <v>50</v>
      </c>
      <c r="G9961" t="s">
        <v>56</v>
      </c>
      <c r="H9961" t="s">
        <v>193</v>
      </c>
      <c r="I9961" t="s">
        <v>426</v>
      </c>
    </row>
    <row r="9962" spans="1:10" hidden="1" x14ac:dyDescent="0.25">
      <c r="A9962" s="57" t="s">
        <v>132</v>
      </c>
      <c r="B9962" t="s">
        <v>128</v>
      </c>
      <c r="C9962">
        <v>2024</v>
      </c>
      <c r="D9962" t="s">
        <v>58</v>
      </c>
      <c r="E9962" t="s">
        <v>45</v>
      </c>
      <c r="F9962" t="s">
        <v>50</v>
      </c>
      <c r="G9962" t="s">
        <v>56</v>
      </c>
      <c r="H9962" t="s">
        <v>193</v>
      </c>
      <c r="I9962" s="90" t="s">
        <v>391</v>
      </c>
    </row>
    <row r="9963" spans="1:10" hidden="1" x14ac:dyDescent="0.25">
      <c r="A9963" s="57" t="s">
        <v>132</v>
      </c>
      <c r="B9963" t="s">
        <v>128</v>
      </c>
      <c r="C9963">
        <v>2024</v>
      </c>
      <c r="D9963" t="s">
        <v>58</v>
      </c>
      <c r="E9963" t="s">
        <v>45</v>
      </c>
      <c r="F9963" t="s">
        <v>50</v>
      </c>
      <c r="G9963" t="s">
        <v>101</v>
      </c>
      <c r="H9963" t="s">
        <v>99</v>
      </c>
      <c r="I9963" s="90" t="s">
        <v>401</v>
      </c>
      <c r="J9963" s="3">
        <v>720535.34</v>
      </c>
    </row>
    <row r="9964" spans="1:10" hidden="1" x14ac:dyDescent="0.25">
      <c r="A9964" s="57" t="s">
        <v>132</v>
      </c>
      <c r="B9964" t="s">
        <v>128</v>
      </c>
      <c r="C9964">
        <v>2024</v>
      </c>
      <c r="D9964" t="s">
        <v>58</v>
      </c>
      <c r="E9964" t="s">
        <v>45</v>
      </c>
      <c r="F9964" t="s">
        <v>50</v>
      </c>
      <c r="G9964" t="s">
        <v>101</v>
      </c>
      <c r="H9964" s="2" t="s">
        <v>255</v>
      </c>
      <c r="I9964" s="90" t="s">
        <v>526</v>
      </c>
    </row>
    <row r="9965" spans="1:10" hidden="1" x14ac:dyDescent="0.25">
      <c r="A9965" s="57" t="s">
        <v>132</v>
      </c>
      <c r="B9965" t="s">
        <v>128</v>
      </c>
      <c r="C9965">
        <v>2024</v>
      </c>
      <c r="D9965" t="s">
        <v>58</v>
      </c>
      <c r="E9965" t="s">
        <v>45</v>
      </c>
      <c r="F9965" t="s">
        <v>50</v>
      </c>
      <c r="G9965" t="s">
        <v>101</v>
      </c>
      <c r="H9965" s="2" t="s">
        <v>255</v>
      </c>
      <c r="I9965" t="s">
        <v>403</v>
      </c>
    </row>
    <row r="9966" spans="1:10" hidden="1" x14ac:dyDescent="0.25">
      <c r="A9966" s="57" t="s">
        <v>132</v>
      </c>
      <c r="B9966" t="s">
        <v>128</v>
      </c>
      <c r="C9966">
        <v>2024</v>
      </c>
      <c r="D9966" t="s">
        <v>58</v>
      </c>
      <c r="E9966" t="s">
        <v>45</v>
      </c>
      <c r="F9966" t="s">
        <v>50</v>
      </c>
      <c r="G9966" t="s">
        <v>101</v>
      </c>
      <c r="H9966" s="2" t="s">
        <v>255</v>
      </c>
      <c r="I9966" s="90" t="s">
        <v>655</v>
      </c>
    </row>
    <row r="9967" spans="1:10" hidden="1" x14ac:dyDescent="0.25">
      <c r="A9967" s="57" t="s">
        <v>132</v>
      </c>
      <c r="B9967" t="s">
        <v>128</v>
      </c>
      <c r="C9967">
        <v>2024</v>
      </c>
      <c r="D9967" t="s">
        <v>58</v>
      </c>
      <c r="E9967" t="s">
        <v>45</v>
      </c>
      <c r="F9967" t="s">
        <v>50</v>
      </c>
      <c r="G9967" t="s">
        <v>101</v>
      </c>
      <c r="H9967" s="2" t="s">
        <v>255</v>
      </c>
      <c r="I9967" t="s">
        <v>457</v>
      </c>
    </row>
    <row r="9968" spans="1:10" hidden="1" x14ac:dyDescent="0.25">
      <c r="A9968" s="57" t="s">
        <v>132</v>
      </c>
      <c r="B9968" t="s">
        <v>128</v>
      </c>
      <c r="C9968">
        <v>2024</v>
      </c>
      <c r="D9968" t="s">
        <v>58</v>
      </c>
      <c r="E9968" t="s">
        <v>45</v>
      </c>
      <c r="F9968" t="s">
        <v>50</v>
      </c>
      <c r="G9968" t="s">
        <v>101</v>
      </c>
      <c r="H9968" s="2" t="s">
        <v>255</v>
      </c>
      <c r="I9968" s="90" t="s">
        <v>667</v>
      </c>
    </row>
    <row r="9969" spans="1:10" hidden="1" x14ac:dyDescent="0.25">
      <c r="A9969" s="57" t="s">
        <v>132</v>
      </c>
      <c r="B9969" t="s">
        <v>128</v>
      </c>
      <c r="C9969">
        <v>2024</v>
      </c>
      <c r="D9969" t="s">
        <v>58</v>
      </c>
      <c r="E9969" t="s">
        <v>45</v>
      </c>
      <c r="F9969" t="s">
        <v>50</v>
      </c>
      <c r="G9969" t="s">
        <v>101</v>
      </c>
      <c r="H9969" s="2" t="s">
        <v>255</v>
      </c>
      <c r="I9969" s="90" t="s">
        <v>384</v>
      </c>
      <c r="J9969" s="3">
        <v>20274.46</v>
      </c>
    </row>
    <row r="9970" spans="1:10" hidden="1" x14ac:dyDescent="0.25">
      <c r="A9970" s="57" t="s">
        <v>132</v>
      </c>
      <c r="B9970" t="s">
        <v>128</v>
      </c>
      <c r="C9970">
        <v>2024</v>
      </c>
      <c r="D9970" t="s">
        <v>58</v>
      </c>
      <c r="E9970" t="s">
        <v>45</v>
      </c>
      <c r="F9970" t="s">
        <v>50</v>
      </c>
      <c r="G9970" t="s">
        <v>101</v>
      </c>
      <c r="H9970" s="2" t="s">
        <v>255</v>
      </c>
      <c r="I9970" s="90" t="s">
        <v>416</v>
      </c>
      <c r="J9970" s="3">
        <v>5800</v>
      </c>
    </row>
    <row r="9971" spans="1:10" hidden="1" x14ac:dyDescent="0.25">
      <c r="A9971" s="57" t="s">
        <v>132</v>
      </c>
      <c r="B9971" t="s">
        <v>128</v>
      </c>
      <c r="C9971">
        <v>2024</v>
      </c>
      <c r="D9971" t="s">
        <v>58</v>
      </c>
      <c r="E9971" t="s">
        <v>45</v>
      </c>
      <c r="F9971" t="s">
        <v>50</v>
      </c>
      <c r="G9971" t="s">
        <v>101</v>
      </c>
      <c r="H9971" s="2" t="s">
        <v>255</v>
      </c>
      <c r="I9971" s="90" t="s">
        <v>429</v>
      </c>
    </row>
    <row r="9972" spans="1:10" hidden="1" x14ac:dyDescent="0.25">
      <c r="A9972" s="57" t="s">
        <v>132</v>
      </c>
      <c r="B9972" t="s">
        <v>128</v>
      </c>
      <c r="C9972">
        <v>2024</v>
      </c>
      <c r="D9972" t="s">
        <v>58</v>
      </c>
      <c r="E9972" t="s">
        <v>45</v>
      </c>
      <c r="F9972" t="s">
        <v>50</v>
      </c>
      <c r="G9972" t="s">
        <v>101</v>
      </c>
      <c r="H9972" s="2" t="s">
        <v>255</v>
      </c>
      <c r="I9972" s="90" t="s">
        <v>666</v>
      </c>
    </row>
    <row r="9973" spans="1:10" hidden="1" x14ac:dyDescent="0.25">
      <c r="A9973" s="57" t="s">
        <v>132</v>
      </c>
      <c r="B9973" t="s">
        <v>128</v>
      </c>
      <c r="C9973">
        <v>2024</v>
      </c>
      <c r="D9973" t="s">
        <v>58</v>
      </c>
      <c r="E9973" t="s">
        <v>45</v>
      </c>
      <c r="F9973" t="s">
        <v>50</v>
      </c>
      <c r="G9973" t="s">
        <v>101</v>
      </c>
      <c r="H9973" s="2" t="s">
        <v>254</v>
      </c>
    </row>
    <row r="9974" spans="1:10" hidden="1" x14ac:dyDescent="0.25">
      <c r="A9974" s="57" t="s">
        <v>132</v>
      </c>
      <c r="B9974" t="s">
        <v>128</v>
      </c>
      <c r="C9974">
        <v>2024</v>
      </c>
      <c r="D9974" t="s">
        <v>58</v>
      </c>
      <c r="E9974" t="s">
        <v>45</v>
      </c>
      <c r="F9974" t="s">
        <v>50</v>
      </c>
      <c r="G9974" t="s">
        <v>101</v>
      </c>
      <c r="H9974" s="2" t="s">
        <v>236</v>
      </c>
      <c r="I9974" t="s">
        <v>422</v>
      </c>
    </row>
    <row r="9975" spans="1:10" hidden="1" x14ac:dyDescent="0.25">
      <c r="A9975" s="57" t="s">
        <v>132</v>
      </c>
      <c r="B9975" t="s">
        <v>128</v>
      </c>
      <c r="C9975">
        <v>2024</v>
      </c>
      <c r="D9975" t="s">
        <v>58</v>
      </c>
      <c r="E9975" t="s">
        <v>45</v>
      </c>
      <c r="F9975" t="s">
        <v>50</v>
      </c>
      <c r="G9975" t="s">
        <v>101</v>
      </c>
      <c r="H9975" s="90" t="s">
        <v>678</v>
      </c>
      <c r="I9975" s="90" t="s">
        <v>409</v>
      </c>
      <c r="J9975" s="3">
        <v>1</v>
      </c>
    </row>
    <row r="9976" spans="1:10" hidden="1" x14ac:dyDescent="0.25">
      <c r="A9976" s="57" t="s">
        <v>132</v>
      </c>
      <c r="B9976" t="s">
        <v>128</v>
      </c>
      <c r="C9976">
        <v>2024</v>
      </c>
      <c r="D9976" t="s">
        <v>58</v>
      </c>
      <c r="E9976" t="s">
        <v>45</v>
      </c>
      <c r="F9976" t="s">
        <v>50</v>
      </c>
      <c r="G9976" t="s">
        <v>101</v>
      </c>
      <c r="H9976" t="s">
        <v>30</v>
      </c>
      <c r="I9976" s="90" t="s">
        <v>478</v>
      </c>
      <c r="J9976" s="3">
        <v>48200</v>
      </c>
    </row>
    <row r="9977" spans="1:10" hidden="1" x14ac:dyDescent="0.25">
      <c r="A9977" s="57" t="s">
        <v>132</v>
      </c>
      <c r="B9977" t="s">
        <v>128</v>
      </c>
      <c r="C9977">
        <v>2024</v>
      </c>
      <c r="D9977" t="s">
        <v>58</v>
      </c>
      <c r="E9977" t="s">
        <v>45</v>
      </c>
      <c r="F9977" t="s">
        <v>50</v>
      </c>
      <c r="G9977" t="s">
        <v>101</v>
      </c>
      <c r="H9977" t="s">
        <v>30</v>
      </c>
      <c r="I9977" s="90" t="s">
        <v>556</v>
      </c>
      <c r="J9977" s="3">
        <v>126706</v>
      </c>
    </row>
    <row r="9978" spans="1:10" hidden="1" x14ac:dyDescent="0.25">
      <c r="A9978" s="57" t="s">
        <v>132</v>
      </c>
      <c r="B9978" t="s">
        <v>128</v>
      </c>
      <c r="C9978">
        <v>2024</v>
      </c>
      <c r="D9978" t="s">
        <v>58</v>
      </c>
      <c r="E9978" t="s">
        <v>45</v>
      </c>
      <c r="F9978" t="s">
        <v>50</v>
      </c>
      <c r="G9978" t="s">
        <v>101</v>
      </c>
      <c r="H9978" t="s">
        <v>30</v>
      </c>
      <c r="I9978" s="90" t="s">
        <v>591</v>
      </c>
      <c r="J9978" s="3">
        <v>14000</v>
      </c>
    </row>
    <row r="9979" spans="1:10" hidden="1" x14ac:dyDescent="0.25">
      <c r="A9979" s="57" t="s">
        <v>132</v>
      </c>
      <c r="B9979" t="s">
        <v>128</v>
      </c>
      <c r="C9979">
        <v>2024</v>
      </c>
      <c r="D9979" t="s">
        <v>58</v>
      </c>
      <c r="E9979" t="s">
        <v>45</v>
      </c>
      <c r="F9979" t="s">
        <v>50</v>
      </c>
      <c r="G9979" t="s">
        <v>101</v>
      </c>
      <c r="H9979" t="s">
        <v>30</v>
      </c>
      <c r="I9979" s="90" t="s">
        <v>544</v>
      </c>
      <c r="J9979" s="3">
        <v>6400</v>
      </c>
    </row>
    <row r="9980" spans="1:10" hidden="1" x14ac:dyDescent="0.25">
      <c r="A9980" s="57" t="s">
        <v>132</v>
      </c>
      <c r="B9980" t="s">
        <v>128</v>
      </c>
      <c r="C9980">
        <v>2024</v>
      </c>
      <c r="D9980" t="s">
        <v>58</v>
      </c>
      <c r="E9980" t="s">
        <v>45</v>
      </c>
      <c r="F9980" t="s">
        <v>50</v>
      </c>
      <c r="G9980" t="s">
        <v>101</v>
      </c>
      <c r="H9980" t="s">
        <v>30</v>
      </c>
      <c r="I9980" s="90" t="s">
        <v>478</v>
      </c>
    </row>
    <row r="9981" spans="1:10" hidden="1" x14ac:dyDescent="0.25">
      <c r="A9981" s="57" t="s">
        <v>132</v>
      </c>
      <c r="B9981" t="s">
        <v>128</v>
      </c>
      <c r="C9981">
        <v>2024</v>
      </c>
      <c r="D9981" t="s">
        <v>58</v>
      </c>
      <c r="E9981" t="s">
        <v>45</v>
      </c>
      <c r="F9981" t="s">
        <v>50</v>
      </c>
      <c r="G9981" t="s">
        <v>101</v>
      </c>
      <c r="H9981" t="s">
        <v>30</v>
      </c>
      <c r="I9981" s="90" t="s">
        <v>409</v>
      </c>
    </row>
    <row r="9982" spans="1:10" hidden="1" x14ac:dyDescent="0.25">
      <c r="A9982" s="57" t="s">
        <v>132</v>
      </c>
      <c r="B9982" t="s">
        <v>128</v>
      </c>
      <c r="C9982">
        <v>2024</v>
      </c>
      <c r="D9982" t="s">
        <v>58</v>
      </c>
      <c r="E9982" t="s">
        <v>45</v>
      </c>
      <c r="F9982" t="s">
        <v>50</v>
      </c>
      <c r="G9982" t="s">
        <v>101</v>
      </c>
      <c r="H9982" t="s">
        <v>30</v>
      </c>
      <c r="I9982" s="90" t="s">
        <v>464</v>
      </c>
    </row>
    <row r="9983" spans="1:10" hidden="1" x14ac:dyDescent="0.25">
      <c r="A9983" s="57" t="s">
        <v>132</v>
      </c>
      <c r="B9983" t="s">
        <v>128</v>
      </c>
      <c r="C9983">
        <v>2024</v>
      </c>
      <c r="D9983" t="s">
        <v>58</v>
      </c>
      <c r="E9983" t="s">
        <v>45</v>
      </c>
      <c r="F9983" t="s">
        <v>50</v>
      </c>
      <c r="G9983" t="s">
        <v>101</v>
      </c>
      <c r="H9983" t="s">
        <v>30</v>
      </c>
      <c r="I9983" s="90" t="s">
        <v>662</v>
      </c>
    </row>
    <row r="9984" spans="1:10" hidden="1" x14ac:dyDescent="0.25">
      <c r="A9984" s="57" t="s">
        <v>132</v>
      </c>
      <c r="B9984" t="s">
        <v>128</v>
      </c>
      <c r="C9984">
        <v>2024</v>
      </c>
      <c r="D9984" t="s">
        <v>58</v>
      </c>
      <c r="E9984" t="s">
        <v>45</v>
      </c>
      <c r="F9984" t="s">
        <v>50</v>
      </c>
      <c r="G9984" t="s">
        <v>101</v>
      </c>
      <c r="H9984" t="s">
        <v>30</v>
      </c>
      <c r="I9984" s="90" t="s">
        <v>663</v>
      </c>
    </row>
    <row r="9985" spans="1:9" hidden="1" x14ac:dyDescent="0.25">
      <c r="A9985" s="57" t="s">
        <v>132</v>
      </c>
      <c r="B9985" t="s">
        <v>128</v>
      </c>
      <c r="C9985">
        <v>2024</v>
      </c>
      <c r="D9985" t="s">
        <v>58</v>
      </c>
      <c r="E9985" t="s">
        <v>45</v>
      </c>
      <c r="F9985" t="s">
        <v>50</v>
      </c>
      <c r="G9985" t="s">
        <v>101</v>
      </c>
      <c r="H9985" t="s">
        <v>30</v>
      </c>
      <c r="I9985" s="90" t="s">
        <v>664</v>
      </c>
    </row>
    <row r="9986" spans="1:9" hidden="1" x14ac:dyDescent="0.25">
      <c r="A9986" s="57" t="s">
        <v>132</v>
      </c>
      <c r="B9986" t="s">
        <v>128</v>
      </c>
      <c r="C9986">
        <v>2024</v>
      </c>
      <c r="D9986" t="s">
        <v>58</v>
      </c>
      <c r="E9986" t="s">
        <v>45</v>
      </c>
      <c r="F9986" t="s">
        <v>50</v>
      </c>
      <c r="G9986" t="s">
        <v>101</v>
      </c>
      <c r="H9986" t="s">
        <v>30</v>
      </c>
      <c r="I9986" s="90" t="s">
        <v>615</v>
      </c>
    </row>
    <row r="9987" spans="1:9" hidden="1" x14ac:dyDescent="0.25">
      <c r="A9987" s="57" t="s">
        <v>132</v>
      </c>
      <c r="B9987" t="s">
        <v>128</v>
      </c>
      <c r="C9987">
        <v>2024</v>
      </c>
      <c r="D9987" t="s">
        <v>58</v>
      </c>
      <c r="E9987" t="s">
        <v>45</v>
      </c>
      <c r="F9987" t="s">
        <v>50</v>
      </c>
      <c r="G9987" t="s">
        <v>101</v>
      </c>
      <c r="H9987" t="s">
        <v>30</v>
      </c>
      <c r="I9987" t="s">
        <v>544</v>
      </c>
    </row>
    <row r="9988" spans="1:9" hidden="1" x14ac:dyDescent="0.25">
      <c r="A9988" s="57" t="s">
        <v>132</v>
      </c>
      <c r="B9988" t="s">
        <v>128</v>
      </c>
      <c r="C9988">
        <v>2024</v>
      </c>
      <c r="D9988" t="s">
        <v>58</v>
      </c>
      <c r="E9988" t="s">
        <v>45</v>
      </c>
      <c r="F9988" t="s">
        <v>50</v>
      </c>
      <c r="G9988" t="s">
        <v>101</v>
      </c>
      <c r="H9988" t="s">
        <v>30</v>
      </c>
      <c r="I9988" t="s">
        <v>499</v>
      </c>
    </row>
    <row r="9989" spans="1:9" hidden="1" x14ac:dyDescent="0.25">
      <c r="A9989" s="57" t="s">
        <v>132</v>
      </c>
      <c r="B9989" t="s">
        <v>128</v>
      </c>
      <c r="C9989">
        <v>2024</v>
      </c>
      <c r="D9989" t="s">
        <v>58</v>
      </c>
      <c r="E9989" t="s">
        <v>45</v>
      </c>
      <c r="F9989" t="s">
        <v>50</v>
      </c>
      <c r="G9989" t="s">
        <v>101</v>
      </c>
      <c r="H9989" t="s">
        <v>30</v>
      </c>
      <c r="I9989" t="s">
        <v>375</v>
      </c>
    </row>
    <row r="9990" spans="1:9" hidden="1" x14ac:dyDescent="0.25">
      <c r="A9990" s="57" t="s">
        <v>132</v>
      </c>
      <c r="B9990" t="s">
        <v>128</v>
      </c>
      <c r="C9990">
        <v>2024</v>
      </c>
      <c r="D9990" t="s">
        <v>58</v>
      </c>
      <c r="E9990" t="s">
        <v>45</v>
      </c>
      <c r="F9990" t="s">
        <v>50</v>
      </c>
      <c r="G9990" t="s">
        <v>101</v>
      </c>
      <c r="H9990" t="s">
        <v>30</v>
      </c>
      <c r="I9990" t="s">
        <v>504</v>
      </c>
    </row>
    <row r="9991" spans="1:9" hidden="1" x14ac:dyDescent="0.25">
      <c r="A9991" s="57" t="s">
        <v>132</v>
      </c>
      <c r="B9991" t="s">
        <v>128</v>
      </c>
      <c r="C9991">
        <v>2024</v>
      </c>
      <c r="D9991" t="s">
        <v>58</v>
      </c>
      <c r="E9991" t="s">
        <v>45</v>
      </c>
      <c r="F9991" t="s">
        <v>50</v>
      </c>
      <c r="G9991" t="s">
        <v>101</v>
      </c>
      <c r="H9991" t="s">
        <v>30</v>
      </c>
      <c r="I9991" t="s">
        <v>609</v>
      </c>
    </row>
    <row r="9992" spans="1:9" hidden="1" x14ac:dyDescent="0.25">
      <c r="A9992" s="57" t="s">
        <v>132</v>
      </c>
      <c r="B9992" t="s">
        <v>128</v>
      </c>
      <c r="C9992">
        <v>2024</v>
      </c>
      <c r="D9992" t="s">
        <v>58</v>
      </c>
      <c r="E9992" t="s">
        <v>45</v>
      </c>
      <c r="F9992" t="s">
        <v>50</v>
      </c>
      <c r="G9992" t="s">
        <v>101</v>
      </c>
      <c r="H9992" t="s">
        <v>30</v>
      </c>
      <c r="I9992" t="s">
        <v>619</v>
      </c>
    </row>
    <row r="9993" spans="1:9" hidden="1" x14ac:dyDescent="0.25">
      <c r="A9993" s="57" t="s">
        <v>132</v>
      </c>
      <c r="B9993" t="s">
        <v>128</v>
      </c>
      <c r="C9993">
        <v>2024</v>
      </c>
      <c r="D9993" t="s">
        <v>58</v>
      </c>
      <c r="E9993" t="s">
        <v>45</v>
      </c>
      <c r="F9993" t="s">
        <v>50</v>
      </c>
      <c r="G9993" t="s">
        <v>101</v>
      </c>
      <c r="H9993" t="s">
        <v>30</v>
      </c>
      <c r="I9993" t="s">
        <v>403</v>
      </c>
    </row>
    <row r="9994" spans="1:9" hidden="1" x14ac:dyDescent="0.25">
      <c r="A9994" s="57" t="s">
        <v>132</v>
      </c>
      <c r="B9994" t="s">
        <v>128</v>
      </c>
      <c r="C9994">
        <v>2024</v>
      </c>
      <c r="D9994" t="s">
        <v>58</v>
      </c>
      <c r="E9994" t="s">
        <v>45</v>
      </c>
      <c r="F9994" t="s">
        <v>50</v>
      </c>
      <c r="G9994" t="s">
        <v>101</v>
      </c>
      <c r="H9994" t="s">
        <v>30</v>
      </c>
      <c r="I9994" t="s">
        <v>426</v>
      </c>
    </row>
    <row r="9995" spans="1:9" hidden="1" x14ac:dyDescent="0.25">
      <c r="A9995" s="57" t="s">
        <v>132</v>
      </c>
      <c r="B9995" t="s">
        <v>128</v>
      </c>
      <c r="C9995">
        <v>2024</v>
      </c>
      <c r="D9995" t="s">
        <v>58</v>
      </c>
      <c r="E9995" t="s">
        <v>45</v>
      </c>
      <c r="F9995" t="s">
        <v>50</v>
      </c>
      <c r="G9995" t="s">
        <v>101</v>
      </c>
      <c r="H9995" t="s">
        <v>30</v>
      </c>
      <c r="I9995" t="s">
        <v>607</v>
      </c>
    </row>
    <row r="9996" spans="1:9" hidden="1" x14ac:dyDescent="0.25">
      <c r="A9996" s="57" t="s">
        <v>132</v>
      </c>
      <c r="B9996" t="s">
        <v>128</v>
      </c>
      <c r="C9996">
        <v>2024</v>
      </c>
      <c r="D9996" t="s">
        <v>58</v>
      </c>
      <c r="E9996" t="s">
        <v>45</v>
      </c>
      <c r="F9996" t="s">
        <v>50</v>
      </c>
      <c r="G9996" t="s">
        <v>101</v>
      </c>
      <c r="H9996" t="s">
        <v>30</v>
      </c>
      <c r="I9996" t="s">
        <v>620</v>
      </c>
    </row>
    <row r="9997" spans="1:9" hidden="1" x14ac:dyDescent="0.25">
      <c r="A9997" s="57" t="s">
        <v>132</v>
      </c>
      <c r="B9997" t="s">
        <v>128</v>
      </c>
      <c r="C9997">
        <v>2024</v>
      </c>
      <c r="D9997" t="s">
        <v>58</v>
      </c>
      <c r="E9997" t="s">
        <v>45</v>
      </c>
      <c r="F9997" t="s">
        <v>50</v>
      </c>
      <c r="G9997" t="s">
        <v>101</v>
      </c>
      <c r="H9997" t="s">
        <v>30</v>
      </c>
    </row>
    <row r="9998" spans="1:9" hidden="1" x14ac:dyDescent="0.25">
      <c r="A9998" s="57" t="s">
        <v>132</v>
      </c>
      <c r="B9998" t="s">
        <v>128</v>
      </c>
      <c r="C9998">
        <v>2024</v>
      </c>
      <c r="D9998" t="s">
        <v>58</v>
      </c>
      <c r="E9998" t="s">
        <v>45</v>
      </c>
      <c r="F9998" t="s">
        <v>50</v>
      </c>
      <c r="G9998" t="s">
        <v>101</v>
      </c>
      <c r="H9998" t="s">
        <v>30</v>
      </c>
    </row>
    <row r="9999" spans="1:9" hidden="1" x14ac:dyDescent="0.25">
      <c r="A9999" s="57" t="s">
        <v>132</v>
      </c>
      <c r="B9999" t="s">
        <v>128</v>
      </c>
      <c r="C9999">
        <v>2024</v>
      </c>
      <c r="D9999" t="s">
        <v>58</v>
      </c>
      <c r="E9999" t="s">
        <v>45</v>
      </c>
      <c r="F9999" t="s">
        <v>50</v>
      </c>
      <c r="G9999" t="s">
        <v>101</v>
      </c>
      <c r="H9999" t="s">
        <v>30</v>
      </c>
    </row>
    <row r="10000" spans="1:9" hidden="1" x14ac:dyDescent="0.25">
      <c r="A10000" s="57" t="s">
        <v>132</v>
      </c>
      <c r="B10000" t="s">
        <v>128</v>
      </c>
      <c r="C10000">
        <v>2024</v>
      </c>
      <c r="D10000" t="s">
        <v>58</v>
      </c>
      <c r="E10000" t="s">
        <v>45</v>
      </c>
      <c r="F10000" t="s">
        <v>50</v>
      </c>
      <c r="G10000" t="s">
        <v>101</v>
      </c>
      <c r="H10000" t="s">
        <v>30</v>
      </c>
    </row>
    <row r="10001" spans="1:9" hidden="1" x14ac:dyDescent="0.25">
      <c r="A10001" s="57" t="s">
        <v>132</v>
      </c>
      <c r="B10001" t="s">
        <v>128</v>
      </c>
      <c r="C10001">
        <v>2024</v>
      </c>
      <c r="D10001" t="s">
        <v>58</v>
      </c>
      <c r="E10001" t="s">
        <v>45</v>
      </c>
      <c r="F10001" t="s">
        <v>50</v>
      </c>
      <c r="G10001" t="s">
        <v>101</v>
      </c>
      <c r="H10001" t="s">
        <v>30</v>
      </c>
    </row>
    <row r="10002" spans="1:9" hidden="1" x14ac:dyDescent="0.25">
      <c r="A10002" s="57" t="s">
        <v>132</v>
      </c>
      <c r="B10002" t="s">
        <v>128</v>
      </c>
      <c r="C10002">
        <v>2024</v>
      </c>
      <c r="D10002" t="s">
        <v>58</v>
      </c>
      <c r="E10002" t="s">
        <v>45</v>
      </c>
      <c r="F10002" t="s">
        <v>50</v>
      </c>
      <c r="G10002" t="s">
        <v>101</v>
      </c>
      <c r="H10002" t="s">
        <v>30</v>
      </c>
    </row>
    <row r="10003" spans="1:9" hidden="1" x14ac:dyDescent="0.25">
      <c r="A10003" s="57" t="s">
        <v>132</v>
      </c>
      <c r="B10003" t="s">
        <v>128</v>
      </c>
      <c r="C10003">
        <v>2024</v>
      </c>
      <c r="D10003" t="s">
        <v>58</v>
      </c>
      <c r="E10003" t="s">
        <v>45</v>
      </c>
      <c r="F10003" t="s">
        <v>287</v>
      </c>
      <c r="G10003" t="s">
        <v>287</v>
      </c>
      <c r="H10003" s="82" t="s">
        <v>288</v>
      </c>
      <c r="I10003" s="90" t="s">
        <v>403</v>
      </c>
    </row>
    <row r="10004" spans="1:9" hidden="1" x14ac:dyDescent="0.25">
      <c r="A10004" s="57" t="s">
        <v>132</v>
      </c>
      <c r="B10004" t="s">
        <v>128</v>
      </c>
      <c r="C10004">
        <v>2024</v>
      </c>
      <c r="D10004" t="s">
        <v>58</v>
      </c>
      <c r="E10004" t="s">
        <v>112</v>
      </c>
      <c r="F10004" t="s">
        <v>117</v>
      </c>
      <c r="G10004" t="s">
        <v>53</v>
      </c>
      <c r="H10004" s="2" t="s">
        <v>256</v>
      </c>
    </row>
    <row r="10005" spans="1:9" hidden="1" x14ac:dyDescent="0.25">
      <c r="A10005" s="57" t="s">
        <v>132</v>
      </c>
      <c r="B10005" t="s">
        <v>128</v>
      </c>
      <c r="C10005">
        <v>2024</v>
      </c>
      <c r="D10005" t="s">
        <v>58</v>
      </c>
      <c r="E10005" t="s">
        <v>112</v>
      </c>
      <c r="F10005" t="s">
        <v>117</v>
      </c>
      <c r="G10005" t="s">
        <v>53</v>
      </c>
      <c r="H10005" s="90" t="s">
        <v>335</v>
      </c>
      <c r="I10005" s="90" t="s">
        <v>475</v>
      </c>
    </row>
    <row r="10006" spans="1:9" hidden="1" x14ac:dyDescent="0.25">
      <c r="A10006" s="57" t="s">
        <v>132</v>
      </c>
      <c r="B10006" t="s">
        <v>128</v>
      </c>
      <c r="C10006">
        <v>2024</v>
      </c>
      <c r="D10006" t="s">
        <v>58</v>
      </c>
      <c r="E10006" t="s">
        <v>112</v>
      </c>
      <c r="F10006" t="s">
        <v>117</v>
      </c>
      <c r="G10006" t="s">
        <v>53</v>
      </c>
      <c r="H10006" s="2" t="s">
        <v>257</v>
      </c>
      <c r="I10006" s="90" t="s">
        <v>406</v>
      </c>
    </row>
    <row r="10007" spans="1:9" hidden="1" x14ac:dyDescent="0.25">
      <c r="A10007" s="57" t="s">
        <v>132</v>
      </c>
      <c r="B10007" t="s">
        <v>128</v>
      </c>
      <c r="C10007">
        <v>2024</v>
      </c>
      <c r="D10007" t="s">
        <v>58</v>
      </c>
      <c r="E10007" t="s">
        <v>112</v>
      </c>
      <c r="F10007" t="s">
        <v>117</v>
      </c>
      <c r="G10007" t="s">
        <v>53</v>
      </c>
      <c r="H10007" s="2" t="s">
        <v>257</v>
      </c>
      <c r="I10007" s="90" t="s">
        <v>408</v>
      </c>
    </row>
    <row r="10008" spans="1:9" hidden="1" x14ac:dyDescent="0.25">
      <c r="A10008" s="57" t="s">
        <v>132</v>
      </c>
      <c r="B10008" t="s">
        <v>128</v>
      </c>
      <c r="C10008">
        <v>2024</v>
      </c>
      <c r="D10008" t="s">
        <v>58</v>
      </c>
      <c r="E10008" t="s">
        <v>112</v>
      </c>
      <c r="F10008" t="s">
        <v>117</v>
      </c>
      <c r="G10008" t="s">
        <v>53</v>
      </c>
      <c r="H10008" s="2" t="s">
        <v>257</v>
      </c>
      <c r="I10008" t="s">
        <v>421</v>
      </c>
    </row>
    <row r="10009" spans="1:9" hidden="1" x14ac:dyDescent="0.25">
      <c r="A10009" s="57" t="s">
        <v>132</v>
      </c>
      <c r="B10009" t="s">
        <v>128</v>
      </c>
      <c r="C10009">
        <v>2024</v>
      </c>
      <c r="D10009" t="s">
        <v>58</v>
      </c>
      <c r="E10009" t="s">
        <v>112</v>
      </c>
      <c r="F10009" t="s">
        <v>117</v>
      </c>
      <c r="G10009" t="s">
        <v>53</v>
      </c>
      <c r="H10009" s="2" t="s">
        <v>257</v>
      </c>
      <c r="I10009" s="90" t="s">
        <v>407</v>
      </c>
    </row>
    <row r="10010" spans="1:9" hidden="1" x14ac:dyDescent="0.25">
      <c r="A10010" s="57" t="s">
        <v>132</v>
      </c>
      <c r="B10010" t="s">
        <v>128</v>
      </c>
      <c r="C10010">
        <v>2024</v>
      </c>
      <c r="D10010" t="s">
        <v>58</v>
      </c>
      <c r="E10010" t="s">
        <v>112</v>
      </c>
      <c r="F10010" t="s">
        <v>117</v>
      </c>
      <c r="G10010" t="s">
        <v>53</v>
      </c>
      <c r="H10010" s="2" t="s">
        <v>257</v>
      </c>
    </row>
    <row r="10011" spans="1:9" hidden="1" x14ac:dyDescent="0.25">
      <c r="A10011" s="57" t="s">
        <v>132</v>
      </c>
      <c r="B10011" t="s">
        <v>128</v>
      </c>
      <c r="C10011">
        <v>2024</v>
      </c>
      <c r="D10011" t="s">
        <v>58</v>
      </c>
      <c r="E10011" t="s">
        <v>112</v>
      </c>
      <c r="F10011" t="s">
        <v>117</v>
      </c>
      <c r="G10011" t="s">
        <v>53</v>
      </c>
      <c r="H10011" s="2" t="s">
        <v>257</v>
      </c>
    </row>
    <row r="10012" spans="1:9" hidden="1" x14ac:dyDescent="0.25">
      <c r="A10012" s="57" t="s">
        <v>132</v>
      </c>
      <c r="B10012" t="s">
        <v>128</v>
      </c>
      <c r="C10012">
        <v>2024</v>
      </c>
      <c r="D10012" t="s">
        <v>58</v>
      </c>
      <c r="E10012" t="s">
        <v>112</v>
      </c>
      <c r="F10012" t="s">
        <v>117</v>
      </c>
      <c r="G10012" t="s">
        <v>53</v>
      </c>
      <c r="H10012" s="2" t="s">
        <v>257</v>
      </c>
    </row>
    <row r="10013" spans="1:9" hidden="1" x14ac:dyDescent="0.25">
      <c r="A10013" s="57" t="s">
        <v>132</v>
      </c>
      <c r="B10013" t="s">
        <v>128</v>
      </c>
      <c r="C10013">
        <v>2024</v>
      </c>
      <c r="D10013" t="s">
        <v>58</v>
      </c>
      <c r="E10013" t="s">
        <v>112</v>
      </c>
      <c r="F10013" t="s">
        <v>117</v>
      </c>
      <c r="G10013" t="s">
        <v>53</v>
      </c>
      <c r="H10013" s="2" t="s">
        <v>258</v>
      </c>
    </row>
    <row r="10014" spans="1:9" hidden="1" x14ac:dyDescent="0.25">
      <c r="A10014" s="57" t="s">
        <v>132</v>
      </c>
      <c r="B10014" t="s">
        <v>128</v>
      </c>
      <c r="C10014">
        <v>2024</v>
      </c>
      <c r="D10014" t="s">
        <v>58</v>
      </c>
      <c r="E10014" t="s">
        <v>112</v>
      </c>
      <c r="F10014" t="s">
        <v>117</v>
      </c>
      <c r="G10014" t="s">
        <v>53</v>
      </c>
      <c r="H10014" s="2" t="s">
        <v>259</v>
      </c>
      <c r="I10014" s="90" t="s">
        <v>409</v>
      </c>
    </row>
    <row r="10015" spans="1:9" hidden="1" x14ac:dyDescent="0.25">
      <c r="A10015" s="57" t="s">
        <v>132</v>
      </c>
      <c r="B10015" t="s">
        <v>128</v>
      </c>
      <c r="C10015">
        <v>2024</v>
      </c>
      <c r="D10015" t="s">
        <v>58</v>
      </c>
      <c r="E10015" t="s">
        <v>112</v>
      </c>
      <c r="F10015" t="s">
        <v>117</v>
      </c>
      <c r="G10015" t="s">
        <v>53</v>
      </c>
      <c r="H10015" s="2" t="s">
        <v>259</v>
      </c>
      <c r="I10015" s="90" t="s">
        <v>503</v>
      </c>
    </row>
    <row r="10016" spans="1:9" hidden="1" x14ac:dyDescent="0.25">
      <c r="A10016" s="57" t="s">
        <v>132</v>
      </c>
      <c r="B10016" t="s">
        <v>128</v>
      </c>
      <c r="C10016">
        <v>2024</v>
      </c>
      <c r="D10016" t="s">
        <v>58</v>
      </c>
      <c r="E10016" t="s">
        <v>112</v>
      </c>
      <c r="F10016" t="s">
        <v>117</v>
      </c>
      <c r="G10016" t="s">
        <v>53</v>
      </c>
      <c r="H10016" s="2" t="s">
        <v>259</v>
      </c>
      <c r="I10016" s="90" t="s">
        <v>411</v>
      </c>
    </row>
    <row r="10017" spans="1:10" hidden="1" x14ac:dyDescent="0.25">
      <c r="A10017" s="57" t="s">
        <v>132</v>
      </c>
      <c r="B10017" t="s">
        <v>128</v>
      </c>
      <c r="C10017">
        <v>2024</v>
      </c>
      <c r="D10017" t="s">
        <v>58</v>
      </c>
      <c r="E10017" t="s">
        <v>112</v>
      </c>
      <c r="F10017" t="s">
        <v>117</v>
      </c>
      <c r="G10017" t="s">
        <v>53</v>
      </c>
      <c r="H10017" s="2" t="s">
        <v>259</v>
      </c>
      <c r="I10017" t="s">
        <v>442</v>
      </c>
    </row>
    <row r="10018" spans="1:10" hidden="1" x14ac:dyDescent="0.25">
      <c r="A10018" s="57" t="s">
        <v>132</v>
      </c>
      <c r="B10018" t="s">
        <v>128</v>
      </c>
      <c r="C10018">
        <v>2024</v>
      </c>
      <c r="D10018" t="s">
        <v>58</v>
      </c>
      <c r="E10018" t="s">
        <v>112</v>
      </c>
      <c r="F10018" t="s">
        <v>117</v>
      </c>
      <c r="G10018" t="s">
        <v>53</v>
      </c>
      <c r="H10018" s="2" t="s">
        <v>259</v>
      </c>
      <c r="I10018" s="90" t="s">
        <v>671</v>
      </c>
    </row>
    <row r="10019" spans="1:10" hidden="1" x14ac:dyDescent="0.25">
      <c r="A10019" s="57" t="s">
        <v>132</v>
      </c>
      <c r="B10019" t="s">
        <v>128</v>
      </c>
      <c r="C10019">
        <v>2024</v>
      </c>
      <c r="D10019" t="s">
        <v>58</v>
      </c>
      <c r="E10019" t="s">
        <v>112</v>
      </c>
      <c r="F10019" t="s">
        <v>117</v>
      </c>
      <c r="G10019" t="s">
        <v>53</v>
      </c>
      <c r="H10019" s="2" t="s">
        <v>259</v>
      </c>
      <c r="I10019" s="90" t="s">
        <v>676</v>
      </c>
    </row>
    <row r="10020" spans="1:10" hidden="1" x14ac:dyDescent="0.25">
      <c r="A10020" s="57" t="s">
        <v>132</v>
      </c>
      <c r="B10020" t="s">
        <v>128</v>
      </c>
      <c r="C10020">
        <v>2024</v>
      </c>
      <c r="D10020" t="s">
        <v>58</v>
      </c>
      <c r="E10020" t="s">
        <v>112</v>
      </c>
      <c r="F10020" t="s">
        <v>117</v>
      </c>
      <c r="G10020" t="s">
        <v>53</v>
      </c>
      <c r="H10020" s="2" t="s">
        <v>259</v>
      </c>
    </row>
    <row r="10021" spans="1:10" hidden="1" x14ac:dyDescent="0.25">
      <c r="A10021" s="57" t="s">
        <v>132</v>
      </c>
      <c r="B10021" t="s">
        <v>128</v>
      </c>
      <c r="C10021">
        <v>2024</v>
      </c>
      <c r="D10021" t="s">
        <v>58</v>
      </c>
      <c r="E10021" t="s">
        <v>112</v>
      </c>
      <c r="F10021" t="s">
        <v>117</v>
      </c>
      <c r="G10021" t="s">
        <v>334</v>
      </c>
      <c r="H10021" s="90" t="s">
        <v>335</v>
      </c>
    </row>
    <row r="10022" spans="1:10" hidden="1" x14ac:dyDescent="0.25">
      <c r="A10022" s="57" t="s">
        <v>132</v>
      </c>
      <c r="B10022" t="s">
        <v>128</v>
      </c>
      <c r="C10022">
        <v>2024</v>
      </c>
      <c r="D10022" t="s">
        <v>58</v>
      </c>
      <c r="E10022" t="s">
        <v>112</v>
      </c>
      <c r="F10022" t="s">
        <v>117</v>
      </c>
      <c r="G10022" t="s">
        <v>318</v>
      </c>
      <c r="H10022" t="s">
        <v>180</v>
      </c>
      <c r="I10022" s="90" t="s">
        <v>439</v>
      </c>
    </row>
    <row r="10023" spans="1:10" hidden="1" x14ac:dyDescent="0.25">
      <c r="A10023" s="57" t="s">
        <v>132</v>
      </c>
      <c r="B10023" t="s">
        <v>128</v>
      </c>
      <c r="C10023">
        <v>2024</v>
      </c>
      <c r="D10023" t="s">
        <v>58</v>
      </c>
      <c r="E10023" t="s">
        <v>112</v>
      </c>
      <c r="F10023" t="s">
        <v>117</v>
      </c>
      <c r="G10023" t="s">
        <v>318</v>
      </c>
      <c r="H10023" t="s">
        <v>180</v>
      </c>
      <c r="I10023" s="90" t="s">
        <v>505</v>
      </c>
    </row>
    <row r="10024" spans="1:10" hidden="1" x14ac:dyDescent="0.25">
      <c r="A10024" s="57" t="s">
        <v>132</v>
      </c>
      <c r="B10024" t="s">
        <v>128</v>
      </c>
      <c r="C10024">
        <v>2024</v>
      </c>
      <c r="D10024" t="s">
        <v>58</v>
      </c>
      <c r="E10024" t="s">
        <v>112</v>
      </c>
      <c r="F10024" t="s">
        <v>117</v>
      </c>
      <c r="G10024" t="s">
        <v>318</v>
      </c>
      <c r="H10024" t="s">
        <v>180</v>
      </c>
      <c r="I10024" s="90" t="s">
        <v>413</v>
      </c>
      <c r="J10024" s="3">
        <v>625720</v>
      </c>
    </row>
    <row r="10025" spans="1:10" hidden="1" x14ac:dyDescent="0.25">
      <c r="A10025" s="57" t="s">
        <v>132</v>
      </c>
      <c r="B10025" t="s">
        <v>128</v>
      </c>
      <c r="C10025">
        <v>2024</v>
      </c>
      <c r="D10025" t="s">
        <v>58</v>
      </c>
      <c r="E10025" t="s">
        <v>112</v>
      </c>
      <c r="F10025" t="s">
        <v>117</v>
      </c>
      <c r="G10025" t="s">
        <v>318</v>
      </c>
      <c r="H10025" t="s">
        <v>180</v>
      </c>
      <c r="I10025" s="90" t="s">
        <v>414</v>
      </c>
      <c r="J10025" s="3">
        <v>480000</v>
      </c>
    </row>
    <row r="10026" spans="1:10" hidden="1" x14ac:dyDescent="0.25">
      <c r="A10026" s="57" t="s">
        <v>132</v>
      </c>
      <c r="B10026" t="s">
        <v>128</v>
      </c>
      <c r="C10026">
        <v>2024</v>
      </c>
      <c r="D10026" t="s">
        <v>58</v>
      </c>
      <c r="E10026" t="s">
        <v>112</v>
      </c>
      <c r="F10026" t="s">
        <v>117</v>
      </c>
      <c r="G10026" t="s">
        <v>318</v>
      </c>
      <c r="H10026" t="s">
        <v>180</v>
      </c>
      <c r="I10026" s="90" t="s">
        <v>676</v>
      </c>
    </row>
    <row r="10027" spans="1:10" hidden="1" x14ac:dyDescent="0.25">
      <c r="A10027" s="57" t="s">
        <v>132</v>
      </c>
      <c r="B10027" t="s">
        <v>128</v>
      </c>
      <c r="C10027">
        <v>2024</v>
      </c>
      <c r="D10027" t="s">
        <v>58</v>
      </c>
      <c r="E10027" t="s">
        <v>112</v>
      </c>
      <c r="F10027" t="s">
        <v>117</v>
      </c>
      <c r="G10027" t="s">
        <v>318</v>
      </c>
      <c r="H10027" t="s">
        <v>180</v>
      </c>
      <c r="I10027" s="90" t="s">
        <v>503</v>
      </c>
    </row>
    <row r="10028" spans="1:10" hidden="1" x14ac:dyDescent="0.25">
      <c r="A10028" s="57" t="s">
        <v>132</v>
      </c>
      <c r="B10028" t="s">
        <v>128</v>
      </c>
      <c r="C10028">
        <v>2024</v>
      </c>
      <c r="D10028" t="s">
        <v>58</v>
      </c>
      <c r="E10028" t="s">
        <v>112</v>
      </c>
      <c r="F10028" t="s">
        <v>117</v>
      </c>
      <c r="G10028" t="s">
        <v>318</v>
      </c>
      <c r="H10028" s="90" t="s">
        <v>550</v>
      </c>
    </row>
    <row r="10029" spans="1:10" hidden="1" x14ac:dyDescent="0.25">
      <c r="A10029" s="57" t="s">
        <v>132</v>
      </c>
      <c r="B10029" t="s">
        <v>128</v>
      </c>
      <c r="C10029">
        <v>2024</v>
      </c>
      <c r="D10029" t="s">
        <v>58</v>
      </c>
      <c r="E10029" t="s">
        <v>112</v>
      </c>
      <c r="F10029" t="s">
        <v>117</v>
      </c>
      <c r="G10029" t="s">
        <v>318</v>
      </c>
      <c r="H10029" s="2" t="s">
        <v>279</v>
      </c>
      <c r="I10029" s="90" t="s">
        <v>414</v>
      </c>
      <c r="J10029" s="3">
        <v>784300</v>
      </c>
    </row>
    <row r="10030" spans="1:10" hidden="1" x14ac:dyDescent="0.25">
      <c r="A10030" s="57" t="s">
        <v>132</v>
      </c>
      <c r="B10030" t="s">
        <v>128</v>
      </c>
      <c r="C10030">
        <v>2024</v>
      </c>
      <c r="D10030" t="s">
        <v>58</v>
      </c>
      <c r="E10030" t="s">
        <v>112</v>
      </c>
      <c r="F10030" t="s">
        <v>117</v>
      </c>
      <c r="G10030" t="s">
        <v>318</v>
      </c>
      <c r="H10030" s="2" t="s">
        <v>279</v>
      </c>
      <c r="I10030" s="90" t="s">
        <v>505</v>
      </c>
      <c r="J10030" s="3">
        <v>719132</v>
      </c>
    </row>
    <row r="10031" spans="1:10" hidden="1" x14ac:dyDescent="0.25">
      <c r="A10031" s="57" t="s">
        <v>132</v>
      </c>
      <c r="B10031" t="s">
        <v>128</v>
      </c>
      <c r="C10031">
        <v>2024</v>
      </c>
      <c r="D10031" t="s">
        <v>58</v>
      </c>
      <c r="E10031" t="s">
        <v>112</v>
      </c>
      <c r="F10031" t="s">
        <v>117</v>
      </c>
      <c r="G10031" t="s">
        <v>318</v>
      </c>
      <c r="H10031" s="2" t="s">
        <v>279</v>
      </c>
    </row>
    <row r="10032" spans="1:10" hidden="1" x14ac:dyDescent="0.25">
      <c r="A10032" s="57" t="s">
        <v>132</v>
      </c>
      <c r="B10032" t="s">
        <v>128</v>
      </c>
      <c r="C10032">
        <v>2024</v>
      </c>
      <c r="D10032" t="s">
        <v>58</v>
      </c>
      <c r="E10032" t="s">
        <v>112</v>
      </c>
      <c r="F10032" t="s">
        <v>117</v>
      </c>
      <c r="G10032" t="s">
        <v>318</v>
      </c>
      <c r="H10032" s="2" t="s">
        <v>279</v>
      </c>
    </row>
    <row r="10033" spans="1:10" hidden="1" x14ac:dyDescent="0.25">
      <c r="A10033" s="57" t="s">
        <v>132</v>
      </c>
      <c r="B10033" t="s">
        <v>128</v>
      </c>
      <c r="C10033">
        <v>2024</v>
      </c>
      <c r="D10033" t="s">
        <v>58</v>
      </c>
      <c r="E10033" t="s">
        <v>112</v>
      </c>
      <c r="F10033" t="s">
        <v>117</v>
      </c>
      <c r="G10033" t="s">
        <v>318</v>
      </c>
      <c r="H10033" s="2" t="s">
        <v>279</v>
      </c>
    </row>
    <row r="10034" spans="1:10" hidden="1" x14ac:dyDescent="0.25">
      <c r="A10034" s="57" t="s">
        <v>132</v>
      </c>
      <c r="B10034" t="s">
        <v>128</v>
      </c>
      <c r="C10034">
        <v>2024</v>
      </c>
      <c r="D10034" t="s">
        <v>58</v>
      </c>
      <c r="E10034" t="s">
        <v>112</v>
      </c>
      <c r="F10034" t="s">
        <v>117</v>
      </c>
      <c r="G10034" t="s">
        <v>665</v>
      </c>
      <c r="H10034" s="2" t="s">
        <v>550</v>
      </c>
      <c r="I10034" s="90" t="s">
        <v>505</v>
      </c>
      <c r="J10034" s="3">
        <v>1216440</v>
      </c>
    </row>
    <row r="10035" spans="1:10" hidden="1" x14ac:dyDescent="0.25">
      <c r="A10035" s="57" t="s">
        <v>132</v>
      </c>
      <c r="B10035" t="s">
        <v>128</v>
      </c>
      <c r="C10035">
        <v>2024</v>
      </c>
      <c r="D10035" t="s">
        <v>58</v>
      </c>
      <c r="E10035" t="s">
        <v>112</v>
      </c>
      <c r="F10035" t="s">
        <v>117</v>
      </c>
      <c r="G10035" t="s">
        <v>665</v>
      </c>
      <c r="H10035" s="2" t="s">
        <v>550</v>
      </c>
      <c r="I10035" s="90" t="s">
        <v>676</v>
      </c>
    </row>
    <row r="10036" spans="1:10" hidden="1" x14ac:dyDescent="0.25">
      <c r="A10036" s="57" t="s">
        <v>132</v>
      </c>
      <c r="B10036" t="s">
        <v>128</v>
      </c>
      <c r="C10036">
        <v>2024</v>
      </c>
      <c r="D10036" t="s">
        <v>58</v>
      </c>
      <c r="E10036" t="s">
        <v>112</v>
      </c>
      <c r="F10036" t="s">
        <v>117</v>
      </c>
      <c r="G10036" t="s">
        <v>47</v>
      </c>
      <c r="H10036" s="90" t="s">
        <v>677</v>
      </c>
      <c r="I10036" s="90" t="s">
        <v>676</v>
      </c>
    </row>
    <row r="10037" spans="1:10" hidden="1" x14ac:dyDescent="0.25">
      <c r="A10037" s="57" t="s">
        <v>132</v>
      </c>
      <c r="B10037" t="s">
        <v>128</v>
      </c>
      <c r="C10037">
        <v>2024</v>
      </c>
      <c r="D10037" t="s">
        <v>58</v>
      </c>
      <c r="E10037" t="s">
        <v>112</v>
      </c>
      <c r="F10037" t="s">
        <v>117</v>
      </c>
      <c r="G10037" t="s">
        <v>319</v>
      </c>
      <c r="H10037" t="s">
        <v>181</v>
      </c>
    </row>
    <row r="10038" spans="1:10" hidden="1" x14ac:dyDescent="0.25">
      <c r="A10038" s="57" t="s">
        <v>132</v>
      </c>
      <c r="B10038" t="s">
        <v>128</v>
      </c>
      <c r="C10038">
        <v>2024</v>
      </c>
      <c r="D10038" t="s">
        <v>58</v>
      </c>
      <c r="E10038" t="s">
        <v>112</v>
      </c>
      <c r="F10038" t="s">
        <v>117</v>
      </c>
      <c r="G10038" t="s">
        <v>319</v>
      </c>
      <c r="H10038" s="90" t="s">
        <v>320</v>
      </c>
    </row>
    <row r="10039" spans="1:10" hidden="1" x14ac:dyDescent="0.25">
      <c r="A10039" s="20" t="s">
        <v>133</v>
      </c>
      <c r="B10039" s="20" t="s">
        <v>128</v>
      </c>
      <c r="C10039" s="20">
        <v>2024</v>
      </c>
      <c r="D10039" s="20" t="s">
        <v>58</v>
      </c>
      <c r="E10039" s="20" t="s">
        <v>52</v>
      </c>
      <c r="F10039" s="20" t="s">
        <v>142</v>
      </c>
      <c r="G10039" s="20" t="s">
        <v>301</v>
      </c>
      <c r="H10039" s="20" t="s">
        <v>210</v>
      </c>
      <c r="I10039" s="20" t="s">
        <v>374</v>
      </c>
      <c r="J10039" s="10">
        <v>127320691.59999999</v>
      </c>
    </row>
    <row r="10040" spans="1:10" hidden="1" x14ac:dyDescent="0.25">
      <c r="A10040" s="57" t="s">
        <v>133</v>
      </c>
      <c r="B10040" t="s">
        <v>128</v>
      </c>
      <c r="C10040">
        <v>2024</v>
      </c>
      <c r="D10040" t="s">
        <v>58</v>
      </c>
      <c r="E10040" t="s">
        <v>52</v>
      </c>
      <c r="F10040" t="s">
        <v>152</v>
      </c>
      <c r="G10040" t="s">
        <v>149</v>
      </c>
      <c r="H10040" t="s">
        <v>211</v>
      </c>
      <c r="J10040" s="3">
        <v>507.73</v>
      </c>
    </row>
    <row r="10041" spans="1:10" hidden="1" x14ac:dyDescent="0.25">
      <c r="A10041" s="57" t="s">
        <v>133</v>
      </c>
      <c r="B10041" t="s">
        <v>128</v>
      </c>
      <c r="C10041">
        <v>2024</v>
      </c>
      <c r="D10041" t="s">
        <v>58</v>
      </c>
      <c r="E10041" t="s">
        <v>52</v>
      </c>
      <c r="F10041" t="s">
        <v>152</v>
      </c>
      <c r="G10041" t="s">
        <v>213</v>
      </c>
      <c r="H10041" t="s">
        <v>214</v>
      </c>
    </row>
    <row r="10042" spans="1:10" hidden="1" x14ac:dyDescent="0.25">
      <c r="A10042" s="57" t="s">
        <v>133</v>
      </c>
      <c r="B10042" t="s">
        <v>128</v>
      </c>
      <c r="C10042">
        <v>2024</v>
      </c>
      <c r="D10042" t="s">
        <v>58</v>
      </c>
      <c r="E10042" t="s">
        <v>52</v>
      </c>
      <c r="F10042" t="s">
        <v>152</v>
      </c>
      <c r="G10042" t="s">
        <v>217</v>
      </c>
      <c r="H10042" t="s">
        <v>218</v>
      </c>
      <c r="J10042" s="3">
        <v>39.15</v>
      </c>
    </row>
    <row r="10043" spans="1:10" hidden="1" x14ac:dyDescent="0.25">
      <c r="A10043" s="57" t="s">
        <v>133</v>
      </c>
      <c r="B10043" t="s">
        <v>128</v>
      </c>
      <c r="C10043">
        <v>2024</v>
      </c>
      <c r="D10043" t="s">
        <v>58</v>
      </c>
      <c r="E10043" t="s">
        <v>52</v>
      </c>
      <c r="F10043" t="s">
        <v>142</v>
      </c>
      <c r="G10043" t="s">
        <v>300</v>
      </c>
      <c r="H10043" t="s">
        <v>224</v>
      </c>
      <c r="J10043" s="3">
        <v>-34363046.689999998</v>
      </c>
    </row>
    <row r="10044" spans="1:10" hidden="1" x14ac:dyDescent="0.25">
      <c r="A10044" s="57" t="s">
        <v>133</v>
      </c>
      <c r="B10044" t="s">
        <v>128</v>
      </c>
      <c r="C10044">
        <v>2024</v>
      </c>
      <c r="D10044" t="s">
        <v>58</v>
      </c>
      <c r="E10044" t="s">
        <v>52</v>
      </c>
      <c r="F10044" t="s">
        <v>142</v>
      </c>
      <c r="G10044" t="s">
        <v>300</v>
      </c>
      <c r="H10044" t="s">
        <v>303</v>
      </c>
      <c r="J10044" s="3">
        <v>-8403.36</v>
      </c>
    </row>
    <row r="10045" spans="1:10" hidden="1" x14ac:dyDescent="0.25">
      <c r="A10045" s="57" t="s">
        <v>133</v>
      </c>
      <c r="B10045" t="s">
        <v>128</v>
      </c>
      <c r="C10045">
        <v>2024</v>
      </c>
      <c r="D10045" t="s">
        <v>58</v>
      </c>
      <c r="E10045" t="s">
        <v>52</v>
      </c>
      <c r="F10045" t="s">
        <v>142</v>
      </c>
      <c r="G10045" t="s">
        <v>270</v>
      </c>
      <c r="H10045" t="s">
        <v>269</v>
      </c>
    </row>
    <row r="10046" spans="1:10" hidden="1" x14ac:dyDescent="0.25">
      <c r="A10046" s="57" t="s">
        <v>133</v>
      </c>
      <c r="B10046" t="s">
        <v>128</v>
      </c>
      <c r="C10046">
        <v>2024</v>
      </c>
      <c r="D10046" t="s">
        <v>58</v>
      </c>
      <c r="E10046" t="s">
        <v>52</v>
      </c>
      <c r="F10046" t="s">
        <v>142</v>
      </c>
      <c r="G10046" t="s">
        <v>270</v>
      </c>
      <c r="H10046" t="s">
        <v>271</v>
      </c>
      <c r="J10046" s="3">
        <v>210084</v>
      </c>
    </row>
    <row r="10047" spans="1:10" hidden="1" x14ac:dyDescent="0.25">
      <c r="A10047" s="57" t="s">
        <v>133</v>
      </c>
      <c r="B10047" t="s">
        <v>128</v>
      </c>
      <c r="C10047">
        <v>2024</v>
      </c>
      <c r="D10047" t="s">
        <v>58</v>
      </c>
      <c r="E10047" t="s">
        <v>52</v>
      </c>
      <c r="F10047" t="s">
        <v>142</v>
      </c>
      <c r="G10047" t="s">
        <v>270</v>
      </c>
      <c r="H10047" t="s">
        <v>486</v>
      </c>
      <c r="J10047" s="3">
        <v>-1202891.2</v>
      </c>
    </row>
    <row r="10048" spans="1:10" hidden="1" x14ac:dyDescent="0.25">
      <c r="A10048" s="57" t="s">
        <v>133</v>
      </c>
      <c r="B10048" t="s">
        <v>128</v>
      </c>
      <c r="C10048">
        <v>2024</v>
      </c>
      <c r="D10048" t="s">
        <v>58</v>
      </c>
      <c r="E10048" t="s">
        <v>52</v>
      </c>
      <c r="F10048" t="s">
        <v>152</v>
      </c>
      <c r="G10048" t="s">
        <v>56</v>
      </c>
      <c r="H10048" s="90" t="s">
        <v>608</v>
      </c>
    </row>
    <row r="10049" spans="1:10" hidden="1" x14ac:dyDescent="0.25">
      <c r="A10049" s="57" t="s">
        <v>133</v>
      </c>
      <c r="B10049" t="s">
        <v>128</v>
      </c>
      <c r="C10049">
        <v>2024</v>
      </c>
      <c r="D10049" t="s">
        <v>58</v>
      </c>
      <c r="E10049" t="s">
        <v>45</v>
      </c>
      <c r="F10049" t="s">
        <v>46</v>
      </c>
      <c r="G10049" t="s">
        <v>54</v>
      </c>
      <c r="H10049" t="s">
        <v>681</v>
      </c>
      <c r="I10049" s="90" t="s">
        <v>375</v>
      </c>
      <c r="J10049" s="3">
        <v>16900000</v>
      </c>
    </row>
    <row r="10050" spans="1:10" hidden="1" x14ac:dyDescent="0.25">
      <c r="A10050" s="57" t="s">
        <v>133</v>
      </c>
      <c r="B10050" t="s">
        <v>128</v>
      </c>
      <c r="C10050">
        <v>2024</v>
      </c>
      <c r="D10050" t="s">
        <v>58</v>
      </c>
      <c r="E10050" t="s">
        <v>45</v>
      </c>
      <c r="F10050" t="s">
        <v>46</v>
      </c>
      <c r="G10050" t="s">
        <v>54</v>
      </c>
      <c r="H10050" t="s">
        <v>11</v>
      </c>
      <c r="I10050" s="90" t="s">
        <v>556</v>
      </c>
      <c r="J10050" s="3">
        <v>2070000</v>
      </c>
    </row>
    <row r="10051" spans="1:10" hidden="1" x14ac:dyDescent="0.25">
      <c r="A10051" s="57" t="s">
        <v>133</v>
      </c>
      <c r="B10051" t="s">
        <v>128</v>
      </c>
      <c r="C10051">
        <v>2024</v>
      </c>
      <c r="D10051" t="s">
        <v>58</v>
      </c>
      <c r="E10051" t="s">
        <v>45</v>
      </c>
      <c r="F10051" t="s">
        <v>46</v>
      </c>
      <c r="G10051" t="s">
        <v>54</v>
      </c>
      <c r="H10051" t="s">
        <v>11</v>
      </c>
      <c r="I10051" s="90" t="s">
        <v>557</v>
      </c>
    </row>
    <row r="10052" spans="1:10" hidden="1" x14ac:dyDescent="0.25">
      <c r="A10052" s="57" t="s">
        <v>133</v>
      </c>
      <c r="B10052" t="s">
        <v>128</v>
      </c>
      <c r="C10052">
        <v>2024</v>
      </c>
      <c r="D10052" t="s">
        <v>58</v>
      </c>
      <c r="E10052" t="s">
        <v>45</v>
      </c>
      <c r="F10052" t="s">
        <v>46</v>
      </c>
      <c r="G10052" t="s">
        <v>54</v>
      </c>
      <c r="H10052" t="s">
        <v>12</v>
      </c>
      <c r="I10052" s="90" t="s">
        <v>556</v>
      </c>
      <c r="J10052" s="3">
        <v>162000</v>
      </c>
    </row>
    <row r="10053" spans="1:10" hidden="1" x14ac:dyDescent="0.25">
      <c r="A10053" s="57" t="s">
        <v>133</v>
      </c>
      <c r="B10053" t="s">
        <v>128</v>
      </c>
      <c r="C10053">
        <v>2024</v>
      </c>
      <c r="D10053" t="s">
        <v>58</v>
      </c>
      <c r="E10053" t="s">
        <v>45</v>
      </c>
      <c r="F10053" t="s">
        <v>46</v>
      </c>
      <c r="G10053" t="s">
        <v>54</v>
      </c>
      <c r="H10053" t="s">
        <v>12</v>
      </c>
      <c r="I10053" s="90" t="s">
        <v>557</v>
      </c>
    </row>
    <row r="10054" spans="1:10" hidden="1" x14ac:dyDescent="0.25">
      <c r="A10054" s="57" t="s">
        <v>133</v>
      </c>
      <c r="B10054" t="s">
        <v>128</v>
      </c>
      <c r="C10054">
        <v>2024</v>
      </c>
      <c r="D10054" t="s">
        <v>58</v>
      </c>
      <c r="E10054" t="s">
        <v>45</v>
      </c>
      <c r="F10054" t="s">
        <v>46</v>
      </c>
      <c r="G10054" t="s">
        <v>54</v>
      </c>
      <c r="H10054" t="s">
        <v>12</v>
      </c>
    </row>
    <row r="10055" spans="1:10" hidden="1" x14ac:dyDescent="0.25">
      <c r="A10055" s="57" t="s">
        <v>133</v>
      </c>
      <c r="B10055" t="s">
        <v>128</v>
      </c>
      <c r="C10055">
        <v>2024</v>
      </c>
      <c r="D10055" t="s">
        <v>58</v>
      </c>
      <c r="E10055" t="s">
        <v>45</v>
      </c>
      <c r="F10055" t="s">
        <v>46</v>
      </c>
      <c r="G10055" t="s">
        <v>54</v>
      </c>
      <c r="H10055" t="s">
        <v>13</v>
      </c>
      <c r="I10055" s="90" t="s">
        <v>375</v>
      </c>
    </row>
    <row r="10056" spans="1:10" hidden="1" x14ac:dyDescent="0.25">
      <c r="A10056" s="57" t="s">
        <v>133</v>
      </c>
      <c r="B10056" t="s">
        <v>128</v>
      </c>
      <c r="C10056">
        <v>2024</v>
      </c>
      <c r="D10056" t="s">
        <v>58</v>
      </c>
      <c r="E10056" t="s">
        <v>45</v>
      </c>
      <c r="F10056" t="s">
        <v>46</v>
      </c>
      <c r="G10056" t="s">
        <v>54</v>
      </c>
      <c r="H10056" t="s">
        <v>13</v>
      </c>
      <c r="I10056" s="90" t="s">
        <v>556</v>
      </c>
      <c r="J10056" s="3">
        <v>186000</v>
      </c>
    </row>
    <row r="10057" spans="1:10" hidden="1" x14ac:dyDescent="0.25">
      <c r="A10057" s="57" t="s">
        <v>133</v>
      </c>
      <c r="B10057" t="s">
        <v>128</v>
      </c>
      <c r="C10057">
        <v>2024</v>
      </c>
      <c r="D10057" t="s">
        <v>58</v>
      </c>
      <c r="E10057" t="s">
        <v>45</v>
      </c>
      <c r="F10057" t="s">
        <v>46</v>
      </c>
      <c r="G10057" t="s">
        <v>54</v>
      </c>
      <c r="H10057" t="s">
        <v>13</v>
      </c>
      <c r="I10057" s="90" t="s">
        <v>557</v>
      </c>
    </row>
    <row r="10058" spans="1:10" hidden="1" x14ac:dyDescent="0.25">
      <c r="A10058" s="57" t="s">
        <v>133</v>
      </c>
      <c r="B10058" t="s">
        <v>128</v>
      </c>
      <c r="C10058">
        <v>2024</v>
      </c>
      <c r="D10058" t="s">
        <v>58</v>
      </c>
      <c r="E10058" t="s">
        <v>45</v>
      </c>
      <c r="F10058" t="s">
        <v>46</v>
      </c>
      <c r="G10058" t="s">
        <v>54</v>
      </c>
      <c r="H10058" t="s">
        <v>14</v>
      </c>
      <c r="I10058" s="90" t="s">
        <v>375</v>
      </c>
    </row>
    <row r="10059" spans="1:10" hidden="1" x14ac:dyDescent="0.25">
      <c r="A10059" s="57" t="s">
        <v>133</v>
      </c>
      <c r="B10059" t="s">
        <v>128</v>
      </c>
      <c r="C10059">
        <v>2024</v>
      </c>
      <c r="D10059" t="s">
        <v>58</v>
      </c>
      <c r="E10059" t="s">
        <v>45</v>
      </c>
      <c r="F10059" t="s">
        <v>46</v>
      </c>
      <c r="G10059" t="s">
        <v>54</v>
      </c>
      <c r="H10059" t="s">
        <v>14</v>
      </c>
      <c r="I10059" s="90" t="s">
        <v>557</v>
      </c>
    </row>
    <row r="10060" spans="1:10" hidden="1" x14ac:dyDescent="0.25">
      <c r="A10060" s="57" t="s">
        <v>133</v>
      </c>
      <c r="B10060" t="s">
        <v>128</v>
      </c>
      <c r="C10060">
        <v>2024</v>
      </c>
      <c r="D10060" t="s">
        <v>58</v>
      </c>
      <c r="E10060" t="s">
        <v>45</v>
      </c>
      <c r="F10060" t="s">
        <v>46</v>
      </c>
      <c r="G10060" t="s">
        <v>54</v>
      </c>
      <c r="H10060" t="s">
        <v>14</v>
      </c>
      <c r="I10060" s="90" t="s">
        <v>672</v>
      </c>
    </row>
    <row r="10061" spans="1:10" hidden="1" x14ac:dyDescent="0.25">
      <c r="A10061" s="57" t="s">
        <v>133</v>
      </c>
      <c r="B10061" t="s">
        <v>128</v>
      </c>
      <c r="C10061">
        <v>2024</v>
      </c>
      <c r="D10061" t="s">
        <v>58</v>
      </c>
      <c r="E10061" t="s">
        <v>45</v>
      </c>
      <c r="F10061" t="s">
        <v>46</v>
      </c>
      <c r="G10061" t="s">
        <v>54</v>
      </c>
      <c r="H10061" t="s">
        <v>14</v>
      </c>
      <c r="I10061" s="90" t="s">
        <v>556</v>
      </c>
      <c r="J10061" s="3">
        <v>22320</v>
      </c>
    </row>
    <row r="10062" spans="1:10" hidden="1" x14ac:dyDescent="0.25">
      <c r="A10062" s="57" t="s">
        <v>133</v>
      </c>
      <c r="B10062" t="s">
        <v>128</v>
      </c>
      <c r="C10062">
        <v>2024</v>
      </c>
      <c r="D10062" t="s">
        <v>58</v>
      </c>
      <c r="E10062" t="s">
        <v>45</v>
      </c>
      <c r="F10062" t="s">
        <v>46</v>
      </c>
      <c r="G10062" t="s">
        <v>54</v>
      </c>
      <c r="H10062" t="s">
        <v>15</v>
      </c>
      <c r="I10062" s="90" t="s">
        <v>375</v>
      </c>
    </row>
    <row r="10063" spans="1:10" hidden="1" x14ac:dyDescent="0.25">
      <c r="A10063" s="57" t="s">
        <v>133</v>
      </c>
      <c r="B10063" t="s">
        <v>128</v>
      </c>
      <c r="C10063">
        <v>2024</v>
      </c>
      <c r="D10063" t="s">
        <v>58</v>
      </c>
      <c r="E10063" t="s">
        <v>45</v>
      </c>
      <c r="F10063" t="s">
        <v>46</v>
      </c>
      <c r="G10063" t="s">
        <v>54</v>
      </c>
      <c r="H10063" t="s">
        <v>15</v>
      </c>
      <c r="I10063" s="90" t="s">
        <v>556</v>
      </c>
      <c r="J10063" s="3">
        <v>186000</v>
      </c>
    </row>
    <row r="10064" spans="1:10" hidden="1" x14ac:dyDescent="0.25">
      <c r="A10064" s="57" t="s">
        <v>133</v>
      </c>
      <c r="B10064" t="s">
        <v>128</v>
      </c>
      <c r="C10064">
        <v>2024</v>
      </c>
      <c r="D10064" t="s">
        <v>58</v>
      </c>
      <c r="E10064" t="s">
        <v>45</v>
      </c>
      <c r="F10064" t="s">
        <v>46</v>
      </c>
      <c r="G10064" t="s">
        <v>54</v>
      </c>
      <c r="H10064" t="s">
        <v>15</v>
      </c>
      <c r="I10064" s="90" t="s">
        <v>557</v>
      </c>
    </row>
    <row r="10065" spans="1:10" hidden="1" x14ac:dyDescent="0.25">
      <c r="A10065" s="57" t="s">
        <v>133</v>
      </c>
      <c r="B10065" t="s">
        <v>128</v>
      </c>
      <c r="C10065">
        <v>2024</v>
      </c>
      <c r="D10065" t="s">
        <v>58</v>
      </c>
      <c r="E10065" t="s">
        <v>45</v>
      </c>
      <c r="F10065" t="s">
        <v>46</v>
      </c>
      <c r="G10065" t="s">
        <v>54</v>
      </c>
      <c r="H10065" t="s">
        <v>16</v>
      </c>
      <c r="I10065" s="90" t="s">
        <v>375</v>
      </c>
      <c r="J10065" s="3">
        <v>704167</v>
      </c>
    </row>
    <row r="10066" spans="1:10" hidden="1" x14ac:dyDescent="0.25">
      <c r="A10066" s="57" t="s">
        <v>133</v>
      </c>
      <c r="B10066" t="s">
        <v>128</v>
      </c>
      <c r="C10066">
        <v>2024</v>
      </c>
      <c r="D10066" t="s">
        <v>58</v>
      </c>
      <c r="E10066" t="s">
        <v>45</v>
      </c>
      <c r="F10066" t="s">
        <v>46</v>
      </c>
      <c r="G10066" t="s">
        <v>54</v>
      </c>
      <c r="H10066" t="s">
        <v>16</v>
      </c>
      <c r="I10066" s="90" t="s">
        <v>557</v>
      </c>
    </row>
    <row r="10067" spans="1:10" hidden="1" x14ac:dyDescent="0.25">
      <c r="A10067" s="57" t="s">
        <v>133</v>
      </c>
      <c r="B10067" t="s">
        <v>128</v>
      </c>
      <c r="C10067">
        <v>2024</v>
      </c>
      <c r="D10067" t="s">
        <v>58</v>
      </c>
      <c r="E10067" t="s">
        <v>45</v>
      </c>
      <c r="F10067" t="s">
        <v>46</v>
      </c>
      <c r="G10067" t="s">
        <v>54</v>
      </c>
      <c r="H10067" t="s">
        <v>16</v>
      </c>
      <c r="I10067" s="90" t="s">
        <v>556</v>
      </c>
      <c r="J10067" s="3">
        <v>86250</v>
      </c>
    </row>
    <row r="10068" spans="1:10" hidden="1" x14ac:dyDescent="0.25">
      <c r="A10068" s="57" t="s">
        <v>133</v>
      </c>
      <c r="B10068" t="s">
        <v>128</v>
      </c>
      <c r="C10068">
        <v>2024</v>
      </c>
      <c r="D10068" t="s">
        <v>58</v>
      </c>
      <c r="E10068" t="s">
        <v>45</v>
      </c>
      <c r="F10068" t="s">
        <v>46</v>
      </c>
      <c r="G10068" t="s">
        <v>54</v>
      </c>
      <c r="H10068" t="s">
        <v>17</v>
      </c>
      <c r="I10068" s="90" t="s">
        <v>375</v>
      </c>
    </row>
    <row r="10069" spans="1:10" hidden="1" x14ac:dyDescent="0.25">
      <c r="A10069" s="57" t="s">
        <v>133</v>
      </c>
      <c r="B10069" t="s">
        <v>128</v>
      </c>
      <c r="C10069">
        <v>2024</v>
      </c>
      <c r="D10069" t="s">
        <v>58</v>
      </c>
      <c r="E10069" t="s">
        <v>45</v>
      </c>
      <c r="F10069" t="s">
        <v>46</v>
      </c>
      <c r="G10069" t="s">
        <v>54</v>
      </c>
      <c r="H10069" s="90" t="s">
        <v>331</v>
      </c>
    </row>
    <row r="10070" spans="1:10" hidden="1" x14ac:dyDescent="0.25">
      <c r="A10070" s="57" t="s">
        <v>133</v>
      </c>
      <c r="B10070" t="s">
        <v>128</v>
      </c>
      <c r="C10070">
        <v>2024</v>
      </c>
      <c r="D10070" t="s">
        <v>58</v>
      </c>
      <c r="E10070" t="s">
        <v>45</v>
      </c>
      <c r="F10070" t="s">
        <v>46</v>
      </c>
      <c r="G10070" t="s">
        <v>54</v>
      </c>
      <c r="H10070" s="90" t="s">
        <v>445</v>
      </c>
    </row>
    <row r="10071" spans="1:10" hidden="1" x14ac:dyDescent="0.25">
      <c r="A10071" s="57" t="s">
        <v>133</v>
      </c>
      <c r="B10071" t="s">
        <v>128</v>
      </c>
      <c r="C10071">
        <v>2024</v>
      </c>
      <c r="D10071" t="s">
        <v>58</v>
      </c>
      <c r="E10071" t="s">
        <v>45</v>
      </c>
      <c r="F10071" t="s">
        <v>46</v>
      </c>
      <c r="G10071" t="s">
        <v>54</v>
      </c>
      <c r="H10071" t="s">
        <v>195</v>
      </c>
      <c r="I10071" s="90" t="s">
        <v>654</v>
      </c>
    </row>
    <row r="10072" spans="1:10" hidden="1" x14ac:dyDescent="0.25">
      <c r="A10072" s="57" t="s">
        <v>133</v>
      </c>
      <c r="B10072" t="s">
        <v>128</v>
      </c>
      <c r="C10072">
        <v>2024</v>
      </c>
      <c r="D10072" t="s">
        <v>58</v>
      </c>
      <c r="E10072" t="s">
        <v>45</v>
      </c>
      <c r="F10072" t="s">
        <v>46</v>
      </c>
      <c r="G10072" t="s">
        <v>54</v>
      </c>
      <c r="H10072" t="s">
        <v>18</v>
      </c>
      <c r="I10072" s="90" t="s">
        <v>559</v>
      </c>
      <c r="J10072" s="10">
        <v>72558</v>
      </c>
    </row>
    <row r="10073" spans="1:10" hidden="1" x14ac:dyDescent="0.25">
      <c r="A10073" s="57" t="s">
        <v>133</v>
      </c>
      <c r="B10073" t="s">
        <v>128</v>
      </c>
      <c r="C10073">
        <v>2024</v>
      </c>
      <c r="D10073" t="s">
        <v>58</v>
      </c>
      <c r="E10073" t="s">
        <v>45</v>
      </c>
      <c r="F10073" t="s">
        <v>46</v>
      </c>
      <c r="G10073" t="s">
        <v>54</v>
      </c>
      <c r="H10073" s="90" t="s">
        <v>513</v>
      </c>
      <c r="I10073" s="90" t="s">
        <v>581</v>
      </c>
    </row>
    <row r="10074" spans="1:10" hidden="1" x14ac:dyDescent="0.25">
      <c r="A10074" s="57" t="s">
        <v>133</v>
      </c>
      <c r="B10074" t="s">
        <v>128</v>
      </c>
      <c r="C10074">
        <v>2024</v>
      </c>
      <c r="D10074" t="s">
        <v>58</v>
      </c>
      <c r="E10074" t="s">
        <v>45</v>
      </c>
      <c r="F10074" t="s">
        <v>46</v>
      </c>
      <c r="G10074" t="s">
        <v>54</v>
      </c>
      <c r="H10074" t="s">
        <v>19</v>
      </c>
      <c r="I10074" s="90" t="s">
        <v>398</v>
      </c>
      <c r="J10074" s="10">
        <v>1678428.288677837</v>
      </c>
    </row>
    <row r="10075" spans="1:10" hidden="1" x14ac:dyDescent="0.25">
      <c r="A10075" s="57" t="s">
        <v>133</v>
      </c>
      <c r="B10075" t="s">
        <v>128</v>
      </c>
      <c r="C10075">
        <v>2024</v>
      </c>
      <c r="D10075" t="s">
        <v>58</v>
      </c>
      <c r="E10075" t="s">
        <v>45</v>
      </c>
      <c r="F10075" t="s">
        <v>46</v>
      </c>
      <c r="G10075" t="s">
        <v>54</v>
      </c>
      <c r="H10075" t="s">
        <v>19</v>
      </c>
      <c r="I10075" s="90" t="s">
        <v>400</v>
      </c>
    </row>
    <row r="10076" spans="1:10" hidden="1" x14ac:dyDescent="0.25">
      <c r="A10076" s="57" t="s">
        <v>133</v>
      </c>
      <c r="B10076" t="s">
        <v>128</v>
      </c>
      <c r="C10076">
        <v>2024</v>
      </c>
      <c r="D10076" t="s">
        <v>58</v>
      </c>
      <c r="E10076" t="s">
        <v>45</v>
      </c>
      <c r="F10076" t="s">
        <v>46</v>
      </c>
      <c r="G10076" t="s">
        <v>54</v>
      </c>
      <c r="H10076" t="s">
        <v>20</v>
      </c>
      <c r="I10076" s="90" t="s">
        <v>399</v>
      </c>
      <c r="J10076" s="10">
        <v>776000</v>
      </c>
    </row>
    <row r="10077" spans="1:10" hidden="1" x14ac:dyDescent="0.25">
      <c r="A10077" s="57" t="s">
        <v>133</v>
      </c>
      <c r="B10077" t="s">
        <v>128</v>
      </c>
      <c r="C10077">
        <v>2024</v>
      </c>
      <c r="D10077" t="s">
        <v>58</v>
      </c>
      <c r="E10077" t="s">
        <v>45</v>
      </c>
      <c r="F10077" t="s">
        <v>46</v>
      </c>
      <c r="G10077" t="s">
        <v>54</v>
      </c>
      <c r="H10077" s="90" t="s">
        <v>523</v>
      </c>
    </row>
    <row r="10078" spans="1:10" hidden="1" x14ac:dyDescent="0.25">
      <c r="A10078" s="57" t="s">
        <v>133</v>
      </c>
      <c r="B10078" t="s">
        <v>128</v>
      </c>
      <c r="C10078">
        <v>2024</v>
      </c>
      <c r="D10078" t="s">
        <v>58</v>
      </c>
      <c r="E10078" t="s">
        <v>45</v>
      </c>
      <c r="F10078" t="s">
        <v>46</v>
      </c>
      <c r="G10078" t="s">
        <v>54</v>
      </c>
      <c r="H10078" s="2" t="s">
        <v>294</v>
      </c>
      <c r="I10078" s="90" t="s">
        <v>575</v>
      </c>
    </row>
    <row r="10079" spans="1:10" hidden="1" x14ac:dyDescent="0.25">
      <c r="A10079" s="57" t="s">
        <v>133</v>
      </c>
      <c r="B10079" t="s">
        <v>128</v>
      </c>
      <c r="C10079">
        <v>2024</v>
      </c>
      <c r="D10079" t="s">
        <v>58</v>
      </c>
      <c r="E10079" t="s">
        <v>45</v>
      </c>
      <c r="F10079" t="s">
        <v>46</v>
      </c>
      <c r="G10079" t="s">
        <v>118</v>
      </c>
      <c r="H10079" s="2" t="s">
        <v>295</v>
      </c>
      <c r="I10079" s="90" t="s">
        <v>378</v>
      </c>
      <c r="J10079" s="3">
        <v>1200000</v>
      </c>
    </row>
    <row r="10080" spans="1:10" hidden="1" x14ac:dyDescent="0.25">
      <c r="A10080" s="57" t="s">
        <v>133</v>
      </c>
      <c r="B10080" t="s">
        <v>128</v>
      </c>
      <c r="C10080">
        <v>2024</v>
      </c>
      <c r="D10080" t="s">
        <v>58</v>
      </c>
      <c r="E10080" t="s">
        <v>45</v>
      </c>
      <c r="F10080" t="s">
        <v>46</v>
      </c>
      <c r="G10080" t="s">
        <v>118</v>
      </c>
      <c r="H10080" t="s">
        <v>119</v>
      </c>
      <c r="I10080" s="90" t="s">
        <v>685</v>
      </c>
      <c r="J10080" s="3">
        <v>2700000</v>
      </c>
    </row>
    <row r="10081" spans="1:10" hidden="1" x14ac:dyDescent="0.25">
      <c r="A10081" s="57" t="s">
        <v>133</v>
      </c>
      <c r="B10081" t="s">
        <v>128</v>
      </c>
      <c r="C10081">
        <v>2024</v>
      </c>
      <c r="D10081" t="s">
        <v>58</v>
      </c>
      <c r="E10081" t="s">
        <v>45</v>
      </c>
      <c r="F10081" t="s">
        <v>46</v>
      </c>
      <c r="G10081" t="s">
        <v>118</v>
      </c>
      <c r="H10081" t="s">
        <v>283</v>
      </c>
      <c r="I10081" s="90" t="s">
        <v>682</v>
      </c>
    </row>
    <row r="10082" spans="1:10" hidden="1" x14ac:dyDescent="0.25">
      <c r="A10082" s="57" t="s">
        <v>133</v>
      </c>
      <c r="B10082" t="s">
        <v>128</v>
      </c>
      <c r="C10082">
        <v>2024</v>
      </c>
      <c r="D10082" t="s">
        <v>58</v>
      </c>
      <c r="E10082" t="s">
        <v>45</v>
      </c>
      <c r="F10082" t="s">
        <v>46</v>
      </c>
      <c r="G10082" t="s">
        <v>109</v>
      </c>
      <c r="H10082" t="s">
        <v>219</v>
      </c>
      <c r="I10082" s="90" t="s">
        <v>465</v>
      </c>
      <c r="J10082" s="3">
        <v>741</v>
      </c>
    </row>
    <row r="10083" spans="1:10" hidden="1" x14ac:dyDescent="0.25">
      <c r="A10083" s="57" t="s">
        <v>133</v>
      </c>
      <c r="B10083" t="s">
        <v>128</v>
      </c>
      <c r="C10083">
        <v>2024</v>
      </c>
      <c r="D10083" t="s">
        <v>58</v>
      </c>
      <c r="E10083" t="s">
        <v>45</v>
      </c>
      <c r="F10083" t="s">
        <v>46</v>
      </c>
      <c r="G10083" t="s">
        <v>109</v>
      </c>
      <c r="H10083" t="s">
        <v>219</v>
      </c>
      <c r="I10083" s="90" t="s">
        <v>683</v>
      </c>
    </row>
    <row r="10084" spans="1:10" hidden="1" x14ac:dyDescent="0.25">
      <c r="A10084" s="57" t="s">
        <v>133</v>
      </c>
      <c r="B10084" t="s">
        <v>128</v>
      </c>
      <c r="C10084">
        <v>2024</v>
      </c>
      <c r="D10084" t="s">
        <v>58</v>
      </c>
      <c r="E10084" t="s">
        <v>45</v>
      </c>
      <c r="F10084" t="s">
        <v>46</v>
      </c>
      <c r="G10084" t="s">
        <v>109</v>
      </c>
      <c r="H10084" s="2" t="s">
        <v>267</v>
      </c>
    </row>
    <row r="10085" spans="1:10" hidden="1" x14ac:dyDescent="0.25">
      <c r="A10085" s="57" t="s">
        <v>133</v>
      </c>
      <c r="B10085" t="s">
        <v>128</v>
      </c>
      <c r="C10085">
        <v>2024</v>
      </c>
      <c r="D10085" t="s">
        <v>58</v>
      </c>
      <c r="E10085" t="s">
        <v>45</v>
      </c>
      <c r="F10085" t="s">
        <v>46</v>
      </c>
      <c r="G10085" t="s">
        <v>109</v>
      </c>
      <c r="H10085" t="s">
        <v>220</v>
      </c>
      <c r="I10085" s="90" t="s">
        <v>465</v>
      </c>
    </row>
    <row r="10086" spans="1:10" hidden="1" x14ac:dyDescent="0.25">
      <c r="A10086" s="57" t="s">
        <v>133</v>
      </c>
      <c r="B10086" t="s">
        <v>128</v>
      </c>
      <c r="C10086">
        <v>2024</v>
      </c>
      <c r="D10086" t="s">
        <v>58</v>
      </c>
      <c r="E10086" t="s">
        <v>45</v>
      </c>
      <c r="F10086" t="s">
        <v>46</v>
      </c>
      <c r="G10086" t="s">
        <v>109</v>
      </c>
      <c r="H10086" t="s">
        <v>220</v>
      </c>
      <c r="I10086" s="90" t="s">
        <v>425</v>
      </c>
    </row>
    <row r="10087" spans="1:10" hidden="1" x14ac:dyDescent="0.25">
      <c r="A10087" s="57" t="s">
        <v>133</v>
      </c>
      <c r="B10087" t="s">
        <v>128</v>
      </c>
      <c r="C10087">
        <v>2024</v>
      </c>
      <c r="D10087" t="s">
        <v>58</v>
      </c>
      <c r="E10087" t="s">
        <v>45</v>
      </c>
      <c r="F10087" t="s">
        <v>46</v>
      </c>
      <c r="G10087" t="s">
        <v>109</v>
      </c>
      <c r="H10087" t="s">
        <v>220</v>
      </c>
      <c r="I10087" s="90" t="s">
        <v>597</v>
      </c>
    </row>
    <row r="10088" spans="1:10" hidden="1" x14ac:dyDescent="0.25">
      <c r="A10088" s="57" t="s">
        <v>133</v>
      </c>
      <c r="B10088" t="s">
        <v>128</v>
      </c>
      <c r="C10088">
        <v>2024</v>
      </c>
      <c r="D10088" t="s">
        <v>58</v>
      </c>
      <c r="E10088" t="s">
        <v>45</v>
      </c>
      <c r="F10088" t="s">
        <v>46</v>
      </c>
      <c r="G10088" t="s">
        <v>109</v>
      </c>
      <c r="H10088" t="s">
        <v>220</v>
      </c>
      <c r="I10088" s="90" t="s">
        <v>417</v>
      </c>
      <c r="J10088" s="3">
        <v>43300</v>
      </c>
    </row>
    <row r="10089" spans="1:10" hidden="1" x14ac:dyDescent="0.25">
      <c r="A10089" s="57" t="s">
        <v>133</v>
      </c>
      <c r="B10089" t="s">
        <v>128</v>
      </c>
      <c r="C10089">
        <v>2024</v>
      </c>
      <c r="D10089" t="s">
        <v>58</v>
      </c>
      <c r="E10089" t="s">
        <v>45</v>
      </c>
      <c r="F10089" t="s">
        <v>46</v>
      </c>
      <c r="G10089" t="s">
        <v>109</v>
      </c>
      <c r="H10089" t="s">
        <v>260</v>
      </c>
    </row>
    <row r="10090" spans="1:10" hidden="1" x14ac:dyDescent="0.25">
      <c r="A10090" s="57" t="s">
        <v>133</v>
      </c>
      <c r="B10090" t="s">
        <v>128</v>
      </c>
      <c r="C10090">
        <v>2024</v>
      </c>
      <c r="D10090" t="s">
        <v>58</v>
      </c>
      <c r="E10090" t="s">
        <v>45</v>
      </c>
      <c r="F10090" t="s">
        <v>46</v>
      </c>
      <c r="G10090" t="s">
        <v>55</v>
      </c>
      <c r="H10090" t="s">
        <v>22</v>
      </c>
      <c r="I10090" s="90" t="s">
        <v>380</v>
      </c>
    </row>
    <row r="10091" spans="1:10" hidden="1" x14ac:dyDescent="0.25">
      <c r="A10091" s="57" t="s">
        <v>133</v>
      </c>
      <c r="B10091" t="s">
        <v>128</v>
      </c>
      <c r="C10091">
        <v>2024</v>
      </c>
      <c r="D10091" t="s">
        <v>58</v>
      </c>
      <c r="E10091" t="s">
        <v>45</v>
      </c>
      <c r="F10091" t="s">
        <v>46</v>
      </c>
      <c r="G10091" t="s">
        <v>55</v>
      </c>
      <c r="H10091" t="s">
        <v>22</v>
      </c>
    </row>
    <row r="10092" spans="1:10" hidden="1" x14ac:dyDescent="0.25">
      <c r="A10092" s="57" t="s">
        <v>133</v>
      </c>
      <c r="B10092" t="s">
        <v>128</v>
      </c>
      <c r="C10092">
        <v>2024</v>
      </c>
      <c r="D10092" t="s">
        <v>58</v>
      </c>
      <c r="E10092" t="s">
        <v>45</v>
      </c>
      <c r="F10092" t="s">
        <v>46</v>
      </c>
      <c r="G10092" t="s">
        <v>55</v>
      </c>
      <c r="H10092" t="s">
        <v>447</v>
      </c>
    </row>
    <row r="10093" spans="1:10" hidden="1" x14ac:dyDescent="0.25">
      <c r="A10093" s="57" t="s">
        <v>133</v>
      </c>
      <c r="B10093" t="s">
        <v>128</v>
      </c>
      <c r="C10093">
        <v>2024</v>
      </c>
      <c r="D10093" t="s">
        <v>58</v>
      </c>
      <c r="E10093" t="s">
        <v>45</v>
      </c>
      <c r="F10093" t="s">
        <v>46</v>
      </c>
      <c r="G10093" t="s">
        <v>611</v>
      </c>
      <c r="H10093" t="s">
        <v>612</v>
      </c>
      <c r="I10093" t="s">
        <v>613</v>
      </c>
      <c r="J10093" s="3">
        <v>43930</v>
      </c>
    </row>
    <row r="10094" spans="1:10" hidden="1" x14ac:dyDescent="0.25">
      <c r="A10094" s="57" t="s">
        <v>133</v>
      </c>
      <c r="B10094" t="s">
        <v>128</v>
      </c>
      <c r="C10094">
        <v>2024</v>
      </c>
      <c r="D10094" t="s">
        <v>58</v>
      </c>
      <c r="E10094" t="s">
        <v>45</v>
      </c>
      <c r="F10094" t="s">
        <v>46</v>
      </c>
      <c r="G10094" t="s">
        <v>47</v>
      </c>
      <c r="H10094" t="s">
        <v>238</v>
      </c>
    </row>
    <row r="10095" spans="1:10" hidden="1" x14ac:dyDescent="0.25">
      <c r="A10095" s="57" t="s">
        <v>133</v>
      </c>
      <c r="B10095" t="s">
        <v>128</v>
      </c>
      <c r="C10095">
        <v>2024</v>
      </c>
      <c r="D10095" t="s">
        <v>58</v>
      </c>
      <c r="E10095" t="s">
        <v>45</v>
      </c>
      <c r="F10095" t="s">
        <v>46</v>
      </c>
      <c r="G10095" t="s">
        <v>47</v>
      </c>
      <c r="H10095" t="s">
        <v>239</v>
      </c>
      <c r="I10095" s="90" t="s">
        <v>382</v>
      </c>
      <c r="J10095" s="3">
        <v>421524</v>
      </c>
    </row>
    <row r="10096" spans="1:10" hidden="1" x14ac:dyDescent="0.25">
      <c r="A10096" s="57" t="s">
        <v>133</v>
      </c>
      <c r="B10096" t="s">
        <v>128</v>
      </c>
      <c r="C10096">
        <v>2024</v>
      </c>
      <c r="D10096" t="s">
        <v>58</v>
      </c>
      <c r="E10096" t="s">
        <v>45</v>
      </c>
      <c r="F10096" t="s">
        <v>46</v>
      </c>
      <c r="G10096" t="s">
        <v>47</v>
      </c>
      <c r="H10096" t="s">
        <v>239</v>
      </c>
      <c r="I10096" s="90" t="s">
        <v>384</v>
      </c>
      <c r="J10096" s="3">
        <v>506861.4</v>
      </c>
    </row>
    <row r="10097" spans="1:10" hidden="1" x14ac:dyDescent="0.25">
      <c r="A10097" s="57" t="s">
        <v>133</v>
      </c>
      <c r="B10097" t="s">
        <v>128</v>
      </c>
      <c r="C10097">
        <v>2024</v>
      </c>
      <c r="D10097" t="s">
        <v>58</v>
      </c>
      <c r="E10097" t="s">
        <v>45</v>
      </c>
      <c r="F10097" t="s">
        <v>46</v>
      </c>
      <c r="G10097" t="s">
        <v>47</v>
      </c>
      <c r="H10097" t="s">
        <v>239</v>
      </c>
      <c r="I10097" s="90" t="s">
        <v>576</v>
      </c>
      <c r="J10097" s="3">
        <v>1042664</v>
      </c>
    </row>
    <row r="10098" spans="1:10" hidden="1" x14ac:dyDescent="0.25">
      <c r="A10098" s="57" t="s">
        <v>133</v>
      </c>
      <c r="B10098" t="s">
        <v>128</v>
      </c>
      <c r="C10098">
        <v>2024</v>
      </c>
      <c r="D10098" t="s">
        <v>58</v>
      </c>
      <c r="E10098" t="s">
        <v>45</v>
      </c>
      <c r="F10098" t="s">
        <v>46</v>
      </c>
      <c r="G10098" t="s">
        <v>47</v>
      </c>
      <c r="H10098" t="s">
        <v>239</v>
      </c>
      <c r="I10098" s="90" t="s">
        <v>562</v>
      </c>
      <c r="J10098" s="3">
        <v>2500000</v>
      </c>
    </row>
    <row r="10099" spans="1:10" hidden="1" x14ac:dyDescent="0.25">
      <c r="A10099" s="57" t="s">
        <v>133</v>
      </c>
      <c r="B10099" t="s">
        <v>128</v>
      </c>
      <c r="C10099">
        <v>2024</v>
      </c>
      <c r="D10099" t="s">
        <v>58</v>
      </c>
      <c r="E10099" t="s">
        <v>45</v>
      </c>
      <c r="F10099" t="s">
        <v>46</v>
      </c>
      <c r="G10099" t="s">
        <v>47</v>
      </c>
      <c r="H10099" t="s">
        <v>239</v>
      </c>
      <c r="I10099" s="90" t="s">
        <v>686</v>
      </c>
      <c r="J10099" s="3">
        <v>3800000</v>
      </c>
    </row>
    <row r="10100" spans="1:10" hidden="1" x14ac:dyDescent="0.25">
      <c r="A10100" s="57" t="s">
        <v>133</v>
      </c>
      <c r="B10100" t="s">
        <v>128</v>
      </c>
      <c r="C10100">
        <v>2024</v>
      </c>
      <c r="D10100" t="s">
        <v>58</v>
      </c>
      <c r="E10100" t="s">
        <v>45</v>
      </c>
      <c r="F10100" t="s">
        <v>46</v>
      </c>
      <c r="G10100" t="s">
        <v>47</v>
      </c>
      <c r="H10100" t="s">
        <v>239</v>
      </c>
      <c r="I10100" t="s">
        <v>442</v>
      </c>
    </row>
    <row r="10101" spans="1:10" hidden="1" x14ac:dyDescent="0.25">
      <c r="A10101" s="57" t="s">
        <v>133</v>
      </c>
      <c r="B10101" t="s">
        <v>128</v>
      </c>
      <c r="C10101">
        <v>2024</v>
      </c>
      <c r="D10101" t="s">
        <v>58</v>
      </c>
      <c r="E10101" t="s">
        <v>45</v>
      </c>
      <c r="F10101" t="s">
        <v>46</v>
      </c>
      <c r="G10101" t="s">
        <v>47</v>
      </c>
      <c r="H10101" t="s">
        <v>239</v>
      </c>
      <c r="I10101" t="s">
        <v>431</v>
      </c>
    </row>
    <row r="10102" spans="1:10" hidden="1" x14ac:dyDescent="0.25">
      <c r="A10102" s="57" t="s">
        <v>133</v>
      </c>
      <c r="B10102" t="s">
        <v>128</v>
      </c>
      <c r="C10102">
        <v>2024</v>
      </c>
      <c r="D10102" t="s">
        <v>58</v>
      </c>
      <c r="E10102" t="s">
        <v>45</v>
      </c>
      <c r="F10102" t="s">
        <v>46</v>
      </c>
      <c r="G10102" t="s">
        <v>47</v>
      </c>
      <c r="H10102" t="s">
        <v>239</v>
      </c>
      <c r="I10102" s="90" t="s">
        <v>416</v>
      </c>
    </row>
    <row r="10103" spans="1:10" hidden="1" x14ac:dyDescent="0.25">
      <c r="A10103" s="57" t="s">
        <v>133</v>
      </c>
      <c r="B10103" t="s">
        <v>128</v>
      </c>
      <c r="C10103">
        <v>2024</v>
      </c>
      <c r="D10103" t="s">
        <v>58</v>
      </c>
      <c r="E10103" t="s">
        <v>45</v>
      </c>
      <c r="F10103" t="s">
        <v>46</v>
      </c>
      <c r="G10103" t="s">
        <v>47</v>
      </c>
      <c r="H10103" t="s">
        <v>239</v>
      </c>
    </row>
    <row r="10104" spans="1:10" hidden="1" x14ac:dyDescent="0.25">
      <c r="A10104" s="57" t="s">
        <v>133</v>
      </c>
      <c r="B10104" t="s">
        <v>128</v>
      </c>
      <c r="C10104">
        <v>2024</v>
      </c>
      <c r="D10104" t="s">
        <v>58</v>
      </c>
      <c r="E10104" t="s">
        <v>45</v>
      </c>
      <c r="F10104" t="s">
        <v>46</v>
      </c>
      <c r="G10104" t="s">
        <v>47</v>
      </c>
      <c r="H10104" t="s">
        <v>243</v>
      </c>
      <c r="I10104" s="90" t="s">
        <v>465</v>
      </c>
    </row>
    <row r="10105" spans="1:10" hidden="1" x14ac:dyDescent="0.25">
      <c r="A10105" s="57" t="s">
        <v>133</v>
      </c>
      <c r="B10105" t="s">
        <v>128</v>
      </c>
      <c r="C10105">
        <v>2024</v>
      </c>
      <c r="D10105" t="s">
        <v>58</v>
      </c>
      <c r="E10105" t="s">
        <v>45</v>
      </c>
      <c r="F10105" t="s">
        <v>46</v>
      </c>
      <c r="G10105" t="s">
        <v>47</v>
      </c>
      <c r="H10105" t="s">
        <v>243</v>
      </c>
      <c r="I10105" s="90" t="s">
        <v>498</v>
      </c>
    </row>
    <row r="10106" spans="1:10" hidden="1" x14ac:dyDescent="0.25">
      <c r="A10106" s="57" t="s">
        <v>133</v>
      </c>
      <c r="B10106" t="s">
        <v>128</v>
      </c>
      <c r="C10106">
        <v>2024</v>
      </c>
      <c r="D10106" t="s">
        <v>58</v>
      </c>
      <c r="E10106" t="s">
        <v>45</v>
      </c>
      <c r="F10106" t="s">
        <v>46</v>
      </c>
      <c r="G10106" t="s">
        <v>47</v>
      </c>
      <c r="H10106" s="2" t="s">
        <v>276</v>
      </c>
      <c r="I10106" s="90" t="s">
        <v>395</v>
      </c>
      <c r="J10106" s="3">
        <v>260000</v>
      </c>
    </row>
    <row r="10107" spans="1:10" hidden="1" x14ac:dyDescent="0.25">
      <c r="A10107" s="57" t="s">
        <v>133</v>
      </c>
      <c r="B10107" t="s">
        <v>128</v>
      </c>
      <c r="C10107">
        <v>2024</v>
      </c>
      <c r="D10107" t="s">
        <v>58</v>
      </c>
      <c r="E10107" t="s">
        <v>45</v>
      </c>
      <c r="F10107" t="s">
        <v>46</v>
      </c>
      <c r="G10107" t="s">
        <v>47</v>
      </c>
      <c r="H10107" s="2" t="s">
        <v>296</v>
      </c>
    </row>
    <row r="10108" spans="1:10" hidden="1" x14ac:dyDescent="0.25">
      <c r="A10108" s="57" t="s">
        <v>133</v>
      </c>
      <c r="B10108" t="s">
        <v>128</v>
      </c>
      <c r="C10108">
        <v>2024</v>
      </c>
      <c r="D10108" t="s">
        <v>58</v>
      </c>
      <c r="E10108" t="s">
        <v>45</v>
      </c>
      <c r="F10108" t="s">
        <v>46</v>
      </c>
      <c r="G10108" t="s">
        <v>47</v>
      </c>
      <c r="H10108" s="90" t="s">
        <v>364</v>
      </c>
      <c r="I10108" s="90" t="s">
        <v>465</v>
      </c>
      <c r="J10108" s="3">
        <v>264048.83</v>
      </c>
    </row>
    <row r="10109" spans="1:10" hidden="1" x14ac:dyDescent="0.25">
      <c r="A10109" s="57" t="s">
        <v>133</v>
      </c>
      <c r="B10109" t="s">
        <v>128</v>
      </c>
      <c r="C10109">
        <v>2024</v>
      </c>
      <c r="D10109" t="s">
        <v>58</v>
      </c>
      <c r="E10109" t="s">
        <v>45</v>
      </c>
      <c r="F10109" t="s">
        <v>46</v>
      </c>
      <c r="G10109" t="s">
        <v>47</v>
      </c>
      <c r="H10109" s="2" t="s">
        <v>277</v>
      </c>
    </row>
    <row r="10110" spans="1:10" hidden="1" x14ac:dyDescent="0.25">
      <c r="A10110" s="57" t="s">
        <v>133</v>
      </c>
      <c r="B10110" t="s">
        <v>128</v>
      </c>
      <c r="C10110">
        <v>2024</v>
      </c>
      <c r="D10110" t="s">
        <v>58</v>
      </c>
      <c r="E10110" t="s">
        <v>45</v>
      </c>
      <c r="F10110" t="s">
        <v>46</v>
      </c>
      <c r="G10110" t="s">
        <v>47</v>
      </c>
      <c r="H10110" s="2" t="s">
        <v>278</v>
      </c>
    </row>
    <row r="10111" spans="1:10" hidden="1" x14ac:dyDescent="0.25">
      <c r="A10111" s="57" t="s">
        <v>133</v>
      </c>
      <c r="B10111" t="s">
        <v>128</v>
      </c>
      <c r="C10111">
        <v>2024</v>
      </c>
      <c r="D10111" t="s">
        <v>58</v>
      </c>
      <c r="E10111" t="s">
        <v>45</v>
      </c>
      <c r="F10111" t="s">
        <v>46</v>
      </c>
      <c r="G10111" t="s">
        <v>47</v>
      </c>
      <c r="H10111" s="2" t="s">
        <v>298</v>
      </c>
      <c r="I10111" t="s">
        <v>387</v>
      </c>
    </row>
    <row r="10112" spans="1:10" hidden="1" x14ac:dyDescent="0.25">
      <c r="A10112" s="57" t="s">
        <v>133</v>
      </c>
      <c r="B10112" t="s">
        <v>128</v>
      </c>
      <c r="C10112">
        <v>2024</v>
      </c>
      <c r="D10112" t="s">
        <v>58</v>
      </c>
      <c r="E10112" t="s">
        <v>45</v>
      </c>
      <c r="F10112" t="s">
        <v>46</v>
      </c>
      <c r="G10112" t="s">
        <v>47</v>
      </c>
      <c r="H10112" s="2" t="s">
        <v>298</v>
      </c>
      <c r="I10112" t="s">
        <v>418</v>
      </c>
    </row>
    <row r="10113" spans="1:10" hidden="1" x14ac:dyDescent="0.25">
      <c r="A10113" s="57" t="s">
        <v>133</v>
      </c>
      <c r="B10113" t="s">
        <v>128</v>
      </c>
      <c r="C10113">
        <v>2024</v>
      </c>
      <c r="D10113" t="s">
        <v>58</v>
      </c>
      <c r="E10113" t="s">
        <v>45</v>
      </c>
      <c r="F10113" t="s">
        <v>46</v>
      </c>
      <c r="G10113" t="s">
        <v>47</v>
      </c>
      <c r="H10113" s="2" t="s">
        <v>238</v>
      </c>
    </row>
    <row r="10114" spans="1:10" hidden="1" x14ac:dyDescent="0.25">
      <c r="A10114" s="57" t="s">
        <v>133</v>
      </c>
      <c r="B10114" t="s">
        <v>128</v>
      </c>
      <c r="C10114">
        <v>2024</v>
      </c>
      <c r="D10114" t="s">
        <v>58</v>
      </c>
      <c r="E10114" t="s">
        <v>45</v>
      </c>
      <c r="F10114" t="s">
        <v>46</v>
      </c>
      <c r="G10114" t="s">
        <v>182</v>
      </c>
      <c r="H10114" t="s">
        <v>240</v>
      </c>
    </row>
    <row r="10115" spans="1:10" hidden="1" x14ac:dyDescent="0.25">
      <c r="A10115" s="57" t="s">
        <v>133</v>
      </c>
      <c r="B10115" t="s">
        <v>128</v>
      </c>
      <c r="C10115">
        <v>2024</v>
      </c>
      <c r="D10115" t="s">
        <v>58</v>
      </c>
      <c r="E10115" t="s">
        <v>45</v>
      </c>
      <c r="F10115" t="s">
        <v>46</v>
      </c>
      <c r="G10115" t="s">
        <v>182</v>
      </c>
      <c r="H10115" t="s">
        <v>241</v>
      </c>
    </row>
    <row r="10116" spans="1:10" hidden="1" x14ac:dyDescent="0.25">
      <c r="A10116" s="57" t="s">
        <v>133</v>
      </c>
      <c r="B10116" t="s">
        <v>128</v>
      </c>
      <c r="C10116">
        <v>2024</v>
      </c>
      <c r="D10116" t="s">
        <v>58</v>
      </c>
      <c r="E10116" t="s">
        <v>45</v>
      </c>
      <c r="F10116" t="s">
        <v>46</v>
      </c>
      <c r="G10116" t="s">
        <v>182</v>
      </c>
      <c r="H10116" t="s">
        <v>242</v>
      </c>
    </row>
    <row r="10117" spans="1:10" hidden="1" x14ac:dyDescent="0.25">
      <c r="A10117" s="57" t="s">
        <v>133</v>
      </c>
      <c r="B10117" t="s">
        <v>128</v>
      </c>
      <c r="C10117">
        <v>2024</v>
      </c>
      <c r="D10117" t="s">
        <v>58</v>
      </c>
      <c r="E10117" t="s">
        <v>45</v>
      </c>
      <c r="F10117" t="s">
        <v>46</v>
      </c>
      <c r="G10117" t="s">
        <v>182</v>
      </c>
      <c r="H10117" t="s">
        <v>243</v>
      </c>
    </row>
    <row r="10118" spans="1:10" hidden="1" x14ac:dyDescent="0.25">
      <c r="A10118" s="57" t="s">
        <v>133</v>
      </c>
      <c r="B10118" t="s">
        <v>128</v>
      </c>
      <c r="C10118">
        <v>2024</v>
      </c>
      <c r="D10118" t="s">
        <v>58</v>
      </c>
      <c r="E10118" t="s">
        <v>45</v>
      </c>
      <c r="F10118" t="s">
        <v>46</v>
      </c>
      <c r="G10118" t="s">
        <v>253</v>
      </c>
      <c r="H10118" s="2" t="s">
        <v>266</v>
      </c>
      <c r="I10118" s="90" t="s">
        <v>577</v>
      </c>
      <c r="J10118" s="3">
        <v>32676</v>
      </c>
    </row>
    <row r="10119" spans="1:10" hidden="1" x14ac:dyDescent="0.25">
      <c r="A10119" s="57" t="s">
        <v>133</v>
      </c>
      <c r="B10119" t="s">
        <v>128</v>
      </c>
      <c r="C10119">
        <v>2024</v>
      </c>
      <c r="D10119" t="s">
        <v>58</v>
      </c>
      <c r="E10119" t="s">
        <v>45</v>
      </c>
      <c r="F10119" t="s">
        <v>46</v>
      </c>
      <c r="G10119" t="s">
        <v>253</v>
      </c>
      <c r="H10119" s="2" t="s">
        <v>266</v>
      </c>
      <c r="I10119" s="90" t="s">
        <v>578</v>
      </c>
      <c r="J10119" s="3">
        <v>80000</v>
      </c>
    </row>
    <row r="10120" spans="1:10" hidden="1" x14ac:dyDescent="0.25">
      <c r="A10120" s="57" t="s">
        <v>133</v>
      </c>
      <c r="B10120" t="s">
        <v>128</v>
      </c>
      <c r="C10120">
        <v>2024</v>
      </c>
      <c r="D10120" t="s">
        <v>58</v>
      </c>
      <c r="E10120" t="s">
        <v>45</v>
      </c>
      <c r="F10120" t="s">
        <v>46</v>
      </c>
      <c r="G10120" t="s">
        <v>253</v>
      </c>
      <c r="H10120" s="90" t="s">
        <v>365</v>
      </c>
      <c r="I10120" s="90" t="s">
        <v>658</v>
      </c>
    </row>
    <row r="10121" spans="1:10" hidden="1" x14ac:dyDescent="0.25">
      <c r="A10121" s="57" t="s">
        <v>133</v>
      </c>
      <c r="B10121" t="s">
        <v>128</v>
      </c>
      <c r="C10121">
        <v>2024</v>
      </c>
      <c r="D10121" t="s">
        <v>58</v>
      </c>
      <c r="E10121" t="s">
        <v>45</v>
      </c>
      <c r="F10121" t="s">
        <v>46</v>
      </c>
      <c r="G10121" t="s">
        <v>537</v>
      </c>
      <c r="H10121" s="90" t="s">
        <v>538</v>
      </c>
    </row>
    <row r="10122" spans="1:10" hidden="1" x14ac:dyDescent="0.25">
      <c r="A10122" s="57" t="s">
        <v>133</v>
      </c>
      <c r="B10122" t="s">
        <v>128</v>
      </c>
      <c r="C10122">
        <v>2024</v>
      </c>
      <c r="D10122" t="s">
        <v>58</v>
      </c>
      <c r="E10122" t="s">
        <v>45</v>
      </c>
      <c r="F10122" t="s">
        <v>46</v>
      </c>
      <c r="G10122" t="s">
        <v>673</v>
      </c>
      <c r="H10122" s="90" t="s">
        <v>244</v>
      </c>
      <c r="I10122" s="90" t="s">
        <v>687</v>
      </c>
      <c r="J10122" s="3">
        <v>7300</v>
      </c>
    </row>
    <row r="10123" spans="1:10" hidden="1" x14ac:dyDescent="0.25">
      <c r="A10123" s="57" t="s">
        <v>133</v>
      </c>
      <c r="B10123" t="s">
        <v>128</v>
      </c>
      <c r="C10123">
        <v>2024</v>
      </c>
      <c r="D10123" t="s">
        <v>58</v>
      </c>
      <c r="E10123" t="s">
        <v>45</v>
      </c>
      <c r="F10123" t="s">
        <v>46</v>
      </c>
      <c r="G10123" t="s">
        <v>673</v>
      </c>
      <c r="H10123" s="90" t="s">
        <v>244</v>
      </c>
      <c r="I10123" s="90" t="s">
        <v>688</v>
      </c>
      <c r="J10123" s="3">
        <v>78487.399999999994</v>
      </c>
    </row>
    <row r="10124" spans="1:10" hidden="1" x14ac:dyDescent="0.25">
      <c r="A10124" s="57" t="s">
        <v>133</v>
      </c>
      <c r="B10124" t="s">
        <v>128</v>
      </c>
      <c r="C10124">
        <v>2024</v>
      </c>
      <c r="D10124" t="s">
        <v>58</v>
      </c>
      <c r="E10124" t="s">
        <v>45</v>
      </c>
      <c r="F10124" t="s">
        <v>46</v>
      </c>
      <c r="G10124" t="s">
        <v>527</v>
      </c>
      <c r="H10124" s="90" t="s">
        <v>366</v>
      </c>
      <c r="I10124" t="s">
        <v>387</v>
      </c>
    </row>
    <row r="10125" spans="1:10" hidden="1" x14ac:dyDescent="0.25">
      <c r="A10125" s="57" t="s">
        <v>133</v>
      </c>
      <c r="B10125" t="s">
        <v>128</v>
      </c>
      <c r="C10125">
        <v>2024</v>
      </c>
      <c r="D10125" t="s">
        <v>58</v>
      </c>
      <c r="E10125" t="s">
        <v>45</v>
      </c>
      <c r="F10125" t="s">
        <v>46</v>
      </c>
      <c r="G10125" t="s">
        <v>527</v>
      </c>
      <c r="H10125" s="90" t="s">
        <v>525</v>
      </c>
      <c r="I10125" s="90" t="s">
        <v>526</v>
      </c>
    </row>
    <row r="10126" spans="1:10" hidden="1" x14ac:dyDescent="0.25">
      <c r="A10126" s="57" t="s">
        <v>133</v>
      </c>
      <c r="B10126" t="s">
        <v>128</v>
      </c>
      <c r="C10126">
        <v>2024</v>
      </c>
      <c r="D10126" t="s">
        <v>58</v>
      </c>
      <c r="E10126" t="s">
        <v>45</v>
      </c>
      <c r="F10126" t="s">
        <v>46</v>
      </c>
      <c r="G10126" t="s">
        <v>527</v>
      </c>
      <c r="H10126" s="90" t="s">
        <v>365</v>
      </c>
      <c r="I10126" s="90" t="s">
        <v>526</v>
      </c>
    </row>
    <row r="10127" spans="1:10" hidden="1" x14ac:dyDescent="0.25">
      <c r="A10127" s="57" t="s">
        <v>133</v>
      </c>
      <c r="B10127" t="s">
        <v>128</v>
      </c>
      <c r="C10127">
        <v>2024</v>
      </c>
      <c r="D10127" t="s">
        <v>58</v>
      </c>
      <c r="E10127" t="s">
        <v>45</v>
      </c>
      <c r="F10127" t="s">
        <v>46</v>
      </c>
      <c r="G10127" t="s">
        <v>527</v>
      </c>
      <c r="H10127" s="90" t="s">
        <v>484</v>
      </c>
      <c r="I10127" s="90" t="s">
        <v>526</v>
      </c>
    </row>
    <row r="10128" spans="1:10" hidden="1" x14ac:dyDescent="0.25">
      <c r="A10128" s="57" t="s">
        <v>133</v>
      </c>
      <c r="B10128" t="s">
        <v>128</v>
      </c>
      <c r="C10128">
        <v>2024</v>
      </c>
      <c r="D10128" t="s">
        <v>58</v>
      </c>
      <c r="E10128" t="s">
        <v>45</v>
      </c>
      <c r="F10128" t="s">
        <v>46</v>
      </c>
      <c r="G10128" t="s">
        <v>272</v>
      </c>
      <c r="H10128" s="90" t="s">
        <v>273</v>
      </c>
      <c r="I10128" s="90" t="s">
        <v>526</v>
      </c>
    </row>
    <row r="10129" spans="1:10" hidden="1" x14ac:dyDescent="0.25">
      <c r="A10129" s="57" t="s">
        <v>133</v>
      </c>
      <c r="B10129" t="s">
        <v>128</v>
      </c>
      <c r="C10129">
        <v>2024</v>
      </c>
      <c r="D10129" t="s">
        <v>58</v>
      </c>
      <c r="E10129" t="s">
        <v>45</v>
      </c>
      <c r="F10129" t="s">
        <v>46</v>
      </c>
      <c r="G10129" t="s">
        <v>221</v>
      </c>
      <c r="H10129" s="2" t="s">
        <v>245</v>
      </c>
      <c r="I10129" s="90" t="s">
        <v>417</v>
      </c>
      <c r="J10129" s="3">
        <v>332600</v>
      </c>
    </row>
    <row r="10130" spans="1:10" hidden="1" x14ac:dyDescent="0.25">
      <c r="A10130" s="57" t="s">
        <v>133</v>
      </c>
      <c r="B10130" t="s">
        <v>128</v>
      </c>
      <c r="C10130">
        <v>2024</v>
      </c>
      <c r="D10130" t="s">
        <v>58</v>
      </c>
      <c r="E10130" t="s">
        <v>45</v>
      </c>
      <c r="F10130" t="s">
        <v>46</v>
      </c>
      <c r="G10130" t="s">
        <v>221</v>
      </c>
      <c r="H10130" s="2" t="s">
        <v>245</v>
      </c>
      <c r="I10130" t="s">
        <v>614</v>
      </c>
    </row>
    <row r="10131" spans="1:10" hidden="1" x14ac:dyDescent="0.25">
      <c r="A10131" s="57" t="s">
        <v>133</v>
      </c>
      <c r="B10131" t="s">
        <v>128</v>
      </c>
      <c r="C10131">
        <v>2024</v>
      </c>
      <c r="D10131" t="s">
        <v>58</v>
      </c>
      <c r="E10131" t="s">
        <v>45</v>
      </c>
      <c r="F10131" t="s">
        <v>46</v>
      </c>
      <c r="G10131" t="s">
        <v>221</v>
      </c>
      <c r="H10131" s="2" t="s">
        <v>245</v>
      </c>
      <c r="I10131" s="90" t="s">
        <v>668</v>
      </c>
    </row>
    <row r="10132" spans="1:10" hidden="1" x14ac:dyDescent="0.25">
      <c r="A10132" s="57" t="s">
        <v>133</v>
      </c>
      <c r="B10132" t="s">
        <v>128</v>
      </c>
      <c r="C10132">
        <v>2024</v>
      </c>
      <c r="D10132" t="s">
        <v>58</v>
      </c>
      <c r="E10132" t="s">
        <v>45</v>
      </c>
      <c r="F10132" t="s">
        <v>46</v>
      </c>
      <c r="G10132" t="s">
        <v>221</v>
      </c>
      <c r="H10132" s="2" t="s">
        <v>299</v>
      </c>
      <c r="I10132" s="90" t="s">
        <v>683</v>
      </c>
    </row>
    <row r="10133" spans="1:10" hidden="1" x14ac:dyDescent="0.25">
      <c r="A10133" s="57" t="s">
        <v>133</v>
      </c>
      <c r="B10133" t="s">
        <v>128</v>
      </c>
      <c r="C10133">
        <v>2024</v>
      </c>
      <c r="D10133" t="s">
        <v>58</v>
      </c>
      <c r="E10133" t="s">
        <v>45</v>
      </c>
      <c r="F10133" t="s">
        <v>46</v>
      </c>
      <c r="G10133" t="s">
        <v>221</v>
      </c>
      <c r="H10133" s="2" t="s">
        <v>299</v>
      </c>
      <c r="I10133" s="90" t="s">
        <v>429</v>
      </c>
    </row>
    <row r="10134" spans="1:10" hidden="1" x14ac:dyDescent="0.25">
      <c r="A10134" s="57" t="s">
        <v>133</v>
      </c>
      <c r="B10134" t="s">
        <v>128</v>
      </c>
      <c r="C10134">
        <v>2024</v>
      </c>
      <c r="D10134" t="s">
        <v>58</v>
      </c>
      <c r="E10134" t="s">
        <v>45</v>
      </c>
      <c r="F10134" t="s">
        <v>46</v>
      </c>
      <c r="G10134" t="s">
        <v>221</v>
      </c>
      <c r="H10134" s="2" t="s">
        <v>299</v>
      </c>
      <c r="I10134" s="90" t="s">
        <v>666</v>
      </c>
    </row>
    <row r="10135" spans="1:10" hidden="1" x14ac:dyDescent="0.25">
      <c r="A10135" s="57" t="s">
        <v>133</v>
      </c>
      <c r="B10135" t="s">
        <v>128</v>
      </c>
      <c r="C10135">
        <v>2024</v>
      </c>
      <c r="D10135" t="s">
        <v>58</v>
      </c>
      <c r="E10135" t="s">
        <v>45</v>
      </c>
      <c r="F10135" t="s">
        <v>46</v>
      </c>
      <c r="G10135" t="s">
        <v>272</v>
      </c>
      <c r="H10135" s="2" t="s">
        <v>273</v>
      </c>
    </row>
    <row r="10136" spans="1:10" hidden="1" x14ac:dyDescent="0.25">
      <c r="A10136" s="57" t="s">
        <v>133</v>
      </c>
      <c r="B10136" t="s">
        <v>128</v>
      </c>
      <c r="C10136">
        <v>2024</v>
      </c>
      <c r="D10136" t="s">
        <v>58</v>
      </c>
      <c r="E10136" t="s">
        <v>45</v>
      </c>
      <c r="F10136" t="s">
        <v>46</v>
      </c>
      <c r="G10136" t="s">
        <v>49</v>
      </c>
      <c r="H10136" s="2" t="s">
        <v>246</v>
      </c>
      <c r="I10136" s="90" t="s">
        <v>565</v>
      </c>
      <c r="J10136" s="3">
        <v>434017</v>
      </c>
    </row>
    <row r="10137" spans="1:10" hidden="1" x14ac:dyDescent="0.25">
      <c r="A10137" s="57" t="s">
        <v>133</v>
      </c>
      <c r="B10137" t="s">
        <v>128</v>
      </c>
      <c r="C10137">
        <v>2024</v>
      </c>
      <c r="D10137" t="s">
        <v>58</v>
      </c>
      <c r="E10137" t="s">
        <v>45</v>
      </c>
      <c r="F10137" t="s">
        <v>46</v>
      </c>
      <c r="G10137" t="s">
        <v>49</v>
      </c>
      <c r="H10137" s="2" t="s">
        <v>246</v>
      </c>
      <c r="I10137" t="s">
        <v>615</v>
      </c>
      <c r="J10137" s="3">
        <v>799101</v>
      </c>
    </row>
    <row r="10138" spans="1:10" hidden="1" x14ac:dyDescent="0.25">
      <c r="A10138" s="57" t="s">
        <v>133</v>
      </c>
      <c r="B10138" t="s">
        <v>128</v>
      </c>
      <c r="C10138">
        <v>2024</v>
      </c>
      <c r="D10138" t="s">
        <v>58</v>
      </c>
      <c r="E10138" t="s">
        <v>45</v>
      </c>
      <c r="F10138" t="s">
        <v>46</v>
      </c>
      <c r="G10138" t="s">
        <v>49</v>
      </c>
      <c r="H10138" s="2" t="s">
        <v>246</v>
      </c>
      <c r="I10138" s="90" t="s">
        <v>689</v>
      </c>
      <c r="J10138" s="3">
        <v>4378245.67</v>
      </c>
    </row>
    <row r="10139" spans="1:10" hidden="1" x14ac:dyDescent="0.25">
      <c r="A10139" s="57" t="s">
        <v>133</v>
      </c>
      <c r="B10139" t="s">
        <v>128</v>
      </c>
      <c r="C10139">
        <v>2024</v>
      </c>
      <c r="D10139" t="s">
        <v>58</v>
      </c>
      <c r="E10139" t="s">
        <v>45</v>
      </c>
      <c r="F10139" t="s">
        <v>46</v>
      </c>
      <c r="G10139" t="s">
        <v>49</v>
      </c>
      <c r="H10139" s="2" t="s">
        <v>246</v>
      </c>
    </row>
    <row r="10140" spans="1:10" hidden="1" x14ac:dyDescent="0.25">
      <c r="A10140" s="57" t="s">
        <v>133</v>
      </c>
      <c r="B10140" t="s">
        <v>128</v>
      </c>
      <c r="C10140">
        <v>2024</v>
      </c>
      <c r="D10140" t="s">
        <v>58</v>
      </c>
      <c r="E10140" t="s">
        <v>45</v>
      </c>
      <c r="F10140" t="s">
        <v>46</v>
      </c>
      <c r="G10140" t="s">
        <v>49</v>
      </c>
      <c r="H10140" s="90" t="s">
        <v>669</v>
      </c>
      <c r="I10140" s="90" t="s">
        <v>667</v>
      </c>
    </row>
    <row r="10141" spans="1:10" hidden="1" x14ac:dyDescent="0.25">
      <c r="A10141" s="57" t="s">
        <v>133</v>
      </c>
      <c r="B10141" t="s">
        <v>128</v>
      </c>
      <c r="C10141">
        <v>2024</v>
      </c>
      <c r="D10141" t="s">
        <v>58</v>
      </c>
      <c r="E10141" t="s">
        <v>45</v>
      </c>
      <c r="F10141" t="s">
        <v>46</v>
      </c>
      <c r="G10141" t="s">
        <v>49</v>
      </c>
      <c r="H10141" s="90" t="s">
        <v>669</v>
      </c>
      <c r="I10141" s="90" t="s">
        <v>670</v>
      </c>
    </row>
    <row r="10142" spans="1:10" hidden="1" x14ac:dyDescent="0.25">
      <c r="A10142" s="57" t="s">
        <v>133</v>
      </c>
      <c r="B10142" t="s">
        <v>128</v>
      </c>
      <c r="C10142">
        <v>2024</v>
      </c>
      <c r="D10142" t="s">
        <v>58</v>
      </c>
      <c r="E10142" t="s">
        <v>45</v>
      </c>
      <c r="F10142" t="s">
        <v>46</v>
      </c>
      <c r="G10142" t="s">
        <v>49</v>
      </c>
      <c r="H10142" s="90" t="s">
        <v>669</v>
      </c>
    </row>
    <row r="10143" spans="1:10" hidden="1" x14ac:dyDescent="0.25">
      <c r="A10143" s="57" t="s">
        <v>133</v>
      </c>
      <c r="B10143" t="s">
        <v>128</v>
      </c>
      <c r="C10143">
        <v>2024</v>
      </c>
      <c r="D10143" t="s">
        <v>58</v>
      </c>
      <c r="E10143" t="s">
        <v>45</v>
      </c>
      <c r="F10143" t="s">
        <v>46</v>
      </c>
      <c r="G10143" t="s">
        <v>49</v>
      </c>
      <c r="H10143" s="2" t="s">
        <v>247</v>
      </c>
      <c r="I10143" s="90" t="s">
        <v>509</v>
      </c>
    </row>
    <row r="10144" spans="1:10" hidden="1" x14ac:dyDescent="0.25">
      <c r="A10144" s="57" t="s">
        <v>133</v>
      </c>
      <c r="B10144" t="s">
        <v>128</v>
      </c>
      <c r="C10144">
        <v>2024</v>
      </c>
      <c r="D10144" t="s">
        <v>58</v>
      </c>
      <c r="E10144" t="s">
        <v>45</v>
      </c>
      <c r="F10144" t="s">
        <v>46</v>
      </c>
      <c r="G10144" t="s">
        <v>49</v>
      </c>
      <c r="H10144" s="2" t="s">
        <v>247</v>
      </c>
      <c r="I10144" t="s">
        <v>616</v>
      </c>
    </row>
    <row r="10145" spans="1:10" hidden="1" x14ac:dyDescent="0.25">
      <c r="A10145" s="57" t="s">
        <v>133</v>
      </c>
      <c r="B10145" t="s">
        <v>128</v>
      </c>
      <c r="C10145">
        <v>2024</v>
      </c>
      <c r="D10145" t="s">
        <v>58</v>
      </c>
      <c r="E10145" t="s">
        <v>45</v>
      </c>
      <c r="F10145" t="s">
        <v>46</v>
      </c>
      <c r="G10145" t="s">
        <v>49</v>
      </c>
      <c r="H10145" s="2" t="s">
        <v>248</v>
      </c>
      <c r="I10145" t="s">
        <v>590</v>
      </c>
    </row>
    <row r="10146" spans="1:10" hidden="1" x14ac:dyDescent="0.25">
      <c r="A10146" s="57" t="s">
        <v>133</v>
      </c>
      <c r="B10146" t="s">
        <v>128</v>
      </c>
      <c r="C10146">
        <v>2024</v>
      </c>
      <c r="D10146" t="s">
        <v>58</v>
      </c>
      <c r="E10146" t="s">
        <v>45</v>
      </c>
      <c r="F10146" t="s">
        <v>46</v>
      </c>
      <c r="G10146" t="s">
        <v>49</v>
      </c>
      <c r="H10146" s="2" t="s">
        <v>248</v>
      </c>
      <c r="I10146" t="s">
        <v>524</v>
      </c>
    </row>
    <row r="10147" spans="1:10" hidden="1" x14ac:dyDescent="0.25">
      <c r="A10147" s="57" t="s">
        <v>133</v>
      </c>
      <c r="B10147" t="s">
        <v>128</v>
      </c>
      <c r="C10147">
        <v>2024</v>
      </c>
      <c r="D10147" t="s">
        <v>58</v>
      </c>
      <c r="E10147" t="s">
        <v>45</v>
      </c>
      <c r="F10147" t="s">
        <v>46</v>
      </c>
      <c r="G10147" t="s">
        <v>49</v>
      </c>
      <c r="H10147" s="2" t="s">
        <v>248</v>
      </c>
      <c r="I10147" s="90" t="s">
        <v>404</v>
      </c>
    </row>
    <row r="10148" spans="1:10" hidden="1" x14ac:dyDescent="0.25">
      <c r="A10148" s="57" t="s">
        <v>133</v>
      </c>
      <c r="B10148" t="s">
        <v>128</v>
      </c>
      <c r="C10148">
        <v>2024</v>
      </c>
      <c r="D10148" t="s">
        <v>58</v>
      </c>
      <c r="E10148" t="s">
        <v>45</v>
      </c>
      <c r="F10148" t="s">
        <v>46</v>
      </c>
      <c r="G10148" t="s">
        <v>49</v>
      </c>
      <c r="H10148" s="2" t="s">
        <v>249</v>
      </c>
      <c r="I10148" s="90" t="s">
        <v>471</v>
      </c>
      <c r="J10148" s="3">
        <v>190288</v>
      </c>
    </row>
    <row r="10149" spans="1:10" hidden="1" x14ac:dyDescent="0.25">
      <c r="A10149" s="57" t="s">
        <v>133</v>
      </c>
      <c r="B10149" t="s">
        <v>128</v>
      </c>
      <c r="C10149">
        <v>2024</v>
      </c>
      <c r="D10149" t="s">
        <v>58</v>
      </c>
      <c r="E10149" t="s">
        <v>45</v>
      </c>
      <c r="F10149" t="s">
        <v>46</v>
      </c>
      <c r="G10149" t="s">
        <v>49</v>
      </c>
      <c r="H10149" s="2" t="s">
        <v>249</v>
      </c>
    </row>
    <row r="10150" spans="1:10" hidden="1" x14ac:dyDescent="0.25">
      <c r="A10150" s="57" t="s">
        <v>133</v>
      </c>
      <c r="B10150" t="s">
        <v>128</v>
      </c>
      <c r="C10150">
        <v>2024</v>
      </c>
      <c r="D10150" t="s">
        <v>58</v>
      </c>
      <c r="E10150" t="s">
        <v>45</v>
      </c>
      <c r="F10150" t="s">
        <v>46</v>
      </c>
      <c r="G10150" t="s">
        <v>49</v>
      </c>
      <c r="H10150" s="2" t="s">
        <v>249</v>
      </c>
    </row>
    <row r="10151" spans="1:10" hidden="1" x14ac:dyDescent="0.25">
      <c r="A10151" s="57" t="s">
        <v>133</v>
      </c>
      <c r="B10151" t="s">
        <v>128</v>
      </c>
      <c r="C10151">
        <v>2024</v>
      </c>
      <c r="D10151" t="s">
        <v>58</v>
      </c>
      <c r="E10151" t="s">
        <v>45</v>
      </c>
      <c r="F10151" t="s">
        <v>46</v>
      </c>
      <c r="G10151" t="s">
        <v>49</v>
      </c>
      <c r="H10151" s="2" t="s">
        <v>249</v>
      </c>
    </row>
    <row r="10152" spans="1:10" hidden="1" x14ac:dyDescent="0.25">
      <c r="A10152" s="57" t="s">
        <v>133</v>
      </c>
      <c r="B10152" t="s">
        <v>128</v>
      </c>
      <c r="C10152">
        <v>2024</v>
      </c>
      <c r="D10152" t="s">
        <v>58</v>
      </c>
      <c r="E10152" t="s">
        <v>45</v>
      </c>
      <c r="F10152" t="s">
        <v>46</v>
      </c>
      <c r="G10152" t="s">
        <v>49</v>
      </c>
      <c r="H10152" s="2" t="s">
        <v>249</v>
      </c>
    </row>
    <row r="10153" spans="1:10" hidden="1" x14ac:dyDescent="0.25">
      <c r="A10153" s="57" t="s">
        <v>133</v>
      </c>
      <c r="B10153" t="s">
        <v>128</v>
      </c>
      <c r="C10153">
        <v>2024</v>
      </c>
      <c r="D10153" t="s">
        <v>58</v>
      </c>
      <c r="E10153" t="s">
        <v>45</v>
      </c>
      <c r="F10153" t="s">
        <v>46</v>
      </c>
      <c r="G10153" t="s">
        <v>49</v>
      </c>
      <c r="H10153" s="2" t="s">
        <v>249</v>
      </c>
    </row>
    <row r="10154" spans="1:10" hidden="1" x14ac:dyDescent="0.25">
      <c r="A10154" s="57" t="s">
        <v>133</v>
      </c>
      <c r="B10154" t="s">
        <v>128</v>
      </c>
      <c r="C10154">
        <v>2024</v>
      </c>
      <c r="D10154" t="s">
        <v>58</v>
      </c>
      <c r="E10154" t="s">
        <v>45</v>
      </c>
      <c r="F10154" t="s">
        <v>46</v>
      </c>
      <c r="G10154" t="s">
        <v>49</v>
      </c>
      <c r="H10154" s="2" t="s">
        <v>250</v>
      </c>
      <c r="I10154" s="90" t="s">
        <v>425</v>
      </c>
    </row>
    <row r="10155" spans="1:10" hidden="1" x14ac:dyDescent="0.25">
      <c r="A10155" s="57" t="s">
        <v>133</v>
      </c>
      <c r="B10155" t="s">
        <v>128</v>
      </c>
      <c r="C10155">
        <v>2024</v>
      </c>
      <c r="D10155" t="s">
        <v>58</v>
      </c>
      <c r="E10155" t="s">
        <v>45</v>
      </c>
      <c r="F10155" t="s">
        <v>46</v>
      </c>
      <c r="G10155" t="s">
        <v>49</v>
      </c>
      <c r="H10155" s="2" t="s">
        <v>250</v>
      </c>
      <c r="I10155" t="s">
        <v>561</v>
      </c>
    </row>
    <row r="10156" spans="1:10" hidden="1" x14ac:dyDescent="0.25">
      <c r="A10156" s="57" t="s">
        <v>133</v>
      </c>
      <c r="B10156" t="s">
        <v>128</v>
      </c>
      <c r="C10156">
        <v>2024</v>
      </c>
      <c r="D10156" t="s">
        <v>58</v>
      </c>
      <c r="E10156" t="s">
        <v>45</v>
      </c>
      <c r="F10156" t="s">
        <v>46</v>
      </c>
      <c r="G10156" t="s">
        <v>49</v>
      </c>
      <c r="H10156" s="2" t="s">
        <v>250</v>
      </c>
      <c r="I10156" t="s">
        <v>609</v>
      </c>
    </row>
    <row r="10157" spans="1:10" hidden="1" x14ac:dyDescent="0.25">
      <c r="A10157" s="57" t="s">
        <v>133</v>
      </c>
      <c r="B10157" t="s">
        <v>128</v>
      </c>
      <c r="C10157">
        <v>2024</v>
      </c>
      <c r="D10157" t="s">
        <v>58</v>
      </c>
      <c r="E10157" t="s">
        <v>45</v>
      </c>
      <c r="F10157" t="s">
        <v>46</v>
      </c>
      <c r="G10157" t="s">
        <v>49</v>
      </c>
      <c r="H10157" s="2" t="s">
        <v>250</v>
      </c>
      <c r="I10157" t="s">
        <v>610</v>
      </c>
    </row>
    <row r="10158" spans="1:10" hidden="1" x14ac:dyDescent="0.25">
      <c r="A10158" s="57" t="s">
        <v>133</v>
      </c>
      <c r="B10158" t="s">
        <v>128</v>
      </c>
      <c r="C10158">
        <v>2024</v>
      </c>
      <c r="D10158" t="s">
        <v>58</v>
      </c>
      <c r="E10158" t="s">
        <v>45</v>
      </c>
      <c r="F10158" t="s">
        <v>46</v>
      </c>
      <c r="G10158" t="s">
        <v>49</v>
      </c>
      <c r="H10158" s="2" t="s">
        <v>251</v>
      </c>
    </row>
    <row r="10159" spans="1:10" hidden="1" x14ac:dyDescent="0.25">
      <c r="A10159" s="57" t="s">
        <v>133</v>
      </c>
      <c r="B10159" t="s">
        <v>128</v>
      </c>
      <c r="C10159">
        <v>2024</v>
      </c>
      <c r="D10159" t="s">
        <v>58</v>
      </c>
      <c r="E10159" t="s">
        <v>45</v>
      </c>
      <c r="F10159" t="s">
        <v>46</v>
      </c>
      <c r="G10159" t="s">
        <v>49</v>
      </c>
      <c r="H10159" s="2" t="s">
        <v>333</v>
      </c>
      <c r="I10159" s="90" t="s">
        <v>556</v>
      </c>
    </row>
    <row r="10160" spans="1:10" hidden="1" x14ac:dyDescent="0.25">
      <c r="A10160" s="57" t="s">
        <v>133</v>
      </c>
      <c r="B10160" t="s">
        <v>128</v>
      </c>
      <c r="C10160">
        <v>2024</v>
      </c>
      <c r="D10160" t="s">
        <v>58</v>
      </c>
      <c r="E10160" t="s">
        <v>45</v>
      </c>
      <c r="F10160" t="s">
        <v>46</v>
      </c>
      <c r="G10160" t="s">
        <v>49</v>
      </c>
      <c r="H10160" s="2" t="s">
        <v>333</v>
      </c>
      <c r="I10160" s="90" t="s">
        <v>674</v>
      </c>
      <c r="J10160" s="3">
        <v>160000</v>
      </c>
    </row>
    <row r="10161" spans="1:10" hidden="1" x14ac:dyDescent="0.25">
      <c r="A10161" s="57" t="s">
        <v>133</v>
      </c>
      <c r="B10161" t="s">
        <v>128</v>
      </c>
      <c r="C10161">
        <v>2024</v>
      </c>
      <c r="D10161" t="s">
        <v>58</v>
      </c>
      <c r="E10161" t="s">
        <v>45</v>
      </c>
      <c r="F10161" t="s">
        <v>46</v>
      </c>
      <c r="G10161" t="s">
        <v>49</v>
      </c>
      <c r="H10161" s="2" t="s">
        <v>333</v>
      </c>
      <c r="I10161" s="90" t="s">
        <v>660</v>
      </c>
    </row>
    <row r="10162" spans="1:10" hidden="1" x14ac:dyDescent="0.25">
      <c r="A10162" s="57" t="s">
        <v>133</v>
      </c>
      <c r="B10162" t="s">
        <v>128</v>
      </c>
      <c r="C10162">
        <v>2024</v>
      </c>
      <c r="D10162" t="s">
        <v>58</v>
      </c>
      <c r="E10162" t="s">
        <v>45</v>
      </c>
      <c r="F10162" t="s">
        <v>46</v>
      </c>
      <c r="G10162" t="s">
        <v>49</v>
      </c>
      <c r="H10162" s="2" t="s">
        <v>333</v>
      </c>
      <c r="I10162" s="90" t="s">
        <v>661</v>
      </c>
      <c r="J10162" s="3">
        <v>68000</v>
      </c>
    </row>
    <row r="10163" spans="1:10" hidden="1" x14ac:dyDescent="0.25">
      <c r="A10163" s="57" t="s">
        <v>133</v>
      </c>
      <c r="B10163" t="s">
        <v>128</v>
      </c>
      <c r="C10163">
        <v>2024</v>
      </c>
      <c r="D10163" t="s">
        <v>58</v>
      </c>
      <c r="E10163" t="s">
        <v>45</v>
      </c>
      <c r="F10163" t="s">
        <v>46</v>
      </c>
      <c r="G10163" t="s">
        <v>49</v>
      </c>
      <c r="H10163" s="2" t="s">
        <v>333</v>
      </c>
      <c r="I10163" s="90" t="s">
        <v>617</v>
      </c>
    </row>
    <row r="10164" spans="1:10" hidden="1" x14ac:dyDescent="0.25">
      <c r="A10164" s="57" t="s">
        <v>133</v>
      </c>
      <c r="B10164" t="s">
        <v>128</v>
      </c>
      <c r="C10164">
        <v>2024</v>
      </c>
      <c r="D10164" t="s">
        <v>58</v>
      </c>
      <c r="E10164" t="s">
        <v>45</v>
      </c>
      <c r="F10164" t="s">
        <v>46</v>
      </c>
      <c r="G10164" t="s">
        <v>49</v>
      </c>
      <c r="H10164" s="2" t="s">
        <v>333</v>
      </c>
      <c r="I10164" s="90" t="s">
        <v>661</v>
      </c>
    </row>
    <row r="10165" spans="1:10" hidden="1" x14ac:dyDescent="0.25">
      <c r="A10165" s="57" t="s">
        <v>133</v>
      </c>
      <c r="B10165" t="s">
        <v>128</v>
      </c>
      <c r="C10165">
        <v>2024</v>
      </c>
      <c r="D10165" t="s">
        <v>58</v>
      </c>
      <c r="E10165" t="s">
        <v>45</v>
      </c>
      <c r="F10165" t="s">
        <v>46</v>
      </c>
      <c r="G10165" t="s">
        <v>49</v>
      </c>
      <c r="H10165" s="2" t="s">
        <v>333</v>
      </c>
      <c r="I10165" s="90" t="s">
        <v>591</v>
      </c>
    </row>
    <row r="10166" spans="1:10" hidden="1" x14ac:dyDescent="0.25">
      <c r="A10166" s="57" t="s">
        <v>133</v>
      </c>
      <c r="B10166" t="s">
        <v>128</v>
      </c>
      <c r="C10166">
        <v>2024</v>
      </c>
      <c r="D10166" t="s">
        <v>58</v>
      </c>
      <c r="E10166" t="s">
        <v>45</v>
      </c>
      <c r="F10166" t="s">
        <v>46</v>
      </c>
      <c r="G10166" t="s">
        <v>49</v>
      </c>
      <c r="H10166" s="2" t="s">
        <v>333</v>
      </c>
      <c r="I10166" s="90"/>
    </row>
    <row r="10167" spans="1:10" hidden="1" x14ac:dyDescent="0.25">
      <c r="A10167" s="57" t="s">
        <v>133</v>
      </c>
      <c r="B10167" t="s">
        <v>128</v>
      </c>
      <c r="C10167">
        <v>2024</v>
      </c>
      <c r="D10167" t="s">
        <v>58</v>
      </c>
      <c r="E10167" t="s">
        <v>45</v>
      </c>
      <c r="F10167" t="s">
        <v>46</v>
      </c>
      <c r="G10167" t="s">
        <v>49</v>
      </c>
      <c r="H10167" s="90" t="s">
        <v>367</v>
      </c>
      <c r="I10167" t="s">
        <v>591</v>
      </c>
    </row>
    <row r="10168" spans="1:10" hidden="1" x14ac:dyDescent="0.25">
      <c r="A10168" s="57" t="s">
        <v>133</v>
      </c>
      <c r="B10168" t="s">
        <v>128</v>
      </c>
      <c r="C10168">
        <v>2024</v>
      </c>
      <c r="D10168" t="s">
        <v>58</v>
      </c>
      <c r="E10168" t="s">
        <v>45</v>
      </c>
      <c r="F10168" t="s">
        <v>46</v>
      </c>
      <c r="G10168" t="s">
        <v>49</v>
      </c>
      <c r="H10168" s="90" t="s">
        <v>367</v>
      </c>
    </row>
    <row r="10169" spans="1:10" hidden="1" x14ac:dyDescent="0.25">
      <c r="A10169" s="57" t="s">
        <v>133</v>
      </c>
      <c r="B10169" t="s">
        <v>128</v>
      </c>
      <c r="C10169">
        <v>2024</v>
      </c>
      <c r="D10169" t="s">
        <v>58</v>
      </c>
      <c r="E10169" t="s">
        <v>45</v>
      </c>
      <c r="F10169" t="s">
        <v>46</v>
      </c>
      <c r="G10169" t="s">
        <v>49</v>
      </c>
      <c r="H10169" s="90" t="s">
        <v>367</v>
      </c>
    </row>
    <row r="10170" spans="1:10" hidden="1" x14ac:dyDescent="0.25">
      <c r="A10170" s="57" t="s">
        <v>133</v>
      </c>
      <c r="B10170" t="s">
        <v>128</v>
      </c>
      <c r="C10170">
        <v>2024</v>
      </c>
      <c r="D10170" t="s">
        <v>58</v>
      </c>
      <c r="E10170" t="s">
        <v>45</v>
      </c>
      <c r="F10170" t="s">
        <v>46</v>
      </c>
      <c r="G10170" t="s">
        <v>49</v>
      </c>
      <c r="H10170" s="2" t="s">
        <v>252</v>
      </c>
    </row>
    <row r="10171" spans="1:10" hidden="1" x14ac:dyDescent="0.25">
      <c r="A10171" s="57" t="s">
        <v>133</v>
      </c>
      <c r="B10171" t="s">
        <v>128</v>
      </c>
      <c r="C10171">
        <v>2024</v>
      </c>
      <c r="D10171" t="s">
        <v>58</v>
      </c>
      <c r="E10171" t="s">
        <v>45</v>
      </c>
      <c r="F10171" t="s">
        <v>46</v>
      </c>
      <c r="G10171" t="s">
        <v>49</v>
      </c>
      <c r="H10171" s="2" t="s">
        <v>243</v>
      </c>
      <c r="I10171" t="s">
        <v>432</v>
      </c>
    </row>
    <row r="10172" spans="1:10" hidden="1" x14ac:dyDescent="0.25">
      <c r="A10172" s="57" t="s">
        <v>133</v>
      </c>
      <c r="B10172" t="s">
        <v>128</v>
      </c>
      <c r="C10172">
        <v>2024</v>
      </c>
      <c r="D10172" t="s">
        <v>58</v>
      </c>
      <c r="E10172" t="s">
        <v>45</v>
      </c>
      <c r="F10172" t="s">
        <v>46</v>
      </c>
      <c r="G10172" t="s">
        <v>49</v>
      </c>
      <c r="H10172" s="2" t="s">
        <v>243</v>
      </c>
    </row>
    <row r="10173" spans="1:10" hidden="1" x14ac:dyDescent="0.25">
      <c r="A10173" s="57" t="s">
        <v>133</v>
      </c>
      <c r="B10173" t="s">
        <v>128</v>
      </c>
      <c r="C10173">
        <v>2024</v>
      </c>
      <c r="D10173" t="s">
        <v>58</v>
      </c>
      <c r="E10173" t="s">
        <v>45</v>
      </c>
      <c r="F10173" t="s">
        <v>46</v>
      </c>
      <c r="G10173" t="s">
        <v>49</v>
      </c>
      <c r="H10173" s="2" t="s">
        <v>243</v>
      </c>
    </row>
    <row r="10174" spans="1:10" hidden="1" x14ac:dyDescent="0.25">
      <c r="A10174" s="57" t="s">
        <v>133</v>
      </c>
      <c r="B10174" t="s">
        <v>128</v>
      </c>
      <c r="C10174">
        <v>2024</v>
      </c>
      <c r="D10174" t="s">
        <v>58</v>
      </c>
      <c r="E10174" t="s">
        <v>45</v>
      </c>
      <c r="F10174" t="s">
        <v>46</v>
      </c>
      <c r="G10174" t="s">
        <v>49</v>
      </c>
      <c r="H10174" s="2" t="s">
        <v>243</v>
      </c>
    </row>
    <row r="10175" spans="1:10" hidden="1" x14ac:dyDescent="0.25">
      <c r="A10175" s="57" t="s">
        <v>133</v>
      </c>
      <c r="B10175" t="s">
        <v>128</v>
      </c>
      <c r="C10175">
        <v>2024</v>
      </c>
      <c r="D10175" t="s">
        <v>58</v>
      </c>
      <c r="E10175" t="s">
        <v>45</v>
      </c>
      <c r="F10175" t="s">
        <v>46</v>
      </c>
      <c r="G10175" t="s">
        <v>49</v>
      </c>
      <c r="H10175" s="2" t="s">
        <v>243</v>
      </c>
    </row>
    <row r="10176" spans="1:10" hidden="1" x14ac:dyDescent="0.25">
      <c r="A10176" s="57" t="s">
        <v>133</v>
      </c>
      <c r="B10176" t="s">
        <v>128</v>
      </c>
      <c r="C10176">
        <v>2024</v>
      </c>
      <c r="D10176" t="s">
        <v>58</v>
      </c>
      <c r="E10176" t="s">
        <v>45</v>
      </c>
      <c r="F10176" t="s">
        <v>46</v>
      </c>
      <c r="G10176" t="s">
        <v>49</v>
      </c>
      <c r="H10176" s="2" t="s">
        <v>243</v>
      </c>
    </row>
    <row r="10177" spans="1:10" hidden="1" x14ac:dyDescent="0.25">
      <c r="A10177" s="57" t="s">
        <v>133</v>
      </c>
      <c r="B10177" t="s">
        <v>128</v>
      </c>
      <c r="C10177">
        <v>2024</v>
      </c>
      <c r="D10177" t="s">
        <v>58</v>
      </c>
      <c r="E10177" t="s">
        <v>45</v>
      </c>
      <c r="F10177" t="s">
        <v>46</v>
      </c>
      <c r="G10177" t="s">
        <v>49</v>
      </c>
      <c r="H10177" s="2" t="s">
        <v>243</v>
      </c>
    </row>
    <row r="10178" spans="1:10" hidden="1" x14ac:dyDescent="0.25">
      <c r="A10178" s="57" t="s">
        <v>133</v>
      </c>
      <c r="B10178" t="s">
        <v>128</v>
      </c>
      <c r="C10178">
        <v>2024</v>
      </c>
      <c r="D10178" t="s">
        <v>58</v>
      </c>
      <c r="E10178" t="s">
        <v>45</v>
      </c>
      <c r="F10178" t="s">
        <v>46</v>
      </c>
      <c r="G10178" t="s">
        <v>49</v>
      </c>
      <c r="H10178" s="2" t="s">
        <v>243</v>
      </c>
    </row>
    <row r="10179" spans="1:10" hidden="1" x14ac:dyDescent="0.25">
      <c r="A10179" s="57" t="s">
        <v>133</v>
      </c>
      <c r="B10179" t="s">
        <v>128</v>
      </c>
      <c r="C10179">
        <v>2024</v>
      </c>
      <c r="D10179" t="s">
        <v>58</v>
      </c>
      <c r="E10179" t="s">
        <v>45</v>
      </c>
      <c r="F10179" t="s">
        <v>46</v>
      </c>
      <c r="G10179" t="s">
        <v>49</v>
      </c>
      <c r="H10179" s="2" t="s">
        <v>243</v>
      </c>
    </row>
    <row r="10180" spans="1:10" hidden="1" x14ac:dyDescent="0.25">
      <c r="A10180" s="57" t="s">
        <v>133</v>
      </c>
      <c r="B10180" t="s">
        <v>128</v>
      </c>
      <c r="C10180">
        <v>2024</v>
      </c>
      <c r="D10180" t="s">
        <v>58</v>
      </c>
      <c r="E10180" t="s">
        <v>45</v>
      </c>
      <c r="F10180" t="s">
        <v>46</v>
      </c>
      <c r="G10180" t="s">
        <v>49</v>
      </c>
      <c r="H10180" s="2" t="s">
        <v>243</v>
      </c>
    </row>
    <row r="10181" spans="1:10" hidden="1" x14ac:dyDescent="0.25">
      <c r="A10181" s="57" t="s">
        <v>133</v>
      </c>
      <c r="B10181" t="s">
        <v>128</v>
      </c>
      <c r="C10181">
        <v>2024</v>
      </c>
      <c r="D10181" t="s">
        <v>58</v>
      </c>
      <c r="E10181" t="s">
        <v>45</v>
      </c>
      <c r="F10181" t="s">
        <v>304</v>
      </c>
      <c r="G10181" t="s">
        <v>54</v>
      </c>
      <c r="H10181" t="s">
        <v>305</v>
      </c>
      <c r="I10181" s="90" t="s">
        <v>520</v>
      </c>
      <c r="J10181" s="3">
        <v>3800000</v>
      </c>
    </row>
    <row r="10182" spans="1:10" hidden="1" x14ac:dyDescent="0.25">
      <c r="A10182" s="57" t="s">
        <v>133</v>
      </c>
      <c r="B10182" t="s">
        <v>128</v>
      </c>
      <c r="C10182">
        <v>2024</v>
      </c>
      <c r="D10182" t="s">
        <v>58</v>
      </c>
      <c r="E10182" t="s">
        <v>45</v>
      </c>
      <c r="F10182" t="s">
        <v>304</v>
      </c>
      <c r="G10182" t="s">
        <v>54</v>
      </c>
      <c r="H10182" t="s">
        <v>305</v>
      </c>
      <c r="I10182" s="90" t="s">
        <v>592</v>
      </c>
      <c r="J10182" s="3">
        <v>5500000</v>
      </c>
    </row>
    <row r="10183" spans="1:10" hidden="1" x14ac:dyDescent="0.25">
      <c r="A10183" s="57" t="s">
        <v>133</v>
      </c>
      <c r="B10183" t="s">
        <v>128</v>
      </c>
      <c r="C10183">
        <v>2024</v>
      </c>
      <c r="D10183" t="s">
        <v>58</v>
      </c>
      <c r="E10183" t="s">
        <v>45</v>
      </c>
      <c r="F10183" t="s">
        <v>304</v>
      </c>
      <c r="G10183" t="s">
        <v>54</v>
      </c>
      <c r="H10183" t="s">
        <v>306</v>
      </c>
      <c r="I10183" s="90" t="s">
        <v>520</v>
      </c>
    </row>
    <row r="10184" spans="1:10" hidden="1" x14ac:dyDescent="0.25">
      <c r="A10184" s="57" t="s">
        <v>133</v>
      </c>
      <c r="B10184" t="s">
        <v>128</v>
      </c>
      <c r="C10184">
        <v>2024</v>
      </c>
      <c r="D10184" t="s">
        <v>58</v>
      </c>
      <c r="E10184" t="s">
        <v>45</v>
      </c>
      <c r="F10184" t="s">
        <v>304</v>
      </c>
      <c r="G10184" t="s">
        <v>54</v>
      </c>
      <c r="H10184" t="s">
        <v>307</v>
      </c>
      <c r="I10184" s="90" t="s">
        <v>520</v>
      </c>
      <c r="J10184" s="3">
        <v>316667</v>
      </c>
    </row>
    <row r="10185" spans="1:10" hidden="1" x14ac:dyDescent="0.25">
      <c r="A10185" s="57" t="s">
        <v>133</v>
      </c>
      <c r="B10185" t="s">
        <v>128</v>
      </c>
      <c r="C10185">
        <v>2024</v>
      </c>
      <c r="D10185" t="s">
        <v>58</v>
      </c>
      <c r="E10185" t="s">
        <v>45</v>
      </c>
      <c r="F10185" t="s">
        <v>304</v>
      </c>
      <c r="G10185" t="s">
        <v>54</v>
      </c>
      <c r="H10185" t="s">
        <v>307</v>
      </c>
      <c r="I10185" s="90" t="s">
        <v>592</v>
      </c>
      <c r="J10185" s="3">
        <v>458333</v>
      </c>
    </row>
    <row r="10186" spans="1:10" hidden="1" x14ac:dyDescent="0.25">
      <c r="A10186" s="57" t="s">
        <v>133</v>
      </c>
      <c r="B10186" t="s">
        <v>128</v>
      </c>
      <c r="C10186">
        <v>2024</v>
      </c>
      <c r="D10186" t="s">
        <v>58</v>
      </c>
      <c r="E10186" t="s">
        <v>45</v>
      </c>
      <c r="F10186" t="s">
        <v>304</v>
      </c>
      <c r="G10186" t="s">
        <v>54</v>
      </c>
      <c r="H10186" t="s">
        <v>308</v>
      </c>
      <c r="I10186" s="90" t="s">
        <v>520</v>
      </c>
      <c r="J10186" s="3">
        <v>38000</v>
      </c>
    </row>
    <row r="10187" spans="1:10" hidden="1" x14ac:dyDescent="0.25">
      <c r="A10187" s="57" t="s">
        <v>133</v>
      </c>
      <c r="B10187" t="s">
        <v>128</v>
      </c>
      <c r="C10187">
        <v>2024</v>
      </c>
      <c r="D10187" t="s">
        <v>58</v>
      </c>
      <c r="E10187" t="s">
        <v>45</v>
      </c>
      <c r="F10187" t="s">
        <v>304</v>
      </c>
      <c r="G10187" t="s">
        <v>54</v>
      </c>
      <c r="H10187" t="s">
        <v>308</v>
      </c>
      <c r="I10187" s="90" t="s">
        <v>592</v>
      </c>
      <c r="J10187" s="3">
        <v>55000</v>
      </c>
    </row>
    <row r="10188" spans="1:10" hidden="1" x14ac:dyDescent="0.25">
      <c r="A10188" s="57" t="s">
        <v>133</v>
      </c>
      <c r="B10188" t="s">
        <v>128</v>
      </c>
      <c r="C10188">
        <v>2024</v>
      </c>
      <c r="D10188" t="s">
        <v>58</v>
      </c>
      <c r="E10188" t="s">
        <v>45</v>
      </c>
      <c r="F10188" t="s">
        <v>304</v>
      </c>
      <c r="G10188" t="s">
        <v>54</v>
      </c>
      <c r="H10188" t="s">
        <v>309</v>
      </c>
      <c r="I10188" s="90" t="s">
        <v>520</v>
      </c>
      <c r="J10188" s="3">
        <v>316667</v>
      </c>
    </row>
    <row r="10189" spans="1:10" hidden="1" x14ac:dyDescent="0.25">
      <c r="A10189" s="57" t="s">
        <v>133</v>
      </c>
      <c r="B10189" t="s">
        <v>128</v>
      </c>
      <c r="C10189">
        <v>2024</v>
      </c>
      <c r="D10189" t="s">
        <v>58</v>
      </c>
      <c r="E10189" t="s">
        <v>45</v>
      </c>
      <c r="F10189" t="s">
        <v>304</v>
      </c>
      <c r="G10189" t="s">
        <v>54</v>
      </c>
      <c r="H10189" t="s">
        <v>309</v>
      </c>
      <c r="I10189" s="90" t="s">
        <v>592</v>
      </c>
      <c r="J10189" s="3">
        <v>458333</v>
      </c>
    </row>
    <row r="10190" spans="1:10" hidden="1" x14ac:dyDescent="0.25">
      <c r="A10190" s="57" t="s">
        <v>133</v>
      </c>
      <c r="B10190" t="s">
        <v>128</v>
      </c>
      <c r="C10190">
        <v>2024</v>
      </c>
      <c r="D10190" t="s">
        <v>58</v>
      </c>
      <c r="E10190" t="s">
        <v>45</v>
      </c>
      <c r="F10190" t="s">
        <v>304</v>
      </c>
      <c r="G10190" t="s">
        <v>54</v>
      </c>
      <c r="H10190" t="s">
        <v>310</v>
      </c>
      <c r="I10190" s="90" t="s">
        <v>520</v>
      </c>
      <c r="J10190" s="3">
        <v>158333</v>
      </c>
    </row>
    <row r="10191" spans="1:10" hidden="1" x14ac:dyDescent="0.25">
      <c r="A10191" s="57" t="s">
        <v>133</v>
      </c>
      <c r="B10191" t="s">
        <v>128</v>
      </c>
      <c r="C10191">
        <v>2024</v>
      </c>
      <c r="D10191" t="s">
        <v>58</v>
      </c>
      <c r="E10191" t="s">
        <v>45</v>
      </c>
      <c r="F10191" t="s">
        <v>304</v>
      </c>
      <c r="G10191" t="s">
        <v>54</v>
      </c>
      <c r="H10191" t="s">
        <v>310</v>
      </c>
      <c r="I10191" s="90" t="s">
        <v>592</v>
      </c>
      <c r="J10191" s="3">
        <v>229167</v>
      </c>
    </row>
    <row r="10192" spans="1:10" hidden="1" x14ac:dyDescent="0.25">
      <c r="A10192" s="57" t="s">
        <v>133</v>
      </c>
      <c r="B10192" t="s">
        <v>128</v>
      </c>
      <c r="C10192">
        <v>2024</v>
      </c>
      <c r="D10192" t="s">
        <v>58</v>
      </c>
      <c r="E10192" t="s">
        <v>45</v>
      </c>
      <c r="F10192" t="s">
        <v>304</v>
      </c>
      <c r="G10192" t="s">
        <v>54</v>
      </c>
      <c r="H10192" s="90" t="s">
        <v>332</v>
      </c>
    </row>
    <row r="10193" spans="1:10" hidden="1" x14ac:dyDescent="0.25">
      <c r="A10193" s="57" t="s">
        <v>133</v>
      </c>
      <c r="B10193" t="s">
        <v>128</v>
      </c>
      <c r="C10193">
        <v>2024</v>
      </c>
      <c r="D10193" t="s">
        <v>58</v>
      </c>
      <c r="E10193" t="s">
        <v>45</v>
      </c>
      <c r="F10193" t="s">
        <v>304</v>
      </c>
      <c r="G10193" t="s">
        <v>54</v>
      </c>
      <c r="H10193" t="s">
        <v>311</v>
      </c>
      <c r="I10193" s="90" t="s">
        <v>520</v>
      </c>
    </row>
    <row r="10194" spans="1:10" hidden="1" x14ac:dyDescent="0.25">
      <c r="A10194" s="57" t="s">
        <v>133</v>
      </c>
      <c r="B10194" t="s">
        <v>128</v>
      </c>
      <c r="C10194">
        <v>2024</v>
      </c>
      <c r="D10194" t="s">
        <v>58</v>
      </c>
      <c r="E10194" t="s">
        <v>45</v>
      </c>
      <c r="F10194" t="s">
        <v>304</v>
      </c>
      <c r="G10194" t="s">
        <v>54</v>
      </c>
      <c r="H10194" t="s">
        <v>453</v>
      </c>
      <c r="I10194" s="90" t="s">
        <v>520</v>
      </c>
    </row>
    <row r="10195" spans="1:10" hidden="1" x14ac:dyDescent="0.25">
      <c r="A10195" s="57" t="s">
        <v>133</v>
      </c>
      <c r="B10195" t="s">
        <v>128</v>
      </c>
      <c r="C10195">
        <v>2024</v>
      </c>
      <c r="D10195" t="s">
        <v>58</v>
      </c>
      <c r="E10195" t="s">
        <v>45</v>
      </c>
      <c r="F10195" t="s">
        <v>304</v>
      </c>
      <c r="G10195" t="s">
        <v>54</v>
      </c>
      <c r="H10195" t="s">
        <v>453</v>
      </c>
      <c r="I10195" s="90" t="s">
        <v>592</v>
      </c>
    </row>
    <row r="10196" spans="1:10" hidden="1" x14ac:dyDescent="0.25">
      <c r="A10196" s="57" t="s">
        <v>133</v>
      </c>
      <c r="B10196" t="s">
        <v>128</v>
      </c>
      <c r="C10196">
        <v>2024</v>
      </c>
      <c r="D10196" t="s">
        <v>58</v>
      </c>
      <c r="E10196" t="s">
        <v>45</v>
      </c>
      <c r="F10196" t="s">
        <v>304</v>
      </c>
      <c r="G10196" t="s">
        <v>54</v>
      </c>
      <c r="H10196" t="s">
        <v>312</v>
      </c>
    </row>
    <row r="10197" spans="1:10" hidden="1" x14ac:dyDescent="0.25">
      <c r="A10197" s="57" t="s">
        <v>133</v>
      </c>
      <c r="B10197" t="s">
        <v>128</v>
      </c>
      <c r="C10197">
        <v>2024</v>
      </c>
      <c r="D10197" t="s">
        <v>58</v>
      </c>
      <c r="E10197" t="s">
        <v>45</v>
      </c>
      <c r="F10197" t="s">
        <v>304</v>
      </c>
      <c r="G10197" t="s">
        <v>54</v>
      </c>
      <c r="H10197" t="s">
        <v>313</v>
      </c>
      <c r="I10197" s="90" t="s">
        <v>559</v>
      </c>
      <c r="J10197" s="10">
        <v>49059</v>
      </c>
    </row>
    <row r="10198" spans="1:10" hidden="1" x14ac:dyDescent="0.25">
      <c r="A10198" s="57" t="s">
        <v>133</v>
      </c>
      <c r="B10198" t="s">
        <v>128</v>
      </c>
      <c r="C10198">
        <v>2024</v>
      </c>
      <c r="D10198" t="s">
        <v>58</v>
      </c>
      <c r="E10198" t="s">
        <v>45</v>
      </c>
      <c r="F10198" t="s">
        <v>304</v>
      </c>
      <c r="G10198" t="s">
        <v>54</v>
      </c>
      <c r="H10198" t="s">
        <v>593</v>
      </c>
      <c r="I10198" t="s">
        <v>514</v>
      </c>
    </row>
    <row r="10199" spans="1:10" hidden="1" x14ac:dyDescent="0.25">
      <c r="A10199" s="57" t="s">
        <v>133</v>
      </c>
      <c r="B10199" t="s">
        <v>128</v>
      </c>
      <c r="C10199">
        <v>2024</v>
      </c>
      <c r="D10199" t="s">
        <v>58</v>
      </c>
      <c r="E10199" t="s">
        <v>45</v>
      </c>
      <c r="F10199" t="s">
        <v>304</v>
      </c>
      <c r="G10199" t="s">
        <v>54</v>
      </c>
      <c r="H10199" t="s">
        <v>314</v>
      </c>
      <c r="I10199" s="90" t="s">
        <v>398</v>
      </c>
      <c r="J10199" s="10">
        <v>1105671.711322163</v>
      </c>
    </row>
    <row r="10200" spans="1:10" hidden="1" x14ac:dyDescent="0.25">
      <c r="A10200" s="57" t="s">
        <v>133</v>
      </c>
      <c r="B10200" t="s">
        <v>128</v>
      </c>
      <c r="C10200">
        <v>2024</v>
      </c>
      <c r="D10200" t="s">
        <v>58</v>
      </c>
      <c r="E10200" t="s">
        <v>45</v>
      </c>
      <c r="F10200" t="s">
        <v>304</v>
      </c>
      <c r="G10200" t="s">
        <v>54</v>
      </c>
      <c r="H10200" t="s">
        <v>315</v>
      </c>
      <c r="I10200" s="90" t="s">
        <v>454</v>
      </c>
      <c r="J10200" s="10">
        <v>152000</v>
      </c>
    </row>
    <row r="10201" spans="1:10" hidden="1" x14ac:dyDescent="0.25">
      <c r="A10201" s="57" t="s">
        <v>133</v>
      </c>
      <c r="B10201" t="s">
        <v>128</v>
      </c>
      <c r="C10201">
        <v>2024</v>
      </c>
      <c r="D10201" t="s">
        <v>58</v>
      </c>
      <c r="E10201" t="s">
        <v>45</v>
      </c>
      <c r="F10201" t="s">
        <v>304</v>
      </c>
      <c r="G10201" t="s">
        <v>54</v>
      </c>
      <c r="H10201" t="s">
        <v>315</v>
      </c>
      <c r="I10201" t="s">
        <v>594</v>
      </c>
    </row>
    <row r="10202" spans="1:10" hidden="1" x14ac:dyDescent="0.25">
      <c r="A10202" s="57" t="s">
        <v>133</v>
      </c>
      <c r="B10202" t="s">
        <v>128</v>
      </c>
      <c r="C10202">
        <v>2024</v>
      </c>
      <c r="D10202" t="s">
        <v>58</v>
      </c>
      <c r="E10202" t="s">
        <v>45</v>
      </c>
      <c r="F10202" t="s">
        <v>304</v>
      </c>
      <c r="G10202" t="s">
        <v>54</v>
      </c>
      <c r="H10202" s="2" t="s">
        <v>316</v>
      </c>
    </row>
    <row r="10203" spans="1:10" hidden="1" x14ac:dyDescent="0.25">
      <c r="A10203" s="57" t="s">
        <v>133</v>
      </c>
      <c r="B10203" t="s">
        <v>128</v>
      </c>
      <c r="C10203">
        <v>2024</v>
      </c>
      <c r="D10203" t="s">
        <v>58</v>
      </c>
      <c r="E10203" t="s">
        <v>45</v>
      </c>
      <c r="F10203" t="s">
        <v>304</v>
      </c>
      <c r="G10203" t="s">
        <v>49</v>
      </c>
      <c r="H10203" s="90" t="s">
        <v>317</v>
      </c>
    </row>
    <row r="10204" spans="1:10" hidden="1" x14ac:dyDescent="0.25">
      <c r="A10204" s="57" t="s">
        <v>133</v>
      </c>
      <c r="B10204" t="s">
        <v>128</v>
      </c>
      <c r="C10204">
        <v>2024</v>
      </c>
      <c r="D10204" t="s">
        <v>58</v>
      </c>
      <c r="E10204" t="s">
        <v>45</v>
      </c>
      <c r="F10204" t="s">
        <v>50</v>
      </c>
      <c r="G10204" t="s">
        <v>56</v>
      </c>
      <c r="H10204" t="s">
        <v>124</v>
      </c>
      <c r="I10204" s="90" t="s">
        <v>401</v>
      </c>
      <c r="J10204" s="3">
        <v>128798</v>
      </c>
    </row>
    <row r="10205" spans="1:10" hidden="1" x14ac:dyDescent="0.25">
      <c r="A10205" s="57" t="s">
        <v>133</v>
      </c>
      <c r="B10205" t="s">
        <v>128</v>
      </c>
      <c r="C10205">
        <v>2024</v>
      </c>
      <c r="D10205" t="s">
        <v>58</v>
      </c>
      <c r="E10205" t="s">
        <v>45</v>
      </c>
      <c r="F10205" t="s">
        <v>50</v>
      </c>
      <c r="G10205" t="s">
        <v>56</v>
      </c>
      <c r="H10205" t="s">
        <v>98</v>
      </c>
      <c r="I10205" s="90" t="s">
        <v>401</v>
      </c>
      <c r="J10205" s="3">
        <v>29150</v>
      </c>
    </row>
    <row r="10206" spans="1:10" hidden="1" x14ac:dyDescent="0.25">
      <c r="A10206" s="57" t="s">
        <v>133</v>
      </c>
      <c r="B10206" t="s">
        <v>128</v>
      </c>
      <c r="C10206">
        <v>2024</v>
      </c>
      <c r="D10206" t="s">
        <v>58</v>
      </c>
      <c r="E10206" t="s">
        <v>45</v>
      </c>
      <c r="F10206" t="s">
        <v>50</v>
      </c>
      <c r="G10206" t="s">
        <v>56</v>
      </c>
      <c r="H10206" t="s">
        <v>98</v>
      </c>
      <c r="I10206" s="90" t="s">
        <v>569</v>
      </c>
      <c r="J10206" s="3">
        <v>956236.73</v>
      </c>
    </row>
    <row r="10207" spans="1:10" hidden="1" x14ac:dyDescent="0.25">
      <c r="A10207" s="57" t="s">
        <v>133</v>
      </c>
      <c r="B10207" t="s">
        <v>128</v>
      </c>
      <c r="C10207">
        <v>2024</v>
      </c>
      <c r="D10207" t="s">
        <v>58</v>
      </c>
      <c r="E10207" t="s">
        <v>45</v>
      </c>
      <c r="F10207" t="s">
        <v>50</v>
      </c>
      <c r="G10207" t="s">
        <v>56</v>
      </c>
      <c r="H10207" t="s">
        <v>265</v>
      </c>
      <c r="I10207" s="90" t="s">
        <v>398</v>
      </c>
    </row>
    <row r="10208" spans="1:10" hidden="1" x14ac:dyDescent="0.25">
      <c r="A10208" s="57" t="s">
        <v>133</v>
      </c>
      <c r="B10208" t="s">
        <v>128</v>
      </c>
      <c r="C10208">
        <v>2024</v>
      </c>
      <c r="D10208" t="s">
        <v>58</v>
      </c>
      <c r="E10208" t="s">
        <v>45</v>
      </c>
      <c r="F10208" t="s">
        <v>50</v>
      </c>
      <c r="G10208" t="s">
        <v>56</v>
      </c>
      <c r="H10208" t="s">
        <v>265</v>
      </c>
      <c r="I10208" s="90" t="s">
        <v>454</v>
      </c>
    </row>
    <row r="10209" spans="1:10" hidden="1" x14ac:dyDescent="0.25">
      <c r="A10209" s="57" t="s">
        <v>133</v>
      </c>
      <c r="B10209" t="s">
        <v>128</v>
      </c>
      <c r="C10209">
        <v>2024</v>
      </c>
      <c r="D10209" t="s">
        <v>58</v>
      </c>
      <c r="E10209" t="s">
        <v>45</v>
      </c>
      <c r="F10209" t="s">
        <v>50</v>
      </c>
      <c r="G10209" t="s">
        <v>56</v>
      </c>
      <c r="H10209" t="s">
        <v>265</v>
      </c>
      <c r="I10209" s="90" t="s">
        <v>675</v>
      </c>
    </row>
    <row r="10210" spans="1:10" hidden="1" x14ac:dyDescent="0.25">
      <c r="A10210" s="57" t="s">
        <v>133</v>
      </c>
      <c r="B10210" t="s">
        <v>128</v>
      </c>
      <c r="C10210">
        <v>2024</v>
      </c>
      <c r="D10210" t="s">
        <v>58</v>
      </c>
      <c r="E10210" t="s">
        <v>45</v>
      </c>
      <c r="F10210" t="s">
        <v>50</v>
      </c>
      <c r="G10210" t="s">
        <v>56</v>
      </c>
      <c r="H10210" t="s">
        <v>265</v>
      </c>
      <c r="I10210" s="90" t="s">
        <v>514</v>
      </c>
    </row>
    <row r="10211" spans="1:10" hidden="1" x14ac:dyDescent="0.25">
      <c r="A10211" s="57" t="s">
        <v>133</v>
      </c>
      <c r="B10211" t="s">
        <v>128</v>
      </c>
      <c r="C10211">
        <v>2024</v>
      </c>
      <c r="D10211" t="s">
        <v>58</v>
      </c>
      <c r="E10211" t="s">
        <v>45</v>
      </c>
      <c r="F10211" t="s">
        <v>50</v>
      </c>
      <c r="G10211" t="s">
        <v>56</v>
      </c>
      <c r="H10211" t="s">
        <v>265</v>
      </c>
      <c r="I10211" s="90" t="s">
        <v>581</v>
      </c>
    </row>
    <row r="10212" spans="1:10" hidden="1" x14ac:dyDescent="0.25">
      <c r="A10212" s="57" t="s">
        <v>133</v>
      </c>
      <c r="B10212" t="s">
        <v>128</v>
      </c>
      <c r="C10212">
        <v>2024</v>
      </c>
      <c r="D10212" t="s">
        <v>58</v>
      </c>
      <c r="E10212" t="s">
        <v>45</v>
      </c>
      <c r="F10212" t="s">
        <v>50</v>
      </c>
      <c r="G10212" t="s">
        <v>56</v>
      </c>
      <c r="H10212" t="s">
        <v>265</v>
      </c>
      <c r="I10212" s="90" t="s">
        <v>399</v>
      </c>
    </row>
    <row r="10213" spans="1:10" hidden="1" x14ac:dyDescent="0.25">
      <c r="A10213" s="57" t="s">
        <v>133</v>
      </c>
      <c r="B10213" t="s">
        <v>128</v>
      </c>
      <c r="C10213">
        <v>2024</v>
      </c>
      <c r="D10213" t="s">
        <v>58</v>
      </c>
      <c r="E10213" t="s">
        <v>45</v>
      </c>
      <c r="F10213" t="s">
        <v>50</v>
      </c>
      <c r="G10213" t="s">
        <v>56</v>
      </c>
      <c r="H10213" t="s">
        <v>265</v>
      </c>
      <c r="I10213" s="90" t="s">
        <v>559</v>
      </c>
    </row>
    <row r="10214" spans="1:10" hidden="1" x14ac:dyDescent="0.25">
      <c r="A10214" s="57" t="s">
        <v>133</v>
      </c>
      <c r="B10214" t="s">
        <v>128</v>
      </c>
      <c r="C10214">
        <v>2024</v>
      </c>
      <c r="D10214" t="s">
        <v>58</v>
      </c>
      <c r="E10214" t="s">
        <v>45</v>
      </c>
      <c r="F10214" t="s">
        <v>50</v>
      </c>
      <c r="G10214" t="s">
        <v>56</v>
      </c>
      <c r="H10214" t="s">
        <v>193</v>
      </c>
      <c r="I10214" t="s">
        <v>426</v>
      </c>
    </row>
    <row r="10215" spans="1:10" hidden="1" x14ac:dyDescent="0.25">
      <c r="A10215" s="57" t="s">
        <v>133</v>
      </c>
      <c r="B10215" t="s">
        <v>128</v>
      </c>
      <c r="C10215">
        <v>2024</v>
      </c>
      <c r="D10215" t="s">
        <v>58</v>
      </c>
      <c r="E10215" t="s">
        <v>45</v>
      </c>
      <c r="F10215" t="s">
        <v>50</v>
      </c>
      <c r="G10215" t="s">
        <v>56</v>
      </c>
      <c r="H10215" t="s">
        <v>193</v>
      </c>
      <c r="I10215" s="90" t="s">
        <v>391</v>
      </c>
    </row>
    <row r="10216" spans="1:10" hidden="1" x14ac:dyDescent="0.25">
      <c r="A10216" s="57" t="s">
        <v>133</v>
      </c>
      <c r="B10216" t="s">
        <v>128</v>
      </c>
      <c r="C10216">
        <v>2024</v>
      </c>
      <c r="D10216" t="s">
        <v>58</v>
      </c>
      <c r="E10216" t="s">
        <v>45</v>
      </c>
      <c r="F10216" t="s">
        <v>50</v>
      </c>
      <c r="G10216" t="s">
        <v>101</v>
      </c>
      <c r="H10216" t="s">
        <v>99</v>
      </c>
      <c r="I10216" s="90" t="s">
        <v>401</v>
      </c>
      <c r="J10216" s="3">
        <v>373526</v>
      </c>
    </row>
    <row r="10217" spans="1:10" hidden="1" x14ac:dyDescent="0.25">
      <c r="A10217" s="57" t="s">
        <v>133</v>
      </c>
      <c r="B10217" t="s">
        <v>128</v>
      </c>
      <c r="C10217">
        <v>2024</v>
      </c>
      <c r="D10217" t="s">
        <v>58</v>
      </c>
      <c r="E10217" t="s">
        <v>45</v>
      </c>
      <c r="F10217" t="s">
        <v>50</v>
      </c>
      <c r="G10217" t="s">
        <v>101</v>
      </c>
      <c r="H10217" s="2" t="s">
        <v>255</v>
      </c>
      <c r="I10217" s="90" t="s">
        <v>526</v>
      </c>
    </row>
    <row r="10218" spans="1:10" hidden="1" x14ac:dyDescent="0.25">
      <c r="A10218" s="57" t="s">
        <v>133</v>
      </c>
      <c r="B10218" t="s">
        <v>128</v>
      </c>
      <c r="C10218">
        <v>2024</v>
      </c>
      <c r="D10218" t="s">
        <v>58</v>
      </c>
      <c r="E10218" t="s">
        <v>45</v>
      </c>
      <c r="F10218" t="s">
        <v>50</v>
      </c>
      <c r="G10218" t="s">
        <v>101</v>
      </c>
      <c r="H10218" s="2" t="s">
        <v>255</v>
      </c>
      <c r="I10218" t="s">
        <v>403</v>
      </c>
    </row>
    <row r="10219" spans="1:10" hidden="1" x14ac:dyDescent="0.25">
      <c r="A10219" s="57" t="s">
        <v>133</v>
      </c>
      <c r="B10219" t="s">
        <v>128</v>
      </c>
      <c r="C10219">
        <v>2024</v>
      </c>
      <c r="D10219" t="s">
        <v>58</v>
      </c>
      <c r="E10219" t="s">
        <v>45</v>
      </c>
      <c r="F10219" t="s">
        <v>50</v>
      </c>
      <c r="G10219" t="s">
        <v>101</v>
      </c>
      <c r="H10219" s="2" t="s">
        <v>255</v>
      </c>
      <c r="I10219" s="90" t="s">
        <v>655</v>
      </c>
    </row>
    <row r="10220" spans="1:10" hidden="1" x14ac:dyDescent="0.25">
      <c r="A10220" s="57" t="s">
        <v>133</v>
      </c>
      <c r="B10220" t="s">
        <v>128</v>
      </c>
      <c r="C10220">
        <v>2024</v>
      </c>
      <c r="D10220" t="s">
        <v>58</v>
      </c>
      <c r="E10220" t="s">
        <v>45</v>
      </c>
      <c r="F10220" t="s">
        <v>50</v>
      </c>
      <c r="G10220" t="s">
        <v>101</v>
      </c>
      <c r="H10220" s="2" t="s">
        <v>255</v>
      </c>
      <c r="I10220" t="s">
        <v>457</v>
      </c>
    </row>
    <row r="10221" spans="1:10" hidden="1" x14ac:dyDescent="0.25">
      <c r="A10221" s="57" t="s">
        <v>133</v>
      </c>
      <c r="B10221" t="s">
        <v>128</v>
      </c>
      <c r="C10221">
        <v>2024</v>
      </c>
      <c r="D10221" t="s">
        <v>58</v>
      </c>
      <c r="E10221" t="s">
        <v>45</v>
      </c>
      <c r="F10221" t="s">
        <v>50</v>
      </c>
      <c r="G10221" t="s">
        <v>101</v>
      </c>
      <c r="H10221" s="2" t="s">
        <v>255</v>
      </c>
      <c r="I10221" s="90" t="s">
        <v>562</v>
      </c>
      <c r="J10221" s="10">
        <v>-17000</v>
      </c>
    </row>
    <row r="10222" spans="1:10" hidden="1" x14ac:dyDescent="0.25">
      <c r="A10222" s="57" t="s">
        <v>133</v>
      </c>
      <c r="B10222" t="s">
        <v>128</v>
      </c>
      <c r="C10222">
        <v>2024</v>
      </c>
      <c r="D10222" t="s">
        <v>58</v>
      </c>
      <c r="E10222" t="s">
        <v>45</v>
      </c>
      <c r="F10222" t="s">
        <v>50</v>
      </c>
      <c r="G10222" t="s">
        <v>101</v>
      </c>
      <c r="H10222" s="2" t="s">
        <v>255</v>
      </c>
      <c r="I10222" s="90" t="s">
        <v>384</v>
      </c>
      <c r="J10222" s="3">
        <v>20274</v>
      </c>
    </row>
    <row r="10223" spans="1:10" hidden="1" x14ac:dyDescent="0.25">
      <c r="A10223" s="57" t="s">
        <v>133</v>
      </c>
      <c r="B10223" t="s">
        <v>128</v>
      </c>
      <c r="C10223">
        <v>2024</v>
      </c>
      <c r="D10223" t="s">
        <v>58</v>
      </c>
      <c r="E10223" t="s">
        <v>45</v>
      </c>
      <c r="F10223" t="s">
        <v>50</v>
      </c>
      <c r="G10223" t="s">
        <v>101</v>
      </c>
      <c r="H10223" s="2" t="s">
        <v>255</v>
      </c>
      <c r="I10223" s="90" t="s">
        <v>416</v>
      </c>
      <c r="J10223" s="3">
        <v>13400</v>
      </c>
    </row>
    <row r="10224" spans="1:10" hidden="1" x14ac:dyDescent="0.25">
      <c r="A10224" s="57" t="s">
        <v>133</v>
      </c>
      <c r="B10224" t="s">
        <v>128</v>
      </c>
      <c r="C10224">
        <v>2024</v>
      </c>
      <c r="D10224" t="s">
        <v>58</v>
      </c>
      <c r="E10224" t="s">
        <v>45</v>
      </c>
      <c r="F10224" t="s">
        <v>50</v>
      </c>
      <c r="G10224" t="s">
        <v>101</v>
      </c>
      <c r="H10224" s="2" t="s">
        <v>255</v>
      </c>
      <c r="I10224" s="90" t="s">
        <v>429</v>
      </c>
    </row>
    <row r="10225" spans="1:10" hidden="1" x14ac:dyDescent="0.25">
      <c r="A10225" s="57" t="s">
        <v>133</v>
      </c>
      <c r="B10225" t="s">
        <v>128</v>
      </c>
      <c r="C10225">
        <v>2024</v>
      </c>
      <c r="D10225" t="s">
        <v>58</v>
      </c>
      <c r="E10225" t="s">
        <v>45</v>
      </c>
      <c r="F10225" t="s">
        <v>50</v>
      </c>
      <c r="G10225" t="s">
        <v>101</v>
      </c>
      <c r="H10225" s="2" t="s">
        <v>255</v>
      </c>
      <c r="I10225" s="90" t="s">
        <v>666</v>
      </c>
    </row>
    <row r="10226" spans="1:10" hidden="1" x14ac:dyDescent="0.25">
      <c r="A10226" s="57" t="s">
        <v>133</v>
      </c>
      <c r="B10226" t="s">
        <v>128</v>
      </c>
      <c r="C10226">
        <v>2024</v>
      </c>
      <c r="D10226" t="s">
        <v>58</v>
      </c>
      <c r="E10226" t="s">
        <v>45</v>
      </c>
      <c r="F10226" t="s">
        <v>50</v>
      </c>
      <c r="G10226" t="s">
        <v>101</v>
      </c>
      <c r="H10226" s="2" t="s">
        <v>254</v>
      </c>
    </row>
    <row r="10227" spans="1:10" hidden="1" x14ac:dyDescent="0.25">
      <c r="A10227" s="57" t="s">
        <v>133</v>
      </c>
      <c r="B10227" t="s">
        <v>128</v>
      </c>
      <c r="C10227">
        <v>2024</v>
      </c>
      <c r="D10227" t="s">
        <v>58</v>
      </c>
      <c r="E10227" t="s">
        <v>45</v>
      </c>
      <c r="F10227" t="s">
        <v>50</v>
      </c>
      <c r="G10227" t="s">
        <v>101</v>
      </c>
      <c r="H10227" s="2" t="s">
        <v>236</v>
      </c>
      <c r="I10227" t="s">
        <v>422</v>
      </c>
    </row>
    <row r="10228" spans="1:10" hidden="1" x14ac:dyDescent="0.25">
      <c r="A10228" s="57" t="s">
        <v>133</v>
      </c>
      <c r="B10228" t="s">
        <v>128</v>
      </c>
      <c r="C10228">
        <v>2024</v>
      </c>
      <c r="D10228" t="s">
        <v>58</v>
      </c>
      <c r="E10228" t="s">
        <v>45</v>
      </c>
      <c r="F10228" t="s">
        <v>50</v>
      </c>
      <c r="G10228" t="s">
        <v>101</v>
      </c>
      <c r="H10228" s="90" t="s">
        <v>678</v>
      </c>
      <c r="I10228" s="90" t="s">
        <v>409</v>
      </c>
    </row>
    <row r="10229" spans="1:10" hidden="1" x14ac:dyDescent="0.25">
      <c r="A10229" s="57" t="s">
        <v>133</v>
      </c>
      <c r="B10229" t="s">
        <v>128</v>
      </c>
      <c r="C10229">
        <v>2024</v>
      </c>
      <c r="D10229" t="s">
        <v>58</v>
      </c>
      <c r="E10229" t="s">
        <v>45</v>
      </c>
      <c r="F10229" t="s">
        <v>50</v>
      </c>
      <c r="G10229" t="s">
        <v>101</v>
      </c>
      <c r="H10229" s="90" t="s">
        <v>678</v>
      </c>
      <c r="I10229" s="90" t="s">
        <v>465</v>
      </c>
      <c r="J10229" s="10">
        <v>-0.11</v>
      </c>
    </row>
    <row r="10230" spans="1:10" hidden="1" x14ac:dyDescent="0.25">
      <c r="A10230" s="57" t="s">
        <v>133</v>
      </c>
      <c r="B10230" t="s">
        <v>128</v>
      </c>
      <c r="C10230">
        <v>2024</v>
      </c>
      <c r="D10230" t="s">
        <v>58</v>
      </c>
      <c r="E10230" t="s">
        <v>45</v>
      </c>
      <c r="F10230" t="s">
        <v>50</v>
      </c>
      <c r="G10230" t="s">
        <v>101</v>
      </c>
      <c r="H10230" s="90" t="s">
        <v>678</v>
      </c>
      <c r="I10230" s="90" t="s">
        <v>398</v>
      </c>
      <c r="J10230" s="3">
        <v>3</v>
      </c>
    </row>
    <row r="10231" spans="1:10" hidden="1" x14ac:dyDescent="0.25">
      <c r="A10231" s="57" t="s">
        <v>133</v>
      </c>
      <c r="B10231" t="s">
        <v>128</v>
      </c>
      <c r="C10231">
        <v>2024</v>
      </c>
      <c r="D10231" t="s">
        <v>58</v>
      </c>
      <c r="E10231" t="s">
        <v>45</v>
      </c>
      <c r="F10231" t="s">
        <v>50</v>
      </c>
      <c r="G10231" t="s">
        <v>101</v>
      </c>
      <c r="H10231" s="90" t="s">
        <v>678</v>
      </c>
      <c r="I10231" s="90" t="s">
        <v>503</v>
      </c>
      <c r="J10231" s="3">
        <v>0.2</v>
      </c>
    </row>
    <row r="10232" spans="1:10" hidden="1" x14ac:dyDescent="0.25">
      <c r="A10232" s="57" t="s">
        <v>133</v>
      </c>
      <c r="B10232" t="s">
        <v>128</v>
      </c>
      <c r="C10232">
        <v>2024</v>
      </c>
      <c r="D10232" t="s">
        <v>58</v>
      </c>
      <c r="E10232" t="s">
        <v>45</v>
      </c>
      <c r="F10232" t="s">
        <v>50</v>
      </c>
      <c r="G10232" t="s">
        <v>101</v>
      </c>
      <c r="H10232" s="90" t="s">
        <v>678</v>
      </c>
      <c r="I10232" s="90" t="s">
        <v>384</v>
      </c>
      <c r="J10232" s="3">
        <v>1.4</v>
      </c>
    </row>
    <row r="10233" spans="1:10" hidden="1" x14ac:dyDescent="0.25">
      <c r="A10233" s="57" t="s">
        <v>133</v>
      </c>
      <c r="B10233" t="s">
        <v>128</v>
      </c>
      <c r="C10233">
        <v>2024</v>
      </c>
      <c r="D10233" t="s">
        <v>58</v>
      </c>
      <c r="E10233" t="s">
        <v>45</v>
      </c>
      <c r="F10233" t="s">
        <v>50</v>
      </c>
      <c r="G10233" t="s">
        <v>101</v>
      </c>
      <c r="H10233" s="90" t="s">
        <v>678</v>
      </c>
      <c r="I10233" s="90" t="s">
        <v>414</v>
      </c>
      <c r="J10233" s="3">
        <v>0.19</v>
      </c>
    </row>
    <row r="10234" spans="1:10" hidden="1" x14ac:dyDescent="0.25">
      <c r="A10234" s="57" t="s">
        <v>133</v>
      </c>
      <c r="B10234" t="s">
        <v>128</v>
      </c>
      <c r="C10234">
        <v>2024</v>
      </c>
      <c r="D10234" t="s">
        <v>58</v>
      </c>
      <c r="E10234" t="s">
        <v>45</v>
      </c>
      <c r="F10234" t="s">
        <v>50</v>
      </c>
      <c r="G10234" t="s">
        <v>101</v>
      </c>
      <c r="H10234" s="90" t="s">
        <v>678</v>
      </c>
      <c r="I10234" s="90" t="s">
        <v>409</v>
      </c>
      <c r="J10234" s="3">
        <v>-1</v>
      </c>
    </row>
    <row r="10235" spans="1:10" hidden="1" x14ac:dyDescent="0.25">
      <c r="A10235" s="57" t="s">
        <v>133</v>
      </c>
      <c r="B10235" t="s">
        <v>128</v>
      </c>
      <c r="C10235">
        <v>2024</v>
      </c>
      <c r="D10235" t="s">
        <v>58</v>
      </c>
      <c r="E10235" t="s">
        <v>45</v>
      </c>
      <c r="F10235" t="s">
        <v>50</v>
      </c>
      <c r="G10235" t="s">
        <v>101</v>
      </c>
      <c r="H10235" s="90" t="s">
        <v>678</v>
      </c>
      <c r="I10235" s="90" t="s">
        <v>417</v>
      </c>
      <c r="J10235" s="3">
        <v>-4</v>
      </c>
    </row>
    <row r="10236" spans="1:10" hidden="1" x14ac:dyDescent="0.25">
      <c r="A10236" s="57" t="s">
        <v>133</v>
      </c>
      <c r="B10236" t="s">
        <v>128</v>
      </c>
      <c r="C10236">
        <v>2024</v>
      </c>
      <c r="D10236" t="s">
        <v>58</v>
      </c>
      <c r="E10236" t="s">
        <v>45</v>
      </c>
      <c r="F10236" t="s">
        <v>50</v>
      </c>
      <c r="G10236" t="s">
        <v>101</v>
      </c>
      <c r="H10236" s="90" t="s">
        <v>678</v>
      </c>
      <c r="I10236" s="90" t="s">
        <v>505</v>
      </c>
      <c r="J10236" s="3">
        <v>0.43</v>
      </c>
    </row>
    <row r="10237" spans="1:10" hidden="1" x14ac:dyDescent="0.25">
      <c r="A10237" s="57" t="s">
        <v>133</v>
      </c>
      <c r="B10237" t="s">
        <v>128</v>
      </c>
      <c r="C10237">
        <v>2024</v>
      </c>
      <c r="D10237" t="s">
        <v>58</v>
      </c>
      <c r="E10237" t="s">
        <v>45</v>
      </c>
      <c r="F10237" t="s">
        <v>50</v>
      </c>
      <c r="G10237" t="s">
        <v>101</v>
      </c>
      <c r="H10237" s="90" t="s">
        <v>678</v>
      </c>
      <c r="I10237" s="90"/>
      <c r="J10237" s="3"/>
    </row>
    <row r="10238" spans="1:10" hidden="1" x14ac:dyDescent="0.25">
      <c r="A10238" s="57" t="s">
        <v>133</v>
      </c>
      <c r="B10238" t="s">
        <v>128</v>
      </c>
      <c r="C10238">
        <v>2024</v>
      </c>
      <c r="D10238" t="s">
        <v>58</v>
      </c>
      <c r="E10238" t="s">
        <v>45</v>
      </c>
      <c r="F10238" t="s">
        <v>50</v>
      </c>
      <c r="G10238" t="s">
        <v>101</v>
      </c>
      <c r="H10238" s="90" t="s">
        <v>678</v>
      </c>
      <c r="I10238" s="90"/>
      <c r="J10238" s="3"/>
    </row>
    <row r="10239" spans="1:10" hidden="1" x14ac:dyDescent="0.25">
      <c r="A10239" s="57" t="s">
        <v>133</v>
      </c>
      <c r="B10239" t="s">
        <v>128</v>
      </c>
      <c r="C10239">
        <v>2024</v>
      </c>
      <c r="D10239" t="s">
        <v>58</v>
      </c>
      <c r="E10239" t="s">
        <v>45</v>
      </c>
      <c r="F10239" t="s">
        <v>50</v>
      </c>
      <c r="G10239" t="s">
        <v>101</v>
      </c>
      <c r="H10239" s="90" t="s">
        <v>678</v>
      </c>
      <c r="I10239" s="90"/>
      <c r="J10239" s="3"/>
    </row>
    <row r="10240" spans="1:10" hidden="1" x14ac:dyDescent="0.25">
      <c r="A10240" s="57" t="s">
        <v>133</v>
      </c>
      <c r="B10240" t="s">
        <v>128</v>
      </c>
      <c r="C10240">
        <v>2024</v>
      </c>
      <c r="D10240" t="s">
        <v>58</v>
      </c>
      <c r="E10240" t="s">
        <v>45</v>
      </c>
      <c r="F10240" t="s">
        <v>50</v>
      </c>
      <c r="G10240" t="s">
        <v>101</v>
      </c>
      <c r="H10240" s="90" t="s">
        <v>678</v>
      </c>
      <c r="I10240" s="90"/>
      <c r="J10240" s="3"/>
    </row>
    <row r="10241" spans="1:10" hidden="1" x14ac:dyDescent="0.25">
      <c r="A10241" s="57" t="s">
        <v>133</v>
      </c>
      <c r="B10241" t="s">
        <v>128</v>
      </c>
      <c r="C10241">
        <v>2024</v>
      </c>
      <c r="D10241" t="s">
        <v>58</v>
      </c>
      <c r="E10241" t="s">
        <v>45</v>
      </c>
      <c r="F10241" t="s">
        <v>50</v>
      </c>
      <c r="G10241" t="s">
        <v>101</v>
      </c>
      <c r="H10241" t="s">
        <v>30</v>
      </c>
      <c r="I10241" s="90" t="s">
        <v>375</v>
      </c>
      <c r="J10241" s="3">
        <v>104610</v>
      </c>
    </row>
    <row r="10242" spans="1:10" hidden="1" x14ac:dyDescent="0.25">
      <c r="A10242" s="57" t="s">
        <v>133</v>
      </c>
      <c r="B10242" t="s">
        <v>128</v>
      </c>
      <c r="C10242">
        <v>2024</v>
      </c>
      <c r="D10242" t="s">
        <v>58</v>
      </c>
      <c r="E10242" t="s">
        <v>45</v>
      </c>
      <c r="F10242" t="s">
        <v>50</v>
      </c>
      <c r="G10242" t="s">
        <v>101</v>
      </c>
      <c r="H10242" t="s">
        <v>30</v>
      </c>
      <c r="I10242" s="90" t="s">
        <v>597</v>
      </c>
      <c r="J10242" s="3">
        <v>49000</v>
      </c>
    </row>
    <row r="10243" spans="1:10" hidden="1" x14ac:dyDescent="0.25">
      <c r="A10243" s="57" t="s">
        <v>133</v>
      </c>
      <c r="B10243" t="s">
        <v>128</v>
      </c>
      <c r="C10243">
        <v>2024</v>
      </c>
      <c r="D10243" t="s">
        <v>58</v>
      </c>
      <c r="E10243" t="s">
        <v>45</v>
      </c>
      <c r="F10243" t="s">
        <v>50</v>
      </c>
      <c r="G10243" t="s">
        <v>101</v>
      </c>
      <c r="H10243" t="s">
        <v>30</v>
      </c>
      <c r="I10243" s="90" t="s">
        <v>556</v>
      </c>
      <c r="J10243" s="3">
        <v>88800</v>
      </c>
    </row>
    <row r="10244" spans="1:10" hidden="1" x14ac:dyDescent="0.25">
      <c r="A10244" s="57" t="s">
        <v>133</v>
      </c>
      <c r="B10244" t="s">
        <v>128</v>
      </c>
      <c r="C10244">
        <v>2024</v>
      </c>
      <c r="D10244" t="s">
        <v>58</v>
      </c>
      <c r="E10244" t="s">
        <v>45</v>
      </c>
      <c r="F10244" t="s">
        <v>50</v>
      </c>
      <c r="G10244" t="s">
        <v>101</v>
      </c>
      <c r="H10244" t="s">
        <v>30</v>
      </c>
      <c r="I10244" s="90" t="s">
        <v>544</v>
      </c>
      <c r="J10244" s="3">
        <v>38100</v>
      </c>
    </row>
    <row r="10245" spans="1:10" hidden="1" x14ac:dyDescent="0.25">
      <c r="A10245" s="57" t="s">
        <v>133</v>
      </c>
      <c r="B10245" t="s">
        <v>128</v>
      </c>
      <c r="C10245">
        <v>2024</v>
      </c>
      <c r="D10245" t="s">
        <v>58</v>
      </c>
      <c r="E10245" t="s">
        <v>45</v>
      </c>
      <c r="F10245" t="s">
        <v>50</v>
      </c>
      <c r="G10245" t="s">
        <v>101</v>
      </c>
      <c r="H10245" t="s">
        <v>30</v>
      </c>
      <c r="I10245" s="90" t="s">
        <v>478</v>
      </c>
    </row>
    <row r="10246" spans="1:10" hidden="1" x14ac:dyDescent="0.25">
      <c r="A10246" s="57" t="s">
        <v>133</v>
      </c>
      <c r="B10246" t="s">
        <v>128</v>
      </c>
      <c r="C10246">
        <v>2024</v>
      </c>
      <c r="D10246" t="s">
        <v>58</v>
      </c>
      <c r="E10246" t="s">
        <v>45</v>
      </c>
      <c r="F10246" t="s">
        <v>50</v>
      </c>
      <c r="G10246" t="s">
        <v>101</v>
      </c>
      <c r="H10246" t="s">
        <v>30</v>
      </c>
      <c r="I10246" s="90" t="s">
        <v>409</v>
      </c>
    </row>
    <row r="10247" spans="1:10" hidden="1" x14ac:dyDescent="0.25">
      <c r="A10247" s="57" t="s">
        <v>133</v>
      </c>
      <c r="B10247" t="s">
        <v>128</v>
      </c>
      <c r="C10247">
        <v>2024</v>
      </c>
      <c r="D10247" t="s">
        <v>58</v>
      </c>
      <c r="E10247" t="s">
        <v>45</v>
      </c>
      <c r="F10247" t="s">
        <v>50</v>
      </c>
      <c r="G10247" t="s">
        <v>101</v>
      </c>
      <c r="H10247" t="s">
        <v>30</v>
      </c>
      <c r="I10247" s="90" t="s">
        <v>464</v>
      </c>
    </row>
    <row r="10248" spans="1:10" hidden="1" x14ac:dyDescent="0.25">
      <c r="A10248" s="57" t="s">
        <v>133</v>
      </c>
      <c r="B10248" t="s">
        <v>128</v>
      </c>
      <c r="C10248">
        <v>2024</v>
      </c>
      <c r="D10248" t="s">
        <v>58</v>
      </c>
      <c r="E10248" t="s">
        <v>45</v>
      </c>
      <c r="F10248" t="s">
        <v>50</v>
      </c>
      <c r="G10248" t="s">
        <v>101</v>
      </c>
      <c r="H10248" t="s">
        <v>30</v>
      </c>
      <c r="I10248" s="90" t="s">
        <v>662</v>
      </c>
    </row>
    <row r="10249" spans="1:10" hidden="1" x14ac:dyDescent="0.25">
      <c r="A10249" s="57" t="s">
        <v>133</v>
      </c>
      <c r="B10249" t="s">
        <v>128</v>
      </c>
      <c r="C10249">
        <v>2024</v>
      </c>
      <c r="D10249" t="s">
        <v>58</v>
      </c>
      <c r="E10249" t="s">
        <v>45</v>
      </c>
      <c r="F10249" t="s">
        <v>50</v>
      </c>
      <c r="G10249" t="s">
        <v>101</v>
      </c>
      <c r="H10249" t="s">
        <v>30</v>
      </c>
      <c r="I10249" s="90" t="s">
        <v>663</v>
      </c>
    </row>
    <row r="10250" spans="1:10" hidden="1" x14ac:dyDescent="0.25">
      <c r="A10250" s="57" t="s">
        <v>133</v>
      </c>
      <c r="B10250" t="s">
        <v>128</v>
      </c>
      <c r="C10250">
        <v>2024</v>
      </c>
      <c r="D10250" t="s">
        <v>58</v>
      </c>
      <c r="E10250" t="s">
        <v>45</v>
      </c>
      <c r="F10250" t="s">
        <v>50</v>
      </c>
      <c r="G10250" t="s">
        <v>101</v>
      </c>
      <c r="H10250" t="s">
        <v>30</v>
      </c>
      <c r="I10250" s="90" t="s">
        <v>664</v>
      </c>
    </row>
    <row r="10251" spans="1:10" hidden="1" x14ac:dyDescent="0.25">
      <c r="A10251" s="57" t="s">
        <v>133</v>
      </c>
      <c r="B10251" t="s">
        <v>128</v>
      </c>
      <c r="C10251">
        <v>2024</v>
      </c>
      <c r="D10251" t="s">
        <v>58</v>
      </c>
      <c r="E10251" t="s">
        <v>45</v>
      </c>
      <c r="F10251" t="s">
        <v>50</v>
      </c>
      <c r="G10251" t="s">
        <v>101</v>
      </c>
      <c r="H10251" t="s">
        <v>30</v>
      </c>
      <c r="I10251" s="90" t="s">
        <v>615</v>
      </c>
    </row>
    <row r="10252" spans="1:10" hidden="1" x14ac:dyDescent="0.25">
      <c r="A10252" s="57" t="s">
        <v>133</v>
      </c>
      <c r="B10252" t="s">
        <v>128</v>
      </c>
      <c r="C10252">
        <v>2024</v>
      </c>
      <c r="D10252" t="s">
        <v>58</v>
      </c>
      <c r="E10252" t="s">
        <v>45</v>
      </c>
      <c r="F10252" t="s">
        <v>50</v>
      </c>
      <c r="G10252" t="s">
        <v>101</v>
      </c>
      <c r="H10252" t="s">
        <v>30</v>
      </c>
      <c r="I10252" t="s">
        <v>544</v>
      </c>
    </row>
    <row r="10253" spans="1:10" hidden="1" x14ac:dyDescent="0.25">
      <c r="A10253" s="57" t="s">
        <v>133</v>
      </c>
      <c r="B10253" t="s">
        <v>128</v>
      </c>
      <c r="C10253">
        <v>2024</v>
      </c>
      <c r="D10253" t="s">
        <v>58</v>
      </c>
      <c r="E10253" t="s">
        <v>45</v>
      </c>
      <c r="F10253" t="s">
        <v>50</v>
      </c>
      <c r="G10253" t="s">
        <v>101</v>
      </c>
      <c r="H10253" t="s">
        <v>30</v>
      </c>
      <c r="I10253" t="s">
        <v>499</v>
      </c>
    </row>
    <row r="10254" spans="1:10" hidden="1" x14ac:dyDescent="0.25">
      <c r="A10254" s="57" t="s">
        <v>133</v>
      </c>
      <c r="B10254" t="s">
        <v>128</v>
      </c>
      <c r="C10254">
        <v>2024</v>
      </c>
      <c r="D10254" t="s">
        <v>58</v>
      </c>
      <c r="E10254" t="s">
        <v>45</v>
      </c>
      <c r="F10254" t="s">
        <v>50</v>
      </c>
      <c r="G10254" t="s">
        <v>101</v>
      </c>
      <c r="H10254" t="s">
        <v>30</v>
      </c>
      <c r="I10254" t="s">
        <v>375</v>
      </c>
    </row>
    <row r="10255" spans="1:10" hidden="1" x14ac:dyDescent="0.25">
      <c r="A10255" s="57" t="s">
        <v>133</v>
      </c>
      <c r="B10255" t="s">
        <v>128</v>
      </c>
      <c r="C10255">
        <v>2024</v>
      </c>
      <c r="D10255" t="s">
        <v>58</v>
      </c>
      <c r="E10255" t="s">
        <v>45</v>
      </c>
      <c r="F10255" t="s">
        <v>50</v>
      </c>
      <c r="G10255" t="s">
        <v>101</v>
      </c>
      <c r="H10255" t="s">
        <v>30</v>
      </c>
      <c r="I10255" t="s">
        <v>504</v>
      </c>
    </row>
    <row r="10256" spans="1:10" hidden="1" x14ac:dyDescent="0.25">
      <c r="A10256" s="57" t="s">
        <v>133</v>
      </c>
      <c r="B10256" t="s">
        <v>128</v>
      </c>
      <c r="C10256">
        <v>2024</v>
      </c>
      <c r="D10256" t="s">
        <v>58</v>
      </c>
      <c r="E10256" t="s">
        <v>45</v>
      </c>
      <c r="F10256" t="s">
        <v>50</v>
      </c>
      <c r="G10256" t="s">
        <v>101</v>
      </c>
      <c r="H10256" t="s">
        <v>30</v>
      </c>
      <c r="I10256" t="s">
        <v>609</v>
      </c>
    </row>
    <row r="10257" spans="1:9" hidden="1" x14ac:dyDescent="0.25">
      <c r="A10257" s="57" t="s">
        <v>133</v>
      </c>
      <c r="B10257" t="s">
        <v>128</v>
      </c>
      <c r="C10257">
        <v>2024</v>
      </c>
      <c r="D10257" t="s">
        <v>58</v>
      </c>
      <c r="E10257" t="s">
        <v>45</v>
      </c>
      <c r="F10257" t="s">
        <v>50</v>
      </c>
      <c r="G10257" t="s">
        <v>101</v>
      </c>
      <c r="H10257" t="s">
        <v>30</v>
      </c>
      <c r="I10257" t="s">
        <v>619</v>
      </c>
    </row>
    <row r="10258" spans="1:9" hidden="1" x14ac:dyDescent="0.25">
      <c r="A10258" s="57" t="s">
        <v>133</v>
      </c>
      <c r="B10258" t="s">
        <v>128</v>
      </c>
      <c r="C10258">
        <v>2024</v>
      </c>
      <c r="D10258" t="s">
        <v>58</v>
      </c>
      <c r="E10258" t="s">
        <v>45</v>
      </c>
      <c r="F10258" t="s">
        <v>50</v>
      </c>
      <c r="G10258" t="s">
        <v>101</v>
      </c>
      <c r="H10258" t="s">
        <v>30</v>
      </c>
      <c r="I10258" t="s">
        <v>403</v>
      </c>
    </row>
    <row r="10259" spans="1:9" hidden="1" x14ac:dyDescent="0.25">
      <c r="A10259" s="57" t="s">
        <v>133</v>
      </c>
      <c r="B10259" t="s">
        <v>128</v>
      </c>
      <c r="C10259">
        <v>2024</v>
      </c>
      <c r="D10259" t="s">
        <v>58</v>
      </c>
      <c r="E10259" t="s">
        <v>45</v>
      </c>
      <c r="F10259" t="s">
        <v>50</v>
      </c>
      <c r="G10259" t="s">
        <v>101</v>
      </c>
      <c r="H10259" t="s">
        <v>30</v>
      </c>
      <c r="I10259" t="s">
        <v>426</v>
      </c>
    </row>
    <row r="10260" spans="1:9" hidden="1" x14ac:dyDescent="0.25">
      <c r="A10260" s="57" t="s">
        <v>133</v>
      </c>
      <c r="B10260" t="s">
        <v>128</v>
      </c>
      <c r="C10260">
        <v>2024</v>
      </c>
      <c r="D10260" t="s">
        <v>58</v>
      </c>
      <c r="E10260" t="s">
        <v>45</v>
      </c>
      <c r="F10260" t="s">
        <v>50</v>
      </c>
      <c r="G10260" t="s">
        <v>101</v>
      </c>
      <c r="H10260" t="s">
        <v>30</v>
      </c>
      <c r="I10260" t="s">
        <v>607</v>
      </c>
    </row>
    <row r="10261" spans="1:9" hidden="1" x14ac:dyDescent="0.25">
      <c r="A10261" s="57" t="s">
        <v>133</v>
      </c>
      <c r="B10261" t="s">
        <v>128</v>
      </c>
      <c r="C10261">
        <v>2024</v>
      </c>
      <c r="D10261" t="s">
        <v>58</v>
      </c>
      <c r="E10261" t="s">
        <v>45</v>
      </c>
      <c r="F10261" t="s">
        <v>50</v>
      </c>
      <c r="G10261" t="s">
        <v>101</v>
      </c>
      <c r="H10261" t="s">
        <v>30</v>
      </c>
      <c r="I10261" t="s">
        <v>620</v>
      </c>
    </row>
    <row r="10262" spans="1:9" hidden="1" x14ac:dyDescent="0.25">
      <c r="A10262" s="57" t="s">
        <v>133</v>
      </c>
      <c r="B10262" t="s">
        <v>128</v>
      </c>
      <c r="C10262">
        <v>2024</v>
      </c>
      <c r="D10262" t="s">
        <v>58</v>
      </c>
      <c r="E10262" t="s">
        <v>45</v>
      </c>
      <c r="F10262" t="s">
        <v>50</v>
      </c>
      <c r="G10262" t="s">
        <v>101</v>
      </c>
      <c r="H10262" t="s">
        <v>30</v>
      </c>
    </row>
    <row r="10263" spans="1:9" hidden="1" x14ac:dyDescent="0.25">
      <c r="A10263" s="57" t="s">
        <v>133</v>
      </c>
      <c r="B10263" t="s">
        <v>128</v>
      </c>
      <c r="C10263">
        <v>2024</v>
      </c>
      <c r="D10263" t="s">
        <v>58</v>
      </c>
      <c r="E10263" t="s">
        <v>45</v>
      </c>
      <c r="F10263" t="s">
        <v>50</v>
      </c>
      <c r="G10263" t="s">
        <v>101</v>
      </c>
      <c r="H10263" t="s">
        <v>30</v>
      </c>
    </row>
    <row r="10264" spans="1:9" hidden="1" x14ac:dyDescent="0.25">
      <c r="A10264" s="57" t="s">
        <v>133</v>
      </c>
      <c r="B10264" t="s">
        <v>128</v>
      </c>
      <c r="C10264">
        <v>2024</v>
      </c>
      <c r="D10264" t="s">
        <v>58</v>
      </c>
      <c r="E10264" t="s">
        <v>45</v>
      </c>
      <c r="F10264" t="s">
        <v>50</v>
      </c>
      <c r="G10264" t="s">
        <v>101</v>
      </c>
      <c r="H10264" t="s">
        <v>30</v>
      </c>
    </row>
    <row r="10265" spans="1:9" hidden="1" x14ac:dyDescent="0.25">
      <c r="A10265" s="57" t="s">
        <v>133</v>
      </c>
      <c r="B10265" t="s">
        <v>128</v>
      </c>
      <c r="C10265">
        <v>2024</v>
      </c>
      <c r="D10265" t="s">
        <v>58</v>
      </c>
      <c r="E10265" t="s">
        <v>45</v>
      </c>
      <c r="F10265" t="s">
        <v>50</v>
      </c>
      <c r="G10265" t="s">
        <v>101</v>
      </c>
      <c r="H10265" t="s">
        <v>30</v>
      </c>
    </row>
    <row r="10266" spans="1:9" hidden="1" x14ac:dyDescent="0.25">
      <c r="A10266" s="57" t="s">
        <v>133</v>
      </c>
      <c r="B10266" t="s">
        <v>128</v>
      </c>
      <c r="C10266">
        <v>2024</v>
      </c>
      <c r="D10266" t="s">
        <v>58</v>
      </c>
      <c r="E10266" t="s">
        <v>45</v>
      </c>
      <c r="F10266" t="s">
        <v>50</v>
      </c>
      <c r="G10266" t="s">
        <v>101</v>
      </c>
      <c r="H10266" t="s">
        <v>30</v>
      </c>
    </row>
    <row r="10267" spans="1:9" hidden="1" x14ac:dyDescent="0.25">
      <c r="A10267" s="57" t="s">
        <v>133</v>
      </c>
      <c r="B10267" t="s">
        <v>128</v>
      </c>
      <c r="C10267">
        <v>2024</v>
      </c>
      <c r="D10267" t="s">
        <v>58</v>
      </c>
      <c r="E10267" t="s">
        <v>45</v>
      </c>
      <c r="F10267" t="s">
        <v>50</v>
      </c>
      <c r="G10267" t="s">
        <v>101</v>
      </c>
      <c r="H10267" t="s">
        <v>30</v>
      </c>
    </row>
    <row r="10268" spans="1:9" hidden="1" x14ac:dyDescent="0.25">
      <c r="A10268" s="57" t="s">
        <v>133</v>
      </c>
      <c r="B10268" t="s">
        <v>128</v>
      </c>
      <c r="C10268">
        <v>2024</v>
      </c>
      <c r="D10268" t="s">
        <v>58</v>
      </c>
      <c r="E10268" t="s">
        <v>45</v>
      </c>
      <c r="F10268" t="s">
        <v>287</v>
      </c>
      <c r="G10268" t="s">
        <v>287</v>
      </c>
      <c r="H10268" s="82" t="s">
        <v>288</v>
      </c>
      <c r="I10268" s="90" t="s">
        <v>403</v>
      </c>
    </row>
    <row r="10269" spans="1:9" hidden="1" x14ac:dyDescent="0.25">
      <c r="A10269" s="57" t="s">
        <v>133</v>
      </c>
      <c r="B10269" t="s">
        <v>128</v>
      </c>
      <c r="C10269">
        <v>2024</v>
      </c>
      <c r="D10269" t="s">
        <v>58</v>
      </c>
      <c r="E10269" t="s">
        <v>112</v>
      </c>
      <c r="F10269" t="s">
        <v>117</v>
      </c>
      <c r="G10269" t="s">
        <v>53</v>
      </c>
      <c r="H10269" s="2" t="s">
        <v>256</v>
      </c>
    </row>
    <row r="10270" spans="1:9" hidden="1" x14ac:dyDescent="0.25">
      <c r="A10270" s="57" t="s">
        <v>133</v>
      </c>
      <c r="B10270" t="s">
        <v>128</v>
      </c>
      <c r="C10270">
        <v>2024</v>
      </c>
      <c r="D10270" t="s">
        <v>58</v>
      </c>
      <c r="E10270" t="s">
        <v>112</v>
      </c>
      <c r="F10270" t="s">
        <v>117</v>
      </c>
      <c r="G10270" t="s">
        <v>53</v>
      </c>
      <c r="H10270" s="90" t="s">
        <v>335</v>
      </c>
      <c r="I10270" s="90" t="s">
        <v>475</v>
      </c>
    </row>
    <row r="10271" spans="1:9" hidden="1" x14ac:dyDescent="0.25">
      <c r="A10271" s="57" t="s">
        <v>133</v>
      </c>
      <c r="B10271" t="s">
        <v>128</v>
      </c>
      <c r="C10271">
        <v>2024</v>
      </c>
      <c r="D10271" t="s">
        <v>58</v>
      </c>
      <c r="E10271" t="s">
        <v>112</v>
      </c>
      <c r="F10271" t="s">
        <v>117</v>
      </c>
      <c r="G10271" t="s">
        <v>53</v>
      </c>
      <c r="H10271" s="2" t="s">
        <v>257</v>
      </c>
      <c r="I10271" s="90" t="s">
        <v>406</v>
      </c>
    </row>
    <row r="10272" spans="1:9" hidden="1" x14ac:dyDescent="0.25">
      <c r="A10272" s="57" t="s">
        <v>133</v>
      </c>
      <c r="B10272" t="s">
        <v>128</v>
      </c>
      <c r="C10272">
        <v>2024</v>
      </c>
      <c r="D10272" t="s">
        <v>58</v>
      </c>
      <c r="E10272" t="s">
        <v>112</v>
      </c>
      <c r="F10272" t="s">
        <v>117</v>
      </c>
      <c r="G10272" t="s">
        <v>53</v>
      </c>
      <c r="H10272" s="2" t="s">
        <v>257</v>
      </c>
      <c r="I10272" s="90" t="s">
        <v>408</v>
      </c>
    </row>
    <row r="10273" spans="1:10" hidden="1" x14ac:dyDescent="0.25">
      <c r="A10273" s="57" t="s">
        <v>133</v>
      </c>
      <c r="B10273" t="s">
        <v>128</v>
      </c>
      <c r="C10273">
        <v>2024</v>
      </c>
      <c r="D10273" t="s">
        <v>58</v>
      </c>
      <c r="E10273" t="s">
        <v>112</v>
      </c>
      <c r="F10273" t="s">
        <v>117</v>
      </c>
      <c r="G10273" t="s">
        <v>53</v>
      </c>
      <c r="H10273" s="2" t="s">
        <v>257</v>
      </c>
      <c r="I10273" t="s">
        <v>421</v>
      </c>
    </row>
    <row r="10274" spans="1:10" hidden="1" x14ac:dyDescent="0.25">
      <c r="A10274" s="57" t="s">
        <v>133</v>
      </c>
      <c r="B10274" t="s">
        <v>128</v>
      </c>
      <c r="C10274">
        <v>2024</v>
      </c>
      <c r="D10274" t="s">
        <v>58</v>
      </c>
      <c r="E10274" t="s">
        <v>112</v>
      </c>
      <c r="F10274" t="s">
        <v>117</v>
      </c>
      <c r="G10274" t="s">
        <v>53</v>
      </c>
      <c r="H10274" s="2" t="s">
        <v>257</v>
      </c>
      <c r="I10274" s="90" t="s">
        <v>407</v>
      </c>
    </row>
    <row r="10275" spans="1:10" hidden="1" x14ac:dyDescent="0.25">
      <c r="A10275" s="57" t="s">
        <v>133</v>
      </c>
      <c r="B10275" t="s">
        <v>128</v>
      </c>
      <c r="C10275">
        <v>2024</v>
      </c>
      <c r="D10275" t="s">
        <v>58</v>
      </c>
      <c r="E10275" t="s">
        <v>112</v>
      </c>
      <c r="F10275" t="s">
        <v>117</v>
      </c>
      <c r="G10275" t="s">
        <v>53</v>
      </c>
      <c r="H10275" s="2" t="s">
        <v>257</v>
      </c>
    </row>
    <row r="10276" spans="1:10" hidden="1" x14ac:dyDescent="0.25">
      <c r="A10276" s="57" t="s">
        <v>133</v>
      </c>
      <c r="B10276" t="s">
        <v>128</v>
      </c>
      <c r="C10276">
        <v>2024</v>
      </c>
      <c r="D10276" t="s">
        <v>58</v>
      </c>
      <c r="E10276" t="s">
        <v>112</v>
      </c>
      <c r="F10276" t="s">
        <v>117</v>
      </c>
      <c r="G10276" t="s">
        <v>53</v>
      </c>
      <c r="H10276" s="2" t="s">
        <v>257</v>
      </c>
    </row>
    <row r="10277" spans="1:10" hidden="1" x14ac:dyDescent="0.25">
      <c r="A10277" s="57" t="s">
        <v>133</v>
      </c>
      <c r="B10277" t="s">
        <v>128</v>
      </c>
      <c r="C10277">
        <v>2024</v>
      </c>
      <c r="D10277" t="s">
        <v>58</v>
      </c>
      <c r="E10277" t="s">
        <v>112</v>
      </c>
      <c r="F10277" t="s">
        <v>117</v>
      </c>
      <c r="G10277" t="s">
        <v>53</v>
      </c>
      <c r="H10277" s="2" t="s">
        <v>257</v>
      </c>
    </row>
    <row r="10278" spans="1:10" hidden="1" x14ac:dyDescent="0.25">
      <c r="A10278" s="57" t="s">
        <v>133</v>
      </c>
      <c r="B10278" t="s">
        <v>128</v>
      </c>
      <c r="C10278">
        <v>2024</v>
      </c>
      <c r="D10278" t="s">
        <v>58</v>
      </c>
      <c r="E10278" t="s">
        <v>112</v>
      </c>
      <c r="F10278" t="s">
        <v>117</v>
      </c>
      <c r="G10278" t="s">
        <v>53</v>
      </c>
      <c r="H10278" s="2" t="s">
        <v>258</v>
      </c>
    </row>
    <row r="10279" spans="1:10" hidden="1" x14ac:dyDescent="0.25">
      <c r="A10279" s="57" t="s">
        <v>133</v>
      </c>
      <c r="B10279" t="s">
        <v>128</v>
      </c>
      <c r="C10279">
        <v>2024</v>
      </c>
      <c r="D10279" t="s">
        <v>58</v>
      </c>
      <c r="E10279" t="s">
        <v>112</v>
      </c>
      <c r="F10279" t="s">
        <v>117</v>
      </c>
      <c r="G10279" t="s">
        <v>53</v>
      </c>
      <c r="H10279" s="2" t="s">
        <v>259</v>
      </c>
      <c r="I10279" s="90" t="s">
        <v>409</v>
      </c>
    </row>
    <row r="10280" spans="1:10" hidden="1" x14ac:dyDescent="0.25">
      <c r="A10280" s="57" t="s">
        <v>133</v>
      </c>
      <c r="B10280" t="s">
        <v>128</v>
      </c>
      <c r="C10280">
        <v>2024</v>
      </c>
      <c r="D10280" t="s">
        <v>58</v>
      </c>
      <c r="E10280" t="s">
        <v>112</v>
      </c>
      <c r="F10280" t="s">
        <v>117</v>
      </c>
      <c r="G10280" t="s">
        <v>53</v>
      </c>
      <c r="H10280" s="2" t="s">
        <v>259</v>
      </c>
      <c r="I10280" s="90" t="s">
        <v>503</v>
      </c>
      <c r="J10280" s="3">
        <v>320720</v>
      </c>
    </row>
    <row r="10281" spans="1:10" hidden="1" x14ac:dyDescent="0.25">
      <c r="A10281" s="57" t="s">
        <v>133</v>
      </c>
      <c r="B10281" t="s">
        <v>128</v>
      </c>
      <c r="C10281">
        <v>2024</v>
      </c>
      <c r="D10281" t="s">
        <v>58</v>
      </c>
      <c r="E10281" t="s">
        <v>112</v>
      </c>
      <c r="F10281" t="s">
        <v>117</v>
      </c>
      <c r="G10281" t="s">
        <v>53</v>
      </c>
      <c r="H10281" s="2" t="s">
        <v>259</v>
      </c>
      <c r="I10281" s="90" t="s">
        <v>411</v>
      </c>
    </row>
    <row r="10282" spans="1:10" hidden="1" x14ac:dyDescent="0.25">
      <c r="A10282" s="57" t="s">
        <v>133</v>
      </c>
      <c r="B10282" t="s">
        <v>128</v>
      </c>
      <c r="C10282">
        <v>2024</v>
      </c>
      <c r="D10282" t="s">
        <v>58</v>
      </c>
      <c r="E10282" t="s">
        <v>112</v>
      </c>
      <c r="F10282" t="s">
        <v>117</v>
      </c>
      <c r="G10282" t="s">
        <v>53</v>
      </c>
      <c r="H10282" s="2" t="s">
        <v>259</v>
      </c>
      <c r="I10282" t="s">
        <v>442</v>
      </c>
    </row>
    <row r="10283" spans="1:10" hidden="1" x14ac:dyDescent="0.25">
      <c r="A10283" s="57" t="s">
        <v>133</v>
      </c>
      <c r="B10283" t="s">
        <v>128</v>
      </c>
      <c r="C10283">
        <v>2024</v>
      </c>
      <c r="D10283" t="s">
        <v>58</v>
      </c>
      <c r="E10283" t="s">
        <v>112</v>
      </c>
      <c r="F10283" t="s">
        <v>117</v>
      </c>
      <c r="G10283" t="s">
        <v>53</v>
      </c>
      <c r="H10283" s="2" t="s">
        <v>259</v>
      </c>
      <c r="I10283" s="90" t="s">
        <v>671</v>
      </c>
      <c r="J10283" s="3">
        <v>1826400</v>
      </c>
    </row>
    <row r="10284" spans="1:10" hidden="1" x14ac:dyDescent="0.25">
      <c r="A10284" s="57" t="s">
        <v>133</v>
      </c>
      <c r="B10284" t="s">
        <v>128</v>
      </c>
      <c r="C10284">
        <v>2024</v>
      </c>
      <c r="D10284" t="s">
        <v>58</v>
      </c>
      <c r="E10284" t="s">
        <v>112</v>
      </c>
      <c r="F10284" t="s">
        <v>117</v>
      </c>
      <c r="G10284" t="s">
        <v>53</v>
      </c>
      <c r="H10284" s="2" t="s">
        <v>259</v>
      </c>
      <c r="I10284" s="90" t="s">
        <v>676</v>
      </c>
    </row>
    <row r="10285" spans="1:10" hidden="1" x14ac:dyDescent="0.25">
      <c r="A10285" s="57" t="s">
        <v>133</v>
      </c>
      <c r="B10285" t="s">
        <v>128</v>
      </c>
      <c r="C10285">
        <v>2024</v>
      </c>
      <c r="D10285" t="s">
        <v>58</v>
      </c>
      <c r="E10285" t="s">
        <v>112</v>
      </c>
      <c r="F10285" t="s">
        <v>117</v>
      </c>
      <c r="G10285" t="s">
        <v>53</v>
      </c>
      <c r="H10285" s="2" t="s">
        <v>259</v>
      </c>
      <c r="I10285" s="90" t="s">
        <v>549</v>
      </c>
      <c r="J10285" s="3">
        <v>56720</v>
      </c>
    </row>
    <row r="10286" spans="1:10" hidden="1" x14ac:dyDescent="0.25">
      <c r="A10286" s="57" t="s">
        <v>133</v>
      </c>
      <c r="B10286" t="s">
        <v>128</v>
      </c>
      <c r="C10286">
        <v>2024</v>
      </c>
      <c r="D10286" t="s">
        <v>58</v>
      </c>
      <c r="E10286" t="s">
        <v>112</v>
      </c>
      <c r="F10286" t="s">
        <v>117</v>
      </c>
      <c r="G10286" t="s">
        <v>334</v>
      </c>
      <c r="H10286" s="90" t="s">
        <v>335</v>
      </c>
    </row>
    <row r="10287" spans="1:10" hidden="1" x14ac:dyDescent="0.25">
      <c r="A10287" s="57" t="s">
        <v>133</v>
      </c>
      <c r="B10287" t="s">
        <v>128</v>
      </c>
      <c r="C10287">
        <v>2024</v>
      </c>
      <c r="D10287" t="s">
        <v>58</v>
      </c>
      <c r="E10287" t="s">
        <v>112</v>
      </c>
      <c r="F10287" t="s">
        <v>117</v>
      </c>
      <c r="G10287" t="s">
        <v>318</v>
      </c>
      <c r="H10287" t="s">
        <v>180</v>
      </c>
      <c r="I10287" s="90" t="s">
        <v>439</v>
      </c>
    </row>
    <row r="10288" spans="1:10" hidden="1" x14ac:dyDescent="0.25">
      <c r="A10288" s="57" t="s">
        <v>133</v>
      </c>
      <c r="B10288" t="s">
        <v>128</v>
      </c>
      <c r="C10288">
        <v>2024</v>
      </c>
      <c r="D10288" t="s">
        <v>58</v>
      </c>
      <c r="E10288" t="s">
        <v>112</v>
      </c>
      <c r="F10288" t="s">
        <v>117</v>
      </c>
      <c r="G10288" t="s">
        <v>318</v>
      </c>
      <c r="H10288" t="s">
        <v>180</v>
      </c>
      <c r="I10288" s="90" t="s">
        <v>505</v>
      </c>
    </row>
    <row r="10289" spans="1:10" hidden="1" x14ac:dyDescent="0.25">
      <c r="A10289" s="57" t="s">
        <v>133</v>
      </c>
      <c r="B10289" t="s">
        <v>128</v>
      </c>
      <c r="C10289">
        <v>2024</v>
      </c>
      <c r="D10289" t="s">
        <v>58</v>
      </c>
      <c r="E10289" t="s">
        <v>112</v>
      </c>
      <c r="F10289" t="s">
        <v>117</v>
      </c>
      <c r="G10289" t="s">
        <v>318</v>
      </c>
      <c r="H10289" t="s">
        <v>180</v>
      </c>
      <c r="I10289" s="90" t="s">
        <v>413</v>
      </c>
      <c r="J10289" s="3">
        <v>1886300</v>
      </c>
    </row>
    <row r="10290" spans="1:10" hidden="1" x14ac:dyDescent="0.25">
      <c r="A10290" s="57" t="s">
        <v>133</v>
      </c>
      <c r="B10290" t="s">
        <v>128</v>
      </c>
      <c r="C10290">
        <v>2024</v>
      </c>
      <c r="D10290" t="s">
        <v>58</v>
      </c>
      <c r="E10290" t="s">
        <v>112</v>
      </c>
      <c r="F10290" t="s">
        <v>117</v>
      </c>
      <c r="G10290" t="s">
        <v>318</v>
      </c>
      <c r="H10290" t="s">
        <v>180</v>
      </c>
      <c r="I10290" s="90" t="s">
        <v>414</v>
      </c>
      <c r="J10290" s="3">
        <v>290400</v>
      </c>
    </row>
    <row r="10291" spans="1:10" hidden="1" x14ac:dyDescent="0.25">
      <c r="A10291" s="57" t="s">
        <v>133</v>
      </c>
      <c r="B10291" t="s">
        <v>128</v>
      </c>
      <c r="C10291">
        <v>2024</v>
      </c>
      <c r="D10291" t="s">
        <v>58</v>
      </c>
      <c r="E10291" t="s">
        <v>112</v>
      </c>
      <c r="F10291" t="s">
        <v>117</v>
      </c>
      <c r="G10291" t="s">
        <v>318</v>
      </c>
      <c r="H10291" t="s">
        <v>180</v>
      </c>
      <c r="I10291" s="90" t="s">
        <v>676</v>
      </c>
    </row>
    <row r="10292" spans="1:10" hidden="1" x14ac:dyDescent="0.25">
      <c r="A10292" s="57" t="s">
        <v>133</v>
      </c>
      <c r="B10292" t="s">
        <v>128</v>
      </c>
      <c r="C10292">
        <v>2024</v>
      </c>
      <c r="D10292" t="s">
        <v>58</v>
      </c>
      <c r="E10292" t="s">
        <v>112</v>
      </c>
      <c r="F10292" t="s">
        <v>117</v>
      </c>
      <c r="G10292" t="s">
        <v>318</v>
      </c>
      <c r="H10292" t="s">
        <v>180</v>
      </c>
      <c r="I10292" s="90" t="s">
        <v>503</v>
      </c>
    </row>
    <row r="10293" spans="1:10" hidden="1" x14ac:dyDescent="0.25">
      <c r="A10293" s="57" t="s">
        <v>133</v>
      </c>
      <c r="B10293" t="s">
        <v>128</v>
      </c>
      <c r="C10293">
        <v>2024</v>
      </c>
      <c r="D10293" t="s">
        <v>58</v>
      </c>
      <c r="E10293" t="s">
        <v>112</v>
      </c>
      <c r="F10293" t="s">
        <v>117</v>
      </c>
      <c r="G10293" t="s">
        <v>318</v>
      </c>
      <c r="H10293" s="90" t="s">
        <v>550</v>
      </c>
    </row>
    <row r="10294" spans="1:10" hidden="1" x14ac:dyDescent="0.25">
      <c r="A10294" s="57" t="s">
        <v>133</v>
      </c>
      <c r="B10294" t="s">
        <v>128</v>
      </c>
      <c r="C10294">
        <v>2024</v>
      </c>
      <c r="D10294" t="s">
        <v>58</v>
      </c>
      <c r="E10294" t="s">
        <v>112</v>
      </c>
      <c r="F10294" t="s">
        <v>117</v>
      </c>
      <c r="G10294" t="s">
        <v>318</v>
      </c>
      <c r="H10294" s="2" t="s">
        <v>279</v>
      </c>
      <c r="I10294" s="90" t="s">
        <v>414</v>
      </c>
      <c r="J10294" s="3">
        <v>733700</v>
      </c>
    </row>
    <row r="10295" spans="1:10" hidden="1" x14ac:dyDescent="0.25">
      <c r="A10295" s="57" t="s">
        <v>133</v>
      </c>
      <c r="B10295" t="s">
        <v>128</v>
      </c>
      <c r="C10295">
        <v>2024</v>
      </c>
      <c r="D10295" t="s">
        <v>58</v>
      </c>
      <c r="E10295" t="s">
        <v>112</v>
      </c>
      <c r="F10295" t="s">
        <v>117</v>
      </c>
      <c r="G10295" t="s">
        <v>318</v>
      </c>
      <c r="H10295" s="2" t="s">
        <v>279</v>
      </c>
      <c r="I10295" s="90" t="s">
        <v>505</v>
      </c>
      <c r="J10295" s="3">
        <v>1600029</v>
      </c>
    </row>
    <row r="10296" spans="1:10" hidden="1" x14ac:dyDescent="0.25">
      <c r="A10296" s="57" t="s">
        <v>133</v>
      </c>
      <c r="B10296" t="s">
        <v>128</v>
      </c>
      <c r="C10296">
        <v>2024</v>
      </c>
      <c r="D10296" t="s">
        <v>58</v>
      </c>
      <c r="E10296" t="s">
        <v>112</v>
      </c>
      <c r="F10296" t="s">
        <v>117</v>
      </c>
      <c r="G10296" t="s">
        <v>318</v>
      </c>
      <c r="H10296" s="2" t="s">
        <v>279</v>
      </c>
    </row>
    <row r="10297" spans="1:10" hidden="1" x14ac:dyDescent="0.25">
      <c r="A10297" s="57" t="s">
        <v>133</v>
      </c>
      <c r="B10297" t="s">
        <v>128</v>
      </c>
      <c r="C10297">
        <v>2024</v>
      </c>
      <c r="D10297" t="s">
        <v>58</v>
      </c>
      <c r="E10297" t="s">
        <v>112</v>
      </c>
      <c r="F10297" t="s">
        <v>117</v>
      </c>
      <c r="G10297" t="s">
        <v>318</v>
      </c>
      <c r="H10297" s="2" t="s">
        <v>279</v>
      </c>
    </row>
    <row r="10298" spans="1:10" hidden="1" x14ac:dyDescent="0.25">
      <c r="A10298" s="57" t="s">
        <v>133</v>
      </c>
      <c r="B10298" t="s">
        <v>128</v>
      </c>
      <c r="C10298">
        <v>2024</v>
      </c>
      <c r="D10298" t="s">
        <v>58</v>
      </c>
      <c r="E10298" t="s">
        <v>112</v>
      </c>
      <c r="F10298" t="s">
        <v>117</v>
      </c>
      <c r="G10298" t="s">
        <v>318</v>
      </c>
      <c r="H10298" s="2" t="s">
        <v>279</v>
      </c>
    </row>
    <row r="10299" spans="1:10" hidden="1" x14ac:dyDescent="0.25">
      <c r="A10299" s="57" t="s">
        <v>133</v>
      </c>
      <c r="B10299" t="s">
        <v>128</v>
      </c>
      <c r="C10299">
        <v>2024</v>
      </c>
      <c r="D10299" t="s">
        <v>58</v>
      </c>
      <c r="E10299" t="s">
        <v>112</v>
      </c>
      <c r="F10299" t="s">
        <v>117</v>
      </c>
      <c r="G10299" t="s">
        <v>665</v>
      </c>
      <c r="H10299" s="2" t="s">
        <v>550</v>
      </c>
      <c r="I10299" s="90" t="s">
        <v>505</v>
      </c>
      <c r="J10299" s="3">
        <v>3168860</v>
      </c>
    </row>
    <row r="10300" spans="1:10" hidden="1" x14ac:dyDescent="0.25">
      <c r="A10300" s="57" t="s">
        <v>133</v>
      </c>
      <c r="B10300" t="s">
        <v>128</v>
      </c>
      <c r="C10300">
        <v>2024</v>
      </c>
      <c r="D10300" t="s">
        <v>58</v>
      </c>
      <c r="E10300" t="s">
        <v>112</v>
      </c>
      <c r="F10300" t="s">
        <v>117</v>
      </c>
      <c r="G10300" t="s">
        <v>665</v>
      </c>
      <c r="H10300" s="2" t="s">
        <v>550</v>
      </c>
      <c r="I10300" s="90" t="s">
        <v>676</v>
      </c>
    </row>
    <row r="10301" spans="1:10" hidden="1" x14ac:dyDescent="0.25">
      <c r="A10301" s="57" t="s">
        <v>133</v>
      </c>
      <c r="B10301" t="s">
        <v>128</v>
      </c>
      <c r="C10301">
        <v>2024</v>
      </c>
      <c r="D10301" t="s">
        <v>58</v>
      </c>
      <c r="E10301" t="s">
        <v>112</v>
      </c>
      <c r="F10301" t="s">
        <v>117</v>
      </c>
      <c r="G10301" t="s">
        <v>47</v>
      </c>
      <c r="H10301" s="90" t="s">
        <v>677</v>
      </c>
      <c r="I10301" s="90" t="s">
        <v>408</v>
      </c>
      <c r="J10301" s="3">
        <v>156000</v>
      </c>
    </row>
    <row r="10302" spans="1:10" hidden="1" x14ac:dyDescent="0.25">
      <c r="A10302" s="57" t="s">
        <v>133</v>
      </c>
      <c r="B10302" t="s">
        <v>128</v>
      </c>
      <c r="C10302">
        <v>2024</v>
      </c>
      <c r="D10302" t="s">
        <v>58</v>
      </c>
      <c r="E10302" t="s">
        <v>112</v>
      </c>
      <c r="F10302" t="s">
        <v>117</v>
      </c>
      <c r="G10302" t="s">
        <v>319</v>
      </c>
      <c r="H10302" t="s">
        <v>181</v>
      </c>
    </row>
    <row r="10303" spans="1:10" hidden="1" x14ac:dyDescent="0.25">
      <c r="A10303" s="57" t="s">
        <v>133</v>
      </c>
      <c r="B10303" t="s">
        <v>128</v>
      </c>
      <c r="C10303">
        <v>2024</v>
      </c>
      <c r="D10303" t="s">
        <v>58</v>
      </c>
      <c r="E10303" t="s">
        <v>112</v>
      </c>
      <c r="F10303" t="s">
        <v>117</v>
      </c>
      <c r="G10303" t="s">
        <v>319</v>
      </c>
      <c r="H10303" s="90" t="s">
        <v>320</v>
      </c>
    </row>
    <row r="10304" spans="1:10" hidden="1" x14ac:dyDescent="0.25">
      <c r="A10304" s="20" t="s">
        <v>134</v>
      </c>
      <c r="B10304" s="20" t="s">
        <v>128</v>
      </c>
      <c r="C10304" s="20">
        <v>2024</v>
      </c>
      <c r="D10304" s="20" t="s">
        <v>58</v>
      </c>
      <c r="E10304" s="20" t="s">
        <v>52</v>
      </c>
      <c r="F10304" s="20" t="s">
        <v>142</v>
      </c>
      <c r="G10304" s="20" t="s">
        <v>301</v>
      </c>
      <c r="H10304" s="20" t="s">
        <v>210</v>
      </c>
      <c r="I10304" s="20" t="s">
        <v>374</v>
      </c>
      <c r="J10304" s="3">
        <v>92882335.290000007</v>
      </c>
    </row>
    <row r="10305" spans="1:10" hidden="1" x14ac:dyDescent="0.25">
      <c r="A10305" s="57" t="s">
        <v>134</v>
      </c>
      <c r="B10305" t="s">
        <v>128</v>
      </c>
      <c r="C10305">
        <v>2024</v>
      </c>
      <c r="D10305" t="s">
        <v>58</v>
      </c>
      <c r="E10305" t="s">
        <v>52</v>
      </c>
      <c r="F10305" t="s">
        <v>152</v>
      </c>
      <c r="G10305" t="s">
        <v>149</v>
      </c>
      <c r="H10305" t="s">
        <v>211</v>
      </c>
      <c r="J10305" s="3">
        <v>242.54</v>
      </c>
    </row>
    <row r="10306" spans="1:10" hidden="1" x14ac:dyDescent="0.25">
      <c r="A10306" s="57" t="s">
        <v>134</v>
      </c>
      <c r="B10306" t="s">
        <v>128</v>
      </c>
      <c r="C10306">
        <v>2024</v>
      </c>
      <c r="D10306" t="s">
        <v>58</v>
      </c>
      <c r="E10306" t="s">
        <v>52</v>
      </c>
      <c r="F10306" t="s">
        <v>152</v>
      </c>
      <c r="G10306" t="s">
        <v>213</v>
      </c>
      <c r="H10306" t="s">
        <v>214</v>
      </c>
    </row>
    <row r="10307" spans="1:10" hidden="1" x14ac:dyDescent="0.25">
      <c r="A10307" s="57" t="s">
        <v>134</v>
      </c>
      <c r="B10307" t="s">
        <v>128</v>
      </c>
      <c r="C10307">
        <v>2024</v>
      </c>
      <c r="D10307" t="s">
        <v>58</v>
      </c>
      <c r="E10307" t="s">
        <v>52</v>
      </c>
      <c r="F10307" t="s">
        <v>152</v>
      </c>
      <c r="G10307" t="s">
        <v>217</v>
      </c>
      <c r="H10307" t="s">
        <v>218</v>
      </c>
      <c r="J10307" s="3">
        <v>51099</v>
      </c>
    </row>
    <row r="10308" spans="1:10" hidden="1" x14ac:dyDescent="0.25">
      <c r="A10308" s="57" t="s">
        <v>134</v>
      </c>
      <c r="B10308" t="s">
        <v>128</v>
      </c>
      <c r="C10308">
        <v>2024</v>
      </c>
      <c r="D10308" t="s">
        <v>58</v>
      </c>
      <c r="E10308" t="s">
        <v>52</v>
      </c>
      <c r="F10308" t="s">
        <v>142</v>
      </c>
      <c r="G10308" t="s">
        <v>300</v>
      </c>
      <c r="H10308" t="s">
        <v>224</v>
      </c>
      <c r="J10308" s="3">
        <v>-104201.34</v>
      </c>
    </row>
    <row r="10309" spans="1:10" hidden="1" x14ac:dyDescent="0.25">
      <c r="A10309" s="57" t="s">
        <v>134</v>
      </c>
      <c r="B10309" t="s">
        <v>128</v>
      </c>
      <c r="C10309">
        <v>2024</v>
      </c>
      <c r="D10309" t="s">
        <v>58</v>
      </c>
      <c r="E10309" t="s">
        <v>52</v>
      </c>
      <c r="F10309" t="s">
        <v>142</v>
      </c>
      <c r="G10309" t="s">
        <v>300</v>
      </c>
      <c r="H10309" t="s">
        <v>303</v>
      </c>
    </row>
    <row r="10310" spans="1:10" hidden="1" x14ac:dyDescent="0.25">
      <c r="A10310" s="57" t="s">
        <v>134</v>
      </c>
      <c r="B10310" t="s">
        <v>128</v>
      </c>
      <c r="C10310">
        <v>2024</v>
      </c>
      <c r="D10310" t="s">
        <v>58</v>
      </c>
      <c r="E10310" t="s">
        <v>52</v>
      </c>
      <c r="F10310" t="s">
        <v>142</v>
      </c>
      <c r="G10310" t="s">
        <v>270</v>
      </c>
      <c r="H10310" t="s">
        <v>269</v>
      </c>
    </row>
    <row r="10311" spans="1:10" hidden="1" x14ac:dyDescent="0.25">
      <c r="A10311" s="57" t="s">
        <v>134</v>
      </c>
      <c r="B10311" t="s">
        <v>128</v>
      </c>
      <c r="C10311">
        <v>2024</v>
      </c>
      <c r="D10311" t="s">
        <v>58</v>
      </c>
      <c r="E10311" t="s">
        <v>52</v>
      </c>
      <c r="F10311" t="s">
        <v>142</v>
      </c>
      <c r="G10311" t="s">
        <v>270</v>
      </c>
      <c r="H10311" t="s">
        <v>271</v>
      </c>
      <c r="J10311" s="3">
        <v>189075.6</v>
      </c>
    </row>
    <row r="10312" spans="1:10" hidden="1" x14ac:dyDescent="0.25">
      <c r="A10312" s="57" t="s">
        <v>134</v>
      </c>
      <c r="B10312" t="s">
        <v>128</v>
      </c>
      <c r="C10312">
        <v>2024</v>
      </c>
      <c r="D10312" t="s">
        <v>58</v>
      </c>
      <c r="E10312" t="s">
        <v>52</v>
      </c>
      <c r="F10312" t="s">
        <v>142</v>
      </c>
      <c r="G10312" t="s">
        <v>270</v>
      </c>
      <c r="H10312" t="s">
        <v>486</v>
      </c>
      <c r="J10312" s="3">
        <v>-2107431.23</v>
      </c>
    </row>
    <row r="10313" spans="1:10" hidden="1" x14ac:dyDescent="0.25">
      <c r="A10313" s="57" t="s">
        <v>134</v>
      </c>
      <c r="B10313" t="s">
        <v>128</v>
      </c>
      <c r="C10313">
        <v>2024</v>
      </c>
      <c r="D10313" t="s">
        <v>58</v>
      </c>
      <c r="E10313" t="s">
        <v>52</v>
      </c>
      <c r="F10313" t="s">
        <v>152</v>
      </c>
      <c r="G10313" t="s">
        <v>56</v>
      </c>
      <c r="H10313" s="90" t="s">
        <v>608</v>
      </c>
    </row>
    <row r="10314" spans="1:10" hidden="1" x14ac:dyDescent="0.25">
      <c r="A10314" s="57" t="s">
        <v>134</v>
      </c>
      <c r="B10314" t="s">
        <v>128</v>
      </c>
      <c r="C10314">
        <v>2024</v>
      </c>
      <c r="D10314" t="s">
        <v>58</v>
      </c>
      <c r="E10314" t="s">
        <v>45</v>
      </c>
      <c r="F10314" t="s">
        <v>46</v>
      </c>
      <c r="G10314" t="s">
        <v>54</v>
      </c>
      <c r="H10314" t="s">
        <v>681</v>
      </c>
      <c r="I10314" s="90" t="s">
        <v>375</v>
      </c>
      <c r="J10314" s="3">
        <v>15773333</v>
      </c>
    </row>
    <row r="10315" spans="1:10" hidden="1" x14ac:dyDescent="0.25">
      <c r="A10315" s="57" t="s">
        <v>134</v>
      </c>
      <c r="B10315" t="s">
        <v>128</v>
      </c>
      <c r="C10315">
        <v>2024</v>
      </c>
      <c r="D10315" t="s">
        <v>58</v>
      </c>
      <c r="E10315" t="s">
        <v>45</v>
      </c>
      <c r="F10315" t="s">
        <v>46</v>
      </c>
      <c r="G10315" t="s">
        <v>54</v>
      </c>
      <c r="H10315" t="s">
        <v>11</v>
      </c>
      <c r="I10315" s="90" t="s">
        <v>556</v>
      </c>
      <c r="J10315" s="3">
        <v>1932000</v>
      </c>
    </row>
    <row r="10316" spans="1:10" hidden="1" x14ac:dyDescent="0.25">
      <c r="A10316" s="57" t="s">
        <v>134</v>
      </c>
      <c r="B10316" t="s">
        <v>128</v>
      </c>
      <c r="C10316">
        <v>2024</v>
      </c>
      <c r="D10316" t="s">
        <v>58</v>
      </c>
      <c r="E10316" t="s">
        <v>45</v>
      </c>
      <c r="F10316" t="s">
        <v>46</v>
      </c>
      <c r="G10316" t="s">
        <v>54</v>
      </c>
      <c r="H10316" t="s">
        <v>11</v>
      </c>
      <c r="I10316" s="90" t="s">
        <v>557</v>
      </c>
    </row>
    <row r="10317" spans="1:10" hidden="1" x14ac:dyDescent="0.25">
      <c r="A10317" s="57" t="s">
        <v>134</v>
      </c>
      <c r="B10317" t="s">
        <v>128</v>
      </c>
      <c r="C10317">
        <v>2024</v>
      </c>
      <c r="D10317" t="s">
        <v>58</v>
      </c>
      <c r="E10317" t="s">
        <v>45</v>
      </c>
      <c r="F10317" t="s">
        <v>46</v>
      </c>
      <c r="G10317" t="s">
        <v>54</v>
      </c>
      <c r="H10317" t="s">
        <v>12</v>
      </c>
      <c r="I10317" s="90" t="s">
        <v>556</v>
      </c>
      <c r="J10317" s="3">
        <v>151200</v>
      </c>
    </row>
    <row r="10318" spans="1:10" hidden="1" x14ac:dyDescent="0.25">
      <c r="A10318" s="57" t="s">
        <v>134</v>
      </c>
      <c r="B10318" t="s">
        <v>128</v>
      </c>
      <c r="C10318">
        <v>2024</v>
      </c>
      <c r="D10318" t="s">
        <v>58</v>
      </c>
      <c r="E10318" t="s">
        <v>45</v>
      </c>
      <c r="F10318" t="s">
        <v>46</v>
      </c>
      <c r="G10318" t="s">
        <v>54</v>
      </c>
      <c r="H10318" t="s">
        <v>12</v>
      </c>
      <c r="I10318" s="90" t="s">
        <v>557</v>
      </c>
    </row>
    <row r="10319" spans="1:10" hidden="1" x14ac:dyDescent="0.25">
      <c r="A10319" s="57" t="s">
        <v>134</v>
      </c>
      <c r="B10319" t="s">
        <v>128</v>
      </c>
      <c r="C10319">
        <v>2024</v>
      </c>
      <c r="D10319" t="s">
        <v>58</v>
      </c>
      <c r="E10319" t="s">
        <v>45</v>
      </c>
      <c r="F10319" t="s">
        <v>46</v>
      </c>
      <c r="G10319" t="s">
        <v>54</v>
      </c>
      <c r="H10319" t="s">
        <v>12</v>
      </c>
    </row>
    <row r="10320" spans="1:10" hidden="1" x14ac:dyDescent="0.25">
      <c r="A10320" s="57" t="s">
        <v>134</v>
      </c>
      <c r="B10320" t="s">
        <v>128</v>
      </c>
      <c r="C10320">
        <v>2024</v>
      </c>
      <c r="D10320" t="s">
        <v>58</v>
      </c>
      <c r="E10320" t="s">
        <v>45</v>
      </c>
      <c r="F10320" t="s">
        <v>46</v>
      </c>
      <c r="G10320" t="s">
        <v>54</v>
      </c>
      <c r="H10320" t="s">
        <v>13</v>
      </c>
      <c r="I10320" s="90" t="s">
        <v>375</v>
      </c>
    </row>
    <row r="10321" spans="1:10" hidden="1" x14ac:dyDescent="0.25">
      <c r="A10321" s="57" t="s">
        <v>134</v>
      </c>
      <c r="B10321" t="s">
        <v>128</v>
      </c>
      <c r="C10321">
        <v>2024</v>
      </c>
      <c r="D10321" t="s">
        <v>58</v>
      </c>
      <c r="E10321" t="s">
        <v>45</v>
      </c>
      <c r="F10321" t="s">
        <v>46</v>
      </c>
      <c r="G10321" t="s">
        <v>54</v>
      </c>
      <c r="H10321" t="s">
        <v>13</v>
      </c>
      <c r="I10321" s="90" t="s">
        <v>556</v>
      </c>
      <c r="J10321" s="3">
        <v>185100</v>
      </c>
    </row>
    <row r="10322" spans="1:10" hidden="1" x14ac:dyDescent="0.25">
      <c r="A10322" s="57" t="s">
        <v>134</v>
      </c>
      <c r="B10322" t="s">
        <v>128</v>
      </c>
      <c r="C10322">
        <v>2024</v>
      </c>
      <c r="D10322" t="s">
        <v>58</v>
      </c>
      <c r="E10322" t="s">
        <v>45</v>
      </c>
      <c r="F10322" t="s">
        <v>46</v>
      </c>
      <c r="G10322" t="s">
        <v>54</v>
      </c>
      <c r="H10322" t="s">
        <v>13</v>
      </c>
      <c r="I10322" s="90" t="s">
        <v>557</v>
      </c>
    </row>
    <row r="10323" spans="1:10" hidden="1" x14ac:dyDescent="0.25">
      <c r="A10323" s="57" t="s">
        <v>134</v>
      </c>
      <c r="B10323" t="s">
        <v>128</v>
      </c>
      <c r="C10323">
        <v>2024</v>
      </c>
      <c r="D10323" t="s">
        <v>58</v>
      </c>
      <c r="E10323" t="s">
        <v>45</v>
      </c>
      <c r="F10323" t="s">
        <v>46</v>
      </c>
      <c r="G10323" t="s">
        <v>54</v>
      </c>
      <c r="H10323" t="s">
        <v>14</v>
      </c>
      <c r="I10323" s="90" t="s">
        <v>375</v>
      </c>
    </row>
    <row r="10324" spans="1:10" hidden="1" x14ac:dyDescent="0.25">
      <c r="A10324" s="57" t="s">
        <v>134</v>
      </c>
      <c r="B10324" t="s">
        <v>128</v>
      </c>
      <c r="C10324">
        <v>2024</v>
      </c>
      <c r="D10324" t="s">
        <v>58</v>
      </c>
      <c r="E10324" t="s">
        <v>45</v>
      </c>
      <c r="F10324" t="s">
        <v>46</v>
      </c>
      <c r="G10324" t="s">
        <v>54</v>
      </c>
      <c r="H10324" t="s">
        <v>14</v>
      </c>
      <c r="I10324" s="90" t="s">
        <v>557</v>
      </c>
    </row>
    <row r="10325" spans="1:10" hidden="1" x14ac:dyDescent="0.25">
      <c r="A10325" s="57" t="s">
        <v>134</v>
      </c>
      <c r="B10325" t="s">
        <v>128</v>
      </c>
      <c r="C10325">
        <v>2024</v>
      </c>
      <c r="D10325" t="s">
        <v>58</v>
      </c>
      <c r="E10325" t="s">
        <v>45</v>
      </c>
      <c r="F10325" t="s">
        <v>46</v>
      </c>
      <c r="G10325" t="s">
        <v>54</v>
      </c>
      <c r="H10325" t="s">
        <v>14</v>
      </c>
      <c r="I10325" s="90" t="s">
        <v>672</v>
      </c>
    </row>
    <row r="10326" spans="1:10" hidden="1" x14ac:dyDescent="0.25">
      <c r="A10326" s="57" t="s">
        <v>134</v>
      </c>
      <c r="B10326" t="s">
        <v>128</v>
      </c>
      <c r="C10326">
        <v>2024</v>
      </c>
      <c r="D10326" t="s">
        <v>58</v>
      </c>
      <c r="E10326" t="s">
        <v>45</v>
      </c>
      <c r="F10326" t="s">
        <v>46</v>
      </c>
      <c r="G10326" t="s">
        <v>54</v>
      </c>
      <c r="H10326" t="s">
        <v>14</v>
      </c>
      <c r="I10326" s="90" t="s">
        <v>556</v>
      </c>
      <c r="J10326" s="3">
        <v>22212</v>
      </c>
    </row>
    <row r="10327" spans="1:10" hidden="1" x14ac:dyDescent="0.25">
      <c r="A10327" s="57" t="s">
        <v>134</v>
      </c>
      <c r="B10327" t="s">
        <v>128</v>
      </c>
      <c r="C10327">
        <v>2024</v>
      </c>
      <c r="D10327" t="s">
        <v>58</v>
      </c>
      <c r="E10327" t="s">
        <v>45</v>
      </c>
      <c r="F10327" t="s">
        <v>46</v>
      </c>
      <c r="G10327" t="s">
        <v>54</v>
      </c>
      <c r="H10327" t="s">
        <v>15</v>
      </c>
      <c r="I10327" s="90" t="s">
        <v>375</v>
      </c>
    </row>
    <row r="10328" spans="1:10" hidden="1" x14ac:dyDescent="0.25">
      <c r="A10328" s="57" t="s">
        <v>134</v>
      </c>
      <c r="B10328" t="s">
        <v>128</v>
      </c>
      <c r="C10328">
        <v>2024</v>
      </c>
      <c r="D10328" t="s">
        <v>58</v>
      </c>
      <c r="E10328" t="s">
        <v>45</v>
      </c>
      <c r="F10328" t="s">
        <v>46</v>
      </c>
      <c r="G10328" t="s">
        <v>54</v>
      </c>
      <c r="H10328" t="s">
        <v>15</v>
      </c>
      <c r="I10328" s="90" t="s">
        <v>556</v>
      </c>
      <c r="J10328" s="3">
        <v>185100</v>
      </c>
    </row>
    <row r="10329" spans="1:10" hidden="1" x14ac:dyDescent="0.25">
      <c r="A10329" s="57" t="s">
        <v>134</v>
      </c>
      <c r="B10329" t="s">
        <v>128</v>
      </c>
      <c r="C10329">
        <v>2024</v>
      </c>
      <c r="D10329" t="s">
        <v>58</v>
      </c>
      <c r="E10329" t="s">
        <v>45</v>
      </c>
      <c r="F10329" t="s">
        <v>46</v>
      </c>
      <c r="G10329" t="s">
        <v>54</v>
      </c>
      <c r="H10329" t="s">
        <v>15</v>
      </c>
      <c r="I10329" s="90" t="s">
        <v>557</v>
      </c>
    </row>
    <row r="10330" spans="1:10" hidden="1" x14ac:dyDescent="0.25">
      <c r="A10330" s="57" t="s">
        <v>134</v>
      </c>
      <c r="B10330" t="s">
        <v>128</v>
      </c>
      <c r="C10330">
        <v>2024</v>
      </c>
      <c r="D10330" t="s">
        <v>58</v>
      </c>
      <c r="E10330" t="s">
        <v>45</v>
      </c>
      <c r="F10330" t="s">
        <v>46</v>
      </c>
      <c r="G10330" t="s">
        <v>54</v>
      </c>
      <c r="H10330" t="s">
        <v>16</v>
      </c>
      <c r="I10330" s="90" t="s">
        <v>375</v>
      </c>
      <c r="J10330" s="3">
        <v>704167</v>
      </c>
    </row>
    <row r="10331" spans="1:10" hidden="1" x14ac:dyDescent="0.25">
      <c r="A10331" s="57" t="s">
        <v>134</v>
      </c>
      <c r="B10331" t="s">
        <v>128</v>
      </c>
      <c r="C10331">
        <v>2024</v>
      </c>
      <c r="D10331" t="s">
        <v>58</v>
      </c>
      <c r="E10331" t="s">
        <v>45</v>
      </c>
      <c r="F10331" t="s">
        <v>46</v>
      </c>
      <c r="G10331" t="s">
        <v>54</v>
      </c>
      <c r="H10331" t="s">
        <v>16</v>
      </c>
      <c r="I10331" s="90" t="s">
        <v>557</v>
      </c>
    </row>
    <row r="10332" spans="1:10" hidden="1" x14ac:dyDescent="0.25">
      <c r="A10332" s="57" t="s">
        <v>134</v>
      </c>
      <c r="B10332" t="s">
        <v>128</v>
      </c>
      <c r="C10332">
        <v>2024</v>
      </c>
      <c r="D10332" t="s">
        <v>58</v>
      </c>
      <c r="E10332" t="s">
        <v>45</v>
      </c>
      <c r="F10332" t="s">
        <v>46</v>
      </c>
      <c r="G10332" t="s">
        <v>54</v>
      </c>
      <c r="H10332" t="s">
        <v>16</v>
      </c>
      <c r="I10332" s="90" t="s">
        <v>556</v>
      </c>
      <c r="J10332" s="3">
        <v>86250</v>
      </c>
    </row>
    <row r="10333" spans="1:10" hidden="1" x14ac:dyDescent="0.25">
      <c r="A10333" s="57" t="s">
        <v>134</v>
      </c>
      <c r="B10333" t="s">
        <v>128</v>
      </c>
      <c r="C10333">
        <v>2024</v>
      </c>
      <c r="D10333" t="s">
        <v>58</v>
      </c>
      <c r="E10333" t="s">
        <v>45</v>
      </c>
      <c r="F10333" t="s">
        <v>46</v>
      </c>
      <c r="G10333" t="s">
        <v>54</v>
      </c>
      <c r="H10333" t="s">
        <v>17</v>
      </c>
      <c r="I10333" s="90" t="s">
        <v>375</v>
      </c>
    </row>
    <row r="10334" spans="1:10" hidden="1" x14ac:dyDescent="0.25">
      <c r="A10334" s="57" t="s">
        <v>134</v>
      </c>
      <c r="B10334" t="s">
        <v>128</v>
      </c>
      <c r="C10334">
        <v>2024</v>
      </c>
      <c r="D10334" t="s">
        <v>58</v>
      </c>
      <c r="E10334" t="s">
        <v>45</v>
      </c>
      <c r="F10334" t="s">
        <v>46</v>
      </c>
      <c r="G10334" t="s">
        <v>54</v>
      </c>
      <c r="H10334" s="90" t="s">
        <v>331</v>
      </c>
    </row>
    <row r="10335" spans="1:10" hidden="1" x14ac:dyDescent="0.25">
      <c r="A10335" s="57" t="s">
        <v>134</v>
      </c>
      <c r="B10335" t="s">
        <v>128</v>
      </c>
      <c r="C10335">
        <v>2024</v>
      </c>
      <c r="D10335" t="s">
        <v>58</v>
      </c>
      <c r="E10335" t="s">
        <v>45</v>
      </c>
      <c r="F10335" t="s">
        <v>46</v>
      </c>
      <c r="G10335" t="s">
        <v>54</v>
      </c>
      <c r="H10335" s="90" t="s">
        <v>445</v>
      </c>
    </row>
    <row r="10336" spans="1:10" hidden="1" x14ac:dyDescent="0.25">
      <c r="A10336" s="57" t="s">
        <v>134</v>
      </c>
      <c r="B10336" t="s">
        <v>128</v>
      </c>
      <c r="C10336">
        <v>2024</v>
      </c>
      <c r="D10336" t="s">
        <v>58</v>
      </c>
      <c r="E10336" t="s">
        <v>45</v>
      </c>
      <c r="F10336" t="s">
        <v>46</v>
      </c>
      <c r="G10336" t="s">
        <v>54</v>
      </c>
      <c r="H10336" t="s">
        <v>195</v>
      </c>
      <c r="I10336" s="90" t="s">
        <v>654</v>
      </c>
    </row>
    <row r="10337" spans="1:10" hidden="1" x14ac:dyDescent="0.25">
      <c r="A10337" s="57" t="s">
        <v>134</v>
      </c>
      <c r="B10337" t="s">
        <v>128</v>
      </c>
      <c r="C10337">
        <v>2024</v>
      </c>
      <c r="D10337" t="s">
        <v>58</v>
      </c>
      <c r="E10337" t="s">
        <v>45</v>
      </c>
      <c r="F10337" t="s">
        <v>46</v>
      </c>
      <c r="G10337" t="s">
        <v>54</v>
      </c>
      <c r="H10337" t="s">
        <v>18</v>
      </c>
      <c r="I10337" s="90" t="s">
        <v>559</v>
      </c>
      <c r="J10337" s="10">
        <v>67720.800000000003</v>
      </c>
    </row>
    <row r="10338" spans="1:10" hidden="1" x14ac:dyDescent="0.25">
      <c r="A10338" s="57" t="s">
        <v>134</v>
      </c>
      <c r="B10338" t="s">
        <v>128</v>
      </c>
      <c r="C10338">
        <v>2024</v>
      </c>
      <c r="D10338" t="s">
        <v>58</v>
      </c>
      <c r="E10338" t="s">
        <v>45</v>
      </c>
      <c r="F10338" t="s">
        <v>46</v>
      </c>
      <c r="G10338" t="s">
        <v>54</v>
      </c>
      <c r="H10338" s="90" t="s">
        <v>513</v>
      </c>
      <c r="I10338" s="90" t="s">
        <v>581</v>
      </c>
    </row>
    <row r="10339" spans="1:10" hidden="1" x14ac:dyDescent="0.25">
      <c r="A10339" s="57" t="s">
        <v>134</v>
      </c>
      <c r="B10339" t="s">
        <v>128</v>
      </c>
      <c r="C10339">
        <v>2024</v>
      </c>
      <c r="D10339" t="s">
        <v>58</v>
      </c>
      <c r="E10339" t="s">
        <v>45</v>
      </c>
      <c r="F10339" t="s">
        <v>46</v>
      </c>
      <c r="G10339" t="s">
        <v>54</v>
      </c>
      <c r="H10339" t="s">
        <v>19</v>
      </c>
      <c r="I10339" s="90" t="s">
        <v>398</v>
      </c>
      <c r="J10339" s="10">
        <v>1678428.288677837</v>
      </c>
    </row>
    <row r="10340" spans="1:10" hidden="1" x14ac:dyDescent="0.25">
      <c r="A10340" s="57" t="s">
        <v>134</v>
      </c>
      <c r="B10340" t="s">
        <v>128</v>
      </c>
      <c r="C10340">
        <v>2024</v>
      </c>
      <c r="D10340" t="s">
        <v>58</v>
      </c>
      <c r="E10340" t="s">
        <v>45</v>
      </c>
      <c r="F10340" t="s">
        <v>46</v>
      </c>
      <c r="G10340" t="s">
        <v>54</v>
      </c>
      <c r="H10340" t="s">
        <v>19</v>
      </c>
      <c r="I10340" s="90" t="s">
        <v>400</v>
      </c>
    </row>
    <row r="10341" spans="1:10" hidden="1" x14ac:dyDescent="0.25">
      <c r="A10341" s="57" t="s">
        <v>134</v>
      </c>
      <c r="B10341" t="s">
        <v>128</v>
      </c>
      <c r="C10341">
        <v>2024</v>
      </c>
      <c r="D10341" t="s">
        <v>58</v>
      </c>
      <c r="E10341" t="s">
        <v>45</v>
      </c>
      <c r="F10341" t="s">
        <v>46</v>
      </c>
      <c r="G10341" t="s">
        <v>54</v>
      </c>
      <c r="H10341" t="s">
        <v>20</v>
      </c>
      <c r="I10341" s="90" t="s">
        <v>399</v>
      </c>
      <c r="J10341" s="3">
        <v>776000</v>
      </c>
    </row>
    <row r="10342" spans="1:10" hidden="1" x14ac:dyDescent="0.25">
      <c r="A10342" s="57" t="s">
        <v>134</v>
      </c>
      <c r="B10342" t="s">
        <v>128</v>
      </c>
      <c r="C10342">
        <v>2024</v>
      </c>
      <c r="D10342" t="s">
        <v>58</v>
      </c>
      <c r="E10342" t="s">
        <v>45</v>
      </c>
      <c r="F10342" t="s">
        <v>46</v>
      </c>
      <c r="G10342" t="s">
        <v>54</v>
      </c>
      <c r="H10342" s="90" t="s">
        <v>523</v>
      </c>
    </row>
    <row r="10343" spans="1:10" hidden="1" x14ac:dyDescent="0.25">
      <c r="A10343" s="57" t="s">
        <v>134</v>
      </c>
      <c r="B10343" t="s">
        <v>128</v>
      </c>
      <c r="C10343">
        <v>2024</v>
      </c>
      <c r="D10343" t="s">
        <v>58</v>
      </c>
      <c r="E10343" t="s">
        <v>45</v>
      </c>
      <c r="F10343" t="s">
        <v>46</v>
      </c>
      <c r="G10343" t="s">
        <v>54</v>
      </c>
      <c r="H10343" s="2" t="s">
        <v>294</v>
      </c>
      <c r="I10343" s="90" t="s">
        <v>575</v>
      </c>
    </row>
    <row r="10344" spans="1:10" hidden="1" x14ac:dyDescent="0.25">
      <c r="A10344" s="57" t="s">
        <v>134</v>
      </c>
      <c r="B10344" t="s">
        <v>128</v>
      </c>
      <c r="C10344">
        <v>2024</v>
      </c>
      <c r="D10344" t="s">
        <v>58</v>
      </c>
      <c r="E10344" t="s">
        <v>45</v>
      </c>
      <c r="F10344" t="s">
        <v>46</v>
      </c>
      <c r="G10344" t="s">
        <v>118</v>
      </c>
      <c r="H10344" s="2" t="s">
        <v>295</v>
      </c>
      <c r="I10344" s="90" t="s">
        <v>378</v>
      </c>
      <c r="J10344" s="3">
        <v>1200000</v>
      </c>
    </row>
    <row r="10345" spans="1:10" hidden="1" x14ac:dyDescent="0.25">
      <c r="A10345" s="57" t="s">
        <v>134</v>
      </c>
      <c r="B10345" t="s">
        <v>128</v>
      </c>
      <c r="C10345">
        <v>2024</v>
      </c>
      <c r="D10345" t="s">
        <v>58</v>
      </c>
      <c r="E10345" t="s">
        <v>45</v>
      </c>
      <c r="F10345" t="s">
        <v>46</v>
      </c>
      <c r="G10345" t="s">
        <v>118</v>
      </c>
      <c r="H10345" t="s">
        <v>119</v>
      </c>
      <c r="I10345" s="90" t="s">
        <v>685</v>
      </c>
    </row>
    <row r="10346" spans="1:10" hidden="1" x14ac:dyDescent="0.25">
      <c r="A10346" s="57" t="s">
        <v>134</v>
      </c>
      <c r="B10346" t="s">
        <v>128</v>
      </c>
      <c r="C10346">
        <v>2024</v>
      </c>
      <c r="D10346" t="s">
        <v>58</v>
      </c>
      <c r="E10346" t="s">
        <v>45</v>
      </c>
      <c r="F10346" t="s">
        <v>46</v>
      </c>
      <c r="G10346" t="s">
        <v>118</v>
      </c>
      <c r="H10346" t="s">
        <v>283</v>
      </c>
      <c r="I10346" s="90" t="s">
        <v>682</v>
      </c>
      <c r="J10346" s="3">
        <v>400000</v>
      </c>
    </row>
    <row r="10347" spans="1:10" hidden="1" x14ac:dyDescent="0.25">
      <c r="A10347" s="57" t="s">
        <v>134</v>
      </c>
      <c r="B10347" t="s">
        <v>128</v>
      </c>
      <c r="C10347">
        <v>2024</v>
      </c>
      <c r="D10347" t="s">
        <v>58</v>
      </c>
      <c r="E10347" t="s">
        <v>45</v>
      </c>
      <c r="F10347" t="s">
        <v>46</v>
      </c>
      <c r="G10347" t="s">
        <v>109</v>
      </c>
      <c r="H10347" t="s">
        <v>219</v>
      </c>
      <c r="I10347" s="90" t="s">
        <v>465</v>
      </c>
      <c r="J10347" s="3">
        <v>741</v>
      </c>
    </row>
    <row r="10348" spans="1:10" hidden="1" x14ac:dyDescent="0.25">
      <c r="A10348" s="57" t="s">
        <v>134</v>
      </c>
      <c r="B10348" t="s">
        <v>128</v>
      </c>
      <c r="C10348">
        <v>2024</v>
      </c>
      <c r="D10348" t="s">
        <v>58</v>
      </c>
      <c r="E10348" t="s">
        <v>45</v>
      </c>
      <c r="F10348" t="s">
        <v>46</v>
      </c>
      <c r="G10348" t="s">
        <v>109</v>
      </c>
      <c r="H10348" t="s">
        <v>219</v>
      </c>
      <c r="I10348" s="90" t="s">
        <v>683</v>
      </c>
    </row>
    <row r="10349" spans="1:10" hidden="1" x14ac:dyDescent="0.25">
      <c r="A10349" s="57" t="s">
        <v>134</v>
      </c>
      <c r="B10349" t="s">
        <v>128</v>
      </c>
      <c r="C10349">
        <v>2024</v>
      </c>
      <c r="D10349" t="s">
        <v>58</v>
      </c>
      <c r="E10349" t="s">
        <v>45</v>
      </c>
      <c r="F10349" t="s">
        <v>46</v>
      </c>
      <c r="G10349" t="s">
        <v>109</v>
      </c>
      <c r="H10349" s="2" t="s">
        <v>267</v>
      </c>
    </row>
    <row r="10350" spans="1:10" hidden="1" x14ac:dyDescent="0.25">
      <c r="A10350" s="57" t="s">
        <v>134</v>
      </c>
      <c r="B10350" t="s">
        <v>128</v>
      </c>
      <c r="C10350">
        <v>2024</v>
      </c>
      <c r="D10350" t="s">
        <v>58</v>
      </c>
      <c r="E10350" t="s">
        <v>45</v>
      </c>
      <c r="F10350" t="s">
        <v>46</v>
      </c>
      <c r="G10350" t="s">
        <v>109</v>
      </c>
      <c r="H10350" t="s">
        <v>220</v>
      </c>
      <c r="I10350" s="90" t="s">
        <v>465</v>
      </c>
    </row>
    <row r="10351" spans="1:10" hidden="1" x14ac:dyDescent="0.25">
      <c r="A10351" s="57" t="s">
        <v>134</v>
      </c>
      <c r="B10351" t="s">
        <v>128</v>
      </c>
      <c r="C10351">
        <v>2024</v>
      </c>
      <c r="D10351" t="s">
        <v>58</v>
      </c>
      <c r="E10351" t="s">
        <v>45</v>
      </c>
      <c r="F10351" t="s">
        <v>46</v>
      </c>
      <c r="G10351" t="s">
        <v>109</v>
      </c>
      <c r="H10351" t="s">
        <v>220</v>
      </c>
      <c r="I10351" s="90" t="s">
        <v>425</v>
      </c>
    </row>
    <row r="10352" spans="1:10" hidden="1" x14ac:dyDescent="0.25">
      <c r="A10352" s="57" t="s">
        <v>134</v>
      </c>
      <c r="B10352" t="s">
        <v>128</v>
      </c>
      <c r="C10352">
        <v>2024</v>
      </c>
      <c r="D10352" t="s">
        <v>58</v>
      </c>
      <c r="E10352" t="s">
        <v>45</v>
      </c>
      <c r="F10352" t="s">
        <v>46</v>
      </c>
      <c r="G10352" t="s">
        <v>109</v>
      </c>
      <c r="H10352" t="s">
        <v>220</v>
      </c>
      <c r="I10352" s="90" t="s">
        <v>597</v>
      </c>
      <c r="J10352" s="3"/>
    </row>
    <row r="10353" spans="1:10" hidden="1" x14ac:dyDescent="0.25">
      <c r="A10353" s="57" t="s">
        <v>134</v>
      </c>
      <c r="B10353" t="s">
        <v>128</v>
      </c>
      <c r="C10353">
        <v>2024</v>
      </c>
      <c r="D10353" t="s">
        <v>58</v>
      </c>
      <c r="E10353" t="s">
        <v>45</v>
      </c>
      <c r="F10353" t="s">
        <v>46</v>
      </c>
      <c r="G10353" t="s">
        <v>109</v>
      </c>
      <c r="H10353" t="s">
        <v>220</v>
      </c>
      <c r="I10353" s="90" t="s">
        <v>417</v>
      </c>
    </row>
    <row r="10354" spans="1:10" hidden="1" x14ac:dyDescent="0.25">
      <c r="A10354" s="57" t="s">
        <v>134</v>
      </c>
      <c r="B10354" t="s">
        <v>128</v>
      </c>
      <c r="C10354">
        <v>2024</v>
      </c>
      <c r="D10354" t="s">
        <v>58</v>
      </c>
      <c r="E10354" t="s">
        <v>45</v>
      </c>
      <c r="F10354" t="s">
        <v>46</v>
      </c>
      <c r="G10354" t="s">
        <v>109</v>
      </c>
      <c r="H10354" t="s">
        <v>260</v>
      </c>
    </row>
    <row r="10355" spans="1:10" hidden="1" x14ac:dyDescent="0.25">
      <c r="A10355" s="57" t="s">
        <v>134</v>
      </c>
      <c r="B10355" t="s">
        <v>128</v>
      </c>
      <c r="C10355">
        <v>2024</v>
      </c>
      <c r="D10355" t="s">
        <v>58</v>
      </c>
      <c r="E10355" t="s">
        <v>45</v>
      </c>
      <c r="F10355" t="s">
        <v>46</v>
      </c>
      <c r="G10355" t="s">
        <v>55</v>
      </c>
      <c r="H10355" t="s">
        <v>22</v>
      </c>
      <c r="I10355" s="90" t="s">
        <v>380</v>
      </c>
    </row>
    <row r="10356" spans="1:10" hidden="1" x14ac:dyDescent="0.25">
      <c r="A10356" s="57" t="s">
        <v>134</v>
      </c>
      <c r="B10356" t="s">
        <v>128</v>
      </c>
      <c r="C10356">
        <v>2024</v>
      </c>
      <c r="D10356" t="s">
        <v>58</v>
      </c>
      <c r="E10356" t="s">
        <v>45</v>
      </c>
      <c r="F10356" t="s">
        <v>46</v>
      </c>
      <c r="G10356" t="s">
        <v>55</v>
      </c>
      <c r="H10356" t="s">
        <v>22</v>
      </c>
    </row>
    <row r="10357" spans="1:10" hidden="1" x14ac:dyDescent="0.25">
      <c r="A10357" s="57" t="s">
        <v>134</v>
      </c>
      <c r="B10357" t="s">
        <v>128</v>
      </c>
      <c r="C10357">
        <v>2024</v>
      </c>
      <c r="D10357" t="s">
        <v>58</v>
      </c>
      <c r="E10357" t="s">
        <v>45</v>
      </c>
      <c r="F10357" t="s">
        <v>46</v>
      </c>
      <c r="G10357" t="s">
        <v>55</v>
      </c>
      <c r="H10357" t="s">
        <v>447</v>
      </c>
    </row>
    <row r="10358" spans="1:10" hidden="1" x14ac:dyDescent="0.25">
      <c r="A10358" s="57" t="s">
        <v>134</v>
      </c>
      <c r="B10358" t="s">
        <v>128</v>
      </c>
      <c r="C10358">
        <v>2024</v>
      </c>
      <c r="D10358" t="s">
        <v>58</v>
      </c>
      <c r="E10358" t="s">
        <v>45</v>
      </c>
      <c r="F10358" t="s">
        <v>46</v>
      </c>
      <c r="G10358" t="s">
        <v>611</v>
      </c>
      <c r="H10358" t="s">
        <v>612</v>
      </c>
      <c r="I10358" t="s">
        <v>613</v>
      </c>
      <c r="J10358" s="3">
        <v>43930</v>
      </c>
    </row>
    <row r="10359" spans="1:10" hidden="1" x14ac:dyDescent="0.25">
      <c r="A10359" s="57" t="s">
        <v>134</v>
      </c>
      <c r="B10359" t="s">
        <v>128</v>
      </c>
      <c r="C10359">
        <v>2024</v>
      </c>
      <c r="D10359" t="s">
        <v>58</v>
      </c>
      <c r="E10359" t="s">
        <v>45</v>
      </c>
      <c r="F10359" t="s">
        <v>46</v>
      </c>
      <c r="G10359" t="s">
        <v>47</v>
      </c>
      <c r="H10359" t="s">
        <v>238</v>
      </c>
    </row>
    <row r="10360" spans="1:10" hidden="1" x14ac:dyDescent="0.25">
      <c r="A10360" s="57" t="s">
        <v>134</v>
      </c>
      <c r="B10360" t="s">
        <v>128</v>
      </c>
      <c r="C10360">
        <v>2024</v>
      </c>
      <c r="D10360" t="s">
        <v>58</v>
      </c>
      <c r="E10360" t="s">
        <v>45</v>
      </c>
      <c r="F10360" t="s">
        <v>46</v>
      </c>
      <c r="G10360" t="s">
        <v>47</v>
      </c>
      <c r="H10360" t="s">
        <v>239</v>
      </c>
      <c r="I10360" s="90" t="s">
        <v>382</v>
      </c>
    </row>
    <row r="10361" spans="1:10" hidden="1" x14ac:dyDescent="0.25">
      <c r="A10361" s="57" t="s">
        <v>134</v>
      </c>
      <c r="B10361" t="s">
        <v>128</v>
      </c>
      <c r="C10361">
        <v>2024</v>
      </c>
      <c r="D10361" t="s">
        <v>58</v>
      </c>
      <c r="E10361" t="s">
        <v>45</v>
      </c>
      <c r="F10361" t="s">
        <v>46</v>
      </c>
      <c r="G10361" t="s">
        <v>47</v>
      </c>
      <c r="H10361" t="s">
        <v>239</v>
      </c>
      <c r="I10361" s="90" t="s">
        <v>384</v>
      </c>
      <c r="J10361" s="3">
        <v>506861.4</v>
      </c>
    </row>
    <row r="10362" spans="1:10" hidden="1" x14ac:dyDescent="0.25">
      <c r="A10362" s="57" t="s">
        <v>134</v>
      </c>
      <c r="B10362" t="s">
        <v>128</v>
      </c>
      <c r="C10362">
        <v>2024</v>
      </c>
      <c r="D10362" t="s">
        <v>58</v>
      </c>
      <c r="E10362" t="s">
        <v>45</v>
      </c>
      <c r="F10362" t="s">
        <v>46</v>
      </c>
      <c r="G10362" t="s">
        <v>47</v>
      </c>
      <c r="H10362" t="s">
        <v>239</v>
      </c>
      <c r="I10362" s="90" t="s">
        <v>576</v>
      </c>
    </row>
    <row r="10363" spans="1:10" hidden="1" x14ac:dyDescent="0.25">
      <c r="A10363" s="57" t="s">
        <v>134</v>
      </c>
      <c r="B10363" t="s">
        <v>128</v>
      </c>
      <c r="C10363">
        <v>2024</v>
      </c>
      <c r="D10363" t="s">
        <v>58</v>
      </c>
      <c r="E10363" t="s">
        <v>45</v>
      </c>
      <c r="F10363" t="s">
        <v>46</v>
      </c>
      <c r="G10363" t="s">
        <v>47</v>
      </c>
      <c r="H10363" t="s">
        <v>239</v>
      </c>
      <c r="I10363" s="90" t="s">
        <v>562</v>
      </c>
    </row>
    <row r="10364" spans="1:10" hidden="1" x14ac:dyDescent="0.25">
      <c r="A10364" s="57" t="s">
        <v>134</v>
      </c>
      <c r="B10364" t="s">
        <v>128</v>
      </c>
      <c r="C10364">
        <v>2024</v>
      </c>
      <c r="D10364" t="s">
        <v>58</v>
      </c>
      <c r="E10364" t="s">
        <v>45</v>
      </c>
      <c r="F10364" t="s">
        <v>46</v>
      </c>
      <c r="G10364" t="s">
        <v>47</v>
      </c>
      <c r="H10364" t="s">
        <v>239</v>
      </c>
      <c r="I10364" s="90" t="s">
        <v>686</v>
      </c>
    </row>
    <row r="10365" spans="1:10" hidden="1" x14ac:dyDescent="0.25">
      <c r="A10365" s="57" t="s">
        <v>134</v>
      </c>
      <c r="B10365" t="s">
        <v>128</v>
      </c>
      <c r="C10365">
        <v>2024</v>
      </c>
      <c r="D10365" t="s">
        <v>58</v>
      </c>
      <c r="E10365" t="s">
        <v>45</v>
      </c>
      <c r="F10365" t="s">
        <v>46</v>
      </c>
      <c r="G10365" t="s">
        <v>47</v>
      </c>
      <c r="H10365" t="s">
        <v>239</v>
      </c>
      <c r="I10365" t="s">
        <v>442</v>
      </c>
    </row>
    <row r="10366" spans="1:10" hidden="1" x14ac:dyDescent="0.25">
      <c r="A10366" s="57" t="s">
        <v>134</v>
      </c>
      <c r="B10366" t="s">
        <v>128</v>
      </c>
      <c r="C10366">
        <v>2024</v>
      </c>
      <c r="D10366" t="s">
        <v>58</v>
      </c>
      <c r="E10366" t="s">
        <v>45</v>
      </c>
      <c r="F10366" t="s">
        <v>46</v>
      </c>
      <c r="G10366" t="s">
        <v>47</v>
      </c>
      <c r="H10366" t="s">
        <v>239</v>
      </c>
      <c r="I10366" t="s">
        <v>431</v>
      </c>
    </row>
    <row r="10367" spans="1:10" hidden="1" x14ac:dyDescent="0.25">
      <c r="A10367" s="57" t="s">
        <v>134</v>
      </c>
      <c r="B10367" t="s">
        <v>128</v>
      </c>
      <c r="C10367">
        <v>2024</v>
      </c>
      <c r="D10367" t="s">
        <v>58</v>
      </c>
      <c r="E10367" t="s">
        <v>45</v>
      </c>
      <c r="F10367" t="s">
        <v>46</v>
      </c>
      <c r="G10367" t="s">
        <v>47</v>
      </c>
      <c r="H10367" t="s">
        <v>239</v>
      </c>
      <c r="I10367" s="90" t="s">
        <v>416</v>
      </c>
      <c r="J10367" s="3">
        <v>2070000</v>
      </c>
    </row>
    <row r="10368" spans="1:10" hidden="1" x14ac:dyDescent="0.25">
      <c r="A10368" s="57" t="s">
        <v>134</v>
      </c>
      <c r="B10368" t="s">
        <v>128</v>
      </c>
      <c r="C10368">
        <v>2024</v>
      </c>
      <c r="D10368" t="s">
        <v>58</v>
      </c>
      <c r="E10368" t="s">
        <v>45</v>
      </c>
      <c r="F10368" t="s">
        <v>46</v>
      </c>
      <c r="G10368" t="s">
        <v>47</v>
      </c>
      <c r="H10368" t="s">
        <v>239</v>
      </c>
    </row>
    <row r="10369" spans="1:10" hidden="1" x14ac:dyDescent="0.25">
      <c r="A10369" s="57" t="s">
        <v>134</v>
      </c>
      <c r="B10369" t="s">
        <v>128</v>
      </c>
      <c r="C10369">
        <v>2024</v>
      </c>
      <c r="D10369" t="s">
        <v>58</v>
      </c>
      <c r="E10369" t="s">
        <v>45</v>
      </c>
      <c r="F10369" t="s">
        <v>46</v>
      </c>
      <c r="G10369" t="s">
        <v>47</v>
      </c>
      <c r="H10369" t="s">
        <v>243</v>
      </c>
      <c r="I10369" s="90" t="s">
        <v>465</v>
      </c>
    </row>
    <row r="10370" spans="1:10" hidden="1" x14ac:dyDescent="0.25">
      <c r="A10370" s="57" t="s">
        <v>134</v>
      </c>
      <c r="B10370" t="s">
        <v>128</v>
      </c>
      <c r="C10370">
        <v>2024</v>
      </c>
      <c r="D10370" t="s">
        <v>58</v>
      </c>
      <c r="E10370" t="s">
        <v>45</v>
      </c>
      <c r="F10370" t="s">
        <v>46</v>
      </c>
      <c r="G10370" t="s">
        <v>47</v>
      </c>
      <c r="H10370" t="s">
        <v>243</v>
      </c>
      <c r="I10370" s="90" t="s">
        <v>498</v>
      </c>
    </row>
    <row r="10371" spans="1:10" hidden="1" x14ac:dyDescent="0.25">
      <c r="A10371" s="57" t="s">
        <v>134</v>
      </c>
      <c r="B10371" t="s">
        <v>128</v>
      </c>
      <c r="C10371">
        <v>2024</v>
      </c>
      <c r="D10371" t="s">
        <v>58</v>
      </c>
      <c r="E10371" t="s">
        <v>45</v>
      </c>
      <c r="F10371" t="s">
        <v>46</v>
      </c>
      <c r="G10371" t="s">
        <v>47</v>
      </c>
      <c r="H10371" s="2" t="s">
        <v>276</v>
      </c>
      <c r="I10371" s="90" t="s">
        <v>395</v>
      </c>
      <c r="J10371" s="3">
        <v>325000</v>
      </c>
    </row>
    <row r="10372" spans="1:10" hidden="1" x14ac:dyDescent="0.25">
      <c r="A10372" s="57" t="s">
        <v>134</v>
      </c>
      <c r="B10372" t="s">
        <v>128</v>
      </c>
      <c r="C10372">
        <v>2024</v>
      </c>
      <c r="D10372" t="s">
        <v>58</v>
      </c>
      <c r="E10372" t="s">
        <v>45</v>
      </c>
      <c r="F10372" t="s">
        <v>46</v>
      </c>
      <c r="G10372" t="s">
        <v>47</v>
      </c>
      <c r="H10372" s="2" t="s">
        <v>296</v>
      </c>
    </row>
    <row r="10373" spans="1:10" hidden="1" x14ac:dyDescent="0.25">
      <c r="A10373" s="57" t="s">
        <v>134</v>
      </c>
      <c r="B10373" t="s">
        <v>128</v>
      </c>
      <c r="C10373">
        <v>2024</v>
      </c>
      <c r="D10373" t="s">
        <v>58</v>
      </c>
      <c r="E10373" t="s">
        <v>45</v>
      </c>
      <c r="F10373" t="s">
        <v>46</v>
      </c>
      <c r="G10373" t="s">
        <v>47</v>
      </c>
      <c r="H10373" s="90" t="s">
        <v>364</v>
      </c>
      <c r="I10373" s="90" t="s">
        <v>465</v>
      </c>
      <c r="J10373" s="3">
        <v>264048.83</v>
      </c>
    </row>
    <row r="10374" spans="1:10" hidden="1" x14ac:dyDescent="0.25">
      <c r="A10374" s="57" t="s">
        <v>134</v>
      </c>
      <c r="B10374" t="s">
        <v>128</v>
      </c>
      <c r="C10374">
        <v>2024</v>
      </c>
      <c r="D10374" t="s">
        <v>58</v>
      </c>
      <c r="E10374" t="s">
        <v>45</v>
      </c>
      <c r="F10374" t="s">
        <v>46</v>
      </c>
      <c r="G10374" t="s">
        <v>47</v>
      </c>
      <c r="H10374" s="2" t="s">
        <v>277</v>
      </c>
    </row>
    <row r="10375" spans="1:10" hidden="1" x14ac:dyDescent="0.25">
      <c r="A10375" s="57" t="s">
        <v>134</v>
      </c>
      <c r="B10375" t="s">
        <v>128</v>
      </c>
      <c r="C10375">
        <v>2024</v>
      </c>
      <c r="D10375" t="s">
        <v>58</v>
      </c>
      <c r="E10375" t="s">
        <v>45</v>
      </c>
      <c r="F10375" t="s">
        <v>46</v>
      </c>
      <c r="G10375" t="s">
        <v>47</v>
      </c>
      <c r="H10375" s="2" t="s">
        <v>278</v>
      </c>
    </row>
    <row r="10376" spans="1:10" hidden="1" x14ac:dyDescent="0.25">
      <c r="A10376" s="57" t="s">
        <v>134</v>
      </c>
      <c r="B10376" t="s">
        <v>128</v>
      </c>
      <c r="C10376">
        <v>2024</v>
      </c>
      <c r="D10376" t="s">
        <v>58</v>
      </c>
      <c r="E10376" t="s">
        <v>45</v>
      </c>
      <c r="F10376" t="s">
        <v>46</v>
      </c>
      <c r="G10376" t="s">
        <v>47</v>
      </c>
      <c r="H10376" s="2" t="s">
        <v>298</v>
      </c>
      <c r="I10376" t="s">
        <v>387</v>
      </c>
    </row>
    <row r="10377" spans="1:10" hidden="1" x14ac:dyDescent="0.25">
      <c r="A10377" s="57" t="s">
        <v>134</v>
      </c>
      <c r="B10377" t="s">
        <v>128</v>
      </c>
      <c r="C10377">
        <v>2024</v>
      </c>
      <c r="D10377" t="s">
        <v>58</v>
      </c>
      <c r="E10377" t="s">
        <v>45</v>
      </c>
      <c r="F10377" t="s">
        <v>46</v>
      </c>
      <c r="G10377" t="s">
        <v>47</v>
      </c>
      <c r="H10377" s="2" t="s">
        <v>298</v>
      </c>
      <c r="I10377" t="s">
        <v>418</v>
      </c>
      <c r="J10377" s="3">
        <v>252900</v>
      </c>
    </row>
    <row r="10378" spans="1:10" hidden="1" x14ac:dyDescent="0.25">
      <c r="A10378" s="57" t="s">
        <v>134</v>
      </c>
      <c r="B10378" t="s">
        <v>128</v>
      </c>
      <c r="C10378">
        <v>2024</v>
      </c>
      <c r="D10378" t="s">
        <v>58</v>
      </c>
      <c r="E10378" t="s">
        <v>45</v>
      </c>
      <c r="F10378" t="s">
        <v>46</v>
      </c>
      <c r="G10378" t="s">
        <v>47</v>
      </c>
      <c r="H10378" s="2" t="s">
        <v>238</v>
      </c>
    </row>
    <row r="10379" spans="1:10" hidden="1" x14ac:dyDescent="0.25">
      <c r="A10379" s="57" t="s">
        <v>134</v>
      </c>
      <c r="B10379" t="s">
        <v>128</v>
      </c>
      <c r="C10379">
        <v>2024</v>
      </c>
      <c r="D10379" t="s">
        <v>58</v>
      </c>
      <c r="E10379" t="s">
        <v>45</v>
      </c>
      <c r="F10379" t="s">
        <v>46</v>
      </c>
      <c r="G10379" t="s">
        <v>182</v>
      </c>
      <c r="H10379" t="s">
        <v>240</v>
      </c>
    </row>
    <row r="10380" spans="1:10" hidden="1" x14ac:dyDescent="0.25">
      <c r="A10380" s="57" t="s">
        <v>134</v>
      </c>
      <c r="B10380" t="s">
        <v>128</v>
      </c>
      <c r="C10380">
        <v>2024</v>
      </c>
      <c r="D10380" t="s">
        <v>58</v>
      </c>
      <c r="E10380" t="s">
        <v>45</v>
      </c>
      <c r="F10380" t="s">
        <v>46</v>
      </c>
      <c r="G10380" t="s">
        <v>182</v>
      </c>
      <c r="H10380" t="s">
        <v>241</v>
      </c>
      <c r="I10380" s="90" t="s">
        <v>477</v>
      </c>
      <c r="J10380" s="3">
        <v>1901900</v>
      </c>
    </row>
    <row r="10381" spans="1:10" hidden="1" x14ac:dyDescent="0.25">
      <c r="A10381" s="57" t="s">
        <v>134</v>
      </c>
      <c r="B10381" t="s">
        <v>128</v>
      </c>
      <c r="C10381">
        <v>2024</v>
      </c>
      <c r="D10381" t="s">
        <v>58</v>
      </c>
      <c r="E10381" t="s">
        <v>45</v>
      </c>
      <c r="F10381" t="s">
        <v>46</v>
      </c>
      <c r="G10381" t="s">
        <v>182</v>
      </c>
      <c r="H10381" t="s">
        <v>242</v>
      </c>
    </row>
    <row r="10382" spans="1:10" hidden="1" x14ac:dyDescent="0.25">
      <c r="A10382" s="57" t="s">
        <v>134</v>
      </c>
      <c r="B10382" t="s">
        <v>128</v>
      </c>
      <c r="C10382">
        <v>2024</v>
      </c>
      <c r="D10382" t="s">
        <v>58</v>
      </c>
      <c r="E10382" t="s">
        <v>45</v>
      </c>
      <c r="F10382" t="s">
        <v>46</v>
      </c>
      <c r="G10382" t="s">
        <v>182</v>
      </c>
      <c r="H10382" t="s">
        <v>243</v>
      </c>
    </row>
    <row r="10383" spans="1:10" hidden="1" x14ac:dyDescent="0.25">
      <c r="A10383" s="57" t="s">
        <v>134</v>
      </c>
      <c r="B10383" t="s">
        <v>128</v>
      </c>
      <c r="C10383">
        <v>2024</v>
      </c>
      <c r="D10383" t="s">
        <v>58</v>
      </c>
      <c r="E10383" t="s">
        <v>45</v>
      </c>
      <c r="F10383" t="s">
        <v>46</v>
      </c>
      <c r="G10383" t="s">
        <v>253</v>
      </c>
      <c r="H10383" s="2" t="s">
        <v>266</v>
      </c>
      <c r="I10383" s="90" t="s">
        <v>577</v>
      </c>
    </row>
    <row r="10384" spans="1:10" hidden="1" x14ac:dyDescent="0.25">
      <c r="A10384" s="57" t="s">
        <v>134</v>
      </c>
      <c r="B10384" t="s">
        <v>128</v>
      </c>
      <c r="C10384">
        <v>2024</v>
      </c>
      <c r="D10384" t="s">
        <v>58</v>
      </c>
      <c r="E10384" t="s">
        <v>45</v>
      </c>
      <c r="F10384" t="s">
        <v>46</v>
      </c>
      <c r="G10384" t="s">
        <v>253</v>
      </c>
      <c r="H10384" s="2" t="s">
        <v>266</v>
      </c>
      <c r="I10384" s="90" t="s">
        <v>578</v>
      </c>
    </row>
    <row r="10385" spans="1:10" hidden="1" x14ac:dyDescent="0.25">
      <c r="A10385" s="57" t="s">
        <v>134</v>
      </c>
      <c r="B10385" t="s">
        <v>128</v>
      </c>
      <c r="C10385">
        <v>2024</v>
      </c>
      <c r="D10385" t="s">
        <v>58</v>
      </c>
      <c r="E10385" t="s">
        <v>45</v>
      </c>
      <c r="F10385" t="s">
        <v>46</v>
      </c>
      <c r="G10385" t="s">
        <v>253</v>
      </c>
      <c r="H10385" s="90" t="s">
        <v>365</v>
      </c>
      <c r="I10385" s="90" t="s">
        <v>658</v>
      </c>
    </row>
    <row r="10386" spans="1:10" hidden="1" x14ac:dyDescent="0.25">
      <c r="A10386" s="57" t="s">
        <v>134</v>
      </c>
      <c r="B10386" t="s">
        <v>128</v>
      </c>
      <c r="C10386">
        <v>2024</v>
      </c>
      <c r="D10386" t="s">
        <v>58</v>
      </c>
      <c r="E10386" t="s">
        <v>45</v>
      </c>
      <c r="F10386" t="s">
        <v>46</v>
      </c>
      <c r="G10386" t="s">
        <v>537</v>
      </c>
      <c r="H10386" s="90" t="s">
        <v>538</v>
      </c>
    </row>
    <row r="10387" spans="1:10" hidden="1" x14ac:dyDescent="0.25">
      <c r="A10387" s="57" t="s">
        <v>134</v>
      </c>
      <c r="B10387" t="s">
        <v>128</v>
      </c>
      <c r="C10387">
        <v>2024</v>
      </c>
      <c r="D10387" t="s">
        <v>58</v>
      </c>
      <c r="E10387" t="s">
        <v>45</v>
      </c>
      <c r="F10387" t="s">
        <v>46</v>
      </c>
      <c r="G10387" t="s">
        <v>673</v>
      </c>
      <c r="H10387" s="90" t="s">
        <v>244</v>
      </c>
      <c r="I10387" s="90" t="s">
        <v>687</v>
      </c>
    </row>
    <row r="10388" spans="1:10" hidden="1" x14ac:dyDescent="0.25">
      <c r="A10388" s="57" t="s">
        <v>134</v>
      </c>
      <c r="B10388" t="s">
        <v>128</v>
      </c>
      <c r="C10388">
        <v>2024</v>
      </c>
      <c r="D10388" t="s">
        <v>58</v>
      </c>
      <c r="E10388" t="s">
        <v>45</v>
      </c>
      <c r="F10388" t="s">
        <v>46</v>
      </c>
      <c r="G10388" t="s">
        <v>673</v>
      </c>
      <c r="H10388" s="90" t="s">
        <v>244</v>
      </c>
      <c r="I10388" s="90" t="s">
        <v>688</v>
      </c>
    </row>
    <row r="10389" spans="1:10" hidden="1" x14ac:dyDescent="0.25">
      <c r="A10389" s="57" t="s">
        <v>134</v>
      </c>
      <c r="B10389" t="s">
        <v>128</v>
      </c>
      <c r="C10389">
        <v>2024</v>
      </c>
      <c r="D10389" t="s">
        <v>58</v>
      </c>
      <c r="E10389" t="s">
        <v>45</v>
      </c>
      <c r="F10389" t="s">
        <v>46</v>
      </c>
      <c r="G10389" t="s">
        <v>527</v>
      </c>
      <c r="H10389" s="90" t="s">
        <v>366</v>
      </c>
      <c r="I10389" t="s">
        <v>387</v>
      </c>
      <c r="J10389" s="3">
        <v>50000</v>
      </c>
    </row>
    <row r="10390" spans="1:10" hidden="1" x14ac:dyDescent="0.25">
      <c r="A10390" s="57" t="s">
        <v>134</v>
      </c>
      <c r="B10390" t="s">
        <v>128</v>
      </c>
      <c r="C10390">
        <v>2024</v>
      </c>
      <c r="D10390" t="s">
        <v>58</v>
      </c>
      <c r="E10390" t="s">
        <v>45</v>
      </c>
      <c r="F10390" t="s">
        <v>46</v>
      </c>
      <c r="G10390" t="s">
        <v>527</v>
      </c>
      <c r="H10390" s="90" t="s">
        <v>525</v>
      </c>
      <c r="I10390" s="90" t="s">
        <v>526</v>
      </c>
    </row>
    <row r="10391" spans="1:10" hidden="1" x14ac:dyDescent="0.25">
      <c r="A10391" s="57" t="s">
        <v>134</v>
      </c>
      <c r="B10391" t="s">
        <v>128</v>
      </c>
      <c r="C10391">
        <v>2024</v>
      </c>
      <c r="D10391" t="s">
        <v>58</v>
      </c>
      <c r="E10391" t="s">
        <v>45</v>
      </c>
      <c r="F10391" t="s">
        <v>46</v>
      </c>
      <c r="G10391" t="s">
        <v>527</v>
      </c>
      <c r="H10391" s="90" t="s">
        <v>365</v>
      </c>
      <c r="I10391" s="90" t="s">
        <v>526</v>
      </c>
    </row>
    <row r="10392" spans="1:10" hidden="1" x14ac:dyDescent="0.25">
      <c r="A10392" s="57" t="s">
        <v>134</v>
      </c>
      <c r="B10392" t="s">
        <v>128</v>
      </c>
      <c r="C10392">
        <v>2024</v>
      </c>
      <c r="D10392" t="s">
        <v>58</v>
      </c>
      <c r="E10392" t="s">
        <v>45</v>
      </c>
      <c r="F10392" t="s">
        <v>46</v>
      </c>
      <c r="G10392" t="s">
        <v>527</v>
      </c>
      <c r="H10392" s="90" t="s">
        <v>484</v>
      </c>
      <c r="I10392" s="90" t="s">
        <v>526</v>
      </c>
    </row>
    <row r="10393" spans="1:10" hidden="1" x14ac:dyDescent="0.25">
      <c r="A10393" s="57" t="s">
        <v>134</v>
      </c>
      <c r="B10393" t="s">
        <v>128</v>
      </c>
      <c r="C10393">
        <v>2024</v>
      </c>
      <c r="D10393" t="s">
        <v>58</v>
      </c>
      <c r="E10393" t="s">
        <v>45</v>
      </c>
      <c r="F10393" t="s">
        <v>46</v>
      </c>
      <c r="G10393" t="s">
        <v>272</v>
      </c>
      <c r="H10393" s="90" t="s">
        <v>273</v>
      </c>
      <c r="I10393" s="90" t="s">
        <v>526</v>
      </c>
    </row>
    <row r="10394" spans="1:10" hidden="1" x14ac:dyDescent="0.25">
      <c r="A10394" s="57" t="s">
        <v>134</v>
      </c>
      <c r="B10394" t="s">
        <v>128</v>
      </c>
      <c r="C10394">
        <v>2024</v>
      </c>
      <c r="D10394" t="s">
        <v>58</v>
      </c>
      <c r="E10394" t="s">
        <v>45</v>
      </c>
      <c r="F10394" t="s">
        <v>46</v>
      </c>
      <c r="G10394" t="s">
        <v>221</v>
      </c>
      <c r="H10394" s="2" t="s">
        <v>245</v>
      </c>
      <c r="I10394" s="90" t="s">
        <v>417</v>
      </c>
    </row>
    <row r="10395" spans="1:10" hidden="1" x14ac:dyDescent="0.25">
      <c r="A10395" s="57" t="s">
        <v>134</v>
      </c>
      <c r="B10395" t="s">
        <v>128</v>
      </c>
      <c r="C10395">
        <v>2024</v>
      </c>
      <c r="D10395" t="s">
        <v>58</v>
      </c>
      <c r="E10395" t="s">
        <v>45</v>
      </c>
      <c r="F10395" t="s">
        <v>46</v>
      </c>
      <c r="G10395" t="s">
        <v>221</v>
      </c>
      <c r="H10395" s="2" t="s">
        <v>245</v>
      </c>
      <c r="I10395" t="s">
        <v>614</v>
      </c>
    </row>
    <row r="10396" spans="1:10" hidden="1" x14ac:dyDescent="0.25">
      <c r="A10396" s="57" t="s">
        <v>134</v>
      </c>
      <c r="B10396" t="s">
        <v>128</v>
      </c>
      <c r="C10396">
        <v>2024</v>
      </c>
      <c r="D10396" t="s">
        <v>58</v>
      </c>
      <c r="E10396" t="s">
        <v>45</v>
      </c>
      <c r="F10396" t="s">
        <v>46</v>
      </c>
      <c r="G10396" t="s">
        <v>221</v>
      </c>
      <c r="H10396" s="2" t="s">
        <v>245</v>
      </c>
      <c r="I10396" s="90" t="s">
        <v>668</v>
      </c>
    </row>
    <row r="10397" spans="1:10" hidden="1" x14ac:dyDescent="0.25">
      <c r="A10397" s="57" t="s">
        <v>134</v>
      </c>
      <c r="B10397" t="s">
        <v>128</v>
      </c>
      <c r="C10397">
        <v>2024</v>
      </c>
      <c r="D10397" t="s">
        <v>58</v>
      </c>
      <c r="E10397" t="s">
        <v>45</v>
      </c>
      <c r="F10397" t="s">
        <v>46</v>
      </c>
      <c r="G10397" t="s">
        <v>221</v>
      </c>
      <c r="H10397" s="2" t="s">
        <v>299</v>
      </c>
      <c r="I10397" s="90" t="s">
        <v>683</v>
      </c>
    </row>
    <row r="10398" spans="1:10" hidden="1" x14ac:dyDescent="0.25">
      <c r="A10398" s="57" t="s">
        <v>134</v>
      </c>
      <c r="B10398" t="s">
        <v>128</v>
      </c>
      <c r="C10398">
        <v>2024</v>
      </c>
      <c r="D10398" t="s">
        <v>58</v>
      </c>
      <c r="E10398" t="s">
        <v>45</v>
      </c>
      <c r="F10398" t="s">
        <v>46</v>
      </c>
      <c r="G10398" t="s">
        <v>221</v>
      </c>
      <c r="H10398" s="2" t="s">
        <v>299</v>
      </c>
      <c r="I10398" s="90" t="s">
        <v>429</v>
      </c>
    </row>
    <row r="10399" spans="1:10" hidden="1" x14ac:dyDescent="0.25">
      <c r="A10399" s="57" t="s">
        <v>134</v>
      </c>
      <c r="B10399" t="s">
        <v>128</v>
      </c>
      <c r="C10399">
        <v>2024</v>
      </c>
      <c r="D10399" t="s">
        <v>58</v>
      </c>
      <c r="E10399" t="s">
        <v>45</v>
      </c>
      <c r="F10399" t="s">
        <v>46</v>
      </c>
      <c r="G10399" t="s">
        <v>221</v>
      </c>
      <c r="H10399" s="2" t="s">
        <v>299</v>
      </c>
      <c r="I10399" s="90" t="s">
        <v>666</v>
      </c>
    </row>
    <row r="10400" spans="1:10" hidden="1" x14ac:dyDescent="0.25">
      <c r="A10400" s="57" t="s">
        <v>134</v>
      </c>
      <c r="B10400" t="s">
        <v>128</v>
      </c>
      <c r="C10400">
        <v>2024</v>
      </c>
      <c r="D10400" t="s">
        <v>58</v>
      </c>
      <c r="E10400" t="s">
        <v>45</v>
      </c>
      <c r="F10400" t="s">
        <v>46</v>
      </c>
      <c r="G10400" t="s">
        <v>272</v>
      </c>
      <c r="H10400" s="2" t="s">
        <v>273</v>
      </c>
    </row>
    <row r="10401" spans="1:10" hidden="1" x14ac:dyDescent="0.25">
      <c r="A10401" s="57" t="s">
        <v>134</v>
      </c>
      <c r="B10401" t="s">
        <v>128</v>
      </c>
      <c r="C10401">
        <v>2024</v>
      </c>
      <c r="D10401" t="s">
        <v>58</v>
      </c>
      <c r="E10401" t="s">
        <v>45</v>
      </c>
      <c r="F10401" t="s">
        <v>46</v>
      </c>
      <c r="G10401" t="s">
        <v>49</v>
      </c>
      <c r="H10401" s="2" t="s">
        <v>246</v>
      </c>
      <c r="I10401" s="90" t="s">
        <v>565</v>
      </c>
    </row>
    <row r="10402" spans="1:10" hidden="1" x14ac:dyDescent="0.25">
      <c r="A10402" s="57" t="s">
        <v>134</v>
      </c>
      <c r="B10402" t="s">
        <v>128</v>
      </c>
      <c r="C10402">
        <v>2024</v>
      </c>
      <c r="D10402" t="s">
        <v>58</v>
      </c>
      <c r="E10402" t="s">
        <v>45</v>
      </c>
      <c r="F10402" t="s">
        <v>46</v>
      </c>
      <c r="G10402" t="s">
        <v>49</v>
      </c>
      <c r="H10402" s="2" t="s">
        <v>246</v>
      </c>
      <c r="I10402" t="s">
        <v>615</v>
      </c>
      <c r="J10402" s="3">
        <v>799101</v>
      </c>
    </row>
    <row r="10403" spans="1:10" hidden="1" x14ac:dyDescent="0.25">
      <c r="A10403" s="57" t="s">
        <v>134</v>
      </c>
      <c r="B10403" t="s">
        <v>128</v>
      </c>
      <c r="C10403">
        <v>2024</v>
      </c>
      <c r="D10403" t="s">
        <v>58</v>
      </c>
      <c r="E10403" t="s">
        <v>45</v>
      </c>
      <c r="F10403" t="s">
        <v>46</v>
      </c>
      <c r="G10403" t="s">
        <v>49</v>
      </c>
      <c r="H10403" s="2" t="s">
        <v>246</v>
      </c>
      <c r="I10403" s="90" t="s">
        <v>689</v>
      </c>
    </row>
    <row r="10404" spans="1:10" hidden="1" x14ac:dyDescent="0.25">
      <c r="A10404" s="57" t="s">
        <v>134</v>
      </c>
      <c r="B10404" t="s">
        <v>128</v>
      </c>
      <c r="C10404">
        <v>2024</v>
      </c>
      <c r="D10404" t="s">
        <v>58</v>
      </c>
      <c r="E10404" t="s">
        <v>45</v>
      </c>
      <c r="F10404" t="s">
        <v>46</v>
      </c>
      <c r="G10404" t="s">
        <v>49</v>
      </c>
      <c r="H10404" s="2" t="s">
        <v>246</v>
      </c>
    </row>
    <row r="10405" spans="1:10" hidden="1" x14ac:dyDescent="0.25">
      <c r="A10405" s="57" t="s">
        <v>134</v>
      </c>
      <c r="B10405" t="s">
        <v>128</v>
      </c>
      <c r="C10405">
        <v>2024</v>
      </c>
      <c r="D10405" t="s">
        <v>58</v>
      </c>
      <c r="E10405" t="s">
        <v>45</v>
      </c>
      <c r="F10405" t="s">
        <v>46</v>
      </c>
      <c r="G10405" t="s">
        <v>49</v>
      </c>
      <c r="H10405" s="90" t="s">
        <v>669</v>
      </c>
      <c r="I10405" s="90" t="s">
        <v>667</v>
      </c>
    </row>
    <row r="10406" spans="1:10" hidden="1" x14ac:dyDescent="0.25">
      <c r="A10406" s="57" t="s">
        <v>134</v>
      </c>
      <c r="B10406" t="s">
        <v>128</v>
      </c>
      <c r="C10406">
        <v>2024</v>
      </c>
      <c r="D10406" t="s">
        <v>58</v>
      </c>
      <c r="E10406" t="s">
        <v>45</v>
      </c>
      <c r="F10406" t="s">
        <v>46</v>
      </c>
      <c r="G10406" t="s">
        <v>49</v>
      </c>
      <c r="H10406" s="90" t="s">
        <v>669</v>
      </c>
      <c r="I10406" s="90" t="s">
        <v>670</v>
      </c>
    </row>
    <row r="10407" spans="1:10" hidden="1" x14ac:dyDescent="0.25">
      <c r="A10407" s="57" t="s">
        <v>134</v>
      </c>
      <c r="B10407" t="s">
        <v>128</v>
      </c>
      <c r="C10407">
        <v>2024</v>
      </c>
      <c r="D10407" t="s">
        <v>58</v>
      </c>
      <c r="E10407" t="s">
        <v>45</v>
      </c>
      <c r="F10407" t="s">
        <v>46</v>
      </c>
      <c r="G10407" t="s">
        <v>49</v>
      </c>
      <c r="H10407" s="90" t="s">
        <v>669</v>
      </c>
    </row>
    <row r="10408" spans="1:10" hidden="1" x14ac:dyDescent="0.25">
      <c r="A10408" s="57" t="s">
        <v>134</v>
      </c>
      <c r="B10408" t="s">
        <v>128</v>
      </c>
      <c r="C10408">
        <v>2024</v>
      </c>
      <c r="D10408" t="s">
        <v>58</v>
      </c>
      <c r="E10408" t="s">
        <v>45</v>
      </c>
      <c r="F10408" t="s">
        <v>46</v>
      </c>
      <c r="G10408" t="s">
        <v>49</v>
      </c>
      <c r="H10408" s="2" t="s">
        <v>247</v>
      </c>
      <c r="I10408" s="90" t="s">
        <v>509</v>
      </c>
    </row>
    <row r="10409" spans="1:10" hidden="1" x14ac:dyDescent="0.25">
      <c r="A10409" s="57" t="s">
        <v>134</v>
      </c>
      <c r="B10409" t="s">
        <v>128</v>
      </c>
      <c r="C10409">
        <v>2024</v>
      </c>
      <c r="D10409" t="s">
        <v>58</v>
      </c>
      <c r="E10409" t="s">
        <v>45</v>
      </c>
      <c r="F10409" t="s">
        <v>46</v>
      </c>
      <c r="G10409" t="s">
        <v>49</v>
      </c>
      <c r="H10409" s="2" t="s">
        <v>247</v>
      </c>
      <c r="I10409" t="s">
        <v>616</v>
      </c>
    </row>
    <row r="10410" spans="1:10" hidden="1" x14ac:dyDescent="0.25">
      <c r="A10410" s="57" t="s">
        <v>134</v>
      </c>
      <c r="B10410" t="s">
        <v>128</v>
      </c>
      <c r="C10410">
        <v>2024</v>
      </c>
      <c r="D10410" t="s">
        <v>58</v>
      </c>
      <c r="E10410" t="s">
        <v>45</v>
      </c>
      <c r="F10410" t="s">
        <v>46</v>
      </c>
      <c r="G10410" t="s">
        <v>49</v>
      </c>
      <c r="H10410" s="2" t="s">
        <v>248</v>
      </c>
      <c r="I10410" t="s">
        <v>590</v>
      </c>
    </row>
    <row r="10411" spans="1:10" hidden="1" x14ac:dyDescent="0.25">
      <c r="A10411" s="57" t="s">
        <v>134</v>
      </c>
      <c r="B10411" t="s">
        <v>128</v>
      </c>
      <c r="C10411">
        <v>2024</v>
      </c>
      <c r="D10411" t="s">
        <v>58</v>
      </c>
      <c r="E10411" t="s">
        <v>45</v>
      </c>
      <c r="F10411" t="s">
        <v>46</v>
      </c>
      <c r="G10411" t="s">
        <v>49</v>
      </c>
      <c r="H10411" s="2" t="s">
        <v>248</v>
      </c>
      <c r="I10411" t="s">
        <v>524</v>
      </c>
    </row>
    <row r="10412" spans="1:10" hidden="1" x14ac:dyDescent="0.25">
      <c r="A10412" s="57" t="s">
        <v>134</v>
      </c>
      <c r="B10412" t="s">
        <v>128</v>
      </c>
      <c r="C10412">
        <v>2024</v>
      </c>
      <c r="D10412" t="s">
        <v>58</v>
      </c>
      <c r="E10412" t="s">
        <v>45</v>
      </c>
      <c r="F10412" t="s">
        <v>46</v>
      </c>
      <c r="G10412" t="s">
        <v>49</v>
      </c>
      <c r="H10412" s="2" t="s">
        <v>248</v>
      </c>
      <c r="I10412" s="90" t="s">
        <v>404</v>
      </c>
    </row>
    <row r="10413" spans="1:10" hidden="1" x14ac:dyDescent="0.25">
      <c r="A10413" s="57" t="s">
        <v>134</v>
      </c>
      <c r="B10413" t="s">
        <v>128</v>
      </c>
      <c r="C10413">
        <v>2024</v>
      </c>
      <c r="D10413" t="s">
        <v>58</v>
      </c>
      <c r="E10413" t="s">
        <v>45</v>
      </c>
      <c r="F10413" t="s">
        <v>46</v>
      </c>
      <c r="G10413" t="s">
        <v>49</v>
      </c>
      <c r="H10413" s="2" t="s">
        <v>249</v>
      </c>
      <c r="I10413" s="90" t="s">
        <v>471</v>
      </c>
      <c r="J10413" s="3">
        <v>200026</v>
      </c>
    </row>
    <row r="10414" spans="1:10" hidden="1" x14ac:dyDescent="0.25">
      <c r="A10414" s="57" t="s">
        <v>134</v>
      </c>
      <c r="B10414" t="s">
        <v>128</v>
      </c>
      <c r="C10414">
        <v>2024</v>
      </c>
      <c r="D10414" t="s">
        <v>58</v>
      </c>
      <c r="E10414" t="s">
        <v>45</v>
      </c>
      <c r="F10414" t="s">
        <v>46</v>
      </c>
      <c r="G10414" t="s">
        <v>49</v>
      </c>
      <c r="H10414" s="2" t="s">
        <v>249</v>
      </c>
    </row>
    <row r="10415" spans="1:10" hidden="1" x14ac:dyDescent="0.25">
      <c r="A10415" s="57" t="s">
        <v>134</v>
      </c>
      <c r="B10415" t="s">
        <v>128</v>
      </c>
      <c r="C10415">
        <v>2024</v>
      </c>
      <c r="D10415" t="s">
        <v>58</v>
      </c>
      <c r="E10415" t="s">
        <v>45</v>
      </c>
      <c r="F10415" t="s">
        <v>46</v>
      </c>
      <c r="G10415" t="s">
        <v>49</v>
      </c>
      <c r="H10415" s="2" t="s">
        <v>249</v>
      </c>
    </row>
    <row r="10416" spans="1:10" hidden="1" x14ac:dyDescent="0.25">
      <c r="A10416" s="57" t="s">
        <v>134</v>
      </c>
      <c r="B10416" t="s">
        <v>128</v>
      </c>
      <c r="C10416">
        <v>2024</v>
      </c>
      <c r="D10416" t="s">
        <v>58</v>
      </c>
      <c r="E10416" t="s">
        <v>45</v>
      </c>
      <c r="F10416" t="s">
        <v>46</v>
      </c>
      <c r="G10416" t="s">
        <v>49</v>
      </c>
      <c r="H10416" s="2" t="s">
        <v>249</v>
      </c>
    </row>
    <row r="10417" spans="1:10" hidden="1" x14ac:dyDescent="0.25">
      <c r="A10417" s="57" t="s">
        <v>134</v>
      </c>
      <c r="B10417" t="s">
        <v>128</v>
      </c>
      <c r="C10417">
        <v>2024</v>
      </c>
      <c r="D10417" t="s">
        <v>58</v>
      </c>
      <c r="E10417" t="s">
        <v>45</v>
      </c>
      <c r="F10417" t="s">
        <v>46</v>
      </c>
      <c r="G10417" t="s">
        <v>49</v>
      </c>
      <c r="H10417" s="2" t="s">
        <v>249</v>
      </c>
    </row>
    <row r="10418" spans="1:10" hidden="1" x14ac:dyDescent="0.25">
      <c r="A10418" s="57" t="s">
        <v>134</v>
      </c>
      <c r="B10418" t="s">
        <v>128</v>
      </c>
      <c r="C10418">
        <v>2024</v>
      </c>
      <c r="D10418" t="s">
        <v>58</v>
      </c>
      <c r="E10418" t="s">
        <v>45</v>
      </c>
      <c r="F10418" t="s">
        <v>46</v>
      </c>
      <c r="G10418" t="s">
        <v>49</v>
      </c>
      <c r="H10418" s="2" t="s">
        <v>249</v>
      </c>
    </row>
    <row r="10419" spans="1:10" hidden="1" x14ac:dyDescent="0.25">
      <c r="A10419" s="57" t="s">
        <v>134</v>
      </c>
      <c r="B10419" t="s">
        <v>128</v>
      </c>
      <c r="C10419">
        <v>2024</v>
      </c>
      <c r="D10419" t="s">
        <v>58</v>
      </c>
      <c r="E10419" t="s">
        <v>45</v>
      </c>
      <c r="F10419" t="s">
        <v>46</v>
      </c>
      <c r="G10419" t="s">
        <v>49</v>
      </c>
      <c r="H10419" s="2" t="s">
        <v>250</v>
      </c>
      <c r="I10419" s="90" t="s">
        <v>425</v>
      </c>
    </row>
    <row r="10420" spans="1:10" hidden="1" x14ac:dyDescent="0.25">
      <c r="A10420" s="57" t="s">
        <v>134</v>
      </c>
      <c r="B10420" t="s">
        <v>128</v>
      </c>
      <c r="C10420">
        <v>2024</v>
      </c>
      <c r="D10420" t="s">
        <v>58</v>
      </c>
      <c r="E10420" t="s">
        <v>45</v>
      </c>
      <c r="F10420" t="s">
        <v>46</v>
      </c>
      <c r="G10420" t="s">
        <v>49</v>
      </c>
      <c r="H10420" s="2" t="s">
        <v>250</v>
      </c>
      <c r="I10420" t="s">
        <v>561</v>
      </c>
    </row>
    <row r="10421" spans="1:10" hidden="1" x14ac:dyDescent="0.25">
      <c r="A10421" s="57" t="s">
        <v>134</v>
      </c>
      <c r="B10421" t="s">
        <v>128</v>
      </c>
      <c r="C10421">
        <v>2024</v>
      </c>
      <c r="D10421" t="s">
        <v>58</v>
      </c>
      <c r="E10421" t="s">
        <v>45</v>
      </c>
      <c r="F10421" t="s">
        <v>46</v>
      </c>
      <c r="G10421" t="s">
        <v>49</v>
      </c>
      <c r="H10421" s="2" t="s">
        <v>250</v>
      </c>
      <c r="I10421" t="s">
        <v>609</v>
      </c>
    </row>
    <row r="10422" spans="1:10" hidden="1" x14ac:dyDescent="0.25">
      <c r="A10422" s="57" t="s">
        <v>134</v>
      </c>
      <c r="B10422" t="s">
        <v>128</v>
      </c>
      <c r="C10422">
        <v>2024</v>
      </c>
      <c r="D10422" t="s">
        <v>58</v>
      </c>
      <c r="E10422" t="s">
        <v>45</v>
      </c>
      <c r="F10422" t="s">
        <v>46</v>
      </c>
      <c r="G10422" t="s">
        <v>49</v>
      </c>
      <c r="H10422" s="2" t="s">
        <v>250</v>
      </c>
      <c r="I10422" t="s">
        <v>610</v>
      </c>
    </row>
    <row r="10423" spans="1:10" hidden="1" x14ac:dyDescent="0.25">
      <c r="A10423" s="57" t="s">
        <v>134</v>
      </c>
      <c r="B10423" t="s">
        <v>128</v>
      </c>
      <c r="C10423">
        <v>2024</v>
      </c>
      <c r="D10423" t="s">
        <v>58</v>
      </c>
      <c r="E10423" t="s">
        <v>45</v>
      </c>
      <c r="F10423" t="s">
        <v>46</v>
      </c>
      <c r="G10423" t="s">
        <v>49</v>
      </c>
      <c r="H10423" s="2" t="s">
        <v>251</v>
      </c>
    </row>
    <row r="10424" spans="1:10" hidden="1" x14ac:dyDescent="0.25">
      <c r="A10424" s="57" t="s">
        <v>134</v>
      </c>
      <c r="B10424" t="s">
        <v>128</v>
      </c>
      <c r="C10424">
        <v>2024</v>
      </c>
      <c r="D10424" t="s">
        <v>58</v>
      </c>
      <c r="E10424" t="s">
        <v>45</v>
      </c>
      <c r="F10424" t="s">
        <v>46</v>
      </c>
      <c r="G10424" t="s">
        <v>49</v>
      </c>
      <c r="H10424" s="2" t="s">
        <v>333</v>
      </c>
      <c r="I10424" s="90" t="s">
        <v>617</v>
      </c>
      <c r="J10424" s="3">
        <v>150000</v>
      </c>
    </row>
    <row r="10425" spans="1:10" hidden="1" x14ac:dyDescent="0.25">
      <c r="A10425" s="57" t="s">
        <v>134</v>
      </c>
      <c r="B10425" t="s">
        <v>128</v>
      </c>
      <c r="C10425">
        <v>2024</v>
      </c>
      <c r="D10425" t="s">
        <v>58</v>
      </c>
      <c r="E10425" t="s">
        <v>45</v>
      </c>
      <c r="F10425" t="s">
        <v>46</v>
      </c>
      <c r="G10425" t="s">
        <v>49</v>
      </c>
      <c r="H10425" s="2" t="s">
        <v>333</v>
      </c>
      <c r="I10425" s="90" t="s">
        <v>674</v>
      </c>
    </row>
    <row r="10426" spans="1:10" hidden="1" x14ac:dyDescent="0.25">
      <c r="A10426" s="57" t="s">
        <v>134</v>
      </c>
      <c r="B10426" t="s">
        <v>128</v>
      </c>
      <c r="C10426">
        <v>2024</v>
      </c>
      <c r="D10426" t="s">
        <v>58</v>
      </c>
      <c r="E10426" t="s">
        <v>45</v>
      </c>
      <c r="F10426" t="s">
        <v>46</v>
      </c>
      <c r="G10426" t="s">
        <v>49</v>
      </c>
      <c r="H10426" s="2" t="s">
        <v>333</v>
      </c>
      <c r="I10426" s="90" t="s">
        <v>660</v>
      </c>
    </row>
    <row r="10427" spans="1:10" hidden="1" x14ac:dyDescent="0.25">
      <c r="A10427" s="57" t="s">
        <v>134</v>
      </c>
      <c r="B10427" t="s">
        <v>128</v>
      </c>
      <c r="C10427">
        <v>2024</v>
      </c>
      <c r="D10427" t="s">
        <v>58</v>
      </c>
      <c r="E10427" t="s">
        <v>45</v>
      </c>
      <c r="F10427" t="s">
        <v>46</v>
      </c>
      <c r="G10427" t="s">
        <v>49</v>
      </c>
      <c r="H10427" s="2" t="s">
        <v>333</v>
      </c>
      <c r="I10427" s="90" t="s">
        <v>661</v>
      </c>
    </row>
    <row r="10428" spans="1:10" hidden="1" x14ac:dyDescent="0.25">
      <c r="A10428" s="57" t="s">
        <v>134</v>
      </c>
      <c r="B10428" t="s">
        <v>128</v>
      </c>
      <c r="C10428">
        <v>2024</v>
      </c>
      <c r="D10428" t="s">
        <v>58</v>
      </c>
      <c r="E10428" t="s">
        <v>45</v>
      </c>
      <c r="F10428" t="s">
        <v>46</v>
      </c>
      <c r="G10428" t="s">
        <v>49</v>
      </c>
      <c r="H10428" s="2" t="s">
        <v>333</v>
      </c>
      <c r="I10428" s="90" t="s">
        <v>617</v>
      </c>
    </row>
    <row r="10429" spans="1:10" hidden="1" x14ac:dyDescent="0.25">
      <c r="A10429" s="57" t="s">
        <v>134</v>
      </c>
      <c r="B10429" t="s">
        <v>128</v>
      </c>
      <c r="C10429">
        <v>2024</v>
      </c>
      <c r="D10429" t="s">
        <v>58</v>
      </c>
      <c r="E10429" t="s">
        <v>45</v>
      </c>
      <c r="F10429" t="s">
        <v>46</v>
      </c>
      <c r="G10429" t="s">
        <v>49</v>
      </c>
      <c r="H10429" s="2" t="s">
        <v>333</v>
      </c>
      <c r="I10429" s="90" t="s">
        <v>661</v>
      </c>
    </row>
    <row r="10430" spans="1:10" hidden="1" x14ac:dyDescent="0.25">
      <c r="A10430" s="57" t="s">
        <v>134</v>
      </c>
      <c r="B10430" t="s">
        <v>128</v>
      </c>
      <c r="C10430">
        <v>2024</v>
      </c>
      <c r="D10430" t="s">
        <v>58</v>
      </c>
      <c r="E10430" t="s">
        <v>45</v>
      </c>
      <c r="F10430" t="s">
        <v>46</v>
      </c>
      <c r="G10430" t="s">
        <v>49</v>
      </c>
      <c r="H10430" s="2" t="s">
        <v>333</v>
      </c>
      <c r="I10430" s="90" t="s">
        <v>591</v>
      </c>
    </row>
    <row r="10431" spans="1:10" hidden="1" x14ac:dyDescent="0.25">
      <c r="A10431" s="57" t="s">
        <v>134</v>
      </c>
      <c r="B10431" t="s">
        <v>128</v>
      </c>
      <c r="C10431">
        <v>2024</v>
      </c>
      <c r="D10431" t="s">
        <v>58</v>
      </c>
      <c r="E10431" t="s">
        <v>45</v>
      </c>
      <c r="F10431" t="s">
        <v>46</v>
      </c>
      <c r="G10431" t="s">
        <v>49</v>
      </c>
      <c r="H10431" s="2" t="s">
        <v>333</v>
      </c>
      <c r="I10431" s="90"/>
    </row>
    <row r="10432" spans="1:10" hidden="1" x14ac:dyDescent="0.25">
      <c r="A10432" s="57" t="s">
        <v>134</v>
      </c>
      <c r="B10432" t="s">
        <v>128</v>
      </c>
      <c r="C10432">
        <v>2024</v>
      </c>
      <c r="D10432" t="s">
        <v>58</v>
      </c>
      <c r="E10432" t="s">
        <v>45</v>
      </c>
      <c r="F10432" t="s">
        <v>46</v>
      </c>
      <c r="G10432" t="s">
        <v>49</v>
      </c>
      <c r="H10432" s="90" t="s">
        <v>367</v>
      </c>
      <c r="I10432" t="s">
        <v>591</v>
      </c>
    </row>
    <row r="10433" spans="1:10" hidden="1" x14ac:dyDescent="0.25">
      <c r="A10433" s="57" t="s">
        <v>134</v>
      </c>
      <c r="B10433" t="s">
        <v>128</v>
      </c>
      <c r="C10433">
        <v>2024</v>
      </c>
      <c r="D10433" t="s">
        <v>58</v>
      </c>
      <c r="E10433" t="s">
        <v>45</v>
      </c>
      <c r="F10433" t="s">
        <v>46</v>
      </c>
      <c r="G10433" t="s">
        <v>49</v>
      </c>
      <c r="H10433" s="90" t="s">
        <v>367</v>
      </c>
    </row>
    <row r="10434" spans="1:10" hidden="1" x14ac:dyDescent="0.25">
      <c r="A10434" s="57" t="s">
        <v>134</v>
      </c>
      <c r="B10434" t="s">
        <v>128</v>
      </c>
      <c r="C10434">
        <v>2024</v>
      </c>
      <c r="D10434" t="s">
        <v>58</v>
      </c>
      <c r="E10434" t="s">
        <v>45</v>
      </c>
      <c r="F10434" t="s">
        <v>46</v>
      </c>
      <c r="G10434" t="s">
        <v>49</v>
      </c>
      <c r="H10434" s="90" t="s">
        <v>367</v>
      </c>
    </row>
    <row r="10435" spans="1:10" hidden="1" x14ac:dyDescent="0.25">
      <c r="A10435" s="57" t="s">
        <v>134</v>
      </c>
      <c r="B10435" t="s">
        <v>128</v>
      </c>
      <c r="C10435">
        <v>2024</v>
      </c>
      <c r="D10435" t="s">
        <v>58</v>
      </c>
      <c r="E10435" t="s">
        <v>45</v>
      </c>
      <c r="F10435" t="s">
        <v>46</v>
      </c>
      <c r="G10435" t="s">
        <v>49</v>
      </c>
      <c r="H10435" s="2" t="s">
        <v>252</v>
      </c>
    </row>
    <row r="10436" spans="1:10" hidden="1" x14ac:dyDescent="0.25">
      <c r="A10436" s="57" t="s">
        <v>134</v>
      </c>
      <c r="B10436" t="s">
        <v>128</v>
      </c>
      <c r="C10436">
        <v>2024</v>
      </c>
      <c r="D10436" t="s">
        <v>58</v>
      </c>
      <c r="E10436" t="s">
        <v>45</v>
      </c>
      <c r="F10436" t="s">
        <v>46</v>
      </c>
      <c r="G10436" t="s">
        <v>49</v>
      </c>
      <c r="H10436" s="2" t="s">
        <v>243</v>
      </c>
      <c r="I10436" t="s">
        <v>432</v>
      </c>
    </row>
    <row r="10437" spans="1:10" hidden="1" x14ac:dyDescent="0.25">
      <c r="A10437" s="57" t="s">
        <v>134</v>
      </c>
      <c r="B10437" t="s">
        <v>128</v>
      </c>
      <c r="C10437">
        <v>2024</v>
      </c>
      <c r="D10437" t="s">
        <v>58</v>
      </c>
      <c r="E10437" t="s">
        <v>45</v>
      </c>
      <c r="F10437" t="s">
        <v>46</v>
      </c>
      <c r="G10437" t="s">
        <v>49</v>
      </c>
      <c r="H10437" s="2" t="s">
        <v>243</v>
      </c>
    </row>
    <row r="10438" spans="1:10" hidden="1" x14ac:dyDescent="0.25">
      <c r="A10438" s="57" t="s">
        <v>134</v>
      </c>
      <c r="B10438" t="s">
        <v>128</v>
      </c>
      <c r="C10438">
        <v>2024</v>
      </c>
      <c r="D10438" t="s">
        <v>58</v>
      </c>
      <c r="E10438" t="s">
        <v>45</v>
      </c>
      <c r="F10438" t="s">
        <v>46</v>
      </c>
      <c r="G10438" t="s">
        <v>49</v>
      </c>
      <c r="H10438" s="2" t="s">
        <v>243</v>
      </c>
    </row>
    <row r="10439" spans="1:10" hidden="1" x14ac:dyDescent="0.25">
      <c r="A10439" s="57" t="s">
        <v>134</v>
      </c>
      <c r="B10439" t="s">
        <v>128</v>
      </c>
      <c r="C10439">
        <v>2024</v>
      </c>
      <c r="D10439" t="s">
        <v>58</v>
      </c>
      <c r="E10439" t="s">
        <v>45</v>
      </c>
      <c r="F10439" t="s">
        <v>46</v>
      </c>
      <c r="G10439" t="s">
        <v>49</v>
      </c>
      <c r="H10439" s="2" t="s">
        <v>243</v>
      </c>
    </row>
    <row r="10440" spans="1:10" hidden="1" x14ac:dyDescent="0.25">
      <c r="A10440" s="57" t="s">
        <v>134</v>
      </c>
      <c r="B10440" t="s">
        <v>128</v>
      </c>
      <c r="C10440">
        <v>2024</v>
      </c>
      <c r="D10440" t="s">
        <v>58</v>
      </c>
      <c r="E10440" t="s">
        <v>45</v>
      </c>
      <c r="F10440" t="s">
        <v>46</v>
      </c>
      <c r="G10440" t="s">
        <v>49</v>
      </c>
      <c r="H10440" s="2" t="s">
        <v>243</v>
      </c>
    </row>
    <row r="10441" spans="1:10" hidden="1" x14ac:dyDescent="0.25">
      <c r="A10441" s="57" t="s">
        <v>134</v>
      </c>
      <c r="B10441" t="s">
        <v>128</v>
      </c>
      <c r="C10441">
        <v>2024</v>
      </c>
      <c r="D10441" t="s">
        <v>58</v>
      </c>
      <c r="E10441" t="s">
        <v>45</v>
      </c>
      <c r="F10441" t="s">
        <v>46</v>
      </c>
      <c r="G10441" t="s">
        <v>49</v>
      </c>
      <c r="H10441" s="2" t="s">
        <v>243</v>
      </c>
    </row>
    <row r="10442" spans="1:10" hidden="1" x14ac:dyDescent="0.25">
      <c r="A10442" s="57" t="s">
        <v>134</v>
      </c>
      <c r="B10442" t="s">
        <v>128</v>
      </c>
      <c r="C10442">
        <v>2024</v>
      </c>
      <c r="D10442" t="s">
        <v>58</v>
      </c>
      <c r="E10442" t="s">
        <v>45</v>
      </c>
      <c r="F10442" t="s">
        <v>46</v>
      </c>
      <c r="G10442" t="s">
        <v>49</v>
      </c>
      <c r="H10442" s="2" t="s">
        <v>243</v>
      </c>
    </row>
    <row r="10443" spans="1:10" hidden="1" x14ac:dyDescent="0.25">
      <c r="A10443" s="57" t="s">
        <v>134</v>
      </c>
      <c r="B10443" t="s">
        <v>128</v>
      </c>
      <c r="C10443">
        <v>2024</v>
      </c>
      <c r="D10443" t="s">
        <v>58</v>
      </c>
      <c r="E10443" t="s">
        <v>45</v>
      </c>
      <c r="F10443" t="s">
        <v>46</v>
      </c>
      <c r="G10443" t="s">
        <v>49</v>
      </c>
      <c r="H10443" s="2" t="s">
        <v>243</v>
      </c>
    </row>
    <row r="10444" spans="1:10" hidden="1" x14ac:dyDescent="0.25">
      <c r="A10444" s="57" t="s">
        <v>134</v>
      </c>
      <c r="B10444" t="s">
        <v>128</v>
      </c>
      <c r="C10444">
        <v>2024</v>
      </c>
      <c r="D10444" t="s">
        <v>58</v>
      </c>
      <c r="E10444" t="s">
        <v>45</v>
      </c>
      <c r="F10444" t="s">
        <v>46</v>
      </c>
      <c r="G10444" t="s">
        <v>49</v>
      </c>
      <c r="H10444" s="2" t="s">
        <v>243</v>
      </c>
    </row>
    <row r="10445" spans="1:10" hidden="1" x14ac:dyDescent="0.25">
      <c r="A10445" s="57" t="s">
        <v>134</v>
      </c>
      <c r="B10445" t="s">
        <v>128</v>
      </c>
      <c r="C10445">
        <v>2024</v>
      </c>
      <c r="D10445" t="s">
        <v>58</v>
      </c>
      <c r="E10445" t="s">
        <v>45</v>
      </c>
      <c r="F10445" t="s">
        <v>46</v>
      </c>
      <c r="G10445" t="s">
        <v>49</v>
      </c>
      <c r="H10445" s="2" t="s">
        <v>243</v>
      </c>
    </row>
    <row r="10446" spans="1:10" hidden="1" x14ac:dyDescent="0.25">
      <c r="A10446" s="57" t="s">
        <v>134</v>
      </c>
      <c r="B10446" t="s">
        <v>128</v>
      </c>
      <c r="C10446">
        <v>2024</v>
      </c>
      <c r="D10446" t="s">
        <v>58</v>
      </c>
      <c r="E10446" t="s">
        <v>45</v>
      </c>
      <c r="F10446" t="s">
        <v>304</v>
      </c>
      <c r="G10446" t="s">
        <v>54</v>
      </c>
      <c r="H10446" t="s">
        <v>305</v>
      </c>
      <c r="I10446" s="90" t="s">
        <v>520</v>
      </c>
      <c r="J10446" s="3">
        <v>3546667</v>
      </c>
    </row>
    <row r="10447" spans="1:10" hidden="1" x14ac:dyDescent="0.25">
      <c r="A10447" s="57" t="s">
        <v>134</v>
      </c>
      <c r="B10447" t="s">
        <v>128</v>
      </c>
      <c r="C10447">
        <v>2024</v>
      </c>
      <c r="D10447" t="s">
        <v>58</v>
      </c>
      <c r="E10447" t="s">
        <v>45</v>
      </c>
      <c r="F10447" t="s">
        <v>304</v>
      </c>
      <c r="G10447" t="s">
        <v>54</v>
      </c>
      <c r="H10447" t="s">
        <v>305</v>
      </c>
      <c r="I10447" s="90" t="s">
        <v>592</v>
      </c>
      <c r="J10447" s="3">
        <v>5133333</v>
      </c>
    </row>
    <row r="10448" spans="1:10" hidden="1" x14ac:dyDescent="0.25">
      <c r="A10448" s="57" t="s">
        <v>134</v>
      </c>
      <c r="B10448" t="s">
        <v>128</v>
      </c>
      <c r="C10448">
        <v>2024</v>
      </c>
      <c r="D10448" t="s">
        <v>58</v>
      </c>
      <c r="E10448" t="s">
        <v>45</v>
      </c>
      <c r="F10448" t="s">
        <v>304</v>
      </c>
      <c r="G10448" t="s">
        <v>54</v>
      </c>
      <c r="H10448" t="s">
        <v>306</v>
      </c>
      <c r="I10448" s="90" t="s">
        <v>520</v>
      </c>
    </row>
    <row r="10449" spans="1:10" hidden="1" x14ac:dyDescent="0.25">
      <c r="A10449" s="57" t="s">
        <v>134</v>
      </c>
      <c r="B10449" t="s">
        <v>128</v>
      </c>
      <c r="C10449">
        <v>2024</v>
      </c>
      <c r="D10449" t="s">
        <v>58</v>
      </c>
      <c r="E10449" t="s">
        <v>45</v>
      </c>
      <c r="F10449" t="s">
        <v>304</v>
      </c>
      <c r="G10449" t="s">
        <v>54</v>
      </c>
      <c r="H10449" t="s">
        <v>307</v>
      </c>
      <c r="I10449" s="90" t="s">
        <v>520</v>
      </c>
      <c r="J10449" s="3">
        <v>316667</v>
      </c>
    </row>
    <row r="10450" spans="1:10" hidden="1" x14ac:dyDescent="0.25">
      <c r="A10450" s="57" t="s">
        <v>134</v>
      </c>
      <c r="B10450" t="s">
        <v>128</v>
      </c>
      <c r="C10450">
        <v>2024</v>
      </c>
      <c r="D10450" t="s">
        <v>58</v>
      </c>
      <c r="E10450" t="s">
        <v>45</v>
      </c>
      <c r="F10450" t="s">
        <v>304</v>
      </c>
      <c r="G10450" t="s">
        <v>54</v>
      </c>
      <c r="H10450" t="s">
        <v>307</v>
      </c>
      <c r="I10450" s="90" t="s">
        <v>592</v>
      </c>
      <c r="J10450" s="3">
        <v>458333</v>
      </c>
    </row>
    <row r="10451" spans="1:10" hidden="1" x14ac:dyDescent="0.25">
      <c r="A10451" s="57" t="s">
        <v>134</v>
      </c>
      <c r="B10451" t="s">
        <v>128</v>
      </c>
      <c r="C10451">
        <v>2024</v>
      </c>
      <c r="D10451" t="s">
        <v>58</v>
      </c>
      <c r="E10451" t="s">
        <v>45</v>
      </c>
      <c r="F10451" t="s">
        <v>304</v>
      </c>
      <c r="G10451" t="s">
        <v>54</v>
      </c>
      <c r="H10451" t="s">
        <v>308</v>
      </c>
      <c r="I10451" s="90" t="s">
        <v>520</v>
      </c>
      <c r="J10451" s="3">
        <v>38000</v>
      </c>
    </row>
    <row r="10452" spans="1:10" hidden="1" x14ac:dyDescent="0.25">
      <c r="A10452" s="57" t="s">
        <v>134</v>
      </c>
      <c r="B10452" t="s">
        <v>128</v>
      </c>
      <c r="C10452">
        <v>2024</v>
      </c>
      <c r="D10452" t="s">
        <v>58</v>
      </c>
      <c r="E10452" t="s">
        <v>45</v>
      </c>
      <c r="F10452" t="s">
        <v>304</v>
      </c>
      <c r="G10452" t="s">
        <v>54</v>
      </c>
      <c r="H10452" t="s">
        <v>308</v>
      </c>
      <c r="I10452" s="90" t="s">
        <v>592</v>
      </c>
      <c r="J10452" s="3">
        <v>55000</v>
      </c>
    </row>
    <row r="10453" spans="1:10" hidden="1" x14ac:dyDescent="0.25">
      <c r="A10453" s="57" t="s">
        <v>134</v>
      </c>
      <c r="B10453" t="s">
        <v>128</v>
      </c>
      <c r="C10453">
        <v>2024</v>
      </c>
      <c r="D10453" t="s">
        <v>58</v>
      </c>
      <c r="E10453" t="s">
        <v>45</v>
      </c>
      <c r="F10453" t="s">
        <v>304</v>
      </c>
      <c r="G10453" t="s">
        <v>54</v>
      </c>
      <c r="H10453" t="s">
        <v>309</v>
      </c>
      <c r="I10453" s="90" t="s">
        <v>520</v>
      </c>
      <c r="J10453" s="3">
        <v>316667</v>
      </c>
    </row>
    <row r="10454" spans="1:10" hidden="1" x14ac:dyDescent="0.25">
      <c r="A10454" s="57" t="s">
        <v>134</v>
      </c>
      <c r="B10454" t="s">
        <v>128</v>
      </c>
      <c r="C10454">
        <v>2024</v>
      </c>
      <c r="D10454" t="s">
        <v>58</v>
      </c>
      <c r="E10454" t="s">
        <v>45</v>
      </c>
      <c r="F10454" t="s">
        <v>304</v>
      </c>
      <c r="G10454" t="s">
        <v>54</v>
      </c>
      <c r="H10454" t="s">
        <v>309</v>
      </c>
      <c r="I10454" s="90" t="s">
        <v>592</v>
      </c>
      <c r="J10454" s="3">
        <v>458333</v>
      </c>
    </row>
    <row r="10455" spans="1:10" hidden="1" x14ac:dyDescent="0.25">
      <c r="A10455" s="57" t="s">
        <v>134</v>
      </c>
      <c r="B10455" t="s">
        <v>128</v>
      </c>
      <c r="C10455">
        <v>2024</v>
      </c>
      <c r="D10455" t="s">
        <v>58</v>
      </c>
      <c r="E10455" t="s">
        <v>45</v>
      </c>
      <c r="F10455" t="s">
        <v>304</v>
      </c>
      <c r="G10455" t="s">
        <v>54</v>
      </c>
      <c r="H10455" t="s">
        <v>310</v>
      </c>
      <c r="I10455" s="90" t="s">
        <v>520</v>
      </c>
      <c r="J10455" s="3">
        <v>158333</v>
      </c>
    </row>
    <row r="10456" spans="1:10" hidden="1" x14ac:dyDescent="0.25">
      <c r="A10456" s="57" t="s">
        <v>134</v>
      </c>
      <c r="B10456" t="s">
        <v>128</v>
      </c>
      <c r="C10456">
        <v>2024</v>
      </c>
      <c r="D10456" t="s">
        <v>58</v>
      </c>
      <c r="E10456" t="s">
        <v>45</v>
      </c>
      <c r="F10456" t="s">
        <v>304</v>
      </c>
      <c r="G10456" t="s">
        <v>54</v>
      </c>
      <c r="H10456" t="s">
        <v>310</v>
      </c>
      <c r="I10456" s="90" t="s">
        <v>592</v>
      </c>
      <c r="J10456" s="3">
        <v>229167</v>
      </c>
    </row>
    <row r="10457" spans="1:10" hidden="1" x14ac:dyDescent="0.25">
      <c r="A10457" s="57" t="s">
        <v>134</v>
      </c>
      <c r="B10457" t="s">
        <v>128</v>
      </c>
      <c r="C10457">
        <v>2024</v>
      </c>
      <c r="D10457" t="s">
        <v>58</v>
      </c>
      <c r="E10457" t="s">
        <v>45</v>
      </c>
      <c r="F10457" t="s">
        <v>304</v>
      </c>
      <c r="G10457" t="s">
        <v>54</v>
      </c>
      <c r="H10457" s="90" t="s">
        <v>332</v>
      </c>
    </row>
    <row r="10458" spans="1:10" hidden="1" x14ac:dyDescent="0.25">
      <c r="A10458" s="57" t="s">
        <v>134</v>
      </c>
      <c r="B10458" t="s">
        <v>128</v>
      </c>
      <c r="C10458">
        <v>2024</v>
      </c>
      <c r="D10458" t="s">
        <v>58</v>
      </c>
      <c r="E10458" t="s">
        <v>45</v>
      </c>
      <c r="F10458" t="s">
        <v>304</v>
      </c>
      <c r="G10458" t="s">
        <v>54</v>
      </c>
      <c r="H10458" t="s">
        <v>311</v>
      </c>
      <c r="I10458" s="90" t="s">
        <v>520</v>
      </c>
    </row>
    <row r="10459" spans="1:10" hidden="1" x14ac:dyDescent="0.25">
      <c r="A10459" s="57" t="s">
        <v>134</v>
      </c>
      <c r="B10459" t="s">
        <v>128</v>
      </c>
      <c r="C10459">
        <v>2024</v>
      </c>
      <c r="D10459" t="s">
        <v>58</v>
      </c>
      <c r="E10459" t="s">
        <v>45</v>
      </c>
      <c r="F10459" t="s">
        <v>304</v>
      </c>
      <c r="G10459" t="s">
        <v>54</v>
      </c>
      <c r="H10459" t="s">
        <v>453</v>
      </c>
      <c r="I10459" s="90" t="s">
        <v>520</v>
      </c>
    </row>
    <row r="10460" spans="1:10" hidden="1" x14ac:dyDescent="0.25">
      <c r="A10460" s="57" t="s">
        <v>134</v>
      </c>
      <c r="B10460" t="s">
        <v>128</v>
      </c>
      <c r="C10460">
        <v>2024</v>
      </c>
      <c r="D10460" t="s">
        <v>58</v>
      </c>
      <c r="E10460" t="s">
        <v>45</v>
      </c>
      <c r="F10460" t="s">
        <v>304</v>
      </c>
      <c r="G10460" t="s">
        <v>54</v>
      </c>
      <c r="H10460" t="s">
        <v>453</v>
      </c>
      <c r="I10460" s="90" t="s">
        <v>592</v>
      </c>
    </row>
    <row r="10461" spans="1:10" hidden="1" x14ac:dyDescent="0.25">
      <c r="A10461" s="57" t="s">
        <v>134</v>
      </c>
      <c r="B10461" t="s">
        <v>128</v>
      </c>
      <c r="C10461">
        <v>2024</v>
      </c>
      <c r="D10461" t="s">
        <v>58</v>
      </c>
      <c r="E10461" t="s">
        <v>45</v>
      </c>
      <c r="F10461" t="s">
        <v>304</v>
      </c>
      <c r="G10461" t="s">
        <v>54</v>
      </c>
      <c r="H10461" t="s">
        <v>312</v>
      </c>
    </row>
    <row r="10462" spans="1:10" hidden="1" x14ac:dyDescent="0.25">
      <c r="A10462" s="57" t="s">
        <v>134</v>
      </c>
      <c r="B10462" t="s">
        <v>128</v>
      </c>
      <c r="C10462">
        <v>2024</v>
      </c>
      <c r="D10462" t="s">
        <v>58</v>
      </c>
      <c r="E10462" t="s">
        <v>45</v>
      </c>
      <c r="F10462" t="s">
        <v>304</v>
      </c>
      <c r="G10462" t="s">
        <v>54</v>
      </c>
      <c r="H10462" t="s">
        <v>313</v>
      </c>
      <c r="I10462" s="90" t="s">
        <v>559</v>
      </c>
      <c r="J10462" s="10">
        <v>45309.599999999991</v>
      </c>
    </row>
    <row r="10463" spans="1:10" hidden="1" x14ac:dyDescent="0.25">
      <c r="A10463" s="57" t="s">
        <v>134</v>
      </c>
      <c r="B10463" t="s">
        <v>128</v>
      </c>
      <c r="C10463">
        <v>2024</v>
      </c>
      <c r="D10463" t="s">
        <v>58</v>
      </c>
      <c r="E10463" t="s">
        <v>45</v>
      </c>
      <c r="F10463" t="s">
        <v>304</v>
      </c>
      <c r="G10463" t="s">
        <v>54</v>
      </c>
      <c r="H10463" t="s">
        <v>593</v>
      </c>
      <c r="I10463" t="s">
        <v>514</v>
      </c>
    </row>
    <row r="10464" spans="1:10" hidden="1" x14ac:dyDescent="0.25">
      <c r="A10464" s="57" t="s">
        <v>134</v>
      </c>
      <c r="B10464" t="s">
        <v>128</v>
      </c>
      <c r="C10464">
        <v>2024</v>
      </c>
      <c r="D10464" t="s">
        <v>58</v>
      </c>
      <c r="E10464" t="s">
        <v>45</v>
      </c>
      <c r="F10464" t="s">
        <v>304</v>
      </c>
      <c r="G10464" t="s">
        <v>54</v>
      </c>
      <c r="H10464" t="s">
        <v>314</v>
      </c>
      <c r="I10464" s="90" t="s">
        <v>398</v>
      </c>
      <c r="J10464" s="10">
        <v>1105671.711322163</v>
      </c>
    </row>
    <row r="10465" spans="1:10" hidden="1" x14ac:dyDescent="0.25">
      <c r="A10465" s="57" t="s">
        <v>134</v>
      </c>
      <c r="B10465" t="s">
        <v>128</v>
      </c>
      <c r="C10465">
        <v>2024</v>
      </c>
      <c r="D10465" t="s">
        <v>58</v>
      </c>
      <c r="E10465" t="s">
        <v>45</v>
      </c>
      <c r="F10465" t="s">
        <v>304</v>
      </c>
      <c r="G10465" t="s">
        <v>54</v>
      </c>
      <c r="H10465" t="s">
        <v>315</v>
      </c>
      <c r="I10465" s="90" t="s">
        <v>454</v>
      </c>
      <c r="J10465" s="3">
        <v>152000</v>
      </c>
    </row>
    <row r="10466" spans="1:10" hidden="1" x14ac:dyDescent="0.25">
      <c r="A10466" s="57" t="s">
        <v>134</v>
      </c>
      <c r="B10466" t="s">
        <v>128</v>
      </c>
      <c r="C10466">
        <v>2024</v>
      </c>
      <c r="D10466" t="s">
        <v>58</v>
      </c>
      <c r="E10466" t="s">
        <v>45</v>
      </c>
      <c r="F10466" t="s">
        <v>304</v>
      </c>
      <c r="G10466" t="s">
        <v>54</v>
      </c>
      <c r="H10466" t="s">
        <v>315</v>
      </c>
      <c r="I10466" t="s">
        <v>594</v>
      </c>
    </row>
    <row r="10467" spans="1:10" hidden="1" x14ac:dyDescent="0.25">
      <c r="A10467" s="57" t="s">
        <v>134</v>
      </c>
      <c r="B10467" t="s">
        <v>128</v>
      </c>
      <c r="C10467">
        <v>2024</v>
      </c>
      <c r="D10467" t="s">
        <v>58</v>
      </c>
      <c r="E10467" t="s">
        <v>45</v>
      </c>
      <c r="F10467" t="s">
        <v>304</v>
      </c>
      <c r="G10467" t="s">
        <v>54</v>
      </c>
      <c r="H10467" s="2" t="s">
        <v>316</v>
      </c>
    </row>
    <row r="10468" spans="1:10" hidden="1" x14ac:dyDescent="0.25">
      <c r="A10468" s="57" t="s">
        <v>134</v>
      </c>
      <c r="B10468" t="s">
        <v>128</v>
      </c>
      <c r="C10468">
        <v>2024</v>
      </c>
      <c r="D10468" t="s">
        <v>58</v>
      </c>
      <c r="E10468" t="s">
        <v>45</v>
      </c>
      <c r="F10468" t="s">
        <v>304</v>
      </c>
      <c r="G10468" t="s">
        <v>49</v>
      </c>
      <c r="H10468" s="90" t="s">
        <v>317</v>
      </c>
    </row>
    <row r="10469" spans="1:10" hidden="1" x14ac:dyDescent="0.25">
      <c r="A10469" s="57" t="s">
        <v>134</v>
      </c>
      <c r="B10469" t="s">
        <v>128</v>
      </c>
      <c r="C10469">
        <v>2024</v>
      </c>
      <c r="D10469" t="s">
        <v>58</v>
      </c>
      <c r="E10469" t="s">
        <v>45</v>
      </c>
      <c r="F10469" t="s">
        <v>50</v>
      </c>
      <c r="G10469" t="s">
        <v>56</v>
      </c>
      <c r="H10469" t="s">
        <v>124</v>
      </c>
      <c r="I10469" s="90" t="s">
        <v>401</v>
      </c>
      <c r="J10469" s="3">
        <v>128798</v>
      </c>
    </row>
    <row r="10470" spans="1:10" hidden="1" x14ac:dyDescent="0.25">
      <c r="A10470" s="57" t="s">
        <v>134</v>
      </c>
      <c r="B10470" t="s">
        <v>128</v>
      </c>
      <c r="C10470">
        <v>2024</v>
      </c>
      <c r="D10470" t="s">
        <v>58</v>
      </c>
      <c r="E10470" t="s">
        <v>45</v>
      </c>
      <c r="F10470" t="s">
        <v>50</v>
      </c>
      <c r="G10470" t="s">
        <v>56</v>
      </c>
      <c r="H10470" t="s">
        <v>98</v>
      </c>
      <c r="I10470" s="90" t="s">
        <v>401</v>
      </c>
      <c r="J10470" s="3">
        <v>121280</v>
      </c>
    </row>
    <row r="10471" spans="1:10" hidden="1" x14ac:dyDescent="0.25">
      <c r="A10471" s="57" t="s">
        <v>134</v>
      </c>
      <c r="B10471" t="s">
        <v>128</v>
      </c>
      <c r="C10471">
        <v>2024</v>
      </c>
      <c r="D10471" t="s">
        <v>58</v>
      </c>
      <c r="E10471" t="s">
        <v>45</v>
      </c>
      <c r="F10471" t="s">
        <v>50</v>
      </c>
      <c r="G10471" t="s">
        <v>56</v>
      </c>
      <c r="H10471" t="s">
        <v>98</v>
      </c>
      <c r="I10471" s="90" t="s">
        <v>569</v>
      </c>
      <c r="J10471" s="3">
        <v>883941.05</v>
      </c>
    </row>
    <row r="10472" spans="1:10" hidden="1" x14ac:dyDescent="0.25">
      <c r="A10472" s="57" t="s">
        <v>134</v>
      </c>
      <c r="B10472" t="s">
        <v>128</v>
      </c>
      <c r="C10472">
        <v>2024</v>
      </c>
      <c r="D10472" t="s">
        <v>58</v>
      </c>
      <c r="E10472" t="s">
        <v>45</v>
      </c>
      <c r="F10472" t="s">
        <v>50</v>
      </c>
      <c r="G10472" t="s">
        <v>56</v>
      </c>
      <c r="H10472" t="s">
        <v>265</v>
      </c>
      <c r="I10472" s="90" t="s">
        <v>398</v>
      </c>
    </row>
    <row r="10473" spans="1:10" hidden="1" x14ac:dyDescent="0.25">
      <c r="A10473" s="57" t="s">
        <v>134</v>
      </c>
      <c r="B10473" t="s">
        <v>128</v>
      </c>
      <c r="C10473">
        <v>2024</v>
      </c>
      <c r="D10473" t="s">
        <v>58</v>
      </c>
      <c r="E10473" t="s">
        <v>45</v>
      </c>
      <c r="F10473" t="s">
        <v>50</v>
      </c>
      <c r="G10473" t="s">
        <v>56</v>
      </c>
      <c r="H10473" t="s">
        <v>265</v>
      </c>
      <c r="I10473" s="90" t="s">
        <v>454</v>
      </c>
    </row>
    <row r="10474" spans="1:10" hidden="1" x14ac:dyDescent="0.25">
      <c r="A10474" s="57" t="s">
        <v>134</v>
      </c>
      <c r="B10474" t="s">
        <v>128</v>
      </c>
      <c r="C10474">
        <v>2024</v>
      </c>
      <c r="D10474" t="s">
        <v>58</v>
      </c>
      <c r="E10474" t="s">
        <v>45</v>
      </c>
      <c r="F10474" t="s">
        <v>50</v>
      </c>
      <c r="G10474" t="s">
        <v>56</v>
      </c>
      <c r="H10474" t="s">
        <v>265</v>
      </c>
      <c r="I10474" s="90" t="s">
        <v>675</v>
      </c>
    </row>
    <row r="10475" spans="1:10" hidden="1" x14ac:dyDescent="0.25">
      <c r="A10475" s="57" t="s">
        <v>134</v>
      </c>
      <c r="B10475" t="s">
        <v>128</v>
      </c>
      <c r="C10475">
        <v>2024</v>
      </c>
      <c r="D10475" t="s">
        <v>58</v>
      </c>
      <c r="E10475" t="s">
        <v>45</v>
      </c>
      <c r="F10475" t="s">
        <v>50</v>
      </c>
      <c r="G10475" t="s">
        <v>56</v>
      </c>
      <c r="H10475" t="s">
        <v>265</v>
      </c>
      <c r="I10475" s="90" t="s">
        <v>514</v>
      </c>
    </row>
    <row r="10476" spans="1:10" hidden="1" x14ac:dyDescent="0.25">
      <c r="A10476" s="57" t="s">
        <v>134</v>
      </c>
      <c r="B10476" t="s">
        <v>128</v>
      </c>
      <c r="C10476">
        <v>2024</v>
      </c>
      <c r="D10476" t="s">
        <v>58</v>
      </c>
      <c r="E10476" t="s">
        <v>45</v>
      </c>
      <c r="F10476" t="s">
        <v>50</v>
      </c>
      <c r="G10476" t="s">
        <v>56</v>
      </c>
      <c r="H10476" t="s">
        <v>265</v>
      </c>
      <c r="I10476" s="90" t="s">
        <v>581</v>
      </c>
    </row>
    <row r="10477" spans="1:10" hidden="1" x14ac:dyDescent="0.25">
      <c r="A10477" s="57" t="s">
        <v>134</v>
      </c>
      <c r="B10477" t="s">
        <v>128</v>
      </c>
      <c r="C10477">
        <v>2024</v>
      </c>
      <c r="D10477" t="s">
        <v>58</v>
      </c>
      <c r="E10477" t="s">
        <v>45</v>
      </c>
      <c r="F10477" t="s">
        <v>50</v>
      </c>
      <c r="G10477" t="s">
        <v>56</v>
      </c>
      <c r="H10477" t="s">
        <v>265</v>
      </c>
      <c r="I10477" s="90" t="s">
        <v>399</v>
      </c>
    </row>
    <row r="10478" spans="1:10" hidden="1" x14ac:dyDescent="0.25">
      <c r="A10478" s="57" t="s">
        <v>134</v>
      </c>
      <c r="B10478" t="s">
        <v>128</v>
      </c>
      <c r="C10478">
        <v>2024</v>
      </c>
      <c r="D10478" t="s">
        <v>58</v>
      </c>
      <c r="E10478" t="s">
        <v>45</v>
      </c>
      <c r="F10478" t="s">
        <v>50</v>
      </c>
      <c r="G10478" t="s">
        <v>56</v>
      </c>
      <c r="H10478" t="s">
        <v>265</v>
      </c>
      <c r="I10478" s="90" t="s">
        <v>559</v>
      </c>
    </row>
    <row r="10479" spans="1:10" hidden="1" x14ac:dyDescent="0.25">
      <c r="A10479" s="57" t="s">
        <v>134</v>
      </c>
      <c r="B10479" t="s">
        <v>128</v>
      </c>
      <c r="C10479">
        <v>2024</v>
      </c>
      <c r="D10479" t="s">
        <v>58</v>
      </c>
      <c r="E10479" t="s">
        <v>45</v>
      </c>
      <c r="F10479" t="s">
        <v>50</v>
      </c>
      <c r="G10479" t="s">
        <v>56</v>
      </c>
      <c r="H10479" s="90" t="s">
        <v>690</v>
      </c>
      <c r="I10479" s="90" t="s">
        <v>388</v>
      </c>
      <c r="J10479" s="3">
        <v>4818.59</v>
      </c>
    </row>
    <row r="10480" spans="1:10" hidden="1" x14ac:dyDescent="0.25">
      <c r="A10480" s="57" t="s">
        <v>134</v>
      </c>
      <c r="B10480" t="s">
        <v>128</v>
      </c>
      <c r="C10480">
        <v>2024</v>
      </c>
      <c r="D10480" t="s">
        <v>58</v>
      </c>
      <c r="E10480" t="s">
        <v>45</v>
      </c>
      <c r="F10480" t="s">
        <v>50</v>
      </c>
      <c r="G10480" t="s">
        <v>56</v>
      </c>
      <c r="H10480" s="90" t="s">
        <v>690</v>
      </c>
      <c r="I10480" s="90" t="s">
        <v>388</v>
      </c>
      <c r="J10480" s="3">
        <v>-903.06</v>
      </c>
    </row>
    <row r="10481" spans="1:10" hidden="1" x14ac:dyDescent="0.25">
      <c r="A10481" s="57" t="s">
        <v>134</v>
      </c>
      <c r="B10481" t="s">
        <v>128</v>
      </c>
      <c r="C10481">
        <v>2024</v>
      </c>
      <c r="D10481" t="s">
        <v>58</v>
      </c>
      <c r="E10481" t="s">
        <v>45</v>
      </c>
      <c r="F10481" t="s">
        <v>50</v>
      </c>
      <c r="G10481" t="s">
        <v>56</v>
      </c>
      <c r="H10481" t="s">
        <v>193</v>
      </c>
      <c r="I10481" t="s">
        <v>426</v>
      </c>
    </row>
    <row r="10482" spans="1:10" hidden="1" x14ac:dyDescent="0.25">
      <c r="A10482" s="57" t="s">
        <v>134</v>
      </c>
      <c r="B10482" t="s">
        <v>128</v>
      </c>
      <c r="C10482">
        <v>2024</v>
      </c>
      <c r="D10482" t="s">
        <v>58</v>
      </c>
      <c r="E10482" t="s">
        <v>45</v>
      </c>
      <c r="F10482" t="s">
        <v>50</v>
      </c>
      <c r="G10482" t="s">
        <v>56</v>
      </c>
      <c r="H10482" t="s">
        <v>193</v>
      </c>
      <c r="I10482" s="90" t="s">
        <v>391</v>
      </c>
    </row>
    <row r="10483" spans="1:10" hidden="1" x14ac:dyDescent="0.25">
      <c r="A10483" s="57" t="s">
        <v>134</v>
      </c>
      <c r="B10483" t="s">
        <v>128</v>
      </c>
      <c r="C10483">
        <v>2024</v>
      </c>
      <c r="D10483" t="s">
        <v>58</v>
      </c>
      <c r="E10483" t="s">
        <v>45</v>
      </c>
      <c r="F10483" t="s">
        <v>50</v>
      </c>
      <c r="G10483" t="s">
        <v>101</v>
      </c>
      <c r="H10483" t="s">
        <v>99</v>
      </c>
      <c r="I10483" s="90" t="s">
        <v>401</v>
      </c>
      <c r="J10483" s="3">
        <v>560690.05000000005</v>
      </c>
    </row>
    <row r="10484" spans="1:10" hidden="1" x14ac:dyDescent="0.25">
      <c r="A10484" s="57" t="s">
        <v>134</v>
      </c>
      <c r="B10484" t="s">
        <v>128</v>
      </c>
      <c r="C10484">
        <v>2024</v>
      </c>
      <c r="D10484" t="s">
        <v>58</v>
      </c>
      <c r="E10484" t="s">
        <v>45</v>
      </c>
      <c r="F10484" t="s">
        <v>50</v>
      </c>
      <c r="G10484" t="s">
        <v>101</v>
      </c>
      <c r="H10484" s="2" t="s">
        <v>255</v>
      </c>
      <c r="I10484" s="90" t="s">
        <v>526</v>
      </c>
    </row>
    <row r="10485" spans="1:10" hidden="1" x14ac:dyDescent="0.25">
      <c r="A10485" s="57" t="s">
        <v>134</v>
      </c>
      <c r="B10485" t="s">
        <v>128</v>
      </c>
      <c r="C10485">
        <v>2024</v>
      </c>
      <c r="D10485" t="s">
        <v>58</v>
      </c>
      <c r="E10485" t="s">
        <v>45</v>
      </c>
      <c r="F10485" t="s">
        <v>50</v>
      </c>
      <c r="G10485" t="s">
        <v>101</v>
      </c>
      <c r="H10485" s="2" t="s">
        <v>255</v>
      </c>
      <c r="I10485" t="s">
        <v>403</v>
      </c>
    </row>
    <row r="10486" spans="1:10" hidden="1" x14ac:dyDescent="0.25">
      <c r="A10486" s="57" t="s">
        <v>134</v>
      </c>
      <c r="B10486" t="s">
        <v>128</v>
      </c>
      <c r="C10486">
        <v>2024</v>
      </c>
      <c r="D10486" t="s">
        <v>58</v>
      </c>
      <c r="E10486" t="s">
        <v>45</v>
      </c>
      <c r="F10486" t="s">
        <v>50</v>
      </c>
      <c r="G10486" t="s">
        <v>101</v>
      </c>
      <c r="H10486" s="2" t="s">
        <v>255</v>
      </c>
      <c r="I10486" s="90" t="s">
        <v>655</v>
      </c>
    </row>
    <row r="10487" spans="1:10" hidden="1" x14ac:dyDescent="0.25">
      <c r="A10487" s="57" t="s">
        <v>134</v>
      </c>
      <c r="B10487" t="s">
        <v>128</v>
      </c>
      <c r="C10487">
        <v>2024</v>
      </c>
      <c r="D10487" t="s">
        <v>58</v>
      </c>
      <c r="E10487" t="s">
        <v>45</v>
      </c>
      <c r="F10487" t="s">
        <v>50</v>
      </c>
      <c r="G10487" t="s">
        <v>101</v>
      </c>
      <c r="H10487" s="2" t="s">
        <v>255</v>
      </c>
      <c r="I10487" t="s">
        <v>457</v>
      </c>
    </row>
    <row r="10488" spans="1:10" hidden="1" x14ac:dyDescent="0.25">
      <c r="A10488" s="57" t="s">
        <v>134</v>
      </c>
      <c r="B10488" t="s">
        <v>128</v>
      </c>
      <c r="C10488">
        <v>2024</v>
      </c>
      <c r="D10488" t="s">
        <v>58</v>
      </c>
      <c r="E10488" t="s">
        <v>45</v>
      </c>
      <c r="F10488" t="s">
        <v>50</v>
      </c>
      <c r="G10488" t="s">
        <v>101</v>
      </c>
      <c r="H10488" s="2" t="s">
        <v>255</v>
      </c>
      <c r="I10488" s="90" t="s">
        <v>562</v>
      </c>
    </row>
    <row r="10489" spans="1:10" hidden="1" x14ac:dyDescent="0.25">
      <c r="A10489" s="57" t="s">
        <v>134</v>
      </c>
      <c r="B10489" t="s">
        <v>128</v>
      </c>
      <c r="C10489">
        <v>2024</v>
      </c>
      <c r="D10489" t="s">
        <v>58</v>
      </c>
      <c r="E10489" t="s">
        <v>45</v>
      </c>
      <c r="F10489" t="s">
        <v>50</v>
      </c>
      <c r="G10489" t="s">
        <v>101</v>
      </c>
      <c r="H10489" s="2" t="s">
        <v>255</v>
      </c>
      <c r="I10489" s="90" t="s">
        <v>384</v>
      </c>
      <c r="J10489" s="3">
        <v>10137.23</v>
      </c>
    </row>
    <row r="10490" spans="1:10" hidden="1" x14ac:dyDescent="0.25">
      <c r="A10490" s="57" t="s">
        <v>134</v>
      </c>
      <c r="B10490" t="s">
        <v>128</v>
      </c>
      <c r="C10490">
        <v>2024</v>
      </c>
      <c r="D10490" t="s">
        <v>58</v>
      </c>
      <c r="E10490" t="s">
        <v>45</v>
      </c>
      <c r="F10490" t="s">
        <v>50</v>
      </c>
      <c r="G10490" t="s">
        <v>101</v>
      </c>
      <c r="H10490" s="2" t="s">
        <v>255</v>
      </c>
      <c r="I10490" s="90" t="s">
        <v>414</v>
      </c>
      <c r="J10490" s="3">
        <v>-1606.79</v>
      </c>
    </row>
    <row r="10491" spans="1:10" hidden="1" x14ac:dyDescent="0.25">
      <c r="A10491" s="57" t="s">
        <v>134</v>
      </c>
      <c r="B10491" t="s">
        <v>128</v>
      </c>
      <c r="C10491">
        <v>2024</v>
      </c>
      <c r="D10491" t="s">
        <v>58</v>
      </c>
      <c r="E10491" t="s">
        <v>45</v>
      </c>
      <c r="F10491" t="s">
        <v>50</v>
      </c>
      <c r="G10491" t="s">
        <v>101</v>
      </c>
      <c r="H10491" s="2" t="s">
        <v>255</v>
      </c>
      <c r="I10491" s="90" t="s">
        <v>429</v>
      </c>
    </row>
    <row r="10492" spans="1:10" hidden="1" x14ac:dyDescent="0.25">
      <c r="A10492" s="57" t="s">
        <v>134</v>
      </c>
      <c r="B10492" t="s">
        <v>128</v>
      </c>
      <c r="C10492">
        <v>2024</v>
      </c>
      <c r="D10492" t="s">
        <v>58</v>
      </c>
      <c r="E10492" t="s">
        <v>45</v>
      </c>
      <c r="F10492" t="s">
        <v>50</v>
      </c>
      <c r="G10492" t="s">
        <v>101</v>
      </c>
      <c r="H10492" s="2" t="s">
        <v>255</v>
      </c>
      <c r="I10492" s="90" t="s">
        <v>666</v>
      </c>
    </row>
    <row r="10493" spans="1:10" hidden="1" x14ac:dyDescent="0.25">
      <c r="A10493" s="57" t="s">
        <v>134</v>
      </c>
      <c r="B10493" t="s">
        <v>128</v>
      </c>
      <c r="C10493">
        <v>2024</v>
      </c>
      <c r="D10493" t="s">
        <v>58</v>
      </c>
      <c r="E10493" t="s">
        <v>45</v>
      </c>
      <c r="F10493" t="s">
        <v>50</v>
      </c>
      <c r="G10493" t="s">
        <v>101</v>
      </c>
      <c r="H10493" s="2" t="s">
        <v>254</v>
      </c>
    </row>
    <row r="10494" spans="1:10" hidden="1" x14ac:dyDescent="0.25">
      <c r="A10494" s="57" t="s">
        <v>134</v>
      </c>
      <c r="B10494" t="s">
        <v>128</v>
      </c>
      <c r="C10494">
        <v>2024</v>
      </c>
      <c r="D10494" t="s">
        <v>58</v>
      </c>
      <c r="E10494" t="s">
        <v>45</v>
      </c>
      <c r="F10494" t="s">
        <v>50</v>
      </c>
      <c r="G10494" t="s">
        <v>101</v>
      </c>
      <c r="H10494" s="2" t="s">
        <v>236</v>
      </c>
      <c r="I10494" t="s">
        <v>422</v>
      </c>
    </row>
    <row r="10495" spans="1:10" hidden="1" x14ac:dyDescent="0.25">
      <c r="A10495" s="57" t="s">
        <v>134</v>
      </c>
      <c r="B10495" t="s">
        <v>128</v>
      </c>
      <c r="C10495">
        <v>2024</v>
      </c>
      <c r="D10495" t="s">
        <v>58</v>
      </c>
      <c r="E10495" t="s">
        <v>45</v>
      </c>
      <c r="F10495" t="s">
        <v>50</v>
      </c>
      <c r="G10495" t="s">
        <v>101</v>
      </c>
      <c r="H10495" s="90" t="s">
        <v>678</v>
      </c>
      <c r="I10495" s="90" t="s">
        <v>457</v>
      </c>
      <c r="J10495" s="3">
        <v>22.28</v>
      </c>
    </row>
    <row r="10496" spans="1:10" hidden="1" x14ac:dyDescent="0.25">
      <c r="A10496" s="57" t="s">
        <v>134</v>
      </c>
      <c r="B10496" t="s">
        <v>128</v>
      </c>
      <c r="C10496">
        <v>2024</v>
      </c>
      <c r="D10496" t="s">
        <v>58</v>
      </c>
      <c r="E10496" t="s">
        <v>45</v>
      </c>
      <c r="F10496" t="s">
        <v>50</v>
      </c>
      <c r="G10496" t="s">
        <v>101</v>
      </c>
      <c r="H10496" s="90" t="s">
        <v>678</v>
      </c>
      <c r="I10496" s="90" t="s">
        <v>465</v>
      </c>
    </row>
    <row r="10497" spans="1:10" hidden="1" x14ac:dyDescent="0.25">
      <c r="A10497" s="57" t="s">
        <v>134</v>
      </c>
      <c r="B10497" t="s">
        <v>128</v>
      </c>
      <c r="C10497">
        <v>2024</v>
      </c>
      <c r="D10497" t="s">
        <v>58</v>
      </c>
      <c r="E10497" t="s">
        <v>45</v>
      </c>
      <c r="F10497" t="s">
        <v>50</v>
      </c>
      <c r="G10497" t="s">
        <v>101</v>
      </c>
      <c r="H10497" s="90" t="s">
        <v>678</v>
      </c>
      <c r="I10497" s="90" t="s">
        <v>398</v>
      </c>
    </row>
    <row r="10498" spans="1:10" hidden="1" x14ac:dyDescent="0.25">
      <c r="A10498" s="57" t="s">
        <v>134</v>
      </c>
      <c r="B10498" t="s">
        <v>128</v>
      </c>
      <c r="C10498">
        <v>2024</v>
      </c>
      <c r="D10498" t="s">
        <v>58</v>
      </c>
      <c r="E10498" t="s">
        <v>45</v>
      </c>
      <c r="F10498" t="s">
        <v>50</v>
      </c>
      <c r="G10498" t="s">
        <v>101</v>
      </c>
      <c r="H10498" s="90" t="s">
        <v>678</v>
      </c>
      <c r="I10498" s="90" t="s">
        <v>503</v>
      </c>
    </row>
    <row r="10499" spans="1:10" hidden="1" x14ac:dyDescent="0.25">
      <c r="A10499" s="57" t="s">
        <v>134</v>
      </c>
      <c r="B10499" t="s">
        <v>128</v>
      </c>
      <c r="C10499">
        <v>2024</v>
      </c>
      <c r="D10499" t="s">
        <v>58</v>
      </c>
      <c r="E10499" t="s">
        <v>45</v>
      </c>
      <c r="F10499" t="s">
        <v>50</v>
      </c>
      <c r="G10499" t="s">
        <v>101</v>
      </c>
      <c r="H10499" s="90" t="s">
        <v>678</v>
      </c>
      <c r="I10499" s="90" t="s">
        <v>384</v>
      </c>
    </row>
    <row r="10500" spans="1:10" hidden="1" x14ac:dyDescent="0.25">
      <c r="A10500" s="57" t="s">
        <v>134</v>
      </c>
      <c r="B10500" t="s">
        <v>128</v>
      </c>
      <c r="C10500">
        <v>2024</v>
      </c>
      <c r="D10500" t="s">
        <v>58</v>
      </c>
      <c r="E10500" t="s">
        <v>45</v>
      </c>
      <c r="F10500" t="s">
        <v>50</v>
      </c>
      <c r="G10500" t="s">
        <v>101</v>
      </c>
      <c r="H10500" s="90" t="s">
        <v>678</v>
      </c>
      <c r="I10500" s="90" t="s">
        <v>414</v>
      </c>
    </row>
    <row r="10501" spans="1:10" hidden="1" x14ac:dyDescent="0.25">
      <c r="A10501" s="57" t="s">
        <v>134</v>
      </c>
      <c r="B10501" t="s">
        <v>128</v>
      </c>
      <c r="C10501">
        <v>2024</v>
      </c>
      <c r="D10501" t="s">
        <v>58</v>
      </c>
      <c r="E10501" t="s">
        <v>45</v>
      </c>
      <c r="F10501" t="s">
        <v>50</v>
      </c>
      <c r="G10501" t="s">
        <v>101</v>
      </c>
      <c r="H10501" s="90" t="s">
        <v>678</v>
      </c>
      <c r="I10501" s="90" t="s">
        <v>409</v>
      </c>
    </row>
    <row r="10502" spans="1:10" hidden="1" x14ac:dyDescent="0.25">
      <c r="A10502" s="57" t="s">
        <v>134</v>
      </c>
      <c r="B10502" t="s">
        <v>128</v>
      </c>
      <c r="C10502">
        <v>2024</v>
      </c>
      <c r="D10502" t="s">
        <v>58</v>
      </c>
      <c r="E10502" t="s">
        <v>45</v>
      </c>
      <c r="F10502" t="s">
        <v>50</v>
      </c>
      <c r="G10502" t="s">
        <v>101</v>
      </c>
      <c r="H10502" s="90" t="s">
        <v>678</v>
      </c>
      <c r="I10502" s="90" t="s">
        <v>417</v>
      </c>
    </row>
    <row r="10503" spans="1:10" hidden="1" x14ac:dyDescent="0.25">
      <c r="A10503" s="57" t="s">
        <v>134</v>
      </c>
      <c r="B10503" t="s">
        <v>128</v>
      </c>
      <c r="C10503">
        <v>2024</v>
      </c>
      <c r="D10503" t="s">
        <v>58</v>
      </c>
      <c r="E10503" t="s">
        <v>45</v>
      </c>
      <c r="F10503" t="s">
        <v>50</v>
      </c>
      <c r="G10503" t="s">
        <v>101</v>
      </c>
      <c r="H10503" s="90" t="s">
        <v>678</v>
      </c>
      <c r="I10503" s="90" t="s">
        <v>505</v>
      </c>
    </row>
    <row r="10504" spans="1:10" hidden="1" x14ac:dyDescent="0.25">
      <c r="A10504" s="57" t="s">
        <v>134</v>
      </c>
      <c r="B10504" t="s">
        <v>128</v>
      </c>
      <c r="C10504">
        <v>2024</v>
      </c>
      <c r="D10504" t="s">
        <v>58</v>
      </c>
      <c r="E10504" t="s">
        <v>45</v>
      </c>
      <c r="F10504" t="s">
        <v>50</v>
      </c>
      <c r="G10504" t="s">
        <v>101</v>
      </c>
      <c r="H10504" s="90" t="s">
        <v>678</v>
      </c>
      <c r="I10504" s="90"/>
    </row>
    <row r="10505" spans="1:10" hidden="1" x14ac:dyDescent="0.25">
      <c r="A10505" s="57" t="s">
        <v>134</v>
      </c>
      <c r="B10505" t="s">
        <v>128</v>
      </c>
      <c r="C10505">
        <v>2024</v>
      </c>
      <c r="D10505" t="s">
        <v>58</v>
      </c>
      <c r="E10505" t="s">
        <v>45</v>
      </c>
      <c r="F10505" t="s">
        <v>50</v>
      </c>
      <c r="G10505" t="s">
        <v>101</v>
      </c>
      <c r="H10505" s="90" t="s">
        <v>678</v>
      </c>
      <c r="I10505" s="90"/>
    </row>
    <row r="10506" spans="1:10" hidden="1" x14ac:dyDescent="0.25">
      <c r="A10506" s="57" t="s">
        <v>134</v>
      </c>
      <c r="B10506" t="s">
        <v>128</v>
      </c>
      <c r="C10506">
        <v>2024</v>
      </c>
      <c r="D10506" t="s">
        <v>58</v>
      </c>
      <c r="E10506" t="s">
        <v>45</v>
      </c>
      <c r="F10506" t="s">
        <v>50</v>
      </c>
      <c r="G10506" t="s">
        <v>101</v>
      </c>
      <c r="H10506" s="90" t="s">
        <v>678</v>
      </c>
      <c r="I10506" s="90"/>
    </row>
    <row r="10507" spans="1:10" hidden="1" x14ac:dyDescent="0.25">
      <c r="A10507" s="57" t="s">
        <v>134</v>
      </c>
      <c r="B10507" t="s">
        <v>128</v>
      </c>
      <c r="C10507">
        <v>2024</v>
      </c>
      <c r="D10507" t="s">
        <v>58</v>
      </c>
      <c r="E10507" t="s">
        <v>45</v>
      </c>
      <c r="F10507" t="s">
        <v>50</v>
      </c>
      <c r="G10507" t="s">
        <v>101</v>
      </c>
      <c r="H10507" s="90" t="s">
        <v>678</v>
      </c>
      <c r="I10507" s="90"/>
    </row>
    <row r="10508" spans="1:10" hidden="1" x14ac:dyDescent="0.25">
      <c r="A10508" s="57" t="s">
        <v>134</v>
      </c>
      <c r="B10508" t="s">
        <v>128</v>
      </c>
      <c r="C10508">
        <v>2024</v>
      </c>
      <c r="D10508" t="s">
        <v>58</v>
      </c>
      <c r="E10508" t="s">
        <v>45</v>
      </c>
      <c r="F10508" t="s">
        <v>50</v>
      </c>
      <c r="G10508" t="s">
        <v>101</v>
      </c>
      <c r="H10508" t="s">
        <v>30</v>
      </c>
      <c r="I10508" s="90" t="s">
        <v>375</v>
      </c>
      <c r="J10508" s="3">
        <v>203441</v>
      </c>
    </row>
    <row r="10509" spans="1:10" hidden="1" x14ac:dyDescent="0.25">
      <c r="A10509" s="57" t="s">
        <v>134</v>
      </c>
      <c r="B10509" t="s">
        <v>128</v>
      </c>
      <c r="C10509">
        <v>2024</v>
      </c>
      <c r="D10509" t="s">
        <v>58</v>
      </c>
      <c r="E10509" t="s">
        <v>45</v>
      </c>
      <c r="F10509" t="s">
        <v>50</v>
      </c>
      <c r="G10509" t="s">
        <v>101</v>
      </c>
      <c r="H10509" t="s">
        <v>30</v>
      </c>
      <c r="I10509" s="90" t="s">
        <v>597</v>
      </c>
    </row>
    <row r="10510" spans="1:10" hidden="1" x14ac:dyDescent="0.25">
      <c r="A10510" s="57" t="s">
        <v>134</v>
      </c>
      <c r="B10510" t="s">
        <v>128</v>
      </c>
      <c r="C10510">
        <v>2024</v>
      </c>
      <c r="D10510" t="s">
        <v>58</v>
      </c>
      <c r="E10510" t="s">
        <v>45</v>
      </c>
      <c r="F10510" t="s">
        <v>50</v>
      </c>
      <c r="G10510" t="s">
        <v>101</v>
      </c>
      <c r="H10510" t="s">
        <v>30</v>
      </c>
      <c r="I10510" s="90" t="s">
        <v>556</v>
      </c>
    </row>
    <row r="10511" spans="1:10" hidden="1" x14ac:dyDescent="0.25">
      <c r="A10511" s="57" t="s">
        <v>134</v>
      </c>
      <c r="B10511" t="s">
        <v>128</v>
      </c>
      <c r="C10511">
        <v>2024</v>
      </c>
      <c r="D10511" t="s">
        <v>58</v>
      </c>
      <c r="E10511" t="s">
        <v>45</v>
      </c>
      <c r="F10511" t="s">
        <v>50</v>
      </c>
      <c r="G10511" t="s">
        <v>101</v>
      </c>
      <c r="H10511" t="s">
        <v>30</v>
      </c>
      <c r="I10511" s="90" t="s">
        <v>544</v>
      </c>
    </row>
    <row r="10512" spans="1:10" hidden="1" x14ac:dyDescent="0.25">
      <c r="A10512" s="57" t="s">
        <v>134</v>
      </c>
      <c r="B10512" t="s">
        <v>128</v>
      </c>
      <c r="C10512">
        <v>2024</v>
      </c>
      <c r="D10512" t="s">
        <v>58</v>
      </c>
      <c r="E10512" t="s">
        <v>45</v>
      </c>
      <c r="F10512" t="s">
        <v>50</v>
      </c>
      <c r="G10512" t="s">
        <v>101</v>
      </c>
      <c r="H10512" t="s">
        <v>30</v>
      </c>
      <c r="I10512" s="90" t="s">
        <v>478</v>
      </c>
    </row>
    <row r="10513" spans="1:9" hidden="1" x14ac:dyDescent="0.25">
      <c r="A10513" s="57" t="s">
        <v>134</v>
      </c>
      <c r="B10513" t="s">
        <v>128</v>
      </c>
      <c r="C10513">
        <v>2024</v>
      </c>
      <c r="D10513" t="s">
        <v>58</v>
      </c>
      <c r="E10513" t="s">
        <v>45</v>
      </c>
      <c r="F10513" t="s">
        <v>50</v>
      </c>
      <c r="G10513" t="s">
        <v>101</v>
      </c>
      <c r="H10513" t="s">
        <v>30</v>
      </c>
      <c r="I10513" s="90" t="s">
        <v>409</v>
      </c>
    </row>
    <row r="10514" spans="1:9" hidden="1" x14ac:dyDescent="0.25">
      <c r="A10514" s="57" t="s">
        <v>134</v>
      </c>
      <c r="B10514" t="s">
        <v>128</v>
      </c>
      <c r="C10514">
        <v>2024</v>
      </c>
      <c r="D10514" t="s">
        <v>58</v>
      </c>
      <c r="E10514" t="s">
        <v>45</v>
      </c>
      <c r="F10514" t="s">
        <v>50</v>
      </c>
      <c r="G10514" t="s">
        <v>101</v>
      </c>
      <c r="H10514" t="s">
        <v>30</v>
      </c>
      <c r="I10514" s="90" t="s">
        <v>464</v>
      </c>
    </row>
    <row r="10515" spans="1:9" hidden="1" x14ac:dyDescent="0.25">
      <c r="A10515" s="57" t="s">
        <v>134</v>
      </c>
      <c r="B10515" t="s">
        <v>128</v>
      </c>
      <c r="C10515">
        <v>2024</v>
      </c>
      <c r="D10515" t="s">
        <v>58</v>
      </c>
      <c r="E10515" t="s">
        <v>45</v>
      </c>
      <c r="F10515" t="s">
        <v>50</v>
      </c>
      <c r="G10515" t="s">
        <v>101</v>
      </c>
      <c r="H10515" t="s">
        <v>30</v>
      </c>
      <c r="I10515" s="90" t="s">
        <v>662</v>
      </c>
    </row>
    <row r="10516" spans="1:9" hidden="1" x14ac:dyDescent="0.25">
      <c r="A10516" s="57" t="s">
        <v>134</v>
      </c>
      <c r="B10516" t="s">
        <v>128</v>
      </c>
      <c r="C10516">
        <v>2024</v>
      </c>
      <c r="D10516" t="s">
        <v>58</v>
      </c>
      <c r="E10516" t="s">
        <v>45</v>
      </c>
      <c r="F10516" t="s">
        <v>50</v>
      </c>
      <c r="G10516" t="s">
        <v>101</v>
      </c>
      <c r="H10516" t="s">
        <v>30</v>
      </c>
      <c r="I10516" s="90" t="s">
        <v>663</v>
      </c>
    </row>
    <row r="10517" spans="1:9" hidden="1" x14ac:dyDescent="0.25">
      <c r="A10517" s="57" t="s">
        <v>134</v>
      </c>
      <c r="B10517" t="s">
        <v>128</v>
      </c>
      <c r="C10517">
        <v>2024</v>
      </c>
      <c r="D10517" t="s">
        <v>58</v>
      </c>
      <c r="E10517" t="s">
        <v>45</v>
      </c>
      <c r="F10517" t="s">
        <v>50</v>
      </c>
      <c r="G10517" t="s">
        <v>101</v>
      </c>
      <c r="H10517" t="s">
        <v>30</v>
      </c>
      <c r="I10517" s="90" t="s">
        <v>664</v>
      </c>
    </row>
    <row r="10518" spans="1:9" hidden="1" x14ac:dyDescent="0.25">
      <c r="A10518" s="57" t="s">
        <v>134</v>
      </c>
      <c r="B10518" t="s">
        <v>128</v>
      </c>
      <c r="C10518">
        <v>2024</v>
      </c>
      <c r="D10518" t="s">
        <v>58</v>
      </c>
      <c r="E10518" t="s">
        <v>45</v>
      </c>
      <c r="F10518" t="s">
        <v>50</v>
      </c>
      <c r="G10518" t="s">
        <v>101</v>
      </c>
      <c r="H10518" t="s">
        <v>30</v>
      </c>
      <c r="I10518" s="90" t="s">
        <v>615</v>
      </c>
    </row>
    <row r="10519" spans="1:9" hidden="1" x14ac:dyDescent="0.25">
      <c r="A10519" s="57" t="s">
        <v>134</v>
      </c>
      <c r="B10519" t="s">
        <v>128</v>
      </c>
      <c r="C10519">
        <v>2024</v>
      </c>
      <c r="D10519" t="s">
        <v>58</v>
      </c>
      <c r="E10519" t="s">
        <v>45</v>
      </c>
      <c r="F10519" t="s">
        <v>50</v>
      </c>
      <c r="G10519" t="s">
        <v>101</v>
      </c>
      <c r="H10519" t="s">
        <v>30</v>
      </c>
      <c r="I10519" t="s">
        <v>544</v>
      </c>
    </row>
    <row r="10520" spans="1:9" hidden="1" x14ac:dyDescent="0.25">
      <c r="A10520" s="57" t="s">
        <v>134</v>
      </c>
      <c r="B10520" t="s">
        <v>128</v>
      </c>
      <c r="C10520">
        <v>2024</v>
      </c>
      <c r="D10520" t="s">
        <v>58</v>
      </c>
      <c r="E10520" t="s">
        <v>45</v>
      </c>
      <c r="F10520" t="s">
        <v>50</v>
      </c>
      <c r="G10520" t="s">
        <v>101</v>
      </c>
      <c r="H10520" t="s">
        <v>30</v>
      </c>
      <c r="I10520" t="s">
        <v>499</v>
      </c>
    </row>
    <row r="10521" spans="1:9" hidden="1" x14ac:dyDescent="0.25">
      <c r="A10521" s="57" t="s">
        <v>134</v>
      </c>
      <c r="B10521" t="s">
        <v>128</v>
      </c>
      <c r="C10521">
        <v>2024</v>
      </c>
      <c r="D10521" t="s">
        <v>58</v>
      </c>
      <c r="E10521" t="s">
        <v>45</v>
      </c>
      <c r="F10521" t="s">
        <v>50</v>
      </c>
      <c r="G10521" t="s">
        <v>101</v>
      </c>
      <c r="H10521" t="s">
        <v>30</v>
      </c>
      <c r="I10521" t="s">
        <v>375</v>
      </c>
    </row>
    <row r="10522" spans="1:9" hidden="1" x14ac:dyDescent="0.25">
      <c r="A10522" s="57" t="s">
        <v>134</v>
      </c>
      <c r="B10522" t="s">
        <v>128</v>
      </c>
      <c r="C10522">
        <v>2024</v>
      </c>
      <c r="D10522" t="s">
        <v>58</v>
      </c>
      <c r="E10522" t="s">
        <v>45</v>
      </c>
      <c r="F10522" t="s">
        <v>50</v>
      </c>
      <c r="G10522" t="s">
        <v>101</v>
      </c>
      <c r="H10522" t="s">
        <v>30</v>
      </c>
      <c r="I10522" t="s">
        <v>504</v>
      </c>
    </row>
    <row r="10523" spans="1:9" hidden="1" x14ac:dyDescent="0.25">
      <c r="A10523" s="57" t="s">
        <v>134</v>
      </c>
      <c r="B10523" t="s">
        <v>128</v>
      </c>
      <c r="C10523">
        <v>2024</v>
      </c>
      <c r="D10523" t="s">
        <v>58</v>
      </c>
      <c r="E10523" t="s">
        <v>45</v>
      </c>
      <c r="F10523" t="s">
        <v>50</v>
      </c>
      <c r="G10523" t="s">
        <v>101</v>
      </c>
      <c r="H10523" t="s">
        <v>30</v>
      </c>
      <c r="I10523" t="s">
        <v>609</v>
      </c>
    </row>
    <row r="10524" spans="1:9" hidden="1" x14ac:dyDescent="0.25">
      <c r="A10524" s="57" t="s">
        <v>134</v>
      </c>
      <c r="B10524" t="s">
        <v>128</v>
      </c>
      <c r="C10524">
        <v>2024</v>
      </c>
      <c r="D10524" t="s">
        <v>58</v>
      </c>
      <c r="E10524" t="s">
        <v>45</v>
      </c>
      <c r="F10524" t="s">
        <v>50</v>
      </c>
      <c r="G10524" t="s">
        <v>101</v>
      </c>
      <c r="H10524" t="s">
        <v>30</v>
      </c>
      <c r="I10524" t="s">
        <v>619</v>
      </c>
    </row>
    <row r="10525" spans="1:9" hidden="1" x14ac:dyDescent="0.25">
      <c r="A10525" s="57" t="s">
        <v>134</v>
      </c>
      <c r="B10525" t="s">
        <v>128</v>
      </c>
      <c r="C10525">
        <v>2024</v>
      </c>
      <c r="D10525" t="s">
        <v>58</v>
      </c>
      <c r="E10525" t="s">
        <v>45</v>
      </c>
      <c r="F10525" t="s">
        <v>50</v>
      </c>
      <c r="G10525" t="s">
        <v>101</v>
      </c>
      <c r="H10525" t="s">
        <v>30</v>
      </c>
      <c r="I10525" t="s">
        <v>403</v>
      </c>
    </row>
    <row r="10526" spans="1:9" hidden="1" x14ac:dyDescent="0.25">
      <c r="A10526" s="57" t="s">
        <v>134</v>
      </c>
      <c r="B10526" t="s">
        <v>128</v>
      </c>
      <c r="C10526">
        <v>2024</v>
      </c>
      <c r="D10526" t="s">
        <v>58</v>
      </c>
      <c r="E10526" t="s">
        <v>45</v>
      </c>
      <c r="F10526" t="s">
        <v>50</v>
      </c>
      <c r="G10526" t="s">
        <v>101</v>
      </c>
      <c r="H10526" t="s">
        <v>30</v>
      </c>
      <c r="I10526" t="s">
        <v>426</v>
      </c>
    </row>
    <row r="10527" spans="1:9" hidden="1" x14ac:dyDescent="0.25">
      <c r="A10527" s="57" t="s">
        <v>134</v>
      </c>
      <c r="B10527" t="s">
        <v>128</v>
      </c>
      <c r="C10527">
        <v>2024</v>
      </c>
      <c r="D10527" t="s">
        <v>58</v>
      </c>
      <c r="E10527" t="s">
        <v>45</v>
      </c>
      <c r="F10527" t="s">
        <v>50</v>
      </c>
      <c r="G10527" t="s">
        <v>101</v>
      </c>
      <c r="H10527" t="s">
        <v>30</v>
      </c>
      <c r="I10527" t="s">
        <v>607</v>
      </c>
    </row>
    <row r="10528" spans="1:9" hidden="1" x14ac:dyDescent="0.25">
      <c r="A10528" s="57" t="s">
        <v>134</v>
      </c>
      <c r="B10528" t="s">
        <v>128</v>
      </c>
      <c r="C10528">
        <v>2024</v>
      </c>
      <c r="D10528" t="s">
        <v>58</v>
      </c>
      <c r="E10528" t="s">
        <v>45</v>
      </c>
      <c r="F10528" t="s">
        <v>50</v>
      </c>
      <c r="G10528" t="s">
        <v>101</v>
      </c>
      <c r="H10528" t="s">
        <v>30</v>
      </c>
      <c r="I10528" t="s">
        <v>620</v>
      </c>
    </row>
    <row r="10529" spans="1:9" hidden="1" x14ac:dyDescent="0.25">
      <c r="A10529" s="57" t="s">
        <v>134</v>
      </c>
      <c r="B10529" t="s">
        <v>128</v>
      </c>
      <c r="C10529">
        <v>2024</v>
      </c>
      <c r="D10529" t="s">
        <v>58</v>
      </c>
      <c r="E10529" t="s">
        <v>45</v>
      </c>
      <c r="F10529" t="s">
        <v>50</v>
      </c>
      <c r="G10529" t="s">
        <v>101</v>
      </c>
      <c r="H10529" t="s">
        <v>30</v>
      </c>
    </row>
    <row r="10530" spans="1:9" hidden="1" x14ac:dyDescent="0.25">
      <c r="A10530" s="57" t="s">
        <v>134</v>
      </c>
      <c r="B10530" t="s">
        <v>128</v>
      </c>
      <c r="C10530">
        <v>2024</v>
      </c>
      <c r="D10530" t="s">
        <v>58</v>
      </c>
      <c r="E10530" t="s">
        <v>45</v>
      </c>
      <c r="F10530" t="s">
        <v>50</v>
      </c>
      <c r="G10530" t="s">
        <v>101</v>
      </c>
      <c r="H10530" t="s">
        <v>30</v>
      </c>
    </row>
    <row r="10531" spans="1:9" hidden="1" x14ac:dyDescent="0.25">
      <c r="A10531" s="57" t="s">
        <v>134</v>
      </c>
      <c r="B10531" t="s">
        <v>128</v>
      </c>
      <c r="C10531">
        <v>2024</v>
      </c>
      <c r="D10531" t="s">
        <v>58</v>
      </c>
      <c r="E10531" t="s">
        <v>45</v>
      </c>
      <c r="F10531" t="s">
        <v>50</v>
      </c>
      <c r="G10531" t="s">
        <v>101</v>
      </c>
      <c r="H10531" t="s">
        <v>30</v>
      </c>
    </row>
    <row r="10532" spans="1:9" hidden="1" x14ac:dyDescent="0.25">
      <c r="A10532" s="57" t="s">
        <v>134</v>
      </c>
      <c r="B10532" t="s">
        <v>128</v>
      </c>
      <c r="C10532">
        <v>2024</v>
      </c>
      <c r="D10532" t="s">
        <v>58</v>
      </c>
      <c r="E10532" t="s">
        <v>45</v>
      </c>
      <c r="F10532" t="s">
        <v>50</v>
      </c>
      <c r="G10532" t="s">
        <v>101</v>
      </c>
      <c r="H10532" t="s">
        <v>30</v>
      </c>
    </row>
    <row r="10533" spans="1:9" hidden="1" x14ac:dyDescent="0.25">
      <c r="A10533" s="57" t="s">
        <v>134</v>
      </c>
      <c r="B10533" t="s">
        <v>128</v>
      </c>
      <c r="C10533">
        <v>2024</v>
      </c>
      <c r="D10533" t="s">
        <v>58</v>
      </c>
      <c r="E10533" t="s">
        <v>45</v>
      </c>
      <c r="F10533" t="s">
        <v>50</v>
      </c>
      <c r="G10533" t="s">
        <v>101</v>
      </c>
      <c r="H10533" t="s">
        <v>30</v>
      </c>
    </row>
    <row r="10534" spans="1:9" hidden="1" x14ac:dyDescent="0.25">
      <c r="A10534" s="57" t="s">
        <v>134</v>
      </c>
      <c r="B10534" t="s">
        <v>128</v>
      </c>
      <c r="C10534">
        <v>2024</v>
      </c>
      <c r="D10534" t="s">
        <v>58</v>
      </c>
      <c r="E10534" t="s">
        <v>45</v>
      </c>
      <c r="F10534" t="s">
        <v>50</v>
      </c>
      <c r="G10534" t="s">
        <v>101</v>
      </c>
      <c r="H10534" t="s">
        <v>30</v>
      </c>
    </row>
    <row r="10535" spans="1:9" hidden="1" x14ac:dyDescent="0.25">
      <c r="A10535" s="57" t="s">
        <v>134</v>
      </c>
      <c r="B10535" t="s">
        <v>128</v>
      </c>
      <c r="C10535">
        <v>2024</v>
      </c>
      <c r="D10535" t="s">
        <v>58</v>
      </c>
      <c r="E10535" t="s">
        <v>45</v>
      </c>
      <c r="F10535" t="s">
        <v>287</v>
      </c>
      <c r="G10535" t="s">
        <v>287</v>
      </c>
      <c r="H10535" s="82" t="s">
        <v>288</v>
      </c>
      <c r="I10535" s="90" t="s">
        <v>403</v>
      </c>
    </row>
    <row r="10536" spans="1:9" hidden="1" x14ac:dyDescent="0.25">
      <c r="A10536" s="57" t="s">
        <v>134</v>
      </c>
      <c r="B10536" t="s">
        <v>128</v>
      </c>
      <c r="C10536">
        <v>2024</v>
      </c>
      <c r="D10536" t="s">
        <v>58</v>
      </c>
      <c r="E10536" t="s">
        <v>112</v>
      </c>
      <c r="F10536" t="s">
        <v>117</v>
      </c>
      <c r="G10536" t="s">
        <v>53</v>
      </c>
      <c r="H10536" s="2" t="s">
        <v>256</v>
      </c>
    </row>
    <row r="10537" spans="1:9" hidden="1" x14ac:dyDescent="0.25">
      <c r="A10537" s="57" t="s">
        <v>134</v>
      </c>
      <c r="B10537" t="s">
        <v>128</v>
      </c>
      <c r="C10537">
        <v>2024</v>
      </c>
      <c r="D10537" t="s">
        <v>58</v>
      </c>
      <c r="E10537" t="s">
        <v>112</v>
      </c>
      <c r="F10537" t="s">
        <v>117</v>
      </c>
      <c r="G10537" t="s">
        <v>53</v>
      </c>
      <c r="H10537" s="90" t="s">
        <v>335</v>
      </c>
      <c r="I10537" s="90" t="s">
        <v>475</v>
      </c>
    </row>
    <row r="10538" spans="1:9" hidden="1" x14ac:dyDescent="0.25">
      <c r="A10538" s="57" t="s">
        <v>134</v>
      </c>
      <c r="B10538" t="s">
        <v>128</v>
      </c>
      <c r="C10538">
        <v>2024</v>
      </c>
      <c r="D10538" t="s">
        <v>58</v>
      </c>
      <c r="E10538" t="s">
        <v>112</v>
      </c>
      <c r="F10538" t="s">
        <v>117</v>
      </c>
      <c r="G10538" t="s">
        <v>53</v>
      </c>
      <c r="H10538" s="2" t="s">
        <v>257</v>
      </c>
      <c r="I10538" s="90" t="s">
        <v>406</v>
      </c>
    </row>
    <row r="10539" spans="1:9" hidden="1" x14ac:dyDescent="0.25">
      <c r="A10539" s="57" t="s">
        <v>134</v>
      </c>
      <c r="B10539" t="s">
        <v>128</v>
      </c>
      <c r="C10539">
        <v>2024</v>
      </c>
      <c r="D10539" t="s">
        <v>58</v>
      </c>
      <c r="E10539" t="s">
        <v>112</v>
      </c>
      <c r="F10539" t="s">
        <v>117</v>
      </c>
      <c r="G10539" t="s">
        <v>53</v>
      </c>
      <c r="H10539" s="2" t="s">
        <v>257</v>
      </c>
      <c r="I10539" s="90" t="s">
        <v>408</v>
      </c>
    </row>
    <row r="10540" spans="1:9" hidden="1" x14ac:dyDescent="0.25">
      <c r="A10540" s="57" t="s">
        <v>134</v>
      </c>
      <c r="B10540" t="s">
        <v>128</v>
      </c>
      <c r="C10540">
        <v>2024</v>
      </c>
      <c r="D10540" t="s">
        <v>58</v>
      </c>
      <c r="E10540" t="s">
        <v>112</v>
      </c>
      <c r="F10540" t="s">
        <v>117</v>
      </c>
      <c r="G10540" t="s">
        <v>53</v>
      </c>
      <c r="H10540" s="2" t="s">
        <v>257</v>
      </c>
      <c r="I10540" t="s">
        <v>421</v>
      </c>
    </row>
    <row r="10541" spans="1:9" hidden="1" x14ac:dyDescent="0.25">
      <c r="A10541" s="57" t="s">
        <v>134</v>
      </c>
      <c r="B10541" t="s">
        <v>128</v>
      </c>
      <c r="C10541">
        <v>2024</v>
      </c>
      <c r="D10541" t="s">
        <v>58</v>
      </c>
      <c r="E10541" t="s">
        <v>112</v>
      </c>
      <c r="F10541" t="s">
        <v>117</v>
      </c>
      <c r="G10541" t="s">
        <v>53</v>
      </c>
      <c r="H10541" s="2" t="s">
        <v>257</v>
      </c>
      <c r="I10541" s="90" t="s">
        <v>407</v>
      </c>
    </row>
    <row r="10542" spans="1:9" hidden="1" x14ac:dyDescent="0.25">
      <c r="A10542" s="57" t="s">
        <v>134</v>
      </c>
      <c r="B10542" t="s">
        <v>128</v>
      </c>
      <c r="C10542">
        <v>2024</v>
      </c>
      <c r="D10542" t="s">
        <v>58</v>
      </c>
      <c r="E10542" t="s">
        <v>112</v>
      </c>
      <c r="F10542" t="s">
        <v>117</v>
      </c>
      <c r="G10542" t="s">
        <v>53</v>
      </c>
      <c r="H10542" s="2" t="s">
        <v>257</v>
      </c>
    </row>
    <row r="10543" spans="1:9" hidden="1" x14ac:dyDescent="0.25">
      <c r="A10543" s="57" t="s">
        <v>134</v>
      </c>
      <c r="B10543" t="s">
        <v>128</v>
      </c>
      <c r="C10543">
        <v>2024</v>
      </c>
      <c r="D10543" t="s">
        <v>58</v>
      </c>
      <c r="E10543" t="s">
        <v>112</v>
      </c>
      <c r="F10543" t="s">
        <v>117</v>
      </c>
      <c r="G10543" t="s">
        <v>53</v>
      </c>
      <c r="H10543" s="2" t="s">
        <v>257</v>
      </c>
    </row>
    <row r="10544" spans="1:9" hidden="1" x14ac:dyDescent="0.25">
      <c r="A10544" s="57" t="s">
        <v>134</v>
      </c>
      <c r="B10544" t="s">
        <v>128</v>
      </c>
      <c r="C10544">
        <v>2024</v>
      </c>
      <c r="D10544" t="s">
        <v>58</v>
      </c>
      <c r="E10544" t="s">
        <v>112</v>
      </c>
      <c r="F10544" t="s">
        <v>117</v>
      </c>
      <c r="G10544" t="s">
        <v>53</v>
      </c>
      <c r="H10544" s="2" t="s">
        <v>257</v>
      </c>
    </row>
    <row r="10545" spans="1:10" hidden="1" x14ac:dyDescent="0.25">
      <c r="A10545" s="57" t="s">
        <v>134</v>
      </c>
      <c r="B10545" t="s">
        <v>128</v>
      </c>
      <c r="C10545">
        <v>2024</v>
      </c>
      <c r="D10545" t="s">
        <v>58</v>
      </c>
      <c r="E10545" t="s">
        <v>112</v>
      </c>
      <c r="F10545" t="s">
        <v>117</v>
      </c>
      <c r="G10545" t="s">
        <v>53</v>
      </c>
      <c r="H10545" s="2" t="s">
        <v>258</v>
      </c>
    </row>
    <row r="10546" spans="1:10" hidden="1" x14ac:dyDescent="0.25">
      <c r="A10546" s="57" t="s">
        <v>134</v>
      </c>
      <c r="B10546" t="s">
        <v>128</v>
      </c>
      <c r="C10546">
        <v>2024</v>
      </c>
      <c r="D10546" t="s">
        <v>58</v>
      </c>
      <c r="E10546" t="s">
        <v>112</v>
      </c>
      <c r="F10546" t="s">
        <v>117</v>
      </c>
      <c r="G10546" t="s">
        <v>53</v>
      </c>
      <c r="H10546" s="2" t="s">
        <v>259</v>
      </c>
      <c r="I10546" s="90" t="s">
        <v>409</v>
      </c>
    </row>
    <row r="10547" spans="1:10" hidden="1" x14ac:dyDescent="0.25">
      <c r="A10547" s="57" t="s">
        <v>134</v>
      </c>
      <c r="B10547" t="s">
        <v>128</v>
      </c>
      <c r="C10547">
        <v>2024</v>
      </c>
      <c r="D10547" t="s">
        <v>58</v>
      </c>
      <c r="E10547" t="s">
        <v>112</v>
      </c>
      <c r="F10547" t="s">
        <v>117</v>
      </c>
      <c r="G10547" t="s">
        <v>53</v>
      </c>
      <c r="H10547" s="2" t="s">
        <v>259</v>
      </c>
      <c r="I10547" s="90" t="s">
        <v>503</v>
      </c>
      <c r="J10547" s="3">
        <v>245000</v>
      </c>
    </row>
    <row r="10548" spans="1:10" hidden="1" x14ac:dyDescent="0.25">
      <c r="A10548" s="57" t="s">
        <v>134</v>
      </c>
      <c r="B10548" t="s">
        <v>128</v>
      </c>
      <c r="C10548">
        <v>2024</v>
      </c>
      <c r="D10548" t="s">
        <v>58</v>
      </c>
      <c r="E10548" t="s">
        <v>112</v>
      </c>
      <c r="F10548" t="s">
        <v>117</v>
      </c>
      <c r="G10548" t="s">
        <v>53</v>
      </c>
      <c r="H10548" s="2" t="s">
        <v>259</v>
      </c>
      <c r="I10548" s="90" t="s">
        <v>411</v>
      </c>
    </row>
    <row r="10549" spans="1:10" hidden="1" x14ac:dyDescent="0.25">
      <c r="A10549" s="57" t="s">
        <v>134</v>
      </c>
      <c r="B10549" t="s">
        <v>128</v>
      </c>
      <c r="C10549">
        <v>2024</v>
      </c>
      <c r="D10549" t="s">
        <v>58</v>
      </c>
      <c r="E10549" t="s">
        <v>112</v>
      </c>
      <c r="F10549" t="s">
        <v>117</v>
      </c>
      <c r="G10549" t="s">
        <v>53</v>
      </c>
      <c r="H10549" s="2" t="s">
        <v>259</v>
      </c>
      <c r="I10549" t="s">
        <v>442</v>
      </c>
      <c r="J10549" s="3">
        <v>1328000</v>
      </c>
    </row>
    <row r="10550" spans="1:10" hidden="1" x14ac:dyDescent="0.25">
      <c r="A10550" s="57" t="s">
        <v>134</v>
      </c>
      <c r="B10550" t="s">
        <v>128</v>
      </c>
      <c r="C10550">
        <v>2024</v>
      </c>
      <c r="D10550" t="s">
        <v>58</v>
      </c>
      <c r="E10550" t="s">
        <v>112</v>
      </c>
      <c r="F10550" t="s">
        <v>117</v>
      </c>
      <c r="G10550" t="s">
        <v>53</v>
      </c>
      <c r="H10550" s="2" t="s">
        <v>259</v>
      </c>
      <c r="I10550" s="90" t="s">
        <v>671</v>
      </c>
    </row>
    <row r="10551" spans="1:10" hidden="1" x14ac:dyDescent="0.25">
      <c r="A10551" s="57" t="s">
        <v>134</v>
      </c>
      <c r="B10551" t="s">
        <v>128</v>
      </c>
      <c r="C10551">
        <v>2024</v>
      </c>
      <c r="D10551" t="s">
        <v>58</v>
      </c>
      <c r="E10551" t="s">
        <v>112</v>
      </c>
      <c r="F10551" t="s">
        <v>117</v>
      </c>
      <c r="G10551" t="s">
        <v>53</v>
      </c>
      <c r="H10551" s="2" t="s">
        <v>259</v>
      </c>
      <c r="I10551" s="90" t="s">
        <v>676</v>
      </c>
    </row>
    <row r="10552" spans="1:10" hidden="1" x14ac:dyDescent="0.25">
      <c r="A10552" s="57" t="s">
        <v>134</v>
      </c>
      <c r="B10552" t="s">
        <v>128</v>
      </c>
      <c r="C10552">
        <v>2024</v>
      </c>
      <c r="D10552" t="s">
        <v>58</v>
      </c>
      <c r="E10552" t="s">
        <v>112</v>
      </c>
      <c r="F10552" t="s">
        <v>117</v>
      </c>
      <c r="G10552" t="s">
        <v>53</v>
      </c>
      <c r="H10552" s="2" t="s">
        <v>259</v>
      </c>
      <c r="I10552" s="90" t="s">
        <v>549</v>
      </c>
    </row>
    <row r="10553" spans="1:10" hidden="1" x14ac:dyDescent="0.25">
      <c r="A10553" s="57" t="s">
        <v>134</v>
      </c>
      <c r="B10553" t="s">
        <v>128</v>
      </c>
      <c r="C10553">
        <v>2024</v>
      </c>
      <c r="D10553" t="s">
        <v>58</v>
      </c>
      <c r="E10553" t="s">
        <v>112</v>
      </c>
      <c r="F10553" t="s">
        <v>117</v>
      </c>
      <c r="G10553" t="s">
        <v>334</v>
      </c>
      <c r="H10553" s="90" t="s">
        <v>335</v>
      </c>
    </row>
    <row r="10554" spans="1:10" hidden="1" x14ac:dyDescent="0.25">
      <c r="A10554" s="57" t="s">
        <v>134</v>
      </c>
      <c r="B10554" t="s">
        <v>128</v>
      </c>
      <c r="C10554">
        <v>2024</v>
      </c>
      <c r="D10554" t="s">
        <v>58</v>
      </c>
      <c r="E10554" t="s">
        <v>112</v>
      </c>
      <c r="F10554" t="s">
        <v>117</v>
      </c>
      <c r="G10554" t="s">
        <v>318</v>
      </c>
      <c r="H10554" t="s">
        <v>180</v>
      </c>
      <c r="I10554" s="90" t="s">
        <v>439</v>
      </c>
    </row>
    <row r="10555" spans="1:10" hidden="1" x14ac:dyDescent="0.25">
      <c r="A10555" s="57" t="s">
        <v>134</v>
      </c>
      <c r="B10555" t="s">
        <v>128</v>
      </c>
      <c r="C10555">
        <v>2024</v>
      </c>
      <c r="D10555" t="s">
        <v>58</v>
      </c>
      <c r="E10555" t="s">
        <v>112</v>
      </c>
      <c r="F10555" t="s">
        <v>117</v>
      </c>
      <c r="G10555" t="s">
        <v>318</v>
      </c>
      <c r="H10555" t="s">
        <v>180</v>
      </c>
      <c r="I10555" s="90" t="s">
        <v>505</v>
      </c>
    </row>
    <row r="10556" spans="1:10" hidden="1" x14ac:dyDescent="0.25">
      <c r="A10556" s="57" t="s">
        <v>134</v>
      </c>
      <c r="B10556" t="s">
        <v>128</v>
      </c>
      <c r="C10556">
        <v>2024</v>
      </c>
      <c r="D10556" t="s">
        <v>58</v>
      </c>
      <c r="E10556" t="s">
        <v>112</v>
      </c>
      <c r="F10556" t="s">
        <v>117</v>
      </c>
      <c r="G10556" t="s">
        <v>318</v>
      </c>
      <c r="H10556" t="s">
        <v>180</v>
      </c>
      <c r="I10556" s="90" t="s">
        <v>413</v>
      </c>
      <c r="J10556" s="3">
        <v>2479900</v>
      </c>
    </row>
    <row r="10557" spans="1:10" hidden="1" x14ac:dyDescent="0.25">
      <c r="A10557" s="57" t="s">
        <v>134</v>
      </c>
      <c r="B10557" t="s">
        <v>128</v>
      </c>
      <c r="C10557">
        <v>2024</v>
      </c>
      <c r="D10557" t="s">
        <v>58</v>
      </c>
      <c r="E10557" t="s">
        <v>112</v>
      </c>
      <c r="F10557" t="s">
        <v>117</v>
      </c>
      <c r="G10557" t="s">
        <v>318</v>
      </c>
      <c r="H10557" t="s">
        <v>180</v>
      </c>
      <c r="I10557" s="90" t="s">
        <v>414</v>
      </c>
      <c r="J10557" s="3">
        <v>485760</v>
      </c>
    </row>
    <row r="10558" spans="1:10" hidden="1" x14ac:dyDescent="0.25">
      <c r="A10558" s="57" t="s">
        <v>134</v>
      </c>
      <c r="B10558" t="s">
        <v>128</v>
      </c>
      <c r="C10558">
        <v>2024</v>
      </c>
      <c r="D10558" t="s">
        <v>58</v>
      </c>
      <c r="E10558" t="s">
        <v>112</v>
      </c>
      <c r="F10558" t="s">
        <v>117</v>
      </c>
      <c r="G10558" t="s">
        <v>318</v>
      </c>
      <c r="H10558" t="s">
        <v>180</v>
      </c>
      <c r="I10558" s="90" t="s">
        <v>676</v>
      </c>
    </row>
    <row r="10559" spans="1:10" hidden="1" x14ac:dyDescent="0.25">
      <c r="A10559" s="57" t="s">
        <v>134</v>
      </c>
      <c r="B10559" t="s">
        <v>128</v>
      </c>
      <c r="C10559">
        <v>2024</v>
      </c>
      <c r="D10559" t="s">
        <v>58</v>
      </c>
      <c r="E10559" t="s">
        <v>112</v>
      </c>
      <c r="F10559" t="s">
        <v>117</v>
      </c>
      <c r="G10559" t="s">
        <v>318</v>
      </c>
      <c r="H10559" t="s">
        <v>180</v>
      </c>
      <c r="I10559" s="90" t="s">
        <v>503</v>
      </c>
      <c r="J10559" s="3">
        <v>15000</v>
      </c>
    </row>
    <row r="10560" spans="1:10" hidden="1" x14ac:dyDescent="0.25">
      <c r="A10560" s="57" t="s">
        <v>134</v>
      </c>
      <c r="B10560" t="s">
        <v>128</v>
      </c>
      <c r="C10560">
        <v>2024</v>
      </c>
      <c r="D10560" t="s">
        <v>58</v>
      </c>
      <c r="E10560" t="s">
        <v>112</v>
      </c>
      <c r="F10560" t="s">
        <v>117</v>
      </c>
      <c r="G10560" t="s">
        <v>318</v>
      </c>
      <c r="H10560" s="90" t="s">
        <v>550</v>
      </c>
    </row>
    <row r="10561" spans="1:10" hidden="1" x14ac:dyDescent="0.25">
      <c r="A10561" s="57" t="s">
        <v>134</v>
      </c>
      <c r="B10561" t="s">
        <v>128</v>
      </c>
      <c r="C10561">
        <v>2024</v>
      </c>
      <c r="D10561" t="s">
        <v>58</v>
      </c>
      <c r="E10561" t="s">
        <v>112</v>
      </c>
      <c r="F10561" t="s">
        <v>117</v>
      </c>
      <c r="G10561" t="s">
        <v>318</v>
      </c>
      <c r="H10561" s="2" t="s">
        <v>279</v>
      </c>
      <c r="I10561" s="90" t="s">
        <v>414</v>
      </c>
      <c r="J10561" s="3">
        <v>862730</v>
      </c>
    </row>
    <row r="10562" spans="1:10" hidden="1" x14ac:dyDescent="0.25">
      <c r="A10562" s="57" t="s">
        <v>134</v>
      </c>
      <c r="B10562" t="s">
        <v>128</v>
      </c>
      <c r="C10562">
        <v>2024</v>
      </c>
      <c r="D10562" t="s">
        <v>58</v>
      </c>
      <c r="E10562" t="s">
        <v>112</v>
      </c>
      <c r="F10562" t="s">
        <v>117</v>
      </c>
      <c r="G10562" t="s">
        <v>318</v>
      </c>
      <c r="H10562" s="2" t="s">
        <v>279</v>
      </c>
      <c r="I10562" s="90" t="s">
        <v>505</v>
      </c>
      <c r="J10562" s="3">
        <v>910243</v>
      </c>
    </row>
    <row r="10563" spans="1:10" hidden="1" x14ac:dyDescent="0.25">
      <c r="A10563" s="57" t="s">
        <v>134</v>
      </c>
      <c r="B10563" t="s">
        <v>128</v>
      </c>
      <c r="C10563">
        <v>2024</v>
      </c>
      <c r="D10563" t="s">
        <v>58</v>
      </c>
      <c r="E10563" t="s">
        <v>112</v>
      </c>
      <c r="F10563" t="s">
        <v>117</v>
      </c>
      <c r="G10563" t="s">
        <v>318</v>
      </c>
      <c r="H10563" s="2" t="s">
        <v>279</v>
      </c>
    </row>
    <row r="10564" spans="1:10" hidden="1" x14ac:dyDescent="0.25">
      <c r="A10564" s="57" t="s">
        <v>134</v>
      </c>
      <c r="B10564" t="s">
        <v>128</v>
      </c>
      <c r="C10564">
        <v>2024</v>
      </c>
      <c r="D10564" t="s">
        <v>58</v>
      </c>
      <c r="E10564" t="s">
        <v>112</v>
      </c>
      <c r="F10564" t="s">
        <v>117</v>
      </c>
      <c r="G10564" t="s">
        <v>318</v>
      </c>
      <c r="H10564" s="2" t="s">
        <v>279</v>
      </c>
    </row>
    <row r="10565" spans="1:10" hidden="1" x14ac:dyDescent="0.25">
      <c r="A10565" s="57" t="s">
        <v>134</v>
      </c>
      <c r="B10565" t="s">
        <v>128</v>
      </c>
      <c r="C10565">
        <v>2024</v>
      </c>
      <c r="D10565" t="s">
        <v>58</v>
      </c>
      <c r="E10565" t="s">
        <v>112</v>
      </c>
      <c r="F10565" t="s">
        <v>117</v>
      </c>
      <c r="G10565" t="s">
        <v>318</v>
      </c>
      <c r="H10565" s="2" t="s">
        <v>279</v>
      </c>
    </row>
    <row r="10566" spans="1:10" hidden="1" x14ac:dyDescent="0.25">
      <c r="A10566" s="57" t="s">
        <v>134</v>
      </c>
      <c r="B10566" t="s">
        <v>128</v>
      </c>
      <c r="C10566">
        <v>2024</v>
      </c>
      <c r="D10566" t="s">
        <v>58</v>
      </c>
      <c r="E10566" t="s">
        <v>112</v>
      </c>
      <c r="F10566" t="s">
        <v>117</v>
      </c>
      <c r="G10566" t="s">
        <v>665</v>
      </c>
      <c r="H10566" s="2" t="s">
        <v>550</v>
      </c>
      <c r="I10566" s="90" t="s">
        <v>505</v>
      </c>
      <c r="J10566" s="3">
        <v>2083695</v>
      </c>
    </row>
    <row r="10567" spans="1:10" hidden="1" x14ac:dyDescent="0.25">
      <c r="A10567" s="57" t="s">
        <v>134</v>
      </c>
      <c r="B10567" t="s">
        <v>128</v>
      </c>
      <c r="C10567">
        <v>2024</v>
      </c>
      <c r="D10567" t="s">
        <v>58</v>
      </c>
      <c r="E10567" t="s">
        <v>112</v>
      </c>
      <c r="F10567" t="s">
        <v>117</v>
      </c>
      <c r="G10567" t="s">
        <v>665</v>
      </c>
      <c r="H10567" s="2" t="s">
        <v>550</v>
      </c>
      <c r="I10567" s="90" t="s">
        <v>676</v>
      </c>
    </row>
    <row r="10568" spans="1:10" hidden="1" x14ac:dyDescent="0.25">
      <c r="A10568" s="57" t="s">
        <v>134</v>
      </c>
      <c r="B10568" t="s">
        <v>128</v>
      </c>
      <c r="C10568">
        <v>2024</v>
      </c>
      <c r="D10568" t="s">
        <v>58</v>
      </c>
      <c r="E10568" t="s">
        <v>112</v>
      </c>
      <c r="F10568" t="s">
        <v>117</v>
      </c>
      <c r="G10568" t="s">
        <v>47</v>
      </c>
      <c r="H10568" s="90" t="s">
        <v>677</v>
      </c>
      <c r="I10568" s="90" t="s">
        <v>408</v>
      </c>
    </row>
    <row r="10569" spans="1:10" hidden="1" x14ac:dyDescent="0.25">
      <c r="A10569" s="57" t="s">
        <v>134</v>
      </c>
      <c r="B10569" t="s">
        <v>128</v>
      </c>
      <c r="C10569">
        <v>2024</v>
      </c>
      <c r="D10569" t="s">
        <v>58</v>
      </c>
      <c r="E10569" t="s">
        <v>112</v>
      </c>
      <c r="F10569" t="s">
        <v>117</v>
      </c>
      <c r="G10569" t="s">
        <v>319</v>
      </c>
      <c r="H10569" t="s">
        <v>181</v>
      </c>
    </row>
    <row r="10570" spans="1:10" hidden="1" x14ac:dyDescent="0.25">
      <c r="A10570" s="57" t="s">
        <v>134</v>
      </c>
      <c r="B10570" t="s">
        <v>128</v>
      </c>
      <c r="C10570">
        <v>2024</v>
      </c>
      <c r="D10570" t="s">
        <v>58</v>
      </c>
      <c r="E10570" t="s">
        <v>112</v>
      </c>
      <c r="F10570" t="s">
        <v>117</v>
      </c>
      <c r="G10570" t="s">
        <v>319</v>
      </c>
      <c r="H10570" s="90" t="s">
        <v>320</v>
      </c>
    </row>
    <row r="10571" spans="1:10" hidden="1" x14ac:dyDescent="0.25">
      <c r="A10571" s="20" t="s">
        <v>132</v>
      </c>
      <c r="B10571" s="20" t="s">
        <v>129</v>
      </c>
      <c r="C10571" s="20">
        <v>2024</v>
      </c>
      <c r="D10571" s="20" t="s">
        <v>58</v>
      </c>
      <c r="E10571" s="20" t="s">
        <v>52</v>
      </c>
      <c r="F10571" s="20" t="s">
        <v>142</v>
      </c>
      <c r="G10571" s="20" t="s">
        <v>301</v>
      </c>
      <c r="H10571" s="20" t="s">
        <v>210</v>
      </c>
      <c r="I10571" s="20" t="s">
        <v>374</v>
      </c>
      <c r="J10571" s="171">
        <v>155270311</v>
      </c>
    </row>
    <row r="10572" spans="1:10" hidden="1" x14ac:dyDescent="0.25">
      <c r="A10572" s="57" t="s">
        <v>132</v>
      </c>
      <c r="B10572" t="s">
        <v>129</v>
      </c>
      <c r="C10572" s="20">
        <v>2024</v>
      </c>
      <c r="D10572" t="s">
        <v>58</v>
      </c>
      <c r="E10572" t="s">
        <v>45</v>
      </c>
      <c r="F10572" t="s">
        <v>46</v>
      </c>
      <c r="J10572" s="10">
        <f>+J10571*45%</f>
        <v>69871639.950000003</v>
      </c>
    </row>
    <row r="10573" spans="1:10" hidden="1" x14ac:dyDescent="0.25">
      <c r="A10573" s="57" t="s">
        <v>132</v>
      </c>
      <c r="B10573" t="s">
        <v>129</v>
      </c>
      <c r="C10573" s="20">
        <v>2024</v>
      </c>
      <c r="D10573" t="s">
        <v>58</v>
      </c>
      <c r="E10573" t="s">
        <v>112</v>
      </c>
      <c r="F10573" t="s">
        <v>117</v>
      </c>
      <c r="G10573" t="s">
        <v>53</v>
      </c>
      <c r="H10573" s="2"/>
      <c r="I10573" s="2"/>
      <c r="J10573" s="10">
        <f>+J10571*30%</f>
        <v>46581093.299999997</v>
      </c>
    </row>
    <row r="10574" spans="1:10" hidden="1" x14ac:dyDescent="0.25">
      <c r="A10574" s="20" t="s">
        <v>133</v>
      </c>
      <c r="B10574" s="20" t="s">
        <v>129</v>
      </c>
      <c r="C10574" s="20">
        <v>2024</v>
      </c>
      <c r="D10574" s="20" t="s">
        <v>58</v>
      </c>
      <c r="E10574" s="20" t="s">
        <v>52</v>
      </c>
      <c r="F10574" s="20" t="s">
        <v>142</v>
      </c>
      <c r="G10574" s="20" t="s">
        <v>301</v>
      </c>
      <c r="H10574" s="20" t="s">
        <v>210</v>
      </c>
      <c r="I10574" s="20" t="s">
        <v>374</v>
      </c>
      <c r="J10574" s="10">
        <v>133201293</v>
      </c>
    </row>
    <row r="10575" spans="1:10" hidden="1" x14ac:dyDescent="0.25">
      <c r="A10575" s="57" t="s">
        <v>133</v>
      </c>
      <c r="B10575" t="s">
        <v>129</v>
      </c>
      <c r="C10575" s="20">
        <v>2024</v>
      </c>
      <c r="D10575" t="s">
        <v>58</v>
      </c>
      <c r="E10575" t="s">
        <v>45</v>
      </c>
      <c r="F10575" t="s">
        <v>46</v>
      </c>
      <c r="J10575" s="10">
        <f>+J10574*45%</f>
        <v>59940581.850000001</v>
      </c>
    </row>
    <row r="10576" spans="1:10" hidden="1" x14ac:dyDescent="0.25">
      <c r="A10576" s="57" t="s">
        <v>133</v>
      </c>
      <c r="B10576" t="s">
        <v>129</v>
      </c>
      <c r="C10576" s="20">
        <v>2024</v>
      </c>
      <c r="D10576" t="s">
        <v>58</v>
      </c>
      <c r="E10576" t="s">
        <v>112</v>
      </c>
      <c r="F10576" t="s">
        <v>117</v>
      </c>
      <c r="G10576" t="s">
        <v>53</v>
      </c>
      <c r="H10576" s="2"/>
      <c r="I10576" s="2"/>
      <c r="J10576" s="10">
        <f>+J10574*30%</f>
        <v>39960387.899999999</v>
      </c>
    </row>
    <row r="10577" spans="1:10" hidden="1" x14ac:dyDescent="0.25">
      <c r="A10577" s="20" t="s">
        <v>134</v>
      </c>
      <c r="B10577" s="20" t="s">
        <v>129</v>
      </c>
      <c r="C10577" s="20">
        <v>2024</v>
      </c>
      <c r="D10577" s="20" t="s">
        <v>58</v>
      </c>
      <c r="E10577" s="20" t="s">
        <v>52</v>
      </c>
      <c r="F10577" s="20" t="s">
        <v>142</v>
      </c>
      <c r="G10577" s="20" t="s">
        <v>301</v>
      </c>
      <c r="H10577" s="20" t="s">
        <v>210</v>
      </c>
      <c r="I10577" s="20" t="s">
        <v>374</v>
      </c>
      <c r="J10577" s="10">
        <v>166854531</v>
      </c>
    </row>
    <row r="10578" spans="1:10" hidden="1" x14ac:dyDescent="0.25">
      <c r="A10578" s="20" t="s">
        <v>134</v>
      </c>
      <c r="B10578" t="s">
        <v>129</v>
      </c>
      <c r="C10578" s="20">
        <v>2024</v>
      </c>
      <c r="D10578" t="s">
        <v>58</v>
      </c>
      <c r="E10578" t="s">
        <v>45</v>
      </c>
      <c r="F10578" t="s">
        <v>46</v>
      </c>
      <c r="J10578" s="10">
        <f>+J10577*45%</f>
        <v>75084538.950000003</v>
      </c>
    </row>
    <row r="10579" spans="1:10" hidden="1" x14ac:dyDescent="0.25">
      <c r="A10579" s="20" t="s">
        <v>134</v>
      </c>
      <c r="B10579" t="s">
        <v>129</v>
      </c>
      <c r="C10579" s="20">
        <v>2024</v>
      </c>
      <c r="D10579" t="s">
        <v>58</v>
      </c>
      <c r="E10579" t="s">
        <v>112</v>
      </c>
      <c r="F10579" t="s">
        <v>117</v>
      </c>
      <c r="G10579" t="s">
        <v>53</v>
      </c>
      <c r="H10579" s="2"/>
      <c r="I10579" s="2"/>
      <c r="J10579" s="10">
        <f>+J10577*30%</f>
        <v>50056359.299999997</v>
      </c>
    </row>
    <row r="10580" spans="1:10" hidden="1" x14ac:dyDescent="0.25">
      <c r="A10580" s="20" t="s">
        <v>135</v>
      </c>
      <c r="B10580" s="20" t="s">
        <v>129</v>
      </c>
      <c r="C10580" s="20">
        <v>2024</v>
      </c>
      <c r="D10580" s="20" t="s">
        <v>58</v>
      </c>
      <c r="E10580" s="20" t="s">
        <v>52</v>
      </c>
      <c r="F10580" s="20" t="s">
        <v>142</v>
      </c>
      <c r="G10580" s="20" t="s">
        <v>301</v>
      </c>
      <c r="H10580" s="20" t="s">
        <v>210</v>
      </c>
      <c r="I10580" s="20" t="s">
        <v>374</v>
      </c>
      <c r="J10580" s="10">
        <v>194974329</v>
      </c>
    </row>
    <row r="10581" spans="1:10" hidden="1" x14ac:dyDescent="0.25">
      <c r="A10581" s="20" t="s">
        <v>135</v>
      </c>
      <c r="B10581" t="s">
        <v>129</v>
      </c>
      <c r="C10581" s="20">
        <v>2024</v>
      </c>
      <c r="D10581" t="s">
        <v>58</v>
      </c>
      <c r="E10581" t="s">
        <v>45</v>
      </c>
      <c r="F10581" t="s">
        <v>46</v>
      </c>
      <c r="J10581" s="10">
        <f>+J10580*45%</f>
        <v>87738448.049999997</v>
      </c>
    </row>
    <row r="10582" spans="1:10" hidden="1" x14ac:dyDescent="0.25">
      <c r="A10582" s="20" t="s">
        <v>135</v>
      </c>
      <c r="B10582" t="s">
        <v>129</v>
      </c>
      <c r="C10582" s="20">
        <v>2024</v>
      </c>
      <c r="D10582" t="s">
        <v>58</v>
      </c>
      <c r="E10582" t="s">
        <v>112</v>
      </c>
      <c r="F10582" t="s">
        <v>117</v>
      </c>
      <c r="G10582" t="s">
        <v>53</v>
      </c>
      <c r="H10582" s="2"/>
      <c r="I10582" s="2"/>
      <c r="J10582" s="10">
        <f>+J10580*30%</f>
        <v>58492298.699999996</v>
      </c>
    </row>
    <row r="10583" spans="1:10" hidden="1" x14ac:dyDescent="0.25">
      <c r="A10583" s="20" t="s">
        <v>136</v>
      </c>
      <c r="B10583" s="20" t="s">
        <v>129</v>
      </c>
      <c r="C10583" s="20">
        <v>2024</v>
      </c>
      <c r="D10583" s="20" t="s">
        <v>58</v>
      </c>
      <c r="E10583" s="20" t="s">
        <v>52</v>
      </c>
      <c r="F10583" s="20" t="s">
        <v>142</v>
      </c>
      <c r="G10583" s="20" t="s">
        <v>301</v>
      </c>
      <c r="H10583" s="20" t="s">
        <v>210</v>
      </c>
      <c r="I10583" s="20" t="s">
        <v>374</v>
      </c>
      <c r="J10583" s="10">
        <v>211905175</v>
      </c>
    </row>
    <row r="10584" spans="1:10" hidden="1" x14ac:dyDescent="0.25">
      <c r="A10584" s="20" t="s">
        <v>136</v>
      </c>
      <c r="B10584" t="s">
        <v>129</v>
      </c>
      <c r="C10584" s="20">
        <v>2024</v>
      </c>
      <c r="D10584" t="s">
        <v>58</v>
      </c>
      <c r="E10584" t="s">
        <v>45</v>
      </c>
      <c r="F10584" t="s">
        <v>46</v>
      </c>
      <c r="J10584" s="10">
        <f>+J10583*45%</f>
        <v>95357328.75</v>
      </c>
    </row>
    <row r="10585" spans="1:10" hidden="1" x14ac:dyDescent="0.25">
      <c r="A10585" s="20" t="s">
        <v>136</v>
      </c>
      <c r="B10585" t="s">
        <v>129</v>
      </c>
      <c r="C10585" s="20">
        <v>2024</v>
      </c>
      <c r="D10585" t="s">
        <v>58</v>
      </c>
      <c r="E10585" t="s">
        <v>112</v>
      </c>
      <c r="F10585" t="s">
        <v>117</v>
      </c>
      <c r="G10585" t="s">
        <v>53</v>
      </c>
      <c r="H10585" s="2"/>
      <c r="I10585" s="2"/>
      <c r="J10585" s="10">
        <f>+J10583*30%</f>
        <v>63571552.5</v>
      </c>
    </row>
    <row r="10586" spans="1:10" hidden="1" x14ac:dyDescent="0.25">
      <c r="A10586" s="20" t="s">
        <v>137</v>
      </c>
      <c r="B10586" s="20" t="s">
        <v>129</v>
      </c>
      <c r="C10586" s="20">
        <v>2024</v>
      </c>
      <c r="D10586" s="20" t="s">
        <v>58</v>
      </c>
      <c r="E10586" s="20" t="s">
        <v>52</v>
      </c>
      <c r="F10586" s="20" t="s">
        <v>142</v>
      </c>
      <c r="G10586" s="20" t="s">
        <v>301</v>
      </c>
      <c r="H10586" s="20" t="s">
        <v>210</v>
      </c>
      <c r="I10586" s="20" t="s">
        <v>374</v>
      </c>
      <c r="J10586" s="10">
        <v>205560066</v>
      </c>
    </row>
    <row r="10587" spans="1:10" hidden="1" x14ac:dyDescent="0.25">
      <c r="A10587" s="20" t="s">
        <v>137</v>
      </c>
      <c r="B10587" t="s">
        <v>129</v>
      </c>
      <c r="C10587" s="20">
        <v>2024</v>
      </c>
      <c r="D10587" t="s">
        <v>58</v>
      </c>
      <c r="E10587" t="s">
        <v>45</v>
      </c>
      <c r="F10587" t="s">
        <v>46</v>
      </c>
      <c r="J10587" s="10">
        <f>+J10586*45%</f>
        <v>92502029.700000003</v>
      </c>
    </row>
    <row r="10588" spans="1:10" hidden="1" x14ac:dyDescent="0.25">
      <c r="A10588" s="20" t="s">
        <v>137</v>
      </c>
      <c r="B10588" t="s">
        <v>129</v>
      </c>
      <c r="C10588" s="20">
        <v>2024</v>
      </c>
      <c r="D10588" t="s">
        <v>58</v>
      </c>
      <c r="E10588" t="s">
        <v>112</v>
      </c>
      <c r="F10588" t="s">
        <v>117</v>
      </c>
      <c r="G10588" t="s">
        <v>53</v>
      </c>
      <c r="H10588" s="2"/>
      <c r="I10588" s="2"/>
      <c r="J10588" s="10">
        <f>+J10586*30%</f>
        <v>61668019.799999997</v>
      </c>
    </row>
    <row r="10589" spans="1:10" hidden="1" x14ac:dyDescent="0.25">
      <c r="A10589" s="20" t="s">
        <v>138</v>
      </c>
      <c r="B10589" s="20" t="s">
        <v>129</v>
      </c>
      <c r="C10589" s="20">
        <v>2024</v>
      </c>
      <c r="D10589" s="20" t="s">
        <v>58</v>
      </c>
      <c r="E10589" s="20" t="s">
        <v>52</v>
      </c>
      <c r="F10589" s="20" t="s">
        <v>142</v>
      </c>
      <c r="G10589" s="20" t="s">
        <v>301</v>
      </c>
      <c r="H10589" s="20" t="s">
        <v>210</v>
      </c>
      <c r="I10589" s="20" t="s">
        <v>374</v>
      </c>
      <c r="J10589" s="10">
        <v>226389988</v>
      </c>
    </row>
    <row r="10590" spans="1:10" hidden="1" x14ac:dyDescent="0.25">
      <c r="A10590" s="20" t="s">
        <v>138</v>
      </c>
      <c r="B10590" t="s">
        <v>129</v>
      </c>
      <c r="C10590" s="20">
        <v>2024</v>
      </c>
      <c r="D10590" t="s">
        <v>58</v>
      </c>
      <c r="E10590" t="s">
        <v>45</v>
      </c>
      <c r="F10590" t="s">
        <v>46</v>
      </c>
      <c r="J10590" s="10">
        <f>+J10589*45%</f>
        <v>101875494.60000001</v>
      </c>
    </row>
    <row r="10591" spans="1:10" hidden="1" x14ac:dyDescent="0.25">
      <c r="A10591" s="20" t="s">
        <v>138</v>
      </c>
      <c r="B10591" t="s">
        <v>129</v>
      </c>
      <c r="C10591" s="20">
        <v>2024</v>
      </c>
      <c r="D10591" t="s">
        <v>58</v>
      </c>
      <c r="E10591" t="s">
        <v>112</v>
      </c>
      <c r="F10591" t="s">
        <v>117</v>
      </c>
      <c r="G10591" t="s">
        <v>53</v>
      </c>
      <c r="H10591" s="2"/>
      <c r="I10591" s="2"/>
      <c r="J10591" s="10">
        <f>+J10589*30%</f>
        <v>67916996.399999991</v>
      </c>
    </row>
    <row r="10592" spans="1:10" hidden="1" x14ac:dyDescent="0.25">
      <c r="A10592" s="20" t="s">
        <v>44</v>
      </c>
      <c r="B10592" s="20" t="s">
        <v>129</v>
      </c>
      <c r="C10592" s="20">
        <v>2024</v>
      </c>
      <c r="D10592" s="20" t="s">
        <v>58</v>
      </c>
      <c r="E10592" s="20" t="s">
        <v>52</v>
      </c>
      <c r="F10592" s="20" t="s">
        <v>142</v>
      </c>
      <c r="G10592" s="20" t="s">
        <v>301</v>
      </c>
      <c r="H10592" s="20" t="s">
        <v>210</v>
      </c>
      <c r="I10592" s="20" t="s">
        <v>374</v>
      </c>
      <c r="J10592" s="10">
        <v>234479212</v>
      </c>
    </row>
    <row r="10593" spans="1:10" hidden="1" x14ac:dyDescent="0.25">
      <c r="A10593" s="20" t="s">
        <v>44</v>
      </c>
      <c r="B10593" t="s">
        <v>129</v>
      </c>
      <c r="C10593" s="20">
        <v>2024</v>
      </c>
      <c r="D10593" t="s">
        <v>58</v>
      </c>
      <c r="E10593" t="s">
        <v>45</v>
      </c>
      <c r="F10593" t="s">
        <v>46</v>
      </c>
      <c r="J10593" s="10">
        <f>+J10592*45%</f>
        <v>105515645.40000001</v>
      </c>
    </row>
    <row r="10594" spans="1:10" hidden="1" x14ac:dyDescent="0.25">
      <c r="A10594" s="20" t="s">
        <v>44</v>
      </c>
      <c r="B10594" t="s">
        <v>129</v>
      </c>
      <c r="C10594" s="20">
        <v>2024</v>
      </c>
      <c r="D10594" t="s">
        <v>58</v>
      </c>
      <c r="E10594" t="s">
        <v>112</v>
      </c>
      <c r="F10594" t="s">
        <v>117</v>
      </c>
      <c r="G10594" t="s">
        <v>53</v>
      </c>
      <c r="H10594" s="2"/>
      <c r="I10594" s="2"/>
      <c r="J10594" s="10">
        <f>+J10592*30%</f>
        <v>70343763.599999994</v>
      </c>
    </row>
    <row r="10595" spans="1:10" hidden="1" x14ac:dyDescent="0.25">
      <c r="A10595" s="20" t="s">
        <v>51</v>
      </c>
      <c r="B10595" s="20" t="s">
        <v>129</v>
      </c>
      <c r="C10595" s="20">
        <v>2024</v>
      </c>
      <c r="D10595" s="20" t="s">
        <v>58</v>
      </c>
      <c r="E10595" s="20" t="s">
        <v>52</v>
      </c>
      <c r="F10595" s="20" t="s">
        <v>142</v>
      </c>
      <c r="G10595" s="20" t="s">
        <v>301</v>
      </c>
      <c r="H10595" s="20" t="s">
        <v>210</v>
      </c>
      <c r="I10595" s="20" t="s">
        <v>374</v>
      </c>
      <c r="J10595" s="10">
        <v>229463482</v>
      </c>
    </row>
    <row r="10596" spans="1:10" hidden="1" x14ac:dyDescent="0.25">
      <c r="A10596" s="20" t="s">
        <v>51</v>
      </c>
      <c r="B10596" t="s">
        <v>129</v>
      </c>
      <c r="C10596" s="20">
        <v>2024</v>
      </c>
      <c r="D10596" t="s">
        <v>58</v>
      </c>
      <c r="E10596" t="s">
        <v>45</v>
      </c>
      <c r="F10596" t="s">
        <v>46</v>
      </c>
      <c r="J10596" s="10">
        <f>+J10595*45%</f>
        <v>103258566.90000001</v>
      </c>
    </row>
    <row r="10597" spans="1:10" hidden="1" x14ac:dyDescent="0.25">
      <c r="A10597" s="20" t="s">
        <v>51</v>
      </c>
      <c r="B10597" t="s">
        <v>129</v>
      </c>
      <c r="C10597" s="20">
        <v>2024</v>
      </c>
      <c r="D10597" t="s">
        <v>58</v>
      </c>
      <c r="E10597" t="s">
        <v>112</v>
      </c>
      <c r="F10597" t="s">
        <v>117</v>
      </c>
      <c r="G10597" t="s">
        <v>53</v>
      </c>
      <c r="H10597" s="2"/>
      <c r="I10597" s="2"/>
      <c r="J10597" s="10">
        <f>+J10595*30%</f>
        <v>68839044.599999994</v>
      </c>
    </row>
    <row r="10598" spans="1:10" hidden="1" x14ac:dyDescent="0.25">
      <c r="A10598" s="20" t="s">
        <v>126</v>
      </c>
      <c r="B10598" s="20" t="s">
        <v>129</v>
      </c>
      <c r="C10598" s="20">
        <v>2024</v>
      </c>
      <c r="D10598" s="20" t="s">
        <v>58</v>
      </c>
      <c r="E10598" s="20" t="s">
        <v>52</v>
      </c>
      <c r="F10598" s="20" t="s">
        <v>142</v>
      </c>
      <c r="G10598" s="20" t="s">
        <v>301</v>
      </c>
      <c r="H10598" s="20" t="s">
        <v>210</v>
      </c>
      <c r="I10598" s="20" t="s">
        <v>374</v>
      </c>
      <c r="J10598" s="10">
        <v>277819497</v>
      </c>
    </row>
    <row r="10599" spans="1:10" hidden="1" x14ac:dyDescent="0.25">
      <c r="A10599" s="20" t="s">
        <v>126</v>
      </c>
      <c r="B10599" t="s">
        <v>129</v>
      </c>
      <c r="C10599" s="20">
        <v>2024</v>
      </c>
      <c r="D10599" t="s">
        <v>58</v>
      </c>
      <c r="E10599" t="s">
        <v>45</v>
      </c>
      <c r="F10599" t="s">
        <v>46</v>
      </c>
      <c r="J10599" s="10">
        <f>+J10598*45%</f>
        <v>125018773.65000001</v>
      </c>
    </row>
    <row r="10600" spans="1:10" hidden="1" x14ac:dyDescent="0.25">
      <c r="A10600" s="20" t="s">
        <v>126</v>
      </c>
      <c r="B10600" t="s">
        <v>129</v>
      </c>
      <c r="C10600" s="20">
        <v>2024</v>
      </c>
      <c r="D10600" t="s">
        <v>58</v>
      </c>
      <c r="E10600" t="s">
        <v>112</v>
      </c>
      <c r="F10600" t="s">
        <v>117</v>
      </c>
      <c r="G10600" t="s">
        <v>53</v>
      </c>
      <c r="H10600" s="2"/>
      <c r="I10600" s="2"/>
      <c r="J10600" s="10">
        <f>+J10598*30%</f>
        <v>83345849.099999994</v>
      </c>
    </row>
    <row r="10601" spans="1:10" hidden="1" x14ac:dyDescent="0.25">
      <c r="A10601" s="20" t="s">
        <v>130</v>
      </c>
      <c r="B10601" s="20" t="s">
        <v>129</v>
      </c>
      <c r="C10601" s="20">
        <v>2024</v>
      </c>
      <c r="D10601" s="20" t="s">
        <v>58</v>
      </c>
      <c r="E10601" s="20" t="s">
        <v>52</v>
      </c>
      <c r="F10601" s="20" t="s">
        <v>142</v>
      </c>
      <c r="G10601" s="20" t="s">
        <v>301</v>
      </c>
      <c r="H10601" s="20" t="s">
        <v>210</v>
      </c>
      <c r="I10601" s="20" t="s">
        <v>374</v>
      </c>
      <c r="J10601" s="10">
        <v>294438888</v>
      </c>
    </row>
    <row r="10602" spans="1:10" hidden="1" x14ac:dyDescent="0.25">
      <c r="A10602" s="20" t="s">
        <v>130</v>
      </c>
      <c r="B10602" t="s">
        <v>129</v>
      </c>
      <c r="C10602" s="20">
        <v>2024</v>
      </c>
      <c r="D10602" t="s">
        <v>58</v>
      </c>
      <c r="E10602" t="s">
        <v>45</v>
      </c>
      <c r="F10602" t="s">
        <v>46</v>
      </c>
      <c r="J10602" s="10">
        <f>+J10601*45%</f>
        <v>132497499.60000001</v>
      </c>
    </row>
    <row r="10603" spans="1:10" hidden="1" x14ac:dyDescent="0.25">
      <c r="A10603" s="20" t="s">
        <v>130</v>
      </c>
      <c r="B10603" t="s">
        <v>129</v>
      </c>
      <c r="C10603" s="20">
        <v>2024</v>
      </c>
      <c r="D10603" t="s">
        <v>58</v>
      </c>
      <c r="E10603" t="s">
        <v>112</v>
      </c>
      <c r="F10603" t="s">
        <v>117</v>
      </c>
      <c r="G10603" t="s">
        <v>53</v>
      </c>
      <c r="H10603" s="2"/>
      <c r="I10603" s="2"/>
      <c r="J10603" s="10">
        <f>+J10601*30%</f>
        <v>88331666.399999991</v>
      </c>
    </row>
    <row r="10604" spans="1:10" hidden="1" x14ac:dyDescent="0.25">
      <c r="A10604" s="20" t="s">
        <v>131</v>
      </c>
      <c r="B10604" s="20" t="s">
        <v>129</v>
      </c>
      <c r="C10604" s="20">
        <v>2024</v>
      </c>
      <c r="D10604" s="20" t="s">
        <v>58</v>
      </c>
      <c r="E10604" s="20" t="s">
        <v>52</v>
      </c>
      <c r="F10604" s="20" t="s">
        <v>142</v>
      </c>
      <c r="G10604" s="20" t="s">
        <v>301</v>
      </c>
      <c r="H10604" s="20" t="s">
        <v>210</v>
      </c>
      <c r="I10604" s="20" t="s">
        <v>374</v>
      </c>
      <c r="J10604" s="10">
        <v>250708341</v>
      </c>
    </row>
    <row r="10605" spans="1:10" hidden="1" x14ac:dyDescent="0.25">
      <c r="A10605" s="20" t="s">
        <v>131</v>
      </c>
      <c r="B10605" t="s">
        <v>129</v>
      </c>
      <c r="C10605" s="20">
        <v>2024</v>
      </c>
      <c r="D10605" t="s">
        <v>58</v>
      </c>
      <c r="E10605" t="s">
        <v>45</v>
      </c>
      <c r="F10605" t="s">
        <v>46</v>
      </c>
      <c r="J10605" s="10">
        <f>+J10604*45%</f>
        <v>112818753.45</v>
      </c>
    </row>
    <row r="10606" spans="1:10" hidden="1" x14ac:dyDescent="0.25">
      <c r="A10606" s="20" t="s">
        <v>131</v>
      </c>
      <c r="B10606" t="s">
        <v>129</v>
      </c>
      <c r="C10606" s="20">
        <v>2024</v>
      </c>
      <c r="D10606" t="s">
        <v>58</v>
      </c>
      <c r="E10606" t="s">
        <v>112</v>
      </c>
      <c r="F10606" t="s">
        <v>117</v>
      </c>
      <c r="G10606" t="s">
        <v>53</v>
      </c>
      <c r="H10606" s="2"/>
      <c r="I10606" s="2"/>
      <c r="J10606" s="10">
        <f>+J10604*30%</f>
        <v>75212502.299999997</v>
      </c>
    </row>
    <row r="10607" spans="1:10" hidden="1" x14ac:dyDescent="0.25">
      <c r="A10607" s="20" t="s">
        <v>135</v>
      </c>
      <c r="B10607" s="20" t="s">
        <v>128</v>
      </c>
      <c r="C10607" s="20">
        <v>2024</v>
      </c>
      <c r="D10607" s="20" t="s">
        <v>58</v>
      </c>
      <c r="E10607" s="20" t="s">
        <v>52</v>
      </c>
      <c r="F10607" s="20" t="s">
        <v>142</v>
      </c>
      <c r="G10607" s="20" t="s">
        <v>301</v>
      </c>
      <c r="H10607" s="20" t="s">
        <v>210</v>
      </c>
      <c r="I10607" s="20" t="s">
        <v>374</v>
      </c>
      <c r="J10607" s="10">
        <v>144047617.11000001</v>
      </c>
    </row>
    <row r="10608" spans="1:10" hidden="1" x14ac:dyDescent="0.25">
      <c r="A10608" s="57" t="s">
        <v>135</v>
      </c>
      <c r="B10608" t="s">
        <v>128</v>
      </c>
      <c r="C10608">
        <v>2024</v>
      </c>
      <c r="D10608" t="s">
        <v>58</v>
      </c>
      <c r="E10608" t="s">
        <v>52</v>
      </c>
      <c r="F10608" t="s">
        <v>152</v>
      </c>
      <c r="G10608" t="s">
        <v>149</v>
      </c>
      <c r="H10608" t="s">
        <v>211</v>
      </c>
    </row>
    <row r="10609" spans="1:10" hidden="1" x14ac:dyDescent="0.25">
      <c r="A10609" s="57" t="s">
        <v>135</v>
      </c>
      <c r="B10609" t="s">
        <v>128</v>
      </c>
      <c r="C10609">
        <v>2024</v>
      </c>
      <c r="D10609" t="s">
        <v>58</v>
      </c>
      <c r="E10609" t="s">
        <v>52</v>
      </c>
      <c r="F10609" t="s">
        <v>152</v>
      </c>
      <c r="G10609" t="s">
        <v>213</v>
      </c>
      <c r="H10609" t="s">
        <v>214</v>
      </c>
    </row>
    <row r="10610" spans="1:10" hidden="1" x14ac:dyDescent="0.25">
      <c r="A10610" s="57" t="s">
        <v>135</v>
      </c>
      <c r="B10610" t="s">
        <v>128</v>
      </c>
      <c r="C10610">
        <v>2024</v>
      </c>
      <c r="D10610" t="s">
        <v>58</v>
      </c>
      <c r="E10610" t="s">
        <v>52</v>
      </c>
      <c r="F10610" t="s">
        <v>152</v>
      </c>
      <c r="G10610" t="s">
        <v>217</v>
      </c>
      <c r="H10610" t="s">
        <v>218</v>
      </c>
    </row>
    <row r="10611" spans="1:10" hidden="1" x14ac:dyDescent="0.25">
      <c r="A10611" s="57" t="s">
        <v>135</v>
      </c>
      <c r="B10611" t="s">
        <v>128</v>
      </c>
      <c r="C10611">
        <v>2024</v>
      </c>
      <c r="D10611" t="s">
        <v>58</v>
      </c>
      <c r="E10611" t="s">
        <v>52</v>
      </c>
      <c r="F10611" t="s">
        <v>142</v>
      </c>
      <c r="G10611" t="s">
        <v>300</v>
      </c>
      <c r="H10611" t="s">
        <v>224</v>
      </c>
      <c r="J10611" s="10">
        <v>-18247855.140000001</v>
      </c>
    </row>
    <row r="10612" spans="1:10" hidden="1" x14ac:dyDescent="0.25">
      <c r="A10612" s="57" t="s">
        <v>135</v>
      </c>
      <c r="B10612" t="s">
        <v>128</v>
      </c>
      <c r="C10612">
        <v>2024</v>
      </c>
      <c r="D10612" t="s">
        <v>58</v>
      </c>
      <c r="E10612" t="s">
        <v>52</v>
      </c>
      <c r="F10612" t="s">
        <v>142</v>
      </c>
      <c r="G10612" t="s">
        <v>300</v>
      </c>
      <c r="H10612" t="s">
        <v>303</v>
      </c>
    </row>
    <row r="10613" spans="1:10" hidden="1" x14ac:dyDescent="0.25">
      <c r="A10613" s="57" t="s">
        <v>135</v>
      </c>
      <c r="B10613" t="s">
        <v>128</v>
      </c>
      <c r="C10613">
        <v>2024</v>
      </c>
      <c r="D10613" t="s">
        <v>58</v>
      </c>
      <c r="E10613" t="s">
        <v>52</v>
      </c>
      <c r="F10613" t="s">
        <v>142</v>
      </c>
      <c r="G10613" t="s">
        <v>270</v>
      </c>
      <c r="H10613" t="s">
        <v>269</v>
      </c>
    </row>
    <row r="10614" spans="1:10" hidden="1" x14ac:dyDescent="0.25">
      <c r="A10614" s="57" t="s">
        <v>135</v>
      </c>
      <c r="B10614" t="s">
        <v>128</v>
      </c>
      <c r="C10614">
        <v>2024</v>
      </c>
      <c r="D10614" t="s">
        <v>58</v>
      </c>
      <c r="E10614" t="s">
        <v>52</v>
      </c>
      <c r="F10614" t="s">
        <v>142</v>
      </c>
      <c r="G10614" t="s">
        <v>270</v>
      </c>
      <c r="H10614" t="s">
        <v>271</v>
      </c>
      <c r="J10614" s="10">
        <v>323529.36</v>
      </c>
    </row>
    <row r="10615" spans="1:10" hidden="1" x14ac:dyDescent="0.25">
      <c r="A10615" s="57" t="s">
        <v>135</v>
      </c>
      <c r="B10615" t="s">
        <v>128</v>
      </c>
      <c r="C10615">
        <v>2024</v>
      </c>
      <c r="D10615" t="s">
        <v>58</v>
      </c>
      <c r="E10615" t="s">
        <v>52</v>
      </c>
      <c r="F10615" t="s">
        <v>142</v>
      </c>
      <c r="G10615" t="s">
        <v>270</v>
      </c>
      <c r="H10615" t="s">
        <v>486</v>
      </c>
      <c r="J10615" s="10">
        <v>-1809552.17</v>
      </c>
    </row>
    <row r="10616" spans="1:10" hidden="1" x14ac:dyDescent="0.25">
      <c r="A10616" s="57" t="s">
        <v>135</v>
      </c>
      <c r="B10616" t="s">
        <v>128</v>
      </c>
      <c r="C10616">
        <v>2024</v>
      </c>
      <c r="D10616" t="s">
        <v>58</v>
      </c>
      <c r="E10616" t="s">
        <v>52</v>
      </c>
      <c r="F10616" t="s">
        <v>152</v>
      </c>
      <c r="G10616" t="s">
        <v>56</v>
      </c>
      <c r="H10616" s="90" t="s">
        <v>608</v>
      </c>
    </row>
    <row r="10617" spans="1:10" hidden="1" x14ac:dyDescent="0.25">
      <c r="A10617" s="57" t="s">
        <v>135</v>
      </c>
      <c r="B10617" t="s">
        <v>128</v>
      </c>
      <c r="C10617">
        <v>2024</v>
      </c>
      <c r="D10617" t="s">
        <v>58</v>
      </c>
      <c r="E10617" t="s">
        <v>45</v>
      </c>
      <c r="F10617" t="s">
        <v>46</v>
      </c>
      <c r="G10617" t="s">
        <v>54</v>
      </c>
      <c r="H10617" t="s">
        <v>681</v>
      </c>
      <c r="I10617" s="90" t="s">
        <v>375</v>
      </c>
      <c r="J10617" s="3">
        <v>16900000</v>
      </c>
    </row>
    <row r="10618" spans="1:10" hidden="1" x14ac:dyDescent="0.25">
      <c r="A10618" s="57" t="s">
        <v>135</v>
      </c>
      <c r="B10618" t="s">
        <v>128</v>
      </c>
      <c r="C10618">
        <v>2024</v>
      </c>
      <c r="D10618" t="s">
        <v>58</v>
      </c>
      <c r="E10618" t="s">
        <v>45</v>
      </c>
      <c r="F10618" t="s">
        <v>46</v>
      </c>
      <c r="G10618" t="s">
        <v>54</v>
      </c>
      <c r="H10618" t="s">
        <v>11</v>
      </c>
      <c r="I10618" s="90" t="s">
        <v>556</v>
      </c>
      <c r="J10618" s="3">
        <v>2070000</v>
      </c>
    </row>
    <row r="10619" spans="1:10" hidden="1" x14ac:dyDescent="0.25">
      <c r="A10619" s="57" t="s">
        <v>135</v>
      </c>
      <c r="B10619" t="s">
        <v>128</v>
      </c>
      <c r="C10619">
        <v>2024</v>
      </c>
      <c r="D10619" t="s">
        <v>58</v>
      </c>
      <c r="E10619" t="s">
        <v>45</v>
      </c>
      <c r="F10619" t="s">
        <v>46</v>
      </c>
      <c r="G10619" t="s">
        <v>54</v>
      </c>
      <c r="H10619" t="s">
        <v>11</v>
      </c>
      <c r="I10619" s="90" t="s">
        <v>557</v>
      </c>
    </row>
    <row r="10620" spans="1:10" hidden="1" x14ac:dyDescent="0.25">
      <c r="A10620" s="57" t="s">
        <v>135</v>
      </c>
      <c r="B10620" t="s">
        <v>128</v>
      </c>
      <c r="C10620">
        <v>2024</v>
      </c>
      <c r="D10620" t="s">
        <v>58</v>
      </c>
      <c r="E10620" t="s">
        <v>45</v>
      </c>
      <c r="F10620" t="s">
        <v>46</v>
      </c>
      <c r="G10620" t="s">
        <v>54</v>
      </c>
      <c r="H10620" t="s">
        <v>693</v>
      </c>
      <c r="I10620" s="90" t="s">
        <v>375</v>
      </c>
      <c r="J10620" s="10">
        <v>1027656</v>
      </c>
    </row>
    <row r="10621" spans="1:10" hidden="1" x14ac:dyDescent="0.25">
      <c r="A10621" s="57" t="s">
        <v>135</v>
      </c>
      <c r="B10621" t="s">
        <v>128</v>
      </c>
      <c r="C10621">
        <v>2024</v>
      </c>
      <c r="D10621" t="s">
        <v>58</v>
      </c>
      <c r="E10621" t="s">
        <v>45</v>
      </c>
      <c r="F10621" t="s">
        <v>46</v>
      </c>
      <c r="G10621" t="s">
        <v>54</v>
      </c>
      <c r="H10621" t="s">
        <v>693</v>
      </c>
      <c r="I10621" s="90" t="s">
        <v>520</v>
      </c>
      <c r="J10621" s="10">
        <v>700000</v>
      </c>
    </row>
    <row r="10622" spans="1:10" hidden="1" x14ac:dyDescent="0.25">
      <c r="A10622" s="57" t="s">
        <v>135</v>
      </c>
      <c r="B10622" t="s">
        <v>128</v>
      </c>
      <c r="C10622">
        <v>2024</v>
      </c>
      <c r="D10622" t="s">
        <v>58</v>
      </c>
      <c r="E10622" t="s">
        <v>45</v>
      </c>
      <c r="F10622" t="s">
        <v>46</v>
      </c>
      <c r="G10622" t="s">
        <v>54</v>
      </c>
      <c r="H10622" t="s">
        <v>12</v>
      </c>
      <c r="I10622" s="90" t="s">
        <v>556</v>
      </c>
      <c r="J10622" s="3">
        <v>162000</v>
      </c>
    </row>
    <row r="10623" spans="1:10" hidden="1" x14ac:dyDescent="0.25">
      <c r="A10623" s="57" t="s">
        <v>135</v>
      </c>
      <c r="B10623" t="s">
        <v>128</v>
      </c>
      <c r="C10623">
        <v>2024</v>
      </c>
      <c r="D10623" t="s">
        <v>58</v>
      </c>
      <c r="E10623" t="s">
        <v>45</v>
      </c>
      <c r="F10623" t="s">
        <v>46</v>
      </c>
      <c r="G10623" t="s">
        <v>54</v>
      </c>
      <c r="H10623" t="s">
        <v>12</v>
      </c>
      <c r="I10623" s="90" t="s">
        <v>557</v>
      </c>
    </row>
    <row r="10624" spans="1:10" hidden="1" x14ac:dyDescent="0.25">
      <c r="A10624" s="57" t="s">
        <v>135</v>
      </c>
      <c r="B10624" t="s">
        <v>128</v>
      </c>
      <c r="C10624">
        <v>2024</v>
      </c>
      <c r="D10624" t="s">
        <v>58</v>
      </c>
      <c r="E10624" t="s">
        <v>45</v>
      </c>
      <c r="F10624" t="s">
        <v>46</v>
      </c>
      <c r="G10624" t="s">
        <v>54</v>
      </c>
      <c r="H10624" t="s">
        <v>12</v>
      </c>
    </row>
    <row r="10625" spans="1:10" hidden="1" x14ac:dyDescent="0.25">
      <c r="A10625" s="57" t="s">
        <v>135</v>
      </c>
      <c r="B10625" t="s">
        <v>128</v>
      </c>
      <c r="C10625">
        <v>2024</v>
      </c>
      <c r="D10625" t="s">
        <v>58</v>
      </c>
      <c r="E10625" t="s">
        <v>45</v>
      </c>
      <c r="F10625" t="s">
        <v>46</v>
      </c>
      <c r="G10625" t="s">
        <v>54</v>
      </c>
      <c r="H10625" t="s">
        <v>13</v>
      </c>
      <c r="I10625" s="90" t="s">
        <v>375</v>
      </c>
    </row>
    <row r="10626" spans="1:10" hidden="1" x14ac:dyDescent="0.25">
      <c r="A10626" s="57" t="s">
        <v>135</v>
      </c>
      <c r="B10626" t="s">
        <v>128</v>
      </c>
      <c r="C10626">
        <v>2024</v>
      </c>
      <c r="D10626" t="s">
        <v>58</v>
      </c>
      <c r="E10626" t="s">
        <v>45</v>
      </c>
      <c r="F10626" t="s">
        <v>46</v>
      </c>
      <c r="G10626" t="s">
        <v>54</v>
      </c>
      <c r="H10626" t="s">
        <v>13</v>
      </c>
      <c r="I10626" s="90" t="s">
        <v>556</v>
      </c>
      <c r="J10626" s="3">
        <v>186000</v>
      </c>
    </row>
    <row r="10627" spans="1:10" hidden="1" x14ac:dyDescent="0.25">
      <c r="A10627" s="57" t="s">
        <v>135</v>
      </c>
      <c r="B10627" t="s">
        <v>128</v>
      </c>
      <c r="C10627">
        <v>2024</v>
      </c>
      <c r="D10627" t="s">
        <v>58</v>
      </c>
      <c r="E10627" t="s">
        <v>45</v>
      </c>
      <c r="F10627" t="s">
        <v>46</v>
      </c>
      <c r="G10627" t="s">
        <v>54</v>
      </c>
      <c r="H10627" t="s">
        <v>13</v>
      </c>
      <c r="I10627" s="90" t="s">
        <v>557</v>
      </c>
    </row>
    <row r="10628" spans="1:10" hidden="1" x14ac:dyDescent="0.25">
      <c r="A10628" s="57" t="s">
        <v>135</v>
      </c>
      <c r="B10628" t="s">
        <v>128</v>
      </c>
      <c r="C10628">
        <v>2024</v>
      </c>
      <c r="D10628" t="s">
        <v>58</v>
      </c>
      <c r="E10628" t="s">
        <v>45</v>
      </c>
      <c r="F10628" t="s">
        <v>46</v>
      </c>
      <c r="G10628" t="s">
        <v>54</v>
      </c>
      <c r="H10628" t="s">
        <v>14</v>
      </c>
      <c r="I10628" s="90" t="s">
        <v>375</v>
      </c>
    </row>
    <row r="10629" spans="1:10" hidden="1" x14ac:dyDescent="0.25">
      <c r="A10629" s="57" t="s">
        <v>135</v>
      </c>
      <c r="B10629" t="s">
        <v>128</v>
      </c>
      <c r="C10629">
        <v>2024</v>
      </c>
      <c r="D10629" t="s">
        <v>58</v>
      </c>
      <c r="E10629" t="s">
        <v>45</v>
      </c>
      <c r="F10629" t="s">
        <v>46</v>
      </c>
      <c r="G10629" t="s">
        <v>54</v>
      </c>
      <c r="H10629" t="s">
        <v>14</v>
      </c>
      <c r="I10629" s="90" t="s">
        <v>557</v>
      </c>
    </row>
    <row r="10630" spans="1:10" hidden="1" x14ac:dyDescent="0.25">
      <c r="A10630" s="57" t="s">
        <v>135</v>
      </c>
      <c r="B10630" t="s">
        <v>128</v>
      </c>
      <c r="C10630">
        <v>2024</v>
      </c>
      <c r="D10630" t="s">
        <v>58</v>
      </c>
      <c r="E10630" t="s">
        <v>45</v>
      </c>
      <c r="F10630" t="s">
        <v>46</v>
      </c>
      <c r="G10630" t="s">
        <v>54</v>
      </c>
      <c r="H10630" t="s">
        <v>14</v>
      </c>
      <c r="I10630" s="90" t="s">
        <v>672</v>
      </c>
    </row>
    <row r="10631" spans="1:10" hidden="1" x14ac:dyDescent="0.25">
      <c r="A10631" s="57" t="s">
        <v>135</v>
      </c>
      <c r="B10631" t="s">
        <v>128</v>
      </c>
      <c r="C10631">
        <v>2024</v>
      </c>
      <c r="D10631" t="s">
        <v>58</v>
      </c>
      <c r="E10631" t="s">
        <v>45</v>
      </c>
      <c r="F10631" t="s">
        <v>46</v>
      </c>
      <c r="G10631" t="s">
        <v>54</v>
      </c>
      <c r="H10631" t="s">
        <v>14</v>
      </c>
      <c r="I10631" s="90" t="s">
        <v>556</v>
      </c>
      <c r="J10631" s="3">
        <v>22320</v>
      </c>
    </row>
    <row r="10632" spans="1:10" hidden="1" x14ac:dyDescent="0.25">
      <c r="A10632" s="57" t="s">
        <v>135</v>
      </c>
      <c r="B10632" t="s">
        <v>128</v>
      </c>
      <c r="C10632">
        <v>2024</v>
      </c>
      <c r="D10632" t="s">
        <v>58</v>
      </c>
      <c r="E10632" t="s">
        <v>45</v>
      </c>
      <c r="F10632" t="s">
        <v>46</v>
      </c>
      <c r="G10632" t="s">
        <v>54</v>
      </c>
      <c r="H10632" t="s">
        <v>15</v>
      </c>
      <c r="I10632" s="90" t="s">
        <v>375</v>
      </c>
    </row>
    <row r="10633" spans="1:10" hidden="1" x14ac:dyDescent="0.25">
      <c r="A10633" s="57" t="s">
        <v>135</v>
      </c>
      <c r="B10633" t="s">
        <v>128</v>
      </c>
      <c r="C10633">
        <v>2024</v>
      </c>
      <c r="D10633" t="s">
        <v>58</v>
      </c>
      <c r="E10633" t="s">
        <v>45</v>
      </c>
      <c r="F10633" t="s">
        <v>46</v>
      </c>
      <c r="G10633" t="s">
        <v>54</v>
      </c>
      <c r="H10633" t="s">
        <v>15</v>
      </c>
      <c r="I10633" s="90" t="s">
        <v>556</v>
      </c>
      <c r="J10633" s="3">
        <v>186000</v>
      </c>
    </row>
    <row r="10634" spans="1:10" hidden="1" x14ac:dyDescent="0.25">
      <c r="A10634" s="57" t="s">
        <v>135</v>
      </c>
      <c r="B10634" t="s">
        <v>128</v>
      </c>
      <c r="C10634">
        <v>2024</v>
      </c>
      <c r="D10634" t="s">
        <v>58</v>
      </c>
      <c r="E10634" t="s">
        <v>45</v>
      </c>
      <c r="F10634" t="s">
        <v>46</v>
      </c>
      <c r="G10634" t="s">
        <v>54</v>
      </c>
      <c r="H10634" t="s">
        <v>15</v>
      </c>
      <c r="I10634" s="90" t="s">
        <v>557</v>
      </c>
    </row>
    <row r="10635" spans="1:10" hidden="1" x14ac:dyDescent="0.25">
      <c r="A10635" s="57" t="s">
        <v>135</v>
      </c>
      <c r="B10635" t="s">
        <v>128</v>
      </c>
      <c r="C10635">
        <v>2024</v>
      </c>
      <c r="D10635" t="s">
        <v>58</v>
      </c>
      <c r="E10635" t="s">
        <v>45</v>
      </c>
      <c r="F10635" t="s">
        <v>46</v>
      </c>
      <c r="G10635" t="s">
        <v>54</v>
      </c>
      <c r="H10635" t="s">
        <v>16</v>
      </c>
      <c r="I10635" s="90" t="s">
        <v>375</v>
      </c>
      <c r="J10635" s="3">
        <v>704167</v>
      </c>
    </row>
    <row r="10636" spans="1:10" hidden="1" x14ac:dyDescent="0.25">
      <c r="A10636" s="57" t="s">
        <v>135</v>
      </c>
      <c r="B10636" t="s">
        <v>128</v>
      </c>
      <c r="C10636">
        <v>2024</v>
      </c>
      <c r="D10636" t="s">
        <v>58</v>
      </c>
      <c r="E10636" t="s">
        <v>45</v>
      </c>
      <c r="F10636" t="s">
        <v>46</v>
      </c>
      <c r="G10636" t="s">
        <v>54</v>
      </c>
      <c r="H10636" t="s">
        <v>16</v>
      </c>
      <c r="I10636" s="90" t="s">
        <v>557</v>
      </c>
    </row>
    <row r="10637" spans="1:10" hidden="1" x14ac:dyDescent="0.25">
      <c r="A10637" s="57" t="s">
        <v>135</v>
      </c>
      <c r="B10637" t="s">
        <v>128</v>
      </c>
      <c r="C10637">
        <v>2024</v>
      </c>
      <c r="D10637" t="s">
        <v>58</v>
      </c>
      <c r="E10637" t="s">
        <v>45</v>
      </c>
      <c r="F10637" t="s">
        <v>46</v>
      </c>
      <c r="G10637" t="s">
        <v>54</v>
      </c>
      <c r="H10637" t="s">
        <v>16</v>
      </c>
      <c r="I10637" s="90" t="s">
        <v>556</v>
      </c>
      <c r="J10637" s="3">
        <v>86250</v>
      </c>
    </row>
    <row r="10638" spans="1:10" hidden="1" x14ac:dyDescent="0.25">
      <c r="A10638" s="57" t="s">
        <v>135</v>
      </c>
      <c r="B10638" t="s">
        <v>128</v>
      </c>
      <c r="C10638">
        <v>2024</v>
      </c>
      <c r="D10638" t="s">
        <v>58</v>
      </c>
      <c r="E10638" t="s">
        <v>45</v>
      </c>
      <c r="F10638" t="s">
        <v>46</v>
      </c>
      <c r="G10638" t="s">
        <v>54</v>
      </c>
      <c r="H10638" t="s">
        <v>17</v>
      </c>
      <c r="I10638" s="90" t="s">
        <v>375</v>
      </c>
    </row>
    <row r="10639" spans="1:10" hidden="1" x14ac:dyDescent="0.25">
      <c r="A10639" s="57" t="s">
        <v>135</v>
      </c>
      <c r="B10639" t="s">
        <v>128</v>
      </c>
      <c r="C10639">
        <v>2024</v>
      </c>
      <c r="D10639" t="s">
        <v>58</v>
      </c>
      <c r="E10639" t="s">
        <v>45</v>
      </c>
      <c r="F10639" t="s">
        <v>46</v>
      </c>
      <c r="G10639" t="s">
        <v>54</v>
      </c>
      <c r="H10639" s="90" t="s">
        <v>331</v>
      </c>
    </row>
    <row r="10640" spans="1:10" hidden="1" x14ac:dyDescent="0.25">
      <c r="A10640" s="57" t="s">
        <v>135</v>
      </c>
      <c r="B10640" t="s">
        <v>128</v>
      </c>
      <c r="C10640">
        <v>2024</v>
      </c>
      <c r="D10640" t="s">
        <v>58</v>
      </c>
      <c r="E10640" t="s">
        <v>45</v>
      </c>
      <c r="F10640" t="s">
        <v>46</v>
      </c>
      <c r="G10640" t="s">
        <v>54</v>
      </c>
      <c r="H10640" s="90" t="s">
        <v>445</v>
      </c>
    </row>
    <row r="10641" spans="1:10" hidden="1" x14ac:dyDescent="0.25">
      <c r="A10641" s="57" t="s">
        <v>135</v>
      </c>
      <c r="B10641" t="s">
        <v>128</v>
      </c>
      <c r="C10641">
        <v>2024</v>
      </c>
      <c r="D10641" t="s">
        <v>58</v>
      </c>
      <c r="E10641" t="s">
        <v>45</v>
      </c>
      <c r="F10641" t="s">
        <v>46</v>
      </c>
      <c r="G10641" t="s">
        <v>54</v>
      </c>
      <c r="H10641" t="s">
        <v>195</v>
      </c>
      <c r="I10641" s="90" t="s">
        <v>654</v>
      </c>
    </row>
    <row r="10642" spans="1:10" hidden="1" x14ac:dyDescent="0.25">
      <c r="A10642" s="57" t="s">
        <v>135</v>
      </c>
      <c r="B10642" t="s">
        <v>128</v>
      </c>
      <c r="C10642">
        <v>2024</v>
      </c>
      <c r="D10642" t="s">
        <v>58</v>
      </c>
      <c r="E10642" t="s">
        <v>45</v>
      </c>
      <c r="F10642" t="s">
        <v>46</v>
      </c>
      <c r="G10642" t="s">
        <v>54</v>
      </c>
      <c r="H10642" t="s">
        <v>18</v>
      </c>
      <c r="I10642" s="90" t="s">
        <v>559</v>
      </c>
      <c r="J10642" s="3">
        <v>72558</v>
      </c>
    </row>
    <row r="10643" spans="1:10" hidden="1" x14ac:dyDescent="0.25">
      <c r="A10643" s="57" t="s">
        <v>135</v>
      </c>
      <c r="B10643" t="s">
        <v>128</v>
      </c>
      <c r="C10643">
        <v>2024</v>
      </c>
      <c r="D10643" t="s">
        <v>58</v>
      </c>
      <c r="E10643" t="s">
        <v>45</v>
      </c>
      <c r="F10643" t="s">
        <v>46</v>
      </c>
      <c r="G10643" t="s">
        <v>54</v>
      </c>
      <c r="H10643" s="90" t="s">
        <v>513</v>
      </c>
      <c r="I10643" s="90" t="s">
        <v>581</v>
      </c>
    </row>
    <row r="10644" spans="1:10" hidden="1" x14ac:dyDescent="0.25">
      <c r="A10644" s="57" t="s">
        <v>135</v>
      </c>
      <c r="B10644" t="s">
        <v>128</v>
      </c>
      <c r="C10644">
        <v>2024</v>
      </c>
      <c r="D10644" t="s">
        <v>58</v>
      </c>
      <c r="E10644" t="s">
        <v>45</v>
      </c>
      <c r="F10644" t="s">
        <v>46</v>
      </c>
      <c r="G10644" t="s">
        <v>54</v>
      </c>
      <c r="H10644" t="s">
        <v>19</v>
      </c>
      <c r="I10644" s="90" t="s">
        <v>398</v>
      </c>
      <c r="J10644" s="3">
        <v>1668000</v>
      </c>
    </row>
    <row r="10645" spans="1:10" hidden="1" x14ac:dyDescent="0.25">
      <c r="A10645" s="57" t="s">
        <v>135</v>
      </c>
      <c r="B10645" t="s">
        <v>128</v>
      </c>
      <c r="C10645">
        <v>2024</v>
      </c>
      <c r="D10645" t="s">
        <v>58</v>
      </c>
      <c r="E10645" t="s">
        <v>45</v>
      </c>
      <c r="F10645" t="s">
        <v>46</v>
      </c>
      <c r="G10645" t="s">
        <v>54</v>
      </c>
      <c r="H10645" t="s">
        <v>19</v>
      </c>
      <c r="I10645" s="90" t="s">
        <v>400</v>
      </c>
    </row>
    <row r="10646" spans="1:10" hidden="1" x14ac:dyDescent="0.25">
      <c r="A10646" s="57" t="s">
        <v>135</v>
      </c>
      <c r="B10646" t="s">
        <v>128</v>
      </c>
      <c r="C10646">
        <v>2024</v>
      </c>
      <c r="D10646" t="s">
        <v>58</v>
      </c>
      <c r="E10646" t="s">
        <v>45</v>
      </c>
      <c r="F10646" t="s">
        <v>46</v>
      </c>
      <c r="G10646" t="s">
        <v>54</v>
      </c>
      <c r="H10646" t="s">
        <v>20</v>
      </c>
      <c r="I10646" s="90" t="s">
        <v>399</v>
      </c>
      <c r="J10646" s="3">
        <v>556000</v>
      </c>
    </row>
    <row r="10647" spans="1:10" hidden="1" x14ac:dyDescent="0.25">
      <c r="A10647" s="57" t="s">
        <v>135</v>
      </c>
      <c r="B10647" t="s">
        <v>128</v>
      </c>
      <c r="C10647">
        <v>2024</v>
      </c>
      <c r="D10647" t="s">
        <v>58</v>
      </c>
      <c r="E10647" t="s">
        <v>45</v>
      </c>
      <c r="F10647" t="s">
        <v>46</v>
      </c>
      <c r="G10647" t="s">
        <v>54</v>
      </c>
      <c r="H10647" s="90" t="s">
        <v>523</v>
      </c>
      <c r="I10647" s="90" t="s">
        <v>694</v>
      </c>
      <c r="J10647" s="3">
        <v>1043900</v>
      </c>
    </row>
    <row r="10648" spans="1:10" hidden="1" x14ac:dyDescent="0.25">
      <c r="A10648" s="57" t="s">
        <v>135</v>
      </c>
      <c r="B10648" t="s">
        <v>128</v>
      </c>
      <c r="C10648">
        <v>2024</v>
      </c>
      <c r="D10648" t="s">
        <v>58</v>
      </c>
      <c r="E10648" t="s">
        <v>45</v>
      </c>
      <c r="F10648" t="s">
        <v>46</v>
      </c>
      <c r="G10648" t="s">
        <v>54</v>
      </c>
      <c r="H10648" s="2" t="s">
        <v>294</v>
      </c>
      <c r="I10648" s="90" t="s">
        <v>575</v>
      </c>
    </row>
    <row r="10649" spans="1:10" hidden="1" x14ac:dyDescent="0.25">
      <c r="A10649" s="57" t="s">
        <v>135</v>
      </c>
      <c r="B10649" t="s">
        <v>128</v>
      </c>
      <c r="C10649">
        <v>2024</v>
      </c>
      <c r="D10649" t="s">
        <v>58</v>
      </c>
      <c r="E10649" t="s">
        <v>45</v>
      </c>
      <c r="F10649" t="s">
        <v>46</v>
      </c>
      <c r="G10649" t="s">
        <v>118</v>
      </c>
      <c r="H10649" s="2" t="s">
        <v>295</v>
      </c>
      <c r="I10649" s="90" t="s">
        <v>378</v>
      </c>
      <c r="J10649" s="3">
        <v>1344840</v>
      </c>
    </row>
    <row r="10650" spans="1:10" hidden="1" x14ac:dyDescent="0.25">
      <c r="A10650" s="57" t="s">
        <v>135</v>
      </c>
      <c r="B10650" t="s">
        <v>128</v>
      </c>
      <c r="C10650">
        <v>2024</v>
      </c>
      <c r="D10650" t="s">
        <v>58</v>
      </c>
      <c r="E10650" t="s">
        <v>45</v>
      </c>
      <c r="F10650" t="s">
        <v>46</v>
      </c>
      <c r="G10650" t="s">
        <v>118</v>
      </c>
      <c r="H10650" t="s">
        <v>119</v>
      </c>
      <c r="I10650" s="90" t="s">
        <v>685</v>
      </c>
      <c r="J10650" s="3">
        <v>1300000</v>
      </c>
    </row>
    <row r="10651" spans="1:10" hidden="1" x14ac:dyDescent="0.25">
      <c r="A10651" s="57" t="s">
        <v>135</v>
      </c>
      <c r="B10651" t="s">
        <v>128</v>
      </c>
      <c r="C10651">
        <v>2024</v>
      </c>
      <c r="D10651" t="s">
        <v>58</v>
      </c>
      <c r="E10651" t="s">
        <v>45</v>
      </c>
      <c r="F10651" t="s">
        <v>46</v>
      </c>
      <c r="G10651" t="s">
        <v>118</v>
      </c>
      <c r="H10651" t="s">
        <v>283</v>
      </c>
      <c r="I10651" s="90" t="s">
        <v>682</v>
      </c>
    </row>
    <row r="10652" spans="1:10" hidden="1" x14ac:dyDescent="0.25">
      <c r="A10652" s="57" t="s">
        <v>135</v>
      </c>
      <c r="B10652" t="s">
        <v>128</v>
      </c>
      <c r="C10652">
        <v>2024</v>
      </c>
      <c r="D10652" t="s">
        <v>58</v>
      </c>
      <c r="E10652" t="s">
        <v>45</v>
      </c>
      <c r="F10652" t="s">
        <v>46</v>
      </c>
      <c r="G10652" t="s">
        <v>109</v>
      </c>
      <c r="H10652" t="s">
        <v>219</v>
      </c>
      <c r="I10652" s="90" t="s">
        <v>465</v>
      </c>
      <c r="J10652" s="3">
        <v>690</v>
      </c>
    </row>
    <row r="10653" spans="1:10" hidden="1" x14ac:dyDescent="0.25">
      <c r="A10653" s="57" t="s">
        <v>135</v>
      </c>
      <c r="B10653" t="s">
        <v>128</v>
      </c>
      <c r="C10653">
        <v>2024</v>
      </c>
      <c r="D10653" t="s">
        <v>58</v>
      </c>
      <c r="E10653" t="s">
        <v>45</v>
      </c>
      <c r="F10653" t="s">
        <v>46</v>
      </c>
      <c r="G10653" t="s">
        <v>109</v>
      </c>
      <c r="H10653" t="s">
        <v>219</v>
      </c>
      <c r="I10653" s="90" t="s">
        <v>695</v>
      </c>
      <c r="J10653" s="3">
        <v>6666.67</v>
      </c>
    </row>
    <row r="10654" spans="1:10" hidden="1" x14ac:dyDescent="0.25">
      <c r="A10654" s="57" t="s">
        <v>135</v>
      </c>
      <c r="B10654" t="s">
        <v>128</v>
      </c>
      <c r="C10654">
        <v>2024</v>
      </c>
      <c r="D10654" t="s">
        <v>58</v>
      </c>
      <c r="E10654" t="s">
        <v>45</v>
      </c>
      <c r="F10654" t="s">
        <v>46</v>
      </c>
      <c r="G10654" t="s">
        <v>109</v>
      </c>
      <c r="H10654" t="s">
        <v>219</v>
      </c>
      <c r="I10654" s="90" t="s">
        <v>609</v>
      </c>
      <c r="J10654" s="3">
        <v>5667</v>
      </c>
    </row>
    <row r="10655" spans="1:10" hidden="1" x14ac:dyDescent="0.25">
      <c r="A10655" s="57" t="s">
        <v>135</v>
      </c>
      <c r="B10655" t="s">
        <v>128</v>
      </c>
      <c r="C10655">
        <v>2024</v>
      </c>
      <c r="D10655" t="s">
        <v>58</v>
      </c>
      <c r="E10655" t="s">
        <v>45</v>
      </c>
      <c r="F10655" t="s">
        <v>46</v>
      </c>
      <c r="G10655" t="s">
        <v>109</v>
      </c>
      <c r="H10655" t="s">
        <v>219</v>
      </c>
      <c r="I10655" s="90" t="s">
        <v>518</v>
      </c>
      <c r="J10655" s="3">
        <v>2962.96</v>
      </c>
    </row>
    <row r="10656" spans="1:10" hidden="1" x14ac:dyDescent="0.25">
      <c r="A10656" s="57" t="s">
        <v>135</v>
      </c>
      <c r="B10656" t="s">
        <v>128</v>
      </c>
      <c r="C10656">
        <v>2024</v>
      </c>
      <c r="D10656" t="s">
        <v>58</v>
      </c>
      <c r="E10656" t="s">
        <v>45</v>
      </c>
      <c r="F10656" t="s">
        <v>46</v>
      </c>
      <c r="G10656" t="s">
        <v>109</v>
      </c>
      <c r="H10656" s="2" t="s">
        <v>267</v>
      </c>
    </row>
    <row r="10657" spans="1:10" hidden="1" x14ac:dyDescent="0.25">
      <c r="A10657" s="57" t="s">
        <v>135</v>
      </c>
      <c r="B10657" t="s">
        <v>128</v>
      </c>
      <c r="C10657">
        <v>2024</v>
      </c>
      <c r="D10657" t="s">
        <v>58</v>
      </c>
      <c r="E10657" t="s">
        <v>45</v>
      </c>
      <c r="F10657" t="s">
        <v>46</v>
      </c>
      <c r="G10657" t="s">
        <v>109</v>
      </c>
      <c r="H10657" t="s">
        <v>220</v>
      </c>
      <c r="I10657" s="90" t="s">
        <v>465</v>
      </c>
    </row>
    <row r="10658" spans="1:10" hidden="1" x14ac:dyDescent="0.25">
      <c r="A10658" s="57" t="s">
        <v>135</v>
      </c>
      <c r="B10658" t="s">
        <v>128</v>
      </c>
      <c r="C10658">
        <v>2024</v>
      </c>
      <c r="D10658" t="s">
        <v>58</v>
      </c>
      <c r="E10658" t="s">
        <v>45</v>
      </c>
      <c r="F10658" t="s">
        <v>46</v>
      </c>
      <c r="G10658" t="s">
        <v>109</v>
      </c>
      <c r="H10658" t="s">
        <v>220</v>
      </c>
      <c r="I10658" s="90" t="s">
        <v>425</v>
      </c>
    </row>
    <row r="10659" spans="1:10" hidden="1" x14ac:dyDescent="0.25">
      <c r="A10659" s="57" t="s">
        <v>135</v>
      </c>
      <c r="B10659" t="s">
        <v>128</v>
      </c>
      <c r="C10659">
        <v>2024</v>
      </c>
      <c r="D10659" t="s">
        <v>58</v>
      </c>
      <c r="E10659" t="s">
        <v>45</v>
      </c>
      <c r="F10659" t="s">
        <v>46</v>
      </c>
      <c r="G10659" t="s">
        <v>109</v>
      </c>
      <c r="H10659" t="s">
        <v>220</v>
      </c>
      <c r="I10659" s="90" t="s">
        <v>597</v>
      </c>
    </row>
    <row r="10660" spans="1:10" hidden="1" x14ac:dyDescent="0.25">
      <c r="A10660" s="57" t="s">
        <v>135</v>
      </c>
      <c r="B10660" t="s">
        <v>128</v>
      </c>
      <c r="C10660">
        <v>2024</v>
      </c>
      <c r="D10660" t="s">
        <v>58</v>
      </c>
      <c r="E10660" t="s">
        <v>45</v>
      </c>
      <c r="F10660" t="s">
        <v>46</v>
      </c>
      <c r="G10660" t="s">
        <v>109</v>
      </c>
      <c r="H10660" t="s">
        <v>220</v>
      </c>
      <c r="I10660" s="90" t="s">
        <v>614</v>
      </c>
      <c r="J10660" s="3">
        <v>87307</v>
      </c>
    </row>
    <row r="10661" spans="1:10" hidden="1" x14ac:dyDescent="0.25">
      <c r="A10661" s="57" t="s">
        <v>135</v>
      </c>
      <c r="B10661" t="s">
        <v>128</v>
      </c>
      <c r="C10661">
        <v>2024</v>
      </c>
      <c r="D10661" t="s">
        <v>58</v>
      </c>
      <c r="E10661" t="s">
        <v>45</v>
      </c>
      <c r="F10661" t="s">
        <v>46</v>
      </c>
      <c r="G10661" t="s">
        <v>109</v>
      </c>
      <c r="H10661" t="s">
        <v>260</v>
      </c>
    </row>
    <row r="10662" spans="1:10" hidden="1" x14ac:dyDescent="0.25">
      <c r="A10662" s="57" t="s">
        <v>135</v>
      </c>
      <c r="B10662" t="s">
        <v>128</v>
      </c>
      <c r="C10662">
        <v>2024</v>
      </c>
      <c r="D10662" t="s">
        <v>58</v>
      </c>
      <c r="E10662" t="s">
        <v>45</v>
      </c>
      <c r="F10662" t="s">
        <v>46</v>
      </c>
      <c r="G10662" t="s">
        <v>55</v>
      </c>
      <c r="H10662" t="s">
        <v>22</v>
      </c>
      <c r="I10662" s="90" t="s">
        <v>380</v>
      </c>
    </row>
    <row r="10663" spans="1:10" hidden="1" x14ac:dyDescent="0.25">
      <c r="A10663" s="57" t="s">
        <v>135</v>
      </c>
      <c r="B10663" t="s">
        <v>128</v>
      </c>
      <c r="C10663">
        <v>2024</v>
      </c>
      <c r="D10663" t="s">
        <v>58</v>
      </c>
      <c r="E10663" t="s">
        <v>45</v>
      </c>
      <c r="F10663" t="s">
        <v>46</v>
      </c>
      <c r="G10663" t="s">
        <v>55</v>
      </c>
      <c r="H10663" t="s">
        <v>22</v>
      </c>
    </row>
    <row r="10664" spans="1:10" hidden="1" x14ac:dyDescent="0.25">
      <c r="A10664" s="57" t="s">
        <v>135</v>
      </c>
      <c r="B10664" t="s">
        <v>128</v>
      </c>
      <c r="C10664">
        <v>2024</v>
      </c>
      <c r="D10664" t="s">
        <v>58</v>
      </c>
      <c r="E10664" t="s">
        <v>45</v>
      </c>
      <c r="F10664" t="s">
        <v>46</v>
      </c>
      <c r="G10664" t="s">
        <v>55</v>
      </c>
      <c r="H10664" t="s">
        <v>447</v>
      </c>
    </row>
    <row r="10665" spans="1:10" hidden="1" x14ac:dyDescent="0.25">
      <c r="A10665" s="57" t="s">
        <v>135</v>
      </c>
      <c r="B10665" t="s">
        <v>128</v>
      </c>
      <c r="C10665">
        <v>2024</v>
      </c>
      <c r="D10665" t="s">
        <v>58</v>
      </c>
      <c r="E10665" t="s">
        <v>45</v>
      </c>
      <c r="F10665" t="s">
        <v>46</v>
      </c>
      <c r="G10665" t="s">
        <v>611</v>
      </c>
      <c r="H10665" t="s">
        <v>612</v>
      </c>
      <c r="I10665" t="s">
        <v>613</v>
      </c>
      <c r="J10665" s="3">
        <v>43930</v>
      </c>
    </row>
    <row r="10666" spans="1:10" hidden="1" x14ac:dyDescent="0.25">
      <c r="A10666" s="57" t="s">
        <v>135</v>
      </c>
      <c r="B10666" t="s">
        <v>128</v>
      </c>
      <c r="C10666">
        <v>2024</v>
      </c>
      <c r="D10666" t="s">
        <v>58</v>
      </c>
      <c r="E10666" t="s">
        <v>45</v>
      </c>
      <c r="F10666" t="s">
        <v>46</v>
      </c>
      <c r="G10666" t="s">
        <v>47</v>
      </c>
      <c r="H10666" t="s">
        <v>238</v>
      </c>
    </row>
    <row r="10667" spans="1:10" hidden="1" x14ac:dyDescent="0.25">
      <c r="A10667" s="57" t="s">
        <v>135</v>
      </c>
      <c r="B10667" t="s">
        <v>128</v>
      </c>
      <c r="C10667">
        <v>2024</v>
      </c>
      <c r="D10667" t="s">
        <v>58</v>
      </c>
      <c r="E10667" t="s">
        <v>45</v>
      </c>
      <c r="F10667" t="s">
        <v>46</v>
      </c>
      <c r="G10667" t="s">
        <v>47</v>
      </c>
      <c r="H10667" t="s">
        <v>239</v>
      </c>
      <c r="I10667" s="90" t="s">
        <v>382</v>
      </c>
      <c r="J10667" s="3">
        <v>832859</v>
      </c>
    </row>
    <row r="10668" spans="1:10" hidden="1" x14ac:dyDescent="0.25">
      <c r="A10668" s="57" t="s">
        <v>135</v>
      </c>
      <c r="B10668" t="s">
        <v>128</v>
      </c>
      <c r="C10668">
        <v>2024</v>
      </c>
      <c r="D10668" t="s">
        <v>58</v>
      </c>
      <c r="E10668" t="s">
        <v>45</v>
      </c>
      <c r="F10668" t="s">
        <v>46</v>
      </c>
      <c r="G10668" t="s">
        <v>47</v>
      </c>
      <c r="H10668" t="s">
        <v>239</v>
      </c>
      <c r="I10668" s="90" t="s">
        <v>384</v>
      </c>
      <c r="J10668" s="3">
        <v>506861.4</v>
      </c>
    </row>
    <row r="10669" spans="1:10" hidden="1" x14ac:dyDescent="0.25">
      <c r="A10669" s="57" t="s">
        <v>135</v>
      </c>
      <c r="B10669" t="s">
        <v>128</v>
      </c>
      <c r="C10669">
        <v>2024</v>
      </c>
      <c r="D10669" t="s">
        <v>58</v>
      </c>
      <c r="E10669" t="s">
        <v>45</v>
      </c>
      <c r="F10669" t="s">
        <v>46</v>
      </c>
      <c r="G10669" t="s">
        <v>47</v>
      </c>
      <c r="H10669" t="s">
        <v>239</v>
      </c>
      <c r="I10669" s="90" t="s">
        <v>576</v>
      </c>
      <c r="J10669" s="3">
        <v>1806187.69</v>
      </c>
    </row>
    <row r="10670" spans="1:10" hidden="1" x14ac:dyDescent="0.25">
      <c r="A10670" s="57" t="s">
        <v>135</v>
      </c>
      <c r="B10670" t="s">
        <v>128</v>
      </c>
      <c r="C10670">
        <v>2024</v>
      </c>
      <c r="D10670" t="s">
        <v>58</v>
      </c>
      <c r="E10670" t="s">
        <v>45</v>
      </c>
      <c r="F10670" t="s">
        <v>46</v>
      </c>
      <c r="G10670" t="s">
        <v>47</v>
      </c>
      <c r="H10670" t="s">
        <v>239</v>
      </c>
      <c r="I10670" s="90" t="s">
        <v>562</v>
      </c>
      <c r="J10670" s="3">
        <v>2500000</v>
      </c>
    </row>
    <row r="10671" spans="1:10" hidden="1" x14ac:dyDescent="0.25">
      <c r="A10671" s="57" t="s">
        <v>135</v>
      </c>
      <c r="B10671" t="s">
        <v>128</v>
      </c>
      <c r="C10671">
        <v>2024</v>
      </c>
      <c r="D10671" t="s">
        <v>58</v>
      </c>
      <c r="E10671" t="s">
        <v>45</v>
      </c>
      <c r="F10671" t="s">
        <v>46</v>
      </c>
      <c r="G10671" t="s">
        <v>47</v>
      </c>
      <c r="H10671" t="s">
        <v>239</v>
      </c>
      <c r="I10671" s="90" t="s">
        <v>686</v>
      </c>
      <c r="J10671" s="3">
        <v>2325998</v>
      </c>
    </row>
    <row r="10672" spans="1:10" hidden="1" x14ac:dyDescent="0.25">
      <c r="A10672" s="57" t="s">
        <v>135</v>
      </c>
      <c r="B10672" t="s">
        <v>128</v>
      </c>
      <c r="C10672">
        <v>2024</v>
      </c>
      <c r="D10672" t="s">
        <v>58</v>
      </c>
      <c r="E10672" t="s">
        <v>45</v>
      </c>
      <c r="F10672" t="s">
        <v>46</v>
      </c>
      <c r="G10672" t="s">
        <v>47</v>
      </c>
      <c r="H10672" t="s">
        <v>239</v>
      </c>
      <c r="I10672" t="s">
        <v>442</v>
      </c>
    </row>
    <row r="10673" spans="1:10" hidden="1" x14ac:dyDescent="0.25">
      <c r="A10673" s="57" t="s">
        <v>135</v>
      </c>
      <c r="B10673" t="s">
        <v>128</v>
      </c>
      <c r="C10673">
        <v>2024</v>
      </c>
      <c r="D10673" t="s">
        <v>58</v>
      </c>
      <c r="E10673" t="s">
        <v>45</v>
      </c>
      <c r="F10673" t="s">
        <v>46</v>
      </c>
      <c r="G10673" t="s">
        <v>47</v>
      </c>
      <c r="H10673" t="s">
        <v>239</v>
      </c>
      <c r="I10673" t="s">
        <v>431</v>
      </c>
    </row>
    <row r="10674" spans="1:10" hidden="1" x14ac:dyDescent="0.25">
      <c r="A10674" s="57" t="s">
        <v>135</v>
      </c>
      <c r="B10674" t="s">
        <v>128</v>
      </c>
      <c r="C10674">
        <v>2024</v>
      </c>
      <c r="D10674" t="s">
        <v>58</v>
      </c>
      <c r="E10674" t="s">
        <v>45</v>
      </c>
      <c r="F10674" t="s">
        <v>46</v>
      </c>
      <c r="G10674" t="s">
        <v>47</v>
      </c>
      <c r="H10674" t="s">
        <v>239</v>
      </c>
      <c r="I10674" s="90" t="s">
        <v>416</v>
      </c>
      <c r="J10674" s="3">
        <v>1290000</v>
      </c>
    </row>
    <row r="10675" spans="1:10" hidden="1" x14ac:dyDescent="0.25">
      <c r="A10675" s="57" t="s">
        <v>135</v>
      </c>
      <c r="B10675" t="s">
        <v>128</v>
      </c>
      <c r="C10675">
        <v>2024</v>
      </c>
      <c r="D10675" t="s">
        <v>58</v>
      </c>
      <c r="E10675" t="s">
        <v>45</v>
      </c>
      <c r="F10675" t="s">
        <v>46</v>
      </c>
      <c r="G10675" t="s">
        <v>47</v>
      </c>
      <c r="H10675" t="s">
        <v>239</v>
      </c>
      <c r="I10675" s="90" t="s">
        <v>696</v>
      </c>
      <c r="J10675" s="10">
        <v>100000</v>
      </c>
    </row>
    <row r="10676" spans="1:10" hidden="1" x14ac:dyDescent="0.25">
      <c r="A10676" s="57" t="s">
        <v>135</v>
      </c>
      <c r="B10676" t="s">
        <v>128</v>
      </c>
      <c r="C10676">
        <v>2024</v>
      </c>
      <c r="D10676" t="s">
        <v>58</v>
      </c>
      <c r="E10676" t="s">
        <v>45</v>
      </c>
      <c r="F10676" t="s">
        <v>46</v>
      </c>
      <c r="G10676" t="s">
        <v>47</v>
      </c>
      <c r="H10676" t="s">
        <v>243</v>
      </c>
      <c r="I10676" s="90" t="s">
        <v>465</v>
      </c>
    </row>
    <row r="10677" spans="1:10" hidden="1" x14ac:dyDescent="0.25">
      <c r="A10677" s="57" t="s">
        <v>135</v>
      </c>
      <c r="B10677" t="s">
        <v>128</v>
      </c>
      <c r="C10677">
        <v>2024</v>
      </c>
      <c r="D10677" t="s">
        <v>58</v>
      </c>
      <c r="E10677" t="s">
        <v>45</v>
      </c>
      <c r="F10677" t="s">
        <v>46</v>
      </c>
      <c r="G10677" t="s">
        <v>47</v>
      </c>
      <c r="H10677" t="s">
        <v>243</v>
      </c>
      <c r="I10677" s="90" t="s">
        <v>498</v>
      </c>
    </row>
    <row r="10678" spans="1:10" hidden="1" x14ac:dyDescent="0.25">
      <c r="A10678" s="57" t="s">
        <v>135</v>
      </c>
      <c r="B10678" t="s">
        <v>128</v>
      </c>
      <c r="C10678">
        <v>2024</v>
      </c>
      <c r="D10678" t="s">
        <v>58</v>
      </c>
      <c r="E10678" t="s">
        <v>45</v>
      </c>
      <c r="F10678" t="s">
        <v>46</v>
      </c>
      <c r="G10678" t="s">
        <v>47</v>
      </c>
      <c r="H10678" s="2" t="s">
        <v>276</v>
      </c>
      <c r="I10678" s="90" t="s">
        <v>395</v>
      </c>
      <c r="J10678" s="3">
        <v>520000</v>
      </c>
    </row>
    <row r="10679" spans="1:10" hidden="1" x14ac:dyDescent="0.25">
      <c r="A10679" s="57" t="s">
        <v>135</v>
      </c>
      <c r="B10679" t="s">
        <v>128</v>
      </c>
      <c r="C10679">
        <v>2024</v>
      </c>
      <c r="D10679" t="s">
        <v>58</v>
      </c>
      <c r="E10679" t="s">
        <v>45</v>
      </c>
      <c r="F10679" t="s">
        <v>46</v>
      </c>
      <c r="G10679" t="s">
        <v>47</v>
      </c>
      <c r="H10679" s="2" t="s">
        <v>296</v>
      </c>
    </row>
    <row r="10680" spans="1:10" hidden="1" x14ac:dyDescent="0.25">
      <c r="A10680" s="57" t="s">
        <v>135</v>
      </c>
      <c r="B10680" t="s">
        <v>128</v>
      </c>
      <c r="C10680">
        <v>2024</v>
      </c>
      <c r="D10680" t="s">
        <v>58</v>
      </c>
      <c r="E10680" t="s">
        <v>45</v>
      </c>
      <c r="F10680" t="s">
        <v>46</v>
      </c>
      <c r="G10680" t="s">
        <v>47</v>
      </c>
      <c r="H10680" s="90" t="s">
        <v>364</v>
      </c>
      <c r="I10680" s="90" t="s">
        <v>465</v>
      </c>
      <c r="J10680" s="3">
        <v>268291.15999999997</v>
      </c>
    </row>
    <row r="10681" spans="1:10" hidden="1" x14ac:dyDescent="0.25">
      <c r="A10681" s="57" t="s">
        <v>135</v>
      </c>
      <c r="B10681" t="s">
        <v>128</v>
      </c>
      <c r="C10681">
        <v>2024</v>
      </c>
      <c r="D10681" t="s">
        <v>58</v>
      </c>
      <c r="E10681" t="s">
        <v>45</v>
      </c>
      <c r="F10681" t="s">
        <v>46</v>
      </c>
      <c r="G10681" t="s">
        <v>47</v>
      </c>
      <c r="H10681" s="2" t="s">
        <v>277</v>
      </c>
    </row>
    <row r="10682" spans="1:10" hidden="1" x14ac:dyDescent="0.25">
      <c r="A10682" s="57" t="s">
        <v>135</v>
      </c>
      <c r="B10682" t="s">
        <v>128</v>
      </c>
      <c r="C10682">
        <v>2024</v>
      </c>
      <c r="D10682" t="s">
        <v>58</v>
      </c>
      <c r="E10682" t="s">
        <v>45</v>
      </c>
      <c r="F10682" t="s">
        <v>46</v>
      </c>
      <c r="G10682" t="s">
        <v>47</v>
      </c>
      <c r="H10682" s="2" t="s">
        <v>278</v>
      </c>
    </row>
    <row r="10683" spans="1:10" hidden="1" x14ac:dyDescent="0.25">
      <c r="A10683" s="57" t="s">
        <v>135</v>
      </c>
      <c r="B10683" t="s">
        <v>128</v>
      </c>
      <c r="C10683">
        <v>2024</v>
      </c>
      <c r="D10683" t="s">
        <v>58</v>
      </c>
      <c r="E10683" t="s">
        <v>45</v>
      </c>
      <c r="F10683" t="s">
        <v>46</v>
      </c>
      <c r="G10683" t="s">
        <v>47</v>
      </c>
      <c r="H10683" s="2" t="s">
        <v>298</v>
      </c>
      <c r="I10683" t="s">
        <v>387</v>
      </c>
    </row>
    <row r="10684" spans="1:10" hidden="1" x14ac:dyDescent="0.25">
      <c r="A10684" s="57" t="s">
        <v>135</v>
      </c>
      <c r="B10684" t="s">
        <v>128</v>
      </c>
      <c r="C10684">
        <v>2024</v>
      </c>
      <c r="D10684" t="s">
        <v>58</v>
      </c>
      <c r="E10684" t="s">
        <v>45</v>
      </c>
      <c r="F10684" t="s">
        <v>46</v>
      </c>
      <c r="G10684" t="s">
        <v>47</v>
      </c>
      <c r="H10684" s="2" t="s">
        <v>298</v>
      </c>
      <c r="I10684" t="s">
        <v>418</v>
      </c>
    </row>
    <row r="10685" spans="1:10" hidden="1" x14ac:dyDescent="0.25">
      <c r="A10685" s="57" t="s">
        <v>135</v>
      </c>
      <c r="B10685" t="s">
        <v>128</v>
      </c>
      <c r="C10685">
        <v>2024</v>
      </c>
      <c r="D10685" t="s">
        <v>58</v>
      </c>
      <c r="E10685" t="s">
        <v>45</v>
      </c>
      <c r="F10685" t="s">
        <v>46</v>
      </c>
      <c r="G10685" t="s">
        <v>47</v>
      </c>
      <c r="H10685" s="2" t="s">
        <v>238</v>
      </c>
    </row>
    <row r="10686" spans="1:10" hidden="1" x14ac:dyDescent="0.25">
      <c r="A10686" s="57" t="s">
        <v>135</v>
      </c>
      <c r="B10686" t="s">
        <v>128</v>
      </c>
      <c r="C10686">
        <v>2024</v>
      </c>
      <c r="D10686" t="s">
        <v>58</v>
      </c>
      <c r="E10686" t="s">
        <v>45</v>
      </c>
      <c r="F10686" t="s">
        <v>46</v>
      </c>
      <c r="G10686" t="s">
        <v>182</v>
      </c>
      <c r="H10686" t="s">
        <v>240</v>
      </c>
    </row>
    <row r="10687" spans="1:10" hidden="1" x14ac:dyDescent="0.25">
      <c r="A10687" s="57" t="s">
        <v>135</v>
      </c>
      <c r="B10687" t="s">
        <v>128</v>
      </c>
      <c r="C10687">
        <v>2024</v>
      </c>
      <c r="D10687" t="s">
        <v>58</v>
      </c>
      <c r="E10687" t="s">
        <v>45</v>
      </c>
      <c r="F10687" t="s">
        <v>46</v>
      </c>
      <c r="G10687" t="s">
        <v>182</v>
      </c>
      <c r="H10687" t="s">
        <v>241</v>
      </c>
      <c r="I10687" s="90" t="s">
        <v>477</v>
      </c>
    </row>
    <row r="10688" spans="1:10" hidden="1" x14ac:dyDescent="0.25">
      <c r="A10688" s="57" t="s">
        <v>135</v>
      </c>
      <c r="B10688" t="s">
        <v>128</v>
      </c>
      <c r="C10688">
        <v>2024</v>
      </c>
      <c r="D10688" t="s">
        <v>58</v>
      </c>
      <c r="E10688" t="s">
        <v>45</v>
      </c>
      <c r="F10688" t="s">
        <v>46</v>
      </c>
      <c r="G10688" t="s">
        <v>182</v>
      </c>
      <c r="H10688" t="s">
        <v>242</v>
      </c>
    </row>
    <row r="10689" spans="1:10" hidden="1" x14ac:dyDescent="0.25">
      <c r="A10689" s="57" t="s">
        <v>135</v>
      </c>
      <c r="B10689" t="s">
        <v>128</v>
      </c>
      <c r="C10689">
        <v>2024</v>
      </c>
      <c r="D10689" t="s">
        <v>58</v>
      </c>
      <c r="E10689" t="s">
        <v>45</v>
      </c>
      <c r="F10689" t="s">
        <v>46</v>
      </c>
      <c r="G10689" t="s">
        <v>182</v>
      </c>
      <c r="H10689" t="s">
        <v>243</v>
      </c>
    </row>
    <row r="10690" spans="1:10" hidden="1" x14ac:dyDescent="0.25">
      <c r="A10690" s="57" t="s">
        <v>135</v>
      </c>
      <c r="B10690" t="s">
        <v>128</v>
      </c>
      <c r="C10690">
        <v>2024</v>
      </c>
      <c r="D10690" t="s">
        <v>58</v>
      </c>
      <c r="E10690" t="s">
        <v>45</v>
      </c>
      <c r="F10690" t="s">
        <v>46</v>
      </c>
      <c r="G10690" t="s">
        <v>253</v>
      </c>
      <c r="H10690" s="2" t="s">
        <v>266</v>
      </c>
      <c r="I10690" s="90" t="s">
        <v>577</v>
      </c>
    </row>
    <row r="10691" spans="1:10" hidden="1" x14ac:dyDescent="0.25">
      <c r="A10691" s="57" t="s">
        <v>135</v>
      </c>
      <c r="B10691" t="s">
        <v>128</v>
      </c>
      <c r="C10691">
        <v>2024</v>
      </c>
      <c r="D10691" t="s">
        <v>58</v>
      </c>
      <c r="E10691" t="s">
        <v>45</v>
      </c>
      <c r="F10691" t="s">
        <v>46</v>
      </c>
      <c r="G10691" t="s">
        <v>253</v>
      </c>
      <c r="H10691" s="2" t="s">
        <v>266</v>
      </c>
      <c r="I10691" s="90" t="s">
        <v>578</v>
      </c>
    </row>
    <row r="10692" spans="1:10" hidden="1" x14ac:dyDescent="0.25">
      <c r="A10692" s="57" t="s">
        <v>135</v>
      </c>
      <c r="B10692" t="s">
        <v>128</v>
      </c>
      <c r="C10692">
        <v>2024</v>
      </c>
      <c r="D10692" t="s">
        <v>58</v>
      </c>
      <c r="E10692" t="s">
        <v>45</v>
      </c>
      <c r="F10692" t="s">
        <v>46</v>
      </c>
      <c r="G10692" t="s">
        <v>253</v>
      </c>
      <c r="H10692" s="90" t="s">
        <v>365</v>
      </c>
      <c r="I10692" s="90" t="s">
        <v>658</v>
      </c>
    </row>
    <row r="10693" spans="1:10" hidden="1" x14ac:dyDescent="0.25">
      <c r="A10693" s="57" t="s">
        <v>135</v>
      </c>
      <c r="B10693" t="s">
        <v>128</v>
      </c>
      <c r="C10693">
        <v>2024</v>
      </c>
      <c r="D10693" t="s">
        <v>58</v>
      </c>
      <c r="E10693" t="s">
        <v>45</v>
      </c>
      <c r="F10693" t="s">
        <v>46</v>
      </c>
      <c r="G10693" t="s">
        <v>537</v>
      </c>
      <c r="H10693" s="90" t="s">
        <v>538</v>
      </c>
    </row>
    <row r="10694" spans="1:10" hidden="1" x14ac:dyDescent="0.25">
      <c r="A10694" s="57" t="s">
        <v>135</v>
      </c>
      <c r="B10694" t="s">
        <v>128</v>
      </c>
      <c r="C10694">
        <v>2024</v>
      </c>
      <c r="D10694" t="s">
        <v>58</v>
      </c>
      <c r="E10694" t="s">
        <v>45</v>
      </c>
      <c r="F10694" t="s">
        <v>46</v>
      </c>
      <c r="G10694" t="s">
        <v>673</v>
      </c>
      <c r="H10694" s="90" t="s">
        <v>244</v>
      </c>
      <c r="I10694" s="90" t="s">
        <v>687</v>
      </c>
    </row>
    <row r="10695" spans="1:10" hidden="1" x14ac:dyDescent="0.25">
      <c r="A10695" s="57" t="s">
        <v>135</v>
      </c>
      <c r="B10695" t="s">
        <v>128</v>
      </c>
      <c r="C10695">
        <v>2024</v>
      </c>
      <c r="D10695" t="s">
        <v>58</v>
      </c>
      <c r="E10695" t="s">
        <v>45</v>
      </c>
      <c r="F10695" t="s">
        <v>46</v>
      </c>
      <c r="G10695" t="s">
        <v>673</v>
      </c>
      <c r="H10695" s="90" t="s">
        <v>244</v>
      </c>
      <c r="I10695" s="90" t="s">
        <v>688</v>
      </c>
    </row>
    <row r="10696" spans="1:10" hidden="1" x14ac:dyDescent="0.25">
      <c r="A10696" s="57" t="s">
        <v>135</v>
      </c>
      <c r="B10696" t="s">
        <v>128</v>
      </c>
      <c r="C10696">
        <v>2024</v>
      </c>
      <c r="D10696" t="s">
        <v>58</v>
      </c>
      <c r="E10696" t="s">
        <v>45</v>
      </c>
      <c r="F10696" t="s">
        <v>46</v>
      </c>
      <c r="G10696" t="s">
        <v>527</v>
      </c>
      <c r="H10696" s="90" t="s">
        <v>366</v>
      </c>
      <c r="I10696" t="s">
        <v>387</v>
      </c>
    </row>
    <row r="10697" spans="1:10" hidden="1" x14ac:dyDescent="0.25">
      <c r="A10697" s="57" t="s">
        <v>135</v>
      </c>
      <c r="B10697" t="s">
        <v>128</v>
      </c>
      <c r="C10697">
        <v>2024</v>
      </c>
      <c r="D10697" t="s">
        <v>58</v>
      </c>
      <c r="E10697" t="s">
        <v>45</v>
      </c>
      <c r="F10697" t="s">
        <v>46</v>
      </c>
      <c r="G10697" t="s">
        <v>527</v>
      </c>
      <c r="H10697" s="90" t="s">
        <v>525</v>
      </c>
      <c r="I10697" s="90" t="s">
        <v>526</v>
      </c>
    </row>
    <row r="10698" spans="1:10" hidden="1" x14ac:dyDescent="0.25">
      <c r="A10698" s="57" t="s">
        <v>135</v>
      </c>
      <c r="B10698" t="s">
        <v>128</v>
      </c>
      <c r="C10698">
        <v>2024</v>
      </c>
      <c r="D10698" t="s">
        <v>58</v>
      </c>
      <c r="E10698" t="s">
        <v>45</v>
      </c>
      <c r="F10698" t="s">
        <v>46</v>
      </c>
      <c r="G10698" t="s">
        <v>527</v>
      </c>
      <c r="H10698" s="90" t="s">
        <v>365</v>
      </c>
      <c r="I10698" s="90" t="s">
        <v>526</v>
      </c>
    </row>
    <row r="10699" spans="1:10" hidden="1" x14ac:dyDescent="0.25">
      <c r="A10699" s="57" t="s">
        <v>135</v>
      </c>
      <c r="B10699" t="s">
        <v>128</v>
      </c>
      <c r="C10699">
        <v>2024</v>
      </c>
      <c r="D10699" t="s">
        <v>58</v>
      </c>
      <c r="E10699" t="s">
        <v>45</v>
      </c>
      <c r="F10699" t="s">
        <v>46</v>
      </c>
      <c r="G10699" t="s">
        <v>527</v>
      </c>
      <c r="H10699" s="90" t="s">
        <v>484</v>
      </c>
      <c r="I10699" s="90" t="s">
        <v>526</v>
      </c>
    </row>
    <row r="10700" spans="1:10" hidden="1" x14ac:dyDescent="0.25">
      <c r="A10700" s="57" t="s">
        <v>135</v>
      </c>
      <c r="B10700" t="s">
        <v>128</v>
      </c>
      <c r="C10700">
        <v>2024</v>
      </c>
      <c r="D10700" t="s">
        <v>58</v>
      </c>
      <c r="E10700" t="s">
        <v>45</v>
      </c>
      <c r="F10700" t="s">
        <v>46</v>
      </c>
      <c r="G10700" t="s">
        <v>272</v>
      </c>
      <c r="H10700" s="90" t="s">
        <v>273</v>
      </c>
      <c r="I10700" s="90" t="s">
        <v>526</v>
      </c>
    </row>
    <row r="10701" spans="1:10" hidden="1" x14ac:dyDescent="0.25">
      <c r="A10701" s="57" t="s">
        <v>135</v>
      </c>
      <c r="B10701" t="s">
        <v>128</v>
      </c>
      <c r="C10701">
        <v>2024</v>
      </c>
      <c r="D10701" t="s">
        <v>58</v>
      </c>
      <c r="E10701" t="s">
        <v>45</v>
      </c>
      <c r="F10701" t="s">
        <v>46</v>
      </c>
      <c r="G10701" t="s">
        <v>221</v>
      </c>
      <c r="H10701" s="2" t="s">
        <v>245</v>
      </c>
      <c r="I10701" s="90" t="s">
        <v>417</v>
      </c>
      <c r="J10701" s="3">
        <v>2489800</v>
      </c>
    </row>
    <row r="10702" spans="1:10" hidden="1" x14ac:dyDescent="0.25">
      <c r="A10702" s="57" t="s">
        <v>135</v>
      </c>
      <c r="B10702" t="s">
        <v>128</v>
      </c>
      <c r="C10702">
        <v>2024</v>
      </c>
      <c r="D10702" t="s">
        <v>58</v>
      </c>
      <c r="E10702" t="s">
        <v>45</v>
      </c>
      <c r="F10702" t="s">
        <v>46</v>
      </c>
      <c r="G10702" t="s">
        <v>221</v>
      </c>
      <c r="H10702" s="2" t="s">
        <v>245</v>
      </c>
      <c r="I10702" t="s">
        <v>614</v>
      </c>
      <c r="J10702" s="3">
        <v>731700</v>
      </c>
    </row>
    <row r="10703" spans="1:10" hidden="1" x14ac:dyDescent="0.25">
      <c r="A10703" s="57" t="s">
        <v>135</v>
      </c>
      <c r="B10703" t="s">
        <v>128</v>
      </c>
      <c r="C10703">
        <v>2024</v>
      </c>
      <c r="D10703" t="s">
        <v>58</v>
      </c>
      <c r="E10703" t="s">
        <v>45</v>
      </c>
      <c r="F10703" t="s">
        <v>46</v>
      </c>
      <c r="G10703" t="s">
        <v>221</v>
      </c>
      <c r="H10703" s="2" t="s">
        <v>245</v>
      </c>
      <c r="I10703" s="90" t="s">
        <v>668</v>
      </c>
    </row>
    <row r="10704" spans="1:10" hidden="1" x14ac:dyDescent="0.25">
      <c r="A10704" s="57" t="s">
        <v>135</v>
      </c>
      <c r="B10704" t="s">
        <v>128</v>
      </c>
      <c r="C10704">
        <v>2024</v>
      </c>
      <c r="D10704" t="s">
        <v>58</v>
      </c>
      <c r="E10704" t="s">
        <v>45</v>
      </c>
      <c r="F10704" t="s">
        <v>46</v>
      </c>
      <c r="G10704" t="s">
        <v>221</v>
      </c>
      <c r="H10704" s="2" t="s">
        <v>299</v>
      </c>
      <c r="I10704" s="90" t="s">
        <v>695</v>
      </c>
      <c r="J10704" s="3">
        <v>1256671.74</v>
      </c>
    </row>
    <row r="10705" spans="1:10" hidden="1" x14ac:dyDescent="0.25">
      <c r="A10705" s="57" t="s">
        <v>135</v>
      </c>
      <c r="B10705" t="s">
        <v>128</v>
      </c>
      <c r="C10705">
        <v>2024</v>
      </c>
      <c r="D10705" t="s">
        <v>58</v>
      </c>
      <c r="E10705" t="s">
        <v>45</v>
      </c>
      <c r="F10705" t="s">
        <v>46</v>
      </c>
      <c r="G10705" t="s">
        <v>221</v>
      </c>
      <c r="H10705" s="2" t="s">
        <v>299</v>
      </c>
      <c r="I10705" s="90" t="s">
        <v>518</v>
      </c>
      <c r="J10705" s="3">
        <v>330000</v>
      </c>
    </row>
    <row r="10706" spans="1:10" hidden="1" x14ac:dyDescent="0.25">
      <c r="A10706" s="57" t="s">
        <v>135</v>
      </c>
      <c r="B10706" t="s">
        <v>128</v>
      </c>
      <c r="C10706">
        <v>2024</v>
      </c>
      <c r="D10706" t="s">
        <v>58</v>
      </c>
      <c r="E10706" t="s">
        <v>45</v>
      </c>
      <c r="F10706" t="s">
        <v>46</v>
      </c>
      <c r="G10706" t="s">
        <v>221</v>
      </c>
      <c r="H10706" s="2" t="s">
        <v>299</v>
      </c>
      <c r="I10706" s="90" t="s">
        <v>666</v>
      </c>
    </row>
    <row r="10707" spans="1:10" hidden="1" x14ac:dyDescent="0.25">
      <c r="A10707" s="57" t="s">
        <v>135</v>
      </c>
      <c r="B10707" t="s">
        <v>128</v>
      </c>
      <c r="C10707">
        <v>2024</v>
      </c>
      <c r="D10707" t="s">
        <v>58</v>
      </c>
      <c r="E10707" t="s">
        <v>45</v>
      </c>
      <c r="F10707" t="s">
        <v>46</v>
      </c>
      <c r="G10707" t="s">
        <v>272</v>
      </c>
      <c r="H10707" s="2" t="s">
        <v>273</v>
      </c>
    </row>
    <row r="10708" spans="1:10" hidden="1" x14ac:dyDescent="0.25">
      <c r="A10708" s="57" t="s">
        <v>135</v>
      </c>
      <c r="B10708" t="s">
        <v>128</v>
      </c>
      <c r="C10708">
        <v>2024</v>
      </c>
      <c r="D10708" t="s">
        <v>58</v>
      </c>
      <c r="E10708" t="s">
        <v>45</v>
      </c>
      <c r="F10708" t="s">
        <v>46</v>
      </c>
      <c r="G10708" t="s">
        <v>49</v>
      </c>
      <c r="H10708" s="2" t="s">
        <v>246</v>
      </c>
      <c r="I10708" s="90" t="s">
        <v>565</v>
      </c>
      <c r="J10708" s="3">
        <v>449587.52</v>
      </c>
    </row>
    <row r="10709" spans="1:10" hidden="1" x14ac:dyDescent="0.25">
      <c r="A10709" s="57" t="s">
        <v>135</v>
      </c>
      <c r="B10709" t="s">
        <v>128</v>
      </c>
      <c r="C10709">
        <v>2024</v>
      </c>
      <c r="D10709" t="s">
        <v>58</v>
      </c>
      <c r="E10709" t="s">
        <v>45</v>
      </c>
      <c r="F10709" t="s">
        <v>46</v>
      </c>
      <c r="G10709" t="s">
        <v>49</v>
      </c>
      <c r="H10709" s="2" t="s">
        <v>246</v>
      </c>
      <c r="I10709" t="s">
        <v>615</v>
      </c>
      <c r="J10709" s="3">
        <v>799101</v>
      </c>
    </row>
    <row r="10710" spans="1:10" hidden="1" x14ac:dyDescent="0.25">
      <c r="A10710" s="57" t="s">
        <v>135</v>
      </c>
      <c r="B10710" t="s">
        <v>128</v>
      </c>
      <c r="C10710">
        <v>2024</v>
      </c>
      <c r="D10710" t="s">
        <v>58</v>
      </c>
      <c r="E10710" t="s">
        <v>45</v>
      </c>
      <c r="F10710" t="s">
        <v>46</v>
      </c>
      <c r="G10710" t="s">
        <v>49</v>
      </c>
      <c r="H10710" s="2" t="s">
        <v>246</v>
      </c>
      <c r="I10710" s="90" t="s">
        <v>689</v>
      </c>
    </row>
    <row r="10711" spans="1:10" hidden="1" x14ac:dyDescent="0.25">
      <c r="A10711" s="57" t="s">
        <v>135</v>
      </c>
      <c r="B10711" t="s">
        <v>128</v>
      </c>
      <c r="C10711">
        <v>2024</v>
      </c>
      <c r="D10711" t="s">
        <v>58</v>
      </c>
      <c r="E10711" t="s">
        <v>45</v>
      </c>
      <c r="F10711" t="s">
        <v>46</v>
      </c>
      <c r="G10711" t="s">
        <v>49</v>
      </c>
      <c r="H10711" s="2" t="s">
        <v>246</v>
      </c>
      <c r="I10711" s="90" t="s">
        <v>697</v>
      </c>
      <c r="J10711" s="3">
        <v>2664600</v>
      </c>
    </row>
    <row r="10712" spans="1:10" hidden="1" x14ac:dyDescent="0.25">
      <c r="A10712" s="57" t="s">
        <v>135</v>
      </c>
      <c r="B10712" t="s">
        <v>128</v>
      </c>
      <c r="C10712">
        <v>2024</v>
      </c>
      <c r="D10712" t="s">
        <v>58</v>
      </c>
      <c r="E10712" t="s">
        <v>45</v>
      </c>
      <c r="F10712" t="s">
        <v>46</v>
      </c>
      <c r="G10712" t="s">
        <v>49</v>
      </c>
      <c r="H10712" s="90" t="s">
        <v>669</v>
      </c>
      <c r="I10712" s="90" t="s">
        <v>667</v>
      </c>
    </row>
    <row r="10713" spans="1:10" hidden="1" x14ac:dyDescent="0.25">
      <c r="A10713" s="57" t="s">
        <v>135</v>
      </c>
      <c r="B10713" t="s">
        <v>128</v>
      </c>
      <c r="C10713">
        <v>2024</v>
      </c>
      <c r="D10713" t="s">
        <v>58</v>
      </c>
      <c r="E10713" t="s">
        <v>45</v>
      </c>
      <c r="F10713" t="s">
        <v>46</v>
      </c>
      <c r="G10713" t="s">
        <v>49</v>
      </c>
      <c r="H10713" s="90" t="s">
        <v>669</v>
      </c>
      <c r="I10713" s="90" t="s">
        <v>670</v>
      </c>
    </row>
    <row r="10714" spans="1:10" hidden="1" x14ac:dyDescent="0.25">
      <c r="A10714" s="57" t="s">
        <v>135</v>
      </c>
      <c r="B10714" t="s">
        <v>128</v>
      </c>
      <c r="C10714">
        <v>2024</v>
      </c>
      <c r="D10714" t="s">
        <v>58</v>
      </c>
      <c r="E10714" t="s">
        <v>45</v>
      </c>
      <c r="F10714" t="s">
        <v>46</v>
      </c>
      <c r="G10714" t="s">
        <v>49</v>
      </c>
      <c r="H10714" s="90" t="s">
        <v>669</v>
      </c>
    </row>
    <row r="10715" spans="1:10" hidden="1" x14ac:dyDescent="0.25">
      <c r="A10715" s="57" t="s">
        <v>135</v>
      </c>
      <c r="B10715" t="s">
        <v>128</v>
      </c>
      <c r="C10715">
        <v>2024</v>
      </c>
      <c r="D10715" t="s">
        <v>58</v>
      </c>
      <c r="E10715" t="s">
        <v>45</v>
      </c>
      <c r="F10715" t="s">
        <v>46</v>
      </c>
      <c r="G10715" t="s">
        <v>49</v>
      </c>
      <c r="H10715" s="2" t="s">
        <v>247</v>
      </c>
      <c r="I10715" s="90" t="s">
        <v>509</v>
      </c>
      <c r="J10715" s="3">
        <v>166666.65</v>
      </c>
    </row>
    <row r="10716" spans="1:10" hidden="1" x14ac:dyDescent="0.25">
      <c r="A10716" s="57" t="s">
        <v>135</v>
      </c>
      <c r="B10716" t="s">
        <v>128</v>
      </c>
      <c r="C10716">
        <v>2024</v>
      </c>
      <c r="D10716" t="s">
        <v>58</v>
      </c>
      <c r="E10716" t="s">
        <v>45</v>
      </c>
      <c r="F10716" t="s">
        <v>46</v>
      </c>
      <c r="G10716" t="s">
        <v>49</v>
      </c>
      <c r="H10716" s="2" t="s">
        <v>247</v>
      </c>
      <c r="I10716" s="90" t="s">
        <v>455</v>
      </c>
      <c r="J10716" s="3">
        <v>468487.41</v>
      </c>
    </row>
    <row r="10717" spans="1:10" hidden="1" x14ac:dyDescent="0.25">
      <c r="A10717" s="57" t="s">
        <v>135</v>
      </c>
      <c r="B10717" t="s">
        <v>128</v>
      </c>
      <c r="C10717">
        <v>2024</v>
      </c>
      <c r="D10717" t="s">
        <v>58</v>
      </c>
      <c r="E10717" t="s">
        <v>45</v>
      </c>
      <c r="F10717" t="s">
        <v>46</v>
      </c>
      <c r="G10717" t="s">
        <v>49</v>
      </c>
      <c r="H10717" s="2" t="s">
        <v>248</v>
      </c>
      <c r="I10717" s="90" t="s">
        <v>556</v>
      </c>
      <c r="J10717" s="3">
        <f>20000-44000</f>
        <v>-24000</v>
      </c>
    </row>
    <row r="10718" spans="1:10" hidden="1" x14ac:dyDescent="0.25">
      <c r="A10718" s="57" t="s">
        <v>135</v>
      </c>
      <c r="B10718" t="s">
        <v>128</v>
      </c>
      <c r="C10718">
        <v>2024</v>
      </c>
      <c r="D10718" t="s">
        <v>58</v>
      </c>
      <c r="E10718" t="s">
        <v>45</v>
      </c>
      <c r="F10718" t="s">
        <v>46</v>
      </c>
      <c r="G10718" t="s">
        <v>49</v>
      </c>
      <c r="H10718" s="2" t="s">
        <v>248</v>
      </c>
      <c r="I10718" t="s">
        <v>524</v>
      </c>
    </row>
    <row r="10719" spans="1:10" hidden="1" x14ac:dyDescent="0.25">
      <c r="A10719" s="57" t="s">
        <v>135</v>
      </c>
      <c r="B10719" t="s">
        <v>128</v>
      </c>
      <c r="C10719">
        <v>2024</v>
      </c>
      <c r="D10719" t="s">
        <v>58</v>
      </c>
      <c r="E10719" t="s">
        <v>45</v>
      </c>
      <c r="F10719" t="s">
        <v>46</v>
      </c>
      <c r="G10719" t="s">
        <v>49</v>
      </c>
      <c r="H10719" s="2" t="s">
        <v>248</v>
      </c>
      <c r="I10719" s="90" t="s">
        <v>404</v>
      </c>
      <c r="J10719" s="3">
        <v>233025.21</v>
      </c>
    </row>
    <row r="10720" spans="1:10" hidden="1" x14ac:dyDescent="0.25">
      <c r="A10720" s="57" t="s">
        <v>135</v>
      </c>
      <c r="B10720" t="s">
        <v>128</v>
      </c>
      <c r="C10720">
        <v>2024</v>
      </c>
      <c r="D10720" t="s">
        <v>58</v>
      </c>
      <c r="E10720" t="s">
        <v>45</v>
      </c>
      <c r="F10720" t="s">
        <v>46</v>
      </c>
      <c r="G10720" t="s">
        <v>49</v>
      </c>
      <c r="H10720" s="2" t="s">
        <v>249</v>
      </c>
      <c r="I10720" s="90" t="s">
        <v>471</v>
      </c>
      <c r="J10720" s="3">
        <v>196166.01</v>
      </c>
    </row>
    <row r="10721" spans="1:10" hidden="1" x14ac:dyDescent="0.25">
      <c r="A10721" s="57" t="s">
        <v>135</v>
      </c>
      <c r="B10721" t="s">
        <v>128</v>
      </c>
      <c r="C10721">
        <v>2024</v>
      </c>
      <c r="D10721" t="s">
        <v>58</v>
      </c>
      <c r="E10721" t="s">
        <v>45</v>
      </c>
      <c r="F10721" t="s">
        <v>46</v>
      </c>
      <c r="G10721" t="s">
        <v>49</v>
      </c>
      <c r="H10721" s="2" t="s">
        <v>249</v>
      </c>
    </row>
    <row r="10722" spans="1:10" hidden="1" x14ac:dyDescent="0.25">
      <c r="A10722" s="57" t="s">
        <v>135</v>
      </c>
      <c r="B10722" t="s">
        <v>128</v>
      </c>
      <c r="C10722">
        <v>2024</v>
      </c>
      <c r="D10722" t="s">
        <v>58</v>
      </c>
      <c r="E10722" t="s">
        <v>45</v>
      </c>
      <c r="F10722" t="s">
        <v>46</v>
      </c>
      <c r="G10722" t="s">
        <v>49</v>
      </c>
      <c r="H10722" s="2" t="s">
        <v>249</v>
      </c>
    </row>
    <row r="10723" spans="1:10" hidden="1" x14ac:dyDescent="0.25">
      <c r="A10723" s="57" t="s">
        <v>135</v>
      </c>
      <c r="B10723" t="s">
        <v>128</v>
      </c>
      <c r="C10723">
        <v>2024</v>
      </c>
      <c r="D10723" t="s">
        <v>58</v>
      </c>
      <c r="E10723" t="s">
        <v>45</v>
      </c>
      <c r="F10723" t="s">
        <v>46</v>
      </c>
      <c r="G10723" t="s">
        <v>49</v>
      </c>
      <c r="H10723" s="2" t="s">
        <v>249</v>
      </c>
    </row>
    <row r="10724" spans="1:10" hidden="1" x14ac:dyDescent="0.25">
      <c r="A10724" s="57" t="s">
        <v>135</v>
      </c>
      <c r="B10724" t="s">
        <v>128</v>
      </c>
      <c r="C10724">
        <v>2024</v>
      </c>
      <c r="D10724" t="s">
        <v>58</v>
      </c>
      <c r="E10724" t="s">
        <v>45</v>
      </c>
      <c r="F10724" t="s">
        <v>46</v>
      </c>
      <c r="G10724" t="s">
        <v>49</v>
      </c>
      <c r="H10724" s="2" t="s">
        <v>249</v>
      </c>
    </row>
    <row r="10725" spans="1:10" hidden="1" x14ac:dyDescent="0.25">
      <c r="A10725" s="57" t="s">
        <v>135</v>
      </c>
      <c r="B10725" t="s">
        <v>128</v>
      </c>
      <c r="C10725">
        <v>2024</v>
      </c>
      <c r="D10725" t="s">
        <v>58</v>
      </c>
      <c r="E10725" t="s">
        <v>45</v>
      </c>
      <c r="F10725" t="s">
        <v>46</v>
      </c>
      <c r="G10725" t="s">
        <v>49</v>
      </c>
      <c r="H10725" s="2" t="s">
        <v>249</v>
      </c>
    </row>
    <row r="10726" spans="1:10" hidden="1" x14ac:dyDescent="0.25">
      <c r="A10726" s="57" t="s">
        <v>135</v>
      </c>
      <c r="B10726" t="s">
        <v>128</v>
      </c>
      <c r="C10726">
        <v>2024</v>
      </c>
      <c r="D10726" t="s">
        <v>58</v>
      </c>
      <c r="E10726" t="s">
        <v>45</v>
      </c>
      <c r="F10726" t="s">
        <v>46</v>
      </c>
      <c r="G10726" t="s">
        <v>49</v>
      </c>
      <c r="H10726" s="2" t="s">
        <v>250</v>
      </c>
      <c r="I10726" s="90" t="s">
        <v>698</v>
      </c>
      <c r="J10726" s="3">
        <v>148739</v>
      </c>
    </row>
    <row r="10727" spans="1:10" hidden="1" x14ac:dyDescent="0.25">
      <c r="A10727" s="57" t="s">
        <v>135</v>
      </c>
      <c r="B10727" t="s">
        <v>128</v>
      </c>
      <c r="C10727">
        <v>2024</v>
      </c>
      <c r="D10727" t="s">
        <v>58</v>
      </c>
      <c r="E10727" t="s">
        <v>45</v>
      </c>
      <c r="F10727" t="s">
        <v>46</v>
      </c>
      <c r="G10727" t="s">
        <v>49</v>
      </c>
      <c r="H10727" s="2" t="s">
        <v>250</v>
      </c>
      <c r="I10727" s="90" t="s">
        <v>556</v>
      </c>
      <c r="J10727" s="10">
        <f>70000-161620</f>
        <v>-91620</v>
      </c>
    </row>
    <row r="10728" spans="1:10" hidden="1" x14ac:dyDescent="0.25">
      <c r="A10728" s="57" t="s">
        <v>135</v>
      </c>
      <c r="B10728" t="s">
        <v>128</v>
      </c>
      <c r="C10728">
        <v>2024</v>
      </c>
      <c r="D10728" t="s">
        <v>58</v>
      </c>
      <c r="E10728" t="s">
        <v>45</v>
      </c>
      <c r="F10728" t="s">
        <v>46</v>
      </c>
      <c r="G10728" t="s">
        <v>49</v>
      </c>
      <c r="H10728" s="2" t="s">
        <v>250</v>
      </c>
      <c r="I10728" s="90" t="s">
        <v>518</v>
      </c>
      <c r="J10728" s="3">
        <v>37037</v>
      </c>
    </row>
    <row r="10729" spans="1:10" hidden="1" x14ac:dyDescent="0.25">
      <c r="A10729" s="57" t="s">
        <v>135</v>
      </c>
      <c r="B10729" t="s">
        <v>128</v>
      </c>
      <c r="C10729">
        <v>2024</v>
      </c>
      <c r="D10729" t="s">
        <v>58</v>
      </c>
      <c r="E10729" t="s">
        <v>45</v>
      </c>
      <c r="F10729" t="s">
        <v>46</v>
      </c>
      <c r="G10729" t="s">
        <v>49</v>
      </c>
      <c r="H10729" s="2" t="s">
        <v>250</v>
      </c>
      <c r="I10729" s="90" t="s">
        <v>609</v>
      </c>
      <c r="J10729" s="3">
        <v>77833</v>
      </c>
    </row>
    <row r="10730" spans="1:10" hidden="1" x14ac:dyDescent="0.25">
      <c r="A10730" s="57" t="s">
        <v>135</v>
      </c>
      <c r="B10730" t="s">
        <v>128</v>
      </c>
      <c r="C10730">
        <v>2024</v>
      </c>
      <c r="D10730" t="s">
        <v>58</v>
      </c>
      <c r="E10730" t="s">
        <v>45</v>
      </c>
      <c r="F10730" t="s">
        <v>46</v>
      </c>
      <c r="G10730" t="s">
        <v>49</v>
      </c>
      <c r="H10730" s="2" t="s">
        <v>251</v>
      </c>
    </row>
    <row r="10731" spans="1:10" hidden="1" x14ac:dyDescent="0.25">
      <c r="A10731" s="57" t="s">
        <v>135</v>
      </c>
      <c r="B10731" t="s">
        <v>128</v>
      </c>
      <c r="C10731">
        <v>2024</v>
      </c>
      <c r="D10731" t="s">
        <v>58</v>
      </c>
      <c r="E10731" t="s">
        <v>45</v>
      </c>
      <c r="F10731" t="s">
        <v>46</v>
      </c>
      <c r="G10731" t="s">
        <v>49</v>
      </c>
      <c r="H10731" s="2" t="s">
        <v>333</v>
      </c>
      <c r="I10731" s="90" t="s">
        <v>617</v>
      </c>
    </row>
    <row r="10732" spans="1:10" hidden="1" x14ac:dyDescent="0.25">
      <c r="A10732" s="57" t="s">
        <v>135</v>
      </c>
      <c r="B10732" t="s">
        <v>128</v>
      </c>
      <c r="C10732">
        <v>2024</v>
      </c>
      <c r="D10732" t="s">
        <v>58</v>
      </c>
      <c r="E10732" t="s">
        <v>45</v>
      </c>
      <c r="F10732" t="s">
        <v>46</v>
      </c>
      <c r="G10732" t="s">
        <v>49</v>
      </c>
      <c r="H10732" s="2" t="s">
        <v>333</v>
      </c>
      <c r="I10732" s="90" t="s">
        <v>674</v>
      </c>
      <c r="J10732" s="3">
        <v>80000</v>
      </c>
    </row>
    <row r="10733" spans="1:10" hidden="1" x14ac:dyDescent="0.25">
      <c r="A10733" s="57" t="s">
        <v>135</v>
      </c>
      <c r="B10733" t="s">
        <v>128</v>
      </c>
      <c r="C10733">
        <v>2024</v>
      </c>
      <c r="D10733" t="s">
        <v>58</v>
      </c>
      <c r="E10733" t="s">
        <v>45</v>
      </c>
      <c r="F10733" t="s">
        <v>46</v>
      </c>
      <c r="G10733" t="s">
        <v>49</v>
      </c>
      <c r="H10733" s="2" t="s">
        <v>333</v>
      </c>
      <c r="I10733" s="90" t="s">
        <v>699</v>
      </c>
      <c r="J10733" s="10">
        <v>651000</v>
      </c>
    </row>
    <row r="10734" spans="1:10" hidden="1" x14ac:dyDescent="0.25">
      <c r="A10734" s="57" t="s">
        <v>135</v>
      </c>
      <c r="B10734" t="s">
        <v>128</v>
      </c>
      <c r="C10734">
        <v>2024</v>
      </c>
      <c r="D10734" t="s">
        <v>58</v>
      </c>
      <c r="E10734" t="s">
        <v>45</v>
      </c>
      <c r="F10734" t="s">
        <v>46</v>
      </c>
      <c r="G10734" t="s">
        <v>49</v>
      </c>
      <c r="H10734" s="2" t="s">
        <v>333</v>
      </c>
      <c r="I10734" s="90" t="s">
        <v>661</v>
      </c>
      <c r="J10734" s="3">
        <v>0</v>
      </c>
    </row>
    <row r="10735" spans="1:10" hidden="1" x14ac:dyDescent="0.25">
      <c r="A10735" s="57" t="s">
        <v>135</v>
      </c>
      <c r="B10735" t="s">
        <v>128</v>
      </c>
      <c r="C10735">
        <v>2024</v>
      </c>
      <c r="D10735" t="s">
        <v>58</v>
      </c>
      <c r="E10735" t="s">
        <v>45</v>
      </c>
      <c r="F10735" t="s">
        <v>46</v>
      </c>
      <c r="G10735" t="s">
        <v>49</v>
      </c>
      <c r="H10735" s="2" t="s">
        <v>333</v>
      </c>
      <c r="I10735" s="90" t="s">
        <v>617</v>
      </c>
      <c r="J10735" s="3">
        <v>327000</v>
      </c>
    </row>
    <row r="10736" spans="1:10" hidden="1" x14ac:dyDescent="0.25">
      <c r="A10736" s="57" t="s">
        <v>135</v>
      </c>
      <c r="B10736" t="s">
        <v>128</v>
      </c>
      <c r="C10736">
        <v>2024</v>
      </c>
      <c r="D10736" t="s">
        <v>58</v>
      </c>
      <c r="E10736" t="s">
        <v>45</v>
      </c>
      <c r="F10736" t="s">
        <v>46</v>
      </c>
      <c r="G10736" t="s">
        <v>49</v>
      </c>
      <c r="H10736" s="2" t="s">
        <v>333</v>
      </c>
      <c r="I10736" s="90" t="s">
        <v>661</v>
      </c>
    </row>
    <row r="10737" spans="1:10" hidden="1" x14ac:dyDescent="0.25">
      <c r="A10737" s="57" t="s">
        <v>135</v>
      </c>
      <c r="B10737" t="s">
        <v>128</v>
      </c>
      <c r="C10737">
        <v>2024</v>
      </c>
      <c r="D10737" t="s">
        <v>58</v>
      </c>
      <c r="E10737" t="s">
        <v>45</v>
      </c>
      <c r="F10737" t="s">
        <v>46</v>
      </c>
      <c r="G10737" t="s">
        <v>49</v>
      </c>
      <c r="H10737" s="2" t="s">
        <v>333</v>
      </c>
      <c r="I10737" s="90" t="s">
        <v>591</v>
      </c>
      <c r="J10737" s="10">
        <v>0</v>
      </c>
    </row>
    <row r="10738" spans="1:10" hidden="1" x14ac:dyDescent="0.25">
      <c r="A10738" s="57" t="s">
        <v>135</v>
      </c>
      <c r="B10738" t="s">
        <v>128</v>
      </c>
      <c r="C10738">
        <v>2024</v>
      </c>
      <c r="D10738" t="s">
        <v>58</v>
      </c>
      <c r="E10738" t="s">
        <v>45</v>
      </c>
      <c r="F10738" t="s">
        <v>46</v>
      </c>
      <c r="G10738" t="s">
        <v>49</v>
      </c>
      <c r="H10738" s="2" t="s">
        <v>333</v>
      </c>
      <c r="I10738" s="90" t="s">
        <v>509</v>
      </c>
      <c r="J10738" s="10">
        <v>8000</v>
      </c>
    </row>
    <row r="10739" spans="1:10" hidden="1" x14ac:dyDescent="0.25">
      <c r="A10739" s="57" t="s">
        <v>135</v>
      </c>
      <c r="B10739" t="s">
        <v>128</v>
      </c>
      <c r="C10739">
        <v>2024</v>
      </c>
      <c r="D10739" t="s">
        <v>58</v>
      </c>
      <c r="E10739" t="s">
        <v>45</v>
      </c>
      <c r="F10739" t="s">
        <v>46</v>
      </c>
      <c r="G10739" t="s">
        <v>49</v>
      </c>
      <c r="H10739" s="90" t="s">
        <v>367</v>
      </c>
      <c r="I10739" t="s">
        <v>591</v>
      </c>
    </row>
    <row r="10740" spans="1:10" hidden="1" x14ac:dyDescent="0.25">
      <c r="A10740" s="57" t="s">
        <v>135</v>
      </c>
      <c r="B10740" t="s">
        <v>128</v>
      </c>
      <c r="C10740">
        <v>2024</v>
      </c>
      <c r="D10740" t="s">
        <v>58</v>
      </c>
      <c r="E10740" t="s">
        <v>45</v>
      </c>
      <c r="F10740" t="s">
        <v>46</v>
      </c>
      <c r="G10740" t="s">
        <v>49</v>
      </c>
      <c r="H10740" s="90" t="s">
        <v>367</v>
      </c>
    </row>
    <row r="10741" spans="1:10" hidden="1" x14ac:dyDescent="0.25">
      <c r="A10741" s="57" t="s">
        <v>135</v>
      </c>
      <c r="B10741" t="s">
        <v>128</v>
      </c>
      <c r="C10741">
        <v>2024</v>
      </c>
      <c r="D10741" t="s">
        <v>58</v>
      </c>
      <c r="E10741" t="s">
        <v>45</v>
      </c>
      <c r="F10741" t="s">
        <v>46</v>
      </c>
      <c r="G10741" t="s">
        <v>49</v>
      </c>
      <c r="H10741" s="90" t="s">
        <v>367</v>
      </c>
    </row>
    <row r="10742" spans="1:10" hidden="1" x14ac:dyDescent="0.25">
      <c r="A10742" s="57" t="s">
        <v>135</v>
      </c>
      <c r="B10742" t="s">
        <v>128</v>
      </c>
      <c r="C10742">
        <v>2024</v>
      </c>
      <c r="D10742" t="s">
        <v>58</v>
      </c>
      <c r="E10742" t="s">
        <v>45</v>
      </c>
      <c r="F10742" t="s">
        <v>46</v>
      </c>
      <c r="G10742" t="s">
        <v>49</v>
      </c>
      <c r="H10742" s="2" t="s">
        <v>252</v>
      </c>
    </row>
    <row r="10743" spans="1:10" hidden="1" x14ac:dyDescent="0.25">
      <c r="A10743" s="57" t="s">
        <v>135</v>
      </c>
      <c r="B10743" t="s">
        <v>128</v>
      </c>
      <c r="C10743">
        <v>2024</v>
      </c>
      <c r="D10743" t="s">
        <v>58</v>
      </c>
      <c r="E10743" t="s">
        <v>45</v>
      </c>
      <c r="F10743" t="s">
        <v>46</v>
      </c>
      <c r="G10743" t="s">
        <v>49</v>
      </c>
      <c r="H10743" s="2" t="s">
        <v>243</v>
      </c>
      <c r="I10743" t="s">
        <v>432</v>
      </c>
    </row>
    <row r="10744" spans="1:10" hidden="1" x14ac:dyDescent="0.25">
      <c r="A10744" s="57" t="s">
        <v>135</v>
      </c>
      <c r="B10744" t="s">
        <v>128</v>
      </c>
      <c r="C10744">
        <v>2024</v>
      </c>
      <c r="D10744" t="s">
        <v>58</v>
      </c>
      <c r="E10744" t="s">
        <v>45</v>
      </c>
      <c r="F10744" t="s">
        <v>46</v>
      </c>
      <c r="G10744" t="s">
        <v>49</v>
      </c>
      <c r="H10744" s="2" t="s">
        <v>243</v>
      </c>
      <c r="I10744" s="90" t="s">
        <v>671</v>
      </c>
      <c r="J10744" s="10">
        <v>150000</v>
      </c>
    </row>
    <row r="10745" spans="1:10" hidden="1" x14ac:dyDescent="0.25">
      <c r="A10745" s="57" t="s">
        <v>135</v>
      </c>
      <c r="B10745" t="s">
        <v>128</v>
      </c>
      <c r="C10745">
        <v>2024</v>
      </c>
      <c r="D10745" t="s">
        <v>58</v>
      </c>
      <c r="E10745" t="s">
        <v>45</v>
      </c>
      <c r="F10745" t="s">
        <v>46</v>
      </c>
      <c r="G10745" t="s">
        <v>49</v>
      </c>
      <c r="H10745" s="2" t="s">
        <v>243</v>
      </c>
      <c r="I10745" s="90" t="s">
        <v>695</v>
      </c>
      <c r="J10745" s="3">
        <v>560</v>
      </c>
    </row>
    <row r="10746" spans="1:10" hidden="1" x14ac:dyDescent="0.25">
      <c r="A10746" s="57" t="s">
        <v>135</v>
      </c>
      <c r="B10746" t="s">
        <v>128</v>
      </c>
      <c r="C10746">
        <v>2024</v>
      </c>
      <c r="D10746" t="s">
        <v>58</v>
      </c>
      <c r="E10746" t="s">
        <v>45</v>
      </c>
      <c r="F10746" t="s">
        <v>46</v>
      </c>
      <c r="G10746" t="s">
        <v>49</v>
      </c>
      <c r="H10746" s="2" t="s">
        <v>243</v>
      </c>
    </row>
    <row r="10747" spans="1:10" hidden="1" x14ac:dyDescent="0.25">
      <c r="A10747" s="57" t="s">
        <v>135</v>
      </c>
      <c r="B10747" t="s">
        <v>128</v>
      </c>
      <c r="C10747">
        <v>2024</v>
      </c>
      <c r="D10747" t="s">
        <v>58</v>
      </c>
      <c r="E10747" t="s">
        <v>45</v>
      </c>
      <c r="F10747" t="s">
        <v>46</v>
      </c>
      <c r="G10747" t="s">
        <v>49</v>
      </c>
      <c r="H10747" s="2" t="s">
        <v>243</v>
      </c>
    </row>
    <row r="10748" spans="1:10" hidden="1" x14ac:dyDescent="0.25">
      <c r="A10748" s="57" t="s">
        <v>135</v>
      </c>
      <c r="B10748" t="s">
        <v>128</v>
      </c>
      <c r="C10748">
        <v>2024</v>
      </c>
      <c r="D10748" t="s">
        <v>58</v>
      </c>
      <c r="E10748" t="s">
        <v>45</v>
      </c>
      <c r="F10748" t="s">
        <v>46</v>
      </c>
      <c r="G10748" t="s">
        <v>49</v>
      </c>
      <c r="H10748" s="2" t="s">
        <v>243</v>
      </c>
    </row>
    <row r="10749" spans="1:10" hidden="1" x14ac:dyDescent="0.25">
      <c r="A10749" s="57" t="s">
        <v>135</v>
      </c>
      <c r="B10749" t="s">
        <v>128</v>
      </c>
      <c r="C10749">
        <v>2024</v>
      </c>
      <c r="D10749" t="s">
        <v>58</v>
      </c>
      <c r="E10749" t="s">
        <v>45</v>
      </c>
      <c r="F10749" t="s">
        <v>46</v>
      </c>
      <c r="G10749" t="s">
        <v>49</v>
      </c>
      <c r="H10749" s="2" t="s">
        <v>243</v>
      </c>
    </row>
    <row r="10750" spans="1:10" hidden="1" x14ac:dyDescent="0.25">
      <c r="A10750" s="57" t="s">
        <v>135</v>
      </c>
      <c r="B10750" t="s">
        <v>128</v>
      </c>
      <c r="C10750">
        <v>2024</v>
      </c>
      <c r="D10750" t="s">
        <v>58</v>
      </c>
      <c r="E10750" t="s">
        <v>45</v>
      </c>
      <c r="F10750" t="s">
        <v>46</v>
      </c>
      <c r="G10750" t="s">
        <v>49</v>
      </c>
      <c r="H10750" s="2" t="s">
        <v>243</v>
      </c>
    </row>
    <row r="10751" spans="1:10" hidden="1" x14ac:dyDescent="0.25">
      <c r="A10751" s="57" t="s">
        <v>135</v>
      </c>
      <c r="B10751" t="s">
        <v>128</v>
      </c>
      <c r="C10751">
        <v>2024</v>
      </c>
      <c r="D10751" t="s">
        <v>58</v>
      </c>
      <c r="E10751" t="s">
        <v>45</v>
      </c>
      <c r="F10751" t="s">
        <v>46</v>
      </c>
      <c r="G10751" t="s">
        <v>49</v>
      </c>
      <c r="H10751" s="2" t="s">
        <v>243</v>
      </c>
    </row>
    <row r="10752" spans="1:10" hidden="1" x14ac:dyDescent="0.25">
      <c r="A10752" s="57" t="s">
        <v>135</v>
      </c>
      <c r="B10752" t="s">
        <v>128</v>
      </c>
      <c r="C10752">
        <v>2024</v>
      </c>
      <c r="D10752" t="s">
        <v>58</v>
      </c>
      <c r="E10752" t="s">
        <v>45</v>
      </c>
      <c r="F10752" t="s">
        <v>46</v>
      </c>
      <c r="G10752" t="s">
        <v>49</v>
      </c>
      <c r="H10752" s="2" t="s">
        <v>243</v>
      </c>
    </row>
    <row r="10753" spans="1:10" hidden="1" x14ac:dyDescent="0.25">
      <c r="A10753" s="57" t="s">
        <v>135</v>
      </c>
      <c r="B10753" t="s">
        <v>128</v>
      </c>
      <c r="C10753">
        <v>2024</v>
      </c>
      <c r="D10753" t="s">
        <v>58</v>
      </c>
      <c r="E10753" t="s">
        <v>45</v>
      </c>
      <c r="F10753" t="s">
        <v>304</v>
      </c>
      <c r="G10753" t="s">
        <v>54</v>
      </c>
      <c r="H10753" t="s">
        <v>305</v>
      </c>
      <c r="I10753" s="90" t="s">
        <v>520</v>
      </c>
      <c r="J10753" s="3">
        <v>3800000</v>
      </c>
    </row>
    <row r="10754" spans="1:10" hidden="1" x14ac:dyDescent="0.25">
      <c r="A10754" s="57" t="s">
        <v>135</v>
      </c>
      <c r="B10754" t="s">
        <v>128</v>
      </c>
      <c r="C10754">
        <v>2024</v>
      </c>
      <c r="D10754" t="s">
        <v>58</v>
      </c>
      <c r="E10754" t="s">
        <v>45</v>
      </c>
      <c r="F10754" t="s">
        <v>304</v>
      </c>
      <c r="G10754" t="s">
        <v>54</v>
      </c>
      <c r="H10754" t="s">
        <v>305</v>
      </c>
      <c r="I10754" s="90" t="s">
        <v>592</v>
      </c>
      <c r="J10754" s="3">
        <v>5500000</v>
      </c>
    </row>
    <row r="10755" spans="1:10" hidden="1" x14ac:dyDescent="0.25">
      <c r="A10755" s="57" t="s">
        <v>135</v>
      </c>
      <c r="B10755" t="s">
        <v>128</v>
      </c>
      <c r="C10755">
        <v>2024</v>
      </c>
      <c r="D10755" t="s">
        <v>58</v>
      </c>
      <c r="E10755" t="s">
        <v>45</v>
      </c>
      <c r="F10755" t="s">
        <v>304</v>
      </c>
      <c r="G10755" t="s">
        <v>54</v>
      </c>
      <c r="H10755" t="s">
        <v>306</v>
      </c>
      <c r="I10755" s="90" t="s">
        <v>520</v>
      </c>
    </row>
    <row r="10756" spans="1:10" hidden="1" x14ac:dyDescent="0.25">
      <c r="A10756" s="57" t="s">
        <v>135</v>
      </c>
      <c r="B10756" t="s">
        <v>128</v>
      </c>
      <c r="C10756">
        <v>2024</v>
      </c>
      <c r="D10756" t="s">
        <v>58</v>
      </c>
      <c r="E10756" t="s">
        <v>45</v>
      </c>
      <c r="F10756" t="s">
        <v>304</v>
      </c>
      <c r="G10756" t="s">
        <v>54</v>
      </c>
      <c r="H10756" t="s">
        <v>307</v>
      </c>
      <c r="I10756" s="90" t="s">
        <v>520</v>
      </c>
      <c r="J10756" s="3">
        <v>316667</v>
      </c>
    </row>
    <row r="10757" spans="1:10" hidden="1" x14ac:dyDescent="0.25">
      <c r="A10757" s="57" t="s">
        <v>135</v>
      </c>
      <c r="B10757" t="s">
        <v>128</v>
      </c>
      <c r="C10757">
        <v>2024</v>
      </c>
      <c r="D10757" t="s">
        <v>58</v>
      </c>
      <c r="E10757" t="s">
        <v>45</v>
      </c>
      <c r="F10757" t="s">
        <v>304</v>
      </c>
      <c r="G10757" t="s">
        <v>54</v>
      </c>
      <c r="H10757" t="s">
        <v>307</v>
      </c>
      <c r="I10757" s="90" t="s">
        <v>592</v>
      </c>
      <c r="J10757" s="3">
        <v>458333</v>
      </c>
    </row>
    <row r="10758" spans="1:10" hidden="1" x14ac:dyDescent="0.25">
      <c r="A10758" s="57" t="s">
        <v>135</v>
      </c>
      <c r="B10758" t="s">
        <v>128</v>
      </c>
      <c r="C10758">
        <v>2024</v>
      </c>
      <c r="D10758" t="s">
        <v>58</v>
      </c>
      <c r="E10758" t="s">
        <v>45</v>
      </c>
      <c r="F10758" t="s">
        <v>304</v>
      </c>
      <c r="G10758" t="s">
        <v>54</v>
      </c>
      <c r="H10758" t="s">
        <v>308</v>
      </c>
      <c r="I10758" s="90" t="s">
        <v>520</v>
      </c>
      <c r="J10758" s="3">
        <v>38000</v>
      </c>
    </row>
    <row r="10759" spans="1:10" hidden="1" x14ac:dyDescent="0.25">
      <c r="A10759" s="57" t="s">
        <v>135</v>
      </c>
      <c r="B10759" t="s">
        <v>128</v>
      </c>
      <c r="C10759">
        <v>2024</v>
      </c>
      <c r="D10759" t="s">
        <v>58</v>
      </c>
      <c r="E10759" t="s">
        <v>45</v>
      </c>
      <c r="F10759" t="s">
        <v>304</v>
      </c>
      <c r="G10759" t="s">
        <v>54</v>
      </c>
      <c r="H10759" t="s">
        <v>308</v>
      </c>
      <c r="I10759" s="90" t="s">
        <v>592</v>
      </c>
      <c r="J10759" s="3">
        <v>55000</v>
      </c>
    </row>
    <row r="10760" spans="1:10" hidden="1" x14ac:dyDescent="0.25">
      <c r="A10760" s="57" t="s">
        <v>135</v>
      </c>
      <c r="B10760" t="s">
        <v>128</v>
      </c>
      <c r="C10760">
        <v>2024</v>
      </c>
      <c r="D10760" t="s">
        <v>58</v>
      </c>
      <c r="E10760" t="s">
        <v>45</v>
      </c>
      <c r="F10760" t="s">
        <v>304</v>
      </c>
      <c r="G10760" t="s">
        <v>54</v>
      </c>
      <c r="H10760" t="s">
        <v>309</v>
      </c>
      <c r="I10760" s="90" t="s">
        <v>520</v>
      </c>
      <c r="J10760" s="3">
        <v>316667</v>
      </c>
    </row>
    <row r="10761" spans="1:10" hidden="1" x14ac:dyDescent="0.25">
      <c r="A10761" s="57" t="s">
        <v>135</v>
      </c>
      <c r="B10761" t="s">
        <v>128</v>
      </c>
      <c r="C10761">
        <v>2024</v>
      </c>
      <c r="D10761" t="s">
        <v>58</v>
      </c>
      <c r="E10761" t="s">
        <v>45</v>
      </c>
      <c r="F10761" t="s">
        <v>304</v>
      </c>
      <c r="G10761" t="s">
        <v>54</v>
      </c>
      <c r="H10761" t="s">
        <v>309</v>
      </c>
      <c r="I10761" s="90" t="s">
        <v>592</v>
      </c>
      <c r="J10761" s="3">
        <v>458333</v>
      </c>
    </row>
    <row r="10762" spans="1:10" hidden="1" x14ac:dyDescent="0.25">
      <c r="A10762" s="57" t="s">
        <v>135</v>
      </c>
      <c r="B10762" t="s">
        <v>128</v>
      </c>
      <c r="C10762">
        <v>2024</v>
      </c>
      <c r="D10762" t="s">
        <v>58</v>
      </c>
      <c r="E10762" t="s">
        <v>45</v>
      </c>
      <c r="F10762" t="s">
        <v>304</v>
      </c>
      <c r="G10762" t="s">
        <v>54</v>
      </c>
      <c r="H10762" t="s">
        <v>310</v>
      </c>
      <c r="I10762" s="90" t="s">
        <v>520</v>
      </c>
      <c r="J10762" s="3">
        <v>158333</v>
      </c>
    </row>
    <row r="10763" spans="1:10" hidden="1" x14ac:dyDescent="0.25">
      <c r="A10763" s="57" t="s">
        <v>135</v>
      </c>
      <c r="B10763" t="s">
        <v>128</v>
      </c>
      <c r="C10763">
        <v>2024</v>
      </c>
      <c r="D10763" t="s">
        <v>58</v>
      </c>
      <c r="E10763" t="s">
        <v>45</v>
      </c>
      <c r="F10763" t="s">
        <v>304</v>
      </c>
      <c r="G10763" t="s">
        <v>54</v>
      </c>
      <c r="H10763" t="s">
        <v>310</v>
      </c>
      <c r="I10763" s="90" t="s">
        <v>592</v>
      </c>
      <c r="J10763" s="3">
        <v>229167</v>
      </c>
    </row>
    <row r="10764" spans="1:10" hidden="1" x14ac:dyDescent="0.25">
      <c r="A10764" s="57" t="s">
        <v>135</v>
      </c>
      <c r="B10764" t="s">
        <v>128</v>
      </c>
      <c r="C10764">
        <v>2024</v>
      </c>
      <c r="D10764" t="s">
        <v>58</v>
      </c>
      <c r="E10764" t="s">
        <v>45</v>
      </c>
      <c r="F10764" t="s">
        <v>304</v>
      </c>
      <c r="G10764" t="s">
        <v>54</v>
      </c>
      <c r="H10764" s="90" t="s">
        <v>332</v>
      </c>
    </row>
    <row r="10765" spans="1:10" hidden="1" x14ac:dyDescent="0.25">
      <c r="A10765" s="57" t="s">
        <v>135</v>
      </c>
      <c r="B10765" t="s">
        <v>128</v>
      </c>
      <c r="C10765">
        <v>2024</v>
      </c>
      <c r="D10765" t="s">
        <v>58</v>
      </c>
      <c r="E10765" t="s">
        <v>45</v>
      </c>
      <c r="F10765" t="s">
        <v>304</v>
      </c>
      <c r="G10765" t="s">
        <v>54</v>
      </c>
      <c r="H10765" t="s">
        <v>311</v>
      </c>
      <c r="I10765" s="90" t="s">
        <v>520</v>
      </c>
    </row>
    <row r="10766" spans="1:10" hidden="1" x14ac:dyDescent="0.25">
      <c r="A10766" s="57" t="s">
        <v>135</v>
      </c>
      <c r="B10766" t="s">
        <v>128</v>
      </c>
      <c r="C10766">
        <v>2024</v>
      </c>
      <c r="D10766" t="s">
        <v>58</v>
      </c>
      <c r="E10766" t="s">
        <v>45</v>
      </c>
      <c r="F10766" t="s">
        <v>304</v>
      </c>
      <c r="G10766" t="s">
        <v>54</v>
      </c>
      <c r="H10766" t="s">
        <v>453</v>
      </c>
      <c r="I10766" s="90" t="s">
        <v>520</v>
      </c>
    </row>
    <row r="10767" spans="1:10" hidden="1" x14ac:dyDescent="0.25">
      <c r="A10767" s="57" t="s">
        <v>135</v>
      </c>
      <c r="B10767" t="s">
        <v>128</v>
      </c>
      <c r="C10767">
        <v>2024</v>
      </c>
      <c r="D10767" t="s">
        <v>58</v>
      </c>
      <c r="E10767" t="s">
        <v>45</v>
      </c>
      <c r="F10767" t="s">
        <v>304</v>
      </c>
      <c r="G10767" t="s">
        <v>54</v>
      </c>
      <c r="H10767" t="s">
        <v>453</v>
      </c>
      <c r="I10767" s="90" t="s">
        <v>592</v>
      </c>
    </row>
    <row r="10768" spans="1:10" hidden="1" x14ac:dyDescent="0.25">
      <c r="A10768" s="57" t="s">
        <v>135</v>
      </c>
      <c r="B10768" t="s">
        <v>128</v>
      </c>
      <c r="C10768">
        <v>2024</v>
      </c>
      <c r="D10768" t="s">
        <v>58</v>
      </c>
      <c r="E10768" t="s">
        <v>45</v>
      </c>
      <c r="F10768" t="s">
        <v>304</v>
      </c>
      <c r="G10768" t="s">
        <v>54</v>
      </c>
      <c r="H10768" t="s">
        <v>312</v>
      </c>
    </row>
    <row r="10769" spans="1:10" hidden="1" x14ac:dyDescent="0.25">
      <c r="A10769" s="57" t="s">
        <v>135</v>
      </c>
      <c r="B10769" t="s">
        <v>128</v>
      </c>
      <c r="C10769">
        <v>2024</v>
      </c>
      <c r="D10769" t="s">
        <v>58</v>
      </c>
      <c r="E10769" t="s">
        <v>45</v>
      </c>
      <c r="F10769" t="s">
        <v>304</v>
      </c>
      <c r="G10769" t="s">
        <v>54</v>
      </c>
      <c r="H10769" t="s">
        <v>313</v>
      </c>
      <c r="I10769" s="90" t="s">
        <v>559</v>
      </c>
      <c r="J10769" s="3">
        <v>48842</v>
      </c>
    </row>
    <row r="10770" spans="1:10" hidden="1" x14ac:dyDescent="0.25">
      <c r="A10770" s="57" t="s">
        <v>135</v>
      </c>
      <c r="B10770" t="s">
        <v>128</v>
      </c>
      <c r="C10770">
        <v>2024</v>
      </c>
      <c r="D10770" t="s">
        <v>58</v>
      </c>
      <c r="E10770" t="s">
        <v>45</v>
      </c>
      <c r="F10770" t="s">
        <v>304</v>
      </c>
      <c r="G10770" t="s">
        <v>54</v>
      </c>
      <c r="H10770" t="s">
        <v>593</v>
      </c>
      <c r="I10770" t="s">
        <v>514</v>
      </c>
    </row>
    <row r="10771" spans="1:10" hidden="1" x14ac:dyDescent="0.25">
      <c r="A10771" s="57" t="s">
        <v>135</v>
      </c>
      <c r="B10771" t="s">
        <v>128</v>
      </c>
      <c r="C10771">
        <v>2024</v>
      </c>
      <c r="D10771" t="s">
        <v>58</v>
      </c>
      <c r="E10771" t="s">
        <v>45</v>
      </c>
      <c r="F10771" t="s">
        <v>304</v>
      </c>
      <c r="G10771" t="s">
        <v>54</v>
      </c>
      <c r="H10771" t="s">
        <v>314</v>
      </c>
      <c r="I10771" s="90" t="s">
        <v>398</v>
      </c>
      <c r="J10771" s="3">
        <v>1116000</v>
      </c>
    </row>
    <row r="10772" spans="1:10" hidden="1" x14ac:dyDescent="0.25">
      <c r="A10772" s="57" t="s">
        <v>135</v>
      </c>
      <c r="B10772" t="s">
        <v>128</v>
      </c>
      <c r="C10772">
        <v>2024</v>
      </c>
      <c r="D10772" t="s">
        <v>58</v>
      </c>
      <c r="E10772" t="s">
        <v>45</v>
      </c>
      <c r="F10772" t="s">
        <v>304</v>
      </c>
      <c r="G10772" t="s">
        <v>54</v>
      </c>
      <c r="H10772" t="s">
        <v>315</v>
      </c>
      <c r="I10772" s="90" t="s">
        <v>454</v>
      </c>
      <c r="J10772" s="3">
        <v>152000</v>
      </c>
    </row>
    <row r="10773" spans="1:10" hidden="1" x14ac:dyDescent="0.25">
      <c r="A10773" s="57" t="s">
        <v>135</v>
      </c>
      <c r="B10773" t="s">
        <v>128</v>
      </c>
      <c r="C10773">
        <v>2024</v>
      </c>
      <c r="D10773" t="s">
        <v>58</v>
      </c>
      <c r="E10773" t="s">
        <v>45</v>
      </c>
      <c r="F10773" t="s">
        <v>304</v>
      </c>
      <c r="G10773" t="s">
        <v>54</v>
      </c>
      <c r="H10773" t="s">
        <v>315</v>
      </c>
      <c r="I10773" t="s">
        <v>594</v>
      </c>
      <c r="J10773" s="3">
        <v>220000</v>
      </c>
    </row>
    <row r="10774" spans="1:10" hidden="1" x14ac:dyDescent="0.25">
      <c r="A10774" s="57" t="s">
        <v>135</v>
      </c>
      <c r="B10774" t="s">
        <v>128</v>
      </c>
      <c r="C10774">
        <v>2024</v>
      </c>
      <c r="D10774" t="s">
        <v>58</v>
      </c>
      <c r="E10774" t="s">
        <v>45</v>
      </c>
      <c r="F10774" t="s">
        <v>304</v>
      </c>
      <c r="G10774" t="s">
        <v>54</v>
      </c>
      <c r="H10774" s="2" t="s">
        <v>316</v>
      </c>
    </row>
    <row r="10775" spans="1:10" hidden="1" x14ac:dyDescent="0.25">
      <c r="A10775" s="57" t="s">
        <v>135</v>
      </c>
      <c r="B10775" t="s">
        <v>128</v>
      </c>
      <c r="C10775">
        <v>2024</v>
      </c>
      <c r="D10775" t="s">
        <v>58</v>
      </c>
      <c r="E10775" t="s">
        <v>45</v>
      </c>
      <c r="F10775" t="s">
        <v>304</v>
      </c>
      <c r="G10775" t="s">
        <v>49</v>
      </c>
      <c r="H10775" s="90" t="s">
        <v>317</v>
      </c>
    </row>
    <row r="10776" spans="1:10" hidden="1" x14ac:dyDescent="0.25">
      <c r="A10776" s="57" t="s">
        <v>135</v>
      </c>
      <c r="B10776" t="s">
        <v>128</v>
      </c>
      <c r="C10776">
        <v>2024</v>
      </c>
      <c r="D10776" t="s">
        <v>58</v>
      </c>
      <c r="E10776" t="s">
        <v>45</v>
      </c>
      <c r="F10776" t="s">
        <v>50</v>
      </c>
      <c r="G10776" t="s">
        <v>56</v>
      </c>
      <c r="H10776" t="s">
        <v>124</v>
      </c>
      <c r="I10776" s="90" t="s">
        <v>401</v>
      </c>
      <c r="J10776" s="3">
        <v>128798</v>
      </c>
    </row>
    <row r="10777" spans="1:10" hidden="1" x14ac:dyDescent="0.25">
      <c r="A10777" s="57" t="s">
        <v>135</v>
      </c>
      <c r="B10777" t="s">
        <v>128</v>
      </c>
      <c r="C10777">
        <v>2024</v>
      </c>
      <c r="D10777" t="s">
        <v>58</v>
      </c>
      <c r="E10777" t="s">
        <v>45</v>
      </c>
      <c r="F10777" t="s">
        <v>50</v>
      </c>
      <c r="G10777" t="s">
        <v>56</v>
      </c>
      <c r="H10777" t="s">
        <v>98</v>
      </c>
      <c r="I10777" s="90" t="s">
        <v>401</v>
      </c>
      <c r="J10777" s="3">
        <v>224280</v>
      </c>
    </row>
    <row r="10778" spans="1:10" hidden="1" x14ac:dyDescent="0.25">
      <c r="A10778" s="57" t="s">
        <v>135</v>
      </c>
      <c r="B10778" t="s">
        <v>128</v>
      </c>
      <c r="C10778">
        <v>2024</v>
      </c>
      <c r="D10778" t="s">
        <v>58</v>
      </c>
      <c r="E10778" t="s">
        <v>45</v>
      </c>
      <c r="F10778" t="s">
        <v>50</v>
      </c>
      <c r="G10778" t="s">
        <v>56</v>
      </c>
      <c r="H10778" t="s">
        <v>98</v>
      </c>
      <c r="I10778" s="90" t="s">
        <v>569</v>
      </c>
      <c r="J10778" s="3">
        <v>927313.5</v>
      </c>
    </row>
    <row r="10779" spans="1:10" hidden="1" x14ac:dyDescent="0.25">
      <c r="A10779" s="57" t="s">
        <v>135</v>
      </c>
      <c r="B10779" t="s">
        <v>128</v>
      </c>
      <c r="C10779">
        <v>2024</v>
      </c>
      <c r="D10779" t="s">
        <v>58</v>
      </c>
      <c r="E10779" t="s">
        <v>45</v>
      </c>
      <c r="F10779" t="s">
        <v>50</v>
      </c>
      <c r="G10779" t="s">
        <v>56</v>
      </c>
      <c r="H10779" t="s">
        <v>265</v>
      </c>
      <c r="I10779" s="90" t="s">
        <v>398</v>
      </c>
    </row>
    <row r="10780" spans="1:10" hidden="1" x14ac:dyDescent="0.25">
      <c r="A10780" s="57" t="s">
        <v>135</v>
      </c>
      <c r="B10780" t="s">
        <v>128</v>
      </c>
      <c r="C10780">
        <v>2024</v>
      </c>
      <c r="D10780" t="s">
        <v>58</v>
      </c>
      <c r="E10780" t="s">
        <v>45</v>
      </c>
      <c r="F10780" t="s">
        <v>50</v>
      </c>
      <c r="G10780" t="s">
        <v>56</v>
      </c>
      <c r="H10780" t="s">
        <v>265</v>
      </c>
      <c r="I10780" s="90" t="s">
        <v>454</v>
      </c>
    </row>
    <row r="10781" spans="1:10" hidden="1" x14ac:dyDescent="0.25">
      <c r="A10781" s="57" t="s">
        <v>135</v>
      </c>
      <c r="B10781" t="s">
        <v>128</v>
      </c>
      <c r="C10781">
        <v>2024</v>
      </c>
      <c r="D10781" t="s">
        <v>58</v>
      </c>
      <c r="E10781" t="s">
        <v>45</v>
      </c>
      <c r="F10781" t="s">
        <v>50</v>
      </c>
      <c r="G10781" t="s">
        <v>56</v>
      </c>
      <c r="H10781" t="s">
        <v>265</v>
      </c>
      <c r="I10781" s="90" t="s">
        <v>675</v>
      </c>
    </row>
    <row r="10782" spans="1:10" hidden="1" x14ac:dyDescent="0.25">
      <c r="A10782" s="57" t="s">
        <v>135</v>
      </c>
      <c r="B10782" t="s">
        <v>128</v>
      </c>
      <c r="C10782">
        <v>2024</v>
      </c>
      <c r="D10782" t="s">
        <v>58</v>
      </c>
      <c r="E10782" t="s">
        <v>45</v>
      </c>
      <c r="F10782" t="s">
        <v>50</v>
      </c>
      <c r="G10782" t="s">
        <v>56</v>
      </c>
      <c r="H10782" t="s">
        <v>265</v>
      </c>
      <c r="I10782" s="90" t="s">
        <v>514</v>
      </c>
    </row>
    <row r="10783" spans="1:10" hidden="1" x14ac:dyDescent="0.25">
      <c r="A10783" s="57" t="s">
        <v>135</v>
      </c>
      <c r="B10783" t="s">
        <v>128</v>
      </c>
      <c r="C10783">
        <v>2024</v>
      </c>
      <c r="D10783" t="s">
        <v>58</v>
      </c>
      <c r="E10783" t="s">
        <v>45</v>
      </c>
      <c r="F10783" t="s">
        <v>50</v>
      </c>
      <c r="G10783" t="s">
        <v>56</v>
      </c>
      <c r="H10783" t="s">
        <v>265</v>
      </c>
      <c r="I10783" s="90" t="s">
        <v>581</v>
      </c>
    </row>
    <row r="10784" spans="1:10" hidden="1" x14ac:dyDescent="0.25">
      <c r="A10784" s="57" t="s">
        <v>135</v>
      </c>
      <c r="B10784" t="s">
        <v>128</v>
      </c>
      <c r="C10784">
        <v>2024</v>
      </c>
      <c r="D10784" t="s">
        <v>58</v>
      </c>
      <c r="E10784" t="s">
        <v>45</v>
      </c>
      <c r="F10784" t="s">
        <v>50</v>
      </c>
      <c r="G10784" t="s">
        <v>56</v>
      </c>
      <c r="H10784" t="s">
        <v>265</v>
      </c>
      <c r="I10784" s="90" t="s">
        <v>399</v>
      </c>
    </row>
    <row r="10785" spans="1:10" hidden="1" x14ac:dyDescent="0.25">
      <c r="A10785" s="57" t="s">
        <v>135</v>
      </c>
      <c r="B10785" t="s">
        <v>128</v>
      </c>
      <c r="C10785">
        <v>2024</v>
      </c>
      <c r="D10785" t="s">
        <v>58</v>
      </c>
      <c r="E10785" t="s">
        <v>45</v>
      </c>
      <c r="F10785" t="s">
        <v>50</v>
      </c>
      <c r="G10785" t="s">
        <v>56</v>
      </c>
      <c r="H10785" t="s">
        <v>265</v>
      </c>
      <c r="I10785" s="90" t="s">
        <v>559</v>
      </c>
    </row>
    <row r="10786" spans="1:10" hidden="1" x14ac:dyDescent="0.25">
      <c r="A10786" s="57" t="s">
        <v>135</v>
      </c>
      <c r="B10786" t="s">
        <v>128</v>
      </c>
      <c r="C10786">
        <v>2024</v>
      </c>
      <c r="D10786" t="s">
        <v>58</v>
      </c>
      <c r="E10786" t="s">
        <v>45</v>
      </c>
      <c r="F10786" t="s">
        <v>50</v>
      </c>
      <c r="G10786" t="s">
        <v>56</v>
      </c>
      <c r="H10786" s="90" t="s">
        <v>690</v>
      </c>
      <c r="I10786" s="90" t="s">
        <v>382</v>
      </c>
      <c r="J10786" s="10">
        <f>816-2985</f>
        <v>-2169</v>
      </c>
    </row>
    <row r="10787" spans="1:10" hidden="1" x14ac:dyDescent="0.25">
      <c r="A10787" s="57" t="s">
        <v>135</v>
      </c>
      <c r="B10787" t="s">
        <v>128</v>
      </c>
      <c r="C10787">
        <v>2024</v>
      </c>
      <c r="D10787" t="s">
        <v>58</v>
      </c>
      <c r="E10787" t="s">
        <v>45</v>
      </c>
      <c r="F10787" t="s">
        <v>50</v>
      </c>
      <c r="G10787" t="s">
        <v>56</v>
      </c>
      <c r="H10787" s="90" t="s">
        <v>690</v>
      </c>
      <c r="I10787" s="90" t="s">
        <v>576</v>
      </c>
      <c r="J10787" s="10">
        <f>6810-1153</f>
        <v>5657</v>
      </c>
    </row>
    <row r="10788" spans="1:10" hidden="1" x14ac:dyDescent="0.25">
      <c r="A10788" s="57" t="s">
        <v>135</v>
      </c>
      <c r="B10788" t="s">
        <v>128</v>
      </c>
      <c r="C10788">
        <v>2024</v>
      </c>
      <c r="D10788" t="s">
        <v>58</v>
      </c>
      <c r="E10788" t="s">
        <v>45</v>
      </c>
      <c r="F10788" t="s">
        <v>50</v>
      </c>
      <c r="G10788" t="s">
        <v>56</v>
      </c>
      <c r="H10788" t="s">
        <v>193</v>
      </c>
      <c r="I10788" t="s">
        <v>426</v>
      </c>
    </row>
    <row r="10789" spans="1:10" hidden="1" x14ac:dyDescent="0.25">
      <c r="A10789" s="57" t="s">
        <v>135</v>
      </c>
      <c r="B10789" t="s">
        <v>128</v>
      </c>
      <c r="C10789">
        <v>2024</v>
      </c>
      <c r="D10789" t="s">
        <v>58</v>
      </c>
      <c r="E10789" t="s">
        <v>45</v>
      </c>
      <c r="F10789" t="s">
        <v>50</v>
      </c>
      <c r="G10789" t="s">
        <v>56</v>
      </c>
      <c r="H10789" t="s">
        <v>193</v>
      </c>
      <c r="I10789" s="90" t="s">
        <v>391</v>
      </c>
    </row>
    <row r="10790" spans="1:10" hidden="1" x14ac:dyDescent="0.25">
      <c r="A10790" s="57" t="s">
        <v>135</v>
      </c>
      <c r="B10790" t="s">
        <v>128</v>
      </c>
      <c r="C10790">
        <v>2024</v>
      </c>
      <c r="D10790" t="s">
        <v>58</v>
      </c>
      <c r="E10790" t="s">
        <v>45</v>
      </c>
      <c r="F10790" t="s">
        <v>50</v>
      </c>
      <c r="G10790" t="s">
        <v>101</v>
      </c>
      <c r="H10790" t="s">
        <v>99</v>
      </c>
      <c r="I10790" s="90" t="s">
        <v>401</v>
      </c>
      <c r="J10790" s="3">
        <v>404462.03</v>
      </c>
    </row>
    <row r="10791" spans="1:10" hidden="1" x14ac:dyDescent="0.25">
      <c r="A10791" s="57" t="s">
        <v>135</v>
      </c>
      <c r="B10791" t="s">
        <v>128</v>
      </c>
      <c r="C10791">
        <v>2024</v>
      </c>
      <c r="D10791" t="s">
        <v>58</v>
      </c>
      <c r="E10791" t="s">
        <v>45</v>
      </c>
      <c r="F10791" t="s">
        <v>50</v>
      </c>
      <c r="G10791" t="s">
        <v>101</v>
      </c>
      <c r="H10791" s="2" t="s">
        <v>255</v>
      </c>
      <c r="I10791" s="90" t="s">
        <v>408</v>
      </c>
      <c r="J10791" s="3">
        <v>27720</v>
      </c>
    </row>
    <row r="10792" spans="1:10" hidden="1" x14ac:dyDescent="0.25">
      <c r="A10792" s="57" t="s">
        <v>135</v>
      </c>
      <c r="B10792" t="s">
        <v>128</v>
      </c>
      <c r="C10792">
        <v>2024</v>
      </c>
      <c r="D10792" t="s">
        <v>58</v>
      </c>
      <c r="E10792" t="s">
        <v>45</v>
      </c>
      <c r="F10792" t="s">
        <v>50</v>
      </c>
      <c r="G10792" t="s">
        <v>101</v>
      </c>
      <c r="H10792" s="2" t="s">
        <v>255</v>
      </c>
      <c r="I10792" s="90" t="s">
        <v>442</v>
      </c>
      <c r="J10792" s="3">
        <v>11959.2</v>
      </c>
    </row>
    <row r="10793" spans="1:10" hidden="1" x14ac:dyDescent="0.25">
      <c r="A10793" s="57" t="s">
        <v>135</v>
      </c>
      <c r="B10793" t="s">
        <v>128</v>
      </c>
      <c r="C10793">
        <v>2024</v>
      </c>
      <c r="D10793" t="s">
        <v>58</v>
      </c>
      <c r="E10793" t="s">
        <v>45</v>
      </c>
      <c r="F10793" t="s">
        <v>50</v>
      </c>
      <c r="G10793" t="s">
        <v>101</v>
      </c>
      <c r="H10793" s="2" t="s">
        <v>255</v>
      </c>
      <c r="I10793" s="90" t="s">
        <v>518</v>
      </c>
      <c r="J10793" s="3">
        <v>11550</v>
      </c>
    </row>
    <row r="10794" spans="1:10" hidden="1" x14ac:dyDescent="0.25">
      <c r="A10794" s="57" t="s">
        <v>135</v>
      </c>
      <c r="B10794" t="s">
        <v>128</v>
      </c>
      <c r="C10794">
        <v>2024</v>
      </c>
      <c r="D10794" t="s">
        <v>58</v>
      </c>
      <c r="E10794" t="s">
        <v>45</v>
      </c>
      <c r="F10794" t="s">
        <v>50</v>
      </c>
      <c r="G10794" t="s">
        <v>101</v>
      </c>
      <c r="H10794" s="2" t="s">
        <v>255</v>
      </c>
      <c r="I10794" t="s">
        <v>457</v>
      </c>
    </row>
    <row r="10795" spans="1:10" hidden="1" x14ac:dyDescent="0.25">
      <c r="A10795" s="57" t="s">
        <v>135</v>
      </c>
      <c r="B10795" t="s">
        <v>128</v>
      </c>
      <c r="C10795">
        <v>2024</v>
      </c>
      <c r="D10795" t="s">
        <v>58</v>
      </c>
      <c r="E10795" t="s">
        <v>45</v>
      </c>
      <c r="F10795" t="s">
        <v>50</v>
      </c>
      <c r="G10795" t="s">
        <v>101</v>
      </c>
      <c r="H10795" s="2" t="s">
        <v>255</v>
      </c>
      <c r="I10795" s="90" t="s">
        <v>562</v>
      </c>
    </row>
    <row r="10796" spans="1:10" hidden="1" x14ac:dyDescent="0.25">
      <c r="A10796" s="57" t="s">
        <v>135</v>
      </c>
      <c r="B10796" t="s">
        <v>128</v>
      </c>
      <c r="C10796">
        <v>2024</v>
      </c>
      <c r="D10796" t="s">
        <v>58</v>
      </c>
      <c r="E10796" t="s">
        <v>45</v>
      </c>
      <c r="F10796" t="s">
        <v>50</v>
      </c>
      <c r="G10796" t="s">
        <v>101</v>
      </c>
      <c r="H10796" s="2" t="s">
        <v>255</v>
      </c>
      <c r="I10796" s="90" t="s">
        <v>384</v>
      </c>
      <c r="J10796" s="3">
        <v>20275.400000000001</v>
      </c>
    </row>
    <row r="10797" spans="1:10" hidden="1" x14ac:dyDescent="0.25">
      <c r="A10797" s="57" t="s">
        <v>135</v>
      </c>
      <c r="B10797" t="s">
        <v>128</v>
      </c>
      <c r="C10797">
        <v>2024</v>
      </c>
      <c r="D10797" t="s">
        <v>58</v>
      </c>
      <c r="E10797" t="s">
        <v>45</v>
      </c>
      <c r="F10797" t="s">
        <v>50</v>
      </c>
      <c r="G10797" t="s">
        <v>101</v>
      </c>
      <c r="H10797" s="2" t="s">
        <v>255</v>
      </c>
      <c r="I10797" s="90" t="s">
        <v>414</v>
      </c>
    </row>
    <row r="10798" spans="1:10" hidden="1" x14ac:dyDescent="0.25">
      <c r="A10798" s="57" t="s">
        <v>135</v>
      </c>
      <c r="B10798" t="s">
        <v>128</v>
      </c>
      <c r="C10798">
        <v>2024</v>
      </c>
      <c r="D10798" t="s">
        <v>58</v>
      </c>
      <c r="E10798" t="s">
        <v>45</v>
      </c>
      <c r="F10798" t="s">
        <v>50</v>
      </c>
      <c r="G10798" t="s">
        <v>101</v>
      </c>
      <c r="H10798" s="2" t="s">
        <v>255</v>
      </c>
      <c r="I10798" s="90" t="s">
        <v>429</v>
      </c>
    </row>
    <row r="10799" spans="1:10" hidden="1" x14ac:dyDescent="0.25">
      <c r="A10799" s="57" t="s">
        <v>135</v>
      </c>
      <c r="B10799" t="s">
        <v>128</v>
      </c>
      <c r="C10799">
        <v>2024</v>
      </c>
      <c r="D10799" t="s">
        <v>58</v>
      </c>
      <c r="E10799" t="s">
        <v>45</v>
      </c>
      <c r="F10799" t="s">
        <v>50</v>
      </c>
      <c r="G10799" t="s">
        <v>101</v>
      </c>
      <c r="H10799" s="2" t="s">
        <v>255</v>
      </c>
      <c r="I10799" s="90" t="s">
        <v>676</v>
      </c>
      <c r="J10799" s="3">
        <v>581987.05000000005</v>
      </c>
    </row>
    <row r="10800" spans="1:10" hidden="1" x14ac:dyDescent="0.25">
      <c r="A10800" s="57" t="s">
        <v>135</v>
      </c>
      <c r="B10800" t="s">
        <v>128</v>
      </c>
      <c r="C10800">
        <v>2024</v>
      </c>
      <c r="D10800" t="s">
        <v>58</v>
      </c>
      <c r="E10800" t="s">
        <v>45</v>
      </c>
      <c r="F10800" t="s">
        <v>50</v>
      </c>
      <c r="G10800" t="s">
        <v>101</v>
      </c>
      <c r="H10800" s="2" t="s">
        <v>254</v>
      </c>
    </row>
    <row r="10801" spans="1:10" hidden="1" x14ac:dyDescent="0.25">
      <c r="A10801" s="57" t="s">
        <v>135</v>
      </c>
      <c r="B10801" t="s">
        <v>128</v>
      </c>
      <c r="C10801">
        <v>2024</v>
      </c>
      <c r="D10801" t="s">
        <v>58</v>
      </c>
      <c r="E10801" t="s">
        <v>45</v>
      </c>
      <c r="F10801" t="s">
        <v>50</v>
      </c>
      <c r="G10801" t="s">
        <v>101</v>
      </c>
      <c r="H10801" s="2" t="s">
        <v>236</v>
      </c>
      <c r="I10801" t="s">
        <v>422</v>
      </c>
    </row>
    <row r="10802" spans="1:10" hidden="1" x14ac:dyDescent="0.25">
      <c r="A10802" s="57" t="s">
        <v>135</v>
      </c>
      <c r="B10802" t="s">
        <v>128</v>
      </c>
      <c r="C10802">
        <v>2024</v>
      </c>
      <c r="D10802" t="s">
        <v>58</v>
      </c>
      <c r="E10802" t="s">
        <v>45</v>
      </c>
      <c r="F10802" t="s">
        <v>50</v>
      </c>
      <c r="G10802" t="s">
        <v>101</v>
      </c>
      <c r="H10802" s="90" t="s">
        <v>678</v>
      </c>
      <c r="I10802" s="90" t="s">
        <v>457</v>
      </c>
    </row>
    <row r="10803" spans="1:10" hidden="1" x14ac:dyDescent="0.25">
      <c r="A10803" s="57" t="s">
        <v>135</v>
      </c>
      <c r="B10803" t="s">
        <v>128</v>
      </c>
      <c r="C10803">
        <v>2024</v>
      </c>
      <c r="D10803" t="s">
        <v>58</v>
      </c>
      <c r="E10803" t="s">
        <v>45</v>
      </c>
      <c r="F10803" t="s">
        <v>50</v>
      </c>
      <c r="G10803" t="s">
        <v>101</v>
      </c>
      <c r="H10803" s="90" t="s">
        <v>678</v>
      </c>
      <c r="I10803" s="90" t="s">
        <v>465</v>
      </c>
    </row>
    <row r="10804" spans="1:10" hidden="1" x14ac:dyDescent="0.25">
      <c r="A10804" s="57" t="s">
        <v>135</v>
      </c>
      <c r="B10804" t="s">
        <v>128</v>
      </c>
      <c r="C10804">
        <v>2024</v>
      </c>
      <c r="D10804" t="s">
        <v>58</v>
      </c>
      <c r="E10804" t="s">
        <v>45</v>
      </c>
      <c r="F10804" t="s">
        <v>50</v>
      </c>
      <c r="G10804" t="s">
        <v>101</v>
      </c>
      <c r="H10804" s="90" t="s">
        <v>678</v>
      </c>
      <c r="I10804" s="90" t="s">
        <v>398</v>
      </c>
    </row>
    <row r="10805" spans="1:10" hidden="1" x14ac:dyDescent="0.25">
      <c r="A10805" s="57" t="s">
        <v>135</v>
      </c>
      <c r="B10805" t="s">
        <v>128</v>
      </c>
      <c r="C10805">
        <v>2024</v>
      </c>
      <c r="D10805" t="s">
        <v>58</v>
      </c>
      <c r="E10805" t="s">
        <v>45</v>
      </c>
      <c r="F10805" t="s">
        <v>50</v>
      </c>
      <c r="G10805" t="s">
        <v>101</v>
      </c>
      <c r="H10805" s="90" t="s">
        <v>678</v>
      </c>
      <c r="I10805" s="90" t="s">
        <v>503</v>
      </c>
    </row>
    <row r="10806" spans="1:10" hidden="1" x14ac:dyDescent="0.25">
      <c r="A10806" s="57" t="s">
        <v>135</v>
      </c>
      <c r="B10806" t="s">
        <v>128</v>
      </c>
      <c r="C10806">
        <v>2024</v>
      </c>
      <c r="D10806" t="s">
        <v>58</v>
      </c>
      <c r="E10806" t="s">
        <v>45</v>
      </c>
      <c r="F10806" t="s">
        <v>50</v>
      </c>
      <c r="G10806" t="s">
        <v>101</v>
      </c>
      <c r="H10806" s="90" t="s">
        <v>678</v>
      </c>
      <c r="I10806" s="90" t="s">
        <v>384</v>
      </c>
    </row>
    <row r="10807" spans="1:10" hidden="1" x14ac:dyDescent="0.25">
      <c r="A10807" s="57" t="s">
        <v>135</v>
      </c>
      <c r="B10807" t="s">
        <v>128</v>
      </c>
      <c r="C10807">
        <v>2024</v>
      </c>
      <c r="D10807" t="s">
        <v>58</v>
      </c>
      <c r="E10807" t="s">
        <v>45</v>
      </c>
      <c r="F10807" t="s">
        <v>50</v>
      </c>
      <c r="G10807" t="s">
        <v>101</v>
      </c>
      <c r="H10807" s="90" t="s">
        <v>678</v>
      </c>
      <c r="I10807" s="90" t="s">
        <v>414</v>
      </c>
    </row>
    <row r="10808" spans="1:10" hidden="1" x14ac:dyDescent="0.25">
      <c r="A10808" s="57" t="s">
        <v>135</v>
      </c>
      <c r="B10808" t="s">
        <v>128</v>
      </c>
      <c r="C10808">
        <v>2024</v>
      </c>
      <c r="D10808" t="s">
        <v>58</v>
      </c>
      <c r="E10808" t="s">
        <v>45</v>
      </c>
      <c r="F10808" t="s">
        <v>50</v>
      </c>
      <c r="G10808" t="s">
        <v>101</v>
      </c>
      <c r="H10808" s="90" t="s">
        <v>678</v>
      </c>
      <c r="I10808" s="90" t="s">
        <v>409</v>
      </c>
    </row>
    <row r="10809" spans="1:10" hidden="1" x14ac:dyDescent="0.25">
      <c r="A10809" s="57" t="s">
        <v>135</v>
      </c>
      <c r="B10809" t="s">
        <v>128</v>
      </c>
      <c r="C10809">
        <v>2024</v>
      </c>
      <c r="D10809" t="s">
        <v>58</v>
      </c>
      <c r="E10809" t="s">
        <v>45</v>
      </c>
      <c r="F10809" t="s">
        <v>50</v>
      </c>
      <c r="G10809" t="s">
        <v>101</v>
      </c>
      <c r="H10809" s="90" t="s">
        <v>678</v>
      </c>
      <c r="I10809" s="90" t="s">
        <v>417</v>
      </c>
    </row>
    <row r="10810" spans="1:10" hidden="1" x14ac:dyDescent="0.25">
      <c r="A10810" s="57" t="s">
        <v>135</v>
      </c>
      <c r="B10810" t="s">
        <v>128</v>
      </c>
      <c r="C10810">
        <v>2024</v>
      </c>
      <c r="D10810" t="s">
        <v>58</v>
      </c>
      <c r="E10810" t="s">
        <v>45</v>
      </c>
      <c r="F10810" t="s">
        <v>50</v>
      </c>
      <c r="G10810" t="s">
        <v>101</v>
      </c>
      <c r="H10810" s="90" t="s">
        <v>678</v>
      </c>
      <c r="I10810" s="90" t="s">
        <v>505</v>
      </c>
    </row>
    <row r="10811" spans="1:10" hidden="1" x14ac:dyDescent="0.25">
      <c r="A10811" s="57" t="s">
        <v>135</v>
      </c>
      <c r="B10811" t="s">
        <v>128</v>
      </c>
      <c r="C10811">
        <v>2024</v>
      </c>
      <c r="D10811" t="s">
        <v>58</v>
      </c>
      <c r="E10811" t="s">
        <v>45</v>
      </c>
      <c r="F10811" t="s">
        <v>50</v>
      </c>
      <c r="G10811" t="s">
        <v>101</v>
      </c>
      <c r="H10811" s="90" t="s">
        <v>678</v>
      </c>
      <c r="I10811" s="90" t="s">
        <v>403</v>
      </c>
      <c r="J10811" s="3">
        <v>1545.38</v>
      </c>
    </row>
    <row r="10812" spans="1:10" hidden="1" x14ac:dyDescent="0.25">
      <c r="A10812" s="57" t="s">
        <v>135</v>
      </c>
      <c r="B10812" t="s">
        <v>128</v>
      </c>
      <c r="C10812">
        <v>2024</v>
      </c>
      <c r="D10812" t="s">
        <v>58</v>
      </c>
      <c r="E10812" t="s">
        <v>45</v>
      </c>
      <c r="F10812" t="s">
        <v>50</v>
      </c>
      <c r="G10812" t="s">
        <v>101</v>
      </c>
      <c r="H10812" s="90" t="s">
        <v>678</v>
      </c>
      <c r="I10812" s="90" t="s">
        <v>414</v>
      </c>
      <c r="J10812" s="3">
        <v>4450.12</v>
      </c>
    </row>
    <row r="10813" spans="1:10" hidden="1" x14ac:dyDescent="0.25">
      <c r="A10813" s="57" t="s">
        <v>135</v>
      </c>
      <c r="B10813" t="s">
        <v>128</v>
      </c>
      <c r="C10813">
        <v>2024</v>
      </c>
      <c r="D10813" t="s">
        <v>58</v>
      </c>
      <c r="E10813" t="s">
        <v>45</v>
      </c>
      <c r="F10813" t="s">
        <v>50</v>
      </c>
      <c r="G10813" t="s">
        <v>101</v>
      </c>
      <c r="H10813" s="90" t="s">
        <v>678</v>
      </c>
      <c r="I10813" s="90"/>
    </row>
    <row r="10814" spans="1:10" hidden="1" x14ac:dyDescent="0.25">
      <c r="A10814" s="57" t="s">
        <v>135</v>
      </c>
      <c r="B10814" t="s">
        <v>128</v>
      </c>
      <c r="C10814">
        <v>2024</v>
      </c>
      <c r="D10814" t="s">
        <v>58</v>
      </c>
      <c r="E10814" t="s">
        <v>45</v>
      </c>
      <c r="F10814" t="s">
        <v>50</v>
      </c>
      <c r="G10814" t="s">
        <v>101</v>
      </c>
      <c r="H10814" s="90" t="s">
        <v>678</v>
      </c>
      <c r="I10814" s="90"/>
    </row>
    <row r="10815" spans="1:10" hidden="1" x14ac:dyDescent="0.25">
      <c r="A10815" s="57" t="s">
        <v>135</v>
      </c>
      <c r="B10815" t="s">
        <v>128</v>
      </c>
      <c r="C10815">
        <v>2024</v>
      </c>
      <c r="D10815" t="s">
        <v>58</v>
      </c>
      <c r="E10815" t="s">
        <v>45</v>
      </c>
      <c r="F10815" t="s">
        <v>50</v>
      </c>
      <c r="G10815" t="s">
        <v>101</v>
      </c>
      <c r="H10815" t="s">
        <v>30</v>
      </c>
      <c r="I10815" s="90" t="s">
        <v>375</v>
      </c>
    </row>
    <row r="10816" spans="1:10" hidden="1" x14ac:dyDescent="0.25">
      <c r="A10816" s="57" t="s">
        <v>135</v>
      </c>
      <c r="B10816" t="s">
        <v>128</v>
      </c>
      <c r="C10816">
        <v>2024</v>
      </c>
      <c r="D10816" t="s">
        <v>58</v>
      </c>
      <c r="E10816" t="s">
        <v>45</v>
      </c>
      <c r="F10816" t="s">
        <v>50</v>
      </c>
      <c r="G10816" t="s">
        <v>101</v>
      </c>
      <c r="H10816" t="s">
        <v>30</v>
      </c>
      <c r="I10816" s="90" t="s">
        <v>597</v>
      </c>
    </row>
    <row r="10817" spans="1:9" hidden="1" x14ac:dyDescent="0.25">
      <c r="A10817" s="57" t="s">
        <v>135</v>
      </c>
      <c r="B10817" t="s">
        <v>128</v>
      </c>
      <c r="C10817">
        <v>2024</v>
      </c>
      <c r="D10817" t="s">
        <v>58</v>
      </c>
      <c r="E10817" t="s">
        <v>45</v>
      </c>
      <c r="F10817" t="s">
        <v>50</v>
      </c>
      <c r="G10817" t="s">
        <v>101</v>
      </c>
      <c r="H10817" t="s">
        <v>30</v>
      </c>
      <c r="I10817" s="90" t="s">
        <v>556</v>
      </c>
    </row>
    <row r="10818" spans="1:9" hidden="1" x14ac:dyDescent="0.25">
      <c r="A10818" s="57" t="s">
        <v>135</v>
      </c>
      <c r="B10818" t="s">
        <v>128</v>
      </c>
      <c r="C10818">
        <v>2024</v>
      </c>
      <c r="D10818" t="s">
        <v>58</v>
      </c>
      <c r="E10818" t="s">
        <v>45</v>
      </c>
      <c r="F10818" t="s">
        <v>50</v>
      </c>
      <c r="G10818" t="s">
        <v>101</v>
      </c>
      <c r="H10818" t="s">
        <v>30</v>
      </c>
      <c r="I10818" s="90" t="s">
        <v>544</v>
      </c>
    </row>
    <row r="10819" spans="1:9" hidden="1" x14ac:dyDescent="0.25">
      <c r="A10819" s="57" t="s">
        <v>135</v>
      </c>
      <c r="B10819" t="s">
        <v>128</v>
      </c>
      <c r="C10819">
        <v>2024</v>
      </c>
      <c r="D10819" t="s">
        <v>58</v>
      </c>
      <c r="E10819" t="s">
        <v>45</v>
      </c>
      <c r="F10819" t="s">
        <v>50</v>
      </c>
      <c r="G10819" t="s">
        <v>101</v>
      </c>
      <c r="H10819" t="s">
        <v>30</v>
      </c>
      <c r="I10819" s="90" t="s">
        <v>478</v>
      </c>
    </row>
    <row r="10820" spans="1:9" hidden="1" x14ac:dyDescent="0.25">
      <c r="A10820" s="57" t="s">
        <v>135</v>
      </c>
      <c r="B10820" t="s">
        <v>128</v>
      </c>
      <c r="C10820">
        <v>2024</v>
      </c>
      <c r="D10820" t="s">
        <v>58</v>
      </c>
      <c r="E10820" t="s">
        <v>45</v>
      </c>
      <c r="F10820" t="s">
        <v>50</v>
      </c>
      <c r="G10820" t="s">
        <v>101</v>
      </c>
      <c r="H10820" t="s">
        <v>30</v>
      </c>
      <c r="I10820" s="90" t="s">
        <v>409</v>
      </c>
    </row>
    <row r="10821" spans="1:9" hidden="1" x14ac:dyDescent="0.25">
      <c r="A10821" s="57" t="s">
        <v>135</v>
      </c>
      <c r="B10821" t="s">
        <v>128</v>
      </c>
      <c r="C10821">
        <v>2024</v>
      </c>
      <c r="D10821" t="s">
        <v>58</v>
      </c>
      <c r="E10821" t="s">
        <v>45</v>
      </c>
      <c r="F10821" t="s">
        <v>50</v>
      </c>
      <c r="G10821" t="s">
        <v>101</v>
      </c>
      <c r="H10821" t="s">
        <v>30</v>
      </c>
      <c r="I10821" s="90" t="s">
        <v>464</v>
      </c>
    </row>
    <row r="10822" spans="1:9" hidden="1" x14ac:dyDescent="0.25">
      <c r="A10822" s="57" t="s">
        <v>135</v>
      </c>
      <c r="B10822" t="s">
        <v>128</v>
      </c>
      <c r="C10822">
        <v>2024</v>
      </c>
      <c r="D10822" t="s">
        <v>58</v>
      </c>
      <c r="E10822" t="s">
        <v>45</v>
      </c>
      <c r="F10822" t="s">
        <v>50</v>
      </c>
      <c r="G10822" t="s">
        <v>101</v>
      </c>
      <c r="H10822" t="s">
        <v>30</v>
      </c>
      <c r="I10822" s="90" t="s">
        <v>662</v>
      </c>
    </row>
    <row r="10823" spans="1:9" hidden="1" x14ac:dyDescent="0.25">
      <c r="A10823" s="57" t="s">
        <v>135</v>
      </c>
      <c r="B10823" t="s">
        <v>128</v>
      </c>
      <c r="C10823">
        <v>2024</v>
      </c>
      <c r="D10823" t="s">
        <v>58</v>
      </c>
      <c r="E10823" t="s">
        <v>45</v>
      </c>
      <c r="F10823" t="s">
        <v>50</v>
      </c>
      <c r="G10823" t="s">
        <v>101</v>
      </c>
      <c r="H10823" t="s">
        <v>30</v>
      </c>
      <c r="I10823" s="90" t="s">
        <v>663</v>
      </c>
    </row>
    <row r="10824" spans="1:9" hidden="1" x14ac:dyDescent="0.25">
      <c r="A10824" s="57" t="s">
        <v>135</v>
      </c>
      <c r="B10824" t="s">
        <v>128</v>
      </c>
      <c r="C10824">
        <v>2024</v>
      </c>
      <c r="D10824" t="s">
        <v>58</v>
      </c>
      <c r="E10824" t="s">
        <v>45</v>
      </c>
      <c r="F10824" t="s">
        <v>50</v>
      </c>
      <c r="G10824" t="s">
        <v>101</v>
      </c>
      <c r="H10824" t="s">
        <v>30</v>
      </c>
      <c r="I10824" s="90" t="s">
        <v>664</v>
      </c>
    </row>
    <row r="10825" spans="1:9" hidden="1" x14ac:dyDescent="0.25">
      <c r="A10825" s="57" t="s">
        <v>135</v>
      </c>
      <c r="B10825" t="s">
        <v>128</v>
      </c>
      <c r="C10825">
        <v>2024</v>
      </c>
      <c r="D10825" t="s">
        <v>58</v>
      </c>
      <c r="E10825" t="s">
        <v>45</v>
      </c>
      <c r="F10825" t="s">
        <v>50</v>
      </c>
      <c r="G10825" t="s">
        <v>101</v>
      </c>
      <c r="H10825" t="s">
        <v>30</v>
      </c>
      <c r="I10825" s="90" t="s">
        <v>615</v>
      </c>
    </row>
    <row r="10826" spans="1:9" hidden="1" x14ac:dyDescent="0.25">
      <c r="A10826" s="57" t="s">
        <v>135</v>
      </c>
      <c r="B10826" t="s">
        <v>128</v>
      </c>
      <c r="C10826">
        <v>2024</v>
      </c>
      <c r="D10826" t="s">
        <v>58</v>
      </c>
      <c r="E10826" t="s">
        <v>45</v>
      </c>
      <c r="F10826" t="s">
        <v>50</v>
      </c>
      <c r="G10826" t="s">
        <v>101</v>
      </c>
      <c r="H10826" t="s">
        <v>30</v>
      </c>
      <c r="I10826" t="s">
        <v>544</v>
      </c>
    </row>
    <row r="10827" spans="1:9" hidden="1" x14ac:dyDescent="0.25">
      <c r="A10827" s="57" t="s">
        <v>135</v>
      </c>
      <c r="B10827" t="s">
        <v>128</v>
      </c>
      <c r="C10827">
        <v>2024</v>
      </c>
      <c r="D10827" t="s">
        <v>58</v>
      </c>
      <c r="E10827" t="s">
        <v>45</v>
      </c>
      <c r="F10827" t="s">
        <v>50</v>
      </c>
      <c r="G10827" t="s">
        <v>101</v>
      </c>
      <c r="H10827" t="s">
        <v>30</v>
      </c>
      <c r="I10827" t="s">
        <v>499</v>
      </c>
    </row>
    <row r="10828" spans="1:9" hidden="1" x14ac:dyDescent="0.25">
      <c r="A10828" s="57" t="s">
        <v>135</v>
      </c>
      <c r="B10828" t="s">
        <v>128</v>
      </c>
      <c r="C10828">
        <v>2024</v>
      </c>
      <c r="D10828" t="s">
        <v>58</v>
      </c>
      <c r="E10828" t="s">
        <v>45</v>
      </c>
      <c r="F10828" t="s">
        <v>50</v>
      </c>
      <c r="G10828" t="s">
        <v>101</v>
      </c>
      <c r="H10828" t="s">
        <v>30</v>
      </c>
      <c r="I10828" t="s">
        <v>375</v>
      </c>
    </row>
    <row r="10829" spans="1:9" hidden="1" x14ac:dyDescent="0.25">
      <c r="A10829" s="57" t="s">
        <v>135</v>
      </c>
      <c r="B10829" t="s">
        <v>128</v>
      </c>
      <c r="C10829">
        <v>2024</v>
      </c>
      <c r="D10829" t="s">
        <v>58</v>
      </c>
      <c r="E10829" t="s">
        <v>45</v>
      </c>
      <c r="F10829" t="s">
        <v>50</v>
      </c>
      <c r="G10829" t="s">
        <v>101</v>
      </c>
      <c r="H10829" t="s">
        <v>30</v>
      </c>
      <c r="I10829" t="s">
        <v>504</v>
      </c>
    </row>
    <row r="10830" spans="1:9" hidden="1" x14ac:dyDescent="0.25">
      <c r="A10830" s="57" t="s">
        <v>135</v>
      </c>
      <c r="B10830" t="s">
        <v>128</v>
      </c>
      <c r="C10830">
        <v>2024</v>
      </c>
      <c r="D10830" t="s">
        <v>58</v>
      </c>
      <c r="E10830" t="s">
        <v>45</v>
      </c>
      <c r="F10830" t="s">
        <v>50</v>
      </c>
      <c r="G10830" t="s">
        <v>101</v>
      </c>
      <c r="H10830" t="s">
        <v>30</v>
      </c>
      <c r="I10830" t="s">
        <v>609</v>
      </c>
    </row>
    <row r="10831" spans="1:9" hidden="1" x14ac:dyDescent="0.25">
      <c r="A10831" s="57" t="s">
        <v>135</v>
      </c>
      <c r="B10831" t="s">
        <v>128</v>
      </c>
      <c r="C10831">
        <v>2024</v>
      </c>
      <c r="D10831" t="s">
        <v>58</v>
      </c>
      <c r="E10831" t="s">
        <v>45</v>
      </c>
      <c r="F10831" t="s">
        <v>50</v>
      </c>
      <c r="G10831" t="s">
        <v>101</v>
      </c>
      <c r="H10831" t="s">
        <v>30</v>
      </c>
      <c r="I10831" t="s">
        <v>619</v>
      </c>
    </row>
    <row r="10832" spans="1:9" hidden="1" x14ac:dyDescent="0.25">
      <c r="A10832" s="57" t="s">
        <v>135</v>
      </c>
      <c r="B10832" t="s">
        <v>128</v>
      </c>
      <c r="C10832">
        <v>2024</v>
      </c>
      <c r="D10832" t="s">
        <v>58</v>
      </c>
      <c r="E10832" t="s">
        <v>45</v>
      </c>
      <c r="F10832" t="s">
        <v>50</v>
      </c>
      <c r="G10832" t="s">
        <v>101</v>
      </c>
      <c r="H10832" t="s">
        <v>30</v>
      </c>
      <c r="I10832" t="s">
        <v>403</v>
      </c>
    </row>
    <row r="10833" spans="1:10" hidden="1" x14ac:dyDescent="0.25">
      <c r="A10833" s="57" t="s">
        <v>135</v>
      </c>
      <c r="B10833" t="s">
        <v>128</v>
      </c>
      <c r="C10833">
        <v>2024</v>
      </c>
      <c r="D10833" t="s">
        <v>58</v>
      </c>
      <c r="E10833" t="s">
        <v>45</v>
      </c>
      <c r="F10833" t="s">
        <v>50</v>
      </c>
      <c r="G10833" t="s">
        <v>101</v>
      </c>
      <c r="H10833" t="s">
        <v>30</v>
      </c>
      <c r="I10833" t="s">
        <v>426</v>
      </c>
    </row>
    <row r="10834" spans="1:10" hidden="1" x14ac:dyDescent="0.25">
      <c r="A10834" s="57" t="s">
        <v>135</v>
      </c>
      <c r="B10834" t="s">
        <v>128</v>
      </c>
      <c r="C10834">
        <v>2024</v>
      </c>
      <c r="D10834" t="s">
        <v>58</v>
      </c>
      <c r="E10834" t="s">
        <v>45</v>
      </c>
      <c r="F10834" t="s">
        <v>50</v>
      </c>
      <c r="G10834" t="s">
        <v>101</v>
      </c>
      <c r="H10834" t="s">
        <v>30</v>
      </c>
      <c r="I10834" t="s">
        <v>607</v>
      </c>
    </row>
    <row r="10835" spans="1:10" hidden="1" x14ac:dyDescent="0.25">
      <c r="A10835" s="57" t="s">
        <v>135</v>
      </c>
      <c r="B10835" t="s">
        <v>128</v>
      </c>
      <c r="C10835">
        <v>2024</v>
      </c>
      <c r="D10835" t="s">
        <v>58</v>
      </c>
      <c r="E10835" t="s">
        <v>45</v>
      </c>
      <c r="F10835" t="s">
        <v>50</v>
      </c>
      <c r="G10835" t="s">
        <v>101</v>
      </c>
      <c r="H10835" t="s">
        <v>30</v>
      </c>
      <c r="I10835" t="s">
        <v>620</v>
      </c>
    </row>
    <row r="10836" spans="1:10" hidden="1" x14ac:dyDescent="0.25">
      <c r="A10836" s="57" t="s">
        <v>135</v>
      </c>
      <c r="B10836" t="s">
        <v>128</v>
      </c>
      <c r="C10836">
        <v>2024</v>
      </c>
      <c r="D10836" t="s">
        <v>58</v>
      </c>
      <c r="E10836" t="s">
        <v>45</v>
      </c>
      <c r="F10836" t="s">
        <v>50</v>
      </c>
      <c r="G10836" t="s">
        <v>101</v>
      </c>
      <c r="H10836" t="s">
        <v>30</v>
      </c>
    </row>
    <row r="10837" spans="1:10" hidden="1" x14ac:dyDescent="0.25">
      <c r="A10837" s="57" t="s">
        <v>135</v>
      </c>
      <c r="B10837" t="s">
        <v>128</v>
      </c>
      <c r="C10837">
        <v>2024</v>
      </c>
      <c r="D10837" t="s">
        <v>58</v>
      </c>
      <c r="E10837" t="s">
        <v>45</v>
      </c>
      <c r="F10837" t="s">
        <v>50</v>
      </c>
      <c r="G10837" t="s">
        <v>101</v>
      </c>
      <c r="H10837" t="s">
        <v>30</v>
      </c>
    </row>
    <row r="10838" spans="1:10" hidden="1" x14ac:dyDescent="0.25">
      <c r="A10838" s="57" t="s">
        <v>135</v>
      </c>
      <c r="B10838" t="s">
        <v>128</v>
      </c>
      <c r="C10838">
        <v>2024</v>
      </c>
      <c r="D10838" t="s">
        <v>58</v>
      </c>
      <c r="E10838" t="s">
        <v>45</v>
      </c>
      <c r="F10838" t="s">
        <v>50</v>
      </c>
      <c r="G10838" t="s">
        <v>101</v>
      </c>
      <c r="H10838" t="s">
        <v>30</v>
      </c>
    </row>
    <row r="10839" spans="1:10" hidden="1" x14ac:dyDescent="0.25">
      <c r="A10839" s="57" t="s">
        <v>135</v>
      </c>
      <c r="B10839" t="s">
        <v>128</v>
      </c>
      <c r="C10839">
        <v>2024</v>
      </c>
      <c r="D10839" t="s">
        <v>58</v>
      </c>
      <c r="E10839" t="s">
        <v>45</v>
      </c>
      <c r="F10839" t="s">
        <v>50</v>
      </c>
      <c r="G10839" t="s">
        <v>101</v>
      </c>
      <c r="H10839" t="s">
        <v>30</v>
      </c>
    </row>
    <row r="10840" spans="1:10" hidden="1" x14ac:dyDescent="0.25">
      <c r="A10840" s="57" t="s">
        <v>135</v>
      </c>
      <c r="B10840" t="s">
        <v>128</v>
      </c>
      <c r="C10840">
        <v>2024</v>
      </c>
      <c r="D10840" t="s">
        <v>58</v>
      </c>
      <c r="E10840" t="s">
        <v>45</v>
      </c>
      <c r="F10840" t="s">
        <v>50</v>
      </c>
      <c r="G10840" t="s">
        <v>101</v>
      </c>
      <c r="H10840" t="s">
        <v>30</v>
      </c>
    </row>
    <row r="10841" spans="1:10" hidden="1" x14ac:dyDescent="0.25">
      <c r="A10841" s="57" t="s">
        <v>135</v>
      </c>
      <c r="B10841" t="s">
        <v>128</v>
      </c>
      <c r="C10841">
        <v>2024</v>
      </c>
      <c r="D10841" t="s">
        <v>58</v>
      </c>
      <c r="E10841" t="s">
        <v>45</v>
      </c>
      <c r="F10841" t="s">
        <v>50</v>
      </c>
      <c r="G10841" t="s">
        <v>101</v>
      </c>
      <c r="H10841" t="s">
        <v>30</v>
      </c>
    </row>
    <row r="10842" spans="1:10" hidden="1" x14ac:dyDescent="0.25">
      <c r="A10842" s="57" t="s">
        <v>135</v>
      </c>
      <c r="B10842" t="s">
        <v>128</v>
      </c>
      <c r="C10842">
        <v>2024</v>
      </c>
      <c r="D10842" t="s">
        <v>58</v>
      </c>
      <c r="E10842" t="s">
        <v>45</v>
      </c>
      <c r="F10842" t="s">
        <v>287</v>
      </c>
      <c r="G10842" t="s">
        <v>287</v>
      </c>
      <c r="H10842" s="82" t="s">
        <v>288</v>
      </c>
      <c r="I10842" s="90" t="s">
        <v>403</v>
      </c>
    </row>
    <row r="10843" spans="1:10" hidden="1" x14ac:dyDescent="0.25">
      <c r="A10843" s="57" t="s">
        <v>135</v>
      </c>
      <c r="B10843" t="s">
        <v>128</v>
      </c>
      <c r="C10843">
        <v>2024</v>
      </c>
      <c r="D10843" t="s">
        <v>58</v>
      </c>
      <c r="E10843" t="s">
        <v>112</v>
      </c>
      <c r="F10843" t="s">
        <v>117</v>
      </c>
      <c r="G10843" t="s">
        <v>53</v>
      </c>
      <c r="H10843" s="2" t="s">
        <v>256</v>
      </c>
    </row>
    <row r="10844" spans="1:10" hidden="1" x14ac:dyDescent="0.25">
      <c r="A10844" s="57" t="s">
        <v>135</v>
      </c>
      <c r="B10844" t="s">
        <v>128</v>
      </c>
      <c r="C10844">
        <v>2024</v>
      </c>
      <c r="D10844" t="s">
        <v>58</v>
      </c>
      <c r="E10844" t="s">
        <v>112</v>
      </c>
      <c r="F10844" t="s">
        <v>117</v>
      </c>
      <c r="G10844" t="s">
        <v>53</v>
      </c>
      <c r="H10844" s="90" t="s">
        <v>335</v>
      </c>
      <c r="I10844" s="90" t="s">
        <v>475</v>
      </c>
    </row>
    <row r="10845" spans="1:10" hidden="1" x14ac:dyDescent="0.25">
      <c r="A10845" s="57" t="s">
        <v>135</v>
      </c>
      <c r="B10845" t="s">
        <v>128</v>
      </c>
      <c r="C10845">
        <v>2024</v>
      </c>
      <c r="D10845" t="s">
        <v>58</v>
      </c>
      <c r="E10845" t="s">
        <v>112</v>
      </c>
      <c r="F10845" t="s">
        <v>117</v>
      </c>
      <c r="G10845" t="s">
        <v>53</v>
      </c>
      <c r="H10845" s="2" t="s">
        <v>257</v>
      </c>
      <c r="I10845" s="90" t="s">
        <v>406</v>
      </c>
    </row>
    <row r="10846" spans="1:10" hidden="1" x14ac:dyDescent="0.25">
      <c r="A10846" s="57" t="s">
        <v>135</v>
      </c>
      <c r="B10846" t="s">
        <v>128</v>
      </c>
      <c r="C10846">
        <v>2024</v>
      </c>
      <c r="D10846" t="s">
        <v>58</v>
      </c>
      <c r="E10846" t="s">
        <v>112</v>
      </c>
      <c r="F10846" t="s">
        <v>117</v>
      </c>
      <c r="G10846" t="s">
        <v>53</v>
      </c>
      <c r="H10846" s="2" t="s">
        <v>257</v>
      </c>
      <c r="I10846" s="90" t="s">
        <v>408</v>
      </c>
      <c r="J10846" s="3">
        <v>1490541</v>
      </c>
    </row>
    <row r="10847" spans="1:10" hidden="1" x14ac:dyDescent="0.25">
      <c r="A10847" s="57" t="s">
        <v>135</v>
      </c>
      <c r="B10847" t="s">
        <v>128</v>
      </c>
      <c r="C10847">
        <v>2024</v>
      </c>
      <c r="D10847" t="s">
        <v>58</v>
      </c>
      <c r="E10847" t="s">
        <v>112</v>
      </c>
      <c r="F10847" t="s">
        <v>117</v>
      </c>
      <c r="G10847" t="s">
        <v>53</v>
      </c>
      <c r="H10847" s="2" t="s">
        <v>257</v>
      </c>
      <c r="I10847" t="s">
        <v>421</v>
      </c>
    </row>
    <row r="10848" spans="1:10" hidden="1" x14ac:dyDescent="0.25">
      <c r="A10848" s="57" t="s">
        <v>135</v>
      </c>
      <c r="B10848" t="s">
        <v>128</v>
      </c>
      <c r="C10848">
        <v>2024</v>
      </c>
      <c r="D10848" t="s">
        <v>58</v>
      </c>
      <c r="E10848" t="s">
        <v>112</v>
      </c>
      <c r="F10848" t="s">
        <v>117</v>
      </c>
      <c r="G10848" t="s">
        <v>53</v>
      </c>
      <c r="H10848" s="2" t="s">
        <v>257</v>
      </c>
      <c r="I10848" s="90" t="s">
        <v>407</v>
      </c>
    </row>
    <row r="10849" spans="1:10" hidden="1" x14ac:dyDescent="0.25">
      <c r="A10849" s="57" t="s">
        <v>135</v>
      </c>
      <c r="B10849" t="s">
        <v>128</v>
      </c>
      <c r="C10849">
        <v>2024</v>
      </c>
      <c r="D10849" t="s">
        <v>58</v>
      </c>
      <c r="E10849" t="s">
        <v>112</v>
      </c>
      <c r="F10849" t="s">
        <v>117</v>
      </c>
      <c r="G10849" t="s">
        <v>53</v>
      </c>
      <c r="H10849" s="2" t="s">
        <v>257</v>
      </c>
    </row>
    <row r="10850" spans="1:10" hidden="1" x14ac:dyDescent="0.25">
      <c r="A10850" s="57" t="s">
        <v>135</v>
      </c>
      <c r="B10850" t="s">
        <v>128</v>
      </c>
      <c r="C10850">
        <v>2024</v>
      </c>
      <c r="D10850" t="s">
        <v>58</v>
      </c>
      <c r="E10850" t="s">
        <v>112</v>
      </c>
      <c r="F10850" t="s">
        <v>117</v>
      </c>
      <c r="G10850" t="s">
        <v>53</v>
      </c>
      <c r="H10850" s="2" t="s">
        <v>257</v>
      </c>
    </row>
    <row r="10851" spans="1:10" hidden="1" x14ac:dyDescent="0.25">
      <c r="A10851" s="57" t="s">
        <v>135</v>
      </c>
      <c r="B10851" t="s">
        <v>128</v>
      </c>
      <c r="C10851">
        <v>2024</v>
      </c>
      <c r="D10851" t="s">
        <v>58</v>
      </c>
      <c r="E10851" t="s">
        <v>112</v>
      </c>
      <c r="F10851" t="s">
        <v>117</v>
      </c>
      <c r="G10851" t="s">
        <v>53</v>
      </c>
      <c r="H10851" s="2" t="s">
        <v>257</v>
      </c>
    </row>
    <row r="10852" spans="1:10" hidden="1" x14ac:dyDescent="0.25">
      <c r="A10852" s="57" t="s">
        <v>135</v>
      </c>
      <c r="B10852" t="s">
        <v>128</v>
      </c>
      <c r="C10852">
        <v>2024</v>
      </c>
      <c r="D10852" t="s">
        <v>58</v>
      </c>
      <c r="E10852" t="s">
        <v>112</v>
      </c>
      <c r="F10852" t="s">
        <v>117</v>
      </c>
      <c r="G10852" t="s">
        <v>53</v>
      </c>
      <c r="H10852" s="2" t="s">
        <v>258</v>
      </c>
    </row>
    <row r="10853" spans="1:10" hidden="1" x14ac:dyDescent="0.25">
      <c r="A10853" s="57" t="s">
        <v>135</v>
      </c>
      <c r="B10853" t="s">
        <v>128</v>
      </c>
      <c r="C10853">
        <v>2024</v>
      </c>
      <c r="D10853" t="s">
        <v>58</v>
      </c>
      <c r="E10853" t="s">
        <v>112</v>
      </c>
      <c r="F10853" t="s">
        <v>117</v>
      </c>
      <c r="G10853" t="s">
        <v>53</v>
      </c>
      <c r="H10853" s="2" t="s">
        <v>259</v>
      </c>
      <c r="I10853" s="90" t="s">
        <v>409</v>
      </c>
    </row>
    <row r="10854" spans="1:10" hidden="1" x14ac:dyDescent="0.25">
      <c r="A10854" s="57" t="s">
        <v>135</v>
      </c>
      <c r="B10854" t="s">
        <v>128</v>
      </c>
      <c r="C10854">
        <v>2024</v>
      </c>
      <c r="D10854" t="s">
        <v>58</v>
      </c>
      <c r="E10854" t="s">
        <v>112</v>
      </c>
      <c r="F10854" t="s">
        <v>117</v>
      </c>
      <c r="G10854" t="s">
        <v>53</v>
      </c>
      <c r="H10854" s="2" t="s">
        <v>259</v>
      </c>
      <c r="I10854" s="90" t="s">
        <v>503</v>
      </c>
    </row>
    <row r="10855" spans="1:10" hidden="1" x14ac:dyDescent="0.25">
      <c r="A10855" s="57" t="s">
        <v>135</v>
      </c>
      <c r="B10855" t="s">
        <v>128</v>
      </c>
      <c r="C10855">
        <v>2024</v>
      </c>
      <c r="D10855" t="s">
        <v>58</v>
      </c>
      <c r="E10855" t="s">
        <v>112</v>
      </c>
      <c r="F10855" t="s">
        <v>117</v>
      </c>
      <c r="G10855" t="s">
        <v>53</v>
      </c>
      <c r="H10855" s="2" t="s">
        <v>259</v>
      </c>
      <c r="I10855" s="90" t="s">
        <v>411</v>
      </c>
    </row>
    <row r="10856" spans="1:10" hidden="1" x14ac:dyDescent="0.25">
      <c r="A10856" s="57" t="s">
        <v>135</v>
      </c>
      <c r="B10856" t="s">
        <v>128</v>
      </c>
      <c r="C10856">
        <v>2024</v>
      </c>
      <c r="D10856" t="s">
        <v>58</v>
      </c>
      <c r="E10856" t="s">
        <v>112</v>
      </c>
      <c r="F10856" t="s">
        <v>117</v>
      </c>
      <c r="G10856" t="s">
        <v>53</v>
      </c>
      <c r="H10856" s="2" t="s">
        <v>259</v>
      </c>
      <c r="I10856" t="s">
        <v>442</v>
      </c>
      <c r="J10856" s="3">
        <v>1812000</v>
      </c>
    </row>
    <row r="10857" spans="1:10" hidden="1" x14ac:dyDescent="0.25">
      <c r="A10857" s="57" t="s">
        <v>135</v>
      </c>
      <c r="B10857" t="s">
        <v>128</v>
      </c>
      <c r="C10857">
        <v>2024</v>
      </c>
      <c r="D10857" t="s">
        <v>58</v>
      </c>
      <c r="E10857" t="s">
        <v>112</v>
      </c>
      <c r="F10857" t="s">
        <v>117</v>
      </c>
      <c r="G10857" t="s">
        <v>53</v>
      </c>
      <c r="H10857" s="2" t="s">
        <v>259</v>
      </c>
      <c r="I10857" s="90" t="s">
        <v>671</v>
      </c>
      <c r="J10857" s="3">
        <v>390600</v>
      </c>
    </row>
    <row r="10858" spans="1:10" hidden="1" x14ac:dyDescent="0.25">
      <c r="A10858" s="57" t="s">
        <v>135</v>
      </c>
      <c r="B10858" t="s">
        <v>128</v>
      </c>
      <c r="C10858">
        <v>2024</v>
      </c>
      <c r="D10858" t="s">
        <v>58</v>
      </c>
      <c r="E10858" t="s">
        <v>112</v>
      </c>
      <c r="F10858" t="s">
        <v>117</v>
      </c>
      <c r="G10858" t="s">
        <v>53</v>
      </c>
      <c r="H10858" s="2" t="s">
        <v>259</v>
      </c>
      <c r="I10858" s="90" t="s">
        <v>676</v>
      </c>
    </row>
    <row r="10859" spans="1:10" hidden="1" x14ac:dyDescent="0.25">
      <c r="A10859" s="57" t="s">
        <v>135</v>
      </c>
      <c r="B10859" t="s">
        <v>128</v>
      </c>
      <c r="C10859">
        <v>2024</v>
      </c>
      <c r="D10859" t="s">
        <v>58</v>
      </c>
      <c r="E10859" t="s">
        <v>112</v>
      </c>
      <c r="F10859" t="s">
        <v>117</v>
      </c>
      <c r="G10859" t="s">
        <v>53</v>
      </c>
      <c r="H10859" s="2" t="s">
        <v>259</v>
      </c>
      <c r="I10859" s="90" t="s">
        <v>549</v>
      </c>
    </row>
    <row r="10860" spans="1:10" hidden="1" x14ac:dyDescent="0.25">
      <c r="A10860" s="57" t="s">
        <v>135</v>
      </c>
      <c r="B10860" t="s">
        <v>128</v>
      </c>
      <c r="C10860">
        <v>2024</v>
      </c>
      <c r="D10860" t="s">
        <v>58</v>
      </c>
      <c r="E10860" t="s">
        <v>112</v>
      </c>
      <c r="F10860" t="s">
        <v>117</v>
      </c>
      <c r="G10860" t="s">
        <v>334</v>
      </c>
      <c r="H10860" s="90" t="s">
        <v>335</v>
      </c>
    </row>
    <row r="10861" spans="1:10" hidden="1" x14ac:dyDescent="0.25">
      <c r="A10861" s="57" t="s">
        <v>135</v>
      </c>
      <c r="B10861" t="s">
        <v>128</v>
      </c>
      <c r="C10861">
        <v>2024</v>
      </c>
      <c r="D10861" t="s">
        <v>58</v>
      </c>
      <c r="E10861" t="s">
        <v>112</v>
      </c>
      <c r="F10861" t="s">
        <v>117</v>
      </c>
      <c r="G10861" t="s">
        <v>318</v>
      </c>
      <c r="H10861" t="s">
        <v>180</v>
      </c>
      <c r="I10861" s="90" t="s">
        <v>439</v>
      </c>
    </row>
    <row r="10862" spans="1:10" hidden="1" x14ac:dyDescent="0.25">
      <c r="A10862" s="57" t="s">
        <v>135</v>
      </c>
      <c r="B10862" t="s">
        <v>128</v>
      </c>
      <c r="C10862">
        <v>2024</v>
      </c>
      <c r="D10862" t="s">
        <v>58</v>
      </c>
      <c r="E10862" t="s">
        <v>112</v>
      </c>
      <c r="F10862" t="s">
        <v>117</v>
      </c>
      <c r="G10862" t="s">
        <v>318</v>
      </c>
      <c r="H10862" t="s">
        <v>180</v>
      </c>
      <c r="I10862" s="90" t="s">
        <v>505</v>
      </c>
    </row>
    <row r="10863" spans="1:10" hidden="1" x14ac:dyDescent="0.25">
      <c r="A10863" s="57" t="s">
        <v>135</v>
      </c>
      <c r="B10863" t="s">
        <v>128</v>
      </c>
      <c r="C10863">
        <v>2024</v>
      </c>
      <c r="D10863" t="s">
        <v>58</v>
      </c>
      <c r="E10863" t="s">
        <v>112</v>
      </c>
      <c r="F10863" t="s">
        <v>117</v>
      </c>
      <c r="G10863" t="s">
        <v>318</v>
      </c>
      <c r="H10863" t="s">
        <v>180</v>
      </c>
      <c r="I10863" s="90" t="s">
        <v>413</v>
      </c>
      <c r="J10863" s="3">
        <v>1893070</v>
      </c>
    </row>
    <row r="10864" spans="1:10" hidden="1" x14ac:dyDescent="0.25">
      <c r="A10864" s="57" t="s">
        <v>135</v>
      </c>
      <c r="B10864" t="s">
        <v>128</v>
      </c>
      <c r="C10864">
        <v>2024</v>
      </c>
      <c r="D10864" t="s">
        <v>58</v>
      </c>
      <c r="E10864" t="s">
        <v>112</v>
      </c>
      <c r="F10864" t="s">
        <v>117</v>
      </c>
      <c r="G10864" t="s">
        <v>318</v>
      </c>
      <c r="H10864" t="s">
        <v>180</v>
      </c>
      <c r="I10864" s="90" t="s">
        <v>414</v>
      </c>
      <c r="J10864" s="3">
        <v>546240</v>
      </c>
    </row>
    <row r="10865" spans="1:10" hidden="1" x14ac:dyDescent="0.25">
      <c r="A10865" s="57" t="s">
        <v>135</v>
      </c>
      <c r="B10865" t="s">
        <v>128</v>
      </c>
      <c r="C10865">
        <v>2024</v>
      </c>
      <c r="D10865" t="s">
        <v>58</v>
      </c>
      <c r="E10865" t="s">
        <v>112</v>
      </c>
      <c r="F10865" t="s">
        <v>117</v>
      </c>
      <c r="G10865" t="s">
        <v>318</v>
      </c>
      <c r="H10865" t="s">
        <v>180</v>
      </c>
      <c r="I10865" s="90" t="s">
        <v>676</v>
      </c>
    </row>
    <row r="10866" spans="1:10" hidden="1" x14ac:dyDescent="0.25">
      <c r="A10866" s="57" t="s">
        <v>135</v>
      </c>
      <c r="B10866" t="s">
        <v>128</v>
      </c>
      <c r="C10866">
        <v>2024</v>
      </c>
      <c r="D10866" t="s">
        <v>58</v>
      </c>
      <c r="E10866" t="s">
        <v>112</v>
      </c>
      <c r="F10866" t="s">
        <v>117</v>
      </c>
      <c r="G10866" t="s">
        <v>318</v>
      </c>
      <c r="H10866" t="s">
        <v>180</v>
      </c>
      <c r="I10866" s="90" t="s">
        <v>503</v>
      </c>
    </row>
    <row r="10867" spans="1:10" hidden="1" x14ac:dyDescent="0.25">
      <c r="A10867" s="57" t="s">
        <v>135</v>
      </c>
      <c r="B10867" t="s">
        <v>128</v>
      </c>
      <c r="C10867">
        <v>2024</v>
      </c>
      <c r="D10867" t="s">
        <v>58</v>
      </c>
      <c r="E10867" t="s">
        <v>112</v>
      </c>
      <c r="F10867" t="s">
        <v>117</v>
      </c>
      <c r="G10867" t="s">
        <v>318</v>
      </c>
      <c r="H10867" s="90" t="s">
        <v>550</v>
      </c>
    </row>
    <row r="10868" spans="1:10" hidden="1" x14ac:dyDescent="0.25">
      <c r="A10868" s="57" t="s">
        <v>135</v>
      </c>
      <c r="B10868" t="s">
        <v>128</v>
      </c>
      <c r="C10868">
        <v>2024</v>
      </c>
      <c r="D10868" t="s">
        <v>58</v>
      </c>
      <c r="E10868" t="s">
        <v>112</v>
      </c>
      <c r="F10868" t="s">
        <v>117</v>
      </c>
      <c r="G10868" t="s">
        <v>318</v>
      </c>
      <c r="H10868" s="2" t="s">
        <v>279</v>
      </c>
      <c r="I10868" s="90" t="s">
        <v>414</v>
      </c>
      <c r="J10868" s="3">
        <v>1000000</v>
      </c>
    </row>
    <row r="10869" spans="1:10" hidden="1" x14ac:dyDescent="0.25">
      <c r="A10869" s="57" t="s">
        <v>135</v>
      </c>
      <c r="B10869" t="s">
        <v>128</v>
      </c>
      <c r="C10869">
        <v>2024</v>
      </c>
      <c r="D10869" t="s">
        <v>58</v>
      </c>
      <c r="E10869" t="s">
        <v>112</v>
      </c>
      <c r="F10869" t="s">
        <v>117</v>
      </c>
      <c r="G10869" t="s">
        <v>318</v>
      </c>
      <c r="H10869" s="2" t="s">
        <v>279</v>
      </c>
      <c r="I10869" s="90" t="s">
        <v>505</v>
      </c>
      <c r="J10869" s="3">
        <v>878153</v>
      </c>
    </row>
    <row r="10870" spans="1:10" hidden="1" x14ac:dyDescent="0.25">
      <c r="A10870" s="57" t="s">
        <v>135</v>
      </c>
      <c r="B10870" t="s">
        <v>128</v>
      </c>
      <c r="C10870">
        <v>2024</v>
      </c>
      <c r="D10870" t="s">
        <v>58</v>
      </c>
      <c r="E10870" t="s">
        <v>112</v>
      </c>
      <c r="F10870" t="s">
        <v>117</v>
      </c>
      <c r="G10870" t="s">
        <v>318</v>
      </c>
      <c r="H10870" s="2" t="s">
        <v>279</v>
      </c>
    </row>
    <row r="10871" spans="1:10" hidden="1" x14ac:dyDescent="0.25">
      <c r="A10871" s="57" t="s">
        <v>135</v>
      </c>
      <c r="B10871" t="s">
        <v>128</v>
      </c>
      <c r="C10871">
        <v>2024</v>
      </c>
      <c r="D10871" t="s">
        <v>58</v>
      </c>
      <c r="E10871" t="s">
        <v>112</v>
      </c>
      <c r="F10871" t="s">
        <v>117</v>
      </c>
      <c r="G10871" t="s">
        <v>318</v>
      </c>
      <c r="H10871" s="2" t="s">
        <v>279</v>
      </c>
    </row>
    <row r="10872" spans="1:10" hidden="1" x14ac:dyDescent="0.25">
      <c r="A10872" s="57" t="s">
        <v>135</v>
      </c>
      <c r="B10872" t="s">
        <v>128</v>
      </c>
      <c r="C10872">
        <v>2024</v>
      </c>
      <c r="D10872" t="s">
        <v>58</v>
      </c>
      <c r="E10872" t="s">
        <v>112</v>
      </c>
      <c r="F10872" t="s">
        <v>117</v>
      </c>
      <c r="G10872" t="s">
        <v>318</v>
      </c>
      <c r="H10872" s="2" t="s">
        <v>279</v>
      </c>
    </row>
    <row r="10873" spans="1:10" hidden="1" x14ac:dyDescent="0.25">
      <c r="A10873" s="57" t="s">
        <v>135</v>
      </c>
      <c r="B10873" t="s">
        <v>128</v>
      </c>
      <c r="C10873">
        <v>2024</v>
      </c>
      <c r="D10873" t="s">
        <v>58</v>
      </c>
      <c r="E10873" t="s">
        <v>112</v>
      </c>
      <c r="F10873" t="s">
        <v>117</v>
      </c>
      <c r="G10873" t="s">
        <v>665</v>
      </c>
      <c r="H10873" s="2" t="s">
        <v>550</v>
      </c>
      <c r="I10873" s="90" t="s">
        <v>505</v>
      </c>
      <c r="J10873" s="3">
        <v>1784775</v>
      </c>
    </row>
    <row r="10874" spans="1:10" hidden="1" x14ac:dyDescent="0.25">
      <c r="A10874" s="57" t="s">
        <v>135</v>
      </c>
      <c r="B10874" t="s">
        <v>128</v>
      </c>
      <c r="C10874">
        <v>2024</v>
      </c>
      <c r="D10874" t="s">
        <v>58</v>
      </c>
      <c r="E10874" t="s">
        <v>112</v>
      </c>
      <c r="F10874" t="s">
        <v>117</v>
      </c>
      <c r="G10874" t="s">
        <v>665</v>
      </c>
      <c r="H10874" s="2" t="s">
        <v>550</v>
      </c>
      <c r="I10874" s="90" t="s">
        <v>676</v>
      </c>
      <c r="J10874" s="3">
        <v>1700000</v>
      </c>
    </row>
    <row r="10875" spans="1:10" hidden="1" x14ac:dyDescent="0.25">
      <c r="A10875" s="57" t="s">
        <v>135</v>
      </c>
      <c r="B10875" t="s">
        <v>128</v>
      </c>
      <c r="C10875">
        <v>2024</v>
      </c>
      <c r="D10875" t="s">
        <v>58</v>
      </c>
      <c r="E10875" t="s">
        <v>112</v>
      </c>
      <c r="F10875" t="s">
        <v>117</v>
      </c>
      <c r="G10875" t="s">
        <v>47</v>
      </c>
      <c r="H10875" s="90" t="s">
        <v>677</v>
      </c>
      <c r="I10875" s="90" t="s">
        <v>408</v>
      </c>
    </row>
    <row r="10876" spans="1:10" hidden="1" x14ac:dyDescent="0.25">
      <c r="A10876" s="57" t="s">
        <v>135</v>
      </c>
      <c r="B10876" t="s">
        <v>128</v>
      </c>
      <c r="C10876">
        <v>2024</v>
      </c>
      <c r="D10876" t="s">
        <v>58</v>
      </c>
      <c r="E10876" t="s">
        <v>112</v>
      </c>
      <c r="F10876" t="s">
        <v>117</v>
      </c>
      <c r="G10876" t="s">
        <v>47</v>
      </c>
      <c r="H10876" s="90" t="s">
        <v>677</v>
      </c>
      <c r="I10876" s="90" t="s">
        <v>676</v>
      </c>
      <c r="J10876" s="3">
        <v>120509</v>
      </c>
    </row>
    <row r="10877" spans="1:10" hidden="1" x14ac:dyDescent="0.25">
      <c r="A10877" s="57" t="s">
        <v>135</v>
      </c>
      <c r="B10877" t="s">
        <v>128</v>
      </c>
      <c r="C10877">
        <v>2024</v>
      </c>
      <c r="D10877" t="s">
        <v>58</v>
      </c>
      <c r="E10877" t="s">
        <v>112</v>
      </c>
      <c r="F10877" t="s">
        <v>117</v>
      </c>
      <c r="G10877" t="s">
        <v>319</v>
      </c>
      <c r="H10877" t="s">
        <v>181</v>
      </c>
    </row>
    <row r="10878" spans="1:10" hidden="1" x14ac:dyDescent="0.25">
      <c r="A10878" s="57" t="s">
        <v>135</v>
      </c>
      <c r="B10878" t="s">
        <v>128</v>
      </c>
      <c r="C10878">
        <v>2024</v>
      </c>
      <c r="D10878" t="s">
        <v>58</v>
      </c>
      <c r="E10878" t="s">
        <v>112</v>
      </c>
      <c r="F10878" t="s">
        <v>117</v>
      </c>
      <c r="G10878" t="s">
        <v>319</v>
      </c>
      <c r="H10878" s="90" t="s">
        <v>320</v>
      </c>
    </row>
    <row r="10879" spans="1:10" hidden="1" x14ac:dyDescent="0.25">
      <c r="A10879" s="20" t="s">
        <v>136</v>
      </c>
      <c r="B10879" s="20" t="s">
        <v>128</v>
      </c>
      <c r="C10879" s="20">
        <v>2024</v>
      </c>
      <c r="D10879" s="20" t="s">
        <v>58</v>
      </c>
      <c r="E10879" s="20" t="s">
        <v>52</v>
      </c>
      <c r="F10879" s="20" t="s">
        <v>142</v>
      </c>
      <c r="G10879" s="20" t="s">
        <v>301</v>
      </c>
      <c r="H10879" s="20" t="s">
        <v>210</v>
      </c>
      <c r="I10879" s="20" t="s">
        <v>374</v>
      </c>
      <c r="J10879" s="10">
        <v>189960643.55000001</v>
      </c>
    </row>
    <row r="10880" spans="1:10" hidden="1" x14ac:dyDescent="0.25">
      <c r="A10880" s="57" t="s">
        <v>136</v>
      </c>
      <c r="B10880" t="s">
        <v>128</v>
      </c>
      <c r="C10880">
        <v>2024</v>
      </c>
      <c r="D10880" t="s">
        <v>58</v>
      </c>
      <c r="E10880" t="s">
        <v>52</v>
      </c>
      <c r="F10880" t="s">
        <v>152</v>
      </c>
      <c r="G10880" t="s">
        <v>149</v>
      </c>
      <c r="H10880" t="s">
        <v>211</v>
      </c>
    </row>
    <row r="10881" spans="1:10" hidden="1" x14ac:dyDescent="0.25">
      <c r="A10881" s="57" t="s">
        <v>136</v>
      </c>
      <c r="B10881" t="s">
        <v>128</v>
      </c>
      <c r="C10881">
        <v>2024</v>
      </c>
      <c r="D10881" t="s">
        <v>58</v>
      </c>
      <c r="E10881" t="s">
        <v>52</v>
      </c>
      <c r="F10881" t="s">
        <v>152</v>
      </c>
      <c r="G10881" t="s">
        <v>213</v>
      </c>
      <c r="H10881" t="s">
        <v>214</v>
      </c>
    </row>
    <row r="10882" spans="1:10" hidden="1" x14ac:dyDescent="0.25">
      <c r="A10882" s="57" t="s">
        <v>136</v>
      </c>
      <c r="B10882" t="s">
        <v>128</v>
      </c>
      <c r="C10882">
        <v>2024</v>
      </c>
      <c r="D10882" t="s">
        <v>58</v>
      </c>
      <c r="E10882" t="s">
        <v>52</v>
      </c>
      <c r="F10882" t="s">
        <v>152</v>
      </c>
      <c r="G10882" t="s">
        <v>217</v>
      </c>
      <c r="H10882" t="s">
        <v>218</v>
      </c>
    </row>
    <row r="10883" spans="1:10" hidden="1" x14ac:dyDescent="0.25">
      <c r="A10883" s="57" t="s">
        <v>136</v>
      </c>
      <c r="B10883" t="s">
        <v>128</v>
      </c>
      <c r="C10883">
        <v>2024</v>
      </c>
      <c r="D10883" t="s">
        <v>58</v>
      </c>
      <c r="E10883" t="s">
        <v>52</v>
      </c>
      <c r="F10883" t="s">
        <v>142</v>
      </c>
      <c r="G10883" t="s">
        <v>300</v>
      </c>
      <c r="H10883" t="s">
        <v>224</v>
      </c>
      <c r="J10883" s="10">
        <v>-14484986.16</v>
      </c>
    </row>
    <row r="10884" spans="1:10" hidden="1" x14ac:dyDescent="0.25">
      <c r="A10884" s="57" t="s">
        <v>136</v>
      </c>
      <c r="B10884" t="s">
        <v>128</v>
      </c>
      <c r="C10884">
        <v>2024</v>
      </c>
      <c r="D10884" t="s">
        <v>58</v>
      </c>
      <c r="E10884" t="s">
        <v>52</v>
      </c>
      <c r="F10884" t="s">
        <v>142</v>
      </c>
      <c r="G10884" t="s">
        <v>300</v>
      </c>
      <c r="H10884" t="s">
        <v>303</v>
      </c>
    </row>
    <row r="10885" spans="1:10" hidden="1" x14ac:dyDescent="0.25">
      <c r="A10885" s="57" t="s">
        <v>136</v>
      </c>
      <c r="B10885" t="s">
        <v>128</v>
      </c>
      <c r="C10885">
        <v>2024</v>
      </c>
      <c r="D10885" t="s">
        <v>58</v>
      </c>
      <c r="E10885" t="s">
        <v>52</v>
      </c>
      <c r="F10885" t="s">
        <v>142</v>
      </c>
      <c r="G10885" t="s">
        <v>270</v>
      </c>
      <c r="H10885" t="s">
        <v>269</v>
      </c>
    </row>
    <row r="10886" spans="1:10" hidden="1" x14ac:dyDescent="0.25">
      <c r="A10886" s="57" t="s">
        <v>136</v>
      </c>
      <c r="B10886" t="s">
        <v>128</v>
      </c>
      <c r="C10886">
        <v>2024</v>
      </c>
      <c r="D10886" t="s">
        <v>58</v>
      </c>
      <c r="E10886" t="s">
        <v>52</v>
      </c>
      <c r="F10886" t="s">
        <v>142</v>
      </c>
      <c r="G10886" t="s">
        <v>270</v>
      </c>
      <c r="H10886" t="s">
        <v>271</v>
      </c>
      <c r="J10886" s="3">
        <v>243697.44</v>
      </c>
    </row>
    <row r="10887" spans="1:10" hidden="1" x14ac:dyDescent="0.25">
      <c r="A10887" s="57" t="s">
        <v>136</v>
      </c>
      <c r="B10887" t="s">
        <v>128</v>
      </c>
      <c r="C10887">
        <v>2024</v>
      </c>
      <c r="D10887" t="s">
        <v>58</v>
      </c>
      <c r="E10887" t="s">
        <v>52</v>
      </c>
      <c r="F10887" t="s">
        <v>142</v>
      </c>
      <c r="G10887" t="s">
        <v>270</v>
      </c>
      <c r="H10887" t="s">
        <v>486</v>
      </c>
      <c r="J10887" s="3">
        <v>-1400158.6</v>
      </c>
    </row>
    <row r="10888" spans="1:10" hidden="1" x14ac:dyDescent="0.25">
      <c r="A10888" s="57" t="s">
        <v>136</v>
      </c>
      <c r="B10888" t="s">
        <v>128</v>
      </c>
      <c r="C10888">
        <v>2024</v>
      </c>
      <c r="D10888" t="s">
        <v>58</v>
      </c>
      <c r="E10888" t="s">
        <v>52</v>
      </c>
      <c r="F10888" t="s">
        <v>152</v>
      </c>
      <c r="G10888" t="s">
        <v>56</v>
      </c>
      <c r="H10888" s="90" t="s">
        <v>608</v>
      </c>
      <c r="J10888" s="3">
        <v>498672</v>
      </c>
    </row>
    <row r="10889" spans="1:10" hidden="1" x14ac:dyDescent="0.25">
      <c r="A10889" s="57" t="s">
        <v>136</v>
      </c>
      <c r="B10889" t="s">
        <v>128</v>
      </c>
      <c r="C10889">
        <v>2024</v>
      </c>
      <c r="D10889" t="s">
        <v>58</v>
      </c>
      <c r="E10889" t="s">
        <v>45</v>
      </c>
      <c r="F10889" t="s">
        <v>46</v>
      </c>
      <c r="G10889" t="s">
        <v>54</v>
      </c>
      <c r="H10889" t="s">
        <v>681</v>
      </c>
      <c r="I10889" s="90" t="s">
        <v>375</v>
      </c>
      <c r="J10889" s="3">
        <v>16900000</v>
      </c>
    </row>
    <row r="10890" spans="1:10" hidden="1" x14ac:dyDescent="0.25">
      <c r="A10890" s="57" t="s">
        <v>136</v>
      </c>
      <c r="B10890" t="s">
        <v>128</v>
      </c>
      <c r="C10890">
        <v>2024</v>
      </c>
      <c r="D10890" t="s">
        <v>58</v>
      </c>
      <c r="E10890" t="s">
        <v>45</v>
      </c>
      <c r="F10890" t="s">
        <v>46</v>
      </c>
      <c r="G10890" t="s">
        <v>54</v>
      </c>
      <c r="H10890" t="s">
        <v>11</v>
      </c>
      <c r="I10890" s="90" t="s">
        <v>556</v>
      </c>
      <c r="J10890" s="3">
        <v>1587000</v>
      </c>
    </row>
    <row r="10891" spans="1:10" hidden="1" x14ac:dyDescent="0.25">
      <c r="A10891" s="57" t="s">
        <v>136</v>
      </c>
      <c r="B10891" t="s">
        <v>128</v>
      </c>
      <c r="C10891">
        <v>2024</v>
      </c>
      <c r="D10891" t="s">
        <v>58</v>
      </c>
      <c r="E10891" t="s">
        <v>45</v>
      </c>
      <c r="F10891" t="s">
        <v>46</v>
      </c>
      <c r="G10891" t="s">
        <v>54</v>
      </c>
      <c r="H10891" t="s">
        <v>11</v>
      </c>
      <c r="I10891" s="90" t="s">
        <v>557</v>
      </c>
    </row>
    <row r="10892" spans="1:10" hidden="1" x14ac:dyDescent="0.25">
      <c r="A10892" s="57" t="s">
        <v>136</v>
      </c>
      <c r="B10892" t="s">
        <v>128</v>
      </c>
      <c r="C10892">
        <v>2024</v>
      </c>
      <c r="D10892" t="s">
        <v>58</v>
      </c>
      <c r="E10892" t="s">
        <v>45</v>
      </c>
      <c r="F10892" t="s">
        <v>46</v>
      </c>
      <c r="G10892" t="s">
        <v>54</v>
      </c>
      <c r="H10892" t="s">
        <v>693</v>
      </c>
      <c r="I10892" s="90" t="s">
        <v>375</v>
      </c>
    </row>
    <row r="10893" spans="1:10" hidden="1" x14ac:dyDescent="0.25">
      <c r="A10893" s="57" t="s">
        <v>136</v>
      </c>
      <c r="B10893" t="s">
        <v>128</v>
      </c>
      <c r="C10893">
        <v>2024</v>
      </c>
      <c r="D10893" t="s">
        <v>58</v>
      </c>
      <c r="E10893" t="s">
        <v>45</v>
      </c>
      <c r="F10893" t="s">
        <v>46</v>
      </c>
      <c r="G10893" t="s">
        <v>54</v>
      </c>
      <c r="H10893" t="s">
        <v>693</v>
      </c>
      <c r="I10893" s="90" t="s">
        <v>520</v>
      </c>
      <c r="J10893" s="3">
        <v>1660000</v>
      </c>
    </row>
    <row r="10894" spans="1:10" hidden="1" x14ac:dyDescent="0.25">
      <c r="A10894" s="57" t="s">
        <v>136</v>
      </c>
      <c r="B10894" t="s">
        <v>128</v>
      </c>
      <c r="C10894">
        <v>2024</v>
      </c>
      <c r="D10894" t="s">
        <v>58</v>
      </c>
      <c r="E10894" t="s">
        <v>45</v>
      </c>
      <c r="F10894" t="s">
        <v>46</v>
      </c>
      <c r="G10894" t="s">
        <v>54</v>
      </c>
      <c r="H10894" t="s">
        <v>12</v>
      </c>
      <c r="I10894" s="90" t="s">
        <v>556</v>
      </c>
      <c r="J10894" s="3">
        <v>124200</v>
      </c>
    </row>
    <row r="10895" spans="1:10" hidden="1" x14ac:dyDescent="0.25">
      <c r="A10895" s="57" t="s">
        <v>136</v>
      </c>
      <c r="B10895" t="s">
        <v>128</v>
      </c>
      <c r="C10895">
        <v>2024</v>
      </c>
      <c r="D10895" t="s">
        <v>58</v>
      </c>
      <c r="E10895" t="s">
        <v>45</v>
      </c>
      <c r="F10895" t="s">
        <v>46</v>
      </c>
      <c r="G10895" t="s">
        <v>54</v>
      </c>
      <c r="H10895" t="s">
        <v>12</v>
      </c>
      <c r="I10895" s="90" t="s">
        <v>557</v>
      </c>
    </row>
    <row r="10896" spans="1:10" hidden="1" x14ac:dyDescent="0.25">
      <c r="A10896" s="57" t="s">
        <v>136</v>
      </c>
      <c r="B10896" t="s">
        <v>128</v>
      </c>
      <c r="C10896">
        <v>2024</v>
      </c>
      <c r="D10896" t="s">
        <v>58</v>
      </c>
      <c r="E10896" t="s">
        <v>45</v>
      </c>
      <c r="F10896" t="s">
        <v>46</v>
      </c>
      <c r="G10896" t="s">
        <v>54</v>
      </c>
      <c r="H10896" t="s">
        <v>12</v>
      </c>
    </row>
    <row r="10897" spans="1:10" hidden="1" x14ac:dyDescent="0.25">
      <c r="A10897" s="57" t="s">
        <v>136</v>
      </c>
      <c r="B10897" t="s">
        <v>128</v>
      </c>
      <c r="C10897">
        <v>2024</v>
      </c>
      <c r="D10897" t="s">
        <v>58</v>
      </c>
      <c r="E10897" t="s">
        <v>45</v>
      </c>
      <c r="F10897" t="s">
        <v>46</v>
      </c>
      <c r="G10897" t="s">
        <v>54</v>
      </c>
      <c r="H10897" t="s">
        <v>13</v>
      </c>
      <c r="I10897" s="90" t="s">
        <v>375</v>
      </c>
    </row>
    <row r="10898" spans="1:10" hidden="1" x14ac:dyDescent="0.25">
      <c r="A10898" s="57" t="s">
        <v>136</v>
      </c>
      <c r="B10898" t="s">
        <v>128</v>
      </c>
      <c r="C10898">
        <v>2024</v>
      </c>
      <c r="D10898" t="s">
        <v>58</v>
      </c>
      <c r="E10898" t="s">
        <v>45</v>
      </c>
      <c r="F10898" t="s">
        <v>46</v>
      </c>
      <c r="G10898" t="s">
        <v>54</v>
      </c>
      <c r="H10898" t="s">
        <v>13</v>
      </c>
      <c r="I10898" s="90" t="s">
        <v>556</v>
      </c>
      <c r="J10898" s="3">
        <v>182850</v>
      </c>
    </row>
    <row r="10899" spans="1:10" hidden="1" x14ac:dyDescent="0.25">
      <c r="A10899" s="57" t="s">
        <v>136</v>
      </c>
      <c r="B10899" t="s">
        <v>128</v>
      </c>
      <c r="C10899">
        <v>2024</v>
      </c>
      <c r="D10899" t="s">
        <v>58</v>
      </c>
      <c r="E10899" t="s">
        <v>45</v>
      </c>
      <c r="F10899" t="s">
        <v>46</v>
      </c>
      <c r="G10899" t="s">
        <v>54</v>
      </c>
      <c r="H10899" t="s">
        <v>13</v>
      </c>
      <c r="I10899" s="90" t="s">
        <v>557</v>
      </c>
    </row>
    <row r="10900" spans="1:10" hidden="1" x14ac:dyDescent="0.25">
      <c r="A10900" s="57" t="s">
        <v>136</v>
      </c>
      <c r="B10900" t="s">
        <v>128</v>
      </c>
      <c r="C10900">
        <v>2024</v>
      </c>
      <c r="D10900" t="s">
        <v>58</v>
      </c>
      <c r="E10900" t="s">
        <v>45</v>
      </c>
      <c r="F10900" t="s">
        <v>46</v>
      </c>
      <c r="G10900" t="s">
        <v>54</v>
      </c>
      <c r="H10900" t="s">
        <v>14</v>
      </c>
      <c r="I10900" s="90" t="s">
        <v>375</v>
      </c>
    </row>
    <row r="10901" spans="1:10" hidden="1" x14ac:dyDescent="0.25">
      <c r="A10901" s="57" t="s">
        <v>136</v>
      </c>
      <c r="B10901" t="s">
        <v>128</v>
      </c>
      <c r="C10901">
        <v>2024</v>
      </c>
      <c r="D10901" t="s">
        <v>58</v>
      </c>
      <c r="E10901" t="s">
        <v>45</v>
      </c>
      <c r="F10901" t="s">
        <v>46</v>
      </c>
      <c r="G10901" t="s">
        <v>54</v>
      </c>
      <c r="H10901" t="s">
        <v>14</v>
      </c>
      <c r="I10901" s="90" t="s">
        <v>557</v>
      </c>
    </row>
    <row r="10902" spans="1:10" hidden="1" x14ac:dyDescent="0.25">
      <c r="A10902" s="57" t="s">
        <v>136</v>
      </c>
      <c r="B10902" t="s">
        <v>128</v>
      </c>
      <c r="C10902">
        <v>2024</v>
      </c>
      <c r="D10902" t="s">
        <v>58</v>
      </c>
      <c r="E10902" t="s">
        <v>45</v>
      </c>
      <c r="F10902" t="s">
        <v>46</v>
      </c>
      <c r="G10902" t="s">
        <v>54</v>
      </c>
      <c r="H10902" t="s">
        <v>14</v>
      </c>
      <c r="I10902" s="90" t="s">
        <v>672</v>
      </c>
    </row>
    <row r="10903" spans="1:10" hidden="1" x14ac:dyDescent="0.25">
      <c r="A10903" s="57" t="s">
        <v>136</v>
      </c>
      <c r="B10903" t="s">
        <v>128</v>
      </c>
      <c r="C10903">
        <v>2024</v>
      </c>
      <c r="D10903" t="s">
        <v>58</v>
      </c>
      <c r="E10903" t="s">
        <v>45</v>
      </c>
      <c r="F10903" t="s">
        <v>46</v>
      </c>
      <c r="G10903" t="s">
        <v>54</v>
      </c>
      <c r="H10903" t="s">
        <v>14</v>
      </c>
      <c r="I10903" s="90" t="s">
        <v>556</v>
      </c>
      <c r="J10903" s="3">
        <v>21942</v>
      </c>
    </row>
    <row r="10904" spans="1:10" hidden="1" x14ac:dyDescent="0.25">
      <c r="A10904" s="57" t="s">
        <v>136</v>
      </c>
      <c r="B10904" t="s">
        <v>128</v>
      </c>
      <c r="C10904">
        <v>2024</v>
      </c>
      <c r="D10904" t="s">
        <v>58</v>
      </c>
      <c r="E10904" t="s">
        <v>45</v>
      </c>
      <c r="F10904" t="s">
        <v>46</v>
      </c>
      <c r="G10904" t="s">
        <v>54</v>
      </c>
      <c r="H10904" t="s">
        <v>15</v>
      </c>
      <c r="I10904" s="90" t="s">
        <v>375</v>
      </c>
    </row>
    <row r="10905" spans="1:10" hidden="1" x14ac:dyDescent="0.25">
      <c r="A10905" s="57" t="s">
        <v>136</v>
      </c>
      <c r="B10905" t="s">
        <v>128</v>
      </c>
      <c r="C10905">
        <v>2024</v>
      </c>
      <c r="D10905" t="s">
        <v>58</v>
      </c>
      <c r="E10905" t="s">
        <v>45</v>
      </c>
      <c r="F10905" t="s">
        <v>46</v>
      </c>
      <c r="G10905" t="s">
        <v>54</v>
      </c>
      <c r="H10905" t="s">
        <v>15</v>
      </c>
      <c r="I10905" s="90" t="s">
        <v>556</v>
      </c>
      <c r="J10905" s="3">
        <v>182850</v>
      </c>
    </row>
    <row r="10906" spans="1:10" hidden="1" x14ac:dyDescent="0.25">
      <c r="A10906" s="57" t="s">
        <v>136</v>
      </c>
      <c r="B10906" t="s">
        <v>128</v>
      </c>
      <c r="C10906">
        <v>2024</v>
      </c>
      <c r="D10906" t="s">
        <v>58</v>
      </c>
      <c r="E10906" t="s">
        <v>45</v>
      </c>
      <c r="F10906" t="s">
        <v>46</v>
      </c>
      <c r="G10906" t="s">
        <v>54</v>
      </c>
      <c r="H10906" t="s">
        <v>15</v>
      </c>
      <c r="I10906" s="90" t="s">
        <v>557</v>
      </c>
    </row>
    <row r="10907" spans="1:10" hidden="1" x14ac:dyDescent="0.25">
      <c r="A10907" s="57" t="s">
        <v>136</v>
      </c>
      <c r="B10907" t="s">
        <v>128</v>
      </c>
      <c r="C10907">
        <v>2024</v>
      </c>
      <c r="D10907" t="s">
        <v>58</v>
      </c>
      <c r="E10907" t="s">
        <v>45</v>
      </c>
      <c r="F10907" t="s">
        <v>46</v>
      </c>
      <c r="G10907" t="s">
        <v>54</v>
      </c>
      <c r="H10907" t="s">
        <v>16</v>
      </c>
      <c r="I10907" s="90" t="s">
        <v>375</v>
      </c>
      <c r="J10907" s="3">
        <v>704167</v>
      </c>
    </row>
    <row r="10908" spans="1:10" hidden="1" x14ac:dyDescent="0.25">
      <c r="A10908" s="57" t="s">
        <v>136</v>
      </c>
      <c r="B10908" t="s">
        <v>128</v>
      </c>
      <c r="C10908">
        <v>2024</v>
      </c>
      <c r="D10908" t="s">
        <v>58</v>
      </c>
      <c r="E10908" t="s">
        <v>45</v>
      </c>
      <c r="F10908" t="s">
        <v>46</v>
      </c>
      <c r="G10908" t="s">
        <v>54</v>
      </c>
      <c r="H10908" t="s">
        <v>16</v>
      </c>
      <c r="I10908" s="90" t="s">
        <v>557</v>
      </c>
    </row>
    <row r="10909" spans="1:10" hidden="1" x14ac:dyDescent="0.25">
      <c r="A10909" s="57" t="s">
        <v>136</v>
      </c>
      <c r="B10909" t="s">
        <v>128</v>
      </c>
      <c r="C10909">
        <v>2024</v>
      </c>
      <c r="D10909" t="s">
        <v>58</v>
      </c>
      <c r="E10909" t="s">
        <v>45</v>
      </c>
      <c r="F10909" t="s">
        <v>46</v>
      </c>
      <c r="G10909" t="s">
        <v>54</v>
      </c>
      <c r="H10909" t="s">
        <v>16</v>
      </c>
      <c r="I10909" s="90" t="s">
        <v>556</v>
      </c>
      <c r="J10909" s="3">
        <v>86250</v>
      </c>
    </row>
    <row r="10910" spans="1:10" hidden="1" x14ac:dyDescent="0.25">
      <c r="A10910" s="57" t="s">
        <v>136</v>
      </c>
      <c r="B10910" t="s">
        <v>128</v>
      </c>
      <c r="C10910">
        <v>2024</v>
      </c>
      <c r="D10910" t="s">
        <v>58</v>
      </c>
      <c r="E10910" t="s">
        <v>45</v>
      </c>
      <c r="F10910" t="s">
        <v>46</v>
      </c>
      <c r="G10910" t="s">
        <v>54</v>
      </c>
      <c r="H10910" t="s">
        <v>17</v>
      </c>
      <c r="I10910" s="90" t="s">
        <v>375</v>
      </c>
    </row>
    <row r="10911" spans="1:10" hidden="1" x14ac:dyDescent="0.25">
      <c r="A10911" s="57" t="s">
        <v>136</v>
      </c>
      <c r="B10911" t="s">
        <v>128</v>
      </c>
      <c r="C10911">
        <v>2024</v>
      </c>
      <c r="D10911" t="s">
        <v>58</v>
      </c>
      <c r="E10911" t="s">
        <v>45</v>
      </c>
      <c r="F10911" t="s">
        <v>46</v>
      </c>
      <c r="G10911" t="s">
        <v>54</v>
      </c>
      <c r="H10911" s="90" t="s">
        <v>331</v>
      </c>
    </row>
    <row r="10912" spans="1:10" hidden="1" x14ac:dyDescent="0.25">
      <c r="A10912" s="57" t="s">
        <v>136</v>
      </c>
      <c r="B10912" t="s">
        <v>128</v>
      </c>
      <c r="C10912">
        <v>2024</v>
      </c>
      <c r="D10912" t="s">
        <v>58</v>
      </c>
      <c r="E10912" t="s">
        <v>45</v>
      </c>
      <c r="F10912" t="s">
        <v>46</v>
      </c>
      <c r="G10912" t="s">
        <v>54</v>
      </c>
      <c r="H10912" s="90" t="s">
        <v>445</v>
      </c>
    </row>
    <row r="10913" spans="1:10" hidden="1" x14ac:dyDescent="0.25">
      <c r="A10913" s="57" t="s">
        <v>136</v>
      </c>
      <c r="B10913" t="s">
        <v>128</v>
      </c>
      <c r="C10913">
        <v>2024</v>
      </c>
      <c r="D10913" t="s">
        <v>58</v>
      </c>
      <c r="E10913" t="s">
        <v>45</v>
      </c>
      <c r="F10913" t="s">
        <v>46</v>
      </c>
      <c r="G10913" t="s">
        <v>54</v>
      </c>
      <c r="H10913" t="s">
        <v>195</v>
      </c>
      <c r="I10913" s="90" t="s">
        <v>654</v>
      </c>
    </row>
    <row r="10914" spans="1:10" hidden="1" x14ac:dyDescent="0.25">
      <c r="A10914" s="57" t="s">
        <v>136</v>
      </c>
      <c r="B10914" t="s">
        <v>128</v>
      </c>
      <c r="C10914">
        <v>2024</v>
      </c>
      <c r="D10914" t="s">
        <v>58</v>
      </c>
      <c r="E10914" t="s">
        <v>45</v>
      </c>
      <c r="F10914" t="s">
        <v>46</v>
      </c>
      <c r="G10914" t="s">
        <v>54</v>
      </c>
      <c r="H10914" t="s">
        <v>18</v>
      </c>
      <c r="I10914" s="90" t="s">
        <v>559</v>
      </c>
      <c r="J10914" s="3">
        <v>70037</v>
      </c>
    </row>
    <row r="10915" spans="1:10" hidden="1" x14ac:dyDescent="0.25">
      <c r="A10915" s="57" t="s">
        <v>136</v>
      </c>
      <c r="B10915" t="s">
        <v>128</v>
      </c>
      <c r="C10915">
        <v>2024</v>
      </c>
      <c r="D10915" t="s">
        <v>58</v>
      </c>
      <c r="E10915" t="s">
        <v>45</v>
      </c>
      <c r="F10915" t="s">
        <v>46</v>
      </c>
      <c r="G10915" t="s">
        <v>54</v>
      </c>
      <c r="H10915" s="90" t="s">
        <v>513</v>
      </c>
      <c r="I10915" s="90" t="s">
        <v>581</v>
      </c>
    </row>
    <row r="10916" spans="1:10" hidden="1" x14ac:dyDescent="0.25">
      <c r="A10916" s="57" t="s">
        <v>136</v>
      </c>
      <c r="B10916" t="s">
        <v>128</v>
      </c>
      <c r="C10916">
        <v>2024</v>
      </c>
      <c r="D10916" t="s">
        <v>58</v>
      </c>
      <c r="E10916" t="s">
        <v>45</v>
      </c>
      <c r="F10916" t="s">
        <v>46</v>
      </c>
      <c r="G10916" t="s">
        <v>54</v>
      </c>
      <c r="H10916" t="s">
        <v>19</v>
      </c>
      <c r="I10916" s="90" t="s">
        <v>398</v>
      </c>
      <c r="J10916" s="3">
        <v>1668000</v>
      </c>
    </row>
    <row r="10917" spans="1:10" hidden="1" x14ac:dyDescent="0.25">
      <c r="A10917" s="57" t="s">
        <v>136</v>
      </c>
      <c r="B10917" t="s">
        <v>128</v>
      </c>
      <c r="C10917">
        <v>2024</v>
      </c>
      <c r="D10917" t="s">
        <v>58</v>
      </c>
      <c r="E10917" t="s">
        <v>45</v>
      </c>
      <c r="F10917" t="s">
        <v>46</v>
      </c>
      <c r="G10917" t="s">
        <v>54</v>
      </c>
      <c r="H10917" t="s">
        <v>19</v>
      </c>
      <c r="I10917" s="90" t="s">
        <v>400</v>
      </c>
    </row>
    <row r="10918" spans="1:10" hidden="1" x14ac:dyDescent="0.25">
      <c r="A10918" s="57" t="s">
        <v>136</v>
      </c>
      <c r="B10918" t="s">
        <v>128</v>
      </c>
      <c r="C10918">
        <v>2024</v>
      </c>
      <c r="D10918" t="s">
        <v>58</v>
      </c>
      <c r="E10918" t="s">
        <v>45</v>
      </c>
      <c r="F10918" t="s">
        <v>46</v>
      </c>
      <c r="G10918" t="s">
        <v>54</v>
      </c>
      <c r="H10918" t="s">
        <v>20</v>
      </c>
      <c r="I10918" s="90" t="s">
        <v>399</v>
      </c>
      <c r="J10918" s="3">
        <v>556000</v>
      </c>
    </row>
    <row r="10919" spans="1:10" hidden="1" x14ac:dyDescent="0.25">
      <c r="A10919" s="57" t="s">
        <v>136</v>
      </c>
      <c r="B10919" t="s">
        <v>128</v>
      </c>
      <c r="C10919">
        <v>2024</v>
      </c>
      <c r="D10919" t="s">
        <v>58</v>
      </c>
      <c r="E10919" t="s">
        <v>45</v>
      </c>
      <c r="F10919" t="s">
        <v>46</v>
      </c>
      <c r="G10919" t="s">
        <v>54</v>
      </c>
      <c r="H10919" s="90" t="s">
        <v>523</v>
      </c>
      <c r="I10919" s="90" t="s">
        <v>694</v>
      </c>
      <c r="J10919" s="3">
        <v>2110000</v>
      </c>
    </row>
    <row r="10920" spans="1:10" hidden="1" x14ac:dyDescent="0.25">
      <c r="A10920" s="57" t="s">
        <v>136</v>
      </c>
      <c r="B10920" t="s">
        <v>128</v>
      </c>
      <c r="C10920">
        <v>2024</v>
      </c>
      <c r="D10920" t="s">
        <v>58</v>
      </c>
      <c r="E10920" t="s">
        <v>45</v>
      </c>
      <c r="F10920" t="s">
        <v>46</v>
      </c>
      <c r="G10920" t="s">
        <v>54</v>
      </c>
      <c r="H10920" s="2" t="s">
        <v>294</v>
      </c>
      <c r="I10920" s="90" t="s">
        <v>575</v>
      </c>
    </row>
    <row r="10921" spans="1:10" hidden="1" x14ac:dyDescent="0.25">
      <c r="A10921" s="57" t="s">
        <v>136</v>
      </c>
      <c r="B10921" t="s">
        <v>128</v>
      </c>
      <c r="C10921">
        <v>2024</v>
      </c>
      <c r="D10921" t="s">
        <v>58</v>
      </c>
      <c r="E10921" t="s">
        <v>45</v>
      </c>
      <c r="F10921" t="s">
        <v>46</v>
      </c>
      <c r="G10921" t="s">
        <v>118</v>
      </c>
      <c r="H10921" s="2" t="s">
        <v>295</v>
      </c>
      <c r="I10921" s="90" t="s">
        <v>378</v>
      </c>
      <c r="J10921" s="3">
        <v>2689680</v>
      </c>
    </row>
    <row r="10922" spans="1:10" hidden="1" x14ac:dyDescent="0.25">
      <c r="A10922" s="57" t="s">
        <v>136</v>
      </c>
      <c r="B10922" t="s">
        <v>128</v>
      </c>
      <c r="C10922">
        <v>2024</v>
      </c>
      <c r="D10922" t="s">
        <v>58</v>
      </c>
      <c r="E10922" t="s">
        <v>45</v>
      </c>
      <c r="F10922" t="s">
        <v>46</v>
      </c>
      <c r="G10922" t="s">
        <v>118</v>
      </c>
      <c r="H10922" t="s">
        <v>119</v>
      </c>
      <c r="I10922" s="90" t="s">
        <v>685</v>
      </c>
    </row>
    <row r="10923" spans="1:10" hidden="1" x14ac:dyDescent="0.25">
      <c r="A10923" s="57" t="s">
        <v>136</v>
      </c>
      <c r="B10923" t="s">
        <v>128</v>
      </c>
      <c r="C10923">
        <v>2024</v>
      </c>
      <c r="D10923" t="s">
        <v>58</v>
      </c>
      <c r="E10923" t="s">
        <v>45</v>
      </c>
      <c r="F10923" t="s">
        <v>46</v>
      </c>
      <c r="G10923" t="s">
        <v>118</v>
      </c>
      <c r="H10923" t="s">
        <v>283</v>
      </c>
      <c r="I10923" s="90" t="s">
        <v>682</v>
      </c>
    </row>
    <row r="10924" spans="1:10" hidden="1" x14ac:dyDescent="0.25">
      <c r="A10924" s="57" t="s">
        <v>136</v>
      </c>
      <c r="B10924" t="s">
        <v>128</v>
      </c>
      <c r="C10924">
        <v>2024</v>
      </c>
      <c r="D10924" t="s">
        <v>58</v>
      </c>
      <c r="E10924" t="s">
        <v>45</v>
      </c>
      <c r="F10924" t="s">
        <v>46</v>
      </c>
      <c r="G10924" t="s">
        <v>109</v>
      </c>
      <c r="H10924" t="s">
        <v>219</v>
      </c>
      <c r="I10924" s="90" t="s">
        <v>465</v>
      </c>
      <c r="J10924" s="3">
        <v>882</v>
      </c>
    </row>
    <row r="10925" spans="1:10" hidden="1" x14ac:dyDescent="0.25">
      <c r="A10925" s="57" t="s">
        <v>136</v>
      </c>
      <c r="B10925" t="s">
        <v>128</v>
      </c>
      <c r="C10925">
        <v>2024</v>
      </c>
      <c r="D10925" t="s">
        <v>58</v>
      </c>
      <c r="E10925" t="s">
        <v>45</v>
      </c>
      <c r="F10925" t="s">
        <v>46</v>
      </c>
      <c r="G10925" t="s">
        <v>109</v>
      </c>
      <c r="H10925" t="s">
        <v>219</v>
      </c>
      <c r="I10925" s="90" t="s">
        <v>695</v>
      </c>
    </row>
    <row r="10926" spans="1:10" hidden="1" x14ac:dyDescent="0.25">
      <c r="A10926" s="57" t="s">
        <v>136</v>
      </c>
      <c r="B10926" t="s">
        <v>128</v>
      </c>
      <c r="C10926">
        <v>2024</v>
      </c>
      <c r="D10926" t="s">
        <v>58</v>
      </c>
      <c r="E10926" t="s">
        <v>45</v>
      </c>
      <c r="F10926" t="s">
        <v>46</v>
      </c>
      <c r="G10926" t="s">
        <v>109</v>
      </c>
      <c r="H10926" t="s">
        <v>219</v>
      </c>
      <c r="I10926" s="90" t="s">
        <v>609</v>
      </c>
    </row>
    <row r="10927" spans="1:10" hidden="1" x14ac:dyDescent="0.25">
      <c r="A10927" s="57" t="s">
        <v>136</v>
      </c>
      <c r="B10927" t="s">
        <v>128</v>
      </c>
      <c r="C10927">
        <v>2024</v>
      </c>
      <c r="D10927" t="s">
        <v>58</v>
      </c>
      <c r="E10927" t="s">
        <v>45</v>
      </c>
      <c r="F10927" t="s">
        <v>46</v>
      </c>
      <c r="G10927" t="s">
        <v>109</v>
      </c>
      <c r="H10927" t="s">
        <v>219</v>
      </c>
      <c r="I10927" s="90" t="s">
        <v>518</v>
      </c>
    </row>
    <row r="10928" spans="1:10" hidden="1" x14ac:dyDescent="0.25">
      <c r="A10928" s="57" t="s">
        <v>136</v>
      </c>
      <c r="B10928" t="s">
        <v>128</v>
      </c>
      <c r="C10928">
        <v>2024</v>
      </c>
      <c r="D10928" t="s">
        <v>58</v>
      </c>
      <c r="E10928" t="s">
        <v>45</v>
      </c>
      <c r="F10928" t="s">
        <v>46</v>
      </c>
      <c r="G10928" t="s">
        <v>109</v>
      </c>
      <c r="H10928" s="2" t="s">
        <v>267</v>
      </c>
    </row>
    <row r="10929" spans="1:10" hidden="1" x14ac:dyDescent="0.25">
      <c r="A10929" s="57" t="s">
        <v>136</v>
      </c>
      <c r="B10929" t="s">
        <v>128</v>
      </c>
      <c r="C10929">
        <v>2024</v>
      </c>
      <c r="D10929" t="s">
        <v>58</v>
      </c>
      <c r="E10929" t="s">
        <v>45</v>
      </c>
      <c r="F10929" t="s">
        <v>46</v>
      </c>
      <c r="G10929" t="s">
        <v>109</v>
      </c>
      <c r="H10929" t="s">
        <v>220</v>
      </c>
      <c r="I10929" s="90" t="s">
        <v>465</v>
      </c>
    </row>
    <row r="10930" spans="1:10" hidden="1" x14ac:dyDescent="0.25">
      <c r="A10930" s="57" t="s">
        <v>136</v>
      </c>
      <c r="B10930" t="s">
        <v>128</v>
      </c>
      <c r="C10930">
        <v>2024</v>
      </c>
      <c r="D10930" t="s">
        <v>58</v>
      </c>
      <c r="E10930" t="s">
        <v>45</v>
      </c>
      <c r="F10930" t="s">
        <v>46</v>
      </c>
      <c r="G10930" t="s">
        <v>109</v>
      </c>
      <c r="H10930" t="s">
        <v>220</v>
      </c>
      <c r="I10930" s="90" t="s">
        <v>425</v>
      </c>
    </row>
    <row r="10931" spans="1:10" hidden="1" x14ac:dyDescent="0.25">
      <c r="A10931" s="57" t="s">
        <v>136</v>
      </c>
      <c r="B10931" t="s">
        <v>128</v>
      </c>
      <c r="C10931">
        <v>2024</v>
      </c>
      <c r="D10931" t="s">
        <v>58</v>
      </c>
      <c r="E10931" t="s">
        <v>45</v>
      </c>
      <c r="F10931" t="s">
        <v>46</v>
      </c>
      <c r="G10931" t="s">
        <v>109</v>
      </c>
      <c r="H10931" t="s">
        <v>220</v>
      </c>
      <c r="I10931" s="90" t="s">
        <v>668</v>
      </c>
      <c r="J10931" s="3">
        <v>107994</v>
      </c>
    </row>
    <row r="10932" spans="1:10" hidden="1" x14ac:dyDescent="0.25">
      <c r="A10932" s="57" t="s">
        <v>136</v>
      </c>
      <c r="B10932" t="s">
        <v>128</v>
      </c>
      <c r="C10932">
        <v>2024</v>
      </c>
      <c r="D10932" t="s">
        <v>58</v>
      </c>
      <c r="E10932" t="s">
        <v>45</v>
      </c>
      <c r="F10932" t="s">
        <v>46</v>
      </c>
      <c r="G10932" t="s">
        <v>109</v>
      </c>
      <c r="H10932" t="s">
        <v>220</v>
      </c>
      <c r="I10932" s="90" t="s">
        <v>417</v>
      </c>
      <c r="J10932" s="3">
        <v>21800</v>
      </c>
    </row>
    <row r="10933" spans="1:10" hidden="1" x14ac:dyDescent="0.25">
      <c r="A10933" s="57" t="s">
        <v>136</v>
      </c>
      <c r="B10933" t="s">
        <v>128</v>
      </c>
      <c r="C10933">
        <v>2024</v>
      </c>
      <c r="D10933" t="s">
        <v>58</v>
      </c>
      <c r="E10933" t="s">
        <v>45</v>
      </c>
      <c r="F10933" t="s">
        <v>46</v>
      </c>
      <c r="G10933" t="s">
        <v>109</v>
      </c>
      <c r="H10933" t="s">
        <v>260</v>
      </c>
    </row>
    <row r="10934" spans="1:10" hidden="1" x14ac:dyDescent="0.25">
      <c r="A10934" s="57" t="s">
        <v>136</v>
      </c>
      <c r="B10934" t="s">
        <v>128</v>
      </c>
      <c r="C10934">
        <v>2024</v>
      </c>
      <c r="D10934" t="s">
        <v>58</v>
      </c>
      <c r="E10934" t="s">
        <v>45</v>
      </c>
      <c r="F10934" t="s">
        <v>46</v>
      </c>
      <c r="G10934" t="s">
        <v>55</v>
      </c>
      <c r="H10934" t="s">
        <v>22</v>
      </c>
      <c r="I10934" s="90" t="s">
        <v>380</v>
      </c>
    </row>
    <row r="10935" spans="1:10" hidden="1" x14ac:dyDescent="0.25">
      <c r="A10935" s="57" t="s">
        <v>136</v>
      </c>
      <c r="B10935" t="s">
        <v>128</v>
      </c>
      <c r="C10935">
        <v>2024</v>
      </c>
      <c r="D10935" t="s">
        <v>58</v>
      </c>
      <c r="E10935" t="s">
        <v>45</v>
      </c>
      <c r="F10935" t="s">
        <v>46</v>
      </c>
      <c r="G10935" t="s">
        <v>55</v>
      </c>
      <c r="H10935" t="s">
        <v>22</v>
      </c>
    </row>
    <row r="10936" spans="1:10" hidden="1" x14ac:dyDescent="0.25">
      <c r="A10936" s="57" t="s">
        <v>136</v>
      </c>
      <c r="B10936" t="s">
        <v>128</v>
      </c>
      <c r="C10936">
        <v>2024</v>
      </c>
      <c r="D10936" t="s">
        <v>58</v>
      </c>
      <c r="E10936" t="s">
        <v>45</v>
      </c>
      <c r="F10936" t="s">
        <v>46</v>
      </c>
      <c r="G10936" t="s">
        <v>55</v>
      </c>
      <c r="H10936" t="s">
        <v>447</v>
      </c>
    </row>
    <row r="10937" spans="1:10" hidden="1" x14ac:dyDescent="0.25">
      <c r="A10937" s="57" t="s">
        <v>136</v>
      </c>
      <c r="B10937" t="s">
        <v>128</v>
      </c>
      <c r="C10937">
        <v>2024</v>
      </c>
      <c r="D10937" t="s">
        <v>58</v>
      </c>
      <c r="E10937" t="s">
        <v>45</v>
      </c>
      <c r="F10937" t="s">
        <v>46</v>
      </c>
      <c r="G10937" t="s">
        <v>55</v>
      </c>
      <c r="H10937" s="90" t="s">
        <v>700</v>
      </c>
      <c r="I10937" s="90" t="s">
        <v>701</v>
      </c>
      <c r="J10937" s="3">
        <v>1686667</v>
      </c>
    </row>
    <row r="10938" spans="1:10" hidden="1" x14ac:dyDescent="0.25">
      <c r="A10938" s="57" t="s">
        <v>136</v>
      </c>
      <c r="B10938" t="s">
        <v>128</v>
      </c>
      <c r="C10938">
        <v>2024</v>
      </c>
      <c r="D10938" t="s">
        <v>58</v>
      </c>
      <c r="E10938" t="s">
        <v>45</v>
      </c>
      <c r="F10938" t="s">
        <v>46</v>
      </c>
      <c r="G10938" t="s">
        <v>611</v>
      </c>
      <c r="H10938" t="s">
        <v>612</v>
      </c>
      <c r="I10938" t="s">
        <v>613</v>
      </c>
      <c r="J10938" s="3">
        <v>43930</v>
      </c>
    </row>
    <row r="10939" spans="1:10" hidden="1" x14ac:dyDescent="0.25">
      <c r="A10939" s="57" t="s">
        <v>136</v>
      </c>
      <c r="B10939" t="s">
        <v>128</v>
      </c>
      <c r="C10939">
        <v>2024</v>
      </c>
      <c r="D10939" t="s">
        <v>58</v>
      </c>
      <c r="E10939" t="s">
        <v>45</v>
      </c>
      <c r="F10939" t="s">
        <v>46</v>
      </c>
      <c r="G10939" t="s">
        <v>47</v>
      </c>
      <c r="H10939" t="s">
        <v>238</v>
      </c>
    </row>
    <row r="10940" spans="1:10" hidden="1" x14ac:dyDescent="0.25">
      <c r="A10940" s="57" t="s">
        <v>136</v>
      </c>
      <c r="B10940" t="s">
        <v>128</v>
      </c>
      <c r="C10940">
        <v>2024</v>
      </c>
      <c r="D10940" t="s">
        <v>58</v>
      </c>
      <c r="E10940" t="s">
        <v>45</v>
      </c>
      <c r="F10940" t="s">
        <v>46</v>
      </c>
      <c r="G10940" t="s">
        <v>47</v>
      </c>
      <c r="H10940" t="s">
        <v>239</v>
      </c>
      <c r="I10940" s="90" t="s">
        <v>382</v>
      </c>
      <c r="J10940" s="3">
        <v>445097.84</v>
      </c>
    </row>
    <row r="10941" spans="1:10" hidden="1" x14ac:dyDescent="0.25">
      <c r="A10941" s="57" t="s">
        <v>136</v>
      </c>
      <c r="B10941" t="s">
        <v>128</v>
      </c>
      <c r="C10941">
        <v>2024</v>
      </c>
      <c r="D10941" t="s">
        <v>58</v>
      </c>
      <c r="E10941" t="s">
        <v>45</v>
      </c>
      <c r="F10941" t="s">
        <v>46</v>
      </c>
      <c r="G10941" t="s">
        <v>47</v>
      </c>
      <c r="H10941" t="s">
        <v>239</v>
      </c>
      <c r="I10941" s="90" t="s">
        <v>384</v>
      </c>
      <c r="J10941" s="3">
        <v>506861.4</v>
      </c>
    </row>
    <row r="10942" spans="1:10" hidden="1" x14ac:dyDescent="0.25">
      <c r="A10942" s="57" t="s">
        <v>136</v>
      </c>
      <c r="B10942" t="s">
        <v>128</v>
      </c>
      <c r="C10942">
        <v>2024</v>
      </c>
      <c r="D10942" t="s">
        <v>58</v>
      </c>
      <c r="E10942" t="s">
        <v>45</v>
      </c>
      <c r="F10942" t="s">
        <v>46</v>
      </c>
      <c r="G10942" t="s">
        <v>47</v>
      </c>
      <c r="H10942" t="s">
        <v>239</v>
      </c>
      <c r="I10942" s="90" t="s">
        <v>576</v>
      </c>
      <c r="J10942" s="3">
        <v>151890.23000000001</v>
      </c>
    </row>
    <row r="10943" spans="1:10" hidden="1" x14ac:dyDescent="0.25">
      <c r="A10943" s="57" t="s">
        <v>136</v>
      </c>
      <c r="B10943" t="s">
        <v>128</v>
      </c>
      <c r="C10943">
        <v>2024</v>
      </c>
      <c r="D10943" t="s">
        <v>58</v>
      </c>
      <c r="E10943" t="s">
        <v>45</v>
      </c>
      <c r="F10943" t="s">
        <v>46</v>
      </c>
      <c r="G10943" t="s">
        <v>47</v>
      </c>
      <c r="H10943" t="s">
        <v>239</v>
      </c>
      <c r="I10943" s="90" t="s">
        <v>562</v>
      </c>
      <c r="J10943" s="3">
        <v>2500000</v>
      </c>
    </row>
    <row r="10944" spans="1:10" hidden="1" x14ac:dyDescent="0.25">
      <c r="A10944" s="57" t="s">
        <v>136</v>
      </c>
      <c r="B10944" t="s">
        <v>128</v>
      </c>
      <c r="C10944">
        <v>2024</v>
      </c>
      <c r="D10944" t="s">
        <v>58</v>
      </c>
      <c r="E10944" t="s">
        <v>45</v>
      </c>
      <c r="F10944" t="s">
        <v>46</v>
      </c>
      <c r="G10944" t="s">
        <v>47</v>
      </c>
      <c r="H10944" t="s">
        <v>239</v>
      </c>
      <c r="I10944" s="90" t="s">
        <v>686</v>
      </c>
    </row>
    <row r="10945" spans="1:10" hidden="1" x14ac:dyDescent="0.25">
      <c r="A10945" s="57" t="s">
        <v>136</v>
      </c>
      <c r="B10945" t="s">
        <v>128</v>
      </c>
      <c r="C10945">
        <v>2024</v>
      </c>
      <c r="D10945" t="s">
        <v>58</v>
      </c>
      <c r="E10945" t="s">
        <v>45</v>
      </c>
      <c r="F10945" t="s">
        <v>46</v>
      </c>
      <c r="G10945" t="s">
        <v>47</v>
      </c>
      <c r="H10945" t="s">
        <v>239</v>
      </c>
      <c r="I10945" t="s">
        <v>442</v>
      </c>
    </row>
    <row r="10946" spans="1:10" hidden="1" x14ac:dyDescent="0.25">
      <c r="A10946" s="57" t="s">
        <v>136</v>
      </c>
      <c r="B10946" t="s">
        <v>128</v>
      </c>
      <c r="C10946">
        <v>2024</v>
      </c>
      <c r="D10946" t="s">
        <v>58</v>
      </c>
      <c r="E10946" t="s">
        <v>45</v>
      </c>
      <c r="F10946" t="s">
        <v>46</v>
      </c>
      <c r="G10946" t="s">
        <v>47</v>
      </c>
      <c r="H10946" t="s">
        <v>239</v>
      </c>
      <c r="I10946" t="s">
        <v>431</v>
      </c>
    </row>
    <row r="10947" spans="1:10" hidden="1" x14ac:dyDescent="0.25">
      <c r="A10947" s="57" t="s">
        <v>136</v>
      </c>
      <c r="B10947" t="s">
        <v>128</v>
      </c>
      <c r="C10947">
        <v>2024</v>
      </c>
      <c r="D10947" t="s">
        <v>58</v>
      </c>
      <c r="E10947" t="s">
        <v>45</v>
      </c>
      <c r="F10947" t="s">
        <v>46</v>
      </c>
      <c r="G10947" t="s">
        <v>47</v>
      </c>
      <c r="H10947" t="s">
        <v>239</v>
      </c>
      <c r="I10947" s="90" t="s">
        <v>416</v>
      </c>
      <c r="J10947" s="3">
        <v>870000</v>
      </c>
    </row>
    <row r="10948" spans="1:10" hidden="1" x14ac:dyDescent="0.25">
      <c r="A10948" s="57" t="s">
        <v>136</v>
      </c>
      <c r="B10948" t="s">
        <v>128</v>
      </c>
      <c r="C10948">
        <v>2024</v>
      </c>
      <c r="D10948" t="s">
        <v>58</v>
      </c>
      <c r="E10948" t="s">
        <v>45</v>
      </c>
      <c r="F10948" t="s">
        <v>46</v>
      </c>
      <c r="G10948" t="s">
        <v>47</v>
      </c>
      <c r="H10948" t="s">
        <v>239</v>
      </c>
      <c r="I10948" s="90" t="s">
        <v>696</v>
      </c>
    </row>
    <row r="10949" spans="1:10" hidden="1" x14ac:dyDescent="0.25">
      <c r="A10949" s="57" t="s">
        <v>136</v>
      </c>
      <c r="B10949" t="s">
        <v>128</v>
      </c>
      <c r="C10949">
        <v>2024</v>
      </c>
      <c r="D10949" t="s">
        <v>58</v>
      </c>
      <c r="E10949" t="s">
        <v>45</v>
      </c>
      <c r="F10949" t="s">
        <v>46</v>
      </c>
      <c r="G10949" t="s">
        <v>47</v>
      </c>
      <c r="H10949" t="s">
        <v>243</v>
      </c>
      <c r="I10949" s="90" t="s">
        <v>465</v>
      </c>
    </row>
    <row r="10950" spans="1:10" hidden="1" x14ac:dyDescent="0.25">
      <c r="A10950" s="57" t="s">
        <v>136</v>
      </c>
      <c r="B10950" t="s">
        <v>128</v>
      </c>
      <c r="C10950">
        <v>2024</v>
      </c>
      <c r="D10950" t="s">
        <v>58</v>
      </c>
      <c r="E10950" t="s">
        <v>45</v>
      </c>
      <c r="F10950" t="s">
        <v>46</v>
      </c>
      <c r="G10950" t="s">
        <v>47</v>
      </c>
      <c r="H10950" t="s">
        <v>243</v>
      </c>
      <c r="I10950" s="90" t="s">
        <v>702</v>
      </c>
      <c r="J10950" s="3">
        <v>1942143</v>
      </c>
    </row>
    <row r="10951" spans="1:10" hidden="1" x14ac:dyDescent="0.25">
      <c r="A10951" s="57" t="s">
        <v>136</v>
      </c>
      <c r="B10951" t="s">
        <v>128</v>
      </c>
      <c r="C10951">
        <v>2024</v>
      </c>
      <c r="D10951" t="s">
        <v>58</v>
      </c>
      <c r="E10951" t="s">
        <v>45</v>
      </c>
      <c r="F10951" t="s">
        <v>46</v>
      </c>
      <c r="G10951" t="s">
        <v>47</v>
      </c>
      <c r="H10951" s="2" t="s">
        <v>276</v>
      </c>
      <c r="I10951" s="90" t="s">
        <v>395</v>
      </c>
      <c r="J10951" s="3">
        <v>520000</v>
      </c>
    </row>
    <row r="10952" spans="1:10" hidden="1" x14ac:dyDescent="0.25">
      <c r="A10952" s="57" t="s">
        <v>136</v>
      </c>
      <c r="B10952" t="s">
        <v>128</v>
      </c>
      <c r="C10952">
        <v>2024</v>
      </c>
      <c r="D10952" t="s">
        <v>58</v>
      </c>
      <c r="E10952" t="s">
        <v>45</v>
      </c>
      <c r="F10952" t="s">
        <v>46</v>
      </c>
      <c r="G10952" t="s">
        <v>47</v>
      </c>
      <c r="H10952" s="2" t="s">
        <v>296</v>
      </c>
    </row>
    <row r="10953" spans="1:10" hidden="1" x14ac:dyDescent="0.25">
      <c r="A10953" s="57" t="s">
        <v>136</v>
      </c>
      <c r="B10953" t="s">
        <v>128</v>
      </c>
      <c r="C10953">
        <v>2024</v>
      </c>
      <c r="D10953" t="s">
        <v>58</v>
      </c>
      <c r="E10953" t="s">
        <v>45</v>
      </c>
      <c r="F10953" t="s">
        <v>46</v>
      </c>
      <c r="G10953" t="s">
        <v>47</v>
      </c>
      <c r="H10953" s="90" t="s">
        <v>364</v>
      </c>
      <c r="I10953" s="90" t="s">
        <v>465</v>
      </c>
      <c r="J10953" s="3">
        <v>369761.58</v>
      </c>
    </row>
    <row r="10954" spans="1:10" hidden="1" x14ac:dyDescent="0.25">
      <c r="A10954" s="57" t="s">
        <v>136</v>
      </c>
      <c r="B10954" t="s">
        <v>128</v>
      </c>
      <c r="C10954">
        <v>2024</v>
      </c>
      <c r="D10954" t="s">
        <v>58</v>
      </c>
      <c r="E10954" t="s">
        <v>45</v>
      </c>
      <c r="F10954" t="s">
        <v>46</v>
      </c>
      <c r="G10954" t="s">
        <v>47</v>
      </c>
      <c r="H10954" s="2" t="s">
        <v>277</v>
      </c>
    </row>
    <row r="10955" spans="1:10" hidden="1" x14ac:dyDescent="0.25">
      <c r="A10955" s="57" t="s">
        <v>136</v>
      </c>
      <c r="B10955" t="s">
        <v>128</v>
      </c>
      <c r="C10955">
        <v>2024</v>
      </c>
      <c r="D10955" t="s">
        <v>58</v>
      </c>
      <c r="E10955" t="s">
        <v>45</v>
      </c>
      <c r="F10955" t="s">
        <v>46</v>
      </c>
      <c r="G10955" t="s">
        <v>47</v>
      </c>
      <c r="H10955" s="2" t="s">
        <v>278</v>
      </c>
    </row>
    <row r="10956" spans="1:10" hidden="1" x14ac:dyDescent="0.25">
      <c r="A10956" s="57" t="s">
        <v>136</v>
      </c>
      <c r="B10956" t="s">
        <v>128</v>
      </c>
      <c r="C10956">
        <v>2024</v>
      </c>
      <c r="D10956" t="s">
        <v>58</v>
      </c>
      <c r="E10956" t="s">
        <v>45</v>
      </c>
      <c r="F10956" t="s">
        <v>46</v>
      </c>
      <c r="G10956" t="s">
        <v>47</v>
      </c>
      <c r="H10956" s="2" t="s">
        <v>298</v>
      </c>
      <c r="I10956" t="s">
        <v>387</v>
      </c>
    </row>
    <row r="10957" spans="1:10" hidden="1" x14ac:dyDescent="0.25">
      <c r="A10957" s="57" t="s">
        <v>136</v>
      </c>
      <c r="B10957" t="s">
        <v>128</v>
      </c>
      <c r="C10957">
        <v>2024</v>
      </c>
      <c r="D10957" t="s">
        <v>58</v>
      </c>
      <c r="E10957" t="s">
        <v>45</v>
      </c>
      <c r="F10957" t="s">
        <v>46</v>
      </c>
      <c r="G10957" t="s">
        <v>47</v>
      </c>
      <c r="H10957" s="2" t="s">
        <v>298</v>
      </c>
      <c r="I10957" t="s">
        <v>418</v>
      </c>
    </row>
    <row r="10958" spans="1:10" hidden="1" x14ac:dyDescent="0.25">
      <c r="A10958" s="57" t="s">
        <v>136</v>
      </c>
      <c r="B10958" t="s">
        <v>128</v>
      </c>
      <c r="C10958">
        <v>2024</v>
      </c>
      <c r="D10958" t="s">
        <v>58</v>
      </c>
      <c r="E10958" t="s">
        <v>45</v>
      </c>
      <c r="F10958" t="s">
        <v>46</v>
      </c>
      <c r="G10958" t="s">
        <v>47</v>
      </c>
      <c r="H10958" s="2" t="s">
        <v>238</v>
      </c>
    </row>
    <row r="10959" spans="1:10" hidden="1" x14ac:dyDescent="0.25">
      <c r="A10959" s="57" t="s">
        <v>136</v>
      </c>
      <c r="B10959" t="s">
        <v>128</v>
      </c>
      <c r="C10959">
        <v>2024</v>
      </c>
      <c r="D10959" t="s">
        <v>58</v>
      </c>
      <c r="E10959" t="s">
        <v>45</v>
      </c>
      <c r="F10959" t="s">
        <v>46</v>
      </c>
      <c r="G10959" t="s">
        <v>182</v>
      </c>
      <c r="H10959" t="s">
        <v>240</v>
      </c>
    </row>
    <row r="10960" spans="1:10" hidden="1" x14ac:dyDescent="0.25">
      <c r="A10960" s="57" t="s">
        <v>136</v>
      </c>
      <c r="B10960" t="s">
        <v>128</v>
      </c>
      <c r="C10960">
        <v>2024</v>
      </c>
      <c r="D10960" t="s">
        <v>58</v>
      </c>
      <c r="E10960" t="s">
        <v>45</v>
      </c>
      <c r="F10960" t="s">
        <v>46</v>
      </c>
      <c r="G10960" t="s">
        <v>182</v>
      </c>
      <c r="H10960" t="s">
        <v>241</v>
      </c>
      <c r="I10960" s="90" t="s">
        <v>477</v>
      </c>
    </row>
    <row r="10961" spans="1:10" hidden="1" x14ac:dyDescent="0.25">
      <c r="A10961" s="57" t="s">
        <v>136</v>
      </c>
      <c r="B10961" t="s">
        <v>128</v>
      </c>
      <c r="C10961">
        <v>2024</v>
      </c>
      <c r="D10961" t="s">
        <v>58</v>
      </c>
      <c r="E10961" t="s">
        <v>45</v>
      </c>
      <c r="F10961" t="s">
        <v>46</v>
      </c>
      <c r="G10961" t="s">
        <v>182</v>
      </c>
      <c r="H10961" t="s">
        <v>242</v>
      </c>
    </row>
    <row r="10962" spans="1:10" hidden="1" x14ac:dyDescent="0.25">
      <c r="A10962" s="57" t="s">
        <v>136</v>
      </c>
      <c r="B10962" t="s">
        <v>128</v>
      </c>
      <c r="C10962">
        <v>2024</v>
      </c>
      <c r="D10962" t="s">
        <v>58</v>
      </c>
      <c r="E10962" t="s">
        <v>45</v>
      </c>
      <c r="F10962" t="s">
        <v>46</v>
      </c>
      <c r="G10962" t="s">
        <v>182</v>
      </c>
      <c r="H10962" t="s">
        <v>243</v>
      </c>
    </row>
    <row r="10963" spans="1:10" hidden="1" x14ac:dyDescent="0.25">
      <c r="A10963" s="57" t="s">
        <v>136</v>
      </c>
      <c r="B10963" t="s">
        <v>128</v>
      </c>
      <c r="C10963">
        <v>2024</v>
      </c>
      <c r="D10963" t="s">
        <v>58</v>
      </c>
      <c r="E10963" t="s">
        <v>45</v>
      </c>
      <c r="F10963" t="s">
        <v>46</v>
      </c>
      <c r="G10963" t="s">
        <v>253</v>
      </c>
      <c r="H10963" s="2" t="s">
        <v>266</v>
      </c>
      <c r="I10963" s="90" t="s">
        <v>577</v>
      </c>
      <c r="J10963" s="3">
        <v>66483</v>
      </c>
    </row>
    <row r="10964" spans="1:10" hidden="1" x14ac:dyDescent="0.25">
      <c r="A10964" s="57" t="s">
        <v>136</v>
      </c>
      <c r="B10964" t="s">
        <v>128</v>
      </c>
      <c r="C10964">
        <v>2024</v>
      </c>
      <c r="D10964" t="s">
        <v>58</v>
      </c>
      <c r="E10964" t="s">
        <v>45</v>
      </c>
      <c r="F10964" t="s">
        <v>46</v>
      </c>
      <c r="G10964" t="s">
        <v>253</v>
      </c>
      <c r="H10964" s="2" t="s">
        <v>266</v>
      </c>
      <c r="I10964" s="90" t="s">
        <v>578</v>
      </c>
      <c r="J10964" s="3">
        <v>140000</v>
      </c>
    </row>
    <row r="10965" spans="1:10" hidden="1" x14ac:dyDescent="0.25">
      <c r="A10965" s="57" t="s">
        <v>136</v>
      </c>
      <c r="B10965" t="s">
        <v>128</v>
      </c>
      <c r="C10965">
        <v>2024</v>
      </c>
      <c r="D10965" t="s">
        <v>58</v>
      </c>
      <c r="E10965" t="s">
        <v>45</v>
      </c>
      <c r="F10965" t="s">
        <v>46</v>
      </c>
      <c r="G10965" t="s">
        <v>253</v>
      </c>
      <c r="H10965" s="2" t="s">
        <v>266</v>
      </c>
      <c r="I10965" s="90" t="s">
        <v>556</v>
      </c>
      <c r="J10965" s="10">
        <v>50000</v>
      </c>
    </row>
    <row r="10966" spans="1:10" hidden="1" x14ac:dyDescent="0.25">
      <c r="A10966" s="57" t="s">
        <v>136</v>
      </c>
      <c r="B10966" t="s">
        <v>128</v>
      </c>
      <c r="C10966">
        <v>2024</v>
      </c>
      <c r="D10966" t="s">
        <v>58</v>
      </c>
      <c r="E10966" t="s">
        <v>45</v>
      </c>
      <c r="F10966" t="s">
        <v>46</v>
      </c>
      <c r="G10966" t="s">
        <v>537</v>
      </c>
      <c r="H10966" s="90" t="s">
        <v>538</v>
      </c>
    </row>
    <row r="10967" spans="1:10" hidden="1" x14ac:dyDescent="0.25">
      <c r="A10967" s="57" t="s">
        <v>136</v>
      </c>
      <c r="B10967" t="s">
        <v>128</v>
      </c>
      <c r="C10967">
        <v>2024</v>
      </c>
      <c r="D10967" t="s">
        <v>58</v>
      </c>
      <c r="E10967" t="s">
        <v>45</v>
      </c>
      <c r="F10967" t="s">
        <v>46</v>
      </c>
      <c r="G10967" t="s">
        <v>673</v>
      </c>
      <c r="H10967" s="90" t="s">
        <v>244</v>
      </c>
      <c r="I10967" s="90" t="s">
        <v>556</v>
      </c>
      <c r="J10967" s="3">
        <v>50000</v>
      </c>
    </row>
    <row r="10968" spans="1:10" hidden="1" x14ac:dyDescent="0.25">
      <c r="A10968" s="57" t="s">
        <v>136</v>
      </c>
      <c r="B10968" t="s">
        <v>128</v>
      </c>
      <c r="C10968">
        <v>2024</v>
      </c>
      <c r="D10968" t="s">
        <v>58</v>
      </c>
      <c r="E10968" t="s">
        <v>45</v>
      </c>
      <c r="F10968" t="s">
        <v>46</v>
      </c>
      <c r="G10968" t="s">
        <v>673</v>
      </c>
      <c r="H10968" s="90" t="s">
        <v>244</v>
      </c>
      <c r="I10968" s="90" t="s">
        <v>688</v>
      </c>
    </row>
    <row r="10969" spans="1:10" hidden="1" x14ac:dyDescent="0.25">
      <c r="A10969" s="57" t="s">
        <v>136</v>
      </c>
      <c r="B10969" t="s">
        <v>128</v>
      </c>
      <c r="C10969">
        <v>2024</v>
      </c>
      <c r="D10969" t="s">
        <v>58</v>
      </c>
      <c r="E10969" t="s">
        <v>45</v>
      </c>
      <c r="F10969" t="s">
        <v>46</v>
      </c>
      <c r="G10969" t="s">
        <v>527</v>
      </c>
      <c r="H10969" s="90" t="s">
        <v>366</v>
      </c>
      <c r="I10969" t="s">
        <v>387</v>
      </c>
    </row>
    <row r="10970" spans="1:10" hidden="1" x14ac:dyDescent="0.25">
      <c r="A10970" s="57" t="s">
        <v>136</v>
      </c>
      <c r="B10970" t="s">
        <v>128</v>
      </c>
      <c r="C10970">
        <v>2024</v>
      </c>
      <c r="D10970" t="s">
        <v>58</v>
      </c>
      <c r="E10970" t="s">
        <v>45</v>
      </c>
      <c r="F10970" t="s">
        <v>46</v>
      </c>
      <c r="G10970" t="s">
        <v>527</v>
      </c>
      <c r="H10970" s="90" t="s">
        <v>525</v>
      </c>
      <c r="I10970" s="90" t="s">
        <v>526</v>
      </c>
    </row>
    <row r="10971" spans="1:10" hidden="1" x14ac:dyDescent="0.25">
      <c r="A10971" s="57" t="s">
        <v>136</v>
      </c>
      <c r="B10971" t="s">
        <v>128</v>
      </c>
      <c r="C10971">
        <v>2024</v>
      </c>
      <c r="D10971" t="s">
        <v>58</v>
      </c>
      <c r="E10971" t="s">
        <v>45</v>
      </c>
      <c r="F10971" t="s">
        <v>46</v>
      </c>
      <c r="G10971" t="s">
        <v>527</v>
      </c>
      <c r="H10971" s="90" t="s">
        <v>365</v>
      </c>
      <c r="I10971" s="90" t="s">
        <v>526</v>
      </c>
    </row>
    <row r="10972" spans="1:10" hidden="1" x14ac:dyDescent="0.25">
      <c r="A10972" s="57" t="s">
        <v>136</v>
      </c>
      <c r="B10972" t="s">
        <v>128</v>
      </c>
      <c r="C10972">
        <v>2024</v>
      </c>
      <c r="D10972" t="s">
        <v>58</v>
      </c>
      <c r="E10972" t="s">
        <v>45</v>
      </c>
      <c r="F10972" t="s">
        <v>46</v>
      </c>
      <c r="G10972" t="s">
        <v>527</v>
      </c>
      <c r="H10972" s="90" t="s">
        <v>484</v>
      </c>
      <c r="I10972" s="90" t="s">
        <v>526</v>
      </c>
    </row>
    <row r="10973" spans="1:10" hidden="1" x14ac:dyDescent="0.25">
      <c r="A10973" s="57" t="s">
        <v>136</v>
      </c>
      <c r="B10973" t="s">
        <v>128</v>
      </c>
      <c r="C10973">
        <v>2024</v>
      </c>
      <c r="D10973" t="s">
        <v>58</v>
      </c>
      <c r="E10973" t="s">
        <v>45</v>
      </c>
      <c r="F10973" t="s">
        <v>46</v>
      </c>
      <c r="G10973" t="s">
        <v>272</v>
      </c>
      <c r="H10973" s="90" t="s">
        <v>273</v>
      </c>
      <c r="I10973" s="90" t="s">
        <v>526</v>
      </c>
    </row>
    <row r="10974" spans="1:10" hidden="1" x14ac:dyDescent="0.25">
      <c r="A10974" s="57" t="s">
        <v>136</v>
      </c>
      <c r="B10974" t="s">
        <v>128</v>
      </c>
      <c r="C10974">
        <v>2024</v>
      </c>
      <c r="D10974" t="s">
        <v>58</v>
      </c>
      <c r="E10974" t="s">
        <v>45</v>
      </c>
      <c r="F10974" t="s">
        <v>46</v>
      </c>
      <c r="G10974" t="s">
        <v>221</v>
      </c>
      <c r="H10974" s="2" t="s">
        <v>245</v>
      </c>
      <c r="I10974" s="90" t="s">
        <v>417</v>
      </c>
      <c r="J10974" s="3">
        <v>201700</v>
      </c>
    </row>
    <row r="10975" spans="1:10" hidden="1" x14ac:dyDescent="0.25">
      <c r="A10975" s="57" t="s">
        <v>136</v>
      </c>
      <c r="B10975" t="s">
        <v>128</v>
      </c>
      <c r="C10975">
        <v>2024</v>
      </c>
      <c r="D10975" t="s">
        <v>58</v>
      </c>
      <c r="E10975" t="s">
        <v>45</v>
      </c>
      <c r="F10975" t="s">
        <v>46</v>
      </c>
      <c r="G10975" t="s">
        <v>221</v>
      </c>
      <c r="H10975" s="2" t="s">
        <v>245</v>
      </c>
      <c r="I10975" t="s">
        <v>614</v>
      </c>
    </row>
    <row r="10976" spans="1:10" hidden="1" x14ac:dyDescent="0.25">
      <c r="A10976" s="57" t="s">
        <v>136</v>
      </c>
      <c r="B10976" t="s">
        <v>128</v>
      </c>
      <c r="C10976">
        <v>2024</v>
      </c>
      <c r="D10976" t="s">
        <v>58</v>
      </c>
      <c r="E10976" t="s">
        <v>45</v>
      </c>
      <c r="F10976" t="s">
        <v>46</v>
      </c>
      <c r="G10976" t="s">
        <v>221</v>
      </c>
      <c r="H10976" s="2" t="s">
        <v>245</v>
      </c>
      <c r="I10976" s="90" t="s">
        <v>668</v>
      </c>
      <c r="J10976" s="3">
        <v>375859</v>
      </c>
    </row>
    <row r="10977" spans="1:10" hidden="1" x14ac:dyDescent="0.25">
      <c r="A10977" s="57" t="s">
        <v>136</v>
      </c>
      <c r="B10977" t="s">
        <v>128</v>
      </c>
      <c r="C10977">
        <v>2024</v>
      </c>
      <c r="D10977" t="s">
        <v>58</v>
      </c>
      <c r="E10977" t="s">
        <v>45</v>
      </c>
      <c r="F10977" t="s">
        <v>46</v>
      </c>
      <c r="G10977" t="s">
        <v>221</v>
      </c>
      <c r="H10977" s="2" t="s">
        <v>299</v>
      </c>
      <c r="I10977" s="90" t="s">
        <v>429</v>
      </c>
      <c r="J10977" s="3">
        <v>460000</v>
      </c>
    </row>
    <row r="10978" spans="1:10" hidden="1" x14ac:dyDescent="0.25">
      <c r="A10978" s="57" t="s">
        <v>136</v>
      </c>
      <c r="B10978" t="s">
        <v>128</v>
      </c>
      <c r="C10978">
        <v>2024</v>
      </c>
      <c r="D10978" t="s">
        <v>58</v>
      </c>
      <c r="E10978" t="s">
        <v>45</v>
      </c>
      <c r="F10978" t="s">
        <v>46</v>
      </c>
      <c r="G10978" t="s">
        <v>221</v>
      </c>
      <c r="H10978" s="2" t="s">
        <v>299</v>
      </c>
      <c r="I10978" s="90" t="s">
        <v>518</v>
      </c>
    </row>
    <row r="10979" spans="1:10" hidden="1" x14ac:dyDescent="0.25">
      <c r="A10979" s="57" t="s">
        <v>136</v>
      </c>
      <c r="B10979" t="s">
        <v>128</v>
      </c>
      <c r="C10979">
        <v>2024</v>
      </c>
      <c r="D10979" t="s">
        <v>58</v>
      </c>
      <c r="E10979" t="s">
        <v>45</v>
      </c>
      <c r="F10979" t="s">
        <v>46</v>
      </c>
      <c r="G10979" t="s">
        <v>221</v>
      </c>
      <c r="H10979" s="2" t="s">
        <v>299</v>
      </c>
      <c r="I10979" s="90" t="s">
        <v>666</v>
      </c>
    </row>
    <row r="10980" spans="1:10" hidden="1" x14ac:dyDescent="0.25">
      <c r="A10980" s="57" t="s">
        <v>136</v>
      </c>
      <c r="B10980" t="s">
        <v>128</v>
      </c>
      <c r="C10980">
        <v>2024</v>
      </c>
      <c r="D10980" t="s">
        <v>58</v>
      </c>
      <c r="E10980" t="s">
        <v>45</v>
      </c>
      <c r="F10980" t="s">
        <v>46</v>
      </c>
      <c r="G10980" t="s">
        <v>272</v>
      </c>
      <c r="H10980" s="2" t="s">
        <v>273</v>
      </c>
    </row>
    <row r="10981" spans="1:10" hidden="1" x14ac:dyDescent="0.25">
      <c r="A10981" s="57" t="s">
        <v>136</v>
      </c>
      <c r="B10981" t="s">
        <v>128</v>
      </c>
      <c r="C10981">
        <v>2024</v>
      </c>
      <c r="D10981" t="s">
        <v>58</v>
      </c>
      <c r="E10981" t="s">
        <v>45</v>
      </c>
      <c r="F10981" t="s">
        <v>46</v>
      </c>
      <c r="G10981" t="s">
        <v>49</v>
      </c>
      <c r="H10981" s="2" t="s">
        <v>246</v>
      </c>
      <c r="I10981" s="90" t="s">
        <v>565</v>
      </c>
      <c r="J10981" s="3">
        <v>373070.33</v>
      </c>
    </row>
    <row r="10982" spans="1:10" hidden="1" x14ac:dyDescent="0.25">
      <c r="A10982" s="57" t="s">
        <v>136</v>
      </c>
      <c r="B10982" t="s">
        <v>128</v>
      </c>
      <c r="C10982">
        <v>2024</v>
      </c>
      <c r="D10982" t="s">
        <v>58</v>
      </c>
      <c r="E10982" t="s">
        <v>45</v>
      </c>
      <c r="F10982" t="s">
        <v>46</v>
      </c>
      <c r="G10982" t="s">
        <v>49</v>
      </c>
      <c r="H10982" s="2" t="s">
        <v>246</v>
      </c>
      <c r="I10982" t="s">
        <v>615</v>
      </c>
      <c r="J10982" s="3">
        <v>876124</v>
      </c>
    </row>
    <row r="10983" spans="1:10" hidden="1" x14ac:dyDescent="0.25">
      <c r="A10983" s="57" t="s">
        <v>136</v>
      </c>
      <c r="B10983" t="s">
        <v>128</v>
      </c>
      <c r="C10983">
        <v>2024</v>
      </c>
      <c r="D10983" t="s">
        <v>58</v>
      </c>
      <c r="E10983" t="s">
        <v>45</v>
      </c>
      <c r="F10983" t="s">
        <v>46</v>
      </c>
      <c r="G10983" t="s">
        <v>49</v>
      </c>
      <c r="H10983" s="2" t="s">
        <v>246</v>
      </c>
      <c r="I10983" s="90" t="s">
        <v>689</v>
      </c>
    </row>
    <row r="10984" spans="1:10" hidden="1" x14ac:dyDescent="0.25">
      <c r="A10984" s="57" t="s">
        <v>136</v>
      </c>
      <c r="B10984" t="s">
        <v>128</v>
      </c>
      <c r="C10984">
        <v>2024</v>
      </c>
      <c r="D10984" t="s">
        <v>58</v>
      </c>
      <c r="E10984" t="s">
        <v>45</v>
      </c>
      <c r="F10984" t="s">
        <v>46</v>
      </c>
      <c r="G10984" t="s">
        <v>49</v>
      </c>
      <c r="H10984" s="2" t="s">
        <v>246</v>
      </c>
      <c r="I10984" s="90" t="s">
        <v>697</v>
      </c>
    </row>
    <row r="10985" spans="1:10" hidden="1" x14ac:dyDescent="0.25">
      <c r="A10985" s="57" t="s">
        <v>136</v>
      </c>
      <c r="B10985" t="s">
        <v>128</v>
      </c>
      <c r="C10985">
        <v>2024</v>
      </c>
      <c r="D10985" t="s">
        <v>58</v>
      </c>
      <c r="E10985" t="s">
        <v>45</v>
      </c>
      <c r="F10985" t="s">
        <v>46</v>
      </c>
      <c r="G10985" t="s">
        <v>49</v>
      </c>
      <c r="H10985" s="90" t="s">
        <v>669</v>
      </c>
      <c r="I10985" s="90" t="s">
        <v>667</v>
      </c>
    </row>
    <row r="10986" spans="1:10" hidden="1" x14ac:dyDescent="0.25">
      <c r="A10986" s="57" t="s">
        <v>136</v>
      </c>
      <c r="B10986" t="s">
        <v>128</v>
      </c>
      <c r="C10986">
        <v>2024</v>
      </c>
      <c r="D10986" t="s">
        <v>58</v>
      </c>
      <c r="E10986" t="s">
        <v>45</v>
      </c>
      <c r="F10986" t="s">
        <v>46</v>
      </c>
      <c r="G10986" t="s">
        <v>49</v>
      </c>
      <c r="H10986" s="90" t="s">
        <v>669</v>
      </c>
      <c r="I10986" s="90" t="s">
        <v>670</v>
      </c>
    </row>
    <row r="10987" spans="1:10" hidden="1" x14ac:dyDescent="0.25">
      <c r="A10987" s="57" t="s">
        <v>136</v>
      </c>
      <c r="B10987" t="s">
        <v>128</v>
      </c>
      <c r="C10987">
        <v>2024</v>
      </c>
      <c r="D10987" t="s">
        <v>58</v>
      </c>
      <c r="E10987" t="s">
        <v>45</v>
      </c>
      <c r="F10987" t="s">
        <v>46</v>
      </c>
      <c r="G10987" t="s">
        <v>49</v>
      </c>
      <c r="H10987" s="90" t="s">
        <v>669</v>
      </c>
    </row>
    <row r="10988" spans="1:10" hidden="1" x14ac:dyDescent="0.25">
      <c r="A10988" s="57" t="s">
        <v>136</v>
      </c>
      <c r="B10988" t="s">
        <v>128</v>
      </c>
      <c r="C10988">
        <v>2024</v>
      </c>
      <c r="D10988" t="s">
        <v>58</v>
      </c>
      <c r="E10988" t="s">
        <v>45</v>
      </c>
      <c r="F10988" t="s">
        <v>46</v>
      </c>
      <c r="G10988" t="s">
        <v>49</v>
      </c>
      <c r="H10988" s="2" t="s">
        <v>247</v>
      </c>
      <c r="I10988" s="90" t="s">
        <v>509</v>
      </c>
    </row>
    <row r="10989" spans="1:10" hidden="1" x14ac:dyDescent="0.25">
      <c r="A10989" s="57" t="s">
        <v>136</v>
      </c>
      <c r="B10989" t="s">
        <v>128</v>
      </c>
      <c r="C10989">
        <v>2024</v>
      </c>
      <c r="D10989" t="s">
        <v>58</v>
      </c>
      <c r="E10989" t="s">
        <v>45</v>
      </c>
      <c r="F10989" t="s">
        <v>46</v>
      </c>
      <c r="G10989" t="s">
        <v>49</v>
      </c>
      <c r="H10989" s="2" t="s">
        <v>247</v>
      </c>
      <c r="I10989" s="90" t="s">
        <v>703</v>
      </c>
      <c r="J10989" s="10">
        <v>89400</v>
      </c>
    </row>
    <row r="10990" spans="1:10" hidden="1" x14ac:dyDescent="0.25">
      <c r="A10990" s="57" t="s">
        <v>136</v>
      </c>
      <c r="B10990" t="s">
        <v>128</v>
      </c>
      <c r="C10990">
        <v>2024</v>
      </c>
      <c r="D10990" t="s">
        <v>58</v>
      </c>
      <c r="E10990" t="s">
        <v>45</v>
      </c>
      <c r="F10990" t="s">
        <v>46</v>
      </c>
      <c r="G10990" t="s">
        <v>49</v>
      </c>
      <c r="H10990" s="2" t="s">
        <v>248</v>
      </c>
      <c r="I10990" s="90" t="s">
        <v>556</v>
      </c>
      <c r="J10990" s="3">
        <v>100000</v>
      </c>
    </row>
    <row r="10991" spans="1:10" hidden="1" x14ac:dyDescent="0.25">
      <c r="A10991" s="57" t="s">
        <v>136</v>
      </c>
      <c r="B10991" t="s">
        <v>128</v>
      </c>
      <c r="C10991">
        <v>2024</v>
      </c>
      <c r="D10991" t="s">
        <v>58</v>
      </c>
      <c r="E10991" t="s">
        <v>45</v>
      </c>
      <c r="F10991" t="s">
        <v>46</v>
      </c>
      <c r="G10991" t="s">
        <v>49</v>
      </c>
      <c r="H10991" s="2" t="s">
        <v>248</v>
      </c>
      <c r="I10991" s="90" t="s">
        <v>597</v>
      </c>
      <c r="J10991" s="10">
        <v>25000</v>
      </c>
    </row>
    <row r="10992" spans="1:10" hidden="1" x14ac:dyDescent="0.25">
      <c r="A10992" s="57" t="s">
        <v>136</v>
      </c>
      <c r="B10992" t="s">
        <v>128</v>
      </c>
      <c r="C10992">
        <v>2024</v>
      </c>
      <c r="D10992" t="s">
        <v>58</v>
      </c>
      <c r="E10992" t="s">
        <v>45</v>
      </c>
      <c r="F10992" t="s">
        <v>46</v>
      </c>
      <c r="G10992" t="s">
        <v>49</v>
      </c>
      <c r="H10992" s="2" t="s">
        <v>248</v>
      </c>
      <c r="I10992" s="90" t="s">
        <v>404</v>
      </c>
      <c r="J10992" s="3">
        <v>18109</v>
      </c>
    </row>
    <row r="10993" spans="1:10" hidden="1" x14ac:dyDescent="0.25">
      <c r="A10993" s="57" t="s">
        <v>136</v>
      </c>
      <c r="B10993" t="s">
        <v>128</v>
      </c>
      <c r="C10993">
        <v>2024</v>
      </c>
      <c r="D10993" t="s">
        <v>58</v>
      </c>
      <c r="E10993" t="s">
        <v>45</v>
      </c>
      <c r="F10993" t="s">
        <v>46</v>
      </c>
      <c r="G10993" t="s">
        <v>49</v>
      </c>
      <c r="H10993" s="2" t="s">
        <v>249</v>
      </c>
      <c r="I10993" s="90" t="s">
        <v>471</v>
      </c>
    </row>
    <row r="10994" spans="1:10" hidden="1" x14ac:dyDescent="0.25">
      <c r="A10994" s="57" t="s">
        <v>136</v>
      </c>
      <c r="B10994" t="s">
        <v>128</v>
      </c>
      <c r="C10994">
        <v>2024</v>
      </c>
      <c r="D10994" t="s">
        <v>58</v>
      </c>
      <c r="E10994" t="s">
        <v>45</v>
      </c>
      <c r="F10994" t="s">
        <v>46</v>
      </c>
      <c r="G10994" t="s">
        <v>49</v>
      </c>
      <c r="H10994" s="2" t="s">
        <v>249</v>
      </c>
    </row>
    <row r="10995" spans="1:10" hidden="1" x14ac:dyDescent="0.25">
      <c r="A10995" s="57" t="s">
        <v>136</v>
      </c>
      <c r="B10995" t="s">
        <v>128</v>
      </c>
      <c r="C10995">
        <v>2024</v>
      </c>
      <c r="D10995" t="s">
        <v>58</v>
      </c>
      <c r="E10995" t="s">
        <v>45</v>
      </c>
      <c r="F10995" t="s">
        <v>46</v>
      </c>
      <c r="G10995" t="s">
        <v>49</v>
      </c>
      <c r="H10995" s="2" t="s">
        <v>249</v>
      </c>
    </row>
    <row r="10996" spans="1:10" hidden="1" x14ac:dyDescent="0.25">
      <c r="A10996" s="57" t="s">
        <v>136</v>
      </c>
      <c r="B10996" t="s">
        <v>128</v>
      </c>
      <c r="C10996">
        <v>2024</v>
      </c>
      <c r="D10996" t="s">
        <v>58</v>
      </c>
      <c r="E10996" t="s">
        <v>45</v>
      </c>
      <c r="F10996" t="s">
        <v>46</v>
      </c>
      <c r="G10996" t="s">
        <v>49</v>
      </c>
      <c r="H10996" s="2" t="s">
        <v>249</v>
      </c>
    </row>
    <row r="10997" spans="1:10" hidden="1" x14ac:dyDescent="0.25">
      <c r="A10997" s="57" t="s">
        <v>136</v>
      </c>
      <c r="B10997" t="s">
        <v>128</v>
      </c>
      <c r="C10997">
        <v>2024</v>
      </c>
      <c r="D10997" t="s">
        <v>58</v>
      </c>
      <c r="E10997" t="s">
        <v>45</v>
      </c>
      <c r="F10997" t="s">
        <v>46</v>
      </c>
      <c r="G10997" t="s">
        <v>49</v>
      </c>
      <c r="H10997" s="2" t="s">
        <v>249</v>
      </c>
    </row>
    <row r="10998" spans="1:10" hidden="1" x14ac:dyDescent="0.25">
      <c r="A10998" s="57" t="s">
        <v>136</v>
      </c>
      <c r="B10998" t="s">
        <v>128</v>
      </c>
      <c r="C10998">
        <v>2024</v>
      </c>
      <c r="D10998" t="s">
        <v>58</v>
      </c>
      <c r="E10998" t="s">
        <v>45</v>
      </c>
      <c r="F10998" t="s">
        <v>46</v>
      </c>
      <c r="G10998" t="s">
        <v>49</v>
      </c>
      <c r="H10998" s="2" t="s">
        <v>249</v>
      </c>
    </row>
    <row r="10999" spans="1:10" hidden="1" x14ac:dyDescent="0.25">
      <c r="A10999" s="57" t="s">
        <v>136</v>
      </c>
      <c r="B10999" t="s">
        <v>128</v>
      </c>
      <c r="C10999">
        <v>2024</v>
      </c>
      <c r="D10999" t="s">
        <v>58</v>
      </c>
      <c r="E10999" t="s">
        <v>45</v>
      </c>
      <c r="F10999" t="s">
        <v>46</v>
      </c>
      <c r="G10999" t="s">
        <v>49</v>
      </c>
      <c r="H10999" s="2" t="s">
        <v>250</v>
      </c>
      <c r="I10999" s="90" t="s">
        <v>703</v>
      </c>
      <c r="J10999" s="3">
        <v>136591</v>
      </c>
    </row>
    <row r="11000" spans="1:10" hidden="1" x14ac:dyDescent="0.25">
      <c r="A11000" s="57" t="s">
        <v>136</v>
      </c>
      <c r="B11000" t="s">
        <v>128</v>
      </c>
      <c r="C11000">
        <v>2024</v>
      </c>
      <c r="D11000" t="s">
        <v>58</v>
      </c>
      <c r="E11000" t="s">
        <v>45</v>
      </c>
      <c r="F11000" t="s">
        <v>46</v>
      </c>
      <c r="G11000" t="s">
        <v>49</v>
      </c>
      <c r="H11000" s="2" t="s">
        <v>250</v>
      </c>
      <c r="I11000" s="90" t="s">
        <v>556</v>
      </c>
      <c r="J11000" s="3">
        <v>186600</v>
      </c>
    </row>
    <row r="11001" spans="1:10" hidden="1" x14ac:dyDescent="0.25">
      <c r="A11001" s="57" t="s">
        <v>136</v>
      </c>
      <c r="B11001" t="s">
        <v>128</v>
      </c>
      <c r="C11001">
        <v>2024</v>
      </c>
      <c r="D11001" t="s">
        <v>58</v>
      </c>
      <c r="E11001" t="s">
        <v>45</v>
      </c>
      <c r="F11001" t="s">
        <v>46</v>
      </c>
      <c r="G11001" t="s">
        <v>49</v>
      </c>
      <c r="H11001" s="2" t="s">
        <v>250</v>
      </c>
      <c r="I11001" s="90" t="s">
        <v>518</v>
      </c>
    </row>
    <row r="11002" spans="1:10" hidden="1" x14ac:dyDescent="0.25">
      <c r="A11002" s="57" t="s">
        <v>136</v>
      </c>
      <c r="B11002" t="s">
        <v>128</v>
      </c>
      <c r="C11002">
        <v>2024</v>
      </c>
      <c r="D11002" t="s">
        <v>58</v>
      </c>
      <c r="E11002" t="s">
        <v>45</v>
      </c>
      <c r="F11002" t="s">
        <v>46</v>
      </c>
      <c r="G11002" t="s">
        <v>49</v>
      </c>
      <c r="H11002" s="2" t="s">
        <v>250</v>
      </c>
      <c r="I11002" s="90" t="s">
        <v>609</v>
      </c>
    </row>
    <row r="11003" spans="1:10" hidden="1" x14ac:dyDescent="0.25">
      <c r="A11003" s="57" t="s">
        <v>136</v>
      </c>
      <c r="B11003" t="s">
        <v>128</v>
      </c>
      <c r="C11003">
        <v>2024</v>
      </c>
      <c r="D11003" t="s">
        <v>58</v>
      </c>
      <c r="E11003" t="s">
        <v>45</v>
      </c>
      <c r="F11003" t="s">
        <v>46</v>
      </c>
      <c r="G11003" t="s">
        <v>49</v>
      </c>
      <c r="H11003" s="2" t="s">
        <v>251</v>
      </c>
    </row>
    <row r="11004" spans="1:10" hidden="1" x14ac:dyDescent="0.25">
      <c r="A11004" s="57" t="s">
        <v>136</v>
      </c>
      <c r="B11004" t="s">
        <v>128</v>
      </c>
      <c r="C11004">
        <v>2024</v>
      </c>
      <c r="D11004" t="s">
        <v>58</v>
      </c>
      <c r="E11004" t="s">
        <v>45</v>
      </c>
      <c r="F11004" t="s">
        <v>46</v>
      </c>
      <c r="G11004" t="s">
        <v>49</v>
      </c>
      <c r="H11004" s="2" t="s">
        <v>333</v>
      </c>
      <c r="I11004" s="90" t="s">
        <v>617</v>
      </c>
    </row>
    <row r="11005" spans="1:10" hidden="1" x14ac:dyDescent="0.25">
      <c r="A11005" s="57" t="s">
        <v>136</v>
      </c>
      <c r="B11005" t="s">
        <v>128</v>
      </c>
      <c r="C11005">
        <v>2024</v>
      </c>
      <c r="D11005" t="s">
        <v>58</v>
      </c>
      <c r="E11005" t="s">
        <v>45</v>
      </c>
      <c r="F11005" t="s">
        <v>46</v>
      </c>
      <c r="G11005" t="s">
        <v>49</v>
      </c>
      <c r="H11005" s="2" t="s">
        <v>333</v>
      </c>
      <c r="I11005" s="90" t="s">
        <v>674</v>
      </c>
    </row>
    <row r="11006" spans="1:10" hidden="1" x14ac:dyDescent="0.25">
      <c r="A11006" s="57" t="s">
        <v>136</v>
      </c>
      <c r="B11006" t="s">
        <v>128</v>
      </c>
      <c r="C11006">
        <v>2024</v>
      </c>
      <c r="D11006" t="s">
        <v>58</v>
      </c>
      <c r="E11006" t="s">
        <v>45</v>
      </c>
      <c r="F11006" t="s">
        <v>46</v>
      </c>
      <c r="G11006" t="s">
        <v>49</v>
      </c>
      <c r="H11006" s="2" t="s">
        <v>333</v>
      </c>
      <c r="I11006" s="90" t="s">
        <v>699</v>
      </c>
    </row>
    <row r="11007" spans="1:10" hidden="1" x14ac:dyDescent="0.25">
      <c r="A11007" s="57" t="s">
        <v>136</v>
      </c>
      <c r="B11007" t="s">
        <v>128</v>
      </c>
      <c r="C11007">
        <v>2024</v>
      </c>
      <c r="D11007" t="s">
        <v>58</v>
      </c>
      <c r="E11007" t="s">
        <v>45</v>
      </c>
      <c r="F11007" t="s">
        <v>46</v>
      </c>
      <c r="G11007" t="s">
        <v>49</v>
      </c>
      <c r="H11007" s="2" t="s">
        <v>333</v>
      </c>
      <c r="I11007" s="90" t="s">
        <v>661</v>
      </c>
      <c r="J11007" s="3">
        <v>36000</v>
      </c>
    </row>
    <row r="11008" spans="1:10" hidden="1" x14ac:dyDescent="0.25">
      <c r="A11008" s="57" t="s">
        <v>136</v>
      </c>
      <c r="B11008" t="s">
        <v>128</v>
      </c>
      <c r="C11008">
        <v>2024</v>
      </c>
      <c r="D11008" t="s">
        <v>58</v>
      </c>
      <c r="E11008" t="s">
        <v>45</v>
      </c>
      <c r="F11008" t="s">
        <v>46</v>
      </c>
      <c r="G11008" t="s">
        <v>49</v>
      </c>
      <c r="H11008" s="2" t="s">
        <v>333</v>
      </c>
      <c r="I11008" s="90" t="s">
        <v>617</v>
      </c>
    </row>
    <row r="11009" spans="1:10" hidden="1" x14ac:dyDescent="0.25">
      <c r="A11009" s="57" t="s">
        <v>136</v>
      </c>
      <c r="B11009" t="s">
        <v>128</v>
      </c>
      <c r="C11009">
        <v>2024</v>
      </c>
      <c r="D11009" t="s">
        <v>58</v>
      </c>
      <c r="E11009" t="s">
        <v>45</v>
      </c>
      <c r="F11009" t="s">
        <v>46</v>
      </c>
      <c r="G11009" t="s">
        <v>49</v>
      </c>
      <c r="H11009" s="2" t="s">
        <v>333</v>
      </c>
      <c r="I11009" s="90" t="s">
        <v>661</v>
      </c>
    </row>
    <row r="11010" spans="1:10" hidden="1" x14ac:dyDescent="0.25">
      <c r="A11010" s="57" t="s">
        <v>136</v>
      </c>
      <c r="B11010" t="s">
        <v>128</v>
      </c>
      <c r="C11010">
        <v>2024</v>
      </c>
      <c r="D11010" t="s">
        <v>58</v>
      </c>
      <c r="E11010" t="s">
        <v>45</v>
      </c>
      <c r="F11010" t="s">
        <v>46</v>
      </c>
      <c r="G11010" t="s">
        <v>49</v>
      </c>
      <c r="H11010" s="2" t="s">
        <v>333</v>
      </c>
      <c r="I11010" s="90" t="s">
        <v>556</v>
      </c>
      <c r="J11010" s="3">
        <v>14000</v>
      </c>
    </row>
    <row r="11011" spans="1:10" hidden="1" x14ac:dyDescent="0.25">
      <c r="A11011" s="57" t="s">
        <v>136</v>
      </c>
      <c r="B11011" t="s">
        <v>128</v>
      </c>
      <c r="C11011">
        <v>2024</v>
      </c>
      <c r="D11011" t="s">
        <v>58</v>
      </c>
      <c r="E11011" t="s">
        <v>45</v>
      </c>
      <c r="F11011" t="s">
        <v>46</v>
      </c>
      <c r="G11011" t="s">
        <v>49</v>
      </c>
      <c r="H11011" s="2" t="s">
        <v>333</v>
      </c>
      <c r="I11011" s="90" t="s">
        <v>704</v>
      </c>
      <c r="J11011" s="3">
        <v>14000</v>
      </c>
    </row>
    <row r="11012" spans="1:10" hidden="1" x14ac:dyDescent="0.25">
      <c r="A11012" s="57" t="s">
        <v>136</v>
      </c>
      <c r="B11012" t="s">
        <v>128</v>
      </c>
      <c r="C11012">
        <v>2024</v>
      </c>
      <c r="D11012" t="s">
        <v>58</v>
      </c>
      <c r="E11012" t="s">
        <v>45</v>
      </c>
      <c r="F11012" t="s">
        <v>46</v>
      </c>
      <c r="G11012" t="s">
        <v>49</v>
      </c>
      <c r="H11012" s="90" t="s">
        <v>367</v>
      </c>
      <c r="I11012" t="s">
        <v>591</v>
      </c>
    </row>
    <row r="11013" spans="1:10" hidden="1" x14ac:dyDescent="0.25">
      <c r="A11013" s="57" t="s">
        <v>136</v>
      </c>
      <c r="B11013" t="s">
        <v>128</v>
      </c>
      <c r="C11013">
        <v>2024</v>
      </c>
      <c r="D11013" t="s">
        <v>58</v>
      </c>
      <c r="E11013" t="s">
        <v>45</v>
      </c>
      <c r="F11013" t="s">
        <v>46</v>
      </c>
      <c r="G11013" t="s">
        <v>49</v>
      </c>
      <c r="H11013" s="90" t="s">
        <v>367</v>
      </c>
    </row>
    <row r="11014" spans="1:10" hidden="1" x14ac:dyDescent="0.25">
      <c r="A11014" s="57" t="s">
        <v>136</v>
      </c>
      <c r="B11014" t="s">
        <v>128</v>
      </c>
      <c r="C11014">
        <v>2024</v>
      </c>
      <c r="D11014" t="s">
        <v>58</v>
      </c>
      <c r="E11014" t="s">
        <v>45</v>
      </c>
      <c r="F11014" t="s">
        <v>46</v>
      </c>
      <c r="G11014" t="s">
        <v>49</v>
      </c>
      <c r="H11014" s="90" t="s">
        <v>367</v>
      </c>
    </row>
    <row r="11015" spans="1:10" hidden="1" x14ac:dyDescent="0.25">
      <c r="A11015" s="57" t="s">
        <v>136</v>
      </c>
      <c r="B11015" t="s">
        <v>128</v>
      </c>
      <c r="C11015">
        <v>2024</v>
      </c>
      <c r="D11015" t="s">
        <v>58</v>
      </c>
      <c r="E11015" t="s">
        <v>45</v>
      </c>
      <c r="F11015" t="s">
        <v>46</v>
      </c>
      <c r="G11015" t="s">
        <v>49</v>
      </c>
      <c r="H11015" s="2" t="s">
        <v>252</v>
      </c>
    </row>
    <row r="11016" spans="1:10" hidden="1" x14ac:dyDescent="0.25">
      <c r="A11016" s="57" t="s">
        <v>136</v>
      </c>
      <c r="B11016" t="s">
        <v>128</v>
      </c>
      <c r="C11016">
        <v>2024</v>
      </c>
      <c r="D11016" t="s">
        <v>58</v>
      </c>
      <c r="E11016" t="s">
        <v>45</v>
      </c>
      <c r="F11016" t="s">
        <v>46</v>
      </c>
      <c r="G11016" t="s">
        <v>49</v>
      </c>
      <c r="H11016" s="2" t="s">
        <v>243</v>
      </c>
      <c r="I11016" t="s">
        <v>432</v>
      </c>
    </row>
    <row r="11017" spans="1:10" hidden="1" x14ac:dyDescent="0.25">
      <c r="A11017" s="57" t="s">
        <v>136</v>
      </c>
      <c r="B11017" t="s">
        <v>128</v>
      </c>
      <c r="C11017">
        <v>2024</v>
      </c>
      <c r="D11017" t="s">
        <v>58</v>
      </c>
      <c r="E11017" t="s">
        <v>45</v>
      </c>
      <c r="F11017" t="s">
        <v>46</v>
      </c>
      <c r="G11017" t="s">
        <v>49</v>
      </c>
      <c r="H11017" s="2" t="s">
        <v>243</v>
      </c>
      <c r="I11017" s="90" t="s">
        <v>671</v>
      </c>
    </row>
    <row r="11018" spans="1:10" hidden="1" x14ac:dyDescent="0.25">
      <c r="A11018" s="57" t="s">
        <v>136</v>
      </c>
      <c r="B11018" t="s">
        <v>128</v>
      </c>
      <c r="C11018">
        <v>2024</v>
      </c>
      <c r="D11018" t="s">
        <v>58</v>
      </c>
      <c r="E11018" t="s">
        <v>45</v>
      </c>
      <c r="F11018" t="s">
        <v>46</v>
      </c>
      <c r="G11018" t="s">
        <v>49</v>
      </c>
      <c r="H11018" s="2" t="s">
        <v>243</v>
      </c>
      <c r="I11018" s="90" t="s">
        <v>695</v>
      </c>
    </row>
    <row r="11019" spans="1:10" hidden="1" x14ac:dyDescent="0.25">
      <c r="A11019" s="57" t="s">
        <v>136</v>
      </c>
      <c r="B11019" t="s">
        <v>128</v>
      </c>
      <c r="C11019">
        <v>2024</v>
      </c>
      <c r="D11019" t="s">
        <v>58</v>
      </c>
      <c r="E11019" t="s">
        <v>45</v>
      </c>
      <c r="F11019" t="s">
        <v>46</v>
      </c>
      <c r="G11019" t="s">
        <v>49</v>
      </c>
      <c r="H11019" s="2" t="s">
        <v>243</v>
      </c>
    </row>
    <row r="11020" spans="1:10" hidden="1" x14ac:dyDescent="0.25">
      <c r="A11020" s="57" t="s">
        <v>136</v>
      </c>
      <c r="B11020" t="s">
        <v>128</v>
      </c>
      <c r="C11020">
        <v>2024</v>
      </c>
      <c r="D11020" t="s">
        <v>58</v>
      </c>
      <c r="E11020" t="s">
        <v>45</v>
      </c>
      <c r="F11020" t="s">
        <v>46</v>
      </c>
      <c r="G11020" t="s">
        <v>49</v>
      </c>
      <c r="H11020" s="2" t="s">
        <v>243</v>
      </c>
    </row>
    <row r="11021" spans="1:10" hidden="1" x14ac:dyDescent="0.25">
      <c r="A11021" s="57" t="s">
        <v>136</v>
      </c>
      <c r="B11021" t="s">
        <v>128</v>
      </c>
      <c r="C11021">
        <v>2024</v>
      </c>
      <c r="D11021" t="s">
        <v>58</v>
      </c>
      <c r="E11021" t="s">
        <v>45</v>
      </c>
      <c r="F11021" t="s">
        <v>46</v>
      </c>
      <c r="G11021" t="s">
        <v>49</v>
      </c>
      <c r="H11021" s="2" t="s">
        <v>243</v>
      </c>
    </row>
    <row r="11022" spans="1:10" hidden="1" x14ac:dyDescent="0.25">
      <c r="A11022" s="57" t="s">
        <v>136</v>
      </c>
      <c r="B11022" t="s">
        <v>128</v>
      </c>
      <c r="C11022">
        <v>2024</v>
      </c>
      <c r="D11022" t="s">
        <v>58</v>
      </c>
      <c r="E11022" t="s">
        <v>45</v>
      </c>
      <c r="F11022" t="s">
        <v>46</v>
      </c>
      <c r="G11022" t="s">
        <v>49</v>
      </c>
      <c r="H11022" s="2" t="s">
        <v>243</v>
      </c>
    </row>
    <row r="11023" spans="1:10" hidden="1" x14ac:dyDescent="0.25">
      <c r="A11023" s="57" t="s">
        <v>136</v>
      </c>
      <c r="B11023" t="s">
        <v>128</v>
      </c>
      <c r="C11023">
        <v>2024</v>
      </c>
      <c r="D11023" t="s">
        <v>58</v>
      </c>
      <c r="E11023" t="s">
        <v>45</v>
      </c>
      <c r="F11023" t="s">
        <v>46</v>
      </c>
      <c r="G11023" t="s">
        <v>49</v>
      </c>
      <c r="H11023" s="2" t="s">
        <v>243</v>
      </c>
    </row>
    <row r="11024" spans="1:10" hidden="1" x14ac:dyDescent="0.25">
      <c r="A11024" s="57" t="s">
        <v>136</v>
      </c>
      <c r="B11024" t="s">
        <v>128</v>
      </c>
      <c r="C11024">
        <v>2024</v>
      </c>
      <c r="D11024" t="s">
        <v>58</v>
      </c>
      <c r="E11024" t="s">
        <v>45</v>
      </c>
      <c r="F11024" t="s">
        <v>46</v>
      </c>
      <c r="G11024" t="s">
        <v>49</v>
      </c>
      <c r="H11024" s="2" t="s">
        <v>243</v>
      </c>
    </row>
    <row r="11025" spans="1:10" hidden="1" x14ac:dyDescent="0.25">
      <c r="A11025" s="57" t="s">
        <v>136</v>
      </c>
      <c r="B11025" t="s">
        <v>128</v>
      </c>
      <c r="C11025">
        <v>2024</v>
      </c>
      <c r="D11025" t="s">
        <v>58</v>
      </c>
      <c r="E11025" t="s">
        <v>45</v>
      </c>
      <c r="F11025" t="s">
        <v>46</v>
      </c>
      <c r="G11025" t="s">
        <v>49</v>
      </c>
      <c r="H11025" s="2" t="s">
        <v>243</v>
      </c>
    </row>
    <row r="11026" spans="1:10" hidden="1" x14ac:dyDescent="0.25">
      <c r="A11026" s="57" t="s">
        <v>136</v>
      </c>
      <c r="B11026" t="s">
        <v>128</v>
      </c>
      <c r="C11026">
        <v>2024</v>
      </c>
      <c r="D11026" t="s">
        <v>58</v>
      </c>
      <c r="E11026" t="s">
        <v>45</v>
      </c>
      <c r="F11026" t="s">
        <v>304</v>
      </c>
      <c r="G11026" t="s">
        <v>54</v>
      </c>
      <c r="H11026" t="s">
        <v>305</v>
      </c>
      <c r="I11026" s="90" t="s">
        <v>520</v>
      </c>
      <c r="J11026" s="3">
        <v>3800000</v>
      </c>
    </row>
    <row r="11027" spans="1:10" hidden="1" x14ac:dyDescent="0.25">
      <c r="A11027" s="57" t="s">
        <v>136</v>
      </c>
      <c r="B11027" t="s">
        <v>128</v>
      </c>
      <c r="C11027">
        <v>2024</v>
      </c>
      <c r="D11027" t="s">
        <v>58</v>
      </c>
      <c r="E11027" t="s">
        <v>45</v>
      </c>
      <c r="F11027" t="s">
        <v>304</v>
      </c>
      <c r="G11027" t="s">
        <v>54</v>
      </c>
      <c r="H11027" t="s">
        <v>305</v>
      </c>
      <c r="I11027" s="90" t="s">
        <v>704</v>
      </c>
      <c r="J11027" s="3">
        <v>3550000</v>
      </c>
    </row>
    <row r="11028" spans="1:10" hidden="1" x14ac:dyDescent="0.25">
      <c r="A11028" s="57" t="s">
        <v>136</v>
      </c>
      <c r="B11028" t="s">
        <v>128</v>
      </c>
      <c r="C11028">
        <v>2024</v>
      </c>
      <c r="D11028" t="s">
        <v>58</v>
      </c>
      <c r="E11028" t="s">
        <v>45</v>
      </c>
      <c r="F11028" t="s">
        <v>304</v>
      </c>
      <c r="G11028" t="s">
        <v>54</v>
      </c>
      <c r="H11028" t="s">
        <v>305</v>
      </c>
      <c r="I11028" s="90" t="s">
        <v>592</v>
      </c>
      <c r="J11028" s="3">
        <v>2933333</v>
      </c>
    </row>
    <row r="11029" spans="1:10" hidden="1" x14ac:dyDescent="0.25">
      <c r="A11029" s="57" t="s">
        <v>136</v>
      </c>
      <c r="B11029" t="s">
        <v>128</v>
      </c>
      <c r="C11029">
        <v>2024</v>
      </c>
      <c r="D11029" t="s">
        <v>58</v>
      </c>
      <c r="E11029" t="s">
        <v>45</v>
      </c>
      <c r="F11029" t="s">
        <v>304</v>
      </c>
      <c r="G11029" t="s">
        <v>54</v>
      </c>
      <c r="H11029" t="s">
        <v>306</v>
      </c>
      <c r="I11029" s="90" t="s">
        <v>520</v>
      </c>
    </row>
    <row r="11030" spans="1:10" hidden="1" x14ac:dyDescent="0.25">
      <c r="A11030" s="57" t="s">
        <v>136</v>
      </c>
      <c r="B11030" t="s">
        <v>128</v>
      </c>
      <c r="C11030">
        <v>2024</v>
      </c>
      <c r="D11030" t="s">
        <v>58</v>
      </c>
      <c r="E11030" t="s">
        <v>45</v>
      </c>
      <c r="F11030" t="s">
        <v>304</v>
      </c>
      <c r="G11030" t="s">
        <v>54</v>
      </c>
      <c r="H11030" t="s">
        <v>307</v>
      </c>
      <c r="I11030" s="90" t="s">
        <v>520</v>
      </c>
      <c r="J11030" s="3">
        <v>316667</v>
      </c>
    </row>
    <row r="11031" spans="1:10" hidden="1" x14ac:dyDescent="0.25">
      <c r="A11031" s="57" t="s">
        <v>136</v>
      </c>
      <c r="B11031" t="s">
        <v>128</v>
      </c>
      <c r="C11031">
        <v>2024</v>
      </c>
      <c r="D11031" t="s">
        <v>58</v>
      </c>
      <c r="E11031" t="s">
        <v>45</v>
      </c>
      <c r="F11031" t="s">
        <v>304</v>
      </c>
      <c r="G11031" t="s">
        <v>54</v>
      </c>
      <c r="H11031" t="s">
        <v>307</v>
      </c>
      <c r="I11031" s="90" t="s">
        <v>592</v>
      </c>
      <c r="J11031" s="3">
        <v>244444</v>
      </c>
    </row>
    <row r="11032" spans="1:10" hidden="1" x14ac:dyDescent="0.25">
      <c r="A11032" s="57" t="s">
        <v>136</v>
      </c>
      <c r="B11032" t="s">
        <v>128</v>
      </c>
      <c r="C11032">
        <v>2024</v>
      </c>
      <c r="D11032" t="s">
        <v>58</v>
      </c>
      <c r="E11032" t="s">
        <v>45</v>
      </c>
      <c r="F11032" t="s">
        <v>304</v>
      </c>
      <c r="G11032" t="s">
        <v>54</v>
      </c>
      <c r="H11032" t="s">
        <v>307</v>
      </c>
      <c r="I11032" s="90" t="s">
        <v>704</v>
      </c>
      <c r="J11032" s="3">
        <v>182850</v>
      </c>
    </row>
    <row r="11033" spans="1:10" hidden="1" x14ac:dyDescent="0.25">
      <c r="A11033" s="57" t="s">
        <v>136</v>
      </c>
      <c r="B11033" t="s">
        <v>128</v>
      </c>
      <c r="C11033">
        <v>2024</v>
      </c>
      <c r="D11033" t="s">
        <v>58</v>
      </c>
      <c r="E11033" t="s">
        <v>45</v>
      </c>
      <c r="F11033" t="s">
        <v>304</v>
      </c>
      <c r="G11033" t="s">
        <v>54</v>
      </c>
      <c r="H11033" t="s">
        <v>308</v>
      </c>
      <c r="I11033" s="90" t="s">
        <v>520</v>
      </c>
      <c r="J11033" s="3">
        <v>38000</v>
      </c>
    </row>
    <row r="11034" spans="1:10" hidden="1" x14ac:dyDescent="0.25">
      <c r="A11034" s="57" t="s">
        <v>136</v>
      </c>
      <c r="B11034" t="s">
        <v>128</v>
      </c>
      <c r="C11034">
        <v>2024</v>
      </c>
      <c r="D11034" t="s">
        <v>58</v>
      </c>
      <c r="E11034" t="s">
        <v>45</v>
      </c>
      <c r="F11034" t="s">
        <v>304</v>
      </c>
      <c r="G11034" t="s">
        <v>54</v>
      </c>
      <c r="H11034" t="s">
        <v>308</v>
      </c>
      <c r="I11034" s="90" t="s">
        <v>704</v>
      </c>
      <c r="J11034" s="3">
        <v>21942</v>
      </c>
    </row>
    <row r="11035" spans="1:10" hidden="1" x14ac:dyDescent="0.25">
      <c r="A11035" s="57" t="s">
        <v>136</v>
      </c>
      <c r="B11035" t="s">
        <v>128</v>
      </c>
      <c r="C11035">
        <v>2024</v>
      </c>
      <c r="D11035" t="s">
        <v>58</v>
      </c>
      <c r="E11035" t="s">
        <v>45</v>
      </c>
      <c r="F11035" t="s">
        <v>304</v>
      </c>
      <c r="G11035" t="s">
        <v>54</v>
      </c>
      <c r="H11035" t="s">
        <v>308</v>
      </c>
      <c r="I11035" s="90" t="s">
        <v>592</v>
      </c>
      <c r="J11035" s="3">
        <v>29333</v>
      </c>
    </row>
    <row r="11036" spans="1:10" hidden="1" x14ac:dyDescent="0.25">
      <c r="A11036" s="57" t="s">
        <v>136</v>
      </c>
      <c r="B11036" t="s">
        <v>128</v>
      </c>
      <c r="C11036">
        <v>2024</v>
      </c>
      <c r="D11036" t="s">
        <v>58</v>
      </c>
      <c r="E11036" t="s">
        <v>45</v>
      </c>
      <c r="F11036" t="s">
        <v>304</v>
      </c>
      <c r="G11036" t="s">
        <v>54</v>
      </c>
      <c r="H11036" t="s">
        <v>309</v>
      </c>
      <c r="I11036" s="90" t="s">
        <v>520</v>
      </c>
      <c r="J11036" s="3">
        <v>316667</v>
      </c>
    </row>
    <row r="11037" spans="1:10" hidden="1" x14ac:dyDescent="0.25">
      <c r="A11037" s="57" t="s">
        <v>136</v>
      </c>
      <c r="B11037" t="s">
        <v>128</v>
      </c>
      <c r="C11037">
        <v>2024</v>
      </c>
      <c r="D11037" t="s">
        <v>58</v>
      </c>
      <c r="E11037" t="s">
        <v>45</v>
      </c>
      <c r="F11037" t="s">
        <v>304</v>
      </c>
      <c r="G11037" t="s">
        <v>54</v>
      </c>
      <c r="H11037" t="s">
        <v>309</v>
      </c>
      <c r="I11037" s="90" t="s">
        <v>592</v>
      </c>
      <c r="J11037" s="3">
        <v>244444</v>
      </c>
    </row>
    <row r="11038" spans="1:10" hidden="1" x14ac:dyDescent="0.25">
      <c r="A11038" s="57" t="s">
        <v>136</v>
      </c>
      <c r="B11038" t="s">
        <v>128</v>
      </c>
      <c r="C11038">
        <v>2024</v>
      </c>
      <c r="D11038" t="s">
        <v>58</v>
      </c>
      <c r="E11038" t="s">
        <v>45</v>
      </c>
      <c r="F11038" t="s">
        <v>304</v>
      </c>
      <c r="G11038" t="s">
        <v>54</v>
      </c>
      <c r="H11038" t="s">
        <v>309</v>
      </c>
      <c r="I11038" s="90" t="s">
        <v>704</v>
      </c>
      <c r="J11038" s="3">
        <v>182850</v>
      </c>
    </row>
    <row r="11039" spans="1:10" hidden="1" x14ac:dyDescent="0.25">
      <c r="A11039" s="57" t="s">
        <v>136</v>
      </c>
      <c r="B11039" t="s">
        <v>128</v>
      </c>
      <c r="C11039">
        <v>2024</v>
      </c>
      <c r="D11039" t="s">
        <v>58</v>
      </c>
      <c r="E11039" t="s">
        <v>45</v>
      </c>
      <c r="F11039" t="s">
        <v>304</v>
      </c>
      <c r="G11039" t="s">
        <v>54</v>
      </c>
      <c r="H11039" t="s">
        <v>310</v>
      </c>
      <c r="I11039" s="90" t="s">
        <v>520</v>
      </c>
      <c r="J11039" s="3">
        <v>158333</v>
      </c>
    </row>
    <row r="11040" spans="1:10" hidden="1" x14ac:dyDescent="0.25">
      <c r="A11040" s="57" t="s">
        <v>136</v>
      </c>
      <c r="B11040" t="s">
        <v>128</v>
      </c>
      <c r="C11040">
        <v>2024</v>
      </c>
      <c r="D11040" t="s">
        <v>58</v>
      </c>
      <c r="E11040" t="s">
        <v>45</v>
      </c>
      <c r="F11040" t="s">
        <v>304</v>
      </c>
      <c r="G11040" t="s">
        <v>54</v>
      </c>
      <c r="H11040" t="s">
        <v>310</v>
      </c>
      <c r="I11040" s="90" t="s">
        <v>592</v>
      </c>
      <c r="J11040" s="3">
        <v>147917</v>
      </c>
    </row>
    <row r="11041" spans="1:10" hidden="1" x14ac:dyDescent="0.25">
      <c r="A11041" s="57" t="s">
        <v>136</v>
      </c>
      <c r="B11041" t="s">
        <v>128</v>
      </c>
      <c r="C11041">
        <v>2024</v>
      </c>
      <c r="D11041" t="s">
        <v>58</v>
      </c>
      <c r="E11041" t="s">
        <v>45</v>
      </c>
      <c r="F11041" t="s">
        <v>304</v>
      </c>
      <c r="G11041" t="s">
        <v>54</v>
      </c>
      <c r="H11041" t="s">
        <v>310</v>
      </c>
      <c r="I11041" s="90" t="s">
        <v>704</v>
      </c>
      <c r="J11041" s="3">
        <v>122222</v>
      </c>
    </row>
    <row r="11042" spans="1:10" hidden="1" x14ac:dyDescent="0.25">
      <c r="A11042" s="57" t="s">
        <v>136</v>
      </c>
      <c r="B11042" t="s">
        <v>128</v>
      </c>
      <c r="C11042">
        <v>2024</v>
      </c>
      <c r="D11042" t="s">
        <v>58</v>
      </c>
      <c r="E11042" t="s">
        <v>45</v>
      </c>
      <c r="F11042" t="s">
        <v>304</v>
      </c>
      <c r="G11042" t="s">
        <v>54</v>
      </c>
      <c r="H11042" s="90" t="s">
        <v>332</v>
      </c>
    </row>
    <row r="11043" spans="1:10" hidden="1" x14ac:dyDescent="0.25">
      <c r="A11043" s="57" t="s">
        <v>136</v>
      </c>
      <c r="B11043" t="s">
        <v>128</v>
      </c>
      <c r="C11043">
        <v>2024</v>
      </c>
      <c r="D11043" t="s">
        <v>58</v>
      </c>
      <c r="E11043" t="s">
        <v>45</v>
      </c>
      <c r="F11043" t="s">
        <v>304</v>
      </c>
      <c r="G11043" t="s">
        <v>54</v>
      </c>
      <c r="H11043" t="s">
        <v>311</v>
      </c>
      <c r="I11043" s="90" t="s">
        <v>520</v>
      </c>
    </row>
    <row r="11044" spans="1:10" hidden="1" x14ac:dyDescent="0.25">
      <c r="A11044" s="57" t="s">
        <v>136</v>
      </c>
      <c r="B11044" t="s">
        <v>128</v>
      </c>
      <c r="C11044">
        <v>2024</v>
      </c>
      <c r="D11044" t="s">
        <v>58</v>
      </c>
      <c r="E11044" t="s">
        <v>45</v>
      </c>
      <c r="F11044" t="s">
        <v>304</v>
      </c>
      <c r="G11044" t="s">
        <v>54</v>
      </c>
      <c r="H11044" t="s">
        <v>453</v>
      </c>
      <c r="I11044" s="90" t="s">
        <v>520</v>
      </c>
    </row>
    <row r="11045" spans="1:10" hidden="1" x14ac:dyDescent="0.25">
      <c r="A11045" s="57" t="s">
        <v>136</v>
      </c>
      <c r="B11045" t="s">
        <v>128</v>
      </c>
      <c r="C11045">
        <v>2024</v>
      </c>
      <c r="D11045" t="s">
        <v>58</v>
      </c>
      <c r="E11045" t="s">
        <v>45</v>
      </c>
      <c r="F11045" t="s">
        <v>304</v>
      </c>
      <c r="G11045" t="s">
        <v>54</v>
      </c>
      <c r="H11045" t="s">
        <v>453</v>
      </c>
      <c r="I11045" s="90" t="s">
        <v>592</v>
      </c>
    </row>
    <row r="11046" spans="1:10" hidden="1" x14ac:dyDescent="0.25">
      <c r="A11046" s="57" t="s">
        <v>136</v>
      </c>
      <c r="B11046" t="s">
        <v>128</v>
      </c>
      <c r="C11046">
        <v>2024</v>
      </c>
      <c r="D11046" t="s">
        <v>58</v>
      </c>
      <c r="E11046" t="s">
        <v>45</v>
      </c>
      <c r="F11046" t="s">
        <v>304</v>
      </c>
      <c r="G11046" t="s">
        <v>54</v>
      </c>
      <c r="H11046" t="s">
        <v>312</v>
      </c>
    </row>
    <row r="11047" spans="1:10" hidden="1" x14ac:dyDescent="0.25">
      <c r="A11047" s="57" t="s">
        <v>136</v>
      </c>
      <c r="B11047" t="s">
        <v>128</v>
      </c>
      <c r="C11047">
        <v>2024</v>
      </c>
      <c r="D11047" t="s">
        <v>58</v>
      </c>
      <c r="E11047" t="s">
        <v>45</v>
      </c>
      <c r="F11047" t="s">
        <v>304</v>
      </c>
      <c r="G11047" t="s">
        <v>54</v>
      </c>
      <c r="H11047" t="s">
        <v>313</v>
      </c>
      <c r="I11047" s="90" t="s">
        <v>559</v>
      </c>
      <c r="J11047" s="3">
        <v>53963</v>
      </c>
    </row>
    <row r="11048" spans="1:10" hidden="1" x14ac:dyDescent="0.25">
      <c r="A11048" s="57" t="s">
        <v>136</v>
      </c>
      <c r="B11048" t="s">
        <v>128</v>
      </c>
      <c r="C11048">
        <v>2024</v>
      </c>
      <c r="D11048" t="s">
        <v>58</v>
      </c>
      <c r="E11048" t="s">
        <v>45</v>
      </c>
      <c r="F11048" t="s">
        <v>304</v>
      </c>
      <c r="G11048" t="s">
        <v>54</v>
      </c>
      <c r="H11048" t="s">
        <v>593</v>
      </c>
      <c r="I11048" t="s">
        <v>514</v>
      </c>
    </row>
    <row r="11049" spans="1:10" hidden="1" x14ac:dyDescent="0.25">
      <c r="A11049" s="57" t="s">
        <v>136</v>
      </c>
      <c r="B11049" t="s">
        <v>128</v>
      </c>
      <c r="C11049">
        <v>2024</v>
      </c>
      <c r="D11049" t="s">
        <v>58</v>
      </c>
      <c r="E11049" t="s">
        <v>45</v>
      </c>
      <c r="F11049" t="s">
        <v>304</v>
      </c>
      <c r="G11049" t="s">
        <v>54</v>
      </c>
      <c r="H11049" t="s">
        <v>314</v>
      </c>
      <c r="I11049" s="90" t="s">
        <v>398</v>
      </c>
      <c r="J11049" s="3">
        <v>1204667</v>
      </c>
    </row>
    <row r="11050" spans="1:10" hidden="1" x14ac:dyDescent="0.25">
      <c r="A11050" s="57" t="s">
        <v>136</v>
      </c>
      <c r="B11050" t="s">
        <v>128</v>
      </c>
      <c r="C11050">
        <v>2024</v>
      </c>
      <c r="D11050" t="s">
        <v>58</v>
      </c>
      <c r="E11050" t="s">
        <v>45</v>
      </c>
      <c r="F11050" t="s">
        <v>304</v>
      </c>
      <c r="G11050" t="s">
        <v>54</v>
      </c>
      <c r="H11050" t="s">
        <v>315</v>
      </c>
      <c r="I11050" s="90" t="s">
        <v>454</v>
      </c>
      <c r="J11050" s="3">
        <v>152000</v>
      </c>
    </row>
    <row r="11051" spans="1:10" hidden="1" x14ac:dyDescent="0.25">
      <c r="A11051" s="57" t="s">
        <v>136</v>
      </c>
      <c r="B11051" t="s">
        <v>128</v>
      </c>
      <c r="C11051">
        <v>2024</v>
      </c>
      <c r="D11051" t="s">
        <v>58</v>
      </c>
      <c r="E11051" t="s">
        <v>45</v>
      </c>
      <c r="F11051" t="s">
        <v>304</v>
      </c>
      <c r="G11051" t="s">
        <v>54</v>
      </c>
      <c r="H11051" t="s">
        <v>315</v>
      </c>
      <c r="I11051" t="s">
        <v>594</v>
      </c>
      <c r="J11051" s="3">
        <v>259500</v>
      </c>
    </row>
    <row r="11052" spans="1:10" hidden="1" x14ac:dyDescent="0.25">
      <c r="A11052" s="57" t="s">
        <v>136</v>
      </c>
      <c r="B11052" t="s">
        <v>128</v>
      </c>
      <c r="C11052">
        <v>2024</v>
      </c>
      <c r="D11052" t="s">
        <v>58</v>
      </c>
      <c r="E11052" t="s">
        <v>45</v>
      </c>
      <c r="F11052" t="s">
        <v>304</v>
      </c>
      <c r="G11052" t="s">
        <v>54</v>
      </c>
      <c r="H11052" s="2" t="s">
        <v>316</v>
      </c>
    </row>
    <row r="11053" spans="1:10" hidden="1" x14ac:dyDescent="0.25">
      <c r="A11053" s="57" t="s">
        <v>136</v>
      </c>
      <c r="B11053" t="s">
        <v>128</v>
      </c>
      <c r="C11053">
        <v>2024</v>
      </c>
      <c r="D11053" t="s">
        <v>58</v>
      </c>
      <c r="E11053" t="s">
        <v>45</v>
      </c>
      <c r="F11053" t="s">
        <v>304</v>
      </c>
      <c r="G11053" t="s">
        <v>49</v>
      </c>
      <c r="H11053" s="90" t="s">
        <v>317</v>
      </c>
    </row>
    <row r="11054" spans="1:10" hidden="1" x14ac:dyDescent="0.25">
      <c r="A11054" s="57" t="s">
        <v>136</v>
      </c>
      <c r="B11054" t="s">
        <v>128</v>
      </c>
      <c r="C11054">
        <v>2024</v>
      </c>
      <c r="D11054" t="s">
        <v>58</v>
      </c>
      <c r="E11054" t="s">
        <v>45</v>
      </c>
      <c r="F11054" t="s">
        <v>50</v>
      </c>
      <c r="G11054" t="s">
        <v>56</v>
      </c>
      <c r="H11054" t="s">
        <v>124</v>
      </c>
      <c r="I11054" s="90" t="s">
        <v>401</v>
      </c>
      <c r="J11054" s="3">
        <v>128798</v>
      </c>
    </row>
    <row r="11055" spans="1:10" hidden="1" x14ac:dyDescent="0.25">
      <c r="A11055" s="57" t="s">
        <v>136</v>
      </c>
      <c r="B11055" t="s">
        <v>128</v>
      </c>
      <c r="C11055">
        <v>2024</v>
      </c>
      <c r="D11055" t="s">
        <v>58</v>
      </c>
      <c r="E11055" t="s">
        <v>45</v>
      </c>
      <c r="F11055" t="s">
        <v>50</v>
      </c>
      <c r="G11055" t="s">
        <v>56</v>
      </c>
      <c r="H11055" t="s">
        <v>98</v>
      </c>
      <c r="I11055" s="90" t="s">
        <v>401</v>
      </c>
      <c r="J11055" s="3">
        <v>194350</v>
      </c>
    </row>
    <row r="11056" spans="1:10" hidden="1" x14ac:dyDescent="0.25">
      <c r="A11056" s="57" t="s">
        <v>136</v>
      </c>
      <c r="B11056" t="s">
        <v>128</v>
      </c>
      <c r="C11056">
        <v>2024</v>
      </c>
      <c r="D11056" t="s">
        <v>58</v>
      </c>
      <c r="E11056" t="s">
        <v>45</v>
      </c>
      <c r="F11056" t="s">
        <v>50</v>
      </c>
      <c r="G11056" t="s">
        <v>56</v>
      </c>
      <c r="H11056" t="s">
        <v>98</v>
      </c>
      <c r="I11056" s="90" t="s">
        <v>569</v>
      </c>
      <c r="J11056" s="3">
        <v>765826.03</v>
      </c>
    </row>
    <row r="11057" spans="1:10" hidden="1" x14ac:dyDescent="0.25">
      <c r="A11057" s="57" t="s">
        <v>136</v>
      </c>
      <c r="B11057" t="s">
        <v>128</v>
      </c>
      <c r="C11057">
        <v>2024</v>
      </c>
      <c r="D11057" t="s">
        <v>58</v>
      </c>
      <c r="E11057" t="s">
        <v>45</v>
      </c>
      <c r="F11057" t="s">
        <v>50</v>
      </c>
      <c r="G11057" t="s">
        <v>56</v>
      </c>
      <c r="H11057" t="s">
        <v>265</v>
      </c>
      <c r="I11057" s="90" t="s">
        <v>398</v>
      </c>
    </row>
    <row r="11058" spans="1:10" hidden="1" x14ac:dyDescent="0.25">
      <c r="A11058" s="57" t="s">
        <v>136</v>
      </c>
      <c r="B11058" t="s">
        <v>128</v>
      </c>
      <c r="C11058">
        <v>2024</v>
      </c>
      <c r="D11058" t="s">
        <v>58</v>
      </c>
      <c r="E11058" t="s">
        <v>45</v>
      </c>
      <c r="F11058" t="s">
        <v>50</v>
      </c>
      <c r="G11058" t="s">
        <v>56</v>
      </c>
      <c r="H11058" t="s">
        <v>265</v>
      </c>
      <c r="I11058" s="90" t="s">
        <v>454</v>
      </c>
    </row>
    <row r="11059" spans="1:10" hidden="1" x14ac:dyDescent="0.25">
      <c r="A11059" s="57" t="s">
        <v>136</v>
      </c>
      <c r="B11059" t="s">
        <v>128</v>
      </c>
      <c r="C11059">
        <v>2024</v>
      </c>
      <c r="D11059" t="s">
        <v>58</v>
      </c>
      <c r="E11059" t="s">
        <v>45</v>
      </c>
      <c r="F11059" t="s">
        <v>50</v>
      </c>
      <c r="G11059" t="s">
        <v>56</v>
      </c>
      <c r="H11059" t="s">
        <v>265</v>
      </c>
      <c r="I11059" s="90" t="s">
        <v>675</v>
      </c>
    </row>
    <row r="11060" spans="1:10" hidden="1" x14ac:dyDescent="0.25">
      <c r="A11060" s="57" t="s">
        <v>136</v>
      </c>
      <c r="B11060" t="s">
        <v>128</v>
      </c>
      <c r="C11060">
        <v>2024</v>
      </c>
      <c r="D11060" t="s">
        <v>58</v>
      </c>
      <c r="E11060" t="s">
        <v>45</v>
      </c>
      <c r="F11060" t="s">
        <v>50</v>
      </c>
      <c r="G11060" t="s">
        <v>56</v>
      </c>
      <c r="H11060" t="s">
        <v>265</v>
      </c>
      <c r="I11060" s="90" t="s">
        <v>514</v>
      </c>
    </row>
    <row r="11061" spans="1:10" hidden="1" x14ac:dyDescent="0.25">
      <c r="A11061" s="57" t="s">
        <v>136</v>
      </c>
      <c r="B11061" t="s">
        <v>128</v>
      </c>
      <c r="C11061">
        <v>2024</v>
      </c>
      <c r="D11061" t="s">
        <v>58</v>
      </c>
      <c r="E11061" t="s">
        <v>45</v>
      </c>
      <c r="F11061" t="s">
        <v>50</v>
      </c>
      <c r="G11061" t="s">
        <v>56</v>
      </c>
      <c r="H11061" t="s">
        <v>265</v>
      </c>
      <c r="I11061" s="90" t="s">
        <v>581</v>
      </c>
    </row>
    <row r="11062" spans="1:10" hidden="1" x14ac:dyDescent="0.25">
      <c r="A11062" s="57" t="s">
        <v>136</v>
      </c>
      <c r="B11062" t="s">
        <v>128</v>
      </c>
      <c r="C11062">
        <v>2024</v>
      </c>
      <c r="D11062" t="s">
        <v>58</v>
      </c>
      <c r="E11062" t="s">
        <v>45</v>
      </c>
      <c r="F11062" t="s">
        <v>50</v>
      </c>
      <c r="G11062" t="s">
        <v>56</v>
      </c>
      <c r="H11062" t="s">
        <v>265</v>
      </c>
      <c r="I11062" s="90" t="s">
        <v>399</v>
      </c>
    </row>
    <row r="11063" spans="1:10" hidden="1" x14ac:dyDescent="0.25">
      <c r="A11063" s="57" t="s">
        <v>136</v>
      </c>
      <c r="B11063" t="s">
        <v>128</v>
      </c>
      <c r="C11063">
        <v>2024</v>
      </c>
      <c r="D11063" t="s">
        <v>58</v>
      </c>
      <c r="E11063" t="s">
        <v>45</v>
      </c>
      <c r="F11063" t="s">
        <v>50</v>
      </c>
      <c r="G11063" t="s">
        <v>56</v>
      </c>
      <c r="H11063" t="s">
        <v>265</v>
      </c>
      <c r="I11063" s="90" t="s">
        <v>403</v>
      </c>
      <c r="J11063" s="3">
        <v>18000</v>
      </c>
    </row>
    <row r="11064" spans="1:10" hidden="1" x14ac:dyDescent="0.25">
      <c r="A11064" s="57" t="s">
        <v>136</v>
      </c>
      <c r="B11064" t="s">
        <v>128</v>
      </c>
      <c r="C11064">
        <v>2024</v>
      </c>
      <c r="D11064" t="s">
        <v>58</v>
      </c>
      <c r="E11064" t="s">
        <v>45</v>
      </c>
      <c r="F11064" t="s">
        <v>50</v>
      </c>
      <c r="G11064" t="s">
        <v>56</v>
      </c>
      <c r="H11064" s="90" t="s">
        <v>690</v>
      </c>
      <c r="I11064" s="90" t="s">
        <v>382</v>
      </c>
    </row>
    <row r="11065" spans="1:10" hidden="1" x14ac:dyDescent="0.25">
      <c r="A11065" s="57" t="s">
        <v>136</v>
      </c>
      <c r="B11065" t="s">
        <v>128</v>
      </c>
      <c r="C11065">
        <v>2024</v>
      </c>
      <c r="D11065" t="s">
        <v>58</v>
      </c>
      <c r="E11065" t="s">
        <v>45</v>
      </c>
      <c r="F11065" t="s">
        <v>50</v>
      </c>
      <c r="G11065" t="s">
        <v>56</v>
      </c>
      <c r="H11065" s="90" t="s">
        <v>690</v>
      </c>
      <c r="I11065" s="90" t="s">
        <v>576</v>
      </c>
    </row>
    <row r="11066" spans="1:10" hidden="1" x14ac:dyDescent="0.25">
      <c r="A11066" s="57" t="s">
        <v>136</v>
      </c>
      <c r="B11066" t="s">
        <v>128</v>
      </c>
      <c r="C11066">
        <v>2024</v>
      </c>
      <c r="D11066" t="s">
        <v>58</v>
      </c>
      <c r="E11066" t="s">
        <v>45</v>
      </c>
      <c r="F11066" t="s">
        <v>50</v>
      </c>
      <c r="G11066" t="s">
        <v>56</v>
      </c>
      <c r="H11066" t="s">
        <v>193</v>
      </c>
      <c r="I11066" t="s">
        <v>426</v>
      </c>
    </row>
    <row r="11067" spans="1:10" hidden="1" x14ac:dyDescent="0.25">
      <c r="A11067" s="57" t="s">
        <v>136</v>
      </c>
      <c r="B11067" t="s">
        <v>128</v>
      </c>
      <c r="C11067">
        <v>2024</v>
      </c>
      <c r="D11067" t="s">
        <v>58</v>
      </c>
      <c r="E11067" t="s">
        <v>45</v>
      </c>
      <c r="F11067" t="s">
        <v>50</v>
      </c>
      <c r="G11067" t="s">
        <v>56</v>
      </c>
      <c r="H11067" t="s">
        <v>193</v>
      </c>
      <c r="I11067" s="90" t="s">
        <v>391</v>
      </c>
    </row>
    <row r="11068" spans="1:10" hidden="1" x14ac:dyDescent="0.25">
      <c r="A11068" s="57" t="s">
        <v>136</v>
      </c>
      <c r="B11068" t="s">
        <v>128</v>
      </c>
      <c r="C11068">
        <v>2024</v>
      </c>
      <c r="D11068" t="s">
        <v>58</v>
      </c>
      <c r="E11068" t="s">
        <v>45</v>
      </c>
      <c r="F11068" t="s">
        <v>50</v>
      </c>
      <c r="G11068" t="s">
        <v>101</v>
      </c>
      <c r="H11068" t="s">
        <v>99</v>
      </c>
      <c r="I11068" s="90" t="s">
        <v>401</v>
      </c>
      <c r="J11068" s="3">
        <v>899707.41</v>
      </c>
    </row>
    <row r="11069" spans="1:10" hidden="1" x14ac:dyDescent="0.25">
      <c r="A11069" s="57" t="s">
        <v>136</v>
      </c>
      <c r="B11069" t="s">
        <v>128</v>
      </c>
      <c r="C11069">
        <v>2024</v>
      </c>
      <c r="D11069" t="s">
        <v>58</v>
      </c>
      <c r="E11069" t="s">
        <v>45</v>
      </c>
      <c r="F11069" t="s">
        <v>50</v>
      </c>
      <c r="G11069" t="s">
        <v>101</v>
      </c>
      <c r="H11069" s="2" t="s">
        <v>255</v>
      </c>
      <c r="I11069" s="90" t="s">
        <v>408</v>
      </c>
    </row>
    <row r="11070" spans="1:10" hidden="1" x14ac:dyDescent="0.25">
      <c r="A11070" s="57" t="s">
        <v>136</v>
      </c>
      <c r="B11070" t="s">
        <v>128</v>
      </c>
      <c r="C11070">
        <v>2024</v>
      </c>
      <c r="D11070" t="s">
        <v>58</v>
      </c>
      <c r="E11070" t="s">
        <v>45</v>
      </c>
      <c r="F11070" t="s">
        <v>50</v>
      </c>
      <c r="G11070" t="s">
        <v>101</v>
      </c>
      <c r="H11070" s="2" t="s">
        <v>255</v>
      </c>
      <c r="I11070" s="90" t="s">
        <v>442</v>
      </c>
      <c r="J11070" s="3">
        <v>27783.8</v>
      </c>
    </row>
    <row r="11071" spans="1:10" hidden="1" x14ac:dyDescent="0.25">
      <c r="A11071" s="57" t="s">
        <v>136</v>
      </c>
      <c r="B11071" t="s">
        <v>128</v>
      </c>
      <c r="C11071">
        <v>2024</v>
      </c>
      <c r="D11071" t="s">
        <v>58</v>
      </c>
      <c r="E11071" t="s">
        <v>45</v>
      </c>
      <c r="F11071" t="s">
        <v>50</v>
      </c>
      <c r="G11071" t="s">
        <v>101</v>
      </c>
      <c r="H11071" s="2" t="s">
        <v>255</v>
      </c>
      <c r="I11071" s="90" t="s">
        <v>429</v>
      </c>
      <c r="J11071" s="3">
        <v>20148</v>
      </c>
    </row>
    <row r="11072" spans="1:10" hidden="1" x14ac:dyDescent="0.25">
      <c r="A11072" s="57" t="s">
        <v>136</v>
      </c>
      <c r="B11072" t="s">
        <v>128</v>
      </c>
      <c r="C11072">
        <v>2024</v>
      </c>
      <c r="D11072" t="s">
        <v>58</v>
      </c>
      <c r="E11072" t="s">
        <v>45</v>
      </c>
      <c r="F11072" t="s">
        <v>50</v>
      </c>
      <c r="G11072" t="s">
        <v>101</v>
      </c>
      <c r="H11072" s="2" t="s">
        <v>255</v>
      </c>
      <c r="I11072" t="s">
        <v>457</v>
      </c>
    </row>
    <row r="11073" spans="1:10" hidden="1" x14ac:dyDescent="0.25">
      <c r="A11073" s="57" t="s">
        <v>136</v>
      </c>
      <c r="B11073" t="s">
        <v>128</v>
      </c>
      <c r="C11073">
        <v>2024</v>
      </c>
      <c r="D11073" t="s">
        <v>58</v>
      </c>
      <c r="E11073" t="s">
        <v>45</v>
      </c>
      <c r="F11073" t="s">
        <v>50</v>
      </c>
      <c r="G11073" t="s">
        <v>101</v>
      </c>
      <c r="H11073" s="2" t="s">
        <v>255</v>
      </c>
      <c r="I11073" s="90" t="s">
        <v>562</v>
      </c>
    </row>
    <row r="11074" spans="1:10" hidden="1" x14ac:dyDescent="0.25">
      <c r="A11074" s="57" t="s">
        <v>136</v>
      </c>
      <c r="B11074" t="s">
        <v>128</v>
      </c>
      <c r="C11074">
        <v>2024</v>
      </c>
      <c r="D11074" t="s">
        <v>58</v>
      </c>
      <c r="E11074" t="s">
        <v>45</v>
      </c>
      <c r="F11074" t="s">
        <v>50</v>
      </c>
      <c r="G11074" t="s">
        <v>101</v>
      </c>
      <c r="H11074" s="2" t="s">
        <v>255</v>
      </c>
      <c r="I11074" s="90" t="s">
        <v>384</v>
      </c>
    </row>
    <row r="11075" spans="1:10" hidden="1" x14ac:dyDescent="0.25">
      <c r="A11075" s="57" t="s">
        <v>136</v>
      </c>
      <c r="B11075" t="s">
        <v>128</v>
      </c>
      <c r="C11075">
        <v>2024</v>
      </c>
      <c r="D11075" t="s">
        <v>58</v>
      </c>
      <c r="E11075" t="s">
        <v>45</v>
      </c>
      <c r="F11075" t="s">
        <v>50</v>
      </c>
      <c r="G11075" t="s">
        <v>101</v>
      </c>
      <c r="H11075" s="2" t="s">
        <v>255</v>
      </c>
      <c r="I11075" s="90" t="s">
        <v>414</v>
      </c>
      <c r="J11075" s="3">
        <v>5102.99</v>
      </c>
    </row>
    <row r="11076" spans="1:10" hidden="1" x14ac:dyDescent="0.25">
      <c r="A11076" s="57" t="s">
        <v>136</v>
      </c>
      <c r="B11076" t="s">
        <v>128</v>
      </c>
      <c r="C11076">
        <v>2024</v>
      </c>
      <c r="D11076" t="s">
        <v>58</v>
      </c>
      <c r="E11076" t="s">
        <v>45</v>
      </c>
      <c r="F11076" t="s">
        <v>50</v>
      </c>
      <c r="G11076" t="s">
        <v>101</v>
      </c>
      <c r="H11076" s="2" t="s">
        <v>255</v>
      </c>
      <c r="I11076" s="90" t="s">
        <v>429</v>
      </c>
    </row>
    <row r="11077" spans="1:10" hidden="1" x14ac:dyDescent="0.25">
      <c r="A11077" s="57" t="s">
        <v>136</v>
      </c>
      <c r="B11077" t="s">
        <v>128</v>
      </c>
      <c r="C11077">
        <v>2024</v>
      </c>
      <c r="D11077" t="s">
        <v>58</v>
      </c>
      <c r="E11077" t="s">
        <v>45</v>
      </c>
      <c r="F11077" t="s">
        <v>50</v>
      </c>
      <c r="G11077" t="s">
        <v>101</v>
      </c>
      <c r="H11077" s="2" t="s">
        <v>255</v>
      </c>
      <c r="I11077" s="90" t="s">
        <v>416</v>
      </c>
      <c r="J11077" s="3">
        <v>8700</v>
      </c>
    </row>
    <row r="11078" spans="1:10" hidden="1" x14ac:dyDescent="0.25">
      <c r="A11078" s="57" t="s">
        <v>136</v>
      </c>
      <c r="B11078" t="s">
        <v>128</v>
      </c>
      <c r="C11078">
        <v>2024</v>
      </c>
      <c r="D11078" t="s">
        <v>58</v>
      </c>
      <c r="E11078" t="s">
        <v>45</v>
      </c>
      <c r="F11078" t="s">
        <v>50</v>
      </c>
      <c r="G11078" t="s">
        <v>101</v>
      </c>
      <c r="H11078" s="2" t="s">
        <v>254</v>
      </c>
    </row>
    <row r="11079" spans="1:10" hidden="1" x14ac:dyDescent="0.25">
      <c r="A11079" s="57" t="s">
        <v>136</v>
      </c>
      <c r="B11079" t="s">
        <v>128</v>
      </c>
      <c r="C11079">
        <v>2024</v>
      </c>
      <c r="D11079" t="s">
        <v>58</v>
      </c>
      <c r="E11079" t="s">
        <v>45</v>
      </c>
      <c r="F11079" t="s">
        <v>50</v>
      </c>
      <c r="G11079" t="s">
        <v>101</v>
      </c>
      <c r="H11079" s="2" t="s">
        <v>236</v>
      </c>
      <c r="I11079" s="90" t="s">
        <v>615</v>
      </c>
      <c r="J11079" s="3">
        <v>300000</v>
      </c>
    </row>
    <row r="11080" spans="1:10" hidden="1" x14ac:dyDescent="0.25">
      <c r="A11080" s="57" t="s">
        <v>136</v>
      </c>
      <c r="B11080" t="s">
        <v>128</v>
      </c>
      <c r="C11080">
        <v>2024</v>
      </c>
      <c r="D11080" t="s">
        <v>58</v>
      </c>
      <c r="E11080" t="s">
        <v>45</v>
      </c>
      <c r="F11080" t="s">
        <v>50</v>
      </c>
      <c r="G11080" t="s">
        <v>101</v>
      </c>
      <c r="H11080" s="90" t="s">
        <v>678</v>
      </c>
      <c r="I11080" s="90" t="s">
        <v>457</v>
      </c>
      <c r="J11080" s="3">
        <v>1241.58</v>
      </c>
    </row>
    <row r="11081" spans="1:10" hidden="1" x14ac:dyDescent="0.25">
      <c r="A11081" s="57" t="s">
        <v>136</v>
      </c>
      <c r="B11081" t="s">
        <v>128</v>
      </c>
      <c r="C11081">
        <v>2024</v>
      </c>
      <c r="D11081" t="s">
        <v>58</v>
      </c>
      <c r="E11081" t="s">
        <v>45</v>
      </c>
      <c r="F11081" t="s">
        <v>50</v>
      </c>
      <c r="G11081" t="s">
        <v>101</v>
      </c>
      <c r="H11081" s="90" t="s">
        <v>678</v>
      </c>
      <c r="I11081" s="90" t="s">
        <v>465</v>
      </c>
      <c r="J11081" s="10">
        <v>-2.27</v>
      </c>
    </row>
    <row r="11082" spans="1:10" hidden="1" x14ac:dyDescent="0.25">
      <c r="A11082" s="57" t="s">
        <v>136</v>
      </c>
      <c r="B11082" t="s">
        <v>128</v>
      </c>
      <c r="C11082">
        <v>2024</v>
      </c>
      <c r="D11082" t="s">
        <v>58</v>
      </c>
      <c r="E11082" t="s">
        <v>45</v>
      </c>
      <c r="F11082" t="s">
        <v>50</v>
      </c>
      <c r="G11082" t="s">
        <v>101</v>
      </c>
      <c r="H11082" s="90" t="s">
        <v>678</v>
      </c>
      <c r="I11082" s="90" t="s">
        <v>398</v>
      </c>
    </row>
    <row r="11083" spans="1:10" hidden="1" x14ac:dyDescent="0.25">
      <c r="A11083" s="57" t="s">
        <v>136</v>
      </c>
      <c r="B11083" t="s">
        <v>128</v>
      </c>
      <c r="C11083">
        <v>2024</v>
      </c>
      <c r="D11083" t="s">
        <v>58</v>
      </c>
      <c r="E11083" t="s">
        <v>45</v>
      </c>
      <c r="F11083" t="s">
        <v>50</v>
      </c>
      <c r="G11083" t="s">
        <v>101</v>
      </c>
      <c r="H11083" s="90" t="s">
        <v>678</v>
      </c>
      <c r="I11083" s="90" t="s">
        <v>503</v>
      </c>
    </row>
    <row r="11084" spans="1:10" hidden="1" x14ac:dyDescent="0.25">
      <c r="A11084" s="57" t="s">
        <v>136</v>
      </c>
      <c r="B11084" t="s">
        <v>128</v>
      </c>
      <c r="C11084">
        <v>2024</v>
      </c>
      <c r="D11084" t="s">
        <v>58</v>
      </c>
      <c r="E11084" t="s">
        <v>45</v>
      </c>
      <c r="F11084" t="s">
        <v>50</v>
      </c>
      <c r="G11084" t="s">
        <v>101</v>
      </c>
      <c r="H11084" s="90" t="s">
        <v>678</v>
      </c>
      <c r="I11084" s="90" t="s">
        <v>384</v>
      </c>
    </row>
    <row r="11085" spans="1:10" hidden="1" x14ac:dyDescent="0.25">
      <c r="A11085" s="57" t="s">
        <v>136</v>
      </c>
      <c r="B11085" t="s">
        <v>128</v>
      </c>
      <c r="C11085">
        <v>2024</v>
      </c>
      <c r="D11085" t="s">
        <v>58</v>
      </c>
      <c r="E11085" t="s">
        <v>45</v>
      </c>
      <c r="F11085" t="s">
        <v>50</v>
      </c>
      <c r="G11085" t="s">
        <v>101</v>
      </c>
      <c r="H11085" s="90" t="s">
        <v>678</v>
      </c>
      <c r="I11085" s="90" t="s">
        <v>414</v>
      </c>
    </row>
    <row r="11086" spans="1:10" hidden="1" x14ac:dyDescent="0.25">
      <c r="A11086" s="57" t="s">
        <v>136</v>
      </c>
      <c r="B11086" t="s">
        <v>128</v>
      </c>
      <c r="C11086">
        <v>2024</v>
      </c>
      <c r="D11086" t="s">
        <v>58</v>
      </c>
      <c r="E11086" t="s">
        <v>45</v>
      </c>
      <c r="F11086" t="s">
        <v>50</v>
      </c>
      <c r="G11086" t="s">
        <v>101</v>
      </c>
      <c r="H11086" s="90" t="s">
        <v>678</v>
      </c>
      <c r="I11086" s="90" t="s">
        <v>409</v>
      </c>
    </row>
    <row r="11087" spans="1:10" hidden="1" x14ac:dyDescent="0.25">
      <c r="A11087" s="57" t="s">
        <v>136</v>
      </c>
      <c r="B11087" t="s">
        <v>128</v>
      </c>
      <c r="C11087">
        <v>2024</v>
      </c>
      <c r="D11087" t="s">
        <v>58</v>
      </c>
      <c r="E11087" t="s">
        <v>45</v>
      </c>
      <c r="F11087" t="s">
        <v>50</v>
      </c>
      <c r="G11087" t="s">
        <v>101</v>
      </c>
      <c r="H11087" s="90" t="s">
        <v>678</v>
      </c>
      <c r="I11087" s="90" t="s">
        <v>417</v>
      </c>
    </row>
    <row r="11088" spans="1:10" hidden="1" x14ac:dyDescent="0.25">
      <c r="A11088" s="57" t="s">
        <v>136</v>
      </c>
      <c r="B11088" t="s">
        <v>128</v>
      </c>
      <c r="C11088">
        <v>2024</v>
      </c>
      <c r="D11088" t="s">
        <v>58</v>
      </c>
      <c r="E11088" t="s">
        <v>45</v>
      </c>
      <c r="F11088" t="s">
        <v>50</v>
      </c>
      <c r="G11088" t="s">
        <v>101</v>
      </c>
      <c r="H11088" s="90" t="s">
        <v>678</v>
      </c>
      <c r="I11088" s="90" t="s">
        <v>505</v>
      </c>
    </row>
    <row r="11089" spans="1:10" hidden="1" x14ac:dyDescent="0.25">
      <c r="A11089" s="57" t="s">
        <v>136</v>
      </c>
      <c r="B11089" t="s">
        <v>128</v>
      </c>
      <c r="C11089">
        <v>2024</v>
      </c>
      <c r="D11089" t="s">
        <v>58</v>
      </c>
      <c r="E11089" t="s">
        <v>45</v>
      </c>
      <c r="F11089" t="s">
        <v>50</v>
      </c>
      <c r="G11089" t="s">
        <v>101</v>
      </c>
      <c r="H11089" s="90" t="s">
        <v>678</v>
      </c>
      <c r="I11089" s="90" t="s">
        <v>403</v>
      </c>
      <c r="J11089" s="10">
        <v>-164.8</v>
      </c>
    </row>
    <row r="11090" spans="1:10" hidden="1" x14ac:dyDescent="0.25">
      <c r="A11090" s="57" t="s">
        <v>136</v>
      </c>
      <c r="B11090" t="s">
        <v>128</v>
      </c>
      <c r="C11090">
        <v>2024</v>
      </c>
      <c r="D11090" t="s">
        <v>58</v>
      </c>
      <c r="E11090" t="s">
        <v>45</v>
      </c>
      <c r="F11090" t="s">
        <v>50</v>
      </c>
      <c r="G11090" t="s">
        <v>101</v>
      </c>
      <c r="H11090" s="90" t="s">
        <v>678</v>
      </c>
      <c r="I11090" s="90" t="s">
        <v>414</v>
      </c>
    </row>
    <row r="11091" spans="1:10" hidden="1" x14ac:dyDescent="0.25">
      <c r="A11091" s="57" t="s">
        <v>136</v>
      </c>
      <c r="B11091" t="s">
        <v>128</v>
      </c>
      <c r="C11091">
        <v>2024</v>
      </c>
      <c r="D11091" t="s">
        <v>58</v>
      </c>
      <c r="E11091" t="s">
        <v>45</v>
      </c>
      <c r="F11091" t="s">
        <v>50</v>
      </c>
      <c r="G11091" t="s">
        <v>101</v>
      </c>
      <c r="H11091" s="90" t="s">
        <v>678</v>
      </c>
      <c r="I11091" s="90"/>
    </row>
    <row r="11092" spans="1:10" hidden="1" x14ac:dyDescent="0.25">
      <c r="A11092" s="57" t="s">
        <v>136</v>
      </c>
      <c r="B11092" t="s">
        <v>128</v>
      </c>
      <c r="C11092">
        <v>2024</v>
      </c>
      <c r="D11092" t="s">
        <v>58</v>
      </c>
      <c r="E11092" t="s">
        <v>45</v>
      </c>
      <c r="F11092" t="s">
        <v>50</v>
      </c>
      <c r="G11092" t="s">
        <v>101</v>
      </c>
      <c r="H11092" s="90" t="s">
        <v>678</v>
      </c>
      <c r="I11092" s="90"/>
    </row>
    <row r="11093" spans="1:10" hidden="1" x14ac:dyDescent="0.25">
      <c r="A11093" s="57" t="s">
        <v>136</v>
      </c>
      <c r="B11093" t="s">
        <v>128</v>
      </c>
      <c r="C11093">
        <v>2024</v>
      </c>
      <c r="D11093" t="s">
        <v>58</v>
      </c>
      <c r="E11093" t="s">
        <v>45</v>
      </c>
      <c r="F11093" t="s">
        <v>50</v>
      </c>
      <c r="G11093" t="s">
        <v>101</v>
      </c>
      <c r="H11093" t="s">
        <v>30</v>
      </c>
      <c r="I11093" s="90" t="s">
        <v>375</v>
      </c>
    </row>
    <row r="11094" spans="1:10" hidden="1" x14ac:dyDescent="0.25">
      <c r="A11094" s="57" t="s">
        <v>136</v>
      </c>
      <c r="B11094" t="s">
        <v>128</v>
      </c>
      <c r="C11094">
        <v>2024</v>
      </c>
      <c r="D11094" t="s">
        <v>58</v>
      </c>
      <c r="E11094" t="s">
        <v>45</v>
      </c>
      <c r="F11094" t="s">
        <v>50</v>
      </c>
      <c r="G11094" t="s">
        <v>101</v>
      </c>
      <c r="H11094" t="s">
        <v>30</v>
      </c>
      <c r="I11094" s="90" t="s">
        <v>597</v>
      </c>
    </row>
    <row r="11095" spans="1:10" hidden="1" x14ac:dyDescent="0.25">
      <c r="A11095" s="57" t="s">
        <v>136</v>
      </c>
      <c r="B11095" t="s">
        <v>128</v>
      </c>
      <c r="C11095">
        <v>2024</v>
      </c>
      <c r="D11095" t="s">
        <v>58</v>
      </c>
      <c r="E11095" t="s">
        <v>45</v>
      </c>
      <c r="F11095" t="s">
        <v>50</v>
      </c>
      <c r="G11095" t="s">
        <v>101</v>
      </c>
      <c r="H11095" t="s">
        <v>30</v>
      </c>
      <c r="I11095" s="90" t="s">
        <v>556</v>
      </c>
      <c r="J11095" s="10">
        <v>16500</v>
      </c>
    </row>
    <row r="11096" spans="1:10" hidden="1" x14ac:dyDescent="0.25">
      <c r="A11096" s="57" t="s">
        <v>136</v>
      </c>
      <c r="B11096" t="s">
        <v>128</v>
      </c>
      <c r="C11096">
        <v>2024</v>
      </c>
      <c r="D11096" t="s">
        <v>58</v>
      </c>
      <c r="E11096" t="s">
        <v>45</v>
      </c>
      <c r="F11096" t="s">
        <v>50</v>
      </c>
      <c r="G11096" t="s">
        <v>101</v>
      </c>
      <c r="H11096" t="s">
        <v>30</v>
      </c>
      <c r="I11096" s="90" t="s">
        <v>703</v>
      </c>
      <c r="J11096" s="3">
        <v>47200</v>
      </c>
    </row>
    <row r="11097" spans="1:10" hidden="1" x14ac:dyDescent="0.25">
      <c r="A11097" s="57" t="s">
        <v>136</v>
      </c>
      <c r="B11097" t="s">
        <v>128</v>
      </c>
      <c r="C11097">
        <v>2024</v>
      </c>
      <c r="D11097" t="s">
        <v>58</v>
      </c>
      <c r="E11097" t="s">
        <v>45</v>
      </c>
      <c r="F11097" t="s">
        <v>50</v>
      </c>
      <c r="G11097" t="s">
        <v>101</v>
      </c>
      <c r="H11097" t="s">
        <v>30</v>
      </c>
      <c r="I11097" s="90" t="s">
        <v>478</v>
      </c>
    </row>
    <row r="11098" spans="1:10" hidden="1" x14ac:dyDescent="0.25">
      <c r="A11098" s="57" t="s">
        <v>136</v>
      </c>
      <c r="B11098" t="s">
        <v>128</v>
      </c>
      <c r="C11098">
        <v>2024</v>
      </c>
      <c r="D11098" t="s">
        <v>58</v>
      </c>
      <c r="E11098" t="s">
        <v>45</v>
      </c>
      <c r="F11098" t="s">
        <v>50</v>
      </c>
      <c r="G11098" t="s">
        <v>101</v>
      </c>
      <c r="H11098" t="s">
        <v>30</v>
      </c>
      <c r="I11098" s="90" t="s">
        <v>409</v>
      </c>
    </row>
    <row r="11099" spans="1:10" hidden="1" x14ac:dyDescent="0.25">
      <c r="A11099" s="57" t="s">
        <v>136</v>
      </c>
      <c r="B11099" t="s">
        <v>128</v>
      </c>
      <c r="C11099">
        <v>2024</v>
      </c>
      <c r="D11099" t="s">
        <v>58</v>
      </c>
      <c r="E11099" t="s">
        <v>45</v>
      </c>
      <c r="F11099" t="s">
        <v>50</v>
      </c>
      <c r="G11099" t="s">
        <v>101</v>
      </c>
      <c r="H11099" t="s">
        <v>30</v>
      </c>
      <c r="I11099" s="90" t="s">
        <v>464</v>
      </c>
    </row>
    <row r="11100" spans="1:10" hidden="1" x14ac:dyDescent="0.25">
      <c r="A11100" s="57" t="s">
        <v>136</v>
      </c>
      <c r="B11100" t="s">
        <v>128</v>
      </c>
      <c r="C11100">
        <v>2024</v>
      </c>
      <c r="D11100" t="s">
        <v>58</v>
      </c>
      <c r="E11100" t="s">
        <v>45</v>
      </c>
      <c r="F11100" t="s">
        <v>50</v>
      </c>
      <c r="G11100" t="s">
        <v>101</v>
      </c>
      <c r="H11100" t="s">
        <v>30</v>
      </c>
      <c r="I11100" s="90" t="s">
        <v>662</v>
      </c>
    </row>
    <row r="11101" spans="1:10" hidden="1" x14ac:dyDescent="0.25">
      <c r="A11101" s="57" t="s">
        <v>136</v>
      </c>
      <c r="B11101" t="s">
        <v>128</v>
      </c>
      <c r="C11101">
        <v>2024</v>
      </c>
      <c r="D11101" t="s">
        <v>58</v>
      </c>
      <c r="E11101" t="s">
        <v>45</v>
      </c>
      <c r="F11101" t="s">
        <v>50</v>
      </c>
      <c r="G11101" t="s">
        <v>101</v>
      </c>
      <c r="H11101" t="s">
        <v>30</v>
      </c>
      <c r="I11101" s="90" t="s">
        <v>663</v>
      </c>
    </row>
    <row r="11102" spans="1:10" hidden="1" x14ac:dyDescent="0.25">
      <c r="A11102" s="57" t="s">
        <v>136</v>
      </c>
      <c r="B11102" t="s">
        <v>128</v>
      </c>
      <c r="C11102">
        <v>2024</v>
      </c>
      <c r="D11102" t="s">
        <v>58</v>
      </c>
      <c r="E11102" t="s">
        <v>45</v>
      </c>
      <c r="F11102" t="s">
        <v>50</v>
      </c>
      <c r="G11102" t="s">
        <v>101</v>
      </c>
      <c r="H11102" t="s">
        <v>30</v>
      </c>
      <c r="I11102" s="90" t="s">
        <v>664</v>
      </c>
    </row>
    <row r="11103" spans="1:10" hidden="1" x14ac:dyDescent="0.25">
      <c r="A11103" s="57" t="s">
        <v>136</v>
      </c>
      <c r="B11103" t="s">
        <v>128</v>
      </c>
      <c r="C11103">
        <v>2024</v>
      </c>
      <c r="D11103" t="s">
        <v>58</v>
      </c>
      <c r="E11103" t="s">
        <v>45</v>
      </c>
      <c r="F11103" t="s">
        <v>50</v>
      </c>
      <c r="G11103" t="s">
        <v>101</v>
      </c>
      <c r="H11103" t="s">
        <v>30</v>
      </c>
      <c r="I11103" s="90" t="s">
        <v>615</v>
      </c>
    </row>
    <row r="11104" spans="1:10" hidden="1" x14ac:dyDescent="0.25">
      <c r="A11104" s="57" t="s">
        <v>136</v>
      </c>
      <c r="B11104" t="s">
        <v>128</v>
      </c>
      <c r="C11104">
        <v>2024</v>
      </c>
      <c r="D11104" t="s">
        <v>58</v>
      </c>
      <c r="E11104" t="s">
        <v>45</v>
      </c>
      <c r="F11104" t="s">
        <v>50</v>
      </c>
      <c r="G11104" t="s">
        <v>101</v>
      </c>
      <c r="H11104" t="s">
        <v>30</v>
      </c>
      <c r="I11104" t="s">
        <v>544</v>
      </c>
    </row>
    <row r="11105" spans="1:9" hidden="1" x14ac:dyDescent="0.25">
      <c r="A11105" s="57" t="s">
        <v>136</v>
      </c>
      <c r="B11105" t="s">
        <v>128</v>
      </c>
      <c r="C11105">
        <v>2024</v>
      </c>
      <c r="D11105" t="s">
        <v>58</v>
      </c>
      <c r="E11105" t="s">
        <v>45</v>
      </c>
      <c r="F11105" t="s">
        <v>50</v>
      </c>
      <c r="G11105" t="s">
        <v>101</v>
      </c>
      <c r="H11105" t="s">
        <v>30</v>
      </c>
      <c r="I11105" t="s">
        <v>499</v>
      </c>
    </row>
    <row r="11106" spans="1:9" hidden="1" x14ac:dyDescent="0.25">
      <c r="A11106" s="57" t="s">
        <v>136</v>
      </c>
      <c r="B11106" t="s">
        <v>128</v>
      </c>
      <c r="C11106">
        <v>2024</v>
      </c>
      <c r="D11106" t="s">
        <v>58</v>
      </c>
      <c r="E11106" t="s">
        <v>45</v>
      </c>
      <c r="F11106" t="s">
        <v>50</v>
      </c>
      <c r="G11106" t="s">
        <v>101</v>
      </c>
      <c r="H11106" t="s">
        <v>30</v>
      </c>
      <c r="I11106" t="s">
        <v>375</v>
      </c>
    </row>
    <row r="11107" spans="1:9" hidden="1" x14ac:dyDescent="0.25">
      <c r="A11107" s="57" t="s">
        <v>136</v>
      </c>
      <c r="B11107" t="s">
        <v>128</v>
      </c>
      <c r="C11107">
        <v>2024</v>
      </c>
      <c r="D11107" t="s">
        <v>58</v>
      </c>
      <c r="E11107" t="s">
        <v>45</v>
      </c>
      <c r="F11107" t="s">
        <v>50</v>
      </c>
      <c r="G11107" t="s">
        <v>101</v>
      </c>
      <c r="H11107" t="s">
        <v>30</v>
      </c>
      <c r="I11107" t="s">
        <v>504</v>
      </c>
    </row>
    <row r="11108" spans="1:9" hidden="1" x14ac:dyDescent="0.25">
      <c r="A11108" s="57" t="s">
        <v>136</v>
      </c>
      <c r="B11108" t="s">
        <v>128</v>
      </c>
      <c r="C11108">
        <v>2024</v>
      </c>
      <c r="D11108" t="s">
        <v>58</v>
      </c>
      <c r="E11108" t="s">
        <v>45</v>
      </c>
      <c r="F11108" t="s">
        <v>50</v>
      </c>
      <c r="G11108" t="s">
        <v>101</v>
      </c>
      <c r="H11108" t="s">
        <v>30</v>
      </c>
      <c r="I11108" t="s">
        <v>609</v>
      </c>
    </row>
    <row r="11109" spans="1:9" hidden="1" x14ac:dyDescent="0.25">
      <c r="A11109" s="57" t="s">
        <v>136</v>
      </c>
      <c r="B11109" t="s">
        <v>128</v>
      </c>
      <c r="C11109">
        <v>2024</v>
      </c>
      <c r="D11109" t="s">
        <v>58</v>
      </c>
      <c r="E11109" t="s">
        <v>45</v>
      </c>
      <c r="F11109" t="s">
        <v>50</v>
      </c>
      <c r="G11109" t="s">
        <v>101</v>
      </c>
      <c r="H11109" t="s">
        <v>30</v>
      </c>
      <c r="I11109" t="s">
        <v>619</v>
      </c>
    </row>
    <row r="11110" spans="1:9" hidden="1" x14ac:dyDescent="0.25">
      <c r="A11110" s="57" t="s">
        <v>136</v>
      </c>
      <c r="B11110" t="s">
        <v>128</v>
      </c>
      <c r="C11110">
        <v>2024</v>
      </c>
      <c r="D11110" t="s">
        <v>58</v>
      </c>
      <c r="E11110" t="s">
        <v>45</v>
      </c>
      <c r="F11110" t="s">
        <v>50</v>
      </c>
      <c r="G11110" t="s">
        <v>101</v>
      </c>
      <c r="H11110" t="s">
        <v>30</v>
      </c>
      <c r="I11110" t="s">
        <v>403</v>
      </c>
    </row>
    <row r="11111" spans="1:9" hidden="1" x14ac:dyDescent="0.25">
      <c r="A11111" s="57" t="s">
        <v>136</v>
      </c>
      <c r="B11111" t="s">
        <v>128</v>
      </c>
      <c r="C11111">
        <v>2024</v>
      </c>
      <c r="D11111" t="s">
        <v>58</v>
      </c>
      <c r="E11111" t="s">
        <v>45</v>
      </c>
      <c r="F11111" t="s">
        <v>50</v>
      </c>
      <c r="G11111" t="s">
        <v>101</v>
      </c>
      <c r="H11111" t="s">
        <v>30</v>
      </c>
      <c r="I11111" t="s">
        <v>426</v>
      </c>
    </row>
    <row r="11112" spans="1:9" hidden="1" x14ac:dyDescent="0.25">
      <c r="A11112" s="57" t="s">
        <v>136</v>
      </c>
      <c r="B11112" t="s">
        <v>128</v>
      </c>
      <c r="C11112">
        <v>2024</v>
      </c>
      <c r="D11112" t="s">
        <v>58</v>
      </c>
      <c r="E11112" t="s">
        <v>45</v>
      </c>
      <c r="F11112" t="s">
        <v>50</v>
      </c>
      <c r="G11112" t="s">
        <v>101</v>
      </c>
      <c r="H11112" t="s">
        <v>30</v>
      </c>
      <c r="I11112" t="s">
        <v>607</v>
      </c>
    </row>
    <row r="11113" spans="1:9" hidden="1" x14ac:dyDescent="0.25">
      <c r="A11113" s="57" t="s">
        <v>136</v>
      </c>
      <c r="B11113" t="s">
        <v>128</v>
      </c>
      <c r="C11113">
        <v>2024</v>
      </c>
      <c r="D11113" t="s">
        <v>58</v>
      </c>
      <c r="E11113" t="s">
        <v>45</v>
      </c>
      <c r="F11113" t="s">
        <v>50</v>
      </c>
      <c r="G11113" t="s">
        <v>101</v>
      </c>
      <c r="H11113" t="s">
        <v>30</v>
      </c>
      <c r="I11113" t="s">
        <v>620</v>
      </c>
    </row>
    <row r="11114" spans="1:9" hidden="1" x14ac:dyDescent="0.25">
      <c r="A11114" s="57" t="s">
        <v>136</v>
      </c>
      <c r="B11114" t="s">
        <v>128</v>
      </c>
      <c r="C11114">
        <v>2024</v>
      </c>
      <c r="D11114" t="s">
        <v>58</v>
      </c>
      <c r="E11114" t="s">
        <v>45</v>
      </c>
      <c r="F11114" t="s">
        <v>50</v>
      </c>
      <c r="G11114" t="s">
        <v>101</v>
      </c>
      <c r="H11114" t="s">
        <v>30</v>
      </c>
    </row>
    <row r="11115" spans="1:9" hidden="1" x14ac:dyDescent="0.25">
      <c r="A11115" s="57" t="s">
        <v>136</v>
      </c>
      <c r="B11115" t="s">
        <v>128</v>
      </c>
      <c r="C11115">
        <v>2024</v>
      </c>
      <c r="D11115" t="s">
        <v>58</v>
      </c>
      <c r="E11115" t="s">
        <v>45</v>
      </c>
      <c r="F11115" t="s">
        <v>50</v>
      </c>
      <c r="G11115" t="s">
        <v>101</v>
      </c>
      <c r="H11115" t="s">
        <v>30</v>
      </c>
    </row>
    <row r="11116" spans="1:9" hidden="1" x14ac:dyDescent="0.25">
      <c r="A11116" s="57" t="s">
        <v>136</v>
      </c>
      <c r="B11116" t="s">
        <v>128</v>
      </c>
      <c r="C11116">
        <v>2024</v>
      </c>
      <c r="D11116" t="s">
        <v>58</v>
      </c>
      <c r="E11116" t="s">
        <v>45</v>
      </c>
      <c r="F11116" t="s">
        <v>50</v>
      </c>
      <c r="G11116" t="s">
        <v>101</v>
      </c>
      <c r="H11116" t="s">
        <v>30</v>
      </c>
    </row>
    <row r="11117" spans="1:9" hidden="1" x14ac:dyDescent="0.25">
      <c r="A11117" s="57" t="s">
        <v>136</v>
      </c>
      <c r="B11117" t="s">
        <v>128</v>
      </c>
      <c r="C11117">
        <v>2024</v>
      </c>
      <c r="D11117" t="s">
        <v>58</v>
      </c>
      <c r="E11117" t="s">
        <v>45</v>
      </c>
      <c r="F11117" t="s">
        <v>50</v>
      </c>
      <c r="G11117" t="s">
        <v>101</v>
      </c>
      <c r="H11117" t="s">
        <v>30</v>
      </c>
    </row>
    <row r="11118" spans="1:9" hidden="1" x14ac:dyDescent="0.25">
      <c r="A11118" s="57" t="s">
        <v>136</v>
      </c>
      <c r="B11118" t="s">
        <v>128</v>
      </c>
      <c r="C11118">
        <v>2024</v>
      </c>
      <c r="D11118" t="s">
        <v>58</v>
      </c>
      <c r="E11118" t="s">
        <v>45</v>
      </c>
      <c r="F11118" t="s">
        <v>50</v>
      </c>
      <c r="G11118" t="s">
        <v>101</v>
      </c>
      <c r="H11118" t="s">
        <v>30</v>
      </c>
    </row>
    <row r="11119" spans="1:9" hidden="1" x14ac:dyDescent="0.25">
      <c r="A11119" s="57" t="s">
        <v>136</v>
      </c>
      <c r="B11119" t="s">
        <v>128</v>
      </c>
      <c r="C11119">
        <v>2024</v>
      </c>
      <c r="D11119" t="s">
        <v>58</v>
      </c>
      <c r="E11119" t="s">
        <v>45</v>
      </c>
      <c r="F11119" t="s">
        <v>50</v>
      </c>
      <c r="G11119" t="s">
        <v>101</v>
      </c>
      <c r="H11119" t="s">
        <v>30</v>
      </c>
    </row>
    <row r="11120" spans="1:9" hidden="1" x14ac:dyDescent="0.25">
      <c r="A11120" s="57" t="s">
        <v>136</v>
      </c>
      <c r="B11120" t="s">
        <v>128</v>
      </c>
      <c r="C11120">
        <v>2024</v>
      </c>
      <c r="D11120" t="s">
        <v>58</v>
      </c>
      <c r="E11120" t="s">
        <v>45</v>
      </c>
      <c r="F11120" t="s">
        <v>287</v>
      </c>
      <c r="G11120" t="s">
        <v>287</v>
      </c>
      <c r="H11120" s="82" t="s">
        <v>288</v>
      </c>
      <c r="I11120" s="90" t="s">
        <v>403</v>
      </c>
    </row>
    <row r="11121" spans="1:10" hidden="1" x14ac:dyDescent="0.25">
      <c r="A11121" s="57" t="s">
        <v>136</v>
      </c>
      <c r="B11121" t="s">
        <v>128</v>
      </c>
      <c r="C11121">
        <v>2024</v>
      </c>
      <c r="D11121" t="s">
        <v>58</v>
      </c>
      <c r="E11121" t="s">
        <v>112</v>
      </c>
      <c r="F11121" t="s">
        <v>117</v>
      </c>
      <c r="G11121" t="s">
        <v>53</v>
      </c>
      <c r="H11121" s="2" t="s">
        <v>256</v>
      </c>
    </row>
    <row r="11122" spans="1:10" hidden="1" x14ac:dyDescent="0.25">
      <c r="A11122" s="57" t="s">
        <v>136</v>
      </c>
      <c r="B11122" t="s">
        <v>128</v>
      </c>
      <c r="C11122">
        <v>2024</v>
      </c>
      <c r="D11122" t="s">
        <v>58</v>
      </c>
      <c r="E11122" t="s">
        <v>112</v>
      </c>
      <c r="F11122" t="s">
        <v>117</v>
      </c>
      <c r="G11122" t="s">
        <v>53</v>
      </c>
      <c r="H11122" s="90" t="s">
        <v>335</v>
      </c>
      <c r="I11122" s="90" t="s">
        <v>475</v>
      </c>
    </row>
    <row r="11123" spans="1:10" hidden="1" x14ac:dyDescent="0.25">
      <c r="A11123" s="57" t="s">
        <v>136</v>
      </c>
      <c r="B11123" t="s">
        <v>128</v>
      </c>
      <c r="C11123">
        <v>2024</v>
      </c>
      <c r="D11123" t="s">
        <v>58</v>
      </c>
      <c r="E11123" t="s">
        <v>112</v>
      </c>
      <c r="F11123" t="s">
        <v>117</v>
      </c>
      <c r="G11123" t="s">
        <v>53</v>
      </c>
      <c r="H11123" s="2" t="s">
        <v>257</v>
      </c>
      <c r="I11123" s="90" t="s">
        <v>406</v>
      </c>
      <c r="J11123" s="3">
        <v>1925333</v>
      </c>
    </row>
    <row r="11124" spans="1:10" hidden="1" x14ac:dyDescent="0.25">
      <c r="A11124" s="57" t="s">
        <v>136</v>
      </c>
      <c r="B11124" t="s">
        <v>128</v>
      </c>
      <c r="C11124">
        <v>2024</v>
      </c>
      <c r="D11124" t="s">
        <v>58</v>
      </c>
      <c r="E11124" t="s">
        <v>112</v>
      </c>
      <c r="F11124" t="s">
        <v>117</v>
      </c>
      <c r="G11124" t="s">
        <v>53</v>
      </c>
      <c r="H11124" s="2" t="s">
        <v>257</v>
      </c>
      <c r="I11124" s="90" t="s">
        <v>408</v>
      </c>
      <c r="J11124" s="3">
        <v>2164901</v>
      </c>
    </row>
    <row r="11125" spans="1:10" hidden="1" x14ac:dyDescent="0.25">
      <c r="A11125" s="57" t="s">
        <v>136</v>
      </c>
      <c r="B11125" t="s">
        <v>128</v>
      </c>
      <c r="C11125">
        <v>2024</v>
      </c>
      <c r="D11125" t="s">
        <v>58</v>
      </c>
      <c r="E11125" t="s">
        <v>112</v>
      </c>
      <c r="F11125" t="s">
        <v>117</v>
      </c>
      <c r="G11125" t="s">
        <v>53</v>
      </c>
      <c r="H11125" s="2" t="s">
        <v>257</v>
      </c>
      <c r="I11125" t="s">
        <v>421</v>
      </c>
    </row>
    <row r="11126" spans="1:10" hidden="1" x14ac:dyDescent="0.25">
      <c r="A11126" s="57" t="s">
        <v>136</v>
      </c>
      <c r="B11126" t="s">
        <v>128</v>
      </c>
      <c r="C11126">
        <v>2024</v>
      </c>
      <c r="D11126" t="s">
        <v>58</v>
      </c>
      <c r="E11126" t="s">
        <v>112</v>
      </c>
      <c r="F11126" t="s">
        <v>117</v>
      </c>
      <c r="G11126" t="s">
        <v>53</v>
      </c>
      <c r="H11126" s="2" t="s">
        <v>257</v>
      </c>
      <c r="I11126" s="90" t="s">
        <v>407</v>
      </c>
    </row>
    <row r="11127" spans="1:10" hidden="1" x14ac:dyDescent="0.25">
      <c r="A11127" s="57" t="s">
        <v>136</v>
      </c>
      <c r="B11127" t="s">
        <v>128</v>
      </c>
      <c r="C11127">
        <v>2024</v>
      </c>
      <c r="D11127" t="s">
        <v>58</v>
      </c>
      <c r="E11127" t="s">
        <v>112</v>
      </c>
      <c r="F11127" t="s">
        <v>117</v>
      </c>
      <c r="G11127" t="s">
        <v>53</v>
      </c>
      <c r="H11127" s="2" t="s">
        <v>257</v>
      </c>
    </row>
    <row r="11128" spans="1:10" hidden="1" x14ac:dyDescent="0.25">
      <c r="A11128" s="57" t="s">
        <v>136</v>
      </c>
      <c r="B11128" t="s">
        <v>128</v>
      </c>
      <c r="C11128">
        <v>2024</v>
      </c>
      <c r="D11128" t="s">
        <v>58</v>
      </c>
      <c r="E11128" t="s">
        <v>112</v>
      </c>
      <c r="F11128" t="s">
        <v>117</v>
      </c>
      <c r="G11128" t="s">
        <v>53</v>
      </c>
      <c r="H11128" s="2" t="s">
        <v>257</v>
      </c>
    </row>
    <row r="11129" spans="1:10" hidden="1" x14ac:dyDescent="0.25">
      <c r="A11129" s="57" t="s">
        <v>136</v>
      </c>
      <c r="B11129" t="s">
        <v>128</v>
      </c>
      <c r="C11129">
        <v>2024</v>
      </c>
      <c r="D11129" t="s">
        <v>58</v>
      </c>
      <c r="E11129" t="s">
        <v>112</v>
      </c>
      <c r="F11129" t="s">
        <v>117</v>
      </c>
      <c r="G11129" t="s">
        <v>53</v>
      </c>
      <c r="H11129" s="2" t="s">
        <v>257</v>
      </c>
    </row>
    <row r="11130" spans="1:10" hidden="1" x14ac:dyDescent="0.25">
      <c r="A11130" s="57" t="s">
        <v>136</v>
      </c>
      <c r="B11130" t="s">
        <v>128</v>
      </c>
      <c r="C11130">
        <v>2024</v>
      </c>
      <c r="D11130" t="s">
        <v>58</v>
      </c>
      <c r="E11130" t="s">
        <v>112</v>
      </c>
      <c r="F11130" t="s">
        <v>117</v>
      </c>
      <c r="G11130" t="s">
        <v>53</v>
      </c>
      <c r="H11130" s="2" t="s">
        <v>258</v>
      </c>
    </row>
    <row r="11131" spans="1:10" hidden="1" x14ac:dyDescent="0.25">
      <c r="A11131" s="57" t="s">
        <v>136</v>
      </c>
      <c r="B11131" t="s">
        <v>128</v>
      </c>
      <c r="C11131">
        <v>2024</v>
      </c>
      <c r="D11131" t="s">
        <v>58</v>
      </c>
      <c r="E11131" t="s">
        <v>112</v>
      </c>
      <c r="F11131" t="s">
        <v>117</v>
      </c>
      <c r="G11131" t="s">
        <v>53</v>
      </c>
      <c r="H11131" s="2" t="s">
        <v>259</v>
      </c>
      <c r="I11131" s="90" t="s">
        <v>409</v>
      </c>
      <c r="J11131" s="3">
        <v>9424184</v>
      </c>
    </row>
    <row r="11132" spans="1:10" hidden="1" x14ac:dyDescent="0.25">
      <c r="A11132" s="57" t="s">
        <v>136</v>
      </c>
      <c r="B11132" t="s">
        <v>128</v>
      </c>
      <c r="C11132">
        <v>2024</v>
      </c>
      <c r="D11132" t="s">
        <v>58</v>
      </c>
      <c r="E11132" t="s">
        <v>112</v>
      </c>
      <c r="F11132" t="s">
        <v>117</v>
      </c>
      <c r="G11132" t="s">
        <v>53</v>
      </c>
      <c r="H11132" s="2" t="s">
        <v>259</v>
      </c>
      <c r="I11132" s="90" t="s">
        <v>503</v>
      </c>
    </row>
    <row r="11133" spans="1:10" hidden="1" x14ac:dyDescent="0.25">
      <c r="A11133" s="57" t="s">
        <v>136</v>
      </c>
      <c r="B11133" t="s">
        <v>128</v>
      </c>
      <c r="C11133">
        <v>2024</v>
      </c>
      <c r="D11133" t="s">
        <v>58</v>
      </c>
      <c r="E11133" t="s">
        <v>112</v>
      </c>
      <c r="F11133" t="s">
        <v>117</v>
      </c>
      <c r="G11133" t="s">
        <v>53</v>
      </c>
      <c r="H11133" s="2" t="s">
        <v>259</v>
      </c>
      <c r="I11133" s="90" t="s">
        <v>411</v>
      </c>
      <c r="J11133" s="3">
        <v>1648951</v>
      </c>
    </row>
    <row r="11134" spans="1:10" hidden="1" x14ac:dyDescent="0.25">
      <c r="A11134" s="57" t="s">
        <v>136</v>
      </c>
      <c r="B11134" t="s">
        <v>128</v>
      </c>
      <c r="C11134">
        <v>2024</v>
      </c>
      <c r="D11134" t="s">
        <v>58</v>
      </c>
      <c r="E11134" t="s">
        <v>112</v>
      </c>
      <c r="F11134" t="s">
        <v>117</v>
      </c>
      <c r="G11134" t="s">
        <v>53</v>
      </c>
      <c r="H11134" s="2" t="s">
        <v>259</v>
      </c>
      <c r="I11134" t="s">
        <v>442</v>
      </c>
      <c r="J11134" s="3">
        <v>2470000</v>
      </c>
    </row>
    <row r="11135" spans="1:10" hidden="1" x14ac:dyDescent="0.25">
      <c r="A11135" s="57" t="s">
        <v>136</v>
      </c>
      <c r="B11135" t="s">
        <v>128</v>
      </c>
      <c r="C11135">
        <v>2024</v>
      </c>
      <c r="D11135" t="s">
        <v>58</v>
      </c>
      <c r="E11135" t="s">
        <v>112</v>
      </c>
      <c r="F11135" t="s">
        <v>117</v>
      </c>
      <c r="G11135" t="s">
        <v>53</v>
      </c>
      <c r="H11135" s="2" t="s">
        <v>259</v>
      </c>
      <c r="I11135" s="90" t="s">
        <v>671</v>
      </c>
      <c r="J11135" s="3">
        <v>2647560</v>
      </c>
    </row>
    <row r="11136" spans="1:10" hidden="1" x14ac:dyDescent="0.25">
      <c r="A11136" s="57" t="s">
        <v>136</v>
      </c>
      <c r="B11136" t="s">
        <v>128</v>
      </c>
      <c r="C11136">
        <v>2024</v>
      </c>
      <c r="D11136" t="s">
        <v>58</v>
      </c>
      <c r="E11136" t="s">
        <v>112</v>
      </c>
      <c r="F11136" t="s">
        <v>117</v>
      </c>
      <c r="G11136" t="s">
        <v>53</v>
      </c>
      <c r="H11136" s="2" t="s">
        <v>259</v>
      </c>
      <c r="I11136" s="90" t="s">
        <v>676</v>
      </c>
      <c r="J11136" s="3">
        <v>13934593</v>
      </c>
    </row>
    <row r="11137" spans="1:10" hidden="1" x14ac:dyDescent="0.25">
      <c r="A11137" s="57" t="s">
        <v>136</v>
      </c>
      <c r="B11137" t="s">
        <v>128</v>
      </c>
      <c r="C11137">
        <v>2024</v>
      </c>
      <c r="D11137" t="s">
        <v>58</v>
      </c>
      <c r="E11137" t="s">
        <v>112</v>
      </c>
      <c r="F11137" t="s">
        <v>117</v>
      </c>
      <c r="G11137" t="s">
        <v>53</v>
      </c>
      <c r="H11137" s="2" t="s">
        <v>259</v>
      </c>
      <c r="I11137" s="90" t="s">
        <v>549</v>
      </c>
    </row>
    <row r="11138" spans="1:10" hidden="1" x14ac:dyDescent="0.25">
      <c r="A11138" s="57" t="s">
        <v>136</v>
      </c>
      <c r="B11138" t="s">
        <v>128</v>
      </c>
      <c r="C11138">
        <v>2024</v>
      </c>
      <c r="D11138" t="s">
        <v>58</v>
      </c>
      <c r="E11138" t="s">
        <v>112</v>
      </c>
      <c r="F11138" t="s">
        <v>117</v>
      </c>
      <c r="G11138" t="s">
        <v>334</v>
      </c>
      <c r="H11138" s="90" t="s">
        <v>335</v>
      </c>
    </row>
    <row r="11139" spans="1:10" hidden="1" x14ac:dyDescent="0.25">
      <c r="A11139" s="57" t="s">
        <v>136</v>
      </c>
      <c r="B11139" t="s">
        <v>128</v>
      </c>
      <c r="C11139">
        <v>2024</v>
      </c>
      <c r="D11139" t="s">
        <v>58</v>
      </c>
      <c r="E11139" t="s">
        <v>112</v>
      </c>
      <c r="F11139" t="s">
        <v>117</v>
      </c>
      <c r="G11139" t="s">
        <v>318</v>
      </c>
      <c r="H11139" t="s">
        <v>180</v>
      </c>
      <c r="I11139" s="90" t="s">
        <v>439</v>
      </c>
    </row>
    <row r="11140" spans="1:10" hidden="1" x14ac:dyDescent="0.25">
      <c r="A11140" s="57" t="s">
        <v>136</v>
      </c>
      <c r="B11140" t="s">
        <v>128</v>
      </c>
      <c r="C11140">
        <v>2024</v>
      </c>
      <c r="D11140" t="s">
        <v>58</v>
      </c>
      <c r="E11140" t="s">
        <v>112</v>
      </c>
      <c r="F11140" t="s">
        <v>117</v>
      </c>
      <c r="G11140" t="s">
        <v>318</v>
      </c>
      <c r="H11140" t="s">
        <v>180</v>
      </c>
      <c r="I11140" s="90" t="s">
        <v>505</v>
      </c>
    </row>
    <row r="11141" spans="1:10" hidden="1" x14ac:dyDescent="0.25">
      <c r="A11141" s="57" t="s">
        <v>136</v>
      </c>
      <c r="B11141" t="s">
        <v>128</v>
      </c>
      <c r="C11141">
        <v>2024</v>
      </c>
      <c r="D11141" t="s">
        <v>58</v>
      </c>
      <c r="E11141" t="s">
        <v>112</v>
      </c>
      <c r="F11141" t="s">
        <v>117</v>
      </c>
      <c r="G11141" t="s">
        <v>318</v>
      </c>
      <c r="H11141" t="s">
        <v>180</v>
      </c>
      <c r="I11141" s="90" t="s">
        <v>413</v>
      </c>
      <c r="J11141" s="3">
        <v>2092090</v>
      </c>
    </row>
    <row r="11142" spans="1:10" hidden="1" x14ac:dyDescent="0.25">
      <c r="A11142" s="57" t="s">
        <v>136</v>
      </c>
      <c r="B11142" t="s">
        <v>128</v>
      </c>
      <c r="C11142">
        <v>2024</v>
      </c>
      <c r="D11142" t="s">
        <v>58</v>
      </c>
      <c r="E11142" t="s">
        <v>112</v>
      </c>
      <c r="F11142" t="s">
        <v>117</v>
      </c>
      <c r="G11142" t="s">
        <v>318</v>
      </c>
      <c r="H11142" t="s">
        <v>180</v>
      </c>
      <c r="I11142" s="90" t="s">
        <v>414</v>
      </c>
      <c r="J11142" s="3">
        <v>533280</v>
      </c>
    </row>
    <row r="11143" spans="1:10" hidden="1" x14ac:dyDescent="0.25">
      <c r="A11143" s="57" t="s">
        <v>136</v>
      </c>
      <c r="B11143" t="s">
        <v>128</v>
      </c>
      <c r="C11143">
        <v>2024</v>
      </c>
      <c r="D11143" t="s">
        <v>58</v>
      </c>
      <c r="E11143" t="s">
        <v>112</v>
      </c>
      <c r="F11143" t="s">
        <v>117</v>
      </c>
      <c r="G11143" t="s">
        <v>318</v>
      </c>
      <c r="H11143" t="s">
        <v>180</v>
      </c>
      <c r="I11143" s="90" t="s">
        <v>676</v>
      </c>
    </row>
    <row r="11144" spans="1:10" hidden="1" x14ac:dyDescent="0.25">
      <c r="A11144" s="57" t="s">
        <v>136</v>
      </c>
      <c r="B11144" t="s">
        <v>128</v>
      </c>
      <c r="C11144">
        <v>2024</v>
      </c>
      <c r="D11144" t="s">
        <v>58</v>
      </c>
      <c r="E11144" t="s">
        <v>112</v>
      </c>
      <c r="F11144" t="s">
        <v>117</v>
      </c>
      <c r="G11144" t="s">
        <v>318</v>
      </c>
      <c r="H11144" t="s">
        <v>180</v>
      </c>
      <c r="I11144" s="90" t="s">
        <v>503</v>
      </c>
    </row>
    <row r="11145" spans="1:10" hidden="1" x14ac:dyDescent="0.25">
      <c r="A11145" s="57" t="s">
        <v>136</v>
      </c>
      <c r="B11145" t="s">
        <v>128</v>
      </c>
      <c r="C11145">
        <v>2024</v>
      </c>
      <c r="D11145" t="s">
        <v>58</v>
      </c>
      <c r="E11145" t="s">
        <v>112</v>
      </c>
      <c r="F11145" t="s">
        <v>117</v>
      </c>
      <c r="G11145" t="s">
        <v>318</v>
      </c>
      <c r="H11145" s="90" t="s">
        <v>550</v>
      </c>
    </row>
    <row r="11146" spans="1:10" hidden="1" x14ac:dyDescent="0.25">
      <c r="A11146" s="57" t="s">
        <v>136</v>
      </c>
      <c r="B11146" t="s">
        <v>128</v>
      </c>
      <c r="C11146">
        <v>2024</v>
      </c>
      <c r="D11146" t="s">
        <v>58</v>
      </c>
      <c r="E11146" t="s">
        <v>112</v>
      </c>
      <c r="F11146" t="s">
        <v>117</v>
      </c>
      <c r="G11146" t="s">
        <v>318</v>
      </c>
      <c r="H11146" s="2" t="s">
        <v>279</v>
      </c>
      <c r="I11146" s="90" t="s">
        <v>414</v>
      </c>
      <c r="J11146" s="3">
        <v>1000000</v>
      </c>
    </row>
    <row r="11147" spans="1:10" hidden="1" x14ac:dyDescent="0.25">
      <c r="A11147" s="57" t="s">
        <v>136</v>
      </c>
      <c r="B11147" t="s">
        <v>128</v>
      </c>
      <c r="C11147">
        <v>2024</v>
      </c>
      <c r="D11147" t="s">
        <v>58</v>
      </c>
      <c r="E11147" t="s">
        <v>112</v>
      </c>
      <c r="F11147" t="s">
        <v>117</v>
      </c>
      <c r="G11147" t="s">
        <v>318</v>
      </c>
      <c r="H11147" s="2" t="s">
        <v>279</v>
      </c>
      <c r="I11147" s="90" t="s">
        <v>505</v>
      </c>
      <c r="J11147" s="3">
        <v>857241</v>
      </c>
    </row>
    <row r="11148" spans="1:10" hidden="1" x14ac:dyDescent="0.25">
      <c r="A11148" s="57" t="s">
        <v>136</v>
      </c>
      <c r="B11148" t="s">
        <v>128</v>
      </c>
      <c r="C11148">
        <v>2024</v>
      </c>
      <c r="D11148" t="s">
        <v>58</v>
      </c>
      <c r="E11148" t="s">
        <v>112</v>
      </c>
      <c r="F11148" t="s">
        <v>117</v>
      </c>
      <c r="G11148" t="s">
        <v>318</v>
      </c>
      <c r="H11148" s="2" t="s">
        <v>279</v>
      </c>
    </row>
    <row r="11149" spans="1:10" hidden="1" x14ac:dyDescent="0.25">
      <c r="A11149" s="57" t="s">
        <v>136</v>
      </c>
      <c r="B11149" t="s">
        <v>128</v>
      </c>
      <c r="C11149">
        <v>2024</v>
      </c>
      <c r="D11149" t="s">
        <v>58</v>
      </c>
      <c r="E11149" t="s">
        <v>112</v>
      </c>
      <c r="F11149" t="s">
        <v>117</v>
      </c>
      <c r="G11149" t="s">
        <v>318</v>
      </c>
      <c r="H11149" s="2" t="s">
        <v>279</v>
      </c>
    </row>
    <row r="11150" spans="1:10" hidden="1" x14ac:dyDescent="0.25">
      <c r="A11150" s="57" t="s">
        <v>136</v>
      </c>
      <c r="B11150" t="s">
        <v>128</v>
      </c>
      <c r="C11150">
        <v>2024</v>
      </c>
      <c r="D11150" t="s">
        <v>58</v>
      </c>
      <c r="E11150" t="s">
        <v>112</v>
      </c>
      <c r="F11150" t="s">
        <v>117</v>
      </c>
      <c r="G11150" t="s">
        <v>318</v>
      </c>
      <c r="H11150" s="2" t="s">
        <v>279</v>
      </c>
    </row>
    <row r="11151" spans="1:10" hidden="1" x14ac:dyDescent="0.25">
      <c r="A11151" s="57" t="s">
        <v>136</v>
      </c>
      <c r="B11151" t="s">
        <v>128</v>
      </c>
      <c r="C11151">
        <v>2024</v>
      </c>
      <c r="D11151" t="s">
        <v>58</v>
      </c>
      <c r="E11151" t="s">
        <v>112</v>
      </c>
      <c r="F11151" t="s">
        <v>117</v>
      </c>
      <c r="G11151" t="s">
        <v>665</v>
      </c>
      <c r="H11151" s="2" t="s">
        <v>550</v>
      </c>
      <c r="I11151" s="90" t="s">
        <v>505</v>
      </c>
      <c r="J11151" s="3">
        <v>1797020</v>
      </c>
    </row>
    <row r="11152" spans="1:10" hidden="1" x14ac:dyDescent="0.25">
      <c r="A11152" s="57" t="s">
        <v>136</v>
      </c>
      <c r="B11152" t="s">
        <v>128</v>
      </c>
      <c r="C11152">
        <v>2024</v>
      </c>
      <c r="D11152" t="s">
        <v>58</v>
      </c>
      <c r="E11152" t="s">
        <v>112</v>
      </c>
      <c r="F11152" t="s">
        <v>117</v>
      </c>
      <c r="G11152" t="s">
        <v>665</v>
      </c>
      <c r="H11152" s="2" t="s">
        <v>550</v>
      </c>
      <c r="I11152" s="90" t="s">
        <v>676</v>
      </c>
    </row>
    <row r="11153" spans="1:10" hidden="1" x14ac:dyDescent="0.25">
      <c r="A11153" s="57" t="s">
        <v>136</v>
      </c>
      <c r="B11153" t="s">
        <v>128</v>
      </c>
      <c r="C11153">
        <v>2024</v>
      </c>
      <c r="D11153" t="s">
        <v>58</v>
      </c>
      <c r="E11153" t="s">
        <v>112</v>
      </c>
      <c r="F11153" t="s">
        <v>117</v>
      </c>
      <c r="G11153" t="s">
        <v>47</v>
      </c>
      <c r="H11153" s="90" t="s">
        <v>677</v>
      </c>
      <c r="I11153" s="90" t="s">
        <v>408</v>
      </c>
    </row>
    <row r="11154" spans="1:10" hidden="1" x14ac:dyDescent="0.25">
      <c r="A11154" s="57" t="s">
        <v>136</v>
      </c>
      <c r="B11154" t="s">
        <v>128</v>
      </c>
      <c r="C11154">
        <v>2024</v>
      </c>
      <c r="D11154" t="s">
        <v>58</v>
      </c>
      <c r="E11154" t="s">
        <v>112</v>
      </c>
      <c r="F11154" t="s">
        <v>117</v>
      </c>
      <c r="G11154" t="s">
        <v>47</v>
      </c>
      <c r="H11154" s="90" t="s">
        <v>677</v>
      </c>
      <c r="I11154" s="90" t="s">
        <v>676</v>
      </c>
      <c r="J11154" s="3">
        <v>361527</v>
      </c>
    </row>
    <row r="11155" spans="1:10" hidden="1" x14ac:dyDescent="0.25">
      <c r="A11155" s="57" t="s">
        <v>136</v>
      </c>
      <c r="B11155" t="s">
        <v>128</v>
      </c>
      <c r="C11155">
        <v>2024</v>
      </c>
      <c r="D11155" t="s">
        <v>58</v>
      </c>
      <c r="E11155" t="s">
        <v>112</v>
      </c>
      <c r="F11155" t="s">
        <v>117</v>
      </c>
      <c r="G11155" t="s">
        <v>319</v>
      </c>
      <c r="H11155" t="s">
        <v>181</v>
      </c>
    </row>
    <row r="11156" spans="1:10" hidden="1" x14ac:dyDescent="0.25">
      <c r="A11156" s="57" t="s">
        <v>136</v>
      </c>
      <c r="B11156" t="s">
        <v>128</v>
      </c>
      <c r="C11156">
        <v>2024</v>
      </c>
      <c r="D11156" t="s">
        <v>58</v>
      </c>
      <c r="E11156" t="s">
        <v>112</v>
      </c>
      <c r="F11156" t="s">
        <v>117</v>
      </c>
      <c r="G11156" t="s">
        <v>319</v>
      </c>
      <c r="H11156" s="90" t="s">
        <v>320</v>
      </c>
    </row>
    <row r="11157" spans="1:10" hidden="1" x14ac:dyDescent="0.25">
      <c r="A11157" s="20" t="s">
        <v>137</v>
      </c>
      <c r="B11157" s="20" t="s">
        <v>128</v>
      </c>
      <c r="C11157" s="20">
        <v>2024</v>
      </c>
      <c r="D11157" s="20" t="s">
        <v>58</v>
      </c>
      <c r="E11157" s="20" t="s">
        <v>52</v>
      </c>
      <c r="F11157" s="20" t="s">
        <v>142</v>
      </c>
      <c r="G11157" s="20" t="s">
        <v>301</v>
      </c>
      <c r="H11157" s="20" t="s">
        <v>210</v>
      </c>
      <c r="I11157" s="20" t="s">
        <v>374</v>
      </c>
      <c r="J11157" s="10">
        <v>132507328.84999999</v>
      </c>
    </row>
    <row r="11158" spans="1:10" hidden="1" x14ac:dyDescent="0.25">
      <c r="A11158" s="57" t="s">
        <v>137</v>
      </c>
      <c r="B11158" t="s">
        <v>128</v>
      </c>
      <c r="C11158">
        <v>2024</v>
      </c>
      <c r="D11158" t="s">
        <v>58</v>
      </c>
      <c r="E11158" t="s">
        <v>52</v>
      </c>
      <c r="F11158" t="s">
        <v>152</v>
      </c>
      <c r="G11158" t="s">
        <v>149</v>
      </c>
      <c r="H11158" t="s">
        <v>211</v>
      </c>
    </row>
    <row r="11159" spans="1:10" hidden="1" x14ac:dyDescent="0.25">
      <c r="A11159" s="57" t="s">
        <v>137</v>
      </c>
      <c r="B11159" t="s">
        <v>128</v>
      </c>
      <c r="C11159">
        <v>2024</v>
      </c>
      <c r="D11159" t="s">
        <v>58</v>
      </c>
      <c r="E11159" t="s">
        <v>52</v>
      </c>
      <c r="F11159" t="s">
        <v>152</v>
      </c>
      <c r="G11159" t="s">
        <v>213</v>
      </c>
      <c r="H11159" t="s">
        <v>214</v>
      </c>
    </row>
    <row r="11160" spans="1:10" hidden="1" x14ac:dyDescent="0.25">
      <c r="A11160" s="57" t="s">
        <v>137</v>
      </c>
      <c r="B11160" t="s">
        <v>128</v>
      </c>
      <c r="C11160">
        <v>2024</v>
      </c>
      <c r="D11160" t="s">
        <v>58</v>
      </c>
      <c r="E11160" t="s">
        <v>52</v>
      </c>
      <c r="F11160" t="s">
        <v>152</v>
      </c>
      <c r="G11160" t="s">
        <v>217</v>
      </c>
      <c r="H11160" t="s">
        <v>218</v>
      </c>
    </row>
    <row r="11161" spans="1:10" hidden="1" x14ac:dyDescent="0.25">
      <c r="A11161" s="57" t="s">
        <v>137</v>
      </c>
      <c r="B11161" t="s">
        <v>128</v>
      </c>
      <c r="C11161">
        <v>2024</v>
      </c>
      <c r="D11161" t="s">
        <v>58</v>
      </c>
      <c r="E11161" t="s">
        <v>52</v>
      </c>
      <c r="F11161" t="s">
        <v>142</v>
      </c>
      <c r="G11161" t="s">
        <v>300</v>
      </c>
      <c r="H11161" t="s">
        <v>224</v>
      </c>
      <c r="J11161" s="10">
        <v>-20358050.350000001</v>
      </c>
    </row>
    <row r="11162" spans="1:10" hidden="1" x14ac:dyDescent="0.25">
      <c r="A11162" s="57" t="s">
        <v>137</v>
      </c>
      <c r="B11162" t="s">
        <v>128</v>
      </c>
      <c r="C11162">
        <v>2024</v>
      </c>
      <c r="D11162" t="s">
        <v>58</v>
      </c>
      <c r="E11162" t="s">
        <v>52</v>
      </c>
      <c r="F11162" t="s">
        <v>142</v>
      </c>
      <c r="G11162" t="s">
        <v>300</v>
      </c>
      <c r="H11162" t="s">
        <v>303</v>
      </c>
    </row>
    <row r="11163" spans="1:10" hidden="1" x14ac:dyDescent="0.25">
      <c r="A11163" s="57" t="s">
        <v>137</v>
      </c>
      <c r="B11163" t="s">
        <v>128</v>
      </c>
      <c r="C11163">
        <v>2024</v>
      </c>
      <c r="D11163" t="s">
        <v>58</v>
      </c>
      <c r="E11163" t="s">
        <v>52</v>
      </c>
      <c r="F11163" t="s">
        <v>142</v>
      </c>
      <c r="G11163" t="s">
        <v>270</v>
      </c>
      <c r="H11163" t="s">
        <v>269</v>
      </c>
    </row>
    <row r="11164" spans="1:10" hidden="1" x14ac:dyDescent="0.25">
      <c r="A11164" s="57" t="s">
        <v>137</v>
      </c>
      <c r="B11164" t="s">
        <v>128</v>
      </c>
      <c r="C11164">
        <v>2024</v>
      </c>
      <c r="D11164" t="s">
        <v>58</v>
      </c>
      <c r="E11164" t="s">
        <v>52</v>
      </c>
      <c r="F11164" t="s">
        <v>142</v>
      </c>
      <c r="G11164" t="s">
        <v>270</v>
      </c>
      <c r="H11164" t="s">
        <v>271</v>
      </c>
      <c r="J11164" s="10">
        <v>210084</v>
      </c>
    </row>
    <row r="11165" spans="1:10" hidden="1" x14ac:dyDescent="0.25">
      <c r="A11165" s="57" t="s">
        <v>137</v>
      </c>
      <c r="B11165" t="s">
        <v>128</v>
      </c>
      <c r="C11165">
        <v>2024</v>
      </c>
      <c r="D11165" t="s">
        <v>58</v>
      </c>
      <c r="E11165" t="s">
        <v>52</v>
      </c>
      <c r="F11165" t="s">
        <v>142</v>
      </c>
      <c r="G11165" t="s">
        <v>270</v>
      </c>
      <c r="H11165" t="s">
        <v>486</v>
      </c>
      <c r="J11165" s="10">
        <v>-2221566.5699999998</v>
      </c>
    </row>
    <row r="11166" spans="1:10" hidden="1" x14ac:dyDescent="0.25">
      <c r="A11166" s="57" t="s">
        <v>137</v>
      </c>
      <c r="B11166" t="s">
        <v>128</v>
      </c>
      <c r="C11166">
        <v>2024</v>
      </c>
      <c r="D11166" t="s">
        <v>58</v>
      </c>
      <c r="E11166" t="s">
        <v>52</v>
      </c>
      <c r="F11166" t="s">
        <v>152</v>
      </c>
      <c r="G11166" t="s">
        <v>56</v>
      </c>
      <c r="H11166" s="90" t="s">
        <v>608</v>
      </c>
    </row>
    <row r="11167" spans="1:10" hidden="1" x14ac:dyDescent="0.25">
      <c r="A11167" s="57" t="s">
        <v>137</v>
      </c>
      <c r="B11167" t="s">
        <v>128</v>
      </c>
      <c r="C11167">
        <v>2024</v>
      </c>
      <c r="D11167" t="s">
        <v>58</v>
      </c>
      <c r="E11167" t="s">
        <v>45</v>
      </c>
      <c r="F11167" t="s">
        <v>46</v>
      </c>
      <c r="G11167" t="s">
        <v>54</v>
      </c>
      <c r="H11167" t="s">
        <v>681</v>
      </c>
      <c r="I11167" s="90" t="s">
        <v>375</v>
      </c>
      <c r="J11167" s="3">
        <v>16900000</v>
      </c>
    </row>
    <row r="11168" spans="1:10" hidden="1" x14ac:dyDescent="0.25">
      <c r="A11168" s="57" t="s">
        <v>137</v>
      </c>
      <c r="B11168" t="s">
        <v>128</v>
      </c>
      <c r="C11168">
        <v>2024</v>
      </c>
      <c r="D11168" t="s">
        <v>58</v>
      </c>
      <c r="E11168" t="s">
        <v>45</v>
      </c>
      <c r="F11168" t="s">
        <v>46</v>
      </c>
      <c r="G11168" t="s">
        <v>54</v>
      </c>
      <c r="H11168" t="s">
        <v>11</v>
      </c>
      <c r="I11168" s="90" t="s">
        <v>556</v>
      </c>
      <c r="J11168" s="3">
        <v>2070000</v>
      </c>
    </row>
    <row r="11169" spans="1:10" hidden="1" x14ac:dyDescent="0.25">
      <c r="A11169" s="57" t="s">
        <v>137</v>
      </c>
      <c r="B11169" t="s">
        <v>128</v>
      </c>
      <c r="C11169">
        <v>2024</v>
      </c>
      <c r="D11169" t="s">
        <v>58</v>
      </c>
      <c r="E11169" t="s">
        <v>45</v>
      </c>
      <c r="F11169" t="s">
        <v>46</v>
      </c>
      <c r="G11169" t="s">
        <v>54</v>
      </c>
      <c r="H11169" t="s">
        <v>11</v>
      </c>
      <c r="I11169" s="90" t="s">
        <v>557</v>
      </c>
    </row>
    <row r="11170" spans="1:10" hidden="1" x14ac:dyDescent="0.25">
      <c r="A11170" s="57" t="s">
        <v>137</v>
      </c>
      <c r="B11170" t="s">
        <v>128</v>
      </c>
      <c r="C11170">
        <v>2024</v>
      </c>
      <c r="D11170" t="s">
        <v>58</v>
      </c>
      <c r="E11170" t="s">
        <v>45</v>
      </c>
      <c r="F11170" t="s">
        <v>46</v>
      </c>
      <c r="G11170" t="s">
        <v>54</v>
      </c>
      <c r="H11170" t="s">
        <v>693</v>
      </c>
      <c r="I11170" s="90" t="s">
        <v>375</v>
      </c>
    </row>
    <row r="11171" spans="1:10" hidden="1" x14ac:dyDescent="0.25">
      <c r="A11171" s="57" t="s">
        <v>137</v>
      </c>
      <c r="B11171" t="s">
        <v>128</v>
      </c>
      <c r="C11171">
        <v>2024</v>
      </c>
      <c r="D11171" t="s">
        <v>58</v>
      </c>
      <c r="E11171" t="s">
        <v>45</v>
      </c>
      <c r="F11171" t="s">
        <v>46</v>
      </c>
      <c r="G11171" t="s">
        <v>54</v>
      </c>
      <c r="H11171" t="s">
        <v>693</v>
      </c>
      <c r="I11171" s="90" t="s">
        <v>520</v>
      </c>
      <c r="J11171" s="3">
        <v>224450</v>
      </c>
    </row>
    <row r="11172" spans="1:10" hidden="1" x14ac:dyDescent="0.25">
      <c r="A11172" s="57" t="s">
        <v>137</v>
      </c>
      <c r="B11172" t="s">
        <v>128</v>
      </c>
      <c r="C11172">
        <v>2024</v>
      </c>
      <c r="D11172" t="s">
        <v>58</v>
      </c>
      <c r="E11172" t="s">
        <v>45</v>
      </c>
      <c r="F11172" t="s">
        <v>46</v>
      </c>
      <c r="G11172" t="s">
        <v>54</v>
      </c>
      <c r="H11172" t="s">
        <v>12</v>
      </c>
      <c r="I11172" s="90" t="s">
        <v>556</v>
      </c>
      <c r="J11172" s="3">
        <v>162000</v>
      </c>
    </row>
    <row r="11173" spans="1:10" hidden="1" x14ac:dyDescent="0.25">
      <c r="A11173" s="57" t="s">
        <v>137</v>
      </c>
      <c r="B11173" t="s">
        <v>128</v>
      </c>
      <c r="C11173">
        <v>2024</v>
      </c>
      <c r="D11173" t="s">
        <v>58</v>
      </c>
      <c r="E11173" t="s">
        <v>45</v>
      </c>
      <c r="F11173" t="s">
        <v>46</v>
      </c>
      <c r="G11173" t="s">
        <v>54</v>
      </c>
      <c r="H11173" t="s">
        <v>12</v>
      </c>
      <c r="I11173" s="90" t="s">
        <v>557</v>
      </c>
    </row>
    <row r="11174" spans="1:10" hidden="1" x14ac:dyDescent="0.25">
      <c r="A11174" s="57" t="s">
        <v>137</v>
      </c>
      <c r="B11174" t="s">
        <v>128</v>
      </c>
      <c r="C11174">
        <v>2024</v>
      </c>
      <c r="D11174" t="s">
        <v>58</v>
      </c>
      <c r="E11174" t="s">
        <v>45</v>
      </c>
      <c r="F11174" t="s">
        <v>46</v>
      </c>
      <c r="G11174" t="s">
        <v>54</v>
      </c>
      <c r="H11174" t="s">
        <v>12</v>
      </c>
    </row>
    <row r="11175" spans="1:10" hidden="1" x14ac:dyDescent="0.25">
      <c r="A11175" s="57" t="s">
        <v>137</v>
      </c>
      <c r="B11175" t="s">
        <v>128</v>
      </c>
      <c r="C11175">
        <v>2024</v>
      </c>
      <c r="D11175" t="s">
        <v>58</v>
      </c>
      <c r="E11175" t="s">
        <v>45</v>
      </c>
      <c r="F11175" t="s">
        <v>46</v>
      </c>
      <c r="G11175" t="s">
        <v>54</v>
      </c>
      <c r="H11175" t="s">
        <v>13</v>
      </c>
      <c r="I11175" s="90" t="s">
        <v>375</v>
      </c>
    </row>
    <row r="11176" spans="1:10" hidden="1" x14ac:dyDescent="0.25">
      <c r="A11176" s="57" t="s">
        <v>137</v>
      </c>
      <c r="B11176" t="s">
        <v>128</v>
      </c>
      <c r="C11176">
        <v>2024</v>
      </c>
      <c r="D11176" t="s">
        <v>58</v>
      </c>
      <c r="E11176" t="s">
        <v>45</v>
      </c>
      <c r="F11176" t="s">
        <v>46</v>
      </c>
      <c r="G11176" t="s">
        <v>54</v>
      </c>
      <c r="H11176" t="s">
        <v>13</v>
      </c>
      <c r="I11176" s="90" t="s">
        <v>556</v>
      </c>
      <c r="J11176" s="3">
        <v>186000</v>
      </c>
    </row>
    <row r="11177" spans="1:10" hidden="1" x14ac:dyDescent="0.25">
      <c r="A11177" s="57" t="s">
        <v>137</v>
      </c>
      <c r="B11177" t="s">
        <v>128</v>
      </c>
      <c r="C11177">
        <v>2024</v>
      </c>
      <c r="D11177" t="s">
        <v>58</v>
      </c>
      <c r="E11177" t="s">
        <v>45</v>
      </c>
      <c r="F11177" t="s">
        <v>46</v>
      </c>
      <c r="G11177" t="s">
        <v>54</v>
      </c>
      <c r="H11177" t="s">
        <v>13</v>
      </c>
      <c r="I11177" s="90" t="s">
        <v>557</v>
      </c>
    </row>
    <row r="11178" spans="1:10" hidden="1" x14ac:dyDescent="0.25">
      <c r="A11178" s="57" t="s">
        <v>137</v>
      </c>
      <c r="B11178" t="s">
        <v>128</v>
      </c>
      <c r="C11178">
        <v>2024</v>
      </c>
      <c r="D11178" t="s">
        <v>58</v>
      </c>
      <c r="E11178" t="s">
        <v>45</v>
      </c>
      <c r="F11178" t="s">
        <v>46</v>
      </c>
      <c r="G11178" t="s">
        <v>54</v>
      </c>
      <c r="H11178" t="s">
        <v>14</v>
      </c>
      <c r="I11178" s="90" t="s">
        <v>375</v>
      </c>
    </row>
    <row r="11179" spans="1:10" hidden="1" x14ac:dyDescent="0.25">
      <c r="A11179" s="57" t="s">
        <v>137</v>
      </c>
      <c r="B11179" t="s">
        <v>128</v>
      </c>
      <c r="C11179">
        <v>2024</v>
      </c>
      <c r="D11179" t="s">
        <v>58</v>
      </c>
      <c r="E11179" t="s">
        <v>45</v>
      </c>
      <c r="F11179" t="s">
        <v>46</v>
      </c>
      <c r="G11179" t="s">
        <v>54</v>
      </c>
      <c r="H11179" t="s">
        <v>14</v>
      </c>
      <c r="I11179" s="90" t="s">
        <v>557</v>
      </c>
    </row>
    <row r="11180" spans="1:10" hidden="1" x14ac:dyDescent="0.25">
      <c r="A11180" s="57" t="s">
        <v>137</v>
      </c>
      <c r="B11180" t="s">
        <v>128</v>
      </c>
      <c r="C11180">
        <v>2024</v>
      </c>
      <c r="D11180" t="s">
        <v>58</v>
      </c>
      <c r="E11180" t="s">
        <v>45</v>
      </c>
      <c r="F11180" t="s">
        <v>46</v>
      </c>
      <c r="G11180" t="s">
        <v>54</v>
      </c>
      <c r="H11180" t="s">
        <v>14</v>
      </c>
      <c r="I11180" s="90" t="s">
        <v>672</v>
      </c>
    </row>
    <row r="11181" spans="1:10" hidden="1" x14ac:dyDescent="0.25">
      <c r="A11181" s="57" t="s">
        <v>137</v>
      </c>
      <c r="B11181" t="s">
        <v>128</v>
      </c>
      <c r="C11181">
        <v>2024</v>
      </c>
      <c r="D11181" t="s">
        <v>58</v>
      </c>
      <c r="E11181" t="s">
        <v>45</v>
      </c>
      <c r="F11181" t="s">
        <v>46</v>
      </c>
      <c r="G11181" t="s">
        <v>54</v>
      </c>
      <c r="H11181" t="s">
        <v>14</v>
      </c>
      <c r="I11181" s="90" t="s">
        <v>556</v>
      </c>
      <c r="J11181" s="3">
        <v>22320</v>
      </c>
    </row>
    <row r="11182" spans="1:10" hidden="1" x14ac:dyDescent="0.25">
      <c r="A11182" s="57" t="s">
        <v>137</v>
      </c>
      <c r="B11182" t="s">
        <v>128</v>
      </c>
      <c r="C11182">
        <v>2024</v>
      </c>
      <c r="D11182" t="s">
        <v>58</v>
      </c>
      <c r="E11182" t="s">
        <v>45</v>
      </c>
      <c r="F11182" t="s">
        <v>46</v>
      </c>
      <c r="G11182" t="s">
        <v>54</v>
      </c>
      <c r="H11182" t="s">
        <v>15</v>
      </c>
      <c r="I11182" s="90" t="s">
        <v>375</v>
      </c>
    </row>
    <row r="11183" spans="1:10" hidden="1" x14ac:dyDescent="0.25">
      <c r="A11183" s="57" t="s">
        <v>137</v>
      </c>
      <c r="B11183" t="s">
        <v>128</v>
      </c>
      <c r="C11183">
        <v>2024</v>
      </c>
      <c r="D11183" t="s">
        <v>58</v>
      </c>
      <c r="E11183" t="s">
        <v>45</v>
      </c>
      <c r="F11183" t="s">
        <v>46</v>
      </c>
      <c r="G11183" t="s">
        <v>54</v>
      </c>
      <c r="H11183" t="s">
        <v>15</v>
      </c>
      <c r="I11183" s="90" t="s">
        <v>556</v>
      </c>
      <c r="J11183" s="3">
        <v>186000</v>
      </c>
    </row>
    <row r="11184" spans="1:10" hidden="1" x14ac:dyDescent="0.25">
      <c r="A11184" s="57" t="s">
        <v>137</v>
      </c>
      <c r="B11184" t="s">
        <v>128</v>
      </c>
      <c r="C11184">
        <v>2024</v>
      </c>
      <c r="D11184" t="s">
        <v>58</v>
      </c>
      <c r="E11184" t="s">
        <v>45</v>
      </c>
      <c r="F11184" t="s">
        <v>46</v>
      </c>
      <c r="G11184" t="s">
        <v>54</v>
      </c>
      <c r="H11184" t="s">
        <v>15</v>
      </c>
      <c r="I11184" s="90" t="s">
        <v>557</v>
      </c>
    </row>
    <row r="11185" spans="1:10" hidden="1" x14ac:dyDescent="0.25">
      <c r="A11185" s="57" t="s">
        <v>137</v>
      </c>
      <c r="B11185" t="s">
        <v>128</v>
      </c>
      <c r="C11185">
        <v>2024</v>
      </c>
      <c r="D11185" t="s">
        <v>58</v>
      </c>
      <c r="E11185" t="s">
        <v>45</v>
      </c>
      <c r="F11185" t="s">
        <v>46</v>
      </c>
      <c r="G11185" t="s">
        <v>54</v>
      </c>
      <c r="H11185" t="s">
        <v>16</v>
      </c>
      <c r="I11185" s="90" t="s">
        <v>375</v>
      </c>
      <c r="J11185" s="3">
        <v>704167</v>
      </c>
    </row>
    <row r="11186" spans="1:10" hidden="1" x14ac:dyDescent="0.25">
      <c r="A11186" s="57" t="s">
        <v>137</v>
      </c>
      <c r="B11186" t="s">
        <v>128</v>
      </c>
      <c r="C11186">
        <v>2024</v>
      </c>
      <c r="D11186" t="s">
        <v>58</v>
      </c>
      <c r="E11186" t="s">
        <v>45</v>
      </c>
      <c r="F11186" t="s">
        <v>46</v>
      </c>
      <c r="G11186" t="s">
        <v>54</v>
      </c>
      <c r="H11186" t="s">
        <v>16</v>
      </c>
      <c r="I11186" s="90" t="s">
        <v>557</v>
      </c>
    </row>
    <row r="11187" spans="1:10" hidden="1" x14ac:dyDescent="0.25">
      <c r="A11187" s="57" t="s">
        <v>137</v>
      </c>
      <c r="B11187" t="s">
        <v>128</v>
      </c>
      <c r="C11187">
        <v>2024</v>
      </c>
      <c r="D11187" t="s">
        <v>58</v>
      </c>
      <c r="E11187" t="s">
        <v>45</v>
      </c>
      <c r="F11187" t="s">
        <v>46</v>
      </c>
      <c r="G11187" t="s">
        <v>54</v>
      </c>
      <c r="H11187" t="s">
        <v>16</v>
      </c>
      <c r="I11187" s="90" t="s">
        <v>556</v>
      </c>
      <c r="J11187" s="3">
        <v>86250</v>
      </c>
    </row>
    <row r="11188" spans="1:10" hidden="1" x14ac:dyDescent="0.25">
      <c r="A11188" s="57" t="s">
        <v>137</v>
      </c>
      <c r="B11188" t="s">
        <v>128</v>
      </c>
      <c r="C11188">
        <v>2024</v>
      </c>
      <c r="D11188" t="s">
        <v>58</v>
      </c>
      <c r="E11188" t="s">
        <v>45</v>
      </c>
      <c r="F11188" t="s">
        <v>46</v>
      </c>
      <c r="G11188" t="s">
        <v>54</v>
      </c>
      <c r="H11188" t="s">
        <v>17</v>
      </c>
      <c r="I11188" s="90" t="s">
        <v>375</v>
      </c>
    </row>
    <row r="11189" spans="1:10" hidden="1" x14ac:dyDescent="0.25">
      <c r="A11189" s="57" t="s">
        <v>137</v>
      </c>
      <c r="B11189" t="s">
        <v>128</v>
      </c>
      <c r="C11189">
        <v>2024</v>
      </c>
      <c r="D11189" t="s">
        <v>58</v>
      </c>
      <c r="E11189" t="s">
        <v>45</v>
      </c>
      <c r="F11189" t="s">
        <v>46</v>
      </c>
      <c r="G11189" t="s">
        <v>54</v>
      </c>
      <c r="H11189" s="90" t="s">
        <v>331</v>
      </c>
    </row>
    <row r="11190" spans="1:10" hidden="1" x14ac:dyDescent="0.25">
      <c r="A11190" s="57" t="s">
        <v>137</v>
      </c>
      <c r="B11190" t="s">
        <v>128</v>
      </c>
      <c r="C11190">
        <v>2024</v>
      </c>
      <c r="D11190" t="s">
        <v>58</v>
      </c>
      <c r="E11190" t="s">
        <v>45</v>
      </c>
      <c r="F11190" t="s">
        <v>46</v>
      </c>
      <c r="G11190" t="s">
        <v>54</v>
      </c>
      <c r="H11190" s="90" t="s">
        <v>445</v>
      </c>
    </row>
    <row r="11191" spans="1:10" hidden="1" x14ac:dyDescent="0.25">
      <c r="A11191" s="57" t="s">
        <v>137</v>
      </c>
      <c r="B11191" t="s">
        <v>128</v>
      </c>
      <c r="C11191">
        <v>2024</v>
      </c>
      <c r="D11191" t="s">
        <v>58</v>
      </c>
      <c r="E11191" t="s">
        <v>45</v>
      </c>
      <c r="F11191" t="s">
        <v>46</v>
      </c>
      <c r="G11191" t="s">
        <v>54</v>
      </c>
      <c r="H11191" t="s">
        <v>195</v>
      </c>
      <c r="I11191" s="90" t="s">
        <v>654</v>
      </c>
    </row>
    <row r="11192" spans="1:10" hidden="1" x14ac:dyDescent="0.25">
      <c r="A11192" s="57" t="s">
        <v>137</v>
      </c>
      <c r="B11192" t="s">
        <v>128</v>
      </c>
      <c r="C11192">
        <v>2024</v>
      </c>
      <c r="D11192" t="s">
        <v>58</v>
      </c>
      <c r="E11192" t="s">
        <v>45</v>
      </c>
      <c r="F11192" t="s">
        <v>46</v>
      </c>
      <c r="G11192" t="s">
        <v>54</v>
      </c>
      <c r="H11192" t="s">
        <v>18</v>
      </c>
      <c r="I11192" s="90" t="s">
        <v>559</v>
      </c>
      <c r="J11192" s="3">
        <v>72558</v>
      </c>
    </row>
    <row r="11193" spans="1:10" hidden="1" x14ac:dyDescent="0.25">
      <c r="A11193" s="57" t="s">
        <v>137</v>
      </c>
      <c r="B11193" t="s">
        <v>128</v>
      </c>
      <c r="C11193">
        <v>2024</v>
      </c>
      <c r="D11193" t="s">
        <v>58</v>
      </c>
      <c r="E11193" t="s">
        <v>45</v>
      </c>
      <c r="F11193" t="s">
        <v>46</v>
      </c>
      <c r="G11193" t="s">
        <v>54</v>
      </c>
      <c r="H11193" s="90" t="s">
        <v>513</v>
      </c>
      <c r="I11193" s="90" t="s">
        <v>581</v>
      </c>
    </row>
    <row r="11194" spans="1:10" hidden="1" x14ac:dyDescent="0.25">
      <c r="A11194" s="57" t="s">
        <v>137</v>
      </c>
      <c r="B11194" t="s">
        <v>128</v>
      </c>
      <c r="C11194">
        <v>2024</v>
      </c>
      <c r="D11194" t="s">
        <v>58</v>
      </c>
      <c r="E11194" t="s">
        <v>45</v>
      </c>
      <c r="F11194" t="s">
        <v>46</v>
      </c>
      <c r="G11194" t="s">
        <v>54</v>
      </c>
      <c r="H11194" t="s">
        <v>19</v>
      </c>
      <c r="I11194" s="90" t="s">
        <v>398</v>
      </c>
      <c r="J11194" s="3">
        <v>1668000</v>
      </c>
    </row>
    <row r="11195" spans="1:10" hidden="1" x14ac:dyDescent="0.25">
      <c r="A11195" s="57" t="s">
        <v>137</v>
      </c>
      <c r="B11195" t="s">
        <v>128</v>
      </c>
      <c r="C11195">
        <v>2024</v>
      </c>
      <c r="D11195" t="s">
        <v>58</v>
      </c>
      <c r="E11195" t="s">
        <v>45</v>
      </c>
      <c r="F11195" t="s">
        <v>46</v>
      </c>
      <c r="G11195" t="s">
        <v>54</v>
      </c>
      <c r="H11195" t="s">
        <v>19</v>
      </c>
      <c r="I11195" s="90" t="s">
        <v>400</v>
      </c>
    </row>
    <row r="11196" spans="1:10" hidden="1" x14ac:dyDescent="0.25">
      <c r="A11196" s="57" t="s">
        <v>137</v>
      </c>
      <c r="B11196" t="s">
        <v>128</v>
      </c>
      <c r="C11196">
        <v>2024</v>
      </c>
      <c r="D11196" t="s">
        <v>58</v>
      </c>
      <c r="E11196" t="s">
        <v>45</v>
      </c>
      <c r="F11196" t="s">
        <v>46</v>
      </c>
      <c r="G11196" t="s">
        <v>54</v>
      </c>
      <c r="H11196" t="s">
        <v>20</v>
      </c>
      <c r="I11196" s="90" t="s">
        <v>399</v>
      </c>
      <c r="J11196" s="3">
        <v>556000</v>
      </c>
    </row>
    <row r="11197" spans="1:10" hidden="1" x14ac:dyDescent="0.25">
      <c r="A11197" s="57" t="s">
        <v>137</v>
      </c>
      <c r="B11197" t="s">
        <v>128</v>
      </c>
      <c r="C11197">
        <v>2024</v>
      </c>
      <c r="D11197" t="s">
        <v>58</v>
      </c>
      <c r="E11197" t="s">
        <v>45</v>
      </c>
      <c r="F11197" t="s">
        <v>46</v>
      </c>
      <c r="G11197" t="s">
        <v>54</v>
      </c>
      <c r="H11197" s="90" t="s">
        <v>523</v>
      </c>
      <c r="I11197" s="90" t="s">
        <v>694</v>
      </c>
    </row>
    <row r="11198" spans="1:10" hidden="1" x14ac:dyDescent="0.25">
      <c r="A11198" s="57" t="s">
        <v>137</v>
      </c>
      <c r="B11198" t="s">
        <v>128</v>
      </c>
      <c r="C11198">
        <v>2024</v>
      </c>
      <c r="D11198" t="s">
        <v>58</v>
      </c>
      <c r="E11198" t="s">
        <v>45</v>
      </c>
      <c r="F11198" t="s">
        <v>46</v>
      </c>
      <c r="G11198" t="s">
        <v>54</v>
      </c>
      <c r="H11198" s="2" t="s">
        <v>294</v>
      </c>
      <c r="I11198" s="90" t="s">
        <v>575</v>
      </c>
    </row>
    <row r="11199" spans="1:10" hidden="1" x14ac:dyDescent="0.25">
      <c r="A11199" s="57" t="s">
        <v>137</v>
      </c>
      <c r="B11199" t="s">
        <v>128</v>
      </c>
      <c r="C11199">
        <v>2024</v>
      </c>
      <c r="D11199" t="s">
        <v>58</v>
      </c>
      <c r="E11199" t="s">
        <v>45</v>
      </c>
      <c r="F11199" t="s">
        <v>46</v>
      </c>
      <c r="G11199" t="s">
        <v>118</v>
      </c>
      <c r="H11199" s="2" t="s">
        <v>295</v>
      </c>
      <c r="I11199" s="90" t="s">
        <v>378</v>
      </c>
      <c r="J11199" s="3">
        <v>1344840</v>
      </c>
    </row>
    <row r="11200" spans="1:10" hidden="1" x14ac:dyDescent="0.25">
      <c r="A11200" s="57" t="s">
        <v>137</v>
      </c>
      <c r="B11200" t="s">
        <v>128</v>
      </c>
      <c r="C11200">
        <v>2024</v>
      </c>
      <c r="D11200" t="s">
        <v>58</v>
      </c>
      <c r="E11200" t="s">
        <v>45</v>
      </c>
      <c r="F11200" t="s">
        <v>46</v>
      </c>
      <c r="G11200" t="s">
        <v>118</v>
      </c>
      <c r="H11200" t="s">
        <v>119</v>
      </c>
      <c r="I11200" s="90" t="s">
        <v>685</v>
      </c>
    </row>
    <row r="11201" spans="1:10" hidden="1" x14ac:dyDescent="0.25">
      <c r="A11201" s="57" t="s">
        <v>137</v>
      </c>
      <c r="B11201" t="s">
        <v>128</v>
      </c>
      <c r="C11201">
        <v>2024</v>
      </c>
      <c r="D11201" t="s">
        <v>58</v>
      </c>
      <c r="E11201" t="s">
        <v>45</v>
      </c>
      <c r="F11201" t="s">
        <v>46</v>
      </c>
      <c r="G11201" t="s">
        <v>118</v>
      </c>
      <c r="H11201" t="s">
        <v>283</v>
      </c>
      <c r="I11201" s="90" t="s">
        <v>682</v>
      </c>
    </row>
    <row r="11202" spans="1:10" hidden="1" x14ac:dyDescent="0.25">
      <c r="A11202" s="57" t="s">
        <v>137</v>
      </c>
      <c r="B11202" t="s">
        <v>128</v>
      </c>
      <c r="C11202">
        <v>2024</v>
      </c>
      <c r="D11202" t="s">
        <v>58</v>
      </c>
      <c r="E11202" t="s">
        <v>45</v>
      </c>
      <c r="F11202" t="s">
        <v>46</v>
      </c>
      <c r="G11202" t="s">
        <v>109</v>
      </c>
      <c r="H11202" t="s">
        <v>219</v>
      </c>
      <c r="I11202" s="90" t="s">
        <v>465</v>
      </c>
      <c r="J11202" s="3">
        <v>887</v>
      </c>
    </row>
    <row r="11203" spans="1:10" hidden="1" x14ac:dyDescent="0.25">
      <c r="A11203" s="57" t="s">
        <v>137</v>
      </c>
      <c r="B11203" t="s">
        <v>128</v>
      </c>
      <c r="C11203">
        <v>2024</v>
      </c>
      <c r="D11203" t="s">
        <v>58</v>
      </c>
      <c r="E11203" t="s">
        <v>45</v>
      </c>
      <c r="F11203" t="s">
        <v>46</v>
      </c>
      <c r="G11203" t="s">
        <v>109</v>
      </c>
      <c r="H11203" t="s">
        <v>219</v>
      </c>
      <c r="I11203" s="90" t="s">
        <v>695</v>
      </c>
    </row>
    <row r="11204" spans="1:10" hidden="1" x14ac:dyDescent="0.25">
      <c r="A11204" s="57" t="s">
        <v>137</v>
      </c>
      <c r="B11204" t="s">
        <v>128</v>
      </c>
      <c r="C11204">
        <v>2024</v>
      </c>
      <c r="D11204" t="s">
        <v>58</v>
      </c>
      <c r="E11204" t="s">
        <v>45</v>
      </c>
      <c r="F11204" t="s">
        <v>46</v>
      </c>
      <c r="G11204" t="s">
        <v>109</v>
      </c>
      <c r="H11204" t="s">
        <v>219</v>
      </c>
      <c r="I11204" s="90" t="s">
        <v>609</v>
      </c>
    </row>
    <row r="11205" spans="1:10" hidden="1" x14ac:dyDescent="0.25">
      <c r="A11205" s="57" t="s">
        <v>137</v>
      </c>
      <c r="B11205" t="s">
        <v>128</v>
      </c>
      <c r="C11205">
        <v>2024</v>
      </c>
      <c r="D11205" t="s">
        <v>58</v>
      </c>
      <c r="E11205" t="s">
        <v>45</v>
      </c>
      <c r="F11205" t="s">
        <v>46</v>
      </c>
      <c r="G11205" t="s">
        <v>109</v>
      </c>
      <c r="H11205" t="s">
        <v>219</v>
      </c>
      <c r="I11205" s="90" t="s">
        <v>518</v>
      </c>
    </row>
    <row r="11206" spans="1:10" hidden="1" x14ac:dyDescent="0.25">
      <c r="A11206" s="57" t="s">
        <v>137</v>
      </c>
      <c r="B11206" t="s">
        <v>128</v>
      </c>
      <c r="C11206">
        <v>2024</v>
      </c>
      <c r="D11206" t="s">
        <v>58</v>
      </c>
      <c r="E11206" t="s">
        <v>45</v>
      </c>
      <c r="F11206" t="s">
        <v>46</v>
      </c>
      <c r="G11206" t="s">
        <v>109</v>
      </c>
      <c r="H11206" s="2" t="s">
        <v>267</v>
      </c>
    </row>
    <row r="11207" spans="1:10" hidden="1" x14ac:dyDescent="0.25">
      <c r="A11207" s="57" t="s">
        <v>137</v>
      </c>
      <c r="B11207" t="s">
        <v>128</v>
      </c>
      <c r="C11207">
        <v>2024</v>
      </c>
      <c r="D11207" t="s">
        <v>58</v>
      </c>
      <c r="E11207" t="s">
        <v>45</v>
      </c>
      <c r="F11207" t="s">
        <v>46</v>
      </c>
      <c r="G11207" t="s">
        <v>109</v>
      </c>
      <c r="H11207" t="s">
        <v>220</v>
      </c>
      <c r="I11207" s="90" t="s">
        <v>465</v>
      </c>
    </row>
    <row r="11208" spans="1:10" hidden="1" x14ac:dyDescent="0.25">
      <c r="A11208" s="57" t="s">
        <v>137</v>
      </c>
      <c r="B11208" t="s">
        <v>128</v>
      </c>
      <c r="C11208">
        <v>2024</v>
      </c>
      <c r="D11208" t="s">
        <v>58</v>
      </c>
      <c r="E11208" t="s">
        <v>45</v>
      </c>
      <c r="F11208" t="s">
        <v>46</v>
      </c>
      <c r="G11208" t="s">
        <v>109</v>
      </c>
      <c r="H11208" t="s">
        <v>220</v>
      </c>
      <c r="I11208" s="90" t="s">
        <v>425</v>
      </c>
    </row>
    <row r="11209" spans="1:10" hidden="1" x14ac:dyDescent="0.25">
      <c r="A11209" s="57" t="s">
        <v>137</v>
      </c>
      <c r="B11209" t="s">
        <v>128</v>
      </c>
      <c r="C11209">
        <v>2024</v>
      </c>
      <c r="D11209" t="s">
        <v>58</v>
      </c>
      <c r="E11209" t="s">
        <v>45</v>
      </c>
      <c r="F11209" t="s">
        <v>46</v>
      </c>
      <c r="G11209" t="s">
        <v>109</v>
      </c>
      <c r="H11209" t="s">
        <v>220</v>
      </c>
      <c r="I11209" s="90" t="s">
        <v>668</v>
      </c>
    </row>
    <row r="11210" spans="1:10" hidden="1" x14ac:dyDescent="0.25">
      <c r="A11210" s="57" t="s">
        <v>137</v>
      </c>
      <c r="B11210" t="s">
        <v>128</v>
      </c>
      <c r="C11210">
        <v>2024</v>
      </c>
      <c r="D11210" t="s">
        <v>58</v>
      </c>
      <c r="E11210" t="s">
        <v>45</v>
      </c>
      <c r="F11210" t="s">
        <v>46</v>
      </c>
      <c r="G11210" t="s">
        <v>109</v>
      </c>
      <c r="H11210" t="s">
        <v>220</v>
      </c>
      <c r="I11210" s="90" t="s">
        <v>417</v>
      </c>
    </row>
    <row r="11211" spans="1:10" hidden="1" x14ac:dyDescent="0.25">
      <c r="A11211" s="57" t="s">
        <v>137</v>
      </c>
      <c r="B11211" t="s">
        <v>128</v>
      </c>
      <c r="C11211">
        <v>2024</v>
      </c>
      <c r="D11211" t="s">
        <v>58</v>
      </c>
      <c r="E11211" t="s">
        <v>45</v>
      </c>
      <c r="F11211" t="s">
        <v>46</v>
      </c>
      <c r="G11211" t="s">
        <v>109</v>
      </c>
      <c r="H11211" t="s">
        <v>260</v>
      </c>
    </row>
    <row r="11212" spans="1:10" hidden="1" x14ac:dyDescent="0.25">
      <c r="A11212" s="57" t="s">
        <v>137</v>
      </c>
      <c r="B11212" t="s">
        <v>128</v>
      </c>
      <c r="C11212">
        <v>2024</v>
      </c>
      <c r="D11212" t="s">
        <v>58</v>
      </c>
      <c r="E11212" t="s">
        <v>45</v>
      </c>
      <c r="F11212" t="s">
        <v>46</v>
      </c>
      <c r="G11212" t="s">
        <v>55</v>
      </c>
      <c r="H11212" t="s">
        <v>22</v>
      </c>
      <c r="I11212" s="90" t="s">
        <v>380</v>
      </c>
    </row>
    <row r="11213" spans="1:10" hidden="1" x14ac:dyDescent="0.25">
      <c r="A11213" s="57" t="s">
        <v>137</v>
      </c>
      <c r="B11213" t="s">
        <v>128</v>
      </c>
      <c r="C11213">
        <v>2024</v>
      </c>
      <c r="D11213" t="s">
        <v>58</v>
      </c>
      <c r="E11213" t="s">
        <v>45</v>
      </c>
      <c r="F11213" t="s">
        <v>46</v>
      </c>
      <c r="G11213" t="s">
        <v>55</v>
      </c>
      <c r="H11213" t="s">
        <v>22</v>
      </c>
    </row>
    <row r="11214" spans="1:10" hidden="1" x14ac:dyDescent="0.25">
      <c r="A11214" s="57" t="s">
        <v>137</v>
      </c>
      <c r="B11214" t="s">
        <v>128</v>
      </c>
      <c r="C11214">
        <v>2024</v>
      </c>
      <c r="D11214" t="s">
        <v>58</v>
      </c>
      <c r="E11214" t="s">
        <v>45</v>
      </c>
      <c r="F11214" t="s">
        <v>46</v>
      </c>
      <c r="G11214" t="s">
        <v>55</v>
      </c>
      <c r="H11214" t="s">
        <v>447</v>
      </c>
    </row>
    <row r="11215" spans="1:10" hidden="1" x14ac:dyDescent="0.25">
      <c r="A11215" s="57" t="s">
        <v>137</v>
      </c>
      <c r="B11215" t="s">
        <v>128</v>
      </c>
      <c r="C11215">
        <v>2024</v>
      </c>
      <c r="D11215" t="s">
        <v>58</v>
      </c>
      <c r="E11215" t="s">
        <v>45</v>
      </c>
      <c r="F11215" t="s">
        <v>46</v>
      </c>
      <c r="G11215" t="s">
        <v>55</v>
      </c>
      <c r="H11215" s="90" t="s">
        <v>700</v>
      </c>
      <c r="I11215" s="90" t="s">
        <v>701</v>
      </c>
    </row>
    <row r="11216" spans="1:10" hidden="1" x14ac:dyDescent="0.25">
      <c r="A11216" s="57" t="s">
        <v>137</v>
      </c>
      <c r="B11216" t="s">
        <v>128</v>
      </c>
      <c r="C11216">
        <v>2024</v>
      </c>
      <c r="D11216" t="s">
        <v>58</v>
      </c>
      <c r="E11216" t="s">
        <v>45</v>
      </c>
      <c r="F11216" t="s">
        <v>46</v>
      </c>
      <c r="G11216" t="s">
        <v>611</v>
      </c>
      <c r="H11216" t="s">
        <v>612</v>
      </c>
      <c r="I11216" t="s">
        <v>613</v>
      </c>
      <c r="J11216" s="3">
        <v>43930</v>
      </c>
    </row>
    <row r="11217" spans="1:10" hidden="1" x14ac:dyDescent="0.25">
      <c r="A11217" s="57" t="s">
        <v>137</v>
      </c>
      <c r="B11217" t="s">
        <v>128</v>
      </c>
      <c r="C11217">
        <v>2024</v>
      </c>
      <c r="D11217" t="s">
        <v>58</v>
      </c>
      <c r="E11217" t="s">
        <v>45</v>
      </c>
      <c r="F11217" t="s">
        <v>46</v>
      </c>
      <c r="G11217" t="s">
        <v>47</v>
      </c>
      <c r="H11217" t="s">
        <v>238</v>
      </c>
    </row>
    <row r="11218" spans="1:10" hidden="1" x14ac:dyDescent="0.25">
      <c r="A11218" s="57" t="s">
        <v>137</v>
      </c>
      <c r="B11218" t="s">
        <v>128</v>
      </c>
      <c r="C11218">
        <v>2024</v>
      </c>
      <c r="D11218" t="s">
        <v>58</v>
      </c>
      <c r="E11218" t="s">
        <v>45</v>
      </c>
      <c r="F11218" t="s">
        <v>46</v>
      </c>
      <c r="G11218" t="s">
        <v>47</v>
      </c>
      <c r="H11218" t="s">
        <v>239</v>
      </c>
      <c r="I11218" s="90" t="s">
        <v>382</v>
      </c>
    </row>
    <row r="11219" spans="1:10" hidden="1" x14ac:dyDescent="0.25">
      <c r="A11219" s="57" t="s">
        <v>137</v>
      </c>
      <c r="B11219" t="s">
        <v>128</v>
      </c>
      <c r="C11219">
        <v>2024</v>
      </c>
      <c r="D11219" t="s">
        <v>58</v>
      </c>
      <c r="E11219" t="s">
        <v>45</v>
      </c>
      <c r="F11219" t="s">
        <v>46</v>
      </c>
      <c r="G11219" t="s">
        <v>47</v>
      </c>
      <c r="H11219" t="s">
        <v>239</v>
      </c>
      <c r="I11219" s="90" t="s">
        <v>384</v>
      </c>
      <c r="J11219" s="3">
        <v>253430.7</v>
      </c>
    </row>
    <row r="11220" spans="1:10" hidden="1" x14ac:dyDescent="0.25">
      <c r="A11220" s="57" t="s">
        <v>137</v>
      </c>
      <c r="B11220" t="s">
        <v>128</v>
      </c>
      <c r="C11220">
        <v>2024</v>
      </c>
      <c r="D11220" t="s">
        <v>58</v>
      </c>
      <c r="E11220" t="s">
        <v>45</v>
      </c>
      <c r="F11220" t="s">
        <v>46</v>
      </c>
      <c r="G11220" t="s">
        <v>47</v>
      </c>
      <c r="H11220" t="s">
        <v>239</v>
      </c>
      <c r="I11220" s="90" t="s">
        <v>576</v>
      </c>
    </row>
    <row r="11221" spans="1:10" hidden="1" x14ac:dyDescent="0.25">
      <c r="A11221" s="57" t="s">
        <v>137</v>
      </c>
      <c r="B11221" t="s">
        <v>128</v>
      </c>
      <c r="C11221">
        <v>2024</v>
      </c>
      <c r="D11221" t="s">
        <v>58</v>
      </c>
      <c r="E11221" t="s">
        <v>45</v>
      </c>
      <c r="F11221" t="s">
        <v>46</v>
      </c>
      <c r="G11221" t="s">
        <v>47</v>
      </c>
      <c r="H11221" t="s">
        <v>239</v>
      </c>
      <c r="I11221" s="90" t="s">
        <v>562</v>
      </c>
      <c r="J11221" s="3">
        <v>2500000</v>
      </c>
    </row>
    <row r="11222" spans="1:10" hidden="1" x14ac:dyDescent="0.25">
      <c r="A11222" s="57" t="s">
        <v>137</v>
      </c>
      <c r="B11222" t="s">
        <v>128</v>
      </c>
      <c r="C11222">
        <v>2024</v>
      </c>
      <c r="D11222" t="s">
        <v>58</v>
      </c>
      <c r="E11222" t="s">
        <v>45</v>
      </c>
      <c r="F11222" t="s">
        <v>46</v>
      </c>
      <c r="G11222" t="s">
        <v>47</v>
      </c>
      <c r="H11222" t="s">
        <v>239</v>
      </c>
      <c r="I11222" s="90" t="s">
        <v>686</v>
      </c>
      <c r="J11222" s="3">
        <v>980000</v>
      </c>
    </row>
    <row r="11223" spans="1:10" hidden="1" x14ac:dyDescent="0.25">
      <c r="A11223" s="57" t="s">
        <v>137</v>
      </c>
      <c r="B11223" t="s">
        <v>128</v>
      </c>
      <c r="C11223">
        <v>2024</v>
      </c>
      <c r="D11223" t="s">
        <v>58</v>
      </c>
      <c r="E11223" t="s">
        <v>45</v>
      </c>
      <c r="F11223" t="s">
        <v>46</v>
      </c>
      <c r="G11223" t="s">
        <v>47</v>
      </c>
      <c r="H11223" t="s">
        <v>239</v>
      </c>
      <c r="I11223" t="s">
        <v>442</v>
      </c>
    </row>
    <row r="11224" spans="1:10" hidden="1" x14ac:dyDescent="0.25">
      <c r="A11224" s="57" t="s">
        <v>137</v>
      </c>
      <c r="B11224" t="s">
        <v>128</v>
      </c>
      <c r="C11224">
        <v>2024</v>
      </c>
      <c r="D11224" t="s">
        <v>58</v>
      </c>
      <c r="E11224" t="s">
        <v>45</v>
      </c>
      <c r="F11224" t="s">
        <v>46</v>
      </c>
      <c r="G11224" t="s">
        <v>47</v>
      </c>
      <c r="H11224" t="s">
        <v>239</v>
      </c>
      <c r="I11224" t="s">
        <v>431</v>
      </c>
    </row>
    <row r="11225" spans="1:10" hidden="1" x14ac:dyDescent="0.25">
      <c r="A11225" s="57" t="s">
        <v>137</v>
      </c>
      <c r="B11225" t="s">
        <v>128</v>
      </c>
      <c r="C11225">
        <v>2024</v>
      </c>
      <c r="D11225" t="s">
        <v>58</v>
      </c>
      <c r="E11225" t="s">
        <v>45</v>
      </c>
      <c r="F11225" t="s">
        <v>46</v>
      </c>
      <c r="G11225" t="s">
        <v>47</v>
      </c>
      <c r="H11225" t="s">
        <v>239</v>
      </c>
      <c r="I11225" s="90" t="s">
        <v>416</v>
      </c>
    </row>
    <row r="11226" spans="1:10" hidden="1" x14ac:dyDescent="0.25">
      <c r="A11226" s="57" t="s">
        <v>137</v>
      </c>
      <c r="B11226" t="s">
        <v>128</v>
      </c>
      <c r="C11226">
        <v>2024</v>
      </c>
      <c r="D11226" t="s">
        <v>58</v>
      </c>
      <c r="E11226" t="s">
        <v>45</v>
      </c>
      <c r="F11226" t="s">
        <v>46</v>
      </c>
      <c r="G11226" t="s">
        <v>47</v>
      </c>
      <c r="H11226" t="s">
        <v>239</v>
      </c>
      <c r="I11226" s="90" t="s">
        <v>696</v>
      </c>
    </row>
    <row r="11227" spans="1:10" hidden="1" x14ac:dyDescent="0.25">
      <c r="A11227" s="57" t="s">
        <v>137</v>
      </c>
      <c r="B11227" t="s">
        <v>128</v>
      </c>
      <c r="C11227">
        <v>2024</v>
      </c>
      <c r="D11227" t="s">
        <v>58</v>
      </c>
      <c r="E11227" t="s">
        <v>45</v>
      </c>
      <c r="F11227" t="s">
        <v>46</v>
      </c>
      <c r="G11227" t="s">
        <v>47</v>
      </c>
      <c r="H11227" t="s">
        <v>243</v>
      </c>
      <c r="I11227" s="90" t="s">
        <v>465</v>
      </c>
    </row>
    <row r="11228" spans="1:10" hidden="1" x14ac:dyDescent="0.25">
      <c r="A11228" s="57" t="s">
        <v>137</v>
      </c>
      <c r="B11228" t="s">
        <v>128</v>
      </c>
      <c r="C11228">
        <v>2024</v>
      </c>
      <c r="D11228" t="s">
        <v>58</v>
      </c>
      <c r="E11228" t="s">
        <v>45</v>
      </c>
      <c r="F11228" t="s">
        <v>46</v>
      </c>
      <c r="G11228" t="s">
        <v>47</v>
      </c>
      <c r="H11228" t="s">
        <v>243</v>
      </c>
      <c r="I11228" s="90" t="s">
        <v>702</v>
      </c>
    </row>
    <row r="11229" spans="1:10" hidden="1" x14ac:dyDescent="0.25">
      <c r="A11229" s="57" t="s">
        <v>137</v>
      </c>
      <c r="B11229" t="s">
        <v>128</v>
      </c>
      <c r="C11229">
        <v>2024</v>
      </c>
      <c r="D11229" t="s">
        <v>58</v>
      </c>
      <c r="E11229" t="s">
        <v>45</v>
      </c>
      <c r="F11229" t="s">
        <v>46</v>
      </c>
      <c r="G11229" t="s">
        <v>47</v>
      </c>
      <c r="H11229" s="2" t="s">
        <v>276</v>
      </c>
      <c r="I11229" s="90" t="s">
        <v>395</v>
      </c>
    </row>
    <row r="11230" spans="1:10" hidden="1" x14ac:dyDescent="0.25">
      <c r="A11230" s="57" t="s">
        <v>137</v>
      </c>
      <c r="B11230" t="s">
        <v>128</v>
      </c>
      <c r="C11230">
        <v>2024</v>
      </c>
      <c r="D11230" t="s">
        <v>58</v>
      </c>
      <c r="E11230" t="s">
        <v>45</v>
      </c>
      <c r="F11230" t="s">
        <v>46</v>
      </c>
      <c r="G11230" t="s">
        <v>47</v>
      </c>
      <c r="H11230" s="2" t="s">
        <v>296</v>
      </c>
    </row>
    <row r="11231" spans="1:10" hidden="1" x14ac:dyDescent="0.25">
      <c r="A11231" s="57" t="s">
        <v>137</v>
      </c>
      <c r="B11231" t="s">
        <v>128</v>
      </c>
      <c r="C11231">
        <v>2024</v>
      </c>
      <c r="D11231" t="s">
        <v>58</v>
      </c>
      <c r="E11231" t="s">
        <v>45</v>
      </c>
      <c r="F11231" t="s">
        <v>46</v>
      </c>
      <c r="G11231" t="s">
        <v>47</v>
      </c>
      <c r="H11231" s="90" t="s">
        <v>364</v>
      </c>
      <c r="I11231" s="90" t="s">
        <v>465</v>
      </c>
      <c r="J11231" s="3">
        <v>422867.53</v>
      </c>
    </row>
    <row r="11232" spans="1:10" hidden="1" x14ac:dyDescent="0.25">
      <c r="A11232" s="57" t="s">
        <v>137</v>
      </c>
      <c r="B11232" t="s">
        <v>128</v>
      </c>
      <c r="C11232">
        <v>2024</v>
      </c>
      <c r="D11232" t="s">
        <v>58</v>
      </c>
      <c r="E11232" t="s">
        <v>45</v>
      </c>
      <c r="F11232" t="s">
        <v>46</v>
      </c>
      <c r="G11232" t="s">
        <v>47</v>
      </c>
      <c r="H11232" s="2" t="s">
        <v>277</v>
      </c>
    </row>
    <row r="11233" spans="1:10" hidden="1" x14ac:dyDescent="0.25">
      <c r="A11233" s="57" t="s">
        <v>137</v>
      </c>
      <c r="B11233" t="s">
        <v>128</v>
      </c>
      <c r="C11233">
        <v>2024</v>
      </c>
      <c r="D11233" t="s">
        <v>58</v>
      </c>
      <c r="E11233" t="s">
        <v>45</v>
      </c>
      <c r="F11233" t="s">
        <v>46</v>
      </c>
      <c r="G11233" t="s">
        <v>47</v>
      </c>
      <c r="H11233" s="2" t="s">
        <v>278</v>
      </c>
    </row>
    <row r="11234" spans="1:10" hidden="1" x14ac:dyDescent="0.25">
      <c r="A11234" s="57" t="s">
        <v>137</v>
      </c>
      <c r="B11234" t="s">
        <v>128</v>
      </c>
      <c r="C11234">
        <v>2024</v>
      </c>
      <c r="D11234" t="s">
        <v>58</v>
      </c>
      <c r="E11234" t="s">
        <v>45</v>
      </c>
      <c r="F11234" t="s">
        <v>46</v>
      </c>
      <c r="G11234" t="s">
        <v>47</v>
      </c>
      <c r="H11234" s="2" t="s">
        <v>298</v>
      </c>
      <c r="I11234" t="s">
        <v>387</v>
      </c>
    </row>
    <row r="11235" spans="1:10" hidden="1" x14ac:dyDescent="0.25">
      <c r="A11235" s="57" t="s">
        <v>137</v>
      </c>
      <c r="B11235" t="s">
        <v>128</v>
      </c>
      <c r="C11235">
        <v>2024</v>
      </c>
      <c r="D11235" t="s">
        <v>58</v>
      </c>
      <c r="E11235" t="s">
        <v>45</v>
      </c>
      <c r="F11235" t="s">
        <v>46</v>
      </c>
      <c r="G11235" t="s">
        <v>47</v>
      </c>
      <c r="H11235" s="2" t="s">
        <v>298</v>
      </c>
      <c r="I11235" t="s">
        <v>418</v>
      </c>
    </row>
    <row r="11236" spans="1:10" hidden="1" x14ac:dyDescent="0.25">
      <c r="A11236" s="57" t="s">
        <v>137</v>
      </c>
      <c r="B11236" t="s">
        <v>128</v>
      </c>
      <c r="C11236">
        <v>2024</v>
      </c>
      <c r="D11236" t="s">
        <v>58</v>
      </c>
      <c r="E11236" t="s">
        <v>45</v>
      </c>
      <c r="F11236" t="s">
        <v>46</v>
      </c>
      <c r="G11236" t="s">
        <v>47</v>
      </c>
      <c r="H11236" s="2" t="s">
        <v>238</v>
      </c>
    </row>
    <row r="11237" spans="1:10" hidden="1" x14ac:dyDescent="0.25">
      <c r="A11237" s="57" t="s">
        <v>137</v>
      </c>
      <c r="B11237" t="s">
        <v>128</v>
      </c>
      <c r="C11237">
        <v>2024</v>
      </c>
      <c r="D11237" t="s">
        <v>58</v>
      </c>
      <c r="E11237" t="s">
        <v>45</v>
      </c>
      <c r="F11237" t="s">
        <v>46</v>
      </c>
      <c r="G11237" t="s">
        <v>182</v>
      </c>
      <c r="H11237" t="s">
        <v>240</v>
      </c>
    </row>
    <row r="11238" spans="1:10" hidden="1" x14ac:dyDescent="0.25">
      <c r="A11238" s="57" t="s">
        <v>137</v>
      </c>
      <c r="B11238" t="s">
        <v>128</v>
      </c>
      <c r="C11238">
        <v>2024</v>
      </c>
      <c r="D11238" t="s">
        <v>58</v>
      </c>
      <c r="E11238" t="s">
        <v>45</v>
      </c>
      <c r="F11238" t="s">
        <v>46</v>
      </c>
      <c r="G11238" t="s">
        <v>182</v>
      </c>
      <c r="H11238" t="s">
        <v>241</v>
      </c>
      <c r="I11238" s="90" t="s">
        <v>477</v>
      </c>
    </row>
    <row r="11239" spans="1:10" hidden="1" x14ac:dyDescent="0.25">
      <c r="A11239" s="57" t="s">
        <v>137</v>
      </c>
      <c r="B11239" t="s">
        <v>128</v>
      </c>
      <c r="C11239">
        <v>2024</v>
      </c>
      <c r="D11239" t="s">
        <v>58</v>
      </c>
      <c r="E11239" t="s">
        <v>45</v>
      </c>
      <c r="F11239" t="s">
        <v>46</v>
      </c>
      <c r="G11239" t="s">
        <v>182</v>
      </c>
      <c r="H11239" t="s">
        <v>242</v>
      </c>
      <c r="I11239" s="90" t="s">
        <v>477</v>
      </c>
      <c r="J11239" s="3">
        <v>2155462.19</v>
      </c>
    </row>
    <row r="11240" spans="1:10" hidden="1" x14ac:dyDescent="0.25">
      <c r="A11240" s="57" t="s">
        <v>137</v>
      </c>
      <c r="B11240" t="s">
        <v>128</v>
      </c>
      <c r="C11240">
        <v>2024</v>
      </c>
      <c r="D11240" t="s">
        <v>58</v>
      </c>
      <c r="E11240" t="s">
        <v>45</v>
      </c>
      <c r="F11240" t="s">
        <v>46</v>
      </c>
      <c r="G11240" t="s">
        <v>182</v>
      </c>
      <c r="H11240" t="s">
        <v>243</v>
      </c>
    </row>
    <row r="11241" spans="1:10" hidden="1" x14ac:dyDescent="0.25">
      <c r="A11241" s="57" t="s">
        <v>137</v>
      </c>
      <c r="B11241" t="s">
        <v>128</v>
      </c>
      <c r="C11241">
        <v>2024</v>
      </c>
      <c r="D11241" t="s">
        <v>58</v>
      </c>
      <c r="E11241" t="s">
        <v>45</v>
      </c>
      <c r="F11241" t="s">
        <v>46</v>
      </c>
      <c r="G11241" t="s">
        <v>253</v>
      </c>
      <c r="H11241" s="2" t="s">
        <v>266</v>
      </c>
      <c r="I11241" s="90" t="s">
        <v>577</v>
      </c>
    </row>
    <row r="11242" spans="1:10" hidden="1" x14ac:dyDescent="0.25">
      <c r="A11242" s="57" t="s">
        <v>137</v>
      </c>
      <c r="B11242" t="s">
        <v>128</v>
      </c>
      <c r="C11242">
        <v>2024</v>
      </c>
      <c r="D11242" t="s">
        <v>58</v>
      </c>
      <c r="E11242" t="s">
        <v>45</v>
      </c>
      <c r="F11242" t="s">
        <v>46</v>
      </c>
      <c r="G11242" t="s">
        <v>253</v>
      </c>
      <c r="H11242" s="2" t="s">
        <v>266</v>
      </c>
      <c r="I11242" s="90" t="s">
        <v>578</v>
      </c>
    </row>
    <row r="11243" spans="1:10" hidden="1" x14ac:dyDescent="0.25">
      <c r="A11243" s="57" t="s">
        <v>137</v>
      </c>
      <c r="B11243" t="s">
        <v>128</v>
      </c>
      <c r="C11243">
        <v>2024</v>
      </c>
      <c r="D11243" t="s">
        <v>58</v>
      </c>
      <c r="E11243" t="s">
        <v>45</v>
      </c>
      <c r="F11243" t="s">
        <v>46</v>
      </c>
      <c r="G11243" t="s">
        <v>253</v>
      </c>
      <c r="H11243" s="2" t="s">
        <v>266</v>
      </c>
      <c r="I11243" s="90" t="s">
        <v>556</v>
      </c>
    </row>
    <row r="11244" spans="1:10" hidden="1" x14ac:dyDescent="0.25">
      <c r="A11244" s="57" t="s">
        <v>137</v>
      </c>
      <c r="B11244" t="s">
        <v>128</v>
      </c>
      <c r="C11244">
        <v>2024</v>
      </c>
      <c r="D11244" t="s">
        <v>58</v>
      </c>
      <c r="E11244" t="s">
        <v>45</v>
      </c>
      <c r="F11244" t="s">
        <v>46</v>
      </c>
      <c r="G11244" t="s">
        <v>537</v>
      </c>
      <c r="H11244" s="90" t="s">
        <v>538</v>
      </c>
      <c r="I11244" s="90" t="s">
        <v>539</v>
      </c>
      <c r="J11244" s="3">
        <v>420168</v>
      </c>
    </row>
    <row r="11245" spans="1:10" hidden="1" x14ac:dyDescent="0.25">
      <c r="A11245" s="57" t="s">
        <v>137</v>
      </c>
      <c r="B11245" t="s">
        <v>128</v>
      </c>
      <c r="C11245">
        <v>2024</v>
      </c>
      <c r="D11245" t="s">
        <v>58</v>
      </c>
      <c r="E11245" t="s">
        <v>45</v>
      </c>
      <c r="F11245" t="s">
        <v>46</v>
      </c>
      <c r="G11245" t="s">
        <v>673</v>
      </c>
      <c r="H11245" s="90" t="s">
        <v>244</v>
      </c>
      <c r="I11245" s="90" t="s">
        <v>556</v>
      </c>
    </row>
    <row r="11246" spans="1:10" hidden="1" x14ac:dyDescent="0.25">
      <c r="A11246" s="57" t="s">
        <v>137</v>
      </c>
      <c r="B11246" t="s">
        <v>128</v>
      </c>
      <c r="C11246">
        <v>2024</v>
      </c>
      <c r="D11246" t="s">
        <v>58</v>
      </c>
      <c r="E11246" t="s">
        <v>45</v>
      </c>
      <c r="F11246" t="s">
        <v>46</v>
      </c>
      <c r="G11246" t="s">
        <v>673</v>
      </c>
      <c r="H11246" s="90" t="s">
        <v>244</v>
      </c>
      <c r="I11246" s="90" t="s">
        <v>688</v>
      </c>
    </row>
    <row r="11247" spans="1:10" hidden="1" x14ac:dyDescent="0.25">
      <c r="A11247" s="57" t="s">
        <v>137</v>
      </c>
      <c r="B11247" t="s">
        <v>128</v>
      </c>
      <c r="C11247">
        <v>2024</v>
      </c>
      <c r="D11247" t="s">
        <v>58</v>
      </c>
      <c r="E11247" t="s">
        <v>45</v>
      </c>
      <c r="F11247" t="s">
        <v>46</v>
      </c>
      <c r="G11247" t="s">
        <v>527</v>
      </c>
      <c r="H11247" s="90" t="s">
        <v>366</v>
      </c>
      <c r="I11247" t="s">
        <v>387</v>
      </c>
    </row>
    <row r="11248" spans="1:10" hidden="1" x14ac:dyDescent="0.25">
      <c r="A11248" s="57" t="s">
        <v>137</v>
      </c>
      <c r="B11248" t="s">
        <v>128</v>
      </c>
      <c r="C11248">
        <v>2024</v>
      </c>
      <c r="D11248" t="s">
        <v>58</v>
      </c>
      <c r="E11248" t="s">
        <v>45</v>
      </c>
      <c r="F11248" t="s">
        <v>46</v>
      </c>
      <c r="G11248" t="s">
        <v>527</v>
      </c>
      <c r="H11248" s="90" t="s">
        <v>525</v>
      </c>
      <c r="I11248" s="90" t="s">
        <v>526</v>
      </c>
    </row>
    <row r="11249" spans="1:10" hidden="1" x14ac:dyDescent="0.25">
      <c r="A11249" s="57" t="s">
        <v>137</v>
      </c>
      <c r="B11249" t="s">
        <v>128</v>
      </c>
      <c r="C11249">
        <v>2024</v>
      </c>
      <c r="D11249" t="s">
        <v>58</v>
      </c>
      <c r="E11249" t="s">
        <v>45</v>
      </c>
      <c r="F11249" t="s">
        <v>46</v>
      </c>
      <c r="G11249" t="s">
        <v>527</v>
      </c>
      <c r="H11249" s="90" t="s">
        <v>365</v>
      </c>
      <c r="I11249" s="90" t="s">
        <v>526</v>
      </c>
    </row>
    <row r="11250" spans="1:10" hidden="1" x14ac:dyDescent="0.25">
      <c r="A11250" s="57" t="s">
        <v>137</v>
      </c>
      <c r="B11250" t="s">
        <v>128</v>
      </c>
      <c r="C11250">
        <v>2024</v>
      </c>
      <c r="D11250" t="s">
        <v>58</v>
      </c>
      <c r="E11250" t="s">
        <v>45</v>
      </c>
      <c r="F11250" t="s">
        <v>46</v>
      </c>
      <c r="G11250" t="s">
        <v>527</v>
      </c>
      <c r="H11250" s="90" t="s">
        <v>484</v>
      </c>
      <c r="I11250" s="90" t="s">
        <v>526</v>
      </c>
    </row>
    <row r="11251" spans="1:10" hidden="1" x14ac:dyDescent="0.25">
      <c r="A11251" s="57" t="s">
        <v>137</v>
      </c>
      <c r="B11251" t="s">
        <v>128</v>
      </c>
      <c r="C11251">
        <v>2024</v>
      </c>
      <c r="D11251" t="s">
        <v>58</v>
      </c>
      <c r="E11251" t="s">
        <v>45</v>
      </c>
      <c r="F11251" t="s">
        <v>46</v>
      </c>
      <c r="G11251" t="s">
        <v>272</v>
      </c>
      <c r="H11251" s="90" t="s">
        <v>273</v>
      </c>
      <c r="I11251" s="90" t="s">
        <v>526</v>
      </c>
    </row>
    <row r="11252" spans="1:10" hidden="1" x14ac:dyDescent="0.25">
      <c r="A11252" s="57" t="s">
        <v>137</v>
      </c>
      <c r="B11252" t="s">
        <v>128</v>
      </c>
      <c r="C11252">
        <v>2024</v>
      </c>
      <c r="D11252" t="s">
        <v>58</v>
      </c>
      <c r="E11252" t="s">
        <v>45</v>
      </c>
      <c r="F11252" t="s">
        <v>46</v>
      </c>
      <c r="G11252" t="s">
        <v>221</v>
      </c>
      <c r="H11252" s="2" t="s">
        <v>245</v>
      </c>
      <c r="I11252" s="90" t="s">
        <v>417</v>
      </c>
    </row>
    <row r="11253" spans="1:10" hidden="1" x14ac:dyDescent="0.25">
      <c r="A11253" s="57" t="s">
        <v>137</v>
      </c>
      <c r="B11253" t="s">
        <v>128</v>
      </c>
      <c r="C11253">
        <v>2024</v>
      </c>
      <c r="D11253" t="s">
        <v>58</v>
      </c>
      <c r="E11253" t="s">
        <v>45</v>
      </c>
      <c r="F11253" t="s">
        <v>46</v>
      </c>
      <c r="G11253" t="s">
        <v>221</v>
      </c>
      <c r="H11253" s="2" t="s">
        <v>245</v>
      </c>
      <c r="I11253" t="s">
        <v>614</v>
      </c>
    </row>
    <row r="11254" spans="1:10" hidden="1" x14ac:dyDescent="0.25">
      <c r="A11254" s="57" t="s">
        <v>137</v>
      </c>
      <c r="B11254" t="s">
        <v>128</v>
      </c>
      <c r="C11254">
        <v>2024</v>
      </c>
      <c r="D11254" t="s">
        <v>58</v>
      </c>
      <c r="E11254" t="s">
        <v>45</v>
      </c>
      <c r="F11254" t="s">
        <v>46</v>
      </c>
      <c r="G11254" t="s">
        <v>221</v>
      </c>
      <c r="H11254" s="2" t="s">
        <v>245</v>
      </c>
      <c r="I11254" s="90" t="s">
        <v>668</v>
      </c>
    </row>
    <row r="11255" spans="1:10" hidden="1" x14ac:dyDescent="0.25">
      <c r="A11255" s="57" t="s">
        <v>137</v>
      </c>
      <c r="B11255" t="s">
        <v>128</v>
      </c>
      <c r="C11255">
        <v>2024</v>
      </c>
      <c r="D11255" t="s">
        <v>58</v>
      </c>
      <c r="E11255" t="s">
        <v>45</v>
      </c>
      <c r="F11255" t="s">
        <v>46</v>
      </c>
      <c r="G11255" t="s">
        <v>221</v>
      </c>
      <c r="H11255" s="2" t="s">
        <v>299</v>
      </c>
      <c r="I11255" s="90" t="s">
        <v>429</v>
      </c>
      <c r="J11255" s="3">
        <v>115000</v>
      </c>
    </row>
    <row r="11256" spans="1:10" hidden="1" x14ac:dyDescent="0.25">
      <c r="A11256" s="57" t="s">
        <v>137</v>
      </c>
      <c r="B11256" t="s">
        <v>128</v>
      </c>
      <c r="C11256">
        <v>2024</v>
      </c>
      <c r="D11256" t="s">
        <v>58</v>
      </c>
      <c r="E11256" t="s">
        <v>45</v>
      </c>
      <c r="F11256" t="s">
        <v>46</v>
      </c>
      <c r="G11256" t="s">
        <v>221</v>
      </c>
      <c r="H11256" s="2" t="s">
        <v>299</v>
      </c>
      <c r="I11256" s="90" t="s">
        <v>518</v>
      </c>
      <c r="J11256" s="3">
        <v>495000</v>
      </c>
    </row>
    <row r="11257" spans="1:10" hidden="1" x14ac:dyDescent="0.25">
      <c r="A11257" s="57" t="s">
        <v>137</v>
      </c>
      <c r="B11257" t="s">
        <v>128</v>
      </c>
      <c r="C11257">
        <v>2024</v>
      </c>
      <c r="D11257" t="s">
        <v>58</v>
      </c>
      <c r="E11257" t="s">
        <v>45</v>
      </c>
      <c r="F11257" t="s">
        <v>46</v>
      </c>
      <c r="G11257" t="s">
        <v>221</v>
      </c>
      <c r="H11257" s="2" t="s">
        <v>299</v>
      </c>
      <c r="I11257" s="90" t="s">
        <v>666</v>
      </c>
    </row>
    <row r="11258" spans="1:10" hidden="1" x14ac:dyDescent="0.25">
      <c r="A11258" s="57" t="s">
        <v>137</v>
      </c>
      <c r="B11258" t="s">
        <v>128</v>
      </c>
      <c r="C11258">
        <v>2024</v>
      </c>
      <c r="D11258" t="s">
        <v>58</v>
      </c>
      <c r="E11258" t="s">
        <v>45</v>
      </c>
      <c r="F11258" t="s">
        <v>46</v>
      </c>
      <c r="G11258" t="s">
        <v>272</v>
      </c>
      <c r="H11258" s="2" t="s">
        <v>273</v>
      </c>
    </row>
    <row r="11259" spans="1:10" hidden="1" x14ac:dyDescent="0.25">
      <c r="A11259" s="57" t="s">
        <v>137</v>
      </c>
      <c r="B11259" t="s">
        <v>128</v>
      </c>
      <c r="C11259">
        <v>2024</v>
      </c>
      <c r="D11259" t="s">
        <v>58</v>
      </c>
      <c r="E11259" t="s">
        <v>45</v>
      </c>
      <c r="F11259" t="s">
        <v>46</v>
      </c>
      <c r="G11259" t="s">
        <v>49</v>
      </c>
      <c r="H11259" s="2" t="s">
        <v>246</v>
      </c>
      <c r="I11259" s="90" t="s">
        <v>565</v>
      </c>
    </row>
    <row r="11260" spans="1:10" hidden="1" x14ac:dyDescent="0.25">
      <c r="A11260" s="57" t="s">
        <v>137</v>
      </c>
      <c r="B11260" t="s">
        <v>128</v>
      </c>
      <c r="C11260">
        <v>2024</v>
      </c>
      <c r="D11260" t="s">
        <v>58</v>
      </c>
      <c r="E11260" t="s">
        <v>45</v>
      </c>
      <c r="F11260" t="s">
        <v>46</v>
      </c>
      <c r="G11260" t="s">
        <v>49</v>
      </c>
      <c r="H11260" s="2" t="s">
        <v>246</v>
      </c>
      <c r="I11260" t="s">
        <v>615</v>
      </c>
      <c r="J11260" s="3">
        <v>814524</v>
      </c>
    </row>
    <row r="11261" spans="1:10" hidden="1" x14ac:dyDescent="0.25">
      <c r="A11261" s="57" t="s">
        <v>137</v>
      </c>
      <c r="B11261" t="s">
        <v>128</v>
      </c>
      <c r="C11261">
        <v>2024</v>
      </c>
      <c r="D11261" t="s">
        <v>58</v>
      </c>
      <c r="E11261" t="s">
        <v>45</v>
      </c>
      <c r="F11261" t="s">
        <v>46</v>
      </c>
      <c r="G11261" t="s">
        <v>49</v>
      </c>
      <c r="H11261" s="2" t="s">
        <v>246</v>
      </c>
      <c r="I11261" s="90" t="s">
        <v>689</v>
      </c>
    </row>
    <row r="11262" spans="1:10" hidden="1" x14ac:dyDescent="0.25">
      <c r="A11262" s="57" t="s">
        <v>137</v>
      </c>
      <c r="B11262" t="s">
        <v>128</v>
      </c>
      <c r="C11262">
        <v>2024</v>
      </c>
      <c r="D11262" t="s">
        <v>58</v>
      </c>
      <c r="E11262" t="s">
        <v>45</v>
      </c>
      <c r="F11262" t="s">
        <v>46</v>
      </c>
      <c r="G11262" t="s">
        <v>49</v>
      </c>
      <c r="H11262" s="2" t="s">
        <v>246</v>
      </c>
      <c r="I11262" s="90" t="s">
        <v>697</v>
      </c>
    </row>
    <row r="11263" spans="1:10" hidden="1" x14ac:dyDescent="0.25">
      <c r="A11263" s="57" t="s">
        <v>137</v>
      </c>
      <c r="B11263" t="s">
        <v>128</v>
      </c>
      <c r="C11263">
        <v>2024</v>
      </c>
      <c r="D11263" t="s">
        <v>58</v>
      </c>
      <c r="E11263" t="s">
        <v>45</v>
      </c>
      <c r="F11263" t="s">
        <v>46</v>
      </c>
      <c r="G11263" t="s">
        <v>49</v>
      </c>
      <c r="H11263" s="90" t="s">
        <v>669</v>
      </c>
      <c r="I11263" s="90" t="s">
        <v>667</v>
      </c>
    </row>
    <row r="11264" spans="1:10" hidden="1" x14ac:dyDescent="0.25">
      <c r="A11264" s="57" t="s">
        <v>137</v>
      </c>
      <c r="B11264" t="s">
        <v>128</v>
      </c>
      <c r="C11264">
        <v>2024</v>
      </c>
      <c r="D11264" t="s">
        <v>58</v>
      </c>
      <c r="E11264" t="s">
        <v>45</v>
      </c>
      <c r="F11264" t="s">
        <v>46</v>
      </c>
      <c r="G11264" t="s">
        <v>49</v>
      </c>
      <c r="H11264" s="90" t="s">
        <v>669</v>
      </c>
      <c r="I11264" s="90" t="s">
        <v>670</v>
      </c>
    </row>
    <row r="11265" spans="1:10" hidden="1" x14ac:dyDescent="0.25">
      <c r="A11265" s="57" t="s">
        <v>137</v>
      </c>
      <c r="B11265" t="s">
        <v>128</v>
      </c>
      <c r="C11265">
        <v>2024</v>
      </c>
      <c r="D11265" t="s">
        <v>58</v>
      </c>
      <c r="E11265" t="s">
        <v>45</v>
      </c>
      <c r="F11265" t="s">
        <v>46</v>
      </c>
      <c r="G11265" t="s">
        <v>49</v>
      </c>
      <c r="H11265" s="90" t="s">
        <v>669</v>
      </c>
    </row>
    <row r="11266" spans="1:10" hidden="1" x14ac:dyDescent="0.25">
      <c r="A11266" s="57" t="s">
        <v>137</v>
      </c>
      <c r="B11266" t="s">
        <v>128</v>
      </c>
      <c r="C11266">
        <v>2024</v>
      </c>
      <c r="D11266" t="s">
        <v>58</v>
      </c>
      <c r="E11266" t="s">
        <v>45</v>
      </c>
      <c r="F11266" t="s">
        <v>46</v>
      </c>
      <c r="G11266" t="s">
        <v>49</v>
      </c>
      <c r="H11266" s="2" t="s">
        <v>247</v>
      </c>
      <c r="I11266" s="90" t="s">
        <v>509</v>
      </c>
    </row>
    <row r="11267" spans="1:10" hidden="1" x14ac:dyDescent="0.25">
      <c r="A11267" s="57" t="s">
        <v>137</v>
      </c>
      <c r="B11267" t="s">
        <v>128</v>
      </c>
      <c r="C11267">
        <v>2024</v>
      </c>
      <c r="D11267" t="s">
        <v>58</v>
      </c>
      <c r="E11267" t="s">
        <v>45</v>
      </c>
      <c r="F11267" t="s">
        <v>46</v>
      </c>
      <c r="G11267" t="s">
        <v>49</v>
      </c>
      <c r="H11267" s="2" t="s">
        <v>247</v>
      </c>
      <c r="I11267" s="90" t="s">
        <v>703</v>
      </c>
    </row>
    <row r="11268" spans="1:10" hidden="1" x14ac:dyDescent="0.25">
      <c r="A11268" s="57" t="s">
        <v>137</v>
      </c>
      <c r="B11268" t="s">
        <v>128</v>
      </c>
      <c r="C11268">
        <v>2024</v>
      </c>
      <c r="D11268" t="s">
        <v>58</v>
      </c>
      <c r="E11268" t="s">
        <v>45</v>
      </c>
      <c r="F11268" t="s">
        <v>46</v>
      </c>
      <c r="G11268" t="s">
        <v>49</v>
      </c>
      <c r="H11268" s="2" t="s">
        <v>248</v>
      </c>
      <c r="I11268" s="90" t="s">
        <v>556</v>
      </c>
      <c r="J11268" s="3">
        <v>7500</v>
      </c>
    </row>
    <row r="11269" spans="1:10" hidden="1" x14ac:dyDescent="0.25">
      <c r="A11269" s="57" t="s">
        <v>137</v>
      </c>
      <c r="B11269" t="s">
        <v>128</v>
      </c>
      <c r="C11269">
        <v>2024</v>
      </c>
      <c r="D11269" t="s">
        <v>58</v>
      </c>
      <c r="E11269" t="s">
        <v>45</v>
      </c>
      <c r="F11269" t="s">
        <v>46</v>
      </c>
      <c r="G11269" t="s">
        <v>49</v>
      </c>
      <c r="H11269" s="2" t="s">
        <v>248</v>
      </c>
      <c r="I11269" s="90" t="s">
        <v>597</v>
      </c>
    </row>
    <row r="11270" spans="1:10" hidden="1" x14ac:dyDescent="0.25">
      <c r="A11270" s="57" t="s">
        <v>137</v>
      </c>
      <c r="B11270" t="s">
        <v>128</v>
      </c>
      <c r="C11270">
        <v>2024</v>
      </c>
      <c r="D11270" t="s">
        <v>58</v>
      </c>
      <c r="E11270" t="s">
        <v>45</v>
      </c>
      <c r="F11270" t="s">
        <v>46</v>
      </c>
      <c r="G11270" t="s">
        <v>49</v>
      </c>
      <c r="H11270" s="2" t="s">
        <v>248</v>
      </c>
      <c r="I11270" s="90" t="s">
        <v>404</v>
      </c>
    </row>
    <row r="11271" spans="1:10" hidden="1" x14ac:dyDescent="0.25">
      <c r="A11271" s="57" t="s">
        <v>137</v>
      </c>
      <c r="B11271" t="s">
        <v>128</v>
      </c>
      <c r="C11271">
        <v>2024</v>
      </c>
      <c r="D11271" t="s">
        <v>58</v>
      </c>
      <c r="E11271" t="s">
        <v>45</v>
      </c>
      <c r="F11271" t="s">
        <v>46</v>
      </c>
      <c r="G11271" t="s">
        <v>49</v>
      </c>
      <c r="H11271" s="2" t="s">
        <v>249</v>
      </c>
      <c r="I11271" s="90" t="s">
        <v>471</v>
      </c>
      <c r="J11271" s="3">
        <v>406085</v>
      </c>
    </row>
    <row r="11272" spans="1:10" hidden="1" x14ac:dyDescent="0.25">
      <c r="A11272" s="57" t="s">
        <v>137</v>
      </c>
      <c r="B11272" t="s">
        <v>128</v>
      </c>
      <c r="C11272">
        <v>2024</v>
      </c>
      <c r="D11272" t="s">
        <v>58</v>
      </c>
      <c r="E11272" t="s">
        <v>45</v>
      </c>
      <c r="F11272" t="s">
        <v>46</v>
      </c>
      <c r="G11272" t="s">
        <v>49</v>
      </c>
      <c r="H11272" s="2" t="s">
        <v>249</v>
      </c>
    </row>
    <row r="11273" spans="1:10" hidden="1" x14ac:dyDescent="0.25">
      <c r="A11273" s="57" t="s">
        <v>137</v>
      </c>
      <c r="B11273" t="s">
        <v>128</v>
      </c>
      <c r="C11273">
        <v>2024</v>
      </c>
      <c r="D11273" t="s">
        <v>58</v>
      </c>
      <c r="E11273" t="s">
        <v>45</v>
      </c>
      <c r="F11273" t="s">
        <v>46</v>
      </c>
      <c r="G11273" t="s">
        <v>49</v>
      </c>
      <c r="H11273" s="2" t="s">
        <v>249</v>
      </c>
    </row>
    <row r="11274" spans="1:10" hidden="1" x14ac:dyDescent="0.25">
      <c r="A11274" s="57" t="s">
        <v>137</v>
      </c>
      <c r="B11274" t="s">
        <v>128</v>
      </c>
      <c r="C11274">
        <v>2024</v>
      </c>
      <c r="D11274" t="s">
        <v>58</v>
      </c>
      <c r="E11274" t="s">
        <v>45</v>
      </c>
      <c r="F11274" t="s">
        <v>46</v>
      </c>
      <c r="G11274" t="s">
        <v>49</v>
      </c>
      <c r="H11274" s="2" t="s">
        <v>249</v>
      </c>
    </row>
    <row r="11275" spans="1:10" hidden="1" x14ac:dyDescent="0.25">
      <c r="A11275" s="57" t="s">
        <v>137</v>
      </c>
      <c r="B11275" t="s">
        <v>128</v>
      </c>
      <c r="C11275">
        <v>2024</v>
      </c>
      <c r="D11275" t="s">
        <v>58</v>
      </c>
      <c r="E11275" t="s">
        <v>45</v>
      </c>
      <c r="F11275" t="s">
        <v>46</v>
      </c>
      <c r="G11275" t="s">
        <v>49</v>
      </c>
      <c r="H11275" s="2" t="s">
        <v>249</v>
      </c>
    </row>
    <row r="11276" spans="1:10" hidden="1" x14ac:dyDescent="0.25">
      <c r="A11276" s="57" t="s">
        <v>137</v>
      </c>
      <c r="B11276" t="s">
        <v>128</v>
      </c>
      <c r="C11276">
        <v>2024</v>
      </c>
      <c r="D11276" t="s">
        <v>58</v>
      </c>
      <c r="E11276" t="s">
        <v>45</v>
      </c>
      <c r="F11276" t="s">
        <v>46</v>
      </c>
      <c r="G11276" t="s">
        <v>49</v>
      </c>
      <c r="H11276" s="2" t="s">
        <v>249</v>
      </c>
    </row>
    <row r="11277" spans="1:10" hidden="1" x14ac:dyDescent="0.25">
      <c r="A11277" s="57" t="s">
        <v>137</v>
      </c>
      <c r="B11277" t="s">
        <v>128</v>
      </c>
      <c r="C11277">
        <v>2024</v>
      </c>
      <c r="D11277" t="s">
        <v>58</v>
      </c>
      <c r="E11277" t="s">
        <v>45</v>
      </c>
      <c r="F11277" t="s">
        <v>46</v>
      </c>
      <c r="G11277" t="s">
        <v>49</v>
      </c>
      <c r="H11277" s="2" t="s">
        <v>250</v>
      </c>
      <c r="I11277" s="90" t="s">
        <v>597</v>
      </c>
      <c r="J11277" s="3">
        <v>72200</v>
      </c>
    </row>
    <row r="11278" spans="1:10" hidden="1" x14ac:dyDescent="0.25">
      <c r="A11278" s="57" t="s">
        <v>137</v>
      </c>
      <c r="B11278" t="s">
        <v>128</v>
      </c>
      <c r="C11278">
        <v>2024</v>
      </c>
      <c r="D11278" t="s">
        <v>58</v>
      </c>
      <c r="E11278" t="s">
        <v>45</v>
      </c>
      <c r="F11278" t="s">
        <v>46</v>
      </c>
      <c r="G11278" t="s">
        <v>49</v>
      </c>
      <c r="H11278" s="2" t="s">
        <v>250</v>
      </c>
      <c r="I11278" s="90" t="s">
        <v>703</v>
      </c>
      <c r="J11278" s="3">
        <v>34400</v>
      </c>
    </row>
    <row r="11279" spans="1:10" hidden="1" x14ac:dyDescent="0.25">
      <c r="A11279" s="57" t="s">
        <v>137</v>
      </c>
      <c r="B11279" t="s">
        <v>128</v>
      </c>
      <c r="C11279">
        <v>2024</v>
      </c>
      <c r="D11279" t="s">
        <v>58</v>
      </c>
      <c r="E11279" t="s">
        <v>45</v>
      </c>
      <c r="F11279" t="s">
        <v>46</v>
      </c>
      <c r="G11279" t="s">
        <v>49</v>
      </c>
      <c r="H11279" s="2" t="s">
        <v>250</v>
      </c>
      <c r="I11279" s="90" t="s">
        <v>544</v>
      </c>
      <c r="J11279" s="3">
        <v>13900</v>
      </c>
    </row>
    <row r="11280" spans="1:10" hidden="1" x14ac:dyDescent="0.25">
      <c r="A11280" s="57" t="s">
        <v>137</v>
      </c>
      <c r="B11280" t="s">
        <v>128</v>
      </c>
      <c r="C11280">
        <v>2024</v>
      </c>
      <c r="D11280" t="s">
        <v>58</v>
      </c>
      <c r="E11280" t="s">
        <v>45</v>
      </c>
      <c r="F11280" t="s">
        <v>46</v>
      </c>
      <c r="G11280" t="s">
        <v>49</v>
      </c>
      <c r="H11280" s="2" t="s">
        <v>250</v>
      </c>
      <c r="I11280" s="90" t="s">
        <v>518</v>
      </c>
      <c r="J11280" s="3">
        <v>15000</v>
      </c>
    </row>
    <row r="11281" spans="1:10" hidden="1" x14ac:dyDescent="0.25">
      <c r="A11281" s="57" t="s">
        <v>137</v>
      </c>
      <c r="B11281" t="s">
        <v>128</v>
      </c>
      <c r="C11281">
        <v>2024</v>
      </c>
      <c r="D11281" t="s">
        <v>58</v>
      </c>
      <c r="E11281" t="s">
        <v>45</v>
      </c>
      <c r="F11281" t="s">
        <v>46</v>
      </c>
      <c r="G11281" t="s">
        <v>49</v>
      </c>
      <c r="H11281" s="2" t="s">
        <v>250</v>
      </c>
      <c r="I11281" s="90" t="s">
        <v>556</v>
      </c>
      <c r="J11281" s="3">
        <v>138900</v>
      </c>
    </row>
    <row r="11282" spans="1:10" hidden="1" x14ac:dyDescent="0.25">
      <c r="A11282" s="57" t="s">
        <v>137</v>
      </c>
      <c r="B11282" t="s">
        <v>128</v>
      </c>
      <c r="C11282">
        <v>2024</v>
      </c>
      <c r="D11282" t="s">
        <v>58</v>
      </c>
      <c r="E11282" t="s">
        <v>45</v>
      </c>
      <c r="F11282" t="s">
        <v>46</v>
      </c>
      <c r="G11282" t="s">
        <v>49</v>
      </c>
      <c r="H11282" s="2" t="s">
        <v>251</v>
      </c>
    </row>
    <row r="11283" spans="1:10" hidden="1" x14ac:dyDescent="0.25">
      <c r="A11283" s="57" t="s">
        <v>137</v>
      </c>
      <c r="B11283" t="s">
        <v>128</v>
      </c>
      <c r="C11283">
        <v>2024</v>
      </c>
      <c r="D11283" t="s">
        <v>58</v>
      </c>
      <c r="E11283" t="s">
        <v>45</v>
      </c>
      <c r="F11283" t="s">
        <v>46</v>
      </c>
      <c r="G11283" t="s">
        <v>49</v>
      </c>
      <c r="H11283" s="2" t="s">
        <v>333</v>
      </c>
      <c r="I11283" s="90" t="s">
        <v>617</v>
      </c>
    </row>
    <row r="11284" spans="1:10" hidden="1" x14ac:dyDescent="0.25">
      <c r="A11284" s="57" t="s">
        <v>137</v>
      </c>
      <c r="B11284" t="s">
        <v>128</v>
      </c>
      <c r="C11284">
        <v>2024</v>
      </c>
      <c r="D11284" t="s">
        <v>58</v>
      </c>
      <c r="E11284" t="s">
        <v>45</v>
      </c>
      <c r="F11284" t="s">
        <v>46</v>
      </c>
      <c r="G11284" t="s">
        <v>49</v>
      </c>
      <c r="H11284" s="2" t="s">
        <v>333</v>
      </c>
      <c r="I11284" s="90" t="s">
        <v>674</v>
      </c>
    </row>
    <row r="11285" spans="1:10" hidden="1" x14ac:dyDescent="0.25">
      <c r="A11285" s="57" t="s">
        <v>137</v>
      </c>
      <c r="B11285" t="s">
        <v>128</v>
      </c>
      <c r="C11285">
        <v>2024</v>
      </c>
      <c r="D11285" t="s">
        <v>58</v>
      </c>
      <c r="E11285" t="s">
        <v>45</v>
      </c>
      <c r="F11285" t="s">
        <v>46</v>
      </c>
      <c r="G11285" t="s">
        <v>49</v>
      </c>
      <c r="H11285" s="2" t="s">
        <v>333</v>
      </c>
      <c r="I11285" s="90" t="s">
        <v>699</v>
      </c>
    </row>
    <row r="11286" spans="1:10" hidden="1" x14ac:dyDescent="0.25">
      <c r="A11286" s="57" t="s">
        <v>137</v>
      </c>
      <c r="B11286" t="s">
        <v>128</v>
      </c>
      <c r="C11286">
        <v>2024</v>
      </c>
      <c r="D11286" t="s">
        <v>58</v>
      </c>
      <c r="E11286" t="s">
        <v>45</v>
      </c>
      <c r="F11286" t="s">
        <v>46</v>
      </c>
      <c r="G11286" t="s">
        <v>49</v>
      </c>
      <c r="H11286" s="2" t="s">
        <v>333</v>
      </c>
      <c r="I11286" s="90" t="s">
        <v>661</v>
      </c>
      <c r="J11286" s="3">
        <v>40000</v>
      </c>
    </row>
    <row r="11287" spans="1:10" hidden="1" x14ac:dyDescent="0.25">
      <c r="A11287" s="57" t="s">
        <v>137</v>
      </c>
      <c r="B11287" t="s">
        <v>128</v>
      </c>
      <c r="C11287">
        <v>2024</v>
      </c>
      <c r="D11287" t="s">
        <v>58</v>
      </c>
      <c r="E11287" t="s">
        <v>45</v>
      </c>
      <c r="F11287" t="s">
        <v>46</v>
      </c>
      <c r="G11287" t="s">
        <v>49</v>
      </c>
      <c r="H11287" s="2" t="s">
        <v>333</v>
      </c>
      <c r="I11287" s="90" t="s">
        <v>617</v>
      </c>
    </row>
    <row r="11288" spans="1:10" hidden="1" x14ac:dyDescent="0.25">
      <c r="A11288" s="57" t="s">
        <v>137</v>
      </c>
      <c r="B11288" t="s">
        <v>128</v>
      </c>
      <c r="C11288">
        <v>2024</v>
      </c>
      <c r="D11288" t="s">
        <v>58</v>
      </c>
      <c r="E11288" t="s">
        <v>45</v>
      </c>
      <c r="F11288" t="s">
        <v>46</v>
      </c>
      <c r="G11288" t="s">
        <v>49</v>
      </c>
      <c r="H11288" s="2" t="s">
        <v>333</v>
      </c>
      <c r="I11288" s="90" t="s">
        <v>661</v>
      </c>
    </row>
    <row r="11289" spans="1:10" hidden="1" x14ac:dyDescent="0.25">
      <c r="A11289" s="57" t="s">
        <v>137</v>
      </c>
      <c r="B11289" t="s">
        <v>128</v>
      </c>
      <c r="C11289">
        <v>2024</v>
      </c>
      <c r="D11289" t="s">
        <v>58</v>
      </c>
      <c r="E11289" t="s">
        <v>45</v>
      </c>
      <c r="F11289" t="s">
        <v>46</v>
      </c>
      <c r="G11289" t="s">
        <v>49</v>
      </c>
      <c r="H11289" s="2" t="s">
        <v>333</v>
      </c>
      <c r="I11289" s="90" t="s">
        <v>556</v>
      </c>
    </row>
    <row r="11290" spans="1:10" hidden="1" x14ac:dyDescent="0.25">
      <c r="A11290" s="57" t="s">
        <v>137</v>
      </c>
      <c r="B11290" t="s">
        <v>128</v>
      </c>
      <c r="C11290">
        <v>2024</v>
      </c>
      <c r="D11290" t="s">
        <v>58</v>
      </c>
      <c r="E11290" t="s">
        <v>45</v>
      </c>
      <c r="F11290" t="s">
        <v>46</v>
      </c>
      <c r="G11290" t="s">
        <v>49</v>
      </c>
      <c r="H11290" s="2" t="s">
        <v>333</v>
      </c>
      <c r="I11290" s="90" t="s">
        <v>704</v>
      </c>
    </row>
    <row r="11291" spans="1:10" hidden="1" x14ac:dyDescent="0.25">
      <c r="A11291" s="57" t="s">
        <v>137</v>
      </c>
      <c r="B11291" t="s">
        <v>128</v>
      </c>
      <c r="C11291">
        <v>2024</v>
      </c>
      <c r="D11291" t="s">
        <v>58</v>
      </c>
      <c r="E11291" t="s">
        <v>45</v>
      </c>
      <c r="F11291" t="s">
        <v>46</v>
      </c>
      <c r="G11291" t="s">
        <v>49</v>
      </c>
      <c r="H11291" s="90" t="s">
        <v>367</v>
      </c>
      <c r="I11291" t="s">
        <v>591</v>
      </c>
    </row>
    <row r="11292" spans="1:10" hidden="1" x14ac:dyDescent="0.25">
      <c r="A11292" s="57" t="s">
        <v>137</v>
      </c>
      <c r="B11292" t="s">
        <v>128</v>
      </c>
      <c r="C11292">
        <v>2024</v>
      </c>
      <c r="D11292" t="s">
        <v>58</v>
      </c>
      <c r="E11292" t="s">
        <v>45</v>
      </c>
      <c r="F11292" t="s">
        <v>46</v>
      </c>
      <c r="G11292" t="s">
        <v>49</v>
      </c>
      <c r="H11292" s="90" t="s">
        <v>367</v>
      </c>
    </row>
    <row r="11293" spans="1:10" hidden="1" x14ac:dyDescent="0.25">
      <c r="A11293" s="57" t="s">
        <v>137</v>
      </c>
      <c r="B11293" t="s">
        <v>128</v>
      </c>
      <c r="C11293">
        <v>2024</v>
      </c>
      <c r="D11293" t="s">
        <v>58</v>
      </c>
      <c r="E11293" t="s">
        <v>45</v>
      </c>
      <c r="F11293" t="s">
        <v>46</v>
      </c>
      <c r="G11293" t="s">
        <v>49</v>
      </c>
      <c r="H11293" s="90" t="s">
        <v>367</v>
      </c>
    </row>
    <row r="11294" spans="1:10" hidden="1" x14ac:dyDescent="0.25">
      <c r="A11294" s="57" t="s">
        <v>137</v>
      </c>
      <c r="B11294" t="s">
        <v>128</v>
      </c>
      <c r="C11294">
        <v>2024</v>
      </c>
      <c r="D11294" t="s">
        <v>58</v>
      </c>
      <c r="E11294" t="s">
        <v>45</v>
      </c>
      <c r="F11294" t="s">
        <v>46</v>
      </c>
      <c r="G11294" t="s">
        <v>49</v>
      </c>
      <c r="H11294" s="2" t="s">
        <v>252</v>
      </c>
    </row>
    <row r="11295" spans="1:10" hidden="1" x14ac:dyDescent="0.25">
      <c r="A11295" s="57" t="s">
        <v>137</v>
      </c>
      <c r="B11295" t="s">
        <v>128</v>
      </c>
      <c r="C11295">
        <v>2024</v>
      </c>
      <c r="D11295" t="s">
        <v>58</v>
      </c>
      <c r="E11295" t="s">
        <v>45</v>
      </c>
      <c r="F11295" t="s">
        <v>46</v>
      </c>
      <c r="G11295" t="s">
        <v>49</v>
      </c>
      <c r="H11295" s="2" t="s">
        <v>243</v>
      </c>
      <c r="I11295" t="s">
        <v>432</v>
      </c>
    </row>
    <row r="11296" spans="1:10" hidden="1" x14ac:dyDescent="0.25">
      <c r="A11296" s="57" t="s">
        <v>137</v>
      </c>
      <c r="B11296" t="s">
        <v>128</v>
      </c>
      <c r="C11296">
        <v>2024</v>
      </c>
      <c r="D11296" t="s">
        <v>58</v>
      </c>
      <c r="E11296" t="s">
        <v>45</v>
      </c>
      <c r="F11296" t="s">
        <v>46</v>
      </c>
      <c r="G11296" t="s">
        <v>49</v>
      </c>
      <c r="H11296" s="2" t="s">
        <v>243</v>
      </c>
      <c r="I11296" s="90" t="s">
        <v>671</v>
      </c>
    </row>
    <row r="11297" spans="1:10" hidden="1" x14ac:dyDescent="0.25">
      <c r="A11297" s="57" t="s">
        <v>137</v>
      </c>
      <c r="B11297" t="s">
        <v>128</v>
      </c>
      <c r="C11297">
        <v>2024</v>
      </c>
      <c r="D11297" t="s">
        <v>58</v>
      </c>
      <c r="E11297" t="s">
        <v>45</v>
      </c>
      <c r="F11297" t="s">
        <v>46</v>
      </c>
      <c r="G11297" t="s">
        <v>49</v>
      </c>
      <c r="H11297" s="2" t="s">
        <v>243</v>
      </c>
      <c r="I11297" s="90" t="s">
        <v>695</v>
      </c>
    </row>
    <row r="11298" spans="1:10" hidden="1" x14ac:dyDescent="0.25">
      <c r="A11298" s="57" t="s">
        <v>137</v>
      </c>
      <c r="B11298" t="s">
        <v>128</v>
      </c>
      <c r="C11298">
        <v>2024</v>
      </c>
      <c r="D11298" t="s">
        <v>58</v>
      </c>
      <c r="E11298" t="s">
        <v>45</v>
      </c>
      <c r="F11298" t="s">
        <v>46</v>
      </c>
      <c r="G11298" t="s">
        <v>49</v>
      </c>
      <c r="H11298" s="2" t="s">
        <v>243</v>
      </c>
    </row>
    <row r="11299" spans="1:10" hidden="1" x14ac:dyDescent="0.25">
      <c r="A11299" s="57" t="s">
        <v>137</v>
      </c>
      <c r="B11299" t="s">
        <v>128</v>
      </c>
      <c r="C11299">
        <v>2024</v>
      </c>
      <c r="D11299" t="s">
        <v>58</v>
      </c>
      <c r="E11299" t="s">
        <v>45</v>
      </c>
      <c r="F11299" t="s">
        <v>46</v>
      </c>
      <c r="G11299" t="s">
        <v>49</v>
      </c>
      <c r="H11299" s="2" t="s">
        <v>243</v>
      </c>
    </row>
    <row r="11300" spans="1:10" hidden="1" x14ac:dyDescent="0.25">
      <c r="A11300" s="57" t="s">
        <v>137</v>
      </c>
      <c r="B11300" t="s">
        <v>128</v>
      </c>
      <c r="C11300">
        <v>2024</v>
      </c>
      <c r="D11300" t="s">
        <v>58</v>
      </c>
      <c r="E11300" t="s">
        <v>45</v>
      </c>
      <c r="F11300" t="s">
        <v>46</v>
      </c>
      <c r="G11300" t="s">
        <v>49</v>
      </c>
      <c r="H11300" s="2" t="s">
        <v>243</v>
      </c>
    </row>
    <row r="11301" spans="1:10" hidden="1" x14ac:dyDescent="0.25">
      <c r="A11301" s="57" t="s">
        <v>137</v>
      </c>
      <c r="B11301" t="s">
        <v>128</v>
      </c>
      <c r="C11301">
        <v>2024</v>
      </c>
      <c r="D11301" t="s">
        <v>58</v>
      </c>
      <c r="E11301" t="s">
        <v>45</v>
      </c>
      <c r="F11301" t="s">
        <v>46</v>
      </c>
      <c r="G11301" t="s">
        <v>49</v>
      </c>
      <c r="H11301" s="2" t="s">
        <v>243</v>
      </c>
    </row>
    <row r="11302" spans="1:10" hidden="1" x14ac:dyDescent="0.25">
      <c r="A11302" s="57" t="s">
        <v>137</v>
      </c>
      <c r="B11302" t="s">
        <v>128</v>
      </c>
      <c r="C11302">
        <v>2024</v>
      </c>
      <c r="D11302" t="s">
        <v>58</v>
      </c>
      <c r="E11302" t="s">
        <v>45</v>
      </c>
      <c r="F11302" t="s">
        <v>46</v>
      </c>
      <c r="G11302" t="s">
        <v>49</v>
      </c>
      <c r="H11302" s="2" t="s">
        <v>243</v>
      </c>
    </row>
    <row r="11303" spans="1:10" hidden="1" x14ac:dyDescent="0.25">
      <c r="A11303" s="57" t="s">
        <v>137</v>
      </c>
      <c r="B11303" t="s">
        <v>128</v>
      </c>
      <c r="C11303">
        <v>2024</v>
      </c>
      <c r="D11303" t="s">
        <v>58</v>
      </c>
      <c r="E11303" t="s">
        <v>45</v>
      </c>
      <c r="F11303" t="s">
        <v>46</v>
      </c>
      <c r="G11303" t="s">
        <v>49</v>
      </c>
      <c r="H11303" s="2" t="s">
        <v>243</v>
      </c>
    </row>
    <row r="11304" spans="1:10" hidden="1" x14ac:dyDescent="0.25">
      <c r="A11304" s="57" t="s">
        <v>137</v>
      </c>
      <c r="B11304" t="s">
        <v>128</v>
      </c>
      <c r="C11304">
        <v>2024</v>
      </c>
      <c r="D11304" t="s">
        <v>58</v>
      </c>
      <c r="E11304" t="s">
        <v>45</v>
      </c>
      <c r="F11304" t="s">
        <v>46</v>
      </c>
      <c r="G11304" t="s">
        <v>49</v>
      </c>
      <c r="H11304" s="2" t="s">
        <v>243</v>
      </c>
    </row>
    <row r="11305" spans="1:10" hidden="1" x14ac:dyDescent="0.25">
      <c r="A11305" s="57" t="s">
        <v>137</v>
      </c>
      <c r="B11305" t="s">
        <v>128</v>
      </c>
      <c r="C11305">
        <v>2024</v>
      </c>
      <c r="D11305" t="s">
        <v>58</v>
      </c>
      <c r="E11305" t="s">
        <v>45</v>
      </c>
      <c r="F11305" t="s">
        <v>304</v>
      </c>
      <c r="G11305" t="s">
        <v>54</v>
      </c>
      <c r="H11305" t="s">
        <v>305</v>
      </c>
      <c r="I11305" s="90" t="s">
        <v>520</v>
      </c>
      <c r="J11305" s="3">
        <v>3800000</v>
      </c>
    </row>
    <row r="11306" spans="1:10" hidden="1" x14ac:dyDescent="0.25">
      <c r="A11306" s="57" t="s">
        <v>137</v>
      </c>
      <c r="B11306" t="s">
        <v>128</v>
      </c>
      <c r="C11306">
        <v>2024</v>
      </c>
      <c r="D11306" t="s">
        <v>58</v>
      </c>
      <c r="E11306" t="s">
        <v>45</v>
      </c>
      <c r="F11306" t="s">
        <v>304</v>
      </c>
      <c r="G11306" t="s">
        <v>54</v>
      </c>
      <c r="H11306" t="s">
        <v>305</v>
      </c>
      <c r="I11306" s="90" t="s">
        <v>704</v>
      </c>
      <c r="J11306" s="3">
        <v>3195000</v>
      </c>
    </row>
    <row r="11307" spans="1:10" hidden="1" x14ac:dyDescent="0.25">
      <c r="A11307" s="57" t="s">
        <v>137</v>
      </c>
      <c r="B11307" t="s">
        <v>128</v>
      </c>
      <c r="C11307">
        <v>2024</v>
      </c>
      <c r="D11307" t="s">
        <v>58</v>
      </c>
      <c r="E11307" t="s">
        <v>45</v>
      </c>
      <c r="F11307" t="s">
        <v>304</v>
      </c>
      <c r="G11307" t="s">
        <v>54</v>
      </c>
      <c r="H11307" t="s">
        <v>305</v>
      </c>
      <c r="I11307" s="90" t="s">
        <v>592</v>
      </c>
    </row>
    <row r="11308" spans="1:10" hidden="1" x14ac:dyDescent="0.25">
      <c r="A11308" s="57" t="s">
        <v>137</v>
      </c>
      <c r="B11308" t="s">
        <v>128</v>
      </c>
      <c r="C11308">
        <v>2024</v>
      </c>
      <c r="D11308" t="s">
        <v>58</v>
      </c>
      <c r="E11308" t="s">
        <v>45</v>
      </c>
      <c r="F11308" t="s">
        <v>304</v>
      </c>
      <c r="G11308" t="s">
        <v>54</v>
      </c>
      <c r="H11308" t="s">
        <v>306</v>
      </c>
      <c r="I11308" s="90" t="s">
        <v>520</v>
      </c>
    </row>
    <row r="11309" spans="1:10" hidden="1" x14ac:dyDescent="0.25">
      <c r="A11309" s="57" t="s">
        <v>137</v>
      </c>
      <c r="B11309" t="s">
        <v>128</v>
      </c>
      <c r="C11309">
        <v>2024</v>
      </c>
      <c r="D11309" t="s">
        <v>58</v>
      </c>
      <c r="E11309" t="s">
        <v>45</v>
      </c>
      <c r="F11309" t="s">
        <v>304</v>
      </c>
      <c r="G11309" t="s">
        <v>54</v>
      </c>
      <c r="H11309" t="s">
        <v>307</v>
      </c>
      <c r="I11309" s="90" t="s">
        <v>520</v>
      </c>
      <c r="J11309" s="3">
        <v>316667</v>
      </c>
    </row>
    <row r="11310" spans="1:10" hidden="1" x14ac:dyDescent="0.25">
      <c r="A11310" s="57" t="s">
        <v>137</v>
      </c>
      <c r="B11310" t="s">
        <v>128</v>
      </c>
      <c r="C11310">
        <v>2024</v>
      </c>
      <c r="D11310" t="s">
        <v>58</v>
      </c>
      <c r="E11310" t="s">
        <v>45</v>
      </c>
      <c r="F11310" t="s">
        <v>304</v>
      </c>
      <c r="G11310" t="s">
        <v>54</v>
      </c>
      <c r="H11310" t="s">
        <v>307</v>
      </c>
      <c r="I11310" s="90" t="s">
        <v>592</v>
      </c>
    </row>
    <row r="11311" spans="1:10" hidden="1" x14ac:dyDescent="0.25">
      <c r="A11311" s="57" t="s">
        <v>137</v>
      </c>
      <c r="B11311" t="s">
        <v>128</v>
      </c>
      <c r="C11311">
        <v>2024</v>
      </c>
      <c r="D11311" t="s">
        <v>58</v>
      </c>
      <c r="E11311" t="s">
        <v>45</v>
      </c>
      <c r="F11311" t="s">
        <v>304</v>
      </c>
      <c r="G11311" t="s">
        <v>54</v>
      </c>
      <c r="H11311" t="s">
        <v>307</v>
      </c>
      <c r="I11311" s="90" t="s">
        <v>704</v>
      </c>
      <c r="J11311" s="3">
        <v>186000</v>
      </c>
    </row>
    <row r="11312" spans="1:10" hidden="1" x14ac:dyDescent="0.25">
      <c r="A11312" s="57" t="s">
        <v>137</v>
      </c>
      <c r="B11312" t="s">
        <v>128</v>
      </c>
      <c r="C11312">
        <v>2024</v>
      </c>
      <c r="D11312" t="s">
        <v>58</v>
      </c>
      <c r="E11312" t="s">
        <v>45</v>
      </c>
      <c r="F11312" t="s">
        <v>304</v>
      </c>
      <c r="G11312" t="s">
        <v>54</v>
      </c>
      <c r="H11312" t="s">
        <v>308</v>
      </c>
      <c r="I11312" s="90" t="s">
        <v>520</v>
      </c>
      <c r="J11312" s="3">
        <v>38000</v>
      </c>
    </row>
    <row r="11313" spans="1:10" hidden="1" x14ac:dyDescent="0.25">
      <c r="A11313" s="57" t="s">
        <v>137</v>
      </c>
      <c r="B11313" t="s">
        <v>128</v>
      </c>
      <c r="C11313">
        <v>2024</v>
      </c>
      <c r="D11313" t="s">
        <v>58</v>
      </c>
      <c r="E11313" t="s">
        <v>45</v>
      </c>
      <c r="F11313" t="s">
        <v>304</v>
      </c>
      <c r="G11313" t="s">
        <v>54</v>
      </c>
      <c r="H11313" t="s">
        <v>308</v>
      </c>
      <c r="I11313" s="90" t="s">
        <v>704</v>
      </c>
      <c r="J11313" s="3">
        <v>22320</v>
      </c>
    </row>
    <row r="11314" spans="1:10" hidden="1" x14ac:dyDescent="0.25">
      <c r="A11314" s="57" t="s">
        <v>137</v>
      </c>
      <c r="B11314" t="s">
        <v>128</v>
      </c>
      <c r="C11314">
        <v>2024</v>
      </c>
      <c r="D11314" t="s">
        <v>58</v>
      </c>
      <c r="E11314" t="s">
        <v>45</v>
      </c>
      <c r="F11314" t="s">
        <v>304</v>
      </c>
      <c r="G11314" t="s">
        <v>54</v>
      </c>
      <c r="H11314" t="s">
        <v>308</v>
      </c>
      <c r="I11314" s="90" t="s">
        <v>592</v>
      </c>
    </row>
    <row r="11315" spans="1:10" hidden="1" x14ac:dyDescent="0.25">
      <c r="A11315" s="57" t="s">
        <v>137</v>
      </c>
      <c r="B11315" t="s">
        <v>128</v>
      </c>
      <c r="C11315">
        <v>2024</v>
      </c>
      <c r="D11315" t="s">
        <v>58</v>
      </c>
      <c r="E11315" t="s">
        <v>45</v>
      </c>
      <c r="F11315" t="s">
        <v>304</v>
      </c>
      <c r="G11315" t="s">
        <v>54</v>
      </c>
      <c r="H11315" t="s">
        <v>309</v>
      </c>
      <c r="I11315" s="90" t="s">
        <v>520</v>
      </c>
      <c r="J11315" s="3">
        <v>316667</v>
      </c>
    </row>
    <row r="11316" spans="1:10" hidden="1" x14ac:dyDescent="0.25">
      <c r="A11316" s="57" t="s">
        <v>137</v>
      </c>
      <c r="B11316" t="s">
        <v>128</v>
      </c>
      <c r="C11316">
        <v>2024</v>
      </c>
      <c r="D11316" t="s">
        <v>58</v>
      </c>
      <c r="E11316" t="s">
        <v>45</v>
      </c>
      <c r="F11316" t="s">
        <v>304</v>
      </c>
      <c r="G11316" t="s">
        <v>54</v>
      </c>
      <c r="H11316" t="s">
        <v>309</v>
      </c>
      <c r="I11316" s="90" t="s">
        <v>592</v>
      </c>
    </row>
    <row r="11317" spans="1:10" hidden="1" x14ac:dyDescent="0.25">
      <c r="A11317" s="57" t="s">
        <v>137</v>
      </c>
      <c r="B11317" t="s">
        <v>128</v>
      </c>
      <c r="C11317">
        <v>2024</v>
      </c>
      <c r="D11317" t="s">
        <v>58</v>
      </c>
      <c r="E11317" t="s">
        <v>45</v>
      </c>
      <c r="F11317" t="s">
        <v>304</v>
      </c>
      <c r="G11317" t="s">
        <v>54</v>
      </c>
      <c r="H11317" t="s">
        <v>309</v>
      </c>
      <c r="I11317" s="90" t="s">
        <v>704</v>
      </c>
      <c r="J11317" s="3">
        <v>186000</v>
      </c>
    </row>
    <row r="11318" spans="1:10" hidden="1" x14ac:dyDescent="0.25">
      <c r="A11318" s="57" t="s">
        <v>137</v>
      </c>
      <c r="B11318" t="s">
        <v>128</v>
      </c>
      <c r="C11318">
        <v>2024</v>
      </c>
      <c r="D11318" t="s">
        <v>58</v>
      </c>
      <c r="E11318" t="s">
        <v>45</v>
      </c>
      <c r="F11318" t="s">
        <v>304</v>
      </c>
      <c r="G11318" t="s">
        <v>54</v>
      </c>
      <c r="H11318" t="s">
        <v>310</v>
      </c>
      <c r="I11318" s="90" t="s">
        <v>520</v>
      </c>
      <c r="J11318" s="3">
        <v>158333</v>
      </c>
    </row>
    <row r="11319" spans="1:10" hidden="1" x14ac:dyDescent="0.25">
      <c r="A11319" s="57" t="s">
        <v>137</v>
      </c>
      <c r="B11319" t="s">
        <v>128</v>
      </c>
      <c r="C11319">
        <v>2024</v>
      </c>
      <c r="D11319" t="s">
        <v>58</v>
      </c>
      <c r="E11319" t="s">
        <v>45</v>
      </c>
      <c r="F11319" t="s">
        <v>304</v>
      </c>
      <c r="G11319" t="s">
        <v>54</v>
      </c>
      <c r="H11319" t="s">
        <v>310</v>
      </c>
      <c r="I11319" s="90" t="s">
        <v>592</v>
      </c>
    </row>
    <row r="11320" spans="1:10" hidden="1" x14ac:dyDescent="0.25">
      <c r="A11320" s="57" t="s">
        <v>137</v>
      </c>
      <c r="B11320" t="s">
        <v>128</v>
      </c>
      <c r="C11320">
        <v>2024</v>
      </c>
      <c r="D11320" t="s">
        <v>58</v>
      </c>
      <c r="E11320" t="s">
        <v>45</v>
      </c>
      <c r="F11320" t="s">
        <v>304</v>
      </c>
      <c r="G11320" t="s">
        <v>54</v>
      </c>
      <c r="H11320" t="s">
        <v>310</v>
      </c>
      <c r="I11320" s="90" t="s">
        <v>704</v>
      </c>
      <c r="J11320" s="3">
        <v>147917</v>
      </c>
    </row>
    <row r="11321" spans="1:10" hidden="1" x14ac:dyDescent="0.25">
      <c r="A11321" s="57" t="s">
        <v>137</v>
      </c>
      <c r="B11321" t="s">
        <v>128</v>
      </c>
      <c r="C11321">
        <v>2024</v>
      </c>
      <c r="D11321" t="s">
        <v>58</v>
      </c>
      <c r="E11321" t="s">
        <v>45</v>
      </c>
      <c r="F11321" t="s">
        <v>304</v>
      </c>
      <c r="G11321" t="s">
        <v>54</v>
      </c>
      <c r="H11321" s="90" t="s">
        <v>332</v>
      </c>
    </row>
    <row r="11322" spans="1:10" hidden="1" x14ac:dyDescent="0.25">
      <c r="A11322" s="57" t="s">
        <v>137</v>
      </c>
      <c r="B11322" t="s">
        <v>128</v>
      </c>
      <c r="C11322">
        <v>2024</v>
      </c>
      <c r="D11322" t="s">
        <v>58</v>
      </c>
      <c r="E11322" t="s">
        <v>45</v>
      </c>
      <c r="F11322" t="s">
        <v>304</v>
      </c>
      <c r="G11322" t="s">
        <v>54</v>
      </c>
      <c r="H11322" t="s">
        <v>311</v>
      </c>
      <c r="I11322" s="90" t="s">
        <v>520</v>
      </c>
    </row>
    <row r="11323" spans="1:10" hidden="1" x14ac:dyDescent="0.25">
      <c r="A11323" s="57" t="s">
        <v>137</v>
      </c>
      <c r="B11323" t="s">
        <v>128</v>
      </c>
      <c r="C11323">
        <v>2024</v>
      </c>
      <c r="D11323" t="s">
        <v>58</v>
      </c>
      <c r="E11323" t="s">
        <v>45</v>
      </c>
      <c r="F11323" t="s">
        <v>304</v>
      </c>
      <c r="G11323" t="s">
        <v>54</v>
      </c>
      <c r="H11323" t="s">
        <v>453</v>
      </c>
      <c r="I11323" s="90" t="s">
        <v>520</v>
      </c>
    </row>
    <row r="11324" spans="1:10" hidden="1" x14ac:dyDescent="0.25">
      <c r="A11324" s="57" t="s">
        <v>137</v>
      </c>
      <c r="B11324" t="s">
        <v>128</v>
      </c>
      <c r="C11324">
        <v>2024</v>
      </c>
      <c r="D11324" t="s">
        <v>58</v>
      </c>
      <c r="E11324" t="s">
        <v>45</v>
      </c>
      <c r="F11324" t="s">
        <v>304</v>
      </c>
      <c r="G11324" t="s">
        <v>54</v>
      </c>
      <c r="H11324" t="s">
        <v>453</v>
      </c>
      <c r="I11324" s="90" t="s">
        <v>592</v>
      </c>
    </row>
    <row r="11325" spans="1:10" hidden="1" x14ac:dyDescent="0.25">
      <c r="A11325" s="57" t="s">
        <v>137</v>
      </c>
      <c r="B11325" t="s">
        <v>128</v>
      </c>
      <c r="C11325">
        <v>2024</v>
      </c>
      <c r="D11325" t="s">
        <v>58</v>
      </c>
      <c r="E11325" t="s">
        <v>45</v>
      </c>
      <c r="F11325" t="s">
        <v>304</v>
      </c>
      <c r="G11325" t="s">
        <v>54</v>
      </c>
      <c r="H11325" t="s">
        <v>312</v>
      </c>
    </row>
    <row r="11326" spans="1:10" hidden="1" x14ac:dyDescent="0.25">
      <c r="A11326" s="57" t="s">
        <v>137</v>
      </c>
      <c r="B11326" t="s">
        <v>128</v>
      </c>
      <c r="C11326">
        <v>2024</v>
      </c>
      <c r="D11326" t="s">
        <v>58</v>
      </c>
      <c r="E11326" t="s">
        <v>45</v>
      </c>
      <c r="F11326" t="s">
        <v>304</v>
      </c>
      <c r="G11326" t="s">
        <v>54</v>
      </c>
      <c r="H11326" t="s">
        <v>313</v>
      </c>
      <c r="I11326" s="90" t="s">
        <v>559</v>
      </c>
      <c r="J11326" s="3">
        <v>36742</v>
      </c>
    </row>
    <row r="11327" spans="1:10" hidden="1" x14ac:dyDescent="0.25">
      <c r="A11327" s="57" t="s">
        <v>137</v>
      </c>
      <c r="B11327" t="s">
        <v>128</v>
      </c>
      <c r="C11327">
        <v>2024</v>
      </c>
      <c r="D11327" t="s">
        <v>58</v>
      </c>
      <c r="E11327" t="s">
        <v>45</v>
      </c>
      <c r="F11327" t="s">
        <v>304</v>
      </c>
      <c r="G11327" t="s">
        <v>54</v>
      </c>
      <c r="H11327" t="s">
        <v>593</v>
      </c>
      <c r="I11327" t="s">
        <v>514</v>
      </c>
    </row>
    <row r="11328" spans="1:10" hidden="1" x14ac:dyDescent="0.25">
      <c r="A11328" s="57" t="s">
        <v>137</v>
      </c>
      <c r="B11328" t="s">
        <v>128</v>
      </c>
      <c r="C11328">
        <v>2024</v>
      </c>
      <c r="D11328" t="s">
        <v>58</v>
      </c>
      <c r="E11328" t="s">
        <v>45</v>
      </c>
      <c r="F11328" t="s">
        <v>304</v>
      </c>
      <c r="G11328" t="s">
        <v>54</v>
      </c>
      <c r="H11328" t="s">
        <v>314</v>
      </c>
      <c r="I11328" s="90" t="s">
        <v>398</v>
      </c>
      <c r="J11328" s="3">
        <v>882000</v>
      </c>
    </row>
    <row r="11329" spans="1:10" hidden="1" x14ac:dyDescent="0.25">
      <c r="A11329" s="57" t="s">
        <v>137</v>
      </c>
      <c r="B11329" t="s">
        <v>128</v>
      </c>
      <c r="C11329">
        <v>2024</v>
      </c>
      <c r="D11329" t="s">
        <v>58</v>
      </c>
      <c r="E11329" t="s">
        <v>45</v>
      </c>
      <c r="F11329" t="s">
        <v>304</v>
      </c>
      <c r="G11329" t="s">
        <v>54</v>
      </c>
      <c r="H11329" t="s">
        <v>315</v>
      </c>
      <c r="I11329" s="90" t="s">
        <v>454</v>
      </c>
      <c r="J11329" s="3">
        <v>152000</v>
      </c>
    </row>
    <row r="11330" spans="1:10" hidden="1" x14ac:dyDescent="0.25">
      <c r="A11330" s="57" t="s">
        <v>137</v>
      </c>
      <c r="B11330" t="s">
        <v>128</v>
      </c>
      <c r="C11330">
        <v>2024</v>
      </c>
      <c r="D11330" t="s">
        <v>58</v>
      </c>
      <c r="E11330" t="s">
        <v>45</v>
      </c>
      <c r="F11330" t="s">
        <v>304</v>
      </c>
      <c r="G11330" t="s">
        <v>54</v>
      </c>
      <c r="H11330" t="s">
        <v>315</v>
      </c>
      <c r="I11330" t="s">
        <v>594</v>
      </c>
      <c r="J11330" s="3">
        <v>142000</v>
      </c>
    </row>
    <row r="11331" spans="1:10" hidden="1" x14ac:dyDescent="0.25">
      <c r="A11331" s="57" t="s">
        <v>137</v>
      </c>
      <c r="B11331" t="s">
        <v>128</v>
      </c>
      <c r="C11331">
        <v>2024</v>
      </c>
      <c r="D11331" t="s">
        <v>58</v>
      </c>
      <c r="E11331" t="s">
        <v>45</v>
      </c>
      <c r="F11331" t="s">
        <v>304</v>
      </c>
      <c r="G11331" t="s">
        <v>54</v>
      </c>
      <c r="H11331" s="2" t="s">
        <v>316</v>
      </c>
    </row>
    <row r="11332" spans="1:10" hidden="1" x14ac:dyDescent="0.25">
      <c r="A11332" s="57" t="s">
        <v>137</v>
      </c>
      <c r="B11332" t="s">
        <v>128</v>
      </c>
      <c r="C11332">
        <v>2024</v>
      </c>
      <c r="D11332" t="s">
        <v>58</v>
      </c>
      <c r="E11332" t="s">
        <v>45</v>
      </c>
      <c r="F11332" t="s">
        <v>304</v>
      </c>
      <c r="G11332" t="s">
        <v>49</v>
      </c>
      <c r="H11332" s="90" t="s">
        <v>317</v>
      </c>
    </row>
    <row r="11333" spans="1:10" hidden="1" x14ac:dyDescent="0.25">
      <c r="A11333" s="57" t="s">
        <v>137</v>
      </c>
      <c r="B11333" t="s">
        <v>128</v>
      </c>
      <c r="C11333">
        <v>2024</v>
      </c>
      <c r="D11333" t="s">
        <v>58</v>
      </c>
      <c r="E11333" t="s">
        <v>45</v>
      </c>
      <c r="F11333" t="s">
        <v>50</v>
      </c>
      <c r="G11333" t="s">
        <v>56</v>
      </c>
      <c r="H11333" t="s">
        <v>124</v>
      </c>
      <c r="I11333" s="90" t="s">
        <v>401</v>
      </c>
      <c r="J11333" s="3">
        <v>140150</v>
      </c>
    </row>
    <row r="11334" spans="1:10" hidden="1" x14ac:dyDescent="0.25">
      <c r="A11334" s="57" t="s">
        <v>137</v>
      </c>
      <c r="B11334" t="s">
        <v>128</v>
      </c>
      <c r="C11334">
        <v>2024</v>
      </c>
      <c r="D11334" t="s">
        <v>58</v>
      </c>
      <c r="E11334" t="s">
        <v>45</v>
      </c>
      <c r="F11334" t="s">
        <v>50</v>
      </c>
      <c r="G11334" t="s">
        <v>56</v>
      </c>
      <c r="H11334" t="s">
        <v>98</v>
      </c>
      <c r="I11334" s="90" t="s">
        <v>401</v>
      </c>
      <c r="J11334" s="3">
        <v>250420</v>
      </c>
    </row>
    <row r="11335" spans="1:10" hidden="1" x14ac:dyDescent="0.25">
      <c r="A11335" s="57" t="s">
        <v>137</v>
      </c>
      <c r="B11335" t="s">
        <v>128</v>
      </c>
      <c r="C11335">
        <v>2024</v>
      </c>
      <c r="D11335" t="s">
        <v>58</v>
      </c>
      <c r="E11335" t="s">
        <v>45</v>
      </c>
      <c r="F11335" t="s">
        <v>50</v>
      </c>
      <c r="G11335" t="s">
        <v>56</v>
      </c>
      <c r="H11335" t="s">
        <v>98</v>
      </c>
      <c r="I11335" s="90" t="s">
        <v>569</v>
      </c>
      <c r="J11335" s="3">
        <f>864677.65-2645</f>
        <v>862032.65</v>
      </c>
    </row>
    <row r="11336" spans="1:10" hidden="1" x14ac:dyDescent="0.25">
      <c r="A11336" s="57" t="s">
        <v>137</v>
      </c>
      <c r="B11336" t="s">
        <v>128</v>
      </c>
      <c r="C11336">
        <v>2024</v>
      </c>
      <c r="D11336" t="s">
        <v>58</v>
      </c>
      <c r="E11336" t="s">
        <v>45</v>
      </c>
      <c r="F11336" t="s">
        <v>50</v>
      </c>
      <c r="G11336" t="s">
        <v>56</v>
      </c>
      <c r="H11336" t="s">
        <v>265</v>
      </c>
      <c r="I11336" s="90" t="s">
        <v>398</v>
      </c>
    </row>
    <row r="11337" spans="1:10" hidden="1" x14ac:dyDescent="0.25">
      <c r="A11337" s="57" t="s">
        <v>137</v>
      </c>
      <c r="B11337" t="s">
        <v>128</v>
      </c>
      <c r="C11337">
        <v>2024</v>
      </c>
      <c r="D11337" t="s">
        <v>58</v>
      </c>
      <c r="E11337" t="s">
        <v>45</v>
      </c>
      <c r="F11337" t="s">
        <v>50</v>
      </c>
      <c r="G11337" t="s">
        <v>56</v>
      </c>
      <c r="H11337" t="s">
        <v>265</v>
      </c>
      <c r="I11337" s="90" t="s">
        <v>454</v>
      </c>
    </row>
    <row r="11338" spans="1:10" hidden="1" x14ac:dyDescent="0.25">
      <c r="A11338" s="57" t="s">
        <v>137</v>
      </c>
      <c r="B11338" t="s">
        <v>128</v>
      </c>
      <c r="C11338">
        <v>2024</v>
      </c>
      <c r="D11338" t="s">
        <v>58</v>
      </c>
      <c r="E11338" t="s">
        <v>45</v>
      </c>
      <c r="F11338" t="s">
        <v>50</v>
      </c>
      <c r="G11338" t="s">
        <v>56</v>
      </c>
      <c r="H11338" t="s">
        <v>265</v>
      </c>
      <c r="I11338" s="90" t="s">
        <v>675</v>
      </c>
    </row>
    <row r="11339" spans="1:10" hidden="1" x14ac:dyDescent="0.25">
      <c r="A11339" s="57" t="s">
        <v>137</v>
      </c>
      <c r="B11339" t="s">
        <v>128</v>
      </c>
      <c r="C11339">
        <v>2024</v>
      </c>
      <c r="D11339" t="s">
        <v>58</v>
      </c>
      <c r="E11339" t="s">
        <v>45</v>
      </c>
      <c r="F11339" t="s">
        <v>50</v>
      </c>
      <c r="G11339" t="s">
        <v>56</v>
      </c>
      <c r="H11339" t="s">
        <v>265</v>
      </c>
      <c r="I11339" s="90" t="s">
        <v>514</v>
      </c>
    </row>
    <row r="11340" spans="1:10" hidden="1" x14ac:dyDescent="0.25">
      <c r="A11340" s="57" t="s">
        <v>137</v>
      </c>
      <c r="B11340" t="s">
        <v>128</v>
      </c>
      <c r="C11340">
        <v>2024</v>
      </c>
      <c r="D11340" t="s">
        <v>58</v>
      </c>
      <c r="E11340" t="s">
        <v>45</v>
      </c>
      <c r="F11340" t="s">
        <v>50</v>
      </c>
      <c r="G11340" t="s">
        <v>56</v>
      </c>
      <c r="H11340" t="s">
        <v>265</v>
      </c>
      <c r="I11340" s="90" t="s">
        <v>581</v>
      </c>
    </row>
    <row r="11341" spans="1:10" hidden="1" x14ac:dyDescent="0.25">
      <c r="A11341" s="57" t="s">
        <v>137</v>
      </c>
      <c r="B11341" t="s">
        <v>128</v>
      </c>
      <c r="C11341">
        <v>2024</v>
      </c>
      <c r="D11341" t="s">
        <v>58</v>
      </c>
      <c r="E11341" t="s">
        <v>45</v>
      </c>
      <c r="F11341" t="s">
        <v>50</v>
      </c>
      <c r="G11341" t="s">
        <v>56</v>
      </c>
      <c r="H11341" t="s">
        <v>265</v>
      </c>
      <c r="I11341" s="90" t="s">
        <v>399</v>
      </c>
    </row>
    <row r="11342" spans="1:10" hidden="1" x14ac:dyDescent="0.25">
      <c r="A11342" s="57" t="s">
        <v>137</v>
      </c>
      <c r="B11342" t="s">
        <v>128</v>
      </c>
      <c r="C11342">
        <v>2024</v>
      </c>
      <c r="D11342" t="s">
        <v>58</v>
      </c>
      <c r="E11342" t="s">
        <v>45</v>
      </c>
      <c r="F11342" t="s">
        <v>50</v>
      </c>
      <c r="G11342" t="s">
        <v>56</v>
      </c>
      <c r="H11342" t="s">
        <v>265</v>
      </c>
      <c r="I11342" s="90" t="s">
        <v>403</v>
      </c>
    </row>
    <row r="11343" spans="1:10" hidden="1" x14ac:dyDescent="0.25">
      <c r="A11343" s="57" t="s">
        <v>137</v>
      </c>
      <c r="B11343" t="s">
        <v>128</v>
      </c>
      <c r="C11343">
        <v>2024</v>
      </c>
      <c r="D11343" t="s">
        <v>58</v>
      </c>
      <c r="E11343" t="s">
        <v>45</v>
      </c>
      <c r="F11343" t="s">
        <v>50</v>
      </c>
      <c r="G11343" t="s">
        <v>56</v>
      </c>
      <c r="H11343" s="90" t="s">
        <v>690</v>
      </c>
      <c r="I11343" s="90" t="s">
        <v>382</v>
      </c>
    </row>
    <row r="11344" spans="1:10" hidden="1" x14ac:dyDescent="0.25">
      <c r="A11344" s="57" t="s">
        <v>137</v>
      </c>
      <c r="B11344" t="s">
        <v>128</v>
      </c>
      <c r="C11344">
        <v>2024</v>
      </c>
      <c r="D11344" t="s">
        <v>58</v>
      </c>
      <c r="E11344" t="s">
        <v>45</v>
      </c>
      <c r="F11344" t="s">
        <v>50</v>
      </c>
      <c r="G11344" t="s">
        <v>56</v>
      </c>
      <c r="H11344" s="90" t="s">
        <v>690</v>
      </c>
      <c r="I11344" s="90" t="s">
        <v>576</v>
      </c>
    </row>
    <row r="11345" spans="1:10" hidden="1" x14ac:dyDescent="0.25">
      <c r="A11345" s="57" t="s">
        <v>137</v>
      </c>
      <c r="B11345" t="s">
        <v>128</v>
      </c>
      <c r="C11345">
        <v>2024</v>
      </c>
      <c r="D11345" t="s">
        <v>58</v>
      </c>
      <c r="E11345" t="s">
        <v>45</v>
      </c>
      <c r="F11345" t="s">
        <v>50</v>
      </c>
      <c r="G11345" t="s">
        <v>56</v>
      </c>
      <c r="H11345" t="s">
        <v>193</v>
      </c>
      <c r="I11345" s="90" t="s">
        <v>702</v>
      </c>
      <c r="J11345" s="3">
        <v>1764285</v>
      </c>
    </row>
    <row r="11346" spans="1:10" hidden="1" x14ac:dyDescent="0.25">
      <c r="A11346" s="57" t="s">
        <v>137</v>
      </c>
      <c r="B11346" t="s">
        <v>128</v>
      </c>
      <c r="C11346">
        <v>2024</v>
      </c>
      <c r="D11346" t="s">
        <v>58</v>
      </c>
      <c r="E11346" t="s">
        <v>45</v>
      </c>
      <c r="F11346" t="s">
        <v>50</v>
      </c>
      <c r="G11346" t="s">
        <v>56</v>
      </c>
      <c r="H11346" t="s">
        <v>193</v>
      </c>
      <c r="I11346" s="90" t="s">
        <v>391</v>
      </c>
    </row>
    <row r="11347" spans="1:10" hidden="1" x14ac:dyDescent="0.25">
      <c r="A11347" s="57" t="s">
        <v>137</v>
      </c>
      <c r="B11347" t="s">
        <v>128</v>
      </c>
      <c r="C11347">
        <v>2024</v>
      </c>
      <c r="D11347" t="s">
        <v>58</v>
      </c>
      <c r="E11347" t="s">
        <v>45</v>
      </c>
      <c r="F11347" t="s">
        <v>50</v>
      </c>
      <c r="G11347" t="s">
        <v>101</v>
      </c>
      <c r="H11347" t="s">
        <v>99</v>
      </c>
      <c r="I11347" s="90" t="s">
        <v>401</v>
      </c>
      <c r="J11347" s="3">
        <v>626045.4</v>
      </c>
    </row>
    <row r="11348" spans="1:10" hidden="1" x14ac:dyDescent="0.25">
      <c r="A11348" s="57" t="s">
        <v>137</v>
      </c>
      <c r="B11348" t="s">
        <v>128</v>
      </c>
      <c r="C11348">
        <v>2024</v>
      </c>
      <c r="D11348" t="s">
        <v>58</v>
      </c>
      <c r="E11348" t="s">
        <v>45</v>
      </c>
      <c r="F11348" t="s">
        <v>50</v>
      </c>
      <c r="G11348" t="s">
        <v>101</v>
      </c>
      <c r="H11348" s="2" t="s">
        <v>255</v>
      </c>
      <c r="I11348" s="90" t="s">
        <v>408</v>
      </c>
    </row>
    <row r="11349" spans="1:10" hidden="1" x14ac:dyDescent="0.25">
      <c r="A11349" s="57" t="s">
        <v>137</v>
      </c>
      <c r="B11349" t="s">
        <v>128</v>
      </c>
      <c r="C11349">
        <v>2024</v>
      </c>
      <c r="D11349" t="s">
        <v>58</v>
      </c>
      <c r="E11349" t="s">
        <v>45</v>
      </c>
      <c r="F11349" t="s">
        <v>50</v>
      </c>
      <c r="G11349" t="s">
        <v>101</v>
      </c>
      <c r="H11349" s="2" t="s">
        <v>255</v>
      </c>
      <c r="I11349" s="90" t="s">
        <v>442</v>
      </c>
    </row>
    <row r="11350" spans="1:10" hidden="1" x14ac:dyDescent="0.25">
      <c r="A11350" s="57" t="s">
        <v>137</v>
      </c>
      <c r="B11350" t="s">
        <v>128</v>
      </c>
      <c r="C11350">
        <v>2024</v>
      </c>
      <c r="D11350" t="s">
        <v>58</v>
      </c>
      <c r="E11350" t="s">
        <v>45</v>
      </c>
      <c r="F11350" t="s">
        <v>50</v>
      </c>
      <c r="G11350" t="s">
        <v>101</v>
      </c>
      <c r="H11350" s="2" t="s">
        <v>255</v>
      </c>
      <c r="I11350" s="90" t="s">
        <v>429</v>
      </c>
    </row>
    <row r="11351" spans="1:10" hidden="1" x14ac:dyDescent="0.25">
      <c r="A11351" s="57" t="s">
        <v>137</v>
      </c>
      <c r="B11351" t="s">
        <v>128</v>
      </c>
      <c r="C11351">
        <v>2024</v>
      </c>
      <c r="D11351" t="s">
        <v>58</v>
      </c>
      <c r="E11351" t="s">
        <v>45</v>
      </c>
      <c r="F11351" t="s">
        <v>50</v>
      </c>
      <c r="G11351" t="s">
        <v>101</v>
      </c>
      <c r="H11351" s="2" t="s">
        <v>255</v>
      </c>
      <c r="I11351" t="s">
        <v>457</v>
      </c>
    </row>
    <row r="11352" spans="1:10" hidden="1" x14ac:dyDescent="0.25">
      <c r="A11352" s="57" t="s">
        <v>137</v>
      </c>
      <c r="B11352" t="s">
        <v>128</v>
      </c>
      <c r="C11352">
        <v>2024</v>
      </c>
      <c r="D11352" t="s">
        <v>58</v>
      </c>
      <c r="E11352" t="s">
        <v>45</v>
      </c>
      <c r="F11352" t="s">
        <v>50</v>
      </c>
      <c r="G11352" t="s">
        <v>101</v>
      </c>
      <c r="H11352" s="2" t="s">
        <v>255</v>
      </c>
      <c r="I11352" s="90" t="s">
        <v>562</v>
      </c>
    </row>
    <row r="11353" spans="1:10" hidden="1" x14ac:dyDescent="0.25">
      <c r="A11353" s="57" t="s">
        <v>137</v>
      </c>
      <c r="B11353" t="s">
        <v>128</v>
      </c>
      <c r="C11353">
        <v>2024</v>
      </c>
      <c r="D11353" t="s">
        <v>58</v>
      </c>
      <c r="E11353" t="s">
        <v>45</v>
      </c>
      <c r="F11353" t="s">
        <v>50</v>
      </c>
      <c r="G11353" t="s">
        <v>101</v>
      </c>
      <c r="H11353" s="2" t="s">
        <v>255</v>
      </c>
      <c r="I11353" s="90" t="s">
        <v>518</v>
      </c>
      <c r="J11353" s="3">
        <v>17325</v>
      </c>
    </row>
    <row r="11354" spans="1:10" hidden="1" x14ac:dyDescent="0.25">
      <c r="A11354" s="57" t="s">
        <v>137</v>
      </c>
      <c r="B11354" t="s">
        <v>128</v>
      </c>
      <c r="C11354">
        <v>2024</v>
      </c>
      <c r="D11354" t="s">
        <v>58</v>
      </c>
      <c r="E11354" t="s">
        <v>45</v>
      </c>
      <c r="F11354" t="s">
        <v>50</v>
      </c>
      <c r="G11354" t="s">
        <v>101</v>
      </c>
      <c r="H11354" s="2" t="s">
        <v>255</v>
      </c>
      <c r="I11354" s="90" t="s">
        <v>686</v>
      </c>
      <c r="J11354" s="3">
        <v>107800</v>
      </c>
    </row>
    <row r="11355" spans="1:10" hidden="1" x14ac:dyDescent="0.25">
      <c r="A11355" s="57" t="s">
        <v>137</v>
      </c>
      <c r="B11355" t="s">
        <v>128</v>
      </c>
      <c r="C11355">
        <v>2024</v>
      </c>
      <c r="D11355" t="s">
        <v>58</v>
      </c>
      <c r="E11355" t="s">
        <v>45</v>
      </c>
      <c r="F11355" t="s">
        <v>50</v>
      </c>
      <c r="G11355" t="s">
        <v>101</v>
      </c>
      <c r="H11355" s="2" t="s">
        <v>255</v>
      </c>
      <c r="I11355" s="90" t="s">
        <v>416</v>
      </c>
      <c r="J11355" s="3">
        <v>6200</v>
      </c>
    </row>
    <row r="11356" spans="1:10" hidden="1" x14ac:dyDescent="0.25">
      <c r="A11356" s="57" t="s">
        <v>137</v>
      </c>
      <c r="B11356" t="s">
        <v>128</v>
      </c>
      <c r="C11356">
        <v>2024</v>
      </c>
      <c r="D11356" t="s">
        <v>58</v>
      </c>
      <c r="E11356" t="s">
        <v>45</v>
      </c>
      <c r="F11356" t="s">
        <v>50</v>
      </c>
      <c r="G11356" t="s">
        <v>101</v>
      </c>
      <c r="H11356" s="2" t="s">
        <v>255</v>
      </c>
      <c r="I11356" s="90" t="s">
        <v>442</v>
      </c>
      <c r="J11356" s="3">
        <v>10857</v>
      </c>
    </row>
    <row r="11357" spans="1:10" hidden="1" x14ac:dyDescent="0.25">
      <c r="A11357" s="57" t="s">
        <v>137</v>
      </c>
      <c r="B11357" t="s">
        <v>128</v>
      </c>
      <c r="C11357">
        <v>2024</v>
      </c>
      <c r="D11357" t="s">
        <v>58</v>
      </c>
      <c r="E11357" t="s">
        <v>45</v>
      </c>
      <c r="F11357" t="s">
        <v>50</v>
      </c>
      <c r="G11357" t="s">
        <v>101</v>
      </c>
      <c r="H11357" s="2" t="s">
        <v>254</v>
      </c>
    </row>
    <row r="11358" spans="1:10" hidden="1" x14ac:dyDescent="0.25">
      <c r="A11358" s="57" t="s">
        <v>137</v>
      </c>
      <c r="B11358" t="s">
        <v>128</v>
      </c>
      <c r="C11358">
        <v>2024</v>
      </c>
      <c r="D11358" t="s">
        <v>58</v>
      </c>
      <c r="E11358" t="s">
        <v>45</v>
      </c>
      <c r="F11358" t="s">
        <v>50</v>
      </c>
      <c r="G11358" t="s">
        <v>101</v>
      </c>
      <c r="H11358" s="2" t="s">
        <v>236</v>
      </c>
      <c r="I11358" s="90" t="s">
        <v>615</v>
      </c>
    </row>
    <row r="11359" spans="1:10" hidden="1" x14ac:dyDescent="0.25">
      <c r="A11359" s="57" t="s">
        <v>137</v>
      </c>
      <c r="B11359" t="s">
        <v>128</v>
      </c>
      <c r="C11359">
        <v>2024</v>
      </c>
      <c r="D11359" t="s">
        <v>58</v>
      </c>
      <c r="E11359" t="s">
        <v>45</v>
      </c>
      <c r="F11359" t="s">
        <v>50</v>
      </c>
      <c r="G11359" t="s">
        <v>101</v>
      </c>
      <c r="H11359" s="90" t="s">
        <v>678</v>
      </c>
      <c r="I11359" s="90" t="s">
        <v>457</v>
      </c>
    </row>
    <row r="11360" spans="1:10" hidden="1" x14ac:dyDescent="0.25">
      <c r="A11360" s="57" t="s">
        <v>137</v>
      </c>
      <c r="B11360" t="s">
        <v>128</v>
      </c>
      <c r="C11360">
        <v>2024</v>
      </c>
      <c r="D11360" t="s">
        <v>58</v>
      </c>
      <c r="E11360" t="s">
        <v>45</v>
      </c>
      <c r="F11360" t="s">
        <v>50</v>
      </c>
      <c r="G11360" t="s">
        <v>101</v>
      </c>
      <c r="H11360" s="90" t="s">
        <v>678</v>
      </c>
      <c r="I11360" s="90" t="s">
        <v>465</v>
      </c>
      <c r="J11360" s="3">
        <v>26.11</v>
      </c>
    </row>
    <row r="11361" spans="1:10" hidden="1" x14ac:dyDescent="0.25">
      <c r="A11361" s="57" t="s">
        <v>137</v>
      </c>
      <c r="B11361" t="s">
        <v>128</v>
      </c>
      <c r="C11361">
        <v>2024</v>
      </c>
      <c r="D11361" t="s">
        <v>58</v>
      </c>
      <c r="E11361" t="s">
        <v>45</v>
      </c>
      <c r="F11361" t="s">
        <v>50</v>
      </c>
      <c r="G11361" t="s">
        <v>101</v>
      </c>
      <c r="H11361" s="90" t="s">
        <v>678</v>
      </c>
      <c r="I11361" s="90" t="s">
        <v>398</v>
      </c>
    </row>
    <row r="11362" spans="1:10" hidden="1" x14ac:dyDescent="0.25">
      <c r="A11362" s="57" t="s">
        <v>137</v>
      </c>
      <c r="B11362" t="s">
        <v>128</v>
      </c>
      <c r="C11362">
        <v>2024</v>
      </c>
      <c r="D11362" t="s">
        <v>58</v>
      </c>
      <c r="E11362" t="s">
        <v>45</v>
      </c>
      <c r="F11362" t="s">
        <v>50</v>
      </c>
      <c r="G11362" t="s">
        <v>101</v>
      </c>
      <c r="H11362" s="90" t="s">
        <v>678</v>
      </c>
      <c r="I11362" s="90" t="s">
        <v>503</v>
      </c>
    </row>
    <row r="11363" spans="1:10" hidden="1" x14ac:dyDescent="0.25">
      <c r="A11363" s="57" t="s">
        <v>137</v>
      </c>
      <c r="B11363" t="s">
        <v>128</v>
      </c>
      <c r="C11363">
        <v>2024</v>
      </c>
      <c r="D11363" t="s">
        <v>58</v>
      </c>
      <c r="E11363" t="s">
        <v>45</v>
      </c>
      <c r="F11363" t="s">
        <v>50</v>
      </c>
      <c r="G11363" t="s">
        <v>101</v>
      </c>
      <c r="H11363" s="90" t="s">
        <v>678</v>
      </c>
      <c r="I11363" s="90" t="s">
        <v>384</v>
      </c>
    </row>
    <row r="11364" spans="1:10" hidden="1" x14ac:dyDescent="0.25">
      <c r="A11364" s="57" t="s">
        <v>137</v>
      </c>
      <c r="B11364" t="s">
        <v>128</v>
      </c>
      <c r="C11364">
        <v>2024</v>
      </c>
      <c r="D11364" t="s">
        <v>58</v>
      </c>
      <c r="E11364" t="s">
        <v>45</v>
      </c>
      <c r="F11364" t="s">
        <v>50</v>
      </c>
      <c r="G11364" t="s">
        <v>101</v>
      </c>
      <c r="H11364" s="90" t="s">
        <v>678</v>
      </c>
      <c r="I11364" s="90" t="s">
        <v>414</v>
      </c>
    </row>
    <row r="11365" spans="1:10" hidden="1" x14ac:dyDescent="0.25">
      <c r="A11365" s="57" t="s">
        <v>137</v>
      </c>
      <c r="B11365" t="s">
        <v>128</v>
      </c>
      <c r="C11365">
        <v>2024</v>
      </c>
      <c r="D11365" t="s">
        <v>58</v>
      </c>
      <c r="E11365" t="s">
        <v>45</v>
      </c>
      <c r="F11365" t="s">
        <v>50</v>
      </c>
      <c r="G11365" t="s">
        <v>101</v>
      </c>
      <c r="H11365" s="90" t="s">
        <v>678</v>
      </c>
      <c r="I11365" s="90" t="s">
        <v>409</v>
      </c>
    </row>
    <row r="11366" spans="1:10" hidden="1" x14ac:dyDescent="0.25">
      <c r="A11366" s="57" t="s">
        <v>137</v>
      </c>
      <c r="B11366" t="s">
        <v>128</v>
      </c>
      <c r="C11366">
        <v>2024</v>
      </c>
      <c r="D11366" t="s">
        <v>58</v>
      </c>
      <c r="E11366" t="s">
        <v>45</v>
      </c>
      <c r="F11366" t="s">
        <v>50</v>
      </c>
      <c r="G11366" t="s">
        <v>101</v>
      </c>
      <c r="H11366" s="90" t="s">
        <v>678</v>
      </c>
      <c r="I11366" s="90" t="s">
        <v>417</v>
      </c>
    </row>
    <row r="11367" spans="1:10" hidden="1" x14ac:dyDescent="0.25">
      <c r="A11367" s="57" t="s">
        <v>137</v>
      </c>
      <c r="B11367" t="s">
        <v>128</v>
      </c>
      <c r="C11367">
        <v>2024</v>
      </c>
      <c r="D11367" t="s">
        <v>58</v>
      </c>
      <c r="E11367" t="s">
        <v>45</v>
      </c>
      <c r="F11367" t="s">
        <v>50</v>
      </c>
      <c r="G11367" t="s">
        <v>101</v>
      </c>
      <c r="H11367" s="90" t="s">
        <v>678</v>
      </c>
      <c r="I11367" s="90" t="s">
        <v>505</v>
      </c>
    </row>
    <row r="11368" spans="1:10" hidden="1" x14ac:dyDescent="0.25">
      <c r="A11368" s="57" t="s">
        <v>137</v>
      </c>
      <c r="B11368" t="s">
        <v>128</v>
      </c>
      <c r="C11368">
        <v>2024</v>
      </c>
      <c r="D11368" t="s">
        <v>58</v>
      </c>
      <c r="E11368" t="s">
        <v>45</v>
      </c>
      <c r="F11368" t="s">
        <v>50</v>
      </c>
      <c r="G11368" t="s">
        <v>101</v>
      </c>
      <c r="H11368" s="90" t="s">
        <v>678</v>
      </c>
      <c r="I11368" s="90" t="s">
        <v>403</v>
      </c>
      <c r="J11368" s="10">
        <v>-360.9</v>
      </c>
    </row>
    <row r="11369" spans="1:10" hidden="1" x14ac:dyDescent="0.25">
      <c r="A11369" s="57" t="s">
        <v>137</v>
      </c>
      <c r="B11369" t="s">
        <v>128</v>
      </c>
      <c r="C11369">
        <v>2024</v>
      </c>
      <c r="D11369" t="s">
        <v>58</v>
      </c>
      <c r="E11369" t="s">
        <v>45</v>
      </c>
      <c r="F11369" t="s">
        <v>50</v>
      </c>
      <c r="G11369" t="s">
        <v>101</v>
      </c>
      <c r="H11369" s="90" t="s">
        <v>678</v>
      </c>
      <c r="I11369" s="90" t="s">
        <v>414</v>
      </c>
    </row>
    <row r="11370" spans="1:10" hidden="1" x14ac:dyDescent="0.25">
      <c r="A11370" s="57" t="s">
        <v>137</v>
      </c>
      <c r="B11370" t="s">
        <v>128</v>
      </c>
      <c r="C11370">
        <v>2024</v>
      </c>
      <c r="D11370" t="s">
        <v>58</v>
      </c>
      <c r="E11370" t="s">
        <v>45</v>
      </c>
      <c r="F11370" t="s">
        <v>50</v>
      </c>
      <c r="G11370" t="s">
        <v>101</v>
      </c>
      <c r="H11370" s="90" t="s">
        <v>678</v>
      </c>
      <c r="I11370" s="90"/>
    </row>
    <row r="11371" spans="1:10" hidden="1" x14ac:dyDescent="0.25">
      <c r="A11371" s="57" t="s">
        <v>137</v>
      </c>
      <c r="B11371" t="s">
        <v>128</v>
      </c>
      <c r="C11371">
        <v>2024</v>
      </c>
      <c r="D11371" t="s">
        <v>58</v>
      </c>
      <c r="E11371" t="s">
        <v>45</v>
      </c>
      <c r="F11371" t="s">
        <v>50</v>
      </c>
      <c r="G11371" t="s">
        <v>101</v>
      </c>
      <c r="H11371" s="90" t="s">
        <v>678</v>
      </c>
      <c r="I11371" s="90"/>
    </row>
    <row r="11372" spans="1:10" hidden="1" x14ac:dyDescent="0.25">
      <c r="A11372" s="57" t="s">
        <v>137</v>
      </c>
      <c r="B11372" t="s">
        <v>128</v>
      </c>
      <c r="C11372">
        <v>2024</v>
      </c>
      <c r="D11372" t="s">
        <v>58</v>
      </c>
      <c r="E11372" t="s">
        <v>45</v>
      </c>
      <c r="F11372" t="s">
        <v>50</v>
      </c>
      <c r="G11372" t="s">
        <v>101</v>
      </c>
      <c r="H11372" t="s">
        <v>30</v>
      </c>
      <c r="I11372" s="90" t="s">
        <v>375</v>
      </c>
    </row>
    <row r="11373" spans="1:10" hidden="1" x14ac:dyDescent="0.25">
      <c r="A11373" s="57" t="s">
        <v>137</v>
      </c>
      <c r="B11373" t="s">
        <v>128</v>
      </c>
      <c r="C11373">
        <v>2024</v>
      </c>
      <c r="D11373" t="s">
        <v>58</v>
      </c>
      <c r="E11373" t="s">
        <v>45</v>
      </c>
      <c r="F11373" t="s">
        <v>50</v>
      </c>
      <c r="G11373" t="s">
        <v>101</v>
      </c>
      <c r="H11373" t="s">
        <v>30</v>
      </c>
      <c r="I11373" s="90" t="s">
        <v>597</v>
      </c>
    </row>
    <row r="11374" spans="1:10" hidden="1" x14ac:dyDescent="0.25">
      <c r="A11374" s="57" t="s">
        <v>137</v>
      </c>
      <c r="B11374" t="s">
        <v>128</v>
      </c>
      <c r="C11374">
        <v>2024</v>
      </c>
      <c r="D11374" t="s">
        <v>58</v>
      </c>
      <c r="E11374" t="s">
        <v>45</v>
      </c>
      <c r="F11374" t="s">
        <v>50</v>
      </c>
      <c r="G11374" t="s">
        <v>101</v>
      </c>
      <c r="H11374" t="s">
        <v>30</v>
      </c>
      <c r="I11374" s="90" t="s">
        <v>556</v>
      </c>
    </row>
    <row r="11375" spans="1:10" hidden="1" x14ac:dyDescent="0.25">
      <c r="A11375" s="57" t="s">
        <v>137</v>
      </c>
      <c r="B11375" t="s">
        <v>128</v>
      </c>
      <c r="C11375">
        <v>2024</v>
      </c>
      <c r="D11375" t="s">
        <v>58</v>
      </c>
      <c r="E11375" t="s">
        <v>45</v>
      </c>
      <c r="F11375" t="s">
        <v>50</v>
      </c>
      <c r="G11375" t="s">
        <v>101</v>
      </c>
      <c r="H11375" t="s">
        <v>30</v>
      </c>
      <c r="I11375" s="90" t="s">
        <v>703</v>
      </c>
    </row>
    <row r="11376" spans="1:10" hidden="1" x14ac:dyDescent="0.25">
      <c r="A11376" s="57" t="s">
        <v>137</v>
      </c>
      <c r="B11376" t="s">
        <v>128</v>
      </c>
      <c r="C11376">
        <v>2024</v>
      </c>
      <c r="D11376" t="s">
        <v>58</v>
      </c>
      <c r="E11376" t="s">
        <v>45</v>
      </c>
      <c r="F11376" t="s">
        <v>50</v>
      </c>
      <c r="G11376" t="s">
        <v>101</v>
      </c>
      <c r="H11376" t="s">
        <v>30</v>
      </c>
      <c r="I11376" s="90" t="s">
        <v>478</v>
      </c>
    </row>
    <row r="11377" spans="1:9" hidden="1" x14ac:dyDescent="0.25">
      <c r="A11377" s="57" t="s">
        <v>137</v>
      </c>
      <c r="B11377" t="s">
        <v>128</v>
      </c>
      <c r="C11377">
        <v>2024</v>
      </c>
      <c r="D11377" t="s">
        <v>58</v>
      </c>
      <c r="E11377" t="s">
        <v>45</v>
      </c>
      <c r="F11377" t="s">
        <v>50</v>
      </c>
      <c r="G11377" t="s">
        <v>101</v>
      </c>
      <c r="H11377" t="s">
        <v>30</v>
      </c>
      <c r="I11377" s="90" t="s">
        <v>409</v>
      </c>
    </row>
    <row r="11378" spans="1:9" hidden="1" x14ac:dyDescent="0.25">
      <c r="A11378" s="57" t="s">
        <v>137</v>
      </c>
      <c r="B11378" t="s">
        <v>128</v>
      </c>
      <c r="C11378">
        <v>2024</v>
      </c>
      <c r="D11378" t="s">
        <v>58</v>
      </c>
      <c r="E11378" t="s">
        <v>45</v>
      </c>
      <c r="F11378" t="s">
        <v>50</v>
      </c>
      <c r="G11378" t="s">
        <v>101</v>
      </c>
      <c r="H11378" t="s">
        <v>30</v>
      </c>
      <c r="I11378" s="90" t="s">
        <v>464</v>
      </c>
    </row>
    <row r="11379" spans="1:9" hidden="1" x14ac:dyDescent="0.25">
      <c r="A11379" s="57" t="s">
        <v>137</v>
      </c>
      <c r="B11379" t="s">
        <v>128</v>
      </c>
      <c r="C11379">
        <v>2024</v>
      </c>
      <c r="D11379" t="s">
        <v>58</v>
      </c>
      <c r="E11379" t="s">
        <v>45</v>
      </c>
      <c r="F11379" t="s">
        <v>50</v>
      </c>
      <c r="G11379" t="s">
        <v>101</v>
      </c>
      <c r="H11379" t="s">
        <v>30</v>
      </c>
      <c r="I11379" s="90" t="s">
        <v>662</v>
      </c>
    </row>
    <row r="11380" spans="1:9" hidden="1" x14ac:dyDescent="0.25">
      <c r="A11380" s="57" t="s">
        <v>137</v>
      </c>
      <c r="B11380" t="s">
        <v>128</v>
      </c>
      <c r="C11380">
        <v>2024</v>
      </c>
      <c r="D11380" t="s">
        <v>58</v>
      </c>
      <c r="E11380" t="s">
        <v>45</v>
      </c>
      <c r="F11380" t="s">
        <v>50</v>
      </c>
      <c r="G11380" t="s">
        <v>101</v>
      </c>
      <c r="H11380" t="s">
        <v>30</v>
      </c>
      <c r="I11380" s="90" t="s">
        <v>663</v>
      </c>
    </row>
    <row r="11381" spans="1:9" hidden="1" x14ac:dyDescent="0.25">
      <c r="A11381" s="57" t="s">
        <v>137</v>
      </c>
      <c r="B11381" t="s">
        <v>128</v>
      </c>
      <c r="C11381">
        <v>2024</v>
      </c>
      <c r="D11381" t="s">
        <v>58</v>
      </c>
      <c r="E11381" t="s">
        <v>45</v>
      </c>
      <c r="F11381" t="s">
        <v>50</v>
      </c>
      <c r="G11381" t="s">
        <v>101</v>
      </c>
      <c r="H11381" t="s">
        <v>30</v>
      </c>
      <c r="I11381" s="90" t="s">
        <v>664</v>
      </c>
    </row>
    <row r="11382" spans="1:9" hidden="1" x14ac:dyDescent="0.25">
      <c r="A11382" s="57" t="s">
        <v>137</v>
      </c>
      <c r="B11382" t="s">
        <v>128</v>
      </c>
      <c r="C11382">
        <v>2024</v>
      </c>
      <c r="D11382" t="s">
        <v>58</v>
      </c>
      <c r="E11382" t="s">
        <v>45</v>
      </c>
      <c r="F11382" t="s">
        <v>50</v>
      </c>
      <c r="G11382" t="s">
        <v>101</v>
      </c>
      <c r="H11382" t="s">
        <v>30</v>
      </c>
      <c r="I11382" s="90" t="s">
        <v>615</v>
      </c>
    </row>
    <row r="11383" spans="1:9" hidden="1" x14ac:dyDescent="0.25">
      <c r="A11383" s="57" t="s">
        <v>137</v>
      </c>
      <c r="B11383" t="s">
        <v>128</v>
      </c>
      <c r="C11383">
        <v>2024</v>
      </c>
      <c r="D11383" t="s">
        <v>58</v>
      </c>
      <c r="E11383" t="s">
        <v>45</v>
      </c>
      <c r="F11383" t="s">
        <v>50</v>
      </c>
      <c r="G11383" t="s">
        <v>101</v>
      </c>
      <c r="H11383" t="s">
        <v>30</v>
      </c>
      <c r="I11383" t="s">
        <v>544</v>
      </c>
    </row>
    <row r="11384" spans="1:9" hidden="1" x14ac:dyDescent="0.25">
      <c r="A11384" s="57" t="s">
        <v>137</v>
      </c>
      <c r="B11384" t="s">
        <v>128</v>
      </c>
      <c r="C11384">
        <v>2024</v>
      </c>
      <c r="D11384" t="s">
        <v>58</v>
      </c>
      <c r="E11384" t="s">
        <v>45</v>
      </c>
      <c r="F11384" t="s">
        <v>50</v>
      </c>
      <c r="G11384" t="s">
        <v>101</v>
      </c>
      <c r="H11384" t="s">
        <v>30</v>
      </c>
      <c r="I11384" t="s">
        <v>499</v>
      </c>
    </row>
    <row r="11385" spans="1:9" hidden="1" x14ac:dyDescent="0.25">
      <c r="A11385" s="57" t="s">
        <v>137</v>
      </c>
      <c r="B11385" t="s">
        <v>128</v>
      </c>
      <c r="C11385">
        <v>2024</v>
      </c>
      <c r="D11385" t="s">
        <v>58</v>
      </c>
      <c r="E11385" t="s">
        <v>45</v>
      </c>
      <c r="F11385" t="s">
        <v>50</v>
      </c>
      <c r="G11385" t="s">
        <v>101</v>
      </c>
      <c r="H11385" t="s">
        <v>30</v>
      </c>
      <c r="I11385" t="s">
        <v>375</v>
      </c>
    </row>
    <row r="11386" spans="1:9" hidden="1" x14ac:dyDescent="0.25">
      <c r="A11386" s="57" t="s">
        <v>137</v>
      </c>
      <c r="B11386" t="s">
        <v>128</v>
      </c>
      <c r="C11386">
        <v>2024</v>
      </c>
      <c r="D11386" t="s">
        <v>58</v>
      </c>
      <c r="E11386" t="s">
        <v>45</v>
      </c>
      <c r="F11386" t="s">
        <v>50</v>
      </c>
      <c r="G11386" t="s">
        <v>101</v>
      </c>
      <c r="H11386" t="s">
        <v>30</v>
      </c>
      <c r="I11386" t="s">
        <v>504</v>
      </c>
    </row>
    <row r="11387" spans="1:9" hidden="1" x14ac:dyDescent="0.25">
      <c r="A11387" s="57" t="s">
        <v>137</v>
      </c>
      <c r="B11387" t="s">
        <v>128</v>
      </c>
      <c r="C11387">
        <v>2024</v>
      </c>
      <c r="D11387" t="s">
        <v>58</v>
      </c>
      <c r="E11387" t="s">
        <v>45</v>
      </c>
      <c r="F11387" t="s">
        <v>50</v>
      </c>
      <c r="G11387" t="s">
        <v>101</v>
      </c>
      <c r="H11387" t="s">
        <v>30</v>
      </c>
      <c r="I11387" t="s">
        <v>609</v>
      </c>
    </row>
    <row r="11388" spans="1:9" hidden="1" x14ac:dyDescent="0.25">
      <c r="A11388" s="57" t="s">
        <v>137</v>
      </c>
      <c r="B11388" t="s">
        <v>128</v>
      </c>
      <c r="C11388">
        <v>2024</v>
      </c>
      <c r="D11388" t="s">
        <v>58</v>
      </c>
      <c r="E11388" t="s">
        <v>45</v>
      </c>
      <c r="F11388" t="s">
        <v>50</v>
      </c>
      <c r="G11388" t="s">
        <v>101</v>
      </c>
      <c r="H11388" t="s">
        <v>30</v>
      </c>
      <c r="I11388" t="s">
        <v>619</v>
      </c>
    </row>
    <row r="11389" spans="1:9" hidden="1" x14ac:dyDescent="0.25">
      <c r="A11389" s="57" t="s">
        <v>137</v>
      </c>
      <c r="B11389" t="s">
        <v>128</v>
      </c>
      <c r="C11389">
        <v>2024</v>
      </c>
      <c r="D11389" t="s">
        <v>58</v>
      </c>
      <c r="E11389" t="s">
        <v>45</v>
      </c>
      <c r="F11389" t="s">
        <v>50</v>
      </c>
      <c r="G11389" t="s">
        <v>101</v>
      </c>
      <c r="H11389" t="s">
        <v>30</v>
      </c>
      <c r="I11389" t="s">
        <v>403</v>
      </c>
    </row>
    <row r="11390" spans="1:9" hidden="1" x14ac:dyDescent="0.25">
      <c r="A11390" s="57" t="s">
        <v>137</v>
      </c>
      <c r="B11390" t="s">
        <v>128</v>
      </c>
      <c r="C11390">
        <v>2024</v>
      </c>
      <c r="D11390" t="s">
        <v>58</v>
      </c>
      <c r="E11390" t="s">
        <v>45</v>
      </c>
      <c r="F11390" t="s">
        <v>50</v>
      </c>
      <c r="G11390" t="s">
        <v>101</v>
      </c>
      <c r="H11390" t="s">
        <v>30</v>
      </c>
      <c r="I11390" t="s">
        <v>426</v>
      </c>
    </row>
    <row r="11391" spans="1:9" hidden="1" x14ac:dyDescent="0.25">
      <c r="A11391" s="57" t="s">
        <v>137</v>
      </c>
      <c r="B11391" t="s">
        <v>128</v>
      </c>
      <c r="C11391">
        <v>2024</v>
      </c>
      <c r="D11391" t="s">
        <v>58</v>
      </c>
      <c r="E11391" t="s">
        <v>45</v>
      </c>
      <c r="F11391" t="s">
        <v>50</v>
      </c>
      <c r="G11391" t="s">
        <v>101</v>
      </c>
      <c r="H11391" t="s">
        <v>30</v>
      </c>
      <c r="I11391" t="s">
        <v>607</v>
      </c>
    </row>
    <row r="11392" spans="1:9" hidden="1" x14ac:dyDescent="0.25">
      <c r="A11392" s="57" t="s">
        <v>137</v>
      </c>
      <c r="B11392" t="s">
        <v>128</v>
      </c>
      <c r="C11392">
        <v>2024</v>
      </c>
      <c r="D11392" t="s">
        <v>58</v>
      </c>
      <c r="E11392" t="s">
        <v>45</v>
      </c>
      <c r="F11392" t="s">
        <v>50</v>
      </c>
      <c r="G11392" t="s">
        <v>101</v>
      </c>
      <c r="H11392" t="s">
        <v>30</v>
      </c>
      <c r="I11392" t="s">
        <v>620</v>
      </c>
    </row>
    <row r="11393" spans="1:10" hidden="1" x14ac:dyDescent="0.25">
      <c r="A11393" s="57" t="s">
        <v>137</v>
      </c>
      <c r="B11393" t="s">
        <v>128</v>
      </c>
      <c r="C11393">
        <v>2024</v>
      </c>
      <c r="D11393" t="s">
        <v>58</v>
      </c>
      <c r="E11393" t="s">
        <v>45</v>
      </c>
      <c r="F11393" t="s">
        <v>50</v>
      </c>
      <c r="G11393" t="s">
        <v>101</v>
      </c>
      <c r="H11393" t="s">
        <v>30</v>
      </c>
    </row>
    <row r="11394" spans="1:10" hidden="1" x14ac:dyDescent="0.25">
      <c r="A11394" s="57" t="s">
        <v>137</v>
      </c>
      <c r="B11394" t="s">
        <v>128</v>
      </c>
      <c r="C11394">
        <v>2024</v>
      </c>
      <c r="D11394" t="s">
        <v>58</v>
      </c>
      <c r="E11394" t="s">
        <v>45</v>
      </c>
      <c r="F11394" t="s">
        <v>50</v>
      </c>
      <c r="G11394" t="s">
        <v>101</v>
      </c>
      <c r="H11394" t="s">
        <v>30</v>
      </c>
    </row>
    <row r="11395" spans="1:10" hidden="1" x14ac:dyDescent="0.25">
      <c r="A11395" s="57" t="s">
        <v>137</v>
      </c>
      <c r="B11395" t="s">
        <v>128</v>
      </c>
      <c r="C11395">
        <v>2024</v>
      </c>
      <c r="D11395" t="s">
        <v>58</v>
      </c>
      <c r="E11395" t="s">
        <v>45</v>
      </c>
      <c r="F11395" t="s">
        <v>50</v>
      </c>
      <c r="G11395" t="s">
        <v>101</v>
      </c>
      <c r="H11395" t="s">
        <v>30</v>
      </c>
    </row>
    <row r="11396" spans="1:10" hidden="1" x14ac:dyDescent="0.25">
      <c r="A11396" s="57" t="s">
        <v>137</v>
      </c>
      <c r="B11396" t="s">
        <v>128</v>
      </c>
      <c r="C11396">
        <v>2024</v>
      </c>
      <c r="D11396" t="s">
        <v>58</v>
      </c>
      <c r="E11396" t="s">
        <v>45</v>
      </c>
      <c r="F11396" t="s">
        <v>50</v>
      </c>
      <c r="G11396" t="s">
        <v>101</v>
      </c>
      <c r="H11396" t="s">
        <v>30</v>
      </c>
    </row>
    <row r="11397" spans="1:10" hidden="1" x14ac:dyDescent="0.25">
      <c r="A11397" s="57" t="s">
        <v>137</v>
      </c>
      <c r="B11397" t="s">
        <v>128</v>
      </c>
      <c r="C11397">
        <v>2024</v>
      </c>
      <c r="D11397" t="s">
        <v>58</v>
      </c>
      <c r="E11397" t="s">
        <v>45</v>
      </c>
      <c r="F11397" t="s">
        <v>50</v>
      </c>
      <c r="G11397" t="s">
        <v>101</v>
      </c>
      <c r="H11397" t="s">
        <v>30</v>
      </c>
    </row>
    <row r="11398" spans="1:10" hidden="1" x14ac:dyDescent="0.25">
      <c r="A11398" s="57" t="s">
        <v>137</v>
      </c>
      <c r="B11398" t="s">
        <v>128</v>
      </c>
      <c r="C11398">
        <v>2024</v>
      </c>
      <c r="D11398" t="s">
        <v>58</v>
      </c>
      <c r="E11398" t="s">
        <v>45</v>
      </c>
      <c r="F11398" t="s">
        <v>50</v>
      </c>
      <c r="G11398" t="s">
        <v>101</v>
      </c>
      <c r="H11398" t="s">
        <v>30</v>
      </c>
    </row>
    <row r="11399" spans="1:10" hidden="1" x14ac:dyDescent="0.25">
      <c r="A11399" s="57" t="s">
        <v>137</v>
      </c>
      <c r="B11399" t="s">
        <v>128</v>
      </c>
      <c r="C11399">
        <v>2024</v>
      </c>
      <c r="D11399" t="s">
        <v>58</v>
      </c>
      <c r="E11399" t="s">
        <v>45</v>
      </c>
      <c r="F11399" t="s">
        <v>287</v>
      </c>
      <c r="G11399" t="s">
        <v>287</v>
      </c>
      <c r="H11399" s="82" t="s">
        <v>288</v>
      </c>
      <c r="I11399" s="90" t="s">
        <v>403</v>
      </c>
    </row>
    <row r="11400" spans="1:10" hidden="1" x14ac:dyDescent="0.25">
      <c r="A11400" s="57" t="s">
        <v>137</v>
      </c>
      <c r="B11400" t="s">
        <v>128</v>
      </c>
      <c r="C11400">
        <v>2024</v>
      </c>
      <c r="D11400" t="s">
        <v>58</v>
      </c>
      <c r="E11400" t="s">
        <v>112</v>
      </c>
      <c r="F11400" t="s">
        <v>117</v>
      </c>
      <c r="G11400" t="s">
        <v>53</v>
      </c>
      <c r="H11400" s="2" t="s">
        <v>256</v>
      </c>
    </row>
    <row r="11401" spans="1:10" hidden="1" x14ac:dyDescent="0.25">
      <c r="A11401" s="57" t="s">
        <v>137</v>
      </c>
      <c r="B11401" t="s">
        <v>128</v>
      </c>
      <c r="C11401">
        <v>2024</v>
      </c>
      <c r="D11401" t="s">
        <v>58</v>
      </c>
      <c r="E11401" t="s">
        <v>112</v>
      </c>
      <c r="F11401" t="s">
        <v>117</v>
      </c>
      <c r="G11401" t="s">
        <v>53</v>
      </c>
      <c r="H11401" s="90" t="s">
        <v>335</v>
      </c>
      <c r="I11401" s="90" t="s">
        <v>475</v>
      </c>
      <c r="J11401" s="3">
        <v>32760000</v>
      </c>
    </row>
    <row r="11402" spans="1:10" hidden="1" x14ac:dyDescent="0.25">
      <c r="A11402" s="57" t="s">
        <v>137</v>
      </c>
      <c r="B11402" t="s">
        <v>128</v>
      </c>
      <c r="C11402">
        <v>2024</v>
      </c>
      <c r="D11402" t="s">
        <v>58</v>
      </c>
      <c r="E11402" t="s">
        <v>112</v>
      </c>
      <c r="F11402" t="s">
        <v>117</v>
      </c>
      <c r="G11402" t="s">
        <v>53</v>
      </c>
      <c r="H11402" s="2" t="s">
        <v>257</v>
      </c>
      <c r="I11402" s="90" t="s">
        <v>406</v>
      </c>
      <c r="J11402" s="3">
        <v>737940</v>
      </c>
    </row>
    <row r="11403" spans="1:10" hidden="1" x14ac:dyDescent="0.25">
      <c r="A11403" s="57" t="s">
        <v>137</v>
      </c>
      <c r="B11403" t="s">
        <v>128</v>
      </c>
      <c r="C11403">
        <v>2024</v>
      </c>
      <c r="D11403" t="s">
        <v>58</v>
      </c>
      <c r="E11403" t="s">
        <v>112</v>
      </c>
      <c r="F11403" t="s">
        <v>117</v>
      </c>
      <c r="G11403" t="s">
        <v>53</v>
      </c>
      <c r="H11403" s="2" t="s">
        <v>257</v>
      </c>
      <c r="I11403" s="90" t="s">
        <v>408</v>
      </c>
      <c r="J11403" s="3">
        <v>2127741</v>
      </c>
    </row>
    <row r="11404" spans="1:10" hidden="1" x14ac:dyDescent="0.25">
      <c r="A11404" s="57" t="s">
        <v>137</v>
      </c>
      <c r="B11404" t="s">
        <v>128</v>
      </c>
      <c r="C11404">
        <v>2024</v>
      </c>
      <c r="D11404" t="s">
        <v>58</v>
      </c>
      <c r="E11404" t="s">
        <v>112</v>
      </c>
      <c r="F11404" t="s">
        <v>117</v>
      </c>
      <c r="G11404" t="s">
        <v>53</v>
      </c>
      <c r="H11404" s="2" t="s">
        <v>257</v>
      </c>
      <c r="I11404" t="s">
        <v>421</v>
      </c>
    </row>
    <row r="11405" spans="1:10" hidden="1" x14ac:dyDescent="0.25">
      <c r="A11405" s="57" t="s">
        <v>137</v>
      </c>
      <c r="B11405" t="s">
        <v>128</v>
      </c>
      <c r="C11405">
        <v>2024</v>
      </c>
      <c r="D11405" t="s">
        <v>58</v>
      </c>
      <c r="E11405" t="s">
        <v>112</v>
      </c>
      <c r="F11405" t="s">
        <v>117</v>
      </c>
      <c r="G11405" t="s">
        <v>53</v>
      </c>
      <c r="H11405" s="2" t="s">
        <v>257</v>
      </c>
      <c r="I11405" s="90" t="s">
        <v>407</v>
      </c>
    </row>
    <row r="11406" spans="1:10" hidden="1" x14ac:dyDescent="0.25">
      <c r="A11406" s="57" t="s">
        <v>137</v>
      </c>
      <c r="B11406" t="s">
        <v>128</v>
      </c>
      <c r="C11406">
        <v>2024</v>
      </c>
      <c r="D11406" t="s">
        <v>58</v>
      </c>
      <c r="E11406" t="s">
        <v>112</v>
      </c>
      <c r="F11406" t="s">
        <v>117</v>
      </c>
      <c r="G11406" t="s">
        <v>53</v>
      </c>
      <c r="H11406" s="2" t="s">
        <v>257</v>
      </c>
    </row>
    <row r="11407" spans="1:10" hidden="1" x14ac:dyDescent="0.25">
      <c r="A11407" s="57" t="s">
        <v>137</v>
      </c>
      <c r="B11407" t="s">
        <v>128</v>
      </c>
      <c r="C11407">
        <v>2024</v>
      </c>
      <c r="D11407" t="s">
        <v>58</v>
      </c>
      <c r="E11407" t="s">
        <v>112</v>
      </c>
      <c r="F11407" t="s">
        <v>117</v>
      </c>
      <c r="G11407" t="s">
        <v>53</v>
      </c>
      <c r="H11407" s="2" t="s">
        <v>257</v>
      </c>
    </row>
    <row r="11408" spans="1:10" hidden="1" x14ac:dyDescent="0.25">
      <c r="A11408" s="57" t="s">
        <v>137</v>
      </c>
      <c r="B11408" t="s">
        <v>128</v>
      </c>
      <c r="C11408">
        <v>2024</v>
      </c>
      <c r="D11408" t="s">
        <v>58</v>
      </c>
      <c r="E11408" t="s">
        <v>112</v>
      </c>
      <c r="F11408" t="s">
        <v>117</v>
      </c>
      <c r="G11408" t="s">
        <v>53</v>
      </c>
      <c r="H11408" s="2" t="s">
        <v>257</v>
      </c>
    </row>
    <row r="11409" spans="1:10" hidden="1" x14ac:dyDescent="0.25">
      <c r="A11409" s="57" t="s">
        <v>137</v>
      </c>
      <c r="B11409" t="s">
        <v>128</v>
      </c>
      <c r="C11409">
        <v>2024</v>
      </c>
      <c r="D11409" t="s">
        <v>58</v>
      </c>
      <c r="E11409" t="s">
        <v>112</v>
      </c>
      <c r="F11409" t="s">
        <v>117</v>
      </c>
      <c r="G11409" t="s">
        <v>53</v>
      </c>
      <c r="H11409" s="2" t="s">
        <v>258</v>
      </c>
    </row>
    <row r="11410" spans="1:10" hidden="1" x14ac:dyDescent="0.25">
      <c r="A11410" s="57" t="s">
        <v>137</v>
      </c>
      <c r="B11410" t="s">
        <v>128</v>
      </c>
      <c r="C11410">
        <v>2024</v>
      </c>
      <c r="D11410" t="s">
        <v>58</v>
      </c>
      <c r="E11410" t="s">
        <v>112</v>
      </c>
      <c r="F11410" t="s">
        <v>117</v>
      </c>
      <c r="G11410" t="s">
        <v>53</v>
      </c>
      <c r="H11410" s="2" t="s">
        <v>259</v>
      </c>
      <c r="I11410" s="90" t="s">
        <v>409</v>
      </c>
      <c r="J11410" s="3">
        <v>4930448</v>
      </c>
    </row>
    <row r="11411" spans="1:10" hidden="1" x14ac:dyDescent="0.25">
      <c r="A11411" s="57" t="s">
        <v>137</v>
      </c>
      <c r="B11411" t="s">
        <v>128</v>
      </c>
      <c r="C11411">
        <v>2024</v>
      </c>
      <c r="D11411" t="s">
        <v>58</v>
      </c>
      <c r="E11411" t="s">
        <v>112</v>
      </c>
      <c r="F11411" t="s">
        <v>117</v>
      </c>
      <c r="G11411" t="s">
        <v>53</v>
      </c>
      <c r="H11411" s="2" t="s">
        <v>259</v>
      </c>
      <c r="I11411" s="90" t="s">
        <v>503</v>
      </c>
    </row>
    <row r="11412" spans="1:10" hidden="1" x14ac:dyDescent="0.25">
      <c r="A11412" s="57" t="s">
        <v>137</v>
      </c>
      <c r="B11412" t="s">
        <v>128</v>
      </c>
      <c r="C11412">
        <v>2024</v>
      </c>
      <c r="D11412" t="s">
        <v>58</v>
      </c>
      <c r="E11412" t="s">
        <v>112</v>
      </c>
      <c r="F11412" t="s">
        <v>117</v>
      </c>
      <c r="G11412" t="s">
        <v>53</v>
      </c>
      <c r="H11412" s="2" t="s">
        <v>259</v>
      </c>
      <c r="I11412" s="90" t="s">
        <v>411</v>
      </c>
      <c r="J11412" s="3">
        <v>860665</v>
      </c>
    </row>
    <row r="11413" spans="1:10" hidden="1" x14ac:dyDescent="0.25">
      <c r="A11413" s="57" t="s">
        <v>137</v>
      </c>
      <c r="B11413" t="s">
        <v>128</v>
      </c>
      <c r="C11413">
        <v>2024</v>
      </c>
      <c r="D11413" t="s">
        <v>58</v>
      </c>
      <c r="E11413" t="s">
        <v>112</v>
      </c>
      <c r="F11413" t="s">
        <v>117</v>
      </c>
      <c r="G11413" t="s">
        <v>53</v>
      </c>
      <c r="H11413" s="2" t="s">
        <v>259</v>
      </c>
      <c r="I11413" t="s">
        <v>442</v>
      </c>
      <c r="J11413" s="3">
        <v>1410000</v>
      </c>
    </row>
    <row r="11414" spans="1:10" hidden="1" x14ac:dyDescent="0.25">
      <c r="A11414" s="57" t="s">
        <v>137</v>
      </c>
      <c r="B11414" t="s">
        <v>128</v>
      </c>
      <c r="C11414">
        <v>2024</v>
      </c>
      <c r="D11414" t="s">
        <v>58</v>
      </c>
      <c r="E11414" t="s">
        <v>112</v>
      </c>
      <c r="F11414" t="s">
        <v>117</v>
      </c>
      <c r="G11414" t="s">
        <v>53</v>
      </c>
      <c r="H11414" s="2" t="s">
        <v>259</v>
      </c>
      <c r="I11414" s="90" t="s">
        <v>671</v>
      </c>
    </row>
    <row r="11415" spans="1:10" hidden="1" x14ac:dyDescent="0.25">
      <c r="A11415" s="57" t="s">
        <v>137</v>
      </c>
      <c r="B11415" t="s">
        <v>128</v>
      </c>
      <c r="C11415">
        <v>2024</v>
      </c>
      <c r="D11415" t="s">
        <v>58</v>
      </c>
      <c r="E11415" t="s">
        <v>112</v>
      </c>
      <c r="F11415" t="s">
        <v>117</v>
      </c>
      <c r="G11415" t="s">
        <v>53</v>
      </c>
      <c r="H11415" s="2" t="s">
        <v>259</v>
      </c>
      <c r="I11415" s="90" t="s">
        <v>676</v>
      </c>
      <c r="J11415" s="3">
        <v>16779209</v>
      </c>
    </row>
    <row r="11416" spans="1:10" hidden="1" x14ac:dyDescent="0.25">
      <c r="A11416" s="57" t="s">
        <v>137</v>
      </c>
      <c r="B11416" t="s">
        <v>128</v>
      </c>
      <c r="C11416">
        <v>2024</v>
      </c>
      <c r="D11416" t="s">
        <v>58</v>
      </c>
      <c r="E11416" t="s">
        <v>112</v>
      </c>
      <c r="F11416" t="s">
        <v>117</v>
      </c>
      <c r="G11416" t="s">
        <v>53</v>
      </c>
      <c r="H11416" s="2" t="s">
        <v>259</v>
      </c>
      <c r="I11416" s="90" t="s">
        <v>705</v>
      </c>
      <c r="J11416" s="3">
        <v>40118400</v>
      </c>
    </row>
    <row r="11417" spans="1:10" hidden="1" x14ac:dyDescent="0.25">
      <c r="A11417" s="57" t="s">
        <v>137</v>
      </c>
      <c r="B11417" t="s">
        <v>128</v>
      </c>
      <c r="C11417">
        <v>2024</v>
      </c>
      <c r="D11417" t="s">
        <v>58</v>
      </c>
      <c r="E11417" t="s">
        <v>112</v>
      </c>
      <c r="F11417" t="s">
        <v>117</v>
      </c>
      <c r="G11417" t="s">
        <v>53</v>
      </c>
      <c r="H11417" s="2" t="s">
        <v>259</v>
      </c>
      <c r="I11417" s="90" t="s">
        <v>549</v>
      </c>
    </row>
    <row r="11418" spans="1:10" hidden="1" x14ac:dyDescent="0.25">
      <c r="A11418" s="57" t="s">
        <v>137</v>
      </c>
      <c r="B11418" t="s">
        <v>128</v>
      </c>
      <c r="C11418">
        <v>2024</v>
      </c>
      <c r="D11418" t="s">
        <v>58</v>
      </c>
      <c r="E11418" t="s">
        <v>112</v>
      </c>
      <c r="F11418" t="s">
        <v>117</v>
      </c>
      <c r="G11418" t="s">
        <v>334</v>
      </c>
      <c r="H11418" s="90" t="s">
        <v>335</v>
      </c>
    </row>
    <row r="11419" spans="1:10" hidden="1" x14ac:dyDescent="0.25">
      <c r="A11419" s="57" t="s">
        <v>137</v>
      </c>
      <c r="B11419" t="s">
        <v>128</v>
      </c>
      <c r="C11419">
        <v>2024</v>
      </c>
      <c r="D11419" t="s">
        <v>58</v>
      </c>
      <c r="E11419" t="s">
        <v>112</v>
      </c>
      <c r="F11419" t="s">
        <v>117</v>
      </c>
      <c r="G11419" t="s">
        <v>318</v>
      </c>
      <c r="H11419" t="s">
        <v>180</v>
      </c>
      <c r="I11419" s="90" t="s">
        <v>671</v>
      </c>
      <c r="J11419" s="3">
        <v>150000</v>
      </c>
    </row>
    <row r="11420" spans="1:10" hidden="1" x14ac:dyDescent="0.25">
      <c r="A11420" s="57" t="s">
        <v>137</v>
      </c>
      <c r="B11420" t="s">
        <v>128</v>
      </c>
      <c r="C11420">
        <v>2024</v>
      </c>
      <c r="D11420" t="s">
        <v>58</v>
      </c>
      <c r="E11420" t="s">
        <v>112</v>
      </c>
      <c r="F11420" t="s">
        <v>117</v>
      </c>
      <c r="G11420" t="s">
        <v>318</v>
      </c>
      <c r="H11420" t="s">
        <v>180</v>
      </c>
      <c r="I11420" s="90" t="s">
        <v>505</v>
      </c>
    </row>
    <row r="11421" spans="1:10" hidden="1" x14ac:dyDescent="0.25">
      <c r="A11421" s="57" t="s">
        <v>137</v>
      </c>
      <c r="B11421" t="s">
        <v>128</v>
      </c>
      <c r="C11421">
        <v>2024</v>
      </c>
      <c r="D11421" t="s">
        <v>58</v>
      </c>
      <c r="E11421" t="s">
        <v>112</v>
      </c>
      <c r="F11421" t="s">
        <v>117</v>
      </c>
      <c r="G11421" t="s">
        <v>318</v>
      </c>
      <c r="H11421" t="s">
        <v>180</v>
      </c>
      <c r="I11421" s="90" t="s">
        <v>413</v>
      </c>
      <c r="J11421" s="3">
        <v>2121220</v>
      </c>
    </row>
    <row r="11422" spans="1:10" hidden="1" x14ac:dyDescent="0.25">
      <c r="A11422" s="57" t="s">
        <v>137</v>
      </c>
      <c r="B11422" t="s">
        <v>128</v>
      </c>
      <c r="C11422">
        <v>2024</v>
      </c>
      <c r="D11422" t="s">
        <v>58</v>
      </c>
      <c r="E11422" t="s">
        <v>112</v>
      </c>
      <c r="F11422" t="s">
        <v>117</v>
      </c>
      <c r="G11422" t="s">
        <v>318</v>
      </c>
      <c r="H11422" t="s">
        <v>180</v>
      </c>
      <c r="I11422" s="90" t="s">
        <v>414</v>
      </c>
      <c r="J11422" s="3">
        <v>3365440</v>
      </c>
    </row>
    <row r="11423" spans="1:10" hidden="1" x14ac:dyDescent="0.25">
      <c r="A11423" s="57" t="s">
        <v>137</v>
      </c>
      <c r="B11423" t="s">
        <v>128</v>
      </c>
      <c r="C11423">
        <v>2024</v>
      </c>
      <c r="D11423" t="s">
        <v>58</v>
      </c>
      <c r="E11423" t="s">
        <v>112</v>
      </c>
      <c r="F11423" t="s">
        <v>117</v>
      </c>
      <c r="G11423" t="s">
        <v>318</v>
      </c>
      <c r="H11423" t="s">
        <v>180</v>
      </c>
      <c r="I11423" s="90" t="s">
        <v>676</v>
      </c>
    </row>
    <row r="11424" spans="1:10" hidden="1" x14ac:dyDescent="0.25">
      <c r="A11424" s="57" t="s">
        <v>137</v>
      </c>
      <c r="B11424" t="s">
        <v>128</v>
      </c>
      <c r="C11424">
        <v>2024</v>
      </c>
      <c r="D11424" t="s">
        <v>58</v>
      </c>
      <c r="E11424" t="s">
        <v>112</v>
      </c>
      <c r="F11424" t="s">
        <v>117</v>
      </c>
      <c r="G11424" t="s">
        <v>318</v>
      </c>
      <c r="H11424" t="s">
        <v>180</v>
      </c>
      <c r="I11424" s="90" t="s">
        <v>503</v>
      </c>
    </row>
    <row r="11425" spans="1:10" hidden="1" x14ac:dyDescent="0.25">
      <c r="A11425" s="57" t="s">
        <v>137</v>
      </c>
      <c r="B11425" t="s">
        <v>128</v>
      </c>
      <c r="C11425">
        <v>2024</v>
      </c>
      <c r="D11425" t="s">
        <v>58</v>
      </c>
      <c r="E11425" t="s">
        <v>112</v>
      </c>
      <c r="F11425" t="s">
        <v>117</v>
      </c>
      <c r="G11425" t="s">
        <v>318</v>
      </c>
      <c r="H11425" s="90" t="s">
        <v>550</v>
      </c>
    </row>
    <row r="11426" spans="1:10" hidden="1" x14ac:dyDescent="0.25">
      <c r="A11426" s="57" t="s">
        <v>137</v>
      </c>
      <c r="B11426" t="s">
        <v>128</v>
      </c>
      <c r="C11426">
        <v>2024</v>
      </c>
      <c r="D11426" t="s">
        <v>58</v>
      </c>
      <c r="E11426" t="s">
        <v>112</v>
      </c>
      <c r="F11426" t="s">
        <v>117</v>
      </c>
      <c r="G11426" t="s">
        <v>318</v>
      </c>
      <c r="H11426" s="2" t="s">
        <v>279</v>
      </c>
      <c r="I11426" s="90" t="s">
        <v>414</v>
      </c>
      <c r="J11426" s="3">
        <v>1000000</v>
      </c>
    </row>
    <row r="11427" spans="1:10" hidden="1" x14ac:dyDescent="0.25">
      <c r="A11427" s="57" t="s">
        <v>137</v>
      </c>
      <c r="B11427" t="s">
        <v>128</v>
      </c>
      <c r="C11427">
        <v>2024</v>
      </c>
      <c r="D11427" t="s">
        <v>58</v>
      </c>
      <c r="E11427" t="s">
        <v>112</v>
      </c>
      <c r="F11427" t="s">
        <v>117</v>
      </c>
      <c r="G11427" t="s">
        <v>318</v>
      </c>
      <c r="H11427" s="2" t="s">
        <v>279</v>
      </c>
      <c r="I11427" s="90" t="s">
        <v>505</v>
      </c>
      <c r="J11427" s="3">
        <v>953313</v>
      </c>
    </row>
    <row r="11428" spans="1:10" hidden="1" x14ac:dyDescent="0.25">
      <c r="A11428" s="57" t="s">
        <v>137</v>
      </c>
      <c r="B11428" t="s">
        <v>128</v>
      </c>
      <c r="C11428">
        <v>2024</v>
      </c>
      <c r="D11428" t="s">
        <v>58</v>
      </c>
      <c r="E11428" t="s">
        <v>112</v>
      </c>
      <c r="F11428" t="s">
        <v>117</v>
      </c>
      <c r="G11428" t="s">
        <v>318</v>
      </c>
      <c r="H11428" s="2" t="s">
        <v>279</v>
      </c>
    </row>
    <row r="11429" spans="1:10" hidden="1" x14ac:dyDescent="0.25">
      <c r="A11429" s="57" t="s">
        <v>137</v>
      </c>
      <c r="B11429" t="s">
        <v>128</v>
      </c>
      <c r="C11429">
        <v>2024</v>
      </c>
      <c r="D11429" t="s">
        <v>58</v>
      </c>
      <c r="E11429" t="s">
        <v>112</v>
      </c>
      <c r="F11429" t="s">
        <v>117</v>
      </c>
      <c r="G11429" t="s">
        <v>318</v>
      </c>
      <c r="H11429" s="2" t="s">
        <v>279</v>
      </c>
    </row>
    <row r="11430" spans="1:10" hidden="1" x14ac:dyDescent="0.25">
      <c r="A11430" s="57" t="s">
        <v>137</v>
      </c>
      <c r="B11430" t="s">
        <v>128</v>
      </c>
      <c r="C11430">
        <v>2024</v>
      </c>
      <c r="D11430" t="s">
        <v>58</v>
      </c>
      <c r="E11430" t="s">
        <v>112</v>
      </c>
      <c r="F11430" t="s">
        <v>117</v>
      </c>
      <c r="G11430" t="s">
        <v>318</v>
      </c>
      <c r="H11430" s="2" t="s">
        <v>279</v>
      </c>
    </row>
    <row r="11431" spans="1:10" hidden="1" x14ac:dyDescent="0.25">
      <c r="A11431" s="57" t="s">
        <v>137</v>
      </c>
      <c r="B11431" t="s">
        <v>128</v>
      </c>
      <c r="C11431">
        <v>2024</v>
      </c>
      <c r="D11431" t="s">
        <v>58</v>
      </c>
      <c r="E11431" t="s">
        <v>112</v>
      </c>
      <c r="F11431" t="s">
        <v>117</v>
      </c>
      <c r="G11431" t="s">
        <v>665</v>
      </c>
      <c r="H11431" s="2" t="s">
        <v>550</v>
      </c>
      <c r="I11431" s="90" t="s">
        <v>505</v>
      </c>
      <c r="J11431" s="3">
        <v>2037325</v>
      </c>
    </row>
    <row r="11432" spans="1:10" hidden="1" x14ac:dyDescent="0.25">
      <c r="A11432" s="57" t="s">
        <v>137</v>
      </c>
      <c r="B11432" t="s">
        <v>128</v>
      </c>
      <c r="C11432">
        <v>2024</v>
      </c>
      <c r="D11432" t="s">
        <v>58</v>
      </c>
      <c r="E11432" t="s">
        <v>112</v>
      </c>
      <c r="F11432" t="s">
        <v>117</v>
      </c>
      <c r="G11432" t="s">
        <v>665</v>
      </c>
      <c r="H11432" s="2" t="s">
        <v>550</v>
      </c>
      <c r="I11432" s="90" t="s">
        <v>676</v>
      </c>
    </row>
    <row r="11433" spans="1:10" hidden="1" x14ac:dyDescent="0.25">
      <c r="A11433" s="57" t="s">
        <v>137</v>
      </c>
      <c r="B11433" t="s">
        <v>128</v>
      </c>
      <c r="C11433">
        <v>2024</v>
      </c>
      <c r="D11433" t="s">
        <v>58</v>
      </c>
      <c r="E11433" t="s">
        <v>112</v>
      </c>
      <c r="F11433" t="s">
        <v>117</v>
      </c>
      <c r="G11433" t="s">
        <v>47</v>
      </c>
      <c r="H11433" s="90" t="s">
        <v>677</v>
      </c>
      <c r="I11433" s="90" t="s">
        <v>408</v>
      </c>
    </row>
    <row r="11434" spans="1:10" hidden="1" x14ac:dyDescent="0.25">
      <c r="A11434" s="57" t="s">
        <v>137</v>
      </c>
      <c r="B11434" t="s">
        <v>128</v>
      </c>
      <c r="C11434">
        <v>2024</v>
      </c>
      <c r="D11434" t="s">
        <v>58</v>
      </c>
      <c r="E11434" t="s">
        <v>112</v>
      </c>
      <c r="F11434" t="s">
        <v>117</v>
      </c>
      <c r="G11434" t="s">
        <v>47</v>
      </c>
      <c r="H11434" s="90" t="s">
        <v>677</v>
      </c>
      <c r="I11434" s="90" t="s">
        <v>676</v>
      </c>
    </row>
    <row r="11435" spans="1:10" hidden="1" x14ac:dyDescent="0.25">
      <c r="A11435" s="57" t="s">
        <v>137</v>
      </c>
      <c r="B11435" t="s">
        <v>128</v>
      </c>
      <c r="C11435">
        <v>2024</v>
      </c>
      <c r="D11435" t="s">
        <v>58</v>
      </c>
      <c r="E11435" t="s">
        <v>112</v>
      </c>
      <c r="F11435" t="s">
        <v>117</v>
      </c>
      <c r="G11435" t="s">
        <v>319</v>
      </c>
      <c r="H11435" t="s">
        <v>181</v>
      </c>
    </row>
    <row r="11436" spans="1:10" hidden="1" x14ac:dyDescent="0.25">
      <c r="A11436" s="57" t="s">
        <v>137</v>
      </c>
      <c r="B11436" t="s">
        <v>128</v>
      </c>
      <c r="C11436">
        <v>2024</v>
      </c>
      <c r="D11436" t="s">
        <v>58</v>
      </c>
      <c r="E11436" t="s">
        <v>112</v>
      </c>
      <c r="F11436" t="s">
        <v>117</v>
      </c>
      <c r="G11436" t="s">
        <v>319</v>
      </c>
      <c r="H11436" s="90" t="s">
        <v>320</v>
      </c>
    </row>
    <row r="11437" spans="1:10" hidden="1" x14ac:dyDescent="0.25">
      <c r="A11437" t="s">
        <v>138</v>
      </c>
      <c r="B11437" t="s">
        <v>128</v>
      </c>
      <c r="C11437">
        <v>2024</v>
      </c>
      <c r="D11437" t="s">
        <v>58</v>
      </c>
      <c r="E11437" t="s">
        <v>52</v>
      </c>
      <c r="F11437" t="s">
        <v>142</v>
      </c>
      <c r="G11437" t="s">
        <v>301</v>
      </c>
      <c r="H11437" t="s">
        <v>210</v>
      </c>
      <c r="I11437" t="s">
        <v>374</v>
      </c>
      <c r="J11437" s="10">
        <v>198668804.90000001</v>
      </c>
    </row>
    <row r="11438" spans="1:10" hidden="1" x14ac:dyDescent="0.25">
      <c r="A11438" t="s">
        <v>138</v>
      </c>
      <c r="B11438" t="s">
        <v>128</v>
      </c>
      <c r="C11438">
        <v>2024</v>
      </c>
      <c r="D11438" t="s">
        <v>58</v>
      </c>
      <c r="E11438" t="s">
        <v>52</v>
      </c>
      <c r="F11438" t="s">
        <v>152</v>
      </c>
      <c r="G11438" t="s">
        <v>149</v>
      </c>
      <c r="H11438" t="s">
        <v>211</v>
      </c>
    </row>
    <row r="11439" spans="1:10" hidden="1" x14ac:dyDescent="0.25">
      <c r="A11439" t="s">
        <v>138</v>
      </c>
      <c r="B11439" t="s">
        <v>128</v>
      </c>
      <c r="C11439">
        <v>2024</v>
      </c>
      <c r="D11439" t="s">
        <v>58</v>
      </c>
      <c r="E11439" t="s">
        <v>52</v>
      </c>
      <c r="F11439" t="s">
        <v>152</v>
      </c>
      <c r="G11439" t="s">
        <v>213</v>
      </c>
      <c r="H11439" t="s">
        <v>214</v>
      </c>
    </row>
    <row r="11440" spans="1:10" hidden="1" x14ac:dyDescent="0.25">
      <c r="A11440" t="s">
        <v>138</v>
      </c>
      <c r="B11440" t="s">
        <v>128</v>
      </c>
      <c r="C11440">
        <v>2024</v>
      </c>
      <c r="D11440" t="s">
        <v>58</v>
      </c>
      <c r="E11440" t="s">
        <v>52</v>
      </c>
      <c r="F11440" t="s">
        <v>152</v>
      </c>
      <c r="G11440" t="s">
        <v>217</v>
      </c>
      <c r="H11440" t="s">
        <v>218</v>
      </c>
    </row>
    <row r="11441" spans="1:10" hidden="1" x14ac:dyDescent="0.25">
      <c r="A11441" t="s">
        <v>138</v>
      </c>
      <c r="B11441" t="s">
        <v>128</v>
      </c>
      <c r="C11441">
        <v>2024</v>
      </c>
      <c r="D11441" t="s">
        <v>58</v>
      </c>
      <c r="E11441" t="s">
        <v>52</v>
      </c>
      <c r="F11441" t="s">
        <v>142</v>
      </c>
      <c r="G11441" t="s">
        <v>300</v>
      </c>
      <c r="H11441" t="s">
        <v>224</v>
      </c>
      <c r="J11441" s="10">
        <v>-19900546.789999999</v>
      </c>
    </row>
    <row r="11442" spans="1:10" hidden="1" x14ac:dyDescent="0.25">
      <c r="A11442" t="s">
        <v>138</v>
      </c>
      <c r="B11442" t="s">
        <v>128</v>
      </c>
      <c r="C11442">
        <v>2024</v>
      </c>
      <c r="D11442" t="s">
        <v>58</v>
      </c>
      <c r="E11442" t="s">
        <v>52</v>
      </c>
      <c r="F11442" t="s">
        <v>142</v>
      </c>
      <c r="G11442" t="s">
        <v>300</v>
      </c>
      <c r="H11442" t="s">
        <v>303</v>
      </c>
    </row>
    <row r="11443" spans="1:10" hidden="1" x14ac:dyDescent="0.25">
      <c r="A11443" t="s">
        <v>138</v>
      </c>
      <c r="B11443" t="s">
        <v>128</v>
      </c>
      <c r="C11443">
        <v>2024</v>
      </c>
      <c r="D11443" t="s">
        <v>58</v>
      </c>
      <c r="E11443" t="s">
        <v>52</v>
      </c>
      <c r="F11443" t="s">
        <v>142</v>
      </c>
      <c r="G11443" t="s">
        <v>270</v>
      </c>
      <c r="H11443" t="s">
        <v>269</v>
      </c>
    </row>
    <row r="11444" spans="1:10" hidden="1" x14ac:dyDescent="0.25">
      <c r="A11444" t="s">
        <v>138</v>
      </c>
      <c r="B11444" t="s">
        <v>128</v>
      </c>
      <c r="C11444">
        <v>2024</v>
      </c>
      <c r="D11444" t="s">
        <v>58</v>
      </c>
      <c r="E11444" t="s">
        <v>52</v>
      </c>
      <c r="F11444" t="s">
        <v>142</v>
      </c>
      <c r="G11444" t="s">
        <v>270</v>
      </c>
      <c r="H11444" t="s">
        <v>271</v>
      </c>
      <c r="J11444" s="3">
        <v>260504.16</v>
      </c>
    </row>
    <row r="11445" spans="1:10" hidden="1" x14ac:dyDescent="0.25">
      <c r="A11445" t="s">
        <v>138</v>
      </c>
      <c r="B11445" t="s">
        <v>128</v>
      </c>
      <c r="C11445">
        <v>2024</v>
      </c>
      <c r="D11445" t="s">
        <v>58</v>
      </c>
      <c r="E11445" t="s">
        <v>52</v>
      </c>
      <c r="F11445" t="s">
        <v>142</v>
      </c>
      <c r="G11445" t="s">
        <v>270</v>
      </c>
      <c r="H11445" t="s">
        <v>486</v>
      </c>
      <c r="J11445" s="10">
        <v>-3101707.1</v>
      </c>
    </row>
    <row r="11446" spans="1:10" hidden="1" x14ac:dyDescent="0.25">
      <c r="A11446" t="s">
        <v>138</v>
      </c>
      <c r="B11446" t="s">
        <v>128</v>
      </c>
      <c r="C11446">
        <v>2024</v>
      </c>
      <c r="D11446" t="s">
        <v>58</v>
      </c>
      <c r="E11446" t="s">
        <v>52</v>
      </c>
      <c r="F11446" t="s">
        <v>152</v>
      </c>
      <c r="G11446" t="s">
        <v>56</v>
      </c>
      <c r="H11446" t="s">
        <v>608</v>
      </c>
    </row>
    <row r="11447" spans="1:10" hidden="1" x14ac:dyDescent="0.25">
      <c r="A11447" t="s">
        <v>138</v>
      </c>
      <c r="B11447" t="s">
        <v>128</v>
      </c>
      <c r="C11447">
        <v>2024</v>
      </c>
      <c r="D11447" t="s">
        <v>58</v>
      </c>
      <c r="E11447" t="s">
        <v>45</v>
      </c>
      <c r="F11447" t="s">
        <v>46</v>
      </c>
      <c r="G11447" t="s">
        <v>54</v>
      </c>
      <c r="H11447" t="s">
        <v>681</v>
      </c>
      <c r="I11447" t="s">
        <v>375</v>
      </c>
      <c r="J11447" s="10">
        <v>16900000</v>
      </c>
    </row>
    <row r="11448" spans="1:10" hidden="1" x14ac:dyDescent="0.25">
      <c r="A11448" t="s">
        <v>138</v>
      </c>
      <c r="B11448" t="s">
        <v>128</v>
      </c>
      <c r="C11448">
        <v>2024</v>
      </c>
      <c r="D11448" t="s">
        <v>58</v>
      </c>
      <c r="E11448" t="s">
        <v>45</v>
      </c>
      <c r="F11448" t="s">
        <v>46</v>
      </c>
      <c r="G11448" t="s">
        <v>54</v>
      </c>
      <c r="H11448" t="s">
        <v>11</v>
      </c>
      <c r="I11448" t="s">
        <v>556</v>
      </c>
      <c r="J11448" s="10">
        <v>2070000</v>
      </c>
    </row>
    <row r="11449" spans="1:10" hidden="1" x14ac:dyDescent="0.25">
      <c r="A11449" t="s">
        <v>138</v>
      </c>
      <c r="B11449" t="s">
        <v>128</v>
      </c>
      <c r="C11449">
        <v>2024</v>
      </c>
      <c r="D11449" t="s">
        <v>58</v>
      </c>
      <c r="E11449" t="s">
        <v>45</v>
      </c>
      <c r="F11449" t="s">
        <v>46</v>
      </c>
      <c r="G11449" t="s">
        <v>54</v>
      </c>
      <c r="H11449" t="s">
        <v>11</v>
      </c>
      <c r="I11449" t="s">
        <v>557</v>
      </c>
    </row>
    <row r="11450" spans="1:10" hidden="1" x14ac:dyDescent="0.25">
      <c r="A11450" t="s">
        <v>138</v>
      </c>
      <c r="B11450" t="s">
        <v>128</v>
      </c>
      <c r="C11450">
        <v>2024</v>
      </c>
      <c r="D11450" t="s">
        <v>58</v>
      </c>
      <c r="E11450" t="s">
        <v>45</v>
      </c>
      <c r="F11450" t="s">
        <v>46</v>
      </c>
      <c r="G11450" t="s">
        <v>54</v>
      </c>
      <c r="H11450" t="s">
        <v>693</v>
      </c>
      <c r="I11450" t="s">
        <v>375</v>
      </c>
    </row>
    <row r="11451" spans="1:10" hidden="1" x14ac:dyDescent="0.25">
      <c r="A11451" t="s">
        <v>138</v>
      </c>
      <c r="B11451" t="s">
        <v>128</v>
      </c>
      <c r="C11451">
        <v>2024</v>
      </c>
      <c r="D11451" t="s">
        <v>58</v>
      </c>
      <c r="E11451" t="s">
        <v>45</v>
      </c>
      <c r="F11451" t="s">
        <v>46</v>
      </c>
      <c r="G11451" t="s">
        <v>54</v>
      </c>
      <c r="H11451" t="s">
        <v>693</v>
      </c>
      <c r="I11451" t="s">
        <v>520</v>
      </c>
      <c r="J11451" s="10">
        <v>0</v>
      </c>
    </row>
    <row r="11452" spans="1:10" hidden="1" x14ac:dyDescent="0.25">
      <c r="A11452" t="s">
        <v>138</v>
      </c>
      <c r="B11452" t="s">
        <v>128</v>
      </c>
      <c r="C11452">
        <v>2024</v>
      </c>
      <c r="D11452" t="s">
        <v>58</v>
      </c>
      <c r="E11452" t="s">
        <v>45</v>
      </c>
      <c r="F11452" t="s">
        <v>46</v>
      </c>
      <c r="G11452" t="s">
        <v>54</v>
      </c>
      <c r="H11452" t="s">
        <v>12</v>
      </c>
      <c r="I11452" t="s">
        <v>556</v>
      </c>
      <c r="J11452" s="10">
        <v>162000</v>
      </c>
    </row>
    <row r="11453" spans="1:10" hidden="1" x14ac:dyDescent="0.25">
      <c r="A11453" t="s">
        <v>138</v>
      </c>
      <c r="B11453" t="s">
        <v>128</v>
      </c>
      <c r="C11453">
        <v>2024</v>
      </c>
      <c r="D11453" t="s">
        <v>58</v>
      </c>
      <c r="E11453" t="s">
        <v>45</v>
      </c>
      <c r="F11453" t="s">
        <v>46</v>
      </c>
      <c r="G11453" t="s">
        <v>54</v>
      </c>
      <c r="H11453" t="s">
        <v>12</v>
      </c>
      <c r="I11453" t="s">
        <v>557</v>
      </c>
    </row>
    <row r="11454" spans="1:10" hidden="1" x14ac:dyDescent="0.25">
      <c r="A11454" t="s">
        <v>138</v>
      </c>
      <c r="B11454" t="s">
        <v>128</v>
      </c>
      <c r="C11454">
        <v>2024</v>
      </c>
      <c r="D11454" t="s">
        <v>58</v>
      </c>
      <c r="E11454" t="s">
        <v>45</v>
      </c>
      <c r="F11454" t="s">
        <v>46</v>
      </c>
      <c r="G11454" t="s">
        <v>54</v>
      </c>
      <c r="H11454" t="s">
        <v>12</v>
      </c>
    </row>
    <row r="11455" spans="1:10" hidden="1" x14ac:dyDescent="0.25">
      <c r="A11455" t="s">
        <v>138</v>
      </c>
      <c r="B11455" t="s">
        <v>128</v>
      </c>
      <c r="C11455">
        <v>2024</v>
      </c>
      <c r="D11455" t="s">
        <v>58</v>
      </c>
      <c r="E11455" t="s">
        <v>45</v>
      </c>
      <c r="F11455" t="s">
        <v>46</v>
      </c>
      <c r="G11455" t="s">
        <v>54</v>
      </c>
      <c r="H11455" t="s">
        <v>13</v>
      </c>
      <c r="I11455" t="s">
        <v>375</v>
      </c>
    </row>
    <row r="11456" spans="1:10" hidden="1" x14ac:dyDescent="0.25">
      <c r="A11456" t="s">
        <v>138</v>
      </c>
      <c r="B11456" t="s">
        <v>128</v>
      </c>
      <c r="C11456">
        <v>2024</v>
      </c>
      <c r="D11456" t="s">
        <v>58</v>
      </c>
      <c r="E11456" t="s">
        <v>45</v>
      </c>
      <c r="F11456" t="s">
        <v>46</v>
      </c>
      <c r="G11456" t="s">
        <v>54</v>
      </c>
      <c r="H11456" t="s">
        <v>13</v>
      </c>
      <c r="I11456" t="s">
        <v>556</v>
      </c>
      <c r="J11456" s="10">
        <v>186000</v>
      </c>
    </row>
    <row r="11457" spans="1:10" hidden="1" x14ac:dyDescent="0.25">
      <c r="A11457" t="s">
        <v>138</v>
      </c>
      <c r="B11457" t="s">
        <v>128</v>
      </c>
      <c r="C11457">
        <v>2024</v>
      </c>
      <c r="D11457" t="s">
        <v>58</v>
      </c>
      <c r="E11457" t="s">
        <v>45</v>
      </c>
      <c r="F11457" t="s">
        <v>46</v>
      </c>
      <c r="G11457" t="s">
        <v>54</v>
      </c>
      <c r="H11457" t="s">
        <v>13</v>
      </c>
      <c r="I11457" t="s">
        <v>557</v>
      </c>
    </row>
    <row r="11458" spans="1:10" hidden="1" x14ac:dyDescent="0.25">
      <c r="A11458" t="s">
        <v>138</v>
      </c>
      <c r="B11458" t="s">
        <v>128</v>
      </c>
      <c r="C11458">
        <v>2024</v>
      </c>
      <c r="D11458" t="s">
        <v>58</v>
      </c>
      <c r="E11458" t="s">
        <v>45</v>
      </c>
      <c r="F11458" t="s">
        <v>46</v>
      </c>
      <c r="G11458" t="s">
        <v>54</v>
      </c>
      <c r="H11458" t="s">
        <v>14</v>
      </c>
      <c r="I11458" t="s">
        <v>375</v>
      </c>
    </row>
    <row r="11459" spans="1:10" hidden="1" x14ac:dyDescent="0.25">
      <c r="A11459" t="s">
        <v>138</v>
      </c>
      <c r="B11459" t="s">
        <v>128</v>
      </c>
      <c r="C11459">
        <v>2024</v>
      </c>
      <c r="D11459" t="s">
        <v>58</v>
      </c>
      <c r="E11459" t="s">
        <v>45</v>
      </c>
      <c r="F11459" t="s">
        <v>46</v>
      </c>
      <c r="G11459" t="s">
        <v>54</v>
      </c>
      <c r="H11459" t="s">
        <v>14</v>
      </c>
      <c r="I11459" t="s">
        <v>557</v>
      </c>
    </row>
    <row r="11460" spans="1:10" hidden="1" x14ac:dyDescent="0.25">
      <c r="A11460" t="s">
        <v>138</v>
      </c>
      <c r="B11460" t="s">
        <v>128</v>
      </c>
      <c r="C11460">
        <v>2024</v>
      </c>
      <c r="D11460" t="s">
        <v>58</v>
      </c>
      <c r="E11460" t="s">
        <v>45</v>
      </c>
      <c r="F11460" t="s">
        <v>46</v>
      </c>
      <c r="G11460" t="s">
        <v>54</v>
      </c>
      <c r="H11460" t="s">
        <v>14</v>
      </c>
      <c r="I11460" t="s">
        <v>672</v>
      </c>
    </row>
    <row r="11461" spans="1:10" hidden="1" x14ac:dyDescent="0.25">
      <c r="A11461" t="s">
        <v>138</v>
      </c>
      <c r="B11461" t="s">
        <v>128</v>
      </c>
      <c r="C11461">
        <v>2024</v>
      </c>
      <c r="D11461" t="s">
        <v>58</v>
      </c>
      <c r="E11461" t="s">
        <v>45</v>
      </c>
      <c r="F11461" t="s">
        <v>46</v>
      </c>
      <c r="G11461" t="s">
        <v>54</v>
      </c>
      <c r="H11461" t="s">
        <v>14</v>
      </c>
      <c r="I11461" t="s">
        <v>556</v>
      </c>
      <c r="J11461" s="10">
        <v>22320</v>
      </c>
    </row>
    <row r="11462" spans="1:10" hidden="1" x14ac:dyDescent="0.25">
      <c r="A11462" t="s">
        <v>138</v>
      </c>
      <c r="B11462" t="s">
        <v>128</v>
      </c>
      <c r="C11462">
        <v>2024</v>
      </c>
      <c r="D11462" t="s">
        <v>58</v>
      </c>
      <c r="E11462" t="s">
        <v>45</v>
      </c>
      <c r="F11462" t="s">
        <v>46</v>
      </c>
      <c r="G11462" t="s">
        <v>54</v>
      </c>
      <c r="H11462" t="s">
        <v>15</v>
      </c>
      <c r="I11462" t="s">
        <v>375</v>
      </c>
    </row>
    <row r="11463" spans="1:10" hidden="1" x14ac:dyDescent="0.25">
      <c r="A11463" t="s">
        <v>138</v>
      </c>
      <c r="B11463" t="s">
        <v>128</v>
      </c>
      <c r="C11463">
        <v>2024</v>
      </c>
      <c r="D11463" t="s">
        <v>58</v>
      </c>
      <c r="E11463" t="s">
        <v>45</v>
      </c>
      <c r="F11463" t="s">
        <v>46</v>
      </c>
      <c r="G11463" t="s">
        <v>54</v>
      </c>
      <c r="H11463" t="s">
        <v>15</v>
      </c>
      <c r="I11463" t="s">
        <v>556</v>
      </c>
      <c r="J11463" s="10">
        <v>186000</v>
      </c>
    </row>
    <row r="11464" spans="1:10" hidden="1" x14ac:dyDescent="0.25">
      <c r="A11464" t="s">
        <v>138</v>
      </c>
      <c r="B11464" t="s">
        <v>128</v>
      </c>
      <c r="C11464">
        <v>2024</v>
      </c>
      <c r="D11464" t="s">
        <v>58</v>
      </c>
      <c r="E11464" t="s">
        <v>45</v>
      </c>
      <c r="F11464" t="s">
        <v>46</v>
      </c>
      <c r="G11464" t="s">
        <v>54</v>
      </c>
      <c r="H11464" t="s">
        <v>15</v>
      </c>
      <c r="I11464" t="s">
        <v>557</v>
      </c>
    </row>
    <row r="11465" spans="1:10" hidden="1" x14ac:dyDescent="0.25">
      <c r="A11465" t="s">
        <v>138</v>
      </c>
      <c r="B11465" t="s">
        <v>128</v>
      </c>
      <c r="C11465">
        <v>2024</v>
      </c>
      <c r="D11465" t="s">
        <v>58</v>
      </c>
      <c r="E11465" t="s">
        <v>45</v>
      </c>
      <c r="F11465" t="s">
        <v>46</v>
      </c>
      <c r="G11465" t="s">
        <v>54</v>
      </c>
      <c r="H11465" t="s">
        <v>16</v>
      </c>
      <c r="I11465" t="s">
        <v>375</v>
      </c>
      <c r="J11465" s="10">
        <v>704167</v>
      </c>
    </row>
    <row r="11466" spans="1:10" hidden="1" x14ac:dyDescent="0.25">
      <c r="A11466" t="s">
        <v>138</v>
      </c>
      <c r="B11466" t="s">
        <v>128</v>
      </c>
      <c r="C11466">
        <v>2024</v>
      </c>
      <c r="D11466" t="s">
        <v>58</v>
      </c>
      <c r="E11466" t="s">
        <v>45</v>
      </c>
      <c r="F11466" t="s">
        <v>46</v>
      </c>
      <c r="G11466" t="s">
        <v>54</v>
      </c>
      <c r="H11466" t="s">
        <v>16</v>
      </c>
      <c r="I11466" t="s">
        <v>557</v>
      </c>
    </row>
    <row r="11467" spans="1:10" hidden="1" x14ac:dyDescent="0.25">
      <c r="A11467" t="s">
        <v>138</v>
      </c>
      <c r="B11467" t="s">
        <v>128</v>
      </c>
      <c r="C11467">
        <v>2024</v>
      </c>
      <c r="D11467" t="s">
        <v>58</v>
      </c>
      <c r="E11467" t="s">
        <v>45</v>
      </c>
      <c r="F11467" t="s">
        <v>46</v>
      </c>
      <c r="G11467" t="s">
        <v>54</v>
      </c>
      <c r="H11467" t="s">
        <v>16</v>
      </c>
      <c r="I11467" t="s">
        <v>556</v>
      </c>
      <c r="J11467" s="10">
        <v>86250</v>
      </c>
    </row>
    <row r="11468" spans="1:10" hidden="1" x14ac:dyDescent="0.25">
      <c r="A11468" t="s">
        <v>138</v>
      </c>
      <c r="B11468" t="s">
        <v>128</v>
      </c>
      <c r="C11468">
        <v>2024</v>
      </c>
      <c r="D11468" t="s">
        <v>58</v>
      </c>
      <c r="E11468" t="s">
        <v>45</v>
      </c>
      <c r="F11468" t="s">
        <v>46</v>
      </c>
      <c r="G11468" t="s">
        <v>54</v>
      </c>
      <c r="H11468" t="s">
        <v>17</v>
      </c>
      <c r="I11468" t="s">
        <v>375</v>
      </c>
    </row>
    <row r="11469" spans="1:10" hidden="1" x14ac:dyDescent="0.25">
      <c r="A11469" t="s">
        <v>138</v>
      </c>
      <c r="B11469" t="s">
        <v>128</v>
      </c>
      <c r="C11469">
        <v>2024</v>
      </c>
      <c r="D11469" t="s">
        <v>58</v>
      </c>
      <c r="E11469" t="s">
        <v>45</v>
      </c>
      <c r="F11469" t="s">
        <v>46</v>
      </c>
      <c r="G11469" t="s">
        <v>54</v>
      </c>
      <c r="H11469" t="s">
        <v>331</v>
      </c>
    </row>
    <row r="11470" spans="1:10" hidden="1" x14ac:dyDescent="0.25">
      <c r="A11470" t="s">
        <v>138</v>
      </c>
      <c r="B11470" t="s">
        <v>128</v>
      </c>
      <c r="C11470">
        <v>2024</v>
      </c>
      <c r="D11470" t="s">
        <v>58</v>
      </c>
      <c r="E11470" t="s">
        <v>45</v>
      </c>
      <c r="F11470" t="s">
        <v>46</v>
      </c>
      <c r="G11470" t="s">
        <v>54</v>
      </c>
      <c r="H11470" t="s">
        <v>445</v>
      </c>
    </row>
    <row r="11471" spans="1:10" hidden="1" x14ac:dyDescent="0.25">
      <c r="A11471" t="s">
        <v>138</v>
      </c>
      <c r="B11471" t="s">
        <v>128</v>
      </c>
      <c r="C11471">
        <v>2024</v>
      </c>
      <c r="D11471" t="s">
        <v>58</v>
      </c>
      <c r="E11471" t="s">
        <v>45</v>
      </c>
      <c r="F11471" t="s">
        <v>46</v>
      </c>
      <c r="G11471" t="s">
        <v>54</v>
      </c>
      <c r="H11471" t="s">
        <v>195</v>
      </c>
      <c r="I11471" t="s">
        <v>654</v>
      </c>
    </row>
    <row r="11472" spans="1:10" hidden="1" x14ac:dyDescent="0.25">
      <c r="A11472" t="s">
        <v>138</v>
      </c>
      <c r="B11472" t="s">
        <v>128</v>
      </c>
      <c r="C11472">
        <v>2024</v>
      </c>
      <c r="D11472" t="s">
        <v>58</v>
      </c>
      <c r="E11472" t="s">
        <v>45</v>
      </c>
      <c r="F11472" t="s">
        <v>46</v>
      </c>
      <c r="G11472" t="s">
        <v>54</v>
      </c>
      <c r="H11472" t="s">
        <v>18</v>
      </c>
      <c r="I11472" t="s">
        <v>559</v>
      </c>
      <c r="J11472" s="10">
        <v>72558</v>
      </c>
    </row>
    <row r="11473" spans="1:10" hidden="1" x14ac:dyDescent="0.25">
      <c r="A11473" t="s">
        <v>138</v>
      </c>
      <c r="B11473" t="s">
        <v>128</v>
      </c>
      <c r="C11473">
        <v>2024</v>
      </c>
      <c r="D11473" t="s">
        <v>58</v>
      </c>
      <c r="E11473" t="s">
        <v>45</v>
      </c>
      <c r="F11473" t="s">
        <v>46</v>
      </c>
      <c r="G11473" t="s">
        <v>54</v>
      </c>
      <c r="H11473" t="s">
        <v>513</v>
      </c>
      <c r="I11473" t="s">
        <v>581</v>
      </c>
    </row>
    <row r="11474" spans="1:10" hidden="1" x14ac:dyDescent="0.25">
      <c r="A11474" t="s">
        <v>138</v>
      </c>
      <c r="B11474" t="s">
        <v>128</v>
      </c>
      <c r="C11474">
        <v>2024</v>
      </c>
      <c r="D11474" t="s">
        <v>58</v>
      </c>
      <c r="E11474" t="s">
        <v>45</v>
      </c>
      <c r="F11474" t="s">
        <v>46</v>
      </c>
      <c r="G11474" t="s">
        <v>54</v>
      </c>
      <c r="H11474" t="s">
        <v>19</v>
      </c>
      <c r="I11474" t="s">
        <v>398</v>
      </c>
      <c r="J11474" s="10">
        <v>1668000</v>
      </c>
    </row>
    <row r="11475" spans="1:10" hidden="1" x14ac:dyDescent="0.25">
      <c r="A11475" t="s">
        <v>138</v>
      </c>
      <c r="B11475" t="s">
        <v>128</v>
      </c>
      <c r="C11475">
        <v>2024</v>
      </c>
      <c r="D11475" t="s">
        <v>58</v>
      </c>
      <c r="E11475" t="s">
        <v>45</v>
      </c>
      <c r="F11475" t="s">
        <v>46</v>
      </c>
      <c r="G11475" t="s">
        <v>54</v>
      </c>
      <c r="H11475" t="s">
        <v>19</v>
      </c>
      <c r="I11475" t="s">
        <v>400</v>
      </c>
    </row>
    <row r="11476" spans="1:10" hidden="1" x14ac:dyDescent="0.25">
      <c r="A11476" t="s">
        <v>138</v>
      </c>
      <c r="B11476" t="s">
        <v>128</v>
      </c>
      <c r="C11476">
        <v>2024</v>
      </c>
      <c r="D11476" t="s">
        <v>58</v>
      </c>
      <c r="E11476" t="s">
        <v>45</v>
      </c>
      <c r="F11476" t="s">
        <v>46</v>
      </c>
      <c r="G11476" t="s">
        <v>54</v>
      </c>
      <c r="H11476" t="s">
        <v>20</v>
      </c>
      <c r="I11476" t="s">
        <v>399</v>
      </c>
      <c r="J11476" s="10">
        <v>556000</v>
      </c>
    </row>
    <row r="11477" spans="1:10" hidden="1" x14ac:dyDescent="0.25">
      <c r="A11477" t="s">
        <v>138</v>
      </c>
      <c r="B11477" t="s">
        <v>128</v>
      </c>
      <c r="C11477">
        <v>2024</v>
      </c>
      <c r="D11477" t="s">
        <v>58</v>
      </c>
      <c r="E11477" t="s">
        <v>45</v>
      </c>
      <c r="F11477" t="s">
        <v>46</v>
      </c>
      <c r="G11477" t="s">
        <v>54</v>
      </c>
      <c r="H11477" t="s">
        <v>523</v>
      </c>
      <c r="I11477" t="s">
        <v>694</v>
      </c>
    </row>
    <row r="11478" spans="1:10" hidden="1" x14ac:dyDescent="0.25">
      <c r="A11478" t="s">
        <v>138</v>
      </c>
      <c r="B11478" t="s">
        <v>128</v>
      </c>
      <c r="C11478">
        <v>2024</v>
      </c>
      <c r="D11478" t="s">
        <v>58</v>
      </c>
      <c r="E11478" t="s">
        <v>45</v>
      </c>
      <c r="F11478" t="s">
        <v>46</v>
      </c>
      <c r="G11478" t="s">
        <v>54</v>
      </c>
      <c r="H11478" t="s">
        <v>294</v>
      </c>
      <c r="I11478" t="s">
        <v>575</v>
      </c>
    </row>
    <row r="11479" spans="1:10" hidden="1" x14ac:dyDescent="0.25">
      <c r="A11479" t="s">
        <v>138</v>
      </c>
      <c r="B11479" t="s">
        <v>128</v>
      </c>
      <c r="C11479">
        <v>2024</v>
      </c>
      <c r="D11479" t="s">
        <v>58</v>
      </c>
      <c r="E11479" t="s">
        <v>45</v>
      </c>
      <c r="F11479" t="s">
        <v>46</v>
      </c>
      <c r="G11479" t="s">
        <v>118</v>
      </c>
      <c r="H11479" t="s">
        <v>295</v>
      </c>
      <c r="I11479" t="s">
        <v>378</v>
      </c>
      <c r="J11479" s="10">
        <v>1344840</v>
      </c>
    </row>
    <row r="11480" spans="1:10" hidden="1" x14ac:dyDescent="0.25">
      <c r="A11480" t="s">
        <v>138</v>
      </c>
      <c r="B11480" t="s">
        <v>128</v>
      </c>
      <c r="C11480">
        <v>2024</v>
      </c>
      <c r="D11480" t="s">
        <v>58</v>
      </c>
      <c r="E11480" t="s">
        <v>45</v>
      </c>
      <c r="F11480" t="s">
        <v>46</v>
      </c>
      <c r="G11480" t="s">
        <v>118</v>
      </c>
      <c r="H11480" t="s">
        <v>119</v>
      </c>
      <c r="I11480" s="90" t="s">
        <v>655</v>
      </c>
      <c r="J11480" s="10">
        <v>1300000</v>
      </c>
    </row>
    <row r="11481" spans="1:10" hidden="1" x14ac:dyDescent="0.25">
      <c r="A11481" t="s">
        <v>138</v>
      </c>
      <c r="B11481" t="s">
        <v>128</v>
      </c>
      <c r="C11481">
        <v>2024</v>
      </c>
      <c r="D11481" t="s">
        <v>58</v>
      </c>
      <c r="E11481" t="s">
        <v>45</v>
      </c>
      <c r="F11481" t="s">
        <v>46</v>
      </c>
      <c r="G11481" t="s">
        <v>118</v>
      </c>
      <c r="H11481" t="s">
        <v>283</v>
      </c>
      <c r="I11481" s="90" t="s">
        <v>591</v>
      </c>
      <c r="J11481" s="10">
        <v>6032000</v>
      </c>
    </row>
    <row r="11482" spans="1:10" hidden="1" x14ac:dyDescent="0.25">
      <c r="A11482" t="s">
        <v>138</v>
      </c>
      <c r="B11482" t="s">
        <v>128</v>
      </c>
      <c r="C11482">
        <v>2024</v>
      </c>
      <c r="D11482" t="s">
        <v>58</v>
      </c>
      <c r="E11482" t="s">
        <v>45</v>
      </c>
      <c r="F11482" t="s">
        <v>46</v>
      </c>
      <c r="G11482" t="s">
        <v>118</v>
      </c>
      <c r="H11482" t="s">
        <v>283</v>
      </c>
      <c r="I11482" s="90" t="s">
        <v>714</v>
      </c>
      <c r="J11482" s="3">
        <v>419355</v>
      </c>
    </row>
    <row r="11483" spans="1:10" hidden="1" x14ac:dyDescent="0.25">
      <c r="A11483" t="s">
        <v>138</v>
      </c>
      <c r="B11483" t="s">
        <v>128</v>
      </c>
      <c r="C11483">
        <v>2024</v>
      </c>
      <c r="D11483" t="s">
        <v>58</v>
      </c>
      <c r="E11483" t="s">
        <v>45</v>
      </c>
      <c r="F11483" t="s">
        <v>46</v>
      </c>
      <c r="G11483" t="s">
        <v>109</v>
      </c>
      <c r="H11483" t="s">
        <v>219</v>
      </c>
      <c r="I11483" t="s">
        <v>465</v>
      </c>
      <c r="J11483" s="10">
        <v>887</v>
      </c>
    </row>
    <row r="11484" spans="1:10" hidden="1" x14ac:dyDescent="0.25">
      <c r="A11484" t="s">
        <v>138</v>
      </c>
      <c r="B11484" t="s">
        <v>128</v>
      </c>
      <c r="C11484">
        <v>2024</v>
      </c>
      <c r="D11484" t="s">
        <v>58</v>
      </c>
      <c r="E11484" t="s">
        <v>45</v>
      </c>
      <c r="F11484" t="s">
        <v>46</v>
      </c>
      <c r="G11484" t="s">
        <v>109</v>
      </c>
      <c r="H11484" t="s">
        <v>219</v>
      </c>
      <c r="I11484" t="s">
        <v>695</v>
      </c>
    </row>
    <row r="11485" spans="1:10" hidden="1" x14ac:dyDescent="0.25">
      <c r="A11485" t="s">
        <v>138</v>
      </c>
      <c r="B11485" t="s">
        <v>128</v>
      </c>
      <c r="C11485">
        <v>2024</v>
      </c>
      <c r="D11485" t="s">
        <v>58</v>
      </c>
      <c r="E11485" t="s">
        <v>45</v>
      </c>
      <c r="F11485" t="s">
        <v>46</v>
      </c>
      <c r="G11485" t="s">
        <v>109</v>
      </c>
      <c r="H11485" t="s">
        <v>219</v>
      </c>
      <c r="I11485" t="s">
        <v>609</v>
      </c>
    </row>
    <row r="11486" spans="1:10" hidden="1" x14ac:dyDescent="0.25">
      <c r="A11486" t="s">
        <v>138</v>
      </c>
      <c r="B11486" t="s">
        <v>128</v>
      </c>
      <c r="C11486">
        <v>2024</v>
      </c>
      <c r="D11486" t="s">
        <v>58</v>
      </c>
      <c r="E11486" t="s">
        <v>45</v>
      </c>
      <c r="F11486" t="s">
        <v>46</v>
      </c>
      <c r="G11486" t="s">
        <v>109</v>
      </c>
      <c r="H11486" t="s">
        <v>219</v>
      </c>
      <c r="I11486" t="s">
        <v>518</v>
      </c>
    </row>
    <row r="11487" spans="1:10" hidden="1" x14ac:dyDescent="0.25">
      <c r="A11487" t="s">
        <v>138</v>
      </c>
      <c r="B11487" t="s">
        <v>128</v>
      </c>
      <c r="C11487">
        <v>2024</v>
      </c>
      <c r="D11487" t="s">
        <v>58</v>
      </c>
      <c r="E11487" t="s">
        <v>45</v>
      </c>
      <c r="F11487" t="s">
        <v>46</v>
      </c>
      <c r="G11487" t="s">
        <v>109</v>
      </c>
      <c r="H11487" t="s">
        <v>267</v>
      </c>
    </row>
    <row r="11488" spans="1:10" hidden="1" x14ac:dyDescent="0.25">
      <c r="A11488" t="s">
        <v>138</v>
      </c>
      <c r="B11488" t="s">
        <v>128</v>
      </c>
      <c r="C11488">
        <v>2024</v>
      </c>
      <c r="D11488" t="s">
        <v>58</v>
      </c>
      <c r="E11488" t="s">
        <v>45</v>
      </c>
      <c r="F11488" t="s">
        <v>46</v>
      </c>
      <c r="G11488" t="s">
        <v>109</v>
      </c>
      <c r="H11488" t="s">
        <v>220</v>
      </c>
      <c r="I11488" t="s">
        <v>465</v>
      </c>
    </row>
    <row r="11489" spans="1:10" hidden="1" x14ac:dyDescent="0.25">
      <c r="A11489" t="s">
        <v>138</v>
      </c>
      <c r="B11489" t="s">
        <v>128</v>
      </c>
      <c r="C11489">
        <v>2024</v>
      </c>
      <c r="D11489" t="s">
        <v>58</v>
      </c>
      <c r="E11489" t="s">
        <v>45</v>
      </c>
      <c r="F11489" t="s">
        <v>46</v>
      </c>
      <c r="G11489" t="s">
        <v>109</v>
      </c>
      <c r="H11489" t="s">
        <v>220</v>
      </c>
      <c r="I11489" t="s">
        <v>425</v>
      </c>
    </row>
    <row r="11490" spans="1:10" hidden="1" x14ac:dyDescent="0.25">
      <c r="A11490" t="s">
        <v>138</v>
      </c>
      <c r="B11490" t="s">
        <v>128</v>
      </c>
      <c r="C11490">
        <v>2024</v>
      </c>
      <c r="D11490" t="s">
        <v>58</v>
      </c>
      <c r="E11490" t="s">
        <v>45</v>
      </c>
      <c r="F11490" t="s">
        <v>46</v>
      </c>
      <c r="G11490" t="s">
        <v>109</v>
      </c>
      <c r="H11490" t="s">
        <v>220</v>
      </c>
      <c r="I11490" t="s">
        <v>668</v>
      </c>
    </row>
    <row r="11491" spans="1:10" hidden="1" x14ac:dyDescent="0.25">
      <c r="A11491" t="s">
        <v>138</v>
      </c>
      <c r="B11491" t="s">
        <v>128</v>
      </c>
      <c r="C11491">
        <v>2024</v>
      </c>
      <c r="D11491" t="s">
        <v>58</v>
      </c>
      <c r="E11491" t="s">
        <v>45</v>
      </c>
      <c r="F11491" t="s">
        <v>46</v>
      </c>
      <c r="G11491" t="s">
        <v>109</v>
      </c>
      <c r="H11491" t="s">
        <v>220</v>
      </c>
      <c r="I11491" t="s">
        <v>417</v>
      </c>
      <c r="J11491" s="10">
        <v>22700</v>
      </c>
    </row>
    <row r="11492" spans="1:10" hidden="1" x14ac:dyDescent="0.25">
      <c r="A11492" t="s">
        <v>138</v>
      </c>
      <c r="B11492" t="s">
        <v>128</v>
      </c>
      <c r="C11492">
        <v>2024</v>
      </c>
      <c r="D11492" t="s">
        <v>58</v>
      </c>
      <c r="E11492" t="s">
        <v>45</v>
      </c>
      <c r="F11492" t="s">
        <v>46</v>
      </c>
      <c r="G11492" t="s">
        <v>109</v>
      </c>
      <c r="H11492" t="s">
        <v>260</v>
      </c>
    </row>
    <row r="11493" spans="1:10" hidden="1" x14ac:dyDescent="0.25">
      <c r="A11493" t="s">
        <v>138</v>
      </c>
      <c r="B11493" t="s">
        <v>128</v>
      </c>
      <c r="C11493">
        <v>2024</v>
      </c>
      <c r="D11493" t="s">
        <v>58</v>
      </c>
      <c r="E11493" t="s">
        <v>45</v>
      </c>
      <c r="F11493" t="s">
        <v>46</v>
      </c>
      <c r="G11493" t="s">
        <v>55</v>
      </c>
      <c r="H11493" t="s">
        <v>22</v>
      </c>
      <c r="I11493" t="s">
        <v>380</v>
      </c>
    </row>
    <row r="11494" spans="1:10" hidden="1" x14ac:dyDescent="0.25">
      <c r="A11494" t="s">
        <v>138</v>
      </c>
      <c r="B11494" t="s">
        <v>128</v>
      </c>
      <c r="C11494">
        <v>2024</v>
      </c>
      <c r="D11494" t="s">
        <v>58</v>
      </c>
      <c r="E11494" t="s">
        <v>45</v>
      </c>
      <c r="F11494" t="s">
        <v>46</v>
      </c>
      <c r="G11494" t="s">
        <v>55</v>
      </c>
      <c r="H11494" t="s">
        <v>22</v>
      </c>
    </row>
    <row r="11495" spans="1:10" hidden="1" x14ac:dyDescent="0.25">
      <c r="A11495" t="s">
        <v>138</v>
      </c>
      <c r="B11495" t="s">
        <v>128</v>
      </c>
      <c r="C11495">
        <v>2024</v>
      </c>
      <c r="D11495" t="s">
        <v>58</v>
      </c>
      <c r="E11495" t="s">
        <v>45</v>
      </c>
      <c r="F11495" t="s">
        <v>46</v>
      </c>
      <c r="G11495" t="s">
        <v>55</v>
      </c>
      <c r="H11495" t="s">
        <v>447</v>
      </c>
    </row>
    <row r="11496" spans="1:10" hidden="1" x14ac:dyDescent="0.25">
      <c r="A11496" t="s">
        <v>138</v>
      </c>
      <c r="B11496" t="s">
        <v>128</v>
      </c>
      <c r="C11496">
        <v>2024</v>
      </c>
      <c r="D11496" t="s">
        <v>58</v>
      </c>
      <c r="E11496" t="s">
        <v>45</v>
      </c>
      <c r="F11496" t="s">
        <v>46</v>
      </c>
      <c r="G11496" t="s">
        <v>55</v>
      </c>
      <c r="H11496" t="s">
        <v>700</v>
      </c>
      <c r="I11496" t="s">
        <v>701</v>
      </c>
      <c r="J11496" s="3">
        <v>4600000</v>
      </c>
    </row>
    <row r="11497" spans="1:10" hidden="1" x14ac:dyDescent="0.25">
      <c r="A11497" t="s">
        <v>138</v>
      </c>
      <c r="B11497" t="s">
        <v>128</v>
      </c>
      <c r="C11497">
        <v>2024</v>
      </c>
      <c r="D11497" t="s">
        <v>58</v>
      </c>
      <c r="E11497" t="s">
        <v>45</v>
      </c>
      <c r="F11497" t="s">
        <v>46</v>
      </c>
      <c r="G11497" t="s">
        <v>611</v>
      </c>
      <c r="H11497" t="s">
        <v>612</v>
      </c>
      <c r="I11497" t="s">
        <v>613</v>
      </c>
      <c r="J11497" s="10">
        <v>43930</v>
      </c>
    </row>
    <row r="11498" spans="1:10" hidden="1" x14ac:dyDescent="0.25">
      <c r="A11498" t="s">
        <v>138</v>
      </c>
      <c r="B11498" t="s">
        <v>128</v>
      </c>
      <c r="C11498">
        <v>2024</v>
      </c>
      <c r="D11498" t="s">
        <v>58</v>
      </c>
      <c r="E11498" t="s">
        <v>45</v>
      </c>
      <c r="F11498" t="s">
        <v>46</v>
      </c>
      <c r="G11498" t="s">
        <v>47</v>
      </c>
      <c r="H11498" t="s">
        <v>238</v>
      </c>
    </row>
    <row r="11499" spans="1:10" hidden="1" x14ac:dyDescent="0.25">
      <c r="A11499" t="s">
        <v>138</v>
      </c>
      <c r="B11499" t="s">
        <v>128</v>
      </c>
      <c r="C11499">
        <v>2024</v>
      </c>
      <c r="D11499" t="s">
        <v>58</v>
      </c>
      <c r="E11499" t="s">
        <v>45</v>
      </c>
      <c r="F11499" t="s">
        <v>46</v>
      </c>
      <c r="G11499" t="s">
        <v>47</v>
      </c>
      <c r="H11499" t="s">
        <v>239</v>
      </c>
      <c r="I11499" t="s">
        <v>382</v>
      </c>
      <c r="J11499" s="10">
        <v>1401266.95</v>
      </c>
    </row>
    <row r="11500" spans="1:10" hidden="1" x14ac:dyDescent="0.25">
      <c r="A11500" t="s">
        <v>138</v>
      </c>
      <c r="B11500" t="s">
        <v>128</v>
      </c>
      <c r="C11500">
        <v>2024</v>
      </c>
      <c r="D11500" t="s">
        <v>58</v>
      </c>
      <c r="E11500" t="s">
        <v>45</v>
      </c>
      <c r="F11500" t="s">
        <v>46</v>
      </c>
      <c r="G11500" t="s">
        <v>47</v>
      </c>
      <c r="H11500" t="s">
        <v>239</v>
      </c>
      <c r="I11500" s="90" t="s">
        <v>589</v>
      </c>
      <c r="J11500" s="3">
        <v>518782</v>
      </c>
    </row>
    <row r="11501" spans="1:10" hidden="1" x14ac:dyDescent="0.25">
      <c r="A11501" t="s">
        <v>138</v>
      </c>
      <c r="B11501" t="s">
        <v>128</v>
      </c>
      <c r="C11501">
        <v>2024</v>
      </c>
      <c r="D11501" t="s">
        <v>58</v>
      </c>
      <c r="E11501" t="s">
        <v>45</v>
      </c>
      <c r="F11501" t="s">
        <v>46</v>
      </c>
      <c r="G11501" t="s">
        <v>47</v>
      </c>
      <c r="H11501" t="s">
        <v>239</v>
      </c>
      <c r="I11501" s="90" t="s">
        <v>388</v>
      </c>
    </row>
    <row r="11502" spans="1:10" hidden="1" x14ac:dyDescent="0.25">
      <c r="A11502" t="s">
        <v>138</v>
      </c>
      <c r="B11502" t="s">
        <v>128</v>
      </c>
      <c r="C11502">
        <v>2024</v>
      </c>
      <c r="D11502" t="s">
        <v>58</v>
      </c>
      <c r="E11502" t="s">
        <v>45</v>
      </c>
      <c r="F11502" t="s">
        <v>46</v>
      </c>
      <c r="G11502" t="s">
        <v>47</v>
      </c>
      <c r="H11502" t="s">
        <v>239</v>
      </c>
      <c r="I11502" t="s">
        <v>562</v>
      </c>
      <c r="J11502" s="10">
        <v>1210000</v>
      </c>
    </row>
    <row r="11503" spans="1:10" hidden="1" x14ac:dyDescent="0.25">
      <c r="A11503" t="s">
        <v>138</v>
      </c>
      <c r="B11503" t="s">
        <v>128</v>
      </c>
      <c r="C11503">
        <v>2024</v>
      </c>
      <c r="D11503" t="s">
        <v>58</v>
      </c>
      <c r="E11503" t="s">
        <v>45</v>
      </c>
      <c r="F11503" t="s">
        <v>46</v>
      </c>
      <c r="G11503" t="s">
        <v>47</v>
      </c>
      <c r="H11503" t="s">
        <v>239</v>
      </c>
      <c r="I11503" t="s">
        <v>686</v>
      </c>
    </row>
    <row r="11504" spans="1:10" hidden="1" x14ac:dyDescent="0.25">
      <c r="A11504" t="s">
        <v>138</v>
      </c>
      <c r="B11504" t="s">
        <v>128</v>
      </c>
      <c r="C11504">
        <v>2024</v>
      </c>
      <c r="D11504" t="s">
        <v>58</v>
      </c>
      <c r="E11504" t="s">
        <v>45</v>
      </c>
      <c r="F11504" t="s">
        <v>46</v>
      </c>
      <c r="G11504" t="s">
        <v>47</v>
      </c>
      <c r="H11504" t="s">
        <v>239</v>
      </c>
      <c r="I11504" t="s">
        <v>442</v>
      </c>
    </row>
    <row r="11505" spans="1:10" hidden="1" x14ac:dyDescent="0.25">
      <c r="A11505" t="s">
        <v>138</v>
      </c>
      <c r="B11505" t="s">
        <v>128</v>
      </c>
      <c r="C11505">
        <v>2024</v>
      </c>
      <c r="D11505" t="s">
        <v>58</v>
      </c>
      <c r="E11505" t="s">
        <v>45</v>
      </c>
      <c r="F11505" t="s">
        <v>46</v>
      </c>
      <c r="G11505" t="s">
        <v>47</v>
      </c>
      <c r="H11505" t="s">
        <v>239</v>
      </c>
      <c r="I11505" t="s">
        <v>431</v>
      </c>
    </row>
    <row r="11506" spans="1:10" hidden="1" x14ac:dyDescent="0.25">
      <c r="A11506" t="s">
        <v>138</v>
      </c>
      <c r="B11506" t="s">
        <v>128</v>
      </c>
      <c r="C11506">
        <v>2024</v>
      </c>
      <c r="D11506" t="s">
        <v>58</v>
      </c>
      <c r="E11506" t="s">
        <v>45</v>
      </c>
      <c r="F11506" t="s">
        <v>46</v>
      </c>
      <c r="G11506" t="s">
        <v>47</v>
      </c>
      <c r="H11506" t="s">
        <v>239</v>
      </c>
      <c r="I11506" t="s">
        <v>416</v>
      </c>
    </row>
    <row r="11507" spans="1:10" hidden="1" x14ac:dyDescent="0.25">
      <c r="A11507" t="s">
        <v>138</v>
      </c>
      <c r="B11507" t="s">
        <v>128</v>
      </c>
      <c r="C11507">
        <v>2024</v>
      </c>
      <c r="D11507" t="s">
        <v>58</v>
      </c>
      <c r="E11507" t="s">
        <v>45</v>
      </c>
      <c r="F11507" t="s">
        <v>46</v>
      </c>
      <c r="G11507" t="s">
        <v>47</v>
      </c>
      <c r="H11507" t="s">
        <v>239</v>
      </c>
      <c r="I11507" t="s">
        <v>696</v>
      </c>
    </row>
    <row r="11508" spans="1:10" hidden="1" x14ac:dyDescent="0.25">
      <c r="A11508" t="s">
        <v>138</v>
      </c>
      <c r="B11508" t="s">
        <v>128</v>
      </c>
      <c r="C11508">
        <v>2024</v>
      </c>
      <c r="D11508" t="s">
        <v>58</v>
      </c>
      <c r="E11508" t="s">
        <v>45</v>
      </c>
      <c r="F11508" t="s">
        <v>46</v>
      </c>
      <c r="G11508" t="s">
        <v>47</v>
      </c>
      <c r="H11508" t="s">
        <v>243</v>
      </c>
      <c r="I11508" t="s">
        <v>465</v>
      </c>
    </row>
    <row r="11509" spans="1:10" hidden="1" x14ac:dyDescent="0.25">
      <c r="A11509" t="s">
        <v>138</v>
      </c>
      <c r="B11509" t="s">
        <v>128</v>
      </c>
      <c r="C11509">
        <v>2024</v>
      </c>
      <c r="D11509" t="s">
        <v>58</v>
      </c>
      <c r="E11509" t="s">
        <v>45</v>
      </c>
      <c r="F11509" t="s">
        <v>46</v>
      </c>
      <c r="G11509" t="s">
        <v>47</v>
      </c>
      <c r="H11509" t="s">
        <v>243</v>
      </c>
      <c r="I11509" t="s">
        <v>702</v>
      </c>
    </row>
    <row r="11510" spans="1:10" hidden="1" x14ac:dyDescent="0.25">
      <c r="A11510" t="s">
        <v>138</v>
      </c>
      <c r="B11510" t="s">
        <v>128</v>
      </c>
      <c r="C11510">
        <v>2024</v>
      </c>
      <c r="D11510" t="s">
        <v>58</v>
      </c>
      <c r="E11510" t="s">
        <v>45</v>
      </c>
      <c r="F11510" t="s">
        <v>46</v>
      </c>
      <c r="G11510" t="s">
        <v>47</v>
      </c>
      <c r="H11510" t="s">
        <v>276</v>
      </c>
      <c r="I11510" t="s">
        <v>395</v>
      </c>
      <c r="J11510" s="3">
        <v>1040000</v>
      </c>
    </row>
    <row r="11511" spans="1:10" hidden="1" x14ac:dyDescent="0.25">
      <c r="A11511" t="s">
        <v>138</v>
      </c>
      <c r="B11511" t="s">
        <v>128</v>
      </c>
      <c r="C11511">
        <v>2024</v>
      </c>
      <c r="D11511" t="s">
        <v>58</v>
      </c>
      <c r="E11511" t="s">
        <v>45</v>
      </c>
      <c r="F11511" t="s">
        <v>46</v>
      </c>
      <c r="G11511" t="s">
        <v>47</v>
      </c>
      <c r="H11511" t="s">
        <v>296</v>
      </c>
    </row>
    <row r="11512" spans="1:10" hidden="1" x14ac:dyDescent="0.25">
      <c r="A11512" t="s">
        <v>138</v>
      </c>
      <c r="B11512" t="s">
        <v>128</v>
      </c>
      <c r="C11512">
        <v>2024</v>
      </c>
      <c r="D11512" t="s">
        <v>58</v>
      </c>
      <c r="E11512" t="s">
        <v>45</v>
      </c>
      <c r="F11512" t="s">
        <v>46</v>
      </c>
      <c r="G11512" t="s">
        <v>47</v>
      </c>
      <c r="H11512" t="s">
        <v>364</v>
      </c>
      <c r="I11512" t="s">
        <v>465</v>
      </c>
      <c r="J11512" s="3">
        <v>399033.16</v>
      </c>
    </row>
    <row r="11513" spans="1:10" hidden="1" x14ac:dyDescent="0.25">
      <c r="A11513" t="s">
        <v>138</v>
      </c>
      <c r="B11513" t="s">
        <v>128</v>
      </c>
      <c r="C11513">
        <v>2024</v>
      </c>
      <c r="D11513" t="s">
        <v>58</v>
      </c>
      <c r="E11513" t="s">
        <v>45</v>
      </c>
      <c r="F11513" t="s">
        <v>46</v>
      </c>
      <c r="G11513" t="s">
        <v>47</v>
      </c>
      <c r="H11513" t="s">
        <v>277</v>
      </c>
    </row>
    <row r="11514" spans="1:10" hidden="1" x14ac:dyDescent="0.25">
      <c r="A11514" t="s">
        <v>138</v>
      </c>
      <c r="B11514" t="s">
        <v>128</v>
      </c>
      <c r="C11514">
        <v>2024</v>
      </c>
      <c r="D11514" t="s">
        <v>58</v>
      </c>
      <c r="E11514" t="s">
        <v>45</v>
      </c>
      <c r="F11514" t="s">
        <v>46</v>
      </c>
      <c r="G11514" t="s">
        <v>47</v>
      </c>
      <c r="H11514" t="s">
        <v>278</v>
      </c>
    </row>
    <row r="11515" spans="1:10" hidden="1" x14ac:dyDescent="0.25">
      <c r="A11515" t="s">
        <v>138</v>
      </c>
      <c r="B11515" t="s">
        <v>128</v>
      </c>
      <c r="C11515">
        <v>2024</v>
      </c>
      <c r="D11515" t="s">
        <v>58</v>
      </c>
      <c r="E11515" t="s">
        <v>45</v>
      </c>
      <c r="F11515" t="s">
        <v>46</v>
      </c>
      <c r="G11515" t="s">
        <v>47</v>
      </c>
      <c r="H11515" t="s">
        <v>298</v>
      </c>
      <c r="I11515" t="s">
        <v>387</v>
      </c>
    </row>
    <row r="11516" spans="1:10" hidden="1" x14ac:dyDescent="0.25">
      <c r="A11516" t="s">
        <v>138</v>
      </c>
      <c r="B11516" t="s">
        <v>128</v>
      </c>
      <c r="C11516">
        <v>2024</v>
      </c>
      <c r="D11516" t="s">
        <v>58</v>
      </c>
      <c r="E11516" t="s">
        <v>45</v>
      </c>
      <c r="F11516" t="s">
        <v>46</v>
      </c>
      <c r="G11516" t="s">
        <v>47</v>
      </c>
      <c r="H11516" t="s">
        <v>298</v>
      </c>
      <c r="I11516" t="s">
        <v>418</v>
      </c>
    </row>
    <row r="11517" spans="1:10" hidden="1" x14ac:dyDescent="0.25">
      <c r="A11517" t="s">
        <v>138</v>
      </c>
      <c r="B11517" t="s">
        <v>128</v>
      </c>
      <c r="C11517">
        <v>2024</v>
      </c>
      <c r="D11517" t="s">
        <v>58</v>
      </c>
      <c r="E11517" t="s">
        <v>45</v>
      </c>
      <c r="F11517" t="s">
        <v>46</v>
      </c>
      <c r="G11517" t="s">
        <v>47</v>
      </c>
      <c r="H11517" t="s">
        <v>238</v>
      </c>
    </row>
    <row r="11518" spans="1:10" hidden="1" x14ac:dyDescent="0.25">
      <c r="A11518" t="s">
        <v>138</v>
      </c>
      <c r="B11518" t="s">
        <v>128</v>
      </c>
      <c r="C11518">
        <v>2024</v>
      </c>
      <c r="D11518" t="s">
        <v>58</v>
      </c>
      <c r="E11518" t="s">
        <v>45</v>
      </c>
      <c r="F11518" t="s">
        <v>46</v>
      </c>
      <c r="G11518" t="s">
        <v>182</v>
      </c>
      <c r="H11518" t="s">
        <v>240</v>
      </c>
    </row>
    <row r="11519" spans="1:10" hidden="1" x14ac:dyDescent="0.25">
      <c r="A11519" t="s">
        <v>138</v>
      </c>
      <c r="B11519" t="s">
        <v>128</v>
      </c>
      <c r="C11519">
        <v>2024</v>
      </c>
      <c r="D11519" t="s">
        <v>58</v>
      </c>
      <c r="E11519" t="s">
        <v>45</v>
      </c>
      <c r="F11519" t="s">
        <v>46</v>
      </c>
      <c r="G11519" t="s">
        <v>182</v>
      </c>
      <c r="H11519" t="s">
        <v>241</v>
      </c>
      <c r="I11519" t="s">
        <v>477</v>
      </c>
    </row>
    <row r="11520" spans="1:10" hidden="1" x14ac:dyDescent="0.25">
      <c r="A11520" t="s">
        <v>138</v>
      </c>
      <c r="B11520" t="s">
        <v>128</v>
      </c>
      <c r="C11520">
        <v>2024</v>
      </c>
      <c r="D11520" t="s">
        <v>58</v>
      </c>
      <c r="E11520" t="s">
        <v>45</v>
      </c>
      <c r="F11520" t="s">
        <v>46</v>
      </c>
      <c r="G11520" t="s">
        <v>182</v>
      </c>
      <c r="H11520" t="s">
        <v>242</v>
      </c>
      <c r="I11520" t="s">
        <v>477</v>
      </c>
      <c r="J11520" s="3">
        <v>2155462.19</v>
      </c>
    </row>
    <row r="11521" spans="1:10" hidden="1" x14ac:dyDescent="0.25">
      <c r="A11521" t="s">
        <v>138</v>
      </c>
      <c r="B11521" t="s">
        <v>128</v>
      </c>
      <c r="C11521">
        <v>2024</v>
      </c>
      <c r="D11521" t="s">
        <v>58</v>
      </c>
      <c r="E11521" t="s">
        <v>45</v>
      </c>
      <c r="F11521" t="s">
        <v>46</v>
      </c>
      <c r="G11521" t="s">
        <v>182</v>
      </c>
      <c r="H11521" t="s">
        <v>243</v>
      </c>
    </row>
    <row r="11522" spans="1:10" hidden="1" x14ac:dyDescent="0.25">
      <c r="A11522" t="s">
        <v>138</v>
      </c>
      <c r="B11522" t="s">
        <v>128</v>
      </c>
      <c r="C11522">
        <v>2024</v>
      </c>
      <c r="D11522" t="s">
        <v>58</v>
      </c>
      <c r="E11522" t="s">
        <v>45</v>
      </c>
      <c r="F11522" t="s">
        <v>46</v>
      </c>
      <c r="G11522" t="s">
        <v>253</v>
      </c>
      <c r="H11522" t="s">
        <v>266</v>
      </c>
      <c r="I11522" t="s">
        <v>577</v>
      </c>
    </row>
    <row r="11523" spans="1:10" hidden="1" x14ac:dyDescent="0.25">
      <c r="A11523" t="s">
        <v>138</v>
      </c>
      <c r="B11523" t="s">
        <v>128</v>
      </c>
      <c r="C11523">
        <v>2024</v>
      </c>
      <c r="D11523" t="s">
        <v>58</v>
      </c>
      <c r="E11523" t="s">
        <v>45</v>
      </c>
      <c r="F11523" t="s">
        <v>46</v>
      </c>
      <c r="G11523" t="s">
        <v>253</v>
      </c>
      <c r="H11523" t="s">
        <v>266</v>
      </c>
      <c r="I11523" s="90" t="s">
        <v>715</v>
      </c>
      <c r="J11523" s="3">
        <v>1800000</v>
      </c>
    </row>
    <row r="11524" spans="1:10" hidden="1" x14ac:dyDescent="0.25">
      <c r="A11524" t="s">
        <v>138</v>
      </c>
      <c r="B11524" t="s">
        <v>128</v>
      </c>
      <c r="C11524">
        <v>2024</v>
      </c>
      <c r="D11524" t="s">
        <v>58</v>
      </c>
      <c r="E11524" t="s">
        <v>45</v>
      </c>
      <c r="F11524" t="s">
        <v>46</v>
      </c>
      <c r="G11524" t="s">
        <v>253</v>
      </c>
      <c r="H11524" t="s">
        <v>266</v>
      </c>
      <c r="I11524" t="s">
        <v>556</v>
      </c>
    </row>
    <row r="11525" spans="1:10" hidden="1" x14ac:dyDescent="0.25">
      <c r="A11525" t="s">
        <v>138</v>
      </c>
      <c r="B11525" t="s">
        <v>128</v>
      </c>
      <c r="C11525">
        <v>2024</v>
      </c>
      <c r="D11525" t="s">
        <v>58</v>
      </c>
      <c r="E11525" t="s">
        <v>45</v>
      </c>
      <c r="F11525" t="s">
        <v>46</v>
      </c>
      <c r="G11525" t="s">
        <v>537</v>
      </c>
      <c r="H11525" t="s">
        <v>538</v>
      </c>
      <c r="I11525" t="s">
        <v>539</v>
      </c>
    </row>
    <row r="11526" spans="1:10" hidden="1" x14ac:dyDescent="0.25">
      <c r="A11526" t="s">
        <v>138</v>
      </c>
      <c r="B11526" t="s">
        <v>128</v>
      </c>
      <c r="C11526">
        <v>2024</v>
      </c>
      <c r="D11526" t="s">
        <v>58</v>
      </c>
      <c r="E11526" t="s">
        <v>45</v>
      </c>
      <c r="F11526" t="s">
        <v>46</v>
      </c>
      <c r="G11526" t="s">
        <v>673</v>
      </c>
      <c r="H11526" t="s">
        <v>244</v>
      </c>
      <c r="I11526" t="s">
        <v>556</v>
      </c>
    </row>
    <row r="11527" spans="1:10" hidden="1" x14ac:dyDescent="0.25">
      <c r="A11527" t="s">
        <v>138</v>
      </c>
      <c r="B11527" t="s">
        <v>128</v>
      </c>
      <c r="C11527">
        <v>2024</v>
      </c>
      <c r="D11527" t="s">
        <v>58</v>
      </c>
      <c r="E11527" t="s">
        <v>45</v>
      </c>
      <c r="F11527" t="s">
        <v>46</v>
      </c>
      <c r="G11527" t="s">
        <v>673</v>
      </c>
      <c r="H11527" t="s">
        <v>244</v>
      </c>
      <c r="I11527" t="s">
        <v>688</v>
      </c>
    </row>
    <row r="11528" spans="1:10" hidden="1" x14ac:dyDescent="0.25">
      <c r="A11528" t="s">
        <v>138</v>
      </c>
      <c r="B11528" t="s">
        <v>128</v>
      </c>
      <c r="C11528">
        <v>2024</v>
      </c>
      <c r="D11528" t="s">
        <v>58</v>
      </c>
      <c r="E11528" t="s">
        <v>45</v>
      </c>
      <c r="F11528" t="s">
        <v>46</v>
      </c>
      <c r="G11528" t="s">
        <v>527</v>
      </c>
      <c r="H11528" t="s">
        <v>366</v>
      </c>
      <c r="I11528" t="s">
        <v>387</v>
      </c>
      <c r="J11528" s="3">
        <v>100000</v>
      </c>
    </row>
    <row r="11529" spans="1:10" hidden="1" x14ac:dyDescent="0.25">
      <c r="A11529" t="s">
        <v>138</v>
      </c>
      <c r="B11529" t="s">
        <v>128</v>
      </c>
      <c r="C11529">
        <v>2024</v>
      </c>
      <c r="D11529" t="s">
        <v>58</v>
      </c>
      <c r="E11529" t="s">
        <v>45</v>
      </c>
      <c r="F11529" t="s">
        <v>46</v>
      </c>
      <c r="G11529" t="s">
        <v>527</v>
      </c>
      <c r="H11529" t="s">
        <v>525</v>
      </c>
      <c r="I11529" t="s">
        <v>526</v>
      </c>
    </row>
    <row r="11530" spans="1:10" hidden="1" x14ac:dyDescent="0.25">
      <c r="A11530" t="s">
        <v>138</v>
      </c>
      <c r="B11530" t="s">
        <v>128</v>
      </c>
      <c r="C11530">
        <v>2024</v>
      </c>
      <c r="D11530" t="s">
        <v>58</v>
      </c>
      <c r="E11530" t="s">
        <v>45</v>
      </c>
      <c r="F11530" t="s">
        <v>46</v>
      </c>
      <c r="G11530" t="s">
        <v>527</v>
      </c>
      <c r="H11530" t="s">
        <v>365</v>
      </c>
      <c r="I11530" t="s">
        <v>526</v>
      </c>
    </row>
    <row r="11531" spans="1:10" hidden="1" x14ac:dyDescent="0.25">
      <c r="A11531" t="s">
        <v>138</v>
      </c>
      <c r="B11531" t="s">
        <v>128</v>
      </c>
      <c r="C11531">
        <v>2024</v>
      </c>
      <c r="D11531" t="s">
        <v>58</v>
      </c>
      <c r="E11531" t="s">
        <v>45</v>
      </c>
      <c r="F11531" t="s">
        <v>46</v>
      </c>
      <c r="G11531" t="s">
        <v>527</v>
      </c>
      <c r="H11531" t="s">
        <v>484</v>
      </c>
      <c r="I11531" t="s">
        <v>526</v>
      </c>
    </row>
    <row r="11532" spans="1:10" hidden="1" x14ac:dyDescent="0.25">
      <c r="A11532" t="s">
        <v>138</v>
      </c>
      <c r="B11532" t="s">
        <v>128</v>
      </c>
      <c r="C11532">
        <v>2024</v>
      </c>
      <c r="D11532" t="s">
        <v>58</v>
      </c>
      <c r="E11532" t="s">
        <v>45</v>
      </c>
      <c r="F11532" t="s">
        <v>46</v>
      </c>
      <c r="G11532" t="s">
        <v>272</v>
      </c>
      <c r="H11532" t="s">
        <v>273</v>
      </c>
      <c r="I11532" t="s">
        <v>526</v>
      </c>
    </row>
    <row r="11533" spans="1:10" hidden="1" x14ac:dyDescent="0.25">
      <c r="A11533" t="s">
        <v>138</v>
      </c>
      <c r="B11533" t="s">
        <v>128</v>
      </c>
      <c r="C11533">
        <v>2024</v>
      </c>
      <c r="D11533" t="s">
        <v>58</v>
      </c>
      <c r="E11533" t="s">
        <v>45</v>
      </c>
      <c r="F11533" t="s">
        <v>46</v>
      </c>
      <c r="G11533" t="s">
        <v>221</v>
      </c>
      <c r="H11533" t="s">
        <v>245</v>
      </c>
      <c r="I11533" t="s">
        <v>417</v>
      </c>
    </row>
    <row r="11534" spans="1:10" hidden="1" x14ac:dyDescent="0.25">
      <c r="A11534" t="s">
        <v>138</v>
      </c>
      <c r="B11534" t="s">
        <v>128</v>
      </c>
      <c r="C11534">
        <v>2024</v>
      </c>
      <c r="D11534" t="s">
        <v>58</v>
      </c>
      <c r="E11534" t="s">
        <v>45</v>
      </c>
      <c r="F11534" t="s">
        <v>46</v>
      </c>
      <c r="G11534" t="s">
        <v>221</v>
      </c>
      <c r="H11534" t="s">
        <v>245</v>
      </c>
      <c r="I11534" t="s">
        <v>614</v>
      </c>
      <c r="J11534" s="3">
        <v>389101</v>
      </c>
    </row>
    <row r="11535" spans="1:10" hidden="1" x14ac:dyDescent="0.25">
      <c r="A11535" t="s">
        <v>138</v>
      </c>
      <c r="B11535" t="s">
        <v>128</v>
      </c>
      <c r="C11535">
        <v>2024</v>
      </c>
      <c r="D11535" t="s">
        <v>58</v>
      </c>
      <c r="E11535" t="s">
        <v>45</v>
      </c>
      <c r="F11535" t="s">
        <v>46</v>
      </c>
      <c r="G11535" t="s">
        <v>221</v>
      </c>
      <c r="H11535" t="s">
        <v>245</v>
      </c>
      <c r="I11535" t="s">
        <v>668</v>
      </c>
    </row>
    <row r="11536" spans="1:10" hidden="1" x14ac:dyDescent="0.25">
      <c r="A11536" t="s">
        <v>138</v>
      </c>
      <c r="B11536" t="s">
        <v>128</v>
      </c>
      <c r="C11536">
        <v>2024</v>
      </c>
      <c r="D11536" t="s">
        <v>58</v>
      </c>
      <c r="E11536" t="s">
        <v>45</v>
      </c>
      <c r="F11536" t="s">
        <v>46</v>
      </c>
      <c r="G11536" t="s">
        <v>221</v>
      </c>
      <c r="H11536" t="s">
        <v>299</v>
      </c>
      <c r="I11536" t="s">
        <v>429</v>
      </c>
    </row>
    <row r="11537" spans="1:10" hidden="1" x14ac:dyDescent="0.25">
      <c r="A11537" t="s">
        <v>138</v>
      </c>
      <c r="B11537" t="s">
        <v>128</v>
      </c>
      <c r="C11537">
        <v>2024</v>
      </c>
      <c r="D11537" t="s">
        <v>58</v>
      </c>
      <c r="E11537" t="s">
        <v>45</v>
      </c>
      <c r="F11537" t="s">
        <v>46</v>
      </c>
      <c r="G11537" t="s">
        <v>221</v>
      </c>
      <c r="H11537" t="s">
        <v>299</v>
      </c>
      <c r="I11537" t="s">
        <v>518</v>
      </c>
    </row>
    <row r="11538" spans="1:10" hidden="1" x14ac:dyDescent="0.25">
      <c r="A11538" t="s">
        <v>138</v>
      </c>
      <c r="B11538" t="s">
        <v>128</v>
      </c>
      <c r="C11538">
        <v>2024</v>
      </c>
      <c r="D11538" t="s">
        <v>58</v>
      </c>
      <c r="E11538" t="s">
        <v>45</v>
      </c>
      <c r="F11538" t="s">
        <v>46</v>
      </c>
      <c r="G11538" t="s">
        <v>221</v>
      </c>
      <c r="H11538" t="s">
        <v>299</v>
      </c>
      <c r="I11538" t="s">
        <v>666</v>
      </c>
    </row>
    <row r="11539" spans="1:10" hidden="1" x14ac:dyDescent="0.25">
      <c r="A11539" t="s">
        <v>138</v>
      </c>
      <c r="B11539" t="s">
        <v>128</v>
      </c>
      <c r="C11539">
        <v>2024</v>
      </c>
      <c r="D11539" t="s">
        <v>58</v>
      </c>
      <c r="E11539" t="s">
        <v>45</v>
      </c>
      <c r="F11539" t="s">
        <v>46</v>
      </c>
      <c r="G11539" t="s">
        <v>272</v>
      </c>
      <c r="H11539" t="s">
        <v>273</v>
      </c>
    </row>
    <row r="11540" spans="1:10" hidden="1" x14ac:dyDescent="0.25">
      <c r="A11540" t="s">
        <v>138</v>
      </c>
      <c r="B11540" t="s">
        <v>128</v>
      </c>
      <c r="C11540">
        <v>2024</v>
      </c>
      <c r="D11540" t="s">
        <v>58</v>
      </c>
      <c r="E11540" t="s">
        <v>45</v>
      </c>
      <c r="F11540" t="s">
        <v>46</v>
      </c>
      <c r="G11540" t="s">
        <v>49</v>
      </c>
      <c r="H11540" t="s">
        <v>246</v>
      </c>
      <c r="I11540" t="s">
        <v>565</v>
      </c>
      <c r="J11540" s="3">
        <f>1287055+257069.85</f>
        <v>1544124.85</v>
      </c>
    </row>
    <row r="11541" spans="1:10" hidden="1" x14ac:dyDescent="0.25">
      <c r="A11541" t="s">
        <v>138</v>
      </c>
      <c r="B11541" t="s">
        <v>128</v>
      </c>
      <c r="C11541">
        <v>2024</v>
      </c>
      <c r="D11541" t="s">
        <v>58</v>
      </c>
      <c r="E11541" t="s">
        <v>45</v>
      </c>
      <c r="F11541" t="s">
        <v>46</v>
      </c>
      <c r="G11541" t="s">
        <v>49</v>
      </c>
      <c r="H11541" t="s">
        <v>246</v>
      </c>
      <c r="I11541" t="s">
        <v>615</v>
      </c>
      <c r="J11541" s="3">
        <v>832124</v>
      </c>
    </row>
    <row r="11542" spans="1:10" hidden="1" x14ac:dyDescent="0.25">
      <c r="A11542" t="s">
        <v>138</v>
      </c>
      <c r="B11542" t="s">
        <v>128</v>
      </c>
      <c r="C11542">
        <v>2024</v>
      </c>
      <c r="D11542" t="s">
        <v>58</v>
      </c>
      <c r="E11542" t="s">
        <v>45</v>
      </c>
      <c r="F11542" t="s">
        <v>46</v>
      </c>
      <c r="G11542" t="s">
        <v>49</v>
      </c>
      <c r="H11542" t="s">
        <v>246</v>
      </c>
      <c r="I11542" t="s">
        <v>689</v>
      </c>
    </row>
    <row r="11543" spans="1:10" hidden="1" x14ac:dyDescent="0.25">
      <c r="A11543" t="s">
        <v>138</v>
      </c>
      <c r="B11543" t="s">
        <v>128</v>
      </c>
      <c r="C11543">
        <v>2024</v>
      </c>
      <c r="D11543" t="s">
        <v>58</v>
      </c>
      <c r="E11543" t="s">
        <v>45</v>
      </c>
      <c r="F11543" t="s">
        <v>46</v>
      </c>
      <c r="G11543" t="s">
        <v>49</v>
      </c>
      <c r="H11543" t="s">
        <v>246</v>
      </c>
      <c r="I11543" t="s">
        <v>697</v>
      </c>
    </row>
    <row r="11544" spans="1:10" hidden="1" x14ac:dyDescent="0.25">
      <c r="A11544" t="s">
        <v>138</v>
      </c>
      <c r="B11544" t="s">
        <v>128</v>
      </c>
      <c r="C11544">
        <v>2024</v>
      </c>
      <c r="D11544" t="s">
        <v>58</v>
      </c>
      <c r="E11544" t="s">
        <v>45</v>
      </c>
      <c r="F11544" t="s">
        <v>46</v>
      </c>
      <c r="G11544" t="s">
        <v>49</v>
      </c>
      <c r="H11544" t="s">
        <v>669</v>
      </c>
      <c r="I11544" t="s">
        <v>667</v>
      </c>
    </row>
    <row r="11545" spans="1:10" hidden="1" x14ac:dyDescent="0.25">
      <c r="A11545" t="s">
        <v>138</v>
      </c>
      <c r="B11545" t="s">
        <v>128</v>
      </c>
      <c r="C11545">
        <v>2024</v>
      </c>
      <c r="D11545" t="s">
        <v>58</v>
      </c>
      <c r="E11545" t="s">
        <v>45</v>
      </c>
      <c r="F11545" t="s">
        <v>46</v>
      </c>
      <c r="G11545" t="s">
        <v>49</v>
      </c>
      <c r="H11545" t="s">
        <v>669</v>
      </c>
      <c r="I11545" t="s">
        <v>670</v>
      </c>
    </row>
    <row r="11546" spans="1:10" hidden="1" x14ac:dyDescent="0.25">
      <c r="A11546" t="s">
        <v>138</v>
      </c>
      <c r="B11546" t="s">
        <v>128</v>
      </c>
      <c r="C11546">
        <v>2024</v>
      </c>
      <c r="D11546" t="s">
        <v>58</v>
      </c>
      <c r="E11546" t="s">
        <v>45</v>
      </c>
      <c r="F11546" t="s">
        <v>46</v>
      </c>
      <c r="G11546" t="s">
        <v>49</v>
      </c>
      <c r="H11546" t="s">
        <v>669</v>
      </c>
    </row>
    <row r="11547" spans="1:10" hidden="1" x14ac:dyDescent="0.25">
      <c r="A11547" t="s">
        <v>138</v>
      </c>
      <c r="B11547" t="s">
        <v>128</v>
      </c>
      <c r="C11547">
        <v>2024</v>
      </c>
      <c r="D11547" t="s">
        <v>58</v>
      </c>
      <c r="E11547" t="s">
        <v>45</v>
      </c>
      <c r="F11547" t="s">
        <v>46</v>
      </c>
      <c r="G11547" t="s">
        <v>49</v>
      </c>
      <c r="H11547" t="s">
        <v>247</v>
      </c>
      <c r="I11547" t="s">
        <v>509</v>
      </c>
      <c r="J11547" s="3">
        <v>166666.65</v>
      </c>
    </row>
    <row r="11548" spans="1:10" hidden="1" x14ac:dyDescent="0.25">
      <c r="A11548" t="s">
        <v>138</v>
      </c>
      <c r="B11548" t="s">
        <v>128</v>
      </c>
      <c r="C11548">
        <v>2024</v>
      </c>
      <c r="D11548" t="s">
        <v>58</v>
      </c>
      <c r="E11548" t="s">
        <v>45</v>
      </c>
      <c r="F11548" t="s">
        <v>46</v>
      </c>
      <c r="G11548" t="s">
        <v>49</v>
      </c>
      <c r="H11548" t="s">
        <v>247</v>
      </c>
      <c r="I11548" t="s">
        <v>703</v>
      </c>
      <c r="J11548" s="3">
        <v>34000</v>
      </c>
    </row>
    <row r="11549" spans="1:10" hidden="1" x14ac:dyDescent="0.25">
      <c r="A11549" t="s">
        <v>138</v>
      </c>
      <c r="B11549" t="s">
        <v>128</v>
      </c>
      <c r="C11549">
        <v>2024</v>
      </c>
      <c r="D11549" t="s">
        <v>58</v>
      </c>
      <c r="E11549" t="s">
        <v>45</v>
      </c>
      <c r="F11549" t="s">
        <v>46</v>
      </c>
      <c r="G11549" t="s">
        <v>49</v>
      </c>
      <c r="H11549" t="s">
        <v>248</v>
      </c>
      <c r="I11549" t="s">
        <v>556</v>
      </c>
    </row>
    <row r="11550" spans="1:10" hidden="1" x14ac:dyDescent="0.25">
      <c r="A11550" t="s">
        <v>138</v>
      </c>
      <c r="B11550" t="s">
        <v>128</v>
      </c>
      <c r="C11550">
        <v>2024</v>
      </c>
      <c r="D11550" t="s">
        <v>58</v>
      </c>
      <c r="E11550" t="s">
        <v>45</v>
      </c>
      <c r="F11550" t="s">
        <v>46</v>
      </c>
      <c r="G11550" t="s">
        <v>49</v>
      </c>
      <c r="H11550" t="s">
        <v>248</v>
      </c>
      <c r="I11550" t="s">
        <v>597</v>
      </c>
      <c r="J11550" s="3">
        <v>161000</v>
      </c>
    </row>
    <row r="11551" spans="1:10" hidden="1" x14ac:dyDescent="0.25">
      <c r="A11551" t="s">
        <v>138</v>
      </c>
      <c r="B11551" t="s">
        <v>128</v>
      </c>
      <c r="C11551">
        <v>2024</v>
      </c>
      <c r="D11551" t="s">
        <v>58</v>
      </c>
      <c r="E11551" t="s">
        <v>45</v>
      </c>
      <c r="F11551" t="s">
        <v>46</v>
      </c>
      <c r="G11551" t="s">
        <v>49</v>
      </c>
      <c r="H11551" t="s">
        <v>248</v>
      </c>
      <c r="I11551" t="s">
        <v>404</v>
      </c>
      <c r="J11551" s="3">
        <v>56667</v>
      </c>
    </row>
    <row r="11552" spans="1:10" hidden="1" x14ac:dyDescent="0.25">
      <c r="A11552" t="s">
        <v>138</v>
      </c>
      <c r="B11552" t="s">
        <v>128</v>
      </c>
      <c r="C11552">
        <v>2024</v>
      </c>
      <c r="D11552" t="s">
        <v>58</v>
      </c>
      <c r="E11552" t="s">
        <v>45</v>
      </c>
      <c r="F11552" t="s">
        <v>46</v>
      </c>
      <c r="G11552" t="s">
        <v>49</v>
      </c>
      <c r="H11552" t="s">
        <v>249</v>
      </c>
      <c r="I11552" t="s">
        <v>471</v>
      </c>
      <c r="J11552" s="3">
        <v>201350</v>
      </c>
    </row>
    <row r="11553" spans="1:10" hidden="1" x14ac:dyDescent="0.25">
      <c r="A11553" t="s">
        <v>138</v>
      </c>
      <c r="B11553" t="s">
        <v>128</v>
      </c>
      <c r="C11553">
        <v>2024</v>
      </c>
      <c r="D11553" t="s">
        <v>58</v>
      </c>
      <c r="E11553" t="s">
        <v>45</v>
      </c>
      <c r="F11553" t="s">
        <v>46</v>
      </c>
      <c r="G11553" t="s">
        <v>49</v>
      </c>
      <c r="H11553" t="s">
        <v>249</v>
      </c>
    </row>
    <row r="11554" spans="1:10" hidden="1" x14ac:dyDescent="0.25">
      <c r="A11554" t="s">
        <v>138</v>
      </c>
      <c r="B11554" t="s">
        <v>128</v>
      </c>
      <c r="C11554">
        <v>2024</v>
      </c>
      <c r="D11554" t="s">
        <v>58</v>
      </c>
      <c r="E11554" t="s">
        <v>45</v>
      </c>
      <c r="F11554" t="s">
        <v>46</v>
      </c>
      <c r="G11554" t="s">
        <v>49</v>
      </c>
      <c r="H11554" t="s">
        <v>249</v>
      </c>
    </row>
    <row r="11555" spans="1:10" hidden="1" x14ac:dyDescent="0.25">
      <c r="A11555" t="s">
        <v>138</v>
      </c>
      <c r="B11555" t="s">
        <v>128</v>
      </c>
      <c r="C11555">
        <v>2024</v>
      </c>
      <c r="D11555" t="s">
        <v>58</v>
      </c>
      <c r="E11555" t="s">
        <v>45</v>
      </c>
      <c r="F11555" t="s">
        <v>46</v>
      </c>
      <c r="G11555" t="s">
        <v>49</v>
      </c>
      <c r="H11555" t="s">
        <v>249</v>
      </c>
    </row>
    <row r="11556" spans="1:10" hidden="1" x14ac:dyDescent="0.25">
      <c r="A11556" t="s">
        <v>138</v>
      </c>
      <c r="B11556" t="s">
        <v>128</v>
      </c>
      <c r="C11556">
        <v>2024</v>
      </c>
      <c r="D11556" t="s">
        <v>58</v>
      </c>
      <c r="E11556" t="s">
        <v>45</v>
      </c>
      <c r="F11556" t="s">
        <v>46</v>
      </c>
      <c r="G11556" t="s">
        <v>49</v>
      </c>
      <c r="H11556" t="s">
        <v>249</v>
      </c>
    </row>
    <row r="11557" spans="1:10" hidden="1" x14ac:dyDescent="0.25">
      <c r="A11557" t="s">
        <v>138</v>
      </c>
      <c r="B11557" t="s">
        <v>128</v>
      </c>
      <c r="C11557">
        <v>2024</v>
      </c>
      <c r="D11557" t="s">
        <v>58</v>
      </c>
      <c r="E11557" t="s">
        <v>45</v>
      </c>
      <c r="F11557" t="s">
        <v>46</v>
      </c>
      <c r="G11557" t="s">
        <v>49</v>
      </c>
      <c r="H11557" t="s">
        <v>249</v>
      </c>
    </row>
    <row r="11558" spans="1:10" hidden="1" x14ac:dyDescent="0.25">
      <c r="A11558" t="s">
        <v>138</v>
      </c>
      <c r="B11558" t="s">
        <v>128</v>
      </c>
      <c r="C11558">
        <v>2024</v>
      </c>
      <c r="D11558" t="s">
        <v>58</v>
      </c>
      <c r="E11558" t="s">
        <v>45</v>
      </c>
      <c r="F11558" t="s">
        <v>46</v>
      </c>
      <c r="G11558" t="s">
        <v>49</v>
      </c>
      <c r="H11558" t="s">
        <v>250</v>
      </c>
      <c r="I11558" t="s">
        <v>597</v>
      </c>
    </row>
    <row r="11559" spans="1:10" hidden="1" x14ac:dyDescent="0.25">
      <c r="A11559" t="s">
        <v>138</v>
      </c>
      <c r="B11559" t="s">
        <v>128</v>
      </c>
      <c r="C11559">
        <v>2024</v>
      </c>
      <c r="D11559" t="s">
        <v>58</v>
      </c>
      <c r="E11559" t="s">
        <v>45</v>
      </c>
      <c r="F11559" t="s">
        <v>46</v>
      </c>
      <c r="G11559" t="s">
        <v>49</v>
      </c>
      <c r="H11559" t="s">
        <v>250</v>
      </c>
      <c r="I11559" s="90" t="s">
        <v>600</v>
      </c>
      <c r="J11559" s="10">
        <v>94000</v>
      </c>
    </row>
    <row r="11560" spans="1:10" hidden="1" x14ac:dyDescent="0.25">
      <c r="A11560" t="s">
        <v>138</v>
      </c>
      <c r="B11560" t="s">
        <v>128</v>
      </c>
      <c r="C11560">
        <v>2024</v>
      </c>
      <c r="D11560" t="s">
        <v>58</v>
      </c>
      <c r="E11560" t="s">
        <v>45</v>
      </c>
      <c r="F11560" t="s">
        <v>46</v>
      </c>
      <c r="G11560" t="s">
        <v>49</v>
      </c>
      <c r="H11560" t="s">
        <v>250</v>
      </c>
      <c r="I11560" t="s">
        <v>591</v>
      </c>
      <c r="J11560" s="10">
        <v>19500</v>
      </c>
    </row>
    <row r="11561" spans="1:10" hidden="1" x14ac:dyDescent="0.25">
      <c r="A11561" t="s">
        <v>138</v>
      </c>
      <c r="B11561" t="s">
        <v>128</v>
      </c>
      <c r="C11561">
        <v>2024</v>
      </c>
      <c r="D11561" t="s">
        <v>58</v>
      </c>
      <c r="E11561" t="s">
        <v>45</v>
      </c>
      <c r="F11561" t="s">
        <v>46</v>
      </c>
      <c r="G11561" t="s">
        <v>49</v>
      </c>
      <c r="H11561" t="s">
        <v>250</v>
      </c>
      <c r="I11561" t="s">
        <v>375</v>
      </c>
      <c r="J11561" s="10">
        <v>180000</v>
      </c>
    </row>
    <row r="11562" spans="1:10" hidden="1" x14ac:dyDescent="0.25">
      <c r="A11562" t="s">
        <v>138</v>
      </c>
      <c r="B11562" t="s">
        <v>128</v>
      </c>
      <c r="C11562">
        <v>2024</v>
      </c>
      <c r="D11562" t="s">
        <v>58</v>
      </c>
      <c r="E11562" t="s">
        <v>45</v>
      </c>
      <c r="F11562" t="s">
        <v>46</v>
      </c>
      <c r="G11562" t="s">
        <v>49</v>
      </c>
      <c r="H11562" t="s">
        <v>250</v>
      </c>
      <c r="I11562" t="s">
        <v>556</v>
      </c>
      <c r="J11562" s="10">
        <v>63700</v>
      </c>
    </row>
    <row r="11563" spans="1:10" hidden="1" x14ac:dyDescent="0.25">
      <c r="A11563" t="s">
        <v>138</v>
      </c>
      <c r="B11563" t="s">
        <v>128</v>
      </c>
      <c r="C11563">
        <v>2024</v>
      </c>
      <c r="D11563" t="s">
        <v>58</v>
      </c>
      <c r="E11563" t="s">
        <v>45</v>
      </c>
      <c r="F11563" t="s">
        <v>46</v>
      </c>
      <c r="G11563" t="s">
        <v>49</v>
      </c>
      <c r="H11563" t="s">
        <v>251</v>
      </c>
    </row>
    <row r="11564" spans="1:10" hidden="1" x14ac:dyDescent="0.25">
      <c r="A11564" t="s">
        <v>138</v>
      </c>
      <c r="B11564" t="s">
        <v>128</v>
      </c>
      <c r="C11564">
        <v>2024</v>
      </c>
      <c r="D11564" t="s">
        <v>58</v>
      </c>
      <c r="E11564" t="s">
        <v>45</v>
      </c>
      <c r="F11564" t="s">
        <v>46</v>
      </c>
      <c r="G11564" t="s">
        <v>49</v>
      </c>
      <c r="H11564" t="s">
        <v>333</v>
      </c>
      <c r="I11564" t="s">
        <v>617</v>
      </c>
      <c r="J11564" s="3">
        <v>160000</v>
      </c>
    </row>
    <row r="11565" spans="1:10" hidden="1" x14ac:dyDescent="0.25">
      <c r="A11565" t="s">
        <v>138</v>
      </c>
      <c r="B11565" t="s">
        <v>128</v>
      </c>
      <c r="C11565">
        <v>2024</v>
      </c>
      <c r="D11565" t="s">
        <v>58</v>
      </c>
      <c r="E11565" t="s">
        <v>45</v>
      </c>
      <c r="F11565" t="s">
        <v>46</v>
      </c>
      <c r="G11565" t="s">
        <v>49</v>
      </c>
      <c r="H11565" t="s">
        <v>333</v>
      </c>
      <c r="I11565" t="s">
        <v>674</v>
      </c>
      <c r="J11565" s="3">
        <v>270000</v>
      </c>
    </row>
    <row r="11566" spans="1:10" hidden="1" x14ac:dyDescent="0.25">
      <c r="A11566" t="s">
        <v>138</v>
      </c>
      <c r="B11566" t="s">
        <v>128</v>
      </c>
      <c r="C11566">
        <v>2024</v>
      </c>
      <c r="D11566" t="s">
        <v>58</v>
      </c>
      <c r="E11566" t="s">
        <v>45</v>
      </c>
      <c r="F11566" t="s">
        <v>46</v>
      </c>
      <c r="G11566" t="s">
        <v>49</v>
      </c>
      <c r="H11566" t="s">
        <v>333</v>
      </c>
      <c r="I11566" t="s">
        <v>699</v>
      </c>
      <c r="J11566" s="10">
        <v>130000</v>
      </c>
    </row>
    <row r="11567" spans="1:10" hidden="1" x14ac:dyDescent="0.25">
      <c r="A11567" t="s">
        <v>138</v>
      </c>
      <c r="B11567" t="s">
        <v>128</v>
      </c>
      <c r="C11567">
        <v>2024</v>
      </c>
      <c r="D11567" t="s">
        <v>58</v>
      </c>
      <c r="E11567" t="s">
        <v>45</v>
      </c>
      <c r="F11567" t="s">
        <v>46</v>
      </c>
      <c r="G11567" t="s">
        <v>49</v>
      </c>
      <c r="H11567" t="s">
        <v>333</v>
      </c>
      <c r="I11567" t="s">
        <v>661</v>
      </c>
      <c r="J11567" s="3">
        <v>48000</v>
      </c>
    </row>
    <row r="11568" spans="1:10" hidden="1" x14ac:dyDescent="0.25">
      <c r="A11568" t="s">
        <v>138</v>
      </c>
      <c r="B11568" t="s">
        <v>128</v>
      </c>
      <c r="C11568">
        <v>2024</v>
      </c>
      <c r="D11568" t="s">
        <v>58</v>
      </c>
      <c r="E11568" t="s">
        <v>45</v>
      </c>
      <c r="F11568" t="s">
        <v>46</v>
      </c>
      <c r="G11568" t="s">
        <v>49</v>
      </c>
      <c r="H11568" t="s">
        <v>333</v>
      </c>
      <c r="I11568" t="s">
        <v>617</v>
      </c>
    </row>
    <row r="11569" spans="1:10" hidden="1" x14ac:dyDescent="0.25">
      <c r="A11569" t="s">
        <v>138</v>
      </c>
      <c r="B11569" t="s">
        <v>128</v>
      </c>
      <c r="C11569">
        <v>2024</v>
      </c>
      <c r="D11569" t="s">
        <v>58</v>
      </c>
      <c r="E11569" t="s">
        <v>45</v>
      </c>
      <c r="F11569" t="s">
        <v>46</v>
      </c>
      <c r="G11569" t="s">
        <v>49</v>
      </c>
      <c r="H11569" t="s">
        <v>333</v>
      </c>
      <c r="I11569" s="90" t="s">
        <v>716</v>
      </c>
      <c r="J11569" s="10">
        <v>220000</v>
      </c>
    </row>
    <row r="11570" spans="1:10" hidden="1" x14ac:dyDescent="0.25">
      <c r="A11570" t="s">
        <v>138</v>
      </c>
      <c r="B11570" t="s">
        <v>128</v>
      </c>
      <c r="C11570">
        <v>2024</v>
      </c>
      <c r="D11570" t="s">
        <v>58</v>
      </c>
      <c r="E11570" t="s">
        <v>45</v>
      </c>
      <c r="F11570" t="s">
        <v>46</v>
      </c>
      <c r="G11570" t="s">
        <v>49</v>
      </c>
      <c r="H11570" t="s">
        <v>333</v>
      </c>
      <c r="I11570" t="s">
        <v>556</v>
      </c>
      <c r="J11570" s="10">
        <v>6000</v>
      </c>
    </row>
    <row r="11571" spans="1:10" hidden="1" x14ac:dyDescent="0.25">
      <c r="A11571" t="s">
        <v>138</v>
      </c>
      <c r="B11571" t="s">
        <v>128</v>
      </c>
      <c r="C11571">
        <v>2024</v>
      </c>
      <c r="D11571" t="s">
        <v>58</v>
      </c>
      <c r="E11571" t="s">
        <v>45</v>
      </c>
      <c r="F11571" t="s">
        <v>46</v>
      </c>
      <c r="G11571" t="s">
        <v>49</v>
      </c>
      <c r="H11571" t="s">
        <v>333</v>
      </c>
      <c r="I11571" t="s">
        <v>704</v>
      </c>
      <c r="J11571" s="10">
        <v>10000</v>
      </c>
    </row>
    <row r="11572" spans="1:10" hidden="1" x14ac:dyDescent="0.25">
      <c r="A11572" t="s">
        <v>138</v>
      </c>
      <c r="B11572" t="s">
        <v>128</v>
      </c>
      <c r="C11572">
        <v>2024</v>
      </c>
      <c r="D11572" t="s">
        <v>58</v>
      </c>
      <c r="E11572" t="s">
        <v>45</v>
      </c>
      <c r="F11572" t="s">
        <v>46</v>
      </c>
      <c r="G11572" t="s">
        <v>49</v>
      </c>
      <c r="H11572" t="s">
        <v>367</v>
      </c>
      <c r="I11572" t="s">
        <v>591</v>
      </c>
    </row>
    <row r="11573" spans="1:10" hidden="1" x14ac:dyDescent="0.25">
      <c r="A11573" t="s">
        <v>138</v>
      </c>
      <c r="B11573" t="s">
        <v>128</v>
      </c>
      <c r="C11573">
        <v>2024</v>
      </c>
      <c r="D11573" t="s">
        <v>58</v>
      </c>
      <c r="E11573" t="s">
        <v>45</v>
      </c>
      <c r="F11573" t="s">
        <v>46</v>
      </c>
      <c r="G11573" t="s">
        <v>49</v>
      </c>
      <c r="H11573" t="s">
        <v>367</v>
      </c>
    </row>
    <row r="11574" spans="1:10" hidden="1" x14ac:dyDescent="0.25">
      <c r="A11574" t="s">
        <v>138</v>
      </c>
      <c r="B11574" t="s">
        <v>128</v>
      </c>
      <c r="C11574">
        <v>2024</v>
      </c>
      <c r="D11574" t="s">
        <v>58</v>
      </c>
      <c r="E11574" t="s">
        <v>45</v>
      </c>
      <c r="F11574" t="s">
        <v>46</v>
      </c>
      <c r="G11574" t="s">
        <v>49</v>
      </c>
      <c r="H11574" t="s">
        <v>367</v>
      </c>
    </row>
    <row r="11575" spans="1:10" hidden="1" x14ac:dyDescent="0.25">
      <c r="A11575" t="s">
        <v>138</v>
      </c>
      <c r="B11575" t="s">
        <v>128</v>
      </c>
      <c r="C11575">
        <v>2024</v>
      </c>
      <c r="D11575" t="s">
        <v>58</v>
      </c>
      <c r="E11575" t="s">
        <v>45</v>
      </c>
      <c r="F11575" t="s">
        <v>46</v>
      </c>
      <c r="G11575" t="s">
        <v>49</v>
      </c>
      <c r="H11575" t="s">
        <v>252</v>
      </c>
    </row>
    <row r="11576" spans="1:10" hidden="1" x14ac:dyDescent="0.25">
      <c r="A11576" t="s">
        <v>138</v>
      </c>
      <c r="B11576" t="s">
        <v>128</v>
      </c>
      <c r="C11576">
        <v>2024</v>
      </c>
      <c r="D11576" t="s">
        <v>58</v>
      </c>
      <c r="E11576" t="s">
        <v>45</v>
      </c>
      <c r="F11576" t="s">
        <v>46</v>
      </c>
      <c r="G11576" t="s">
        <v>49</v>
      </c>
      <c r="H11576" t="s">
        <v>243</v>
      </c>
      <c r="I11576" t="s">
        <v>432</v>
      </c>
    </row>
    <row r="11577" spans="1:10" hidden="1" x14ac:dyDescent="0.25">
      <c r="A11577" t="s">
        <v>138</v>
      </c>
      <c r="B11577" t="s">
        <v>128</v>
      </c>
      <c r="C11577">
        <v>2024</v>
      </c>
      <c r="D11577" t="s">
        <v>58</v>
      </c>
      <c r="E11577" t="s">
        <v>45</v>
      </c>
      <c r="F11577" t="s">
        <v>46</v>
      </c>
      <c r="G11577" t="s">
        <v>49</v>
      </c>
      <c r="H11577" t="s">
        <v>243</v>
      </c>
      <c r="I11577" t="s">
        <v>671</v>
      </c>
    </row>
    <row r="11578" spans="1:10" hidden="1" x14ac:dyDescent="0.25">
      <c r="A11578" t="s">
        <v>138</v>
      </c>
      <c r="B11578" t="s">
        <v>128</v>
      </c>
      <c r="C11578">
        <v>2024</v>
      </c>
      <c r="D11578" t="s">
        <v>58</v>
      </c>
      <c r="E11578" t="s">
        <v>45</v>
      </c>
      <c r="F11578" t="s">
        <v>46</v>
      </c>
      <c r="G11578" t="s">
        <v>49</v>
      </c>
      <c r="H11578" t="s">
        <v>243</v>
      </c>
      <c r="I11578" t="s">
        <v>695</v>
      </c>
    </row>
    <row r="11579" spans="1:10" hidden="1" x14ac:dyDescent="0.25">
      <c r="A11579" t="s">
        <v>138</v>
      </c>
      <c r="B11579" t="s">
        <v>128</v>
      </c>
      <c r="C11579">
        <v>2024</v>
      </c>
      <c r="D11579" t="s">
        <v>58</v>
      </c>
      <c r="E11579" t="s">
        <v>45</v>
      </c>
      <c r="F11579" t="s">
        <v>46</v>
      </c>
      <c r="G11579" t="s">
        <v>49</v>
      </c>
      <c r="H11579" t="s">
        <v>243</v>
      </c>
    </row>
    <row r="11580" spans="1:10" hidden="1" x14ac:dyDescent="0.25">
      <c r="A11580" t="s">
        <v>138</v>
      </c>
      <c r="B11580" t="s">
        <v>128</v>
      </c>
      <c r="C11580">
        <v>2024</v>
      </c>
      <c r="D11580" t="s">
        <v>58</v>
      </c>
      <c r="E11580" t="s">
        <v>45</v>
      </c>
      <c r="F11580" t="s">
        <v>46</v>
      </c>
      <c r="G11580" t="s">
        <v>49</v>
      </c>
      <c r="H11580" t="s">
        <v>243</v>
      </c>
    </row>
    <row r="11581" spans="1:10" hidden="1" x14ac:dyDescent="0.25">
      <c r="A11581" t="s">
        <v>138</v>
      </c>
      <c r="B11581" t="s">
        <v>128</v>
      </c>
      <c r="C11581">
        <v>2024</v>
      </c>
      <c r="D11581" t="s">
        <v>58</v>
      </c>
      <c r="E11581" t="s">
        <v>45</v>
      </c>
      <c r="F11581" t="s">
        <v>46</v>
      </c>
      <c r="G11581" t="s">
        <v>49</v>
      </c>
      <c r="H11581" t="s">
        <v>243</v>
      </c>
    </row>
    <row r="11582" spans="1:10" hidden="1" x14ac:dyDescent="0.25">
      <c r="A11582" t="s">
        <v>138</v>
      </c>
      <c r="B11582" t="s">
        <v>128</v>
      </c>
      <c r="C11582">
        <v>2024</v>
      </c>
      <c r="D11582" t="s">
        <v>58</v>
      </c>
      <c r="E11582" t="s">
        <v>45</v>
      </c>
      <c r="F11582" t="s">
        <v>46</v>
      </c>
      <c r="G11582" t="s">
        <v>49</v>
      </c>
      <c r="H11582" t="s">
        <v>243</v>
      </c>
    </row>
    <row r="11583" spans="1:10" hidden="1" x14ac:dyDescent="0.25">
      <c r="A11583" t="s">
        <v>138</v>
      </c>
      <c r="B11583" t="s">
        <v>128</v>
      </c>
      <c r="C11583">
        <v>2024</v>
      </c>
      <c r="D11583" t="s">
        <v>58</v>
      </c>
      <c r="E11583" t="s">
        <v>45</v>
      </c>
      <c r="F11583" t="s">
        <v>46</v>
      </c>
      <c r="G11583" t="s">
        <v>49</v>
      </c>
      <c r="H11583" t="s">
        <v>243</v>
      </c>
    </row>
    <row r="11584" spans="1:10" hidden="1" x14ac:dyDescent="0.25">
      <c r="A11584" t="s">
        <v>138</v>
      </c>
      <c r="B11584" t="s">
        <v>128</v>
      </c>
      <c r="C11584">
        <v>2024</v>
      </c>
      <c r="D11584" t="s">
        <v>58</v>
      </c>
      <c r="E11584" t="s">
        <v>45</v>
      </c>
      <c r="F11584" t="s">
        <v>46</v>
      </c>
      <c r="G11584" t="s">
        <v>49</v>
      </c>
      <c r="H11584" t="s">
        <v>243</v>
      </c>
    </row>
    <row r="11585" spans="1:10" hidden="1" x14ac:dyDescent="0.25">
      <c r="A11585" t="s">
        <v>138</v>
      </c>
      <c r="B11585" t="s">
        <v>128</v>
      </c>
      <c r="C11585">
        <v>2024</v>
      </c>
      <c r="D11585" t="s">
        <v>58</v>
      </c>
      <c r="E11585" t="s">
        <v>45</v>
      </c>
      <c r="F11585" t="s">
        <v>46</v>
      </c>
      <c r="G11585" t="s">
        <v>49</v>
      </c>
      <c r="H11585" t="s">
        <v>243</v>
      </c>
    </row>
    <row r="11586" spans="1:10" hidden="1" x14ac:dyDescent="0.25">
      <c r="A11586" t="s">
        <v>138</v>
      </c>
      <c r="B11586" t="s">
        <v>128</v>
      </c>
      <c r="C11586">
        <v>2024</v>
      </c>
      <c r="D11586" t="s">
        <v>58</v>
      </c>
      <c r="E11586" t="s">
        <v>45</v>
      </c>
      <c r="F11586" t="s">
        <v>304</v>
      </c>
      <c r="G11586" t="s">
        <v>54</v>
      </c>
      <c r="H11586" t="s">
        <v>305</v>
      </c>
      <c r="I11586" t="s">
        <v>520</v>
      </c>
      <c r="J11586" s="10">
        <v>3800000</v>
      </c>
    </row>
    <row r="11587" spans="1:10" hidden="1" x14ac:dyDescent="0.25">
      <c r="A11587" t="s">
        <v>138</v>
      </c>
      <c r="B11587" t="s">
        <v>128</v>
      </c>
      <c r="C11587">
        <v>2024</v>
      </c>
      <c r="D11587" t="s">
        <v>58</v>
      </c>
      <c r="E11587" t="s">
        <v>45</v>
      </c>
      <c r="F11587" t="s">
        <v>304</v>
      </c>
      <c r="G11587" t="s">
        <v>54</v>
      </c>
      <c r="H11587" t="s">
        <v>305</v>
      </c>
      <c r="I11587" t="s">
        <v>704</v>
      </c>
      <c r="J11587" s="10">
        <v>3550000</v>
      </c>
    </row>
    <row r="11588" spans="1:10" hidden="1" x14ac:dyDescent="0.25">
      <c r="A11588" t="s">
        <v>138</v>
      </c>
      <c r="B11588" t="s">
        <v>128</v>
      </c>
      <c r="C11588">
        <v>2024</v>
      </c>
      <c r="D11588" t="s">
        <v>58</v>
      </c>
      <c r="E11588" t="s">
        <v>45</v>
      </c>
      <c r="F11588" t="s">
        <v>304</v>
      </c>
      <c r="G11588" t="s">
        <v>54</v>
      </c>
      <c r="H11588" t="s">
        <v>305</v>
      </c>
      <c r="I11588" t="s">
        <v>592</v>
      </c>
    </row>
    <row r="11589" spans="1:10" hidden="1" x14ac:dyDescent="0.25">
      <c r="A11589" t="s">
        <v>138</v>
      </c>
      <c r="B11589" t="s">
        <v>128</v>
      </c>
      <c r="C11589">
        <v>2024</v>
      </c>
      <c r="D11589" t="s">
        <v>58</v>
      </c>
      <c r="E11589" t="s">
        <v>45</v>
      </c>
      <c r="F11589" t="s">
        <v>304</v>
      </c>
      <c r="G11589" t="s">
        <v>54</v>
      </c>
      <c r="H11589" t="s">
        <v>306</v>
      </c>
      <c r="I11589" t="s">
        <v>520</v>
      </c>
    </row>
    <row r="11590" spans="1:10" hidden="1" x14ac:dyDescent="0.25">
      <c r="A11590" t="s">
        <v>138</v>
      </c>
      <c r="B11590" t="s">
        <v>128</v>
      </c>
      <c r="C11590">
        <v>2024</v>
      </c>
      <c r="D11590" t="s">
        <v>58</v>
      </c>
      <c r="E11590" t="s">
        <v>45</v>
      </c>
      <c r="F11590" t="s">
        <v>304</v>
      </c>
      <c r="G11590" t="s">
        <v>54</v>
      </c>
      <c r="H11590" t="s">
        <v>307</v>
      </c>
      <c r="I11590" t="s">
        <v>520</v>
      </c>
      <c r="J11590" s="10">
        <v>316667</v>
      </c>
    </row>
    <row r="11591" spans="1:10" hidden="1" x14ac:dyDescent="0.25">
      <c r="A11591" t="s">
        <v>138</v>
      </c>
      <c r="B11591" t="s">
        <v>128</v>
      </c>
      <c r="C11591">
        <v>2024</v>
      </c>
      <c r="D11591" t="s">
        <v>58</v>
      </c>
      <c r="E11591" t="s">
        <v>45</v>
      </c>
      <c r="F11591" t="s">
        <v>304</v>
      </c>
      <c r="G11591" t="s">
        <v>54</v>
      </c>
      <c r="H11591" t="s">
        <v>307</v>
      </c>
      <c r="I11591" t="s">
        <v>592</v>
      </c>
    </row>
    <row r="11592" spans="1:10" hidden="1" x14ac:dyDescent="0.25">
      <c r="A11592" t="s">
        <v>138</v>
      </c>
      <c r="B11592" t="s">
        <v>128</v>
      </c>
      <c r="C11592">
        <v>2024</v>
      </c>
      <c r="D11592" t="s">
        <v>58</v>
      </c>
      <c r="E11592" t="s">
        <v>45</v>
      </c>
      <c r="F11592" t="s">
        <v>304</v>
      </c>
      <c r="G11592" t="s">
        <v>54</v>
      </c>
      <c r="H11592" t="s">
        <v>307</v>
      </c>
      <c r="I11592" t="s">
        <v>704</v>
      </c>
      <c r="J11592" s="10">
        <v>186000</v>
      </c>
    </row>
    <row r="11593" spans="1:10" hidden="1" x14ac:dyDescent="0.25">
      <c r="A11593" t="s">
        <v>138</v>
      </c>
      <c r="B11593" t="s">
        <v>128</v>
      </c>
      <c r="C11593">
        <v>2024</v>
      </c>
      <c r="D11593" t="s">
        <v>58</v>
      </c>
      <c r="E11593" t="s">
        <v>45</v>
      </c>
      <c r="F11593" t="s">
        <v>304</v>
      </c>
      <c r="G11593" t="s">
        <v>54</v>
      </c>
      <c r="H11593" t="s">
        <v>308</v>
      </c>
      <c r="I11593" t="s">
        <v>520</v>
      </c>
      <c r="J11593" s="10">
        <v>38000</v>
      </c>
    </row>
    <row r="11594" spans="1:10" hidden="1" x14ac:dyDescent="0.25">
      <c r="A11594" t="s">
        <v>138</v>
      </c>
      <c r="B11594" t="s">
        <v>128</v>
      </c>
      <c r="C11594">
        <v>2024</v>
      </c>
      <c r="D11594" t="s">
        <v>58</v>
      </c>
      <c r="E11594" t="s">
        <v>45</v>
      </c>
      <c r="F11594" t="s">
        <v>304</v>
      </c>
      <c r="G11594" t="s">
        <v>54</v>
      </c>
      <c r="H11594" t="s">
        <v>308</v>
      </c>
      <c r="I11594" t="s">
        <v>704</v>
      </c>
      <c r="J11594" s="10">
        <v>22320</v>
      </c>
    </row>
    <row r="11595" spans="1:10" hidden="1" x14ac:dyDescent="0.25">
      <c r="A11595" t="s">
        <v>138</v>
      </c>
      <c r="B11595" t="s">
        <v>128</v>
      </c>
      <c r="C11595">
        <v>2024</v>
      </c>
      <c r="D11595" t="s">
        <v>58</v>
      </c>
      <c r="E11595" t="s">
        <v>45</v>
      </c>
      <c r="F11595" t="s">
        <v>304</v>
      </c>
      <c r="G11595" t="s">
        <v>54</v>
      </c>
      <c r="H11595" t="s">
        <v>308</v>
      </c>
      <c r="I11595" t="s">
        <v>592</v>
      </c>
    </row>
    <row r="11596" spans="1:10" hidden="1" x14ac:dyDescent="0.25">
      <c r="A11596" t="s">
        <v>138</v>
      </c>
      <c r="B11596" t="s">
        <v>128</v>
      </c>
      <c r="C11596">
        <v>2024</v>
      </c>
      <c r="D11596" t="s">
        <v>58</v>
      </c>
      <c r="E11596" t="s">
        <v>45</v>
      </c>
      <c r="F11596" t="s">
        <v>304</v>
      </c>
      <c r="G11596" t="s">
        <v>54</v>
      </c>
      <c r="H11596" t="s">
        <v>309</v>
      </c>
      <c r="I11596" t="s">
        <v>520</v>
      </c>
      <c r="J11596" s="10">
        <v>316667</v>
      </c>
    </row>
    <row r="11597" spans="1:10" hidden="1" x14ac:dyDescent="0.25">
      <c r="A11597" t="s">
        <v>138</v>
      </c>
      <c r="B11597" t="s">
        <v>128</v>
      </c>
      <c r="C11597">
        <v>2024</v>
      </c>
      <c r="D11597" t="s">
        <v>58</v>
      </c>
      <c r="E11597" t="s">
        <v>45</v>
      </c>
      <c r="F11597" t="s">
        <v>304</v>
      </c>
      <c r="G11597" t="s">
        <v>54</v>
      </c>
      <c r="H11597" t="s">
        <v>309</v>
      </c>
      <c r="I11597" t="s">
        <v>592</v>
      </c>
    </row>
    <row r="11598" spans="1:10" hidden="1" x14ac:dyDescent="0.25">
      <c r="A11598" t="s">
        <v>138</v>
      </c>
      <c r="B11598" t="s">
        <v>128</v>
      </c>
      <c r="C11598">
        <v>2024</v>
      </c>
      <c r="D11598" t="s">
        <v>58</v>
      </c>
      <c r="E11598" t="s">
        <v>45</v>
      </c>
      <c r="F11598" t="s">
        <v>304</v>
      </c>
      <c r="G11598" t="s">
        <v>54</v>
      </c>
      <c r="H11598" t="s">
        <v>309</v>
      </c>
      <c r="I11598" t="s">
        <v>704</v>
      </c>
      <c r="J11598" s="10">
        <v>186000</v>
      </c>
    </row>
    <row r="11599" spans="1:10" hidden="1" x14ac:dyDescent="0.25">
      <c r="A11599" t="s">
        <v>138</v>
      </c>
      <c r="B11599" t="s">
        <v>128</v>
      </c>
      <c r="C11599">
        <v>2024</v>
      </c>
      <c r="D11599" t="s">
        <v>58</v>
      </c>
      <c r="E11599" t="s">
        <v>45</v>
      </c>
      <c r="F11599" t="s">
        <v>304</v>
      </c>
      <c r="G11599" t="s">
        <v>54</v>
      </c>
      <c r="H11599" t="s">
        <v>310</v>
      </c>
      <c r="I11599" t="s">
        <v>520</v>
      </c>
      <c r="J11599" s="10">
        <v>158333</v>
      </c>
    </row>
    <row r="11600" spans="1:10" hidden="1" x14ac:dyDescent="0.25">
      <c r="A11600" t="s">
        <v>138</v>
      </c>
      <c r="B11600" t="s">
        <v>128</v>
      </c>
      <c r="C11600">
        <v>2024</v>
      </c>
      <c r="D11600" t="s">
        <v>58</v>
      </c>
      <c r="E11600" t="s">
        <v>45</v>
      </c>
      <c r="F11600" t="s">
        <v>304</v>
      </c>
      <c r="G11600" t="s">
        <v>54</v>
      </c>
      <c r="H11600" t="s">
        <v>310</v>
      </c>
      <c r="I11600" t="s">
        <v>592</v>
      </c>
    </row>
    <row r="11601" spans="1:10" hidden="1" x14ac:dyDescent="0.25">
      <c r="A11601" t="s">
        <v>138</v>
      </c>
      <c r="B11601" t="s">
        <v>128</v>
      </c>
      <c r="C11601">
        <v>2024</v>
      </c>
      <c r="D11601" t="s">
        <v>58</v>
      </c>
      <c r="E11601" t="s">
        <v>45</v>
      </c>
      <c r="F11601" t="s">
        <v>304</v>
      </c>
      <c r="G11601" t="s">
        <v>54</v>
      </c>
      <c r="H11601" t="s">
        <v>310</v>
      </c>
      <c r="I11601" t="s">
        <v>704</v>
      </c>
      <c r="J11601" s="10">
        <v>147917</v>
      </c>
    </row>
    <row r="11602" spans="1:10" hidden="1" x14ac:dyDescent="0.25">
      <c r="A11602" t="s">
        <v>138</v>
      </c>
      <c r="B11602" t="s">
        <v>128</v>
      </c>
      <c r="C11602">
        <v>2024</v>
      </c>
      <c r="D11602" t="s">
        <v>58</v>
      </c>
      <c r="E11602" t="s">
        <v>45</v>
      </c>
      <c r="F11602" t="s">
        <v>304</v>
      </c>
      <c r="G11602" t="s">
        <v>54</v>
      </c>
      <c r="H11602" t="s">
        <v>332</v>
      </c>
    </row>
    <row r="11603" spans="1:10" hidden="1" x14ac:dyDescent="0.25">
      <c r="A11603" t="s">
        <v>138</v>
      </c>
      <c r="B11603" t="s">
        <v>128</v>
      </c>
      <c r="C11603">
        <v>2024</v>
      </c>
      <c r="D11603" t="s">
        <v>58</v>
      </c>
      <c r="E11603" t="s">
        <v>45</v>
      </c>
      <c r="F11603" t="s">
        <v>304</v>
      </c>
      <c r="G11603" t="s">
        <v>54</v>
      </c>
      <c r="H11603" t="s">
        <v>311</v>
      </c>
      <c r="I11603" t="s">
        <v>520</v>
      </c>
    </row>
    <row r="11604" spans="1:10" hidden="1" x14ac:dyDescent="0.25">
      <c r="A11604" t="s">
        <v>138</v>
      </c>
      <c r="B11604" t="s">
        <v>128</v>
      </c>
      <c r="C11604">
        <v>2024</v>
      </c>
      <c r="D11604" t="s">
        <v>58</v>
      </c>
      <c r="E11604" t="s">
        <v>45</v>
      </c>
      <c r="F11604" t="s">
        <v>304</v>
      </c>
      <c r="G11604" t="s">
        <v>54</v>
      </c>
      <c r="H11604" t="s">
        <v>453</v>
      </c>
      <c r="I11604" t="s">
        <v>520</v>
      </c>
    </row>
    <row r="11605" spans="1:10" hidden="1" x14ac:dyDescent="0.25">
      <c r="A11605" t="s">
        <v>138</v>
      </c>
      <c r="B11605" t="s">
        <v>128</v>
      </c>
      <c r="C11605">
        <v>2024</v>
      </c>
      <c r="D11605" t="s">
        <v>58</v>
      </c>
      <c r="E11605" t="s">
        <v>45</v>
      </c>
      <c r="F11605" t="s">
        <v>304</v>
      </c>
      <c r="G11605" t="s">
        <v>54</v>
      </c>
      <c r="H11605" t="s">
        <v>453</v>
      </c>
      <c r="I11605" t="s">
        <v>592</v>
      </c>
    </row>
    <row r="11606" spans="1:10" hidden="1" x14ac:dyDescent="0.25">
      <c r="A11606" t="s">
        <v>138</v>
      </c>
      <c r="B11606" t="s">
        <v>128</v>
      </c>
      <c r="C11606">
        <v>2024</v>
      </c>
      <c r="D11606" t="s">
        <v>58</v>
      </c>
      <c r="E11606" t="s">
        <v>45</v>
      </c>
      <c r="F11606" t="s">
        <v>304</v>
      </c>
      <c r="G11606" t="s">
        <v>54</v>
      </c>
      <c r="H11606" t="s">
        <v>312</v>
      </c>
    </row>
    <row r="11607" spans="1:10" hidden="1" x14ac:dyDescent="0.25">
      <c r="A11607" t="s">
        <v>138</v>
      </c>
      <c r="B11607" t="s">
        <v>128</v>
      </c>
      <c r="C11607">
        <v>2024</v>
      </c>
      <c r="D11607" t="s">
        <v>58</v>
      </c>
      <c r="E11607" t="s">
        <v>45</v>
      </c>
      <c r="F11607" t="s">
        <v>304</v>
      </c>
      <c r="G11607" t="s">
        <v>54</v>
      </c>
      <c r="H11607" t="s">
        <v>313</v>
      </c>
      <c r="I11607" t="s">
        <v>559</v>
      </c>
      <c r="J11607" s="10">
        <v>36742</v>
      </c>
    </row>
    <row r="11608" spans="1:10" hidden="1" x14ac:dyDescent="0.25">
      <c r="A11608" t="s">
        <v>138</v>
      </c>
      <c r="B11608" t="s">
        <v>128</v>
      </c>
      <c r="C11608">
        <v>2024</v>
      </c>
      <c r="D11608" t="s">
        <v>58</v>
      </c>
      <c r="E11608" t="s">
        <v>45</v>
      </c>
      <c r="F11608" t="s">
        <v>304</v>
      </c>
      <c r="G11608" t="s">
        <v>54</v>
      </c>
      <c r="H11608" t="s">
        <v>593</v>
      </c>
      <c r="I11608" t="s">
        <v>514</v>
      </c>
    </row>
    <row r="11609" spans="1:10" hidden="1" x14ac:dyDescent="0.25">
      <c r="A11609" t="s">
        <v>138</v>
      </c>
      <c r="B11609" t="s">
        <v>128</v>
      </c>
      <c r="C11609">
        <v>2024</v>
      </c>
      <c r="D11609" t="s">
        <v>58</v>
      </c>
      <c r="E11609" t="s">
        <v>45</v>
      </c>
      <c r="F11609" t="s">
        <v>304</v>
      </c>
      <c r="G11609" t="s">
        <v>54</v>
      </c>
      <c r="H11609" t="s">
        <v>314</v>
      </c>
      <c r="I11609" t="s">
        <v>398</v>
      </c>
      <c r="J11609" s="10">
        <v>882000</v>
      </c>
    </row>
    <row r="11610" spans="1:10" hidden="1" x14ac:dyDescent="0.25">
      <c r="A11610" t="s">
        <v>138</v>
      </c>
      <c r="B11610" t="s">
        <v>128</v>
      </c>
      <c r="C11610">
        <v>2024</v>
      </c>
      <c r="D11610" t="s">
        <v>58</v>
      </c>
      <c r="E11610" t="s">
        <v>45</v>
      </c>
      <c r="F11610" t="s">
        <v>304</v>
      </c>
      <c r="G11610" t="s">
        <v>54</v>
      </c>
      <c r="H11610" t="s">
        <v>315</v>
      </c>
      <c r="I11610" t="s">
        <v>454</v>
      </c>
      <c r="J11610" s="10">
        <v>152000</v>
      </c>
    </row>
    <row r="11611" spans="1:10" hidden="1" x14ac:dyDescent="0.25">
      <c r="A11611" t="s">
        <v>138</v>
      </c>
      <c r="B11611" t="s">
        <v>128</v>
      </c>
      <c r="C11611">
        <v>2024</v>
      </c>
      <c r="D11611" t="s">
        <v>58</v>
      </c>
      <c r="E11611" t="s">
        <v>45</v>
      </c>
      <c r="F11611" t="s">
        <v>304</v>
      </c>
      <c r="G11611" t="s">
        <v>54</v>
      </c>
      <c r="H11611" t="s">
        <v>315</v>
      </c>
      <c r="I11611" t="s">
        <v>594</v>
      </c>
      <c r="J11611" s="10">
        <v>142000</v>
      </c>
    </row>
    <row r="11612" spans="1:10" hidden="1" x14ac:dyDescent="0.25">
      <c r="A11612" t="s">
        <v>138</v>
      </c>
      <c r="B11612" t="s">
        <v>128</v>
      </c>
      <c r="C11612">
        <v>2024</v>
      </c>
      <c r="D11612" t="s">
        <v>58</v>
      </c>
      <c r="E11612" t="s">
        <v>45</v>
      </c>
      <c r="F11612" t="s">
        <v>304</v>
      </c>
      <c r="G11612" t="s">
        <v>54</v>
      </c>
      <c r="H11612" t="s">
        <v>316</v>
      </c>
    </row>
    <row r="11613" spans="1:10" hidden="1" x14ac:dyDescent="0.25">
      <c r="A11613" t="s">
        <v>138</v>
      </c>
      <c r="B11613" t="s">
        <v>128</v>
      </c>
      <c r="C11613">
        <v>2024</v>
      </c>
      <c r="D11613" t="s">
        <v>58</v>
      </c>
      <c r="E11613" t="s">
        <v>45</v>
      </c>
      <c r="F11613" t="s">
        <v>304</v>
      </c>
      <c r="G11613" t="s">
        <v>49</v>
      </c>
      <c r="H11613" t="s">
        <v>317</v>
      </c>
    </row>
    <row r="11614" spans="1:10" hidden="1" x14ac:dyDescent="0.25">
      <c r="A11614" t="s">
        <v>138</v>
      </c>
      <c r="B11614" t="s">
        <v>128</v>
      </c>
      <c r="C11614">
        <v>2024</v>
      </c>
      <c r="D11614" t="s">
        <v>58</v>
      </c>
      <c r="E11614" t="s">
        <v>45</v>
      </c>
      <c r="F11614" t="s">
        <v>50</v>
      </c>
      <c r="G11614" t="s">
        <v>56</v>
      </c>
      <c r="H11614" t="s">
        <v>124</v>
      </c>
      <c r="I11614" t="s">
        <v>401</v>
      </c>
      <c r="J11614" s="10">
        <v>140150</v>
      </c>
    </row>
    <row r="11615" spans="1:10" hidden="1" x14ac:dyDescent="0.25">
      <c r="A11615" t="s">
        <v>138</v>
      </c>
      <c r="B11615" t="s">
        <v>128</v>
      </c>
      <c r="C11615">
        <v>2024</v>
      </c>
      <c r="D11615" t="s">
        <v>58</v>
      </c>
      <c r="E11615" t="s">
        <v>45</v>
      </c>
      <c r="F11615" t="s">
        <v>50</v>
      </c>
      <c r="G11615" t="s">
        <v>56</v>
      </c>
      <c r="H11615" t="s">
        <v>98</v>
      </c>
      <c r="I11615" t="s">
        <v>401</v>
      </c>
      <c r="J11615" s="10">
        <v>192900</v>
      </c>
    </row>
    <row r="11616" spans="1:10" hidden="1" x14ac:dyDescent="0.25">
      <c r="A11616" t="s">
        <v>138</v>
      </c>
      <c r="B11616" t="s">
        <v>128</v>
      </c>
      <c r="C11616">
        <v>2024</v>
      </c>
      <c r="D11616" t="s">
        <v>58</v>
      </c>
      <c r="E11616" t="s">
        <v>45</v>
      </c>
      <c r="F11616" t="s">
        <v>50</v>
      </c>
      <c r="G11616" t="s">
        <v>56</v>
      </c>
      <c r="H11616" t="s">
        <v>98</v>
      </c>
      <c r="I11616" t="s">
        <v>569</v>
      </c>
      <c r="J11616" s="10">
        <v>890108</v>
      </c>
    </row>
    <row r="11617" spans="1:10" hidden="1" x14ac:dyDescent="0.25">
      <c r="A11617" t="s">
        <v>138</v>
      </c>
      <c r="B11617" t="s">
        <v>128</v>
      </c>
      <c r="C11617">
        <v>2024</v>
      </c>
      <c r="D11617" t="s">
        <v>58</v>
      </c>
      <c r="E11617" t="s">
        <v>45</v>
      </c>
      <c r="F11617" t="s">
        <v>50</v>
      </c>
      <c r="G11617" t="s">
        <v>56</v>
      </c>
      <c r="H11617" t="s">
        <v>265</v>
      </c>
      <c r="I11617" t="s">
        <v>398</v>
      </c>
    </row>
    <row r="11618" spans="1:10" hidden="1" x14ac:dyDescent="0.25">
      <c r="A11618" t="s">
        <v>138</v>
      </c>
      <c r="B11618" t="s">
        <v>128</v>
      </c>
      <c r="C11618">
        <v>2024</v>
      </c>
      <c r="D11618" t="s">
        <v>58</v>
      </c>
      <c r="E11618" t="s">
        <v>45</v>
      </c>
      <c r="F11618" t="s">
        <v>50</v>
      </c>
      <c r="G11618" t="s">
        <v>56</v>
      </c>
      <c r="H11618" t="s">
        <v>265</v>
      </c>
      <c r="I11618" t="s">
        <v>454</v>
      </c>
    </row>
    <row r="11619" spans="1:10" hidden="1" x14ac:dyDescent="0.25">
      <c r="A11619" t="s">
        <v>138</v>
      </c>
      <c r="B11619" t="s">
        <v>128</v>
      </c>
      <c r="C11619">
        <v>2024</v>
      </c>
      <c r="D11619" t="s">
        <v>58</v>
      </c>
      <c r="E11619" t="s">
        <v>45</v>
      </c>
      <c r="F11619" t="s">
        <v>50</v>
      </c>
      <c r="G11619" t="s">
        <v>56</v>
      </c>
      <c r="H11619" t="s">
        <v>265</v>
      </c>
      <c r="I11619" t="s">
        <v>675</v>
      </c>
    </row>
    <row r="11620" spans="1:10" hidden="1" x14ac:dyDescent="0.25">
      <c r="A11620" t="s">
        <v>138</v>
      </c>
      <c r="B11620" t="s">
        <v>128</v>
      </c>
      <c r="C11620">
        <v>2024</v>
      </c>
      <c r="D11620" t="s">
        <v>58</v>
      </c>
      <c r="E11620" t="s">
        <v>45</v>
      </c>
      <c r="F11620" t="s">
        <v>50</v>
      </c>
      <c r="G11620" t="s">
        <v>56</v>
      </c>
      <c r="H11620" t="s">
        <v>265</v>
      </c>
      <c r="I11620" t="s">
        <v>514</v>
      </c>
    </row>
    <row r="11621" spans="1:10" hidden="1" x14ac:dyDescent="0.25">
      <c r="A11621" t="s">
        <v>138</v>
      </c>
      <c r="B11621" t="s">
        <v>128</v>
      </c>
      <c r="C11621">
        <v>2024</v>
      </c>
      <c r="D11621" t="s">
        <v>58</v>
      </c>
      <c r="E11621" t="s">
        <v>45</v>
      </c>
      <c r="F11621" t="s">
        <v>50</v>
      </c>
      <c r="G11621" t="s">
        <v>56</v>
      </c>
      <c r="H11621" t="s">
        <v>265</v>
      </c>
      <c r="I11621" t="s">
        <v>581</v>
      </c>
    </row>
    <row r="11622" spans="1:10" hidden="1" x14ac:dyDescent="0.25">
      <c r="A11622" t="s">
        <v>138</v>
      </c>
      <c r="B11622" t="s">
        <v>128</v>
      </c>
      <c r="C11622">
        <v>2024</v>
      </c>
      <c r="D11622" t="s">
        <v>58</v>
      </c>
      <c r="E11622" t="s">
        <v>45</v>
      </c>
      <c r="F11622" t="s">
        <v>50</v>
      </c>
      <c r="G11622" t="s">
        <v>56</v>
      </c>
      <c r="H11622" t="s">
        <v>265</v>
      </c>
      <c r="I11622" t="s">
        <v>399</v>
      </c>
    </row>
    <row r="11623" spans="1:10" hidden="1" x14ac:dyDescent="0.25">
      <c r="A11623" t="s">
        <v>138</v>
      </c>
      <c r="B11623" t="s">
        <v>128</v>
      </c>
      <c r="C11623">
        <v>2024</v>
      </c>
      <c r="D11623" t="s">
        <v>58</v>
      </c>
      <c r="E11623" t="s">
        <v>45</v>
      </c>
      <c r="F11623" t="s">
        <v>50</v>
      </c>
      <c r="G11623" t="s">
        <v>56</v>
      </c>
      <c r="H11623" t="s">
        <v>265</v>
      </c>
      <c r="I11623" t="s">
        <v>403</v>
      </c>
    </row>
    <row r="11624" spans="1:10" hidden="1" x14ac:dyDescent="0.25">
      <c r="A11624" t="s">
        <v>138</v>
      </c>
      <c r="B11624" t="s">
        <v>128</v>
      </c>
      <c r="C11624">
        <v>2024</v>
      </c>
      <c r="D11624" t="s">
        <v>58</v>
      </c>
      <c r="E11624" t="s">
        <v>45</v>
      </c>
      <c r="F11624" t="s">
        <v>50</v>
      </c>
      <c r="G11624" t="s">
        <v>56</v>
      </c>
      <c r="H11624" t="s">
        <v>690</v>
      </c>
      <c r="I11624" t="s">
        <v>382</v>
      </c>
    </row>
    <row r="11625" spans="1:10" hidden="1" x14ac:dyDescent="0.25">
      <c r="A11625" t="s">
        <v>138</v>
      </c>
      <c r="B11625" t="s">
        <v>128</v>
      </c>
      <c r="C11625">
        <v>2024</v>
      </c>
      <c r="D11625" t="s">
        <v>58</v>
      </c>
      <c r="E11625" t="s">
        <v>45</v>
      </c>
      <c r="F11625" t="s">
        <v>50</v>
      </c>
      <c r="G11625" t="s">
        <v>56</v>
      </c>
      <c r="H11625" t="s">
        <v>690</v>
      </c>
      <c r="I11625" t="s">
        <v>576</v>
      </c>
    </row>
    <row r="11626" spans="1:10" hidden="1" x14ac:dyDescent="0.25">
      <c r="A11626" t="s">
        <v>138</v>
      </c>
      <c r="B11626" t="s">
        <v>128</v>
      </c>
      <c r="C11626">
        <v>2024</v>
      </c>
      <c r="D11626" t="s">
        <v>58</v>
      </c>
      <c r="E11626" t="s">
        <v>45</v>
      </c>
      <c r="F11626" t="s">
        <v>50</v>
      </c>
      <c r="G11626" t="s">
        <v>56</v>
      </c>
      <c r="H11626" t="s">
        <v>193</v>
      </c>
      <c r="I11626" t="s">
        <v>702</v>
      </c>
      <c r="J11626" s="3">
        <v>4087919</v>
      </c>
    </row>
    <row r="11627" spans="1:10" hidden="1" x14ac:dyDescent="0.25">
      <c r="A11627" t="s">
        <v>138</v>
      </c>
      <c r="B11627" t="s">
        <v>128</v>
      </c>
      <c r="C11627">
        <v>2024</v>
      </c>
      <c r="D11627" t="s">
        <v>58</v>
      </c>
      <c r="E11627" t="s">
        <v>45</v>
      </c>
      <c r="F11627" t="s">
        <v>50</v>
      </c>
      <c r="G11627" t="s">
        <v>56</v>
      </c>
      <c r="H11627" t="s">
        <v>193</v>
      </c>
      <c r="I11627" t="s">
        <v>391</v>
      </c>
    </row>
    <row r="11628" spans="1:10" hidden="1" x14ac:dyDescent="0.25">
      <c r="A11628" t="s">
        <v>138</v>
      </c>
      <c r="B11628" t="s">
        <v>128</v>
      </c>
      <c r="C11628">
        <v>2024</v>
      </c>
      <c r="D11628" t="s">
        <v>58</v>
      </c>
      <c r="E11628" t="s">
        <v>45</v>
      </c>
      <c r="F11628" t="s">
        <v>50</v>
      </c>
      <c r="G11628" t="s">
        <v>101</v>
      </c>
      <c r="H11628" t="s">
        <v>99</v>
      </c>
      <c r="I11628" t="s">
        <v>401</v>
      </c>
      <c r="J11628" s="3">
        <v>588359.63</v>
      </c>
    </row>
    <row r="11629" spans="1:10" hidden="1" x14ac:dyDescent="0.25">
      <c r="A11629" t="s">
        <v>138</v>
      </c>
      <c r="B11629" t="s">
        <v>128</v>
      </c>
      <c r="C11629">
        <v>2024</v>
      </c>
      <c r="D11629" t="s">
        <v>58</v>
      </c>
      <c r="E11629" t="s">
        <v>45</v>
      </c>
      <c r="F11629" t="s">
        <v>50</v>
      </c>
      <c r="G11629" t="s">
        <v>101</v>
      </c>
      <c r="H11629" t="s">
        <v>255</v>
      </c>
      <c r="I11629" t="s">
        <v>408</v>
      </c>
    </row>
    <row r="11630" spans="1:10" hidden="1" x14ac:dyDescent="0.25">
      <c r="A11630" t="s">
        <v>138</v>
      </c>
      <c r="B11630" t="s">
        <v>128</v>
      </c>
      <c r="C11630">
        <v>2024</v>
      </c>
      <c r="D11630" t="s">
        <v>58</v>
      </c>
      <c r="E11630" t="s">
        <v>45</v>
      </c>
      <c r="F11630" t="s">
        <v>50</v>
      </c>
      <c r="G11630" t="s">
        <v>101</v>
      </c>
      <c r="H11630" t="s">
        <v>255</v>
      </c>
      <c r="I11630" t="s">
        <v>442</v>
      </c>
    </row>
    <row r="11631" spans="1:10" hidden="1" x14ac:dyDescent="0.25">
      <c r="A11631" t="s">
        <v>138</v>
      </c>
      <c r="B11631" t="s">
        <v>128</v>
      </c>
      <c r="C11631">
        <v>2024</v>
      </c>
      <c r="D11631" t="s">
        <v>58</v>
      </c>
      <c r="E11631" t="s">
        <v>45</v>
      </c>
      <c r="F11631" t="s">
        <v>50</v>
      </c>
      <c r="G11631" t="s">
        <v>101</v>
      </c>
      <c r="H11631" t="s">
        <v>255</v>
      </c>
      <c r="I11631" t="s">
        <v>429</v>
      </c>
    </row>
    <row r="11632" spans="1:10" hidden="1" x14ac:dyDescent="0.25">
      <c r="A11632" t="s">
        <v>138</v>
      </c>
      <c r="B11632" t="s">
        <v>128</v>
      </c>
      <c r="C11632">
        <v>2024</v>
      </c>
      <c r="D11632" t="s">
        <v>58</v>
      </c>
      <c r="E11632" t="s">
        <v>45</v>
      </c>
      <c r="F11632" t="s">
        <v>50</v>
      </c>
      <c r="G11632" t="s">
        <v>101</v>
      </c>
      <c r="H11632" t="s">
        <v>255</v>
      </c>
      <c r="I11632" t="s">
        <v>457</v>
      </c>
    </row>
    <row r="11633" spans="1:10" hidden="1" x14ac:dyDescent="0.25">
      <c r="A11633" t="s">
        <v>138</v>
      </c>
      <c r="B11633" t="s">
        <v>128</v>
      </c>
      <c r="C11633">
        <v>2024</v>
      </c>
      <c r="D11633" t="s">
        <v>58</v>
      </c>
      <c r="E11633" t="s">
        <v>45</v>
      </c>
      <c r="F11633" t="s">
        <v>50</v>
      </c>
      <c r="G11633" t="s">
        <v>101</v>
      </c>
      <c r="H11633" t="s">
        <v>255</v>
      </c>
      <c r="I11633" t="s">
        <v>562</v>
      </c>
    </row>
    <row r="11634" spans="1:10" hidden="1" x14ac:dyDescent="0.25">
      <c r="A11634" t="s">
        <v>138</v>
      </c>
      <c r="B11634" t="s">
        <v>128</v>
      </c>
      <c r="C11634">
        <v>2024</v>
      </c>
      <c r="D11634" t="s">
        <v>58</v>
      </c>
      <c r="E11634" t="s">
        <v>45</v>
      </c>
      <c r="F11634" t="s">
        <v>50</v>
      </c>
      <c r="G11634" t="s">
        <v>101</v>
      </c>
      <c r="H11634" t="s">
        <v>255</v>
      </c>
      <c r="I11634" t="s">
        <v>518</v>
      </c>
    </row>
    <row r="11635" spans="1:10" hidden="1" x14ac:dyDescent="0.25">
      <c r="A11635" t="s">
        <v>138</v>
      </c>
      <c r="B11635" t="s">
        <v>128</v>
      </c>
      <c r="C11635">
        <v>2024</v>
      </c>
      <c r="D11635" t="s">
        <v>58</v>
      </c>
      <c r="E11635" t="s">
        <v>45</v>
      </c>
      <c r="F11635" t="s">
        <v>50</v>
      </c>
      <c r="G11635" t="s">
        <v>101</v>
      </c>
      <c r="H11635" t="s">
        <v>255</v>
      </c>
      <c r="I11635" s="90" t="s">
        <v>539</v>
      </c>
      <c r="J11635" s="10">
        <v>21008.48</v>
      </c>
    </row>
    <row r="11636" spans="1:10" hidden="1" x14ac:dyDescent="0.25">
      <c r="A11636" t="s">
        <v>138</v>
      </c>
      <c r="B11636" t="s">
        <v>128</v>
      </c>
      <c r="C11636">
        <v>2024</v>
      </c>
      <c r="D11636" t="s">
        <v>58</v>
      </c>
      <c r="E11636" t="s">
        <v>45</v>
      </c>
      <c r="F11636" t="s">
        <v>50</v>
      </c>
      <c r="G11636" t="s">
        <v>101</v>
      </c>
      <c r="H11636" t="s">
        <v>255</v>
      </c>
      <c r="I11636" t="s">
        <v>416</v>
      </c>
      <c r="J11636" s="10">
        <v>5900</v>
      </c>
    </row>
    <row r="11637" spans="1:10" hidden="1" x14ac:dyDescent="0.25">
      <c r="A11637" t="s">
        <v>138</v>
      </c>
      <c r="B11637" t="s">
        <v>128</v>
      </c>
      <c r="C11637">
        <v>2024</v>
      </c>
      <c r="D11637" t="s">
        <v>58</v>
      </c>
      <c r="E11637" t="s">
        <v>45</v>
      </c>
      <c r="F11637" t="s">
        <v>50</v>
      </c>
      <c r="G11637" t="s">
        <v>101</v>
      </c>
      <c r="H11637" t="s">
        <v>255</v>
      </c>
      <c r="I11637" t="s">
        <v>442</v>
      </c>
    </row>
    <row r="11638" spans="1:10" hidden="1" x14ac:dyDescent="0.25">
      <c r="A11638" t="s">
        <v>138</v>
      </c>
      <c r="B11638" t="s">
        <v>128</v>
      </c>
      <c r="C11638">
        <v>2024</v>
      </c>
      <c r="D11638" t="s">
        <v>58</v>
      </c>
      <c r="E11638" t="s">
        <v>45</v>
      </c>
      <c r="F11638" t="s">
        <v>50</v>
      </c>
      <c r="G11638" t="s">
        <v>101</v>
      </c>
      <c r="H11638" t="s">
        <v>254</v>
      </c>
    </row>
    <row r="11639" spans="1:10" hidden="1" x14ac:dyDescent="0.25">
      <c r="A11639" t="s">
        <v>138</v>
      </c>
      <c r="B11639" t="s">
        <v>128</v>
      </c>
      <c r="C11639">
        <v>2024</v>
      </c>
      <c r="D11639" t="s">
        <v>58</v>
      </c>
      <c r="E11639" t="s">
        <v>45</v>
      </c>
      <c r="F11639" t="s">
        <v>50</v>
      </c>
      <c r="G11639" t="s">
        <v>101</v>
      </c>
      <c r="H11639" t="s">
        <v>236</v>
      </c>
      <c r="I11639" t="s">
        <v>615</v>
      </c>
    </row>
    <row r="11640" spans="1:10" hidden="1" x14ac:dyDescent="0.25">
      <c r="A11640" t="s">
        <v>138</v>
      </c>
      <c r="B11640" t="s">
        <v>128</v>
      </c>
      <c r="C11640">
        <v>2024</v>
      </c>
      <c r="D11640" t="s">
        <v>58</v>
      </c>
      <c r="E11640" t="s">
        <v>45</v>
      </c>
      <c r="F11640" t="s">
        <v>50</v>
      </c>
      <c r="G11640" t="s">
        <v>101</v>
      </c>
      <c r="H11640" t="s">
        <v>678</v>
      </c>
      <c r="I11640" t="s">
        <v>457</v>
      </c>
    </row>
    <row r="11641" spans="1:10" hidden="1" x14ac:dyDescent="0.25">
      <c r="A11641" t="s">
        <v>138</v>
      </c>
      <c r="B11641" t="s">
        <v>128</v>
      </c>
      <c r="C11641">
        <v>2024</v>
      </c>
      <c r="D11641" t="s">
        <v>58</v>
      </c>
      <c r="E11641" t="s">
        <v>45</v>
      </c>
      <c r="F11641" t="s">
        <v>50</v>
      </c>
      <c r="G11641" t="s">
        <v>101</v>
      </c>
      <c r="H11641" t="s">
        <v>678</v>
      </c>
      <c r="I11641" t="s">
        <v>465</v>
      </c>
    </row>
    <row r="11642" spans="1:10" hidden="1" x14ac:dyDescent="0.25">
      <c r="A11642" t="s">
        <v>138</v>
      </c>
      <c r="B11642" t="s">
        <v>128</v>
      </c>
      <c r="C11642">
        <v>2024</v>
      </c>
      <c r="D11642" t="s">
        <v>58</v>
      </c>
      <c r="E11642" t="s">
        <v>45</v>
      </c>
      <c r="F11642" t="s">
        <v>50</v>
      </c>
      <c r="G11642" t="s">
        <v>101</v>
      </c>
      <c r="H11642" t="s">
        <v>678</v>
      </c>
      <c r="I11642" t="s">
        <v>398</v>
      </c>
    </row>
    <row r="11643" spans="1:10" hidden="1" x14ac:dyDescent="0.25">
      <c r="A11643" t="s">
        <v>138</v>
      </c>
      <c r="B11643" t="s">
        <v>128</v>
      </c>
      <c r="C11643">
        <v>2024</v>
      </c>
      <c r="D11643" t="s">
        <v>58</v>
      </c>
      <c r="E11643" t="s">
        <v>45</v>
      </c>
      <c r="F11643" t="s">
        <v>50</v>
      </c>
      <c r="G11643" t="s">
        <v>101</v>
      </c>
      <c r="H11643" t="s">
        <v>678</v>
      </c>
      <c r="I11643" t="s">
        <v>503</v>
      </c>
    </row>
    <row r="11644" spans="1:10" hidden="1" x14ac:dyDescent="0.25">
      <c r="A11644" t="s">
        <v>138</v>
      </c>
      <c r="B11644" t="s">
        <v>128</v>
      </c>
      <c r="C11644">
        <v>2024</v>
      </c>
      <c r="D11644" t="s">
        <v>58</v>
      </c>
      <c r="E11644" t="s">
        <v>45</v>
      </c>
      <c r="F11644" t="s">
        <v>50</v>
      </c>
      <c r="G11644" t="s">
        <v>101</v>
      </c>
      <c r="H11644" t="s">
        <v>678</v>
      </c>
      <c r="I11644" t="s">
        <v>384</v>
      </c>
    </row>
    <row r="11645" spans="1:10" hidden="1" x14ac:dyDescent="0.25">
      <c r="A11645" t="s">
        <v>138</v>
      </c>
      <c r="B11645" t="s">
        <v>128</v>
      </c>
      <c r="C11645">
        <v>2024</v>
      </c>
      <c r="D11645" t="s">
        <v>58</v>
      </c>
      <c r="E11645" t="s">
        <v>45</v>
      </c>
      <c r="F11645" t="s">
        <v>50</v>
      </c>
      <c r="G11645" t="s">
        <v>101</v>
      </c>
      <c r="H11645" t="s">
        <v>678</v>
      </c>
      <c r="I11645" t="s">
        <v>414</v>
      </c>
    </row>
    <row r="11646" spans="1:10" hidden="1" x14ac:dyDescent="0.25">
      <c r="A11646" t="s">
        <v>138</v>
      </c>
      <c r="B11646" t="s">
        <v>128</v>
      </c>
      <c r="C11646">
        <v>2024</v>
      </c>
      <c r="D11646" t="s">
        <v>58</v>
      </c>
      <c r="E11646" t="s">
        <v>45</v>
      </c>
      <c r="F11646" t="s">
        <v>50</v>
      </c>
      <c r="G11646" t="s">
        <v>101</v>
      </c>
      <c r="H11646" t="s">
        <v>678</v>
      </c>
      <c r="I11646" t="s">
        <v>409</v>
      </c>
    </row>
    <row r="11647" spans="1:10" hidden="1" x14ac:dyDescent="0.25">
      <c r="A11647" t="s">
        <v>138</v>
      </c>
      <c r="B11647" t="s">
        <v>128</v>
      </c>
      <c r="C11647">
        <v>2024</v>
      </c>
      <c r="D11647" t="s">
        <v>58</v>
      </c>
      <c r="E11647" t="s">
        <v>45</v>
      </c>
      <c r="F11647" t="s">
        <v>50</v>
      </c>
      <c r="G11647" t="s">
        <v>101</v>
      </c>
      <c r="H11647" t="s">
        <v>678</v>
      </c>
      <c r="I11647" t="s">
        <v>417</v>
      </c>
    </row>
    <row r="11648" spans="1:10" hidden="1" x14ac:dyDescent="0.25">
      <c r="A11648" t="s">
        <v>138</v>
      </c>
      <c r="B11648" t="s">
        <v>128</v>
      </c>
      <c r="C11648">
        <v>2024</v>
      </c>
      <c r="D11648" t="s">
        <v>58</v>
      </c>
      <c r="E11648" t="s">
        <v>45</v>
      </c>
      <c r="F11648" t="s">
        <v>50</v>
      </c>
      <c r="G11648" t="s">
        <v>101</v>
      </c>
      <c r="H11648" t="s">
        <v>678</v>
      </c>
      <c r="I11648" t="s">
        <v>505</v>
      </c>
    </row>
    <row r="11649" spans="1:10" hidden="1" x14ac:dyDescent="0.25">
      <c r="A11649" t="s">
        <v>138</v>
      </c>
      <c r="B11649" t="s">
        <v>128</v>
      </c>
      <c r="C11649">
        <v>2024</v>
      </c>
      <c r="D11649" t="s">
        <v>58</v>
      </c>
      <c r="E11649" t="s">
        <v>45</v>
      </c>
      <c r="F11649" t="s">
        <v>50</v>
      </c>
      <c r="G11649" t="s">
        <v>101</v>
      </c>
      <c r="H11649" t="s">
        <v>678</v>
      </c>
      <c r="I11649" t="s">
        <v>403</v>
      </c>
      <c r="J11649" s="10">
        <v>324</v>
      </c>
    </row>
    <row r="11650" spans="1:10" hidden="1" x14ac:dyDescent="0.25">
      <c r="A11650" t="s">
        <v>138</v>
      </c>
      <c r="B11650" t="s">
        <v>128</v>
      </c>
      <c r="C11650">
        <v>2024</v>
      </c>
      <c r="D11650" t="s">
        <v>58</v>
      </c>
      <c r="E11650" t="s">
        <v>45</v>
      </c>
      <c r="F11650" t="s">
        <v>50</v>
      </c>
      <c r="G11650" t="s">
        <v>101</v>
      </c>
      <c r="H11650" t="s">
        <v>678</v>
      </c>
      <c r="I11650" t="s">
        <v>414</v>
      </c>
    </row>
    <row r="11651" spans="1:10" hidden="1" x14ac:dyDescent="0.25">
      <c r="A11651" t="s">
        <v>138</v>
      </c>
      <c r="B11651" t="s">
        <v>128</v>
      </c>
      <c r="C11651">
        <v>2024</v>
      </c>
      <c r="D11651" t="s">
        <v>58</v>
      </c>
      <c r="E11651" t="s">
        <v>45</v>
      </c>
      <c r="F11651" t="s">
        <v>50</v>
      </c>
      <c r="G11651" t="s">
        <v>101</v>
      </c>
      <c r="H11651" t="s">
        <v>678</v>
      </c>
    </row>
    <row r="11652" spans="1:10" hidden="1" x14ac:dyDescent="0.25">
      <c r="A11652" t="s">
        <v>138</v>
      </c>
      <c r="B11652" t="s">
        <v>128</v>
      </c>
      <c r="C11652">
        <v>2024</v>
      </c>
      <c r="D11652" t="s">
        <v>58</v>
      </c>
      <c r="E11652" t="s">
        <v>45</v>
      </c>
      <c r="F11652" t="s">
        <v>50</v>
      </c>
      <c r="G11652" t="s">
        <v>101</v>
      </c>
      <c r="H11652" t="s">
        <v>678</v>
      </c>
    </row>
    <row r="11653" spans="1:10" hidden="1" x14ac:dyDescent="0.25">
      <c r="A11653" t="s">
        <v>138</v>
      </c>
      <c r="B11653" t="s">
        <v>128</v>
      </c>
      <c r="C11653">
        <v>2024</v>
      </c>
      <c r="D11653" t="s">
        <v>58</v>
      </c>
      <c r="E11653" t="s">
        <v>45</v>
      </c>
      <c r="F11653" t="s">
        <v>50</v>
      </c>
      <c r="G11653" t="s">
        <v>101</v>
      </c>
      <c r="H11653" t="s">
        <v>30</v>
      </c>
      <c r="I11653" t="s">
        <v>375</v>
      </c>
    </row>
    <row r="11654" spans="1:10" hidden="1" x14ac:dyDescent="0.25">
      <c r="A11654" t="s">
        <v>138</v>
      </c>
      <c r="B11654" t="s">
        <v>128</v>
      </c>
      <c r="C11654">
        <v>2024</v>
      </c>
      <c r="D11654" t="s">
        <v>58</v>
      </c>
      <c r="E11654" t="s">
        <v>45</v>
      </c>
      <c r="F11654" t="s">
        <v>50</v>
      </c>
      <c r="G11654" t="s">
        <v>101</v>
      </c>
      <c r="H11654" t="s">
        <v>30</v>
      </c>
      <c r="I11654" t="s">
        <v>597</v>
      </c>
    </row>
    <row r="11655" spans="1:10" hidden="1" x14ac:dyDescent="0.25">
      <c r="A11655" t="s">
        <v>138</v>
      </c>
      <c r="B11655" t="s">
        <v>128</v>
      </c>
      <c r="C11655">
        <v>2024</v>
      </c>
      <c r="D11655" t="s">
        <v>58</v>
      </c>
      <c r="E11655" t="s">
        <v>45</v>
      </c>
      <c r="F11655" t="s">
        <v>50</v>
      </c>
      <c r="G11655" t="s">
        <v>101</v>
      </c>
      <c r="H11655" t="s">
        <v>30</v>
      </c>
      <c r="I11655" t="s">
        <v>556</v>
      </c>
    </row>
    <row r="11656" spans="1:10" hidden="1" x14ac:dyDescent="0.25">
      <c r="A11656" t="s">
        <v>138</v>
      </c>
      <c r="B11656" t="s">
        <v>128</v>
      </c>
      <c r="C11656">
        <v>2024</v>
      </c>
      <c r="D11656" t="s">
        <v>58</v>
      </c>
      <c r="E11656" t="s">
        <v>45</v>
      </c>
      <c r="F11656" t="s">
        <v>50</v>
      </c>
      <c r="G11656" t="s">
        <v>101</v>
      </c>
      <c r="H11656" t="s">
        <v>30</v>
      </c>
      <c r="I11656" t="s">
        <v>703</v>
      </c>
    </row>
    <row r="11657" spans="1:10" hidden="1" x14ac:dyDescent="0.25">
      <c r="A11657" t="s">
        <v>138</v>
      </c>
      <c r="B11657" t="s">
        <v>128</v>
      </c>
      <c r="C11657">
        <v>2024</v>
      </c>
      <c r="D11657" t="s">
        <v>58</v>
      </c>
      <c r="E11657" t="s">
        <v>45</v>
      </c>
      <c r="F11657" t="s">
        <v>50</v>
      </c>
      <c r="G11657" t="s">
        <v>101</v>
      </c>
      <c r="H11657" t="s">
        <v>30</v>
      </c>
      <c r="I11657" t="s">
        <v>478</v>
      </c>
    </row>
    <row r="11658" spans="1:10" hidden="1" x14ac:dyDescent="0.25">
      <c r="A11658" t="s">
        <v>138</v>
      </c>
      <c r="B11658" t="s">
        <v>128</v>
      </c>
      <c r="C11658">
        <v>2024</v>
      </c>
      <c r="D11658" t="s">
        <v>58</v>
      </c>
      <c r="E11658" t="s">
        <v>45</v>
      </c>
      <c r="F11658" t="s">
        <v>50</v>
      </c>
      <c r="G11658" t="s">
        <v>101</v>
      </c>
      <c r="H11658" t="s">
        <v>30</v>
      </c>
      <c r="I11658" t="s">
        <v>409</v>
      </c>
    </row>
    <row r="11659" spans="1:10" hidden="1" x14ac:dyDescent="0.25">
      <c r="A11659" t="s">
        <v>138</v>
      </c>
      <c r="B11659" t="s">
        <v>128</v>
      </c>
      <c r="C11659">
        <v>2024</v>
      </c>
      <c r="D11659" t="s">
        <v>58</v>
      </c>
      <c r="E11659" t="s">
        <v>45</v>
      </c>
      <c r="F11659" t="s">
        <v>50</v>
      </c>
      <c r="G11659" t="s">
        <v>101</v>
      </c>
      <c r="H11659" t="s">
        <v>30</v>
      </c>
      <c r="I11659" t="s">
        <v>464</v>
      </c>
    </row>
    <row r="11660" spans="1:10" hidden="1" x14ac:dyDescent="0.25">
      <c r="A11660" t="s">
        <v>138</v>
      </c>
      <c r="B11660" t="s">
        <v>128</v>
      </c>
      <c r="C11660">
        <v>2024</v>
      </c>
      <c r="D11660" t="s">
        <v>58</v>
      </c>
      <c r="E11660" t="s">
        <v>45</v>
      </c>
      <c r="F11660" t="s">
        <v>50</v>
      </c>
      <c r="G11660" t="s">
        <v>101</v>
      </c>
      <c r="H11660" t="s">
        <v>30</v>
      </c>
      <c r="I11660" t="s">
        <v>662</v>
      </c>
    </row>
    <row r="11661" spans="1:10" hidden="1" x14ac:dyDescent="0.25">
      <c r="A11661" t="s">
        <v>138</v>
      </c>
      <c r="B11661" t="s">
        <v>128</v>
      </c>
      <c r="C11661">
        <v>2024</v>
      </c>
      <c r="D11661" t="s">
        <v>58</v>
      </c>
      <c r="E11661" t="s">
        <v>45</v>
      </c>
      <c r="F11661" t="s">
        <v>50</v>
      </c>
      <c r="G11661" t="s">
        <v>101</v>
      </c>
      <c r="H11661" t="s">
        <v>30</v>
      </c>
      <c r="I11661" t="s">
        <v>663</v>
      </c>
    </row>
    <row r="11662" spans="1:10" hidden="1" x14ac:dyDescent="0.25">
      <c r="A11662" t="s">
        <v>138</v>
      </c>
      <c r="B11662" t="s">
        <v>128</v>
      </c>
      <c r="C11662">
        <v>2024</v>
      </c>
      <c r="D11662" t="s">
        <v>58</v>
      </c>
      <c r="E11662" t="s">
        <v>45</v>
      </c>
      <c r="F11662" t="s">
        <v>50</v>
      </c>
      <c r="G11662" t="s">
        <v>101</v>
      </c>
      <c r="H11662" t="s">
        <v>30</v>
      </c>
      <c r="I11662" t="s">
        <v>664</v>
      </c>
    </row>
    <row r="11663" spans="1:10" hidden="1" x14ac:dyDescent="0.25">
      <c r="A11663" t="s">
        <v>138</v>
      </c>
      <c r="B11663" t="s">
        <v>128</v>
      </c>
      <c r="C11663">
        <v>2024</v>
      </c>
      <c r="D11663" t="s">
        <v>58</v>
      </c>
      <c r="E11663" t="s">
        <v>45</v>
      </c>
      <c r="F11663" t="s">
        <v>50</v>
      </c>
      <c r="G11663" t="s">
        <v>101</v>
      </c>
      <c r="H11663" t="s">
        <v>30</v>
      </c>
      <c r="I11663" t="s">
        <v>615</v>
      </c>
    </row>
    <row r="11664" spans="1:10" hidden="1" x14ac:dyDescent="0.25">
      <c r="A11664" t="s">
        <v>138</v>
      </c>
      <c r="B11664" t="s">
        <v>128</v>
      </c>
      <c r="C11664">
        <v>2024</v>
      </c>
      <c r="D11664" t="s">
        <v>58</v>
      </c>
      <c r="E11664" t="s">
        <v>45</v>
      </c>
      <c r="F11664" t="s">
        <v>50</v>
      </c>
      <c r="G11664" t="s">
        <v>101</v>
      </c>
      <c r="H11664" t="s">
        <v>30</v>
      </c>
      <c r="I11664" s="90" t="s">
        <v>556</v>
      </c>
      <c r="J11664" s="10">
        <v>180000</v>
      </c>
    </row>
    <row r="11665" spans="1:10" hidden="1" x14ac:dyDescent="0.25">
      <c r="A11665" t="s">
        <v>138</v>
      </c>
      <c r="B11665" t="s">
        <v>128</v>
      </c>
      <c r="C11665">
        <v>2024</v>
      </c>
      <c r="D11665" t="s">
        <v>58</v>
      </c>
      <c r="E11665" t="s">
        <v>45</v>
      </c>
      <c r="F11665" t="s">
        <v>50</v>
      </c>
      <c r="G11665" t="s">
        <v>101</v>
      </c>
      <c r="H11665" t="s">
        <v>30</v>
      </c>
      <c r="I11665" s="90" t="s">
        <v>717</v>
      </c>
      <c r="J11665" s="10">
        <v>186900</v>
      </c>
    </row>
    <row r="11666" spans="1:10" hidden="1" x14ac:dyDescent="0.25">
      <c r="A11666" t="s">
        <v>138</v>
      </c>
      <c r="B11666" t="s">
        <v>128</v>
      </c>
      <c r="C11666">
        <v>2024</v>
      </c>
      <c r="D11666" t="s">
        <v>58</v>
      </c>
      <c r="E11666" t="s">
        <v>45</v>
      </c>
      <c r="F11666" t="s">
        <v>50</v>
      </c>
      <c r="G11666" t="s">
        <v>101</v>
      </c>
      <c r="H11666" t="s">
        <v>30</v>
      </c>
      <c r="I11666" t="s">
        <v>375</v>
      </c>
      <c r="J11666" s="10">
        <v>54200</v>
      </c>
    </row>
    <row r="11667" spans="1:10" hidden="1" x14ac:dyDescent="0.25">
      <c r="A11667" t="s">
        <v>138</v>
      </c>
      <c r="B11667" t="s">
        <v>128</v>
      </c>
      <c r="C11667">
        <v>2024</v>
      </c>
      <c r="D11667" t="s">
        <v>58</v>
      </c>
      <c r="E11667" t="s">
        <v>45</v>
      </c>
      <c r="F11667" t="s">
        <v>50</v>
      </c>
      <c r="G11667" t="s">
        <v>101</v>
      </c>
      <c r="H11667" t="s">
        <v>30</v>
      </c>
      <c r="I11667" t="s">
        <v>398</v>
      </c>
      <c r="J11667" s="10">
        <v>407130</v>
      </c>
    </row>
    <row r="11668" spans="1:10" hidden="1" x14ac:dyDescent="0.25">
      <c r="A11668" t="s">
        <v>138</v>
      </c>
      <c r="B11668" t="s">
        <v>128</v>
      </c>
      <c r="C11668">
        <v>2024</v>
      </c>
      <c r="D11668" t="s">
        <v>58</v>
      </c>
      <c r="E11668" t="s">
        <v>45</v>
      </c>
      <c r="F11668" t="s">
        <v>50</v>
      </c>
      <c r="G11668" t="s">
        <v>101</v>
      </c>
      <c r="H11668" t="s">
        <v>30</v>
      </c>
      <c r="I11668" t="s">
        <v>609</v>
      </c>
    </row>
    <row r="11669" spans="1:10" hidden="1" x14ac:dyDescent="0.25">
      <c r="A11669" t="s">
        <v>138</v>
      </c>
      <c r="B11669" t="s">
        <v>128</v>
      </c>
      <c r="C11669">
        <v>2024</v>
      </c>
      <c r="D11669" t="s">
        <v>58</v>
      </c>
      <c r="E11669" t="s">
        <v>45</v>
      </c>
      <c r="F11669" t="s">
        <v>50</v>
      </c>
      <c r="G11669" t="s">
        <v>101</v>
      </c>
      <c r="H11669" t="s">
        <v>30</v>
      </c>
      <c r="I11669" t="s">
        <v>619</v>
      </c>
    </row>
    <row r="11670" spans="1:10" hidden="1" x14ac:dyDescent="0.25">
      <c r="A11670" t="s">
        <v>138</v>
      </c>
      <c r="B11670" t="s">
        <v>128</v>
      </c>
      <c r="C11670">
        <v>2024</v>
      </c>
      <c r="D11670" t="s">
        <v>58</v>
      </c>
      <c r="E11670" t="s">
        <v>45</v>
      </c>
      <c r="F11670" t="s">
        <v>50</v>
      </c>
      <c r="G11670" t="s">
        <v>101</v>
      </c>
      <c r="H11670" t="s">
        <v>30</v>
      </c>
      <c r="I11670" t="s">
        <v>403</v>
      </c>
      <c r="J11670" s="10">
        <v>3641422.8299999996</v>
      </c>
    </row>
    <row r="11671" spans="1:10" hidden="1" x14ac:dyDescent="0.25">
      <c r="A11671" t="s">
        <v>138</v>
      </c>
      <c r="B11671" t="s">
        <v>128</v>
      </c>
      <c r="C11671">
        <v>2024</v>
      </c>
      <c r="D11671" t="s">
        <v>58</v>
      </c>
      <c r="E11671" t="s">
        <v>45</v>
      </c>
      <c r="F11671" t="s">
        <v>50</v>
      </c>
      <c r="G11671" t="s">
        <v>101</v>
      </c>
      <c r="H11671" t="s">
        <v>30</v>
      </c>
      <c r="I11671" t="s">
        <v>426</v>
      </c>
    </row>
    <row r="11672" spans="1:10" hidden="1" x14ac:dyDescent="0.25">
      <c r="A11672" t="s">
        <v>138</v>
      </c>
      <c r="B11672" t="s">
        <v>128</v>
      </c>
      <c r="C11672">
        <v>2024</v>
      </c>
      <c r="D11672" t="s">
        <v>58</v>
      </c>
      <c r="E11672" t="s">
        <v>45</v>
      </c>
      <c r="F11672" t="s">
        <v>50</v>
      </c>
      <c r="G11672" t="s">
        <v>101</v>
      </c>
      <c r="H11672" t="s">
        <v>30</v>
      </c>
      <c r="I11672" t="s">
        <v>607</v>
      </c>
    </row>
    <row r="11673" spans="1:10" hidden="1" x14ac:dyDescent="0.25">
      <c r="A11673" t="s">
        <v>138</v>
      </c>
      <c r="B11673" t="s">
        <v>128</v>
      </c>
      <c r="C11673">
        <v>2024</v>
      </c>
      <c r="D11673" t="s">
        <v>58</v>
      </c>
      <c r="E11673" t="s">
        <v>45</v>
      </c>
      <c r="F11673" t="s">
        <v>50</v>
      </c>
      <c r="G11673" t="s">
        <v>101</v>
      </c>
      <c r="H11673" t="s">
        <v>30</v>
      </c>
      <c r="I11673" t="s">
        <v>620</v>
      </c>
    </row>
    <row r="11674" spans="1:10" hidden="1" x14ac:dyDescent="0.25">
      <c r="A11674" t="s">
        <v>138</v>
      </c>
      <c r="B11674" t="s">
        <v>128</v>
      </c>
      <c r="C11674">
        <v>2024</v>
      </c>
      <c r="D11674" t="s">
        <v>58</v>
      </c>
      <c r="E11674" t="s">
        <v>45</v>
      </c>
      <c r="F11674" t="s">
        <v>50</v>
      </c>
      <c r="G11674" t="s">
        <v>101</v>
      </c>
      <c r="H11674" t="s">
        <v>30</v>
      </c>
    </row>
    <row r="11675" spans="1:10" hidden="1" x14ac:dyDescent="0.25">
      <c r="A11675" t="s">
        <v>138</v>
      </c>
      <c r="B11675" t="s">
        <v>128</v>
      </c>
      <c r="C11675">
        <v>2024</v>
      </c>
      <c r="D11675" t="s">
        <v>58</v>
      </c>
      <c r="E11675" t="s">
        <v>45</v>
      </c>
      <c r="F11675" t="s">
        <v>50</v>
      </c>
      <c r="G11675" t="s">
        <v>101</v>
      </c>
      <c r="H11675" t="s">
        <v>30</v>
      </c>
    </row>
    <row r="11676" spans="1:10" hidden="1" x14ac:dyDescent="0.25">
      <c r="A11676" t="s">
        <v>138</v>
      </c>
      <c r="B11676" t="s">
        <v>128</v>
      </c>
      <c r="C11676">
        <v>2024</v>
      </c>
      <c r="D11676" t="s">
        <v>58</v>
      </c>
      <c r="E11676" t="s">
        <v>45</v>
      </c>
      <c r="F11676" t="s">
        <v>50</v>
      </c>
      <c r="G11676" t="s">
        <v>101</v>
      </c>
      <c r="H11676" t="s">
        <v>30</v>
      </c>
    </row>
    <row r="11677" spans="1:10" hidden="1" x14ac:dyDescent="0.25">
      <c r="A11677" t="s">
        <v>138</v>
      </c>
      <c r="B11677" t="s">
        <v>128</v>
      </c>
      <c r="C11677">
        <v>2024</v>
      </c>
      <c r="D11677" t="s">
        <v>58</v>
      </c>
      <c r="E11677" t="s">
        <v>45</v>
      </c>
      <c r="F11677" t="s">
        <v>50</v>
      </c>
      <c r="G11677" t="s">
        <v>101</v>
      </c>
      <c r="H11677" t="s">
        <v>30</v>
      </c>
    </row>
    <row r="11678" spans="1:10" hidden="1" x14ac:dyDescent="0.25">
      <c r="A11678" t="s">
        <v>138</v>
      </c>
      <c r="B11678" t="s">
        <v>128</v>
      </c>
      <c r="C11678">
        <v>2024</v>
      </c>
      <c r="D11678" t="s">
        <v>58</v>
      </c>
      <c r="E11678" t="s">
        <v>45</v>
      </c>
      <c r="F11678" t="s">
        <v>50</v>
      </c>
      <c r="G11678" t="s">
        <v>101</v>
      </c>
      <c r="H11678" t="s">
        <v>30</v>
      </c>
    </row>
    <row r="11679" spans="1:10" hidden="1" x14ac:dyDescent="0.25">
      <c r="A11679" t="s">
        <v>138</v>
      </c>
      <c r="B11679" t="s">
        <v>128</v>
      </c>
      <c r="C11679">
        <v>2024</v>
      </c>
      <c r="D11679" t="s">
        <v>58</v>
      </c>
      <c r="E11679" t="s">
        <v>45</v>
      </c>
      <c r="F11679" t="s">
        <v>50</v>
      </c>
      <c r="G11679" t="s">
        <v>101</v>
      </c>
      <c r="H11679" t="s">
        <v>30</v>
      </c>
    </row>
    <row r="11680" spans="1:10" hidden="1" x14ac:dyDescent="0.25">
      <c r="A11680" t="s">
        <v>138</v>
      </c>
      <c r="B11680" t="s">
        <v>128</v>
      </c>
      <c r="C11680">
        <v>2024</v>
      </c>
      <c r="D11680" t="s">
        <v>58</v>
      </c>
      <c r="E11680" t="s">
        <v>45</v>
      </c>
      <c r="F11680" t="s">
        <v>287</v>
      </c>
      <c r="G11680" t="s">
        <v>287</v>
      </c>
      <c r="H11680" t="s">
        <v>288</v>
      </c>
      <c r="I11680" t="s">
        <v>403</v>
      </c>
    </row>
    <row r="11681" spans="1:10" hidden="1" x14ac:dyDescent="0.25">
      <c r="A11681" t="s">
        <v>138</v>
      </c>
      <c r="B11681" t="s">
        <v>128</v>
      </c>
      <c r="C11681">
        <v>2024</v>
      </c>
      <c r="D11681" t="s">
        <v>58</v>
      </c>
      <c r="E11681" t="s">
        <v>112</v>
      </c>
      <c r="F11681" t="s">
        <v>117</v>
      </c>
      <c r="G11681" t="s">
        <v>53</v>
      </c>
      <c r="H11681" t="s">
        <v>256</v>
      </c>
    </row>
    <row r="11682" spans="1:10" hidden="1" x14ac:dyDescent="0.25">
      <c r="A11682" t="s">
        <v>138</v>
      </c>
      <c r="B11682" t="s">
        <v>128</v>
      </c>
      <c r="C11682">
        <v>2024</v>
      </c>
      <c r="D11682" t="s">
        <v>58</v>
      </c>
      <c r="E11682" t="s">
        <v>112</v>
      </c>
      <c r="F11682" t="s">
        <v>117</v>
      </c>
      <c r="G11682" t="s">
        <v>53</v>
      </c>
      <c r="H11682" t="s">
        <v>335</v>
      </c>
      <c r="I11682" t="s">
        <v>475</v>
      </c>
    </row>
    <row r="11683" spans="1:10" hidden="1" x14ac:dyDescent="0.25">
      <c r="A11683" t="s">
        <v>138</v>
      </c>
      <c r="B11683" t="s">
        <v>128</v>
      </c>
      <c r="C11683">
        <v>2024</v>
      </c>
      <c r="D11683" t="s">
        <v>58</v>
      </c>
      <c r="E11683" t="s">
        <v>112</v>
      </c>
      <c r="F11683" t="s">
        <v>117</v>
      </c>
      <c r="G11683" t="s">
        <v>53</v>
      </c>
      <c r="H11683" t="s">
        <v>257</v>
      </c>
      <c r="I11683" t="s">
        <v>406</v>
      </c>
      <c r="J11683" s="3">
        <v>1741950</v>
      </c>
    </row>
    <row r="11684" spans="1:10" hidden="1" x14ac:dyDescent="0.25">
      <c r="A11684" t="s">
        <v>138</v>
      </c>
      <c r="B11684" t="s">
        <v>128</v>
      </c>
      <c r="C11684">
        <v>2024</v>
      </c>
      <c r="D11684" t="s">
        <v>58</v>
      </c>
      <c r="E11684" t="s">
        <v>112</v>
      </c>
      <c r="F11684" t="s">
        <v>117</v>
      </c>
      <c r="G11684" t="s">
        <v>53</v>
      </c>
      <c r="H11684" t="s">
        <v>257</v>
      </c>
      <c r="I11684" t="s">
        <v>408</v>
      </c>
      <c r="J11684" s="3">
        <v>2383007</v>
      </c>
    </row>
    <row r="11685" spans="1:10" hidden="1" x14ac:dyDescent="0.25">
      <c r="A11685" t="s">
        <v>138</v>
      </c>
      <c r="B11685" t="s">
        <v>128</v>
      </c>
      <c r="C11685">
        <v>2024</v>
      </c>
      <c r="D11685" t="s">
        <v>58</v>
      </c>
      <c r="E11685" t="s">
        <v>112</v>
      </c>
      <c r="F11685" t="s">
        <v>117</v>
      </c>
      <c r="G11685" t="s">
        <v>53</v>
      </c>
      <c r="H11685" t="s">
        <v>257</v>
      </c>
      <c r="I11685" t="s">
        <v>421</v>
      </c>
    </row>
    <row r="11686" spans="1:10" hidden="1" x14ac:dyDescent="0.25">
      <c r="A11686" t="s">
        <v>138</v>
      </c>
      <c r="B11686" t="s">
        <v>128</v>
      </c>
      <c r="C11686">
        <v>2024</v>
      </c>
      <c r="D11686" t="s">
        <v>58</v>
      </c>
      <c r="E11686" t="s">
        <v>112</v>
      </c>
      <c r="F11686" t="s">
        <v>117</v>
      </c>
      <c r="G11686" t="s">
        <v>53</v>
      </c>
      <c r="H11686" t="s">
        <v>257</v>
      </c>
      <c r="I11686" t="s">
        <v>407</v>
      </c>
      <c r="J11686" s="3">
        <v>1188000</v>
      </c>
    </row>
    <row r="11687" spans="1:10" hidden="1" x14ac:dyDescent="0.25">
      <c r="A11687" t="s">
        <v>138</v>
      </c>
      <c r="B11687" t="s">
        <v>128</v>
      </c>
      <c r="C11687">
        <v>2024</v>
      </c>
      <c r="D11687" t="s">
        <v>58</v>
      </c>
      <c r="E11687" t="s">
        <v>112</v>
      </c>
      <c r="F11687" t="s">
        <v>117</v>
      </c>
      <c r="G11687" t="s">
        <v>53</v>
      </c>
      <c r="H11687" t="s">
        <v>257</v>
      </c>
    </row>
    <row r="11688" spans="1:10" hidden="1" x14ac:dyDescent="0.25">
      <c r="A11688" t="s">
        <v>138</v>
      </c>
      <c r="B11688" t="s">
        <v>128</v>
      </c>
      <c r="C11688">
        <v>2024</v>
      </c>
      <c r="D11688" t="s">
        <v>58</v>
      </c>
      <c r="E11688" t="s">
        <v>112</v>
      </c>
      <c r="F11688" t="s">
        <v>117</v>
      </c>
      <c r="G11688" t="s">
        <v>53</v>
      </c>
      <c r="H11688" t="s">
        <v>257</v>
      </c>
    </row>
    <row r="11689" spans="1:10" hidden="1" x14ac:dyDescent="0.25">
      <c r="A11689" t="s">
        <v>138</v>
      </c>
      <c r="B11689" t="s">
        <v>128</v>
      </c>
      <c r="C11689">
        <v>2024</v>
      </c>
      <c r="D11689" t="s">
        <v>58</v>
      </c>
      <c r="E11689" t="s">
        <v>112</v>
      </c>
      <c r="F11689" t="s">
        <v>117</v>
      </c>
      <c r="G11689" t="s">
        <v>53</v>
      </c>
      <c r="H11689" t="s">
        <v>257</v>
      </c>
    </row>
    <row r="11690" spans="1:10" hidden="1" x14ac:dyDescent="0.25">
      <c r="A11690" t="s">
        <v>138</v>
      </c>
      <c r="B11690" t="s">
        <v>128</v>
      </c>
      <c r="C11690">
        <v>2024</v>
      </c>
      <c r="D11690" t="s">
        <v>58</v>
      </c>
      <c r="E11690" t="s">
        <v>112</v>
      </c>
      <c r="F11690" t="s">
        <v>117</v>
      </c>
      <c r="G11690" t="s">
        <v>53</v>
      </c>
      <c r="H11690" t="s">
        <v>258</v>
      </c>
    </row>
    <row r="11691" spans="1:10" hidden="1" x14ac:dyDescent="0.25">
      <c r="A11691" t="s">
        <v>138</v>
      </c>
      <c r="B11691" t="s">
        <v>128</v>
      </c>
      <c r="C11691">
        <v>2024</v>
      </c>
      <c r="D11691" t="s">
        <v>58</v>
      </c>
      <c r="E11691" t="s">
        <v>112</v>
      </c>
      <c r="F11691" t="s">
        <v>117</v>
      </c>
      <c r="G11691" t="s">
        <v>53</v>
      </c>
      <c r="H11691" t="s">
        <v>259</v>
      </c>
      <c r="I11691" t="s">
        <v>409</v>
      </c>
      <c r="J11691" s="10">
        <v>9346585</v>
      </c>
    </row>
    <row r="11692" spans="1:10" hidden="1" x14ac:dyDescent="0.25">
      <c r="A11692" t="s">
        <v>138</v>
      </c>
      <c r="B11692" t="s">
        <v>128</v>
      </c>
      <c r="C11692">
        <v>2024</v>
      </c>
      <c r="D11692" t="s">
        <v>58</v>
      </c>
      <c r="E11692" t="s">
        <v>112</v>
      </c>
      <c r="F11692" t="s">
        <v>117</v>
      </c>
      <c r="G11692" t="s">
        <v>53</v>
      </c>
      <c r="H11692" t="s">
        <v>259</v>
      </c>
      <c r="I11692" t="s">
        <v>411</v>
      </c>
      <c r="J11692" s="10">
        <v>1654184</v>
      </c>
    </row>
    <row r="11693" spans="1:10" hidden="1" x14ac:dyDescent="0.25">
      <c r="A11693" t="s">
        <v>138</v>
      </c>
      <c r="B11693" t="s">
        <v>128</v>
      </c>
      <c r="C11693">
        <v>2024</v>
      </c>
      <c r="D11693" t="s">
        <v>58</v>
      </c>
      <c r="E11693" t="s">
        <v>112</v>
      </c>
      <c r="F11693" t="s">
        <v>117</v>
      </c>
      <c r="G11693" t="s">
        <v>53</v>
      </c>
      <c r="H11693" t="s">
        <v>259</v>
      </c>
      <c r="I11693" t="s">
        <v>671</v>
      </c>
      <c r="J11693" s="10">
        <v>3071800</v>
      </c>
    </row>
    <row r="11694" spans="1:10" hidden="1" x14ac:dyDescent="0.25">
      <c r="A11694" t="s">
        <v>138</v>
      </c>
      <c r="B11694" t="s">
        <v>128</v>
      </c>
      <c r="C11694">
        <v>2024</v>
      </c>
      <c r="D11694" t="s">
        <v>58</v>
      </c>
      <c r="E11694" t="s">
        <v>112</v>
      </c>
      <c r="F11694" t="s">
        <v>117</v>
      </c>
      <c r="G11694" t="s">
        <v>53</v>
      </c>
      <c r="H11694" t="s">
        <v>259</v>
      </c>
      <c r="I11694" t="s">
        <v>442</v>
      </c>
    </row>
    <row r="11695" spans="1:10" hidden="1" x14ac:dyDescent="0.25">
      <c r="A11695" t="s">
        <v>138</v>
      </c>
      <c r="B11695" t="s">
        <v>128</v>
      </c>
      <c r="C11695">
        <v>2024</v>
      </c>
      <c r="D11695" t="s">
        <v>58</v>
      </c>
      <c r="E11695" t="s">
        <v>112</v>
      </c>
      <c r="F11695" t="s">
        <v>117</v>
      </c>
      <c r="G11695" t="s">
        <v>53</v>
      </c>
      <c r="H11695" t="s">
        <v>259</v>
      </c>
      <c r="I11695" t="s">
        <v>676</v>
      </c>
      <c r="J11695" s="3">
        <v>1254583</v>
      </c>
    </row>
    <row r="11696" spans="1:10" hidden="1" x14ac:dyDescent="0.25">
      <c r="A11696" t="s">
        <v>138</v>
      </c>
      <c r="B11696" t="s">
        <v>128</v>
      </c>
      <c r="C11696">
        <v>2024</v>
      </c>
      <c r="D11696" t="s">
        <v>58</v>
      </c>
      <c r="E11696" t="s">
        <v>112</v>
      </c>
      <c r="F11696" t="s">
        <v>117</v>
      </c>
      <c r="G11696" t="s">
        <v>53</v>
      </c>
      <c r="H11696" t="s">
        <v>258</v>
      </c>
      <c r="I11696" t="s">
        <v>676</v>
      </c>
      <c r="J11696" s="10">
        <v>20127</v>
      </c>
    </row>
    <row r="11697" spans="1:10" hidden="1" x14ac:dyDescent="0.25">
      <c r="A11697" t="s">
        <v>138</v>
      </c>
      <c r="B11697" t="s">
        <v>128</v>
      </c>
      <c r="C11697">
        <v>2024</v>
      </c>
      <c r="D11697" t="s">
        <v>58</v>
      </c>
      <c r="E11697" t="s">
        <v>112</v>
      </c>
      <c r="F11697" t="s">
        <v>117</v>
      </c>
      <c r="G11697" t="s">
        <v>53</v>
      </c>
      <c r="H11697" t="s">
        <v>259</v>
      </c>
      <c r="I11697" t="s">
        <v>705</v>
      </c>
      <c r="J11697" s="10">
        <v>44470800</v>
      </c>
    </row>
    <row r="11698" spans="1:10" hidden="1" x14ac:dyDescent="0.25">
      <c r="A11698" t="s">
        <v>138</v>
      </c>
      <c r="B11698" t="s">
        <v>128</v>
      </c>
      <c r="C11698">
        <v>2024</v>
      </c>
      <c r="D11698" t="s">
        <v>58</v>
      </c>
      <c r="E11698" t="s">
        <v>112</v>
      </c>
      <c r="F11698" t="s">
        <v>117</v>
      </c>
      <c r="G11698" t="s">
        <v>53</v>
      </c>
      <c r="H11698" t="s">
        <v>259</v>
      </c>
      <c r="I11698" t="s">
        <v>549</v>
      </c>
    </row>
    <row r="11699" spans="1:10" hidden="1" x14ac:dyDescent="0.25">
      <c r="A11699" t="s">
        <v>138</v>
      </c>
      <c r="B11699" t="s">
        <v>128</v>
      </c>
      <c r="C11699">
        <v>2024</v>
      </c>
      <c r="D11699" t="s">
        <v>58</v>
      </c>
      <c r="E11699" t="s">
        <v>112</v>
      </c>
      <c r="F11699" t="s">
        <v>117</v>
      </c>
      <c r="G11699" t="s">
        <v>334</v>
      </c>
      <c r="H11699" t="s">
        <v>335</v>
      </c>
    </row>
    <row r="11700" spans="1:10" hidden="1" x14ac:dyDescent="0.25">
      <c r="A11700" t="s">
        <v>138</v>
      </c>
      <c r="B11700" t="s">
        <v>128</v>
      </c>
      <c r="C11700">
        <v>2024</v>
      </c>
      <c r="D11700" t="s">
        <v>58</v>
      </c>
      <c r="E11700" t="s">
        <v>112</v>
      </c>
      <c r="F11700" t="s">
        <v>117</v>
      </c>
      <c r="G11700" t="s">
        <v>318</v>
      </c>
      <c r="H11700" t="s">
        <v>180</v>
      </c>
      <c r="I11700" t="s">
        <v>671</v>
      </c>
    </row>
    <row r="11701" spans="1:10" hidden="1" x14ac:dyDescent="0.25">
      <c r="A11701" t="s">
        <v>138</v>
      </c>
      <c r="B11701" t="s">
        <v>128</v>
      </c>
      <c r="C11701">
        <v>2024</v>
      </c>
      <c r="D11701" t="s">
        <v>58</v>
      </c>
      <c r="E11701" t="s">
        <v>112</v>
      </c>
      <c r="F11701" t="s">
        <v>117</v>
      </c>
      <c r="G11701" t="s">
        <v>318</v>
      </c>
      <c r="H11701" t="s">
        <v>180</v>
      </c>
      <c r="I11701" t="s">
        <v>505</v>
      </c>
    </row>
    <row r="11702" spans="1:10" hidden="1" x14ac:dyDescent="0.25">
      <c r="A11702" t="s">
        <v>138</v>
      </c>
      <c r="B11702" t="s">
        <v>128</v>
      </c>
      <c r="C11702">
        <v>2024</v>
      </c>
      <c r="D11702" t="s">
        <v>58</v>
      </c>
      <c r="E11702" t="s">
        <v>112</v>
      </c>
      <c r="F11702" t="s">
        <v>117</v>
      </c>
      <c r="G11702" t="s">
        <v>318</v>
      </c>
      <c r="H11702" t="s">
        <v>180</v>
      </c>
      <c r="I11702" t="s">
        <v>413</v>
      </c>
      <c r="J11702" s="3">
        <v>1749720</v>
      </c>
    </row>
    <row r="11703" spans="1:10" hidden="1" x14ac:dyDescent="0.25">
      <c r="A11703" t="s">
        <v>138</v>
      </c>
      <c r="B11703" t="s">
        <v>128</v>
      </c>
      <c r="C11703">
        <v>2024</v>
      </c>
      <c r="D11703" t="s">
        <v>58</v>
      </c>
      <c r="E11703" t="s">
        <v>112</v>
      </c>
      <c r="F11703" t="s">
        <v>117</v>
      </c>
      <c r="G11703" t="s">
        <v>318</v>
      </c>
      <c r="H11703" t="s">
        <v>180</v>
      </c>
      <c r="I11703" t="s">
        <v>414</v>
      </c>
      <c r="J11703" s="10">
        <v>1440240</v>
      </c>
    </row>
    <row r="11704" spans="1:10" hidden="1" x14ac:dyDescent="0.25">
      <c r="A11704" t="s">
        <v>138</v>
      </c>
      <c r="B11704" t="s">
        <v>128</v>
      </c>
      <c r="C11704">
        <v>2024</v>
      </c>
      <c r="D11704" t="s">
        <v>58</v>
      </c>
      <c r="E11704" t="s">
        <v>112</v>
      </c>
      <c r="F11704" t="s">
        <v>117</v>
      </c>
      <c r="G11704" t="s">
        <v>318</v>
      </c>
      <c r="H11704" t="s">
        <v>180</v>
      </c>
      <c r="I11704" t="s">
        <v>676</v>
      </c>
    </row>
    <row r="11705" spans="1:10" hidden="1" x14ac:dyDescent="0.25">
      <c r="A11705" t="s">
        <v>138</v>
      </c>
      <c r="B11705" t="s">
        <v>128</v>
      </c>
      <c r="C11705">
        <v>2024</v>
      </c>
      <c r="D11705" t="s">
        <v>58</v>
      </c>
      <c r="E11705" t="s">
        <v>112</v>
      </c>
      <c r="F11705" t="s">
        <v>117</v>
      </c>
      <c r="G11705" t="s">
        <v>318</v>
      </c>
      <c r="H11705" t="s">
        <v>180</v>
      </c>
      <c r="I11705" t="s">
        <v>503</v>
      </c>
    </row>
    <row r="11706" spans="1:10" hidden="1" x14ac:dyDescent="0.25">
      <c r="A11706" t="s">
        <v>138</v>
      </c>
      <c r="B11706" t="s">
        <v>128</v>
      </c>
      <c r="C11706">
        <v>2024</v>
      </c>
      <c r="D11706" t="s">
        <v>58</v>
      </c>
      <c r="E11706" t="s">
        <v>112</v>
      </c>
      <c r="F11706" t="s">
        <v>117</v>
      </c>
      <c r="G11706" t="s">
        <v>318</v>
      </c>
      <c r="H11706" t="s">
        <v>550</v>
      </c>
    </row>
    <row r="11707" spans="1:10" hidden="1" x14ac:dyDescent="0.25">
      <c r="A11707" t="s">
        <v>138</v>
      </c>
      <c r="B11707" t="s">
        <v>128</v>
      </c>
      <c r="C11707">
        <v>2024</v>
      </c>
      <c r="D11707" t="s">
        <v>58</v>
      </c>
      <c r="E11707" t="s">
        <v>112</v>
      </c>
      <c r="F11707" t="s">
        <v>117</v>
      </c>
      <c r="G11707" t="s">
        <v>318</v>
      </c>
      <c r="H11707" t="s">
        <v>279</v>
      </c>
      <c r="I11707" t="s">
        <v>414</v>
      </c>
      <c r="J11707" s="10">
        <v>1000000</v>
      </c>
    </row>
    <row r="11708" spans="1:10" hidden="1" x14ac:dyDescent="0.25">
      <c r="A11708" t="s">
        <v>138</v>
      </c>
      <c r="B11708" t="s">
        <v>128</v>
      </c>
      <c r="C11708">
        <v>2024</v>
      </c>
      <c r="D11708" t="s">
        <v>58</v>
      </c>
      <c r="E11708" t="s">
        <v>112</v>
      </c>
      <c r="F11708" t="s">
        <v>117</v>
      </c>
      <c r="G11708" t="s">
        <v>318</v>
      </c>
      <c r="H11708" t="s">
        <v>279</v>
      </c>
      <c r="I11708" t="s">
        <v>505</v>
      </c>
      <c r="J11708" s="10">
        <v>638202</v>
      </c>
    </row>
    <row r="11709" spans="1:10" hidden="1" x14ac:dyDescent="0.25">
      <c r="A11709" t="s">
        <v>138</v>
      </c>
      <c r="B11709" t="s">
        <v>128</v>
      </c>
      <c r="C11709">
        <v>2024</v>
      </c>
      <c r="D11709" t="s">
        <v>58</v>
      </c>
      <c r="E11709" t="s">
        <v>112</v>
      </c>
      <c r="F11709" t="s">
        <v>117</v>
      </c>
      <c r="G11709" t="s">
        <v>318</v>
      </c>
      <c r="H11709" t="s">
        <v>279</v>
      </c>
    </row>
    <row r="11710" spans="1:10" hidden="1" x14ac:dyDescent="0.25">
      <c r="A11710" t="s">
        <v>138</v>
      </c>
      <c r="B11710" t="s">
        <v>128</v>
      </c>
      <c r="C11710">
        <v>2024</v>
      </c>
      <c r="D11710" t="s">
        <v>58</v>
      </c>
      <c r="E11710" t="s">
        <v>112</v>
      </c>
      <c r="F11710" t="s">
        <v>117</v>
      </c>
      <c r="G11710" t="s">
        <v>318</v>
      </c>
      <c r="H11710" t="s">
        <v>279</v>
      </c>
    </row>
    <row r="11711" spans="1:10" hidden="1" x14ac:dyDescent="0.25">
      <c r="A11711" t="s">
        <v>138</v>
      </c>
      <c r="B11711" t="s">
        <v>128</v>
      </c>
      <c r="C11711">
        <v>2024</v>
      </c>
      <c r="D11711" t="s">
        <v>58</v>
      </c>
      <c r="E11711" t="s">
        <v>112</v>
      </c>
      <c r="F11711" t="s">
        <v>117</v>
      </c>
      <c r="G11711" t="s">
        <v>318</v>
      </c>
      <c r="H11711" t="s">
        <v>279</v>
      </c>
    </row>
    <row r="11712" spans="1:10" hidden="1" x14ac:dyDescent="0.25">
      <c r="A11712" t="s">
        <v>138</v>
      </c>
      <c r="B11712" t="s">
        <v>128</v>
      </c>
      <c r="C11712">
        <v>2024</v>
      </c>
      <c r="D11712" t="s">
        <v>58</v>
      </c>
      <c r="E11712" t="s">
        <v>112</v>
      </c>
      <c r="F11712" t="s">
        <v>117</v>
      </c>
      <c r="G11712" t="s">
        <v>665</v>
      </c>
      <c r="H11712" t="s">
        <v>550</v>
      </c>
      <c r="I11712" t="s">
        <v>505</v>
      </c>
      <c r="J11712" s="10">
        <v>1194380</v>
      </c>
    </row>
    <row r="11713" spans="1:10" hidden="1" x14ac:dyDescent="0.25">
      <c r="A11713" t="s">
        <v>138</v>
      </c>
      <c r="B11713" t="s">
        <v>128</v>
      </c>
      <c r="C11713">
        <v>2024</v>
      </c>
      <c r="D11713" t="s">
        <v>58</v>
      </c>
      <c r="E11713" t="s">
        <v>112</v>
      </c>
      <c r="F11713" t="s">
        <v>117</v>
      </c>
      <c r="G11713" t="s">
        <v>665</v>
      </c>
      <c r="H11713" t="s">
        <v>550</v>
      </c>
      <c r="I11713" t="s">
        <v>676</v>
      </c>
    </row>
    <row r="11714" spans="1:10" hidden="1" x14ac:dyDescent="0.25">
      <c r="A11714" t="s">
        <v>138</v>
      </c>
      <c r="B11714" t="s">
        <v>128</v>
      </c>
      <c r="C11714">
        <v>2024</v>
      </c>
      <c r="D11714" t="s">
        <v>58</v>
      </c>
      <c r="E11714" t="s">
        <v>112</v>
      </c>
      <c r="F11714" t="s">
        <v>117</v>
      </c>
      <c r="G11714" t="s">
        <v>47</v>
      </c>
      <c r="H11714" t="s">
        <v>677</v>
      </c>
      <c r="I11714" t="s">
        <v>408</v>
      </c>
    </row>
    <row r="11715" spans="1:10" hidden="1" x14ac:dyDescent="0.25">
      <c r="A11715" t="s">
        <v>138</v>
      </c>
      <c r="B11715" t="s">
        <v>128</v>
      </c>
      <c r="C11715">
        <v>2024</v>
      </c>
      <c r="D11715" t="s">
        <v>58</v>
      </c>
      <c r="E11715" t="s">
        <v>112</v>
      </c>
      <c r="F11715" t="s">
        <v>117</v>
      </c>
      <c r="G11715" t="s">
        <v>47</v>
      </c>
      <c r="H11715" t="s">
        <v>677</v>
      </c>
      <c r="I11715" t="s">
        <v>676</v>
      </c>
      <c r="J11715" s="10">
        <v>341400</v>
      </c>
    </row>
    <row r="11716" spans="1:10" hidden="1" x14ac:dyDescent="0.25">
      <c r="A11716" t="s">
        <v>138</v>
      </c>
      <c r="B11716" t="s">
        <v>128</v>
      </c>
      <c r="C11716">
        <v>2024</v>
      </c>
      <c r="D11716" t="s">
        <v>58</v>
      </c>
      <c r="E11716" t="s">
        <v>112</v>
      </c>
      <c r="F11716" t="s">
        <v>117</v>
      </c>
      <c r="G11716" t="s">
        <v>319</v>
      </c>
      <c r="H11716" t="s">
        <v>181</v>
      </c>
    </row>
    <row r="11717" spans="1:10" hidden="1" x14ac:dyDescent="0.25">
      <c r="A11717" t="s">
        <v>138</v>
      </c>
      <c r="B11717" t="s">
        <v>128</v>
      </c>
      <c r="C11717">
        <v>2024</v>
      </c>
      <c r="D11717" t="s">
        <v>58</v>
      </c>
      <c r="E11717" t="s">
        <v>112</v>
      </c>
      <c r="F11717" t="s">
        <v>117</v>
      </c>
      <c r="G11717" t="s">
        <v>319</v>
      </c>
      <c r="H11717" t="s">
        <v>320</v>
      </c>
    </row>
    <row r="11718" spans="1:10" hidden="1" x14ac:dyDescent="0.25">
      <c r="A11718" t="s">
        <v>44</v>
      </c>
      <c r="B11718" t="s">
        <v>128</v>
      </c>
      <c r="C11718">
        <v>2024</v>
      </c>
      <c r="D11718" t="s">
        <v>58</v>
      </c>
      <c r="E11718" t="s">
        <v>52</v>
      </c>
      <c r="F11718" t="s">
        <v>142</v>
      </c>
      <c r="G11718" t="s">
        <v>301</v>
      </c>
      <c r="H11718" t="s">
        <v>210</v>
      </c>
      <c r="I11718" t="s">
        <v>374</v>
      </c>
      <c r="J11718" s="10">
        <v>136045134.91999999</v>
      </c>
    </row>
    <row r="11719" spans="1:10" hidden="1" x14ac:dyDescent="0.25">
      <c r="A11719" t="s">
        <v>44</v>
      </c>
      <c r="B11719" t="s">
        <v>128</v>
      </c>
      <c r="C11719">
        <v>2024</v>
      </c>
      <c r="D11719" t="s">
        <v>58</v>
      </c>
      <c r="E11719" t="s">
        <v>52</v>
      </c>
      <c r="F11719" t="s">
        <v>152</v>
      </c>
      <c r="G11719" t="s">
        <v>149</v>
      </c>
      <c r="H11719" t="s">
        <v>211</v>
      </c>
    </row>
    <row r="11720" spans="1:10" hidden="1" x14ac:dyDescent="0.25">
      <c r="A11720" t="s">
        <v>44</v>
      </c>
      <c r="B11720" t="s">
        <v>128</v>
      </c>
      <c r="C11720">
        <v>2024</v>
      </c>
      <c r="D11720" t="s">
        <v>58</v>
      </c>
      <c r="E11720" t="s">
        <v>52</v>
      </c>
      <c r="F11720" t="s">
        <v>152</v>
      </c>
      <c r="G11720" t="s">
        <v>213</v>
      </c>
      <c r="H11720" t="s">
        <v>214</v>
      </c>
    </row>
    <row r="11721" spans="1:10" hidden="1" x14ac:dyDescent="0.25">
      <c r="A11721" t="s">
        <v>44</v>
      </c>
      <c r="B11721" t="s">
        <v>128</v>
      </c>
      <c r="C11721">
        <v>2024</v>
      </c>
      <c r="D11721" t="s">
        <v>58</v>
      </c>
      <c r="E11721" t="s">
        <v>52</v>
      </c>
      <c r="F11721" t="s">
        <v>152</v>
      </c>
      <c r="G11721" t="s">
        <v>217</v>
      </c>
      <c r="H11721" t="s">
        <v>218</v>
      </c>
    </row>
    <row r="11722" spans="1:10" hidden="1" x14ac:dyDescent="0.25">
      <c r="A11722" t="s">
        <v>44</v>
      </c>
      <c r="B11722" t="s">
        <v>128</v>
      </c>
      <c r="C11722">
        <v>2024</v>
      </c>
      <c r="D11722" t="s">
        <v>58</v>
      </c>
      <c r="E11722" t="s">
        <v>52</v>
      </c>
      <c r="F11722" t="s">
        <v>142</v>
      </c>
      <c r="G11722" t="s">
        <v>300</v>
      </c>
      <c r="H11722" t="s">
        <v>224</v>
      </c>
      <c r="J11722" s="3">
        <v>-3487761.85</v>
      </c>
    </row>
    <row r="11723" spans="1:10" hidden="1" x14ac:dyDescent="0.25">
      <c r="A11723" t="s">
        <v>44</v>
      </c>
      <c r="B11723" t="s">
        <v>128</v>
      </c>
      <c r="C11723">
        <v>2024</v>
      </c>
      <c r="D11723" t="s">
        <v>58</v>
      </c>
      <c r="E11723" t="s">
        <v>52</v>
      </c>
      <c r="F11723" t="s">
        <v>142</v>
      </c>
      <c r="G11723" t="s">
        <v>300</v>
      </c>
      <c r="H11723" t="s">
        <v>303</v>
      </c>
    </row>
    <row r="11724" spans="1:10" hidden="1" x14ac:dyDescent="0.25">
      <c r="A11724" t="s">
        <v>44</v>
      </c>
      <c r="B11724" t="s">
        <v>128</v>
      </c>
      <c r="C11724">
        <v>2024</v>
      </c>
      <c r="D11724" t="s">
        <v>58</v>
      </c>
      <c r="E11724" t="s">
        <v>52</v>
      </c>
      <c r="F11724" t="s">
        <v>142</v>
      </c>
      <c r="G11724" t="s">
        <v>270</v>
      </c>
      <c r="H11724" t="s">
        <v>269</v>
      </c>
    </row>
    <row r="11725" spans="1:10" hidden="1" x14ac:dyDescent="0.25">
      <c r="A11725" t="s">
        <v>44</v>
      </c>
      <c r="B11725" t="s">
        <v>128</v>
      </c>
      <c r="C11725">
        <v>2024</v>
      </c>
      <c r="D11725" t="s">
        <v>58</v>
      </c>
      <c r="E11725" t="s">
        <v>52</v>
      </c>
      <c r="F11725" t="s">
        <v>142</v>
      </c>
      <c r="G11725" t="s">
        <v>270</v>
      </c>
      <c r="H11725" t="s">
        <v>271</v>
      </c>
      <c r="J11725" s="3">
        <v>243697.44</v>
      </c>
    </row>
    <row r="11726" spans="1:10" hidden="1" x14ac:dyDescent="0.25">
      <c r="A11726" t="s">
        <v>44</v>
      </c>
      <c r="B11726" t="s">
        <v>128</v>
      </c>
      <c r="C11726">
        <v>2024</v>
      </c>
      <c r="D11726" t="s">
        <v>58</v>
      </c>
      <c r="E11726" t="s">
        <v>52</v>
      </c>
      <c r="F11726" t="s">
        <v>142</v>
      </c>
      <c r="G11726" t="s">
        <v>270</v>
      </c>
      <c r="H11726" t="s">
        <v>486</v>
      </c>
      <c r="J11726" s="10">
        <v>-1271439.1000000001</v>
      </c>
    </row>
    <row r="11727" spans="1:10" hidden="1" x14ac:dyDescent="0.25">
      <c r="A11727" t="s">
        <v>44</v>
      </c>
      <c r="B11727" t="s">
        <v>128</v>
      </c>
      <c r="C11727">
        <v>2024</v>
      </c>
      <c r="D11727" t="s">
        <v>58</v>
      </c>
      <c r="E11727" t="s">
        <v>52</v>
      </c>
      <c r="F11727" t="s">
        <v>152</v>
      </c>
      <c r="G11727" t="s">
        <v>56</v>
      </c>
      <c r="H11727" t="s">
        <v>608</v>
      </c>
      <c r="J11727" s="3">
        <v>5110</v>
      </c>
    </row>
    <row r="11728" spans="1:10" hidden="1" x14ac:dyDescent="0.25">
      <c r="A11728" t="s">
        <v>44</v>
      </c>
      <c r="B11728" t="s">
        <v>128</v>
      </c>
      <c r="C11728">
        <v>2024</v>
      </c>
      <c r="D11728" t="s">
        <v>58</v>
      </c>
      <c r="E11728" t="s">
        <v>45</v>
      </c>
      <c r="F11728" t="s">
        <v>46</v>
      </c>
      <c r="G11728" t="s">
        <v>54</v>
      </c>
      <c r="H11728" t="s">
        <v>681</v>
      </c>
      <c r="I11728" t="s">
        <v>375</v>
      </c>
      <c r="J11728" s="10">
        <v>16900000</v>
      </c>
    </row>
    <row r="11729" spans="1:10" hidden="1" x14ac:dyDescent="0.25">
      <c r="A11729" t="s">
        <v>44</v>
      </c>
      <c r="B11729" t="s">
        <v>128</v>
      </c>
      <c r="C11729">
        <v>2024</v>
      </c>
      <c r="D11729" t="s">
        <v>58</v>
      </c>
      <c r="E11729" t="s">
        <v>45</v>
      </c>
      <c r="F11729" t="s">
        <v>46</v>
      </c>
      <c r="G11729" t="s">
        <v>54</v>
      </c>
      <c r="H11729" t="s">
        <v>11</v>
      </c>
      <c r="I11729" t="s">
        <v>556</v>
      </c>
      <c r="J11729" s="10">
        <v>2070000</v>
      </c>
    </row>
    <row r="11730" spans="1:10" hidden="1" x14ac:dyDescent="0.25">
      <c r="A11730" t="s">
        <v>44</v>
      </c>
      <c r="B11730" t="s">
        <v>128</v>
      </c>
      <c r="C11730">
        <v>2024</v>
      </c>
      <c r="D11730" t="s">
        <v>58</v>
      </c>
      <c r="E11730" t="s">
        <v>45</v>
      </c>
      <c r="F11730" t="s">
        <v>46</v>
      </c>
      <c r="G11730" t="s">
        <v>54</v>
      </c>
      <c r="H11730" t="s">
        <v>11</v>
      </c>
      <c r="I11730" t="s">
        <v>557</v>
      </c>
    </row>
    <row r="11731" spans="1:10" hidden="1" x14ac:dyDescent="0.25">
      <c r="A11731" t="s">
        <v>44</v>
      </c>
      <c r="B11731" t="s">
        <v>128</v>
      </c>
      <c r="C11731">
        <v>2024</v>
      </c>
      <c r="D11731" t="s">
        <v>58</v>
      </c>
      <c r="E11731" t="s">
        <v>45</v>
      </c>
      <c r="F11731" t="s">
        <v>46</v>
      </c>
      <c r="G11731" t="s">
        <v>54</v>
      </c>
      <c r="H11731" t="s">
        <v>693</v>
      </c>
      <c r="I11731" t="s">
        <v>375</v>
      </c>
    </row>
    <row r="11732" spans="1:10" hidden="1" x14ac:dyDescent="0.25">
      <c r="A11732" t="s">
        <v>44</v>
      </c>
      <c r="B11732" t="s">
        <v>128</v>
      </c>
      <c r="C11732">
        <v>2024</v>
      </c>
      <c r="D11732" t="s">
        <v>58</v>
      </c>
      <c r="E11732" t="s">
        <v>45</v>
      </c>
      <c r="F11732" t="s">
        <v>46</v>
      </c>
      <c r="G11732" t="s">
        <v>54</v>
      </c>
      <c r="H11732" t="s">
        <v>693</v>
      </c>
      <c r="I11732" t="s">
        <v>520</v>
      </c>
      <c r="J11732" s="10">
        <v>0</v>
      </c>
    </row>
    <row r="11733" spans="1:10" hidden="1" x14ac:dyDescent="0.25">
      <c r="A11733" t="s">
        <v>44</v>
      </c>
      <c r="B11733" t="s">
        <v>128</v>
      </c>
      <c r="C11733">
        <v>2024</v>
      </c>
      <c r="D11733" t="s">
        <v>58</v>
      </c>
      <c r="E11733" t="s">
        <v>45</v>
      </c>
      <c r="F11733" t="s">
        <v>46</v>
      </c>
      <c r="G11733" t="s">
        <v>54</v>
      </c>
      <c r="H11733" t="s">
        <v>12</v>
      </c>
      <c r="I11733" t="s">
        <v>556</v>
      </c>
      <c r="J11733" s="10">
        <v>162000</v>
      </c>
    </row>
    <row r="11734" spans="1:10" hidden="1" x14ac:dyDescent="0.25">
      <c r="A11734" t="s">
        <v>44</v>
      </c>
      <c r="B11734" t="s">
        <v>128</v>
      </c>
      <c r="C11734">
        <v>2024</v>
      </c>
      <c r="D11734" t="s">
        <v>58</v>
      </c>
      <c r="E11734" t="s">
        <v>45</v>
      </c>
      <c r="F11734" t="s">
        <v>46</v>
      </c>
      <c r="G11734" t="s">
        <v>54</v>
      </c>
      <c r="H11734" t="s">
        <v>12</v>
      </c>
      <c r="I11734" t="s">
        <v>557</v>
      </c>
    </row>
    <row r="11735" spans="1:10" hidden="1" x14ac:dyDescent="0.25">
      <c r="A11735" t="s">
        <v>44</v>
      </c>
      <c r="B11735" t="s">
        <v>128</v>
      </c>
      <c r="C11735">
        <v>2024</v>
      </c>
      <c r="D11735" t="s">
        <v>58</v>
      </c>
      <c r="E11735" t="s">
        <v>45</v>
      </c>
      <c r="F11735" t="s">
        <v>46</v>
      </c>
      <c r="G11735" t="s">
        <v>54</v>
      </c>
      <c r="H11735" t="s">
        <v>12</v>
      </c>
    </row>
    <row r="11736" spans="1:10" hidden="1" x14ac:dyDescent="0.25">
      <c r="A11736" t="s">
        <v>44</v>
      </c>
      <c r="B11736" t="s">
        <v>128</v>
      </c>
      <c r="C11736">
        <v>2024</v>
      </c>
      <c r="D11736" t="s">
        <v>58</v>
      </c>
      <c r="E11736" t="s">
        <v>45</v>
      </c>
      <c r="F11736" t="s">
        <v>46</v>
      </c>
      <c r="G11736" t="s">
        <v>54</v>
      </c>
      <c r="H11736" t="s">
        <v>13</v>
      </c>
      <c r="I11736" t="s">
        <v>375</v>
      </c>
    </row>
    <row r="11737" spans="1:10" hidden="1" x14ac:dyDescent="0.25">
      <c r="A11737" t="s">
        <v>44</v>
      </c>
      <c r="B11737" t="s">
        <v>128</v>
      </c>
      <c r="C11737">
        <v>2024</v>
      </c>
      <c r="D11737" t="s">
        <v>58</v>
      </c>
      <c r="E11737" t="s">
        <v>45</v>
      </c>
      <c r="F11737" t="s">
        <v>46</v>
      </c>
      <c r="G11737" t="s">
        <v>54</v>
      </c>
      <c r="H11737" t="s">
        <v>13</v>
      </c>
      <c r="I11737" t="s">
        <v>556</v>
      </c>
      <c r="J11737" s="10">
        <v>186000</v>
      </c>
    </row>
    <row r="11738" spans="1:10" hidden="1" x14ac:dyDescent="0.25">
      <c r="A11738" t="s">
        <v>44</v>
      </c>
      <c r="B11738" t="s">
        <v>128</v>
      </c>
      <c r="C11738">
        <v>2024</v>
      </c>
      <c r="D11738" t="s">
        <v>58</v>
      </c>
      <c r="E11738" t="s">
        <v>45</v>
      </c>
      <c r="F11738" t="s">
        <v>46</v>
      </c>
      <c r="G11738" t="s">
        <v>54</v>
      </c>
      <c r="H11738" t="s">
        <v>13</v>
      </c>
      <c r="I11738" t="s">
        <v>557</v>
      </c>
    </row>
    <row r="11739" spans="1:10" hidden="1" x14ac:dyDescent="0.25">
      <c r="A11739" t="s">
        <v>44</v>
      </c>
      <c r="B11739" t="s">
        <v>128</v>
      </c>
      <c r="C11739">
        <v>2024</v>
      </c>
      <c r="D11739" t="s">
        <v>58</v>
      </c>
      <c r="E11739" t="s">
        <v>45</v>
      </c>
      <c r="F11739" t="s">
        <v>46</v>
      </c>
      <c r="G11739" t="s">
        <v>54</v>
      </c>
      <c r="H11739" t="s">
        <v>14</v>
      </c>
      <c r="I11739" t="s">
        <v>375</v>
      </c>
    </row>
    <row r="11740" spans="1:10" hidden="1" x14ac:dyDescent="0.25">
      <c r="A11740" t="s">
        <v>44</v>
      </c>
      <c r="B11740" t="s">
        <v>128</v>
      </c>
      <c r="C11740">
        <v>2024</v>
      </c>
      <c r="D11740" t="s">
        <v>58</v>
      </c>
      <c r="E11740" t="s">
        <v>45</v>
      </c>
      <c r="F11740" t="s">
        <v>46</v>
      </c>
      <c r="G11740" t="s">
        <v>54</v>
      </c>
      <c r="H11740" t="s">
        <v>14</v>
      </c>
      <c r="I11740" t="s">
        <v>557</v>
      </c>
    </row>
    <row r="11741" spans="1:10" hidden="1" x14ac:dyDescent="0.25">
      <c r="A11741" t="s">
        <v>44</v>
      </c>
      <c r="B11741" t="s">
        <v>128</v>
      </c>
      <c r="C11741">
        <v>2024</v>
      </c>
      <c r="D11741" t="s">
        <v>58</v>
      </c>
      <c r="E11741" t="s">
        <v>45</v>
      </c>
      <c r="F11741" t="s">
        <v>46</v>
      </c>
      <c r="G11741" t="s">
        <v>54</v>
      </c>
      <c r="H11741" t="s">
        <v>14</v>
      </c>
      <c r="I11741" t="s">
        <v>672</v>
      </c>
    </row>
    <row r="11742" spans="1:10" hidden="1" x14ac:dyDescent="0.25">
      <c r="A11742" t="s">
        <v>44</v>
      </c>
      <c r="B11742" t="s">
        <v>128</v>
      </c>
      <c r="C11742">
        <v>2024</v>
      </c>
      <c r="D11742" t="s">
        <v>58</v>
      </c>
      <c r="E11742" t="s">
        <v>45</v>
      </c>
      <c r="F11742" t="s">
        <v>46</v>
      </c>
      <c r="G11742" t="s">
        <v>54</v>
      </c>
      <c r="H11742" t="s">
        <v>14</v>
      </c>
      <c r="I11742" t="s">
        <v>556</v>
      </c>
      <c r="J11742" s="10">
        <v>22320</v>
      </c>
    </row>
    <row r="11743" spans="1:10" hidden="1" x14ac:dyDescent="0.25">
      <c r="A11743" t="s">
        <v>44</v>
      </c>
      <c r="B11743" t="s">
        <v>128</v>
      </c>
      <c r="C11743">
        <v>2024</v>
      </c>
      <c r="D11743" t="s">
        <v>58</v>
      </c>
      <c r="E11743" t="s">
        <v>45</v>
      </c>
      <c r="F11743" t="s">
        <v>46</v>
      </c>
      <c r="G11743" t="s">
        <v>54</v>
      </c>
      <c r="H11743" t="s">
        <v>15</v>
      </c>
      <c r="I11743" t="s">
        <v>375</v>
      </c>
    </row>
    <row r="11744" spans="1:10" hidden="1" x14ac:dyDescent="0.25">
      <c r="A11744" t="s">
        <v>44</v>
      </c>
      <c r="B11744" t="s">
        <v>128</v>
      </c>
      <c r="C11744">
        <v>2024</v>
      </c>
      <c r="D11744" t="s">
        <v>58</v>
      </c>
      <c r="E11744" t="s">
        <v>45</v>
      </c>
      <c r="F11744" t="s">
        <v>46</v>
      </c>
      <c r="G11744" t="s">
        <v>54</v>
      </c>
      <c r="H11744" t="s">
        <v>15</v>
      </c>
      <c r="I11744" t="s">
        <v>556</v>
      </c>
      <c r="J11744" s="10">
        <v>186000</v>
      </c>
    </row>
    <row r="11745" spans="1:10" hidden="1" x14ac:dyDescent="0.25">
      <c r="A11745" t="s">
        <v>44</v>
      </c>
      <c r="B11745" t="s">
        <v>128</v>
      </c>
      <c r="C11745">
        <v>2024</v>
      </c>
      <c r="D11745" t="s">
        <v>58</v>
      </c>
      <c r="E11745" t="s">
        <v>45</v>
      </c>
      <c r="F11745" t="s">
        <v>46</v>
      </c>
      <c r="G11745" t="s">
        <v>54</v>
      </c>
      <c r="H11745" t="s">
        <v>15</v>
      </c>
      <c r="I11745" t="s">
        <v>557</v>
      </c>
    </row>
    <row r="11746" spans="1:10" hidden="1" x14ac:dyDescent="0.25">
      <c r="A11746" t="s">
        <v>44</v>
      </c>
      <c r="B11746" t="s">
        <v>128</v>
      </c>
      <c r="C11746">
        <v>2024</v>
      </c>
      <c r="D11746" t="s">
        <v>58</v>
      </c>
      <c r="E11746" t="s">
        <v>45</v>
      </c>
      <c r="F11746" t="s">
        <v>46</v>
      </c>
      <c r="G11746" t="s">
        <v>54</v>
      </c>
      <c r="H11746" t="s">
        <v>16</v>
      </c>
      <c r="I11746" t="s">
        <v>375</v>
      </c>
      <c r="J11746" s="10">
        <v>704167</v>
      </c>
    </row>
    <row r="11747" spans="1:10" hidden="1" x14ac:dyDescent="0.25">
      <c r="A11747" t="s">
        <v>44</v>
      </c>
      <c r="B11747" t="s">
        <v>128</v>
      </c>
      <c r="C11747">
        <v>2024</v>
      </c>
      <c r="D11747" t="s">
        <v>58</v>
      </c>
      <c r="E11747" t="s">
        <v>45</v>
      </c>
      <c r="F11747" t="s">
        <v>46</v>
      </c>
      <c r="G11747" t="s">
        <v>54</v>
      </c>
      <c r="H11747" t="s">
        <v>16</v>
      </c>
      <c r="I11747" t="s">
        <v>557</v>
      </c>
    </row>
    <row r="11748" spans="1:10" hidden="1" x14ac:dyDescent="0.25">
      <c r="A11748" t="s">
        <v>44</v>
      </c>
      <c r="B11748" t="s">
        <v>128</v>
      </c>
      <c r="C11748">
        <v>2024</v>
      </c>
      <c r="D11748" t="s">
        <v>58</v>
      </c>
      <c r="E11748" t="s">
        <v>45</v>
      </c>
      <c r="F11748" t="s">
        <v>46</v>
      </c>
      <c r="G11748" t="s">
        <v>54</v>
      </c>
      <c r="H11748" t="s">
        <v>16</v>
      </c>
      <c r="I11748" t="s">
        <v>556</v>
      </c>
      <c r="J11748" s="10">
        <v>86250</v>
      </c>
    </row>
    <row r="11749" spans="1:10" hidden="1" x14ac:dyDescent="0.25">
      <c r="A11749" t="s">
        <v>44</v>
      </c>
      <c r="B11749" t="s">
        <v>128</v>
      </c>
      <c r="C11749">
        <v>2024</v>
      </c>
      <c r="D11749" t="s">
        <v>58</v>
      </c>
      <c r="E11749" t="s">
        <v>45</v>
      </c>
      <c r="F11749" t="s">
        <v>46</v>
      </c>
      <c r="G11749" t="s">
        <v>54</v>
      </c>
      <c r="H11749" t="s">
        <v>17</v>
      </c>
      <c r="I11749" t="s">
        <v>375</v>
      </c>
    </row>
    <row r="11750" spans="1:10" hidden="1" x14ac:dyDescent="0.25">
      <c r="A11750" t="s">
        <v>44</v>
      </c>
      <c r="B11750" t="s">
        <v>128</v>
      </c>
      <c r="C11750">
        <v>2024</v>
      </c>
      <c r="D11750" t="s">
        <v>58</v>
      </c>
      <c r="E11750" t="s">
        <v>45</v>
      </c>
      <c r="F11750" t="s">
        <v>46</v>
      </c>
      <c r="G11750" t="s">
        <v>54</v>
      </c>
      <c r="H11750" t="s">
        <v>331</v>
      </c>
    </row>
    <row r="11751" spans="1:10" hidden="1" x14ac:dyDescent="0.25">
      <c r="A11751" t="s">
        <v>44</v>
      </c>
      <c r="B11751" t="s">
        <v>128</v>
      </c>
      <c r="C11751">
        <v>2024</v>
      </c>
      <c r="D11751" t="s">
        <v>58</v>
      </c>
      <c r="E11751" t="s">
        <v>45</v>
      </c>
      <c r="F11751" t="s">
        <v>46</v>
      </c>
      <c r="G11751" t="s">
        <v>54</v>
      </c>
      <c r="H11751" t="s">
        <v>445</v>
      </c>
    </row>
    <row r="11752" spans="1:10" hidden="1" x14ac:dyDescent="0.25">
      <c r="A11752" t="s">
        <v>44</v>
      </c>
      <c r="B11752" t="s">
        <v>128</v>
      </c>
      <c r="C11752">
        <v>2024</v>
      </c>
      <c r="D11752" t="s">
        <v>58</v>
      </c>
      <c r="E11752" t="s">
        <v>45</v>
      </c>
      <c r="F11752" t="s">
        <v>46</v>
      </c>
      <c r="G11752" t="s">
        <v>54</v>
      </c>
      <c r="H11752" t="s">
        <v>195</v>
      </c>
      <c r="I11752" t="s">
        <v>654</v>
      </c>
    </row>
    <row r="11753" spans="1:10" hidden="1" x14ac:dyDescent="0.25">
      <c r="A11753" t="s">
        <v>44</v>
      </c>
      <c r="B11753" t="s">
        <v>128</v>
      </c>
      <c r="C11753">
        <v>2024</v>
      </c>
      <c r="D11753" t="s">
        <v>58</v>
      </c>
      <c r="E11753" t="s">
        <v>45</v>
      </c>
      <c r="F11753" t="s">
        <v>46</v>
      </c>
      <c r="G11753" t="s">
        <v>54</v>
      </c>
      <c r="H11753" t="s">
        <v>18</v>
      </c>
      <c r="I11753" t="s">
        <v>559</v>
      </c>
      <c r="J11753" s="10">
        <v>72558</v>
      </c>
    </row>
    <row r="11754" spans="1:10" hidden="1" x14ac:dyDescent="0.25">
      <c r="A11754" t="s">
        <v>44</v>
      </c>
      <c r="B11754" t="s">
        <v>128</v>
      </c>
      <c r="C11754">
        <v>2024</v>
      </c>
      <c r="D11754" t="s">
        <v>58</v>
      </c>
      <c r="E11754" t="s">
        <v>45</v>
      </c>
      <c r="F11754" t="s">
        <v>46</v>
      </c>
      <c r="G11754" t="s">
        <v>54</v>
      </c>
      <c r="H11754" t="s">
        <v>513</v>
      </c>
      <c r="I11754" t="s">
        <v>581</v>
      </c>
    </row>
    <row r="11755" spans="1:10" hidden="1" x14ac:dyDescent="0.25">
      <c r="A11755" t="s">
        <v>44</v>
      </c>
      <c r="B11755" t="s">
        <v>128</v>
      </c>
      <c r="C11755">
        <v>2024</v>
      </c>
      <c r="D11755" t="s">
        <v>58</v>
      </c>
      <c r="E11755" t="s">
        <v>45</v>
      </c>
      <c r="F11755" t="s">
        <v>46</v>
      </c>
      <c r="G11755" t="s">
        <v>54</v>
      </c>
      <c r="H11755" t="s">
        <v>19</v>
      </c>
      <c r="I11755" t="s">
        <v>398</v>
      </c>
      <c r="J11755" s="10">
        <v>1668000</v>
      </c>
    </row>
    <row r="11756" spans="1:10" hidden="1" x14ac:dyDescent="0.25">
      <c r="A11756" t="s">
        <v>44</v>
      </c>
      <c r="B11756" t="s">
        <v>128</v>
      </c>
      <c r="C11756">
        <v>2024</v>
      </c>
      <c r="D11756" t="s">
        <v>58</v>
      </c>
      <c r="E11756" t="s">
        <v>45</v>
      </c>
      <c r="F11756" t="s">
        <v>46</v>
      </c>
      <c r="G11756" t="s">
        <v>54</v>
      </c>
      <c r="H11756" t="s">
        <v>19</v>
      </c>
      <c r="I11756" t="s">
        <v>400</v>
      </c>
    </row>
    <row r="11757" spans="1:10" hidden="1" x14ac:dyDescent="0.25">
      <c r="A11757" t="s">
        <v>44</v>
      </c>
      <c r="B11757" t="s">
        <v>128</v>
      </c>
      <c r="C11757">
        <v>2024</v>
      </c>
      <c r="D11757" t="s">
        <v>58</v>
      </c>
      <c r="E11757" t="s">
        <v>45</v>
      </c>
      <c r="F11757" t="s">
        <v>46</v>
      </c>
      <c r="G11757" t="s">
        <v>54</v>
      </c>
      <c r="H11757" t="s">
        <v>20</v>
      </c>
      <c r="I11757" t="s">
        <v>399</v>
      </c>
      <c r="J11757" s="10">
        <v>556000</v>
      </c>
    </row>
    <row r="11758" spans="1:10" hidden="1" x14ac:dyDescent="0.25">
      <c r="A11758" t="s">
        <v>44</v>
      </c>
      <c r="B11758" t="s">
        <v>128</v>
      </c>
      <c r="C11758">
        <v>2024</v>
      </c>
      <c r="D11758" t="s">
        <v>58</v>
      </c>
      <c r="E11758" t="s">
        <v>45</v>
      </c>
      <c r="F11758" t="s">
        <v>46</v>
      </c>
      <c r="G11758" t="s">
        <v>54</v>
      </c>
      <c r="H11758" t="s">
        <v>523</v>
      </c>
      <c r="I11758" t="s">
        <v>694</v>
      </c>
    </row>
    <row r="11759" spans="1:10" hidden="1" x14ac:dyDescent="0.25">
      <c r="A11759" t="s">
        <v>44</v>
      </c>
      <c r="B11759" t="s">
        <v>128</v>
      </c>
      <c r="C11759">
        <v>2024</v>
      </c>
      <c r="D11759" t="s">
        <v>58</v>
      </c>
      <c r="E11759" t="s">
        <v>45</v>
      </c>
      <c r="F11759" t="s">
        <v>46</v>
      </c>
      <c r="G11759" t="s">
        <v>54</v>
      </c>
      <c r="H11759" t="s">
        <v>294</v>
      </c>
      <c r="I11759" t="s">
        <v>575</v>
      </c>
    </row>
    <row r="11760" spans="1:10" hidden="1" x14ac:dyDescent="0.25">
      <c r="A11760" t="s">
        <v>44</v>
      </c>
      <c r="B11760" t="s">
        <v>128</v>
      </c>
      <c r="C11760">
        <v>2024</v>
      </c>
      <c r="D11760" t="s">
        <v>58</v>
      </c>
      <c r="E11760" t="s">
        <v>45</v>
      </c>
      <c r="F11760" t="s">
        <v>46</v>
      </c>
      <c r="G11760" t="s">
        <v>118</v>
      </c>
      <c r="H11760" t="s">
        <v>295</v>
      </c>
      <c r="I11760" t="s">
        <v>378</v>
      </c>
      <c r="J11760" s="10">
        <v>1344840</v>
      </c>
    </row>
    <row r="11761" spans="1:10" hidden="1" x14ac:dyDescent="0.25">
      <c r="A11761" t="s">
        <v>44</v>
      </c>
      <c r="B11761" t="s">
        <v>128</v>
      </c>
      <c r="C11761">
        <v>2024</v>
      </c>
      <c r="D11761" t="s">
        <v>58</v>
      </c>
      <c r="E11761" t="s">
        <v>45</v>
      </c>
      <c r="F11761" t="s">
        <v>46</v>
      </c>
      <c r="G11761" t="s">
        <v>118</v>
      </c>
      <c r="H11761" t="s">
        <v>119</v>
      </c>
      <c r="I11761" s="90" t="s">
        <v>655</v>
      </c>
      <c r="J11761" s="10">
        <v>1300000</v>
      </c>
    </row>
    <row r="11762" spans="1:10" hidden="1" x14ac:dyDescent="0.25">
      <c r="A11762" t="s">
        <v>44</v>
      </c>
      <c r="B11762" t="s">
        <v>128</v>
      </c>
      <c r="C11762">
        <v>2024</v>
      </c>
      <c r="D11762" t="s">
        <v>58</v>
      </c>
      <c r="E11762" t="s">
        <v>45</v>
      </c>
      <c r="F11762" t="s">
        <v>46</v>
      </c>
      <c r="G11762" t="s">
        <v>118</v>
      </c>
      <c r="H11762" t="s">
        <v>119</v>
      </c>
      <c r="I11762" s="90" t="s">
        <v>685</v>
      </c>
      <c r="J11762" s="3">
        <v>2300000</v>
      </c>
    </row>
    <row r="11763" spans="1:10" hidden="1" x14ac:dyDescent="0.25">
      <c r="A11763" t="s">
        <v>44</v>
      </c>
      <c r="B11763" t="s">
        <v>128</v>
      </c>
      <c r="C11763">
        <v>2024</v>
      </c>
      <c r="D11763" t="s">
        <v>58</v>
      </c>
      <c r="E11763" t="s">
        <v>45</v>
      </c>
      <c r="F11763" t="s">
        <v>46</v>
      </c>
      <c r="G11763" t="s">
        <v>118</v>
      </c>
      <c r="H11763" t="s">
        <v>283</v>
      </c>
      <c r="I11763" s="90" t="s">
        <v>591</v>
      </c>
      <c r="J11763" s="3">
        <v>3016500</v>
      </c>
    </row>
    <row r="11764" spans="1:10" hidden="1" x14ac:dyDescent="0.25">
      <c r="A11764" t="s">
        <v>44</v>
      </c>
      <c r="B11764" t="s">
        <v>128</v>
      </c>
      <c r="C11764">
        <v>2024</v>
      </c>
      <c r="D11764" t="s">
        <v>58</v>
      </c>
      <c r="E11764" t="s">
        <v>45</v>
      </c>
      <c r="F11764" t="s">
        <v>46</v>
      </c>
      <c r="G11764" t="s">
        <v>118</v>
      </c>
      <c r="H11764" t="s">
        <v>283</v>
      </c>
      <c r="I11764" s="90" t="s">
        <v>714</v>
      </c>
      <c r="J11764" s="3">
        <v>1300000</v>
      </c>
    </row>
    <row r="11765" spans="1:10" hidden="1" x14ac:dyDescent="0.25">
      <c r="A11765" t="s">
        <v>44</v>
      </c>
      <c r="B11765" t="s">
        <v>128</v>
      </c>
      <c r="C11765">
        <v>2024</v>
      </c>
      <c r="D11765" t="s">
        <v>58</v>
      </c>
      <c r="E11765" t="s">
        <v>45</v>
      </c>
      <c r="F11765" t="s">
        <v>46</v>
      </c>
      <c r="G11765" t="s">
        <v>109</v>
      </c>
      <c r="H11765" t="s">
        <v>219</v>
      </c>
      <c r="I11765" t="s">
        <v>465</v>
      </c>
      <c r="J11765" s="10">
        <v>887</v>
      </c>
    </row>
    <row r="11766" spans="1:10" hidden="1" x14ac:dyDescent="0.25">
      <c r="A11766" t="s">
        <v>44</v>
      </c>
      <c r="B11766" t="s">
        <v>128</v>
      </c>
      <c r="C11766">
        <v>2024</v>
      </c>
      <c r="D11766" t="s">
        <v>58</v>
      </c>
      <c r="E11766" t="s">
        <v>45</v>
      </c>
      <c r="F11766" t="s">
        <v>46</v>
      </c>
      <c r="G11766" t="s">
        <v>109</v>
      </c>
      <c r="H11766" t="s">
        <v>219</v>
      </c>
      <c r="I11766" t="s">
        <v>695</v>
      </c>
    </row>
    <row r="11767" spans="1:10" hidden="1" x14ac:dyDescent="0.25">
      <c r="A11767" t="s">
        <v>44</v>
      </c>
      <c r="B11767" t="s">
        <v>128</v>
      </c>
      <c r="C11767">
        <v>2024</v>
      </c>
      <c r="D11767" t="s">
        <v>58</v>
      </c>
      <c r="E11767" t="s">
        <v>45</v>
      </c>
      <c r="F11767" t="s">
        <v>46</v>
      </c>
      <c r="G11767" t="s">
        <v>109</v>
      </c>
      <c r="H11767" t="s">
        <v>219</v>
      </c>
      <c r="I11767" s="90" t="s">
        <v>610</v>
      </c>
      <c r="J11767" s="3">
        <v>46519</v>
      </c>
    </row>
    <row r="11768" spans="1:10" hidden="1" x14ac:dyDescent="0.25">
      <c r="A11768" t="s">
        <v>44</v>
      </c>
      <c r="B11768" t="s">
        <v>128</v>
      </c>
      <c r="C11768">
        <v>2024</v>
      </c>
      <c r="D11768" t="s">
        <v>58</v>
      </c>
      <c r="E11768" t="s">
        <v>45</v>
      </c>
      <c r="F11768" t="s">
        <v>46</v>
      </c>
      <c r="G11768" t="s">
        <v>109</v>
      </c>
      <c r="H11768" t="s">
        <v>219</v>
      </c>
      <c r="I11768" t="s">
        <v>518</v>
      </c>
    </row>
    <row r="11769" spans="1:10" hidden="1" x14ac:dyDescent="0.25">
      <c r="A11769" t="s">
        <v>44</v>
      </c>
      <c r="B11769" t="s">
        <v>128</v>
      </c>
      <c r="C11769">
        <v>2024</v>
      </c>
      <c r="D11769" t="s">
        <v>58</v>
      </c>
      <c r="E11769" t="s">
        <v>45</v>
      </c>
      <c r="F11769" t="s">
        <v>46</v>
      </c>
      <c r="G11769" t="s">
        <v>109</v>
      </c>
      <c r="H11769" t="s">
        <v>267</v>
      </c>
    </row>
    <row r="11770" spans="1:10" hidden="1" x14ac:dyDescent="0.25">
      <c r="A11770" t="s">
        <v>44</v>
      </c>
      <c r="B11770" t="s">
        <v>128</v>
      </c>
      <c r="C11770">
        <v>2024</v>
      </c>
      <c r="D11770" t="s">
        <v>58</v>
      </c>
      <c r="E11770" t="s">
        <v>45</v>
      </c>
      <c r="F11770" t="s">
        <v>46</v>
      </c>
      <c r="G11770" t="s">
        <v>109</v>
      </c>
      <c r="H11770" t="s">
        <v>220</v>
      </c>
      <c r="I11770" t="s">
        <v>465</v>
      </c>
    </row>
    <row r="11771" spans="1:10" hidden="1" x14ac:dyDescent="0.25">
      <c r="A11771" t="s">
        <v>44</v>
      </c>
      <c r="B11771" t="s">
        <v>128</v>
      </c>
      <c r="C11771">
        <v>2024</v>
      </c>
      <c r="D11771" t="s">
        <v>58</v>
      </c>
      <c r="E11771" t="s">
        <v>45</v>
      </c>
      <c r="F11771" t="s">
        <v>46</v>
      </c>
      <c r="G11771" t="s">
        <v>109</v>
      </c>
      <c r="H11771" t="s">
        <v>220</v>
      </c>
      <c r="I11771" t="s">
        <v>425</v>
      </c>
    </row>
    <row r="11772" spans="1:10" hidden="1" x14ac:dyDescent="0.25">
      <c r="A11772" t="s">
        <v>44</v>
      </c>
      <c r="B11772" t="s">
        <v>128</v>
      </c>
      <c r="C11772">
        <v>2024</v>
      </c>
      <c r="D11772" t="s">
        <v>58</v>
      </c>
      <c r="E11772" t="s">
        <v>45</v>
      </c>
      <c r="F11772" t="s">
        <v>46</v>
      </c>
      <c r="G11772" t="s">
        <v>109</v>
      </c>
      <c r="H11772" t="s">
        <v>220</v>
      </c>
      <c r="I11772" t="s">
        <v>668</v>
      </c>
    </row>
    <row r="11773" spans="1:10" hidden="1" x14ac:dyDescent="0.25">
      <c r="A11773" t="s">
        <v>44</v>
      </c>
      <c r="B11773" t="s">
        <v>128</v>
      </c>
      <c r="C11773">
        <v>2024</v>
      </c>
      <c r="D11773" t="s">
        <v>58</v>
      </c>
      <c r="E11773" t="s">
        <v>45</v>
      </c>
      <c r="F11773" t="s">
        <v>46</v>
      </c>
      <c r="G11773" t="s">
        <v>109</v>
      </c>
      <c r="H11773" t="s">
        <v>220</v>
      </c>
      <c r="I11773" t="s">
        <v>417</v>
      </c>
    </row>
    <row r="11774" spans="1:10" hidden="1" x14ac:dyDescent="0.25">
      <c r="A11774" t="s">
        <v>44</v>
      </c>
      <c r="B11774" t="s">
        <v>128</v>
      </c>
      <c r="C11774">
        <v>2024</v>
      </c>
      <c r="D11774" t="s">
        <v>58</v>
      </c>
      <c r="E11774" t="s">
        <v>45</v>
      </c>
      <c r="F11774" t="s">
        <v>46</v>
      </c>
      <c r="G11774" t="s">
        <v>109</v>
      </c>
      <c r="H11774" t="s">
        <v>260</v>
      </c>
    </row>
    <row r="11775" spans="1:10" hidden="1" x14ac:dyDescent="0.25">
      <c r="A11775" t="s">
        <v>44</v>
      </c>
      <c r="B11775" t="s">
        <v>128</v>
      </c>
      <c r="C11775">
        <v>2024</v>
      </c>
      <c r="D11775" t="s">
        <v>58</v>
      </c>
      <c r="E11775" t="s">
        <v>45</v>
      </c>
      <c r="F11775" t="s">
        <v>46</v>
      </c>
      <c r="G11775" t="s">
        <v>55</v>
      </c>
      <c r="H11775" t="s">
        <v>22</v>
      </c>
      <c r="I11775" t="s">
        <v>380</v>
      </c>
    </row>
    <row r="11776" spans="1:10" hidden="1" x14ac:dyDescent="0.25">
      <c r="A11776" t="s">
        <v>44</v>
      </c>
      <c r="B11776" t="s">
        <v>128</v>
      </c>
      <c r="C11776">
        <v>2024</v>
      </c>
      <c r="D11776" t="s">
        <v>58</v>
      </c>
      <c r="E11776" t="s">
        <v>45</v>
      </c>
      <c r="F11776" t="s">
        <v>46</v>
      </c>
      <c r="G11776" t="s">
        <v>55</v>
      </c>
      <c r="H11776" t="s">
        <v>22</v>
      </c>
    </row>
    <row r="11777" spans="1:10" hidden="1" x14ac:dyDescent="0.25">
      <c r="A11777" t="s">
        <v>44</v>
      </c>
      <c r="B11777" t="s">
        <v>128</v>
      </c>
      <c r="C11777">
        <v>2024</v>
      </c>
      <c r="D11777" t="s">
        <v>58</v>
      </c>
      <c r="E11777" t="s">
        <v>45</v>
      </c>
      <c r="F11777" t="s">
        <v>46</v>
      </c>
      <c r="G11777" t="s">
        <v>55</v>
      </c>
      <c r="H11777" t="s">
        <v>447</v>
      </c>
    </row>
    <row r="11778" spans="1:10" hidden="1" x14ac:dyDescent="0.25">
      <c r="A11778" t="s">
        <v>44</v>
      </c>
      <c r="B11778" t="s">
        <v>128</v>
      </c>
      <c r="C11778">
        <v>2024</v>
      </c>
      <c r="D11778" t="s">
        <v>58</v>
      </c>
      <c r="E11778" t="s">
        <v>45</v>
      </c>
      <c r="F11778" t="s">
        <v>46</v>
      </c>
      <c r="G11778" t="s">
        <v>55</v>
      </c>
      <c r="H11778" t="s">
        <v>700</v>
      </c>
      <c r="I11778" t="s">
        <v>701</v>
      </c>
      <c r="J11778" s="3"/>
    </row>
    <row r="11779" spans="1:10" hidden="1" x14ac:dyDescent="0.25">
      <c r="A11779" t="s">
        <v>44</v>
      </c>
      <c r="B11779" t="s">
        <v>128</v>
      </c>
      <c r="C11779">
        <v>2024</v>
      </c>
      <c r="D11779" t="s">
        <v>58</v>
      </c>
      <c r="E11779" t="s">
        <v>45</v>
      </c>
      <c r="F11779" t="s">
        <v>46</v>
      </c>
      <c r="G11779" t="s">
        <v>611</v>
      </c>
      <c r="H11779" t="s">
        <v>612</v>
      </c>
      <c r="I11779" t="s">
        <v>613</v>
      </c>
      <c r="J11779" s="10">
        <v>43930</v>
      </c>
    </row>
    <row r="11780" spans="1:10" hidden="1" x14ac:dyDescent="0.25">
      <c r="A11780" t="s">
        <v>44</v>
      </c>
      <c r="B11780" t="s">
        <v>128</v>
      </c>
      <c r="C11780">
        <v>2024</v>
      </c>
      <c r="D11780" t="s">
        <v>58</v>
      </c>
      <c r="E11780" t="s">
        <v>45</v>
      </c>
      <c r="F11780" t="s">
        <v>46</v>
      </c>
      <c r="G11780" t="s">
        <v>47</v>
      </c>
      <c r="H11780" t="s">
        <v>238</v>
      </c>
    </row>
    <row r="11781" spans="1:10" hidden="1" x14ac:dyDescent="0.25">
      <c r="A11781" t="s">
        <v>44</v>
      </c>
      <c r="B11781" t="s">
        <v>128</v>
      </c>
      <c r="C11781">
        <v>2024</v>
      </c>
      <c r="D11781" t="s">
        <v>58</v>
      </c>
      <c r="E11781" t="s">
        <v>45</v>
      </c>
      <c r="F11781" t="s">
        <v>46</v>
      </c>
      <c r="G11781" t="s">
        <v>47</v>
      </c>
      <c r="H11781" s="90" t="s">
        <v>276</v>
      </c>
      <c r="I11781" s="90" t="s">
        <v>734</v>
      </c>
      <c r="J11781" s="3">
        <v>173311.94</v>
      </c>
    </row>
    <row r="11782" spans="1:10" hidden="1" x14ac:dyDescent="0.25">
      <c r="A11782" t="s">
        <v>44</v>
      </c>
      <c r="B11782" t="s">
        <v>128</v>
      </c>
      <c r="C11782">
        <v>2024</v>
      </c>
      <c r="D11782" t="s">
        <v>58</v>
      </c>
      <c r="E11782" t="s">
        <v>45</v>
      </c>
      <c r="F11782" t="s">
        <v>46</v>
      </c>
      <c r="G11782" t="s">
        <v>47</v>
      </c>
      <c r="H11782" s="90" t="s">
        <v>277</v>
      </c>
      <c r="I11782" s="90" t="s">
        <v>734</v>
      </c>
      <c r="J11782" s="3">
        <v>161432</v>
      </c>
    </row>
    <row r="11783" spans="1:10" hidden="1" x14ac:dyDescent="0.25">
      <c r="A11783" t="s">
        <v>44</v>
      </c>
      <c r="B11783" t="s">
        <v>128</v>
      </c>
      <c r="C11783">
        <v>2024</v>
      </c>
      <c r="D11783" t="s">
        <v>58</v>
      </c>
      <c r="E11783" t="s">
        <v>45</v>
      </c>
      <c r="F11783" t="s">
        <v>46</v>
      </c>
      <c r="G11783" t="s">
        <v>47</v>
      </c>
      <c r="H11783" s="90" t="s">
        <v>278</v>
      </c>
      <c r="I11783" s="90" t="s">
        <v>734</v>
      </c>
      <c r="J11783" s="3">
        <v>690838.06</v>
      </c>
    </row>
    <row r="11784" spans="1:10" hidden="1" x14ac:dyDescent="0.25">
      <c r="A11784" t="s">
        <v>44</v>
      </c>
      <c r="B11784" t="s">
        <v>128</v>
      </c>
      <c r="C11784">
        <v>2024</v>
      </c>
      <c r="D11784" t="s">
        <v>58</v>
      </c>
      <c r="E11784" t="s">
        <v>45</v>
      </c>
      <c r="F11784" t="s">
        <v>46</v>
      </c>
      <c r="G11784" t="s">
        <v>47</v>
      </c>
      <c r="H11784" t="s">
        <v>239</v>
      </c>
      <c r="I11784" t="s">
        <v>382</v>
      </c>
      <c r="J11784" s="3">
        <v>570880</v>
      </c>
    </row>
    <row r="11785" spans="1:10" hidden="1" x14ac:dyDescent="0.25">
      <c r="A11785" t="s">
        <v>44</v>
      </c>
      <c r="B11785" t="s">
        <v>128</v>
      </c>
      <c r="C11785">
        <v>2024</v>
      </c>
      <c r="D11785" t="s">
        <v>58</v>
      </c>
      <c r="E11785" t="s">
        <v>45</v>
      </c>
      <c r="F11785" t="s">
        <v>46</v>
      </c>
      <c r="G11785" t="s">
        <v>47</v>
      </c>
      <c r="H11785" t="s">
        <v>239</v>
      </c>
      <c r="I11785" s="90" t="s">
        <v>589</v>
      </c>
      <c r="J11785" s="3">
        <v>95988</v>
      </c>
    </row>
    <row r="11786" spans="1:10" hidden="1" x14ac:dyDescent="0.25">
      <c r="A11786" t="s">
        <v>44</v>
      </c>
      <c r="B11786" t="s">
        <v>128</v>
      </c>
      <c r="C11786">
        <v>2024</v>
      </c>
      <c r="D11786" t="s">
        <v>58</v>
      </c>
      <c r="E11786" t="s">
        <v>45</v>
      </c>
      <c r="F11786" t="s">
        <v>46</v>
      </c>
      <c r="G11786" t="s">
        <v>47</v>
      </c>
      <c r="H11786" t="s">
        <v>239</v>
      </c>
      <c r="I11786" s="90" t="s">
        <v>576</v>
      </c>
      <c r="J11786" s="3">
        <v>13953</v>
      </c>
    </row>
    <row r="11787" spans="1:10" hidden="1" x14ac:dyDescent="0.25">
      <c r="A11787" t="s">
        <v>44</v>
      </c>
      <c r="B11787" t="s">
        <v>128</v>
      </c>
      <c r="C11787">
        <v>2024</v>
      </c>
      <c r="D11787" t="s">
        <v>58</v>
      </c>
      <c r="E11787" t="s">
        <v>45</v>
      </c>
      <c r="F11787" t="s">
        <v>46</v>
      </c>
      <c r="G11787" t="s">
        <v>47</v>
      </c>
      <c r="H11787" t="s">
        <v>239</v>
      </c>
      <c r="I11787" t="s">
        <v>562</v>
      </c>
      <c r="J11787" s="3">
        <v>2600000</v>
      </c>
    </row>
    <row r="11788" spans="1:10" hidden="1" x14ac:dyDescent="0.25">
      <c r="A11788" t="s">
        <v>44</v>
      </c>
      <c r="B11788" t="s">
        <v>128</v>
      </c>
      <c r="C11788">
        <v>2024</v>
      </c>
      <c r="D11788" t="s">
        <v>58</v>
      </c>
      <c r="E11788" t="s">
        <v>45</v>
      </c>
      <c r="F11788" t="s">
        <v>46</v>
      </c>
      <c r="G11788" t="s">
        <v>47</v>
      </c>
      <c r="H11788" t="s">
        <v>239</v>
      </c>
      <c r="I11788" t="s">
        <v>686</v>
      </c>
    </row>
    <row r="11789" spans="1:10" hidden="1" x14ac:dyDescent="0.25">
      <c r="A11789" t="s">
        <v>44</v>
      </c>
      <c r="B11789" t="s">
        <v>128</v>
      </c>
      <c r="C11789">
        <v>2024</v>
      </c>
      <c r="D11789" t="s">
        <v>58</v>
      </c>
      <c r="E11789" t="s">
        <v>45</v>
      </c>
      <c r="F11789" t="s">
        <v>46</v>
      </c>
      <c r="G11789" t="s">
        <v>47</v>
      </c>
      <c r="H11789" t="s">
        <v>239</v>
      </c>
      <c r="I11789" t="s">
        <v>442</v>
      </c>
    </row>
    <row r="11790" spans="1:10" hidden="1" x14ac:dyDescent="0.25">
      <c r="A11790" t="s">
        <v>44</v>
      </c>
      <c r="B11790" t="s">
        <v>128</v>
      </c>
      <c r="C11790">
        <v>2024</v>
      </c>
      <c r="D11790" t="s">
        <v>58</v>
      </c>
      <c r="E11790" t="s">
        <v>45</v>
      </c>
      <c r="F11790" t="s">
        <v>46</v>
      </c>
      <c r="G11790" t="s">
        <v>47</v>
      </c>
      <c r="H11790" t="s">
        <v>239</v>
      </c>
      <c r="I11790" t="s">
        <v>431</v>
      </c>
    </row>
    <row r="11791" spans="1:10" hidden="1" x14ac:dyDescent="0.25">
      <c r="A11791" t="s">
        <v>44</v>
      </c>
      <c r="B11791" t="s">
        <v>128</v>
      </c>
      <c r="C11791">
        <v>2024</v>
      </c>
      <c r="D11791" t="s">
        <v>58</v>
      </c>
      <c r="E11791" t="s">
        <v>45</v>
      </c>
      <c r="F11791" t="s">
        <v>46</v>
      </c>
      <c r="G11791" t="s">
        <v>47</v>
      </c>
      <c r="H11791" t="s">
        <v>239</v>
      </c>
      <c r="I11791" t="s">
        <v>416</v>
      </c>
    </row>
    <row r="11792" spans="1:10" hidden="1" x14ac:dyDescent="0.25">
      <c r="A11792" t="s">
        <v>44</v>
      </c>
      <c r="B11792" t="s">
        <v>128</v>
      </c>
      <c r="C11792">
        <v>2024</v>
      </c>
      <c r="D11792" t="s">
        <v>58</v>
      </c>
      <c r="E11792" t="s">
        <v>45</v>
      </c>
      <c r="F11792" t="s">
        <v>46</v>
      </c>
      <c r="G11792" t="s">
        <v>47</v>
      </c>
      <c r="H11792" t="s">
        <v>239</v>
      </c>
      <c r="I11792" t="s">
        <v>696</v>
      </c>
    </row>
    <row r="11793" spans="1:10" hidden="1" x14ac:dyDescent="0.25">
      <c r="A11793" t="s">
        <v>44</v>
      </c>
      <c r="B11793" t="s">
        <v>128</v>
      </c>
      <c r="C11793">
        <v>2024</v>
      </c>
      <c r="D11793" t="s">
        <v>58</v>
      </c>
      <c r="E11793" t="s">
        <v>45</v>
      </c>
      <c r="F11793" t="s">
        <v>46</v>
      </c>
      <c r="G11793" t="s">
        <v>47</v>
      </c>
      <c r="H11793" t="s">
        <v>243</v>
      </c>
      <c r="I11793" t="s">
        <v>465</v>
      </c>
    </row>
    <row r="11794" spans="1:10" hidden="1" x14ac:dyDescent="0.25">
      <c r="A11794" t="s">
        <v>44</v>
      </c>
      <c r="B11794" t="s">
        <v>128</v>
      </c>
      <c r="C11794">
        <v>2024</v>
      </c>
      <c r="D11794" t="s">
        <v>58</v>
      </c>
      <c r="E11794" t="s">
        <v>45</v>
      </c>
      <c r="F11794" t="s">
        <v>46</v>
      </c>
      <c r="G11794" t="s">
        <v>47</v>
      </c>
      <c r="H11794" t="s">
        <v>243</v>
      </c>
      <c r="I11794" t="s">
        <v>702</v>
      </c>
    </row>
    <row r="11795" spans="1:10" hidden="1" x14ac:dyDescent="0.25">
      <c r="A11795" t="s">
        <v>44</v>
      </c>
      <c r="B11795" t="s">
        <v>128</v>
      </c>
      <c r="C11795">
        <v>2024</v>
      </c>
      <c r="D11795" t="s">
        <v>58</v>
      </c>
      <c r="E11795" t="s">
        <v>45</v>
      </c>
      <c r="F11795" t="s">
        <v>46</v>
      </c>
      <c r="G11795" t="s">
        <v>47</v>
      </c>
      <c r="H11795" t="s">
        <v>276</v>
      </c>
      <c r="I11795" t="s">
        <v>395</v>
      </c>
      <c r="J11795" s="3">
        <v>455000</v>
      </c>
    </row>
    <row r="11796" spans="1:10" hidden="1" x14ac:dyDescent="0.25">
      <c r="A11796" t="s">
        <v>44</v>
      </c>
      <c r="B11796" t="s">
        <v>128</v>
      </c>
      <c r="C11796">
        <v>2024</v>
      </c>
      <c r="D11796" t="s">
        <v>58</v>
      </c>
      <c r="E11796" t="s">
        <v>45</v>
      </c>
      <c r="F11796" t="s">
        <v>46</v>
      </c>
      <c r="G11796" t="s">
        <v>47</v>
      </c>
      <c r="H11796" t="s">
        <v>296</v>
      </c>
    </row>
    <row r="11797" spans="1:10" hidden="1" x14ac:dyDescent="0.25">
      <c r="A11797" t="s">
        <v>44</v>
      </c>
      <c r="B11797" t="s">
        <v>128</v>
      </c>
      <c r="C11797">
        <v>2024</v>
      </c>
      <c r="D11797" t="s">
        <v>58</v>
      </c>
      <c r="E11797" t="s">
        <v>45</v>
      </c>
      <c r="F11797" t="s">
        <v>46</v>
      </c>
      <c r="G11797" t="s">
        <v>47</v>
      </c>
      <c r="H11797" t="s">
        <v>364</v>
      </c>
      <c r="I11797" t="s">
        <v>465</v>
      </c>
      <c r="J11797" s="3">
        <v>403983</v>
      </c>
    </row>
    <row r="11798" spans="1:10" hidden="1" x14ac:dyDescent="0.25">
      <c r="A11798" t="s">
        <v>44</v>
      </c>
      <c r="B11798" t="s">
        <v>128</v>
      </c>
      <c r="C11798">
        <v>2024</v>
      </c>
      <c r="D11798" t="s">
        <v>58</v>
      </c>
      <c r="E11798" t="s">
        <v>45</v>
      </c>
      <c r="F11798" t="s">
        <v>46</v>
      </c>
      <c r="G11798" t="s">
        <v>47</v>
      </c>
      <c r="H11798" t="s">
        <v>277</v>
      </c>
    </row>
    <row r="11799" spans="1:10" hidden="1" x14ac:dyDescent="0.25">
      <c r="A11799" t="s">
        <v>44</v>
      </c>
      <c r="B11799" t="s">
        <v>128</v>
      </c>
      <c r="C11799">
        <v>2024</v>
      </c>
      <c r="D11799" t="s">
        <v>58</v>
      </c>
      <c r="E11799" t="s">
        <v>45</v>
      </c>
      <c r="F11799" t="s">
        <v>46</v>
      </c>
      <c r="G11799" t="s">
        <v>47</v>
      </c>
      <c r="H11799" t="s">
        <v>278</v>
      </c>
    </row>
    <row r="11800" spans="1:10" hidden="1" x14ac:dyDescent="0.25">
      <c r="A11800" t="s">
        <v>44</v>
      </c>
      <c r="B11800" t="s">
        <v>128</v>
      </c>
      <c r="C11800">
        <v>2024</v>
      </c>
      <c r="D11800" t="s">
        <v>58</v>
      </c>
      <c r="E11800" t="s">
        <v>45</v>
      </c>
      <c r="F11800" t="s">
        <v>46</v>
      </c>
      <c r="G11800" t="s">
        <v>47</v>
      </c>
      <c r="H11800" t="s">
        <v>298</v>
      </c>
      <c r="I11800" t="s">
        <v>387</v>
      </c>
    </row>
    <row r="11801" spans="1:10" hidden="1" x14ac:dyDescent="0.25">
      <c r="A11801" t="s">
        <v>44</v>
      </c>
      <c r="B11801" t="s">
        <v>128</v>
      </c>
      <c r="C11801">
        <v>2024</v>
      </c>
      <c r="D11801" t="s">
        <v>58</v>
      </c>
      <c r="E11801" t="s">
        <v>45</v>
      </c>
      <c r="F11801" t="s">
        <v>46</v>
      </c>
      <c r="G11801" t="s">
        <v>47</v>
      </c>
      <c r="H11801" t="s">
        <v>298</v>
      </c>
      <c r="I11801" t="s">
        <v>418</v>
      </c>
    </row>
    <row r="11802" spans="1:10" hidden="1" x14ac:dyDescent="0.25">
      <c r="A11802" t="s">
        <v>44</v>
      </c>
      <c r="B11802" t="s">
        <v>128</v>
      </c>
      <c r="C11802">
        <v>2024</v>
      </c>
      <c r="D11802" t="s">
        <v>58</v>
      </c>
      <c r="E11802" t="s">
        <v>45</v>
      </c>
      <c r="F11802" t="s">
        <v>46</v>
      </c>
      <c r="G11802" t="s">
        <v>47</v>
      </c>
      <c r="H11802" t="s">
        <v>238</v>
      </c>
    </row>
    <row r="11803" spans="1:10" hidden="1" x14ac:dyDescent="0.25">
      <c r="A11803" t="s">
        <v>44</v>
      </c>
      <c r="B11803" t="s">
        <v>128</v>
      </c>
      <c r="C11803">
        <v>2024</v>
      </c>
      <c r="D11803" t="s">
        <v>58</v>
      </c>
      <c r="E11803" t="s">
        <v>45</v>
      </c>
      <c r="F11803" t="s">
        <v>46</v>
      </c>
      <c r="G11803" t="s">
        <v>182</v>
      </c>
      <c r="H11803" t="s">
        <v>240</v>
      </c>
    </row>
    <row r="11804" spans="1:10" hidden="1" x14ac:dyDescent="0.25">
      <c r="A11804" t="s">
        <v>44</v>
      </c>
      <c r="B11804" t="s">
        <v>128</v>
      </c>
      <c r="C11804">
        <v>2024</v>
      </c>
      <c r="D11804" t="s">
        <v>58</v>
      </c>
      <c r="E11804" t="s">
        <v>45</v>
      </c>
      <c r="F11804" t="s">
        <v>46</v>
      </c>
      <c r="G11804" t="s">
        <v>182</v>
      </c>
      <c r="H11804" t="s">
        <v>241</v>
      </c>
      <c r="I11804" t="s">
        <v>477</v>
      </c>
    </row>
    <row r="11805" spans="1:10" hidden="1" x14ac:dyDescent="0.25">
      <c r="A11805" t="s">
        <v>44</v>
      </c>
      <c r="B11805" t="s">
        <v>128</v>
      </c>
      <c r="C11805">
        <v>2024</v>
      </c>
      <c r="D11805" t="s">
        <v>58</v>
      </c>
      <c r="E11805" t="s">
        <v>45</v>
      </c>
      <c r="F11805" t="s">
        <v>46</v>
      </c>
      <c r="G11805" t="s">
        <v>182</v>
      </c>
      <c r="H11805" t="s">
        <v>242</v>
      </c>
      <c r="I11805" t="s">
        <v>477</v>
      </c>
      <c r="J11805" s="3"/>
    </row>
    <row r="11806" spans="1:10" hidden="1" x14ac:dyDescent="0.25">
      <c r="A11806" t="s">
        <v>44</v>
      </c>
      <c r="B11806" t="s">
        <v>128</v>
      </c>
      <c r="C11806">
        <v>2024</v>
      </c>
      <c r="D11806" t="s">
        <v>58</v>
      </c>
      <c r="E11806" t="s">
        <v>45</v>
      </c>
      <c r="F11806" t="s">
        <v>46</v>
      </c>
      <c r="G11806" t="s">
        <v>182</v>
      </c>
      <c r="H11806" t="s">
        <v>243</v>
      </c>
      <c r="I11806" s="90" t="s">
        <v>735</v>
      </c>
      <c r="J11806" s="3">
        <v>150000</v>
      </c>
    </row>
    <row r="11807" spans="1:10" hidden="1" x14ac:dyDescent="0.25">
      <c r="A11807" t="s">
        <v>44</v>
      </c>
      <c r="B11807" t="s">
        <v>128</v>
      </c>
      <c r="C11807">
        <v>2024</v>
      </c>
      <c r="D11807" t="s">
        <v>58</v>
      </c>
      <c r="E11807" t="s">
        <v>45</v>
      </c>
      <c r="F11807" t="s">
        <v>46</v>
      </c>
      <c r="G11807" t="s">
        <v>253</v>
      </c>
      <c r="H11807" t="s">
        <v>266</v>
      </c>
      <c r="I11807" t="s">
        <v>577</v>
      </c>
    </row>
    <row r="11808" spans="1:10" hidden="1" x14ac:dyDescent="0.25">
      <c r="A11808" t="s">
        <v>44</v>
      </c>
      <c r="B11808" t="s">
        <v>128</v>
      </c>
      <c r="C11808">
        <v>2024</v>
      </c>
      <c r="D11808" t="s">
        <v>58</v>
      </c>
      <c r="E11808" t="s">
        <v>45</v>
      </c>
      <c r="F11808" t="s">
        <v>46</v>
      </c>
      <c r="G11808" t="s">
        <v>253</v>
      </c>
      <c r="H11808" t="s">
        <v>266</v>
      </c>
      <c r="I11808" s="90" t="s">
        <v>715</v>
      </c>
      <c r="J11808" s="3"/>
    </row>
    <row r="11809" spans="1:10" hidden="1" x14ac:dyDescent="0.25">
      <c r="A11809" t="s">
        <v>44</v>
      </c>
      <c r="B11809" t="s">
        <v>128</v>
      </c>
      <c r="C11809">
        <v>2024</v>
      </c>
      <c r="D11809" t="s">
        <v>58</v>
      </c>
      <c r="E11809" t="s">
        <v>45</v>
      </c>
      <c r="F11809" t="s">
        <v>46</v>
      </c>
      <c r="G11809" t="s">
        <v>253</v>
      </c>
      <c r="H11809" s="90" t="s">
        <v>366</v>
      </c>
      <c r="I11809" s="90" t="s">
        <v>736</v>
      </c>
      <c r="J11809" s="3">
        <v>120000</v>
      </c>
    </row>
    <row r="11810" spans="1:10" hidden="1" x14ac:dyDescent="0.25">
      <c r="A11810" t="s">
        <v>44</v>
      </c>
      <c r="B11810" t="s">
        <v>128</v>
      </c>
      <c r="C11810">
        <v>2024</v>
      </c>
      <c r="D11810" t="s">
        <v>58</v>
      </c>
      <c r="E11810" t="s">
        <v>45</v>
      </c>
      <c r="F11810" t="s">
        <v>46</v>
      </c>
      <c r="G11810" t="s">
        <v>537</v>
      </c>
      <c r="H11810" t="s">
        <v>538</v>
      </c>
      <c r="I11810" t="s">
        <v>539</v>
      </c>
    </row>
    <row r="11811" spans="1:10" hidden="1" x14ac:dyDescent="0.25">
      <c r="A11811" t="s">
        <v>44</v>
      </c>
      <c r="B11811" t="s">
        <v>128</v>
      </c>
      <c r="C11811">
        <v>2024</v>
      </c>
      <c r="D11811" t="s">
        <v>58</v>
      </c>
      <c r="E11811" t="s">
        <v>45</v>
      </c>
      <c r="F11811" t="s">
        <v>46</v>
      </c>
      <c r="G11811" t="s">
        <v>673</v>
      </c>
      <c r="H11811" t="s">
        <v>244</v>
      </c>
      <c r="I11811" t="s">
        <v>556</v>
      </c>
    </row>
    <row r="11812" spans="1:10" hidden="1" x14ac:dyDescent="0.25">
      <c r="A11812" t="s">
        <v>44</v>
      </c>
      <c r="B11812" t="s">
        <v>128</v>
      </c>
      <c r="C11812">
        <v>2024</v>
      </c>
      <c r="D11812" t="s">
        <v>58</v>
      </c>
      <c r="E11812" t="s">
        <v>45</v>
      </c>
      <c r="F11812" t="s">
        <v>46</v>
      </c>
      <c r="G11812" t="s">
        <v>673</v>
      </c>
      <c r="H11812" t="s">
        <v>244</v>
      </c>
      <c r="I11812" t="s">
        <v>688</v>
      </c>
    </row>
    <row r="11813" spans="1:10" hidden="1" x14ac:dyDescent="0.25">
      <c r="A11813" t="s">
        <v>44</v>
      </c>
      <c r="B11813" t="s">
        <v>128</v>
      </c>
      <c r="C11813">
        <v>2024</v>
      </c>
      <c r="D11813" t="s">
        <v>58</v>
      </c>
      <c r="E11813" t="s">
        <v>45</v>
      </c>
      <c r="F11813" t="s">
        <v>46</v>
      </c>
      <c r="G11813" t="s">
        <v>527</v>
      </c>
      <c r="H11813" t="s">
        <v>366</v>
      </c>
      <c r="I11813" t="s">
        <v>387</v>
      </c>
      <c r="J11813" s="3"/>
    </row>
    <row r="11814" spans="1:10" hidden="1" x14ac:dyDescent="0.25">
      <c r="A11814" t="s">
        <v>44</v>
      </c>
      <c r="B11814" t="s">
        <v>128</v>
      </c>
      <c r="C11814">
        <v>2024</v>
      </c>
      <c r="D11814" t="s">
        <v>58</v>
      </c>
      <c r="E11814" t="s">
        <v>45</v>
      </c>
      <c r="F11814" t="s">
        <v>46</v>
      </c>
      <c r="G11814" t="s">
        <v>527</v>
      </c>
      <c r="H11814" t="s">
        <v>525</v>
      </c>
      <c r="I11814" t="s">
        <v>526</v>
      </c>
    </row>
    <row r="11815" spans="1:10" hidden="1" x14ac:dyDescent="0.25">
      <c r="A11815" t="s">
        <v>44</v>
      </c>
      <c r="B11815" t="s">
        <v>128</v>
      </c>
      <c r="C11815">
        <v>2024</v>
      </c>
      <c r="D11815" t="s">
        <v>58</v>
      </c>
      <c r="E11815" t="s">
        <v>45</v>
      </c>
      <c r="F11815" t="s">
        <v>46</v>
      </c>
      <c r="G11815" t="s">
        <v>527</v>
      </c>
      <c r="H11815" t="s">
        <v>365</v>
      </c>
      <c r="I11815" t="s">
        <v>526</v>
      </c>
    </row>
    <row r="11816" spans="1:10" hidden="1" x14ac:dyDescent="0.25">
      <c r="A11816" t="s">
        <v>44</v>
      </c>
      <c r="B11816" t="s">
        <v>128</v>
      </c>
      <c r="C11816">
        <v>2024</v>
      </c>
      <c r="D11816" t="s">
        <v>58</v>
      </c>
      <c r="E11816" t="s">
        <v>45</v>
      </c>
      <c r="F11816" t="s">
        <v>46</v>
      </c>
      <c r="G11816" t="s">
        <v>527</v>
      </c>
      <c r="H11816" t="s">
        <v>484</v>
      </c>
      <c r="I11816" t="s">
        <v>526</v>
      </c>
    </row>
    <row r="11817" spans="1:10" hidden="1" x14ac:dyDescent="0.25">
      <c r="A11817" t="s">
        <v>44</v>
      </c>
      <c r="B11817" t="s">
        <v>128</v>
      </c>
      <c r="C11817">
        <v>2024</v>
      </c>
      <c r="D11817" t="s">
        <v>58</v>
      </c>
      <c r="E11817" t="s">
        <v>45</v>
      </c>
      <c r="F11817" t="s">
        <v>46</v>
      </c>
      <c r="G11817" t="s">
        <v>272</v>
      </c>
      <c r="H11817" t="s">
        <v>273</v>
      </c>
      <c r="I11817" t="s">
        <v>526</v>
      </c>
    </row>
    <row r="11818" spans="1:10" hidden="1" x14ac:dyDescent="0.25">
      <c r="A11818" t="s">
        <v>44</v>
      </c>
      <c r="B11818" t="s">
        <v>128</v>
      </c>
      <c r="C11818">
        <v>2024</v>
      </c>
      <c r="D11818" t="s">
        <v>58</v>
      </c>
      <c r="E11818" t="s">
        <v>45</v>
      </c>
      <c r="F11818" t="s">
        <v>46</v>
      </c>
      <c r="G11818" t="s">
        <v>221</v>
      </c>
      <c r="H11818" t="s">
        <v>245</v>
      </c>
      <c r="I11818" t="s">
        <v>417</v>
      </c>
    </row>
    <row r="11819" spans="1:10" hidden="1" x14ac:dyDescent="0.25">
      <c r="A11819" t="s">
        <v>44</v>
      </c>
      <c r="B11819" t="s">
        <v>128</v>
      </c>
      <c r="C11819">
        <v>2024</v>
      </c>
      <c r="D11819" t="s">
        <v>58</v>
      </c>
      <c r="E11819" t="s">
        <v>45</v>
      </c>
      <c r="F11819" t="s">
        <v>46</v>
      </c>
      <c r="G11819" t="s">
        <v>221</v>
      </c>
      <c r="H11819" t="s">
        <v>245</v>
      </c>
      <c r="I11819" t="s">
        <v>614</v>
      </c>
      <c r="J11819" s="3"/>
    </row>
    <row r="11820" spans="1:10" hidden="1" x14ac:dyDescent="0.25">
      <c r="A11820" t="s">
        <v>44</v>
      </c>
      <c r="B11820" t="s">
        <v>128</v>
      </c>
      <c r="C11820">
        <v>2024</v>
      </c>
      <c r="D11820" t="s">
        <v>58</v>
      </c>
      <c r="E11820" t="s">
        <v>45</v>
      </c>
      <c r="F11820" t="s">
        <v>46</v>
      </c>
      <c r="G11820" t="s">
        <v>221</v>
      </c>
      <c r="H11820" t="s">
        <v>245</v>
      </c>
      <c r="I11820" t="s">
        <v>668</v>
      </c>
    </row>
    <row r="11821" spans="1:10" hidden="1" x14ac:dyDescent="0.25">
      <c r="A11821" t="s">
        <v>44</v>
      </c>
      <c r="B11821" t="s">
        <v>128</v>
      </c>
      <c r="C11821">
        <v>2024</v>
      </c>
      <c r="D11821" t="s">
        <v>58</v>
      </c>
      <c r="E11821" t="s">
        <v>45</v>
      </c>
      <c r="F11821" t="s">
        <v>46</v>
      </c>
      <c r="G11821" t="s">
        <v>221</v>
      </c>
      <c r="H11821" t="s">
        <v>299</v>
      </c>
      <c r="I11821" t="s">
        <v>429</v>
      </c>
    </row>
    <row r="11822" spans="1:10" hidden="1" x14ac:dyDescent="0.25">
      <c r="A11822" t="s">
        <v>44</v>
      </c>
      <c r="B11822" t="s">
        <v>128</v>
      </c>
      <c r="C11822">
        <v>2024</v>
      </c>
      <c r="D11822" t="s">
        <v>58</v>
      </c>
      <c r="E11822" t="s">
        <v>45</v>
      </c>
      <c r="F11822" t="s">
        <v>46</v>
      </c>
      <c r="G11822" t="s">
        <v>221</v>
      </c>
      <c r="H11822" t="s">
        <v>299</v>
      </c>
      <c r="I11822" t="s">
        <v>518</v>
      </c>
    </row>
    <row r="11823" spans="1:10" hidden="1" x14ac:dyDescent="0.25">
      <c r="A11823" t="s">
        <v>44</v>
      </c>
      <c r="B11823" t="s">
        <v>128</v>
      </c>
      <c r="C11823">
        <v>2024</v>
      </c>
      <c r="D11823" t="s">
        <v>58</v>
      </c>
      <c r="E11823" t="s">
        <v>45</v>
      </c>
      <c r="F11823" t="s">
        <v>46</v>
      </c>
      <c r="G11823" t="s">
        <v>221</v>
      </c>
      <c r="H11823" t="s">
        <v>299</v>
      </c>
      <c r="I11823" t="s">
        <v>666</v>
      </c>
    </row>
    <row r="11824" spans="1:10" hidden="1" x14ac:dyDescent="0.25">
      <c r="A11824" t="s">
        <v>44</v>
      </c>
      <c r="B11824" t="s">
        <v>128</v>
      </c>
      <c r="C11824">
        <v>2024</v>
      </c>
      <c r="D11824" t="s">
        <v>58</v>
      </c>
      <c r="E11824" t="s">
        <v>45</v>
      </c>
      <c r="F11824" t="s">
        <v>46</v>
      </c>
      <c r="G11824" t="s">
        <v>272</v>
      </c>
      <c r="H11824" t="s">
        <v>273</v>
      </c>
    </row>
    <row r="11825" spans="1:10" hidden="1" x14ac:dyDescent="0.25">
      <c r="A11825" t="s">
        <v>44</v>
      </c>
      <c r="B11825" t="s">
        <v>128</v>
      </c>
      <c r="C11825">
        <v>2024</v>
      </c>
      <c r="D11825" t="s">
        <v>58</v>
      </c>
      <c r="E11825" t="s">
        <v>45</v>
      </c>
      <c r="F11825" t="s">
        <v>46</v>
      </c>
      <c r="G11825" t="s">
        <v>49</v>
      </c>
      <c r="H11825" t="s">
        <v>246</v>
      </c>
      <c r="I11825" t="s">
        <v>565</v>
      </c>
      <c r="J11825" s="3">
        <v>273485</v>
      </c>
    </row>
    <row r="11826" spans="1:10" hidden="1" x14ac:dyDescent="0.25">
      <c r="A11826" t="s">
        <v>44</v>
      </c>
      <c r="B11826" t="s">
        <v>128</v>
      </c>
      <c r="C11826">
        <v>2024</v>
      </c>
      <c r="D11826" t="s">
        <v>58</v>
      </c>
      <c r="E11826" t="s">
        <v>45</v>
      </c>
      <c r="F11826" t="s">
        <v>46</v>
      </c>
      <c r="G11826" t="s">
        <v>49</v>
      </c>
      <c r="H11826" t="s">
        <v>246</v>
      </c>
      <c r="I11826" t="s">
        <v>615</v>
      </c>
      <c r="J11826" s="3">
        <v>832124</v>
      </c>
    </row>
    <row r="11827" spans="1:10" hidden="1" x14ac:dyDescent="0.25">
      <c r="A11827" t="s">
        <v>44</v>
      </c>
      <c r="B11827" t="s">
        <v>128</v>
      </c>
      <c r="C11827">
        <v>2024</v>
      </c>
      <c r="D11827" t="s">
        <v>58</v>
      </c>
      <c r="E11827" t="s">
        <v>45</v>
      </c>
      <c r="F11827" t="s">
        <v>46</v>
      </c>
      <c r="G11827" t="s">
        <v>49</v>
      </c>
      <c r="H11827" t="s">
        <v>246</v>
      </c>
      <c r="I11827" t="s">
        <v>689</v>
      </c>
    </row>
    <row r="11828" spans="1:10" hidden="1" x14ac:dyDescent="0.25">
      <c r="A11828" t="s">
        <v>44</v>
      </c>
      <c r="B11828" t="s">
        <v>128</v>
      </c>
      <c r="C11828">
        <v>2024</v>
      </c>
      <c r="D11828" t="s">
        <v>58</v>
      </c>
      <c r="E11828" t="s">
        <v>45</v>
      </c>
      <c r="F11828" t="s">
        <v>46</v>
      </c>
      <c r="G11828" t="s">
        <v>49</v>
      </c>
      <c r="H11828" t="s">
        <v>246</v>
      </c>
      <c r="I11828" t="s">
        <v>697</v>
      </c>
    </row>
    <row r="11829" spans="1:10" hidden="1" x14ac:dyDescent="0.25">
      <c r="A11829" t="s">
        <v>44</v>
      </c>
      <c r="B11829" t="s">
        <v>128</v>
      </c>
      <c r="C11829">
        <v>2024</v>
      </c>
      <c r="D11829" t="s">
        <v>58</v>
      </c>
      <c r="E11829" t="s">
        <v>45</v>
      </c>
      <c r="F11829" t="s">
        <v>46</v>
      </c>
      <c r="G11829" t="s">
        <v>49</v>
      </c>
      <c r="H11829" t="s">
        <v>669</v>
      </c>
      <c r="I11829" t="s">
        <v>667</v>
      </c>
    </row>
    <row r="11830" spans="1:10" hidden="1" x14ac:dyDescent="0.25">
      <c r="A11830" t="s">
        <v>44</v>
      </c>
      <c r="B11830" t="s">
        <v>128</v>
      </c>
      <c r="C11830">
        <v>2024</v>
      </c>
      <c r="D11830" t="s">
        <v>58</v>
      </c>
      <c r="E11830" t="s">
        <v>45</v>
      </c>
      <c r="F11830" t="s">
        <v>46</v>
      </c>
      <c r="G11830" t="s">
        <v>49</v>
      </c>
      <c r="H11830" t="s">
        <v>669</v>
      </c>
      <c r="I11830" t="s">
        <v>670</v>
      </c>
    </row>
    <row r="11831" spans="1:10" hidden="1" x14ac:dyDescent="0.25">
      <c r="A11831" t="s">
        <v>44</v>
      </c>
      <c r="B11831" t="s">
        <v>128</v>
      </c>
      <c r="C11831">
        <v>2024</v>
      </c>
      <c r="D11831" t="s">
        <v>58</v>
      </c>
      <c r="E11831" t="s">
        <v>45</v>
      </c>
      <c r="F11831" t="s">
        <v>46</v>
      </c>
      <c r="G11831" t="s">
        <v>49</v>
      </c>
      <c r="H11831" t="s">
        <v>669</v>
      </c>
    </row>
    <row r="11832" spans="1:10" hidden="1" x14ac:dyDescent="0.25">
      <c r="A11832" t="s">
        <v>44</v>
      </c>
      <c r="B11832" t="s">
        <v>128</v>
      </c>
      <c r="C11832">
        <v>2024</v>
      </c>
      <c r="D11832" t="s">
        <v>58</v>
      </c>
      <c r="E11832" t="s">
        <v>45</v>
      </c>
      <c r="F11832" t="s">
        <v>46</v>
      </c>
      <c r="G11832" t="s">
        <v>49</v>
      </c>
      <c r="H11832" t="s">
        <v>247</v>
      </c>
      <c r="I11832" t="s">
        <v>509</v>
      </c>
      <c r="J11832" s="3"/>
    </row>
    <row r="11833" spans="1:10" hidden="1" x14ac:dyDescent="0.25">
      <c r="A11833" t="s">
        <v>44</v>
      </c>
      <c r="B11833" t="s">
        <v>128</v>
      </c>
      <c r="C11833">
        <v>2024</v>
      </c>
      <c r="D11833" t="s">
        <v>58</v>
      </c>
      <c r="E11833" t="s">
        <v>45</v>
      </c>
      <c r="F11833" t="s">
        <v>46</v>
      </c>
      <c r="G11833" t="s">
        <v>49</v>
      </c>
      <c r="H11833" t="s">
        <v>247</v>
      </c>
      <c r="I11833" t="s">
        <v>703</v>
      </c>
      <c r="J11833" s="3">
        <v>32700</v>
      </c>
    </row>
    <row r="11834" spans="1:10" hidden="1" x14ac:dyDescent="0.25">
      <c r="A11834" t="s">
        <v>44</v>
      </c>
      <c r="B11834" t="s">
        <v>128</v>
      </c>
      <c r="C11834">
        <v>2024</v>
      </c>
      <c r="D11834" t="s">
        <v>58</v>
      </c>
      <c r="E11834" t="s">
        <v>45</v>
      </c>
      <c r="F11834" t="s">
        <v>46</v>
      </c>
      <c r="G11834" t="s">
        <v>49</v>
      </c>
      <c r="H11834" t="s">
        <v>248</v>
      </c>
      <c r="I11834" t="s">
        <v>556</v>
      </c>
    </row>
    <row r="11835" spans="1:10" hidden="1" x14ac:dyDescent="0.25">
      <c r="A11835" t="s">
        <v>44</v>
      </c>
      <c r="B11835" t="s">
        <v>128</v>
      </c>
      <c r="C11835">
        <v>2024</v>
      </c>
      <c r="D11835" t="s">
        <v>58</v>
      </c>
      <c r="E11835" t="s">
        <v>45</v>
      </c>
      <c r="F11835" t="s">
        <v>46</v>
      </c>
      <c r="G11835" t="s">
        <v>49</v>
      </c>
      <c r="H11835" t="s">
        <v>248</v>
      </c>
      <c r="I11835" t="s">
        <v>597</v>
      </c>
      <c r="J11835" s="3"/>
    </row>
    <row r="11836" spans="1:10" hidden="1" x14ac:dyDescent="0.25">
      <c r="A11836" t="s">
        <v>44</v>
      </c>
      <c r="B11836" t="s">
        <v>128</v>
      </c>
      <c r="C11836">
        <v>2024</v>
      </c>
      <c r="D11836" t="s">
        <v>58</v>
      </c>
      <c r="E11836" t="s">
        <v>45</v>
      </c>
      <c r="F11836" t="s">
        <v>46</v>
      </c>
      <c r="G11836" t="s">
        <v>49</v>
      </c>
      <c r="H11836" t="s">
        <v>248</v>
      </c>
      <c r="I11836" s="90" t="s">
        <v>737</v>
      </c>
      <c r="J11836" s="3">
        <v>210739.5</v>
      </c>
    </row>
    <row r="11837" spans="1:10" hidden="1" x14ac:dyDescent="0.25">
      <c r="A11837" t="s">
        <v>44</v>
      </c>
      <c r="B11837" t="s">
        <v>128</v>
      </c>
      <c r="C11837">
        <v>2024</v>
      </c>
      <c r="D11837" t="s">
        <v>58</v>
      </c>
      <c r="E11837" t="s">
        <v>45</v>
      </c>
      <c r="F11837" t="s">
        <v>46</v>
      </c>
      <c r="G11837" t="s">
        <v>49</v>
      </c>
      <c r="H11837" t="s">
        <v>249</v>
      </c>
      <c r="I11837" t="s">
        <v>471</v>
      </c>
      <c r="J11837" s="3"/>
    </row>
    <row r="11838" spans="1:10" hidden="1" x14ac:dyDescent="0.25">
      <c r="A11838" t="s">
        <v>44</v>
      </c>
      <c r="B11838" t="s">
        <v>128</v>
      </c>
      <c r="C11838">
        <v>2024</v>
      </c>
      <c r="D11838" t="s">
        <v>58</v>
      </c>
      <c r="E11838" t="s">
        <v>45</v>
      </c>
      <c r="F11838" t="s">
        <v>46</v>
      </c>
      <c r="G11838" t="s">
        <v>49</v>
      </c>
      <c r="H11838" t="s">
        <v>249</v>
      </c>
    </row>
    <row r="11839" spans="1:10" hidden="1" x14ac:dyDescent="0.25">
      <c r="A11839" t="s">
        <v>44</v>
      </c>
      <c r="B11839" t="s">
        <v>128</v>
      </c>
      <c r="C11839">
        <v>2024</v>
      </c>
      <c r="D11839" t="s">
        <v>58</v>
      </c>
      <c r="E11839" t="s">
        <v>45</v>
      </c>
      <c r="F11839" t="s">
        <v>46</v>
      </c>
      <c r="G11839" t="s">
        <v>49</v>
      </c>
      <c r="H11839" t="s">
        <v>249</v>
      </c>
    </row>
    <row r="11840" spans="1:10" hidden="1" x14ac:dyDescent="0.25">
      <c r="A11840" t="s">
        <v>44</v>
      </c>
      <c r="B11840" t="s">
        <v>128</v>
      </c>
      <c r="C11840">
        <v>2024</v>
      </c>
      <c r="D11840" t="s">
        <v>58</v>
      </c>
      <c r="E11840" t="s">
        <v>45</v>
      </c>
      <c r="F11840" t="s">
        <v>46</v>
      </c>
      <c r="G11840" t="s">
        <v>49</v>
      </c>
      <c r="H11840" t="s">
        <v>249</v>
      </c>
    </row>
    <row r="11841" spans="1:10" hidden="1" x14ac:dyDescent="0.25">
      <c r="A11841" t="s">
        <v>44</v>
      </c>
      <c r="B11841" t="s">
        <v>128</v>
      </c>
      <c r="C11841">
        <v>2024</v>
      </c>
      <c r="D11841" t="s">
        <v>58</v>
      </c>
      <c r="E11841" t="s">
        <v>45</v>
      </c>
      <c r="F11841" t="s">
        <v>46</v>
      </c>
      <c r="G11841" t="s">
        <v>49</v>
      </c>
      <c r="H11841" t="s">
        <v>249</v>
      </c>
    </row>
    <row r="11842" spans="1:10" hidden="1" x14ac:dyDescent="0.25">
      <c r="A11842" t="s">
        <v>44</v>
      </c>
      <c r="B11842" t="s">
        <v>128</v>
      </c>
      <c r="C11842">
        <v>2024</v>
      </c>
      <c r="D11842" t="s">
        <v>58</v>
      </c>
      <c r="E11842" t="s">
        <v>45</v>
      </c>
      <c r="F11842" t="s">
        <v>46</v>
      </c>
      <c r="G11842" t="s">
        <v>49</v>
      </c>
      <c r="H11842" t="s">
        <v>249</v>
      </c>
    </row>
    <row r="11843" spans="1:10" hidden="1" x14ac:dyDescent="0.25">
      <c r="A11843" t="s">
        <v>44</v>
      </c>
      <c r="B11843" t="s">
        <v>128</v>
      </c>
      <c r="C11843">
        <v>2024</v>
      </c>
      <c r="D11843" t="s">
        <v>58</v>
      </c>
      <c r="E11843" t="s">
        <v>45</v>
      </c>
      <c r="F11843" t="s">
        <v>46</v>
      </c>
      <c r="G11843" t="s">
        <v>49</v>
      </c>
      <c r="H11843" t="s">
        <v>250</v>
      </c>
      <c r="I11843" t="s">
        <v>597</v>
      </c>
    </row>
    <row r="11844" spans="1:10" hidden="1" x14ac:dyDescent="0.25">
      <c r="A11844" t="s">
        <v>44</v>
      </c>
      <c r="B11844" t="s">
        <v>128</v>
      </c>
      <c r="C11844">
        <v>2024</v>
      </c>
      <c r="D11844" t="s">
        <v>58</v>
      </c>
      <c r="E11844" t="s">
        <v>45</v>
      </c>
      <c r="F11844" t="s">
        <v>46</v>
      </c>
      <c r="G11844" t="s">
        <v>49</v>
      </c>
      <c r="H11844" t="s">
        <v>250</v>
      </c>
      <c r="I11844" s="90" t="s">
        <v>738</v>
      </c>
      <c r="J11844" s="3">
        <v>172000</v>
      </c>
    </row>
    <row r="11845" spans="1:10" hidden="1" x14ac:dyDescent="0.25">
      <c r="A11845" t="s">
        <v>44</v>
      </c>
      <c r="B11845" t="s">
        <v>128</v>
      </c>
      <c r="C11845">
        <v>2024</v>
      </c>
      <c r="D11845" t="s">
        <v>58</v>
      </c>
      <c r="E11845" t="s">
        <v>45</v>
      </c>
      <c r="F11845" t="s">
        <v>46</v>
      </c>
      <c r="G11845" t="s">
        <v>49</v>
      </c>
      <c r="H11845" t="s">
        <v>250</v>
      </c>
      <c r="I11845" s="90" t="s">
        <v>610</v>
      </c>
      <c r="J11845" s="3">
        <v>639629</v>
      </c>
    </row>
    <row r="11846" spans="1:10" hidden="1" x14ac:dyDescent="0.25">
      <c r="A11846" t="s">
        <v>44</v>
      </c>
      <c r="B11846" t="s">
        <v>128</v>
      </c>
      <c r="C11846">
        <v>2024</v>
      </c>
      <c r="D11846" t="s">
        <v>58</v>
      </c>
      <c r="E11846" t="s">
        <v>45</v>
      </c>
      <c r="F11846" t="s">
        <v>46</v>
      </c>
      <c r="G11846" t="s">
        <v>49</v>
      </c>
      <c r="H11846" t="s">
        <v>250</v>
      </c>
      <c r="I11846" t="s">
        <v>375</v>
      </c>
      <c r="J11846" s="10">
        <v>229900</v>
      </c>
    </row>
    <row r="11847" spans="1:10" hidden="1" x14ac:dyDescent="0.25">
      <c r="A11847" t="s">
        <v>44</v>
      </c>
      <c r="B11847" t="s">
        <v>128</v>
      </c>
      <c r="C11847">
        <v>2024</v>
      </c>
      <c r="D11847" t="s">
        <v>58</v>
      </c>
      <c r="E11847" t="s">
        <v>45</v>
      </c>
      <c r="F11847" t="s">
        <v>46</v>
      </c>
      <c r="G11847" t="s">
        <v>49</v>
      </c>
      <c r="H11847" t="s">
        <v>250</v>
      </c>
      <c r="I11847" t="s">
        <v>556</v>
      </c>
      <c r="J11847" s="3">
        <v>40700</v>
      </c>
    </row>
    <row r="11848" spans="1:10" hidden="1" x14ac:dyDescent="0.25">
      <c r="A11848" t="s">
        <v>44</v>
      </c>
      <c r="B11848" t="s">
        <v>128</v>
      </c>
      <c r="C11848">
        <v>2024</v>
      </c>
      <c r="D11848" t="s">
        <v>58</v>
      </c>
      <c r="E11848" t="s">
        <v>45</v>
      </c>
      <c r="F11848" t="s">
        <v>46</v>
      </c>
      <c r="G11848" t="s">
        <v>49</v>
      </c>
      <c r="H11848" t="s">
        <v>251</v>
      </c>
    </row>
    <row r="11849" spans="1:10" hidden="1" x14ac:dyDescent="0.25">
      <c r="A11849" t="s">
        <v>44</v>
      </c>
      <c r="B11849" t="s">
        <v>128</v>
      </c>
      <c r="C11849">
        <v>2024</v>
      </c>
      <c r="D11849" t="s">
        <v>58</v>
      </c>
      <c r="E11849" t="s">
        <v>45</v>
      </c>
      <c r="F11849" t="s">
        <v>46</v>
      </c>
      <c r="G11849" t="s">
        <v>49</v>
      </c>
      <c r="H11849" t="s">
        <v>333</v>
      </c>
      <c r="I11849" t="s">
        <v>617</v>
      </c>
      <c r="J11849" s="3"/>
    </row>
    <row r="11850" spans="1:10" hidden="1" x14ac:dyDescent="0.25">
      <c r="A11850" t="s">
        <v>44</v>
      </c>
      <c r="B11850" t="s">
        <v>128</v>
      </c>
      <c r="C11850">
        <v>2024</v>
      </c>
      <c r="D11850" t="s">
        <v>58</v>
      </c>
      <c r="E11850" t="s">
        <v>45</v>
      </c>
      <c r="F11850" t="s">
        <v>46</v>
      </c>
      <c r="G11850" t="s">
        <v>49</v>
      </c>
      <c r="H11850" t="s">
        <v>333</v>
      </c>
      <c r="I11850" t="s">
        <v>674</v>
      </c>
      <c r="J11850" s="3"/>
    </row>
    <row r="11851" spans="1:10" hidden="1" x14ac:dyDescent="0.25">
      <c r="A11851" t="s">
        <v>44</v>
      </c>
      <c r="B11851" t="s">
        <v>128</v>
      </c>
      <c r="C11851">
        <v>2024</v>
      </c>
      <c r="D11851" t="s">
        <v>58</v>
      </c>
      <c r="E11851" t="s">
        <v>45</v>
      </c>
      <c r="F11851" t="s">
        <v>46</v>
      </c>
      <c r="G11851" t="s">
        <v>49</v>
      </c>
      <c r="H11851" t="s">
        <v>333</v>
      </c>
      <c r="I11851" t="s">
        <v>699</v>
      </c>
    </row>
    <row r="11852" spans="1:10" hidden="1" x14ac:dyDescent="0.25">
      <c r="A11852" t="s">
        <v>44</v>
      </c>
      <c r="B11852" t="s">
        <v>128</v>
      </c>
      <c r="C11852">
        <v>2024</v>
      </c>
      <c r="D11852" t="s">
        <v>58</v>
      </c>
      <c r="E11852" t="s">
        <v>45</v>
      </c>
      <c r="F11852" t="s">
        <v>46</v>
      </c>
      <c r="G11852" t="s">
        <v>49</v>
      </c>
      <c r="H11852" t="s">
        <v>333</v>
      </c>
      <c r="I11852" t="s">
        <v>661</v>
      </c>
      <c r="J11852" s="3"/>
    </row>
    <row r="11853" spans="1:10" hidden="1" x14ac:dyDescent="0.25">
      <c r="A11853" t="s">
        <v>44</v>
      </c>
      <c r="B11853" t="s">
        <v>128</v>
      </c>
      <c r="C11853">
        <v>2024</v>
      </c>
      <c r="D11853" t="s">
        <v>58</v>
      </c>
      <c r="E11853" t="s">
        <v>45</v>
      </c>
      <c r="F11853" t="s">
        <v>46</v>
      </c>
      <c r="G11853" t="s">
        <v>49</v>
      </c>
      <c r="H11853" t="s">
        <v>333</v>
      </c>
      <c r="I11853" t="s">
        <v>617</v>
      </c>
    </row>
    <row r="11854" spans="1:10" hidden="1" x14ac:dyDescent="0.25">
      <c r="A11854" t="s">
        <v>44</v>
      </c>
      <c r="B11854" t="s">
        <v>128</v>
      </c>
      <c r="C11854">
        <v>2024</v>
      </c>
      <c r="D11854" t="s">
        <v>58</v>
      </c>
      <c r="E11854" t="s">
        <v>45</v>
      </c>
      <c r="F11854" t="s">
        <v>46</v>
      </c>
      <c r="G11854" t="s">
        <v>49</v>
      </c>
      <c r="H11854" t="s">
        <v>333</v>
      </c>
      <c r="I11854" s="90" t="s">
        <v>716</v>
      </c>
    </row>
    <row r="11855" spans="1:10" hidden="1" x14ac:dyDescent="0.25">
      <c r="A11855" t="s">
        <v>44</v>
      </c>
      <c r="B11855" t="s">
        <v>128</v>
      </c>
      <c r="C11855">
        <v>2024</v>
      </c>
      <c r="D11855" t="s">
        <v>58</v>
      </c>
      <c r="E11855" t="s">
        <v>45</v>
      </c>
      <c r="F11855" t="s">
        <v>46</v>
      </c>
      <c r="G11855" t="s">
        <v>49</v>
      </c>
      <c r="H11855" t="s">
        <v>333</v>
      </c>
      <c r="I11855" t="s">
        <v>556</v>
      </c>
    </row>
    <row r="11856" spans="1:10" hidden="1" x14ac:dyDescent="0.25">
      <c r="A11856" t="s">
        <v>44</v>
      </c>
      <c r="B11856" t="s">
        <v>128</v>
      </c>
      <c r="C11856">
        <v>2024</v>
      </c>
      <c r="D11856" t="s">
        <v>58</v>
      </c>
      <c r="E11856" t="s">
        <v>45</v>
      </c>
      <c r="F11856" t="s">
        <v>46</v>
      </c>
      <c r="G11856" t="s">
        <v>49</v>
      </c>
      <c r="H11856" t="s">
        <v>333</v>
      </c>
      <c r="I11856" t="s">
        <v>704</v>
      </c>
    </row>
    <row r="11857" spans="1:10" hidden="1" x14ac:dyDescent="0.25">
      <c r="A11857" t="s">
        <v>44</v>
      </c>
      <c r="B11857" t="s">
        <v>128</v>
      </c>
      <c r="C11857">
        <v>2024</v>
      </c>
      <c r="D11857" t="s">
        <v>58</v>
      </c>
      <c r="E11857" t="s">
        <v>45</v>
      </c>
      <c r="F11857" t="s">
        <v>46</v>
      </c>
      <c r="G11857" t="s">
        <v>49</v>
      </c>
      <c r="H11857" t="s">
        <v>367</v>
      </c>
      <c r="I11857" t="s">
        <v>591</v>
      </c>
    </row>
    <row r="11858" spans="1:10" hidden="1" x14ac:dyDescent="0.25">
      <c r="A11858" t="s">
        <v>44</v>
      </c>
      <c r="B11858" t="s">
        <v>128</v>
      </c>
      <c r="C11858">
        <v>2024</v>
      </c>
      <c r="D11858" t="s">
        <v>58</v>
      </c>
      <c r="E11858" t="s">
        <v>45</v>
      </c>
      <c r="F11858" t="s">
        <v>46</v>
      </c>
      <c r="G11858" t="s">
        <v>49</v>
      </c>
      <c r="H11858" t="s">
        <v>367</v>
      </c>
    </row>
    <row r="11859" spans="1:10" hidden="1" x14ac:dyDescent="0.25">
      <c r="A11859" t="s">
        <v>44</v>
      </c>
      <c r="B11859" t="s">
        <v>128</v>
      </c>
      <c r="C11859">
        <v>2024</v>
      </c>
      <c r="D11859" t="s">
        <v>58</v>
      </c>
      <c r="E11859" t="s">
        <v>45</v>
      </c>
      <c r="F11859" t="s">
        <v>46</v>
      </c>
      <c r="G11859" t="s">
        <v>49</v>
      </c>
      <c r="H11859" t="s">
        <v>367</v>
      </c>
    </row>
    <row r="11860" spans="1:10" hidden="1" x14ac:dyDescent="0.25">
      <c r="A11860" t="s">
        <v>44</v>
      </c>
      <c r="B11860" t="s">
        <v>128</v>
      </c>
      <c r="C11860">
        <v>2024</v>
      </c>
      <c r="D11860" t="s">
        <v>58</v>
      </c>
      <c r="E11860" t="s">
        <v>45</v>
      </c>
      <c r="F11860" t="s">
        <v>46</v>
      </c>
      <c r="G11860" t="s">
        <v>49</v>
      </c>
      <c r="H11860" t="s">
        <v>252</v>
      </c>
    </row>
    <row r="11861" spans="1:10" hidden="1" x14ac:dyDescent="0.25">
      <c r="A11861" t="s">
        <v>44</v>
      </c>
      <c r="B11861" t="s">
        <v>128</v>
      </c>
      <c r="C11861">
        <v>2024</v>
      </c>
      <c r="D11861" t="s">
        <v>58</v>
      </c>
      <c r="E11861" t="s">
        <v>45</v>
      </c>
      <c r="F11861" t="s">
        <v>46</v>
      </c>
      <c r="G11861" t="s">
        <v>49</v>
      </c>
      <c r="H11861" t="s">
        <v>243</v>
      </c>
      <c r="I11861" t="s">
        <v>432</v>
      </c>
    </row>
    <row r="11862" spans="1:10" hidden="1" x14ac:dyDescent="0.25">
      <c r="A11862" t="s">
        <v>44</v>
      </c>
      <c r="B11862" t="s">
        <v>128</v>
      </c>
      <c r="C11862">
        <v>2024</v>
      </c>
      <c r="D11862" t="s">
        <v>58</v>
      </c>
      <c r="E11862" t="s">
        <v>45</v>
      </c>
      <c r="F11862" t="s">
        <v>46</v>
      </c>
      <c r="G11862" t="s">
        <v>49</v>
      </c>
      <c r="H11862" t="s">
        <v>243</v>
      </c>
      <c r="I11862" t="s">
        <v>671</v>
      </c>
    </row>
    <row r="11863" spans="1:10" hidden="1" x14ac:dyDescent="0.25">
      <c r="A11863" t="s">
        <v>44</v>
      </c>
      <c r="B11863" t="s">
        <v>128</v>
      </c>
      <c r="C11863">
        <v>2024</v>
      </c>
      <c r="D11863" t="s">
        <v>58</v>
      </c>
      <c r="E11863" t="s">
        <v>45</v>
      </c>
      <c r="F11863" t="s">
        <v>46</v>
      </c>
      <c r="G11863" t="s">
        <v>49</v>
      </c>
      <c r="H11863" t="s">
        <v>243</v>
      </c>
      <c r="I11863" s="90" t="s">
        <v>704</v>
      </c>
      <c r="J11863" s="3">
        <v>8000</v>
      </c>
    </row>
    <row r="11864" spans="1:10" hidden="1" x14ac:dyDescent="0.25">
      <c r="A11864" t="s">
        <v>44</v>
      </c>
      <c r="B11864" t="s">
        <v>128</v>
      </c>
      <c r="C11864">
        <v>2024</v>
      </c>
      <c r="D11864" t="s">
        <v>58</v>
      </c>
      <c r="E11864" t="s">
        <v>45</v>
      </c>
      <c r="F11864" t="s">
        <v>46</v>
      </c>
      <c r="G11864" t="s">
        <v>49</v>
      </c>
      <c r="H11864" t="s">
        <v>243</v>
      </c>
    </row>
    <row r="11865" spans="1:10" hidden="1" x14ac:dyDescent="0.25">
      <c r="A11865" t="s">
        <v>44</v>
      </c>
      <c r="B11865" t="s">
        <v>128</v>
      </c>
      <c r="C11865">
        <v>2024</v>
      </c>
      <c r="D11865" t="s">
        <v>58</v>
      </c>
      <c r="E11865" t="s">
        <v>45</v>
      </c>
      <c r="F11865" t="s">
        <v>46</v>
      </c>
      <c r="G11865" t="s">
        <v>49</v>
      </c>
      <c r="H11865" t="s">
        <v>243</v>
      </c>
    </row>
    <row r="11866" spans="1:10" hidden="1" x14ac:dyDescent="0.25">
      <c r="A11866" t="s">
        <v>44</v>
      </c>
      <c r="B11866" t="s">
        <v>128</v>
      </c>
      <c r="C11866">
        <v>2024</v>
      </c>
      <c r="D11866" t="s">
        <v>58</v>
      </c>
      <c r="E11866" t="s">
        <v>45</v>
      </c>
      <c r="F11866" t="s">
        <v>46</v>
      </c>
      <c r="G11866" t="s">
        <v>49</v>
      </c>
      <c r="H11866" t="s">
        <v>243</v>
      </c>
    </row>
    <row r="11867" spans="1:10" hidden="1" x14ac:dyDescent="0.25">
      <c r="A11867" t="s">
        <v>44</v>
      </c>
      <c r="B11867" t="s">
        <v>128</v>
      </c>
      <c r="C11867">
        <v>2024</v>
      </c>
      <c r="D11867" t="s">
        <v>58</v>
      </c>
      <c r="E11867" t="s">
        <v>45</v>
      </c>
      <c r="F11867" t="s">
        <v>46</v>
      </c>
      <c r="G11867" t="s">
        <v>49</v>
      </c>
      <c r="H11867" t="s">
        <v>243</v>
      </c>
    </row>
    <row r="11868" spans="1:10" hidden="1" x14ac:dyDescent="0.25">
      <c r="A11868" t="s">
        <v>44</v>
      </c>
      <c r="B11868" t="s">
        <v>128</v>
      </c>
      <c r="C11868">
        <v>2024</v>
      </c>
      <c r="D11868" t="s">
        <v>58</v>
      </c>
      <c r="E11868" t="s">
        <v>45</v>
      </c>
      <c r="F11868" t="s">
        <v>46</v>
      </c>
      <c r="G11868" t="s">
        <v>49</v>
      </c>
      <c r="H11868" t="s">
        <v>243</v>
      </c>
    </row>
    <row r="11869" spans="1:10" hidden="1" x14ac:dyDescent="0.25">
      <c r="A11869" t="s">
        <v>44</v>
      </c>
      <c r="B11869" t="s">
        <v>128</v>
      </c>
      <c r="C11869">
        <v>2024</v>
      </c>
      <c r="D11869" t="s">
        <v>58</v>
      </c>
      <c r="E11869" t="s">
        <v>45</v>
      </c>
      <c r="F11869" t="s">
        <v>46</v>
      </c>
      <c r="G11869" t="s">
        <v>49</v>
      </c>
      <c r="H11869" t="s">
        <v>243</v>
      </c>
    </row>
    <row r="11870" spans="1:10" hidden="1" x14ac:dyDescent="0.25">
      <c r="A11870" t="s">
        <v>44</v>
      </c>
      <c r="B11870" t="s">
        <v>128</v>
      </c>
      <c r="C11870">
        <v>2024</v>
      </c>
      <c r="D11870" t="s">
        <v>58</v>
      </c>
      <c r="E11870" t="s">
        <v>45</v>
      </c>
      <c r="F11870" t="s">
        <v>46</v>
      </c>
      <c r="G11870" t="s">
        <v>49</v>
      </c>
      <c r="H11870" t="s">
        <v>243</v>
      </c>
    </row>
    <row r="11871" spans="1:10" hidden="1" x14ac:dyDescent="0.25">
      <c r="A11871" t="s">
        <v>44</v>
      </c>
      <c r="B11871" t="s">
        <v>128</v>
      </c>
      <c r="C11871">
        <v>2024</v>
      </c>
      <c r="D11871" t="s">
        <v>58</v>
      </c>
      <c r="E11871" t="s">
        <v>45</v>
      </c>
      <c r="F11871" t="s">
        <v>304</v>
      </c>
      <c r="G11871" t="s">
        <v>54</v>
      </c>
      <c r="H11871" t="s">
        <v>305</v>
      </c>
      <c r="I11871" t="s">
        <v>520</v>
      </c>
      <c r="J11871" s="10">
        <v>3800000</v>
      </c>
    </row>
    <row r="11872" spans="1:10" hidden="1" x14ac:dyDescent="0.25">
      <c r="A11872" t="s">
        <v>44</v>
      </c>
      <c r="B11872" t="s">
        <v>128</v>
      </c>
      <c r="C11872">
        <v>2024</v>
      </c>
      <c r="D11872" t="s">
        <v>58</v>
      </c>
      <c r="E11872" t="s">
        <v>45</v>
      </c>
      <c r="F11872" t="s">
        <v>304</v>
      </c>
      <c r="G11872" t="s">
        <v>54</v>
      </c>
      <c r="H11872" t="s">
        <v>305</v>
      </c>
      <c r="I11872" t="s">
        <v>704</v>
      </c>
      <c r="J11872" s="10">
        <v>3550000</v>
      </c>
    </row>
    <row r="11873" spans="1:10" hidden="1" x14ac:dyDescent="0.25">
      <c r="A11873" t="s">
        <v>44</v>
      </c>
      <c r="B11873" t="s">
        <v>128</v>
      </c>
      <c r="C11873">
        <v>2024</v>
      </c>
      <c r="D11873" t="s">
        <v>58</v>
      </c>
      <c r="E11873" t="s">
        <v>45</v>
      </c>
      <c r="F11873" t="s">
        <v>304</v>
      </c>
      <c r="G11873" t="s">
        <v>54</v>
      </c>
      <c r="H11873" t="s">
        <v>305</v>
      </c>
      <c r="I11873" t="s">
        <v>592</v>
      </c>
    </row>
    <row r="11874" spans="1:10" hidden="1" x14ac:dyDescent="0.25">
      <c r="A11874" t="s">
        <v>44</v>
      </c>
      <c r="B11874" t="s">
        <v>128</v>
      </c>
      <c r="C11874">
        <v>2024</v>
      </c>
      <c r="D11874" t="s">
        <v>58</v>
      </c>
      <c r="E11874" t="s">
        <v>45</v>
      </c>
      <c r="F11874" t="s">
        <v>304</v>
      </c>
      <c r="G11874" t="s">
        <v>54</v>
      </c>
      <c r="H11874" t="s">
        <v>306</v>
      </c>
      <c r="I11874" t="s">
        <v>520</v>
      </c>
    </row>
    <row r="11875" spans="1:10" hidden="1" x14ac:dyDescent="0.25">
      <c r="A11875" t="s">
        <v>44</v>
      </c>
      <c r="B11875" t="s">
        <v>128</v>
      </c>
      <c r="C11875">
        <v>2024</v>
      </c>
      <c r="D11875" t="s">
        <v>58</v>
      </c>
      <c r="E11875" t="s">
        <v>45</v>
      </c>
      <c r="F11875" t="s">
        <v>304</v>
      </c>
      <c r="G11875" t="s">
        <v>54</v>
      </c>
      <c r="H11875" t="s">
        <v>307</v>
      </c>
      <c r="I11875" t="s">
        <v>520</v>
      </c>
      <c r="J11875" s="10">
        <v>316667</v>
      </c>
    </row>
    <row r="11876" spans="1:10" hidden="1" x14ac:dyDescent="0.25">
      <c r="A11876" t="s">
        <v>44</v>
      </c>
      <c r="B11876" t="s">
        <v>128</v>
      </c>
      <c r="C11876">
        <v>2024</v>
      </c>
      <c r="D11876" t="s">
        <v>58</v>
      </c>
      <c r="E11876" t="s">
        <v>45</v>
      </c>
      <c r="F11876" t="s">
        <v>304</v>
      </c>
      <c r="G11876" t="s">
        <v>54</v>
      </c>
      <c r="H11876" t="s">
        <v>307</v>
      </c>
      <c r="I11876" t="s">
        <v>592</v>
      </c>
    </row>
    <row r="11877" spans="1:10" hidden="1" x14ac:dyDescent="0.25">
      <c r="A11877" t="s">
        <v>44</v>
      </c>
      <c r="B11877" t="s">
        <v>128</v>
      </c>
      <c r="C11877">
        <v>2024</v>
      </c>
      <c r="D11877" t="s">
        <v>58</v>
      </c>
      <c r="E11877" t="s">
        <v>45</v>
      </c>
      <c r="F11877" t="s">
        <v>304</v>
      </c>
      <c r="G11877" t="s">
        <v>54</v>
      </c>
      <c r="H11877" t="s">
        <v>307</v>
      </c>
      <c r="I11877" t="s">
        <v>704</v>
      </c>
      <c r="J11877" s="10">
        <v>186000</v>
      </c>
    </row>
    <row r="11878" spans="1:10" hidden="1" x14ac:dyDescent="0.25">
      <c r="A11878" t="s">
        <v>44</v>
      </c>
      <c r="B11878" t="s">
        <v>128</v>
      </c>
      <c r="C11878">
        <v>2024</v>
      </c>
      <c r="D11878" t="s">
        <v>58</v>
      </c>
      <c r="E11878" t="s">
        <v>45</v>
      </c>
      <c r="F11878" t="s">
        <v>304</v>
      </c>
      <c r="G11878" t="s">
        <v>54</v>
      </c>
      <c r="H11878" t="s">
        <v>308</v>
      </c>
      <c r="I11878" t="s">
        <v>520</v>
      </c>
      <c r="J11878" s="10">
        <v>38000</v>
      </c>
    </row>
    <row r="11879" spans="1:10" hidden="1" x14ac:dyDescent="0.25">
      <c r="A11879" t="s">
        <v>44</v>
      </c>
      <c r="B11879" t="s">
        <v>128</v>
      </c>
      <c r="C11879">
        <v>2024</v>
      </c>
      <c r="D11879" t="s">
        <v>58</v>
      </c>
      <c r="E11879" t="s">
        <v>45</v>
      </c>
      <c r="F11879" t="s">
        <v>304</v>
      </c>
      <c r="G11879" t="s">
        <v>54</v>
      </c>
      <c r="H11879" t="s">
        <v>308</v>
      </c>
      <c r="I11879" t="s">
        <v>704</v>
      </c>
      <c r="J11879" s="10">
        <v>22320</v>
      </c>
    </row>
    <row r="11880" spans="1:10" hidden="1" x14ac:dyDescent="0.25">
      <c r="A11880" t="s">
        <v>44</v>
      </c>
      <c r="B11880" t="s">
        <v>128</v>
      </c>
      <c r="C11880">
        <v>2024</v>
      </c>
      <c r="D11880" t="s">
        <v>58</v>
      </c>
      <c r="E11880" t="s">
        <v>45</v>
      </c>
      <c r="F11880" t="s">
        <v>304</v>
      </c>
      <c r="G11880" t="s">
        <v>54</v>
      </c>
      <c r="H11880" t="s">
        <v>308</v>
      </c>
      <c r="I11880" t="s">
        <v>592</v>
      </c>
    </row>
    <row r="11881" spans="1:10" hidden="1" x14ac:dyDescent="0.25">
      <c r="A11881" t="s">
        <v>44</v>
      </c>
      <c r="B11881" t="s">
        <v>128</v>
      </c>
      <c r="C11881">
        <v>2024</v>
      </c>
      <c r="D11881" t="s">
        <v>58</v>
      </c>
      <c r="E11881" t="s">
        <v>45</v>
      </c>
      <c r="F11881" t="s">
        <v>304</v>
      </c>
      <c r="G11881" t="s">
        <v>54</v>
      </c>
      <c r="H11881" t="s">
        <v>309</v>
      </c>
      <c r="I11881" t="s">
        <v>520</v>
      </c>
      <c r="J11881" s="10">
        <v>316667</v>
      </c>
    </row>
    <row r="11882" spans="1:10" hidden="1" x14ac:dyDescent="0.25">
      <c r="A11882" t="s">
        <v>44</v>
      </c>
      <c r="B11882" t="s">
        <v>128</v>
      </c>
      <c r="C11882">
        <v>2024</v>
      </c>
      <c r="D11882" t="s">
        <v>58</v>
      </c>
      <c r="E11882" t="s">
        <v>45</v>
      </c>
      <c r="F11882" t="s">
        <v>304</v>
      </c>
      <c r="G11882" t="s">
        <v>54</v>
      </c>
      <c r="H11882" t="s">
        <v>309</v>
      </c>
      <c r="I11882" t="s">
        <v>592</v>
      </c>
    </row>
    <row r="11883" spans="1:10" hidden="1" x14ac:dyDescent="0.25">
      <c r="A11883" t="s">
        <v>44</v>
      </c>
      <c r="B11883" t="s">
        <v>128</v>
      </c>
      <c r="C11883">
        <v>2024</v>
      </c>
      <c r="D11883" t="s">
        <v>58</v>
      </c>
      <c r="E11883" t="s">
        <v>45</v>
      </c>
      <c r="F11883" t="s">
        <v>304</v>
      </c>
      <c r="G11883" t="s">
        <v>54</v>
      </c>
      <c r="H11883" t="s">
        <v>309</v>
      </c>
      <c r="I11883" t="s">
        <v>704</v>
      </c>
      <c r="J11883" s="10">
        <v>186000</v>
      </c>
    </row>
    <row r="11884" spans="1:10" hidden="1" x14ac:dyDescent="0.25">
      <c r="A11884" t="s">
        <v>44</v>
      </c>
      <c r="B11884" t="s">
        <v>128</v>
      </c>
      <c r="C11884">
        <v>2024</v>
      </c>
      <c r="D11884" t="s">
        <v>58</v>
      </c>
      <c r="E11884" t="s">
        <v>45</v>
      </c>
      <c r="F11884" t="s">
        <v>304</v>
      </c>
      <c r="G11884" t="s">
        <v>54</v>
      </c>
      <c r="H11884" t="s">
        <v>310</v>
      </c>
      <c r="I11884" t="s">
        <v>520</v>
      </c>
      <c r="J11884" s="10">
        <v>158333</v>
      </c>
    </row>
    <row r="11885" spans="1:10" hidden="1" x14ac:dyDescent="0.25">
      <c r="A11885" t="s">
        <v>44</v>
      </c>
      <c r="B11885" t="s">
        <v>128</v>
      </c>
      <c r="C11885">
        <v>2024</v>
      </c>
      <c r="D11885" t="s">
        <v>58</v>
      </c>
      <c r="E11885" t="s">
        <v>45</v>
      </c>
      <c r="F11885" t="s">
        <v>304</v>
      </c>
      <c r="G11885" t="s">
        <v>54</v>
      </c>
      <c r="H11885" t="s">
        <v>310</v>
      </c>
      <c r="I11885" t="s">
        <v>592</v>
      </c>
    </row>
    <row r="11886" spans="1:10" hidden="1" x14ac:dyDescent="0.25">
      <c r="A11886" t="s">
        <v>44</v>
      </c>
      <c r="B11886" t="s">
        <v>128</v>
      </c>
      <c r="C11886">
        <v>2024</v>
      </c>
      <c r="D11886" t="s">
        <v>58</v>
      </c>
      <c r="E11886" t="s">
        <v>45</v>
      </c>
      <c r="F11886" t="s">
        <v>304</v>
      </c>
      <c r="G11886" t="s">
        <v>54</v>
      </c>
      <c r="H11886" t="s">
        <v>310</v>
      </c>
      <c r="I11886" t="s">
        <v>704</v>
      </c>
      <c r="J11886" s="10">
        <v>147917</v>
      </c>
    </row>
    <row r="11887" spans="1:10" hidden="1" x14ac:dyDescent="0.25">
      <c r="A11887" t="s">
        <v>44</v>
      </c>
      <c r="B11887" t="s">
        <v>128</v>
      </c>
      <c r="C11887">
        <v>2024</v>
      </c>
      <c r="D11887" t="s">
        <v>58</v>
      </c>
      <c r="E11887" t="s">
        <v>45</v>
      </c>
      <c r="F11887" t="s">
        <v>304</v>
      </c>
      <c r="G11887" t="s">
        <v>54</v>
      </c>
      <c r="H11887" t="s">
        <v>332</v>
      </c>
    </row>
    <row r="11888" spans="1:10" hidden="1" x14ac:dyDescent="0.25">
      <c r="A11888" t="s">
        <v>44</v>
      </c>
      <c r="B11888" t="s">
        <v>128</v>
      </c>
      <c r="C11888">
        <v>2024</v>
      </c>
      <c r="D11888" t="s">
        <v>58</v>
      </c>
      <c r="E11888" t="s">
        <v>45</v>
      </c>
      <c r="F11888" t="s">
        <v>304</v>
      </c>
      <c r="G11888" t="s">
        <v>54</v>
      </c>
      <c r="H11888" t="s">
        <v>311</v>
      </c>
      <c r="I11888" t="s">
        <v>520</v>
      </c>
    </row>
    <row r="11889" spans="1:10" hidden="1" x14ac:dyDescent="0.25">
      <c r="A11889" t="s">
        <v>44</v>
      </c>
      <c r="B11889" t="s">
        <v>128</v>
      </c>
      <c r="C11889">
        <v>2024</v>
      </c>
      <c r="D11889" t="s">
        <v>58</v>
      </c>
      <c r="E11889" t="s">
        <v>45</v>
      </c>
      <c r="F11889" t="s">
        <v>304</v>
      </c>
      <c r="G11889" t="s">
        <v>54</v>
      </c>
      <c r="H11889" t="s">
        <v>453</v>
      </c>
      <c r="I11889" t="s">
        <v>520</v>
      </c>
    </row>
    <row r="11890" spans="1:10" hidden="1" x14ac:dyDescent="0.25">
      <c r="A11890" t="s">
        <v>44</v>
      </c>
      <c r="B11890" t="s">
        <v>128</v>
      </c>
      <c r="C11890">
        <v>2024</v>
      </c>
      <c r="D11890" t="s">
        <v>58</v>
      </c>
      <c r="E11890" t="s">
        <v>45</v>
      </c>
      <c r="F11890" t="s">
        <v>304</v>
      </c>
      <c r="G11890" t="s">
        <v>54</v>
      </c>
      <c r="H11890" t="s">
        <v>453</v>
      </c>
      <c r="I11890" t="s">
        <v>592</v>
      </c>
    </row>
    <row r="11891" spans="1:10" hidden="1" x14ac:dyDescent="0.25">
      <c r="A11891" t="s">
        <v>44</v>
      </c>
      <c r="B11891" t="s">
        <v>128</v>
      </c>
      <c r="C11891">
        <v>2024</v>
      </c>
      <c r="D11891" t="s">
        <v>58</v>
      </c>
      <c r="E11891" t="s">
        <v>45</v>
      </c>
      <c r="F11891" t="s">
        <v>304</v>
      </c>
      <c r="G11891" t="s">
        <v>54</v>
      </c>
      <c r="H11891" t="s">
        <v>312</v>
      </c>
    </row>
    <row r="11892" spans="1:10" hidden="1" x14ac:dyDescent="0.25">
      <c r="A11892" t="s">
        <v>44</v>
      </c>
      <c r="B11892" t="s">
        <v>128</v>
      </c>
      <c r="C11892">
        <v>2024</v>
      </c>
      <c r="D11892" t="s">
        <v>58</v>
      </c>
      <c r="E11892" t="s">
        <v>45</v>
      </c>
      <c r="F11892" t="s">
        <v>304</v>
      </c>
      <c r="G11892" t="s">
        <v>54</v>
      </c>
      <c r="H11892" t="s">
        <v>313</v>
      </c>
      <c r="I11892" t="s">
        <v>559</v>
      </c>
      <c r="J11892" s="10">
        <v>36742</v>
      </c>
    </row>
    <row r="11893" spans="1:10" hidden="1" x14ac:dyDescent="0.25">
      <c r="A11893" t="s">
        <v>44</v>
      </c>
      <c r="B11893" t="s">
        <v>128</v>
      </c>
      <c r="C11893">
        <v>2024</v>
      </c>
      <c r="D11893" t="s">
        <v>58</v>
      </c>
      <c r="E11893" t="s">
        <v>45</v>
      </c>
      <c r="F11893" t="s">
        <v>304</v>
      </c>
      <c r="G11893" t="s">
        <v>54</v>
      </c>
      <c r="H11893" t="s">
        <v>593</v>
      </c>
      <c r="I11893" t="s">
        <v>514</v>
      </c>
    </row>
    <row r="11894" spans="1:10" hidden="1" x14ac:dyDescent="0.25">
      <c r="A11894" t="s">
        <v>44</v>
      </c>
      <c r="B11894" t="s">
        <v>128</v>
      </c>
      <c r="C11894">
        <v>2024</v>
      </c>
      <c r="D11894" t="s">
        <v>58</v>
      </c>
      <c r="E11894" t="s">
        <v>45</v>
      </c>
      <c r="F11894" t="s">
        <v>304</v>
      </c>
      <c r="G11894" t="s">
        <v>54</v>
      </c>
      <c r="H11894" t="s">
        <v>314</v>
      </c>
      <c r="I11894" t="s">
        <v>398</v>
      </c>
      <c r="J11894" s="10">
        <v>882000</v>
      </c>
    </row>
    <row r="11895" spans="1:10" hidden="1" x14ac:dyDescent="0.25">
      <c r="A11895" t="s">
        <v>44</v>
      </c>
      <c r="B11895" t="s">
        <v>128</v>
      </c>
      <c r="C11895">
        <v>2024</v>
      </c>
      <c r="D11895" t="s">
        <v>58</v>
      </c>
      <c r="E11895" t="s">
        <v>45</v>
      </c>
      <c r="F11895" t="s">
        <v>304</v>
      </c>
      <c r="G11895" t="s">
        <v>54</v>
      </c>
      <c r="H11895" t="s">
        <v>315</v>
      </c>
      <c r="I11895" t="s">
        <v>454</v>
      </c>
      <c r="J11895" s="10">
        <v>152000</v>
      </c>
    </row>
    <row r="11896" spans="1:10" hidden="1" x14ac:dyDescent="0.25">
      <c r="A11896" t="s">
        <v>44</v>
      </c>
      <c r="B11896" t="s">
        <v>128</v>
      </c>
      <c r="C11896">
        <v>2024</v>
      </c>
      <c r="D11896" t="s">
        <v>58</v>
      </c>
      <c r="E11896" t="s">
        <v>45</v>
      </c>
      <c r="F11896" t="s">
        <v>304</v>
      </c>
      <c r="G11896" t="s">
        <v>54</v>
      </c>
      <c r="H11896" t="s">
        <v>315</v>
      </c>
      <c r="I11896" t="s">
        <v>594</v>
      </c>
      <c r="J11896" s="10">
        <v>142000</v>
      </c>
    </row>
    <row r="11897" spans="1:10" hidden="1" x14ac:dyDescent="0.25">
      <c r="A11897" t="s">
        <v>44</v>
      </c>
      <c r="B11897" t="s">
        <v>128</v>
      </c>
      <c r="C11897">
        <v>2024</v>
      </c>
      <c r="D11897" t="s">
        <v>58</v>
      </c>
      <c r="E11897" t="s">
        <v>45</v>
      </c>
      <c r="F11897" t="s">
        <v>304</v>
      </c>
      <c r="G11897" t="s">
        <v>54</v>
      </c>
      <c r="H11897" t="s">
        <v>316</v>
      </c>
    </row>
    <row r="11898" spans="1:10" hidden="1" x14ac:dyDescent="0.25">
      <c r="A11898" t="s">
        <v>44</v>
      </c>
      <c r="B11898" t="s">
        <v>128</v>
      </c>
      <c r="C11898">
        <v>2024</v>
      </c>
      <c r="D11898" t="s">
        <v>58</v>
      </c>
      <c r="E11898" t="s">
        <v>45</v>
      </c>
      <c r="F11898" t="s">
        <v>304</v>
      </c>
      <c r="G11898" t="s">
        <v>49</v>
      </c>
      <c r="H11898" t="s">
        <v>317</v>
      </c>
    </row>
    <row r="11899" spans="1:10" hidden="1" x14ac:dyDescent="0.25">
      <c r="A11899" t="s">
        <v>44</v>
      </c>
      <c r="B11899" t="s">
        <v>128</v>
      </c>
      <c r="C11899">
        <v>2024</v>
      </c>
      <c r="D11899" t="s">
        <v>58</v>
      </c>
      <c r="E11899" t="s">
        <v>45</v>
      </c>
      <c r="F11899" t="s">
        <v>50</v>
      </c>
      <c r="G11899" t="s">
        <v>56</v>
      </c>
      <c r="H11899" t="s">
        <v>124</v>
      </c>
      <c r="I11899" t="s">
        <v>401</v>
      </c>
      <c r="J11899" s="10">
        <v>137784.99</v>
      </c>
    </row>
    <row r="11900" spans="1:10" hidden="1" x14ac:dyDescent="0.25">
      <c r="A11900" t="s">
        <v>44</v>
      </c>
      <c r="B11900" t="s">
        <v>128</v>
      </c>
      <c r="C11900">
        <v>2024</v>
      </c>
      <c r="D11900" t="s">
        <v>58</v>
      </c>
      <c r="E11900" t="s">
        <v>45</v>
      </c>
      <c r="F11900" t="s">
        <v>50</v>
      </c>
      <c r="G11900" t="s">
        <v>56</v>
      </c>
      <c r="H11900" t="s">
        <v>98</v>
      </c>
      <c r="I11900" t="s">
        <v>401</v>
      </c>
      <c r="J11900" s="10">
        <v>182200</v>
      </c>
    </row>
    <row r="11901" spans="1:10" hidden="1" x14ac:dyDescent="0.25">
      <c r="A11901" t="s">
        <v>44</v>
      </c>
      <c r="B11901" t="s">
        <v>128</v>
      </c>
      <c r="C11901">
        <v>2024</v>
      </c>
      <c r="D11901" t="s">
        <v>58</v>
      </c>
      <c r="E11901" t="s">
        <v>45</v>
      </c>
      <c r="F11901" t="s">
        <v>50</v>
      </c>
      <c r="G11901" t="s">
        <v>56</v>
      </c>
      <c r="H11901" t="s">
        <v>98</v>
      </c>
      <c r="I11901" t="s">
        <v>569</v>
      </c>
      <c r="J11901" s="10">
        <v>285988</v>
      </c>
    </row>
    <row r="11902" spans="1:10" hidden="1" x14ac:dyDescent="0.25">
      <c r="A11902" t="s">
        <v>44</v>
      </c>
      <c r="B11902" t="s">
        <v>128</v>
      </c>
      <c r="C11902">
        <v>2024</v>
      </c>
      <c r="D11902" t="s">
        <v>58</v>
      </c>
      <c r="E11902" t="s">
        <v>45</v>
      </c>
      <c r="F11902" t="s">
        <v>50</v>
      </c>
      <c r="G11902" t="s">
        <v>56</v>
      </c>
      <c r="H11902" t="s">
        <v>265</v>
      </c>
      <c r="I11902" t="s">
        <v>398</v>
      </c>
    </row>
    <row r="11903" spans="1:10" hidden="1" x14ac:dyDescent="0.25">
      <c r="A11903" t="s">
        <v>44</v>
      </c>
      <c r="B11903" t="s">
        <v>128</v>
      </c>
      <c r="C11903">
        <v>2024</v>
      </c>
      <c r="D11903" t="s">
        <v>58</v>
      </c>
      <c r="E11903" t="s">
        <v>45</v>
      </c>
      <c r="F11903" t="s">
        <v>50</v>
      </c>
      <c r="G11903" t="s">
        <v>56</v>
      </c>
      <c r="H11903" t="s">
        <v>265</v>
      </c>
      <c r="I11903" t="s">
        <v>454</v>
      </c>
    </row>
    <row r="11904" spans="1:10" hidden="1" x14ac:dyDescent="0.25">
      <c r="A11904" t="s">
        <v>44</v>
      </c>
      <c r="B11904" t="s">
        <v>128</v>
      </c>
      <c r="C11904">
        <v>2024</v>
      </c>
      <c r="D11904" t="s">
        <v>58</v>
      </c>
      <c r="E11904" t="s">
        <v>45</v>
      </c>
      <c r="F11904" t="s">
        <v>50</v>
      </c>
      <c r="G11904" t="s">
        <v>56</v>
      </c>
      <c r="H11904" t="s">
        <v>265</v>
      </c>
      <c r="I11904" t="s">
        <v>675</v>
      </c>
    </row>
    <row r="11905" spans="1:10" hidden="1" x14ac:dyDescent="0.25">
      <c r="A11905" t="s">
        <v>44</v>
      </c>
      <c r="B11905" t="s">
        <v>128</v>
      </c>
      <c r="C11905">
        <v>2024</v>
      </c>
      <c r="D11905" t="s">
        <v>58</v>
      </c>
      <c r="E11905" t="s">
        <v>45</v>
      </c>
      <c r="F11905" t="s">
        <v>50</v>
      </c>
      <c r="G11905" t="s">
        <v>56</v>
      </c>
      <c r="H11905" t="s">
        <v>265</v>
      </c>
      <c r="I11905" t="s">
        <v>514</v>
      </c>
    </row>
    <row r="11906" spans="1:10" hidden="1" x14ac:dyDescent="0.25">
      <c r="A11906" t="s">
        <v>44</v>
      </c>
      <c r="B11906" t="s">
        <v>128</v>
      </c>
      <c r="C11906">
        <v>2024</v>
      </c>
      <c r="D11906" t="s">
        <v>58</v>
      </c>
      <c r="E11906" t="s">
        <v>45</v>
      </c>
      <c r="F11906" t="s">
        <v>50</v>
      </c>
      <c r="G11906" t="s">
        <v>56</v>
      </c>
      <c r="H11906" t="s">
        <v>265</v>
      </c>
      <c r="I11906" t="s">
        <v>581</v>
      </c>
    </row>
    <row r="11907" spans="1:10" hidden="1" x14ac:dyDescent="0.25">
      <c r="A11907" t="s">
        <v>44</v>
      </c>
      <c r="B11907" t="s">
        <v>128</v>
      </c>
      <c r="C11907">
        <v>2024</v>
      </c>
      <c r="D11907" t="s">
        <v>58</v>
      </c>
      <c r="E11907" t="s">
        <v>45</v>
      </c>
      <c r="F11907" t="s">
        <v>50</v>
      </c>
      <c r="G11907" t="s">
        <v>56</v>
      </c>
      <c r="H11907" t="s">
        <v>265</v>
      </c>
      <c r="I11907" t="s">
        <v>399</v>
      </c>
    </row>
    <row r="11908" spans="1:10" hidden="1" x14ac:dyDescent="0.25">
      <c r="A11908" t="s">
        <v>44</v>
      </c>
      <c r="B11908" t="s">
        <v>128</v>
      </c>
      <c r="C11908">
        <v>2024</v>
      </c>
      <c r="D11908" t="s">
        <v>58</v>
      </c>
      <c r="E11908" t="s">
        <v>45</v>
      </c>
      <c r="F11908" t="s">
        <v>50</v>
      </c>
      <c r="G11908" t="s">
        <v>56</v>
      </c>
      <c r="H11908" t="s">
        <v>265</v>
      </c>
      <c r="I11908" t="s">
        <v>403</v>
      </c>
    </row>
    <row r="11909" spans="1:10" hidden="1" x14ac:dyDescent="0.25">
      <c r="A11909" t="s">
        <v>44</v>
      </c>
      <c r="B11909" t="s">
        <v>128</v>
      </c>
      <c r="C11909">
        <v>2024</v>
      </c>
      <c r="D11909" t="s">
        <v>58</v>
      </c>
      <c r="E11909" t="s">
        <v>45</v>
      </c>
      <c r="F11909" t="s">
        <v>50</v>
      </c>
      <c r="G11909" t="s">
        <v>56</v>
      </c>
      <c r="H11909" t="s">
        <v>690</v>
      </c>
      <c r="I11909" t="s">
        <v>382</v>
      </c>
    </row>
    <row r="11910" spans="1:10" hidden="1" x14ac:dyDescent="0.25">
      <c r="A11910" t="s">
        <v>44</v>
      </c>
      <c r="B11910" t="s">
        <v>128</v>
      </c>
      <c r="C11910">
        <v>2024</v>
      </c>
      <c r="D11910" t="s">
        <v>58</v>
      </c>
      <c r="E11910" t="s">
        <v>45</v>
      </c>
      <c r="F11910" t="s">
        <v>50</v>
      </c>
      <c r="G11910" t="s">
        <v>56</v>
      </c>
      <c r="H11910" t="s">
        <v>690</v>
      </c>
      <c r="I11910" t="s">
        <v>576</v>
      </c>
    </row>
    <row r="11911" spans="1:10" hidden="1" x14ac:dyDescent="0.25">
      <c r="A11911" t="s">
        <v>44</v>
      </c>
      <c r="B11911" t="s">
        <v>128</v>
      </c>
      <c r="C11911">
        <v>2024</v>
      </c>
      <c r="D11911" t="s">
        <v>58</v>
      </c>
      <c r="E11911" t="s">
        <v>45</v>
      </c>
      <c r="F11911" t="s">
        <v>50</v>
      </c>
      <c r="G11911" t="s">
        <v>56</v>
      </c>
      <c r="H11911" t="s">
        <v>193</v>
      </c>
      <c r="I11911" t="s">
        <v>702</v>
      </c>
      <c r="J11911" s="3">
        <v>5184373</v>
      </c>
    </row>
    <row r="11912" spans="1:10" hidden="1" x14ac:dyDescent="0.25">
      <c r="A11912" t="s">
        <v>44</v>
      </c>
      <c r="B11912" t="s">
        <v>128</v>
      </c>
      <c r="C11912">
        <v>2024</v>
      </c>
      <c r="D11912" t="s">
        <v>58</v>
      </c>
      <c r="E11912" t="s">
        <v>45</v>
      </c>
      <c r="F11912" t="s">
        <v>50</v>
      </c>
      <c r="G11912" t="s">
        <v>56</v>
      </c>
      <c r="H11912" t="s">
        <v>193</v>
      </c>
      <c r="I11912" t="s">
        <v>391</v>
      </c>
    </row>
    <row r="11913" spans="1:10" hidden="1" x14ac:dyDescent="0.25">
      <c r="A11913" t="s">
        <v>44</v>
      </c>
      <c r="B11913" t="s">
        <v>128</v>
      </c>
      <c r="C11913">
        <v>2024</v>
      </c>
      <c r="D11913" t="s">
        <v>58</v>
      </c>
      <c r="E11913" t="s">
        <v>45</v>
      </c>
      <c r="F11913" t="s">
        <v>50</v>
      </c>
      <c r="G11913" t="s">
        <v>101</v>
      </c>
      <c r="H11913" t="s">
        <v>99</v>
      </c>
      <c r="I11913" t="s">
        <v>401</v>
      </c>
      <c r="J11913" s="3">
        <v>651204.01</v>
      </c>
    </row>
    <row r="11914" spans="1:10" hidden="1" x14ac:dyDescent="0.25">
      <c r="A11914" t="s">
        <v>44</v>
      </c>
      <c r="B11914" t="s">
        <v>128</v>
      </c>
      <c r="C11914">
        <v>2024</v>
      </c>
      <c r="D11914" t="s">
        <v>58</v>
      </c>
      <c r="E11914" t="s">
        <v>45</v>
      </c>
      <c r="F11914" t="s">
        <v>50</v>
      </c>
      <c r="G11914" t="s">
        <v>101</v>
      </c>
      <c r="H11914" t="s">
        <v>255</v>
      </c>
      <c r="I11914" t="s">
        <v>408</v>
      </c>
    </row>
    <row r="11915" spans="1:10" hidden="1" x14ac:dyDescent="0.25">
      <c r="A11915" t="s">
        <v>44</v>
      </c>
      <c r="B11915" t="s">
        <v>128</v>
      </c>
      <c r="C11915">
        <v>2024</v>
      </c>
      <c r="D11915" t="s">
        <v>58</v>
      </c>
      <c r="E11915" t="s">
        <v>45</v>
      </c>
      <c r="F11915" t="s">
        <v>50</v>
      </c>
      <c r="G11915" t="s">
        <v>101</v>
      </c>
      <c r="H11915" t="s">
        <v>255</v>
      </c>
      <c r="I11915" t="s">
        <v>442</v>
      </c>
    </row>
    <row r="11916" spans="1:10" hidden="1" x14ac:dyDescent="0.25">
      <c r="A11916" t="s">
        <v>44</v>
      </c>
      <c r="B11916" t="s">
        <v>128</v>
      </c>
      <c r="C11916">
        <v>2024</v>
      </c>
      <c r="D11916" t="s">
        <v>58</v>
      </c>
      <c r="E11916" t="s">
        <v>45</v>
      </c>
      <c r="F11916" t="s">
        <v>50</v>
      </c>
      <c r="G11916" t="s">
        <v>101</v>
      </c>
      <c r="H11916" t="s">
        <v>255</v>
      </c>
      <c r="I11916" t="s">
        <v>429</v>
      </c>
    </row>
    <row r="11917" spans="1:10" hidden="1" x14ac:dyDescent="0.25">
      <c r="A11917" t="s">
        <v>44</v>
      </c>
      <c r="B11917" t="s">
        <v>128</v>
      </c>
      <c r="C11917">
        <v>2024</v>
      </c>
      <c r="D11917" t="s">
        <v>58</v>
      </c>
      <c r="E11917" t="s">
        <v>45</v>
      </c>
      <c r="F11917" t="s">
        <v>50</v>
      </c>
      <c r="G11917" t="s">
        <v>101</v>
      </c>
      <c r="H11917" t="s">
        <v>255</v>
      </c>
      <c r="I11917" s="90" t="s">
        <v>739</v>
      </c>
      <c r="J11917" s="3">
        <v>1572.12</v>
      </c>
    </row>
    <row r="11918" spans="1:10" hidden="1" x14ac:dyDescent="0.25">
      <c r="A11918" t="s">
        <v>44</v>
      </c>
      <c r="B11918" t="s">
        <v>128</v>
      </c>
      <c r="C11918">
        <v>2024</v>
      </c>
      <c r="D11918" t="s">
        <v>58</v>
      </c>
      <c r="E11918" t="s">
        <v>45</v>
      </c>
      <c r="F11918" t="s">
        <v>50</v>
      </c>
      <c r="G11918" t="s">
        <v>101</v>
      </c>
      <c r="H11918" t="s">
        <v>255</v>
      </c>
      <c r="I11918" t="s">
        <v>716</v>
      </c>
      <c r="J11918" s="3">
        <v>2200</v>
      </c>
    </row>
    <row r="11919" spans="1:10" hidden="1" x14ac:dyDescent="0.25">
      <c r="A11919" t="s">
        <v>44</v>
      </c>
      <c r="B11919" t="s">
        <v>128</v>
      </c>
      <c r="C11919">
        <v>2024</v>
      </c>
      <c r="D11919" t="s">
        <v>58</v>
      </c>
      <c r="E11919" t="s">
        <v>45</v>
      </c>
      <c r="F11919" t="s">
        <v>50</v>
      </c>
      <c r="G11919" t="s">
        <v>101</v>
      </c>
      <c r="H11919" t="s">
        <v>255</v>
      </c>
      <c r="I11919" t="s">
        <v>395</v>
      </c>
      <c r="J11919" s="3">
        <v>14950</v>
      </c>
    </row>
    <row r="11920" spans="1:10" hidden="1" x14ac:dyDescent="0.25">
      <c r="A11920" t="s">
        <v>44</v>
      </c>
      <c r="B11920" t="s">
        <v>128</v>
      </c>
      <c r="C11920">
        <v>2024</v>
      </c>
      <c r="D11920" t="s">
        <v>58</v>
      </c>
      <c r="E11920" t="s">
        <v>45</v>
      </c>
      <c r="F11920" t="s">
        <v>50</v>
      </c>
      <c r="G11920" t="s">
        <v>101</v>
      </c>
      <c r="H11920" t="s">
        <v>255</v>
      </c>
      <c r="I11920" s="90" t="s">
        <v>375</v>
      </c>
      <c r="J11920" s="3">
        <v>1800</v>
      </c>
    </row>
    <row r="11921" spans="1:10" hidden="1" x14ac:dyDescent="0.25">
      <c r="A11921" t="s">
        <v>44</v>
      </c>
      <c r="B11921" t="s">
        <v>128</v>
      </c>
      <c r="C11921">
        <v>2024</v>
      </c>
      <c r="D11921" t="s">
        <v>58</v>
      </c>
      <c r="E11921" t="s">
        <v>45</v>
      </c>
      <c r="F11921" t="s">
        <v>50</v>
      </c>
      <c r="G11921" t="s">
        <v>101</v>
      </c>
      <c r="H11921" t="s">
        <v>255</v>
      </c>
      <c r="I11921" t="s">
        <v>416</v>
      </c>
    </row>
    <row r="11922" spans="1:10" hidden="1" x14ac:dyDescent="0.25">
      <c r="A11922" t="s">
        <v>44</v>
      </c>
      <c r="B11922" t="s">
        <v>128</v>
      </c>
      <c r="C11922">
        <v>2024</v>
      </c>
      <c r="D11922" t="s">
        <v>58</v>
      </c>
      <c r="E11922" t="s">
        <v>45</v>
      </c>
      <c r="F11922" t="s">
        <v>50</v>
      </c>
      <c r="G11922" t="s">
        <v>101</v>
      </c>
      <c r="H11922" t="s">
        <v>255</v>
      </c>
      <c r="I11922" t="s">
        <v>442</v>
      </c>
      <c r="J11922" s="3">
        <v>2192.52</v>
      </c>
    </row>
    <row r="11923" spans="1:10" hidden="1" x14ac:dyDescent="0.25">
      <c r="A11923" t="s">
        <v>44</v>
      </c>
      <c r="B11923" t="s">
        <v>128</v>
      </c>
      <c r="C11923">
        <v>2024</v>
      </c>
      <c r="D11923" t="s">
        <v>58</v>
      </c>
      <c r="E11923" t="s">
        <v>45</v>
      </c>
      <c r="F11923" t="s">
        <v>50</v>
      </c>
      <c r="G11923" t="s">
        <v>101</v>
      </c>
      <c r="H11923" t="s">
        <v>254</v>
      </c>
    </row>
    <row r="11924" spans="1:10" hidden="1" x14ac:dyDescent="0.25">
      <c r="A11924" t="s">
        <v>44</v>
      </c>
      <c r="B11924" t="s">
        <v>128</v>
      </c>
      <c r="C11924">
        <v>2024</v>
      </c>
      <c r="D11924" t="s">
        <v>58</v>
      </c>
      <c r="E11924" t="s">
        <v>45</v>
      </c>
      <c r="F11924" t="s">
        <v>50</v>
      </c>
      <c r="G11924" t="s">
        <v>101</v>
      </c>
      <c r="H11924" t="s">
        <v>236</v>
      </c>
      <c r="I11924" t="s">
        <v>615</v>
      </c>
    </row>
    <row r="11925" spans="1:10" hidden="1" x14ac:dyDescent="0.25">
      <c r="A11925" t="s">
        <v>44</v>
      </c>
      <c r="B11925" t="s">
        <v>128</v>
      </c>
      <c r="C11925">
        <v>2024</v>
      </c>
      <c r="D11925" t="s">
        <v>58</v>
      </c>
      <c r="E11925" t="s">
        <v>45</v>
      </c>
      <c r="F11925" t="s">
        <v>50</v>
      </c>
      <c r="G11925" t="s">
        <v>101</v>
      </c>
      <c r="H11925" t="s">
        <v>678</v>
      </c>
      <c r="I11925" t="s">
        <v>457</v>
      </c>
    </row>
    <row r="11926" spans="1:10" hidden="1" x14ac:dyDescent="0.25">
      <c r="A11926" t="s">
        <v>44</v>
      </c>
      <c r="B11926" t="s">
        <v>128</v>
      </c>
      <c r="C11926">
        <v>2024</v>
      </c>
      <c r="D11926" t="s">
        <v>58</v>
      </c>
      <c r="E11926" t="s">
        <v>45</v>
      </c>
      <c r="F11926" t="s">
        <v>50</v>
      </c>
      <c r="G11926" t="s">
        <v>101</v>
      </c>
      <c r="H11926" t="s">
        <v>678</v>
      </c>
      <c r="I11926" t="s">
        <v>465</v>
      </c>
      <c r="J11926" s="3">
        <v>26.11</v>
      </c>
    </row>
    <row r="11927" spans="1:10" hidden="1" x14ac:dyDescent="0.25">
      <c r="A11927" t="s">
        <v>44</v>
      </c>
      <c r="B11927" t="s">
        <v>128</v>
      </c>
      <c r="C11927">
        <v>2024</v>
      </c>
      <c r="D11927" t="s">
        <v>58</v>
      </c>
      <c r="E11927" t="s">
        <v>45</v>
      </c>
      <c r="F11927" t="s">
        <v>50</v>
      </c>
      <c r="G11927" t="s">
        <v>101</v>
      </c>
      <c r="H11927" t="s">
        <v>678</v>
      </c>
      <c r="I11927" t="s">
        <v>398</v>
      </c>
    </row>
    <row r="11928" spans="1:10" hidden="1" x14ac:dyDescent="0.25">
      <c r="A11928" t="s">
        <v>44</v>
      </c>
      <c r="B11928" t="s">
        <v>128</v>
      </c>
      <c r="C11928">
        <v>2024</v>
      </c>
      <c r="D11928" t="s">
        <v>58</v>
      </c>
      <c r="E11928" t="s">
        <v>45</v>
      </c>
      <c r="F11928" t="s">
        <v>50</v>
      </c>
      <c r="G11928" t="s">
        <v>101</v>
      </c>
      <c r="H11928" t="s">
        <v>678</v>
      </c>
      <c r="I11928" t="s">
        <v>503</v>
      </c>
    </row>
    <row r="11929" spans="1:10" hidden="1" x14ac:dyDescent="0.25">
      <c r="A11929" t="s">
        <v>44</v>
      </c>
      <c r="B11929" t="s">
        <v>128</v>
      </c>
      <c r="C11929">
        <v>2024</v>
      </c>
      <c r="D11929" t="s">
        <v>58</v>
      </c>
      <c r="E11929" t="s">
        <v>45</v>
      </c>
      <c r="F11929" t="s">
        <v>50</v>
      </c>
      <c r="G11929" t="s">
        <v>101</v>
      </c>
      <c r="H11929" t="s">
        <v>678</v>
      </c>
      <c r="I11929" t="s">
        <v>384</v>
      </c>
    </row>
    <row r="11930" spans="1:10" hidden="1" x14ac:dyDescent="0.25">
      <c r="A11930" t="s">
        <v>44</v>
      </c>
      <c r="B11930" t="s">
        <v>128</v>
      </c>
      <c r="C11930">
        <v>2024</v>
      </c>
      <c r="D11930" t="s">
        <v>58</v>
      </c>
      <c r="E11930" t="s">
        <v>45</v>
      </c>
      <c r="F11930" t="s">
        <v>50</v>
      </c>
      <c r="G11930" t="s">
        <v>101</v>
      </c>
      <c r="H11930" t="s">
        <v>678</v>
      </c>
      <c r="I11930" t="s">
        <v>414</v>
      </c>
    </row>
    <row r="11931" spans="1:10" hidden="1" x14ac:dyDescent="0.25">
      <c r="A11931" t="s">
        <v>44</v>
      </c>
      <c r="B11931" t="s">
        <v>128</v>
      </c>
      <c r="C11931">
        <v>2024</v>
      </c>
      <c r="D11931" t="s">
        <v>58</v>
      </c>
      <c r="E11931" t="s">
        <v>45</v>
      </c>
      <c r="F11931" t="s">
        <v>50</v>
      </c>
      <c r="G11931" t="s">
        <v>101</v>
      </c>
      <c r="H11931" t="s">
        <v>678</v>
      </c>
      <c r="I11931" t="s">
        <v>409</v>
      </c>
    </row>
    <row r="11932" spans="1:10" hidden="1" x14ac:dyDescent="0.25">
      <c r="A11932" t="s">
        <v>44</v>
      </c>
      <c r="B11932" t="s">
        <v>128</v>
      </c>
      <c r="C11932">
        <v>2024</v>
      </c>
      <c r="D11932" t="s">
        <v>58</v>
      </c>
      <c r="E11932" t="s">
        <v>45</v>
      </c>
      <c r="F11932" t="s">
        <v>50</v>
      </c>
      <c r="G11932" t="s">
        <v>101</v>
      </c>
      <c r="H11932" t="s">
        <v>678</v>
      </c>
      <c r="I11932" t="s">
        <v>417</v>
      </c>
    </row>
    <row r="11933" spans="1:10" hidden="1" x14ac:dyDescent="0.25">
      <c r="A11933" t="s">
        <v>44</v>
      </c>
      <c r="B11933" t="s">
        <v>128</v>
      </c>
      <c r="C11933">
        <v>2024</v>
      </c>
      <c r="D11933" t="s">
        <v>58</v>
      </c>
      <c r="E11933" t="s">
        <v>45</v>
      </c>
      <c r="F11933" t="s">
        <v>50</v>
      </c>
      <c r="G11933" t="s">
        <v>101</v>
      </c>
      <c r="H11933" t="s">
        <v>678</v>
      </c>
      <c r="I11933" t="s">
        <v>505</v>
      </c>
    </row>
    <row r="11934" spans="1:10" hidden="1" x14ac:dyDescent="0.25">
      <c r="A11934" t="s">
        <v>44</v>
      </c>
      <c r="B11934" t="s">
        <v>128</v>
      </c>
      <c r="C11934">
        <v>2024</v>
      </c>
      <c r="D11934" t="s">
        <v>58</v>
      </c>
      <c r="E11934" t="s">
        <v>45</v>
      </c>
      <c r="F11934" t="s">
        <v>50</v>
      </c>
      <c r="G11934" t="s">
        <v>101</v>
      </c>
      <c r="H11934" t="s">
        <v>678</v>
      </c>
      <c r="I11934" t="s">
        <v>403</v>
      </c>
      <c r="J11934" s="3">
        <v>414</v>
      </c>
    </row>
    <row r="11935" spans="1:10" hidden="1" x14ac:dyDescent="0.25">
      <c r="A11935" t="s">
        <v>44</v>
      </c>
      <c r="B11935" t="s">
        <v>128</v>
      </c>
      <c r="C11935">
        <v>2024</v>
      </c>
      <c r="D11935" t="s">
        <v>58</v>
      </c>
      <c r="E11935" t="s">
        <v>45</v>
      </c>
      <c r="F11935" t="s">
        <v>50</v>
      </c>
      <c r="G11935" t="s">
        <v>101</v>
      </c>
      <c r="H11935" t="s">
        <v>678</v>
      </c>
      <c r="I11935" t="s">
        <v>414</v>
      </c>
    </row>
    <row r="11936" spans="1:10" hidden="1" x14ac:dyDescent="0.25">
      <c r="A11936" t="s">
        <v>44</v>
      </c>
      <c r="B11936" t="s">
        <v>128</v>
      </c>
      <c r="C11936">
        <v>2024</v>
      </c>
      <c r="D11936" t="s">
        <v>58</v>
      </c>
      <c r="E11936" t="s">
        <v>45</v>
      </c>
      <c r="F11936" t="s">
        <v>50</v>
      </c>
      <c r="G11936" t="s">
        <v>101</v>
      </c>
      <c r="H11936" t="s">
        <v>678</v>
      </c>
    </row>
    <row r="11937" spans="1:10" hidden="1" x14ac:dyDescent="0.25">
      <c r="A11937" t="s">
        <v>44</v>
      </c>
      <c r="B11937" t="s">
        <v>128</v>
      </c>
      <c r="C11937">
        <v>2024</v>
      </c>
      <c r="D11937" t="s">
        <v>58</v>
      </c>
      <c r="E11937" t="s">
        <v>45</v>
      </c>
      <c r="F11937" t="s">
        <v>50</v>
      </c>
      <c r="G11937" t="s">
        <v>101</v>
      </c>
      <c r="H11937" t="s">
        <v>678</v>
      </c>
    </row>
    <row r="11938" spans="1:10" hidden="1" x14ac:dyDescent="0.25">
      <c r="A11938" t="s">
        <v>44</v>
      </c>
      <c r="B11938" t="s">
        <v>128</v>
      </c>
      <c r="C11938">
        <v>2024</v>
      </c>
      <c r="D11938" t="s">
        <v>58</v>
      </c>
      <c r="E11938" t="s">
        <v>45</v>
      </c>
      <c r="F11938" t="s">
        <v>50</v>
      </c>
      <c r="G11938" t="s">
        <v>101</v>
      </c>
      <c r="H11938" t="s">
        <v>30</v>
      </c>
      <c r="I11938" t="s">
        <v>375</v>
      </c>
    </row>
    <row r="11939" spans="1:10" hidden="1" x14ac:dyDescent="0.25">
      <c r="A11939" t="s">
        <v>44</v>
      </c>
      <c r="B11939" t="s">
        <v>128</v>
      </c>
      <c r="C11939">
        <v>2024</v>
      </c>
      <c r="D11939" t="s">
        <v>58</v>
      </c>
      <c r="E11939" t="s">
        <v>45</v>
      </c>
      <c r="F11939" t="s">
        <v>50</v>
      </c>
      <c r="G11939" t="s">
        <v>101</v>
      </c>
      <c r="H11939" t="s">
        <v>30</v>
      </c>
      <c r="I11939" t="s">
        <v>597</v>
      </c>
    </row>
    <row r="11940" spans="1:10" hidden="1" x14ac:dyDescent="0.25">
      <c r="A11940" t="s">
        <v>44</v>
      </c>
      <c r="B11940" t="s">
        <v>128</v>
      </c>
      <c r="C11940">
        <v>2024</v>
      </c>
      <c r="D11940" t="s">
        <v>58</v>
      </c>
      <c r="E11940" t="s">
        <v>45</v>
      </c>
      <c r="F11940" t="s">
        <v>50</v>
      </c>
      <c r="G11940" t="s">
        <v>101</v>
      </c>
      <c r="H11940" t="s">
        <v>30</v>
      </c>
      <c r="I11940" t="s">
        <v>556</v>
      </c>
    </row>
    <row r="11941" spans="1:10" hidden="1" x14ac:dyDescent="0.25">
      <c r="A11941" t="s">
        <v>44</v>
      </c>
      <c r="B11941" t="s">
        <v>128</v>
      </c>
      <c r="C11941">
        <v>2024</v>
      </c>
      <c r="D11941" t="s">
        <v>58</v>
      </c>
      <c r="E11941" t="s">
        <v>45</v>
      </c>
      <c r="F11941" t="s">
        <v>50</v>
      </c>
      <c r="G11941" t="s">
        <v>101</v>
      </c>
      <c r="H11941" t="s">
        <v>30</v>
      </c>
      <c r="I11941" t="s">
        <v>703</v>
      </c>
    </row>
    <row r="11942" spans="1:10" hidden="1" x14ac:dyDescent="0.25">
      <c r="A11942" t="s">
        <v>44</v>
      </c>
      <c r="B11942" t="s">
        <v>128</v>
      </c>
      <c r="C11942">
        <v>2024</v>
      </c>
      <c r="D11942" t="s">
        <v>58</v>
      </c>
      <c r="E11942" t="s">
        <v>45</v>
      </c>
      <c r="F11942" t="s">
        <v>50</v>
      </c>
      <c r="G11942" t="s">
        <v>101</v>
      </c>
      <c r="H11942" t="s">
        <v>30</v>
      </c>
      <c r="I11942" t="s">
        <v>478</v>
      </c>
    </row>
    <row r="11943" spans="1:10" hidden="1" x14ac:dyDescent="0.25">
      <c r="A11943" t="s">
        <v>44</v>
      </c>
      <c r="B11943" t="s">
        <v>128</v>
      </c>
      <c r="C11943">
        <v>2024</v>
      </c>
      <c r="D11943" t="s">
        <v>58</v>
      </c>
      <c r="E11943" t="s">
        <v>45</v>
      </c>
      <c r="F11943" t="s">
        <v>50</v>
      </c>
      <c r="G11943" t="s">
        <v>101</v>
      </c>
      <c r="H11943" t="s">
        <v>30</v>
      </c>
      <c r="I11943" t="s">
        <v>409</v>
      </c>
    </row>
    <row r="11944" spans="1:10" hidden="1" x14ac:dyDescent="0.25">
      <c r="A11944" t="s">
        <v>44</v>
      </c>
      <c r="B11944" t="s">
        <v>128</v>
      </c>
      <c r="C11944">
        <v>2024</v>
      </c>
      <c r="D11944" t="s">
        <v>58</v>
      </c>
      <c r="E11944" t="s">
        <v>45</v>
      </c>
      <c r="F11944" t="s">
        <v>50</v>
      </c>
      <c r="G11944" t="s">
        <v>101</v>
      </c>
      <c r="H11944" t="s">
        <v>30</v>
      </c>
      <c r="I11944" t="s">
        <v>464</v>
      </c>
    </row>
    <row r="11945" spans="1:10" hidden="1" x14ac:dyDescent="0.25">
      <c r="A11945" t="s">
        <v>44</v>
      </c>
      <c r="B11945" t="s">
        <v>128</v>
      </c>
      <c r="C11945">
        <v>2024</v>
      </c>
      <c r="D11945" t="s">
        <v>58</v>
      </c>
      <c r="E11945" t="s">
        <v>45</v>
      </c>
      <c r="F11945" t="s">
        <v>50</v>
      </c>
      <c r="G11945" t="s">
        <v>101</v>
      </c>
      <c r="H11945" t="s">
        <v>30</v>
      </c>
      <c r="I11945" t="s">
        <v>662</v>
      </c>
    </row>
    <row r="11946" spans="1:10" hidden="1" x14ac:dyDescent="0.25">
      <c r="A11946" t="s">
        <v>44</v>
      </c>
      <c r="B11946" t="s">
        <v>128</v>
      </c>
      <c r="C11946">
        <v>2024</v>
      </c>
      <c r="D11946" t="s">
        <v>58</v>
      </c>
      <c r="E11946" t="s">
        <v>45</v>
      </c>
      <c r="F11946" t="s">
        <v>50</v>
      </c>
      <c r="G11946" t="s">
        <v>101</v>
      </c>
      <c r="H11946" t="s">
        <v>30</v>
      </c>
      <c r="I11946" t="s">
        <v>663</v>
      </c>
    </row>
    <row r="11947" spans="1:10" hidden="1" x14ac:dyDescent="0.25">
      <c r="A11947" t="s">
        <v>44</v>
      </c>
      <c r="B11947" t="s">
        <v>128</v>
      </c>
      <c r="C11947">
        <v>2024</v>
      </c>
      <c r="D11947" t="s">
        <v>58</v>
      </c>
      <c r="E11947" t="s">
        <v>45</v>
      </c>
      <c r="F11947" t="s">
        <v>50</v>
      </c>
      <c r="G11947" t="s">
        <v>101</v>
      </c>
      <c r="H11947" t="s">
        <v>30</v>
      </c>
      <c r="I11947" t="s">
        <v>664</v>
      </c>
    </row>
    <row r="11948" spans="1:10" hidden="1" x14ac:dyDescent="0.25">
      <c r="A11948" t="s">
        <v>44</v>
      </c>
      <c r="B11948" t="s">
        <v>128</v>
      </c>
      <c r="C11948">
        <v>2024</v>
      </c>
      <c r="D11948" t="s">
        <v>58</v>
      </c>
      <c r="E11948" t="s">
        <v>45</v>
      </c>
      <c r="F11948" t="s">
        <v>50</v>
      </c>
      <c r="G11948" t="s">
        <v>101</v>
      </c>
      <c r="H11948" t="s">
        <v>30</v>
      </c>
      <c r="I11948" t="s">
        <v>615</v>
      </c>
    </row>
    <row r="11949" spans="1:10" hidden="1" x14ac:dyDescent="0.25">
      <c r="A11949" t="s">
        <v>44</v>
      </c>
      <c r="B11949" t="s">
        <v>128</v>
      </c>
      <c r="C11949">
        <v>2024</v>
      </c>
      <c r="D11949" t="s">
        <v>58</v>
      </c>
      <c r="E11949" t="s">
        <v>45</v>
      </c>
      <c r="F11949" t="s">
        <v>50</v>
      </c>
      <c r="G11949" t="s">
        <v>101</v>
      </c>
      <c r="H11949" t="s">
        <v>30</v>
      </c>
      <c r="I11949" s="90" t="s">
        <v>526</v>
      </c>
      <c r="J11949" s="3">
        <v>221200</v>
      </c>
    </row>
    <row r="11950" spans="1:10" hidden="1" x14ac:dyDescent="0.25">
      <c r="A11950" t="s">
        <v>44</v>
      </c>
      <c r="B11950" t="s">
        <v>128</v>
      </c>
      <c r="C11950">
        <v>2024</v>
      </c>
      <c r="D11950" t="s">
        <v>58</v>
      </c>
      <c r="E11950" t="s">
        <v>45</v>
      </c>
      <c r="F11950" t="s">
        <v>50</v>
      </c>
      <c r="G11950" t="s">
        <v>101</v>
      </c>
      <c r="H11950" t="s">
        <v>30</v>
      </c>
      <c r="I11950" s="90" t="s">
        <v>717</v>
      </c>
    </row>
    <row r="11951" spans="1:10" hidden="1" x14ac:dyDescent="0.25">
      <c r="A11951" t="s">
        <v>44</v>
      </c>
      <c r="B11951" t="s">
        <v>128</v>
      </c>
      <c r="C11951">
        <v>2024</v>
      </c>
      <c r="D11951" t="s">
        <v>58</v>
      </c>
      <c r="E11951" t="s">
        <v>45</v>
      </c>
      <c r="F11951" t="s">
        <v>50</v>
      </c>
      <c r="G11951" t="s">
        <v>101</v>
      </c>
      <c r="H11951" t="s">
        <v>30</v>
      </c>
      <c r="I11951" t="s">
        <v>375</v>
      </c>
      <c r="J11951" s="3">
        <v>71000</v>
      </c>
    </row>
    <row r="11952" spans="1:10" hidden="1" x14ac:dyDescent="0.25">
      <c r="A11952" t="s">
        <v>44</v>
      </c>
      <c r="B11952" t="s">
        <v>128</v>
      </c>
      <c r="C11952">
        <v>2024</v>
      </c>
      <c r="D11952" t="s">
        <v>58</v>
      </c>
      <c r="E11952" t="s">
        <v>45</v>
      </c>
      <c r="F11952" t="s">
        <v>50</v>
      </c>
      <c r="G11952" t="s">
        <v>101</v>
      </c>
      <c r="H11952" t="s">
        <v>30</v>
      </c>
      <c r="I11952" s="90" t="s">
        <v>556</v>
      </c>
      <c r="J11952" s="3">
        <v>54000</v>
      </c>
    </row>
    <row r="11953" spans="1:10" hidden="1" x14ac:dyDescent="0.25">
      <c r="A11953" t="s">
        <v>44</v>
      </c>
      <c r="B11953" t="s">
        <v>128</v>
      </c>
      <c r="C11953">
        <v>2024</v>
      </c>
      <c r="D11953" t="s">
        <v>58</v>
      </c>
      <c r="E11953" t="s">
        <v>45</v>
      </c>
      <c r="F11953" t="s">
        <v>50</v>
      </c>
      <c r="G11953" t="s">
        <v>101</v>
      </c>
      <c r="H11953" t="s">
        <v>30</v>
      </c>
      <c r="I11953" s="90" t="s">
        <v>591</v>
      </c>
      <c r="J11953" s="3">
        <v>63000</v>
      </c>
    </row>
    <row r="11954" spans="1:10" hidden="1" x14ac:dyDescent="0.25">
      <c r="A11954" t="s">
        <v>44</v>
      </c>
      <c r="B11954" t="s">
        <v>128</v>
      </c>
      <c r="C11954">
        <v>2024</v>
      </c>
      <c r="D11954" t="s">
        <v>58</v>
      </c>
      <c r="E11954" t="s">
        <v>45</v>
      </c>
      <c r="F11954" t="s">
        <v>50</v>
      </c>
      <c r="G11954" t="s">
        <v>101</v>
      </c>
      <c r="H11954" t="s">
        <v>30</v>
      </c>
      <c r="I11954" t="s">
        <v>619</v>
      </c>
    </row>
    <row r="11955" spans="1:10" hidden="1" x14ac:dyDescent="0.25">
      <c r="A11955" t="s">
        <v>44</v>
      </c>
      <c r="B11955" t="s">
        <v>128</v>
      </c>
      <c r="C11955">
        <v>2024</v>
      </c>
      <c r="D11955" t="s">
        <v>58</v>
      </c>
      <c r="E11955" t="s">
        <v>45</v>
      </c>
      <c r="F11955" t="s">
        <v>50</v>
      </c>
      <c r="G11955" t="s">
        <v>101</v>
      </c>
      <c r="H11955" t="s">
        <v>30</v>
      </c>
      <c r="I11955" t="s">
        <v>403</v>
      </c>
    </row>
    <row r="11956" spans="1:10" hidden="1" x14ac:dyDescent="0.25">
      <c r="A11956" t="s">
        <v>44</v>
      </c>
      <c r="B11956" t="s">
        <v>128</v>
      </c>
      <c r="C11956">
        <v>2024</v>
      </c>
      <c r="D11956" t="s">
        <v>58</v>
      </c>
      <c r="E11956" t="s">
        <v>45</v>
      </c>
      <c r="F11956" t="s">
        <v>50</v>
      </c>
      <c r="G11956" t="s">
        <v>101</v>
      </c>
      <c r="H11956" t="s">
        <v>30</v>
      </c>
      <c r="I11956" t="s">
        <v>426</v>
      </c>
    </row>
    <row r="11957" spans="1:10" hidden="1" x14ac:dyDescent="0.25">
      <c r="A11957" t="s">
        <v>44</v>
      </c>
      <c r="B11957" t="s">
        <v>128</v>
      </c>
      <c r="C11957">
        <v>2024</v>
      </c>
      <c r="D11957" t="s">
        <v>58</v>
      </c>
      <c r="E11957" t="s">
        <v>45</v>
      </c>
      <c r="F11957" t="s">
        <v>50</v>
      </c>
      <c r="G11957" t="s">
        <v>101</v>
      </c>
      <c r="H11957" t="s">
        <v>30</v>
      </c>
      <c r="I11957" t="s">
        <v>607</v>
      </c>
    </row>
    <row r="11958" spans="1:10" hidden="1" x14ac:dyDescent="0.25">
      <c r="A11958" t="s">
        <v>44</v>
      </c>
      <c r="B11958" t="s">
        <v>128</v>
      </c>
      <c r="C11958">
        <v>2024</v>
      </c>
      <c r="D11958" t="s">
        <v>58</v>
      </c>
      <c r="E11958" t="s">
        <v>45</v>
      </c>
      <c r="F11958" t="s">
        <v>50</v>
      </c>
      <c r="G11958" t="s">
        <v>101</v>
      </c>
      <c r="H11958" t="s">
        <v>30</v>
      </c>
      <c r="I11958" t="s">
        <v>620</v>
      </c>
    </row>
    <row r="11959" spans="1:10" hidden="1" x14ac:dyDescent="0.25">
      <c r="A11959" t="s">
        <v>44</v>
      </c>
      <c r="B11959" t="s">
        <v>128</v>
      </c>
      <c r="C11959">
        <v>2024</v>
      </c>
      <c r="D11959" t="s">
        <v>58</v>
      </c>
      <c r="E11959" t="s">
        <v>45</v>
      </c>
      <c r="F11959" t="s">
        <v>50</v>
      </c>
      <c r="G11959" t="s">
        <v>101</v>
      </c>
      <c r="H11959" t="s">
        <v>30</v>
      </c>
    </row>
    <row r="11960" spans="1:10" hidden="1" x14ac:dyDescent="0.25">
      <c r="A11960" t="s">
        <v>44</v>
      </c>
      <c r="B11960" t="s">
        <v>128</v>
      </c>
      <c r="C11960">
        <v>2024</v>
      </c>
      <c r="D11960" t="s">
        <v>58</v>
      </c>
      <c r="E11960" t="s">
        <v>45</v>
      </c>
      <c r="F11960" t="s">
        <v>50</v>
      </c>
      <c r="G11960" t="s">
        <v>101</v>
      </c>
      <c r="H11960" t="s">
        <v>30</v>
      </c>
    </row>
    <row r="11961" spans="1:10" hidden="1" x14ac:dyDescent="0.25">
      <c r="A11961" t="s">
        <v>44</v>
      </c>
      <c r="B11961" t="s">
        <v>128</v>
      </c>
      <c r="C11961">
        <v>2024</v>
      </c>
      <c r="D11961" t="s">
        <v>58</v>
      </c>
      <c r="E11961" t="s">
        <v>45</v>
      </c>
      <c r="F11961" t="s">
        <v>50</v>
      </c>
      <c r="G11961" t="s">
        <v>101</v>
      </c>
      <c r="H11961" t="s">
        <v>30</v>
      </c>
    </row>
    <row r="11962" spans="1:10" hidden="1" x14ac:dyDescent="0.25">
      <c r="A11962" t="s">
        <v>44</v>
      </c>
      <c r="B11962" t="s">
        <v>128</v>
      </c>
      <c r="C11962">
        <v>2024</v>
      </c>
      <c r="D11962" t="s">
        <v>58</v>
      </c>
      <c r="E11962" t="s">
        <v>45</v>
      </c>
      <c r="F11962" t="s">
        <v>50</v>
      </c>
      <c r="G11962" t="s">
        <v>101</v>
      </c>
      <c r="H11962" t="s">
        <v>30</v>
      </c>
    </row>
    <row r="11963" spans="1:10" hidden="1" x14ac:dyDescent="0.25">
      <c r="A11963" t="s">
        <v>44</v>
      </c>
      <c r="B11963" t="s">
        <v>128</v>
      </c>
      <c r="C11963">
        <v>2024</v>
      </c>
      <c r="D11963" t="s">
        <v>58</v>
      </c>
      <c r="E11963" t="s">
        <v>45</v>
      </c>
      <c r="F11963" t="s">
        <v>50</v>
      </c>
      <c r="G11963" t="s">
        <v>101</v>
      </c>
      <c r="H11963" t="s">
        <v>30</v>
      </c>
    </row>
    <row r="11964" spans="1:10" hidden="1" x14ac:dyDescent="0.25">
      <c r="A11964" t="s">
        <v>44</v>
      </c>
      <c r="B11964" t="s">
        <v>128</v>
      </c>
      <c r="C11964">
        <v>2024</v>
      </c>
      <c r="D11964" t="s">
        <v>58</v>
      </c>
      <c r="E11964" t="s">
        <v>45</v>
      </c>
      <c r="F11964" t="s">
        <v>50</v>
      </c>
      <c r="G11964" t="s">
        <v>101</v>
      </c>
      <c r="H11964" t="s">
        <v>30</v>
      </c>
    </row>
    <row r="11965" spans="1:10" hidden="1" x14ac:dyDescent="0.25">
      <c r="A11965" t="s">
        <v>44</v>
      </c>
      <c r="B11965" t="s">
        <v>128</v>
      </c>
      <c r="C11965">
        <v>2024</v>
      </c>
      <c r="D11965" t="s">
        <v>58</v>
      </c>
      <c r="E11965" t="s">
        <v>45</v>
      </c>
      <c r="F11965" t="s">
        <v>287</v>
      </c>
      <c r="G11965" t="s">
        <v>287</v>
      </c>
      <c r="H11965" t="s">
        <v>288</v>
      </c>
      <c r="I11965" t="s">
        <v>403</v>
      </c>
    </row>
    <row r="11966" spans="1:10" hidden="1" x14ac:dyDescent="0.25">
      <c r="A11966" t="s">
        <v>44</v>
      </c>
      <c r="B11966" t="s">
        <v>128</v>
      </c>
      <c r="C11966">
        <v>2024</v>
      </c>
      <c r="D11966" t="s">
        <v>58</v>
      </c>
      <c r="E11966" t="s">
        <v>112</v>
      </c>
      <c r="F11966" t="s">
        <v>117</v>
      </c>
      <c r="G11966" t="s">
        <v>53</v>
      </c>
      <c r="H11966" t="s">
        <v>256</v>
      </c>
    </row>
    <row r="11967" spans="1:10" hidden="1" x14ac:dyDescent="0.25">
      <c r="A11967" t="s">
        <v>44</v>
      </c>
      <c r="B11967" t="s">
        <v>128</v>
      </c>
      <c r="C11967">
        <v>2024</v>
      </c>
      <c r="D11967" t="s">
        <v>58</v>
      </c>
      <c r="E11967" t="s">
        <v>112</v>
      </c>
      <c r="F11967" t="s">
        <v>117</v>
      </c>
      <c r="G11967" t="s">
        <v>53</v>
      </c>
      <c r="H11967" t="s">
        <v>335</v>
      </c>
      <c r="I11967" t="s">
        <v>475</v>
      </c>
    </row>
    <row r="11968" spans="1:10" hidden="1" x14ac:dyDescent="0.25">
      <c r="A11968" t="s">
        <v>44</v>
      </c>
      <c r="B11968" t="s">
        <v>128</v>
      </c>
      <c r="C11968">
        <v>2024</v>
      </c>
      <c r="D11968" t="s">
        <v>58</v>
      </c>
      <c r="E11968" t="s">
        <v>112</v>
      </c>
      <c r="F11968" t="s">
        <v>117</v>
      </c>
      <c r="G11968" t="s">
        <v>53</v>
      </c>
      <c r="H11968" t="s">
        <v>257</v>
      </c>
      <c r="I11968" t="s">
        <v>406</v>
      </c>
      <c r="J11968" s="3">
        <v>741615</v>
      </c>
    </row>
    <row r="11969" spans="1:10" hidden="1" x14ac:dyDescent="0.25">
      <c r="A11969" t="s">
        <v>44</v>
      </c>
      <c r="B11969" t="s">
        <v>128</v>
      </c>
      <c r="C11969">
        <v>2024</v>
      </c>
      <c r="D11969" t="s">
        <v>58</v>
      </c>
      <c r="E11969" t="s">
        <v>112</v>
      </c>
      <c r="F11969" t="s">
        <v>117</v>
      </c>
      <c r="G11969" t="s">
        <v>53</v>
      </c>
      <c r="H11969" t="s">
        <v>257</v>
      </c>
      <c r="I11969" t="s">
        <v>408</v>
      </c>
      <c r="J11969" s="3">
        <v>3116221.5</v>
      </c>
    </row>
    <row r="11970" spans="1:10" hidden="1" x14ac:dyDescent="0.25">
      <c r="A11970" t="s">
        <v>44</v>
      </c>
      <c r="B11970" t="s">
        <v>128</v>
      </c>
      <c r="C11970">
        <v>2024</v>
      </c>
      <c r="D11970" t="s">
        <v>58</v>
      </c>
      <c r="E11970" t="s">
        <v>112</v>
      </c>
      <c r="F11970" t="s">
        <v>117</v>
      </c>
      <c r="G11970" t="s">
        <v>53</v>
      </c>
      <c r="H11970" t="s">
        <v>257</v>
      </c>
      <c r="I11970" t="s">
        <v>421</v>
      </c>
    </row>
    <row r="11971" spans="1:10" hidden="1" x14ac:dyDescent="0.25">
      <c r="A11971" t="s">
        <v>44</v>
      </c>
      <c r="B11971" t="s">
        <v>128</v>
      </c>
      <c r="C11971">
        <v>2024</v>
      </c>
      <c r="D11971" t="s">
        <v>58</v>
      </c>
      <c r="E11971" t="s">
        <v>112</v>
      </c>
      <c r="F11971" t="s">
        <v>117</v>
      </c>
      <c r="G11971" t="s">
        <v>53</v>
      </c>
      <c r="H11971" t="s">
        <v>257</v>
      </c>
      <c r="I11971" t="s">
        <v>407</v>
      </c>
      <c r="J11971" s="3"/>
    </row>
    <row r="11972" spans="1:10" hidden="1" x14ac:dyDescent="0.25">
      <c r="A11972" t="s">
        <v>44</v>
      </c>
      <c r="B11972" t="s">
        <v>128</v>
      </c>
      <c r="C11972">
        <v>2024</v>
      </c>
      <c r="D11972" t="s">
        <v>58</v>
      </c>
      <c r="E11972" t="s">
        <v>112</v>
      </c>
      <c r="F11972" t="s">
        <v>117</v>
      </c>
      <c r="G11972" t="s">
        <v>53</v>
      </c>
      <c r="H11972" t="s">
        <v>257</v>
      </c>
    </row>
    <row r="11973" spans="1:10" hidden="1" x14ac:dyDescent="0.25">
      <c r="A11973" t="s">
        <v>44</v>
      </c>
      <c r="B11973" t="s">
        <v>128</v>
      </c>
      <c r="C11973">
        <v>2024</v>
      </c>
      <c r="D11973" t="s">
        <v>58</v>
      </c>
      <c r="E11973" t="s">
        <v>112</v>
      </c>
      <c r="F11973" t="s">
        <v>117</v>
      </c>
      <c r="G11973" t="s">
        <v>53</v>
      </c>
      <c r="H11973" t="s">
        <v>257</v>
      </c>
    </row>
    <row r="11974" spans="1:10" hidden="1" x14ac:dyDescent="0.25">
      <c r="A11974" t="s">
        <v>44</v>
      </c>
      <c r="B11974" t="s">
        <v>128</v>
      </c>
      <c r="C11974">
        <v>2024</v>
      </c>
      <c r="D11974" t="s">
        <v>58</v>
      </c>
      <c r="E11974" t="s">
        <v>112</v>
      </c>
      <c r="F11974" t="s">
        <v>117</v>
      </c>
      <c r="G11974" t="s">
        <v>53</v>
      </c>
      <c r="H11974" t="s">
        <v>257</v>
      </c>
    </row>
    <row r="11975" spans="1:10" hidden="1" x14ac:dyDescent="0.25">
      <c r="A11975" t="s">
        <v>44</v>
      </c>
      <c r="B11975" t="s">
        <v>128</v>
      </c>
      <c r="C11975">
        <v>2024</v>
      </c>
      <c r="D11975" t="s">
        <v>58</v>
      </c>
      <c r="E11975" t="s">
        <v>112</v>
      </c>
      <c r="F11975" t="s">
        <v>117</v>
      </c>
      <c r="G11975" t="s">
        <v>53</v>
      </c>
      <c r="H11975" t="s">
        <v>258</v>
      </c>
    </row>
    <row r="11976" spans="1:10" hidden="1" x14ac:dyDescent="0.25">
      <c r="A11976" t="s">
        <v>44</v>
      </c>
      <c r="B11976" t="s">
        <v>128</v>
      </c>
      <c r="C11976">
        <v>2024</v>
      </c>
      <c r="D11976" t="s">
        <v>58</v>
      </c>
      <c r="E11976" t="s">
        <v>112</v>
      </c>
      <c r="F11976" t="s">
        <v>117</v>
      </c>
      <c r="G11976" t="s">
        <v>53</v>
      </c>
      <c r="H11976" t="s">
        <v>259</v>
      </c>
      <c r="I11976" t="s">
        <v>409</v>
      </c>
      <c r="J11976" s="10">
        <v>177004.5</v>
      </c>
    </row>
    <row r="11977" spans="1:10" hidden="1" x14ac:dyDescent="0.25">
      <c r="A11977" t="s">
        <v>44</v>
      </c>
      <c r="B11977" t="s">
        <v>128</v>
      </c>
      <c r="C11977">
        <v>2024</v>
      </c>
      <c r="D11977" t="s">
        <v>58</v>
      </c>
      <c r="E11977" t="s">
        <v>112</v>
      </c>
      <c r="F11977" t="s">
        <v>117</v>
      </c>
      <c r="G11977" t="s">
        <v>53</v>
      </c>
      <c r="H11977" t="s">
        <v>259</v>
      </c>
      <c r="I11977" t="s">
        <v>411</v>
      </c>
      <c r="J11977" s="10">
        <v>26160</v>
      </c>
    </row>
    <row r="11978" spans="1:10" hidden="1" x14ac:dyDescent="0.25">
      <c r="A11978" t="s">
        <v>44</v>
      </c>
      <c r="B11978" t="s">
        <v>128</v>
      </c>
      <c r="C11978">
        <v>2024</v>
      </c>
      <c r="D11978" t="s">
        <v>58</v>
      </c>
      <c r="E11978" t="s">
        <v>112</v>
      </c>
      <c r="F11978" t="s">
        <v>117</v>
      </c>
      <c r="G11978" t="s">
        <v>53</v>
      </c>
      <c r="H11978" t="s">
        <v>259</v>
      </c>
      <c r="I11978" t="s">
        <v>671</v>
      </c>
    </row>
    <row r="11979" spans="1:10" hidden="1" x14ac:dyDescent="0.25">
      <c r="A11979" t="s">
        <v>44</v>
      </c>
      <c r="B11979" t="s">
        <v>128</v>
      </c>
      <c r="C11979">
        <v>2024</v>
      </c>
      <c r="D11979" t="s">
        <v>58</v>
      </c>
      <c r="E11979" t="s">
        <v>112</v>
      </c>
      <c r="F11979" t="s">
        <v>117</v>
      </c>
      <c r="G11979" t="s">
        <v>53</v>
      </c>
      <c r="H11979" t="s">
        <v>259</v>
      </c>
      <c r="I11979" t="s">
        <v>442</v>
      </c>
      <c r="J11979" s="3">
        <v>3260102</v>
      </c>
    </row>
    <row r="11980" spans="1:10" hidden="1" x14ac:dyDescent="0.25">
      <c r="A11980" t="s">
        <v>44</v>
      </c>
      <c r="B11980" t="s">
        <v>128</v>
      </c>
      <c r="C11980">
        <v>2024</v>
      </c>
      <c r="D11980" t="s">
        <v>58</v>
      </c>
      <c r="E11980" t="s">
        <v>112</v>
      </c>
      <c r="F11980" t="s">
        <v>117</v>
      </c>
      <c r="G11980" t="s">
        <v>53</v>
      </c>
      <c r="H11980" t="s">
        <v>259</v>
      </c>
      <c r="I11980" t="s">
        <v>676</v>
      </c>
      <c r="J11980" s="3">
        <v>9627415</v>
      </c>
    </row>
    <row r="11981" spans="1:10" hidden="1" x14ac:dyDescent="0.25">
      <c r="A11981" t="s">
        <v>44</v>
      </c>
      <c r="B11981" t="s">
        <v>128</v>
      </c>
      <c r="C11981">
        <v>2024</v>
      </c>
      <c r="D11981" t="s">
        <v>58</v>
      </c>
      <c r="E11981" t="s">
        <v>112</v>
      </c>
      <c r="F11981" t="s">
        <v>117</v>
      </c>
      <c r="G11981" t="s">
        <v>53</v>
      </c>
      <c r="H11981" t="s">
        <v>258</v>
      </c>
      <c r="I11981" t="s">
        <v>676</v>
      </c>
    </row>
    <row r="11982" spans="1:10" hidden="1" x14ac:dyDescent="0.25">
      <c r="A11982" t="s">
        <v>44</v>
      </c>
      <c r="B11982" t="s">
        <v>128</v>
      </c>
      <c r="C11982">
        <v>2024</v>
      </c>
      <c r="D11982" t="s">
        <v>58</v>
      </c>
      <c r="E11982" t="s">
        <v>112</v>
      </c>
      <c r="F11982" t="s">
        <v>117</v>
      </c>
      <c r="G11982" t="s">
        <v>53</v>
      </c>
      <c r="H11982" t="s">
        <v>259</v>
      </c>
      <c r="I11982" t="s">
        <v>705</v>
      </c>
      <c r="J11982" s="10">
        <v>23477400</v>
      </c>
    </row>
    <row r="11983" spans="1:10" hidden="1" x14ac:dyDescent="0.25">
      <c r="A11983" t="s">
        <v>44</v>
      </c>
      <c r="B11983" t="s">
        <v>128</v>
      </c>
      <c r="C11983">
        <v>2024</v>
      </c>
      <c r="D11983" t="s">
        <v>58</v>
      </c>
      <c r="E11983" t="s">
        <v>112</v>
      </c>
      <c r="F11983" t="s">
        <v>117</v>
      </c>
      <c r="G11983" t="s">
        <v>53</v>
      </c>
      <c r="H11983" t="s">
        <v>259</v>
      </c>
      <c r="I11983" t="s">
        <v>549</v>
      </c>
    </row>
    <row r="11984" spans="1:10" hidden="1" x14ac:dyDescent="0.25">
      <c r="A11984" t="s">
        <v>44</v>
      </c>
      <c r="B11984" t="s">
        <v>128</v>
      </c>
      <c r="C11984">
        <v>2024</v>
      </c>
      <c r="D11984" t="s">
        <v>58</v>
      </c>
      <c r="E11984" t="s">
        <v>112</v>
      </c>
      <c r="F11984" t="s">
        <v>117</v>
      </c>
      <c r="G11984" t="s">
        <v>334</v>
      </c>
      <c r="H11984" t="s">
        <v>335</v>
      </c>
    </row>
    <row r="11985" spans="1:10" hidden="1" x14ac:dyDescent="0.25">
      <c r="A11985" t="s">
        <v>44</v>
      </c>
      <c r="B11985" t="s">
        <v>128</v>
      </c>
      <c r="C11985">
        <v>2024</v>
      </c>
      <c r="D11985" t="s">
        <v>58</v>
      </c>
      <c r="E11985" t="s">
        <v>112</v>
      </c>
      <c r="F11985" t="s">
        <v>117</v>
      </c>
      <c r="G11985" t="s">
        <v>318</v>
      </c>
      <c r="H11985" t="s">
        <v>180</v>
      </c>
      <c r="I11985" t="s">
        <v>671</v>
      </c>
    </row>
    <row r="11986" spans="1:10" hidden="1" x14ac:dyDescent="0.25">
      <c r="A11986" t="s">
        <v>44</v>
      </c>
      <c r="B11986" t="s">
        <v>128</v>
      </c>
      <c r="C11986">
        <v>2024</v>
      </c>
      <c r="D11986" t="s">
        <v>58</v>
      </c>
      <c r="E11986" t="s">
        <v>112</v>
      </c>
      <c r="F11986" t="s">
        <v>117</v>
      </c>
      <c r="G11986" t="s">
        <v>318</v>
      </c>
      <c r="H11986" t="s">
        <v>180</v>
      </c>
      <c r="I11986" t="s">
        <v>505</v>
      </c>
    </row>
    <row r="11987" spans="1:10" hidden="1" x14ac:dyDescent="0.25">
      <c r="A11987" t="s">
        <v>44</v>
      </c>
      <c r="B11987" t="s">
        <v>128</v>
      </c>
      <c r="C11987">
        <v>2024</v>
      </c>
      <c r="D11987" t="s">
        <v>58</v>
      </c>
      <c r="E11987" t="s">
        <v>112</v>
      </c>
      <c r="F11987" t="s">
        <v>117</v>
      </c>
      <c r="G11987" t="s">
        <v>318</v>
      </c>
      <c r="H11987" t="s">
        <v>180</v>
      </c>
      <c r="I11987" t="s">
        <v>413</v>
      </c>
      <c r="J11987" s="3">
        <v>1948530</v>
      </c>
    </row>
    <row r="11988" spans="1:10" hidden="1" x14ac:dyDescent="0.25">
      <c r="A11988" t="s">
        <v>44</v>
      </c>
      <c r="B11988" t="s">
        <v>128</v>
      </c>
      <c r="C11988">
        <v>2024</v>
      </c>
      <c r="D11988" t="s">
        <v>58</v>
      </c>
      <c r="E11988" t="s">
        <v>112</v>
      </c>
      <c r="F11988" t="s">
        <v>117</v>
      </c>
      <c r="G11988" t="s">
        <v>318</v>
      </c>
      <c r="H11988" t="s">
        <v>180</v>
      </c>
      <c r="I11988" t="s">
        <v>414</v>
      </c>
    </row>
    <row r="11989" spans="1:10" hidden="1" x14ac:dyDescent="0.25">
      <c r="A11989" t="s">
        <v>44</v>
      </c>
      <c r="B11989" t="s">
        <v>128</v>
      </c>
      <c r="C11989">
        <v>2024</v>
      </c>
      <c r="D11989" t="s">
        <v>58</v>
      </c>
      <c r="E11989" t="s">
        <v>112</v>
      </c>
      <c r="F11989" t="s">
        <v>117</v>
      </c>
      <c r="G11989" t="s">
        <v>318</v>
      </c>
      <c r="H11989" t="s">
        <v>180</v>
      </c>
      <c r="I11989" t="s">
        <v>676</v>
      </c>
    </row>
    <row r="11990" spans="1:10" hidden="1" x14ac:dyDescent="0.25">
      <c r="A11990" t="s">
        <v>44</v>
      </c>
      <c r="B11990" t="s">
        <v>128</v>
      </c>
      <c r="C11990">
        <v>2024</v>
      </c>
      <c r="D11990" t="s">
        <v>58</v>
      </c>
      <c r="E11990" t="s">
        <v>112</v>
      </c>
      <c r="F11990" t="s">
        <v>117</v>
      </c>
      <c r="G11990" t="s">
        <v>318</v>
      </c>
      <c r="H11990" t="s">
        <v>180</v>
      </c>
      <c r="I11990" t="s">
        <v>503</v>
      </c>
    </row>
    <row r="11991" spans="1:10" hidden="1" x14ac:dyDescent="0.25">
      <c r="A11991" t="s">
        <v>44</v>
      </c>
      <c r="B11991" t="s">
        <v>128</v>
      </c>
      <c r="C11991">
        <v>2024</v>
      </c>
      <c r="D11991" t="s">
        <v>58</v>
      </c>
      <c r="E11991" t="s">
        <v>112</v>
      </c>
      <c r="F11991" t="s">
        <v>117</v>
      </c>
      <c r="G11991" t="s">
        <v>318</v>
      </c>
      <c r="H11991" t="s">
        <v>550</v>
      </c>
    </row>
    <row r="11992" spans="1:10" hidden="1" x14ac:dyDescent="0.25">
      <c r="A11992" t="s">
        <v>44</v>
      </c>
      <c r="B11992" t="s">
        <v>128</v>
      </c>
      <c r="C11992">
        <v>2024</v>
      </c>
      <c r="D11992" t="s">
        <v>58</v>
      </c>
      <c r="E11992" t="s">
        <v>112</v>
      </c>
      <c r="F11992" t="s">
        <v>117</v>
      </c>
      <c r="G11992" t="s">
        <v>318</v>
      </c>
      <c r="H11992" t="s">
        <v>279</v>
      </c>
      <c r="I11992" t="s">
        <v>414</v>
      </c>
    </row>
    <row r="11993" spans="1:10" hidden="1" x14ac:dyDescent="0.25">
      <c r="A11993" t="s">
        <v>44</v>
      </c>
      <c r="B11993" t="s">
        <v>128</v>
      </c>
      <c r="C11993">
        <v>2024</v>
      </c>
      <c r="D11993" t="s">
        <v>58</v>
      </c>
      <c r="E11993" t="s">
        <v>112</v>
      </c>
      <c r="F11993" t="s">
        <v>117</v>
      </c>
      <c r="G11993" t="s">
        <v>318</v>
      </c>
      <c r="H11993" t="s">
        <v>279</v>
      </c>
      <c r="I11993" t="s">
        <v>505</v>
      </c>
      <c r="J11993" s="3">
        <v>618109</v>
      </c>
    </row>
    <row r="11994" spans="1:10" hidden="1" x14ac:dyDescent="0.25">
      <c r="A11994" t="s">
        <v>44</v>
      </c>
      <c r="B11994" t="s">
        <v>128</v>
      </c>
      <c r="C11994">
        <v>2024</v>
      </c>
      <c r="D11994" t="s">
        <v>58</v>
      </c>
      <c r="E11994" t="s">
        <v>112</v>
      </c>
      <c r="F11994" t="s">
        <v>117</v>
      </c>
      <c r="G11994" t="s">
        <v>318</v>
      </c>
      <c r="H11994" t="s">
        <v>279</v>
      </c>
    </row>
    <row r="11995" spans="1:10" hidden="1" x14ac:dyDescent="0.25">
      <c r="A11995" t="s">
        <v>44</v>
      </c>
      <c r="B11995" t="s">
        <v>128</v>
      </c>
      <c r="C11995">
        <v>2024</v>
      </c>
      <c r="D11995" t="s">
        <v>58</v>
      </c>
      <c r="E11995" t="s">
        <v>112</v>
      </c>
      <c r="F11995" t="s">
        <v>117</v>
      </c>
      <c r="G11995" t="s">
        <v>318</v>
      </c>
      <c r="H11995" t="s">
        <v>279</v>
      </c>
    </row>
    <row r="11996" spans="1:10" hidden="1" x14ac:dyDescent="0.25">
      <c r="A11996" t="s">
        <v>44</v>
      </c>
      <c r="B11996" t="s">
        <v>128</v>
      </c>
      <c r="C11996">
        <v>2024</v>
      </c>
      <c r="D11996" t="s">
        <v>58</v>
      </c>
      <c r="E11996" t="s">
        <v>112</v>
      </c>
      <c r="F11996" t="s">
        <v>117</v>
      </c>
      <c r="G11996" t="s">
        <v>318</v>
      </c>
      <c r="H11996" t="s">
        <v>279</v>
      </c>
    </row>
    <row r="11997" spans="1:10" hidden="1" x14ac:dyDescent="0.25">
      <c r="A11997" t="s">
        <v>44</v>
      </c>
      <c r="B11997" t="s">
        <v>128</v>
      </c>
      <c r="C11997">
        <v>2024</v>
      </c>
      <c r="D11997" t="s">
        <v>58</v>
      </c>
      <c r="E11997" t="s">
        <v>112</v>
      </c>
      <c r="F11997" t="s">
        <v>117</v>
      </c>
      <c r="G11997" t="s">
        <v>665</v>
      </c>
      <c r="H11997" t="s">
        <v>550</v>
      </c>
      <c r="I11997" t="s">
        <v>505</v>
      </c>
      <c r="J11997" s="3">
        <v>1244825</v>
      </c>
    </row>
    <row r="11998" spans="1:10" hidden="1" x14ac:dyDescent="0.25">
      <c r="A11998" t="s">
        <v>44</v>
      </c>
      <c r="B11998" t="s">
        <v>128</v>
      </c>
      <c r="C11998">
        <v>2024</v>
      </c>
      <c r="D11998" t="s">
        <v>58</v>
      </c>
      <c r="E11998" t="s">
        <v>112</v>
      </c>
      <c r="F11998" t="s">
        <v>117</v>
      </c>
      <c r="G11998" t="s">
        <v>665</v>
      </c>
      <c r="H11998" t="s">
        <v>550</v>
      </c>
      <c r="I11998" t="s">
        <v>676</v>
      </c>
    </row>
    <row r="11999" spans="1:10" hidden="1" x14ac:dyDescent="0.25">
      <c r="A11999" t="s">
        <v>44</v>
      </c>
      <c r="B11999" t="s">
        <v>128</v>
      </c>
      <c r="C11999">
        <v>2024</v>
      </c>
      <c r="D11999" t="s">
        <v>58</v>
      </c>
      <c r="E11999" t="s">
        <v>112</v>
      </c>
      <c r="F11999" t="s">
        <v>117</v>
      </c>
      <c r="G11999" t="s">
        <v>47</v>
      </c>
      <c r="H11999" t="s">
        <v>677</v>
      </c>
      <c r="I11999" t="s">
        <v>408</v>
      </c>
    </row>
    <row r="12000" spans="1:10" hidden="1" x14ac:dyDescent="0.25">
      <c r="A12000" t="s">
        <v>44</v>
      </c>
      <c r="B12000" t="s">
        <v>128</v>
      </c>
      <c r="C12000">
        <v>2024</v>
      </c>
      <c r="D12000" t="s">
        <v>58</v>
      </c>
      <c r="E12000" t="s">
        <v>112</v>
      </c>
      <c r="F12000" t="s">
        <v>117</v>
      </c>
      <c r="G12000" t="s">
        <v>47</v>
      </c>
      <c r="H12000" t="s">
        <v>677</v>
      </c>
      <c r="I12000" s="90" t="s">
        <v>739</v>
      </c>
      <c r="J12000" s="3">
        <v>238200</v>
      </c>
    </row>
    <row r="12001" spans="1:10" hidden="1" x14ac:dyDescent="0.25">
      <c r="A12001" t="s">
        <v>44</v>
      </c>
      <c r="B12001" t="s">
        <v>128</v>
      </c>
      <c r="C12001">
        <v>2024</v>
      </c>
      <c r="D12001" t="s">
        <v>58</v>
      </c>
      <c r="E12001" t="s">
        <v>112</v>
      </c>
      <c r="F12001" t="s">
        <v>117</v>
      </c>
      <c r="G12001" t="s">
        <v>319</v>
      </c>
      <c r="H12001" t="s">
        <v>181</v>
      </c>
    </row>
    <row r="12002" spans="1:10" hidden="1" x14ac:dyDescent="0.25">
      <c r="A12002" t="s">
        <v>44</v>
      </c>
      <c r="B12002" t="s">
        <v>128</v>
      </c>
      <c r="C12002">
        <v>2024</v>
      </c>
      <c r="D12002" t="s">
        <v>58</v>
      </c>
      <c r="E12002" t="s">
        <v>112</v>
      </c>
      <c r="F12002" t="s">
        <v>117</v>
      </c>
      <c r="G12002" t="s">
        <v>319</v>
      </c>
      <c r="H12002" t="s">
        <v>320</v>
      </c>
    </row>
    <row r="12003" spans="1:10" hidden="1" x14ac:dyDescent="0.25">
      <c r="A12003" t="s">
        <v>51</v>
      </c>
      <c r="B12003" t="s">
        <v>128</v>
      </c>
      <c r="C12003">
        <v>2024</v>
      </c>
      <c r="D12003" t="s">
        <v>58</v>
      </c>
      <c r="E12003" t="s">
        <v>52</v>
      </c>
      <c r="F12003" t="s">
        <v>142</v>
      </c>
      <c r="G12003" t="s">
        <v>301</v>
      </c>
      <c r="H12003" t="s">
        <v>210</v>
      </c>
      <c r="I12003" t="s">
        <v>374</v>
      </c>
      <c r="J12003" s="3">
        <v>168271531.56</v>
      </c>
    </row>
    <row r="12004" spans="1:10" hidden="1" x14ac:dyDescent="0.25">
      <c r="A12004" t="s">
        <v>51</v>
      </c>
      <c r="B12004" t="s">
        <v>128</v>
      </c>
      <c r="C12004">
        <v>2024</v>
      </c>
      <c r="D12004" t="s">
        <v>58</v>
      </c>
      <c r="E12004" t="s">
        <v>52</v>
      </c>
      <c r="F12004" t="s">
        <v>152</v>
      </c>
      <c r="G12004" t="s">
        <v>149</v>
      </c>
      <c r="H12004" t="s">
        <v>211</v>
      </c>
    </row>
    <row r="12005" spans="1:10" hidden="1" x14ac:dyDescent="0.25">
      <c r="A12005" t="s">
        <v>51</v>
      </c>
      <c r="B12005" t="s">
        <v>128</v>
      </c>
      <c r="C12005">
        <v>2024</v>
      </c>
      <c r="D12005" t="s">
        <v>58</v>
      </c>
      <c r="E12005" t="s">
        <v>52</v>
      </c>
      <c r="F12005" t="s">
        <v>152</v>
      </c>
      <c r="G12005" t="s">
        <v>213</v>
      </c>
      <c r="H12005" t="s">
        <v>214</v>
      </c>
    </row>
    <row r="12006" spans="1:10" hidden="1" x14ac:dyDescent="0.25">
      <c r="A12006" t="s">
        <v>51</v>
      </c>
      <c r="B12006" t="s">
        <v>128</v>
      </c>
      <c r="C12006">
        <v>2024</v>
      </c>
      <c r="D12006" t="s">
        <v>58</v>
      </c>
      <c r="E12006" t="s">
        <v>52</v>
      </c>
      <c r="F12006" t="s">
        <v>152</v>
      </c>
      <c r="G12006" t="s">
        <v>217</v>
      </c>
      <c r="H12006" t="s">
        <v>218</v>
      </c>
    </row>
    <row r="12007" spans="1:10" hidden="1" x14ac:dyDescent="0.25">
      <c r="A12007" t="s">
        <v>51</v>
      </c>
      <c r="B12007" t="s">
        <v>128</v>
      </c>
      <c r="C12007">
        <v>2024</v>
      </c>
      <c r="D12007" t="s">
        <v>58</v>
      </c>
      <c r="E12007" t="s">
        <v>52</v>
      </c>
      <c r="F12007" t="s">
        <v>142</v>
      </c>
      <c r="G12007" t="s">
        <v>300</v>
      </c>
      <c r="H12007" t="s">
        <v>224</v>
      </c>
      <c r="J12007" s="3">
        <v>-431768.91</v>
      </c>
    </row>
    <row r="12008" spans="1:10" hidden="1" x14ac:dyDescent="0.25">
      <c r="A12008" t="s">
        <v>51</v>
      </c>
      <c r="B12008" t="s">
        <v>128</v>
      </c>
      <c r="C12008">
        <v>2024</v>
      </c>
      <c r="D12008" t="s">
        <v>58</v>
      </c>
      <c r="E12008" t="s">
        <v>52</v>
      </c>
      <c r="F12008" t="s">
        <v>142</v>
      </c>
      <c r="G12008" t="s">
        <v>300</v>
      </c>
      <c r="H12008" t="s">
        <v>303</v>
      </c>
    </row>
    <row r="12009" spans="1:10" hidden="1" x14ac:dyDescent="0.25">
      <c r="A12009" t="s">
        <v>51</v>
      </c>
      <c r="B12009" t="s">
        <v>128</v>
      </c>
      <c r="C12009">
        <v>2024</v>
      </c>
      <c r="D12009" t="s">
        <v>58</v>
      </c>
      <c r="E12009" t="s">
        <v>52</v>
      </c>
      <c r="F12009" t="s">
        <v>142</v>
      </c>
      <c r="G12009" t="s">
        <v>270</v>
      </c>
      <c r="H12009" t="s">
        <v>269</v>
      </c>
    </row>
    <row r="12010" spans="1:10" hidden="1" x14ac:dyDescent="0.25">
      <c r="A12010" t="s">
        <v>51</v>
      </c>
      <c r="B12010" t="s">
        <v>128</v>
      </c>
      <c r="C12010">
        <v>2024</v>
      </c>
      <c r="D12010" t="s">
        <v>58</v>
      </c>
      <c r="E12010" t="s">
        <v>52</v>
      </c>
      <c r="F12010" t="s">
        <v>142</v>
      </c>
      <c r="G12010" t="s">
        <v>270</v>
      </c>
      <c r="H12010" t="s">
        <v>271</v>
      </c>
      <c r="J12010" s="3">
        <v>309564.42</v>
      </c>
    </row>
    <row r="12011" spans="1:10" hidden="1" x14ac:dyDescent="0.25">
      <c r="A12011" t="s">
        <v>51</v>
      </c>
      <c r="B12011" t="s">
        <v>128</v>
      </c>
      <c r="C12011">
        <v>2024</v>
      </c>
      <c r="D12011" t="s">
        <v>58</v>
      </c>
      <c r="E12011" t="s">
        <v>52</v>
      </c>
      <c r="F12011" t="s">
        <v>142</v>
      </c>
      <c r="G12011" t="s">
        <v>270</v>
      </c>
      <c r="H12011" t="s">
        <v>486</v>
      </c>
      <c r="J12011" s="3">
        <v>-1214808.94</v>
      </c>
    </row>
    <row r="12012" spans="1:10" hidden="1" x14ac:dyDescent="0.25">
      <c r="A12012" t="s">
        <v>51</v>
      </c>
      <c r="B12012" t="s">
        <v>128</v>
      </c>
      <c r="C12012">
        <v>2024</v>
      </c>
      <c r="D12012" t="s">
        <v>58</v>
      </c>
      <c r="E12012" t="s">
        <v>52</v>
      </c>
      <c r="F12012" t="s">
        <v>152</v>
      </c>
      <c r="G12012" t="s">
        <v>56</v>
      </c>
      <c r="H12012" t="s">
        <v>608</v>
      </c>
      <c r="J12012" s="3"/>
    </row>
    <row r="12013" spans="1:10" hidden="1" x14ac:dyDescent="0.25">
      <c r="A12013" t="s">
        <v>51</v>
      </c>
      <c r="B12013" t="s">
        <v>128</v>
      </c>
      <c r="C12013">
        <v>2024</v>
      </c>
      <c r="D12013" t="s">
        <v>58</v>
      </c>
      <c r="E12013" t="s">
        <v>45</v>
      </c>
      <c r="F12013" t="s">
        <v>46</v>
      </c>
      <c r="G12013" t="s">
        <v>54</v>
      </c>
      <c r="H12013" t="s">
        <v>681</v>
      </c>
      <c r="I12013" t="s">
        <v>375</v>
      </c>
      <c r="J12013" s="3">
        <v>13520000</v>
      </c>
    </row>
    <row r="12014" spans="1:10" hidden="1" x14ac:dyDescent="0.25">
      <c r="A12014" t="s">
        <v>51</v>
      </c>
      <c r="B12014" t="s">
        <v>128</v>
      </c>
      <c r="C12014">
        <v>2024</v>
      </c>
      <c r="D12014" t="s">
        <v>58</v>
      </c>
      <c r="E12014" t="s">
        <v>45</v>
      </c>
      <c r="F12014" t="s">
        <v>46</v>
      </c>
      <c r="G12014" t="s">
        <v>54</v>
      </c>
      <c r="H12014" t="s">
        <v>11</v>
      </c>
      <c r="I12014" t="s">
        <v>556</v>
      </c>
      <c r="J12014" s="10">
        <v>2070000</v>
      </c>
    </row>
    <row r="12015" spans="1:10" hidden="1" x14ac:dyDescent="0.25">
      <c r="A12015" t="s">
        <v>51</v>
      </c>
      <c r="B12015" t="s">
        <v>128</v>
      </c>
      <c r="C12015">
        <v>2024</v>
      </c>
      <c r="D12015" t="s">
        <v>58</v>
      </c>
      <c r="E12015" t="s">
        <v>45</v>
      </c>
      <c r="F12015" t="s">
        <v>46</v>
      </c>
      <c r="G12015" t="s">
        <v>54</v>
      </c>
      <c r="H12015" t="s">
        <v>11</v>
      </c>
      <c r="I12015" t="s">
        <v>557</v>
      </c>
    </row>
    <row r="12016" spans="1:10" hidden="1" x14ac:dyDescent="0.25">
      <c r="A12016" t="s">
        <v>51</v>
      </c>
      <c r="B12016" t="s">
        <v>128</v>
      </c>
      <c r="C12016">
        <v>2024</v>
      </c>
      <c r="D12016" t="s">
        <v>58</v>
      </c>
      <c r="E12016" t="s">
        <v>45</v>
      </c>
      <c r="F12016" t="s">
        <v>46</v>
      </c>
      <c r="G12016" t="s">
        <v>54</v>
      </c>
      <c r="H12016" t="s">
        <v>693</v>
      </c>
      <c r="I12016" t="s">
        <v>375</v>
      </c>
    </row>
    <row r="12017" spans="1:10" hidden="1" x14ac:dyDescent="0.25">
      <c r="A12017" t="s">
        <v>51</v>
      </c>
      <c r="B12017" t="s">
        <v>128</v>
      </c>
      <c r="C12017">
        <v>2024</v>
      </c>
      <c r="D12017" t="s">
        <v>58</v>
      </c>
      <c r="E12017" t="s">
        <v>45</v>
      </c>
      <c r="F12017" t="s">
        <v>46</v>
      </c>
      <c r="G12017" t="s">
        <v>54</v>
      </c>
      <c r="H12017" t="s">
        <v>693</v>
      </c>
      <c r="I12017" t="s">
        <v>520</v>
      </c>
      <c r="J12017" s="18">
        <v>1675000</v>
      </c>
    </row>
    <row r="12018" spans="1:10" hidden="1" x14ac:dyDescent="0.25">
      <c r="A12018" t="s">
        <v>51</v>
      </c>
      <c r="B12018" t="s">
        <v>128</v>
      </c>
      <c r="C12018">
        <v>2024</v>
      </c>
      <c r="D12018" t="s">
        <v>58</v>
      </c>
      <c r="E12018" t="s">
        <v>45</v>
      </c>
      <c r="F12018" t="s">
        <v>46</v>
      </c>
      <c r="G12018" t="s">
        <v>54</v>
      </c>
      <c r="H12018" t="s">
        <v>12</v>
      </c>
      <c r="I12018" t="s">
        <v>556</v>
      </c>
      <c r="J12018" s="10">
        <v>162000</v>
      </c>
    </row>
    <row r="12019" spans="1:10" hidden="1" x14ac:dyDescent="0.25">
      <c r="A12019" t="s">
        <v>51</v>
      </c>
      <c r="B12019" t="s">
        <v>128</v>
      </c>
      <c r="C12019">
        <v>2024</v>
      </c>
      <c r="D12019" t="s">
        <v>58</v>
      </c>
      <c r="E12019" t="s">
        <v>45</v>
      </c>
      <c r="F12019" t="s">
        <v>46</v>
      </c>
      <c r="G12019" t="s">
        <v>54</v>
      </c>
      <c r="H12019" t="s">
        <v>12</v>
      </c>
      <c r="I12019" t="s">
        <v>557</v>
      </c>
    </row>
    <row r="12020" spans="1:10" hidden="1" x14ac:dyDescent="0.25">
      <c r="A12020" t="s">
        <v>51</v>
      </c>
      <c r="B12020" t="s">
        <v>128</v>
      </c>
      <c r="C12020">
        <v>2024</v>
      </c>
      <c r="D12020" t="s">
        <v>58</v>
      </c>
      <c r="E12020" t="s">
        <v>45</v>
      </c>
      <c r="F12020" t="s">
        <v>46</v>
      </c>
      <c r="G12020" t="s">
        <v>54</v>
      </c>
      <c r="H12020" t="s">
        <v>12</v>
      </c>
    </row>
    <row r="12021" spans="1:10" hidden="1" x14ac:dyDescent="0.25">
      <c r="A12021" t="s">
        <v>51</v>
      </c>
      <c r="B12021" t="s">
        <v>128</v>
      </c>
      <c r="C12021">
        <v>2024</v>
      </c>
      <c r="D12021" t="s">
        <v>58</v>
      </c>
      <c r="E12021" t="s">
        <v>45</v>
      </c>
      <c r="F12021" t="s">
        <v>46</v>
      </c>
      <c r="G12021" t="s">
        <v>54</v>
      </c>
      <c r="H12021" t="s">
        <v>13</v>
      </c>
      <c r="I12021" t="s">
        <v>375</v>
      </c>
    </row>
    <row r="12022" spans="1:10" hidden="1" x14ac:dyDescent="0.25">
      <c r="A12022" t="s">
        <v>51</v>
      </c>
      <c r="B12022" t="s">
        <v>128</v>
      </c>
      <c r="C12022">
        <v>2024</v>
      </c>
      <c r="D12022" t="s">
        <v>58</v>
      </c>
      <c r="E12022" t="s">
        <v>45</v>
      </c>
      <c r="F12022" t="s">
        <v>46</v>
      </c>
      <c r="G12022" t="s">
        <v>54</v>
      </c>
      <c r="H12022" t="s">
        <v>13</v>
      </c>
      <c r="I12022" t="s">
        <v>556</v>
      </c>
      <c r="J12022" s="3">
        <v>183750</v>
      </c>
    </row>
    <row r="12023" spans="1:10" hidden="1" x14ac:dyDescent="0.25">
      <c r="A12023" t="s">
        <v>51</v>
      </c>
      <c r="B12023" t="s">
        <v>128</v>
      </c>
      <c r="C12023">
        <v>2024</v>
      </c>
      <c r="D12023" t="s">
        <v>58</v>
      </c>
      <c r="E12023" t="s">
        <v>45</v>
      </c>
      <c r="F12023" t="s">
        <v>46</v>
      </c>
      <c r="G12023" t="s">
        <v>54</v>
      </c>
      <c r="H12023" t="s">
        <v>13</v>
      </c>
      <c r="I12023" t="s">
        <v>557</v>
      </c>
    </row>
    <row r="12024" spans="1:10" hidden="1" x14ac:dyDescent="0.25">
      <c r="A12024" t="s">
        <v>51</v>
      </c>
      <c r="B12024" t="s">
        <v>128</v>
      </c>
      <c r="C12024">
        <v>2024</v>
      </c>
      <c r="D12024" t="s">
        <v>58</v>
      </c>
      <c r="E12024" t="s">
        <v>45</v>
      </c>
      <c r="F12024" t="s">
        <v>46</v>
      </c>
      <c r="G12024" t="s">
        <v>54</v>
      </c>
      <c r="H12024" t="s">
        <v>14</v>
      </c>
      <c r="I12024" t="s">
        <v>375</v>
      </c>
    </row>
    <row r="12025" spans="1:10" hidden="1" x14ac:dyDescent="0.25">
      <c r="A12025" t="s">
        <v>51</v>
      </c>
      <c r="B12025" t="s">
        <v>128</v>
      </c>
      <c r="C12025">
        <v>2024</v>
      </c>
      <c r="D12025" t="s">
        <v>58</v>
      </c>
      <c r="E12025" t="s">
        <v>45</v>
      </c>
      <c r="F12025" t="s">
        <v>46</v>
      </c>
      <c r="G12025" t="s">
        <v>54</v>
      </c>
      <c r="H12025" t="s">
        <v>14</v>
      </c>
      <c r="I12025" t="s">
        <v>557</v>
      </c>
    </row>
    <row r="12026" spans="1:10" hidden="1" x14ac:dyDescent="0.25">
      <c r="A12026" t="s">
        <v>51</v>
      </c>
      <c r="B12026" t="s">
        <v>128</v>
      </c>
      <c r="C12026">
        <v>2024</v>
      </c>
      <c r="D12026" t="s">
        <v>58</v>
      </c>
      <c r="E12026" t="s">
        <v>45</v>
      </c>
      <c r="F12026" t="s">
        <v>46</v>
      </c>
      <c r="G12026" t="s">
        <v>54</v>
      </c>
      <c r="H12026" t="s">
        <v>14</v>
      </c>
      <c r="I12026" t="s">
        <v>672</v>
      </c>
    </row>
    <row r="12027" spans="1:10" hidden="1" x14ac:dyDescent="0.25">
      <c r="A12027" t="s">
        <v>51</v>
      </c>
      <c r="B12027" t="s">
        <v>128</v>
      </c>
      <c r="C12027">
        <v>2024</v>
      </c>
      <c r="D12027" t="s">
        <v>58</v>
      </c>
      <c r="E12027" t="s">
        <v>45</v>
      </c>
      <c r="F12027" t="s">
        <v>46</v>
      </c>
      <c r="G12027" t="s">
        <v>54</v>
      </c>
      <c r="H12027" t="s">
        <v>14</v>
      </c>
      <c r="I12027" t="s">
        <v>556</v>
      </c>
      <c r="J12027" s="3">
        <v>22050</v>
      </c>
    </row>
    <row r="12028" spans="1:10" hidden="1" x14ac:dyDescent="0.25">
      <c r="A12028" t="s">
        <v>51</v>
      </c>
      <c r="B12028" t="s">
        <v>128</v>
      </c>
      <c r="C12028">
        <v>2024</v>
      </c>
      <c r="D12028" t="s">
        <v>58</v>
      </c>
      <c r="E12028" t="s">
        <v>45</v>
      </c>
      <c r="F12028" t="s">
        <v>46</v>
      </c>
      <c r="G12028" t="s">
        <v>54</v>
      </c>
      <c r="H12028" t="s">
        <v>15</v>
      </c>
      <c r="I12028" t="s">
        <v>375</v>
      </c>
    </row>
    <row r="12029" spans="1:10" hidden="1" x14ac:dyDescent="0.25">
      <c r="A12029" t="s">
        <v>51</v>
      </c>
      <c r="B12029" t="s">
        <v>128</v>
      </c>
      <c r="C12029">
        <v>2024</v>
      </c>
      <c r="D12029" t="s">
        <v>58</v>
      </c>
      <c r="E12029" t="s">
        <v>45</v>
      </c>
      <c r="F12029" t="s">
        <v>46</v>
      </c>
      <c r="G12029" t="s">
        <v>54</v>
      </c>
      <c r="H12029" t="s">
        <v>15</v>
      </c>
      <c r="I12029" t="s">
        <v>556</v>
      </c>
      <c r="J12029" s="3">
        <v>183750</v>
      </c>
    </row>
    <row r="12030" spans="1:10" hidden="1" x14ac:dyDescent="0.25">
      <c r="A12030" t="s">
        <v>51</v>
      </c>
      <c r="B12030" t="s">
        <v>128</v>
      </c>
      <c r="C12030">
        <v>2024</v>
      </c>
      <c r="D12030" t="s">
        <v>58</v>
      </c>
      <c r="E12030" t="s">
        <v>45</v>
      </c>
      <c r="F12030" t="s">
        <v>46</v>
      </c>
      <c r="G12030" t="s">
        <v>54</v>
      </c>
      <c r="H12030" t="s">
        <v>15</v>
      </c>
      <c r="I12030" t="s">
        <v>557</v>
      </c>
    </row>
    <row r="12031" spans="1:10" hidden="1" x14ac:dyDescent="0.25">
      <c r="A12031" t="s">
        <v>51</v>
      </c>
      <c r="B12031" t="s">
        <v>128</v>
      </c>
      <c r="C12031">
        <v>2024</v>
      </c>
      <c r="D12031" t="s">
        <v>58</v>
      </c>
      <c r="E12031" t="s">
        <v>45</v>
      </c>
      <c r="F12031" t="s">
        <v>46</v>
      </c>
      <c r="G12031" t="s">
        <v>54</v>
      </c>
      <c r="H12031" t="s">
        <v>16</v>
      </c>
      <c r="I12031" t="s">
        <v>375</v>
      </c>
      <c r="J12031" s="10">
        <v>704167</v>
      </c>
    </row>
    <row r="12032" spans="1:10" hidden="1" x14ac:dyDescent="0.25">
      <c r="A12032" t="s">
        <v>51</v>
      </c>
      <c r="B12032" t="s">
        <v>128</v>
      </c>
      <c r="C12032">
        <v>2024</v>
      </c>
      <c r="D12032" t="s">
        <v>58</v>
      </c>
      <c r="E12032" t="s">
        <v>45</v>
      </c>
      <c r="F12032" t="s">
        <v>46</v>
      </c>
      <c r="G12032" t="s">
        <v>54</v>
      </c>
      <c r="H12032" t="s">
        <v>16</v>
      </c>
      <c r="I12032" t="s">
        <v>557</v>
      </c>
    </row>
    <row r="12033" spans="1:10" hidden="1" x14ac:dyDescent="0.25">
      <c r="A12033" t="s">
        <v>51</v>
      </c>
      <c r="B12033" t="s">
        <v>128</v>
      </c>
      <c r="C12033">
        <v>2024</v>
      </c>
      <c r="D12033" t="s">
        <v>58</v>
      </c>
      <c r="E12033" t="s">
        <v>45</v>
      </c>
      <c r="F12033" t="s">
        <v>46</v>
      </c>
      <c r="G12033" t="s">
        <v>54</v>
      </c>
      <c r="H12033" t="s">
        <v>16</v>
      </c>
      <c r="I12033" t="s">
        <v>556</v>
      </c>
      <c r="J12033" s="10">
        <v>86250</v>
      </c>
    </row>
    <row r="12034" spans="1:10" hidden="1" x14ac:dyDescent="0.25">
      <c r="A12034" t="s">
        <v>51</v>
      </c>
      <c r="B12034" t="s">
        <v>128</v>
      </c>
      <c r="C12034">
        <v>2024</v>
      </c>
      <c r="D12034" t="s">
        <v>58</v>
      </c>
      <c r="E12034" t="s">
        <v>45</v>
      </c>
      <c r="F12034" t="s">
        <v>46</v>
      </c>
      <c r="G12034" t="s">
        <v>54</v>
      </c>
      <c r="H12034" t="s">
        <v>17</v>
      </c>
      <c r="I12034" t="s">
        <v>375</v>
      </c>
    </row>
    <row r="12035" spans="1:10" hidden="1" x14ac:dyDescent="0.25">
      <c r="A12035" t="s">
        <v>51</v>
      </c>
      <c r="B12035" t="s">
        <v>128</v>
      </c>
      <c r="C12035">
        <v>2024</v>
      </c>
      <c r="D12035" t="s">
        <v>58</v>
      </c>
      <c r="E12035" t="s">
        <v>45</v>
      </c>
      <c r="F12035" t="s">
        <v>46</v>
      </c>
      <c r="G12035" t="s">
        <v>54</v>
      </c>
      <c r="H12035" t="s">
        <v>331</v>
      </c>
    </row>
    <row r="12036" spans="1:10" hidden="1" x14ac:dyDescent="0.25">
      <c r="A12036" t="s">
        <v>51</v>
      </c>
      <c r="B12036" t="s">
        <v>128</v>
      </c>
      <c r="C12036">
        <v>2024</v>
      </c>
      <c r="D12036" t="s">
        <v>58</v>
      </c>
      <c r="E12036" t="s">
        <v>45</v>
      </c>
      <c r="F12036" t="s">
        <v>46</v>
      </c>
      <c r="G12036" t="s">
        <v>54</v>
      </c>
      <c r="H12036" t="s">
        <v>445</v>
      </c>
    </row>
    <row r="12037" spans="1:10" hidden="1" x14ac:dyDescent="0.25">
      <c r="A12037" t="s">
        <v>51</v>
      </c>
      <c r="B12037" t="s">
        <v>128</v>
      </c>
      <c r="C12037">
        <v>2024</v>
      </c>
      <c r="D12037" t="s">
        <v>58</v>
      </c>
      <c r="E12037" t="s">
        <v>45</v>
      </c>
      <c r="F12037" t="s">
        <v>46</v>
      </c>
      <c r="G12037" t="s">
        <v>54</v>
      </c>
      <c r="H12037" t="s">
        <v>195</v>
      </c>
      <c r="I12037" t="s">
        <v>654</v>
      </c>
      <c r="J12037" s="3">
        <v>326555</v>
      </c>
    </row>
    <row r="12038" spans="1:10" hidden="1" x14ac:dyDescent="0.25">
      <c r="A12038" t="s">
        <v>51</v>
      </c>
      <c r="B12038" t="s">
        <v>128</v>
      </c>
      <c r="C12038">
        <v>2024</v>
      </c>
      <c r="D12038" t="s">
        <v>58</v>
      </c>
      <c r="E12038" t="s">
        <v>45</v>
      </c>
      <c r="F12038" t="s">
        <v>46</v>
      </c>
      <c r="G12038" t="s">
        <v>54</v>
      </c>
      <c r="H12038" t="s">
        <v>18</v>
      </c>
      <c r="I12038" t="s">
        <v>559</v>
      </c>
      <c r="J12038" s="10">
        <v>72558</v>
      </c>
    </row>
    <row r="12039" spans="1:10" hidden="1" x14ac:dyDescent="0.25">
      <c r="A12039" t="s">
        <v>51</v>
      </c>
      <c r="B12039" t="s">
        <v>128</v>
      </c>
      <c r="C12039">
        <v>2024</v>
      </c>
      <c r="D12039" t="s">
        <v>58</v>
      </c>
      <c r="E12039" t="s">
        <v>45</v>
      </c>
      <c r="F12039" t="s">
        <v>46</v>
      </c>
      <c r="G12039" t="s">
        <v>54</v>
      </c>
      <c r="H12039" t="s">
        <v>513</v>
      </c>
      <c r="I12039" t="s">
        <v>581</v>
      </c>
    </row>
    <row r="12040" spans="1:10" hidden="1" x14ac:dyDescent="0.25">
      <c r="A12040" t="s">
        <v>51</v>
      </c>
      <c r="B12040" t="s">
        <v>128</v>
      </c>
      <c r="C12040">
        <v>2024</v>
      </c>
      <c r="D12040" t="s">
        <v>58</v>
      </c>
      <c r="E12040" t="s">
        <v>45</v>
      </c>
      <c r="F12040" t="s">
        <v>46</v>
      </c>
      <c r="G12040" t="s">
        <v>54</v>
      </c>
      <c r="H12040" t="s">
        <v>19</v>
      </c>
      <c r="I12040" t="s">
        <v>398</v>
      </c>
      <c r="J12040" s="10">
        <v>1668000</v>
      </c>
    </row>
    <row r="12041" spans="1:10" hidden="1" x14ac:dyDescent="0.25">
      <c r="A12041" t="s">
        <v>51</v>
      </c>
      <c r="B12041" t="s">
        <v>128</v>
      </c>
      <c r="C12041">
        <v>2024</v>
      </c>
      <c r="D12041" t="s">
        <v>58</v>
      </c>
      <c r="E12041" t="s">
        <v>45</v>
      </c>
      <c r="F12041" t="s">
        <v>46</v>
      </c>
      <c r="G12041" t="s">
        <v>54</v>
      </c>
      <c r="H12041" t="s">
        <v>19</v>
      </c>
      <c r="I12041" t="s">
        <v>400</v>
      </c>
    </row>
    <row r="12042" spans="1:10" hidden="1" x14ac:dyDescent="0.25">
      <c r="A12042" t="s">
        <v>51</v>
      </c>
      <c r="B12042" t="s">
        <v>128</v>
      </c>
      <c r="C12042">
        <v>2024</v>
      </c>
      <c r="D12042" t="s">
        <v>58</v>
      </c>
      <c r="E12042" t="s">
        <v>45</v>
      </c>
      <c r="F12042" t="s">
        <v>46</v>
      </c>
      <c r="G12042" t="s">
        <v>54</v>
      </c>
      <c r="H12042" t="s">
        <v>20</v>
      </c>
      <c r="I12042" t="s">
        <v>399</v>
      </c>
      <c r="J12042" s="10">
        <v>556000</v>
      </c>
    </row>
    <row r="12043" spans="1:10" hidden="1" x14ac:dyDescent="0.25">
      <c r="A12043" t="s">
        <v>51</v>
      </c>
      <c r="B12043" t="s">
        <v>128</v>
      </c>
      <c r="C12043">
        <v>2024</v>
      </c>
      <c r="D12043" t="s">
        <v>58</v>
      </c>
      <c r="E12043" t="s">
        <v>45</v>
      </c>
      <c r="F12043" t="s">
        <v>46</v>
      </c>
      <c r="G12043" t="s">
        <v>54</v>
      </c>
      <c r="H12043" t="s">
        <v>523</v>
      </c>
      <c r="I12043" t="s">
        <v>694</v>
      </c>
      <c r="J12043" s="3">
        <v>821800</v>
      </c>
    </row>
    <row r="12044" spans="1:10" hidden="1" x14ac:dyDescent="0.25">
      <c r="A12044" t="s">
        <v>51</v>
      </c>
      <c r="B12044" t="s">
        <v>128</v>
      </c>
      <c r="C12044">
        <v>2024</v>
      </c>
      <c r="D12044" t="s">
        <v>58</v>
      </c>
      <c r="E12044" t="s">
        <v>45</v>
      </c>
      <c r="F12044" t="s">
        <v>46</v>
      </c>
      <c r="G12044" t="s">
        <v>54</v>
      </c>
      <c r="H12044" t="s">
        <v>294</v>
      </c>
      <c r="I12044" t="s">
        <v>575</v>
      </c>
    </row>
    <row r="12045" spans="1:10" hidden="1" x14ac:dyDescent="0.25">
      <c r="A12045" t="s">
        <v>51</v>
      </c>
      <c r="B12045" t="s">
        <v>128</v>
      </c>
      <c r="C12045">
        <v>2024</v>
      </c>
      <c r="D12045" t="s">
        <v>58</v>
      </c>
      <c r="E12045" t="s">
        <v>45</v>
      </c>
      <c r="F12045" t="s">
        <v>46</v>
      </c>
      <c r="G12045" t="s">
        <v>118</v>
      </c>
      <c r="H12045" t="s">
        <v>295</v>
      </c>
      <c r="I12045" t="s">
        <v>378</v>
      </c>
      <c r="J12045" s="10">
        <v>1344840</v>
      </c>
    </row>
    <row r="12046" spans="1:10" hidden="1" x14ac:dyDescent="0.25">
      <c r="A12046" t="s">
        <v>51</v>
      </c>
      <c r="B12046" t="s">
        <v>128</v>
      </c>
      <c r="C12046">
        <v>2024</v>
      </c>
      <c r="D12046" t="s">
        <v>58</v>
      </c>
      <c r="E12046" t="s">
        <v>45</v>
      </c>
      <c r="F12046" t="s">
        <v>46</v>
      </c>
      <c r="G12046" t="s">
        <v>118</v>
      </c>
      <c r="H12046" t="s">
        <v>119</v>
      </c>
      <c r="I12046" s="90" t="s">
        <v>655</v>
      </c>
    </row>
    <row r="12047" spans="1:10" hidden="1" x14ac:dyDescent="0.25">
      <c r="A12047" t="s">
        <v>51</v>
      </c>
      <c r="B12047" t="s">
        <v>128</v>
      </c>
      <c r="C12047">
        <v>2024</v>
      </c>
      <c r="D12047" t="s">
        <v>58</v>
      </c>
      <c r="E12047" t="s">
        <v>45</v>
      </c>
      <c r="F12047" t="s">
        <v>46</v>
      </c>
      <c r="G12047" t="s">
        <v>118</v>
      </c>
      <c r="H12047" t="s">
        <v>119</v>
      </c>
      <c r="I12047" s="90" t="s">
        <v>685</v>
      </c>
      <c r="J12047" s="3"/>
    </row>
    <row r="12048" spans="1:10" hidden="1" x14ac:dyDescent="0.25">
      <c r="A12048" t="s">
        <v>51</v>
      </c>
      <c r="B12048" t="s">
        <v>128</v>
      </c>
      <c r="C12048">
        <v>2024</v>
      </c>
      <c r="D12048" t="s">
        <v>58</v>
      </c>
      <c r="E12048" t="s">
        <v>45</v>
      </c>
      <c r="F12048" t="s">
        <v>46</v>
      </c>
      <c r="G12048" t="s">
        <v>118</v>
      </c>
      <c r="H12048" t="s">
        <v>283</v>
      </c>
      <c r="I12048" s="90" t="s">
        <v>591</v>
      </c>
      <c r="J12048" s="3"/>
    </row>
    <row r="12049" spans="1:10" hidden="1" x14ac:dyDescent="0.25">
      <c r="A12049" t="s">
        <v>51</v>
      </c>
      <c r="B12049" t="s">
        <v>128</v>
      </c>
      <c r="C12049">
        <v>2024</v>
      </c>
      <c r="D12049" t="s">
        <v>58</v>
      </c>
      <c r="E12049" t="s">
        <v>45</v>
      </c>
      <c r="F12049" t="s">
        <v>46</v>
      </c>
      <c r="G12049" t="s">
        <v>118</v>
      </c>
      <c r="H12049" t="s">
        <v>283</v>
      </c>
      <c r="I12049" s="90" t="s">
        <v>714</v>
      </c>
      <c r="J12049" s="3">
        <v>1300000</v>
      </c>
    </row>
    <row r="12050" spans="1:10" hidden="1" x14ac:dyDescent="0.25">
      <c r="A12050" t="s">
        <v>51</v>
      </c>
      <c r="B12050" t="s">
        <v>128</v>
      </c>
      <c r="C12050">
        <v>2024</v>
      </c>
      <c r="D12050" t="s">
        <v>58</v>
      </c>
      <c r="E12050" t="s">
        <v>45</v>
      </c>
      <c r="F12050" t="s">
        <v>46</v>
      </c>
      <c r="G12050" t="s">
        <v>109</v>
      </c>
      <c r="H12050" t="s">
        <v>219</v>
      </c>
      <c r="I12050" t="s">
        <v>465</v>
      </c>
      <c r="J12050" s="10">
        <v>1800</v>
      </c>
    </row>
    <row r="12051" spans="1:10" hidden="1" x14ac:dyDescent="0.25">
      <c r="A12051" t="s">
        <v>51</v>
      </c>
      <c r="B12051" t="s">
        <v>128</v>
      </c>
      <c r="C12051">
        <v>2024</v>
      </c>
      <c r="D12051" t="s">
        <v>58</v>
      </c>
      <c r="E12051" t="s">
        <v>45</v>
      </c>
      <c r="F12051" t="s">
        <v>46</v>
      </c>
      <c r="G12051" t="s">
        <v>109</v>
      </c>
      <c r="H12051" t="s">
        <v>219</v>
      </c>
      <c r="I12051" t="s">
        <v>695</v>
      </c>
    </row>
    <row r="12052" spans="1:10" hidden="1" x14ac:dyDescent="0.25">
      <c r="A12052" t="s">
        <v>51</v>
      </c>
      <c r="B12052" t="s">
        <v>128</v>
      </c>
      <c r="C12052">
        <v>2024</v>
      </c>
      <c r="D12052" t="s">
        <v>58</v>
      </c>
      <c r="E12052" t="s">
        <v>45</v>
      </c>
      <c r="F12052" t="s">
        <v>46</v>
      </c>
      <c r="G12052" t="s">
        <v>109</v>
      </c>
      <c r="H12052" t="s">
        <v>219</v>
      </c>
      <c r="I12052" s="90" t="s">
        <v>610</v>
      </c>
      <c r="J12052" s="3"/>
    </row>
    <row r="12053" spans="1:10" hidden="1" x14ac:dyDescent="0.25">
      <c r="A12053" t="s">
        <v>51</v>
      </c>
      <c r="B12053" t="s">
        <v>128</v>
      </c>
      <c r="C12053">
        <v>2024</v>
      </c>
      <c r="D12053" t="s">
        <v>58</v>
      </c>
      <c r="E12053" t="s">
        <v>45</v>
      </c>
      <c r="F12053" t="s">
        <v>46</v>
      </c>
      <c r="G12053" t="s">
        <v>109</v>
      </c>
      <c r="H12053" t="s">
        <v>219</v>
      </c>
      <c r="I12053" s="90" t="s">
        <v>740</v>
      </c>
      <c r="J12053" s="3">
        <v>22000</v>
      </c>
    </row>
    <row r="12054" spans="1:10" hidden="1" x14ac:dyDescent="0.25">
      <c r="A12054" t="s">
        <v>51</v>
      </c>
      <c r="B12054" t="s">
        <v>128</v>
      </c>
      <c r="C12054">
        <v>2024</v>
      </c>
      <c r="D12054" t="s">
        <v>58</v>
      </c>
      <c r="E12054" t="s">
        <v>45</v>
      </c>
      <c r="F12054" t="s">
        <v>46</v>
      </c>
      <c r="G12054" t="s">
        <v>109</v>
      </c>
      <c r="H12054" t="s">
        <v>267</v>
      </c>
    </row>
    <row r="12055" spans="1:10" hidden="1" x14ac:dyDescent="0.25">
      <c r="A12055" t="s">
        <v>51</v>
      </c>
      <c r="B12055" t="s">
        <v>128</v>
      </c>
      <c r="C12055">
        <v>2024</v>
      </c>
      <c r="D12055" t="s">
        <v>58</v>
      </c>
      <c r="E12055" t="s">
        <v>45</v>
      </c>
      <c r="F12055" t="s">
        <v>46</v>
      </c>
      <c r="G12055" t="s">
        <v>109</v>
      </c>
      <c r="H12055" t="s">
        <v>220</v>
      </c>
      <c r="I12055" t="s">
        <v>465</v>
      </c>
    </row>
    <row r="12056" spans="1:10" hidden="1" x14ac:dyDescent="0.25">
      <c r="A12056" t="s">
        <v>51</v>
      </c>
      <c r="B12056" t="s">
        <v>128</v>
      </c>
      <c r="C12056">
        <v>2024</v>
      </c>
      <c r="D12056" t="s">
        <v>58</v>
      </c>
      <c r="E12056" t="s">
        <v>45</v>
      </c>
      <c r="F12056" t="s">
        <v>46</v>
      </c>
      <c r="G12056" t="s">
        <v>109</v>
      </c>
      <c r="H12056" t="s">
        <v>220</v>
      </c>
      <c r="I12056" t="s">
        <v>425</v>
      </c>
    </row>
    <row r="12057" spans="1:10" hidden="1" x14ac:dyDescent="0.25">
      <c r="A12057" t="s">
        <v>51</v>
      </c>
      <c r="B12057" t="s">
        <v>128</v>
      </c>
      <c r="C12057">
        <v>2024</v>
      </c>
      <c r="D12057" t="s">
        <v>58</v>
      </c>
      <c r="E12057" t="s">
        <v>45</v>
      </c>
      <c r="F12057" t="s">
        <v>46</v>
      </c>
      <c r="G12057" t="s">
        <v>109</v>
      </c>
      <c r="H12057" t="s">
        <v>220</v>
      </c>
      <c r="I12057" t="s">
        <v>668</v>
      </c>
    </row>
    <row r="12058" spans="1:10" hidden="1" x14ac:dyDescent="0.25">
      <c r="A12058" t="s">
        <v>51</v>
      </c>
      <c r="B12058" t="s">
        <v>128</v>
      </c>
      <c r="C12058">
        <v>2024</v>
      </c>
      <c r="D12058" t="s">
        <v>58</v>
      </c>
      <c r="E12058" t="s">
        <v>45</v>
      </c>
      <c r="F12058" t="s">
        <v>46</v>
      </c>
      <c r="G12058" t="s">
        <v>109</v>
      </c>
      <c r="H12058" t="s">
        <v>220</v>
      </c>
      <c r="I12058" t="s">
        <v>417</v>
      </c>
      <c r="J12058" s="3">
        <v>65700</v>
      </c>
    </row>
    <row r="12059" spans="1:10" hidden="1" x14ac:dyDescent="0.25">
      <c r="A12059" t="s">
        <v>51</v>
      </c>
      <c r="B12059" t="s">
        <v>128</v>
      </c>
      <c r="C12059">
        <v>2024</v>
      </c>
      <c r="D12059" t="s">
        <v>58</v>
      </c>
      <c r="E12059" t="s">
        <v>45</v>
      </c>
      <c r="F12059" t="s">
        <v>46</v>
      </c>
      <c r="G12059" t="s">
        <v>109</v>
      </c>
      <c r="H12059" t="s">
        <v>260</v>
      </c>
    </row>
    <row r="12060" spans="1:10" hidden="1" x14ac:dyDescent="0.25">
      <c r="A12060" t="s">
        <v>51</v>
      </c>
      <c r="B12060" t="s">
        <v>128</v>
      </c>
      <c r="C12060">
        <v>2024</v>
      </c>
      <c r="D12060" t="s">
        <v>58</v>
      </c>
      <c r="E12060" t="s">
        <v>45</v>
      </c>
      <c r="F12060" t="s">
        <v>46</v>
      </c>
      <c r="G12060" t="s">
        <v>55</v>
      </c>
      <c r="H12060" t="s">
        <v>22</v>
      </c>
      <c r="I12060" t="s">
        <v>380</v>
      </c>
    </row>
    <row r="12061" spans="1:10" hidden="1" x14ac:dyDescent="0.25">
      <c r="A12061" t="s">
        <v>51</v>
      </c>
      <c r="B12061" t="s">
        <v>128</v>
      </c>
      <c r="C12061">
        <v>2024</v>
      </c>
      <c r="D12061" t="s">
        <v>58</v>
      </c>
      <c r="E12061" t="s">
        <v>45</v>
      </c>
      <c r="F12061" t="s">
        <v>46</v>
      </c>
      <c r="G12061" t="s">
        <v>55</v>
      </c>
      <c r="H12061" t="s">
        <v>22</v>
      </c>
    </row>
    <row r="12062" spans="1:10" hidden="1" x14ac:dyDescent="0.25">
      <c r="A12062" t="s">
        <v>51</v>
      </c>
      <c r="B12062" t="s">
        <v>128</v>
      </c>
      <c r="C12062">
        <v>2024</v>
      </c>
      <c r="D12062" t="s">
        <v>58</v>
      </c>
      <c r="E12062" t="s">
        <v>45</v>
      </c>
      <c r="F12062" t="s">
        <v>46</v>
      </c>
      <c r="G12062" t="s">
        <v>55</v>
      </c>
      <c r="H12062" s="90" t="s">
        <v>741</v>
      </c>
      <c r="I12062" s="90" t="s">
        <v>465</v>
      </c>
      <c r="J12062" s="3">
        <v>414608</v>
      </c>
    </row>
    <row r="12063" spans="1:10" hidden="1" x14ac:dyDescent="0.25">
      <c r="A12063" t="s">
        <v>51</v>
      </c>
      <c r="B12063" t="s">
        <v>128</v>
      </c>
      <c r="C12063">
        <v>2024</v>
      </c>
      <c r="D12063" t="s">
        <v>58</v>
      </c>
      <c r="E12063" t="s">
        <v>45</v>
      </c>
      <c r="F12063" t="s">
        <v>46</v>
      </c>
      <c r="G12063" t="s">
        <v>55</v>
      </c>
      <c r="H12063" t="s">
        <v>700</v>
      </c>
      <c r="I12063" t="s">
        <v>701</v>
      </c>
      <c r="J12063" s="3">
        <v>4600000</v>
      </c>
    </row>
    <row r="12064" spans="1:10" hidden="1" x14ac:dyDescent="0.25">
      <c r="A12064" t="s">
        <v>51</v>
      </c>
      <c r="B12064" t="s">
        <v>128</v>
      </c>
      <c r="C12064">
        <v>2024</v>
      </c>
      <c r="D12064" t="s">
        <v>58</v>
      </c>
      <c r="E12064" t="s">
        <v>45</v>
      </c>
      <c r="F12064" t="s">
        <v>46</v>
      </c>
      <c r="G12064" t="s">
        <v>611</v>
      </c>
      <c r="H12064" t="s">
        <v>612</v>
      </c>
      <c r="I12064" t="s">
        <v>613</v>
      </c>
      <c r="J12064" s="3">
        <v>48006</v>
      </c>
    </row>
    <row r="12065" spans="1:10" hidden="1" x14ac:dyDescent="0.25">
      <c r="A12065" t="s">
        <v>51</v>
      </c>
      <c r="B12065" t="s">
        <v>128</v>
      </c>
      <c r="C12065">
        <v>2024</v>
      </c>
      <c r="D12065" t="s">
        <v>58</v>
      </c>
      <c r="E12065" t="s">
        <v>45</v>
      </c>
      <c r="F12065" t="s">
        <v>46</v>
      </c>
      <c r="G12065" t="s">
        <v>47</v>
      </c>
      <c r="H12065" s="90" t="s">
        <v>298</v>
      </c>
      <c r="I12065" s="90" t="s">
        <v>508</v>
      </c>
      <c r="J12065" s="3">
        <v>2815704</v>
      </c>
    </row>
    <row r="12066" spans="1:10" hidden="1" x14ac:dyDescent="0.25">
      <c r="A12066" t="s">
        <v>51</v>
      </c>
      <c r="B12066" t="s">
        <v>128</v>
      </c>
      <c r="C12066">
        <v>2024</v>
      </c>
      <c r="D12066" t="s">
        <v>58</v>
      </c>
      <c r="E12066" t="s">
        <v>45</v>
      </c>
      <c r="F12066" t="s">
        <v>46</v>
      </c>
      <c r="G12066" t="s">
        <v>47</v>
      </c>
      <c r="H12066" s="90" t="s">
        <v>276</v>
      </c>
      <c r="I12066" s="90" t="s">
        <v>395</v>
      </c>
      <c r="J12066" s="3">
        <v>260000</v>
      </c>
    </row>
    <row r="12067" spans="1:10" hidden="1" x14ac:dyDescent="0.25">
      <c r="A12067" t="s">
        <v>51</v>
      </c>
      <c r="B12067" t="s">
        <v>128</v>
      </c>
      <c r="C12067">
        <v>2024</v>
      </c>
      <c r="D12067" t="s">
        <v>58</v>
      </c>
      <c r="E12067" t="s">
        <v>45</v>
      </c>
      <c r="F12067" t="s">
        <v>46</v>
      </c>
      <c r="G12067" t="s">
        <v>47</v>
      </c>
      <c r="H12067" s="90" t="s">
        <v>276</v>
      </c>
      <c r="I12067" s="90" t="s">
        <v>734</v>
      </c>
      <c r="J12067" s="3">
        <v>57151.94</v>
      </c>
    </row>
    <row r="12068" spans="1:10" hidden="1" x14ac:dyDescent="0.25">
      <c r="A12068" t="s">
        <v>51</v>
      </c>
      <c r="B12068" t="s">
        <v>128</v>
      </c>
      <c r="C12068">
        <v>2024</v>
      </c>
      <c r="D12068" t="s">
        <v>58</v>
      </c>
      <c r="E12068" t="s">
        <v>45</v>
      </c>
      <c r="F12068" t="s">
        <v>46</v>
      </c>
      <c r="G12068" t="s">
        <v>47</v>
      </c>
      <c r="H12068" s="90" t="s">
        <v>277</v>
      </c>
      <c r="I12068" s="90" t="s">
        <v>734</v>
      </c>
      <c r="J12068" s="3">
        <v>58352</v>
      </c>
    </row>
    <row r="12069" spans="1:10" hidden="1" x14ac:dyDescent="0.25">
      <c r="A12069" t="s">
        <v>51</v>
      </c>
      <c r="B12069" t="s">
        <v>128</v>
      </c>
      <c r="C12069">
        <v>2024</v>
      </c>
      <c r="D12069" t="s">
        <v>58</v>
      </c>
      <c r="E12069" t="s">
        <v>45</v>
      </c>
      <c r="F12069" t="s">
        <v>46</v>
      </c>
      <c r="G12069" t="s">
        <v>47</v>
      </c>
      <c r="H12069" s="90" t="s">
        <v>278</v>
      </c>
      <c r="I12069" s="90" t="s">
        <v>734</v>
      </c>
      <c r="J12069" s="3">
        <v>238763.06</v>
      </c>
    </row>
    <row r="12070" spans="1:10" s="86" customFormat="1" hidden="1" x14ac:dyDescent="0.25">
      <c r="A12070" s="86" t="s">
        <v>51</v>
      </c>
      <c r="B12070" s="86" t="s">
        <v>128</v>
      </c>
      <c r="C12070" s="86">
        <v>2024</v>
      </c>
      <c r="D12070" s="86" t="s">
        <v>58</v>
      </c>
      <c r="E12070" s="86" t="s">
        <v>45</v>
      </c>
      <c r="F12070" s="86" t="s">
        <v>46</v>
      </c>
      <c r="G12070" s="86" t="s">
        <v>47</v>
      </c>
      <c r="H12070" s="179" t="s">
        <v>742</v>
      </c>
      <c r="I12070" s="179" t="s">
        <v>412</v>
      </c>
      <c r="J12070" s="18">
        <v>32100</v>
      </c>
    </row>
    <row r="12071" spans="1:10" hidden="1" x14ac:dyDescent="0.25">
      <c r="A12071" t="s">
        <v>51</v>
      </c>
      <c r="B12071" t="s">
        <v>128</v>
      </c>
      <c r="C12071">
        <v>2024</v>
      </c>
      <c r="D12071" t="s">
        <v>58</v>
      </c>
      <c r="E12071" t="s">
        <v>45</v>
      </c>
      <c r="F12071" t="s">
        <v>46</v>
      </c>
      <c r="G12071" t="s">
        <v>47</v>
      </c>
      <c r="H12071" t="s">
        <v>239</v>
      </c>
      <c r="I12071" t="s">
        <v>382</v>
      </c>
      <c r="J12071" s="3">
        <v>508943.72</v>
      </c>
    </row>
    <row r="12072" spans="1:10" hidden="1" x14ac:dyDescent="0.25">
      <c r="A12072" t="s">
        <v>51</v>
      </c>
      <c r="B12072" t="s">
        <v>128</v>
      </c>
      <c r="C12072">
        <v>2024</v>
      </c>
      <c r="D12072" t="s">
        <v>58</v>
      </c>
      <c r="E12072" t="s">
        <v>45</v>
      </c>
      <c r="F12072" t="s">
        <v>46</v>
      </c>
      <c r="G12072" t="s">
        <v>47</v>
      </c>
      <c r="H12072" t="s">
        <v>239</v>
      </c>
      <c r="I12072" s="90" t="s">
        <v>388</v>
      </c>
      <c r="J12072" s="3">
        <v>-444168</v>
      </c>
    </row>
    <row r="12073" spans="1:10" hidden="1" x14ac:dyDescent="0.25">
      <c r="A12073" t="s">
        <v>51</v>
      </c>
      <c r="B12073" t="s">
        <v>128</v>
      </c>
      <c r="C12073">
        <v>2024</v>
      </c>
      <c r="D12073" t="s">
        <v>58</v>
      </c>
      <c r="E12073" t="s">
        <v>45</v>
      </c>
      <c r="F12073" t="s">
        <v>46</v>
      </c>
      <c r="G12073" t="s">
        <v>47</v>
      </c>
      <c r="H12073" t="s">
        <v>239</v>
      </c>
      <c r="I12073" s="90" t="s">
        <v>576</v>
      </c>
      <c r="J12073" s="3">
        <v>385914.62</v>
      </c>
    </row>
    <row r="12074" spans="1:10" hidden="1" x14ac:dyDescent="0.25">
      <c r="A12074" t="s">
        <v>51</v>
      </c>
      <c r="B12074" t="s">
        <v>128</v>
      </c>
      <c r="C12074">
        <v>2024</v>
      </c>
      <c r="D12074" t="s">
        <v>58</v>
      </c>
      <c r="E12074" t="s">
        <v>45</v>
      </c>
      <c r="F12074" t="s">
        <v>46</v>
      </c>
      <c r="G12074" t="s">
        <v>47</v>
      </c>
      <c r="H12074" t="s">
        <v>239</v>
      </c>
      <c r="I12074" t="s">
        <v>562</v>
      </c>
      <c r="J12074" s="3"/>
    </row>
    <row r="12075" spans="1:10" hidden="1" x14ac:dyDescent="0.25">
      <c r="A12075" t="s">
        <v>51</v>
      </c>
      <c r="B12075" t="s">
        <v>128</v>
      </c>
      <c r="C12075">
        <v>2024</v>
      </c>
      <c r="D12075" t="s">
        <v>58</v>
      </c>
      <c r="E12075" t="s">
        <v>45</v>
      </c>
      <c r="F12075" t="s">
        <v>46</v>
      </c>
      <c r="G12075" t="s">
        <v>47</v>
      </c>
      <c r="H12075" t="s">
        <v>239</v>
      </c>
      <c r="I12075" t="s">
        <v>686</v>
      </c>
    </row>
    <row r="12076" spans="1:10" hidden="1" x14ac:dyDescent="0.25">
      <c r="A12076" t="s">
        <v>51</v>
      </c>
      <c r="B12076" t="s">
        <v>128</v>
      </c>
      <c r="C12076">
        <v>2024</v>
      </c>
      <c r="D12076" t="s">
        <v>58</v>
      </c>
      <c r="E12076" t="s">
        <v>45</v>
      </c>
      <c r="F12076" t="s">
        <v>46</v>
      </c>
      <c r="G12076" t="s">
        <v>47</v>
      </c>
      <c r="H12076" t="s">
        <v>239</v>
      </c>
      <c r="I12076" t="s">
        <v>442</v>
      </c>
    </row>
    <row r="12077" spans="1:10" hidden="1" x14ac:dyDescent="0.25">
      <c r="A12077" t="s">
        <v>51</v>
      </c>
      <c r="B12077" t="s">
        <v>128</v>
      </c>
      <c r="C12077">
        <v>2024</v>
      </c>
      <c r="D12077" t="s">
        <v>58</v>
      </c>
      <c r="E12077" t="s">
        <v>45</v>
      </c>
      <c r="F12077" t="s">
        <v>46</v>
      </c>
      <c r="G12077" t="s">
        <v>47</v>
      </c>
      <c r="H12077" t="s">
        <v>239</v>
      </c>
      <c r="I12077" t="s">
        <v>431</v>
      </c>
    </row>
    <row r="12078" spans="1:10" hidden="1" x14ac:dyDescent="0.25">
      <c r="A12078" t="s">
        <v>51</v>
      </c>
      <c r="B12078" t="s">
        <v>128</v>
      </c>
      <c r="C12078">
        <v>2024</v>
      </c>
      <c r="D12078" t="s">
        <v>58</v>
      </c>
      <c r="E12078" t="s">
        <v>45</v>
      </c>
      <c r="F12078" t="s">
        <v>46</v>
      </c>
      <c r="G12078" t="s">
        <v>47</v>
      </c>
      <c r="H12078" t="s">
        <v>239</v>
      </c>
      <c r="I12078" t="s">
        <v>416</v>
      </c>
      <c r="J12078" s="3">
        <v>2870000</v>
      </c>
    </row>
    <row r="12079" spans="1:10" hidden="1" x14ac:dyDescent="0.25">
      <c r="A12079" t="s">
        <v>51</v>
      </c>
      <c r="B12079" t="s">
        <v>128</v>
      </c>
      <c r="C12079">
        <v>2024</v>
      </c>
      <c r="D12079" t="s">
        <v>58</v>
      </c>
      <c r="E12079" t="s">
        <v>45</v>
      </c>
      <c r="F12079" t="s">
        <v>46</v>
      </c>
      <c r="G12079" t="s">
        <v>47</v>
      </c>
      <c r="H12079" t="s">
        <v>239</v>
      </c>
      <c r="I12079" t="s">
        <v>696</v>
      </c>
    </row>
    <row r="12080" spans="1:10" hidden="1" x14ac:dyDescent="0.25">
      <c r="A12080" t="s">
        <v>51</v>
      </c>
      <c r="B12080" t="s">
        <v>128</v>
      </c>
      <c r="C12080">
        <v>2024</v>
      </c>
      <c r="D12080" t="s">
        <v>58</v>
      </c>
      <c r="E12080" t="s">
        <v>45</v>
      </c>
      <c r="F12080" t="s">
        <v>46</v>
      </c>
      <c r="G12080" t="s">
        <v>47</v>
      </c>
      <c r="H12080" t="s">
        <v>243</v>
      </c>
      <c r="I12080" t="s">
        <v>465</v>
      </c>
    </row>
    <row r="12081" spans="1:10" hidden="1" x14ac:dyDescent="0.25">
      <c r="A12081" t="s">
        <v>51</v>
      </c>
      <c r="B12081" t="s">
        <v>128</v>
      </c>
      <c r="C12081">
        <v>2024</v>
      </c>
      <c r="D12081" t="s">
        <v>58</v>
      </c>
      <c r="E12081" t="s">
        <v>45</v>
      </c>
      <c r="F12081" t="s">
        <v>46</v>
      </c>
      <c r="G12081" t="s">
        <v>47</v>
      </c>
      <c r="H12081" t="s">
        <v>243</v>
      </c>
      <c r="I12081" t="s">
        <v>702</v>
      </c>
    </row>
    <row r="12082" spans="1:10" hidden="1" x14ac:dyDescent="0.25">
      <c r="A12082" t="s">
        <v>51</v>
      </c>
      <c r="B12082" t="s">
        <v>128</v>
      </c>
      <c r="C12082">
        <v>2024</v>
      </c>
      <c r="D12082" t="s">
        <v>58</v>
      </c>
      <c r="E12082" t="s">
        <v>45</v>
      </c>
      <c r="F12082" t="s">
        <v>46</v>
      </c>
      <c r="G12082" t="s">
        <v>47</v>
      </c>
      <c r="H12082" t="s">
        <v>276</v>
      </c>
      <c r="I12082" t="s">
        <v>395</v>
      </c>
      <c r="J12082" s="3"/>
    </row>
    <row r="12083" spans="1:10" hidden="1" x14ac:dyDescent="0.25">
      <c r="A12083" t="s">
        <v>51</v>
      </c>
      <c r="B12083" t="s">
        <v>128</v>
      </c>
      <c r="C12083">
        <v>2024</v>
      </c>
      <c r="D12083" t="s">
        <v>58</v>
      </c>
      <c r="E12083" t="s">
        <v>45</v>
      </c>
      <c r="F12083" t="s">
        <v>46</v>
      </c>
      <c r="G12083" t="s">
        <v>47</v>
      </c>
      <c r="H12083" t="s">
        <v>296</v>
      </c>
    </row>
    <row r="12084" spans="1:10" hidden="1" x14ac:dyDescent="0.25">
      <c r="A12084" t="s">
        <v>51</v>
      </c>
      <c r="B12084" t="s">
        <v>128</v>
      </c>
      <c r="C12084">
        <v>2024</v>
      </c>
      <c r="D12084" t="s">
        <v>58</v>
      </c>
      <c r="E12084" t="s">
        <v>45</v>
      </c>
      <c r="F12084" t="s">
        <v>46</v>
      </c>
      <c r="G12084" t="s">
        <v>47</v>
      </c>
      <c r="H12084" t="s">
        <v>364</v>
      </c>
      <c r="I12084" t="s">
        <v>465</v>
      </c>
      <c r="J12084" s="3"/>
    </row>
    <row r="12085" spans="1:10" hidden="1" x14ac:dyDescent="0.25">
      <c r="A12085" t="s">
        <v>51</v>
      </c>
      <c r="B12085" t="s">
        <v>128</v>
      </c>
      <c r="C12085">
        <v>2024</v>
      </c>
      <c r="D12085" t="s">
        <v>58</v>
      </c>
      <c r="E12085" t="s">
        <v>45</v>
      </c>
      <c r="F12085" t="s">
        <v>46</v>
      </c>
      <c r="G12085" t="s">
        <v>47</v>
      </c>
      <c r="H12085" t="s">
        <v>277</v>
      </c>
    </row>
    <row r="12086" spans="1:10" hidden="1" x14ac:dyDescent="0.25">
      <c r="A12086" t="s">
        <v>51</v>
      </c>
      <c r="B12086" t="s">
        <v>128</v>
      </c>
      <c r="C12086">
        <v>2024</v>
      </c>
      <c r="D12086" t="s">
        <v>58</v>
      </c>
      <c r="E12086" t="s">
        <v>45</v>
      </c>
      <c r="F12086" t="s">
        <v>46</v>
      </c>
      <c r="G12086" t="s">
        <v>47</v>
      </c>
      <c r="H12086" t="s">
        <v>278</v>
      </c>
    </row>
    <row r="12087" spans="1:10" hidden="1" x14ac:dyDescent="0.25">
      <c r="A12087" t="s">
        <v>51</v>
      </c>
      <c r="B12087" t="s">
        <v>128</v>
      </c>
      <c r="C12087">
        <v>2024</v>
      </c>
      <c r="D12087" t="s">
        <v>58</v>
      </c>
      <c r="E12087" t="s">
        <v>45</v>
      </c>
      <c r="F12087" t="s">
        <v>46</v>
      </c>
      <c r="G12087" t="s">
        <v>47</v>
      </c>
      <c r="H12087" t="s">
        <v>298</v>
      </c>
      <c r="I12087" t="s">
        <v>387</v>
      </c>
    </row>
    <row r="12088" spans="1:10" hidden="1" x14ac:dyDescent="0.25">
      <c r="A12088" t="s">
        <v>51</v>
      </c>
      <c r="B12088" t="s">
        <v>128</v>
      </c>
      <c r="C12088">
        <v>2024</v>
      </c>
      <c r="D12088" t="s">
        <v>58</v>
      </c>
      <c r="E12088" t="s">
        <v>45</v>
      </c>
      <c r="F12088" t="s">
        <v>46</v>
      </c>
      <c r="G12088" t="s">
        <v>47</v>
      </c>
      <c r="H12088" t="s">
        <v>298</v>
      </c>
      <c r="I12088" t="s">
        <v>418</v>
      </c>
    </row>
    <row r="12089" spans="1:10" hidden="1" x14ac:dyDescent="0.25">
      <c r="A12089" t="s">
        <v>51</v>
      </c>
      <c r="B12089" t="s">
        <v>128</v>
      </c>
      <c r="C12089">
        <v>2024</v>
      </c>
      <c r="D12089" t="s">
        <v>58</v>
      </c>
      <c r="E12089" t="s">
        <v>45</v>
      </c>
      <c r="F12089" t="s">
        <v>46</v>
      </c>
      <c r="G12089" t="s">
        <v>47</v>
      </c>
      <c r="H12089" t="s">
        <v>238</v>
      </c>
    </row>
    <row r="12090" spans="1:10" hidden="1" x14ac:dyDescent="0.25">
      <c r="A12090" t="s">
        <v>51</v>
      </c>
      <c r="B12090" t="s">
        <v>128</v>
      </c>
      <c r="C12090">
        <v>2024</v>
      </c>
      <c r="D12090" t="s">
        <v>58</v>
      </c>
      <c r="E12090" t="s">
        <v>45</v>
      </c>
      <c r="F12090" t="s">
        <v>46</v>
      </c>
      <c r="G12090" t="s">
        <v>182</v>
      </c>
      <c r="H12090" t="s">
        <v>240</v>
      </c>
    </row>
    <row r="12091" spans="1:10" hidden="1" x14ac:dyDescent="0.25">
      <c r="A12091" t="s">
        <v>51</v>
      </c>
      <c r="B12091" t="s">
        <v>128</v>
      </c>
      <c r="C12091">
        <v>2024</v>
      </c>
      <c r="D12091" t="s">
        <v>58</v>
      </c>
      <c r="E12091" t="s">
        <v>45</v>
      </c>
      <c r="F12091" t="s">
        <v>46</v>
      </c>
      <c r="G12091" t="s">
        <v>182</v>
      </c>
      <c r="H12091" t="s">
        <v>241</v>
      </c>
      <c r="I12091" t="s">
        <v>477</v>
      </c>
    </row>
    <row r="12092" spans="1:10" hidden="1" x14ac:dyDescent="0.25">
      <c r="A12092" t="s">
        <v>51</v>
      </c>
      <c r="B12092" t="s">
        <v>128</v>
      </c>
      <c r="C12092">
        <v>2024</v>
      </c>
      <c r="D12092" t="s">
        <v>58</v>
      </c>
      <c r="E12092" t="s">
        <v>45</v>
      </c>
      <c r="F12092" t="s">
        <v>46</v>
      </c>
      <c r="G12092" t="s">
        <v>182</v>
      </c>
      <c r="H12092" t="s">
        <v>242</v>
      </c>
      <c r="I12092" t="s">
        <v>477</v>
      </c>
      <c r="J12092" s="3"/>
    </row>
    <row r="12093" spans="1:10" hidden="1" x14ac:dyDescent="0.25">
      <c r="A12093" t="s">
        <v>51</v>
      </c>
      <c r="B12093" t="s">
        <v>128</v>
      </c>
      <c r="C12093">
        <v>2024</v>
      </c>
      <c r="D12093" t="s">
        <v>58</v>
      </c>
      <c r="E12093" t="s">
        <v>45</v>
      </c>
      <c r="F12093" t="s">
        <v>46</v>
      </c>
      <c r="G12093" t="s">
        <v>182</v>
      </c>
      <c r="H12093" t="s">
        <v>243</v>
      </c>
      <c r="I12093" s="90" t="s">
        <v>735</v>
      </c>
      <c r="J12093" s="3"/>
    </row>
    <row r="12094" spans="1:10" hidden="1" x14ac:dyDescent="0.25">
      <c r="A12094" t="s">
        <v>51</v>
      </c>
      <c r="B12094" t="s">
        <v>128</v>
      </c>
      <c r="C12094">
        <v>2024</v>
      </c>
      <c r="D12094" t="s">
        <v>58</v>
      </c>
      <c r="E12094" t="s">
        <v>45</v>
      </c>
      <c r="F12094" t="s">
        <v>46</v>
      </c>
      <c r="G12094" t="s">
        <v>253</v>
      </c>
      <c r="H12094" t="s">
        <v>266</v>
      </c>
      <c r="I12094" s="90" t="s">
        <v>743</v>
      </c>
      <c r="J12094" s="3">
        <v>5882.35</v>
      </c>
    </row>
    <row r="12095" spans="1:10" hidden="1" x14ac:dyDescent="0.25">
      <c r="A12095" t="s">
        <v>51</v>
      </c>
      <c r="B12095" t="s">
        <v>128</v>
      </c>
      <c r="C12095">
        <v>2024</v>
      </c>
      <c r="D12095" t="s">
        <v>58</v>
      </c>
      <c r="E12095" t="s">
        <v>45</v>
      </c>
      <c r="F12095" t="s">
        <v>46</v>
      </c>
      <c r="G12095" t="s">
        <v>253</v>
      </c>
      <c r="H12095" t="s">
        <v>744</v>
      </c>
      <c r="I12095" s="90" t="s">
        <v>745</v>
      </c>
      <c r="J12095" s="3">
        <v>78151.259999999995</v>
      </c>
    </row>
    <row r="12096" spans="1:10" hidden="1" x14ac:dyDescent="0.25">
      <c r="A12096" t="s">
        <v>51</v>
      </c>
      <c r="B12096" t="s">
        <v>128</v>
      </c>
      <c r="C12096">
        <v>2024</v>
      </c>
      <c r="D12096" t="s">
        <v>58</v>
      </c>
      <c r="E12096" t="s">
        <v>45</v>
      </c>
      <c r="F12096" t="s">
        <v>46</v>
      </c>
      <c r="G12096" t="s">
        <v>253</v>
      </c>
      <c r="H12096" s="90" t="s">
        <v>366</v>
      </c>
      <c r="I12096" s="90" t="s">
        <v>387</v>
      </c>
      <c r="J12096" s="3">
        <v>50000</v>
      </c>
    </row>
    <row r="12097" spans="1:10" hidden="1" x14ac:dyDescent="0.25">
      <c r="A12097" t="s">
        <v>51</v>
      </c>
      <c r="B12097" t="s">
        <v>128</v>
      </c>
      <c r="C12097">
        <v>2024</v>
      </c>
      <c r="D12097" t="s">
        <v>58</v>
      </c>
      <c r="E12097" t="s">
        <v>45</v>
      </c>
      <c r="F12097" t="s">
        <v>46</v>
      </c>
      <c r="G12097" t="s">
        <v>537</v>
      </c>
      <c r="H12097" t="s">
        <v>538</v>
      </c>
      <c r="I12097" t="s">
        <v>539</v>
      </c>
    </row>
    <row r="12098" spans="1:10" hidden="1" x14ac:dyDescent="0.25">
      <c r="A12098" t="s">
        <v>51</v>
      </c>
      <c r="B12098" t="s">
        <v>128</v>
      </c>
      <c r="C12098">
        <v>2024</v>
      </c>
      <c r="D12098" t="s">
        <v>58</v>
      </c>
      <c r="E12098" t="s">
        <v>45</v>
      </c>
      <c r="F12098" t="s">
        <v>46</v>
      </c>
      <c r="G12098" t="s">
        <v>673</v>
      </c>
      <c r="H12098" t="s">
        <v>244</v>
      </c>
      <c r="I12098" t="s">
        <v>556</v>
      </c>
    </row>
    <row r="12099" spans="1:10" hidden="1" x14ac:dyDescent="0.25">
      <c r="A12099" t="s">
        <v>51</v>
      </c>
      <c r="B12099" t="s">
        <v>128</v>
      </c>
      <c r="C12099">
        <v>2024</v>
      </c>
      <c r="D12099" t="s">
        <v>58</v>
      </c>
      <c r="E12099" t="s">
        <v>45</v>
      </c>
      <c r="F12099" t="s">
        <v>46</v>
      </c>
      <c r="G12099" t="s">
        <v>673</v>
      </c>
      <c r="H12099" t="s">
        <v>244</v>
      </c>
      <c r="I12099" t="s">
        <v>688</v>
      </c>
    </row>
    <row r="12100" spans="1:10" hidden="1" x14ac:dyDescent="0.25">
      <c r="A12100" t="s">
        <v>51</v>
      </c>
      <c r="B12100" t="s">
        <v>128</v>
      </c>
      <c r="C12100">
        <v>2024</v>
      </c>
      <c r="D12100" t="s">
        <v>58</v>
      </c>
      <c r="E12100" t="s">
        <v>45</v>
      </c>
      <c r="F12100" t="s">
        <v>46</v>
      </c>
      <c r="G12100" t="s">
        <v>527</v>
      </c>
      <c r="H12100" t="s">
        <v>366</v>
      </c>
      <c r="I12100" t="s">
        <v>387</v>
      </c>
      <c r="J12100" s="3"/>
    </row>
    <row r="12101" spans="1:10" hidden="1" x14ac:dyDescent="0.25">
      <c r="A12101" t="s">
        <v>51</v>
      </c>
      <c r="B12101" t="s">
        <v>128</v>
      </c>
      <c r="C12101">
        <v>2024</v>
      </c>
      <c r="D12101" t="s">
        <v>58</v>
      </c>
      <c r="E12101" t="s">
        <v>45</v>
      </c>
      <c r="F12101" t="s">
        <v>46</v>
      </c>
      <c r="G12101" t="s">
        <v>527</v>
      </c>
      <c r="H12101" t="s">
        <v>525</v>
      </c>
      <c r="I12101" t="s">
        <v>526</v>
      </c>
    </row>
    <row r="12102" spans="1:10" hidden="1" x14ac:dyDescent="0.25">
      <c r="A12102" t="s">
        <v>51</v>
      </c>
      <c r="B12102" t="s">
        <v>128</v>
      </c>
      <c r="C12102">
        <v>2024</v>
      </c>
      <c r="D12102" t="s">
        <v>58</v>
      </c>
      <c r="E12102" t="s">
        <v>45</v>
      </c>
      <c r="F12102" t="s">
        <v>46</v>
      </c>
      <c r="G12102" t="s">
        <v>527</v>
      </c>
      <c r="H12102" t="s">
        <v>365</v>
      </c>
      <c r="I12102" t="s">
        <v>526</v>
      </c>
    </row>
    <row r="12103" spans="1:10" hidden="1" x14ac:dyDescent="0.25">
      <c r="A12103" t="s">
        <v>51</v>
      </c>
      <c r="B12103" t="s">
        <v>128</v>
      </c>
      <c r="C12103">
        <v>2024</v>
      </c>
      <c r="D12103" t="s">
        <v>58</v>
      </c>
      <c r="E12103" t="s">
        <v>45</v>
      </c>
      <c r="F12103" t="s">
        <v>46</v>
      </c>
      <c r="G12103" t="s">
        <v>527</v>
      </c>
      <c r="H12103" t="s">
        <v>484</v>
      </c>
      <c r="I12103" t="s">
        <v>526</v>
      </c>
    </row>
    <row r="12104" spans="1:10" hidden="1" x14ac:dyDescent="0.25">
      <c r="A12104" t="s">
        <v>51</v>
      </c>
      <c r="B12104" t="s">
        <v>128</v>
      </c>
      <c r="C12104">
        <v>2024</v>
      </c>
      <c r="D12104" t="s">
        <v>58</v>
      </c>
      <c r="E12104" t="s">
        <v>45</v>
      </c>
      <c r="F12104" t="s">
        <v>46</v>
      </c>
      <c r="G12104" t="s">
        <v>272</v>
      </c>
      <c r="H12104" t="s">
        <v>273</v>
      </c>
      <c r="I12104" t="s">
        <v>526</v>
      </c>
    </row>
    <row r="12105" spans="1:10" hidden="1" x14ac:dyDescent="0.25">
      <c r="A12105" t="s">
        <v>51</v>
      </c>
      <c r="B12105" t="s">
        <v>128</v>
      </c>
      <c r="C12105">
        <v>2024</v>
      </c>
      <c r="D12105" t="s">
        <v>58</v>
      </c>
      <c r="E12105" t="s">
        <v>45</v>
      </c>
      <c r="F12105" t="s">
        <v>46</v>
      </c>
      <c r="G12105" t="s">
        <v>221</v>
      </c>
      <c r="H12105" t="s">
        <v>245</v>
      </c>
      <c r="I12105" t="s">
        <v>417</v>
      </c>
      <c r="J12105" s="10">
        <v>250530</v>
      </c>
    </row>
    <row r="12106" spans="1:10" hidden="1" x14ac:dyDescent="0.25">
      <c r="A12106" t="s">
        <v>51</v>
      </c>
      <c r="B12106" t="s">
        <v>128</v>
      </c>
      <c r="C12106">
        <v>2024</v>
      </c>
      <c r="D12106" t="s">
        <v>58</v>
      </c>
      <c r="E12106" t="s">
        <v>45</v>
      </c>
      <c r="F12106" t="s">
        <v>46</v>
      </c>
      <c r="G12106" t="s">
        <v>221</v>
      </c>
      <c r="H12106" t="s">
        <v>245</v>
      </c>
      <c r="I12106" t="s">
        <v>614</v>
      </c>
      <c r="J12106" s="3">
        <v>619400</v>
      </c>
    </row>
    <row r="12107" spans="1:10" hidden="1" x14ac:dyDescent="0.25">
      <c r="A12107" t="s">
        <v>51</v>
      </c>
      <c r="B12107" t="s">
        <v>128</v>
      </c>
      <c r="C12107">
        <v>2024</v>
      </c>
      <c r="D12107" t="s">
        <v>58</v>
      </c>
      <c r="E12107" t="s">
        <v>45</v>
      </c>
      <c r="F12107" t="s">
        <v>46</v>
      </c>
      <c r="G12107" t="s">
        <v>221</v>
      </c>
      <c r="H12107" t="s">
        <v>245</v>
      </c>
      <c r="I12107" t="s">
        <v>668</v>
      </c>
    </row>
    <row r="12108" spans="1:10" hidden="1" x14ac:dyDescent="0.25">
      <c r="A12108" t="s">
        <v>51</v>
      </c>
      <c r="B12108" t="s">
        <v>128</v>
      </c>
      <c r="C12108">
        <v>2024</v>
      </c>
      <c r="D12108" t="s">
        <v>58</v>
      </c>
      <c r="E12108" t="s">
        <v>45</v>
      </c>
      <c r="F12108" t="s">
        <v>46</v>
      </c>
      <c r="G12108" t="s">
        <v>221</v>
      </c>
      <c r="H12108" t="s">
        <v>299</v>
      </c>
      <c r="I12108" t="s">
        <v>429</v>
      </c>
      <c r="J12108" s="3">
        <v>460000</v>
      </c>
    </row>
    <row r="12109" spans="1:10" hidden="1" x14ac:dyDescent="0.25">
      <c r="A12109" t="s">
        <v>51</v>
      </c>
      <c r="B12109" t="s">
        <v>128</v>
      </c>
      <c r="C12109">
        <v>2024</v>
      </c>
      <c r="D12109" t="s">
        <v>58</v>
      </c>
      <c r="E12109" t="s">
        <v>45</v>
      </c>
      <c r="F12109" t="s">
        <v>46</v>
      </c>
      <c r="G12109" t="s">
        <v>221</v>
      </c>
      <c r="H12109" t="s">
        <v>299</v>
      </c>
      <c r="I12109" t="s">
        <v>518</v>
      </c>
      <c r="J12109" s="10">
        <v>660000</v>
      </c>
    </row>
    <row r="12110" spans="1:10" hidden="1" x14ac:dyDescent="0.25">
      <c r="A12110" t="s">
        <v>51</v>
      </c>
      <c r="B12110" t="s">
        <v>128</v>
      </c>
      <c r="C12110">
        <v>2024</v>
      </c>
      <c r="D12110" t="s">
        <v>58</v>
      </c>
      <c r="E12110" t="s">
        <v>45</v>
      </c>
      <c r="F12110" t="s">
        <v>46</v>
      </c>
      <c r="G12110" t="s">
        <v>221</v>
      </c>
      <c r="H12110" t="s">
        <v>299</v>
      </c>
      <c r="I12110" t="s">
        <v>666</v>
      </c>
    </row>
    <row r="12111" spans="1:10" hidden="1" x14ac:dyDescent="0.25">
      <c r="A12111" t="s">
        <v>51</v>
      </c>
      <c r="B12111" t="s">
        <v>128</v>
      </c>
      <c r="C12111">
        <v>2024</v>
      </c>
      <c r="D12111" t="s">
        <v>58</v>
      </c>
      <c r="E12111" t="s">
        <v>45</v>
      </c>
      <c r="F12111" t="s">
        <v>46</v>
      </c>
      <c r="G12111" t="s">
        <v>272</v>
      </c>
      <c r="H12111" t="s">
        <v>273</v>
      </c>
    </row>
    <row r="12112" spans="1:10" hidden="1" x14ac:dyDescent="0.25">
      <c r="A12112" t="s">
        <v>51</v>
      </c>
      <c r="B12112" t="s">
        <v>128</v>
      </c>
      <c r="C12112">
        <v>2024</v>
      </c>
      <c r="D12112" t="s">
        <v>58</v>
      </c>
      <c r="E12112" t="s">
        <v>45</v>
      </c>
      <c r="F12112" t="s">
        <v>46</v>
      </c>
      <c r="G12112" t="s">
        <v>49</v>
      </c>
      <c r="H12112" t="s">
        <v>246</v>
      </c>
      <c r="I12112" t="s">
        <v>565</v>
      </c>
      <c r="J12112" s="3">
        <v>430914.63</v>
      </c>
    </row>
    <row r="12113" spans="1:10" hidden="1" x14ac:dyDescent="0.25">
      <c r="A12113" t="s">
        <v>51</v>
      </c>
      <c r="B12113" t="s">
        <v>128</v>
      </c>
      <c r="C12113">
        <v>2024</v>
      </c>
      <c r="D12113" t="s">
        <v>58</v>
      </c>
      <c r="E12113" t="s">
        <v>45</v>
      </c>
      <c r="F12113" t="s">
        <v>46</v>
      </c>
      <c r="G12113" t="s">
        <v>49</v>
      </c>
      <c r="H12113" t="s">
        <v>246</v>
      </c>
      <c r="I12113" t="s">
        <v>615</v>
      </c>
      <c r="J12113" s="3">
        <v>814874</v>
      </c>
    </row>
    <row r="12114" spans="1:10" hidden="1" x14ac:dyDescent="0.25">
      <c r="A12114" t="s">
        <v>51</v>
      </c>
      <c r="B12114" t="s">
        <v>128</v>
      </c>
      <c r="C12114">
        <v>2024</v>
      </c>
      <c r="D12114" t="s">
        <v>58</v>
      </c>
      <c r="E12114" t="s">
        <v>45</v>
      </c>
      <c r="F12114" t="s">
        <v>46</v>
      </c>
      <c r="G12114" t="s">
        <v>49</v>
      </c>
      <c r="H12114" t="s">
        <v>246</v>
      </c>
      <c r="I12114" s="90" t="s">
        <v>746</v>
      </c>
      <c r="J12114" s="3">
        <v>83825.52</v>
      </c>
    </row>
    <row r="12115" spans="1:10" hidden="1" x14ac:dyDescent="0.25">
      <c r="A12115" t="s">
        <v>51</v>
      </c>
      <c r="B12115" t="s">
        <v>128</v>
      </c>
      <c r="C12115">
        <v>2024</v>
      </c>
      <c r="D12115" t="s">
        <v>58</v>
      </c>
      <c r="E12115" t="s">
        <v>45</v>
      </c>
      <c r="F12115" t="s">
        <v>46</v>
      </c>
      <c r="G12115" t="s">
        <v>49</v>
      </c>
      <c r="H12115" t="s">
        <v>246</v>
      </c>
      <c r="I12115" t="s">
        <v>697</v>
      </c>
    </row>
    <row r="12116" spans="1:10" hidden="1" x14ac:dyDescent="0.25">
      <c r="A12116" t="s">
        <v>51</v>
      </c>
      <c r="B12116" t="s">
        <v>128</v>
      </c>
      <c r="C12116">
        <v>2024</v>
      </c>
      <c r="D12116" t="s">
        <v>58</v>
      </c>
      <c r="E12116" t="s">
        <v>45</v>
      </c>
      <c r="F12116" t="s">
        <v>46</v>
      </c>
      <c r="G12116" t="s">
        <v>49</v>
      </c>
      <c r="H12116" t="s">
        <v>669</v>
      </c>
      <c r="I12116" t="s">
        <v>667</v>
      </c>
    </row>
    <row r="12117" spans="1:10" hidden="1" x14ac:dyDescent="0.25">
      <c r="A12117" t="s">
        <v>51</v>
      </c>
      <c r="B12117" t="s">
        <v>128</v>
      </c>
      <c r="C12117">
        <v>2024</v>
      </c>
      <c r="D12117" t="s">
        <v>58</v>
      </c>
      <c r="E12117" t="s">
        <v>45</v>
      </c>
      <c r="F12117" t="s">
        <v>46</v>
      </c>
      <c r="G12117" t="s">
        <v>49</v>
      </c>
      <c r="H12117" t="s">
        <v>669</v>
      </c>
      <c r="I12117" t="s">
        <v>670</v>
      </c>
    </row>
    <row r="12118" spans="1:10" hidden="1" x14ac:dyDescent="0.25">
      <c r="A12118" t="s">
        <v>51</v>
      </c>
      <c r="B12118" t="s">
        <v>128</v>
      </c>
      <c r="C12118">
        <v>2024</v>
      </c>
      <c r="D12118" t="s">
        <v>58</v>
      </c>
      <c r="E12118" t="s">
        <v>45</v>
      </c>
      <c r="F12118" t="s">
        <v>46</v>
      </c>
      <c r="G12118" t="s">
        <v>49</v>
      </c>
      <c r="H12118" t="s">
        <v>669</v>
      </c>
    </row>
    <row r="12119" spans="1:10" hidden="1" x14ac:dyDescent="0.25">
      <c r="A12119" t="s">
        <v>51</v>
      </c>
      <c r="B12119" t="s">
        <v>128</v>
      </c>
      <c r="C12119">
        <v>2024</v>
      </c>
      <c r="D12119" t="s">
        <v>58</v>
      </c>
      <c r="E12119" t="s">
        <v>45</v>
      </c>
      <c r="F12119" t="s">
        <v>46</v>
      </c>
      <c r="G12119" t="s">
        <v>49</v>
      </c>
      <c r="H12119" t="s">
        <v>247</v>
      </c>
      <c r="I12119" t="s">
        <v>509</v>
      </c>
      <c r="J12119" s="3"/>
    </row>
    <row r="12120" spans="1:10" hidden="1" x14ac:dyDescent="0.25">
      <c r="A12120" t="s">
        <v>51</v>
      </c>
      <c r="B12120" t="s">
        <v>128</v>
      </c>
      <c r="C12120">
        <v>2024</v>
      </c>
      <c r="D12120" t="s">
        <v>58</v>
      </c>
      <c r="E12120" t="s">
        <v>45</v>
      </c>
      <c r="F12120" t="s">
        <v>46</v>
      </c>
      <c r="G12120" t="s">
        <v>49</v>
      </c>
      <c r="H12120" s="90" t="s">
        <v>247</v>
      </c>
      <c r="I12120" t="s">
        <v>703</v>
      </c>
      <c r="J12120" s="3">
        <v>33400</v>
      </c>
    </row>
    <row r="12121" spans="1:10" hidden="1" x14ac:dyDescent="0.25">
      <c r="A12121" t="s">
        <v>51</v>
      </c>
      <c r="B12121" t="s">
        <v>128</v>
      </c>
      <c r="C12121">
        <v>2024</v>
      </c>
      <c r="D12121" t="s">
        <v>58</v>
      </c>
      <c r="E12121" t="s">
        <v>45</v>
      </c>
      <c r="F12121" t="s">
        <v>46</v>
      </c>
      <c r="G12121" t="s">
        <v>49</v>
      </c>
      <c r="H12121" t="s">
        <v>248</v>
      </c>
      <c r="I12121" s="90" t="s">
        <v>404</v>
      </c>
      <c r="J12121" s="3">
        <v>27815</v>
      </c>
    </row>
    <row r="12122" spans="1:10" hidden="1" x14ac:dyDescent="0.25">
      <c r="A12122" t="s">
        <v>51</v>
      </c>
      <c r="B12122" t="s">
        <v>128</v>
      </c>
      <c r="C12122">
        <v>2024</v>
      </c>
      <c r="D12122" t="s">
        <v>58</v>
      </c>
      <c r="E12122" t="s">
        <v>45</v>
      </c>
      <c r="F12122" t="s">
        <v>46</v>
      </c>
      <c r="G12122" t="s">
        <v>49</v>
      </c>
      <c r="H12122" s="90" t="s">
        <v>247</v>
      </c>
      <c r="I12122" t="s">
        <v>597</v>
      </c>
      <c r="J12122" s="3">
        <v>165848</v>
      </c>
    </row>
    <row r="12123" spans="1:10" hidden="1" x14ac:dyDescent="0.25">
      <c r="A12123" t="s">
        <v>51</v>
      </c>
      <c r="B12123" t="s">
        <v>128</v>
      </c>
      <c r="C12123">
        <v>2024</v>
      </c>
      <c r="D12123" t="s">
        <v>58</v>
      </c>
      <c r="E12123" t="s">
        <v>45</v>
      </c>
      <c r="F12123" t="s">
        <v>46</v>
      </c>
      <c r="G12123" t="s">
        <v>49</v>
      </c>
      <c r="H12123" s="90" t="s">
        <v>247</v>
      </c>
      <c r="I12123" s="90" t="s">
        <v>702</v>
      </c>
      <c r="J12123" s="3">
        <v>8500</v>
      </c>
    </row>
    <row r="12124" spans="1:10" hidden="1" x14ac:dyDescent="0.25">
      <c r="A12124" t="s">
        <v>51</v>
      </c>
      <c r="B12124" t="s">
        <v>128</v>
      </c>
      <c r="C12124">
        <v>2024</v>
      </c>
      <c r="D12124" t="s">
        <v>58</v>
      </c>
      <c r="E12124" t="s">
        <v>45</v>
      </c>
      <c r="F12124" t="s">
        <v>46</v>
      </c>
      <c r="G12124" t="s">
        <v>49</v>
      </c>
      <c r="H12124" t="s">
        <v>248</v>
      </c>
      <c r="I12124" t="s">
        <v>597</v>
      </c>
      <c r="J12124" s="3">
        <v>33613.449999999997</v>
      </c>
    </row>
    <row r="12125" spans="1:10" hidden="1" x14ac:dyDescent="0.25">
      <c r="A12125" t="s">
        <v>51</v>
      </c>
      <c r="B12125" t="s">
        <v>128</v>
      </c>
      <c r="C12125">
        <v>2024</v>
      </c>
      <c r="D12125" t="s">
        <v>58</v>
      </c>
      <c r="E12125" t="s">
        <v>45</v>
      </c>
      <c r="F12125" t="s">
        <v>46</v>
      </c>
      <c r="G12125" t="s">
        <v>49</v>
      </c>
      <c r="H12125" t="s">
        <v>248</v>
      </c>
      <c r="I12125" t="s">
        <v>479</v>
      </c>
      <c r="J12125" s="3">
        <v>43025</v>
      </c>
    </row>
    <row r="12126" spans="1:10" hidden="1" x14ac:dyDescent="0.25">
      <c r="A12126" t="s">
        <v>51</v>
      </c>
      <c r="B12126" t="s">
        <v>128</v>
      </c>
      <c r="C12126">
        <v>2024</v>
      </c>
      <c r="D12126" t="s">
        <v>58</v>
      </c>
      <c r="E12126" t="s">
        <v>45</v>
      </c>
      <c r="F12126" t="s">
        <v>46</v>
      </c>
      <c r="G12126" t="s">
        <v>49</v>
      </c>
      <c r="H12126" t="s">
        <v>248</v>
      </c>
      <c r="I12126" t="s">
        <v>556</v>
      </c>
      <c r="J12126" s="10">
        <v>1500</v>
      </c>
    </row>
    <row r="12127" spans="1:10" hidden="1" x14ac:dyDescent="0.25">
      <c r="A12127" t="s">
        <v>51</v>
      </c>
      <c r="B12127" t="s">
        <v>128</v>
      </c>
      <c r="C12127">
        <v>2024</v>
      </c>
      <c r="D12127" t="s">
        <v>58</v>
      </c>
      <c r="E12127" t="s">
        <v>45</v>
      </c>
      <c r="F12127" t="s">
        <v>46</v>
      </c>
      <c r="G12127" t="s">
        <v>49</v>
      </c>
      <c r="H12127" t="s">
        <v>248</v>
      </c>
      <c r="I12127" t="s">
        <v>747</v>
      </c>
      <c r="J12127" s="10">
        <v>109243.7</v>
      </c>
    </row>
    <row r="12128" spans="1:10" hidden="1" x14ac:dyDescent="0.25">
      <c r="A12128" t="s">
        <v>51</v>
      </c>
      <c r="B12128" t="s">
        <v>128</v>
      </c>
      <c r="C12128">
        <v>2024</v>
      </c>
      <c r="D12128" t="s">
        <v>58</v>
      </c>
      <c r="E12128" t="s">
        <v>45</v>
      </c>
      <c r="F12128" t="s">
        <v>46</v>
      </c>
      <c r="G12128" t="s">
        <v>49</v>
      </c>
      <c r="H12128" t="s">
        <v>249</v>
      </c>
      <c r="I12128" s="90" t="s">
        <v>471</v>
      </c>
      <c r="J12128" s="3">
        <v>413095</v>
      </c>
    </row>
    <row r="12129" spans="1:10" hidden="1" x14ac:dyDescent="0.25">
      <c r="A12129" t="s">
        <v>51</v>
      </c>
      <c r="B12129" t="s">
        <v>128</v>
      </c>
      <c r="C12129">
        <v>2024</v>
      </c>
      <c r="D12129" t="s">
        <v>58</v>
      </c>
      <c r="E12129" t="s">
        <v>45</v>
      </c>
      <c r="F12129" t="s">
        <v>46</v>
      </c>
      <c r="G12129" t="s">
        <v>49</v>
      </c>
      <c r="H12129" t="s">
        <v>249</v>
      </c>
    </row>
    <row r="12130" spans="1:10" hidden="1" x14ac:dyDescent="0.25">
      <c r="A12130" t="s">
        <v>51</v>
      </c>
      <c r="B12130" t="s">
        <v>128</v>
      </c>
      <c r="C12130">
        <v>2024</v>
      </c>
      <c r="D12130" t="s">
        <v>58</v>
      </c>
      <c r="E12130" t="s">
        <v>45</v>
      </c>
      <c r="F12130" t="s">
        <v>46</v>
      </c>
      <c r="G12130" t="s">
        <v>49</v>
      </c>
      <c r="H12130" t="s">
        <v>250</v>
      </c>
      <c r="I12130" t="s">
        <v>597</v>
      </c>
    </row>
    <row r="12131" spans="1:10" hidden="1" x14ac:dyDescent="0.25">
      <c r="A12131" t="s">
        <v>51</v>
      </c>
      <c r="B12131" t="s">
        <v>128</v>
      </c>
      <c r="C12131">
        <v>2024</v>
      </c>
      <c r="D12131" t="s">
        <v>58</v>
      </c>
      <c r="E12131" t="s">
        <v>45</v>
      </c>
      <c r="F12131" t="s">
        <v>46</v>
      </c>
      <c r="G12131" t="s">
        <v>49</v>
      </c>
      <c r="H12131" t="s">
        <v>250</v>
      </c>
      <c r="I12131" s="179" t="s">
        <v>779</v>
      </c>
      <c r="J12131" s="203">
        <v>1210086</v>
      </c>
    </row>
    <row r="12132" spans="1:10" hidden="1" x14ac:dyDescent="0.25">
      <c r="A12132" t="s">
        <v>51</v>
      </c>
      <c r="B12132" t="s">
        <v>128</v>
      </c>
      <c r="C12132">
        <v>2024</v>
      </c>
      <c r="D12132" t="s">
        <v>58</v>
      </c>
      <c r="E12132" t="s">
        <v>45</v>
      </c>
      <c r="F12132" t="s">
        <v>46</v>
      </c>
      <c r="G12132" t="s">
        <v>49</v>
      </c>
      <c r="H12132" t="s">
        <v>250</v>
      </c>
      <c r="I12132" s="90" t="s">
        <v>740</v>
      </c>
      <c r="J12132" s="3">
        <v>275000</v>
      </c>
    </row>
    <row r="12133" spans="1:10" hidden="1" x14ac:dyDescent="0.25">
      <c r="A12133" t="s">
        <v>51</v>
      </c>
      <c r="B12133" t="s">
        <v>128</v>
      </c>
      <c r="C12133">
        <v>2024</v>
      </c>
      <c r="D12133" t="s">
        <v>58</v>
      </c>
      <c r="E12133" t="s">
        <v>45</v>
      </c>
      <c r="F12133" t="s">
        <v>46</v>
      </c>
      <c r="G12133" t="s">
        <v>49</v>
      </c>
      <c r="H12133" t="s">
        <v>250</v>
      </c>
      <c r="I12133" t="s">
        <v>572</v>
      </c>
      <c r="J12133" s="10">
        <v>17000</v>
      </c>
    </row>
    <row r="12134" spans="1:10" hidden="1" x14ac:dyDescent="0.25">
      <c r="A12134" t="s">
        <v>51</v>
      </c>
      <c r="B12134" t="s">
        <v>128</v>
      </c>
      <c r="C12134">
        <v>2024</v>
      </c>
      <c r="D12134" t="s">
        <v>58</v>
      </c>
      <c r="E12134" t="s">
        <v>45</v>
      </c>
      <c r="F12134" t="s">
        <v>46</v>
      </c>
      <c r="G12134" t="s">
        <v>49</v>
      </c>
      <c r="H12134" t="s">
        <v>250</v>
      </c>
      <c r="I12134" t="s">
        <v>556</v>
      </c>
      <c r="J12134" s="3">
        <v>28000</v>
      </c>
    </row>
    <row r="12135" spans="1:10" hidden="1" x14ac:dyDescent="0.25">
      <c r="A12135" t="s">
        <v>51</v>
      </c>
      <c r="B12135" t="s">
        <v>128</v>
      </c>
      <c r="C12135">
        <v>2024</v>
      </c>
      <c r="D12135" t="s">
        <v>58</v>
      </c>
      <c r="E12135" t="s">
        <v>45</v>
      </c>
      <c r="F12135" t="s">
        <v>46</v>
      </c>
      <c r="G12135" t="s">
        <v>49</v>
      </c>
      <c r="H12135" t="s">
        <v>251</v>
      </c>
    </row>
    <row r="12136" spans="1:10" hidden="1" x14ac:dyDescent="0.25">
      <c r="A12136" t="s">
        <v>51</v>
      </c>
      <c r="B12136" t="s">
        <v>128</v>
      </c>
      <c r="C12136">
        <v>2024</v>
      </c>
      <c r="D12136" t="s">
        <v>58</v>
      </c>
      <c r="E12136" t="s">
        <v>45</v>
      </c>
      <c r="F12136" t="s">
        <v>46</v>
      </c>
      <c r="G12136" t="s">
        <v>49</v>
      </c>
      <c r="H12136" t="s">
        <v>333</v>
      </c>
      <c r="I12136" t="s">
        <v>617</v>
      </c>
      <c r="J12136" s="3"/>
    </row>
    <row r="12137" spans="1:10" hidden="1" x14ac:dyDescent="0.25">
      <c r="A12137" t="s">
        <v>51</v>
      </c>
      <c r="B12137" t="s">
        <v>128</v>
      </c>
      <c r="C12137">
        <v>2024</v>
      </c>
      <c r="D12137" t="s">
        <v>58</v>
      </c>
      <c r="E12137" t="s">
        <v>45</v>
      </c>
      <c r="F12137" t="s">
        <v>46</v>
      </c>
      <c r="G12137" t="s">
        <v>49</v>
      </c>
      <c r="H12137" t="s">
        <v>333</v>
      </c>
      <c r="I12137" t="s">
        <v>674</v>
      </c>
      <c r="J12137" s="3">
        <v>280000</v>
      </c>
    </row>
    <row r="12138" spans="1:10" hidden="1" x14ac:dyDescent="0.25">
      <c r="A12138" t="s">
        <v>51</v>
      </c>
      <c r="B12138" t="s">
        <v>128</v>
      </c>
      <c r="C12138">
        <v>2024</v>
      </c>
      <c r="D12138" t="s">
        <v>58</v>
      </c>
      <c r="E12138" t="s">
        <v>45</v>
      </c>
      <c r="F12138" t="s">
        <v>46</v>
      </c>
      <c r="G12138" t="s">
        <v>49</v>
      </c>
      <c r="H12138" t="s">
        <v>333</v>
      </c>
      <c r="I12138" t="s">
        <v>699</v>
      </c>
    </row>
    <row r="12139" spans="1:10" hidden="1" x14ac:dyDescent="0.25">
      <c r="A12139" t="s">
        <v>51</v>
      </c>
      <c r="B12139" t="s">
        <v>128</v>
      </c>
      <c r="C12139">
        <v>2024</v>
      </c>
      <c r="D12139" t="s">
        <v>58</v>
      </c>
      <c r="E12139" t="s">
        <v>45</v>
      </c>
      <c r="F12139" t="s">
        <v>46</v>
      </c>
      <c r="G12139" t="s">
        <v>49</v>
      </c>
      <c r="H12139" t="s">
        <v>333</v>
      </c>
      <c r="I12139" t="s">
        <v>661</v>
      </c>
      <c r="J12139" s="3">
        <v>30000</v>
      </c>
    </row>
    <row r="12140" spans="1:10" hidden="1" x14ac:dyDescent="0.25">
      <c r="A12140" t="s">
        <v>51</v>
      </c>
      <c r="B12140" t="s">
        <v>128</v>
      </c>
      <c r="C12140">
        <v>2024</v>
      </c>
      <c r="D12140" t="s">
        <v>58</v>
      </c>
      <c r="E12140" t="s">
        <v>45</v>
      </c>
      <c r="F12140" t="s">
        <v>46</v>
      </c>
      <c r="G12140" t="s">
        <v>49</v>
      </c>
      <c r="H12140" t="s">
        <v>333</v>
      </c>
      <c r="I12140" t="s">
        <v>617</v>
      </c>
    </row>
    <row r="12141" spans="1:10" hidden="1" x14ac:dyDescent="0.25">
      <c r="A12141" t="s">
        <v>51</v>
      </c>
      <c r="B12141" t="s">
        <v>128</v>
      </c>
      <c r="C12141">
        <v>2024</v>
      </c>
      <c r="D12141" t="s">
        <v>58</v>
      </c>
      <c r="E12141" t="s">
        <v>45</v>
      </c>
      <c r="F12141" t="s">
        <v>46</v>
      </c>
      <c r="G12141" t="s">
        <v>49</v>
      </c>
      <c r="H12141" t="s">
        <v>333</v>
      </c>
      <c r="I12141" s="90" t="s">
        <v>716</v>
      </c>
    </row>
    <row r="12142" spans="1:10" hidden="1" x14ac:dyDescent="0.25">
      <c r="A12142" t="s">
        <v>51</v>
      </c>
      <c r="B12142" t="s">
        <v>128</v>
      </c>
      <c r="C12142">
        <v>2024</v>
      </c>
      <c r="D12142" t="s">
        <v>58</v>
      </c>
      <c r="E12142" t="s">
        <v>45</v>
      </c>
      <c r="F12142" t="s">
        <v>46</v>
      </c>
      <c r="G12142" t="s">
        <v>49</v>
      </c>
      <c r="H12142" t="s">
        <v>333</v>
      </c>
      <c r="I12142" t="s">
        <v>556</v>
      </c>
      <c r="J12142" s="10">
        <v>24000</v>
      </c>
    </row>
    <row r="12143" spans="1:10" hidden="1" x14ac:dyDescent="0.25">
      <c r="A12143" t="s">
        <v>51</v>
      </c>
      <c r="B12143" t="s">
        <v>128</v>
      </c>
      <c r="C12143">
        <v>2024</v>
      </c>
      <c r="D12143" t="s">
        <v>58</v>
      </c>
      <c r="E12143" t="s">
        <v>45</v>
      </c>
      <c r="F12143" t="s">
        <v>46</v>
      </c>
      <c r="G12143" t="s">
        <v>49</v>
      </c>
      <c r="H12143" t="s">
        <v>333</v>
      </c>
      <c r="I12143" t="s">
        <v>704</v>
      </c>
    </row>
    <row r="12144" spans="1:10" hidden="1" x14ac:dyDescent="0.25">
      <c r="A12144" t="s">
        <v>51</v>
      </c>
      <c r="B12144" t="s">
        <v>128</v>
      </c>
      <c r="C12144">
        <v>2024</v>
      </c>
      <c r="D12144" t="s">
        <v>58</v>
      </c>
      <c r="E12144" t="s">
        <v>45</v>
      </c>
      <c r="F12144" t="s">
        <v>46</v>
      </c>
      <c r="G12144" t="s">
        <v>49</v>
      </c>
      <c r="H12144" t="s">
        <v>367</v>
      </c>
      <c r="I12144" t="s">
        <v>591</v>
      </c>
    </row>
    <row r="12145" spans="1:10" hidden="1" x14ac:dyDescent="0.25">
      <c r="A12145" t="s">
        <v>51</v>
      </c>
      <c r="B12145" t="s">
        <v>128</v>
      </c>
      <c r="C12145">
        <v>2024</v>
      </c>
      <c r="D12145" t="s">
        <v>58</v>
      </c>
      <c r="E12145" t="s">
        <v>45</v>
      </c>
      <c r="F12145" t="s">
        <v>46</v>
      </c>
      <c r="G12145" t="s">
        <v>49</v>
      </c>
      <c r="H12145" t="s">
        <v>367</v>
      </c>
    </row>
    <row r="12146" spans="1:10" hidden="1" x14ac:dyDescent="0.25">
      <c r="A12146" t="s">
        <v>51</v>
      </c>
      <c r="B12146" t="s">
        <v>128</v>
      </c>
      <c r="C12146">
        <v>2024</v>
      </c>
      <c r="D12146" t="s">
        <v>58</v>
      </c>
      <c r="E12146" t="s">
        <v>45</v>
      </c>
      <c r="F12146" t="s">
        <v>46</v>
      </c>
      <c r="G12146" t="s">
        <v>49</v>
      </c>
      <c r="H12146" t="s">
        <v>367</v>
      </c>
    </row>
    <row r="12147" spans="1:10" hidden="1" x14ac:dyDescent="0.25">
      <c r="A12147" t="s">
        <v>51</v>
      </c>
      <c r="B12147" t="s">
        <v>128</v>
      </c>
      <c r="C12147">
        <v>2024</v>
      </c>
      <c r="D12147" t="s">
        <v>58</v>
      </c>
      <c r="E12147" t="s">
        <v>45</v>
      </c>
      <c r="F12147" t="s">
        <v>46</v>
      </c>
      <c r="G12147" t="s">
        <v>49</v>
      </c>
      <c r="H12147" t="s">
        <v>252</v>
      </c>
    </row>
    <row r="12148" spans="1:10" hidden="1" x14ac:dyDescent="0.25">
      <c r="A12148" t="s">
        <v>51</v>
      </c>
      <c r="B12148" t="s">
        <v>128</v>
      </c>
      <c r="C12148">
        <v>2024</v>
      </c>
      <c r="D12148" t="s">
        <v>58</v>
      </c>
      <c r="E12148" t="s">
        <v>45</v>
      </c>
      <c r="F12148" t="s">
        <v>46</v>
      </c>
      <c r="G12148" t="s">
        <v>49</v>
      </c>
      <c r="H12148" t="s">
        <v>243</v>
      </c>
      <c r="I12148" t="s">
        <v>432</v>
      </c>
    </row>
    <row r="12149" spans="1:10" hidden="1" x14ac:dyDescent="0.25">
      <c r="A12149" t="s">
        <v>51</v>
      </c>
      <c r="B12149" t="s">
        <v>128</v>
      </c>
      <c r="C12149">
        <v>2024</v>
      </c>
      <c r="D12149" t="s">
        <v>58</v>
      </c>
      <c r="E12149" t="s">
        <v>45</v>
      </c>
      <c r="F12149" t="s">
        <v>46</v>
      </c>
      <c r="G12149" t="s">
        <v>49</v>
      </c>
      <c r="H12149" t="s">
        <v>243</v>
      </c>
      <c r="I12149" t="s">
        <v>671</v>
      </c>
    </row>
    <row r="12150" spans="1:10" hidden="1" x14ac:dyDescent="0.25">
      <c r="A12150" t="s">
        <v>51</v>
      </c>
      <c r="B12150" t="s">
        <v>128</v>
      </c>
      <c r="C12150">
        <v>2024</v>
      </c>
      <c r="D12150" t="s">
        <v>58</v>
      </c>
      <c r="E12150" t="s">
        <v>45</v>
      </c>
      <c r="F12150" t="s">
        <v>46</v>
      </c>
      <c r="G12150" t="s">
        <v>49</v>
      </c>
      <c r="H12150" t="s">
        <v>243</v>
      </c>
      <c r="I12150" s="90" t="s">
        <v>704</v>
      </c>
      <c r="J12150" s="3"/>
    </row>
    <row r="12151" spans="1:10" hidden="1" x14ac:dyDescent="0.25">
      <c r="A12151" t="s">
        <v>51</v>
      </c>
      <c r="B12151" t="s">
        <v>128</v>
      </c>
      <c r="C12151">
        <v>2024</v>
      </c>
      <c r="D12151" t="s">
        <v>58</v>
      </c>
      <c r="E12151" t="s">
        <v>45</v>
      </c>
      <c r="F12151" t="s">
        <v>46</v>
      </c>
      <c r="G12151" t="s">
        <v>49</v>
      </c>
      <c r="H12151" t="s">
        <v>243</v>
      </c>
    </row>
    <row r="12152" spans="1:10" hidden="1" x14ac:dyDescent="0.25">
      <c r="A12152" t="s">
        <v>51</v>
      </c>
      <c r="B12152" t="s">
        <v>128</v>
      </c>
      <c r="C12152">
        <v>2024</v>
      </c>
      <c r="D12152" t="s">
        <v>58</v>
      </c>
      <c r="E12152" t="s">
        <v>45</v>
      </c>
      <c r="F12152" t="s">
        <v>46</v>
      </c>
      <c r="G12152" t="s">
        <v>49</v>
      </c>
      <c r="H12152" t="s">
        <v>243</v>
      </c>
    </row>
    <row r="12153" spans="1:10" hidden="1" x14ac:dyDescent="0.25">
      <c r="A12153" t="s">
        <v>51</v>
      </c>
      <c r="B12153" t="s">
        <v>128</v>
      </c>
      <c r="C12153">
        <v>2024</v>
      </c>
      <c r="D12153" t="s">
        <v>58</v>
      </c>
      <c r="E12153" t="s">
        <v>45</v>
      </c>
      <c r="F12153" t="s">
        <v>46</v>
      </c>
      <c r="G12153" t="s">
        <v>49</v>
      </c>
      <c r="H12153" t="s">
        <v>243</v>
      </c>
    </row>
    <row r="12154" spans="1:10" hidden="1" x14ac:dyDescent="0.25">
      <c r="A12154" t="s">
        <v>51</v>
      </c>
      <c r="B12154" t="s">
        <v>128</v>
      </c>
      <c r="C12154">
        <v>2024</v>
      </c>
      <c r="D12154" t="s">
        <v>58</v>
      </c>
      <c r="E12154" t="s">
        <v>45</v>
      </c>
      <c r="F12154" t="s">
        <v>46</v>
      </c>
      <c r="G12154" t="s">
        <v>49</v>
      </c>
      <c r="H12154" t="s">
        <v>243</v>
      </c>
    </row>
    <row r="12155" spans="1:10" hidden="1" x14ac:dyDescent="0.25">
      <c r="A12155" t="s">
        <v>51</v>
      </c>
      <c r="B12155" t="s">
        <v>128</v>
      </c>
      <c r="C12155">
        <v>2024</v>
      </c>
      <c r="D12155" t="s">
        <v>58</v>
      </c>
      <c r="E12155" t="s">
        <v>45</v>
      </c>
      <c r="F12155" t="s">
        <v>46</v>
      </c>
      <c r="G12155" t="s">
        <v>49</v>
      </c>
      <c r="H12155" t="s">
        <v>243</v>
      </c>
    </row>
    <row r="12156" spans="1:10" hidden="1" x14ac:dyDescent="0.25">
      <c r="A12156" t="s">
        <v>51</v>
      </c>
      <c r="B12156" t="s">
        <v>128</v>
      </c>
      <c r="C12156">
        <v>2024</v>
      </c>
      <c r="D12156" t="s">
        <v>58</v>
      </c>
      <c r="E12156" t="s">
        <v>45</v>
      </c>
      <c r="F12156" t="s">
        <v>46</v>
      </c>
      <c r="G12156" t="s">
        <v>49</v>
      </c>
      <c r="H12156" t="s">
        <v>243</v>
      </c>
    </row>
    <row r="12157" spans="1:10" hidden="1" x14ac:dyDescent="0.25">
      <c r="A12157" t="s">
        <v>51</v>
      </c>
      <c r="B12157" t="s">
        <v>128</v>
      </c>
      <c r="C12157">
        <v>2024</v>
      </c>
      <c r="D12157" t="s">
        <v>58</v>
      </c>
      <c r="E12157" t="s">
        <v>45</v>
      </c>
      <c r="F12157" t="s">
        <v>46</v>
      </c>
      <c r="G12157" t="s">
        <v>49</v>
      </c>
      <c r="H12157" t="s">
        <v>243</v>
      </c>
    </row>
    <row r="12158" spans="1:10" hidden="1" x14ac:dyDescent="0.25">
      <c r="A12158" t="s">
        <v>51</v>
      </c>
      <c r="B12158" t="s">
        <v>128</v>
      </c>
      <c r="C12158">
        <v>2024</v>
      </c>
      <c r="D12158" t="s">
        <v>58</v>
      </c>
      <c r="E12158" t="s">
        <v>45</v>
      </c>
      <c r="F12158" t="s">
        <v>304</v>
      </c>
      <c r="G12158" t="s">
        <v>54</v>
      </c>
      <c r="H12158" t="s">
        <v>305</v>
      </c>
      <c r="I12158" t="s">
        <v>520</v>
      </c>
      <c r="J12158" s="10">
        <v>3800000</v>
      </c>
    </row>
    <row r="12159" spans="1:10" hidden="1" x14ac:dyDescent="0.25">
      <c r="A12159" t="s">
        <v>51</v>
      </c>
      <c r="B12159" t="s">
        <v>128</v>
      </c>
      <c r="C12159">
        <v>2024</v>
      </c>
      <c r="D12159" t="s">
        <v>58</v>
      </c>
      <c r="E12159" t="s">
        <v>45</v>
      </c>
      <c r="F12159" t="s">
        <v>304</v>
      </c>
      <c r="G12159" t="s">
        <v>54</v>
      </c>
      <c r="H12159" t="s">
        <v>305</v>
      </c>
      <c r="I12159" t="s">
        <v>704</v>
      </c>
      <c r="J12159" s="10">
        <v>3550000</v>
      </c>
    </row>
    <row r="12160" spans="1:10" hidden="1" x14ac:dyDescent="0.25">
      <c r="A12160" t="s">
        <v>51</v>
      </c>
      <c r="B12160" t="s">
        <v>128</v>
      </c>
      <c r="C12160">
        <v>2024</v>
      </c>
      <c r="D12160" t="s">
        <v>58</v>
      </c>
      <c r="E12160" t="s">
        <v>45</v>
      </c>
      <c r="F12160" t="s">
        <v>304</v>
      </c>
      <c r="G12160" t="s">
        <v>54</v>
      </c>
      <c r="H12160" t="s">
        <v>305</v>
      </c>
      <c r="I12160" t="s">
        <v>592</v>
      </c>
    </row>
    <row r="12161" spans="1:10" hidden="1" x14ac:dyDescent="0.25">
      <c r="A12161" t="s">
        <v>51</v>
      </c>
      <c r="B12161" t="s">
        <v>128</v>
      </c>
      <c r="C12161">
        <v>2024</v>
      </c>
      <c r="D12161" t="s">
        <v>58</v>
      </c>
      <c r="E12161" t="s">
        <v>45</v>
      </c>
      <c r="F12161" t="s">
        <v>304</v>
      </c>
      <c r="G12161" t="s">
        <v>54</v>
      </c>
      <c r="H12161" t="s">
        <v>306</v>
      </c>
      <c r="I12161" t="s">
        <v>520</v>
      </c>
    </row>
    <row r="12162" spans="1:10" hidden="1" x14ac:dyDescent="0.25">
      <c r="A12162" t="s">
        <v>51</v>
      </c>
      <c r="B12162" t="s">
        <v>128</v>
      </c>
      <c r="C12162">
        <v>2024</v>
      </c>
      <c r="D12162" t="s">
        <v>58</v>
      </c>
      <c r="E12162" t="s">
        <v>45</v>
      </c>
      <c r="F12162" t="s">
        <v>304</v>
      </c>
      <c r="G12162" t="s">
        <v>54</v>
      </c>
      <c r="H12162" t="s">
        <v>307</v>
      </c>
      <c r="I12162" t="s">
        <v>520</v>
      </c>
      <c r="J12162" s="3">
        <v>483333</v>
      </c>
    </row>
    <row r="12163" spans="1:10" hidden="1" x14ac:dyDescent="0.25">
      <c r="A12163" t="s">
        <v>51</v>
      </c>
      <c r="B12163" t="s">
        <v>128</v>
      </c>
      <c r="C12163">
        <v>2024</v>
      </c>
      <c r="D12163" t="s">
        <v>58</v>
      </c>
      <c r="E12163" t="s">
        <v>45</v>
      </c>
      <c r="F12163" t="s">
        <v>304</v>
      </c>
      <c r="G12163" t="s">
        <v>54</v>
      </c>
      <c r="H12163" t="s">
        <v>307</v>
      </c>
      <c r="I12163" t="s">
        <v>592</v>
      </c>
    </row>
    <row r="12164" spans="1:10" hidden="1" x14ac:dyDescent="0.25">
      <c r="A12164" t="s">
        <v>51</v>
      </c>
      <c r="B12164" t="s">
        <v>128</v>
      </c>
      <c r="C12164">
        <v>2024</v>
      </c>
      <c r="D12164" t="s">
        <v>58</v>
      </c>
      <c r="E12164" t="s">
        <v>45</v>
      </c>
      <c r="F12164" t="s">
        <v>304</v>
      </c>
      <c r="G12164" t="s">
        <v>54</v>
      </c>
      <c r="H12164" t="s">
        <v>307</v>
      </c>
      <c r="I12164" t="s">
        <v>704</v>
      </c>
      <c r="J12164" s="3">
        <v>183750</v>
      </c>
    </row>
    <row r="12165" spans="1:10" hidden="1" x14ac:dyDescent="0.25">
      <c r="A12165" t="s">
        <v>51</v>
      </c>
      <c r="B12165" t="s">
        <v>128</v>
      </c>
      <c r="C12165">
        <v>2024</v>
      </c>
      <c r="D12165" t="s">
        <v>58</v>
      </c>
      <c r="E12165" t="s">
        <v>45</v>
      </c>
      <c r="F12165" t="s">
        <v>304</v>
      </c>
      <c r="G12165" t="s">
        <v>54</v>
      </c>
      <c r="H12165" t="s">
        <v>308</v>
      </c>
      <c r="I12165" t="s">
        <v>520</v>
      </c>
      <c r="J12165" s="3">
        <v>58000</v>
      </c>
    </row>
    <row r="12166" spans="1:10" hidden="1" x14ac:dyDescent="0.25">
      <c r="A12166" t="s">
        <v>51</v>
      </c>
      <c r="B12166" t="s">
        <v>128</v>
      </c>
      <c r="C12166">
        <v>2024</v>
      </c>
      <c r="D12166" t="s">
        <v>58</v>
      </c>
      <c r="E12166" t="s">
        <v>45</v>
      </c>
      <c r="F12166" t="s">
        <v>304</v>
      </c>
      <c r="G12166" t="s">
        <v>54</v>
      </c>
      <c r="H12166" t="s">
        <v>308</v>
      </c>
      <c r="I12166" t="s">
        <v>704</v>
      </c>
      <c r="J12166" s="10">
        <v>22320</v>
      </c>
    </row>
    <row r="12167" spans="1:10" hidden="1" x14ac:dyDescent="0.25">
      <c r="A12167" t="s">
        <v>51</v>
      </c>
      <c r="B12167" t="s">
        <v>128</v>
      </c>
      <c r="C12167">
        <v>2024</v>
      </c>
      <c r="D12167" t="s">
        <v>58</v>
      </c>
      <c r="E12167" t="s">
        <v>45</v>
      </c>
      <c r="F12167" t="s">
        <v>304</v>
      </c>
      <c r="G12167" t="s">
        <v>54</v>
      </c>
      <c r="H12167" t="s">
        <v>308</v>
      </c>
      <c r="I12167" t="s">
        <v>592</v>
      </c>
    </row>
    <row r="12168" spans="1:10" hidden="1" x14ac:dyDescent="0.25">
      <c r="A12168" t="s">
        <v>51</v>
      </c>
      <c r="B12168" t="s">
        <v>128</v>
      </c>
      <c r="C12168">
        <v>2024</v>
      </c>
      <c r="D12168" t="s">
        <v>58</v>
      </c>
      <c r="E12168" t="s">
        <v>45</v>
      </c>
      <c r="F12168" t="s">
        <v>304</v>
      </c>
      <c r="G12168" t="s">
        <v>54</v>
      </c>
      <c r="H12168" t="s">
        <v>309</v>
      </c>
      <c r="I12168" t="s">
        <v>520</v>
      </c>
      <c r="J12168" s="10">
        <v>483333</v>
      </c>
    </row>
    <row r="12169" spans="1:10" hidden="1" x14ac:dyDescent="0.25">
      <c r="A12169" t="s">
        <v>51</v>
      </c>
      <c r="B12169" t="s">
        <v>128</v>
      </c>
      <c r="C12169">
        <v>2024</v>
      </c>
      <c r="D12169" t="s">
        <v>58</v>
      </c>
      <c r="E12169" t="s">
        <v>45</v>
      </c>
      <c r="F12169" t="s">
        <v>304</v>
      </c>
      <c r="G12169" t="s">
        <v>54</v>
      </c>
      <c r="H12169" t="s">
        <v>309</v>
      </c>
      <c r="I12169" t="s">
        <v>592</v>
      </c>
    </row>
    <row r="12170" spans="1:10" hidden="1" x14ac:dyDescent="0.25">
      <c r="A12170" t="s">
        <v>51</v>
      </c>
      <c r="B12170" t="s">
        <v>128</v>
      </c>
      <c r="C12170">
        <v>2024</v>
      </c>
      <c r="D12170" t="s">
        <v>58</v>
      </c>
      <c r="E12170" t="s">
        <v>45</v>
      </c>
      <c r="F12170" t="s">
        <v>304</v>
      </c>
      <c r="G12170" t="s">
        <v>54</v>
      </c>
      <c r="H12170" t="s">
        <v>309</v>
      </c>
      <c r="I12170" t="s">
        <v>704</v>
      </c>
      <c r="J12170" s="3">
        <v>183750</v>
      </c>
    </row>
    <row r="12171" spans="1:10" hidden="1" x14ac:dyDescent="0.25">
      <c r="A12171" t="s">
        <v>51</v>
      </c>
      <c r="B12171" t="s">
        <v>128</v>
      </c>
      <c r="C12171">
        <v>2024</v>
      </c>
      <c r="D12171" t="s">
        <v>58</v>
      </c>
      <c r="E12171" t="s">
        <v>45</v>
      </c>
      <c r="F12171" t="s">
        <v>304</v>
      </c>
      <c r="G12171" t="s">
        <v>54</v>
      </c>
      <c r="H12171" t="s">
        <v>310</v>
      </c>
      <c r="I12171" t="s">
        <v>520</v>
      </c>
      <c r="J12171" s="3">
        <v>241667</v>
      </c>
    </row>
    <row r="12172" spans="1:10" hidden="1" x14ac:dyDescent="0.25">
      <c r="A12172" t="s">
        <v>51</v>
      </c>
      <c r="B12172" t="s">
        <v>128</v>
      </c>
      <c r="C12172">
        <v>2024</v>
      </c>
      <c r="D12172" t="s">
        <v>58</v>
      </c>
      <c r="E12172" t="s">
        <v>45</v>
      </c>
      <c r="F12172" t="s">
        <v>304</v>
      </c>
      <c r="G12172" t="s">
        <v>54</v>
      </c>
      <c r="H12172" t="s">
        <v>310</v>
      </c>
      <c r="I12172" t="s">
        <v>592</v>
      </c>
    </row>
    <row r="12173" spans="1:10" hidden="1" x14ac:dyDescent="0.25">
      <c r="A12173" t="s">
        <v>51</v>
      </c>
      <c r="B12173" t="s">
        <v>128</v>
      </c>
      <c r="C12173">
        <v>2024</v>
      </c>
      <c r="D12173" t="s">
        <v>58</v>
      </c>
      <c r="E12173" t="s">
        <v>45</v>
      </c>
      <c r="F12173" t="s">
        <v>304</v>
      </c>
      <c r="G12173" t="s">
        <v>54</v>
      </c>
      <c r="H12173" t="s">
        <v>310</v>
      </c>
      <c r="I12173" t="s">
        <v>704</v>
      </c>
      <c r="J12173" s="10">
        <v>147917</v>
      </c>
    </row>
    <row r="12174" spans="1:10" hidden="1" x14ac:dyDescent="0.25">
      <c r="A12174" t="s">
        <v>51</v>
      </c>
      <c r="B12174" t="s">
        <v>128</v>
      </c>
      <c r="C12174">
        <v>2024</v>
      </c>
      <c r="D12174" t="s">
        <v>58</v>
      </c>
      <c r="E12174" t="s">
        <v>45</v>
      </c>
      <c r="F12174" t="s">
        <v>304</v>
      </c>
      <c r="G12174" t="s">
        <v>54</v>
      </c>
      <c r="H12174" t="s">
        <v>332</v>
      </c>
    </row>
    <row r="12175" spans="1:10" hidden="1" x14ac:dyDescent="0.25">
      <c r="A12175" t="s">
        <v>51</v>
      </c>
      <c r="B12175" t="s">
        <v>128</v>
      </c>
      <c r="C12175">
        <v>2024</v>
      </c>
      <c r="D12175" t="s">
        <v>58</v>
      </c>
      <c r="E12175" t="s">
        <v>45</v>
      </c>
      <c r="F12175" t="s">
        <v>304</v>
      </c>
      <c r="G12175" t="s">
        <v>54</v>
      </c>
      <c r="H12175" t="s">
        <v>311</v>
      </c>
      <c r="I12175" t="s">
        <v>520</v>
      </c>
    </row>
    <row r="12176" spans="1:10" hidden="1" x14ac:dyDescent="0.25">
      <c r="A12176" t="s">
        <v>51</v>
      </c>
      <c r="B12176" t="s">
        <v>128</v>
      </c>
      <c r="C12176">
        <v>2024</v>
      </c>
      <c r="D12176" t="s">
        <v>58</v>
      </c>
      <c r="E12176" t="s">
        <v>45</v>
      </c>
      <c r="F12176" t="s">
        <v>304</v>
      </c>
      <c r="G12176" t="s">
        <v>54</v>
      </c>
      <c r="H12176" t="s">
        <v>453</v>
      </c>
      <c r="I12176" t="s">
        <v>520</v>
      </c>
      <c r="J12176" s="10">
        <v>4000000</v>
      </c>
    </row>
    <row r="12177" spans="1:10" hidden="1" x14ac:dyDescent="0.25">
      <c r="A12177" t="s">
        <v>51</v>
      </c>
      <c r="B12177" t="s">
        <v>128</v>
      </c>
      <c r="C12177">
        <v>2024</v>
      </c>
      <c r="D12177" t="s">
        <v>58</v>
      </c>
      <c r="E12177" t="s">
        <v>45</v>
      </c>
      <c r="F12177" t="s">
        <v>304</v>
      </c>
      <c r="G12177" t="s">
        <v>54</v>
      </c>
      <c r="H12177" t="s">
        <v>453</v>
      </c>
      <c r="I12177" t="s">
        <v>592</v>
      </c>
    </row>
    <row r="12178" spans="1:10" hidden="1" x14ac:dyDescent="0.25">
      <c r="A12178" t="s">
        <v>51</v>
      </c>
      <c r="B12178" t="s">
        <v>128</v>
      </c>
      <c r="C12178">
        <v>2024</v>
      </c>
      <c r="D12178" t="s">
        <v>58</v>
      </c>
      <c r="E12178" t="s">
        <v>45</v>
      </c>
      <c r="F12178" t="s">
        <v>304</v>
      </c>
      <c r="G12178" t="s">
        <v>54</v>
      </c>
      <c r="H12178" t="s">
        <v>312</v>
      </c>
    </row>
    <row r="12179" spans="1:10" hidden="1" x14ac:dyDescent="0.25">
      <c r="A12179" t="s">
        <v>51</v>
      </c>
      <c r="B12179" t="s">
        <v>128</v>
      </c>
      <c r="C12179">
        <v>2024</v>
      </c>
      <c r="D12179" t="s">
        <v>58</v>
      </c>
      <c r="E12179" t="s">
        <v>45</v>
      </c>
      <c r="F12179" t="s">
        <v>304</v>
      </c>
      <c r="G12179" t="s">
        <v>54</v>
      </c>
      <c r="H12179" t="s">
        <v>313</v>
      </c>
      <c r="I12179" t="s">
        <v>559</v>
      </c>
      <c r="J12179" s="10">
        <v>36742</v>
      </c>
    </row>
    <row r="12180" spans="1:10" hidden="1" x14ac:dyDescent="0.25">
      <c r="A12180" t="s">
        <v>51</v>
      </c>
      <c r="B12180" t="s">
        <v>128</v>
      </c>
      <c r="C12180">
        <v>2024</v>
      </c>
      <c r="D12180" t="s">
        <v>58</v>
      </c>
      <c r="E12180" t="s">
        <v>45</v>
      </c>
      <c r="F12180" t="s">
        <v>304</v>
      </c>
      <c r="G12180" t="s">
        <v>54</v>
      </c>
      <c r="H12180" t="s">
        <v>593</v>
      </c>
      <c r="I12180" t="s">
        <v>514</v>
      </c>
    </row>
    <row r="12181" spans="1:10" hidden="1" x14ac:dyDescent="0.25">
      <c r="A12181" t="s">
        <v>51</v>
      </c>
      <c r="B12181" t="s">
        <v>128</v>
      </c>
      <c r="C12181">
        <v>2024</v>
      </c>
      <c r="D12181" t="s">
        <v>58</v>
      </c>
      <c r="E12181" t="s">
        <v>45</v>
      </c>
      <c r="F12181" t="s">
        <v>304</v>
      </c>
      <c r="G12181" t="s">
        <v>54</v>
      </c>
      <c r="H12181" t="s">
        <v>314</v>
      </c>
      <c r="I12181" t="s">
        <v>398</v>
      </c>
      <c r="J12181" s="10">
        <v>882000</v>
      </c>
    </row>
    <row r="12182" spans="1:10" hidden="1" x14ac:dyDescent="0.25">
      <c r="A12182" t="s">
        <v>51</v>
      </c>
      <c r="B12182" t="s">
        <v>128</v>
      </c>
      <c r="C12182">
        <v>2024</v>
      </c>
      <c r="D12182" t="s">
        <v>58</v>
      </c>
      <c r="E12182" t="s">
        <v>45</v>
      </c>
      <c r="F12182" t="s">
        <v>304</v>
      </c>
      <c r="G12182" t="s">
        <v>54</v>
      </c>
      <c r="H12182" t="s">
        <v>315</v>
      </c>
      <c r="I12182" t="s">
        <v>454</v>
      </c>
      <c r="J12182" s="10">
        <v>152000</v>
      </c>
    </row>
    <row r="12183" spans="1:10" hidden="1" x14ac:dyDescent="0.25">
      <c r="A12183" t="s">
        <v>51</v>
      </c>
      <c r="B12183" t="s">
        <v>128</v>
      </c>
      <c r="C12183">
        <v>2024</v>
      </c>
      <c r="D12183" t="s">
        <v>58</v>
      </c>
      <c r="E12183" t="s">
        <v>45</v>
      </c>
      <c r="F12183" t="s">
        <v>304</v>
      </c>
      <c r="G12183" t="s">
        <v>54</v>
      </c>
      <c r="H12183" t="s">
        <v>315</v>
      </c>
      <c r="I12183" t="s">
        <v>594</v>
      </c>
      <c r="J12183" s="10">
        <v>142000</v>
      </c>
    </row>
    <row r="12184" spans="1:10" hidden="1" x14ac:dyDescent="0.25">
      <c r="A12184" t="s">
        <v>51</v>
      </c>
      <c r="B12184" t="s">
        <v>128</v>
      </c>
      <c r="C12184">
        <v>2024</v>
      </c>
      <c r="D12184" t="s">
        <v>58</v>
      </c>
      <c r="E12184" t="s">
        <v>45</v>
      </c>
      <c r="F12184" t="s">
        <v>304</v>
      </c>
      <c r="G12184" t="s">
        <v>47</v>
      </c>
      <c r="H12184" s="90" t="s">
        <v>748</v>
      </c>
      <c r="I12184" s="90" t="s">
        <v>591</v>
      </c>
      <c r="J12184" s="3">
        <v>3016500</v>
      </c>
    </row>
    <row r="12185" spans="1:10" hidden="1" x14ac:dyDescent="0.25">
      <c r="A12185" t="s">
        <v>51</v>
      </c>
      <c r="B12185" t="s">
        <v>128</v>
      </c>
      <c r="C12185">
        <v>2024</v>
      </c>
      <c r="D12185" t="s">
        <v>58</v>
      </c>
      <c r="E12185" t="s">
        <v>45</v>
      </c>
      <c r="F12185" t="s">
        <v>304</v>
      </c>
      <c r="G12185" t="s">
        <v>49</v>
      </c>
      <c r="H12185" t="s">
        <v>317</v>
      </c>
    </row>
    <row r="12186" spans="1:10" hidden="1" x14ac:dyDescent="0.25">
      <c r="A12186" t="s">
        <v>51</v>
      </c>
      <c r="B12186" t="s">
        <v>128</v>
      </c>
      <c r="C12186">
        <v>2024</v>
      </c>
      <c r="D12186" t="s">
        <v>58</v>
      </c>
      <c r="E12186" t="s">
        <v>45</v>
      </c>
      <c r="F12186" t="s">
        <v>50</v>
      </c>
      <c r="G12186" t="s">
        <v>56</v>
      </c>
      <c r="H12186" t="s">
        <v>124</v>
      </c>
      <c r="I12186" t="s">
        <v>401</v>
      </c>
      <c r="J12186" s="3">
        <v>140150</v>
      </c>
    </row>
    <row r="12187" spans="1:10" hidden="1" x14ac:dyDescent="0.25">
      <c r="A12187" t="s">
        <v>51</v>
      </c>
      <c r="B12187" t="s">
        <v>128</v>
      </c>
      <c r="C12187">
        <v>2024</v>
      </c>
      <c r="D12187" t="s">
        <v>58</v>
      </c>
      <c r="E12187" t="s">
        <v>45</v>
      </c>
      <c r="F12187" t="s">
        <v>50</v>
      </c>
      <c r="G12187" t="s">
        <v>56</v>
      </c>
      <c r="H12187" t="s">
        <v>98</v>
      </c>
      <c r="I12187" t="s">
        <v>401</v>
      </c>
      <c r="J12187" s="3">
        <v>217090</v>
      </c>
    </row>
    <row r="12188" spans="1:10" hidden="1" x14ac:dyDescent="0.25">
      <c r="A12188" t="s">
        <v>51</v>
      </c>
      <c r="B12188" t="s">
        <v>128</v>
      </c>
      <c r="C12188">
        <v>2024</v>
      </c>
      <c r="D12188" t="s">
        <v>58</v>
      </c>
      <c r="E12188" t="s">
        <v>45</v>
      </c>
      <c r="F12188" t="s">
        <v>50</v>
      </c>
      <c r="G12188" t="s">
        <v>56</v>
      </c>
      <c r="H12188" t="s">
        <v>98</v>
      </c>
      <c r="I12188" t="s">
        <v>569</v>
      </c>
      <c r="J12188" s="3">
        <v>785244.34</v>
      </c>
    </row>
    <row r="12189" spans="1:10" hidden="1" x14ac:dyDescent="0.25">
      <c r="A12189" t="s">
        <v>51</v>
      </c>
      <c r="B12189" t="s">
        <v>128</v>
      </c>
      <c r="C12189">
        <v>2024</v>
      </c>
      <c r="D12189" t="s">
        <v>58</v>
      </c>
      <c r="E12189" t="s">
        <v>45</v>
      </c>
      <c r="F12189" t="s">
        <v>50</v>
      </c>
      <c r="G12189" t="s">
        <v>56</v>
      </c>
      <c r="H12189" t="s">
        <v>265</v>
      </c>
      <c r="I12189" t="s">
        <v>398</v>
      </c>
    </row>
    <row r="12190" spans="1:10" hidden="1" x14ac:dyDescent="0.25">
      <c r="A12190" t="s">
        <v>51</v>
      </c>
      <c r="B12190" t="s">
        <v>128</v>
      </c>
      <c r="C12190">
        <v>2024</v>
      </c>
      <c r="D12190" t="s">
        <v>58</v>
      </c>
      <c r="E12190" t="s">
        <v>45</v>
      </c>
      <c r="F12190" t="s">
        <v>50</v>
      </c>
      <c r="G12190" t="s">
        <v>56</v>
      </c>
      <c r="H12190" t="s">
        <v>265</v>
      </c>
      <c r="I12190" t="s">
        <v>454</v>
      </c>
    </row>
    <row r="12191" spans="1:10" hidden="1" x14ac:dyDescent="0.25">
      <c r="A12191" t="s">
        <v>51</v>
      </c>
      <c r="B12191" t="s">
        <v>128</v>
      </c>
      <c r="C12191">
        <v>2024</v>
      </c>
      <c r="D12191" t="s">
        <v>58</v>
      </c>
      <c r="E12191" t="s">
        <v>45</v>
      </c>
      <c r="F12191" t="s">
        <v>50</v>
      </c>
      <c r="G12191" t="s">
        <v>56</v>
      </c>
      <c r="H12191" t="s">
        <v>265</v>
      </c>
      <c r="I12191" t="s">
        <v>675</v>
      </c>
    </row>
    <row r="12192" spans="1:10" hidden="1" x14ac:dyDescent="0.25">
      <c r="A12192" t="s">
        <v>51</v>
      </c>
      <c r="B12192" t="s">
        <v>128</v>
      </c>
      <c r="C12192">
        <v>2024</v>
      </c>
      <c r="D12192" t="s">
        <v>58</v>
      </c>
      <c r="E12192" t="s">
        <v>45</v>
      </c>
      <c r="F12192" t="s">
        <v>50</v>
      </c>
      <c r="G12192" t="s">
        <v>56</v>
      </c>
      <c r="H12192" t="s">
        <v>265</v>
      </c>
      <c r="I12192" t="s">
        <v>514</v>
      </c>
    </row>
    <row r="12193" spans="1:10" hidden="1" x14ac:dyDescent="0.25">
      <c r="A12193" t="s">
        <v>51</v>
      </c>
      <c r="B12193" t="s">
        <v>128</v>
      </c>
      <c r="C12193">
        <v>2024</v>
      </c>
      <c r="D12193" t="s">
        <v>58</v>
      </c>
      <c r="E12193" t="s">
        <v>45</v>
      </c>
      <c r="F12193" t="s">
        <v>50</v>
      </c>
      <c r="G12193" t="s">
        <v>56</v>
      </c>
      <c r="H12193" t="s">
        <v>265</v>
      </c>
      <c r="I12193" t="s">
        <v>581</v>
      </c>
    </row>
    <row r="12194" spans="1:10" hidden="1" x14ac:dyDescent="0.25">
      <c r="A12194" t="s">
        <v>51</v>
      </c>
      <c r="B12194" t="s">
        <v>128</v>
      </c>
      <c r="C12194">
        <v>2024</v>
      </c>
      <c r="D12194" t="s">
        <v>58</v>
      </c>
      <c r="E12194" t="s">
        <v>45</v>
      </c>
      <c r="F12194" t="s">
        <v>50</v>
      </c>
      <c r="G12194" t="s">
        <v>56</v>
      </c>
      <c r="H12194" t="s">
        <v>265</v>
      </c>
      <c r="I12194" t="s">
        <v>399</v>
      </c>
    </row>
    <row r="12195" spans="1:10" hidden="1" x14ac:dyDescent="0.25">
      <c r="A12195" t="s">
        <v>51</v>
      </c>
      <c r="B12195" t="s">
        <v>128</v>
      </c>
      <c r="C12195">
        <v>2024</v>
      </c>
      <c r="D12195" t="s">
        <v>58</v>
      </c>
      <c r="E12195" t="s">
        <v>45</v>
      </c>
      <c r="F12195" t="s">
        <v>50</v>
      </c>
      <c r="G12195" t="s">
        <v>56</v>
      </c>
      <c r="H12195" t="s">
        <v>265</v>
      </c>
      <c r="I12195" t="s">
        <v>403</v>
      </c>
      <c r="J12195" s="3">
        <v>49000</v>
      </c>
    </row>
    <row r="12196" spans="1:10" hidden="1" x14ac:dyDescent="0.25">
      <c r="A12196" t="s">
        <v>51</v>
      </c>
      <c r="B12196" t="s">
        <v>128</v>
      </c>
      <c r="C12196">
        <v>2024</v>
      </c>
      <c r="D12196" t="s">
        <v>58</v>
      </c>
      <c r="E12196" t="s">
        <v>45</v>
      </c>
      <c r="F12196" t="s">
        <v>50</v>
      </c>
      <c r="G12196" t="s">
        <v>56</v>
      </c>
      <c r="H12196" t="s">
        <v>690</v>
      </c>
      <c r="I12196" t="s">
        <v>382</v>
      </c>
    </row>
    <row r="12197" spans="1:10" hidden="1" x14ac:dyDescent="0.25">
      <c r="A12197" t="s">
        <v>51</v>
      </c>
      <c r="B12197" t="s">
        <v>128</v>
      </c>
      <c r="C12197">
        <v>2024</v>
      </c>
      <c r="D12197" t="s">
        <v>58</v>
      </c>
      <c r="E12197" t="s">
        <v>45</v>
      </c>
      <c r="F12197" t="s">
        <v>50</v>
      </c>
      <c r="G12197" t="s">
        <v>56</v>
      </c>
      <c r="H12197" t="s">
        <v>690</v>
      </c>
      <c r="I12197" t="s">
        <v>576</v>
      </c>
    </row>
    <row r="12198" spans="1:10" hidden="1" x14ac:dyDescent="0.25">
      <c r="A12198" t="s">
        <v>51</v>
      </c>
      <c r="B12198" t="s">
        <v>128</v>
      </c>
      <c r="C12198">
        <v>2024</v>
      </c>
      <c r="D12198" t="s">
        <v>58</v>
      </c>
      <c r="E12198" t="s">
        <v>45</v>
      </c>
      <c r="F12198" t="s">
        <v>50</v>
      </c>
      <c r="G12198" t="s">
        <v>56</v>
      </c>
      <c r="H12198" t="s">
        <v>193</v>
      </c>
      <c r="I12198" t="s">
        <v>702</v>
      </c>
      <c r="J12198" s="3">
        <v>1922108.32</v>
      </c>
    </row>
    <row r="12199" spans="1:10" hidden="1" x14ac:dyDescent="0.25">
      <c r="A12199" t="s">
        <v>51</v>
      </c>
      <c r="B12199" t="s">
        <v>128</v>
      </c>
      <c r="C12199">
        <v>2024</v>
      </c>
      <c r="D12199" t="s">
        <v>58</v>
      </c>
      <c r="E12199" t="s">
        <v>45</v>
      </c>
      <c r="F12199" t="s">
        <v>50</v>
      </c>
      <c r="G12199" t="s">
        <v>56</v>
      </c>
      <c r="H12199" t="s">
        <v>193</v>
      </c>
      <c r="I12199" t="s">
        <v>391</v>
      </c>
    </row>
    <row r="12200" spans="1:10" hidden="1" x14ac:dyDescent="0.25">
      <c r="A12200" t="s">
        <v>51</v>
      </c>
      <c r="B12200" t="s">
        <v>128</v>
      </c>
      <c r="C12200">
        <v>2024</v>
      </c>
      <c r="D12200" t="s">
        <v>58</v>
      </c>
      <c r="E12200" t="s">
        <v>45</v>
      </c>
      <c r="F12200" t="s">
        <v>50</v>
      </c>
      <c r="G12200" t="s">
        <v>101</v>
      </c>
      <c r="H12200" t="s">
        <v>99</v>
      </c>
      <c r="I12200" t="s">
        <v>401</v>
      </c>
      <c r="J12200" s="3">
        <v>965670.13</v>
      </c>
    </row>
    <row r="12201" spans="1:10" hidden="1" x14ac:dyDescent="0.25">
      <c r="A12201" t="s">
        <v>51</v>
      </c>
      <c r="B12201" t="s">
        <v>128</v>
      </c>
      <c r="C12201">
        <v>2024</v>
      </c>
      <c r="D12201" t="s">
        <v>58</v>
      </c>
      <c r="E12201" t="s">
        <v>45</v>
      </c>
      <c r="F12201" t="s">
        <v>50</v>
      </c>
      <c r="G12201" t="s">
        <v>101</v>
      </c>
      <c r="H12201" t="s">
        <v>255</v>
      </c>
      <c r="I12201" t="s">
        <v>408</v>
      </c>
    </row>
    <row r="12202" spans="1:10" hidden="1" x14ac:dyDescent="0.25">
      <c r="A12202" t="s">
        <v>51</v>
      </c>
      <c r="B12202" t="s">
        <v>128</v>
      </c>
      <c r="C12202">
        <v>2024</v>
      </c>
      <c r="D12202" t="s">
        <v>58</v>
      </c>
      <c r="E12202" t="s">
        <v>45</v>
      </c>
      <c r="F12202" t="s">
        <v>50</v>
      </c>
      <c r="G12202" t="s">
        <v>101</v>
      </c>
      <c r="H12202" t="s">
        <v>255</v>
      </c>
      <c r="I12202" t="s">
        <v>442</v>
      </c>
      <c r="J12202" s="10">
        <v>887.44</v>
      </c>
    </row>
    <row r="12203" spans="1:10" hidden="1" x14ac:dyDescent="0.25">
      <c r="A12203" t="s">
        <v>51</v>
      </c>
      <c r="B12203" t="s">
        <v>128</v>
      </c>
      <c r="C12203">
        <v>2024</v>
      </c>
      <c r="D12203" t="s">
        <v>58</v>
      </c>
      <c r="E12203" t="s">
        <v>45</v>
      </c>
      <c r="F12203" t="s">
        <v>50</v>
      </c>
      <c r="G12203" t="s">
        <v>101</v>
      </c>
      <c r="H12203" t="s">
        <v>255</v>
      </c>
      <c r="I12203" s="90" t="s">
        <v>518</v>
      </c>
      <c r="J12203" s="10">
        <v>23100</v>
      </c>
    </row>
    <row r="12204" spans="1:10" hidden="1" x14ac:dyDescent="0.25">
      <c r="A12204" t="s">
        <v>51</v>
      </c>
      <c r="B12204" t="s">
        <v>128</v>
      </c>
      <c r="C12204">
        <v>2024</v>
      </c>
      <c r="D12204" t="s">
        <v>58</v>
      </c>
      <c r="E12204" t="s">
        <v>45</v>
      </c>
      <c r="F12204" t="s">
        <v>50</v>
      </c>
      <c r="G12204" t="s">
        <v>101</v>
      </c>
      <c r="H12204" t="s">
        <v>255</v>
      </c>
      <c r="I12204" s="90" t="s">
        <v>429</v>
      </c>
      <c r="J12204" s="3">
        <v>20148</v>
      </c>
    </row>
    <row r="12205" spans="1:10" hidden="1" x14ac:dyDescent="0.25">
      <c r="A12205" t="s">
        <v>51</v>
      </c>
      <c r="B12205" t="s">
        <v>128</v>
      </c>
      <c r="C12205">
        <v>2024</v>
      </c>
      <c r="D12205" t="s">
        <v>58</v>
      </c>
      <c r="E12205" t="s">
        <v>45</v>
      </c>
      <c r="F12205" t="s">
        <v>50</v>
      </c>
      <c r="G12205" t="s">
        <v>101</v>
      </c>
      <c r="H12205" t="s">
        <v>255</v>
      </c>
      <c r="I12205" t="s">
        <v>716</v>
      </c>
    </row>
    <row r="12206" spans="1:10" hidden="1" x14ac:dyDescent="0.25">
      <c r="A12206" t="s">
        <v>51</v>
      </c>
      <c r="B12206" t="s">
        <v>128</v>
      </c>
      <c r="C12206">
        <v>2024</v>
      </c>
      <c r="D12206" t="s">
        <v>58</v>
      </c>
      <c r="E12206" t="s">
        <v>45</v>
      </c>
      <c r="F12206" t="s">
        <v>50</v>
      </c>
      <c r="G12206" t="s">
        <v>101</v>
      </c>
      <c r="H12206" t="s">
        <v>255</v>
      </c>
      <c r="I12206" t="s">
        <v>395</v>
      </c>
    </row>
    <row r="12207" spans="1:10" hidden="1" x14ac:dyDescent="0.25">
      <c r="A12207" t="s">
        <v>51</v>
      </c>
      <c r="B12207" t="s">
        <v>128</v>
      </c>
      <c r="C12207">
        <v>2024</v>
      </c>
      <c r="D12207" t="s">
        <v>58</v>
      </c>
      <c r="E12207" t="s">
        <v>45</v>
      </c>
      <c r="F12207" t="s">
        <v>50</v>
      </c>
      <c r="G12207" t="s">
        <v>101</v>
      </c>
      <c r="H12207" t="s">
        <v>255</v>
      </c>
      <c r="I12207" s="90" t="s">
        <v>375</v>
      </c>
    </row>
    <row r="12208" spans="1:10" hidden="1" x14ac:dyDescent="0.25">
      <c r="A12208" t="s">
        <v>51</v>
      </c>
      <c r="B12208" t="s">
        <v>128</v>
      </c>
      <c r="C12208">
        <v>2024</v>
      </c>
      <c r="D12208" t="s">
        <v>58</v>
      </c>
      <c r="E12208" t="s">
        <v>45</v>
      </c>
      <c r="F12208" t="s">
        <v>50</v>
      </c>
      <c r="G12208" t="s">
        <v>101</v>
      </c>
      <c r="H12208" t="s">
        <v>255</v>
      </c>
      <c r="I12208" t="s">
        <v>416</v>
      </c>
      <c r="J12208" s="10">
        <f>28700-270</f>
        <v>28430</v>
      </c>
    </row>
    <row r="12209" spans="1:10" hidden="1" x14ac:dyDescent="0.25">
      <c r="A12209" t="s">
        <v>51</v>
      </c>
      <c r="B12209" t="s">
        <v>128</v>
      </c>
      <c r="C12209">
        <v>2024</v>
      </c>
      <c r="D12209" t="s">
        <v>58</v>
      </c>
      <c r="E12209" t="s">
        <v>45</v>
      </c>
      <c r="F12209" t="s">
        <v>50</v>
      </c>
      <c r="G12209" t="s">
        <v>101</v>
      </c>
      <c r="H12209" t="s">
        <v>255</v>
      </c>
      <c r="I12209" t="s">
        <v>442</v>
      </c>
    </row>
    <row r="12210" spans="1:10" hidden="1" x14ac:dyDescent="0.25">
      <c r="A12210" t="s">
        <v>51</v>
      </c>
      <c r="B12210" t="s">
        <v>128</v>
      </c>
      <c r="C12210">
        <v>2024</v>
      </c>
      <c r="D12210" t="s">
        <v>58</v>
      </c>
      <c r="E12210" t="s">
        <v>45</v>
      </c>
      <c r="F12210" t="s">
        <v>50</v>
      </c>
      <c r="G12210" t="s">
        <v>101</v>
      </c>
      <c r="H12210" t="s">
        <v>254</v>
      </c>
    </row>
    <row r="12211" spans="1:10" hidden="1" x14ac:dyDescent="0.25">
      <c r="A12211" t="s">
        <v>51</v>
      </c>
      <c r="B12211" t="s">
        <v>128</v>
      </c>
      <c r="C12211">
        <v>2024</v>
      </c>
      <c r="D12211" t="s">
        <v>58</v>
      </c>
      <c r="E12211" t="s">
        <v>45</v>
      </c>
      <c r="F12211" t="s">
        <v>50</v>
      </c>
      <c r="G12211" t="s">
        <v>101</v>
      </c>
      <c r="H12211" t="s">
        <v>236</v>
      </c>
      <c r="I12211" t="s">
        <v>615</v>
      </c>
    </row>
    <row r="12212" spans="1:10" hidden="1" x14ac:dyDescent="0.25">
      <c r="A12212" t="s">
        <v>51</v>
      </c>
      <c r="B12212" t="s">
        <v>128</v>
      </c>
      <c r="C12212">
        <v>2024</v>
      </c>
      <c r="D12212" t="s">
        <v>58</v>
      </c>
      <c r="E12212" t="s">
        <v>45</v>
      </c>
      <c r="F12212" t="s">
        <v>50</v>
      </c>
      <c r="G12212" t="s">
        <v>101</v>
      </c>
      <c r="H12212" t="s">
        <v>678</v>
      </c>
      <c r="I12212" t="s">
        <v>457</v>
      </c>
    </row>
    <row r="12213" spans="1:10" hidden="1" x14ac:dyDescent="0.25">
      <c r="A12213" t="s">
        <v>51</v>
      </c>
      <c r="B12213" t="s">
        <v>128</v>
      </c>
      <c r="C12213">
        <v>2024</v>
      </c>
      <c r="D12213" t="s">
        <v>58</v>
      </c>
      <c r="E12213" t="s">
        <v>45</v>
      </c>
      <c r="F12213" t="s">
        <v>50</v>
      </c>
      <c r="G12213" t="s">
        <v>101</v>
      </c>
      <c r="H12213" t="s">
        <v>678</v>
      </c>
      <c r="I12213" t="s">
        <v>465</v>
      </c>
    </row>
    <row r="12214" spans="1:10" hidden="1" x14ac:dyDescent="0.25">
      <c r="A12214" t="s">
        <v>51</v>
      </c>
      <c r="B12214" t="s">
        <v>128</v>
      </c>
      <c r="C12214">
        <v>2024</v>
      </c>
      <c r="D12214" t="s">
        <v>58</v>
      </c>
      <c r="E12214" t="s">
        <v>45</v>
      </c>
      <c r="F12214" t="s">
        <v>50</v>
      </c>
      <c r="G12214" t="s">
        <v>101</v>
      </c>
      <c r="H12214" t="s">
        <v>678</v>
      </c>
      <c r="I12214" t="s">
        <v>398</v>
      </c>
    </row>
    <row r="12215" spans="1:10" hidden="1" x14ac:dyDescent="0.25">
      <c r="A12215" t="s">
        <v>51</v>
      </c>
      <c r="B12215" t="s">
        <v>128</v>
      </c>
      <c r="C12215">
        <v>2024</v>
      </c>
      <c r="D12215" t="s">
        <v>58</v>
      </c>
      <c r="E12215" t="s">
        <v>45</v>
      </c>
      <c r="F12215" t="s">
        <v>50</v>
      </c>
      <c r="G12215" t="s">
        <v>101</v>
      </c>
      <c r="H12215" t="s">
        <v>678</v>
      </c>
      <c r="I12215" t="s">
        <v>503</v>
      </c>
    </row>
    <row r="12216" spans="1:10" hidden="1" x14ac:dyDescent="0.25">
      <c r="A12216" t="s">
        <v>51</v>
      </c>
      <c r="B12216" t="s">
        <v>128</v>
      </c>
      <c r="C12216">
        <v>2024</v>
      </c>
      <c r="D12216" t="s">
        <v>58</v>
      </c>
      <c r="E12216" t="s">
        <v>45</v>
      </c>
      <c r="F12216" t="s">
        <v>50</v>
      </c>
      <c r="G12216" t="s">
        <v>101</v>
      </c>
      <c r="H12216" t="s">
        <v>678</v>
      </c>
      <c r="I12216" t="s">
        <v>384</v>
      </c>
    </row>
    <row r="12217" spans="1:10" hidden="1" x14ac:dyDescent="0.25">
      <c r="A12217" t="s">
        <v>51</v>
      </c>
      <c r="B12217" t="s">
        <v>128</v>
      </c>
      <c r="C12217">
        <v>2024</v>
      </c>
      <c r="D12217" t="s">
        <v>58</v>
      </c>
      <c r="E12217" t="s">
        <v>45</v>
      </c>
      <c r="F12217" t="s">
        <v>50</v>
      </c>
      <c r="G12217" t="s">
        <v>101</v>
      </c>
      <c r="H12217" t="s">
        <v>678</v>
      </c>
      <c r="I12217" t="s">
        <v>414</v>
      </c>
    </row>
    <row r="12218" spans="1:10" hidden="1" x14ac:dyDescent="0.25">
      <c r="A12218" t="s">
        <v>51</v>
      </c>
      <c r="B12218" t="s">
        <v>128</v>
      </c>
      <c r="C12218">
        <v>2024</v>
      </c>
      <c r="D12218" t="s">
        <v>58</v>
      </c>
      <c r="E12218" t="s">
        <v>45</v>
      </c>
      <c r="F12218" t="s">
        <v>50</v>
      </c>
      <c r="G12218" t="s">
        <v>101</v>
      </c>
      <c r="H12218" t="s">
        <v>678</v>
      </c>
      <c r="I12218" t="s">
        <v>409</v>
      </c>
    </row>
    <row r="12219" spans="1:10" hidden="1" x14ac:dyDescent="0.25">
      <c r="A12219" t="s">
        <v>51</v>
      </c>
      <c r="B12219" t="s">
        <v>128</v>
      </c>
      <c r="C12219">
        <v>2024</v>
      </c>
      <c r="D12219" t="s">
        <v>58</v>
      </c>
      <c r="E12219" t="s">
        <v>45</v>
      </c>
      <c r="F12219" t="s">
        <v>50</v>
      </c>
      <c r="G12219" t="s">
        <v>101</v>
      </c>
      <c r="H12219" t="s">
        <v>678</v>
      </c>
      <c r="I12219" t="s">
        <v>417</v>
      </c>
    </row>
    <row r="12220" spans="1:10" hidden="1" x14ac:dyDescent="0.25">
      <c r="A12220" t="s">
        <v>51</v>
      </c>
      <c r="B12220" t="s">
        <v>128</v>
      </c>
      <c r="C12220">
        <v>2024</v>
      </c>
      <c r="D12220" t="s">
        <v>58</v>
      </c>
      <c r="E12220" t="s">
        <v>45</v>
      </c>
      <c r="F12220" t="s">
        <v>50</v>
      </c>
      <c r="G12220" t="s">
        <v>101</v>
      </c>
      <c r="H12220" t="s">
        <v>678</v>
      </c>
      <c r="I12220" t="s">
        <v>505</v>
      </c>
    </row>
    <row r="12221" spans="1:10" hidden="1" x14ac:dyDescent="0.25">
      <c r="A12221" t="s">
        <v>51</v>
      </c>
      <c r="B12221" t="s">
        <v>128</v>
      </c>
      <c r="C12221">
        <v>2024</v>
      </c>
      <c r="D12221" t="s">
        <v>58</v>
      </c>
      <c r="E12221" t="s">
        <v>45</v>
      </c>
      <c r="F12221" t="s">
        <v>50</v>
      </c>
      <c r="G12221" t="s">
        <v>101</v>
      </c>
      <c r="H12221" t="s">
        <v>678</v>
      </c>
      <c r="I12221" t="s">
        <v>403</v>
      </c>
      <c r="J12221" s="16">
        <v>19.549999999999955</v>
      </c>
    </row>
    <row r="12222" spans="1:10" hidden="1" x14ac:dyDescent="0.25">
      <c r="A12222" t="s">
        <v>51</v>
      </c>
      <c r="B12222" t="s">
        <v>128</v>
      </c>
      <c r="C12222">
        <v>2024</v>
      </c>
      <c r="D12222" t="s">
        <v>58</v>
      </c>
      <c r="E12222" t="s">
        <v>45</v>
      </c>
      <c r="F12222" t="s">
        <v>50</v>
      </c>
      <c r="G12222" t="s">
        <v>101</v>
      </c>
      <c r="H12222" t="s">
        <v>678</v>
      </c>
      <c r="I12222" t="s">
        <v>414</v>
      </c>
    </row>
    <row r="12223" spans="1:10" hidden="1" x14ac:dyDescent="0.25">
      <c r="A12223" t="s">
        <v>51</v>
      </c>
      <c r="B12223" t="s">
        <v>128</v>
      </c>
      <c r="C12223">
        <v>2024</v>
      </c>
      <c r="D12223" t="s">
        <v>58</v>
      </c>
      <c r="E12223" t="s">
        <v>45</v>
      </c>
      <c r="F12223" t="s">
        <v>50</v>
      </c>
      <c r="G12223" t="s">
        <v>101</v>
      </c>
      <c r="H12223" t="s">
        <v>678</v>
      </c>
    </row>
    <row r="12224" spans="1:10" hidden="1" x14ac:dyDescent="0.25">
      <c r="A12224" t="s">
        <v>51</v>
      </c>
      <c r="B12224" t="s">
        <v>128</v>
      </c>
      <c r="C12224">
        <v>2024</v>
      </c>
      <c r="D12224" t="s">
        <v>58</v>
      </c>
      <c r="E12224" t="s">
        <v>45</v>
      </c>
      <c r="F12224" t="s">
        <v>50</v>
      </c>
      <c r="G12224" t="s">
        <v>101</v>
      </c>
      <c r="H12224" t="s">
        <v>678</v>
      </c>
    </row>
    <row r="12225" spans="1:10" hidden="1" x14ac:dyDescent="0.25">
      <c r="A12225" t="s">
        <v>51</v>
      </c>
      <c r="B12225" t="s">
        <v>128</v>
      </c>
      <c r="C12225">
        <v>2024</v>
      </c>
      <c r="D12225" t="s">
        <v>58</v>
      </c>
      <c r="E12225" t="s">
        <v>45</v>
      </c>
      <c r="F12225" t="s">
        <v>50</v>
      </c>
      <c r="G12225" t="s">
        <v>101</v>
      </c>
      <c r="H12225" t="s">
        <v>30</v>
      </c>
      <c r="I12225" t="s">
        <v>375</v>
      </c>
    </row>
    <row r="12226" spans="1:10" hidden="1" x14ac:dyDescent="0.25">
      <c r="A12226" t="s">
        <v>51</v>
      </c>
      <c r="B12226" t="s">
        <v>128</v>
      </c>
      <c r="C12226">
        <v>2024</v>
      </c>
      <c r="D12226" t="s">
        <v>58</v>
      </c>
      <c r="E12226" t="s">
        <v>45</v>
      </c>
      <c r="F12226" t="s">
        <v>50</v>
      </c>
      <c r="G12226" t="s">
        <v>101</v>
      </c>
      <c r="H12226" t="s">
        <v>30</v>
      </c>
      <c r="I12226" t="s">
        <v>749</v>
      </c>
    </row>
    <row r="12227" spans="1:10" hidden="1" x14ac:dyDescent="0.25">
      <c r="A12227" t="s">
        <v>51</v>
      </c>
      <c r="B12227" t="s">
        <v>128</v>
      </c>
      <c r="C12227">
        <v>2024</v>
      </c>
      <c r="D12227" t="s">
        <v>58</v>
      </c>
      <c r="E12227" t="s">
        <v>45</v>
      </c>
      <c r="F12227" t="s">
        <v>50</v>
      </c>
      <c r="G12227" t="s">
        <v>101</v>
      </c>
      <c r="H12227" t="s">
        <v>30</v>
      </c>
      <c r="I12227" t="s">
        <v>556</v>
      </c>
    </row>
    <row r="12228" spans="1:10" hidden="1" x14ac:dyDescent="0.25">
      <c r="A12228" t="s">
        <v>51</v>
      </c>
      <c r="B12228" t="s">
        <v>128</v>
      </c>
      <c r="C12228">
        <v>2024</v>
      </c>
      <c r="D12228" t="s">
        <v>58</v>
      </c>
      <c r="E12228" t="s">
        <v>45</v>
      </c>
      <c r="F12228" t="s">
        <v>50</v>
      </c>
      <c r="G12228" t="s">
        <v>101</v>
      </c>
      <c r="H12228" t="s">
        <v>30</v>
      </c>
      <c r="I12228" t="s">
        <v>703</v>
      </c>
    </row>
    <row r="12229" spans="1:10" hidden="1" x14ac:dyDescent="0.25">
      <c r="A12229" t="s">
        <v>51</v>
      </c>
      <c r="B12229" t="s">
        <v>128</v>
      </c>
      <c r="C12229">
        <v>2024</v>
      </c>
      <c r="D12229" t="s">
        <v>58</v>
      </c>
      <c r="E12229" t="s">
        <v>45</v>
      </c>
      <c r="F12229" t="s">
        <v>50</v>
      </c>
      <c r="G12229" t="s">
        <v>101</v>
      </c>
      <c r="H12229" t="s">
        <v>30</v>
      </c>
      <c r="I12229" t="s">
        <v>478</v>
      </c>
    </row>
    <row r="12230" spans="1:10" hidden="1" x14ac:dyDescent="0.25">
      <c r="A12230" t="s">
        <v>51</v>
      </c>
      <c r="B12230" t="s">
        <v>128</v>
      </c>
      <c r="C12230">
        <v>2024</v>
      </c>
      <c r="D12230" t="s">
        <v>58</v>
      </c>
      <c r="E12230" t="s">
        <v>45</v>
      </c>
      <c r="F12230" t="s">
        <v>50</v>
      </c>
      <c r="G12230" t="s">
        <v>101</v>
      </c>
      <c r="H12230" t="s">
        <v>30</v>
      </c>
      <c r="I12230" t="s">
        <v>409</v>
      </c>
    </row>
    <row r="12231" spans="1:10" hidden="1" x14ac:dyDescent="0.25">
      <c r="A12231" t="s">
        <v>51</v>
      </c>
      <c r="B12231" t="s">
        <v>128</v>
      </c>
      <c r="C12231">
        <v>2024</v>
      </c>
      <c r="D12231" t="s">
        <v>58</v>
      </c>
      <c r="E12231" t="s">
        <v>45</v>
      </c>
      <c r="F12231" t="s">
        <v>50</v>
      </c>
      <c r="G12231" t="s">
        <v>101</v>
      </c>
      <c r="H12231" t="s">
        <v>30</v>
      </c>
      <c r="I12231" t="s">
        <v>464</v>
      </c>
    </row>
    <row r="12232" spans="1:10" hidden="1" x14ac:dyDescent="0.25">
      <c r="A12232" t="s">
        <v>51</v>
      </c>
      <c r="B12232" t="s">
        <v>128</v>
      </c>
      <c r="C12232">
        <v>2024</v>
      </c>
      <c r="D12232" t="s">
        <v>58</v>
      </c>
      <c r="E12232" t="s">
        <v>45</v>
      </c>
      <c r="F12232" t="s">
        <v>50</v>
      </c>
      <c r="G12232" t="s">
        <v>101</v>
      </c>
      <c r="H12232" t="s">
        <v>30</v>
      </c>
      <c r="I12232" t="s">
        <v>662</v>
      </c>
    </row>
    <row r="12233" spans="1:10" hidden="1" x14ac:dyDescent="0.25">
      <c r="A12233" t="s">
        <v>51</v>
      </c>
      <c r="B12233" t="s">
        <v>128</v>
      </c>
      <c r="C12233">
        <v>2024</v>
      </c>
      <c r="D12233" t="s">
        <v>58</v>
      </c>
      <c r="E12233" t="s">
        <v>45</v>
      </c>
      <c r="F12233" t="s">
        <v>50</v>
      </c>
      <c r="G12233" t="s">
        <v>101</v>
      </c>
      <c r="H12233" t="s">
        <v>30</v>
      </c>
      <c r="I12233" t="s">
        <v>663</v>
      </c>
    </row>
    <row r="12234" spans="1:10" hidden="1" x14ac:dyDescent="0.25">
      <c r="A12234" t="s">
        <v>51</v>
      </c>
      <c r="B12234" t="s">
        <v>128</v>
      </c>
      <c r="C12234">
        <v>2024</v>
      </c>
      <c r="D12234" t="s">
        <v>58</v>
      </c>
      <c r="E12234" t="s">
        <v>45</v>
      </c>
      <c r="F12234" t="s">
        <v>50</v>
      </c>
      <c r="G12234" t="s">
        <v>101</v>
      </c>
      <c r="H12234" t="s">
        <v>30</v>
      </c>
      <c r="I12234" t="s">
        <v>664</v>
      </c>
    </row>
    <row r="12235" spans="1:10" hidden="1" x14ac:dyDescent="0.25">
      <c r="A12235" t="s">
        <v>51</v>
      </c>
      <c r="B12235" t="s">
        <v>128</v>
      </c>
      <c r="C12235">
        <v>2024</v>
      </c>
      <c r="D12235" t="s">
        <v>58</v>
      </c>
      <c r="E12235" t="s">
        <v>45</v>
      </c>
      <c r="F12235" t="s">
        <v>50</v>
      </c>
      <c r="G12235" t="s">
        <v>101</v>
      </c>
      <c r="H12235" t="s">
        <v>30</v>
      </c>
      <c r="I12235" t="s">
        <v>615</v>
      </c>
    </row>
    <row r="12236" spans="1:10" hidden="1" x14ac:dyDescent="0.25">
      <c r="A12236" t="s">
        <v>51</v>
      </c>
      <c r="B12236" t="s">
        <v>128</v>
      </c>
      <c r="C12236">
        <v>2024</v>
      </c>
      <c r="D12236" t="s">
        <v>58</v>
      </c>
      <c r="E12236" t="s">
        <v>45</v>
      </c>
      <c r="F12236" t="s">
        <v>50</v>
      </c>
      <c r="G12236" t="s">
        <v>101</v>
      </c>
      <c r="H12236" t="s">
        <v>30</v>
      </c>
      <c r="I12236" s="90" t="s">
        <v>526</v>
      </c>
      <c r="J12236" s="3"/>
    </row>
    <row r="12237" spans="1:10" hidden="1" x14ac:dyDescent="0.25">
      <c r="A12237" t="s">
        <v>51</v>
      </c>
      <c r="B12237" t="s">
        <v>128</v>
      </c>
      <c r="C12237">
        <v>2024</v>
      </c>
      <c r="D12237" t="s">
        <v>58</v>
      </c>
      <c r="E12237" t="s">
        <v>45</v>
      </c>
      <c r="F12237" t="s">
        <v>50</v>
      </c>
      <c r="G12237" t="s">
        <v>101</v>
      </c>
      <c r="H12237" t="s">
        <v>30</v>
      </c>
      <c r="I12237" s="90" t="s">
        <v>717</v>
      </c>
    </row>
    <row r="12238" spans="1:10" hidden="1" x14ac:dyDescent="0.25">
      <c r="A12238" t="s">
        <v>51</v>
      </c>
      <c r="B12238" t="s">
        <v>128</v>
      </c>
      <c r="C12238">
        <v>2024</v>
      </c>
      <c r="D12238" t="s">
        <v>58</v>
      </c>
      <c r="E12238" t="s">
        <v>45</v>
      </c>
      <c r="F12238" t="s">
        <v>50</v>
      </c>
      <c r="G12238" t="s">
        <v>101</v>
      </c>
      <c r="H12238" t="s">
        <v>30</v>
      </c>
      <c r="I12238" t="s">
        <v>375</v>
      </c>
      <c r="J12238" s="3"/>
    </row>
    <row r="12239" spans="1:10" hidden="1" x14ac:dyDescent="0.25">
      <c r="A12239" t="s">
        <v>51</v>
      </c>
      <c r="B12239" t="s">
        <v>128</v>
      </c>
      <c r="C12239">
        <v>2024</v>
      </c>
      <c r="D12239" t="s">
        <v>58</v>
      </c>
      <c r="E12239" t="s">
        <v>45</v>
      </c>
      <c r="F12239" t="s">
        <v>50</v>
      </c>
      <c r="G12239" t="s">
        <v>101</v>
      </c>
      <c r="H12239" t="s">
        <v>30</v>
      </c>
      <c r="I12239" s="90" t="s">
        <v>556</v>
      </c>
      <c r="J12239" s="3"/>
    </row>
    <row r="12240" spans="1:10" hidden="1" x14ac:dyDescent="0.25">
      <c r="A12240" t="s">
        <v>51</v>
      </c>
      <c r="B12240" t="s">
        <v>128</v>
      </c>
      <c r="C12240">
        <v>2024</v>
      </c>
      <c r="D12240" t="s">
        <v>58</v>
      </c>
      <c r="E12240" t="s">
        <v>45</v>
      </c>
      <c r="F12240" t="s">
        <v>50</v>
      </c>
      <c r="G12240" t="s">
        <v>101</v>
      </c>
      <c r="H12240" t="s">
        <v>30</v>
      </c>
      <c r="I12240" s="90" t="s">
        <v>591</v>
      </c>
      <c r="J12240" s="3"/>
    </row>
    <row r="12241" spans="1:10" hidden="1" x14ac:dyDescent="0.25">
      <c r="A12241" t="s">
        <v>51</v>
      </c>
      <c r="B12241" t="s">
        <v>128</v>
      </c>
      <c r="C12241">
        <v>2024</v>
      </c>
      <c r="D12241" t="s">
        <v>58</v>
      </c>
      <c r="E12241" t="s">
        <v>45</v>
      </c>
      <c r="F12241" t="s">
        <v>50</v>
      </c>
      <c r="G12241" t="s">
        <v>101</v>
      </c>
      <c r="H12241" t="s">
        <v>30</v>
      </c>
      <c r="I12241" t="s">
        <v>619</v>
      </c>
    </row>
    <row r="12242" spans="1:10" hidden="1" x14ac:dyDescent="0.25">
      <c r="A12242" t="s">
        <v>51</v>
      </c>
      <c r="B12242" t="s">
        <v>128</v>
      </c>
      <c r="C12242">
        <v>2024</v>
      </c>
      <c r="D12242" t="s">
        <v>58</v>
      </c>
      <c r="E12242" t="s">
        <v>45</v>
      </c>
      <c r="F12242" t="s">
        <v>50</v>
      </c>
      <c r="G12242" t="s">
        <v>101</v>
      </c>
      <c r="H12242" t="s">
        <v>30</v>
      </c>
      <c r="I12242" t="s">
        <v>403</v>
      </c>
    </row>
    <row r="12243" spans="1:10" hidden="1" x14ac:dyDescent="0.25">
      <c r="A12243" t="s">
        <v>51</v>
      </c>
      <c r="B12243" t="s">
        <v>128</v>
      </c>
      <c r="C12243">
        <v>2024</v>
      </c>
      <c r="D12243" t="s">
        <v>58</v>
      </c>
      <c r="E12243" t="s">
        <v>45</v>
      </c>
      <c r="F12243" t="s">
        <v>50</v>
      </c>
      <c r="G12243" t="s">
        <v>101</v>
      </c>
      <c r="H12243" t="s">
        <v>30</v>
      </c>
      <c r="I12243" t="s">
        <v>426</v>
      </c>
    </row>
    <row r="12244" spans="1:10" hidden="1" x14ac:dyDescent="0.25">
      <c r="A12244" t="s">
        <v>51</v>
      </c>
      <c r="B12244" t="s">
        <v>128</v>
      </c>
      <c r="C12244">
        <v>2024</v>
      </c>
      <c r="D12244" t="s">
        <v>58</v>
      </c>
      <c r="E12244" t="s">
        <v>45</v>
      </c>
      <c r="F12244" t="s">
        <v>50</v>
      </c>
      <c r="G12244" t="s">
        <v>101</v>
      </c>
      <c r="H12244" t="s">
        <v>30</v>
      </c>
      <c r="I12244" t="s">
        <v>607</v>
      </c>
    </row>
    <row r="12245" spans="1:10" hidden="1" x14ac:dyDescent="0.25">
      <c r="A12245" t="s">
        <v>51</v>
      </c>
      <c r="B12245" t="s">
        <v>128</v>
      </c>
      <c r="C12245">
        <v>2024</v>
      </c>
      <c r="D12245" t="s">
        <v>58</v>
      </c>
      <c r="E12245" t="s">
        <v>45</v>
      </c>
      <c r="F12245" t="s">
        <v>50</v>
      </c>
      <c r="G12245" t="s">
        <v>101</v>
      </c>
      <c r="H12245" t="s">
        <v>30</v>
      </c>
      <c r="I12245" t="s">
        <v>620</v>
      </c>
    </row>
    <row r="12246" spans="1:10" hidden="1" x14ac:dyDescent="0.25">
      <c r="A12246" t="s">
        <v>51</v>
      </c>
      <c r="B12246" t="s">
        <v>128</v>
      </c>
      <c r="C12246">
        <v>2024</v>
      </c>
      <c r="D12246" t="s">
        <v>58</v>
      </c>
      <c r="E12246" t="s">
        <v>45</v>
      </c>
      <c r="F12246" t="s">
        <v>50</v>
      </c>
      <c r="G12246" t="s">
        <v>101</v>
      </c>
      <c r="H12246" t="s">
        <v>30</v>
      </c>
    </row>
    <row r="12247" spans="1:10" hidden="1" x14ac:dyDescent="0.25">
      <c r="A12247" t="s">
        <v>51</v>
      </c>
      <c r="B12247" t="s">
        <v>128</v>
      </c>
      <c r="C12247">
        <v>2024</v>
      </c>
      <c r="D12247" t="s">
        <v>58</v>
      </c>
      <c r="E12247" t="s">
        <v>45</v>
      </c>
      <c r="F12247" t="s">
        <v>50</v>
      </c>
      <c r="G12247" t="s">
        <v>101</v>
      </c>
      <c r="H12247" t="s">
        <v>30</v>
      </c>
    </row>
    <row r="12248" spans="1:10" hidden="1" x14ac:dyDescent="0.25">
      <c r="A12248" t="s">
        <v>51</v>
      </c>
      <c r="B12248" t="s">
        <v>128</v>
      </c>
      <c r="C12248">
        <v>2024</v>
      </c>
      <c r="D12248" t="s">
        <v>58</v>
      </c>
      <c r="E12248" t="s">
        <v>45</v>
      </c>
      <c r="F12248" t="s">
        <v>50</v>
      </c>
      <c r="G12248" t="s">
        <v>101</v>
      </c>
      <c r="H12248" t="s">
        <v>30</v>
      </c>
    </row>
    <row r="12249" spans="1:10" hidden="1" x14ac:dyDescent="0.25">
      <c r="A12249" t="s">
        <v>51</v>
      </c>
      <c r="B12249" t="s">
        <v>128</v>
      </c>
      <c r="C12249">
        <v>2024</v>
      </c>
      <c r="D12249" t="s">
        <v>58</v>
      </c>
      <c r="E12249" t="s">
        <v>45</v>
      </c>
      <c r="F12249" t="s">
        <v>50</v>
      </c>
      <c r="G12249" t="s">
        <v>101</v>
      </c>
      <c r="H12249" t="s">
        <v>30</v>
      </c>
    </row>
    <row r="12250" spans="1:10" hidden="1" x14ac:dyDescent="0.25">
      <c r="A12250" t="s">
        <v>51</v>
      </c>
      <c r="B12250" t="s">
        <v>128</v>
      </c>
      <c r="C12250">
        <v>2024</v>
      </c>
      <c r="D12250" t="s">
        <v>58</v>
      </c>
      <c r="E12250" t="s">
        <v>45</v>
      </c>
      <c r="F12250" t="s">
        <v>50</v>
      </c>
      <c r="G12250" t="s">
        <v>101</v>
      </c>
      <c r="H12250" t="s">
        <v>30</v>
      </c>
    </row>
    <row r="12251" spans="1:10" hidden="1" x14ac:dyDescent="0.25">
      <c r="A12251" t="s">
        <v>51</v>
      </c>
      <c r="B12251" t="s">
        <v>128</v>
      </c>
      <c r="C12251">
        <v>2024</v>
      </c>
      <c r="D12251" t="s">
        <v>58</v>
      </c>
      <c r="E12251" t="s">
        <v>45</v>
      </c>
      <c r="F12251" t="s">
        <v>50</v>
      </c>
      <c r="G12251" t="s">
        <v>101</v>
      </c>
      <c r="H12251" t="s">
        <v>30</v>
      </c>
    </row>
    <row r="12252" spans="1:10" hidden="1" x14ac:dyDescent="0.25">
      <c r="A12252" t="s">
        <v>51</v>
      </c>
      <c r="B12252" t="s">
        <v>128</v>
      </c>
      <c r="C12252">
        <v>2024</v>
      </c>
      <c r="D12252" t="s">
        <v>58</v>
      </c>
      <c r="E12252" t="s">
        <v>45</v>
      </c>
      <c r="F12252" t="s">
        <v>287</v>
      </c>
      <c r="G12252" t="s">
        <v>287</v>
      </c>
      <c r="H12252" t="s">
        <v>288</v>
      </c>
      <c r="I12252" t="s">
        <v>403</v>
      </c>
    </row>
    <row r="12253" spans="1:10" hidden="1" x14ac:dyDescent="0.25">
      <c r="A12253" t="s">
        <v>51</v>
      </c>
      <c r="B12253" t="s">
        <v>128</v>
      </c>
      <c r="C12253">
        <v>2024</v>
      </c>
      <c r="D12253" t="s">
        <v>58</v>
      </c>
      <c r="E12253" t="s">
        <v>112</v>
      </c>
      <c r="F12253" t="s">
        <v>117</v>
      </c>
      <c r="G12253" t="s">
        <v>53</v>
      </c>
      <c r="H12253" t="s">
        <v>256</v>
      </c>
    </row>
    <row r="12254" spans="1:10" hidden="1" x14ac:dyDescent="0.25">
      <c r="A12254" t="s">
        <v>51</v>
      </c>
      <c r="B12254" t="s">
        <v>128</v>
      </c>
      <c r="C12254">
        <v>2024</v>
      </c>
      <c r="D12254" t="s">
        <v>58</v>
      </c>
      <c r="E12254" t="s">
        <v>112</v>
      </c>
      <c r="F12254" t="s">
        <v>117</v>
      </c>
      <c r="G12254" t="s">
        <v>53</v>
      </c>
      <c r="H12254" t="s">
        <v>335</v>
      </c>
      <c r="I12254" t="s">
        <v>475</v>
      </c>
    </row>
    <row r="12255" spans="1:10" hidden="1" x14ac:dyDescent="0.25">
      <c r="A12255" t="s">
        <v>51</v>
      </c>
      <c r="B12255" t="s">
        <v>128</v>
      </c>
      <c r="C12255">
        <v>2024</v>
      </c>
      <c r="D12255" t="s">
        <v>58</v>
      </c>
      <c r="E12255" t="s">
        <v>112</v>
      </c>
      <c r="F12255" t="s">
        <v>117</v>
      </c>
      <c r="G12255" t="s">
        <v>53</v>
      </c>
      <c r="H12255" t="s">
        <v>257</v>
      </c>
      <c r="I12255" t="s">
        <v>406</v>
      </c>
      <c r="J12255" s="3">
        <v>904050</v>
      </c>
    </row>
    <row r="12256" spans="1:10" hidden="1" x14ac:dyDescent="0.25">
      <c r="A12256" t="s">
        <v>51</v>
      </c>
      <c r="B12256" t="s">
        <v>128</v>
      </c>
      <c r="C12256">
        <v>2024</v>
      </c>
      <c r="D12256" t="s">
        <v>58</v>
      </c>
      <c r="E12256" t="s">
        <v>112</v>
      </c>
      <c r="F12256" t="s">
        <v>117</v>
      </c>
      <c r="G12256" t="s">
        <v>53</v>
      </c>
      <c r="H12256" t="s">
        <v>257</v>
      </c>
      <c r="I12256" t="s">
        <v>408</v>
      </c>
      <c r="J12256" s="3">
        <v>4594926</v>
      </c>
    </row>
    <row r="12257" spans="1:10" hidden="1" x14ac:dyDescent="0.25">
      <c r="A12257" t="s">
        <v>51</v>
      </c>
      <c r="B12257" t="s">
        <v>128</v>
      </c>
      <c r="C12257">
        <v>2024</v>
      </c>
      <c r="D12257" t="s">
        <v>58</v>
      </c>
      <c r="E12257" t="s">
        <v>112</v>
      </c>
      <c r="F12257" t="s">
        <v>117</v>
      </c>
      <c r="G12257" t="s">
        <v>53</v>
      </c>
      <c r="H12257" t="s">
        <v>257</v>
      </c>
      <c r="I12257" t="s">
        <v>421</v>
      </c>
    </row>
    <row r="12258" spans="1:10" hidden="1" x14ac:dyDescent="0.25">
      <c r="A12258" t="s">
        <v>51</v>
      </c>
      <c r="B12258" t="s">
        <v>128</v>
      </c>
      <c r="C12258">
        <v>2024</v>
      </c>
      <c r="D12258" t="s">
        <v>58</v>
      </c>
      <c r="E12258" t="s">
        <v>112</v>
      </c>
      <c r="F12258" t="s">
        <v>117</v>
      </c>
      <c r="G12258" t="s">
        <v>53</v>
      </c>
      <c r="H12258" t="s">
        <v>257</v>
      </c>
      <c r="I12258" t="s">
        <v>407</v>
      </c>
      <c r="J12258" s="3"/>
    </row>
    <row r="12259" spans="1:10" hidden="1" x14ac:dyDescent="0.25">
      <c r="A12259" t="s">
        <v>51</v>
      </c>
      <c r="B12259" t="s">
        <v>128</v>
      </c>
      <c r="C12259">
        <v>2024</v>
      </c>
      <c r="D12259" t="s">
        <v>58</v>
      </c>
      <c r="E12259" t="s">
        <v>112</v>
      </c>
      <c r="F12259" t="s">
        <v>117</v>
      </c>
      <c r="G12259" t="s">
        <v>53</v>
      </c>
      <c r="H12259" t="s">
        <v>257</v>
      </c>
    </row>
    <row r="12260" spans="1:10" hidden="1" x14ac:dyDescent="0.25">
      <c r="A12260" t="s">
        <v>51</v>
      </c>
      <c r="B12260" t="s">
        <v>128</v>
      </c>
      <c r="C12260">
        <v>2024</v>
      </c>
      <c r="D12260" t="s">
        <v>58</v>
      </c>
      <c r="E12260" t="s">
        <v>112</v>
      </c>
      <c r="F12260" t="s">
        <v>117</v>
      </c>
      <c r="G12260" t="s">
        <v>53</v>
      </c>
      <c r="H12260" t="s">
        <v>257</v>
      </c>
    </row>
    <row r="12261" spans="1:10" hidden="1" x14ac:dyDescent="0.25">
      <c r="A12261" t="s">
        <v>51</v>
      </c>
      <c r="B12261" t="s">
        <v>128</v>
      </c>
      <c r="C12261">
        <v>2024</v>
      </c>
      <c r="D12261" t="s">
        <v>58</v>
      </c>
      <c r="E12261" t="s">
        <v>112</v>
      </c>
      <c r="F12261" t="s">
        <v>117</v>
      </c>
      <c r="G12261" t="s">
        <v>53</v>
      </c>
      <c r="H12261" t="s">
        <v>257</v>
      </c>
    </row>
    <row r="12262" spans="1:10" hidden="1" x14ac:dyDescent="0.25">
      <c r="A12262" t="s">
        <v>51</v>
      </c>
      <c r="B12262" t="s">
        <v>128</v>
      </c>
      <c r="C12262">
        <v>2024</v>
      </c>
      <c r="D12262" t="s">
        <v>58</v>
      </c>
      <c r="E12262" t="s">
        <v>112</v>
      </c>
      <c r="F12262" t="s">
        <v>117</v>
      </c>
      <c r="G12262" t="s">
        <v>53</v>
      </c>
      <c r="H12262" t="s">
        <v>258</v>
      </c>
    </row>
    <row r="12263" spans="1:10" hidden="1" x14ac:dyDescent="0.25">
      <c r="A12263" t="s">
        <v>51</v>
      </c>
      <c r="B12263" t="s">
        <v>128</v>
      </c>
      <c r="C12263">
        <v>2024</v>
      </c>
      <c r="D12263" t="s">
        <v>58</v>
      </c>
      <c r="E12263" t="s">
        <v>112</v>
      </c>
      <c r="F12263" t="s">
        <v>117</v>
      </c>
      <c r="G12263" t="s">
        <v>53</v>
      </c>
      <c r="H12263" t="s">
        <v>259</v>
      </c>
      <c r="I12263" t="s">
        <v>409</v>
      </c>
      <c r="J12263" s="10">
        <v>354009</v>
      </c>
    </row>
    <row r="12264" spans="1:10" hidden="1" x14ac:dyDescent="0.25">
      <c r="A12264" t="s">
        <v>51</v>
      </c>
      <c r="B12264" t="s">
        <v>128</v>
      </c>
      <c r="C12264">
        <v>2024</v>
      </c>
      <c r="D12264" t="s">
        <v>58</v>
      </c>
      <c r="E12264" t="s">
        <v>112</v>
      </c>
      <c r="F12264" t="s">
        <v>117</v>
      </c>
      <c r="G12264" t="s">
        <v>53</v>
      </c>
      <c r="H12264" t="s">
        <v>259</v>
      </c>
      <c r="I12264" t="s">
        <v>411</v>
      </c>
      <c r="J12264" s="10">
        <v>52320</v>
      </c>
    </row>
    <row r="12265" spans="1:10" hidden="1" x14ac:dyDescent="0.25">
      <c r="A12265" t="s">
        <v>51</v>
      </c>
      <c r="B12265" t="s">
        <v>128</v>
      </c>
      <c r="C12265">
        <v>2024</v>
      </c>
      <c r="D12265" t="s">
        <v>58</v>
      </c>
      <c r="E12265" t="s">
        <v>112</v>
      </c>
      <c r="F12265" t="s">
        <v>117</v>
      </c>
      <c r="G12265" t="s">
        <v>53</v>
      </c>
      <c r="H12265" t="s">
        <v>259</v>
      </c>
      <c r="I12265" t="s">
        <v>671</v>
      </c>
    </row>
    <row r="12266" spans="1:10" hidden="1" x14ac:dyDescent="0.25">
      <c r="A12266" t="s">
        <v>51</v>
      </c>
      <c r="B12266" t="s">
        <v>128</v>
      </c>
      <c r="C12266">
        <v>2024</v>
      </c>
      <c r="D12266" t="s">
        <v>58</v>
      </c>
      <c r="E12266" t="s">
        <v>112</v>
      </c>
      <c r="F12266" t="s">
        <v>117</v>
      </c>
      <c r="G12266" t="s">
        <v>53</v>
      </c>
      <c r="H12266" t="s">
        <v>259</v>
      </c>
      <c r="I12266" t="s">
        <v>442</v>
      </c>
      <c r="J12266" s="3"/>
    </row>
    <row r="12267" spans="1:10" hidden="1" x14ac:dyDescent="0.25">
      <c r="A12267" t="s">
        <v>51</v>
      </c>
      <c r="B12267" t="s">
        <v>128</v>
      </c>
      <c r="C12267">
        <v>2024</v>
      </c>
      <c r="D12267" t="s">
        <v>58</v>
      </c>
      <c r="E12267" t="s">
        <v>112</v>
      </c>
      <c r="F12267" t="s">
        <v>117</v>
      </c>
      <c r="G12267" t="s">
        <v>53</v>
      </c>
      <c r="H12267" t="s">
        <v>259</v>
      </c>
      <c r="I12267" t="s">
        <v>676</v>
      </c>
      <c r="J12267" s="3">
        <v>14934234</v>
      </c>
    </row>
    <row r="12268" spans="1:10" hidden="1" x14ac:dyDescent="0.25">
      <c r="A12268" t="s">
        <v>51</v>
      </c>
      <c r="B12268" t="s">
        <v>128</v>
      </c>
      <c r="C12268">
        <v>2024</v>
      </c>
      <c r="D12268" t="s">
        <v>58</v>
      </c>
      <c r="E12268" t="s">
        <v>112</v>
      </c>
      <c r="F12268" t="s">
        <v>117</v>
      </c>
      <c r="G12268" t="s">
        <v>53</v>
      </c>
      <c r="H12268" t="s">
        <v>258</v>
      </c>
      <c r="I12268" t="s">
        <v>676</v>
      </c>
    </row>
    <row r="12269" spans="1:10" hidden="1" x14ac:dyDescent="0.25">
      <c r="A12269" t="s">
        <v>51</v>
      </c>
      <c r="B12269" t="s">
        <v>128</v>
      </c>
      <c r="C12269">
        <v>2024</v>
      </c>
      <c r="D12269" t="s">
        <v>58</v>
      </c>
      <c r="E12269" t="s">
        <v>112</v>
      </c>
      <c r="F12269" t="s">
        <v>117</v>
      </c>
      <c r="G12269" t="s">
        <v>53</v>
      </c>
      <c r="H12269" t="s">
        <v>259</v>
      </c>
      <c r="I12269" t="s">
        <v>705</v>
      </c>
      <c r="J12269" s="3">
        <v>27505200</v>
      </c>
    </row>
    <row r="12270" spans="1:10" hidden="1" x14ac:dyDescent="0.25">
      <c r="A12270" t="s">
        <v>51</v>
      </c>
      <c r="B12270" t="s">
        <v>128</v>
      </c>
      <c r="C12270">
        <v>2024</v>
      </c>
      <c r="D12270" t="s">
        <v>58</v>
      </c>
      <c r="E12270" t="s">
        <v>112</v>
      </c>
      <c r="F12270" t="s">
        <v>117</v>
      </c>
      <c r="G12270" t="s">
        <v>53</v>
      </c>
      <c r="H12270" t="s">
        <v>259</v>
      </c>
      <c r="I12270" t="s">
        <v>549</v>
      </c>
    </row>
    <row r="12271" spans="1:10" hidden="1" x14ac:dyDescent="0.25">
      <c r="A12271" t="s">
        <v>51</v>
      </c>
      <c r="B12271" t="s">
        <v>128</v>
      </c>
      <c r="C12271">
        <v>2024</v>
      </c>
      <c r="D12271" t="s">
        <v>58</v>
      </c>
      <c r="E12271" t="s">
        <v>112</v>
      </c>
      <c r="F12271" t="s">
        <v>117</v>
      </c>
      <c r="G12271" t="s">
        <v>334</v>
      </c>
      <c r="H12271" t="s">
        <v>335</v>
      </c>
    </row>
    <row r="12272" spans="1:10" hidden="1" x14ac:dyDescent="0.25">
      <c r="A12272" t="s">
        <v>51</v>
      </c>
      <c r="B12272" t="s">
        <v>128</v>
      </c>
      <c r="C12272">
        <v>2024</v>
      </c>
      <c r="D12272" t="s">
        <v>58</v>
      </c>
      <c r="E12272" t="s">
        <v>112</v>
      </c>
      <c r="F12272" t="s">
        <v>117</v>
      </c>
      <c r="G12272" t="s">
        <v>318</v>
      </c>
      <c r="H12272" t="s">
        <v>180</v>
      </c>
      <c r="I12272" t="s">
        <v>671</v>
      </c>
    </row>
    <row r="12273" spans="1:10" hidden="1" x14ac:dyDescent="0.25">
      <c r="A12273" t="s">
        <v>51</v>
      </c>
      <c r="B12273" t="s">
        <v>128</v>
      </c>
      <c r="C12273">
        <v>2024</v>
      </c>
      <c r="D12273" t="s">
        <v>58</v>
      </c>
      <c r="E12273" t="s">
        <v>112</v>
      </c>
      <c r="F12273" t="s">
        <v>117</v>
      </c>
      <c r="G12273" t="s">
        <v>318</v>
      </c>
      <c r="H12273" t="s">
        <v>180</v>
      </c>
      <c r="I12273" t="s">
        <v>505</v>
      </c>
      <c r="J12273" s="3"/>
    </row>
    <row r="12274" spans="1:10" hidden="1" x14ac:dyDescent="0.25">
      <c r="A12274" t="s">
        <v>51</v>
      </c>
      <c r="B12274" t="s">
        <v>128</v>
      </c>
      <c r="C12274">
        <v>2024</v>
      </c>
      <c r="D12274" t="s">
        <v>58</v>
      </c>
      <c r="E12274" t="s">
        <v>112</v>
      </c>
      <c r="F12274" t="s">
        <v>117</v>
      </c>
      <c r="G12274" t="s">
        <v>318</v>
      </c>
      <c r="H12274" t="s">
        <v>180</v>
      </c>
      <c r="I12274" t="s">
        <v>413</v>
      </c>
      <c r="J12274" s="10">
        <v>3156410</v>
      </c>
    </row>
    <row r="12275" spans="1:10" hidden="1" x14ac:dyDescent="0.25">
      <c r="A12275" t="s">
        <v>51</v>
      </c>
      <c r="B12275" t="s">
        <v>128</v>
      </c>
      <c r="C12275">
        <v>2024</v>
      </c>
      <c r="D12275" t="s">
        <v>58</v>
      </c>
      <c r="E12275" t="s">
        <v>112</v>
      </c>
      <c r="F12275" t="s">
        <v>117</v>
      </c>
      <c r="G12275" t="s">
        <v>318</v>
      </c>
      <c r="H12275" t="s">
        <v>180</v>
      </c>
      <c r="I12275" t="s">
        <v>414</v>
      </c>
      <c r="J12275" s="10">
        <v>3606360</v>
      </c>
    </row>
    <row r="12276" spans="1:10" hidden="1" x14ac:dyDescent="0.25">
      <c r="A12276" t="s">
        <v>51</v>
      </c>
      <c r="B12276" t="s">
        <v>128</v>
      </c>
      <c r="C12276">
        <v>2024</v>
      </c>
      <c r="D12276" t="s">
        <v>58</v>
      </c>
      <c r="E12276" t="s">
        <v>112</v>
      </c>
      <c r="F12276" t="s">
        <v>117</v>
      </c>
      <c r="G12276" t="s">
        <v>318</v>
      </c>
      <c r="H12276" t="s">
        <v>180</v>
      </c>
      <c r="I12276" t="s">
        <v>676</v>
      </c>
    </row>
    <row r="12277" spans="1:10" hidden="1" x14ac:dyDescent="0.25">
      <c r="A12277" t="s">
        <v>51</v>
      </c>
      <c r="B12277" t="s">
        <v>128</v>
      </c>
      <c r="C12277">
        <v>2024</v>
      </c>
      <c r="D12277" t="s">
        <v>58</v>
      </c>
      <c r="E12277" t="s">
        <v>112</v>
      </c>
      <c r="F12277" t="s">
        <v>117</v>
      </c>
      <c r="G12277" t="s">
        <v>318</v>
      </c>
      <c r="H12277" t="s">
        <v>180</v>
      </c>
      <c r="I12277" t="s">
        <v>503</v>
      </c>
    </row>
    <row r="12278" spans="1:10" hidden="1" x14ac:dyDescent="0.25">
      <c r="A12278" t="s">
        <v>51</v>
      </c>
      <c r="B12278" t="s">
        <v>128</v>
      </c>
      <c r="C12278">
        <v>2024</v>
      </c>
      <c r="D12278" t="s">
        <v>58</v>
      </c>
      <c r="E12278" t="s">
        <v>112</v>
      </c>
      <c r="F12278" t="s">
        <v>117</v>
      </c>
      <c r="G12278" t="s">
        <v>318</v>
      </c>
      <c r="H12278" t="s">
        <v>550</v>
      </c>
    </row>
    <row r="12279" spans="1:10" hidden="1" x14ac:dyDescent="0.25">
      <c r="A12279" t="s">
        <v>51</v>
      </c>
      <c r="B12279" t="s">
        <v>128</v>
      </c>
      <c r="C12279">
        <v>2024</v>
      </c>
      <c r="D12279" t="s">
        <v>58</v>
      </c>
      <c r="E12279" t="s">
        <v>112</v>
      </c>
      <c r="F12279" t="s">
        <v>117</v>
      </c>
      <c r="G12279" t="s">
        <v>318</v>
      </c>
      <c r="H12279" t="s">
        <v>279</v>
      </c>
      <c r="I12279" t="s">
        <v>414</v>
      </c>
      <c r="J12279" s="10">
        <v>2000000</v>
      </c>
    </row>
    <row r="12280" spans="1:10" hidden="1" x14ac:dyDescent="0.25">
      <c r="A12280" t="s">
        <v>51</v>
      </c>
      <c r="B12280" t="s">
        <v>128</v>
      </c>
      <c r="C12280">
        <v>2024</v>
      </c>
      <c r="D12280" t="s">
        <v>58</v>
      </c>
      <c r="E12280" t="s">
        <v>112</v>
      </c>
      <c r="F12280" t="s">
        <v>117</v>
      </c>
      <c r="G12280" t="s">
        <v>318</v>
      </c>
      <c r="H12280" t="s">
        <v>279</v>
      </c>
      <c r="I12280" t="s">
        <v>505</v>
      </c>
      <c r="J12280" s="3">
        <v>946662</v>
      </c>
    </row>
    <row r="12281" spans="1:10" hidden="1" x14ac:dyDescent="0.25">
      <c r="A12281" t="s">
        <v>51</v>
      </c>
      <c r="B12281" t="s">
        <v>128</v>
      </c>
      <c r="C12281">
        <v>2024</v>
      </c>
      <c r="D12281" t="s">
        <v>58</v>
      </c>
      <c r="E12281" t="s">
        <v>112</v>
      </c>
      <c r="F12281" t="s">
        <v>117</v>
      </c>
      <c r="G12281" t="s">
        <v>318</v>
      </c>
      <c r="H12281" t="s">
        <v>279</v>
      </c>
    </row>
    <row r="12282" spans="1:10" hidden="1" x14ac:dyDescent="0.25">
      <c r="A12282" t="s">
        <v>51</v>
      </c>
      <c r="B12282" t="s">
        <v>128</v>
      </c>
      <c r="C12282">
        <v>2024</v>
      </c>
      <c r="D12282" t="s">
        <v>58</v>
      </c>
      <c r="E12282" t="s">
        <v>112</v>
      </c>
      <c r="F12282" t="s">
        <v>117</v>
      </c>
      <c r="G12282" t="s">
        <v>318</v>
      </c>
      <c r="H12282" t="s">
        <v>279</v>
      </c>
    </row>
    <row r="12283" spans="1:10" hidden="1" x14ac:dyDescent="0.25">
      <c r="A12283" t="s">
        <v>51</v>
      </c>
      <c r="B12283" t="s">
        <v>128</v>
      </c>
      <c r="C12283">
        <v>2024</v>
      </c>
      <c r="D12283" t="s">
        <v>58</v>
      </c>
      <c r="E12283" t="s">
        <v>112</v>
      </c>
      <c r="F12283" t="s">
        <v>117</v>
      </c>
      <c r="G12283" t="s">
        <v>318</v>
      </c>
      <c r="H12283" t="s">
        <v>279</v>
      </c>
      <c r="J12283" s="3"/>
    </row>
    <row r="12284" spans="1:10" hidden="1" x14ac:dyDescent="0.25">
      <c r="A12284" t="s">
        <v>51</v>
      </c>
      <c r="B12284" t="s">
        <v>128</v>
      </c>
      <c r="C12284">
        <v>2024</v>
      </c>
      <c r="D12284" t="s">
        <v>58</v>
      </c>
      <c r="E12284" t="s">
        <v>112</v>
      </c>
      <c r="F12284" t="s">
        <v>117</v>
      </c>
      <c r="G12284" t="s">
        <v>665</v>
      </c>
      <c r="H12284" t="s">
        <v>550</v>
      </c>
      <c r="I12284" t="s">
        <v>505</v>
      </c>
      <c r="J12284" s="10">
        <v>2230710</v>
      </c>
    </row>
    <row r="12285" spans="1:10" hidden="1" x14ac:dyDescent="0.25">
      <c r="A12285" t="s">
        <v>51</v>
      </c>
      <c r="B12285" t="s">
        <v>128</v>
      </c>
      <c r="C12285">
        <v>2024</v>
      </c>
      <c r="D12285" t="s">
        <v>58</v>
      </c>
      <c r="E12285" t="s">
        <v>112</v>
      </c>
      <c r="F12285" t="s">
        <v>117</v>
      </c>
      <c r="G12285" t="s">
        <v>665</v>
      </c>
      <c r="H12285" t="s">
        <v>550</v>
      </c>
      <c r="I12285" t="s">
        <v>676</v>
      </c>
    </row>
    <row r="12286" spans="1:10" hidden="1" x14ac:dyDescent="0.25">
      <c r="A12286" t="s">
        <v>51</v>
      </c>
      <c r="B12286" t="s">
        <v>128</v>
      </c>
      <c r="C12286">
        <v>2024</v>
      </c>
      <c r="D12286" t="s">
        <v>58</v>
      </c>
      <c r="E12286" t="s">
        <v>112</v>
      </c>
      <c r="F12286" t="s">
        <v>117</v>
      </c>
      <c r="G12286" t="s">
        <v>47</v>
      </c>
      <c r="H12286" t="s">
        <v>677</v>
      </c>
      <c r="I12286" t="s">
        <v>408</v>
      </c>
      <c r="J12286" s="3"/>
    </row>
    <row r="12287" spans="1:10" hidden="1" x14ac:dyDescent="0.25">
      <c r="A12287" t="s">
        <v>51</v>
      </c>
      <c r="B12287" t="s">
        <v>128</v>
      </c>
      <c r="C12287">
        <v>2024</v>
      </c>
      <c r="D12287" t="s">
        <v>58</v>
      </c>
      <c r="E12287" t="s">
        <v>112</v>
      </c>
      <c r="F12287" t="s">
        <v>117</v>
      </c>
      <c r="G12287" t="s">
        <v>47</v>
      </c>
      <c r="H12287" t="s">
        <v>677</v>
      </c>
      <c r="I12287" s="90" t="s">
        <v>739</v>
      </c>
    </row>
    <row r="12288" spans="1:10" hidden="1" x14ac:dyDescent="0.25">
      <c r="A12288" t="s">
        <v>51</v>
      </c>
      <c r="B12288" t="s">
        <v>128</v>
      </c>
      <c r="C12288">
        <v>2024</v>
      </c>
      <c r="D12288" t="s">
        <v>58</v>
      </c>
      <c r="E12288" t="s">
        <v>112</v>
      </c>
      <c r="F12288" t="s">
        <v>117</v>
      </c>
      <c r="G12288" t="s">
        <v>319</v>
      </c>
      <c r="H12288" t="s">
        <v>181</v>
      </c>
    </row>
    <row r="12289" spans="1:10" hidden="1" x14ac:dyDescent="0.25">
      <c r="A12289" t="s">
        <v>51</v>
      </c>
      <c r="B12289" t="s">
        <v>128</v>
      </c>
      <c r="C12289">
        <v>2024</v>
      </c>
      <c r="D12289" t="s">
        <v>58</v>
      </c>
      <c r="E12289" t="s">
        <v>112</v>
      </c>
      <c r="F12289" t="s">
        <v>117</v>
      </c>
      <c r="G12289" t="s">
        <v>319</v>
      </c>
      <c r="H12289" t="s">
        <v>320</v>
      </c>
    </row>
    <row r="12290" spans="1:10" hidden="1" x14ac:dyDescent="0.25">
      <c r="A12290" t="s">
        <v>126</v>
      </c>
      <c r="B12290" t="s">
        <v>128</v>
      </c>
      <c r="C12290">
        <v>2024</v>
      </c>
      <c r="D12290" t="s">
        <v>58</v>
      </c>
      <c r="E12290" t="s">
        <v>52</v>
      </c>
      <c r="F12290" t="s">
        <v>142</v>
      </c>
      <c r="G12290" t="s">
        <v>301</v>
      </c>
      <c r="H12290" t="s">
        <v>210</v>
      </c>
      <c r="I12290" t="s">
        <v>374</v>
      </c>
      <c r="J12290" s="3">
        <v>300872350.79000002</v>
      </c>
    </row>
    <row r="12291" spans="1:10" hidden="1" x14ac:dyDescent="0.25">
      <c r="A12291" t="s">
        <v>126</v>
      </c>
      <c r="B12291" t="s">
        <v>128</v>
      </c>
      <c r="C12291">
        <v>2024</v>
      </c>
      <c r="D12291" t="s">
        <v>58</v>
      </c>
      <c r="E12291" t="s">
        <v>52</v>
      </c>
      <c r="F12291" t="s">
        <v>152</v>
      </c>
      <c r="G12291" t="s">
        <v>149</v>
      </c>
      <c r="H12291" t="s">
        <v>211</v>
      </c>
    </row>
    <row r="12292" spans="1:10" hidden="1" x14ac:dyDescent="0.25">
      <c r="A12292" t="s">
        <v>126</v>
      </c>
      <c r="B12292" t="s">
        <v>128</v>
      </c>
      <c r="C12292">
        <v>2024</v>
      </c>
      <c r="D12292" t="s">
        <v>58</v>
      </c>
      <c r="E12292" t="s">
        <v>52</v>
      </c>
      <c r="F12292" t="s">
        <v>152</v>
      </c>
      <c r="G12292" t="s">
        <v>213</v>
      </c>
      <c r="H12292" t="s">
        <v>214</v>
      </c>
    </row>
    <row r="12293" spans="1:10" hidden="1" x14ac:dyDescent="0.25">
      <c r="A12293" t="s">
        <v>126</v>
      </c>
      <c r="B12293" t="s">
        <v>128</v>
      </c>
      <c r="C12293">
        <v>2024</v>
      </c>
      <c r="D12293" t="s">
        <v>58</v>
      </c>
      <c r="E12293" t="s">
        <v>52</v>
      </c>
      <c r="F12293" t="s">
        <v>152</v>
      </c>
      <c r="G12293" t="s">
        <v>217</v>
      </c>
      <c r="H12293" t="s">
        <v>218</v>
      </c>
    </row>
    <row r="12294" spans="1:10" hidden="1" x14ac:dyDescent="0.25">
      <c r="A12294" t="s">
        <v>126</v>
      </c>
      <c r="B12294" t="s">
        <v>128</v>
      </c>
      <c r="C12294">
        <v>2024</v>
      </c>
      <c r="D12294" t="s">
        <v>58</v>
      </c>
      <c r="E12294" t="s">
        <v>52</v>
      </c>
      <c r="F12294" t="s">
        <v>142</v>
      </c>
      <c r="G12294" t="s">
        <v>300</v>
      </c>
      <c r="H12294" t="s">
        <v>224</v>
      </c>
      <c r="J12294" s="3">
        <v>-6752657.3300000001</v>
      </c>
    </row>
    <row r="12295" spans="1:10" hidden="1" x14ac:dyDescent="0.25">
      <c r="A12295" t="s">
        <v>126</v>
      </c>
      <c r="B12295" t="s">
        <v>128</v>
      </c>
      <c r="C12295">
        <v>2024</v>
      </c>
      <c r="D12295" t="s">
        <v>58</v>
      </c>
      <c r="E12295" t="s">
        <v>52</v>
      </c>
      <c r="F12295" t="s">
        <v>142</v>
      </c>
      <c r="G12295" t="s">
        <v>300</v>
      </c>
      <c r="H12295" t="s">
        <v>303</v>
      </c>
    </row>
    <row r="12296" spans="1:10" hidden="1" x14ac:dyDescent="0.25">
      <c r="A12296" t="s">
        <v>126</v>
      </c>
      <c r="B12296" t="s">
        <v>128</v>
      </c>
      <c r="C12296">
        <v>2024</v>
      </c>
      <c r="D12296" t="s">
        <v>58</v>
      </c>
      <c r="E12296" t="s">
        <v>52</v>
      </c>
      <c r="F12296" t="s">
        <v>142</v>
      </c>
      <c r="G12296" t="s">
        <v>270</v>
      </c>
      <c r="H12296" t="s">
        <v>269</v>
      </c>
    </row>
    <row r="12297" spans="1:10" hidden="1" x14ac:dyDescent="0.25">
      <c r="A12297" t="s">
        <v>126</v>
      </c>
      <c r="B12297" t="s">
        <v>128</v>
      </c>
      <c r="C12297">
        <v>2024</v>
      </c>
      <c r="D12297" t="s">
        <v>58</v>
      </c>
      <c r="E12297" t="s">
        <v>52</v>
      </c>
      <c r="F12297" t="s">
        <v>142</v>
      </c>
      <c r="G12297" t="s">
        <v>270</v>
      </c>
      <c r="H12297" t="s">
        <v>271</v>
      </c>
      <c r="J12297" s="3">
        <v>288655.42</v>
      </c>
    </row>
    <row r="12298" spans="1:10" hidden="1" x14ac:dyDescent="0.25">
      <c r="A12298" t="s">
        <v>126</v>
      </c>
      <c r="B12298" t="s">
        <v>128</v>
      </c>
      <c r="C12298">
        <v>2024</v>
      </c>
      <c r="D12298" t="s">
        <v>58</v>
      </c>
      <c r="E12298" t="s">
        <v>52</v>
      </c>
      <c r="F12298" t="s">
        <v>142</v>
      </c>
      <c r="G12298" t="s">
        <v>270</v>
      </c>
      <c r="H12298" t="s">
        <v>486</v>
      </c>
      <c r="J12298" s="3">
        <v>-3420387.66</v>
      </c>
    </row>
    <row r="12299" spans="1:10" hidden="1" x14ac:dyDescent="0.25">
      <c r="A12299" t="s">
        <v>126</v>
      </c>
      <c r="B12299" t="s">
        <v>128</v>
      </c>
      <c r="C12299">
        <v>2024</v>
      </c>
      <c r="D12299" t="s">
        <v>58</v>
      </c>
      <c r="E12299" t="s">
        <v>52</v>
      </c>
      <c r="F12299" t="s">
        <v>152</v>
      </c>
      <c r="G12299" t="s">
        <v>56</v>
      </c>
      <c r="H12299" t="s">
        <v>608</v>
      </c>
      <c r="J12299" s="3"/>
    </row>
    <row r="12300" spans="1:10" hidden="1" x14ac:dyDescent="0.25">
      <c r="A12300" t="s">
        <v>126</v>
      </c>
      <c r="B12300" t="s">
        <v>128</v>
      </c>
      <c r="C12300">
        <v>2024</v>
      </c>
      <c r="D12300" t="s">
        <v>58</v>
      </c>
      <c r="E12300" t="s">
        <v>45</v>
      </c>
      <c r="F12300" t="s">
        <v>46</v>
      </c>
      <c r="G12300" t="s">
        <v>54</v>
      </c>
      <c r="H12300" t="s">
        <v>681</v>
      </c>
      <c r="I12300" t="s">
        <v>375</v>
      </c>
      <c r="J12300" s="3">
        <v>13520000</v>
      </c>
    </row>
    <row r="12301" spans="1:10" hidden="1" x14ac:dyDescent="0.25">
      <c r="A12301" t="s">
        <v>126</v>
      </c>
      <c r="B12301" t="s">
        <v>128</v>
      </c>
      <c r="C12301">
        <v>2024</v>
      </c>
      <c r="D12301" t="s">
        <v>58</v>
      </c>
      <c r="E12301" t="s">
        <v>45</v>
      </c>
      <c r="F12301" t="s">
        <v>46</v>
      </c>
      <c r="G12301" t="s">
        <v>54</v>
      </c>
      <c r="H12301" t="s">
        <v>11</v>
      </c>
      <c r="I12301" t="s">
        <v>556</v>
      </c>
      <c r="J12301" s="10">
        <v>2070000</v>
      </c>
    </row>
    <row r="12302" spans="1:10" hidden="1" x14ac:dyDescent="0.25">
      <c r="A12302" t="s">
        <v>126</v>
      </c>
      <c r="B12302" t="s">
        <v>128</v>
      </c>
      <c r="C12302">
        <v>2024</v>
      </c>
      <c r="D12302" t="s">
        <v>58</v>
      </c>
      <c r="E12302" t="s">
        <v>45</v>
      </c>
      <c r="F12302" t="s">
        <v>46</v>
      </c>
      <c r="G12302" t="s">
        <v>54</v>
      </c>
      <c r="H12302" t="s">
        <v>11</v>
      </c>
      <c r="I12302" t="s">
        <v>557</v>
      </c>
    </row>
    <row r="12303" spans="1:10" hidden="1" x14ac:dyDescent="0.25">
      <c r="A12303" t="s">
        <v>126</v>
      </c>
      <c r="B12303" t="s">
        <v>128</v>
      </c>
      <c r="C12303">
        <v>2024</v>
      </c>
      <c r="D12303" t="s">
        <v>58</v>
      </c>
      <c r="E12303" t="s">
        <v>45</v>
      </c>
      <c r="F12303" t="s">
        <v>46</v>
      </c>
      <c r="G12303" t="s">
        <v>54</v>
      </c>
      <c r="H12303" t="s">
        <v>693</v>
      </c>
      <c r="I12303" t="s">
        <v>375</v>
      </c>
      <c r="J12303" s="16">
        <v>1882415</v>
      </c>
    </row>
    <row r="12304" spans="1:10" hidden="1" x14ac:dyDescent="0.25">
      <c r="A12304" t="s">
        <v>126</v>
      </c>
      <c r="B12304" t="s">
        <v>128</v>
      </c>
      <c r="C12304">
        <v>2024</v>
      </c>
      <c r="D12304" t="s">
        <v>58</v>
      </c>
      <c r="E12304" t="s">
        <v>45</v>
      </c>
      <c r="F12304" t="s">
        <v>46</v>
      </c>
      <c r="G12304" t="s">
        <v>54</v>
      </c>
      <c r="H12304" t="s">
        <v>693</v>
      </c>
      <c r="I12304" t="s">
        <v>520</v>
      </c>
      <c r="J12304" s="16">
        <v>1487200</v>
      </c>
    </row>
    <row r="12305" spans="1:10" hidden="1" x14ac:dyDescent="0.25">
      <c r="A12305" t="s">
        <v>126</v>
      </c>
      <c r="B12305" t="s">
        <v>128</v>
      </c>
      <c r="C12305">
        <v>2024</v>
      </c>
      <c r="D12305" t="s">
        <v>58</v>
      </c>
      <c r="E12305" t="s">
        <v>45</v>
      </c>
      <c r="F12305" t="s">
        <v>46</v>
      </c>
      <c r="G12305" t="s">
        <v>54</v>
      </c>
      <c r="H12305" t="s">
        <v>12</v>
      </c>
      <c r="I12305" t="s">
        <v>556</v>
      </c>
      <c r="J12305" s="10">
        <v>162000</v>
      </c>
    </row>
    <row r="12306" spans="1:10" hidden="1" x14ac:dyDescent="0.25">
      <c r="A12306" t="s">
        <v>126</v>
      </c>
      <c r="B12306" t="s">
        <v>128</v>
      </c>
      <c r="C12306">
        <v>2024</v>
      </c>
      <c r="D12306" t="s">
        <v>58</v>
      </c>
      <c r="E12306" t="s">
        <v>45</v>
      </c>
      <c r="F12306" t="s">
        <v>46</v>
      </c>
      <c r="G12306" t="s">
        <v>54</v>
      </c>
      <c r="H12306" t="s">
        <v>12</v>
      </c>
      <c r="I12306" t="s">
        <v>557</v>
      </c>
    </row>
    <row r="12307" spans="1:10" hidden="1" x14ac:dyDescent="0.25">
      <c r="A12307" t="s">
        <v>126</v>
      </c>
      <c r="B12307" t="s">
        <v>128</v>
      </c>
      <c r="C12307">
        <v>2024</v>
      </c>
      <c r="D12307" t="s">
        <v>58</v>
      </c>
      <c r="E12307" t="s">
        <v>45</v>
      </c>
      <c r="F12307" t="s">
        <v>46</v>
      </c>
      <c r="G12307" t="s">
        <v>54</v>
      </c>
      <c r="H12307" t="s">
        <v>12</v>
      </c>
    </row>
    <row r="12308" spans="1:10" hidden="1" x14ac:dyDescent="0.25">
      <c r="A12308" t="s">
        <v>126</v>
      </c>
      <c r="B12308" t="s">
        <v>128</v>
      </c>
      <c r="C12308">
        <v>2024</v>
      </c>
      <c r="D12308" t="s">
        <v>58</v>
      </c>
      <c r="E12308" t="s">
        <v>45</v>
      </c>
      <c r="F12308" t="s">
        <v>46</v>
      </c>
      <c r="G12308" t="s">
        <v>54</v>
      </c>
      <c r="H12308" t="s">
        <v>13</v>
      </c>
      <c r="I12308" t="s">
        <v>375</v>
      </c>
    </row>
    <row r="12309" spans="1:10" hidden="1" x14ac:dyDescent="0.25">
      <c r="A12309" t="s">
        <v>126</v>
      </c>
      <c r="B12309" t="s">
        <v>128</v>
      </c>
      <c r="C12309">
        <v>2024</v>
      </c>
      <c r="D12309" t="s">
        <v>58</v>
      </c>
      <c r="E12309" t="s">
        <v>45</v>
      </c>
      <c r="F12309" t="s">
        <v>46</v>
      </c>
      <c r="G12309" t="s">
        <v>54</v>
      </c>
      <c r="H12309" t="s">
        <v>13</v>
      </c>
      <c r="I12309" t="s">
        <v>556</v>
      </c>
      <c r="J12309" s="16">
        <v>186000</v>
      </c>
    </row>
    <row r="12310" spans="1:10" hidden="1" x14ac:dyDescent="0.25">
      <c r="A12310" t="s">
        <v>126</v>
      </c>
      <c r="B12310" t="s">
        <v>128</v>
      </c>
      <c r="C12310">
        <v>2024</v>
      </c>
      <c r="D12310" t="s">
        <v>58</v>
      </c>
      <c r="E12310" t="s">
        <v>45</v>
      </c>
      <c r="F12310" t="s">
        <v>46</v>
      </c>
      <c r="G12310" t="s">
        <v>54</v>
      </c>
      <c r="H12310" t="s">
        <v>13</v>
      </c>
      <c r="I12310" t="s">
        <v>557</v>
      </c>
    </row>
    <row r="12311" spans="1:10" hidden="1" x14ac:dyDescent="0.25">
      <c r="A12311" t="s">
        <v>126</v>
      </c>
      <c r="B12311" t="s">
        <v>128</v>
      </c>
      <c r="C12311">
        <v>2024</v>
      </c>
      <c r="D12311" t="s">
        <v>58</v>
      </c>
      <c r="E12311" t="s">
        <v>45</v>
      </c>
      <c r="F12311" t="s">
        <v>46</v>
      </c>
      <c r="G12311" t="s">
        <v>54</v>
      </c>
      <c r="H12311" t="s">
        <v>14</v>
      </c>
      <c r="I12311" t="s">
        <v>375</v>
      </c>
    </row>
    <row r="12312" spans="1:10" hidden="1" x14ac:dyDescent="0.25">
      <c r="A12312" t="s">
        <v>126</v>
      </c>
      <c r="B12312" t="s">
        <v>128</v>
      </c>
      <c r="C12312">
        <v>2024</v>
      </c>
      <c r="D12312" t="s">
        <v>58</v>
      </c>
      <c r="E12312" t="s">
        <v>45</v>
      </c>
      <c r="F12312" t="s">
        <v>46</v>
      </c>
      <c r="G12312" t="s">
        <v>54</v>
      </c>
      <c r="H12312" t="s">
        <v>14</v>
      </c>
      <c r="I12312" t="s">
        <v>557</v>
      </c>
    </row>
    <row r="12313" spans="1:10" hidden="1" x14ac:dyDescent="0.25">
      <c r="A12313" t="s">
        <v>126</v>
      </c>
      <c r="B12313" t="s">
        <v>128</v>
      </c>
      <c r="C12313">
        <v>2024</v>
      </c>
      <c r="D12313" t="s">
        <v>58</v>
      </c>
      <c r="E12313" t="s">
        <v>45</v>
      </c>
      <c r="F12313" t="s">
        <v>46</v>
      </c>
      <c r="G12313" t="s">
        <v>54</v>
      </c>
      <c r="H12313" t="s">
        <v>14</v>
      </c>
      <c r="I12313" t="s">
        <v>672</v>
      </c>
    </row>
    <row r="12314" spans="1:10" hidden="1" x14ac:dyDescent="0.25">
      <c r="A12314" t="s">
        <v>126</v>
      </c>
      <c r="B12314" t="s">
        <v>128</v>
      </c>
      <c r="C12314">
        <v>2024</v>
      </c>
      <c r="D12314" t="s">
        <v>58</v>
      </c>
      <c r="E12314" t="s">
        <v>45</v>
      </c>
      <c r="F12314" t="s">
        <v>46</v>
      </c>
      <c r="G12314" t="s">
        <v>54</v>
      </c>
      <c r="H12314" t="s">
        <v>14</v>
      </c>
      <c r="I12314" t="s">
        <v>556</v>
      </c>
      <c r="J12314" s="16">
        <v>22320</v>
      </c>
    </row>
    <row r="12315" spans="1:10" hidden="1" x14ac:dyDescent="0.25">
      <c r="A12315" t="s">
        <v>126</v>
      </c>
      <c r="B12315" t="s">
        <v>128</v>
      </c>
      <c r="C12315">
        <v>2024</v>
      </c>
      <c r="D12315" t="s">
        <v>58</v>
      </c>
      <c r="E12315" t="s">
        <v>45</v>
      </c>
      <c r="F12315" t="s">
        <v>46</v>
      </c>
      <c r="G12315" t="s">
        <v>54</v>
      </c>
      <c r="H12315" t="s">
        <v>15</v>
      </c>
      <c r="I12315" t="s">
        <v>375</v>
      </c>
    </row>
    <row r="12316" spans="1:10" hidden="1" x14ac:dyDescent="0.25">
      <c r="A12316" t="s">
        <v>126</v>
      </c>
      <c r="B12316" t="s">
        <v>128</v>
      </c>
      <c r="C12316">
        <v>2024</v>
      </c>
      <c r="D12316" t="s">
        <v>58</v>
      </c>
      <c r="E12316" t="s">
        <v>45</v>
      </c>
      <c r="F12316" t="s">
        <v>46</v>
      </c>
      <c r="G12316" t="s">
        <v>54</v>
      </c>
      <c r="H12316" t="s">
        <v>15</v>
      </c>
      <c r="I12316" t="s">
        <v>556</v>
      </c>
      <c r="J12316" s="16">
        <v>186000</v>
      </c>
    </row>
    <row r="12317" spans="1:10" hidden="1" x14ac:dyDescent="0.25">
      <c r="A12317" t="s">
        <v>126</v>
      </c>
      <c r="B12317" t="s">
        <v>128</v>
      </c>
      <c r="C12317">
        <v>2024</v>
      </c>
      <c r="D12317" t="s">
        <v>58</v>
      </c>
      <c r="E12317" t="s">
        <v>45</v>
      </c>
      <c r="F12317" t="s">
        <v>46</v>
      </c>
      <c r="G12317" t="s">
        <v>54</v>
      </c>
      <c r="H12317" t="s">
        <v>15</v>
      </c>
      <c r="I12317" t="s">
        <v>557</v>
      </c>
    </row>
    <row r="12318" spans="1:10" hidden="1" x14ac:dyDescent="0.25">
      <c r="A12318" t="s">
        <v>126</v>
      </c>
      <c r="B12318" t="s">
        <v>128</v>
      </c>
      <c r="C12318">
        <v>2024</v>
      </c>
      <c r="D12318" t="s">
        <v>58</v>
      </c>
      <c r="E12318" t="s">
        <v>45</v>
      </c>
      <c r="F12318" t="s">
        <v>46</v>
      </c>
      <c r="G12318" t="s">
        <v>54</v>
      </c>
      <c r="H12318" t="s">
        <v>16</v>
      </c>
      <c r="I12318" t="s">
        <v>375</v>
      </c>
      <c r="J12318" s="10">
        <v>704167</v>
      </c>
    </row>
    <row r="12319" spans="1:10" hidden="1" x14ac:dyDescent="0.25">
      <c r="A12319" t="s">
        <v>126</v>
      </c>
      <c r="B12319" t="s">
        <v>128</v>
      </c>
      <c r="C12319">
        <v>2024</v>
      </c>
      <c r="D12319" t="s">
        <v>58</v>
      </c>
      <c r="E12319" t="s">
        <v>45</v>
      </c>
      <c r="F12319" t="s">
        <v>46</v>
      </c>
      <c r="G12319" t="s">
        <v>54</v>
      </c>
      <c r="H12319" t="s">
        <v>16</v>
      </c>
      <c r="I12319" t="s">
        <v>557</v>
      </c>
    </row>
    <row r="12320" spans="1:10" hidden="1" x14ac:dyDescent="0.25">
      <c r="A12320" t="s">
        <v>126</v>
      </c>
      <c r="B12320" t="s">
        <v>128</v>
      </c>
      <c r="C12320">
        <v>2024</v>
      </c>
      <c r="D12320" t="s">
        <v>58</v>
      </c>
      <c r="E12320" t="s">
        <v>45</v>
      </c>
      <c r="F12320" t="s">
        <v>46</v>
      </c>
      <c r="G12320" t="s">
        <v>54</v>
      </c>
      <c r="H12320" t="s">
        <v>16</v>
      </c>
      <c r="I12320" t="s">
        <v>556</v>
      </c>
      <c r="J12320" s="10">
        <v>86250</v>
      </c>
    </row>
    <row r="12321" spans="1:10" hidden="1" x14ac:dyDescent="0.25">
      <c r="A12321" t="s">
        <v>126</v>
      </c>
      <c r="B12321" t="s">
        <v>128</v>
      </c>
      <c r="C12321">
        <v>2024</v>
      </c>
      <c r="D12321" t="s">
        <v>58</v>
      </c>
      <c r="E12321" t="s">
        <v>45</v>
      </c>
      <c r="F12321" t="s">
        <v>46</v>
      </c>
      <c r="G12321" t="s">
        <v>54</v>
      </c>
      <c r="H12321" t="s">
        <v>17</v>
      </c>
      <c r="I12321" t="s">
        <v>375</v>
      </c>
    </row>
    <row r="12322" spans="1:10" hidden="1" x14ac:dyDescent="0.25">
      <c r="A12322" t="s">
        <v>126</v>
      </c>
      <c r="B12322" t="s">
        <v>128</v>
      </c>
      <c r="C12322">
        <v>2024</v>
      </c>
      <c r="D12322" t="s">
        <v>58</v>
      </c>
      <c r="E12322" t="s">
        <v>45</v>
      </c>
      <c r="F12322" t="s">
        <v>46</v>
      </c>
      <c r="G12322" t="s">
        <v>54</v>
      </c>
      <c r="H12322" t="s">
        <v>331</v>
      </c>
    </row>
    <row r="12323" spans="1:10" hidden="1" x14ac:dyDescent="0.25">
      <c r="A12323" t="s">
        <v>126</v>
      </c>
      <c r="B12323" t="s">
        <v>128</v>
      </c>
      <c r="C12323">
        <v>2024</v>
      </c>
      <c r="D12323" t="s">
        <v>58</v>
      </c>
      <c r="E12323" t="s">
        <v>45</v>
      </c>
      <c r="F12323" t="s">
        <v>46</v>
      </c>
      <c r="G12323" t="s">
        <v>54</v>
      </c>
      <c r="H12323" t="s">
        <v>445</v>
      </c>
    </row>
    <row r="12324" spans="1:10" hidden="1" x14ac:dyDescent="0.25">
      <c r="A12324" t="s">
        <v>126</v>
      </c>
      <c r="B12324" t="s">
        <v>128</v>
      </c>
      <c r="C12324">
        <v>2024</v>
      </c>
      <c r="D12324" t="s">
        <v>58</v>
      </c>
      <c r="E12324" t="s">
        <v>45</v>
      </c>
      <c r="F12324" t="s">
        <v>46</v>
      </c>
      <c r="G12324" t="s">
        <v>54</v>
      </c>
      <c r="H12324" t="s">
        <v>195</v>
      </c>
      <c r="I12324" t="s">
        <v>375</v>
      </c>
      <c r="J12324" s="16">
        <v>381400</v>
      </c>
    </row>
    <row r="12325" spans="1:10" hidden="1" x14ac:dyDescent="0.25">
      <c r="A12325" t="s">
        <v>126</v>
      </c>
      <c r="B12325" t="s">
        <v>128</v>
      </c>
      <c r="C12325">
        <v>2024</v>
      </c>
      <c r="D12325" t="s">
        <v>58</v>
      </c>
      <c r="E12325" t="s">
        <v>45</v>
      </c>
      <c r="F12325" t="s">
        <v>46</v>
      </c>
      <c r="G12325" t="s">
        <v>54</v>
      </c>
      <c r="H12325" t="s">
        <v>195</v>
      </c>
      <c r="I12325" t="s">
        <v>657</v>
      </c>
      <c r="J12325" s="16"/>
    </row>
    <row r="12326" spans="1:10" hidden="1" x14ac:dyDescent="0.25">
      <c r="A12326" t="s">
        <v>126</v>
      </c>
      <c r="B12326" t="s">
        <v>128</v>
      </c>
      <c r="C12326">
        <v>2024</v>
      </c>
      <c r="D12326" t="s">
        <v>58</v>
      </c>
      <c r="E12326" t="s">
        <v>45</v>
      </c>
      <c r="F12326" t="s">
        <v>46</v>
      </c>
      <c r="G12326" t="s">
        <v>54</v>
      </c>
      <c r="H12326" t="s">
        <v>195</v>
      </c>
      <c r="I12326" t="s">
        <v>654</v>
      </c>
      <c r="J12326" s="16">
        <v>139500</v>
      </c>
    </row>
    <row r="12327" spans="1:10" hidden="1" x14ac:dyDescent="0.25">
      <c r="A12327" t="s">
        <v>126</v>
      </c>
      <c r="B12327" t="s">
        <v>128</v>
      </c>
      <c r="C12327">
        <v>2024</v>
      </c>
      <c r="D12327" t="s">
        <v>58</v>
      </c>
      <c r="E12327" t="s">
        <v>45</v>
      </c>
      <c r="F12327" t="s">
        <v>46</v>
      </c>
      <c r="G12327" t="s">
        <v>54</v>
      </c>
      <c r="H12327" t="s">
        <v>445</v>
      </c>
      <c r="J12327" s="16"/>
    </row>
    <row r="12328" spans="1:10" hidden="1" x14ac:dyDescent="0.25">
      <c r="A12328" t="s">
        <v>126</v>
      </c>
      <c r="B12328" t="s">
        <v>128</v>
      </c>
      <c r="C12328">
        <v>2024</v>
      </c>
      <c r="D12328" t="s">
        <v>58</v>
      </c>
      <c r="E12328" t="s">
        <v>45</v>
      </c>
      <c r="F12328" t="s">
        <v>46</v>
      </c>
      <c r="G12328" t="s">
        <v>54</v>
      </c>
      <c r="H12328" t="s">
        <v>18</v>
      </c>
      <c r="I12328" t="s">
        <v>559</v>
      </c>
      <c r="J12328" s="16">
        <v>70757</v>
      </c>
    </row>
    <row r="12329" spans="1:10" hidden="1" x14ac:dyDescent="0.25">
      <c r="A12329" t="s">
        <v>126</v>
      </c>
      <c r="B12329" t="s">
        <v>128</v>
      </c>
      <c r="C12329">
        <v>2024</v>
      </c>
      <c r="D12329" t="s">
        <v>58</v>
      </c>
      <c r="E12329" t="s">
        <v>45</v>
      </c>
      <c r="F12329" t="s">
        <v>46</v>
      </c>
      <c r="G12329" t="s">
        <v>54</v>
      </c>
      <c r="H12329" t="s">
        <v>513</v>
      </c>
      <c r="I12329" t="s">
        <v>581</v>
      </c>
    </row>
    <row r="12330" spans="1:10" hidden="1" x14ac:dyDescent="0.25">
      <c r="A12330" t="s">
        <v>126</v>
      </c>
      <c r="B12330" t="s">
        <v>128</v>
      </c>
      <c r="C12330">
        <v>2024</v>
      </c>
      <c r="D12330" t="s">
        <v>58</v>
      </c>
      <c r="E12330" t="s">
        <v>45</v>
      </c>
      <c r="F12330" t="s">
        <v>46</v>
      </c>
      <c r="G12330" t="s">
        <v>54</v>
      </c>
      <c r="H12330" t="s">
        <v>19</v>
      </c>
      <c r="I12330" t="s">
        <v>398</v>
      </c>
      <c r="J12330" s="16">
        <v>1707433</v>
      </c>
    </row>
    <row r="12331" spans="1:10" hidden="1" x14ac:dyDescent="0.25">
      <c r="A12331" t="s">
        <v>126</v>
      </c>
      <c r="B12331" t="s">
        <v>128</v>
      </c>
      <c r="C12331">
        <v>2024</v>
      </c>
      <c r="D12331" t="s">
        <v>58</v>
      </c>
      <c r="E12331" t="s">
        <v>45</v>
      </c>
      <c r="F12331" t="s">
        <v>46</v>
      </c>
      <c r="G12331" t="s">
        <v>54</v>
      </c>
      <c r="H12331" t="s">
        <v>19</v>
      </c>
      <c r="I12331" t="s">
        <v>400</v>
      </c>
    </row>
    <row r="12332" spans="1:10" hidden="1" x14ac:dyDescent="0.25">
      <c r="A12332" t="s">
        <v>126</v>
      </c>
      <c r="B12332" t="s">
        <v>128</v>
      </c>
      <c r="C12332">
        <v>2024</v>
      </c>
      <c r="D12332" t="s">
        <v>58</v>
      </c>
      <c r="E12332" t="s">
        <v>45</v>
      </c>
      <c r="F12332" t="s">
        <v>46</v>
      </c>
      <c r="G12332" t="s">
        <v>54</v>
      </c>
      <c r="H12332" t="s">
        <v>20</v>
      </c>
      <c r="I12332" t="s">
        <v>399</v>
      </c>
      <c r="J12332" s="10">
        <v>556000</v>
      </c>
    </row>
    <row r="12333" spans="1:10" hidden="1" x14ac:dyDescent="0.25">
      <c r="A12333" t="s">
        <v>126</v>
      </c>
      <c r="B12333" t="s">
        <v>128</v>
      </c>
      <c r="C12333">
        <v>2024</v>
      </c>
      <c r="D12333" t="s">
        <v>58</v>
      </c>
      <c r="E12333" t="s">
        <v>45</v>
      </c>
      <c r="F12333" t="s">
        <v>46</v>
      </c>
      <c r="G12333" t="s">
        <v>54</v>
      </c>
      <c r="H12333" t="s">
        <v>523</v>
      </c>
      <c r="I12333" t="s">
        <v>694</v>
      </c>
      <c r="J12333" s="16">
        <v>1060000</v>
      </c>
    </row>
    <row r="12334" spans="1:10" hidden="1" x14ac:dyDescent="0.25">
      <c r="A12334" t="s">
        <v>126</v>
      </c>
      <c r="B12334" t="s">
        <v>128</v>
      </c>
      <c r="C12334">
        <v>2024</v>
      </c>
      <c r="D12334" t="s">
        <v>58</v>
      </c>
      <c r="E12334" t="s">
        <v>45</v>
      </c>
      <c r="F12334" t="s">
        <v>46</v>
      </c>
      <c r="G12334" t="s">
        <v>54</v>
      </c>
      <c r="H12334" t="s">
        <v>294</v>
      </c>
      <c r="I12334" t="s">
        <v>575</v>
      </c>
    </row>
    <row r="12335" spans="1:10" hidden="1" x14ac:dyDescent="0.25">
      <c r="A12335" t="s">
        <v>126</v>
      </c>
      <c r="B12335" t="s">
        <v>128</v>
      </c>
      <c r="C12335">
        <v>2024</v>
      </c>
      <c r="D12335" t="s">
        <v>58</v>
      </c>
      <c r="E12335" t="s">
        <v>45</v>
      </c>
      <c r="F12335" t="s">
        <v>46</v>
      </c>
      <c r="G12335" t="s">
        <v>118</v>
      </c>
      <c r="H12335" t="s">
        <v>295</v>
      </c>
      <c r="I12335" t="s">
        <v>378</v>
      </c>
      <c r="J12335" s="10">
        <v>1344840</v>
      </c>
    </row>
    <row r="12336" spans="1:10" hidden="1" x14ac:dyDescent="0.25">
      <c r="A12336" t="s">
        <v>126</v>
      </c>
      <c r="B12336" t="s">
        <v>128</v>
      </c>
      <c r="C12336">
        <v>2024</v>
      </c>
      <c r="D12336" t="s">
        <v>58</v>
      </c>
      <c r="E12336" t="s">
        <v>45</v>
      </c>
      <c r="F12336" t="s">
        <v>46</v>
      </c>
      <c r="G12336" t="s">
        <v>118</v>
      </c>
      <c r="H12336" t="s">
        <v>119</v>
      </c>
      <c r="I12336" s="90" t="s">
        <v>655</v>
      </c>
      <c r="J12336" s="16">
        <v>1300000</v>
      </c>
    </row>
    <row r="12337" spans="1:10" hidden="1" x14ac:dyDescent="0.25">
      <c r="A12337" t="s">
        <v>126</v>
      </c>
      <c r="B12337" t="s">
        <v>128</v>
      </c>
      <c r="C12337">
        <v>2024</v>
      </c>
      <c r="D12337" t="s">
        <v>58</v>
      </c>
      <c r="E12337" t="s">
        <v>45</v>
      </c>
      <c r="F12337" t="s">
        <v>46</v>
      </c>
      <c r="G12337" t="s">
        <v>118</v>
      </c>
      <c r="H12337" t="s">
        <v>119</v>
      </c>
      <c r="I12337" s="90" t="s">
        <v>685</v>
      </c>
      <c r="J12337" s="3"/>
    </row>
    <row r="12338" spans="1:10" hidden="1" x14ac:dyDescent="0.25">
      <c r="A12338" t="s">
        <v>126</v>
      </c>
      <c r="B12338" t="s">
        <v>128</v>
      </c>
      <c r="C12338">
        <v>2024</v>
      </c>
      <c r="D12338" t="s">
        <v>58</v>
      </c>
      <c r="E12338" t="s">
        <v>45</v>
      </c>
      <c r="F12338" t="s">
        <v>46</v>
      </c>
      <c r="G12338" t="s">
        <v>118</v>
      </c>
      <c r="H12338" t="s">
        <v>283</v>
      </c>
      <c r="I12338" s="90" t="s">
        <v>591</v>
      </c>
      <c r="J12338" s="3"/>
    </row>
    <row r="12339" spans="1:10" hidden="1" x14ac:dyDescent="0.25">
      <c r="A12339" t="s">
        <v>126</v>
      </c>
      <c r="B12339" t="s">
        <v>128</v>
      </c>
      <c r="C12339">
        <v>2024</v>
      </c>
      <c r="D12339" t="s">
        <v>58</v>
      </c>
      <c r="E12339" t="s">
        <v>45</v>
      </c>
      <c r="F12339" t="s">
        <v>46</v>
      </c>
      <c r="G12339" t="s">
        <v>118</v>
      </c>
      <c r="H12339" t="s">
        <v>283</v>
      </c>
      <c r="I12339" s="90" t="s">
        <v>714</v>
      </c>
      <c r="J12339" s="3">
        <v>1300000</v>
      </c>
    </row>
    <row r="12340" spans="1:10" hidden="1" x14ac:dyDescent="0.25">
      <c r="A12340" t="s">
        <v>126</v>
      </c>
      <c r="B12340" t="s">
        <v>128</v>
      </c>
      <c r="C12340">
        <v>2024</v>
      </c>
      <c r="D12340" t="s">
        <v>58</v>
      </c>
      <c r="E12340" t="s">
        <v>45</v>
      </c>
      <c r="F12340" t="s">
        <v>46</v>
      </c>
      <c r="G12340" t="s">
        <v>109</v>
      </c>
      <c r="H12340" t="s">
        <v>219</v>
      </c>
      <c r="I12340" t="s">
        <v>465</v>
      </c>
      <c r="J12340" s="16">
        <v>890</v>
      </c>
    </row>
    <row r="12341" spans="1:10" hidden="1" x14ac:dyDescent="0.25">
      <c r="A12341" t="s">
        <v>126</v>
      </c>
      <c r="B12341" t="s">
        <v>128</v>
      </c>
      <c r="C12341">
        <v>2024</v>
      </c>
      <c r="D12341" t="s">
        <v>58</v>
      </c>
      <c r="E12341" t="s">
        <v>45</v>
      </c>
      <c r="F12341" t="s">
        <v>46</v>
      </c>
      <c r="G12341" t="s">
        <v>109</v>
      </c>
      <c r="H12341" t="s">
        <v>219</v>
      </c>
      <c r="I12341" t="s">
        <v>785</v>
      </c>
      <c r="J12341" s="16">
        <v>10918.52</v>
      </c>
    </row>
    <row r="12342" spans="1:10" hidden="1" x14ac:dyDescent="0.25">
      <c r="A12342" t="s">
        <v>126</v>
      </c>
      <c r="B12342" t="s">
        <v>128</v>
      </c>
      <c r="C12342">
        <v>2024</v>
      </c>
      <c r="D12342" t="s">
        <v>58</v>
      </c>
      <c r="E12342" t="s">
        <v>45</v>
      </c>
      <c r="F12342" t="s">
        <v>46</v>
      </c>
      <c r="G12342" t="s">
        <v>109</v>
      </c>
      <c r="H12342" t="s">
        <v>219</v>
      </c>
      <c r="I12342" t="s">
        <v>786</v>
      </c>
      <c r="J12342" s="16">
        <v>4051.85</v>
      </c>
    </row>
    <row r="12343" spans="1:10" hidden="1" x14ac:dyDescent="0.25">
      <c r="A12343" t="s">
        <v>126</v>
      </c>
      <c r="B12343" t="s">
        <v>128</v>
      </c>
      <c r="C12343">
        <v>2024</v>
      </c>
      <c r="D12343" t="s">
        <v>58</v>
      </c>
      <c r="E12343" t="s">
        <v>45</v>
      </c>
      <c r="F12343" t="s">
        <v>46</v>
      </c>
      <c r="G12343" t="s">
        <v>109</v>
      </c>
      <c r="H12343" t="s">
        <v>219</v>
      </c>
      <c r="I12343" t="s">
        <v>787</v>
      </c>
      <c r="J12343" s="16">
        <v>61851.839999999997</v>
      </c>
    </row>
    <row r="12344" spans="1:10" hidden="1" x14ac:dyDescent="0.25">
      <c r="A12344" t="s">
        <v>126</v>
      </c>
      <c r="B12344" t="s">
        <v>128</v>
      </c>
      <c r="C12344">
        <v>2024</v>
      </c>
      <c r="D12344" t="s">
        <v>58</v>
      </c>
      <c r="E12344" t="s">
        <v>45</v>
      </c>
      <c r="F12344" t="s">
        <v>46</v>
      </c>
      <c r="G12344" t="s">
        <v>109</v>
      </c>
      <c r="H12344" t="s">
        <v>219</v>
      </c>
      <c r="I12344" s="90" t="s">
        <v>740</v>
      </c>
      <c r="J12344" s="16">
        <v>10000</v>
      </c>
    </row>
    <row r="12345" spans="1:10" hidden="1" x14ac:dyDescent="0.25">
      <c r="A12345" t="s">
        <v>126</v>
      </c>
      <c r="B12345" t="s">
        <v>128</v>
      </c>
      <c r="C12345">
        <v>2024</v>
      </c>
      <c r="D12345" t="s">
        <v>58</v>
      </c>
      <c r="E12345" t="s">
        <v>45</v>
      </c>
      <c r="F12345" t="s">
        <v>46</v>
      </c>
      <c r="G12345" t="s">
        <v>109</v>
      </c>
      <c r="H12345" t="s">
        <v>267</v>
      </c>
    </row>
    <row r="12346" spans="1:10" hidden="1" x14ac:dyDescent="0.25">
      <c r="A12346" t="s">
        <v>126</v>
      </c>
      <c r="B12346" t="s">
        <v>128</v>
      </c>
      <c r="C12346">
        <v>2024</v>
      </c>
      <c r="D12346" t="s">
        <v>58</v>
      </c>
      <c r="E12346" t="s">
        <v>45</v>
      </c>
      <c r="F12346" t="s">
        <v>46</v>
      </c>
      <c r="G12346" t="s">
        <v>109</v>
      </c>
      <c r="H12346" t="s">
        <v>220</v>
      </c>
      <c r="I12346" t="s">
        <v>465</v>
      </c>
    </row>
    <row r="12347" spans="1:10" hidden="1" x14ac:dyDescent="0.25">
      <c r="A12347" t="s">
        <v>126</v>
      </c>
      <c r="B12347" t="s">
        <v>128</v>
      </c>
      <c r="C12347">
        <v>2024</v>
      </c>
      <c r="D12347" t="s">
        <v>58</v>
      </c>
      <c r="E12347" t="s">
        <v>45</v>
      </c>
      <c r="F12347" t="s">
        <v>46</v>
      </c>
      <c r="G12347" t="s">
        <v>109</v>
      </c>
      <c r="H12347" t="s">
        <v>220</v>
      </c>
      <c r="I12347" t="s">
        <v>425</v>
      </c>
    </row>
    <row r="12348" spans="1:10" hidden="1" x14ac:dyDescent="0.25">
      <c r="A12348" t="s">
        <v>126</v>
      </c>
      <c r="B12348" t="s">
        <v>128</v>
      </c>
      <c r="C12348">
        <v>2024</v>
      </c>
      <c r="D12348" t="s">
        <v>58</v>
      </c>
      <c r="E12348" t="s">
        <v>45</v>
      </c>
      <c r="F12348" t="s">
        <v>46</v>
      </c>
      <c r="G12348" t="s">
        <v>109</v>
      </c>
      <c r="H12348" t="s">
        <v>220</v>
      </c>
      <c r="I12348" t="s">
        <v>668</v>
      </c>
    </row>
    <row r="12349" spans="1:10" hidden="1" x14ac:dyDescent="0.25">
      <c r="A12349" t="s">
        <v>126</v>
      </c>
      <c r="B12349" t="s">
        <v>128</v>
      </c>
      <c r="C12349">
        <v>2024</v>
      </c>
      <c r="D12349" t="s">
        <v>58</v>
      </c>
      <c r="E12349" t="s">
        <v>45</v>
      </c>
      <c r="F12349" t="s">
        <v>46</v>
      </c>
      <c r="G12349" t="s">
        <v>109</v>
      </c>
      <c r="H12349" t="s">
        <v>220</v>
      </c>
      <c r="I12349" t="s">
        <v>417</v>
      </c>
      <c r="J12349" s="16">
        <v>21500</v>
      </c>
    </row>
    <row r="12350" spans="1:10" hidden="1" x14ac:dyDescent="0.25">
      <c r="A12350" t="s">
        <v>126</v>
      </c>
      <c r="B12350" t="s">
        <v>128</v>
      </c>
      <c r="C12350">
        <v>2024</v>
      </c>
      <c r="D12350" t="s">
        <v>58</v>
      </c>
      <c r="E12350" t="s">
        <v>45</v>
      </c>
      <c r="F12350" t="s">
        <v>46</v>
      </c>
      <c r="G12350" t="s">
        <v>109</v>
      </c>
      <c r="H12350" t="s">
        <v>260</v>
      </c>
    </row>
    <row r="12351" spans="1:10" hidden="1" x14ac:dyDescent="0.25">
      <c r="A12351" t="s">
        <v>126</v>
      </c>
      <c r="B12351" t="s">
        <v>128</v>
      </c>
      <c r="C12351">
        <v>2024</v>
      </c>
      <c r="D12351" t="s">
        <v>58</v>
      </c>
      <c r="E12351" t="s">
        <v>45</v>
      </c>
      <c r="F12351" t="s">
        <v>46</v>
      </c>
      <c r="G12351" t="s">
        <v>55</v>
      </c>
      <c r="H12351" t="s">
        <v>22</v>
      </c>
      <c r="I12351" t="s">
        <v>380</v>
      </c>
    </row>
    <row r="12352" spans="1:10" hidden="1" x14ac:dyDescent="0.25">
      <c r="A12352" t="s">
        <v>126</v>
      </c>
      <c r="B12352" t="s">
        <v>128</v>
      </c>
      <c r="C12352">
        <v>2024</v>
      </c>
      <c r="D12352" t="s">
        <v>58</v>
      </c>
      <c r="E12352" t="s">
        <v>45</v>
      </c>
      <c r="F12352" t="s">
        <v>46</v>
      </c>
      <c r="G12352" t="s">
        <v>55</v>
      </c>
      <c r="H12352" t="s">
        <v>22</v>
      </c>
    </row>
    <row r="12353" spans="1:10" hidden="1" x14ac:dyDescent="0.25">
      <c r="A12353" t="s">
        <v>126</v>
      </c>
      <c r="B12353" t="s">
        <v>128</v>
      </c>
      <c r="C12353">
        <v>2024</v>
      </c>
      <c r="D12353" t="s">
        <v>58</v>
      </c>
      <c r="E12353" t="s">
        <v>45</v>
      </c>
      <c r="F12353" t="s">
        <v>46</v>
      </c>
      <c r="G12353" t="s">
        <v>55</v>
      </c>
      <c r="H12353" t="s">
        <v>700</v>
      </c>
      <c r="I12353" t="s">
        <v>701</v>
      </c>
      <c r="J12353" s="16">
        <v>2300000</v>
      </c>
    </row>
    <row r="12354" spans="1:10" hidden="1" x14ac:dyDescent="0.25">
      <c r="A12354" t="s">
        <v>126</v>
      </c>
      <c r="B12354" t="s">
        <v>128</v>
      </c>
      <c r="C12354">
        <v>2024</v>
      </c>
      <c r="D12354" t="s">
        <v>58</v>
      </c>
      <c r="E12354" t="s">
        <v>45</v>
      </c>
      <c r="F12354" t="s">
        <v>46</v>
      </c>
      <c r="G12354" t="s">
        <v>611</v>
      </c>
      <c r="H12354" t="s">
        <v>612</v>
      </c>
      <c r="I12354" t="s">
        <v>613</v>
      </c>
      <c r="J12354" s="3">
        <v>48006</v>
      </c>
    </row>
    <row r="12355" spans="1:10" hidden="1" x14ac:dyDescent="0.25">
      <c r="A12355" t="s">
        <v>126</v>
      </c>
      <c r="B12355" t="s">
        <v>128</v>
      </c>
      <c r="C12355">
        <v>2024</v>
      </c>
      <c r="D12355" t="s">
        <v>58</v>
      </c>
      <c r="E12355" t="s">
        <v>45</v>
      </c>
      <c r="F12355" t="s">
        <v>46</v>
      </c>
      <c r="G12355" t="s">
        <v>47</v>
      </c>
      <c r="H12355" s="90" t="s">
        <v>741</v>
      </c>
      <c r="I12355" s="90" t="s">
        <v>465</v>
      </c>
      <c r="J12355" s="16">
        <v>433241.84</v>
      </c>
    </row>
    <row r="12356" spans="1:10" hidden="1" x14ac:dyDescent="0.25">
      <c r="A12356" t="s">
        <v>126</v>
      </c>
      <c r="B12356" t="s">
        <v>128</v>
      </c>
      <c r="C12356">
        <v>2024</v>
      </c>
      <c r="D12356" t="s">
        <v>58</v>
      </c>
      <c r="E12356" t="s">
        <v>45</v>
      </c>
      <c r="F12356" t="s">
        <v>46</v>
      </c>
      <c r="G12356" t="s">
        <v>47</v>
      </c>
      <c r="H12356" s="90" t="s">
        <v>298</v>
      </c>
      <c r="I12356" s="90" t="s">
        <v>792</v>
      </c>
      <c r="J12356" s="3">
        <v>2158315</v>
      </c>
    </row>
    <row r="12357" spans="1:10" hidden="1" x14ac:dyDescent="0.25">
      <c r="A12357" t="s">
        <v>126</v>
      </c>
      <c r="B12357" t="s">
        <v>128</v>
      </c>
      <c r="C12357">
        <v>2024</v>
      </c>
      <c r="D12357" t="s">
        <v>58</v>
      </c>
      <c r="E12357" t="s">
        <v>45</v>
      </c>
      <c r="F12357" t="s">
        <v>46</v>
      </c>
      <c r="G12357" t="s">
        <v>47</v>
      </c>
      <c r="H12357" s="90" t="s">
        <v>276</v>
      </c>
      <c r="I12357" s="90" t="s">
        <v>395</v>
      </c>
      <c r="J12357" s="16">
        <v>845000</v>
      </c>
    </row>
    <row r="12358" spans="1:10" hidden="1" x14ac:dyDescent="0.25">
      <c r="A12358" t="s">
        <v>126</v>
      </c>
      <c r="B12358" t="s">
        <v>128</v>
      </c>
      <c r="C12358">
        <v>2024</v>
      </c>
      <c r="D12358" t="s">
        <v>58</v>
      </c>
      <c r="E12358" t="s">
        <v>45</v>
      </c>
      <c r="F12358" t="s">
        <v>46</v>
      </c>
      <c r="G12358" t="s">
        <v>47</v>
      </c>
      <c r="H12358" s="90" t="s">
        <v>276</v>
      </c>
      <c r="I12358" s="90" t="s">
        <v>734</v>
      </c>
      <c r="J12358" s="3"/>
    </row>
    <row r="12359" spans="1:10" hidden="1" x14ac:dyDescent="0.25">
      <c r="A12359" t="s">
        <v>126</v>
      </c>
      <c r="B12359" t="s">
        <v>128</v>
      </c>
      <c r="C12359">
        <v>2024</v>
      </c>
      <c r="D12359" t="s">
        <v>58</v>
      </c>
      <c r="E12359" t="s">
        <v>45</v>
      </c>
      <c r="F12359" t="s">
        <v>46</v>
      </c>
      <c r="G12359" t="s">
        <v>47</v>
      </c>
      <c r="H12359" s="90" t="s">
        <v>277</v>
      </c>
      <c r="I12359" s="90" t="s">
        <v>734</v>
      </c>
      <c r="J12359" s="16">
        <v>352212</v>
      </c>
    </row>
    <row r="12360" spans="1:10" hidden="1" x14ac:dyDescent="0.25">
      <c r="A12360" t="s">
        <v>126</v>
      </c>
      <c r="B12360" t="s">
        <v>128</v>
      </c>
      <c r="C12360">
        <v>2024</v>
      </c>
      <c r="D12360" t="s">
        <v>58</v>
      </c>
      <c r="E12360" t="s">
        <v>45</v>
      </c>
      <c r="F12360" t="s">
        <v>46</v>
      </c>
      <c r="G12360" t="s">
        <v>47</v>
      </c>
      <c r="H12360" s="90" t="s">
        <v>278</v>
      </c>
      <c r="I12360" s="90" t="s">
        <v>734</v>
      </c>
      <c r="J12360" s="3"/>
    </row>
    <row r="12361" spans="1:10" s="86" customFormat="1" hidden="1" x14ac:dyDescent="0.25">
      <c r="A12361" t="s">
        <v>126</v>
      </c>
      <c r="B12361" s="86" t="s">
        <v>128</v>
      </c>
      <c r="C12361" s="86">
        <v>2024</v>
      </c>
      <c r="D12361" s="86" t="s">
        <v>58</v>
      </c>
      <c r="E12361" s="86" t="s">
        <v>45</v>
      </c>
      <c r="F12361" s="86" t="s">
        <v>46</v>
      </c>
      <c r="G12361" s="86" t="s">
        <v>47</v>
      </c>
      <c r="H12361" s="179" t="s">
        <v>742</v>
      </c>
      <c r="I12361" t="s">
        <v>556</v>
      </c>
      <c r="J12361" s="16">
        <v>110000</v>
      </c>
    </row>
    <row r="12362" spans="1:10" s="86" customFormat="1" hidden="1" x14ac:dyDescent="0.25">
      <c r="A12362" t="s">
        <v>126</v>
      </c>
      <c r="B12362" s="86" t="s">
        <v>128</v>
      </c>
      <c r="C12362" s="86">
        <v>2024</v>
      </c>
      <c r="D12362" s="86" t="s">
        <v>58</v>
      </c>
      <c r="E12362" s="86" t="s">
        <v>45</v>
      </c>
      <c r="F12362" s="86" t="s">
        <v>46</v>
      </c>
      <c r="G12362" s="86" t="s">
        <v>47</v>
      </c>
      <c r="H12362" s="179" t="s">
        <v>742</v>
      </c>
      <c r="I12362" s="179" t="s">
        <v>412</v>
      </c>
      <c r="J12362" s="18">
        <v>16050</v>
      </c>
    </row>
    <row r="12363" spans="1:10" hidden="1" x14ac:dyDescent="0.25">
      <c r="A12363" t="s">
        <v>126</v>
      </c>
      <c r="B12363" t="s">
        <v>128</v>
      </c>
      <c r="C12363">
        <v>2024</v>
      </c>
      <c r="D12363" t="s">
        <v>58</v>
      </c>
      <c r="E12363" t="s">
        <v>45</v>
      </c>
      <c r="F12363" t="s">
        <v>46</v>
      </c>
      <c r="G12363" t="s">
        <v>47</v>
      </c>
      <c r="H12363" t="s">
        <v>239</v>
      </c>
      <c r="I12363" t="s">
        <v>382</v>
      </c>
      <c r="J12363" s="16">
        <v>515544</v>
      </c>
    </row>
    <row r="12364" spans="1:10" hidden="1" x14ac:dyDescent="0.25">
      <c r="A12364" t="s">
        <v>126</v>
      </c>
      <c r="B12364" t="s">
        <v>128</v>
      </c>
      <c r="C12364">
        <v>2024</v>
      </c>
      <c r="D12364" t="s">
        <v>58</v>
      </c>
      <c r="E12364" t="s">
        <v>45</v>
      </c>
      <c r="F12364" t="s">
        <v>46</v>
      </c>
      <c r="G12364" t="s">
        <v>47</v>
      </c>
      <c r="H12364" t="s">
        <v>239</v>
      </c>
      <c r="I12364" s="90" t="s">
        <v>388</v>
      </c>
      <c r="J12364" s="3"/>
    </row>
    <row r="12365" spans="1:10" hidden="1" x14ac:dyDescent="0.25">
      <c r="A12365" t="s">
        <v>126</v>
      </c>
      <c r="B12365" t="s">
        <v>128</v>
      </c>
      <c r="C12365">
        <v>2024</v>
      </c>
      <c r="D12365" t="s">
        <v>58</v>
      </c>
      <c r="E12365" t="s">
        <v>45</v>
      </c>
      <c r="F12365" t="s">
        <v>46</v>
      </c>
      <c r="G12365" t="s">
        <v>47</v>
      </c>
      <c r="H12365" t="s">
        <v>239</v>
      </c>
      <c r="I12365" s="90" t="s">
        <v>576</v>
      </c>
      <c r="J12365" s="16">
        <v>814462</v>
      </c>
    </row>
    <row r="12366" spans="1:10" hidden="1" x14ac:dyDescent="0.25">
      <c r="A12366" t="s">
        <v>126</v>
      </c>
      <c r="B12366" t="s">
        <v>128</v>
      </c>
      <c r="C12366">
        <v>2024</v>
      </c>
      <c r="D12366" t="s">
        <v>58</v>
      </c>
      <c r="E12366" t="s">
        <v>45</v>
      </c>
      <c r="F12366" t="s">
        <v>46</v>
      </c>
      <c r="G12366" t="s">
        <v>47</v>
      </c>
      <c r="H12366" t="s">
        <v>239</v>
      </c>
      <c r="I12366" t="s">
        <v>589</v>
      </c>
      <c r="J12366" s="16">
        <v>95988</v>
      </c>
    </row>
    <row r="12367" spans="1:10" hidden="1" x14ac:dyDescent="0.25">
      <c r="A12367" t="s">
        <v>126</v>
      </c>
      <c r="B12367" t="s">
        <v>128</v>
      </c>
      <c r="C12367">
        <v>2024</v>
      </c>
      <c r="D12367" t="s">
        <v>58</v>
      </c>
      <c r="E12367" t="s">
        <v>45</v>
      </c>
      <c r="F12367" t="s">
        <v>46</v>
      </c>
      <c r="G12367" t="s">
        <v>47</v>
      </c>
      <c r="H12367" t="s">
        <v>239</v>
      </c>
      <c r="I12367" t="s">
        <v>686</v>
      </c>
    </row>
    <row r="12368" spans="1:10" hidden="1" x14ac:dyDescent="0.25">
      <c r="A12368" t="s">
        <v>126</v>
      </c>
      <c r="B12368" t="s">
        <v>128</v>
      </c>
      <c r="C12368">
        <v>2024</v>
      </c>
      <c r="D12368" t="s">
        <v>58</v>
      </c>
      <c r="E12368" t="s">
        <v>45</v>
      </c>
      <c r="F12368" t="s">
        <v>46</v>
      </c>
      <c r="G12368" t="s">
        <v>47</v>
      </c>
      <c r="H12368" t="s">
        <v>239</v>
      </c>
      <c r="I12368" t="s">
        <v>442</v>
      </c>
    </row>
    <row r="12369" spans="1:10" hidden="1" x14ac:dyDescent="0.25">
      <c r="A12369" t="s">
        <v>126</v>
      </c>
      <c r="B12369" t="s">
        <v>128</v>
      </c>
      <c r="C12369">
        <v>2024</v>
      </c>
      <c r="D12369" t="s">
        <v>58</v>
      </c>
      <c r="E12369" t="s">
        <v>45</v>
      </c>
      <c r="F12369" t="s">
        <v>46</v>
      </c>
      <c r="G12369" t="s">
        <v>47</v>
      </c>
      <c r="H12369" t="s">
        <v>239</v>
      </c>
      <c r="I12369" t="s">
        <v>431</v>
      </c>
    </row>
    <row r="12370" spans="1:10" hidden="1" x14ac:dyDescent="0.25">
      <c r="A12370" t="s">
        <v>126</v>
      </c>
      <c r="B12370" t="s">
        <v>128</v>
      </c>
      <c r="C12370">
        <v>2024</v>
      </c>
      <c r="D12370" t="s">
        <v>58</v>
      </c>
      <c r="E12370" t="s">
        <v>45</v>
      </c>
      <c r="F12370" t="s">
        <v>46</v>
      </c>
      <c r="G12370" t="s">
        <v>47</v>
      </c>
      <c r="H12370" t="s">
        <v>239</v>
      </c>
      <c r="I12370" t="s">
        <v>416</v>
      </c>
      <c r="J12370" s="3"/>
    </row>
    <row r="12371" spans="1:10" hidden="1" x14ac:dyDescent="0.25">
      <c r="A12371" t="s">
        <v>126</v>
      </c>
      <c r="B12371" t="s">
        <v>128</v>
      </c>
      <c r="C12371">
        <v>2024</v>
      </c>
      <c r="D12371" t="s">
        <v>58</v>
      </c>
      <c r="E12371" t="s">
        <v>45</v>
      </c>
      <c r="F12371" t="s">
        <v>46</v>
      </c>
      <c r="G12371" t="s">
        <v>47</v>
      </c>
      <c r="H12371" t="s">
        <v>239</v>
      </c>
      <c r="I12371" t="s">
        <v>383</v>
      </c>
      <c r="J12371" s="16">
        <v>1310000</v>
      </c>
    </row>
    <row r="12372" spans="1:10" hidden="1" x14ac:dyDescent="0.25">
      <c r="A12372" t="s">
        <v>126</v>
      </c>
      <c r="B12372" t="s">
        <v>128</v>
      </c>
      <c r="C12372">
        <v>2024</v>
      </c>
      <c r="D12372" t="s">
        <v>58</v>
      </c>
      <c r="E12372" t="s">
        <v>45</v>
      </c>
      <c r="F12372" t="s">
        <v>46</v>
      </c>
      <c r="G12372" t="s">
        <v>47</v>
      </c>
      <c r="H12372" t="s">
        <v>243</v>
      </c>
      <c r="I12372" t="s">
        <v>465</v>
      </c>
    </row>
    <row r="12373" spans="1:10" hidden="1" x14ac:dyDescent="0.25">
      <c r="A12373" t="s">
        <v>126</v>
      </c>
      <c r="B12373" t="s">
        <v>128</v>
      </c>
      <c r="C12373">
        <v>2024</v>
      </c>
      <c r="D12373" t="s">
        <v>58</v>
      </c>
      <c r="E12373" t="s">
        <v>45</v>
      </c>
      <c r="F12373" t="s">
        <v>46</v>
      </c>
      <c r="G12373" t="s">
        <v>47</v>
      </c>
      <c r="H12373" t="s">
        <v>243</v>
      </c>
      <c r="I12373" t="s">
        <v>702</v>
      </c>
    </row>
    <row r="12374" spans="1:10" hidden="1" x14ac:dyDescent="0.25">
      <c r="A12374" t="s">
        <v>126</v>
      </c>
      <c r="B12374" t="s">
        <v>128</v>
      </c>
      <c r="C12374">
        <v>2024</v>
      </c>
      <c r="D12374" t="s">
        <v>58</v>
      </c>
      <c r="E12374" t="s">
        <v>45</v>
      </c>
      <c r="F12374" t="s">
        <v>46</v>
      </c>
      <c r="G12374" t="s">
        <v>47</v>
      </c>
      <c r="H12374" t="s">
        <v>276</v>
      </c>
      <c r="I12374" t="s">
        <v>395</v>
      </c>
      <c r="J12374" s="3"/>
    </row>
    <row r="12375" spans="1:10" hidden="1" x14ac:dyDescent="0.25">
      <c r="A12375" t="s">
        <v>126</v>
      </c>
      <c r="B12375" t="s">
        <v>128</v>
      </c>
      <c r="C12375">
        <v>2024</v>
      </c>
      <c r="D12375" t="s">
        <v>58</v>
      </c>
      <c r="E12375" t="s">
        <v>45</v>
      </c>
      <c r="F12375" t="s">
        <v>46</v>
      </c>
      <c r="G12375" t="s">
        <v>47</v>
      </c>
      <c r="H12375" t="s">
        <v>296</v>
      </c>
    </row>
    <row r="12376" spans="1:10" hidden="1" x14ac:dyDescent="0.25">
      <c r="A12376" t="s">
        <v>126</v>
      </c>
      <c r="B12376" t="s">
        <v>128</v>
      </c>
      <c r="C12376">
        <v>2024</v>
      </c>
      <c r="D12376" t="s">
        <v>58</v>
      </c>
      <c r="E12376" t="s">
        <v>45</v>
      </c>
      <c r="F12376" t="s">
        <v>46</v>
      </c>
      <c r="G12376" t="s">
        <v>47</v>
      </c>
      <c r="H12376" t="s">
        <v>364</v>
      </c>
      <c r="I12376" t="s">
        <v>465</v>
      </c>
      <c r="J12376" s="3"/>
    </row>
    <row r="12377" spans="1:10" hidden="1" x14ac:dyDescent="0.25">
      <c r="A12377" t="s">
        <v>126</v>
      </c>
      <c r="B12377" t="s">
        <v>128</v>
      </c>
      <c r="C12377">
        <v>2024</v>
      </c>
      <c r="D12377" t="s">
        <v>58</v>
      </c>
      <c r="E12377" t="s">
        <v>45</v>
      </c>
      <c r="F12377" t="s">
        <v>46</v>
      </c>
      <c r="G12377" t="s">
        <v>47</v>
      </c>
      <c r="H12377" t="s">
        <v>277</v>
      </c>
    </row>
    <row r="12378" spans="1:10" hidden="1" x14ac:dyDescent="0.25">
      <c r="A12378" t="s">
        <v>126</v>
      </c>
      <c r="B12378" t="s">
        <v>128</v>
      </c>
      <c r="C12378">
        <v>2024</v>
      </c>
      <c r="D12378" t="s">
        <v>58</v>
      </c>
      <c r="E12378" t="s">
        <v>45</v>
      </c>
      <c r="F12378" t="s">
        <v>46</v>
      </c>
      <c r="G12378" t="s">
        <v>47</v>
      </c>
      <c r="H12378" t="s">
        <v>278</v>
      </c>
    </row>
    <row r="12379" spans="1:10" hidden="1" x14ac:dyDescent="0.25">
      <c r="A12379" t="s">
        <v>126</v>
      </c>
      <c r="B12379" t="s">
        <v>128</v>
      </c>
      <c r="C12379">
        <v>2024</v>
      </c>
      <c r="D12379" t="s">
        <v>58</v>
      </c>
      <c r="E12379" t="s">
        <v>45</v>
      </c>
      <c r="F12379" t="s">
        <v>46</v>
      </c>
      <c r="G12379" t="s">
        <v>47</v>
      </c>
      <c r="H12379" t="s">
        <v>298</v>
      </c>
      <c r="I12379" t="s">
        <v>387</v>
      </c>
    </row>
    <row r="12380" spans="1:10" hidden="1" x14ac:dyDescent="0.25">
      <c r="A12380" t="s">
        <v>126</v>
      </c>
      <c r="B12380" t="s">
        <v>128</v>
      </c>
      <c r="C12380">
        <v>2024</v>
      </c>
      <c r="D12380" t="s">
        <v>58</v>
      </c>
      <c r="E12380" t="s">
        <v>45</v>
      </c>
      <c r="F12380" t="s">
        <v>46</v>
      </c>
      <c r="G12380" t="s">
        <v>47</v>
      </c>
      <c r="H12380" t="s">
        <v>298</v>
      </c>
      <c r="I12380" t="s">
        <v>418</v>
      </c>
    </row>
    <row r="12381" spans="1:10" hidden="1" x14ac:dyDescent="0.25">
      <c r="A12381" t="s">
        <v>126</v>
      </c>
      <c r="B12381" t="s">
        <v>128</v>
      </c>
      <c r="C12381">
        <v>2024</v>
      </c>
      <c r="D12381" t="s">
        <v>58</v>
      </c>
      <c r="E12381" t="s">
        <v>45</v>
      </c>
      <c r="F12381" t="s">
        <v>46</v>
      </c>
      <c r="G12381" t="s">
        <v>47</v>
      </c>
      <c r="H12381" t="s">
        <v>238</v>
      </c>
    </row>
    <row r="12382" spans="1:10" hidden="1" x14ac:dyDescent="0.25">
      <c r="A12382" t="s">
        <v>126</v>
      </c>
      <c r="B12382" t="s">
        <v>128</v>
      </c>
      <c r="C12382">
        <v>2024</v>
      </c>
      <c r="D12382" t="s">
        <v>58</v>
      </c>
      <c r="E12382" t="s">
        <v>45</v>
      </c>
      <c r="F12382" t="s">
        <v>46</v>
      </c>
      <c r="G12382" t="s">
        <v>182</v>
      </c>
      <c r="H12382" t="s">
        <v>240</v>
      </c>
    </row>
    <row r="12383" spans="1:10" hidden="1" x14ac:dyDescent="0.25">
      <c r="A12383" t="s">
        <v>126</v>
      </c>
      <c r="B12383" t="s">
        <v>128</v>
      </c>
      <c r="C12383">
        <v>2024</v>
      </c>
      <c r="D12383" t="s">
        <v>58</v>
      </c>
      <c r="E12383" t="s">
        <v>45</v>
      </c>
      <c r="F12383" t="s">
        <v>46</v>
      </c>
      <c r="G12383" t="s">
        <v>182</v>
      </c>
      <c r="H12383" t="s">
        <v>241</v>
      </c>
      <c r="I12383" t="s">
        <v>477</v>
      </c>
    </row>
    <row r="12384" spans="1:10" hidden="1" x14ac:dyDescent="0.25">
      <c r="A12384" t="s">
        <v>126</v>
      </c>
      <c r="B12384" t="s">
        <v>128</v>
      </c>
      <c r="C12384">
        <v>2024</v>
      </c>
      <c r="D12384" t="s">
        <v>58</v>
      </c>
      <c r="E12384" t="s">
        <v>45</v>
      </c>
      <c r="F12384" t="s">
        <v>46</v>
      </c>
      <c r="G12384" t="s">
        <v>182</v>
      </c>
      <c r="H12384" t="s">
        <v>242</v>
      </c>
      <c r="I12384" t="s">
        <v>477</v>
      </c>
      <c r="J12384" s="3"/>
    </row>
    <row r="12385" spans="1:10" hidden="1" x14ac:dyDescent="0.25">
      <c r="A12385" t="s">
        <v>126</v>
      </c>
      <c r="B12385" t="s">
        <v>128</v>
      </c>
      <c r="C12385">
        <v>2024</v>
      </c>
      <c r="D12385" t="s">
        <v>58</v>
      </c>
      <c r="E12385" t="s">
        <v>45</v>
      </c>
      <c r="F12385" t="s">
        <v>46</v>
      </c>
      <c r="G12385" t="s">
        <v>182</v>
      </c>
      <c r="H12385" t="s">
        <v>243</v>
      </c>
      <c r="I12385" s="90" t="s">
        <v>735</v>
      </c>
      <c r="J12385" s="3"/>
    </row>
    <row r="12386" spans="1:10" hidden="1" x14ac:dyDescent="0.25">
      <c r="A12386" t="s">
        <v>126</v>
      </c>
      <c r="B12386" t="s">
        <v>128</v>
      </c>
      <c r="C12386">
        <v>2024</v>
      </c>
      <c r="D12386" t="s">
        <v>58</v>
      </c>
      <c r="E12386" t="s">
        <v>45</v>
      </c>
      <c r="F12386" t="s">
        <v>46</v>
      </c>
      <c r="G12386" t="s">
        <v>253</v>
      </c>
      <c r="H12386" t="s">
        <v>266</v>
      </c>
      <c r="I12386" t="s">
        <v>578</v>
      </c>
      <c r="J12386" s="16">
        <v>167000</v>
      </c>
    </row>
    <row r="12387" spans="1:10" hidden="1" x14ac:dyDescent="0.25">
      <c r="A12387" t="s">
        <v>126</v>
      </c>
      <c r="B12387" t="s">
        <v>128</v>
      </c>
      <c r="C12387">
        <v>2024</v>
      </c>
      <c r="D12387" t="s">
        <v>58</v>
      </c>
      <c r="E12387" t="s">
        <v>45</v>
      </c>
      <c r="F12387" t="s">
        <v>46</v>
      </c>
      <c r="G12387" t="s">
        <v>253</v>
      </c>
      <c r="H12387" t="s">
        <v>744</v>
      </c>
      <c r="I12387" s="90" t="s">
        <v>745</v>
      </c>
      <c r="J12387" s="3"/>
    </row>
    <row r="12388" spans="1:10" hidden="1" x14ac:dyDescent="0.25">
      <c r="A12388" t="s">
        <v>126</v>
      </c>
      <c r="B12388" t="s">
        <v>128</v>
      </c>
      <c r="C12388">
        <v>2024</v>
      </c>
      <c r="D12388" t="s">
        <v>58</v>
      </c>
      <c r="E12388" t="s">
        <v>45</v>
      </c>
      <c r="F12388" t="s">
        <v>46</v>
      </c>
      <c r="G12388" t="s">
        <v>253</v>
      </c>
      <c r="H12388" s="90" t="s">
        <v>366</v>
      </c>
      <c r="I12388" s="90" t="s">
        <v>387</v>
      </c>
      <c r="J12388" s="3"/>
    </row>
    <row r="12389" spans="1:10" hidden="1" x14ac:dyDescent="0.25">
      <c r="A12389" t="s">
        <v>126</v>
      </c>
      <c r="B12389" t="s">
        <v>128</v>
      </c>
      <c r="C12389">
        <v>2024</v>
      </c>
      <c r="D12389" t="s">
        <v>58</v>
      </c>
      <c r="E12389" t="s">
        <v>45</v>
      </c>
      <c r="F12389" t="s">
        <v>46</v>
      </c>
      <c r="G12389" t="s">
        <v>537</v>
      </c>
      <c r="H12389" t="s">
        <v>538</v>
      </c>
      <c r="I12389" t="s">
        <v>539</v>
      </c>
    </row>
    <row r="12390" spans="1:10" hidden="1" x14ac:dyDescent="0.25">
      <c r="A12390" t="s">
        <v>126</v>
      </c>
      <c r="B12390" t="s">
        <v>128</v>
      </c>
      <c r="C12390">
        <v>2024</v>
      </c>
      <c r="D12390" t="s">
        <v>58</v>
      </c>
      <c r="E12390" t="s">
        <v>45</v>
      </c>
      <c r="F12390" t="s">
        <v>46</v>
      </c>
      <c r="G12390" t="s">
        <v>673</v>
      </c>
      <c r="H12390" t="s">
        <v>244</v>
      </c>
      <c r="I12390" t="s">
        <v>556</v>
      </c>
    </row>
    <row r="12391" spans="1:10" hidden="1" x14ac:dyDescent="0.25">
      <c r="A12391" t="s">
        <v>126</v>
      </c>
      <c r="B12391" t="s">
        <v>128</v>
      </c>
      <c r="C12391">
        <v>2024</v>
      </c>
      <c r="D12391" t="s">
        <v>58</v>
      </c>
      <c r="E12391" t="s">
        <v>45</v>
      </c>
      <c r="F12391" t="s">
        <v>46</v>
      </c>
      <c r="G12391" t="s">
        <v>673</v>
      </c>
      <c r="H12391" t="s">
        <v>244</v>
      </c>
      <c r="I12391" t="s">
        <v>688</v>
      </c>
    </row>
    <row r="12392" spans="1:10" hidden="1" x14ac:dyDescent="0.25">
      <c r="A12392" t="s">
        <v>126</v>
      </c>
      <c r="B12392" t="s">
        <v>128</v>
      </c>
      <c r="C12392">
        <v>2024</v>
      </c>
      <c r="D12392" t="s">
        <v>58</v>
      </c>
      <c r="E12392" t="s">
        <v>45</v>
      </c>
      <c r="F12392" t="s">
        <v>46</v>
      </c>
      <c r="G12392" t="s">
        <v>527</v>
      </c>
      <c r="H12392" t="s">
        <v>366</v>
      </c>
      <c r="I12392" t="s">
        <v>387</v>
      </c>
      <c r="J12392" s="3"/>
    </row>
    <row r="12393" spans="1:10" hidden="1" x14ac:dyDescent="0.25">
      <c r="A12393" t="s">
        <v>126</v>
      </c>
      <c r="B12393" t="s">
        <v>128</v>
      </c>
      <c r="C12393">
        <v>2024</v>
      </c>
      <c r="D12393" t="s">
        <v>58</v>
      </c>
      <c r="E12393" t="s">
        <v>45</v>
      </c>
      <c r="F12393" t="s">
        <v>46</v>
      </c>
      <c r="G12393" t="s">
        <v>527</v>
      </c>
      <c r="H12393" t="s">
        <v>525</v>
      </c>
      <c r="I12393" t="s">
        <v>526</v>
      </c>
    </row>
    <row r="12394" spans="1:10" hidden="1" x14ac:dyDescent="0.25">
      <c r="A12394" t="s">
        <v>126</v>
      </c>
      <c r="B12394" t="s">
        <v>128</v>
      </c>
      <c r="C12394">
        <v>2024</v>
      </c>
      <c r="D12394" t="s">
        <v>58</v>
      </c>
      <c r="E12394" t="s">
        <v>45</v>
      </c>
      <c r="F12394" t="s">
        <v>46</v>
      </c>
      <c r="G12394" t="s">
        <v>527</v>
      </c>
      <c r="H12394" t="s">
        <v>365</v>
      </c>
      <c r="I12394" t="s">
        <v>526</v>
      </c>
    </row>
    <row r="12395" spans="1:10" hidden="1" x14ac:dyDescent="0.25">
      <c r="A12395" t="s">
        <v>126</v>
      </c>
      <c r="B12395" t="s">
        <v>128</v>
      </c>
      <c r="C12395">
        <v>2024</v>
      </c>
      <c r="D12395" t="s">
        <v>58</v>
      </c>
      <c r="E12395" t="s">
        <v>45</v>
      </c>
      <c r="F12395" t="s">
        <v>46</v>
      </c>
      <c r="G12395" t="s">
        <v>527</v>
      </c>
      <c r="H12395" t="s">
        <v>484</v>
      </c>
      <c r="I12395" t="s">
        <v>526</v>
      </c>
    </row>
    <row r="12396" spans="1:10" hidden="1" x14ac:dyDescent="0.25">
      <c r="A12396" t="s">
        <v>126</v>
      </c>
      <c r="B12396" t="s">
        <v>128</v>
      </c>
      <c r="C12396">
        <v>2024</v>
      </c>
      <c r="D12396" t="s">
        <v>58</v>
      </c>
      <c r="E12396" t="s">
        <v>45</v>
      </c>
      <c r="F12396" t="s">
        <v>46</v>
      </c>
      <c r="G12396" t="s">
        <v>272</v>
      </c>
      <c r="H12396" t="s">
        <v>273</v>
      </c>
      <c r="I12396" t="s">
        <v>526</v>
      </c>
    </row>
    <row r="12397" spans="1:10" hidden="1" x14ac:dyDescent="0.25">
      <c r="A12397" t="s">
        <v>126</v>
      </c>
      <c r="B12397" t="s">
        <v>128</v>
      </c>
      <c r="C12397">
        <v>2024</v>
      </c>
      <c r="D12397" t="s">
        <v>58</v>
      </c>
      <c r="E12397" t="s">
        <v>45</v>
      </c>
      <c r="F12397" t="s">
        <v>46</v>
      </c>
      <c r="G12397" t="s">
        <v>221</v>
      </c>
      <c r="H12397" t="s">
        <v>245</v>
      </c>
      <c r="I12397" t="s">
        <v>417</v>
      </c>
      <c r="J12397" s="16">
        <v>671690</v>
      </c>
    </row>
    <row r="12398" spans="1:10" hidden="1" x14ac:dyDescent="0.25">
      <c r="A12398" t="s">
        <v>126</v>
      </c>
      <c r="B12398" t="s">
        <v>128</v>
      </c>
      <c r="C12398">
        <v>2024</v>
      </c>
      <c r="D12398" t="s">
        <v>58</v>
      </c>
      <c r="E12398" t="s">
        <v>45</v>
      </c>
      <c r="F12398" t="s">
        <v>46</v>
      </c>
      <c r="G12398" t="s">
        <v>221</v>
      </c>
      <c r="H12398" t="s">
        <v>245</v>
      </c>
      <c r="I12398" t="s">
        <v>614</v>
      </c>
      <c r="J12398" s="16">
        <v>210600</v>
      </c>
    </row>
    <row r="12399" spans="1:10" hidden="1" x14ac:dyDescent="0.25">
      <c r="A12399" t="s">
        <v>126</v>
      </c>
      <c r="B12399" t="s">
        <v>128</v>
      </c>
      <c r="C12399">
        <v>2024</v>
      </c>
      <c r="D12399" t="s">
        <v>58</v>
      </c>
      <c r="E12399" t="s">
        <v>45</v>
      </c>
      <c r="F12399" t="s">
        <v>46</v>
      </c>
      <c r="G12399" t="s">
        <v>221</v>
      </c>
      <c r="H12399" t="s">
        <v>245</v>
      </c>
      <c r="I12399" t="s">
        <v>668</v>
      </c>
      <c r="J12399" s="16">
        <v>256742</v>
      </c>
    </row>
    <row r="12400" spans="1:10" hidden="1" x14ac:dyDescent="0.25">
      <c r="A12400" t="s">
        <v>126</v>
      </c>
      <c r="B12400" t="s">
        <v>128</v>
      </c>
      <c r="C12400">
        <v>2024</v>
      </c>
      <c r="D12400" t="s">
        <v>58</v>
      </c>
      <c r="E12400" t="s">
        <v>45</v>
      </c>
      <c r="F12400" t="s">
        <v>46</v>
      </c>
      <c r="G12400" t="s">
        <v>221</v>
      </c>
      <c r="H12400" t="s">
        <v>299</v>
      </c>
      <c r="I12400" t="s">
        <v>788</v>
      </c>
      <c r="J12400" s="16">
        <v>558644</v>
      </c>
    </row>
    <row r="12401" spans="1:10" hidden="1" x14ac:dyDescent="0.25">
      <c r="A12401" t="s">
        <v>126</v>
      </c>
      <c r="B12401" t="s">
        <v>128</v>
      </c>
      <c r="C12401">
        <v>2024</v>
      </c>
      <c r="D12401" t="s">
        <v>58</v>
      </c>
      <c r="E12401" t="s">
        <v>45</v>
      </c>
      <c r="F12401" t="s">
        <v>46</v>
      </c>
      <c r="G12401" t="s">
        <v>221</v>
      </c>
      <c r="H12401" t="s">
        <v>299</v>
      </c>
      <c r="I12401" t="s">
        <v>789</v>
      </c>
      <c r="J12401" s="16">
        <v>420679.84</v>
      </c>
    </row>
    <row r="12402" spans="1:10" hidden="1" x14ac:dyDescent="0.25">
      <c r="A12402" t="s">
        <v>126</v>
      </c>
      <c r="B12402" t="s">
        <v>128</v>
      </c>
      <c r="C12402">
        <v>2024</v>
      </c>
      <c r="D12402" t="s">
        <v>58</v>
      </c>
      <c r="E12402" t="s">
        <v>45</v>
      </c>
      <c r="F12402" t="s">
        <v>46</v>
      </c>
      <c r="G12402" t="s">
        <v>221</v>
      </c>
      <c r="H12402" t="s">
        <v>299</v>
      </c>
      <c r="I12402" t="s">
        <v>666</v>
      </c>
    </row>
    <row r="12403" spans="1:10" hidden="1" x14ac:dyDescent="0.25">
      <c r="A12403" t="s">
        <v>126</v>
      </c>
      <c r="B12403" t="s">
        <v>128</v>
      </c>
      <c r="C12403">
        <v>2024</v>
      </c>
      <c r="D12403" t="s">
        <v>58</v>
      </c>
      <c r="E12403" t="s">
        <v>45</v>
      </c>
      <c r="F12403" t="s">
        <v>46</v>
      </c>
      <c r="G12403" t="s">
        <v>272</v>
      </c>
      <c r="H12403" t="s">
        <v>273</v>
      </c>
    </row>
    <row r="12404" spans="1:10" hidden="1" x14ac:dyDescent="0.25">
      <c r="A12404" t="s">
        <v>126</v>
      </c>
      <c r="B12404" t="s">
        <v>128</v>
      </c>
      <c r="C12404">
        <v>2024</v>
      </c>
      <c r="D12404" t="s">
        <v>58</v>
      </c>
      <c r="E12404" t="s">
        <v>45</v>
      </c>
      <c r="F12404" t="s">
        <v>46</v>
      </c>
      <c r="G12404" t="s">
        <v>49</v>
      </c>
      <c r="H12404" t="s">
        <v>246</v>
      </c>
      <c r="I12404" t="s">
        <v>565</v>
      </c>
      <c r="J12404" s="16">
        <v>733312</v>
      </c>
    </row>
    <row r="12405" spans="1:10" hidden="1" x14ac:dyDescent="0.25">
      <c r="A12405" t="s">
        <v>126</v>
      </c>
      <c r="B12405" t="s">
        <v>128</v>
      </c>
      <c r="C12405">
        <v>2024</v>
      </c>
      <c r="D12405" t="s">
        <v>58</v>
      </c>
      <c r="E12405" t="s">
        <v>45</v>
      </c>
      <c r="F12405" t="s">
        <v>46</v>
      </c>
      <c r="G12405" t="s">
        <v>49</v>
      </c>
      <c r="H12405" t="s">
        <v>246</v>
      </c>
      <c r="I12405" t="s">
        <v>615</v>
      </c>
      <c r="J12405" s="16">
        <v>876124</v>
      </c>
    </row>
    <row r="12406" spans="1:10" hidden="1" x14ac:dyDescent="0.25">
      <c r="A12406" t="s">
        <v>126</v>
      </c>
      <c r="B12406" t="s">
        <v>128</v>
      </c>
      <c r="C12406">
        <v>2024</v>
      </c>
      <c r="D12406" t="s">
        <v>58</v>
      </c>
      <c r="E12406" t="s">
        <v>45</v>
      </c>
      <c r="F12406" t="s">
        <v>46</v>
      </c>
      <c r="G12406" t="s">
        <v>49</v>
      </c>
      <c r="H12406" t="s">
        <v>246</v>
      </c>
      <c r="I12406" s="90" t="s">
        <v>746</v>
      </c>
      <c r="J12406" s="16">
        <v>84332</v>
      </c>
    </row>
    <row r="12407" spans="1:10" hidden="1" x14ac:dyDescent="0.25">
      <c r="A12407" t="s">
        <v>126</v>
      </c>
      <c r="B12407" t="s">
        <v>128</v>
      </c>
      <c r="C12407">
        <v>2024</v>
      </c>
      <c r="D12407" t="s">
        <v>58</v>
      </c>
      <c r="E12407" t="s">
        <v>45</v>
      </c>
      <c r="F12407" t="s">
        <v>46</v>
      </c>
      <c r="G12407" t="s">
        <v>49</v>
      </c>
      <c r="H12407" t="s">
        <v>246</v>
      </c>
      <c r="I12407" t="s">
        <v>697</v>
      </c>
    </row>
    <row r="12408" spans="1:10" hidden="1" x14ac:dyDescent="0.25">
      <c r="A12408" t="s">
        <v>126</v>
      </c>
      <c r="B12408" t="s">
        <v>128</v>
      </c>
      <c r="C12408">
        <v>2024</v>
      </c>
      <c r="D12408" t="s">
        <v>58</v>
      </c>
      <c r="E12408" t="s">
        <v>45</v>
      </c>
      <c r="F12408" t="s">
        <v>46</v>
      </c>
      <c r="G12408" t="s">
        <v>49</v>
      </c>
      <c r="H12408" t="s">
        <v>669</v>
      </c>
      <c r="I12408" t="s">
        <v>667</v>
      </c>
    </row>
    <row r="12409" spans="1:10" hidden="1" x14ac:dyDescent="0.25">
      <c r="A12409" t="s">
        <v>126</v>
      </c>
      <c r="B12409" t="s">
        <v>128</v>
      </c>
      <c r="C12409">
        <v>2024</v>
      </c>
      <c r="D12409" t="s">
        <v>58</v>
      </c>
      <c r="E12409" t="s">
        <v>45</v>
      </c>
      <c r="F12409" t="s">
        <v>46</v>
      </c>
      <c r="G12409" t="s">
        <v>49</v>
      </c>
      <c r="H12409" t="s">
        <v>669</v>
      </c>
      <c r="I12409" t="s">
        <v>670</v>
      </c>
    </row>
    <row r="12410" spans="1:10" hidden="1" x14ac:dyDescent="0.25">
      <c r="A12410" t="s">
        <v>126</v>
      </c>
      <c r="B12410" t="s">
        <v>128</v>
      </c>
      <c r="C12410">
        <v>2024</v>
      </c>
      <c r="D12410" t="s">
        <v>58</v>
      </c>
      <c r="E12410" t="s">
        <v>45</v>
      </c>
      <c r="F12410" t="s">
        <v>46</v>
      </c>
      <c r="G12410" t="s">
        <v>49</v>
      </c>
      <c r="H12410" t="s">
        <v>669</v>
      </c>
    </row>
    <row r="12411" spans="1:10" hidden="1" x14ac:dyDescent="0.25">
      <c r="A12411" t="s">
        <v>126</v>
      </c>
      <c r="B12411" t="s">
        <v>128</v>
      </c>
      <c r="C12411">
        <v>2024</v>
      </c>
      <c r="D12411" t="s">
        <v>58</v>
      </c>
      <c r="E12411" t="s">
        <v>45</v>
      </c>
      <c r="F12411" t="s">
        <v>46</v>
      </c>
      <c r="G12411" t="s">
        <v>49</v>
      </c>
      <c r="H12411" t="s">
        <v>247</v>
      </c>
      <c r="I12411" t="s">
        <v>509</v>
      </c>
      <c r="J12411" s="3"/>
    </row>
    <row r="12412" spans="1:10" hidden="1" x14ac:dyDescent="0.25">
      <c r="A12412" t="s">
        <v>126</v>
      </c>
      <c r="B12412" t="s">
        <v>128</v>
      </c>
      <c r="C12412">
        <v>2024</v>
      </c>
      <c r="D12412" t="s">
        <v>58</v>
      </c>
      <c r="E12412" t="s">
        <v>45</v>
      </c>
      <c r="F12412" t="s">
        <v>46</v>
      </c>
      <c r="G12412" t="s">
        <v>49</v>
      </c>
      <c r="H12412" s="90" t="s">
        <v>247</v>
      </c>
      <c r="I12412" t="s">
        <v>703</v>
      </c>
      <c r="J12412" s="16">
        <v>34400</v>
      </c>
    </row>
    <row r="12413" spans="1:10" hidden="1" x14ac:dyDescent="0.25">
      <c r="A12413" t="s">
        <v>126</v>
      </c>
      <c r="B12413" t="s">
        <v>128</v>
      </c>
      <c r="C12413">
        <v>2024</v>
      </c>
      <c r="D12413" t="s">
        <v>58</v>
      </c>
      <c r="E12413" t="s">
        <v>45</v>
      </c>
      <c r="F12413" t="s">
        <v>46</v>
      </c>
      <c r="G12413" t="s">
        <v>49</v>
      </c>
      <c r="H12413" t="s">
        <v>248</v>
      </c>
      <c r="I12413" s="90" t="s">
        <v>404</v>
      </c>
      <c r="J12413" s="16">
        <v>1134</v>
      </c>
    </row>
    <row r="12414" spans="1:10" hidden="1" x14ac:dyDescent="0.25">
      <c r="A12414" t="s">
        <v>126</v>
      </c>
      <c r="B12414" t="s">
        <v>128</v>
      </c>
      <c r="C12414">
        <v>2024</v>
      </c>
      <c r="D12414" t="s">
        <v>58</v>
      </c>
      <c r="E12414" t="s">
        <v>45</v>
      </c>
      <c r="F12414" t="s">
        <v>46</v>
      </c>
      <c r="G12414" t="s">
        <v>49</v>
      </c>
      <c r="H12414" s="90" t="s">
        <v>247</v>
      </c>
      <c r="I12414" t="s">
        <v>597</v>
      </c>
      <c r="J12414" s="3"/>
    </row>
    <row r="12415" spans="1:10" hidden="1" x14ac:dyDescent="0.25">
      <c r="A12415" t="s">
        <v>126</v>
      </c>
      <c r="B12415" t="s">
        <v>128</v>
      </c>
      <c r="C12415">
        <v>2024</v>
      </c>
      <c r="D12415" t="s">
        <v>58</v>
      </c>
      <c r="E12415" t="s">
        <v>45</v>
      </c>
      <c r="F12415" t="s">
        <v>46</v>
      </c>
      <c r="G12415" t="s">
        <v>49</v>
      </c>
      <c r="H12415" s="90" t="s">
        <v>247</v>
      </c>
      <c r="I12415" s="90" t="s">
        <v>702</v>
      </c>
      <c r="J12415" s="16">
        <v>8500</v>
      </c>
    </row>
    <row r="12416" spans="1:10" hidden="1" x14ac:dyDescent="0.25">
      <c r="A12416" t="s">
        <v>126</v>
      </c>
      <c r="B12416" t="s">
        <v>128</v>
      </c>
      <c r="C12416">
        <v>2024</v>
      </c>
      <c r="D12416" t="s">
        <v>58</v>
      </c>
      <c r="E12416" t="s">
        <v>45</v>
      </c>
      <c r="F12416" t="s">
        <v>46</v>
      </c>
      <c r="G12416" t="s">
        <v>49</v>
      </c>
      <c r="H12416" t="s">
        <v>248</v>
      </c>
      <c r="I12416" t="s">
        <v>597</v>
      </c>
      <c r="J12416" s="3"/>
    </row>
    <row r="12417" spans="1:10" hidden="1" x14ac:dyDescent="0.25">
      <c r="A12417" t="s">
        <v>126</v>
      </c>
      <c r="B12417" t="s">
        <v>128</v>
      </c>
      <c r="C12417">
        <v>2024</v>
      </c>
      <c r="D12417" t="s">
        <v>58</v>
      </c>
      <c r="E12417" t="s">
        <v>45</v>
      </c>
      <c r="F12417" t="s">
        <v>46</v>
      </c>
      <c r="G12417" t="s">
        <v>49</v>
      </c>
      <c r="H12417" t="s">
        <v>248</v>
      </c>
      <c r="I12417" t="s">
        <v>479</v>
      </c>
      <c r="J12417" s="3"/>
    </row>
    <row r="12418" spans="1:10" hidden="1" x14ac:dyDescent="0.25">
      <c r="A12418" t="s">
        <v>126</v>
      </c>
      <c r="B12418" t="s">
        <v>128</v>
      </c>
      <c r="C12418">
        <v>2024</v>
      </c>
      <c r="D12418" t="s">
        <v>58</v>
      </c>
      <c r="E12418" t="s">
        <v>45</v>
      </c>
      <c r="F12418" t="s">
        <v>46</v>
      </c>
      <c r="G12418" t="s">
        <v>49</v>
      </c>
      <c r="H12418" t="s">
        <v>248</v>
      </c>
      <c r="I12418" t="s">
        <v>556</v>
      </c>
      <c r="J12418" s="10">
        <v>61500</v>
      </c>
    </row>
    <row r="12419" spans="1:10" hidden="1" x14ac:dyDescent="0.25">
      <c r="A12419" t="s">
        <v>126</v>
      </c>
      <c r="B12419" t="s">
        <v>128</v>
      </c>
      <c r="C12419">
        <v>2024</v>
      </c>
      <c r="D12419" t="s">
        <v>58</v>
      </c>
      <c r="E12419" t="s">
        <v>45</v>
      </c>
      <c r="F12419" t="s">
        <v>46</v>
      </c>
      <c r="G12419" t="s">
        <v>49</v>
      </c>
      <c r="H12419" t="s">
        <v>248</v>
      </c>
      <c r="I12419" t="s">
        <v>747</v>
      </c>
    </row>
    <row r="12420" spans="1:10" hidden="1" x14ac:dyDescent="0.25">
      <c r="A12420" t="s">
        <v>126</v>
      </c>
      <c r="B12420" t="s">
        <v>128</v>
      </c>
      <c r="C12420">
        <v>2024</v>
      </c>
      <c r="D12420" t="s">
        <v>58</v>
      </c>
      <c r="E12420" t="s">
        <v>45</v>
      </c>
      <c r="F12420" t="s">
        <v>46</v>
      </c>
      <c r="G12420" t="s">
        <v>49</v>
      </c>
      <c r="H12420" t="s">
        <v>249</v>
      </c>
      <c r="I12420" s="90" t="s">
        <v>471</v>
      </c>
      <c r="J12420" s="16">
        <v>514251</v>
      </c>
    </row>
    <row r="12421" spans="1:10" hidden="1" x14ac:dyDescent="0.25">
      <c r="A12421" t="s">
        <v>126</v>
      </c>
      <c r="B12421" t="s">
        <v>128</v>
      </c>
      <c r="C12421">
        <v>2024</v>
      </c>
      <c r="D12421" t="s">
        <v>58</v>
      </c>
      <c r="E12421" t="s">
        <v>45</v>
      </c>
      <c r="F12421" t="s">
        <v>46</v>
      </c>
      <c r="G12421" t="s">
        <v>49</v>
      </c>
      <c r="H12421" t="s">
        <v>249</v>
      </c>
    </row>
    <row r="12422" spans="1:10" hidden="1" x14ac:dyDescent="0.25">
      <c r="A12422" t="s">
        <v>126</v>
      </c>
      <c r="B12422" t="s">
        <v>128</v>
      </c>
      <c r="C12422">
        <v>2024</v>
      </c>
      <c r="D12422" t="s">
        <v>58</v>
      </c>
      <c r="E12422" t="s">
        <v>45</v>
      </c>
      <c r="F12422" t="s">
        <v>46</v>
      </c>
      <c r="G12422" t="s">
        <v>49</v>
      </c>
      <c r="H12422" t="s">
        <v>250</v>
      </c>
      <c r="I12422" t="s">
        <v>785</v>
      </c>
      <c r="J12422" s="16">
        <v>150129.48000000001</v>
      </c>
    </row>
    <row r="12423" spans="1:10" hidden="1" x14ac:dyDescent="0.25">
      <c r="A12423" t="s">
        <v>126</v>
      </c>
      <c r="B12423" t="s">
        <v>128</v>
      </c>
      <c r="C12423">
        <v>2024</v>
      </c>
      <c r="D12423" t="s">
        <v>58</v>
      </c>
      <c r="E12423" t="s">
        <v>45</v>
      </c>
      <c r="F12423" t="s">
        <v>46</v>
      </c>
      <c r="G12423" t="s">
        <v>49</v>
      </c>
      <c r="H12423" t="s">
        <v>250</v>
      </c>
      <c r="I12423" t="s">
        <v>790</v>
      </c>
      <c r="J12423" s="16">
        <v>342756.63</v>
      </c>
    </row>
    <row r="12424" spans="1:10" hidden="1" x14ac:dyDescent="0.25">
      <c r="A12424" t="s">
        <v>126</v>
      </c>
      <c r="B12424" t="s">
        <v>128</v>
      </c>
      <c r="C12424">
        <v>2024</v>
      </c>
      <c r="D12424" t="s">
        <v>58</v>
      </c>
      <c r="E12424" t="s">
        <v>45</v>
      </c>
      <c r="F12424" t="s">
        <v>46</v>
      </c>
      <c r="G12424" t="s">
        <v>49</v>
      </c>
      <c r="H12424" t="s">
        <v>250</v>
      </c>
      <c r="I12424" t="s">
        <v>786</v>
      </c>
      <c r="J12424" s="16">
        <v>55713.15</v>
      </c>
    </row>
    <row r="12425" spans="1:10" hidden="1" x14ac:dyDescent="0.25">
      <c r="A12425" t="s">
        <v>126</v>
      </c>
      <c r="B12425" t="s">
        <v>128</v>
      </c>
      <c r="C12425">
        <v>2024</v>
      </c>
      <c r="D12425" t="s">
        <v>58</v>
      </c>
      <c r="E12425" t="s">
        <v>45</v>
      </c>
      <c r="F12425" t="s">
        <v>46</v>
      </c>
      <c r="G12425" t="s">
        <v>49</v>
      </c>
      <c r="H12425" t="s">
        <v>250</v>
      </c>
      <c r="I12425" t="s">
        <v>787</v>
      </c>
      <c r="J12425" s="16">
        <v>850461.16</v>
      </c>
    </row>
    <row r="12426" spans="1:10" hidden="1" x14ac:dyDescent="0.25">
      <c r="A12426" t="s">
        <v>126</v>
      </c>
      <c r="B12426" t="s">
        <v>128</v>
      </c>
      <c r="C12426">
        <v>2024</v>
      </c>
      <c r="D12426" t="s">
        <v>58</v>
      </c>
      <c r="E12426" t="s">
        <v>45</v>
      </c>
      <c r="F12426" t="s">
        <v>46</v>
      </c>
      <c r="G12426" t="s">
        <v>49</v>
      </c>
      <c r="H12426" t="s">
        <v>250</v>
      </c>
      <c r="I12426" t="s">
        <v>740</v>
      </c>
      <c r="J12426" s="16">
        <v>125000</v>
      </c>
    </row>
    <row r="12427" spans="1:10" hidden="1" x14ac:dyDescent="0.25">
      <c r="A12427" t="s">
        <v>126</v>
      </c>
      <c r="B12427" t="s">
        <v>128</v>
      </c>
      <c r="C12427">
        <v>2024</v>
      </c>
      <c r="D12427" t="s">
        <v>58</v>
      </c>
      <c r="E12427" t="s">
        <v>45</v>
      </c>
      <c r="F12427" t="s">
        <v>46</v>
      </c>
      <c r="G12427" t="s">
        <v>49</v>
      </c>
      <c r="H12427" t="s">
        <v>250</v>
      </c>
      <c r="I12427" t="s">
        <v>791</v>
      </c>
      <c r="J12427" s="16">
        <v>111738.07</v>
      </c>
    </row>
    <row r="12428" spans="1:10" hidden="1" x14ac:dyDescent="0.25">
      <c r="A12428" t="s">
        <v>126</v>
      </c>
      <c r="B12428" t="s">
        <v>128</v>
      </c>
      <c r="C12428">
        <v>2024</v>
      </c>
      <c r="D12428" t="s">
        <v>58</v>
      </c>
      <c r="E12428" t="s">
        <v>45</v>
      </c>
      <c r="F12428" t="s">
        <v>46</v>
      </c>
      <c r="G12428" t="s">
        <v>49</v>
      </c>
      <c r="H12428" t="s">
        <v>333</v>
      </c>
      <c r="I12428" t="s">
        <v>617</v>
      </c>
      <c r="J12428" s="3"/>
    </row>
    <row r="12429" spans="1:10" hidden="1" x14ac:dyDescent="0.25">
      <c r="A12429" t="s">
        <v>126</v>
      </c>
      <c r="B12429" t="s">
        <v>128</v>
      </c>
      <c r="C12429">
        <v>2024</v>
      </c>
      <c r="D12429" t="s">
        <v>58</v>
      </c>
      <c r="E12429" t="s">
        <v>45</v>
      </c>
      <c r="F12429" t="s">
        <v>46</v>
      </c>
      <c r="G12429" t="s">
        <v>49</v>
      </c>
      <c r="H12429" t="s">
        <v>333</v>
      </c>
      <c r="I12429" t="s">
        <v>674</v>
      </c>
      <c r="J12429" s="3">
        <v>440000</v>
      </c>
    </row>
    <row r="12430" spans="1:10" hidden="1" x14ac:dyDescent="0.25">
      <c r="A12430" t="s">
        <v>126</v>
      </c>
      <c r="B12430" t="s">
        <v>128</v>
      </c>
      <c r="C12430">
        <v>2024</v>
      </c>
      <c r="D12430" t="s">
        <v>58</v>
      </c>
      <c r="E12430" t="s">
        <v>45</v>
      </c>
      <c r="F12430" t="s">
        <v>46</v>
      </c>
      <c r="G12430" t="s">
        <v>49</v>
      </c>
      <c r="H12430" t="s">
        <v>333</v>
      </c>
      <c r="I12430" t="s">
        <v>699</v>
      </c>
    </row>
    <row r="12431" spans="1:10" hidden="1" x14ac:dyDescent="0.25">
      <c r="A12431" t="s">
        <v>126</v>
      </c>
      <c r="B12431" t="s">
        <v>128</v>
      </c>
      <c r="C12431">
        <v>2024</v>
      </c>
      <c r="D12431" t="s">
        <v>58</v>
      </c>
      <c r="E12431" t="s">
        <v>45</v>
      </c>
      <c r="F12431" t="s">
        <v>46</v>
      </c>
      <c r="G12431" t="s">
        <v>49</v>
      </c>
      <c r="H12431" t="s">
        <v>333</v>
      </c>
      <c r="I12431" t="s">
        <v>661</v>
      </c>
      <c r="J12431" s="3"/>
    </row>
    <row r="12432" spans="1:10" hidden="1" x14ac:dyDescent="0.25">
      <c r="A12432" t="s">
        <v>126</v>
      </c>
      <c r="B12432" t="s">
        <v>128</v>
      </c>
      <c r="C12432">
        <v>2024</v>
      </c>
      <c r="D12432" t="s">
        <v>58</v>
      </c>
      <c r="E12432" t="s">
        <v>45</v>
      </c>
      <c r="F12432" t="s">
        <v>46</v>
      </c>
      <c r="G12432" t="s">
        <v>49</v>
      </c>
      <c r="H12432" t="s">
        <v>333</v>
      </c>
      <c r="I12432" t="s">
        <v>617</v>
      </c>
    </row>
    <row r="12433" spans="1:10" hidden="1" x14ac:dyDescent="0.25">
      <c r="A12433" t="s">
        <v>126</v>
      </c>
      <c r="B12433" t="s">
        <v>128</v>
      </c>
      <c r="C12433">
        <v>2024</v>
      </c>
      <c r="D12433" t="s">
        <v>58</v>
      </c>
      <c r="E12433" t="s">
        <v>45</v>
      </c>
      <c r="F12433" t="s">
        <v>46</v>
      </c>
      <c r="G12433" t="s">
        <v>49</v>
      </c>
      <c r="H12433" t="s">
        <v>333</v>
      </c>
      <c r="I12433" s="90" t="s">
        <v>716</v>
      </c>
    </row>
    <row r="12434" spans="1:10" hidden="1" x14ac:dyDescent="0.25">
      <c r="A12434" t="s">
        <v>126</v>
      </c>
      <c r="B12434" t="s">
        <v>128</v>
      </c>
      <c r="C12434">
        <v>2024</v>
      </c>
      <c r="D12434" t="s">
        <v>58</v>
      </c>
      <c r="E12434" t="s">
        <v>45</v>
      </c>
      <c r="F12434" t="s">
        <v>46</v>
      </c>
      <c r="G12434" t="s">
        <v>49</v>
      </c>
      <c r="H12434" t="s">
        <v>333</v>
      </c>
      <c r="I12434" t="s">
        <v>556</v>
      </c>
      <c r="J12434" s="16">
        <v>36000</v>
      </c>
    </row>
    <row r="12435" spans="1:10" hidden="1" x14ac:dyDescent="0.25">
      <c r="A12435" t="s">
        <v>126</v>
      </c>
      <c r="B12435" t="s">
        <v>128</v>
      </c>
      <c r="C12435">
        <v>2024</v>
      </c>
      <c r="D12435" t="s">
        <v>58</v>
      </c>
      <c r="E12435" t="s">
        <v>45</v>
      </c>
      <c r="F12435" t="s">
        <v>46</v>
      </c>
      <c r="G12435" t="s">
        <v>49</v>
      </c>
      <c r="H12435" t="s">
        <v>333</v>
      </c>
      <c r="I12435" t="s">
        <v>704</v>
      </c>
    </row>
    <row r="12436" spans="1:10" hidden="1" x14ac:dyDescent="0.25">
      <c r="A12436" t="s">
        <v>126</v>
      </c>
      <c r="B12436" t="s">
        <v>128</v>
      </c>
      <c r="C12436">
        <v>2024</v>
      </c>
      <c r="D12436" t="s">
        <v>58</v>
      </c>
      <c r="E12436" t="s">
        <v>45</v>
      </c>
      <c r="F12436" t="s">
        <v>46</v>
      </c>
      <c r="G12436" t="s">
        <v>49</v>
      </c>
      <c r="H12436" t="s">
        <v>367</v>
      </c>
      <c r="I12436" t="s">
        <v>591</v>
      </c>
    </row>
    <row r="12437" spans="1:10" hidden="1" x14ac:dyDescent="0.25">
      <c r="A12437" t="s">
        <v>126</v>
      </c>
      <c r="B12437" t="s">
        <v>128</v>
      </c>
      <c r="C12437">
        <v>2024</v>
      </c>
      <c r="D12437" t="s">
        <v>58</v>
      </c>
      <c r="E12437" t="s">
        <v>45</v>
      </c>
      <c r="F12437" t="s">
        <v>46</v>
      </c>
      <c r="G12437" t="s">
        <v>49</v>
      </c>
      <c r="H12437" t="s">
        <v>367</v>
      </c>
    </row>
    <row r="12438" spans="1:10" hidden="1" x14ac:dyDescent="0.25">
      <c r="A12438" t="s">
        <v>126</v>
      </c>
      <c r="B12438" t="s">
        <v>128</v>
      </c>
      <c r="C12438">
        <v>2024</v>
      </c>
      <c r="D12438" t="s">
        <v>58</v>
      </c>
      <c r="E12438" t="s">
        <v>45</v>
      </c>
      <c r="F12438" t="s">
        <v>46</v>
      </c>
      <c r="G12438" t="s">
        <v>49</v>
      </c>
      <c r="H12438" t="s">
        <v>367</v>
      </c>
    </row>
    <row r="12439" spans="1:10" hidden="1" x14ac:dyDescent="0.25">
      <c r="A12439" t="s">
        <v>126</v>
      </c>
      <c r="B12439" t="s">
        <v>128</v>
      </c>
      <c r="C12439">
        <v>2024</v>
      </c>
      <c r="D12439" t="s">
        <v>58</v>
      </c>
      <c r="E12439" t="s">
        <v>45</v>
      </c>
      <c r="F12439" t="s">
        <v>46</v>
      </c>
      <c r="G12439" t="s">
        <v>49</v>
      </c>
      <c r="H12439" t="s">
        <v>252</v>
      </c>
    </row>
    <row r="12440" spans="1:10" hidden="1" x14ac:dyDescent="0.25">
      <c r="A12440" t="s">
        <v>126</v>
      </c>
      <c r="B12440" t="s">
        <v>128</v>
      </c>
      <c r="C12440">
        <v>2024</v>
      </c>
      <c r="D12440" t="s">
        <v>58</v>
      </c>
      <c r="E12440" t="s">
        <v>45</v>
      </c>
      <c r="F12440" t="s">
        <v>46</v>
      </c>
      <c r="G12440" t="s">
        <v>49</v>
      </c>
      <c r="H12440" t="s">
        <v>243</v>
      </c>
      <c r="I12440" t="s">
        <v>432</v>
      </c>
    </row>
    <row r="12441" spans="1:10" hidden="1" x14ac:dyDescent="0.25">
      <c r="A12441" t="s">
        <v>126</v>
      </c>
      <c r="B12441" t="s">
        <v>128</v>
      </c>
      <c r="C12441">
        <v>2024</v>
      </c>
      <c r="D12441" t="s">
        <v>58</v>
      </c>
      <c r="E12441" t="s">
        <v>45</v>
      </c>
      <c r="F12441" t="s">
        <v>46</v>
      </c>
      <c r="G12441" t="s">
        <v>49</v>
      </c>
      <c r="H12441" t="s">
        <v>243</v>
      </c>
      <c r="I12441" t="s">
        <v>671</v>
      </c>
    </row>
    <row r="12442" spans="1:10" hidden="1" x14ac:dyDescent="0.25">
      <c r="A12442" t="s">
        <v>126</v>
      </c>
      <c r="B12442" t="s">
        <v>128</v>
      </c>
      <c r="C12442">
        <v>2024</v>
      </c>
      <c r="D12442" t="s">
        <v>58</v>
      </c>
      <c r="E12442" t="s">
        <v>45</v>
      </c>
      <c r="F12442" t="s">
        <v>46</v>
      </c>
      <c r="G12442" t="s">
        <v>49</v>
      </c>
      <c r="H12442" t="s">
        <v>243</v>
      </c>
      <c r="I12442" s="90" t="s">
        <v>704</v>
      </c>
      <c r="J12442" s="3"/>
    </row>
    <row r="12443" spans="1:10" hidden="1" x14ac:dyDescent="0.25">
      <c r="A12443" t="s">
        <v>126</v>
      </c>
      <c r="B12443" t="s">
        <v>128</v>
      </c>
      <c r="C12443">
        <v>2024</v>
      </c>
      <c r="D12443" t="s">
        <v>58</v>
      </c>
      <c r="E12443" t="s">
        <v>45</v>
      </c>
      <c r="F12443" t="s">
        <v>46</v>
      </c>
      <c r="G12443" t="s">
        <v>49</v>
      </c>
      <c r="H12443" t="s">
        <v>243</v>
      </c>
    </row>
    <row r="12444" spans="1:10" hidden="1" x14ac:dyDescent="0.25">
      <c r="A12444" t="s">
        <v>126</v>
      </c>
      <c r="B12444" t="s">
        <v>128</v>
      </c>
      <c r="C12444">
        <v>2024</v>
      </c>
      <c r="D12444" t="s">
        <v>58</v>
      </c>
      <c r="E12444" t="s">
        <v>45</v>
      </c>
      <c r="F12444" t="s">
        <v>46</v>
      </c>
      <c r="G12444" t="s">
        <v>49</v>
      </c>
      <c r="H12444" t="s">
        <v>243</v>
      </c>
    </row>
    <row r="12445" spans="1:10" hidden="1" x14ac:dyDescent="0.25">
      <c r="A12445" t="s">
        <v>126</v>
      </c>
      <c r="B12445" t="s">
        <v>128</v>
      </c>
      <c r="C12445">
        <v>2024</v>
      </c>
      <c r="D12445" t="s">
        <v>58</v>
      </c>
      <c r="E12445" t="s">
        <v>45</v>
      </c>
      <c r="F12445" t="s">
        <v>46</v>
      </c>
      <c r="G12445" t="s">
        <v>49</v>
      </c>
      <c r="H12445" t="s">
        <v>243</v>
      </c>
    </row>
    <row r="12446" spans="1:10" hidden="1" x14ac:dyDescent="0.25">
      <c r="A12446" t="s">
        <v>126</v>
      </c>
      <c r="B12446" t="s">
        <v>128</v>
      </c>
      <c r="C12446">
        <v>2024</v>
      </c>
      <c r="D12446" t="s">
        <v>58</v>
      </c>
      <c r="E12446" t="s">
        <v>45</v>
      </c>
      <c r="F12446" t="s">
        <v>46</v>
      </c>
      <c r="G12446" t="s">
        <v>49</v>
      </c>
      <c r="H12446" t="s">
        <v>243</v>
      </c>
    </row>
    <row r="12447" spans="1:10" hidden="1" x14ac:dyDescent="0.25">
      <c r="A12447" t="s">
        <v>126</v>
      </c>
      <c r="B12447" t="s">
        <v>128</v>
      </c>
      <c r="C12447">
        <v>2024</v>
      </c>
      <c r="D12447" t="s">
        <v>58</v>
      </c>
      <c r="E12447" t="s">
        <v>45</v>
      </c>
      <c r="F12447" t="s">
        <v>46</v>
      </c>
      <c r="G12447" t="s">
        <v>49</v>
      </c>
      <c r="H12447" t="s">
        <v>243</v>
      </c>
    </row>
    <row r="12448" spans="1:10" hidden="1" x14ac:dyDescent="0.25">
      <c r="A12448" t="s">
        <v>126</v>
      </c>
      <c r="B12448" t="s">
        <v>128</v>
      </c>
      <c r="C12448">
        <v>2024</v>
      </c>
      <c r="D12448" t="s">
        <v>58</v>
      </c>
      <c r="E12448" t="s">
        <v>45</v>
      </c>
      <c r="F12448" t="s">
        <v>46</v>
      </c>
      <c r="G12448" t="s">
        <v>49</v>
      </c>
      <c r="H12448" t="s">
        <v>243</v>
      </c>
    </row>
    <row r="12449" spans="1:10" hidden="1" x14ac:dyDescent="0.25">
      <c r="A12449" t="s">
        <v>126</v>
      </c>
      <c r="B12449" t="s">
        <v>128</v>
      </c>
      <c r="C12449">
        <v>2024</v>
      </c>
      <c r="D12449" t="s">
        <v>58</v>
      </c>
      <c r="E12449" t="s">
        <v>45</v>
      </c>
      <c r="F12449" t="s">
        <v>46</v>
      </c>
      <c r="G12449" t="s">
        <v>49</v>
      </c>
      <c r="H12449" t="s">
        <v>243</v>
      </c>
    </row>
    <row r="12450" spans="1:10" hidden="1" x14ac:dyDescent="0.25">
      <c r="A12450" t="s">
        <v>126</v>
      </c>
      <c r="B12450" t="s">
        <v>128</v>
      </c>
      <c r="C12450">
        <v>2024</v>
      </c>
      <c r="D12450" t="s">
        <v>58</v>
      </c>
      <c r="E12450" t="s">
        <v>45</v>
      </c>
      <c r="F12450" t="s">
        <v>304</v>
      </c>
      <c r="G12450" t="s">
        <v>54</v>
      </c>
      <c r="H12450" t="s">
        <v>305</v>
      </c>
      <c r="I12450" t="s">
        <v>520</v>
      </c>
      <c r="J12450" s="16">
        <v>3166667</v>
      </c>
    </row>
    <row r="12451" spans="1:10" hidden="1" x14ac:dyDescent="0.25">
      <c r="A12451" t="s">
        <v>126</v>
      </c>
      <c r="B12451" t="s">
        <v>128</v>
      </c>
      <c r="C12451">
        <v>2024</v>
      </c>
      <c r="D12451" t="s">
        <v>58</v>
      </c>
      <c r="E12451" t="s">
        <v>45</v>
      </c>
      <c r="F12451" t="s">
        <v>304</v>
      </c>
      <c r="G12451" t="s">
        <v>54</v>
      </c>
      <c r="H12451" t="s">
        <v>305</v>
      </c>
      <c r="I12451" t="s">
        <v>704</v>
      </c>
      <c r="J12451" s="16">
        <v>3550000</v>
      </c>
    </row>
    <row r="12452" spans="1:10" hidden="1" x14ac:dyDescent="0.25">
      <c r="A12452" t="s">
        <v>126</v>
      </c>
      <c r="B12452" t="s">
        <v>128</v>
      </c>
      <c r="C12452">
        <v>2024</v>
      </c>
      <c r="D12452" t="s">
        <v>58</v>
      </c>
      <c r="E12452" t="s">
        <v>45</v>
      </c>
      <c r="F12452" t="s">
        <v>304</v>
      </c>
      <c r="G12452" t="s">
        <v>54</v>
      </c>
      <c r="H12452" t="s">
        <v>305</v>
      </c>
      <c r="I12452" t="s">
        <v>592</v>
      </c>
    </row>
    <row r="12453" spans="1:10" hidden="1" x14ac:dyDescent="0.25">
      <c r="A12453" t="s">
        <v>126</v>
      </c>
      <c r="B12453" t="s">
        <v>128</v>
      </c>
      <c r="C12453">
        <v>2024</v>
      </c>
      <c r="D12453" t="s">
        <v>58</v>
      </c>
      <c r="E12453" t="s">
        <v>45</v>
      </c>
      <c r="F12453" t="s">
        <v>304</v>
      </c>
      <c r="G12453" t="s">
        <v>54</v>
      </c>
      <c r="H12453" t="s">
        <v>306</v>
      </c>
      <c r="I12453" t="s">
        <v>520</v>
      </c>
    </row>
    <row r="12454" spans="1:10" hidden="1" x14ac:dyDescent="0.25">
      <c r="A12454" t="s">
        <v>126</v>
      </c>
      <c r="B12454" t="s">
        <v>128</v>
      </c>
      <c r="C12454">
        <v>2024</v>
      </c>
      <c r="D12454" t="s">
        <v>58</v>
      </c>
      <c r="E12454" t="s">
        <v>45</v>
      </c>
      <c r="F12454" t="s">
        <v>304</v>
      </c>
      <c r="G12454" t="s">
        <v>54</v>
      </c>
      <c r="H12454" t="s">
        <v>307</v>
      </c>
      <c r="I12454" t="s">
        <v>520</v>
      </c>
      <c r="J12454" s="16">
        <v>316667</v>
      </c>
    </row>
    <row r="12455" spans="1:10" hidden="1" x14ac:dyDescent="0.25">
      <c r="A12455" t="s">
        <v>126</v>
      </c>
      <c r="B12455" t="s">
        <v>128</v>
      </c>
      <c r="C12455">
        <v>2024</v>
      </c>
      <c r="D12455" t="s">
        <v>58</v>
      </c>
      <c r="E12455" t="s">
        <v>45</v>
      </c>
      <c r="F12455" t="s">
        <v>304</v>
      </c>
      <c r="G12455" t="s">
        <v>54</v>
      </c>
      <c r="H12455" t="s">
        <v>307</v>
      </c>
      <c r="I12455" t="s">
        <v>592</v>
      </c>
    </row>
    <row r="12456" spans="1:10" hidden="1" x14ac:dyDescent="0.25">
      <c r="A12456" t="s">
        <v>126</v>
      </c>
      <c r="B12456" t="s">
        <v>128</v>
      </c>
      <c r="C12456">
        <v>2024</v>
      </c>
      <c r="D12456" t="s">
        <v>58</v>
      </c>
      <c r="E12456" t="s">
        <v>45</v>
      </c>
      <c r="F12456" t="s">
        <v>304</v>
      </c>
      <c r="G12456" t="s">
        <v>54</v>
      </c>
      <c r="H12456" t="s">
        <v>307</v>
      </c>
      <c r="I12456" t="s">
        <v>704</v>
      </c>
      <c r="J12456" s="16">
        <v>186000</v>
      </c>
    </row>
    <row r="12457" spans="1:10" hidden="1" x14ac:dyDescent="0.25">
      <c r="A12457" t="s">
        <v>126</v>
      </c>
      <c r="B12457" t="s">
        <v>128</v>
      </c>
      <c r="C12457">
        <v>2024</v>
      </c>
      <c r="D12457" t="s">
        <v>58</v>
      </c>
      <c r="E12457" t="s">
        <v>45</v>
      </c>
      <c r="F12457" t="s">
        <v>304</v>
      </c>
      <c r="G12457" t="s">
        <v>54</v>
      </c>
      <c r="H12457" t="s">
        <v>308</v>
      </c>
      <c r="I12457" t="s">
        <v>520</v>
      </c>
      <c r="J12457" s="16">
        <v>38000</v>
      </c>
    </row>
    <row r="12458" spans="1:10" hidden="1" x14ac:dyDescent="0.25">
      <c r="A12458" t="s">
        <v>126</v>
      </c>
      <c r="B12458" t="s">
        <v>128</v>
      </c>
      <c r="C12458">
        <v>2024</v>
      </c>
      <c r="D12458" t="s">
        <v>58</v>
      </c>
      <c r="E12458" t="s">
        <v>45</v>
      </c>
      <c r="F12458" t="s">
        <v>304</v>
      </c>
      <c r="G12458" t="s">
        <v>54</v>
      </c>
      <c r="H12458" t="s">
        <v>308</v>
      </c>
      <c r="I12458" t="s">
        <v>704</v>
      </c>
      <c r="J12458" s="16">
        <v>22320</v>
      </c>
    </row>
    <row r="12459" spans="1:10" hidden="1" x14ac:dyDescent="0.25">
      <c r="A12459" t="s">
        <v>126</v>
      </c>
      <c r="B12459" t="s">
        <v>128</v>
      </c>
      <c r="C12459">
        <v>2024</v>
      </c>
      <c r="D12459" t="s">
        <v>58</v>
      </c>
      <c r="E12459" t="s">
        <v>45</v>
      </c>
      <c r="F12459" t="s">
        <v>304</v>
      </c>
      <c r="G12459" t="s">
        <v>54</v>
      </c>
      <c r="H12459" t="s">
        <v>308</v>
      </c>
      <c r="I12459" t="s">
        <v>592</v>
      </c>
    </row>
    <row r="12460" spans="1:10" hidden="1" x14ac:dyDescent="0.25">
      <c r="A12460" t="s">
        <v>126</v>
      </c>
      <c r="B12460" t="s">
        <v>128</v>
      </c>
      <c r="C12460">
        <v>2024</v>
      </c>
      <c r="D12460" t="s">
        <v>58</v>
      </c>
      <c r="E12460" t="s">
        <v>45</v>
      </c>
      <c r="F12460" t="s">
        <v>304</v>
      </c>
      <c r="G12460" t="s">
        <v>54</v>
      </c>
      <c r="H12460" t="s">
        <v>309</v>
      </c>
      <c r="I12460" t="s">
        <v>520</v>
      </c>
      <c r="J12460" s="16">
        <v>316667</v>
      </c>
    </row>
    <row r="12461" spans="1:10" hidden="1" x14ac:dyDescent="0.25">
      <c r="A12461" t="s">
        <v>126</v>
      </c>
      <c r="B12461" t="s">
        <v>128</v>
      </c>
      <c r="C12461">
        <v>2024</v>
      </c>
      <c r="D12461" t="s">
        <v>58</v>
      </c>
      <c r="E12461" t="s">
        <v>45</v>
      </c>
      <c r="F12461" t="s">
        <v>304</v>
      </c>
      <c r="G12461" t="s">
        <v>54</v>
      </c>
      <c r="H12461" t="s">
        <v>309</v>
      </c>
      <c r="I12461" t="s">
        <v>592</v>
      </c>
    </row>
    <row r="12462" spans="1:10" hidden="1" x14ac:dyDescent="0.25">
      <c r="A12462" t="s">
        <v>126</v>
      </c>
      <c r="B12462" t="s">
        <v>128</v>
      </c>
      <c r="C12462">
        <v>2024</v>
      </c>
      <c r="D12462" t="s">
        <v>58</v>
      </c>
      <c r="E12462" t="s">
        <v>45</v>
      </c>
      <c r="F12462" t="s">
        <v>304</v>
      </c>
      <c r="G12462" t="s">
        <v>54</v>
      </c>
      <c r="H12462" t="s">
        <v>309</v>
      </c>
      <c r="I12462" t="s">
        <v>704</v>
      </c>
      <c r="J12462" s="16">
        <v>186000</v>
      </c>
    </row>
    <row r="12463" spans="1:10" hidden="1" x14ac:dyDescent="0.25">
      <c r="A12463" t="s">
        <v>126</v>
      </c>
      <c r="B12463" t="s">
        <v>128</v>
      </c>
      <c r="C12463">
        <v>2024</v>
      </c>
      <c r="D12463" t="s">
        <v>58</v>
      </c>
      <c r="E12463" t="s">
        <v>45</v>
      </c>
      <c r="F12463" t="s">
        <v>304</v>
      </c>
      <c r="G12463" t="s">
        <v>54</v>
      </c>
      <c r="H12463" t="s">
        <v>310</v>
      </c>
      <c r="I12463" t="s">
        <v>520</v>
      </c>
      <c r="J12463" s="16">
        <v>158333</v>
      </c>
    </row>
    <row r="12464" spans="1:10" hidden="1" x14ac:dyDescent="0.25">
      <c r="A12464" t="s">
        <v>126</v>
      </c>
      <c r="B12464" t="s">
        <v>128</v>
      </c>
      <c r="C12464">
        <v>2024</v>
      </c>
      <c r="D12464" t="s">
        <v>58</v>
      </c>
      <c r="E12464" t="s">
        <v>45</v>
      </c>
      <c r="F12464" t="s">
        <v>304</v>
      </c>
      <c r="G12464" t="s">
        <v>54</v>
      </c>
      <c r="H12464" t="s">
        <v>310</v>
      </c>
      <c r="I12464" t="s">
        <v>592</v>
      </c>
    </row>
    <row r="12465" spans="1:10" hidden="1" x14ac:dyDescent="0.25">
      <c r="A12465" t="s">
        <v>126</v>
      </c>
      <c r="B12465" t="s">
        <v>128</v>
      </c>
      <c r="C12465">
        <v>2024</v>
      </c>
      <c r="D12465" t="s">
        <v>58</v>
      </c>
      <c r="E12465" t="s">
        <v>45</v>
      </c>
      <c r="F12465" t="s">
        <v>304</v>
      </c>
      <c r="G12465" t="s">
        <v>54</v>
      </c>
      <c r="H12465" t="s">
        <v>310</v>
      </c>
      <c r="I12465" t="s">
        <v>704</v>
      </c>
      <c r="J12465" s="10">
        <v>147917</v>
      </c>
    </row>
    <row r="12466" spans="1:10" hidden="1" x14ac:dyDescent="0.25">
      <c r="A12466" t="s">
        <v>126</v>
      </c>
      <c r="B12466" t="s">
        <v>128</v>
      </c>
      <c r="C12466">
        <v>2024</v>
      </c>
      <c r="D12466" t="s">
        <v>58</v>
      </c>
      <c r="E12466" t="s">
        <v>45</v>
      </c>
      <c r="F12466" t="s">
        <v>304</v>
      </c>
      <c r="G12466" t="s">
        <v>54</v>
      </c>
      <c r="H12466" t="s">
        <v>332</v>
      </c>
    </row>
    <row r="12467" spans="1:10" hidden="1" x14ac:dyDescent="0.25">
      <c r="A12467" t="s">
        <v>126</v>
      </c>
      <c r="B12467" t="s">
        <v>128</v>
      </c>
      <c r="C12467">
        <v>2024</v>
      </c>
      <c r="D12467" t="s">
        <v>58</v>
      </c>
      <c r="E12467" t="s">
        <v>45</v>
      </c>
      <c r="F12467" t="s">
        <v>304</v>
      </c>
      <c r="G12467" t="s">
        <v>54</v>
      </c>
      <c r="H12467" t="s">
        <v>311</v>
      </c>
      <c r="I12467" t="s">
        <v>520</v>
      </c>
    </row>
    <row r="12468" spans="1:10" hidden="1" x14ac:dyDescent="0.25">
      <c r="A12468" t="s">
        <v>126</v>
      </c>
      <c r="B12468" t="s">
        <v>128</v>
      </c>
      <c r="C12468">
        <v>2024</v>
      </c>
      <c r="D12468" t="s">
        <v>58</v>
      </c>
      <c r="E12468" t="s">
        <v>45</v>
      </c>
      <c r="F12468" t="s">
        <v>304</v>
      </c>
      <c r="G12468" t="s">
        <v>54</v>
      </c>
      <c r="H12468" t="s">
        <v>453</v>
      </c>
      <c r="I12468" t="s">
        <v>520</v>
      </c>
    </row>
    <row r="12469" spans="1:10" hidden="1" x14ac:dyDescent="0.25">
      <c r="A12469" t="s">
        <v>126</v>
      </c>
      <c r="B12469" t="s">
        <v>128</v>
      </c>
      <c r="C12469">
        <v>2024</v>
      </c>
      <c r="D12469" t="s">
        <v>58</v>
      </c>
      <c r="E12469" t="s">
        <v>45</v>
      </c>
      <c r="F12469" t="s">
        <v>304</v>
      </c>
      <c r="G12469" t="s">
        <v>54</v>
      </c>
      <c r="H12469" t="s">
        <v>453</v>
      </c>
      <c r="I12469" t="s">
        <v>592</v>
      </c>
    </row>
    <row r="12470" spans="1:10" hidden="1" x14ac:dyDescent="0.25">
      <c r="A12470" t="s">
        <v>126</v>
      </c>
      <c r="B12470" t="s">
        <v>128</v>
      </c>
      <c r="C12470">
        <v>2024</v>
      </c>
      <c r="D12470" t="s">
        <v>58</v>
      </c>
      <c r="E12470" t="s">
        <v>45</v>
      </c>
      <c r="F12470" t="s">
        <v>304</v>
      </c>
      <c r="G12470" t="s">
        <v>54</v>
      </c>
      <c r="H12470" t="s">
        <v>312</v>
      </c>
    </row>
    <row r="12471" spans="1:10" hidden="1" x14ac:dyDescent="0.25">
      <c r="A12471" t="s">
        <v>126</v>
      </c>
      <c r="B12471" t="s">
        <v>128</v>
      </c>
      <c r="C12471">
        <v>2024</v>
      </c>
      <c r="D12471" t="s">
        <v>58</v>
      </c>
      <c r="E12471" t="s">
        <v>45</v>
      </c>
      <c r="F12471" t="s">
        <v>304</v>
      </c>
      <c r="G12471" t="s">
        <v>54</v>
      </c>
      <c r="H12471" t="s">
        <v>313</v>
      </c>
      <c r="I12471" t="s">
        <v>559</v>
      </c>
      <c r="J12471" s="16">
        <v>38543</v>
      </c>
    </row>
    <row r="12472" spans="1:10" hidden="1" x14ac:dyDescent="0.25">
      <c r="A12472" t="s">
        <v>126</v>
      </c>
      <c r="B12472" t="s">
        <v>128</v>
      </c>
      <c r="C12472">
        <v>2024</v>
      </c>
      <c r="D12472" t="s">
        <v>58</v>
      </c>
      <c r="E12472" t="s">
        <v>45</v>
      </c>
      <c r="F12472" t="s">
        <v>304</v>
      </c>
      <c r="G12472" t="s">
        <v>54</v>
      </c>
      <c r="H12472" t="s">
        <v>593</v>
      </c>
      <c r="I12472" t="s">
        <v>514</v>
      </c>
    </row>
    <row r="12473" spans="1:10" hidden="1" x14ac:dyDescent="0.25">
      <c r="A12473" t="s">
        <v>126</v>
      </c>
      <c r="B12473" t="s">
        <v>128</v>
      </c>
      <c r="C12473">
        <v>2024</v>
      </c>
      <c r="D12473" t="s">
        <v>58</v>
      </c>
      <c r="E12473" t="s">
        <v>45</v>
      </c>
      <c r="F12473" t="s">
        <v>304</v>
      </c>
      <c r="G12473" t="s">
        <v>54</v>
      </c>
      <c r="H12473" t="s">
        <v>314</v>
      </c>
      <c r="I12473" t="s">
        <v>398</v>
      </c>
      <c r="J12473" s="16">
        <v>1222000</v>
      </c>
    </row>
    <row r="12474" spans="1:10" hidden="1" x14ac:dyDescent="0.25">
      <c r="A12474" t="s">
        <v>126</v>
      </c>
      <c r="B12474" t="s">
        <v>128</v>
      </c>
      <c r="C12474">
        <v>2024</v>
      </c>
      <c r="D12474" t="s">
        <v>58</v>
      </c>
      <c r="E12474" t="s">
        <v>45</v>
      </c>
      <c r="F12474" t="s">
        <v>304</v>
      </c>
      <c r="G12474" t="s">
        <v>54</v>
      </c>
      <c r="H12474" t="s">
        <v>315</v>
      </c>
      <c r="I12474" t="s">
        <v>454</v>
      </c>
      <c r="J12474" s="16">
        <v>232000</v>
      </c>
    </row>
    <row r="12475" spans="1:10" hidden="1" x14ac:dyDescent="0.25">
      <c r="A12475" t="s">
        <v>126</v>
      </c>
      <c r="B12475" t="s">
        <v>128</v>
      </c>
      <c r="C12475">
        <v>2024</v>
      </c>
      <c r="D12475" t="s">
        <v>58</v>
      </c>
      <c r="E12475" t="s">
        <v>45</v>
      </c>
      <c r="F12475" t="s">
        <v>304</v>
      </c>
      <c r="G12475" t="s">
        <v>54</v>
      </c>
      <c r="H12475" t="s">
        <v>315</v>
      </c>
      <c r="I12475" t="s">
        <v>594</v>
      </c>
      <c r="J12475" s="16">
        <v>142000</v>
      </c>
    </row>
    <row r="12476" spans="1:10" hidden="1" x14ac:dyDescent="0.25">
      <c r="A12476" t="s">
        <v>126</v>
      </c>
      <c r="B12476" t="s">
        <v>128</v>
      </c>
      <c r="C12476">
        <v>2024</v>
      </c>
      <c r="D12476" t="s">
        <v>58</v>
      </c>
      <c r="E12476" t="s">
        <v>45</v>
      </c>
      <c r="F12476" t="s">
        <v>304</v>
      </c>
      <c r="G12476" t="s">
        <v>47</v>
      </c>
      <c r="H12476" s="90" t="s">
        <v>748</v>
      </c>
      <c r="I12476" s="90" t="s">
        <v>591</v>
      </c>
      <c r="J12476" s="3">
        <v>3016500</v>
      </c>
    </row>
    <row r="12477" spans="1:10" hidden="1" x14ac:dyDescent="0.25">
      <c r="A12477" t="s">
        <v>126</v>
      </c>
      <c r="B12477" t="s">
        <v>128</v>
      </c>
      <c r="C12477">
        <v>2024</v>
      </c>
      <c r="D12477" t="s">
        <v>58</v>
      </c>
      <c r="E12477" t="s">
        <v>45</v>
      </c>
      <c r="F12477" t="s">
        <v>304</v>
      </c>
      <c r="G12477" t="s">
        <v>49</v>
      </c>
      <c r="H12477" t="s">
        <v>317</v>
      </c>
    </row>
    <row r="12478" spans="1:10" hidden="1" x14ac:dyDescent="0.25">
      <c r="A12478" t="s">
        <v>126</v>
      </c>
      <c r="B12478" t="s">
        <v>128</v>
      </c>
      <c r="C12478">
        <v>2024</v>
      </c>
      <c r="D12478" t="s">
        <v>58</v>
      </c>
      <c r="E12478" t="s">
        <v>45</v>
      </c>
      <c r="F12478" t="s">
        <v>50</v>
      </c>
      <c r="G12478" t="s">
        <v>56</v>
      </c>
      <c r="H12478" t="s">
        <v>124</v>
      </c>
      <c r="I12478" t="s">
        <v>401</v>
      </c>
      <c r="J12478" s="16">
        <v>140150</v>
      </c>
    </row>
    <row r="12479" spans="1:10" hidden="1" x14ac:dyDescent="0.25">
      <c r="A12479" t="s">
        <v>126</v>
      </c>
      <c r="B12479" t="s">
        <v>128</v>
      </c>
      <c r="C12479">
        <v>2024</v>
      </c>
      <c r="D12479" t="s">
        <v>58</v>
      </c>
      <c r="E12479" t="s">
        <v>45</v>
      </c>
      <c r="F12479" t="s">
        <v>50</v>
      </c>
      <c r="G12479" t="s">
        <v>56</v>
      </c>
      <c r="H12479" t="s">
        <v>98</v>
      </c>
      <c r="I12479" t="s">
        <v>401</v>
      </c>
      <c r="J12479" s="16">
        <v>197750</v>
      </c>
    </row>
    <row r="12480" spans="1:10" hidden="1" x14ac:dyDescent="0.25">
      <c r="A12480" t="s">
        <v>126</v>
      </c>
      <c r="B12480" t="s">
        <v>128</v>
      </c>
      <c r="C12480">
        <v>2024</v>
      </c>
      <c r="D12480" t="s">
        <v>58</v>
      </c>
      <c r="E12480" t="s">
        <v>45</v>
      </c>
      <c r="F12480" t="s">
        <v>50</v>
      </c>
      <c r="G12480" t="s">
        <v>56</v>
      </c>
      <c r="H12480" t="s">
        <v>98</v>
      </c>
      <c r="I12480" t="s">
        <v>569</v>
      </c>
      <c r="J12480" s="3">
        <v>959035.76</v>
      </c>
    </row>
    <row r="12481" spans="1:10" hidden="1" x14ac:dyDescent="0.25">
      <c r="A12481" t="s">
        <v>126</v>
      </c>
      <c r="B12481" t="s">
        <v>128</v>
      </c>
      <c r="C12481">
        <v>2024</v>
      </c>
      <c r="D12481" t="s">
        <v>58</v>
      </c>
      <c r="E12481" t="s">
        <v>45</v>
      </c>
      <c r="F12481" t="s">
        <v>50</v>
      </c>
      <c r="G12481" t="s">
        <v>56</v>
      </c>
      <c r="H12481" t="s">
        <v>265</v>
      </c>
      <c r="I12481" t="s">
        <v>398</v>
      </c>
    </row>
    <row r="12482" spans="1:10" hidden="1" x14ac:dyDescent="0.25">
      <c r="A12482" t="s">
        <v>126</v>
      </c>
      <c r="B12482" t="s">
        <v>128</v>
      </c>
      <c r="C12482">
        <v>2024</v>
      </c>
      <c r="D12482" t="s">
        <v>58</v>
      </c>
      <c r="E12482" t="s">
        <v>45</v>
      </c>
      <c r="F12482" t="s">
        <v>50</v>
      </c>
      <c r="G12482" t="s">
        <v>56</v>
      </c>
      <c r="H12482" t="s">
        <v>265</v>
      </c>
      <c r="I12482" t="s">
        <v>454</v>
      </c>
    </row>
    <row r="12483" spans="1:10" hidden="1" x14ac:dyDescent="0.25">
      <c r="A12483" t="s">
        <v>126</v>
      </c>
      <c r="B12483" t="s">
        <v>128</v>
      </c>
      <c r="C12483">
        <v>2024</v>
      </c>
      <c r="D12483" t="s">
        <v>58</v>
      </c>
      <c r="E12483" t="s">
        <v>45</v>
      </c>
      <c r="F12483" t="s">
        <v>50</v>
      </c>
      <c r="G12483" t="s">
        <v>56</v>
      </c>
      <c r="H12483" t="s">
        <v>265</v>
      </c>
      <c r="I12483" t="s">
        <v>675</v>
      </c>
    </row>
    <row r="12484" spans="1:10" hidden="1" x14ac:dyDescent="0.25">
      <c r="A12484" t="s">
        <v>126</v>
      </c>
      <c r="B12484" t="s">
        <v>128</v>
      </c>
      <c r="C12484">
        <v>2024</v>
      </c>
      <c r="D12484" t="s">
        <v>58</v>
      </c>
      <c r="E12484" t="s">
        <v>45</v>
      </c>
      <c r="F12484" t="s">
        <v>50</v>
      </c>
      <c r="G12484" t="s">
        <v>56</v>
      </c>
      <c r="H12484" t="s">
        <v>265</v>
      </c>
      <c r="I12484" t="s">
        <v>514</v>
      </c>
    </row>
    <row r="12485" spans="1:10" hidden="1" x14ac:dyDescent="0.25">
      <c r="A12485" t="s">
        <v>126</v>
      </c>
      <c r="B12485" t="s">
        <v>128</v>
      </c>
      <c r="C12485">
        <v>2024</v>
      </c>
      <c r="D12485" t="s">
        <v>58</v>
      </c>
      <c r="E12485" t="s">
        <v>45</v>
      </c>
      <c r="F12485" t="s">
        <v>50</v>
      </c>
      <c r="G12485" t="s">
        <v>56</v>
      </c>
      <c r="H12485" t="s">
        <v>265</v>
      </c>
      <c r="I12485" t="s">
        <v>581</v>
      </c>
    </row>
    <row r="12486" spans="1:10" hidden="1" x14ac:dyDescent="0.25">
      <c r="A12486" t="s">
        <v>126</v>
      </c>
      <c r="B12486" t="s">
        <v>128</v>
      </c>
      <c r="C12486">
        <v>2024</v>
      </c>
      <c r="D12486" t="s">
        <v>58</v>
      </c>
      <c r="E12486" t="s">
        <v>45</v>
      </c>
      <c r="F12486" t="s">
        <v>50</v>
      </c>
      <c r="G12486" t="s">
        <v>56</v>
      </c>
      <c r="H12486" t="s">
        <v>265</v>
      </c>
      <c r="I12486" t="s">
        <v>399</v>
      </c>
    </row>
    <row r="12487" spans="1:10" hidden="1" x14ac:dyDescent="0.25">
      <c r="A12487" t="s">
        <v>126</v>
      </c>
      <c r="B12487" t="s">
        <v>128</v>
      </c>
      <c r="C12487">
        <v>2024</v>
      </c>
      <c r="D12487" t="s">
        <v>58</v>
      </c>
      <c r="E12487" t="s">
        <v>45</v>
      </c>
      <c r="F12487" t="s">
        <v>50</v>
      </c>
      <c r="G12487" t="s">
        <v>56</v>
      </c>
      <c r="H12487" t="s">
        <v>265</v>
      </c>
      <c r="I12487" t="s">
        <v>403</v>
      </c>
      <c r="J12487" s="3"/>
    </row>
    <row r="12488" spans="1:10" hidden="1" x14ac:dyDescent="0.25">
      <c r="A12488" t="s">
        <v>126</v>
      </c>
      <c r="B12488" t="s">
        <v>128</v>
      </c>
      <c r="C12488">
        <v>2024</v>
      </c>
      <c r="D12488" t="s">
        <v>58</v>
      </c>
      <c r="E12488" t="s">
        <v>45</v>
      </c>
      <c r="F12488" t="s">
        <v>50</v>
      </c>
      <c r="G12488" t="s">
        <v>56</v>
      </c>
      <c r="H12488" t="s">
        <v>690</v>
      </c>
      <c r="I12488" t="s">
        <v>382</v>
      </c>
    </row>
    <row r="12489" spans="1:10" hidden="1" x14ac:dyDescent="0.25">
      <c r="A12489" t="s">
        <v>126</v>
      </c>
      <c r="B12489" t="s">
        <v>128</v>
      </c>
      <c r="C12489">
        <v>2024</v>
      </c>
      <c r="D12489" t="s">
        <v>58</v>
      </c>
      <c r="E12489" t="s">
        <v>45</v>
      </c>
      <c r="F12489" t="s">
        <v>50</v>
      </c>
      <c r="G12489" t="s">
        <v>56</v>
      </c>
      <c r="H12489" t="s">
        <v>690</v>
      </c>
      <c r="I12489" t="s">
        <v>576</v>
      </c>
    </row>
    <row r="12490" spans="1:10" hidden="1" x14ac:dyDescent="0.25">
      <c r="A12490" t="s">
        <v>126</v>
      </c>
      <c r="B12490" t="s">
        <v>128</v>
      </c>
      <c r="C12490">
        <v>2024</v>
      </c>
      <c r="D12490" t="s">
        <v>58</v>
      </c>
      <c r="E12490" t="s">
        <v>45</v>
      </c>
      <c r="F12490" t="s">
        <v>50</v>
      </c>
      <c r="G12490" t="s">
        <v>56</v>
      </c>
      <c r="H12490" t="s">
        <v>193</v>
      </c>
      <c r="I12490" t="s">
        <v>702</v>
      </c>
      <c r="J12490" s="16">
        <v>3319866</v>
      </c>
    </row>
    <row r="12491" spans="1:10" hidden="1" x14ac:dyDescent="0.25">
      <c r="A12491" t="s">
        <v>126</v>
      </c>
      <c r="B12491" t="s">
        <v>128</v>
      </c>
      <c r="C12491">
        <v>2024</v>
      </c>
      <c r="D12491" t="s">
        <v>58</v>
      </c>
      <c r="E12491" t="s">
        <v>45</v>
      </c>
      <c r="F12491" t="s">
        <v>50</v>
      </c>
      <c r="G12491" t="s">
        <v>56</v>
      </c>
      <c r="H12491" t="s">
        <v>193</v>
      </c>
      <c r="I12491" t="s">
        <v>391</v>
      </c>
    </row>
    <row r="12492" spans="1:10" hidden="1" x14ac:dyDescent="0.25">
      <c r="A12492" t="s">
        <v>126</v>
      </c>
      <c r="B12492" t="s">
        <v>128</v>
      </c>
      <c r="C12492">
        <v>2024</v>
      </c>
      <c r="D12492" t="s">
        <v>58</v>
      </c>
      <c r="E12492" t="s">
        <v>45</v>
      </c>
      <c r="F12492" t="s">
        <v>50</v>
      </c>
      <c r="G12492" t="s">
        <v>101</v>
      </c>
      <c r="H12492" t="s">
        <v>99</v>
      </c>
      <c r="I12492" t="s">
        <v>401</v>
      </c>
      <c r="J12492" s="3">
        <v>554145.36</v>
      </c>
    </row>
    <row r="12493" spans="1:10" hidden="1" x14ac:dyDescent="0.25">
      <c r="A12493" t="s">
        <v>126</v>
      </c>
      <c r="B12493" t="s">
        <v>128</v>
      </c>
      <c r="C12493">
        <v>2024</v>
      </c>
      <c r="D12493" t="s">
        <v>58</v>
      </c>
      <c r="E12493" t="s">
        <v>45</v>
      </c>
      <c r="F12493" t="s">
        <v>50</v>
      </c>
      <c r="G12493" t="s">
        <v>101</v>
      </c>
      <c r="H12493" t="s">
        <v>255</v>
      </c>
      <c r="I12493" t="s">
        <v>408</v>
      </c>
    </row>
    <row r="12494" spans="1:10" hidden="1" x14ac:dyDescent="0.25">
      <c r="A12494" t="s">
        <v>126</v>
      </c>
      <c r="B12494" t="s">
        <v>128</v>
      </c>
      <c r="C12494">
        <v>2024</v>
      </c>
      <c r="D12494" t="s">
        <v>58</v>
      </c>
      <c r="E12494" t="s">
        <v>45</v>
      </c>
      <c r="F12494" t="s">
        <v>50</v>
      </c>
      <c r="G12494" t="s">
        <v>101</v>
      </c>
      <c r="H12494" t="s">
        <v>255</v>
      </c>
      <c r="I12494" t="s">
        <v>383</v>
      </c>
      <c r="J12494" s="16">
        <v>152746</v>
      </c>
    </row>
    <row r="12495" spans="1:10" hidden="1" x14ac:dyDescent="0.25">
      <c r="A12495" t="s">
        <v>126</v>
      </c>
      <c r="B12495" t="s">
        <v>128</v>
      </c>
      <c r="C12495">
        <v>2024</v>
      </c>
      <c r="D12495" t="s">
        <v>58</v>
      </c>
      <c r="E12495" t="s">
        <v>45</v>
      </c>
      <c r="F12495" t="s">
        <v>50</v>
      </c>
      <c r="G12495" t="s">
        <v>101</v>
      </c>
      <c r="H12495" t="s">
        <v>255</v>
      </c>
      <c r="I12495" s="90" t="s">
        <v>518</v>
      </c>
    </row>
    <row r="12496" spans="1:10" hidden="1" x14ac:dyDescent="0.25">
      <c r="A12496" t="s">
        <v>126</v>
      </c>
      <c r="B12496" t="s">
        <v>128</v>
      </c>
      <c r="C12496">
        <v>2024</v>
      </c>
      <c r="D12496" t="s">
        <v>58</v>
      </c>
      <c r="E12496" t="s">
        <v>45</v>
      </c>
      <c r="F12496" t="s">
        <v>50</v>
      </c>
      <c r="G12496" t="s">
        <v>101</v>
      </c>
      <c r="H12496" t="s">
        <v>255</v>
      </c>
      <c r="I12496" s="90" t="s">
        <v>429</v>
      </c>
      <c r="J12496" s="3"/>
    </row>
    <row r="12497" spans="1:10" hidden="1" x14ac:dyDescent="0.25">
      <c r="A12497" t="s">
        <v>126</v>
      </c>
      <c r="B12497" t="s">
        <v>128</v>
      </c>
      <c r="C12497">
        <v>2024</v>
      </c>
      <c r="D12497" t="s">
        <v>58</v>
      </c>
      <c r="E12497" t="s">
        <v>45</v>
      </c>
      <c r="F12497" t="s">
        <v>50</v>
      </c>
      <c r="G12497" t="s">
        <v>101</v>
      </c>
      <c r="H12497" t="s">
        <v>255</v>
      </c>
      <c r="I12497" t="s">
        <v>716</v>
      </c>
    </row>
    <row r="12498" spans="1:10" hidden="1" x14ac:dyDescent="0.25">
      <c r="A12498" t="s">
        <v>126</v>
      </c>
      <c r="B12498" t="s">
        <v>128</v>
      </c>
      <c r="C12498">
        <v>2024</v>
      </c>
      <c r="D12498" t="s">
        <v>58</v>
      </c>
      <c r="E12498" t="s">
        <v>45</v>
      </c>
      <c r="F12498" t="s">
        <v>50</v>
      </c>
      <c r="G12498" t="s">
        <v>101</v>
      </c>
      <c r="H12498" t="s">
        <v>255</v>
      </c>
      <c r="I12498" t="s">
        <v>395</v>
      </c>
    </row>
    <row r="12499" spans="1:10" hidden="1" x14ac:dyDescent="0.25">
      <c r="A12499" t="s">
        <v>126</v>
      </c>
      <c r="B12499" t="s">
        <v>128</v>
      </c>
      <c r="C12499">
        <v>2024</v>
      </c>
      <c r="D12499" t="s">
        <v>58</v>
      </c>
      <c r="E12499" t="s">
        <v>45</v>
      </c>
      <c r="F12499" t="s">
        <v>50</v>
      </c>
      <c r="G12499" t="s">
        <v>101</v>
      </c>
      <c r="H12499" t="s">
        <v>255</v>
      </c>
      <c r="I12499" s="90" t="s">
        <v>375</v>
      </c>
    </row>
    <row r="12500" spans="1:10" hidden="1" x14ac:dyDescent="0.25">
      <c r="A12500" t="s">
        <v>126</v>
      </c>
      <c r="B12500" t="s">
        <v>128</v>
      </c>
      <c r="C12500">
        <v>2024</v>
      </c>
      <c r="D12500" t="s">
        <v>58</v>
      </c>
      <c r="E12500" t="s">
        <v>45</v>
      </c>
      <c r="F12500" t="s">
        <v>50</v>
      </c>
      <c r="G12500" t="s">
        <v>101</v>
      </c>
      <c r="H12500" t="s">
        <v>255</v>
      </c>
      <c r="I12500" t="s">
        <v>790</v>
      </c>
      <c r="J12500" s="16">
        <v>3016.27</v>
      </c>
    </row>
    <row r="12501" spans="1:10" hidden="1" x14ac:dyDescent="0.25">
      <c r="A12501" t="s">
        <v>126</v>
      </c>
      <c r="B12501" t="s">
        <v>128</v>
      </c>
      <c r="C12501">
        <v>2024</v>
      </c>
      <c r="D12501" t="s">
        <v>58</v>
      </c>
      <c r="E12501" t="s">
        <v>45</v>
      </c>
      <c r="F12501" t="s">
        <v>50</v>
      </c>
      <c r="G12501" t="s">
        <v>101</v>
      </c>
      <c r="H12501" t="s">
        <v>255</v>
      </c>
      <c r="I12501" t="s">
        <v>442</v>
      </c>
    </row>
    <row r="12502" spans="1:10" hidden="1" x14ac:dyDescent="0.25">
      <c r="A12502" t="s">
        <v>126</v>
      </c>
      <c r="B12502" t="s">
        <v>128</v>
      </c>
      <c r="C12502">
        <v>2024</v>
      </c>
      <c r="D12502" t="s">
        <v>58</v>
      </c>
      <c r="E12502" t="s">
        <v>45</v>
      </c>
      <c r="F12502" t="s">
        <v>50</v>
      </c>
      <c r="G12502" t="s">
        <v>101</v>
      </c>
      <c r="H12502" t="s">
        <v>254</v>
      </c>
    </row>
    <row r="12503" spans="1:10" hidden="1" x14ac:dyDescent="0.25">
      <c r="A12503" t="s">
        <v>126</v>
      </c>
      <c r="B12503" t="s">
        <v>128</v>
      </c>
      <c r="C12503">
        <v>2024</v>
      </c>
      <c r="D12503" t="s">
        <v>58</v>
      </c>
      <c r="E12503" t="s">
        <v>45</v>
      </c>
      <c r="F12503" t="s">
        <v>50</v>
      </c>
      <c r="G12503" t="s">
        <v>101</v>
      </c>
      <c r="H12503" t="s">
        <v>236</v>
      </c>
      <c r="I12503" t="s">
        <v>615</v>
      </c>
    </row>
    <row r="12504" spans="1:10" hidden="1" x14ac:dyDescent="0.25">
      <c r="A12504" t="s">
        <v>126</v>
      </c>
      <c r="B12504" t="s">
        <v>128</v>
      </c>
      <c r="C12504">
        <v>2024</v>
      </c>
      <c r="D12504" t="s">
        <v>58</v>
      </c>
      <c r="E12504" t="s">
        <v>45</v>
      </c>
      <c r="F12504" t="s">
        <v>50</v>
      </c>
      <c r="G12504" t="s">
        <v>101</v>
      </c>
      <c r="H12504" t="s">
        <v>678</v>
      </c>
      <c r="I12504" t="s">
        <v>457</v>
      </c>
    </row>
    <row r="12505" spans="1:10" hidden="1" x14ac:dyDescent="0.25">
      <c r="A12505" t="s">
        <v>126</v>
      </c>
      <c r="B12505" t="s">
        <v>128</v>
      </c>
      <c r="C12505">
        <v>2024</v>
      </c>
      <c r="D12505" t="s">
        <v>58</v>
      </c>
      <c r="E12505" t="s">
        <v>45</v>
      </c>
      <c r="F12505" t="s">
        <v>50</v>
      </c>
      <c r="G12505" t="s">
        <v>101</v>
      </c>
      <c r="H12505" t="s">
        <v>678</v>
      </c>
      <c r="I12505" t="s">
        <v>465</v>
      </c>
    </row>
    <row r="12506" spans="1:10" hidden="1" x14ac:dyDescent="0.25">
      <c r="A12506" t="s">
        <v>126</v>
      </c>
      <c r="B12506" t="s">
        <v>128</v>
      </c>
      <c r="C12506">
        <v>2024</v>
      </c>
      <c r="D12506" t="s">
        <v>58</v>
      </c>
      <c r="E12506" t="s">
        <v>45</v>
      </c>
      <c r="F12506" t="s">
        <v>50</v>
      </c>
      <c r="G12506" t="s">
        <v>101</v>
      </c>
      <c r="H12506" t="s">
        <v>678</v>
      </c>
      <c r="I12506" t="s">
        <v>398</v>
      </c>
    </row>
    <row r="12507" spans="1:10" hidden="1" x14ac:dyDescent="0.25">
      <c r="A12507" t="s">
        <v>126</v>
      </c>
      <c r="B12507" t="s">
        <v>128</v>
      </c>
      <c r="C12507">
        <v>2024</v>
      </c>
      <c r="D12507" t="s">
        <v>58</v>
      </c>
      <c r="E12507" t="s">
        <v>45</v>
      </c>
      <c r="F12507" t="s">
        <v>50</v>
      </c>
      <c r="G12507" t="s">
        <v>101</v>
      </c>
      <c r="H12507" t="s">
        <v>678</v>
      </c>
      <c r="I12507" t="s">
        <v>503</v>
      </c>
    </row>
    <row r="12508" spans="1:10" hidden="1" x14ac:dyDescent="0.25">
      <c r="A12508" t="s">
        <v>126</v>
      </c>
      <c r="B12508" t="s">
        <v>128</v>
      </c>
      <c r="C12508">
        <v>2024</v>
      </c>
      <c r="D12508" t="s">
        <v>58</v>
      </c>
      <c r="E12508" t="s">
        <v>45</v>
      </c>
      <c r="F12508" t="s">
        <v>50</v>
      </c>
      <c r="G12508" t="s">
        <v>101</v>
      </c>
      <c r="H12508" t="s">
        <v>678</v>
      </c>
      <c r="I12508" t="s">
        <v>384</v>
      </c>
    </row>
    <row r="12509" spans="1:10" hidden="1" x14ac:dyDescent="0.25">
      <c r="A12509" t="s">
        <v>126</v>
      </c>
      <c r="B12509" t="s">
        <v>128</v>
      </c>
      <c r="C12509">
        <v>2024</v>
      </c>
      <c r="D12509" t="s">
        <v>58</v>
      </c>
      <c r="E12509" t="s">
        <v>45</v>
      </c>
      <c r="F12509" t="s">
        <v>50</v>
      </c>
      <c r="G12509" t="s">
        <v>101</v>
      </c>
      <c r="H12509" t="s">
        <v>678</v>
      </c>
      <c r="I12509" t="s">
        <v>414</v>
      </c>
    </row>
    <row r="12510" spans="1:10" hidden="1" x14ac:dyDescent="0.25">
      <c r="A12510" t="s">
        <v>126</v>
      </c>
      <c r="B12510" t="s">
        <v>128</v>
      </c>
      <c r="C12510">
        <v>2024</v>
      </c>
      <c r="D12510" t="s">
        <v>58</v>
      </c>
      <c r="E12510" t="s">
        <v>45</v>
      </c>
      <c r="F12510" t="s">
        <v>50</v>
      </c>
      <c r="G12510" t="s">
        <v>101</v>
      </c>
      <c r="H12510" t="s">
        <v>678</v>
      </c>
      <c r="I12510" t="s">
        <v>409</v>
      </c>
    </row>
    <row r="12511" spans="1:10" hidden="1" x14ac:dyDescent="0.25">
      <c r="A12511" t="s">
        <v>126</v>
      </c>
      <c r="B12511" t="s">
        <v>128</v>
      </c>
      <c r="C12511">
        <v>2024</v>
      </c>
      <c r="D12511" t="s">
        <v>58</v>
      </c>
      <c r="E12511" t="s">
        <v>45</v>
      </c>
      <c r="F12511" t="s">
        <v>50</v>
      </c>
      <c r="G12511" t="s">
        <v>101</v>
      </c>
      <c r="H12511" t="s">
        <v>678</v>
      </c>
      <c r="I12511" t="s">
        <v>417</v>
      </c>
    </row>
    <row r="12512" spans="1:10" hidden="1" x14ac:dyDescent="0.25">
      <c r="A12512" t="s">
        <v>126</v>
      </c>
      <c r="B12512" t="s">
        <v>128</v>
      </c>
      <c r="C12512">
        <v>2024</v>
      </c>
      <c r="D12512" t="s">
        <v>58</v>
      </c>
      <c r="E12512" t="s">
        <v>45</v>
      </c>
      <c r="F12512" t="s">
        <v>50</v>
      </c>
      <c r="G12512" t="s">
        <v>101</v>
      </c>
      <c r="H12512" t="s">
        <v>678</v>
      </c>
      <c r="I12512" t="s">
        <v>505</v>
      </c>
    </row>
    <row r="12513" spans="1:10" hidden="1" x14ac:dyDescent="0.25">
      <c r="A12513" t="s">
        <v>126</v>
      </c>
      <c r="B12513" t="s">
        <v>128</v>
      </c>
      <c r="C12513">
        <v>2024</v>
      </c>
      <c r="D12513" t="s">
        <v>58</v>
      </c>
      <c r="E12513" t="s">
        <v>45</v>
      </c>
      <c r="F12513" t="s">
        <v>50</v>
      </c>
      <c r="G12513" t="s">
        <v>101</v>
      </c>
      <c r="H12513" t="s">
        <v>678</v>
      </c>
      <c r="I12513" t="s">
        <v>403</v>
      </c>
      <c r="J12513" s="16"/>
    </row>
    <row r="12514" spans="1:10" hidden="1" x14ac:dyDescent="0.25">
      <c r="A12514" t="s">
        <v>126</v>
      </c>
      <c r="B12514" t="s">
        <v>128</v>
      </c>
      <c r="C12514">
        <v>2024</v>
      </c>
      <c r="D12514" t="s">
        <v>58</v>
      </c>
      <c r="E12514" t="s">
        <v>45</v>
      </c>
      <c r="F12514" t="s">
        <v>50</v>
      </c>
      <c r="G12514" t="s">
        <v>101</v>
      </c>
      <c r="H12514" t="s">
        <v>678</v>
      </c>
      <c r="I12514" t="s">
        <v>414</v>
      </c>
    </row>
    <row r="12515" spans="1:10" hidden="1" x14ac:dyDescent="0.25">
      <c r="A12515" t="s">
        <v>126</v>
      </c>
      <c r="B12515" t="s">
        <v>128</v>
      </c>
      <c r="C12515">
        <v>2024</v>
      </c>
      <c r="D12515" t="s">
        <v>58</v>
      </c>
      <c r="E12515" t="s">
        <v>45</v>
      </c>
      <c r="F12515" t="s">
        <v>50</v>
      </c>
      <c r="G12515" t="s">
        <v>101</v>
      </c>
      <c r="H12515" t="s">
        <v>678</v>
      </c>
    </row>
    <row r="12516" spans="1:10" hidden="1" x14ac:dyDescent="0.25">
      <c r="A12516" t="s">
        <v>126</v>
      </c>
      <c r="B12516" t="s">
        <v>128</v>
      </c>
      <c r="C12516">
        <v>2024</v>
      </c>
      <c r="D12516" t="s">
        <v>58</v>
      </c>
      <c r="E12516" t="s">
        <v>45</v>
      </c>
      <c r="F12516" t="s">
        <v>50</v>
      </c>
      <c r="G12516" t="s">
        <v>101</v>
      </c>
      <c r="H12516" t="s">
        <v>678</v>
      </c>
    </row>
    <row r="12517" spans="1:10" hidden="1" x14ac:dyDescent="0.25">
      <c r="A12517" t="s">
        <v>126</v>
      </c>
      <c r="B12517" t="s">
        <v>128</v>
      </c>
      <c r="C12517">
        <v>2024</v>
      </c>
      <c r="D12517" t="s">
        <v>58</v>
      </c>
      <c r="E12517" t="s">
        <v>45</v>
      </c>
      <c r="F12517" t="s">
        <v>50</v>
      </c>
      <c r="G12517" t="s">
        <v>101</v>
      </c>
      <c r="H12517" t="s">
        <v>30</v>
      </c>
      <c r="I12517" t="s">
        <v>556</v>
      </c>
      <c r="J12517" s="16">
        <f>45000-1617.06</f>
        <v>43382.94</v>
      </c>
    </row>
    <row r="12518" spans="1:10" hidden="1" x14ac:dyDescent="0.25">
      <c r="A12518" t="s">
        <v>126</v>
      </c>
      <c r="B12518" t="s">
        <v>128</v>
      </c>
      <c r="C12518">
        <v>2024</v>
      </c>
      <c r="D12518" t="s">
        <v>58</v>
      </c>
      <c r="E12518" t="s">
        <v>45</v>
      </c>
      <c r="F12518" t="s">
        <v>50</v>
      </c>
      <c r="G12518" t="s">
        <v>101</v>
      </c>
      <c r="H12518" t="s">
        <v>30</v>
      </c>
      <c r="I12518" t="s">
        <v>749</v>
      </c>
    </row>
    <row r="12519" spans="1:10" hidden="1" x14ac:dyDescent="0.25">
      <c r="A12519" t="s">
        <v>126</v>
      </c>
      <c r="B12519" t="s">
        <v>128</v>
      </c>
      <c r="C12519">
        <v>2024</v>
      </c>
      <c r="D12519" t="s">
        <v>58</v>
      </c>
      <c r="E12519" t="s">
        <v>45</v>
      </c>
      <c r="F12519" t="s">
        <v>50</v>
      </c>
      <c r="G12519" t="s">
        <v>101</v>
      </c>
      <c r="H12519" t="s">
        <v>30</v>
      </c>
      <c r="I12519" t="s">
        <v>556</v>
      </c>
    </row>
    <row r="12520" spans="1:10" hidden="1" x14ac:dyDescent="0.25">
      <c r="A12520" t="s">
        <v>126</v>
      </c>
      <c r="B12520" t="s">
        <v>128</v>
      </c>
      <c r="C12520">
        <v>2024</v>
      </c>
      <c r="D12520" t="s">
        <v>58</v>
      </c>
      <c r="E12520" t="s">
        <v>45</v>
      </c>
      <c r="F12520" t="s">
        <v>50</v>
      </c>
      <c r="G12520" t="s">
        <v>101</v>
      </c>
      <c r="H12520" t="s">
        <v>30</v>
      </c>
      <c r="I12520" t="s">
        <v>703</v>
      </c>
    </row>
    <row r="12521" spans="1:10" hidden="1" x14ac:dyDescent="0.25">
      <c r="A12521" t="s">
        <v>126</v>
      </c>
      <c r="B12521" t="s">
        <v>128</v>
      </c>
      <c r="C12521">
        <v>2024</v>
      </c>
      <c r="D12521" t="s">
        <v>58</v>
      </c>
      <c r="E12521" t="s">
        <v>45</v>
      </c>
      <c r="F12521" t="s">
        <v>50</v>
      </c>
      <c r="G12521" t="s">
        <v>101</v>
      </c>
      <c r="H12521" t="s">
        <v>30</v>
      </c>
      <c r="I12521" t="s">
        <v>478</v>
      </c>
    </row>
    <row r="12522" spans="1:10" hidden="1" x14ac:dyDescent="0.25">
      <c r="A12522" t="s">
        <v>126</v>
      </c>
      <c r="B12522" t="s">
        <v>128</v>
      </c>
      <c r="C12522">
        <v>2024</v>
      </c>
      <c r="D12522" t="s">
        <v>58</v>
      </c>
      <c r="E12522" t="s">
        <v>45</v>
      </c>
      <c r="F12522" t="s">
        <v>50</v>
      </c>
      <c r="G12522" t="s">
        <v>101</v>
      </c>
      <c r="H12522" t="s">
        <v>30</v>
      </c>
      <c r="I12522" t="s">
        <v>409</v>
      </c>
    </row>
    <row r="12523" spans="1:10" hidden="1" x14ac:dyDescent="0.25">
      <c r="A12523" t="s">
        <v>126</v>
      </c>
      <c r="B12523" t="s">
        <v>128</v>
      </c>
      <c r="C12523">
        <v>2024</v>
      </c>
      <c r="D12523" t="s">
        <v>58</v>
      </c>
      <c r="E12523" t="s">
        <v>45</v>
      </c>
      <c r="F12523" t="s">
        <v>50</v>
      </c>
      <c r="G12523" t="s">
        <v>101</v>
      </c>
      <c r="H12523" t="s">
        <v>30</v>
      </c>
      <c r="I12523" t="s">
        <v>464</v>
      </c>
    </row>
    <row r="12524" spans="1:10" hidden="1" x14ac:dyDescent="0.25">
      <c r="A12524" t="s">
        <v>126</v>
      </c>
      <c r="B12524" t="s">
        <v>128</v>
      </c>
      <c r="C12524">
        <v>2024</v>
      </c>
      <c r="D12524" t="s">
        <v>58</v>
      </c>
      <c r="E12524" t="s">
        <v>45</v>
      </c>
      <c r="F12524" t="s">
        <v>50</v>
      </c>
      <c r="G12524" t="s">
        <v>101</v>
      </c>
      <c r="H12524" t="s">
        <v>30</v>
      </c>
      <c r="I12524" t="s">
        <v>662</v>
      </c>
    </row>
    <row r="12525" spans="1:10" hidden="1" x14ac:dyDescent="0.25">
      <c r="A12525" t="s">
        <v>126</v>
      </c>
      <c r="B12525" t="s">
        <v>128</v>
      </c>
      <c r="C12525">
        <v>2024</v>
      </c>
      <c r="D12525" t="s">
        <v>58</v>
      </c>
      <c r="E12525" t="s">
        <v>45</v>
      </c>
      <c r="F12525" t="s">
        <v>50</v>
      </c>
      <c r="G12525" t="s">
        <v>101</v>
      </c>
      <c r="H12525" t="s">
        <v>30</v>
      </c>
      <c r="I12525" t="s">
        <v>663</v>
      </c>
    </row>
    <row r="12526" spans="1:10" hidden="1" x14ac:dyDescent="0.25">
      <c r="A12526" t="s">
        <v>126</v>
      </c>
      <c r="B12526" t="s">
        <v>128</v>
      </c>
      <c r="C12526">
        <v>2024</v>
      </c>
      <c r="D12526" t="s">
        <v>58</v>
      </c>
      <c r="E12526" t="s">
        <v>45</v>
      </c>
      <c r="F12526" t="s">
        <v>50</v>
      </c>
      <c r="G12526" t="s">
        <v>101</v>
      </c>
      <c r="H12526" t="s">
        <v>30</v>
      </c>
      <c r="I12526" t="s">
        <v>664</v>
      </c>
    </row>
    <row r="12527" spans="1:10" hidden="1" x14ac:dyDescent="0.25">
      <c r="A12527" t="s">
        <v>126</v>
      </c>
      <c r="B12527" t="s">
        <v>128</v>
      </c>
      <c r="C12527">
        <v>2024</v>
      </c>
      <c r="D12527" t="s">
        <v>58</v>
      </c>
      <c r="E12527" t="s">
        <v>45</v>
      </c>
      <c r="F12527" t="s">
        <v>50</v>
      </c>
      <c r="G12527" t="s">
        <v>101</v>
      </c>
      <c r="H12527" t="s">
        <v>30</v>
      </c>
      <c r="I12527" t="s">
        <v>615</v>
      </c>
    </row>
    <row r="12528" spans="1:10" hidden="1" x14ac:dyDescent="0.25">
      <c r="A12528" t="s">
        <v>126</v>
      </c>
      <c r="B12528" t="s">
        <v>128</v>
      </c>
      <c r="C12528">
        <v>2024</v>
      </c>
      <c r="D12528" t="s">
        <v>58</v>
      </c>
      <c r="E12528" t="s">
        <v>45</v>
      </c>
      <c r="F12528" t="s">
        <v>50</v>
      </c>
      <c r="G12528" t="s">
        <v>101</v>
      </c>
      <c r="H12528" t="s">
        <v>30</v>
      </c>
      <c r="I12528" s="90" t="s">
        <v>526</v>
      </c>
      <c r="J12528" s="3"/>
    </row>
    <row r="12529" spans="1:10" hidden="1" x14ac:dyDescent="0.25">
      <c r="A12529" t="s">
        <v>126</v>
      </c>
      <c r="B12529" t="s">
        <v>128</v>
      </c>
      <c r="C12529">
        <v>2024</v>
      </c>
      <c r="D12529" t="s">
        <v>58</v>
      </c>
      <c r="E12529" t="s">
        <v>45</v>
      </c>
      <c r="F12529" t="s">
        <v>50</v>
      </c>
      <c r="G12529" t="s">
        <v>101</v>
      </c>
      <c r="H12529" t="s">
        <v>30</v>
      </c>
      <c r="I12529" s="90" t="s">
        <v>717</v>
      </c>
    </row>
    <row r="12530" spans="1:10" hidden="1" x14ac:dyDescent="0.25">
      <c r="A12530" t="s">
        <v>126</v>
      </c>
      <c r="B12530" t="s">
        <v>128</v>
      </c>
      <c r="C12530">
        <v>2024</v>
      </c>
      <c r="D12530" t="s">
        <v>58</v>
      </c>
      <c r="E12530" t="s">
        <v>45</v>
      </c>
      <c r="F12530" t="s">
        <v>50</v>
      </c>
      <c r="G12530" t="s">
        <v>101</v>
      </c>
      <c r="H12530" t="s">
        <v>30</v>
      </c>
      <c r="I12530" t="s">
        <v>375</v>
      </c>
      <c r="J12530" s="3"/>
    </row>
    <row r="12531" spans="1:10" hidden="1" x14ac:dyDescent="0.25">
      <c r="A12531" t="s">
        <v>126</v>
      </c>
      <c r="B12531" t="s">
        <v>128</v>
      </c>
      <c r="C12531">
        <v>2024</v>
      </c>
      <c r="D12531" t="s">
        <v>58</v>
      </c>
      <c r="E12531" t="s">
        <v>45</v>
      </c>
      <c r="F12531" t="s">
        <v>50</v>
      </c>
      <c r="G12531" t="s">
        <v>101</v>
      </c>
      <c r="H12531" t="s">
        <v>30</v>
      </c>
      <c r="I12531" s="90" t="s">
        <v>556</v>
      </c>
      <c r="J12531" s="3"/>
    </row>
    <row r="12532" spans="1:10" hidden="1" x14ac:dyDescent="0.25">
      <c r="A12532" t="s">
        <v>126</v>
      </c>
      <c r="B12532" t="s">
        <v>128</v>
      </c>
      <c r="C12532">
        <v>2024</v>
      </c>
      <c r="D12532" t="s">
        <v>58</v>
      </c>
      <c r="E12532" t="s">
        <v>45</v>
      </c>
      <c r="F12532" t="s">
        <v>50</v>
      </c>
      <c r="G12532" t="s">
        <v>101</v>
      </c>
      <c r="H12532" t="s">
        <v>30</v>
      </c>
      <c r="I12532" s="90" t="s">
        <v>591</v>
      </c>
      <c r="J12532" s="3"/>
    </row>
    <row r="12533" spans="1:10" hidden="1" x14ac:dyDescent="0.25">
      <c r="A12533" t="s">
        <v>126</v>
      </c>
      <c r="B12533" t="s">
        <v>128</v>
      </c>
      <c r="C12533">
        <v>2024</v>
      </c>
      <c r="D12533" t="s">
        <v>58</v>
      </c>
      <c r="E12533" t="s">
        <v>45</v>
      </c>
      <c r="F12533" t="s">
        <v>50</v>
      </c>
      <c r="G12533" t="s">
        <v>101</v>
      </c>
      <c r="H12533" t="s">
        <v>30</v>
      </c>
      <c r="I12533" t="s">
        <v>619</v>
      </c>
    </row>
    <row r="12534" spans="1:10" hidden="1" x14ac:dyDescent="0.25">
      <c r="A12534" t="s">
        <v>126</v>
      </c>
      <c r="B12534" t="s">
        <v>128</v>
      </c>
      <c r="C12534">
        <v>2024</v>
      </c>
      <c r="D12534" t="s">
        <v>58</v>
      </c>
      <c r="E12534" t="s">
        <v>45</v>
      </c>
      <c r="F12534" t="s">
        <v>50</v>
      </c>
      <c r="G12534" t="s">
        <v>101</v>
      </c>
      <c r="H12534" t="s">
        <v>30</v>
      </c>
      <c r="I12534" t="s">
        <v>403</v>
      </c>
    </row>
    <row r="12535" spans="1:10" hidden="1" x14ac:dyDescent="0.25">
      <c r="A12535" t="s">
        <v>126</v>
      </c>
      <c r="B12535" t="s">
        <v>128</v>
      </c>
      <c r="C12535">
        <v>2024</v>
      </c>
      <c r="D12535" t="s">
        <v>58</v>
      </c>
      <c r="E12535" t="s">
        <v>45</v>
      </c>
      <c r="F12535" t="s">
        <v>50</v>
      </c>
      <c r="G12535" t="s">
        <v>101</v>
      </c>
      <c r="H12535" t="s">
        <v>30</v>
      </c>
      <c r="I12535" t="s">
        <v>426</v>
      </c>
    </row>
    <row r="12536" spans="1:10" hidden="1" x14ac:dyDescent="0.25">
      <c r="A12536" t="s">
        <v>126</v>
      </c>
      <c r="B12536" t="s">
        <v>128</v>
      </c>
      <c r="C12536">
        <v>2024</v>
      </c>
      <c r="D12536" t="s">
        <v>58</v>
      </c>
      <c r="E12536" t="s">
        <v>45</v>
      </c>
      <c r="F12536" t="s">
        <v>50</v>
      </c>
      <c r="G12536" t="s">
        <v>101</v>
      </c>
      <c r="H12536" t="s">
        <v>30</v>
      </c>
      <c r="I12536" t="s">
        <v>607</v>
      </c>
    </row>
    <row r="12537" spans="1:10" hidden="1" x14ac:dyDescent="0.25">
      <c r="A12537" t="s">
        <v>126</v>
      </c>
      <c r="B12537" t="s">
        <v>128</v>
      </c>
      <c r="C12537">
        <v>2024</v>
      </c>
      <c r="D12537" t="s">
        <v>58</v>
      </c>
      <c r="E12537" t="s">
        <v>45</v>
      </c>
      <c r="F12537" t="s">
        <v>50</v>
      </c>
      <c r="G12537" t="s">
        <v>101</v>
      </c>
      <c r="H12537" t="s">
        <v>30</v>
      </c>
      <c r="I12537" t="s">
        <v>620</v>
      </c>
    </row>
    <row r="12538" spans="1:10" hidden="1" x14ac:dyDescent="0.25">
      <c r="A12538" t="s">
        <v>126</v>
      </c>
      <c r="B12538" t="s">
        <v>128</v>
      </c>
      <c r="C12538">
        <v>2024</v>
      </c>
      <c r="D12538" t="s">
        <v>58</v>
      </c>
      <c r="E12538" t="s">
        <v>45</v>
      </c>
      <c r="F12538" t="s">
        <v>50</v>
      </c>
      <c r="G12538" t="s">
        <v>101</v>
      </c>
      <c r="H12538" t="s">
        <v>30</v>
      </c>
    </row>
    <row r="12539" spans="1:10" hidden="1" x14ac:dyDescent="0.25">
      <c r="A12539" t="s">
        <v>126</v>
      </c>
      <c r="B12539" t="s">
        <v>128</v>
      </c>
      <c r="C12539">
        <v>2024</v>
      </c>
      <c r="D12539" t="s">
        <v>58</v>
      </c>
      <c r="E12539" t="s">
        <v>45</v>
      </c>
      <c r="F12539" t="s">
        <v>50</v>
      </c>
      <c r="G12539" t="s">
        <v>101</v>
      </c>
      <c r="H12539" t="s">
        <v>30</v>
      </c>
    </row>
    <row r="12540" spans="1:10" hidden="1" x14ac:dyDescent="0.25">
      <c r="A12540" t="s">
        <v>126</v>
      </c>
      <c r="B12540" t="s">
        <v>128</v>
      </c>
      <c r="C12540">
        <v>2024</v>
      </c>
      <c r="D12540" t="s">
        <v>58</v>
      </c>
      <c r="E12540" t="s">
        <v>45</v>
      </c>
      <c r="F12540" t="s">
        <v>50</v>
      </c>
      <c r="G12540" t="s">
        <v>101</v>
      </c>
      <c r="H12540" t="s">
        <v>30</v>
      </c>
    </row>
    <row r="12541" spans="1:10" hidden="1" x14ac:dyDescent="0.25">
      <c r="A12541" t="s">
        <v>126</v>
      </c>
      <c r="B12541" t="s">
        <v>128</v>
      </c>
      <c r="C12541">
        <v>2024</v>
      </c>
      <c r="D12541" t="s">
        <v>58</v>
      </c>
      <c r="E12541" t="s">
        <v>45</v>
      </c>
      <c r="F12541" t="s">
        <v>50</v>
      </c>
      <c r="G12541" t="s">
        <v>101</v>
      </c>
      <c r="H12541" t="s">
        <v>30</v>
      </c>
    </row>
    <row r="12542" spans="1:10" hidden="1" x14ac:dyDescent="0.25">
      <c r="A12542" t="s">
        <v>126</v>
      </c>
      <c r="B12542" t="s">
        <v>128</v>
      </c>
      <c r="C12542">
        <v>2024</v>
      </c>
      <c r="D12542" t="s">
        <v>58</v>
      </c>
      <c r="E12542" t="s">
        <v>45</v>
      </c>
      <c r="F12542" t="s">
        <v>50</v>
      </c>
      <c r="G12542" t="s">
        <v>101</v>
      </c>
      <c r="H12542" t="s">
        <v>30</v>
      </c>
    </row>
    <row r="12543" spans="1:10" hidden="1" x14ac:dyDescent="0.25">
      <c r="A12543" t="s">
        <v>126</v>
      </c>
      <c r="B12543" t="s">
        <v>128</v>
      </c>
      <c r="C12543">
        <v>2024</v>
      </c>
      <c r="D12543" t="s">
        <v>58</v>
      </c>
      <c r="E12543" t="s">
        <v>45</v>
      </c>
      <c r="F12543" t="s">
        <v>50</v>
      </c>
      <c r="G12543" t="s">
        <v>101</v>
      </c>
      <c r="H12543" t="s">
        <v>30</v>
      </c>
    </row>
    <row r="12544" spans="1:10" hidden="1" x14ac:dyDescent="0.25">
      <c r="A12544" t="s">
        <v>126</v>
      </c>
      <c r="B12544" t="s">
        <v>128</v>
      </c>
      <c r="C12544">
        <v>2024</v>
      </c>
      <c r="D12544" t="s">
        <v>58</v>
      </c>
      <c r="E12544" t="s">
        <v>45</v>
      </c>
      <c r="F12544" t="s">
        <v>287</v>
      </c>
      <c r="G12544" t="s">
        <v>287</v>
      </c>
      <c r="H12544" t="s">
        <v>288</v>
      </c>
      <c r="I12544" t="s">
        <v>403</v>
      </c>
    </row>
    <row r="12545" spans="1:10" hidden="1" x14ac:dyDescent="0.25">
      <c r="A12545" t="s">
        <v>126</v>
      </c>
      <c r="B12545" t="s">
        <v>128</v>
      </c>
      <c r="C12545">
        <v>2024</v>
      </c>
      <c r="D12545" t="s">
        <v>58</v>
      </c>
      <c r="E12545" t="s">
        <v>112</v>
      </c>
      <c r="F12545" t="s">
        <v>117</v>
      </c>
      <c r="G12545" t="s">
        <v>53</v>
      </c>
      <c r="H12545" t="s">
        <v>256</v>
      </c>
    </row>
    <row r="12546" spans="1:10" hidden="1" x14ac:dyDescent="0.25">
      <c r="A12546" t="s">
        <v>126</v>
      </c>
      <c r="B12546" t="s">
        <v>128</v>
      </c>
      <c r="C12546">
        <v>2024</v>
      </c>
      <c r="D12546" t="s">
        <v>58</v>
      </c>
      <c r="E12546" t="s">
        <v>112</v>
      </c>
      <c r="F12546" t="s">
        <v>117</v>
      </c>
      <c r="G12546" t="s">
        <v>53</v>
      </c>
      <c r="H12546" t="s">
        <v>335</v>
      </c>
      <c r="I12546" t="s">
        <v>475</v>
      </c>
    </row>
    <row r="12547" spans="1:10" hidden="1" x14ac:dyDescent="0.25">
      <c r="A12547" t="s">
        <v>126</v>
      </c>
      <c r="B12547" t="s">
        <v>128</v>
      </c>
      <c r="C12547">
        <v>2024</v>
      </c>
      <c r="D12547" t="s">
        <v>58</v>
      </c>
      <c r="E12547" t="s">
        <v>112</v>
      </c>
      <c r="F12547" t="s">
        <v>117</v>
      </c>
      <c r="G12547" t="s">
        <v>53</v>
      </c>
      <c r="H12547" t="s">
        <v>257</v>
      </c>
      <c r="I12547" t="s">
        <v>406</v>
      </c>
      <c r="J12547" s="16">
        <v>1346888</v>
      </c>
    </row>
    <row r="12548" spans="1:10" hidden="1" x14ac:dyDescent="0.25">
      <c r="A12548" t="s">
        <v>126</v>
      </c>
      <c r="B12548" t="s">
        <v>128</v>
      </c>
      <c r="C12548">
        <v>2024</v>
      </c>
      <c r="D12548" t="s">
        <v>58</v>
      </c>
      <c r="E12548" t="s">
        <v>112</v>
      </c>
      <c r="F12548" t="s">
        <v>117</v>
      </c>
      <c r="G12548" t="s">
        <v>53</v>
      </c>
      <c r="H12548" t="s">
        <v>257</v>
      </c>
      <c r="I12548" t="s">
        <v>408</v>
      </c>
      <c r="J12548" s="16">
        <v>7630571</v>
      </c>
    </row>
    <row r="12549" spans="1:10" hidden="1" x14ac:dyDescent="0.25">
      <c r="A12549" t="s">
        <v>126</v>
      </c>
      <c r="B12549" t="s">
        <v>128</v>
      </c>
      <c r="C12549">
        <v>2024</v>
      </c>
      <c r="D12549" t="s">
        <v>58</v>
      </c>
      <c r="E12549" t="s">
        <v>112</v>
      </c>
      <c r="F12549" t="s">
        <v>117</v>
      </c>
      <c r="G12549" t="s">
        <v>53</v>
      </c>
      <c r="H12549" t="s">
        <v>257</v>
      </c>
      <c r="I12549" t="s">
        <v>421</v>
      </c>
    </row>
    <row r="12550" spans="1:10" hidden="1" x14ac:dyDescent="0.25">
      <c r="A12550" t="s">
        <v>126</v>
      </c>
      <c r="B12550" t="s">
        <v>128</v>
      </c>
      <c r="C12550">
        <v>2024</v>
      </c>
      <c r="D12550" t="s">
        <v>58</v>
      </c>
      <c r="E12550" t="s">
        <v>112</v>
      </c>
      <c r="F12550" t="s">
        <v>117</v>
      </c>
      <c r="G12550" t="s">
        <v>53</v>
      </c>
      <c r="H12550" t="s">
        <v>257</v>
      </c>
      <c r="I12550" t="s">
        <v>407</v>
      </c>
      <c r="J12550" s="3"/>
    </row>
    <row r="12551" spans="1:10" hidden="1" x14ac:dyDescent="0.25">
      <c r="A12551" t="s">
        <v>126</v>
      </c>
      <c r="B12551" t="s">
        <v>128</v>
      </c>
      <c r="C12551">
        <v>2024</v>
      </c>
      <c r="D12551" t="s">
        <v>58</v>
      </c>
      <c r="E12551" t="s">
        <v>112</v>
      </c>
      <c r="F12551" t="s">
        <v>117</v>
      </c>
      <c r="G12551" t="s">
        <v>53</v>
      </c>
      <c r="H12551" t="s">
        <v>257</v>
      </c>
    </row>
    <row r="12552" spans="1:10" hidden="1" x14ac:dyDescent="0.25">
      <c r="A12552" t="s">
        <v>126</v>
      </c>
      <c r="B12552" t="s">
        <v>128</v>
      </c>
      <c r="C12552">
        <v>2024</v>
      </c>
      <c r="D12552" t="s">
        <v>58</v>
      </c>
      <c r="E12552" t="s">
        <v>112</v>
      </c>
      <c r="F12552" t="s">
        <v>117</v>
      </c>
      <c r="G12552" t="s">
        <v>53</v>
      </c>
      <c r="H12552" t="s">
        <v>257</v>
      </c>
    </row>
    <row r="12553" spans="1:10" hidden="1" x14ac:dyDescent="0.25">
      <c r="A12553" t="s">
        <v>126</v>
      </c>
      <c r="B12553" t="s">
        <v>128</v>
      </c>
      <c r="C12553">
        <v>2024</v>
      </c>
      <c r="D12553" t="s">
        <v>58</v>
      </c>
      <c r="E12553" t="s">
        <v>112</v>
      </c>
      <c r="F12553" t="s">
        <v>117</v>
      </c>
      <c r="G12553" t="s">
        <v>53</v>
      </c>
      <c r="H12553" t="s">
        <v>257</v>
      </c>
    </row>
    <row r="12554" spans="1:10" hidden="1" x14ac:dyDescent="0.25">
      <c r="A12554" t="s">
        <v>126</v>
      </c>
      <c r="B12554" t="s">
        <v>128</v>
      </c>
      <c r="C12554">
        <v>2024</v>
      </c>
      <c r="D12554" t="s">
        <v>58</v>
      </c>
      <c r="E12554" t="s">
        <v>112</v>
      </c>
      <c r="F12554" t="s">
        <v>117</v>
      </c>
      <c r="G12554" t="s">
        <v>53</v>
      </c>
      <c r="H12554" t="s">
        <v>258</v>
      </c>
    </row>
    <row r="12555" spans="1:10" hidden="1" x14ac:dyDescent="0.25">
      <c r="A12555" t="s">
        <v>126</v>
      </c>
      <c r="B12555" t="s">
        <v>128</v>
      </c>
      <c r="C12555">
        <v>2024</v>
      </c>
      <c r="D12555" t="s">
        <v>58</v>
      </c>
      <c r="E12555" t="s">
        <v>112</v>
      </c>
      <c r="F12555" t="s">
        <v>117</v>
      </c>
      <c r="G12555" t="s">
        <v>53</v>
      </c>
      <c r="H12555" t="s">
        <v>259</v>
      </c>
      <c r="I12555" t="s">
        <v>409</v>
      </c>
      <c r="J12555" s="10">
        <v>495613</v>
      </c>
    </row>
    <row r="12556" spans="1:10" hidden="1" x14ac:dyDescent="0.25">
      <c r="A12556" t="s">
        <v>126</v>
      </c>
      <c r="B12556" t="s">
        <v>128</v>
      </c>
      <c r="C12556">
        <v>2024</v>
      </c>
      <c r="D12556" t="s">
        <v>58</v>
      </c>
      <c r="E12556" t="s">
        <v>112</v>
      </c>
      <c r="F12556" t="s">
        <v>117</v>
      </c>
      <c r="G12556" t="s">
        <v>53</v>
      </c>
      <c r="H12556" t="s">
        <v>259</v>
      </c>
      <c r="I12556" t="s">
        <v>411</v>
      </c>
      <c r="J12556" s="16">
        <v>73248</v>
      </c>
    </row>
    <row r="12557" spans="1:10" hidden="1" x14ac:dyDescent="0.25">
      <c r="A12557" t="s">
        <v>126</v>
      </c>
      <c r="B12557" t="s">
        <v>128</v>
      </c>
      <c r="C12557">
        <v>2024</v>
      </c>
      <c r="D12557" t="s">
        <v>58</v>
      </c>
      <c r="E12557" t="s">
        <v>112</v>
      </c>
      <c r="F12557" t="s">
        <v>117</v>
      </c>
      <c r="G12557" t="s">
        <v>53</v>
      </c>
      <c r="H12557" t="s">
        <v>259</v>
      </c>
      <c r="I12557" t="s">
        <v>595</v>
      </c>
      <c r="J12557" s="16">
        <v>50420</v>
      </c>
    </row>
    <row r="12558" spans="1:10" hidden="1" x14ac:dyDescent="0.25">
      <c r="A12558" t="s">
        <v>126</v>
      </c>
      <c r="B12558" t="s">
        <v>128</v>
      </c>
      <c r="C12558">
        <v>2024</v>
      </c>
      <c r="D12558" t="s">
        <v>58</v>
      </c>
      <c r="E12558" t="s">
        <v>112</v>
      </c>
      <c r="F12558" t="s">
        <v>117</v>
      </c>
      <c r="G12558" t="s">
        <v>53</v>
      </c>
      <c r="H12558" t="s">
        <v>259</v>
      </c>
      <c r="I12558" t="s">
        <v>671</v>
      </c>
      <c r="J12558" s="16">
        <v>3680800</v>
      </c>
    </row>
    <row r="12559" spans="1:10" hidden="1" x14ac:dyDescent="0.25">
      <c r="A12559" t="s">
        <v>126</v>
      </c>
      <c r="B12559" t="s">
        <v>128</v>
      </c>
      <c r="C12559">
        <v>2024</v>
      </c>
      <c r="D12559" t="s">
        <v>58</v>
      </c>
      <c r="E12559" t="s">
        <v>112</v>
      </c>
      <c r="F12559" t="s">
        <v>117</v>
      </c>
      <c r="G12559" t="s">
        <v>53</v>
      </c>
      <c r="H12559" t="s">
        <v>259</v>
      </c>
      <c r="I12559" t="s">
        <v>676</v>
      </c>
      <c r="J12559" s="3"/>
    </row>
    <row r="12560" spans="1:10" hidden="1" x14ac:dyDescent="0.25">
      <c r="A12560" t="s">
        <v>126</v>
      </c>
      <c r="B12560" t="s">
        <v>128</v>
      </c>
      <c r="C12560">
        <v>2024</v>
      </c>
      <c r="D12560" t="s">
        <v>58</v>
      </c>
      <c r="E12560" t="s">
        <v>112</v>
      </c>
      <c r="F12560" t="s">
        <v>117</v>
      </c>
      <c r="G12560" t="s">
        <v>53</v>
      </c>
      <c r="H12560" t="s">
        <v>258</v>
      </c>
      <c r="I12560" t="s">
        <v>676</v>
      </c>
    </row>
    <row r="12561" spans="1:10" hidden="1" x14ac:dyDescent="0.25">
      <c r="A12561" t="s">
        <v>126</v>
      </c>
      <c r="B12561" t="s">
        <v>128</v>
      </c>
      <c r="C12561">
        <v>2024</v>
      </c>
      <c r="D12561" t="s">
        <v>58</v>
      </c>
      <c r="E12561" t="s">
        <v>112</v>
      </c>
      <c r="F12561" t="s">
        <v>117</v>
      </c>
      <c r="G12561" t="s">
        <v>53</v>
      </c>
      <c r="H12561" t="s">
        <v>259</v>
      </c>
      <c r="I12561" t="s">
        <v>705</v>
      </c>
      <c r="J12561" s="3">
        <v>67454700</v>
      </c>
    </row>
    <row r="12562" spans="1:10" hidden="1" x14ac:dyDescent="0.25">
      <c r="A12562" t="s">
        <v>126</v>
      </c>
      <c r="B12562" t="s">
        <v>128</v>
      </c>
      <c r="C12562">
        <v>2024</v>
      </c>
      <c r="D12562" t="s">
        <v>58</v>
      </c>
      <c r="E12562" t="s">
        <v>112</v>
      </c>
      <c r="F12562" t="s">
        <v>117</v>
      </c>
      <c r="G12562" t="s">
        <v>53</v>
      </c>
      <c r="H12562" t="s">
        <v>259</v>
      </c>
      <c r="I12562" t="s">
        <v>549</v>
      </c>
    </row>
    <row r="12563" spans="1:10" hidden="1" x14ac:dyDescent="0.25">
      <c r="A12563" t="s">
        <v>126</v>
      </c>
      <c r="B12563" t="s">
        <v>128</v>
      </c>
      <c r="C12563">
        <v>2024</v>
      </c>
      <c r="D12563" t="s">
        <v>58</v>
      </c>
      <c r="E12563" t="s">
        <v>112</v>
      </c>
      <c r="F12563" t="s">
        <v>117</v>
      </c>
      <c r="G12563" t="s">
        <v>334</v>
      </c>
      <c r="H12563" t="s">
        <v>335</v>
      </c>
    </row>
    <row r="12564" spans="1:10" hidden="1" x14ac:dyDescent="0.25">
      <c r="A12564" t="s">
        <v>126</v>
      </c>
      <c r="B12564" t="s">
        <v>128</v>
      </c>
      <c r="C12564">
        <v>2024</v>
      </c>
      <c r="D12564" t="s">
        <v>58</v>
      </c>
      <c r="E12564" t="s">
        <v>112</v>
      </c>
      <c r="F12564" t="s">
        <v>117</v>
      </c>
      <c r="G12564" t="s">
        <v>318</v>
      </c>
      <c r="H12564" t="s">
        <v>180</v>
      </c>
      <c r="I12564" t="s">
        <v>671</v>
      </c>
    </row>
    <row r="12565" spans="1:10" hidden="1" x14ac:dyDescent="0.25">
      <c r="A12565" t="s">
        <v>126</v>
      </c>
      <c r="B12565" t="s">
        <v>128</v>
      </c>
      <c r="C12565">
        <v>2024</v>
      </c>
      <c r="D12565" t="s">
        <v>58</v>
      </c>
      <c r="E12565" t="s">
        <v>112</v>
      </c>
      <c r="F12565" t="s">
        <v>117</v>
      </c>
      <c r="G12565" t="s">
        <v>318</v>
      </c>
      <c r="H12565" t="s">
        <v>180</v>
      </c>
      <c r="I12565" t="s">
        <v>505</v>
      </c>
      <c r="J12565" s="3"/>
    </row>
    <row r="12566" spans="1:10" hidden="1" x14ac:dyDescent="0.25">
      <c r="A12566" t="s">
        <v>126</v>
      </c>
      <c r="B12566" t="s">
        <v>128</v>
      </c>
      <c r="C12566">
        <v>2024</v>
      </c>
      <c r="D12566" t="s">
        <v>58</v>
      </c>
      <c r="E12566" t="s">
        <v>112</v>
      </c>
      <c r="F12566" t="s">
        <v>117</v>
      </c>
      <c r="G12566" t="s">
        <v>318</v>
      </c>
      <c r="H12566" t="s">
        <v>180</v>
      </c>
      <c r="I12566" t="s">
        <v>413</v>
      </c>
      <c r="J12566" s="16">
        <v>3469100</v>
      </c>
    </row>
    <row r="12567" spans="1:10" hidden="1" x14ac:dyDescent="0.25">
      <c r="A12567" t="s">
        <v>126</v>
      </c>
      <c r="B12567" t="s">
        <v>128</v>
      </c>
      <c r="C12567">
        <v>2024</v>
      </c>
      <c r="D12567" t="s">
        <v>58</v>
      </c>
      <c r="E12567" t="s">
        <v>112</v>
      </c>
      <c r="F12567" t="s">
        <v>117</v>
      </c>
      <c r="G12567" t="s">
        <v>318</v>
      </c>
      <c r="H12567" t="s">
        <v>180</v>
      </c>
      <c r="I12567" t="s">
        <v>414</v>
      </c>
      <c r="J12567" s="16">
        <v>1449240</v>
      </c>
    </row>
    <row r="12568" spans="1:10" hidden="1" x14ac:dyDescent="0.25">
      <c r="A12568" t="s">
        <v>126</v>
      </c>
      <c r="B12568" t="s">
        <v>128</v>
      </c>
      <c r="C12568">
        <v>2024</v>
      </c>
      <c r="D12568" t="s">
        <v>58</v>
      </c>
      <c r="E12568" t="s">
        <v>112</v>
      </c>
      <c r="F12568" t="s">
        <v>117</v>
      </c>
      <c r="G12568" t="s">
        <v>318</v>
      </c>
      <c r="H12568" t="s">
        <v>180</v>
      </c>
      <c r="I12568" t="s">
        <v>676</v>
      </c>
    </row>
    <row r="12569" spans="1:10" hidden="1" x14ac:dyDescent="0.25">
      <c r="A12569" t="s">
        <v>126</v>
      </c>
      <c r="B12569" t="s">
        <v>128</v>
      </c>
      <c r="C12569">
        <v>2024</v>
      </c>
      <c r="D12569" t="s">
        <v>58</v>
      </c>
      <c r="E12569" t="s">
        <v>112</v>
      </c>
      <c r="F12569" t="s">
        <v>117</v>
      </c>
      <c r="G12569" t="s">
        <v>318</v>
      </c>
      <c r="H12569" t="s">
        <v>180</v>
      </c>
      <c r="I12569" t="s">
        <v>503</v>
      </c>
    </row>
    <row r="12570" spans="1:10" hidden="1" x14ac:dyDescent="0.25">
      <c r="A12570" t="s">
        <v>126</v>
      </c>
      <c r="B12570" t="s">
        <v>128</v>
      </c>
      <c r="C12570">
        <v>2024</v>
      </c>
      <c r="D12570" t="s">
        <v>58</v>
      </c>
      <c r="E12570" t="s">
        <v>112</v>
      </c>
      <c r="F12570" t="s">
        <v>117</v>
      </c>
      <c r="G12570" t="s">
        <v>318</v>
      </c>
      <c r="H12570" t="s">
        <v>550</v>
      </c>
    </row>
    <row r="12571" spans="1:10" hidden="1" x14ac:dyDescent="0.25">
      <c r="A12571" t="s">
        <v>126</v>
      </c>
      <c r="B12571" t="s">
        <v>128</v>
      </c>
      <c r="C12571">
        <v>2024</v>
      </c>
      <c r="D12571" t="s">
        <v>58</v>
      </c>
      <c r="E12571" t="s">
        <v>112</v>
      </c>
      <c r="F12571" t="s">
        <v>117</v>
      </c>
      <c r="G12571" t="s">
        <v>318</v>
      </c>
      <c r="H12571" t="s">
        <v>279</v>
      </c>
      <c r="I12571" t="s">
        <v>414</v>
      </c>
      <c r="J12571" s="16">
        <v>1360000</v>
      </c>
    </row>
    <row r="12572" spans="1:10" hidden="1" x14ac:dyDescent="0.25">
      <c r="A12572" t="s">
        <v>126</v>
      </c>
      <c r="B12572" t="s">
        <v>128</v>
      </c>
      <c r="C12572">
        <v>2024</v>
      </c>
      <c r="D12572" t="s">
        <v>58</v>
      </c>
      <c r="E12572" t="s">
        <v>112</v>
      </c>
      <c r="F12572" t="s">
        <v>117</v>
      </c>
      <c r="G12572" t="s">
        <v>318</v>
      </c>
      <c r="H12572" t="s">
        <v>279</v>
      </c>
      <c r="I12572" t="s">
        <v>505</v>
      </c>
      <c r="J12572" s="16">
        <v>1094258</v>
      </c>
    </row>
    <row r="12573" spans="1:10" hidden="1" x14ac:dyDescent="0.25">
      <c r="A12573" t="s">
        <v>126</v>
      </c>
      <c r="B12573" t="s">
        <v>128</v>
      </c>
      <c r="C12573">
        <v>2024</v>
      </c>
      <c r="D12573" t="s">
        <v>58</v>
      </c>
      <c r="E12573" t="s">
        <v>112</v>
      </c>
      <c r="F12573" t="s">
        <v>117</v>
      </c>
      <c r="G12573" t="s">
        <v>318</v>
      </c>
      <c r="H12573" t="s">
        <v>279</v>
      </c>
    </row>
    <row r="12574" spans="1:10" hidden="1" x14ac:dyDescent="0.25">
      <c r="A12574" t="s">
        <v>126</v>
      </c>
      <c r="B12574" t="s">
        <v>128</v>
      </c>
      <c r="C12574">
        <v>2024</v>
      </c>
      <c r="D12574" t="s">
        <v>58</v>
      </c>
      <c r="E12574" t="s">
        <v>112</v>
      </c>
      <c r="F12574" t="s">
        <v>117</v>
      </c>
      <c r="G12574" t="s">
        <v>318</v>
      </c>
      <c r="H12574" t="s">
        <v>279</v>
      </c>
    </row>
    <row r="12575" spans="1:10" hidden="1" x14ac:dyDescent="0.25">
      <c r="A12575" t="s">
        <v>126</v>
      </c>
      <c r="B12575" t="s">
        <v>128</v>
      </c>
      <c r="C12575">
        <v>2024</v>
      </c>
      <c r="D12575" t="s">
        <v>58</v>
      </c>
      <c r="E12575" t="s">
        <v>112</v>
      </c>
      <c r="F12575" t="s">
        <v>117</v>
      </c>
      <c r="G12575" t="s">
        <v>318</v>
      </c>
      <c r="H12575" t="s">
        <v>279</v>
      </c>
      <c r="J12575" s="3"/>
    </row>
    <row r="12576" spans="1:10" hidden="1" x14ac:dyDescent="0.25">
      <c r="A12576" t="s">
        <v>126</v>
      </c>
      <c r="B12576" t="s">
        <v>128</v>
      </c>
      <c r="C12576">
        <v>2024</v>
      </c>
      <c r="D12576" t="s">
        <v>58</v>
      </c>
      <c r="E12576" t="s">
        <v>112</v>
      </c>
      <c r="F12576" t="s">
        <v>117</v>
      </c>
      <c r="G12576" t="s">
        <v>665</v>
      </c>
      <c r="H12576" t="s">
        <v>550</v>
      </c>
      <c r="I12576" t="s">
        <v>505</v>
      </c>
      <c r="J12576" s="16">
        <v>2645385</v>
      </c>
    </row>
    <row r="12577" spans="1:10" hidden="1" x14ac:dyDescent="0.25">
      <c r="A12577" t="s">
        <v>126</v>
      </c>
      <c r="B12577" t="s">
        <v>128</v>
      </c>
      <c r="C12577">
        <v>2024</v>
      </c>
      <c r="D12577" t="s">
        <v>58</v>
      </c>
      <c r="E12577" t="s">
        <v>112</v>
      </c>
      <c r="F12577" t="s">
        <v>117</v>
      </c>
      <c r="G12577" t="s">
        <v>665</v>
      </c>
      <c r="H12577" t="s">
        <v>550</v>
      </c>
      <c r="I12577" t="s">
        <v>676</v>
      </c>
    </row>
    <row r="12578" spans="1:10" hidden="1" x14ac:dyDescent="0.25">
      <c r="A12578" t="s">
        <v>126</v>
      </c>
      <c r="B12578" t="s">
        <v>128</v>
      </c>
      <c r="C12578">
        <v>2024</v>
      </c>
      <c r="D12578" t="s">
        <v>58</v>
      </c>
      <c r="E12578" t="s">
        <v>112</v>
      </c>
      <c r="F12578" t="s">
        <v>117</v>
      </c>
      <c r="G12578" t="s">
        <v>47</v>
      </c>
      <c r="H12578" t="s">
        <v>677</v>
      </c>
      <c r="I12578" t="s">
        <v>408</v>
      </c>
      <c r="J12578" s="3"/>
    </row>
    <row r="12579" spans="1:10" hidden="1" x14ac:dyDescent="0.25">
      <c r="A12579" t="s">
        <v>126</v>
      </c>
      <c r="B12579" t="s">
        <v>128</v>
      </c>
      <c r="C12579">
        <v>2024</v>
      </c>
      <c r="D12579" t="s">
        <v>58</v>
      </c>
      <c r="E12579" t="s">
        <v>112</v>
      </c>
      <c r="F12579" t="s">
        <v>117</v>
      </c>
      <c r="G12579" t="s">
        <v>47</v>
      </c>
      <c r="H12579" t="s">
        <v>677</v>
      </c>
      <c r="I12579" s="90" t="s">
        <v>739</v>
      </c>
    </row>
    <row r="12580" spans="1:10" hidden="1" x14ac:dyDescent="0.25">
      <c r="A12580" t="s">
        <v>126</v>
      </c>
      <c r="B12580" t="s">
        <v>128</v>
      </c>
      <c r="C12580">
        <v>2024</v>
      </c>
      <c r="D12580" t="s">
        <v>58</v>
      </c>
      <c r="E12580" t="s">
        <v>112</v>
      </c>
      <c r="F12580" t="s">
        <v>117</v>
      </c>
      <c r="G12580" t="s">
        <v>319</v>
      </c>
      <c r="H12580" t="s">
        <v>181</v>
      </c>
    </row>
    <row r="12581" spans="1:10" hidden="1" x14ac:dyDescent="0.25">
      <c r="A12581" t="s">
        <v>126</v>
      </c>
      <c r="B12581" t="s">
        <v>128</v>
      </c>
      <c r="C12581">
        <v>2024</v>
      </c>
      <c r="D12581" t="s">
        <v>58</v>
      </c>
      <c r="E12581" t="s">
        <v>112</v>
      </c>
      <c r="F12581" t="s">
        <v>117</v>
      </c>
      <c r="G12581" t="s">
        <v>319</v>
      </c>
      <c r="H12581" t="s">
        <v>320</v>
      </c>
    </row>
    <row r="12582" spans="1:10" hidden="1" x14ac:dyDescent="0.25">
      <c r="A12582" t="s">
        <v>130</v>
      </c>
      <c r="B12582" t="s">
        <v>128</v>
      </c>
      <c r="C12582">
        <v>2024</v>
      </c>
      <c r="D12582" t="s">
        <v>58</v>
      </c>
      <c r="E12582" t="s">
        <v>52</v>
      </c>
      <c r="F12582" t="s">
        <v>142</v>
      </c>
      <c r="G12582" t="s">
        <v>301</v>
      </c>
      <c r="H12582" t="s">
        <v>210</v>
      </c>
      <c r="I12582" t="s">
        <v>374</v>
      </c>
      <c r="J12582" s="3">
        <v>291544976.80000001</v>
      </c>
    </row>
    <row r="12583" spans="1:10" hidden="1" x14ac:dyDescent="0.25">
      <c r="A12583" t="s">
        <v>130</v>
      </c>
      <c r="B12583" t="s">
        <v>128</v>
      </c>
      <c r="C12583">
        <v>2024</v>
      </c>
      <c r="D12583" t="s">
        <v>58</v>
      </c>
      <c r="E12583" t="s">
        <v>52</v>
      </c>
      <c r="F12583" t="s">
        <v>152</v>
      </c>
      <c r="G12583" t="s">
        <v>149</v>
      </c>
      <c r="H12583" t="s">
        <v>211</v>
      </c>
    </row>
    <row r="12584" spans="1:10" hidden="1" x14ac:dyDescent="0.25">
      <c r="A12584" t="s">
        <v>130</v>
      </c>
      <c r="B12584" t="s">
        <v>128</v>
      </c>
      <c r="C12584">
        <v>2024</v>
      </c>
      <c r="D12584" t="s">
        <v>58</v>
      </c>
      <c r="E12584" t="s">
        <v>52</v>
      </c>
      <c r="F12584" t="s">
        <v>152</v>
      </c>
      <c r="G12584" t="s">
        <v>213</v>
      </c>
      <c r="H12584" t="s">
        <v>214</v>
      </c>
    </row>
    <row r="12585" spans="1:10" hidden="1" x14ac:dyDescent="0.25">
      <c r="A12585" t="s">
        <v>130</v>
      </c>
      <c r="B12585" t="s">
        <v>128</v>
      </c>
      <c r="C12585">
        <v>2024</v>
      </c>
      <c r="D12585" t="s">
        <v>58</v>
      </c>
      <c r="E12585" t="s">
        <v>52</v>
      </c>
      <c r="F12585" t="s">
        <v>152</v>
      </c>
      <c r="G12585" t="s">
        <v>217</v>
      </c>
      <c r="H12585" t="s">
        <v>218</v>
      </c>
    </row>
    <row r="12586" spans="1:10" hidden="1" x14ac:dyDescent="0.25">
      <c r="A12586" t="s">
        <v>130</v>
      </c>
      <c r="B12586" t="s">
        <v>128</v>
      </c>
      <c r="C12586">
        <v>2024</v>
      </c>
      <c r="D12586" t="s">
        <v>58</v>
      </c>
      <c r="E12586" t="s">
        <v>52</v>
      </c>
      <c r="F12586" t="s">
        <v>142</v>
      </c>
      <c r="G12586" t="s">
        <v>300</v>
      </c>
      <c r="H12586" t="s">
        <v>224</v>
      </c>
      <c r="J12586" s="3">
        <v>-32339034.710000001</v>
      </c>
    </row>
    <row r="12587" spans="1:10" hidden="1" x14ac:dyDescent="0.25">
      <c r="A12587" t="s">
        <v>130</v>
      </c>
      <c r="B12587" t="s">
        <v>128</v>
      </c>
      <c r="C12587">
        <v>2024</v>
      </c>
      <c r="D12587" t="s">
        <v>58</v>
      </c>
      <c r="E12587" t="s">
        <v>52</v>
      </c>
      <c r="F12587" t="s">
        <v>142</v>
      </c>
      <c r="G12587" t="s">
        <v>300</v>
      </c>
      <c r="H12587" t="s">
        <v>303</v>
      </c>
      <c r="J12587" s="10">
        <v>-25210.080000000002</v>
      </c>
    </row>
    <row r="12588" spans="1:10" hidden="1" x14ac:dyDescent="0.25">
      <c r="A12588" t="s">
        <v>130</v>
      </c>
      <c r="B12588" t="s">
        <v>128</v>
      </c>
      <c r="C12588">
        <v>2024</v>
      </c>
      <c r="D12588" t="s">
        <v>58</v>
      </c>
      <c r="E12588" t="s">
        <v>52</v>
      </c>
      <c r="F12588" t="s">
        <v>142</v>
      </c>
      <c r="G12588" t="s">
        <v>270</v>
      </c>
      <c r="H12588" t="s">
        <v>269</v>
      </c>
    </row>
    <row r="12589" spans="1:10" hidden="1" x14ac:dyDescent="0.25">
      <c r="A12589" t="s">
        <v>130</v>
      </c>
      <c r="B12589" t="s">
        <v>128</v>
      </c>
      <c r="C12589">
        <v>2024</v>
      </c>
      <c r="D12589" t="s">
        <v>58</v>
      </c>
      <c r="E12589" t="s">
        <v>52</v>
      </c>
      <c r="F12589" t="s">
        <v>142</v>
      </c>
      <c r="G12589" t="s">
        <v>270</v>
      </c>
      <c r="H12589" t="s">
        <v>271</v>
      </c>
      <c r="J12589" s="3">
        <v>172268.88</v>
      </c>
    </row>
    <row r="12590" spans="1:10" hidden="1" x14ac:dyDescent="0.25">
      <c r="A12590" t="s">
        <v>130</v>
      </c>
      <c r="B12590" t="s">
        <v>128</v>
      </c>
      <c r="C12590">
        <v>2024</v>
      </c>
      <c r="D12590" t="s">
        <v>58</v>
      </c>
      <c r="E12590" t="s">
        <v>52</v>
      </c>
      <c r="F12590" t="s">
        <v>142</v>
      </c>
      <c r="G12590" t="s">
        <v>270</v>
      </c>
      <c r="H12590" t="s">
        <v>486</v>
      </c>
      <c r="J12590" s="3">
        <v>-3606294.09</v>
      </c>
    </row>
    <row r="12591" spans="1:10" hidden="1" x14ac:dyDescent="0.25">
      <c r="A12591" t="s">
        <v>130</v>
      </c>
      <c r="B12591" t="s">
        <v>128</v>
      </c>
      <c r="C12591">
        <v>2024</v>
      </c>
      <c r="D12591" t="s">
        <v>58</v>
      </c>
      <c r="E12591" t="s">
        <v>52</v>
      </c>
      <c r="F12591" t="s">
        <v>152</v>
      </c>
      <c r="G12591" t="s">
        <v>56</v>
      </c>
      <c r="H12591" t="s">
        <v>608</v>
      </c>
      <c r="J12591" s="3"/>
    </row>
    <row r="12592" spans="1:10" hidden="1" x14ac:dyDescent="0.25">
      <c r="A12592" t="s">
        <v>130</v>
      </c>
      <c r="B12592" t="s">
        <v>128</v>
      </c>
      <c r="C12592">
        <v>2024</v>
      </c>
      <c r="D12592" t="s">
        <v>58</v>
      </c>
      <c r="E12592" t="s">
        <v>52</v>
      </c>
      <c r="F12592" t="s">
        <v>152</v>
      </c>
      <c r="G12592" t="s">
        <v>794</v>
      </c>
      <c r="H12592" t="s">
        <v>795</v>
      </c>
    </row>
    <row r="12593" spans="1:10" hidden="1" x14ac:dyDescent="0.25">
      <c r="A12593" t="s">
        <v>130</v>
      </c>
      <c r="B12593" t="s">
        <v>128</v>
      </c>
      <c r="C12593">
        <v>2024</v>
      </c>
      <c r="D12593" t="s">
        <v>58</v>
      </c>
      <c r="E12593" t="s">
        <v>45</v>
      </c>
      <c r="F12593" t="s">
        <v>46</v>
      </c>
      <c r="G12593" t="s">
        <v>54</v>
      </c>
      <c r="H12593" t="s">
        <v>681</v>
      </c>
      <c r="I12593" t="s">
        <v>375</v>
      </c>
      <c r="J12593" s="3">
        <v>1690000</v>
      </c>
    </row>
    <row r="12594" spans="1:10" hidden="1" x14ac:dyDescent="0.25">
      <c r="A12594" t="s">
        <v>130</v>
      </c>
      <c r="B12594" t="s">
        <v>128</v>
      </c>
      <c r="C12594">
        <v>2024</v>
      </c>
      <c r="D12594" t="s">
        <v>58</v>
      </c>
      <c r="E12594" t="s">
        <v>45</v>
      </c>
      <c r="F12594" t="s">
        <v>46</v>
      </c>
      <c r="G12594" t="s">
        <v>54</v>
      </c>
      <c r="H12594" t="s">
        <v>11</v>
      </c>
      <c r="I12594" t="s">
        <v>556</v>
      </c>
      <c r="J12594" s="10">
        <v>2070000</v>
      </c>
    </row>
    <row r="12595" spans="1:10" hidden="1" x14ac:dyDescent="0.25">
      <c r="A12595" t="s">
        <v>130</v>
      </c>
      <c r="B12595" t="s">
        <v>128</v>
      </c>
      <c r="C12595">
        <v>2024</v>
      </c>
      <c r="D12595" t="s">
        <v>58</v>
      </c>
      <c r="E12595" t="s">
        <v>45</v>
      </c>
      <c r="F12595" t="s">
        <v>46</v>
      </c>
      <c r="G12595" t="s">
        <v>54</v>
      </c>
      <c r="H12595" t="s">
        <v>11</v>
      </c>
      <c r="I12595" t="s">
        <v>557</v>
      </c>
    </row>
    <row r="12596" spans="1:10" hidden="1" x14ac:dyDescent="0.25">
      <c r="A12596" t="s">
        <v>130</v>
      </c>
      <c r="B12596" t="s">
        <v>128</v>
      </c>
      <c r="C12596">
        <v>2024</v>
      </c>
      <c r="D12596" t="s">
        <v>58</v>
      </c>
      <c r="E12596" t="s">
        <v>45</v>
      </c>
      <c r="F12596" t="s">
        <v>46</v>
      </c>
      <c r="G12596" t="s">
        <v>54</v>
      </c>
      <c r="H12596" t="s">
        <v>693</v>
      </c>
      <c r="I12596" t="s">
        <v>375</v>
      </c>
      <c r="J12596" s="16">
        <v>0</v>
      </c>
    </row>
    <row r="12597" spans="1:10" hidden="1" x14ac:dyDescent="0.25">
      <c r="A12597" t="s">
        <v>130</v>
      </c>
      <c r="B12597" t="s">
        <v>128</v>
      </c>
      <c r="C12597">
        <v>2024</v>
      </c>
      <c r="D12597" t="s">
        <v>58</v>
      </c>
      <c r="E12597" t="s">
        <v>45</v>
      </c>
      <c r="F12597" t="s">
        <v>46</v>
      </c>
      <c r="G12597" t="s">
        <v>54</v>
      </c>
      <c r="H12597" t="s">
        <v>693</v>
      </c>
      <c r="I12597" t="s">
        <v>520</v>
      </c>
      <c r="J12597" s="16">
        <v>0</v>
      </c>
    </row>
    <row r="12598" spans="1:10" hidden="1" x14ac:dyDescent="0.25">
      <c r="A12598" t="s">
        <v>130</v>
      </c>
      <c r="B12598" t="s">
        <v>128</v>
      </c>
      <c r="C12598">
        <v>2024</v>
      </c>
      <c r="D12598" t="s">
        <v>58</v>
      </c>
      <c r="E12598" t="s">
        <v>45</v>
      </c>
      <c r="F12598" t="s">
        <v>46</v>
      </c>
      <c r="G12598" t="s">
        <v>54</v>
      </c>
      <c r="H12598" t="s">
        <v>12</v>
      </c>
      <c r="I12598" t="s">
        <v>556</v>
      </c>
      <c r="J12598" s="10">
        <v>162000</v>
      </c>
    </row>
    <row r="12599" spans="1:10" hidden="1" x14ac:dyDescent="0.25">
      <c r="A12599" t="s">
        <v>130</v>
      </c>
      <c r="B12599" t="s">
        <v>128</v>
      </c>
      <c r="C12599">
        <v>2024</v>
      </c>
      <c r="D12599" t="s">
        <v>58</v>
      </c>
      <c r="E12599" t="s">
        <v>45</v>
      </c>
      <c r="F12599" t="s">
        <v>46</v>
      </c>
      <c r="G12599" t="s">
        <v>54</v>
      </c>
      <c r="H12599" t="s">
        <v>12</v>
      </c>
      <c r="I12599" t="s">
        <v>557</v>
      </c>
    </row>
    <row r="12600" spans="1:10" hidden="1" x14ac:dyDescent="0.25">
      <c r="A12600" t="s">
        <v>130</v>
      </c>
      <c r="B12600" t="s">
        <v>128</v>
      </c>
      <c r="C12600">
        <v>2024</v>
      </c>
      <c r="D12600" t="s">
        <v>58</v>
      </c>
      <c r="E12600" t="s">
        <v>45</v>
      </c>
      <c r="F12600" t="s">
        <v>46</v>
      </c>
      <c r="G12600" t="s">
        <v>54</v>
      </c>
      <c r="H12600" t="s">
        <v>12</v>
      </c>
    </row>
    <row r="12601" spans="1:10" hidden="1" x14ac:dyDescent="0.25">
      <c r="A12601" t="s">
        <v>130</v>
      </c>
      <c r="B12601" t="s">
        <v>128</v>
      </c>
      <c r="C12601">
        <v>2024</v>
      </c>
      <c r="D12601" t="s">
        <v>58</v>
      </c>
      <c r="E12601" t="s">
        <v>45</v>
      </c>
      <c r="F12601" t="s">
        <v>46</v>
      </c>
      <c r="G12601" t="s">
        <v>54</v>
      </c>
      <c r="H12601" t="s">
        <v>13</v>
      </c>
      <c r="I12601" t="s">
        <v>375</v>
      </c>
    </row>
    <row r="12602" spans="1:10" hidden="1" x14ac:dyDescent="0.25">
      <c r="A12602" t="s">
        <v>130</v>
      </c>
      <c r="B12602" t="s">
        <v>128</v>
      </c>
      <c r="C12602">
        <v>2024</v>
      </c>
      <c r="D12602" t="s">
        <v>58</v>
      </c>
      <c r="E12602" t="s">
        <v>45</v>
      </c>
      <c r="F12602" t="s">
        <v>46</v>
      </c>
      <c r="G12602" t="s">
        <v>54</v>
      </c>
      <c r="H12602" t="s">
        <v>13</v>
      </c>
      <c r="I12602" t="s">
        <v>556</v>
      </c>
      <c r="J12602" s="16">
        <v>186000</v>
      </c>
    </row>
    <row r="12603" spans="1:10" hidden="1" x14ac:dyDescent="0.25">
      <c r="A12603" t="s">
        <v>130</v>
      </c>
      <c r="B12603" t="s">
        <v>128</v>
      </c>
      <c r="C12603">
        <v>2024</v>
      </c>
      <c r="D12603" t="s">
        <v>58</v>
      </c>
      <c r="E12603" t="s">
        <v>45</v>
      </c>
      <c r="F12603" t="s">
        <v>46</v>
      </c>
      <c r="G12603" t="s">
        <v>54</v>
      </c>
      <c r="H12603" t="s">
        <v>13</v>
      </c>
      <c r="I12603" t="s">
        <v>557</v>
      </c>
    </row>
    <row r="12604" spans="1:10" hidden="1" x14ac:dyDescent="0.25">
      <c r="A12604" t="s">
        <v>130</v>
      </c>
      <c r="B12604" t="s">
        <v>128</v>
      </c>
      <c r="C12604">
        <v>2024</v>
      </c>
      <c r="D12604" t="s">
        <v>58</v>
      </c>
      <c r="E12604" t="s">
        <v>45</v>
      </c>
      <c r="F12604" t="s">
        <v>46</v>
      </c>
      <c r="G12604" t="s">
        <v>54</v>
      </c>
      <c r="H12604" t="s">
        <v>14</v>
      </c>
      <c r="I12604" t="s">
        <v>375</v>
      </c>
    </row>
    <row r="12605" spans="1:10" hidden="1" x14ac:dyDescent="0.25">
      <c r="A12605" t="s">
        <v>130</v>
      </c>
      <c r="B12605" t="s">
        <v>128</v>
      </c>
      <c r="C12605">
        <v>2024</v>
      </c>
      <c r="D12605" t="s">
        <v>58</v>
      </c>
      <c r="E12605" t="s">
        <v>45</v>
      </c>
      <c r="F12605" t="s">
        <v>46</v>
      </c>
      <c r="G12605" t="s">
        <v>54</v>
      </c>
      <c r="H12605" t="s">
        <v>14</v>
      </c>
      <c r="I12605" t="s">
        <v>557</v>
      </c>
    </row>
    <row r="12606" spans="1:10" hidden="1" x14ac:dyDescent="0.25">
      <c r="A12606" t="s">
        <v>130</v>
      </c>
      <c r="B12606" t="s">
        <v>128</v>
      </c>
      <c r="C12606">
        <v>2024</v>
      </c>
      <c r="D12606" t="s">
        <v>58</v>
      </c>
      <c r="E12606" t="s">
        <v>45</v>
      </c>
      <c r="F12606" t="s">
        <v>46</v>
      </c>
      <c r="G12606" t="s">
        <v>54</v>
      </c>
      <c r="H12606" t="s">
        <v>14</v>
      </c>
      <c r="I12606" t="s">
        <v>672</v>
      </c>
    </row>
    <row r="12607" spans="1:10" hidden="1" x14ac:dyDescent="0.25">
      <c r="A12607" t="s">
        <v>130</v>
      </c>
      <c r="B12607" t="s">
        <v>128</v>
      </c>
      <c r="C12607">
        <v>2024</v>
      </c>
      <c r="D12607" t="s">
        <v>58</v>
      </c>
      <c r="E12607" t="s">
        <v>45</v>
      </c>
      <c r="F12607" t="s">
        <v>46</v>
      </c>
      <c r="G12607" t="s">
        <v>54</v>
      </c>
      <c r="H12607" t="s">
        <v>14</v>
      </c>
      <c r="I12607" t="s">
        <v>556</v>
      </c>
      <c r="J12607" s="16">
        <v>22320</v>
      </c>
    </row>
    <row r="12608" spans="1:10" hidden="1" x14ac:dyDescent="0.25">
      <c r="A12608" t="s">
        <v>130</v>
      </c>
      <c r="B12608" t="s">
        <v>128</v>
      </c>
      <c r="C12608">
        <v>2024</v>
      </c>
      <c r="D12608" t="s">
        <v>58</v>
      </c>
      <c r="E12608" t="s">
        <v>45</v>
      </c>
      <c r="F12608" t="s">
        <v>46</v>
      </c>
      <c r="G12608" t="s">
        <v>54</v>
      </c>
      <c r="H12608" t="s">
        <v>15</v>
      </c>
      <c r="I12608" t="s">
        <v>375</v>
      </c>
    </row>
    <row r="12609" spans="1:10" hidden="1" x14ac:dyDescent="0.25">
      <c r="A12609" t="s">
        <v>130</v>
      </c>
      <c r="B12609" t="s">
        <v>128</v>
      </c>
      <c r="C12609">
        <v>2024</v>
      </c>
      <c r="D12609" t="s">
        <v>58</v>
      </c>
      <c r="E12609" t="s">
        <v>45</v>
      </c>
      <c r="F12609" t="s">
        <v>46</v>
      </c>
      <c r="G12609" t="s">
        <v>54</v>
      </c>
      <c r="H12609" t="s">
        <v>15</v>
      </c>
      <c r="I12609" t="s">
        <v>556</v>
      </c>
      <c r="J12609" s="16">
        <v>186000</v>
      </c>
    </row>
    <row r="12610" spans="1:10" hidden="1" x14ac:dyDescent="0.25">
      <c r="A12610" t="s">
        <v>130</v>
      </c>
      <c r="B12610" t="s">
        <v>128</v>
      </c>
      <c r="C12610">
        <v>2024</v>
      </c>
      <c r="D12610" t="s">
        <v>58</v>
      </c>
      <c r="E12610" t="s">
        <v>45</v>
      </c>
      <c r="F12610" t="s">
        <v>46</v>
      </c>
      <c r="G12610" t="s">
        <v>54</v>
      </c>
      <c r="H12610" t="s">
        <v>15</v>
      </c>
      <c r="I12610" t="s">
        <v>557</v>
      </c>
    </row>
    <row r="12611" spans="1:10" hidden="1" x14ac:dyDescent="0.25">
      <c r="A12611" t="s">
        <v>130</v>
      </c>
      <c r="B12611" t="s">
        <v>128</v>
      </c>
      <c r="C12611">
        <v>2024</v>
      </c>
      <c r="D12611" t="s">
        <v>58</v>
      </c>
      <c r="E12611" t="s">
        <v>45</v>
      </c>
      <c r="F12611" t="s">
        <v>46</v>
      </c>
      <c r="G12611" t="s">
        <v>54</v>
      </c>
      <c r="H12611" t="s">
        <v>16</v>
      </c>
      <c r="I12611" t="s">
        <v>375</v>
      </c>
      <c r="J12611" s="43">
        <f>704167+26796519</f>
        <v>27500686</v>
      </c>
    </row>
    <row r="12612" spans="1:10" hidden="1" x14ac:dyDescent="0.25">
      <c r="A12612" t="s">
        <v>130</v>
      </c>
      <c r="B12612" t="s">
        <v>128</v>
      </c>
      <c r="C12612">
        <v>2024</v>
      </c>
      <c r="D12612" t="s">
        <v>58</v>
      </c>
      <c r="E12612" t="s">
        <v>45</v>
      </c>
      <c r="F12612" t="s">
        <v>46</v>
      </c>
      <c r="G12612" t="s">
        <v>54</v>
      </c>
      <c r="H12612" t="s">
        <v>16</v>
      </c>
      <c r="I12612" t="s">
        <v>557</v>
      </c>
    </row>
    <row r="12613" spans="1:10" hidden="1" x14ac:dyDescent="0.25">
      <c r="A12613" t="s">
        <v>130</v>
      </c>
      <c r="B12613" t="s">
        <v>128</v>
      </c>
      <c r="C12613">
        <v>2024</v>
      </c>
      <c r="D12613" t="s">
        <v>58</v>
      </c>
      <c r="E12613" t="s">
        <v>45</v>
      </c>
      <c r="F12613" t="s">
        <v>46</v>
      </c>
      <c r="G12613" t="s">
        <v>54</v>
      </c>
      <c r="H12613" t="s">
        <v>16</v>
      </c>
      <c r="I12613" t="s">
        <v>556</v>
      </c>
      <c r="J12613" s="10">
        <v>86250</v>
      </c>
    </row>
    <row r="12614" spans="1:10" hidden="1" x14ac:dyDescent="0.25">
      <c r="A12614" t="s">
        <v>130</v>
      </c>
      <c r="B12614" t="s">
        <v>128</v>
      </c>
      <c r="C12614">
        <v>2024</v>
      </c>
      <c r="D12614" t="s">
        <v>58</v>
      </c>
      <c r="E12614" t="s">
        <v>45</v>
      </c>
      <c r="F12614" t="s">
        <v>46</v>
      </c>
      <c r="G12614" t="s">
        <v>54</v>
      </c>
      <c r="H12614" t="s">
        <v>17</v>
      </c>
      <c r="I12614" t="s">
        <v>375</v>
      </c>
    </row>
    <row r="12615" spans="1:10" hidden="1" x14ac:dyDescent="0.25">
      <c r="A12615" t="s">
        <v>130</v>
      </c>
      <c r="B12615" t="s">
        <v>128</v>
      </c>
      <c r="C12615">
        <v>2024</v>
      </c>
      <c r="D12615" t="s">
        <v>58</v>
      </c>
      <c r="E12615" t="s">
        <v>45</v>
      </c>
      <c r="F12615" t="s">
        <v>46</v>
      </c>
      <c r="G12615" t="s">
        <v>54</v>
      </c>
      <c r="H12615" t="s">
        <v>331</v>
      </c>
    </row>
    <row r="12616" spans="1:10" hidden="1" x14ac:dyDescent="0.25">
      <c r="A12616" t="s">
        <v>130</v>
      </c>
      <c r="B12616" t="s">
        <v>128</v>
      </c>
      <c r="C12616">
        <v>2024</v>
      </c>
      <c r="D12616" t="s">
        <v>58</v>
      </c>
      <c r="E12616" t="s">
        <v>45</v>
      </c>
      <c r="F12616" t="s">
        <v>46</v>
      </c>
      <c r="G12616" t="s">
        <v>54</v>
      </c>
      <c r="H12616" t="s">
        <v>445</v>
      </c>
    </row>
    <row r="12617" spans="1:10" hidden="1" x14ac:dyDescent="0.25">
      <c r="A12617" t="s">
        <v>130</v>
      </c>
      <c r="B12617" t="s">
        <v>128</v>
      </c>
      <c r="C12617">
        <v>2024</v>
      </c>
      <c r="D12617" t="s">
        <v>58</v>
      </c>
      <c r="E12617" t="s">
        <v>45</v>
      </c>
      <c r="F12617" t="s">
        <v>46</v>
      </c>
      <c r="G12617" t="s">
        <v>54</v>
      </c>
      <c r="H12617" t="s">
        <v>195</v>
      </c>
      <c r="I12617" t="s">
        <v>375</v>
      </c>
      <c r="J12617" s="16"/>
    </row>
    <row r="12618" spans="1:10" hidden="1" x14ac:dyDescent="0.25">
      <c r="A12618" t="s">
        <v>130</v>
      </c>
      <c r="B12618" t="s">
        <v>128</v>
      </c>
      <c r="C12618">
        <v>2024</v>
      </c>
      <c r="D12618" t="s">
        <v>58</v>
      </c>
      <c r="E12618" t="s">
        <v>45</v>
      </c>
      <c r="F12618" t="s">
        <v>46</v>
      </c>
      <c r="G12618" t="s">
        <v>54</v>
      </c>
      <c r="H12618" t="s">
        <v>195</v>
      </c>
      <c r="I12618" t="s">
        <v>657</v>
      </c>
      <c r="J12618" s="16"/>
    </row>
    <row r="12619" spans="1:10" hidden="1" x14ac:dyDescent="0.25">
      <c r="A12619" t="s">
        <v>130</v>
      </c>
      <c r="B12619" t="s">
        <v>128</v>
      </c>
      <c r="C12619">
        <v>2024</v>
      </c>
      <c r="D12619" t="s">
        <v>58</v>
      </c>
      <c r="E12619" t="s">
        <v>45</v>
      </c>
      <c r="F12619" t="s">
        <v>46</v>
      </c>
      <c r="G12619" t="s">
        <v>54</v>
      </c>
      <c r="H12619" t="s">
        <v>195</v>
      </c>
      <c r="I12619" t="s">
        <v>654</v>
      </c>
      <c r="J12619" s="16"/>
    </row>
    <row r="12620" spans="1:10" hidden="1" x14ac:dyDescent="0.25">
      <c r="A12620" t="s">
        <v>130</v>
      </c>
      <c r="B12620" t="s">
        <v>128</v>
      </c>
      <c r="C12620">
        <v>2024</v>
      </c>
      <c r="D12620" t="s">
        <v>58</v>
      </c>
      <c r="E12620" t="s">
        <v>45</v>
      </c>
      <c r="F12620" t="s">
        <v>46</v>
      </c>
      <c r="G12620" t="s">
        <v>54</v>
      </c>
      <c r="H12620" t="s">
        <v>445</v>
      </c>
      <c r="J12620" s="16"/>
    </row>
    <row r="12621" spans="1:10" hidden="1" x14ac:dyDescent="0.25">
      <c r="A12621" t="s">
        <v>130</v>
      </c>
      <c r="B12621" t="s">
        <v>128</v>
      </c>
      <c r="C12621">
        <v>2024</v>
      </c>
      <c r="D12621" t="s">
        <v>58</v>
      </c>
      <c r="E12621" t="s">
        <v>45</v>
      </c>
      <c r="F12621" t="s">
        <v>46</v>
      </c>
      <c r="G12621" t="s">
        <v>54</v>
      </c>
      <c r="H12621" t="s">
        <v>18</v>
      </c>
      <c r="I12621" t="s">
        <v>559</v>
      </c>
      <c r="J12621" s="3">
        <v>72558</v>
      </c>
    </row>
    <row r="12622" spans="1:10" hidden="1" x14ac:dyDescent="0.25">
      <c r="A12622" t="s">
        <v>130</v>
      </c>
      <c r="B12622" t="s">
        <v>128</v>
      </c>
      <c r="C12622">
        <v>2024</v>
      </c>
      <c r="D12622" t="s">
        <v>58</v>
      </c>
      <c r="E12622" t="s">
        <v>45</v>
      </c>
      <c r="F12622" t="s">
        <v>46</v>
      </c>
      <c r="G12622" t="s">
        <v>54</v>
      </c>
      <c r="H12622" t="s">
        <v>513</v>
      </c>
      <c r="I12622" t="s">
        <v>581</v>
      </c>
    </row>
    <row r="12623" spans="1:10" hidden="1" x14ac:dyDescent="0.25">
      <c r="A12623" t="s">
        <v>130</v>
      </c>
      <c r="B12623" t="s">
        <v>128</v>
      </c>
      <c r="C12623">
        <v>2024</v>
      </c>
      <c r="D12623" t="s">
        <v>58</v>
      </c>
      <c r="E12623" t="s">
        <v>45</v>
      </c>
      <c r="F12623" t="s">
        <v>46</v>
      </c>
      <c r="G12623" t="s">
        <v>54</v>
      </c>
      <c r="H12623" t="s">
        <v>19</v>
      </c>
      <c r="I12623" t="s">
        <v>398</v>
      </c>
      <c r="J12623" s="3">
        <v>1255700</v>
      </c>
    </row>
    <row r="12624" spans="1:10" hidden="1" x14ac:dyDescent="0.25">
      <c r="A12624" t="s">
        <v>130</v>
      </c>
      <c r="B12624" t="s">
        <v>128</v>
      </c>
      <c r="C12624">
        <v>2024</v>
      </c>
      <c r="D12624" t="s">
        <v>58</v>
      </c>
      <c r="E12624" t="s">
        <v>45</v>
      </c>
      <c r="F12624" t="s">
        <v>46</v>
      </c>
      <c r="G12624" t="s">
        <v>54</v>
      </c>
      <c r="H12624" t="s">
        <v>19</v>
      </c>
      <c r="I12624" t="s">
        <v>400</v>
      </c>
    </row>
    <row r="12625" spans="1:10" hidden="1" x14ac:dyDescent="0.25">
      <c r="A12625" t="s">
        <v>130</v>
      </c>
      <c r="B12625" t="s">
        <v>128</v>
      </c>
      <c r="C12625">
        <v>2024</v>
      </c>
      <c r="D12625" t="s">
        <v>58</v>
      </c>
      <c r="E12625" t="s">
        <v>45</v>
      </c>
      <c r="F12625" t="s">
        <v>46</v>
      </c>
      <c r="G12625" t="s">
        <v>54</v>
      </c>
      <c r="H12625" t="s">
        <v>20</v>
      </c>
      <c r="I12625" t="s">
        <v>399</v>
      </c>
      <c r="J12625" s="10">
        <v>556000</v>
      </c>
    </row>
    <row r="12626" spans="1:10" hidden="1" x14ac:dyDescent="0.25">
      <c r="A12626" t="s">
        <v>130</v>
      </c>
      <c r="B12626" t="s">
        <v>128</v>
      </c>
      <c r="C12626">
        <v>2024</v>
      </c>
      <c r="D12626" t="s">
        <v>58</v>
      </c>
      <c r="E12626" t="s">
        <v>45</v>
      </c>
      <c r="F12626" t="s">
        <v>46</v>
      </c>
      <c r="G12626" t="s">
        <v>54</v>
      </c>
      <c r="H12626" t="s">
        <v>523</v>
      </c>
      <c r="I12626" t="s">
        <v>694</v>
      </c>
      <c r="J12626" s="18">
        <v>2628750</v>
      </c>
    </row>
    <row r="12627" spans="1:10" hidden="1" x14ac:dyDescent="0.25">
      <c r="A12627" t="s">
        <v>130</v>
      </c>
      <c r="B12627" t="s">
        <v>128</v>
      </c>
      <c r="C12627">
        <v>2024</v>
      </c>
      <c r="D12627" t="s">
        <v>58</v>
      </c>
      <c r="E12627" t="s">
        <v>45</v>
      </c>
      <c r="F12627" t="s">
        <v>46</v>
      </c>
      <c r="G12627" t="s">
        <v>54</v>
      </c>
      <c r="H12627" t="s">
        <v>294</v>
      </c>
      <c r="I12627" t="s">
        <v>575</v>
      </c>
    </row>
    <row r="12628" spans="1:10" hidden="1" x14ac:dyDescent="0.25">
      <c r="A12628" t="s">
        <v>130</v>
      </c>
      <c r="B12628" t="s">
        <v>128</v>
      </c>
      <c r="C12628">
        <v>2024</v>
      </c>
      <c r="D12628" t="s">
        <v>58</v>
      </c>
      <c r="E12628" t="s">
        <v>45</v>
      </c>
      <c r="F12628" t="s">
        <v>46</v>
      </c>
      <c r="G12628" t="s">
        <v>118</v>
      </c>
      <c r="H12628" t="s">
        <v>295</v>
      </c>
      <c r="I12628" t="s">
        <v>378</v>
      </c>
      <c r="J12628" s="10">
        <v>1344840</v>
      </c>
    </row>
    <row r="12629" spans="1:10" hidden="1" x14ac:dyDescent="0.25">
      <c r="A12629" t="s">
        <v>130</v>
      </c>
      <c r="B12629" t="s">
        <v>128</v>
      </c>
      <c r="C12629">
        <v>2024</v>
      </c>
      <c r="D12629" t="s">
        <v>58</v>
      </c>
      <c r="E12629" t="s">
        <v>45</v>
      </c>
      <c r="F12629" t="s">
        <v>46</v>
      </c>
      <c r="G12629" t="s">
        <v>118</v>
      </c>
      <c r="H12629" t="s">
        <v>119</v>
      </c>
      <c r="I12629" s="90" t="s">
        <v>655</v>
      </c>
      <c r="J12629" s="16">
        <v>1300000</v>
      </c>
    </row>
    <row r="12630" spans="1:10" hidden="1" x14ac:dyDescent="0.25">
      <c r="A12630" t="s">
        <v>130</v>
      </c>
      <c r="B12630" t="s">
        <v>128</v>
      </c>
      <c r="C12630">
        <v>2024</v>
      </c>
      <c r="D12630" t="s">
        <v>58</v>
      </c>
      <c r="E12630" t="s">
        <v>45</v>
      </c>
      <c r="F12630" t="s">
        <v>46</v>
      </c>
      <c r="G12630" t="s">
        <v>118</v>
      </c>
      <c r="H12630" t="s">
        <v>119</v>
      </c>
      <c r="I12630" s="90" t="s">
        <v>685</v>
      </c>
      <c r="J12630" s="3"/>
    </row>
    <row r="12631" spans="1:10" hidden="1" x14ac:dyDescent="0.25">
      <c r="A12631" t="s">
        <v>130</v>
      </c>
      <c r="B12631" t="s">
        <v>128</v>
      </c>
      <c r="C12631">
        <v>2024</v>
      </c>
      <c r="D12631" t="s">
        <v>58</v>
      </c>
      <c r="E12631" t="s">
        <v>45</v>
      </c>
      <c r="F12631" t="s">
        <v>46</v>
      </c>
      <c r="G12631" t="s">
        <v>118</v>
      </c>
      <c r="H12631" t="s">
        <v>283</v>
      </c>
      <c r="I12631" s="90" t="s">
        <v>591</v>
      </c>
      <c r="J12631" s="3"/>
    </row>
    <row r="12632" spans="1:10" hidden="1" x14ac:dyDescent="0.25">
      <c r="A12632" t="s">
        <v>130</v>
      </c>
      <c r="B12632" t="s">
        <v>128</v>
      </c>
      <c r="C12632">
        <v>2024</v>
      </c>
      <c r="D12632" t="s">
        <v>58</v>
      </c>
      <c r="E12632" t="s">
        <v>45</v>
      </c>
      <c r="F12632" t="s">
        <v>46</v>
      </c>
      <c r="G12632" t="s">
        <v>118</v>
      </c>
      <c r="H12632" t="s">
        <v>283</v>
      </c>
      <c r="I12632" s="90" t="s">
        <v>714</v>
      </c>
      <c r="J12632" s="3">
        <v>1300000</v>
      </c>
    </row>
    <row r="12633" spans="1:10" hidden="1" x14ac:dyDescent="0.25">
      <c r="A12633" t="s">
        <v>130</v>
      </c>
      <c r="B12633" t="s">
        <v>128</v>
      </c>
      <c r="C12633">
        <v>2024</v>
      </c>
      <c r="D12633" t="s">
        <v>58</v>
      </c>
      <c r="E12633" t="s">
        <v>45</v>
      </c>
      <c r="F12633" t="s">
        <v>46</v>
      </c>
      <c r="G12633" t="s">
        <v>109</v>
      </c>
      <c r="H12633" t="s">
        <v>219</v>
      </c>
      <c r="I12633" s="90" t="s">
        <v>793</v>
      </c>
      <c r="J12633" s="3">
        <v>12874</v>
      </c>
    </row>
    <row r="12634" spans="1:10" hidden="1" x14ac:dyDescent="0.25">
      <c r="A12634" t="s">
        <v>130</v>
      </c>
      <c r="B12634" t="s">
        <v>128</v>
      </c>
      <c r="C12634">
        <v>2024</v>
      </c>
      <c r="D12634" t="s">
        <v>58</v>
      </c>
      <c r="E12634" t="s">
        <v>45</v>
      </c>
      <c r="F12634" t="s">
        <v>46</v>
      </c>
      <c r="G12634" t="s">
        <v>109</v>
      </c>
      <c r="H12634" t="s">
        <v>219</v>
      </c>
      <c r="I12634" s="90" t="s">
        <v>740</v>
      </c>
      <c r="J12634" s="3">
        <v>62296.3</v>
      </c>
    </row>
    <row r="12635" spans="1:10" hidden="1" x14ac:dyDescent="0.25">
      <c r="A12635" t="s">
        <v>130</v>
      </c>
      <c r="B12635" t="s">
        <v>128</v>
      </c>
      <c r="C12635">
        <v>2024</v>
      </c>
      <c r="D12635" t="s">
        <v>58</v>
      </c>
      <c r="E12635" t="s">
        <v>45</v>
      </c>
      <c r="F12635" t="s">
        <v>46</v>
      </c>
      <c r="G12635" t="s">
        <v>109</v>
      </c>
      <c r="H12635" t="s">
        <v>219</v>
      </c>
      <c r="I12635" t="s">
        <v>786</v>
      </c>
      <c r="J12635" s="16"/>
    </row>
    <row r="12636" spans="1:10" hidden="1" x14ac:dyDescent="0.25">
      <c r="A12636" t="s">
        <v>130</v>
      </c>
      <c r="B12636" t="s">
        <v>128</v>
      </c>
      <c r="C12636">
        <v>2024</v>
      </c>
      <c r="D12636" t="s">
        <v>58</v>
      </c>
      <c r="E12636" t="s">
        <v>45</v>
      </c>
      <c r="F12636" t="s">
        <v>46</v>
      </c>
      <c r="G12636" t="s">
        <v>109</v>
      </c>
      <c r="H12636" t="s">
        <v>219</v>
      </c>
      <c r="I12636" t="s">
        <v>787</v>
      </c>
      <c r="J12636" s="16"/>
    </row>
    <row r="12637" spans="1:10" hidden="1" x14ac:dyDescent="0.25">
      <c r="A12637" t="s">
        <v>130</v>
      </c>
      <c r="B12637" t="s">
        <v>128</v>
      </c>
      <c r="C12637">
        <v>2024</v>
      </c>
      <c r="D12637" t="s">
        <v>58</v>
      </c>
      <c r="E12637" t="s">
        <v>45</v>
      </c>
      <c r="F12637" t="s">
        <v>46</v>
      </c>
      <c r="G12637" t="s">
        <v>109</v>
      </c>
      <c r="H12637" t="s">
        <v>219</v>
      </c>
      <c r="I12637" s="90" t="s">
        <v>740</v>
      </c>
      <c r="J12637" s="16"/>
    </row>
    <row r="12638" spans="1:10" hidden="1" x14ac:dyDescent="0.25">
      <c r="A12638" t="s">
        <v>130</v>
      </c>
      <c r="B12638" t="s">
        <v>128</v>
      </c>
      <c r="C12638">
        <v>2024</v>
      </c>
      <c r="D12638" t="s">
        <v>58</v>
      </c>
      <c r="E12638" t="s">
        <v>45</v>
      </c>
      <c r="F12638" t="s">
        <v>46</v>
      </c>
      <c r="G12638" t="s">
        <v>109</v>
      </c>
      <c r="H12638" t="s">
        <v>267</v>
      </c>
    </row>
    <row r="12639" spans="1:10" hidden="1" x14ac:dyDescent="0.25">
      <c r="A12639" t="s">
        <v>130</v>
      </c>
      <c r="B12639" t="s">
        <v>128</v>
      </c>
      <c r="C12639">
        <v>2024</v>
      </c>
      <c r="D12639" t="s">
        <v>58</v>
      </c>
      <c r="E12639" t="s">
        <v>45</v>
      </c>
      <c r="F12639" t="s">
        <v>46</v>
      </c>
      <c r="G12639" t="s">
        <v>109</v>
      </c>
      <c r="H12639" t="s">
        <v>220</v>
      </c>
      <c r="I12639" t="s">
        <v>465</v>
      </c>
    </row>
    <row r="12640" spans="1:10" hidden="1" x14ac:dyDescent="0.25">
      <c r="A12640" t="s">
        <v>130</v>
      </c>
      <c r="B12640" t="s">
        <v>128</v>
      </c>
      <c r="C12640">
        <v>2024</v>
      </c>
      <c r="D12640" t="s">
        <v>58</v>
      </c>
      <c r="E12640" t="s">
        <v>45</v>
      </c>
      <c r="F12640" t="s">
        <v>46</v>
      </c>
      <c r="G12640" t="s">
        <v>109</v>
      </c>
      <c r="H12640" t="s">
        <v>220</v>
      </c>
      <c r="I12640" t="s">
        <v>425</v>
      </c>
    </row>
    <row r="12641" spans="1:10" hidden="1" x14ac:dyDescent="0.25">
      <c r="A12641" t="s">
        <v>130</v>
      </c>
      <c r="B12641" t="s">
        <v>128</v>
      </c>
      <c r="C12641">
        <v>2024</v>
      </c>
      <c r="D12641" t="s">
        <v>58</v>
      </c>
      <c r="E12641" t="s">
        <v>45</v>
      </c>
      <c r="F12641" t="s">
        <v>46</v>
      </c>
      <c r="G12641" t="s">
        <v>109</v>
      </c>
      <c r="H12641" t="s">
        <v>220</v>
      </c>
      <c r="I12641" t="s">
        <v>668</v>
      </c>
    </row>
    <row r="12642" spans="1:10" hidden="1" x14ac:dyDescent="0.25">
      <c r="A12642" t="s">
        <v>130</v>
      </c>
      <c r="B12642" t="s">
        <v>128</v>
      </c>
      <c r="C12642">
        <v>2024</v>
      </c>
      <c r="D12642" t="s">
        <v>58</v>
      </c>
      <c r="E12642" t="s">
        <v>45</v>
      </c>
      <c r="F12642" t="s">
        <v>46</v>
      </c>
      <c r="G12642" t="s">
        <v>109</v>
      </c>
      <c r="H12642" t="s">
        <v>220</v>
      </c>
      <c r="I12642" t="s">
        <v>417</v>
      </c>
      <c r="J12642" s="3">
        <v>44200</v>
      </c>
    </row>
    <row r="12643" spans="1:10" hidden="1" x14ac:dyDescent="0.25">
      <c r="A12643" t="s">
        <v>130</v>
      </c>
      <c r="B12643" t="s">
        <v>128</v>
      </c>
      <c r="C12643">
        <v>2024</v>
      </c>
      <c r="D12643" t="s">
        <v>58</v>
      </c>
      <c r="E12643" t="s">
        <v>45</v>
      </c>
      <c r="F12643" t="s">
        <v>46</v>
      </c>
      <c r="G12643" t="s">
        <v>109</v>
      </c>
      <c r="H12643" t="s">
        <v>260</v>
      </c>
    </row>
    <row r="12644" spans="1:10" hidden="1" x14ac:dyDescent="0.25">
      <c r="A12644" t="s">
        <v>130</v>
      </c>
      <c r="B12644" t="s">
        <v>128</v>
      </c>
      <c r="C12644">
        <v>2024</v>
      </c>
      <c r="D12644" t="s">
        <v>58</v>
      </c>
      <c r="E12644" t="s">
        <v>45</v>
      </c>
      <c r="F12644" t="s">
        <v>46</v>
      </c>
      <c r="G12644" t="s">
        <v>55</v>
      </c>
      <c r="H12644" t="s">
        <v>22</v>
      </c>
      <c r="I12644" t="s">
        <v>380</v>
      </c>
    </row>
    <row r="12645" spans="1:10" hidden="1" x14ac:dyDescent="0.25">
      <c r="A12645" t="s">
        <v>130</v>
      </c>
      <c r="B12645" t="s">
        <v>128</v>
      </c>
      <c r="C12645">
        <v>2024</v>
      </c>
      <c r="D12645" t="s">
        <v>58</v>
      </c>
      <c r="E12645" t="s">
        <v>45</v>
      </c>
      <c r="F12645" t="s">
        <v>46</v>
      </c>
      <c r="G12645" t="s">
        <v>55</v>
      </c>
      <c r="H12645" t="s">
        <v>22</v>
      </c>
    </row>
    <row r="12646" spans="1:10" hidden="1" x14ac:dyDescent="0.25">
      <c r="A12646" t="s">
        <v>130</v>
      </c>
      <c r="B12646" t="s">
        <v>128</v>
      </c>
      <c r="C12646">
        <v>2024</v>
      </c>
      <c r="D12646" t="s">
        <v>58</v>
      </c>
      <c r="E12646" t="s">
        <v>45</v>
      </c>
      <c r="F12646" t="s">
        <v>46</v>
      </c>
      <c r="G12646" t="s">
        <v>55</v>
      </c>
      <c r="H12646" t="s">
        <v>700</v>
      </c>
      <c r="I12646" t="s">
        <v>701</v>
      </c>
      <c r="J12646" s="16">
        <v>2300000</v>
      </c>
    </row>
    <row r="12647" spans="1:10" hidden="1" x14ac:dyDescent="0.25">
      <c r="A12647" t="s">
        <v>130</v>
      </c>
      <c r="B12647" t="s">
        <v>128</v>
      </c>
      <c r="C12647">
        <v>2024</v>
      </c>
      <c r="D12647" t="s">
        <v>58</v>
      </c>
      <c r="E12647" t="s">
        <v>45</v>
      </c>
      <c r="F12647" t="s">
        <v>46</v>
      </c>
      <c r="G12647" t="s">
        <v>611</v>
      </c>
      <c r="H12647" t="s">
        <v>612</v>
      </c>
      <c r="I12647" t="s">
        <v>613</v>
      </c>
      <c r="J12647" s="3">
        <v>48006</v>
      </c>
    </row>
    <row r="12648" spans="1:10" hidden="1" x14ac:dyDescent="0.25">
      <c r="A12648" t="s">
        <v>130</v>
      </c>
      <c r="B12648" t="s">
        <v>128</v>
      </c>
      <c r="C12648">
        <v>2024</v>
      </c>
      <c r="D12648" t="s">
        <v>58</v>
      </c>
      <c r="E12648" t="s">
        <v>45</v>
      </c>
      <c r="F12648" t="s">
        <v>46</v>
      </c>
      <c r="G12648" t="s">
        <v>47</v>
      </c>
      <c r="H12648" s="90" t="s">
        <v>741</v>
      </c>
      <c r="I12648" s="90" t="s">
        <v>465</v>
      </c>
      <c r="J12648" s="3">
        <v>444869.95</v>
      </c>
    </row>
    <row r="12649" spans="1:10" hidden="1" x14ac:dyDescent="0.25">
      <c r="A12649" t="s">
        <v>130</v>
      </c>
      <c r="B12649" t="s">
        <v>128</v>
      </c>
      <c r="C12649">
        <v>2024</v>
      </c>
      <c r="D12649" t="s">
        <v>58</v>
      </c>
      <c r="E12649" t="s">
        <v>45</v>
      </c>
      <c r="F12649" t="s">
        <v>46</v>
      </c>
      <c r="G12649" t="s">
        <v>47</v>
      </c>
      <c r="H12649" s="90" t="s">
        <v>298</v>
      </c>
      <c r="I12649" s="90" t="s">
        <v>792</v>
      </c>
      <c r="J12649" s="3"/>
    </row>
    <row r="12650" spans="1:10" hidden="1" x14ac:dyDescent="0.25">
      <c r="A12650" t="s">
        <v>130</v>
      </c>
      <c r="B12650" t="s">
        <v>128</v>
      </c>
      <c r="C12650">
        <v>2024</v>
      </c>
      <c r="D12650" t="s">
        <v>58</v>
      </c>
      <c r="E12650" t="s">
        <v>45</v>
      </c>
      <c r="F12650" t="s">
        <v>46</v>
      </c>
      <c r="G12650" t="s">
        <v>47</v>
      </c>
      <c r="H12650" s="90" t="s">
        <v>276</v>
      </c>
      <c r="I12650" s="90" t="s">
        <v>395</v>
      </c>
      <c r="J12650" s="3">
        <v>260000</v>
      </c>
    </row>
    <row r="12651" spans="1:10" hidden="1" x14ac:dyDescent="0.25">
      <c r="A12651" t="s">
        <v>130</v>
      </c>
      <c r="B12651" t="s">
        <v>128</v>
      </c>
      <c r="C12651">
        <v>2024</v>
      </c>
      <c r="D12651" t="s">
        <v>58</v>
      </c>
      <c r="E12651" t="s">
        <v>45</v>
      </c>
      <c r="F12651" t="s">
        <v>46</v>
      </c>
      <c r="G12651" t="s">
        <v>47</v>
      </c>
      <c r="H12651" s="90" t="s">
        <v>276</v>
      </c>
      <c r="I12651" s="90" t="s">
        <v>734</v>
      </c>
      <c r="J12651" s="3"/>
    </row>
    <row r="12652" spans="1:10" hidden="1" x14ac:dyDescent="0.25">
      <c r="A12652" t="s">
        <v>130</v>
      </c>
      <c r="B12652" t="s">
        <v>128</v>
      </c>
      <c r="C12652">
        <v>2024</v>
      </c>
      <c r="D12652" t="s">
        <v>58</v>
      </c>
      <c r="E12652" t="s">
        <v>45</v>
      </c>
      <c r="F12652" t="s">
        <v>46</v>
      </c>
      <c r="G12652" t="s">
        <v>47</v>
      </c>
      <c r="H12652" s="90" t="s">
        <v>277</v>
      </c>
      <c r="I12652" s="90" t="s">
        <v>734</v>
      </c>
      <c r="J12652" s="3">
        <v>352586</v>
      </c>
    </row>
    <row r="12653" spans="1:10" hidden="1" x14ac:dyDescent="0.25">
      <c r="A12653" t="s">
        <v>130</v>
      </c>
      <c r="B12653" t="s">
        <v>128</v>
      </c>
      <c r="C12653">
        <v>2024</v>
      </c>
      <c r="D12653" t="s">
        <v>58</v>
      </c>
      <c r="E12653" t="s">
        <v>45</v>
      </c>
      <c r="F12653" t="s">
        <v>46</v>
      </c>
      <c r="G12653" t="s">
        <v>47</v>
      </c>
      <c r="H12653" s="90" t="s">
        <v>278</v>
      </c>
      <c r="I12653" s="90" t="s">
        <v>734</v>
      </c>
      <c r="J12653" s="3"/>
    </row>
    <row r="12654" spans="1:10" hidden="1" x14ac:dyDescent="0.25">
      <c r="A12654" t="s">
        <v>130</v>
      </c>
      <c r="B12654" s="86" t="s">
        <v>128</v>
      </c>
      <c r="C12654" s="86">
        <v>2024</v>
      </c>
      <c r="D12654" s="86" t="s">
        <v>58</v>
      </c>
      <c r="E12654" s="86" t="s">
        <v>45</v>
      </c>
      <c r="F12654" s="86" t="s">
        <v>46</v>
      </c>
      <c r="G12654" s="86" t="s">
        <v>47</v>
      </c>
      <c r="H12654" s="179" t="s">
        <v>742</v>
      </c>
      <c r="I12654" s="90" t="s">
        <v>739</v>
      </c>
      <c r="J12654" s="3">
        <v>30000</v>
      </c>
    </row>
    <row r="12655" spans="1:10" hidden="1" x14ac:dyDescent="0.25">
      <c r="A12655" t="s">
        <v>130</v>
      </c>
      <c r="B12655" s="86" t="s">
        <v>128</v>
      </c>
      <c r="C12655" s="86">
        <v>2024</v>
      </c>
      <c r="D12655" s="86" t="s">
        <v>58</v>
      </c>
      <c r="E12655" s="86" t="s">
        <v>45</v>
      </c>
      <c r="F12655" s="86" t="s">
        <v>46</v>
      </c>
      <c r="G12655" s="86" t="s">
        <v>47</v>
      </c>
      <c r="H12655" s="179" t="s">
        <v>742</v>
      </c>
      <c r="I12655" s="179" t="s">
        <v>412</v>
      </c>
      <c r="J12655" s="18"/>
    </row>
    <row r="12656" spans="1:10" hidden="1" x14ac:dyDescent="0.25">
      <c r="A12656" t="s">
        <v>130</v>
      </c>
      <c r="B12656" t="s">
        <v>128</v>
      </c>
      <c r="C12656">
        <v>2024</v>
      </c>
      <c r="D12656" t="s">
        <v>58</v>
      </c>
      <c r="E12656" t="s">
        <v>45</v>
      </c>
      <c r="F12656" t="s">
        <v>46</v>
      </c>
      <c r="G12656" t="s">
        <v>47</v>
      </c>
      <c r="H12656" t="s">
        <v>239</v>
      </c>
      <c r="I12656" t="s">
        <v>382</v>
      </c>
      <c r="J12656" s="3">
        <v>435654</v>
      </c>
    </row>
    <row r="12657" spans="1:10" hidden="1" x14ac:dyDescent="0.25">
      <c r="A12657" t="s">
        <v>130</v>
      </c>
      <c r="B12657" t="s">
        <v>128</v>
      </c>
      <c r="C12657">
        <v>2024</v>
      </c>
      <c r="D12657" t="s">
        <v>58</v>
      </c>
      <c r="E12657" t="s">
        <v>45</v>
      </c>
      <c r="F12657" t="s">
        <v>46</v>
      </c>
      <c r="G12657" t="s">
        <v>47</v>
      </c>
      <c r="H12657" t="s">
        <v>239</v>
      </c>
      <c r="I12657" s="90" t="s">
        <v>388</v>
      </c>
      <c r="J12657" s="3"/>
    </row>
    <row r="12658" spans="1:10" hidden="1" x14ac:dyDescent="0.25">
      <c r="A12658" t="s">
        <v>130</v>
      </c>
      <c r="B12658" t="s">
        <v>128</v>
      </c>
      <c r="C12658">
        <v>2024</v>
      </c>
      <c r="D12658" t="s">
        <v>58</v>
      </c>
      <c r="E12658" t="s">
        <v>45</v>
      </c>
      <c r="F12658" t="s">
        <v>46</v>
      </c>
      <c r="G12658" t="s">
        <v>47</v>
      </c>
      <c r="H12658" t="s">
        <v>239</v>
      </c>
      <c r="I12658" s="90" t="s">
        <v>576</v>
      </c>
      <c r="J12658" s="3">
        <v>1398122</v>
      </c>
    </row>
    <row r="12659" spans="1:10" hidden="1" x14ac:dyDescent="0.25">
      <c r="A12659" t="s">
        <v>130</v>
      </c>
      <c r="B12659" t="s">
        <v>128</v>
      </c>
      <c r="C12659">
        <v>2024</v>
      </c>
      <c r="D12659" t="s">
        <v>58</v>
      </c>
      <c r="E12659" t="s">
        <v>45</v>
      </c>
      <c r="F12659" t="s">
        <v>46</v>
      </c>
      <c r="G12659" t="s">
        <v>47</v>
      </c>
      <c r="H12659" t="s">
        <v>239</v>
      </c>
      <c r="I12659" t="s">
        <v>589</v>
      </c>
      <c r="J12659" s="3">
        <v>95988</v>
      </c>
    </row>
    <row r="12660" spans="1:10" hidden="1" x14ac:dyDescent="0.25">
      <c r="A12660" t="s">
        <v>130</v>
      </c>
      <c r="B12660" t="s">
        <v>128</v>
      </c>
      <c r="C12660">
        <v>2024</v>
      </c>
      <c r="D12660" t="s">
        <v>58</v>
      </c>
      <c r="E12660" t="s">
        <v>45</v>
      </c>
      <c r="F12660" t="s">
        <v>46</v>
      </c>
      <c r="G12660" t="s">
        <v>47</v>
      </c>
      <c r="H12660" t="s">
        <v>239</v>
      </c>
      <c r="I12660" t="s">
        <v>686</v>
      </c>
    </row>
    <row r="12661" spans="1:10" hidden="1" x14ac:dyDescent="0.25">
      <c r="A12661" t="s">
        <v>130</v>
      </c>
      <c r="B12661" t="s">
        <v>128</v>
      </c>
      <c r="C12661">
        <v>2024</v>
      </c>
      <c r="D12661" t="s">
        <v>58</v>
      </c>
      <c r="E12661" t="s">
        <v>45</v>
      </c>
      <c r="F12661" t="s">
        <v>46</v>
      </c>
      <c r="G12661" t="s">
        <v>47</v>
      </c>
      <c r="H12661" t="s">
        <v>239</v>
      </c>
      <c r="I12661" t="s">
        <v>442</v>
      </c>
    </row>
    <row r="12662" spans="1:10" hidden="1" x14ac:dyDescent="0.25">
      <c r="A12662" t="s">
        <v>130</v>
      </c>
      <c r="B12662" t="s">
        <v>128</v>
      </c>
      <c r="C12662">
        <v>2024</v>
      </c>
      <c r="D12662" t="s">
        <v>58</v>
      </c>
      <c r="E12662" t="s">
        <v>45</v>
      </c>
      <c r="F12662" t="s">
        <v>46</v>
      </c>
      <c r="G12662" t="s">
        <v>47</v>
      </c>
      <c r="H12662" t="s">
        <v>239</v>
      </c>
      <c r="I12662" t="s">
        <v>431</v>
      </c>
    </row>
    <row r="12663" spans="1:10" hidden="1" x14ac:dyDescent="0.25">
      <c r="A12663" t="s">
        <v>130</v>
      </c>
      <c r="B12663" t="s">
        <v>128</v>
      </c>
      <c r="C12663">
        <v>2024</v>
      </c>
      <c r="D12663" t="s">
        <v>58</v>
      </c>
      <c r="E12663" t="s">
        <v>45</v>
      </c>
      <c r="F12663" t="s">
        <v>46</v>
      </c>
      <c r="G12663" t="s">
        <v>47</v>
      </c>
      <c r="H12663" t="s">
        <v>239</v>
      </c>
      <c r="I12663" t="s">
        <v>416</v>
      </c>
      <c r="J12663" s="3"/>
    </row>
    <row r="12664" spans="1:10" hidden="1" x14ac:dyDescent="0.25">
      <c r="A12664" t="s">
        <v>130</v>
      </c>
      <c r="B12664" t="s">
        <v>128</v>
      </c>
      <c r="C12664">
        <v>2024</v>
      </c>
      <c r="D12664" t="s">
        <v>58</v>
      </c>
      <c r="E12664" t="s">
        <v>45</v>
      </c>
      <c r="F12664" t="s">
        <v>46</v>
      </c>
      <c r="G12664" t="s">
        <v>47</v>
      </c>
      <c r="H12664" t="s">
        <v>239</v>
      </c>
      <c r="I12664" t="s">
        <v>383</v>
      </c>
      <c r="J12664" s="3">
        <v>1310000</v>
      </c>
    </row>
    <row r="12665" spans="1:10" hidden="1" x14ac:dyDescent="0.25">
      <c r="A12665" t="s">
        <v>130</v>
      </c>
      <c r="B12665" t="s">
        <v>128</v>
      </c>
      <c r="C12665">
        <v>2024</v>
      </c>
      <c r="D12665" t="s">
        <v>58</v>
      </c>
      <c r="E12665" t="s">
        <v>45</v>
      </c>
      <c r="F12665" t="s">
        <v>46</v>
      </c>
      <c r="G12665" t="s">
        <v>47</v>
      </c>
      <c r="H12665" t="s">
        <v>243</v>
      </c>
      <c r="I12665" t="s">
        <v>465</v>
      </c>
    </row>
    <row r="12666" spans="1:10" hidden="1" x14ac:dyDescent="0.25">
      <c r="A12666" t="s">
        <v>130</v>
      </c>
      <c r="B12666" t="s">
        <v>128</v>
      </c>
      <c r="C12666">
        <v>2024</v>
      </c>
      <c r="D12666" t="s">
        <v>58</v>
      </c>
      <c r="E12666" t="s">
        <v>45</v>
      </c>
      <c r="F12666" t="s">
        <v>46</v>
      </c>
      <c r="G12666" t="s">
        <v>47</v>
      </c>
      <c r="H12666" t="s">
        <v>243</v>
      </c>
      <c r="I12666" t="s">
        <v>702</v>
      </c>
    </row>
    <row r="12667" spans="1:10" hidden="1" x14ac:dyDescent="0.25">
      <c r="A12667" t="s">
        <v>130</v>
      </c>
      <c r="B12667" t="s">
        <v>128</v>
      </c>
      <c r="C12667">
        <v>2024</v>
      </c>
      <c r="D12667" t="s">
        <v>58</v>
      </c>
      <c r="E12667" t="s">
        <v>45</v>
      </c>
      <c r="F12667" t="s">
        <v>46</v>
      </c>
      <c r="G12667" t="s">
        <v>47</v>
      </c>
      <c r="H12667" t="s">
        <v>276</v>
      </c>
      <c r="I12667" t="s">
        <v>395</v>
      </c>
      <c r="J12667" s="3"/>
    </row>
    <row r="12668" spans="1:10" hidden="1" x14ac:dyDescent="0.25">
      <c r="A12668" t="s">
        <v>130</v>
      </c>
      <c r="B12668" t="s">
        <v>128</v>
      </c>
      <c r="C12668">
        <v>2024</v>
      </c>
      <c r="D12668" t="s">
        <v>58</v>
      </c>
      <c r="E12668" t="s">
        <v>45</v>
      </c>
      <c r="F12668" t="s">
        <v>46</v>
      </c>
      <c r="G12668" t="s">
        <v>47</v>
      </c>
      <c r="H12668" t="s">
        <v>296</v>
      </c>
    </row>
    <row r="12669" spans="1:10" hidden="1" x14ac:dyDescent="0.25">
      <c r="A12669" t="s">
        <v>130</v>
      </c>
      <c r="B12669" t="s">
        <v>128</v>
      </c>
      <c r="C12669">
        <v>2024</v>
      </c>
      <c r="D12669" t="s">
        <v>58</v>
      </c>
      <c r="E12669" t="s">
        <v>45</v>
      </c>
      <c r="F12669" t="s">
        <v>46</v>
      </c>
      <c r="G12669" t="s">
        <v>47</v>
      </c>
      <c r="H12669" t="s">
        <v>364</v>
      </c>
      <c r="I12669" t="s">
        <v>465</v>
      </c>
      <c r="J12669" s="3"/>
    </row>
    <row r="12670" spans="1:10" hidden="1" x14ac:dyDescent="0.25">
      <c r="A12670" t="s">
        <v>130</v>
      </c>
      <c r="B12670" t="s">
        <v>128</v>
      </c>
      <c r="C12670">
        <v>2024</v>
      </c>
      <c r="D12670" t="s">
        <v>58</v>
      </c>
      <c r="E12670" t="s">
        <v>45</v>
      </c>
      <c r="F12670" t="s">
        <v>46</v>
      </c>
      <c r="G12670" t="s">
        <v>47</v>
      </c>
      <c r="H12670" t="s">
        <v>277</v>
      </c>
    </row>
    <row r="12671" spans="1:10" hidden="1" x14ac:dyDescent="0.25">
      <c r="A12671" t="s">
        <v>130</v>
      </c>
      <c r="B12671" t="s">
        <v>128</v>
      </c>
      <c r="C12671">
        <v>2024</v>
      </c>
      <c r="D12671" t="s">
        <v>58</v>
      </c>
      <c r="E12671" t="s">
        <v>45</v>
      </c>
      <c r="F12671" t="s">
        <v>46</v>
      </c>
      <c r="G12671" t="s">
        <v>47</v>
      </c>
      <c r="H12671" t="s">
        <v>278</v>
      </c>
    </row>
    <row r="12672" spans="1:10" hidden="1" x14ac:dyDescent="0.25">
      <c r="A12672" t="s">
        <v>130</v>
      </c>
      <c r="B12672" t="s">
        <v>128</v>
      </c>
      <c r="C12672">
        <v>2024</v>
      </c>
      <c r="D12672" t="s">
        <v>58</v>
      </c>
      <c r="E12672" t="s">
        <v>45</v>
      </c>
      <c r="F12672" t="s">
        <v>46</v>
      </c>
      <c r="G12672" t="s">
        <v>47</v>
      </c>
      <c r="H12672" t="s">
        <v>298</v>
      </c>
      <c r="I12672" t="s">
        <v>387</v>
      </c>
    </row>
    <row r="12673" spans="1:10" hidden="1" x14ac:dyDescent="0.25">
      <c r="A12673" t="s">
        <v>130</v>
      </c>
      <c r="B12673" t="s">
        <v>128</v>
      </c>
      <c r="C12673">
        <v>2024</v>
      </c>
      <c r="D12673" t="s">
        <v>58</v>
      </c>
      <c r="E12673" t="s">
        <v>45</v>
      </c>
      <c r="F12673" t="s">
        <v>46</v>
      </c>
      <c r="G12673" t="s">
        <v>47</v>
      </c>
      <c r="H12673" t="s">
        <v>298</v>
      </c>
      <c r="I12673" t="s">
        <v>418</v>
      </c>
    </row>
    <row r="12674" spans="1:10" hidden="1" x14ac:dyDescent="0.25">
      <c r="A12674" t="s">
        <v>130</v>
      </c>
      <c r="B12674" t="s">
        <v>128</v>
      </c>
      <c r="C12674">
        <v>2024</v>
      </c>
      <c r="D12674" t="s">
        <v>58</v>
      </c>
      <c r="E12674" t="s">
        <v>45</v>
      </c>
      <c r="F12674" t="s">
        <v>46</v>
      </c>
      <c r="G12674" t="s">
        <v>47</v>
      </c>
      <c r="H12674" t="s">
        <v>238</v>
      </c>
    </row>
    <row r="12675" spans="1:10" hidden="1" x14ac:dyDescent="0.25">
      <c r="A12675" t="s">
        <v>130</v>
      </c>
      <c r="B12675" t="s">
        <v>128</v>
      </c>
      <c r="C12675">
        <v>2024</v>
      </c>
      <c r="D12675" t="s">
        <v>58</v>
      </c>
      <c r="E12675" t="s">
        <v>45</v>
      </c>
      <c r="F12675" t="s">
        <v>46</v>
      </c>
      <c r="G12675" t="s">
        <v>182</v>
      </c>
      <c r="H12675" t="s">
        <v>240</v>
      </c>
    </row>
    <row r="12676" spans="1:10" hidden="1" x14ac:dyDescent="0.25">
      <c r="A12676" t="s">
        <v>130</v>
      </c>
      <c r="B12676" t="s">
        <v>128</v>
      </c>
      <c r="C12676">
        <v>2024</v>
      </c>
      <c r="D12676" t="s">
        <v>58</v>
      </c>
      <c r="E12676" t="s">
        <v>45</v>
      </c>
      <c r="F12676" t="s">
        <v>46</v>
      </c>
      <c r="G12676" t="s">
        <v>182</v>
      </c>
      <c r="H12676" t="s">
        <v>241</v>
      </c>
      <c r="I12676" t="s">
        <v>477</v>
      </c>
    </row>
    <row r="12677" spans="1:10" hidden="1" x14ac:dyDescent="0.25">
      <c r="A12677" t="s">
        <v>130</v>
      </c>
      <c r="B12677" t="s">
        <v>128</v>
      </c>
      <c r="C12677">
        <v>2024</v>
      </c>
      <c r="D12677" t="s">
        <v>58</v>
      </c>
      <c r="E12677" t="s">
        <v>45</v>
      </c>
      <c r="F12677" t="s">
        <v>46</v>
      </c>
      <c r="G12677" t="s">
        <v>182</v>
      </c>
      <c r="H12677" t="s">
        <v>242</v>
      </c>
      <c r="I12677" t="s">
        <v>477</v>
      </c>
      <c r="J12677" s="3">
        <v>1587800</v>
      </c>
    </row>
    <row r="12678" spans="1:10" hidden="1" x14ac:dyDescent="0.25">
      <c r="A12678" t="s">
        <v>130</v>
      </c>
      <c r="B12678" t="s">
        <v>128</v>
      </c>
      <c r="C12678">
        <v>2024</v>
      </c>
      <c r="D12678" t="s">
        <v>58</v>
      </c>
      <c r="E12678" t="s">
        <v>45</v>
      </c>
      <c r="F12678" t="s">
        <v>46</v>
      </c>
      <c r="G12678" t="s">
        <v>182</v>
      </c>
      <c r="H12678" t="s">
        <v>243</v>
      </c>
      <c r="I12678" s="90" t="s">
        <v>735</v>
      </c>
      <c r="J12678" s="3"/>
    </row>
    <row r="12679" spans="1:10" hidden="1" x14ac:dyDescent="0.25">
      <c r="A12679" t="s">
        <v>130</v>
      </c>
      <c r="B12679" t="s">
        <v>128</v>
      </c>
      <c r="C12679">
        <v>2024</v>
      </c>
      <c r="D12679" t="s">
        <v>58</v>
      </c>
      <c r="E12679" t="s">
        <v>45</v>
      </c>
      <c r="F12679" t="s">
        <v>46</v>
      </c>
      <c r="G12679" t="s">
        <v>253</v>
      </c>
      <c r="H12679" t="s">
        <v>266</v>
      </c>
      <c r="I12679" t="s">
        <v>578</v>
      </c>
      <c r="J12679" s="16"/>
    </row>
    <row r="12680" spans="1:10" hidden="1" x14ac:dyDescent="0.25">
      <c r="A12680" t="s">
        <v>130</v>
      </c>
      <c r="B12680" t="s">
        <v>128</v>
      </c>
      <c r="C12680">
        <v>2024</v>
      </c>
      <c r="D12680" t="s">
        <v>58</v>
      </c>
      <c r="E12680" t="s">
        <v>45</v>
      </c>
      <c r="F12680" t="s">
        <v>46</v>
      </c>
      <c r="G12680" t="s">
        <v>253</v>
      </c>
      <c r="H12680" t="s">
        <v>744</v>
      </c>
      <c r="I12680" s="90" t="s">
        <v>745</v>
      </c>
      <c r="J12680" s="3"/>
    </row>
    <row r="12681" spans="1:10" hidden="1" x14ac:dyDescent="0.25">
      <c r="A12681" t="s">
        <v>130</v>
      </c>
      <c r="B12681" t="s">
        <v>128</v>
      </c>
      <c r="C12681">
        <v>2024</v>
      </c>
      <c r="D12681" t="s">
        <v>58</v>
      </c>
      <c r="E12681" t="s">
        <v>45</v>
      </c>
      <c r="F12681" t="s">
        <v>46</v>
      </c>
      <c r="G12681" t="s">
        <v>253</v>
      </c>
      <c r="H12681" s="90" t="s">
        <v>366</v>
      </c>
      <c r="I12681" s="90" t="s">
        <v>387</v>
      </c>
      <c r="J12681" s="3"/>
    </row>
    <row r="12682" spans="1:10" hidden="1" x14ac:dyDescent="0.25">
      <c r="A12682" t="s">
        <v>130</v>
      </c>
      <c r="B12682" t="s">
        <v>128</v>
      </c>
      <c r="C12682">
        <v>2024</v>
      </c>
      <c r="D12682" t="s">
        <v>58</v>
      </c>
      <c r="E12682" t="s">
        <v>45</v>
      </c>
      <c r="F12682" t="s">
        <v>46</v>
      </c>
      <c r="G12682" t="s">
        <v>537</v>
      </c>
      <c r="H12682" t="s">
        <v>538</v>
      </c>
      <c r="I12682" t="s">
        <v>539</v>
      </c>
    </row>
    <row r="12683" spans="1:10" hidden="1" x14ac:dyDescent="0.25">
      <c r="A12683" t="s">
        <v>130</v>
      </c>
      <c r="B12683" t="s">
        <v>128</v>
      </c>
      <c r="C12683">
        <v>2024</v>
      </c>
      <c r="D12683" t="s">
        <v>58</v>
      </c>
      <c r="E12683" t="s">
        <v>45</v>
      </c>
      <c r="F12683" t="s">
        <v>46</v>
      </c>
      <c r="G12683" t="s">
        <v>673</v>
      </c>
      <c r="H12683" t="s">
        <v>244</v>
      </c>
      <c r="I12683" t="s">
        <v>556</v>
      </c>
    </row>
    <row r="12684" spans="1:10" hidden="1" x14ac:dyDescent="0.25">
      <c r="A12684" t="s">
        <v>130</v>
      </c>
      <c r="B12684" t="s">
        <v>128</v>
      </c>
      <c r="C12684">
        <v>2024</v>
      </c>
      <c r="D12684" t="s">
        <v>58</v>
      </c>
      <c r="E12684" t="s">
        <v>45</v>
      </c>
      <c r="F12684" t="s">
        <v>46</v>
      </c>
      <c r="G12684" t="s">
        <v>673</v>
      </c>
      <c r="H12684" t="s">
        <v>244</v>
      </c>
      <c r="I12684" t="s">
        <v>688</v>
      </c>
    </row>
    <row r="12685" spans="1:10" hidden="1" x14ac:dyDescent="0.25">
      <c r="A12685" t="s">
        <v>130</v>
      </c>
      <c r="B12685" t="s">
        <v>128</v>
      </c>
      <c r="C12685">
        <v>2024</v>
      </c>
      <c r="D12685" t="s">
        <v>58</v>
      </c>
      <c r="E12685" t="s">
        <v>45</v>
      </c>
      <c r="F12685" t="s">
        <v>46</v>
      </c>
      <c r="G12685" t="s">
        <v>527</v>
      </c>
      <c r="H12685" t="s">
        <v>366</v>
      </c>
      <c r="I12685" t="s">
        <v>387</v>
      </c>
      <c r="J12685" s="3"/>
    </row>
    <row r="12686" spans="1:10" hidden="1" x14ac:dyDescent="0.25">
      <c r="A12686" t="s">
        <v>130</v>
      </c>
      <c r="B12686" t="s">
        <v>128</v>
      </c>
      <c r="C12686">
        <v>2024</v>
      </c>
      <c r="D12686" t="s">
        <v>58</v>
      </c>
      <c r="E12686" t="s">
        <v>45</v>
      </c>
      <c r="F12686" t="s">
        <v>46</v>
      </c>
      <c r="G12686" t="s">
        <v>527</v>
      </c>
      <c r="H12686" t="s">
        <v>525</v>
      </c>
      <c r="I12686" t="s">
        <v>526</v>
      </c>
    </row>
    <row r="12687" spans="1:10" hidden="1" x14ac:dyDescent="0.25">
      <c r="A12687" t="s">
        <v>130</v>
      </c>
      <c r="B12687" t="s">
        <v>128</v>
      </c>
      <c r="C12687">
        <v>2024</v>
      </c>
      <c r="D12687" t="s">
        <v>58</v>
      </c>
      <c r="E12687" t="s">
        <v>45</v>
      </c>
      <c r="F12687" t="s">
        <v>46</v>
      </c>
      <c r="G12687" t="s">
        <v>527</v>
      </c>
      <c r="H12687" t="s">
        <v>365</v>
      </c>
      <c r="I12687" t="s">
        <v>526</v>
      </c>
    </row>
    <row r="12688" spans="1:10" hidden="1" x14ac:dyDescent="0.25">
      <c r="A12688" t="s">
        <v>130</v>
      </c>
      <c r="B12688" t="s">
        <v>128</v>
      </c>
      <c r="C12688">
        <v>2024</v>
      </c>
      <c r="D12688" t="s">
        <v>58</v>
      </c>
      <c r="E12688" t="s">
        <v>45</v>
      </c>
      <c r="F12688" t="s">
        <v>46</v>
      </c>
      <c r="G12688" t="s">
        <v>527</v>
      </c>
      <c r="H12688" t="s">
        <v>484</v>
      </c>
      <c r="I12688" t="s">
        <v>526</v>
      </c>
    </row>
    <row r="12689" spans="1:10" hidden="1" x14ac:dyDescent="0.25">
      <c r="A12689" t="s">
        <v>130</v>
      </c>
      <c r="B12689" t="s">
        <v>128</v>
      </c>
      <c r="C12689">
        <v>2024</v>
      </c>
      <c r="D12689" t="s">
        <v>58</v>
      </c>
      <c r="E12689" t="s">
        <v>45</v>
      </c>
      <c r="F12689" t="s">
        <v>46</v>
      </c>
      <c r="G12689" t="s">
        <v>272</v>
      </c>
      <c r="H12689" t="s">
        <v>273</v>
      </c>
      <c r="I12689" t="s">
        <v>526</v>
      </c>
    </row>
    <row r="12690" spans="1:10" hidden="1" x14ac:dyDescent="0.25">
      <c r="A12690" t="s">
        <v>130</v>
      </c>
      <c r="B12690" t="s">
        <v>128</v>
      </c>
      <c r="C12690">
        <v>2024</v>
      </c>
      <c r="D12690" t="s">
        <v>58</v>
      </c>
      <c r="E12690" t="s">
        <v>45</v>
      </c>
      <c r="F12690" t="s">
        <v>46</v>
      </c>
      <c r="G12690" t="s">
        <v>221</v>
      </c>
      <c r="H12690" t="s">
        <v>245</v>
      </c>
      <c r="I12690" t="s">
        <v>417</v>
      </c>
      <c r="J12690" s="16"/>
    </row>
    <row r="12691" spans="1:10" hidden="1" x14ac:dyDescent="0.25">
      <c r="A12691" t="s">
        <v>130</v>
      </c>
      <c r="B12691" t="s">
        <v>128</v>
      </c>
      <c r="C12691">
        <v>2024</v>
      </c>
      <c r="D12691" t="s">
        <v>58</v>
      </c>
      <c r="E12691" t="s">
        <v>45</v>
      </c>
      <c r="F12691" t="s">
        <v>46</v>
      </c>
      <c r="G12691" t="s">
        <v>221</v>
      </c>
      <c r="H12691" t="s">
        <v>245</v>
      </c>
      <c r="I12691" t="s">
        <v>614</v>
      </c>
      <c r="J12691" s="3">
        <v>415600</v>
      </c>
    </row>
    <row r="12692" spans="1:10" hidden="1" x14ac:dyDescent="0.25">
      <c r="A12692" t="s">
        <v>130</v>
      </c>
      <c r="B12692" t="s">
        <v>128</v>
      </c>
      <c r="C12692">
        <v>2024</v>
      </c>
      <c r="D12692" t="s">
        <v>58</v>
      </c>
      <c r="E12692" t="s">
        <v>45</v>
      </c>
      <c r="F12692" t="s">
        <v>46</v>
      </c>
      <c r="G12692" t="s">
        <v>221</v>
      </c>
      <c r="H12692" t="s">
        <v>245</v>
      </c>
      <c r="I12692" t="s">
        <v>668</v>
      </c>
      <c r="J12692" s="16"/>
    </row>
    <row r="12693" spans="1:10" hidden="1" x14ac:dyDescent="0.25">
      <c r="A12693" t="s">
        <v>130</v>
      </c>
      <c r="B12693" t="s">
        <v>128</v>
      </c>
      <c r="C12693">
        <v>2024</v>
      </c>
      <c r="D12693" t="s">
        <v>58</v>
      </c>
      <c r="E12693" t="s">
        <v>45</v>
      </c>
      <c r="F12693" t="s">
        <v>46</v>
      </c>
      <c r="G12693" t="s">
        <v>221</v>
      </c>
      <c r="H12693" t="s">
        <v>299</v>
      </c>
      <c r="I12693" t="s">
        <v>788</v>
      </c>
      <c r="J12693" s="16"/>
    </row>
    <row r="12694" spans="1:10" hidden="1" x14ac:dyDescent="0.25">
      <c r="A12694" t="s">
        <v>130</v>
      </c>
      <c r="B12694" t="s">
        <v>128</v>
      </c>
      <c r="C12694">
        <v>2024</v>
      </c>
      <c r="D12694" t="s">
        <v>58</v>
      </c>
      <c r="E12694" t="s">
        <v>45</v>
      </c>
      <c r="F12694" t="s">
        <v>46</v>
      </c>
      <c r="G12694" t="s">
        <v>221</v>
      </c>
      <c r="H12694" t="s">
        <v>299</v>
      </c>
      <c r="I12694" t="s">
        <v>789</v>
      </c>
      <c r="J12694" s="16"/>
    </row>
    <row r="12695" spans="1:10" hidden="1" x14ac:dyDescent="0.25">
      <c r="A12695" t="s">
        <v>130</v>
      </c>
      <c r="B12695" t="s">
        <v>128</v>
      </c>
      <c r="C12695">
        <v>2024</v>
      </c>
      <c r="D12695" t="s">
        <v>58</v>
      </c>
      <c r="E12695" t="s">
        <v>45</v>
      </c>
      <c r="F12695" t="s">
        <v>46</v>
      </c>
      <c r="G12695" t="s">
        <v>221</v>
      </c>
      <c r="H12695" t="s">
        <v>299</v>
      </c>
      <c r="I12695" t="s">
        <v>666</v>
      </c>
    </row>
    <row r="12696" spans="1:10" hidden="1" x14ac:dyDescent="0.25">
      <c r="A12696" t="s">
        <v>130</v>
      </c>
      <c r="B12696" t="s">
        <v>128</v>
      </c>
      <c r="C12696">
        <v>2024</v>
      </c>
      <c r="D12696" t="s">
        <v>58</v>
      </c>
      <c r="E12696" t="s">
        <v>45</v>
      </c>
      <c r="F12696" t="s">
        <v>46</v>
      </c>
      <c r="G12696" t="s">
        <v>272</v>
      </c>
      <c r="H12696" t="s">
        <v>273</v>
      </c>
    </row>
    <row r="12697" spans="1:10" hidden="1" x14ac:dyDescent="0.25">
      <c r="A12697" t="s">
        <v>130</v>
      </c>
      <c r="B12697" t="s">
        <v>128</v>
      </c>
      <c r="C12697">
        <v>2024</v>
      </c>
      <c r="D12697" t="s">
        <v>58</v>
      </c>
      <c r="E12697" t="s">
        <v>45</v>
      </c>
      <c r="F12697" t="s">
        <v>46</v>
      </c>
      <c r="G12697" t="s">
        <v>49</v>
      </c>
      <c r="H12697" t="s">
        <v>246</v>
      </c>
      <c r="I12697" t="s">
        <v>565</v>
      </c>
      <c r="J12697" s="3">
        <v>191844</v>
      </c>
    </row>
    <row r="12698" spans="1:10" hidden="1" x14ac:dyDescent="0.25">
      <c r="A12698" t="s">
        <v>130</v>
      </c>
      <c r="B12698" t="s">
        <v>128</v>
      </c>
      <c r="C12698">
        <v>2024</v>
      </c>
      <c r="D12698" t="s">
        <v>58</v>
      </c>
      <c r="E12698" t="s">
        <v>45</v>
      </c>
      <c r="F12698" t="s">
        <v>46</v>
      </c>
      <c r="G12698" t="s">
        <v>49</v>
      </c>
      <c r="H12698" t="s">
        <v>246</v>
      </c>
      <c r="I12698" t="s">
        <v>615</v>
      </c>
      <c r="J12698" s="3">
        <v>814524</v>
      </c>
    </row>
    <row r="12699" spans="1:10" hidden="1" x14ac:dyDescent="0.25">
      <c r="A12699" t="s">
        <v>130</v>
      </c>
      <c r="B12699" t="s">
        <v>128</v>
      </c>
      <c r="C12699">
        <v>2024</v>
      </c>
      <c r="D12699" t="s">
        <v>58</v>
      </c>
      <c r="E12699" t="s">
        <v>45</v>
      </c>
      <c r="F12699" t="s">
        <v>46</v>
      </c>
      <c r="G12699" t="s">
        <v>49</v>
      </c>
      <c r="H12699" t="s">
        <v>246</v>
      </c>
      <c r="I12699" s="90" t="s">
        <v>746</v>
      </c>
      <c r="J12699" s="3">
        <v>88835</v>
      </c>
    </row>
    <row r="12700" spans="1:10" hidden="1" x14ac:dyDescent="0.25">
      <c r="A12700" t="s">
        <v>130</v>
      </c>
      <c r="B12700" t="s">
        <v>128</v>
      </c>
      <c r="C12700">
        <v>2024</v>
      </c>
      <c r="D12700" t="s">
        <v>58</v>
      </c>
      <c r="E12700" t="s">
        <v>45</v>
      </c>
      <c r="F12700" t="s">
        <v>46</v>
      </c>
      <c r="G12700" t="s">
        <v>49</v>
      </c>
      <c r="H12700" t="s">
        <v>246</v>
      </c>
      <c r="I12700" t="s">
        <v>697</v>
      </c>
    </row>
    <row r="12701" spans="1:10" hidden="1" x14ac:dyDescent="0.25">
      <c r="A12701" t="s">
        <v>130</v>
      </c>
      <c r="B12701" t="s">
        <v>128</v>
      </c>
      <c r="C12701">
        <v>2024</v>
      </c>
      <c r="D12701" t="s">
        <v>58</v>
      </c>
      <c r="E12701" t="s">
        <v>45</v>
      </c>
      <c r="F12701" t="s">
        <v>46</v>
      </c>
      <c r="G12701" t="s">
        <v>49</v>
      </c>
      <c r="H12701" t="s">
        <v>669</v>
      </c>
      <c r="I12701" s="90" t="s">
        <v>615</v>
      </c>
      <c r="J12701" s="3">
        <v>25000</v>
      </c>
    </row>
    <row r="12702" spans="1:10" hidden="1" x14ac:dyDescent="0.25">
      <c r="A12702" t="s">
        <v>130</v>
      </c>
      <c r="B12702" t="s">
        <v>128</v>
      </c>
      <c r="C12702">
        <v>2024</v>
      </c>
      <c r="D12702" t="s">
        <v>58</v>
      </c>
      <c r="E12702" t="s">
        <v>45</v>
      </c>
      <c r="F12702" t="s">
        <v>46</v>
      </c>
      <c r="G12702" t="s">
        <v>49</v>
      </c>
      <c r="H12702" t="s">
        <v>669</v>
      </c>
      <c r="I12702" t="s">
        <v>670</v>
      </c>
    </row>
    <row r="12703" spans="1:10" hidden="1" x14ac:dyDescent="0.25">
      <c r="A12703" t="s">
        <v>130</v>
      </c>
      <c r="B12703" t="s">
        <v>128</v>
      </c>
      <c r="C12703">
        <v>2024</v>
      </c>
      <c r="D12703" t="s">
        <v>58</v>
      </c>
      <c r="E12703" t="s">
        <v>45</v>
      </c>
      <c r="F12703" t="s">
        <v>46</v>
      </c>
      <c r="G12703" t="s">
        <v>49</v>
      </c>
      <c r="H12703" t="s">
        <v>669</v>
      </c>
    </row>
    <row r="12704" spans="1:10" hidden="1" x14ac:dyDescent="0.25">
      <c r="A12704" t="s">
        <v>130</v>
      </c>
      <c r="B12704" t="s">
        <v>128</v>
      </c>
      <c r="C12704">
        <v>2024</v>
      </c>
      <c r="D12704" t="s">
        <v>58</v>
      </c>
      <c r="E12704" t="s">
        <v>45</v>
      </c>
      <c r="F12704" t="s">
        <v>46</v>
      </c>
      <c r="G12704" t="s">
        <v>49</v>
      </c>
      <c r="H12704" t="s">
        <v>247</v>
      </c>
      <c r="I12704" s="90" t="s">
        <v>455</v>
      </c>
      <c r="J12704" s="3">
        <v>497603</v>
      </c>
    </row>
    <row r="12705" spans="1:10" hidden="1" x14ac:dyDescent="0.25">
      <c r="A12705" t="s">
        <v>130</v>
      </c>
      <c r="B12705" t="s">
        <v>128</v>
      </c>
      <c r="C12705">
        <v>2024</v>
      </c>
      <c r="D12705" t="s">
        <v>58</v>
      </c>
      <c r="E12705" t="s">
        <v>45</v>
      </c>
      <c r="F12705" t="s">
        <v>46</v>
      </c>
      <c r="G12705" t="s">
        <v>49</v>
      </c>
      <c r="H12705" s="90" t="s">
        <v>247</v>
      </c>
      <c r="I12705" s="90" t="s">
        <v>509</v>
      </c>
      <c r="J12705" s="3">
        <v>166666.65</v>
      </c>
    </row>
    <row r="12706" spans="1:10" hidden="1" x14ac:dyDescent="0.25">
      <c r="A12706" t="s">
        <v>130</v>
      </c>
      <c r="B12706" t="s">
        <v>128</v>
      </c>
      <c r="C12706">
        <v>2024</v>
      </c>
      <c r="D12706" t="s">
        <v>58</v>
      </c>
      <c r="E12706" t="s">
        <v>45</v>
      </c>
      <c r="F12706" t="s">
        <v>46</v>
      </c>
      <c r="G12706" t="s">
        <v>49</v>
      </c>
      <c r="H12706" t="s">
        <v>248</v>
      </c>
      <c r="I12706" s="90" t="s">
        <v>404</v>
      </c>
      <c r="J12706" s="3">
        <v>49328</v>
      </c>
    </row>
    <row r="12707" spans="1:10" hidden="1" x14ac:dyDescent="0.25">
      <c r="A12707" t="s">
        <v>130</v>
      </c>
      <c r="B12707" t="s">
        <v>128</v>
      </c>
      <c r="C12707">
        <v>2024</v>
      </c>
      <c r="D12707" t="s">
        <v>58</v>
      </c>
      <c r="E12707" t="s">
        <v>45</v>
      </c>
      <c r="F12707" t="s">
        <v>46</v>
      </c>
      <c r="G12707" t="s">
        <v>49</v>
      </c>
      <c r="H12707" s="90" t="s">
        <v>247</v>
      </c>
      <c r="I12707" t="s">
        <v>597</v>
      </c>
      <c r="J12707" s="3">
        <v>267988</v>
      </c>
    </row>
    <row r="12708" spans="1:10" hidden="1" x14ac:dyDescent="0.25">
      <c r="A12708" t="s">
        <v>130</v>
      </c>
      <c r="B12708" t="s">
        <v>128</v>
      </c>
      <c r="C12708">
        <v>2024</v>
      </c>
      <c r="D12708" t="s">
        <v>58</v>
      </c>
      <c r="E12708" t="s">
        <v>45</v>
      </c>
      <c r="F12708" t="s">
        <v>46</v>
      </c>
      <c r="G12708" t="s">
        <v>49</v>
      </c>
      <c r="H12708" s="90" t="s">
        <v>247</v>
      </c>
      <c r="I12708" s="90" t="s">
        <v>702</v>
      </c>
      <c r="J12708" s="3">
        <v>171356.99</v>
      </c>
    </row>
    <row r="12709" spans="1:10" hidden="1" x14ac:dyDescent="0.25">
      <c r="A12709" t="s">
        <v>130</v>
      </c>
      <c r="B12709" t="s">
        <v>128</v>
      </c>
      <c r="C12709">
        <v>2024</v>
      </c>
      <c r="D12709" t="s">
        <v>58</v>
      </c>
      <c r="E12709" t="s">
        <v>45</v>
      </c>
      <c r="F12709" t="s">
        <v>46</v>
      </c>
      <c r="G12709" t="s">
        <v>49</v>
      </c>
      <c r="H12709" t="s">
        <v>248</v>
      </c>
      <c r="I12709" t="s">
        <v>597</v>
      </c>
      <c r="J12709" s="3"/>
    </row>
    <row r="12710" spans="1:10" hidden="1" x14ac:dyDescent="0.25">
      <c r="A12710" t="s">
        <v>130</v>
      </c>
      <c r="B12710" t="s">
        <v>128</v>
      </c>
      <c r="C12710">
        <v>2024</v>
      </c>
      <c r="D12710" t="s">
        <v>58</v>
      </c>
      <c r="E12710" t="s">
        <v>45</v>
      </c>
      <c r="F12710" t="s">
        <v>46</v>
      </c>
      <c r="G12710" t="s">
        <v>49</v>
      </c>
      <c r="H12710" t="s">
        <v>248</v>
      </c>
      <c r="I12710" t="s">
        <v>479</v>
      </c>
      <c r="J12710" s="3">
        <v>21597</v>
      </c>
    </row>
    <row r="12711" spans="1:10" hidden="1" x14ac:dyDescent="0.25">
      <c r="A12711" t="s">
        <v>130</v>
      </c>
      <c r="B12711" t="s">
        <v>128</v>
      </c>
      <c r="C12711">
        <v>2024</v>
      </c>
      <c r="D12711" t="s">
        <v>58</v>
      </c>
      <c r="E12711" t="s">
        <v>45</v>
      </c>
      <c r="F12711" t="s">
        <v>46</v>
      </c>
      <c r="G12711" t="s">
        <v>49</v>
      </c>
      <c r="H12711" t="s">
        <v>248</v>
      </c>
      <c r="I12711" t="s">
        <v>556</v>
      </c>
      <c r="J12711" s="3">
        <v>2000</v>
      </c>
    </row>
    <row r="12712" spans="1:10" hidden="1" x14ac:dyDescent="0.25">
      <c r="A12712" t="s">
        <v>130</v>
      </c>
      <c r="B12712" t="s">
        <v>128</v>
      </c>
      <c r="C12712">
        <v>2024</v>
      </c>
      <c r="D12712" t="s">
        <v>58</v>
      </c>
      <c r="E12712" t="s">
        <v>45</v>
      </c>
      <c r="F12712" t="s">
        <v>46</v>
      </c>
      <c r="G12712" t="s">
        <v>49</v>
      </c>
      <c r="H12712" t="s">
        <v>248</v>
      </c>
      <c r="I12712" t="s">
        <v>747</v>
      </c>
    </row>
    <row r="12713" spans="1:10" hidden="1" x14ac:dyDescent="0.25">
      <c r="A12713" t="s">
        <v>130</v>
      </c>
      <c r="B12713" t="s">
        <v>128</v>
      </c>
      <c r="C12713">
        <v>2024</v>
      </c>
      <c r="D12713" t="s">
        <v>58</v>
      </c>
      <c r="E12713" t="s">
        <v>45</v>
      </c>
      <c r="F12713" t="s">
        <v>46</v>
      </c>
      <c r="G12713" t="s">
        <v>49</v>
      </c>
      <c r="H12713" t="s">
        <v>249</v>
      </c>
      <c r="I12713" s="90" t="s">
        <v>471</v>
      </c>
      <c r="J12713" s="3">
        <v>208666</v>
      </c>
    </row>
    <row r="12714" spans="1:10" hidden="1" x14ac:dyDescent="0.25">
      <c r="A12714" t="s">
        <v>130</v>
      </c>
      <c r="B12714" t="s">
        <v>128</v>
      </c>
      <c r="C12714">
        <v>2024</v>
      </c>
      <c r="D12714" t="s">
        <v>58</v>
      </c>
      <c r="E12714" t="s">
        <v>45</v>
      </c>
      <c r="F12714" t="s">
        <v>46</v>
      </c>
      <c r="G12714" t="s">
        <v>49</v>
      </c>
      <c r="H12714" t="s">
        <v>249</v>
      </c>
    </row>
    <row r="12715" spans="1:10" hidden="1" x14ac:dyDescent="0.25">
      <c r="A12715" t="s">
        <v>130</v>
      </c>
      <c r="B12715" t="s">
        <v>128</v>
      </c>
      <c r="C12715">
        <v>2024</v>
      </c>
      <c r="D12715" t="s">
        <v>58</v>
      </c>
      <c r="E12715" t="s">
        <v>45</v>
      </c>
      <c r="F12715" t="s">
        <v>46</v>
      </c>
      <c r="G12715" t="s">
        <v>49</v>
      </c>
      <c r="H12715" t="s">
        <v>250</v>
      </c>
      <c r="I12715" s="90" t="s">
        <v>703</v>
      </c>
      <c r="J12715" s="3">
        <v>46000</v>
      </c>
    </row>
    <row r="12716" spans="1:10" hidden="1" x14ac:dyDescent="0.25">
      <c r="A12716" t="s">
        <v>130</v>
      </c>
      <c r="B12716" t="s">
        <v>128</v>
      </c>
      <c r="C12716">
        <v>2024</v>
      </c>
      <c r="D12716" t="s">
        <v>58</v>
      </c>
      <c r="E12716" t="s">
        <v>45</v>
      </c>
      <c r="F12716" t="s">
        <v>46</v>
      </c>
      <c r="G12716" t="s">
        <v>49</v>
      </c>
      <c r="H12716" t="s">
        <v>250</v>
      </c>
      <c r="I12716" t="s">
        <v>790</v>
      </c>
      <c r="J12716" s="16"/>
    </row>
    <row r="12717" spans="1:10" hidden="1" x14ac:dyDescent="0.25">
      <c r="A12717" t="s">
        <v>130</v>
      </c>
      <c r="B12717" t="s">
        <v>128</v>
      </c>
      <c r="C12717">
        <v>2024</v>
      </c>
      <c r="D12717" t="s">
        <v>58</v>
      </c>
      <c r="E12717" t="s">
        <v>45</v>
      </c>
      <c r="F12717" t="s">
        <v>46</v>
      </c>
      <c r="G12717" t="s">
        <v>49</v>
      </c>
      <c r="H12717" t="s">
        <v>250</v>
      </c>
      <c r="I12717" t="s">
        <v>786</v>
      </c>
      <c r="J12717" s="16"/>
    </row>
    <row r="12718" spans="1:10" hidden="1" x14ac:dyDescent="0.25">
      <c r="A12718" t="s">
        <v>130</v>
      </c>
      <c r="B12718" t="s">
        <v>128</v>
      </c>
      <c r="C12718">
        <v>2024</v>
      </c>
      <c r="D12718" t="s">
        <v>58</v>
      </c>
      <c r="E12718" t="s">
        <v>45</v>
      </c>
      <c r="F12718" t="s">
        <v>46</v>
      </c>
      <c r="G12718" t="s">
        <v>49</v>
      </c>
      <c r="H12718" t="s">
        <v>250</v>
      </c>
      <c r="I12718" t="s">
        <v>787</v>
      </c>
      <c r="J12718" s="16"/>
    </row>
    <row r="12719" spans="1:10" hidden="1" x14ac:dyDescent="0.25">
      <c r="A12719" t="s">
        <v>130</v>
      </c>
      <c r="B12719" t="s">
        <v>128</v>
      </c>
      <c r="C12719">
        <v>2024</v>
      </c>
      <c r="D12719" t="s">
        <v>58</v>
      </c>
      <c r="E12719" t="s">
        <v>45</v>
      </c>
      <c r="F12719" t="s">
        <v>46</v>
      </c>
      <c r="G12719" t="s">
        <v>49</v>
      </c>
      <c r="H12719" t="s">
        <v>250</v>
      </c>
      <c r="I12719" t="s">
        <v>740</v>
      </c>
      <c r="J12719" s="3">
        <v>778703.7</v>
      </c>
    </row>
    <row r="12720" spans="1:10" hidden="1" x14ac:dyDescent="0.25">
      <c r="A12720" t="s">
        <v>130</v>
      </c>
      <c r="B12720" t="s">
        <v>128</v>
      </c>
      <c r="C12720">
        <v>2024</v>
      </c>
      <c r="D12720" t="s">
        <v>58</v>
      </c>
      <c r="E12720" t="s">
        <v>45</v>
      </c>
      <c r="F12720" t="s">
        <v>46</v>
      </c>
      <c r="G12720" t="s">
        <v>49</v>
      </c>
      <c r="H12720" t="s">
        <v>250</v>
      </c>
      <c r="I12720" s="90" t="s">
        <v>793</v>
      </c>
      <c r="J12720" s="3">
        <v>177019</v>
      </c>
    </row>
    <row r="12721" spans="1:10" hidden="1" x14ac:dyDescent="0.25">
      <c r="A12721" t="s">
        <v>130</v>
      </c>
      <c r="B12721" t="s">
        <v>128</v>
      </c>
      <c r="C12721">
        <v>2024</v>
      </c>
      <c r="D12721" t="s">
        <v>58</v>
      </c>
      <c r="E12721" t="s">
        <v>45</v>
      </c>
      <c r="F12721" t="s">
        <v>46</v>
      </c>
      <c r="G12721" t="s">
        <v>49</v>
      </c>
      <c r="H12721" t="s">
        <v>333</v>
      </c>
      <c r="I12721" t="s">
        <v>617</v>
      </c>
      <c r="J12721" s="3"/>
    </row>
    <row r="12722" spans="1:10" hidden="1" x14ac:dyDescent="0.25">
      <c r="A12722" t="s">
        <v>130</v>
      </c>
      <c r="B12722" t="s">
        <v>128</v>
      </c>
      <c r="C12722">
        <v>2024</v>
      </c>
      <c r="D12722" t="s">
        <v>58</v>
      </c>
      <c r="E12722" t="s">
        <v>45</v>
      </c>
      <c r="F12722" t="s">
        <v>46</v>
      </c>
      <c r="G12722" t="s">
        <v>49</v>
      </c>
      <c r="H12722" t="s">
        <v>333</v>
      </c>
      <c r="I12722" t="s">
        <v>674</v>
      </c>
      <c r="J12722" s="3">
        <v>70000</v>
      </c>
    </row>
    <row r="12723" spans="1:10" hidden="1" x14ac:dyDescent="0.25">
      <c r="A12723" t="s">
        <v>130</v>
      </c>
      <c r="B12723" t="s">
        <v>128</v>
      </c>
      <c r="C12723">
        <v>2024</v>
      </c>
      <c r="D12723" t="s">
        <v>58</v>
      </c>
      <c r="E12723" t="s">
        <v>45</v>
      </c>
      <c r="F12723" t="s">
        <v>46</v>
      </c>
      <c r="G12723" t="s">
        <v>49</v>
      </c>
      <c r="H12723" t="s">
        <v>333</v>
      </c>
      <c r="I12723" s="90" t="s">
        <v>509</v>
      </c>
      <c r="J12723" s="3">
        <v>7000</v>
      </c>
    </row>
    <row r="12724" spans="1:10" hidden="1" x14ac:dyDescent="0.25">
      <c r="A12724" t="s">
        <v>130</v>
      </c>
      <c r="B12724" t="s">
        <v>128</v>
      </c>
      <c r="C12724">
        <v>2024</v>
      </c>
      <c r="D12724" t="s">
        <v>58</v>
      </c>
      <c r="E12724" t="s">
        <v>45</v>
      </c>
      <c r="F12724" t="s">
        <v>46</v>
      </c>
      <c r="G12724" t="s">
        <v>49</v>
      </c>
      <c r="H12724" t="s">
        <v>333</v>
      </c>
      <c r="I12724" t="s">
        <v>661</v>
      </c>
      <c r="J12724" s="3">
        <v>40000</v>
      </c>
    </row>
    <row r="12725" spans="1:10" hidden="1" x14ac:dyDescent="0.25">
      <c r="A12725" t="s">
        <v>130</v>
      </c>
      <c r="B12725" t="s">
        <v>128</v>
      </c>
      <c r="C12725">
        <v>2024</v>
      </c>
      <c r="D12725" t="s">
        <v>58</v>
      </c>
      <c r="E12725" t="s">
        <v>45</v>
      </c>
      <c r="F12725" t="s">
        <v>46</v>
      </c>
      <c r="G12725" t="s">
        <v>49</v>
      </c>
      <c r="H12725" t="s">
        <v>333</v>
      </c>
      <c r="I12725" t="s">
        <v>617</v>
      </c>
    </row>
    <row r="12726" spans="1:10" hidden="1" x14ac:dyDescent="0.25">
      <c r="A12726" t="s">
        <v>130</v>
      </c>
      <c r="B12726" t="s">
        <v>128</v>
      </c>
      <c r="C12726">
        <v>2024</v>
      </c>
      <c r="D12726" t="s">
        <v>58</v>
      </c>
      <c r="E12726" t="s">
        <v>45</v>
      </c>
      <c r="F12726" t="s">
        <v>46</v>
      </c>
      <c r="G12726" t="s">
        <v>49</v>
      </c>
      <c r="H12726" t="s">
        <v>333</v>
      </c>
      <c r="I12726" s="90" t="s">
        <v>716</v>
      </c>
    </row>
    <row r="12727" spans="1:10" hidden="1" x14ac:dyDescent="0.25">
      <c r="A12727" t="s">
        <v>130</v>
      </c>
      <c r="B12727" t="s">
        <v>128</v>
      </c>
      <c r="C12727">
        <v>2024</v>
      </c>
      <c r="D12727" t="s">
        <v>58</v>
      </c>
      <c r="E12727" t="s">
        <v>45</v>
      </c>
      <c r="F12727" t="s">
        <v>46</v>
      </c>
      <c r="G12727" t="s">
        <v>49</v>
      </c>
      <c r="H12727" t="s">
        <v>333</v>
      </c>
      <c r="I12727" t="s">
        <v>556</v>
      </c>
      <c r="J12727" s="16"/>
    </row>
    <row r="12728" spans="1:10" hidden="1" x14ac:dyDescent="0.25">
      <c r="A12728" t="s">
        <v>130</v>
      </c>
      <c r="B12728" t="s">
        <v>128</v>
      </c>
      <c r="C12728">
        <v>2024</v>
      </c>
      <c r="D12728" t="s">
        <v>58</v>
      </c>
      <c r="E12728" t="s">
        <v>45</v>
      </c>
      <c r="F12728" t="s">
        <v>46</v>
      </c>
      <c r="G12728" t="s">
        <v>49</v>
      </c>
      <c r="H12728" t="s">
        <v>333</v>
      </c>
      <c r="I12728" t="s">
        <v>704</v>
      </c>
    </row>
    <row r="12729" spans="1:10" hidden="1" x14ac:dyDescent="0.25">
      <c r="A12729" t="s">
        <v>130</v>
      </c>
      <c r="B12729" t="s">
        <v>128</v>
      </c>
      <c r="C12729">
        <v>2024</v>
      </c>
      <c r="D12729" t="s">
        <v>58</v>
      </c>
      <c r="E12729" t="s">
        <v>45</v>
      </c>
      <c r="F12729" t="s">
        <v>46</v>
      </c>
      <c r="G12729" t="s">
        <v>49</v>
      </c>
      <c r="H12729" t="s">
        <v>367</v>
      </c>
      <c r="I12729" t="s">
        <v>591</v>
      </c>
    </row>
    <row r="12730" spans="1:10" hidden="1" x14ac:dyDescent="0.25">
      <c r="A12730" t="s">
        <v>130</v>
      </c>
      <c r="B12730" t="s">
        <v>128</v>
      </c>
      <c r="C12730">
        <v>2024</v>
      </c>
      <c r="D12730" t="s">
        <v>58</v>
      </c>
      <c r="E12730" t="s">
        <v>45</v>
      </c>
      <c r="F12730" t="s">
        <v>46</v>
      </c>
      <c r="G12730" t="s">
        <v>49</v>
      </c>
      <c r="H12730" t="s">
        <v>367</v>
      </c>
    </row>
    <row r="12731" spans="1:10" hidden="1" x14ac:dyDescent="0.25">
      <c r="A12731" t="s">
        <v>130</v>
      </c>
      <c r="B12731" t="s">
        <v>128</v>
      </c>
      <c r="C12731">
        <v>2024</v>
      </c>
      <c r="D12731" t="s">
        <v>58</v>
      </c>
      <c r="E12731" t="s">
        <v>45</v>
      </c>
      <c r="F12731" t="s">
        <v>46</v>
      </c>
      <c r="G12731" t="s">
        <v>49</v>
      </c>
      <c r="H12731" t="s">
        <v>367</v>
      </c>
    </row>
    <row r="12732" spans="1:10" hidden="1" x14ac:dyDescent="0.25">
      <c r="A12732" t="s">
        <v>130</v>
      </c>
      <c r="B12732" t="s">
        <v>128</v>
      </c>
      <c r="C12732">
        <v>2024</v>
      </c>
      <c r="D12732" t="s">
        <v>58</v>
      </c>
      <c r="E12732" t="s">
        <v>45</v>
      </c>
      <c r="F12732" t="s">
        <v>46</v>
      </c>
      <c r="G12732" t="s">
        <v>49</v>
      </c>
      <c r="H12732" t="s">
        <v>252</v>
      </c>
    </row>
    <row r="12733" spans="1:10" hidden="1" x14ac:dyDescent="0.25">
      <c r="A12733" t="s">
        <v>130</v>
      </c>
      <c r="B12733" t="s">
        <v>128</v>
      </c>
      <c r="C12733">
        <v>2024</v>
      </c>
      <c r="D12733" t="s">
        <v>58</v>
      </c>
      <c r="E12733" t="s">
        <v>45</v>
      </c>
      <c r="F12733" t="s">
        <v>46</v>
      </c>
      <c r="G12733" t="s">
        <v>49</v>
      </c>
      <c r="H12733" t="s">
        <v>243</v>
      </c>
      <c r="I12733" t="s">
        <v>432</v>
      </c>
    </row>
    <row r="12734" spans="1:10" hidden="1" x14ac:dyDescent="0.25">
      <c r="A12734" t="s">
        <v>130</v>
      </c>
      <c r="B12734" t="s">
        <v>128</v>
      </c>
      <c r="C12734">
        <v>2024</v>
      </c>
      <c r="D12734" t="s">
        <v>58</v>
      </c>
      <c r="E12734" t="s">
        <v>45</v>
      </c>
      <c r="F12734" t="s">
        <v>46</v>
      </c>
      <c r="G12734" t="s">
        <v>49</v>
      </c>
      <c r="H12734" t="s">
        <v>243</v>
      </c>
      <c r="I12734" t="s">
        <v>671</v>
      </c>
    </row>
    <row r="12735" spans="1:10" hidden="1" x14ac:dyDescent="0.25">
      <c r="A12735" t="s">
        <v>130</v>
      </c>
      <c r="B12735" t="s">
        <v>128</v>
      </c>
      <c r="C12735">
        <v>2024</v>
      </c>
      <c r="D12735" t="s">
        <v>58</v>
      </c>
      <c r="E12735" t="s">
        <v>45</v>
      </c>
      <c r="F12735" t="s">
        <v>46</v>
      </c>
      <c r="G12735" t="s">
        <v>49</v>
      </c>
      <c r="H12735" t="s">
        <v>243</v>
      </c>
      <c r="I12735" s="90" t="s">
        <v>704</v>
      </c>
      <c r="J12735" s="3"/>
    </row>
    <row r="12736" spans="1:10" hidden="1" x14ac:dyDescent="0.25">
      <c r="A12736" t="s">
        <v>130</v>
      </c>
      <c r="B12736" t="s">
        <v>128</v>
      </c>
      <c r="C12736">
        <v>2024</v>
      </c>
      <c r="D12736" t="s">
        <v>58</v>
      </c>
      <c r="E12736" t="s">
        <v>45</v>
      </c>
      <c r="F12736" t="s">
        <v>46</v>
      </c>
      <c r="G12736" t="s">
        <v>49</v>
      </c>
      <c r="H12736" t="s">
        <v>243</v>
      </c>
    </row>
    <row r="12737" spans="1:10" hidden="1" x14ac:dyDescent="0.25">
      <c r="A12737" t="s">
        <v>130</v>
      </c>
      <c r="B12737" t="s">
        <v>128</v>
      </c>
      <c r="C12737">
        <v>2024</v>
      </c>
      <c r="D12737" t="s">
        <v>58</v>
      </c>
      <c r="E12737" t="s">
        <v>45</v>
      </c>
      <c r="F12737" t="s">
        <v>46</v>
      </c>
      <c r="G12737" t="s">
        <v>49</v>
      </c>
      <c r="H12737" t="s">
        <v>243</v>
      </c>
    </row>
    <row r="12738" spans="1:10" hidden="1" x14ac:dyDescent="0.25">
      <c r="A12738" t="s">
        <v>130</v>
      </c>
      <c r="B12738" t="s">
        <v>128</v>
      </c>
      <c r="C12738">
        <v>2024</v>
      </c>
      <c r="D12738" t="s">
        <v>58</v>
      </c>
      <c r="E12738" t="s">
        <v>45</v>
      </c>
      <c r="F12738" t="s">
        <v>46</v>
      </c>
      <c r="G12738" t="s">
        <v>49</v>
      </c>
      <c r="H12738" t="s">
        <v>243</v>
      </c>
    </row>
    <row r="12739" spans="1:10" hidden="1" x14ac:dyDescent="0.25">
      <c r="A12739" t="s">
        <v>130</v>
      </c>
      <c r="B12739" t="s">
        <v>128</v>
      </c>
      <c r="C12739">
        <v>2024</v>
      </c>
      <c r="D12739" t="s">
        <v>58</v>
      </c>
      <c r="E12739" t="s">
        <v>45</v>
      </c>
      <c r="F12739" t="s">
        <v>46</v>
      </c>
      <c r="G12739" t="s">
        <v>49</v>
      </c>
      <c r="H12739" t="s">
        <v>243</v>
      </c>
    </row>
    <row r="12740" spans="1:10" hidden="1" x14ac:dyDescent="0.25">
      <c r="A12740" t="s">
        <v>130</v>
      </c>
      <c r="B12740" t="s">
        <v>128</v>
      </c>
      <c r="C12740">
        <v>2024</v>
      </c>
      <c r="D12740" t="s">
        <v>58</v>
      </c>
      <c r="E12740" t="s">
        <v>45</v>
      </c>
      <c r="F12740" t="s">
        <v>46</v>
      </c>
      <c r="G12740" t="s">
        <v>49</v>
      </c>
      <c r="H12740" t="s">
        <v>243</v>
      </c>
    </row>
    <row r="12741" spans="1:10" hidden="1" x14ac:dyDescent="0.25">
      <c r="A12741" t="s">
        <v>130</v>
      </c>
      <c r="B12741" t="s">
        <v>128</v>
      </c>
      <c r="C12741">
        <v>2024</v>
      </c>
      <c r="D12741" t="s">
        <v>58</v>
      </c>
      <c r="E12741" t="s">
        <v>45</v>
      </c>
      <c r="F12741" t="s">
        <v>46</v>
      </c>
      <c r="G12741" t="s">
        <v>49</v>
      </c>
      <c r="H12741" t="s">
        <v>243</v>
      </c>
    </row>
    <row r="12742" spans="1:10" hidden="1" x14ac:dyDescent="0.25">
      <c r="A12742" t="s">
        <v>130</v>
      </c>
      <c r="B12742" t="s">
        <v>128</v>
      </c>
      <c r="C12742">
        <v>2024</v>
      </c>
      <c r="D12742" t="s">
        <v>58</v>
      </c>
      <c r="E12742" t="s">
        <v>45</v>
      </c>
      <c r="F12742" t="s">
        <v>46</v>
      </c>
      <c r="G12742" t="s">
        <v>49</v>
      </c>
      <c r="H12742" t="s">
        <v>243</v>
      </c>
    </row>
    <row r="12743" spans="1:10" hidden="1" x14ac:dyDescent="0.25">
      <c r="A12743" t="s">
        <v>130</v>
      </c>
      <c r="B12743" t="s">
        <v>128</v>
      </c>
      <c r="C12743">
        <v>2024</v>
      </c>
      <c r="D12743" t="s">
        <v>58</v>
      </c>
      <c r="E12743" t="s">
        <v>45</v>
      </c>
      <c r="F12743" t="s">
        <v>304</v>
      </c>
      <c r="G12743" t="s">
        <v>54</v>
      </c>
      <c r="H12743" t="s">
        <v>305</v>
      </c>
      <c r="I12743" t="s">
        <v>520</v>
      </c>
      <c r="J12743" s="3">
        <v>3800000</v>
      </c>
    </row>
    <row r="12744" spans="1:10" hidden="1" x14ac:dyDescent="0.25">
      <c r="A12744" t="s">
        <v>130</v>
      </c>
      <c r="B12744" t="s">
        <v>128</v>
      </c>
      <c r="C12744">
        <v>2024</v>
      </c>
      <c r="D12744" t="s">
        <v>58</v>
      </c>
      <c r="E12744" t="s">
        <v>45</v>
      </c>
      <c r="F12744" t="s">
        <v>304</v>
      </c>
      <c r="G12744" t="s">
        <v>54</v>
      </c>
      <c r="H12744" t="s">
        <v>305</v>
      </c>
      <c r="I12744" t="s">
        <v>704</v>
      </c>
      <c r="J12744" s="16">
        <v>3550000</v>
      </c>
    </row>
    <row r="12745" spans="1:10" hidden="1" x14ac:dyDescent="0.25">
      <c r="A12745" t="s">
        <v>130</v>
      </c>
      <c r="B12745" t="s">
        <v>128</v>
      </c>
      <c r="C12745">
        <v>2024</v>
      </c>
      <c r="D12745" t="s">
        <v>58</v>
      </c>
      <c r="E12745" t="s">
        <v>45</v>
      </c>
      <c r="F12745" t="s">
        <v>304</v>
      </c>
      <c r="G12745" t="s">
        <v>54</v>
      </c>
      <c r="H12745" t="s">
        <v>305</v>
      </c>
      <c r="I12745" t="s">
        <v>592</v>
      </c>
    </row>
    <row r="12746" spans="1:10" hidden="1" x14ac:dyDescent="0.25">
      <c r="A12746" t="s">
        <v>130</v>
      </c>
      <c r="B12746" t="s">
        <v>128</v>
      </c>
      <c r="C12746">
        <v>2024</v>
      </c>
      <c r="D12746" t="s">
        <v>58</v>
      </c>
      <c r="E12746" t="s">
        <v>45</v>
      </c>
      <c r="F12746" t="s">
        <v>304</v>
      </c>
      <c r="G12746" t="s">
        <v>54</v>
      </c>
      <c r="H12746" t="s">
        <v>306</v>
      </c>
      <c r="I12746" t="s">
        <v>520</v>
      </c>
    </row>
    <row r="12747" spans="1:10" hidden="1" x14ac:dyDescent="0.25">
      <c r="A12747" t="s">
        <v>130</v>
      </c>
      <c r="B12747" t="s">
        <v>128</v>
      </c>
      <c r="C12747">
        <v>2024</v>
      </c>
      <c r="D12747" t="s">
        <v>58</v>
      </c>
      <c r="E12747" t="s">
        <v>45</v>
      </c>
      <c r="F12747" t="s">
        <v>304</v>
      </c>
      <c r="G12747" t="s">
        <v>54</v>
      </c>
      <c r="H12747" t="s">
        <v>307</v>
      </c>
      <c r="I12747" t="s">
        <v>520</v>
      </c>
      <c r="J12747" s="16">
        <v>316667</v>
      </c>
    </row>
    <row r="12748" spans="1:10" hidden="1" x14ac:dyDescent="0.25">
      <c r="A12748" t="s">
        <v>130</v>
      </c>
      <c r="B12748" t="s">
        <v>128</v>
      </c>
      <c r="C12748">
        <v>2024</v>
      </c>
      <c r="D12748" t="s">
        <v>58</v>
      </c>
      <c r="E12748" t="s">
        <v>45</v>
      </c>
      <c r="F12748" t="s">
        <v>304</v>
      </c>
      <c r="G12748" t="s">
        <v>54</v>
      </c>
      <c r="H12748" t="s">
        <v>307</v>
      </c>
      <c r="I12748" t="s">
        <v>592</v>
      </c>
    </row>
    <row r="12749" spans="1:10" hidden="1" x14ac:dyDescent="0.25">
      <c r="A12749" t="s">
        <v>130</v>
      </c>
      <c r="B12749" t="s">
        <v>128</v>
      </c>
      <c r="C12749">
        <v>2024</v>
      </c>
      <c r="D12749" t="s">
        <v>58</v>
      </c>
      <c r="E12749" t="s">
        <v>45</v>
      </c>
      <c r="F12749" t="s">
        <v>304</v>
      </c>
      <c r="G12749" t="s">
        <v>54</v>
      </c>
      <c r="H12749" t="s">
        <v>307</v>
      </c>
      <c r="I12749" t="s">
        <v>704</v>
      </c>
      <c r="J12749" s="16">
        <v>186000</v>
      </c>
    </row>
    <row r="12750" spans="1:10" hidden="1" x14ac:dyDescent="0.25">
      <c r="A12750" t="s">
        <v>130</v>
      </c>
      <c r="B12750" t="s">
        <v>128</v>
      </c>
      <c r="C12750">
        <v>2024</v>
      </c>
      <c r="D12750" t="s">
        <v>58</v>
      </c>
      <c r="E12750" t="s">
        <v>45</v>
      </c>
      <c r="F12750" t="s">
        <v>304</v>
      </c>
      <c r="G12750" t="s">
        <v>54</v>
      </c>
      <c r="H12750" t="s">
        <v>308</v>
      </c>
      <c r="I12750" t="s">
        <v>520</v>
      </c>
      <c r="J12750" s="16">
        <v>38000</v>
      </c>
    </row>
    <row r="12751" spans="1:10" hidden="1" x14ac:dyDescent="0.25">
      <c r="A12751" t="s">
        <v>130</v>
      </c>
      <c r="B12751" t="s">
        <v>128</v>
      </c>
      <c r="C12751">
        <v>2024</v>
      </c>
      <c r="D12751" t="s">
        <v>58</v>
      </c>
      <c r="E12751" t="s">
        <v>45</v>
      </c>
      <c r="F12751" t="s">
        <v>304</v>
      </c>
      <c r="G12751" t="s">
        <v>54</v>
      </c>
      <c r="H12751" t="s">
        <v>308</v>
      </c>
      <c r="I12751" t="s">
        <v>704</v>
      </c>
      <c r="J12751" s="16">
        <v>22320</v>
      </c>
    </row>
    <row r="12752" spans="1:10" hidden="1" x14ac:dyDescent="0.25">
      <c r="A12752" t="s">
        <v>130</v>
      </c>
      <c r="B12752" t="s">
        <v>128</v>
      </c>
      <c r="C12752">
        <v>2024</v>
      </c>
      <c r="D12752" t="s">
        <v>58</v>
      </c>
      <c r="E12752" t="s">
        <v>45</v>
      </c>
      <c r="F12752" t="s">
        <v>304</v>
      </c>
      <c r="G12752" t="s">
        <v>54</v>
      </c>
      <c r="H12752" t="s">
        <v>308</v>
      </c>
      <c r="I12752" t="s">
        <v>592</v>
      </c>
    </row>
    <row r="12753" spans="1:10" hidden="1" x14ac:dyDescent="0.25">
      <c r="A12753" t="s">
        <v>130</v>
      </c>
      <c r="B12753" t="s">
        <v>128</v>
      </c>
      <c r="C12753">
        <v>2024</v>
      </c>
      <c r="D12753" t="s">
        <v>58</v>
      </c>
      <c r="E12753" t="s">
        <v>45</v>
      </c>
      <c r="F12753" t="s">
        <v>304</v>
      </c>
      <c r="G12753" t="s">
        <v>54</v>
      </c>
      <c r="H12753" t="s">
        <v>309</v>
      </c>
      <c r="I12753" t="s">
        <v>520</v>
      </c>
      <c r="J12753" s="16">
        <v>316667</v>
      </c>
    </row>
    <row r="12754" spans="1:10" hidden="1" x14ac:dyDescent="0.25">
      <c r="A12754" t="s">
        <v>130</v>
      </c>
      <c r="B12754" t="s">
        <v>128</v>
      </c>
      <c r="C12754">
        <v>2024</v>
      </c>
      <c r="D12754" t="s">
        <v>58</v>
      </c>
      <c r="E12754" t="s">
        <v>45</v>
      </c>
      <c r="F12754" t="s">
        <v>304</v>
      </c>
      <c r="G12754" t="s">
        <v>54</v>
      </c>
      <c r="H12754" t="s">
        <v>309</v>
      </c>
      <c r="I12754" t="s">
        <v>592</v>
      </c>
    </row>
    <row r="12755" spans="1:10" hidden="1" x14ac:dyDescent="0.25">
      <c r="A12755" t="s">
        <v>130</v>
      </c>
      <c r="B12755" t="s">
        <v>128</v>
      </c>
      <c r="C12755">
        <v>2024</v>
      </c>
      <c r="D12755" t="s">
        <v>58</v>
      </c>
      <c r="E12755" t="s">
        <v>45</v>
      </c>
      <c r="F12755" t="s">
        <v>304</v>
      </c>
      <c r="G12755" t="s">
        <v>54</v>
      </c>
      <c r="H12755" t="s">
        <v>309</v>
      </c>
      <c r="I12755" t="s">
        <v>704</v>
      </c>
      <c r="J12755" s="16">
        <v>186000</v>
      </c>
    </row>
    <row r="12756" spans="1:10" hidden="1" x14ac:dyDescent="0.25">
      <c r="A12756" t="s">
        <v>130</v>
      </c>
      <c r="B12756" t="s">
        <v>128</v>
      </c>
      <c r="C12756">
        <v>2024</v>
      </c>
      <c r="D12756" t="s">
        <v>58</v>
      </c>
      <c r="E12756" t="s">
        <v>45</v>
      </c>
      <c r="F12756" t="s">
        <v>304</v>
      </c>
      <c r="G12756" t="s">
        <v>54</v>
      </c>
      <c r="H12756" t="s">
        <v>310</v>
      </c>
      <c r="I12756" t="s">
        <v>520</v>
      </c>
      <c r="J12756" s="16">
        <v>158333</v>
      </c>
    </row>
    <row r="12757" spans="1:10" hidden="1" x14ac:dyDescent="0.25">
      <c r="A12757" t="s">
        <v>130</v>
      </c>
      <c r="B12757" t="s">
        <v>128</v>
      </c>
      <c r="C12757">
        <v>2024</v>
      </c>
      <c r="D12757" t="s">
        <v>58</v>
      </c>
      <c r="E12757" t="s">
        <v>45</v>
      </c>
      <c r="F12757" t="s">
        <v>304</v>
      </c>
      <c r="G12757" t="s">
        <v>54</v>
      </c>
      <c r="H12757" t="s">
        <v>310</v>
      </c>
      <c r="I12757" t="s">
        <v>592</v>
      </c>
    </row>
    <row r="12758" spans="1:10" hidden="1" x14ac:dyDescent="0.25">
      <c r="A12758" t="s">
        <v>130</v>
      </c>
      <c r="B12758" t="s">
        <v>128</v>
      </c>
      <c r="C12758">
        <v>2024</v>
      </c>
      <c r="D12758" t="s">
        <v>58</v>
      </c>
      <c r="E12758" t="s">
        <v>45</v>
      </c>
      <c r="F12758" t="s">
        <v>304</v>
      </c>
      <c r="G12758" t="s">
        <v>54</v>
      </c>
      <c r="H12758" t="s">
        <v>310</v>
      </c>
      <c r="I12758" t="s">
        <v>704</v>
      </c>
      <c r="J12758" s="10">
        <v>147917</v>
      </c>
    </row>
    <row r="12759" spans="1:10" hidden="1" x14ac:dyDescent="0.25">
      <c r="A12759" t="s">
        <v>130</v>
      </c>
      <c r="B12759" t="s">
        <v>128</v>
      </c>
      <c r="C12759">
        <v>2024</v>
      </c>
      <c r="D12759" t="s">
        <v>58</v>
      </c>
      <c r="E12759" t="s">
        <v>45</v>
      </c>
      <c r="F12759" t="s">
        <v>304</v>
      </c>
      <c r="G12759" t="s">
        <v>54</v>
      </c>
      <c r="H12759" t="s">
        <v>332</v>
      </c>
    </row>
    <row r="12760" spans="1:10" hidden="1" x14ac:dyDescent="0.25">
      <c r="A12760" t="s">
        <v>130</v>
      </c>
      <c r="B12760" t="s">
        <v>128</v>
      </c>
      <c r="C12760">
        <v>2024</v>
      </c>
      <c r="D12760" t="s">
        <v>58</v>
      </c>
      <c r="E12760" t="s">
        <v>45</v>
      </c>
      <c r="F12760" t="s">
        <v>304</v>
      </c>
      <c r="G12760" t="s">
        <v>54</v>
      </c>
      <c r="H12760" t="s">
        <v>311</v>
      </c>
      <c r="I12760" t="s">
        <v>520</v>
      </c>
    </row>
    <row r="12761" spans="1:10" hidden="1" x14ac:dyDescent="0.25">
      <c r="A12761" t="s">
        <v>130</v>
      </c>
      <c r="B12761" t="s">
        <v>128</v>
      </c>
      <c r="C12761">
        <v>2024</v>
      </c>
      <c r="D12761" t="s">
        <v>58</v>
      </c>
      <c r="E12761" t="s">
        <v>45</v>
      </c>
      <c r="F12761" t="s">
        <v>304</v>
      </c>
      <c r="G12761" t="s">
        <v>54</v>
      </c>
      <c r="H12761" t="s">
        <v>453</v>
      </c>
      <c r="I12761" t="s">
        <v>520</v>
      </c>
    </row>
    <row r="12762" spans="1:10" hidden="1" x14ac:dyDescent="0.25">
      <c r="A12762" t="s">
        <v>130</v>
      </c>
      <c r="B12762" t="s">
        <v>128</v>
      </c>
      <c r="C12762">
        <v>2024</v>
      </c>
      <c r="D12762" t="s">
        <v>58</v>
      </c>
      <c r="E12762" t="s">
        <v>45</v>
      </c>
      <c r="F12762" t="s">
        <v>304</v>
      </c>
      <c r="G12762" t="s">
        <v>54</v>
      </c>
      <c r="H12762" t="s">
        <v>453</v>
      </c>
      <c r="I12762" t="s">
        <v>592</v>
      </c>
    </row>
    <row r="12763" spans="1:10" hidden="1" x14ac:dyDescent="0.25">
      <c r="A12763" t="s">
        <v>130</v>
      </c>
      <c r="B12763" t="s">
        <v>128</v>
      </c>
      <c r="C12763">
        <v>2024</v>
      </c>
      <c r="D12763" t="s">
        <v>58</v>
      </c>
      <c r="E12763" t="s">
        <v>45</v>
      </c>
      <c r="F12763" t="s">
        <v>304</v>
      </c>
      <c r="G12763" t="s">
        <v>54</v>
      </c>
      <c r="H12763" t="s">
        <v>312</v>
      </c>
    </row>
    <row r="12764" spans="1:10" hidden="1" x14ac:dyDescent="0.25">
      <c r="A12764" t="s">
        <v>130</v>
      </c>
      <c r="B12764" t="s">
        <v>128</v>
      </c>
      <c r="C12764">
        <v>2024</v>
      </c>
      <c r="D12764" t="s">
        <v>58</v>
      </c>
      <c r="E12764" t="s">
        <v>45</v>
      </c>
      <c r="F12764" t="s">
        <v>304</v>
      </c>
      <c r="G12764" t="s">
        <v>54</v>
      </c>
      <c r="H12764" t="s">
        <v>313</v>
      </c>
      <c r="I12764" t="s">
        <v>559</v>
      </c>
      <c r="J12764" s="3">
        <v>36742</v>
      </c>
    </row>
    <row r="12765" spans="1:10" hidden="1" x14ac:dyDescent="0.25">
      <c r="A12765" t="s">
        <v>130</v>
      </c>
      <c r="B12765" t="s">
        <v>128</v>
      </c>
      <c r="C12765">
        <v>2024</v>
      </c>
      <c r="D12765" t="s">
        <v>58</v>
      </c>
      <c r="E12765" t="s">
        <v>45</v>
      </c>
      <c r="F12765" t="s">
        <v>304</v>
      </c>
      <c r="G12765" t="s">
        <v>54</v>
      </c>
      <c r="H12765" t="s">
        <v>593</v>
      </c>
      <c r="I12765" t="s">
        <v>514</v>
      </c>
    </row>
    <row r="12766" spans="1:10" hidden="1" x14ac:dyDescent="0.25">
      <c r="A12766" t="s">
        <v>130</v>
      </c>
      <c r="B12766" t="s">
        <v>128</v>
      </c>
      <c r="C12766">
        <v>2024</v>
      </c>
      <c r="D12766" t="s">
        <v>58</v>
      </c>
      <c r="E12766" t="s">
        <v>45</v>
      </c>
      <c r="F12766" t="s">
        <v>304</v>
      </c>
      <c r="G12766" t="s">
        <v>54</v>
      </c>
      <c r="H12766" t="s">
        <v>314</v>
      </c>
      <c r="I12766" t="s">
        <v>398</v>
      </c>
      <c r="J12766" s="3">
        <v>1006900</v>
      </c>
    </row>
    <row r="12767" spans="1:10" hidden="1" x14ac:dyDescent="0.25">
      <c r="A12767" t="s">
        <v>130</v>
      </c>
      <c r="B12767" t="s">
        <v>128</v>
      </c>
      <c r="C12767">
        <v>2024</v>
      </c>
      <c r="D12767" t="s">
        <v>58</v>
      </c>
      <c r="E12767" t="s">
        <v>45</v>
      </c>
      <c r="F12767" t="s">
        <v>304</v>
      </c>
      <c r="G12767" t="s">
        <v>54</v>
      </c>
      <c r="H12767" t="s">
        <v>315</v>
      </c>
      <c r="I12767" t="s">
        <v>454</v>
      </c>
      <c r="J12767" s="16">
        <v>152000</v>
      </c>
    </row>
    <row r="12768" spans="1:10" hidden="1" x14ac:dyDescent="0.25">
      <c r="A12768" t="s">
        <v>130</v>
      </c>
      <c r="B12768" t="s">
        <v>128</v>
      </c>
      <c r="C12768">
        <v>2024</v>
      </c>
      <c r="D12768" t="s">
        <v>58</v>
      </c>
      <c r="E12768" t="s">
        <v>45</v>
      </c>
      <c r="F12768" t="s">
        <v>304</v>
      </c>
      <c r="G12768" t="s">
        <v>54</v>
      </c>
      <c r="H12768" t="s">
        <v>315</v>
      </c>
      <c r="I12768" t="s">
        <v>594</v>
      </c>
      <c r="J12768" s="16">
        <v>142000</v>
      </c>
    </row>
    <row r="12769" spans="1:10" hidden="1" x14ac:dyDescent="0.25">
      <c r="A12769" t="s">
        <v>130</v>
      </c>
      <c r="B12769" t="s">
        <v>128</v>
      </c>
      <c r="C12769">
        <v>2024</v>
      </c>
      <c r="D12769" t="s">
        <v>58</v>
      </c>
      <c r="E12769" t="s">
        <v>45</v>
      </c>
      <c r="F12769" t="s">
        <v>304</v>
      </c>
      <c r="G12769" t="s">
        <v>47</v>
      </c>
      <c r="H12769" s="90" t="s">
        <v>748</v>
      </c>
      <c r="I12769" s="90" t="s">
        <v>591</v>
      </c>
      <c r="J12769" s="3">
        <v>3082718</v>
      </c>
    </row>
    <row r="12770" spans="1:10" hidden="1" x14ac:dyDescent="0.25">
      <c r="A12770" t="s">
        <v>130</v>
      </c>
      <c r="B12770" t="s">
        <v>128</v>
      </c>
      <c r="C12770">
        <v>2024</v>
      </c>
      <c r="D12770" t="s">
        <v>58</v>
      </c>
      <c r="E12770" t="s">
        <v>45</v>
      </c>
      <c r="F12770" t="s">
        <v>304</v>
      </c>
      <c r="G12770" t="s">
        <v>49</v>
      </c>
      <c r="H12770" t="s">
        <v>317</v>
      </c>
      <c r="I12770" s="90" t="s">
        <v>520</v>
      </c>
      <c r="J12770" s="3">
        <v>2500000</v>
      </c>
    </row>
    <row r="12771" spans="1:10" hidden="1" x14ac:dyDescent="0.25">
      <c r="A12771" t="s">
        <v>130</v>
      </c>
      <c r="B12771" t="s">
        <v>128</v>
      </c>
      <c r="C12771">
        <v>2024</v>
      </c>
      <c r="D12771" t="s">
        <v>58</v>
      </c>
      <c r="E12771" t="s">
        <v>45</v>
      </c>
      <c r="F12771" t="s">
        <v>50</v>
      </c>
      <c r="G12771" t="s">
        <v>56</v>
      </c>
      <c r="H12771" t="s">
        <v>124</v>
      </c>
      <c r="I12771" t="s">
        <v>401</v>
      </c>
      <c r="J12771" s="16">
        <v>140150</v>
      </c>
    </row>
    <row r="12772" spans="1:10" hidden="1" x14ac:dyDescent="0.25">
      <c r="A12772" t="s">
        <v>130</v>
      </c>
      <c r="B12772" t="s">
        <v>128</v>
      </c>
      <c r="C12772">
        <v>2024</v>
      </c>
      <c r="D12772" t="s">
        <v>58</v>
      </c>
      <c r="E12772" t="s">
        <v>45</v>
      </c>
      <c r="F12772" t="s">
        <v>50</v>
      </c>
      <c r="G12772" t="s">
        <v>56</v>
      </c>
      <c r="H12772" t="s">
        <v>98</v>
      </c>
      <c r="I12772" t="s">
        <v>401</v>
      </c>
      <c r="J12772" s="3">
        <v>212130</v>
      </c>
    </row>
    <row r="12773" spans="1:10" hidden="1" x14ac:dyDescent="0.25">
      <c r="A12773" t="s">
        <v>130</v>
      </c>
      <c r="B12773" t="s">
        <v>128</v>
      </c>
      <c r="C12773">
        <v>2024</v>
      </c>
      <c r="D12773" t="s">
        <v>58</v>
      </c>
      <c r="E12773" t="s">
        <v>45</v>
      </c>
      <c r="F12773" t="s">
        <v>50</v>
      </c>
      <c r="G12773" t="s">
        <v>56</v>
      </c>
      <c r="H12773" t="s">
        <v>98</v>
      </c>
      <c r="I12773" t="s">
        <v>569</v>
      </c>
      <c r="J12773" s="3">
        <v>987141.39</v>
      </c>
    </row>
    <row r="12774" spans="1:10" hidden="1" x14ac:dyDescent="0.25">
      <c r="A12774" t="s">
        <v>130</v>
      </c>
      <c r="B12774" t="s">
        <v>128</v>
      </c>
      <c r="C12774">
        <v>2024</v>
      </c>
      <c r="D12774" t="s">
        <v>58</v>
      </c>
      <c r="E12774" t="s">
        <v>45</v>
      </c>
      <c r="F12774" t="s">
        <v>50</v>
      </c>
      <c r="G12774" t="s">
        <v>56</v>
      </c>
      <c r="H12774" t="s">
        <v>265</v>
      </c>
      <c r="I12774" s="90" t="s">
        <v>522</v>
      </c>
      <c r="J12774" s="3">
        <v>4200</v>
      </c>
    </row>
    <row r="12775" spans="1:10" hidden="1" x14ac:dyDescent="0.25">
      <c r="A12775" t="s">
        <v>130</v>
      </c>
      <c r="B12775" t="s">
        <v>128</v>
      </c>
      <c r="C12775">
        <v>2024</v>
      </c>
      <c r="D12775" t="s">
        <v>58</v>
      </c>
      <c r="E12775" t="s">
        <v>45</v>
      </c>
      <c r="F12775" t="s">
        <v>50</v>
      </c>
      <c r="G12775" t="s">
        <v>56</v>
      </c>
      <c r="H12775" t="s">
        <v>265</v>
      </c>
      <c r="I12775" t="s">
        <v>454</v>
      </c>
    </row>
    <row r="12776" spans="1:10" hidden="1" x14ac:dyDescent="0.25">
      <c r="A12776" t="s">
        <v>130</v>
      </c>
      <c r="B12776" t="s">
        <v>128</v>
      </c>
      <c r="C12776">
        <v>2024</v>
      </c>
      <c r="D12776" t="s">
        <v>58</v>
      </c>
      <c r="E12776" t="s">
        <v>45</v>
      </c>
      <c r="F12776" t="s">
        <v>50</v>
      </c>
      <c r="G12776" t="s">
        <v>56</v>
      </c>
      <c r="H12776" t="s">
        <v>265</v>
      </c>
      <c r="I12776" t="s">
        <v>675</v>
      </c>
    </row>
    <row r="12777" spans="1:10" hidden="1" x14ac:dyDescent="0.25">
      <c r="A12777" t="s">
        <v>130</v>
      </c>
      <c r="B12777" t="s">
        <v>128</v>
      </c>
      <c r="C12777">
        <v>2024</v>
      </c>
      <c r="D12777" t="s">
        <v>58</v>
      </c>
      <c r="E12777" t="s">
        <v>45</v>
      </c>
      <c r="F12777" t="s">
        <v>50</v>
      </c>
      <c r="G12777" t="s">
        <v>56</v>
      </c>
      <c r="H12777" t="s">
        <v>265</v>
      </c>
      <c r="I12777" t="s">
        <v>514</v>
      </c>
    </row>
    <row r="12778" spans="1:10" hidden="1" x14ac:dyDescent="0.25">
      <c r="A12778" t="s">
        <v>130</v>
      </c>
      <c r="B12778" t="s">
        <v>128</v>
      </c>
      <c r="C12778">
        <v>2024</v>
      </c>
      <c r="D12778" t="s">
        <v>58</v>
      </c>
      <c r="E12778" t="s">
        <v>45</v>
      </c>
      <c r="F12778" t="s">
        <v>50</v>
      </c>
      <c r="G12778" t="s">
        <v>56</v>
      </c>
      <c r="H12778" t="s">
        <v>265</v>
      </c>
      <c r="I12778" t="s">
        <v>581</v>
      </c>
    </row>
    <row r="12779" spans="1:10" hidden="1" x14ac:dyDescent="0.25">
      <c r="A12779" t="s">
        <v>130</v>
      </c>
      <c r="B12779" t="s">
        <v>128</v>
      </c>
      <c r="C12779">
        <v>2024</v>
      </c>
      <c r="D12779" t="s">
        <v>58</v>
      </c>
      <c r="E12779" t="s">
        <v>45</v>
      </c>
      <c r="F12779" t="s">
        <v>50</v>
      </c>
      <c r="G12779" t="s">
        <v>56</v>
      </c>
      <c r="H12779" t="s">
        <v>265</v>
      </c>
      <c r="I12779" t="s">
        <v>399</v>
      </c>
    </row>
    <row r="12780" spans="1:10" hidden="1" x14ac:dyDescent="0.25">
      <c r="A12780" t="s">
        <v>130</v>
      </c>
      <c r="B12780" t="s">
        <v>128</v>
      </c>
      <c r="C12780">
        <v>2024</v>
      </c>
      <c r="D12780" t="s">
        <v>58</v>
      </c>
      <c r="E12780" t="s">
        <v>45</v>
      </c>
      <c r="F12780" t="s">
        <v>50</v>
      </c>
      <c r="G12780" t="s">
        <v>56</v>
      </c>
      <c r="H12780" t="s">
        <v>265</v>
      </c>
      <c r="I12780" t="s">
        <v>403</v>
      </c>
      <c r="J12780" s="3"/>
    </row>
    <row r="12781" spans="1:10" hidden="1" x14ac:dyDescent="0.25">
      <c r="A12781" t="s">
        <v>130</v>
      </c>
      <c r="B12781" t="s">
        <v>128</v>
      </c>
      <c r="C12781">
        <v>2024</v>
      </c>
      <c r="D12781" t="s">
        <v>58</v>
      </c>
      <c r="E12781" t="s">
        <v>45</v>
      </c>
      <c r="F12781" t="s">
        <v>50</v>
      </c>
      <c r="G12781" t="s">
        <v>56</v>
      </c>
      <c r="H12781" t="s">
        <v>690</v>
      </c>
      <c r="I12781" t="s">
        <v>382</v>
      </c>
    </row>
    <row r="12782" spans="1:10" hidden="1" x14ac:dyDescent="0.25">
      <c r="A12782" t="s">
        <v>130</v>
      </c>
      <c r="B12782" t="s">
        <v>128</v>
      </c>
      <c r="C12782">
        <v>2024</v>
      </c>
      <c r="D12782" t="s">
        <v>58</v>
      </c>
      <c r="E12782" t="s">
        <v>45</v>
      </c>
      <c r="F12782" t="s">
        <v>50</v>
      </c>
      <c r="G12782" t="s">
        <v>56</v>
      </c>
      <c r="H12782" t="s">
        <v>690</v>
      </c>
      <c r="I12782" t="s">
        <v>576</v>
      </c>
    </row>
    <row r="12783" spans="1:10" hidden="1" x14ac:dyDescent="0.25">
      <c r="A12783" t="s">
        <v>130</v>
      </c>
      <c r="B12783" t="s">
        <v>128</v>
      </c>
      <c r="C12783">
        <v>2024</v>
      </c>
      <c r="D12783" t="s">
        <v>58</v>
      </c>
      <c r="E12783" t="s">
        <v>45</v>
      </c>
      <c r="F12783" t="s">
        <v>50</v>
      </c>
      <c r="G12783" t="s">
        <v>56</v>
      </c>
      <c r="H12783" t="s">
        <v>193</v>
      </c>
      <c r="I12783" t="s">
        <v>702</v>
      </c>
      <c r="J12783" s="3">
        <v>1950931.28</v>
      </c>
    </row>
    <row r="12784" spans="1:10" hidden="1" x14ac:dyDescent="0.25">
      <c r="A12784" t="s">
        <v>130</v>
      </c>
      <c r="B12784" t="s">
        <v>128</v>
      </c>
      <c r="C12784">
        <v>2024</v>
      </c>
      <c r="D12784" t="s">
        <v>58</v>
      </c>
      <c r="E12784" t="s">
        <v>45</v>
      </c>
      <c r="F12784" t="s">
        <v>50</v>
      </c>
      <c r="G12784" t="s">
        <v>56</v>
      </c>
      <c r="H12784" t="s">
        <v>193</v>
      </c>
      <c r="I12784" t="s">
        <v>391</v>
      </c>
    </row>
    <row r="12785" spans="1:10" hidden="1" x14ac:dyDescent="0.25">
      <c r="A12785" t="s">
        <v>130</v>
      </c>
      <c r="B12785" t="s">
        <v>128</v>
      </c>
      <c r="C12785">
        <v>2024</v>
      </c>
      <c r="D12785" t="s">
        <v>58</v>
      </c>
      <c r="E12785" t="s">
        <v>45</v>
      </c>
      <c r="F12785" t="s">
        <v>50</v>
      </c>
      <c r="G12785" t="s">
        <v>101</v>
      </c>
      <c r="H12785" t="s">
        <v>99</v>
      </c>
      <c r="I12785" t="s">
        <v>401</v>
      </c>
      <c r="J12785" s="3">
        <v>1055809.6499999999</v>
      </c>
    </row>
    <row r="12786" spans="1:10" hidden="1" x14ac:dyDescent="0.25">
      <c r="A12786" t="s">
        <v>130</v>
      </c>
      <c r="B12786" t="s">
        <v>128</v>
      </c>
      <c r="C12786">
        <v>2024</v>
      </c>
      <c r="D12786" t="s">
        <v>58</v>
      </c>
      <c r="E12786" t="s">
        <v>45</v>
      </c>
      <c r="F12786" t="s">
        <v>50</v>
      </c>
      <c r="G12786" t="s">
        <v>101</v>
      </c>
      <c r="H12786" t="s">
        <v>255</v>
      </c>
      <c r="I12786" t="s">
        <v>408</v>
      </c>
    </row>
    <row r="12787" spans="1:10" hidden="1" x14ac:dyDescent="0.25">
      <c r="A12787" t="s">
        <v>130</v>
      </c>
      <c r="B12787" t="s">
        <v>128</v>
      </c>
      <c r="C12787">
        <v>2024</v>
      </c>
      <c r="D12787" t="s">
        <v>58</v>
      </c>
      <c r="E12787" t="s">
        <v>45</v>
      </c>
      <c r="F12787" t="s">
        <v>50</v>
      </c>
      <c r="G12787" t="s">
        <v>101</v>
      </c>
      <c r="H12787" t="s">
        <v>255</v>
      </c>
      <c r="I12787" t="s">
        <v>383</v>
      </c>
      <c r="J12787" s="16"/>
    </row>
    <row r="12788" spans="1:10" hidden="1" x14ac:dyDescent="0.25">
      <c r="A12788" t="s">
        <v>130</v>
      </c>
      <c r="B12788" t="s">
        <v>128</v>
      </c>
      <c r="C12788">
        <v>2024</v>
      </c>
      <c r="D12788" t="s">
        <v>58</v>
      </c>
      <c r="E12788" t="s">
        <v>45</v>
      </c>
      <c r="F12788" t="s">
        <v>50</v>
      </c>
      <c r="G12788" t="s">
        <v>101</v>
      </c>
      <c r="H12788" t="s">
        <v>255</v>
      </c>
      <c r="I12788" s="90" t="s">
        <v>518</v>
      </c>
    </row>
    <row r="12789" spans="1:10" hidden="1" x14ac:dyDescent="0.25">
      <c r="A12789" t="s">
        <v>130</v>
      </c>
      <c r="B12789" t="s">
        <v>128</v>
      </c>
      <c r="C12789">
        <v>2024</v>
      </c>
      <c r="D12789" t="s">
        <v>58</v>
      </c>
      <c r="E12789" t="s">
        <v>45</v>
      </c>
      <c r="F12789" t="s">
        <v>50</v>
      </c>
      <c r="G12789" t="s">
        <v>101</v>
      </c>
      <c r="H12789" t="s">
        <v>255</v>
      </c>
      <c r="I12789" s="90" t="s">
        <v>429</v>
      </c>
      <c r="J12789" s="3"/>
    </row>
    <row r="12790" spans="1:10" hidden="1" x14ac:dyDescent="0.25">
      <c r="A12790" t="s">
        <v>130</v>
      </c>
      <c r="B12790" t="s">
        <v>128</v>
      </c>
      <c r="C12790">
        <v>2024</v>
      </c>
      <c r="D12790" t="s">
        <v>58</v>
      </c>
      <c r="E12790" t="s">
        <v>45</v>
      </c>
      <c r="F12790" t="s">
        <v>50</v>
      </c>
      <c r="G12790" t="s">
        <v>101</v>
      </c>
      <c r="H12790" t="s">
        <v>255</v>
      </c>
      <c r="I12790" t="s">
        <v>716</v>
      </c>
    </row>
    <row r="12791" spans="1:10" hidden="1" x14ac:dyDescent="0.25">
      <c r="A12791" t="s">
        <v>130</v>
      </c>
      <c r="B12791" t="s">
        <v>128</v>
      </c>
      <c r="C12791">
        <v>2024</v>
      </c>
      <c r="D12791" t="s">
        <v>58</v>
      </c>
      <c r="E12791" t="s">
        <v>45</v>
      </c>
      <c r="F12791" t="s">
        <v>50</v>
      </c>
      <c r="G12791" t="s">
        <v>101</v>
      </c>
      <c r="H12791" t="s">
        <v>255</v>
      </c>
      <c r="I12791" t="s">
        <v>395</v>
      </c>
    </row>
    <row r="12792" spans="1:10" hidden="1" x14ac:dyDescent="0.25">
      <c r="A12792" t="s">
        <v>130</v>
      </c>
      <c r="B12792" t="s">
        <v>128</v>
      </c>
      <c r="C12792">
        <v>2024</v>
      </c>
      <c r="D12792" t="s">
        <v>58</v>
      </c>
      <c r="E12792" t="s">
        <v>45</v>
      </c>
      <c r="F12792" t="s">
        <v>50</v>
      </c>
      <c r="G12792" t="s">
        <v>101</v>
      </c>
      <c r="H12792" t="s">
        <v>255</v>
      </c>
      <c r="I12792" s="90" t="s">
        <v>375</v>
      </c>
    </row>
    <row r="12793" spans="1:10" hidden="1" x14ac:dyDescent="0.25">
      <c r="A12793" t="s">
        <v>130</v>
      </c>
      <c r="B12793" t="s">
        <v>128</v>
      </c>
      <c r="C12793">
        <v>2024</v>
      </c>
      <c r="D12793" t="s">
        <v>58</v>
      </c>
      <c r="E12793" t="s">
        <v>45</v>
      </c>
      <c r="F12793" t="s">
        <v>50</v>
      </c>
      <c r="G12793" t="s">
        <v>101</v>
      </c>
      <c r="H12793" t="s">
        <v>255</v>
      </c>
      <c r="I12793" t="s">
        <v>790</v>
      </c>
      <c r="J12793" s="16"/>
    </row>
    <row r="12794" spans="1:10" hidden="1" x14ac:dyDescent="0.25">
      <c r="A12794" t="s">
        <v>130</v>
      </c>
      <c r="B12794" t="s">
        <v>128</v>
      </c>
      <c r="C12794">
        <v>2024</v>
      </c>
      <c r="D12794" t="s">
        <v>58</v>
      </c>
      <c r="E12794" t="s">
        <v>45</v>
      </c>
      <c r="F12794" t="s">
        <v>50</v>
      </c>
      <c r="G12794" t="s">
        <v>101</v>
      </c>
      <c r="H12794" t="s">
        <v>255</v>
      </c>
      <c r="I12794" t="s">
        <v>442</v>
      </c>
      <c r="J12794" s="3">
        <v>2093</v>
      </c>
    </row>
    <row r="12795" spans="1:10" hidden="1" x14ac:dyDescent="0.25">
      <c r="A12795" t="s">
        <v>130</v>
      </c>
      <c r="B12795" t="s">
        <v>128</v>
      </c>
      <c r="C12795">
        <v>2024</v>
      </c>
      <c r="D12795" t="s">
        <v>58</v>
      </c>
      <c r="E12795" t="s">
        <v>45</v>
      </c>
      <c r="F12795" t="s">
        <v>50</v>
      </c>
      <c r="G12795" t="s">
        <v>101</v>
      </c>
      <c r="H12795" t="s">
        <v>254</v>
      </c>
    </row>
    <row r="12796" spans="1:10" hidden="1" x14ac:dyDescent="0.25">
      <c r="A12796" t="s">
        <v>130</v>
      </c>
      <c r="B12796" t="s">
        <v>128</v>
      </c>
      <c r="C12796">
        <v>2024</v>
      </c>
      <c r="D12796" t="s">
        <v>58</v>
      </c>
      <c r="E12796" t="s">
        <v>45</v>
      </c>
      <c r="F12796" t="s">
        <v>50</v>
      </c>
      <c r="G12796" t="s">
        <v>101</v>
      </c>
      <c r="H12796" t="s">
        <v>255</v>
      </c>
      <c r="I12796" s="90" t="s">
        <v>671</v>
      </c>
      <c r="J12796" s="10">
        <v>-81750</v>
      </c>
    </row>
    <row r="12797" spans="1:10" hidden="1" x14ac:dyDescent="0.25">
      <c r="A12797" t="s">
        <v>130</v>
      </c>
      <c r="B12797" t="s">
        <v>128</v>
      </c>
      <c r="C12797">
        <v>2024</v>
      </c>
      <c r="D12797" t="s">
        <v>58</v>
      </c>
      <c r="E12797" t="s">
        <v>45</v>
      </c>
      <c r="F12797" t="s">
        <v>50</v>
      </c>
      <c r="G12797" t="s">
        <v>101</v>
      </c>
      <c r="H12797" t="s">
        <v>678</v>
      </c>
      <c r="I12797" t="s">
        <v>457</v>
      </c>
    </row>
    <row r="12798" spans="1:10" hidden="1" x14ac:dyDescent="0.25">
      <c r="A12798" t="s">
        <v>130</v>
      </c>
      <c r="B12798" t="s">
        <v>128</v>
      </c>
      <c r="C12798">
        <v>2024</v>
      </c>
      <c r="D12798" t="s">
        <v>58</v>
      </c>
      <c r="E12798" t="s">
        <v>45</v>
      </c>
      <c r="F12798" t="s">
        <v>50</v>
      </c>
      <c r="G12798" t="s">
        <v>101</v>
      </c>
      <c r="H12798" t="s">
        <v>678</v>
      </c>
      <c r="I12798" t="s">
        <v>465</v>
      </c>
    </row>
    <row r="12799" spans="1:10" hidden="1" x14ac:dyDescent="0.25">
      <c r="A12799" t="s">
        <v>130</v>
      </c>
      <c r="B12799" t="s">
        <v>128</v>
      </c>
      <c r="C12799">
        <v>2024</v>
      </c>
      <c r="D12799" t="s">
        <v>58</v>
      </c>
      <c r="E12799" t="s">
        <v>45</v>
      </c>
      <c r="F12799" t="s">
        <v>50</v>
      </c>
      <c r="G12799" t="s">
        <v>101</v>
      </c>
      <c r="H12799" t="s">
        <v>678</v>
      </c>
      <c r="I12799" t="s">
        <v>398</v>
      </c>
    </row>
    <row r="12800" spans="1:10" hidden="1" x14ac:dyDescent="0.25">
      <c r="A12800" t="s">
        <v>130</v>
      </c>
      <c r="B12800" t="s">
        <v>128</v>
      </c>
      <c r="C12800">
        <v>2024</v>
      </c>
      <c r="D12800" t="s">
        <v>58</v>
      </c>
      <c r="E12800" t="s">
        <v>45</v>
      </c>
      <c r="F12800" t="s">
        <v>50</v>
      </c>
      <c r="G12800" t="s">
        <v>101</v>
      </c>
      <c r="H12800" t="s">
        <v>678</v>
      </c>
      <c r="I12800" t="s">
        <v>503</v>
      </c>
    </row>
    <row r="12801" spans="1:10" hidden="1" x14ac:dyDescent="0.25">
      <c r="A12801" t="s">
        <v>130</v>
      </c>
      <c r="B12801" t="s">
        <v>128</v>
      </c>
      <c r="C12801">
        <v>2024</v>
      </c>
      <c r="D12801" t="s">
        <v>58</v>
      </c>
      <c r="E12801" t="s">
        <v>45</v>
      </c>
      <c r="F12801" t="s">
        <v>50</v>
      </c>
      <c r="G12801" t="s">
        <v>101</v>
      </c>
      <c r="H12801" t="s">
        <v>678</v>
      </c>
      <c r="I12801" t="s">
        <v>384</v>
      </c>
    </row>
    <row r="12802" spans="1:10" hidden="1" x14ac:dyDescent="0.25">
      <c r="A12802" t="s">
        <v>130</v>
      </c>
      <c r="B12802" t="s">
        <v>128</v>
      </c>
      <c r="C12802">
        <v>2024</v>
      </c>
      <c r="D12802" t="s">
        <v>58</v>
      </c>
      <c r="E12802" t="s">
        <v>45</v>
      </c>
      <c r="F12802" t="s">
        <v>50</v>
      </c>
      <c r="G12802" t="s">
        <v>101</v>
      </c>
      <c r="H12802" t="s">
        <v>678</v>
      </c>
      <c r="I12802" t="s">
        <v>414</v>
      </c>
    </row>
    <row r="12803" spans="1:10" hidden="1" x14ac:dyDescent="0.25">
      <c r="A12803" t="s">
        <v>130</v>
      </c>
      <c r="B12803" t="s">
        <v>128</v>
      </c>
      <c r="C12803">
        <v>2024</v>
      </c>
      <c r="D12803" t="s">
        <v>58</v>
      </c>
      <c r="E12803" t="s">
        <v>45</v>
      </c>
      <c r="F12803" t="s">
        <v>50</v>
      </c>
      <c r="G12803" t="s">
        <v>101</v>
      </c>
      <c r="H12803" t="s">
        <v>678</v>
      </c>
      <c r="I12803" t="s">
        <v>409</v>
      </c>
    </row>
    <row r="12804" spans="1:10" hidden="1" x14ac:dyDescent="0.25">
      <c r="A12804" t="s">
        <v>130</v>
      </c>
      <c r="B12804" t="s">
        <v>128</v>
      </c>
      <c r="C12804">
        <v>2024</v>
      </c>
      <c r="D12804" t="s">
        <v>58</v>
      </c>
      <c r="E12804" t="s">
        <v>45</v>
      </c>
      <c r="F12804" t="s">
        <v>50</v>
      </c>
      <c r="G12804" t="s">
        <v>101</v>
      </c>
      <c r="H12804" t="s">
        <v>678</v>
      </c>
      <c r="I12804" t="s">
        <v>417</v>
      </c>
    </row>
    <row r="12805" spans="1:10" hidden="1" x14ac:dyDescent="0.25">
      <c r="A12805" t="s">
        <v>130</v>
      </c>
      <c r="B12805" t="s">
        <v>128</v>
      </c>
      <c r="C12805">
        <v>2024</v>
      </c>
      <c r="D12805" t="s">
        <v>58</v>
      </c>
      <c r="E12805" t="s">
        <v>45</v>
      </c>
      <c r="F12805" t="s">
        <v>50</v>
      </c>
      <c r="G12805" t="s">
        <v>101</v>
      </c>
      <c r="H12805" t="s">
        <v>678</v>
      </c>
      <c r="I12805" t="s">
        <v>505</v>
      </c>
    </row>
    <row r="12806" spans="1:10" hidden="1" x14ac:dyDescent="0.25">
      <c r="A12806" t="s">
        <v>130</v>
      </c>
      <c r="B12806" t="s">
        <v>128</v>
      </c>
      <c r="C12806">
        <v>2024</v>
      </c>
      <c r="D12806" t="s">
        <v>58</v>
      </c>
      <c r="E12806" t="s">
        <v>45</v>
      </c>
      <c r="F12806" t="s">
        <v>50</v>
      </c>
      <c r="G12806" t="s">
        <v>101</v>
      </c>
      <c r="H12806" t="s">
        <v>678</v>
      </c>
      <c r="I12806" t="s">
        <v>403</v>
      </c>
      <c r="J12806" s="3">
        <v>-677.13</v>
      </c>
    </row>
    <row r="12807" spans="1:10" hidden="1" x14ac:dyDescent="0.25">
      <c r="A12807" t="s">
        <v>130</v>
      </c>
      <c r="B12807" t="s">
        <v>128</v>
      </c>
      <c r="C12807">
        <v>2024</v>
      </c>
      <c r="D12807" t="s">
        <v>58</v>
      </c>
      <c r="E12807" t="s">
        <v>45</v>
      </c>
      <c r="F12807" t="s">
        <v>50</v>
      </c>
      <c r="G12807" t="s">
        <v>101</v>
      </c>
      <c r="H12807" t="s">
        <v>678</v>
      </c>
      <c r="I12807" t="s">
        <v>414</v>
      </c>
    </row>
    <row r="12808" spans="1:10" hidden="1" x14ac:dyDescent="0.25">
      <c r="A12808" t="s">
        <v>130</v>
      </c>
      <c r="B12808" t="s">
        <v>128</v>
      </c>
      <c r="C12808">
        <v>2024</v>
      </c>
      <c r="D12808" t="s">
        <v>58</v>
      </c>
      <c r="E12808" t="s">
        <v>45</v>
      </c>
      <c r="F12808" t="s">
        <v>50</v>
      </c>
      <c r="G12808" t="s">
        <v>101</v>
      </c>
      <c r="H12808" t="s">
        <v>678</v>
      </c>
    </row>
    <row r="12809" spans="1:10" hidden="1" x14ac:dyDescent="0.25">
      <c r="A12809" t="s">
        <v>130</v>
      </c>
      <c r="B12809" t="s">
        <v>128</v>
      </c>
      <c r="C12809">
        <v>2024</v>
      </c>
      <c r="D12809" t="s">
        <v>58</v>
      </c>
      <c r="E12809" t="s">
        <v>45</v>
      </c>
      <c r="F12809" t="s">
        <v>50</v>
      </c>
      <c r="G12809" t="s">
        <v>101</v>
      </c>
      <c r="H12809" t="s">
        <v>678</v>
      </c>
    </row>
    <row r="12810" spans="1:10" hidden="1" x14ac:dyDescent="0.25">
      <c r="A12810" t="s">
        <v>130</v>
      </c>
      <c r="B12810" t="s">
        <v>128</v>
      </c>
      <c r="C12810">
        <v>2024</v>
      </c>
      <c r="D12810" t="s">
        <v>58</v>
      </c>
      <c r="E12810" t="s">
        <v>45</v>
      </c>
      <c r="F12810" t="s">
        <v>50</v>
      </c>
      <c r="G12810" t="s">
        <v>101</v>
      </c>
      <c r="H12810" t="s">
        <v>30</v>
      </c>
      <c r="I12810" t="s">
        <v>556</v>
      </c>
      <c r="J12810" s="16"/>
    </row>
    <row r="12811" spans="1:10" hidden="1" x14ac:dyDescent="0.25">
      <c r="A12811" t="s">
        <v>130</v>
      </c>
      <c r="B12811" t="s">
        <v>128</v>
      </c>
      <c r="C12811">
        <v>2024</v>
      </c>
      <c r="D12811" t="s">
        <v>58</v>
      </c>
      <c r="E12811" t="s">
        <v>45</v>
      </c>
      <c r="F12811" t="s">
        <v>50</v>
      </c>
      <c r="G12811" t="s">
        <v>101</v>
      </c>
      <c r="H12811" t="s">
        <v>30</v>
      </c>
      <c r="I12811" t="s">
        <v>749</v>
      </c>
    </row>
    <row r="12812" spans="1:10" hidden="1" x14ac:dyDescent="0.25">
      <c r="A12812" t="s">
        <v>130</v>
      </c>
      <c r="B12812" t="s">
        <v>128</v>
      </c>
      <c r="C12812">
        <v>2024</v>
      </c>
      <c r="D12812" t="s">
        <v>58</v>
      </c>
      <c r="E12812" t="s">
        <v>45</v>
      </c>
      <c r="F12812" t="s">
        <v>50</v>
      </c>
      <c r="G12812" t="s">
        <v>101</v>
      </c>
      <c r="H12812" t="s">
        <v>30</v>
      </c>
      <c r="I12812" t="s">
        <v>556</v>
      </c>
    </row>
    <row r="12813" spans="1:10" hidden="1" x14ac:dyDescent="0.25">
      <c r="A12813" t="s">
        <v>130</v>
      </c>
      <c r="B12813" t="s">
        <v>128</v>
      </c>
      <c r="C12813">
        <v>2024</v>
      </c>
      <c r="D12813" t="s">
        <v>58</v>
      </c>
      <c r="E12813" t="s">
        <v>45</v>
      </c>
      <c r="F12813" t="s">
        <v>50</v>
      </c>
      <c r="G12813" t="s">
        <v>101</v>
      </c>
      <c r="H12813" t="s">
        <v>30</v>
      </c>
      <c r="I12813" t="s">
        <v>703</v>
      </c>
    </row>
    <row r="12814" spans="1:10" hidden="1" x14ac:dyDescent="0.25">
      <c r="A12814" t="s">
        <v>130</v>
      </c>
      <c r="B12814" t="s">
        <v>128</v>
      </c>
      <c r="C12814">
        <v>2024</v>
      </c>
      <c r="D12814" t="s">
        <v>58</v>
      </c>
      <c r="E12814" t="s">
        <v>45</v>
      </c>
      <c r="F12814" t="s">
        <v>50</v>
      </c>
      <c r="G12814" t="s">
        <v>101</v>
      </c>
      <c r="H12814" t="s">
        <v>30</v>
      </c>
      <c r="I12814" t="s">
        <v>478</v>
      </c>
    </row>
    <row r="12815" spans="1:10" hidden="1" x14ac:dyDescent="0.25">
      <c r="A12815" t="s">
        <v>130</v>
      </c>
      <c r="B12815" t="s">
        <v>128</v>
      </c>
      <c r="C12815">
        <v>2024</v>
      </c>
      <c r="D12815" t="s">
        <v>58</v>
      </c>
      <c r="E12815" t="s">
        <v>45</v>
      </c>
      <c r="F12815" t="s">
        <v>50</v>
      </c>
      <c r="G12815" t="s">
        <v>101</v>
      </c>
      <c r="H12815" t="s">
        <v>30</v>
      </c>
      <c r="I12815" t="s">
        <v>409</v>
      </c>
    </row>
    <row r="12816" spans="1:10" hidden="1" x14ac:dyDescent="0.25">
      <c r="A12816" t="s">
        <v>130</v>
      </c>
      <c r="B12816" t="s">
        <v>128</v>
      </c>
      <c r="C12816">
        <v>2024</v>
      </c>
      <c r="D12816" t="s">
        <v>58</v>
      </c>
      <c r="E12816" t="s">
        <v>45</v>
      </c>
      <c r="F12816" t="s">
        <v>50</v>
      </c>
      <c r="G12816" t="s">
        <v>101</v>
      </c>
      <c r="H12816" t="s">
        <v>30</v>
      </c>
      <c r="I12816" t="s">
        <v>464</v>
      </c>
    </row>
    <row r="12817" spans="1:10" hidden="1" x14ac:dyDescent="0.25">
      <c r="A12817" t="s">
        <v>130</v>
      </c>
      <c r="B12817" t="s">
        <v>128</v>
      </c>
      <c r="C12817">
        <v>2024</v>
      </c>
      <c r="D12817" t="s">
        <v>58</v>
      </c>
      <c r="E12817" t="s">
        <v>45</v>
      </c>
      <c r="F12817" t="s">
        <v>50</v>
      </c>
      <c r="G12817" t="s">
        <v>101</v>
      </c>
      <c r="H12817" t="s">
        <v>30</v>
      </c>
      <c r="I12817" t="s">
        <v>662</v>
      </c>
    </row>
    <row r="12818" spans="1:10" hidden="1" x14ac:dyDescent="0.25">
      <c r="A12818" t="s">
        <v>130</v>
      </c>
      <c r="B12818" t="s">
        <v>128</v>
      </c>
      <c r="C12818">
        <v>2024</v>
      </c>
      <c r="D12818" t="s">
        <v>58</v>
      </c>
      <c r="E12818" t="s">
        <v>45</v>
      </c>
      <c r="F12818" t="s">
        <v>50</v>
      </c>
      <c r="G12818" t="s">
        <v>101</v>
      </c>
      <c r="H12818" t="s">
        <v>30</v>
      </c>
      <c r="I12818" t="s">
        <v>663</v>
      </c>
    </row>
    <row r="12819" spans="1:10" hidden="1" x14ac:dyDescent="0.25">
      <c r="A12819" t="s">
        <v>130</v>
      </c>
      <c r="B12819" t="s">
        <v>128</v>
      </c>
      <c r="C12819">
        <v>2024</v>
      </c>
      <c r="D12819" t="s">
        <v>58</v>
      </c>
      <c r="E12819" t="s">
        <v>45</v>
      </c>
      <c r="F12819" t="s">
        <v>50</v>
      </c>
      <c r="G12819" t="s">
        <v>101</v>
      </c>
      <c r="H12819" t="s">
        <v>30</v>
      </c>
      <c r="I12819" t="s">
        <v>664</v>
      </c>
    </row>
    <row r="12820" spans="1:10" hidden="1" x14ac:dyDescent="0.25">
      <c r="A12820" t="s">
        <v>130</v>
      </c>
      <c r="B12820" t="s">
        <v>128</v>
      </c>
      <c r="C12820">
        <v>2024</v>
      </c>
      <c r="D12820" t="s">
        <v>58</v>
      </c>
      <c r="E12820" t="s">
        <v>45</v>
      </c>
      <c r="F12820" t="s">
        <v>50</v>
      </c>
      <c r="G12820" t="s">
        <v>101</v>
      </c>
      <c r="H12820" t="s">
        <v>30</v>
      </c>
      <c r="I12820" t="s">
        <v>615</v>
      </c>
    </row>
    <row r="12821" spans="1:10" hidden="1" x14ac:dyDescent="0.25">
      <c r="A12821" t="s">
        <v>130</v>
      </c>
      <c r="B12821" t="s">
        <v>128</v>
      </c>
      <c r="C12821">
        <v>2024</v>
      </c>
      <c r="D12821" t="s">
        <v>58</v>
      </c>
      <c r="E12821" t="s">
        <v>45</v>
      </c>
      <c r="F12821" t="s">
        <v>50</v>
      </c>
      <c r="G12821" t="s">
        <v>101</v>
      </c>
      <c r="H12821" t="s">
        <v>30</v>
      </c>
      <c r="I12821" s="90" t="s">
        <v>526</v>
      </c>
      <c r="J12821" s="3"/>
    </row>
    <row r="12822" spans="1:10" hidden="1" x14ac:dyDescent="0.25">
      <c r="A12822" t="s">
        <v>130</v>
      </c>
      <c r="B12822" t="s">
        <v>128</v>
      </c>
      <c r="C12822">
        <v>2024</v>
      </c>
      <c r="D12822" t="s">
        <v>58</v>
      </c>
      <c r="E12822" t="s">
        <v>45</v>
      </c>
      <c r="F12822" t="s">
        <v>50</v>
      </c>
      <c r="G12822" t="s">
        <v>101</v>
      </c>
      <c r="H12822" t="s">
        <v>30</v>
      </c>
      <c r="I12822" s="90" t="s">
        <v>717</v>
      </c>
    </row>
    <row r="12823" spans="1:10" hidden="1" x14ac:dyDescent="0.25">
      <c r="A12823" t="s">
        <v>130</v>
      </c>
      <c r="B12823" t="s">
        <v>128</v>
      </c>
      <c r="C12823">
        <v>2024</v>
      </c>
      <c r="D12823" t="s">
        <v>58</v>
      </c>
      <c r="E12823" t="s">
        <v>45</v>
      </c>
      <c r="F12823" t="s">
        <v>50</v>
      </c>
      <c r="G12823" t="s">
        <v>101</v>
      </c>
      <c r="H12823" t="s">
        <v>30</v>
      </c>
      <c r="I12823" t="s">
        <v>375</v>
      </c>
      <c r="J12823" s="3"/>
    </row>
    <row r="12824" spans="1:10" hidden="1" x14ac:dyDescent="0.25">
      <c r="A12824" t="s">
        <v>130</v>
      </c>
      <c r="B12824" t="s">
        <v>128</v>
      </c>
      <c r="C12824">
        <v>2024</v>
      </c>
      <c r="D12824" t="s">
        <v>58</v>
      </c>
      <c r="E12824" t="s">
        <v>45</v>
      </c>
      <c r="F12824" t="s">
        <v>50</v>
      </c>
      <c r="G12824" t="s">
        <v>101</v>
      </c>
      <c r="H12824" t="s">
        <v>30</v>
      </c>
      <c r="I12824" s="90" t="s">
        <v>556</v>
      </c>
      <c r="J12824" s="3"/>
    </row>
    <row r="12825" spans="1:10" hidden="1" x14ac:dyDescent="0.25">
      <c r="A12825" t="s">
        <v>130</v>
      </c>
      <c r="B12825" t="s">
        <v>128</v>
      </c>
      <c r="C12825">
        <v>2024</v>
      </c>
      <c r="D12825" t="s">
        <v>58</v>
      </c>
      <c r="E12825" t="s">
        <v>45</v>
      </c>
      <c r="F12825" t="s">
        <v>50</v>
      </c>
      <c r="G12825" t="s">
        <v>101</v>
      </c>
      <c r="H12825" t="s">
        <v>30</v>
      </c>
      <c r="I12825" s="90" t="s">
        <v>591</v>
      </c>
      <c r="J12825" s="3"/>
    </row>
    <row r="12826" spans="1:10" hidden="1" x14ac:dyDescent="0.25">
      <c r="A12826" t="s">
        <v>130</v>
      </c>
      <c r="B12826" t="s">
        <v>128</v>
      </c>
      <c r="C12826">
        <v>2024</v>
      </c>
      <c r="D12826" t="s">
        <v>58</v>
      </c>
      <c r="E12826" t="s">
        <v>45</v>
      </c>
      <c r="F12826" t="s">
        <v>50</v>
      </c>
      <c r="G12826" t="s">
        <v>101</v>
      </c>
      <c r="H12826" t="s">
        <v>30</v>
      </c>
      <c r="I12826" s="90" t="s">
        <v>524</v>
      </c>
      <c r="J12826" s="3">
        <v>73685</v>
      </c>
    </row>
    <row r="12827" spans="1:10" hidden="1" x14ac:dyDescent="0.25">
      <c r="A12827" t="s">
        <v>130</v>
      </c>
      <c r="B12827" t="s">
        <v>128</v>
      </c>
      <c r="C12827">
        <v>2024</v>
      </c>
      <c r="D12827" t="s">
        <v>58</v>
      </c>
      <c r="E12827" t="s">
        <v>45</v>
      </c>
      <c r="F12827" t="s">
        <v>50</v>
      </c>
      <c r="G12827" t="s">
        <v>101</v>
      </c>
      <c r="H12827" t="s">
        <v>30</v>
      </c>
      <c r="I12827" t="s">
        <v>403</v>
      </c>
      <c r="J12827" s="3">
        <v>8235</v>
      </c>
    </row>
    <row r="12828" spans="1:10" hidden="1" x14ac:dyDescent="0.25">
      <c r="A12828" t="s">
        <v>130</v>
      </c>
      <c r="B12828" t="s">
        <v>128</v>
      </c>
      <c r="C12828">
        <v>2024</v>
      </c>
      <c r="D12828" t="s">
        <v>58</v>
      </c>
      <c r="E12828" t="s">
        <v>45</v>
      </c>
      <c r="F12828" t="s">
        <v>50</v>
      </c>
      <c r="G12828" t="s">
        <v>101</v>
      </c>
      <c r="H12828" t="s">
        <v>30</v>
      </c>
      <c r="I12828" t="s">
        <v>426</v>
      </c>
    </row>
    <row r="12829" spans="1:10" hidden="1" x14ac:dyDescent="0.25">
      <c r="A12829" t="s">
        <v>130</v>
      </c>
      <c r="B12829" t="s">
        <v>128</v>
      </c>
      <c r="C12829">
        <v>2024</v>
      </c>
      <c r="D12829" t="s">
        <v>58</v>
      </c>
      <c r="E12829" t="s">
        <v>45</v>
      </c>
      <c r="F12829" t="s">
        <v>50</v>
      </c>
      <c r="G12829" t="s">
        <v>101</v>
      </c>
      <c r="H12829" t="s">
        <v>30</v>
      </c>
      <c r="I12829" t="s">
        <v>607</v>
      </c>
    </row>
    <row r="12830" spans="1:10" hidden="1" x14ac:dyDescent="0.25">
      <c r="A12830" t="s">
        <v>130</v>
      </c>
      <c r="B12830" t="s">
        <v>128</v>
      </c>
      <c r="C12830">
        <v>2024</v>
      </c>
      <c r="D12830" t="s">
        <v>58</v>
      </c>
      <c r="E12830" t="s">
        <v>45</v>
      </c>
      <c r="F12830" t="s">
        <v>50</v>
      </c>
      <c r="G12830" t="s">
        <v>101</v>
      </c>
      <c r="H12830" t="s">
        <v>30</v>
      </c>
      <c r="I12830" t="s">
        <v>620</v>
      </c>
    </row>
    <row r="12831" spans="1:10" hidden="1" x14ac:dyDescent="0.25">
      <c r="A12831" t="s">
        <v>130</v>
      </c>
      <c r="B12831" t="s">
        <v>128</v>
      </c>
      <c r="C12831">
        <v>2024</v>
      </c>
      <c r="D12831" t="s">
        <v>58</v>
      </c>
      <c r="E12831" t="s">
        <v>45</v>
      </c>
      <c r="F12831" t="s">
        <v>50</v>
      </c>
      <c r="G12831" t="s">
        <v>101</v>
      </c>
      <c r="H12831" t="s">
        <v>30</v>
      </c>
    </row>
    <row r="12832" spans="1:10" hidden="1" x14ac:dyDescent="0.25">
      <c r="A12832" t="s">
        <v>130</v>
      </c>
      <c r="B12832" t="s">
        <v>128</v>
      </c>
      <c r="C12832">
        <v>2024</v>
      </c>
      <c r="D12832" t="s">
        <v>58</v>
      </c>
      <c r="E12832" t="s">
        <v>45</v>
      </c>
      <c r="F12832" t="s">
        <v>50</v>
      </c>
      <c r="G12832" t="s">
        <v>101</v>
      </c>
      <c r="H12832" t="s">
        <v>30</v>
      </c>
    </row>
    <row r="12833" spans="1:10" hidden="1" x14ac:dyDescent="0.25">
      <c r="A12833" t="s">
        <v>130</v>
      </c>
      <c r="B12833" t="s">
        <v>128</v>
      </c>
      <c r="C12833">
        <v>2024</v>
      </c>
      <c r="D12833" t="s">
        <v>58</v>
      </c>
      <c r="E12833" t="s">
        <v>45</v>
      </c>
      <c r="F12833" t="s">
        <v>50</v>
      </c>
      <c r="G12833" t="s">
        <v>101</v>
      </c>
      <c r="H12833" t="s">
        <v>30</v>
      </c>
    </row>
    <row r="12834" spans="1:10" hidden="1" x14ac:dyDescent="0.25">
      <c r="A12834" t="s">
        <v>130</v>
      </c>
      <c r="B12834" t="s">
        <v>128</v>
      </c>
      <c r="C12834">
        <v>2024</v>
      </c>
      <c r="D12834" t="s">
        <v>58</v>
      </c>
      <c r="E12834" t="s">
        <v>45</v>
      </c>
      <c r="F12834" t="s">
        <v>50</v>
      </c>
      <c r="G12834" t="s">
        <v>101</v>
      </c>
      <c r="H12834" t="s">
        <v>30</v>
      </c>
    </row>
    <row r="12835" spans="1:10" hidden="1" x14ac:dyDescent="0.25">
      <c r="A12835" t="s">
        <v>130</v>
      </c>
      <c r="B12835" t="s">
        <v>128</v>
      </c>
      <c r="C12835">
        <v>2024</v>
      </c>
      <c r="D12835" t="s">
        <v>58</v>
      </c>
      <c r="E12835" t="s">
        <v>45</v>
      </c>
      <c r="F12835" t="s">
        <v>50</v>
      </c>
      <c r="G12835" t="s">
        <v>101</v>
      </c>
      <c r="H12835" t="s">
        <v>30</v>
      </c>
    </row>
    <row r="12836" spans="1:10" hidden="1" x14ac:dyDescent="0.25">
      <c r="A12836" t="s">
        <v>130</v>
      </c>
      <c r="B12836" t="s">
        <v>128</v>
      </c>
      <c r="C12836">
        <v>2024</v>
      </c>
      <c r="D12836" t="s">
        <v>58</v>
      </c>
      <c r="E12836" t="s">
        <v>45</v>
      </c>
      <c r="F12836" t="s">
        <v>50</v>
      </c>
      <c r="G12836" t="s">
        <v>101</v>
      </c>
      <c r="H12836" t="s">
        <v>30</v>
      </c>
    </row>
    <row r="12837" spans="1:10" hidden="1" x14ac:dyDescent="0.25">
      <c r="A12837" t="s">
        <v>130</v>
      </c>
      <c r="B12837" t="s">
        <v>128</v>
      </c>
      <c r="C12837">
        <v>2024</v>
      </c>
      <c r="D12837" t="s">
        <v>58</v>
      </c>
      <c r="E12837" t="s">
        <v>45</v>
      </c>
      <c r="F12837" t="s">
        <v>287</v>
      </c>
      <c r="G12837" t="s">
        <v>287</v>
      </c>
      <c r="H12837" t="s">
        <v>288</v>
      </c>
      <c r="I12837" t="s">
        <v>403</v>
      </c>
    </row>
    <row r="12838" spans="1:10" hidden="1" x14ac:dyDescent="0.25">
      <c r="A12838" t="s">
        <v>130</v>
      </c>
      <c r="B12838" t="s">
        <v>128</v>
      </c>
      <c r="C12838">
        <v>2024</v>
      </c>
      <c r="D12838" t="s">
        <v>58</v>
      </c>
      <c r="E12838" t="s">
        <v>112</v>
      </c>
      <c r="F12838" t="s">
        <v>117</v>
      </c>
      <c r="G12838" t="s">
        <v>53</v>
      </c>
      <c r="H12838" t="s">
        <v>256</v>
      </c>
    </row>
    <row r="12839" spans="1:10" hidden="1" x14ac:dyDescent="0.25">
      <c r="A12839" t="s">
        <v>130</v>
      </c>
      <c r="B12839" t="s">
        <v>128</v>
      </c>
      <c r="C12839">
        <v>2024</v>
      </c>
      <c r="D12839" t="s">
        <v>58</v>
      </c>
      <c r="E12839" t="s">
        <v>112</v>
      </c>
      <c r="F12839" t="s">
        <v>117</v>
      </c>
      <c r="G12839" t="s">
        <v>53</v>
      </c>
      <c r="H12839" t="s">
        <v>335</v>
      </c>
      <c r="I12839" t="s">
        <v>475</v>
      </c>
    </row>
    <row r="12840" spans="1:10" hidden="1" x14ac:dyDescent="0.25">
      <c r="A12840" t="s">
        <v>130</v>
      </c>
      <c r="B12840" t="s">
        <v>128</v>
      </c>
      <c r="C12840">
        <v>2024</v>
      </c>
      <c r="D12840" t="s">
        <v>58</v>
      </c>
      <c r="E12840" t="s">
        <v>112</v>
      </c>
      <c r="F12840" t="s">
        <v>117</v>
      </c>
      <c r="G12840" t="s">
        <v>53</v>
      </c>
      <c r="H12840" t="s">
        <v>257</v>
      </c>
      <c r="I12840" t="s">
        <v>406</v>
      </c>
      <c r="J12840" s="3">
        <v>1199888</v>
      </c>
    </row>
    <row r="12841" spans="1:10" hidden="1" x14ac:dyDescent="0.25">
      <c r="A12841" t="s">
        <v>130</v>
      </c>
      <c r="B12841" t="s">
        <v>128</v>
      </c>
      <c r="C12841">
        <v>2024</v>
      </c>
      <c r="D12841" t="s">
        <v>58</v>
      </c>
      <c r="E12841" t="s">
        <v>112</v>
      </c>
      <c r="F12841" t="s">
        <v>117</v>
      </c>
      <c r="G12841" t="s">
        <v>53</v>
      </c>
      <c r="H12841" t="s">
        <v>257</v>
      </c>
      <c r="I12841" t="s">
        <v>408</v>
      </c>
      <c r="J12841" s="3">
        <v>7806845</v>
      </c>
    </row>
    <row r="12842" spans="1:10" hidden="1" x14ac:dyDescent="0.25">
      <c r="A12842" t="s">
        <v>130</v>
      </c>
      <c r="B12842" t="s">
        <v>128</v>
      </c>
      <c r="C12842">
        <v>2024</v>
      </c>
      <c r="D12842" t="s">
        <v>58</v>
      </c>
      <c r="E12842" t="s">
        <v>112</v>
      </c>
      <c r="F12842" t="s">
        <v>117</v>
      </c>
      <c r="G12842" t="s">
        <v>53</v>
      </c>
      <c r="H12842" t="s">
        <v>257</v>
      </c>
      <c r="I12842" t="s">
        <v>421</v>
      </c>
    </row>
    <row r="12843" spans="1:10" hidden="1" x14ac:dyDescent="0.25">
      <c r="A12843" t="s">
        <v>130</v>
      </c>
      <c r="B12843" t="s">
        <v>128</v>
      </c>
      <c r="C12843">
        <v>2024</v>
      </c>
      <c r="D12843" t="s">
        <v>58</v>
      </c>
      <c r="E12843" t="s">
        <v>112</v>
      </c>
      <c r="F12843" t="s">
        <v>117</v>
      </c>
      <c r="G12843" t="s">
        <v>53</v>
      </c>
      <c r="H12843" t="s">
        <v>257</v>
      </c>
      <c r="I12843" t="s">
        <v>407</v>
      </c>
      <c r="J12843" s="3"/>
    </row>
    <row r="12844" spans="1:10" hidden="1" x14ac:dyDescent="0.25">
      <c r="A12844" t="s">
        <v>130</v>
      </c>
      <c r="B12844" t="s">
        <v>128</v>
      </c>
      <c r="C12844">
        <v>2024</v>
      </c>
      <c r="D12844" t="s">
        <v>58</v>
      </c>
      <c r="E12844" t="s">
        <v>112</v>
      </c>
      <c r="F12844" t="s">
        <v>117</v>
      </c>
      <c r="G12844" t="s">
        <v>53</v>
      </c>
      <c r="H12844" t="s">
        <v>257</v>
      </c>
    </row>
    <row r="12845" spans="1:10" hidden="1" x14ac:dyDescent="0.25">
      <c r="A12845" t="s">
        <v>130</v>
      </c>
      <c r="B12845" t="s">
        <v>128</v>
      </c>
      <c r="C12845">
        <v>2024</v>
      </c>
      <c r="D12845" t="s">
        <v>58</v>
      </c>
      <c r="E12845" t="s">
        <v>112</v>
      </c>
      <c r="F12845" t="s">
        <v>117</v>
      </c>
      <c r="G12845" t="s">
        <v>53</v>
      </c>
      <c r="H12845" t="s">
        <v>257</v>
      </c>
    </row>
    <row r="12846" spans="1:10" hidden="1" x14ac:dyDescent="0.25">
      <c r="A12846" t="s">
        <v>130</v>
      </c>
      <c r="B12846" t="s">
        <v>128</v>
      </c>
      <c r="C12846">
        <v>2024</v>
      </c>
      <c r="D12846" t="s">
        <v>58</v>
      </c>
      <c r="E12846" t="s">
        <v>112</v>
      </c>
      <c r="F12846" t="s">
        <v>117</v>
      </c>
      <c r="G12846" t="s">
        <v>53</v>
      </c>
      <c r="H12846" t="s">
        <v>257</v>
      </c>
    </row>
    <row r="12847" spans="1:10" hidden="1" x14ac:dyDescent="0.25">
      <c r="A12847" t="s">
        <v>130</v>
      </c>
      <c r="B12847" t="s">
        <v>128</v>
      </c>
      <c r="C12847">
        <v>2024</v>
      </c>
      <c r="D12847" t="s">
        <v>58</v>
      </c>
      <c r="E12847" t="s">
        <v>112</v>
      </c>
      <c r="F12847" t="s">
        <v>117</v>
      </c>
      <c r="G12847" t="s">
        <v>53</v>
      </c>
      <c r="H12847" t="s">
        <v>258</v>
      </c>
    </row>
    <row r="12848" spans="1:10" hidden="1" x14ac:dyDescent="0.25">
      <c r="A12848" t="s">
        <v>130</v>
      </c>
      <c r="B12848" t="s">
        <v>128</v>
      </c>
      <c r="C12848">
        <v>2024</v>
      </c>
      <c r="D12848" t="s">
        <v>58</v>
      </c>
      <c r="E12848" t="s">
        <v>112</v>
      </c>
      <c r="F12848" t="s">
        <v>117</v>
      </c>
      <c r="G12848" t="s">
        <v>53</v>
      </c>
      <c r="H12848" t="s">
        <v>259</v>
      </c>
      <c r="I12848" s="90" t="s">
        <v>442</v>
      </c>
      <c r="J12848" s="3">
        <v>2991040</v>
      </c>
    </row>
    <row r="12849" spans="1:10" hidden="1" x14ac:dyDescent="0.25">
      <c r="A12849" t="s">
        <v>130</v>
      </c>
      <c r="B12849" t="s">
        <v>128</v>
      </c>
      <c r="C12849">
        <v>2024</v>
      </c>
      <c r="D12849" t="s">
        <v>58</v>
      </c>
      <c r="E12849" t="s">
        <v>112</v>
      </c>
      <c r="F12849" t="s">
        <v>117</v>
      </c>
      <c r="G12849" t="s">
        <v>53</v>
      </c>
      <c r="H12849" t="s">
        <v>259</v>
      </c>
      <c r="I12849" t="s">
        <v>411</v>
      </c>
      <c r="J12849" s="16"/>
    </row>
    <row r="12850" spans="1:10" hidden="1" x14ac:dyDescent="0.25">
      <c r="A12850" t="s">
        <v>130</v>
      </c>
      <c r="B12850" t="s">
        <v>128</v>
      </c>
      <c r="C12850">
        <v>2024</v>
      </c>
      <c r="D12850" t="s">
        <v>58</v>
      </c>
      <c r="E12850" t="s">
        <v>112</v>
      </c>
      <c r="F12850" t="s">
        <v>117</v>
      </c>
      <c r="G12850" t="s">
        <v>53</v>
      </c>
      <c r="H12850" t="s">
        <v>259</v>
      </c>
      <c r="I12850" t="s">
        <v>595</v>
      </c>
      <c r="J12850" s="16"/>
    </row>
    <row r="12851" spans="1:10" hidden="1" x14ac:dyDescent="0.25">
      <c r="A12851" t="s">
        <v>130</v>
      </c>
      <c r="B12851" t="s">
        <v>128</v>
      </c>
      <c r="C12851">
        <v>2024</v>
      </c>
      <c r="D12851" t="s">
        <v>58</v>
      </c>
      <c r="E12851" t="s">
        <v>112</v>
      </c>
      <c r="F12851" t="s">
        <v>117</v>
      </c>
      <c r="G12851" t="s">
        <v>53</v>
      </c>
      <c r="H12851" t="s">
        <v>259</v>
      </c>
      <c r="I12851" t="s">
        <v>671</v>
      </c>
      <c r="J12851" s="16"/>
    </row>
    <row r="12852" spans="1:10" hidden="1" x14ac:dyDescent="0.25">
      <c r="A12852" t="s">
        <v>130</v>
      </c>
      <c r="B12852" t="s">
        <v>128</v>
      </c>
      <c r="C12852">
        <v>2024</v>
      </c>
      <c r="D12852" t="s">
        <v>58</v>
      </c>
      <c r="E12852" t="s">
        <v>112</v>
      </c>
      <c r="F12852" t="s">
        <v>117</v>
      </c>
      <c r="G12852" t="s">
        <v>53</v>
      </c>
      <c r="H12852" t="s">
        <v>259</v>
      </c>
      <c r="I12852" t="s">
        <v>676</v>
      </c>
      <c r="J12852" s="3"/>
    </row>
    <row r="12853" spans="1:10" hidden="1" x14ac:dyDescent="0.25">
      <c r="A12853" t="s">
        <v>130</v>
      </c>
      <c r="B12853" t="s">
        <v>128</v>
      </c>
      <c r="C12853">
        <v>2024</v>
      </c>
      <c r="D12853" t="s">
        <v>58</v>
      </c>
      <c r="E12853" t="s">
        <v>112</v>
      </c>
      <c r="F12853" t="s">
        <v>117</v>
      </c>
      <c r="G12853" t="s">
        <v>53</v>
      </c>
      <c r="H12853" t="s">
        <v>258</v>
      </c>
      <c r="I12853" t="s">
        <v>676</v>
      </c>
    </row>
    <row r="12854" spans="1:10" hidden="1" x14ac:dyDescent="0.25">
      <c r="A12854" t="s">
        <v>130</v>
      </c>
      <c r="B12854" t="s">
        <v>128</v>
      </c>
      <c r="C12854">
        <v>2024</v>
      </c>
      <c r="D12854" t="s">
        <v>58</v>
      </c>
      <c r="E12854" t="s">
        <v>112</v>
      </c>
      <c r="F12854" t="s">
        <v>117</v>
      </c>
      <c r="G12854" t="s">
        <v>53</v>
      </c>
      <c r="H12854" t="s">
        <v>259</v>
      </c>
      <c r="I12854" t="s">
        <v>705</v>
      </c>
      <c r="J12854" s="3">
        <v>64534500</v>
      </c>
    </row>
    <row r="12855" spans="1:10" hidden="1" x14ac:dyDescent="0.25">
      <c r="A12855" t="s">
        <v>130</v>
      </c>
      <c r="B12855" t="s">
        <v>128</v>
      </c>
      <c r="C12855">
        <v>2024</v>
      </c>
      <c r="D12855" t="s">
        <v>58</v>
      </c>
      <c r="E12855" t="s">
        <v>112</v>
      </c>
      <c r="F12855" t="s">
        <v>117</v>
      </c>
      <c r="G12855" t="s">
        <v>53</v>
      </c>
      <c r="H12855" t="s">
        <v>259</v>
      </c>
      <c r="I12855" t="s">
        <v>549</v>
      </c>
    </row>
    <row r="12856" spans="1:10" hidden="1" x14ac:dyDescent="0.25">
      <c r="A12856" t="s">
        <v>130</v>
      </c>
      <c r="B12856" t="s">
        <v>128</v>
      </c>
      <c r="C12856">
        <v>2024</v>
      </c>
      <c r="D12856" t="s">
        <v>58</v>
      </c>
      <c r="E12856" t="s">
        <v>112</v>
      </c>
      <c r="F12856" t="s">
        <v>117</v>
      </c>
      <c r="G12856" t="s">
        <v>334</v>
      </c>
      <c r="H12856" t="s">
        <v>335</v>
      </c>
      <c r="I12856" s="90" t="s">
        <v>475</v>
      </c>
      <c r="J12856" s="10">
        <v>148650000</v>
      </c>
    </row>
    <row r="12857" spans="1:10" hidden="1" x14ac:dyDescent="0.25">
      <c r="A12857" t="s">
        <v>130</v>
      </c>
      <c r="B12857" t="s">
        <v>128</v>
      </c>
      <c r="C12857">
        <v>2024</v>
      </c>
      <c r="D12857" t="s">
        <v>58</v>
      </c>
      <c r="E12857" t="s">
        <v>112</v>
      </c>
      <c r="F12857" t="s">
        <v>117</v>
      </c>
      <c r="G12857" t="s">
        <v>318</v>
      </c>
      <c r="H12857" t="s">
        <v>180</v>
      </c>
      <c r="I12857" t="s">
        <v>671</v>
      </c>
    </row>
    <row r="12858" spans="1:10" hidden="1" x14ac:dyDescent="0.25">
      <c r="A12858" t="s">
        <v>130</v>
      </c>
      <c r="B12858" t="s">
        <v>128</v>
      </c>
      <c r="C12858">
        <v>2024</v>
      </c>
      <c r="D12858" t="s">
        <v>58</v>
      </c>
      <c r="E12858" t="s">
        <v>112</v>
      </c>
      <c r="F12858" t="s">
        <v>117</v>
      </c>
      <c r="G12858" t="s">
        <v>318</v>
      </c>
      <c r="H12858" t="s">
        <v>180</v>
      </c>
      <c r="I12858" t="s">
        <v>505</v>
      </c>
      <c r="J12858" s="3"/>
    </row>
    <row r="12859" spans="1:10" hidden="1" x14ac:dyDescent="0.25">
      <c r="A12859" t="s">
        <v>130</v>
      </c>
      <c r="B12859" t="s">
        <v>128</v>
      </c>
      <c r="C12859">
        <v>2024</v>
      </c>
      <c r="D12859" t="s">
        <v>58</v>
      </c>
      <c r="E12859" t="s">
        <v>112</v>
      </c>
      <c r="F12859" t="s">
        <v>117</v>
      </c>
      <c r="G12859" t="s">
        <v>318</v>
      </c>
      <c r="H12859" t="s">
        <v>180</v>
      </c>
      <c r="I12859" t="s">
        <v>413</v>
      </c>
      <c r="J12859" s="3">
        <v>3482090</v>
      </c>
    </row>
    <row r="12860" spans="1:10" hidden="1" x14ac:dyDescent="0.25">
      <c r="A12860" t="s">
        <v>130</v>
      </c>
      <c r="B12860" t="s">
        <v>128</v>
      </c>
      <c r="C12860">
        <v>2024</v>
      </c>
      <c r="D12860" t="s">
        <v>58</v>
      </c>
      <c r="E12860" t="s">
        <v>112</v>
      </c>
      <c r="F12860" t="s">
        <v>117</v>
      </c>
      <c r="G12860" t="s">
        <v>318</v>
      </c>
      <c r="H12860" t="s">
        <v>180</v>
      </c>
      <c r="I12860" t="s">
        <v>414</v>
      </c>
      <c r="J12860" s="3">
        <v>1137800</v>
      </c>
    </row>
    <row r="12861" spans="1:10" hidden="1" x14ac:dyDescent="0.25">
      <c r="A12861" t="s">
        <v>130</v>
      </c>
      <c r="B12861" t="s">
        <v>128</v>
      </c>
      <c r="C12861">
        <v>2024</v>
      </c>
      <c r="D12861" t="s">
        <v>58</v>
      </c>
      <c r="E12861" t="s">
        <v>112</v>
      </c>
      <c r="F12861" t="s">
        <v>117</v>
      </c>
      <c r="G12861" t="s">
        <v>318</v>
      </c>
      <c r="H12861" t="s">
        <v>180</v>
      </c>
      <c r="I12861" t="s">
        <v>676</v>
      </c>
    </row>
    <row r="12862" spans="1:10" hidden="1" x14ac:dyDescent="0.25">
      <c r="A12862" t="s">
        <v>130</v>
      </c>
      <c r="B12862" t="s">
        <v>128</v>
      </c>
      <c r="C12862">
        <v>2024</v>
      </c>
      <c r="D12862" t="s">
        <v>58</v>
      </c>
      <c r="E12862" t="s">
        <v>112</v>
      </c>
      <c r="F12862" t="s">
        <v>117</v>
      </c>
      <c r="G12862" t="s">
        <v>318</v>
      </c>
      <c r="H12862" t="s">
        <v>180</v>
      </c>
      <c r="I12862" t="s">
        <v>503</v>
      </c>
    </row>
    <row r="12863" spans="1:10" hidden="1" x14ac:dyDescent="0.25">
      <c r="A12863" t="s">
        <v>130</v>
      </c>
      <c r="B12863" t="s">
        <v>128</v>
      </c>
      <c r="C12863">
        <v>2024</v>
      </c>
      <c r="D12863" t="s">
        <v>58</v>
      </c>
      <c r="E12863" t="s">
        <v>112</v>
      </c>
      <c r="F12863" t="s">
        <v>117</v>
      </c>
      <c r="G12863" t="s">
        <v>318</v>
      </c>
      <c r="H12863" t="s">
        <v>550</v>
      </c>
    </row>
    <row r="12864" spans="1:10" hidden="1" x14ac:dyDescent="0.25">
      <c r="A12864" t="s">
        <v>130</v>
      </c>
      <c r="B12864" t="s">
        <v>128</v>
      </c>
      <c r="C12864">
        <v>2024</v>
      </c>
      <c r="D12864" t="s">
        <v>58</v>
      </c>
      <c r="E12864" t="s">
        <v>112</v>
      </c>
      <c r="F12864" t="s">
        <v>117</v>
      </c>
      <c r="G12864" t="s">
        <v>318</v>
      </c>
      <c r="H12864" t="s">
        <v>279</v>
      </c>
      <c r="I12864" t="s">
        <v>414</v>
      </c>
      <c r="J12864" s="3">
        <v>1000000</v>
      </c>
    </row>
    <row r="12865" spans="1:10" hidden="1" x14ac:dyDescent="0.25">
      <c r="A12865" t="s">
        <v>130</v>
      </c>
      <c r="B12865" t="s">
        <v>128</v>
      </c>
      <c r="C12865">
        <v>2024</v>
      </c>
      <c r="D12865" t="s">
        <v>58</v>
      </c>
      <c r="E12865" t="s">
        <v>112</v>
      </c>
      <c r="F12865" t="s">
        <v>117</v>
      </c>
      <c r="G12865" t="s">
        <v>318</v>
      </c>
      <c r="H12865" t="s">
        <v>279</v>
      </c>
      <c r="I12865" t="s">
        <v>505</v>
      </c>
      <c r="J12865" s="3">
        <v>881511</v>
      </c>
    </row>
    <row r="12866" spans="1:10" hidden="1" x14ac:dyDescent="0.25">
      <c r="A12866" t="s">
        <v>130</v>
      </c>
      <c r="B12866" t="s">
        <v>128</v>
      </c>
      <c r="C12866">
        <v>2024</v>
      </c>
      <c r="D12866" t="s">
        <v>58</v>
      </c>
      <c r="E12866" t="s">
        <v>112</v>
      </c>
      <c r="F12866" t="s">
        <v>117</v>
      </c>
      <c r="G12866" t="s">
        <v>318</v>
      </c>
      <c r="H12866" t="s">
        <v>279</v>
      </c>
    </row>
    <row r="12867" spans="1:10" hidden="1" x14ac:dyDescent="0.25">
      <c r="A12867" t="s">
        <v>130</v>
      </c>
      <c r="B12867" t="s">
        <v>128</v>
      </c>
      <c r="C12867">
        <v>2024</v>
      </c>
      <c r="D12867" t="s">
        <v>58</v>
      </c>
      <c r="E12867" t="s">
        <v>112</v>
      </c>
      <c r="F12867" t="s">
        <v>117</v>
      </c>
      <c r="G12867" t="s">
        <v>318</v>
      </c>
      <c r="H12867" t="s">
        <v>279</v>
      </c>
    </row>
    <row r="12868" spans="1:10" hidden="1" x14ac:dyDescent="0.25">
      <c r="A12868" t="s">
        <v>130</v>
      </c>
      <c r="B12868" t="s">
        <v>128</v>
      </c>
      <c r="C12868">
        <v>2024</v>
      </c>
      <c r="D12868" t="s">
        <v>58</v>
      </c>
      <c r="E12868" t="s">
        <v>112</v>
      </c>
      <c r="F12868" t="s">
        <v>117</v>
      </c>
      <c r="G12868" t="s">
        <v>318</v>
      </c>
      <c r="H12868" t="s">
        <v>279</v>
      </c>
      <c r="J12868" s="3"/>
    </row>
    <row r="12869" spans="1:10" hidden="1" x14ac:dyDescent="0.25">
      <c r="A12869" t="s">
        <v>130</v>
      </c>
      <c r="B12869" t="s">
        <v>128</v>
      </c>
      <c r="C12869">
        <v>2024</v>
      </c>
      <c r="D12869" t="s">
        <v>58</v>
      </c>
      <c r="E12869" t="s">
        <v>112</v>
      </c>
      <c r="F12869" t="s">
        <v>117</v>
      </c>
      <c r="G12869" t="s">
        <v>665</v>
      </c>
      <c r="H12869" t="s">
        <v>550</v>
      </c>
      <c r="I12869" t="s">
        <v>505</v>
      </c>
      <c r="J12869" s="3">
        <v>1829570</v>
      </c>
    </row>
    <row r="12870" spans="1:10" hidden="1" x14ac:dyDescent="0.25">
      <c r="A12870" t="s">
        <v>130</v>
      </c>
      <c r="B12870" t="s">
        <v>128</v>
      </c>
      <c r="C12870">
        <v>2024</v>
      </c>
      <c r="D12870" t="s">
        <v>58</v>
      </c>
      <c r="E12870" t="s">
        <v>112</v>
      </c>
      <c r="F12870" t="s">
        <v>117</v>
      </c>
      <c r="G12870" t="s">
        <v>665</v>
      </c>
      <c r="H12870" t="s">
        <v>550</v>
      </c>
      <c r="I12870" t="s">
        <v>676</v>
      </c>
    </row>
    <row r="12871" spans="1:10" hidden="1" x14ac:dyDescent="0.25">
      <c r="A12871" t="s">
        <v>130</v>
      </c>
      <c r="B12871" t="s">
        <v>128</v>
      </c>
      <c r="C12871">
        <v>2024</v>
      </c>
      <c r="D12871" t="s">
        <v>58</v>
      </c>
      <c r="E12871" t="s">
        <v>112</v>
      </c>
      <c r="F12871" t="s">
        <v>117</v>
      </c>
      <c r="G12871" t="s">
        <v>47</v>
      </c>
      <c r="H12871" t="s">
        <v>677</v>
      </c>
      <c r="I12871" t="s">
        <v>408</v>
      </c>
      <c r="J12871" s="3"/>
    </row>
    <row r="12872" spans="1:10" hidden="1" x14ac:dyDescent="0.25">
      <c r="A12872" t="s">
        <v>130</v>
      </c>
      <c r="B12872" t="s">
        <v>128</v>
      </c>
      <c r="C12872">
        <v>2024</v>
      </c>
      <c r="D12872" t="s">
        <v>58</v>
      </c>
      <c r="E12872" t="s">
        <v>112</v>
      </c>
      <c r="F12872" t="s">
        <v>117</v>
      </c>
      <c r="G12872" t="s">
        <v>47</v>
      </c>
      <c r="H12872" t="s">
        <v>677</v>
      </c>
      <c r="I12872" s="90" t="s">
        <v>739</v>
      </c>
      <c r="J12872" s="3">
        <v>11000</v>
      </c>
    </row>
    <row r="12873" spans="1:10" hidden="1" x14ac:dyDescent="0.25">
      <c r="A12873" t="s">
        <v>130</v>
      </c>
      <c r="B12873" t="s">
        <v>128</v>
      </c>
      <c r="C12873">
        <v>2024</v>
      </c>
      <c r="D12873" t="s">
        <v>58</v>
      </c>
      <c r="E12873" t="s">
        <v>112</v>
      </c>
      <c r="F12873" t="s">
        <v>117</v>
      </c>
      <c r="G12873" t="s">
        <v>319</v>
      </c>
      <c r="H12873" t="s">
        <v>181</v>
      </c>
    </row>
    <row r="12874" spans="1:10" hidden="1" x14ac:dyDescent="0.25">
      <c r="A12874" t="s">
        <v>130</v>
      </c>
      <c r="B12874" t="s">
        <v>128</v>
      </c>
      <c r="C12874">
        <v>2024</v>
      </c>
      <c r="D12874" t="s">
        <v>58</v>
      </c>
      <c r="E12874" t="s">
        <v>112</v>
      </c>
      <c r="F12874" t="s">
        <v>117</v>
      </c>
      <c r="G12874" t="s">
        <v>319</v>
      </c>
      <c r="H12874" t="s">
        <v>320</v>
      </c>
    </row>
    <row r="12875" spans="1:10" hidden="1" x14ac:dyDescent="0.25">
      <c r="A12875" t="s">
        <v>131</v>
      </c>
      <c r="B12875" t="s">
        <v>128</v>
      </c>
      <c r="C12875">
        <v>2024</v>
      </c>
      <c r="D12875" t="s">
        <v>58</v>
      </c>
      <c r="E12875" t="s">
        <v>52</v>
      </c>
      <c r="F12875" t="s">
        <v>142</v>
      </c>
      <c r="G12875" t="s">
        <v>301</v>
      </c>
      <c r="H12875" t="s">
        <v>210</v>
      </c>
      <c r="I12875" t="s">
        <v>374</v>
      </c>
      <c r="J12875" s="10">
        <v>204302852.88999999</v>
      </c>
    </row>
    <row r="12876" spans="1:10" hidden="1" x14ac:dyDescent="0.25">
      <c r="A12876" t="s">
        <v>131</v>
      </c>
      <c r="B12876" t="s">
        <v>128</v>
      </c>
      <c r="C12876">
        <v>2024</v>
      </c>
      <c r="D12876" t="s">
        <v>58</v>
      </c>
      <c r="E12876" t="s">
        <v>52</v>
      </c>
      <c r="F12876" t="s">
        <v>152</v>
      </c>
      <c r="G12876" t="s">
        <v>149</v>
      </c>
      <c r="H12876" t="s">
        <v>211</v>
      </c>
    </row>
    <row r="12877" spans="1:10" hidden="1" x14ac:dyDescent="0.25">
      <c r="A12877" t="s">
        <v>131</v>
      </c>
      <c r="B12877" t="s">
        <v>128</v>
      </c>
      <c r="C12877">
        <v>2024</v>
      </c>
      <c r="D12877" t="s">
        <v>58</v>
      </c>
      <c r="E12877" t="s">
        <v>52</v>
      </c>
      <c r="F12877" t="s">
        <v>152</v>
      </c>
      <c r="G12877" t="s">
        <v>213</v>
      </c>
      <c r="H12877" t="s">
        <v>214</v>
      </c>
    </row>
    <row r="12878" spans="1:10" hidden="1" x14ac:dyDescent="0.25">
      <c r="A12878" t="s">
        <v>131</v>
      </c>
      <c r="B12878" t="s">
        <v>128</v>
      </c>
      <c r="C12878">
        <v>2024</v>
      </c>
      <c r="D12878" t="s">
        <v>58</v>
      </c>
      <c r="E12878" t="s">
        <v>52</v>
      </c>
      <c r="F12878" t="s">
        <v>152</v>
      </c>
      <c r="G12878" t="s">
        <v>217</v>
      </c>
      <c r="H12878" t="s">
        <v>218</v>
      </c>
    </row>
    <row r="12879" spans="1:10" hidden="1" x14ac:dyDescent="0.25">
      <c r="A12879" t="s">
        <v>131</v>
      </c>
      <c r="B12879" t="s">
        <v>128</v>
      </c>
      <c r="C12879">
        <v>2024</v>
      </c>
      <c r="D12879" t="s">
        <v>58</v>
      </c>
      <c r="E12879" t="s">
        <v>52</v>
      </c>
      <c r="F12879" t="s">
        <v>142</v>
      </c>
      <c r="G12879" t="s">
        <v>300</v>
      </c>
      <c r="H12879" t="s">
        <v>224</v>
      </c>
      <c r="J12879" s="10">
        <v>-4664047.13</v>
      </c>
    </row>
    <row r="12880" spans="1:10" hidden="1" x14ac:dyDescent="0.25">
      <c r="A12880" t="s">
        <v>131</v>
      </c>
      <c r="B12880" t="s">
        <v>128</v>
      </c>
      <c r="C12880">
        <v>2024</v>
      </c>
      <c r="D12880" t="s">
        <v>58</v>
      </c>
      <c r="E12880" t="s">
        <v>52</v>
      </c>
      <c r="F12880" t="s">
        <v>142</v>
      </c>
      <c r="G12880" t="s">
        <v>300</v>
      </c>
      <c r="H12880" t="s">
        <v>303</v>
      </c>
    </row>
    <row r="12881" spans="1:10" hidden="1" x14ac:dyDescent="0.25">
      <c r="A12881" t="s">
        <v>131</v>
      </c>
      <c r="B12881" t="s">
        <v>128</v>
      </c>
      <c r="C12881">
        <v>2024</v>
      </c>
      <c r="D12881" t="s">
        <v>58</v>
      </c>
      <c r="E12881" t="s">
        <v>52</v>
      </c>
      <c r="F12881" t="s">
        <v>142</v>
      </c>
      <c r="G12881" t="s">
        <v>270</v>
      </c>
      <c r="H12881" t="s">
        <v>269</v>
      </c>
    </row>
    <row r="12882" spans="1:10" hidden="1" x14ac:dyDescent="0.25">
      <c r="A12882" t="s">
        <v>131</v>
      </c>
      <c r="B12882" t="s">
        <v>128</v>
      </c>
      <c r="C12882">
        <v>2024</v>
      </c>
      <c r="D12882" t="s">
        <v>58</v>
      </c>
      <c r="E12882" t="s">
        <v>52</v>
      </c>
      <c r="F12882" t="s">
        <v>142</v>
      </c>
      <c r="G12882" t="s">
        <v>270</v>
      </c>
      <c r="H12882" t="s">
        <v>271</v>
      </c>
      <c r="J12882" s="10">
        <v>126050.4</v>
      </c>
    </row>
    <row r="12883" spans="1:10" hidden="1" x14ac:dyDescent="0.25">
      <c r="A12883" t="s">
        <v>131</v>
      </c>
      <c r="B12883" t="s">
        <v>128</v>
      </c>
      <c r="C12883">
        <v>2024</v>
      </c>
      <c r="D12883" t="s">
        <v>58</v>
      </c>
      <c r="E12883" t="s">
        <v>52</v>
      </c>
      <c r="F12883" t="s">
        <v>142</v>
      </c>
      <c r="G12883" t="s">
        <v>270</v>
      </c>
      <c r="H12883" t="s">
        <v>486</v>
      </c>
      <c r="J12883" s="10">
        <v>-4873615.6500000004</v>
      </c>
    </row>
    <row r="12884" spans="1:10" hidden="1" x14ac:dyDescent="0.25">
      <c r="A12884" t="s">
        <v>131</v>
      </c>
      <c r="B12884" t="s">
        <v>128</v>
      </c>
      <c r="C12884">
        <v>2024</v>
      </c>
      <c r="D12884" t="s">
        <v>58</v>
      </c>
      <c r="E12884" t="s">
        <v>52</v>
      </c>
      <c r="F12884" t="s">
        <v>152</v>
      </c>
      <c r="G12884" t="s">
        <v>56</v>
      </c>
      <c r="H12884" t="s">
        <v>608</v>
      </c>
    </row>
    <row r="12885" spans="1:10" hidden="1" x14ac:dyDescent="0.25">
      <c r="A12885" t="s">
        <v>131</v>
      </c>
      <c r="B12885" t="s">
        <v>128</v>
      </c>
      <c r="C12885">
        <v>2024</v>
      </c>
      <c r="D12885" t="s">
        <v>58</v>
      </c>
      <c r="E12885" t="s">
        <v>52</v>
      </c>
      <c r="F12885" t="s">
        <v>152</v>
      </c>
      <c r="G12885" t="s">
        <v>794</v>
      </c>
      <c r="H12885" t="s">
        <v>795</v>
      </c>
    </row>
    <row r="12886" spans="1:10" hidden="1" x14ac:dyDescent="0.25">
      <c r="A12886" t="s">
        <v>131</v>
      </c>
      <c r="B12886" t="s">
        <v>128</v>
      </c>
      <c r="C12886">
        <v>2024</v>
      </c>
      <c r="D12886" t="s">
        <v>58</v>
      </c>
      <c r="E12886" t="s">
        <v>45</v>
      </c>
      <c r="F12886" t="s">
        <v>46</v>
      </c>
      <c r="G12886" t="s">
        <v>54</v>
      </c>
      <c r="H12886" t="s">
        <v>681</v>
      </c>
      <c r="I12886" t="s">
        <v>375</v>
      </c>
      <c r="J12886" s="3">
        <v>16900000</v>
      </c>
    </row>
    <row r="12887" spans="1:10" hidden="1" x14ac:dyDescent="0.25">
      <c r="A12887" t="s">
        <v>131</v>
      </c>
      <c r="B12887" t="s">
        <v>128</v>
      </c>
      <c r="C12887">
        <v>2024</v>
      </c>
      <c r="D12887" t="s">
        <v>58</v>
      </c>
      <c r="E12887" t="s">
        <v>45</v>
      </c>
      <c r="F12887" t="s">
        <v>46</v>
      </c>
      <c r="G12887" t="s">
        <v>54</v>
      </c>
      <c r="H12887" t="s">
        <v>11</v>
      </c>
      <c r="I12887" t="s">
        <v>556</v>
      </c>
      <c r="J12887" s="3">
        <v>1725000</v>
      </c>
    </row>
    <row r="12888" spans="1:10" hidden="1" x14ac:dyDescent="0.25">
      <c r="A12888" t="s">
        <v>131</v>
      </c>
      <c r="B12888" t="s">
        <v>128</v>
      </c>
      <c r="C12888">
        <v>2024</v>
      </c>
      <c r="D12888" t="s">
        <v>58</v>
      </c>
      <c r="E12888" t="s">
        <v>45</v>
      </c>
      <c r="F12888" t="s">
        <v>46</v>
      </c>
      <c r="G12888" t="s">
        <v>54</v>
      </c>
      <c r="H12888" t="s">
        <v>11</v>
      </c>
      <c r="I12888" t="s">
        <v>557</v>
      </c>
    </row>
    <row r="12889" spans="1:10" hidden="1" x14ac:dyDescent="0.25">
      <c r="A12889" t="s">
        <v>131</v>
      </c>
      <c r="B12889" t="s">
        <v>128</v>
      </c>
      <c r="C12889">
        <v>2024</v>
      </c>
      <c r="D12889" t="s">
        <v>58</v>
      </c>
      <c r="E12889" t="s">
        <v>45</v>
      </c>
      <c r="F12889" t="s">
        <v>46</v>
      </c>
      <c r="G12889" t="s">
        <v>54</v>
      </c>
      <c r="H12889" t="s">
        <v>693</v>
      </c>
      <c r="I12889" t="s">
        <v>375</v>
      </c>
      <c r="J12889" s="10">
        <v>0</v>
      </c>
    </row>
    <row r="12890" spans="1:10" hidden="1" x14ac:dyDescent="0.25">
      <c r="A12890" t="s">
        <v>131</v>
      </c>
      <c r="B12890" t="s">
        <v>128</v>
      </c>
      <c r="C12890">
        <v>2024</v>
      </c>
      <c r="D12890" t="s">
        <v>58</v>
      </c>
      <c r="E12890" t="s">
        <v>45</v>
      </c>
      <c r="F12890" t="s">
        <v>46</v>
      </c>
      <c r="G12890" t="s">
        <v>54</v>
      </c>
      <c r="H12890" t="s">
        <v>693</v>
      </c>
      <c r="I12890" t="s">
        <v>520</v>
      </c>
      <c r="J12890" s="10">
        <v>800000</v>
      </c>
    </row>
    <row r="12891" spans="1:10" hidden="1" x14ac:dyDescent="0.25">
      <c r="A12891" t="s">
        <v>131</v>
      </c>
      <c r="B12891" t="s">
        <v>128</v>
      </c>
      <c r="C12891">
        <v>2024</v>
      </c>
      <c r="D12891" t="s">
        <v>58</v>
      </c>
      <c r="E12891" t="s">
        <v>45</v>
      </c>
      <c r="F12891" t="s">
        <v>46</v>
      </c>
      <c r="G12891" t="s">
        <v>54</v>
      </c>
      <c r="H12891" t="s">
        <v>12</v>
      </c>
      <c r="I12891" t="s">
        <v>556</v>
      </c>
      <c r="J12891" s="3">
        <v>135000</v>
      </c>
    </row>
    <row r="12892" spans="1:10" hidden="1" x14ac:dyDescent="0.25">
      <c r="A12892" t="s">
        <v>131</v>
      </c>
      <c r="B12892" t="s">
        <v>128</v>
      </c>
      <c r="C12892">
        <v>2024</v>
      </c>
      <c r="D12892" t="s">
        <v>58</v>
      </c>
      <c r="E12892" t="s">
        <v>45</v>
      </c>
      <c r="F12892" t="s">
        <v>46</v>
      </c>
      <c r="G12892" t="s">
        <v>54</v>
      </c>
      <c r="H12892" t="s">
        <v>12</v>
      </c>
      <c r="I12892" t="s">
        <v>557</v>
      </c>
    </row>
    <row r="12893" spans="1:10" hidden="1" x14ac:dyDescent="0.25">
      <c r="A12893" t="s">
        <v>131</v>
      </c>
      <c r="B12893" t="s">
        <v>128</v>
      </c>
      <c r="C12893">
        <v>2024</v>
      </c>
      <c r="D12893" t="s">
        <v>58</v>
      </c>
      <c r="E12893" t="s">
        <v>45</v>
      </c>
      <c r="F12893" t="s">
        <v>46</v>
      </c>
      <c r="G12893" t="s">
        <v>54</v>
      </c>
      <c r="H12893" t="s">
        <v>12</v>
      </c>
    </row>
    <row r="12894" spans="1:10" hidden="1" x14ac:dyDescent="0.25">
      <c r="A12894" t="s">
        <v>131</v>
      </c>
      <c r="B12894" t="s">
        <v>128</v>
      </c>
      <c r="C12894">
        <v>2024</v>
      </c>
      <c r="D12894" t="s">
        <v>58</v>
      </c>
      <c r="E12894" t="s">
        <v>45</v>
      </c>
      <c r="F12894" t="s">
        <v>46</v>
      </c>
      <c r="G12894" t="s">
        <v>54</v>
      </c>
      <c r="H12894" t="s">
        <v>13</v>
      </c>
      <c r="I12894" t="s">
        <v>375</v>
      </c>
    </row>
    <row r="12895" spans="1:10" hidden="1" x14ac:dyDescent="0.25">
      <c r="A12895" t="s">
        <v>131</v>
      </c>
      <c r="B12895" t="s">
        <v>128</v>
      </c>
      <c r="C12895">
        <v>2024</v>
      </c>
      <c r="D12895" t="s">
        <v>58</v>
      </c>
      <c r="E12895" t="s">
        <v>45</v>
      </c>
      <c r="F12895" t="s">
        <v>46</v>
      </c>
      <c r="G12895" t="s">
        <v>54</v>
      </c>
      <c r="H12895" t="s">
        <v>13</v>
      </c>
      <c r="I12895" t="s">
        <v>556</v>
      </c>
      <c r="J12895" s="3">
        <v>183750</v>
      </c>
    </row>
    <row r="12896" spans="1:10" hidden="1" x14ac:dyDescent="0.25">
      <c r="A12896" t="s">
        <v>131</v>
      </c>
      <c r="B12896" t="s">
        <v>128</v>
      </c>
      <c r="C12896">
        <v>2024</v>
      </c>
      <c r="D12896" t="s">
        <v>58</v>
      </c>
      <c r="E12896" t="s">
        <v>45</v>
      </c>
      <c r="F12896" t="s">
        <v>46</v>
      </c>
      <c r="G12896" t="s">
        <v>54</v>
      </c>
      <c r="H12896" t="s">
        <v>13</v>
      </c>
      <c r="I12896" t="s">
        <v>557</v>
      </c>
    </row>
    <row r="12897" spans="1:10" hidden="1" x14ac:dyDescent="0.25">
      <c r="A12897" t="s">
        <v>131</v>
      </c>
      <c r="B12897" t="s">
        <v>128</v>
      </c>
      <c r="C12897">
        <v>2024</v>
      </c>
      <c r="D12897" t="s">
        <v>58</v>
      </c>
      <c r="E12897" t="s">
        <v>45</v>
      </c>
      <c r="F12897" t="s">
        <v>46</v>
      </c>
      <c r="G12897" t="s">
        <v>54</v>
      </c>
      <c r="H12897" t="s">
        <v>14</v>
      </c>
      <c r="I12897" t="s">
        <v>375</v>
      </c>
    </row>
    <row r="12898" spans="1:10" hidden="1" x14ac:dyDescent="0.25">
      <c r="A12898" t="s">
        <v>131</v>
      </c>
      <c r="B12898" t="s">
        <v>128</v>
      </c>
      <c r="C12898">
        <v>2024</v>
      </c>
      <c r="D12898" t="s">
        <v>58</v>
      </c>
      <c r="E12898" t="s">
        <v>45</v>
      </c>
      <c r="F12898" t="s">
        <v>46</v>
      </c>
      <c r="G12898" t="s">
        <v>54</v>
      </c>
      <c r="H12898" t="s">
        <v>14</v>
      </c>
      <c r="I12898" t="s">
        <v>557</v>
      </c>
    </row>
    <row r="12899" spans="1:10" hidden="1" x14ac:dyDescent="0.25">
      <c r="A12899" t="s">
        <v>131</v>
      </c>
      <c r="B12899" t="s">
        <v>128</v>
      </c>
      <c r="C12899">
        <v>2024</v>
      </c>
      <c r="D12899" t="s">
        <v>58</v>
      </c>
      <c r="E12899" t="s">
        <v>45</v>
      </c>
      <c r="F12899" t="s">
        <v>46</v>
      </c>
      <c r="G12899" t="s">
        <v>54</v>
      </c>
      <c r="H12899" t="s">
        <v>14</v>
      </c>
      <c r="I12899" t="s">
        <v>672</v>
      </c>
    </row>
    <row r="12900" spans="1:10" hidden="1" x14ac:dyDescent="0.25">
      <c r="A12900" t="s">
        <v>131</v>
      </c>
      <c r="B12900" t="s">
        <v>128</v>
      </c>
      <c r="C12900">
        <v>2024</v>
      </c>
      <c r="D12900" t="s">
        <v>58</v>
      </c>
      <c r="E12900" t="s">
        <v>45</v>
      </c>
      <c r="F12900" t="s">
        <v>46</v>
      </c>
      <c r="G12900" t="s">
        <v>54</v>
      </c>
      <c r="H12900" t="s">
        <v>14</v>
      </c>
      <c r="I12900" t="s">
        <v>556</v>
      </c>
      <c r="J12900" s="3">
        <v>22050</v>
      </c>
    </row>
    <row r="12901" spans="1:10" hidden="1" x14ac:dyDescent="0.25">
      <c r="A12901" t="s">
        <v>131</v>
      </c>
      <c r="B12901" t="s">
        <v>128</v>
      </c>
      <c r="C12901">
        <v>2024</v>
      </c>
      <c r="D12901" t="s">
        <v>58</v>
      </c>
      <c r="E12901" t="s">
        <v>45</v>
      </c>
      <c r="F12901" t="s">
        <v>46</v>
      </c>
      <c r="G12901" t="s">
        <v>54</v>
      </c>
      <c r="H12901" t="s">
        <v>15</v>
      </c>
      <c r="I12901" t="s">
        <v>375</v>
      </c>
    </row>
    <row r="12902" spans="1:10" hidden="1" x14ac:dyDescent="0.25">
      <c r="A12902" t="s">
        <v>131</v>
      </c>
      <c r="B12902" t="s">
        <v>128</v>
      </c>
      <c r="C12902">
        <v>2024</v>
      </c>
      <c r="D12902" t="s">
        <v>58</v>
      </c>
      <c r="E12902" t="s">
        <v>45</v>
      </c>
      <c r="F12902" t="s">
        <v>46</v>
      </c>
      <c r="G12902" t="s">
        <v>54</v>
      </c>
      <c r="H12902" t="s">
        <v>15</v>
      </c>
      <c r="I12902" t="s">
        <v>556</v>
      </c>
      <c r="J12902" s="3">
        <v>183750</v>
      </c>
    </row>
    <row r="12903" spans="1:10" hidden="1" x14ac:dyDescent="0.25">
      <c r="A12903" t="s">
        <v>131</v>
      </c>
      <c r="B12903" t="s">
        <v>128</v>
      </c>
      <c r="C12903">
        <v>2024</v>
      </c>
      <c r="D12903" t="s">
        <v>58</v>
      </c>
      <c r="E12903" t="s">
        <v>45</v>
      </c>
      <c r="F12903" t="s">
        <v>46</v>
      </c>
      <c r="G12903" t="s">
        <v>54</v>
      </c>
      <c r="H12903" t="s">
        <v>15</v>
      </c>
      <c r="I12903" t="s">
        <v>557</v>
      </c>
    </row>
    <row r="12904" spans="1:10" hidden="1" x14ac:dyDescent="0.25">
      <c r="A12904" t="s">
        <v>131</v>
      </c>
      <c r="B12904" t="s">
        <v>128</v>
      </c>
      <c r="C12904">
        <v>2024</v>
      </c>
      <c r="D12904" t="s">
        <v>58</v>
      </c>
      <c r="E12904" t="s">
        <v>45</v>
      </c>
      <c r="F12904" t="s">
        <v>46</v>
      </c>
      <c r="G12904" t="s">
        <v>54</v>
      </c>
      <c r="H12904" t="s">
        <v>16</v>
      </c>
      <c r="I12904" t="s">
        <v>375</v>
      </c>
      <c r="J12904" s="3">
        <v>704167</v>
      </c>
    </row>
    <row r="12905" spans="1:10" hidden="1" x14ac:dyDescent="0.25">
      <c r="A12905" t="s">
        <v>131</v>
      </c>
      <c r="B12905" t="s">
        <v>128</v>
      </c>
      <c r="C12905">
        <v>2024</v>
      </c>
      <c r="D12905" t="s">
        <v>58</v>
      </c>
      <c r="E12905" t="s">
        <v>45</v>
      </c>
      <c r="F12905" t="s">
        <v>46</v>
      </c>
      <c r="G12905" t="s">
        <v>54</v>
      </c>
      <c r="H12905" t="s">
        <v>16</v>
      </c>
      <c r="I12905" t="s">
        <v>806</v>
      </c>
    </row>
    <row r="12906" spans="1:10" hidden="1" x14ac:dyDescent="0.25">
      <c r="A12906" t="s">
        <v>131</v>
      </c>
      <c r="B12906" t="s">
        <v>128</v>
      </c>
      <c r="C12906">
        <v>2024</v>
      </c>
      <c r="D12906" t="s">
        <v>58</v>
      </c>
      <c r="E12906" t="s">
        <v>45</v>
      </c>
      <c r="F12906" t="s">
        <v>46</v>
      </c>
      <c r="G12906" t="s">
        <v>54</v>
      </c>
      <c r="H12906" t="s">
        <v>16</v>
      </c>
      <c r="I12906" t="s">
        <v>556</v>
      </c>
      <c r="J12906" s="3">
        <v>86250</v>
      </c>
    </row>
    <row r="12907" spans="1:10" hidden="1" x14ac:dyDescent="0.25">
      <c r="A12907" t="s">
        <v>131</v>
      </c>
      <c r="B12907" t="s">
        <v>128</v>
      </c>
      <c r="C12907">
        <v>2024</v>
      </c>
      <c r="D12907" t="s">
        <v>58</v>
      </c>
      <c r="E12907" t="s">
        <v>45</v>
      </c>
      <c r="F12907" t="s">
        <v>46</v>
      </c>
      <c r="G12907" t="s">
        <v>54</v>
      </c>
      <c r="H12907" t="s">
        <v>17</v>
      </c>
      <c r="I12907" t="s">
        <v>375</v>
      </c>
    </row>
    <row r="12908" spans="1:10" hidden="1" x14ac:dyDescent="0.25">
      <c r="A12908" t="s">
        <v>131</v>
      </c>
      <c r="B12908" t="s">
        <v>128</v>
      </c>
      <c r="C12908">
        <v>2024</v>
      </c>
      <c r="D12908" t="s">
        <v>58</v>
      </c>
      <c r="E12908" t="s">
        <v>45</v>
      </c>
      <c r="F12908" t="s">
        <v>46</v>
      </c>
      <c r="G12908" t="s">
        <v>54</v>
      </c>
      <c r="H12908" t="s">
        <v>331</v>
      </c>
    </row>
    <row r="12909" spans="1:10" hidden="1" x14ac:dyDescent="0.25">
      <c r="A12909" t="s">
        <v>131</v>
      </c>
      <c r="B12909" t="s">
        <v>128</v>
      </c>
      <c r="C12909">
        <v>2024</v>
      </c>
      <c r="D12909" t="s">
        <v>58</v>
      </c>
      <c r="E12909" t="s">
        <v>45</v>
      </c>
      <c r="F12909" t="s">
        <v>46</v>
      </c>
      <c r="G12909" t="s">
        <v>54</v>
      </c>
      <c r="H12909" t="s">
        <v>445</v>
      </c>
    </row>
    <row r="12910" spans="1:10" hidden="1" x14ac:dyDescent="0.25">
      <c r="A12910" t="s">
        <v>131</v>
      </c>
      <c r="B12910" t="s">
        <v>128</v>
      </c>
      <c r="C12910">
        <v>2024</v>
      </c>
      <c r="D12910" t="s">
        <v>58</v>
      </c>
      <c r="E12910" t="s">
        <v>45</v>
      </c>
      <c r="F12910" t="s">
        <v>46</v>
      </c>
      <c r="G12910" t="s">
        <v>54</v>
      </c>
      <c r="H12910" t="s">
        <v>195</v>
      </c>
      <c r="I12910" t="s">
        <v>377</v>
      </c>
      <c r="J12910" s="3">
        <v>570000</v>
      </c>
    </row>
    <row r="12911" spans="1:10" hidden="1" x14ac:dyDescent="0.25">
      <c r="A12911" t="s">
        <v>131</v>
      </c>
      <c r="B12911" t="s">
        <v>128</v>
      </c>
      <c r="C12911">
        <v>2024</v>
      </c>
      <c r="D12911" t="s">
        <v>58</v>
      </c>
      <c r="E12911" t="s">
        <v>45</v>
      </c>
      <c r="F12911" t="s">
        <v>46</v>
      </c>
      <c r="G12911" t="s">
        <v>54</v>
      </c>
      <c r="H12911" t="s">
        <v>195</v>
      </c>
      <c r="I12911" t="s">
        <v>657</v>
      </c>
      <c r="J12911" s="3">
        <v>42000</v>
      </c>
    </row>
    <row r="12912" spans="1:10" hidden="1" x14ac:dyDescent="0.25">
      <c r="A12912" t="s">
        <v>131</v>
      </c>
      <c r="B12912" t="s">
        <v>128</v>
      </c>
      <c r="C12912">
        <v>2024</v>
      </c>
      <c r="D12912" t="s">
        <v>58</v>
      </c>
      <c r="E12912" t="s">
        <v>45</v>
      </c>
      <c r="F12912" t="s">
        <v>46</v>
      </c>
      <c r="G12912" t="s">
        <v>54</v>
      </c>
      <c r="H12912" t="s">
        <v>195</v>
      </c>
      <c r="I12912" t="s">
        <v>654</v>
      </c>
    </row>
    <row r="12913" spans="1:10" hidden="1" x14ac:dyDescent="0.25">
      <c r="A12913" t="s">
        <v>131</v>
      </c>
      <c r="B12913" t="s">
        <v>128</v>
      </c>
      <c r="C12913">
        <v>2024</v>
      </c>
      <c r="D12913" t="s">
        <v>58</v>
      </c>
      <c r="E12913" t="s">
        <v>45</v>
      </c>
      <c r="F12913" t="s">
        <v>46</v>
      </c>
      <c r="G12913" t="s">
        <v>54</v>
      </c>
      <c r="H12913" t="s">
        <v>445</v>
      </c>
    </row>
    <row r="12914" spans="1:10" hidden="1" x14ac:dyDescent="0.25">
      <c r="A12914" t="s">
        <v>131</v>
      </c>
      <c r="B12914" t="s">
        <v>128</v>
      </c>
      <c r="C12914">
        <v>2024</v>
      </c>
      <c r="D12914" t="s">
        <v>58</v>
      </c>
      <c r="E12914" t="s">
        <v>45</v>
      </c>
      <c r="F12914" t="s">
        <v>46</v>
      </c>
      <c r="G12914" t="s">
        <v>54</v>
      </c>
      <c r="H12914" t="s">
        <v>18</v>
      </c>
      <c r="I12914" t="s">
        <v>559</v>
      </c>
      <c r="J12914" s="3">
        <v>70757</v>
      </c>
    </row>
    <row r="12915" spans="1:10" hidden="1" x14ac:dyDescent="0.25">
      <c r="A12915" t="s">
        <v>131</v>
      </c>
      <c r="B12915" t="s">
        <v>128</v>
      </c>
      <c r="C12915">
        <v>2024</v>
      </c>
      <c r="D12915" t="s">
        <v>58</v>
      </c>
      <c r="E12915" t="s">
        <v>45</v>
      </c>
      <c r="F12915" t="s">
        <v>46</v>
      </c>
      <c r="G12915" t="s">
        <v>54</v>
      </c>
      <c r="H12915" t="s">
        <v>513</v>
      </c>
      <c r="I12915" t="s">
        <v>581</v>
      </c>
    </row>
    <row r="12916" spans="1:10" hidden="1" x14ac:dyDescent="0.25">
      <c r="A12916" t="s">
        <v>131</v>
      </c>
      <c r="B12916" t="s">
        <v>128</v>
      </c>
      <c r="C12916">
        <v>2024</v>
      </c>
      <c r="D12916" t="s">
        <v>58</v>
      </c>
      <c r="E12916" t="s">
        <v>45</v>
      </c>
      <c r="F12916" t="s">
        <v>46</v>
      </c>
      <c r="G12916" t="s">
        <v>54</v>
      </c>
      <c r="H12916" t="s">
        <v>19</v>
      </c>
      <c r="I12916" t="s">
        <v>398</v>
      </c>
      <c r="J12916" s="3">
        <v>977140</v>
      </c>
    </row>
    <row r="12917" spans="1:10" hidden="1" x14ac:dyDescent="0.25">
      <c r="A12917" t="s">
        <v>131</v>
      </c>
      <c r="B12917" t="s">
        <v>128</v>
      </c>
      <c r="C12917">
        <v>2024</v>
      </c>
      <c r="D12917" t="s">
        <v>58</v>
      </c>
      <c r="E12917" t="s">
        <v>45</v>
      </c>
      <c r="F12917" t="s">
        <v>46</v>
      </c>
      <c r="G12917" t="s">
        <v>54</v>
      </c>
      <c r="H12917" t="s">
        <v>19</v>
      </c>
      <c r="I12917" t="s">
        <v>400</v>
      </c>
    </row>
    <row r="12918" spans="1:10" hidden="1" x14ac:dyDescent="0.25">
      <c r="A12918" t="s">
        <v>131</v>
      </c>
      <c r="B12918" t="s">
        <v>128</v>
      </c>
      <c r="C12918">
        <v>2024</v>
      </c>
      <c r="D12918" t="s">
        <v>58</v>
      </c>
      <c r="E12918" t="s">
        <v>45</v>
      </c>
      <c r="F12918" t="s">
        <v>46</v>
      </c>
      <c r="G12918" t="s">
        <v>54</v>
      </c>
      <c r="H12918" t="s">
        <v>20</v>
      </c>
      <c r="I12918" t="s">
        <v>399</v>
      </c>
      <c r="J12918" s="3">
        <v>556000</v>
      </c>
    </row>
    <row r="12919" spans="1:10" hidden="1" x14ac:dyDescent="0.25">
      <c r="A12919" t="s">
        <v>131</v>
      </c>
      <c r="B12919" t="s">
        <v>128</v>
      </c>
      <c r="C12919">
        <v>2024</v>
      </c>
      <c r="D12919" t="s">
        <v>58</v>
      </c>
      <c r="E12919" t="s">
        <v>45</v>
      </c>
      <c r="F12919" t="s">
        <v>46</v>
      </c>
      <c r="G12919" t="s">
        <v>54</v>
      </c>
      <c r="H12919" t="s">
        <v>523</v>
      </c>
      <c r="I12919" s="90" t="s">
        <v>796</v>
      </c>
      <c r="J12919" s="3">
        <v>1505000</v>
      </c>
    </row>
    <row r="12920" spans="1:10" hidden="1" x14ac:dyDescent="0.25">
      <c r="A12920" t="s">
        <v>131</v>
      </c>
      <c r="B12920" t="s">
        <v>128</v>
      </c>
      <c r="C12920">
        <v>2024</v>
      </c>
      <c r="D12920" t="s">
        <v>58</v>
      </c>
      <c r="E12920" t="s">
        <v>45</v>
      </c>
      <c r="F12920" t="s">
        <v>46</v>
      </c>
      <c r="G12920" t="s">
        <v>54</v>
      </c>
      <c r="H12920" t="s">
        <v>523</v>
      </c>
      <c r="I12920" s="90" t="s">
        <v>798</v>
      </c>
      <c r="J12920" s="3">
        <v>1150806.43</v>
      </c>
    </row>
    <row r="12921" spans="1:10" hidden="1" x14ac:dyDescent="0.25">
      <c r="A12921" t="s">
        <v>131</v>
      </c>
      <c r="B12921" t="s">
        <v>128</v>
      </c>
      <c r="C12921">
        <v>2024</v>
      </c>
      <c r="D12921" t="s">
        <v>58</v>
      </c>
      <c r="E12921" t="s">
        <v>45</v>
      </c>
      <c r="F12921" t="s">
        <v>46</v>
      </c>
      <c r="G12921" t="s">
        <v>54</v>
      </c>
      <c r="H12921" t="s">
        <v>294</v>
      </c>
      <c r="I12921" t="s">
        <v>575</v>
      </c>
    </row>
    <row r="12922" spans="1:10" hidden="1" x14ac:dyDescent="0.25">
      <c r="A12922" t="s">
        <v>131</v>
      </c>
      <c r="B12922" t="s">
        <v>128</v>
      </c>
      <c r="C12922">
        <v>2024</v>
      </c>
      <c r="D12922" t="s">
        <v>58</v>
      </c>
      <c r="E12922" t="s">
        <v>45</v>
      </c>
      <c r="F12922" t="s">
        <v>46</v>
      </c>
      <c r="G12922" t="s">
        <v>118</v>
      </c>
      <c r="H12922" t="s">
        <v>295</v>
      </c>
      <c r="I12922" t="s">
        <v>378</v>
      </c>
      <c r="J12922" s="10">
        <v>1344840</v>
      </c>
    </row>
    <row r="12923" spans="1:10" hidden="1" x14ac:dyDescent="0.25">
      <c r="A12923" t="s">
        <v>131</v>
      </c>
      <c r="B12923" t="s">
        <v>128</v>
      </c>
      <c r="C12923">
        <v>2024</v>
      </c>
      <c r="D12923" t="s">
        <v>58</v>
      </c>
      <c r="E12923" t="s">
        <v>45</v>
      </c>
      <c r="F12923" t="s">
        <v>46</v>
      </c>
      <c r="G12923" t="s">
        <v>118</v>
      </c>
      <c r="H12923" t="s">
        <v>119</v>
      </c>
      <c r="I12923" t="s">
        <v>655</v>
      </c>
      <c r="J12923" s="10">
        <v>1300000</v>
      </c>
    </row>
    <row r="12924" spans="1:10" hidden="1" x14ac:dyDescent="0.25">
      <c r="A12924" t="s">
        <v>131</v>
      </c>
      <c r="B12924" t="s">
        <v>128</v>
      </c>
      <c r="C12924">
        <v>2024</v>
      </c>
      <c r="D12924" t="s">
        <v>58</v>
      </c>
      <c r="E12924" t="s">
        <v>45</v>
      </c>
      <c r="F12924" t="s">
        <v>46</v>
      </c>
      <c r="G12924" t="s">
        <v>118</v>
      </c>
      <c r="H12924" t="s">
        <v>119</v>
      </c>
      <c r="I12924" t="s">
        <v>685</v>
      </c>
    </row>
    <row r="12925" spans="1:10" hidden="1" x14ac:dyDescent="0.25">
      <c r="A12925" t="s">
        <v>131</v>
      </c>
      <c r="B12925" t="s">
        <v>128</v>
      </c>
      <c r="C12925">
        <v>2024</v>
      </c>
      <c r="D12925" t="s">
        <v>58</v>
      </c>
      <c r="E12925" t="s">
        <v>45</v>
      </c>
      <c r="F12925" t="s">
        <v>46</v>
      </c>
      <c r="G12925" t="s">
        <v>118</v>
      </c>
      <c r="H12925" t="s">
        <v>283</v>
      </c>
      <c r="I12925" t="s">
        <v>591</v>
      </c>
    </row>
    <row r="12926" spans="1:10" hidden="1" x14ac:dyDescent="0.25">
      <c r="A12926" t="s">
        <v>131</v>
      </c>
      <c r="B12926" t="s">
        <v>128</v>
      </c>
      <c r="C12926">
        <v>2024</v>
      </c>
      <c r="D12926" t="s">
        <v>58</v>
      </c>
      <c r="E12926" t="s">
        <v>45</v>
      </c>
      <c r="F12926" t="s">
        <v>46</v>
      </c>
      <c r="G12926" t="s">
        <v>118</v>
      </c>
      <c r="H12926" t="s">
        <v>283</v>
      </c>
      <c r="I12926" t="s">
        <v>714</v>
      </c>
      <c r="J12926" s="10">
        <v>1300000</v>
      </c>
    </row>
    <row r="12927" spans="1:10" hidden="1" x14ac:dyDescent="0.25">
      <c r="A12927" t="s">
        <v>131</v>
      </c>
      <c r="B12927" t="s">
        <v>128</v>
      </c>
      <c r="C12927">
        <v>2024</v>
      </c>
      <c r="D12927" t="s">
        <v>58</v>
      </c>
      <c r="E12927" t="s">
        <v>45</v>
      </c>
      <c r="F12927" t="s">
        <v>46</v>
      </c>
      <c r="G12927" t="s">
        <v>109</v>
      </c>
      <c r="H12927" t="s">
        <v>219</v>
      </c>
      <c r="I12927" s="90" t="s">
        <v>797</v>
      </c>
      <c r="J12927" s="3">
        <v>8906</v>
      </c>
    </row>
    <row r="12928" spans="1:10" hidden="1" x14ac:dyDescent="0.25">
      <c r="A12928" t="s">
        <v>131</v>
      </c>
      <c r="B12928" t="s">
        <v>128</v>
      </c>
      <c r="C12928">
        <v>2024</v>
      </c>
      <c r="D12928" t="s">
        <v>58</v>
      </c>
      <c r="E12928" t="s">
        <v>45</v>
      </c>
      <c r="F12928" t="s">
        <v>46</v>
      </c>
      <c r="G12928" t="s">
        <v>109</v>
      </c>
      <c r="H12928" t="s">
        <v>219</v>
      </c>
      <c r="I12928" s="90" t="s">
        <v>798</v>
      </c>
      <c r="J12928" s="3">
        <v>83555.570000000007</v>
      </c>
    </row>
    <row r="12929" spans="1:10" hidden="1" x14ac:dyDescent="0.25">
      <c r="A12929" t="s">
        <v>131</v>
      </c>
      <c r="B12929" t="s">
        <v>128</v>
      </c>
      <c r="C12929">
        <v>2024</v>
      </c>
      <c r="D12929" t="s">
        <v>58</v>
      </c>
      <c r="E12929" t="s">
        <v>45</v>
      </c>
      <c r="F12929" t="s">
        <v>46</v>
      </c>
      <c r="G12929" t="s">
        <v>109</v>
      </c>
      <c r="H12929" t="s">
        <v>219</v>
      </c>
      <c r="I12929" t="s">
        <v>786</v>
      </c>
    </row>
    <row r="12930" spans="1:10" hidden="1" x14ac:dyDescent="0.25">
      <c r="A12930" t="s">
        <v>131</v>
      </c>
      <c r="B12930" t="s">
        <v>128</v>
      </c>
      <c r="C12930">
        <v>2024</v>
      </c>
      <c r="D12930" t="s">
        <v>58</v>
      </c>
      <c r="E12930" t="s">
        <v>45</v>
      </c>
      <c r="F12930" t="s">
        <v>46</v>
      </c>
      <c r="G12930" t="s">
        <v>109</v>
      </c>
      <c r="H12930" t="s">
        <v>219</v>
      </c>
      <c r="I12930" t="s">
        <v>787</v>
      </c>
    </row>
    <row r="12931" spans="1:10" hidden="1" x14ac:dyDescent="0.25">
      <c r="A12931" t="s">
        <v>131</v>
      </c>
      <c r="B12931" t="s">
        <v>128</v>
      </c>
      <c r="C12931">
        <v>2024</v>
      </c>
      <c r="D12931" t="s">
        <v>58</v>
      </c>
      <c r="E12931" t="s">
        <v>45</v>
      </c>
      <c r="F12931" t="s">
        <v>46</v>
      </c>
      <c r="G12931" t="s">
        <v>109</v>
      </c>
      <c r="H12931" t="s">
        <v>219</v>
      </c>
      <c r="I12931" t="s">
        <v>740</v>
      </c>
      <c r="J12931" s="3">
        <v>31120</v>
      </c>
    </row>
    <row r="12932" spans="1:10" hidden="1" x14ac:dyDescent="0.25">
      <c r="A12932" t="s">
        <v>131</v>
      </c>
      <c r="B12932" t="s">
        <v>128</v>
      </c>
      <c r="C12932">
        <v>2024</v>
      </c>
      <c r="D12932" t="s">
        <v>58</v>
      </c>
      <c r="E12932" t="s">
        <v>45</v>
      </c>
      <c r="F12932" t="s">
        <v>46</v>
      </c>
      <c r="G12932" t="s">
        <v>109</v>
      </c>
      <c r="H12932" t="s">
        <v>267</v>
      </c>
    </row>
    <row r="12933" spans="1:10" hidden="1" x14ac:dyDescent="0.25">
      <c r="A12933" t="s">
        <v>131</v>
      </c>
      <c r="B12933" t="s">
        <v>128</v>
      </c>
      <c r="C12933">
        <v>2024</v>
      </c>
      <c r="D12933" t="s">
        <v>58</v>
      </c>
      <c r="E12933" t="s">
        <v>45</v>
      </c>
      <c r="F12933" t="s">
        <v>46</v>
      </c>
      <c r="G12933" t="s">
        <v>109</v>
      </c>
      <c r="H12933" t="s">
        <v>220</v>
      </c>
      <c r="I12933" s="90" t="s">
        <v>797</v>
      </c>
      <c r="J12933" s="3">
        <v>1770</v>
      </c>
    </row>
    <row r="12934" spans="1:10" hidden="1" x14ac:dyDescent="0.25">
      <c r="A12934" t="s">
        <v>131</v>
      </c>
      <c r="B12934" t="s">
        <v>128</v>
      </c>
      <c r="C12934">
        <v>2024</v>
      </c>
      <c r="D12934" t="s">
        <v>58</v>
      </c>
      <c r="E12934" t="s">
        <v>45</v>
      </c>
      <c r="F12934" t="s">
        <v>46</v>
      </c>
      <c r="G12934" t="s">
        <v>109</v>
      </c>
      <c r="H12934" t="s">
        <v>220</v>
      </c>
      <c r="I12934" s="90" t="s">
        <v>524</v>
      </c>
      <c r="J12934" s="3">
        <v>132</v>
      </c>
    </row>
    <row r="12935" spans="1:10" hidden="1" x14ac:dyDescent="0.25">
      <c r="A12935" t="s">
        <v>131</v>
      </c>
      <c r="B12935" t="s">
        <v>128</v>
      </c>
      <c r="C12935">
        <v>2024</v>
      </c>
      <c r="D12935" t="s">
        <v>58</v>
      </c>
      <c r="E12935" t="s">
        <v>45</v>
      </c>
      <c r="F12935" t="s">
        <v>46</v>
      </c>
      <c r="G12935" t="s">
        <v>109</v>
      </c>
      <c r="H12935" t="s">
        <v>220</v>
      </c>
      <c r="I12935" t="s">
        <v>668</v>
      </c>
    </row>
    <row r="12936" spans="1:10" hidden="1" x14ac:dyDescent="0.25">
      <c r="A12936" t="s">
        <v>131</v>
      </c>
      <c r="B12936" t="s">
        <v>128</v>
      </c>
      <c r="C12936">
        <v>2024</v>
      </c>
      <c r="D12936" t="s">
        <v>58</v>
      </c>
      <c r="E12936" t="s">
        <v>45</v>
      </c>
      <c r="F12936" t="s">
        <v>46</v>
      </c>
      <c r="G12936" t="s">
        <v>109</v>
      </c>
      <c r="H12936" t="s">
        <v>220</v>
      </c>
      <c r="I12936" t="s">
        <v>417</v>
      </c>
    </row>
    <row r="12937" spans="1:10" hidden="1" x14ac:dyDescent="0.25">
      <c r="A12937" t="s">
        <v>131</v>
      </c>
      <c r="B12937" t="s">
        <v>128</v>
      </c>
      <c r="C12937">
        <v>2024</v>
      </c>
      <c r="D12937" t="s">
        <v>58</v>
      </c>
      <c r="E12937" t="s">
        <v>45</v>
      </c>
      <c r="F12937" t="s">
        <v>46</v>
      </c>
      <c r="G12937" t="s">
        <v>109</v>
      </c>
      <c r="H12937" t="s">
        <v>260</v>
      </c>
    </row>
    <row r="12938" spans="1:10" hidden="1" x14ac:dyDescent="0.25">
      <c r="A12938" t="s">
        <v>131</v>
      </c>
      <c r="B12938" t="s">
        <v>128</v>
      </c>
      <c r="C12938">
        <v>2024</v>
      </c>
      <c r="D12938" t="s">
        <v>58</v>
      </c>
      <c r="E12938" t="s">
        <v>45</v>
      </c>
      <c r="F12938" t="s">
        <v>46</v>
      </c>
      <c r="G12938" t="s">
        <v>55</v>
      </c>
      <c r="H12938" t="s">
        <v>22</v>
      </c>
      <c r="I12938" t="s">
        <v>380</v>
      </c>
    </row>
    <row r="12939" spans="1:10" hidden="1" x14ac:dyDescent="0.25">
      <c r="A12939" t="s">
        <v>131</v>
      </c>
      <c r="B12939" t="s">
        <v>128</v>
      </c>
      <c r="C12939">
        <v>2024</v>
      </c>
      <c r="D12939" t="s">
        <v>58</v>
      </c>
      <c r="E12939" t="s">
        <v>45</v>
      </c>
      <c r="F12939" t="s">
        <v>46</v>
      </c>
      <c r="G12939" t="s">
        <v>55</v>
      </c>
      <c r="H12939" t="s">
        <v>22</v>
      </c>
    </row>
    <row r="12940" spans="1:10" hidden="1" x14ac:dyDescent="0.25">
      <c r="A12940" t="s">
        <v>131</v>
      </c>
      <c r="B12940" t="s">
        <v>128</v>
      </c>
      <c r="C12940">
        <v>2024</v>
      </c>
      <c r="D12940" t="s">
        <v>58</v>
      </c>
      <c r="E12940" t="s">
        <v>45</v>
      </c>
      <c r="F12940" t="s">
        <v>46</v>
      </c>
      <c r="G12940" t="s">
        <v>55</v>
      </c>
      <c r="H12940" t="s">
        <v>700</v>
      </c>
      <c r="I12940" t="s">
        <v>701</v>
      </c>
      <c r="J12940" s="3">
        <v>2300000</v>
      </c>
    </row>
    <row r="12941" spans="1:10" hidden="1" x14ac:dyDescent="0.25">
      <c r="A12941" t="s">
        <v>131</v>
      </c>
      <c r="B12941" t="s">
        <v>128</v>
      </c>
      <c r="C12941">
        <v>2024</v>
      </c>
      <c r="D12941" t="s">
        <v>58</v>
      </c>
      <c r="E12941" t="s">
        <v>45</v>
      </c>
      <c r="F12941" t="s">
        <v>46</v>
      </c>
      <c r="G12941" t="s">
        <v>611</v>
      </c>
      <c r="H12941" t="s">
        <v>612</v>
      </c>
      <c r="I12941" t="s">
        <v>613</v>
      </c>
      <c r="J12941" s="3">
        <v>48006</v>
      </c>
    </row>
    <row r="12942" spans="1:10" hidden="1" x14ac:dyDescent="0.25">
      <c r="A12942" t="s">
        <v>131</v>
      </c>
      <c r="B12942" t="s">
        <v>128</v>
      </c>
      <c r="C12942">
        <v>2024</v>
      </c>
      <c r="D12942" t="s">
        <v>58</v>
      </c>
      <c r="E12942" t="s">
        <v>45</v>
      </c>
      <c r="F12942" t="s">
        <v>46</v>
      </c>
      <c r="G12942" t="s">
        <v>47</v>
      </c>
      <c r="H12942" t="s">
        <v>741</v>
      </c>
      <c r="I12942" t="s">
        <v>465</v>
      </c>
      <c r="J12942" s="3">
        <v>444868.95</v>
      </c>
    </row>
    <row r="12943" spans="1:10" hidden="1" x14ac:dyDescent="0.25">
      <c r="A12943" t="s">
        <v>131</v>
      </c>
      <c r="B12943" t="s">
        <v>128</v>
      </c>
      <c r="C12943">
        <v>2024</v>
      </c>
      <c r="D12943" t="s">
        <v>58</v>
      </c>
      <c r="E12943" t="s">
        <v>45</v>
      </c>
      <c r="F12943" t="s">
        <v>46</v>
      </c>
      <c r="G12943" t="s">
        <v>47</v>
      </c>
      <c r="H12943" t="s">
        <v>298</v>
      </c>
      <c r="I12943" t="s">
        <v>792</v>
      </c>
    </row>
    <row r="12944" spans="1:10" hidden="1" x14ac:dyDescent="0.25">
      <c r="A12944" t="s">
        <v>131</v>
      </c>
      <c r="B12944" t="s">
        <v>128</v>
      </c>
      <c r="C12944">
        <v>2024</v>
      </c>
      <c r="D12944" t="s">
        <v>58</v>
      </c>
      <c r="E12944" t="s">
        <v>45</v>
      </c>
      <c r="F12944" t="s">
        <v>46</v>
      </c>
      <c r="G12944" t="s">
        <v>47</v>
      </c>
      <c r="H12944" t="s">
        <v>276</v>
      </c>
      <c r="I12944" t="s">
        <v>395</v>
      </c>
      <c r="J12944" s="3">
        <v>650000</v>
      </c>
    </row>
    <row r="12945" spans="1:10" hidden="1" x14ac:dyDescent="0.25">
      <c r="A12945" t="s">
        <v>131</v>
      </c>
      <c r="B12945" t="s">
        <v>128</v>
      </c>
      <c r="C12945">
        <v>2024</v>
      </c>
      <c r="D12945" t="s">
        <v>58</v>
      </c>
      <c r="E12945" t="s">
        <v>45</v>
      </c>
      <c r="F12945" t="s">
        <v>46</v>
      </c>
      <c r="G12945" t="s">
        <v>47</v>
      </c>
      <c r="H12945" t="s">
        <v>276</v>
      </c>
      <c r="I12945" t="s">
        <v>734</v>
      </c>
    </row>
    <row r="12946" spans="1:10" hidden="1" x14ac:dyDescent="0.25">
      <c r="A12946" t="s">
        <v>131</v>
      </c>
      <c r="B12946" t="s">
        <v>128</v>
      </c>
      <c r="C12946">
        <v>2024</v>
      </c>
      <c r="D12946" t="s">
        <v>58</v>
      </c>
      <c r="E12946" t="s">
        <v>45</v>
      </c>
      <c r="F12946" t="s">
        <v>46</v>
      </c>
      <c r="G12946" t="s">
        <v>47</v>
      </c>
      <c r="H12946" t="s">
        <v>277</v>
      </c>
      <c r="I12946" t="s">
        <v>734</v>
      </c>
      <c r="J12946" s="3">
        <v>335069</v>
      </c>
    </row>
    <row r="12947" spans="1:10" hidden="1" x14ac:dyDescent="0.25">
      <c r="A12947" t="s">
        <v>131</v>
      </c>
      <c r="B12947" t="s">
        <v>128</v>
      </c>
      <c r="C12947">
        <v>2024</v>
      </c>
      <c r="D12947" t="s">
        <v>58</v>
      </c>
      <c r="E12947" t="s">
        <v>45</v>
      </c>
      <c r="F12947" t="s">
        <v>46</v>
      </c>
      <c r="G12947" t="s">
        <v>47</v>
      </c>
      <c r="H12947" t="s">
        <v>278</v>
      </c>
      <c r="I12947" t="s">
        <v>734</v>
      </c>
    </row>
    <row r="12948" spans="1:10" hidden="1" x14ac:dyDescent="0.25">
      <c r="A12948" t="s">
        <v>131</v>
      </c>
      <c r="B12948" t="s">
        <v>128</v>
      </c>
      <c r="C12948">
        <v>2024</v>
      </c>
      <c r="D12948" t="s">
        <v>58</v>
      </c>
      <c r="E12948" t="s">
        <v>45</v>
      </c>
      <c r="F12948" t="s">
        <v>46</v>
      </c>
      <c r="G12948" t="s">
        <v>47</v>
      </c>
      <c r="H12948" t="s">
        <v>742</v>
      </c>
      <c r="I12948" t="s">
        <v>739</v>
      </c>
    </row>
    <row r="12949" spans="1:10" hidden="1" x14ac:dyDescent="0.25">
      <c r="A12949" t="s">
        <v>131</v>
      </c>
      <c r="B12949" t="s">
        <v>128</v>
      </c>
      <c r="C12949">
        <v>2024</v>
      </c>
      <c r="D12949" t="s">
        <v>58</v>
      </c>
      <c r="E12949" t="s">
        <v>45</v>
      </c>
      <c r="F12949" t="s">
        <v>46</v>
      </c>
      <c r="G12949" t="s">
        <v>47</v>
      </c>
      <c r="H12949" t="s">
        <v>742</v>
      </c>
      <c r="I12949" t="s">
        <v>412</v>
      </c>
      <c r="J12949" s="3">
        <v>276650</v>
      </c>
    </row>
    <row r="12950" spans="1:10" hidden="1" x14ac:dyDescent="0.25">
      <c r="A12950" t="s">
        <v>131</v>
      </c>
      <c r="B12950" t="s">
        <v>128</v>
      </c>
      <c r="C12950">
        <v>2024</v>
      </c>
      <c r="D12950" t="s">
        <v>58</v>
      </c>
      <c r="E12950" t="s">
        <v>45</v>
      </c>
      <c r="F12950" t="s">
        <v>46</v>
      </c>
      <c r="G12950" t="s">
        <v>47</v>
      </c>
      <c r="H12950" t="s">
        <v>239</v>
      </c>
      <c r="I12950" t="s">
        <v>382</v>
      </c>
      <c r="J12950" s="3">
        <v>223083.88</v>
      </c>
    </row>
    <row r="12951" spans="1:10" hidden="1" x14ac:dyDescent="0.25">
      <c r="A12951" t="s">
        <v>131</v>
      </c>
      <c r="B12951" t="s">
        <v>128</v>
      </c>
      <c r="C12951">
        <v>2024</v>
      </c>
      <c r="D12951" t="s">
        <v>58</v>
      </c>
      <c r="E12951" t="s">
        <v>45</v>
      </c>
      <c r="F12951" t="s">
        <v>46</v>
      </c>
      <c r="G12951" t="s">
        <v>47</v>
      </c>
      <c r="H12951" t="s">
        <v>239</v>
      </c>
      <c r="I12951" t="s">
        <v>388</v>
      </c>
    </row>
    <row r="12952" spans="1:10" hidden="1" x14ac:dyDescent="0.25">
      <c r="A12952" t="s">
        <v>131</v>
      </c>
      <c r="B12952" t="s">
        <v>128</v>
      </c>
      <c r="C12952">
        <v>2024</v>
      </c>
      <c r="D12952" t="s">
        <v>58</v>
      </c>
      <c r="E12952" t="s">
        <v>45</v>
      </c>
      <c r="F12952" t="s">
        <v>46</v>
      </c>
      <c r="G12952" t="s">
        <v>47</v>
      </c>
      <c r="H12952" t="s">
        <v>239</v>
      </c>
      <c r="I12952" t="s">
        <v>576</v>
      </c>
      <c r="J12952" s="3">
        <v>456506</v>
      </c>
    </row>
    <row r="12953" spans="1:10" hidden="1" x14ac:dyDescent="0.25">
      <c r="A12953" t="s">
        <v>131</v>
      </c>
      <c r="B12953" t="s">
        <v>128</v>
      </c>
      <c r="C12953">
        <v>2024</v>
      </c>
      <c r="D12953" t="s">
        <v>58</v>
      </c>
      <c r="E12953" t="s">
        <v>45</v>
      </c>
      <c r="F12953" t="s">
        <v>46</v>
      </c>
      <c r="G12953" t="s">
        <v>47</v>
      </c>
      <c r="H12953" t="s">
        <v>239</v>
      </c>
      <c r="I12953" t="s">
        <v>589</v>
      </c>
    </row>
    <row r="12954" spans="1:10" hidden="1" x14ac:dyDescent="0.25">
      <c r="A12954" t="s">
        <v>131</v>
      </c>
      <c r="B12954" t="s">
        <v>128</v>
      </c>
      <c r="C12954">
        <v>2024</v>
      </c>
      <c r="D12954" t="s">
        <v>58</v>
      </c>
      <c r="E12954" t="s">
        <v>45</v>
      </c>
      <c r="F12954" t="s">
        <v>46</v>
      </c>
      <c r="G12954" t="s">
        <v>47</v>
      </c>
      <c r="H12954" t="s">
        <v>239</v>
      </c>
      <c r="I12954" t="s">
        <v>686</v>
      </c>
    </row>
    <row r="12955" spans="1:10" hidden="1" x14ac:dyDescent="0.25">
      <c r="A12955" t="s">
        <v>131</v>
      </c>
      <c r="B12955" t="s">
        <v>128</v>
      </c>
      <c r="C12955">
        <v>2024</v>
      </c>
      <c r="D12955" t="s">
        <v>58</v>
      </c>
      <c r="E12955" t="s">
        <v>45</v>
      </c>
      <c r="F12955" t="s">
        <v>46</v>
      </c>
      <c r="G12955" t="s">
        <v>47</v>
      </c>
      <c r="H12955" t="s">
        <v>239</v>
      </c>
      <c r="I12955" t="s">
        <v>442</v>
      </c>
    </row>
    <row r="12956" spans="1:10" hidden="1" x14ac:dyDescent="0.25">
      <c r="A12956" t="s">
        <v>131</v>
      </c>
      <c r="B12956" t="s">
        <v>128</v>
      </c>
      <c r="C12956">
        <v>2024</v>
      </c>
      <c r="D12956" t="s">
        <v>58</v>
      </c>
      <c r="E12956" t="s">
        <v>45</v>
      </c>
      <c r="F12956" t="s">
        <v>46</v>
      </c>
      <c r="G12956" t="s">
        <v>47</v>
      </c>
      <c r="H12956" t="s">
        <v>239</v>
      </c>
      <c r="I12956" t="s">
        <v>431</v>
      </c>
    </row>
    <row r="12957" spans="1:10" hidden="1" x14ac:dyDescent="0.25">
      <c r="A12957" t="s">
        <v>131</v>
      </c>
      <c r="B12957" t="s">
        <v>128</v>
      </c>
      <c r="C12957">
        <v>2024</v>
      </c>
      <c r="D12957" t="s">
        <v>58</v>
      </c>
      <c r="E12957" t="s">
        <v>45</v>
      </c>
      <c r="F12957" t="s">
        <v>46</v>
      </c>
      <c r="G12957" t="s">
        <v>47</v>
      </c>
      <c r="H12957" t="s">
        <v>239</v>
      </c>
      <c r="I12957" t="s">
        <v>416</v>
      </c>
      <c r="J12957" s="10">
        <v>2390000</v>
      </c>
    </row>
    <row r="12958" spans="1:10" hidden="1" x14ac:dyDescent="0.25">
      <c r="A12958" t="s">
        <v>131</v>
      </c>
      <c r="B12958" t="s">
        <v>128</v>
      </c>
      <c r="C12958">
        <v>2024</v>
      </c>
      <c r="D12958" t="s">
        <v>58</v>
      </c>
      <c r="E12958" t="s">
        <v>45</v>
      </c>
      <c r="F12958" t="s">
        <v>46</v>
      </c>
      <c r="G12958" t="s">
        <v>47</v>
      </c>
      <c r="H12958" t="s">
        <v>239</v>
      </c>
      <c r="I12958" t="s">
        <v>383</v>
      </c>
      <c r="J12958" s="10">
        <v>1310000</v>
      </c>
    </row>
    <row r="12959" spans="1:10" hidden="1" x14ac:dyDescent="0.25">
      <c r="A12959" t="s">
        <v>131</v>
      </c>
      <c r="B12959" t="s">
        <v>128</v>
      </c>
      <c r="C12959">
        <v>2024</v>
      </c>
      <c r="D12959" t="s">
        <v>58</v>
      </c>
      <c r="E12959" t="s">
        <v>45</v>
      </c>
      <c r="F12959" t="s">
        <v>46</v>
      </c>
      <c r="G12959" t="s">
        <v>47</v>
      </c>
      <c r="H12959" t="s">
        <v>243</v>
      </c>
      <c r="I12959" t="s">
        <v>465</v>
      </c>
    </row>
    <row r="12960" spans="1:10" hidden="1" x14ac:dyDescent="0.25">
      <c r="A12960" t="s">
        <v>131</v>
      </c>
      <c r="B12960" t="s">
        <v>128</v>
      </c>
      <c r="C12960">
        <v>2024</v>
      </c>
      <c r="D12960" t="s">
        <v>58</v>
      </c>
      <c r="E12960" t="s">
        <v>45</v>
      </c>
      <c r="F12960" t="s">
        <v>46</v>
      </c>
      <c r="G12960" t="s">
        <v>47</v>
      </c>
      <c r="H12960" t="s">
        <v>243</v>
      </c>
      <c r="I12960" t="s">
        <v>702</v>
      </c>
    </row>
    <row r="12961" spans="1:10" hidden="1" x14ac:dyDescent="0.25">
      <c r="A12961" t="s">
        <v>131</v>
      </c>
      <c r="B12961" t="s">
        <v>128</v>
      </c>
      <c r="C12961">
        <v>2024</v>
      </c>
      <c r="D12961" t="s">
        <v>58</v>
      </c>
      <c r="E12961" t="s">
        <v>45</v>
      </c>
      <c r="F12961" t="s">
        <v>46</v>
      </c>
      <c r="G12961" t="s">
        <v>47</v>
      </c>
      <c r="H12961" t="s">
        <v>276</v>
      </c>
      <c r="I12961" t="s">
        <v>395</v>
      </c>
    </row>
    <row r="12962" spans="1:10" hidden="1" x14ac:dyDescent="0.25">
      <c r="A12962" t="s">
        <v>131</v>
      </c>
      <c r="B12962" t="s">
        <v>128</v>
      </c>
      <c r="C12962">
        <v>2024</v>
      </c>
      <c r="D12962" t="s">
        <v>58</v>
      </c>
      <c r="E12962" t="s">
        <v>45</v>
      </c>
      <c r="F12962" t="s">
        <v>46</v>
      </c>
      <c r="G12962" t="s">
        <v>47</v>
      </c>
      <c r="H12962" t="s">
        <v>296</v>
      </c>
    </row>
    <row r="12963" spans="1:10" hidden="1" x14ac:dyDescent="0.25">
      <c r="A12963" t="s">
        <v>131</v>
      </c>
      <c r="B12963" t="s">
        <v>128</v>
      </c>
      <c r="C12963">
        <v>2024</v>
      </c>
      <c r="D12963" t="s">
        <v>58</v>
      </c>
      <c r="E12963" t="s">
        <v>45</v>
      </c>
      <c r="F12963" t="s">
        <v>46</v>
      </c>
      <c r="G12963" t="s">
        <v>47</v>
      </c>
      <c r="H12963" t="s">
        <v>364</v>
      </c>
      <c r="I12963" t="s">
        <v>465</v>
      </c>
    </row>
    <row r="12964" spans="1:10" hidden="1" x14ac:dyDescent="0.25">
      <c r="A12964" t="s">
        <v>131</v>
      </c>
      <c r="B12964" t="s">
        <v>128</v>
      </c>
      <c r="C12964">
        <v>2024</v>
      </c>
      <c r="D12964" t="s">
        <v>58</v>
      </c>
      <c r="E12964" t="s">
        <v>45</v>
      </c>
      <c r="F12964" t="s">
        <v>46</v>
      </c>
      <c r="G12964" t="s">
        <v>47</v>
      </c>
      <c r="H12964" t="s">
        <v>277</v>
      </c>
    </row>
    <row r="12965" spans="1:10" hidden="1" x14ac:dyDescent="0.25">
      <c r="A12965" t="s">
        <v>131</v>
      </c>
      <c r="B12965" t="s">
        <v>128</v>
      </c>
      <c r="C12965">
        <v>2024</v>
      </c>
      <c r="D12965" t="s">
        <v>58</v>
      </c>
      <c r="E12965" t="s">
        <v>45</v>
      </c>
      <c r="F12965" t="s">
        <v>46</v>
      </c>
      <c r="G12965" t="s">
        <v>47</v>
      </c>
      <c r="H12965" t="s">
        <v>278</v>
      </c>
    </row>
    <row r="12966" spans="1:10" hidden="1" x14ac:dyDescent="0.25">
      <c r="A12966" t="s">
        <v>131</v>
      </c>
      <c r="B12966" t="s">
        <v>128</v>
      </c>
      <c r="C12966">
        <v>2024</v>
      </c>
      <c r="D12966" t="s">
        <v>58</v>
      </c>
      <c r="E12966" t="s">
        <v>45</v>
      </c>
      <c r="F12966" t="s">
        <v>46</v>
      </c>
      <c r="G12966" t="s">
        <v>47</v>
      </c>
      <c r="H12966" t="s">
        <v>298</v>
      </c>
      <c r="I12966" t="s">
        <v>387</v>
      </c>
    </row>
    <row r="12967" spans="1:10" hidden="1" x14ac:dyDescent="0.25">
      <c r="A12967" t="s">
        <v>131</v>
      </c>
      <c r="B12967" t="s">
        <v>128</v>
      </c>
      <c r="C12967">
        <v>2024</v>
      </c>
      <c r="D12967" t="s">
        <v>58</v>
      </c>
      <c r="E12967" t="s">
        <v>45</v>
      </c>
      <c r="F12967" t="s">
        <v>46</v>
      </c>
      <c r="G12967" t="s">
        <v>47</v>
      </c>
      <c r="H12967" t="s">
        <v>298</v>
      </c>
      <c r="I12967" t="s">
        <v>418</v>
      </c>
    </row>
    <row r="12968" spans="1:10" hidden="1" x14ac:dyDescent="0.25">
      <c r="A12968" t="s">
        <v>131</v>
      </c>
      <c r="B12968" t="s">
        <v>128</v>
      </c>
      <c r="C12968">
        <v>2024</v>
      </c>
      <c r="D12968" t="s">
        <v>58</v>
      </c>
      <c r="E12968" t="s">
        <v>45</v>
      </c>
      <c r="F12968" t="s">
        <v>46</v>
      </c>
      <c r="G12968" t="s">
        <v>47</v>
      </c>
      <c r="H12968" t="s">
        <v>238</v>
      </c>
    </row>
    <row r="12969" spans="1:10" hidden="1" x14ac:dyDescent="0.25">
      <c r="A12969" t="s">
        <v>131</v>
      </c>
      <c r="B12969" t="s">
        <v>128</v>
      </c>
      <c r="C12969">
        <v>2024</v>
      </c>
      <c r="D12969" t="s">
        <v>58</v>
      </c>
      <c r="E12969" t="s">
        <v>45</v>
      </c>
      <c r="F12969" t="s">
        <v>46</v>
      </c>
      <c r="G12969" t="s">
        <v>182</v>
      </c>
      <c r="H12969" t="s">
        <v>240</v>
      </c>
    </row>
    <row r="12970" spans="1:10" hidden="1" x14ac:dyDescent="0.25">
      <c r="A12970" t="s">
        <v>131</v>
      </c>
      <c r="B12970" t="s">
        <v>128</v>
      </c>
      <c r="C12970">
        <v>2024</v>
      </c>
      <c r="D12970" t="s">
        <v>58</v>
      </c>
      <c r="E12970" t="s">
        <v>45</v>
      </c>
      <c r="F12970" t="s">
        <v>46</v>
      </c>
      <c r="G12970" t="s">
        <v>182</v>
      </c>
      <c r="H12970" t="s">
        <v>241</v>
      </c>
      <c r="I12970" t="s">
        <v>477</v>
      </c>
    </row>
    <row r="12971" spans="1:10" hidden="1" x14ac:dyDescent="0.25">
      <c r="A12971" t="s">
        <v>131</v>
      </c>
      <c r="B12971" t="s">
        <v>128</v>
      </c>
      <c r="C12971">
        <v>2024</v>
      </c>
      <c r="D12971" t="s">
        <v>58</v>
      </c>
      <c r="E12971" t="s">
        <v>45</v>
      </c>
      <c r="F12971" t="s">
        <v>46</v>
      </c>
      <c r="G12971" t="s">
        <v>182</v>
      </c>
      <c r="H12971" t="s">
        <v>242</v>
      </c>
      <c r="I12971" t="s">
        <v>477</v>
      </c>
      <c r="J12971" s="3">
        <v>239100</v>
      </c>
    </row>
    <row r="12972" spans="1:10" hidden="1" x14ac:dyDescent="0.25">
      <c r="A12972" t="s">
        <v>131</v>
      </c>
      <c r="B12972" t="s">
        <v>128</v>
      </c>
      <c r="C12972">
        <v>2024</v>
      </c>
      <c r="D12972" t="s">
        <v>58</v>
      </c>
      <c r="E12972" t="s">
        <v>45</v>
      </c>
      <c r="F12972" t="s">
        <v>46</v>
      </c>
      <c r="G12972" t="s">
        <v>182</v>
      </c>
      <c r="H12972" t="s">
        <v>243</v>
      </c>
      <c r="I12972" t="s">
        <v>735</v>
      </c>
    </row>
    <row r="12973" spans="1:10" hidden="1" x14ac:dyDescent="0.25">
      <c r="A12973" t="s">
        <v>131</v>
      </c>
      <c r="B12973" t="s">
        <v>128</v>
      </c>
      <c r="C12973">
        <v>2024</v>
      </c>
      <c r="D12973" t="s">
        <v>58</v>
      </c>
      <c r="E12973" t="s">
        <v>45</v>
      </c>
      <c r="F12973" t="s">
        <v>46</v>
      </c>
      <c r="G12973" t="s">
        <v>253</v>
      </c>
      <c r="H12973" t="s">
        <v>266</v>
      </c>
      <c r="I12973" s="90" t="s">
        <v>455</v>
      </c>
      <c r="J12973" s="3">
        <v>322941.18</v>
      </c>
    </row>
    <row r="12974" spans="1:10" hidden="1" x14ac:dyDescent="0.25">
      <c r="A12974" t="s">
        <v>131</v>
      </c>
      <c r="B12974" t="s">
        <v>128</v>
      </c>
      <c r="C12974">
        <v>2024</v>
      </c>
      <c r="D12974" t="s">
        <v>58</v>
      </c>
      <c r="E12974" t="s">
        <v>45</v>
      </c>
      <c r="F12974" t="s">
        <v>46</v>
      </c>
      <c r="G12974" t="s">
        <v>253</v>
      </c>
      <c r="H12974" t="s">
        <v>266</v>
      </c>
      <c r="I12974" s="90" t="s">
        <v>799</v>
      </c>
      <c r="J12974" s="3">
        <v>3050000</v>
      </c>
    </row>
    <row r="12975" spans="1:10" hidden="1" x14ac:dyDescent="0.25">
      <c r="A12975" t="s">
        <v>131</v>
      </c>
      <c r="B12975" t="s">
        <v>128</v>
      </c>
      <c r="C12975">
        <v>2024</v>
      </c>
      <c r="D12975" t="s">
        <v>58</v>
      </c>
      <c r="E12975" t="s">
        <v>45</v>
      </c>
      <c r="F12975" t="s">
        <v>46</v>
      </c>
      <c r="G12975" t="s">
        <v>253</v>
      </c>
      <c r="H12975" t="s">
        <v>366</v>
      </c>
      <c r="I12975" s="90" t="s">
        <v>524</v>
      </c>
      <c r="J12975" s="3">
        <v>73781.52</v>
      </c>
    </row>
    <row r="12976" spans="1:10" hidden="1" x14ac:dyDescent="0.25">
      <c r="A12976" t="s">
        <v>131</v>
      </c>
      <c r="B12976" t="s">
        <v>128</v>
      </c>
      <c r="C12976">
        <v>2024</v>
      </c>
      <c r="D12976" t="s">
        <v>58</v>
      </c>
      <c r="E12976" t="s">
        <v>45</v>
      </c>
      <c r="F12976" t="s">
        <v>46</v>
      </c>
      <c r="G12976" t="s">
        <v>537</v>
      </c>
      <c r="H12976" t="s">
        <v>538</v>
      </c>
      <c r="I12976" t="s">
        <v>539</v>
      </c>
    </row>
    <row r="12977" spans="1:10" hidden="1" x14ac:dyDescent="0.25">
      <c r="A12977" t="s">
        <v>131</v>
      </c>
      <c r="B12977" t="s">
        <v>128</v>
      </c>
      <c r="C12977">
        <v>2024</v>
      </c>
      <c r="D12977" t="s">
        <v>58</v>
      </c>
      <c r="E12977" t="s">
        <v>45</v>
      </c>
      <c r="F12977" t="s">
        <v>46</v>
      </c>
      <c r="G12977" t="s">
        <v>673</v>
      </c>
      <c r="H12977" t="s">
        <v>244</v>
      </c>
      <c r="I12977" t="s">
        <v>556</v>
      </c>
    </row>
    <row r="12978" spans="1:10" hidden="1" x14ac:dyDescent="0.25">
      <c r="A12978" t="s">
        <v>131</v>
      </c>
      <c r="B12978" t="s">
        <v>128</v>
      </c>
      <c r="C12978">
        <v>2024</v>
      </c>
      <c r="D12978" t="s">
        <v>58</v>
      </c>
      <c r="E12978" t="s">
        <v>45</v>
      </c>
      <c r="F12978" t="s">
        <v>46</v>
      </c>
      <c r="G12978" t="s">
        <v>673</v>
      </c>
      <c r="H12978" t="s">
        <v>244</v>
      </c>
      <c r="I12978" t="s">
        <v>688</v>
      </c>
    </row>
    <row r="12979" spans="1:10" hidden="1" x14ac:dyDescent="0.25">
      <c r="A12979" t="s">
        <v>131</v>
      </c>
      <c r="B12979" t="s">
        <v>128</v>
      </c>
      <c r="C12979">
        <v>2024</v>
      </c>
      <c r="D12979" t="s">
        <v>58</v>
      </c>
      <c r="E12979" t="s">
        <v>45</v>
      </c>
      <c r="F12979" t="s">
        <v>46</v>
      </c>
      <c r="G12979" t="s">
        <v>527</v>
      </c>
      <c r="H12979" t="s">
        <v>366</v>
      </c>
      <c r="I12979" t="s">
        <v>387</v>
      </c>
    </row>
    <row r="12980" spans="1:10" hidden="1" x14ac:dyDescent="0.25">
      <c r="A12980" t="s">
        <v>131</v>
      </c>
      <c r="B12980" t="s">
        <v>128</v>
      </c>
      <c r="C12980">
        <v>2024</v>
      </c>
      <c r="D12980" t="s">
        <v>58</v>
      </c>
      <c r="E12980" t="s">
        <v>45</v>
      </c>
      <c r="F12980" t="s">
        <v>46</v>
      </c>
      <c r="G12980" t="s">
        <v>527</v>
      </c>
      <c r="H12980" t="s">
        <v>525</v>
      </c>
      <c r="I12980" t="s">
        <v>526</v>
      </c>
      <c r="J12980" s="3">
        <v>463700</v>
      </c>
    </row>
    <row r="12981" spans="1:10" hidden="1" x14ac:dyDescent="0.25">
      <c r="A12981" t="s">
        <v>131</v>
      </c>
      <c r="B12981" t="s">
        <v>128</v>
      </c>
      <c r="C12981">
        <v>2024</v>
      </c>
      <c r="D12981" t="s">
        <v>58</v>
      </c>
      <c r="E12981" t="s">
        <v>45</v>
      </c>
      <c r="F12981" t="s">
        <v>46</v>
      </c>
      <c r="G12981" t="s">
        <v>527</v>
      </c>
      <c r="H12981" t="s">
        <v>365</v>
      </c>
      <c r="I12981" t="s">
        <v>526</v>
      </c>
    </row>
    <row r="12982" spans="1:10" hidden="1" x14ac:dyDescent="0.25">
      <c r="A12982" t="s">
        <v>131</v>
      </c>
      <c r="B12982" t="s">
        <v>128</v>
      </c>
      <c r="C12982">
        <v>2024</v>
      </c>
      <c r="D12982" t="s">
        <v>58</v>
      </c>
      <c r="E12982" t="s">
        <v>45</v>
      </c>
      <c r="F12982" t="s">
        <v>46</v>
      </c>
      <c r="G12982" t="s">
        <v>527</v>
      </c>
      <c r="H12982" t="s">
        <v>484</v>
      </c>
      <c r="I12982" t="s">
        <v>526</v>
      </c>
      <c r="J12982" s="3">
        <v>1273725.8999999999</v>
      </c>
    </row>
    <row r="12983" spans="1:10" hidden="1" x14ac:dyDescent="0.25">
      <c r="A12983" t="s">
        <v>131</v>
      </c>
      <c r="B12983" t="s">
        <v>128</v>
      </c>
      <c r="C12983">
        <v>2024</v>
      </c>
      <c r="D12983" t="s">
        <v>58</v>
      </c>
      <c r="E12983" t="s">
        <v>45</v>
      </c>
      <c r="F12983" t="s">
        <v>46</v>
      </c>
      <c r="G12983" t="s">
        <v>272</v>
      </c>
      <c r="H12983" t="s">
        <v>273</v>
      </c>
      <c r="I12983" t="s">
        <v>526</v>
      </c>
    </row>
    <row r="12984" spans="1:10" hidden="1" x14ac:dyDescent="0.25">
      <c r="A12984" t="s">
        <v>131</v>
      </c>
      <c r="B12984" t="s">
        <v>128</v>
      </c>
      <c r="C12984">
        <v>2024</v>
      </c>
      <c r="D12984" t="s">
        <v>58</v>
      </c>
      <c r="E12984" t="s">
        <v>45</v>
      </c>
      <c r="F12984" t="s">
        <v>46</v>
      </c>
      <c r="G12984" t="s">
        <v>221</v>
      </c>
      <c r="H12984" t="s">
        <v>245</v>
      </c>
      <c r="I12984" t="s">
        <v>417</v>
      </c>
    </row>
    <row r="12985" spans="1:10" hidden="1" x14ac:dyDescent="0.25">
      <c r="A12985" t="s">
        <v>131</v>
      </c>
      <c r="B12985" t="s">
        <v>128</v>
      </c>
      <c r="C12985">
        <v>2024</v>
      </c>
      <c r="D12985" t="s">
        <v>58</v>
      </c>
      <c r="E12985" t="s">
        <v>45</v>
      </c>
      <c r="F12985" t="s">
        <v>46</v>
      </c>
      <c r="G12985" t="s">
        <v>221</v>
      </c>
      <c r="H12985" t="s">
        <v>245</v>
      </c>
      <c r="I12985" t="s">
        <v>614</v>
      </c>
    </row>
    <row r="12986" spans="1:10" hidden="1" x14ac:dyDescent="0.25">
      <c r="A12986" t="s">
        <v>131</v>
      </c>
      <c r="B12986" t="s">
        <v>128</v>
      </c>
      <c r="C12986">
        <v>2024</v>
      </c>
      <c r="D12986" t="s">
        <v>58</v>
      </c>
      <c r="E12986" t="s">
        <v>45</v>
      </c>
      <c r="F12986" t="s">
        <v>46</v>
      </c>
      <c r="G12986" t="s">
        <v>221</v>
      </c>
      <c r="H12986" t="s">
        <v>245</v>
      </c>
      <c r="I12986" t="s">
        <v>668</v>
      </c>
    </row>
    <row r="12987" spans="1:10" hidden="1" x14ac:dyDescent="0.25">
      <c r="A12987" t="s">
        <v>131</v>
      </c>
      <c r="B12987" t="s">
        <v>128</v>
      </c>
      <c r="C12987">
        <v>2024</v>
      </c>
      <c r="D12987" t="s">
        <v>58</v>
      </c>
      <c r="E12987" t="s">
        <v>45</v>
      </c>
      <c r="F12987" t="s">
        <v>46</v>
      </c>
      <c r="G12987" t="s">
        <v>221</v>
      </c>
      <c r="H12987" t="s">
        <v>299</v>
      </c>
      <c r="I12987" t="s">
        <v>788</v>
      </c>
    </row>
    <row r="12988" spans="1:10" hidden="1" x14ac:dyDescent="0.25">
      <c r="A12988" t="s">
        <v>131</v>
      </c>
      <c r="B12988" t="s">
        <v>128</v>
      </c>
      <c r="C12988">
        <v>2024</v>
      </c>
      <c r="D12988" t="s">
        <v>58</v>
      </c>
      <c r="E12988" t="s">
        <v>45</v>
      </c>
      <c r="F12988" t="s">
        <v>46</v>
      </c>
      <c r="G12988" t="s">
        <v>221</v>
      </c>
      <c r="H12988" t="s">
        <v>299</v>
      </c>
      <c r="I12988" s="90" t="s">
        <v>429</v>
      </c>
      <c r="J12988" s="3">
        <v>460000</v>
      </c>
    </row>
    <row r="12989" spans="1:10" hidden="1" x14ac:dyDescent="0.25">
      <c r="A12989" t="s">
        <v>131</v>
      </c>
      <c r="B12989" t="s">
        <v>128</v>
      </c>
      <c r="C12989">
        <v>2024</v>
      </c>
      <c r="D12989" t="s">
        <v>58</v>
      </c>
      <c r="E12989" t="s">
        <v>45</v>
      </c>
      <c r="F12989" t="s">
        <v>46</v>
      </c>
      <c r="G12989" t="s">
        <v>221</v>
      </c>
      <c r="H12989" t="s">
        <v>299</v>
      </c>
      <c r="I12989" t="s">
        <v>666</v>
      </c>
    </row>
    <row r="12990" spans="1:10" hidden="1" x14ac:dyDescent="0.25">
      <c r="A12990" t="s">
        <v>131</v>
      </c>
      <c r="B12990" t="s">
        <v>128</v>
      </c>
      <c r="C12990">
        <v>2024</v>
      </c>
      <c r="D12990" t="s">
        <v>58</v>
      </c>
      <c r="E12990" t="s">
        <v>45</v>
      </c>
      <c r="F12990" t="s">
        <v>46</v>
      </c>
      <c r="G12990" t="s">
        <v>272</v>
      </c>
      <c r="H12990" t="s">
        <v>273</v>
      </c>
    </row>
    <row r="12991" spans="1:10" hidden="1" x14ac:dyDescent="0.25">
      <c r="A12991" t="s">
        <v>131</v>
      </c>
      <c r="B12991" t="s">
        <v>128</v>
      </c>
      <c r="C12991">
        <v>2024</v>
      </c>
      <c r="D12991" t="s">
        <v>58</v>
      </c>
      <c r="E12991" t="s">
        <v>45</v>
      </c>
      <c r="F12991" t="s">
        <v>46</v>
      </c>
      <c r="G12991" t="s">
        <v>49</v>
      </c>
      <c r="H12991" t="s">
        <v>246</v>
      </c>
      <c r="I12991" t="s">
        <v>565</v>
      </c>
      <c r="J12991" s="3">
        <v>2886754.84</v>
      </c>
    </row>
    <row r="12992" spans="1:10" hidden="1" x14ac:dyDescent="0.25">
      <c r="A12992" t="s">
        <v>131</v>
      </c>
      <c r="B12992" t="s">
        <v>128</v>
      </c>
      <c r="C12992">
        <v>2024</v>
      </c>
      <c r="D12992" t="s">
        <v>58</v>
      </c>
      <c r="E12992" t="s">
        <v>45</v>
      </c>
      <c r="F12992" t="s">
        <v>46</v>
      </c>
      <c r="G12992" t="s">
        <v>49</v>
      </c>
      <c r="H12992" t="s">
        <v>246</v>
      </c>
      <c r="I12992" t="s">
        <v>615</v>
      </c>
      <c r="J12992" s="3">
        <v>832123.99</v>
      </c>
    </row>
    <row r="12993" spans="1:10" hidden="1" x14ac:dyDescent="0.25">
      <c r="A12993" t="s">
        <v>131</v>
      </c>
      <c r="B12993" t="s">
        <v>128</v>
      </c>
      <c r="C12993">
        <v>2024</v>
      </c>
      <c r="D12993" t="s">
        <v>58</v>
      </c>
      <c r="E12993" t="s">
        <v>45</v>
      </c>
      <c r="F12993" t="s">
        <v>46</v>
      </c>
      <c r="G12993" t="s">
        <v>49</v>
      </c>
      <c r="H12993" t="s">
        <v>246</v>
      </c>
      <c r="I12993" t="s">
        <v>746</v>
      </c>
      <c r="J12993" s="3">
        <v>88539.24</v>
      </c>
    </row>
    <row r="12994" spans="1:10" hidden="1" x14ac:dyDescent="0.25">
      <c r="A12994" t="s">
        <v>131</v>
      </c>
      <c r="B12994" t="s">
        <v>128</v>
      </c>
      <c r="C12994">
        <v>2024</v>
      </c>
      <c r="D12994" t="s">
        <v>58</v>
      </c>
      <c r="E12994" t="s">
        <v>45</v>
      </c>
      <c r="F12994" t="s">
        <v>46</v>
      </c>
      <c r="G12994" t="s">
        <v>49</v>
      </c>
      <c r="H12994" t="s">
        <v>246</v>
      </c>
      <c r="I12994" t="s">
        <v>697</v>
      </c>
    </row>
    <row r="12995" spans="1:10" hidden="1" x14ac:dyDescent="0.25">
      <c r="A12995" t="s">
        <v>131</v>
      </c>
      <c r="B12995" t="s">
        <v>128</v>
      </c>
      <c r="C12995">
        <v>2024</v>
      </c>
      <c r="D12995" t="s">
        <v>58</v>
      </c>
      <c r="E12995" t="s">
        <v>45</v>
      </c>
      <c r="F12995" t="s">
        <v>46</v>
      </c>
      <c r="G12995" t="s">
        <v>49</v>
      </c>
      <c r="H12995" t="s">
        <v>669</v>
      </c>
      <c r="I12995" t="s">
        <v>615</v>
      </c>
    </row>
    <row r="12996" spans="1:10" hidden="1" x14ac:dyDescent="0.25">
      <c r="A12996" t="s">
        <v>131</v>
      </c>
      <c r="B12996" t="s">
        <v>128</v>
      </c>
      <c r="C12996">
        <v>2024</v>
      </c>
      <c r="D12996" t="s">
        <v>58</v>
      </c>
      <c r="E12996" t="s">
        <v>45</v>
      </c>
      <c r="F12996" t="s">
        <v>46</v>
      </c>
      <c r="G12996" t="s">
        <v>49</v>
      </c>
      <c r="H12996" t="s">
        <v>669</v>
      </c>
      <c r="I12996" t="s">
        <v>670</v>
      </c>
    </row>
    <row r="12997" spans="1:10" hidden="1" x14ac:dyDescent="0.25">
      <c r="A12997" t="s">
        <v>131</v>
      </c>
      <c r="B12997" t="s">
        <v>128</v>
      </c>
      <c r="C12997">
        <v>2024</v>
      </c>
      <c r="D12997" t="s">
        <v>58</v>
      </c>
      <c r="E12997" t="s">
        <v>45</v>
      </c>
      <c r="F12997" t="s">
        <v>46</v>
      </c>
      <c r="G12997" t="s">
        <v>49</v>
      </c>
      <c r="H12997" t="s">
        <v>669</v>
      </c>
    </row>
    <row r="12998" spans="1:10" hidden="1" x14ac:dyDescent="0.25">
      <c r="A12998" t="s">
        <v>131</v>
      </c>
      <c r="B12998" t="s">
        <v>128</v>
      </c>
      <c r="C12998">
        <v>2024</v>
      </c>
      <c r="D12998" t="s">
        <v>58</v>
      </c>
      <c r="E12998" t="s">
        <v>45</v>
      </c>
      <c r="F12998" t="s">
        <v>46</v>
      </c>
      <c r="G12998" t="s">
        <v>49</v>
      </c>
      <c r="H12998" t="s">
        <v>247</v>
      </c>
      <c r="I12998" s="90" t="s">
        <v>524</v>
      </c>
      <c r="J12998" s="3">
        <v>222941.18</v>
      </c>
    </row>
    <row r="12999" spans="1:10" hidden="1" x14ac:dyDescent="0.25">
      <c r="A12999" t="s">
        <v>131</v>
      </c>
      <c r="B12999" t="s">
        <v>128</v>
      </c>
      <c r="C12999">
        <v>2024</v>
      </c>
      <c r="D12999" t="s">
        <v>58</v>
      </c>
      <c r="E12999" t="s">
        <v>45</v>
      </c>
      <c r="F12999" t="s">
        <v>46</v>
      </c>
      <c r="G12999" t="s">
        <v>49</v>
      </c>
      <c r="H12999" t="s">
        <v>247</v>
      </c>
      <c r="I12999" s="90" t="s">
        <v>800</v>
      </c>
      <c r="J12999" s="3">
        <v>12100.85</v>
      </c>
    </row>
    <row r="13000" spans="1:10" hidden="1" x14ac:dyDescent="0.25">
      <c r="A13000" t="s">
        <v>131</v>
      </c>
      <c r="B13000" t="s">
        <v>128</v>
      </c>
      <c r="C13000">
        <v>2024</v>
      </c>
      <c r="D13000" t="s">
        <v>58</v>
      </c>
      <c r="E13000" t="s">
        <v>45</v>
      </c>
      <c r="F13000" t="s">
        <v>46</v>
      </c>
      <c r="G13000" t="s">
        <v>49</v>
      </c>
      <c r="H13000" t="s">
        <v>248</v>
      </c>
      <c r="I13000" t="s">
        <v>404</v>
      </c>
    </row>
    <row r="13001" spans="1:10" hidden="1" x14ac:dyDescent="0.25">
      <c r="A13001" t="s">
        <v>131</v>
      </c>
      <c r="B13001" t="s">
        <v>128</v>
      </c>
      <c r="C13001">
        <v>2024</v>
      </c>
      <c r="D13001" t="s">
        <v>58</v>
      </c>
      <c r="E13001" t="s">
        <v>45</v>
      </c>
      <c r="F13001" t="s">
        <v>46</v>
      </c>
      <c r="G13001" t="s">
        <v>49</v>
      </c>
      <c r="H13001" t="s">
        <v>247</v>
      </c>
      <c r="I13001" t="s">
        <v>597</v>
      </c>
      <c r="J13001" s="3">
        <v>18487.400000000001</v>
      </c>
    </row>
    <row r="13002" spans="1:10" hidden="1" x14ac:dyDescent="0.25">
      <c r="A13002" t="s">
        <v>131</v>
      </c>
      <c r="B13002" t="s">
        <v>128</v>
      </c>
      <c r="C13002">
        <v>2024</v>
      </c>
      <c r="D13002" t="s">
        <v>58</v>
      </c>
      <c r="E13002" t="s">
        <v>45</v>
      </c>
      <c r="F13002" t="s">
        <v>46</v>
      </c>
      <c r="G13002" t="s">
        <v>49</v>
      </c>
      <c r="H13002" t="s">
        <v>247</v>
      </c>
      <c r="I13002" t="s">
        <v>702</v>
      </c>
    </row>
    <row r="13003" spans="1:10" hidden="1" x14ac:dyDescent="0.25">
      <c r="A13003" t="s">
        <v>131</v>
      </c>
      <c r="B13003" t="s">
        <v>128</v>
      </c>
      <c r="C13003">
        <v>2024</v>
      </c>
      <c r="D13003" t="s">
        <v>58</v>
      </c>
      <c r="E13003" t="s">
        <v>45</v>
      </c>
      <c r="F13003" t="s">
        <v>46</v>
      </c>
      <c r="G13003" t="s">
        <v>49</v>
      </c>
      <c r="H13003" t="s">
        <v>248</v>
      </c>
      <c r="I13003" s="90" t="s">
        <v>801</v>
      </c>
      <c r="J13003" s="3">
        <v>89700</v>
      </c>
    </row>
    <row r="13004" spans="1:10" hidden="1" x14ac:dyDescent="0.25">
      <c r="A13004" t="s">
        <v>131</v>
      </c>
      <c r="B13004" t="s">
        <v>128</v>
      </c>
      <c r="C13004">
        <v>2024</v>
      </c>
      <c r="D13004" t="s">
        <v>58</v>
      </c>
      <c r="E13004" t="s">
        <v>45</v>
      </c>
      <c r="F13004" t="s">
        <v>46</v>
      </c>
      <c r="G13004" t="s">
        <v>49</v>
      </c>
      <c r="H13004" t="s">
        <v>248</v>
      </c>
      <c r="I13004" t="s">
        <v>479</v>
      </c>
      <c r="J13004" s="3">
        <v>64286</v>
      </c>
    </row>
    <row r="13005" spans="1:10" hidden="1" x14ac:dyDescent="0.25">
      <c r="A13005" t="s">
        <v>131</v>
      </c>
      <c r="B13005" t="s">
        <v>128</v>
      </c>
      <c r="C13005">
        <v>2024</v>
      </c>
      <c r="D13005" t="s">
        <v>58</v>
      </c>
      <c r="E13005" t="s">
        <v>45</v>
      </c>
      <c r="F13005" t="s">
        <v>46</v>
      </c>
      <c r="G13005" t="s">
        <v>49</v>
      </c>
      <c r="H13005" t="s">
        <v>248</v>
      </c>
      <c r="I13005" s="90" t="s">
        <v>455</v>
      </c>
      <c r="J13005" s="3">
        <v>411428.57</v>
      </c>
    </row>
    <row r="13006" spans="1:10" hidden="1" x14ac:dyDescent="0.25">
      <c r="A13006" t="s">
        <v>131</v>
      </c>
      <c r="B13006" t="s">
        <v>128</v>
      </c>
      <c r="C13006">
        <v>2024</v>
      </c>
      <c r="D13006" t="s">
        <v>58</v>
      </c>
      <c r="E13006" t="s">
        <v>45</v>
      </c>
      <c r="F13006" t="s">
        <v>46</v>
      </c>
      <c r="G13006" t="s">
        <v>49</v>
      </c>
      <c r="H13006" t="s">
        <v>248</v>
      </c>
      <c r="I13006" t="s">
        <v>747</v>
      </c>
    </row>
    <row r="13007" spans="1:10" hidden="1" x14ac:dyDescent="0.25">
      <c r="A13007" t="s">
        <v>131</v>
      </c>
      <c r="B13007" t="s">
        <v>128</v>
      </c>
      <c r="C13007">
        <v>2024</v>
      </c>
      <c r="D13007" t="s">
        <v>58</v>
      </c>
      <c r="E13007" t="s">
        <v>45</v>
      </c>
      <c r="F13007" t="s">
        <v>46</v>
      </c>
      <c r="G13007" t="s">
        <v>49</v>
      </c>
      <c r="H13007" t="s">
        <v>249</v>
      </c>
      <c r="I13007" t="s">
        <v>471</v>
      </c>
      <c r="J13007" s="3">
        <v>210701</v>
      </c>
    </row>
    <row r="13008" spans="1:10" hidden="1" x14ac:dyDescent="0.25">
      <c r="A13008" t="s">
        <v>131</v>
      </c>
      <c r="B13008" t="s">
        <v>128</v>
      </c>
      <c r="C13008">
        <v>2024</v>
      </c>
      <c r="D13008" t="s">
        <v>58</v>
      </c>
      <c r="E13008" t="s">
        <v>45</v>
      </c>
      <c r="F13008" t="s">
        <v>46</v>
      </c>
      <c r="G13008" t="s">
        <v>49</v>
      </c>
      <c r="H13008" t="s">
        <v>249</v>
      </c>
    </row>
    <row r="13009" spans="1:10" hidden="1" x14ac:dyDescent="0.25">
      <c r="A13009" t="s">
        <v>131</v>
      </c>
      <c r="B13009" t="s">
        <v>128</v>
      </c>
      <c r="C13009">
        <v>2024</v>
      </c>
      <c r="D13009" t="s">
        <v>58</v>
      </c>
      <c r="E13009" t="s">
        <v>45</v>
      </c>
      <c r="F13009" t="s">
        <v>46</v>
      </c>
      <c r="G13009" t="s">
        <v>49</v>
      </c>
      <c r="H13009" t="s">
        <v>250</v>
      </c>
      <c r="I13009" s="90" t="s">
        <v>797</v>
      </c>
      <c r="J13009" s="10">
        <v>124924</v>
      </c>
    </row>
    <row r="13010" spans="1:10" s="215" customFormat="1" hidden="1" x14ac:dyDescent="0.25">
      <c r="A13010" s="215" t="s">
        <v>131</v>
      </c>
      <c r="B13010" s="215" t="s">
        <v>128</v>
      </c>
      <c r="C13010" s="215">
        <v>2024</v>
      </c>
      <c r="D13010" s="215" t="s">
        <v>58</v>
      </c>
      <c r="E13010" s="215" t="s">
        <v>45</v>
      </c>
      <c r="F13010" s="215" t="s">
        <v>46</v>
      </c>
      <c r="G13010" s="215" t="s">
        <v>49</v>
      </c>
      <c r="H13010" s="215" t="s">
        <v>250</v>
      </c>
      <c r="I13010" s="219" t="s">
        <v>556</v>
      </c>
      <c r="J13010" s="218">
        <f>635900/2</f>
        <v>317950</v>
      </c>
    </row>
    <row r="13011" spans="1:10" hidden="1" x14ac:dyDescent="0.25">
      <c r="A13011" t="s">
        <v>131</v>
      </c>
      <c r="B13011" t="s">
        <v>128</v>
      </c>
      <c r="C13011">
        <v>2024</v>
      </c>
      <c r="D13011" t="s">
        <v>58</v>
      </c>
      <c r="E13011" t="s">
        <v>45</v>
      </c>
      <c r="F13011" t="s">
        <v>46</v>
      </c>
      <c r="G13011" t="s">
        <v>49</v>
      </c>
      <c r="H13011" t="s">
        <v>250</v>
      </c>
      <c r="I13011" t="s">
        <v>786</v>
      </c>
    </row>
    <row r="13012" spans="1:10" hidden="1" x14ac:dyDescent="0.25">
      <c r="A13012" t="s">
        <v>131</v>
      </c>
      <c r="B13012" t="s">
        <v>128</v>
      </c>
      <c r="C13012">
        <v>2024</v>
      </c>
      <c r="D13012" t="s">
        <v>58</v>
      </c>
      <c r="E13012" t="s">
        <v>45</v>
      </c>
      <c r="F13012" t="s">
        <v>46</v>
      </c>
      <c r="G13012" t="s">
        <v>49</v>
      </c>
      <c r="H13012" t="s">
        <v>250</v>
      </c>
      <c r="I13012" t="s">
        <v>787</v>
      </c>
    </row>
    <row r="13013" spans="1:10" hidden="1" x14ac:dyDescent="0.25">
      <c r="A13013" t="s">
        <v>131</v>
      </c>
      <c r="B13013" t="s">
        <v>128</v>
      </c>
      <c r="C13013">
        <v>2024</v>
      </c>
      <c r="D13013" t="s">
        <v>58</v>
      </c>
      <c r="E13013" t="s">
        <v>45</v>
      </c>
      <c r="F13013" t="s">
        <v>46</v>
      </c>
      <c r="G13013" t="s">
        <v>49</v>
      </c>
      <c r="H13013" t="s">
        <v>250</v>
      </c>
      <c r="I13013" t="s">
        <v>740</v>
      </c>
      <c r="J13013" s="10">
        <v>373880</v>
      </c>
    </row>
    <row r="13014" spans="1:10" hidden="1" x14ac:dyDescent="0.25">
      <c r="A13014" t="s">
        <v>131</v>
      </c>
      <c r="B13014" t="s">
        <v>128</v>
      </c>
      <c r="C13014">
        <v>2024</v>
      </c>
      <c r="D13014" t="s">
        <v>58</v>
      </c>
      <c r="E13014" t="s">
        <v>45</v>
      </c>
      <c r="F13014" t="s">
        <v>46</v>
      </c>
      <c r="G13014" t="s">
        <v>49</v>
      </c>
      <c r="H13014" t="s">
        <v>250</v>
      </c>
      <c r="I13014" t="s">
        <v>793</v>
      </c>
    </row>
    <row r="13015" spans="1:10" hidden="1" x14ac:dyDescent="0.25">
      <c r="A13015" t="s">
        <v>131</v>
      </c>
      <c r="B13015" t="s">
        <v>128</v>
      </c>
      <c r="C13015">
        <v>2024</v>
      </c>
      <c r="D13015" t="s">
        <v>58</v>
      </c>
      <c r="E13015" t="s">
        <v>45</v>
      </c>
      <c r="F13015" t="s">
        <v>46</v>
      </c>
      <c r="G13015" t="s">
        <v>49</v>
      </c>
      <c r="H13015" t="s">
        <v>333</v>
      </c>
      <c r="I13015" t="s">
        <v>617</v>
      </c>
    </row>
    <row r="13016" spans="1:10" hidden="1" x14ac:dyDescent="0.25">
      <c r="A13016" t="s">
        <v>131</v>
      </c>
      <c r="B13016" t="s">
        <v>128</v>
      </c>
      <c r="C13016">
        <v>2024</v>
      </c>
      <c r="D13016" t="s">
        <v>58</v>
      </c>
      <c r="E13016" t="s">
        <v>45</v>
      </c>
      <c r="F13016" t="s">
        <v>46</v>
      </c>
      <c r="G13016" t="s">
        <v>49</v>
      </c>
      <c r="H13016" t="s">
        <v>333</v>
      </c>
      <c r="I13016" t="s">
        <v>674</v>
      </c>
      <c r="J13016" s="3">
        <v>170000</v>
      </c>
    </row>
    <row r="13017" spans="1:10" hidden="1" x14ac:dyDescent="0.25">
      <c r="A13017" t="s">
        <v>131</v>
      </c>
      <c r="B13017" t="s">
        <v>128</v>
      </c>
      <c r="C13017">
        <v>2024</v>
      </c>
      <c r="D13017" t="s">
        <v>58</v>
      </c>
      <c r="E13017" t="s">
        <v>45</v>
      </c>
      <c r="F13017" t="s">
        <v>46</v>
      </c>
      <c r="G13017" t="s">
        <v>49</v>
      </c>
      <c r="H13017" t="s">
        <v>333</v>
      </c>
      <c r="I13017" t="s">
        <v>509</v>
      </c>
    </row>
    <row r="13018" spans="1:10" hidden="1" x14ac:dyDescent="0.25">
      <c r="A13018" t="s">
        <v>131</v>
      </c>
      <c r="B13018" t="s">
        <v>128</v>
      </c>
      <c r="C13018">
        <v>2024</v>
      </c>
      <c r="D13018" t="s">
        <v>58</v>
      </c>
      <c r="E13018" t="s">
        <v>45</v>
      </c>
      <c r="F13018" t="s">
        <v>46</v>
      </c>
      <c r="G13018" t="s">
        <v>49</v>
      </c>
      <c r="H13018" t="s">
        <v>333</v>
      </c>
      <c r="I13018" s="90" t="s">
        <v>699</v>
      </c>
      <c r="J13018" s="10">
        <v>220000</v>
      </c>
    </row>
    <row r="13019" spans="1:10" hidden="1" x14ac:dyDescent="0.25">
      <c r="A13019" t="s">
        <v>131</v>
      </c>
      <c r="B13019" t="s">
        <v>128</v>
      </c>
      <c r="C13019">
        <v>2024</v>
      </c>
      <c r="D13019" t="s">
        <v>58</v>
      </c>
      <c r="E13019" t="s">
        <v>45</v>
      </c>
      <c r="F13019" t="s">
        <v>46</v>
      </c>
      <c r="G13019" t="s">
        <v>49</v>
      </c>
      <c r="H13019" t="s">
        <v>333</v>
      </c>
      <c r="I13019" t="s">
        <v>617</v>
      </c>
      <c r="J13019" s="3">
        <v>230000</v>
      </c>
    </row>
    <row r="13020" spans="1:10" hidden="1" x14ac:dyDescent="0.25">
      <c r="A13020" t="s">
        <v>131</v>
      </c>
      <c r="B13020" t="s">
        <v>128</v>
      </c>
      <c r="C13020">
        <v>2024</v>
      </c>
      <c r="D13020" t="s">
        <v>58</v>
      </c>
      <c r="E13020" t="s">
        <v>45</v>
      </c>
      <c r="F13020" t="s">
        <v>46</v>
      </c>
      <c r="G13020" t="s">
        <v>49</v>
      </c>
      <c r="H13020" t="s">
        <v>333</v>
      </c>
      <c r="I13020" t="s">
        <v>716</v>
      </c>
    </row>
    <row r="13021" spans="1:10" hidden="1" x14ac:dyDescent="0.25">
      <c r="A13021" t="s">
        <v>131</v>
      </c>
      <c r="B13021" t="s">
        <v>128</v>
      </c>
      <c r="C13021">
        <v>2024</v>
      </c>
      <c r="D13021" t="s">
        <v>58</v>
      </c>
      <c r="E13021" t="s">
        <v>45</v>
      </c>
      <c r="F13021" t="s">
        <v>46</v>
      </c>
      <c r="G13021" t="s">
        <v>49</v>
      </c>
      <c r="H13021" t="s">
        <v>333</v>
      </c>
      <c r="I13021" t="s">
        <v>556</v>
      </c>
    </row>
    <row r="13022" spans="1:10" hidden="1" x14ac:dyDescent="0.25">
      <c r="A13022" t="s">
        <v>131</v>
      </c>
      <c r="B13022" t="s">
        <v>128</v>
      </c>
      <c r="C13022">
        <v>2024</v>
      </c>
      <c r="D13022" t="s">
        <v>58</v>
      </c>
      <c r="E13022" t="s">
        <v>45</v>
      </c>
      <c r="F13022" t="s">
        <v>46</v>
      </c>
      <c r="G13022" t="s">
        <v>49</v>
      </c>
      <c r="H13022" t="s">
        <v>333</v>
      </c>
      <c r="I13022" t="s">
        <v>704</v>
      </c>
    </row>
    <row r="13023" spans="1:10" hidden="1" x14ac:dyDescent="0.25">
      <c r="A13023" t="s">
        <v>131</v>
      </c>
      <c r="B13023" t="s">
        <v>128</v>
      </c>
      <c r="C13023">
        <v>2024</v>
      </c>
      <c r="D13023" t="s">
        <v>58</v>
      </c>
      <c r="E13023" t="s">
        <v>45</v>
      </c>
      <c r="F13023" t="s">
        <v>46</v>
      </c>
      <c r="G13023" t="s">
        <v>49</v>
      </c>
      <c r="H13023" t="s">
        <v>367</v>
      </c>
      <c r="I13023" t="s">
        <v>591</v>
      </c>
    </row>
    <row r="13024" spans="1:10" hidden="1" x14ac:dyDescent="0.25">
      <c r="A13024" t="s">
        <v>131</v>
      </c>
      <c r="B13024" t="s">
        <v>128</v>
      </c>
      <c r="C13024">
        <v>2024</v>
      </c>
      <c r="D13024" t="s">
        <v>58</v>
      </c>
      <c r="E13024" t="s">
        <v>45</v>
      </c>
      <c r="F13024" t="s">
        <v>46</v>
      </c>
      <c r="G13024" t="s">
        <v>49</v>
      </c>
      <c r="H13024" t="s">
        <v>367</v>
      </c>
    </row>
    <row r="13025" spans="1:10" hidden="1" x14ac:dyDescent="0.25">
      <c r="A13025" t="s">
        <v>131</v>
      </c>
      <c r="B13025" t="s">
        <v>128</v>
      </c>
      <c r="C13025">
        <v>2024</v>
      </c>
      <c r="D13025" t="s">
        <v>58</v>
      </c>
      <c r="E13025" t="s">
        <v>45</v>
      </c>
      <c r="F13025" t="s">
        <v>46</v>
      </c>
      <c r="G13025" t="s">
        <v>49</v>
      </c>
      <c r="H13025" t="s">
        <v>367</v>
      </c>
    </row>
    <row r="13026" spans="1:10" hidden="1" x14ac:dyDescent="0.25">
      <c r="A13026" t="s">
        <v>131</v>
      </c>
      <c r="B13026" t="s">
        <v>128</v>
      </c>
      <c r="C13026">
        <v>2024</v>
      </c>
      <c r="D13026" t="s">
        <v>58</v>
      </c>
      <c r="E13026" t="s">
        <v>45</v>
      </c>
      <c r="F13026" t="s">
        <v>46</v>
      </c>
      <c r="G13026" t="s">
        <v>49</v>
      </c>
      <c r="H13026" t="s">
        <v>252</v>
      </c>
    </row>
    <row r="13027" spans="1:10" hidden="1" x14ac:dyDescent="0.25">
      <c r="A13027" t="s">
        <v>131</v>
      </c>
      <c r="B13027" t="s">
        <v>128</v>
      </c>
      <c r="C13027">
        <v>2024</v>
      </c>
      <c r="D13027" t="s">
        <v>58</v>
      </c>
      <c r="E13027" t="s">
        <v>45</v>
      </c>
      <c r="F13027" t="s">
        <v>46</v>
      </c>
      <c r="G13027" t="s">
        <v>49</v>
      </c>
      <c r="H13027" t="s">
        <v>243</v>
      </c>
      <c r="I13027" s="90" t="s">
        <v>803</v>
      </c>
      <c r="J13027" s="3">
        <v>21008.400000000001</v>
      </c>
    </row>
    <row r="13028" spans="1:10" hidden="1" x14ac:dyDescent="0.25">
      <c r="A13028" t="s">
        <v>131</v>
      </c>
      <c r="B13028" t="s">
        <v>128</v>
      </c>
      <c r="C13028">
        <v>2024</v>
      </c>
      <c r="D13028" t="s">
        <v>58</v>
      </c>
      <c r="E13028" t="s">
        <v>45</v>
      </c>
      <c r="F13028" t="s">
        <v>46</v>
      </c>
      <c r="G13028" t="s">
        <v>49</v>
      </c>
      <c r="H13028" t="s">
        <v>243</v>
      </c>
      <c r="I13028" s="90" t="s">
        <v>802</v>
      </c>
      <c r="J13028" s="3">
        <v>889075.63</v>
      </c>
    </row>
    <row r="13029" spans="1:10" hidden="1" x14ac:dyDescent="0.25">
      <c r="A13029" t="s">
        <v>131</v>
      </c>
      <c r="B13029" t="s">
        <v>128</v>
      </c>
      <c r="C13029">
        <v>2024</v>
      </c>
      <c r="D13029" t="s">
        <v>58</v>
      </c>
      <c r="E13029" t="s">
        <v>45</v>
      </c>
      <c r="F13029" t="s">
        <v>46</v>
      </c>
      <c r="G13029" t="s">
        <v>49</v>
      </c>
      <c r="H13029" t="s">
        <v>243</v>
      </c>
      <c r="I13029" s="90" t="s">
        <v>597</v>
      </c>
      <c r="J13029" s="3">
        <v>407563.03</v>
      </c>
    </row>
    <row r="13030" spans="1:10" hidden="1" x14ac:dyDescent="0.25">
      <c r="A13030" t="s">
        <v>131</v>
      </c>
      <c r="B13030" t="s">
        <v>128</v>
      </c>
      <c r="C13030">
        <v>2024</v>
      </c>
      <c r="D13030" t="s">
        <v>58</v>
      </c>
      <c r="E13030" t="s">
        <v>45</v>
      </c>
      <c r="F13030" t="s">
        <v>46</v>
      </c>
      <c r="G13030" t="s">
        <v>49</v>
      </c>
      <c r="H13030" t="s">
        <v>243</v>
      </c>
    </row>
    <row r="13031" spans="1:10" hidden="1" x14ac:dyDescent="0.25">
      <c r="A13031" t="s">
        <v>131</v>
      </c>
      <c r="B13031" t="s">
        <v>128</v>
      </c>
      <c r="C13031">
        <v>2024</v>
      </c>
      <c r="D13031" t="s">
        <v>58</v>
      </c>
      <c r="E13031" t="s">
        <v>45</v>
      </c>
      <c r="F13031" t="s">
        <v>46</v>
      </c>
      <c r="G13031" t="s">
        <v>49</v>
      </c>
      <c r="H13031" t="s">
        <v>243</v>
      </c>
    </row>
    <row r="13032" spans="1:10" hidden="1" x14ac:dyDescent="0.25">
      <c r="A13032" t="s">
        <v>131</v>
      </c>
      <c r="B13032" t="s">
        <v>128</v>
      </c>
      <c r="C13032">
        <v>2024</v>
      </c>
      <c r="D13032" t="s">
        <v>58</v>
      </c>
      <c r="E13032" t="s">
        <v>45</v>
      </c>
      <c r="F13032" t="s">
        <v>46</v>
      </c>
      <c r="G13032" t="s">
        <v>49</v>
      </c>
      <c r="H13032" t="s">
        <v>243</v>
      </c>
    </row>
    <row r="13033" spans="1:10" hidden="1" x14ac:dyDescent="0.25">
      <c r="A13033" t="s">
        <v>131</v>
      </c>
      <c r="B13033" t="s">
        <v>128</v>
      </c>
      <c r="C13033">
        <v>2024</v>
      </c>
      <c r="D13033" t="s">
        <v>58</v>
      </c>
      <c r="E13033" t="s">
        <v>45</v>
      </c>
      <c r="F13033" t="s">
        <v>46</v>
      </c>
      <c r="G13033" t="s">
        <v>49</v>
      </c>
      <c r="H13033" t="s">
        <v>243</v>
      </c>
    </row>
    <row r="13034" spans="1:10" hidden="1" x14ac:dyDescent="0.25">
      <c r="A13034" t="s">
        <v>131</v>
      </c>
      <c r="B13034" t="s">
        <v>128</v>
      </c>
      <c r="C13034">
        <v>2024</v>
      </c>
      <c r="D13034" t="s">
        <v>58</v>
      </c>
      <c r="E13034" t="s">
        <v>45</v>
      </c>
      <c r="F13034" t="s">
        <v>46</v>
      </c>
      <c r="G13034" t="s">
        <v>49</v>
      </c>
      <c r="H13034" t="s">
        <v>243</v>
      </c>
    </row>
    <row r="13035" spans="1:10" hidden="1" x14ac:dyDescent="0.25">
      <c r="A13035" t="s">
        <v>131</v>
      </c>
      <c r="B13035" t="s">
        <v>128</v>
      </c>
      <c r="C13035">
        <v>2024</v>
      </c>
      <c r="D13035" t="s">
        <v>58</v>
      </c>
      <c r="E13035" t="s">
        <v>45</v>
      </c>
      <c r="F13035" t="s">
        <v>46</v>
      </c>
      <c r="G13035" t="s">
        <v>49</v>
      </c>
      <c r="H13035" t="s">
        <v>243</v>
      </c>
    </row>
    <row r="13036" spans="1:10" hidden="1" x14ac:dyDescent="0.25">
      <c r="A13036" t="s">
        <v>131</v>
      </c>
      <c r="B13036" t="s">
        <v>128</v>
      </c>
      <c r="C13036">
        <v>2024</v>
      </c>
      <c r="D13036" t="s">
        <v>58</v>
      </c>
      <c r="E13036" t="s">
        <v>45</v>
      </c>
      <c r="F13036" t="s">
        <v>46</v>
      </c>
      <c r="G13036" t="s">
        <v>49</v>
      </c>
      <c r="H13036" t="s">
        <v>243</v>
      </c>
    </row>
    <row r="13037" spans="1:10" hidden="1" x14ac:dyDescent="0.25">
      <c r="A13037" t="s">
        <v>131</v>
      </c>
      <c r="B13037" t="s">
        <v>128</v>
      </c>
      <c r="C13037">
        <v>2024</v>
      </c>
      <c r="D13037" t="s">
        <v>58</v>
      </c>
      <c r="E13037" t="s">
        <v>45</v>
      </c>
      <c r="F13037" t="s">
        <v>304</v>
      </c>
      <c r="G13037" t="s">
        <v>54</v>
      </c>
      <c r="H13037" t="s">
        <v>305</v>
      </c>
      <c r="I13037" t="s">
        <v>520</v>
      </c>
      <c r="J13037" s="3">
        <v>2913333</v>
      </c>
    </row>
    <row r="13038" spans="1:10" hidden="1" x14ac:dyDescent="0.25">
      <c r="A13038" t="s">
        <v>131</v>
      </c>
      <c r="B13038" t="s">
        <v>128</v>
      </c>
      <c r="C13038">
        <v>2024</v>
      </c>
      <c r="D13038" t="s">
        <v>58</v>
      </c>
      <c r="E13038" t="s">
        <v>45</v>
      </c>
      <c r="F13038" t="s">
        <v>304</v>
      </c>
      <c r="G13038" t="s">
        <v>54</v>
      </c>
      <c r="H13038" t="s">
        <v>305</v>
      </c>
      <c r="I13038" t="s">
        <v>704</v>
      </c>
      <c r="J13038" s="3">
        <v>2958333</v>
      </c>
    </row>
    <row r="13039" spans="1:10" hidden="1" x14ac:dyDescent="0.25">
      <c r="A13039" t="s">
        <v>131</v>
      </c>
      <c r="B13039" t="s">
        <v>128</v>
      </c>
      <c r="C13039">
        <v>2024</v>
      </c>
      <c r="D13039" t="s">
        <v>58</v>
      </c>
      <c r="E13039" t="s">
        <v>45</v>
      </c>
      <c r="F13039" t="s">
        <v>304</v>
      </c>
      <c r="G13039" t="s">
        <v>54</v>
      </c>
      <c r="H13039" t="s">
        <v>305</v>
      </c>
      <c r="I13039" t="s">
        <v>592</v>
      </c>
      <c r="J13039" s="3">
        <v>5000000</v>
      </c>
    </row>
    <row r="13040" spans="1:10" hidden="1" x14ac:dyDescent="0.25">
      <c r="A13040" t="s">
        <v>131</v>
      </c>
      <c r="B13040" t="s">
        <v>128</v>
      </c>
      <c r="C13040">
        <v>2024</v>
      </c>
      <c r="D13040" t="s">
        <v>58</v>
      </c>
      <c r="E13040" t="s">
        <v>45</v>
      </c>
      <c r="F13040" t="s">
        <v>304</v>
      </c>
      <c r="G13040" t="s">
        <v>54</v>
      </c>
      <c r="H13040" t="s">
        <v>306</v>
      </c>
      <c r="I13040" t="s">
        <v>520</v>
      </c>
    </row>
    <row r="13041" spans="1:11" hidden="1" x14ac:dyDescent="0.25">
      <c r="A13041" t="s">
        <v>131</v>
      </c>
      <c r="B13041" t="s">
        <v>128</v>
      </c>
      <c r="C13041">
        <v>2024</v>
      </c>
      <c r="D13041" t="s">
        <v>58</v>
      </c>
      <c r="E13041" t="s">
        <v>45</v>
      </c>
      <c r="F13041" t="s">
        <v>304</v>
      </c>
      <c r="G13041" t="s">
        <v>54</v>
      </c>
      <c r="H13041" t="s">
        <v>307</v>
      </c>
      <c r="I13041" t="s">
        <v>520</v>
      </c>
      <c r="J13041" s="3">
        <v>462500</v>
      </c>
    </row>
    <row r="13042" spans="1:11" hidden="1" x14ac:dyDescent="0.25">
      <c r="A13042" t="s">
        <v>131</v>
      </c>
      <c r="B13042" t="s">
        <v>128</v>
      </c>
      <c r="C13042">
        <v>2024</v>
      </c>
      <c r="D13042" t="s">
        <v>58</v>
      </c>
      <c r="E13042" t="s">
        <v>45</v>
      </c>
      <c r="F13042" t="s">
        <v>304</v>
      </c>
      <c r="G13042" t="s">
        <v>54</v>
      </c>
      <c r="H13042" t="s">
        <v>307</v>
      </c>
      <c r="I13042" t="s">
        <v>592</v>
      </c>
      <c r="J13042" s="3">
        <v>500000</v>
      </c>
    </row>
    <row r="13043" spans="1:11" hidden="1" x14ac:dyDescent="0.25">
      <c r="A13043" t="s">
        <v>131</v>
      </c>
      <c r="B13043" t="s">
        <v>128</v>
      </c>
      <c r="C13043">
        <v>2024</v>
      </c>
      <c r="D13043" t="s">
        <v>58</v>
      </c>
      <c r="E13043" t="s">
        <v>45</v>
      </c>
      <c r="F13043" t="s">
        <v>304</v>
      </c>
      <c r="G13043" t="s">
        <v>54</v>
      </c>
      <c r="H13043" t="s">
        <v>307</v>
      </c>
      <c r="I13043" t="s">
        <v>704</v>
      </c>
      <c r="J13043" s="3">
        <v>295833</v>
      </c>
    </row>
    <row r="13044" spans="1:11" hidden="1" x14ac:dyDescent="0.25">
      <c r="A13044" t="s">
        <v>131</v>
      </c>
      <c r="B13044" t="s">
        <v>128</v>
      </c>
      <c r="C13044">
        <v>2024</v>
      </c>
      <c r="D13044" t="s">
        <v>58</v>
      </c>
      <c r="E13044" t="s">
        <v>45</v>
      </c>
      <c r="F13044" t="s">
        <v>304</v>
      </c>
      <c r="G13044" t="s">
        <v>54</v>
      </c>
      <c r="H13044" t="s">
        <v>308</v>
      </c>
      <c r="I13044" t="s">
        <v>520</v>
      </c>
      <c r="J13044" s="3">
        <v>55500</v>
      </c>
    </row>
    <row r="13045" spans="1:11" hidden="1" x14ac:dyDescent="0.25">
      <c r="A13045" t="s">
        <v>131</v>
      </c>
      <c r="B13045" t="s">
        <v>128</v>
      </c>
      <c r="C13045">
        <v>2024</v>
      </c>
      <c r="D13045" t="s">
        <v>58</v>
      </c>
      <c r="E13045" t="s">
        <v>45</v>
      </c>
      <c r="F13045" t="s">
        <v>304</v>
      </c>
      <c r="G13045" t="s">
        <v>54</v>
      </c>
      <c r="H13045" t="s">
        <v>308</v>
      </c>
      <c r="I13045" t="s">
        <v>704</v>
      </c>
      <c r="J13045" s="3">
        <v>35500</v>
      </c>
    </row>
    <row r="13046" spans="1:11" hidden="1" x14ac:dyDescent="0.25">
      <c r="A13046" t="s">
        <v>131</v>
      </c>
      <c r="B13046" t="s">
        <v>128</v>
      </c>
      <c r="C13046">
        <v>2024</v>
      </c>
      <c r="D13046" t="s">
        <v>58</v>
      </c>
      <c r="E13046" t="s">
        <v>45</v>
      </c>
      <c r="F13046" t="s">
        <v>304</v>
      </c>
      <c r="G13046" t="s">
        <v>54</v>
      </c>
      <c r="H13046" t="s">
        <v>308</v>
      </c>
      <c r="I13046" t="s">
        <v>592</v>
      </c>
      <c r="J13046" s="3">
        <v>60000</v>
      </c>
    </row>
    <row r="13047" spans="1:11" hidden="1" x14ac:dyDescent="0.25">
      <c r="A13047" t="s">
        <v>131</v>
      </c>
      <c r="B13047" t="s">
        <v>128</v>
      </c>
      <c r="C13047">
        <v>2024</v>
      </c>
      <c r="D13047" t="s">
        <v>58</v>
      </c>
      <c r="E13047" t="s">
        <v>45</v>
      </c>
      <c r="F13047" t="s">
        <v>304</v>
      </c>
      <c r="G13047" t="s">
        <v>54</v>
      </c>
      <c r="H13047" t="s">
        <v>309</v>
      </c>
      <c r="I13047" t="s">
        <v>520</v>
      </c>
      <c r="J13047" s="3">
        <v>462500</v>
      </c>
    </row>
    <row r="13048" spans="1:11" hidden="1" x14ac:dyDescent="0.25">
      <c r="A13048" t="s">
        <v>131</v>
      </c>
      <c r="B13048" t="s">
        <v>128</v>
      </c>
      <c r="C13048">
        <v>2024</v>
      </c>
      <c r="D13048" t="s">
        <v>58</v>
      </c>
      <c r="E13048" t="s">
        <v>45</v>
      </c>
      <c r="F13048" t="s">
        <v>304</v>
      </c>
      <c r="G13048" t="s">
        <v>54</v>
      </c>
      <c r="H13048" t="s">
        <v>309</v>
      </c>
      <c r="I13048" t="s">
        <v>592</v>
      </c>
      <c r="J13048" s="3">
        <v>500000</v>
      </c>
    </row>
    <row r="13049" spans="1:11" hidden="1" x14ac:dyDescent="0.25">
      <c r="A13049" t="s">
        <v>131</v>
      </c>
      <c r="B13049" t="s">
        <v>128</v>
      </c>
      <c r="C13049">
        <v>2024</v>
      </c>
      <c r="D13049" t="s">
        <v>58</v>
      </c>
      <c r="E13049" t="s">
        <v>45</v>
      </c>
      <c r="F13049" t="s">
        <v>304</v>
      </c>
      <c r="G13049" t="s">
        <v>54</v>
      </c>
      <c r="H13049" t="s">
        <v>309</v>
      </c>
      <c r="I13049" t="s">
        <v>704</v>
      </c>
      <c r="J13049" s="3">
        <v>295833</v>
      </c>
    </row>
    <row r="13050" spans="1:11" hidden="1" x14ac:dyDescent="0.25">
      <c r="A13050" t="s">
        <v>131</v>
      </c>
      <c r="B13050" t="s">
        <v>128</v>
      </c>
      <c r="C13050">
        <v>2024</v>
      </c>
      <c r="D13050" t="s">
        <v>58</v>
      </c>
      <c r="E13050" t="s">
        <v>45</v>
      </c>
      <c r="F13050" t="s">
        <v>304</v>
      </c>
      <c r="G13050" t="s">
        <v>54</v>
      </c>
      <c r="H13050" t="s">
        <v>310</v>
      </c>
      <c r="I13050" t="s">
        <v>520</v>
      </c>
      <c r="J13050" s="3">
        <v>231250</v>
      </c>
    </row>
    <row r="13051" spans="1:11" hidden="1" x14ac:dyDescent="0.25">
      <c r="A13051" t="s">
        <v>131</v>
      </c>
      <c r="B13051" t="s">
        <v>128</v>
      </c>
      <c r="C13051">
        <v>2024</v>
      </c>
      <c r="D13051" t="s">
        <v>58</v>
      </c>
      <c r="E13051" t="s">
        <v>45</v>
      </c>
      <c r="F13051" t="s">
        <v>304</v>
      </c>
      <c r="G13051" t="s">
        <v>54</v>
      </c>
      <c r="H13051" t="s">
        <v>310</v>
      </c>
      <c r="I13051" t="s">
        <v>592</v>
      </c>
      <c r="J13051" s="3">
        <v>250000</v>
      </c>
    </row>
    <row r="13052" spans="1:11" hidden="1" x14ac:dyDescent="0.25">
      <c r="A13052" t="s">
        <v>131</v>
      </c>
      <c r="B13052" t="s">
        <v>128</v>
      </c>
      <c r="C13052">
        <v>2024</v>
      </c>
      <c r="D13052" t="s">
        <v>58</v>
      </c>
      <c r="E13052" t="s">
        <v>45</v>
      </c>
      <c r="F13052" t="s">
        <v>304</v>
      </c>
      <c r="G13052" t="s">
        <v>54</v>
      </c>
      <c r="H13052" t="s">
        <v>310</v>
      </c>
      <c r="I13052" t="s">
        <v>704</v>
      </c>
      <c r="J13052" s="3">
        <f>147917+751131</f>
        <v>899048</v>
      </c>
      <c r="K13052" s="3"/>
    </row>
    <row r="13053" spans="1:11" hidden="1" x14ac:dyDescent="0.25">
      <c r="A13053" t="s">
        <v>131</v>
      </c>
      <c r="B13053" t="s">
        <v>128</v>
      </c>
      <c r="C13053">
        <v>2024</v>
      </c>
      <c r="D13053" t="s">
        <v>58</v>
      </c>
      <c r="E13053" t="s">
        <v>45</v>
      </c>
      <c r="F13053" t="s">
        <v>304</v>
      </c>
      <c r="G13053" t="s">
        <v>54</v>
      </c>
      <c r="H13053" t="s">
        <v>332</v>
      </c>
    </row>
    <row r="13054" spans="1:11" hidden="1" x14ac:dyDescent="0.25">
      <c r="A13054" t="s">
        <v>131</v>
      </c>
      <c r="B13054" t="s">
        <v>128</v>
      </c>
      <c r="C13054">
        <v>2024</v>
      </c>
      <c r="D13054" t="s">
        <v>58</v>
      </c>
      <c r="E13054" t="s">
        <v>45</v>
      </c>
      <c r="F13054" t="s">
        <v>304</v>
      </c>
      <c r="G13054" t="s">
        <v>54</v>
      </c>
      <c r="H13054" t="s">
        <v>311</v>
      </c>
      <c r="I13054" t="s">
        <v>520</v>
      </c>
    </row>
    <row r="13055" spans="1:11" hidden="1" x14ac:dyDescent="0.25">
      <c r="A13055" t="s">
        <v>131</v>
      </c>
      <c r="B13055" t="s">
        <v>128</v>
      </c>
      <c r="C13055">
        <v>2024</v>
      </c>
      <c r="D13055" t="s">
        <v>58</v>
      </c>
      <c r="E13055" t="s">
        <v>45</v>
      </c>
      <c r="F13055" t="s">
        <v>304</v>
      </c>
      <c r="G13055" t="s">
        <v>54</v>
      </c>
      <c r="H13055" t="s">
        <v>453</v>
      </c>
      <c r="I13055" t="s">
        <v>520</v>
      </c>
      <c r="J13055" s="3">
        <v>1750000</v>
      </c>
    </row>
    <row r="13056" spans="1:11" hidden="1" x14ac:dyDescent="0.25">
      <c r="A13056" t="s">
        <v>131</v>
      </c>
      <c r="B13056" t="s">
        <v>128</v>
      </c>
      <c r="C13056">
        <v>2024</v>
      </c>
      <c r="D13056" t="s">
        <v>58</v>
      </c>
      <c r="E13056" t="s">
        <v>45</v>
      </c>
      <c r="F13056" t="s">
        <v>304</v>
      </c>
      <c r="G13056" t="s">
        <v>54</v>
      </c>
      <c r="H13056" t="s">
        <v>453</v>
      </c>
      <c r="I13056" t="s">
        <v>592</v>
      </c>
    </row>
    <row r="13057" spans="1:10" hidden="1" x14ac:dyDescent="0.25">
      <c r="A13057" t="s">
        <v>131</v>
      </c>
      <c r="B13057" t="s">
        <v>128</v>
      </c>
      <c r="C13057">
        <v>2024</v>
      </c>
      <c r="D13057" t="s">
        <v>58</v>
      </c>
      <c r="E13057" t="s">
        <v>45</v>
      </c>
      <c r="F13057" t="s">
        <v>304</v>
      </c>
      <c r="G13057" t="s">
        <v>54</v>
      </c>
      <c r="H13057" t="s">
        <v>312</v>
      </c>
    </row>
    <row r="13058" spans="1:10" hidden="1" x14ac:dyDescent="0.25">
      <c r="A13058" t="s">
        <v>131</v>
      </c>
      <c r="B13058" t="s">
        <v>128</v>
      </c>
      <c r="C13058">
        <v>2024</v>
      </c>
      <c r="D13058" t="s">
        <v>58</v>
      </c>
      <c r="E13058" t="s">
        <v>45</v>
      </c>
      <c r="F13058" t="s">
        <v>304</v>
      </c>
      <c r="G13058" t="s">
        <v>54</v>
      </c>
      <c r="H13058" t="s">
        <v>313</v>
      </c>
      <c r="I13058" t="s">
        <v>559</v>
      </c>
      <c r="J13058" s="3">
        <v>63754</v>
      </c>
    </row>
    <row r="13059" spans="1:10" hidden="1" x14ac:dyDescent="0.25">
      <c r="A13059" t="s">
        <v>131</v>
      </c>
      <c r="B13059" t="s">
        <v>128</v>
      </c>
      <c r="C13059">
        <v>2024</v>
      </c>
      <c r="D13059" t="s">
        <v>58</v>
      </c>
      <c r="E13059" t="s">
        <v>45</v>
      </c>
      <c r="F13059" t="s">
        <v>304</v>
      </c>
      <c r="G13059" t="s">
        <v>54</v>
      </c>
      <c r="H13059" t="s">
        <v>593</v>
      </c>
      <c r="I13059" t="s">
        <v>514</v>
      </c>
    </row>
    <row r="13060" spans="1:10" hidden="1" x14ac:dyDescent="0.25">
      <c r="A13060" t="s">
        <v>131</v>
      </c>
      <c r="B13060" t="s">
        <v>128</v>
      </c>
      <c r="C13060">
        <v>2024</v>
      </c>
      <c r="D13060" t="s">
        <v>58</v>
      </c>
      <c r="E13060" t="s">
        <v>45</v>
      </c>
      <c r="F13060" t="s">
        <v>304</v>
      </c>
      <c r="G13060" t="s">
        <v>54</v>
      </c>
      <c r="H13060" t="s">
        <v>314</v>
      </c>
      <c r="I13060" t="s">
        <v>398</v>
      </c>
      <c r="J13060" s="3">
        <v>1633700</v>
      </c>
    </row>
    <row r="13061" spans="1:10" hidden="1" x14ac:dyDescent="0.25">
      <c r="A13061" t="s">
        <v>131</v>
      </c>
      <c r="B13061" t="s">
        <v>128</v>
      </c>
      <c r="C13061">
        <v>2024</v>
      </c>
      <c r="D13061" t="s">
        <v>58</v>
      </c>
      <c r="E13061" t="s">
        <v>45</v>
      </c>
      <c r="F13061" t="s">
        <v>304</v>
      </c>
      <c r="G13061" t="s">
        <v>54</v>
      </c>
      <c r="H13061" t="s">
        <v>315</v>
      </c>
      <c r="I13061" t="s">
        <v>454</v>
      </c>
      <c r="J13061" s="3">
        <v>222222</v>
      </c>
    </row>
    <row r="13062" spans="1:10" hidden="1" x14ac:dyDescent="0.25">
      <c r="A13062" t="s">
        <v>131</v>
      </c>
      <c r="B13062" t="s">
        <v>128</v>
      </c>
      <c r="C13062">
        <v>2024</v>
      </c>
      <c r="D13062" t="s">
        <v>58</v>
      </c>
      <c r="E13062" t="s">
        <v>45</v>
      </c>
      <c r="F13062" t="s">
        <v>304</v>
      </c>
      <c r="G13062" t="s">
        <v>54</v>
      </c>
      <c r="H13062" t="s">
        <v>315</v>
      </c>
      <c r="I13062" t="s">
        <v>594</v>
      </c>
      <c r="J13062" s="3">
        <v>382000</v>
      </c>
    </row>
    <row r="13063" spans="1:10" hidden="1" x14ac:dyDescent="0.25">
      <c r="A13063" t="s">
        <v>131</v>
      </c>
      <c r="B13063" t="s">
        <v>128</v>
      </c>
      <c r="C13063">
        <v>2024</v>
      </c>
      <c r="D13063" t="s">
        <v>58</v>
      </c>
      <c r="E13063" t="s">
        <v>45</v>
      </c>
      <c r="F13063" t="s">
        <v>304</v>
      </c>
      <c r="G13063" t="s">
        <v>47</v>
      </c>
      <c r="H13063" t="s">
        <v>748</v>
      </c>
      <c r="I13063" t="s">
        <v>591</v>
      </c>
    </row>
    <row r="13064" spans="1:10" hidden="1" x14ac:dyDescent="0.25">
      <c r="A13064" t="s">
        <v>131</v>
      </c>
      <c r="B13064" t="s">
        <v>128</v>
      </c>
      <c r="C13064">
        <v>2024</v>
      </c>
      <c r="D13064" t="s">
        <v>58</v>
      </c>
      <c r="E13064" t="s">
        <v>45</v>
      </c>
      <c r="F13064" t="s">
        <v>304</v>
      </c>
      <c r="G13064" t="s">
        <v>49</v>
      </c>
      <c r="H13064" t="s">
        <v>317</v>
      </c>
      <c r="I13064" t="s">
        <v>520</v>
      </c>
    </row>
    <row r="13065" spans="1:10" hidden="1" x14ac:dyDescent="0.25">
      <c r="A13065" t="s">
        <v>131</v>
      </c>
      <c r="B13065" t="s">
        <v>128</v>
      </c>
      <c r="C13065">
        <v>2024</v>
      </c>
      <c r="D13065" t="s">
        <v>58</v>
      </c>
      <c r="E13065" t="s">
        <v>45</v>
      </c>
      <c r="F13065" t="s">
        <v>50</v>
      </c>
      <c r="G13065" t="s">
        <v>56</v>
      </c>
      <c r="H13065" t="s">
        <v>124</v>
      </c>
      <c r="I13065" t="s">
        <v>401</v>
      </c>
      <c r="J13065" s="3">
        <v>140160</v>
      </c>
    </row>
    <row r="13066" spans="1:10" hidden="1" x14ac:dyDescent="0.25">
      <c r="A13066" t="s">
        <v>131</v>
      </c>
      <c r="B13066" t="s">
        <v>128</v>
      </c>
      <c r="C13066">
        <v>2024</v>
      </c>
      <c r="D13066" t="s">
        <v>58</v>
      </c>
      <c r="E13066" t="s">
        <v>45</v>
      </c>
      <c r="F13066" t="s">
        <v>50</v>
      </c>
      <c r="G13066" t="s">
        <v>56</v>
      </c>
      <c r="H13066" t="s">
        <v>98</v>
      </c>
      <c r="I13066" t="s">
        <v>401</v>
      </c>
      <c r="J13066" s="3">
        <v>283750</v>
      </c>
    </row>
    <row r="13067" spans="1:10" hidden="1" x14ac:dyDescent="0.25">
      <c r="A13067" t="s">
        <v>131</v>
      </c>
      <c r="B13067" t="s">
        <v>128</v>
      </c>
      <c r="C13067">
        <v>2024</v>
      </c>
      <c r="D13067" t="s">
        <v>58</v>
      </c>
      <c r="E13067" t="s">
        <v>45</v>
      </c>
      <c r="F13067" t="s">
        <v>50</v>
      </c>
      <c r="G13067" t="s">
        <v>56</v>
      </c>
      <c r="H13067" t="s">
        <v>98</v>
      </c>
      <c r="I13067" t="s">
        <v>569</v>
      </c>
      <c r="J13067" s="3">
        <v>1077347.8600000001</v>
      </c>
    </row>
    <row r="13068" spans="1:10" hidden="1" x14ac:dyDescent="0.25">
      <c r="A13068" t="s">
        <v>131</v>
      </c>
      <c r="B13068" t="s">
        <v>128</v>
      </c>
      <c r="C13068">
        <v>2024</v>
      </c>
      <c r="D13068" t="s">
        <v>58</v>
      </c>
      <c r="E13068" t="s">
        <v>45</v>
      </c>
      <c r="F13068" t="s">
        <v>50</v>
      </c>
      <c r="G13068" t="s">
        <v>56</v>
      </c>
      <c r="H13068" t="s">
        <v>265</v>
      </c>
      <c r="I13068" t="s">
        <v>522</v>
      </c>
      <c r="J13068" s="3">
        <v>4000</v>
      </c>
    </row>
    <row r="13069" spans="1:10" hidden="1" x14ac:dyDescent="0.25">
      <c r="A13069" t="s">
        <v>131</v>
      </c>
      <c r="B13069" t="s">
        <v>128</v>
      </c>
      <c r="C13069">
        <v>2024</v>
      </c>
      <c r="D13069" t="s">
        <v>58</v>
      </c>
      <c r="E13069" t="s">
        <v>45</v>
      </c>
      <c r="F13069" t="s">
        <v>50</v>
      </c>
      <c r="G13069" t="s">
        <v>56</v>
      </c>
      <c r="H13069" t="s">
        <v>265</v>
      </c>
      <c r="I13069" t="s">
        <v>454</v>
      </c>
    </row>
    <row r="13070" spans="1:10" hidden="1" x14ac:dyDescent="0.25">
      <c r="A13070" t="s">
        <v>131</v>
      </c>
      <c r="B13070" t="s">
        <v>128</v>
      </c>
      <c r="C13070">
        <v>2024</v>
      </c>
      <c r="D13070" t="s">
        <v>58</v>
      </c>
      <c r="E13070" t="s">
        <v>45</v>
      </c>
      <c r="F13070" t="s">
        <v>50</v>
      </c>
      <c r="G13070" t="s">
        <v>56</v>
      </c>
      <c r="H13070" t="s">
        <v>265</v>
      </c>
      <c r="I13070" t="s">
        <v>675</v>
      </c>
    </row>
    <row r="13071" spans="1:10" hidden="1" x14ac:dyDescent="0.25">
      <c r="A13071" t="s">
        <v>131</v>
      </c>
      <c r="B13071" t="s">
        <v>128</v>
      </c>
      <c r="C13071">
        <v>2024</v>
      </c>
      <c r="D13071" t="s">
        <v>58</v>
      </c>
      <c r="E13071" t="s">
        <v>45</v>
      </c>
      <c r="F13071" t="s">
        <v>50</v>
      </c>
      <c r="G13071" t="s">
        <v>56</v>
      </c>
      <c r="H13071" t="s">
        <v>265</v>
      </c>
      <c r="I13071" t="s">
        <v>514</v>
      </c>
    </row>
    <row r="13072" spans="1:10" hidden="1" x14ac:dyDescent="0.25">
      <c r="A13072" t="s">
        <v>131</v>
      </c>
      <c r="B13072" t="s">
        <v>128</v>
      </c>
      <c r="C13072">
        <v>2024</v>
      </c>
      <c r="D13072" t="s">
        <v>58</v>
      </c>
      <c r="E13072" t="s">
        <v>45</v>
      </c>
      <c r="F13072" t="s">
        <v>50</v>
      </c>
      <c r="G13072" t="s">
        <v>56</v>
      </c>
      <c r="H13072" t="s">
        <v>265</v>
      </c>
      <c r="I13072" t="s">
        <v>581</v>
      </c>
    </row>
    <row r="13073" spans="1:10" hidden="1" x14ac:dyDescent="0.25">
      <c r="A13073" t="s">
        <v>131</v>
      </c>
      <c r="B13073" t="s">
        <v>128</v>
      </c>
      <c r="C13073">
        <v>2024</v>
      </c>
      <c r="D13073" t="s">
        <v>58</v>
      </c>
      <c r="E13073" t="s">
        <v>45</v>
      </c>
      <c r="F13073" t="s">
        <v>50</v>
      </c>
      <c r="G13073" t="s">
        <v>56</v>
      </c>
      <c r="H13073" t="s">
        <v>265</v>
      </c>
      <c r="I13073" t="s">
        <v>399</v>
      </c>
    </row>
    <row r="13074" spans="1:10" hidden="1" x14ac:dyDescent="0.25">
      <c r="A13074" t="s">
        <v>131</v>
      </c>
      <c r="B13074" t="s">
        <v>128</v>
      </c>
      <c r="C13074">
        <v>2024</v>
      </c>
      <c r="D13074" t="s">
        <v>58</v>
      </c>
      <c r="E13074" t="s">
        <v>45</v>
      </c>
      <c r="F13074" t="s">
        <v>50</v>
      </c>
      <c r="G13074" t="s">
        <v>56</v>
      </c>
      <c r="H13074" t="s">
        <v>265</v>
      </c>
      <c r="I13074" t="s">
        <v>403</v>
      </c>
    </row>
    <row r="13075" spans="1:10" hidden="1" x14ac:dyDescent="0.25">
      <c r="A13075" t="s">
        <v>131</v>
      </c>
      <c r="B13075" t="s">
        <v>128</v>
      </c>
      <c r="C13075">
        <v>2024</v>
      </c>
      <c r="D13075" t="s">
        <v>58</v>
      </c>
      <c r="E13075" t="s">
        <v>45</v>
      </c>
      <c r="F13075" t="s">
        <v>50</v>
      </c>
      <c r="G13075" t="s">
        <v>56</v>
      </c>
      <c r="H13075" t="s">
        <v>690</v>
      </c>
      <c r="I13075" t="s">
        <v>382</v>
      </c>
    </row>
    <row r="13076" spans="1:10" hidden="1" x14ac:dyDescent="0.25">
      <c r="A13076" t="s">
        <v>131</v>
      </c>
      <c r="B13076" t="s">
        <v>128</v>
      </c>
      <c r="C13076">
        <v>2024</v>
      </c>
      <c r="D13076" t="s">
        <v>58</v>
      </c>
      <c r="E13076" t="s">
        <v>45</v>
      </c>
      <c r="F13076" t="s">
        <v>50</v>
      </c>
      <c r="G13076" t="s">
        <v>56</v>
      </c>
      <c r="H13076" t="s">
        <v>690</v>
      </c>
      <c r="I13076" t="s">
        <v>576</v>
      </c>
    </row>
    <row r="13077" spans="1:10" hidden="1" x14ac:dyDescent="0.25">
      <c r="A13077" t="s">
        <v>131</v>
      </c>
      <c r="B13077" t="s">
        <v>128</v>
      </c>
      <c r="C13077">
        <v>2024</v>
      </c>
      <c r="D13077" t="s">
        <v>58</v>
      </c>
      <c r="E13077" t="s">
        <v>45</v>
      </c>
      <c r="F13077" t="s">
        <v>50</v>
      </c>
      <c r="G13077" t="s">
        <v>56</v>
      </c>
      <c r="H13077" t="s">
        <v>193</v>
      </c>
      <c r="I13077" t="s">
        <v>702</v>
      </c>
      <c r="J13077" s="3">
        <v>1157918</v>
      </c>
    </row>
    <row r="13078" spans="1:10" hidden="1" x14ac:dyDescent="0.25">
      <c r="A13078" t="s">
        <v>131</v>
      </c>
      <c r="B13078" t="s">
        <v>128</v>
      </c>
      <c r="C13078">
        <v>2024</v>
      </c>
      <c r="D13078" t="s">
        <v>58</v>
      </c>
      <c r="E13078" t="s">
        <v>45</v>
      </c>
      <c r="F13078" t="s">
        <v>50</v>
      </c>
      <c r="G13078" t="s">
        <v>56</v>
      </c>
      <c r="H13078" t="s">
        <v>193</v>
      </c>
      <c r="I13078" s="90" t="s">
        <v>408</v>
      </c>
      <c r="J13078" s="3">
        <v>-360100</v>
      </c>
    </row>
    <row r="13079" spans="1:10" hidden="1" x14ac:dyDescent="0.25">
      <c r="A13079" t="s">
        <v>131</v>
      </c>
      <c r="B13079" t="s">
        <v>128</v>
      </c>
      <c r="C13079">
        <v>2024</v>
      </c>
      <c r="D13079" t="s">
        <v>58</v>
      </c>
      <c r="E13079" t="s">
        <v>45</v>
      </c>
      <c r="F13079" t="s">
        <v>50</v>
      </c>
      <c r="G13079" t="s">
        <v>101</v>
      </c>
      <c r="H13079" t="s">
        <v>99</v>
      </c>
      <c r="I13079" t="s">
        <v>401</v>
      </c>
      <c r="J13079" s="3">
        <v>831479</v>
      </c>
    </row>
    <row r="13080" spans="1:10" hidden="1" x14ac:dyDescent="0.25">
      <c r="A13080" t="s">
        <v>131</v>
      </c>
      <c r="B13080" t="s">
        <v>128</v>
      </c>
      <c r="C13080">
        <v>2024</v>
      </c>
      <c r="D13080" t="s">
        <v>58</v>
      </c>
      <c r="E13080" t="s">
        <v>45</v>
      </c>
      <c r="F13080" t="s">
        <v>50</v>
      </c>
      <c r="G13080" t="s">
        <v>101</v>
      </c>
      <c r="H13080" t="s">
        <v>255</v>
      </c>
      <c r="I13080" t="s">
        <v>408</v>
      </c>
    </row>
    <row r="13081" spans="1:10" hidden="1" x14ac:dyDescent="0.25">
      <c r="A13081" t="s">
        <v>131</v>
      </c>
      <c r="B13081" t="s">
        <v>128</v>
      </c>
      <c r="C13081">
        <v>2024</v>
      </c>
      <c r="D13081" t="s">
        <v>58</v>
      </c>
      <c r="E13081" t="s">
        <v>45</v>
      </c>
      <c r="F13081" t="s">
        <v>50</v>
      </c>
      <c r="G13081" t="s">
        <v>101</v>
      </c>
      <c r="H13081" t="s">
        <v>255</v>
      </c>
      <c r="I13081" t="s">
        <v>383</v>
      </c>
    </row>
    <row r="13082" spans="1:10" hidden="1" x14ac:dyDescent="0.25">
      <c r="A13082" t="s">
        <v>131</v>
      </c>
      <c r="B13082" t="s">
        <v>128</v>
      </c>
      <c r="C13082">
        <v>2024</v>
      </c>
      <c r="D13082" t="s">
        <v>58</v>
      </c>
      <c r="E13082" t="s">
        <v>45</v>
      </c>
      <c r="F13082" t="s">
        <v>50</v>
      </c>
      <c r="G13082" t="s">
        <v>101</v>
      </c>
      <c r="H13082" t="s">
        <v>255</v>
      </c>
      <c r="I13082" t="s">
        <v>518</v>
      </c>
    </row>
    <row r="13083" spans="1:10" hidden="1" x14ac:dyDescent="0.25">
      <c r="A13083" t="s">
        <v>131</v>
      </c>
      <c r="B13083" t="s">
        <v>128</v>
      </c>
      <c r="C13083">
        <v>2024</v>
      </c>
      <c r="D13083" t="s">
        <v>58</v>
      </c>
      <c r="E13083" t="s">
        <v>45</v>
      </c>
      <c r="F13083" t="s">
        <v>50</v>
      </c>
      <c r="G13083" t="s">
        <v>101</v>
      </c>
      <c r="H13083" t="s">
        <v>255</v>
      </c>
      <c r="I13083" t="s">
        <v>429</v>
      </c>
    </row>
    <row r="13084" spans="1:10" hidden="1" x14ac:dyDescent="0.25">
      <c r="A13084" t="s">
        <v>131</v>
      </c>
      <c r="B13084" t="s">
        <v>128</v>
      </c>
      <c r="C13084">
        <v>2024</v>
      </c>
      <c r="D13084" t="s">
        <v>58</v>
      </c>
      <c r="E13084" t="s">
        <v>45</v>
      </c>
      <c r="F13084" t="s">
        <v>50</v>
      </c>
      <c r="G13084" t="s">
        <v>101</v>
      </c>
      <c r="H13084" t="s">
        <v>255</v>
      </c>
      <c r="I13084" t="s">
        <v>716</v>
      </c>
    </row>
    <row r="13085" spans="1:10" hidden="1" x14ac:dyDescent="0.25">
      <c r="A13085" t="s">
        <v>131</v>
      </c>
      <c r="B13085" t="s">
        <v>128</v>
      </c>
      <c r="C13085">
        <v>2024</v>
      </c>
      <c r="D13085" t="s">
        <v>58</v>
      </c>
      <c r="E13085" t="s">
        <v>45</v>
      </c>
      <c r="F13085" t="s">
        <v>50</v>
      </c>
      <c r="G13085" t="s">
        <v>101</v>
      </c>
      <c r="H13085" t="s">
        <v>255</v>
      </c>
      <c r="I13085" s="90" t="s">
        <v>798</v>
      </c>
      <c r="J13085" s="3">
        <v>40278.230000000003</v>
      </c>
    </row>
    <row r="13086" spans="1:10" hidden="1" x14ac:dyDescent="0.25">
      <c r="A13086" t="s">
        <v>131</v>
      </c>
      <c r="B13086" t="s">
        <v>128</v>
      </c>
      <c r="C13086">
        <v>2024</v>
      </c>
      <c r="D13086" t="s">
        <v>58</v>
      </c>
      <c r="E13086" t="s">
        <v>45</v>
      </c>
      <c r="F13086" t="s">
        <v>50</v>
      </c>
      <c r="G13086" t="s">
        <v>101</v>
      </c>
      <c r="H13086" t="s">
        <v>255</v>
      </c>
      <c r="I13086" s="90" t="s">
        <v>442</v>
      </c>
      <c r="J13086" s="3">
        <v>3920.83</v>
      </c>
    </row>
    <row r="13087" spans="1:10" hidden="1" x14ac:dyDescent="0.25">
      <c r="A13087" t="s">
        <v>131</v>
      </c>
      <c r="B13087" t="s">
        <v>128</v>
      </c>
      <c r="C13087">
        <v>2024</v>
      </c>
      <c r="D13087" t="s">
        <v>58</v>
      </c>
      <c r="E13087" t="s">
        <v>45</v>
      </c>
      <c r="F13087" t="s">
        <v>50</v>
      </c>
      <c r="G13087" t="s">
        <v>101</v>
      </c>
      <c r="H13087" t="s">
        <v>255</v>
      </c>
      <c r="I13087" s="90" t="s">
        <v>429</v>
      </c>
      <c r="J13087" s="3">
        <v>20148</v>
      </c>
    </row>
    <row r="13088" spans="1:10" hidden="1" x14ac:dyDescent="0.25">
      <c r="A13088" t="s">
        <v>131</v>
      </c>
      <c r="B13088" t="s">
        <v>128</v>
      </c>
      <c r="C13088">
        <v>2024</v>
      </c>
      <c r="D13088" t="s">
        <v>58</v>
      </c>
      <c r="E13088" t="s">
        <v>45</v>
      </c>
      <c r="F13088" t="s">
        <v>50</v>
      </c>
      <c r="G13088" t="s">
        <v>101</v>
      </c>
      <c r="H13088" t="s">
        <v>255</v>
      </c>
      <c r="I13088" s="90" t="s">
        <v>416</v>
      </c>
      <c r="J13088" s="3">
        <v>9300</v>
      </c>
    </row>
    <row r="13089" spans="1:10" hidden="1" x14ac:dyDescent="0.25">
      <c r="A13089" t="s">
        <v>131</v>
      </c>
      <c r="B13089" t="s">
        <v>128</v>
      </c>
      <c r="C13089">
        <v>2024</v>
      </c>
      <c r="D13089" t="s">
        <v>58</v>
      </c>
      <c r="E13089" t="s">
        <v>45</v>
      </c>
      <c r="F13089" t="s">
        <v>50</v>
      </c>
      <c r="G13089" t="s">
        <v>101</v>
      </c>
      <c r="H13089" t="s">
        <v>254</v>
      </c>
    </row>
    <row r="13090" spans="1:10" hidden="1" x14ac:dyDescent="0.25">
      <c r="A13090" t="s">
        <v>131</v>
      </c>
      <c r="B13090" t="s">
        <v>128</v>
      </c>
      <c r="C13090">
        <v>2024</v>
      </c>
      <c r="D13090" t="s">
        <v>58</v>
      </c>
      <c r="E13090" t="s">
        <v>45</v>
      </c>
      <c r="F13090" t="s">
        <v>50</v>
      </c>
      <c r="G13090" t="s">
        <v>101</v>
      </c>
      <c r="H13090" t="s">
        <v>255</v>
      </c>
      <c r="I13090" t="s">
        <v>671</v>
      </c>
    </row>
    <row r="13091" spans="1:10" hidden="1" x14ac:dyDescent="0.25">
      <c r="A13091" t="s">
        <v>131</v>
      </c>
      <c r="B13091" t="s">
        <v>128</v>
      </c>
      <c r="C13091">
        <v>2024</v>
      </c>
      <c r="D13091" t="s">
        <v>58</v>
      </c>
      <c r="E13091" t="s">
        <v>45</v>
      </c>
      <c r="F13091" t="s">
        <v>50</v>
      </c>
      <c r="G13091" t="s">
        <v>101</v>
      </c>
      <c r="H13091" t="s">
        <v>678</v>
      </c>
      <c r="I13091" t="s">
        <v>457</v>
      </c>
    </row>
    <row r="13092" spans="1:10" hidden="1" x14ac:dyDescent="0.25">
      <c r="A13092" t="s">
        <v>131</v>
      </c>
      <c r="B13092" t="s">
        <v>128</v>
      </c>
      <c r="C13092">
        <v>2024</v>
      </c>
      <c r="D13092" t="s">
        <v>58</v>
      </c>
      <c r="E13092" t="s">
        <v>45</v>
      </c>
      <c r="F13092" t="s">
        <v>50</v>
      </c>
      <c r="G13092" t="s">
        <v>101</v>
      </c>
      <c r="H13092" t="s">
        <v>678</v>
      </c>
      <c r="I13092" t="s">
        <v>465</v>
      </c>
    </row>
    <row r="13093" spans="1:10" hidden="1" x14ac:dyDescent="0.25">
      <c r="A13093" t="s">
        <v>131</v>
      </c>
      <c r="B13093" t="s">
        <v>128</v>
      </c>
      <c r="C13093">
        <v>2024</v>
      </c>
      <c r="D13093" t="s">
        <v>58</v>
      </c>
      <c r="E13093" t="s">
        <v>45</v>
      </c>
      <c r="F13093" t="s">
        <v>50</v>
      </c>
      <c r="G13093" t="s">
        <v>101</v>
      </c>
      <c r="H13093" t="s">
        <v>678</v>
      </c>
      <c r="I13093" t="s">
        <v>398</v>
      </c>
    </row>
    <row r="13094" spans="1:10" hidden="1" x14ac:dyDescent="0.25">
      <c r="A13094" t="s">
        <v>131</v>
      </c>
      <c r="B13094" t="s">
        <v>128</v>
      </c>
      <c r="C13094">
        <v>2024</v>
      </c>
      <c r="D13094" t="s">
        <v>58</v>
      </c>
      <c r="E13094" t="s">
        <v>45</v>
      </c>
      <c r="F13094" t="s">
        <v>50</v>
      </c>
      <c r="G13094" t="s">
        <v>101</v>
      </c>
      <c r="H13094" t="s">
        <v>678</v>
      </c>
      <c r="I13094" t="s">
        <v>503</v>
      </c>
    </row>
    <row r="13095" spans="1:10" hidden="1" x14ac:dyDescent="0.25">
      <c r="A13095" t="s">
        <v>131</v>
      </c>
      <c r="B13095" t="s">
        <v>128</v>
      </c>
      <c r="C13095">
        <v>2024</v>
      </c>
      <c r="D13095" t="s">
        <v>58</v>
      </c>
      <c r="E13095" t="s">
        <v>45</v>
      </c>
      <c r="F13095" t="s">
        <v>50</v>
      </c>
      <c r="G13095" t="s">
        <v>101</v>
      </c>
      <c r="H13095" t="s">
        <v>678</v>
      </c>
      <c r="I13095" t="s">
        <v>384</v>
      </c>
    </row>
    <row r="13096" spans="1:10" hidden="1" x14ac:dyDescent="0.25">
      <c r="A13096" t="s">
        <v>131</v>
      </c>
      <c r="B13096" t="s">
        <v>128</v>
      </c>
      <c r="C13096">
        <v>2024</v>
      </c>
      <c r="D13096" t="s">
        <v>58</v>
      </c>
      <c r="E13096" t="s">
        <v>45</v>
      </c>
      <c r="F13096" t="s">
        <v>50</v>
      </c>
      <c r="G13096" t="s">
        <v>101</v>
      </c>
      <c r="H13096" t="s">
        <v>678</v>
      </c>
      <c r="I13096" t="s">
        <v>414</v>
      </c>
    </row>
    <row r="13097" spans="1:10" hidden="1" x14ac:dyDescent="0.25">
      <c r="A13097" t="s">
        <v>131</v>
      </c>
      <c r="B13097" t="s">
        <v>128</v>
      </c>
      <c r="C13097">
        <v>2024</v>
      </c>
      <c r="D13097" t="s">
        <v>58</v>
      </c>
      <c r="E13097" t="s">
        <v>45</v>
      </c>
      <c r="F13097" t="s">
        <v>50</v>
      </c>
      <c r="G13097" t="s">
        <v>101</v>
      </c>
      <c r="H13097" t="s">
        <v>678</v>
      </c>
      <c r="I13097" t="s">
        <v>409</v>
      </c>
    </row>
    <row r="13098" spans="1:10" hidden="1" x14ac:dyDescent="0.25">
      <c r="A13098" t="s">
        <v>131</v>
      </c>
      <c r="B13098" t="s">
        <v>128</v>
      </c>
      <c r="C13098">
        <v>2024</v>
      </c>
      <c r="D13098" t="s">
        <v>58</v>
      </c>
      <c r="E13098" t="s">
        <v>45</v>
      </c>
      <c r="F13098" t="s">
        <v>50</v>
      </c>
      <c r="G13098" t="s">
        <v>101</v>
      </c>
      <c r="H13098" t="s">
        <v>678</v>
      </c>
      <c r="I13098" t="s">
        <v>417</v>
      </c>
    </row>
    <row r="13099" spans="1:10" hidden="1" x14ac:dyDescent="0.25">
      <c r="A13099" t="s">
        <v>131</v>
      </c>
      <c r="B13099" t="s">
        <v>128</v>
      </c>
      <c r="C13099">
        <v>2024</v>
      </c>
      <c r="D13099" t="s">
        <v>58</v>
      </c>
      <c r="E13099" t="s">
        <v>45</v>
      </c>
      <c r="F13099" t="s">
        <v>50</v>
      </c>
      <c r="G13099" t="s">
        <v>101</v>
      </c>
      <c r="H13099" t="s">
        <v>678</v>
      </c>
      <c r="I13099" t="s">
        <v>505</v>
      </c>
    </row>
    <row r="13100" spans="1:10" hidden="1" x14ac:dyDescent="0.25">
      <c r="A13100" t="s">
        <v>131</v>
      </c>
      <c r="B13100" t="s">
        <v>128</v>
      </c>
      <c r="C13100">
        <v>2024</v>
      </c>
      <c r="D13100" t="s">
        <v>58</v>
      </c>
      <c r="E13100" t="s">
        <v>45</v>
      </c>
      <c r="F13100" t="s">
        <v>50</v>
      </c>
      <c r="G13100" t="s">
        <v>101</v>
      </c>
      <c r="H13100" t="s">
        <v>678</v>
      </c>
      <c r="I13100" t="s">
        <v>403</v>
      </c>
      <c r="J13100" s="10">
        <v>-293.64</v>
      </c>
    </row>
    <row r="13101" spans="1:10" hidden="1" x14ac:dyDescent="0.25">
      <c r="A13101" t="s">
        <v>131</v>
      </c>
      <c r="B13101" t="s">
        <v>128</v>
      </c>
      <c r="C13101">
        <v>2024</v>
      </c>
      <c r="D13101" t="s">
        <v>58</v>
      </c>
      <c r="E13101" t="s">
        <v>45</v>
      </c>
      <c r="F13101" t="s">
        <v>50</v>
      </c>
      <c r="G13101" t="s">
        <v>101</v>
      </c>
      <c r="H13101" t="s">
        <v>678</v>
      </c>
      <c r="I13101" t="s">
        <v>414</v>
      </c>
    </row>
    <row r="13102" spans="1:10" hidden="1" x14ac:dyDescent="0.25">
      <c r="A13102" t="s">
        <v>131</v>
      </c>
      <c r="B13102" t="s">
        <v>128</v>
      </c>
      <c r="C13102">
        <v>2024</v>
      </c>
      <c r="D13102" t="s">
        <v>58</v>
      </c>
      <c r="E13102" t="s">
        <v>45</v>
      </c>
      <c r="F13102" t="s">
        <v>50</v>
      </c>
      <c r="G13102" t="s">
        <v>101</v>
      </c>
      <c r="H13102" t="s">
        <v>678</v>
      </c>
    </row>
    <row r="13103" spans="1:10" hidden="1" x14ac:dyDescent="0.25">
      <c r="A13103" t="s">
        <v>131</v>
      </c>
      <c r="B13103" t="s">
        <v>128</v>
      </c>
      <c r="C13103">
        <v>2024</v>
      </c>
      <c r="D13103" t="s">
        <v>58</v>
      </c>
      <c r="E13103" t="s">
        <v>45</v>
      </c>
      <c r="F13103" t="s">
        <v>50</v>
      </c>
      <c r="G13103" t="s">
        <v>101</v>
      </c>
      <c r="H13103" t="s">
        <v>678</v>
      </c>
    </row>
    <row r="13104" spans="1:10" hidden="1" x14ac:dyDescent="0.25">
      <c r="A13104" t="s">
        <v>131</v>
      </c>
      <c r="B13104" t="s">
        <v>128</v>
      </c>
      <c r="C13104">
        <v>2024</v>
      </c>
      <c r="D13104" t="s">
        <v>58</v>
      </c>
      <c r="E13104" t="s">
        <v>45</v>
      </c>
      <c r="F13104" t="s">
        <v>50</v>
      </c>
      <c r="G13104" t="s">
        <v>101</v>
      </c>
      <c r="H13104" t="s">
        <v>30</v>
      </c>
      <c r="I13104" s="90" t="s">
        <v>804</v>
      </c>
      <c r="J13104" s="3">
        <v>-89976.320000000007</v>
      </c>
    </row>
    <row r="13105" spans="1:10" hidden="1" x14ac:dyDescent="0.25">
      <c r="A13105" t="s">
        <v>131</v>
      </c>
      <c r="B13105" t="s">
        <v>128</v>
      </c>
      <c r="C13105">
        <v>2024</v>
      </c>
      <c r="D13105" t="s">
        <v>58</v>
      </c>
      <c r="E13105" t="s">
        <v>45</v>
      </c>
      <c r="F13105" t="s">
        <v>50</v>
      </c>
      <c r="G13105" t="s">
        <v>101</v>
      </c>
      <c r="H13105" t="s">
        <v>30</v>
      </c>
      <c r="I13105" s="90" t="s">
        <v>524</v>
      </c>
      <c r="J13105" s="3">
        <v>2950156</v>
      </c>
    </row>
    <row r="13106" spans="1:10" hidden="1" x14ac:dyDescent="0.25">
      <c r="A13106" t="s">
        <v>131</v>
      </c>
      <c r="B13106" t="s">
        <v>128</v>
      </c>
      <c r="C13106">
        <v>2024</v>
      </c>
      <c r="D13106" t="s">
        <v>58</v>
      </c>
      <c r="E13106" t="s">
        <v>45</v>
      </c>
      <c r="F13106" t="s">
        <v>50</v>
      </c>
      <c r="G13106" t="s">
        <v>101</v>
      </c>
      <c r="H13106" t="s">
        <v>30</v>
      </c>
      <c r="I13106" s="90" t="s">
        <v>696</v>
      </c>
      <c r="J13106" s="3">
        <v>295536.92</v>
      </c>
    </row>
    <row r="13107" spans="1:10" hidden="1" x14ac:dyDescent="0.25">
      <c r="A13107" t="s">
        <v>131</v>
      </c>
      <c r="B13107" t="s">
        <v>128</v>
      </c>
      <c r="C13107">
        <v>2024</v>
      </c>
      <c r="D13107" t="s">
        <v>58</v>
      </c>
      <c r="E13107" t="s">
        <v>45</v>
      </c>
      <c r="F13107" t="s">
        <v>50</v>
      </c>
      <c r="G13107" t="s">
        <v>101</v>
      </c>
      <c r="H13107" t="s">
        <v>30</v>
      </c>
      <c r="I13107" s="90" t="s">
        <v>805</v>
      </c>
      <c r="J13107" s="3">
        <f>275398.04-38558</f>
        <v>236840.03999999998</v>
      </c>
    </row>
    <row r="13108" spans="1:10" hidden="1" x14ac:dyDescent="0.25">
      <c r="A13108" t="s">
        <v>131</v>
      </c>
      <c r="B13108" t="s">
        <v>128</v>
      </c>
      <c r="C13108">
        <v>2024</v>
      </c>
      <c r="D13108" t="s">
        <v>58</v>
      </c>
      <c r="E13108" t="s">
        <v>45</v>
      </c>
      <c r="F13108" t="s">
        <v>50</v>
      </c>
      <c r="G13108" t="s">
        <v>101</v>
      </c>
      <c r="H13108" t="s">
        <v>30</v>
      </c>
      <c r="I13108" t="s">
        <v>478</v>
      </c>
    </row>
    <row r="13109" spans="1:10" hidden="1" x14ac:dyDescent="0.25">
      <c r="A13109" t="s">
        <v>131</v>
      </c>
      <c r="B13109" t="s">
        <v>128</v>
      </c>
      <c r="C13109">
        <v>2024</v>
      </c>
      <c r="D13109" t="s">
        <v>58</v>
      </c>
      <c r="E13109" t="s">
        <v>45</v>
      </c>
      <c r="F13109" t="s">
        <v>50</v>
      </c>
      <c r="G13109" t="s">
        <v>101</v>
      </c>
      <c r="H13109" t="s">
        <v>30</v>
      </c>
      <c r="I13109" t="s">
        <v>409</v>
      </c>
    </row>
    <row r="13110" spans="1:10" hidden="1" x14ac:dyDescent="0.25">
      <c r="A13110" t="s">
        <v>131</v>
      </c>
      <c r="B13110" t="s">
        <v>128</v>
      </c>
      <c r="C13110">
        <v>2024</v>
      </c>
      <c r="D13110" t="s">
        <v>58</v>
      </c>
      <c r="E13110" t="s">
        <v>45</v>
      </c>
      <c r="F13110" t="s">
        <v>50</v>
      </c>
      <c r="G13110" t="s">
        <v>101</v>
      </c>
      <c r="H13110" t="s">
        <v>30</v>
      </c>
      <c r="I13110" t="s">
        <v>464</v>
      </c>
    </row>
    <row r="13111" spans="1:10" hidden="1" x14ac:dyDescent="0.25">
      <c r="A13111" t="s">
        <v>131</v>
      </c>
      <c r="B13111" t="s">
        <v>128</v>
      </c>
      <c r="C13111">
        <v>2024</v>
      </c>
      <c r="D13111" t="s">
        <v>58</v>
      </c>
      <c r="E13111" t="s">
        <v>45</v>
      </c>
      <c r="F13111" t="s">
        <v>50</v>
      </c>
      <c r="G13111" t="s">
        <v>101</v>
      </c>
      <c r="H13111" t="s">
        <v>30</v>
      </c>
      <c r="I13111" t="s">
        <v>662</v>
      </c>
    </row>
    <row r="13112" spans="1:10" hidden="1" x14ac:dyDescent="0.25">
      <c r="A13112" t="s">
        <v>131</v>
      </c>
      <c r="B13112" t="s">
        <v>128</v>
      </c>
      <c r="C13112">
        <v>2024</v>
      </c>
      <c r="D13112" t="s">
        <v>58</v>
      </c>
      <c r="E13112" t="s">
        <v>45</v>
      </c>
      <c r="F13112" t="s">
        <v>50</v>
      </c>
      <c r="G13112" t="s">
        <v>101</v>
      </c>
      <c r="H13112" t="s">
        <v>30</v>
      </c>
      <c r="I13112" t="s">
        <v>663</v>
      </c>
    </row>
    <row r="13113" spans="1:10" hidden="1" x14ac:dyDescent="0.25">
      <c r="A13113" t="s">
        <v>131</v>
      </c>
      <c r="B13113" t="s">
        <v>128</v>
      </c>
      <c r="C13113">
        <v>2024</v>
      </c>
      <c r="D13113" t="s">
        <v>58</v>
      </c>
      <c r="E13113" t="s">
        <v>45</v>
      </c>
      <c r="F13113" t="s">
        <v>50</v>
      </c>
      <c r="G13113" t="s">
        <v>101</v>
      </c>
      <c r="H13113" t="s">
        <v>30</v>
      </c>
      <c r="I13113" t="s">
        <v>664</v>
      </c>
    </row>
    <row r="13114" spans="1:10" hidden="1" x14ac:dyDescent="0.25">
      <c r="A13114" t="s">
        <v>131</v>
      </c>
      <c r="B13114" t="s">
        <v>128</v>
      </c>
      <c r="C13114">
        <v>2024</v>
      </c>
      <c r="D13114" t="s">
        <v>58</v>
      </c>
      <c r="E13114" t="s">
        <v>45</v>
      </c>
      <c r="F13114" t="s">
        <v>50</v>
      </c>
      <c r="G13114" t="s">
        <v>101</v>
      </c>
      <c r="H13114" t="s">
        <v>30</v>
      </c>
      <c r="I13114" t="s">
        <v>615</v>
      </c>
    </row>
    <row r="13115" spans="1:10" hidden="1" x14ac:dyDescent="0.25">
      <c r="A13115" t="s">
        <v>131</v>
      </c>
      <c r="B13115" t="s">
        <v>128</v>
      </c>
      <c r="C13115">
        <v>2024</v>
      </c>
      <c r="D13115" t="s">
        <v>58</v>
      </c>
      <c r="E13115" t="s">
        <v>45</v>
      </c>
      <c r="F13115" t="s">
        <v>50</v>
      </c>
      <c r="G13115" t="s">
        <v>101</v>
      </c>
      <c r="H13115" t="s">
        <v>30</v>
      </c>
      <c r="I13115" t="s">
        <v>526</v>
      </c>
    </row>
    <row r="13116" spans="1:10" hidden="1" x14ac:dyDescent="0.25">
      <c r="A13116" t="s">
        <v>131</v>
      </c>
      <c r="B13116" t="s">
        <v>128</v>
      </c>
      <c r="C13116">
        <v>2024</v>
      </c>
      <c r="D13116" t="s">
        <v>58</v>
      </c>
      <c r="E13116" t="s">
        <v>45</v>
      </c>
      <c r="F13116" t="s">
        <v>50</v>
      </c>
      <c r="G13116" t="s">
        <v>101</v>
      </c>
      <c r="H13116" t="s">
        <v>30</v>
      </c>
      <c r="I13116" t="s">
        <v>717</v>
      </c>
    </row>
    <row r="13117" spans="1:10" hidden="1" x14ac:dyDescent="0.25">
      <c r="A13117" t="s">
        <v>131</v>
      </c>
      <c r="B13117" t="s">
        <v>128</v>
      </c>
      <c r="C13117">
        <v>2024</v>
      </c>
      <c r="D13117" t="s">
        <v>58</v>
      </c>
      <c r="E13117" t="s">
        <v>45</v>
      </c>
      <c r="F13117" t="s">
        <v>50</v>
      </c>
      <c r="G13117" t="s">
        <v>101</v>
      </c>
      <c r="H13117" t="s">
        <v>30</v>
      </c>
      <c r="I13117" t="s">
        <v>375</v>
      </c>
    </row>
    <row r="13118" spans="1:10" hidden="1" x14ac:dyDescent="0.25">
      <c r="A13118" t="s">
        <v>131</v>
      </c>
      <c r="B13118" t="s">
        <v>128</v>
      </c>
      <c r="C13118">
        <v>2024</v>
      </c>
      <c r="D13118" t="s">
        <v>58</v>
      </c>
      <c r="E13118" t="s">
        <v>45</v>
      </c>
      <c r="F13118" t="s">
        <v>50</v>
      </c>
      <c r="G13118" t="s">
        <v>101</v>
      </c>
      <c r="H13118" t="s">
        <v>30</v>
      </c>
      <c r="I13118" t="s">
        <v>556</v>
      </c>
    </row>
    <row r="13119" spans="1:10" hidden="1" x14ac:dyDescent="0.25">
      <c r="A13119" t="s">
        <v>131</v>
      </c>
      <c r="B13119" t="s">
        <v>128</v>
      </c>
      <c r="C13119">
        <v>2024</v>
      </c>
      <c r="D13119" t="s">
        <v>58</v>
      </c>
      <c r="E13119" t="s">
        <v>45</v>
      </c>
      <c r="F13119" t="s">
        <v>50</v>
      </c>
      <c r="G13119" t="s">
        <v>101</v>
      </c>
      <c r="H13119" t="s">
        <v>30</v>
      </c>
      <c r="I13119" t="s">
        <v>591</v>
      </c>
    </row>
    <row r="13120" spans="1:10" hidden="1" x14ac:dyDescent="0.25">
      <c r="A13120" t="s">
        <v>131</v>
      </c>
      <c r="B13120" t="s">
        <v>128</v>
      </c>
      <c r="C13120">
        <v>2024</v>
      </c>
      <c r="D13120" t="s">
        <v>58</v>
      </c>
      <c r="E13120" t="s">
        <v>45</v>
      </c>
      <c r="F13120" t="s">
        <v>50</v>
      </c>
      <c r="G13120" t="s">
        <v>101</v>
      </c>
      <c r="H13120" t="s">
        <v>30</v>
      </c>
      <c r="I13120" t="s">
        <v>524</v>
      </c>
    </row>
    <row r="13121" spans="1:10" hidden="1" x14ac:dyDescent="0.25">
      <c r="A13121" t="s">
        <v>131</v>
      </c>
      <c r="B13121" t="s">
        <v>128</v>
      </c>
      <c r="C13121">
        <v>2024</v>
      </c>
      <c r="D13121" t="s">
        <v>58</v>
      </c>
      <c r="E13121" t="s">
        <v>45</v>
      </c>
      <c r="F13121" t="s">
        <v>50</v>
      </c>
      <c r="G13121" t="s">
        <v>101</v>
      </c>
      <c r="H13121" t="s">
        <v>30</v>
      </c>
      <c r="I13121" t="s">
        <v>403</v>
      </c>
    </row>
    <row r="13122" spans="1:10" hidden="1" x14ac:dyDescent="0.25">
      <c r="A13122" t="s">
        <v>131</v>
      </c>
      <c r="B13122" t="s">
        <v>128</v>
      </c>
      <c r="C13122">
        <v>2024</v>
      </c>
      <c r="D13122" t="s">
        <v>58</v>
      </c>
      <c r="E13122" t="s">
        <v>45</v>
      </c>
      <c r="F13122" t="s">
        <v>50</v>
      </c>
      <c r="G13122" t="s">
        <v>101</v>
      </c>
      <c r="H13122" t="s">
        <v>30</v>
      </c>
      <c r="I13122" t="s">
        <v>426</v>
      </c>
    </row>
    <row r="13123" spans="1:10" hidden="1" x14ac:dyDescent="0.25">
      <c r="A13123" t="s">
        <v>131</v>
      </c>
      <c r="B13123" t="s">
        <v>128</v>
      </c>
      <c r="C13123">
        <v>2024</v>
      </c>
      <c r="D13123" t="s">
        <v>58</v>
      </c>
      <c r="E13123" t="s">
        <v>45</v>
      </c>
      <c r="F13123" t="s">
        <v>50</v>
      </c>
      <c r="G13123" t="s">
        <v>101</v>
      </c>
      <c r="H13123" t="s">
        <v>30</v>
      </c>
      <c r="I13123" t="s">
        <v>607</v>
      </c>
    </row>
    <row r="13124" spans="1:10" hidden="1" x14ac:dyDescent="0.25">
      <c r="A13124" t="s">
        <v>131</v>
      </c>
      <c r="B13124" t="s">
        <v>128</v>
      </c>
      <c r="C13124">
        <v>2024</v>
      </c>
      <c r="D13124" t="s">
        <v>58</v>
      </c>
      <c r="E13124" t="s">
        <v>45</v>
      </c>
      <c r="F13124" t="s">
        <v>50</v>
      </c>
      <c r="G13124" t="s">
        <v>101</v>
      </c>
      <c r="H13124" t="s">
        <v>30</v>
      </c>
      <c r="I13124" t="s">
        <v>620</v>
      </c>
    </row>
    <row r="13125" spans="1:10" hidden="1" x14ac:dyDescent="0.25">
      <c r="A13125" t="s">
        <v>131</v>
      </c>
      <c r="B13125" t="s">
        <v>128</v>
      </c>
      <c r="C13125">
        <v>2024</v>
      </c>
      <c r="D13125" t="s">
        <v>58</v>
      </c>
      <c r="E13125" t="s">
        <v>45</v>
      </c>
      <c r="F13125" t="s">
        <v>50</v>
      </c>
      <c r="G13125" t="s">
        <v>101</v>
      </c>
      <c r="H13125" t="s">
        <v>30</v>
      </c>
    </row>
    <row r="13126" spans="1:10" hidden="1" x14ac:dyDescent="0.25">
      <c r="A13126" t="s">
        <v>131</v>
      </c>
      <c r="B13126" t="s">
        <v>128</v>
      </c>
      <c r="C13126">
        <v>2024</v>
      </c>
      <c r="D13126" t="s">
        <v>58</v>
      </c>
      <c r="E13126" t="s">
        <v>45</v>
      </c>
      <c r="F13126" t="s">
        <v>50</v>
      </c>
      <c r="G13126" t="s">
        <v>101</v>
      </c>
      <c r="H13126" t="s">
        <v>30</v>
      </c>
    </row>
    <row r="13127" spans="1:10" hidden="1" x14ac:dyDescent="0.25">
      <c r="A13127" t="s">
        <v>131</v>
      </c>
      <c r="B13127" t="s">
        <v>128</v>
      </c>
      <c r="C13127">
        <v>2024</v>
      </c>
      <c r="D13127" t="s">
        <v>58</v>
      </c>
      <c r="E13127" t="s">
        <v>45</v>
      </c>
      <c r="F13127" t="s">
        <v>50</v>
      </c>
      <c r="G13127" t="s">
        <v>101</v>
      </c>
      <c r="H13127" t="s">
        <v>30</v>
      </c>
    </row>
    <row r="13128" spans="1:10" hidden="1" x14ac:dyDescent="0.25">
      <c r="A13128" t="s">
        <v>131</v>
      </c>
      <c r="B13128" t="s">
        <v>128</v>
      </c>
      <c r="C13128">
        <v>2024</v>
      </c>
      <c r="D13128" t="s">
        <v>58</v>
      </c>
      <c r="E13128" t="s">
        <v>45</v>
      </c>
      <c r="F13128" t="s">
        <v>50</v>
      </c>
      <c r="G13128" t="s">
        <v>101</v>
      </c>
      <c r="H13128" t="s">
        <v>30</v>
      </c>
    </row>
    <row r="13129" spans="1:10" hidden="1" x14ac:dyDescent="0.25">
      <c r="A13129" t="s">
        <v>131</v>
      </c>
      <c r="B13129" t="s">
        <v>128</v>
      </c>
      <c r="C13129">
        <v>2024</v>
      </c>
      <c r="D13129" t="s">
        <v>58</v>
      </c>
      <c r="E13129" t="s">
        <v>45</v>
      </c>
      <c r="F13129" t="s">
        <v>50</v>
      </c>
      <c r="G13129" t="s">
        <v>101</v>
      </c>
      <c r="H13129" t="s">
        <v>30</v>
      </c>
    </row>
    <row r="13130" spans="1:10" hidden="1" x14ac:dyDescent="0.25">
      <c r="A13130" t="s">
        <v>131</v>
      </c>
      <c r="B13130" t="s">
        <v>128</v>
      </c>
      <c r="C13130">
        <v>2024</v>
      </c>
      <c r="D13130" t="s">
        <v>58</v>
      </c>
      <c r="E13130" t="s">
        <v>45</v>
      </c>
      <c r="F13130" t="s">
        <v>50</v>
      </c>
      <c r="G13130" t="s">
        <v>101</v>
      </c>
      <c r="H13130" t="s">
        <v>30</v>
      </c>
    </row>
    <row r="13131" spans="1:10" hidden="1" x14ac:dyDescent="0.25">
      <c r="A13131" t="s">
        <v>131</v>
      </c>
      <c r="B13131" t="s">
        <v>128</v>
      </c>
      <c r="C13131">
        <v>2024</v>
      </c>
      <c r="D13131" t="s">
        <v>58</v>
      </c>
      <c r="E13131" t="s">
        <v>287</v>
      </c>
      <c r="F13131" t="s">
        <v>287</v>
      </c>
      <c r="G13131" t="s">
        <v>287</v>
      </c>
      <c r="H13131" t="s">
        <v>288</v>
      </c>
      <c r="I13131" t="s">
        <v>403</v>
      </c>
      <c r="J13131" s="10">
        <v>85705000</v>
      </c>
    </row>
    <row r="13132" spans="1:10" hidden="1" x14ac:dyDescent="0.25">
      <c r="A13132" t="s">
        <v>131</v>
      </c>
      <c r="B13132" t="s">
        <v>128</v>
      </c>
      <c r="C13132">
        <v>2024</v>
      </c>
      <c r="D13132" t="s">
        <v>58</v>
      </c>
      <c r="E13132" t="s">
        <v>112</v>
      </c>
      <c r="F13132" t="s">
        <v>117</v>
      </c>
      <c r="G13132" t="s">
        <v>53</v>
      </c>
      <c r="H13132" t="s">
        <v>256</v>
      </c>
    </row>
    <row r="13133" spans="1:10" hidden="1" x14ac:dyDescent="0.25">
      <c r="A13133" t="s">
        <v>131</v>
      </c>
      <c r="B13133" t="s">
        <v>128</v>
      </c>
      <c r="C13133">
        <v>2024</v>
      </c>
      <c r="D13133" t="s">
        <v>58</v>
      </c>
      <c r="E13133" t="s">
        <v>112</v>
      </c>
      <c r="F13133" t="s">
        <v>117</v>
      </c>
      <c r="G13133" t="s">
        <v>53</v>
      </c>
      <c r="H13133" t="s">
        <v>335</v>
      </c>
      <c r="I13133" t="s">
        <v>475</v>
      </c>
      <c r="J13133" s="3">
        <v>21525000</v>
      </c>
    </row>
    <row r="13134" spans="1:10" hidden="1" x14ac:dyDescent="0.25">
      <c r="A13134" t="s">
        <v>131</v>
      </c>
      <c r="B13134" t="s">
        <v>128</v>
      </c>
      <c r="C13134">
        <v>2024</v>
      </c>
      <c r="D13134" t="s">
        <v>58</v>
      </c>
      <c r="E13134" t="s">
        <v>112</v>
      </c>
      <c r="F13134" t="s">
        <v>117</v>
      </c>
      <c r="G13134" t="s">
        <v>53</v>
      </c>
      <c r="H13134" t="s">
        <v>257</v>
      </c>
      <c r="I13134" t="s">
        <v>406</v>
      </c>
    </row>
    <row r="13135" spans="1:10" hidden="1" x14ac:dyDescent="0.25">
      <c r="A13135" t="s">
        <v>131</v>
      </c>
      <c r="B13135" t="s">
        <v>128</v>
      </c>
      <c r="C13135">
        <v>2024</v>
      </c>
      <c r="D13135" t="s">
        <v>58</v>
      </c>
      <c r="E13135" t="s">
        <v>112</v>
      </c>
      <c r="F13135" t="s">
        <v>117</v>
      </c>
      <c r="G13135" t="s">
        <v>53</v>
      </c>
      <c r="H13135" t="s">
        <v>257</v>
      </c>
      <c r="I13135" t="s">
        <v>408</v>
      </c>
    </row>
    <row r="13136" spans="1:10" hidden="1" x14ac:dyDescent="0.25">
      <c r="A13136" t="s">
        <v>131</v>
      </c>
      <c r="B13136" t="s">
        <v>128</v>
      </c>
      <c r="C13136">
        <v>2024</v>
      </c>
      <c r="D13136" t="s">
        <v>58</v>
      </c>
      <c r="E13136" t="s">
        <v>112</v>
      </c>
      <c r="F13136" t="s">
        <v>117</v>
      </c>
      <c r="G13136" t="s">
        <v>53</v>
      </c>
      <c r="H13136" t="s">
        <v>257</v>
      </c>
      <c r="I13136" t="s">
        <v>421</v>
      </c>
    </row>
    <row r="13137" spans="1:10" hidden="1" x14ac:dyDescent="0.25">
      <c r="A13137" t="s">
        <v>131</v>
      </c>
      <c r="B13137" t="s">
        <v>128</v>
      </c>
      <c r="C13137">
        <v>2024</v>
      </c>
      <c r="D13137" t="s">
        <v>58</v>
      </c>
      <c r="E13137" t="s">
        <v>112</v>
      </c>
      <c r="F13137" t="s">
        <v>117</v>
      </c>
      <c r="G13137" t="s">
        <v>53</v>
      </c>
      <c r="H13137" t="s">
        <v>257</v>
      </c>
      <c r="I13137" t="s">
        <v>407</v>
      </c>
      <c r="J13137" s="3">
        <v>972000</v>
      </c>
    </row>
    <row r="13138" spans="1:10" hidden="1" x14ac:dyDescent="0.25">
      <c r="A13138" t="s">
        <v>131</v>
      </c>
      <c r="B13138" t="s">
        <v>128</v>
      </c>
      <c r="C13138">
        <v>2024</v>
      </c>
      <c r="D13138" t="s">
        <v>58</v>
      </c>
      <c r="E13138" t="s">
        <v>112</v>
      </c>
      <c r="F13138" t="s">
        <v>117</v>
      </c>
      <c r="G13138" t="s">
        <v>53</v>
      </c>
      <c r="H13138" t="s">
        <v>257</v>
      </c>
    </row>
    <row r="13139" spans="1:10" hidden="1" x14ac:dyDescent="0.25">
      <c r="A13139" t="s">
        <v>131</v>
      </c>
      <c r="B13139" t="s">
        <v>128</v>
      </c>
      <c r="C13139">
        <v>2024</v>
      </c>
      <c r="D13139" t="s">
        <v>58</v>
      </c>
      <c r="E13139" t="s">
        <v>112</v>
      </c>
      <c r="F13139" t="s">
        <v>117</v>
      </c>
      <c r="G13139" t="s">
        <v>53</v>
      </c>
      <c r="H13139" t="s">
        <v>257</v>
      </c>
    </row>
    <row r="13140" spans="1:10" hidden="1" x14ac:dyDescent="0.25">
      <c r="A13140" t="s">
        <v>131</v>
      </c>
      <c r="B13140" t="s">
        <v>128</v>
      </c>
      <c r="C13140">
        <v>2024</v>
      </c>
      <c r="D13140" t="s">
        <v>58</v>
      </c>
      <c r="E13140" t="s">
        <v>112</v>
      </c>
      <c r="F13140" t="s">
        <v>117</v>
      </c>
      <c r="G13140" t="s">
        <v>53</v>
      </c>
      <c r="H13140" t="s">
        <v>257</v>
      </c>
    </row>
    <row r="13141" spans="1:10" hidden="1" x14ac:dyDescent="0.25">
      <c r="A13141" t="s">
        <v>131</v>
      </c>
      <c r="B13141" t="s">
        <v>128</v>
      </c>
      <c r="C13141">
        <v>2024</v>
      </c>
      <c r="D13141" t="s">
        <v>58</v>
      </c>
      <c r="E13141" t="s">
        <v>112</v>
      </c>
      <c r="F13141" t="s">
        <v>117</v>
      </c>
      <c r="G13141" t="s">
        <v>53</v>
      </c>
      <c r="H13141" t="s">
        <v>258</v>
      </c>
    </row>
    <row r="13142" spans="1:10" hidden="1" x14ac:dyDescent="0.25">
      <c r="A13142" t="s">
        <v>131</v>
      </c>
      <c r="B13142" t="s">
        <v>128</v>
      </c>
      <c r="C13142">
        <v>2024</v>
      </c>
      <c r="D13142" t="s">
        <v>58</v>
      </c>
      <c r="E13142" t="s">
        <v>112</v>
      </c>
      <c r="F13142" t="s">
        <v>117</v>
      </c>
      <c r="G13142" t="s">
        <v>53</v>
      </c>
      <c r="H13142" t="s">
        <v>259</v>
      </c>
      <c r="I13142" t="s">
        <v>442</v>
      </c>
      <c r="J13142" s="3">
        <v>3564750</v>
      </c>
    </row>
    <row r="13143" spans="1:10" hidden="1" x14ac:dyDescent="0.25">
      <c r="A13143" t="s">
        <v>131</v>
      </c>
      <c r="B13143" t="s">
        <v>128</v>
      </c>
      <c r="C13143">
        <v>2024</v>
      </c>
      <c r="D13143" t="s">
        <v>58</v>
      </c>
      <c r="E13143" t="s">
        <v>112</v>
      </c>
      <c r="F13143" t="s">
        <v>117</v>
      </c>
      <c r="G13143" t="s">
        <v>53</v>
      </c>
      <c r="H13143" t="s">
        <v>259</v>
      </c>
      <c r="I13143" s="90" t="s">
        <v>408</v>
      </c>
      <c r="J13143" s="3">
        <v>30647000</v>
      </c>
    </row>
    <row r="13144" spans="1:10" hidden="1" x14ac:dyDescent="0.25">
      <c r="A13144" t="s">
        <v>131</v>
      </c>
      <c r="B13144" t="s">
        <v>128</v>
      </c>
      <c r="C13144">
        <v>2024</v>
      </c>
      <c r="D13144" t="s">
        <v>58</v>
      </c>
      <c r="E13144" t="s">
        <v>112</v>
      </c>
      <c r="F13144" t="s">
        <v>117</v>
      </c>
      <c r="G13144" t="s">
        <v>53</v>
      </c>
      <c r="H13144" t="s">
        <v>259</v>
      </c>
      <c r="I13144" s="90" t="s">
        <v>409</v>
      </c>
      <c r="J13144" s="3">
        <v>542813.35</v>
      </c>
    </row>
    <row r="13145" spans="1:10" hidden="1" x14ac:dyDescent="0.25">
      <c r="A13145" t="s">
        <v>131</v>
      </c>
      <c r="B13145" t="s">
        <v>128</v>
      </c>
      <c r="C13145">
        <v>2024</v>
      </c>
      <c r="D13145" t="s">
        <v>58</v>
      </c>
      <c r="E13145" t="s">
        <v>112</v>
      </c>
      <c r="F13145" t="s">
        <v>117</v>
      </c>
      <c r="G13145" t="s">
        <v>53</v>
      </c>
      <c r="H13145" t="s">
        <v>259</v>
      </c>
      <c r="I13145" t="s">
        <v>671</v>
      </c>
      <c r="J13145" s="3">
        <v>4127430</v>
      </c>
    </row>
    <row r="13146" spans="1:10" hidden="1" x14ac:dyDescent="0.25">
      <c r="A13146" t="s">
        <v>131</v>
      </c>
      <c r="B13146" t="s">
        <v>128</v>
      </c>
      <c r="C13146">
        <v>2024</v>
      </c>
      <c r="D13146" t="s">
        <v>58</v>
      </c>
      <c r="E13146" t="s">
        <v>112</v>
      </c>
      <c r="F13146" t="s">
        <v>117</v>
      </c>
      <c r="G13146" t="s">
        <v>53</v>
      </c>
      <c r="H13146" t="s">
        <v>259</v>
      </c>
      <c r="I13146" t="s">
        <v>676</v>
      </c>
      <c r="J13146" s="3">
        <v>29955685</v>
      </c>
    </row>
    <row r="13147" spans="1:10" hidden="1" x14ac:dyDescent="0.25">
      <c r="A13147" t="s">
        <v>131</v>
      </c>
      <c r="B13147" t="s">
        <v>128</v>
      </c>
      <c r="C13147">
        <v>2024</v>
      </c>
      <c r="D13147" t="s">
        <v>58</v>
      </c>
      <c r="E13147" t="s">
        <v>112</v>
      </c>
      <c r="F13147" t="s">
        <v>117</v>
      </c>
      <c r="G13147" t="s">
        <v>53</v>
      </c>
      <c r="H13147" t="s">
        <v>259</v>
      </c>
      <c r="I13147" s="90" t="s">
        <v>411</v>
      </c>
      <c r="J13147" s="3">
        <v>-35944</v>
      </c>
    </row>
    <row r="13148" spans="1:10" hidden="1" x14ac:dyDescent="0.25">
      <c r="A13148" t="s">
        <v>131</v>
      </c>
      <c r="B13148" t="s">
        <v>128</v>
      </c>
      <c r="C13148">
        <v>2024</v>
      </c>
      <c r="D13148" t="s">
        <v>58</v>
      </c>
      <c r="E13148" t="s">
        <v>112</v>
      </c>
      <c r="F13148" t="s">
        <v>117</v>
      </c>
      <c r="G13148" t="s">
        <v>53</v>
      </c>
      <c r="H13148" t="s">
        <v>259</v>
      </c>
      <c r="I13148" t="s">
        <v>705</v>
      </c>
      <c r="J13148" s="3">
        <v>154455285</v>
      </c>
    </row>
    <row r="13149" spans="1:10" hidden="1" x14ac:dyDescent="0.25">
      <c r="A13149" t="s">
        <v>131</v>
      </c>
      <c r="B13149" t="s">
        <v>128</v>
      </c>
      <c r="C13149">
        <v>2024</v>
      </c>
      <c r="D13149" t="s">
        <v>58</v>
      </c>
      <c r="E13149" t="s">
        <v>112</v>
      </c>
      <c r="F13149" t="s">
        <v>117</v>
      </c>
      <c r="G13149" t="s">
        <v>53</v>
      </c>
      <c r="H13149" t="s">
        <v>259</v>
      </c>
      <c r="I13149" s="90" t="s">
        <v>410</v>
      </c>
      <c r="J13149" s="3">
        <v>31226</v>
      </c>
    </row>
    <row r="13150" spans="1:10" hidden="1" x14ac:dyDescent="0.25">
      <c r="A13150" t="s">
        <v>131</v>
      </c>
      <c r="B13150" t="s">
        <v>128</v>
      </c>
      <c r="C13150">
        <v>2024</v>
      </c>
      <c r="D13150" t="s">
        <v>58</v>
      </c>
      <c r="E13150" t="s">
        <v>112</v>
      </c>
      <c r="F13150" t="s">
        <v>117</v>
      </c>
      <c r="G13150" t="s">
        <v>334</v>
      </c>
      <c r="H13150" t="s">
        <v>335</v>
      </c>
      <c r="I13150" t="s">
        <v>475</v>
      </c>
    </row>
    <row r="13151" spans="1:10" hidden="1" x14ac:dyDescent="0.25">
      <c r="A13151" t="s">
        <v>131</v>
      </c>
      <c r="B13151" t="s">
        <v>128</v>
      </c>
      <c r="C13151">
        <v>2024</v>
      </c>
      <c r="D13151" t="s">
        <v>58</v>
      </c>
      <c r="E13151" t="s">
        <v>112</v>
      </c>
      <c r="F13151" t="s">
        <v>117</v>
      </c>
      <c r="G13151" t="s">
        <v>318</v>
      </c>
      <c r="H13151" t="s">
        <v>180</v>
      </c>
      <c r="I13151" t="s">
        <v>671</v>
      </c>
    </row>
    <row r="13152" spans="1:10" hidden="1" x14ac:dyDescent="0.25">
      <c r="A13152" t="s">
        <v>131</v>
      </c>
      <c r="B13152" t="s">
        <v>128</v>
      </c>
      <c r="C13152">
        <v>2024</v>
      </c>
      <c r="D13152" t="s">
        <v>58</v>
      </c>
      <c r="E13152" t="s">
        <v>112</v>
      </c>
      <c r="F13152" t="s">
        <v>117</v>
      </c>
      <c r="G13152" t="s">
        <v>318</v>
      </c>
      <c r="H13152" t="s">
        <v>180</v>
      </c>
      <c r="I13152" t="s">
        <v>505</v>
      </c>
    </row>
    <row r="13153" spans="1:10" hidden="1" x14ac:dyDescent="0.25">
      <c r="A13153" t="s">
        <v>131</v>
      </c>
      <c r="B13153" t="s">
        <v>128</v>
      </c>
      <c r="C13153">
        <v>2024</v>
      </c>
      <c r="D13153" t="s">
        <v>58</v>
      </c>
      <c r="E13153" t="s">
        <v>112</v>
      </c>
      <c r="F13153" t="s">
        <v>117</v>
      </c>
      <c r="G13153" t="s">
        <v>318</v>
      </c>
      <c r="H13153" t="s">
        <v>180</v>
      </c>
      <c r="I13153" t="s">
        <v>413</v>
      </c>
      <c r="J13153" s="3">
        <v>1823150</v>
      </c>
    </row>
    <row r="13154" spans="1:10" hidden="1" x14ac:dyDescent="0.25">
      <c r="A13154" t="s">
        <v>131</v>
      </c>
      <c r="B13154" t="s">
        <v>128</v>
      </c>
      <c r="C13154">
        <v>2024</v>
      </c>
      <c r="D13154" t="s">
        <v>58</v>
      </c>
      <c r="E13154" t="s">
        <v>112</v>
      </c>
      <c r="F13154" t="s">
        <v>117</v>
      </c>
      <c r="G13154" t="s">
        <v>318</v>
      </c>
      <c r="H13154" t="s">
        <v>180</v>
      </c>
      <c r="I13154" t="s">
        <v>414</v>
      </c>
      <c r="J13154" s="3">
        <v>1758200</v>
      </c>
    </row>
    <row r="13155" spans="1:10" hidden="1" x14ac:dyDescent="0.25">
      <c r="A13155" t="s">
        <v>131</v>
      </c>
      <c r="B13155" t="s">
        <v>128</v>
      </c>
      <c r="C13155">
        <v>2024</v>
      </c>
      <c r="D13155" t="s">
        <v>58</v>
      </c>
      <c r="E13155" t="s">
        <v>112</v>
      </c>
      <c r="F13155" t="s">
        <v>117</v>
      </c>
      <c r="G13155" t="s">
        <v>318</v>
      </c>
      <c r="H13155" t="s">
        <v>180</v>
      </c>
      <c r="I13155" t="s">
        <v>676</v>
      </c>
    </row>
    <row r="13156" spans="1:10" hidden="1" x14ac:dyDescent="0.25">
      <c r="A13156" t="s">
        <v>131</v>
      </c>
      <c r="B13156" t="s">
        <v>128</v>
      </c>
      <c r="C13156">
        <v>2024</v>
      </c>
      <c r="D13156" t="s">
        <v>58</v>
      </c>
      <c r="E13156" t="s">
        <v>112</v>
      </c>
      <c r="F13156" t="s">
        <v>117</v>
      </c>
      <c r="G13156" t="s">
        <v>318</v>
      </c>
      <c r="H13156" t="s">
        <v>180</v>
      </c>
      <c r="I13156" t="s">
        <v>503</v>
      </c>
    </row>
    <row r="13157" spans="1:10" hidden="1" x14ac:dyDescent="0.25">
      <c r="A13157" t="s">
        <v>131</v>
      </c>
      <c r="B13157" t="s">
        <v>128</v>
      </c>
      <c r="C13157">
        <v>2024</v>
      </c>
      <c r="D13157" t="s">
        <v>58</v>
      </c>
      <c r="E13157" t="s">
        <v>112</v>
      </c>
      <c r="F13157" t="s">
        <v>117</v>
      </c>
      <c r="G13157" t="s">
        <v>318</v>
      </c>
      <c r="H13157" t="s">
        <v>550</v>
      </c>
    </row>
    <row r="13158" spans="1:10" hidden="1" x14ac:dyDescent="0.25">
      <c r="A13158" t="s">
        <v>131</v>
      </c>
      <c r="B13158" t="s">
        <v>128</v>
      </c>
      <c r="C13158">
        <v>2024</v>
      </c>
      <c r="D13158" t="s">
        <v>58</v>
      </c>
      <c r="E13158" t="s">
        <v>112</v>
      </c>
      <c r="F13158" t="s">
        <v>117</v>
      </c>
      <c r="G13158" t="s">
        <v>318</v>
      </c>
      <c r="H13158" t="s">
        <v>279</v>
      </c>
      <c r="I13158" t="s">
        <v>414</v>
      </c>
      <c r="J13158" s="3">
        <v>1000000</v>
      </c>
    </row>
    <row r="13159" spans="1:10" hidden="1" x14ac:dyDescent="0.25">
      <c r="A13159" t="s">
        <v>131</v>
      </c>
      <c r="B13159" t="s">
        <v>128</v>
      </c>
      <c r="C13159">
        <v>2024</v>
      </c>
      <c r="D13159" t="s">
        <v>58</v>
      </c>
      <c r="E13159" t="s">
        <v>112</v>
      </c>
      <c r="F13159" t="s">
        <v>117</v>
      </c>
      <c r="G13159" t="s">
        <v>318</v>
      </c>
      <c r="H13159" t="s">
        <v>279</v>
      </c>
      <c r="I13159" t="s">
        <v>505</v>
      </c>
      <c r="J13159" s="3">
        <v>1260191</v>
      </c>
    </row>
    <row r="13160" spans="1:10" hidden="1" x14ac:dyDescent="0.25">
      <c r="A13160" t="s">
        <v>131</v>
      </c>
      <c r="B13160" t="s">
        <v>128</v>
      </c>
      <c r="C13160">
        <v>2024</v>
      </c>
      <c r="D13160" t="s">
        <v>58</v>
      </c>
      <c r="E13160" t="s">
        <v>112</v>
      </c>
      <c r="F13160" t="s">
        <v>117</v>
      </c>
      <c r="G13160" t="s">
        <v>318</v>
      </c>
      <c r="H13160" t="s">
        <v>279</v>
      </c>
    </row>
    <row r="13161" spans="1:10" hidden="1" x14ac:dyDescent="0.25">
      <c r="A13161" t="s">
        <v>131</v>
      </c>
      <c r="B13161" t="s">
        <v>128</v>
      </c>
      <c r="C13161">
        <v>2024</v>
      </c>
      <c r="D13161" t="s">
        <v>58</v>
      </c>
      <c r="E13161" t="s">
        <v>112</v>
      </c>
      <c r="F13161" t="s">
        <v>117</v>
      </c>
      <c r="G13161" t="s">
        <v>318</v>
      </c>
      <c r="H13161" t="s">
        <v>279</v>
      </c>
    </row>
    <row r="13162" spans="1:10" hidden="1" x14ac:dyDescent="0.25">
      <c r="A13162" t="s">
        <v>131</v>
      </c>
      <c r="B13162" t="s">
        <v>128</v>
      </c>
      <c r="C13162">
        <v>2024</v>
      </c>
      <c r="D13162" t="s">
        <v>58</v>
      </c>
      <c r="E13162" t="s">
        <v>112</v>
      </c>
      <c r="F13162" t="s">
        <v>117</v>
      </c>
      <c r="G13162" t="s">
        <v>318</v>
      </c>
      <c r="H13162" t="s">
        <v>279</v>
      </c>
    </row>
    <row r="13163" spans="1:10" hidden="1" x14ac:dyDescent="0.25">
      <c r="A13163" t="s">
        <v>131</v>
      </c>
      <c r="B13163" t="s">
        <v>128</v>
      </c>
      <c r="C13163">
        <v>2024</v>
      </c>
      <c r="D13163" t="s">
        <v>58</v>
      </c>
      <c r="E13163" t="s">
        <v>112</v>
      </c>
      <c r="F13163" t="s">
        <v>117</v>
      </c>
      <c r="G13163" t="s">
        <v>665</v>
      </c>
      <c r="H13163" t="s">
        <v>550</v>
      </c>
      <c r="I13163" t="s">
        <v>505</v>
      </c>
      <c r="J13163" s="3">
        <v>3103500</v>
      </c>
    </row>
    <row r="13164" spans="1:10" hidden="1" x14ac:dyDescent="0.25">
      <c r="A13164" t="s">
        <v>131</v>
      </c>
      <c r="B13164" t="s">
        <v>128</v>
      </c>
      <c r="C13164">
        <v>2024</v>
      </c>
      <c r="D13164" t="s">
        <v>58</v>
      </c>
      <c r="E13164" t="s">
        <v>112</v>
      </c>
      <c r="F13164" t="s">
        <v>117</v>
      </c>
      <c r="G13164" t="s">
        <v>665</v>
      </c>
      <c r="H13164" t="s">
        <v>550</v>
      </c>
      <c r="I13164" t="s">
        <v>676</v>
      </c>
    </row>
    <row r="13165" spans="1:10" hidden="1" x14ac:dyDescent="0.25">
      <c r="A13165" t="s">
        <v>131</v>
      </c>
      <c r="B13165" t="s">
        <v>128</v>
      </c>
      <c r="C13165">
        <v>2024</v>
      </c>
      <c r="D13165" t="s">
        <v>58</v>
      </c>
      <c r="E13165" t="s">
        <v>112</v>
      </c>
      <c r="F13165" t="s">
        <v>117</v>
      </c>
      <c r="G13165" t="s">
        <v>47</v>
      </c>
      <c r="H13165" t="s">
        <v>677</v>
      </c>
      <c r="I13165" t="s">
        <v>408</v>
      </c>
    </row>
    <row r="13166" spans="1:10" hidden="1" x14ac:dyDescent="0.25">
      <c r="A13166" t="s">
        <v>131</v>
      </c>
      <c r="B13166" t="s">
        <v>128</v>
      </c>
      <c r="C13166">
        <v>2024</v>
      </c>
      <c r="D13166" t="s">
        <v>58</v>
      </c>
      <c r="E13166" t="s">
        <v>112</v>
      </c>
      <c r="F13166" t="s">
        <v>117</v>
      </c>
      <c r="G13166" t="s">
        <v>47</v>
      </c>
      <c r="H13166" t="s">
        <v>677</v>
      </c>
      <c r="I13166" t="s">
        <v>739</v>
      </c>
    </row>
    <row r="13167" spans="1:10" hidden="1" x14ac:dyDescent="0.25">
      <c r="A13167" t="s">
        <v>131</v>
      </c>
      <c r="B13167" t="s">
        <v>128</v>
      </c>
      <c r="C13167">
        <v>2024</v>
      </c>
      <c r="D13167" t="s">
        <v>58</v>
      </c>
      <c r="E13167" t="s">
        <v>112</v>
      </c>
      <c r="F13167" t="s">
        <v>117</v>
      </c>
      <c r="G13167" t="s">
        <v>319</v>
      </c>
      <c r="H13167" t="s">
        <v>181</v>
      </c>
    </row>
    <row r="13168" spans="1:10" hidden="1" x14ac:dyDescent="0.25">
      <c r="A13168" t="s">
        <v>131</v>
      </c>
      <c r="B13168" t="s">
        <v>128</v>
      </c>
      <c r="C13168">
        <v>2024</v>
      </c>
      <c r="D13168" t="s">
        <v>58</v>
      </c>
      <c r="E13168" t="s">
        <v>112</v>
      </c>
      <c r="F13168" t="s">
        <v>117</v>
      </c>
      <c r="G13168" t="s">
        <v>319</v>
      </c>
      <c r="H13168" t="s">
        <v>320</v>
      </c>
    </row>
    <row r="13169" spans="1:10" hidden="1" x14ac:dyDescent="0.25">
      <c r="A13169" t="s">
        <v>132</v>
      </c>
      <c r="B13169" t="s">
        <v>128</v>
      </c>
      <c r="C13169">
        <v>2025</v>
      </c>
      <c r="D13169" t="s">
        <v>58</v>
      </c>
      <c r="E13169" t="s">
        <v>52</v>
      </c>
      <c r="F13169" t="s">
        <v>142</v>
      </c>
      <c r="G13169" t="s">
        <v>301</v>
      </c>
      <c r="H13169" t="s">
        <v>210</v>
      </c>
      <c r="I13169" t="s">
        <v>374</v>
      </c>
      <c r="J13169" s="10">
        <v>328623326.68000001</v>
      </c>
    </row>
    <row r="13170" spans="1:10" hidden="1" x14ac:dyDescent="0.25">
      <c r="A13170" t="s">
        <v>132</v>
      </c>
      <c r="B13170" t="s">
        <v>128</v>
      </c>
      <c r="C13170">
        <v>2025</v>
      </c>
      <c r="D13170" t="s">
        <v>58</v>
      </c>
      <c r="E13170" t="s">
        <v>52</v>
      </c>
      <c r="F13170" t="s">
        <v>152</v>
      </c>
      <c r="G13170" t="s">
        <v>149</v>
      </c>
      <c r="H13170" t="s">
        <v>211</v>
      </c>
    </row>
    <row r="13171" spans="1:10" hidden="1" x14ac:dyDescent="0.25">
      <c r="A13171" t="s">
        <v>132</v>
      </c>
      <c r="B13171" t="s">
        <v>128</v>
      </c>
      <c r="C13171">
        <v>2025</v>
      </c>
      <c r="D13171" t="s">
        <v>58</v>
      </c>
      <c r="E13171" t="s">
        <v>52</v>
      </c>
      <c r="F13171" t="s">
        <v>152</v>
      </c>
      <c r="G13171" t="s">
        <v>213</v>
      </c>
      <c r="H13171" t="s">
        <v>214</v>
      </c>
    </row>
    <row r="13172" spans="1:10" hidden="1" x14ac:dyDescent="0.25">
      <c r="A13172" t="s">
        <v>132</v>
      </c>
      <c r="B13172" t="s">
        <v>128</v>
      </c>
      <c r="C13172">
        <v>2025</v>
      </c>
      <c r="D13172" t="s">
        <v>58</v>
      </c>
      <c r="E13172" t="s">
        <v>52</v>
      </c>
      <c r="F13172" t="s">
        <v>152</v>
      </c>
      <c r="G13172" t="s">
        <v>217</v>
      </c>
      <c r="H13172" t="s">
        <v>218</v>
      </c>
    </row>
    <row r="13173" spans="1:10" hidden="1" x14ac:dyDescent="0.25">
      <c r="A13173" t="s">
        <v>132</v>
      </c>
      <c r="B13173" t="s">
        <v>128</v>
      </c>
      <c r="C13173">
        <v>2025</v>
      </c>
      <c r="D13173" t="s">
        <v>58</v>
      </c>
      <c r="E13173" t="s">
        <v>52</v>
      </c>
      <c r="F13173" t="s">
        <v>142</v>
      </c>
      <c r="G13173" t="s">
        <v>300</v>
      </c>
      <c r="H13173" t="s">
        <v>224</v>
      </c>
      <c r="J13173" s="10">
        <v>-5224345.8600000003</v>
      </c>
    </row>
    <row r="13174" spans="1:10" hidden="1" x14ac:dyDescent="0.25">
      <c r="A13174" t="s">
        <v>132</v>
      </c>
      <c r="B13174" t="s">
        <v>128</v>
      </c>
      <c r="C13174">
        <v>2025</v>
      </c>
      <c r="D13174" t="s">
        <v>58</v>
      </c>
      <c r="E13174" t="s">
        <v>52</v>
      </c>
      <c r="F13174" t="s">
        <v>142</v>
      </c>
      <c r="G13174" t="s">
        <v>300</v>
      </c>
      <c r="H13174" t="s">
        <v>303</v>
      </c>
    </row>
    <row r="13175" spans="1:10" hidden="1" x14ac:dyDescent="0.25">
      <c r="A13175" t="s">
        <v>132</v>
      </c>
      <c r="B13175" t="s">
        <v>128</v>
      </c>
      <c r="C13175">
        <v>2025</v>
      </c>
      <c r="D13175" t="s">
        <v>58</v>
      </c>
      <c r="E13175" t="s">
        <v>52</v>
      </c>
      <c r="F13175" t="s">
        <v>142</v>
      </c>
      <c r="G13175" t="s">
        <v>270</v>
      </c>
      <c r="H13175" t="s">
        <v>269</v>
      </c>
    </row>
    <row r="13176" spans="1:10" hidden="1" x14ac:dyDescent="0.25">
      <c r="A13176" t="s">
        <v>132</v>
      </c>
      <c r="B13176" t="s">
        <v>128</v>
      </c>
      <c r="C13176">
        <v>2025</v>
      </c>
      <c r="D13176" t="s">
        <v>58</v>
      </c>
      <c r="E13176" t="s">
        <v>52</v>
      </c>
      <c r="F13176" t="s">
        <v>142</v>
      </c>
      <c r="G13176" t="s">
        <v>270</v>
      </c>
      <c r="H13176" t="s">
        <v>271</v>
      </c>
      <c r="J13176" s="10">
        <v>373949.52</v>
      </c>
    </row>
    <row r="13177" spans="1:10" hidden="1" x14ac:dyDescent="0.25">
      <c r="A13177" t="s">
        <v>132</v>
      </c>
      <c r="B13177" t="s">
        <v>128</v>
      </c>
      <c r="C13177">
        <v>2025</v>
      </c>
      <c r="D13177" t="s">
        <v>58</v>
      </c>
      <c r="E13177" t="s">
        <v>52</v>
      </c>
      <c r="F13177" t="s">
        <v>142</v>
      </c>
      <c r="G13177" t="s">
        <v>270</v>
      </c>
      <c r="H13177" t="s">
        <v>486</v>
      </c>
      <c r="J13177" s="10">
        <v>-3049577.68</v>
      </c>
    </row>
    <row r="13178" spans="1:10" hidden="1" x14ac:dyDescent="0.25">
      <c r="A13178" t="s">
        <v>132</v>
      </c>
      <c r="B13178" t="s">
        <v>128</v>
      </c>
      <c r="C13178">
        <v>2025</v>
      </c>
      <c r="D13178" t="s">
        <v>58</v>
      </c>
      <c r="E13178" t="s">
        <v>52</v>
      </c>
      <c r="F13178" t="s">
        <v>152</v>
      </c>
      <c r="G13178" t="s">
        <v>56</v>
      </c>
      <c r="H13178" t="s">
        <v>608</v>
      </c>
    </row>
    <row r="13179" spans="1:10" hidden="1" x14ac:dyDescent="0.25">
      <c r="A13179" t="s">
        <v>132</v>
      </c>
      <c r="B13179" t="s">
        <v>128</v>
      </c>
      <c r="C13179">
        <v>2025</v>
      </c>
      <c r="D13179" t="s">
        <v>58</v>
      </c>
      <c r="E13179" t="s">
        <v>52</v>
      </c>
      <c r="F13179" t="s">
        <v>152</v>
      </c>
      <c r="G13179" t="s">
        <v>794</v>
      </c>
      <c r="H13179" t="s">
        <v>795</v>
      </c>
    </row>
    <row r="13180" spans="1:10" hidden="1" x14ac:dyDescent="0.25">
      <c r="A13180" t="s">
        <v>132</v>
      </c>
      <c r="B13180" t="s">
        <v>128</v>
      </c>
      <c r="C13180">
        <v>2025</v>
      </c>
      <c r="D13180" t="s">
        <v>58</v>
      </c>
      <c r="E13180" t="s">
        <v>45</v>
      </c>
      <c r="F13180" t="s">
        <v>46</v>
      </c>
      <c r="G13180" t="s">
        <v>54</v>
      </c>
      <c r="H13180" t="s">
        <v>681</v>
      </c>
      <c r="I13180" t="s">
        <v>375</v>
      </c>
      <c r="J13180" s="10">
        <v>20000000</v>
      </c>
    </row>
    <row r="13181" spans="1:10" hidden="1" x14ac:dyDescent="0.25">
      <c r="A13181" t="s">
        <v>132</v>
      </c>
      <c r="B13181" t="s">
        <v>128</v>
      </c>
      <c r="C13181">
        <v>2025</v>
      </c>
      <c r="D13181" t="s">
        <v>58</v>
      </c>
      <c r="E13181" t="s">
        <v>45</v>
      </c>
      <c r="F13181" t="s">
        <v>46</v>
      </c>
      <c r="G13181" t="s">
        <v>54</v>
      </c>
      <c r="H13181" t="s">
        <v>11</v>
      </c>
      <c r="I13181" t="s">
        <v>556</v>
      </c>
      <c r="J13181" s="10">
        <v>2185000</v>
      </c>
    </row>
    <row r="13182" spans="1:10" hidden="1" x14ac:dyDescent="0.25">
      <c r="A13182" t="s">
        <v>132</v>
      </c>
      <c r="B13182" t="s">
        <v>128</v>
      </c>
      <c r="C13182">
        <v>2025</v>
      </c>
      <c r="D13182" t="s">
        <v>58</v>
      </c>
      <c r="E13182" t="s">
        <v>45</v>
      </c>
      <c r="F13182" t="s">
        <v>46</v>
      </c>
      <c r="G13182" t="s">
        <v>54</v>
      </c>
      <c r="H13182" t="s">
        <v>11</v>
      </c>
      <c r="I13182" t="s">
        <v>557</v>
      </c>
    </row>
    <row r="13183" spans="1:10" hidden="1" x14ac:dyDescent="0.25">
      <c r="A13183" t="s">
        <v>132</v>
      </c>
      <c r="B13183" t="s">
        <v>128</v>
      </c>
      <c r="C13183">
        <v>2025</v>
      </c>
      <c r="D13183" t="s">
        <v>58</v>
      </c>
      <c r="E13183" t="s">
        <v>45</v>
      </c>
      <c r="F13183" t="s">
        <v>46</v>
      </c>
      <c r="G13183" t="s">
        <v>54</v>
      </c>
      <c r="H13183" t="s">
        <v>693</v>
      </c>
      <c r="I13183" t="s">
        <v>375</v>
      </c>
      <c r="J13183" s="10">
        <v>0</v>
      </c>
    </row>
    <row r="13184" spans="1:10" hidden="1" x14ac:dyDescent="0.25">
      <c r="A13184" t="s">
        <v>132</v>
      </c>
      <c r="B13184" t="s">
        <v>128</v>
      </c>
      <c r="C13184">
        <v>2025</v>
      </c>
      <c r="D13184" t="s">
        <v>58</v>
      </c>
      <c r="E13184" t="s">
        <v>45</v>
      </c>
      <c r="F13184" t="s">
        <v>46</v>
      </c>
      <c r="G13184" t="s">
        <v>54</v>
      </c>
      <c r="H13184" t="s">
        <v>693</v>
      </c>
      <c r="I13184" t="s">
        <v>520</v>
      </c>
      <c r="J13184" s="10">
        <v>53500</v>
      </c>
    </row>
    <row r="13185" spans="1:10" hidden="1" x14ac:dyDescent="0.25">
      <c r="A13185" t="s">
        <v>132</v>
      </c>
      <c r="B13185" t="s">
        <v>128</v>
      </c>
      <c r="C13185">
        <v>2025</v>
      </c>
      <c r="D13185" t="s">
        <v>58</v>
      </c>
      <c r="E13185" t="s">
        <v>45</v>
      </c>
      <c r="F13185" t="s">
        <v>46</v>
      </c>
      <c r="G13185" t="s">
        <v>54</v>
      </c>
      <c r="H13185" t="s">
        <v>12</v>
      </c>
      <c r="I13185" t="s">
        <v>556</v>
      </c>
      <c r="J13185" s="10">
        <v>180000</v>
      </c>
    </row>
    <row r="13186" spans="1:10" hidden="1" x14ac:dyDescent="0.25">
      <c r="A13186" t="s">
        <v>132</v>
      </c>
      <c r="B13186" t="s">
        <v>128</v>
      </c>
      <c r="C13186">
        <v>2025</v>
      </c>
      <c r="D13186" t="s">
        <v>58</v>
      </c>
      <c r="E13186" t="s">
        <v>45</v>
      </c>
      <c r="F13186" t="s">
        <v>46</v>
      </c>
      <c r="G13186" t="s">
        <v>54</v>
      </c>
      <c r="H13186" t="s">
        <v>12</v>
      </c>
      <c r="I13186" t="s">
        <v>557</v>
      </c>
    </row>
    <row r="13187" spans="1:10" hidden="1" x14ac:dyDescent="0.25">
      <c r="A13187" t="s">
        <v>132</v>
      </c>
      <c r="B13187" t="s">
        <v>128</v>
      </c>
      <c r="C13187">
        <v>2025</v>
      </c>
      <c r="D13187" t="s">
        <v>58</v>
      </c>
      <c r="E13187" t="s">
        <v>45</v>
      </c>
      <c r="F13187" t="s">
        <v>46</v>
      </c>
      <c r="G13187" t="s">
        <v>54</v>
      </c>
      <c r="H13187" t="s">
        <v>12</v>
      </c>
    </row>
    <row r="13188" spans="1:10" hidden="1" x14ac:dyDescent="0.25">
      <c r="A13188" t="s">
        <v>132</v>
      </c>
      <c r="B13188" t="s">
        <v>128</v>
      </c>
      <c r="C13188">
        <v>2025</v>
      </c>
      <c r="D13188" t="s">
        <v>58</v>
      </c>
      <c r="E13188" t="s">
        <v>45</v>
      </c>
      <c r="F13188" t="s">
        <v>46</v>
      </c>
      <c r="G13188" t="s">
        <v>54</v>
      </c>
      <c r="H13188" t="s">
        <v>13</v>
      </c>
      <c r="I13188" t="s">
        <v>375</v>
      </c>
    </row>
    <row r="13189" spans="1:10" hidden="1" x14ac:dyDescent="0.25">
      <c r="A13189" t="s">
        <v>132</v>
      </c>
      <c r="B13189" t="s">
        <v>128</v>
      </c>
      <c r="C13189">
        <v>2025</v>
      </c>
      <c r="D13189" t="s">
        <v>58</v>
      </c>
      <c r="E13189" t="s">
        <v>45</v>
      </c>
      <c r="F13189" t="s">
        <v>46</v>
      </c>
      <c r="G13189" t="s">
        <v>54</v>
      </c>
      <c r="H13189" t="s">
        <v>13</v>
      </c>
      <c r="I13189" t="s">
        <v>556</v>
      </c>
      <c r="J13189" s="10">
        <v>206667</v>
      </c>
    </row>
    <row r="13190" spans="1:10" hidden="1" x14ac:dyDescent="0.25">
      <c r="A13190" t="s">
        <v>132</v>
      </c>
      <c r="B13190" t="s">
        <v>128</v>
      </c>
      <c r="C13190">
        <v>2025</v>
      </c>
      <c r="D13190" t="s">
        <v>58</v>
      </c>
      <c r="E13190" t="s">
        <v>45</v>
      </c>
      <c r="F13190" t="s">
        <v>46</v>
      </c>
      <c r="G13190" t="s">
        <v>54</v>
      </c>
      <c r="H13190" t="s">
        <v>13</v>
      </c>
      <c r="I13190" t="s">
        <v>557</v>
      </c>
    </row>
    <row r="13191" spans="1:10" hidden="1" x14ac:dyDescent="0.25">
      <c r="A13191" t="s">
        <v>132</v>
      </c>
      <c r="B13191" t="s">
        <v>128</v>
      </c>
      <c r="C13191">
        <v>2025</v>
      </c>
      <c r="D13191" t="s">
        <v>58</v>
      </c>
      <c r="E13191" t="s">
        <v>45</v>
      </c>
      <c r="F13191" t="s">
        <v>46</v>
      </c>
      <c r="G13191" t="s">
        <v>54</v>
      </c>
      <c r="H13191" t="s">
        <v>14</v>
      </c>
      <c r="I13191" t="s">
        <v>375</v>
      </c>
    </row>
    <row r="13192" spans="1:10" hidden="1" x14ac:dyDescent="0.25">
      <c r="A13192" t="s">
        <v>132</v>
      </c>
      <c r="B13192" t="s">
        <v>128</v>
      </c>
      <c r="C13192">
        <v>2025</v>
      </c>
      <c r="D13192" t="s">
        <v>58</v>
      </c>
      <c r="E13192" t="s">
        <v>45</v>
      </c>
      <c r="F13192" t="s">
        <v>46</v>
      </c>
      <c r="G13192" t="s">
        <v>54</v>
      </c>
      <c r="H13192" t="s">
        <v>14</v>
      </c>
      <c r="I13192" t="s">
        <v>557</v>
      </c>
    </row>
    <row r="13193" spans="1:10" hidden="1" x14ac:dyDescent="0.25">
      <c r="A13193" t="s">
        <v>132</v>
      </c>
      <c r="B13193" t="s">
        <v>128</v>
      </c>
      <c r="C13193">
        <v>2025</v>
      </c>
      <c r="D13193" t="s">
        <v>58</v>
      </c>
      <c r="E13193" t="s">
        <v>45</v>
      </c>
      <c r="F13193" t="s">
        <v>46</v>
      </c>
      <c r="G13193" t="s">
        <v>54</v>
      </c>
      <c r="H13193" t="s">
        <v>14</v>
      </c>
      <c r="I13193" t="s">
        <v>672</v>
      </c>
    </row>
    <row r="13194" spans="1:10" hidden="1" x14ac:dyDescent="0.25">
      <c r="A13194" t="s">
        <v>132</v>
      </c>
      <c r="B13194" t="s">
        <v>128</v>
      </c>
      <c r="C13194">
        <v>2025</v>
      </c>
      <c r="D13194" t="s">
        <v>58</v>
      </c>
      <c r="E13194" t="s">
        <v>45</v>
      </c>
      <c r="F13194" t="s">
        <v>46</v>
      </c>
      <c r="G13194" t="s">
        <v>54</v>
      </c>
      <c r="H13194" t="s">
        <v>14</v>
      </c>
      <c r="I13194" t="s">
        <v>556</v>
      </c>
      <c r="J13194" s="10">
        <v>22050</v>
      </c>
    </row>
    <row r="13195" spans="1:10" hidden="1" x14ac:dyDescent="0.25">
      <c r="A13195" t="s">
        <v>132</v>
      </c>
      <c r="B13195" t="s">
        <v>128</v>
      </c>
      <c r="C13195">
        <v>2025</v>
      </c>
      <c r="D13195" t="s">
        <v>58</v>
      </c>
      <c r="E13195" t="s">
        <v>45</v>
      </c>
      <c r="F13195" t="s">
        <v>46</v>
      </c>
      <c r="G13195" t="s">
        <v>54</v>
      </c>
      <c r="H13195" t="s">
        <v>15</v>
      </c>
      <c r="I13195" t="s">
        <v>375</v>
      </c>
    </row>
    <row r="13196" spans="1:10" hidden="1" x14ac:dyDescent="0.25">
      <c r="A13196" t="s">
        <v>132</v>
      </c>
      <c r="B13196" t="s">
        <v>128</v>
      </c>
      <c r="C13196">
        <v>2025</v>
      </c>
      <c r="D13196" t="s">
        <v>58</v>
      </c>
      <c r="E13196" t="s">
        <v>45</v>
      </c>
      <c r="F13196" t="s">
        <v>46</v>
      </c>
      <c r="G13196" t="s">
        <v>54</v>
      </c>
      <c r="H13196" t="s">
        <v>15</v>
      </c>
      <c r="I13196" t="s">
        <v>556</v>
      </c>
      <c r="J13196" s="10">
        <v>206667</v>
      </c>
    </row>
    <row r="13197" spans="1:10" hidden="1" x14ac:dyDescent="0.25">
      <c r="A13197" t="s">
        <v>132</v>
      </c>
      <c r="B13197" t="s">
        <v>128</v>
      </c>
      <c r="C13197">
        <v>2025</v>
      </c>
      <c r="D13197" t="s">
        <v>58</v>
      </c>
      <c r="E13197" t="s">
        <v>45</v>
      </c>
      <c r="F13197" t="s">
        <v>46</v>
      </c>
      <c r="G13197" t="s">
        <v>54</v>
      </c>
      <c r="H13197" t="s">
        <v>15</v>
      </c>
      <c r="I13197" t="s">
        <v>557</v>
      </c>
    </row>
    <row r="13198" spans="1:10" hidden="1" x14ac:dyDescent="0.25">
      <c r="A13198" t="s">
        <v>132</v>
      </c>
      <c r="B13198" t="s">
        <v>128</v>
      </c>
      <c r="C13198">
        <v>2025</v>
      </c>
      <c r="D13198" t="s">
        <v>58</v>
      </c>
      <c r="E13198" t="s">
        <v>45</v>
      </c>
      <c r="F13198" t="s">
        <v>46</v>
      </c>
      <c r="G13198" t="s">
        <v>54</v>
      </c>
      <c r="H13198" t="s">
        <v>16</v>
      </c>
      <c r="I13198" t="s">
        <v>375</v>
      </c>
      <c r="J13198" s="3">
        <v>833333</v>
      </c>
    </row>
    <row r="13199" spans="1:10" hidden="1" x14ac:dyDescent="0.25">
      <c r="A13199" t="s">
        <v>132</v>
      </c>
      <c r="B13199" t="s">
        <v>128</v>
      </c>
      <c r="C13199">
        <v>2025</v>
      </c>
      <c r="D13199" t="s">
        <v>58</v>
      </c>
      <c r="E13199" t="s">
        <v>45</v>
      </c>
      <c r="F13199" t="s">
        <v>46</v>
      </c>
      <c r="G13199" t="s">
        <v>54</v>
      </c>
      <c r="H13199" t="s">
        <v>16</v>
      </c>
      <c r="I13199" t="s">
        <v>806</v>
      </c>
    </row>
    <row r="13200" spans="1:10" hidden="1" x14ac:dyDescent="0.25">
      <c r="A13200" t="s">
        <v>132</v>
      </c>
      <c r="B13200" t="s">
        <v>128</v>
      </c>
      <c r="C13200">
        <v>2025</v>
      </c>
      <c r="D13200" t="s">
        <v>58</v>
      </c>
      <c r="E13200" t="s">
        <v>45</v>
      </c>
      <c r="F13200" t="s">
        <v>46</v>
      </c>
      <c r="G13200" t="s">
        <v>54</v>
      </c>
      <c r="H13200" t="s">
        <v>16</v>
      </c>
      <c r="I13200" t="s">
        <v>556</v>
      </c>
      <c r="J13200" s="3">
        <v>95833</v>
      </c>
    </row>
    <row r="13201" spans="1:10" hidden="1" x14ac:dyDescent="0.25">
      <c r="A13201" t="s">
        <v>132</v>
      </c>
      <c r="B13201" t="s">
        <v>128</v>
      </c>
      <c r="C13201">
        <v>2025</v>
      </c>
      <c r="D13201" t="s">
        <v>58</v>
      </c>
      <c r="E13201" t="s">
        <v>45</v>
      </c>
      <c r="F13201" t="s">
        <v>46</v>
      </c>
      <c r="G13201" t="s">
        <v>54</v>
      </c>
      <c r="H13201" t="s">
        <v>17</v>
      </c>
    </row>
    <row r="13202" spans="1:10" hidden="1" x14ac:dyDescent="0.25">
      <c r="A13202" t="s">
        <v>132</v>
      </c>
      <c r="B13202" t="s">
        <v>128</v>
      </c>
      <c r="C13202">
        <v>2025</v>
      </c>
      <c r="D13202" t="s">
        <v>58</v>
      </c>
      <c r="E13202" t="s">
        <v>45</v>
      </c>
      <c r="F13202" t="s">
        <v>46</v>
      </c>
      <c r="G13202" t="s">
        <v>54</v>
      </c>
      <c r="H13202" t="s">
        <v>331</v>
      </c>
    </row>
    <row r="13203" spans="1:10" hidden="1" x14ac:dyDescent="0.25">
      <c r="A13203" t="s">
        <v>132</v>
      </c>
      <c r="B13203" t="s">
        <v>128</v>
      </c>
      <c r="C13203">
        <v>2025</v>
      </c>
      <c r="D13203" t="s">
        <v>58</v>
      </c>
      <c r="E13203" t="s">
        <v>45</v>
      </c>
      <c r="F13203" t="s">
        <v>46</v>
      </c>
      <c r="G13203" t="s">
        <v>54</v>
      </c>
      <c r="H13203" t="s">
        <v>445</v>
      </c>
    </row>
    <row r="13204" spans="1:10" hidden="1" x14ac:dyDescent="0.25">
      <c r="A13204" t="s">
        <v>132</v>
      </c>
      <c r="B13204" t="s">
        <v>128</v>
      </c>
      <c r="C13204">
        <v>2025</v>
      </c>
      <c r="D13204" t="s">
        <v>58</v>
      </c>
      <c r="E13204" t="s">
        <v>45</v>
      </c>
      <c r="F13204" t="s">
        <v>46</v>
      </c>
      <c r="G13204" t="s">
        <v>54</v>
      </c>
      <c r="H13204" t="s">
        <v>195</v>
      </c>
      <c r="I13204" t="s">
        <v>377</v>
      </c>
    </row>
    <row r="13205" spans="1:10" hidden="1" x14ac:dyDescent="0.25">
      <c r="A13205" t="s">
        <v>132</v>
      </c>
      <c r="B13205" t="s">
        <v>128</v>
      </c>
      <c r="C13205">
        <v>2025</v>
      </c>
      <c r="D13205" t="s">
        <v>58</v>
      </c>
      <c r="E13205" t="s">
        <v>45</v>
      </c>
      <c r="F13205" t="s">
        <v>46</v>
      </c>
      <c r="G13205" t="s">
        <v>54</v>
      </c>
      <c r="H13205" t="s">
        <v>195</v>
      </c>
      <c r="I13205" t="s">
        <v>657</v>
      </c>
    </row>
    <row r="13206" spans="1:10" hidden="1" x14ac:dyDescent="0.25">
      <c r="A13206" t="s">
        <v>132</v>
      </c>
      <c r="B13206" t="s">
        <v>128</v>
      </c>
      <c r="C13206">
        <v>2025</v>
      </c>
      <c r="D13206" t="s">
        <v>58</v>
      </c>
      <c r="E13206" t="s">
        <v>45</v>
      </c>
      <c r="F13206" t="s">
        <v>46</v>
      </c>
      <c r="G13206" t="s">
        <v>54</v>
      </c>
      <c r="H13206" t="s">
        <v>195</v>
      </c>
      <c r="I13206" t="s">
        <v>654</v>
      </c>
    </row>
    <row r="13207" spans="1:10" hidden="1" x14ac:dyDescent="0.25">
      <c r="A13207" t="s">
        <v>132</v>
      </c>
      <c r="B13207" t="s">
        <v>128</v>
      </c>
      <c r="C13207">
        <v>2025</v>
      </c>
      <c r="D13207" t="s">
        <v>58</v>
      </c>
      <c r="E13207" t="s">
        <v>45</v>
      </c>
      <c r="F13207" t="s">
        <v>46</v>
      </c>
      <c r="G13207" t="s">
        <v>54</v>
      </c>
      <c r="H13207" t="s">
        <v>445</v>
      </c>
    </row>
    <row r="13208" spans="1:10" hidden="1" x14ac:dyDescent="0.25">
      <c r="A13208" t="s">
        <v>132</v>
      </c>
      <c r="B13208" t="s">
        <v>128</v>
      </c>
      <c r="C13208">
        <v>2025</v>
      </c>
      <c r="D13208" t="s">
        <v>58</v>
      </c>
      <c r="E13208" t="s">
        <v>45</v>
      </c>
      <c r="F13208" t="s">
        <v>46</v>
      </c>
      <c r="G13208" t="s">
        <v>54</v>
      </c>
      <c r="H13208" t="s">
        <v>18</v>
      </c>
      <c r="I13208" t="s">
        <v>559</v>
      </c>
      <c r="J13208" s="3">
        <v>84000</v>
      </c>
    </row>
    <row r="13209" spans="1:10" hidden="1" x14ac:dyDescent="0.25">
      <c r="A13209" t="s">
        <v>132</v>
      </c>
      <c r="B13209" t="s">
        <v>128</v>
      </c>
      <c r="C13209">
        <v>2025</v>
      </c>
      <c r="D13209" t="s">
        <v>58</v>
      </c>
      <c r="E13209" t="s">
        <v>45</v>
      </c>
      <c r="F13209" t="s">
        <v>46</v>
      </c>
      <c r="G13209" t="s">
        <v>54</v>
      </c>
      <c r="H13209" t="s">
        <v>513</v>
      </c>
      <c r="I13209" t="s">
        <v>581</v>
      </c>
    </row>
    <row r="13210" spans="1:10" hidden="1" x14ac:dyDescent="0.25">
      <c r="A13210" t="s">
        <v>132</v>
      </c>
      <c r="B13210" t="s">
        <v>128</v>
      </c>
      <c r="C13210">
        <v>2025</v>
      </c>
      <c r="D13210" t="s">
        <v>58</v>
      </c>
      <c r="E13210" t="s">
        <v>45</v>
      </c>
      <c r="F13210" t="s">
        <v>46</v>
      </c>
      <c r="G13210" t="s">
        <v>54</v>
      </c>
      <c r="H13210" t="s">
        <v>19</v>
      </c>
      <c r="I13210" t="s">
        <v>398</v>
      </c>
      <c r="J13210" s="3">
        <v>1956000</v>
      </c>
    </row>
    <row r="13211" spans="1:10" hidden="1" x14ac:dyDescent="0.25">
      <c r="A13211" t="s">
        <v>132</v>
      </c>
      <c r="B13211" t="s">
        <v>128</v>
      </c>
      <c r="C13211">
        <v>2025</v>
      </c>
      <c r="D13211" t="s">
        <v>58</v>
      </c>
      <c r="E13211" t="s">
        <v>45</v>
      </c>
      <c r="F13211" t="s">
        <v>46</v>
      </c>
      <c r="G13211" t="s">
        <v>54</v>
      </c>
      <c r="H13211" t="s">
        <v>19</v>
      </c>
      <c r="I13211" t="s">
        <v>400</v>
      </c>
    </row>
    <row r="13212" spans="1:10" hidden="1" x14ac:dyDescent="0.25">
      <c r="A13212" t="s">
        <v>132</v>
      </c>
      <c r="B13212" t="s">
        <v>128</v>
      </c>
      <c r="C13212">
        <v>2025</v>
      </c>
      <c r="D13212" t="s">
        <v>58</v>
      </c>
      <c r="E13212" t="s">
        <v>45</v>
      </c>
      <c r="F13212" t="s">
        <v>46</v>
      </c>
      <c r="G13212" t="s">
        <v>54</v>
      </c>
      <c r="H13212" t="s">
        <v>20</v>
      </c>
      <c r="I13212" t="s">
        <v>399</v>
      </c>
      <c r="J13212" s="3">
        <v>652000</v>
      </c>
    </row>
    <row r="13213" spans="1:10" hidden="1" x14ac:dyDescent="0.25">
      <c r="A13213" t="s">
        <v>132</v>
      </c>
      <c r="B13213" t="s">
        <v>128</v>
      </c>
      <c r="C13213">
        <v>2025</v>
      </c>
      <c r="D13213" t="s">
        <v>58</v>
      </c>
      <c r="E13213" t="s">
        <v>45</v>
      </c>
      <c r="F13213" t="s">
        <v>46</v>
      </c>
      <c r="G13213" t="s">
        <v>54</v>
      </c>
      <c r="H13213" t="s">
        <v>523</v>
      </c>
      <c r="I13213" t="s">
        <v>796</v>
      </c>
    </row>
    <row r="13214" spans="1:10" hidden="1" x14ac:dyDescent="0.25">
      <c r="A13214" t="s">
        <v>132</v>
      </c>
      <c r="B13214" t="s">
        <v>128</v>
      </c>
      <c r="C13214">
        <v>2025</v>
      </c>
      <c r="D13214" t="s">
        <v>58</v>
      </c>
      <c r="E13214" t="s">
        <v>45</v>
      </c>
      <c r="F13214" t="s">
        <v>46</v>
      </c>
      <c r="G13214" t="s">
        <v>54</v>
      </c>
      <c r="H13214" t="s">
        <v>523</v>
      </c>
      <c r="I13214" t="s">
        <v>798</v>
      </c>
    </row>
    <row r="13215" spans="1:10" hidden="1" x14ac:dyDescent="0.25">
      <c r="A13215" t="s">
        <v>132</v>
      </c>
      <c r="B13215" t="s">
        <v>128</v>
      </c>
      <c r="C13215">
        <v>2025</v>
      </c>
      <c r="D13215" t="s">
        <v>58</v>
      </c>
      <c r="E13215" t="s">
        <v>45</v>
      </c>
      <c r="F13215" t="s">
        <v>46</v>
      </c>
      <c r="G13215" t="s">
        <v>54</v>
      </c>
      <c r="H13215" t="s">
        <v>294</v>
      </c>
      <c r="I13215" t="s">
        <v>575</v>
      </c>
    </row>
    <row r="13216" spans="1:10" hidden="1" x14ac:dyDescent="0.25">
      <c r="A13216" t="s">
        <v>132</v>
      </c>
      <c r="B13216" t="s">
        <v>128</v>
      </c>
      <c r="C13216">
        <v>2025</v>
      </c>
      <c r="D13216" t="s">
        <v>58</v>
      </c>
      <c r="E13216" t="s">
        <v>45</v>
      </c>
      <c r="F13216" t="s">
        <v>46</v>
      </c>
      <c r="G13216" t="s">
        <v>118</v>
      </c>
      <c r="H13216" t="s">
        <v>295</v>
      </c>
      <c r="I13216" t="s">
        <v>378</v>
      </c>
      <c r="J13216" s="10">
        <v>1344840</v>
      </c>
    </row>
    <row r="13217" spans="1:10" hidden="1" x14ac:dyDescent="0.25">
      <c r="A13217" t="s">
        <v>132</v>
      </c>
      <c r="B13217" t="s">
        <v>128</v>
      </c>
      <c r="C13217">
        <v>2025</v>
      </c>
      <c r="D13217" t="s">
        <v>58</v>
      </c>
      <c r="E13217" t="s">
        <v>45</v>
      </c>
      <c r="F13217" t="s">
        <v>46</v>
      </c>
      <c r="G13217" t="s">
        <v>118</v>
      </c>
      <c r="H13217" t="s">
        <v>119</v>
      </c>
      <c r="I13217" t="s">
        <v>655</v>
      </c>
      <c r="J13217" s="3">
        <v>1423500</v>
      </c>
    </row>
    <row r="13218" spans="1:10" hidden="1" x14ac:dyDescent="0.25">
      <c r="A13218" t="s">
        <v>132</v>
      </c>
      <c r="B13218" t="s">
        <v>128</v>
      </c>
      <c r="C13218">
        <v>2025</v>
      </c>
      <c r="D13218" t="s">
        <v>58</v>
      </c>
      <c r="E13218" t="s">
        <v>45</v>
      </c>
      <c r="F13218" t="s">
        <v>46</v>
      </c>
      <c r="G13218" t="s">
        <v>118</v>
      </c>
      <c r="H13218" t="s">
        <v>119</v>
      </c>
      <c r="I13218" t="s">
        <v>685</v>
      </c>
    </row>
    <row r="13219" spans="1:10" hidden="1" x14ac:dyDescent="0.25">
      <c r="A13219" t="s">
        <v>132</v>
      </c>
      <c r="B13219" t="s">
        <v>128</v>
      </c>
      <c r="C13219">
        <v>2025</v>
      </c>
      <c r="D13219" t="s">
        <v>58</v>
      </c>
      <c r="E13219" t="s">
        <v>45</v>
      </c>
      <c r="F13219" t="s">
        <v>46</v>
      </c>
      <c r="G13219" t="s">
        <v>118</v>
      </c>
      <c r="H13219" t="s">
        <v>283</v>
      </c>
      <c r="I13219" t="s">
        <v>591</v>
      </c>
    </row>
    <row r="13220" spans="1:10" hidden="1" x14ac:dyDescent="0.25">
      <c r="A13220" t="s">
        <v>132</v>
      </c>
      <c r="B13220" t="s">
        <v>128</v>
      </c>
      <c r="C13220">
        <v>2025</v>
      </c>
      <c r="D13220" t="s">
        <v>58</v>
      </c>
      <c r="E13220" t="s">
        <v>45</v>
      </c>
      <c r="F13220" t="s">
        <v>46</v>
      </c>
      <c r="G13220" t="s">
        <v>118</v>
      </c>
      <c r="H13220" t="s">
        <v>283</v>
      </c>
      <c r="I13220" t="s">
        <v>714</v>
      </c>
    </row>
    <row r="13221" spans="1:10" hidden="1" x14ac:dyDescent="0.25">
      <c r="A13221" t="s">
        <v>132</v>
      </c>
      <c r="B13221" t="s">
        <v>128</v>
      </c>
      <c r="C13221">
        <v>2025</v>
      </c>
      <c r="D13221" t="s">
        <v>58</v>
      </c>
      <c r="E13221" t="s">
        <v>45</v>
      </c>
      <c r="F13221" t="s">
        <v>46</v>
      </c>
      <c r="G13221" t="s">
        <v>109</v>
      </c>
      <c r="H13221" t="s">
        <v>219</v>
      </c>
      <c r="I13221" s="90" t="s">
        <v>465</v>
      </c>
      <c r="J13221" s="3">
        <v>890</v>
      </c>
    </row>
    <row r="13222" spans="1:10" hidden="1" x14ac:dyDescent="0.25">
      <c r="A13222" t="s">
        <v>132</v>
      </c>
      <c r="B13222" t="s">
        <v>128</v>
      </c>
      <c r="C13222">
        <v>2025</v>
      </c>
      <c r="D13222" t="s">
        <v>58</v>
      </c>
      <c r="E13222" t="s">
        <v>45</v>
      </c>
      <c r="F13222" t="s">
        <v>46</v>
      </c>
      <c r="G13222" t="s">
        <v>109</v>
      </c>
      <c r="H13222" t="s">
        <v>219</v>
      </c>
      <c r="I13222" t="s">
        <v>798</v>
      </c>
    </row>
    <row r="13223" spans="1:10" hidden="1" x14ac:dyDescent="0.25">
      <c r="A13223" t="s">
        <v>132</v>
      </c>
      <c r="B13223" t="s">
        <v>128</v>
      </c>
      <c r="C13223">
        <v>2025</v>
      </c>
      <c r="D13223" t="s">
        <v>58</v>
      </c>
      <c r="E13223" t="s">
        <v>45</v>
      </c>
      <c r="F13223" t="s">
        <v>46</v>
      </c>
      <c r="G13223" t="s">
        <v>109</v>
      </c>
      <c r="H13223" t="s">
        <v>219</v>
      </c>
      <c r="I13223" t="s">
        <v>786</v>
      </c>
    </row>
    <row r="13224" spans="1:10" hidden="1" x14ac:dyDescent="0.25">
      <c r="A13224" t="s">
        <v>132</v>
      </c>
      <c r="B13224" t="s">
        <v>128</v>
      </c>
      <c r="C13224">
        <v>2025</v>
      </c>
      <c r="D13224" t="s">
        <v>58</v>
      </c>
      <c r="E13224" t="s">
        <v>45</v>
      </c>
      <c r="F13224" t="s">
        <v>46</v>
      </c>
      <c r="G13224" t="s">
        <v>109</v>
      </c>
      <c r="H13224" t="s">
        <v>219</v>
      </c>
      <c r="I13224" s="90" t="s">
        <v>740</v>
      </c>
      <c r="J13224" s="3">
        <v>22926</v>
      </c>
    </row>
    <row r="13225" spans="1:10" hidden="1" x14ac:dyDescent="0.25">
      <c r="A13225" t="s">
        <v>132</v>
      </c>
      <c r="B13225" t="s">
        <v>128</v>
      </c>
      <c r="C13225">
        <v>2025</v>
      </c>
      <c r="D13225" t="s">
        <v>58</v>
      </c>
      <c r="E13225" t="s">
        <v>45</v>
      </c>
      <c r="F13225" t="s">
        <v>46</v>
      </c>
      <c r="G13225" t="s">
        <v>109</v>
      </c>
      <c r="H13225" t="s">
        <v>219</v>
      </c>
      <c r="I13225" s="90" t="s">
        <v>807</v>
      </c>
      <c r="J13225" s="3">
        <v>37560</v>
      </c>
    </row>
    <row r="13226" spans="1:10" hidden="1" x14ac:dyDescent="0.25">
      <c r="A13226" t="s">
        <v>132</v>
      </c>
      <c r="B13226" t="s">
        <v>128</v>
      </c>
      <c r="C13226">
        <v>2025</v>
      </c>
      <c r="D13226" t="s">
        <v>58</v>
      </c>
      <c r="E13226" t="s">
        <v>45</v>
      </c>
      <c r="F13226" t="s">
        <v>46</v>
      </c>
      <c r="G13226" t="s">
        <v>109</v>
      </c>
      <c r="H13226" t="s">
        <v>267</v>
      </c>
    </row>
    <row r="13227" spans="1:10" hidden="1" x14ac:dyDescent="0.25">
      <c r="A13227" t="s">
        <v>132</v>
      </c>
      <c r="B13227" t="s">
        <v>128</v>
      </c>
      <c r="C13227">
        <v>2025</v>
      </c>
      <c r="D13227" t="s">
        <v>58</v>
      </c>
      <c r="E13227" t="s">
        <v>45</v>
      </c>
      <c r="F13227" t="s">
        <v>46</v>
      </c>
      <c r="G13227" t="s">
        <v>109</v>
      </c>
      <c r="H13227" t="s">
        <v>220</v>
      </c>
      <c r="I13227" t="s">
        <v>797</v>
      </c>
    </row>
    <row r="13228" spans="1:10" hidden="1" x14ac:dyDescent="0.25">
      <c r="A13228" t="s">
        <v>132</v>
      </c>
      <c r="B13228" t="s">
        <v>128</v>
      </c>
      <c r="C13228">
        <v>2025</v>
      </c>
      <c r="D13228" t="s">
        <v>58</v>
      </c>
      <c r="E13228" t="s">
        <v>45</v>
      </c>
      <c r="F13228" t="s">
        <v>46</v>
      </c>
      <c r="G13228" t="s">
        <v>109</v>
      </c>
      <c r="H13228" t="s">
        <v>220</v>
      </c>
      <c r="I13228" t="s">
        <v>524</v>
      </c>
    </row>
    <row r="13229" spans="1:10" hidden="1" x14ac:dyDescent="0.25">
      <c r="A13229" t="s">
        <v>132</v>
      </c>
      <c r="B13229" t="s">
        <v>128</v>
      </c>
      <c r="C13229">
        <v>2025</v>
      </c>
      <c r="D13229" t="s">
        <v>58</v>
      </c>
      <c r="E13229" t="s">
        <v>45</v>
      </c>
      <c r="F13229" t="s">
        <v>46</v>
      </c>
      <c r="G13229" t="s">
        <v>109</v>
      </c>
      <c r="H13229" t="s">
        <v>220</v>
      </c>
      <c r="I13229" t="s">
        <v>668</v>
      </c>
    </row>
    <row r="13230" spans="1:10" hidden="1" x14ac:dyDescent="0.25">
      <c r="A13230" t="s">
        <v>132</v>
      </c>
      <c r="B13230" t="s">
        <v>128</v>
      </c>
      <c r="C13230">
        <v>2025</v>
      </c>
      <c r="D13230" t="s">
        <v>58</v>
      </c>
      <c r="E13230" t="s">
        <v>45</v>
      </c>
      <c r="F13230" t="s">
        <v>46</v>
      </c>
      <c r="G13230" t="s">
        <v>109</v>
      </c>
      <c r="H13230" t="s">
        <v>220</v>
      </c>
      <c r="I13230" s="90" t="s">
        <v>614</v>
      </c>
      <c r="J13230" s="3">
        <v>22600</v>
      </c>
    </row>
    <row r="13231" spans="1:10" hidden="1" x14ac:dyDescent="0.25">
      <c r="A13231" t="s">
        <v>132</v>
      </c>
      <c r="B13231" t="s">
        <v>128</v>
      </c>
      <c r="C13231">
        <v>2025</v>
      </c>
      <c r="D13231" t="s">
        <v>58</v>
      </c>
      <c r="E13231" t="s">
        <v>45</v>
      </c>
      <c r="F13231" t="s">
        <v>46</v>
      </c>
      <c r="G13231" t="s">
        <v>109</v>
      </c>
      <c r="H13231" t="s">
        <v>260</v>
      </c>
    </row>
    <row r="13232" spans="1:10" hidden="1" x14ac:dyDescent="0.25">
      <c r="A13232" t="s">
        <v>132</v>
      </c>
      <c r="B13232" t="s">
        <v>128</v>
      </c>
      <c r="C13232">
        <v>2025</v>
      </c>
      <c r="D13232" t="s">
        <v>58</v>
      </c>
      <c r="E13232" t="s">
        <v>45</v>
      </c>
      <c r="F13232" t="s">
        <v>46</v>
      </c>
      <c r="G13232" t="s">
        <v>55</v>
      </c>
      <c r="H13232" t="s">
        <v>22</v>
      </c>
      <c r="I13232" s="90" t="s">
        <v>615</v>
      </c>
      <c r="J13232" s="3">
        <v>200000</v>
      </c>
    </row>
    <row r="13233" spans="1:10" hidden="1" x14ac:dyDescent="0.25">
      <c r="A13233" t="s">
        <v>132</v>
      </c>
      <c r="B13233" t="s">
        <v>128</v>
      </c>
      <c r="C13233">
        <v>2025</v>
      </c>
      <c r="D13233" t="s">
        <v>58</v>
      </c>
      <c r="E13233" t="s">
        <v>45</v>
      </c>
      <c r="F13233" t="s">
        <v>46</v>
      </c>
      <c r="G13233" t="s">
        <v>55</v>
      </c>
      <c r="H13233" t="s">
        <v>22</v>
      </c>
    </row>
    <row r="13234" spans="1:10" hidden="1" x14ac:dyDescent="0.25">
      <c r="A13234" t="s">
        <v>132</v>
      </c>
      <c r="B13234" t="s">
        <v>128</v>
      </c>
      <c r="C13234">
        <v>2025</v>
      </c>
      <c r="D13234" t="s">
        <v>58</v>
      </c>
      <c r="E13234" t="s">
        <v>45</v>
      </c>
      <c r="F13234" t="s">
        <v>46</v>
      </c>
      <c r="G13234" t="s">
        <v>55</v>
      </c>
      <c r="H13234" t="s">
        <v>700</v>
      </c>
      <c r="I13234" t="s">
        <v>701</v>
      </c>
      <c r="J13234" s="10">
        <v>2300000</v>
      </c>
    </row>
    <row r="13235" spans="1:10" hidden="1" x14ac:dyDescent="0.25">
      <c r="A13235" t="s">
        <v>132</v>
      </c>
      <c r="B13235" t="s">
        <v>128</v>
      </c>
      <c r="C13235">
        <v>2025</v>
      </c>
      <c r="D13235" t="s">
        <v>58</v>
      </c>
      <c r="E13235" t="s">
        <v>45</v>
      </c>
      <c r="F13235" t="s">
        <v>46</v>
      </c>
      <c r="G13235" t="s">
        <v>611</v>
      </c>
      <c r="H13235" t="s">
        <v>612</v>
      </c>
      <c r="I13235" t="s">
        <v>613</v>
      </c>
      <c r="J13235" s="3">
        <v>48006</v>
      </c>
    </row>
    <row r="13236" spans="1:10" hidden="1" x14ac:dyDescent="0.25">
      <c r="A13236" t="s">
        <v>132</v>
      </c>
      <c r="B13236" t="s">
        <v>128</v>
      </c>
      <c r="C13236">
        <v>2025</v>
      </c>
      <c r="D13236" t="s">
        <v>58</v>
      </c>
      <c r="E13236" t="s">
        <v>45</v>
      </c>
      <c r="F13236" t="s">
        <v>46</v>
      </c>
      <c r="G13236" t="s">
        <v>47</v>
      </c>
      <c r="H13236" t="s">
        <v>741</v>
      </c>
      <c r="I13236" t="s">
        <v>465</v>
      </c>
      <c r="J13236" s="3">
        <v>443977.84</v>
      </c>
    </row>
    <row r="13237" spans="1:10" hidden="1" x14ac:dyDescent="0.25">
      <c r="A13237" t="s">
        <v>132</v>
      </c>
      <c r="B13237" t="s">
        <v>128</v>
      </c>
      <c r="C13237">
        <v>2025</v>
      </c>
      <c r="D13237" t="s">
        <v>58</v>
      </c>
      <c r="E13237" t="s">
        <v>45</v>
      </c>
      <c r="F13237" t="s">
        <v>46</v>
      </c>
      <c r="G13237" t="s">
        <v>47</v>
      </c>
      <c r="H13237" t="s">
        <v>298</v>
      </c>
      <c r="I13237" t="s">
        <v>792</v>
      </c>
    </row>
    <row r="13238" spans="1:10" hidden="1" x14ac:dyDescent="0.25">
      <c r="A13238" t="s">
        <v>132</v>
      </c>
      <c r="B13238" t="s">
        <v>128</v>
      </c>
      <c r="C13238">
        <v>2025</v>
      </c>
      <c r="D13238" t="s">
        <v>58</v>
      </c>
      <c r="E13238" t="s">
        <v>45</v>
      </c>
      <c r="F13238" t="s">
        <v>46</v>
      </c>
      <c r="G13238" t="s">
        <v>47</v>
      </c>
      <c r="H13238" t="s">
        <v>276</v>
      </c>
      <c r="I13238" t="s">
        <v>395</v>
      </c>
      <c r="J13238" s="3">
        <v>560000</v>
      </c>
    </row>
    <row r="13239" spans="1:10" hidden="1" x14ac:dyDescent="0.25">
      <c r="A13239" t="s">
        <v>132</v>
      </c>
      <c r="B13239" t="s">
        <v>128</v>
      </c>
      <c r="C13239">
        <v>2025</v>
      </c>
      <c r="D13239" t="s">
        <v>58</v>
      </c>
      <c r="E13239" t="s">
        <v>45</v>
      </c>
      <c r="F13239" t="s">
        <v>46</v>
      </c>
      <c r="G13239" t="s">
        <v>47</v>
      </c>
      <c r="H13239" t="s">
        <v>276</v>
      </c>
      <c r="I13239" t="s">
        <v>734</v>
      </c>
    </row>
    <row r="13240" spans="1:10" hidden="1" x14ac:dyDescent="0.25">
      <c r="A13240" t="s">
        <v>132</v>
      </c>
      <c r="B13240" t="s">
        <v>128</v>
      </c>
      <c r="C13240">
        <v>2025</v>
      </c>
      <c r="D13240" t="s">
        <v>58</v>
      </c>
      <c r="E13240" t="s">
        <v>45</v>
      </c>
      <c r="F13240" t="s">
        <v>46</v>
      </c>
      <c r="G13240" t="s">
        <v>47</v>
      </c>
      <c r="H13240" t="s">
        <v>277</v>
      </c>
      <c r="I13240" t="s">
        <v>734</v>
      </c>
      <c r="J13240" s="3">
        <f>375245+595</f>
        <v>375840</v>
      </c>
    </row>
    <row r="13241" spans="1:10" hidden="1" x14ac:dyDescent="0.25">
      <c r="A13241" t="s">
        <v>132</v>
      </c>
      <c r="B13241" t="s">
        <v>128</v>
      </c>
      <c r="C13241">
        <v>2025</v>
      </c>
      <c r="D13241" t="s">
        <v>58</v>
      </c>
      <c r="E13241" t="s">
        <v>45</v>
      </c>
      <c r="F13241" t="s">
        <v>46</v>
      </c>
      <c r="G13241" t="s">
        <v>47</v>
      </c>
      <c r="H13241" t="s">
        <v>278</v>
      </c>
      <c r="I13241" t="s">
        <v>734</v>
      </c>
      <c r="J13241" s="3"/>
    </row>
    <row r="13242" spans="1:10" hidden="1" x14ac:dyDescent="0.25">
      <c r="A13242" t="s">
        <v>132</v>
      </c>
      <c r="B13242" t="s">
        <v>128</v>
      </c>
      <c r="C13242">
        <v>2025</v>
      </c>
      <c r="D13242" t="s">
        <v>58</v>
      </c>
      <c r="E13242" t="s">
        <v>45</v>
      </c>
      <c r="F13242" t="s">
        <v>46</v>
      </c>
      <c r="G13242" t="s">
        <v>47</v>
      </c>
      <c r="H13242" t="s">
        <v>742</v>
      </c>
      <c r="I13242" t="s">
        <v>739</v>
      </c>
    </row>
    <row r="13243" spans="1:10" hidden="1" x14ac:dyDescent="0.25">
      <c r="A13243" t="s">
        <v>132</v>
      </c>
      <c r="B13243" t="s">
        <v>128</v>
      </c>
      <c r="C13243">
        <v>2025</v>
      </c>
      <c r="D13243" t="s">
        <v>58</v>
      </c>
      <c r="E13243" t="s">
        <v>45</v>
      </c>
      <c r="F13243" t="s">
        <v>46</v>
      </c>
      <c r="G13243" t="s">
        <v>47</v>
      </c>
      <c r="H13243" t="s">
        <v>742</v>
      </c>
      <c r="I13243" t="s">
        <v>412</v>
      </c>
    </row>
    <row r="13244" spans="1:10" hidden="1" x14ac:dyDescent="0.25">
      <c r="A13244" t="s">
        <v>132</v>
      </c>
      <c r="B13244" t="s">
        <v>128</v>
      </c>
      <c r="C13244">
        <v>2025</v>
      </c>
      <c r="D13244" t="s">
        <v>58</v>
      </c>
      <c r="E13244" t="s">
        <v>45</v>
      </c>
      <c r="F13244" t="s">
        <v>46</v>
      </c>
      <c r="G13244" t="s">
        <v>47</v>
      </c>
      <c r="H13244" t="s">
        <v>239</v>
      </c>
      <c r="I13244" t="s">
        <v>382</v>
      </c>
      <c r="J13244" s="3">
        <v>223235</v>
      </c>
    </row>
    <row r="13245" spans="1:10" hidden="1" x14ac:dyDescent="0.25">
      <c r="A13245" t="s">
        <v>132</v>
      </c>
      <c r="B13245" t="s">
        <v>128</v>
      </c>
      <c r="C13245">
        <v>2025</v>
      </c>
      <c r="D13245" t="s">
        <v>58</v>
      </c>
      <c r="E13245" t="s">
        <v>45</v>
      </c>
      <c r="F13245" t="s">
        <v>46</v>
      </c>
      <c r="G13245" t="s">
        <v>47</v>
      </c>
      <c r="H13245" t="s">
        <v>239</v>
      </c>
      <c r="I13245" t="s">
        <v>388</v>
      </c>
    </row>
    <row r="13246" spans="1:10" hidden="1" x14ac:dyDescent="0.25">
      <c r="A13246" t="s">
        <v>132</v>
      </c>
      <c r="B13246" t="s">
        <v>128</v>
      </c>
      <c r="C13246">
        <v>2025</v>
      </c>
      <c r="D13246" t="s">
        <v>58</v>
      </c>
      <c r="E13246" t="s">
        <v>45</v>
      </c>
      <c r="F13246" t="s">
        <v>46</v>
      </c>
      <c r="G13246" t="s">
        <v>47</v>
      </c>
      <c r="H13246" t="s">
        <v>239</v>
      </c>
      <c r="I13246" t="s">
        <v>576</v>
      </c>
    </row>
    <row r="13247" spans="1:10" hidden="1" x14ac:dyDescent="0.25">
      <c r="A13247" t="s">
        <v>132</v>
      </c>
      <c r="B13247" t="s">
        <v>128</v>
      </c>
      <c r="C13247">
        <v>2025</v>
      </c>
      <c r="D13247" t="s">
        <v>58</v>
      </c>
      <c r="E13247" t="s">
        <v>45</v>
      </c>
      <c r="F13247" t="s">
        <v>46</v>
      </c>
      <c r="G13247" t="s">
        <v>47</v>
      </c>
      <c r="H13247" t="s">
        <v>239</v>
      </c>
      <c r="I13247" t="s">
        <v>589</v>
      </c>
    </row>
    <row r="13248" spans="1:10" hidden="1" x14ac:dyDescent="0.25">
      <c r="A13248" t="s">
        <v>132</v>
      </c>
      <c r="B13248" t="s">
        <v>128</v>
      </c>
      <c r="C13248">
        <v>2025</v>
      </c>
      <c r="D13248" t="s">
        <v>58</v>
      </c>
      <c r="E13248" t="s">
        <v>45</v>
      </c>
      <c r="F13248" t="s">
        <v>46</v>
      </c>
      <c r="G13248" t="s">
        <v>47</v>
      </c>
      <c r="H13248" t="s">
        <v>239</v>
      </c>
      <c r="I13248" t="s">
        <v>686</v>
      </c>
    </row>
    <row r="13249" spans="1:10" hidden="1" x14ac:dyDescent="0.25">
      <c r="A13249" t="s">
        <v>132</v>
      </c>
      <c r="B13249" t="s">
        <v>128</v>
      </c>
      <c r="C13249">
        <v>2025</v>
      </c>
      <c r="D13249" t="s">
        <v>58</v>
      </c>
      <c r="E13249" t="s">
        <v>45</v>
      </c>
      <c r="F13249" t="s">
        <v>46</v>
      </c>
      <c r="G13249" t="s">
        <v>47</v>
      </c>
      <c r="H13249" t="s">
        <v>239</v>
      </c>
      <c r="I13249" t="s">
        <v>442</v>
      </c>
    </row>
    <row r="13250" spans="1:10" hidden="1" x14ac:dyDescent="0.25">
      <c r="A13250" t="s">
        <v>132</v>
      </c>
      <c r="B13250" t="s">
        <v>128</v>
      </c>
      <c r="C13250">
        <v>2025</v>
      </c>
      <c r="D13250" t="s">
        <v>58</v>
      </c>
      <c r="E13250" t="s">
        <v>45</v>
      </c>
      <c r="F13250" t="s">
        <v>46</v>
      </c>
      <c r="G13250" t="s">
        <v>47</v>
      </c>
      <c r="H13250" t="s">
        <v>239</v>
      </c>
      <c r="I13250" t="s">
        <v>431</v>
      </c>
    </row>
    <row r="13251" spans="1:10" hidden="1" x14ac:dyDescent="0.25">
      <c r="A13251" t="s">
        <v>132</v>
      </c>
      <c r="B13251" t="s">
        <v>128</v>
      </c>
      <c r="C13251">
        <v>2025</v>
      </c>
      <c r="D13251" t="s">
        <v>58</v>
      </c>
      <c r="E13251" t="s">
        <v>45</v>
      </c>
      <c r="F13251" t="s">
        <v>46</v>
      </c>
      <c r="G13251" t="s">
        <v>47</v>
      </c>
      <c r="H13251" t="s">
        <v>239</v>
      </c>
      <c r="I13251" t="s">
        <v>416</v>
      </c>
    </row>
    <row r="13252" spans="1:10" hidden="1" x14ac:dyDescent="0.25">
      <c r="A13252" t="s">
        <v>132</v>
      </c>
      <c r="B13252" t="s">
        <v>128</v>
      </c>
      <c r="C13252">
        <v>2025</v>
      </c>
      <c r="D13252" t="s">
        <v>58</v>
      </c>
      <c r="E13252" t="s">
        <v>45</v>
      </c>
      <c r="F13252" t="s">
        <v>46</v>
      </c>
      <c r="G13252" t="s">
        <v>47</v>
      </c>
      <c r="H13252" t="s">
        <v>239</v>
      </c>
      <c r="I13252" t="s">
        <v>383</v>
      </c>
      <c r="J13252" s="10">
        <v>1310000</v>
      </c>
    </row>
    <row r="13253" spans="1:10" hidden="1" x14ac:dyDescent="0.25">
      <c r="A13253" t="s">
        <v>132</v>
      </c>
      <c r="B13253" t="s">
        <v>128</v>
      </c>
      <c r="C13253">
        <v>2025</v>
      </c>
      <c r="D13253" t="s">
        <v>58</v>
      </c>
      <c r="E13253" t="s">
        <v>45</v>
      </c>
      <c r="F13253" t="s">
        <v>46</v>
      </c>
      <c r="G13253" t="s">
        <v>47</v>
      </c>
      <c r="H13253" t="s">
        <v>243</v>
      </c>
      <c r="I13253" t="s">
        <v>465</v>
      </c>
    </row>
    <row r="13254" spans="1:10" hidden="1" x14ac:dyDescent="0.25">
      <c r="A13254" t="s">
        <v>132</v>
      </c>
      <c r="B13254" t="s">
        <v>128</v>
      </c>
      <c r="C13254">
        <v>2025</v>
      </c>
      <c r="D13254" t="s">
        <v>58</v>
      </c>
      <c r="E13254" t="s">
        <v>45</v>
      </c>
      <c r="F13254" t="s">
        <v>46</v>
      </c>
      <c r="G13254" t="s">
        <v>47</v>
      </c>
      <c r="H13254" t="s">
        <v>243</v>
      </c>
      <c r="I13254" t="s">
        <v>702</v>
      </c>
    </row>
    <row r="13255" spans="1:10" hidden="1" x14ac:dyDescent="0.25">
      <c r="A13255" t="s">
        <v>132</v>
      </c>
      <c r="B13255" t="s">
        <v>128</v>
      </c>
      <c r="C13255">
        <v>2025</v>
      </c>
      <c r="D13255" t="s">
        <v>58</v>
      </c>
      <c r="E13255" t="s">
        <v>45</v>
      </c>
      <c r="F13255" t="s">
        <v>46</v>
      </c>
      <c r="G13255" t="s">
        <v>47</v>
      </c>
      <c r="H13255" t="s">
        <v>276</v>
      </c>
      <c r="I13255" t="s">
        <v>395</v>
      </c>
    </row>
    <row r="13256" spans="1:10" hidden="1" x14ac:dyDescent="0.25">
      <c r="A13256" t="s">
        <v>132</v>
      </c>
      <c r="B13256" t="s">
        <v>128</v>
      </c>
      <c r="C13256">
        <v>2025</v>
      </c>
      <c r="D13256" t="s">
        <v>58</v>
      </c>
      <c r="E13256" t="s">
        <v>45</v>
      </c>
      <c r="F13256" t="s">
        <v>46</v>
      </c>
      <c r="G13256" t="s">
        <v>47</v>
      </c>
      <c r="H13256" t="s">
        <v>296</v>
      </c>
    </row>
    <row r="13257" spans="1:10" hidden="1" x14ac:dyDescent="0.25">
      <c r="A13257" t="s">
        <v>132</v>
      </c>
      <c r="B13257" t="s">
        <v>128</v>
      </c>
      <c r="C13257">
        <v>2025</v>
      </c>
      <c r="D13257" t="s">
        <v>58</v>
      </c>
      <c r="E13257" t="s">
        <v>45</v>
      </c>
      <c r="F13257" t="s">
        <v>46</v>
      </c>
      <c r="G13257" t="s">
        <v>47</v>
      </c>
      <c r="H13257" t="s">
        <v>364</v>
      </c>
      <c r="I13257" t="s">
        <v>465</v>
      </c>
    </row>
    <row r="13258" spans="1:10" hidden="1" x14ac:dyDescent="0.25">
      <c r="A13258" t="s">
        <v>132</v>
      </c>
      <c r="B13258" t="s">
        <v>128</v>
      </c>
      <c r="C13258">
        <v>2025</v>
      </c>
      <c r="D13258" t="s">
        <v>58</v>
      </c>
      <c r="E13258" t="s">
        <v>45</v>
      </c>
      <c r="F13258" t="s">
        <v>46</v>
      </c>
      <c r="G13258" t="s">
        <v>47</v>
      </c>
      <c r="H13258" t="s">
        <v>277</v>
      </c>
    </row>
    <row r="13259" spans="1:10" hidden="1" x14ac:dyDescent="0.25">
      <c r="A13259" t="s">
        <v>132</v>
      </c>
      <c r="B13259" t="s">
        <v>128</v>
      </c>
      <c r="C13259">
        <v>2025</v>
      </c>
      <c r="D13259" t="s">
        <v>58</v>
      </c>
      <c r="E13259" t="s">
        <v>45</v>
      </c>
      <c r="F13259" t="s">
        <v>46</v>
      </c>
      <c r="G13259" t="s">
        <v>47</v>
      </c>
      <c r="H13259" t="s">
        <v>278</v>
      </c>
    </row>
    <row r="13260" spans="1:10" hidden="1" x14ac:dyDescent="0.25">
      <c r="A13260" t="s">
        <v>132</v>
      </c>
      <c r="B13260" t="s">
        <v>128</v>
      </c>
      <c r="C13260">
        <v>2025</v>
      </c>
      <c r="D13260" t="s">
        <v>58</v>
      </c>
      <c r="E13260" t="s">
        <v>45</v>
      </c>
      <c r="F13260" t="s">
        <v>46</v>
      </c>
      <c r="G13260" t="s">
        <v>47</v>
      </c>
      <c r="H13260" t="s">
        <v>298</v>
      </c>
      <c r="I13260" t="s">
        <v>387</v>
      </c>
    </row>
    <row r="13261" spans="1:10" hidden="1" x14ac:dyDescent="0.25">
      <c r="A13261" t="s">
        <v>132</v>
      </c>
      <c r="B13261" t="s">
        <v>128</v>
      </c>
      <c r="C13261">
        <v>2025</v>
      </c>
      <c r="D13261" t="s">
        <v>58</v>
      </c>
      <c r="E13261" t="s">
        <v>45</v>
      </c>
      <c r="F13261" t="s">
        <v>46</v>
      </c>
      <c r="G13261" t="s">
        <v>47</v>
      </c>
      <c r="H13261" t="s">
        <v>298</v>
      </c>
      <c r="I13261" t="s">
        <v>418</v>
      </c>
    </row>
    <row r="13262" spans="1:10" hidden="1" x14ac:dyDescent="0.25">
      <c r="A13262" t="s">
        <v>132</v>
      </c>
      <c r="B13262" t="s">
        <v>128</v>
      </c>
      <c r="C13262">
        <v>2025</v>
      </c>
      <c r="D13262" t="s">
        <v>58</v>
      </c>
      <c r="E13262" t="s">
        <v>45</v>
      </c>
      <c r="F13262" t="s">
        <v>46</v>
      </c>
      <c r="G13262" t="s">
        <v>47</v>
      </c>
      <c r="H13262" t="s">
        <v>238</v>
      </c>
    </row>
    <row r="13263" spans="1:10" hidden="1" x14ac:dyDescent="0.25">
      <c r="A13263" t="s">
        <v>132</v>
      </c>
      <c r="B13263" t="s">
        <v>128</v>
      </c>
      <c r="C13263">
        <v>2025</v>
      </c>
      <c r="D13263" t="s">
        <v>58</v>
      </c>
      <c r="E13263" t="s">
        <v>45</v>
      </c>
      <c r="F13263" t="s">
        <v>46</v>
      </c>
      <c r="G13263" t="s">
        <v>182</v>
      </c>
      <c r="H13263" t="s">
        <v>240</v>
      </c>
    </row>
    <row r="13264" spans="1:10" hidden="1" x14ac:dyDescent="0.25">
      <c r="A13264" t="s">
        <v>132</v>
      </c>
      <c r="B13264" t="s">
        <v>128</v>
      </c>
      <c r="C13264">
        <v>2025</v>
      </c>
      <c r="D13264" t="s">
        <v>58</v>
      </c>
      <c r="E13264" t="s">
        <v>45</v>
      </c>
      <c r="F13264" t="s">
        <v>46</v>
      </c>
      <c r="G13264" t="s">
        <v>182</v>
      </c>
      <c r="H13264" t="s">
        <v>241</v>
      </c>
      <c r="I13264" t="s">
        <v>477</v>
      </c>
    </row>
    <row r="13265" spans="1:10" hidden="1" x14ac:dyDescent="0.25">
      <c r="A13265" t="s">
        <v>132</v>
      </c>
      <c r="B13265" t="s">
        <v>128</v>
      </c>
      <c r="C13265">
        <v>2025</v>
      </c>
      <c r="D13265" t="s">
        <v>58</v>
      </c>
      <c r="E13265" t="s">
        <v>45</v>
      </c>
      <c r="F13265" t="s">
        <v>46</v>
      </c>
      <c r="G13265" t="s">
        <v>182</v>
      </c>
      <c r="H13265" t="s">
        <v>242</v>
      </c>
      <c r="I13265" t="s">
        <v>477</v>
      </c>
    </row>
    <row r="13266" spans="1:10" hidden="1" x14ac:dyDescent="0.25">
      <c r="A13266" t="s">
        <v>132</v>
      </c>
      <c r="B13266" t="s">
        <v>128</v>
      </c>
      <c r="C13266">
        <v>2025</v>
      </c>
      <c r="D13266" t="s">
        <v>58</v>
      </c>
      <c r="E13266" t="s">
        <v>45</v>
      </c>
      <c r="F13266" t="s">
        <v>46</v>
      </c>
      <c r="G13266" t="s">
        <v>182</v>
      </c>
      <c r="H13266" t="s">
        <v>243</v>
      </c>
      <c r="I13266" t="s">
        <v>735</v>
      </c>
    </row>
    <row r="13267" spans="1:10" hidden="1" x14ac:dyDescent="0.25">
      <c r="A13267" t="s">
        <v>132</v>
      </c>
      <c r="B13267" t="s">
        <v>128</v>
      </c>
      <c r="C13267">
        <v>2025</v>
      </c>
      <c r="D13267" t="s">
        <v>58</v>
      </c>
      <c r="E13267" t="s">
        <v>45</v>
      </c>
      <c r="F13267" t="s">
        <v>46</v>
      </c>
      <c r="G13267" t="s">
        <v>253</v>
      </c>
      <c r="H13267" t="s">
        <v>266</v>
      </c>
      <c r="I13267" s="90" t="s">
        <v>808</v>
      </c>
      <c r="J13267" s="3">
        <v>2004974.77</v>
      </c>
    </row>
    <row r="13268" spans="1:10" hidden="1" x14ac:dyDescent="0.25">
      <c r="A13268" t="s">
        <v>132</v>
      </c>
      <c r="B13268" t="s">
        <v>128</v>
      </c>
      <c r="C13268">
        <v>2025</v>
      </c>
      <c r="D13268" t="s">
        <v>58</v>
      </c>
      <c r="E13268" t="s">
        <v>45</v>
      </c>
      <c r="F13268" t="s">
        <v>46</v>
      </c>
      <c r="G13268" t="s">
        <v>253</v>
      </c>
      <c r="H13268" t="s">
        <v>266</v>
      </c>
      <c r="I13268" t="s">
        <v>799</v>
      </c>
    </row>
    <row r="13269" spans="1:10" hidden="1" x14ac:dyDescent="0.25">
      <c r="A13269" t="s">
        <v>132</v>
      </c>
      <c r="B13269" t="s">
        <v>128</v>
      </c>
      <c r="C13269">
        <v>2025</v>
      </c>
      <c r="D13269" t="s">
        <v>58</v>
      </c>
      <c r="E13269" t="s">
        <v>45</v>
      </c>
      <c r="F13269" t="s">
        <v>46</v>
      </c>
      <c r="G13269" t="s">
        <v>253</v>
      </c>
      <c r="H13269" t="s">
        <v>366</v>
      </c>
      <c r="I13269" t="s">
        <v>524</v>
      </c>
    </row>
    <row r="13270" spans="1:10" hidden="1" x14ac:dyDescent="0.25">
      <c r="A13270" t="s">
        <v>132</v>
      </c>
      <c r="B13270" t="s">
        <v>128</v>
      </c>
      <c r="C13270">
        <v>2025</v>
      </c>
      <c r="D13270" t="s">
        <v>58</v>
      </c>
      <c r="E13270" t="s">
        <v>45</v>
      </c>
      <c r="F13270" t="s">
        <v>46</v>
      </c>
      <c r="G13270" t="s">
        <v>537</v>
      </c>
      <c r="H13270" t="s">
        <v>538</v>
      </c>
      <c r="I13270" t="s">
        <v>539</v>
      </c>
    </row>
    <row r="13271" spans="1:10" hidden="1" x14ac:dyDescent="0.25">
      <c r="A13271" t="s">
        <v>132</v>
      </c>
      <c r="B13271" t="s">
        <v>128</v>
      </c>
      <c r="C13271">
        <v>2025</v>
      </c>
      <c r="D13271" t="s">
        <v>58</v>
      </c>
      <c r="E13271" t="s">
        <v>45</v>
      </c>
      <c r="F13271" t="s">
        <v>46</v>
      </c>
      <c r="G13271" t="s">
        <v>673</v>
      </c>
      <c r="H13271" t="s">
        <v>244</v>
      </c>
      <c r="I13271" t="s">
        <v>556</v>
      </c>
    </row>
    <row r="13272" spans="1:10" hidden="1" x14ac:dyDescent="0.25">
      <c r="A13272" t="s">
        <v>132</v>
      </c>
      <c r="B13272" t="s">
        <v>128</v>
      </c>
      <c r="C13272">
        <v>2025</v>
      </c>
      <c r="D13272" t="s">
        <v>58</v>
      </c>
      <c r="E13272" t="s">
        <v>45</v>
      </c>
      <c r="F13272" t="s">
        <v>46</v>
      </c>
      <c r="G13272" t="s">
        <v>673</v>
      </c>
      <c r="H13272" t="s">
        <v>244</v>
      </c>
      <c r="I13272" t="s">
        <v>688</v>
      </c>
    </row>
    <row r="13273" spans="1:10" hidden="1" x14ac:dyDescent="0.25">
      <c r="A13273" t="s">
        <v>132</v>
      </c>
      <c r="B13273" t="s">
        <v>128</v>
      </c>
      <c r="C13273">
        <v>2025</v>
      </c>
      <c r="D13273" t="s">
        <v>58</v>
      </c>
      <c r="E13273" t="s">
        <v>45</v>
      </c>
      <c r="F13273" t="s">
        <v>46</v>
      </c>
      <c r="G13273" t="s">
        <v>527</v>
      </c>
      <c r="H13273" t="s">
        <v>366</v>
      </c>
      <c r="I13273" t="s">
        <v>387</v>
      </c>
    </row>
    <row r="13274" spans="1:10" hidden="1" x14ac:dyDescent="0.25">
      <c r="A13274" t="s">
        <v>132</v>
      </c>
      <c r="B13274" t="s">
        <v>128</v>
      </c>
      <c r="C13274">
        <v>2025</v>
      </c>
      <c r="D13274" t="s">
        <v>58</v>
      </c>
      <c r="E13274" t="s">
        <v>45</v>
      </c>
      <c r="F13274" t="s">
        <v>46</v>
      </c>
      <c r="G13274" t="s">
        <v>527</v>
      </c>
      <c r="H13274" t="s">
        <v>525</v>
      </c>
      <c r="I13274" t="s">
        <v>526</v>
      </c>
      <c r="J13274" s="3">
        <v>77283</v>
      </c>
    </row>
    <row r="13275" spans="1:10" hidden="1" x14ac:dyDescent="0.25">
      <c r="A13275" t="s">
        <v>132</v>
      </c>
      <c r="B13275" t="s">
        <v>128</v>
      </c>
      <c r="C13275">
        <v>2025</v>
      </c>
      <c r="D13275" t="s">
        <v>58</v>
      </c>
      <c r="E13275" t="s">
        <v>45</v>
      </c>
      <c r="F13275" t="s">
        <v>46</v>
      </c>
      <c r="G13275" t="s">
        <v>527</v>
      </c>
      <c r="H13275" t="s">
        <v>365</v>
      </c>
      <c r="I13275" t="s">
        <v>526</v>
      </c>
    </row>
    <row r="13276" spans="1:10" hidden="1" x14ac:dyDescent="0.25">
      <c r="A13276" t="s">
        <v>132</v>
      </c>
      <c r="B13276" t="s">
        <v>128</v>
      </c>
      <c r="C13276">
        <v>2025</v>
      </c>
      <c r="D13276" t="s">
        <v>58</v>
      </c>
      <c r="E13276" t="s">
        <v>45</v>
      </c>
      <c r="F13276" t="s">
        <v>46</v>
      </c>
      <c r="G13276" t="s">
        <v>527</v>
      </c>
      <c r="H13276" t="s">
        <v>484</v>
      </c>
      <c r="I13276" t="s">
        <v>526</v>
      </c>
      <c r="J13276" s="3">
        <v>485083.58</v>
      </c>
    </row>
    <row r="13277" spans="1:10" hidden="1" x14ac:dyDescent="0.25">
      <c r="A13277" t="s">
        <v>132</v>
      </c>
      <c r="B13277" t="s">
        <v>128</v>
      </c>
      <c r="C13277">
        <v>2025</v>
      </c>
      <c r="D13277" t="s">
        <v>58</v>
      </c>
      <c r="E13277" t="s">
        <v>45</v>
      </c>
      <c r="F13277" t="s">
        <v>46</v>
      </c>
      <c r="G13277" t="s">
        <v>272</v>
      </c>
      <c r="H13277" t="s">
        <v>273</v>
      </c>
      <c r="I13277" t="s">
        <v>526</v>
      </c>
    </row>
    <row r="13278" spans="1:10" hidden="1" x14ac:dyDescent="0.25">
      <c r="A13278" t="s">
        <v>132</v>
      </c>
      <c r="B13278" t="s">
        <v>128</v>
      </c>
      <c r="C13278">
        <v>2025</v>
      </c>
      <c r="D13278" t="s">
        <v>58</v>
      </c>
      <c r="E13278" t="s">
        <v>45</v>
      </c>
      <c r="F13278" t="s">
        <v>46</v>
      </c>
      <c r="G13278" t="s">
        <v>221</v>
      </c>
      <c r="H13278" t="s">
        <v>245</v>
      </c>
      <c r="I13278" t="s">
        <v>417</v>
      </c>
      <c r="J13278" s="3">
        <v>382070</v>
      </c>
    </row>
    <row r="13279" spans="1:10" hidden="1" x14ac:dyDescent="0.25">
      <c r="A13279" t="s">
        <v>132</v>
      </c>
      <c r="B13279" t="s">
        <v>128</v>
      </c>
      <c r="C13279">
        <v>2025</v>
      </c>
      <c r="D13279" t="s">
        <v>58</v>
      </c>
      <c r="E13279" t="s">
        <v>45</v>
      </c>
      <c r="F13279" t="s">
        <v>46</v>
      </c>
      <c r="G13279" t="s">
        <v>221</v>
      </c>
      <c r="H13279" t="s">
        <v>245</v>
      </c>
      <c r="I13279" t="s">
        <v>614</v>
      </c>
      <c r="J13279" s="3">
        <v>256500</v>
      </c>
    </row>
    <row r="13280" spans="1:10" hidden="1" x14ac:dyDescent="0.25">
      <c r="A13280" t="s">
        <v>132</v>
      </c>
      <c r="B13280" t="s">
        <v>128</v>
      </c>
      <c r="C13280">
        <v>2025</v>
      </c>
      <c r="D13280" t="s">
        <v>58</v>
      </c>
      <c r="E13280" t="s">
        <v>45</v>
      </c>
      <c r="F13280" t="s">
        <v>46</v>
      </c>
      <c r="G13280" t="s">
        <v>221</v>
      </c>
      <c r="H13280" t="s">
        <v>245</v>
      </c>
      <c r="I13280" t="s">
        <v>668</v>
      </c>
    </row>
    <row r="13281" spans="1:10" hidden="1" x14ac:dyDescent="0.25">
      <c r="A13281" t="s">
        <v>132</v>
      </c>
      <c r="B13281" t="s">
        <v>128</v>
      </c>
      <c r="C13281">
        <v>2025</v>
      </c>
      <c r="D13281" t="s">
        <v>58</v>
      </c>
      <c r="E13281" t="s">
        <v>45</v>
      </c>
      <c r="F13281" t="s">
        <v>46</v>
      </c>
      <c r="G13281" t="s">
        <v>221</v>
      </c>
      <c r="H13281" t="s">
        <v>299</v>
      </c>
      <c r="I13281" t="s">
        <v>788</v>
      </c>
    </row>
    <row r="13282" spans="1:10" hidden="1" x14ac:dyDescent="0.25">
      <c r="A13282" t="s">
        <v>132</v>
      </c>
      <c r="B13282" t="s">
        <v>128</v>
      </c>
      <c r="C13282">
        <v>2025</v>
      </c>
      <c r="D13282" t="s">
        <v>58</v>
      </c>
      <c r="E13282" t="s">
        <v>45</v>
      </c>
      <c r="F13282" t="s">
        <v>46</v>
      </c>
      <c r="G13282" t="s">
        <v>221</v>
      </c>
      <c r="H13282" t="s">
        <v>299</v>
      </c>
      <c r="I13282" t="s">
        <v>429</v>
      </c>
      <c r="J13282" s="3">
        <v>460000</v>
      </c>
    </row>
    <row r="13283" spans="1:10" hidden="1" x14ac:dyDescent="0.25">
      <c r="A13283" t="s">
        <v>132</v>
      </c>
      <c r="B13283" t="s">
        <v>128</v>
      </c>
      <c r="C13283">
        <v>2025</v>
      </c>
      <c r="D13283" t="s">
        <v>58</v>
      </c>
      <c r="E13283" t="s">
        <v>45</v>
      </c>
      <c r="F13283" t="s">
        <v>46</v>
      </c>
      <c r="G13283" t="s">
        <v>221</v>
      </c>
      <c r="H13283" t="s">
        <v>299</v>
      </c>
      <c r="I13283" t="s">
        <v>666</v>
      </c>
    </row>
    <row r="13284" spans="1:10" hidden="1" x14ac:dyDescent="0.25">
      <c r="A13284" t="s">
        <v>132</v>
      </c>
      <c r="B13284" t="s">
        <v>128</v>
      </c>
      <c r="C13284">
        <v>2025</v>
      </c>
      <c r="D13284" t="s">
        <v>58</v>
      </c>
      <c r="E13284" t="s">
        <v>45</v>
      </c>
      <c r="F13284" t="s">
        <v>46</v>
      </c>
      <c r="G13284" t="s">
        <v>272</v>
      </c>
      <c r="H13284" t="s">
        <v>273</v>
      </c>
    </row>
    <row r="13285" spans="1:10" hidden="1" x14ac:dyDescent="0.25">
      <c r="A13285" t="s">
        <v>132</v>
      </c>
      <c r="B13285" t="s">
        <v>128</v>
      </c>
      <c r="C13285">
        <v>2025</v>
      </c>
      <c r="D13285" t="s">
        <v>58</v>
      </c>
      <c r="E13285" t="s">
        <v>45</v>
      </c>
      <c r="F13285" t="s">
        <v>46</v>
      </c>
      <c r="G13285" t="s">
        <v>49</v>
      </c>
      <c r="H13285" t="s">
        <v>246</v>
      </c>
      <c r="I13285" t="s">
        <v>565</v>
      </c>
      <c r="J13285" s="3">
        <v>492972</v>
      </c>
    </row>
    <row r="13286" spans="1:10" hidden="1" x14ac:dyDescent="0.25">
      <c r="A13286" t="s">
        <v>132</v>
      </c>
      <c r="B13286" t="s">
        <v>128</v>
      </c>
      <c r="C13286">
        <v>2025</v>
      </c>
      <c r="D13286" t="s">
        <v>58</v>
      </c>
      <c r="E13286" t="s">
        <v>45</v>
      </c>
      <c r="F13286" t="s">
        <v>46</v>
      </c>
      <c r="G13286" t="s">
        <v>49</v>
      </c>
      <c r="H13286" t="s">
        <v>246</v>
      </c>
      <c r="I13286" t="s">
        <v>615</v>
      </c>
      <c r="J13286" s="3">
        <v>920622</v>
      </c>
    </row>
    <row r="13287" spans="1:10" hidden="1" x14ac:dyDescent="0.25">
      <c r="A13287" t="s">
        <v>132</v>
      </c>
      <c r="B13287" t="s">
        <v>128</v>
      </c>
      <c r="C13287">
        <v>2025</v>
      </c>
      <c r="D13287" t="s">
        <v>58</v>
      </c>
      <c r="E13287" t="s">
        <v>45</v>
      </c>
      <c r="F13287" t="s">
        <v>46</v>
      </c>
      <c r="G13287" t="s">
        <v>49</v>
      </c>
      <c r="H13287" t="s">
        <v>246</v>
      </c>
      <c r="I13287" s="90" t="s">
        <v>505</v>
      </c>
      <c r="J13287" s="3">
        <v>210900</v>
      </c>
    </row>
    <row r="13288" spans="1:10" hidden="1" x14ac:dyDescent="0.25">
      <c r="A13288" t="s">
        <v>132</v>
      </c>
      <c r="B13288" t="s">
        <v>128</v>
      </c>
      <c r="C13288">
        <v>2025</v>
      </c>
      <c r="D13288" t="s">
        <v>58</v>
      </c>
      <c r="E13288" t="s">
        <v>45</v>
      </c>
      <c r="F13288" t="s">
        <v>46</v>
      </c>
      <c r="G13288" t="s">
        <v>49</v>
      </c>
      <c r="H13288" t="s">
        <v>246</v>
      </c>
      <c r="I13288" s="90" t="s">
        <v>746</v>
      </c>
      <c r="J13288" s="3">
        <v>88607</v>
      </c>
    </row>
    <row r="13289" spans="1:10" hidden="1" x14ac:dyDescent="0.25">
      <c r="A13289" t="s">
        <v>132</v>
      </c>
      <c r="B13289" t="s">
        <v>128</v>
      </c>
      <c r="C13289">
        <v>2025</v>
      </c>
      <c r="D13289" t="s">
        <v>58</v>
      </c>
      <c r="E13289" t="s">
        <v>45</v>
      </c>
      <c r="F13289" t="s">
        <v>46</v>
      </c>
      <c r="G13289" t="s">
        <v>49</v>
      </c>
      <c r="H13289" t="s">
        <v>669</v>
      </c>
      <c r="I13289" t="s">
        <v>615</v>
      </c>
    </row>
    <row r="13290" spans="1:10" hidden="1" x14ac:dyDescent="0.25">
      <c r="A13290" t="s">
        <v>132</v>
      </c>
      <c r="B13290" t="s">
        <v>128</v>
      </c>
      <c r="C13290">
        <v>2025</v>
      </c>
      <c r="D13290" t="s">
        <v>58</v>
      </c>
      <c r="E13290" t="s">
        <v>45</v>
      </c>
      <c r="F13290" t="s">
        <v>46</v>
      </c>
      <c r="G13290" t="s">
        <v>49</v>
      </c>
      <c r="H13290" t="s">
        <v>669</v>
      </c>
      <c r="I13290" t="s">
        <v>670</v>
      </c>
    </row>
    <row r="13291" spans="1:10" hidden="1" x14ac:dyDescent="0.25">
      <c r="A13291" t="s">
        <v>132</v>
      </c>
      <c r="B13291" t="s">
        <v>128</v>
      </c>
      <c r="C13291">
        <v>2025</v>
      </c>
      <c r="D13291" t="s">
        <v>58</v>
      </c>
      <c r="E13291" t="s">
        <v>45</v>
      </c>
      <c r="F13291" t="s">
        <v>46</v>
      </c>
      <c r="G13291" t="s">
        <v>49</v>
      </c>
      <c r="H13291" t="s">
        <v>669</v>
      </c>
    </row>
    <row r="13292" spans="1:10" hidden="1" x14ac:dyDescent="0.25">
      <c r="A13292" t="s">
        <v>132</v>
      </c>
      <c r="B13292" t="s">
        <v>128</v>
      </c>
      <c r="C13292">
        <v>2025</v>
      </c>
      <c r="D13292" t="s">
        <v>58</v>
      </c>
      <c r="E13292" t="s">
        <v>45</v>
      </c>
      <c r="F13292" t="s">
        <v>46</v>
      </c>
      <c r="G13292" t="s">
        <v>49</v>
      </c>
      <c r="H13292" t="s">
        <v>247</v>
      </c>
      <c r="I13292" t="s">
        <v>524</v>
      </c>
      <c r="J13292" s="3">
        <v>1207348</v>
      </c>
    </row>
    <row r="13293" spans="1:10" hidden="1" x14ac:dyDescent="0.25">
      <c r="A13293" t="s">
        <v>132</v>
      </c>
      <c r="B13293" t="s">
        <v>128</v>
      </c>
      <c r="C13293">
        <v>2025</v>
      </c>
      <c r="D13293" t="s">
        <v>58</v>
      </c>
      <c r="E13293" t="s">
        <v>45</v>
      </c>
      <c r="F13293" t="s">
        <v>46</v>
      </c>
      <c r="G13293" t="s">
        <v>49</v>
      </c>
      <c r="H13293" t="s">
        <v>247</v>
      </c>
      <c r="I13293" s="90" t="s">
        <v>703</v>
      </c>
      <c r="J13293" s="3">
        <v>34400</v>
      </c>
    </row>
    <row r="13294" spans="1:10" hidden="1" x14ac:dyDescent="0.25">
      <c r="A13294" t="s">
        <v>132</v>
      </c>
      <c r="B13294" t="s">
        <v>128</v>
      </c>
      <c r="C13294">
        <v>2025</v>
      </c>
      <c r="D13294" t="s">
        <v>58</v>
      </c>
      <c r="E13294" t="s">
        <v>45</v>
      </c>
      <c r="F13294" t="s">
        <v>46</v>
      </c>
      <c r="G13294" t="s">
        <v>49</v>
      </c>
      <c r="H13294" t="s">
        <v>248</v>
      </c>
      <c r="I13294" t="s">
        <v>404</v>
      </c>
    </row>
    <row r="13295" spans="1:10" hidden="1" x14ac:dyDescent="0.25">
      <c r="A13295" t="s">
        <v>132</v>
      </c>
      <c r="B13295" t="s">
        <v>128</v>
      </c>
      <c r="C13295">
        <v>2025</v>
      </c>
      <c r="D13295" t="s">
        <v>58</v>
      </c>
      <c r="E13295" t="s">
        <v>45</v>
      </c>
      <c r="F13295" t="s">
        <v>46</v>
      </c>
      <c r="G13295" t="s">
        <v>49</v>
      </c>
      <c r="H13295" t="s">
        <v>247</v>
      </c>
      <c r="I13295" t="s">
        <v>597</v>
      </c>
      <c r="J13295" s="3">
        <v>136974.79999999999</v>
      </c>
    </row>
    <row r="13296" spans="1:10" hidden="1" x14ac:dyDescent="0.25">
      <c r="A13296" t="s">
        <v>132</v>
      </c>
      <c r="B13296" t="s">
        <v>128</v>
      </c>
      <c r="C13296">
        <v>2025</v>
      </c>
      <c r="D13296" t="s">
        <v>58</v>
      </c>
      <c r="E13296" t="s">
        <v>45</v>
      </c>
      <c r="F13296" t="s">
        <v>46</v>
      </c>
      <c r="G13296" t="s">
        <v>49</v>
      </c>
      <c r="H13296" t="s">
        <v>247</v>
      </c>
      <c r="I13296" s="90" t="s">
        <v>478</v>
      </c>
      <c r="J13296" s="3">
        <v>5980</v>
      </c>
    </row>
    <row r="13297" spans="1:10" hidden="1" x14ac:dyDescent="0.25">
      <c r="A13297" t="s">
        <v>132</v>
      </c>
      <c r="B13297" t="s">
        <v>128</v>
      </c>
      <c r="C13297">
        <v>2025</v>
      </c>
      <c r="D13297" t="s">
        <v>58</v>
      </c>
      <c r="E13297" t="s">
        <v>45</v>
      </c>
      <c r="F13297" t="s">
        <v>46</v>
      </c>
      <c r="G13297" t="s">
        <v>49</v>
      </c>
      <c r="H13297" t="s">
        <v>248</v>
      </c>
      <c r="I13297" t="s">
        <v>801</v>
      </c>
    </row>
    <row r="13298" spans="1:10" hidden="1" x14ac:dyDescent="0.25">
      <c r="A13298" t="s">
        <v>132</v>
      </c>
      <c r="B13298" t="s">
        <v>128</v>
      </c>
      <c r="C13298">
        <v>2025</v>
      </c>
      <c r="D13298" t="s">
        <v>58</v>
      </c>
      <c r="E13298" t="s">
        <v>45</v>
      </c>
      <c r="F13298" t="s">
        <v>46</v>
      </c>
      <c r="G13298" t="s">
        <v>49</v>
      </c>
      <c r="H13298" t="s">
        <v>248</v>
      </c>
      <c r="I13298" s="90" t="s">
        <v>801</v>
      </c>
      <c r="J13298" s="3">
        <v>62100</v>
      </c>
    </row>
    <row r="13299" spans="1:10" hidden="1" x14ac:dyDescent="0.25">
      <c r="A13299" t="s">
        <v>132</v>
      </c>
      <c r="B13299" t="s">
        <v>128</v>
      </c>
      <c r="C13299">
        <v>2025</v>
      </c>
      <c r="D13299" t="s">
        <v>58</v>
      </c>
      <c r="E13299" t="s">
        <v>45</v>
      </c>
      <c r="F13299" t="s">
        <v>46</v>
      </c>
      <c r="G13299" t="s">
        <v>49</v>
      </c>
      <c r="H13299" t="s">
        <v>248</v>
      </c>
      <c r="I13299" t="s">
        <v>455</v>
      </c>
    </row>
    <row r="13300" spans="1:10" hidden="1" x14ac:dyDescent="0.25">
      <c r="A13300" t="s">
        <v>132</v>
      </c>
      <c r="B13300" t="s">
        <v>128</v>
      </c>
      <c r="C13300">
        <v>2025</v>
      </c>
      <c r="D13300" t="s">
        <v>58</v>
      </c>
      <c r="E13300" t="s">
        <v>45</v>
      </c>
      <c r="F13300" t="s">
        <v>46</v>
      </c>
      <c r="G13300" t="s">
        <v>49</v>
      </c>
      <c r="H13300" t="s">
        <v>248</v>
      </c>
      <c r="I13300" t="s">
        <v>747</v>
      </c>
    </row>
    <row r="13301" spans="1:10" hidden="1" x14ac:dyDescent="0.25">
      <c r="A13301" t="s">
        <v>132</v>
      </c>
      <c r="B13301" t="s">
        <v>128</v>
      </c>
      <c r="C13301">
        <v>2025</v>
      </c>
      <c r="D13301" t="s">
        <v>58</v>
      </c>
      <c r="E13301" t="s">
        <v>45</v>
      </c>
      <c r="F13301" t="s">
        <v>46</v>
      </c>
      <c r="G13301" t="s">
        <v>49</v>
      </c>
      <c r="H13301" t="s">
        <v>249</v>
      </c>
      <c r="I13301" t="s">
        <v>471</v>
      </c>
    </row>
    <row r="13302" spans="1:10" hidden="1" x14ac:dyDescent="0.25">
      <c r="A13302" t="s">
        <v>132</v>
      </c>
      <c r="B13302" t="s">
        <v>128</v>
      </c>
      <c r="C13302">
        <v>2025</v>
      </c>
      <c r="D13302" t="s">
        <v>58</v>
      </c>
      <c r="E13302" t="s">
        <v>45</v>
      </c>
      <c r="F13302" t="s">
        <v>46</v>
      </c>
      <c r="G13302" t="s">
        <v>49</v>
      </c>
      <c r="H13302" t="s">
        <v>249</v>
      </c>
    </row>
    <row r="13303" spans="1:10" hidden="1" x14ac:dyDescent="0.25">
      <c r="A13303" t="s">
        <v>132</v>
      </c>
      <c r="B13303" t="s">
        <v>128</v>
      </c>
      <c r="C13303">
        <v>2025</v>
      </c>
      <c r="D13303" t="s">
        <v>58</v>
      </c>
      <c r="E13303" t="s">
        <v>45</v>
      </c>
      <c r="F13303" t="s">
        <v>46</v>
      </c>
      <c r="G13303" t="s">
        <v>49</v>
      </c>
      <c r="H13303" t="s">
        <v>250</v>
      </c>
      <c r="I13303" s="90" t="s">
        <v>661</v>
      </c>
      <c r="J13303" s="3"/>
    </row>
    <row r="13304" spans="1:10" hidden="1" x14ac:dyDescent="0.25">
      <c r="A13304" t="s">
        <v>132</v>
      </c>
      <c r="B13304" t="s">
        <v>128</v>
      </c>
      <c r="C13304">
        <v>2025</v>
      </c>
      <c r="D13304" t="s">
        <v>58</v>
      </c>
      <c r="E13304" t="s">
        <v>45</v>
      </c>
      <c r="F13304" t="s">
        <v>46</v>
      </c>
      <c r="G13304" t="s">
        <v>49</v>
      </c>
      <c r="H13304" t="s">
        <v>250</v>
      </c>
      <c r="I13304" t="s">
        <v>556</v>
      </c>
      <c r="J13304" s="3">
        <v>127000</v>
      </c>
    </row>
    <row r="13305" spans="1:10" hidden="1" x14ac:dyDescent="0.25">
      <c r="A13305" t="s">
        <v>132</v>
      </c>
      <c r="B13305" t="s">
        <v>128</v>
      </c>
      <c r="C13305">
        <v>2025</v>
      </c>
      <c r="D13305" t="s">
        <v>58</v>
      </c>
      <c r="E13305" t="s">
        <v>45</v>
      </c>
      <c r="F13305" t="s">
        <v>46</v>
      </c>
      <c r="G13305" t="s">
        <v>49</v>
      </c>
      <c r="H13305" t="s">
        <v>250</v>
      </c>
      <c r="I13305" t="s">
        <v>786</v>
      </c>
    </row>
    <row r="13306" spans="1:10" hidden="1" x14ac:dyDescent="0.25">
      <c r="A13306" t="s">
        <v>132</v>
      </c>
      <c r="B13306" t="s">
        <v>128</v>
      </c>
      <c r="C13306">
        <v>2025</v>
      </c>
      <c r="D13306" t="s">
        <v>58</v>
      </c>
      <c r="E13306" t="s">
        <v>45</v>
      </c>
      <c r="F13306" t="s">
        <v>46</v>
      </c>
      <c r="G13306" t="s">
        <v>49</v>
      </c>
      <c r="H13306" t="s">
        <v>250</v>
      </c>
      <c r="I13306" s="90" t="s">
        <v>809</v>
      </c>
      <c r="J13306" s="3">
        <v>262000</v>
      </c>
    </row>
    <row r="13307" spans="1:10" hidden="1" x14ac:dyDescent="0.25">
      <c r="A13307" t="s">
        <v>132</v>
      </c>
      <c r="B13307" t="s">
        <v>128</v>
      </c>
      <c r="C13307">
        <v>2025</v>
      </c>
      <c r="D13307" t="s">
        <v>58</v>
      </c>
      <c r="E13307" t="s">
        <v>45</v>
      </c>
      <c r="F13307" t="s">
        <v>46</v>
      </c>
      <c r="G13307" t="s">
        <v>49</v>
      </c>
      <c r="H13307" t="s">
        <v>250</v>
      </c>
      <c r="I13307" t="s">
        <v>740</v>
      </c>
      <c r="J13307" s="3">
        <v>286574</v>
      </c>
    </row>
    <row r="13308" spans="1:10" hidden="1" x14ac:dyDescent="0.25">
      <c r="A13308" t="s">
        <v>132</v>
      </c>
      <c r="B13308" t="s">
        <v>128</v>
      </c>
      <c r="C13308">
        <v>2025</v>
      </c>
      <c r="D13308" t="s">
        <v>58</v>
      </c>
      <c r="E13308" t="s">
        <v>45</v>
      </c>
      <c r="F13308" t="s">
        <v>46</v>
      </c>
      <c r="G13308" t="s">
        <v>49</v>
      </c>
      <c r="H13308" t="s">
        <v>250</v>
      </c>
      <c r="I13308" s="90" t="s">
        <v>807</v>
      </c>
      <c r="J13308" s="3">
        <v>469500</v>
      </c>
    </row>
    <row r="13309" spans="1:10" hidden="1" x14ac:dyDescent="0.25">
      <c r="A13309" t="s">
        <v>132</v>
      </c>
      <c r="B13309" t="s">
        <v>128</v>
      </c>
      <c r="C13309">
        <v>2025</v>
      </c>
      <c r="D13309" t="s">
        <v>58</v>
      </c>
      <c r="E13309" t="s">
        <v>45</v>
      </c>
      <c r="F13309" t="s">
        <v>46</v>
      </c>
      <c r="G13309" t="s">
        <v>49</v>
      </c>
      <c r="H13309" t="s">
        <v>333</v>
      </c>
      <c r="I13309" s="90" t="s">
        <v>661</v>
      </c>
      <c r="J13309" s="3">
        <v>78000</v>
      </c>
    </row>
    <row r="13310" spans="1:10" hidden="1" x14ac:dyDescent="0.25">
      <c r="A13310" t="s">
        <v>132</v>
      </c>
      <c r="B13310" t="s">
        <v>128</v>
      </c>
      <c r="C13310">
        <v>2025</v>
      </c>
      <c r="D13310" t="s">
        <v>58</v>
      </c>
      <c r="E13310" t="s">
        <v>45</v>
      </c>
      <c r="F13310" t="s">
        <v>46</v>
      </c>
      <c r="G13310" t="s">
        <v>49</v>
      </c>
      <c r="H13310" t="s">
        <v>333</v>
      </c>
      <c r="I13310" t="s">
        <v>556</v>
      </c>
      <c r="J13310" s="3">
        <v>26000</v>
      </c>
    </row>
    <row r="13311" spans="1:10" hidden="1" x14ac:dyDescent="0.25">
      <c r="A13311" t="s">
        <v>132</v>
      </c>
      <c r="B13311" t="s">
        <v>128</v>
      </c>
      <c r="C13311">
        <v>2025</v>
      </c>
      <c r="D13311" t="s">
        <v>58</v>
      </c>
      <c r="E13311" t="s">
        <v>45</v>
      </c>
      <c r="F13311" t="s">
        <v>46</v>
      </c>
      <c r="G13311" t="s">
        <v>49</v>
      </c>
      <c r="H13311" t="s">
        <v>333</v>
      </c>
      <c r="I13311" t="s">
        <v>509</v>
      </c>
    </row>
    <row r="13312" spans="1:10" hidden="1" x14ac:dyDescent="0.25">
      <c r="A13312" t="s">
        <v>132</v>
      </c>
      <c r="B13312" t="s">
        <v>128</v>
      </c>
      <c r="C13312">
        <v>2025</v>
      </c>
      <c r="D13312" t="s">
        <v>58</v>
      </c>
      <c r="E13312" t="s">
        <v>45</v>
      </c>
      <c r="F13312" t="s">
        <v>46</v>
      </c>
      <c r="G13312" t="s">
        <v>49</v>
      </c>
      <c r="H13312" t="s">
        <v>333</v>
      </c>
      <c r="I13312" t="s">
        <v>699</v>
      </c>
    </row>
    <row r="13313" spans="1:9" hidden="1" x14ac:dyDescent="0.25">
      <c r="A13313" t="s">
        <v>132</v>
      </c>
      <c r="B13313" t="s">
        <v>128</v>
      </c>
      <c r="C13313">
        <v>2025</v>
      </c>
      <c r="D13313" t="s">
        <v>58</v>
      </c>
      <c r="E13313" t="s">
        <v>45</v>
      </c>
      <c r="F13313" t="s">
        <v>46</v>
      </c>
      <c r="G13313" t="s">
        <v>49</v>
      </c>
      <c r="H13313" t="s">
        <v>333</v>
      </c>
      <c r="I13313" t="s">
        <v>617</v>
      </c>
    </row>
    <row r="13314" spans="1:9" hidden="1" x14ac:dyDescent="0.25">
      <c r="A13314" t="s">
        <v>132</v>
      </c>
      <c r="B13314" t="s">
        <v>128</v>
      </c>
      <c r="C13314">
        <v>2025</v>
      </c>
      <c r="D13314" t="s">
        <v>58</v>
      </c>
      <c r="E13314" t="s">
        <v>45</v>
      </c>
      <c r="F13314" t="s">
        <v>46</v>
      </c>
      <c r="G13314" t="s">
        <v>49</v>
      </c>
      <c r="H13314" t="s">
        <v>333</v>
      </c>
      <c r="I13314" t="s">
        <v>716</v>
      </c>
    </row>
    <row r="13315" spans="1:9" hidden="1" x14ac:dyDescent="0.25">
      <c r="A13315" t="s">
        <v>132</v>
      </c>
      <c r="B13315" t="s">
        <v>128</v>
      </c>
      <c r="C13315">
        <v>2025</v>
      </c>
      <c r="D13315" t="s">
        <v>58</v>
      </c>
      <c r="E13315" t="s">
        <v>45</v>
      </c>
      <c r="F13315" t="s">
        <v>46</v>
      </c>
      <c r="G13315" t="s">
        <v>49</v>
      </c>
      <c r="H13315" t="s">
        <v>333</v>
      </c>
      <c r="I13315" t="s">
        <v>556</v>
      </c>
    </row>
    <row r="13316" spans="1:9" hidden="1" x14ac:dyDescent="0.25">
      <c r="A13316" t="s">
        <v>132</v>
      </c>
      <c r="B13316" t="s">
        <v>128</v>
      </c>
      <c r="C13316">
        <v>2025</v>
      </c>
      <c r="D13316" t="s">
        <v>58</v>
      </c>
      <c r="E13316" t="s">
        <v>45</v>
      </c>
      <c r="F13316" t="s">
        <v>46</v>
      </c>
      <c r="G13316" t="s">
        <v>49</v>
      </c>
      <c r="H13316" t="s">
        <v>333</v>
      </c>
      <c r="I13316" t="s">
        <v>704</v>
      </c>
    </row>
    <row r="13317" spans="1:9" hidden="1" x14ac:dyDescent="0.25">
      <c r="A13317" t="s">
        <v>132</v>
      </c>
      <c r="B13317" t="s">
        <v>128</v>
      </c>
      <c r="C13317">
        <v>2025</v>
      </c>
      <c r="D13317" t="s">
        <v>58</v>
      </c>
      <c r="E13317" t="s">
        <v>45</v>
      </c>
      <c r="F13317" t="s">
        <v>46</v>
      </c>
      <c r="G13317" t="s">
        <v>49</v>
      </c>
      <c r="H13317" t="s">
        <v>367</v>
      </c>
      <c r="I13317" t="s">
        <v>591</v>
      </c>
    </row>
    <row r="13318" spans="1:9" hidden="1" x14ac:dyDescent="0.25">
      <c r="A13318" t="s">
        <v>132</v>
      </c>
      <c r="B13318" t="s">
        <v>128</v>
      </c>
      <c r="C13318">
        <v>2025</v>
      </c>
      <c r="D13318" t="s">
        <v>58</v>
      </c>
      <c r="E13318" t="s">
        <v>45</v>
      </c>
      <c r="F13318" t="s">
        <v>46</v>
      </c>
      <c r="G13318" t="s">
        <v>49</v>
      </c>
      <c r="H13318" t="s">
        <v>367</v>
      </c>
    </row>
    <row r="13319" spans="1:9" hidden="1" x14ac:dyDescent="0.25">
      <c r="A13319" t="s">
        <v>132</v>
      </c>
      <c r="B13319" t="s">
        <v>128</v>
      </c>
      <c r="C13319">
        <v>2025</v>
      </c>
      <c r="D13319" t="s">
        <v>58</v>
      </c>
      <c r="E13319" t="s">
        <v>45</v>
      </c>
      <c r="F13319" t="s">
        <v>46</v>
      </c>
      <c r="G13319" t="s">
        <v>49</v>
      </c>
      <c r="H13319" t="s">
        <v>367</v>
      </c>
    </row>
    <row r="13320" spans="1:9" hidden="1" x14ac:dyDescent="0.25">
      <c r="A13320" t="s">
        <v>132</v>
      </c>
      <c r="B13320" t="s">
        <v>128</v>
      </c>
      <c r="C13320">
        <v>2025</v>
      </c>
      <c r="D13320" t="s">
        <v>58</v>
      </c>
      <c r="E13320" t="s">
        <v>45</v>
      </c>
      <c r="F13320" t="s">
        <v>46</v>
      </c>
      <c r="G13320" t="s">
        <v>49</v>
      </c>
      <c r="H13320" t="s">
        <v>252</v>
      </c>
    </row>
    <row r="13321" spans="1:9" hidden="1" x14ac:dyDescent="0.25">
      <c r="A13321" t="s">
        <v>132</v>
      </c>
      <c r="B13321" t="s">
        <v>128</v>
      </c>
      <c r="C13321">
        <v>2025</v>
      </c>
      <c r="D13321" t="s">
        <v>58</v>
      </c>
      <c r="E13321" t="s">
        <v>45</v>
      </c>
      <c r="F13321" t="s">
        <v>46</v>
      </c>
      <c r="G13321" t="s">
        <v>49</v>
      </c>
      <c r="H13321" t="s">
        <v>243</v>
      </c>
      <c r="I13321" t="s">
        <v>803</v>
      </c>
    </row>
    <row r="13322" spans="1:9" hidden="1" x14ac:dyDescent="0.25">
      <c r="A13322" t="s">
        <v>132</v>
      </c>
      <c r="B13322" t="s">
        <v>128</v>
      </c>
      <c r="C13322">
        <v>2025</v>
      </c>
      <c r="D13322" t="s">
        <v>58</v>
      </c>
      <c r="E13322" t="s">
        <v>45</v>
      </c>
      <c r="F13322" t="s">
        <v>46</v>
      </c>
      <c r="G13322" t="s">
        <v>49</v>
      </c>
      <c r="H13322" t="s">
        <v>243</v>
      </c>
      <c r="I13322" t="s">
        <v>802</v>
      </c>
    </row>
    <row r="13323" spans="1:9" hidden="1" x14ac:dyDescent="0.25">
      <c r="A13323" t="s">
        <v>132</v>
      </c>
      <c r="B13323" t="s">
        <v>128</v>
      </c>
      <c r="C13323">
        <v>2025</v>
      </c>
      <c r="D13323" t="s">
        <v>58</v>
      </c>
      <c r="E13323" t="s">
        <v>45</v>
      </c>
      <c r="F13323" t="s">
        <v>46</v>
      </c>
      <c r="G13323" t="s">
        <v>49</v>
      </c>
      <c r="H13323" t="s">
        <v>243</v>
      </c>
      <c r="I13323" t="s">
        <v>597</v>
      </c>
    </row>
    <row r="13324" spans="1:9" hidden="1" x14ac:dyDescent="0.25">
      <c r="A13324" t="s">
        <v>132</v>
      </c>
      <c r="B13324" t="s">
        <v>128</v>
      </c>
      <c r="C13324">
        <v>2025</v>
      </c>
      <c r="D13324" t="s">
        <v>58</v>
      </c>
      <c r="E13324" t="s">
        <v>45</v>
      </c>
      <c r="F13324" t="s">
        <v>46</v>
      </c>
      <c r="G13324" t="s">
        <v>49</v>
      </c>
      <c r="H13324" t="s">
        <v>243</v>
      </c>
    </row>
    <row r="13325" spans="1:9" hidden="1" x14ac:dyDescent="0.25">
      <c r="A13325" t="s">
        <v>132</v>
      </c>
      <c r="B13325" t="s">
        <v>128</v>
      </c>
      <c r="C13325">
        <v>2025</v>
      </c>
      <c r="D13325" t="s">
        <v>58</v>
      </c>
      <c r="E13325" t="s">
        <v>45</v>
      </c>
      <c r="F13325" t="s">
        <v>46</v>
      </c>
      <c r="G13325" t="s">
        <v>49</v>
      </c>
      <c r="H13325" t="s">
        <v>243</v>
      </c>
    </row>
    <row r="13326" spans="1:9" hidden="1" x14ac:dyDescent="0.25">
      <c r="A13326" t="s">
        <v>132</v>
      </c>
      <c r="B13326" t="s">
        <v>128</v>
      </c>
      <c r="C13326">
        <v>2025</v>
      </c>
      <c r="D13326" t="s">
        <v>58</v>
      </c>
      <c r="E13326" t="s">
        <v>45</v>
      </c>
      <c r="F13326" t="s">
        <v>46</v>
      </c>
      <c r="G13326" t="s">
        <v>49</v>
      </c>
      <c r="H13326" t="s">
        <v>243</v>
      </c>
    </row>
    <row r="13327" spans="1:9" hidden="1" x14ac:dyDescent="0.25">
      <c r="A13327" t="s">
        <v>132</v>
      </c>
      <c r="B13327" t="s">
        <v>128</v>
      </c>
      <c r="C13327">
        <v>2025</v>
      </c>
      <c r="D13327" t="s">
        <v>58</v>
      </c>
      <c r="E13327" t="s">
        <v>45</v>
      </c>
      <c r="F13327" t="s">
        <v>46</v>
      </c>
      <c r="G13327" t="s">
        <v>49</v>
      </c>
      <c r="H13327" t="s">
        <v>243</v>
      </c>
    </row>
    <row r="13328" spans="1:9" hidden="1" x14ac:dyDescent="0.25">
      <c r="A13328" t="s">
        <v>132</v>
      </c>
      <c r="B13328" t="s">
        <v>128</v>
      </c>
      <c r="C13328">
        <v>2025</v>
      </c>
      <c r="D13328" t="s">
        <v>58</v>
      </c>
      <c r="E13328" t="s">
        <v>45</v>
      </c>
      <c r="F13328" t="s">
        <v>46</v>
      </c>
      <c r="G13328" t="s">
        <v>49</v>
      </c>
      <c r="H13328" t="s">
        <v>243</v>
      </c>
    </row>
    <row r="13329" spans="1:10" hidden="1" x14ac:dyDescent="0.25">
      <c r="A13329" t="s">
        <v>132</v>
      </c>
      <c r="B13329" t="s">
        <v>128</v>
      </c>
      <c r="C13329">
        <v>2025</v>
      </c>
      <c r="D13329" t="s">
        <v>58</v>
      </c>
      <c r="E13329" t="s">
        <v>45</v>
      </c>
      <c r="F13329" t="s">
        <v>46</v>
      </c>
      <c r="G13329" t="s">
        <v>49</v>
      </c>
      <c r="H13329" t="s">
        <v>243</v>
      </c>
    </row>
    <row r="13330" spans="1:10" hidden="1" x14ac:dyDescent="0.25">
      <c r="A13330" t="s">
        <v>132</v>
      </c>
      <c r="B13330" t="s">
        <v>128</v>
      </c>
      <c r="C13330">
        <v>2025</v>
      </c>
      <c r="D13330" t="s">
        <v>58</v>
      </c>
      <c r="E13330" t="s">
        <v>45</v>
      </c>
      <c r="F13330" t="s">
        <v>46</v>
      </c>
      <c r="G13330" t="s">
        <v>49</v>
      </c>
      <c r="H13330" t="s">
        <v>243</v>
      </c>
    </row>
    <row r="13331" spans="1:10" hidden="1" x14ac:dyDescent="0.25">
      <c r="A13331" t="s">
        <v>132</v>
      </c>
      <c r="B13331" t="s">
        <v>128</v>
      </c>
      <c r="C13331">
        <v>2025</v>
      </c>
      <c r="D13331" t="s">
        <v>58</v>
      </c>
      <c r="E13331" t="s">
        <v>45</v>
      </c>
      <c r="F13331" t="s">
        <v>304</v>
      </c>
      <c r="G13331" t="s">
        <v>54</v>
      </c>
      <c r="H13331" t="s">
        <v>305</v>
      </c>
      <c r="I13331" t="s">
        <v>520</v>
      </c>
      <c r="J13331" s="3">
        <v>3840000</v>
      </c>
    </row>
    <row r="13332" spans="1:10" hidden="1" x14ac:dyDescent="0.25">
      <c r="A13332" t="s">
        <v>132</v>
      </c>
      <c r="B13332" t="s">
        <v>128</v>
      </c>
      <c r="C13332">
        <v>2025</v>
      </c>
      <c r="D13332" t="s">
        <v>58</v>
      </c>
      <c r="E13332" t="s">
        <v>45</v>
      </c>
      <c r="F13332" t="s">
        <v>304</v>
      </c>
      <c r="G13332" t="s">
        <v>54</v>
      </c>
      <c r="H13332" t="s">
        <v>305</v>
      </c>
      <c r="I13332" t="s">
        <v>704</v>
      </c>
      <c r="J13332" s="3">
        <v>3195000</v>
      </c>
    </row>
    <row r="13333" spans="1:10" hidden="1" x14ac:dyDescent="0.25">
      <c r="A13333" t="s">
        <v>132</v>
      </c>
      <c r="B13333" t="s">
        <v>128</v>
      </c>
      <c r="C13333">
        <v>2025</v>
      </c>
      <c r="D13333" t="s">
        <v>58</v>
      </c>
      <c r="E13333" t="s">
        <v>45</v>
      </c>
      <c r="F13333" t="s">
        <v>304</v>
      </c>
      <c r="G13333" t="s">
        <v>54</v>
      </c>
      <c r="H13333" t="s">
        <v>305</v>
      </c>
      <c r="I13333" t="s">
        <v>592</v>
      </c>
      <c r="J13333" s="3">
        <v>5400000</v>
      </c>
    </row>
    <row r="13334" spans="1:10" hidden="1" x14ac:dyDescent="0.25">
      <c r="A13334" t="s">
        <v>132</v>
      </c>
      <c r="B13334" t="s">
        <v>128</v>
      </c>
      <c r="C13334">
        <v>2025</v>
      </c>
      <c r="D13334" t="s">
        <v>58</v>
      </c>
      <c r="E13334" t="s">
        <v>45</v>
      </c>
      <c r="F13334" t="s">
        <v>304</v>
      </c>
      <c r="G13334" t="s">
        <v>54</v>
      </c>
      <c r="H13334" t="s">
        <v>305</v>
      </c>
      <c r="I13334" s="90" t="s">
        <v>714</v>
      </c>
      <c r="J13334" s="3">
        <v>480000</v>
      </c>
    </row>
    <row r="13335" spans="1:10" hidden="1" x14ac:dyDescent="0.25">
      <c r="A13335" t="s">
        <v>132</v>
      </c>
      <c r="B13335" t="s">
        <v>128</v>
      </c>
      <c r="C13335">
        <v>2025</v>
      </c>
      <c r="D13335" t="s">
        <v>58</v>
      </c>
      <c r="E13335" t="s">
        <v>45</v>
      </c>
      <c r="F13335" t="s">
        <v>304</v>
      </c>
      <c r="G13335" t="s">
        <v>54</v>
      </c>
      <c r="H13335" t="s">
        <v>306</v>
      </c>
      <c r="I13335" s="179" t="s">
        <v>714</v>
      </c>
      <c r="J13335" s="18">
        <v>53333</v>
      </c>
    </row>
    <row r="13336" spans="1:10" hidden="1" x14ac:dyDescent="0.25">
      <c r="A13336" t="s">
        <v>132</v>
      </c>
      <c r="B13336" t="s">
        <v>128</v>
      </c>
      <c r="C13336">
        <v>2025</v>
      </c>
      <c r="D13336" t="s">
        <v>58</v>
      </c>
      <c r="E13336" t="s">
        <v>45</v>
      </c>
      <c r="F13336" t="s">
        <v>304</v>
      </c>
      <c r="G13336" t="s">
        <v>54</v>
      </c>
      <c r="H13336" t="s">
        <v>307</v>
      </c>
      <c r="I13336" t="s">
        <v>520</v>
      </c>
      <c r="J13336" s="3">
        <v>341667</v>
      </c>
    </row>
    <row r="13337" spans="1:10" hidden="1" x14ac:dyDescent="0.25">
      <c r="A13337" t="s">
        <v>132</v>
      </c>
      <c r="B13337" t="s">
        <v>128</v>
      </c>
      <c r="C13337">
        <v>2025</v>
      </c>
      <c r="D13337" t="s">
        <v>58</v>
      </c>
      <c r="E13337" t="s">
        <v>45</v>
      </c>
      <c r="F13337" t="s">
        <v>304</v>
      </c>
      <c r="G13337" t="s">
        <v>54</v>
      </c>
      <c r="H13337" t="s">
        <v>307</v>
      </c>
      <c r="I13337" t="s">
        <v>592</v>
      </c>
      <c r="J13337" s="3">
        <v>500000</v>
      </c>
    </row>
    <row r="13338" spans="1:10" hidden="1" x14ac:dyDescent="0.25">
      <c r="A13338" t="s">
        <v>132</v>
      </c>
      <c r="B13338" t="s">
        <v>128</v>
      </c>
      <c r="C13338">
        <v>2025</v>
      </c>
      <c r="D13338" t="s">
        <v>58</v>
      </c>
      <c r="E13338" t="s">
        <v>45</v>
      </c>
      <c r="F13338" t="s">
        <v>304</v>
      </c>
      <c r="G13338" t="s">
        <v>54</v>
      </c>
      <c r="H13338" t="s">
        <v>307</v>
      </c>
      <c r="I13338" t="s">
        <v>704</v>
      </c>
      <c r="J13338" s="3">
        <v>295833</v>
      </c>
    </row>
    <row r="13339" spans="1:10" hidden="1" x14ac:dyDescent="0.25">
      <c r="A13339" t="s">
        <v>132</v>
      </c>
      <c r="B13339" t="s">
        <v>128</v>
      </c>
      <c r="C13339">
        <v>2025</v>
      </c>
      <c r="D13339" t="s">
        <v>58</v>
      </c>
      <c r="E13339" t="s">
        <v>45</v>
      </c>
      <c r="F13339" t="s">
        <v>304</v>
      </c>
      <c r="G13339" t="s">
        <v>54</v>
      </c>
      <c r="H13339" t="s">
        <v>307</v>
      </c>
      <c r="I13339" s="90" t="s">
        <v>714</v>
      </c>
      <c r="J13339" s="3">
        <v>44444</v>
      </c>
    </row>
    <row r="13340" spans="1:10" hidden="1" x14ac:dyDescent="0.25">
      <c r="A13340" t="s">
        <v>132</v>
      </c>
      <c r="B13340" t="s">
        <v>128</v>
      </c>
      <c r="C13340">
        <v>2025</v>
      </c>
      <c r="D13340" t="s">
        <v>58</v>
      </c>
      <c r="E13340" t="s">
        <v>45</v>
      </c>
      <c r="F13340" t="s">
        <v>304</v>
      </c>
      <c r="G13340" t="s">
        <v>54</v>
      </c>
      <c r="H13340" t="s">
        <v>308</v>
      </c>
      <c r="I13340" t="s">
        <v>520</v>
      </c>
      <c r="J13340" s="3">
        <v>41000</v>
      </c>
    </row>
    <row r="13341" spans="1:10" hidden="1" x14ac:dyDescent="0.25">
      <c r="A13341" t="s">
        <v>132</v>
      </c>
      <c r="B13341" t="s">
        <v>128</v>
      </c>
      <c r="C13341">
        <v>2025</v>
      </c>
      <c r="D13341" t="s">
        <v>58</v>
      </c>
      <c r="E13341" t="s">
        <v>45</v>
      </c>
      <c r="F13341" t="s">
        <v>304</v>
      </c>
      <c r="G13341" t="s">
        <v>54</v>
      </c>
      <c r="H13341" t="s">
        <v>308</v>
      </c>
      <c r="I13341" t="s">
        <v>704</v>
      </c>
      <c r="J13341" s="3">
        <v>35500</v>
      </c>
    </row>
    <row r="13342" spans="1:10" hidden="1" x14ac:dyDescent="0.25">
      <c r="A13342" t="s">
        <v>132</v>
      </c>
      <c r="B13342" t="s">
        <v>128</v>
      </c>
      <c r="C13342">
        <v>2025</v>
      </c>
      <c r="D13342" t="s">
        <v>58</v>
      </c>
      <c r="E13342" t="s">
        <v>45</v>
      </c>
      <c r="F13342" t="s">
        <v>304</v>
      </c>
      <c r="G13342" t="s">
        <v>54</v>
      </c>
      <c r="H13342" t="s">
        <v>308</v>
      </c>
      <c r="I13342" t="s">
        <v>592</v>
      </c>
      <c r="J13342" s="3">
        <v>60000</v>
      </c>
    </row>
    <row r="13343" spans="1:10" hidden="1" x14ac:dyDescent="0.25">
      <c r="A13343" t="s">
        <v>132</v>
      </c>
      <c r="B13343" t="s">
        <v>128</v>
      </c>
      <c r="C13343">
        <v>2025</v>
      </c>
      <c r="D13343" t="s">
        <v>58</v>
      </c>
      <c r="E13343" t="s">
        <v>45</v>
      </c>
      <c r="F13343" t="s">
        <v>304</v>
      </c>
      <c r="G13343" t="s">
        <v>54</v>
      </c>
      <c r="H13343" t="s">
        <v>308</v>
      </c>
      <c r="I13343" s="90" t="s">
        <v>714</v>
      </c>
      <c r="J13343" s="3">
        <v>5333</v>
      </c>
    </row>
    <row r="13344" spans="1:10" hidden="1" x14ac:dyDescent="0.25">
      <c r="A13344" t="s">
        <v>132</v>
      </c>
      <c r="B13344" t="s">
        <v>128</v>
      </c>
      <c r="C13344">
        <v>2025</v>
      </c>
      <c r="D13344" t="s">
        <v>58</v>
      </c>
      <c r="E13344" t="s">
        <v>45</v>
      </c>
      <c r="F13344" t="s">
        <v>304</v>
      </c>
      <c r="G13344" t="s">
        <v>54</v>
      </c>
      <c r="H13344" t="s">
        <v>309</v>
      </c>
      <c r="I13344" t="s">
        <v>520</v>
      </c>
      <c r="J13344" s="3">
        <v>341667</v>
      </c>
    </row>
    <row r="13345" spans="1:10" hidden="1" x14ac:dyDescent="0.25">
      <c r="A13345" t="s">
        <v>132</v>
      </c>
      <c r="B13345" t="s">
        <v>128</v>
      </c>
      <c r="C13345">
        <v>2025</v>
      </c>
      <c r="D13345" t="s">
        <v>58</v>
      </c>
      <c r="E13345" t="s">
        <v>45</v>
      </c>
      <c r="F13345" t="s">
        <v>304</v>
      </c>
      <c r="G13345" t="s">
        <v>54</v>
      </c>
      <c r="H13345" t="s">
        <v>309</v>
      </c>
      <c r="I13345" t="s">
        <v>592</v>
      </c>
      <c r="J13345" s="3">
        <v>500000</v>
      </c>
    </row>
    <row r="13346" spans="1:10" hidden="1" x14ac:dyDescent="0.25">
      <c r="A13346" t="s">
        <v>132</v>
      </c>
      <c r="B13346" t="s">
        <v>128</v>
      </c>
      <c r="C13346">
        <v>2025</v>
      </c>
      <c r="D13346" t="s">
        <v>58</v>
      </c>
      <c r="E13346" t="s">
        <v>45</v>
      </c>
      <c r="F13346" t="s">
        <v>304</v>
      </c>
      <c r="G13346" t="s">
        <v>54</v>
      </c>
      <c r="H13346" t="s">
        <v>309</v>
      </c>
      <c r="I13346" t="s">
        <v>704</v>
      </c>
      <c r="J13346" s="3">
        <v>295833</v>
      </c>
    </row>
    <row r="13347" spans="1:10" hidden="1" x14ac:dyDescent="0.25">
      <c r="A13347" t="s">
        <v>132</v>
      </c>
      <c r="B13347" t="s">
        <v>128</v>
      </c>
      <c r="C13347">
        <v>2025</v>
      </c>
      <c r="D13347" t="s">
        <v>58</v>
      </c>
      <c r="E13347" t="s">
        <v>45</v>
      </c>
      <c r="F13347" t="s">
        <v>304</v>
      </c>
      <c r="G13347" t="s">
        <v>54</v>
      </c>
      <c r="H13347" t="s">
        <v>309</v>
      </c>
      <c r="I13347" s="90" t="s">
        <v>714</v>
      </c>
      <c r="J13347" s="3">
        <v>44444</v>
      </c>
    </row>
    <row r="13348" spans="1:10" hidden="1" x14ac:dyDescent="0.25">
      <c r="A13348" t="s">
        <v>132</v>
      </c>
      <c r="B13348" t="s">
        <v>128</v>
      </c>
      <c r="C13348">
        <v>2025</v>
      </c>
      <c r="D13348" t="s">
        <v>58</v>
      </c>
      <c r="E13348" t="s">
        <v>45</v>
      </c>
      <c r="F13348" t="s">
        <v>304</v>
      </c>
      <c r="G13348" t="s">
        <v>54</v>
      </c>
      <c r="H13348" t="s">
        <v>310</v>
      </c>
      <c r="I13348" t="s">
        <v>520</v>
      </c>
      <c r="J13348" s="3">
        <v>170833</v>
      </c>
    </row>
    <row r="13349" spans="1:10" hidden="1" x14ac:dyDescent="0.25">
      <c r="A13349" t="s">
        <v>132</v>
      </c>
      <c r="B13349" t="s">
        <v>128</v>
      </c>
      <c r="C13349">
        <v>2025</v>
      </c>
      <c r="D13349" t="s">
        <v>58</v>
      </c>
      <c r="E13349" t="s">
        <v>45</v>
      </c>
      <c r="F13349" t="s">
        <v>304</v>
      </c>
      <c r="G13349" t="s">
        <v>54</v>
      </c>
      <c r="H13349" t="s">
        <v>310</v>
      </c>
      <c r="I13349" t="s">
        <v>592</v>
      </c>
      <c r="J13349" s="3">
        <v>250000</v>
      </c>
    </row>
    <row r="13350" spans="1:10" hidden="1" x14ac:dyDescent="0.25">
      <c r="A13350" t="s">
        <v>132</v>
      </c>
      <c r="B13350" t="s">
        <v>128</v>
      </c>
      <c r="C13350">
        <v>2025</v>
      </c>
      <c r="D13350" t="s">
        <v>58</v>
      </c>
      <c r="E13350" t="s">
        <v>45</v>
      </c>
      <c r="F13350" t="s">
        <v>304</v>
      </c>
      <c r="G13350" t="s">
        <v>54</v>
      </c>
      <c r="H13350" t="s">
        <v>310</v>
      </c>
      <c r="I13350" t="s">
        <v>704</v>
      </c>
      <c r="J13350" s="3">
        <v>147917</v>
      </c>
    </row>
    <row r="13351" spans="1:10" hidden="1" x14ac:dyDescent="0.25">
      <c r="A13351" t="s">
        <v>132</v>
      </c>
      <c r="B13351" t="s">
        <v>128</v>
      </c>
      <c r="C13351">
        <v>2025</v>
      </c>
      <c r="D13351" t="s">
        <v>58</v>
      </c>
      <c r="E13351" t="s">
        <v>45</v>
      </c>
      <c r="F13351" t="s">
        <v>304</v>
      </c>
      <c r="G13351" t="s">
        <v>54</v>
      </c>
      <c r="H13351" t="s">
        <v>310</v>
      </c>
      <c r="I13351" s="90" t="s">
        <v>714</v>
      </c>
      <c r="J13351" s="3">
        <v>20000</v>
      </c>
    </row>
    <row r="13352" spans="1:10" hidden="1" x14ac:dyDescent="0.25">
      <c r="A13352" t="s">
        <v>132</v>
      </c>
      <c r="B13352" t="s">
        <v>128</v>
      </c>
      <c r="C13352">
        <v>2025</v>
      </c>
      <c r="D13352" t="s">
        <v>58</v>
      </c>
      <c r="E13352" t="s">
        <v>45</v>
      </c>
      <c r="F13352" t="s">
        <v>304</v>
      </c>
      <c r="G13352" t="s">
        <v>54</v>
      </c>
      <c r="H13352" t="s">
        <v>332</v>
      </c>
    </row>
    <row r="13353" spans="1:10" hidden="1" x14ac:dyDescent="0.25">
      <c r="A13353" t="s">
        <v>132</v>
      </c>
      <c r="B13353" t="s">
        <v>128</v>
      </c>
      <c r="C13353">
        <v>2025</v>
      </c>
      <c r="D13353" t="s">
        <v>58</v>
      </c>
      <c r="E13353" t="s">
        <v>45</v>
      </c>
      <c r="F13353" t="s">
        <v>304</v>
      </c>
      <c r="G13353" t="s">
        <v>54</v>
      </c>
      <c r="H13353" t="s">
        <v>311</v>
      </c>
      <c r="I13353" t="s">
        <v>520</v>
      </c>
    </row>
    <row r="13354" spans="1:10" hidden="1" x14ac:dyDescent="0.25">
      <c r="A13354" t="s">
        <v>132</v>
      </c>
      <c r="B13354" t="s">
        <v>128</v>
      </c>
      <c r="C13354">
        <v>2025</v>
      </c>
      <c r="D13354" t="s">
        <v>58</v>
      </c>
      <c r="E13354" t="s">
        <v>45</v>
      </c>
      <c r="F13354" t="s">
        <v>304</v>
      </c>
      <c r="G13354" t="s">
        <v>54</v>
      </c>
      <c r="H13354" t="s">
        <v>453</v>
      </c>
      <c r="I13354" t="s">
        <v>520</v>
      </c>
    </row>
    <row r="13355" spans="1:10" hidden="1" x14ac:dyDescent="0.25">
      <c r="A13355" t="s">
        <v>132</v>
      </c>
      <c r="B13355" t="s">
        <v>128</v>
      </c>
      <c r="C13355">
        <v>2025</v>
      </c>
      <c r="D13355" t="s">
        <v>58</v>
      </c>
      <c r="E13355" t="s">
        <v>45</v>
      </c>
      <c r="F13355" t="s">
        <v>304</v>
      </c>
      <c r="G13355" t="s">
        <v>54</v>
      </c>
      <c r="H13355" t="s">
        <v>453</v>
      </c>
      <c r="I13355" t="s">
        <v>592</v>
      </c>
    </row>
    <row r="13356" spans="1:10" hidden="1" x14ac:dyDescent="0.25">
      <c r="A13356" t="s">
        <v>132</v>
      </c>
      <c r="B13356" t="s">
        <v>128</v>
      </c>
      <c r="C13356">
        <v>2025</v>
      </c>
      <c r="D13356" t="s">
        <v>58</v>
      </c>
      <c r="E13356" t="s">
        <v>45</v>
      </c>
      <c r="F13356" t="s">
        <v>304</v>
      </c>
      <c r="G13356" t="s">
        <v>54</v>
      </c>
      <c r="H13356" t="s">
        <v>312</v>
      </c>
    </row>
    <row r="13357" spans="1:10" hidden="1" x14ac:dyDescent="0.25">
      <c r="A13357" t="s">
        <v>132</v>
      </c>
      <c r="B13357" t="s">
        <v>128</v>
      </c>
      <c r="C13357">
        <v>2025</v>
      </c>
      <c r="D13357" t="s">
        <v>58</v>
      </c>
      <c r="E13357" t="s">
        <v>45</v>
      </c>
      <c r="F13357" t="s">
        <v>304</v>
      </c>
      <c r="G13357" t="s">
        <v>54</v>
      </c>
      <c r="H13357" t="s">
        <v>313</v>
      </c>
      <c r="I13357" t="s">
        <v>559</v>
      </c>
      <c r="J13357" s="3">
        <v>66800</v>
      </c>
    </row>
    <row r="13358" spans="1:10" hidden="1" x14ac:dyDescent="0.25">
      <c r="A13358" t="s">
        <v>132</v>
      </c>
      <c r="B13358" t="s">
        <v>128</v>
      </c>
      <c r="C13358">
        <v>2025</v>
      </c>
      <c r="D13358" t="s">
        <v>58</v>
      </c>
      <c r="E13358" t="s">
        <v>45</v>
      </c>
      <c r="F13358" t="s">
        <v>304</v>
      </c>
      <c r="G13358" t="s">
        <v>54</v>
      </c>
      <c r="H13358" t="s">
        <v>593</v>
      </c>
      <c r="I13358" t="s">
        <v>514</v>
      </c>
    </row>
    <row r="13359" spans="1:10" hidden="1" x14ac:dyDescent="0.25">
      <c r="A13359" t="s">
        <v>132</v>
      </c>
      <c r="B13359" t="s">
        <v>128</v>
      </c>
      <c r="C13359">
        <v>2025</v>
      </c>
      <c r="D13359" t="s">
        <v>58</v>
      </c>
      <c r="E13359" t="s">
        <v>45</v>
      </c>
      <c r="F13359" t="s">
        <v>304</v>
      </c>
      <c r="G13359" t="s">
        <v>54</v>
      </c>
      <c r="H13359" t="s">
        <v>314</v>
      </c>
      <c r="I13359" t="s">
        <v>398</v>
      </c>
      <c r="J13359" s="3">
        <v>1638000</v>
      </c>
    </row>
    <row r="13360" spans="1:10" hidden="1" x14ac:dyDescent="0.25">
      <c r="A13360" t="s">
        <v>132</v>
      </c>
      <c r="B13360" t="s">
        <v>128</v>
      </c>
      <c r="C13360">
        <v>2025</v>
      </c>
      <c r="D13360" t="s">
        <v>58</v>
      </c>
      <c r="E13360" t="s">
        <v>45</v>
      </c>
      <c r="F13360" t="s">
        <v>304</v>
      </c>
      <c r="G13360" t="s">
        <v>54</v>
      </c>
      <c r="H13360" t="s">
        <v>314</v>
      </c>
      <c r="I13360" t="s">
        <v>810</v>
      </c>
      <c r="J13360" s="3">
        <v>57600</v>
      </c>
    </row>
    <row r="13361" spans="1:10" hidden="1" x14ac:dyDescent="0.25">
      <c r="A13361" t="s">
        <v>132</v>
      </c>
      <c r="B13361" t="s">
        <v>128</v>
      </c>
      <c r="C13361">
        <v>2025</v>
      </c>
      <c r="D13361" t="s">
        <v>58</v>
      </c>
      <c r="E13361" t="s">
        <v>45</v>
      </c>
      <c r="F13361" t="s">
        <v>304</v>
      </c>
      <c r="G13361" t="s">
        <v>54</v>
      </c>
      <c r="H13361" t="s">
        <v>315</v>
      </c>
      <c r="I13361" t="s">
        <v>454</v>
      </c>
      <c r="J13361" s="3">
        <v>164000</v>
      </c>
    </row>
    <row r="13362" spans="1:10" hidden="1" x14ac:dyDescent="0.25">
      <c r="A13362" t="s">
        <v>132</v>
      </c>
      <c r="B13362" t="s">
        <v>128</v>
      </c>
      <c r="C13362">
        <v>2025</v>
      </c>
      <c r="D13362" t="s">
        <v>58</v>
      </c>
      <c r="E13362" t="s">
        <v>45</v>
      </c>
      <c r="F13362" t="s">
        <v>304</v>
      </c>
      <c r="G13362" t="s">
        <v>54</v>
      </c>
      <c r="H13362" t="s">
        <v>315</v>
      </c>
      <c r="I13362" t="s">
        <v>594</v>
      </c>
      <c r="J13362" s="3">
        <v>401200</v>
      </c>
    </row>
    <row r="13363" spans="1:10" hidden="1" x14ac:dyDescent="0.25">
      <c r="A13363" t="s">
        <v>132</v>
      </c>
      <c r="B13363" t="s">
        <v>128</v>
      </c>
      <c r="C13363">
        <v>2025</v>
      </c>
      <c r="D13363" t="s">
        <v>58</v>
      </c>
      <c r="E13363" t="s">
        <v>45</v>
      </c>
      <c r="F13363" t="s">
        <v>304</v>
      </c>
      <c r="G13363" t="s">
        <v>47</v>
      </c>
      <c r="H13363" t="s">
        <v>748</v>
      </c>
      <c r="I13363" t="s">
        <v>591</v>
      </c>
    </row>
    <row r="13364" spans="1:10" hidden="1" x14ac:dyDescent="0.25">
      <c r="A13364" t="s">
        <v>132</v>
      </c>
      <c r="B13364" t="s">
        <v>128</v>
      </c>
      <c r="C13364">
        <v>2025</v>
      </c>
      <c r="D13364" t="s">
        <v>58</v>
      </c>
      <c r="E13364" t="s">
        <v>45</v>
      </c>
      <c r="F13364" t="s">
        <v>304</v>
      </c>
      <c r="G13364" t="s">
        <v>49</v>
      </c>
      <c r="H13364" t="s">
        <v>317</v>
      </c>
      <c r="I13364" t="s">
        <v>520</v>
      </c>
    </row>
    <row r="13365" spans="1:10" hidden="1" x14ac:dyDescent="0.25">
      <c r="A13365" t="s">
        <v>132</v>
      </c>
      <c r="B13365" t="s">
        <v>128</v>
      </c>
      <c r="C13365">
        <v>2025</v>
      </c>
      <c r="D13365" t="s">
        <v>58</v>
      </c>
      <c r="E13365" t="s">
        <v>45</v>
      </c>
      <c r="F13365" t="s">
        <v>50</v>
      </c>
      <c r="G13365" t="s">
        <v>56</v>
      </c>
      <c r="H13365" t="s">
        <v>124</v>
      </c>
      <c r="I13365" t="s">
        <v>401</v>
      </c>
      <c r="J13365" s="3">
        <v>140200</v>
      </c>
    </row>
    <row r="13366" spans="1:10" hidden="1" x14ac:dyDescent="0.25">
      <c r="A13366" t="s">
        <v>132</v>
      </c>
      <c r="B13366" t="s">
        <v>128</v>
      </c>
      <c r="C13366">
        <v>2025</v>
      </c>
      <c r="D13366" t="s">
        <v>58</v>
      </c>
      <c r="E13366" t="s">
        <v>45</v>
      </c>
      <c r="F13366" t="s">
        <v>50</v>
      </c>
      <c r="G13366" t="s">
        <v>56</v>
      </c>
      <c r="H13366" t="s">
        <v>98</v>
      </c>
      <c r="I13366" t="s">
        <v>401</v>
      </c>
      <c r="J13366" s="3">
        <v>199300</v>
      </c>
    </row>
    <row r="13367" spans="1:10" hidden="1" x14ac:dyDescent="0.25">
      <c r="A13367" t="s">
        <v>132</v>
      </c>
      <c r="B13367" t="s">
        <v>128</v>
      </c>
      <c r="C13367">
        <v>2025</v>
      </c>
      <c r="D13367" t="s">
        <v>58</v>
      </c>
      <c r="E13367" t="s">
        <v>45</v>
      </c>
      <c r="F13367" t="s">
        <v>50</v>
      </c>
      <c r="G13367" t="s">
        <v>56</v>
      </c>
      <c r="H13367" t="s">
        <v>98</v>
      </c>
      <c r="I13367" t="s">
        <v>569</v>
      </c>
      <c r="J13367" s="3">
        <v>968975.39</v>
      </c>
    </row>
    <row r="13368" spans="1:10" hidden="1" x14ac:dyDescent="0.25">
      <c r="A13368" t="s">
        <v>132</v>
      </c>
      <c r="B13368" t="s">
        <v>128</v>
      </c>
      <c r="C13368">
        <v>2025</v>
      </c>
      <c r="D13368" t="s">
        <v>58</v>
      </c>
      <c r="E13368" t="s">
        <v>45</v>
      </c>
      <c r="F13368" t="s">
        <v>50</v>
      </c>
      <c r="G13368" t="s">
        <v>56</v>
      </c>
      <c r="H13368" t="s">
        <v>265</v>
      </c>
      <c r="I13368" t="s">
        <v>811</v>
      </c>
      <c r="J13368" s="3">
        <v>50000</v>
      </c>
    </row>
    <row r="13369" spans="1:10" hidden="1" x14ac:dyDescent="0.25">
      <c r="A13369" t="s">
        <v>132</v>
      </c>
      <c r="B13369" t="s">
        <v>128</v>
      </c>
      <c r="C13369">
        <v>2025</v>
      </c>
      <c r="D13369" t="s">
        <v>58</v>
      </c>
      <c r="E13369" t="s">
        <v>45</v>
      </c>
      <c r="F13369" t="s">
        <v>50</v>
      </c>
      <c r="G13369" t="s">
        <v>56</v>
      </c>
      <c r="H13369" t="s">
        <v>265</v>
      </c>
      <c r="I13369" t="s">
        <v>454</v>
      </c>
    </row>
    <row r="13370" spans="1:10" hidden="1" x14ac:dyDescent="0.25">
      <c r="A13370" t="s">
        <v>132</v>
      </c>
      <c r="B13370" t="s">
        <v>128</v>
      </c>
      <c r="C13370">
        <v>2025</v>
      </c>
      <c r="D13370" t="s">
        <v>58</v>
      </c>
      <c r="E13370" t="s">
        <v>45</v>
      </c>
      <c r="F13370" t="s">
        <v>50</v>
      </c>
      <c r="G13370" t="s">
        <v>56</v>
      </c>
      <c r="H13370" t="s">
        <v>265</v>
      </c>
      <c r="I13370" t="s">
        <v>675</v>
      </c>
    </row>
    <row r="13371" spans="1:10" hidden="1" x14ac:dyDescent="0.25">
      <c r="A13371" t="s">
        <v>132</v>
      </c>
      <c r="B13371" t="s">
        <v>128</v>
      </c>
      <c r="C13371">
        <v>2025</v>
      </c>
      <c r="D13371" t="s">
        <v>58</v>
      </c>
      <c r="E13371" t="s">
        <v>45</v>
      </c>
      <c r="F13371" t="s">
        <v>50</v>
      </c>
      <c r="G13371" t="s">
        <v>56</v>
      </c>
      <c r="H13371" t="s">
        <v>265</v>
      </c>
      <c r="I13371" t="s">
        <v>514</v>
      </c>
    </row>
    <row r="13372" spans="1:10" hidden="1" x14ac:dyDescent="0.25">
      <c r="A13372" t="s">
        <v>132</v>
      </c>
      <c r="B13372" t="s">
        <v>128</v>
      </c>
      <c r="C13372">
        <v>2025</v>
      </c>
      <c r="D13372" t="s">
        <v>58</v>
      </c>
      <c r="E13372" t="s">
        <v>45</v>
      </c>
      <c r="F13372" t="s">
        <v>50</v>
      </c>
      <c r="G13372" t="s">
        <v>56</v>
      </c>
      <c r="H13372" t="s">
        <v>265</v>
      </c>
      <c r="I13372" t="s">
        <v>581</v>
      </c>
    </row>
    <row r="13373" spans="1:10" hidden="1" x14ac:dyDescent="0.25">
      <c r="A13373" t="s">
        <v>132</v>
      </c>
      <c r="B13373" t="s">
        <v>128</v>
      </c>
      <c r="C13373">
        <v>2025</v>
      </c>
      <c r="D13373" t="s">
        <v>58</v>
      </c>
      <c r="E13373" t="s">
        <v>45</v>
      </c>
      <c r="F13373" t="s">
        <v>50</v>
      </c>
      <c r="G13373" t="s">
        <v>56</v>
      </c>
      <c r="H13373" t="s">
        <v>265</v>
      </c>
      <c r="I13373" t="s">
        <v>399</v>
      </c>
    </row>
    <row r="13374" spans="1:10" hidden="1" x14ac:dyDescent="0.25">
      <c r="A13374" t="s">
        <v>132</v>
      </c>
      <c r="B13374" t="s">
        <v>128</v>
      </c>
      <c r="C13374">
        <v>2025</v>
      </c>
      <c r="D13374" t="s">
        <v>58</v>
      </c>
      <c r="E13374" t="s">
        <v>45</v>
      </c>
      <c r="F13374" t="s">
        <v>50</v>
      </c>
      <c r="G13374" t="s">
        <v>56</v>
      </c>
      <c r="H13374" t="s">
        <v>265</v>
      </c>
      <c r="I13374" t="s">
        <v>403</v>
      </c>
    </row>
    <row r="13375" spans="1:10" hidden="1" x14ac:dyDescent="0.25">
      <c r="A13375" t="s">
        <v>132</v>
      </c>
      <c r="B13375" t="s">
        <v>128</v>
      </c>
      <c r="C13375">
        <v>2025</v>
      </c>
      <c r="D13375" t="s">
        <v>58</v>
      </c>
      <c r="E13375" t="s">
        <v>45</v>
      </c>
      <c r="F13375" t="s">
        <v>50</v>
      </c>
      <c r="G13375" t="s">
        <v>56</v>
      </c>
      <c r="H13375" t="s">
        <v>690</v>
      </c>
      <c r="I13375" t="s">
        <v>382</v>
      </c>
    </row>
    <row r="13376" spans="1:10" hidden="1" x14ac:dyDescent="0.25">
      <c r="A13376" t="s">
        <v>132</v>
      </c>
      <c r="B13376" t="s">
        <v>128</v>
      </c>
      <c r="C13376">
        <v>2025</v>
      </c>
      <c r="D13376" t="s">
        <v>58</v>
      </c>
      <c r="E13376" t="s">
        <v>45</v>
      </c>
      <c r="F13376" t="s">
        <v>50</v>
      </c>
      <c r="G13376" t="s">
        <v>56</v>
      </c>
      <c r="H13376" t="s">
        <v>690</v>
      </c>
      <c r="I13376" t="s">
        <v>576</v>
      </c>
    </row>
    <row r="13377" spans="1:10" hidden="1" x14ac:dyDescent="0.25">
      <c r="A13377" t="s">
        <v>132</v>
      </c>
      <c r="B13377" t="s">
        <v>128</v>
      </c>
      <c r="C13377">
        <v>2025</v>
      </c>
      <c r="D13377" t="s">
        <v>58</v>
      </c>
      <c r="E13377" t="s">
        <v>45</v>
      </c>
      <c r="F13377" t="s">
        <v>50</v>
      </c>
      <c r="G13377" t="s">
        <v>56</v>
      </c>
      <c r="H13377" t="s">
        <v>193</v>
      </c>
      <c r="I13377" t="s">
        <v>702</v>
      </c>
      <c r="J13377" s="3">
        <v>1403950.44</v>
      </c>
    </row>
    <row r="13378" spans="1:10" hidden="1" x14ac:dyDescent="0.25">
      <c r="A13378" t="s">
        <v>132</v>
      </c>
      <c r="B13378" t="s">
        <v>128</v>
      </c>
      <c r="C13378">
        <v>2025</v>
      </c>
      <c r="D13378" t="s">
        <v>58</v>
      </c>
      <c r="E13378" t="s">
        <v>45</v>
      </c>
      <c r="F13378" t="s">
        <v>50</v>
      </c>
      <c r="G13378" t="s">
        <v>56</v>
      </c>
      <c r="H13378" t="s">
        <v>193</v>
      </c>
      <c r="I13378" t="s">
        <v>408</v>
      </c>
    </row>
    <row r="13379" spans="1:10" hidden="1" x14ac:dyDescent="0.25">
      <c r="A13379" t="s">
        <v>132</v>
      </c>
      <c r="B13379" t="s">
        <v>128</v>
      </c>
      <c r="C13379">
        <v>2025</v>
      </c>
      <c r="D13379" t="s">
        <v>58</v>
      </c>
      <c r="E13379" t="s">
        <v>45</v>
      </c>
      <c r="F13379" t="s">
        <v>50</v>
      </c>
      <c r="G13379" t="s">
        <v>101</v>
      </c>
      <c r="H13379" t="s">
        <v>99</v>
      </c>
      <c r="I13379" t="s">
        <v>401</v>
      </c>
      <c r="J13379" s="3">
        <v>1332843.19</v>
      </c>
    </row>
    <row r="13380" spans="1:10" hidden="1" x14ac:dyDescent="0.25">
      <c r="A13380" t="s">
        <v>132</v>
      </c>
      <c r="B13380" t="s">
        <v>128</v>
      </c>
      <c r="C13380">
        <v>2025</v>
      </c>
      <c r="D13380" t="s">
        <v>58</v>
      </c>
      <c r="E13380" t="s">
        <v>45</v>
      </c>
      <c r="F13380" t="s">
        <v>50</v>
      </c>
      <c r="G13380" t="s">
        <v>101</v>
      </c>
      <c r="H13380" t="s">
        <v>255</v>
      </c>
      <c r="I13380" t="s">
        <v>408</v>
      </c>
    </row>
    <row r="13381" spans="1:10" hidden="1" x14ac:dyDescent="0.25">
      <c r="A13381" t="s">
        <v>132</v>
      </c>
      <c r="B13381" t="s">
        <v>128</v>
      </c>
      <c r="C13381">
        <v>2025</v>
      </c>
      <c r="D13381" t="s">
        <v>58</v>
      </c>
      <c r="E13381" t="s">
        <v>45</v>
      </c>
      <c r="F13381" t="s">
        <v>50</v>
      </c>
      <c r="G13381" t="s">
        <v>101</v>
      </c>
      <c r="H13381" t="s">
        <v>255</v>
      </c>
      <c r="I13381" t="s">
        <v>383</v>
      </c>
    </row>
    <row r="13382" spans="1:10" hidden="1" x14ac:dyDescent="0.25">
      <c r="A13382" t="s">
        <v>132</v>
      </c>
      <c r="B13382" t="s">
        <v>128</v>
      </c>
      <c r="C13382">
        <v>2025</v>
      </c>
      <c r="D13382" t="s">
        <v>58</v>
      </c>
      <c r="E13382" t="s">
        <v>45</v>
      </c>
      <c r="F13382" t="s">
        <v>50</v>
      </c>
      <c r="G13382" t="s">
        <v>101</v>
      </c>
      <c r="H13382" t="s">
        <v>255</v>
      </c>
      <c r="I13382" t="s">
        <v>518</v>
      </c>
    </row>
    <row r="13383" spans="1:10" hidden="1" x14ac:dyDescent="0.25">
      <c r="A13383" t="s">
        <v>132</v>
      </c>
      <c r="B13383" t="s">
        <v>128</v>
      </c>
      <c r="C13383">
        <v>2025</v>
      </c>
      <c r="D13383" t="s">
        <v>58</v>
      </c>
      <c r="E13383" t="s">
        <v>45</v>
      </c>
      <c r="F13383" t="s">
        <v>50</v>
      </c>
      <c r="G13383" t="s">
        <v>101</v>
      </c>
      <c r="H13383" t="s">
        <v>255</v>
      </c>
      <c r="I13383" t="s">
        <v>429</v>
      </c>
    </row>
    <row r="13384" spans="1:10" hidden="1" x14ac:dyDescent="0.25">
      <c r="A13384" t="s">
        <v>132</v>
      </c>
      <c r="B13384" t="s">
        <v>128</v>
      </c>
      <c r="C13384">
        <v>2025</v>
      </c>
      <c r="D13384" t="s">
        <v>58</v>
      </c>
      <c r="E13384" t="s">
        <v>45</v>
      </c>
      <c r="F13384" t="s">
        <v>50</v>
      </c>
      <c r="G13384" t="s">
        <v>101</v>
      </c>
      <c r="H13384" t="s">
        <v>255</v>
      </c>
      <c r="I13384" t="s">
        <v>716</v>
      </c>
    </row>
    <row r="13385" spans="1:10" hidden="1" x14ac:dyDescent="0.25">
      <c r="A13385" t="s">
        <v>132</v>
      </c>
      <c r="B13385" t="s">
        <v>128</v>
      </c>
      <c r="C13385">
        <v>2025</v>
      </c>
      <c r="D13385" t="s">
        <v>58</v>
      </c>
      <c r="E13385" t="s">
        <v>45</v>
      </c>
      <c r="F13385" t="s">
        <v>50</v>
      </c>
      <c r="G13385" t="s">
        <v>101</v>
      </c>
      <c r="H13385" t="s">
        <v>255</v>
      </c>
      <c r="I13385" s="90" t="s">
        <v>429</v>
      </c>
      <c r="J13385" s="3">
        <v>40296</v>
      </c>
    </row>
    <row r="13386" spans="1:10" hidden="1" x14ac:dyDescent="0.25">
      <c r="A13386" t="s">
        <v>132</v>
      </c>
      <c r="B13386" t="s">
        <v>128</v>
      </c>
      <c r="C13386">
        <v>2025</v>
      </c>
      <c r="D13386" t="s">
        <v>58</v>
      </c>
      <c r="E13386" t="s">
        <v>45</v>
      </c>
      <c r="F13386" t="s">
        <v>50</v>
      </c>
      <c r="G13386" t="s">
        <v>101</v>
      </c>
      <c r="H13386" t="s">
        <v>255</v>
      </c>
      <c r="I13386" t="s">
        <v>442</v>
      </c>
      <c r="J13386" s="3">
        <v>6283.2</v>
      </c>
    </row>
    <row r="13387" spans="1:10" hidden="1" x14ac:dyDescent="0.25">
      <c r="A13387" t="s">
        <v>132</v>
      </c>
      <c r="B13387" t="s">
        <v>128</v>
      </c>
      <c r="C13387">
        <v>2025</v>
      </c>
      <c r="D13387" t="s">
        <v>58</v>
      </c>
      <c r="E13387" t="s">
        <v>45</v>
      </c>
      <c r="F13387" t="s">
        <v>50</v>
      </c>
      <c r="G13387" t="s">
        <v>101</v>
      </c>
      <c r="H13387" t="s">
        <v>255</v>
      </c>
      <c r="I13387" s="90" t="s">
        <v>807</v>
      </c>
      <c r="J13387" s="3">
        <v>16432.5</v>
      </c>
    </row>
    <row r="13388" spans="1:10" hidden="1" x14ac:dyDescent="0.25">
      <c r="A13388" t="s">
        <v>132</v>
      </c>
      <c r="B13388" t="s">
        <v>128</v>
      </c>
      <c r="C13388">
        <v>2025</v>
      </c>
      <c r="D13388" t="s">
        <v>58</v>
      </c>
      <c r="E13388" t="s">
        <v>45</v>
      </c>
      <c r="F13388" t="s">
        <v>50</v>
      </c>
      <c r="G13388" t="s">
        <v>101</v>
      </c>
      <c r="H13388" t="s">
        <v>255</v>
      </c>
      <c r="I13388" t="s">
        <v>416</v>
      </c>
    </row>
    <row r="13389" spans="1:10" hidden="1" x14ac:dyDescent="0.25">
      <c r="A13389" t="s">
        <v>132</v>
      </c>
      <c r="B13389" t="s">
        <v>128</v>
      </c>
      <c r="C13389">
        <v>2025</v>
      </c>
      <c r="D13389" t="s">
        <v>58</v>
      </c>
      <c r="E13389" t="s">
        <v>45</v>
      </c>
      <c r="F13389" t="s">
        <v>50</v>
      </c>
      <c r="G13389" t="s">
        <v>101</v>
      </c>
      <c r="H13389" t="s">
        <v>254</v>
      </c>
    </row>
    <row r="13390" spans="1:10" hidden="1" x14ac:dyDescent="0.25">
      <c r="A13390" t="s">
        <v>132</v>
      </c>
      <c r="B13390" t="s">
        <v>128</v>
      </c>
      <c r="C13390">
        <v>2025</v>
      </c>
      <c r="D13390" t="s">
        <v>58</v>
      </c>
      <c r="E13390" t="s">
        <v>45</v>
      </c>
      <c r="F13390" t="s">
        <v>50</v>
      </c>
      <c r="G13390" t="s">
        <v>101</v>
      </c>
      <c r="H13390" t="s">
        <v>255</v>
      </c>
      <c r="I13390" t="s">
        <v>671</v>
      </c>
    </row>
    <row r="13391" spans="1:10" hidden="1" x14ac:dyDescent="0.25">
      <c r="A13391" t="s">
        <v>132</v>
      </c>
      <c r="B13391" t="s">
        <v>128</v>
      </c>
      <c r="C13391">
        <v>2025</v>
      </c>
      <c r="D13391" t="s">
        <v>58</v>
      </c>
      <c r="E13391" t="s">
        <v>45</v>
      </c>
      <c r="F13391" t="s">
        <v>50</v>
      </c>
      <c r="G13391" t="s">
        <v>101</v>
      </c>
      <c r="H13391" t="s">
        <v>678</v>
      </c>
      <c r="I13391" t="s">
        <v>457</v>
      </c>
    </row>
    <row r="13392" spans="1:10" hidden="1" x14ac:dyDescent="0.25">
      <c r="A13392" t="s">
        <v>132</v>
      </c>
      <c r="B13392" t="s">
        <v>128</v>
      </c>
      <c r="C13392">
        <v>2025</v>
      </c>
      <c r="D13392" t="s">
        <v>58</v>
      </c>
      <c r="E13392" t="s">
        <v>45</v>
      </c>
      <c r="F13392" t="s">
        <v>50</v>
      </c>
      <c r="G13392" t="s">
        <v>101</v>
      </c>
      <c r="H13392" t="s">
        <v>678</v>
      </c>
      <c r="I13392" t="s">
        <v>465</v>
      </c>
    </row>
    <row r="13393" spans="1:10" hidden="1" x14ac:dyDescent="0.25">
      <c r="A13393" t="s">
        <v>132</v>
      </c>
      <c r="B13393" t="s">
        <v>128</v>
      </c>
      <c r="C13393">
        <v>2025</v>
      </c>
      <c r="D13393" t="s">
        <v>58</v>
      </c>
      <c r="E13393" t="s">
        <v>45</v>
      </c>
      <c r="F13393" t="s">
        <v>50</v>
      </c>
      <c r="G13393" t="s">
        <v>101</v>
      </c>
      <c r="H13393" t="s">
        <v>678</v>
      </c>
      <c r="I13393" t="s">
        <v>398</v>
      </c>
    </row>
    <row r="13394" spans="1:10" hidden="1" x14ac:dyDescent="0.25">
      <c r="A13394" t="s">
        <v>132</v>
      </c>
      <c r="B13394" t="s">
        <v>128</v>
      </c>
      <c r="C13394">
        <v>2025</v>
      </c>
      <c r="D13394" t="s">
        <v>58</v>
      </c>
      <c r="E13394" t="s">
        <v>45</v>
      </c>
      <c r="F13394" t="s">
        <v>50</v>
      </c>
      <c r="G13394" t="s">
        <v>101</v>
      </c>
      <c r="H13394" t="s">
        <v>678</v>
      </c>
      <c r="I13394" t="s">
        <v>503</v>
      </c>
    </row>
    <row r="13395" spans="1:10" hidden="1" x14ac:dyDescent="0.25">
      <c r="A13395" t="s">
        <v>132</v>
      </c>
      <c r="B13395" t="s">
        <v>128</v>
      </c>
      <c r="C13395">
        <v>2025</v>
      </c>
      <c r="D13395" t="s">
        <v>58</v>
      </c>
      <c r="E13395" t="s">
        <v>45</v>
      </c>
      <c r="F13395" t="s">
        <v>50</v>
      </c>
      <c r="G13395" t="s">
        <v>101</v>
      </c>
      <c r="H13395" t="s">
        <v>678</v>
      </c>
      <c r="I13395" t="s">
        <v>384</v>
      </c>
    </row>
    <row r="13396" spans="1:10" hidden="1" x14ac:dyDescent="0.25">
      <c r="A13396" t="s">
        <v>132</v>
      </c>
      <c r="B13396" t="s">
        <v>128</v>
      </c>
      <c r="C13396">
        <v>2025</v>
      </c>
      <c r="D13396" t="s">
        <v>58</v>
      </c>
      <c r="E13396" t="s">
        <v>45</v>
      </c>
      <c r="F13396" t="s">
        <v>50</v>
      </c>
      <c r="G13396" t="s">
        <v>101</v>
      </c>
      <c r="H13396" t="s">
        <v>678</v>
      </c>
      <c r="I13396" t="s">
        <v>414</v>
      </c>
    </row>
    <row r="13397" spans="1:10" hidden="1" x14ac:dyDescent="0.25">
      <c r="A13397" t="s">
        <v>132</v>
      </c>
      <c r="B13397" t="s">
        <v>128</v>
      </c>
      <c r="C13397">
        <v>2025</v>
      </c>
      <c r="D13397" t="s">
        <v>58</v>
      </c>
      <c r="E13397" t="s">
        <v>45</v>
      </c>
      <c r="F13397" t="s">
        <v>50</v>
      </c>
      <c r="G13397" t="s">
        <v>101</v>
      </c>
      <c r="H13397" t="s">
        <v>678</v>
      </c>
      <c r="I13397" t="s">
        <v>409</v>
      </c>
    </row>
    <row r="13398" spans="1:10" hidden="1" x14ac:dyDescent="0.25">
      <c r="A13398" t="s">
        <v>132</v>
      </c>
      <c r="B13398" t="s">
        <v>128</v>
      </c>
      <c r="C13398">
        <v>2025</v>
      </c>
      <c r="D13398" t="s">
        <v>58</v>
      </c>
      <c r="E13398" t="s">
        <v>45</v>
      </c>
      <c r="F13398" t="s">
        <v>50</v>
      </c>
      <c r="G13398" t="s">
        <v>101</v>
      </c>
      <c r="H13398" t="s">
        <v>678</v>
      </c>
      <c r="I13398" t="s">
        <v>417</v>
      </c>
    </row>
    <row r="13399" spans="1:10" hidden="1" x14ac:dyDescent="0.25">
      <c r="A13399" t="s">
        <v>132</v>
      </c>
      <c r="B13399" t="s">
        <v>128</v>
      </c>
      <c r="C13399">
        <v>2025</v>
      </c>
      <c r="D13399" t="s">
        <v>58</v>
      </c>
      <c r="E13399" t="s">
        <v>45</v>
      </c>
      <c r="F13399" t="s">
        <v>50</v>
      </c>
      <c r="G13399" t="s">
        <v>101</v>
      </c>
      <c r="H13399" t="s">
        <v>678</v>
      </c>
      <c r="I13399" t="s">
        <v>505</v>
      </c>
    </row>
    <row r="13400" spans="1:10" hidden="1" x14ac:dyDescent="0.25">
      <c r="A13400" t="s">
        <v>132</v>
      </c>
      <c r="B13400" t="s">
        <v>128</v>
      </c>
      <c r="C13400">
        <v>2025</v>
      </c>
      <c r="D13400" t="s">
        <v>58</v>
      </c>
      <c r="E13400" t="s">
        <v>45</v>
      </c>
      <c r="F13400" t="s">
        <v>50</v>
      </c>
      <c r="G13400" t="s">
        <v>101</v>
      </c>
      <c r="H13400" t="s">
        <v>678</v>
      </c>
      <c r="I13400" t="s">
        <v>403</v>
      </c>
      <c r="J13400" s="3">
        <v>240.37</v>
      </c>
    </row>
    <row r="13401" spans="1:10" hidden="1" x14ac:dyDescent="0.25">
      <c r="A13401" t="s">
        <v>132</v>
      </c>
      <c r="B13401" t="s">
        <v>128</v>
      </c>
      <c r="C13401">
        <v>2025</v>
      </c>
      <c r="D13401" t="s">
        <v>58</v>
      </c>
      <c r="E13401" t="s">
        <v>45</v>
      </c>
      <c r="F13401" t="s">
        <v>50</v>
      </c>
      <c r="G13401" t="s">
        <v>101</v>
      </c>
      <c r="H13401" t="s">
        <v>678</v>
      </c>
      <c r="I13401" s="90" t="s">
        <v>457</v>
      </c>
      <c r="J13401" s="3">
        <v>2766.78</v>
      </c>
    </row>
    <row r="13402" spans="1:10" hidden="1" x14ac:dyDescent="0.25">
      <c r="A13402" t="s">
        <v>132</v>
      </c>
      <c r="B13402" t="s">
        <v>128</v>
      </c>
      <c r="C13402">
        <v>2025</v>
      </c>
      <c r="D13402" t="s">
        <v>58</v>
      </c>
      <c r="E13402" t="s">
        <v>45</v>
      </c>
      <c r="F13402" t="s">
        <v>50</v>
      </c>
      <c r="G13402" t="s">
        <v>101</v>
      </c>
      <c r="H13402" t="s">
        <v>678</v>
      </c>
    </row>
    <row r="13403" spans="1:10" hidden="1" x14ac:dyDescent="0.25">
      <c r="A13403" t="s">
        <v>132</v>
      </c>
      <c r="B13403" t="s">
        <v>128</v>
      </c>
      <c r="C13403">
        <v>2025</v>
      </c>
      <c r="D13403" t="s">
        <v>58</v>
      </c>
      <c r="E13403" t="s">
        <v>45</v>
      </c>
      <c r="F13403" t="s">
        <v>50</v>
      </c>
      <c r="G13403" t="s">
        <v>101</v>
      </c>
      <c r="H13403" t="s">
        <v>678</v>
      </c>
    </row>
    <row r="13404" spans="1:10" hidden="1" x14ac:dyDescent="0.25">
      <c r="A13404" t="s">
        <v>132</v>
      </c>
      <c r="B13404" t="s">
        <v>128</v>
      </c>
      <c r="C13404">
        <v>2025</v>
      </c>
      <c r="D13404" t="s">
        <v>58</v>
      </c>
      <c r="E13404" t="s">
        <v>45</v>
      </c>
      <c r="F13404" t="s">
        <v>50</v>
      </c>
      <c r="G13404" t="s">
        <v>101</v>
      </c>
      <c r="H13404" t="s">
        <v>30</v>
      </c>
      <c r="I13404" s="90" t="s">
        <v>556</v>
      </c>
      <c r="J13404" s="3">
        <v>22610</v>
      </c>
    </row>
    <row r="13405" spans="1:10" hidden="1" x14ac:dyDescent="0.25">
      <c r="A13405" t="s">
        <v>132</v>
      </c>
      <c r="B13405" t="s">
        <v>128</v>
      </c>
      <c r="C13405">
        <v>2025</v>
      </c>
      <c r="D13405" t="s">
        <v>58</v>
      </c>
      <c r="E13405" t="s">
        <v>45</v>
      </c>
      <c r="F13405" t="s">
        <v>50</v>
      </c>
      <c r="G13405" t="s">
        <v>101</v>
      </c>
      <c r="H13405" t="s">
        <v>30</v>
      </c>
      <c r="I13405" s="90" t="s">
        <v>544</v>
      </c>
      <c r="J13405" s="3">
        <v>58100</v>
      </c>
    </row>
    <row r="13406" spans="1:10" hidden="1" x14ac:dyDescent="0.25">
      <c r="A13406" t="s">
        <v>132</v>
      </c>
      <c r="B13406" t="s">
        <v>128</v>
      </c>
      <c r="C13406">
        <v>2025</v>
      </c>
      <c r="D13406" t="s">
        <v>58</v>
      </c>
      <c r="E13406" t="s">
        <v>45</v>
      </c>
      <c r="F13406" t="s">
        <v>50</v>
      </c>
      <c r="G13406" t="s">
        <v>101</v>
      </c>
      <c r="H13406" t="s">
        <v>30</v>
      </c>
      <c r="I13406" t="s">
        <v>403</v>
      </c>
      <c r="J13406" s="3">
        <v>761081.46</v>
      </c>
    </row>
    <row r="13407" spans="1:10" hidden="1" x14ac:dyDescent="0.25">
      <c r="A13407" t="s">
        <v>132</v>
      </c>
      <c r="B13407" t="s">
        <v>128</v>
      </c>
      <c r="C13407">
        <v>2025</v>
      </c>
      <c r="D13407" t="s">
        <v>58</v>
      </c>
      <c r="E13407" t="s">
        <v>45</v>
      </c>
      <c r="F13407" t="s">
        <v>50</v>
      </c>
      <c r="G13407" t="s">
        <v>101</v>
      </c>
      <c r="H13407" t="s">
        <v>30</v>
      </c>
      <c r="I13407" t="s">
        <v>805</v>
      </c>
    </row>
    <row r="13408" spans="1:10" hidden="1" x14ac:dyDescent="0.25">
      <c r="A13408" t="s">
        <v>132</v>
      </c>
      <c r="B13408" t="s">
        <v>128</v>
      </c>
      <c r="C13408">
        <v>2025</v>
      </c>
      <c r="D13408" t="s">
        <v>58</v>
      </c>
      <c r="E13408" t="s">
        <v>45</v>
      </c>
      <c r="F13408" t="s">
        <v>50</v>
      </c>
      <c r="G13408" t="s">
        <v>101</v>
      </c>
      <c r="H13408" t="s">
        <v>30</v>
      </c>
      <c r="I13408" t="s">
        <v>478</v>
      </c>
    </row>
    <row r="13409" spans="1:9" hidden="1" x14ac:dyDescent="0.25">
      <c r="A13409" t="s">
        <v>132</v>
      </c>
      <c r="B13409" t="s">
        <v>128</v>
      </c>
      <c r="C13409">
        <v>2025</v>
      </c>
      <c r="D13409" t="s">
        <v>58</v>
      </c>
      <c r="E13409" t="s">
        <v>45</v>
      </c>
      <c r="F13409" t="s">
        <v>50</v>
      </c>
      <c r="G13409" t="s">
        <v>101</v>
      </c>
      <c r="H13409" t="s">
        <v>30</v>
      </c>
      <c r="I13409" t="s">
        <v>409</v>
      </c>
    </row>
    <row r="13410" spans="1:9" hidden="1" x14ac:dyDescent="0.25">
      <c r="A13410" t="s">
        <v>132</v>
      </c>
      <c r="B13410" t="s">
        <v>128</v>
      </c>
      <c r="C13410">
        <v>2025</v>
      </c>
      <c r="D13410" t="s">
        <v>58</v>
      </c>
      <c r="E13410" t="s">
        <v>45</v>
      </c>
      <c r="F13410" t="s">
        <v>50</v>
      </c>
      <c r="G13410" t="s">
        <v>101</v>
      </c>
      <c r="H13410" t="s">
        <v>30</v>
      </c>
      <c r="I13410" t="s">
        <v>464</v>
      </c>
    </row>
    <row r="13411" spans="1:9" hidden="1" x14ac:dyDescent="0.25">
      <c r="A13411" t="s">
        <v>132</v>
      </c>
      <c r="B13411" t="s">
        <v>128</v>
      </c>
      <c r="C13411">
        <v>2025</v>
      </c>
      <c r="D13411" t="s">
        <v>58</v>
      </c>
      <c r="E13411" t="s">
        <v>45</v>
      </c>
      <c r="F13411" t="s">
        <v>50</v>
      </c>
      <c r="G13411" t="s">
        <v>101</v>
      </c>
      <c r="H13411" t="s">
        <v>30</v>
      </c>
      <c r="I13411" t="s">
        <v>662</v>
      </c>
    </row>
    <row r="13412" spans="1:9" hidden="1" x14ac:dyDescent="0.25">
      <c r="A13412" t="s">
        <v>132</v>
      </c>
      <c r="B13412" t="s">
        <v>128</v>
      </c>
      <c r="C13412">
        <v>2025</v>
      </c>
      <c r="D13412" t="s">
        <v>58</v>
      </c>
      <c r="E13412" t="s">
        <v>45</v>
      </c>
      <c r="F13412" t="s">
        <v>50</v>
      </c>
      <c r="G13412" t="s">
        <v>101</v>
      </c>
      <c r="H13412" t="s">
        <v>30</v>
      </c>
      <c r="I13412" t="s">
        <v>663</v>
      </c>
    </row>
    <row r="13413" spans="1:9" hidden="1" x14ac:dyDescent="0.25">
      <c r="A13413" t="s">
        <v>132</v>
      </c>
      <c r="B13413" t="s">
        <v>128</v>
      </c>
      <c r="C13413">
        <v>2025</v>
      </c>
      <c r="D13413" t="s">
        <v>58</v>
      </c>
      <c r="E13413" t="s">
        <v>45</v>
      </c>
      <c r="F13413" t="s">
        <v>50</v>
      </c>
      <c r="G13413" t="s">
        <v>101</v>
      </c>
      <c r="H13413" t="s">
        <v>30</v>
      </c>
      <c r="I13413" t="s">
        <v>664</v>
      </c>
    </row>
    <row r="13414" spans="1:9" hidden="1" x14ac:dyDescent="0.25">
      <c r="A13414" t="s">
        <v>132</v>
      </c>
      <c r="B13414" t="s">
        <v>128</v>
      </c>
      <c r="C13414">
        <v>2025</v>
      </c>
      <c r="D13414" t="s">
        <v>58</v>
      </c>
      <c r="E13414" t="s">
        <v>45</v>
      </c>
      <c r="F13414" t="s">
        <v>50</v>
      </c>
      <c r="G13414" t="s">
        <v>101</v>
      </c>
      <c r="H13414" t="s">
        <v>30</v>
      </c>
      <c r="I13414" t="s">
        <v>615</v>
      </c>
    </row>
    <row r="13415" spans="1:9" hidden="1" x14ac:dyDescent="0.25">
      <c r="A13415" t="s">
        <v>132</v>
      </c>
      <c r="B13415" t="s">
        <v>128</v>
      </c>
      <c r="C13415">
        <v>2025</v>
      </c>
      <c r="D13415" t="s">
        <v>58</v>
      </c>
      <c r="E13415" t="s">
        <v>45</v>
      </c>
      <c r="F13415" t="s">
        <v>50</v>
      </c>
      <c r="G13415" t="s">
        <v>101</v>
      </c>
      <c r="H13415" t="s">
        <v>30</v>
      </c>
      <c r="I13415" t="s">
        <v>526</v>
      </c>
    </row>
    <row r="13416" spans="1:9" hidden="1" x14ac:dyDescent="0.25">
      <c r="A13416" t="s">
        <v>132</v>
      </c>
      <c r="B13416" t="s">
        <v>128</v>
      </c>
      <c r="C13416">
        <v>2025</v>
      </c>
      <c r="D13416" t="s">
        <v>58</v>
      </c>
      <c r="E13416" t="s">
        <v>45</v>
      </c>
      <c r="F13416" t="s">
        <v>50</v>
      </c>
      <c r="G13416" t="s">
        <v>101</v>
      </c>
      <c r="H13416" t="s">
        <v>30</v>
      </c>
      <c r="I13416" t="s">
        <v>717</v>
      </c>
    </row>
    <row r="13417" spans="1:9" hidden="1" x14ac:dyDescent="0.25">
      <c r="A13417" t="s">
        <v>132</v>
      </c>
      <c r="B13417" t="s">
        <v>128</v>
      </c>
      <c r="C13417">
        <v>2025</v>
      </c>
      <c r="D13417" t="s">
        <v>58</v>
      </c>
      <c r="E13417" t="s">
        <v>45</v>
      </c>
      <c r="F13417" t="s">
        <v>50</v>
      </c>
      <c r="G13417" t="s">
        <v>101</v>
      </c>
      <c r="H13417" t="s">
        <v>30</v>
      </c>
      <c r="I13417" t="s">
        <v>375</v>
      </c>
    </row>
    <row r="13418" spans="1:9" hidden="1" x14ac:dyDescent="0.25">
      <c r="A13418" t="s">
        <v>132</v>
      </c>
      <c r="B13418" t="s">
        <v>128</v>
      </c>
      <c r="C13418">
        <v>2025</v>
      </c>
      <c r="D13418" t="s">
        <v>58</v>
      </c>
      <c r="E13418" t="s">
        <v>45</v>
      </c>
      <c r="F13418" t="s">
        <v>50</v>
      </c>
      <c r="G13418" t="s">
        <v>101</v>
      </c>
      <c r="H13418" t="s">
        <v>30</v>
      </c>
      <c r="I13418" t="s">
        <v>556</v>
      </c>
    </row>
    <row r="13419" spans="1:9" hidden="1" x14ac:dyDescent="0.25">
      <c r="A13419" t="s">
        <v>132</v>
      </c>
      <c r="B13419" t="s">
        <v>128</v>
      </c>
      <c r="C13419">
        <v>2025</v>
      </c>
      <c r="D13419" t="s">
        <v>58</v>
      </c>
      <c r="E13419" t="s">
        <v>45</v>
      </c>
      <c r="F13419" t="s">
        <v>50</v>
      </c>
      <c r="G13419" t="s">
        <v>101</v>
      </c>
      <c r="H13419" t="s">
        <v>30</v>
      </c>
      <c r="I13419" t="s">
        <v>591</v>
      </c>
    </row>
    <row r="13420" spans="1:9" hidden="1" x14ac:dyDescent="0.25">
      <c r="A13420" t="s">
        <v>132</v>
      </c>
      <c r="B13420" t="s">
        <v>128</v>
      </c>
      <c r="C13420">
        <v>2025</v>
      </c>
      <c r="D13420" t="s">
        <v>58</v>
      </c>
      <c r="E13420" t="s">
        <v>45</v>
      </c>
      <c r="F13420" t="s">
        <v>50</v>
      </c>
      <c r="G13420" t="s">
        <v>101</v>
      </c>
      <c r="H13420" t="s">
        <v>30</v>
      </c>
      <c r="I13420" t="s">
        <v>524</v>
      </c>
    </row>
    <row r="13421" spans="1:9" hidden="1" x14ac:dyDescent="0.25">
      <c r="A13421" t="s">
        <v>132</v>
      </c>
      <c r="B13421" t="s">
        <v>128</v>
      </c>
      <c r="C13421">
        <v>2025</v>
      </c>
      <c r="D13421" t="s">
        <v>58</v>
      </c>
      <c r="E13421" t="s">
        <v>45</v>
      </c>
      <c r="F13421" t="s">
        <v>50</v>
      </c>
      <c r="G13421" t="s">
        <v>101</v>
      </c>
      <c r="H13421" t="s">
        <v>30</v>
      </c>
      <c r="I13421" t="s">
        <v>403</v>
      </c>
    </row>
    <row r="13422" spans="1:9" hidden="1" x14ac:dyDescent="0.25">
      <c r="A13422" t="s">
        <v>132</v>
      </c>
      <c r="B13422" t="s">
        <v>128</v>
      </c>
      <c r="C13422">
        <v>2025</v>
      </c>
      <c r="D13422" t="s">
        <v>58</v>
      </c>
      <c r="E13422" t="s">
        <v>45</v>
      </c>
      <c r="F13422" t="s">
        <v>50</v>
      </c>
      <c r="G13422" t="s">
        <v>101</v>
      </c>
      <c r="H13422" t="s">
        <v>30</v>
      </c>
      <c r="I13422" t="s">
        <v>426</v>
      </c>
    </row>
    <row r="13423" spans="1:9" hidden="1" x14ac:dyDescent="0.25">
      <c r="A13423" t="s">
        <v>132</v>
      </c>
      <c r="B13423" t="s">
        <v>128</v>
      </c>
      <c r="C13423">
        <v>2025</v>
      </c>
      <c r="D13423" t="s">
        <v>58</v>
      </c>
      <c r="E13423" t="s">
        <v>45</v>
      </c>
      <c r="F13423" t="s">
        <v>50</v>
      </c>
      <c r="G13423" t="s">
        <v>101</v>
      </c>
      <c r="H13423" t="s">
        <v>30</v>
      </c>
      <c r="I13423" t="s">
        <v>607</v>
      </c>
    </row>
    <row r="13424" spans="1:9" hidden="1" x14ac:dyDescent="0.25">
      <c r="A13424" t="s">
        <v>132</v>
      </c>
      <c r="B13424" t="s">
        <v>128</v>
      </c>
      <c r="C13424">
        <v>2025</v>
      </c>
      <c r="D13424" t="s">
        <v>58</v>
      </c>
      <c r="E13424" t="s">
        <v>45</v>
      </c>
      <c r="F13424" t="s">
        <v>50</v>
      </c>
      <c r="G13424" t="s">
        <v>101</v>
      </c>
      <c r="H13424" t="s">
        <v>30</v>
      </c>
      <c r="I13424" t="s">
        <v>620</v>
      </c>
    </row>
    <row r="13425" spans="1:9" hidden="1" x14ac:dyDescent="0.25">
      <c r="A13425" t="s">
        <v>132</v>
      </c>
      <c r="B13425" t="s">
        <v>128</v>
      </c>
      <c r="C13425">
        <v>2025</v>
      </c>
      <c r="D13425" t="s">
        <v>58</v>
      </c>
      <c r="E13425" t="s">
        <v>45</v>
      </c>
      <c r="F13425" t="s">
        <v>50</v>
      </c>
      <c r="G13425" t="s">
        <v>101</v>
      </c>
      <c r="H13425" t="s">
        <v>30</v>
      </c>
    </row>
    <row r="13426" spans="1:9" hidden="1" x14ac:dyDescent="0.25">
      <c r="A13426" t="s">
        <v>132</v>
      </c>
      <c r="B13426" t="s">
        <v>128</v>
      </c>
      <c r="C13426">
        <v>2025</v>
      </c>
      <c r="D13426" t="s">
        <v>58</v>
      </c>
      <c r="E13426" t="s">
        <v>45</v>
      </c>
      <c r="F13426" t="s">
        <v>50</v>
      </c>
      <c r="G13426" t="s">
        <v>101</v>
      </c>
      <c r="H13426" t="s">
        <v>30</v>
      </c>
    </row>
    <row r="13427" spans="1:9" hidden="1" x14ac:dyDescent="0.25">
      <c r="A13427" t="s">
        <v>132</v>
      </c>
      <c r="B13427" t="s">
        <v>128</v>
      </c>
      <c r="C13427">
        <v>2025</v>
      </c>
      <c r="D13427" t="s">
        <v>58</v>
      </c>
      <c r="E13427" t="s">
        <v>45</v>
      </c>
      <c r="F13427" t="s">
        <v>50</v>
      </c>
      <c r="G13427" t="s">
        <v>101</v>
      </c>
      <c r="H13427" t="s">
        <v>30</v>
      </c>
    </row>
    <row r="13428" spans="1:9" hidden="1" x14ac:dyDescent="0.25">
      <c r="A13428" t="s">
        <v>132</v>
      </c>
      <c r="B13428" t="s">
        <v>128</v>
      </c>
      <c r="C13428">
        <v>2025</v>
      </c>
      <c r="D13428" t="s">
        <v>58</v>
      </c>
      <c r="E13428" t="s">
        <v>45</v>
      </c>
      <c r="F13428" t="s">
        <v>50</v>
      </c>
      <c r="G13428" t="s">
        <v>101</v>
      </c>
      <c r="H13428" t="s">
        <v>30</v>
      </c>
    </row>
    <row r="13429" spans="1:9" hidden="1" x14ac:dyDescent="0.25">
      <c r="A13429" t="s">
        <v>132</v>
      </c>
      <c r="B13429" t="s">
        <v>128</v>
      </c>
      <c r="C13429">
        <v>2025</v>
      </c>
      <c r="D13429" t="s">
        <v>58</v>
      </c>
      <c r="E13429" t="s">
        <v>45</v>
      </c>
      <c r="F13429" t="s">
        <v>50</v>
      </c>
      <c r="G13429" t="s">
        <v>101</v>
      </c>
      <c r="H13429" t="s">
        <v>30</v>
      </c>
    </row>
    <row r="13430" spans="1:9" hidden="1" x14ac:dyDescent="0.25">
      <c r="A13430" t="s">
        <v>132</v>
      </c>
      <c r="B13430" t="s">
        <v>128</v>
      </c>
      <c r="C13430">
        <v>2025</v>
      </c>
      <c r="D13430" t="s">
        <v>58</v>
      </c>
      <c r="E13430" t="s">
        <v>45</v>
      </c>
      <c r="F13430" t="s">
        <v>50</v>
      </c>
      <c r="G13430" t="s">
        <v>101</v>
      </c>
      <c r="H13430" t="s">
        <v>30</v>
      </c>
    </row>
    <row r="13431" spans="1:9" hidden="1" x14ac:dyDescent="0.25">
      <c r="A13431" t="s">
        <v>132</v>
      </c>
      <c r="B13431" t="s">
        <v>128</v>
      </c>
      <c r="C13431">
        <v>2025</v>
      </c>
      <c r="D13431" t="s">
        <v>58</v>
      </c>
      <c r="E13431" t="s">
        <v>45</v>
      </c>
      <c r="F13431" t="s">
        <v>287</v>
      </c>
      <c r="G13431" t="s">
        <v>287</v>
      </c>
      <c r="H13431" t="s">
        <v>288</v>
      </c>
      <c r="I13431" t="s">
        <v>403</v>
      </c>
    </row>
    <row r="13432" spans="1:9" hidden="1" x14ac:dyDescent="0.25">
      <c r="A13432" t="s">
        <v>132</v>
      </c>
      <c r="B13432" t="s">
        <v>128</v>
      </c>
      <c r="C13432">
        <v>2025</v>
      </c>
      <c r="D13432" t="s">
        <v>58</v>
      </c>
      <c r="E13432" t="s">
        <v>112</v>
      </c>
      <c r="F13432" t="s">
        <v>117</v>
      </c>
      <c r="G13432" t="s">
        <v>53</v>
      </c>
      <c r="H13432" t="s">
        <v>256</v>
      </c>
    </row>
    <row r="13433" spans="1:9" hidden="1" x14ac:dyDescent="0.25">
      <c r="A13433" t="s">
        <v>132</v>
      </c>
      <c r="B13433" t="s">
        <v>128</v>
      </c>
      <c r="C13433">
        <v>2025</v>
      </c>
      <c r="D13433" t="s">
        <v>58</v>
      </c>
      <c r="E13433" t="s">
        <v>112</v>
      </c>
      <c r="F13433" t="s">
        <v>117</v>
      </c>
      <c r="G13433" t="s">
        <v>53</v>
      </c>
      <c r="H13433" t="s">
        <v>335</v>
      </c>
      <c r="I13433" t="s">
        <v>475</v>
      </c>
    </row>
    <row r="13434" spans="1:9" hidden="1" x14ac:dyDescent="0.25">
      <c r="A13434" t="s">
        <v>132</v>
      </c>
      <c r="B13434" t="s">
        <v>128</v>
      </c>
      <c r="C13434">
        <v>2025</v>
      </c>
      <c r="D13434" t="s">
        <v>58</v>
      </c>
      <c r="E13434" t="s">
        <v>112</v>
      </c>
      <c r="F13434" t="s">
        <v>117</v>
      </c>
      <c r="G13434" t="s">
        <v>53</v>
      </c>
      <c r="H13434" t="s">
        <v>257</v>
      </c>
      <c r="I13434" t="s">
        <v>406</v>
      </c>
    </row>
    <row r="13435" spans="1:9" hidden="1" x14ac:dyDescent="0.25">
      <c r="A13435" t="s">
        <v>132</v>
      </c>
      <c r="B13435" t="s">
        <v>128</v>
      </c>
      <c r="C13435">
        <v>2025</v>
      </c>
      <c r="D13435" t="s">
        <v>58</v>
      </c>
      <c r="E13435" t="s">
        <v>112</v>
      </c>
      <c r="F13435" t="s">
        <v>117</v>
      </c>
      <c r="G13435" t="s">
        <v>53</v>
      </c>
      <c r="H13435" t="s">
        <v>257</v>
      </c>
      <c r="I13435" t="s">
        <v>408</v>
      </c>
    </row>
    <row r="13436" spans="1:9" hidden="1" x14ac:dyDescent="0.25">
      <c r="A13436" t="s">
        <v>132</v>
      </c>
      <c r="B13436" t="s">
        <v>128</v>
      </c>
      <c r="C13436">
        <v>2025</v>
      </c>
      <c r="D13436" t="s">
        <v>58</v>
      </c>
      <c r="E13436" t="s">
        <v>112</v>
      </c>
      <c r="F13436" t="s">
        <v>117</v>
      </c>
      <c r="G13436" t="s">
        <v>53</v>
      </c>
      <c r="H13436" t="s">
        <v>257</v>
      </c>
      <c r="I13436" t="s">
        <v>421</v>
      </c>
    </row>
    <row r="13437" spans="1:9" hidden="1" x14ac:dyDescent="0.25">
      <c r="A13437" t="s">
        <v>132</v>
      </c>
      <c r="B13437" t="s">
        <v>128</v>
      </c>
      <c r="C13437">
        <v>2025</v>
      </c>
      <c r="D13437" t="s">
        <v>58</v>
      </c>
      <c r="E13437" t="s">
        <v>112</v>
      </c>
      <c r="F13437" t="s">
        <v>117</v>
      </c>
      <c r="G13437" t="s">
        <v>53</v>
      </c>
      <c r="H13437" t="s">
        <v>257</v>
      </c>
      <c r="I13437" t="s">
        <v>407</v>
      </c>
    </row>
    <row r="13438" spans="1:9" hidden="1" x14ac:dyDescent="0.25">
      <c r="A13438" t="s">
        <v>132</v>
      </c>
      <c r="B13438" t="s">
        <v>128</v>
      </c>
      <c r="C13438">
        <v>2025</v>
      </c>
      <c r="D13438" t="s">
        <v>58</v>
      </c>
      <c r="E13438" t="s">
        <v>112</v>
      </c>
      <c r="F13438" t="s">
        <v>117</v>
      </c>
      <c r="G13438" t="s">
        <v>53</v>
      </c>
      <c r="H13438" t="s">
        <v>257</v>
      </c>
    </row>
    <row r="13439" spans="1:9" hidden="1" x14ac:dyDescent="0.25">
      <c r="A13439" t="s">
        <v>132</v>
      </c>
      <c r="B13439" t="s">
        <v>128</v>
      </c>
      <c r="C13439">
        <v>2025</v>
      </c>
      <c r="D13439" t="s">
        <v>58</v>
      </c>
      <c r="E13439" t="s">
        <v>112</v>
      </c>
      <c r="F13439" t="s">
        <v>117</v>
      </c>
      <c r="G13439" t="s">
        <v>53</v>
      </c>
      <c r="H13439" t="s">
        <v>257</v>
      </c>
    </row>
    <row r="13440" spans="1:9" hidden="1" x14ac:dyDescent="0.25">
      <c r="A13440" t="s">
        <v>132</v>
      </c>
      <c r="B13440" t="s">
        <v>128</v>
      </c>
      <c r="C13440">
        <v>2025</v>
      </c>
      <c r="D13440" t="s">
        <v>58</v>
      </c>
      <c r="E13440" t="s">
        <v>112</v>
      </c>
      <c r="F13440" t="s">
        <v>117</v>
      </c>
      <c r="G13440" t="s">
        <v>53</v>
      </c>
      <c r="H13440" t="s">
        <v>257</v>
      </c>
    </row>
    <row r="13441" spans="1:10" hidden="1" x14ac:dyDescent="0.25">
      <c r="A13441" t="s">
        <v>132</v>
      </c>
      <c r="B13441" t="s">
        <v>128</v>
      </c>
      <c r="C13441">
        <v>2025</v>
      </c>
      <c r="D13441" t="s">
        <v>58</v>
      </c>
      <c r="E13441" t="s">
        <v>112</v>
      </c>
      <c r="F13441" t="s">
        <v>117</v>
      </c>
      <c r="G13441" t="s">
        <v>53</v>
      </c>
      <c r="H13441" t="s">
        <v>258</v>
      </c>
    </row>
    <row r="13442" spans="1:10" hidden="1" x14ac:dyDescent="0.25">
      <c r="A13442" t="s">
        <v>132</v>
      </c>
      <c r="B13442" t="s">
        <v>128</v>
      </c>
      <c r="C13442">
        <v>2025</v>
      </c>
      <c r="D13442" t="s">
        <v>58</v>
      </c>
      <c r="E13442" t="s">
        <v>112</v>
      </c>
      <c r="F13442" t="s">
        <v>117</v>
      </c>
      <c r="G13442" t="s">
        <v>53</v>
      </c>
      <c r="H13442" t="s">
        <v>259</v>
      </c>
      <c r="I13442" t="s">
        <v>442</v>
      </c>
      <c r="J13442" s="3">
        <v>816000</v>
      </c>
    </row>
    <row r="13443" spans="1:10" hidden="1" x14ac:dyDescent="0.25">
      <c r="A13443" t="s">
        <v>132</v>
      </c>
      <c r="B13443" t="s">
        <v>128</v>
      </c>
      <c r="C13443">
        <v>2025</v>
      </c>
      <c r="D13443" t="s">
        <v>58</v>
      </c>
      <c r="E13443" t="s">
        <v>112</v>
      </c>
      <c r="F13443" t="s">
        <v>117</v>
      </c>
      <c r="G13443" t="s">
        <v>53</v>
      </c>
      <c r="H13443" t="s">
        <v>259</v>
      </c>
      <c r="I13443" t="s">
        <v>408</v>
      </c>
    </row>
    <row r="13444" spans="1:10" hidden="1" x14ac:dyDescent="0.25">
      <c r="A13444" t="s">
        <v>132</v>
      </c>
      <c r="B13444" t="s">
        <v>128</v>
      </c>
      <c r="C13444">
        <v>2025</v>
      </c>
      <c r="D13444" t="s">
        <v>58</v>
      </c>
      <c r="E13444" t="s">
        <v>112</v>
      </c>
      <c r="F13444" t="s">
        <v>117</v>
      </c>
      <c r="G13444" t="s">
        <v>53</v>
      </c>
      <c r="H13444" t="s">
        <v>259</v>
      </c>
      <c r="I13444" t="s">
        <v>409</v>
      </c>
    </row>
    <row r="13445" spans="1:10" hidden="1" x14ac:dyDescent="0.25">
      <c r="A13445" t="s">
        <v>132</v>
      </c>
      <c r="B13445" t="s">
        <v>128</v>
      </c>
      <c r="C13445">
        <v>2025</v>
      </c>
      <c r="D13445" t="s">
        <v>58</v>
      </c>
      <c r="E13445" t="s">
        <v>112</v>
      </c>
      <c r="F13445" t="s">
        <v>117</v>
      </c>
      <c r="G13445" t="s">
        <v>53</v>
      </c>
      <c r="H13445" t="s">
        <v>259</v>
      </c>
      <c r="I13445" t="s">
        <v>671</v>
      </c>
    </row>
    <row r="13446" spans="1:10" hidden="1" x14ac:dyDescent="0.25">
      <c r="A13446" t="s">
        <v>132</v>
      </c>
      <c r="B13446" t="s">
        <v>128</v>
      </c>
      <c r="C13446">
        <v>2025</v>
      </c>
      <c r="D13446" t="s">
        <v>58</v>
      </c>
      <c r="E13446" t="s">
        <v>112</v>
      </c>
      <c r="F13446" t="s">
        <v>117</v>
      </c>
      <c r="G13446" t="s">
        <v>53</v>
      </c>
      <c r="H13446" t="s">
        <v>259</v>
      </c>
      <c r="I13446" t="s">
        <v>676</v>
      </c>
    </row>
    <row r="13447" spans="1:10" hidden="1" x14ac:dyDescent="0.25">
      <c r="A13447" t="s">
        <v>132</v>
      </c>
      <c r="B13447" t="s">
        <v>128</v>
      </c>
      <c r="C13447">
        <v>2025</v>
      </c>
      <c r="D13447" t="s">
        <v>58</v>
      </c>
      <c r="E13447" t="s">
        <v>112</v>
      </c>
      <c r="F13447" t="s">
        <v>117</v>
      </c>
      <c r="G13447" t="s">
        <v>53</v>
      </c>
      <c r="H13447" t="s">
        <v>259</v>
      </c>
      <c r="I13447" t="s">
        <v>411</v>
      </c>
    </row>
    <row r="13448" spans="1:10" hidden="1" x14ac:dyDescent="0.25">
      <c r="A13448" t="s">
        <v>132</v>
      </c>
      <c r="B13448" t="s">
        <v>128</v>
      </c>
      <c r="C13448">
        <v>2025</v>
      </c>
      <c r="D13448" t="s">
        <v>58</v>
      </c>
      <c r="E13448" t="s">
        <v>112</v>
      </c>
      <c r="F13448" t="s">
        <v>117</v>
      </c>
      <c r="G13448" t="s">
        <v>53</v>
      </c>
      <c r="H13448" t="s">
        <v>259</v>
      </c>
      <c r="I13448" t="s">
        <v>705</v>
      </c>
    </row>
    <row r="13449" spans="1:10" hidden="1" x14ac:dyDescent="0.25">
      <c r="A13449" t="s">
        <v>132</v>
      </c>
      <c r="B13449" t="s">
        <v>128</v>
      </c>
      <c r="C13449">
        <v>2025</v>
      </c>
      <c r="D13449" t="s">
        <v>58</v>
      </c>
      <c r="E13449" t="s">
        <v>112</v>
      </c>
      <c r="F13449" t="s">
        <v>117</v>
      </c>
      <c r="G13449" t="s">
        <v>53</v>
      </c>
      <c r="H13449" t="s">
        <v>259</v>
      </c>
      <c r="I13449" t="s">
        <v>410</v>
      </c>
    </row>
    <row r="13450" spans="1:10" hidden="1" x14ac:dyDescent="0.25">
      <c r="A13450" t="s">
        <v>132</v>
      </c>
      <c r="B13450" t="s">
        <v>128</v>
      </c>
      <c r="C13450">
        <v>2025</v>
      </c>
      <c r="D13450" t="s">
        <v>58</v>
      </c>
      <c r="E13450" t="s">
        <v>112</v>
      </c>
      <c r="F13450" t="s">
        <v>117</v>
      </c>
      <c r="G13450" t="s">
        <v>334</v>
      </c>
      <c r="H13450" t="s">
        <v>335</v>
      </c>
      <c r="I13450" t="s">
        <v>475</v>
      </c>
    </row>
    <row r="13451" spans="1:10" hidden="1" x14ac:dyDescent="0.25">
      <c r="A13451" t="s">
        <v>132</v>
      </c>
      <c r="B13451" t="s">
        <v>128</v>
      </c>
      <c r="C13451">
        <v>2025</v>
      </c>
      <c r="D13451" t="s">
        <v>58</v>
      </c>
      <c r="E13451" t="s">
        <v>112</v>
      </c>
      <c r="F13451" t="s">
        <v>117</v>
      </c>
      <c r="G13451" t="s">
        <v>318</v>
      </c>
      <c r="H13451" t="s">
        <v>180</v>
      </c>
      <c r="I13451" t="s">
        <v>671</v>
      </c>
    </row>
    <row r="13452" spans="1:10" hidden="1" x14ac:dyDescent="0.25">
      <c r="A13452" t="s">
        <v>132</v>
      </c>
      <c r="B13452" t="s">
        <v>128</v>
      </c>
      <c r="C13452">
        <v>2025</v>
      </c>
      <c r="D13452" t="s">
        <v>58</v>
      </c>
      <c r="E13452" t="s">
        <v>112</v>
      </c>
      <c r="F13452" t="s">
        <v>117</v>
      </c>
      <c r="G13452" t="s">
        <v>318</v>
      </c>
      <c r="H13452" t="s">
        <v>180</v>
      </c>
      <c r="I13452" t="s">
        <v>505</v>
      </c>
      <c r="J13452" s="3"/>
    </row>
    <row r="13453" spans="1:10" hidden="1" x14ac:dyDescent="0.25">
      <c r="A13453" t="s">
        <v>132</v>
      </c>
      <c r="B13453" t="s">
        <v>128</v>
      </c>
      <c r="C13453">
        <v>2025</v>
      </c>
      <c r="D13453" t="s">
        <v>58</v>
      </c>
      <c r="E13453" t="s">
        <v>112</v>
      </c>
      <c r="F13453" t="s">
        <v>117</v>
      </c>
      <c r="G13453" t="s">
        <v>318</v>
      </c>
      <c r="H13453" t="s">
        <v>180</v>
      </c>
      <c r="I13453" t="s">
        <v>413</v>
      </c>
      <c r="J13453" s="3">
        <v>3239790</v>
      </c>
    </row>
    <row r="13454" spans="1:10" hidden="1" x14ac:dyDescent="0.25">
      <c r="A13454" t="s">
        <v>132</v>
      </c>
      <c r="B13454" t="s">
        <v>128</v>
      </c>
      <c r="C13454">
        <v>2025</v>
      </c>
      <c r="D13454" t="s">
        <v>58</v>
      </c>
      <c r="E13454" t="s">
        <v>112</v>
      </c>
      <c r="F13454" t="s">
        <v>117</v>
      </c>
      <c r="G13454" t="s">
        <v>318</v>
      </c>
      <c r="H13454" t="s">
        <v>180</v>
      </c>
      <c r="I13454" t="s">
        <v>414</v>
      </c>
      <c r="J13454" s="3">
        <v>1551600</v>
      </c>
    </row>
    <row r="13455" spans="1:10" hidden="1" x14ac:dyDescent="0.25">
      <c r="A13455" t="s">
        <v>132</v>
      </c>
      <c r="B13455" t="s">
        <v>128</v>
      </c>
      <c r="C13455">
        <v>2025</v>
      </c>
      <c r="D13455" t="s">
        <v>58</v>
      </c>
      <c r="E13455" t="s">
        <v>112</v>
      </c>
      <c r="F13455" t="s">
        <v>117</v>
      </c>
      <c r="G13455" t="s">
        <v>318</v>
      </c>
      <c r="H13455" t="s">
        <v>180</v>
      </c>
      <c r="I13455" t="s">
        <v>676</v>
      </c>
    </row>
    <row r="13456" spans="1:10" hidden="1" x14ac:dyDescent="0.25">
      <c r="A13456" t="s">
        <v>132</v>
      </c>
      <c r="B13456" t="s">
        <v>128</v>
      </c>
      <c r="C13456">
        <v>2025</v>
      </c>
      <c r="D13456" t="s">
        <v>58</v>
      </c>
      <c r="E13456" t="s">
        <v>112</v>
      </c>
      <c r="F13456" t="s">
        <v>117</v>
      </c>
      <c r="G13456" t="s">
        <v>318</v>
      </c>
      <c r="H13456" t="s">
        <v>180</v>
      </c>
      <c r="I13456" t="s">
        <v>503</v>
      </c>
    </row>
    <row r="13457" spans="1:10" hidden="1" x14ac:dyDescent="0.25">
      <c r="A13457" t="s">
        <v>132</v>
      </c>
      <c r="B13457" t="s">
        <v>128</v>
      </c>
      <c r="C13457">
        <v>2025</v>
      </c>
      <c r="D13457" t="s">
        <v>58</v>
      </c>
      <c r="E13457" t="s">
        <v>112</v>
      </c>
      <c r="F13457" t="s">
        <v>117</v>
      </c>
      <c r="G13457" t="s">
        <v>318</v>
      </c>
      <c r="H13457" t="s">
        <v>550</v>
      </c>
    </row>
    <row r="13458" spans="1:10" hidden="1" x14ac:dyDescent="0.25">
      <c r="A13458" t="s">
        <v>132</v>
      </c>
      <c r="B13458" t="s">
        <v>128</v>
      </c>
      <c r="C13458">
        <v>2025</v>
      </c>
      <c r="D13458" t="s">
        <v>58</v>
      </c>
      <c r="E13458" t="s">
        <v>112</v>
      </c>
      <c r="F13458" t="s">
        <v>117</v>
      </c>
      <c r="G13458" t="s">
        <v>318</v>
      </c>
      <c r="H13458" t="s">
        <v>279</v>
      </c>
      <c r="I13458" t="s">
        <v>414</v>
      </c>
      <c r="J13458" s="3">
        <v>1052000</v>
      </c>
    </row>
    <row r="13459" spans="1:10" hidden="1" x14ac:dyDescent="0.25">
      <c r="A13459" t="s">
        <v>132</v>
      </c>
      <c r="B13459" t="s">
        <v>128</v>
      </c>
      <c r="C13459">
        <v>2025</v>
      </c>
      <c r="D13459" t="s">
        <v>58</v>
      </c>
      <c r="E13459" t="s">
        <v>112</v>
      </c>
      <c r="F13459" t="s">
        <v>117</v>
      </c>
      <c r="G13459" t="s">
        <v>318</v>
      </c>
      <c r="H13459" t="s">
        <v>279</v>
      </c>
      <c r="I13459" t="s">
        <v>505</v>
      </c>
      <c r="J13459" s="3">
        <v>1148347</v>
      </c>
    </row>
    <row r="13460" spans="1:10" hidden="1" x14ac:dyDescent="0.25">
      <c r="A13460" t="s">
        <v>132</v>
      </c>
      <c r="B13460" t="s">
        <v>128</v>
      </c>
      <c r="C13460">
        <v>2025</v>
      </c>
      <c r="D13460" t="s">
        <v>58</v>
      </c>
      <c r="E13460" t="s">
        <v>112</v>
      </c>
      <c r="F13460" t="s">
        <v>117</v>
      </c>
      <c r="G13460" t="s">
        <v>318</v>
      </c>
      <c r="H13460" t="s">
        <v>279</v>
      </c>
    </row>
    <row r="13461" spans="1:10" hidden="1" x14ac:dyDescent="0.25">
      <c r="A13461" t="s">
        <v>132</v>
      </c>
      <c r="B13461" t="s">
        <v>128</v>
      </c>
      <c r="C13461">
        <v>2025</v>
      </c>
      <c r="D13461" t="s">
        <v>58</v>
      </c>
      <c r="E13461" t="s">
        <v>112</v>
      </c>
      <c r="F13461" t="s">
        <v>117</v>
      </c>
      <c r="G13461" t="s">
        <v>318</v>
      </c>
      <c r="H13461" t="s">
        <v>279</v>
      </c>
    </row>
    <row r="13462" spans="1:10" hidden="1" x14ac:dyDescent="0.25">
      <c r="A13462" t="s">
        <v>132</v>
      </c>
      <c r="B13462" t="s">
        <v>128</v>
      </c>
      <c r="C13462">
        <v>2025</v>
      </c>
      <c r="D13462" t="s">
        <v>58</v>
      </c>
      <c r="E13462" t="s">
        <v>112</v>
      </c>
      <c r="F13462" t="s">
        <v>117</v>
      </c>
      <c r="G13462" t="s">
        <v>318</v>
      </c>
      <c r="H13462" t="s">
        <v>279</v>
      </c>
    </row>
    <row r="13463" spans="1:10" hidden="1" x14ac:dyDescent="0.25">
      <c r="A13463" t="s">
        <v>132</v>
      </c>
      <c r="B13463" t="s">
        <v>128</v>
      </c>
      <c r="C13463">
        <v>2025</v>
      </c>
      <c r="D13463" t="s">
        <v>58</v>
      </c>
      <c r="E13463" t="s">
        <v>112</v>
      </c>
      <c r="F13463" t="s">
        <v>117</v>
      </c>
      <c r="G13463" t="s">
        <v>665</v>
      </c>
      <c r="H13463" t="s">
        <v>550</v>
      </c>
      <c r="I13463" t="s">
        <v>505</v>
      </c>
      <c r="J13463" s="3">
        <v>2550718</v>
      </c>
    </row>
    <row r="13464" spans="1:10" hidden="1" x14ac:dyDescent="0.25">
      <c r="A13464" t="s">
        <v>132</v>
      </c>
      <c r="B13464" t="s">
        <v>128</v>
      </c>
      <c r="C13464">
        <v>2025</v>
      </c>
      <c r="D13464" t="s">
        <v>58</v>
      </c>
      <c r="E13464" t="s">
        <v>112</v>
      </c>
      <c r="F13464" t="s">
        <v>117</v>
      </c>
      <c r="G13464" t="s">
        <v>665</v>
      </c>
      <c r="H13464" t="s">
        <v>550</v>
      </c>
      <c r="I13464" t="s">
        <v>676</v>
      </c>
    </row>
    <row r="13465" spans="1:10" hidden="1" x14ac:dyDescent="0.25">
      <c r="A13465" t="s">
        <v>132</v>
      </c>
      <c r="B13465" t="s">
        <v>128</v>
      </c>
      <c r="C13465">
        <v>2025</v>
      </c>
      <c r="D13465" t="s">
        <v>58</v>
      </c>
      <c r="E13465" t="s">
        <v>112</v>
      </c>
      <c r="F13465" t="s">
        <v>117</v>
      </c>
      <c r="G13465" t="s">
        <v>47</v>
      </c>
      <c r="H13465" t="s">
        <v>677</v>
      </c>
      <c r="I13465" t="s">
        <v>408</v>
      </c>
    </row>
    <row r="13466" spans="1:10" hidden="1" x14ac:dyDescent="0.25">
      <c r="A13466" t="s">
        <v>132</v>
      </c>
      <c r="B13466" t="s">
        <v>128</v>
      </c>
      <c r="C13466">
        <v>2025</v>
      </c>
      <c r="D13466" t="s">
        <v>58</v>
      </c>
      <c r="E13466" t="s">
        <v>112</v>
      </c>
      <c r="F13466" t="s">
        <v>117</v>
      </c>
      <c r="G13466" t="s">
        <v>47</v>
      </c>
      <c r="H13466" t="s">
        <v>677</v>
      </c>
      <c r="I13466" t="s">
        <v>739</v>
      </c>
    </row>
    <row r="13467" spans="1:10" hidden="1" x14ac:dyDescent="0.25">
      <c r="A13467" t="s">
        <v>132</v>
      </c>
      <c r="B13467" t="s">
        <v>128</v>
      </c>
      <c r="C13467">
        <v>2025</v>
      </c>
      <c r="D13467" t="s">
        <v>58</v>
      </c>
      <c r="E13467" t="s">
        <v>112</v>
      </c>
      <c r="F13467" t="s">
        <v>117</v>
      </c>
      <c r="G13467" t="s">
        <v>319</v>
      </c>
      <c r="H13467" t="s">
        <v>181</v>
      </c>
    </row>
    <row r="13468" spans="1:10" hidden="1" x14ac:dyDescent="0.25">
      <c r="A13468" t="s">
        <v>132</v>
      </c>
      <c r="B13468" t="s">
        <v>128</v>
      </c>
      <c r="C13468">
        <v>2025</v>
      </c>
      <c r="D13468" t="s">
        <v>58</v>
      </c>
      <c r="E13468" t="s">
        <v>112</v>
      </c>
      <c r="F13468" t="s">
        <v>117</v>
      </c>
      <c r="G13468" t="s">
        <v>319</v>
      </c>
      <c r="H13468" t="s">
        <v>320</v>
      </c>
    </row>
    <row r="13469" spans="1:10" hidden="1" x14ac:dyDescent="0.25">
      <c r="A13469" t="s">
        <v>133</v>
      </c>
      <c r="B13469" t="s">
        <v>128</v>
      </c>
      <c r="C13469">
        <v>2025</v>
      </c>
      <c r="D13469" t="s">
        <v>58</v>
      </c>
      <c r="E13469" t="s">
        <v>52</v>
      </c>
      <c r="F13469" t="s">
        <v>142</v>
      </c>
      <c r="G13469" t="s">
        <v>301</v>
      </c>
      <c r="H13469" t="s">
        <v>210</v>
      </c>
      <c r="I13469" t="s">
        <v>374</v>
      </c>
      <c r="J13469" s="178">
        <v>330765820.31999999</v>
      </c>
    </row>
    <row r="13470" spans="1:10" hidden="1" x14ac:dyDescent="0.25">
      <c r="A13470" t="s">
        <v>133</v>
      </c>
      <c r="B13470" t="s">
        <v>128</v>
      </c>
      <c r="C13470">
        <v>2025</v>
      </c>
      <c r="D13470" t="s">
        <v>58</v>
      </c>
      <c r="E13470" t="s">
        <v>52</v>
      </c>
      <c r="F13470" t="s">
        <v>152</v>
      </c>
      <c r="G13470" t="s">
        <v>149</v>
      </c>
      <c r="H13470" t="s">
        <v>211</v>
      </c>
    </row>
    <row r="13471" spans="1:10" hidden="1" x14ac:dyDescent="0.25">
      <c r="A13471" t="s">
        <v>133</v>
      </c>
      <c r="B13471" t="s">
        <v>128</v>
      </c>
      <c r="C13471">
        <v>2025</v>
      </c>
      <c r="D13471" t="s">
        <v>58</v>
      </c>
      <c r="E13471" t="s">
        <v>52</v>
      </c>
      <c r="F13471" t="s">
        <v>152</v>
      </c>
      <c r="G13471" t="s">
        <v>213</v>
      </c>
      <c r="H13471" t="s">
        <v>214</v>
      </c>
    </row>
    <row r="13472" spans="1:10" hidden="1" x14ac:dyDescent="0.25">
      <c r="A13472" t="s">
        <v>133</v>
      </c>
      <c r="B13472" t="s">
        <v>128</v>
      </c>
      <c r="C13472">
        <v>2025</v>
      </c>
      <c r="D13472" t="s">
        <v>58</v>
      </c>
      <c r="E13472" t="s">
        <v>52</v>
      </c>
      <c r="F13472" t="s">
        <v>152</v>
      </c>
      <c r="G13472" t="s">
        <v>217</v>
      </c>
      <c r="H13472" t="s">
        <v>218</v>
      </c>
    </row>
    <row r="13473" spans="1:10" hidden="1" x14ac:dyDescent="0.25">
      <c r="A13473" t="s">
        <v>133</v>
      </c>
      <c r="B13473" t="s">
        <v>128</v>
      </c>
      <c r="C13473">
        <v>2025</v>
      </c>
      <c r="D13473" t="s">
        <v>58</v>
      </c>
      <c r="E13473" t="s">
        <v>52</v>
      </c>
      <c r="F13473" t="s">
        <v>142</v>
      </c>
      <c r="G13473" t="s">
        <v>300</v>
      </c>
      <c r="H13473" t="s">
        <v>224</v>
      </c>
      <c r="J13473" s="178">
        <v>-12340042.289999999</v>
      </c>
    </row>
    <row r="13474" spans="1:10" hidden="1" x14ac:dyDescent="0.25">
      <c r="A13474" t="s">
        <v>133</v>
      </c>
      <c r="B13474" t="s">
        <v>128</v>
      </c>
      <c r="C13474">
        <v>2025</v>
      </c>
      <c r="D13474" t="s">
        <v>58</v>
      </c>
      <c r="E13474" t="s">
        <v>52</v>
      </c>
      <c r="F13474" t="s">
        <v>142</v>
      </c>
      <c r="G13474" t="s">
        <v>300</v>
      </c>
      <c r="H13474" t="s">
        <v>303</v>
      </c>
    </row>
    <row r="13475" spans="1:10" hidden="1" x14ac:dyDescent="0.25">
      <c r="A13475" t="s">
        <v>133</v>
      </c>
      <c r="B13475" t="s">
        <v>128</v>
      </c>
      <c r="C13475">
        <v>2025</v>
      </c>
      <c r="D13475" t="s">
        <v>58</v>
      </c>
      <c r="E13475" t="s">
        <v>52</v>
      </c>
      <c r="F13475" t="s">
        <v>142</v>
      </c>
      <c r="G13475" t="s">
        <v>270</v>
      </c>
      <c r="H13475" t="s">
        <v>269</v>
      </c>
    </row>
    <row r="13476" spans="1:10" hidden="1" x14ac:dyDescent="0.25">
      <c r="A13476" t="s">
        <v>133</v>
      </c>
      <c r="B13476" t="s">
        <v>128</v>
      </c>
      <c r="C13476">
        <v>2025</v>
      </c>
      <c r="D13476" t="s">
        <v>58</v>
      </c>
      <c r="E13476" t="s">
        <v>52</v>
      </c>
      <c r="F13476" t="s">
        <v>142</v>
      </c>
      <c r="G13476" t="s">
        <v>270</v>
      </c>
      <c r="H13476" t="s">
        <v>271</v>
      </c>
      <c r="J13476" s="3">
        <v>168067.20000000001</v>
      </c>
    </row>
    <row r="13477" spans="1:10" hidden="1" x14ac:dyDescent="0.25">
      <c r="A13477" t="s">
        <v>133</v>
      </c>
      <c r="B13477" t="s">
        <v>128</v>
      </c>
      <c r="C13477">
        <v>2025</v>
      </c>
      <c r="D13477" t="s">
        <v>58</v>
      </c>
      <c r="E13477" t="s">
        <v>52</v>
      </c>
      <c r="F13477" t="s">
        <v>142</v>
      </c>
      <c r="G13477" t="s">
        <v>270</v>
      </c>
      <c r="H13477" t="s">
        <v>486</v>
      </c>
      <c r="J13477" s="3">
        <v>-1834248.55</v>
      </c>
    </row>
    <row r="13478" spans="1:10" hidden="1" x14ac:dyDescent="0.25">
      <c r="A13478" t="s">
        <v>133</v>
      </c>
      <c r="B13478" t="s">
        <v>128</v>
      </c>
      <c r="C13478">
        <v>2025</v>
      </c>
      <c r="D13478" t="s">
        <v>58</v>
      </c>
      <c r="E13478" t="s">
        <v>52</v>
      </c>
      <c r="F13478" t="s">
        <v>152</v>
      </c>
      <c r="G13478" t="s">
        <v>56</v>
      </c>
      <c r="H13478" t="s">
        <v>608</v>
      </c>
    </row>
    <row r="13479" spans="1:10" hidden="1" x14ac:dyDescent="0.25">
      <c r="A13479" t="s">
        <v>133</v>
      </c>
      <c r="B13479" t="s">
        <v>128</v>
      </c>
      <c r="C13479">
        <v>2025</v>
      </c>
      <c r="D13479" t="s">
        <v>58</v>
      </c>
      <c r="E13479" t="s">
        <v>52</v>
      </c>
      <c r="F13479" t="s">
        <v>152</v>
      </c>
      <c r="G13479" t="s">
        <v>794</v>
      </c>
      <c r="H13479" t="s">
        <v>795</v>
      </c>
      <c r="J13479" s="16">
        <v>210000</v>
      </c>
    </row>
    <row r="13480" spans="1:10" hidden="1" x14ac:dyDescent="0.25">
      <c r="A13480" t="s">
        <v>133</v>
      </c>
      <c r="B13480" t="s">
        <v>128</v>
      </c>
      <c r="C13480">
        <v>2025</v>
      </c>
      <c r="D13480" t="s">
        <v>58</v>
      </c>
      <c r="E13480" t="s">
        <v>45</v>
      </c>
      <c r="F13480" t="s">
        <v>46</v>
      </c>
      <c r="G13480" t="s">
        <v>54</v>
      </c>
      <c r="H13480" t="s">
        <v>681</v>
      </c>
      <c r="I13480" t="s">
        <v>375</v>
      </c>
      <c r="J13480" s="10">
        <v>20000000</v>
      </c>
    </row>
    <row r="13481" spans="1:10" hidden="1" x14ac:dyDescent="0.25">
      <c r="A13481" t="s">
        <v>133</v>
      </c>
      <c r="B13481" t="s">
        <v>128</v>
      </c>
      <c r="C13481">
        <v>2025</v>
      </c>
      <c r="D13481" t="s">
        <v>58</v>
      </c>
      <c r="E13481" t="s">
        <v>45</v>
      </c>
      <c r="F13481" t="s">
        <v>46</v>
      </c>
      <c r="G13481" t="s">
        <v>54</v>
      </c>
      <c r="H13481" t="s">
        <v>11</v>
      </c>
      <c r="I13481" t="s">
        <v>556</v>
      </c>
      <c r="J13481" s="3">
        <v>2300000</v>
      </c>
    </row>
    <row r="13482" spans="1:10" hidden="1" x14ac:dyDescent="0.25">
      <c r="A13482" t="s">
        <v>133</v>
      </c>
      <c r="B13482" t="s">
        <v>128</v>
      </c>
      <c r="C13482">
        <v>2025</v>
      </c>
      <c r="D13482" t="s">
        <v>58</v>
      </c>
      <c r="E13482" t="s">
        <v>45</v>
      </c>
      <c r="F13482" t="s">
        <v>46</v>
      </c>
      <c r="G13482" t="s">
        <v>54</v>
      </c>
      <c r="H13482" t="s">
        <v>11</v>
      </c>
      <c r="I13482" t="s">
        <v>557</v>
      </c>
    </row>
    <row r="13483" spans="1:10" hidden="1" x14ac:dyDescent="0.25">
      <c r="A13483" t="s">
        <v>133</v>
      </c>
      <c r="B13483" t="s">
        <v>128</v>
      </c>
      <c r="C13483">
        <v>2025</v>
      </c>
      <c r="D13483" t="s">
        <v>58</v>
      </c>
      <c r="E13483" t="s">
        <v>45</v>
      </c>
      <c r="F13483" t="s">
        <v>46</v>
      </c>
      <c r="G13483" t="s">
        <v>54</v>
      </c>
      <c r="H13483" t="s">
        <v>693</v>
      </c>
      <c r="I13483" t="s">
        <v>375</v>
      </c>
      <c r="J13483" s="10">
        <v>0</v>
      </c>
    </row>
    <row r="13484" spans="1:10" hidden="1" x14ac:dyDescent="0.25">
      <c r="A13484" t="s">
        <v>133</v>
      </c>
      <c r="B13484" t="s">
        <v>128</v>
      </c>
      <c r="C13484">
        <v>2025</v>
      </c>
      <c r="D13484" t="s">
        <v>58</v>
      </c>
      <c r="E13484" t="s">
        <v>45</v>
      </c>
      <c r="F13484" t="s">
        <v>46</v>
      </c>
      <c r="G13484" t="s">
        <v>54</v>
      </c>
      <c r="H13484" t="s">
        <v>693</v>
      </c>
      <c r="I13484" t="s">
        <v>520</v>
      </c>
      <c r="J13484" s="3">
        <v>360000</v>
      </c>
    </row>
    <row r="13485" spans="1:10" hidden="1" x14ac:dyDescent="0.25">
      <c r="A13485" t="s">
        <v>133</v>
      </c>
      <c r="B13485" t="s">
        <v>128</v>
      </c>
      <c r="C13485">
        <v>2025</v>
      </c>
      <c r="D13485" t="s">
        <v>58</v>
      </c>
      <c r="E13485" t="s">
        <v>45</v>
      </c>
      <c r="F13485" t="s">
        <v>46</v>
      </c>
      <c r="G13485" t="s">
        <v>54</v>
      </c>
      <c r="H13485" t="s">
        <v>12</v>
      </c>
      <c r="I13485" t="s">
        <v>556</v>
      </c>
      <c r="J13485" s="3">
        <v>200000</v>
      </c>
    </row>
    <row r="13486" spans="1:10" hidden="1" x14ac:dyDescent="0.25">
      <c r="A13486" t="s">
        <v>133</v>
      </c>
      <c r="B13486" t="s">
        <v>128</v>
      </c>
      <c r="C13486">
        <v>2025</v>
      </c>
      <c r="D13486" t="s">
        <v>58</v>
      </c>
      <c r="E13486" t="s">
        <v>45</v>
      </c>
      <c r="F13486" t="s">
        <v>46</v>
      </c>
      <c r="G13486" t="s">
        <v>54</v>
      </c>
      <c r="H13486" t="s">
        <v>12</v>
      </c>
      <c r="I13486" t="s">
        <v>557</v>
      </c>
    </row>
    <row r="13487" spans="1:10" hidden="1" x14ac:dyDescent="0.25">
      <c r="A13487" t="s">
        <v>133</v>
      </c>
      <c r="B13487" t="s">
        <v>128</v>
      </c>
      <c r="C13487">
        <v>2025</v>
      </c>
      <c r="D13487" t="s">
        <v>58</v>
      </c>
      <c r="E13487" t="s">
        <v>45</v>
      </c>
      <c r="F13487" t="s">
        <v>46</v>
      </c>
      <c r="G13487" t="s">
        <v>54</v>
      </c>
      <c r="H13487" t="s">
        <v>12</v>
      </c>
    </row>
    <row r="13488" spans="1:10" hidden="1" x14ac:dyDescent="0.25">
      <c r="A13488" t="s">
        <v>133</v>
      </c>
      <c r="B13488" t="s">
        <v>128</v>
      </c>
      <c r="C13488">
        <v>2025</v>
      </c>
      <c r="D13488" t="s">
        <v>58</v>
      </c>
      <c r="E13488" t="s">
        <v>45</v>
      </c>
      <c r="F13488" t="s">
        <v>46</v>
      </c>
      <c r="G13488" t="s">
        <v>54</v>
      </c>
      <c r="H13488" t="s">
        <v>13</v>
      </c>
      <c r="I13488" s="90" t="s">
        <v>817</v>
      </c>
      <c r="J13488" s="222"/>
    </row>
    <row r="13489" spans="1:10" hidden="1" x14ac:dyDescent="0.25">
      <c r="A13489" t="s">
        <v>133</v>
      </c>
      <c r="B13489" t="s">
        <v>128</v>
      </c>
      <c r="C13489">
        <v>2025</v>
      </c>
      <c r="D13489" t="s">
        <v>58</v>
      </c>
      <c r="E13489" t="s">
        <v>45</v>
      </c>
      <c r="F13489" t="s">
        <v>46</v>
      </c>
      <c r="G13489" t="s">
        <v>54</v>
      </c>
      <c r="H13489" t="s">
        <v>13</v>
      </c>
      <c r="I13489" t="s">
        <v>556</v>
      </c>
      <c r="J13489" s="3">
        <v>209233</v>
      </c>
    </row>
    <row r="13490" spans="1:10" hidden="1" x14ac:dyDescent="0.25">
      <c r="A13490" t="s">
        <v>133</v>
      </c>
      <c r="B13490" t="s">
        <v>128</v>
      </c>
      <c r="C13490">
        <v>2025</v>
      </c>
      <c r="D13490" t="s">
        <v>58</v>
      </c>
      <c r="E13490" t="s">
        <v>45</v>
      </c>
      <c r="F13490" t="s">
        <v>46</v>
      </c>
      <c r="G13490" t="s">
        <v>54</v>
      </c>
      <c r="H13490" t="s">
        <v>13</v>
      </c>
      <c r="I13490" s="223" t="s">
        <v>591</v>
      </c>
      <c r="J13490" s="18"/>
    </row>
    <row r="13491" spans="1:10" hidden="1" x14ac:dyDescent="0.25">
      <c r="A13491" t="s">
        <v>133</v>
      </c>
      <c r="B13491" t="s">
        <v>128</v>
      </c>
      <c r="C13491">
        <v>2025</v>
      </c>
      <c r="D13491" t="s">
        <v>58</v>
      </c>
      <c r="E13491" t="s">
        <v>45</v>
      </c>
      <c r="F13491" t="s">
        <v>46</v>
      </c>
      <c r="G13491" t="s">
        <v>54</v>
      </c>
      <c r="H13491" t="s">
        <v>13</v>
      </c>
      <c r="I13491" s="90" t="s">
        <v>816</v>
      </c>
      <c r="J13491" s="3"/>
    </row>
    <row r="13492" spans="1:10" hidden="1" x14ac:dyDescent="0.25">
      <c r="A13492" t="s">
        <v>133</v>
      </c>
      <c r="B13492" t="s">
        <v>128</v>
      </c>
      <c r="C13492">
        <v>2025</v>
      </c>
      <c r="D13492" t="s">
        <v>58</v>
      </c>
      <c r="E13492" t="s">
        <v>45</v>
      </c>
      <c r="F13492" t="s">
        <v>46</v>
      </c>
      <c r="G13492" t="s">
        <v>54</v>
      </c>
      <c r="H13492" t="s">
        <v>14</v>
      </c>
      <c r="I13492" t="s">
        <v>375</v>
      </c>
    </row>
    <row r="13493" spans="1:10" hidden="1" x14ac:dyDescent="0.25">
      <c r="A13493" t="s">
        <v>133</v>
      </c>
      <c r="B13493" t="s">
        <v>128</v>
      </c>
      <c r="C13493">
        <v>2025</v>
      </c>
      <c r="D13493" t="s">
        <v>58</v>
      </c>
      <c r="E13493" t="s">
        <v>45</v>
      </c>
      <c r="F13493" t="s">
        <v>46</v>
      </c>
      <c r="G13493" t="s">
        <v>54</v>
      </c>
      <c r="H13493" t="s">
        <v>14</v>
      </c>
      <c r="I13493" t="s">
        <v>557</v>
      </c>
    </row>
    <row r="13494" spans="1:10" hidden="1" x14ac:dyDescent="0.25">
      <c r="A13494" t="s">
        <v>133</v>
      </c>
      <c r="B13494" t="s">
        <v>128</v>
      </c>
      <c r="C13494">
        <v>2025</v>
      </c>
      <c r="D13494" t="s">
        <v>58</v>
      </c>
      <c r="E13494" t="s">
        <v>45</v>
      </c>
      <c r="F13494" t="s">
        <v>46</v>
      </c>
      <c r="G13494" t="s">
        <v>54</v>
      </c>
      <c r="H13494" t="s">
        <v>14</v>
      </c>
      <c r="I13494" t="s">
        <v>672</v>
      </c>
    </row>
    <row r="13495" spans="1:10" hidden="1" x14ac:dyDescent="0.25">
      <c r="A13495" t="s">
        <v>133</v>
      </c>
      <c r="B13495" t="s">
        <v>128</v>
      </c>
      <c r="C13495">
        <v>2025</v>
      </c>
      <c r="D13495" t="s">
        <v>58</v>
      </c>
      <c r="E13495" t="s">
        <v>45</v>
      </c>
      <c r="F13495" t="s">
        <v>46</v>
      </c>
      <c r="G13495" t="s">
        <v>54</v>
      </c>
      <c r="H13495" t="s">
        <v>14</v>
      </c>
      <c r="I13495" t="s">
        <v>556</v>
      </c>
      <c r="J13495" s="10">
        <v>25000</v>
      </c>
    </row>
    <row r="13496" spans="1:10" hidden="1" x14ac:dyDescent="0.25">
      <c r="A13496" t="s">
        <v>133</v>
      </c>
      <c r="B13496" t="s">
        <v>128</v>
      </c>
      <c r="C13496">
        <v>2025</v>
      </c>
      <c r="D13496" t="s">
        <v>58</v>
      </c>
      <c r="E13496" t="s">
        <v>45</v>
      </c>
      <c r="F13496" t="s">
        <v>46</v>
      </c>
      <c r="G13496" t="s">
        <v>54</v>
      </c>
      <c r="H13496" t="s">
        <v>15</v>
      </c>
      <c r="I13496" t="s">
        <v>375</v>
      </c>
    </row>
    <row r="13497" spans="1:10" hidden="1" x14ac:dyDescent="0.25">
      <c r="A13497" t="s">
        <v>133</v>
      </c>
      <c r="B13497" t="s">
        <v>128</v>
      </c>
      <c r="C13497">
        <v>2025</v>
      </c>
      <c r="D13497" t="s">
        <v>58</v>
      </c>
      <c r="E13497" t="s">
        <v>45</v>
      </c>
      <c r="F13497" t="s">
        <v>46</v>
      </c>
      <c r="G13497" t="s">
        <v>54</v>
      </c>
      <c r="H13497" t="s">
        <v>15</v>
      </c>
      <c r="I13497" t="s">
        <v>556</v>
      </c>
      <c r="J13497" s="3">
        <v>208333</v>
      </c>
    </row>
    <row r="13498" spans="1:10" hidden="1" x14ac:dyDescent="0.25">
      <c r="A13498" t="s">
        <v>133</v>
      </c>
      <c r="B13498" t="s">
        <v>128</v>
      </c>
      <c r="C13498">
        <v>2025</v>
      </c>
      <c r="D13498" t="s">
        <v>58</v>
      </c>
      <c r="E13498" t="s">
        <v>45</v>
      </c>
      <c r="F13498" t="s">
        <v>46</v>
      </c>
      <c r="G13498" t="s">
        <v>54</v>
      </c>
      <c r="H13498" t="s">
        <v>15</v>
      </c>
      <c r="I13498" t="s">
        <v>557</v>
      </c>
    </row>
    <row r="13499" spans="1:10" hidden="1" x14ac:dyDescent="0.25">
      <c r="A13499" t="s">
        <v>133</v>
      </c>
      <c r="B13499" t="s">
        <v>128</v>
      </c>
      <c r="C13499">
        <v>2025</v>
      </c>
      <c r="D13499" t="s">
        <v>58</v>
      </c>
      <c r="E13499" t="s">
        <v>45</v>
      </c>
      <c r="F13499" t="s">
        <v>46</v>
      </c>
      <c r="G13499" t="s">
        <v>54</v>
      </c>
      <c r="H13499" t="s">
        <v>16</v>
      </c>
      <c r="I13499" t="s">
        <v>375</v>
      </c>
      <c r="J13499" s="3">
        <v>833333</v>
      </c>
    </row>
    <row r="13500" spans="1:10" hidden="1" x14ac:dyDescent="0.25">
      <c r="A13500" t="s">
        <v>133</v>
      </c>
      <c r="B13500" t="s">
        <v>128</v>
      </c>
      <c r="C13500">
        <v>2025</v>
      </c>
      <c r="D13500" t="s">
        <v>58</v>
      </c>
      <c r="E13500" t="s">
        <v>45</v>
      </c>
      <c r="F13500" t="s">
        <v>46</v>
      </c>
      <c r="G13500" t="s">
        <v>54</v>
      </c>
      <c r="H13500" t="s">
        <v>16</v>
      </c>
      <c r="I13500" t="s">
        <v>806</v>
      </c>
    </row>
    <row r="13501" spans="1:10" hidden="1" x14ac:dyDescent="0.25">
      <c r="A13501" t="s">
        <v>133</v>
      </c>
      <c r="B13501" t="s">
        <v>128</v>
      </c>
      <c r="C13501">
        <v>2025</v>
      </c>
      <c r="D13501" t="s">
        <v>58</v>
      </c>
      <c r="E13501" t="s">
        <v>45</v>
      </c>
      <c r="F13501" t="s">
        <v>46</v>
      </c>
      <c r="G13501" t="s">
        <v>54</v>
      </c>
      <c r="H13501" t="s">
        <v>16</v>
      </c>
      <c r="I13501" t="s">
        <v>556</v>
      </c>
      <c r="J13501" s="3">
        <v>95833</v>
      </c>
    </row>
    <row r="13502" spans="1:10" s="20" customFormat="1" hidden="1" x14ac:dyDescent="0.25">
      <c r="A13502" s="20" t="s">
        <v>133</v>
      </c>
      <c r="B13502" s="20" t="s">
        <v>128</v>
      </c>
      <c r="C13502" s="20">
        <v>2025</v>
      </c>
      <c r="D13502" s="20" t="s">
        <v>58</v>
      </c>
      <c r="E13502" s="20" t="s">
        <v>45</v>
      </c>
      <c r="F13502" s="20" t="s">
        <v>46</v>
      </c>
      <c r="G13502" s="20" t="s">
        <v>54</v>
      </c>
      <c r="H13502" s="20" t="s">
        <v>17</v>
      </c>
      <c r="I13502" s="220" t="s">
        <v>714</v>
      </c>
    </row>
    <row r="13503" spans="1:10" hidden="1" x14ac:dyDescent="0.25">
      <c r="A13503" t="s">
        <v>133</v>
      </c>
      <c r="B13503" t="s">
        <v>128</v>
      </c>
      <c r="C13503">
        <v>2025</v>
      </c>
      <c r="D13503" t="s">
        <v>58</v>
      </c>
      <c r="E13503" t="s">
        <v>45</v>
      </c>
      <c r="F13503" t="s">
        <v>46</v>
      </c>
      <c r="G13503" t="s">
        <v>54</v>
      </c>
      <c r="H13503" t="s">
        <v>331</v>
      </c>
    </row>
    <row r="13504" spans="1:10" hidden="1" x14ac:dyDescent="0.25">
      <c r="A13504" t="s">
        <v>133</v>
      </c>
      <c r="B13504" t="s">
        <v>128</v>
      </c>
      <c r="C13504">
        <v>2025</v>
      </c>
      <c r="D13504" t="s">
        <v>58</v>
      </c>
      <c r="E13504" t="s">
        <v>45</v>
      </c>
      <c r="F13504" t="s">
        <v>46</v>
      </c>
      <c r="G13504" t="s">
        <v>54</v>
      </c>
      <c r="H13504" t="s">
        <v>445</v>
      </c>
    </row>
    <row r="13505" spans="1:10" hidden="1" x14ac:dyDescent="0.25">
      <c r="A13505" t="s">
        <v>133</v>
      </c>
      <c r="B13505" t="s">
        <v>128</v>
      </c>
      <c r="C13505">
        <v>2025</v>
      </c>
      <c r="D13505" t="s">
        <v>58</v>
      </c>
      <c r="E13505" t="s">
        <v>45</v>
      </c>
      <c r="F13505" t="s">
        <v>46</v>
      </c>
      <c r="G13505" t="s">
        <v>54</v>
      </c>
      <c r="H13505" t="s">
        <v>195</v>
      </c>
      <c r="I13505" t="s">
        <v>377</v>
      </c>
    </row>
    <row r="13506" spans="1:10" hidden="1" x14ac:dyDescent="0.25">
      <c r="A13506" t="s">
        <v>133</v>
      </c>
      <c r="B13506" t="s">
        <v>128</v>
      </c>
      <c r="C13506">
        <v>2025</v>
      </c>
      <c r="D13506" t="s">
        <v>58</v>
      </c>
      <c r="E13506" t="s">
        <v>45</v>
      </c>
      <c r="F13506" t="s">
        <v>46</v>
      </c>
      <c r="G13506" t="s">
        <v>54</v>
      </c>
      <c r="H13506" t="s">
        <v>195</v>
      </c>
      <c r="I13506" t="s">
        <v>657</v>
      </c>
      <c r="J13506" s="3">
        <v>221000</v>
      </c>
    </row>
    <row r="13507" spans="1:10" hidden="1" x14ac:dyDescent="0.25">
      <c r="A13507" t="s">
        <v>133</v>
      </c>
      <c r="B13507" t="s">
        <v>128</v>
      </c>
      <c r="C13507">
        <v>2025</v>
      </c>
      <c r="D13507" t="s">
        <v>58</v>
      </c>
      <c r="E13507" t="s">
        <v>45</v>
      </c>
      <c r="F13507" t="s">
        <v>46</v>
      </c>
      <c r="G13507" t="s">
        <v>54</v>
      </c>
      <c r="H13507" t="s">
        <v>195</v>
      </c>
      <c r="I13507" t="s">
        <v>654</v>
      </c>
      <c r="J13507" s="10">
        <v>559328</v>
      </c>
    </row>
    <row r="13508" spans="1:10" hidden="1" x14ac:dyDescent="0.25">
      <c r="A13508" t="s">
        <v>133</v>
      </c>
      <c r="B13508" t="s">
        <v>128</v>
      </c>
      <c r="C13508">
        <v>2025</v>
      </c>
      <c r="D13508" t="s">
        <v>58</v>
      </c>
      <c r="E13508" t="s">
        <v>45</v>
      </c>
      <c r="F13508" t="s">
        <v>46</v>
      </c>
      <c r="G13508" t="s">
        <v>54</v>
      </c>
      <c r="H13508" t="s">
        <v>445</v>
      </c>
    </row>
    <row r="13509" spans="1:10" hidden="1" x14ac:dyDescent="0.25">
      <c r="A13509" t="s">
        <v>133</v>
      </c>
      <c r="B13509" t="s">
        <v>128</v>
      </c>
      <c r="C13509">
        <v>2025</v>
      </c>
      <c r="D13509" t="s">
        <v>58</v>
      </c>
      <c r="E13509" t="s">
        <v>45</v>
      </c>
      <c r="F13509" t="s">
        <v>46</v>
      </c>
      <c r="G13509" t="s">
        <v>54</v>
      </c>
      <c r="H13509" t="s">
        <v>18</v>
      </c>
      <c r="I13509" t="s">
        <v>559</v>
      </c>
      <c r="J13509" s="3">
        <v>85086</v>
      </c>
    </row>
    <row r="13510" spans="1:10" hidden="1" x14ac:dyDescent="0.25">
      <c r="A13510" t="s">
        <v>133</v>
      </c>
      <c r="B13510" t="s">
        <v>128</v>
      </c>
      <c r="C13510">
        <v>2025</v>
      </c>
      <c r="D13510" t="s">
        <v>58</v>
      </c>
      <c r="E13510" t="s">
        <v>45</v>
      </c>
      <c r="F13510" t="s">
        <v>46</v>
      </c>
      <c r="G13510" t="s">
        <v>54</v>
      </c>
      <c r="H13510" t="s">
        <v>513</v>
      </c>
      <c r="I13510" t="s">
        <v>581</v>
      </c>
    </row>
    <row r="13511" spans="1:10" hidden="1" x14ac:dyDescent="0.25">
      <c r="A13511" t="s">
        <v>133</v>
      </c>
      <c r="B13511" t="s">
        <v>128</v>
      </c>
      <c r="C13511">
        <v>2025</v>
      </c>
      <c r="D13511" t="s">
        <v>58</v>
      </c>
      <c r="E13511" t="s">
        <v>45</v>
      </c>
      <c r="F13511" t="s">
        <v>46</v>
      </c>
      <c r="G13511" t="s">
        <v>54</v>
      </c>
      <c r="H13511" t="s">
        <v>19</v>
      </c>
      <c r="I13511" t="s">
        <v>398</v>
      </c>
      <c r="J13511" s="3">
        <v>1956000</v>
      </c>
    </row>
    <row r="13512" spans="1:10" hidden="1" x14ac:dyDescent="0.25">
      <c r="A13512" t="s">
        <v>133</v>
      </c>
      <c r="B13512" t="s">
        <v>128</v>
      </c>
      <c r="C13512">
        <v>2025</v>
      </c>
      <c r="D13512" t="s">
        <v>58</v>
      </c>
      <c r="E13512" t="s">
        <v>45</v>
      </c>
      <c r="F13512" t="s">
        <v>46</v>
      </c>
      <c r="G13512" t="s">
        <v>54</v>
      </c>
      <c r="H13512" t="s">
        <v>19</v>
      </c>
      <c r="I13512" t="s">
        <v>400</v>
      </c>
    </row>
    <row r="13513" spans="1:10" hidden="1" x14ac:dyDescent="0.25">
      <c r="A13513" t="s">
        <v>133</v>
      </c>
      <c r="B13513" t="s">
        <v>128</v>
      </c>
      <c r="C13513">
        <v>2025</v>
      </c>
      <c r="D13513" t="s">
        <v>58</v>
      </c>
      <c r="E13513" t="s">
        <v>45</v>
      </c>
      <c r="F13513" t="s">
        <v>46</v>
      </c>
      <c r="G13513" t="s">
        <v>54</v>
      </c>
      <c r="H13513" t="s">
        <v>20</v>
      </c>
      <c r="I13513" t="s">
        <v>399</v>
      </c>
      <c r="J13513" s="3">
        <v>652000</v>
      </c>
    </row>
    <row r="13514" spans="1:10" hidden="1" x14ac:dyDescent="0.25">
      <c r="A13514" t="s">
        <v>133</v>
      </c>
      <c r="B13514" t="s">
        <v>128</v>
      </c>
      <c r="C13514">
        <v>2025</v>
      </c>
      <c r="D13514" t="s">
        <v>58</v>
      </c>
      <c r="E13514" t="s">
        <v>45</v>
      </c>
      <c r="F13514" t="s">
        <v>46</v>
      </c>
      <c r="G13514" t="s">
        <v>54</v>
      </c>
      <c r="H13514" t="s">
        <v>523</v>
      </c>
      <c r="I13514" s="90" t="s">
        <v>818</v>
      </c>
      <c r="J13514" s="3">
        <v>1800000</v>
      </c>
    </row>
    <row r="13515" spans="1:10" hidden="1" x14ac:dyDescent="0.25">
      <c r="A13515" t="s">
        <v>133</v>
      </c>
      <c r="B13515" t="s">
        <v>128</v>
      </c>
      <c r="C13515">
        <v>2025</v>
      </c>
      <c r="D13515" t="s">
        <v>58</v>
      </c>
      <c r="E13515" t="s">
        <v>45</v>
      </c>
      <c r="F13515" t="s">
        <v>46</v>
      </c>
      <c r="G13515" t="s">
        <v>54</v>
      </c>
      <c r="H13515" t="s">
        <v>523</v>
      </c>
      <c r="I13515" t="s">
        <v>798</v>
      </c>
    </row>
    <row r="13516" spans="1:10" hidden="1" x14ac:dyDescent="0.25">
      <c r="A13516" t="s">
        <v>133</v>
      </c>
      <c r="B13516" t="s">
        <v>128</v>
      </c>
      <c r="C13516">
        <v>2025</v>
      </c>
      <c r="D13516" t="s">
        <v>58</v>
      </c>
      <c r="E13516" t="s">
        <v>45</v>
      </c>
      <c r="F13516" t="s">
        <v>46</v>
      </c>
      <c r="G13516" t="s">
        <v>54</v>
      </c>
      <c r="H13516" t="s">
        <v>294</v>
      </c>
      <c r="I13516" t="s">
        <v>575</v>
      </c>
    </row>
    <row r="13517" spans="1:10" hidden="1" x14ac:dyDescent="0.25">
      <c r="A13517" t="s">
        <v>133</v>
      </c>
      <c r="B13517" t="s">
        <v>128</v>
      </c>
      <c r="C13517">
        <v>2025</v>
      </c>
      <c r="D13517" t="s">
        <v>58</v>
      </c>
      <c r="E13517" t="s">
        <v>45</v>
      </c>
      <c r="F13517" t="s">
        <v>46</v>
      </c>
      <c r="G13517" t="s">
        <v>118</v>
      </c>
      <c r="H13517" t="s">
        <v>295</v>
      </c>
      <c r="I13517" s="90" t="s">
        <v>819</v>
      </c>
      <c r="J13517" s="3">
        <v>1472600</v>
      </c>
    </row>
    <row r="13518" spans="1:10" hidden="1" x14ac:dyDescent="0.25">
      <c r="A13518" t="s">
        <v>133</v>
      </c>
      <c r="B13518" t="s">
        <v>128</v>
      </c>
      <c r="C13518">
        <v>2025</v>
      </c>
      <c r="D13518" t="s">
        <v>58</v>
      </c>
      <c r="E13518" t="s">
        <v>45</v>
      </c>
      <c r="F13518" t="s">
        <v>46</v>
      </c>
      <c r="G13518" t="s">
        <v>118</v>
      </c>
      <c r="H13518" t="s">
        <v>119</v>
      </c>
      <c r="I13518" t="s">
        <v>655</v>
      </c>
      <c r="J13518" s="3">
        <v>1423500</v>
      </c>
    </row>
    <row r="13519" spans="1:10" hidden="1" x14ac:dyDescent="0.25">
      <c r="A13519" t="s">
        <v>133</v>
      </c>
      <c r="B13519" t="s">
        <v>128</v>
      </c>
      <c r="C13519">
        <v>2025</v>
      </c>
      <c r="D13519" t="s">
        <v>58</v>
      </c>
      <c r="E13519" t="s">
        <v>45</v>
      </c>
      <c r="F13519" t="s">
        <v>46</v>
      </c>
      <c r="G13519" t="s">
        <v>118</v>
      </c>
      <c r="H13519" t="s">
        <v>119</v>
      </c>
      <c r="I13519" t="s">
        <v>685</v>
      </c>
    </row>
    <row r="13520" spans="1:10" hidden="1" x14ac:dyDescent="0.25">
      <c r="A13520" t="s">
        <v>133</v>
      </c>
      <c r="B13520" t="s">
        <v>128</v>
      </c>
      <c r="C13520">
        <v>2025</v>
      </c>
      <c r="D13520" t="s">
        <v>58</v>
      </c>
      <c r="E13520" t="s">
        <v>45</v>
      </c>
      <c r="F13520" t="s">
        <v>46</v>
      </c>
      <c r="G13520" t="s">
        <v>118</v>
      </c>
      <c r="H13520" t="s">
        <v>283</v>
      </c>
      <c r="I13520" t="s">
        <v>591</v>
      </c>
    </row>
    <row r="13521" spans="1:10" hidden="1" x14ac:dyDescent="0.25">
      <c r="A13521" t="s">
        <v>133</v>
      </c>
      <c r="B13521" t="s">
        <v>128</v>
      </c>
      <c r="C13521">
        <v>2025</v>
      </c>
      <c r="D13521" t="s">
        <v>58</v>
      </c>
      <c r="E13521" t="s">
        <v>45</v>
      </c>
      <c r="F13521" t="s">
        <v>46</v>
      </c>
      <c r="G13521" t="s">
        <v>118</v>
      </c>
      <c r="H13521" t="s">
        <v>283</v>
      </c>
      <c r="I13521" t="s">
        <v>714</v>
      </c>
      <c r="J13521" s="3">
        <v>953333</v>
      </c>
    </row>
    <row r="13522" spans="1:10" hidden="1" x14ac:dyDescent="0.25">
      <c r="A13522" t="s">
        <v>133</v>
      </c>
      <c r="B13522" t="s">
        <v>128</v>
      </c>
      <c r="C13522">
        <v>2025</v>
      </c>
      <c r="D13522" t="s">
        <v>58</v>
      </c>
      <c r="E13522" t="s">
        <v>45</v>
      </c>
      <c r="F13522" t="s">
        <v>46</v>
      </c>
      <c r="G13522" t="s">
        <v>109</v>
      </c>
      <c r="H13522" t="s">
        <v>219</v>
      </c>
      <c r="I13522" s="90" t="s">
        <v>465</v>
      </c>
      <c r="J13522" s="3"/>
    </row>
    <row r="13523" spans="1:10" hidden="1" x14ac:dyDescent="0.25">
      <c r="A13523" t="s">
        <v>133</v>
      </c>
      <c r="B13523" t="s">
        <v>128</v>
      </c>
      <c r="C13523">
        <v>2025</v>
      </c>
      <c r="D13523" t="s">
        <v>58</v>
      </c>
      <c r="E13523" t="s">
        <v>45</v>
      </c>
      <c r="F13523" t="s">
        <v>46</v>
      </c>
      <c r="G13523" t="s">
        <v>109</v>
      </c>
      <c r="H13523" t="s">
        <v>219</v>
      </c>
      <c r="I13523" t="s">
        <v>798</v>
      </c>
    </row>
    <row r="13524" spans="1:10" hidden="1" x14ac:dyDescent="0.25">
      <c r="A13524" t="s">
        <v>133</v>
      </c>
      <c r="B13524" t="s">
        <v>128</v>
      </c>
      <c r="C13524">
        <v>2025</v>
      </c>
      <c r="D13524" t="s">
        <v>58</v>
      </c>
      <c r="E13524" t="s">
        <v>45</v>
      </c>
      <c r="F13524" t="s">
        <v>46</v>
      </c>
      <c r="G13524" t="s">
        <v>109</v>
      </c>
      <c r="H13524" t="s">
        <v>219</v>
      </c>
      <c r="I13524" t="s">
        <v>786</v>
      </c>
    </row>
    <row r="13525" spans="1:10" hidden="1" x14ac:dyDescent="0.25">
      <c r="A13525" t="s">
        <v>133</v>
      </c>
      <c r="B13525" t="s">
        <v>128</v>
      </c>
      <c r="C13525">
        <v>2025</v>
      </c>
      <c r="D13525" t="s">
        <v>58</v>
      </c>
      <c r="E13525" t="s">
        <v>45</v>
      </c>
      <c r="F13525" t="s">
        <v>46</v>
      </c>
      <c r="G13525" t="s">
        <v>109</v>
      </c>
      <c r="H13525" t="s">
        <v>219</v>
      </c>
      <c r="I13525" s="90" t="s">
        <v>740</v>
      </c>
      <c r="J13525" s="3">
        <v>56814.82</v>
      </c>
    </row>
    <row r="13526" spans="1:10" hidden="1" x14ac:dyDescent="0.25">
      <c r="A13526" t="s">
        <v>133</v>
      </c>
      <c r="B13526" t="s">
        <v>128</v>
      </c>
      <c r="C13526">
        <v>2025</v>
      </c>
      <c r="D13526" t="s">
        <v>58</v>
      </c>
      <c r="E13526" t="s">
        <v>45</v>
      </c>
      <c r="F13526" t="s">
        <v>46</v>
      </c>
      <c r="G13526" t="s">
        <v>109</v>
      </c>
      <c r="H13526" t="s">
        <v>219</v>
      </c>
      <c r="I13526" s="90" t="s">
        <v>807</v>
      </c>
      <c r="J13526" s="3">
        <v>30888.89</v>
      </c>
    </row>
    <row r="13527" spans="1:10" hidden="1" x14ac:dyDescent="0.25">
      <c r="A13527" t="s">
        <v>133</v>
      </c>
      <c r="B13527" t="s">
        <v>128</v>
      </c>
      <c r="C13527">
        <v>2025</v>
      </c>
      <c r="D13527" t="s">
        <v>58</v>
      </c>
      <c r="E13527" t="s">
        <v>45</v>
      </c>
      <c r="F13527" t="s">
        <v>46</v>
      </c>
      <c r="G13527" t="s">
        <v>109</v>
      </c>
      <c r="H13527" t="s">
        <v>267</v>
      </c>
    </row>
    <row r="13528" spans="1:10" hidden="1" x14ac:dyDescent="0.25">
      <c r="A13528" t="s">
        <v>133</v>
      </c>
      <c r="B13528" t="s">
        <v>128</v>
      </c>
      <c r="C13528">
        <v>2025</v>
      </c>
      <c r="D13528" t="s">
        <v>58</v>
      </c>
      <c r="E13528" t="s">
        <v>45</v>
      </c>
      <c r="F13528" t="s">
        <v>46</v>
      </c>
      <c r="G13528" t="s">
        <v>109</v>
      </c>
      <c r="H13528" t="s">
        <v>220</v>
      </c>
      <c r="I13528" t="s">
        <v>797</v>
      </c>
    </row>
    <row r="13529" spans="1:10" hidden="1" x14ac:dyDescent="0.25">
      <c r="A13529" t="s">
        <v>133</v>
      </c>
      <c r="B13529" t="s">
        <v>128</v>
      </c>
      <c r="C13529">
        <v>2025</v>
      </c>
      <c r="D13529" t="s">
        <v>58</v>
      </c>
      <c r="E13529" t="s">
        <v>45</v>
      </c>
      <c r="F13529" t="s">
        <v>46</v>
      </c>
      <c r="G13529" t="s">
        <v>109</v>
      </c>
      <c r="H13529" t="s">
        <v>220</v>
      </c>
      <c r="I13529" t="s">
        <v>524</v>
      </c>
    </row>
    <row r="13530" spans="1:10" hidden="1" x14ac:dyDescent="0.25">
      <c r="A13530" t="s">
        <v>133</v>
      </c>
      <c r="B13530" t="s">
        <v>128</v>
      </c>
      <c r="C13530">
        <v>2025</v>
      </c>
      <c r="D13530" t="s">
        <v>58</v>
      </c>
      <c r="E13530" t="s">
        <v>45</v>
      </c>
      <c r="F13530" t="s">
        <v>46</v>
      </c>
      <c r="G13530" t="s">
        <v>109</v>
      </c>
      <c r="H13530" t="s">
        <v>220</v>
      </c>
      <c r="I13530" t="s">
        <v>668</v>
      </c>
    </row>
    <row r="13531" spans="1:10" hidden="1" x14ac:dyDescent="0.25">
      <c r="A13531" t="s">
        <v>133</v>
      </c>
      <c r="B13531" t="s">
        <v>128</v>
      </c>
      <c r="C13531">
        <v>2025</v>
      </c>
      <c r="D13531" t="s">
        <v>58</v>
      </c>
      <c r="E13531" t="s">
        <v>45</v>
      </c>
      <c r="F13531" t="s">
        <v>46</v>
      </c>
      <c r="G13531" t="s">
        <v>109</v>
      </c>
      <c r="H13531" t="s">
        <v>220</v>
      </c>
      <c r="I13531" s="90" t="s">
        <v>614</v>
      </c>
      <c r="J13531" s="3">
        <v>136500</v>
      </c>
    </row>
    <row r="13532" spans="1:10" hidden="1" x14ac:dyDescent="0.25">
      <c r="A13532" t="s">
        <v>133</v>
      </c>
      <c r="B13532" t="s">
        <v>128</v>
      </c>
      <c r="C13532">
        <v>2025</v>
      </c>
      <c r="D13532" t="s">
        <v>58</v>
      </c>
      <c r="E13532" t="s">
        <v>45</v>
      </c>
      <c r="F13532" t="s">
        <v>46</v>
      </c>
      <c r="G13532" t="s">
        <v>109</v>
      </c>
      <c r="H13532" t="s">
        <v>260</v>
      </c>
    </row>
    <row r="13533" spans="1:10" hidden="1" x14ac:dyDescent="0.25">
      <c r="A13533" t="s">
        <v>133</v>
      </c>
      <c r="B13533" t="s">
        <v>128</v>
      </c>
      <c r="C13533">
        <v>2025</v>
      </c>
      <c r="D13533" t="s">
        <v>58</v>
      </c>
      <c r="E13533" t="s">
        <v>45</v>
      </c>
      <c r="F13533" t="s">
        <v>46</v>
      </c>
      <c r="G13533" t="s">
        <v>55</v>
      </c>
      <c r="H13533" t="s">
        <v>22</v>
      </c>
      <c r="I13533" s="90" t="s">
        <v>615</v>
      </c>
      <c r="J13533" s="3"/>
    </row>
    <row r="13534" spans="1:10" hidden="1" x14ac:dyDescent="0.25">
      <c r="A13534" t="s">
        <v>133</v>
      </c>
      <c r="B13534" t="s">
        <v>128</v>
      </c>
      <c r="C13534">
        <v>2025</v>
      </c>
      <c r="D13534" t="s">
        <v>58</v>
      </c>
      <c r="E13534" t="s">
        <v>45</v>
      </c>
      <c r="F13534" t="s">
        <v>46</v>
      </c>
      <c r="G13534" t="s">
        <v>55</v>
      </c>
      <c r="H13534" t="s">
        <v>22</v>
      </c>
    </row>
    <row r="13535" spans="1:10" hidden="1" x14ac:dyDescent="0.25">
      <c r="A13535" t="s">
        <v>133</v>
      </c>
      <c r="B13535" t="s">
        <v>128</v>
      </c>
      <c r="C13535">
        <v>2025</v>
      </c>
      <c r="D13535" t="s">
        <v>58</v>
      </c>
      <c r="E13535" t="s">
        <v>45</v>
      </c>
      <c r="F13535" t="s">
        <v>46</v>
      </c>
      <c r="G13535" t="s">
        <v>55</v>
      </c>
      <c r="H13535" t="s">
        <v>700</v>
      </c>
      <c r="I13535" t="s">
        <v>701</v>
      </c>
      <c r="J13535" s="3">
        <v>2300000</v>
      </c>
    </row>
    <row r="13536" spans="1:10" hidden="1" x14ac:dyDescent="0.25">
      <c r="A13536" t="s">
        <v>133</v>
      </c>
      <c r="B13536" t="s">
        <v>128</v>
      </c>
      <c r="C13536">
        <v>2025</v>
      </c>
      <c r="D13536" t="s">
        <v>58</v>
      </c>
      <c r="E13536" t="s">
        <v>45</v>
      </c>
      <c r="F13536" t="s">
        <v>46</v>
      </c>
      <c r="G13536" t="s">
        <v>611</v>
      </c>
      <c r="H13536" t="s">
        <v>612</v>
      </c>
      <c r="I13536" t="s">
        <v>613</v>
      </c>
      <c r="J13536" s="3">
        <v>48006</v>
      </c>
    </row>
    <row r="13537" spans="1:10" hidden="1" x14ac:dyDescent="0.25">
      <c r="A13537" t="s">
        <v>133</v>
      </c>
      <c r="B13537" t="s">
        <v>128</v>
      </c>
      <c r="C13537">
        <v>2025</v>
      </c>
      <c r="D13537" t="s">
        <v>58</v>
      </c>
      <c r="E13537" t="s">
        <v>45</v>
      </c>
      <c r="F13537" t="s">
        <v>46</v>
      </c>
      <c r="G13537" t="s">
        <v>47</v>
      </c>
      <c r="H13537" t="s">
        <v>741</v>
      </c>
      <c r="I13537" t="s">
        <v>465</v>
      </c>
      <c r="J13537" s="3">
        <v>444868.95</v>
      </c>
    </row>
    <row r="13538" spans="1:10" hidden="1" x14ac:dyDescent="0.25">
      <c r="A13538" t="s">
        <v>133</v>
      </c>
      <c r="B13538" t="s">
        <v>128</v>
      </c>
      <c r="C13538">
        <v>2025</v>
      </c>
      <c r="D13538" t="s">
        <v>58</v>
      </c>
      <c r="E13538" t="s">
        <v>45</v>
      </c>
      <c r="F13538" t="s">
        <v>46</v>
      </c>
      <c r="G13538" t="s">
        <v>47</v>
      </c>
      <c r="H13538" t="s">
        <v>298</v>
      </c>
      <c r="I13538" t="s">
        <v>792</v>
      </c>
      <c r="J13538" s="3">
        <v>249484</v>
      </c>
    </row>
    <row r="13539" spans="1:10" hidden="1" x14ac:dyDescent="0.25">
      <c r="A13539" t="s">
        <v>133</v>
      </c>
      <c r="B13539" t="s">
        <v>128</v>
      </c>
      <c r="C13539">
        <v>2025</v>
      </c>
      <c r="D13539" t="s">
        <v>58</v>
      </c>
      <c r="E13539" t="s">
        <v>45</v>
      </c>
      <c r="F13539" t="s">
        <v>46</v>
      </c>
      <c r="G13539" t="s">
        <v>47</v>
      </c>
      <c r="H13539" t="s">
        <v>298</v>
      </c>
      <c r="I13539" s="90" t="s">
        <v>820</v>
      </c>
      <c r="J13539" s="3">
        <v>1000000</v>
      </c>
    </row>
    <row r="13540" spans="1:10" hidden="1" x14ac:dyDescent="0.25">
      <c r="A13540" t="s">
        <v>133</v>
      </c>
      <c r="B13540" t="s">
        <v>128</v>
      </c>
      <c r="C13540">
        <v>2025</v>
      </c>
      <c r="D13540" t="s">
        <v>58</v>
      </c>
      <c r="E13540" t="s">
        <v>45</v>
      </c>
      <c r="F13540" t="s">
        <v>46</v>
      </c>
      <c r="G13540" t="s">
        <v>47</v>
      </c>
      <c r="H13540" t="s">
        <v>276</v>
      </c>
      <c r="I13540" t="s">
        <v>395</v>
      </c>
      <c r="J13540" s="3">
        <v>600000</v>
      </c>
    </row>
    <row r="13541" spans="1:10" hidden="1" x14ac:dyDescent="0.25">
      <c r="A13541" t="s">
        <v>133</v>
      </c>
      <c r="B13541" t="s">
        <v>128</v>
      </c>
      <c r="C13541">
        <v>2025</v>
      </c>
      <c r="D13541" t="s">
        <v>58</v>
      </c>
      <c r="E13541" t="s">
        <v>45</v>
      </c>
      <c r="F13541" t="s">
        <v>46</v>
      </c>
      <c r="G13541" t="s">
        <v>47</v>
      </c>
      <c r="H13541" t="s">
        <v>276</v>
      </c>
      <c r="I13541" t="s">
        <v>734</v>
      </c>
    </row>
    <row r="13542" spans="1:10" hidden="1" x14ac:dyDescent="0.25">
      <c r="A13542" t="s">
        <v>133</v>
      </c>
      <c r="B13542" t="s">
        <v>128</v>
      </c>
      <c r="C13542">
        <v>2025</v>
      </c>
      <c r="D13542" t="s">
        <v>58</v>
      </c>
      <c r="E13542" t="s">
        <v>45</v>
      </c>
      <c r="F13542" t="s">
        <v>46</v>
      </c>
      <c r="G13542" t="s">
        <v>47</v>
      </c>
      <c r="H13542" t="s">
        <v>277</v>
      </c>
      <c r="I13542" t="s">
        <v>734</v>
      </c>
      <c r="J13542" s="3">
        <v>370673</v>
      </c>
    </row>
    <row r="13543" spans="1:10" hidden="1" x14ac:dyDescent="0.25">
      <c r="A13543" t="s">
        <v>133</v>
      </c>
      <c r="B13543" t="s">
        <v>128</v>
      </c>
      <c r="C13543">
        <v>2025</v>
      </c>
      <c r="D13543" t="s">
        <v>58</v>
      </c>
      <c r="E13543" t="s">
        <v>45</v>
      </c>
      <c r="F13543" t="s">
        <v>46</v>
      </c>
      <c r="G13543" t="s">
        <v>47</v>
      </c>
      <c r="H13543" t="s">
        <v>278</v>
      </c>
      <c r="I13543" t="s">
        <v>734</v>
      </c>
      <c r="J13543" s="3"/>
    </row>
    <row r="13544" spans="1:10" hidden="1" x14ac:dyDescent="0.25">
      <c r="A13544" t="s">
        <v>133</v>
      </c>
      <c r="B13544" t="s">
        <v>128</v>
      </c>
      <c r="C13544">
        <v>2025</v>
      </c>
      <c r="D13544" t="s">
        <v>58</v>
      </c>
      <c r="E13544" t="s">
        <v>45</v>
      </c>
      <c r="F13544" t="s">
        <v>46</v>
      </c>
      <c r="G13544" t="s">
        <v>47</v>
      </c>
      <c r="H13544" t="s">
        <v>742</v>
      </c>
      <c r="I13544" t="s">
        <v>739</v>
      </c>
    </row>
    <row r="13545" spans="1:10" hidden="1" x14ac:dyDescent="0.25">
      <c r="A13545" t="s">
        <v>133</v>
      </c>
      <c r="B13545" t="s">
        <v>128</v>
      </c>
      <c r="C13545">
        <v>2025</v>
      </c>
      <c r="D13545" t="s">
        <v>58</v>
      </c>
      <c r="E13545" t="s">
        <v>45</v>
      </c>
      <c r="F13545" t="s">
        <v>46</v>
      </c>
      <c r="G13545" t="s">
        <v>47</v>
      </c>
      <c r="H13545" t="s">
        <v>742</v>
      </c>
      <c r="I13545" s="90" t="s">
        <v>654</v>
      </c>
      <c r="J13545" s="3">
        <v>26800</v>
      </c>
    </row>
    <row r="13546" spans="1:10" hidden="1" x14ac:dyDescent="0.25">
      <c r="A13546" t="s">
        <v>133</v>
      </c>
      <c r="B13546" t="s">
        <v>128</v>
      </c>
      <c r="C13546">
        <v>2025</v>
      </c>
      <c r="D13546" t="s">
        <v>58</v>
      </c>
      <c r="E13546" t="s">
        <v>45</v>
      </c>
      <c r="F13546" t="s">
        <v>46</v>
      </c>
      <c r="G13546" t="s">
        <v>47</v>
      </c>
      <c r="H13546" t="s">
        <v>239</v>
      </c>
      <c r="I13546" t="s">
        <v>382</v>
      </c>
      <c r="J13546" s="3">
        <v>214964</v>
      </c>
    </row>
    <row r="13547" spans="1:10" hidden="1" x14ac:dyDescent="0.25">
      <c r="A13547" t="s">
        <v>133</v>
      </c>
      <c r="B13547" t="s">
        <v>128</v>
      </c>
      <c r="C13547">
        <v>2025</v>
      </c>
      <c r="D13547" t="s">
        <v>58</v>
      </c>
      <c r="E13547" t="s">
        <v>45</v>
      </c>
      <c r="F13547" t="s">
        <v>46</v>
      </c>
      <c r="G13547" t="s">
        <v>47</v>
      </c>
      <c r="H13547" t="s">
        <v>239</v>
      </c>
      <c r="I13547" t="s">
        <v>388</v>
      </c>
    </row>
    <row r="13548" spans="1:10" hidden="1" x14ac:dyDescent="0.25">
      <c r="A13548" t="s">
        <v>133</v>
      </c>
      <c r="B13548" t="s">
        <v>128</v>
      </c>
      <c r="C13548">
        <v>2025</v>
      </c>
      <c r="D13548" t="s">
        <v>58</v>
      </c>
      <c r="E13548" t="s">
        <v>45</v>
      </c>
      <c r="F13548" t="s">
        <v>46</v>
      </c>
      <c r="G13548" t="s">
        <v>47</v>
      </c>
      <c r="H13548" t="s">
        <v>239</v>
      </c>
      <c r="I13548" t="s">
        <v>576</v>
      </c>
    </row>
    <row r="13549" spans="1:10" hidden="1" x14ac:dyDescent="0.25">
      <c r="A13549" t="s">
        <v>133</v>
      </c>
      <c r="B13549" t="s">
        <v>128</v>
      </c>
      <c r="C13549">
        <v>2025</v>
      </c>
      <c r="D13549" t="s">
        <v>58</v>
      </c>
      <c r="E13549" t="s">
        <v>45</v>
      </c>
      <c r="F13549" t="s">
        <v>46</v>
      </c>
      <c r="G13549" t="s">
        <v>47</v>
      </c>
      <c r="H13549" t="s">
        <v>239</v>
      </c>
      <c r="I13549" t="s">
        <v>589</v>
      </c>
    </row>
    <row r="13550" spans="1:10" hidden="1" x14ac:dyDescent="0.25">
      <c r="A13550" t="s">
        <v>133</v>
      </c>
      <c r="B13550" t="s">
        <v>128</v>
      </c>
      <c r="C13550">
        <v>2025</v>
      </c>
      <c r="D13550" t="s">
        <v>58</v>
      </c>
      <c r="E13550" t="s">
        <v>45</v>
      </c>
      <c r="F13550" t="s">
        <v>46</v>
      </c>
      <c r="G13550" t="s">
        <v>47</v>
      </c>
      <c r="H13550" t="s">
        <v>239</v>
      </c>
      <c r="I13550" t="s">
        <v>686</v>
      </c>
    </row>
    <row r="13551" spans="1:10" hidden="1" x14ac:dyDescent="0.25">
      <c r="A13551" t="s">
        <v>133</v>
      </c>
      <c r="B13551" t="s">
        <v>128</v>
      </c>
      <c r="C13551">
        <v>2025</v>
      </c>
      <c r="D13551" t="s">
        <v>58</v>
      </c>
      <c r="E13551" t="s">
        <v>45</v>
      </c>
      <c r="F13551" t="s">
        <v>46</v>
      </c>
      <c r="G13551" t="s">
        <v>47</v>
      </c>
      <c r="H13551" t="s">
        <v>239</v>
      </c>
      <c r="I13551" t="s">
        <v>442</v>
      </c>
    </row>
    <row r="13552" spans="1:10" hidden="1" x14ac:dyDescent="0.25">
      <c r="A13552" t="s">
        <v>133</v>
      </c>
      <c r="B13552" t="s">
        <v>128</v>
      </c>
      <c r="C13552">
        <v>2025</v>
      </c>
      <c r="D13552" t="s">
        <v>58</v>
      </c>
      <c r="E13552" t="s">
        <v>45</v>
      </c>
      <c r="F13552" t="s">
        <v>46</v>
      </c>
      <c r="G13552" t="s">
        <v>47</v>
      </c>
      <c r="H13552" t="s">
        <v>239</v>
      </c>
      <c r="I13552" t="s">
        <v>431</v>
      </c>
    </row>
    <row r="13553" spans="1:10" hidden="1" x14ac:dyDescent="0.25">
      <c r="A13553" t="s">
        <v>133</v>
      </c>
      <c r="B13553" t="s">
        <v>128</v>
      </c>
      <c r="C13553">
        <v>2025</v>
      </c>
      <c r="D13553" t="s">
        <v>58</v>
      </c>
      <c r="E13553" t="s">
        <v>45</v>
      </c>
      <c r="F13553" t="s">
        <v>46</v>
      </c>
      <c r="G13553" t="s">
        <v>47</v>
      </c>
      <c r="H13553" t="s">
        <v>239</v>
      </c>
      <c r="I13553" t="s">
        <v>416</v>
      </c>
      <c r="J13553" s="3">
        <v>1100000</v>
      </c>
    </row>
    <row r="13554" spans="1:10" hidden="1" x14ac:dyDescent="0.25">
      <c r="A13554" t="s">
        <v>133</v>
      </c>
      <c r="B13554" t="s">
        <v>128</v>
      </c>
      <c r="C13554">
        <v>2025</v>
      </c>
      <c r="D13554" t="s">
        <v>58</v>
      </c>
      <c r="E13554" t="s">
        <v>45</v>
      </c>
      <c r="F13554" t="s">
        <v>46</v>
      </c>
      <c r="G13554" t="s">
        <v>47</v>
      </c>
      <c r="H13554" t="s">
        <v>239</v>
      </c>
      <c r="I13554" t="s">
        <v>383</v>
      </c>
      <c r="J13554" s="3">
        <v>1300000</v>
      </c>
    </row>
    <row r="13555" spans="1:10" hidden="1" x14ac:dyDescent="0.25">
      <c r="A13555" t="s">
        <v>133</v>
      </c>
      <c r="B13555" t="s">
        <v>128</v>
      </c>
      <c r="C13555">
        <v>2025</v>
      </c>
      <c r="D13555" t="s">
        <v>58</v>
      </c>
      <c r="E13555" t="s">
        <v>45</v>
      </c>
      <c r="F13555" t="s">
        <v>46</v>
      </c>
      <c r="G13555" t="s">
        <v>47</v>
      </c>
      <c r="H13555" t="s">
        <v>243</v>
      </c>
      <c r="I13555" t="s">
        <v>465</v>
      </c>
    </row>
    <row r="13556" spans="1:10" hidden="1" x14ac:dyDescent="0.25">
      <c r="A13556" t="s">
        <v>133</v>
      </c>
      <c r="B13556" t="s">
        <v>128</v>
      </c>
      <c r="C13556">
        <v>2025</v>
      </c>
      <c r="D13556" t="s">
        <v>58</v>
      </c>
      <c r="E13556" t="s">
        <v>45</v>
      </c>
      <c r="F13556" t="s">
        <v>46</v>
      </c>
      <c r="G13556" t="s">
        <v>47</v>
      </c>
      <c r="H13556" t="s">
        <v>243</v>
      </c>
      <c r="I13556" t="s">
        <v>702</v>
      </c>
    </row>
    <row r="13557" spans="1:10" hidden="1" x14ac:dyDescent="0.25">
      <c r="A13557" t="s">
        <v>133</v>
      </c>
      <c r="B13557" t="s">
        <v>128</v>
      </c>
      <c r="C13557">
        <v>2025</v>
      </c>
      <c r="D13557" t="s">
        <v>58</v>
      </c>
      <c r="E13557" t="s">
        <v>45</v>
      </c>
      <c r="F13557" t="s">
        <v>46</v>
      </c>
      <c r="G13557" t="s">
        <v>47</v>
      </c>
      <c r="H13557" t="s">
        <v>276</v>
      </c>
      <c r="I13557" t="s">
        <v>395</v>
      </c>
    </row>
    <row r="13558" spans="1:10" hidden="1" x14ac:dyDescent="0.25">
      <c r="A13558" t="s">
        <v>133</v>
      </c>
      <c r="B13558" t="s">
        <v>128</v>
      </c>
      <c r="C13558">
        <v>2025</v>
      </c>
      <c r="D13558" t="s">
        <v>58</v>
      </c>
      <c r="E13558" t="s">
        <v>45</v>
      </c>
      <c r="F13558" t="s">
        <v>46</v>
      </c>
      <c r="G13558" t="s">
        <v>47</v>
      </c>
      <c r="H13558" t="s">
        <v>296</v>
      </c>
    </row>
    <row r="13559" spans="1:10" hidden="1" x14ac:dyDescent="0.25">
      <c r="A13559" t="s">
        <v>133</v>
      </c>
      <c r="B13559" t="s">
        <v>128</v>
      </c>
      <c r="C13559">
        <v>2025</v>
      </c>
      <c r="D13559" t="s">
        <v>58</v>
      </c>
      <c r="E13559" t="s">
        <v>45</v>
      </c>
      <c r="F13559" t="s">
        <v>46</v>
      </c>
      <c r="G13559" t="s">
        <v>47</v>
      </c>
      <c r="H13559" t="s">
        <v>364</v>
      </c>
      <c r="I13559" t="s">
        <v>465</v>
      </c>
    </row>
    <row r="13560" spans="1:10" hidden="1" x14ac:dyDescent="0.25">
      <c r="A13560" t="s">
        <v>133</v>
      </c>
      <c r="B13560" t="s">
        <v>128</v>
      </c>
      <c r="C13560">
        <v>2025</v>
      </c>
      <c r="D13560" t="s">
        <v>58</v>
      </c>
      <c r="E13560" t="s">
        <v>45</v>
      </c>
      <c r="F13560" t="s">
        <v>46</v>
      </c>
      <c r="G13560" t="s">
        <v>47</v>
      </c>
      <c r="H13560" t="s">
        <v>277</v>
      </c>
    </row>
    <row r="13561" spans="1:10" hidden="1" x14ac:dyDescent="0.25">
      <c r="A13561" t="s">
        <v>133</v>
      </c>
      <c r="B13561" t="s">
        <v>128</v>
      </c>
      <c r="C13561">
        <v>2025</v>
      </c>
      <c r="D13561" t="s">
        <v>58</v>
      </c>
      <c r="E13561" t="s">
        <v>45</v>
      </c>
      <c r="F13561" t="s">
        <v>46</v>
      </c>
      <c r="G13561" t="s">
        <v>47</v>
      </c>
      <c r="H13561" t="s">
        <v>278</v>
      </c>
    </row>
    <row r="13562" spans="1:10" hidden="1" x14ac:dyDescent="0.25">
      <c r="A13562" t="s">
        <v>133</v>
      </c>
      <c r="B13562" t="s">
        <v>128</v>
      </c>
      <c r="C13562">
        <v>2025</v>
      </c>
      <c r="D13562" t="s">
        <v>58</v>
      </c>
      <c r="E13562" t="s">
        <v>45</v>
      </c>
      <c r="F13562" t="s">
        <v>46</v>
      </c>
      <c r="G13562" t="s">
        <v>47</v>
      </c>
      <c r="H13562" t="s">
        <v>298</v>
      </c>
      <c r="I13562" t="s">
        <v>387</v>
      </c>
    </row>
    <row r="13563" spans="1:10" hidden="1" x14ac:dyDescent="0.25">
      <c r="A13563" t="s">
        <v>133</v>
      </c>
      <c r="B13563" t="s">
        <v>128</v>
      </c>
      <c r="C13563">
        <v>2025</v>
      </c>
      <c r="D13563" t="s">
        <v>58</v>
      </c>
      <c r="E13563" t="s">
        <v>45</v>
      </c>
      <c r="F13563" t="s">
        <v>46</v>
      </c>
      <c r="G13563" t="s">
        <v>47</v>
      </c>
      <c r="H13563" t="s">
        <v>298</v>
      </c>
      <c r="I13563" t="s">
        <v>418</v>
      </c>
    </row>
    <row r="13564" spans="1:10" hidden="1" x14ac:dyDescent="0.25">
      <c r="A13564" t="s">
        <v>133</v>
      </c>
      <c r="B13564" t="s">
        <v>128</v>
      </c>
      <c r="C13564">
        <v>2025</v>
      </c>
      <c r="D13564" t="s">
        <v>58</v>
      </c>
      <c r="E13564" t="s">
        <v>45</v>
      </c>
      <c r="F13564" t="s">
        <v>46</v>
      </c>
      <c r="G13564" t="s">
        <v>47</v>
      </c>
      <c r="H13564" t="s">
        <v>238</v>
      </c>
    </row>
    <row r="13565" spans="1:10" hidden="1" x14ac:dyDescent="0.25">
      <c r="A13565" t="s">
        <v>133</v>
      </c>
      <c r="B13565" t="s">
        <v>128</v>
      </c>
      <c r="C13565">
        <v>2025</v>
      </c>
      <c r="D13565" t="s">
        <v>58</v>
      </c>
      <c r="E13565" t="s">
        <v>45</v>
      </c>
      <c r="F13565" t="s">
        <v>46</v>
      </c>
      <c r="G13565" t="s">
        <v>182</v>
      </c>
      <c r="H13565" t="s">
        <v>240</v>
      </c>
    </row>
    <row r="13566" spans="1:10" hidden="1" x14ac:dyDescent="0.25">
      <c r="A13566" t="s">
        <v>133</v>
      </c>
      <c r="B13566" t="s">
        <v>128</v>
      </c>
      <c r="C13566">
        <v>2025</v>
      </c>
      <c r="D13566" t="s">
        <v>58</v>
      </c>
      <c r="E13566" t="s">
        <v>45</v>
      </c>
      <c r="F13566" t="s">
        <v>46</v>
      </c>
      <c r="G13566" t="s">
        <v>182</v>
      </c>
      <c r="H13566" t="s">
        <v>241</v>
      </c>
      <c r="I13566" t="s">
        <v>477</v>
      </c>
    </row>
    <row r="13567" spans="1:10" hidden="1" x14ac:dyDescent="0.25">
      <c r="A13567" t="s">
        <v>133</v>
      </c>
      <c r="B13567" t="s">
        <v>128</v>
      </c>
      <c r="C13567">
        <v>2025</v>
      </c>
      <c r="D13567" t="s">
        <v>58</v>
      </c>
      <c r="E13567" t="s">
        <v>45</v>
      </c>
      <c r="F13567" t="s">
        <v>46</v>
      </c>
      <c r="G13567" t="s">
        <v>182</v>
      </c>
      <c r="H13567" t="s">
        <v>242</v>
      </c>
      <c r="I13567" t="s">
        <v>477</v>
      </c>
    </row>
    <row r="13568" spans="1:10" hidden="1" x14ac:dyDescent="0.25">
      <c r="A13568" t="s">
        <v>133</v>
      </c>
      <c r="B13568" t="s">
        <v>128</v>
      </c>
      <c r="C13568">
        <v>2025</v>
      </c>
      <c r="D13568" t="s">
        <v>58</v>
      </c>
      <c r="E13568" t="s">
        <v>45</v>
      </c>
      <c r="F13568" t="s">
        <v>46</v>
      </c>
      <c r="G13568" t="s">
        <v>182</v>
      </c>
      <c r="H13568" t="s">
        <v>243</v>
      </c>
      <c r="I13568" t="s">
        <v>735</v>
      </c>
    </row>
    <row r="13569" spans="1:10" hidden="1" x14ac:dyDescent="0.25">
      <c r="A13569" t="s">
        <v>133</v>
      </c>
      <c r="B13569" t="s">
        <v>128</v>
      </c>
      <c r="C13569">
        <v>2025</v>
      </c>
      <c r="D13569" t="s">
        <v>58</v>
      </c>
      <c r="E13569" t="s">
        <v>45</v>
      </c>
      <c r="F13569" t="s">
        <v>46</v>
      </c>
      <c r="G13569" t="s">
        <v>253</v>
      </c>
      <c r="H13569" t="s">
        <v>266</v>
      </c>
      <c r="I13569" s="90" t="s">
        <v>556</v>
      </c>
      <c r="J13569" s="3">
        <v>12000</v>
      </c>
    </row>
    <row r="13570" spans="1:10" hidden="1" x14ac:dyDescent="0.25">
      <c r="A13570" t="s">
        <v>133</v>
      </c>
      <c r="B13570" t="s">
        <v>128</v>
      </c>
      <c r="C13570">
        <v>2025</v>
      </c>
      <c r="D13570" t="s">
        <v>58</v>
      </c>
      <c r="E13570" t="s">
        <v>45</v>
      </c>
      <c r="F13570" t="s">
        <v>46</v>
      </c>
      <c r="G13570" t="s">
        <v>253</v>
      </c>
      <c r="H13570" t="s">
        <v>266</v>
      </c>
      <c r="I13570" t="s">
        <v>799</v>
      </c>
      <c r="J13570" s="3">
        <v>800000</v>
      </c>
    </row>
    <row r="13571" spans="1:10" hidden="1" x14ac:dyDescent="0.25">
      <c r="A13571" t="s">
        <v>133</v>
      </c>
      <c r="B13571" t="s">
        <v>128</v>
      </c>
      <c r="C13571">
        <v>2025</v>
      </c>
      <c r="D13571" t="s">
        <v>58</v>
      </c>
      <c r="E13571" t="s">
        <v>45</v>
      </c>
      <c r="F13571" t="s">
        <v>46</v>
      </c>
      <c r="G13571" t="s">
        <v>253</v>
      </c>
      <c r="H13571" t="s">
        <v>266</v>
      </c>
      <c r="I13571" s="90" t="s">
        <v>821</v>
      </c>
      <c r="J13571" s="3">
        <v>927000</v>
      </c>
    </row>
    <row r="13572" spans="1:10" hidden="1" x14ac:dyDescent="0.25">
      <c r="A13572" t="s">
        <v>133</v>
      </c>
      <c r="B13572" t="s">
        <v>128</v>
      </c>
      <c r="C13572">
        <v>2025</v>
      </c>
      <c r="D13572" t="s">
        <v>58</v>
      </c>
      <c r="E13572" t="s">
        <v>45</v>
      </c>
      <c r="F13572" t="s">
        <v>46</v>
      </c>
      <c r="G13572" t="s">
        <v>253</v>
      </c>
      <c r="H13572" s="90" t="s">
        <v>365</v>
      </c>
      <c r="I13572" t="s">
        <v>524</v>
      </c>
      <c r="J13572" s="3">
        <v>75546.22</v>
      </c>
    </row>
    <row r="13573" spans="1:10" hidden="1" x14ac:dyDescent="0.25">
      <c r="A13573" t="s">
        <v>133</v>
      </c>
      <c r="B13573" t="s">
        <v>128</v>
      </c>
      <c r="C13573">
        <v>2025</v>
      </c>
      <c r="D13573" t="s">
        <v>58</v>
      </c>
      <c r="E13573" t="s">
        <v>45</v>
      </c>
      <c r="F13573" t="s">
        <v>46</v>
      </c>
      <c r="G13573" t="s">
        <v>537</v>
      </c>
      <c r="H13573" t="s">
        <v>538</v>
      </c>
      <c r="I13573" t="s">
        <v>539</v>
      </c>
    </row>
    <row r="13574" spans="1:10" hidden="1" x14ac:dyDescent="0.25">
      <c r="A13574" t="s">
        <v>133</v>
      </c>
      <c r="B13574" t="s">
        <v>128</v>
      </c>
      <c r="C13574">
        <v>2025</v>
      </c>
      <c r="D13574" t="s">
        <v>58</v>
      </c>
      <c r="E13574" t="s">
        <v>45</v>
      </c>
      <c r="F13574" t="s">
        <v>46</v>
      </c>
      <c r="G13574" t="s">
        <v>673</v>
      </c>
      <c r="H13574" t="s">
        <v>244</v>
      </c>
      <c r="I13574" t="s">
        <v>556</v>
      </c>
    </row>
    <row r="13575" spans="1:10" hidden="1" x14ac:dyDescent="0.25">
      <c r="A13575" t="s">
        <v>133</v>
      </c>
      <c r="B13575" t="s">
        <v>128</v>
      </c>
      <c r="C13575">
        <v>2025</v>
      </c>
      <c r="D13575" t="s">
        <v>58</v>
      </c>
      <c r="E13575" t="s">
        <v>45</v>
      </c>
      <c r="F13575" t="s">
        <v>46</v>
      </c>
      <c r="G13575" t="s">
        <v>673</v>
      </c>
      <c r="H13575" t="s">
        <v>244</v>
      </c>
      <c r="I13575" t="s">
        <v>688</v>
      </c>
    </row>
    <row r="13576" spans="1:10" hidden="1" x14ac:dyDescent="0.25">
      <c r="A13576" t="s">
        <v>133</v>
      </c>
      <c r="B13576" t="s">
        <v>128</v>
      </c>
      <c r="C13576">
        <v>2025</v>
      </c>
      <c r="D13576" t="s">
        <v>58</v>
      </c>
      <c r="E13576" t="s">
        <v>45</v>
      </c>
      <c r="F13576" t="s">
        <v>46</v>
      </c>
      <c r="G13576" t="s">
        <v>527</v>
      </c>
      <c r="H13576" t="s">
        <v>366</v>
      </c>
      <c r="I13576" t="s">
        <v>387</v>
      </c>
    </row>
    <row r="13577" spans="1:10" hidden="1" x14ac:dyDescent="0.25">
      <c r="A13577" t="s">
        <v>133</v>
      </c>
      <c r="B13577" t="s">
        <v>128</v>
      </c>
      <c r="C13577">
        <v>2025</v>
      </c>
      <c r="D13577" t="s">
        <v>58</v>
      </c>
      <c r="E13577" t="s">
        <v>45</v>
      </c>
      <c r="F13577" t="s">
        <v>46</v>
      </c>
      <c r="G13577" t="s">
        <v>527</v>
      </c>
      <c r="H13577" t="s">
        <v>525</v>
      </c>
      <c r="I13577" t="s">
        <v>526</v>
      </c>
      <c r="J13577" s="3">
        <v>77283</v>
      </c>
    </row>
    <row r="13578" spans="1:10" hidden="1" x14ac:dyDescent="0.25">
      <c r="A13578" t="s">
        <v>133</v>
      </c>
      <c r="B13578" t="s">
        <v>128</v>
      </c>
      <c r="C13578">
        <v>2025</v>
      </c>
      <c r="D13578" t="s">
        <v>58</v>
      </c>
      <c r="E13578" t="s">
        <v>45</v>
      </c>
      <c r="F13578" t="s">
        <v>46</v>
      </c>
      <c r="G13578" t="s">
        <v>527</v>
      </c>
      <c r="H13578" t="s">
        <v>365</v>
      </c>
      <c r="I13578" t="s">
        <v>526</v>
      </c>
    </row>
    <row r="13579" spans="1:10" hidden="1" x14ac:dyDescent="0.25">
      <c r="A13579" t="s">
        <v>133</v>
      </c>
      <c r="B13579" t="s">
        <v>128</v>
      </c>
      <c r="C13579">
        <v>2025</v>
      </c>
      <c r="D13579" t="s">
        <v>58</v>
      </c>
      <c r="E13579" t="s">
        <v>45</v>
      </c>
      <c r="F13579" t="s">
        <v>46</v>
      </c>
      <c r="G13579" t="s">
        <v>527</v>
      </c>
      <c r="H13579" t="s">
        <v>484</v>
      </c>
      <c r="I13579" t="s">
        <v>526</v>
      </c>
      <c r="J13579" s="3">
        <v>485083.58</v>
      </c>
    </row>
    <row r="13580" spans="1:10" hidden="1" x14ac:dyDescent="0.25">
      <c r="A13580" t="s">
        <v>133</v>
      </c>
      <c r="B13580" t="s">
        <v>128</v>
      </c>
      <c r="C13580">
        <v>2025</v>
      </c>
      <c r="D13580" t="s">
        <v>58</v>
      </c>
      <c r="E13580" t="s">
        <v>45</v>
      </c>
      <c r="F13580" t="s">
        <v>46</v>
      </c>
      <c r="G13580" t="s">
        <v>272</v>
      </c>
      <c r="H13580" t="s">
        <v>273</v>
      </c>
      <c r="I13580" t="s">
        <v>526</v>
      </c>
    </row>
    <row r="13581" spans="1:10" hidden="1" x14ac:dyDescent="0.25">
      <c r="A13581" t="s">
        <v>133</v>
      </c>
      <c r="B13581" t="s">
        <v>128</v>
      </c>
      <c r="C13581">
        <v>2025</v>
      </c>
      <c r="D13581" t="s">
        <v>58</v>
      </c>
      <c r="E13581" t="s">
        <v>45</v>
      </c>
      <c r="F13581" t="s">
        <v>46</v>
      </c>
      <c r="G13581" t="s">
        <v>221</v>
      </c>
      <c r="H13581" t="s">
        <v>245</v>
      </c>
      <c r="I13581" s="90" t="s">
        <v>822</v>
      </c>
      <c r="J13581" s="3">
        <v>250000</v>
      </c>
    </row>
    <row r="13582" spans="1:10" hidden="1" x14ac:dyDescent="0.25">
      <c r="A13582" t="s">
        <v>133</v>
      </c>
      <c r="B13582" t="s">
        <v>128</v>
      </c>
      <c r="C13582">
        <v>2025</v>
      </c>
      <c r="D13582" t="s">
        <v>58</v>
      </c>
      <c r="E13582" t="s">
        <v>45</v>
      </c>
      <c r="F13582" t="s">
        <v>46</v>
      </c>
      <c r="G13582" t="s">
        <v>221</v>
      </c>
      <c r="H13582" t="s">
        <v>245</v>
      </c>
      <c r="I13582" t="s">
        <v>614</v>
      </c>
      <c r="J13582" s="3">
        <v>1322800</v>
      </c>
    </row>
    <row r="13583" spans="1:10" hidden="1" x14ac:dyDescent="0.25">
      <c r="A13583" t="s">
        <v>133</v>
      </c>
      <c r="B13583" t="s">
        <v>128</v>
      </c>
      <c r="C13583">
        <v>2025</v>
      </c>
      <c r="D13583" t="s">
        <v>58</v>
      </c>
      <c r="E13583" t="s">
        <v>45</v>
      </c>
      <c r="F13583" t="s">
        <v>46</v>
      </c>
      <c r="G13583" t="s">
        <v>221</v>
      </c>
      <c r="H13583" t="s">
        <v>245</v>
      </c>
      <c r="I13583" t="s">
        <v>668</v>
      </c>
    </row>
    <row r="13584" spans="1:10" hidden="1" x14ac:dyDescent="0.25">
      <c r="A13584" t="s">
        <v>133</v>
      </c>
      <c r="B13584" t="s">
        <v>128</v>
      </c>
      <c r="C13584">
        <v>2025</v>
      </c>
      <c r="D13584" t="s">
        <v>58</v>
      </c>
      <c r="E13584" t="s">
        <v>45</v>
      </c>
      <c r="F13584" t="s">
        <v>46</v>
      </c>
      <c r="G13584" t="s">
        <v>221</v>
      </c>
      <c r="H13584" t="s">
        <v>299</v>
      </c>
      <c r="I13584" t="s">
        <v>788</v>
      </c>
    </row>
    <row r="13585" spans="1:10" hidden="1" x14ac:dyDescent="0.25">
      <c r="A13585" t="s">
        <v>133</v>
      </c>
      <c r="B13585" t="s">
        <v>128</v>
      </c>
      <c r="C13585">
        <v>2025</v>
      </c>
      <c r="D13585" t="s">
        <v>58</v>
      </c>
      <c r="E13585" t="s">
        <v>45</v>
      </c>
      <c r="F13585" t="s">
        <v>46</v>
      </c>
      <c r="G13585" t="s">
        <v>221</v>
      </c>
      <c r="H13585" t="s">
        <v>299</v>
      </c>
      <c r="I13585" t="s">
        <v>429</v>
      </c>
      <c r="J13585" s="3"/>
    </row>
    <row r="13586" spans="1:10" hidden="1" x14ac:dyDescent="0.25">
      <c r="A13586" t="s">
        <v>133</v>
      </c>
      <c r="B13586" t="s">
        <v>128</v>
      </c>
      <c r="C13586">
        <v>2025</v>
      </c>
      <c r="D13586" t="s">
        <v>58</v>
      </c>
      <c r="E13586" t="s">
        <v>45</v>
      </c>
      <c r="F13586" t="s">
        <v>46</v>
      </c>
      <c r="G13586" t="s">
        <v>221</v>
      </c>
      <c r="H13586" t="s">
        <v>299</v>
      </c>
      <c r="I13586" t="s">
        <v>666</v>
      </c>
    </row>
    <row r="13587" spans="1:10" hidden="1" x14ac:dyDescent="0.25">
      <c r="A13587" t="s">
        <v>133</v>
      </c>
      <c r="B13587" t="s">
        <v>128</v>
      </c>
      <c r="C13587">
        <v>2025</v>
      </c>
      <c r="D13587" t="s">
        <v>58</v>
      </c>
      <c r="E13587" t="s">
        <v>45</v>
      </c>
      <c r="F13587" t="s">
        <v>46</v>
      </c>
      <c r="G13587" t="s">
        <v>272</v>
      </c>
      <c r="H13587" t="s">
        <v>273</v>
      </c>
    </row>
    <row r="13588" spans="1:10" hidden="1" x14ac:dyDescent="0.25">
      <c r="A13588" t="s">
        <v>133</v>
      </c>
      <c r="B13588" t="s">
        <v>128</v>
      </c>
      <c r="C13588">
        <v>2025</v>
      </c>
      <c r="D13588" t="s">
        <v>58</v>
      </c>
      <c r="E13588" t="s">
        <v>45</v>
      </c>
      <c r="F13588" t="s">
        <v>46</v>
      </c>
      <c r="G13588" t="s">
        <v>49</v>
      </c>
      <c r="H13588" t="s">
        <v>246</v>
      </c>
      <c r="I13588" t="s">
        <v>565</v>
      </c>
      <c r="J13588" s="3">
        <v>1889611</v>
      </c>
    </row>
    <row r="13589" spans="1:10" hidden="1" x14ac:dyDescent="0.25">
      <c r="A13589" t="s">
        <v>133</v>
      </c>
      <c r="B13589" t="s">
        <v>128</v>
      </c>
      <c r="C13589">
        <v>2025</v>
      </c>
      <c r="D13589" t="s">
        <v>58</v>
      </c>
      <c r="E13589" t="s">
        <v>45</v>
      </c>
      <c r="F13589" t="s">
        <v>46</v>
      </c>
      <c r="G13589" t="s">
        <v>49</v>
      </c>
      <c r="H13589" t="s">
        <v>246</v>
      </c>
      <c r="I13589" t="s">
        <v>615</v>
      </c>
      <c r="J13589" s="3">
        <v>920622</v>
      </c>
    </row>
    <row r="13590" spans="1:10" hidden="1" x14ac:dyDescent="0.25">
      <c r="A13590" t="s">
        <v>133</v>
      </c>
      <c r="B13590" t="s">
        <v>128</v>
      </c>
      <c r="C13590">
        <v>2025</v>
      </c>
      <c r="D13590" t="s">
        <v>58</v>
      </c>
      <c r="E13590" t="s">
        <v>45</v>
      </c>
      <c r="F13590" t="s">
        <v>46</v>
      </c>
      <c r="G13590" t="s">
        <v>49</v>
      </c>
      <c r="H13590" t="s">
        <v>246</v>
      </c>
      <c r="I13590" s="90" t="s">
        <v>505</v>
      </c>
      <c r="J13590" s="3">
        <v>210900</v>
      </c>
    </row>
    <row r="13591" spans="1:10" hidden="1" x14ac:dyDescent="0.25">
      <c r="A13591" t="s">
        <v>133</v>
      </c>
      <c r="B13591" t="s">
        <v>128</v>
      </c>
      <c r="C13591">
        <v>2025</v>
      </c>
      <c r="D13591" t="s">
        <v>58</v>
      </c>
      <c r="E13591" t="s">
        <v>45</v>
      </c>
      <c r="F13591" t="s">
        <v>46</v>
      </c>
      <c r="G13591" t="s">
        <v>49</v>
      </c>
      <c r="H13591" t="s">
        <v>246</v>
      </c>
      <c r="I13591" s="90" t="s">
        <v>746</v>
      </c>
      <c r="J13591" s="3">
        <v>83977</v>
      </c>
    </row>
    <row r="13592" spans="1:10" hidden="1" x14ac:dyDescent="0.25">
      <c r="A13592" t="s">
        <v>133</v>
      </c>
      <c r="B13592" t="s">
        <v>128</v>
      </c>
      <c r="C13592">
        <v>2025</v>
      </c>
      <c r="D13592" t="s">
        <v>58</v>
      </c>
      <c r="E13592" t="s">
        <v>45</v>
      </c>
      <c r="F13592" t="s">
        <v>46</v>
      </c>
      <c r="G13592" t="s">
        <v>49</v>
      </c>
      <c r="H13592" t="s">
        <v>669</v>
      </c>
      <c r="I13592" t="s">
        <v>615</v>
      </c>
    </row>
    <row r="13593" spans="1:10" hidden="1" x14ac:dyDescent="0.25">
      <c r="A13593" t="s">
        <v>133</v>
      </c>
      <c r="B13593" t="s">
        <v>128</v>
      </c>
      <c r="C13593">
        <v>2025</v>
      </c>
      <c r="D13593" t="s">
        <v>58</v>
      </c>
      <c r="E13593" t="s">
        <v>45</v>
      </c>
      <c r="F13593" t="s">
        <v>46</v>
      </c>
      <c r="G13593" t="s">
        <v>49</v>
      </c>
      <c r="H13593" t="s">
        <v>669</v>
      </c>
      <c r="I13593" t="s">
        <v>670</v>
      </c>
    </row>
    <row r="13594" spans="1:10" hidden="1" x14ac:dyDescent="0.25">
      <c r="A13594" t="s">
        <v>133</v>
      </c>
      <c r="B13594" t="s">
        <v>128</v>
      </c>
      <c r="C13594">
        <v>2025</v>
      </c>
      <c r="D13594" t="s">
        <v>58</v>
      </c>
      <c r="E13594" t="s">
        <v>45</v>
      </c>
      <c r="F13594" t="s">
        <v>46</v>
      </c>
      <c r="G13594" t="s">
        <v>49</v>
      </c>
      <c r="H13594" t="s">
        <v>669</v>
      </c>
    </row>
    <row r="13595" spans="1:10" hidden="1" x14ac:dyDescent="0.25">
      <c r="A13595" t="s">
        <v>133</v>
      </c>
      <c r="B13595" t="s">
        <v>128</v>
      </c>
      <c r="C13595">
        <v>2025</v>
      </c>
      <c r="D13595" t="s">
        <v>58</v>
      </c>
      <c r="E13595" t="s">
        <v>45</v>
      </c>
      <c r="F13595" t="s">
        <v>46</v>
      </c>
      <c r="G13595" t="s">
        <v>49</v>
      </c>
      <c r="H13595" t="s">
        <v>247</v>
      </c>
      <c r="I13595" t="s">
        <v>524</v>
      </c>
      <c r="J13595" s="3"/>
    </row>
    <row r="13596" spans="1:10" hidden="1" x14ac:dyDescent="0.25">
      <c r="A13596" t="s">
        <v>133</v>
      </c>
      <c r="B13596" t="s">
        <v>128</v>
      </c>
      <c r="C13596">
        <v>2025</v>
      </c>
      <c r="D13596" t="s">
        <v>58</v>
      </c>
      <c r="E13596" t="s">
        <v>45</v>
      </c>
      <c r="F13596" t="s">
        <v>46</v>
      </c>
      <c r="G13596" t="s">
        <v>49</v>
      </c>
      <c r="H13596" t="s">
        <v>247</v>
      </c>
      <c r="I13596" s="90" t="s">
        <v>703</v>
      </c>
      <c r="J13596" s="3"/>
    </row>
    <row r="13597" spans="1:10" hidden="1" x14ac:dyDescent="0.25">
      <c r="A13597" t="s">
        <v>133</v>
      </c>
      <c r="B13597" t="s">
        <v>128</v>
      </c>
      <c r="C13597">
        <v>2025</v>
      </c>
      <c r="D13597" t="s">
        <v>58</v>
      </c>
      <c r="E13597" t="s">
        <v>45</v>
      </c>
      <c r="F13597" t="s">
        <v>46</v>
      </c>
      <c r="G13597" t="s">
        <v>49</v>
      </c>
      <c r="H13597" t="s">
        <v>248</v>
      </c>
      <c r="I13597" s="90" t="s">
        <v>479</v>
      </c>
      <c r="J13597" s="3">
        <v>22521</v>
      </c>
    </row>
    <row r="13598" spans="1:10" hidden="1" x14ac:dyDescent="0.25">
      <c r="A13598" t="s">
        <v>133</v>
      </c>
      <c r="B13598" t="s">
        <v>128</v>
      </c>
      <c r="C13598">
        <v>2025</v>
      </c>
      <c r="D13598" t="s">
        <v>58</v>
      </c>
      <c r="E13598" t="s">
        <v>45</v>
      </c>
      <c r="F13598" t="s">
        <v>46</v>
      </c>
      <c r="G13598" t="s">
        <v>49</v>
      </c>
      <c r="H13598" t="s">
        <v>247</v>
      </c>
      <c r="I13598" t="s">
        <v>597</v>
      </c>
      <c r="J13598" s="3">
        <v>242050.41</v>
      </c>
    </row>
    <row r="13599" spans="1:10" hidden="1" x14ac:dyDescent="0.25">
      <c r="A13599" t="s">
        <v>133</v>
      </c>
      <c r="B13599" t="s">
        <v>128</v>
      </c>
      <c r="C13599">
        <v>2025</v>
      </c>
      <c r="D13599" t="s">
        <v>58</v>
      </c>
      <c r="E13599" t="s">
        <v>45</v>
      </c>
      <c r="F13599" t="s">
        <v>46</v>
      </c>
      <c r="G13599" t="s">
        <v>49</v>
      </c>
      <c r="H13599" t="s">
        <v>247</v>
      </c>
      <c r="I13599" s="90" t="s">
        <v>509</v>
      </c>
      <c r="J13599" s="3">
        <v>166666.65</v>
      </c>
    </row>
    <row r="13600" spans="1:10" hidden="1" x14ac:dyDescent="0.25">
      <c r="A13600" t="s">
        <v>133</v>
      </c>
      <c r="B13600" t="s">
        <v>128</v>
      </c>
      <c r="C13600">
        <v>2025</v>
      </c>
      <c r="D13600" t="s">
        <v>58</v>
      </c>
      <c r="E13600" t="s">
        <v>45</v>
      </c>
      <c r="F13600" t="s">
        <v>46</v>
      </c>
      <c r="G13600" t="s">
        <v>49</v>
      </c>
      <c r="H13600" t="s">
        <v>247</v>
      </c>
      <c r="I13600" s="90" t="s">
        <v>703</v>
      </c>
      <c r="J13600" s="3">
        <v>34400</v>
      </c>
    </row>
    <row r="13601" spans="1:10" hidden="1" x14ac:dyDescent="0.25">
      <c r="A13601" t="s">
        <v>133</v>
      </c>
      <c r="B13601" t="s">
        <v>128</v>
      </c>
      <c r="C13601">
        <v>2025</v>
      </c>
      <c r="D13601" t="s">
        <v>58</v>
      </c>
      <c r="E13601" t="s">
        <v>45</v>
      </c>
      <c r="F13601" t="s">
        <v>46</v>
      </c>
      <c r="G13601" t="s">
        <v>49</v>
      </c>
      <c r="H13601" t="s">
        <v>248</v>
      </c>
      <c r="I13601" s="90" t="s">
        <v>801</v>
      </c>
      <c r="J13601" s="3">
        <v>59800</v>
      </c>
    </row>
    <row r="13602" spans="1:10" hidden="1" x14ac:dyDescent="0.25">
      <c r="A13602" t="s">
        <v>133</v>
      </c>
      <c r="B13602" t="s">
        <v>128</v>
      </c>
      <c r="C13602">
        <v>2025</v>
      </c>
      <c r="D13602" t="s">
        <v>58</v>
      </c>
      <c r="E13602" t="s">
        <v>45</v>
      </c>
      <c r="F13602" t="s">
        <v>46</v>
      </c>
      <c r="G13602" t="s">
        <v>49</v>
      </c>
      <c r="H13602" t="s">
        <v>248</v>
      </c>
      <c r="I13602" s="90" t="s">
        <v>823</v>
      </c>
      <c r="J13602" s="3">
        <v>42050</v>
      </c>
    </row>
    <row r="13603" spans="1:10" hidden="1" x14ac:dyDescent="0.25">
      <c r="A13603" t="s">
        <v>133</v>
      </c>
      <c r="B13603" t="s">
        <v>128</v>
      </c>
      <c r="C13603">
        <v>2025</v>
      </c>
      <c r="D13603" t="s">
        <v>58</v>
      </c>
      <c r="E13603" t="s">
        <v>45</v>
      </c>
      <c r="F13603" t="s">
        <v>46</v>
      </c>
      <c r="G13603" t="s">
        <v>49</v>
      </c>
      <c r="H13603" t="s">
        <v>248</v>
      </c>
      <c r="I13603" t="s">
        <v>747</v>
      </c>
    </row>
    <row r="13604" spans="1:10" hidden="1" x14ac:dyDescent="0.25">
      <c r="A13604" t="s">
        <v>133</v>
      </c>
      <c r="B13604" t="s">
        <v>128</v>
      </c>
      <c r="C13604">
        <v>2025</v>
      </c>
      <c r="D13604" t="s">
        <v>58</v>
      </c>
      <c r="E13604" t="s">
        <v>45</v>
      </c>
      <c r="F13604" t="s">
        <v>46</v>
      </c>
      <c r="G13604" t="s">
        <v>49</v>
      </c>
      <c r="H13604" t="s">
        <v>249</v>
      </c>
      <c r="I13604" t="s">
        <v>471</v>
      </c>
    </row>
    <row r="13605" spans="1:10" hidden="1" x14ac:dyDescent="0.25">
      <c r="A13605" t="s">
        <v>133</v>
      </c>
      <c r="B13605" t="s">
        <v>128</v>
      </c>
      <c r="C13605">
        <v>2025</v>
      </c>
      <c r="D13605" t="s">
        <v>58</v>
      </c>
      <c r="E13605" t="s">
        <v>45</v>
      </c>
      <c r="F13605" t="s">
        <v>46</v>
      </c>
      <c r="G13605" t="s">
        <v>49</v>
      </c>
      <c r="H13605" t="s">
        <v>249</v>
      </c>
    </row>
    <row r="13606" spans="1:10" hidden="1" x14ac:dyDescent="0.25">
      <c r="A13606" t="s">
        <v>133</v>
      </c>
      <c r="B13606" t="s">
        <v>128</v>
      </c>
      <c r="C13606">
        <v>2025</v>
      </c>
      <c r="D13606" t="s">
        <v>58</v>
      </c>
      <c r="E13606" t="s">
        <v>45</v>
      </c>
      <c r="F13606" t="s">
        <v>46</v>
      </c>
      <c r="G13606" t="s">
        <v>49</v>
      </c>
      <c r="H13606" t="s">
        <v>250</v>
      </c>
      <c r="I13606" s="90" t="s">
        <v>544</v>
      </c>
      <c r="J13606" s="3">
        <v>96877</v>
      </c>
    </row>
    <row r="13607" spans="1:10" hidden="1" x14ac:dyDescent="0.25">
      <c r="A13607" t="s">
        <v>133</v>
      </c>
      <c r="B13607" t="s">
        <v>128</v>
      </c>
      <c r="C13607">
        <v>2025</v>
      </c>
      <c r="D13607" t="s">
        <v>58</v>
      </c>
      <c r="E13607" t="s">
        <v>45</v>
      </c>
      <c r="F13607" t="s">
        <v>46</v>
      </c>
      <c r="G13607" t="s">
        <v>49</v>
      </c>
      <c r="H13607" t="s">
        <v>250</v>
      </c>
      <c r="I13607" s="90" t="s">
        <v>609</v>
      </c>
      <c r="J13607" s="3">
        <v>39000</v>
      </c>
    </row>
    <row r="13608" spans="1:10" hidden="1" x14ac:dyDescent="0.25">
      <c r="A13608" t="s">
        <v>133</v>
      </c>
      <c r="B13608" t="s">
        <v>128</v>
      </c>
      <c r="C13608">
        <v>2025</v>
      </c>
      <c r="D13608" t="s">
        <v>58</v>
      </c>
      <c r="E13608" t="s">
        <v>45</v>
      </c>
      <c r="F13608" t="s">
        <v>46</v>
      </c>
      <c r="G13608" t="s">
        <v>49</v>
      </c>
      <c r="H13608" t="s">
        <v>250</v>
      </c>
      <c r="I13608" s="90" t="s">
        <v>556</v>
      </c>
      <c r="J13608" s="3">
        <v>432310</v>
      </c>
    </row>
    <row r="13609" spans="1:10" hidden="1" x14ac:dyDescent="0.25">
      <c r="A13609" t="s">
        <v>133</v>
      </c>
      <c r="B13609" t="s">
        <v>128</v>
      </c>
      <c r="C13609">
        <v>2025</v>
      </c>
      <c r="D13609" t="s">
        <v>58</v>
      </c>
      <c r="E13609" t="s">
        <v>45</v>
      </c>
      <c r="F13609" t="s">
        <v>46</v>
      </c>
      <c r="G13609" t="s">
        <v>49</v>
      </c>
      <c r="H13609" t="s">
        <v>250</v>
      </c>
      <c r="I13609" s="90" t="s">
        <v>827</v>
      </c>
      <c r="J13609" s="3">
        <v>439000</v>
      </c>
    </row>
    <row r="13610" spans="1:10" hidden="1" x14ac:dyDescent="0.25">
      <c r="A13610" t="s">
        <v>133</v>
      </c>
      <c r="B13610" t="s">
        <v>128</v>
      </c>
      <c r="C13610">
        <v>2025</v>
      </c>
      <c r="D13610" t="s">
        <v>58</v>
      </c>
      <c r="E13610" t="s">
        <v>45</v>
      </c>
      <c r="F13610" t="s">
        <v>46</v>
      </c>
      <c r="G13610" t="s">
        <v>49</v>
      </c>
      <c r="H13610" t="s">
        <v>250</v>
      </c>
      <c r="I13610" t="s">
        <v>740</v>
      </c>
      <c r="J13610" s="3">
        <v>710185.18</v>
      </c>
    </row>
    <row r="13611" spans="1:10" hidden="1" x14ac:dyDescent="0.25">
      <c r="A13611" t="s">
        <v>133</v>
      </c>
      <c r="B13611" t="s">
        <v>128</v>
      </c>
      <c r="C13611">
        <v>2025</v>
      </c>
      <c r="D13611" t="s">
        <v>58</v>
      </c>
      <c r="E13611" t="s">
        <v>45</v>
      </c>
      <c r="F13611" t="s">
        <v>46</v>
      </c>
      <c r="G13611" t="s">
        <v>49</v>
      </c>
      <c r="H13611" t="s">
        <v>250</v>
      </c>
      <c r="I13611" s="90" t="s">
        <v>825</v>
      </c>
      <c r="J13611" s="3">
        <v>266203.69</v>
      </c>
    </row>
    <row r="13612" spans="1:10" hidden="1" x14ac:dyDescent="0.25">
      <c r="A13612" t="s">
        <v>133</v>
      </c>
      <c r="B13612" t="s">
        <v>128</v>
      </c>
      <c r="C13612">
        <v>2025</v>
      </c>
      <c r="D13612" t="s">
        <v>58</v>
      </c>
      <c r="E13612" t="s">
        <v>45</v>
      </c>
      <c r="F13612" t="s">
        <v>46</v>
      </c>
      <c r="G13612" t="s">
        <v>49</v>
      </c>
      <c r="H13612" t="s">
        <v>250</v>
      </c>
      <c r="I13612" s="90" t="s">
        <v>826</v>
      </c>
      <c r="J13612" s="3">
        <v>880334.29</v>
      </c>
    </row>
    <row r="13613" spans="1:10" hidden="1" x14ac:dyDescent="0.25">
      <c r="A13613" t="s">
        <v>133</v>
      </c>
      <c r="B13613" t="s">
        <v>128</v>
      </c>
      <c r="C13613">
        <v>2025</v>
      </c>
      <c r="D13613" t="s">
        <v>58</v>
      </c>
      <c r="E13613" t="s">
        <v>45</v>
      </c>
      <c r="F13613" t="s">
        <v>46</v>
      </c>
      <c r="G13613" t="s">
        <v>49</v>
      </c>
      <c r="H13613" t="s">
        <v>243</v>
      </c>
      <c r="I13613" s="90" t="s">
        <v>479</v>
      </c>
      <c r="J13613" s="3"/>
    </row>
    <row r="13614" spans="1:10" hidden="1" x14ac:dyDescent="0.25">
      <c r="A13614" t="s">
        <v>133</v>
      </c>
      <c r="B13614" t="s">
        <v>128</v>
      </c>
      <c r="C13614">
        <v>2025</v>
      </c>
      <c r="D13614" t="s">
        <v>58</v>
      </c>
      <c r="E13614" t="s">
        <v>45</v>
      </c>
      <c r="F13614" t="s">
        <v>46</v>
      </c>
      <c r="G13614" t="s">
        <v>49</v>
      </c>
      <c r="H13614" t="s">
        <v>333</v>
      </c>
      <c r="I13614" s="90" t="s">
        <v>824</v>
      </c>
      <c r="J13614" s="3">
        <v>50000</v>
      </c>
    </row>
    <row r="13615" spans="1:10" hidden="1" x14ac:dyDescent="0.25">
      <c r="A13615" t="s">
        <v>133</v>
      </c>
      <c r="B13615" t="s">
        <v>128</v>
      </c>
      <c r="C13615">
        <v>2025</v>
      </c>
      <c r="D13615" t="s">
        <v>58</v>
      </c>
      <c r="E13615" t="s">
        <v>45</v>
      </c>
      <c r="F13615" t="s">
        <v>46</v>
      </c>
      <c r="G13615" t="s">
        <v>49</v>
      </c>
      <c r="H13615" t="s">
        <v>333</v>
      </c>
      <c r="I13615" s="90" t="s">
        <v>509</v>
      </c>
      <c r="J13615" s="3">
        <v>10000</v>
      </c>
    </row>
    <row r="13616" spans="1:10" hidden="1" x14ac:dyDescent="0.25">
      <c r="A13616" t="s">
        <v>133</v>
      </c>
      <c r="B13616" t="s">
        <v>128</v>
      </c>
      <c r="C13616">
        <v>2025</v>
      </c>
      <c r="D13616" t="s">
        <v>58</v>
      </c>
      <c r="E13616" t="s">
        <v>45</v>
      </c>
      <c r="F13616" t="s">
        <v>46</v>
      </c>
      <c r="G13616" t="s">
        <v>49</v>
      </c>
      <c r="H13616" t="s">
        <v>333</v>
      </c>
      <c r="I13616" t="s">
        <v>617</v>
      </c>
      <c r="J13616" s="3">
        <v>165000</v>
      </c>
    </row>
    <row r="13617" spans="1:10" hidden="1" x14ac:dyDescent="0.25">
      <c r="A13617" t="s">
        <v>133</v>
      </c>
      <c r="B13617" t="s">
        <v>128</v>
      </c>
      <c r="C13617">
        <v>2025</v>
      </c>
      <c r="D13617" t="s">
        <v>58</v>
      </c>
      <c r="E13617" t="s">
        <v>45</v>
      </c>
      <c r="F13617" t="s">
        <v>46</v>
      </c>
      <c r="G13617" t="s">
        <v>49</v>
      </c>
      <c r="H13617" t="s">
        <v>333</v>
      </c>
      <c r="I13617" s="90" t="s">
        <v>699</v>
      </c>
      <c r="J13617" s="3">
        <v>210000</v>
      </c>
    </row>
    <row r="13618" spans="1:10" hidden="1" x14ac:dyDescent="0.25">
      <c r="A13618" t="s">
        <v>133</v>
      </c>
      <c r="B13618" t="s">
        <v>128</v>
      </c>
      <c r="C13618">
        <v>2025</v>
      </c>
      <c r="D13618" t="s">
        <v>58</v>
      </c>
      <c r="E13618" t="s">
        <v>45</v>
      </c>
      <c r="F13618" t="s">
        <v>46</v>
      </c>
      <c r="G13618" t="s">
        <v>49</v>
      </c>
      <c r="H13618" t="s">
        <v>333</v>
      </c>
      <c r="I13618" s="90" t="s">
        <v>661</v>
      </c>
      <c r="J13618" s="3">
        <v>30000</v>
      </c>
    </row>
    <row r="13619" spans="1:10" hidden="1" x14ac:dyDescent="0.25">
      <c r="A13619" t="s">
        <v>133</v>
      </c>
      <c r="B13619" t="s">
        <v>128</v>
      </c>
      <c r="C13619">
        <v>2025</v>
      </c>
      <c r="D13619" t="s">
        <v>58</v>
      </c>
      <c r="E13619" t="s">
        <v>45</v>
      </c>
      <c r="F13619" t="s">
        <v>46</v>
      </c>
      <c r="G13619" t="s">
        <v>49</v>
      </c>
      <c r="H13619" t="s">
        <v>333</v>
      </c>
      <c r="I13619" s="90" t="s">
        <v>674</v>
      </c>
      <c r="J13619" s="3">
        <v>160000</v>
      </c>
    </row>
    <row r="13620" spans="1:10" hidden="1" x14ac:dyDescent="0.25">
      <c r="A13620" t="s">
        <v>133</v>
      </c>
      <c r="B13620" t="s">
        <v>128</v>
      </c>
      <c r="C13620">
        <v>2025</v>
      </c>
      <c r="D13620" t="s">
        <v>58</v>
      </c>
      <c r="E13620" t="s">
        <v>45</v>
      </c>
      <c r="F13620" t="s">
        <v>46</v>
      </c>
      <c r="G13620" t="s">
        <v>49</v>
      </c>
      <c r="H13620" t="s">
        <v>367</v>
      </c>
      <c r="I13620" t="s">
        <v>591</v>
      </c>
      <c r="J13620" s="3">
        <v>10000</v>
      </c>
    </row>
    <row r="13621" spans="1:10" hidden="1" x14ac:dyDescent="0.25">
      <c r="A13621" t="s">
        <v>133</v>
      </c>
      <c r="B13621" t="s">
        <v>128</v>
      </c>
      <c r="C13621">
        <v>2025</v>
      </c>
      <c r="D13621" t="s">
        <v>58</v>
      </c>
      <c r="E13621" t="s">
        <v>45</v>
      </c>
      <c r="F13621" t="s">
        <v>46</v>
      </c>
      <c r="G13621" t="s">
        <v>49</v>
      </c>
      <c r="H13621" t="s">
        <v>367</v>
      </c>
    </row>
    <row r="13622" spans="1:10" hidden="1" x14ac:dyDescent="0.25">
      <c r="A13622" t="s">
        <v>133</v>
      </c>
      <c r="B13622" t="s">
        <v>128</v>
      </c>
      <c r="C13622">
        <v>2025</v>
      </c>
      <c r="D13622" t="s">
        <v>58</v>
      </c>
      <c r="E13622" t="s">
        <v>45</v>
      </c>
      <c r="F13622" t="s">
        <v>46</v>
      </c>
      <c r="G13622" t="s">
        <v>49</v>
      </c>
      <c r="H13622" t="s">
        <v>367</v>
      </c>
    </row>
    <row r="13623" spans="1:10" hidden="1" x14ac:dyDescent="0.25">
      <c r="A13623" t="s">
        <v>133</v>
      </c>
      <c r="B13623" t="s">
        <v>128</v>
      </c>
      <c r="C13623">
        <v>2025</v>
      </c>
      <c r="D13623" t="s">
        <v>58</v>
      </c>
      <c r="E13623" t="s">
        <v>45</v>
      </c>
      <c r="F13623" t="s">
        <v>46</v>
      </c>
      <c r="G13623" t="s">
        <v>49</v>
      </c>
      <c r="H13623" t="s">
        <v>252</v>
      </c>
    </row>
    <row r="13624" spans="1:10" hidden="1" x14ac:dyDescent="0.25">
      <c r="A13624" t="s">
        <v>133</v>
      </c>
      <c r="B13624" t="s">
        <v>128</v>
      </c>
      <c r="C13624">
        <v>2025</v>
      </c>
      <c r="D13624" t="s">
        <v>58</v>
      </c>
      <c r="E13624" t="s">
        <v>45</v>
      </c>
      <c r="F13624" t="s">
        <v>46</v>
      </c>
      <c r="G13624" t="s">
        <v>49</v>
      </c>
      <c r="H13624" t="s">
        <v>243</v>
      </c>
      <c r="I13624" s="90" t="s">
        <v>479</v>
      </c>
      <c r="J13624" s="3">
        <v>26800</v>
      </c>
    </row>
    <row r="13625" spans="1:10" hidden="1" x14ac:dyDescent="0.25">
      <c r="A13625" t="s">
        <v>133</v>
      </c>
      <c r="B13625" t="s">
        <v>128</v>
      </c>
      <c r="C13625">
        <v>2025</v>
      </c>
      <c r="D13625" t="s">
        <v>58</v>
      </c>
      <c r="E13625" t="s">
        <v>45</v>
      </c>
      <c r="F13625" t="s">
        <v>46</v>
      </c>
      <c r="G13625" t="s">
        <v>49</v>
      </c>
      <c r="H13625" t="s">
        <v>243</v>
      </c>
      <c r="I13625" t="s">
        <v>802</v>
      </c>
    </row>
    <row r="13626" spans="1:10" hidden="1" x14ac:dyDescent="0.25">
      <c r="A13626" t="s">
        <v>133</v>
      </c>
      <c r="B13626" t="s">
        <v>128</v>
      </c>
      <c r="C13626">
        <v>2025</v>
      </c>
      <c r="D13626" t="s">
        <v>58</v>
      </c>
      <c r="E13626" t="s">
        <v>45</v>
      </c>
      <c r="F13626" t="s">
        <v>46</v>
      </c>
      <c r="G13626" t="s">
        <v>49</v>
      </c>
      <c r="H13626" t="s">
        <v>243</v>
      </c>
      <c r="I13626" t="s">
        <v>597</v>
      </c>
    </row>
    <row r="13627" spans="1:10" hidden="1" x14ac:dyDescent="0.25">
      <c r="A13627" t="s">
        <v>133</v>
      </c>
      <c r="B13627" t="s">
        <v>128</v>
      </c>
      <c r="C13627">
        <v>2025</v>
      </c>
      <c r="D13627" t="s">
        <v>58</v>
      </c>
      <c r="E13627" t="s">
        <v>45</v>
      </c>
      <c r="F13627" t="s">
        <v>46</v>
      </c>
      <c r="G13627" t="s">
        <v>49</v>
      </c>
      <c r="H13627" t="s">
        <v>243</v>
      </c>
    </row>
    <row r="13628" spans="1:10" hidden="1" x14ac:dyDescent="0.25">
      <c r="A13628" t="s">
        <v>133</v>
      </c>
      <c r="B13628" t="s">
        <v>128</v>
      </c>
      <c r="C13628">
        <v>2025</v>
      </c>
      <c r="D13628" t="s">
        <v>58</v>
      </c>
      <c r="E13628" t="s">
        <v>45</v>
      </c>
      <c r="F13628" t="s">
        <v>46</v>
      </c>
      <c r="G13628" t="s">
        <v>49</v>
      </c>
      <c r="H13628" t="s">
        <v>243</v>
      </c>
    </row>
    <row r="13629" spans="1:10" hidden="1" x14ac:dyDescent="0.25">
      <c r="A13629" t="s">
        <v>133</v>
      </c>
      <c r="B13629" t="s">
        <v>128</v>
      </c>
      <c r="C13629">
        <v>2025</v>
      </c>
      <c r="D13629" t="s">
        <v>58</v>
      </c>
      <c r="E13629" t="s">
        <v>45</v>
      </c>
      <c r="F13629" t="s">
        <v>46</v>
      </c>
      <c r="G13629" t="s">
        <v>49</v>
      </c>
      <c r="H13629" t="s">
        <v>243</v>
      </c>
    </row>
    <row r="13630" spans="1:10" hidden="1" x14ac:dyDescent="0.25">
      <c r="A13630" t="s">
        <v>133</v>
      </c>
      <c r="B13630" t="s">
        <v>128</v>
      </c>
      <c r="C13630">
        <v>2025</v>
      </c>
      <c r="D13630" t="s">
        <v>58</v>
      </c>
      <c r="E13630" t="s">
        <v>45</v>
      </c>
      <c r="F13630" t="s">
        <v>46</v>
      </c>
      <c r="G13630" t="s">
        <v>49</v>
      </c>
      <c r="H13630" t="s">
        <v>243</v>
      </c>
    </row>
    <row r="13631" spans="1:10" hidden="1" x14ac:dyDescent="0.25">
      <c r="A13631" t="s">
        <v>133</v>
      </c>
      <c r="B13631" t="s">
        <v>128</v>
      </c>
      <c r="C13631">
        <v>2025</v>
      </c>
      <c r="D13631" t="s">
        <v>58</v>
      </c>
      <c r="E13631" t="s">
        <v>45</v>
      </c>
      <c r="F13631" t="s">
        <v>46</v>
      </c>
      <c r="G13631" t="s">
        <v>49</v>
      </c>
      <c r="H13631" t="s">
        <v>243</v>
      </c>
    </row>
    <row r="13632" spans="1:10" hidden="1" x14ac:dyDescent="0.25">
      <c r="A13632" t="s">
        <v>133</v>
      </c>
      <c r="B13632" t="s">
        <v>128</v>
      </c>
      <c r="C13632">
        <v>2025</v>
      </c>
      <c r="D13632" t="s">
        <v>58</v>
      </c>
      <c r="E13632" t="s">
        <v>45</v>
      </c>
      <c r="F13632" t="s">
        <v>46</v>
      </c>
      <c r="G13632" t="s">
        <v>49</v>
      </c>
      <c r="H13632" t="s">
        <v>243</v>
      </c>
    </row>
    <row r="13633" spans="1:10" hidden="1" x14ac:dyDescent="0.25">
      <c r="A13633" t="s">
        <v>133</v>
      </c>
      <c r="B13633" t="s">
        <v>128</v>
      </c>
      <c r="C13633">
        <v>2025</v>
      </c>
      <c r="D13633" t="s">
        <v>58</v>
      </c>
      <c r="E13633" t="s">
        <v>45</v>
      </c>
      <c r="F13633" t="s">
        <v>46</v>
      </c>
      <c r="G13633" t="s">
        <v>49</v>
      </c>
      <c r="H13633" t="s">
        <v>243</v>
      </c>
    </row>
    <row r="13634" spans="1:10" hidden="1" x14ac:dyDescent="0.25">
      <c r="A13634" t="s">
        <v>133</v>
      </c>
      <c r="B13634" t="s">
        <v>128</v>
      </c>
      <c r="C13634">
        <v>2025</v>
      </c>
      <c r="D13634" t="s">
        <v>58</v>
      </c>
      <c r="E13634" t="s">
        <v>45</v>
      </c>
      <c r="F13634" t="s">
        <v>304</v>
      </c>
      <c r="G13634" t="s">
        <v>54</v>
      </c>
      <c r="H13634" t="s">
        <v>305</v>
      </c>
      <c r="I13634" t="s">
        <v>520</v>
      </c>
      <c r="J13634" s="3">
        <v>4100000</v>
      </c>
    </row>
    <row r="13635" spans="1:10" hidden="1" x14ac:dyDescent="0.25">
      <c r="A13635" t="s">
        <v>133</v>
      </c>
      <c r="B13635" t="s">
        <v>128</v>
      </c>
      <c r="C13635">
        <v>2025</v>
      </c>
      <c r="D13635" t="s">
        <v>58</v>
      </c>
      <c r="E13635" t="s">
        <v>45</v>
      </c>
      <c r="F13635" t="s">
        <v>304</v>
      </c>
      <c r="G13635" t="s">
        <v>54</v>
      </c>
      <c r="H13635" t="s">
        <v>305</v>
      </c>
      <c r="I13635" t="s">
        <v>704</v>
      </c>
      <c r="J13635" s="3">
        <v>3550000</v>
      </c>
    </row>
    <row r="13636" spans="1:10" hidden="1" x14ac:dyDescent="0.25">
      <c r="A13636" t="s">
        <v>133</v>
      </c>
      <c r="B13636" t="s">
        <v>128</v>
      </c>
      <c r="C13636">
        <v>2025</v>
      </c>
      <c r="D13636" t="s">
        <v>58</v>
      </c>
      <c r="E13636" t="s">
        <v>45</v>
      </c>
      <c r="F13636" t="s">
        <v>304</v>
      </c>
      <c r="G13636" t="s">
        <v>54</v>
      </c>
      <c r="H13636" t="s">
        <v>305</v>
      </c>
      <c r="I13636" t="s">
        <v>592</v>
      </c>
      <c r="J13636" s="3">
        <v>6000000</v>
      </c>
    </row>
    <row r="13637" spans="1:10" hidden="1" x14ac:dyDescent="0.25">
      <c r="A13637" t="s">
        <v>133</v>
      </c>
      <c r="B13637" t="s">
        <v>128</v>
      </c>
      <c r="C13637">
        <v>2025</v>
      </c>
      <c r="D13637" t="s">
        <v>58</v>
      </c>
      <c r="E13637" t="s">
        <v>45</v>
      </c>
      <c r="F13637" t="s">
        <v>304</v>
      </c>
      <c r="G13637" t="s">
        <v>54</v>
      </c>
      <c r="H13637" t="s">
        <v>305</v>
      </c>
      <c r="I13637" s="90" t="s">
        <v>714</v>
      </c>
      <c r="J13637" s="3">
        <v>1800000</v>
      </c>
    </row>
    <row r="13638" spans="1:10" hidden="1" x14ac:dyDescent="0.25">
      <c r="A13638" t="s">
        <v>133</v>
      </c>
      <c r="B13638" t="s">
        <v>128</v>
      </c>
      <c r="C13638">
        <v>2025</v>
      </c>
      <c r="D13638" t="s">
        <v>58</v>
      </c>
      <c r="E13638" t="s">
        <v>45</v>
      </c>
      <c r="F13638" t="s">
        <v>304</v>
      </c>
      <c r="G13638" t="s">
        <v>54</v>
      </c>
      <c r="H13638" t="s">
        <v>305</v>
      </c>
      <c r="I13638" s="90" t="s">
        <v>817</v>
      </c>
      <c r="J13638" s="3">
        <v>6550000</v>
      </c>
    </row>
    <row r="13639" spans="1:10" s="20" customFormat="1" hidden="1" x14ac:dyDescent="0.25">
      <c r="A13639" s="20" t="s">
        <v>133</v>
      </c>
      <c r="B13639" s="20" t="s">
        <v>128</v>
      </c>
      <c r="C13639" s="20">
        <v>2025</v>
      </c>
      <c r="D13639" s="20" t="s">
        <v>58</v>
      </c>
      <c r="E13639" s="20" t="s">
        <v>45</v>
      </c>
      <c r="F13639" s="20" t="s">
        <v>304</v>
      </c>
      <c r="G13639" s="20" t="s">
        <v>54</v>
      </c>
      <c r="H13639" s="20" t="s">
        <v>306</v>
      </c>
      <c r="I13639" s="221" t="s">
        <v>714</v>
      </c>
      <c r="J13639" s="22">
        <v>200000</v>
      </c>
    </row>
    <row r="13640" spans="1:10" hidden="1" x14ac:dyDescent="0.25">
      <c r="A13640" t="s">
        <v>133</v>
      </c>
      <c r="B13640" t="s">
        <v>128</v>
      </c>
      <c r="C13640">
        <v>2025</v>
      </c>
      <c r="D13640" t="s">
        <v>58</v>
      </c>
      <c r="E13640" t="s">
        <v>45</v>
      </c>
      <c r="F13640" t="s">
        <v>304</v>
      </c>
      <c r="G13640" t="s">
        <v>54</v>
      </c>
      <c r="H13640" t="s">
        <v>307</v>
      </c>
      <c r="I13640" t="s">
        <v>520</v>
      </c>
      <c r="J13640" s="3">
        <v>491667</v>
      </c>
    </row>
    <row r="13641" spans="1:10" hidden="1" x14ac:dyDescent="0.25">
      <c r="A13641" t="s">
        <v>133</v>
      </c>
      <c r="B13641" t="s">
        <v>128</v>
      </c>
      <c r="C13641">
        <v>2025</v>
      </c>
      <c r="D13641" t="s">
        <v>58</v>
      </c>
      <c r="E13641" t="s">
        <v>45</v>
      </c>
      <c r="F13641" t="s">
        <v>304</v>
      </c>
      <c r="G13641" t="s">
        <v>54</v>
      </c>
      <c r="H13641" t="s">
        <v>307</v>
      </c>
      <c r="I13641" t="s">
        <v>592</v>
      </c>
      <c r="J13641" s="16">
        <v>432417</v>
      </c>
    </row>
    <row r="13642" spans="1:10" hidden="1" x14ac:dyDescent="0.25">
      <c r="A13642" t="s">
        <v>133</v>
      </c>
      <c r="B13642" t="s">
        <v>128</v>
      </c>
      <c r="C13642">
        <v>2025</v>
      </c>
      <c r="D13642" t="s">
        <v>58</v>
      </c>
      <c r="E13642" t="s">
        <v>45</v>
      </c>
      <c r="F13642" t="s">
        <v>304</v>
      </c>
      <c r="G13642" t="s">
        <v>54</v>
      </c>
      <c r="H13642" t="s">
        <v>307</v>
      </c>
      <c r="I13642" t="s">
        <v>704</v>
      </c>
      <c r="J13642" s="3">
        <v>1070067</v>
      </c>
    </row>
    <row r="13643" spans="1:10" hidden="1" x14ac:dyDescent="0.25">
      <c r="A13643" t="s">
        <v>133</v>
      </c>
      <c r="B13643" t="s">
        <v>128</v>
      </c>
      <c r="C13643">
        <v>2025</v>
      </c>
      <c r="D13643" t="s">
        <v>58</v>
      </c>
      <c r="E13643" t="s">
        <v>45</v>
      </c>
      <c r="F13643" t="s">
        <v>304</v>
      </c>
      <c r="G13643" t="s">
        <v>54</v>
      </c>
      <c r="H13643" t="s">
        <v>307</v>
      </c>
      <c r="I13643" s="90" t="s">
        <v>714</v>
      </c>
      <c r="J13643" s="3">
        <v>166667</v>
      </c>
    </row>
    <row r="13644" spans="1:10" hidden="1" x14ac:dyDescent="0.25">
      <c r="A13644" t="s">
        <v>133</v>
      </c>
      <c r="B13644" t="s">
        <v>128</v>
      </c>
      <c r="C13644">
        <v>2025</v>
      </c>
      <c r="D13644" t="s">
        <v>58</v>
      </c>
      <c r="E13644" t="s">
        <v>45</v>
      </c>
      <c r="F13644" t="s">
        <v>304</v>
      </c>
      <c r="G13644" t="s">
        <v>54</v>
      </c>
      <c r="H13644" t="s">
        <v>307</v>
      </c>
      <c r="I13644" s="90" t="s">
        <v>817</v>
      </c>
      <c r="J13644" s="3">
        <v>545833</v>
      </c>
    </row>
    <row r="13645" spans="1:10" hidden="1" x14ac:dyDescent="0.25">
      <c r="A13645" t="s">
        <v>133</v>
      </c>
      <c r="B13645" t="s">
        <v>128</v>
      </c>
      <c r="C13645">
        <v>2025</v>
      </c>
      <c r="D13645" t="s">
        <v>58</v>
      </c>
      <c r="E13645" t="s">
        <v>45</v>
      </c>
      <c r="F13645" t="s">
        <v>304</v>
      </c>
      <c r="G13645" t="s">
        <v>54</v>
      </c>
      <c r="H13645" t="s">
        <v>308</v>
      </c>
      <c r="I13645" t="s">
        <v>520</v>
      </c>
      <c r="J13645" s="3">
        <v>59000</v>
      </c>
    </row>
    <row r="13646" spans="1:10" hidden="1" x14ac:dyDescent="0.25">
      <c r="A13646" t="s">
        <v>133</v>
      </c>
      <c r="B13646" t="s">
        <v>128</v>
      </c>
      <c r="C13646">
        <v>2025</v>
      </c>
      <c r="D13646" t="s">
        <v>58</v>
      </c>
      <c r="E13646" t="s">
        <v>45</v>
      </c>
      <c r="F13646" t="s">
        <v>304</v>
      </c>
      <c r="G13646" t="s">
        <v>54</v>
      </c>
      <c r="H13646" t="s">
        <v>308</v>
      </c>
      <c r="I13646" t="s">
        <v>704</v>
      </c>
      <c r="J13646" s="3">
        <v>35500</v>
      </c>
    </row>
    <row r="13647" spans="1:10" hidden="1" x14ac:dyDescent="0.25">
      <c r="A13647" t="s">
        <v>133</v>
      </c>
      <c r="B13647" t="s">
        <v>128</v>
      </c>
      <c r="C13647">
        <v>2025</v>
      </c>
      <c r="D13647" t="s">
        <v>58</v>
      </c>
      <c r="E13647" t="s">
        <v>45</v>
      </c>
      <c r="F13647" t="s">
        <v>304</v>
      </c>
      <c r="G13647" t="s">
        <v>54</v>
      </c>
      <c r="H13647" t="s">
        <v>308</v>
      </c>
      <c r="I13647" t="s">
        <v>592</v>
      </c>
      <c r="J13647" s="3">
        <v>60000</v>
      </c>
    </row>
    <row r="13648" spans="1:10" hidden="1" x14ac:dyDescent="0.25">
      <c r="A13648" t="s">
        <v>133</v>
      </c>
      <c r="B13648" t="s">
        <v>128</v>
      </c>
      <c r="C13648">
        <v>2025</v>
      </c>
      <c r="D13648" t="s">
        <v>58</v>
      </c>
      <c r="E13648" t="s">
        <v>45</v>
      </c>
      <c r="F13648" t="s">
        <v>304</v>
      </c>
      <c r="G13648" t="s">
        <v>54</v>
      </c>
      <c r="H13648" t="s">
        <v>308</v>
      </c>
      <c r="I13648" s="90" t="s">
        <v>714</v>
      </c>
      <c r="J13648" s="3">
        <v>20000</v>
      </c>
    </row>
    <row r="13649" spans="1:10" hidden="1" x14ac:dyDescent="0.25">
      <c r="A13649" t="s">
        <v>133</v>
      </c>
      <c r="B13649" t="s">
        <v>128</v>
      </c>
      <c r="C13649">
        <v>2025</v>
      </c>
      <c r="D13649" t="s">
        <v>58</v>
      </c>
      <c r="E13649" t="s">
        <v>45</v>
      </c>
      <c r="F13649" t="s">
        <v>304</v>
      </c>
      <c r="G13649" t="s">
        <v>54</v>
      </c>
      <c r="H13649" t="s">
        <v>308</v>
      </c>
      <c r="I13649" s="90" t="s">
        <v>817</v>
      </c>
      <c r="J13649" s="3">
        <v>65500</v>
      </c>
    </row>
    <row r="13650" spans="1:10" hidden="1" x14ac:dyDescent="0.25">
      <c r="A13650" t="s">
        <v>133</v>
      </c>
      <c r="B13650" t="s">
        <v>128</v>
      </c>
      <c r="C13650">
        <v>2025</v>
      </c>
      <c r="D13650" t="s">
        <v>58</v>
      </c>
      <c r="E13650" t="s">
        <v>45</v>
      </c>
      <c r="F13650" t="s">
        <v>304</v>
      </c>
      <c r="G13650" t="s">
        <v>54</v>
      </c>
      <c r="H13650" t="s">
        <v>309</v>
      </c>
      <c r="I13650" t="s">
        <v>520</v>
      </c>
      <c r="J13650" s="3">
        <v>491667</v>
      </c>
    </row>
    <row r="13651" spans="1:10" hidden="1" x14ac:dyDescent="0.25">
      <c r="A13651" t="s">
        <v>133</v>
      </c>
      <c r="B13651" t="s">
        <v>128</v>
      </c>
      <c r="C13651">
        <v>2025</v>
      </c>
      <c r="D13651" t="s">
        <v>58</v>
      </c>
      <c r="E13651" t="s">
        <v>45</v>
      </c>
      <c r="F13651" t="s">
        <v>304</v>
      </c>
      <c r="G13651" t="s">
        <v>54</v>
      </c>
      <c r="H13651" t="s">
        <v>309</v>
      </c>
      <c r="I13651" t="s">
        <v>592</v>
      </c>
      <c r="J13651" s="3">
        <v>500000</v>
      </c>
    </row>
    <row r="13652" spans="1:10" hidden="1" x14ac:dyDescent="0.25">
      <c r="A13652" t="s">
        <v>133</v>
      </c>
      <c r="B13652" t="s">
        <v>128</v>
      </c>
      <c r="C13652">
        <v>2025</v>
      </c>
      <c r="D13652" t="s">
        <v>58</v>
      </c>
      <c r="E13652" t="s">
        <v>45</v>
      </c>
      <c r="F13652" t="s">
        <v>304</v>
      </c>
      <c r="G13652" t="s">
        <v>54</v>
      </c>
      <c r="H13652" t="s">
        <v>309</v>
      </c>
      <c r="I13652" t="s">
        <v>704</v>
      </c>
      <c r="J13652" s="3">
        <v>295833</v>
      </c>
    </row>
    <row r="13653" spans="1:10" hidden="1" x14ac:dyDescent="0.25">
      <c r="A13653" t="s">
        <v>133</v>
      </c>
      <c r="B13653" t="s">
        <v>128</v>
      </c>
      <c r="C13653">
        <v>2025</v>
      </c>
      <c r="D13653" t="s">
        <v>58</v>
      </c>
      <c r="E13653" t="s">
        <v>45</v>
      </c>
      <c r="F13653" t="s">
        <v>304</v>
      </c>
      <c r="G13653" t="s">
        <v>54</v>
      </c>
      <c r="H13653" t="s">
        <v>309</v>
      </c>
      <c r="I13653" s="90" t="s">
        <v>714</v>
      </c>
      <c r="J13653" s="3">
        <v>166667</v>
      </c>
    </row>
    <row r="13654" spans="1:10" hidden="1" x14ac:dyDescent="0.25">
      <c r="A13654" t="s">
        <v>133</v>
      </c>
      <c r="B13654" t="s">
        <v>128</v>
      </c>
      <c r="C13654">
        <v>2025</v>
      </c>
      <c r="D13654" t="s">
        <v>58</v>
      </c>
      <c r="E13654" t="s">
        <v>45</v>
      </c>
      <c r="F13654" t="s">
        <v>304</v>
      </c>
      <c r="G13654" t="s">
        <v>54</v>
      </c>
      <c r="H13654" t="s">
        <v>309</v>
      </c>
      <c r="I13654" s="90" t="s">
        <v>817</v>
      </c>
      <c r="J13654" s="3">
        <v>545833</v>
      </c>
    </row>
    <row r="13655" spans="1:10" hidden="1" x14ac:dyDescent="0.25">
      <c r="A13655" t="s">
        <v>133</v>
      </c>
      <c r="B13655" t="s">
        <v>128</v>
      </c>
      <c r="C13655">
        <v>2025</v>
      </c>
      <c r="D13655" t="s">
        <v>58</v>
      </c>
      <c r="E13655" t="s">
        <v>45</v>
      </c>
      <c r="F13655" t="s">
        <v>304</v>
      </c>
      <c r="G13655" t="s">
        <v>54</v>
      </c>
      <c r="H13655" t="s">
        <v>310</v>
      </c>
      <c r="I13655" t="s">
        <v>520</v>
      </c>
      <c r="J13655" s="3">
        <v>245833</v>
      </c>
    </row>
    <row r="13656" spans="1:10" hidden="1" x14ac:dyDescent="0.25">
      <c r="A13656" t="s">
        <v>133</v>
      </c>
      <c r="B13656" t="s">
        <v>128</v>
      </c>
      <c r="C13656">
        <v>2025</v>
      </c>
      <c r="D13656" t="s">
        <v>58</v>
      </c>
      <c r="E13656" t="s">
        <v>45</v>
      </c>
      <c r="F13656" t="s">
        <v>304</v>
      </c>
      <c r="G13656" t="s">
        <v>54</v>
      </c>
      <c r="H13656" t="s">
        <v>310</v>
      </c>
      <c r="I13656" t="s">
        <v>592</v>
      </c>
      <c r="J13656" s="3">
        <v>250000</v>
      </c>
    </row>
    <row r="13657" spans="1:10" hidden="1" x14ac:dyDescent="0.25">
      <c r="A13657" t="s">
        <v>133</v>
      </c>
      <c r="B13657" t="s">
        <v>128</v>
      </c>
      <c r="C13657">
        <v>2025</v>
      </c>
      <c r="D13657" t="s">
        <v>58</v>
      </c>
      <c r="E13657" t="s">
        <v>45</v>
      </c>
      <c r="F13657" t="s">
        <v>304</v>
      </c>
      <c r="G13657" t="s">
        <v>54</v>
      </c>
      <c r="H13657" t="s">
        <v>310</v>
      </c>
      <c r="I13657" t="s">
        <v>704</v>
      </c>
      <c r="J13657" s="3">
        <v>147917</v>
      </c>
    </row>
    <row r="13658" spans="1:10" hidden="1" x14ac:dyDescent="0.25">
      <c r="A13658" t="s">
        <v>133</v>
      </c>
      <c r="B13658" t="s">
        <v>128</v>
      </c>
      <c r="C13658">
        <v>2025</v>
      </c>
      <c r="D13658" t="s">
        <v>58</v>
      </c>
      <c r="E13658" t="s">
        <v>45</v>
      </c>
      <c r="F13658" t="s">
        <v>304</v>
      </c>
      <c r="G13658" t="s">
        <v>54</v>
      </c>
      <c r="H13658" t="s">
        <v>310</v>
      </c>
      <c r="I13658" s="90" t="s">
        <v>714</v>
      </c>
      <c r="J13658" s="3">
        <v>75000</v>
      </c>
    </row>
    <row r="13659" spans="1:10" hidden="1" x14ac:dyDescent="0.25">
      <c r="A13659" t="s">
        <v>133</v>
      </c>
      <c r="B13659" t="s">
        <v>128</v>
      </c>
      <c r="C13659">
        <v>2025</v>
      </c>
      <c r="D13659" t="s">
        <v>58</v>
      </c>
      <c r="E13659" t="s">
        <v>45</v>
      </c>
      <c r="F13659" t="s">
        <v>304</v>
      </c>
      <c r="G13659" t="s">
        <v>54</v>
      </c>
      <c r="H13659" t="s">
        <v>310</v>
      </c>
      <c r="I13659" s="90" t="s">
        <v>817</v>
      </c>
      <c r="J13659" s="3">
        <v>272917</v>
      </c>
    </row>
    <row r="13660" spans="1:10" hidden="1" x14ac:dyDescent="0.25">
      <c r="A13660" t="s">
        <v>133</v>
      </c>
      <c r="B13660" t="s">
        <v>128</v>
      </c>
      <c r="C13660">
        <v>2025</v>
      </c>
      <c r="D13660" t="s">
        <v>58</v>
      </c>
      <c r="E13660" t="s">
        <v>45</v>
      </c>
      <c r="F13660" t="s">
        <v>304</v>
      </c>
      <c r="G13660" t="s">
        <v>54</v>
      </c>
      <c r="H13660" t="s">
        <v>332</v>
      </c>
    </row>
    <row r="13661" spans="1:10" hidden="1" x14ac:dyDescent="0.25">
      <c r="A13661" t="s">
        <v>133</v>
      </c>
      <c r="B13661" t="s">
        <v>128</v>
      </c>
      <c r="C13661">
        <v>2025</v>
      </c>
      <c r="D13661" t="s">
        <v>58</v>
      </c>
      <c r="E13661" t="s">
        <v>45</v>
      </c>
      <c r="F13661" t="s">
        <v>304</v>
      </c>
      <c r="G13661" t="s">
        <v>54</v>
      </c>
      <c r="H13661" s="90" t="s">
        <v>828</v>
      </c>
      <c r="I13661" s="90" t="s">
        <v>817</v>
      </c>
      <c r="J13661" s="3">
        <v>200000</v>
      </c>
    </row>
    <row r="13662" spans="1:10" hidden="1" x14ac:dyDescent="0.25">
      <c r="A13662" t="s">
        <v>133</v>
      </c>
      <c r="B13662" t="s">
        <v>128</v>
      </c>
      <c r="C13662">
        <v>2025</v>
      </c>
      <c r="D13662" t="s">
        <v>58</v>
      </c>
      <c r="E13662" t="s">
        <v>45</v>
      </c>
      <c r="F13662" t="s">
        <v>304</v>
      </c>
      <c r="G13662" t="s">
        <v>54</v>
      </c>
      <c r="H13662" t="s">
        <v>453</v>
      </c>
      <c r="I13662" t="s">
        <v>520</v>
      </c>
      <c r="J13662" s="22">
        <v>1800000</v>
      </c>
    </row>
    <row r="13663" spans="1:10" hidden="1" x14ac:dyDescent="0.25">
      <c r="A13663" t="s">
        <v>133</v>
      </c>
      <c r="B13663" t="s">
        <v>128</v>
      </c>
      <c r="C13663">
        <v>2025</v>
      </c>
      <c r="D13663" t="s">
        <v>58</v>
      </c>
      <c r="E13663" t="s">
        <v>45</v>
      </c>
      <c r="F13663" t="s">
        <v>304</v>
      </c>
      <c r="G13663" t="s">
        <v>54</v>
      </c>
      <c r="H13663" t="s">
        <v>453</v>
      </c>
      <c r="I13663" t="s">
        <v>592</v>
      </c>
    </row>
    <row r="13664" spans="1:10" hidden="1" x14ac:dyDescent="0.25">
      <c r="A13664" t="s">
        <v>133</v>
      </c>
      <c r="B13664" t="s">
        <v>128</v>
      </c>
      <c r="C13664">
        <v>2025</v>
      </c>
      <c r="D13664" t="s">
        <v>58</v>
      </c>
      <c r="E13664" t="s">
        <v>45</v>
      </c>
      <c r="F13664" t="s">
        <v>304</v>
      </c>
      <c r="G13664" t="s">
        <v>54</v>
      </c>
      <c r="H13664" t="s">
        <v>312</v>
      </c>
    </row>
    <row r="13665" spans="1:10" hidden="1" x14ac:dyDescent="0.25">
      <c r="A13665" t="s">
        <v>133</v>
      </c>
      <c r="B13665" t="s">
        <v>128</v>
      </c>
      <c r="C13665">
        <v>2025</v>
      </c>
      <c r="D13665" t="s">
        <v>58</v>
      </c>
      <c r="E13665" t="s">
        <v>45</v>
      </c>
      <c r="F13665" t="s">
        <v>304</v>
      </c>
      <c r="G13665" t="s">
        <v>54</v>
      </c>
      <c r="H13665" t="s">
        <v>313</v>
      </c>
      <c r="I13665" t="s">
        <v>559</v>
      </c>
      <c r="J13665" s="3">
        <v>124514</v>
      </c>
    </row>
    <row r="13666" spans="1:10" hidden="1" x14ac:dyDescent="0.25">
      <c r="A13666" t="s">
        <v>133</v>
      </c>
      <c r="B13666" t="s">
        <v>128</v>
      </c>
      <c r="C13666">
        <v>2025</v>
      </c>
      <c r="D13666" t="s">
        <v>58</v>
      </c>
      <c r="E13666" t="s">
        <v>45</v>
      </c>
      <c r="F13666" t="s">
        <v>304</v>
      </c>
      <c r="G13666" t="s">
        <v>54</v>
      </c>
      <c r="H13666" t="s">
        <v>593</v>
      </c>
      <c r="I13666" t="s">
        <v>514</v>
      </c>
    </row>
    <row r="13667" spans="1:10" hidden="1" x14ac:dyDescent="0.25">
      <c r="A13667" t="s">
        <v>133</v>
      </c>
      <c r="B13667" t="s">
        <v>128</v>
      </c>
      <c r="C13667">
        <v>2025</v>
      </c>
      <c r="D13667" t="s">
        <v>58</v>
      </c>
      <c r="E13667" t="s">
        <v>45</v>
      </c>
      <c r="F13667" t="s">
        <v>304</v>
      </c>
      <c r="G13667" t="s">
        <v>54</v>
      </c>
      <c r="H13667" t="s">
        <v>314</v>
      </c>
      <c r="I13667" t="s">
        <v>398</v>
      </c>
      <c r="J13667" s="3">
        <v>1936000</v>
      </c>
    </row>
    <row r="13668" spans="1:10" hidden="1" x14ac:dyDescent="0.25">
      <c r="A13668" t="s">
        <v>133</v>
      </c>
      <c r="B13668" t="s">
        <v>128</v>
      </c>
      <c r="C13668">
        <v>2025</v>
      </c>
      <c r="D13668" t="s">
        <v>58</v>
      </c>
      <c r="E13668" t="s">
        <v>45</v>
      </c>
      <c r="F13668" t="s">
        <v>304</v>
      </c>
      <c r="G13668" t="s">
        <v>54</v>
      </c>
      <c r="H13668" t="s">
        <v>314</v>
      </c>
      <c r="I13668" t="s">
        <v>810</v>
      </c>
      <c r="J13668" s="3">
        <v>216000</v>
      </c>
    </row>
    <row r="13669" spans="1:10" hidden="1" x14ac:dyDescent="0.25">
      <c r="A13669" t="s">
        <v>133</v>
      </c>
      <c r="B13669" t="s">
        <v>128</v>
      </c>
      <c r="C13669">
        <v>2025</v>
      </c>
      <c r="D13669" t="s">
        <v>58</v>
      </c>
      <c r="E13669" t="s">
        <v>45</v>
      </c>
      <c r="F13669" t="s">
        <v>304</v>
      </c>
      <c r="G13669" t="s">
        <v>54</v>
      </c>
      <c r="H13669" t="s">
        <v>314</v>
      </c>
      <c r="I13669" s="90" t="s">
        <v>400</v>
      </c>
      <c r="J13669" s="3">
        <v>786000</v>
      </c>
    </row>
    <row r="13670" spans="1:10" hidden="1" x14ac:dyDescent="0.25">
      <c r="A13670" t="s">
        <v>133</v>
      </c>
      <c r="B13670" t="s">
        <v>128</v>
      </c>
      <c r="C13670">
        <v>2025</v>
      </c>
      <c r="D13670" t="s">
        <v>58</v>
      </c>
      <c r="E13670" t="s">
        <v>45</v>
      </c>
      <c r="F13670" t="s">
        <v>304</v>
      </c>
      <c r="G13670" t="s">
        <v>54</v>
      </c>
      <c r="H13670" t="s">
        <v>315</v>
      </c>
      <c r="I13670" t="s">
        <v>454</v>
      </c>
      <c r="J13670" s="3">
        <v>236000</v>
      </c>
    </row>
    <row r="13671" spans="1:10" hidden="1" x14ac:dyDescent="0.25">
      <c r="A13671" t="s">
        <v>133</v>
      </c>
      <c r="B13671" t="s">
        <v>128</v>
      </c>
      <c r="C13671">
        <v>2025</v>
      </c>
      <c r="D13671" t="s">
        <v>58</v>
      </c>
      <c r="E13671" t="s">
        <v>45</v>
      </c>
      <c r="F13671" t="s">
        <v>304</v>
      </c>
      <c r="G13671" t="s">
        <v>54</v>
      </c>
      <c r="H13671" t="s">
        <v>315</v>
      </c>
      <c r="I13671" t="s">
        <v>594</v>
      </c>
      <c r="J13671" s="3">
        <v>716000</v>
      </c>
    </row>
    <row r="13672" spans="1:10" hidden="1" x14ac:dyDescent="0.25">
      <c r="A13672" t="s">
        <v>133</v>
      </c>
      <c r="B13672" t="s">
        <v>128</v>
      </c>
      <c r="C13672">
        <v>2025</v>
      </c>
      <c r="D13672" t="s">
        <v>58</v>
      </c>
      <c r="E13672" t="s">
        <v>45</v>
      </c>
      <c r="F13672" t="s">
        <v>304</v>
      </c>
      <c r="G13672" t="s">
        <v>47</v>
      </c>
      <c r="H13672" t="s">
        <v>748</v>
      </c>
      <c r="I13672" t="s">
        <v>591</v>
      </c>
    </row>
    <row r="13673" spans="1:10" hidden="1" x14ac:dyDescent="0.25">
      <c r="A13673" t="s">
        <v>133</v>
      </c>
      <c r="B13673" t="s">
        <v>128</v>
      </c>
      <c r="C13673">
        <v>2025</v>
      </c>
      <c r="D13673" t="s">
        <v>58</v>
      </c>
      <c r="E13673" t="s">
        <v>45</v>
      </c>
      <c r="F13673" t="s">
        <v>304</v>
      </c>
      <c r="G13673" t="s">
        <v>49</v>
      </c>
      <c r="H13673" t="s">
        <v>317</v>
      </c>
      <c r="I13673" t="s">
        <v>520</v>
      </c>
    </row>
    <row r="13674" spans="1:10" hidden="1" x14ac:dyDescent="0.25">
      <c r="A13674" t="s">
        <v>133</v>
      </c>
      <c r="B13674" t="s">
        <v>128</v>
      </c>
      <c r="C13674">
        <v>2025</v>
      </c>
      <c r="D13674" t="s">
        <v>58</v>
      </c>
      <c r="E13674" t="s">
        <v>45</v>
      </c>
      <c r="F13674" t="s">
        <v>50</v>
      </c>
      <c r="G13674" t="s">
        <v>56</v>
      </c>
      <c r="H13674" t="s">
        <v>124</v>
      </c>
      <c r="I13674" t="s">
        <v>401</v>
      </c>
      <c r="J13674" s="3">
        <v>143990</v>
      </c>
    </row>
    <row r="13675" spans="1:10" hidden="1" x14ac:dyDescent="0.25">
      <c r="A13675" t="s">
        <v>133</v>
      </c>
      <c r="B13675" t="s">
        <v>128</v>
      </c>
      <c r="C13675">
        <v>2025</v>
      </c>
      <c r="D13675" t="s">
        <v>58</v>
      </c>
      <c r="E13675" t="s">
        <v>45</v>
      </c>
      <c r="F13675" t="s">
        <v>50</v>
      </c>
      <c r="G13675" t="s">
        <v>56</v>
      </c>
      <c r="H13675" t="s">
        <v>98</v>
      </c>
      <c r="I13675" t="s">
        <v>401</v>
      </c>
      <c r="J13675" s="3">
        <v>249160</v>
      </c>
    </row>
    <row r="13676" spans="1:10" hidden="1" x14ac:dyDescent="0.25">
      <c r="A13676" t="s">
        <v>133</v>
      </c>
      <c r="B13676" t="s">
        <v>128</v>
      </c>
      <c r="C13676">
        <v>2025</v>
      </c>
      <c r="D13676" t="s">
        <v>58</v>
      </c>
      <c r="E13676" t="s">
        <v>45</v>
      </c>
      <c r="F13676" t="s">
        <v>50</v>
      </c>
      <c r="G13676" t="s">
        <v>56</v>
      </c>
      <c r="H13676" t="s">
        <v>98</v>
      </c>
      <c r="I13676" t="s">
        <v>569</v>
      </c>
      <c r="J13676" s="3">
        <v>1169117.8799999999</v>
      </c>
    </row>
    <row r="13677" spans="1:10" hidden="1" x14ac:dyDescent="0.25">
      <c r="A13677" t="s">
        <v>133</v>
      </c>
      <c r="B13677" t="s">
        <v>128</v>
      </c>
      <c r="C13677">
        <v>2025</v>
      </c>
      <c r="D13677" t="s">
        <v>58</v>
      </c>
      <c r="E13677" t="s">
        <v>45</v>
      </c>
      <c r="F13677" t="s">
        <v>50</v>
      </c>
      <c r="G13677" t="s">
        <v>56</v>
      </c>
      <c r="H13677" t="s">
        <v>265</v>
      </c>
      <c r="I13677" s="90" t="s">
        <v>398</v>
      </c>
      <c r="J13677" s="3">
        <v>5600</v>
      </c>
    </row>
    <row r="13678" spans="1:10" hidden="1" x14ac:dyDescent="0.25">
      <c r="A13678" t="s">
        <v>133</v>
      </c>
      <c r="B13678" t="s">
        <v>128</v>
      </c>
      <c r="C13678">
        <v>2025</v>
      </c>
      <c r="D13678" t="s">
        <v>58</v>
      </c>
      <c r="E13678" t="s">
        <v>45</v>
      </c>
      <c r="F13678" t="s">
        <v>50</v>
      </c>
      <c r="G13678" t="s">
        <v>56</v>
      </c>
      <c r="H13678" t="s">
        <v>265</v>
      </c>
      <c r="I13678" t="s">
        <v>454</v>
      </c>
    </row>
    <row r="13679" spans="1:10" hidden="1" x14ac:dyDescent="0.25">
      <c r="A13679" t="s">
        <v>133</v>
      </c>
      <c r="B13679" t="s">
        <v>128</v>
      </c>
      <c r="C13679">
        <v>2025</v>
      </c>
      <c r="D13679" t="s">
        <v>58</v>
      </c>
      <c r="E13679" t="s">
        <v>45</v>
      </c>
      <c r="F13679" t="s">
        <v>50</v>
      </c>
      <c r="G13679" t="s">
        <v>56</v>
      </c>
      <c r="H13679" t="s">
        <v>265</v>
      </c>
      <c r="I13679" t="s">
        <v>675</v>
      </c>
    </row>
    <row r="13680" spans="1:10" hidden="1" x14ac:dyDescent="0.25">
      <c r="A13680" t="s">
        <v>133</v>
      </c>
      <c r="B13680" t="s">
        <v>128</v>
      </c>
      <c r="C13680">
        <v>2025</v>
      </c>
      <c r="D13680" t="s">
        <v>58</v>
      </c>
      <c r="E13680" t="s">
        <v>45</v>
      </c>
      <c r="F13680" t="s">
        <v>50</v>
      </c>
      <c r="G13680" t="s">
        <v>56</v>
      </c>
      <c r="H13680" t="s">
        <v>265</v>
      </c>
      <c r="I13680" t="s">
        <v>514</v>
      </c>
    </row>
    <row r="13681" spans="1:10" hidden="1" x14ac:dyDescent="0.25">
      <c r="A13681" t="s">
        <v>133</v>
      </c>
      <c r="B13681" t="s">
        <v>128</v>
      </c>
      <c r="C13681">
        <v>2025</v>
      </c>
      <c r="D13681" t="s">
        <v>58</v>
      </c>
      <c r="E13681" t="s">
        <v>45</v>
      </c>
      <c r="F13681" t="s">
        <v>50</v>
      </c>
      <c r="G13681" t="s">
        <v>56</v>
      </c>
      <c r="H13681" t="s">
        <v>265</v>
      </c>
      <c r="I13681" t="s">
        <v>581</v>
      </c>
    </row>
    <row r="13682" spans="1:10" hidden="1" x14ac:dyDescent="0.25">
      <c r="A13682" t="s">
        <v>133</v>
      </c>
      <c r="B13682" t="s">
        <v>128</v>
      </c>
      <c r="C13682">
        <v>2025</v>
      </c>
      <c r="D13682" t="s">
        <v>58</v>
      </c>
      <c r="E13682" t="s">
        <v>45</v>
      </c>
      <c r="F13682" t="s">
        <v>50</v>
      </c>
      <c r="G13682" t="s">
        <v>56</v>
      </c>
      <c r="H13682" t="s">
        <v>265</v>
      </c>
      <c r="I13682" t="s">
        <v>399</v>
      </c>
    </row>
    <row r="13683" spans="1:10" hidden="1" x14ac:dyDescent="0.25">
      <c r="A13683" t="s">
        <v>133</v>
      </c>
      <c r="B13683" t="s">
        <v>128</v>
      </c>
      <c r="C13683">
        <v>2025</v>
      </c>
      <c r="D13683" t="s">
        <v>58</v>
      </c>
      <c r="E13683" t="s">
        <v>45</v>
      </c>
      <c r="F13683" t="s">
        <v>50</v>
      </c>
      <c r="G13683" t="s">
        <v>56</v>
      </c>
      <c r="H13683" t="s">
        <v>265</v>
      </c>
      <c r="I13683" t="s">
        <v>403</v>
      </c>
    </row>
    <row r="13684" spans="1:10" hidden="1" x14ac:dyDescent="0.25">
      <c r="A13684" t="s">
        <v>133</v>
      </c>
      <c r="B13684" t="s">
        <v>128</v>
      </c>
      <c r="C13684">
        <v>2025</v>
      </c>
      <c r="D13684" t="s">
        <v>58</v>
      </c>
      <c r="E13684" t="s">
        <v>45</v>
      </c>
      <c r="F13684" t="s">
        <v>50</v>
      </c>
      <c r="G13684" t="s">
        <v>56</v>
      </c>
      <c r="H13684" t="s">
        <v>690</v>
      </c>
      <c r="I13684" t="s">
        <v>382</v>
      </c>
    </row>
    <row r="13685" spans="1:10" hidden="1" x14ac:dyDescent="0.25">
      <c r="A13685" t="s">
        <v>133</v>
      </c>
      <c r="B13685" t="s">
        <v>128</v>
      </c>
      <c r="C13685">
        <v>2025</v>
      </c>
      <c r="D13685" t="s">
        <v>58</v>
      </c>
      <c r="E13685" t="s">
        <v>45</v>
      </c>
      <c r="F13685" t="s">
        <v>50</v>
      </c>
      <c r="G13685" t="s">
        <v>56</v>
      </c>
      <c r="H13685" t="s">
        <v>690</v>
      </c>
      <c r="I13685" t="s">
        <v>576</v>
      </c>
    </row>
    <row r="13686" spans="1:10" hidden="1" x14ac:dyDescent="0.25">
      <c r="A13686" t="s">
        <v>133</v>
      </c>
      <c r="B13686" t="s">
        <v>128</v>
      </c>
      <c r="C13686">
        <v>2025</v>
      </c>
      <c r="D13686" t="s">
        <v>58</v>
      </c>
      <c r="E13686" t="s">
        <v>45</v>
      </c>
      <c r="F13686" t="s">
        <v>50</v>
      </c>
      <c r="G13686" t="s">
        <v>56</v>
      </c>
      <c r="H13686" t="s">
        <v>193</v>
      </c>
      <c r="I13686" t="s">
        <v>702</v>
      </c>
      <c r="J13686" s="3">
        <v>2236333.12</v>
      </c>
    </row>
    <row r="13687" spans="1:10" hidden="1" x14ac:dyDescent="0.25">
      <c r="A13687" t="s">
        <v>133</v>
      </c>
      <c r="B13687" t="s">
        <v>128</v>
      </c>
      <c r="C13687">
        <v>2025</v>
      </c>
      <c r="D13687" t="s">
        <v>58</v>
      </c>
      <c r="E13687" t="s">
        <v>45</v>
      </c>
      <c r="F13687" t="s">
        <v>50</v>
      </c>
      <c r="G13687" t="s">
        <v>56</v>
      </c>
      <c r="H13687" t="s">
        <v>193</v>
      </c>
      <c r="I13687" t="s">
        <v>408</v>
      </c>
    </row>
    <row r="13688" spans="1:10" hidden="1" x14ac:dyDescent="0.25">
      <c r="A13688" t="s">
        <v>133</v>
      </c>
      <c r="B13688" t="s">
        <v>128</v>
      </c>
      <c r="C13688">
        <v>2025</v>
      </c>
      <c r="D13688" t="s">
        <v>58</v>
      </c>
      <c r="E13688" t="s">
        <v>45</v>
      </c>
      <c r="F13688" t="s">
        <v>50</v>
      </c>
      <c r="G13688" t="s">
        <v>101</v>
      </c>
      <c r="H13688" t="s">
        <v>99</v>
      </c>
      <c r="I13688" t="s">
        <v>401</v>
      </c>
      <c r="J13688" s="3">
        <v>807960.22</v>
      </c>
    </row>
    <row r="13689" spans="1:10" hidden="1" x14ac:dyDescent="0.25">
      <c r="A13689" t="s">
        <v>133</v>
      </c>
      <c r="B13689" t="s">
        <v>128</v>
      </c>
      <c r="C13689">
        <v>2025</v>
      </c>
      <c r="D13689" t="s">
        <v>58</v>
      </c>
      <c r="E13689" t="s">
        <v>45</v>
      </c>
      <c r="F13689" t="s">
        <v>50</v>
      </c>
      <c r="G13689" t="s">
        <v>49</v>
      </c>
      <c r="H13689" t="s">
        <v>829</v>
      </c>
      <c r="I13689" s="90" t="s">
        <v>422</v>
      </c>
      <c r="J13689" s="3">
        <v>2059000</v>
      </c>
    </row>
    <row r="13690" spans="1:10" hidden="1" x14ac:dyDescent="0.25">
      <c r="A13690" t="s">
        <v>133</v>
      </c>
      <c r="B13690" t="s">
        <v>128</v>
      </c>
      <c r="C13690">
        <v>2025</v>
      </c>
      <c r="D13690" t="s">
        <v>58</v>
      </c>
      <c r="E13690" t="s">
        <v>45</v>
      </c>
      <c r="F13690" t="s">
        <v>50</v>
      </c>
      <c r="G13690" t="s">
        <v>101</v>
      </c>
      <c r="H13690" t="s">
        <v>255</v>
      </c>
      <c r="I13690" t="s">
        <v>408</v>
      </c>
    </row>
    <row r="13691" spans="1:10" hidden="1" x14ac:dyDescent="0.25">
      <c r="A13691" t="s">
        <v>133</v>
      </c>
      <c r="B13691" t="s">
        <v>128</v>
      </c>
      <c r="C13691">
        <v>2025</v>
      </c>
      <c r="D13691" t="s">
        <v>58</v>
      </c>
      <c r="E13691" t="s">
        <v>45</v>
      </c>
      <c r="F13691" t="s">
        <v>50</v>
      </c>
      <c r="G13691" t="s">
        <v>101</v>
      </c>
      <c r="H13691" t="s">
        <v>255</v>
      </c>
      <c r="I13691" t="s">
        <v>383</v>
      </c>
      <c r="J13691" s="3">
        <v>8834</v>
      </c>
    </row>
    <row r="13692" spans="1:10" hidden="1" x14ac:dyDescent="0.25">
      <c r="A13692" t="s">
        <v>133</v>
      </c>
      <c r="B13692" t="s">
        <v>128</v>
      </c>
      <c r="C13692">
        <v>2025</v>
      </c>
      <c r="D13692" t="s">
        <v>58</v>
      </c>
      <c r="E13692" t="s">
        <v>45</v>
      </c>
      <c r="F13692" t="s">
        <v>50</v>
      </c>
      <c r="G13692" t="s">
        <v>101</v>
      </c>
      <c r="H13692" t="s">
        <v>255</v>
      </c>
      <c r="I13692" t="s">
        <v>518</v>
      </c>
    </row>
    <row r="13693" spans="1:10" hidden="1" x14ac:dyDescent="0.25">
      <c r="A13693" t="s">
        <v>133</v>
      </c>
      <c r="B13693" t="s">
        <v>128</v>
      </c>
      <c r="C13693">
        <v>2025</v>
      </c>
      <c r="D13693" t="s">
        <v>58</v>
      </c>
      <c r="E13693" t="s">
        <v>45</v>
      </c>
      <c r="F13693" t="s">
        <v>50</v>
      </c>
      <c r="G13693" t="s">
        <v>101</v>
      </c>
      <c r="H13693" t="s">
        <v>255</v>
      </c>
      <c r="I13693" t="s">
        <v>429</v>
      </c>
    </row>
    <row r="13694" spans="1:10" hidden="1" x14ac:dyDescent="0.25">
      <c r="A13694" t="s">
        <v>133</v>
      </c>
      <c r="B13694" t="s">
        <v>128</v>
      </c>
      <c r="C13694">
        <v>2025</v>
      </c>
      <c r="D13694" t="s">
        <v>58</v>
      </c>
      <c r="E13694" t="s">
        <v>45</v>
      </c>
      <c r="F13694" t="s">
        <v>50</v>
      </c>
      <c r="G13694" t="s">
        <v>101</v>
      </c>
      <c r="H13694" t="s">
        <v>255</v>
      </c>
      <c r="I13694" t="s">
        <v>716</v>
      </c>
    </row>
    <row r="13695" spans="1:10" hidden="1" x14ac:dyDescent="0.25">
      <c r="A13695" t="s">
        <v>133</v>
      </c>
      <c r="B13695" t="s">
        <v>128</v>
      </c>
      <c r="C13695">
        <v>2025</v>
      </c>
      <c r="D13695" t="s">
        <v>58</v>
      </c>
      <c r="E13695" t="s">
        <v>45</v>
      </c>
      <c r="F13695" t="s">
        <v>50</v>
      </c>
      <c r="G13695" t="s">
        <v>101</v>
      </c>
      <c r="H13695" t="s">
        <v>255</v>
      </c>
      <c r="I13695" s="90" t="s">
        <v>827</v>
      </c>
      <c r="J13695" s="3">
        <v>3863.2</v>
      </c>
    </row>
    <row r="13696" spans="1:10" hidden="1" x14ac:dyDescent="0.25">
      <c r="A13696" t="s">
        <v>133</v>
      </c>
      <c r="B13696" t="s">
        <v>128</v>
      </c>
      <c r="C13696">
        <v>2025</v>
      </c>
      <c r="D13696" t="s">
        <v>58</v>
      </c>
      <c r="E13696" t="s">
        <v>45</v>
      </c>
      <c r="F13696" t="s">
        <v>50</v>
      </c>
      <c r="G13696" t="s">
        <v>101</v>
      </c>
      <c r="H13696" t="s">
        <v>255</v>
      </c>
      <c r="I13696" t="s">
        <v>442</v>
      </c>
      <c r="J13696" s="3">
        <v>4047.65</v>
      </c>
    </row>
    <row r="13697" spans="1:10" hidden="1" x14ac:dyDescent="0.25">
      <c r="A13697" t="s">
        <v>133</v>
      </c>
      <c r="B13697" t="s">
        <v>128</v>
      </c>
      <c r="C13697">
        <v>2025</v>
      </c>
      <c r="D13697" t="s">
        <v>58</v>
      </c>
      <c r="E13697" t="s">
        <v>45</v>
      </c>
      <c r="F13697" t="s">
        <v>50</v>
      </c>
      <c r="G13697" t="s">
        <v>101</v>
      </c>
      <c r="H13697" t="s">
        <v>255</v>
      </c>
      <c r="I13697" s="90" t="s">
        <v>825</v>
      </c>
      <c r="J13697" s="3">
        <v>6635</v>
      </c>
    </row>
    <row r="13698" spans="1:10" hidden="1" x14ac:dyDescent="0.25">
      <c r="A13698" t="s">
        <v>133</v>
      </c>
      <c r="B13698" t="s">
        <v>128</v>
      </c>
      <c r="C13698">
        <v>2025</v>
      </c>
      <c r="D13698" t="s">
        <v>58</v>
      </c>
      <c r="E13698" t="s">
        <v>45</v>
      </c>
      <c r="F13698" t="s">
        <v>50</v>
      </c>
      <c r="G13698" t="s">
        <v>101</v>
      </c>
      <c r="H13698" t="s">
        <v>255</v>
      </c>
      <c r="I13698" s="90" t="s">
        <v>822</v>
      </c>
      <c r="J13698" s="3">
        <v>10950</v>
      </c>
    </row>
    <row r="13699" spans="1:10" hidden="1" x14ac:dyDescent="0.25">
      <c r="A13699" t="s">
        <v>133</v>
      </c>
      <c r="B13699" t="s">
        <v>128</v>
      </c>
      <c r="C13699">
        <v>2025</v>
      </c>
      <c r="D13699" t="s">
        <v>58</v>
      </c>
      <c r="E13699" t="s">
        <v>45</v>
      </c>
      <c r="F13699" t="s">
        <v>50</v>
      </c>
      <c r="G13699" t="s">
        <v>101</v>
      </c>
      <c r="H13699" t="s">
        <v>254</v>
      </c>
    </row>
    <row r="13700" spans="1:10" hidden="1" x14ac:dyDescent="0.25">
      <c r="A13700" t="s">
        <v>133</v>
      </c>
      <c r="B13700" t="s">
        <v>128</v>
      </c>
      <c r="C13700">
        <v>2025</v>
      </c>
      <c r="D13700" t="s">
        <v>58</v>
      </c>
      <c r="E13700" t="s">
        <v>45</v>
      </c>
      <c r="F13700" t="s">
        <v>50</v>
      </c>
      <c r="G13700" t="s">
        <v>101</v>
      </c>
      <c r="H13700" t="s">
        <v>255</v>
      </c>
      <c r="I13700" t="s">
        <v>671</v>
      </c>
    </row>
    <row r="13701" spans="1:10" hidden="1" x14ac:dyDescent="0.25">
      <c r="A13701" t="s">
        <v>133</v>
      </c>
      <c r="B13701" t="s">
        <v>128</v>
      </c>
      <c r="C13701">
        <v>2025</v>
      </c>
      <c r="D13701" t="s">
        <v>58</v>
      </c>
      <c r="E13701" t="s">
        <v>45</v>
      </c>
      <c r="F13701" t="s">
        <v>50</v>
      </c>
      <c r="G13701" t="s">
        <v>101</v>
      </c>
      <c r="H13701" t="s">
        <v>678</v>
      </c>
      <c r="I13701" t="s">
        <v>457</v>
      </c>
    </row>
    <row r="13702" spans="1:10" hidden="1" x14ac:dyDescent="0.25">
      <c r="A13702" t="s">
        <v>133</v>
      </c>
      <c r="B13702" t="s">
        <v>128</v>
      </c>
      <c r="C13702">
        <v>2025</v>
      </c>
      <c r="D13702" t="s">
        <v>58</v>
      </c>
      <c r="E13702" t="s">
        <v>45</v>
      </c>
      <c r="F13702" t="s">
        <v>50</v>
      </c>
      <c r="G13702" t="s">
        <v>101</v>
      </c>
      <c r="H13702" t="s">
        <v>678</v>
      </c>
      <c r="I13702" t="s">
        <v>465</v>
      </c>
    </row>
    <row r="13703" spans="1:10" hidden="1" x14ac:dyDescent="0.25">
      <c r="A13703" t="s">
        <v>133</v>
      </c>
      <c r="B13703" t="s">
        <v>128</v>
      </c>
      <c r="C13703">
        <v>2025</v>
      </c>
      <c r="D13703" t="s">
        <v>58</v>
      </c>
      <c r="E13703" t="s">
        <v>45</v>
      </c>
      <c r="F13703" t="s">
        <v>50</v>
      </c>
      <c r="G13703" t="s">
        <v>101</v>
      </c>
      <c r="H13703" t="s">
        <v>678</v>
      </c>
      <c r="I13703" t="s">
        <v>398</v>
      </c>
    </row>
    <row r="13704" spans="1:10" hidden="1" x14ac:dyDescent="0.25">
      <c r="A13704" t="s">
        <v>133</v>
      </c>
      <c r="B13704" t="s">
        <v>128</v>
      </c>
      <c r="C13704">
        <v>2025</v>
      </c>
      <c r="D13704" t="s">
        <v>58</v>
      </c>
      <c r="E13704" t="s">
        <v>45</v>
      </c>
      <c r="F13704" t="s">
        <v>50</v>
      </c>
      <c r="G13704" t="s">
        <v>101</v>
      </c>
      <c r="H13704" t="s">
        <v>678</v>
      </c>
      <c r="I13704" t="s">
        <v>503</v>
      </c>
    </row>
    <row r="13705" spans="1:10" hidden="1" x14ac:dyDescent="0.25">
      <c r="A13705" t="s">
        <v>133</v>
      </c>
      <c r="B13705" t="s">
        <v>128</v>
      </c>
      <c r="C13705">
        <v>2025</v>
      </c>
      <c r="D13705" t="s">
        <v>58</v>
      </c>
      <c r="E13705" t="s">
        <v>45</v>
      </c>
      <c r="F13705" t="s">
        <v>50</v>
      </c>
      <c r="G13705" t="s">
        <v>101</v>
      </c>
      <c r="H13705" t="s">
        <v>678</v>
      </c>
      <c r="I13705" t="s">
        <v>384</v>
      </c>
    </row>
    <row r="13706" spans="1:10" hidden="1" x14ac:dyDescent="0.25">
      <c r="A13706" t="s">
        <v>133</v>
      </c>
      <c r="B13706" t="s">
        <v>128</v>
      </c>
      <c r="C13706">
        <v>2025</v>
      </c>
      <c r="D13706" t="s">
        <v>58</v>
      </c>
      <c r="E13706" t="s">
        <v>45</v>
      </c>
      <c r="F13706" t="s">
        <v>50</v>
      </c>
      <c r="G13706" t="s">
        <v>101</v>
      </c>
      <c r="H13706" t="s">
        <v>678</v>
      </c>
      <c r="I13706" t="s">
        <v>414</v>
      </c>
    </row>
    <row r="13707" spans="1:10" hidden="1" x14ac:dyDescent="0.25">
      <c r="A13707" t="s">
        <v>133</v>
      </c>
      <c r="B13707" t="s">
        <v>128</v>
      </c>
      <c r="C13707">
        <v>2025</v>
      </c>
      <c r="D13707" t="s">
        <v>58</v>
      </c>
      <c r="E13707" t="s">
        <v>45</v>
      </c>
      <c r="F13707" t="s">
        <v>50</v>
      </c>
      <c r="G13707" t="s">
        <v>101</v>
      </c>
      <c r="H13707" t="s">
        <v>678</v>
      </c>
      <c r="I13707" t="s">
        <v>409</v>
      </c>
    </row>
    <row r="13708" spans="1:10" hidden="1" x14ac:dyDescent="0.25">
      <c r="A13708" t="s">
        <v>133</v>
      </c>
      <c r="B13708" t="s">
        <v>128</v>
      </c>
      <c r="C13708">
        <v>2025</v>
      </c>
      <c r="D13708" t="s">
        <v>58</v>
      </c>
      <c r="E13708" t="s">
        <v>45</v>
      </c>
      <c r="F13708" t="s">
        <v>50</v>
      </c>
      <c r="G13708" t="s">
        <v>101</v>
      </c>
      <c r="H13708" t="s">
        <v>678</v>
      </c>
      <c r="I13708" t="s">
        <v>417</v>
      </c>
    </row>
    <row r="13709" spans="1:10" hidden="1" x14ac:dyDescent="0.25">
      <c r="A13709" t="s">
        <v>133</v>
      </c>
      <c r="B13709" t="s">
        <v>128</v>
      </c>
      <c r="C13709">
        <v>2025</v>
      </c>
      <c r="D13709" t="s">
        <v>58</v>
      </c>
      <c r="E13709" t="s">
        <v>45</v>
      </c>
      <c r="F13709" t="s">
        <v>50</v>
      </c>
      <c r="G13709" t="s">
        <v>101</v>
      </c>
      <c r="H13709" t="s">
        <v>678</v>
      </c>
      <c r="I13709" t="s">
        <v>505</v>
      </c>
    </row>
    <row r="13710" spans="1:10" hidden="1" x14ac:dyDescent="0.25">
      <c r="A13710" t="s">
        <v>133</v>
      </c>
      <c r="B13710" t="s">
        <v>128</v>
      </c>
      <c r="C13710">
        <v>2025</v>
      </c>
      <c r="D13710" t="s">
        <v>58</v>
      </c>
      <c r="E13710" t="s">
        <v>45</v>
      </c>
      <c r="F13710" t="s">
        <v>50</v>
      </c>
      <c r="G13710" t="s">
        <v>101</v>
      </c>
      <c r="H13710" t="s">
        <v>678</v>
      </c>
      <c r="I13710" t="s">
        <v>403</v>
      </c>
      <c r="J13710" s="3">
        <v>-531.05999999999995</v>
      </c>
    </row>
    <row r="13711" spans="1:10" hidden="1" x14ac:dyDescent="0.25">
      <c r="A13711" t="s">
        <v>133</v>
      </c>
      <c r="B13711" t="s">
        <v>128</v>
      </c>
      <c r="C13711">
        <v>2025</v>
      </c>
      <c r="D13711" t="s">
        <v>58</v>
      </c>
      <c r="E13711" t="s">
        <v>45</v>
      </c>
      <c r="F13711" t="s">
        <v>50</v>
      </c>
      <c r="G13711" t="s">
        <v>101</v>
      </c>
      <c r="H13711" t="s">
        <v>678</v>
      </c>
      <c r="I13711" s="90" t="s">
        <v>457</v>
      </c>
      <c r="J13711" s="3"/>
    </row>
    <row r="13712" spans="1:10" hidden="1" x14ac:dyDescent="0.25">
      <c r="A13712" t="s">
        <v>133</v>
      </c>
      <c r="B13712" t="s">
        <v>128</v>
      </c>
      <c r="C13712">
        <v>2025</v>
      </c>
      <c r="D13712" t="s">
        <v>58</v>
      </c>
      <c r="E13712" t="s">
        <v>45</v>
      </c>
      <c r="F13712" t="s">
        <v>50</v>
      </c>
      <c r="G13712" t="s">
        <v>101</v>
      </c>
      <c r="H13712" t="s">
        <v>678</v>
      </c>
    </row>
    <row r="13713" spans="1:10" hidden="1" x14ac:dyDescent="0.25">
      <c r="A13713" t="s">
        <v>133</v>
      </c>
      <c r="B13713" t="s">
        <v>128</v>
      </c>
      <c r="C13713">
        <v>2025</v>
      </c>
      <c r="D13713" t="s">
        <v>58</v>
      </c>
      <c r="E13713" t="s">
        <v>45</v>
      </c>
      <c r="F13713" t="s">
        <v>50</v>
      </c>
      <c r="G13713" t="s">
        <v>101</v>
      </c>
      <c r="H13713" t="s">
        <v>678</v>
      </c>
    </row>
    <row r="13714" spans="1:10" hidden="1" x14ac:dyDescent="0.25">
      <c r="A13714" t="s">
        <v>133</v>
      </c>
      <c r="B13714" t="s">
        <v>128</v>
      </c>
      <c r="C13714">
        <v>2025</v>
      </c>
      <c r="D13714" t="s">
        <v>58</v>
      </c>
      <c r="E13714" t="s">
        <v>45</v>
      </c>
      <c r="F13714" t="s">
        <v>50</v>
      </c>
      <c r="G13714" t="s">
        <v>101</v>
      </c>
      <c r="H13714" t="s">
        <v>30</v>
      </c>
      <c r="I13714" s="90" t="s">
        <v>556</v>
      </c>
      <c r="J13714" s="3"/>
    </row>
    <row r="13715" spans="1:10" hidden="1" x14ac:dyDescent="0.25">
      <c r="A13715" t="s">
        <v>133</v>
      </c>
      <c r="B13715" t="s">
        <v>128</v>
      </c>
      <c r="C13715">
        <v>2025</v>
      </c>
      <c r="D13715" t="s">
        <v>58</v>
      </c>
      <c r="E13715" t="s">
        <v>45</v>
      </c>
      <c r="F13715" t="s">
        <v>50</v>
      </c>
      <c r="G13715" t="s">
        <v>101</v>
      </c>
      <c r="H13715" t="s">
        <v>30</v>
      </c>
      <c r="I13715" s="90" t="s">
        <v>544</v>
      </c>
      <c r="J13715" s="3"/>
    </row>
    <row r="13716" spans="1:10" hidden="1" x14ac:dyDescent="0.25">
      <c r="A13716" t="s">
        <v>133</v>
      </c>
      <c r="B13716" t="s">
        <v>128</v>
      </c>
      <c r="C13716">
        <v>2025</v>
      </c>
      <c r="D13716" t="s">
        <v>58</v>
      </c>
      <c r="E13716" t="s">
        <v>45</v>
      </c>
      <c r="F13716" t="s">
        <v>50</v>
      </c>
      <c r="G13716" t="s">
        <v>101</v>
      </c>
      <c r="H13716" t="s">
        <v>30</v>
      </c>
      <c r="I13716" t="s">
        <v>403</v>
      </c>
      <c r="J13716" s="3"/>
    </row>
    <row r="13717" spans="1:10" hidden="1" x14ac:dyDescent="0.25">
      <c r="A13717" t="s">
        <v>133</v>
      </c>
      <c r="B13717" t="s">
        <v>128</v>
      </c>
      <c r="C13717">
        <v>2025</v>
      </c>
      <c r="D13717" t="s">
        <v>58</v>
      </c>
      <c r="E13717" t="s">
        <v>45</v>
      </c>
      <c r="F13717" t="s">
        <v>50</v>
      </c>
      <c r="G13717" t="s">
        <v>101</v>
      </c>
      <c r="H13717" t="s">
        <v>30</v>
      </c>
      <c r="I13717" t="s">
        <v>805</v>
      </c>
    </row>
    <row r="13718" spans="1:10" hidden="1" x14ac:dyDescent="0.25">
      <c r="A13718" t="s">
        <v>133</v>
      </c>
      <c r="B13718" t="s">
        <v>128</v>
      </c>
      <c r="C13718">
        <v>2025</v>
      </c>
      <c r="D13718" t="s">
        <v>58</v>
      </c>
      <c r="E13718" t="s">
        <v>45</v>
      </c>
      <c r="F13718" t="s">
        <v>50</v>
      </c>
      <c r="G13718" t="s">
        <v>101</v>
      </c>
      <c r="H13718" t="s">
        <v>30</v>
      </c>
      <c r="I13718" t="s">
        <v>478</v>
      </c>
    </row>
    <row r="13719" spans="1:10" hidden="1" x14ac:dyDescent="0.25">
      <c r="A13719" t="s">
        <v>133</v>
      </c>
      <c r="B13719" t="s">
        <v>128</v>
      </c>
      <c r="C13719">
        <v>2025</v>
      </c>
      <c r="D13719" t="s">
        <v>58</v>
      </c>
      <c r="E13719" t="s">
        <v>45</v>
      </c>
      <c r="F13719" t="s">
        <v>50</v>
      </c>
      <c r="G13719" t="s">
        <v>101</v>
      </c>
      <c r="H13719" t="s">
        <v>30</v>
      </c>
      <c r="I13719" t="s">
        <v>409</v>
      </c>
    </row>
    <row r="13720" spans="1:10" hidden="1" x14ac:dyDescent="0.25">
      <c r="A13720" t="s">
        <v>133</v>
      </c>
      <c r="B13720" t="s">
        <v>128</v>
      </c>
      <c r="C13720">
        <v>2025</v>
      </c>
      <c r="D13720" t="s">
        <v>58</v>
      </c>
      <c r="E13720" t="s">
        <v>45</v>
      </c>
      <c r="F13720" t="s">
        <v>50</v>
      </c>
      <c r="G13720" t="s">
        <v>101</v>
      </c>
      <c r="H13720" t="s">
        <v>30</v>
      </c>
      <c r="I13720" t="s">
        <v>464</v>
      </c>
    </row>
    <row r="13721" spans="1:10" hidden="1" x14ac:dyDescent="0.25">
      <c r="A13721" t="s">
        <v>133</v>
      </c>
      <c r="B13721" t="s">
        <v>128</v>
      </c>
      <c r="C13721">
        <v>2025</v>
      </c>
      <c r="D13721" t="s">
        <v>58</v>
      </c>
      <c r="E13721" t="s">
        <v>45</v>
      </c>
      <c r="F13721" t="s">
        <v>50</v>
      </c>
      <c r="G13721" t="s">
        <v>101</v>
      </c>
      <c r="H13721" t="s">
        <v>30</v>
      </c>
      <c r="I13721" t="s">
        <v>662</v>
      </c>
    </row>
    <row r="13722" spans="1:10" hidden="1" x14ac:dyDescent="0.25">
      <c r="A13722" t="s">
        <v>133</v>
      </c>
      <c r="B13722" t="s">
        <v>128</v>
      </c>
      <c r="C13722">
        <v>2025</v>
      </c>
      <c r="D13722" t="s">
        <v>58</v>
      </c>
      <c r="E13722" t="s">
        <v>45</v>
      </c>
      <c r="F13722" t="s">
        <v>50</v>
      </c>
      <c r="G13722" t="s">
        <v>101</v>
      </c>
      <c r="H13722" t="s">
        <v>30</v>
      </c>
      <c r="I13722" t="s">
        <v>663</v>
      </c>
    </row>
    <row r="13723" spans="1:10" hidden="1" x14ac:dyDescent="0.25">
      <c r="A13723" t="s">
        <v>133</v>
      </c>
      <c r="B13723" t="s">
        <v>128</v>
      </c>
      <c r="C13723">
        <v>2025</v>
      </c>
      <c r="D13723" t="s">
        <v>58</v>
      </c>
      <c r="E13723" t="s">
        <v>45</v>
      </c>
      <c r="F13723" t="s">
        <v>50</v>
      </c>
      <c r="G13723" t="s">
        <v>101</v>
      </c>
      <c r="H13723" t="s">
        <v>30</v>
      </c>
      <c r="I13723" t="s">
        <v>664</v>
      </c>
    </row>
    <row r="13724" spans="1:10" hidden="1" x14ac:dyDescent="0.25">
      <c r="A13724" t="s">
        <v>133</v>
      </c>
      <c r="B13724" t="s">
        <v>128</v>
      </c>
      <c r="C13724">
        <v>2025</v>
      </c>
      <c r="D13724" t="s">
        <v>58</v>
      </c>
      <c r="E13724" t="s">
        <v>45</v>
      </c>
      <c r="F13724" t="s">
        <v>50</v>
      </c>
      <c r="G13724" t="s">
        <v>101</v>
      </c>
      <c r="H13724" t="s">
        <v>30</v>
      </c>
      <c r="I13724" t="s">
        <v>615</v>
      </c>
    </row>
    <row r="13725" spans="1:10" hidden="1" x14ac:dyDescent="0.25">
      <c r="A13725" t="s">
        <v>133</v>
      </c>
      <c r="B13725" t="s">
        <v>128</v>
      </c>
      <c r="C13725">
        <v>2025</v>
      </c>
      <c r="D13725" t="s">
        <v>58</v>
      </c>
      <c r="E13725" t="s">
        <v>45</v>
      </c>
      <c r="F13725" t="s">
        <v>50</v>
      </c>
      <c r="G13725" t="s">
        <v>101</v>
      </c>
      <c r="H13725" t="s">
        <v>30</v>
      </c>
      <c r="I13725" t="s">
        <v>526</v>
      </c>
    </row>
    <row r="13726" spans="1:10" hidden="1" x14ac:dyDescent="0.25">
      <c r="A13726" t="s">
        <v>133</v>
      </c>
      <c r="B13726" t="s">
        <v>128</v>
      </c>
      <c r="C13726">
        <v>2025</v>
      </c>
      <c r="D13726" t="s">
        <v>58</v>
      </c>
      <c r="E13726" t="s">
        <v>45</v>
      </c>
      <c r="F13726" t="s">
        <v>50</v>
      </c>
      <c r="G13726" t="s">
        <v>101</v>
      </c>
      <c r="H13726" t="s">
        <v>30</v>
      </c>
      <c r="I13726" t="s">
        <v>717</v>
      </c>
    </row>
    <row r="13727" spans="1:10" hidden="1" x14ac:dyDescent="0.25">
      <c r="A13727" t="s">
        <v>133</v>
      </c>
      <c r="B13727" t="s">
        <v>128</v>
      </c>
      <c r="C13727">
        <v>2025</v>
      </c>
      <c r="D13727" t="s">
        <v>58</v>
      </c>
      <c r="E13727" t="s">
        <v>45</v>
      </c>
      <c r="F13727" t="s">
        <v>50</v>
      </c>
      <c r="G13727" t="s">
        <v>101</v>
      </c>
      <c r="H13727" t="s">
        <v>30</v>
      </c>
      <c r="I13727" t="s">
        <v>375</v>
      </c>
    </row>
    <row r="13728" spans="1:10" hidden="1" x14ac:dyDescent="0.25">
      <c r="A13728" t="s">
        <v>133</v>
      </c>
      <c r="B13728" t="s">
        <v>128</v>
      </c>
      <c r="C13728">
        <v>2025</v>
      </c>
      <c r="D13728" t="s">
        <v>58</v>
      </c>
      <c r="E13728" t="s">
        <v>45</v>
      </c>
      <c r="F13728" t="s">
        <v>50</v>
      </c>
      <c r="G13728" t="s">
        <v>101</v>
      </c>
      <c r="H13728" t="s">
        <v>30</v>
      </c>
      <c r="I13728" t="s">
        <v>556</v>
      </c>
    </row>
    <row r="13729" spans="1:9" hidden="1" x14ac:dyDescent="0.25">
      <c r="A13729" t="s">
        <v>133</v>
      </c>
      <c r="B13729" t="s">
        <v>128</v>
      </c>
      <c r="C13729">
        <v>2025</v>
      </c>
      <c r="D13729" t="s">
        <v>58</v>
      </c>
      <c r="E13729" t="s">
        <v>45</v>
      </c>
      <c r="F13729" t="s">
        <v>50</v>
      </c>
      <c r="G13729" t="s">
        <v>101</v>
      </c>
      <c r="H13729" t="s">
        <v>30</v>
      </c>
      <c r="I13729" t="s">
        <v>591</v>
      </c>
    </row>
    <row r="13730" spans="1:9" hidden="1" x14ac:dyDescent="0.25">
      <c r="A13730" t="s">
        <v>133</v>
      </c>
      <c r="B13730" t="s">
        <v>128</v>
      </c>
      <c r="C13730">
        <v>2025</v>
      </c>
      <c r="D13730" t="s">
        <v>58</v>
      </c>
      <c r="E13730" t="s">
        <v>45</v>
      </c>
      <c r="F13730" t="s">
        <v>50</v>
      </c>
      <c r="G13730" t="s">
        <v>101</v>
      </c>
      <c r="H13730" t="s">
        <v>30</v>
      </c>
      <c r="I13730" t="s">
        <v>524</v>
      </c>
    </row>
    <row r="13731" spans="1:9" hidden="1" x14ac:dyDescent="0.25">
      <c r="A13731" t="s">
        <v>133</v>
      </c>
      <c r="B13731" t="s">
        <v>128</v>
      </c>
      <c r="C13731">
        <v>2025</v>
      </c>
      <c r="D13731" t="s">
        <v>58</v>
      </c>
      <c r="E13731" t="s">
        <v>45</v>
      </c>
      <c r="F13731" t="s">
        <v>50</v>
      </c>
      <c r="G13731" t="s">
        <v>101</v>
      </c>
      <c r="H13731" t="s">
        <v>30</v>
      </c>
      <c r="I13731" t="s">
        <v>403</v>
      </c>
    </row>
    <row r="13732" spans="1:9" hidden="1" x14ac:dyDescent="0.25">
      <c r="A13732" t="s">
        <v>133</v>
      </c>
      <c r="B13732" t="s">
        <v>128</v>
      </c>
      <c r="C13732">
        <v>2025</v>
      </c>
      <c r="D13732" t="s">
        <v>58</v>
      </c>
      <c r="E13732" t="s">
        <v>45</v>
      </c>
      <c r="F13732" t="s">
        <v>50</v>
      </c>
      <c r="G13732" t="s">
        <v>101</v>
      </c>
      <c r="H13732" t="s">
        <v>30</v>
      </c>
      <c r="I13732" t="s">
        <v>426</v>
      </c>
    </row>
    <row r="13733" spans="1:9" hidden="1" x14ac:dyDescent="0.25">
      <c r="A13733" t="s">
        <v>133</v>
      </c>
      <c r="B13733" t="s">
        <v>128</v>
      </c>
      <c r="C13733">
        <v>2025</v>
      </c>
      <c r="D13733" t="s">
        <v>58</v>
      </c>
      <c r="E13733" t="s">
        <v>45</v>
      </c>
      <c r="F13733" t="s">
        <v>50</v>
      </c>
      <c r="G13733" t="s">
        <v>101</v>
      </c>
      <c r="H13733" t="s">
        <v>30</v>
      </c>
      <c r="I13733" t="s">
        <v>607</v>
      </c>
    </row>
    <row r="13734" spans="1:9" hidden="1" x14ac:dyDescent="0.25">
      <c r="A13734" t="s">
        <v>133</v>
      </c>
      <c r="B13734" t="s">
        <v>128</v>
      </c>
      <c r="C13734">
        <v>2025</v>
      </c>
      <c r="D13734" t="s">
        <v>58</v>
      </c>
      <c r="E13734" t="s">
        <v>45</v>
      </c>
      <c r="F13734" t="s">
        <v>50</v>
      </c>
      <c r="G13734" t="s">
        <v>101</v>
      </c>
      <c r="H13734" t="s">
        <v>30</v>
      </c>
      <c r="I13734" t="s">
        <v>620</v>
      </c>
    </row>
    <row r="13735" spans="1:9" hidden="1" x14ac:dyDescent="0.25">
      <c r="A13735" t="s">
        <v>133</v>
      </c>
      <c r="B13735" t="s">
        <v>128</v>
      </c>
      <c r="C13735">
        <v>2025</v>
      </c>
      <c r="D13735" t="s">
        <v>58</v>
      </c>
      <c r="E13735" t="s">
        <v>45</v>
      </c>
      <c r="F13735" t="s">
        <v>50</v>
      </c>
      <c r="G13735" t="s">
        <v>101</v>
      </c>
      <c r="H13735" t="s">
        <v>30</v>
      </c>
    </row>
    <row r="13736" spans="1:9" hidden="1" x14ac:dyDescent="0.25">
      <c r="A13736" t="s">
        <v>133</v>
      </c>
      <c r="B13736" t="s">
        <v>128</v>
      </c>
      <c r="C13736">
        <v>2025</v>
      </c>
      <c r="D13736" t="s">
        <v>58</v>
      </c>
      <c r="E13736" t="s">
        <v>45</v>
      </c>
      <c r="F13736" t="s">
        <v>50</v>
      </c>
      <c r="G13736" t="s">
        <v>101</v>
      </c>
      <c r="H13736" t="s">
        <v>30</v>
      </c>
    </row>
    <row r="13737" spans="1:9" hidden="1" x14ac:dyDescent="0.25">
      <c r="A13737" t="s">
        <v>133</v>
      </c>
      <c r="B13737" t="s">
        <v>128</v>
      </c>
      <c r="C13737">
        <v>2025</v>
      </c>
      <c r="D13737" t="s">
        <v>58</v>
      </c>
      <c r="E13737" t="s">
        <v>45</v>
      </c>
      <c r="F13737" t="s">
        <v>50</v>
      </c>
      <c r="G13737" t="s">
        <v>101</v>
      </c>
      <c r="H13737" t="s">
        <v>30</v>
      </c>
    </row>
    <row r="13738" spans="1:9" hidden="1" x14ac:dyDescent="0.25">
      <c r="A13738" t="s">
        <v>133</v>
      </c>
      <c r="B13738" t="s">
        <v>128</v>
      </c>
      <c r="C13738">
        <v>2025</v>
      </c>
      <c r="D13738" t="s">
        <v>58</v>
      </c>
      <c r="E13738" t="s">
        <v>45</v>
      </c>
      <c r="F13738" t="s">
        <v>50</v>
      </c>
      <c r="G13738" t="s">
        <v>101</v>
      </c>
      <c r="H13738" t="s">
        <v>30</v>
      </c>
    </row>
    <row r="13739" spans="1:9" hidden="1" x14ac:dyDescent="0.25">
      <c r="A13739" t="s">
        <v>133</v>
      </c>
      <c r="B13739" t="s">
        <v>128</v>
      </c>
      <c r="C13739">
        <v>2025</v>
      </c>
      <c r="D13739" t="s">
        <v>58</v>
      </c>
      <c r="E13739" t="s">
        <v>45</v>
      </c>
      <c r="F13739" t="s">
        <v>50</v>
      </c>
      <c r="G13739" t="s">
        <v>101</v>
      </c>
      <c r="H13739" t="s">
        <v>30</v>
      </c>
    </row>
    <row r="13740" spans="1:9" hidden="1" x14ac:dyDescent="0.25">
      <c r="A13740" t="s">
        <v>133</v>
      </c>
      <c r="B13740" t="s">
        <v>128</v>
      </c>
      <c r="C13740">
        <v>2025</v>
      </c>
      <c r="D13740" t="s">
        <v>58</v>
      </c>
      <c r="E13740" t="s">
        <v>45</v>
      </c>
      <c r="F13740" t="s">
        <v>50</v>
      </c>
      <c r="G13740" t="s">
        <v>101</v>
      </c>
      <c r="H13740" t="s">
        <v>30</v>
      </c>
    </row>
    <row r="13741" spans="1:9" hidden="1" x14ac:dyDescent="0.25">
      <c r="A13741" t="s">
        <v>133</v>
      </c>
      <c r="B13741" t="s">
        <v>128</v>
      </c>
      <c r="C13741">
        <v>2025</v>
      </c>
      <c r="D13741" t="s">
        <v>58</v>
      </c>
      <c r="E13741" t="s">
        <v>45</v>
      </c>
      <c r="F13741" t="s">
        <v>287</v>
      </c>
      <c r="G13741" t="s">
        <v>287</v>
      </c>
      <c r="H13741" t="s">
        <v>288</v>
      </c>
      <c r="I13741" t="s">
        <v>403</v>
      </c>
    </row>
    <row r="13742" spans="1:9" hidden="1" x14ac:dyDescent="0.25">
      <c r="A13742" t="s">
        <v>133</v>
      </c>
      <c r="B13742" t="s">
        <v>128</v>
      </c>
      <c r="C13742">
        <v>2025</v>
      </c>
      <c r="D13742" t="s">
        <v>58</v>
      </c>
      <c r="E13742" t="s">
        <v>112</v>
      </c>
      <c r="F13742" t="s">
        <v>117</v>
      </c>
      <c r="G13742" t="s">
        <v>53</v>
      </c>
      <c r="H13742" t="s">
        <v>256</v>
      </c>
    </row>
    <row r="13743" spans="1:9" hidden="1" x14ac:dyDescent="0.25">
      <c r="A13743" t="s">
        <v>133</v>
      </c>
      <c r="B13743" t="s">
        <v>128</v>
      </c>
      <c r="C13743">
        <v>2025</v>
      </c>
      <c r="D13743" t="s">
        <v>58</v>
      </c>
      <c r="E13743" t="s">
        <v>112</v>
      </c>
      <c r="F13743" t="s">
        <v>117</v>
      </c>
      <c r="G13743" t="s">
        <v>53</v>
      </c>
      <c r="H13743" t="s">
        <v>335</v>
      </c>
      <c r="I13743" t="s">
        <v>475</v>
      </c>
    </row>
    <row r="13744" spans="1:9" hidden="1" x14ac:dyDescent="0.25">
      <c r="A13744" t="s">
        <v>133</v>
      </c>
      <c r="B13744" t="s">
        <v>128</v>
      </c>
      <c r="C13744">
        <v>2025</v>
      </c>
      <c r="D13744" t="s">
        <v>58</v>
      </c>
      <c r="E13744" t="s">
        <v>112</v>
      </c>
      <c r="F13744" t="s">
        <v>117</v>
      </c>
      <c r="G13744" t="s">
        <v>53</v>
      </c>
      <c r="H13744" t="s">
        <v>257</v>
      </c>
      <c r="I13744" t="s">
        <v>406</v>
      </c>
    </row>
    <row r="13745" spans="1:10" hidden="1" x14ac:dyDescent="0.25">
      <c r="A13745" t="s">
        <v>133</v>
      </c>
      <c r="B13745" t="s">
        <v>128</v>
      </c>
      <c r="C13745">
        <v>2025</v>
      </c>
      <c r="D13745" t="s">
        <v>58</v>
      </c>
      <c r="E13745" t="s">
        <v>112</v>
      </c>
      <c r="F13745" t="s">
        <v>117</v>
      </c>
      <c r="G13745" t="s">
        <v>53</v>
      </c>
      <c r="H13745" t="s">
        <v>257</v>
      </c>
      <c r="I13745" t="s">
        <v>408</v>
      </c>
    </row>
    <row r="13746" spans="1:10" hidden="1" x14ac:dyDescent="0.25">
      <c r="A13746" t="s">
        <v>133</v>
      </c>
      <c r="B13746" t="s">
        <v>128</v>
      </c>
      <c r="C13746">
        <v>2025</v>
      </c>
      <c r="D13746" t="s">
        <v>58</v>
      </c>
      <c r="E13746" t="s">
        <v>112</v>
      </c>
      <c r="F13746" t="s">
        <v>117</v>
      </c>
      <c r="G13746" t="s">
        <v>53</v>
      </c>
      <c r="H13746" t="s">
        <v>257</v>
      </c>
      <c r="I13746" t="s">
        <v>421</v>
      </c>
    </row>
    <row r="13747" spans="1:10" hidden="1" x14ac:dyDescent="0.25">
      <c r="A13747" t="s">
        <v>133</v>
      </c>
      <c r="B13747" t="s">
        <v>128</v>
      </c>
      <c r="C13747">
        <v>2025</v>
      </c>
      <c r="D13747" t="s">
        <v>58</v>
      </c>
      <c r="E13747" t="s">
        <v>112</v>
      </c>
      <c r="F13747" t="s">
        <v>117</v>
      </c>
      <c r="G13747" t="s">
        <v>53</v>
      </c>
      <c r="H13747" t="s">
        <v>257</v>
      </c>
      <c r="I13747" t="s">
        <v>407</v>
      </c>
    </row>
    <row r="13748" spans="1:10" hidden="1" x14ac:dyDescent="0.25">
      <c r="A13748" t="s">
        <v>133</v>
      </c>
      <c r="B13748" t="s">
        <v>128</v>
      </c>
      <c r="C13748">
        <v>2025</v>
      </c>
      <c r="D13748" t="s">
        <v>58</v>
      </c>
      <c r="E13748" t="s">
        <v>112</v>
      </c>
      <c r="F13748" t="s">
        <v>117</v>
      </c>
      <c r="G13748" t="s">
        <v>53</v>
      </c>
      <c r="H13748" t="s">
        <v>257</v>
      </c>
    </row>
    <row r="13749" spans="1:10" hidden="1" x14ac:dyDescent="0.25">
      <c r="A13749" t="s">
        <v>133</v>
      </c>
      <c r="B13749" t="s">
        <v>128</v>
      </c>
      <c r="C13749">
        <v>2025</v>
      </c>
      <c r="D13749" t="s">
        <v>58</v>
      </c>
      <c r="E13749" t="s">
        <v>112</v>
      </c>
      <c r="F13749" t="s">
        <v>117</v>
      </c>
      <c r="G13749" t="s">
        <v>53</v>
      </c>
      <c r="H13749" t="s">
        <v>257</v>
      </c>
    </row>
    <row r="13750" spans="1:10" hidden="1" x14ac:dyDescent="0.25">
      <c r="A13750" t="s">
        <v>133</v>
      </c>
      <c r="B13750" t="s">
        <v>128</v>
      </c>
      <c r="C13750">
        <v>2025</v>
      </c>
      <c r="D13750" t="s">
        <v>58</v>
      </c>
      <c r="E13750" t="s">
        <v>112</v>
      </c>
      <c r="F13750" t="s">
        <v>117</v>
      </c>
      <c r="G13750" t="s">
        <v>53</v>
      </c>
      <c r="H13750" t="s">
        <v>257</v>
      </c>
    </row>
    <row r="13751" spans="1:10" hidden="1" x14ac:dyDescent="0.25">
      <c r="A13751" t="s">
        <v>133</v>
      </c>
      <c r="B13751" t="s">
        <v>128</v>
      </c>
      <c r="C13751">
        <v>2025</v>
      </c>
      <c r="D13751" t="s">
        <v>58</v>
      </c>
      <c r="E13751" t="s">
        <v>112</v>
      </c>
      <c r="F13751" t="s">
        <v>117</v>
      </c>
      <c r="G13751" t="s">
        <v>53</v>
      </c>
      <c r="H13751" t="s">
        <v>258</v>
      </c>
    </row>
    <row r="13752" spans="1:10" hidden="1" x14ac:dyDescent="0.25">
      <c r="A13752" t="s">
        <v>133</v>
      </c>
      <c r="B13752" t="s">
        <v>128</v>
      </c>
      <c r="C13752">
        <v>2025</v>
      </c>
      <c r="D13752" t="s">
        <v>58</v>
      </c>
      <c r="E13752" t="s">
        <v>112</v>
      </c>
      <c r="F13752" t="s">
        <v>117</v>
      </c>
      <c r="G13752" t="s">
        <v>53</v>
      </c>
      <c r="H13752" t="s">
        <v>259</v>
      </c>
      <c r="I13752" t="s">
        <v>442</v>
      </c>
      <c r="J13752" s="3">
        <v>4176164</v>
      </c>
    </row>
    <row r="13753" spans="1:10" hidden="1" x14ac:dyDescent="0.25">
      <c r="A13753" t="s">
        <v>133</v>
      </c>
      <c r="B13753" t="s">
        <v>128</v>
      </c>
      <c r="C13753">
        <v>2025</v>
      </c>
      <c r="D13753" t="s">
        <v>58</v>
      </c>
      <c r="E13753" t="s">
        <v>112</v>
      </c>
      <c r="F13753" t="s">
        <v>117</v>
      </c>
      <c r="G13753" t="s">
        <v>53</v>
      </c>
      <c r="H13753" t="s">
        <v>259</v>
      </c>
      <c r="I13753" t="s">
        <v>408</v>
      </c>
    </row>
    <row r="13754" spans="1:10" hidden="1" x14ac:dyDescent="0.25">
      <c r="A13754" t="s">
        <v>133</v>
      </c>
      <c r="B13754" t="s">
        <v>128</v>
      </c>
      <c r="C13754">
        <v>2025</v>
      </c>
      <c r="D13754" t="s">
        <v>58</v>
      </c>
      <c r="E13754" t="s">
        <v>112</v>
      </c>
      <c r="F13754" t="s">
        <v>117</v>
      </c>
      <c r="G13754" t="s">
        <v>53</v>
      </c>
      <c r="H13754" t="s">
        <v>259</v>
      </c>
      <c r="I13754" t="s">
        <v>409</v>
      </c>
      <c r="J13754" s="3">
        <v>3306270</v>
      </c>
    </row>
    <row r="13755" spans="1:10" hidden="1" x14ac:dyDescent="0.25">
      <c r="A13755" t="s">
        <v>133</v>
      </c>
      <c r="B13755" t="s">
        <v>128</v>
      </c>
      <c r="C13755">
        <v>2025</v>
      </c>
      <c r="D13755" t="s">
        <v>58</v>
      </c>
      <c r="E13755" t="s">
        <v>112</v>
      </c>
      <c r="F13755" t="s">
        <v>117</v>
      </c>
      <c r="G13755" t="s">
        <v>53</v>
      </c>
      <c r="H13755" t="s">
        <v>259</v>
      </c>
      <c r="I13755" t="s">
        <v>671</v>
      </c>
    </row>
    <row r="13756" spans="1:10" hidden="1" x14ac:dyDescent="0.25">
      <c r="A13756" t="s">
        <v>133</v>
      </c>
      <c r="B13756" t="s">
        <v>128</v>
      </c>
      <c r="C13756">
        <v>2025</v>
      </c>
      <c r="D13756" t="s">
        <v>58</v>
      </c>
      <c r="E13756" t="s">
        <v>112</v>
      </c>
      <c r="F13756" t="s">
        <v>117</v>
      </c>
      <c r="G13756" t="s">
        <v>53</v>
      </c>
      <c r="H13756" t="s">
        <v>259</v>
      </c>
      <c r="I13756" t="s">
        <v>676</v>
      </c>
    </row>
    <row r="13757" spans="1:10" hidden="1" x14ac:dyDescent="0.25">
      <c r="A13757" t="s">
        <v>133</v>
      </c>
      <c r="B13757" t="s">
        <v>128</v>
      </c>
      <c r="C13757">
        <v>2025</v>
      </c>
      <c r="D13757" t="s">
        <v>58</v>
      </c>
      <c r="E13757" t="s">
        <v>112</v>
      </c>
      <c r="F13757" t="s">
        <v>117</v>
      </c>
      <c r="G13757" t="s">
        <v>53</v>
      </c>
      <c r="H13757" t="s">
        <v>259</v>
      </c>
      <c r="I13757" t="s">
        <v>411</v>
      </c>
    </row>
    <row r="13758" spans="1:10" hidden="1" x14ac:dyDescent="0.25">
      <c r="A13758" t="s">
        <v>133</v>
      </c>
      <c r="B13758" t="s">
        <v>128</v>
      </c>
      <c r="C13758">
        <v>2025</v>
      </c>
      <c r="D13758" t="s">
        <v>58</v>
      </c>
      <c r="E13758" t="s">
        <v>112</v>
      </c>
      <c r="F13758" t="s">
        <v>117</v>
      </c>
      <c r="G13758" t="s">
        <v>53</v>
      </c>
      <c r="H13758" t="s">
        <v>259</v>
      </c>
      <c r="I13758" t="s">
        <v>705</v>
      </c>
    </row>
    <row r="13759" spans="1:10" hidden="1" x14ac:dyDescent="0.25">
      <c r="A13759" t="s">
        <v>133</v>
      </c>
      <c r="B13759" t="s">
        <v>128</v>
      </c>
      <c r="C13759">
        <v>2025</v>
      </c>
      <c r="D13759" t="s">
        <v>58</v>
      </c>
      <c r="E13759" t="s">
        <v>112</v>
      </c>
      <c r="F13759" t="s">
        <v>117</v>
      </c>
      <c r="G13759" t="s">
        <v>53</v>
      </c>
      <c r="H13759" t="s">
        <v>259</v>
      </c>
      <c r="I13759" t="s">
        <v>410</v>
      </c>
    </row>
    <row r="13760" spans="1:10" hidden="1" x14ac:dyDescent="0.25">
      <c r="A13760" t="s">
        <v>133</v>
      </c>
      <c r="B13760" t="s">
        <v>128</v>
      </c>
      <c r="C13760">
        <v>2025</v>
      </c>
      <c r="D13760" t="s">
        <v>58</v>
      </c>
      <c r="E13760" t="s">
        <v>112</v>
      </c>
      <c r="F13760" t="s">
        <v>117</v>
      </c>
      <c r="G13760" t="s">
        <v>334</v>
      </c>
      <c r="H13760" t="s">
        <v>335</v>
      </c>
      <c r="I13760" t="s">
        <v>475</v>
      </c>
    </row>
    <row r="13761" spans="1:10" hidden="1" x14ac:dyDescent="0.25">
      <c r="A13761" t="s">
        <v>133</v>
      </c>
      <c r="B13761" t="s">
        <v>128</v>
      </c>
      <c r="C13761">
        <v>2025</v>
      </c>
      <c r="D13761" t="s">
        <v>58</v>
      </c>
      <c r="E13761" t="s">
        <v>112</v>
      </c>
      <c r="F13761" t="s">
        <v>117</v>
      </c>
      <c r="G13761" t="s">
        <v>318</v>
      </c>
      <c r="H13761" t="s">
        <v>180</v>
      </c>
      <c r="I13761" t="s">
        <v>671</v>
      </c>
    </row>
    <row r="13762" spans="1:10" hidden="1" x14ac:dyDescent="0.25">
      <c r="A13762" t="s">
        <v>133</v>
      </c>
      <c r="B13762" t="s">
        <v>128</v>
      </c>
      <c r="C13762">
        <v>2025</v>
      </c>
      <c r="D13762" t="s">
        <v>58</v>
      </c>
      <c r="E13762" t="s">
        <v>112</v>
      </c>
      <c r="F13762" t="s">
        <v>117</v>
      </c>
      <c r="G13762" t="s">
        <v>318</v>
      </c>
      <c r="H13762" t="s">
        <v>180</v>
      </c>
      <c r="I13762" t="s">
        <v>505</v>
      </c>
      <c r="J13762" s="3"/>
    </row>
    <row r="13763" spans="1:10" hidden="1" x14ac:dyDescent="0.25">
      <c r="A13763" t="s">
        <v>133</v>
      </c>
      <c r="B13763" t="s">
        <v>128</v>
      </c>
      <c r="C13763">
        <v>2025</v>
      </c>
      <c r="D13763" t="s">
        <v>58</v>
      </c>
      <c r="E13763" t="s">
        <v>112</v>
      </c>
      <c r="F13763" t="s">
        <v>117</v>
      </c>
      <c r="G13763" t="s">
        <v>318</v>
      </c>
      <c r="H13763" t="s">
        <v>180</v>
      </c>
      <c r="I13763" t="s">
        <v>413</v>
      </c>
      <c r="J13763" s="3">
        <v>2481740</v>
      </c>
    </row>
    <row r="13764" spans="1:10" hidden="1" x14ac:dyDescent="0.25">
      <c r="A13764" t="s">
        <v>133</v>
      </c>
      <c r="B13764" t="s">
        <v>128</v>
      </c>
      <c r="C13764">
        <v>2025</v>
      </c>
      <c r="D13764" t="s">
        <v>58</v>
      </c>
      <c r="E13764" t="s">
        <v>112</v>
      </c>
      <c r="F13764" t="s">
        <v>117</v>
      </c>
      <c r="G13764" t="s">
        <v>318</v>
      </c>
      <c r="H13764" t="s">
        <v>180</v>
      </c>
      <c r="I13764" t="s">
        <v>414</v>
      </c>
      <c r="J13764" s="3">
        <v>1579500</v>
      </c>
    </row>
    <row r="13765" spans="1:10" hidden="1" x14ac:dyDescent="0.25">
      <c r="A13765" t="s">
        <v>133</v>
      </c>
      <c r="B13765" t="s">
        <v>128</v>
      </c>
      <c r="C13765">
        <v>2025</v>
      </c>
      <c r="D13765" t="s">
        <v>58</v>
      </c>
      <c r="E13765" t="s">
        <v>112</v>
      </c>
      <c r="F13765" t="s">
        <v>117</v>
      </c>
      <c r="G13765" t="s">
        <v>318</v>
      </c>
      <c r="H13765" t="s">
        <v>180</v>
      </c>
      <c r="I13765" t="s">
        <v>676</v>
      </c>
    </row>
    <row r="13766" spans="1:10" hidden="1" x14ac:dyDescent="0.25">
      <c r="A13766" t="s">
        <v>133</v>
      </c>
      <c r="B13766" t="s">
        <v>128</v>
      </c>
      <c r="C13766">
        <v>2025</v>
      </c>
      <c r="D13766" t="s">
        <v>58</v>
      </c>
      <c r="E13766" t="s">
        <v>112</v>
      </c>
      <c r="F13766" t="s">
        <v>117</v>
      </c>
      <c r="G13766" t="s">
        <v>318</v>
      </c>
      <c r="H13766" t="s">
        <v>180</v>
      </c>
      <c r="I13766" t="s">
        <v>503</v>
      </c>
    </row>
    <row r="13767" spans="1:10" hidden="1" x14ac:dyDescent="0.25">
      <c r="A13767" t="s">
        <v>133</v>
      </c>
      <c r="B13767" t="s">
        <v>128</v>
      </c>
      <c r="C13767">
        <v>2025</v>
      </c>
      <c r="D13767" t="s">
        <v>58</v>
      </c>
      <c r="E13767" t="s">
        <v>112</v>
      </c>
      <c r="F13767" t="s">
        <v>117</v>
      </c>
      <c r="G13767" t="s">
        <v>318</v>
      </c>
      <c r="H13767" t="s">
        <v>550</v>
      </c>
    </row>
    <row r="13768" spans="1:10" hidden="1" x14ac:dyDescent="0.25">
      <c r="A13768" t="s">
        <v>133</v>
      </c>
      <c r="B13768" t="s">
        <v>128</v>
      </c>
      <c r="C13768">
        <v>2025</v>
      </c>
      <c r="D13768" t="s">
        <v>58</v>
      </c>
      <c r="E13768" t="s">
        <v>112</v>
      </c>
      <c r="F13768" t="s">
        <v>117</v>
      </c>
      <c r="G13768" t="s">
        <v>318</v>
      </c>
      <c r="H13768" t="s">
        <v>279</v>
      </c>
      <c r="I13768" t="s">
        <v>414</v>
      </c>
      <c r="J13768" s="3">
        <v>1052000</v>
      </c>
    </row>
    <row r="13769" spans="1:10" hidden="1" x14ac:dyDescent="0.25">
      <c r="A13769" t="s">
        <v>133</v>
      </c>
      <c r="B13769" t="s">
        <v>128</v>
      </c>
      <c r="C13769">
        <v>2025</v>
      </c>
      <c r="D13769" t="s">
        <v>58</v>
      </c>
      <c r="E13769" t="s">
        <v>112</v>
      </c>
      <c r="F13769" t="s">
        <v>117</v>
      </c>
      <c r="G13769" t="s">
        <v>318</v>
      </c>
      <c r="H13769" t="s">
        <v>279</v>
      </c>
      <c r="I13769" t="s">
        <v>505</v>
      </c>
      <c r="J13769" s="3">
        <v>1513399</v>
      </c>
    </row>
    <row r="13770" spans="1:10" hidden="1" x14ac:dyDescent="0.25">
      <c r="A13770" t="s">
        <v>133</v>
      </c>
      <c r="B13770" t="s">
        <v>128</v>
      </c>
      <c r="C13770">
        <v>2025</v>
      </c>
      <c r="D13770" t="s">
        <v>58</v>
      </c>
      <c r="E13770" t="s">
        <v>112</v>
      </c>
      <c r="F13770" t="s">
        <v>117</v>
      </c>
      <c r="G13770" t="s">
        <v>318</v>
      </c>
      <c r="H13770" t="s">
        <v>279</v>
      </c>
    </row>
    <row r="13771" spans="1:10" hidden="1" x14ac:dyDescent="0.25">
      <c r="A13771" t="s">
        <v>133</v>
      </c>
      <c r="B13771" t="s">
        <v>128</v>
      </c>
      <c r="C13771">
        <v>2025</v>
      </c>
      <c r="D13771" t="s">
        <v>58</v>
      </c>
      <c r="E13771" t="s">
        <v>112</v>
      </c>
      <c r="F13771" t="s">
        <v>117</v>
      </c>
      <c r="G13771" t="s">
        <v>318</v>
      </c>
      <c r="H13771" t="s">
        <v>279</v>
      </c>
    </row>
    <row r="13772" spans="1:10" hidden="1" x14ac:dyDescent="0.25">
      <c r="A13772" t="s">
        <v>133</v>
      </c>
      <c r="B13772" t="s">
        <v>128</v>
      </c>
      <c r="C13772">
        <v>2025</v>
      </c>
      <c r="D13772" t="s">
        <v>58</v>
      </c>
      <c r="E13772" t="s">
        <v>112</v>
      </c>
      <c r="F13772" t="s">
        <v>117</v>
      </c>
      <c r="G13772" t="s">
        <v>318</v>
      </c>
      <c r="H13772" t="s">
        <v>279</v>
      </c>
    </row>
    <row r="13773" spans="1:10" hidden="1" x14ac:dyDescent="0.25">
      <c r="A13773" t="s">
        <v>133</v>
      </c>
      <c r="B13773" t="s">
        <v>128</v>
      </c>
      <c r="C13773">
        <v>2025</v>
      </c>
      <c r="D13773" t="s">
        <v>58</v>
      </c>
      <c r="E13773" t="s">
        <v>112</v>
      </c>
      <c r="F13773" t="s">
        <v>117</v>
      </c>
      <c r="G13773" t="s">
        <v>665</v>
      </c>
      <c r="H13773" t="s">
        <v>550</v>
      </c>
      <c r="I13773" t="s">
        <v>505</v>
      </c>
      <c r="J13773" s="3">
        <v>3416498</v>
      </c>
    </row>
    <row r="13774" spans="1:10" hidden="1" x14ac:dyDescent="0.25">
      <c r="A13774" t="s">
        <v>133</v>
      </c>
      <c r="B13774" t="s">
        <v>128</v>
      </c>
      <c r="C13774">
        <v>2025</v>
      </c>
      <c r="D13774" t="s">
        <v>58</v>
      </c>
      <c r="E13774" t="s">
        <v>112</v>
      </c>
      <c r="F13774" t="s">
        <v>117</v>
      </c>
      <c r="G13774" t="s">
        <v>665</v>
      </c>
      <c r="H13774" t="s">
        <v>550</v>
      </c>
      <c r="I13774" t="s">
        <v>676</v>
      </c>
    </row>
    <row r="13775" spans="1:10" hidden="1" x14ac:dyDescent="0.25">
      <c r="A13775" t="s">
        <v>133</v>
      </c>
      <c r="B13775" t="s">
        <v>128</v>
      </c>
      <c r="C13775">
        <v>2025</v>
      </c>
      <c r="D13775" t="s">
        <v>58</v>
      </c>
      <c r="E13775" t="s">
        <v>112</v>
      </c>
      <c r="F13775" t="s">
        <v>117</v>
      </c>
      <c r="G13775" t="s">
        <v>47</v>
      </c>
      <c r="H13775" t="s">
        <v>677</v>
      </c>
      <c r="I13775" t="s">
        <v>408</v>
      </c>
    </row>
    <row r="13776" spans="1:10" hidden="1" x14ac:dyDescent="0.25">
      <c r="A13776" t="s">
        <v>133</v>
      </c>
      <c r="B13776" t="s">
        <v>128</v>
      </c>
      <c r="C13776">
        <v>2025</v>
      </c>
      <c r="D13776" t="s">
        <v>58</v>
      </c>
      <c r="E13776" t="s">
        <v>112</v>
      </c>
      <c r="F13776" t="s">
        <v>117</v>
      </c>
      <c r="G13776" t="s">
        <v>47</v>
      </c>
      <c r="H13776" t="s">
        <v>677</v>
      </c>
      <c r="I13776" t="s">
        <v>739</v>
      </c>
    </row>
    <row r="13777" spans="1:10" hidden="1" x14ac:dyDescent="0.25">
      <c r="A13777" t="s">
        <v>133</v>
      </c>
      <c r="B13777" t="s">
        <v>128</v>
      </c>
      <c r="C13777">
        <v>2025</v>
      </c>
      <c r="D13777" t="s">
        <v>58</v>
      </c>
      <c r="E13777" t="s">
        <v>112</v>
      </c>
      <c r="F13777" t="s">
        <v>117</v>
      </c>
      <c r="G13777" t="s">
        <v>319</v>
      </c>
      <c r="H13777" t="s">
        <v>181</v>
      </c>
    </row>
    <row r="13778" spans="1:10" hidden="1" x14ac:dyDescent="0.25">
      <c r="A13778" t="s">
        <v>133</v>
      </c>
      <c r="B13778" t="s">
        <v>128</v>
      </c>
      <c r="C13778">
        <v>2025</v>
      </c>
      <c r="D13778" t="s">
        <v>58</v>
      </c>
      <c r="E13778" t="s">
        <v>112</v>
      </c>
      <c r="F13778" t="s">
        <v>117</v>
      </c>
      <c r="G13778" t="s">
        <v>319</v>
      </c>
      <c r="H13778" t="s">
        <v>320</v>
      </c>
    </row>
    <row r="13779" spans="1:10" hidden="1" x14ac:dyDescent="0.25">
      <c r="A13779" t="s">
        <v>134</v>
      </c>
      <c r="B13779" t="s">
        <v>128</v>
      </c>
      <c r="C13779">
        <v>2025</v>
      </c>
      <c r="D13779" t="s">
        <v>58</v>
      </c>
      <c r="E13779" t="s">
        <v>52</v>
      </c>
      <c r="F13779" t="s">
        <v>142</v>
      </c>
      <c r="G13779" t="s">
        <v>301</v>
      </c>
      <c r="H13779" t="s">
        <v>210</v>
      </c>
      <c r="I13779" t="s">
        <v>374</v>
      </c>
      <c r="J13779" s="178">
        <v>517676168.75</v>
      </c>
    </row>
    <row r="13780" spans="1:10" hidden="1" x14ac:dyDescent="0.25">
      <c r="A13780" t="s">
        <v>134</v>
      </c>
      <c r="B13780" t="s">
        <v>128</v>
      </c>
      <c r="C13780">
        <v>2025</v>
      </c>
      <c r="D13780" t="s">
        <v>58</v>
      </c>
      <c r="E13780" t="s">
        <v>52</v>
      </c>
      <c r="F13780" t="s">
        <v>152</v>
      </c>
      <c r="G13780" t="s">
        <v>149</v>
      </c>
      <c r="H13780" t="s">
        <v>211</v>
      </c>
    </row>
    <row r="13781" spans="1:10" hidden="1" x14ac:dyDescent="0.25">
      <c r="A13781" t="s">
        <v>134</v>
      </c>
      <c r="B13781" t="s">
        <v>128</v>
      </c>
      <c r="C13781">
        <v>2025</v>
      </c>
      <c r="D13781" t="s">
        <v>58</v>
      </c>
      <c r="E13781" t="s">
        <v>52</v>
      </c>
      <c r="F13781" t="s">
        <v>152</v>
      </c>
      <c r="G13781" t="s">
        <v>213</v>
      </c>
      <c r="H13781" t="s">
        <v>214</v>
      </c>
    </row>
    <row r="13782" spans="1:10" hidden="1" x14ac:dyDescent="0.25">
      <c r="A13782" t="s">
        <v>134</v>
      </c>
      <c r="B13782" t="s">
        <v>128</v>
      </c>
      <c r="C13782">
        <v>2025</v>
      </c>
      <c r="D13782" t="s">
        <v>58</v>
      </c>
      <c r="E13782" t="s">
        <v>52</v>
      </c>
      <c r="F13782" t="s">
        <v>152</v>
      </c>
      <c r="G13782" t="s">
        <v>217</v>
      </c>
      <c r="H13782" t="s">
        <v>218</v>
      </c>
    </row>
    <row r="13783" spans="1:10" hidden="1" x14ac:dyDescent="0.25">
      <c r="A13783" t="s">
        <v>134</v>
      </c>
      <c r="B13783" t="s">
        <v>128</v>
      </c>
      <c r="C13783">
        <v>2025</v>
      </c>
      <c r="D13783" t="s">
        <v>58</v>
      </c>
      <c r="E13783" t="s">
        <v>52</v>
      </c>
      <c r="F13783" t="s">
        <v>142</v>
      </c>
      <c r="G13783" t="s">
        <v>300</v>
      </c>
      <c r="H13783" t="s">
        <v>224</v>
      </c>
      <c r="J13783" s="178">
        <v>-604154.59</v>
      </c>
    </row>
    <row r="13784" spans="1:10" hidden="1" x14ac:dyDescent="0.25">
      <c r="A13784" t="s">
        <v>134</v>
      </c>
      <c r="B13784" t="s">
        <v>128</v>
      </c>
      <c r="C13784">
        <v>2025</v>
      </c>
      <c r="D13784" t="s">
        <v>58</v>
      </c>
      <c r="E13784" t="s">
        <v>52</v>
      </c>
      <c r="F13784" t="s">
        <v>142</v>
      </c>
      <c r="G13784" t="s">
        <v>300</v>
      </c>
      <c r="H13784" t="s">
        <v>303</v>
      </c>
    </row>
    <row r="13785" spans="1:10" hidden="1" x14ac:dyDescent="0.25">
      <c r="A13785" t="s">
        <v>134</v>
      </c>
      <c r="B13785" t="s">
        <v>128</v>
      </c>
      <c r="C13785">
        <v>2025</v>
      </c>
      <c r="D13785" t="s">
        <v>58</v>
      </c>
      <c r="E13785" t="s">
        <v>52</v>
      </c>
      <c r="F13785" t="s">
        <v>142</v>
      </c>
      <c r="G13785" t="s">
        <v>270</v>
      </c>
      <c r="H13785" t="s">
        <v>269</v>
      </c>
    </row>
    <row r="13786" spans="1:10" hidden="1" x14ac:dyDescent="0.25">
      <c r="A13786" t="s">
        <v>134</v>
      </c>
      <c r="B13786" t="s">
        <v>128</v>
      </c>
      <c r="C13786">
        <v>2025</v>
      </c>
      <c r="D13786" t="s">
        <v>58</v>
      </c>
      <c r="E13786" t="s">
        <v>52</v>
      </c>
      <c r="F13786" t="s">
        <v>142</v>
      </c>
      <c r="G13786" t="s">
        <v>270</v>
      </c>
      <c r="H13786" t="s">
        <v>271</v>
      </c>
      <c r="J13786" s="3">
        <v>252100.8</v>
      </c>
    </row>
    <row r="13787" spans="1:10" hidden="1" x14ac:dyDescent="0.25">
      <c r="A13787" t="s">
        <v>134</v>
      </c>
      <c r="B13787" t="s">
        <v>128</v>
      </c>
      <c r="C13787">
        <v>2025</v>
      </c>
      <c r="D13787" t="s">
        <v>58</v>
      </c>
      <c r="E13787" t="s">
        <v>52</v>
      </c>
      <c r="F13787" t="s">
        <v>142</v>
      </c>
      <c r="G13787" t="s">
        <v>270</v>
      </c>
      <c r="H13787" t="s">
        <v>486</v>
      </c>
      <c r="J13787" s="3">
        <v>-2582409.89</v>
      </c>
    </row>
    <row r="13788" spans="1:10" hidden="1" x14ac:dyDescent="0.25">
      <c r="A13788" t="s">
        <v>134</v>
      </c>
      <c r="B13788" t="s">
        <v>128</v>
      </c>
      <c r="C13788">
        <v>2025</v>
      </c>
      <c r="D13788" t="s">
        <v>58</v>
      </c>
      <c r="E13788" t="s">
        <v>52</v>
      </c>
      <c r="F13788" t="s">
        <v>152</v>
      </c>
      <c r="G13788" t="s">
        <v>56</v>
      </c>
      <c r="H13788" t="s">
        <v>608</v>
      </c>
    </row>
    <row r="13789" spans="1:10" hidden="1" x14ac:dyDescent="0.25">
      <c r="A13789" t="s">
        <v>134</v>
      </c>
      <c r="B13789" t="s">
        <v>128</v>
      </c>
      <c r="C13789">
        <v>2025</v>
      </c>
      <c r="D13789" t="s">
        <v>58</v>
      </c>
      <c r="E13789" t="s">
        <v>52</v>
      </c>
      <c r="F13789" t="s">
        <v>152</v>
      </c>
      <c r="G13789" t="s">
        <v>794</v>
      </c>
      <c r="H13789" t="s">
        <v>795</v>
      </c>
      <c r="J13789" s="16"/>
    </row>
    <row r="13790" spans="1:10" hidden="1" x14ac:dyDescent="0.25">
      <c r="A13790" t="s">
        <v>134</v>
      </c>
      <c r="B13790" t="s">
        <v>128</v>
      </c>
      <c r="C13790">
        <v>2025</v>
      </c>
      <c r="D13790" t="s">
        <v>58</v>
      </c>
      <c r="E13790" t="s">
        <v>45</v>
      </c>
      <c r="F13790" t="s">
        <v>46</v>
      </c>
      <c r="G13790" t="s">
        <v>54</v>
      </c>
      <c r="H13790" t="s">
        <v>681</v>
      </c>
      <c r="I13790" t="s">
        <v>375</v>
      </c>
      <c r="J13790" s="10">
        <v>20000000</v>
      </c>
    </row>
    <row r="13791" spans="1:10" hidden="1" x14ac:dyDescent="0.25">
      <c r="A13791" t="s">
        <v>134</v>
      </c>
      <c r="B13791" t="s">
        <v>128</v>
      </c>
      <c r="C13791">
        <v>2025</v>
      </c>
      <c r="D13791" t="s">
        <v>58</v>
      </c>
      <c r="E13791" t="s">
        <v>45</v>
      </c>
      <c r="F13791" t="s">
        <v>46</v>
      </c>
      <c r="G13791" t="s">
        <v>54</v>
      </c>
      <c r="H13791" t="s">
        <v>11</v>
      </c>
      <c r="I13791" t="s">
        <v>556</v>
      </c>
      <c r="J13791" s="3">
        <v>2300000</v>
      </c>
    </row>
    <row r="13792" spans="1:10" hidden="1" x14ac:dyDescent="0.25">
      <c r="A13792" t="s">
        <v>134</v>
      </c>
      <c r="B13792" t="s">
        <v>128</v>
      </c>
      <c r="C13792">
        <v>2025</v>
      </c>
      <c r="D13792" t="s">
        <v>58</v>
      </c>
      <c r="E13792" t="s">
        <v>45</v>
      </c>
      <c r="F13792" t="s">
        <v>46</v>
      </c>
      <c r="G13792" t="s">
        <v>54</v>
      </c>
      <c r="H13792" t="s">
        <v>11</v>
      </c>
      <c r="I13792" t="s">
        <v>557</v>
      </c>
    </row>
    <row r="13793" spans="1:10" hidden="1" x14ac:dyDescent="0.25">
      <c r="A13793" t="s">
        <v>134</v>
      </c>
      <c r="B13793" t="s">
        <v>128</v>
      </c>
      <c r="C13793">
        <v>2025</v>
      </c>
      <c r="D13793" t="s">
        <v>58</v>
      </c>
      <c r="E13793" t="s">
        <v>45</v>
      </c>
      <c r="F13793" t="s">
        <v>46</v>
      </c>
      <c r="G13793" t="s">
        <v>54</v>
      </c>
      <c r="H13793" t="s">
        <v>693</v>
      </c>
      <c r="I13793" t="s">
        <v>375</v>
      </c>
      <c r="J13793" s="10">
        <v>0</v>
      </c>
    </row>
    <row r="13794" spans="1:10" hidden="1" x14ac:dyDescent="0.25">
      <c r="A13794" t="s">
        <v>134</v>
      </c>
      <c r="B13794" t="s">
        <v>128</v>
      </c>
      <c r="C13794">
        <v>2025</v>
      </c>
      <c r="D13794" t="s">
        <v>58</v>
      </c>
      <c r="E13794" t="s">
        <v>45</v>
      </c>
      <c r="F13794" t="s">
        <v>46</v>
      </c>
      <c r="G13794" t="s">
        <v>54</v>
      </c>
      <c r="H13794" t="s">
        <v>693</v>
      </c>
      <c r="I13794" t="s">
        <v>520</v>
      </c>
      <c r="J13794" s="3">
        <v>975000</v>
      </c>
    </row>
    <row r="13795" spans="1:10" hidden="1" x14ac:dyDescent="0.25">
      <c r="A13795" t="s">
        <v>134</v>
      </c>
      <c r="B13795" t="s">
        <v>128</v>
      </c>
      <c r="C13795">
        <v>2025</v>
      </c>
      <c r="D13795" t="s">
        <v>58</v>
      </c>
      <c r="E13795" t="s">
        <v>45</v>
      </c>
      <c r="F13795" t="s">
        <v>46</v>
      </c>
      <c r="G13795" t="s">
        <v>54</v>
      </c>
      <c r="H13795" t="s">
        <v>12</v>
      </c>
      <c r="I13795" t="s">
        <v>556</v>
      </c>
      <c r="J13795" s="3">
        <v>200000</v>
      </c>
    </row>
    <row r="13796" spans="1:10" hidden="1" x14ac:dyDescent="0.25">
      <c r="A13796" t="s">
        <v>134</v>
      </c>
      <c r="B13796" t="s">
        <v>128</v>
      </c>
      <c r="C13796">
        <v>2025</v>
      </c>
      <c r="D13796" t="s">
        <v>58</v>
      </c>
      <c r="E13796" t="s">
        <v>45</v>
      </c>
      <c r="F13796" t="s">
        <v>46</v>
      </c>
      <c r="G13796" t="s">
        <v>54</v>
      </c>
      <c r="H13796" t="s">
        <v>12</v>
      </c>
      <c r="I13796" t="s">
        <v>557</v>
      </c>
    </row>
    <row r="13797" spans="1:10" hidden="1" x14ac:dyDescent="0.25">
      <c r="A13797" t="s">
        <v>134</v>
      </c>
      <c r="B13797" t="s">
        <v>128</v>
      </c>
      <c r="C13797">
        <v>2025</v>
      </c>
      <c r="D13797" t="s">
        <v>58</v>
      </c>
      <c r="E13797" t="s">
        <v>45</v>
      </c>
      <c r="F13797" t="s">
        <v>46</v>
      </c>
      <c r="G13797" t="s">
        <v>54</v>
      </c>
      <c r="H13797" t="s">
        <v>12</v>
      </c>
    </row>
    <row r="13798" spans="1:10" hidden="1" x14ac:dyDescent="0.25">
      <c r="A13798" t="s">
        <v>134</v>
      </c>
      <c r="B13798" t="s">
        <v>128</v>
      </c>
      <c r="C13798">
        <v>2025</v>
      </c>
      <c r="D13798" t="s">
        <v>58</v>
      </c>
      <c r="E13798" t="s">
        <v>45</v>
      </c>
      <c r="F13798" t="s">
        <v>46</v>
      </c>
      <c r="G13798" t="s">
        <v>54</v>
      </c>
      <c r="H13798" t="s">
        <v>13</v>
      </c>
      <c r="I13798" s="90" t="s">
        <v>817</v>
      </c>
      <c r="J13798" s="222"/>
    </row>
    <row r="13799" spans="1:10" hidden="1" x14ac:dyDescent="0.25">
      <c r="A13799" t="s">
        <v>134</v>
      </c>
      <c r="B13799" t="s">
        <v>128</v>
      </c>
      <c r="C13799">
        <v>2025</v>
      </c>
      <c r="D13799" t="s">
        <v>58</v>
      </c>
      <c r="E13799" t="s">
        <v>45</v>
      </c>
      <c r="F13799" t="s">
        <v>46</v>
      </c>
      <c r="G13799" t="s">
        <v>54</v>
      </c>
      <c r="H13799" t="s">
        <v>13</v>
      </c>
      <c r="I13799" t="s">
        <v>556</v>
      </c>
      <c r="J13799" s="3">
        <v>208333</v>
      </c>
    </row>
    <row r="13800" spans="1:10" hidden="1" x14ac:dyDescent="0.25">
      <c r="A13800" t="s">
        <v>134</v>
      </c>
      <c r="B13800" t="s">
        <v>128</v>
      </c>
      <c r="C13800">
        <v>2025</v>
      </c>
      <c r="D13800" t="s">
        <v>58</v>
      </c>
      <c r="E13800" t="s">
        <v>45</v>
      </c>
      <c r="F13800" t="s">
        <v>46</v>
      </c>
      <c r="G13800" t="s">
        <v>54</v>
      </c>
      <c r="H13800" t="s">
        <v>13</v>
      </c>
      <c r="I13800" s="223" t="s">
        <v>591</v>
      </c>
      <c r="J13800" s="18"/>
    </row>
    <row r="13801" spans="1:10" hidden="1" x14ac:dyDescent="0.25">
      <c r="A13801" t="s">
        <v>134</v>
      </c>
      <c r="B13801" t="s">
        <v>128</v>
      </c>
      <c r="C13801">
        <v>2025</v>
      </c>
      <c r="D13801" t="s">
        <v>58</v>
      </c>
      <c r="E13801" t="s">
        <v>45</v>
      </c>
      <c r="F13801" t="s">
        <v>46</v>
      </c>
      <c r="G13801" t="s">
        <v>54</v>
      </c>
      <c r="H13801" t="s">
        <v>13</v>
      </c>
      <c r="I13801" s="90" t="s">
        <v>816</v>
      </c>
      <c r="J13801" s="3"/>
    </row>
    <row r="13802" spans="1:10" hidden="1" x14ac:dyDescent="0.25">
      <c r="A13802" t="s">
        <v>134</v>
      </c>
      <c r="B13802" t="s">
        <v>128</v>
      </c>
      <c r="C13802">
        <v>2025</v>
      </c>
      <c r="D13802" t="s">
        <v>58</v>
      </c>
      <c r="E13802" t="s">
        <v>45</v>
      </c>
      <c r="F13802" t="s">
        <v>46</v>
      </c>
      <c r="G13802" t="s">
        <v>54</v>
      </c>
      <c r="H13802" t="s">
        <v>14</v>
      </c>
      <c r="I13802" t="s">
        <v>375</v>
      </c>
    </row>
    <row r="13803" spans="1:10" hidden="1" x14ac:dyDescent="0.25">
      <c r="A13803" t="s">
        <v>134</v>
      </c>
      <c r="B13803" t="s">
        <v>128</v>
      </c>
      <c r="C13803">
        <v>2025</v>
      </c>
      <c r="D13803" t="s">
        <v>58</v>
      </c>
      <c r="E13803" t="s">
        <v>45</v>
      </c>
      <c r="F13803" t="s">
        <v>46</v>
      </c>
      <c r="G13803" t="s">
        <v>54</v>
      </c>
      <c r="H13803" t="s">
        <v>14</v>
      </c>
      <c r="I13803" t="s">
        <v>557</v>
      </c>
    </row>
    <row r="13804" spans="1:10" hidden="1" x14ac:dyDescent="0.25">
      <c r="A13804" t="s">
        <v>134</v>
      </c>
      <c r="B13804" t="s">
        <v>128</v>
      </c>
      <c r="C13804">
        <v>2025</v>
      </c>
      <c r="D13804" t="s">
        <v>58</v>
      </c>
      <c r="E13804" t="s">
        <v>45</v>
      </c>
      <c r="F13804" t="s">
        <v>46</v>
      </c>
      <c r="G13804" t="s">
        <v>54</v>
      </c>
      <c r="H13804" t="s">
        <v>14</v>
      </c>
      <c r="I13804" t="s">
        <v>672</v>
      </c>
    </row>
    <row r="13805" spans="1:10" hidden="1" x14ac:dyDescent="0.25">
      <c r="A13805" t="s">
        <v>134</v>
      </c>
      <c r="B13805" t="s">
        <v>128</v>
      </c>
      <c r="C13805">
        <v>2025</v>
      </c>
      <c r="D13805" t="s">
        <v>58</v>
      </c>
      <c r="E13805" t="s">
        <v>45</v>
      </c>
      <c r="F13805" t="s">
        <v>46</v>
      </c>
      <c r="G13805" t="s">
        <v>54</v>
      </c>
      <c r="H13805" t="s">
        <v>14</v>
      </c>
      <c r="I13805" t="s">
        <v>556</v>
      </c>
      <c r="J13805" s="10">
        <v>25000</v>
      </c>
    </row>
    <row r="13806" spans="1:10" hidden="1" x14ac:dyDescent="0.25">
      <c r="A13806" t="s">
        <v>134</v>
      </c>
      <c r="B13806" t="s">
        <v>128</v>
      </c>
      <c r="C13806">
        <v>2025</v>
      </c>
      <c r="D13806" t="s">
        <v>58</v>
      </c>
      <c r="E13806" t="s">
        <v>45</v>
      </c>
      <c r="F13806" t="s">
        <v>46</v>
      </c>
      <c r="G13806" t="s">
        <v>54</v>
      </c>
      <c r="H13806" t="s">
        <v>15</v>
      </c>
      <c r="I13806" t="s">
        <v>375</v>
      </c>
    </row>
    <row r="13807" spans="1:10" hidden="1" x14ac:dyDescent="0.25">
      <c r="A13807" t="s">
        <v>134</v>
      </c>
      <c r="B13807" t="s">
        <v>128</v>
      </c>
      <c r="C13807">
        <v>2025</v>
      </c>
      <c r="D13807" t="s">
        <v>58</v>
      </c>
      <c r="E13807" t="s">
        <v>45</v>
      </c>
      <c r="F13807" t="s">
        <v>46</v>
      </c>
      <c r="G13807" t="s">
        <v>54</v>
      </c>
      <c r="H13807" t="s">
        <v>15</v>
      </c>
      <c r="I13807" t="s">
        <v>556</v>
      </c>
      <c r="J13807" s="3">
        <v>208333</v>
      </c>
    </row>
    <row r="13808" spans="1:10" hidden="1" x14ac:dyDescent="0.25">
      <c r="A13808" t="s">
        <v>134</v>
      </c>
      <c r="B13808" t="s">
        <v>128</v>
      </c>
      <c r="C13808">
        <v>2025</v>
      </c>
      <c r="D13808" t="s">
        <v>58</v>
      </c>
      <c r="E13808" t="s">
        <v>45</v>
      </c>
      <c r="F13808" t="s">
        <v>46</v>
      </c>
      <c r="G13808" t="s">
        <v>54</v>
      </c>
      <c r="H13808" t="s">
        <v>15</v>
      </c>
      <c r="I13808" t="s">
        <v>557</v>
      </c>
    </row>
    <row r="13809" spans="1:10" hidden="1" x14ac:dyDescent="0.25">
      <c r="A13809" t="s">
        <v>134</v>
      </c>
      <c r="B13809" t="s">
        <v>128</v>
      </c>
      <c r="C13809">
        <v>2025</v>
      </c>
      <c r="D13809" t="s">
        <v>58</v>
      </c>
      <c r="E13809" t="s">
        <v>45</v>
      </c>
      <c r="F13809" t="s">
        <v>46</v>
      </c>
      <c r="G13809" t="s">
        <v>54</v>
      </c>
      <c r="H13809" t="s">
        <v>16</v>
      </c>
      <c r="I13809" t="s">
        <v>375</v>
      </c>
      <c r="J13809" s="3">
        <v>833333</v>
      </c>
    </row>
    <row r="13810" spans="1:10" hidden="1" x14ac:dyDescent="0.25">
      <c r="A13810" t="s">
        <v>134</v>
      </c>
      <c r="B13810" t="s">
        <v>128</v>
      </c>
      <c r="C13810">
        <v>2025</v>
      </c>
      <c r="D13810" t="s">
        <v>58</v>
      </c>
      <c r="E13810" t="s">
        <v>45</v>
      </c>
      <c r="F13810" t="s">
        <v>46</v>
      </c>
      <c r="G13810" t="s">
        <v>54</v>
      </c>
      <c r="H13810" t="s">
        <v>16</v>
      </c>
      <c r="I13810" t="s">
        <v>806</v>
      </c>
    </row>
    <row r="13811" spans="1:10" hidden="1" x14ac:dyDescent="0.25">
      <c r="A13811" t="s">
        <v>134</v>
      </c>
      <c r="B13811" t="s">
        <v>128</v>
      </c>
      <c r="C13811">
        <v>2025</v>
      </c>
      <c r="D13811" t="s">
        <v>58</v>
      </c>
      <c r="E13811" t="s">
        <v>45</v>
      </c>
      <c r="F13811" t="s">
        <v>46</v>
      </c>
      <c r="G13811" t="s">
        <v>54</v>
      </c>
      <c r="H13811" t="s">
        <v>16</v>
      </c>
      <c r="I13811" t="s">
        <v>556</v>
      </c>
      <c r="J13811" s="3">
        <v>95833</v>
      </c>
    </row>
    <row r="13812" spans="1:10" hidden="1" x14ac:dyDescent="0.25">
      <c r="A13812" t="s">
        <v>134</v>
      </c>
      <c r="B13812" s="20" t="s">
        <v>128</v>
      </c>
      <c r="C13812" s="20">
        <v>2025</v>
      </c>
      <c r="D13812" s="20" t="s">
        <v>58</v>
      </c>
      <c r="E13812" s="20" t="s">
        <v>45</v>
      </c>
      <c r="F13812" s="20" t="s">
        <v>46</v>
      </c>
      <c r="G13812" s="20" t="s">
        <v>54</v>
      </c>
      <c r="H13812" s="20" t="s">
        <v>17</v>
      </c>
      <c r="I13812" s="220" t="s">
        <v>714</v>
      </c>
      <c r="J13812" s="20"/>
    </row>
    <row r="13813" spans="1:10" hidden="1" x14ac:dyDescent="0.25">
      <c r="A13813" t="s">
        <v>134</v>
      </c>
      <c r="B13813" t="s">
        <v>128</v>
      </c>
      <c r="C13813">
        <v>2025</v>
      </c>
      <c r="D13813" t="s">
        <v>58</v>
      </c>
      <c r="E13813" t="s">
        <v>45</v>
      </c>
      <c r="F13813" t="s">
        <v>46</v>
      </c>
      <c r="G13813" t="s">
        <v>54</v>
      </c>
      <c r="H13813" t="s">
        <v>331</v>
      </c>
    </row>
    <row r="13814" spans="1:10" hidden="1" x14ac:dyDescent="0.25">
      <c r="A13814" t="s">
        <v>134</v>
      </c>
      <c r="B13814" t="s">
        <v>128</v>
      </c>
      <c r="C13814">
        <v>2025</v>
      </c>
      <c r="D13814" t="s">
        <v>58</v>
      </c>
      <c r="E13814" t="s">
        <v>45</v>
      </c>
      <c r="F13814" t="s">
        <v>46</v>
      </c>
      <c r="G13814" t="s">
        <v>54</v>
      </c>
      <c r="H13814" t="s">
        <v>445</v>
      </c>
    </row>
    <row r="13815" spans="1:10" hidden="1" x14ac:dyDescent="0.25">
      <c r="A13815" t="s">
        <v>134</v>
      </c>
      <c r="B13815" t="s">
        <v>128</v>
      </c>
      <c r="C13815">
        <v>2025</v>
      </c>
      <c r="D13815" t="s">
        <v>58</v>
      </c>
      <c r="E13815" t="s">
        <v>45</v>
      </c>
      <c r="F13815" t="s">
        <v>46</v>
      </c>
      <c r="G13815" t="s">
        <v>54</v>
      </c>
      <c r="H13815" t="s">
        <v>195</v>
      </c>
      <c r="I13815" t="s">
        <v>377</v>
      </c>
    </row>
    <row r="13816" spans="1:10" hidden="1" x14ac:dyDescent="0.25">
      <c r="A13816" t="s">
        <v>134</v>
      </c>
      <c r="B13816" t="s">
        <v>128</v>
      </c>
      <c r="C13816">
        <v>2025</v>
      </c>
      <c r="D13816" t="s">
        <v>58</v>
      </c>
      <c r="E13816" t="s">
        <v>45</v>
      </c>
      <c r="F13816" t="s">
        <v>46</v>
      </c>
      <c r="G13816" t="s">
        <v>54</v>
      </c>
      <c r="H13816" t="s">
        <v>195</v>
      </c>
      <c r="I13816" t="s">
        <v>657</v>
      </c>
      <c r="J13816" s="3"/>
    </row>
    <row r="13817" spans="1:10" hidden="1" x14ac:dyDescent="0.25">
      <c r="A13817" t="s">
        <v>134</v>
      </c>
      <c r="B13817" t="s">
        <v>128</v>
      </c>
      <c r="C13817">
        <v>2025</v>
      </c>
      <c r="D13817" t="s">
        <v>58</v>
      </c>
      <c r="E13817" t="s">
        <v>45</v>
      </c>
      <c r="F13817" t="s">
        <v>46</v>
      </c>
      <c r="G13817" t="s">
        <v>54</v>
      </c>
      <c r="H13817" t="s">
        <v>195</v>
      </c>
      <c r="I13817" t="s">
        <v>654</v>
      </c>
    </row>
    <row r="13818" spans="1:10" hidden="1" x14ac:dyDescent="0.25">
      <c r="A13818" t="s">
        <v>134</v>
      </c>
      <c r="B13818" t="s">
        <v>128</v>
      </c>
      <c r="C13818">
        <v>2025</v>
      </c>
      <c r="D13818" t="s">
        <v>58</v>
      </c>
      <c r="E13818" t="s">
        <v>45</v>
      </c>
      <c r="F13818" t="s">
        <v>46</v>
      </c>
      <c r="G13818" t="s">
        <v>54</v>
      </c>
      <c r="H13818" t="s">
        <v>445</v>
      </c>
    </row>
    <row r="13819" spans="1:10" hidden="1" x14ac:dyDescent="0.25">
      <c r="A13819" t="s">
        <v>134</v>
      </c>
      <c r="B13819" t="s">
        <v>128</v>
      </c>
      <c r="C13819">
        <v>2025</v>
      </c>
      <c r="D13819" t="s">
        <v>58</v>
      </c>
      <c r="E13819" t="s">
        <v>45</v>
      </c>
      <c r="F13819" t="s">
        <v>46</v>
      </c>
      <c r="G13819" t="s">
        <v>54</v>
      </c>
      <c r="H13819" t="s">
        <v>18</v>
      </c>
      <c r="I13819" t="s">
        <v>559</v>
      </c>
      <c r="J13819" s="3">
        <v>85086</v>
      </c>
    </row>
    <row r="13820" spans="1:10" hidden="1" x14ac:dyDescent="0.25">
      <c r="A13820" t="s">
        <v>134</v>
      </c>
      <c r="B13820" t="s">
        <v>128</v>
      </c>
      <c r="C13820">
        <v>2025</v>
      </c>
      <c r="D13820" t="s">
        <v>58</v>
      </c>
      <c r="E13820" t="s">
        <v>45</v>
      </c>
      <c r="F13820" t="s">
        <v>46</v>
      </c>
      <c r="G13820" t="s">
        <v>54</v>
      </c>
      <c r="H13820" t="s">
        <v>513</v>
      </c>
      <c r="I13820" t="s">
        <v>581</v>
      </c>
    </row>
    <row r="13821" spans="1:10" hidden="1" x14ac:dyDescent="0.25">
      <c r="A13821" t="s">
        <v>134</v>
      </c>
      <c r="B13821" t="s">
        <v>128</v>
      </c>
      <c r="C13821">
        <v>2025</v>
      </c>
      <c r="D13821" t="s">
        <v>58</v>
      </c>
      <c r="E13821" t="s">
        <v>45</v>
      </c>
      <c r="F13821" t="s">
        <v>46</v>
      </c>
      <c r="G13821" t="s">
        <v>54</v>
      </c>
      <c r="H13821" t="s">
        <v>19</v>
      </c>
      <c r="I13821" t="s">
        <v>398</v>
      </c>
      <c r="J13821" s="3">
        <v>1956000</v>
      </c>
    </row>
    <row r="13822" spans="1:10" hidden="1" x14ac:dyDescent="0.25">
      <c r="A13822" t="s">
        <v>134</v>
      </c>
      <c r="B13822" t="s">
        <v>128</v>
      </c>
      <c r="C13822">
        <v>2025</v>
      </c>
      <c r="D13822" t="s">
        <v>58</v>
      </c>
      <c r="E13822" t="s">
        <v>45</v>
      </c>
      <c r="F13822" t="s">
        <v>46</v>
      </c>
      <c r="G13822" t="s">
        <v>54</v>
      </c>
      <c r="H13822" t="s">
        <v>19</v>
      </c>
      <c r="I13822" t="s">
        <v>400</v>
      </c>
    </row>
    <row r="13823" spans="1:10" hidden="1" x14ac:dyDescent="0.25">
      <c r="A13823" t="s">
        <v>134</v>
      </c>
      <c r="B13823" t="s">
        <v>128</v>
      </c>
      <c r="C13823">
        <v>2025</v>
      </c>
      <c r="D13823" t="s">
        <v>58</v>
      </c>
      <c r="E13823" t="s">
        <v>45</v>
      </c>
      <c r="F13823" t="s">
        <v>46</v>
      </c>
      <c r="G13823" t="s">
        <v>54</v>
      </c>
      <c r="H13823" t="s">
        <v>20</v>
      </c>
      <c r="I13823" t="s">
        <v>399</v>
      </c>
      <c r="J13823" s="3">
        <v>652000</v>
      </c>
    </row>
    <row r="13824" spans="1:10" hidden="1" x14ac:dyDescent="0.25">
      <c r="A13824" t="s">
        <v>134</v>
      </c>
      <c r="B13824" t="s">
        <v>128</v>
      </c>
      <c r="C13824">
        <v>2025</v>
      </c>
      <c r="D13824" t="s">
        <v>58</v>
      </c>
      <c r="E13824" t="s">
        <v>45</v>
      </c>
      <c r="F13824" t="s">
        <v>46</v>
      </c>
      <c r="G13824" t="s">
        <v>54</v>
      </c>
      <c r="H13824" t="s">
        <v>523</v>
      </c>
      <c r="I13824" s="90" t="s">
        <v>818</v>
      </c>
      <c r="J13824" s="3"/>
    </row>
    <row r="13825" spans="1:10" hidden="1" x14ac:dyDescent="0.25">
      <c r="A13825" t="s">
        <v>134</v>
      </c>
      <c r="B13825" t="s">
        <v>128</v>
      </c>
      <c r="C13825">
        <v>2025</v>
      </c>
      <c r="D13825" t="s">
        <v>58</v>
      </c>
      <c r="E13825" t="s">
        <v>45</v>
      </c>
      <c r="F13825" t="s">
        <v>46</v>
      </c>
      <c r="G13825" t="s">
        <v>54</v>
      </c>
      <c r="H13825" t="s">
        <v>523</v>
      </c>
      <c r="I13825" t="s">
        <v>798</v>
      </c>
    </row>
    <row r="13826" spans="1:10" hidden="1" x14ac:dyDescent="0.25">
      <c r="A13826" t="s">
        <v>134</v>
      </c>
      <c r="B13826" t="s">
        <v>128</v>
      </c>
      <c r="C13826">
        <v>2025</v>
      </c>
      <c r="D13826" t="s">
        <v>58</v>
      </c>
      <c r="E13826" t="s">
        <v>45</v>
      </c>
      <c r="F13826" t="s">
        <v>46</v>
      </c>
      <c r="G13826" t="s">
        <v>54</v>
      </c>
      <c r="H13826" t="s">
        <v>294</v>
      </c>
      <c r="I13826" t="s">
        <v>575</v>
      </c>
    </row>
    <row r="13827" spans="1:10" hidden="1" x14ac:dyDescent="0.25">
      <c r="A13827" t="s">
        <v>134</v>
      </c>
      <c r="B13827" t="s">
        <v>128</v>
      </c>
      <c r="C13827">
        <v>2025</v>
      </c>
      <c r="D13827" t="s">
        <v>58</v>
      </c>
      <c r="E13827" t="s">
        <v>45</v>
      </c>
      <c r="F13827" t="s">
        <v>46</v>
      </c>
      <c r="G13827" t="s">
        <v>118</v>
      </c>
      <c r="H13827" t="s">
        <v>295</v>
      </c>
      <c r="I13827" s="90" t="s">
        <v>819</v>
      </c>
      <c r="J13827" s="3">
        <v>1472600</v>
      </c>
    </row>
    <row r="13828" spans="1:10" hidden="1" x14ac:dyDescent="0.25">
      <c r="A13828" t="s">
        <v>134</v>
      </c>
      <c r="B13828" t="s">
        <v>128</v>
      </c>
      <c r="C13828">
        <v>2025</v>
      </c>
      <c r="D13828" t="s">
        <v>58</v>
      </c>
      <c r="E13828" t="s">
        <v>45</v>
      </c>
      <c r="F13828" t="s">
        <v>46</v>
      </c>
      <c r="G13828" t="s">
        <v>118</v>
      </c>
      <c r="H13828" t="s">
        <v>119</v>
      </c>
      <c r="I13828" t="s">
        <v>655</v>
      </c>
      <c r="J13828" s="3">
        <v>1423500</v>
      </c>
    </row>
    <row r="13829" spans="1:10" hidden="1" x14ac:dyDescent="0.25">
      <c r="A13829" t="s">
        <v>134</v>
      </c>
      <c r="B13829" t="s">
        <v>128</v>
      </c>
      <c r="C13829">
        <v>2025</v>
      </c>
      <c r="D13829" t="s">
        <v>58</v>
      </c>
      <c r="E13829" t="s">
        <v>45</v>
      </c>
      <c r="F13829" t="s">
        <v>46</v>
      </c>
      <c r="G13829" t="s">
        <v>118</v>
      </c>
      <c r="H13829" t="s">
        <v>119</v>
      </c>
      <c r="I13829" t="s">
        <v>685</v>
      </c>
    </row>
    <row r="13830" spans="1:10" hidden="1" x14ac:dyDescent="0.25">
      <c r="A13830" t="s">
        <v>134</v>
      </c>
      <c r="B13830" t="s">
        <v>128</v>
      </c>
      <c r="C13830">
        <v>2025</v>
      </c>
      <c r="D13830" t="s">
        <v>58</v>
      </c>
      <c r="E13830" t="s">
        <v>45</v>
      </c>
      <c r="F13830" t="s">
        <v>46</v>
      </c>
      <c r="G13830" t="s">
        <v>118</v>
      </c>
      <c r="H13830" t="s">
        <v>283</v>
      </c>
      <c r="I13830" t="s">
        <v>591</v>
      </c>
    </row>
    <row r="13831" spans="1:10" hidden="1" x14ac:dyDescent="0.25">
      <c r="A13831" t="s">
        <v>134</v>
      </c>
      <c r="B13831" t="s">
        <v>128</v>
      </c>
      <c r="C13831">
        <v>2025</v>
      </c>
      <c r="D13831" t="s">
        <v>58</v>
      </c>
      <c r="E13831" t="s">
        <v>45</v>
      </c>
      <c r="F13831" t="s">
        <v>46</v>
      </c>
      <c r="G13831" t="s">
        <v>118</v>
      </c>
      <c r="H13831" t="s">
        <v>283</v>
      </c>
      <c r="I13831" s="90" t="s">
        <v>831</v>
      </c>
      <c r="J13831" s="3">
        <v>750000</v>
      </c>
    </row>
    <row r="13832" spans="1:10" hidden="1" x14ac:dyDescent="0.25">
      <c r="A13832" t="s">
        <v>134</v>
      </c>
      <c r="B13832" t="s">
        <v>128</v>
      </c>
      <c r="C13832">
        <v>2025</v>
      </c>
      <c r="D13832" t="s">
        <v>58</v>
      </c>
      <c r="E13832" t="s">
        <v>45</v>
      </c>
      <c r="F13832" t="s">
        <v>46</v>
      </c>
      <c r="G13832" t="s">
        <v>109</v>
      </c>
      <c r="H13832" t="s">
        <v>219</v>
      </c>
      <c r="I13832" s="90" t="s">
        <v>465</v>
      </c>
      <c r="J13832" s="3">
        <v>890</v>
      </c>
    </row>
    <row r="13833" spans="1:10" hidden="1" x14ac:dyDescent="0.25">
      <c r="A13833" t="s">
        <v>134</v>
      </c>
      <c r="B13833" t="s">
        <v>128</v>
      </c>
      <c r="C13833">
        <v>2025</v>
      </c>
      <c r="D13833" t="s">
        <v>58</v>
      </c>
      <c r="E13833" t="s">
        <v>45</v>
      </c>
      <c r="F13833" t="s">
        <v>46</v>
      </c>
      <c r="G13833" t="s">
        <v>109</v>
      </c>
      <c r="H13833" t="s">
        <v>219</v>
      </c>
      <c r="I13833" t="s">
        <v>798</v>
      </c>
    </row>
    <row r="13834" spans="1:10" hidden="1" x14ac:dyDescent="0.25">
      <c r="A13834" t="s">
        <v>134</v>
      </c>
      <c r="B13834" t="s">
        <v>128</v>
      </c>
      <c r="C13834">
        <v>2025</v>
      </c>
      <c r="D13834" t="s">
        <v>58</v>
      </c>
      <c r="E13834" t="s">
        <v>45</v>
      </c>
      <c r="F13834" t="s">
        <v>46</v>
      </c>
      <c r="G13834" t="s">
        <v>109</v>
      </c>
      <c r="H13834" t="s">
        <v>219</v>
      </c>
      <c r="I13834" s="90" t="s">
        <v>518</v>
      </c>
      <c r="J13834" s="3">
        <v>5556</v>
      </c>
    </row>
    <row r="13835" spans="1:10" hidden="1" x14ac:dyDescent="0.25">
      <c r="A13835" t="s">
        <v>134</v>
      </c>
      <c r="B13835" t="s">
        <v>128</v>
      </c>
      <c r="C13835">
        <v>2025</v>
      </c>
      <c r="D13835" t="s">
        <v>58</v>
      </c>
      <c r="E13835" t="s">
        <v>45</v>
      </c>
      <c r="F13835" t="s">
        <v>46</v>
      </c>
      <c r="G13835" t="s">
        <v>109</v>
      </c>
      <c r="H13835" t="s">
        <v>219</v>
      </c>
      <c r="I13835" s="90" t="s">
        <v>740</v>
      </c>
      <c r="J13835" s="3">
        <v>67740.52</v>
      </c>
    </row>
    <row r="13836" spans="1:10" hidden="1" x14ac:dyDescent="0.25">
      <c r="A13836" t="s">
        <v>134</v>
      </c>
      <c r="B13836" t="s">
        <v>128</v>
      </c>
      <c r="C13836">
        <v>2025</v>
      </c>
      <c r="D13836" t="s">
        <v>58</v>
      </c>
      <c r="E13836" t="s">
        <v>45</v>
      </c>
      <c r="F13836" t="s">
        <v>46</v>
      </c>
      <c r="G13836" t="s">
        <v>109</v>
      </c>
      <c r="H13836" t="s">
        <v>219</v>
      </c>
      <c r="I13836" s="90" t="s">
        <v>807</v>
      </c>
      <c r="J13836" s="3"/>
    </row>
    <row r="13837" spans="1:10" hidden="1" x14ac:dyDescent="0.25">
      <c r="A13837" t="s">
        <v>134</v>
      </c>
      <c r="B13837" t="s">
        <v>128</v>
      </c>
      <c r="C13837">
        <v>2025</v>
      </c>
      <c r="D13837" t="s">
        <v>58</v>
      </c>
      <c r="E13837" t="s">
        <v>45</v>
      </c>
      <c r="F13837" t="s">
        <v>46</v>
      </c>
      <c r="G13837" t="s">
        <v>109</v>
      </c>
      <c r="H13837" t="s">
        <v>267</v>
      </c>
    </row>
    <row r="13838" spans="1:10" hidden="1" x14ac:dyDescent="0.25">
      <c r="A13838" t="s">
        <v>134</v>
      </c>
      <c r="B13838" t="s">
        <v>128</v>
      </c>
      <c r="C13838">
        <v>2025</v>
      </c>
      <c r="D13838" t="s">
        <v>58</v>
      </c>
      <c r="E13838" t="s">
        <v>45</v>
      </c>
      <c r="F13838" t="s">
        <v>46</v>
      </c>
      <c r="G13838" t="s">
        <v>109</v>
      </c>
      <c r="H13838" t="s">
        <v>220</v>
      </c>
      <c r="I13838" t="s">
        <v>797</v>
      </c>
    </row>
    <row r="13839" spans="1:10" hidden="1" x14ac:dyDescent="0.25">
      <c r="A13839" t="s">
        <v>134</v>
      </c>
      <c r="B13839" t="s">
        <v>128</v>
      </c>
      <c r="C13839">
        <v>2025</v>
      </c>
      <c r="D13839" t="s">
        <v>58</v>
      </c>
      <c r="E13839" t="s">
        <v>45</v>
      </c>
      <c r="F13839" t="s">
        <v>46</v>
      </c>
      <c r="G13839" t="s">
        <v>109</v>
      </c>
      <c r="H13839" t="s">
        <v>220</v>
      </c>
      <c r="I13839" t="s">
        <v>524</v>
      </c>
    </row>
    <row r="13840" spans="1:10" hidden="1" x14ac:dyDescent="0.25">
      <c r="A13840" t="s">
        <v>134</v>
      </c>
      <c r="B13840" t="s">
        <v>128</v>
      </c>
      <c r="C13840">
        <v>2025</v>
      </c>
      <c r="D13840" t="s">
        <v>58</v>
      </c>
      <c r="E13840" t="s">
        <v>45</v>
      </c>
      <c r="F13840" t="s">
        <v>46</v>
      </c>
      <c r="G13840" t="s">
        <v>109</v>
      </c>
      <c r="H13840" t="s">
        <v>220</v>
      </c>
      <c r="I13840" t="s">
        <v>668</v>
      </c>
    </row>
    <row r="13841" spans="1:10" hidden="1" x14ac:dyDescent="0.25">
      <c r="A13841" t="s">
        <v>134</v>
      </c>
      <c r="B13841" t="s">
        <v>128</v>
      </c>
      <c r="C13841">
        <v>2025</v>
      </c>
      <c r="D13841" t="s">
        <v>58</v>
      </c>
      <c r="E13841" t="s">
        <v>45</v>
      </c>
      <c r="F13841" t="s">
        <v>46</v>
      </c>
      <c r="G13841" t="s">
        <v>109</v>
      </c>
      <c r="H13841" t="s">
        <v>220</v>
      </c>
      <c r="I13841" s="90" t="s">
        <v>614</v>
      </c>
      <c r="J13841" s="3">
        <v>785800</v>
      </c>
    </row>
    <row r="13842" spans="1:10" hidden="1" x14ac:dyDescent="0.25">
      <c r="A13842" t="s">
        <v>134</v>
      </c>
      <c r="B13842" t="s">
        <v>128</v>
      </c>
      <c r="C13842">
        <v>2025</v>
      </c>
      <c r="D13842" t="s">
        <v>58</v>
      </c>
      <c r="E13842" t="s">
        <v>45</v>
      </c>
      <c r="F13842" t="s">
        <v>46</v>
      </c>
      <c r="G13842" t="s">
        <v>109</v>
      </c>
      <c r="H13842" t="s">
        <v>260</v>
      </c>
    </row>
    <row r="13843" spans="1:10" hidden="1" x14ac:dyDescent="0.25">
      <c r="A13843" t="s">
        <v>134</v>
      </c>
      <c r="B13843" t="s">
        <v>128</v>
      </c>
      <c r="C13843">
        <v>2025</v>
      </c>
      <c r="D13843" t="s">
        <v>58</v>
      </c>
      <c r="E13843" t="s">
        <v>45</v>
      </c>
      <c r="F13843" t="s">
        <v>46</v>
      </c>
      <c r="G13843" t="s">
        <v>55</v>
      </c>
      <c r="H13843" t="s">
        <v>22</v>
      </c>
      <c r="I13843" s="90" t="s">
        <v>615</v>
      </c>
      <c r="J13843" s="3"/>
    </row>
    <row r="13844" spans="1:10" hidden="1" x14ac:dyDescent="0.25">
      <c r="A13844" t="s">
        <v>134</v>
      </c>
      <c r="B13844" t="s">
        <v>128</v>
      </c>
      <c r="C13844">
        <v>2025</v>
      </c>
      <c r="D13844" t="s">
        <v>58</v>
      </c>
      <c r="E13844" t="s">
        <v>45</v>
      </c>
      <c r="F13844" t="s">
        <v>46</v>
      </c>
      <c r="G13844" t="s">
        <v>55</v>
      </c>
      <c r="H13844" t="s">
        <v>22</v>
      </c>
    </row>
    <row r="13845" spans="1:10" hidden="1" x14ac:dyDescent="0.25">
      <c r="A13845" t="s">
        <v>134</v>
      </c>
      <c r="B13845" t="s">
        <v>128</v>
      </c>
      <c r="C13845">
        <v>2025</v>
      </c>
      <c r="D13845" t="s">
        <v>58</v>
      </c>
      <c r="E13845" t="s">
        <v>45</v>
      </c>
      <c r="F13845" t="s">
        <v>46</v>
      </c>
      <c r="G13845" t="s">
        <v>55</v>
      </c>
      <c r="H13845" t="s">
        <v>700</v>
      </c>
      <c r="I13845" t="s">
        <v>701</v>
      </c>
      <c r="J13845" s="3">
        <v>2300000</v>
      </c>
    </row>
    <row r="13846" spans="1:10" hidden="1" x14ac:dyDescent="0.25">
      <c r="A13846" t="s">
        <v>134</v>
      </c>
      <c r="B13846" t="s">
        <v>128</v>
      </c>
      <c r="C13846">
        <v>2025</v>
      </c>
      <c r="D13846" t="s">
        <v>58</v>
      </c>
      <c r="E13846" t="s">
        <v>45</v>
      </c>
      <c r="F13846" t="s">
        <v>46</v>
      </c>
      <c r="G13846" t="s">
        <v>611</v>
      </c>
      <c r="H13846" t="s">
        <v>612</v>
      </c>
      <c r="I13846" t="s">
        <v>613</v>
      </c>
      <c r="J13846" s="3">
        <v>48006</v>
      </c>
    </row>
    <row r="13847" spans="1:10" hidden="1" x14ac:dyDescent="0.25">
      <c r="A13847" t="s">
        <v>134</v>
      </c>
      <c r="B13847" t="s">
        <v>128</v>
      </c>
      <c r="C13847">
        <v>2025</v>
      </c>
      <c r="D13847" t="s">
        <v>58</v>
      </c>
      <c r="E13847" t="s">
        <v>45</v>
      </c>
      <c r="F13847" t="s">
        <v>46</v>
      </c>
      <c r="G13847" t="s">
        <v>47</v>
      </c>
      <c r="H13847" t="s">
        <v>741</v>
      </c>
      <c r="I13847" t="s">
        <v>465</v>
      </c>
      <c r="J13847" s="3">
        <v>469667.79</v>
      </c>
    </row>
    <row r="13848" spans="1:10" hidden="1" x14ac:dyDescent="0.25">
      <c r="A13848" t="s">
        <v>134</v>
      </c>
      <c r="B13848" t="s">
        <v>128</v>
      </c>
      <c r="C13848">
        <v>2025</v>
      </c>
      <c r="D13848" t="s">
        <v>58</v>
      </c>
      <c r="E13848" t="s">
        <v>45</v>
      </c>
      <c r="F13848" t="s">
        <v>46</v>
      </c>
      <c r="G13848" t="s">
        <v>47</v>
      </c>
      <c r="H13848" t="s">
        <v>298</v>
      </c>
      <c r="I13848" t="s">
        <v>792</v>
      </c>
      <c r="J13848" s="3">
        <v>1077697</v>
      </c>
    </row>
    <row r="13849" spans="1:10" hidden="1" x14ac:dyDescent="0.25">
      <c r="A13849" t="s">
        <v>134</v>
      </c>
      <c r="B13849" t="s">
        <v>128</v>
      </c>
      <c r="C13849">
        <v>2025</v>
      </c>
      <c r="D13849" t="s">
        <v>58</v>
      </c>
      <c r="E13849" t="s">
        <v>45</v>
      </c>
      <c r="F13849" t="s">
        <v>46</v>
      </c>
      <c r="G13849" t="s">
        <v>47</v>
      </c>
      <c r="H13849" t="s">
        <v>298</v>
      </c>
      <c r="I13849" s="90" t="s">
        <v>508</v>
      </c>
      <c r="J13849" s="3">
        <v>275094</v>
      </c>
    </row>
    <row r="13850" spans="1:10" hidden="1" x14ac:dyDescent="0.25">
      <c r="A13850" t="s">
        <v>134</v>
      </c>
      <c r="B13850" t="s">
        <v>128</v>
      </c>
      <c r="C13850">
        <v>2025</v>
      </c>
      <c r="D13850" t="s">
        <v>58</v>
      </c>
      <c r="E13850" t="s">
        <v>45</v>
      </c>
      <c r="F13850" t="s">
        <v>46</v>
      </c>
      <c r="G13850" t="s">
        <v>47</v>
      </c>
      <c r="H13850" t="s">
        <v>298</v>
      </c>
      <c r="I13850" s="90" t="s">
        <v>820</v>
      </c>
      <c r="J13850" s="3">
        <v>1000000</v>
      </c>
    </row>
    <row r="13851" spans="1:10" hidden="1" x14ac:dyDescent="0.25">
      <c r="A13851" t="s">
        <v>134</v>
      </c>
      <c r="B13851" t="s">
        <v>128</v>
      </c>
      <c r="C13851">
        <v>2025</v>
      </c>
      <c r="D13851" t="s">
        <v>58</v>
      </c>
      <c r="E13851" t="s">
        <v>45</v>
      </c>
      <c r="F13851" t="s">
        <v>46</v>
      </c>
      <c r="G13851" t="s">
        <v>47</v>
      </c>
      <c r="H13851" t="s">
        <v>276</v>
      </c>
      <c r="I13851" t="s">
        <v>395</v>
      </c>
      <c r="J13851" s="3">
        <v>600000</v>
      </c>
    </row>
    <row r="13852" spans="1:10" hidden="1" x14ac:dyDescent="0.25">
      <c r="A13852" t="s">
        <v>134</v>
      </c>
      <c r="B13852" t="s">
        <v>128</v>
      </c>
      <c r="C13852">
        <v>2025</v>
      </c>
      <c r="D13852" t="s">
        <v>58</v>
      </c>
      <c r="E13852" t="s">
        <v>45</v>
      </c>
      <c r="F13852" t="s">
        <v>46</v>
      </c>
      <c r="G13852" t="s">
        <v>47</v>
      </c>
      <c r="H13852" t="s">
        <v>276</v>
      </c>
      <c r="I13852" t="s">
        <v>734</v>
      </c>
    </row>
    <row r="13853" spans="1:10" hidden="1" x14ac:dyDescent="0.25">
      <c r="A13853" t="s">
        <v>134</v>
      </c>
      <c r="B13853" t="s">
        <v>128</v>
      </c>
      <c r="C13853">
        <v>2025</v>
      </c>
      <c r="D13853" t="s">
        <v>58</v>
      </c>
      <c r="E13853" t="s">
        <v>45</v>
      </c>
      <c r="F13853" t="s">
        <v>46</v>
      </c>
      <c r="G13853" t="s">
        <v>47</v>
      </c>
      <c r="H13853" t="s">
        <v>277</v>
      </c>
      <c r="I13853" t="s">
        <v>734</v>
      </c>
      <c r="J13853" s="3">
        <v>443215</v>
      </c>
    </row>
    <row r="13854" spans="1:10" hidden="1" x14ac:dyDescent="0.25">
      <c r="A13854" t="s">
        <v>134</v>
      </c>
      <c r="B13854" t="s">
        <v>128</v>
      </c>
      <c r="C13854">
        <v>2025</v>
      </c>
      <c r="D13854" t="s">
        <v>58</v>
      </c>
      <c r="E13854" t="s">
        <v>45</v>
      </c>
      <c r="F13854" t="s">
        <v>46</v>
      </c>
      <c r="G13854" t="s">
        <v>47</v>
      </c>
      <c r="H13854" t="s">
        <v>278</v>
      </c>
      <c r="I13854" t="s">
        <v>734</v>
      </c>
      <c r="J13854" s="3"/>
    </row>
    <row r="13855" spans="1:10" hidden="1" x14ac:dyDescent="0.25">
      <c r="A13855" t="s">
        <v>134</v>
      </c>
      <c r="B13855" t="s">
        <v>128</v>
      </c>
      <c r="C13855">
        <v>2025</v>
      </c>
      <c r="D13855" t="s">
        <v>58</v>
      </c>
      <c r="E13855" t="s">
        <v>45</v>
      </c>
      <c r="F13855" t="s">
        <v>46</v>
      </c>
      <c r="G13855" t="s">
        <v>47</v>
      </c>
      <c r="H13855" t="s">
        <v>742</v>
      </c>
      <c r="I13855" t="s">
        <v>739</v>
      </c>
    </row>
    <row r="13856" spans="1:10" hidden="1" x14ac:dyDescent="0.25">
      <c r="A13856" t="s">
        <v>134</v>
      </c>
      <c r="B13856" t="s">
        <v>128</v>
      </c>
      <c r="C13856">
        <v>2025</v>
      </c>
      <c r="D13856" t="s">
        <v>58</v>
      </c>
      <c r="E13856" t="s">
        <v>45</v>
      </c>
      <c r="F13856" t="s">
        <v>46</v>
      </c>
      <c r="G13856" t="s">
        <v>47</v>
      </c>
      <c r="H13856" t="s">
        <v>742</v>
      </c>
      <c r="I13856" s="90" t="s">
        <v>654</v>
      </c>
      <c r="J13856" s="3"/>
    </row>
    <row r="13857" spans="1:10" hidden="1" x14ac:dyDescent="0.25">
      <c r="A13857" t="s">
        <v>134</v>
      </c>
      <c r="B13857" t="s">
        <v>128</v>
      </c>
      <c r="C13857">
        <v>2025</v>
      </c>
      <c r="D13857" t="s">
        <v>58</v>
      </c>
      <c r="E13857" t="s">
        <v>45</v>
      </c>
      <c r="F13857" t="s">
        <v>46</v>
      </c>
      <c r="G13857" t="s">
        <v>47</v>
      </c>
      <c r="H13857" t="s">
        <v>239</v>
      </c>
      <c r="I13857" t="s">
        <v>382</v>
      </c>
      <c r="J13857" s="3">
        <v>697454</v>
      </c>
    </row>
    <row r="13858" spans="1:10" hidden="1" x14ac:dyDescent="0.25">
      <c r="A13858" t="s">
        <v>134</v>
      </c>
      <c r="B13858" t="s">
        <v>128</v>
      </c>
      <c r="C13858">
        <v>2025</v>
      </c>
      <c r="D13858" t="s">
        <v>58</v>
      </c>
      <c r="E13858" t="s">
        <v>45</v>
      </c>
      <c r="F13858" t="s">
        <v>46</v>
      </c>
      <c r="G13858" t="s">
        <v>47</v>
      </c>
      <c r="H13858" t="s">
        <v>239</v>
      </c>
      <c r="I13858" t="s">
        <v>388</v>
      </c>
    </row>
    <row r="13859" spans="1:10" hidden="1" x14ac:dyDescent="0.25">
      <c r="A13859" t="s">
        <v>134</v>
      </c>
      <c r="B13859" t="s">
        <v>128</v>
      </c>
      <c r="C13859">
        <v>2025</v>
      </c>
      <c r="D13859" t="s">
        <v>58</v>
      </c>
      <c r="E13859" t="s">
        <v>45</v>
      </c>
      <c r="F13859" t="s">
        <v>46</v>
      </c>
      <c r="G13859" t="s">
        <v>47</v>
      </c>
      <c r="H13859" t="s">
        <v>239</v>
      </c>
      <c r="I13859" t="s">
        <v>576</v>
      </c>
      <c r="J13859" s="3">
        <v>1672802</v>
      </c>
    </row>
    <row r="13860" spans="1:10" hidden="1" x14ac:dyDescent="0.25">
      <c r="A13860" t="s">
        <v>134</v>
      </c>
      <c r="B13860" t="s">
        <v>128</v>
      </c>
      <c r="C13860">
        <v>2025</v>
      </c>
      <c r="D13860" t="s">
        <v>58</v>
      </c>
      <c r="E13860" t="s">
        <v>45</v>
      </c>
      <c r="F13860" t="s">
        <v>46</v>
      </c>
      <c r="G13860" t="s">
        <v>47</v>
      </c>
      <c r="H13860" t="s">
        <v>239</v>
      </c>
      <c r="I13860" t="s">
        <v>589</v>
      </c>
    </row>
    <row r="13861" spans="1:10" hidden="1" x14ac:dyDescent="0.25">
      <c r="A13861" t="s">
        <v>134</v>
      </c>
      <c r="B13861" t="s">
        <v>128</v>
      </c>
      <c r="C13861">
        <v>2025</v>
      </c>
      <c r="D13861" t="s">
        <v>58</v>
      </c>
      <c r="E13861" t="s">
        <v>45</v>
      </c>
      <c r="F13861" t="s">
        <v>46</v>
      </c>
      <c r="G13861" t="s">
        <v>47</v>
      </c>
      <c r="H13861" t="s">
        <v>239</v>
      </c>
      <c r="I13861" t="s">
        <v>686</v>
      </c>
    </row>
    <row r="13862" spans="1:10" hidden="1" x14ac:dyDescent="0.25">
      <c r="A13862" t="s">
        <v>134</v>
      </c>
      <c r="B13862" t="s">
        <v>128</v>
      </c>
      <c r="C13862">
        <v>2025</v>
      </c>
      <c r="D13862" t="s">
        <v>58</v>
      </c>
      <c r="E13862" t="s">
        <v>45</v>
      </c>
      <c r="F13862" t="s">
        <v>46</v>
      </c>
      <c r="G13862" t="s">
        <v>47</v>
      </c>
      <c r="H13862" t="s">
        <v>239</v>
      </c>
      <c r="I13862" t="s">
        <v>442</v>
      </c>
    </row>
    <row r="13863" spans="1:10" hidden="1" x14ac:dyDescent="0.25">
      <c r="A13863" t="s">
        <v>134</v>
      </c>
      <c r="B13863" t="s">
        <v>128</v>
      </c>
      <c r="C13863">
        <v>2025</v>
      </c>
      <c r="D13863" t="s">
        <v>58</v>
      </c>
      <c r="E13863" t="s">
        <v>45</v>
      </c>
      <c r="F13863" t="s">
        <v>46</v>
      </c>
      <c r="G13863" t="s">
        <v>47</v>
      </c>
      <c r="H13863" t="s">
        <v>239</v>
      </c>
      <c r="I13863" t="s">
        <v>431</v>
      </c>
    </row>
    <row r="13864" spans="1:10" hidden="1" x14ac:dyDescent="0.25">
      <c r="A13864" t="s">
        <v>134</v>
      </c>
      <c r="B13864" t="s">
        <v>128</v>
      </c>
      <c r="C13864">
        <v>2025</v>
      </c>
      <c r="D13864" t="s">
        <v>58</v>
      </c>
      <c r="E13864" t="s">
        <v>45</v>
      </c>
      <c r="F13864" t="s">
        <v>46</v>
      </c>
      <c r="G13864" t="s">
        <v>47</v>
      </c>
      <c r="H13864" t="s">
        <v>239</v>
      </c>
      <c r="I13864" t="s">
        <v>416</v>
      </c>
      <c r="J13864" s="3">
        <v>1423500</v>
      </c>
    </row>
    <row r="13865" spans="1:10" hidden="1" x14ac:dyDescent="0.25">
      <c r="A13865" t="s">
        <v>134</v>
      </c>
      <c r="B13865" t="s">
        <v>128</v>
      </c>
      <c r="C13865">
        <v>2025</v>
      </c>
      <c r="D13865" t="s">
        <v>58</v>
      </c>
      <c r="E13865" t="s">
        <v>45</v>
      </c>
      <c r="F13865" t="s">
        <v>46</v>
      </c>
      <c r="G13865" t="s">
        <v>47</v>
      </c>
      <c r="H13865" t="s">
        <v>239</v>
      </c>
      <c r="I13865" t="s">
        <v>383</v>
      </c>
      <c r="J13865" s="3">
        <v>1310000</v>
      </c>
    </row>
    <row r="13866" spans="1:10" hidden="1" x14ac:dyDescent="0.25">
      <c r="A13866" t="s">
        <v>134</v>
      </c>
      <c r="B13866" t="s">
        <v>128</v>
      </c>
      <c r="C13866">
        <v>2025</v>
      </c>
      <c r="D13866" t="s">
        <v>58</v>
      </c>
      <c r="E13866" t="s">
        <v>45</v>
      </c>
      <c r="F13866" t="s">
        <v>46</v>
      </c>
      <c r="G13866" t="s">
        <v>47</v>
      </c>
      <c r="H13866" t="s">
        <v>243</v>
      </c>
      <c r="I13866" t="s">
        <v>465</v>
      </c>
    </row>
    <row r="13867" spans="1:10" hidden="1" x14ac:dyDescent="0.25">
      <c r="A13867" t="s">
        <v>134</v>
      </c>
      <c r="B13867" t="s">
        <v>128</v>
      </c>
      <c r="C13867">
        <v>2025</v>
      </c>
      <c r="D13867" t="s">
        <v>58</v>
      </c>
      <c r="E13867" t="s">
        <v>45</v>
      </c>
      <c r="F13867" t="s">
        <v>46</v>
      </c>
      <c r="G13867" t="s">
        <v>47</v>
      </c>
      <c r="H13867" t="s">
        <v>243</v>
      </c>
      <c r="I13867" t="s">
        <v>702</v>
      </c>
    </row>
    <row r="13868" spans="1:10" hidden="1" x14ac:dyDescent="0.25">
      <c r="A13868" t="s">
        <v>134</v>
      </c>
      <c r="B13868" t="s">
        <v>128</v>
      </c>
      <c r="C13868">
        <v>2025</v>
      </c>
      <c r="D13868" t="s">
        <v>58</v>
      </c>
      <c r="E13868" t="s">
        <v>45</v>
      </c>
      <c r="F13868" t="s">
        <v>46</v>
      </c>
      <c r="G13868" t="s">
        <v>47</v>
      </c>
      <c r="H13868" t="s">
        <v>276</v>
      </c>
      <c r="I13868" t="s">
        <v>395</v>
      </c>
    </row>
    <row r="13869" spans="1:10" hidden="1" x14ac:dyDescent="0.25">
      <c r="A13869" t="s">
        <v>134</v>
      </c>
      <c r="B13869" t="s">
        <v>128</v>
      </c>
      <c r="C13869">
        <v>2025</v>
      </c>
      <c r="D13869" t="s">
        <v>58</v>
      </c>
      <c r="E13869" t="s">
        <v>45</v>
      </c>
      <c r="F13869" t="s">
        <v>46</v>
      </c>
      <c r="G13869" t="s">
        <v>47</v>
      </c>
      <c r="H13869" t="s">
        <v>296</v>
      </c>
    </row>
    <row r="13870" spans="1:10" hidden="1" x14ac:dyDescent="0.25">
      <c r="A13870" t="s">
        <v>134</v>
      </c>
      <c r="B13870" t="s">
        <v>128</v>
      </c>
      <c r="C13870">
        <v>2025</v>
      </c>
      <c r="D13870" t="s">
        <v>58</v>
      </c>
      <c r="E13870" t="s">
        <v>45</v>
      </c>
      <c r="F13870" t="s">
        <v>46</v>
      </c>
      <c r="G13870" t="s">
        <v>47</v>
      </c>
      <c r="H13870" t="s">
        <v>364</v>
      </c>
      <c r="I13870" t="s">
        <v>465</v>
      </c>
    </row>
    <row r="13871" spans="1:10" hidden="1" x14ac:dyDescent="0.25">
      <c r="A13871" t="s">
        <v>134</v>
      </c>
      <c r="B13871" t="s">
        <v>128</v>
      </c>
      <c r="C13871">
        <v>2025</v>
      </c>
      <c r="D13871" t="s">
        <v>58</v>
      </c>
      <c r="E13871" t="s">
        <v>45</v>
      </c>
      <c r="F13871" t="s">
        <v>46</v>
      </c>
      <c r="G13871" t="s">
        <v>47</v>
      </c>
      <c r="H13871" t="s">
        <v>277</v>
      </c>
    </row>
    <row r="13872" spans="1:10" hidden="1" x14ac:dyDescent="0.25">
      <c r="A13872" t="s">
        <v>134</v>
      </c>
      <c r="B13872" t="s">
        <v>128</v>
      </c>
      <c r="C13872">
        <v>2025</v>
      </c>
      <c r="D13872" t="s">
        <v>58</v>
      </c>
      <c r="E13872" t="s">
        <v>45</v>
      </c>
      <c r="F13872" t="s">
        <v>46</v>
      </c>
      <c r="G13872" t="s">
        <v>47</v>
      </c>
      <c r="H13872" t="s">
        <v>278</v>
      </c>
    </row>
    <row r="13873" spans="1:10" hidden="1" x14ac:dyDescent="0.25">
      <c r="A13873" t="s">
        <v>134</v>
      </c>
      <c r="B13873" t="s">
        <v>128</v>
      </c>
      <c r="C13873">
        <v>2025</v>
      </c>
      <c r="D13873" t="s">
        <v>58</v>
      </c>
      <c r="E13873" t="s">
        <v>45</v>
      </c>
      <c r="F13873" t="s">
        <v>46</v>
      </c>
      <c r="G13873" t="s">
        <v>47</v>
      </c>
      <c r="H13873" t="s">
        <v>298</v>
      </c>
      <c r="I13873" t="s">
        <v>387</v>
      </c>
    </row>
    <row r="13874" spans="1:10" hidden="1" x14ac:dyDescent="0.25">
      <c r="A13874" t="s">
        <v>134</v>
      </c>
      <c r="B13874" t="s">
        <v>128</v>
      </c>
      <c r="C13874">
        <v>2025</v>
      </c>
      <c r="D13874" t="s">
        <v>58</v>
      </c>
      <c r="E13874" t="s">
        <v>45</v>
      </c>
      <c r="F13874" t="s">
        <v>46</v>
      </c>
      <c r="G13874" t="s">
        <v>47</v>
      </c>
      <c r="H13874" t="s">
        <v>298</v>
      </c>
      <c r="I13874" t="s">
        <v>418</v>
      </c>
    </row>
    <row r="13875" spans="1:10" hidden="1" x14ac:dyDescent="0.25">
      <c r="A13875" t="s">
        <v>134</v>
      </c>
      <c r="B13875" t="s">
        <v>128</v>
      </c>
      <c r="C13875">
        <v>2025</v>
      </c>
      <c r="D13875" t="s">
        <v>58</v>
      </c>
      <c r="E13875" t="s">
        <v>45</v>
      </c>
      <c r="F13875" t="s">
        <v>46</v>
      </c>
      <c r="G13875" t="s">
        <v>47</v>
      </c>
      <c r="H13875" t="s">
        <v>238</v>
      </c>
    </row>
    <row r="13876" spans="1:10" hidden="1" x14ac:dyDescent="0.25">
      <c r="A13876" t="s">
        <v>134</v>
      </c>
      <c r="B13876" t="s">
        <v>128</v>
      </c>
      <c r="C13876">
        <v>2025</v>
      </c>
      <c r="D13876" t="s">
        <v>58</v>
      </c>
      <c r="E13876" t="s">
        <v>45</v>
      </c>
      <c r="F13876" t="s">
        <v>46</v>
      </c>
      <c r="G13876" t="s">
        <v>182</v>
      </c>
      <c r="H13876" t="s">
        <v>240</v>
      </c>
    </row>
    <row r="13877" spans="1:10" hidden="1" x14ac:dyDescent="0.25">
      <c r="A13877" t="s">
        <v>134</v>
      </c>
      <c r="B13877" t="s">
        <v>128</v>
      </c>
      <c r="C13877">
        <v>2025</v>
      </c>
      <c r="D13877" t="s">
        <v>58</v>
      </c>
      <c r="E13877" t="s">
        <v>45</v>
      </c>
      <c r="F13877" t="s">
        <v>46</v>
      </c>
      <c r="G13877" t="s">
        <v>182</v>
      </c>
      <c r="H13877" t="s">
        <v>241</v>
      </c>
      <c r="I13877" t="s">
        <v>477</v>
      </c>
    </row>
    <row r="13878" spans="1:10" hidden="1" x14ac:dyDescent="0.25">
      <c r="A13878" t="s">
        <v>134</v>
      </c>
      <c r="B13878" t="s">
        <v>128</v>
      </c>
      <c r="C13878">
        <v>2025</v>
      </c>
      <c r="D13878" t="s">
        <v>58</v>
      </c>
      <c r="E13878" t="s">
        <v>45</v>
      </c>
      <c r="F13878" t="s">
        <v>46</v>
      </c>
      <c r="G13878" t="s">
        <v>182</v>
      </c>
      <c r="H13878" t="s">
        <v>242</v>
      </c>
      <c r="I13878" t="s">
        <v>477</v>
      </c>
      <c r="J13878" s="3">
        <v>2175100</v>
      </c>
    </row>
    <row r="13879" spans="1:10" hidden="1" x14ac:dyDescent="0.25">
      <c r="A13879" t="s">
        <v>134</v>
      </c>
      <c r="B13879" t="s">
        <v>128</v>
      </c>
      <c r="C13879">
        <v>2025</v>
      </c>
      <c r="D13879" t="s">
        <v>58</v>
      </c>
      <c r="E13879" t="s">
        <v>45</v>
      </c>
      <c r="F13879" t="s">
        <v>46</v>
      </c>
      <c r="G13879" t="s">
        <v>182</v>
      </c>
      <c r="H13879" t="s">
        <v>243</v>
      </c>
      <c r="I13879" t="s">
        <v>735</v>
      </c>
    </row>
    <row r="13880" spans="1:10" hidden="1" x14ac:dyDescent="0.25">
      <c r="A13880" t="s">
        <v>134</v>
      </c>
      <c r="B13880" t="s">
        <v>128</v>
      </c>
      <c r="C13880">
        <v>2025</v>
      </c>
      <c r="D13880" t="s">
        <v>58</v>
      </c>
      <c r="E13880" t="s">
        <v>45</v>
      </c>
      <c r="F13880" t="s">
        <v>46</v>
      </c>
      <c r="G13880" t="s">
        <v>253</v>
      </c>
      <c r="H13880" t="s">
        <v>266</v>
      </c>
      <c r="I13880" s="90" t="s">
        <v>556</v>
      </c>
      <c r="J13880" s="3"/>
    </row>
    <row r="13881" spans="1:10" hidden="1" x14ac:dyDescent="0.25">
      <c r="A13881" t="s">
        <v>134</v>
      </c>
      <c r="B13881" t="s">
        <v>128</v>
      </c>
      <c r="C13881">
        <v>2025</v>
      </c>
      <c r="D13881" t="s">
        <v>58</v>
      </c>
      <c r="E13881" t="s">
        <v>45</v>
      </c>
      <c r="F13881" t="s">
        <v>46</v>
      </c>
      <c r="G13881" t="s">
        <v>253</v>
      </c>
      <c r="H13881" t="s">
        <v>266</v>
      </c>
      <c r="I13881" t="s">
        <v>799</v>
      </c>
      <c r="J13881" s="3"/>
    </row>
    <row r="13882" spans="1:10" hidden="1" x14ac:dyDescent="0.25">
      <c r="A13882" t="s">
        <v>134</v>
      </c>
      <c r="B13882" t="s">
        <v>128</v>
      </c>
      <c r="C13882">
        <v>2025</v>
      </c>
      <c r="D13882" t="s">
        <v>58</v>
      </c>
      <c r="E13882" t="s">
        <v>45</v>
      </c>
      <c r="F13882" t="s">
        <v>46</v>
      </c>
      <c r="G13882" t="s">
        <v>253</v>
      </c>
      <c r="H13882" t="s">
        <v>366</v>
      </c>
      <c r="I13882" s="90" t="s">
        <v>387</v>
      </c>
      <c r="J13882" s="3">
        <v>40000</v>
      </c>
    </row>
    <row r="13883" spans="1:10" hidden="1" x14ac:dyDescent="0.25">
      <c r="A13883" t="s">
        <v>134</v>
      </c>
      <c r="B13883" t="s">
        <v>128</v>
      </c>
      <c r="C13883">
        <v>2025</v>
      </c>
      <c r="D13883" t="s">
        <v>58</v>
      </c>
      <c r="E13883" t="s">
        <v>45</v>
      </c>
      <c r="F13883" t="s">
        <v>46</v>
      </c>
      <c r="G13883" t="s">
        <v>253</v>
      </c>
      <c r="H13883" s="90" t="s">
        <v>365</v>
      </c>
      <c r="I13883" t="s">
        <v>524</v>
      </c>
      <c r="J13883" s="3"/>
    </row>
    <row r="13884" spans="1:10" hidden="1" x14ac:dyDescent="0.25">
      <c r="A13884" t="s">
        <v>134</v>
      </c>
      <c r="B13884" t="s">
        <v>128</v>
      </c>
      <c r="C13884">
        <v>2025</v>
      </c>
      <c r="D13884" t="s">
        <v>58</v>
      </c>
      <c r="E13884" t="s">
        <v>45</v>
      </c>
      <c r="F13884" t="s">
        <v>46</v>
      </c>
      <c r="G13884" t="s">
        <v>537</v>
      </c>
      <c r="H13884" t="s">
        <v>538</v>
      </c>
      <c r="I13884" t="s">
        <v>539</v>
      </c>
    </row>
    <row r="13885" spans="1:10" hidden="1" x14ac:dyDescent="0.25">
      <c r="A13885" t="s">
        <v>134</v>
      </c>
      <c r="B13885" t="s">
        <v>128</v>
      </c>
      <c r="C13885">
        <v>2025</v>
      </c>
      <c r="D13885" t="s">
        <v>58</v>
      </c>
      <c r="E13885" t="s">
        <v>45</v>
      </c>
      <c r="F13885" t="s">
        <v>46</v>
      </c>
      <c r="G13885" t="s">
        <v>673</v>
      </c>
      <c r="H13885" t="s">
        <v>244</v>
      </c>
      <c r="I13885" t="s">
        <v>556</v>
      </c>
    </row>
    <row r="13886" spans="1:10" hidden="1" x14ac:dyDescent="0.25">
      <c r="A13886" t="s">
        <v>134</v>
      </c>
      <c r="B13886" t="s">
        <v>128</v>
      </c>
      <c r="C13886">
        <v>2025</v>
      </c>
      <c r="D13886" t="s">
        <v>58</v>
      </c>
      <c r="E13886" t="s">
        <v>45</v>
      </c>
      <c r="F13886" t="s">
        <v>46</v>
      </c>
      <c r="G13886" t="s">
        <v>673</v>
      </c>
      <c r="H13886" t="s">
        <v>244</v>
      </c>
      <c r="I13886" t="s">
        <v>688</v>
      </c>
    </row>
    <row r="13887" spans="1:10" hidden="1" x14ac:dyDescent="0.25">
      <c r="A13887" t="s">
        <v>134</v>
      </c>
      <c r="B13887" t="s">
        <v>128</v>
      </c>
      <c r="C13887">
        <v>2025</v>
      </c>
      <c r="D13887" t="s">
        <v>58</v>
      </c>
      <c r="E13887" t="s">
        <v>45</v>
      </c>
      <c r="F13887" t="s">
        <v>46</v>
      </c>
      <c r="G13887" t="s">
        <v>527</v>
      </c>
      <c r="H13887" t="s">
        <v>366</v>
      </c>
      <c r="I13887" t="s">
        <v>387</v>
      </c>
      <c r="J13887" s="3"/>
    </row>
    <row r="13888" spans="1:10" hidden="1" x14ac:dyDescent="0.25">
      <c r="A13888" t="s">
        <v>134</v>
      </c>
      <c r="B13888" t="s">
        <v>128</v>
      </c>
      <c r="C13888">
        <v>2025</v>
      </c>
      <c r="D13888" t="s">
        <v>58</v>
      </c>
      <c r="E13888" t="s">
        <v>45</v>
      </c>
      <c r="F13888" t="s">
        <v>46</v>
      </c>
      <c r="G13888" t="s">
        <v>527</v>
      </c>
      <c r="H13888" t="s">
        <v>525</v>
      </c>
      <c r="I13888" t="s">
        <v>526</v>
      </c>
      <c r="J13888" s="3">
        <v>77283</v>
      </c>
    </row>
    <row r="13889" spans="1:10" hidden="1" x14ac:dyDescent="0.25">
      <c r="A13889" t="s">
        <v>134</v>
      </c>
      <c r="B13889" t="s">
        <v>128</v>
      </c>
      <c r="C13889">
        <v>2025</v>
      </c>
      <c r="D13889" t="s">
        <v>58</v>
      </c>
      <c r="E13889" t="s">
        <v>45</v>
      </c>
      <c r="F13889" t="s">
        <v>46</v>
      </c>
      <c r="G13889" t="s">
        <v>527</v>
      </c>
      <c r="H13889" t="s">
        <v>365</v>
      </c>
      <c r="I13889" t="s">
        <v>526</v>
      </c>
    </row>
    <row r="13890" spans="1:10" hidden="1" x14ac:dyDescent="0.25">
      <c r="A13890" t="s">
        <v>134</v>
      </c>
      <c r="B13890" t="s">
        <v>128</v>
      </c>
      <c r="C13890">
        <v>2025</v>
      </c>
      <c r="D13890" t="s">
        <v>58</v>
      </c>
      <c r="E13890" t="s">
        <v>45</v>
      </c>
      <c r="F13890" t="s">
        <v>46</v>
      </c>
      <c r="G13890" t="s">
        <v>527</v>
      </c>
      <c r="H13890" t="s">
        <v>484</v>
      </c>
      <c r="I13890" t="s">
        <v>526</v>
      </c>
      <c r="J13890" s="3">
        <v>485083.58</v>
      </c>
    </row>
    <row r="13891" spans="1:10" hidden="1" x14ac:dyDescent="0.25">
      <c r="A13891" t="s">
        <v>134</v>
      </c>
      <c r="B13891" t="s">
        <v>128</v>
      </c>
      <c r="C13891">
        <v>2025</v>
      </c>
      <c r="D13891" t="s">
        <v>58</v>
      </c>
      <c r="E13891" t="s">
        <v>45</v>
      </c>
      <c r="F13891" t="s">
        <v>46</v>
      </c>
      <c r="G13891" t="s">
        <v>272</v>
      </c>
      <c r="H13891" t="s">
        <v>273</v>
      </c>
      <c r="I13891" t="s">
        <v>526</v>
      </c>
    </row>
    <row r="13892" spans="1:10" hidden="1" x14ac:dyDescent="0.25">
      <c r="A13892" t="s">
        <v>134</v>
      </c>
      <c r="B13892" t="s">
        <v>128</v>
      </c>
      <c r="C13892">
        <v>2025</v>
      </c>
      <c r="D13892" t="s">
        <v>58</v>
      </c>
      <c r="E13892" t="s">
        <v>45</v>
      </c>
      <c r="F13892" t="s">
        <v>46</v>
      </c>
      <c r="G13892" t="s">
        <v>221</v>
      </c>
      <c r="H13892" t="s">
        <v>245</v>
      </c>
      <c r="I13892" s="90" t="s">
        <v>668</v>
      </c>
      <c r="J13892" s="3">
        <v>269057</v>
      </c>
    </row>
    <row r="13893" spans="1:10" hidden="1" x14ac:dyDescent="0.25">
      <c r="A13893" t="s">
        <v>134</v>
      </c>
      <c r="B13893" t="s">
        <v>128</v>
      </c>
      <c r="C13893">
        <v>2025</v>
      </c>
      <c r="D13893" t="s">
        <v>58</v>
      </c>
      <c r="E13893" t="s">
        <v>45</v>
      </c>
      <c r="F13893" t="s">
        <v>46</v>
      </c>
      <c r="G13893" t="s">
        <v>221</v>
      </c>
      <c r="H13893" t="s">
        <v>245</v>
      </c>
      <c r="I13893" t="s">
        <v>614</v>
      </c>
      <c r="J13893" s="3">
        <v>4802940</v>
      </c>
    </row>
    <row r="13894" spans="1:10" hidden="1" x14ac:dyDescent="0.25">
      <c r="A13894" t="s">
        <v>134</v>
      </c>
      <c r="B13894" t="s">
        <v>128</v>
      </c>
      <c r="C13894">
        <v>2025</v>
      </c>
      <c r="D13894" t="s">
        <v>58</v>
      </c>
      <c r="E13894" t="s">
        <v>45</v>
      </c>
      <c r="F13894" t="s">
        <v>46</v>
      </c>
      <c r="G13894" t="s">
        <v>221</v>
      </c>
      <c r="H13894" t="s">
        <v>245</v>
      </c>
      <c r="I13894" s="90" t="s">
        <v>417</v>
      </c>
      <c r="J13894" s="3">
        <v>953980</v>
      </c>
    </row>
    <row r="13895" spans="1:10" hidden="1" x14ac:dyDescent="0.25">
      <c r="A13895" t="s">
        <v>134</v>
      </c>
      <c r="B13895" t="s">
        <v>128</v>
      </c>
      <c r="C13895">
        <v>2025</v>
      </c>
      <c r="D13895" t="s">
        <v>58</v>
      </c>
      <c r="E13895" t="s">
        <v>45</v>
      </c>
      <c r="F13895" t="s">
        <v>46</v>
      </c>
      <c r="G13895" t="s">
        <v>221</v>
      </c>
      <c r="H13895" t="s">
        <v>299</v>
      </c>
      <c r="I13895" t="s">
        <v>788</v>
      </c>
    </row>
    <row r="13896" spans="1:10" hidden="1" x14ac:dyDescent="0.25">
      <c r="A13896" t="s">
        <v>134</v>
      </c>
      <c r="B13896" t="s">
        <v>128</v>
      </c>
      <c r="C13896">
        <v>2025</v>
      </c>
      <c r="D13896" t="s">
        <v>58</v>
      </c>
      <c r="E13896" t="s">
        <v>45</v>
      </c>
      <c r="F13896" t="s">
        <v>46</v>
      </c>
      <c r="G13896" t="s">
        <v>221</v>
      </c>
      <c r="H13896" t="s">
        <v>299</v>
      </c>
      <c r="I13896" s="90" t="s">
        <v>518</v>
      </c>
      <c r="J13896" s="3">
        <v>691900</v>
      </c>
    </row>
    <row r="13897" spans="1:10" hidden="1" x14ac:dyDescent="0.25">
      <c r="A13897" t="s">
        <v>134</v>
      </c>
      <c r="B13897" t="s">
        <v>128</v>
      </c>
      <c r="C13897">
        <v>2025</v>
      </c>
      <c r="D13897" t="s">
        <v>58</v>
      </c>
      <c r="E13897" t="s">
        <v>45</v>
      </c>
      <c r="F13897" t="s">
        <v>46</v>
      </c>
      <c r="G13897" t="s">
        <v>221</v>
      </c>
      <c r="H13897" t="s">
        <v>299</v>
      </c>
      <c r="I13897" t="s">
        <v>666</v>
      </c>
    </row>
    <row r="13898" spans="1:10" hidden="1" x14ac:dyDescent="0.25">
      <c r="A13898" t="s">
        <v>134</v>
      </c>
      <c r="B13898" t="s">
        <v>128</v>
      </c>
      <c r="C13898">
        <v>2025</v>
      </c>
      <c r="D13898" t="s">
        <v>58</v>
      </c>
      <c r="E13898" t="s">
        <v>45</v>
      </c>
      <c r="F13898" t="s">
        <v>46</v>
      </c>
      <c r="G13898" t="s">
        <v>272</v>
      </c>
      <c r="H13898" t="s">
        <v>273</v>
      </c>
    </row>
    <row r="13899" spans="1:10" hidden="1" x14ac:dyDescent="0.25">
      <c r="A13899" t="s">
        <v>134</v>
      </c>
      <c r="B13899" t="s">
        <v>128</v>
      </c>
      <c r="C13899">
        <v>2025</v>
      </c>
      <c r="D13899" t="s">
        <v>58</v>
      </c>
      <c r="E13899" t="s">
        <v>45</v>
      </c>
      <c r="F13899" t="s">
        <v>46</v>
      </c>
      <c r="G13899" t="s">
        <v>49</v>
      </c>
      <c r="H13899" t="s">
        <v>246</v>
      </c>
      <c r="I13899" t="s">
        <v>565</v>
      </c>
      <c r="J13899" s="3">
        <v>245709</v>
      </c>
    </row>
    <row r="13900" spans="1:10" hidden="1" x14ac:dyDescent="0.25">
      <c r="A13900" t="s">
        <v>134</v>
      </c>
      <c r="B13900" t="s">
        <v>128</v>
      </c>
      <c r="C13900">
        <v>2025</v>
      </c>
      <c r="D13900" t="s">
        <v>58</v>
      </c>
      <c r="E13900" t="s">
        <v>45</v>
      </c>
      <c r="F13900" t="s">
        <v>46</v>
      </c>
      <c r="G13900" t="s">
        <v>49</v>
      </c>
      <c r="H13900" t="s">
        <v>246</v>
      </c>
      <c r="I13900" t="s">
        <v>615</v>
      </c>
      <c r="J13900" s="3">
        <v>987381</v>
      </c>
    </row>
    <row r="13901" spans="1:10" hidden="1" x14ac:dyDescent="0.25">
      <c r="A13901" t="s">
        <v>134</v>
      </c>
      <c r="B13901" t="s">
        <v>128</v>
      </c>
      <c r="C13901">
        <v>2025</v>
      </c>
      <c r="D13901" t="s">
        <v>58</v>
      </c>
      <c r="E13901" t="s">
        <v>45</v>
      </c>
      <c r="F13901" t="s">
        <v>46</v>
      </c>
      <c r="G13901" t="s">
        <v>49</v>
      </c>
      <c r="H13901" t="s">
        <v>246</v>
      </c>
      <c r="I13901" s="90" t="s">
        <v>505</v>
      </c>
      <c r="J13901" s="3">
        <v>210900</v>
      </c>
    </row>
    <row r="13902" spans="1:10" hidden="1" x14ac:dyDescent="0.25">
      <c r="A13902" t="s">
        <v>134</v>
      </c>
      <c r="B13902" t="s">
        <v>128</v>
      </c>
      <c r="C13902">
        <v>2025</v>
      </c>
      <c r="D13902" t="s">
        <v>58</v>
      </c>
      <c r="E13902" t="s">
        <v>45</v>
      </c>
      <c r="F13902" t="s">
        <v>46</v>
      </c>
      <c r="G13902" t="s">
        <v>49</v>
      </c>
      <c r="H13902" t="s">
        <v>246</v>
      </c>
      <c r="I13902" s="90" t="s">
        <v>746</v>
      </c>
      <c r="J13902" s="3">
        <v>82884</v>
      </c>
    </row>
    <row r="13903" spans="1:10" hidden="1" x14ac:dyDescent="0.25">
      <c r="A13903" t="s">
        <v>134</v>
      </c>
      <c r="B13903" t="s">
        <v>128</v>
      </c>
      <c r="C13903">
        <v>2025</v>
      </c>
      <c r="D13903" t="s">
        <v>58</v>
      </c>
      <c r="E13903" t="s">
        <v>45</v>
      </c>
      <c r="F13903" t="s">
        <v>46</v>
      </c>
      <c r="G13903" t="s">
        <v>49</v>
      </c>
      <c r="H13903" t="s">
        <v>669</v>
      </c>
      <c r="I13903" t="s">
        <v>615</v>
      </c>
    </row>
    <row r="13904" spans="1:10" hidden="1" x14ac:dyDescent="0.25">
      <c r="A13904" t="s">
        <v>134</v>
      </c>
      <c r="B13904" t="s">
        <v>128</v>
      </c>
      <c r="C13904">
        <v>2025</v>
      </c>
      <c r="D13904" t="s">
        <v>58</v>
      </c>
      <c r="E13904" t="s">
        <v>45</v>
      </c>
      <c r="F13904" t="s">
        <v>46</v>
      </c>
      <c r="G13904" t="s">
        <v>49</v>
      </c>
      <c r="H13904" t="s">
        <v>669</v>
      </c>
      <c r="I13904" t="s">
        <v>670</v>
      </c>
    </row>
    <row r="13905" spans="1:10" hidden="1" x14ac:dyDescent="0.25">
      <c r="A13905" t="s">
        <v>134</v>
      </c>
      <c r="B13905" t="s">
        <v>128</v>
      </c>
      <c r="C13905">
        <v>2025</v>
      </c>
      <c r="D13905" t="s">
        <v>58</v>
      </c>
      <c r="E13905" t="s">
        <v>45</v>
      </c>
      <c r="F13905" t="s">
        <v>46</v>
      </c>
      <c r="G13905" t="s">
        <v>49</v>
      </c>
      <c r="H13905" t="s">
        <v>669</v>
      </c>
    </row>
    <row r="13906" spans="1:10" hidden="1" x14ac:dyDescent="0.25">
      <c r="A13906" t="s">
        <v>134</v>
      </c>
      <c r="B13906" t="s">
        <v>128</v>
      </c>
      <c r="C13906">
        <v>2025</v>
      </c>
      <c r="D13906" t="s">
        <v>58</v>
      </c>
      <c r="E13906" t="s">
        <v>45</v>
      </c>
      <c r="F13906" t="s">
        <v>46</v>
      </c>
      <c r="G13906" t="s">
        <v>49</v>
      </c>
      <c r="H13906" t="s">
        <v>247</v>
      </c>
      <c r="I13906" t="s">
        <v>524</v>
      </c>
      <c r="J13906" s="3">
        <v>464632.75</v>
      </c>
    </row>
    <row r="13907" spans="1:10" hidden="1" x14ac:dyDescent="0.25">
      <c r="A13907" t="s">
        <v>134</v>
      </c>
      <c r="B13907" t="s">
        <v>128</v>
      </c>
      <c r="C13907">
        <v>2025</v>
      </c>
      <c r="D13907" t="s">
        <v>58</v>
      </c>
      <c r="E13907" t="s">
        <v>45</v>
      </c>
      <c r="F13907" t="s">
        <v>46</v>
      </c>
      <c r="G13907" t="s">
        <v>49</v>
      </c>
      <c r="H13907" t="s">
        <v>247</v>
      </c>
      <c r="I13907" s="90" t="s">
        <v>703</v>
      </c>
      <c r="J13907" s="3">
        <v>68800</v>
      </c>
    </row>
    <row r="13908" spans="1:10" hidden="1" x14ac:dyDescent="0.25">
      <c r="A13908" t="s">
        <v>134</v>
      </c>
      <c r="B13908" t="s">
        <v>128</v>
      </c>
      <c r="C13908">
        <v>2025</v>
      </c>
      <c r="D13908" t="s">
        <v>58</v>
      </c>
      <c r="E13908" t="s">
        <v>45</v>
      </c>
      <c r="F13908" t="s">
        <v>46</v>
      </c>
      <c r="G13908" t="s">
        <v>49</v>
      </c>
      <c r="H13908" t="s">
        <v>248</v>
      </c>
      <c r="I13908" s="90" t="s">
        <v>479</v>
      </c>
      <c r="J13908" s="3"/>
    </row>
    <row r="13909" spans="1:10" hidden="1" x14ac:dyDescent="0.25">
      <c r="A13909" t="s">
        <v>134</v>
      </c>
      <c r="B13909" t="s">
        <v>128</v>
      </c>
      <c r="C13909">
        <v>2025</v>
      </c>
      <c r="D13909" t="s">
        <v>58</v>
      </c>
      <c r="E13909" t="s">
        <v>45</v>
      </c>
      <c r="F13909" t="s">
        <v>46</v>
      </c>
      <c r="G13909" t="s">
        <v>49</v>
      </c>
      <c r="H13909" t="s">
        <v>247</v>
      </c>
      <c r="I13909" s="90" t="s">
        <v>549</v>
      </c>
      <c r="J13909" s="3">
        <v>62500</v>
      </c>
    </row>
    <row r="13910" spans="1:10" hidden="1" x14ac:dyDescent="0.25">
      <c r="A13910" t="s">
        <v>134</v>
      </c>
      <c r="B13910" t="s">
        <v>128</v>
      </c>
      <c r="C13910">
        <v>2025</v>
      </c>
      <c r="D13910" t="s">
        <v>58</v>
      </c>
      <c r="E13910" t="s">
        <v>45</v>
      </c>
      <c r="F13910" t="s">
        <v>46</v>
      </c>
      <c r="G13910" t="s">
        <v>49</v>
      </c>
      <c r="H13910" t="s">
        <v>247</v>
      </c>
      <c r="I13910" s="90" t="s">
        <v>509</v>
      </c>
      <c r="J13910" s="3"/>
    </row>
    <row r="13911" spans="1:10" hidden="1" x14ac:dyDescent="0.25">
      <c r="A13911" t="s">
        <v>134</v>
      </c>
      <c r="B13911" t="s">
        <v>128</v>
      </c>
      <c r="C13911">
        <v>2025</v>
      </c>
      <c r="D13911" t="s">
        <v>58</v>
      </c>
      <c r="E13911" t="s">
        <v>45</v>
      </c>
      <c r="F13911" t="s">
        <v>46</v>
      </c>
      <c r="G13911" t="s">
        <v>49</v>
      </c>
      <c r="H13911" t="s">
        <v>247</v>
      </c>
      <c r="I13911" s="90" t="s">
        <v>703</v>
      </c>
      <c r="J13911" s="3"/>
    </row>
    <row r="13912" spans="1:10" hidden="1" x14ac:dyDescent="0.25">
      <c r="A13912" t="s">
        <v>134</v>
      </c>
      <c r="B13912" t="s">
        <v>128</v>
      </c>
      <c r="C13912">
        <v>2025</v>
      </c>
      <c r="D13912" t="s">
        <v>58</v>
      </c>
      <c r="E13912" t="s">
        <v>45</v>
      </c>
      <c r="F13912" t="s">
        <v>46</v>
      </c>
      <c r="G13912" t="s">
        <v>49</v>
      </c>
      <c r="H13912" t="s">
        <v>248</v>
      </c>
      <c r="I13912" s="90" t="s">
        <v>801</v>
      </c>
      <c r="J13912" s="3">
        <v>40500</v>
      </c>
    </row>
    <row r="13913" spans="1:10" hidden="1" x14ac:dyDescent="0.25">
      <c r="A13913" t="s">
        <v>134</v>
      </c>
      <c r="B13913" t="s">
        <v>128</v>
      </c>
      <c r="C13913">
        <v>2025</v>
      </c>
      <c r="D13913" t="s">
        <v>58</v>
      </c>
      <c r="E13913" t="s">
        <v>45</v>
      </c>
      <c r="F13913" t="s">
        <v>46</v>
      </c>
      <c r="G13913" t="s">
        <v>49</v>
      </c>
      <c r="H13913" t="s">
        <v>248</v>
      </c>
      <c r="I13913" s="90" t="s">
        <v>823</v>
      </c>
      <c r="J13913" s="3"/>
    </row>
    <row r="13914" spans="1:10" hidden="1" x14ac:dyDescent="0.25">
      <c r="A13914" t="s">
        <v>134</v>
      </c>
      <c r="B13914" t="s">
        <v>128</v>
      </c>
      <c r="C13914">
        <v>2025</v>
      </c>
      <c r="D13914" t="s">
        <v>58</v>
      </c>
      <c r="E13914" t="s">
        <v>45</v>
      </c>
      <c r="F13914" t="s">
        <v>46</v>
      </c>
      <c r="G13914" t="s">
        <v>49</v>
      </c>
      <c r="H13914" t="s">
        <v>248</v>
      </c>
      <c r="I13914" t="s">
        <v>747</v>
      </c>
    </row>
    <row r="13915" spans="1:10" hidden="1" x14ac:dyDescent="0.25">
      <c r="A13915" t="s">
        <v>134</v>
      </c>
      <c r="B13915" t="s">
        <v>128</v>
      </c>
      <c r="C13915">
        <v>2025</v>
      </c>
      <c r="D13915" t="s">
        <v>58</v>
      </c>
      <c r="E13915" t="s">
        <v>45</v>
      </c>
      <c r="F13915" t="s">
        <v>46</v>
      </c>
      <c r="G13915" t="s">
        <v>49</v>
      </c>
      <c r="H13915" t="s">
        <v>249</v>
      </c>
      <c r="I13915" t="s">
        <v>471</v>
      </c>
      <c r="J13915" s="3">
        <v>210486</v>
      </c>
    </row>
    <row r="13916" spans="1:10" hidden="1" x14ac:dyDescent="0.25">
      <c r="A13916" t="s">
        <v>134</v>
      </c>
      <c r="B13916" t="s">
        <v>128</v>
      </c>
      <c r="C13916">
        <v>2025</v>
      </c>
      <c r="D13916" t="s">
        <v>58</v>
      </c>
      <c r="E13916" t="s">
        <v>45</v>
      </c>
      <c r="F13916" t="s">
        <v>46</v>
      </c>
      <c r="G13916" t="s">
        <v>49</v>
      </c>
      <c r="H13916" t="s">
        <v>249</v>
      </c>
    </row>
    <row r="13917" spans="1:10" hidden="1" x14ac:dyDescent="0.25">
      <c r="A13917" t="s">
        <v>134</v>
      </c>
      <c r="B13917" t="s">
        <v>128</v>
      </c>
      <c r="C13917">
        <v>2025</v>
      </c>
      <c r="D13917" t="s">
        <v>58</v>
      </c>
      <c r="E13917" t="s">
        <v>45</v>
      </c>
      <c r="F13917" t="s">
        <v>46</v>
      </c>
      <c r="G13917" t="s">
        <v>49</v>
      </c>
      <c r="H13917" t="s">
        <v>250</v>
      </c>
      <c r="I13917" s="90" t="s">
        <v>544</v>
      </c>
      <c r="J13917" s="3"/>
    </row>
    <row r="13918" spans="1:10" hidden="1" x14ac:dyDescent="0.25">
      <c r="A13918" t="s">
        <v>134</v>
      </c>
      <c r="B13918" t="s">
        <v>128</v>
      </c>
      <c r="C13918">
        <v>2025</v>
      </c>
      <c r="D13918" t="s">
        <v>58</v>
      </c>
      <c r="E13918" t="s">
        <v>45</v>
      </c>
      <c r="F13918" t="s">
        <v>46</v>
      </c>
      <c r="G13918" t="s">
        <v>49</v>
      </c>
      <c r="H13918" t="s">
        <v>250</v>
      </c>
      <c r="I13918" s="90" t="s">
        <v>556</v>
      </c>
      <c r="J13918" s="3">
        <v>7500</v>
      </c>
    </row>
    <row r="13919" spans="1:10" hidden="1" x14ac:dyDescent="0.25">
      <c r="A13919" t="s">
        <v>134</v>
      </c>
      <c r="B13919" t="s">
        <v>128</v>
      </c>
      <c r="C13919">
        <v>2025</v>
      </c>
      <c r="D13919" t="s">
        <v>58</v>
      </c>
      <c r="E13919" t="s">
        <v>45</v>
      </c>
      <c r="F13919" t="s">
        <v>46</v>
      </c>
      <c r="G13919" t="s">
        <v>49</v>
      </c>
      <c r="H13919" t="s">
        <v>250</v>
      </c>
      <c r="I13919" s="90" t="s">
        <v>518</v>
      </c>
      <c r="J13919" s="3">
        <v>69450</v>
      </c>
    </row>
    <row r="13920" spans="1:10" hidden="1" x14ac:dyDescent="0.25">
      <c r="A13920" t="s">
        <v>134</v>
      </c>
      <c r="B13920" t="s">
        <v>128</v>
      </c>
      <c r="C13920">
        <v>2025</v>
      </c>
      <c r="D13920" t="s">
        <v>58</v>
      </c>
      <c r="E13920" t="s">
        <v>45</v>
      </c>
      <c r="F13920" t="s">
        <v>46</v>
      </c>
      <c r="G13920" t="s">
        <v>49</v>
      </c>
      <c r="H13920" t="s">
        <v>250</v>
      </c>
      <c r="I13920" s="179" t="s">
        <v>832</v>
      </c>
      <c r="J13920" s="18">
        <v>31000</v>
      </c>
    </row>
    <row r="13921" spans="1:10" hidden="1" x14ac:dyDescent="0.25">
      <c r="A13921" t="s">
        <v>134</v>
      </c>
      <c r="B13921" t="s">
        <v>128</v>
      </c>
      <c r="C13921">
        <v>2025</v>
      </c>
      <c r="D13921" t="s">
        <v>58</v>
      </c>
      <c r="E13921" t="s">
        <v>45</v>
      </c>
      <c r="F13921" t="s">
        <v>46</v>
      </c>
      <c r="G13921" t="s">
        <v>49</v>
      </c>
      <c r="H13921" t="s">
        <v>250</v>
      </c>
      <c r="I13921" t="s">
        <v>740</v>
      </c>
      <c r="J13921" s="3">
        <v>846759.26</v>
      </c>
    </row>
    <row r="13922" spans="1:10" hidden="1" x14ac:dyDescent="0.25">
      <c r="A13922" t="s">
        <v>134</v>
      </c>
      <c r="B13922" t="s">
        <v>128</v>
      </c>
      <c r="C13922">
        <v>2025</v>
      </c>
      <c r="D13922" t="s">
        <v>58</v>
      </c>
      <c r="E13922" t="s">
        <v>45</v>
      </c>
      <c r="F13922" t="s">
        <v>46</v>
      </c>
      <c r="G13922" t="s">
        <v>49</v>
      </c>
      <c r="H13922" t="s">
        <v>250</v>
      </c>
      <c r="I13922" s="90" t="s">
        <v>825</v>
      </c>
      <c r="J13922" s="3"/>
    </row>
    <row r="13923" spans="1:10" hidden="1" x14ac:dyDescent="0.25">
      <c r="A13923" t="s">
        <v>134</v>
      </c>
      <c r="B13923" t="s">
        <v>128</v>
      </c>
      <c r="C13923">
        <v>2025</v>
      </c>
      <c r="D13923" t="s">
        <v>58</v>
      </c>
      <c r="E13923" t="s">
        <v>45</v>
      </c>
      <c r="F13923" t="s">
        <v>46</v>
      </c>
      <c r="G13923" t="s">
        <v>49</v>
      </c>
      <c r="H13923" t="s">
        <v>250</v>
      </c>
      <c r="I13923" s="90" t="s">
        <v>826</v>
      </c>
      <c r="J13923" s="3"/>
    </row>
    <row r="13924" spans="1:10" hidden="1" x14ac:dyDescent="0.25">
      <c r="A13924" t="s">
        <v>134</v>
      </c>
      <c r="B13924" t="s">
        <v>128</v>
      </c>
      <c r="C13924">
        <v>2025</v>
      </c>
      <c r="D13924" t="s">
        <v>58</v>
      </c>
      <c r="E13924" t="s">
        <v>45</v>
      </c>
      <c r="F13924" t="s">
        <v>46</v>
      </c>
      <c r="G13924" t="s">
        <v>49</v>
      </c>
      <c r="H13924" t="s">
        <v>243</v>
      </c>
      <c r="I13924" s="90" t="s">
        <v>479</v>
      </c>
      <c r="J13924" s="3"/>
    </row>
    <row r="13925" spans="1:10" hidden="1" x14ac:dyDescent="0.25">
      <c r="A13925" t="s">
        <v>134</v>
      </c>
      <c r="B13925" t="s">
        <v>128</v>
      </c>
      <c r="C13925">
        <v>2025</v>
      </c>
      <c r="D13925" t="s">
        <v>58</v>
      </c>
      <c r="E13925" t="s">
        <v>45</v>
      </c>
      <c r="F13925" t="s">
        <v>46</v>
      </c>
      <c r="G13925" t="s">
        <v>49</v>
      </c>
      <c r="H13925" t="s">
        <v>333</v>
      </c>
      <c r="I13925" s="90" t="s">
        <v>556</v>
      </c>
      <c r="J13925" s="3">
        <v>14000</v>
      </c>
    </row>
    <row r="13926" spans="1:10" hidden="1" x14ac:dyDescent="0.25">
      <c r="A13926" t="s">
        <v>134</v>
      </c>
      <c r="B13926" t="s">
        <v>128</v>
      </c>
      <c r="C13926">
        <v>2025</v>
      </c>
      <c r="D13926" t="s">
        <v>58</v>
      </c>
      <c r="E13926" t="s">
        <v>45</v>
      </c>
      <c r="F13926" t="s">
        <v>46</v>
      </c>
      <c r="G13926" t="s">
        <v>49</v>
      </c>
      <c r="H13926" t="s">
        <v>333</v>
      </c>
      <c r="I13926" s="90" t="s">
        <v>509</v>
      </c>
      <c r="J13926" s="3"/>
    </row>
    <row r="13927" spans="1:10" hidden="1" x14ac:dyDescent="0.25">
      <c r="A13927" t="s">
        <v>134</v>
      </c>
      <c r="B13927" t="s">
        <v>128</v>
      </c>
      <c r="C13927">
        <v>2025</v>
      </c>
      <c r="D13927" t="s">
        <v>58</v>
      </c>
      <c r="E13927" t="s">
        <v>45</v>
      </c>
      <c r="F13927" t="s">
        <v>46</v>
      </c>
      <c r="G13927" t="s">
        <v>49</v>
      </c>
      <c r="H13927" t="s">
        <v>333</v>
      </c>
      <c r="I13927" t="s">
        <v>617</v>
      </c>
      <c r="J13927" s="3">
        <v>170000</v>
      </c>
    </row>
    <row r="13928" spans="1:10" hidden="1" x14ac:dyDescent="0.25">
      <c r="A13928" t="s">
        <v>134</v>
      </c>
      <c r="B13928" t="s">
        <v>128</v>
      </c>
      <c r="C13928">
        <v>2025</v>
      </c>
      <c r="D13928" t="s">
        <v>58</v>
      </c>
      <c r="E13928" t="s">
        <v>45</v>
      </c>
      <c r="F13928" t="s">
        <v>46</v>
      </c>
      <c r="G13928" t="s">
        <v>49</v>
      </c>
      <c r="H13928" t="s">
        <v>333</v>
      </c>
      <c r="I13928" s="90" t="s">
        <v>816</v>
      </c>
      <c r="J13928" s="3">
        <v>35000</v>
      </c>
    </row>
    <row r="13929" spans="1:10" hidden="1" x14ac:dyDescent="0.25">
      <c r="A13929" t="s">
        <v>134</v>
      </c>
      <c r="B13929" t="s">
        <v>128</v>
      </c>
      <c r="C13929">
        <v>2025</v>
      </c>
      <c r="D13929" t="s">
        <v>58</v>
      </c>
      <c r="E13929" t="s">
        <v>45</v>
      </c>
      <c r="F13929" t="s">
        <v>46</v>
      </c>
      <c r="G13929" t="s">
        <v>49</v>
      </c>
      <c r="H13929" t="s">
        <v>333</v>
      </c>
      <c r="I13929" s="90" t="s">
        <v>661</v>
      </c>
      <c r="J13929" s="3">
        <v>60000</v>
      </c>
    </row>
    <row r="13930" spans="1:10" hidden="1" x14ac:dyDescent="0.25">
      <c r="A13930" t="s">
        <v>134</v>
      </c>
      <c r="B13930" t="s">
        <v>128</v>
      </c>
      <c r="C13930">
        <v>2025</v>
      </c>
      <c r="D13930" t="s">
        <v>58</v>
      </c>
      <c r="E13930" t="s">
        <v>45</v>
      </c>
      <c r="F13930" t="s">
        <v>46</v>
      </c>
      <c r="G13930" t="s">
        <v>49</v>
      </c>
      <c r="H13930" t="s">
        <v>333</v>
      </c>
      <c r="I13930" s="90" t="s">
        <v>699</v>
      </c>
      <c r="J13930" s="3">
        <v>620000</v>
      </c>
    </row>
    <row r="13931" spans="1:10" hidden="1" x14ac:dyDescent="0.25">
      <c r="A13931" t="s">
        <v>134</v>
      </c>
      <c r="B13931" t="s">
        <v>128</v>
      </c>
      <c r="C13931">
        <v>2025</v>
      </c>
      <c r="D13931" t="s">
        <v>58</v>
      </c>
      <c r="E13931" t="s">
        <v>45</v>
      </c>
      <c r="F13931" t="s">
        <v>46</v>
      </c>
      <c r="G13931" t="s">
        <v>49</v>
      </c>
      <c r="H13931" t="s">
        <v>367</v>
      </c>
      <c r="I13931" t="s">
        <v>591</v>
      </c>
      <c r="J13931" s="3"/>
    </row>
    <row r="13932" spans="1:10" hidden="1" x14ac:dyDescent="0.25">
      <c r="A13932" t="s">
        <v>134</v>
      </c>
      <c r="B13932" t="s">
        <v>128</v>
      </c>
      <c r="C13932">
        <v>2025</v>
      </c>
      <c r="D13932" t="s">
        <v>58</v>
      </c>
      <c r="E13932" t="s">
        <v>45</v>
      </c>
      <c r="F13932" t="s">
        <v>46</v>
      </c>
      <c r="G13932" t="s">
        <v>49</v>
      </c>
      <c r="H13932" t="s">
        <v>367</v>
      </c>
    </row>
    <row r="13933" spans="1:10" hidden="1" x14ac:dyDescent="0.25">
      <c r="A13933" t="s">
        <v>134</v>
      </c>
      <c r="B13933" t="s">
        <v>128</v>
      </c>
      <c r="C13933">
        <v>2025</v>
      </c>
      <c r="D13933" t="s">
        <v>58</v>
      </c>
      <c r="E13933" t="s">
        <v>45</v>
      </c>
      <c r="F13933" t="s">
        <v>46</v>
      </c>
      <c r="G13933" t="s">
        <v>49</v>
      </c>
      <c r="H13933" t="s">
        <v>367</v>
      </c>
    </row>
    <row r="13934" spans="1:10" hidden="1" x14ac:dyDescent="0.25">
      <c r="A13934" t="s">
        <v>134</v>
      </c>
      <c r="B13934" t="s">
        <v>128</v>
      </c>
      <c r="C13934">
        <v>2025</v>
      </c>
      <c r="D13934" t="s">
        <v>58</v>
      </c>
      <c r="E13934" t="s">
        <v>45</v>
      </c>
      <c r="F13934" t="s">
        <v>46</v>
      </c>
      <c r="G13934" t="s">
        <v>49</v>
      </c>
      <c r="H13934" t="s">
        <v>252</v>
      </c>
    </row>
    <row r="13935" spans="1:10" hidden="1" x14ac:dyDescent="0.25">
      <c r="A13935" t="s">
        <v>134</v>
      </c>
      <c r="B13935" t="s">
        <v>128</v>
      </c>
      <c r="C13935">
        <v>2025</v>
      </c>
      <c r="D13935" t="s">
        <v>58</v>
      </c>
      <c r="E13935" t="s">
        <v>45</v>
      </c>
      <c r="F13935" t="s">
        <v>46</v>
      </c>
      <c r="G13935" t="s">
        <v>49</v>
      </c>
      <c r="H13935" t="s">
        <v>243</v>
      </c>
      <c r="I13935" s="90" t="s">
        <v>479</v>
      </c>
      <c r="J13935" s="3"/>
    </row>
    <row r="13936" spans="1:10" hidden="1" x14ac:dyDescent="0.25">
      <c r="A13936" t="s">
        <v>134</v>
      </c>
      <c r="B13936" t="s">
        <v>128</v>
      </c>
      <c r="C13936">
        <v>2025</v>
      </c>
      <c r="D13936" t="s">
        <v>58</v>
      </c>
      <c r="E13936" t="s">
        <v>45</v>
      </c>
      <c r="F13936" t="s">
        <v>46</v>
      </c>
      <c r="G13936" t="s">
        <v>49</v>
      </c>
      <c r="H13936" t="s">
        <v>243</v>
      </c>
      <c r="I13936" t="s">
        <v>802</v>
      </c>
    </row>
    <row r="13937" spans="1:10" hidden="1" x14ac:dyDescent="0.25">
      <c r="A13937" t="s">
        <v>134</v>
      </c>
      <c r="B13937" t="s">
        <v>128</v>
      </c>
      <c r="C13937">
        <v>2025</v>
      </c>
      <c r="D13937" t="s">
        <v>58</v>
      </c>
      <c r="E13937" t="s">
        <v>45</v>
      </c>
      <c r="F13937" t="s">
        <v>46</v>
      </c>
      <c r="G13937" t="s">
        <v>49</v>
      </c>
      <c r="H13937" t="s">
        <v>243</v>
      </c>
      <c r="I13937" s="90" t="s">
        <v>817</v>
      </c>
      <c r="J13937" s="3">
        <v>6000</v>
      </c>
    </row>
    <row r="13938" spans="1:10" hidden="1" x14ac:dyDescent="0.25">
      <c r="A13938" t="s">
        <v>134</v>
      </c>
      <c r="B13938" t="s">
        <v>128</v>
      </c>
      <c r="C13938">
        <v>2025</v>
      </c>
      <c r="D13938" t="s">
        <v>58</v>
      </c>
      <c r="E13938" t="s">
        <v>45</v>
      </c>
      <c r="F13938" t="s">
        <v>46</v>
      </c>
      <c r="G13938" t="s">
        <v>49</v>
      </c>
      <c r="H13938" t="s">
        <v>243</v>
      </c>
    </row>
    <row r="13939" spans="1:10" hidden="1" x14ac:dyDescent="0.25">
      <c r="A13939" t="s">
        <v>134</v>
      </c>
      <c r="B13939" t="s">
        <v>128</v>
      </c>
      <c r="C13939">
        <v>2025</v>
      </c>
      <c r="D13939" t="s">
        <v>58</v>
      </c>
      <c r="E13939" t="s">
        <v>45</v>
      </c>
      <c r="F13939" t="s">
        <v>46</v>
      </c>
      <c r="G13939" t="s">
        <v>49</v>
      </c>
      <c r="H13939" t="s">
        <v>243</v>
      </c>
    </row>
    <row r="13940" spans="1:10" hidden="1" x14ac:dyDescent="0.25">
      <c r="A13940" t="s">
        <v>134</v>
      </c>
      <c r="B13940" t="s">
        <v>128</v>
      </c>
      <c r="C13940">
        <v>2025</v>
      </c>
      <c r="D13940" t="s">
        <v>58</v>
      </c>
      <c r="E13940" t="s">
        <v>45</v>
      </c>
      <c r="F13940" t="s">
        <v>46</v>
      </c>
      <c r="G13940" t="s">
        <v>49</v>
      </c>
      <c r="H13940" t="s">
        <v>243</v>
      </c>
    </row>
    <row r="13941" spans="1:10" hidden="1" x14ac:dyDescent="0.25">
      <c r="A13941" t="s">
        <v>134</v>
      </c>
      <c r="B13941" t="s">
        <v>128</v>
      </c>
      <c r="C13941">
        <v>2025</v>
      </c>
      <c r="D13941" t="s">
        <v>58</v>
      </c>
      <c r="E13941" t="s">
        <v>45</v>
      </c>
      <c r="F13941" t="s">
        <v>46</v>
      </c>
      <c r="G13941" t="s">
        <v>49</v>
      </c>
      <c r="H13941" t="s">
        <v>243</v>
      </c>
    </row>
    <row r="13942" spans="1:10" hidden="1" x14ac:dyDescent="0.25">
      <c r="A13942" t="s">
        <v>134</v>
      </c>
      <c r="B13942" t="s">
        <v>128</v>
      </c>
      <c r="C13942">
        <v>2025</v>
      </c>
      <c r="D13942" t="s">
        <v>58</v>
      </c>
      <c r="E13942" t="s">
        <v>45</v>
      </c>
      <c r="F13942" t="s">
        <v>46</v>
      </c>
      <c r="G13942" t="s">
        <v>49</v>
      </c>
      <c r="H13942" t="s">
        <v>243</v>
      </c>
    </row>
    <row r="13943" spans="1:10" hidden="1" x14ac:dyDescent="0.25">
      <c r="A13943" t="s">
        <v>134</v>
      </c>
      <c r="B13943" t="s">
        <v>128</v>
      </c>
      <c r="C13943">
        <v>2025</v>
      </c>
      <c r="D13943" t="s">
        <v>58</v>
      </c>
      <c r="E13943" t="s">
        <v>45</v>
      </c>
      <c r="F13943" t="s">
        <v>46</v>
      </c>
      <c r="G13943" t="s">
        <v>49</v>
      </c>
      <c r="H13943" t="s">
        <v>243</v>
      </c>
    </row>
    <row r="13944" spans="1:10" hidden="1" x14ac:dyDescent="0.25">
      <c r="A13944" t="s">
        <v>134</v>
      </c>
      <c r="B13944" t="s">
        <v>128</v>
      </c>
      <c r="C13944">
        <v>2025</v>
      </c>
      <c r="D13944" t="s">
        <v>58</v>
      </c>
      <c r="E13944" t="s">
        <v>45</v>
      </c>
      <c r="F13944" t="s">
        <v>46</v>
      </c>
      <c r="G13944" t="s">
        <v>49</v>
      </c>
      <c r="H13944" t="s">
        <v>243</v>
      </c>
    </row>
    <row r="13945" spans="1:10" hidden="1" x14ac:dyDescent="0.25">
      <c r="A13945" t="s">
        <v>134</v>
      </c>
      <c r="B13945" t="s">
        <v>128</v>
      </c>
      <c r="C13945">
        <v>2025</v>
      </c>
      <c r="D13945" t="s">
        <v>58</v>
      </c>
      <c r="E13945" t="s">
        <v>45</v>
      </c>
      <c r="F13945" t="s">
        <v>304</v>
      </c>
      <c r="G13945" t="s">
        <v>54</v>
      </c>
      <c r="H13945" t="s">
        <v>305</v>
      </c>
      <c r="I13945" t="s">
        <v>520</v>
      </c>
      <c r="J13945" s="3">
        <v>4100000</v>
      </c>
    </row>
    <row r="13946" spans="1:10" hidden="1" x14ac:dyDescent="0.25">
      <c r="A13946" t="s">
        <v>134</v>
      </c>
      <c r="B13946" t="s">
        <v>128</v>
      </c>
      <c r="C13946">
        <v>2025</v>
      </c>
      <c r="D13946" t="s">
        <v>58</v>
      </c>
      <c r="E13946" t="s">
        <v>45</v>
      </c>
      <c r="F13946" t="s">
        <v>304</v>
      </c>
      <c r="G13946" t="s">
        <v>54</v>
      </c>
      <c r="H13946" t="s">
        <v>305</v>
      </c>
      <c r="I13946" t="s">
        <v>704</v>
      </c>
      <c r="J13946" s="3">
        <v>3550000</v>
      </c>
    </row>
    <row r="13947" spans="1:10" hidden="1" x14ac:dyDescent="0.25">
      <c r="A13947" t="s">
        <v>134</v>
      </c>
      <c r="B13947" t="s">
        <v>128</v>
      </c>
      <c r="C13947">
        <v>2025</v>
      </c>
      <c r="D13947" t="s">
        <v>58</v>
      </c>
      <c r="E13947" t="s">
        <v>45</v>
      </c>
      <c r="F13947" t="s">
        <v>304</v>
      </c>
      <c r="G13947" t="s">
        <v>54</v>
      </c>
      <c r="H13947" t="s">
        <v>305</v>
      </c>
      <c r="I13947" t="s">
        <v>592</v>
      </c>
      <c r="J13947" s="3">
        <v>6000000</v>
      </c>
    </row>
    <row r="13948" spans="1:10" hidden="1" x14ac:dyDescent="0.25">
      <c r="A13948" t="s">
        <v>134</v>
      </c>
      <c r="B13948" t="s">
        <v>128</v>
      </c>
      <c r="C13948">
        <v>2025</v>
      </c>
      <c r="D13948" t="s">
        <v>58</v>
      </c>
      <c r="E13948" t="s">
        <v>45</v>
      </c>
      <c r="F13948" t="s">
        <v>304</v>
      </c>
      <c r="G13948" t="s">
        <v>54</v>
      </c>
      <c r="H13948" t="s">
        <v>305</v>
      </c>
      <c r="I13948" s="90" t="s">
        <v>714</v>
      </c>
      <c r="J13948" s="3">
        <v>1800000</v>
      </c>
    </row>
    <row r="13949" spans="1:10" hidden="1" x14ac:dyDescent="0.25">
      <c r="A13949" t="s">
        <v>134</v>
      </c>
      <c r="B13949" t="s">
        <v>128</v>
      </c>
      <c r="C13949">
        <v>2025</v>
      </c>
      <c r="D13949" t="s">
        <v>58</v>
      </c>
      <c r="E13949" t="s">
        <v>45</v>
      </c>
      <c r="F13949" t="s">
        <v>304</v>
      </c>
      <c r="G13949" t="s">
        <v>54</v>
      </c>
      <c r="H13949" t="s">
        <v>305</v>
      </c>
      <c r="I13949" s="90" t="s">
        <v>817</v>
      </c>
      <c r="J13949" s="3">
        <v>6550000</v>
      </c>
    </row>
    <row r="13950" spans="1:10" hidden="1" x14ac:dyDescent="0.25">
      <c r="A13950" t="s">
        <v>134</v>
      </c>
      <c r="B13950" s="20" t="s">
        <v>128</v>
      </c>
      <c r="C13950" s="20">
        <v>2025</v>
      </c>
      <c r="D13950" s="20" t="s">
        <v>58</v>
      </c>
      <c r="E13950" s="20" t="s">
        <v>45</v>
      </c>
      <c r="F13950" s="20" t="s">
        <v>304</v>
      </c>
      <c r="G13950" s="20" t="s">
        <v>54</v>
      </c>
      <c r="H13950" s="20" t="s">
        <v>306</v>
      </c>
      <c r="I13950" s="221" t="s">
        <v>714</v>
      </c>
      <c r="J13950" s="22">
        <v>200000</v>
      </c>
    </row>
    <row r="13951" spans="1:10" hidden="1" x14ac:dyDescent="0.25">
      <c r="A13951" t="s">
        <v>134</v>
      </c>
      <c r="B13951" t="s">
        <v>128</v>
      </c>
      <c r="C13951">
        <v>2025</v>
      </c>
      <c r="D13951" t="s">
        <v>58</v>
      </c>
      <c r="E13951" t="s">
        <v>45</v>
      </c>
      <c r="F13951" t="s">
        <v>304</v>
      </c>
      <c r="G13951" t="s">
        <v>54</v>
      </c>
      <c r="H13951" t="s">
        <v>307</v>
      </c>
      <c r="I13951" t="s">
        <v>520</v>
      </c>
      <c r="J13951" s="3">
        <v>491667</v>
      </c>
    </row>
    <row r="13952" spans="1:10" hidden="1" x14ac:dyDescent="0.25">
      <c r="A13952" t="s">
        <v>134</v>
      </c>
      <c r="B13952" t="s">
        <v>128</v>
      </c>
      <c r="C13952">
        <v>2025</v>
      </c>
      <c r="D13952" t="s">
        <v>58</v>
      </c>
      <c r="E13952" t="s">
        <v>45</v>
      </c>
      <c r="F13952" t="s">
        <v>304</v>
      </c>
      <c r="G13952" t="s">
        <v>54</v>
      </c>
      <c r="H13952" t="s">
        <v>307</v>
      </c>
      <c r="I13952" t="s">
        <v>592</v>
      </c>
      <c r="J13952" s="3">
        <v>500000</v>
      </c>
    </row>
    <row r="13953" spans="1:10" hidden="1" x14ac:dyDescent="0.25">
      <c r="A13953" t="s">
        <v>134</v>
      </c>
      <c r="B13953" t="s">
        <v>128</v>
      </c>
      <c r="C13953">
        <v>2025</v>
      </c>
      <c r="D13953" t="s">
        <v>58</v>
      </c>
      <c r="E13953" t="s">
        <v>45</v>
      </c>
      <c r="F13953" t="s">
        <v>304</v>
      </c>
      <c r="G13953" t="s">
        <v>54</v>
      </c>
      <c r="H13953" t="s">
        <v>307</v>
      </c>
      <c r="I13953" t="s">
        <v>704</v>
      </c>
      <c r="J13953" s="3">
        <v>295833</v>
      </c>
    </row>
    <row r="13954" spans="1:10" hidden="1" x14ac:dyDescent="0.25">
      <c r="A13954" t="s">
        <v>134</v>
      </c>
      <c r="B13954" t="s">
        <v>128</v>
      </c>
      <c r="C13954">
        <v>2025</v>
      </c>
      <c r="D13954" t="s">
        <v>58</v>
      </c>
      <c r="E13954" t="s">
        <v>45</v>
      </c>
      <c r="F13954" t="s">
        <v>304</v>
      </c>
      <c r="G13954" t="s">
        <v>54</v>
      </c>
      <c r="H13954" t="s">
        <v>307</v>
      </c>
      <c r="I13954" s="90" t="s">
        <v>714</v>
      </c>
      <c r="J13954" s="3">
        <v>166667</v>
      </c>
    </row>
    <row r="13955" spans="1:10" hidden="1" x14ac:dyDescent="0.25">
      <c r="A13955" t="s">
        <v>134</v>
      </c>
      <c r="B13955" t="s">
        <v>128</v>
      </c>
      <c r="C13955">
        <v>2025</v>
      </c>
      <c r="D13955" t="s">
        <v>58</v>
      </c>
      <c r="E13955" t="s">
        <v>45</v>
      </c>
      <c r="F13955" t="s">
        <v>304</v>
      </c>
      <c r="G13955" t="s">
        <v>54</v>
      </c>
      <c r="H13955" t="s">
        <v>307</v>
      </c>
      <c r="I13955" s="90" t="s">
        <v>817</v>
      </c>
      <c r="J13955" s="3">
        <v>545833</v>
      </c>
    </row>
    <row r="13956" spans="1:10" hidden="1" x14ac:dyDescent="0.25">
      <c r="A13956" t="s">
        <v>134</v>
      </c>
      <c r="B13956" t="s">
        <v>128</v>
      </c>
      <c r="C13956">
        <v>2025</v>
      </c>
      <c r="D13956" t="s">
        <v>58</v>
      </c>
      <c r="E13956" t="s">
        <v>45</v>
      </c>
      <c r="F13956" t="s">
        <v>304</v>
      </c>
      <c r="G13956" t="s">
        <v>54</v>
      </c>
      <c r="H13956" t="s">
        <v>308</v>
      </c>
      <c r="I13956" t="s">
        <v>520</v>
      </c>
      <c r="J13956" s="3">
        <v>59000</v>
      </c>
    </row>
    <row r="13957" spans="1:10" hidden="1" x14ac:dyDescent="0.25">
      <c r="A13957" t="s">
        <v>134</v>
      </c>
      <c r="B13957" t="s">
        <v>128</v>
      </c>
      <c r="C13957">
        <v>2025</v>
      </c>
      <c r="D13957" t="s">
        <v>58</v>
      </c>
      <c r="E13957" t="s">
        <v>45</v>
      </c>
      <c r="F13957" t="s">
        <v>304</v>
      </c>
      <c r="G13957" t="s">
        <v>54</v>
      </c>
      <c r="H13957" t="s">
        <v>308</v>
      </c>
      <c r="I13957" t="s">
        <v>704</v>
      </c>
      <c r="J13957" s="3">
        <v>35500</v>
      </c>
    </row>
    <row r="13958" spans="1:10" hidden="1" x14ac:dyDescent="0.25">
      <c r="A13958" t="s">
        <v>134</v>
      </c>
      <c r="B13958" t="s">
        <v>128</v>
      </c>
      <c r="C13958">
        <v>2025</v>
      </c>
      <c r="D13958" t="s">
        <v>58</v>
      </c>
      <c r="E13958" t="s">
        <v>45</v>
      </c>
      <c r="F13958" t="s">
        <v>304</v>
      </c>
      <c r="G13958" t="s">
        <v>54</v>
      </c>
      <c r="H13958" t="s">
        <v>308</v>
      </c>
      <c r="I13958" t="s">
        <v>592</v>
      </c>
      <c r="J13958" s="3">
        <v>60000</v>
      </c>
    </row>
    <row r="13959" spans="1:10" hidden="1" x14ac:dyDescent="0.25">
      <c r="A13959" t="s">
        <v>134</v>
      </c>
      <c r="B13959" t="s">
        <v>128</v>
      </c>
      <c r="C13959">
        <v>2025</v>
      </c>
      <c r="D13959" t="s">
        <v>58</v>
      </c>
      <c r="E13959" t="s">
        <v>45</v>
      </c>
      <c r="F13959" t="s">
        <v>304</v>
      </c>
      <c r="G13959" t="s">
        <v>54</v>
      </c>
      <c r="H13959" t="s">
        <v>308</v>
      </c>
      <c r="I13959" s="90" t="s">
        <v>714</v>
      </c>
      <c r="J13959" s="3">
        <v>20000</v>
      </c>
    </row>
    <row r="13960" spans="1:10" hidden="1" x14ac:dyDescent="0.25">
      <c r="A13960" t="s">
        <v>134</v>
      </c>
      <c r="B13960" t="s">
        <v>128</v>
      </c>
      <c r="C13960">
        <v>2025</v>
      </c>
      <c r="D13960" t="s">
        <v>58</v>
      </c>
      <c r="E13960" t="s">
        <v>45</v>
      </c>
      <c r="F13960" t="s">
        <v>304</v>
      </c>
      <c r="G13960" t="s">
        <v>54</v>
      </c>
      <c r="H13960" t="s">
        <v>308</v>
      </c>
      <c r="I13960" s="90" t="s">
        <v>817</v>
      </c>
      <c r="J13960" s="3">
        <v>65500</v>
      </c>
    </row>
    <row r="13961" spans="1:10" hidden="1" x14ac:dyDescent="0.25">
      <c r="A13961" t="s">
        <v>134</v>
      </c>
      <c r="B13961" t="s">
        <v>128</v>
      </c>
      <c r="C13961">
        <v>2025</v>
      </c>
      <c r="D13961" t="s">
        <v>58</v>
      </c>
      <c r="E13961" t="s">
        <v>45</v>
      </c>
      <c r="F13961" t="s">
        <v>304</v>
      </c>
      <c r="G13961" t="s">
        <v>54</v>
      </c>
      <c r="H13961" t="s">
        <v>309</v>
      </c>
      <c r="I13961" t="s">
        <v>520</v>
      </c>
      <c r="J13961" s="3">
        <v>491667</v>
      </c>
    </row>
    <row r="13962" spans="1:10" hidden="1" x14ac:dyDescent="0.25">
      <c r="A13962" t="s">
        <v>134</v>
      </c>
      <c r="B13962" t="s">
        <v>128</v>
      </c>
      <c r="C13962">
        <v>2025</v>
      </c>
      <c r="D13962" t="s">
        <v>58</v>
      </c>
      <c r="E13962" t="s">
        <v>45</v>
      </c>
      <c r="F13962" t="s">
        <v>304</v>
      </c>
      <c r="G13962" t="s">
        <v>54</v>
      </c>
      <c r="H13962" t="s">
        <v>309</v>
      </c>
      <c r="I13962" t="s">
        <v>592</v>
      </c>
      <c r="J13962" s="3">
        <v>500000</v>
      </c>
    </row>
    <row r="13963" spans="1:10" hidden="1" x14ac:dyDescent="0.25">
      <c r="A13963" t="s">
        <v>134</v>
      </c>
      <c r="B13963" t="s">
        <v>128</v>
      </c>
      <c r="C13963">
        <v>2025</v>
      </c>
      <c r="D13963" t="s">
        <v>58</v>
      </c>
      <c r="E13963" t="s">
        <v>45</v>
      </c>
      <c r="F13963" t="s">
        <v>304</v>
      </c>
      <c r="G13963" t="s">
        <v>54</v>
      </c>
      <c r="H13963" t="s">
        <v>309</v>
      </c>
      <c r="I13963" t="s">
        <v>704</v>
      </c>
      <c r="J13963" s="3">
        <v>295833</v>
      </c>
    </row>
    <row r="13964" spans="1:10" hidden="1" x14ac:dyDescent="0.25">
      <c r="A13964" t="s">
        <v>134</v>
      </c>
      <c r="B13964" t="s">
        <v>128</v>
      </c>
      <c r="C13964">
        <v>2025</v>
      </c>
      <c r="D13964" t="s">
        <v>58</v>
      </c>
      <c r="E13964" t="s">
        <v>45</v>
      </c>
      <c r="F13964" t="s">
        <v>304</v>
      </c>
      <c r="G13964" t="s">
        <v>54</v>
      </c>
      <c r="H13964" t="s">
        <v>309</v>
      </c>
      <c r="I13964" s="90" t="s">
        <v>714</v>
      </c>
      <c r="J13964" s="3">
        <v>166667</v>
      </c>
    </row>
    <row r="13965" spans="1:10" hidden="1" x14ac:dyDescent="0.25">
      <c r="A13965" t="s">
        <v>134</v>
      </c>
      <c r="B13965" t="s">
        <v>128</v>
      </c>
      <c r="C13965">
        <v>2025</v>
      </c>
      <c r="D13965" t="s">
        <v>58</v>
      </c>
      <c r="E13965" t="s">
        <v>45</v>
      </c>
      <c r="F13965" t="s">
        <v>304</v>
      </c>
      <c r="G13965" t="s">
        <v>54</v>
      </c>
      <c r="H13965" t="s">
        <v>309</v>
      </c>
      <c r="I13965" s="90" t="s">
        <v>817</v>
      </c>
      <c r="J13965" s="3">
        <v>545833</v>
      </c>
    </row>
    <row r="13966" spans="1:10" hidden="1" x14ac:dyDescent="0.25">
      <c r="A13966" t="s">
        <v>134</v>
      </c>
      <c r="B13966" t="s">
        <v>128</v>
      </c>
      <c r="C13966">
        <v>2025</v>
      </c>
      <c r="D13966" t="s">
        <v>58</v>
      </c>
      <c r="E13966" t="s">
        <v>45</v>
      </c>
      <c r="F13966" t="s">
        <v>304</v>
      </c>
      <c r="G13966" t="s">
        <v>54</v>
      </c>
      <c r="H13966" t="s">
        <v>310</v>
      </c>
      <c r="I13966" t="s">
        <v>520</v>
      </c>
      <c r="J13966" s="3">
        <v>245833</v>
      </c>
    </row>
    <row r="13967" spans="1:10" hidden="1" x14ac:dyDescent="0.25">
      <c r="A13967" t="s">
        <v>134</v>
      </c>
      <c r="B13967" t="s">
        <v>128</v>
      </c>
      <c r="C13967">
        <v>2025</v>
      </c>
      <c r="D13967" t="s">
        <v>58</v>
      </c>
      <c r="E13967" t="s">
        <v>45</v>
      </c>
      <c r="F13967" t="s">
        <v>304</v>
      </c>
      <c r="G13967" t="s">
        <v>54</v>
      </c>
      <c r="H13967" t="s">
        <v>310</v>
      </c>
      <c r="I13967" t="s">
        <v>592</v>
      </c>
      <c r="J13967" s="3">
        <v>250000</v>
      </c>
    </row>
    <row r="13968" spans="1:10" hidden="1" x14ac:dyDescent="0.25">
      <c r="A13968" t="s">
        <v>134</v>
      </c>
      <c r="B13968" t="s">
        <v>128</v>
      </c>
      <c r="C13968">
        <v>2025</v>
      </c>
      <c r="D13968" t="s">
        <v>58</v>
      </c>
      <c r="E13968" t="s">
        <v>45</v>
      </c>
      <c r="F13968" t="s">
        <v>304</v>
      </c>
      <c r="G13968" t="s">
        <v>54</v>
      </c>
      <c r="H13968" t="s">
        <v>310</v>
      </c>
      <c r="I13968" t="s">
        <v>704</v>
      </c>
      <c r="J13968" s="3">
        <v>147917</v>
      </c>
    </row>
    <row r="13969" spans="1:10" hidden="1" x14ac:dyDescent="0.25">
      <c r="A13969" t="s">
        <v>134</v>
      </c>
      <c r="B13969" t="s">
        <v>128</v>
      </c>
      <c r="C13969">
        <v>2025</v>
      </c>
      <c r="D13969" t="s">
        <v>58</v>
      </c>
      <c r="E13969" t="s">
        <v>45</v>
      </c>
      <c r="F13969" t="s">
        <v>304</v>
      </c>
      <c r="G13969" t="s">
        <v>54</v>
      </c>
      <c r="H13969" t="s">
        <v>310</v>
      </c>
      <c r="I13969" s="90" t="s">
        <v>714</v>
      </c>
      <c r="J13969" s="3">
        <v>75000</v>
      </c>
    </row>
    <row r="13970" spans="1:10" hidden="1" x14ac:dyDescent="0.25">
      <c r="A13970" t="s">
        <v>134</v>
      </c>
      <c r="B13970" t="s">
        <v>128</v>
      </c>
      <c r="C13970">
        <v>2025</v>
      </c>
      <c r="D13970" t="s">
        <v>58</v>
      </c>
      <c r="E13970" t="s">
        <v>45</v>
      </c>
      <c r="F13970" t="s">
        <v>304</v>
      </c>
      <c r="G13970" t="s">
        <v>54</v>
      </c>
      <c r="H13970" t="s">
        <v>310</v>
      </c>
      <c r="I13970" s="90" t="s">
        <v>817</v>
      </c>
      <c r="J13970" s="3">
        <v>272917</v>
      </c>
    </row>
    <row r="13971" spans="1:10" hidden="1" x14ac:dyDescent="0.25">
      <c r="A13971" t="s">
        <v>134</v>
      </c>
      <c r="B13971" t="s">
        <v>128</v>
      </c>
      <c r="C13971">
        <v>2025</v>
      </c>
      <c r="D13971" t="s">
        <v>58</v>
      </c>
      <c r="E13971" t="s">
        <v>45</v>
      </c>
      <c r="F13971" t="s">
        <v>304</v>
      </c>
      <c r="G13971" t="s">
        <v>54</v>
      </c>
      <c r="H13971" t="s">
        <v>332</v>
      </c>
    </row>
    <row r="13972" spans="1:10" hidden="1" x14ac:dyDescent="0.25">
      <c r="A13972" t="s">
        <v>134</v>
      </c>
      <c r="B13972" t="s">
        <v>128</v>
      </c>
      <c r="C13972">
        <v>2025</v>
      </c>
      <c r="D13972" t="s">
        <v>58</v>
      </c>
      <c r="E13972" t="s">
        <v>45</v>
      </c>
      <c r="F13972" t="s">
        <v>304</v>
      </c>
      <c r="G13972" t="s">
        <v>54</v>
      </c>
      <c r="H13972" s="90" t="s">
        <v>828</v>
      </c>
      <c r="I13972" s="90" t="s">
        <v>817</v>
      </c>
      <c r="J13972" s="3"/>
    </row>
    <row r="13973" spans="1:10" hidden="1" x14ac:dyDescent="0.25">
      <c r="A13973" t="s">
        <v>134</v>
      </c>
      <c r="B13973" t="s">
        <v>128</v>
      </c>
      <c r="C13973">
        <v>2025</v>
      </c>
      <c r="D13973" t="s">
        <v>58</v>
      </c>
      <c r="E13973" t="s">
        <v>45</v>
      </c>
      <c r="F13973" t="s">
        <v>304</v>
      </c>
      <c r="G13973" t="s">
        <v>54</v>
      </c>
      <c r="H13973" t="s">
        <v>453</v>
      </c>
      <c r="I13973" t="s">
        <v>520</v>
      </c>
      <c r="J13973" s="22">
        <v>1800000</v>
      </c>
    </row>
    <row r="13974" spans="1:10" hidden="1" x14ac:dyDescent="0.25">
      <c r="A13974" t="s">
        <v>134</v>
      </c>
      <c r="B13974" t="s">
        <v>128</v>
      </c>
      <c r="C13974">
        <v>2025</v>
      </c>
      <c r="D13974" t="s">
        <v>58</v>
      </c>
      <c r="E13974" t="s">
        <v>45</v>
      </c>
      <c r="F13974" t="s">
        <v>304</v>
      </c>
      <c r="G13974" t="s">
        <v>54</v>
      </c>
      <c r="H13974" t="s">
        <v>453</v>
      </c>
      <c r="I13974" t="s">
        <v>592</v>
      </c>
    </row>
    <row r="13975" spans="1:10" hidden="1" x14ac:dyDescent="0.25">
      <c r="A13975" t="s">
        <v>134</v>
      </c>
      <c r="B13975" t="s">
        <v>128</v>
      </c>
      <c r="C13975">
        <v>2025</v>
      </c>
      <c r="D13975" t="s">
        <v>58</v>
      </c>
      <c r="E13975" t="s">
        <v>45</v>
      </c>
      <c r="F13975" t="s">
        <v>304</v>
      </c>
      <c r="G13975" t="s">
        <v>54</v>
      </c>
      <c r="H13975" t="s">
        <v>312</v>
      </c>
    </row>
    <row r="13976" spans="1:10" hidden="1" x14ac:dyDescent="0.25">
      <c r="A13976" t="s">
        <v>134</v>
      </c>
      <c r="B13976" t="s">
        <v>128</v>
      </c>
      <c r="C13976">
        <v>2025</v>
      </c>
      <c r="D13976" t="s">
        <v>58</v>
      </c>
      <c r="E13976" t="s">
        <v>45</v>
      </c>
      <c r="F13976" t="s">
        <v>304</v>
      </c>
      <c r="G13976" t="s">
        <v>54</v>
      </c>
      <c r="H13976" t="s">
        <v>313</v>
      </c>
      <c r="I13976" t="s">
        <v>559</v>
      </c>
      <c r="J13976" s="3">
        <v>124514</v>
      </c>
    </row>
    <row r="13977" spans="1:10" hidden="1" x14ac:dyDescent="0.25">
      <c r="A13977" t="s">
        <v>134</v>
      </c>
      <c r="B13977" t="s">
        <v>128</v>
      </c>
      <c r="C13977">
        <v>2025</v>
      </c>
      <c r="D13977" t="s">
        <v>58</v>
      </c>
      <c r="E13977" t="s">
        <v>45</v>
      </c>
      <c r="F13977" t="s">
        <v>304</v>
      </c>
      <c r="G13977" t="s">
        <v>54</v>
      </c>
      <c r="H13977" t="s">
        <v>593</v>
      </c>
      <c r="I13977" t="s">
        <v>514</v>
      </c>
    </row>
    <row r="13978" spans="1:10" hidden="1" x14ac:dyDescent="0.25">
      <c r="A13978" t="s">
        <v>134</v>
      </c>
      <c r="B13978" t="s">
        <v>128</v>
      </c>
      <c r="C13978">
        <v>2025</v>
      </c>
      <c r="D13978" t="s">
        <v>58</v>
      </c>
      <c r="E13978" t="s">
        <v>45</v>
      </c>
      <c r="F13978" t="s">
        <v>304</v>
      </c>
      <c r="G13978" t="s">
        <v>54</v>
      </c>
      <c r="H13978" t="s">
        <v>314</v>
      </c>
      <c r="I13978" t="s">
        <v>398</v>
      </c>
      <c r="J13978" s="3">
        <v>1936000</v>
      </c>
    </row>
    <row r="13979" spans="1:10" hidden="1" x14ac:dyDescent="0.25">
      <c r="A13979" t="s">
        <v>134</v>
      </c>
      <c r="B13979" t="s">
        <v>128</v>
      </c>
      <c r="C13979">
        <v>2025</v>
      </c>
      <c r="D13979" t="s">
        <v>58</v>
      </c>
      <c r="E13979" t="s">
        <v>45</v>
      </c>
      <c r="F13979" t="s">
        <v>304</v>
      </c>
      <c r="G13979" t="s">
        <v>54</v>
      </c>
      <c r="H13979" t="s">
        <v>314</v>
      </c>
      <c r="I13979" t="s">
        <v>810</v>
      </c>
      <c r="J13979" s="3">
        <v>216000</v>
      </c>
    </row>
    <row r="13980" spans="1:10" hidden="1" x14ac:dyDescent="0.25">
      <c r="A13980" t="s">
        <v>134</v>
      </c>
      <c r="B13980" t="s">
        <v>128</v>
      </c>
      <c r="C13980">
        <v>2025</v>
      </c>
      <c r="D13980" t="s">
        <v>58</v>
      </c>
      <c r="E13980" t="s">
        <v>45</v>
      </c>
      <c r="F13980" t="s">
        <v>304</v>
      </c>
      <c r="G13980" t="s">
        <v>54</v>
      </c>
      <c r="H13980" t="s">
        <v>314</v>
      </c>
      <c r="I13980" s="90" t="s">
        <v>400</v>
      </c>
      <c r="J13980" s="3">
        <v>786000</v>
      </c>
    </row>
    <row r="13981" spans="1:10" hidden="1" x14ac:dyDescent="0.25">
      <c r="A13981" t="s">
        <v>134</v>
      </c>
      <c r="B13981" t="s">
        <v>128</v>
      </c>
      <c r="C13981">
        <v>2025</v>
      </c>
      <c r="D13981" t="s">
        <v>58</v>
      </c>
      <c r="E13981" t="s">
        <v>45</v>
      </c>
      <c r="F13981" t="s">
        <v>304</v>
      </c>
      <c r="G13981" t="s">
        <v>54</v>
      </c>
      <c r="H13981" t="s">
        <v>315</v>
      </c>
      <c r="I13981" t="s">
        <v>454</v>
      </c>
      <c r="J13981" s="3">
        <v>236000</v>
      </c>
    </row>
    <row r="13982" spans="1:10" hidden="1" x14ac:dyDescent="0.25">
      <c r="A13982" t="s">
        <v>134</v>
      </c>
      <c r="B13982" t="s">
        <v>128</v>
      </c>
      <c r="C13982">
        <v>2025</v>
      </c>
      <c r="D13982" t="s">
        <v>58</v>
      </c>
      <c r="E13982" t="s">
        <v>45</v>
      </c>
      <c r="F13982" t="s">
        <v>304</v>
      </c>
      <c r="G13982" t="s">
        <v>54</v>
      </c>
      <c r="H13982" t="s">
        <v>315</v>
      </c>
      <c r="I13982" t="s">
        <v>594</v>
      </c>
      <c r="J13982" s="3">
        <v>716000</v>
      </c>
    </row>
    <row r="13983" spans="1:10" hidden="1" x14ac:dyDescent="0.25">
      <c r="A13983" t="s">
        <v>134</v>
      </c>
      <c r="B13983" t="s">
        <v>128</v>
      </c>
      <c r="C13983">
        <v>2025</v>
      </c>
      <c r="D13983" t="s">
        <v>58</v>
      </c>
      <c r="E13983" t="s">
        <v>45</v>
      </c>
      <c r="F13983" t="s">
        <v>304</v>
      </c>
      <c r="G13983" t="s">
        <v>47</v>
      </c>
      <c r="H13983" t="s">
        <v>748</v>
      </c>
      <c r="I13983" t="s">
        <v>591</v>
      </c>
    </row>
    <row r="13984" spans="1:10" hidden="1" x14ac:dyDescent="0.25">
      <c r="A13984" t="s">
        <v>134</v>
      </c>
      <c r="B13984" t="s">
        <v>128</v>
      </c>
      <c r="C13984">
        <v>2025</v>
      </c>
      <c r="D13984" t="s">
        <v>58</v>
      </c>
      <c r="E13984" t="s">
        <v>45</v>
      </c>
      <c r="F13984" t="s">
        <v>304</v>
      </c>
      <c r="G13984" t="s">
        <v>49</v>
      </c>
      <c r="H13984" t="s">
        <v>317</v>
      </c>
      <c r="I13984" t="s">
        <v>520</v>
      </c>
    </row>
    <row r="13985" spans="1:10" hidden="1" x14ac:dyDescent="0.25">
      <c r="A13985" t="s">
        <v>134</v>
      </c>
      <c r="B13985" t="s">
        <v>128</v>
      </c>
      <c r="C13985">
        <v>2025</v>
      </c>
      <c r="D13985" t="s">
        <v>58</v>
      </c>
      <c r="E13985" t="s">
        <v>45</v>
      </c>
      <c r="F13985" t="s">
        <v>50</v>
      </c>
      <c r="G13985" t="s">
        <v>56</v>
      </c>
      <c r="H13985" t="s">
        <v>124</v>
      </c>
      <c r="I13985" t="s">
        <v>401</v>
      </c>
      <c r="J13985" s="3">
        <v>143990</v>
      </c>
    </row>
    <row r="13986" spans="1:10" hidden="1" x14ac:dyDescent="0.25">
      <c r="A13986" t="s">
        <v>134</v>
      </c>
      <c r="B13986" t="s">
        <v>128</v>
      </c>
      <c r="C13986">
        <v>2025</v>
      </c>
      <c r="D13986" t="s">
        <v>58</v>
      </c>
      <c r="E13986" t="s">
        <v>45</v>
      </c>
      <c r="F13986" t="s">
        <v>50</v>
      </c>
      <c r="G13986" t="s">
        <v>56</v>
      </c>
      <c r="H13986" t="s">
        <v>98</v>
      </c>
      <c r="I13986" t="s">
        <v>401</v>
      </c>
      <c r="J13986" s="3">
        <v>207100</v>
      </c>
    </row>
    <row r="13987" spans="1:10" hidden="1" x14ac:dyDescent="0.25">
      <c r="A13987" t="s">
        <v>134</v>
      </c>
      <c r="B13987" t="s">
        <v>128</v>
      </c>
      <c r="C13987">
        <v>2025</v>
      </c>
      <c r="D13987" t="s">
        <v>58</v>
      </c>
      <c r="E13987" t="s">
        <v>45</v>
      </c>
      <c r="F13987" t="s">
        <v>50</v>
      </c>
      <c r="G13987" t="s">
        <v>56</v>
      </c>
      <c r="H13987" t="s">
        <v>98</v>
      </c>
      <c r="I13987" t="s">
        <v>569</v>
      </c>
      <c r="J13987" s="3">
        <v>1142142.25</v>
      </c>
    </row>
    <row r="13988" spans="1:10" hidden="1" x14ac:dyDescent="0.25">
      <c r="A13988" t="s">
        <v>134</v>
      </c>
      <c r="B13988" t="s">
        <v>128</v>
      </c>
      <c r="C13988">
        <v>2025</v>
      </c>
      <c r="D13988" t="s">
        <v>58</v>
      </c>
      <c r="E13988" t="s">
        <v>45</v>
      </c>
      <c r="F13988" t="s">
        <v>50</v>
      </c>
      <c r="G13988" t="s">
        <v>56</v>
      </c>
      <c r="H13988" t="s">
        <v>265</v>
      </c>
      <c r="I13988" s="90" t="s">
        <v>398</v>
      </c>
      <c r="J13988" s="3"/>
    </row>
    <row r="13989" spans="1:10" hidden="1" x14ac:dyDescent="0.25">
      <c r="A13989" t="s">
        <v>134</v>
      </c>
      <c r="B13989" t="s">
        <v>128</v>
      </c>
      <c r="C13989">
        <v>2025</v>
      </c>
      <c r="D13989" t="s">
        <v>58</v>
      </c>
      <c r="E13989" t="s">
        <v>45</v>
      </c>
      <c r="F13989" t="s">
        <v>50</v>
      </c>
      <c r="G13989" t="s">
        <v>56</v>
      </c>
      <c r="H13989" t="s">
        <v>265</v>
      </c>
      <c r="I13989" t="s">
        <v>454</v>
      </c>
    </row>
    <row r="13990" spans="1:10" hidden="1" x14ac:dyDescent="0.25">
      <c r="A13990" t="s">
        <v>134</v>
      </c>
      <c r="B13990" t="s">
        <v>128</v>
      </c>
      <c r="C13990">
        <v>2025</v>
      </c>
      <c r="D13990" t="s">
        <v>58</v>
      </c>
      <c r="E13990" t="s">
        <v>45</v>
      </c>
      <c r="F13990" t="s">
        <v>50</v>
      </c>
      <c r="G13990" t="s">
        <v>56</v>
      </c>
      <c r="H13990" t="s">
        <v>265</v>
      </c>
      <c r="I13990" t="s">
        <v>675</v>
      </c>
    </row>
    <row r="13991" spans="1:10" hidden="1" x14ac:dyDescent="0.25">
      <c r="A13991" t="s">
        <v>134</v>
      </c>
      <c r="B13991" t="s">
        <v>128</v>
      </c>
      <c r="C13991">
        <v>2025</v>
      </c>
      <c r="D13991" t="s">
        <v>58</v>
      </c>
      <c r="E13991" t="s">
        <v>45</v>
      </c>
      <c r="F13991" t="s">
        <v>50</v>
      </c>
      <c r="G13991" t="s">
        <v>56</v>
      </c>
      <c r="H13991" t="s">
        <v>265</v>
      </c>
      <c r="I13991" t="s">
        <v>514</v>
      </c>
    </row>
    <row r="13992" spans="1:10" hidden="1" x14ac:dyDescent="0.25">
      <c r="A13992" t="s">
        <v>134</v>
      </c>
      <c r="B13992" t="s">
        <v>128</v>
      </c>
      <c r="C13992">
        <v>2025</v>
      </c>
      <c r="D13992" t="s">
        <v>58</v>
      </c>
      <c r="E13992" t="s">
        <v>45</v>
      </c>
      <c r="F13992" t="s">
        <v>50</v>
      </c>
      <c r="G13992" t="s">
        <v>56</v>
      </c>
      <c r="H13992" t="s">
        <v>265</v>
      </c>
      <c r="I13992" t="s">
        <v>581</v>
      </c>
    </row>
    <row r="13993" spans="1:10" hidden="1" x14ac:dyDescent="0.25">
      <c r="A13993" t="s">
        <v>134</v>
      </c>
      <c r="B13993" t="s">
        <v>128</v>
      </c>
      <c r="C13993">
        <v>2025</v>
      </c>
      <c r="D13993" t="s">
        <v>58</v>
      </c>
      <c r="E13993" t="s">
        <v>45</v>
      </c>
      <c r="F13993" t="s">
        <v>50</v>
      </c>
      <c r="G13993" t="s">
        <v>56</v>
      </c>
      <c r="H13993" t="s">
        <v>265</v>
      </c>
      <c r="I13993" t="s">
        <v>399</v>
      </c>
    </row>
    <row r="13994" spans="1:10" hidden="1" x14ac:dyDescent="0.25">
      <c r="A13994" t="s">
        <v>134</v>
      </c>
      <c r="B13994" t="s">
        <v>128</v>
      </c>
      <c r="C13994">
        <v>2025</v>
      </c>
      <c r="D13994" t="s">
        <v>58</v>
      </c>
      <c r="E13994" t="s">
        <v>45</v>
      </c>
      <c r="F13994" t="s">
        <v>50</v>
      </c>
      <c r="G13994" t="s">
        <v>56</v>
      </c>
      <c r="H13994" t="s">
        <v>265</v>
      </c>
      <c r="I13994" t="s">
        <v>403</v>
      </c>
      <c r="J13994" s="3">
        <v>28169.040000000001</v>
      </c>
    </row>
    <row r="13995" spans="1:10" hidden="1" x14ac:dyDescent="0.25">
      <c r="A13995" t="s">
        <v>134</v>
      </c>
      <c r="B13995" t="s">
        <v>128</v>
      </c>
      <c r="C13995">
        <v>2025</v>
      </c>
      <c r="D13995" t="s">
        <v>58</v>
      </c>
      <c r="E13995" t="s">
        <v>45</v>
      </c>
      <c r="F13995" t="s">
        <v>50</v>
      </c>
      <c r="G13995" t="s">
        <v>56</v>
      </c>
      <c r="H13995" t="s">
        <v>690</v>
      </c>
      <c r="I13995" t="s">
        <v>382</v>
      </c>
    </row>
    <row r="13996" spans="1:10" hidden="1" x14ac:dyDescent="0.25">
      <c r="A13996" t="s">
        <v>134</v>
      </c>
      <c r="B13996" t="s">
        <v>128</v>
      </c>
      <c r="C13996">
        <v>2025</v>
      </c>
      <c r="D13996" t="s">
        <v>58</v>
      </c>
      <c r="E13996" t="s">
        <v>45</v>
      </c>
      <c r="F13996" t="s">
        <v>50</v>
      </c>
      <c r="G13996" t="s">
        <v>56</v>
      </c>
      <c r="H13996" t="s">
        <v>690</v>
      </c>
      <c r="I13996" t="s">
        <v>576</v>
      </c>
    </row>
    <row r="13997" spans="1:10" hidden="1" x14ac:dyDescent="0.25">
      <c r="A13997" t="s">
        <v>134</v>
      </c>
      <c r="B13997" t="s">
        <v>128</v>
      </c>
      <c r="C13997">
        <v>2025</v>
      </c>
      <c r="D13997" t="s">
        <v>58</v>
      </c>
      <c r="E13997" t="s">
        <v>45</v>
      </c>
      <c r="F13997" t="s">
        <v>50</v>
      </c>
      <c r="G13997" t="s">
        <v>56</v>
      </c>
      <c r="H13997" t="s">
        <v>193</v>
      </c>
      <c r="I13997" t="s">
        <v>702</v>
      </c>
      <c r="J13997" s="3">
        <v>6620983.0800000001</v>
      </c>
    </row>
    <row r="13998" spans="1:10" hidden="1" x14ac:dyDescent="0.25">
      <c r="A13998" t="s">
        <v>134</v>
      </c>
      <c r="B13998" t="s">
        <v>128</v>
      </c>
      <c r="C13998">
        <v>2025</v>
      </c>
      <c r="D13998" t="s">
        <v>58</v>
      </c>
      <c r="E13998" t="s">
        <v>45</v>
      </c>
      <c r="F13998" t="s">
        <v>50</v>
      </c>
      <c r="G13998" t="s">
        <v>56</v>
      </c>
      <c r="H13998" t="s">
        <v>193</v>
      </c>
      <c r="I13998" t="s">
        <v>408</v>
      </c>
    </row>
    <row r="13999" spans="1:10" hidden="1" x14ac:dyDescent="0.25">
      <c r="A13999" t="s">
        <v>134</v>
      </c>
      <c r="B13999" t="s">
        <v>128</v>
      </c>
      <c r="C13999">
        <v>2025</v>
      </c>
      <c r="D13999" t="s">
        <v>58</v>
      </c>
      <c r="E13999" t="s">
        <v>45</v>
      </c>
      <c r="F13999" t="s">
        <v>50</v>
      </c>
      <c r="G13999" t="s">
        <v>101</v>
      </c>
      <c r="H13999" t="s">
        <v>99</v>
      </c>
      <c r="I13999" t="s">
        <v>401</v>
      </c>
      <c r="J13999" s="3">
        <v>808853.29</v>
      </c>
    </row>
    <row r="14000" spans="1:10" hidden="1" x14ac:dyDescent="0.25">
      <c r="A14000" t="s">
        <v>134</v>
      </c>
      <c r="B14000" t="s">
        <v>128</v>
      </c>
      <c r="C14000">
        <v>2025</v>
      </c>
      <c r="D14000" t="s">
        <v>58</v>
      </c>
      <c r="E14000" t="s">
        <v>45</v>
      </c>
      <c r="F14000" t="s">
        <v>50</v>
      </c>
      <c r="G14000" t="s">
        <v>49</v>
      </c>
      <c r="H14000" t="s">
        <v>829</v>
      </c>
      <c r="I14000" s="90" t="s">
        <v>422</v>
      </c>
      <c r="J14000" s="3"/>
    </row>
    <row r="14001" spans="1:10" hidden="1" x14ac:dyDescent="0.25">
      <c r="A14001" t="s">
        <v>134</v>
      </c>
      <c r="B14001" t="s">
        <v>128</v>
      </c>
      <c r="C14001">
        <v>2025</v>
      </c>
      <c r="D14001" t="s">
        <v>58</v>
      </c>
      <c r="E14001" t="s">
        <v>45</v>
      </c>
      <c r="F14001" t="s">
        <v>50</v>
      </c>
      <c r="G14001" t="s">
        <v>101</v>
      </c>
      <c r="H14001" t="s">
        <v>255</v>
      </c>
      <c r="I14001" t="s">
        <v>408</v>
      </c>
    </row>
    <row r="14002" spans="1:10" hidden="1" x14ac:dyDescent="0.25">
      <c r="A14002" t="s">
        <v>134</v>
      </c>
      <c r="B14002" t="s">
        <v>128</v>
      </c>
      <c r="C14002">
        <v>2025</v>
      </c>
      <c r="D14002" t="s">
        <v>58</v>
      </c>
      <c r="E14002" t="s">
        <v>45</v>
      </c>
      <c r="F14002" t="s">
        <v>50</v>
      </c>
      <c r="G14002" t="s">
        <v>101</v>
      </c>
      <c r="H14002" t="s">
        <v>255</v>
      </c>
      <c r="I14002" t="s">
        <v>383</v>
      </c>
      <c r="J14002" s="3"/>
    </row>
    <row r="14003" spans="1:10" hidden="1" x14ac:dyDescent="0.25">
      <c r="A14003" t="s">
        <v>134</v>
      </c>
      <c r="B14003" t="s">
        <v>128</v>
      </c>
      <c r="C14003">
        <v>2025</v>
      </c>
      <c r="D14003" t="s">
        <v>58</v>
      </c>
      <c r="E14003" t="s">
        <v>45</v>
      </c>
      <c r="F14003" t="s">
        <v>50</v>
      </c>
      <c r="G14003" t="s">
        <v>101</v>
      </c>
      <c r="H14003" t="s">
        <v>255</v>
      </c>
      <c r="I14003" t="s">
        <v>518</v>
      </c>
      <c r="J14003" s="3">
        <v>24216.5</v>
      </c>
    </row>
    <row r="14004" spans="1:10" hidden="1" x14ac:dyDescent="0.25">
      <c r="A14004" t="s">
        <v>134</v>
      </c>
      <c r="B14004" t="s">
        <v>128</v>
      </c>
      <c r="C14004">
        <v>2025</v>
      </c>
      <c r="D14004" t="s">
        <v>58</v>
      </c>
      <c r="E14004" t="s">
        <v>45</v>
      </c>
      <c r="F14004" t="s">
        <v>50</v>
      </c>
      <c r="G14004" t="s">
        <v>101</v>
      </c>
      <c r="H14004" t="s">
        <v>255</v>
      </c>
      <c r="I14004" t="s">
        <v>429</v>
      </c>
    </row>
    <row r="14005" spans="1:10" hidden="1" x14ac:dyDescent="0.25">
      <c r="A14005" t="s">
        <v>134</v>
      </c>
      <c r="B14005" t="s">
        <v>128</v>
      </c>
      <c r="C14005">
        <v>2025</v>
      </c>
      <c r="D14005" t="s">
        <v>58</v>
      </c>
      <c r="E14005" t="s">
        <v>45</v>
      </c>
      <c r="F14005" t="s">
        <v>50</v>
      </c>
      <c r="G14005" t="s">
        <v>101</v>
      </c>
      <c r="H14005" t="s">
        <v>255</v>
      </c>
      <c r="I14005" s="90" t="s">
        <v>699</v>
      </c>
      <c r="J14005" s="3">
        <v>6200</v>
      </c>
    </row>
    <row r="14006" spans="1:10" hidden="1" x14ac:dyDescent="0.25">
      <c r="A14006" t="s">
        <v>134</v>
      </c>
      <c r="B14006" t="s">
        <v>128</v>
      </c>
      <c r="C14006">
        <v>2025</v>
      </c>
      <c r="D14006" t="s">
        <v>58</v>
      </c>
      <c r="E14006" t="s">
        <v>45</v>
      </c>
      <c r="F14006" t="s">
        <v>50</v>
      </c>
      <c r="G14006" t="s">
        <v>101</v>
      </c>
      <c r="H14006" t="s">
        <v>255</v>
      </c>
      <c r="I14006" s="90" t="s">
        <v>827</v>
      </c>
      <c r="J14006" s="3"/>
    </row>
    <row r="14007" spans="1:10" hidden="1" x14ac:dyDescent="0.25">
      <c r="A14007" t="s">
        <v>134</v>
      </c>
      <c r="B14007" t="s">
        <v>128</v>
      </c>
      <c r="C14007">
        <v>2025</v>
      </c>
      <c r="D14007" t="s">
        <v>58</v>
      </c>
      <c r="E14007" t="s">
        <v>45</v>
      </c>
      <c r="F14007" t="s">
        <v>50</v>
      </c>
      <c r="G14007" t="s">
        <v>101</v>
      </c>
      <c r="H14007" t="s">
        <v>255</v>
      </c>
      <c r="I14007" t="s">
        <v>442</v>
      </c>
      <c r="J14007" s="3"/>
    </row>
    <row r="14008" spans="1:10" hidden="1" x14ac:dyDescent="0.25">
      <c r="A14008" t="s">
        <v>134</v>
      </c>
      <c r="B14008" t="s">
        <v>128</v>
      </c>
      <c r="C14008">
        <v>2025</v>
      </c>
      <c r="D14008" t="s">
        <v>58</v>
      </c>
      <c r="E14008" t="s">
        <v>45</v>
      </c>
      <c r="F14008" t="s">
        <v>50</v>
      </c>
      <c r="G14008" t="s">
        <v>101</v>
      </c>
      <c r="H14008" t="s">
        <v>255</v>
      </c>
      <c r="I14008" s="90" t="s">
        <v>740</v>
      </c>
      <c r="J14008" s="3">
        <v>7606.08</v>
      </c>
    </row>
    <row r="14009" spans="1:10" hidden="1" x14ac:dyDescent="0.25">
      <c r="A14009" t="s">
        <v>134</v>
      </c>
      <c r="B14009" t="s">
        <v>128</v>
      </c>
      <c r="C14009">
        <v>2025</v>
      </c>
      <c r="D14009" t="s">
        <v>58</v>
      </c>
      <c r="E14009" t="s">
        <v>45</v>
      </c>
      <c r="F14009" t="s">
        <v>50</v>
      </c>
      <c r="G14009" t="s">
        <v>101</v>
      </c>
      <c r="H14009" t="s">
        <v>255</v>
      </c>
      <c r="I14009" s="90" t="s">
        <v>822</v>
      </c>
      <c r="J14009" s="3"/>
    </row>
    <row r="14010" spans="1:10" hidden="1" x14ac:dyDescent="0.25">
      <c r="A14010" t="s">
        <v>134</v>
      </c>
      <c r="B14010" t="s">
        <v>128</v>
      </c>
      <c r="C14010">
        <v>2025</v>
      </c>
      <c r="D14010" t="s">
        <v>58</v>
      </c>
      <c r="E14010" t="s">
        <v>45</v>
      </c>
      <c r="F14010" t="s">
        <v>50</v>
      </c>
      <c r="G14010" t="s">
        <v>101</v>
      </c>
      <c r="H14010" t="s">
        <v>254</v>
      </c>
    </row>
    <row r="14011" spans="1:10" hidden="1" x14ac:dyDescent="0.25">
      <c r="A14011" t="s">
        <v>134</v>
      </c>
      <c r="B14011" t="s">
        <v>128</v>
      </c>
      <c r="C14011">
        <v>2025</v>
      </c>
      <c r="D14011" t="s">
        <v>58</v>
      </c>
      <c r="E14011" t="s">
        <v>45</v>
      </c>
      <c r="F14011" t="s">
        <v>50</v>
      </c>
      <c r="G14011" t="s">
        <v>101</v>
      </c>
      <c r="H14011" t="s">
        <v>255</v>
      </c>
      <c r="I14011" t="s">
        <v>671</v>
      </c>
    </row>
    <row r="14012" spans="1:10" hidden="1" x14ac:dyDescent="0.25">
      <c r="A14012" t="s">
        <v>134</v>
      </c>
      <c r="B14012" t="s">
        <v>128</v>
      </c>
      <c r="C14012">
        <v>2025</v>
      </c>
      <c r="D14012" t="s">
        <v>58</v>
      </c>
      <c r="E14012" t="s">
        <v>45</v>
      </c>
      <c r="F14012" t="s">
        <v>50</v>
      </c>
      <c r="G14012" t="s">
        <v>101</v>
      </c>
      <c r="H14012" t="s">
        <v>678</v>
      </c>
      <c r="I14012" t="s">
        <v>457</v>
      </c>
      <c r="J14012" s="3"/>
    </row>
    <row r="14013" spans="1:10" hidden="1" x14ac:dyDescent="0.25">
      <c r="A14013" t="s">
        <v>134</v>
      </c>
      <c r="B14013" t="s">
        <v>128</v>
      </c>
      <c r="C14013">
        <v>2025</v>
      </c>
      <c r="D14013" t="s">
        <v>58</v>
      </c>
      <c r="E14013" t="s">
        <v>45</v>
      </c>
      <c r="F14013" t="s">
        <v>50</v>
      </c>
      <c r="G14013" t="s">
        <v>101</v>
      </c>
      <c r="H14013" t="s">
        <v>678</v>
      </c>
      <c r="I14013" t="s">
        <v>465</v>
      </c>
    </row>
    <row r="14014" spans="1:10" hidden="1" x14ac:dyDescent="0.25">
      <c r="A14014" t="s">
        <v>134</v>
      </c>
      <c r="B14014" t="s">
        <v>128</v>
      </c>
      <c r="C14014">
        <v>2025</v>
      </c>
      <c r="D14014" t="s">
        <v>58</v>
      </c>
      <c r="E14014" t="s">
        <v>45</v>
      </c>
      <c r="F14014" t="s">
        <v>50</v>
      </c>
      <c r="G14014" t="s">
        <v>101</v>
      </c>
      <c r="H14014" t="s">
        <v>678</v>
      </c>
      <c r="I14014" t="s">
        <v>398</v>
      </c>
    </row>
    <row r="14015" spans="1:10" hidden="1" x14ac:dyDescent="0.25">
      <c r="A14015" t="s">
        <v>134</v>
      </c>
      <c r="B14015" t="s">
        <v>128</v>
      </c>
      <c r="C14015">
        <v>2025</v>
      </c>
      <c r="D14015" t="s">
        <v>58</v>
      </c>
      <c r="E14015" t="s">
        <v>45</v>
      </c>
      <c r="F14015" t="s">
        <v>50</v>
      </c>
      <c r="G14015" t="s">
        <v>101</v>
      </c>
      <c r="H14015" t="s">
        <v>678</v>
      </c>
      <c r="I14015" t="s">
        <v>503</v>
      </c>
    </row>
    <row r="14016" spans="1:10" hidden="1" x14ac:dyDescent="0.25">
      <c r="A14016" t="s">
        <v>134</v>
      </c>
      <c r="B14016" t="s">
        <v>128</v>
      </c>
      <c r="C14016">
        <v>2025</v>
      </c>
      <c r="D14016" t="s">
        <v>58</v>
      </c>
      <c r="E14016" t="s">
        <v>45</v>
      </c>
      <c r="F14016" t="s">
        <v>50</v>
      </c>
      <c r="G14016" t="s">
        <v>101</v>
      </c>
      <c r="H14016" t="s">
        <v>678</v>
      </c>
      <c r="I14016" t="s">
        <v>384</v>
      </c>
    </row>
    <row r="14017" spans="1:10" hidden="1" x14ac:dyDescent="0.25">
      <c r="A14017" t="s">
        <v>134</v>
      </c>
      <c r="B14017" t="s">
        <v>128</v>
      </c>
      <c r="C14017">
        <v>2025</v>
      </c>
      <c r="D14017" t="s">
        <v>58</v>
      </c>
      <c r="E14017" t="s">
        <v>45</v>
      </c>
      <c r="F14017" t="s">
        <v>50</v>
      </c>
      <c r="G14017" t="s">
        <v>101</v>
      </c>
      <c r="H14017" t="s">
        <v>678</v>
      </c>
      <c r="I14017" t="s">
        <v>414</v>
      </c>
    </row>
    <row r="14018" spans="1:10" hidden="1" x14ac:dyDescent="0.25">
      <c r="A14018" t="s">
        <v>134</v>
      </c>
      <c r="B14018" t="s">
        <v>128</v>
      </c>
      <c r="C14018">
        <v>2025</v>
      </c>
      <c r="D14018" t="s">
        <v>58</v>
      </c>
      <c r="E14018" t="s">
        <v>45</v>
      </c>
      <c r="F14018" t="s">
        <v>50</v>
      </c>
      <c r="G14018" t="s">
        <v>101</v>
      </c>
      <c r="H14018" t="s">
        <v>678</v>
      </c>
      <c r="I14018" t="s">
        <v>409</v>
      </c>
    </row>
    <row r="14019" spans="1:10" hidden="1" x14ac:dyDescent="0.25">
      <c r="A14019" t="s">
        <v>134</v>
      </c>
      <c r="B14019" t="s">
        <v>128</v>
      </c>
      <c r="C14019">
        <v>2025</v>
      </c>
      <c r="D14019" t="s">
        <v>58</v>
      </c>
      <c r="E14019" t="s">
        <v>45</v>
      </c>
      <c r="F14019" t="s">
        <v>50</v>
      </c>
      <c r="G14019" t="s">
        <v>101</v>
      </c>
      <c r="H14019" t="s">
        <v>678</v>
      </c>
      <c r="I14019" t="s">
        <v>417</v>
      </c>
    </row>
    <row r="14020" spans="1:10" hidden="1" x14ac:dyDescent="0.25">
      <c r="A14020" t="s">
        <v>134</v>
      </c>
      <c r="B14020" t="s">
        <v>128</v>
      </c>
      <c r="C14020">
        <v>2025</v>
      </c>
      <c r="D14020" t="s">
        <v>58</v>
      </c>
      <c r="E14020" t="s">
        <v>45</v>
      </c>
      <c r="F14020" t="s">
        <v>50</v>
      </c>
      <c r="G14020" t="s">
        <v>101</v>
      </c>
      <c r="H14020" t="s">
        <v>678</v>
      </c>
      <c r="I14020" t="s">
        <v>505</v>
      </c>
    </row>
    <row r="14021" spans="1:10" hidden="1" x14ac:dyDescent="0.25">
      <c r="A14021" t="s">
        <v>134</v>
      </c>
      <c r="B14021" t="s">
        <v>128</v>
      </c>
      <c r="C14021">
        <v>2025</v>
      </c>
      <c r="D14021" t="s">
        <v>58</v>
      </c>
      <c r="E14021" t="s">
        <v>45</v>
      </c>
      <c r="F14021" t="s">
        <v>50</v>
      </c>
      <c r="G14021" t="s">
        <v>101</v>
      </c>
      <c r="H14021" t="s">
        <v>678</v>
      </c>
      <c r="I14021" t="s">
        <v>403</v>
      </c>
      <c r="J14021" s="3"/>
    </row>
    <row r="14022" spans="1:10" hidden="1" x14ac:dyDescent="0.25">
      <c r="A14022" t="s">
        <v>134</v>
      </c>
      <c r="B14022" t="s">
        <v>128</v>
      </c>
      <c r="C14022">
        <v>2025</v>
      </c>
      <c r="D14022" t="s">
        <v>58</v>
      </c>
      <c r="E14022" t="s">
        <v>45</v>
      </c>
      <c r="F14022" t="s">
        <v>50</v>
      </c>
      <c r="G14022" t="s">
        <v>101</v>
      </c>
      <c r="H14022" t="s">
        <v>678</v>
      </c>
      <c r="I14022" s="90" t="s">
        <v>457</v>
      </c>
      <c r="J14022" s="3"/>
    </row>
    <row r="14023" spans="1:10" hidden="1" x14ac:dyDescent="0.25">
      <c r="A14023" t="s">
        <v>134</v>
      </c>
      <c r="B14023" t="s">
        <v>128</v>
      </c>
      <c r="C14023">
        <v>2025</v>
      </c>
      <c r="D14023" t="s">
        <v>58</v>
      </c>
      <c r="E14023" t="s">
        <v>45</v>
      </c>
      <c r="F14023" t="s">
        <v>50</v>
      </c>
      <c r="G14023" t="s">
        <v>101</v>
      </c>
      <c r="H14023" t="s">
        <v>678</v>
      </c>
    </row>
    <row r="14024" spans="1:10" hidden="1" x14ac:dyDescent="0.25">
      <c r="A14024" t="s">
        <v>134</v>
      </c>
      <c r="B14024" t="s">
        <v>128</v>
      </c>
      <c r="C14024">
        <v>2025</v>
      </c>
      <c r="D14024" t="s">
        <v>58</v>
      </c>
      <c r="E14024" t="s">
        <v>45</v>
      </c>
      <c r="F14024" t="s">
        <v>50</v>
      </c>
      <c r="G14024" t="s">
        <v>101</v>
      </c>
      <c r="H14024" t="s">
        <v>678</v>
      </c>
    </row>
    <row r="14025" spans="1:10" hidden="1" x14ac:dyDescent="0.25">
      <c r="A14025" t="s">
        <v>134</v>
      </c>
      <c r="B14025" t="s">
        <v>128</v>
      </c>
      <c r="C14025">
        <v>2025</v>
      </c>
      <c r="D14025" t="s">
        <v>58</v>
      </c>
      <c r="E14025" t="s">
        <v>45</v>
      </c>
      <c r="F14025" t="s">
        <v>50</v>
      </c>
      <c r="G14025" t="s">
        <v>101</v>
      </c>
      <c r="H14025" t="s">
        <v>30</v>
      </c>
      <c r="I14025" s="90" t="s">
        <v>556</v>
      </c>
      <c r="J14025" s="3"/>
    </row>
    <row r="14026" spans="1:10" hidden="1" x14ac:dyDescent="0.25">
      <c r="A14026" t="s">
        <v>134</v>
      </c>
      <c r="B14026" t="s">
        <v>128</v>
      </c>
      <c r="C14026">
        <v>2025</v>
      </c>
      <c r="D14026" t="s">
        <v>58</v>
      </c>
      <c r="E14026" t="s">
        <v>45</v>
      </c>
      <c r="F14026" t="s">
        <v>50</v>
      </c>
      <c r="G14026" t="s">
        <v>101</v>
      </c>
      <c r="H14026" t="s">
        <v>30</v>
      </c>
      <c r="I14026" s="90" t="s">
        <v>544</v>
      </c>
      <c r="J14026" s="3"/>
    </row>
    <row r="14027" spans="1:10" hidden="1" x14ac:dyDescent="0.25">
      <c r="A14027" t="s">
        <v>134</v>
      </c>
      <c r="B14027" t="s">
        <v>128</v>
      </c>
      <c r="C14027">
        <v>2025</v>
      </c>
      <c r="D14027" t="s">
        <v>58</v>
      </c>
      <c r="E14027" t="s">
        <v>45</v>
      </c>
      <c r="F14027" t="s">
        <v>50</v>
      </c>
      <c r="G14027" t="s">
        <v>101</v>
      </c>
      <c r="H14027" t="s">
        <v>30</v>
      </c>
      <c r="I14027" t="s">
        <v>403</v>
      </c>
      <c r="J14027" s="3">
        <v>1175058.57</v>
      </c>
    </row>
    <row r="14028" spans="1:10" hidden="1" x14ac:dyDescent="0.25">
      <c r="A14028" t="s">
        <v>134</v>
      </c>
      <c r="B14028" t="s">
        <v>128</v>
      </c>
      <c r="C14028">
        <v>2025</v>
      </c>
      <c r="D14028" t="s">
        <v>58</v>
      </c>
      <c r="E14028" t="s">
        <v>45</v>
      </c>
      <c r="F14028" t="s">
        <v>50</v>
      </c>
      <c r="G14028" t="s">
        <v>101</v>
      </c>
      <c r="H14028" t="s">
        <v>30</v>
      </c>
      <c r="I14028" t="s">
        <v>805</v>
      </c>
    </row>
    <row r="14029" spans="1:10" hidden="1" x14ac:dyDescent="0.25">
      <c r="A14029" t="s">
        <v>134</v>
      </c>
      <c r="B14029" t="s">
        <v>128</v>
      </c>
      <c r="C14029">
        <v>2025</v>
      </c>
      <c r="D14029" t="s">
        <v>58</v>
      </c>
      <c r="E14029" t="s">
        <v>45</v>
      </c>
      <c r="F14029" t="s">
        <v>50</v>
      </c>
      <c r="G14029" t="s">
        <v>101</v>
      </c>
      <c r="H14029" t="s">
        <v>30</v>
      </c>
      <c r="I14029" t="s">
        <v>478</v>
      </c>
    </row>
    <row r="14030" spans="1:10" hidden="1" x14ac:dyDescent="0.25">
      <c r="A14030" t="s">
        <v>134</v>
      </c>
      <c r="B14030" t="s">
        <v>128</v>
      </c>
      <c r="C14030">
        <v>2025</v>
      </c>
      <c r="D14030" t="s">
        <v>58</v>
      </c>
      <c r="E14030" t="s">
        <v>45</v>
      </c>
      <c r="F14030" t="s">
        <v>50</v>
      </c>
      <c r="G14030" t="s">
        <v>101</v>
      </c>
      <c r="H14030" t="s">
        <v>30</v>
      </c>
      <c r="I14030" t="s">
        <v>409</v>
      </c>
    </row>
    <row r="14031" spans="1:10" hidden="1" x14ac:dyDescent="0.25">
      <c r="A14031" t="s">
        <v>134</v>
      </c>
      <c r="B14031" t="s">
        <v>128</v>
      </c>
      <c r="C14031">
        <v>2025</v>
      </c>
      <c r="D14031" t="s">
        <v>58</v>
      </c>
      <c r="E14031" t="s">
        <v>45</v>
      </c>
      <c r="F14031" t="s">
        <v>50</v>
      </c>
      <c r="G14031" t="s">
        <v>101</v>
      </c>
      <c r="H14031" t="s">
        <v>30</v>
      </c>
      <c r="I14031" t="s">
        <v>464</v>
      </c>
    </row>
    <row r="14032" spans="1:10" hidden="1" x14ac:dyDescent="0.25">
      <c r="A14032" t="s">
        <v>134</v>
      </c>
      <c r="B14032" t="s">
        <v>128</v>
      </c>
      <c r="C14032">
        <v>2025</v>
      </c>
      <c r="D14032" t="s">
        <v>58</v>
      </c>
      <c r="E14032" t="s">
        <v>45</v>
      </c>
      <c r="F14032" t="s">
        <v>50</v>
      </c>
      <c r="G14032" t="s">
        <v>101</v>
      </c>
      <c r="H14032" t="s">
        <v>30</v>
      </c>
      <c r="I14032" t="s">
        <v>662</v>
      </c>
    </row>
    <row r="14033" spans="1:9" hidden="1" x14ac:dyDescent="0.25">
      <c r="A14033" t="s">
        <v>134</v>
      </c>
      <c r="B14033" t="s">
        <v>128</v>
      </c>
      <c r="C14033">
        <v>2025</v>
      </c>
      <c r="D14033" t="s">
        <v>58</v>
      </c>
      <c r="E14033" t="s">
        <v>45</v>
      </c>
      <c r="F14033" t="s">
        <v>50</v>
      </c>
      <c r="G14033" t="s">
        <v>101</v>
      </c>
      <c r="H14033" t="s">
        <v>30</v>
      </c>
      <c r="I14033" t="s">
        <v>663</v>
      </c>
    </row>
    <row r="14034" spans="1:9" hidden="1" x14ac:dyDescent="0.25">
      <c r="A14034" t="s">
        <v>134</v>
      </c>
      <c r="B14034" t="s">
        <v>128</v>
      </c>
      <c r="C14034">
        <v>2025</v>
      </c>
      <c r="D14034" t="s">
        <v>58</v>
      </c>
      <c r="E14034" t="s">
        <v>45</v>
      </c>
      <c r="F14034" t="s">
        <v>50</v>
      </c>
      <c r="G14034" t="s">
        <v>101</v>
      </c>
      <c r="H14034" t="s">
        <v>30</v>
      </c>
      <c r="I14034" t="s">
        <v>664</v>
      </c>
    </row>
    <row r="14035" spans="1:9" hidden="1" x14ac:dyDescent="0.25">
      <c r="A14035" t="s">
        <v>134</v>
      </c>
      <c r="B14035" t="s">
        <v>128</v>
      </c>
      <c r="C14035">
        <v>2025</v>
      </c>
      <c r="D14035" t="s">
        <v>58</v>
      </c>
      <c r="E14035" t="s">
        <v>45</v>
      </c>
      <c r="F14035" t="s">
        <v>50</v>
      </c>
      <c r="G14035" t="s">
        <v>101</v>
      </c>
      <c r="H14035" t="s">
        <v>30</v>
      </c>
      <c r="I14035" t="s">
        <v>615</v>
      </c>
    </row>
    <row r="14036" spans="1:9" hidden="1" x14ac:dyDescent="0.25">
      <c r="A14036" t="s">
        <v>134</v>
      </c>
      <c r="B14036" t="s">
        <v>128</v>
      </c>
      <c r="C14036">
        <v>2025</v>
      </c>
      <c r="D14036" t="s">
        <v>58</v>
      </c>
      <c r="E14036" t="s">
        <v>45</v>
      </c>
      <c r="F14036" t="s">
        <v>50</v>
      </c>
      <c r="G14036" t="s">
        <v>101</v>
      </c>
      <c r="H14036" t="s">
        <v>30</v>
      </c>
      <c r="I14036" t="s">
        <v>526</v>
      </c>
    </row>
    <row r="14037" spans="1:9" hidden="1" x14ac:dyDescent="0.25">
      <c r="A14037" t="s">
        <v>134</v>
      </c>
      <c r="B14037" t="s">
        <v>128</v>
      </c>
      <c r="C14037">
        <v>2025</v>
      </c>
      <c r="D14037" t="s">
        <v>58</v>
      </c>
      <c r="E14037" t="s">
        <v>45</v>
      </c>
      <c r="F14037" t="s">
        <v>50</v>
      </c>
      <c r="G14037" t="s">
        <v>101</v>
      </c>
      <c r="H14037" t="s">
        <v>30</v>
      </c>
      <c r="I14037" t="s">
        <v>717</v>
      </c>
    </row>
    <row r="14038" spans="1:9" hidden="1" x14ac:dyDescent="0.25">
      <c r="A14038" t="s">
        <v>134</v>
      </c>
      <c r="B14038" t="s">
        <v>128</v>
      </c>
      <c r="C14038">
        <v>2025</v>
      </c>
      <c r="D14038" t="s">
        <v>58</v>
      </c>
      <c r="E14038" t="s">
        <v>45</v>
      </c>
      <c r="F14038" t="s">
        <v>50</v>
      </c>
      <c r="G14038" t="s">
        <v>101</v>
      </c>
      <c r="H14038" t="s">
        <v>30</v>
      </c>
      <c r="I14038" t="s">
        <v>375</v>
      </c>
    </row>
    <row r="14039" spans="1:9" hidden="1" x14ac:dyDescent="0.25">
      <c r="A14039" t="s">
        <v>134</v>
      </c>
      <c r="B14039" t="s">
        <v>128</v>
      </c>
      <c r="C14039">
        <v>2025</v>
      </c>
      <c r="D14039" t="s">
        <v>58</v>
      </c>
      <c r="E14039" t="s">
        <v>45</v>
      </c>
      <c r="F14039" t="s">
        <v>50</v>
      </c>
      <c r="G14039" t="s">
        <v>101</v>
      </c>
      <c r="H14039" t="s">
        <v>30</v>
      </c>
      <c r="I14039" t="s">
        <v>556</v>
      </c>
    </row>
    <row r="14040" spans="1:9" hidden="1" x14ac:dyDescent="0.25">
      <c r="A14040" t="s">
        <v>134</v>
      </c>
      <c r="B14040" t="s">
        <v>128</v>
      </c>
      <c r="C14040">
        <v>2025</v>
      </c>
      <c r="D14040" t="s">
        <v>58</v>
      </c>
      <c r="E14040" t="s">
        <v>45</v>
      </c>
      <c r="F14040" t="s">
        <v>50</v>
      </c>
      <c r="G14040" t="s">
        <v>101</v>
      </c>
      <c r="H14040" t="s">
        <v>30</v>
      </c>
      <c r="I14040" t="s">
        <v>591</v>
      </c>
    </row>
    <row r="14041" spans="1:9" hidden="1" x14ac:dyDescent="0.25">
      <c r="A14041" t="s">
        <v>134</v>
      </c>
      <c r="B14041" t="s">
        <v>128</v>
      </c>
      <c r="C14041">
        <v>2025</v>
      </c>
      <c r="D14041" t="s">
        <v>58</v>
      </c>
      <c r="E14041" t="s">
        <v>45</v>
      </c>
      <c r="F14041" t="s">
        <v>50</v>
      </c>
      <c r="G14041" t="s">
        <v>101</v>
      </c>
      <c r="H14041" t="s">
        <v>30</v>
      </c>
      <c r="I14041" t="s">
        <v>524</v>
      </c>
    </row>
    <row r="14042" spans="1:9" hidden="1" x14ac:dyDescent="0.25">
      <c r="A14042" t="s">
        <v>134</v>
      </c>
      <c r="B14042" t="s">
        <v>128</v>
      </c>
      <c r="C14042">
        <v>2025</v>
      </c>
      <c r="D14042" t="s">
        <v>58</v>
      </c>
      <c r="E14042" t="s">
        <v>45</v>
      </c>
      <c r="F14042" t="s">
        <v>50</v>
      </c>
      <c r="G14042" t="s">
        <v>101</v>
      </c>
      <c r="H14042" t="s">
        <v>30</v>
      </c>
      <c r="I14042" t="s">
        <v>403</v>
      </c>
    </row>
    <row r="14043" spans="1:9" hidden="1" x14ac:dyDescent="0.25">
      <c r="A14043" t="s">
        <v>134</v>
      </c>
      <c r="B14043" t="s">
        <v>128</v>
      </c>
      <c r="C14043">
        <v>2025</v>
      </c>
      <c r="D14043" t="s">
        <v>58</v>
      </c>
      <c r="E14043" t="s">
        <v>45</v>
      </c>
      <c r="F14043" t="s">
        <v>50</v>
      </c>
      <c r="G14043" t="s">
        <v>101</v>
      </c>
      <c r="H14043" t="s">
        <v>30</v>
      </c>
      <c r="I14043" t="s">
        <v>426</v>
      </c>
    </row>
    <row r="14044" spans="1:9" hidden="1" x14ac:dyDescent="0.25">
      <c r="A14044" t="s">
        <v>134</v>
      </c>
      <c r="B14044" t="s">
        <v>128</v>
      </c>
      <c r="C14044">
        <v>2025</v>
      </c>
      <c r="D14044" t="s">
        <v>58</v>
      </c>
      <c r="E14044" t="s">
        <v>45</v>
      </c>
      <c r="F14044" t="s">
        <v>50</v>
      </c>
      <c r="G14044" t="s">
        <v>101</v>
      </c>
      <c r="H14044" t="s">
        <v>30</v>
      </c>
      <c r="I14044" t="s">
        <v>607</v>
      </c>
    </row>
    <row r="14045" spans="1:9" hidden="1" x14ac:dyDescent="0.25">
      <c r="A14045" t="s">
        <v>134</v>
      </c>
      <c r="B14045" t="s">
        <v>128</v>
      </c>
      <c r="C14045">
        <v>2025</v>
      </c>
      <c r="D14045" t="s">
        <v>58</v>
      </c>
      <c r="E14045" t="s">
        <v>45</v>
      </c>
      <c r="F14045" t="s">
        <v>50</v>
      </c>
      <c r="G14045" t="s">
        <v>101</v>
      </c>
      <c r="H14045" t="s">
        <v>30</v>
      </c>
      <c r="I14045" t="s">
        <v>620</v>
      </c>
    </row>
    <row r="14046" spans="1:9" hidden="1" x14ac:dyDescent="0.25">
      <c r="A14046" t="s">
        <v>134</v>
      </c>
      <c r="B14046" t="s">
        <v>128</v>
      </c>
      <c r="C14046">
        <v>2025</v>
      </c>
      <c r="D14046" t="s">
        <v>58</v>
      </c>
      <c r="E14046" t="s">
        <v>45</v>
      </c>
      <c r="F14046" t="s">
        <v>50</v>
      </c>
      <c r="G14046" t="s">
        <v>101</v>
      </c>
      <c r="H14046" t="s">
        <v>30</v>
      </c>
    </row>
    <row r="14047" spans="1:9" hidden="1" x14ac:dyDescent="0.25">
      <c r="A14047" t="s">
        <v>134</v>
      </c>
      <c r="B14047" t="s">
        <v>128</v>
      </c>
      <c r="C14047">
        <v>2025</v>
      </c>
      <c r="D14047" t="s">
        <v>58</v>
      </c>
      <c r="E14047" t="s">
        <v>45</v>
      </c>
      <c r="F14047" t="s">
        <v>50</v>
      </c>
      <c r="G14047" t="s">
        <v>101</v>
      </c>
      <c r="H14047" t="s">
        <v>30</v>
      </c>
    </row>
    <row r="14048" spans="1:9" hidden="1" x14ac:dyDescent="0.25">
      <c r="A14048" t="s">
        <v>134</v>
      </c>
      <c r="B14048" t="s">
        <v>128</v>
      </c>
      <c r="C14048">
        <v>2025</v>
      </c>
      <c r="D14048" t="s">
        <v>58</v>
      </c>
      <c r="E14048" t="s">
        <v>45</v>
      </c>
      <c r="F14048" t="s">
        <v>50</v>
      </c>
      <c r="G14048" t="s">
        <v>101</v>
      </c>
      <c r="H14048" t="s">
        <v>30</v>
      </c>
    </row>
    <row r="14049" spans="1:10" hidden="1" x14ac:dyDescent="0.25">
      <c r="A14049" t="s">
        <v>134</v>
      </c>
      <c r="B14049" t="s">
        <v>128</v>
      </c>
      <c r="C14049">
        <v>2025</v>
      </c>
      <c r="D14049" t="s">
        <v>58</v>
      </c>
      <c r="E14049" t="s">
        <v>45</v>
      </c>
      <c r="F14049" t="s">
        <v>50</v>
      </c>
      <c r="G14049" t="s">
        <v>101</v>
      </c>
      <c r="H14049" t="s">
        <v>30</v>
      </c>
    </row>
    <row r="14050" spans="1:10" hidden="1" x14ac:dyDescent="0.25">
      <c r="A14050" t="s">
        <v>134</v>
      </c>
      <c r="B14050" t="s">
        <v>128</v>
      </c>
      <c r="C14050">
        <v>2025</v>
      </c>
      <c r="D14050" t="s">
        <v>58</v>
      </c>
      <c r="E14050" t="s">
        <v>45</v>
      </c>
      <c r="F14050" t="s">
        <v>50</v>
      </c>
      <c r="G14050" t="s">
        <v>101</v>
      </c>
      <c r="H14050" t="s">
        <v>30</v>
      </c>
    </row>
    <row r="14051" spans="1:10" hidden="1" x14ac:dyDescent="0.25">
      <c r="A14051" t="s">
        <v>134</v>
      </c>
      <c r="B14051" t="s">
        <v>128</v>
      </c>
      <c r="C14051">
        <v>2025</v>
      </c>
      <c r="D14051" t="s">
        <v>58</v>
      </c>
      <c r="E14051" t="s">
        <v>45</v>
      </c>
      <c r="F14051" t="s">
        <v>50</v>
      </c>
      <c r="G14051" t="s">
        <v>101</v>
      </c>
      <c r="H14051" t="s">
        <v>30</v>
      </c>
    </row>
    <row r="14052" spans="1:10" hidden="1" x14ac:dyDescent="0.25">
      <c r="A14052" t="s">
        <v>134</v>
      </c>
      <c r="B14052" t="s">
        <v>128</v>
      </c>
      <c r="C14052">
        <v>2025</v>
      </c>
      <c r="D14052" t="s">
        <v>58</v>
      </c>
      <c r="E14052" t="s">
        <v>45</v>
      </c>
      <c r="F14052" t="s">
        <v>287</v>
      </c>
      <c r="G14052" t="s">
        <v>287</v>
      </c>
      <c r="H14052" t="s">
        <v>288</v>
      </c>
      <c r="I14052" t="s">
        <v>403</v>
      </c>
    </row>
    <row r="14053" spans="1:10" hidden="1" x14ac:dyDescent="0.25">
      <c r="A14053" t="s">
        <v>134</v>
      </c>
      <c r="B14053" t="s">
        <v>128</v>
      </c>
      <c r="C14053">
        <v>2025</v>
      </c>
      <c r="D14053" t="s">
        <v>58</v>
      </c>
      <c r="E14053" t="s">
        <v>112</v>
      </c>
      <c r="F14053" t="s">
        <v>117</v>
      </c>
      <c r="G14053" t="s">
        <v>53</v>
      </c>
      <c r="H14053" t="s">
        <v>256</v>
      </c>
    </row>
    <row r="14054" spans="1:10" hidden="1" x14ac:dyDescent="0.25">
      <c r="A14054" t="s">
        <v>134</v>
      </c>
      <c r="B14054" t="s">
        <v>128</v>
      </c>
      <c r="C14054">
        <v>2025</v>
      </c>
      <c r="D14054" t="s">
        <v>58</v>
      </c>
      <c r="E14054" t="s">
        <v>112</v>
      </c>
      <c r="F14054" t="s">
        <v>117</v>
      </c>
      <c r="G14054" t="s">
        <v>53</v>
      </c>
      <c r="H14054" t="s">
        <v>335</v>
      </c>
      <c r="I14054" t="s">
        <v>475</v>
      </c>
    </row>
    <row r="14055" spans="1:10" hidden="1" x14ac:dyDescent="0.25">
      <c r="A14055" t="s">
        <v>134</v>
      </c>
      <c r="B14055" t="s">
        <v>128</v>
      </c>
      <c r="C14055">
        <v>2025</v>
      </c>
      <c r="D14055" t="s">
        <v>58</v>
      </c>
      <c r="E14055" t="s">
        <v>112</v>
      </c>
      <c r="F14055" t="s">
        <v>117</v>
      </c>
      <c r="G14055" t="s">
        <v>53</v>
      </c>
      <c r="H14055" t="s">
        <v>257</v>
      </c>
      <c r="I14055" t="s">
        <v>406</v>
      </c>
      <c r="J14055" s="3">
        <v>828529</v>
      </c>
    </row>
    <row r="14056" spans="1:10" hidden="1" x14ac:dyDescent="0.25">
      <c r="A14056" t="s">
        <v>134</v>
      </c>
      <c r="B14056" t="s">
        <v>128</v>
      </c>
      <c r="C14056">
        <v>2025</v>
      </c>
      <c r="D14056" t="s">
        <v>58</v>
      </c>
      <c r="E14056" t="s">
        <v>112</v>
      </c>
      <c r="F14056" t="s">
        <v>117</v>
      </c>
      <c r="G14056" t="s">
        <v>53</v>
      </c>
      <c r="H14056" t="s">
        <v>257</v>
      </c>
      <c r="I14056" t="s">
        <v>408</v>
      </c>
    </row>
    <row r="14057" spans="1:10" hidden="1" x14ac:dyDescent="0.25">
      <c r="A14057" t="s">
        <v>134</v>
      </c>
      <c r="B14057" t="s">
        <v>128</v>
      </c>
      <c r="C14057">
        <v>2025</v>
      </c>
      <c r="D14057" t="s">
        <v>58</v>
      </c>
      <c r="E14057" t="s">
        <v>112</v>
      </c>
      <c r="F14057" t="s">
        <v>117</v>
      </c>
      <c r="G14057" t="s">
        <v>53</v>
      </c>
      <c r="H14057" t="s">
        <v>257</v>
      </c>
      <c r="I14057" t="s">
        <v>421</v>
      </c>
    </row>
    <row r="14058" spans="1:10" hidden="1" x14ac:dyDescent="0.25">
      <c r="A14058" t="s">
        <v>134</v>
      </c>
      <c r="B14058" t="s">
        <v>128</v>
      </c>
      <c r="C14058">
        <v>2025</v>
      </c>
      <c r="D14058" t="s">
        <v>58</v>
      </c>
      <c r="E14058" t="s">
        <v>112</v>
      </c>
      <c r="F14058" t="s">
        <v>117</v>
      </c>
      <c r="G14058" t="s">
        <v>53</v>
      </c>
      <c r="H14058" t="s">
        <v>257</v>
      </c>
      <c r="I14058" t="s">
        <v>407</v>
      </c>
    </row>
    <row r="14059" spans="1:10" hidden="1" x14ac:dyDescent="0.25">
      <c r="A14059" t="s">
        <v>134</v>
      </c>
      <c r="B14059" t="s">
        <v>128</v>
      </c>
      <c r="C14059">
        <v>2025</v>
      </c>
      <c r="D14059" t="s">
        <v>58</v>
      </c>
      <c r="E14059" t="s">
        <v>112</v>
      </c>
      <c r="F14059" t="s">
        <v>117</v>
      </c>
      <c r="G14059" t="s">
        <v>53</v>
      </c>
      <c r="H14059" t="s">
        <v>257</v>
      </c>
    </row>
    <row r="14060" spans="1:10" hidden="1" x14ac:dyDescent="0.25">
      <c r="A14060" t="s">
        <v>134</v>
      </c>
      <c r="B14060" t="s">
        <v>128</v>
      </c>
      <c r="C14060">
        <v>2025</v>
      </c>
      <c r="D14060" t="s">
        <v>58</v>
      </c>
      <c r="E14060" t="s">
        <v>112</v>
      </c>
      <c r="F14060" t="s">
        <v>117</v>
      </c>
      <c r="G14060" t="s">
        <v>53</v>
      </c>
      <c r="H14060" t="s">
        <v>257</v>
      </c>
    </row>
    <row r="14061" spans="1:10" hidden="1" x14ac:dyDescent="0.25">
      <c r="A14061" t="s">
        <v>134</v>
      </c>
      <c r="B14061" t="s">
        <v>128</v>
      </c>
      <c r="C14061">
        <v>2025</v>
      </c>
      <c r="D14061" t="s">
        <v>58</v>
      </c>
      <c r="E14061" t="s">
        <v>112</v>
      </c>
      <c r="F14061" t="s">
        <v>117</v>
      </c>
      <c r="G14061" t="s">
        <v>53</v>
      </c>
      <c r="H14061" t="s">
        <v>257</v>
      </c>
    </row>
    <row r="14062" spans="1:10" hidden="1" x14ac:dyDescent="0.25">
      <c r="A14062" t="s">
        <v>134</v>
      </c>
      <c r="B14062" t="s">
        <v>128</v>
      </c>
      <c r="C14062">
        <v>2025</v>
      </c>
      <c r="D14062" t="s">
        <v>58</v>
      </c>
      <c r="E14062" t="s">
        <v>112</v>
      </c>
      <c r="F14062" t="s">
        <v>117</v>
      </c>
      <c r="G14062" t="s">
        <v>53</v>
      </c>
      <c r="H14062" t="s">
        <v>258</v>
      </c>
    </row>
    <row r="14063" spans="1:10" hidden="1" x14ac:dyDescent="0.25">
      <c r="A14063" t="s">
        <v>134</v>
      </c>
      <c r="B14063" t="s">
        <v>128</v>
      </c>
      <c r="C14063">
        <v>2025</v>
      </c>
      <c r="D14063" t="s">
        <v>58</v>
      </c>
      <c r="E14063" t="s">
        <v>112</v>
      </c>
      <c r="F14063" t="s">
        <v>117</v>
      </c>
      <c r="G14063" t="s">
        <v>53</v>
      </c>
      <c r="H14063" t="s">
        <v>259</v>
      </c>
      <c r="I14063" t="s">
        <v>442</v>
      </c>
      <c r="J14063" s="3">
        <v>330000</v>
      </c>
    </row>
    <row r="14064" spans="1:10" hidden="1" x14ac:dyDescent="0.25">
      <c r="A14064" t="s">
        <v>134</v>
      </c>
      <c r="B14064" t="s">
        <v>128</v>
      </c>
      <c r="C14064">
        <v>2025</v>
      </c>
      <c r="D14064" t="s">
        <v>58</v>
      </c>
      <c r="E14064" t="s">
        <v>112</v>
      </c>
      <c r="F14064" t="s">
        <v>117</v>
      </c>
      <c r="G14064" t="s">
        <v>53</v>
      </c>
      <c r="H14064" t="s">
        <v>257</v>
      </c>
      <c r="I14064" t="s">
        <v>408</v>
      </c>
      <c r="J14064" s="3">
        <v>17432174</v>
      </c>
    </row>
    <row r="14065" spans="1:10" hidden="1" x14ac:dyDescent="0.25">
      <c r="A14065" t="s">
        <v>134</v>
      </c>
      <c r="B14065" t="s">
        <v>128</v>
      </c>
      <c r="C14065">
        <v>2025</v>
      </c>
      <c r="D14065" t="s">
        <v>58</v>
      </c>
      <c r="E14065" t="s">
        <v>112</v>
      </c>
      <c r="F14065" t="s">
        <v>117</v>
      </c>
      <c r="G14065" t="s">
        <v>53</v>
      </c>
      <c r="H14065" t="s">
        <v>259</v>
      </c>
      <c r="I14065" t="s">
        <v>409</v>
      </c>
      <c r="J14065" s="3"/>
    </row>
    <row r="14066" spans="1:10" hidden="1" x14ac:dyDescent="0.25">
      <c r="A14066" t="s">
        <v>134</v>
      </c>
      <c r="B14066" t="s">
        <v>128</v>
      </c>
      <c r="C14066">
        <v>2025</v>
      </c>
      <c r="D14066" t="s">
        <v>58</v>
      </c>
      <c r="E14066" t="s">
        <v>112</v>
      </c>
      <c r="F14066" t="s">
        <v>117</v>
      </c>
      <c r="G14066" t="s">
        <v>53</v>
      </c>
      <c r="H14066" t="s">
        <v>259</v>
      </c>
      <c r="I14066" t="s">
        <v>671</v>
      </c>
      <c r="J14066" s="3">
        <v>144500</v>
      </c>
    </row>
    <row r="14067" spans="1:10" hidden="1" x14ac:dyDescent="0.25">
      <c r="A14067" t="s">
        <v>134</v>
      </c>
      <c r="B14067" t="s">
        <v>128</v>
      </c>
      <c r="C14067">
        <v>2025</v>
      </c>
      <c r="D14067" t="s">
        <v>58</v>
      </c>
      <c r="E14067" t="s">
        <v>112</v>
      </c>
      <c r="F14067" t="s">
        <v>117</v>
      </c>
      <c r="G14067" t="s">
        <v>53</v>
      </c>
      <c r="H14067" t="s">
        <v>259</v>
      </c>
      <c r="I14067" t="s">
        <v>676</v>
      </c>
    </row>
    <row r="14068" spans="1:10" hidden="1" x14ac:dyDescent="0.25">
      <c r="A14068" t="s">
        <v>134</v>
      </c>
      <c r="B14068" t="s">
        <v>128</v>
      </c>
      <c r="C14068">
        <v>2025</v>
      </c>
      <c r="D14068" t="s">
        <v>58</v>
      </c>
      <c r="E14068" t="s">
        <v>112</v>
      </c>
      <c r="F14068" t="s">
        <v>117</v>
      </c>
      <c r="G14068" t="s">
        <v>53</v>
      </c>
      <c r="H14068" t="s">
        <v>259</v>
      </c>
      <c r="I14068" s="90" t="s">
        <v>549</v>
      </c>
      <c r="J14068" s="3">
        <v>52520</v>
      </c>
    </row>
    <row r="14069" spans="1:10" hidden="1" x14ac:dyDescent="0.25">
      <c r="A14069" t="s">
        <v>134</v>
      </c>
      <c r="B14069" t="s">
        <v>128</v>
      </c>
      <c r="C14069">
        <v>2025</v>
      </c>
      <c r="D14069" t="s">
        <v>58</v>
      </c>
      <c r="E14069" t="s">
        <v>112</v>
      </c>
      <c r="F14069" t="s">
        <v>117</v>
      </c>
      <c r="G14069" t="s">
        <v>53</v>
      </c>
      <c r="H14069" t="s">
        <v>259</v>
      </c>
      <c r="I14069" t="s">
        <v>705</v>
      </c>
      <c r="J14069" s="3">
        <v>97531500</v>
      </c>
    </row>
    <row r="14070" spans="1:10" hidden="1" x14ac:dyDescent="0.25">
      <c r="A14070" t="s">
        <v>134</v>
      </c>
      <c r="B14070" t="s">
        <v>128</v>
      </c>
      <c r="C14070">
        <v>2025</v>
      </c>
      <c r="D14070" t="s">
        <v>58</v>
      </c>
      <c r="E14070" t="s">
        <v>112</v>
      </c>
      <c r="F14070" t="s">
        <v>117</v>
      </c>
      <c r="G14070" t="s">
        <v>53</v>
      </c>
      <c r="H14070" t="s">
        <v>259</v>
      </c>
      <c r="I14070" t="s">
        <v>410</v>
      </c>
    </row>
    <row r="14071" spans="1:10" hidden="1" x14ac:dyDescent="0.25">
      <c r="A14071" t="s">
        <v>134</v>
      </c>
      <c r="B14071" t="s">
        <v>128</v>
      </c>
      <c r="C14071">
        <v>2025</v>
      </c>
      <c r="D14071" t="s">
        <v>58</v>
      </c>
      <c r="E14071" t="s">
        <v>112</v>
      </c>
      <c r="F14071" t="s">
        <v>117</v>
      </c>
      <c r="G14071" t="s">
        <v>334</v>
      </c>
      <c r="H14071" t="s">
        <v>335</v>
      </c>
      <c r="I14071" t="s">
        <v>475</v>
      </c>
    </row>
    <row r="14072" spans="1:10" hidden="1" x14ac:dyDescent="0.25">
      <c r="A14072" t="s">
        <v>134</v>
      </c>
      <c r="B14072" t="s">
        <v>128</v>
      </c>
      <c r="C14072">
        <v>2025</v>
      </c>
      <c r="D14072" t="s">
        <v>58</v>
      </c>
      <c r="E14072" t="s">
        <v>112</v>
      </c>
      <c r="F14072" t="s">
        <v>117</v>
      </c>
      <c r="G14072" t="s">
        <v>318</v>
      </c>
      <c r="H14072" t="s">
        <v>180</v>
      </c>
      <c r="I14072" t="s">
        <v>671</v>
      </c>
    </row>
    <row r="14073" spans="1:10" hidden="1" x14ac:dyDescent="0.25">
      <c r="A14073" t="s">
        <v>134</v>
      </c>
      <c r="B14073" t="s">
        <v>128</v>
      </c>
      <c r="C14073">
        <v>2025</v>
      </c>
      <c r="D14073" t="s">
        <v>58</v>
      </c>
      <c r="E14073" t="s">
        <v>112</v>
      </c>
      <c r="F14073" t="s">
        <v>117</v>
      </c>
      <c r="G14073" t="s">
        <v>318</v>
      </c>
      <c r="H14073" t="s">
        <v>180</v>
      </c>
      <c r="I14073" t="s">
        <v>505</v>
      </c>
      <c r="J14073" s="3"/>
    </row>
    <row r="14074" spans="1:10" hidden="1" x14ac:dyDescent="0.25">
      <c r="A14074" t="s">
        <v>134</v>
      </c>
      <c r="B14074" t="s">
        <v>128</v>
      </c>
      <c r="C14074">
        <v>2025</v>
      </c>
      <c r="D14074" t="s">
        <v>58</v>
      </c>
      <c r="E14074" t="s">
        <v>112</v>
      </c>
      <c r="F14074" t="s">
        <v>117</v>
      </c>
      <c r="G14074" t="s">
        <v>318</v>
      </c>
      <c r="H14074" t="s">
        <v>180</v>
      </c>
      <c r="I14074" t="s">
        <v>413</v>
      </c>
      <c r="J14074" s="3">
        <v>2353250</v>
      </c>
    </row>
    <row r="14075" spans="1:10" hidden="1" x14ac:dyDescent="0.25">
      <c r="A14075" t="s">
        <v>134</v>
      </c>
      <c r="B14075" t="s">
        <v>128</v>
      </c>
      <c r="C14075">
        <v>2025</v>
      </c>
      <c r="D14075" t="s">
        <v>58</v>
      </c>
      <c r="E14075" t="s">
        <v>112</v>
      </c>
      <c r="F14075" t="s">
        <v>117</v>
      </c>
      <c r="G14075" t="s">
        <v>318</v>
      </c>
      <c r="H14075" t="s">
        <v>180</v>
      </c>
      <c r="I14075" t="s">
        <v>414</v>
      </c>
      <c r="J14075" s="3">
        <v>928000</v>
      </c>
    </row>
    <row r="14076" spans="1:10" hidden="1" x14ac:dyDescent="0.25">
      <c r="A14076" t="s">
        <v>134</v>
      </c>
      <c r="B14076" t="s">
        <v>128</v>
      </c>
      <c r="C14076">
        <v>2025</v>
      </c>
      <c r="D14076" t="s">
        <v>58</v>
      </c>
      <c r="E14076" t="s">
        <v>112</v>
      </c>
      <c r="F14076" t="s">
        <v>117</v>
      </c>
      <c r="G14076" t="s">
        <v>318</v>
      </c>
      <c r="H14076" t="s">
        <v>180</v>
      </c>
      <c r="I14076" t="s">
        <v>676</v>
      </c>
    </row>
    <row r="14077" spans="1:10" hidden="1" x14ac:dyDescent="0.25">
      <c r="A14077" t="s">
        <v>134</v>
      </c>
      <c r="B14077" t="s">
        <v>128</v>
      </c>
      <c r="C14077">
        <v>2025</v>
      </c>
      <c r="D14077" t="s">
        <v>58</v>
      </c>
      <c r="E14077" t="s">
        <v>112</v>
      </c>
      <c r="F14077" t="s">
        <v>117</v>
      </c>
      <c r="G14077" t="s">
        <v>318</v>
      </c>
      <c r="H14077" t="s">
        <v>180</v>
      </c>
      <c r="I14077" t="s">
        <v>503</v>
      </c>
    </row>
    <row r="14078" spans="1:10" hidden="1" x14ac:dyDescent="0.25">
      <c r="A14078" t="s">
        <v>134</v>
      </c>
      <c r="B14078" t="s">
        <v>128</v>
      </c>
      <c r="C14078">
        <v>2025</v>
      </c>
      <c r="D14078" t="s">
        <v>58</v>
      </c>
      <c r="E14078" t="s">
        <v>112</v>
      </c>
      <c r="F14078" t="s">
        <v>117</v>
      </c>
      <c r="G14078" t="s">
        <v>318</v>
      </c>
      <c r="H14078" t="s">
        <v>550</v>
      </c>
    </row>
    <row r="14079" spans="1:10" hidden="1" x14ac:dyDescent="0.25">
      <c r="A14079" t="s">
        <v>134</v>
      </c>
      <c r="B14079" t="s">
        <v>128</v>
      </c>
      <c r="C14079">
        <v>2025</v>
      </c>
      <c r="D14079" t="s">
        <v>58</v>
      </c>
      <c r="E14079" t="s">
        <v>112</v>
      </c>
      <c r="F14079" t="s">
        <v>117</v>
      </c>
      <c r="G14079" t="s">
        <v>318</v>
      </c>
      <c r="H14079" t="s">
        <v>279</v>
      </c>
      <c r="I14079" t="s">
        <v>414</v>
      </c>
      <c r="J14079" s="3">
        <v>1052000</v>
      </c>
    </row>
    <row r="14080" spans="1:10" hidden="1" x14ac:dyDescent="0.25">
      <c r="A14080" t="s">
        <v>134</v>
      </c>
      <c r="B14080" t="s">
        <v>128</v>
      </c>
      <c r="C14080">
        <v>2025</v>
      </c>
      <c r="D14080" t="s">
        <v>58</v>
      </c>
      <c r="E14080" t="s">
        <v>112</v>
      </c>
      <c r="F14080" t="s">
        <v>117</v>
      </c>
      <c r="G14080" t="s">
        <v>318</v>
      </c>
      <c r="H14080" t="s">
        <v>279</v>
      </c>
      <c r="I14080" t="s">
        <v>505</v>
      </c>
      <c r="J14080" s="3">
        <v>1302028</v>
      </c>
    </row>
    <row r="14081" spans="1:10" hidden="1" x14ac:dyDescent="0.25">
      <c r="A14081" t="s">
        <v>134</v>
      </c>
      <c r="B14081" t="s">
        <v>128</v>
      </c>
      <c r="C14081">
        <v>2025</v>
      </c>
      <c r="D14081" t="s">
        <v>58</v>
      </c>
      <c r="E14081" t="s">
        <v>112</v>
      </c>
      <c r="F14081" t="s">
        <v>117</v>
      </c>
      <c r="G14081" t="s">
        <v>318</v>
      </c>
      <c r="H14081" t="s">
        <v>279</v>
      </c>
    </row>
    <row r="14082" spans="1:10" hidden="1" x14ac:dyDescent="0.25">
      <c r="A14082" t="s">
        <v>134</v>
      </c>
      <c r="B14082" t="s">
        <v>128</v>
      </c>
      <c r="C14082">
        <v>2025</v>
      </c>
      <c r="D14082" t="s">
        <v>58</v>
      </c>
      <c r="E14082" t="s">
        <v>112</v>
      </c>
      <c r="F14082" t="s">
        <v>117</v>
      </c>
      <c r="G14082" t="s">
        <v>318</v>
      </c>
      <c r="H14082" t="s">
        <v>279</v>
      </c>
    </row>
    <row r="14083" spans="1:10" hidden="1" x14ac:dyDescent="0.25">
      <c r="A14083" t="s">
        <v>134</v>
      </c>
      <c r="B14083" t="s">
        <v>128</v>
      </c>
      <c r="C14083">
        <v>2025</v>
      </c>
      <c r="D14083" t="s">
        <v>58</v>
      </c>
      <c r="E14083" t="s">
        <v>112</v>
      </c>
      <c r="F14083" t="s">
        <v>117</v>
      </c>
      <c r="G14083" t="s">
        <v>318</v>
      </c>
      <c r="H14083" t="s">
        <v>279</v>
      </c>
    </row>
    <row r="14084" spans="1:10" hidden="1" x14ac:dyDescent="0.25">
      <c r="A14084" t="s">
        <v>134</v>
      </c>
      <c r="B14084" t="s">
        <v>128</v>
      </c>
      <c r="C14084">
        <v>2025</v>
      </c>
      <c r="D14084" t="s">
        <v>58</v>
      </c>
      <c r="E14084" t="s">
        <v>112</v>
      </c>
      <c r="F14084" t="s">
        <v>117</v>
      </c>
      <c r="G14084" t="s">
        <v>665</v>
      </c>
      <c r="H14084" t="s">
        <v>550</v>
      </c>
      <c r="I14084" t="s">
        <v>505</v>
      </c>
      <c r="J14084" s="3">
        <v>2139936</v>
      </c>
    </row>
    <row r="14085" spans="1:10" hidden="1" x14ac:dyDescent="0.25">
      <c r="A14085" t="s">
        <v>134</v>
      </c>
      <c r="B14085" t="s">
        <v>128</v>
      </c>
      <c r="C14085">
        <v>2025</v>
      </c>
      <c r="D14085" t="s">
        <v>58</v>
      </c>
      <c r="E14085" t="s">
        <v>112</v>
      </c>
      <c r="F14085" t="s">
        <v>117</v>
      </c>
      <c r="G14085" t="s">
        <v>665</v>
      </c>
      <c r="H14085" t="s">
        <v>550</v>
      </c>
      <c r="I14085" t="s">
        <v>676</v>
      </c>
    </row>
    <row r="14086" spans="1:10" hidden="1" x14ac:dyDescent="0.25">
      <c r="A14086" t="s">
        <v>134</v>
      </c>
      <c r="B14086" t="s">
        <v>128</v>
      </c>
      <c r="C14086">
        <v>2025</v>
      </c>
      <c r="D14086" t="s">
        <v>58</v>
      </c>
      <c r="E14086" t="s">
        <v>112</v>
      </c>
      <c r="F14086" t="s">
        <v>117</v>
      </c>
      <c r="G14086" t="s">
        <v>47</v>
      </c>
      <c r="H14086" t="s">
        <v>677</v>
      </c>
      <c r="I14086" t="s">
        <v>408</v>
      </c>
    </row>
    <row r="14087" spans="1:10" hidden="1" x14ac:dyDescent="0.25">
      <c r="A14087" t="s">
        <v>134</v>
      </c>
      <c r="B14087" t="s">
        <v>128</v>
      </c>
      <c r="C14087">
        <v>2025</v>
      </c>
      <c r="D14087" t="s">
        <v>58</v>
      </c>
      <c r="E14087" t="s">
        <v>112</v>
      </c>
      <c r="F14087" t="s">
        <v>117</v>
      </c>
      <c r="G14087" t="s">
        <v>47</v>
      </c>
      <c r="H14087" t="s">
        <v>677</v>
      </c>
      <c r="I14087" t="s">
        <v>739</v>
      </c>
    </row>
    <row r="14088" spans="1:10" hidden="1" x14ac:dyDescent="0.25">
      <c r="A14088" t="s">
        <v>134</v>
      </c>
      <c r="B14088" t="s">
        <v>128</v>
      </c>
      <c r="C14088">
        <v>2025</v>
      </c>
      <c r="D14088" t="s">
        <v>58</v>
      </c>
      <c r="E14088" t="s">
        <v>112</v>
      </c>
      <c r="F14088" t="s">
        <v>117</v>
      </c>
      <c r="G14088" t="s">
        <v>319</v>
      </c>
      <c r="H14088" t="s">
        <v>181</v>
      </c>
    </row>
    <row r="14089" spans="1:10" hidden="1" x14ac:dyDescent="0.25">
      <c r="A14089" t="s">
        <v>134</v>
      </c>
      <c r="B14089" t="s">
        <v>128</v>
      </c>
      <c r="C14089">
        <v>2025</v>
      </c>
      <c r="D14089" t="s">
        <v>58</v>
      </c>
      <c r="E14089" t="s">
        <v>112</v>
      </c>
      <c r="F14089" t="s">
        <v>117</v>
      </c>
      <c r="G14089" t="s">
        <v>319</v>
      </c>
      <c r="H14089" t="s">
        <v>320</v>
      </c>
    </row>
    <row r="14090" spans="1:10" hidden="1" x14ac:dyDescent="0.25">
      <c r="A14090" t="s">
        <v>135</v>
      </c>
      <c r="B14090" t="s">
        <v>128</v>
      </c>
      <c r="C14090">
        <v>2025</v>
      </c>
      <c r="D14090" t="s">
        <v>58</v>
      </c>
      <c r="E14090" t="s">
        <v>52</v>
      </c>
      <c r="F14090" t="s">
        <v>142</v>
      </c>
      <c r="G14090" t="s">
        <v>301</v>
      </c>
      <c r="H14090" t="s">
        <v>210</v>
      </c>
      <c r="I14090" t="s">
        <v>374</v>
      </c>
      <c r="J14090" s="178">
        <v>295144961.94</v>
      </c>
    </row>
    <row r="14091" spans="1:10" hidden="1" x14ac:dyDescent="0.25">
      <c r="A14091" t="s">
        <v>135</v>
      </c>
      <c r="B14091" t="s">
        <v>128</v>
      </c>
      <c r="C14091">
        <v>2025</v>
      </c>
      <c r="D14091" t="s">
        <v>58</v>
      </c>
      <c r="E14091" t="s">
        <v>52</v>
      </c>
      <c r="F14091" t="s">
        <v>152</v>
      </c>
      <c r="G14091" t="s">
        <v>149</v>
      </c>
      <c r="H14091" t="s">
        <v>211</v>
      </c>
    </row>
    <row r="14092" spans="1:10" hidden="1" x14ac:dyDescent="0.25">
      <c r="A14092" t="s">
        <v>135</v>
      </c>
      <c r="B14092" t="s">
        <v>128</v>
      </c>
      <c r="C14092">
        <v>2025</v>
      </c>
      <c r="D14092" t="s">
        <v>58</v>
      </c>
      <c r="E14092" t="s">
        <v>52</v>
      </c>
      <c r="F14092" t="s">
        <v>152</v>
      </c>
      <c r="G14092" t="s">
        <v>213</v>
      </c>
      <c r="H14092" t="s">
        <v>214</v>
      </c>
    </row>
    <row r="14093" spans="1:10" hidden="1" x14ac:dyDescent="0.25">
      <c r="A14093" t="s">
        <v>135</v>
      </c>
      <c r="B14093" t="s">
        <v>128</v>
      </c>
      <c r="C14093">
        <v>2025</v>
      </c>
      <c r="D14093" t="s">
        <v>58</v>
      </c>
      <c r="E14093" t="s">
        <v>52</v>
      </c>
      <c r="F14093" t="s">
        <v>152</v>
      </c>
      <c r="G14093" t="s">
        <v>217</v>
      </c>
      <c r="H14093" t="s">
        <v>218</v>
      </c>
    </row>
    <row r="14094" spans="1:10" hidden="1" x14ac:dyDescent="0.25">
      <c r="A14094" t="s">
        <v>135</v>
      </c>
      <c r="B14094" t="s">
        <v>128</v>
      </c>
      <c r="C14094">
        <v>2025</v>
      </c>
      <c r="D14094" t="s">
        <v>58</v>
      </c>
      <c r="E14094" t="s">
        <v>52</v>
      </c>
      <c r="F14094" t="s">
        <v>142</v>
      </c>
      <c r="G14094" t="s">
        <v>300</v>
      </c>
      <c r="H14094" t="s">
        <v>224</v>
      </c>
      <c r="J14094" s="178">
        <v>-129178893.3</v>
      </c>
    </row>
    <row r="14095" spans="1:10" hidden="1" x14ac:dyDescent="0.25">
      <c r="A14095" t="s">
        <v>135</v>
      </c>
      <c r="B14095" t="s">
        <v>128</v>
      </c>
      <c r="C14095">
        <v>2025</v>
      </c>
      <c r="D14095" t="s">
        <v>58</v>
      </c>
      <c r="E14095" t="s">
        <v>52</v>
      </c>
      <c r="F14095" t="s">
        <v>142</v>
      </c>
      <c r="G14095" t="s">
        <v>300</v>
      </c>
      <c r="H14095" t="s">
        <v>303</v>
      </c>
    </row>
    <row r="14096" spans="1:10" hidden="1" x14ac:dyDescent="0.25">
      <c r="A14096" t="s">
        <v>135</v>
      </c>
      <c r="B14096" t="s">
        <v>128</v>
      </c>
      <c r="C14096">
        <v>2025</v>
      </c>
      <c r="D14096" t="s">
        <v>58</v>
      </c>
      <c r="E14096" t="s">
        <v>52</v>
      </c>
      <c r="F14096" t="s">
        <v>142</v>
      </c>
      <c r="G14096" t="s">
        <v>270</v>
      </c>
      <c r="H14096" t="s">
        <v>269</v>
      </c>
    </row>
    <row r="14097" spans="1:10" hidden="1" x14ac:dyDescent="0.25">
      <c r="A14097" t="s">
        <v>135</v>
      </c>
      <c r="B14097" t="s">
        <v>128</v>
      </c>
      <c r="C14097">
        <v>2025</v>
      </c>
      <c r="D14097" t="s">
        <v>58</v>
      </c>
      <c r="E14097" t="s">
        <v>52</v>
      </c>
      <c r="F14097" t="s">
        <v>142</v>
      </c>
      <c r="G14097" t="s">
        <v>270</v>
      </c>
      <c r="H14097" t="s">
        <v>271</v>
      </c>
      <c r="J14097" s="3">
        <v>294117.59999999998</v>
      </c>
    </row>
    <row r="14098" spans="1:10" hidden="1" x14ac:dyDescent="0.25">
      <c r="A14098" t="s">
        <v>135</v>
      </c>
      <c r="B14098" t="s">
        <v>128</v>
      </c>
      <c r="C14098">
        <v>2025</v>
      </c>
      <c r="D14098" t="s">
        <v>58</v>
      </c>
      <c r="E14098" t="s">
        <v>52</v>
      </c>
      <c r="F14098" t="s">
        <v>142</v>
      </c>
      <c r="G14098" t="s">
        <v>270</v>
      </c>
      <c r="H14098" t="s">
        <v>486</v>
      </c>
      <c r="J14098" s="3">
        <v>-1864595.37</v>
      </c>
    </row>
    <row r="14099" spans="1:10" hidden="1" x14ac:dyDescent="0.25">
      <c r="A14099" t="s">
        <v>135</v>
      </c>
      <c r="B14099" t="s">
        <v>128</v>
      </c>
      <c r="C14099">
        <v>2025</v>
      </c>
      <c r="D14099" t="s">
        <v>58</v>
      </c>
      <c r="E14099" t="s">
        <v>52</v>
      </c>
      <c r="F14099" t="s">
        <v>152</v>
      </c>
      <c r="G14099" t="s">
        <v>56</v>
      </c>
      <c r="H14099" t="s">
        <v>608</v>
      </c>
    </row>
    <row r="14100" spans="1:10" hidden="1" x14ac:dyDescent="0.25">
      <c r="A14100" t="s">
        <v>135</v>
      </c>
      <c r="B14100" t="s">
        <v>128</v>
      </c>
      <c r="C14100">
        <v>2025</v>
      </c>
      <c r="D14100" t="s">
        <v>58</v>
      </c>
      <c r="E14100" t="s">
        <v>52</v>
      </c>
      <c r="F14100" t="s">
        <v>152</v>
      </c>
      <c r="G14100" t="s">
        <v>794</v>
      </c>
      <c r="H14100" t="s">
        <v>795</v>
      </c>
      <c r="J14100" s="16"/>
    </row>
    <row r="14101" spans="1:10" hidden="1" x14ac:dyDescent="0.25">
      <c r="A14101" t="s">
        <v>135</v>
      </c>
      <c r="B14101" t="s">
        <v>128</v>
      </c>
      <c r="C14101">
        <v>2025</v>
      </c>
      <c r="D14101" t="s">
        <v>58</v>
      </c>
      <c r="E14101" t="s">
        <v>45</v>
      </c>
      <c r="F14101" t="s">
        <v>46</v>
      </c>
      <c r="G14101" t="s">
        <v>54</v>
      </c>
      <c r="H14101" t="s">
        <v>681</v>
      </c>
      <c r="I14101" t="s">
        <v>375</v>
      </c>
      <c r="J14101" s="10">
        <v>14000000</v>
      </c>
    </row>
    <row r="14102" spans="1:10" hidden="1" x14ac:dyDescent="0.25">
      <c r="A14102" t="s">
        <v>135</v>
      </c>
      <c r="B14102" t="s">
        <v>128</v>
      </c>
      <c r="C14102">
        <v>2025</v>
      </c>
      <c r="D14102" t="s">
        <v>58</v>
      </c>
      <c r="E14102" t="s">
        <v>45</v>
      </c>
      <c r="F14102" t="s">
        <v>46</v>
      </c>
      <c r="G14102" t="s">
        <v>54</v>
      </c>
      <c r="H14102" t="s">
        <v>11</v>
      </c>
      <c r="I14102" t="s">
        <v>556</v>
      </c>
      <c r="J14102" s="3">
        <v>2300000</v>
      </c>
    </row>
    <row r="14103" spans="1:10" hidden="1" x14ac:dyDescent="0.25">
      <c r="A14103" t="s">
        <v>135</v>
      </c>
      <c r="B14103" t="s">
        <v>128</v>
      </c>
      <c r="C14103">
        <v>2025</v>
      </c>
      <c r="D14103" t="s">
        <v>58</v>
      </c>
      <c r="E14103" t="s">
        <v>45</v>
      </c>
      <c r="F14103" t="s">
        <v>46</v>
      </c>
      <c r="G14103" t="s">
        <v>54</v>
      </c>
      <c r="H14103" t="s">
        <v>11</v>
      </c>
      <c r="I14103" t="s">
        <v>557</v>
      </c>
    </row>
    <row r="14104" spans="1:10" hidden="1" x14ac:dyDescent="0.25">
      <c r="A14104" t="s">
        <v>135</v>
      </c>
      <c r="B14104" t="s">
        <v>128</v>
      </c>
      <c r="C14104">
        <v>2025</v>
      </c>
      <c r="D14104" t="s">
        <v>58</v>
      </c>
      <c r="E14104" t="s">
        <v>45</v>
      </c>
      <c r="F14104" t="s">
        <v>46</v>
      </c>
      <c r="G14104" t="s">
        <v>54</v>
      </c>
      <c r="H14104" t="s">
        <v>693</v>
      </c>
      <c r="I14104" s="90" t="s">
        <v>817</v>
      </c>
      <c r="J14104" s="10">
        <v>278950</v>
      </c>
    </row>
    <row r="14105" spans="1:10" hidden="1" x14ac:dyDescent="0.25">
      <c r="A14105" t="s">
        <v>135</v>
      </c>
      <c r="B14105" t="s">
        <v>128</v>
      </c>
      <c r="C14105">
        <v>2025</v>
      </c>
      <c r="D14105" t="s">
        <v>58</v>
      </c>
      <c r="E14105" t="s">
        <v>45</v>
      </c>
      <c r="F14105" t="s">
        <v>46</v>
      </c>
      <c r="G14105" t="s">
        <v>54</v>
      </c>
      <c r="H14105" t="s">
        <v>693</v>
      </c>
      <c r="I14105" t="s">
        <v>520</v>
      </c>
      <c r="J14105" s="3">
        <v>976900</v>
      </c>
    </row>
    <row r="14106" spans="1:10" hidden="1" x14ac:dyDescent="0.25">
      <c r="A14106" t="s">
        <v>135</v>
      </c>
      <c r="B14106" t="s">
        <v>128</v>
      </c>
      <c r="C14106">
        <v>2025</v>
      </c>
      <c r="D14106" t="s">
        <v>58</v>
      </c>
      <c r="E14106" t="s">
        <v>45</v>
      </c>
      <c r="F14106" t="s">
        <v>46</v>
      </c>
      <c r="G14106" t="s">
        <v>54</v>
      </c>
      <c r="H14106" t="s">
        <v>12</v>
      </c>
      <c r="I14106" t="s">
        <v>556</v>
      </c>
      <c r="J14106" s="3">
        <v>200000</v>
      </c>
    </row>
    <row r="14107" spans="1:10" hidden="1" x14ac:dyDescent="0.25">
      <c r="A14107" t="s">
        <v>135</v>
      </c>
      <c r="B14107" t="s">
        <v>128</v>
      </c>
      <c r="C14107">
        <v>2025</v>
      </c>
      <c r="D14107" t="s">
        <v>58</v>
      </c>
      <c r="E14107" t="s">
        <v>45</v>
      </c>
      <c r="F14107" t="s">
        <v>46</v>
      </c>
      <c r="G14107" t="s">
        <v>54</v>
      </c>
      <c r="H14107" t="s">
        <v>12</v>
      </c>
      <c r="I14107" t="s">
        <v>557</v>
      </c>
    </row>
    <row r="14108" spans="1:10" hidden="1" x14ac:dyDescent="0.25">
      <c r="A14108" t="s">
        <v>135</v>
      </c>
      <c r="B14108" t="s">
        <v>128</v>
      </c>
      <c r="C14108">
        <v>2025</v>
      </c>
      <c r="D14108" t="s">
        <v>58</v>
      </c>
      <c r="E14108" t="s">
        <v>45</v>
      </c>
      <c r="F14108" t="s">
        <v>46</v>
      </c>
      <c r="G14108" t="s">
        <v>54</v>
      </c>
      <c r="H14108" t="s">
        <v>12</v>
      </c>
    </row>
    <row r="14109" spans="1:10" hidden="1" x14ac:dyDescent="0.25">
      <c r="A14109" t="s">
        <v>135</v>
      </c>
      <c r="B14109" t="s">
        <v>128</v>
      </c>
      <c r="C14109">
        <v>2025</v>
      </c>
      <c r="D14109" t="s">
        <v>58</v>
      </c>
      <c r="E14109" t="s">
        <v>45</v>
      </c>
      <c r="F14109" t="s">
        <v>46</v>
      </c>
      <c r="G14109" t="s">
        <v>54</v>
      </c>
      <c r="H14109" t="s">
        <v>13</v>
      </c>
      <c r="I14109" s="90" t="s">
        <v>817</v>
      </c>
      <c r="J14109" s="222"/>
    </row>
    <row r="14110" spans="1:10" hidden="1" x14ac:dyDescent="0.25">
      <c r="A14110" t="s">
        <v>135</v>
      </c>
      <c r="B14110" t="s">
        <v>128</v>
      </c>
      <c r="C14110">
        <v>2025</v>
      </c>
      <c r="D14110" t="s">
        <v>58</v>
      </c>
      <c r="E14110" t="s">
        <v>45</v>
      </c>
      <c r="F14110" t="s">
        <v>46</v>
      </c>
      <c r="G14110" t="s">
        <v>54</v>
      </c>
      <c r="H14110" t="s">
        <v>13</v>
      </c>
      <c r="I14110" t="s">
        <v>556</v>
      </c>
      <c r="J14110" s="3">
        <v>208333</v>
      </c>
    </row>
    <row r="14111" spans="1:10" hidden="1" x14ac:dyDescent="0.25">
      <c r="A14111" t="s">
        <v>135</v>
      </c>
      <c r="B14111" t="s">
        <v>128</v>
      </c>
      <c r="C14111">
        <v>2025</v>
      </c>
      <c r="D14111" t="s">
        <v>58</v>
      </c>
      <c r="E14111" t="s">
        <v>45</v>
      </c>
      <c r="F14111" t="s">
        <v>46</v>
      </c>
      <c r="G14111" t="s">
        <v>54</v>
      </c>
      <c r="H14111" t="s">
        <v>13</v>
      </c>
      <c r="I14111" s="223" t="s">
        <v>591</v>
      </c>
      <c r="J14111" s="18"/>
    </row>
    <row r="14112" spans="1:10" hidden="1" x14ac:dyDescent="0.25">
      <c r="A14112" t="s">
        <v>135</v>
      </c>
      <c r="B14112" t="s">
        <v>128</v>
      </c>
      <c r="C14112">
        <v>2025</v>
      </c>
      <c r="D14112" t="s">
        <v>58</v>
      </c>
      <c r="E14112" t="s">
        <v>45</v>
      </c>
      <c r="F14112" t="s">
        <v>46</v>
      </c>
      <c r="G14112" t="s">
        <v>54</v>
      </c>
      <c r="H14112" t="s">
        <v>13</v>
      </c>
      <c r="I14112" s="90" t="s">
        <v>816</v>
      </c>
      <c r="J14112" s="3"/>
    </row>
    <row r="14113" spans="1:10" hidden="1" x14ac:dyDescent="0.25">
      <c r="A14113" t="s">
        <v>135</v>
      </c>
      <c r="B14113" t="s">
        <v>128</v>
      </c>
      <c r="C14113">
        <v>2025</v>
      </c>
      <c r="D14113" t="s">
        <v>58</v>
      </c>
      <c r="E14113" t="s">
        <v>45</v>
      </c>
      <c r="F14113" t="s">
        <v>46</v>
      </c>
      <c r="G14113" t="s">
        <v>54</v>
      </c>
      <c r="H14113" t="s">
        <v>14</v>
      </c>
      <c r="I14113" t="s">
        <v>375</v>
      </c>
    </row>
    <row r="14114" spans="1:10" hidden="1" x14ac:dyDescent="0.25">
      <c r="A14114" t="s">
        <v>135</v>
      </c>
      <c r="B14114" t="s">
        <v>128</v>
      </c>
      <c r="C14114">
        <v>2025</v>
      </c>
      <c r="D14114" t="s">
        <v>58</v>
      </c>
      <c r="E14114" t="s">
        <v>45</v>
      </c>
      <c r="F14114" t="s">
        <v>46</v>
      </c>
      <c r="G14114" t="s">
        <v>54</v>
      </c>
      <c r="H14114" t="s">
        <v>14</v>
      </c>
      <c r="I14114" t="s">
        <v>557</v>
      </c>
    </row>
    <row r="14115" spans="1:10" hidden="1" x14ac:dyDescent="0.25">
      <c r="A14115" t="s">
        <v>135</v>
      </c>
      <c r="B14115" t="s">
        <v>128</v>
      </c>
      <c r="C14115">
        <v>2025</v>
      </c>
      <c r="D14115" t="s">
        <v>58</v>
      </c>
      <c r="E14115" t="s">
        <v>45</v>
      </c>
      <c r="F14115" t="s">
        <v>46</v>
      </c>
      <c r="G14115" t="s">
        <v>54</v>
      </c>
      <c r="H14115" t="s">
        <v>14</v>
      </c>
      <c r="I14115" t="s">
        <v>672</v>
      </c>
    </row>
    <row r="14116" spans="1:10" hidden="1" x14ac:dyDescent="0.25">
      <c r="A14116" t="s">
        <v>135</v>
      </c>
      <c r="B14116" t="s">
        <v>128</v>
      </c>
      <c r="C14116">
        <v>2025</v>
      </c>
      <c r="D14116" t="s">
        <v>58</v>
      </c>
      <c r="E14116" t="s">
        <v>45</v>
      </c>
      <c r="F14116" t="s">
        <v>46</v>
      </c>
      <c r="G14116" t="s">
        <v>54</v>
      </c>
      <c r="H14116" t="s">
        <v>14</v>
      </c>
      <c r="I14116" t="s">
        <v>556</v>
      </c>
      <c r="J14116" s="10">
        <v>25000</v>
      </c>
    </row>
    <row r="14117" spans="1:10" hidden="1" x14ac:dyDescent="0.25">
      <c r="A14117" t="s">
        <v>135</v>
      </c>
      <c r="B14117" t="s">
        <v>128</v>
      </c>
      <c r="C14117">
        <v>2025</v>
      </c>
      <c r="D14117" t="s">
        <v>58</v>
      </c>
      <c r="E14117" t="s">
        <v>45</v>
      </c>
      <c r="F14117" t="s">
        <v>46</v>
      </c>
      <c r="G14117" t="s">
        <v>54</v>
      </c>
      <c r="H14117" t="s">
        <v>15</v>
      </c>
      <c r="I14117" t="s">
        <v>375</v>
      </c>
    </row>
    <row r="14118" spans="1:10" hidden="1" x14ac:dyDescent="0.25">
      <c r="A14118" t="s">
        <v>135</v>
      </c>
      <c r="B14118" t="s">
        <v>128</v>
      </c>
      <c r="C14118">
        <v>2025</v>
      </c>
      <c r="D14118" t="s">
        <v>58</v>
      </c>
      <c r="E14118" t="s">
        <v>45</v>
      </c>
      <c r="F14118" t="s">
        <v>46</v>
      </c>
      <c r="G14118" t="s">
        <v>54</v>
      </c>
      <c r="H14118" t="s">
        <v>15</v>
      </c>
      <c r="I14118" t="s">
        <v>556</v>
      </c>
      <c r="J14118" s="3">
        <v>208333</v>
      </c>
    </row>
    <row r="14119" spans="1:10" hidden="1" x14ac:dyDescent="0.25">
      <c r="A14119" t="s">
        <v>135</v>
      </c>
      <c r="B14119" t="s">
        <v>128</v>
      </c>
      <c r="C14119">
        <v>2025</v>
      </c>
      <c r="D14119" t="s">
        <v>58</v>
      </c>
      <c r="E14119" t="s">
        <v>45</v>
      </c>
      <c r="F14119" t="s">
        <v>46</v>
      </c>
      <c r="G14119" t="s">
        <v>54</v>
      </c>
      <c r="H14119" t="s">
        <v>15</v>
      </c>
      <c r="I14119" t="s">
        <v>557</v>
      </c>
    </row>
    <row r="14120" spans="1:10" hidden="1" x14ac:dyDescent="0.25">
      <c r="A14120" t="s">
        <v>135</v>
      </c>
      <c r="B14120" t="s">
        <v>128</v>
      </c>
      <c r="C14120">
        <v>2025</v>
      </c>
      <c r="D14120" t="s">
        <v>58</v>
      </c>
      <c r="E14120" t="s">
        <v>45</v>
      </c>
      <c r="F14120" t="s">
        <v>46</v>
      </c>
      <c r="G14120" t="s">
        <v>54</v>
      </c>
      <c r="H14120" t="s">
        <v>16</v>
      </c>
      <c r="I14120" t="s">
        <v>375</v>
      </c>
      <c r="J14120" s="3">
        <v>833333</v>
      </c>
    </row>
    <row r="14121" spans="1:10" hidden="1" x14ac:dyDescent="0.25">
      <c r="A14121" t="s">
        <v>135</v>
      </c>
      <c r="B14121" t="s">
        <v>128</v>
      </c>
      <c r="C14121">
        <v>2025</v>
      </c>
      <c r="D14121" t="s">
        <v>58</v>
      </c>
      <c r="E14121" t="s">
        <v>45</v>
      </c>
      <c r="F14121" t="s">
        <v>46</v>
      </c>
      <c r="G14121" t="s">
        <v>54</v>
      </c>
      <c r="H14121" t="s">
        <v>16</v>
      </c>
      <c r="I14121" t="s">
        <v>806</v>
      </c>
    </row>
    <row r="14122" spans="1:10" hidden="1" x14ac:dyDescent="0.25">
      <c r="A14122" t="s">
        <v>135</v>
      </c>
      <c r="B14122" t="s">
        <v>128</v>
      </c>
      <c r="C14122">
        <v>2025</v>
      </c>
      <c r="D14122" t="s">
        <v>58</v>
      </c>
      <c r="E14122" t="s">
        <v>45</v>
      </c>
      <c r="F14122" t="s">
        <v>46</v>
      </c>
      <c r="G14122" t="s">
        <v>54</v>
      </c>
      <c r="H14122" t="s">
        <v>16</v>
      </c>
      <c r="I14122" t="s">
        <v>556</v>
      </c>
      <c r="J14122" s="3">
        <v>95833</v>
      </c>
    </row>
    <row r="14123" spans="1:10" hidden="1" x14ac:dyDescent="0.25">
      <c r="A14123" t="s">
        <v>135</v>
      </c>
      <c r="B14123" s="20" t="s">
        <v>128</v>
      </c>
      <c r="C14123" s="20">
        <v>2025</v>
      </c>
      <c r="D14123" s="20" t="s">
        <v>58</v>
      </c>
      <c r="E14123" s="20" t="s">
        <v>45</v>
      </c>
      <c r="F14123" s="20" t="s">
        <v>46</v>
      </c>
      <c r="G14123" s="20" t="s">
        <v>54</v>
      </c>
      <c r="H14123" s="20" t="s">
        <v>17</v>
      </c>
      <c r="I14123" s="220" t="s">
        <v>714</v>
      </c>
      <c r="J14123" s="20"/>
    </row>
    <row r="14124" spans="1:10" hidden="1" x14ac:dyDescent="0.25">
      <c r="A14124" t="s">
        <v>135</v>
      </c>
      <c r="B14124" t="s">
        <v>128</v>
      </c>
      <c r="C14124">
        <v>2025</v>
      </c>
      <c r="D14124" t="s">
        <v>58</v>
      </c>
      <c r="E14124" t="s">
        <v>45</v>
      </c>
      <c r="F14124" t="s">
        <v>46</v>
      </c>
      <c r="G14124" t="s">
        <v>54</v>
      </c>
      <c r="H14124" t="s">
        <v>331</v>
      </c>
    </row>
    <row r="14125" spans="1:10" hidden="1" x14ac:dyDescent="0.25">
      <c r="A14125" t="s">
        <v>135</v>
      </c>
      <c r="B14125" t="s">
        <v>128</v>
      </c>
      <c r="C14125">
        <v>2025</v>
      </c>
      <c r="D14125" t="s">
        <v>58</v>
      </c>
      <c r="E14125" t="s">
        <v>45</v>
      </c>
      <c r="F14125" t="s">
        <v>46</v>
      </c>
      <c r="G14125" t="s">
        <v>54</v>
      </c>
      <c r="H14125" t="s">
        <v>445</v>
      </c>
    </row>
    <row r="14126" spans="1:10" hidden="1" x14ac:dyDescent="0.25">
      <c r="A14126" t="s">
        <v>135</v>
      </c>
      <c r="B14126" t="s">
        <v>128</v>
      </c>
      <c r="C14126">
        <v>2025</v>
      </c>
      <c r="D14126" t="s">
        <v>58</v>
      </c>
      <c r="E14126" t="s">
        <v>45</v>
      </c>
      <c r="F14126" t="s">
        <v>46</v>
      </c>
      <c r="G14126" t="s">
        <v>54</v>
      </c>
      <c r="H14126" t="s">
        <v>195</v>
      </c>
      <c r="I14126" s="90" t="s">
        <v>833</v>
      </c>
      <c r="J14126" s="10">
        <v>259664</v>
      </c>
    </row>
    <row r="14127" spans="1:10" hidden="1" x14ac:dyDescent="0.25">
      <c r="A14127" t="s">
        <v>135</v>
      </c>
      <c r="B14127" t="s">
        <v>128</v>
      </c>
      <c r="C14127">
        <v>2025</v>
      </c>
      <c r="D14127" t="s">
        <v>58</v>
      </c>
      <c r="E14127" t="s">
        <v>45</v>
      </c>
      <c r="F14127" t="s">
        <v>46</v>
      </c>
      <c r="G14127" t="s">
        <v>54</v>
      </c>
      <c r="H14127" t="s">
        <v>195</v>
      </c>
      <c r="I14127" t="s">
        <v>657</v>
      </c>
      <c r="J14127" s="3"/>
    </row>
    <row r="14128" spans="1:10" hidden="1" x14ac:dyDescent="0.25">
      <c r="A14128" t="s">
        <v>135</v>
      </c>
      <c r="B14128" t="s">
        <v>128</v>
      </c>
      <c r="C14128">
        <v>2025</v>
      </c>
      <c r="D14128" t="s">
        <v>58</v>
      </c>
      <c r="E14128" t="s">
        <v>45</v>
      </c>
      <c r="F14128" t="s">
        <v>46</v>
      </c>
      <c r="G14128" t="s">
        <v>54</v>
      </c>
      <c r="H14128" t="s">
        <v>195</v>
      </c>
      <c r="I14128" t="s">
        <v>654</v>
      </c>
    </row>
    <row r="14129" spans="1:10" hidden="1" x14ac:dyDescent="0.25">
      <c r="A14129" t="s">
        <v>135</v>
      </c>
      <c r="B14129" t="s">
        <v>128</v>
      </c>
      <c r="C14129">
        <v>2025</v>
      </c>
      <c r="D14129" t="s">
        <v>58</v>
      </c>
      <c r="E14129" t="s">
        <v>45</v>
      </c>
      <c r="F14129" t="s">
        <v>46</v>
      </c>
      <c r="G14129" t="s">
        <v>54</v>
      </c>
      <c r="H14129" t="s">
        <v>445</v>
      </c>
    </row>
    <row r="14130" spans="1:10" hidden="1" x14ac:dyDescent="0.25">
      <c r="A14130" t="s">
        <v>135</v>
      </c>
      <c r="B14130" t="s">
        <v>128</v>
      </c>
      <c r="C14130">
        <v>2025</v>
      </c>
      <c r="D14130" t="s">
        <v>58</v>
      </c>
      <c r="E14130" t="s">
        <v>45</v>
      </c>
      <c r="F14130" t="s">
        <v>46</v>
      </c>
      <c r="G14130" t="s">
        <v>54</v>
      </c>
      <c r="H14130" t="s">
        <v>18</v>
      </c>
      <c r="I14130" t="s">
        <v>559</v>
      </c>
      <c r="J14130" s="3">
        <v>63162</v>
      </c>
    </row>
    <row r="14131" spans="1:10" hidden="1" x14ac:dyDescent="0.25">
      <c r="A14131" t="s">
        <v>135</v>
      </c>
      <c r="B14131" t="s">
        <v>128</v>
      </c>
      <c r="C14131">
        <v>2025</v>
      </c>
      <c r="D14131" t="s">
        <v>58</v>
      </c>
      <c r="E14131" t="s">
        <v>45</v>
      </c>
      <c r="F14131" t="s">
        <v>46</v>
      </c>
      <c r="G14131" t="s">
        <v>54</v>
      </c>
      <c r="H14131" t="s">
        <v>513</v>
      </c>
      <c r="I14131" t="s">
        <v>581</v>
      </c>
    </row>
    <row r="14132" spans="1:10" hidden="1" x14ac:dyDescent="0.25">
      <c r="A14132" t="s">
        <v>135</v>
      </c>
      <c r="B14132" t="s">
        <v>128</v>
      </c>
      <c r="C14132">
        <v>2025</v>
      </c>
      <c r="D14132" t="s">
        <v>58</v>
      </c>
      <c r="E14132" t="s">
        <v>45</v>
      </c>
      <c r="F14132" t="s">
        <v>46</v>
      </c>
      <c r="G14132" t="s">
        <v>54</v>
      </c>
      <c r="H14132" t="s">
        <v>19</v>
      </c>
      <c r="I14132" t="s">
        <v>398</v>
      </c>
      <c r="J14132" s="3">
        <v>1956000</v>
      </c>
    </row>
    <row r="14133" spans="1:10" hidden="1" x14ac:dyDescent="0.25">
      <c r="A14133" t="s">
        <v>135</v>
      </c>
      <c r="B14133" t="s">
        <v>128</v>
      </c>
      <c r="C14133">
        <v>2025</v>
      </c>
      <c r="D14133" t="s">
        <v>58</v>
      </c>
      <c r="E14133" t="s">
        <v>45</v>
      </c>
      <c r="F14133" t="s">
        <v>46</v>
      </c>
      <c r="G14133" t="s">
        <v>54</v>
      </c>
      <c r="H14133" t="s">
        <v>19</v>
      </c>
      <c r="I14133" t="s">
        <v>400</v>
      </c>
    </row>
    <row r="14134" spans="1:10" hidden="1" x14ac:dyDescent="0.25">
      <c r="A14134" t="s">
        <v>135</v>
      </c>
      <c r="B14134" t="s">
        <v>128</v>
      </c>
      <c r="C14134">
        <v>2025</v>
      </c>
      <c r="D14134" t="s">
        <v>58</v>
      </c>
      <c r="E14134" t="s">
        <v>45</v>
      </c>
      <c r="F14134" t="s">
        <v>46</v>
      </c>
      <c r="G14134" t="s">
        <v>54</v>
      </c>
      <c r="H14134" t="s">
        <v>20</v>
      </c>
      <c r="I14134" t="s">
        <v>399</v>
      </c>
      <c r="J14134" s="3">
        <v>652000</v>
      </c>
    </row>
    <row r="14135" spans="1:10" hidden="1" x14ac:dyDescent="0.25">
      <c r="A14135" t="s">
        <v>135</v>
      </c>
      <c r="B14135" t="s">
        <v>128</v>
      </c>
      <c r="C14135">
        <v>2025</v>
      </c>
      <c r="D14135" t="s">
        <v>58</v>
      </c>
      <c r="E14135" t="s">
        <v>45</v>
      </c>
      <c r="F14135" t="s">
        <v>46</v>
      </c>
      <c r="G14135" t="s">
        <v>54</v>
      </c>
      <c r="H14135" t="s">
        <v>523</v>
      </c>
      <c r="I14135" s="90" t="s">
        <v>818</v>
      </c>
      <c r="J14135" s="3"/>
    </row>
    <row r="14136" spans="1:10" hidden="1" x14ac:dyDescent="0.25">
      <c r="A14136" t="s">
        <v>135</v>
      </c>
      <c r="B14136" t="s">
        <v>128</v>
      </c>
      <c r="C14136">
        <v>2025</v>
      </c>
      <c r="D14136" t="s">
        <v>58</v>
      </c>
      <c r="E14136" t="s">
        <v>45</v>
      </c>
      <c r="F14136" t="s">
        <v>46</v>
      </c>
      <c r="G14136" t="s">
        <v>54</v>
      </c>
      <c r="H14136" t="s">
        <v>523</v>
      </c>
      <c r="I14136" t="s">
        <v>798</v>
      </c>
    </row>
    <row r="14137" spans="1:10" hidden="1" x14ac:dyDescent="0.25">
      <c r="A14137" t="s">
        <v>135</v>
      </c>
      <c r="B14137" t="s">
        <v>128</v>
      </c>
      <c r="C14137">
        <v>2025</v>
      </c>
      <c r="D14137" t="s">
        <v>58</v>
      </c>
      <c r="E14137" t="s">
        <v>45</v>
      </c>
      <c r="F14137" t="s">
        <v>46</v>
      </c>
      <c r="G14137" t="s">
        <v>54</v>
      </c>
      <c r="H14137" t="s">
        <v>294</v>
      </c>
      <c r="I14137" t="s">
        <v>575</v>
      </c>
    </row>
    <row r="14138" spans="1:10" hidden="1" x14ac:dyDescent="0.25">
      <c r="A14138" t="s">
        <v>135</v>
      </c>
      <c r="B14138" t="s">
        <v>128</v>
      </c>
      <c r="C14138">
        <v>2025</v>
      </c>
      <c r="D14138" t="s">
        <v>58</v>
      </c>
      <c r="E14138" t="s">
        <v>45</v>
      </c>
      <c r="F14138" t="s">
        <v>46</v>
      </c>
      <c r="G14138" t="s">
        <v>118</v>
      </c>
      <c r="H14138" t="s">
        <v>295</v>
      </c>
      <c r="I14138" s="90" t="s">
        <v>819</v>
      </c>
      <c r="J14138" s="3">
        <v>1472600</v>
      </c>
    </row>
    <row r="14139" spans="1:10" hidden="1" x14ac:dyDescent="0.25">
      <c r="A14139" t="s">
        <v>135</v>
      </c>
      <c r="B14139" t="s">
        <v>128</v>
      </c>
      <c r="C14139">
        <v>2025</v>
      </c>
      <c r="D14139" t="s">
        <v>58</v>
      </c>
      <c r="E14139" t="s">
        <v>45</v>
      </c>
      <c r="F14139" t="s">
        <v>46</v>
      </c>
      <c r="G14139" t="s">
        <v>118</v>
      </c>
      <c r="H14139" t="s">
        <v>119</v>
      </c>
      <c r="I14139" t="s">
        <v>655</v>
      </c>
      <c r="J14139" s="3">
        <v>1423500</v>
      </c>
    </row>
    <row r="14140" spans="1:10" hidden="1" x14ac:dyDescent="0.25">
      <c r="A14140" t="s">
        <v>135</v>
      </c>
      <c r="B14140" t="s">
        <v>128</v>
      </c>
      <c r="C14140">
        <v>2025</v>
      </c>
      <c r="D14140" t="s">
        <v>58</v>
      </c>
      <c r="E14140" t="s">
        <v>45</v>
      </c>
      <c r="F14140" t="s">
        <v>46</v>
      </c>
      <c r="G14140" t="s">
        <v>118</v>
      </c>
      <c r="H14140" t="s">
        <v>119</v>
      </c>
      <c r="I14140" s="90" t="s">
        <v>834</v>
      </c>
      <c r="J14140" s="3">
        <v>8000000</v>
      </c>
    </row>
    <row r="14141" spans="1:10" hidden="1" x14ac:dyDescent="0.25">
      <c r="A14141" t="s">
        <v>135</v>
      </c>
      <c r="B14141" t="s">
        <v>128</v>
      </c>
      <c r="C14141">
        <v>2025</v>
      </c>
      <c r="D14141" t="s">
        <v>58</v>
      </c>
      <c r="E14141" t="s">
        <v>45</v>
      </c>
      <c r="F14141" t="s">
        <v>46</v>
      </c>
      <c r="G14141" t="s">
        <v>118</v>
      </c>
      <c r="H14141" t="s">
        <v>283</v>
      </c>
      <c r="I14141" t="s">
        <v>591</v>
      </c>
    </row>
    <row r="14142" spans="1:10" hidden="1" x14ac:dyDescent="0.25">
      <c r="A14142" t="s">
        <v>135</v>
      </c>
      <c r="B14142" t="s">
        <v>128</v>
      </c>
      <c r="C14142">
        <v>2025</v>
      </c>
      <c r="D14142" t="s">
        <v>58</v>
      </c>
      <c r="E14142" t="s">
        <v>45</v>
      </c>
      <c r="F14142" t="s">
        <v>46</v>
      </c>
      <c r="G14142" t="s">
        <v>118</v>
      </c>
      <c r="H14142" t="s">
        <v>283</v>
      </c>
      <c r="I14142" s="90" t="s">
        <v>831</v>
      </c>
      <c r="J14142" s="18"/>
    </row>
    <row r="14143" spans="1:10" hidden="1" x14ac:dyDescent="0.25">
      <c r="A14143" t="s">
        <v>135</v>
      </c>
      <c r="B14143" t="s">
        <v>128</v>
      </c>
      <c r="C14143">
        <v>2025</v>
      </c>
      <c r="D14143" t="s">
        <v>58</v>
      </c>
      <c r="E14143" t="s">
        <v>45</v>
      </c>
      <c r="F14143" t="s">
        <v>46</v>
      </c>
      <c r="G14143" t="s">
        <v>109</v>
      </c>
      <c r="H14143" t="s">
        <v>219</v>
      </c>
      <c r="I14143" s="90" t="s">
        <v>465</v>
      </c>
      <c r="J14143" s="3">
        <v>890</v>
      </c>
    </row>
    <row r="14144" spans="1:10" hidden="1" x14ac:dyDescent="0.25">
      <c r="A14144" t="s">
        <v>135</v>
      </c>
      <c r="B14144" t="s">
        <v>128</v>
      </c>
      <c r="C14144">
        <v>2025</v>
      </c>
      <c r="D14144" t="s">
        <v>58</v>
      </c>
      <c r="E14144" t="s">
        <v>45</v>
      </c>
      <c r="F14144" t="s">
        <v>46</v>
      </c>
      <c r="G14144" t="s">
        <v>109</v>
      </c>
      <c r="H14144" t="s">
        <v>219</v>
      </c>
      <c r="I14144" s="90" t="s">
        <v>835</v>
      </c>
      <c r="J14144" s="10">
        <v>5133.34</v>
      </c>
    </row>
    <row r="14145" spans="1:10" hidden="1" x14ac:dyDescent="0.25">
      <c r="A14145" t="s">
        <v>135</v>
      </c>
      <c r="B14145" t="s">
        <v>128</v>
      </c>
      <c r="C14145">
        <v>2025</v>
      </c>
      <c r="D14145" t="s">
        <v>58</v>
      </c>
      <c r="E14145" t="s">
        <v>45</v>
      </c>
      <c r="F14145" t="s">
        <v>46</v>
      </c>
      <c r="G14145" t="s">
        <v>109</v>
      </c>
      <c r="H14145" t="s">
        <v>219</v>
      </c>
      <c r="I14145" s="90" t="s">
        <v>836</v>
      </c>
      <c r="J14145" s="3">
        <v>104074</v>
      </c>
    </row>
    <row r="14146" spans="1:10" hidden="1" x14ac:dyDescent="0.25">
      <c r="A14146" t="s">
        <v>135</v>
      </c>
      <c r="B14146" t="s">
        <v>128</v>
      </c>
      <c r="C14146">
        <v>2025</v>
      </c>
      <c r="D14146" t="s">
        <v>58</v>
      </c>
      <c r="E14146" t="s">
        <v>45</v>
      </c>
      <c r="F14146" t="s">
        <v>46</v>
      </c>
      <c r="G14146" t="s">
        <v>109</v>
      </c>
      <c r="H14146" t="s">
        <v>219</v>
      </c>
      <c r="I14146" s="90" t="s">
        <v>837</v>
      </c>
      <c r="J14146" s="3">
        <v>3405</v>
      </c>
    </row>
    <row r="14147" spans="1:10" hidden="1" x14ac:dyDescent="0.25">
      <c r="A14147" t="s">
        <v>135</v>
      </c>
      <c r="B14147" t="s">
        <v>128</v>
      </c>
      <c r="C14147">
        <v>2025</v>
      </c>
      <c r="D14147" t="s">
        <v>58</v>
      </c>
      <c r="E14147" t="s">
        <v>45</v>
      </c>
      <c r="F14147" t="s">
        <v>46</v>
      </c>
      <c r="G14147" t="s">
        <v>109</v>
      </c>
      <c r="H14147" t="s">
        <v>219</v>
      </c>
      <c r="I14147" s="90" t="s">
        <v>807</v>
      </c>
      <c r="J14147" s="3"/>
    </row>
    <row r="14148" spans="1:10" hidden="1" x14ac:dyDescent="0.25">
      <c r="A14148" t="s">
        <v>135</v>
      </c>
      <c r="B14148" t="s">
        <v>128</v>
      </c>
      <c r="C14148">
        <v>2025</v>
      </c>
      <c r="D14148" t="s">
        <v>58</v>
      </c>
      <c r="E14148" t="s">
        <v>45</v>
      </c>
      <c r="F14148" t="s">
        <v>46</v>
      </c>
      <c r="G14148" t="s">
        <v>109</v>
      </c>
      <c r="H14148" t="s">
        <v>267</v>
      </c>
      <c r="I14148" s="90" t="s">
        <v>457</v>
      </c>
      <c r="J14148" s="3">
        <v>4617000</v>
      </c>
    </row>
    <row r="14149" spans="1:10" hidden="1" x14ac:dyDescent="0.25">
      <c r="A14149" t="s">
        <v>135</v>
      </c>
      <c r="B14149" t="s">
        <v>128</v>
      </c>
      <c r="C14149">
        <v>2025</v>
      </c>
      <c r="D14149" t="s">
        <v>58</v>
      </c>
      <c r="E14149" t="s">
        <v>45</v>
      </c>
      <c r="F14149" t="s">
        <v>46</v>
      </c>
      <c r="G14149" t="s">
        <v>109</v>
      </c>
      <c r="H14149" t="s">
        <v>220</v>
      </c>
      <c r="I14149" t="s">
        <v>837</v>
      </c>
      <c r="J14149" s="3">
        <v>7031</v>
      </c>
    </row>
    <row r="14150" spans="1:10" hidden="1" x14ac:dyDescent="0.25">
      <c r="A14150" t="s">
        <v>135</v>
      </c>
      <c r="B14150" t="s">
        <v>128</v>
      </c>
      <c r="C14150">
        <v>2025</v>
      </c>
      <c r="D14150" t="s">
        <v>58</v>
      </c>
      <c r="E14150" t="s">
        <v>45</v>
      </c>
      <c r="F14150" t="s">
        <v>46</v>
      </c>
      <c r="G14150" t="s">
        <v>109</v>
      </c>
      <c r="H14150" t="s">
        <v>220</v>
      </c>
      <c r="I14150" t="s">
        <v>524</v>
      </c>
    </row>
    <row r="14151" spans="1:10" hidden="1" x14ac:dyDescent="0.25">
      <c r="A14151" t="s">
        <v>135</v>
      </c>
      <c r="B14151" t="s">
        <v>128</v>
      </c>
      <c r="C14151">
        <v>2025</v>
      </c>
      <c r="D14151" t="s">
        <v>58</v>
      </c>
      <c r="E14151" t="s">
        <v>45</v>
      </c>
      <c r="F14151" t="s">
        <v>46</v>
      </c>
      <c r="G14151" t="s">
        <v>109</v>
      </c>
      <c r="H14151" t="s">
        <v>220</v>
      </c>
      <c r="I14151" t="s">
        <v>668</v>
      </c>
    </row>
    <row r="14152" spans="1:10" hidden="1" x14ac:dyDescent="0.25">
      <c r="A14152" t="s">
        <v>135</v>
      </c>
      <c r="B14152" t="s">
        <v>128</v>
      </c>
      <c r="C14152">
        <v>2025</v>
      </c>
      <c r="D14152" t="s">
        <v>58</v>
      </c>
      <c r="E14152" t="s">
        <v>45</v>
      </c>
      <c r="F14152" t="s">
        <v>46</v>
      </c>
      <c r="G14152" t="s">
        <v>109</v>
      </c>
      <c r="H14152" t="s">
        <v>220</v>
      </c>
      <c r="I14152" s="90" t="s">
        <v>614</v>
      </c>
      <c r="J14152" s="3"/>
    </row>
    <row r="14153" spans="1:10" hidden="1" x14ac:dyDescent="0.25">
      <c r="A14153" t="s">
        <v>135</v>
      </c>
      <c r="B14153" t="s">
        <v>128</v>
      </c>
      <c r="C14153">
        <v>2025</v>
      </c>
      <c r="D14153" t="s">
        <v>58</v>
      </c>
      <c r="E14153" t="s">
        <v>45</v>
      </c>
      <c r="F14153" t="s">
        <v>46</v>
      </c>
      <c r="G14153" t="s">
        <v>109</v>
      </c>
      <c r="H14153" t="s">
        <v>260</v>
      </c>
    </row>
    <row r="14154" spans="1:10" hidden="1" x14ac:dyDescent="0.25">
      <c r="A14154" t="s">
        <v>135</v>
      </c>
      <c r="B14154" t="s">
        <v>128</v>
      </c>
      <c r="C14154">
        <v>2025</v>
      </c>
      <c r="D14154" t="s">
        <v>58</v>
      </c>
      <c r="E14154" t="s">
        <v>45</v>
      </c>
      <c r="F14154" t="s">
        <v>46</v>
      </c>
      <c r="G14154" t="s">
        <v>55</v>
      </c>
      <c r="H14154" t="s">
        <v>22</v>
      </c>
      <c r="I14154" s="90" t="s">
        <v>615</v>
      </c>
      <c r="J14154" s="3"/>
    </row>
    <row r="14155" spans="1:10" hidden="1" x14ac:dyDescent="0.25">
      <c r="A14155" t="s">
        <v>135</v>
      </c>
      <c r="B14155" t="s">
        <v>128</v>
      </c>
      <c r="C14155">
        <v>2025</v>
      </c>
      <c r="D14155" t="s">
        <v>58</v>
      </c>
      <c r="E14155" t="s">
        <v>45</v>
      </c>
      <c r="F14155" t="s">
        <v>46</v>
      </c>
      <c r="G14155" t="s">
        <v>55</v>
      </c>
      <c r="H14155" t="s">
        <v>22</v>
      </c>
    </row>
    <row r="14156" spans="1:10" hidden="1" x14ac:dyDescent="0.25">
      <c r="A14156" t="s">
        <v>135</v>
      </c>
      <c r="B14156" t="s">
        <v>128</v>
      </c>
      <c r="C14156">
        <v>2025</v>
      </c>
      <c r="D14156" t="s">
        <v>58</v>
      </c>
      <c r="E14156" t="s">
        <v>45</v>
      </c>
      <c r="F14156" t="s">
        <v>46</v>
      </c>
      <c r="G14156" t="s">
        <v>55</v>
      </c>
      <c r="H14156" t="s">
        <v>700</v>
      </c>
      <c r="I14156" t="s">
        <v>701</v>
      </c>
      <c r="J14156" s="3">
        <v>2300000</v>
      </c>
    </row>
    <row r="14157" spans="1:10" hidden="1" x14ac:dyDescent="0.25">
      <c r="A14157" t="s">
        <v>135</v>
      </c>
      <c r="B14157" t="s">
        <v>128</v>
      </c>
      <c r="C14157">
        <v>2025</v>
      </c>
      <c r="D14157" t="s">
        <v>58</v>
      </c>
      <c r="E14157" t="s">
        <v>45</v>
      </c>
      <c r="F14157" t="s">
        <v>46</v>
      </c>
      <c r="G14157" t="s">
        <v>611</v>
      </c>
      <c r="H14157" t="s">
        <v>612</v>
      </c>
      <c r="I14157" t="s">
        <v>613</v>
      </c>
      <c r="J14157" s="3">
        <v>48006</v>
      </c>
    </row>
    <row r="14158" spans="1:10" hidden="1" x14ac:dyDescent="0.25">
      <c r="A14158" t="s">
        <v>135</v>
      </c>
      <c r="B14158" t="s">
        <v>128</v>
      </c>
      <c r="C14158">
        <v>2025</v>
      </c>
      <c r="D14158" t="s">
        <v>58</v>
      </c>
      <c r="E14158" t="s">
        <v>45</v>
      </c>
      <c r="F14158" t="s">
        <v>46</v>
      </c>
      <c r="G14158" t="s">
        <v>47</v>
      </c>
      <c r="H14158" t="s">
        <v>741</v>
      </c>
      <c r="I14158" t="s">
        <v>465</v>
      </c>
      <c r="J14158" s="3">
        <v>481723.05</v>
      </c>
    </row>
    <row r="14159" spans="1:10" hidden="1" x14ac:dyDescent="0.25">
      <c r="A14159" t="s">
        <v>135</v>
      </c>
      <c r="B14159" t="s">
        <v>128</v>
      </c>
      <c r="C14159">
        <v>2025</v>
      </c>
      <c r="D14159" t="s">
        <v>58</v>
      </c>
      <c r="E14159" t="s">
        <v>45</v>
      </c>
      <c r="F14159" t="s">
        <v>46</v>
      </c>
      <c r="G14159" t="s">
        <v>47</v>
      </c>
      <c r="H14159" t="s">
        <v>298</v>
      </c>
      <c r="I14159" t="s">
        <v>792</v>
      </c>
      <c r="J14159" s="3"/>
    </row>
    <row r="14160" spans="1:10" ht="30" hidden="1" x14ac:dyDescent="0.25">
      <c r="A14160" t="s">
        <v>135</v>
      </c>
      <c r="B14160" t="s">
        <v>128</v>
      </c>
      <c r="C14160">
        <v>2025</v>
      </c>
      <c r="D14160" t="s">
        <v>58</v>
      </c>
      <c r="E14160" t="s">
        <v>45</v>
      </c>
      <c r="F14160" t="s">
        <v>46</v>
      </c>
      <c r="G14160" t="s">
        <v>47</v>
      </c>
      <c r="H14160" t="s">
        <v>298</v>
      </c>
      <c r="I14160" s="90" t="s">
        <v>508</v>
      </c>
      <c r="J14160" s="226" t="s">
        <v>838</v>
      </c>
    </row>
    <row r="14161" spans="1:10" hidden="1" x14ac:dyDescent="0.25">
      <c r="A14161" t="s">
        <v>135</v>
      </c>
      <c r="B14161" t="s">
        <v>128</v>
      </c>
      <c r="C14161">
        <v>2025</v>
      </c>
      <c r="D14161" t="s">
        <v>58</v>
      </c>
      <c r="E14161" t="s">
        <v>45</v>
      </c>
      <c r="F14161" t="s">
        <v>46</v>
      </c>
      <c r="G14161" t="s">
        <v>47</v>
      </c>
      <c r="H14161" t="s">
        <v>298</v>
      </c>
      <c r="I14161" s="90" t="s">
        <v>820</v>
      </c>
      <c r="J14161" s="3"/>
    </row>
    <row r="14162" spans="1:10" hidden="1" x14ac:dyDescent="0.25">
      <c r="A14162" t="s">
        <v>135</v>
      </c>
      <c r="B14162" t="s">
        <v>128</v>
      </c>
      <c r="C14162">
        <v>2025</v>
      </c>
      <c r="D14162" t="s">
        <v>58</v>
      </c>
      <c r="E14162" t="s">
        <v>45</v>
      </c>
      <c r="F14162" t="s">
        <v>46</v>
      </c>
      <c r="G14162" t="s">
        <v>47</v>
      </c>
      <c r="H14162" t="s">
        <v>276</v>
      </c>
      <c r="I14162" t="s">
        <v>395</v>
      </c>
      <c r="J14162" s="3"/>
    </row>
    <row r="14163" spans="1:10" hidden="1" x14ac:dyDescent="0.25">
      <c r="A14163" t="s">
        <v>135</v>
      </c>
      <c r="B14163" t="s">
        <v>128</v>
      </c>
      <c r="C14163">
        <v>2025</v>
      </c>
      <c r="D14163" t="s">
        <v>58</v>
      </c>
      <c r="E14163" t="s">
        <v>45</v>
      </c>
      <c r="F14163" t="s">
        <v>46</v>
      </c>
      <c r="G14163" t="s">
        <v>47</v>
      </c>
      <c r="H14163" t="s">
        <v>276</v>
      </c>
      <c r="I14163" t="s">
        <v>734</v>
      </c>
    </row>
    <row r="14164" spans="1:10" hidden="1" x14ac:dyDescent="0.25">
      <c r="A14164" t="s">
        <v>135</v>
      </c>
      <c r="B14164" t="s">
        <v>128</v>
      </c>
      <c r="C14164">
        <v>2025</v>
      </c>
      <c r="D14164" t="s">
        <v>58</v>
      </c>
      <c r="E14164" t="s">
        <v>45</v>
      </c>
      <c r="F14164" t="s">
        <v>46</v>
      </c>
      <c r="G14164" t="s">
        <v>47</v>
      </c>
      <c r="H14164" t="s">
        <v>277</v>
      </c>
      <c r="I14164" t="s">
        <v>734</v>
      </c>
      <c r="J14164" s="3"/>
    </row>
    <row r="14165" spans="1:10" hidden="1" x14ac:dyDescent="0.25">
      <c r="A14165" t="s">
        <v>135</v>
      </c>
      <c r="B14165" t="s">
        <v>128</v>
      </c>
      <c r="C14165">
        <v>2025</v>
      </c>
      <c r="D14165" t="s">
        <v>58</v>
      </c>
      <c r="E14165" t="s">
        <v>45</v>
      </c>
      <c r="F14165" t="s">
        <v>46</v>
      </c>
      <c r="G14165" t="s">
        <v>47</v>
      </c>
      <c r="H14165" t="s">
        <v>278</v>
      </c>
      <c r="I14165" t="s">
        <v>734</v>
      </c>
      <c r="J14165" s="3"/>
    </row>
    <row r="14166" spans="1:10" hidden="1" x14ac:dyDescent="0.25">
      <c r="A14166" t="s">
        <v>135</v>
      </c>
      <c r="B14166" t="s">
        <v>128</v>
      </c>
      <c r="C14166">
        <v>2025</v>
      </c>
      <c r="D14166" t="s">
        <v>58</v>
      </c>
      <c r="E14166" t="s">
        <v>45</v>
      </c>
      <c r="F14166" t="s">
        <v>46</v>
      </c>
      <c r="G14166" t="s">
        <v>47</v>
      </c>
      <c r="H14166" t="s">
        <v>742</v>
      </c>
      <c r="I14166" t="s">
        <v>839</v>
      </c>
      <c r="J14166" s="10">
        <v>20000</v>
      </c>
    </row>
    <row r="14167" spans="1:10" hidden="1" x14ac:dyDescent="0.25">
      <c r="A14167" t="s">
        <v>135</v>
      </c>
      <c r="B14167" t="s">
        <v>128</v>
      </c>
      <c r="C14167">
        <v>2025</v>
      </c>
      <c r="D14167" t="s">
        <v>58</v>
      </c>
      <c r="E14167" t="s">
        <v>45</v>
      </c>
      <c r="F14167" t="s">
        <v>46</v>
      </c>
      <c r="G14167" t="s">
        <v>47</v>
      </c>
      <c r="H14167" t="s">
        <v>742</v>
      </c>
      <c r="I14167" s="90" t="s">
        <v>407</v>
      </c>
      <c r="J14167" s="3">
        <v>67000</v>
      </c>
    </row>
    <row r="14168" spans="1:10" hidden="1" x14ac:dyDescent="0.25">
      <c r="A14168" t="s">
        <v>135</v>
      </c>
      <c r="B14168" t="s">
        <v>128</v>
      </c>
      <c r="C14168">
        <v>2025</v>
      </c>
      <c r="D14168" t="s">
        <v>58</v>
      </c>
      <c r="E14168" t="s">
        <v>45</v>
      </c>
      <c r="F14168" t="s">
        <v>46</v>
      </c>
      <c r="G14168" t="s">
        <v>47</v>
      </c>
      <c r="H14168" t="s">
        <v>239</v>
      </c>
      <c r="I14168" t="s">
        <v>382</v>
      </c>
      <c r="J14168" s="3">
        <v>303905</v>
      </c>
    </row>
    <row r="14169" spans="1:10" hidden="1" x14ac:dyDescent="0.25">
      <c r="A14169" t="s">
        <v>135</v>
      </c>
      <c r="B14169" t="s">
        <v>128</v>
      </c>
      <c r="C14169">
        <v>2025</v>
      </c>
      <c r="D14169" t="s">
        <v>58</v>
      </c>
      <c r="E14169" t="s">
        <v>45</v>
      </c>
      <c r="F14169" t="s">
        <v>46</v>
      </c>
      <c r="G14169" t="s">
        <v>47</v>
      </c>
      <c r="H14169" t="s">
        <v>239</v>
      </c>
      <c r="I14169" t="s">
        <v>388</v>
      </c>
    </row>
    <row r="14170" spans="1:10" hidden="1" x14ac:dyDescent="0.25">
      <c r="A14170" t="s">
        <v>135</v>
      </c>
      <c r="B14170" t="s">
        <v>128</v>
      </c>
      <c r="C14170">
        <v>2025</v>
      </c>
      <c r="D14170" t="s">
        <v>58</v>
      </c>
      <c r="E14170" t="s">
        <v>45</v>
      </c>
      <c r="F14170" t="s">
        <v>46</v>
      </c>
      <c r="G14170" t="s">
        <v>47</v>
      </c>
      <c r="H14170" t="s">
        <v>239</v>
      </c>
      <c r="I14170" t="s">
        <v>576</v>
      </c>
      <c r="J14170" s="3"/>
    </row>
    <row r="14171" spans="1:10" hidden="1" x14ac:dyDescent="0.25">
      <c r="A14171" t="s">
        <v>135</v>
      </c>
      <c r="B14171" t="s">
        <v>128</v>
      </c>
      <c r="C14171">
        <v>2025</v>
      </c>
      <c r="D14171" t="s">
        <v>58</v>
      </c>
      <c r="E14171" t="s">
        <v>45</v>
      </c>
      <c r="F14171" t="s">
        <v>46</v>
      </c>
      <c r="G14171" t="s">
        <v>47</v>
      </c>
      <c r="H14171" t="s">
        <v>239</v>
      </c>
      <c r="I14171" t="s">
        <v>589</v>
      </c>
    </row>
    <row r="14172" spans="1:10" hidden="1" x14ac:dyDescent="0.25">
      <c r="A14172" t="s">
        <v>135</v>
      </c>
      <c r="B14172" t="s">
        <v>128</v>
      </c>
      <c r="C14172">
        <v>2025</v>
      </c>
      <c r="D14172" t="s">
        <v>58</v>
      </c>
      <c r="E14172" t="s">
        <v>45</v>
      </c>
      <c r="F14172" t="s">
        <v>46</v>
      </c>
      <c r="G14172" t="s">
        <v>47</v>
      </c>
      <c r="H14172" t="s">
        <v>239</v>
      </c>
      <c r="I14172" t="s">
        <v>686</v>
      </c>
      <c r="J14172" s="10">
        <v>4578345</v>
      </c>
    </row>
    <row r="14173" spans="1:10" hidden="1" x14ac:dyDescent="0.25">
      <c r="A14173" t="s">
        <v>135</v>
      </c>
      <c r="B14173" t="s">
        <v>128</v>
      </c>
      <c r="C14173">
        <v>2025</v>
      </c>
      <c r="D14173" t="s">
        <v>58</v>
      </c>
      <c r="E14173" t="s">
        <v>45</v>
      </c>
      <c r="F14173" t="s">
        <v>46</v>
      </c>
      <c r="G14173" t="s">
        <v>47</v>
      </c>
      <c r="H14173" t="s">
        <v>239</v>
      </c>
      <c r="I14173" t="s">
        <v>442</v>
      </c>
    </row>
    <row r="14174" spans="1:10" hidden="1" x14ac:dyDescent="0.25">
      <c r="A14174" t="s">
        <v>135</v>
      </c>
      <c r="B14174" t="s">
        <v>128</v>
      </c>
      <c r="C14174">
        <v>2025</v>
      </c>
      <c r="D14174" t="s">
        <v>58</v>
      </c>
      <c r="E14174" t="s">
        <v>45</v>
      </c>
      <c r="F14174" t="s">
        <v>46</v>
      </c>
      <c r="G14174" t="s">
        <v>47</v>
      </c>
      <c r="H14174" t="s">
        <v>239</v>
      </c>
      <c r="I14174" t="s">
        <v>431</v>
      </c>
    </row>
    <row r="14175" spans="1:10" hidden="1" x14ac:dyDescent="0.25">
      <c r="A14175" t="s">
        <v>135</v>
      </c>
      <c r="B14175" t="s">
        <v>128</v>
      </c>
      <c r="C14175">
        <v>2025</v>
      </c>
      <c r="D14175" t="s">
        <v>58</v>
      </c>
      <c r="E14175" t="s">
        <v>45</v>
      </c>
      <c r="F14175" t="s">
        <v>46</v>
      </c>
      <c r="G14175" t="s">
        <v>47</v>
      </c>
      <c r="H14175" t="s">
        <v>239</v>
      </c>
      <c r="I14175" t="s">
        <v>416</v>
      </c>
      <c r="J14175" s="3"/>
    </row>
    <row r="14176" spans="1:10" hidden="1" x14ac:dyDescent="0.25">
      <c r="A14176" t="s">
        <v>135</v>
      </c>
      <c r="B14176" t="s">
        <v>128</v>
      </c>
      <c r="C14176">
        <v>2025</v>
      </c>
      <c r="D14176" t="s">
        <v>58</v>
      </c>
      <c r="E14176" t="s">
        <v>45</v>
      </c>
      <c r="F14176" t="s">
        <v>46</v>
      </c>
      <c r="G14176" t="s">
        <v>47</v>
      </c>
      <c r="H14176" t="s">
        <v>239</v>
      </c>
      <c r="I14176" t="s">
        <v>383</v>
      </c>
      <c r="J14176" s="3">
        <v>1300000</v>
      </c>
    </row>
    <row r="14177" spans="1:10" hidden="1" x14ac:dyDescent="0.25">
      <c r="A14177" t="s">
        <v>135</v>
      </c>
      <c r="B14177" t="s">
        <v>128</v>
      </c>
      <c r="C14177">
        <v>2025</v>
      </c>
      <c r="D14177" t="s">
        <v>58</v>
      </c>
      <c r="E14177" t="s">
        <v>45</v>
      </c>
      <c r="F14177" t="s">
        <v>46</v>
      </c>
      <c r="G14177" t="s">
        <v>47</v>
      </c>
      <c r="H14177" t="s">
        <v>243</v>
      </c>
      <c r="I14177" t="s">
        <v>465</v>
      </c>
    </row>
    <row r="14178" spans="1:10" hidden="1" x14ac:dyDescent="0.25">
      <c r="A14178" t="s">
        <v>135</v>
      </c>
      <c r="B14178" t="s">
        <v>128</v>
      </c>
      <c r="C14178">
        <v>2025</v>
      </c>
      <c r="D14178" t="s">
        <v>58</v>
      </c>
      <c r="E14178" t="s">
        <v>45</v>
      </c>
      <c r="F14178" t="s">
        <v>46</v>
      </c>
      <c r="G14178" t="s">
        <v>47</v>
      </c>
      <c r="H14178" t="s">
        <v>243</v>
      </c>
      <c r="I14178" t="s">
        <v>702</v>
      </c>
    </row>
    <row r="14179" spans="1:10" hidden="1" x14ac:dyDescent="0.25">
      <c r="A14179" t="s">
        <v>135</v>
      </c>
      <c r="B14179" t="s">
        <v>128</v>
      </c>
      <c r="C14179">
        <v>2025</v>
      </c>
      <c r="D14179" t="s">
        <v>58</v>
      </c>
      <c r="E14179" t="s">
        <v>45</v>
      </c>
      <c r="F14179" t="s">
        <v>46</v>
      </c>
      <c r="G14179" t="s">
        <v>47</v>
      </c>
      <c r="H14179" t="s">
        <v>276</v>
      </c>
      <c r="I14179" t="s">
        <v>395</v>
      </c>
      <c r="J14179" s="10">
        <v>525000</v>
      </c>
    </row>
    <row r="14180" spans="1:10" hidden="1" x14ac:dyDescent="0.25">
      <c r="A14180" t="s">
        <v>135</v>
      </c>
      <c r="B14180" t="s">
        <v>128</v>
      </c>
      <c r="C14180">
        <v>2025</v>
      </c>
      <c r="D14180" t="s">
        <v>58</v>
      </c>
      <c r="E14180" t="s">
        <v>45</v>
      </c>
      <c r="F14180" t="s">
        <v>46</v>
      </c>
      <c r="G14180" t="s">
        <v>47</v>
      </c>
      <c r="H14180" t="s">
        <v>296</v>
      </c>
    </row>
    <row r="14181" spans="1:10" hidden="1" x14ac:dyDescent="0.25">
      <c r="A14181" t="s">
        <v>135</v>
      </c>
      <c r="B14181" t="s">
        <v>128</v>
      </c>
      <c r="C14181">
        <v>2025</v>
      </c>
      <c r="D14181" t="s">
        <v>58</v>
      </c>
      <c r="E14181" t="s">
        <v>45</v>
      </c>
      <c r="F14181" t="s">
        <v>46</v>
      </c>
      <c r="G14181" t="s">
        <v>47</v>
      </c>
      <c r="H14181" t="s">
        <v>364</v>
      </c>
      <c r="I14181" t="s">
        <v>465</v>
      </c>
    </row>
    <row r="14182" spans="1:10" hidden="1" x14ac:dyDescent="0.25">
      <c r="A14182" t="s">
        <v>135</v>
      </c>
      <c r="B14182" t="s">
        <v>128</v>
      </c>
      <c r="C14182">
        <v>2025</v>
      </c>
      <c r="D14182" t="s">
        <v>58</v>
      </c>
      <c r="E14182" t="s">
        <v>45</v>
      </c>
      <c r="F14182" t="s">
        <v>46</v>
      </c>
      <c r="G14182" t="s">
        <v>47</v>
      </c>
      <c r="H14182" t="s">
        <v>277</v>
      </c>
    </row>
    <row r="14183" spans="1:10" hidden="1" x14ac:dyDescent="0.25">
      <c r="A14183" t="s">
        <v>135</v>
      </c>
      <c r="B14183" t="s">
        <v>128</v>
      </c>
      <c r="C14183">
        <v>2025</v>
      </c>
      <c r="D14183" t="s">
        <v>58</v>
      </c>
      <c r="E14183" t="s">
        <v>45</v>
      </c>
      <c r="F14183" t="s">
        <v>46</v>
      </c>
      <c r="G14183" t="s">
        <v>47</v>
      </c>
      <c r="H14183" t="s">
        <v>278</v>
      </c>
    </row>
    <row r="14184" spans="1:10" hidden="1" x14ac:dyDescent="0.25">
      <c r="A14184" t="s">
        <v>135</v>
      </c>
      <c r="B14184" t="s">
        <v>128</v>
      </c>
      <c r="C14184">
        <v>2025</v>
      </c>
      <c r="D14184" t="s">
        <v>58</v>
      </c>
      <c r="E14184" t="s">
        <v>45</v>
      </c>
      <c r="F14184" t="s">
        <v>46</v>
      </c>
      <c r="G14184" t="s">
        <v>47</v>
      </c>
      <c r="H14184" t="s">
        <v>298</v>
      </c>
      <c r="I14184" t="s">
        <v>387</v>
      </c>
    </row>
    <row r="14185" spans="1:10" hidden="1" x14ac:dyDescent="0.25">
      <c r="A14185" t="s">
        <v>135</v>
      </c>
      <c r="B14185" t="s">
        <v>128</v>
      </c>
      <c r="C14185">
        <v>2025</v>
      </c>
      <c r="D14185" t="s">
        <v>58</v>
      </c>
      <c r="E14185" t="s">
        <v>45</v>
      </c>
      <c r="F14185" t="s">
        <v>46</v>
      </c>
      <c r="G14185" t="s">
        <v>47</v>
      </c>
      <c r="H14185" t="s">
        <v>298</v>
      </c>
      <c r="I14185" t="s">
        <v>498</v>
      </c>
      <c r="J14185" s="10">
        <v>19000</v>
      </c>
    </row>
    <row r="14186" spans="1:10" hidden="1" x14ac:dyDescent="0.25">
      <c r="A14186" t="s">
        <v>135</v>
      </c>
      <c r="B14186" t="s">
        <v>128</v>
      </c>
      <c r="C14186">
        <v>2025</v>
      </c>
      <c r="D14186" t="s">
        <v>58</v>
      </c>
      <c r="E14186" t="s">
        <v>45</v>
      </c>
      <c r="F14186" t="s">
        <v>46</v>
      </c>
      <c r="G14186" t="s">
        <v>47</v>
      </c>
      <c r="H14186" t="s">
        <v>238</v>
      </c>
    </row>
    <row r="14187" spans="1:10" hidden="1" x14ac:dyDescent="0.25">
      <c r="A14187" t="s">
        <v>135</v>
      </c>
      <c r="B14187" t="s">
        <v>128</v>
      </c>
      <c r="C14187">
        <v>2025</v>
      </c>
      <c r="D14187" t="s">
        <v>58</v>
      </c>
      <c r="E14187" t="s">
        <v>45</v>
      </c>
      <c r="F14187" t="s">
        <v>46</v>
      </c>
      <c r="G14187" t="s">
        <v>182</v>
      </c>
      <c r="H14187" t="s">
        <v>240</v>
      </c>
    </row>
    <row r="14188" spans="1:10" hidden="1" x14ac:dyDescent="0.25">
      <c r="A14188" t="s">
        <v>135</v>
      </c>
      <c r="B14188" t="s">
        <v>128</v>
      </c>
      <c r="C14188">
        <v>2025</v>
      </c>
      <c r="D14188" t="s">
        <v>58</v>
      </c>
      <c r="E14188" t="s">
        <v>45</v>
      </c>
      <c r="F14188" t="s">
        <v>46</v>
      </c>
      <c r="G14188" t="s">
        <v>182</v>
      </c>
      <c r="H14188" t="s">
        <v>241</v>
      </c>
      <c r="I14188" t="s">
        <v>477</v>
      </c>
    </row>
    <row r="14189" spans="1:10" hidden="1" x14ac:dyDescent="0.25">
      <c r="A14189" t="s">
        <v>135</v>
      </c>
      <c r="B14189" t="s">
        <v>128</v>
      </c>
      <c r="C14189">
        <v>2025</v>
      </c>
      <c r="D14189" t="s">
        <v>58</v>
      </c>
      <c r="E14189" t="s">
        <v>45</v>
      </c>
      <c r="F14189" t="s">
        <v>46</v>
      </c>
      <c r="G14189" t="s">
        <v>182</v>
      </c>
      <c r="H14189" t="s">
        <v>242</v>
      </c>
      <c r="I14189" t="s">
        <v>477</v>
      </c>
      <c r="J14189" s="3"/>
    </row>
    <row r="14190" spans="1:10" hidden="1" x14ac:dyDescent="0.25">
      <c r="A14190" t="s">
        <v>135</v>
      </c>
      <c r="B14190" t="s">
        <v>128</v>
      </c>
      <c r="C14190">
        <v>2025</v>
      </c>
      <c r="D14190" t="s">
        <v>58</v>
      </c>
      <c r="E14190" t="s">
        <v>45</v>
      </c>
      <c r="F14190" t="s">
        <v>46</v>
      </c>
      <c r="G14190" t="s">
        <v>182</v>
      </c>
      <c r="H14190" t="s">
        <v>243</v>
      </c>
      <c r="I14190" t="s">
        <v>735</v>
      </c>
    </row>
    <row r="14191" spans="1:10" hidden="1" x14ac:dyDescent="0.25">
      <c r="A14191" t="s">
        <v>135</v>
      </c>
      <c r="B14191" t="s">
        <v>128</v>
      </c>
      <c r="C14191">
        <v>2025</v>
      </c>
      <c r="D14191" t="s">
        <v>58</v>
      </c>
      <c r="E14191" t="s">
        <v>45</v>
      </c>
      <c r="F14191" t="s">
        <v>46</v>
      </c>
      <c r="G14191" t="s">
        <v>253</v>
      </c>
      <c r="H14191" t="s">
        <v>266</v>
      </c>
      <c r="I14191" s="90" t="s">
        <v>556</v>
      </c>
      <c r="J14191" s="3"/>
    </row>
    <row r="14192" spans="1:10" hidden="1" x14ac:dyDescent="0.25">
      <c r="A14192" t="s">
        <v>135</v>
      </c>
      <c r="B14192" t="s">
        <v>128</v>
      </c>
      <c r="C14192">
        <v>2025</v>
      </c>
      <c r="D14192" t="s">
        <v>58</v>
      </c>
      <c r="E14192" t="s">
        <v>45</v>
      </c>
      <c r="F14192" t="s">
        <v>46</v>
      </c>
      <c r="G14192" t="s">
        <v>253</v>
      </c>
      <c r="H14192" t="s">
        <v>266</v>
      </c>
      <c r="I14192" t="s">
        <v>799</v>
      </c>
      <c r="J14192" s="3"/>
    </row>
    <row r="14193" spans="1:10" hidden="1" x14ac:dyDescent="0.25">
      <c r="A14193" t="s">
        <v>135</v>
      </c>
      <c r="B14193" t="s">
        <v>128</v>
      </c>
      <c r="C14193">
        <v>2025</v>
      </c>
      <c r="D14193" t="s">
        <v>58</v>
      </c>
      <c r="E14193" t="s">
        <v>45</v>
      </c>
      <c r="F14193" t="s">
        <v>46</v>
      </c>
      <c r="G14193" t="s">
        <v>253</v>
      </c>
      <c r="H14193" t="s">
        <v>366</v>
      </c>
      <c r="I14193" s="90" t="s">
        <v>387</v>
      </c>
      <c r="J14193" s="3"/>
    </row>
    <row r="14194" spans="1:10" hidden="1" x14ac:dyDescent="0.25">
      <c r="A14194" t="s">
        <v>135</v>
      </c>
      <c r="B14194" t="s">
        <v>128</v>
      </c>
      <c r="C14194">
        <v>2025</v>
      </c>
      <c r="D14194" t="s">
        <v>58</v>
      </c>
      <c r="E14194" t="s">
        <v>45</v>
      </c>
      <c r="F14194" t="s">
        <v>46</v>
      </c>
      <c r="G14194" t="s">
        <v>253</v>
      </c>
      <c r="H14194" s="90" t="s">
        <v>365</v>
      </c>
      <c r="I14194" t="s">
        <v>524</v>
      </c>
      <c r="J14194" s="3"/>
    </row>
    <row r="14195" spans="1:10" hidden="1" x14ac:dyDescent="0.25">
      <c r="A14195" t="s">
        <v>135</v>
      </c>
      <c r="B14195" t="s">
        <v>128</v>
      </c>
      <c r="C14195">
        <v>2025</v>
      </c>
      <c r="D14195" t="s">
        <v>58</v>
      </c>
      <c r="E14195" t="s">
        <v>45</v>
      </c>
      <c r="F14195" t="s">
        <v>46</v>
      </c>
      <c r="G14195" t="s">
        <v>537</v>
      </c>
      <c r="H14195" t="s">
        <v>538</v>
      </c>
      <c r="I14195" t="s">
        <v>539</v>
      </c>
    </row>
    <row r="14196" spans="1:10" hidden="1" x14ac:dyDescent="0.25">
      <c r="A14196" t="s">
        <v>135</v>
      </c>
      <c r="B14196" t="s">
        <v>128</v>
      </c>
      <c r="C14196">
        <v>2025</v>
      </c>
      <c r="D14196" t="s">
        <v>58</v>
      </c>
      <c r="E14196" t="s">
        <v>45</v>
      </c>
      <c r="F14196" t="s">
        <v>46</v>
      </c>
      <c r="G14196" t="s">
        <v>673</v>
      </c>
      <c r="H14196" t="s">
        <v>244</v>
      </c>
      <c r="I14196" t="s">
        <v>556</v>
      </c>
    </row>
    <row r="14197" spans="1:10" hidden="1" x14ac:dyDescent="0.25">
      <c r="A14197" t="s">
        <v>135</v>
      </c>
      <c r="B14197" t="s">
        <v>128</v>
      </c>
      <c r="C14197">
        <v>2025</v>
      </c>
      <c r="D14197" t="s">
        <v>58</v>
      </c>
      <c r="E14197" t="s">
        <v>45</v>
      </c>
      <c r="F14197" t="s">
        <v>46</v>
      </c>
      <c r="G14197" t="s">
        <v>673</v>
      </c>
      <c r="H14197" t="s">
        <v>244</v>
      </c>
      <c r="I14197" t="s">
        <v>688</v>
      </c>
    </row>
    <row r="14198" spans="1:10" hidden="1" x14ac:dyDescent="0.25">
      <c r="A14198" t="s">
        <v>135</v>
      </c>
      <c r="B14198" t="s">
        <v>128</v>
      </c>
      <c r="C14198">
        <v>2025</v>
      </c>
      <c r="D14198" t="s">
        <v>58</v>
      </c>
      <c r="E14198" t="s">
        <v>45</v>
      </c>
      <c r="F14198" t="s">
        <v>46</v>
      </c>
      <c r="G14198" t="s">
        <v>527</v>
      </c>
      <c r="H14198" t="s">
        <v>366</v>
      </c>
      <c r="I14198" t="s">
        <v>387</v>
      </c>
      <c r="J14198" s="3"/>
    </row>
    <row r="14199" spans="1:10" hidden="1" x14ac:dyDescent="0.25">
      <c r="A14199" t="s">
        <v>135</v>
      </c>
      <c r="B14199" t="s">
        <v>128</v>
      </c>
      <c r="C14199">
        <v>2025</v>
      </c>
      <c r="D14199" t="s">
        <v>58</v>
      </c>
      <c r="E14199" t="s">
        <v>45</v>
      </c>
      <c r="F14199" t="s">
        <v>46</v>
      </c>
      <c r="G14199" t="s">
        <v>527</v>
      </c>
      <c r="H14199" t="s">
        <v>525</v>
      </c>
      <c r="I14199" t="s">
        <v>526</v>
      </c>
      <c r="J14199" s="3">
        <v>77283</v>
      </c>
    </row>
    <row r="14200" spans="1:10" hidden="1" x14ac:dyDescent="0.25">
      <c r="A14200" t="s">
        <v>135</v>
      </c>
      <c r="B14200" t="s">
        <v>128</v>
      </c>
      <c r="C14200">
        <v>2025</v>
      </c>
      <c r="D14200" t="s">
        <v>58</v>
      </c>
      <c r="E14200" t="s">
        <v>45</v>
      </c>
      <c r="F14200" t="s">
        <v>46</v>
      </c>
      <c r="G14200" t="s">
        <v>527</v>
      </c>
      <c r="H14200" t="s">
        <v>365</v>
      </c>
      <c r="I14200" t="s">
        <v>526</v>
      </c>
    </row>
    <row r="14201" spans="1:10" hidden="1" x14ac:dyDescent="0.25">
      <c r="A14201" t="s">
        <v>135</v>
      </c>
      <c r="B14201" t="s">
        <v>128</v>
      </c>
      <c r="C14201">
        <v>2025</v>
      </c>
      <c r="D14201" t="s">
        <v>58</v>
      </c>
      <c r="E14201" t="s">
        <v>45</v>
      </c>
      <c r="F14201" t="s">
        <v>46</v>
      </c>
      <c r="G14201" t="s">
        <v>527</v>
      </c>
      <c r="H14201" t="s">
        <v>484</v>
      </c>
      <c r="I14201" t="s">
        <v>526</v>
      </c>
      <c r="J14201" s="3">
        <v>485083.58</v>
      </c>
    </row>
    <row r="14202" spans="1:10" hidden="1" x14ac:dyDescent="0.25">
      <c r="A14202" t="s">
        <v>135</v>
      </c>
      <c r="B14202" t="s">
        <v>128</v>
      </c>
      <c r="C14202">
        <v>2025</v>
      </c>
      <c r="D14202" t="s">
        <v>58</v>
      </c>
      <c r="E14202" t="s">
        <v>45</v>
      </c>
      <c r="F14202" t="s">
        <v>46</v>
      </c>
      <c r="G14202" t="s">
        <v>272</v>
      </c>
      <c r="H14202" t="s">
        <v>273</v>
      </c>
      <c r="I14202" t="s">
        <v>526</v>
      </c>
    </row>
    <row r="14203" spans="1:10" hidden="1" x14ac:dyDescent="0.25">
      <c r="A14203" t="s">
        <v>135</v>
      </c>
      <c r="B14203" t="s">
        <v>128</v>
      </c>
      <c r="C14203">
        <v>2025</v>
      </c>
      <c r="D14203" t="s">
        <v>58</v>
      </c>
      <c r="E14203" t="s">
        <v>45</v>
      </c>
      <c r="F14203" t="s">
        <v>46</v>
      </c>
      <c r="G14203" t="s">
        <v>221</v>
      </c>
      <c r="H14203" t="s">
        <v>245</v>
      </c>
      <c r="I14203" s="90" t="s">
        <v>822</v>
      </c>
    </row>
    <row r="14204" spans="1:10" hidden="1" x14ac:dyDescent="0.25">
      <c r="A14204" t="s">
        <v>135</v>
      </c>
      <c r="B14204" t="s">
        <v>128</v>
      </c>
      <c r="C14204">
        <v>2025</v>
      </c>
      <c r="D14204" t="s">
        <v>58</v>
      </c>
      <c r="E14204" t="s">
        <v>45</v>
      </c>
      <c r="F14204" t="s">
        <v>46</v>
      </c>
      <c r="G14204" t="s">
        <v>221</v>
      </c>
      <c r="H14204" t="s">
        <v>245</v>
      </c>
      <c r="I14204" t="s">
        <v>614</v>
      </c>
      <c r="J14204" s="3"/>
    </row>
    <row r="14205" spans="1:10" hidden="1" x14ac:dyDescent="0.25">
      <c r="A14205" t="s">
        <v>135</v>
      </c>
      <c r="B14205" t="s">
        <v>128</v>
      </c>
      <c r="C14205">
        <v>2025</v>
      </c>
      <c r="D14205" t="s">
        <v>58</v>
      </c>
      <c r="E14205" t="s">
        <v>45</v>
      </c>
      <c r="F14205" t="s">
        <v>46</v>
      </c>
      <c r="G14205" t="s">
        <v>221</v>
      </c>
      <c r="H14205" t="s">
        <v>245</v>
      </c>
      <c r="I14205" s="90" t="s">
        <v>417</v>
      </c>
      <c r="J14205" s="3"/>
    </row>
    <row r="14206" spans="1:10" hidden="1" x14ac:dyDescent="0.25">
      <c r="A14206" t="s">
        <v>135</v>
      </c>
      <c r="B14206" t="s">
        <v>128</v>
      </c>
      <c r="C14206">
        <v>2025</v>
      </c>
      <c r="D14206" t="s">
        <v>58</v>
      </c>
      <c r="E14206" t="s">
        <v>45</v>
      </c>
      <c r="F14206" t="s">
        <v>46</v>
      </c>
      <c r="G14206" t="s">
        <v>221</v>
      </c>
      <c r="H14206" t="s">
        <v>299</v>
      </c>
      <c r="I14206" t="s">
        <v>822</v>
      </c>
      <c r="J14206" s="3">
        <v>625000</v>
      </c>
    </row>
    <row r="14207" spans="1:10" hidden="1" x14ac:dyDescent="0.25">
      <c r="A14207" t="s">
        <v>135</v>
      </c>
      <c r="B14207" t="s">
        <v>128</v>
      </c>
      <c r="C14207">
        <v>2025</v>
      </c>
      <c r="D14207" t="s">
        <v>58</v>
      </c>
      <c r="E14207" t="s">
        <v>45</v>
      </c>
      <c r="F14207" t="s">
        <v>46</v>
      </c>
      <c r="G14207" t="s">
        <v>221</v>
      </c>
      <c r="H14207" t="s">
        <v>299</v>
      </c>
      <c r="I14207" s="90" t="s">
        <v>518</v>
      </c>
      <c r="J14207" s="3"/>
    </row>
    <row r="14208" spans="1:10" hidden="1" x14ac:dyDescent="0.25">
      <c r="A14208" t="s">
        <v>135</v>
      </c>
      <c r="B14208" t="s">
        <v>128</v>
      </c>
      <c r="C14208">
        <v>2025</v>
      </c>
      <c r="D14208" t="s">
        <v>58</v>
      </c>
      <c r="E14208" t="s">
        <v>45</v>
      </c>
      <c r="F14208" t="s">
        <v>46</v>
      </c>
      <c r="G14208" t="s">
        <v>221</v>
      </c>
      <c r="H14208" t="s">
        <v>299</v>
      </c>
      <c r="I14208" t="s">
        <v>666</v>
      </c>
    </row>
    <row r="14209" spans="1:10" hidden="1" x14ac:dyDescent="0.25">
      <c r="A14209" t="s">
        <v>135</v>
      </c>
      <c r="B14209" t="s">
        <v>128</v>
      </c>
      <c r="C14209">
        <v>2025</v>
      </c>
      <c r="D14209" t="s">
        <v>58</v>
      </c>
      <c r="E14209" t="s">
        <v>45</v>
      </c>
      <c r="F14209" t="s">
        <v>46</v>
      </c>
      <c r="G14209" t="s">
        <v>272</v>
      </c>
      <c r="H14209" t="s">
        <v>273</v>
      </c>
    </row>
    <row r="14210" spans="1:10" hidden="1" x14ac:dyDescent="0.25">
      <c r="A14210" t="s">
        <v>135</v>
      </c>
      <c r="B14210" t="s">
        <v>128</v>
      </c>
      <c r="C14210">
        <v>2025</v>
      </c>
      <c r="D14210" t="s">
        <v>58</v>
      </c>
      <c r="E14210" t="s">
        <v>45</v>
      </c>
      <c r="F14210" t="s">
        <v>46</v>
      </c>
      <c r="G14210" t="s">
        <v>49</v>
      </c>
      <c r="H14210" t="s">
        <v>246</v>
      </c>
      <c r="I14210" t="s">
        <v>565</v>
      </c>
      <c r="J14210" s="3"/>
    </row>
    <row r="14211" spans="1:10" hidden="1" x14ac:dyDescent="0.25">
      <c r="A14211" t="s">
        <v>135</v>
      </c>
      <c r="B14211" t="s">
        <v>128</v>
      </c>
      <c r="C14211">
        <v>2025</v>
      </c>
      <c r="D14211" t="s">
        <v>58</v>
      </c>
      <c r="E14211" t="s">
        <v>45</v>
      </c>
      <c r="F14211" t="s">
        <v>46</v>
      </c>
      <c r="G14211" t="s">
        <v>49</v>
      </c>
      <c r="H14211" t="s">
        <v>246</v>
      </c>
      <c r="I14211" t="s">
        <v>615</v>
      </c>
      <c r="J14211" s="3">
        <v>987381</v>
      </c>
    </row>
    <row r="14212" spans="1:10" hidden="1" x14ac:dyDescent="0.25">
      <c r="A14212" t="s">
        <v>135</v>
      </c>
      <c r="B14212" t="s">
        <v>128</v>
      </c>
      <c r="C14212">
        <v>2025</v>
      </c>
      <c r="D14212" t="s">
        <v>58</v>
      </c>
      <c r="E14212" t="s">
        <v>45</v>
      </c>
      <c r="F14212" t="s">
        <v>46</v>
      </c>
      <c r="G14212" t="s">
        <v>49</v>
      </c>
      <c r="H14212" t="s">
        <v>246</v>
      </c>
      <c r="I14212" s="90" t="s">
        <v>505</v>
      </c>
      <c r="J14212" s="3">
        <v>210900</v>
      </c>
    </row>
    <row r="14213" spans="1:10" hidden="1" x14ac:dyDescent="0.25">
      <c r="A14213" t="s">
        <v>135</v>
      </c>
      <c r="B14213" t="s">
        <v>128</v>
      </c>
      <c r="C14213">
        <v>2025</v>
      </c>
      <c r="D14213" t="s">
        <v>58</v>
      </c>
      <c r="E14213" t="s">
        <v>45</v>
      </c>
      <c r="F14213" t="s">
        <v>46</v>
      </c>
      <c r="G14213" t="s">
        <v>49</v>
      </c>
      <c r="H14213" t="s">
        <v>246</v>
      </c>
      <c r="I14213" s="90" t="s">
        <v>746</v>
      </c>
      <c r="J14213" s="3"/>
    </row>
    <row r="14214" spans="1:10" hidden="1" x14ac:dyDescent="0.25">
      <c r="A14214" t="s">
        <v>135</v>
      </c>
      <c r="B14214" t="s">
        <v>128</v>
      </c>
      <c r="C14214">
        <v>2025</v>
      </c>
      <c r="D14214" t="s">
        <v>58</v>
      </c>
      <c r="E14214" t="s">
        <v>45</v>
      </c>
      <c r="F14214" t="s">
        <v>46</v>
      </c>
      <c r="G14214" t="s">
        <v>49</v>
      </c>
      <c r="H14214" t="s">
        <v>669</v>
      </c>
      <c r="I14214" t="s">
        <v>615</v>
      </c>
    </row>
    <row r="14215" spans="1:10" hidden="1" x14ac:dyDescent="0.25">
      <c r="A14215" t="s">
        <v>135</v>
      </c>
      <c r="B14215" t="s">
        <v>128</v>
      </c>
      <c r="C14215">
        <v>2025</v>
      </c>
      <c r="D14215" t="s">
        <v>58</v>
      </c>
      <c r="E14215" t="s">
        <v>45</v>
      </c>
      <c r="F14215" t="s">
        <v>46</v>
      </c>
      <c r="G14215" t="s">
        <v>49</v>
      </c>
      <c r="H14215" t="s">
        <v>669</v>
      </c>
      <c r="I14215" t="s">
        <v>670</v>
      </c>
    </row>
    <row r="14216" spans="1:10" hidden="1" x14ac:dyDescent="0.25">
      <c r="A14216" t="s">
        <v>135</v>
      </c>
      <c r="B14216" t="s">
        <v>128</v>
      </c>
      <c r="C14216">
        <v>2025</v>
      </c>
      <c r="D14216" t="s">
        <v>58</v>
      </c>
      <c r="E14216" t="s">
        <v>45</v>
      </c>
      <c r="F14216" t="s">
        <v>46</v>
      </c>
      <c r="G14216" t="s">
        <v>49</v>
      </c>
      <c r="H14216" t="s">
        <v>669</v>
      </c>
    </row>
    <row r="14217" spans="1:10" hidden="1" x14ac:dyDescent="0.25">
      <c r="A14217" t="s">
        <v>135</v>
      </c>
      <c r="B14217" t="s">
        <v>128</v>
      </c>
      <c r="C14217">
        <v>2025</v>
      </c>
      <c r="D14217" t="s">
        <v>58</v>
      </c>
      <c r="E14217" t="s">
        <v>45</v>
      </c>
      <c r="F14217" t="s">
        <v>46</v>
      </c>
      <c r="G14217" t="s">
        <v>49</v>
      </c>
      <c r="H14217" t="s">
        <v>247</v>
      </c>
      <c r="I14217" t="s">
        <v>544</v>
      </c>
      <c r="J14217" s="3">
        <v>61736.99</v>
      </c>
    </row>
    <row r="14218" spans="1:10" hidden="1" x14ac:dyDescent="0.25">
      <c r="A14218" t="s">
        <v>135</v>
      </c>
      <c r="B14218" t="s">
        <v>128</v>
      </c>
      <c r="C14218">
        <v>2025</v>
      </c>
      <c r="D14218" t="s">
        <v>58</v>
      </c>
      <c r="E14218" t="s">
        <v>45</v>
      </c>
      <c r="F14218" t="s">
        <v>46</v>
      </c>
      <c r="G14218" t="s">
        <v>49</v>
      </c>
      <c r="H14218" t="s">
        <v>247</v>
      </c>
      <c r="I14218" s="90" t="s">
        <v>703</v>
      </c>
      <c r="J14218" s="3">
        <v>32400</v>
      </c>
    </row>
    <row r="14219" spans="1:10" hidden="1" x14ac:dyDescent="0.25">
      <c r="A14219" t="s">
        <v>135</v>
      </c>
      <c r="B14219" t="s">
        <v>128</v>
      </c>
      <c r="C14219">
        <v>2025</v>
      </c>
      <c r="D14219" t="s">
        <v>58</v>
      </c>
      <c r="E14219" t="s">
        <v>45</v>
      </c>
      <c r="F14219" t="s">
        <v>46</v>
      </c>
      <c r="G14219" t="s">
        <v>49</v>
      </c>
      <c r="H14219" t="s">
        <v>248</v>
      </c>
      <c r="I14219" s="90" t="s">
        <v>479</v>
      </c>
      <c r="J14219" s="3"/>
    </row>
    <row r="14220" spans="1:10" hidden="1" x14ac:dyDescent="0.25">
      <c r="A14220" t="s">
        <v>135</v>
      </c>
      <c r="B14220" t="s">
        <v>128</v>
      </c>
      <c r="C14220">
        <v>2025</v>
      </c>
      <c r="D14220" t="s">
        <v>58</v>
      </c>
      <c r="E14220" t="s">
        <v>45</v>
      </c>
      <c r="F14220" t="s">
        <v>46</v>
      </c>
      <c r="G14220" t="s">
        <v>49</v>
      </c>
      <c r="H14220" t="s">
        <v>247</v>
      </c>
      <c r="I14220" s="90" t="s">
        <v>549</v>
      </c>
      <c r="J14220" s="3"/>
    </row>
    <row r="14221" spans="1:10" hidden="1" x14ac:dyDescent="0.25">
      <c r="A14221" t="s">
        <v>135</v>
      </c>
      <c r="B14221" t="s">
        <v>128</v>
      </c>
      <c r="C14221">
        <v>2025</v>
      </c>
      <c r="D14221" t="s">
        <v>58</v>
      </c>
      <c r="E14221" t="s">
        <v>45</v>
      </c>
      <c r="F14221" t="s">
        <v>46</v>
      </c>
      <c r="G14221" t="s">
        <v>49</v>
      </c>
      <c r="H14221" t="s">
        <v>247</v>
      </c>
      <c r="I14221" s="90" t="s">
        <v>509</v>
      </c>
      <c r="J14221" s="3">
        <v>166666.65</v>
      </c>
    </row>
    <row r="14222" spans="1:10" hidden="1" x14ac:dyDescent="0.25">
      <c r="A14222" t="s">
        <v>135</v>
      </c>
      <c r="B14222" t="s">
        <v>128</v>
      </c>
      <c r="C14222">
        <v>2025</v>
      </c>
      <c r="D14222" t="s">
        <v>58</v>
      </c>
      <c r="E14222" t="s">
        <v>45</v>
      </c>
      <c r="F14222" t="s">
        <v>46</v>
      </c>
      <c r="G14222" t="s">
        <v>49</v>
      </c>
      <c r="H14222" t="s">
        <v>247</v>
      </c>
      <c r="I14222" s="90" t="s">
        <v>703</v>
      </c>
      <c r="J14222" s="3"/>
    </row>
    <row r="14223" spans="1:10" hidden="1" x14ac:dyDescent="0.25">
      <c r="A14223" t="s">
        <v>135</v>
      </c>
      <c r="B14223" t="s">
        <v>128</v>
      </c>
      <c r="C14223">
        <v>2025</v>
      </c>
      <c r="D14223" t="s">
        <v>58</v>
      </c>
      <c r="E14223" t="s">
        <v>45</v>
      </c>
      <c r="F14223" t="s">
        <v>46</v>
      </c>
      <c r="G14223" t="s">
        <v>49</v>
      </c>
      <c r="H14223" t="s">
        <v>248</v>
      </c>
      <c r="I14223" s="90" t="s">
        <v>479</v>
      </c>
      <c r="J14223" s="3">
        <v>47647</v>
      </c>
    </row>
    <row r="14224" spans="1:10" hidden="1" x14ac:dyDescent="0.25">
      <c r="A14224" t="s">
        <v>135</v>
      </c>
      <c r="B14224" t="s">
        <v>128</v>
      </c>
      <c r="C14224">
        <v>2025</v>
      </c>
      <c r="D14224" t="s">
        <v>58</v>
      </c>
      <c r="E14224" t="s">
        <v>45</v>
      </c>
      <c r="F14224" t="s">
        <v>46</v>
      </c>
      <c r="G14224" t="s">
        <v>49</v>
      </c>
      <c r="H14224" t="s">
        <v>248</v>
      </c>
      <c r="I14224" s="90" t="s">
        <v>801</v>
      </c>
      <c r="J14224" s="3">
        <v>108000</v>
      </c>
    </row>
    <row r="14225" spans="1:10" hidden="1" x14ac:dyDescent="0.25">
      <c r="A14225" t="s">
        <v>135</v>
      </c>
      <c r="B14225" t="s">
        <v>128</v>
      </c>
      <c r="C14225">
        <v>2025</v>
      </c>
      <c r="D14225" t="s">
        <v>58</v>
      </c>
      <c r="E14225" t="s">
        <v>45</v>
      </c>
      <c r="F14225" t="s">
        <v>46</v>
      </c>
      <c r="G14225" t="s">
        <v>49</v>
      </c>
      <c r="H14225" t="s">
        <v>248</v>
      </c>
      <c r="I14225" t="s">
        <v>524</v>
      </c>
      <c r="J14225" s="10">
        <v>85546</v>
      </c>
    </row>
    <row r="14226" spans="1:10" hidden="1" x14ac:dyDescent="0.25">
      <c r="A14226" t="s">
        <v>135</v>
      </c>
      <c r="B14226" t="s">
        <v>128</v>
      </c>
      <c r="C14226">
        <v>2025</v>
      </c>
      <c r="D14226" t="s">
        <v>58</v>
      </c>
      <c r="E14226" t="s">
        <v>45</v>
      </c>
      <c r="F14226" t="s">
        <v>46</v>
      </c>
      <c r="G14226" t="s">
        <v>49</v>
      </c>
      <c r="H14226" t="s">
        <v>249</v>
      </c>
      <c r="I14226" t="s">
        <v>471</v>
      </c>
      <c r="J14226" s="3">
        <v>519680</v>
      </c>
    </row>
    <row r="14227" spans="1:10" hidden="1" x14ac:dyDescent="0.25">
      <c r="A14227" t="s">
        <v>135</v>
      </c>
      <c r="B14227" t="s">
        <v>128</v>
      </c>
      <c r="C14227">
        <v>2025</v>
      </c>
      <c r="D14227" t="s">
        <v>58</v>
      </c>
      <c r="E14227" t="s">
        <v>45</v>
      </c>
      <c r="F14227" t="s">
        <v>46</v>
      </c>
      <c r="G14227" t="s">
        <v>49</v>
      </c>
      <c r="H14227" t="s">
        <v>249</v>
      </c>
    </row>
    <row r="14228" spans="1:10" hidden="1" x14ac:dyDescent="0.25">
      <c r="A14228" t="s">
        <v>135</v>
      </c>
      <c r="B14228" t="s">
        <v>128</v>
      </c>
      <c r="C14228">
        <v>2025</v>
      </c>
      <c r="D14228" t="s">
        <v>58</v>
      </c>
      <c r="E14228" t="s">
        <v>45</v>
      </c>
      <c r="F14228" t="s">
        <v>46</v>
      </c>
      <c r="G14228" t="s">
        <v>49</v>
      </c>
      <c r="H14228" t="s">
        <v>248</v>
      </c>
      <c r="I14228" s="90" t="s">
        <v>839</v>
      </c>
      <c r="J14228" s="3">
        <v>305798.32</v>
      </c>
    </row>
    <row r="14229" spans="1:10" hidden="1" x14ac:dyDescent="0.25">
      <c r="A14229" t="s">
        <v>135</v>
      </c>
      <c r="B14229" t="s">
        <v>128</v>
      </c>
      <c r="C14229">
        <v>2025</v>
      </c>
      <c r="D14229" t="s">
        <v>58</v>
      </c>
      <c r="E14229" t="s">
        <v>45</v>
      </c>
      <c r="F14229" t="s">
        <v>46</v>
      </c>
      <c r="G14229" t="s">
        <v>49</v>
      </c>
      <c r="H14229" t="s">
        <v>250</v>
      </c>
      <c r="I14229" s="90" t="s">
        <v>556</v>
      </c>
      <c r="J14229" s="3"/>
    </row>
    <row r="14230" spans="1:10" hidden="1" x14ac:dyDescent="0.25">
      <c r="A14230" t="s">
        <v>135</v>
      </c>
      <c r="B14230" t="s">
        <v>128</v>
      </c>
      <c r="C14230">
        <v>2025</v>
      </c>
      <c r="D14230" t="s">
        <v>58</v>
      </c>
      <c r="E14230" t="s">
        <v>45</v>
      </c>
      <c r="F14230" t="s">
        <v>46</v>
      </c>
      <c r="G14230" t="s">
        <v>49</v>
      </c>
      <c r="H14230" t="s">
        <v>250</v>
      </c>
      <c r="I14230" s="90" t="s">
        <v>809</v>
      </c>
      <c r="J14230" s="3">
        <v>32000</v>
      </c>
    </row>
    <row r="14231" spans="1:10" hidden="1" x14ac:dyDescent="0.25">
      <c r="A14231" t="s">
        <v>135</v>
      </c>
      <c r="B14231" t="s">
        <v>128</v>
      </c>
      <c r="C14231">
        <v>2025</v>
      </c>
      <c r="D14231" t="s">
        <v>58</v>
      </c>
      <c r="E14231" t="s">
        <v>45</v>
      </c>
      <c r="F14231" t="s">
        <v>46</v>
      </c>
      <c r="G14231" t="s">
        <v>49</v>
      </c>
      <c r="H14231" t="s">
        <v>250</v>
      </c>
      <c r="I14231" s="179" t="s">
        <v>832</v>
      </c>
      <c r="J14231" s="3">
        <v>16500</v>
      </c>
    </row>
    <row r="14232" spans="1:10" hidden="1" x14ac:dyDescent="0.25">
      <c r="A14232" t="s">
        <v>135</v>
      </c>
      <c r="B14232" t="s">
        <v>128</v>
      </c>
      <c r="C14232">
        <v>2025</v>
      </c>
      <c r="D14232" t="s">
        <v>58</v>
      </c>
      <c r="E14232" t="s">
        <v>45</v>
      </c>
      <c r="F14232" t="s">
        <v>46</v>
      </c>
      <c r="G14232" t="s">
        <v>49</v>
      </c>
      <c r="H14232" t="s">
        <v>250</v>
      </c>
      <c r="I14232" t="s">
        <v>837</v>
      </c>
      <c r="J14232" s="3">
        <v>42564</v>
      </c>
    </row>
    <row r="14233" spans="1:10" hidden="1" x14ac:dyDescent="0.25">
      <c r="A14233" t="s">
        <v>135</v>
      </c>
      <c r="B14233" t="s">
        <v>128</v>
      </c>
      <c r="C14233">
        <v>2025</v>
      </c>
      <c r="D14233" t="s">
        <v>58</v>
      </c>
      <c r="E14233" t="s">
        <v>45</v>
      </c>
      <c r="F14233" t="s">
        <v>46</v>
      </c>
      <c r="G14233" t="s">
        <v>49</v>
      </c>
      <c r="H14233" t="s">
        <v>250</v>
      </c>
      <c r="I14233" s="90" t="s">
        <v>835</v>
      </c>
      <c r="J14233" s="226">
        <v>64166.66</v>
      </c>
    </row>
    <row r="14234" spans="1:10" hidden="1" x14ac:dyDescent="0.25">
      <c r="A14234" t="s">
        <v>135</v>
      </c>
      <c r="B14234" t="s">
        <v>128</v>
      </c>
      <c r="C14234">
        <v>2025</v>
      </c>
      <c r="D14234" t="s">
        <v>58</v>
      </c>
      <c r="E14234" t="s">
        <v>45</v>
      </c>
      <c r="F14234" t="s">
        <v>46</v>
      </c>
      <c r="G14234" t="s">
        <v>49</v>
      </c>
      <c r="H14234" t="s">
        <v>250</v>
      </c>
      <c r="I14234" s="90" t="s">
        <v>836</v>
      </c>
      <c r="J14234" s="3">
        <v>1431018.93</v>
      </c>
    </row>
    <row r="14235" spans="1:10" hidden="1" x14ac:dyDescent="0.25">
      <c r="A14235" t="s">
        <v>135</v>
      </c>
      <c r="B14235" t="s">
        <v>128</v>
      </c>
      <c r="C14235">
        <v>2025</v>
      </c>
      <c r="D14235" t="s">
        <v>58</v>
      </c>
      <c r="E14235" t="s">
        <v>45</v>
      </c>
      <c r="F14235" t="s">
        <v>46</v>
      </c>
      <c r="G14235" t="s">
        <v>49</v>
      </c>
      <c r="H14235" t="s">
        <v>243</v>
      </c>
      <c r="I14235" s="90" t="s">
        <v>479</v>
      </c>
      <c r="J14235" s="3"/>
    </row>
    <row r="14236" spans="1:10" hidden="1" x14ac:dyDescent="0.25">
      <c r="A14236" t="s">
        <v>135</v>
      </c>
      <c r="B14236" t="s">
        <v>128</v>
      </c>
      <c r="C14236">
        <v>2025</v>
      </c>
      <c r="D14236" t="s">
        <v>58</v>
      </c>
      <c r="E14236" t="s">
        <v>45</v>
      </c>
      <c r="F14236" t="s">
        <v>46</v>
      </c>
      <c r="G14236" t="s">
        <v>49</v>
      </c>
      <c r="H14236" t="s">
        <v>333</v>
      </c>
      <c r="I14236" s="90" t="s">
        <v>556</v>
      </c>
      <c r="J14236" s="3"/>
    </row>
    <row r="14237" spans="1:10" hidden="1" x14ac:dyDescent="0.25">
      <c r="A14237" t="s">
        <v>135</v>
      </c>
      <c r="B14237" t="s">
        <v>128</v>
      </c>
      <c r="C14237">
        <v>2025</v>
      </c>
      <c r="D14237" t="s">
        <v>58</v>
      </c>
      <c r="E14237" t="s">
        <v>45</v>
      </c>
      <c r="F14237" t="s">
        <v>46</v>
      </c>
      <c r="G14237" t="s">
        <v>49</v>
      </c>
      <c r="H14237" t="s">
        <v>333</v>
      </c>
      <c r="I14237" s="90" t="s">
        <v>509</v>
      </c>
      <c r="J14237" s="3">
        <v>8000</v>
      </c>
    </row>
    <row r="14238" spans="1:10" hidden="1" x14ac:dyDescent="0.25">
      <c r="A14238" t="s">
        <v>135</v>
      </c>
      <c r="B14238" t="s">
        <v>128</v>
      </c>
      <c r="C14238">
        <v>2025</v>
      </c>
      <c r="D14238" t="s">
        <v>58</v>
      </c>
      <c r="E14238" t="s">
        <v>45</v>
      </c>
      <c r="F14238" t="s">
        <v>46</v>
      </c>
      <c r="G14238" t="s">
        <v>49</v>
      </c>
      <c r="H14238" t="s">
        <v>333</v>
      </c>
      <c r="I14238" t="s">
        <v>617</v>
      </c>
      <c r="J14238" s="3"/>
    </row>
    <row r="14239" spans="1:10" hidden="1" x14ac:dyDescent="0.25">
      <c r="A14239" t="s">
        <v>135</v>
      </c>
      <c r="B14239" t="s">
        <v>128</v>
      </c>
      <c r="C14239">
        <v>2025</v>
      </c>
      <c r="D14239" t="s">
        <v>58</v>
      </c>
      <c r="E14239" t="s">
        <v>45</v>
      </c>
      <c r="F14239" t="s">
        <v>46</v>
      </c>
      <c r="G14239" t="s">
        <v>49</v>
      </c>
      <c r="H14239" t="s">
        <v>333</v>
      </c>
      <c r="I14239" s="90" t="s">
        <v>816</v>
      </c>
      <c r="J14239" s="3"/>
    </row>
    <row r="14240" spans="1:10" hidden="1" x14ac:dyDescent="0.25">
      <c r="A14240" t="s">
        <v>135</v>
      </c>
      <c r="B14240" t="s">
        <v>128</v>
      </c>
      <c r="C14240">
        <v>2025</v>
      </c>
      <c r="D14240" t="s">
        <v>58</v>
      </c>
      <c r="E14240" t="s">
        <v>45</v>
      </c>
      <c r="F14240" t="s">
        <v>46</v>
      </c>
      <c r="G14240" t="s">
        <v>49</v>
      </c>
      <c r="H14240" t="s">
        <v>333</v>
      </c>
      <c r="I14240" s="90" t="s">
        <v>661</v>
      </c>
      <c r="J14240" s="3">
        <v>92200</v>
      </c>
    </row>
    <row r="14241" spans="1:10" hidden="1" x14ac:dyDescent="0.25">
      <c r="A14241" t="s">
        <v>135</v>
      </c>
      <c r="B14241" t="s">
        <v>128</v>
      </c>
      <c r="C14241">
        <v>2025</v>
      </c>
      <c r="D14241" t="s">
        <v>58</v>
      </c>
      <c r="E14241" t="s">
        <v>45</v>
      </c>
      <c r="F14241" t="s">
        <v>46</v>
      </c>
      <c r="G14241" t="s">
        <v>49</v>
      </c>
      <c r="H14241" t="s">
        <v>333</v>
      </c>
      <c r="I14241" t="s">
        <v>591</v>
      </c>
      <c r="J14241" s="3">
        <v>24500</v>
      </c>
    </row>
    <row r="14242" spans="1:10" hidden="1" x14ac:dyDescent="0.25">
      <c r="A14242" t="s">
        <v>135</v>
      </c>
      <c r="B14242" t="s">
        <v>128</v>
      </c>
      <c r="C14242">
        <v>2025</v>
      </c>
      <c r="D14242" t="s">
        <v>58</v>
      </c>
      <c r="E14242" t="s">
        <v>45</v>
      </c>
      <c r="F14242" t="s">
        <v>46</v>
      </c>
      <c r="G14242" t="s">
        <v>49</v>
      </c>
      <c r="H14242" t="s">
        <v>367</v>
      </c>
      <c r="I14242" t="s">
        <v>591</v>
      </c>
      <c r="J14242" s="3"/>
    </row>
    <row r="14243" spans="1:10" hidden="1" x14ac:dyDescent="0.25">
      <c r="A14243" t="s">
        <v>135</v>
      </c>
      <c r="B14243" t="s">
        <v>128</v>
      </c>
      <c r="C14243">
        <v>2025</v>
      </c>
      <c r="D14243" t="s">
        <v>58</v>
      </c>
      <c r="E14243" t="s">
        <v>45</v>
      </c>
      <c r="F14243" t="s">
        <v>46</v>
      </c>
      <c r="G14243" t="s">
        <v>49</v>
      </c>
      <c r="H14243" t="s">
        <v>367</v>
      </c>
    </row>
    <row r="14244" spans="1:10" hidden="1" x14ac:dyDescent="0.25">
      <c r="A14244" t="s">
        <v>135</v>
      </c>
      <c r="B14244" t="s">
        <v>128</v>
      </c>
      <c r="C14244">
        <v>2025</v>
      </c>
      <c r="D14244" t="s">
        <v>58</v>
      </c>
      <c r="E14244" t="s">
        <v>45</v>
      </c>
      <c r="F14244" t="s">
        <v>46</v>
      </c>
      <c r="G14244" t="s">
        <v>49</v>
      </c>
      <c r="H14244" t="s">
        <v>367</v>
      </c>
    </row>
    <row r="14245" spans="1:10" hidden="1" x14ac:dyDescent="0.25">
      <c r="A14245" t="s">
        <v>135</v>
      </c>
      <c r="B14245" t="s">
        <v>128</v>
      </c>
      <c r="C14245">
        <v>2025</v>
      </c>
      <c r="D14245" t="s">
        <v>58</v>
      </c>
      <c r="E14245" t="s">
        <v>45</v>
      </c>
      <c r="F14245" t="s">
        <v>46</v>
      </c>
      <c r="G14245" t="s">
        <v>49</v>
      </c>
      <c r="H14245" t="s">
        <v>252</v>
      </c>
    </row>
    <row r="14246" spans="1:10" hidden="1" x14ac:dyDescent="0.25">
      <c r="A14246" t="s">
        <v>135</v>
      </c>
      <c r="B14246" t="s">
        <v>128</v>
      </c>
      <c r="C14246">
        <v>2025</v>
      </c>
      <c r="D14246" t="s">
        <v>58</v>
      </c>
      <c r="E14246" t="s">
        <v>45</v>
      </c>
      <c r="F14246" t="s">
        <v>46</v>
      </c>
      <c r="G14246" t="s">
        <v>49</v>
      </c>
      <c r="H14246" t="s">
        <v>243</v>
      </c>
      <c r="I14246" s="90" t="s">
        <v>479</v>
      </c>
      <c r="J14246" s="3"/>
    </row>
    <row r="14247" spans="1:10" hidden="1" x14ac:dyDescent="0.25">
      <c r="A14247" t="s">
        <v>135</v>
      </c>
      <c r="B14247" t="s">
        <v>128</v>
      </c>
      <c r="C14247">
        <v>2025</v>
      </c>
      <c r="D14247" t="s">
        <v>58</v>
      </c>
      <c r="E14247" t="s">
        <v>45</v>
      </c>
      <c r="F14247" t="s">
        <v>46</v>
      </c>
      <c r="G14247" t="s">
        <v>49</v>
      </c>
      <c r="H14247" t="s">
        <v>243</v>
      </c>
      <c r="I14247" t="s">
        <v>802</v>
      </c>
    </row>
    <row r="14248" spans="1:10" hidden="1" x14ac:dyDescent="0.25">
      <c r="A14248" t="s">
        <v>135</v>
      </c>
      <c r="B14248" t="s">
        <v>128</v>
      </c>
      <c r="C14248">
        <v>2025</v>
      </c>
      <c r="D14248" t="s">
        <v>58</v>
      </c>
      <c r="E14248" t="s">
        <v>45</v>
      </c>
      <c r="F14248" t="s">
        <v>46</v>
      </c>
      <c r="G14248" t="s">
        <v>49</v>
      </c>
      <c r="H14248" t="s">
        <v>243</v>
      </c>
      <c r="I14248" s="90" t="s">
        <v>817</v>
      </c>
      <c r="J14248" s="3"/>
    </row>
    <row r="14249" spans="1:10" hidden="1" x14ac:dyDescent="0.25">
      <c r="A14249" t="s">
        <v>135</v>
      </c>
      <c r="B14249" t="s">
        <v>128</v>
      </c>
      <c r="C14249">
        <v>2025</v>
      </c>
      <c r="D14249" t="s">
        <v>58</v>
      </c>
      <c r="E14249" t="s">
        <v>45</v>
      </c>
      <c r="F14249" t="s">
        <v>46</v>
      </c>
      <c r="G14249" t="s">
        <v>49</v>
      </c>
      <c r="H14249" t="s">
        <v>243</v>
      </c>
    </row>
    <row r="14250" spans="1:10" hidden="1" x14ac:dyDescent="0.25">
      <c r="A14250" t="s">
        <v>135</v>
      </c>
      <c r="B14250" t="s">
        <v>128</v>
      </c>
      <c r="C14250">
        <v>2025</v>
      </c>
      <c r="D14250" t="s">
        <v>58</v>
      </c>
      <c r="E14250" t="s">
        <v>45</v>
      </c>
      <c r="F14250" t="s">
        <v>46</v>
      </c>
      <c r="G14250" t="s">
        <v>49</v>
      </c>
      <c r="H14250" t="s">
        <v>243</v>
      </c>
    </row>
    <row r="14251" spans="1:10" hidden="1" x14ac:dyDescent="0.25">
      <c r="A14251" t="s">
        <v>135</v>
      </c>
      <c r="B14251" t="s">
        <v>128</v>
      </c>
      <c r="C14251">
        <v>2025</v>
      </c>
      <c r="D14251" t="s">
        <v>58</v>
      </c>
      <c r="E14251" t="s">
        <v>45</v>
      </c>
      <c r="F14251" t="s">
        <v>46</v>
      </c>
      <c r="G14251" t="s">
        <v>49</v>
      </c>
      <c r="H14251" t="s">
        <v>243</v>
      </c>
    </row>
    <row r="14252" spans="1:10" hidden="1" x14ac:dyDescent="0.25">
      <c r="A14252" t="s">
        <v>135</v>
      </c>
      <c r="B14252" t="s">
        <v>128</v>
      </c>
      <c r="C14252">
        <v>2025</v>
      </c>
      <c r="D14252" t="s">
        <v>58</v>
      </c>
      <c r="E14252" t="s">
        <v>45</v>
      </c>
      <c r="F14252" t="s">
        <v>46</v>
      </c>
      <c r="G14252" t="s">
        <v>49</v>
      </c>
      <c r="H14252" t="s">
        <v>243</v>
      </c>
    </row>
    <row r="14253" spans="1:10" hidden="1" x14ac:dyDescent="0.25">
      <c r="A14253" t="s">
        <v>135</v>
      </c>
      <c r="B14253" t="s">
        <v>128</v>
      </c>
      <c r="C14253">
        <v>2025</v>
      </c>
      <c r="D14253" t="s">
        <v>58</v>
      </c>
      <c r="E14253" t="s">
        <v>45</v>
      </c>
      <c r="F14253" t="s">
        <v>46</v>
      </c>
      <c r="G14253" t="s">
        <v>49</v>
      </c>
      <c r="H14253" t="s">
        <v>243</v>
      </c>
    </row>
    <row r="14254" spans="1:10" hidden="1" x14ac:dyDescent="0.25">
      <c r="A14254" t="s">
        <v>135</v>
      </c>
      <c r="B14254" t="s">
        <v>128</v>
      </c>
      <c r="C14254">
        <v>2025</v>
      </c>
      <c r="D14254" t="s">
        <v>58</v>
      </c>
      <c r="E14254" t="s">
        <v>45</v>
      </c>
      <c r="F14254" t="s">
        <v>46</v>
      </c>
      <c r="G14254" t="s">
        <v>49</v>
      </c>
      <c r="H14254" t="s">
        <v>243</v>
      </c>
    </row>
    <row r="14255" spans="1:10" hidden="1" x14ac:dyDescent="0.25">
      <c r="A14255" t="s">
        <v>135</v>
      </c>
      <c r="B14255" t="s">
        <v>128</v>
      </c>
      <c r="C14255">
        <v>2025</v>
      </c>
      <c r="D14255" t="s">
        <v>58</v>
      </c>
      <c r="E14255" t="s">
        <v>45</v>
      </c>
      <c r="F14255" t="s">
        <v>46</v>
      </c>
      <c r="G14255" t="s">
        <v>49</v>
      </c>
      <c r="H14255" t="s">
        <v>243</v>
      </c>
    </row>
    <row r="14256" spans="1:10" hidden="1" x14ac:dyDescent="0.25">
      <c r="A14256" t="s">
        <v>135</v>
      </c>
      <c r="B14256" t="s">
        <v>128</v>
      </c>
      <c r="C14256">
        <v>2025</v>
      </c>
      <c r="D14256" t="s">
        <v>58</v>
      </c>
      <c r="E14256" t="s">
        <v>45</v>
      </c>
      <c r="F14256" t="s">
        <v>304</v>
      </c>
      <c r="G14256" t="s">
        <v>54</v>
      </c>
      <c r="H14256" t="s">
        <v>305</v>
      </c>
      <c r="I14256" t="s">
        <v>520</v>
      </c>
      <c r="J14256" s="3">
        <v>3963333</v>
      </c>
    </row>
    <row r="14257" spans="1:10" hidden="1" x14ac:dyDescent="0.25">
      <c r="A14257" t="s">
        <v>135</v>
      </c>
      <c r="B14257" t="s">
        <v>128</v>
      </c>
      <c r="C14257">
        <v>2025</v>
      </c>
      <c r="D14257" t="s">
        <v>58</v>
      </c>
      <c r="E14257" t="s">
        <v>45</v>
      </c>
      <c r="F14257" t="s">
        <v>304</v>
      </c>
      <c r="G14257" t="s">
        <v>54</v>
      </c>
      <c r="H14257" t="s">
        <v>305</v>
      </c>
      <c r="I14257" t="s">
        <v>704</v>
      </c>
      <c r="J14257" s="3">
        <v>3550000</v>
      </c>
    </row>
    <row r="14258" spans="1:10" hidden="1" x14ac:dyDescent="0.25">
      <c r="A14258" t="s">
        <v>135</v>
      </c>
      <c r="B14258" t="s">
        <v>128</v>
      </c>
      <c r="C14258">
        <v>2025</v>
      </c>
      <c r="D14258" t="s">
        <v>58</v>
      </c>
      <c r="E14258" t="s">
        <v>45</v>
      </c>
      <c r="F14258" t="s">
        <v>304</v>
      </c>
      <c r="G14258" t="s">
        <v>54</v>
      </c>
      <c r="H14258" t="s">
        <v>305</v>
      </c>
      <c r="I14258" t="s">
        <v>592</v>
      </c>
      <c r="J14258" s="3">
        <v>6000000</v>
      </c>
    </row>
    <row r="14259" spans="1:10" hidden="1" x14ac:dyDescent="0.25">
      <c r="A14259" t="s">
        <v>135</v>
      </c>
      <c r="B14259" t="s">
        <v>128</v>
      </c>
      <c r="C14259">
        <v>2025</v>
      </c>
      <c r="D14259" t="s">
        <v>58</v>
      </c>
      <c r="E14259" t="s">
        <v>45</v>
      </c>
      <c r="F14259" t="s">
        <v>304</v>
      </c>
      <c r="G14259" t="s">
        <v>54</v>
      </c>
      <c r="H14259" t="s">
        <v>305</v>
      </c>
      <c r="I14259" s="90" t="s">
        <v>714</v>
      </c>
      <c r="J14259" s="3">
        <v>1800000</v>
      </c>
    </row>
    <row r="14260" spans="1:10" hidden="1" x14ac:dyDescent="0.25">
      <c r="A14260" t="s">
        <v>135</v>
      </c>
      <c r="B14260" t="s">
        <v>128</v>
      </c>
      <c r="C14260">
        <v>2025</v>
      </c>
      <c r="D14260" t="s">
        <v>58</v>
      </c>
      <c r="E14260" t="s">
        <v>45</v>
      </c>
      <c r="F14260" t="s">
        <v>304</v>
      </c>
      <c r="G14260" t="s">
        <v>54</v>
      </c>
      <c r="H14260" t="s">
        <v>305</v>
      </c>
      <c r="I14260" s="90" t="s">
        <v>817</v>
      </c>
      <c r="J14260" s="3">
        <v>6550000</v>
      </c>
    </row>
    <row r="14261" spans="1:10" hidden="1" x14ac:dyDescent="0.25">
      <c r="A14261" s="227" t="s">
        <v>135</v>
      </c>
      <c r="B14261" s="227" t="s">
        <v>128</v>
      </c>
      <c r="C14261" s="227">
        <v>2025</v>
      </c>
      <c r="D14261" s="227" t="s">
        <v>58</v>
      </c>
      <c r="E14261" s="227" t="s">
        <v>45</v>
      </c>
      <c r="F14261" s="227" t="s">
        <v>304</v>
      </c>
      <c r="G14261" s="227" t="s">
        <v>54</v>
      </c>
      <c r="H14261" s="227" t="s">
        <v>306</v>
      </c>
      <c r="I14261" s="228" t="s">
        <v>714</v>
      </c>
      <c r="J14261" s="229">
        <v>200000</v>
      </c>
    </row>
    <row r="14262" spans="1:10" hidden="1" x14ac:dyDescent="0.25">
      <c r="A14262" t="s">
        <v>135</v>
      </c>
      <c r="B14262" t="s">
        <v>128</v>
      </c>
      <c r="C14262">
        <v>2025</v>
      </c>
      <c r="D14262" t="s">
        <v>58</v>
      </c>
      <c r="E14262" t="s">
        <v>45</v>
      </c>
      <c r="F14262" t="s">
        <v>304</v>
      </c>
      <c r="G14262" t="s">
        <v>54</v>
      </c>
      <c r="H14262" t="s">
        <v>307</v>
      </c>
      <c r="I14262" t="s">
        <v>520</v>
      </c>
      <c r="J14262" s="3">
        <v>1526167</v>
      </c>
    </row>
    <row r="14263" spans="1:10" hidden="1" x14ac:dyDescent="0.25">
      <c r="A14263" t="s">
        <v>135</v>
      </c>
      <c r="B14263" t="s">
        <v>128</v>
      </c>
      <c r="C14263">
        <v>2025</v>
      </c>
      <c r="D14263" t="s">
        <v>58</v>
      </c>
      <c r="E14263" t="s">
        <v>45</v>
      </c>
      <c r="F14263" t="s">
        <v>304</v>
      </c>
      <c r="G14263" t="s">
        <v>54</v>
      </c>
      <c r="H14263" t="s">
        <v>307</v>
      </c>
      <c r="I14263" t="s">
        <v>592</v>
      </c>
      <c r="J14263" s="3">
        <v>1120667</v>
      </c>
    </row>
    <row r="14264" spans="1:10" hidden="1" x14ac:dyDescent="0.25">
      <c r="A14264" t="s">
        <v>135</v>
      </c>
      <c r="B14264" t="s">
        <v>128</v>
      </c>
      <c r="C14264">
        <v>2025</v>
      </c>
      <c r="D14264" t="s">
        <v>58</v>
      </c>
      <c r="E14264" t="s">
        <v>45</v>
      </c>
      <c r="F14264" t="s">
        <v>304</v>
      </c>
      <c r="G14264" t="s">
        <v>54</v>
      </c>
      <c r="H14264" t="s">
        <v>307</v>
      </c>
      <c r="I14264" t="s">
        <v>704</v>
      </c>
      <c r="J14264" s="3">
        <v>295833</v>
      </c>
    </row>
    <row r="14265" spans="1:10" hidden="1" x14ac:dyDescent="0.25">
      <c r="A14265" t="s">
        <v>135</v>
      </c>
      <c r="B14265" t="s">
        <v>128</v>
      </c>
      <c r="C14265">
        <v>2025</v>
      </c>
      <c r="D14265" t="s">
        <v>58</v>
      </c>
      <c r="E14265" t="s">
        <v>45</v>
      </c>
      <c r="F14265" t="s">
        <v>304</v>
      </c>
      <c r="G14265" t="s">
        <v>54</v>
      </c>
      <c r="H14265" t="s">
        <v>307</v>
      </c>
      <c r="I14265" s="90" t="s">
        <v>714</v>
      </c>
      <c r="J14265" s="3">
        <v>166667</v>
      </c>
    </row>
    <row r="14266" spans="1:10" hidden="1" x14ac:dyDescent="0.25">
      <c r="A14266" t="s">
        <v>135</v>
      </c>
      <c r="B14266" t="s">
        <v>128</v>
      </c>
      <c r="C14266">
        <v>2025</v>
      </c>
      <c r="D14266" t="s">
        <v>58</v>
      </c>
      <c r="E14266" t="s">
        <v>45</v>
      </c>
      <c r="F14266" t="s">
        <v>304</v>
      </c>
      <c r="G14266" t="s">
        <v>54</v>
      </c>
      <c r="H14266" t="s">
        <v>307</v>
      </c>
      <c r="I14266" s="90" t="s">
        <v>817</v>
      </c>
      <c r="J14266" s="3">
        <v>545833</v>
      </c>
    </row>
    <row r="14267" spans="1:10" hidden="1" x14ac:dyDescent="0.25">
      <c r="A14267" t="s">
        <v>135</v>
      </c>
      <c r="B14267" t="s">
        <v>128</v>
      </c>
      <c r="C14267">
        <v>2025</v>
      </c>
      <c r="D14267" t="s">
        <v>58</v>
      </c>
      <c r="E14267" t="s">
        <v>45</v>
      </c>
      <c r="F14267" t="s">
        <v>304</v>
      </c>
      <c r="G14267" t="s">
        <v>54</v>
      </c>
      <c r="H14267" t="s">
        <v>308</v>
      </c>
      <c r="I14267" t="s">
        <v>520</v>
      </c>
      <c r="J14267" s="3">
        <v>183140</v>
      </c>
    </row>
    <row r="14268" spans="1:10" hidden="1" x14ac:dyDescent="0.25">
      <c r="A14268" t="s">
        <v>135</v>
      </c>
      <c r="B14268" t="s">
        <v>128</v>
      </c>
      <c r="C14268">
        <v>2025</v>
      </c>
      <c r="D14268" t="s">
        <v>58</v>
      </c>
      <c r="E14268" t="s">
        <v>45</v>
      </c>
      <c r="F14268" t="s">
        <v>304</v>
      </c>
      <c r="G14268" t="s">
        <v>54</v>
      </c>
      <c r="H14268" t="s">
        <v>308</v>
      </c>
      <c r="I14268" t="s">
        <v>704</v>
      </c>
      <c r="J14268" s="3">
        <v>35500</v>
      </c>
    </row>
    <row r="14269" spans="1:10" hidden="1" x14ac:dyDescent="0.25">
      <c r="A14269" t="s">
        <v>135</v>
      </c>
      <c r="B14269" t="s">
        <v>128</v>
      </c>
      <c r="C14269">
        <v>2025</v>
      </c>
      <c r="D14269" t="s">
        <v>58</v>
      </c>
      <c r="E14269" t="s">
        <v>45</v>
      </c>
      <c r="F14269" t="s">
        <v>304</v>
      </c>
      <c r="G14269" t="s">
        <v>54</v>
      </c>
      <c r="H14269" t="s">
        <v>308</v>
      </c>
      <c r="I14269" t="s">
        <v>592</v>
      </c>
      <c r="J14269" s="3">
        <v>134480</v>
      </c>
    </row>
    <row r="14270" spans="1:10" hidden="1" x14ac:dyDescent="0.25">
      <c r="A14270" t="s">
        <v>135</v>
      </c>
      <c r="B14270" t="s">
        <v>128</v>
      </c>
      <c r="C14270">
        <v>2025</v>
      </c>
      <c r="D14270" t="s">
        <v>58</v>
      </c>
      <c r="E14270" t="s">
        <v>45</v>
      </c>
      <c r="F14270" t="s">
        <v>304</v>
      </c>
      <c r="G14270" t="s">
        <v>54</v>
      </c>
      <c r="H14270" t="s">
        <v>308</v>
      </c>
      <c r="I14270" s="90" t="s">
        <v>714</v>
      </c>
      <c r="J14270" s="3">
        <v>20000</v>
      </c>
    </row>
    <row r="14271" spans="1:10" hidden="1" x14ac:dyDescent="0.25">
      <c r="A14271" t="s">
        <v>135</v>
      </c>
      <c r="B14271" t="s">
        <v>128</v>
      </c>
      <c r="C14271">
        <v>2025</v>
      </c>
      <c r="D14271" t="s">
        <v>58</v>
      </c>
      <c r="E14271" t="s">
        <v>45</v>
      </c>
      <c r="F14271" t="s">
        <v>304</v>
      </c>
      <c r="G14271" t="s">
        <v>54</v>
      </c>
      <c r="H14271" t="s">
        <v>308</v>
      </c>
      <c r="I14271" s="90" t="s">
        <v>817</v>
      </c>
      <c r="J14271" s="3">
        <v>65500</v>
      </c>
    </row>
    <row r="14272" spans="1:10" hidden="1" x14ac:dyDescent="0.25">
      <c r="A14272" t="s">
        <v>135</v>
      </c>
      <c r="B14272" t="s">
        <v>128</v>
      </c>
      <c r="C14272">
        <v>2025</v>
      </c>
      <c r="D14272" t="s">
        <v>58</v>
      </c>
      <c r="E14272" t="s">
        <v>45</v>
      </c>
      <c r="F14272" t="s">
        <v>304</v>
      </c>
      <c r="G14272" t="s">
        <v>54</v>
      </c>
      <c r="H14272" t="s">
        <v>309</v>
      </c>
      <c r="I14272" t="s">
        <v>520</v>
      </c>
      <c r="J14272" s="3">
        <v>1526167</v>
      </c>
    </row>
    <row r="14273" spans="1:10" hidden="1" x14ac:dyDescent="0.25">
      <c r="A14273" t="s">
        <v>135</v>
      </c>
      <c r="B14273" t="s">
        <v>128</v>
      </c>
      <c r="C14273">
        <v>2025</v>
      </c>
      <c r="D14273" t="s">
        <v>58</v>
      </c>
      <c r="E14273" t="s">
        <v>45</v>
      </c>
      <c r="F14273" t="s">
        <v>304</v>
      </c>
      <c r="G14273" t="s">
        <v>54</v>
      </c>
      <c r="H14273" t="s">
        <v>309</v>
      </c>
      <c r="I14273" t="s">
        <v>592</v>
      </c>
      <c r="J14273" s="3">
        <v>1120667</v>
      </c>
    </row>
    <row r="14274" spans="1:10" hidden="1" x14ac:dyDescent="0.25">
      <c r="A14274" t="s">
        <v>135</v>
      </c>
      <c r="B14274" t="s">
        <v>128</v>
      </c>
      <c r="C14274">
        <v>2025</v>
      </c>
      <c r="D14274" t="s">
        <v>58</v>
      </c>
      <c r="E14274" t="s">
        <v>45</v>
      </c>
      <c r="F14274" t="s">
        <v>304</v>
      </c>
      <c r="G14274" t="s">
        <v>54</v>
      </c>
      <c r="H14274" t="s">
        <v>309</v>
      </c>
      <c r="I14274" t="s">
        <v>704</v>
      </c>
      <c r="J14274" s="3">
        <v>295833</v>
      </c>
    </row>
    <row r="14275" spans="1:10" hidden="1" x14ac:dyDescent="0.25">
      <c r="A14275" t="s">
        <v>135</v>
      </c>
      <c r="B14275" t="s">
        <v>128</v>
      </c>
      <c r="C14275">
        <v>2025</v>
      </c>
      <c r="D14275" t="s">
        <v>58</v>
      </c>
      <c r="E14275" t="s">
        <v>45</v>
      </c>
      <c r="F14275" t="s">
        <v>304</v>
      </c>
      <c r="G14275" t="s">
        <v>54</v>
      </c>
      <c r="H14275" t="s">
        <v>309</v>
      </c>
      <c r="I14275" s="90" t="s">
        <v>714</v>
      </c>
      <c r="J14275" s="3">
        <v>166667</v>
      </c>
    </row>
    <row r="14276" spans="1:10" hidden="1" x14ac:dyDescent="0.25">
      <c r="A14276" t="s">
        <v>135</v>
      </c>
      <c r="B14276" t="s">
        <v>128</v>
      </c>
      <c r="C14276">
        <v>2025</v>
      </c>
      <c r="D14276" t="s">
        <v>58</v>
      </c>
      <c r="E14276" t="s">
        <v>45</v>
      </c>
      <c r="F14276" t="s">
        <v>304</v>
      </c>
      <c r="G14276" t="s">
        <v>54</v>
      </c>
      <c r="H14276" t="s">
        <v>309</v>
      </c>
      <c r="I14276" s="90" t="s">
        <v>817</v>
      </c>
      <c r="J14276" s="3">
        <v>545833</v>
      </c>
    </row>
    <row r="14277" spans="1:10" hidden="1" x14ac:dyDescent="0.25">
      <c r="A14277" t="s">
        <v>135</v>
      </c>
      <c r="B14277" t="s">
        <v>128</v>
      </c>
      <c r="C14277">
        <v>2025</v>
      </c>
      <c r="D14277" t="s">
        <v>58</v>
      </c>
      <c r="E14277" t="s">
        <v>45</v>
      </c>
      <c r="F14277" t="s">
        <v>304</v>
      </c>
      <c r="G14277" t="s">
        <v>54</v>
      </c>
      <c r="H14277" t="s">
        <v>310</v>
      </c>
      <c r="I14277" t="s">
        <v>520</v>
      </c>
      <c r="J14277" s="3">
        <v>1903550</v>
      </c>
    </row>
    <row r="14278" spans="1:10" hidden="1" x14ac:dyDescent="0.25">
      <c r="A14278" t="s">
        <v>135</v>
      </c>
      <c r="B14278" t="s">
        <v>128</v>
      </c>
      <c r="C14278">
        <v>2025</v>
      </c>
      <c r="D14278" t="s">
        <v>58</v>
      </c>
      <c r="E14278" t="s">
        <v>45</v>
      </c>
      <c r="F14278" t="s">
        <v>304</v>
      </c>
      <c r="G14278" t="s">
        <v>54</v>
      </c>
      <c r="H14278" t="s">
        <v>310</v>
      </c>
      <c r="I14278" t="s">
        <v>592</v>
      </c>
      <c r="J14278" s="3">
        <v>560333</v>
      </c>
    </row>
    <row r="14279" spans="1:10" hidden="1" x14ac:dyDescent="0.25">
      <c r="A14279" t="s">
        <v>135</v>
      </c>
      <c r="B14279" t="s">
        <v>128</v>
      </c>
      <c r="C14279">
        <v>2025</v>
      </c>
      <c r="D14279" t="s">
        <v>58</v>
      </c>
      <c r="E14279" t="s">
        <v>45</v>
      </c>
      <c r="F14279" t="s">
        <v>304</v>
      </c>
      <c r="G14279" t="s">
        <v>54</v>
      </c>
      <c r="H14279" t="s">
        <v>310</v>
      </c>
      <c r="I14279" t="s">
        <v>704</v>
      </c>
      <c r="J14279" s="3">
        <v>147917</v>
      </c>
    </row>
    <row r="14280" spans="1:10" hidden="1" x14ac:dyDescent="0.25">
      <c r="A14280" t="s">
        <v>135</v>
      </c>
      <c r="B14280" t="s">
        <v>128</v>
      </c>
      <c r="C14280">
        <v>2025</v>
      </c>
      <c r="D14280" t="s">
        <v>58</v>
      </c>
      <c r="E14280" t="s">
        <v>45</v>
      </c>
      <c r="F14280" t="s">
        <v>304</v>
      </c>
      <c r="G14280" t="s">
        <v>54</v>
      </c>
      <c r="H14280" t="s">
        <v>310</v>
      </c>
      <c r="I14280" s="90" t="s">
        <v>714</v>
      </c>
      <c r="J14280" s="3">
        <v>75000</v>
      </c>
    </row>
    <row r="14281" spans="1:10" hidden="1" x14ac:dyDescent="0.25">
      <c r="A14281" t="s">
        <v>135</v>
      </c>
      <c r="B14281" t="s">
        <v>128</v>
      </c>
      <c r="C14281">
        <v>2025</v>
      </c>
      <c r="D14281" t="s">
        <v>58</v>
      </c>
      <c r="E14281" t="s">
        <v>45</v>
      </c>
      <c r="F14281" t="s">
        <v>304</v>
      </c>
      <c r="G14281" t="s">
        <v>54</v>
      </c>
      <c r="H14281" t="s">
        <v>310</v>
      </c>
      <c r="I14281" s="90" t="s">
        <v>817</v>
      </c>
      <c r="J14281" s="3">
        <v>272917</v>
      </c>
    </row>
    <row r="14282" spans="1:10" hidden="1" x14ac:dyDescent="0.25">
      <c r="A14282" t="s">
        <v>135</v>
      </c>
      <c r="B14282" t="s">
        <v>128</v>
      </c>
      <c r="C14282">
        <v>2025</v>
      </c>
      <c r="D14282" t="s">
        <v>58</v>
      </c>
      <c r="E14282" t="s">
        <v>45</v>
      </c>
      <c r="F14282" t="s">
        <v>304</v>
      </c>
      <c r="G14282" t="s">
        <v>54</v>
      </c>
      <c r="H14282" t="s">
        <v>332</v>
      </c>
    </row>
    <row r="14283" spans="1:10" hidden="1" x14ac:dyDescent="0.25">
      <c r="A14283" t="s">
        <v>135</v>
      </c>
      <c r="B14283" t="s">
        <v>128</v>
      </c>
      <c r="C14283">
        <v>2025</v>
      </c>
      <c r="D14283" t="s">
        <v>58</v>
      </c>
      <c r="E14283" t="s">
        <v>45</v>
      </c>
      <c r="F14283" t="s">
        <v>304</v>
      </c>
      <c r="G14283" t="s">
        <v>54</v>
      </c>
      <c r="H14283" s="90" t="s">
        <v>828</v>
      </c>
      <c r="I14283" s="90" t="s">
        <v>817</v>
      </c>
      <c r="J14283" s="3"/>
    </row>
    <row r="14284" spans="1:10" hidden="1" x14ac:dyDescent="0.25">
      <c r="A14284" t="s">
        <v>135</v>
      </c>
      <c r="B14284" t="s">
        <v>128</v>
      </c>
      <c r="C14284">
        <v>2025</v>
      </c>
      <c r="D14284" t="s">
        <v>58</v>
      </c>
      <c r="E14284" t="s">
        <v>45</v>
      </c>
      <c r="F14284" t="s">
        <v>304</v>
      </c>
      <c r="G14284" t="s">
        <v>54</v>
      </c>
      <c r="H14284" t="s">
        <v>453</v>
      </c>
      <c r="I14284" t="s">
        <v>520</v>
      </c>
      <c r="J14284" s="22">
        <v>14214000</v>
      </c>
    </row>
    <row r="14285" spans="1:10" hidden="1" x14ac:dyDescent="0.25">
      <c r="A14285" t="s">
        <v>135</v>
      </c>
      <c r="B14285" t="s">
        <v>128</v>
      </c>
      <c r="C14285">
        <v>2025</v>
      </c>
      <c r="D14285" t="s">
        <v>58</v>
      </c>
      <c r="E14285" t="s">
        <v>45</v>
      </c>
      <c r="F14285" t="s">
        <v>304</v>
      </c>
      <c r="G14285" t="s">
        <v>54</v>
      </c>
      <c r="H14285" t="s">
        <v>453</v>
      </c>
      <c r="I14285" t="s">
        <v>592</v>
      </c>
      <c r="J14285" s="10">
        <v>7448000</v>
      </c>
    </row>
    <row r="14286" spans="1:10" hidden="1" x14ac:dyDescent="0.25">
      <c r="A14286" t="s">
        <v>135</v>
      </c>
      <c r="B14286" t="s">
        <v>128</v>
      </c>
      <c r="C14286">
        <v>2025</v>
      </c>
      <c r="D14286" t="s">
        <v>58</v>
      </c>
      <c r="E14286" t="s">
        <v>45</v>
      </c>
      <c r="F14286" t="s">
        <v>304</v>
      </c>
      <c r="G14286" t="s">
        <v>54</v>
      </c>
      <c r="H14286" t="s">
        <v>312</v>
      </c>
    </row>
    <row r="14287" spans="1:10" hidden="1" x14ac:dyDescent="0.25">
      <c r="A14287" t="s">
        <v>135</v>
      </c>
      <c r="B14287" t="s">
        <v>128</v>
      </c>
      <c r="C14287">
        <v>2025</v>
      </c>
      <c r="D14287" t="s">
        <v>58</v>
      </c>
      <c r="E14287" t="s">
        <v>45</v>
      </c>
      <c r="F14287" t="s">
        <v>304</v>
      </c>
      <c r="G14287" t="s">
        <v>54</v>
      </c>
      <c r="H14287" t="s">
        <v>313</v>
      </c>
      <c r="I14287" t="s">
        <v>559</v>
      </c>
      <c r="J14287" s="3">
        <v>227438</v>
      </c>
    </row>
    <row r="14288" spans="1:10" hidden="1" x14ac:dyDescent="0.25">
      <c r="A14288" t="s">
        <v>135</v>
      </c>
      <c r="B14288" t="s">
        <v>128</v>
      </c>
      <c r="C14288">
        <v>2025</v>
      </c>
      <c r="D14288" t="s">
        <v>58</v>
      </c>
      <c r="E14288" t="s">
        <v>45</v>
      </c>
      <c r="F14288" t="s">
        <v>304</v>
      </c>
      <c r="G14288" t="s">
        <v>54</v>
      </c>
      <c r="H14288" t="s">
        <v>593</v>
      </c>
      <c r="I14288" t="s">
        <v>514</v>
      </c>
      <c r="J14288" s="10">
        <v>1569402</v>
      </c>
    </row>
    <row r="14289" spans="1:10" hidden="1" x14ac:dyDescent="0.25">
      <c r="A14289" t="s">
        <v>135</v>
      </c>
      <c r="B14289" t="s">
        <v>128</v>
      </c>
      <c r="C14289">
        <v>2025</v>
      </c>
      <c r="D14289" t="s">
        <v>58</v>
      </c>
      <c r="E14289" t="s">
        <v>45</v>
      </c>
      <c r="F14289" t="s">
        <v>304</v>
      </c>
      <c r="G14289" t="s">
        <v>54</v>
      </c>
      <c r="H14289" t="s">
        <v>314</v>
      </c>
      <c r="I14289" t="s">
        <v>398</v>
      </c>
      <c r="J14289" s="3">
        <v>4173677</v>
      </c>
    </row>
    <row r="14290" spans="1:10" hidden="1" x14ac:dyDescent="0.25">
      <c r="A14290" t="s">
        <v>135</v>
      </c>
      <c r="B14290" t="s">
        <v>128</v>
      </c>
      <c r="C14290">
        <v>2025</v>
      </c>
      <c r="D14290" t="s">
        <v>58</v>
      </c>
      <c r="E14290" t="s">
        <v>45</v>
      </c>
      <c r="F14290" t="s">
        <v>304</v>
      </c>
      <c r="G14290" t="s">
        <v>54</v>
      </c>
      <c r="H14290" t="s">
        <v>314</v>
      </c>
      <c r="I14290" t="s">
        <v>810</v>
      </c>
      <c r="J14290" s="3">
        <v>216000</v>
      </c>
    </row>
    <row r="14291" spans="1:10" hidden="1" x14ac:dyDescent="0.25">
      <c r="A14291" t="s">
        <v>135</v>
      </c>
      <c r="B14291" t="s">
        <v>128</v>
      </c>
      <c r="C14291">
        <v>2025</v>
      </c>
      <c r="D14291" t="s">
        <v>58</v>
      </c>
      <c r="E14291" t="s">
        <v>45</v>
      </c>
      <c r="F14291" t="s">
        <v>304</v>
      </c>
      <c r="G14291" t="s">
        <v>54</v>
      </c>
      <c r="H14291" t="s">
        <v>314</v>
      </c>
      <c r="I14291" s="90" t="s">
        <v>400</v>
      </c>
      <c r="J14291" s="3">
        <v>786100</v>
      </c>
    </row>
    <row r="14292" spans="1:10" hidden="1" x14ac:dyDescent="0.25">
      <c r="A14292" t="s">
        <v>135</v>
      </c>
      <c r="B14292" t="s">
        <v>128</v>
      </c>
      <c r="C14292">
        <v>2025</v>
      </c>
      <c r="D14292" t="s">
        <v>58</v>
      </c>
      <c r="E14292" t="s">
        <v>45</v>
      </c>
      <c r="F14292" t="s">
        <v>304</v>
      </c>
      <c r="G14292" t="s">
        <v>54</v>
      </c>
      <c r="H14292" t="s">
        <v>315</v>
      </c>
      <c r="I14292" t="s">
        <v>454</v>
      </c>
      <c r="J14292" s="3">
        <v>738600</v>
      </c>
    </row>
    <row r="14293" spans="1:10" hidden="1" x14ac:dyDescent="0.25">
      <c r="A14293" t="s">
        <v>135</v>
      </c>
      <c r="B14293" t="s">
        <v>128</v>
      </c>
      <c r="C14293">
        <v>2025</v>
      </c>
      <c r="D14293" t="s">
        <v>58</v>
      </c>
      <c r="E14293" t="s">
        <v>45</v>
      </c>
      <c r="F14293" t="s">
        <v>304</v>
      </c>
      <c r="G14293" t="s">
        <v>54</v>
      </c>
      <c r="H14293" t="s">
        <v>315</v>
      </c>
      <c r="I14293" t="s">
        <v>594</v>
      </c>
      <c r="J14293" s="3">
        <v>1014000</v>
      </c>
    </row>
    <row r="14294" spans="1:10" hidden="1" x14ac:dyDescent="0.25">
      <c r="A14294" t="s">
        <v>135</v>
      </c>
      <c r="B14294" t="s">
        <v>128</v>
      </c>
      <c r="C14294">
        <v>2025</v>
      </c>
      <c r="D14294" t="s">
        <v>58</v>
      </c>
      <c r="E14294" t="s">
        <v>45</v>
      </c>
      <c r="F14294" t="s">
        <v>304</v>
      </c>
      <c r="G14294" t="s">
        <v>54</v>
      </c>
      <c r="H14294" t="s">
        <v>315</v>
      </c>
      <c r="I14294" t="s">
        <v>840</v>
      </c>
      <c r="J14294" s="3">
        <v>554000</v>
      </c>
    </row>
    <row r="14295" spans="1:10" hidden="1" x14ac:dyDescent="0.25">
      <c r="A14295" t="s">
        <v>135</v>
      </c>
      <c r="B14295" t="s">
        <v>128</v>
      </c>
      <c r="C14295">
        <v>2025</v>
      </c>
      <c r="D14295" t="s">
        <v>58</v>
      </c>
      <c r="E14295" t="s">
        <v>45</v>
      </c>
      <c r="F14295" t="s">
        <v>304</v>
      </c>
      <c r="G14295" t="s">
        <v>54</v>
      </c>
      <c r="H14295" t="s">
        <v>841</v>
      </c>
      <c r="I14295" t="s">
        <v>842</v>
      </c>
      <c r="J14295" s="10">
        <v>369400</v>
      </c>
    </row>
    <row r="14296" spans="1:10" hidden="1" x14ac:dyDescent="0.25">
      <c r="A14296" t="s">
        <v>135</v>
      </c>
      <c r="B14296" t="s">
        <v>128</v>
      </c>
      <c r="C14296">
        <v>2025</v>
      </c>
      <c r="D14296" t="s">
        <v>58</v>
      </c>
      <c r="E14296" t="s">
        <v>45</v>
      </c>
      <c r="F14296" t="s">
        <v>304</v>
      </c>
      <c r="G14296" t="s">
        <v>49</v>
      </c>
      <c r="H14296" t="s">
        <v>317</v>
      </c>
      <c r="I14296" t="s">
        <v>520</v>
      </c>
    </row>
    <row r="14297" spans="1:10" hidden="1" x14ac:dyDescent="0.25">
      <c r="A14297" t="s">
        <v>135</v>
      </c>
      <c r="B14297" t="s">
        <v>128</v>
      </c>
      <c r="C14297">
        <v>2025</v>
      </c>
      <c r="D14297" t="s">
        <v>58</v>
      </c>
      <c r="E14297" t="s">
        <v>45</v>
      </c>
      <c r="F14297" t="s">
        <v>50</v>
      </c>
      <c r="G14297" t="s">
        <v>56</v>
      </c>
      <c r="H14297" t="s">
        <v>124</v>
      </c>
      <c r="I14297" t="s">
        <v>401</v>
      </c>
      <c r="J14297" s="3">
        <v>143990</v>
      </c>
    </row>
    <row r="14298" spans="1:10" hidden="1" x14ac:dyDescent="0.25">
      <c r="A14298" t="s">
        <v>135</v>
      </c>
      <c r="B14298" t="s">
        <v>128</v>
      </c>
      <c r="C14298">
        <v>2025</v>
      </c>
      <c r="D14298" t="s">
        <v>58</v>
      </c>
      <c r="E14298" t="s">
        <v>45</v>
      </c>
      <c r="F14298" t="s">
        <v>50</v>
      </c>
      <c r="G14298" t="s">
        <v>56</v>
      </c>
      <c r="H14298" t="s">
        <v>98</v>
      </c>
      <c r="I14298" t="s">
        <v>401</v>
      </c>
      <c r="J14298" s="3">
        <v>261200</v>
      </c>
    </row>
    <row r="14299" spans="1:10" hidden="1" x14ac:dyDescent="0.25">
      <c r="A14299" t="s">
        <v>135</v>
      </c>
      <c r="B14299" t="s">
        <v>128</v>
      </c>
      <c r="C14299">
        <v>2025</v>
      </c>
      <c r="D14299" t="s">
        <v>58</v>
      </c>
      <c r="E14299" t="s">
        <v>45</v>
      </c>
      <c r="F14299" t="s">
        <v>50</v>
      </c>
      <c r="G14299" t="s">
        <v>56</v>
      </c>
      <c r="H14299" t="s">
        <v>98</v>
      </c>
      <c r="I14299" t="s">
        <v>569</v>
      </c>
      <c r="J14299" s="3">
        <v>1180828</v>
      </c>
    </row>
    <row r="14300" spans="1:10" hidden="1" x14ac:dyDescent="0.25">
      <c r="A14300" t="s">
        <v>135</v>
      </c>
      <c r="B14300" t="s">
        <v>128</v>
      </c>
      <c r="C14300">
        <v>2025</v>
      </c>
      <c r="D14300" t="s">
        <v>58</v>
      </c>
      <c r="E14300" t="s">
        <v>45</v>
      </c>
      <c r="F14300" t="s">
        <v>50</v>
      </c>
      <c r="G14300" t="s">
        <v>56</v>
      </c>
      <c r="H14300" t="s">
        <v>265</v>
      </c>
      <c r="I14300" s="90" t="s">
        <v>398</v>
      </c>
      <c r="J14300" s="3"/>
    </row>
    <row r="14301" spans="1:10" hidden="1" x14ac:dyDescent="0.25">
      <c r="A14301" t="s">
        <v>135</v>
      </c>
      <c r="B14301" t="s">
        <v>128</v>
      </c>
      <c r="C14301">
        <v>2025</v>
      </c>
      <c r="D14301" t="s">
        <v>58</v>
      </c>
      <c r="E14301" t="s">
        <v>45</v>
      </c>
      <c r="F14301" t="s">
        <v>50</v>
      </c>
      <c r="G14301" t="s">
        <v>56</v>
      </c>
      <c r="H14301" t="s">
        <v>265</v>
      </c>
      <c r="I14301" t="s">
        <v>454</v>
      </c>
    </row>
    <row r="14302" spans="1:10" hidden="1" x14ac:dyDescent="0.25">
      <c r="A14302" t="s">
        <v>135</v>
      </c>
      <c r="B14302" t="s">
        <v>128</v>
      </c>
      <c r="C14302">
        <v>2025</v>
      </c>
      <c r="D14302" t="s">
        <v>58</v>
      </c>
      <c r="E14302" t="s">
        <v>45</v>
      </c>
      <c r="F14302" t="s">
        <v>50</v>
      </c>
      <c r="G14302" t="s">
        <v>56</v>
      </c>
      <c r="H14302" t="s">
        <v>265</v>
      </c>
      <c r="I14302" t="s">
        <v>675</v>
      </c>
    </row>
    <row r="14303" spans="1:10" hidden="1" x14ac:dyDescent="0.25">
      <c r="A14303" t="s">
        <v>135</v>
      </c>
      <c r="B14303" t="s">
        <v>128</v>
      </c>
      <c r="C14303">
        <v>2025</v>
      </c>
      <c r="D14303" t="s">
        <v>58</v>
      </c>
      <c r="E14303" t="s">
        <v>45</v>
      </c>
      <c r="F14303" t="s">
        <v>50</v>
      </c>
      <c r="G14303" t="s">
        <v>56</v>
      </c>
      <c r="H14303" t="s">
        <v>265</v>
      </c>
      <c r="I14303" t="s">
        <v>514</v>
      </c>
    </row>
    <row r="14304" spans="1:10" hidden="1" x14ac:dyDescent="0.25">
      <c r="A14304" t="s">
        <v>135</v>
      </c>
      <c r="B14304" t="s">
        <v>128</v>
      </c>
      <c r="C14304">
        <v>2025</v>
      </c>
      <c r="D14304" t="s">
        <v>58</v>
      </c>
      <c r="E14304" t="s">
        <v>45</v>
      </c>
      <c r="F14304" t="s">
        <v>50</v>
      </c>
      <c r="G14304" t="s">
        <v>56</v>
      </c>
      <c r="H14304" t="s">
        <v>265</v>
      </c>
      <c r="I14304" t="s">
        <v>581</v>
      </c>
    </row>
    <row r="14305" spans="1:10" hidden="1" x14ac:dyDescent="0.25">
      <c r="A14305" t="s">
        <v>135</v>
      </c>
      <c r="B14305" t="s">
        <v>128</v>
      </c>
      <c r="C14305">
        <v>2025</v>
      </c>
      <c r="D14305" t="s">
        <v>58</v>
      </c>
      <c r="E14305" t="s">
        <v>45</v>
      </c>
      <c r="F14305" t="s">
        <v>50</v>
      </c>
      <c r="G14305" t="s">
        <v>56</v>
      </c>
      <c r="H14305" t="s">
        <v>265</v>
      </c>
      <c r="I14305" t="s">
        <v>399</v>
      </c>
    </row>
    <row r="14306" spans="1:10" hidden="1" x14ac:dyDescent="0.25">
      <c r="A14306" t="s">
        <v>135</v>
      </c>
      <c r="B14306" t="s">
        <v>128</v>
      </c>
      <c r="C14306">
        <v>2025</v>
      </c>
      <c r="D14306" t="s">
        <v>58</v>
      </c>
      <c r="E14306" t="s">
        <v>45</v>
      </c>
      <c r="F14306" t="s">
        <v>50</v>
      </c>
      <c r="G14306" t="s">
        <v>56</v>
      </c>
      <c r="H14306" t="s">
        <v>265</v>
      </c>
      <c r="I14306" t="s">
        <v>403</v>
      </c>
      <c r="J14306" s="3"/>
    </row>
    <row r="14307" spans="1:10" hidden="1" x14ac:dyDescent="0.25">
      <c r="A14307" t="s">
        <v>135</v>
      </c>
      <c r="B14307" t="s">
        <v>128</v>
      </c>
      <c r="C14307">
        <v>2025</v>
      </c>
      <c r="D14307" t="s">
        <v>58</v>
      </c>
      <c r="E14307" t="s">
        <v>45</v>
      </c>
      <c r="F14307" t="s">
        <v>50</v>
      </c>
      <c r="G14307" t="s">
        <v>56</v>
      </c>
      <c r="H14307" t="s">
        <v>690</v>
      </c>
      <c r="I14307" t="s">
        <v>382</v>
      </c>
    </row>
    <row r="14308" spans="1:10" hidden="1" x14ac:dyDescent="0.25">
      <c r="A14308" t="s">
        <v>135</v>
      </c>
      <c r="B14308" t="s">
        <v>128</v>
      </c>
      <c r="C14308">
        <v>2025</v>
      </c>
      <c r="D14308" t="s">
        <v>58</v>
      </c>
      <c r="E14308" t="s">
        <v>45</v>
      </c>
      <c r="F14308" t="s">
        <v>50</v>
      </c>
      <c r="G14308" t="s">
        <v>56</v>
      </c>
      <c r="H14308" t="s">
        <v>690</v>
      </c>
      <c r="I14308" t="s">
        <v>576</v>
      </c>
    </row>
    <row r="14309" spans="1:10" hidden="1" x14ac:dyDescent="0.25">
      <c r="A14309" t="s">
        <v>135</v>
      </c>
      <c r="B14309" t="s">
        <v>128</v>
      </c>
      <c r="C14309">
        <v>2025</v>
      </c>
      <c r="D14309" t="s">
        <v>58</v>
      </c>
      <c r="E14309" t="s">
        <v>45</v>
      </c>
      <c r="F14309" t="s">
        <v>50</v>
      </c>
      <c r="G14309" t="s">
        <v>56</v>
      </c>
      <c r="H14309" t="s">
        <v>193</v>
      </c>
      <c r="I14309" t="s">
        <v>702</v>
      </c>
      <c r="J14309" s="3">
        <v>9989035.6199999992</v>
      </c>
    </row>
    <row r="14310" spans="1:10" hidden="1" x14ac:dyDescent="0.25">
      <c r="A14310" t="s">
        <v>135</v>
      </c>
      <c r="B14310" t="s">
        <v>128</v>
      </c>
      <c r="C14310">
        <v>2025</v>
      </c>
      <c r="D14310" t="s">
        <v>58</v>
      </c>
      <c r="E14310" t="s">
        <v>45</v>
      </c>
      <c r="F14310" t="s">
        <v>50</v>
      </c>
      <c r="G14310" t="s">
        <v>56</v>
      </c>
      <c r="H14310" t="s">
        <v>193</v>
      </c>
      <c r="I14310" t="s">
        <v>408</v>
      </c>
    </row>
    <row r="14311" spans="1:10" hidden="1" x14ac:dyDescent="0.25">
      <c r="A14311" t="s">
        <v>135</v>
      </c>
      <c r="B14311" t="s">
        <v>128</v>
      </c>
      <c r="C14311">
        <v>2025</v>
      </c>
      <c r="D14311" t="s">
        <v>58</v>
      </c>
      <c r="E14311" t="s">
        <v>45</v>
      </c>
      <c r="F14311" t="s">
        <v>50</v>
      </c>
      <c r="G14311" t="s">
        <v>101</v>
      </c>
      <c r="H14311" t="s">
        <v>99</v>
      </c>
      <c r="I14311" t="s">
        <v>401</v>
      </c>
      <c r="J14311" s="3">
        <v>928075.01</v>
      </c>
    </row>
    <row r="14312" spans="1:10" hidden="1" x14ac:dyDescent="0.25">
      <c r="A14312" t="s">
        <v>135</v>
      </c>
      <c r="B14312" t="s">
        <v>128</v>
      </c>
      <c r="C14312">
        <v>2025</v>
      </c>
      <c r="D14312" t="s">
        <v>58</v>
      </c>
      <c r="E14312" t="s">
        <v>45</v>
      </c>
      <c r="F14312" t="s">
        <v>50</v>
      </c>
      <c r="G14312" t="s">
        <v>49</v>
      </c>
      <c r="H14312" t="s">
        <v>829</v>
      </c>
      <c r="I14312" s="90" t="s">
        <v>422</v>
      </c>
      <c r="J14312" s="3"/>
    </row>
    <row r="14313" spans="1:10" hidden="1" x14ac:dyDescent="0.25">
      <c r="A14313" t="s">
        <v>135</v>
      </c>
      <c r="B14313" t="s">
        <v>128</v>
      </c>
      <c r="C14313">
        <v>2025</v>
      </c>
      <c r="D14313" t="s">
        <v>58</v>
      </c>
      <c r="E14313" t="s">
        <v>45</v>
      </c>
      <c r="F14313" t="s">
        <v>50</v>
      </c>
      <c r="G14313" t="s">
        <v>101</v>
      </c>
      <c r="H14313" t="s">
        <v>255</v>
      </c>
      <c r="I14313" t="s">
        <v>408</v>
      </c>
    </row>
    <row r="14314" spans="1:10" hidden="1" x14ac:dyDescent="0.25">
      <c r="A14314" t="s">
        <v>135</v>
      </c>
      <c r="B14314" t="s">
        <v>128</v>
      </c>
      <c r="C14314">
        <v>2025</v>
      </c>
      <c r="D14314" t="s">
        <v>58</v>
      </c>
      <c r="E14314" t="s">
        <v>45</v>
      </c>
      <c r="F14314" t="s">
        <v>50</v>
      </c>
      <c r="G14314" t="s">
        <v>101</v>
      </c>
      <c r="H14314" t="s">
        <v>255</v>
      </c>
      <c r="I14314" t="s">
        <v>383</v>
      </c>
      <c r="J14314" s="3"/>
    </row>
    <row r="14315" spans="1:10" hidden="1" x14ac:dyDescent="0.25">
      <c r="A14315" t="s">
        <v>135</v>
      </c>
      <c r="B14315" t="s">
        <v>128</v>
      </c>
      <c r="C14315">
        <v>2025</v>
      </c>
      <c r="D14315" t="s">
        <v>58</v>
      </c>
      <c r="E14315" t="s">
        <v>45</v>
      </c>
      <c r="F14315" t="s">
        <v>50</v>
      </c>
      <c r="G14315" t="s">
        <v>101</v>
      </c>
      <c r="H14315" t="s">
        <v>255</v>
      </c>
      <c r="I14315" t="s">
        <v>518</v>
      </c>
      <c r="J14315" s="3"/>
    </row>
    <row r="14316" spans="1:10" hidden="1" x14ac:dyDescent="0.25">
      <c r="A14316" t="s">
        <v>135</v>
      </c>
      <c r="B14316" t="s">
        <v>128</v>
      </c>
      <c r="C14316">
        <v>2025</v>
      </c>
      <c r="D14316" t="s">
        <v>58</v>
      </c>
      <c r="E14316" t="s">
        <v>45</v>
      </c>
      <c r="F14316" t="s">
        <v>50</v>
      </c>
      <c r="G14316" t="s">
        <v>101</v>
      </c>
      <c r="H14316" t="s">
        <v>255</v>
      </c>
      <c r="I14316" t="s">
        <v>429</v>
      </c>
    </row>
    <row r="14317" spans="1:10" hidden="1" x14ac:dyDescent="0.25">
      <c r="A14317" t="s">
        <v>135</v>
      </c>
      <c r="B14317" t="s">
        <v>128</v>
      </c>
      <c r="C14317">
        <v>2025</v>
      </c>
      <c r="D14317" t="s">
        <v>58</v>
      </c>
      <c r="E14317" t="s">
        <v>45</v>
      </c>
      <c r="F14317" t="s">
        <v>50</v>
      </c>
      <c r="G14317" t="s">
        <v>101</v>
      </c>
      <c r="H14317" t="s">
        <v>255</v>
      </c>
      <c r="I14317" s="90" t="s">
        <v>699</v>
      </c>
      <c r="J14317" s="3">
        <v>2400</v>
      </c>
    </row>
    <row r="14318" spans="1:10" hidden="1" x14ac:dyDescent="0.25">
      <c r="A14318" t="s">
        <v>135</v>
      </c>
      <c r="B14318" t="s">
        <v>128</v>
      </c>
      <c r="C14318">
        <v>2025</v>
      </c>
      <c r="D14318" t="s">
        <v>58</v>
      </c>
      <c r="E14318" t="s">
        <v>45</v>
      </c>
      <c r="F14318" t="s">
        <v>50</v>
      </c>
      <c r="G14318" t="s">
        <v>101</v>
      </c>
      <c r="H14318" t="s">
        <v>255</v>
      </c>
      <c r="I14318" s="90" t="s">
        <v>827</v>
      </c>
      <c r="J14318" s="3"/>
    </row>
    <row r="14319" spans="1:10" hidden="1" x14ac:dyDescent="0.25">
      <c r="A14319" t="s">
        <v>135</v>
      </c>
      <c r="B14319" t="s">
        <v>128</v>
      </c>
      <c r="C14319">
        <v>2025</v>
      </c>
      <c r="D14319" t="s">
        <v>58</v>
      </c>
      <c r="E14319" t="s">
        <v>45</v>
      </c>
      <c r="F14319" t="s">
        <v>50</v>
      </c>
      <c r="G14319" t="s">
        <v>101</v>
      </c>
      <c r="H14319" t="s">
        <v>255</v>
      </c>
      <c r="I14319" t="s">
        <v>442</v>
      </c>
      <c r="J14319" s="3">
        <v>2541</v>
      </c>
    </row>
    <row r="14320" spans="1:10" hidden="1" x14ac:dyDescent="0.25">
      <c r="A14320" t="s">
        <v>135</v>
      </c>
      <c r="B14320" t="s">
        <v>128</v>
      </c>
      <c r="C14320">
        <v>2025</v>
      </c>
      <c r="D14320" t="s">
        <v>58</v>
      </c>
      <c r="E14320" t="s">
        <v>45</v>
      </c>
      <c r="F14320" t="s">
        <v>50</v>
      </c>
      <c r="G14320" t="s">
        <v>101</v>
      </c>
      <c r="H14320" t="s">
        <v>255</v>
      </c>
      <c r="I14320" s="90" t="s">
        <v>831</v>
      </c>
      <c r="J14320" s="3">
        <v>8500</v>
      </c>
    </row>
    <row r="14321" spans="1:10" hidden="1" x14ac:dyDescent="0.25">
      <c r="A14321" t="s">
        <v>135</v>
      </c>
      <c r="B14321" t="s">
        <v>128</v>
      </c>
      <c r="C14321">
        <v>2025</v>
      </c>
      <c r="D14321" t="s">
        <v>58</v>
      </c>
      <c r="E14321" t="s">
        <v>45</v>
      </c>
      <c r="F14321" t="s">
        <v>50</v>
      </c>
      <c r="G14321" t="s">
        <v>101</v>
      </c>
      <c r="H14321" t="s">
        <v>255</v>
      </c>
      <c r="I14321" s="90" t="s">
        <v>822</v>
      </c>
      <c r="J14321" s="3">
        <v>27375</v>
      </c>
    </row>
    <row r="14322" spans="1:10" hidden="1" x14ac:dyDescent="0.25">
      <c r="A14322" t="s">
        <v>135</v>
      </c>
      <c r="B14322" t="s">
        <v>128</v>
      </c>
      <c r="C14322">
        <v>2025</v>
      </c>
      <c r="D14322" t="s">
        <v>58</v>
      </c>
      <c r="E14322" t="s">
        <v>45</v>
      </c>
      <c r="F14322" t="s">
        <v>50</v>
      </c>
      <c r="G14322" t="s">
        <v>101</v>
      </c>
      <c r="H14322" t="s">
        <v>254</v>
      </c>
    </row>
    <row r="14323" spans="1:10" hidden="1" x14ac:dyDescent="0.25">
      <c r="A14323" t="s">
        <v>135</v>
      </c>
      <c r="B14323" t="s">
        <v>128</v>
      </c>
      <c r="C14323">
        <v>2025</v>
      </c>
      <c r="D14323" t="s">
        <v>58</v>
      </c>
      <c r="E14323" t="s">
        <v>45</v>
      </c>
      <c r="F14323" t="s">
        <v>50</v>
      </c>
      <c r="G14323" t="s">
        <v>101</v>
      </c>
      <c r="H14323" t="s">
        <v>255</v>
      </c>
      <c r="I14323" t="s">
        <v>671</v>
      </c>
    </row>
    <row r="14324" spans="1:10" hidden="1" x14ac:dyDescent="0.25">
      <c r="A14324" t="s">
        <v>135</v>
      </c>
      <c r="B14324" t="s">
        <v>128</v>
      </c>
      <c r="C14324">
        <v>2025</v>
      </c>
      <c r="D14324" t="s">
        <v>58</v>
      </c>
      <c r="E14324" t="s">
        <v>45</v>
      </c>
      <c r="F14324" t="s">
        <v>50</v>
      </c>
      <c r="G14324" t="s">
        <v>101</v>
      </c>
      <c r="H14324" t="s">
        <v>678</v>
      </c>
      <c r="I14324" t="s">
        <v>457</v>
      </c>
      <c r="J14324" s="3"/>
    </row>
    <row r="14325" spans="1:10" hidden="1" x14ac:dyDescent="0.25">
      <c r="A14325" t="s">
        <v>135</v>
      </c>
      <c r="B14325" t="s">
        <v>128</v>
      </c>
      <c r="C14325">
        <v>2025</v>
      </c>
      <c r="D14325" t="s">
        <v>58</v>
      </c>
      <c r="E14325" t="s">
        <v>45</v>
      </c>
      <c r="F14325" t="s">
        <v>50</v>
      </c>
      <c r="G14325" t="s">
        <v>101</v>
      </c>
      <c r="H14325" t="s">
        <v>678</v>
      </c>
      <c r="I14325" t="s">
        <v>465</v>
      </c>
    </row>
    <row r="14326" spans="1:10" hidden="1" x14ac:dyDescent="0.25">
      <c r="A14326" t="s">
        <v>135</v>
      </c>
      <c r="B14326" t="s">
        <v>128</v>
      </c>
      <c r="C14326">
        <v>2025</v>
      </c>
      <c r="D14326" t="s">
        <v>58</v>
      </c>
      <c r="E14326" t="s">
        <v>45</v>
      </c>
      <c r="F14326" t="s">
        <v>50</v>
      </c>
      <c r="G14326" t="s">
        <v>101</v>
      </c>
      <c r="H14326" t="s">
        <v>678</v>
      </c>
      <c r="I14326" t="s">
        <v>398</v>
      </c>
    </row>
    <row r="14327" spans="1:10" hidden="1" x14ac:dyDescent="0.25">
      <c r="A14327" t="s">
        <v>135</v>
      </c>
      <c r="B14327" t="s">
        <v>128</v>
      </c>
      <c r="C14327">
        <v>2025</v>
      </c>
      <c r="D14327" t="s">
        <v>58</v>
      </c>
      <c r="E14327" t="s">
        <v>45</v>
      </c>
      <c r="F14327" t="s">
        <v>50</v>
      </c>
      <c r="G14327" t="s">
        <v>101</v>
      </c>
      <c r="H14327" t="s">
        <v>678</v>
      </c>
      <c r="I14327" t="s">
        <v>503</v>
      </c>
    </row>
    <row r="14328" spans="1:10" hidden="1" x14ac:dyDescent="0.25">
      <c r="A14328" t="s">
        <v>135</v>
      </c>
      <c r="B14328" t="s">
        <v>128</v>
      </c>
      <c r="C14328">
        <v>2025</v>
      </c>
      <c r="D14328" t="s">
        <v>58</v>
      </c>
      <c r="E14328" t="s">
        <v>45</v>
      </c>
      <c r="F14328" t="s">
        <v>50</v>
      </c>
      <c r="G14328" t="s">
        <v>101</v>
      </c>
      <c r="H14328" t="s">
        <v>678</v>
      </c>
      <c r="I14328" t="s">
        <v>384</v>
      </c>
    </row>
    <row r="14329" spans="1:10" hidden="1" x14ac:dyDescent="0.25">
      <c r="A14329" t="s">
        <v>135</v>
      </c>
      <c r="B14329" t="s">
        <v>128</v>
      </c>
      <c r="C14329">
        <v>2025</v>
      </c>
      <c r="D14329" t="s">
        <v>58</v>
      </c>
      <c r="E14329" t="s">
        <v>45</v>
      </c>
      <c r="F14329" t="s">
        <v>50</v>
      </c>
      <c r="G14329" t="s">
        <v>101</v>
      </c>
      <c r="H14329" t="s">
        <v>678</v>
      </c>
      <c r="I14329" t="s">
        <v>414</v>
      </c>
    </row>
    <row r="14330" spans="1:10" hidden="1" x14ac:dyDescent="0.25">
      <c r="A14330" t="s">
        <v>135</v>
      </c>
      <c r="B14330" t="s">
        <v>128</v>
      </c>
      <c r="C14330">
        <v>2025</v>
      </c>
      <c r="D14330" t="s">
        <v>58</v>
      </c>
      <c r="E14330" t="s">
        <v>45</v>
      </c>
      <c r="F14330" t="s">
        <v>50</v>
      </c>
      <c r="G14330" t="s">
        <v>101</v>
      </c>
      <c r="H14330" t="s">
        <v>678</v>
      </c>
      <c r="I14330" t="s">
        <v>409</v>
      </c>
    </row>
    <row r="14331" spans="1:10" hidden="1" x14ac:dyDescent="0.25">
      <c r="A14331" t="s">
        <v>135</v>
      </c>
      <c r="B14331" t="s">
        <v>128</v>
      </c>
      <c r="C14331">
        <v>2025</v>
      </c>
      <c r="D14331" t="s">
        <v>58</v>
      </c>
      <c r="E14331" t="s">
        <v>45</v>
      </c>
      <c r="F14331" t="s">
        <v>50</v>
      </c>
      <c r="G14331" t="s">
        <v>101</v>
      </c>
      <c r="H14331" t="s">
        <v>678</v>
      </c>
      <c r="I14331" t="s">
        <v>417</v>
      </c>
    </row>
    <row r="14332" spans="1:10" hidden="1" x14ac:dyDescent="0.25">
      <c r="A14332" t="s">
        <v>135</v>
      </c>
      <c r="B14332" t="s">
        <v>128</v>
      </c>
      <c r="C14332">
        <v>2025</v>
      </c>
      <c r="D14332" t="s">
        <v>58</v>
      </c>
      <c r="E14332" t="s">
        <v>45</v>
      </c>
      <c r="F14332" t="s">
        <v>50</v>
      </c>
      <c r="G14332" t="s">
        <v>101</v>
      </c>
      <c r="H14332" t="s">
        <v>678</v>
      </c>
      <c r="I14332" t="s">
        <v>505</v>
      </c>
    </row>
    <row r="14333" spans="1:10" hidden="1" x14ac:dyDescent="0.25">
      <c r="A14333" t="s">
        <v>135</v>
      </c>
      <c r="B14333" t="s">
        <v>128</v>
      </c>
      <c r="C14333">
        <v>2025</v>
      </c>
      <c r="D14333" t="s">
        <v>58</v>
      </c>
      <c r="E14333" t="s">
        <v>45</v>
      </c>
      <c r="F14333" t="s">
        <v>50</v>
      </c>
      <c r="G14333" t="s">
        <v>101</v>
      </c>
      <c r="H14333" t="s">
        <v>678</v>
      </c>
      <c r="I14333" t="s">
        <v>403</v>
      </c>
      <c r="J14333" s="3">
        <v>1160.52</v>
      </c>
    </row>
    <row r="14334" spans="1:10" hidden="1" x14ac:dyDescent="0.25">
      <c r="A14334" t="s">
        <v>135</v>
      </c>
      <c r="B14334" t="s">
        <v>128</v>
      </c>
      <c r="C14334">
        <v>2025</v>
      </c>
      <c r="D14334" t="s">
        <v>58</v>
      </c>
      <c r="E14334" t="s">
        <v>45</v>
      </c>
      <c r="F14334" t="s">
        <v>50</v>
      </c>
      <c r="G14334" t="s">
        <v>101</v>
      </c>
      <c r="H14334" t="s">
        <v>678</v>
      </c>
      <c r="I14334" s="90" t="s">
        <v>457</v>
      </c>
      <c r="J14334" s="3"/>
    </row>
    <row r="14335" spans="1:10" hidden="1" x14ac:dyDescent="0.25">
      <c r="A14335" t="s">
        <v>135</v>
      </c>
      <c r="B14335" t="s">
        <v>128</v>
      </c>
      <c r="C14335">
        <v>2025</v>
      </c>
      <c r="D14335" t="s">
        <v>58</v>
      </c>
      <c r="E14335" t="s">
        <v>45</v>
      </c>
      <c r="F14335" t="s">
        <v>50</v>
      </c>
      <c r="G14335" t="s">
        <v>101</v>
      </c>
      <c r="H14335" t="s">
        <v>678</v>
      </c>
    </row>
    <row r="14336" spans="1:10" hidden="1" x14ac:dyDescent="0.25">
      <c r="A14336" t="s">
        <v>135</v>
      </c>
      <c r="B14336" t="s">
        <v>128</v>
      </c>
      <c r="C14336">
        <v>2025</v>
      </c>
      <c r="D14336" t="s">
        <v>58</v>
      </c>
      <c r="E14336" t="s">
        <v>45</v>
      </c>
      <c r="F14336" t="s">
        <v>50</v>
      </c>
      <c r="G14336" t="s">
        <v>101</v>
      </c>
      <c r="H14336" t="s">
        <v>678</v>
      </c>
    </row>
    <row r="14337" spans="1:10" hidden="1" x14ac:dyDescent="0.25">
      <c r="A14337" t="s">
        <v>135</v>
      </c>
      <c r="B14337" t="s">
        <v>128</v>
      </c>
      <c r="C14337">
        <v>2025</v>
      </c>
      <c r="D14337" t="s">
        <v>58</v>
      </c>
      <c r="E14337" t="s">
        <v>45</v>
      </c>
      <c r="F14337" t="s">
        <v>50</v>
      </c>
      <c r="G14337" t="s">
        <v>101</v>
      </c>
      <c r="H14337" t="s">
        <v>30</v>
      </c>
      <c r="I14337" s="90" t="s">
        <v>556</v>
      </c>
      <c r="J14337" s="3"/>
    </row>
    <row r="14338" spans="1:10" hidden="1" x14ac:dyDescent="0.25">
      <c r="A14338" t="s">
        <v>135</v>
      </c>
      <c r="B14338" t="s">
        <v>128</v>
      </c>
      <c r="C14338">
        <v>2025</v>
      </c>
      <c r="D14338" t="s">
        <v>58</v>
      </c>
      <c r="E14338" t="s">
        <v>45</v>
      </c>
      <c r="F14338" t="s">
        <v>50</v>
      </c>
      <c r="G14338" t="s">
        <v>101</v>
      </c>
      <c r="H14338" t="s">
        <v>30</v>
      </c>
      <c r="I14338" s="90" t="s">
        <v>544</v>
      </c>
      <c r="J14338" s="3"/>
    </row>
    <row r="14339" spans="1:10" hidden="1" x14ac:dyDescent="0.25">
      <c r="A14339" t="s">
        <v>135</v>
      </c>
      <c r="B14339" t="s">
        <v>128</v>
      </c>
      <c r="C14339">
        <v>2025</v>
      </c>
      <c r="D14339" t="s">
        <v>58</v>
      </c>
      <c r="E14339" t="s">
        <v>45</v>
      </c>
      <c r="F14339" t="s">
        <v>50</v>
      </c>
      <c r="G14339" t="s">
        <v>101</v>
      </c>
      <c r="H14339" t="s">
        <v>30</v>
      </c>
      <c r="I14339" s="90" t="s">
        <v>843</v>
      </c>
      <c r="J14339" s="3">
        <v>36000</v>
      </c>
    </row>
    <row r="14340" spans="1:10" hidden="1" x14ac:dyDescent="0.25">
      <c r="A14340" t="s">
        <v>135</v>
      </c>
      <c r="B14340" t="s">
        <v>128</v>
      </c>
      <c r="C14340">
        <v>2025</v>
      </c>
      <c r="D14340" t="s">
        <v>58</v>
      </c>
      <c r="E14340" t="s">
        <v>45</v>
      </c>
      <c r="F14340" t="s">
        <v>50</v>
      </c>
      <c r="G14340" t="s">
        <v>101</v>
      </c>
      <c r="H14340" t="s">
        <v>30</v>
      </c>
      <c r="I14340" s="90" t="s">
        <v>844</v>
      </c>
      <c r="J14340" s="10">
        <v>11800</v>
      </c>
    </row>
    <row r="14341" spans="1:10" hidden="1" x14ac:dyDescent="0.25">
      <c r="A14341" t="s">
        <v>135</v>
      </c>
      <c r="B14341" t="s">
        <v>128</v>
      </c>
      <c r="C14341">
        <v>2025</v>
      </c>
      <c r="D14341" t="s">
        <v>58</v>
      </c>
      <c r="E14341" t="s">
        <v>45</v>
      </c>
      <c r="F14341" t="s">
        <v>50</v>
      </c>
      <c r="G14341" t="s">
        <v>101</v>
      </c>
      <c r="H14341" t="s">
        <v>30</v>
      </c>
      <c r="I14341" t="s">
        <v>478</v>
      </c>
    </row>
    <row r="14342" spans="1:10" hidden="1" x14ac:dyDescent="0.25">
      <c r="A14342" t="s">
        <v>135</v>
      </c>
      <c r="B14342" t="s">
        <v>128</v>
      </c>
      <c r="C14342">
        <v>2025</v>
      </c>
      <c r="D14342" t="s">
        <v>58</v>
      </c>
      <c r="E14342" t="s">
        <v>45</v>
      </c>
      <c r="F14342" t="s">
        <v>50</v>
      </c>
      <c r="G14342" t="s">
        <v>101</v>
      </c>
      <c r="H14342" t="s">
        <v>30</v>
      </c>
      <c r="I14342" t="s">
        <v>409</v>
      </c>
    </row>
    <row r="14343" spans="1:10" hidden="1" x14ac:dyDescent="0.25">
      <c r="A14343" t="s">
        <v>135</v>
      </c>
      <c r="B14343" t="s">
        <v>128</v>
      </c>
      <c r="C14343">
        <v>2025</v>
      </c>
      <c r="D14343" t="s">
        <v>58</v>
      </c>
      <c r="E14343" t="s">
        <v>45</v>
      </c>
      <c r="F14343" t="s">
        <v>50</v>
      </c>
      <c r="G14343" t="s">
        <v>101</v>
      </c>
      <c r="H14343" t="s">
        <v>30</v>
      </c>
      <c r="I14343" t="s">
        <v>464</v>
      </c>
    </row>
    <row r="14344" spans="1:10" hidden="1" x14ac:dyDescent="0.25">
      <c r="A14344" t="s">
        <v>135</v>
      </c>
      <c r="B14344" t="s">
        <v>128</v>
      </c>
      <c r="C14344">
        <v>2025</v>
      </c>
      <c r="D14344" t="s">
        <v>58</v>
      </c>
      <c r="E14344" t="s">
        <v>45</v>
      </c>
      <c r="F14344" t="s">
        <v>50</v>
      </c>
      <c r="G14344" t="s">
        <v>101</v>
      </c>
      <c r="H14344" t="s">
        <v>30</v>
      </c>
      <c r="I14344" t="s">
        <v>662</v>
      </c>
    </row>
    <row r="14345" spans="1:10" hidden="1" x14ac:dyDescent="0.25">
      <c r="A14345" t="s">
        <v>135</v>
      </c>
      <c r="B14345" t="s">
        <v>128</v>
      </c>
      <c r="C14345">
        <v>2025</v>
      </c>
      <c r="D14345" t="s">
        <v>58</v>
      </c>
      <c r="E14345" t="s">
        <v>45</v>
      </c>
      <c r="F14345" t="s">
        <v>50</v>
      </c>
      <c r="G14345" t="s">
        <v>101</v>
      </c>
      <c r="H14345" t="s">
        <v>30</v>
      </c>
      <c r="I14345" t="s">
        <v>663</v>
      </c>
    </row>
    <row r="14346" spans="1:10" hidden="1" x14ac:dyDescent="0.25">
      <c r="A14346" t="s">
        <v>135</v>
      </c>
      <c r="B14346" t="s">
        <v>128</v>
      </c>
      <c r="C14346">
        <v>2025</v>
      </c>
      <c r="D14346" t="s">
        <v>58</v>
      </c>
      <c r="E14346" t="s">
        <v>45</v>
      </c>
      <c r="F14346" t="s">
        <v>50</v>
      </c>
      <c r="G14346" t="s">
        <v>101</v>
      </c>
      <c r="H14346" t="s">
        <v>30</v>
      </c>
      <c r="I14346" t="s">
        <v>664</v>
      </c>
    </row>
    <row r="14347" spans="1:10" hidden="1" x14ac:dyDescent="0.25">
      <c r="A14347" t="s">
        <v>135</v>
      </c>
      <c r="B14347" t="s">
        <v>128</v>
      </c>
      <c r="C14347">
        <v>2025</v>
      </c>
      <c r="D14347" t="s">
        <v>58</v>
      </c>
      <c r="E14347" t="s">
        <v>45</v>
      </c>
      <c r="F14347" t="s">
        <v>50</v>
      </c>
      <c r="G14347" t="s">
        <v>101</v>
      </c>
      <c r="H14347" t="s">
        <v>30</v>
      </c>
      <c r="I14347" t="s">
        <v>615</v>
      </c>
    </row>
    <row r="14348" spans="1:10" hidden="1" x14ac:dyDescent="0.25">
      <c r="A14348" t="s">
        <v>135</v>
      </c>
      <c r="B14348" t="s">
        <v>128</v>
      </c>
      <c r="C14348">
        <v>2025</v>
      </c>
      <c r="D14348" t="s">
        <v>58</v>
      </c>
      <c r="E14348" t="s">
        <v>45</v>
      </c>
      <c r="F14348" t="s">
        <v>50</v>
      </c>
      <c r="G14348" t="s">
        <v>101</v>
      </c>
      <c r="H14348" t="s">
        <v>30</v>
      </c>
      <c r="I14348" t="s">
        <v>526</v>
      </c>
    </row>
    <row r="14349" spans="1:10" hidden="1" x14ac:dyDescent="0.25">
      <c r="A14349" t="s">
        <v>135</v>
      </c>
      <c r="B14349" t="s">
        <v>128</v>
      </c>
      <c r="C14349">
        <v>2025</v>
      </c>
      <c r="D14349" t="s">
        <v>58</v>
      </c>
      <c r="E14349" t="s">
        <v>45</v>
      </c>
      <c r="F14349" t="s">
        <v>50</v>
      </c>
      <c r="G14349" t="s">
        <v>101</v>
      </c>
      <c r="H14349" t="s">
        <v>30</v>
      </c>
      <c r="I14349" t="s">
        <v>717</v>
      </c>
    </row>
    <row r="14350" spans="1:10" hidden="1" x14ac:dyDescent="0.25">
      <c r="A14350" t="s">
        <v>135</v>
      </c>
      <c r="B14350" t="s">
        <v>128</v>
      </c>
      <c r="C14350">
        <v>2025</v>
      </c>
      <c r="D14350" t="s">
        <v>58</v>
      </c>
      <c r="E14350" t="s">
        <v>45</v>
      </c>
      <c r="F14350" t="s">
        <v>50</v>
      </c>
      <c r="G14350" t="s">
        <v>101</v>
      </c>
      <c r="H14350" t="s">
        <v>30</v>
      </c>
      <c r="I14350" t="s">
        <v>375</v>
      </c>
    </row>
    <row r="14351" spans="1:10" hidden="1" x14ac:dyDescent="0.25">
      <c r="A14351" t="s">
        <v>135</v>
      </c>
      <c r="B14351" t="s">
        <v>128</v>
      </c>
      <c r="C14351">
        <v>2025</v>
      </c>
      <c r="D14351" t="s">
        <v>58</v>
      </c>
      <c r="E14351" t="s">
        <v>45</v>
      </c>
      <c r="F14351" t="s">
        <v>50</v>
      </c>
      <c r="G14351" t="s">
        <v>101</v>
      </c>
      <c r="H14351" t="s">
        <v>30</v>
      </c>
      <c r="I14351" t="s">
        <v>556</v>
      </c>
    </row>
    <row r="14352" spans="1:10" hidden="1" x14ac:dyDescent="0.25">
      <c r="A14352" t="s">
        <v>135</v>
      </c>
      <c r="B14352" t="s">
        <v>128</v>
      </c>
      <c r="C14352">
        <v>2025</v>
      </c>
      <c r="D14352" t="s">
        <v>58</v>
      </c>
      <c r="E14352" t="s">
        <v>45</v>
      </c>
      <c r="F14352" t="s">
        <v>50</v>
      </c>
      <c r="G14352" t="s">
        <v>101</v>
      </c>
      <c r="H14352" t="s">
        <v>30</v>
      </c>
      <c r="I14352" t="s">
        <v>591</v>
      </c>
    </row>
    <row r="14353" spans="1:10" hidden="1" x14ac:dyDescent="0.25">
      <c r="A14353" t="s">
        <v>135</v>
      </c>
      <c r="B14353" t="s">
        <v>128</v>
      </c>
      <c r="C14353">
        <v>2025</v>
      </c>
      <c r="D14353" t="s">
        <v>58</v>
      </c>
      <c r="E14353" t="s">
        <v>45</v>
      </c>
      <c r="F14353" t="s">
        <v>50</v>
      </c>
      <c r="G14353" t="s">
        <v>101</v>
      </c>
      <c r="H14353" t="s">
        <v>30</v>
      </c>
      <c r="I14353" t="s">
        <v>524</v>
      </c>
    </row>
    <row r="14354" spans="1:10" hidden="1" x14ac:dyDescent="0.25">
      <c r="A14354" t="s">
        <v>135</v>
      </c>
      <c r="B14354" t="s">
        <v>128</v>
      </c>
      <c r="C14354">
        <v>2025</v>
      </c>
      <c r="D14354" t="s">
        <v>58</v>
      </c>
      <c r="E14354" t="s">
        <v>45</v>
      </c>
      <c r="F14354" t="s">
        <v>50</v>
      </c>
      <c r="G14354" t="s">
        <v>101</v>
      </c>
      <c r="H14354" t="s">
        <v>30</v>
      </c>
      <c r="I14354" t="s">
        <v>403</v>
      </c>
    </row>
    <row r="14355" spans="1:10" hidden="1" x14ac:dyDescent="0.25">
      <c r="A14355" t="s">
        <v>135</v>
      </c>
      <c r="B14355" t="s">
        <v>128</v>
      </c>
      <c r="C14355">
        <v>2025</v>
      </c>
      <c r="D14355" t="s">
        <v>58</v>
      </c>
      <c r="E14355" t="s">
        <v>45</v>
      </c>
      <c r="F14355" t="s">
        <v>50</v>
      </c>
      <c r="G14355" t="s">
        <v>101</v>
      </c>
      <c r="H14355" t="s">
        <v>30</v>
      </c>
      <c r="I14355" t="s">
        <v>426</v>
      </c>
    </row>
    <row r="14356" spans="1:10" hidden="1" x14ac:dyDescent="0.25">
      <c r="A14356" t="s">
        <v>135</v>
      </c>
      <c r="B14356" t="s">
        <v>128</v>
      </c>
      <c r="C14356">
        <v>2025</v>
      </c>
      <c r="D14356" t="s">
        <v>58</v>
      </c>
      <c r="E14356" t="s">
        <v>45</v>
      </c>
      <c r="F14356" t="s">
        <v>50</v>
      </c>
      <c r="G14356" t="s">
        <v>101</v>
      </c>
      <c r="H14356" t="s">
        <v>30</v>
      </c>
      <c r="I14356" t="s">
        <v>607</v>
      </c>
    </row>
    <row r="14357" spans="1:10" hidden="1" x14ac:dyDescent="0.25">
      <c r="A14357" t="s">
        <v>135</v>
      </c>
      <c r="B14357" t="s">
        <v>128</v>
      </c>
      <c r="C14357">
        <v>2025</v>
      </c>
      <c r="D14357" t="s">
        <v>58</v>
      </c>
      <c r="E14357" t="s">
        <v>45</v>
      </c>
      <c r="F14357" t="s">
        <v>50</v>
      </c>
      <c r="G14357" t="s">
        <v>101</v>
      </c>
      <c r="H14357" t="s">
        <v>30</v>
      </c>
      <c r="I14357" t="s">
        <v>620</v>
      </c>
    </row>
    <row r="14358" spans="1:10" hidden="1" x14ac:dyDescent="0.25">
      <c r="A14358" t="s">
        <v>135</v>
      </c>
      <c r="B14358" t="s">
        <v>128</v>
      </c>
      <c r="C14358">
        <v>2025</v>
      </c>
      <c r="D14358" t="s">
        <v>58</v>
      </c>
      <c r="E14358" t="s">
        <v>45</v>
      </c>
      <c r="F14358" t="s">
        <v>50</v>
      </c>
      <c r="G14358" t="s">
        <v>101</v>
      </c>
      <c r="H14358" t="s">
        <v>30</v>
      </c>
    </row>
    <row r="14359" spans="1:10" hidden="1" x14ac:dyDescent="0.25">
      <c r="A14359" t="s">
        <v>135</v>
      </c>
      <c r="B14359" t="s">
        <v>128</v>
      </c>
      <c r="C14359">
        <v>2025</v>
      </c>
      <c r="D14359" t="s">
        <v>58</v>
      </c>
      <c r="E14359" t="s">
        <v>45</v>
      </c>
      <c r="F14359" t="s">
        <v>50</v>
      </c>
      <c r="G14359" t="s">
        <v>101</v>
      </c>
      <c r="H14359" t="s">
        <v>30</v>
      </c>
    </row>
    <row r="14360" spans="1:10" hidden="1" x14ac:dyDescent="0.25">
      <c r="A14360" t="s">
        <v>135</v>
      </c>
      <c r="B14360" t="s">
        <v>128</v>
      </c>
      <c r="C14360">
        <v>2025</v>
      </c>
      <c r="D14360" t="s">
        <v>58</v>
      </c>
      <c r="E14360" t="s">
        <v>45</v>
      </c>
      <c r="F14360" t="s">
        <v>50</v>
      </c>
      <c r="G14360" t="s">
        <v>101</v>
      </c>
      <c r="H14360" t="s">
        <v>30</v>
      </c>
    </row>
    <row r="14361" spans="1:10" hidden="1" x14ac:dyDescent="0.25">
      <c r="A14361" t="s">
        <v>135</v>
      </c>
      <c r="B14361" t="s">
        <v>128</v>
      </c>
      <c r="C14361">
        <v>2025</v>
      </c>
      <c r="D14361" t="s">
        <v>58</v>
      </c>
      <c r="E14361" t="s">
        <v>45</v>
      </c>
      <c r="F14361" t="s">
        <v>50</v>
      </c>
      <c r="G14361" t="s">
        <v>101</v>
      </c>
      <c r="H14361" t="s">
        <v>30</v>
      </c>
    </row>
    <row r="14362" spans="1:10" hidden="1" x14ac:dyDescent="0.25">
      <c r="A14362" t="s">
        <v>135</v>
      </c>
      <c r="B14362" t="s">
        <v>128</v>
      </c>
      <c r="C14362">
        <v>2025</v>
      </c>
      <c r="D14362" t="s">
        <v>58</v>
      </c>
      <c r="E14362" t="s">
        <v>45</v>
      </c>
      <c r="F14362" t="s">
        <v>50</v>
      </c>
      <c r="G14362" t="s">
        <v>101</v>
      </c>
      <c r="H14362" t="s">
        <v>30</v>
      </c>
    </row>
    <row r="14363" spans="1:10" hidden="1" x14ac:dyDescent="0.25">
      <c r="A14363" t="s">
        <v>135</v>
      </c>
      <c r="B14363" t="s">
        <v>128</v>
      </c>
      <c r="C14363">
        <v>2025</v>
      </c>
      <c r="D14363" t="s">
        <v>58</v>
      </c>
      <c r="E14363" t="s">
        <v>45</v>
      </c>
      <c r="F14363" t="s">
        <v>50</v>
      </c>
      <c r="G14363" t="s">
        <v>101</v>
      </c>
      <c r="H14363" t="s">
        <v>30</v>
      </c>
    </row>
    <row r="14364" spans="1:10" hidden="1" x14ac:dyDescent="0.25">
      <c r="A14364" t="s">
        <v>135</v>
      </c>
      <c r="B14364" t="s">
        <v>128</v>
      </c>
      <c r="C14364">
        <v>2025</v>
      </c>
      <c r="D14364" t="s">
        <v>58</v>
      </c>
      <c r="E14364" t="s">
        <v>45</v>
      </c>
      <c r="F14364" t="s">
        <v>287</v>
      </c>
      <c r="G14364" t="s">
        <v>287</v>
      </c>
      <c r="H14364" t="s">
        <v>288</v>
      </c>
      <c r="I14364" t="s">
        <v>403</v>
      </c>
    </row>
    <row r="14365" spans="1:10" hidden="1" x14ac:dyDescent="0.25">
      <c r="A14365" t="s">
        <v>135</v>
      </c>
      <c r="B14365" t="s">
        <v>128</v>
      </c>
      <c r="C14365">
        <v>2025</v>
      </c>
      <c r="D14365" t="s">
        <v>58</v>
      </c>
      <c r="E14365" t="s">
        <v>112</v>
      </c>
      <c r="F14365" t="s">
        <v>117</v>
      </c>
      <c r="G14365" t="s">
        <v>53</v>
      </c>
      <c r="H14365" t="s">
        <v>256</v>
      </c>
    </row>
    <row r="14366" spans="1:10" hidden="1" x14ac:dyDescent="0.25">
      <c r="A14366" t="s">
        <v>135</v>
      </c>
      <c r="B14366" t="s">
        <v>128</v>
      </c>
      <c r="C14366">
        <v>2025</v>
      </c>
      <c r="D14366" t="s">
        <v>58</v>
      </c>
      <c r="E14366" t="s">
        <v>112</v>
      </c>
      <c r="F14366" t="s">
        <v>117</v>
      </c>
      <c r="G14366" t="s">
        <v>53</v>
      </c>
      <c r="H14366" t="s">
        <v>335</v>
      </c>
      <c r="I14366" t="s">
        <v>475</v>
      </c>
    </row>
    <row r="14367" spans="1:10" hidden="1" x14ac:dyDescent="0.25">
      <c r="A14367" t="s">
        <v>135</v>
      </c>
      <c r="B14367" t="s">
        <v>128</v>
      </c>
      <c r="C14367">
        <v>2025</v>
      </c>
      <c r="D14367" t="s">
        <v>58</v>
      </c>
      <c r="E14367" t="s">
        <v>112</v>
      </c>
      <c r="F14367" t="s">
        <v>117</v>
      </c>
      <c r="G14367" t="s">
        <v>53</v>
      </c>
      <c r="H14367" t="s">
        <v>257</v>
      </c>
      <c r="I14367" t="s">
        <v>406</v>
      </c>
      <c r="J14367" s="3">
        <v>656954</v>
      </c>
    </row>
    <row r="14368" spans="1:10" hidden="1" x14ac:dyDescent="0.25">
      <c r="A14368" t="s">
        <v>135</v>
      </c>
      <c r="B14368" t="s">
        <v>128</v>
      </c>
      <c r="C14368">
        <v>2025</v>
      </c>
      <c r="D14368" t="s">
        <v>58</v>
      </c>
      <c r="E14368" t="s">
        <v>112</v>
      </c>
      <c r="F14368" t="s">
        <v>117</v>
      </c>
      <c r="G14368" t="s">
        <v>53</v>
      </c>
      <c r="H14368" t="s">
        <v>257</v>
      </c>
      <c r="I14368" t="s">
        <v>408</v>
      </c>
    </row>
    <row r="14369" spans="1:10" hidden="1" x14ac:dyDescent="0.25">
      <c r="A14369" t="s">
        <v>135</v>
      </c>
      <c r="B14369" t="s">
        <v>128</v>
      </c>
      <c r="C14369">
        <v>2025</v>
      </c>
      <c r="D14369" t="s">
        <v>58</v>
      </c>
      <c r="E14369" t="s">
        <v>112</v>
      </c>
      <c r="F14369" t="s">
        <v>117</v>
      </c>
      <c r="G14369" t="s">
        <v>53</v>
      </c>
      <c r="H14369" t="s">
        <v>257</v>
      </c>
      <c r="I14369" t="s">
        <v>421</v>
      </c>
    </row>
    <row r="14370" spans="1:10" hidden="1" x14ac:dyDescent="0.25">
      <c r="A14370" t="s">
        <v>135</v>
      </c>
      <c r="B14370" t="s">
        <v>128</v>
      </c>
      <c r="C14370">
        <v>2025</v>
      </c>
      <c r="D14370" t="s">
        <v>58</v>
      </c>
      <c r="E14370" t="s">
        <v>112</v>
      </c>
      <c r="F14370" t="s">
        <v>117</v>
      </c>
      <c r="G14370" t="s">
        <v>53</v>
      </c>
      <c r="H14370" t="s">
        <v>257</v>
      </c>
      <c r="I14370" t="s">
        <v>407</v>
      </c>
      <c r="J14370" s="10">
        <v>1110000</v>
      </c>
    </row>
    <row r="14371" spans="1:10" hidden="1" x14ac:dyDescent="0.25">
      <c r="A14371" t="s">
        <v>135</v>
      </c>
      <c r="B14371" t="s">
        <v>128</v>
      </c>
      <c r="C14371">
        <v>2025</v>
      </c>
      <c r="D14371" t="s">
        <v>58</v>
      </c>
      <c r="E14371" t="s">
        <v>112</v>
      </c>
      <c r="F14371" t="s">
        <v>117</v>
      </c>
      <c r="G14371" t="s">
        <v>53</v>
      </c>
      <c r="H14371" t="s">
        <v>257</v>
      </c>
    </row>
    <row r="14372" spans="1:10" hidden="1" x14ac:dyDescent="0.25">
      <c r="A14372" t="s">
        <v>135</v>
      </c>
      <c r="B14372" t="s">
        <v>128</v>
      </c>
      <c r="C14372">
        <v>2025</v>
      </c>
      <c r="D14372" t="s">
        <v>58</v>
      </c>
      <c r="E14372" t="s">
        <v>112</v>
      </c>
      <c r="F14372" t="s">
        <v>117</v>
      </c>
      <c r="G14372" t="s">
        <v>53</v>
      </c>
      <c r="H14372" t="s">
        <v>257</v>
      </c>
    </row>
    <row r="14373" spans="1:10" hidden="1" x14ac:dyDescent="0.25">
      <c r="A14373" t="s">
        <v>135</v>
      </c>
      <c r="B14373" t="s">
        <v>128</v>
      </c>
      <c r="C14373">
        <v>2025</v>
      </c>
      <c r="D14373" t="s">
        <v>58</v>
      </c>
      <c r="E14373" t="s">
        <v>112</v>
      </c>
      <c r="F14373" t="s">
        <v>117</v>
      </c>
      <c r="G14373" t="s">
        <v>53</v>
      </c>
      <c r="H14373" t="s">
        <v>257</v>
      </c>
    </row>
    <row r="14374" spans="1:10" hidden="1" x14ac:dyDescent="0.25">
      <c r="A14374" t="s">
        <v>135</v>
      </c>
      <c r="B14374" t="s">
        <v>128</v>
      </c>
      <c r="C14374">
        <v>2025</v>
      </c>
      <c r="D14374" t="s">
        <v>58</v>
      </c>
      <c r="E14374" t="s">
        <v>112</v>
      </c>
      <c r="F14374" t="s">
        <v>117</v>
      </c>
      <c r="G14374" t="s">
        <v>53</v>
      </c>
      <c r="H14374" t="s">
        <v>258</v>
      </c>
    </row>
    <row r="14375" spans="1:10" hidden="1" x14ac:dyDescent="0.25">
      <c r="A14375" t="s">
        <v>135</v>
      </c>
      <c r="B14375" t="s">
        <v>128</v>
      </c>
      <c r="C14375">
        <v>2025</v>
      </c>
      <c r="D14375" t="s">
        <v>58</v>
      </c>
      <c r="E14375" t="s">
        <v>112</v>
      </c>
      <c r="F14375" t="s">
        <v>117</v>
      </c>
      <c r="G14375" t="s">
        <v>53</v>
      </c>
      <c r="H14375" t="s">
        <v>259</v>
      </c>
      <c r="I14375" t="s">
        <v>442</v>
      </c>
      <c r="J14375" s="3">
        <v>1853280</v>
      </c>
    </row>
    <row r="14376" spans="1:10" hidden="1" x14ac:dyDescent="0.25">
      <c r="A14376" t="s">
        <v>135</v>
      </c>
      <c r="B14376" t="s">
        <v>128</v>
      </c>
      <c r="C14376">
        <v>2025</v>
      </c>
      <c r="D14376" t="s">
        <v>58</v>
      </c>
      <c r="E14376" t="s">
        <v>112</v>
      </c>
      <c r="F14376" t="s">
        <v>117</v>
      </c>
      <c r="G14376" t="s">
        <v>53</v>
      </c>
      <c r="H14376" t="s">
        <v>257</v>
      </c>
      <c r="I14376" t="s">
        <v>408</v>
      </c>
      <c r="J14376" s="3">
        <v>3808508</v>
      </c>
    </row>
    <row r="14377" spans="1:10" hidden="1" x14ac:dyDescent="0.25">
      <c r="A14377" t="s">
        <v>135</v>
      </c>
      <c r="B14377" t="s">
        <v>128</v>
      </c>
      <c r="C14377">
        <v>2025</v>
      </c>
      <c r="D14377" t="s">
        <v>58</v>
      </c>
      <c r="E14377" t="s">
        <v>112</v>
      </c>
      <c r="F14377" t="s">
        <v>117</v>
      </c>
      <c r="G14377" t="s">
        <v>53</v>
      </c>
      <c r="H14377" t="s">
        <v>259</v>
      </c>
      <c r="I14377" t="s">
        <v>409</v>
      </c>
      <c r="J14377" s="3"/>
    </row>
    <row r="14378" spans="1:10" hidden="1" x14ac:dyDescent="0.25">
      <c r="A14378" t="s">
        <v>135</v>
      </c>
      <c r="B14378" t="s">
        <v>128</v>
      </c>
      <c r="C14378">
        <v>2025</v>
      </c>
      <c r="D14378" t="s">
        <v>58</v>
      </c>
      <c r="E14378" t="s">
        <v>112</v>
      </c>
      <c r="F14378" t="s">
        <v>117</v>
      </c>
      <c r="G14378" t="s">
        <v>53</v>
      </c>
      <c r="H14378" t="s">
        <v>259</v>
      </c>
      <c r="I14378" t="s">
        <v>671</v>
      </c>
      <c r="J14378" s="3">
        <v>2913900</v>
      </c>
    </row>
    <row r="14379" spans="1:10" hidden="1" x14ac:dyDescent="0.25">
      <c r="A14379" t="s">
        <v>135</v>
      </c>
      <c r="B14379" t="s">
        <v>128</v>
      </c>
      <c r="C14379">
        <v>2025</v>
      </c>
      <c r="D14379" t="s">
        <v>58</v>
      </c>
      <c r="E14379" t="s">
        <v>112</v>
      </c>
      <c r="F14379" t="s">
        <v>117</v>
      </c>
      <c r="G14379" t="s">
        <v>53</v>
      </c>
      <c r="H14379" t="s">
        <v>259</v>
      </c>
      <c r="I14379" t="s">
        <v>676</v>
      </c>
    </row>
    <row r="14380" spans="1:10" hidden="1" x14ac:dyDescent="0.25">
      <c r="A14380" t="s">
        <v>135</v>
      </c>
      <c r="B14380" t="s">
        <v>128</v>
      </c>
      <c r="C14380">
        <v>2025</v>
      </c>
      <c r="D14380" t="s">
        <v>58</v>
      </c>
      <c r="E14380" t="s">
        <v>112</v>
      </c>
      <c r="F14380" t="s">
        <v>117</v>
      </c>
      <c r="G14380" t="s">
        <v>53</v>
      </c>
      <c r="H14380" t="s">
        <v>259</v>
      </c>
      <c r="I14380" s="90" t="s">
        <v>549</v>
      </c>
      <c r="J14380" s="3"/>
    </row>
    <row r="14381" spans="1:10" hidden="1" x14ac:dyDescent="0.25">
      <c r="A14381" t="s">
        <v>135</v>
      </c>
      <c r="B14381" t="s">
        <v>128</v>
      </c>
      <c r="C14381">
        <v>2025</v>
      </c>
      <c r="D14381" t="s">
        <v>58</v>
      </c>
      <c r="E14381" t="s">
        <v>112</v>
      </c>
      <c r="F14381" t="s">
        <v>117</v>
      </c>
      <c r="G14381" t="s">
        <v>53</v>
      </c>
      <c r="H14381" t="s">
        <v>259</v>
      </c>
      <c r="I14381" t="s">
        <v>705</v>
      </c>
      <c r="J14381" s="3">
        <v>33310880</v>
      </c>
    </row>
    <row r="14382" spans="1:10" hidden="1" x14ac:dyDescent="0.25">
      <c r="A14382" t="s">
        <v>135</v>
      </c>
      <c r="B14382" t="s">
        <v>128</v>
      </c>
      <c r="C14382">
        <v>2025</v>
      </c>
      <c r="D14382" t="s">
        <v>58</v>
      </c>
      <c r="E14382" t="s">
        <v>112</v>
      </c>
      <c r="F14382" t="s">
        <v>117</v>
      </c>
      <c r="G14382" t="s">
        <v>53</v>
      </c>
      <c r="H14382" t="s">
        <v>259</v>
      </c>
      <c r="I14382" t="s">
        <v>410</v>
      </c>
    </row>
    <row r="14383" spans="1:10" hidden="1" x14ac:dyDescent="0.25">
      <c r="A14383" t="s">
        <v>135</v>
      </c>
      <c r="B14383" t="s">
        <v>128</v>
      </c>
      <c r="C14383">
        <v>2025</v>
      </c>
      <c r="D14383" t="s">
        <v>58</v>
      </c>
      <c r="E14383" t="s">
        <v>112</v>
      </c>
      <c r="F14383" t="s">
        <v>117</v>
      </c>
      <c r="G14383" t="s">
        <v>334</v>
      </c>
      <c r="H14383" t="s">
        <v>335</v>
      </c>
      <c r="I14383" t="s">
        <v>475</v>
      </c>
    </row>
    <row r="14384" spans="1:10" hidden="1" x14ac:dyDescent="0.25">
      <c r="A14384" t="s">
        <v>135</v>
      </c>
      <c r="B14384" t="s">
        <v>128</v>
      </c>
      <c r="C14384">
        <v>2025</v>
      </c>
      <c r="D14384" t="s">
        <v>58</v>
      </c>
      <c r="E14384" t="s">
        <v>112</v>
      </c>
      <c r="F14384" t="s">
        <v>117</v>
      </c>
      <c r="G14384" t="s">
        <v>318</v>
      </c>
      <c r="H14384" t="s">
        <v>180</v>
      </c>
      <c r="I14384" t="s">
        <v>671</v>
      </c>
    </row>
    <row r="14385" spans="1:10" hidden="1" x14ac:dyDescent="0.25">
      <c r="A14385" t="s">
        <v>135</v>
      </c>
      <c r="B14385" t="s">
        <v>128</v>
      </c>
      <c r="C14385">
        <v>2025</v>
      </c>
      <c r="D14385" t="s">
        <v>58</v>
      </c>
      <c r="E14385" t="s">
        <v>112</v>
      </c>
      <c r="F14385" t="s">
        <v>117</v>
      </c>
      <c r="G14385" t="s">
        <v>318</v>
      </c>
      <c r="H14385" t="s">
        <v>180</v>
      </c>
      <c r="I14385" t="s">
        <v>505</v>
      </c>
      <c r="J14385" s="3"/>
    </row>
    <row r="14386" spans="1:10" hidden="1" x14ac:dyDescent="0.25">
      <c r="A14386" t="s">
        <v>135</v>
      </c>
      <c r="B14386" t="s">
        <v>128</v>
      </c>
      <c r="C14386">
        <v>2025</v>
      </c>
      <c r="D14386" t="s">
        <v>58</v>
      </c>
      <c r="E14386" t="s">
        <v>112</v>
      </c>
      <c r="F14386" t="s">
        <v>117</v>
      </c>
      <c r="G14386" t="s">
        <v>318</v>
      </c>
      <c r="H14386" t="s">
        <v>180</v>
      </c>
      <c r="I14386" t="s">
        <v>413</v>
      </c>
      <c r="J14386" s="3">
        <v>7465158</v>
      </c>
    </row>
    <row r="14387" spans="1:10" hidden="1" x14ac:dyDescent="0.25">
      <c r="A14387" t="s">
        <v>135</v>
      </c>
      <c r="B14387" t="s">
        <v>128</v>
      </c>
      <c r="C14387">
        <v>2025</v>
      </c>
      <c r="D14387" t="s">
        <v>58</v>
      </c>
      <c r="E14387" t="s">
        <v>112</v>
      </c>
      <c r="F14387" t="s">
        <v>117</v>
      </c>
      <c r="G14387" t="s">
        <v>318</v>
      </c>
      <c r="H14387" t="s">
        <v>180</v>
      </c>
      <c r="I14387" t="s">
        <v>414</v>
      </c>
      <c r="J14387" s="3">
        <v>582000</v>
      </c>
    </row>
    <row r="14388" spans="1:10" hidden="1" x14ac:dyDescent="0.25">
      <c r="A14388" t="s">
        <v>135</v>
      </c>
      <c r="B14388" t="s">
        <v>128</v>
      </c>
      <c r="C14388">
        <v>2025</v>
      </c>
      <c r="D14388" t="s">
        <v>58</v>
      </c>
      <c r="E14388" t="s">
        <v>112</v>
      </c>
      <c r="F14388" t="s">
        <v>117</v>
      </c>
      <c r="G14388" t="s">
        <v>318</v>
      </c>
      <c r="H14388" t="s">
        <v>180</v>
      </c>
      <c r="I14388" t="s">
        <v>676</v>
      </c>
    </row>
    <row r="14389" spans="1:10" hidden="1" x14ac:dyDescent="0.25">
      <c r="A14389" t="s">
        <v>135</v>
      </c>
      <c r="B14389" t="s">
        <v>128</v>
      </c>
      <c r="C14389">
        <v>2025</v>
      </c>
      <c r="D14389" t="s">
        <v>58</v>
      </c>
      <c r="E14389" t="s">
        <v>112</v>
      </c>
      <c r="F14389" t="s">
        <v>117</v>
      </c>
      <c r="G14389" t="s">
        <v>318</v>
      </c>
      <c r="H14389" t="s">
        <v>180</v>
      </c>
      <c r="I14389" t="s">
        <v>503</v>
      </c>
    </row>
    <row r="14390" spans="1:10" hidden="1" x14ac:dyDescent="0.25">
      <c r="A14390" t="s">
        <v>135</v>
      </c>
      <c r="B14390" t="s">
        <v>128</v>
      </c>
      <c r="C14390">
        <v>2025</v>
      </c>
      <c r="D14390" t="s">
        <v>58</v>
      </c>
      <c r="E14390" t="s">
        <v>112</v>
      </c>
      <c r="F14390" t="s">
        <v>117</v>
      </c>
      <c r="G14390" t="s">
        <v>318</v>
      </c>
      <c r="H14390" t="s">
        <v>550</v>
      </c>
    </row>
    <row r="14391" spans="1:10" hidden="1" x14ac:dyDescent="0.25">
      <c r="A14391" t="s">
        <v>135</v>
      </c>
      <c r="B14391" t="s">
        <v>128</v>
      </c>
      <c r="C14391">
        <v>2025</v>
      </c>
      <c r="D14391" t="s">
        <v>58</v>
      </c>
      <c r="E14391" t="s">
        <v>112</v>
      </c>
      <c r="F14391" t="s">
        <v>117</v>
      </c>
      <c r="G14391" t="s">
        <v>318</v>
      </c>
      <c r="H14391" t="s">
        <v>279</v>
      </c>
      <c r="I14391" t="s">
        <v>414</v>
      </c>
      <c r="J14391" s="3">
        <v>1052000</v>
      </c>
    </row>
    <row r="14392" spans="1:10" hidden="1" x14ac:dyDescent="0.25">
      <c r="A14392" t="s">
        <v>135</v>
      </c>
      <c r="B14392" t="s">
        <v>128</v>
      </c>
      <c r="C14392">
        <v>2025</v>
      </c>
      <c r="D14392" t="s">
        <v>58</v>
      </c>
      <c r="E14392" t="s">
        <v>112</v>
      </c>
      <c r="F14392" t="s">
        <v>117</v>
      </c>
      <c r="G14392" t="s">
        <v>318</v>
      </c>
      <c r="H14392" t="s">
        <v>279</v>
      </c>
      <c r="I14392" t="s">
        <v>505</v>
      </c>
      <c r="J14392" s="3">
        <v>1545799</v>
      </c>
    </row>
    <row r="14393" spans="1:10" hidden="1" x14ac:dyDescent="0.25">
      <c r="A14393" t="s">
        <v>135</v>
      </c>
      <c r="B14393" t="s">
        <v>128</v>
      </c>
      <c r="C14393">
        <v>2025</v>
      </c>
      <c r="D14393" t="s">
        <v>58</v>
      </c>
      <c r="E14393" t="s">
        <v>112</v>
      </c>
      <c r="F14393" t="s">
        <v>117</v>
      </c>
      <c r="G14393" t="s">
        <v>318</v>
      </c>
      <c r="H14393" t="s">
        <v>279</v>
      </c>
    </row>
    <row r="14394" spans="1:10" hidden="1" x14ac:dyDescent="0.25">
      <c r="A14394" t="s">
        <v>135</v>
      </c>
      <c r="B14394" t="s">
        <v>128</v>
      </c>
      <c r="C14394">
        <v>2025</v>
      </c>
      <c r="D14394" t="s">
        <v>58</v>
      </c>
      <c r="E14394" t="s">
        <v>112</v>
      </c>
      <c r="F14394" t="s">
        <v>117</v>
      </c>
      <c r="G14394" t="s">
        <v>318</v>
      </c>
      <c r="H14394" t="s">
        <v>279</v>
      </c>
    </row>
    <row r="14395" spans="1:10" hidden="1" x14ac:dyDescent="0.25">
      <c r="A14395" t="s">
        <v>135</v>
      </c>
      <c r="B14395" t="s">
        <v>128</v>
      </c>
      <c r="C14395">
        <v>2025</v>
      </c>
      <c r="D14395" t="s">
        <v>58</v>
      </c>
      <c r="E14395" t="s">
        <v>112</v>
      </c>
      <c r="F14395" t="s">
        <v>117</v>
      </c>
      <c r="G14395" t="s">
        <v>318</v>
      </c>
      <c r="H14395" t="s">
        <v>279</v>
      </c>
    </row>
    <row r="14396" spans="1:10" hidden="1" x14ac:dyDescent="0.25">
      <c r="A14396" t="s">
        <v>135</v>
      </c>
      <c r="B14396" t="s">
        <v>128</v>
      </c>
      <c r="C14396">
        <v>2025</v>
      </c>
      <c r="D14396" t="s">
        <v>58</v>
      </c>
      <c r="E14396" t="s">
        <v>112</v>
      </c>
      <c r="F14396" t="s">
        <v>117</v>
      </c>
      <c r="G14396" t="s">
        <v>665</v>
      </c>
      <c r="H14396" t="s">
        <v>550</v>
      </c>
      <c r="I14396" t="s">
        <v>505</v>
      </c>
      <c r="J14396" s="3">
        <v>2505073</v>
      </c>
    </row>
    <row r="14397" spans="1:10" hidden="1" x14ac:dyDescent="0.25">
      <c r="A14397" t="s">
        <v>135</v>
      </c>
      <c r="B14397" t="s">
        <v>128</v>
      </c>
      <c r="C14397">
        <v>2025</v>
      </c>
      <c r="D14397" t="s">
        <v>58</v>
      </c>
      <c r="E14397" t="s">
        <v>112</v>
      </c>
      <c r="F14397" t="s">
        <v>117</v>
      </c>
      <c r="G14397" t="s">
        <v>665</v>
      </c>
      <c r="H14397" t="s">
        <v>550</v>
      </c>
      <c r="I14397" t="s">
        <v>676</v>
      </c>
    </row>
    <row r="14398" spans="1:10" hidden="1" x14ac:dyDescent="0.25">
      <c r="A14398" t="s">
        <v>135</v>
      </c>
      <c r="B14398" t="s">
        <v>128</v>
      </c>
      <c r="C14398">
        <v>2025</v>
      </c>
      <c r="D14398" t="s">
        <v>58</v>
      </c>
      <c r="E14398" t="s">
        <v>112</v>
      </c>
      <c r="F14398" t="s">
        <v>117</v>
      </c>
      <c r="G14398" t="s">
        <v>47</v>
      </c>
      <c r="H14398" t="s">
        <v>677</v>
      </c>
      <c r="I14398" t="s">
        <v>408</v>
      </c>
    </row>
    <row r="14399" spans="1:10" hidden="1" x14ac:dyDescent="0.25">
      <c r="A14399" t="s">
        <v>135</v>
      </c>
      <c r="B14399" t="s">
        <v>128</v>
      </c>
      <c r="C14399">
        <v>2025</v>
      </c>
      <c r="D14399" t="s">
        <v>58</v>
      </c>
      <c r="E14399" t="s">
        <v>112</v>
      </c>
      <c r="F14399" t="s">
        <v>117</v>
      </c>
      <c r="G14399" t="s">
        <v>47</v>
      </c>
      <c r="H14399" t="s">
        <v>677</v>
      </c>
      <c r="I14399" t="s">
        <v>739</v>
      </c>
    </row>
    <row r="14400" spans="1:10" hidden="1" x14ac:dyDescent="0.25">
      <c r="A14400" t="s">
        <v>135</v>
      </c>
      <c r="B14400" t="s">
        <v>128</v>
      </c>
      <c r="C14400">
        <v>2025</v>
      </c>
      <c r="D14400" t="s">
        <v>58</v>
      </c>
      <c r="E14400" t="s">
        <v>112</v>
      </c>
      <c r="F14400" t="s">
        <v>117</v>
      </c>
      <c r="G14400" t="s">
        <v>319</v>
      </c>
      <c r="H14400" t="s">
        <v>181</v>
      </c>
    </row>
    <row r="14401" spans="1:10" hidden="1" x14ac:dyDescent="0.25">
      <c r="A14401" t="s">
        <v>135</v>
      </c>
      <c r="B14401" t="s">
        <v>128</v>
      </c>
      <c r="C14401">
        <v>2025</v>
      </c>
      <c r="D14401" t="s">
        <v>58</v>
      </c>
      <c r="E14401" t="s">
        <v>112</v>
      </c>
      <c r="F14401" t="s">
        <v>117</v>
      </c>
      <c r="G14401" t="s">
        <v>319</v>
      </c>
      <c r="H14401" t="s">
        <v>320</v>
      </c>
    </row>
    <row r="14402" spans="1:10" hidden="1" x14ac:dyDescent="0.25">
      <c r="A14402" s="20" t="s">
        <v>132</v>
      </c>
      <c r="B14402" s="20" t="s">
        <v>129</v>
      </c>
      <c r="C14402" s="20">
        <v>2025</v>
      </c>
      <c r="D14402" s="20" t="s">
        <v>58</v>
      </c>
      <c r="E14402" s="20" t="s">
        <v>52</v>
      </c>
      <c r="F14402" s="20" t="s">
        <v>142</v>
      </c>
      <c r="G14402" s="20" t="s">
        <v>301</v>
      </c>
      <c r="H14402" s="20" t="s">
        <v>210</v>
      </c>
      <c r="I14402" s="20" t="s">
        <v>374</v>
      </c>
      <c r="J14402" s="10">
        <v>282608992.92062604</v>
      </c>
    </row>
    <row r="14403" spans="1:10" hidden="1" x14ac:dyDescent="0.25">
      <c r="A14403" s="20" t="s">
        <v>132</v>
      </c>
      <c r="B14403" t="s">
        <v>129</v>
      </c>
      <c r="C14403" s="20">
        <v>2025</v>
      </c>
      <c r="D14403" t="s">
        <v>58</v>
      </c>
      <c r="E14403" t="s">
        <v>45</v>
      </c>
      <c r="F14403" t="s">
        <v>46</v>
      </c>
      <c r="J14403" s="10">
        <f>+J14402*22.56%</f>
        <v>63756588.802893236</v>
      </c>
    </row>
    <row r="14404" spans="1:10" hidden="1" x14ac:dyDescent="0.25">
      <c r="A14404" s="20" t="s">
        <v>132</v>
      </c>
      <c r="B14404" t="s">
        <v>129</v>
      </c>
      <c r="C14404" s="20">
        <v>2025</v>
      </c>
      <c r="D14404" t="s">
        <v>58</v>
      </c>
      <c r="E14404" t="s">
        <v>112</v>
      </c>
      <c r="F14404" t="s">
        <v>117</v>
      </c>
      <c r="G14404" t="s">
        <v>53</v>
      </c>
      <c r="H14404" s="2"/>
      <c r="I14404" s="2"/>
      <c r="J14404" s="10">
        <v>96544492.251176938</v>
      </c>
    </row>
    <row r="14405" spans="1:10" hidden="1" x14ac:dyDescent="0.25">
      <c r="A14405" s="20" t="s">
        <v>133</v>
      </c>
      <c r="B14405" s="20" t="s">
        <v>129</v>
      </c>
      <c r="C14405" s="20">
        <v>2025</v>
      </c>
      <c r="D14405" s="20" t="s">
        <v>58</v>
      </c>
      <c r="E14405" s="20" t="s">
        <v>52</v>
      </c>
      <c r="F14405" s="20" t="s">
        <v>142</v>
      </c>
      <c r="G14405" s="20" t="s">
        <v>301</v>
      </c>
      <c r="H14405" s="20" t="s">
        <v>210</v>
      </c>
      <c r="I14405" s="20" t="s">
        <v>374</v>
      </c>
      <c r="J14405" s="10">
        <v>250767959.97050315</v>
      </c>
    </row>
    <row r="14406" spans="1:10" hidden="1" x14ac:dyDescent="0.25">
      <c r="A14406" s="20" t="s">
        <v>133</v>
      </c>
      <c r="B14406" t="s">
        <v>129</v>
      </c>
      <c r="C14406" s="20">
        <v>2025</v>
      </c>
      <c r="D14406" t="s">
        <v>58</v>
      </c>
      <c r="E14406" t="s">
        <v>45</v>
      </c>
      <c r="F14406" t="s">
        <v>46</v>
      </c>
      <c r="J14406" s="10">
        <f>+J14405*22.56%</f>
        <v>56573251.769345507</v>
      </c>
    </row>
    <row r="14407" spans="1:10" hidden="1" x14ac:dyDescent="0.25">
      <c r="A14407" s="20" t="s">
        <v>133</v>
      </c>
      <c r="B14407" t="s">
        <v>129</v>
      </c>
      <c r="C14407" s="20">
        <v>2025</v>
      </c>
      <c r="D14407" t="s">
        <v>58</v>
      </c>
      <c r="E14407" t="s">
        <v>112</v>
      </c>
      <c r="F14407" t="s">
        <v>117</v>
      </c>
      <c r="G14407" t="s">
        <v>53</v>
      </c>
      <c r="H14407" s="2"/>
      <c r="I14407" s="2"/>
      <c r="J14407" s="10">
        <v>73879685.89583078</v>
      </c>
    </row>
    <row r="14408" spans="1:10" hidden="1" x14ac:dyDescent="0.25">
      <c r="A14408" s="20" t="s">
        <v>134</v>
      </c>
      <c r="B14408" s="20" t="s">
        <v>129</v>
      </c>
      <c r="C14408" s="20">
        <v>2025</v>
      </c>
      <c r="D14408" s="20" t="s">
        <v>58</v>
      </c>
      <c r="E14408" s="20" t="s">
        <v>52</v>
      </c>
      <c r="F14408" s="20" t="s">
        <v>142</v>
      </c>
      <c r="G14408" s="20" t="s">
        <v>301</v>
      </c>
      <c r="H14408" s="20" t="s">
        <v>210</v>
      </c>
      <c r="I14408" s="20" t="s">
        <v>374</v>
      </c>
      <c r="J14408" s="10">
        <v>370154886.33880234</v>
      </c>
    </row>
    <row r="14409" spans="1:10" hidden="1" x14ac:dyDescent="0.25">
      <c r="A14409" s="20" t="s">
        <v>134</v>
      </c>
      <c r="B14409" t="s">
        <v>129</v>
      </c>
      <c r="C14409" s="20">
        <v>2025</v>
      </c>
      <c r="D14409" t="s">
        <v>58</v>
      </c>
      <c r="E14409" t="s">
        <v>45</v>
      </c>
      <c r="F14409" t="s">
        <v>46</v>
      </c>
      <c r="J14409" s="10">
        <f>+J14408*22.56%</f>
        <v>83506942.358033806</v>
      </c>
    </row>
    <row r="14410" spans="1:10" hidden="1" x14ac:dyDescent="0.25">
      <c r="A14410" s="20" t="s">
        <v>134</v>
      </c>
      <c r="B14410" t="s">
        <v>129</v>
      </c>
      <c r="C14410" s="20">
        <v>2025</v>
      </c>
      <c r="D14410" t="s">
        <v>58</v>
      </c>
      <c r="E14410" t="s">
        <v>112</v>
      </c>
      <c r="F14410" t="s">
        <v>117</v>
      </c>
      <c r="G14410" t="s">
        <v>53</v>
      </c>
      <c r="H14410" s="2"/>
      <c r="I14410" s="2"/>
      <c r="J14410" s="10">
        <v>113229482.69422245</v>
      </c>
    </row>
    <row r="14411" spans="1:10" hidden="1" x14ac:dyDescent="0.25">
      <c r="A14411" s="20" t="s">
        <v>135</v>
      </c>
      <c r="B14411" s="20" t="s">
        <v>129</v>
      </c>
      <c r="C14411" s="20">
        <v>2025</v>
      </c>
      <c r="D14411" s="20" t="s">
        <v>58</v>
      </c>
      <c r="E14411" s="20" t="s">
        <v>52</v>
      </c>
      <c r="F14411" s="20" t="s">
        <v>142</v>
      </c>
      <c r="G14411" s="20" t="s">
        <v>301</v>
      </c>
      <c r="H14411" s="20" t="s">
        <v>210</v>
      </c>
      <c r="I14411" s="20" t="s">
        <v>374</v>
      </c>
      <c r="J14411" s="10">
        <v>291998743.32485503</v>
      </c>
    </row>
    <row r="14412" spans="1:10" hidden="1" x14ac:dyDescent="0.25">
      <c r="A14412" s="20" t="s">
        <v>135</v>
      </c>
      <c r="B14412" t="s">
        <v>129</v>
      </c>
      <c r="C14412" s="20">
        <v>2025</v>
      </c>
      <c r="D14412" t="s">
        <v>58</v>
      </c>
      <c r="E14412" t="s">
        <v>45</v>
      </c>
      <c r="F14412" t="s">
        <v>46</v>
      </c>
      <c r="J14412" s="10">
        <f>+J14411*22.56%</f>
        <v>65874916.494087294</v>
      </c>
    </row>
    <row r="14413" spans="1:10" hidden="1" x14ac:dyDescent="0.25">
      <c r="A14413" s="20" t="s">
        <v>135</v>
      </c>
      <c r="B14413" t="s">
        <v>129</v>
      </c>
      <c r="C14413" s="20">
        <v>2025</v>
      </c>
      <c r="D14413" t="s">
        <v>58</v>
      </c>
      <c r="E14413" t="s">
        <v>112</v>
      </c>
      <c r="F14413" t="s">
        <v>117</v>
      </c>
      <c r="G14413" t="s">
        <v>53</v>
      </c>
      <c r="H14413" s="2"/>
      <c r="I14413" s="2"/>
      <c r="J14413" s="10">
        <v>86876448.208412737</v>
      </c>
    </row>
    <row r="14414" spans="1:10" hidden="1" x14ac:dyDescent="0.25">
      <c r="A14414" s="20" t="s">
        <v>136</v>
      </c>
      <c r="B14414" s="20" t="s">
        <v>129</v>
      </c>
      <c r="C14414" s="20">
        <v>2025</v>
      </c>
      <c r="D14414" s="20" t="s">
        <v>58</v>
      </c>
      <c r="E14414" s="20" t="s">
        <v>52</v>
      </c>
      <c r="F14414" s="20" t="s">
        <v>142</v>
      </c>
      <c r="G14414" s="20" t="s">
        <v>301</v>
      </c>
      <c r="H14414" s="20" t="s">
        <v>210</v>
      </c>
      <c r="I14414" s="20" t="s">
        <v>374</v>
      </c>
      <c r="J14414" s="10">
        <v>295635254.84789985</v>
      </c>
    </row>
    <row r="14415" spans="1:10" hidden="1" x14ac:dyDescent="0.25">
      <c r="A14415" s="20" t="s">
        <v>136</v>
      </c>
      <c r="B14415" t="s">
        <v>129</v>
      </c>
      <c r="C14415" s="20">
        <v>2025</v>
      </c>
      <c r="D14415" t="s">
        <v>58</v>
      </c>
      <c r="E14415" t="s">
        <v>45</v>
      </c>
      <c r="F14415" t="s">
        <v>46</v>
      </c>
      <c r="J14415" s="10">
        <f>+J14414*22.56%</f>
        <v>66695313.493686207</v>
      </c>
    </row>
    <row r="14416" spans="1:10" hidden="1" x14ac:dyDescent="0.25">
      <c r="A14416" s="20" t="s">
        <v>136</v>
      </c>
      <c r="B14416" t="s">
        <v>129</v>
      </c>
      <c r="C14416" s="20">
        <v>2025</v>
      </c>
      <c r="D14416" t="s">
        <v>58</v>
      </c>
      <c r="E14416" t="s">
        <v>112</v>
      </c>
      <c r="F14416" t="s">
        <v>117</v>
      </c>
      <c r="G14416" t="s">
        <v>53</v>
      </c>
      <c r="H14416" s="2"/>
      <c r="I14416" s="2"/>
      <c r="J14416" s="10">
        <v>88750173.299190566</v>
      </c>
    </row>
    <row r="14417" spans="1:10" hidden="1" x14ac:dyDescent="0.25">
      <c r="A14417" s="20" t="s">
        <v>137</v>
      </c>
      <c r="B14417" s="20" t="s">
        <v>129</v>
      </c>
      <c r="C14417" s="20">
        <v>2025</v>
      </c>
      <c r="D14417" s="20" t="s">
        <v>58</v>
      </c>
      <c r="E14417" s="20" t="s">
        <v>52</v>
      </c>
      <c r="F14417" s="20" t="s">
        <v>142</v>
      </c>
      <c r="G14417" s="20" t="s">
        <v>301</v>
      </c>
      <c r="H14417" s="20" t="s">
        <v>210</v>
      </c>
      <c r="I14417" s="20" t="s">
        <v>374</v>
      </c>
      <c r="J14417" s="10">
        <v>292149202.12208354</v>
      </c>
    </row>
    <row r="14418" spans="1:10" hidden="1" x14ac:dyDescent="0.25">
      <c r="A14418" s="20" t="s">
        <v>137</v>
      </c>
      <c r="B14418" t="s">
        <v>129</v>
      </c>
      <c r="C14418" s="20">
        <v>2025</v>
      </c>
      <c r="D14418" t="s">
        <v>58</v>
      </c>
      <c r="E14418" t="s">
        <v>45</v>
      </c>
      <c r="F14418" t="s">
        <v>46</v>
      </c>
      <c r="J14418" s="10">
        <f>+J14417*22.56%</f>
        <v>65908859.998742044</v>
      </c>
    </row>
    <row r="14419" spans="1:10" hidden="1" x14ac:dyDescent="0.25">
      <c r="A14419" s="20" t="s">
        <v>137</v>
      </c>
      <c r="B14419" t="s">
        <v>129</v>
      </c>
      <c r="C14419" s="20">
        <v>2025</v>
      </c>
      <c r="D14419" t="s">
        <v>58</v>
      </c>
      <c r="E14419" t="s">
        <v>112</v>
      </c>
      <c r="F14419" t="s">
        <v>117</v>
      </c>
      <c r="G14419" t="s">
        <v>53</v>
      </c>
      <c r="H14419" s="2"/>
      <c r="I14419" s="2"/>
      <c r="J14419" s="10">
        <v>88295035.739475057</v>
      </c>
    </row>
    <row r="14420" spans="1:10" hidden="1" x14ac:dyDescent="0.25">
      <c r="A14420" s="20" t="s">
        <v>138</v>
      </c>
      <c r="B14420" s="20" t="s">
        <v>129</v>
      </c>
      <c r="C14420" s="20">
        <v>2025</v>
      </c>
      <c r="D14420" s="20" t="s">
        <v>58</v>
      </c>
      <c r="E14420" s="20" t="s">
        <v>52</v>
      </c>
      <c r="F14420" s="20" t="s">
        <v>142</v>
      </c>
      <c r="G14420" s="20" t="s">
        <v>301</v>
      </c>
      <c r="H14420" s="20" t="s">
        <v>210</v>
      </c>
      <c r="I14420" s="20" t="s">
        <v>374</v>
      </c>
      <c r="J14420" s="10">
        <v>351069477.82792521</v>
      </c>
    </row>
    <row r="14421" spans="1:10" hidden="1" x14ac:dyDescent="0.25">
      <c r="A14421" s="20" t="s">
        <v>138</v>
      </c>
      <c r="B14421" t="s">
        <v>129</v>
      </c>
      <c r="C14421" s="20">
        <v>2025</v>
      </c>
      <c r="D14421" t="s">
        <v>58</v>
      </c>
      <c r="E14421" t="s">
        <v>45</v>
      </c>
      <c r="F14421" t="s">
        <v>46</v>
      </c>
      <c r="J14421" s="10">
        <f>+J14420*22.56%</f>
        <v>79201274.197979927</v>
      </c>
    </row>
    <row r="14422" spans="1:10" hidden="1" x14ac:dyDescent="0.25">
      <c r="A14422" s="20" t="s">
        <v>138</v>
      </c>
      <c r="B14422" t="s">
        <v>129</v>
      </c>
      <c r="C14422" s="20">
        <v>2025</v>
      </c>
      <c r="D14422" t="s">
        <v>58</v>
      </c>
      <c r="E14422" t="s">
        <v>112</v>
      </c>
      <c r="F14422" t="s">
        <v>117</v>
      </c>
      <c r="G14422" t="s">
        <v>53</v>
      </c>
      <c r="H14422" s="2"/>
      <c r="I14422" s="2"/>
      <c r="J14422" s="10">
        <v>106552451.00158381</v>
      </c>
    </row>
    <row r="14423" spans="1:10" hidden="1" x14ac:dyDescent="0.25">
      <c r="A14423" s="20" t="s">
        <v>44</v>
      </c>
      <c r="B14423" s="20" t="s">
        <v>129</v>
      </c>
      <c r="C14423" s="20">
        <v>2025</v>
      </c>
      <c r="D14423" s="20" t="s">
        <v>58</v>
      </c>
      <c r="E14423" s="20" t="s">
        <v>52</v>
      </c>
      <c r="F14423" s="20" t="s">
        <v>142</v>
      </c>
      <c r="G14423" s="20" t="s">
        <v>301</v>
      </c>
      <c r="H14423" s="20" t="s">
        <v>210</v>
      </c>
      <c r="I14423" s="20" t="s">
        <v>374</v>
      </c>
      <c r="J14423" s="10">
        <v>311097286.90500534</v>
      </c>
    </row>
    <row r="14424" spans="1:10" hidden="1" x14ac:dyDescent="0.25">
      <c r="A14424" s="20" t="s">
        <v>44</v>
      </c>
      <c r="B14424" t="s">
        <v>129</v>
      </c>
      <c r="C14424" s="20">
        <v>2025</v>
      </c>
      <c r="D14424" t="s">
        <v>58</v>
      </c>
      <c r="E14424" t="s">
        <v>45</v>
      </c>
      <c r="F14424" t="s">
        <v>46</v>
      </c>
      <c r="J14424" s="10">
        <f>+J14423*22.56%</f>
        <v>70183547.925769195</v>
      </c>
    </row>
    <row r="14425" spans="1:10" hidden="1" x14ac:dyDescent="0.25">
      <c r="A14425" s="20" t="s">
        <v>44</v>
      </c>
      <c r="B14425" t="s">
        <v>129</v>
      </c>
      <c r="C14425" s="20">
        <v>2025</v>
      </c>
      <c r="D14425" t="s">
        <v>58</v>
      </c>
      <c r="E14425" t="s">
        <v>112</v>
      </c>
      <c r="F14425" t="s">
        <v>117</v>
      </c>
      <c r="G14425" t="s">
        <v>53</v>
      </c>
      <c r="H14425" s="2"/>
      <c r="I14425" s="2"/>
      <c r="J14425" s="10">
        <v>93003956.277159363</v>
      </c>
    </row>
    <row r="14426" spans="1:10" hidden="1" x14ac:dyDescent="0.25">
      <c r="A14426" s="20" t="s">
        <v>51</v>
      </c>
      <c r="B14426" s="20" t="s">
        <v>129</v>
      </c>
      <c r="C14426" s="20">
        <v>2025</v>
      </c>
      <c r="D14426" s="20" t="s">
        <v>58</v>
      </c>
      <c r="E14426" s="20" t="s">
        <v>52</v>
      </c>
      <c r="F14426" s="20" t="s">
        <v>142</v>
      </c>
      <c r="G14426" s="20" t="s">
        <v>301</v>
      </c>
      <c r="H14426" s="20" t="s">
        <v>210</v>
      </c>
      <c r="I14426" s="20" t="s">
        <v>374</v>
      </c>
      <c r="J14426" s="10">
        <v>334369744.77879423</v>
      </c>
    </row>
    <row r="14427" spans="1:10" hidden="1" x14ac:dyDescent="0.25">
      <c r="A14427" s="20" t="s">
        <v>51</v>
      </c>
      <c r="B14427" t="s">
        <v>129</v>
      </c>
      <c r="C14427" s="20">
        <v>2025</v>
      </c>
      <c r="D14427" t="s">
        <v>58</v>
      </c>
      <c r="E14427" t="s">
        <v>45</v>
      </c>
      <c r="F14427" t="s">
        <v>46</v>
      </c>
      <c r="J14427" s="10">
        <f>+J14426*22.56%</f>
        <v>75433814.422095969</v>
      </c>
    </row>
    <row r="14428" spans="1:10" hidden="1" x14ac:dyDescent="0.25">
      <c r="A14428" s="20" t="s">
        <v>51</v>
      </c>
      <c r="B14428" t="s">
        <v>129</v>
      </c>
      <c r="C14428" s="20">
        <v>2025</v>
      </c>
      <c r="D14428" t="s">
        <v>58</v>
      </c>
      <c r="E14428" t="s">
        <v>112</v>
      </c>
      <c r="F14428" t="s">
        <v>117</v>
      </c>
      <c r="G14428" t="s">
        <v>53</v>
      </c>
      <c r="H14428" s="2"/>
      <c r="I14428" s="2"/>
      <c r="J14428" s="10">
        <v>101811158.83221215</v>
      </c>
    </row>
    <row r="14429" spans="1:10" hidden="1" x14ac:dyDescent="0.25">
      <c r="A14429" s="20" t="s">
        <v>126</v>
      </c>
      <c r="B14429" s="20" t="s">
        <v>129</v>
      </c>
      <c r="C14429" s="20">
        <v>2025</v>
      </c>
      <c r="D14429" s="20" t="s">
        <v>58</v>
      </c>
      <c r="E14429" s="20" t="s">
        <v>52</v>
      </c>
      <c r="F14429" s="20" t="s">
        <v>142</v>
      </c>
      <c r="G14429" s="20" t="s">
        <v>301</v>
      </c>
      <c r="H14429" s="20" t="s">
        <v>210</v>
      </c>
      <c r="I14429" s="20" t="s">
        <v>374</v>
      </c>
      <c r="J14429" s="10">
        <v>325089837.96409869</v>
      </c>
    </row>
    <row r="14430" spans="1:10" hidden="1" x14ac:dyDescent="0.25">
      <c r="A14430" s="20" t="s">
        <v>126</v>
      </c>
      <c r="B14430" t="s">
        <v>129</v>
      </c>
      <c r="C14430" s="20">
        <v>2025</v>
      </c>
      <c r="D14430" t="s">
        <v>58</v>
      </c>
      <c r="E14430" t="s">
        <v>45</v>
      </c>
      <c r="F14430" t="s">
        <v>46</v>
      </c>
      <c r="J14430" s="10">
        <f>+J14429*22.56%</f>
        <v>73340267.444700658</v>
      </c>
    </row>
    <row r="14431" spans="1:10" hidden="1" x14ac:dyDescent="0.25">
      <c r="A14431" s="20" t="s">
        <v>126</v>
      </c>
      <c r="B14431" t="s">
        <v>129</v>
      </c>
      <c r="C14431" s="20">
        <v>2025</v>
      </c>
      <c r="D14431" t="s">
        <v>58</v>
      </c>
      <c r="E14431" t="s">
        <v>112</v>
      </c>
      <c r="F14431" t="s">
        <v>117</v>
      </c>
      <c r="G14431" t="s">
        <v>53</v>
      </c>
      <c r="H14431" s="2"/>
      <c r="I14431" s="2"/>
      <c r="J14431" s="10">
        <v>98581957.908576801</v>
      </c>
    </row>
    <row r="14432" spans="1:10" hidden="1" x14ac:dyDescent="0.25">
      <c r="A14432" s="20" t="s">
        <v>130</v>
      </c>
      <c r="B14432" s="20" t="s">
        <v>129</v>
      </c>
      <c r="C14432" s="20">
        <v>2025</v>
      </c>
      <c r="D14432" s="20" t="s">
        <v>58</v>
      </c>
      <c r="E14432" s="20" t="s">
        <v>52</v>
      </c>
      <c r="F14432" s="20" t="s">
        <v>142</v>
      </c>
      <c r="G14432" s="20" t="s">
        <v>301</v>
      </c>
      <c r="H14432" s="20" t="s">
        <v>210</v>
      </c>
      <c r="I14432" s="20" t="s">
        <v>374</v>
      </c>
      <c r="J14432" s="10">
        <v>319669038.25965154</v>
      </c>
    </row>
    <row r="14433" spans="1:10" hidden="1" x14ac:dyDescent="0.25">
      <c r="A14433" s="20" t="s">
        <v>130</v>
      </c>
      <c r="B14433" t="s">
        <v>129</v>
      </c>
      <c r="C14433" s="20">
        <v>2025</v>
      </c>
      <c r="D14433" t="s">
        <v>58</v>
      </c>
      <c r="E14433" t="s">
        <v>45</v>
      </c>
      <c r="F14433" t="s">
        <v>46</v>
      </c>
      <c r="J14433" s="10">
        <f>+J14432*22.56%</f>
        <v>72117335.03137739</v>
      </c>
    </row>
    <row r="14434" spans="1:10" hidden="1" x14ac:dyDescent="0.25">
      <c r="A14434" s="20" t="s">
        <v>130</v>
      </c>
      <c r="B14434" t="s">
        <v>129</v>
      </c>
      <c r="C14434" s="20">
        <v>2025</v>
      </c>
      <c r="D14434" t="s">
        <v>58</v>
      </c>
      <c r="E14434" t="s">
        <v>112</v>
      </c>
      <c r="F14434" t="s">
        <v>117</v>
      </c>
      <c r="G14434" t="s">
        <v>53</v>
      </c>
      <c r="H14434" s="2"/>
      <c r="I14434" s="2"/>
      <c r="J14434" s="10">
        <v>96611965.486264899</v>
      </c>
    </row>
    <row r="14435" spans="1:10" hidden="1" x14ac:dyDescent="0.25">
      <c r="A14435" s="20" t="s">
        <v>131</v>
      </c>
      <c r="B14435" s="20" t="s">
        <v>129</v>
      </c>
      <c r="C14435" s="20">
        <v>2025</v>
      </c>
      <c r="D14435" s="20" t="s">
        <v>58</v>
      </c>
      <c r="E14435" s="20" t="s">
        <v>52</v>
      </c>
      <c r="F14435" s="20" t="s">
        <v>142</v>
      </c>
      <c r="G14435" s="20" t="s">
        <v>301</v>
      </c>
      <c r="H14435" s="20" t="s">
        <v>210</v>
      </c>
      <c r="I14435" s="20" t="s">
        <v>374</v>
      </c>
      <c r="J14435" s="10">
        <v>319801997.60357195</v>
      </c>
    </row>
    <row r="14436" spans="1:10" hidden="1" x14ac:dyDescent="0.25">
      <c r="A14436" s="20" t="s">
        <v>131</v>
      </c>
      <c r="B14436" t="s">
        <v>129</v>
      </c>
      <c r="C14436" s="20">
        <v>2025</v>
      </c>
      <c r="D14436" t="s">
        <v>58</v>
      </c>
      <c r="E14436" t="s">
        <v>45</v>
      </c>
      <c r="F14436" t="s">
        <v>46</v>
      </c>
      <c r="J14436" s="10">
        <f>+J14435*22.56%</f>
        <v>72147330.659365833</v>
      </c>
    </row>
    <row r="14437" spans="1:10" hidden="1" x14ac:dyDescent="0.25">
      <c r="A14437" s="20" t="s">
        <v>131</v>
      </c>
      <c r="B14437" t="s">
        <v>129</v>
      </c>
      <c r="C14437" s="20">
        <v>2025</v>
      </c>
      <c r="D14437" t="s">
        <v>58</v>
      </c>
      <c r="E14437" t="s">
        <v>112</v>
      </c>
      <c r="F14437" t="s">
        <v>117</v>
      </c>
      <c r="G14437" t="s">
        <v>53</v>
      </c>
      <c r="H14437" s="2"/>
      <c r="I14437" s="2"/>
      <c r="J14437" s="10">
        <v>95444269.188772246</v>
      </c>
    </row>
    <row r="14438" spans="1:10" hidden="1" x14ac:dyDescent="0.25">
      <c r="A14438" t="s">
        <v>136</v>
      </c>
      <c r="B14438" t="s">
        <v>128</v>
      </c>
      <c r="C14438">
        <v>2025</v>
      </c>
      <c r="D14438" t="s">
        <v>58</v>
      </c>
      <c r="E14438" t="s">
        <v>52</v>
      </c>
      <c r="F14438" t="s">
        <v>142</v>
      </c>
      <c r="G14438" t="s">
        <v>301</v>
      </c>
      <c r="H14438" t="s">
        <v>210</v>
      </c>
      <c r="I14438" t="s">
        <v>374</v>
      </c>
      <c r="J14438" s="178">
        <v>349590293.58999997</v>
      </c>
    </row>
    <row r="14439" spans="1:10" hidden="1" x14ac:dyDescent="0.25">
      <c r="A14439" t="s">
        <v>136</v>
      </c>
      <c r="B14439" t="s">
        <v>128</v>
      </c>
      <c r="C14439">
        <v>2025</v>
      </c>
      <c r="D14439" t="s">
        <v>58</v>
      </c>
      <c r="E14439" t="s">
        <v>52</v>
      </c>
      <c r="F14439" t="s">
        <v>152</v>
      </c>
      <c r="G14439" t="s">
        <v>149</v>
      </c>
      <c r="H14439" t="s">
        <v>211</v>
      </c>
    </row>
    <row r="14440" spans="1:10" hidden="1" x14ac:dyDescent="0.25">
      <c r="A14440" t="s">
        <v>136</v>
      </c>
      <c r="B14440" t="s">
        <v>128</v>
      </c>
      <c r="C14440">
        <v>2025</v>
      </c>
      <c r="D14440" t="s">
        <v>58</v>
      </c>
      <c r="E14440" t="s">
        <v>52</v>
      </c>
      <c r="F14440" t="s">
        <v>152</v>
      </c>
      <c r="G14440" t="s">
        <v>213</v>
      </c>
      <c r="H14440" t="s">
        <v>214</v>
      </c>
    </row>
    <row r="14441" spans="1:10" hidden="1" x14ac:dyDescent="0.25">
      <c r="A14441" t="s">
        <v>136</v>
      </c>
      <c r="B14441" t="s">
        <v>128</v>
      </c>
      <c r="C14441">
        <v>2025</v>
      </c>
      <c r="D14441" t="s">
        <v>58</v>
      </c>
      <c r="E14441" t="s">
        <v>52</v>
      </c>
      <c r="F14441" t="s">
        <v>152</v>
      </c>
      <c r="G14441" t="s">
        <v>217</v>
      </c>
      <c r="H14441" t="s">
        <v>218</v>
      </c>
    </row>
    <row r="14442" spans="1:10" hidden="1" x14ac:dyDescent="0.25">
      <c r="A14442" t="s">
        <v>136</v>
      </c>
      <c r="B14442" t="s">
        <v>128</v>
      </c>
      <c r="C14442">
        <v>2025</v>
      </c>
      <c r="D14442" t="s">
        <v>58</v>
      </c>
      <c r="E14442" t="s">
        <v>52</v>
      </c>
      <c r="F14442" t="s">
        <v>142</v>
      </c>
      <c r="G14442" t="s">
        <v>300</v>
      </c>
      <c r="H14442" t="s">
        <v>224</v>
      </c>
      <c r="J14442" s="178">
        <v>-107472846.02</v>
      </c>
    </row>
    <row r="14443" spans="1:10" hidden="1" x14ac:dyDescent="0.25">
      <c r="A14443" t="s">
        <v>136</v>
      </c>
      <c r="B14443" t="s">
        <v>128</v>
      </c>
      <c r="C14443">
        <v>2025</v>
      </c>
      <c r="D14443" t="s">
        <v>58</v>
      </c>
      <c r="E14443" t="s">
        <v>52</v>
      </c>
      <c r="F14443" t="s">
        <v>142</v>
      </c>
      <c r="G14443" t="s">
        <v>300</v>
      </c>
      <c r="H14443" t="s">
        <v>303</v>
      </c>
    </row>
    <row r="14444" spans="1:10" hidden="1" x14ac:dyDescent="0.25">
      <c r="A14444" t="s">
        <v>136</v>
      </c>
      <c r="B14444" t="s">
        <v>128</v>
      </c>
      <c r="C14444">
        <v>2025</v>
      </c>
      <c r="D14444" t="s">
        <v>58</v>
      </c>
      <c r="E14444" t="s">
        <v>52</v>
      </c>
      <c r="F14444" t="s">
        <v>142</v>
      </c>
      <c r="G14444" t="s">
        <v>270</v>
      </c>
      <c r="H14444" t="s">
        <v>269</v>
      </c>
    </row>
    <row r="14445" spans="1:10" hidden="1" x14ac:dyDescent="0.25">
      <c r="A14445" t="s">
        <v>136</v>
      </c>
      <c r="B14445" t="s">
        <v>128</v>
      </c>
      <c r="C14445">
        <v>2025</v>
      </c>
      <c r="D14445" t="s">
        <v>58</v>
      </c>
      <c r="E14445" t="s">
        <v>52</v>
      </c>
      <c r="F14445" t="s">
        <v>142</v>
      </c>
      <c r="G14445" t="s">
        <v>270</v>
      </c>
      <c r="H14445" t="s">
        <v>271</v>
      </c>
      <c r="J14445" s="3">
        <v>306722.64</v>
      </c>
    </row>
    <row r="14446" spans="1:10" hidden="1" x14ac:dyDescent="0.25">
      <c r="A14446" t="s">
        <v>136</v>
      </c>
      <c r="B14446" t="s">
        <v>128</v>
      </c>
      <c r="C14446">
        <v>2025</v>
      </c>
      <c r="D14446" t="s">
        <v>58</v>
      </c>
      <c r="E14446" t="s">
        <v>52</v>
      </c>
      <c r="F14446" t="s">
        <v>142</v>
      </c>
      <c r="G14446" t="s">
        <v>270</v>
      </c>
      <c r="H14446" t="s">
        <v>486</v>
      </c>
      <c r="J14446" s="3">
        <v>-5087655.71</v>
      </c>
    </row>
    <row r="14447" spans="1:10" hidden="1" x14ac:dyDescent="0.25">
      <c r="A14447" t="s">
        <v>136</v>
      </c>
      <c r="B14447" t="s">
        <v>128</v>
      </c>
      <c r="C14447">
        <v>2025</v>
      </c>
      <c r="D14447" t="s">
        <v>58</v>
      </c>
      <c r="E14447" t="s">
        <v>52</v>
      </c>
      <c r="F14447" t="s">
        <v>152</v>
      </c>
      <c r="G14447" t="s">
        <v>56</v>
      </c>
      <c r="H14447" t="s">
        <v>608</v>
      </c>
    </row>
    <row r="14448" spans="1:10" hidden="1" x14ac:dyDescent="0.25">
      <c r="A14448" t="s">
        <v>136</v>
      </c>
      <c r="B14448" t="s">
        <v>128</v>
      </c>
      <c r="C14448">
        <v>2025</v>
      </c>
      <c r="D14448" t="s">
        <v>58</v>
      </c>
      <c r="E14448" t="s">
        <v>52</v>
      </c>
      <c r="F14448" t="s">
        <v>152</v>
      </c>
      <c r="G14448" t="s">
        <v>794</v>
      </c>
      <c r="H14448" t="s">
        <v>795</v>
      </c>
      <c r="J14448" s="16"/>
    </row>
    <row r="14449" spans="1:10" hidden="1" x14ac:dyDescent="0.25">
      <c r="A14449" t="s">
        <v>136</v>
      </c>
      <c r="B14449" t="s">
        <v>128</v>
      </c>
      <c r="C14449">
        <v>2025</v>
      </c>
      <c r="D14449" t="s">
        <v>58</v>
      </c>
      <c r="E14449" t="s">
        <v>45</v>
      </c>
      <c r="F14449" t="s">
        <v>46</v>
      </c>
      <c r="G14449" t="s">
        <v>54</v>
      </c>
      <c r="H14449" t="s">
        <v>681</v>
      </c>
      <c r="I14449" t="s">
        <v>375</v>
      </c>
      <c r="J14449" s="3">
        <v>20000000</v>
      </c>
    </row>
    <row r="14450" spans="1:10" hidden="1" x14ac:dyDescent="0.25">
      <c r="A14450" t="s">
        <v>136</v>
      </c>
      <c r="B14450" t="s">
        <v>128</v>
      </c>
      <c r="C14450">
        <v>2025</v>
      </c>
      <c r="D14450" t="s">
        <v>58</v>
      </c>
      <c r="E14450" t="s">
        <v>45</v>
      </c>
      <c r="F14450" t="s">
        <v>46</v>
      </c>
      <c r="G14450" t="s">
        <v>54</v>
      </c>
      <c r="H14450" t="s">
        <v>11</v>
      </c>
      <c r="I14450" t="s">
        <v>556</v>
      </c>
      <c r="J14450" s="3">
        <v>2146667</v>
      </c>
    </row>
    <row r="14451" spans="1:10" hidden="1" x14ac:dyDescent="0.25">
      <c r="A14451" t="s">
        <v>136</v>
      </c>
      <c r="B14451" t="s">
        <v>128</v>
      </c>
      <c r="C14451">
        <v>2025</v>
      </c>
      <c r="D14451" t="s">
        <v>58</v>
      </c>
      <c r="E14451" t="s">
        <v>45</v>
      </c>
      <c r="F14451" t="s">
        <v>46</v>
      </c>
      <c r="G14451" t="s">
        <v>54</v>
      </c>
      <c r="H14451" t="s">
        <v>11</v>
      </c>
      <c r="I14451" t="s">
        <v>557</v>
      </c>
    </row>
    <row r="14452" spans="1:10" hidden="1" x14ac:dyDescent="0.25">
      <c r="A14452" t="s">
        <v>136</v>
      </c>
      <c r="B14452" t="s">
        <v>128</v>
      </c>
      <c r="C14452">
        <v>2025</v>
      </c>
      <c r="D14452" t="s">
        <v>58</v>
      </c>
      <c r="E14452" t="s">
        <v>45</v>
      </c>
      <c r="F14452" t="s">
        <v>46</v>
      </c>
      <c r="G14452" t="s">
        <v>54</v>
      </c>
      <c r="H14452" t="s">
        <v>693</v>
      </c>
      <c r="I14452" s="90" t="s">
        <v>817</v>
      </c>
      <c r="J14452" s="10">
        <v>430000</v>
      </c>
    </row>
    <row r="14453" spans="1:10" hidden="1" x14ac:dyDescent="0.25">
      <c r="A14453" t="s">
        <v>136</v>
      </c>
      <c r="B14453" t="s">
        <v>128</v>
      </c>
      <c r="C14453">
        <v>2025</v>
      </c>
      <c r="D14453" t="s">
        <v>58</v>
      </c>
      <c r="E14453" t="s">
        <v>45</v>
      </c>
      <c r="F14453" t="s">
        <v>46</v>
      </c>
      <c r="G14453" t="s">
        <v>54</v>
      </c>
      <c r="H14453" t="s">
        <v>693</v>
      </c>
      <c r="I14453" t="s">
        <v>520</v>
      </c>
      <c r="J14453" s="3">
        <v>1875000</v>
      </c>
    </row>
    <row r="14454" spans="1:10" hidden="1" x14ac:dyDescent="0.25">
      <c r="A14454" t="s">
        <v>136</v>
      </c>
      <c r="B14454" t="s">
        <v>128</v>
      </c>
      <c r="C14454">
        <v>2025</v>
      </c>
      <c r="D14454" t="s">
        <v>58</v>
      </c>
      <c r="E14454" t="s">
        <v>45</v>
      </c>
      <c r="F14454" t="s">
        <v>46</v>
      </c>
      <c r="G14454" t="s">
        <v>54</v>
      </c>
      <c r="H14454" t="s">
        <v>12</v>
      </c>
      <c r="I14454" t="s">
        <v>556</v>
      </c>
      <c r="J14454" s="3">
        <v>186667</v>
      </c>
    </row>
    <row r="14455" spans="1:10" hidden="1" x14ac:dyDescent="0.25">
      <c r="A14455" t="s">
        <v>136</v>
      </c>
      <c r="B14455" t="s">
        <v>128</v>
      </c>
      <c r="C14455">
        <v>2025</v>
      </c>
      <c r="D14455" t="s">
        <v>58</v>
      </c>
      <c r="E14455" t="s">
        <v>45</v>
      </c>
      <c r="F14455" t="s">
        <v>46</v>
      </c>
      <c r="G14455" t="s">
        <v>54</v>
      </c>
      <c r="H14455" t="s">
        <v>12</v>
      </c>
      <c r="I14455" t="s">
        <v>557</v>
      </c>
    </row>
    <row r="14456" spans="1:10" hidden="1" x14ac:dyDescent="0.25">
      <c r="A14456" t="s">
        <v>136</v>
      </c>
      <c r="B14456" t="s">
        <v>128</v>
      </c>
      <c r="C14456">
        <v>2025</v>
      </c>
      <c r="D14456" t="s">
        <v>58</v>
      </c>
      <c r="E14456" t="s">
        <v>45</v>
      </c>
      <c r="F14456" t="s">
        <v>46</v>
      </c>
      <c r="G14456" t="s">
        <v>54</v>
      </c>
      <c r="H14456" t="s">
        <v>12</v>
      </c>
    </row>
    <row r="14457" spans="1:10" hidden="1" x14ac:dyDescent="0.25">
      <c r="A14457" t="s">
        <v>136</v>
      </c>
      <c r="B14457" t="s">
        <v>128</v>
      </c>
      <c r="C14457">
        <v>2025</v>
      </c>
      <c r="D14457" t="s">
        <v>58</v>
      </c>
      <c r="E14457" t="s">
        <v>45</v>
      </c>
      <c r="F14457" t="s">
        <v>46</v>
      </c>
      <c r="G14457" t="s">
        <v>54</v>
      </c>
      <c r="H14457" t="s">
        <v>13</v>
      </c>
      <c r="I14457" s="90" t="s">
        <v>817</v>
      </c>
      <c r="J14457" s="222"/>
    </row>
    <row r="14458" spans="1:10" hidden="1" x14ac:dyDescent="0.25">
      <c r="A14458" t="s">
        <v>136</v>
      </c>
      <c r="B14458" t="s">
        <v>128</v>
      </c>
      <c r="C14458">
        <v>2025</v>
      </c>
      <c r="D14458" t="s">
        <v>58</v>
      </c>
      <c r="E14458" t="s">
        <v>45</v>
      </c>
      <c r="F14458" t="s">
        <v>46</v>
      </c>
      <c r="G14458" t="s">
        <v>54</v>
      </c>
      <c r="H14458" t="s">
        <v>13</v>
      </c>
      <c r="I14458" t="s">
        <v>556</v>
      </c>
      <c r="J14458" s="3">
        <v>207222</v>
      </c>
    </row>
    <row r="14459" spans="1:10" hidden="1" x14ac:dyDescent="0.25">
      <c r="A14459" t="s">
        <v>136</v>
      </c>
      <c r="B14459" t="s">
        <v>128</v>
      </c>
      <c r="C14459">
        <v>2025</v>
      </c>
      <c r="D14459" t="s">
        <v>58</v>
      </c>
      <c r="E14459" t="s">
        <v>45</v>
      </c>
      <c r="F14459" t="s">
        <v>46</v>
      </c>
      <c r="G14459" t="s">
        <v>54</v>
      </c>
      <c r="H14459" t="s">
        <v>13</v>
      </c>
      <c r="I14459" s="223" t="s">
        <v>591</v>
      </c>
      <c r="J14459" s="18"/>
    </row>
    <row r="14460" spans="1:10" hidden="1" x14ac:dyDescent="0.25">
      <c r="A14460" t="s">
        <v>136</v>
      </c>
      <c r="B14460" t="s">
        <v>128</v>
      </c>
      <c r="C14460">
        <v>2025</v>
      </c>
      <c r="D14460" t="s">
        <v>58</v>
      </c>
      <c r="E14460" t="s">
        <v>45</v>
      </c>
      <c r="F14460" t="s">
        <v>46</v>
      </c>
      <c r="G14460" t="s">
        <v>54</v>
      </c>
      <c r="H14460" t="s">
        <v>13</v>
      </c>
      <c r="I14460" s="90" t="s">
        <v>816</v>
      </c>
      <c r="J14460" s="3"/>
    </row>
    <row r="14461" spans="1:10" hidden="1" x14ac:dyDescent="0.25">
      <c r="A14461" t="s">
        <v>136</v>
      </c>
      <c r="B14461" t="s">
        <v>128</v>
      </c>
      <c r="C14461">
        <v>2025</v>
      </c>
      <c r="D14461" t="s">
        <v>58</v>
      </c>
      <c r="E14461" t="s">
        <v>45</v>
      </c>
      <c r="F14461" t="s">
        <v>46</v>
      </c>
      <c r="G14461" t="s">
        <v>54</v>
      </c>
      <c r="H14461" t="s">
        <v>14</v>
      </c>
      <c r="I14461" t="s">
        <v>375</v>
      </c>
    </row>
    <row r="14462" spans="1:10" hidden="1" x14ac:dyDescent="0.25">
      <c r="A14462" t="s">
        <v>136</v>
      </c>
      <c r="B14462" t="s">
        <v>128</v>
      </c>
      <c r="C14462">
        <v>2025</v>
      </c>
      <c r="D14462" t="s">
        <v>58</v>
      </c>
      <c r="E14462" t="s">
        <v>45</v>
      </c>
      <c r="F14462" t="s">
        <v>46</v>
      </c>
      <c r="G14462" t="s">
        <v>54</v>
      </c>
      <c r="H14462" t="s">
        <v>14</v>
      </c>
      <c r="I14462" t="s">
        <v>557</v>
      </c>
    </row>
    <row r="14463" spans="1:10" hidden="1" x14ac:dyDescent="0.25">
      <c r="A14463" t="s">
        <v>136</v>
      </c>
      <c r="B14463" t="s">
        <v>128</v>
      </c>
      <c r="C14463">
        <v>2025</v>
      </c>
      <c r="D14463" t="s">
        <v>58</v>
      </c>
      <c r="E14463" t="s">
        <v>45</v>
      </c>
      <c r="F14463" t="s">
        <v>46</v>
      </c>
      <c r="G14463" t="s">
        <v>54</v>
      </c>
      <c r="H14463" t="s">
        <v>14</v>
      </c>
      <c r="I14463" t="s">
        <v>672</v>
      </c>
    </row>
    <row r="14464" spans="1:10" hidden="1" x14ac:dyDescent="0.25">
      <c r="A14464" t="s">
        <v>136</v>
      </c>
      <c r="B14464" t="s">
        <v>128</v>
      </c>
      <c r="C14464">
        <v>2025</v>
      </c>
      <c r="D14464" t="s">
        <v>58</v>
      </c>
      <c r="E14464" t="s">
        <v>45</v>
      </c>
      <c r="F14464" t="s">
        <v>46</v>
      </c>
      <c r="G14464" t="s">
        <v>54</v>
      </c>
      <c r="H14464" t="s">
        <v>14</v>
      </c>
      <c r="I14464" t="s">
        <v>556</v>
      </c>
      <c r="J14464" s="3">
        <v>25000</v>
      </c>
    </row>
    <row r="14465" spans="1:10" hidden="1" x14ac:dyDescent="0.25">
      <c r="A14465" t="s">
        <v>136</v>
      </c>
      <c r="B14465" t="s">
        <v>128</v>
      </c>
      <c r="C14465">
        <v>2025</v>
      </c>
      <c r="D14465" t="s">
        <v>58</v>
      </c>
      <c r="E14465" t="s">
        <v>45</v>
      </c>
      <c r="F14465" t="s">
        <v>46</v>
      </c>
      <c r="G14465" t="s">
        <v>54</v>
      </c>
      <c r="H14465" t="s">
        <v>15</v>
      </c>
      <c r="I14465" t="s">
        <v>375</v>
      </c>
    </row>
    <row r="14466" spans="1:10" hidden="1" x14ac:dyDescent="0.25">
      <c r="A14466" t="s">
        <v>136</v>
      </c>
      <c r="B14466" t="s">
        <v>128</v>
      </c>
      <c r="C14466">
        <v>2025</v>
      </c>
      <c r="D14466" t="s">
        <v>58</v>
      </c>
      <c r="E14466" t="s">
        <v>45</v>
      </c>
      <c r="F14466" t="s">
        <v>46</v>
      </c>
      <c r="G14466" t="s">
        <v>54</v>
      </c>
      <c r="H14466" t="s">
        <v>15</v>
      </c>
      <c r="I14466" t="s">
        <v>556</v>
      </c>
      <c r="J14466" s="3">
        <v>207222</v>
      </c>
    </row>
    <row r="14467" spans="1:10" hidden="1" x14ac:dyDescent="0.25">
      <c r="A14467" t="s">
        <v>136</v>
      </c>
      <c r="B14467" t="s">
        <v>128</v>
      </c>
      <c r="C14467">
        <v>2025</v>
      </c>
      <c r="D14467" t="s">
        <v>58</v>
      </c>
      <c r="E14467" t="s">
        <v>45</v>
      </c>
      <c r="F14467" t="s">
        <v>46</v>
      </c>
      <c r="G14467" t="s">
        <v>54</v>
      </c>
      <c r="H14467" t="s">
        <v>15</v>
      </c>
      <c r="I14467" t="s">
        <v>557</v>
      </c>
    </row>
    <row r="14468" spans="1:10" hidden="1" x14ac:dyDescent="0.25">
      <c r="A14468" t="s">
        <v>136</v>
      </c>
      <c r="B14468" t="s">
        <v>128</v>
      </c>
      <c r="C14468">
        <v>2025</v>
      </c>
      <c r="D14468" t="s">
        <v>58</v>
      </c>
      <c r="E14468" t="s">
        <v>45</v>
      </c>
      <c r="F14468" t="s">
        <v>46</v>
      </c>
      <c r="G14468" t="s">
        <v>54</v>
      </c>
      <c r="H14468" t="s">
        <v>16</v>
      </c>
      <c r="I14468" t="s">
        <v>375</v>
      </c>
      <c r="J14468" s="3">
        <v>833333</v>
      </c>
    </row>
    <row r="14469" spans="1:10" hidden="1" x14ac:dyDescent="0.25">
      <c r="A14469" t="s">
        <v>136</v>
      </c>
      <c r="B14469" t="s">
        <v>128</v>
      </c>
      <c r="C14469">
        <v>2025</v>
      </c>
      <c r="D14469" t="s">
        <v>58</v>
      </c>
      <c r="E14469" t="s">
        <v>45</v>
      </c>
      <c r="F14469" t="s">
        <v>46</v>
      </c>
      <c r="G14469" t="s">
        <v>54</v>
      </c>
      <c r="H14469" t="s">
        <v>16</v>
      </c>
      <c r="I14469" t="s">
        <v>806</v>
      </c>
    </row>
    <row r="14470" spans="1:10" hidden="1" x14ac:dyDescent="0.25">
      <c r="A14470" t="s">
        <v>136</v>
      </c>
      <c r="B14470" t="s">
        <v>128</v>
      </c>
      <c r="C14470">
        <v>2025</v>
      </c>
      <c r="D14470" t="s">
        <v>58</v>
      </c>
      <c r="E14470" t="s">
        <v>45</v>
      </c>
      <c r="F14470" t="s">
        <v>46</v>
      </c>
      <c r="G14470" t="s">
        <v>54</v>
      </c>
      <c r="H14470" t="s">
        <v>16</v>
      </c>
      <c r="I14470" t="s">
        <v>556</v>
      </c>
      <c r="J14470" s="3">
        <v>95833</v>
      </c>
    </row>
    <row r="14471" spans="1:10" hidden="1" x14ac:dyDescent="0.25">
      <c r="A14471" t="s">
        <v>136</v>
      </c>
      <c r="B14471" s="20" t="s">
        <v>128</v>
      </c>
      <c r="C14471" s="20">
        <v>2025</v>
      </c>
      <c r="D14471" s="20" t="s">
        <v>58</v>
      </c>
      <c r="E14471" s="20" t="s">
        <v>45</v>
      </c>
      <c r="F14471" s="20" t="s">
        <v>46</v>
      </c>
      <c r="G14471" s="20" t="s">
        <v>54</v>
      </c>
      <c r="H14471" s="20" t="s">
        <v>17</v>
      </c>
      <c r="I14471" s="220" t="s">
        <v>714</v>
      </c>
      <c r="J14471" s="20"/>
    </row>
    <row r="14472" spans="1:10" hidden="1" x14ac:dyDescent="0.25">
      <c r="A14472" t="s">
        <v>136</v>
      </c>
      <c r="B14472" t="s">
        <v>128</v>
      </c>
      <c r="C14472">
        <v>2025</v>
      </c>
      <c r="D14472" t="s">
        <v>58</v>
      </c>
      <c r="E14472" t="s">
        <v>45</v>
      </c>
      <c r="F14472" t="s">
        <v>46</v>
      </c>
      <c r="G14472" t="s">
        <v>54</v>
      </c>
      <c r="H14472" t="s">
        <v>331</v>
      </c>
    </row>
    <row r="14473" spans="1:10" hidden="1" x14ac:dyDescent="0.25">
      <c r="A14473" t="s">
        <v>136</v>
      </c>
      <c r="B14473" t="s">
        <v>128</v>
      </c>
      <c r="C14473">
        <v>2025</v>
      </c>
      <c r="D14473" t="s">
        <v>58</v>
      </c>
      <c r="E14473" t="s">
        <v>45</v>
      </c>
      <c r="F14473" t="s">
        <v>46</v>
      </c>
      <c r="G14473" t="s">
        <v>54</v>
      </c>
      <c r="H14473" t="s">
        <v>445</v>
      </c>
    </row>
    <row r="14474" spans="1:10" hidden="1" x14ac:dyDescent="0.25">
      <c r="A14474" t="s">
        <v>136</v>
      </c>
      <c r="B14474" t="s">
        <v>128</v>
      </c>
      <c r="C14474">
        <v>2025</v>
      </c>
      <c r="D14474" t="s">
        <v>58</v>
      </c>
      <c r="E14474" t="s">
        <v>45</v>
      </c>
      <c r="F14474" t="s">
        <v>46</v>
      </c>
      <c r="G14474" t="s">
        <v>54</v>
      </c>
      <c r="H14474" t="s">
        <v>195</v>
      </c>
      <c r="I14474" s="90" t="s">
        <v>833</v>
      </c>
    </row>
    <row r="14475" spans="1:10" hidden="1" x14ac:dyDescent="0.25">
      <c r="A14475" t="s">
        <v>136</v>
      </c>
      <c r="B14475" t="s">
        <v>128</v>
      </c>
      <c r="C14475">
        <v>2025</v>
      </c>
      <c r="D14475" t="s">
        <v>58</v>
      </c>
      <c r="E14475" t="s">
        <v>45</v>
      </c>
      <c r="F14475" t="s">
        <v>46</v>
      </c>
      <c r="G14475" t="s">
        <v>54</v>
      </c>
      <c r="H14475" t="s">
        <v>195</v>
      </c>
      <c r="I14475" t="s">
        <v>657</v>
      </c>
      <c r="J14475" s="3"/>
    </row>
    <row r="14476" spans="1:10" hidden="1" x14ac:dyDescent="0.25">
      <c r="A14476" t="s">
        <v>136</v>
      </c>
      <c r="B14476" t="s">
        <v>128</v>
      </c>
      <c r="C14476">
        <v>2025</v>
      </c>
      <c r="D14476" t="s">
        <v>58</v>
      </c>
      <c r="E14476" t="s">
        <v>45</v>
      </c>
      <c r="F14476" t="s">
        <v>46</v>
      </c>
      <c r="G14476" t="s">
        <v>54</v>
      </c>
      <c r="H14476" t="s">
        <v>195</v>
      </c>
      <c r="I14476" t="s">
        <v>654</v>
      </c>
    </row>
    <row r="14477" spans="1:10" hidden="1" x14ac:dyDescent="0.25">
      <c r="A14477" t="s">
        <v>136</v>
      </c>
      <c r="B14477" t="s">
        <v>128</v>
      </c>
      <c r="C14477">
        <v>2025</v>
      </c>
      <c r="D14477" t="s">
        <v>58</v>
      </c>
      <c r="E14477" t="s">
        <v>45</v>
      </c>
      <c r="F14477" t="s">
        <v>46</v>
      </c>
      <c r="G14477" t="s">
        <v>54</v>
      </c>
      <c r="H14477" t="s">
        <v>445</v>
      </c>
    </row>
    <row r="14478" spans="1:10" hidden="1" x14ac:dyDescent="0.25">
      <c r="A14478" t="s">
        <v>136</v>
      </c>
      <c r="B14478" t="s">
        <v>128</v>
      </c>
      <c r="C14478">
        <v>2025</v>
      </c>
      <c r="D14478" t="s">
        <v>58</v>
      </c>
      <c r="E14478" t="s">
        <v>45</v>
      </c>
      <c r="F14478" t="s">
        <v>46</v>
      </c>
      <c r="G14478" t="s">
        <v>54</v>
      </c>
      <c r="H14478" t="s">
        <v>18</v>
      </c>
      <c r="I14478" t="s">
        <v>559</v>
      </c>
      <c r="J14478" s="3">
        <v>84286</v>
      </c>
    </row>
    <row r="14479" spans="1:10" hidden="1" x14ac:dyDescent="0.25">
      <c r="A14479" t="s">
        <v>136</v>
      </c>
      <c r="B14479" t="s">
        <v>128</v>
      </c>
      <c r="C14479">
        <v>2025</v>
      </c>
      <c r="D14479" t="s">
        <v>58</v>
      </c>
      <c r="E14479" t="s">
        <v>45</v>
      </c>
      <c r="F14479" t="s">
        <v>46</v>
      </c>
      <c r="G14479" t="s">
        <v>54</v>
      </c>
      <c r="H14479" t="s">
        <v>513</v>
      </c>
      <c r="I14479" t="s">
        <v>581</v>
      </c>
    </row>
    <row r="14480" spans="1:10" hidden="1" x14ac:dyDescent="0.25">
      <c r="A14480" t="s">
        <v>136</v>
      </c>
      <c r="B14480" t="s">
        <v>128</v>
      </c>
      <c r="C14480">
        <v>2025</v>
      </c>
      <c r="D14480" t="s">
        <v>58</v>
      </c>
      <c r="E14480" t="s">
        <v>45</v>
      </c>
      <c r="F14480" t="s">
        <v>46</v>
      </c>
      <c r="G14480" t="s">
        <v>54</v>
      </c>
      <c r="H14480" t="s">
        <v>19</v>
      </c>
      <c r="I14480" t="s">
        <v>398</v>
      </c>
      <c r="J14480" s="3">
        <v>1956000</v>
      </c>
    </row>
    <row r="14481" spans="1:10" hidden="1" x14ac:dyDescent="0.25">
      <c r="A14481" t="s">
        <v>136</v>
      </c>
      <c r="B14481" t="s">
        <v>128</v>
      </c>
      <c r="C14481">
        <v>2025</v>
      </c>
      <c r="D14481" t="s">
        <v>58</v>
      </c>
      <c r="E14481" t="s">
        <v>45</v>
      </c>
      <c r="F14481" t="s">
        <v>46</v>
      </c>
      <c r="G14481" t="s">
        <v>54</v>
      </c>
      <c r="H14481" t="s">
        <v>19</v>
      </c>
      <c r="I14481" t="s">
        <v>400</v>
      </c>
    </row>
    <row r="14482" spans="1:10" hidden="1" x14ac:dyDescent="0.25">
      <c r="A14482" t="s">
        <v>136</v>
      </c>
      <c r="B14482" t="s">
        <v>128</v>
      </c>
      <c r="C14482">
        <v>2025</v>
      </c>
      <c r="D14482" t="s">
        <v>58</v>
      </c>
      <c r="E14482" t="s">
        <v>45</v>
      </c>
      <c r="F14482" t="s">
        <v>46</v>
      </c>
      <c r="G14482" t="s">
        <v>54</v>
      </c>
      <c r="H14482" t="s">
        <v>20</v>
      </c>
      <c r="I14482" t="s">
        <v>399</v>
      </c>
      <c r="J14482" s="3">
        <v>652000</v>
      </c>
    </row>
    <row r="14483" spans="1:10" hidden="1" x14ac:dyDescent="0.25">
      <c r="A14483" t="s">
        <v>136</v>
      </c>
      <c r="B14483" t="s">
        <v>128</v>
      </c>
      <c r="C14483">
        <v>2025</v>
      </c>
      <c r="D14483" t="s">
        <v>58</v>
      </c>
      <c r="E14483" t="s">
        <v>45</v>
      </c>
      <c r="F14483" t="s">
        <v>46</v>
      </c>
      <c r="G14483" t="s">
        <v>54</v>
      </c>
      <c r="H14483" t="s">
        <v>523</v>
      </c>
      <c r="I14483" s="90" t="s">
        <v>694</v>
      </c>
      <c r="J14483" s="3">
        <v>3160000</v>
      </c>
    </row>
    <row r="14484" spans="1:10" hidden="1" x14ac:dyDescent="0.25">
      <c r="A14484" t="s">
        <v>136</v>
      </c>
      <c r="B14484" t="s">
        <v>128</v>
      </c>
      <c r="C14484">
        <v>2025</v>
      </c>
      <c r="D14484" t="s">
        <v>58</v>
      </c>
      <c r="E14484" t="s">
        <v>45</v>
      </c>
      <c r="F14484" t="s">
        <v>46</v>
      </c>
      <c r="G14484" t="s">
        <v>54</v>
      </c>
      <c r="H14484" t="s">
        <v>523</v>
      </c>
      <c r="I14484" t="s">
        <v>798</v>
      </c>
    </row>
    <row r="14485" spans="1:10" hidden="1" x14ac:dyDescent="0.25">
      <c r="A14485" t="s">
        <v>136</v>
      </c>
      <c r="B14485" t="s">
        <v>128</v>
      </c>
      <c r="C14485">
        <v>2025</v>
      </c>
      <c r="D14485" t="s">
        <v>58</v>
      </c>
      <c r="E14485" t="s">
        <v>45</v>
      </c>
      <c r="F14485" t="s">
        <v>46</v>
      </c>
      <c r="G14485" t="s">
        <v>54</v>
      </c>
      <c r="H14485" t="s">
        <v>294</v>
      </c>
      <c r="I14485" t="s">
        <v>575</v>
      </c>
    </row>
    <row r="14486" spans="1:10" hidden="1" x14ac:dyDescent="0.25">
      <c r="A14486" t="s">
        <v>136</v>
      </c>
      <c r="B14486" t="s">
        <v>128</v>
      </c>
      <c r="C14486">
        <v>2025</v>
      </c>
      <c r="D14486" t="s">
        <v>58</v>
      </c>
      <c r="E14486" t="s">
        <v>45</v>
      </c>
      <c r="F14486" t="s">
        <v>46</v>
      </c>
      <c r="G14486" t="s">
        <v>118</v>
      </c>
      <c r="H14486" t="s">
        <v>295</v>
      </c>
      <c r="I14486" s="90" t="s">
        <v>819</v>
      </c>
      <c r="J14486" s="3">
        <v>1472600</v>
      </c>
    </row>
    <row r="14487" spans="1:10" hidden="1" x14ac:dyDescent="0.25">
      <c r="A14487" t="s">
        <v>136</v>
      </c>
      <c r="B14487" t="s">
        <v>128</v>
      </c>
      <c r="C14487">
        <v>2025</v>
      </c>
      <c r="D14487" t="s">
        <v>58</v>
      </c>
      <c r="E14487" t="s">
        <v>45</v>
      </c>
      <c r="F14487" t="s">
        <v>46</v>
      </c>
      <c r="G14487" t="s">
        <v>118</v>
      </c>
      <c r="H14487" t="s">
        <v>119</v>
      </c>
      <c r="I14487" t="s">
        <v>655</v>
      </c>
      <c r="J14487" s="3">
        <v>1423500</v>
      </c>
    </row>
    <row r="14488" spans="1:10" hidden="1" x14ac:dyDescent="0.25">
      <c r="A14488" t="s">
        <v>136</v>
      </c>
      <c r="B14488" t="s">
        <v>128</v>
      </c>
      <c r="C14488">
        <v>2025</v>
      </c>
      <c r="D14488" t="s">
        <v>58</v>
      </c>
      <c r="E14488" t="s">
        <v>45</v>
      </c>
      <c r="F14488" t="s">
        <v>46</v>
      </c>
      <c r="G14488" t="s">
        <v>118</v>
      </c>
      <c r="H14488" t="s">
        <v>119</v>
      </c>
      <c r="I14488" s="90" t="s">
        <v>834</v>
      </c>
      <c r="J14488" s="3" t="s">
        <v>206</v>
      </c>
    </row>
    <row r="14489" spans="1:10" hidden="1" x14ac:dyDescent="0.25">
      <c r="A14489" t="s">
        <v>136</v>
      </c>
      <c r="B14489" t="s">
        <v>128</v>
      </c>
      <c r="C14489">
        <v>2025</v>
      </c>
      <c r="D14489" t="s">
        <v>58</v>
      </c>
      <c r="E14489" t="s">
        <v>45</v>
      </c>
      <c r="F14489" t="s">
        <v>46</v>
      </c>
      <c r="G14489" t="s">
        <v>118</v>
      </c>
      <c r="H14489" s="90" t="s">
        <v>845</v>
      </c>
      <c r="I14489" s="90" t="s">
        <v>846</v>
      </c>
      <c r="J14489" s="3">
        <v>1530000</v>
      </c>
    </row>
    <row r="14490" spans="1:10" hidden="1" x14ac:dyDescent="0.25">
      <c r="A14490" t="s">
        <v>136</v>
      </c>
      <c r="B14490" t="s">
        <v>128</v>
      </c>
      <c r="C14490">
        <v>2025</v>
      </c>
      <c r="D14490" t="s">
        <v>58</v>
      </c>
      <c r="E14490" t="s">
        <v>45</v>
      </c>
      <c r="F14490" t="s">
        <v>46</v>
      </c>
      <c r="G14490" t="s">
        <v>118</v>
      </c>
      <c r="H14490" s="90" t="s">
        <v>845</v>
      </c>
      <c r="I14490" s="90" t="s">
        <v>591</v>
      </c>
      <c r="J14490" s="3">
        <v>131000</v>
      </c>
    </row>
    <row r="14491" spans="1:10" hidden="1" x14ac:dyDescent="0.25">
      <c r="A14491" t="s">
        <v>136</v>
      </c>
      <c r="B14491" t="s">
        <v>128</v>
      </c>
      <c r="C14491">
        <v>2025</v>
      </c>
      <c r="D14491" t="s">
        <v>58</v>
      </c>
      <c r="E14491" t="s">
        <v>45</v>
      </c>
      <c r="F14491" t="s">
        <v>46</v>
      </c>
      <c r="G14491" t="s">
        <v>118</v>
      </c>
      <c r="H14491" s="90" t="s">
        <v>845</v>
      </c>
      <c r="I14491" s="90" t="s">
        <v>831</v>
      </c>
      <c r="J14491" s="3">
        <v>850000</v>
      </c>
    </row>
    <row r="14492" spans="1:10" hidden="1" x14ac:dyDescent="0.25">
      <c r="A14492" t="s">
        <v>136</v>
      </c>
      <c r="B14492" t="s">
        <v>128</v>
      </c>
      <c r="C14492">
        <v>2025</v>
      </c>
      <c r="D14492" t="s">
        <v>58</v>
      </c>
      <c r="E14492" t="s">
        <v>45</v>
      </c>
      <c r="F14492" t="s">
        <v>46</v>
      </c>
      <c r="G14492" t="s">
        <v>118</v>
      </c>
      <c r="H14492" t="s">
        <v>283</v>
      </c>
      <c r="I14492" t="s">
        <v>591</v>
      </c>
    </row>
    <row r="14493" spans="1:10" hidden="1" x14ac:dyDescent="0.25">
      <c r="A14493" t="s">
        <v>136</v>
      </c>
      <c r="B14493" t="s">
        <v>128</v>
      </c>
      <c r="C14493">
        <v>2025</v>
      </c>
      <c r="D14493" t="s">
        <v>58</v>
      </c>
      <c r="E14493" t="s">
        <v>45</v>
      </c>
      <c r="F14493" t="s">
        <v>46</v>
      </c>
      <c r="G14493" t="s">
        <v>118</v>
      </c>
      <c r="H14493" t="s">
        <v>283</v>
      </c>
      <c r="I14493" s="90" t="s">
        <v>831</v>
      </c>
      <c r="J14493" s="18"/>
    </row>
    <row r="14494" spans="1:10" hidden="1" x14ac:dyDescent="0.25">
      <c r="A14494" t="s">
        <v>136</v>
      </c>
      <c r="B14494" t="s">
        <v>128</v>
      </c>
      <c r="C14494">
        <v>2025</v>
      </c>
      <c r="D14494" t="s">
        <v>58</v>
      </c>
      <c r="E14494" t="s">
        <v>45</v>
      </c>
      <c r="F14494" t="s">
        <v>46</v>
      </c>
      <c r="G14494" t="s">
        <v>109</v>
      </c>
      <c r="H14494" t="s">
        <v>219</v>
      </c>
      <c r="I14494" s="90" t="s">
        <v>465</v>
      </c>
      <c r="J14494" s="3">
        <v>890</v>
      </c>
    </row>
    <row r="14495" spans="1:10" hidden="1" x14ac:dyDescent="0.25">
      <c r="A14495" t="s">
        <v>136</v>
      </c>
      <c r="B14495" t="s">
        <v>128</v>
      </c>
      <c r="C14495">
        <v>2025</v>
      </c>
      <c r="D14495" t="s">
        <v>58</v>
      </c>
      <c r="E14495" t="s">
        <v>45</v>
      </c>
      <c r="F14495" t="s">
        <v>46</v>
      </c>
      <c r="G14495" t="s">
        <v>109</v>
      </c>
      <c r="H14495" t="s">
        <v>219</v>
      </c>
      <c r="I14495" s="90" t="s">
        <v>740</v>
      </c>
      <c r="J14495" s="3">
        <v>87407.42</v>
      </c>
    </row>
    <row r="14496" spans="1:10" hidden="1" x14ac:dyDescent="0.25">
      <c r="A14496" t="s">
        <v>136</v>
      </c>
      <c r="B14496" t="s">
        <v>128</v>
      </c>
      <c r="C14496">
        <v>2025</v>
      </c>
      <c r="D14496" t="s">
        <v>58</v>
      </c>
      <c r="E14496" t="s">
        <v>45</v>
      </c>
      <c r="F14496" t="s">
        <v>46</v>
      </c>
      <c r="G14496" t="s">
        <v>109</v>
      </c>
      <c r="H14496" t="s">
        <v>219</v>
      </c>
      <c r="I14496" s="90" t="s">
        <v>847</v>
      </c>
      <c r="J14496" s="3">
        <v>7799.99</v>
      </c>
    </row>
    <row r="14497" spans="1:10" hidden="1" x14ac:dyDescent="0.25">
      <c r="A14497" t="s">
        <v>136</v>
      </c>
      <c r="B14497" t="s">
        <v>128</v>
      </c>
      <c r="C14497">
        <v>2025</v>
      </c>
      <c r="D14497" t="s">
        <v>58</v>
      </c>
      <c r="E14497" t="s">
        <v>45</v>
      </c>
      <c r="F14497" t="s">
        <v>46</v>
      </c>
      <c r="G14497" t="s">
        <v>109</v>
      </c>
      <c r="H14497" t="s">
        <v>219</v>
      </c>
      <c r="I14497" s="90" t="s">
        <v>837</v>
      </c>
      <c r="J14497" s="3"/>
    </row>
    <row r="14498" spans="1:10" hidden="1" x14ac:dyDescent="0.25">
      <c r="A14498" t="s">
        <v>136</v>
      </c>
      <c r="B14498" t="s">
        <v>128</v>
      </c>
      <c r="C14498">
        <v>2025</v>
      </c>
      <c r="D14498" t="s">
        <v>58</v>
      </c>
      <c r="E14498" t="s">
        <v>45</v>
      </c>
      <c r="F14498" t="s">
        <v>46</v>
      </c>
      <c r="G14498" t="s">
        <v>109</v>
      </c>
      <c r="H14498" t="s">
        <v>219</v>
      </c>
      <c r="I14498" s="90" t="s">
        <v>807</v>
      </c>
      <c r="J14498" s="3"/>
    </row>
    <row r="14499" spans="1:10" hidden="1" x14ac:dyDescent="0.25">
      <c r="A14499" t="s">
        <v>136</v>
      </c>
      <c r="B14499" t="s">
        <v>128</v>
      </c>
      <c r="C14499">
        <v>2025</v>
      </c>
      <c r="D14499" t="s">
        <v>58</v>
      </c>
      <c r="E14499" t="s">
        <v>45</v>
      </c>
      <c r="F14499" t="s">
        <v>46</v>
      </c>
      <c r="G14499" t="s">
        <v>109</v>
      </c>
      <c r="H14499" t="s">
        <v>267</v>
      </c>
      <c r="I14499" s="90" t="s">
        <v>457</v>
      </c>
      <c r="J14499" s="3"/>
    </row>
    <row r="14500" spans="1:10" hidden="1" x14ac:dyDescent="0.25">
      <c r="A14500" t="s">
        <v>136</v>
      </c>
      <c r="B14500" t="s">
        <v>128</v>
      </c>
      <c r="C14500">
        <v>2025</v>
      </c>
      <c r="D14500" t="s">
        <v>58</v>
      </c>
      <c r="E14500" t="s">
        <v>45</v>
      </c>
      <c r="F14500" t="s">
        <v>46</v>
      </c>
      <c r="G14500" t="s">
        <v>109</v>
      </c>
      <c r="H14500" t="s">
        <v>220</v>
      </c>
      <c r="I14500" t="s">
        <v>837</v>
      </c>
      <c r="J14500" s="3"/>
    </row>
    <row r="14501" spans="1:10" hidden="1" x14ac:dyDescent="0.25">
      <c r="A14501" t="s">
        <v>136</v>
      </c>
      <c r="B14501" t="s">
        <v>128</v>
      </c>
      <c r="C14501">
        <v>2025</v>
      </c>
      <c r="D14501" t="s">
        <v>58</v>
      </c>
      <c r="E14501" t="s">
        <v>45</v>
      </c>
      <c r="F14501" t="s">
        <v>46</v>
      </c>
      <c r="G14501" t="s">
        <v>109</v>
      </c>
      <c r="H14501" t="s">
        <v>220</v>
      </c>
      <c r="I14501" t="s">
        <v>524</v>
      </c>
    </row>
    <row r="14502" spans="1:10" hidden="1" x14ac:dyDescent="0.25">
      <c r="A14502" t="s">
        <v>136</v>
      </c>
      <c r="B14502" t="s">
        <v>128</v>
      </c>
      <c r="C14502">
        <v>2025</v>
      </c>
      <c r="D14502" t="s">
        <v>58</v>
      </c>
      <c r="E14502" t="s">
        <v>45</v>
      </c>
      <c r="F14502" t="s">
        <v>46</v>
      </c>
      <c r="G14502" t="s">
        <v>109</v>
      </c>
      <c r="H14502" t="s">
        <v>220</v>
      </c>
      <c r="I14502" t="s">
        <v>668</v>
      </c>
    </row>
    <row r="14503" spans="1:10" hidden="1" x14ac:dyDescent="0.25">
      <c r="A14503" t="s">
        <v>136</v>
      </c>
      <c r="B14503" t="s">
        <v>128</v>
      </c>
      <c r="C14503">
        <v>2025</v>
      </c>
      <c r="D14503" t="s">
        <v>58</v>
      </c>
      <c r="E14503" t="s">
        <v>45</v>
      </c>
      <c r="F14503" t="s">
        <v>46</v>
      </c>
      <c r="G14503" t="s">
        <v>109</v>
      </c>
      <c r="H14503" t="s">
        <v>220</v>
      </c>
      <c r="I14503" s="90" t="s">
        <v>614</v>
      </c>
      <c r="J14503" s="3"/>
    </row>
    <row r="14504" spans="1:10" hidden="1" x14ac:dyDescent="0.25">
      <c r="A14504" t="s">
        <v>136</v>
      </c>
      <c r="B14504" t="s">
        <v>128</v>
      </c>
      <c r="C14504">
        <v>2025</v>
      </c>
      <c r="D14504" t="s">
        <v>58</v>
      </c>
      <c r="E14504" t="s">
        <v>45</v>
      </c>
      <c r="F14504" t="s">
        <v>46</v>
      </c>
      <c r="G14504" t="s">
        <v>109</v>
      </c>
      <c r="H14504" t="s">
        <v>260</v>
      </c>
    </row>
    <row r="14505" spans="1:10" hidden="1" x14ac:dyDescent="0.25">
      <c r="A14505" t="s">
        <v>136</v>
      </c>
      <c r="B14505" t="s">
        <v>128</v>
      </c>
      <c r="C14505">
        <v>2025</v>
      </c>
      <c r="D14505" t="s">
        <v>58</v>
      </c>
      <c r="E14505" t="s">
        <v>45</v>
      </c>
      <c r="F14505" t="s">
        <v>46</v>
      </c>
      <c r="G14505" t="s">
        <v>55</v>
      </c>
      <c r="H14505" t="s">
        <v>22</v>
      </c>
      <c r="I14505" s="90" t="s">
        <v>615</v>
      </c>
      <c r="J14505" s="3"/>
    </row>
    <row r="14506" spans="1:10" hidden="1" x14ac:dyDescent="0.25">
      <c r="A14506" t="s">
        <v>136</v>
      </c>
      <c r="B14506" t="s">
        <v>128</v>
      </c>
      <c r="C14506">
        <v>2025</v>
      </c>
      <c r="D14506" t="s">
        <v>58</v>
      </c>
      <c r="E14506" t="s">
        <v>45</v>
      </c>
      <c r="F14506" t="s">
        <v>46</v>
      </c>
      <c r="G14506" t="s">
        <v>55</v>
      </c>
      <c r="H14506" t="s">
        <v>22</v>
      </c>
    </row>
    <row r="14507" spans="1:10" hidden="1" x14ac:dyDescent="0.25">
      <c r="A14507" t="s">
        <v>136</v>
      </c>
      <c r="B14507" t="s">
        <v>128</v>
      </c>
      <c r="C14507">
        <v>2025</v>
      </c>
      <c r="D14507" t="s">
        <v>58</v>
      </c>
      <c r="E14507" t="s">
        <v>45</v>
      </c>
      <c r="F14507" t="s">
        <v>46</v>
      </c>
      <c r="G14507" t="s">
        <v>55</v>
      </c>
      <c r="H14507" t="s">
        <v>700</v>
      </c>
      <c r="I14507" t="s">
        <v>701</v>
      </c>
      <c r="J14507" s="3">
        <v>2300000</v>
      </c>
    </row>
    <row r="14508" spans="1:10" hidden="1" x14ac:dyDescent="0.25">
      <c r="A14508" t="s">
        <v>136</v>
      </c>
      <c r="B14508" t="s">
        <v>128</v>
      </c>
      <c r="C14508">
        <v>2025</v>
      </c>
      <c r="D14508" t="s">
        <v>58</v>
      </c>
      <c r="E14508" t="s">
        <v>45</v>
      </c>
      <c r="F14508" t="s">
        <v>46</v>
      </c>
      <c r="G14508" t="s">
        <v>611</v>
      </c>
      <c r="H14508" t="s">
        <v>612</v>
      </c>
      <c r="I14508" t="s">
        <v>613</v>
      </c>
      <c r="J14508" s="3">
        <v>48006</v>
      </c>
    </row>
    <row r="14509" spans="1:10" hidden="1" x14ac:dyDescent="0.25">
      <c r="A14509" t="s">
        <v>136</v>
      </c>
      <c r="B14509" t="s">
        <v>128</v>
      </c>
      <c r="C14509">
        <v>2025</v>
      </c>
      <c r="D14509" t="s">
        <v>58</v>
      </c>
      <c r="E14509" t="s">
        <v>45</v>
      </c>
      <c r="F14509" t="s">
        <v>46</v>
      </c>
      <c r="G14509" t="s">
        <v>47</v>
      </c>
      <c r="H14509" t="s">
        <v>741</v>
      </c>
      <c r="I14509" t="s">
        <v>465</v>
      </c>
      <c r="J14509" s="3">
        <v>516956.15999999997</v>
      </c>
    </row>
    <row r="14510" spans="1:10" hidden="1" x14ac:dyDescent="0.25">
      <c r="A14510" t="s">
        <v>136</v>
      </c>
      <c r="B14510" t="s">
        <v>128</v>
      </c>
      <c r="C14510">
        <v>2025</v>
      </c>
      <c r="D14510" t="s">
        <v>58</v>
      </c>
      <c r="E14510" t="s">
        <v>45</v>
      </c>
      <c r="F14510" t="s">
        <v>46</v>
      </c>
      <c r="G14510" t="s">
        <v>47</v>
      </c>
      <c r="H14510" t="s">
        <v>298</v>
      </c>
      <c r="I14510" t="s">
        <v>792</v>
      </c>
      <c r="J14510" s="3"/>
    </row>
    <row r="14511" spans="1:10" ht="30" hidden="1" x14ac:dyDescent="0.25">
      <c r="A14511" t="s">
        <v>136</v>
      </c>
      <c r="B14511" t="s">
        <v>128</v>
      </c>
      <c r="C14511">
        <v>2025</v>
      </c>
      <c r="D14511" t="s">
        <v>58</v>
      </c>
      <c r="E14511" t="s">
        <v>45</v>
      </c>
      <c r="F14511" t="s">
        <v>46</v>
      </c>
      <c r="G14511" t="s">
        <v>47</v>
      </c>
      <c r="H14511" t="s">
        <v>298</v>
      </c>
      <c r="I14511" s="90" t="s">
        <v>508</v>
      </c>
      <c r="J14511" s="226" t="s">
        <v>838</v>
      </c>
    </row>
    <row r="14512" spans="1:10" hidden="1" x14ac:dyDescent="0.25">
      <c r="A14512" t="s">
        <v>136</v>
      </c>
      <c r="B14512" t="s">
        <v>128</v>
      </c>
      <c r="C14512">
        <v>2025</v>
      </c>
      <c r="D14512" t="s">
        <v>58</v>
      </c>
      <c r="E14512" t="s">
        <v>45</v>
      </c>
      <c r="F14512" t="s">
        <v>46</v>
      </c>
      <c r="G14512" t="s">
        <v>47</v>
      </c>
      <c r="H14512" t="s">
        <v>298</v>
      </c>
      <c r="I14512" s="90" t="s">
        <v>820</v>
      </c>
      <c r="J14512" s="3"/>
    </row>
    <row r="14513" spans="1:10" hidden="1" x14ac:dyDescent="0.25">
      <c r="A14513" t="s">
        <v>136</v>
      </c>
      <c r="B14513" t="s">
        <v>128</v>
      </c>
      <c r="C14513">
        <v>2025</v>
      </c>
      <c r="D14513" t="s">
        <v>58</v>
      </c>
      <c r="E14513" t="s">
        <v>45</v>
      </c>
      <c r="F14513" t="s">
        <v>46</v>
      </c>
      <c r="G14513" t="s">
        <v>47</v>
      </c>
      <c r="H14513" t="s">
        <v>276</v>
      </c>
      <c r="I14513" t="s">
        <v>395</v>
      </c>
      <c r="J14513" s="3"/>
    </row>
    <row r="14514" spans="1:10" hidden="1" x14ac:dyDescent="0.25">
      <c r="A14514" t="s">
        <v>136</v>
      </c>
      <c r="B14514" t="s">
        <v>128</v>
      </c>
      <c r="C14514">
        <v>2025</v>
      </c>
      <c r="D14514" t="s">
        <v>58</v>
      </c>
      <c r="E14514" t="s">
        <v>45</v>
      </c>
      <c r="F14514" t="s">
        <v>46</v>
      </c>
      <c r="G14514" t="s">
        <v>47</v>
      </c>
      <c r="H14514" t="s">
        <v>276</v>
      </c>
      <c r="I14514" t="s">
        <v>734</v>
      </c>
    </row>
    <row r="14515" spans="1:10" hidden="1" x14ac:dyDescent="0.25">
      <c r="A14515" t="s">
        <v>136</v>
      </c>
      <c r="B14515" t="s">
        <v>128</v>
      </c>
      <c r="C14515">
        <v>2025</v>
      </c>
      <c r="D14515" t="s">
        <v>58</v>
      </c>
      <c r="E14515" t="s">
        <v>45</v>
      </c>
      <c r="F14515" t="s">
        <v>46</v>
      </c>
      <c r="G14515" t="s">
        <v>47</v>
      </c>
      <c r="H14515" t="s">
        <v>277</v>
      </c>
      <c r="I14515" t="s">
        <v>734</v>
      </c>
      <c r="J14515" s="3">
        <v>375254</v>
      </c>
    </row>
    <row r="14516" spans="1:10" hidden="1" x14ac:dyDescent="0.25">
      <c r="A14516" t="s">
        <v>136</v>
      </c>
      <c r="B14516" t="s">
        <v>128</v>
      </c>
      <c r="C14516">
        <v>2025</v>
      </c>
      <c r="D14516" t="s">
        <v>58</v>
      </c>
      <c r="E14516" t="s">
        <v>45</v>
      </c>
      <c r="F14516" t="s">
        <v>46</v>
      </c>
      <c r="G14516" t="s">
        <v>47</v>
      </c>
      <c r="H14516" t="s">
        <v>278</v>
      </c>
      <c r="I14516" t="s">
        <v>734</v>
      </c>
      <c r="J14516" s="3"/>
    </row>
    <row r="14517" spans="1:10" hidden="1" x14ac:dyDescent="0.25">
      <c r="A14517" t="s">
        <v>136</v>
      </c>
      <c r="B14517" t="s">
        <v>128</v>
      </c>
      <c r="C14517">
        <v>2025</v>
      </c>
      <c r="D14517" t="s">
        <v>58</v>
      </c>
      <c r="E14517" t="s">
        <v>45</v>
      </c>
      <c r="F14517" t="s">
        <v>46</v>
      </c>
      <c r="G14517" t="s">
        <v>47</v>
      </c>
      <c r="H14517" t="s">
        <v>742</v>
      </c>
      <c r="I14517" s="90" t="s">
        <v>469</v>
      </c>
      <c r="J14517" s="3">
        <v>16000</v>
      </c>
    </row>
    <row r="14518" spans="1:10" hidden="1" x14ac:dyDescent="0.25">
      <c r="A14518" t="s">
        <v>136</v>
      </c>
      <c r="B14518" t="s">
        <v>128</v>
      </c>
      <c r="C14518">
        <v>2025</v>
      </c>
      <c r="D14518" t="s">
        <v>58</v>
      </c>
      <c r="E14518" t="s">
        <v>45</v>
      </c>
      <c r="F14518" t="s">
        <v>46</v>
      </c>
      <c r="G14518" t="s">
        <v>47</v>
      </c>
      <c r="H14518" t="s">
        <v>742</v>
      </c>
      <c r="I14518" s="90" t="s">
        <v>407</v>
      </c>
      <c r="J14518" s="3"/>
    </row>
    <row r="14519" spans="1:10" hidden="1" x14ac:dyDescent="0.25">
      <c r="A14519" t="s">
        <v>136</v>
      </c>
      <c r="B14519" t="s">
        <v>128</v>
      </c>
      <c r="C14519">
        <v>2025</v>
      </c>
      <c r="D14519" t="s">
        <v>58</v>
      </c>
      <c r="E14519" t="s">
        <v>45</v>
      </c>
      <c r="F14519" t="s">
        <v>46</v>
      </c>
      <c r="G14519" t="s">
        <v>47</v>
      </c>
      <c r="H14519" t="s">
        <v>239</v>
      </c>
      <c r="I14519" t="s">
        <v>382</v>
      </c>
      <c r="J14519" s="3">
        <v>532608.54</v>
      </c>
    </row>
    <row r="14520" spans="1:10" hidden="1" x14ac:dyDescent="0.25">
      <c r="A14520" t="s">
        <v>136</v>
      </c>
      <c r="B14520" t="s">
        <v>128</v>
      </c>
      <c r="C14520">
        <v>2025</v>
      </c>
      <c r="D14520" t="s">
        <v>58</v>
      </c>
      <c r="E14520" t="s">
        <v>45</v>
      </c>
      <c r="F14520" t="s">
        <v>46</v>
      </c>
      <c r="G14520" t="s">
        <v>47</v>
      </c>
      <c r="H14520" t="s">
        <v>239</v>
      </c>
      <c r="I14520" t="s">
        <v>388</v>
      </c>
    </row>
    <row r="14521" spans="1:10" hidden="1" x14ac:dyDescent="0.25">
      <c r="A14521" t="s">
        <v>136</v>
      </c>
      <c r="B14521" t="s">
        <v>128</v>
      </c>
      <c r="C14521">
        <v>2025</v>
      </c>
      <c r="D14521" t="s">
        <v>58</v>
      </c>
      <c r="E14521" t="s">
        <v>45</v>
      </c>
      <c r="F14521" t="s">
        <v>46</v>
      </c>
      <c r="G14521" t="s">
        <v>47</v>
      </c>
      <c r="H14521" t="s">
        <v>239</v>
      </c>
      <c r="I14521" t="s">
        <v>576</v>
      </c>
      <c r="J14521" s="3">
        <v>1650000</v>
      </c>
    </row>
    <row r="14522" spans="1:10" hidden="1" x14ac:dyDescent="0.25">
      <c r="A14522" t="s">
        <v>136</v>
      </c>
      <c r="B14522" t="s">
        <v>128</v>
      </c>
      <c r="C14522">
        <v>2025</v>
      </c>
      <c r="D14522" t="s">
        <v>58</v>
      </c>
      <c r="E14522" t="s">
        <v>45</v>
      </c>
      <c r="F14522" t="s">
        <v>46</v>
      </c>
      <c r="G14522" t="s">
        <v>47</v>
      </c>
      <c r="H14522" t="s">
        <v>239</v>
      </c>
      <c r="I14522" t="s">
        <v>589</v>
      </c>
      <c r="J14522" s="3">
        <v>83640</v>
      </c>
    </row>
    <row r="14523" spans="1:10" hidden="1" x14ac:dyDescent="0.25">
      <c r="A14523" t="s">
        <v>136</v>
      </c>
      <c r="B14523" t="s">
        <v>128</v>
      </c>
      <c r="C14523">
        <v>2025</v>
      </c>
      <c r="D14523" t="s">
        <v>58</v>
      </c>
      <c r="E14523" t="s">
        <v>45</v>
      </c>
      <c r="F14523" t="s">
        <v>46</v>
      </c>
      <c r="G14523" t="s">
        <v>47</v>
      </c>
      <c r="H14523" t="s">
        <v>239</v>
      </c>
      <c r="I14523" t="s">
        <v>686</v>
      </c>
    </row>
    <row r="14524" spans="1:10" hidden="1" x14ac:dyDescent="0.25">
      <c r="A14524" t="s">
        <v>136</v>
      </c>
      <c r="B14524" t="s">
        <v>128</v>
      </c>
      <c r="C14524">
        <v>2025</v>
      </c>
      <c r="D14524" t="s">
        <v>58</v>
      </c>
      <c r="E14524" t="s">
        <v>45</v>
      </c>
      <c r="F14524" t="s">
        <v>46</v>
      </c>
      <c r="G14524" t="s">
        <v>47</v>
      </c>
      <c r="H14524" t="s">
        <v>239</v>
      </c>
      <c r="I14524" s="90" t="s">
        <v>848</v>
      </c>
      <c r="J14524" s="3">
        <v>5620000</v>
      </c>
    </row>
    <row r="14525" spans="1:10" hidden="1" x14ac:dyDescent="0.25">
      <c r="A14525" t="s">
        <v>136</v>
      </c>
      <c r="B14525" t="s">
        <v>128</v>
      </c>
      <c r="C14525">
        <v>2025</v>
      </c>
      <c r="D14525" t="s">
        <v>58</v>
      </c>
      <c r="E14525" t="s">
        <v>45</v>
      </c>
      <c r="F14525" t="s">
        <v>46</v>
      </c>
      <c r="G14525" t="s">
        <v>47</v>
      </c>
      <c r="H14525" t="s">
        <v>239</v>
      </c>
      <c r="I14525" t="s">
        <v>431</v>
      </c>
    </row>
    <row r="14526" spans="1:10" hidden="1" x14ac:dyDescent="0.25">
      <c r="A14526" t="s">
        <v>136</v>
      </c>
      <c r="B14526" t="s">
        <v>128</v>
      </c>
      <c r="C14526">
        <v>2025</v>
      </c>
      <c r="D14526" t="s">
        <v>58</v>
      </c>
      <c r="E14526" t="s">
        <v>45</v>
      </c>
      <c r="F14526" t="s">
        <v>46</v>
      </c>
      <c r="G14526" t="s">
        <v>47</v>
      </c>
      <c r="H14526" t="s">
        <v>239</v>
      </c>
      <c r="I14526" t="s">
        <v>416</v>
      </c>
      <c r="J14526" s="3">
        <v>6336500</v>
      </c>
    </row>
    <row r="14527" spans="1:10" hidden="1" x14ac:dyDescent="0.25">
      <c r="A14527" t="s">
        <v>136</v>
      </c>
      <c r="B14527" t="s">
        <v>128</v>
      </c>
      <c r="C14527">
        <v>2025</v>
      </c>
      <c r="D14527" t="s">
        <v>58</v>
      </c>
      <c r="E14527" t="s">
        <v>45</v>
      </c>
      <c r="F14527" t="s">
        <v>46</v>
      </c>
      <c r="G14527" t="s">
        <v>47</v>
      </c>
      <c r="H14527" t="s">
        <v>239</v>
      </c>
      <c r="I14527" t="s">
        <v>383</v>
      </c>
      <c r="J14527" s="3"/>
    </row>
    <row r="14528" spans="1:10" hidden="1" x14ac:dyDescent="0.25">
      <c r="A14528" t="s">
        <v>136</v>
      </c>
      <c r="B14528" t="s">
        <v>128</v>
      </c>
      <c r="C14528">
        <v>2025</v>
      </c>
      <c r="D14528" t="s">
        <v>58</v>
      </c>
      <c r="E14528" t="s">
        <v>45</v>
      </c>
      <c r="F14528" t="s">
        <v>46</v>
      </c>
      <c r="G14528" t="s">
        <v>47</v>
      </c>
      <c r="H14528" t="s">
        <v>243</v>
      </c>
      <c r="I14528" t="s">
        <v>465</v>
      </c>
    </row>
    <row r="14529" spans="1:10" hidden="1" x14ac:dyDescent="0.25">
      <c r="A14529" t="s">
        <v>136</v>
      </c>
      <c r="B14529" t="s">
        <v>128</v>
      </c>
      <c r="C14529">
        <v>2025</v>
      </c>
      <c r="D14529" t="s">
        <v>58</v>
      </c>
      <c r="E14529" t="s">
        <v>45</v>
      </c>
      <c r="F14529" t="s">
        <v>46</v>
      </c>
      <c r="G14529" t="s">
        <v>47</v>
      </c>
      <c r="H14529" t="s">
        <v>243</v>
      </c>
      <c r="I14529" t="s">
        <v>702</v>
      </c>
    </row>
    <row r="14530" spans="1:10" hidden="1" x14ac:dyDescent="0.25">
      <c r="A14530" t="s">
        <v>136</v>
      </c>
      <c r="B14530" t="s">
        <v>128</v>
      </c>
      <c r="C14530">
        <v>2025</v>
      </c>
      <c r="D14530" t="s">
        <v>58</v>
      </c>
      <c r="E14530" t="s">
        <v>45</v>
      </c>
      <c r="F14530" t="s">
        <v>46</v>
      </c>
      <c r="G14530" t="s">
        <v>47</v>
      </c>
      <c r="H14530" t="s">
        <v>276</v>
      </c>
      <c r="I14530" t="s">
        <v>395</v>
      </c>
      <c r="J14530" s="10">
        <v>600000</v>
      </c>
    </row>
    <row r="14531" spans="1:10" hidden="1" x14ac:dyDescent="0.25">
      <c r="A14531" t="s">
        <v>136</v>
      </c>
      <c r="B14531" t="s">
        <v>128</v>
      </c>
      <c r="C14531">
        <v>2025</v>
      </c>
      <c r="D14531" t="s">
        <v>58</v>
      </c>
      <c r="E14531" t="s">
        <v>45</v>
      </c>
      <c r="F14531" t="s">
        <v>46</v>
      </c>
      <c r="G14531" t="s">
        <v>47</v>
      </c>
      <c r="H14531" t="s">
        <v>296</v>
      </c>
    </row>
    <row r="14532" spans="1:10" hidden="1" x14ac:dyDescent="0.25">
      <c r="A14532" t="s">
        <v>136</v>
      </c>
      <c r="B14532" t="s">
        <v>128</v>
      </c>
      <c r="C14532">
        <v>2025</v>
      </c>
      <c r="D14532" t="s">
        <v>58</v>
      </c>
      <c r="E14532" t="s">
        <v>45</v>
      </c>
      <c r="F14532" t="s">
        <v>46</v>
      </c>
      <c r="G14532" t="s">
        <v>47</v>
      </c>
      <c r="H14532" t="s">
        <v>364</v>
      </c>
      <c r="I14532" t="s">
        <v>465</v>
      </c>
    </row>
    <row r="14533" spans="1:10" hidden="1" x14ac:dyDescent="0.25">
      <c r="A14533" t="s">
        <v>136</v>
      </c>
      <c r="B14533" t="s">
        <v>128</v>
      </c>
      <c r="C14533">
        <v>2025</v>
      </c>
      <c r="D14533" t="s">
        <v>58</v>
      </c>
      <c r="E14533" t="s">
        <v>45</v>
      </c>
      <c r="F14533" t="s">
        <v>46</v>
      </c>
      <c r="G14533" t="s">
        <v>47</v>
      </c>
      <c r="H14533" t="s">
        <v>277</v>
      </c>
    </row>
    <row r="14534" spans="1:10" hidden="1" x14ac:dyDescent="0.25">
      <c r="A14534" t="s">
        <v>136</v>
      </c>
      <c r="B14534" t="s">
        <v>128</v>
      </c>
      <c r="C14534">
        <v>2025</v>
      </c>
      <c r="D14534" t="s">
        <v>58</v>
      </c>
      <c r="E14534" t="s">
        <v>45</v>
      </c>
      <c r="F14534" t="s">
        <v>46</v>
      </c>
      <c r="G14534" t="s">
        <v>47</v>
      </c>
      <c r="H14534" t="s">
        <v>278</v>
      </c>
    </row>
    <row r="14535" spans="1:10" hidden="1" x14ac:dyDescent="0.25">
      <c r="A14535" t="s">
        <v>136</v>
      </c>
      <c r="B14535" t="s">
        <v>128</v>
      </c>
      <c r="C14535">
        <v>2025</v>
      </c>
      <c r="D14535" t="s">
        <v>58</v>
      </c>
      <c r="E14535" t="s">
        <v>45</v>
      </c>
      <c r="F14535" t="s">
        <v>46</v>
      </c>
      <c r="G14535" t="s">
        <v>47</v>
      </c>
      <c r="H14535" t="s">
        <v>298</v>
      </c>
      <c r="I14535" t="s">
        <v>387</v>
      </c>
    </row>
    <row r="14536" spans="1:10" hidden="1" x14ac:dyDescent="0.25">
      <c r="A14536" t="s">
        <v>136</v>
      </c>
      <c r="B14536" t="s">
        <v>128</v>
      </c>
      <c r="C14536">
        <v>2025</v>
      </c>
      <c r="D14536" t="s">
        <v>58</v>
      </c>
      <c r="E14536" t="s">
        <v>45</v>
      </c>
      <c r="F14536" t="s">
        <v>46</v>
      </c>
      <c r="G14536" t="s">
        <v>47</v>
      </c>
      <c r="H14536" t="s">
        <v>298</v>
      </c>
      <c r="I14536" t="s">
        <v>498</v>
      </c>
    </row>
    <row r="14537" spans="1:10" hidden="1" x14ac:dyDescent="0.25">
      <c r="A14537" t="s">
        <v>136</v>
      </c>
      <c r="B14537" t="s">
        <v>128</v>
      </c>
      <c r="C14537">
        <v>2025</v>
      </c>
      <c r="D14537" t="s">
        <v>58</v>
      </c>
      <c r="E14537" t="s">
        <v>45</v>
      </c>
      <c r="F14537" t="s">
        <v>46</v>
      </c>
      <c r="G14537" t="s">
        <v>47</v>
      </c>
      <c r="H14537" t="s">
        <v>238</v>
      </c>
    </row>
    <row r="14538" spans="1:10" hidden="1" x14ac:dyDescent="0.25">
      <c r="A14538" t="s">
        <v>136</v>
      </c>
      <c r="B14538" t="s">
        <v>128</v>
      </c>
      <c r="C14538">
        <v>2025</v>
      </c>
      <c r="D14538" t="s">
        <v>58</v>
      </c>
      <c r="E14538" t="s">
        <v>45</v>
      </c>
      <c r="F14538" t="s">
        <v>46</v>
      </c>
      <c r="G14538" t="s">
        <v>182</v>
      </c>
      <c r="H14538" t="s">
        <v>240</v>
      </c>
    </row>
    <row r="14539" spans="1:10" hidden="1" x14ac:dyDescent="0.25">
      <c r="A14539" t="s">
        <v>136</v>
      </c>
      <c r="B14539" t="s">
        <v>128</v>
      </c>
      <c r="C14539">
        <v>2025</v>
      </c>
      <c r="D14539" t="s">
        <v>58</v>
      </c>
      <c r="E14539" t="s">
        <v>45</v>
      </c>
      <c r="F14539" t="s">
        <v>46</v>
      </c>
      <c r="G14539" t="s">
        <v>182</v>
      </c>
      <c r="H14539" t="s">
        <v>241</v>
      </c>
      <c r="I14539" t="s">
        <v>477</v>
      </c>
    </row>
    <row r="14540" spans="1:10" hidden="1" x14ac:dyDescent="0.25">
      <c r="A14540" t="s">
        <v>136</v>
      </c>
      <c r="B14540" t="s">
        <v>128</v>
      </c>
      <c r="C14540">
        <v>2025</v>
      </c>
      <c r="D14540" t="s">
        <v>58</v>
      </c>
      <c r="E14540" t="s">
        <v>45</v>
      </c>
      <c r="F14540" t="s">
        <v>46</v>
      </c>
      <c r="G14540" t="s">
        <v>182</v>
      </c>
      <c r="H14540" t="s">
        <v>242</v>
      </c>
      <c r="I14540" t="s">
        <v>477</v>
      </c>
      <c r="J14540" s="3"/>
    </row>
    <row r="14541" spans="1:10" hidden="1" x14ac:dyDescent="0.25">
      <c r="A14541" t="s">
        <v>136</v>
      </c>
      <c r="B14541" t="s">
        <v>128</v>
      </c>
      <c r="C14541">
        <v>2025</v>
      </c>
      <c r="D14541" t="s">
        <v>58</v>
      </c>
      <c r="E14541" t="s">
        <v>45</v>
      </c>
      <c r="F14541" t="s">
        <v>46</v>
      </c>
      <c r="G14541" t="s">
        <v>182</v>
      </c>
      <c r="H14541" t="s">
        <v>243</v>
      </c>
      <c r="I14541" t="s">
        <v>735</v>
      </c>
    </row>
    <row r="14542" spans="1:10" hidden="1" x14ac:dyDescent="0.25">
      <c r="A14542" t="s">
        <v>136</v>
      </c>
      <c r="B14542" t="s">
        <v>128</v>
      </c>
      <c r="C14542">
        <v>2025</v>
      </c>
      <c r="D14542" t="s">
        <v>58</v>
      </c>
      <c r="E14542" t="s">
        <v>45</v>
      </c>
      <c r="F14542" t="s">
        <v>46</v>
      </c>
      <c r="G14542" t="s">
        <v>253</v>
      </c>
      <c r="H14542" t="s">
        <v>266</v>
      </c>
      <c r="I14542" s="90" t="s">
        <v>577</v>
      </c>
      <c r="J14542" s="3">
        <v>361950</v>
      </c>
    </row>
    <row r="14543" spans="1:10" hidden="1" x14ac:dyDescent="0.25">
      <c r="A14543" t="s">
        <v>136</v>
      </c>
      <c r="B14543" t="s">
        <v>128</v>
      </c>
      <c r="C14543">
        <v>2025</v>
      </c>
      <c r="D14543" t="s">
        <v>58</v>
      </c>
      <c r="E14543" t="s">
        <v>45</v>
      </c>
      <c r="F14543" t="s">
        <v>46</v>
      </c>
      <c r="G14543" t="s">
        <v>253</v>
      </c>
      <c r="H14543" t="s">
        <v>266</v>
      </c>
      <c r="I14543" t="s">
        <v>799</v>
      </c>
      <c r="J14543" s="3"/>
    </row>
    <row r="14544" spans="1:10" hidden="1" x14ac:dyDescent="0.25">
      <c r="A14544" t="s">
        <v>136</v>
      </c>
      <c r="B14544" t="s">
        <v>128</v>
      </c>
      <c r="C14544">
        <v>2025</v>
      </c>
      <c r="D14544" t="s">
        <v>58</v>
      </c>
      <c r="E14544" t="s">
        <v>45</v>
      </c>
      <c r="F14544" t="s">
        <v>46</v>
      </c>
      <c r="G14544" t="s">
        <v>253</v>
      </c>
      <c r="H14544" s="90" t="s">
        <v>365</v>
      </c>
      <c r="I14544" s="90" t="s">
        <v>849</v>
      </c>
      <c r="J14544" s="3">
        <v>150000</v>
      </c>
    </row>
    <row r="14545" spans="1:10" hidden="1" x14ac:dyDescent="0.25">
      <c r="A14545" t="s">
        <v>136</v>
      </c>
      <c r="B14545" t="s">
        <v>128</v>
      </c>
      <c r="C14545">
        <v>2025</v>
      </c>
      <c r="D14545" t="s">
        <v>58</v>
      </c>
      <c r="E14545" t="s">
        <v>45</v>
      </c>
      <c r="F14545" t="s">
        <v>46</v>
      </c>
      <c r="G14545" t="s">
        <v>253</v>
      </c>
      <c r="H14545" s="90" t="s">
        <v>365</v>
      </c>
      <c r="I14545" t="s">
        <v>524</v>
      </c>
      <c r="J14545" s="3">
        <v>165294</v>
      </c>
    </row>
    <row r="14546" spans="1:10" hidden="1" x14ac:dyDescent="0.25">
      <c r="A14546" t="s">
        <v>136</v>
      </c>
      <c r="B14546" t="s">
        <v>128</v>
      </c>
      <c r="C14546">
        <v>2025</v>
      </c>
      <c r="D14546" t="s">
        <v>58</v>
      </c>
      <c r="E14546" t="s">
        <v>45</v>
      </c>
      <c r="F14546" t="s">
        <v>46</v>
      </c>
      <c r="G14546" t="s">
        <v>537</v>
      </c>
      <c r="H14546" t="s">
        <v>538</v>
      </c>
      <c r="I14546" s="90" t="s">
        <v>850</v>
      </c>
      <c r="J14546" s="3">
        <v>120000</v>
      </c>
    </row>
    <row r="14547" spans="1:10" hidden="1" x14ac:dyDescent="0.25">
      <c r="A14547" t="s">
        <v>136</v>
      </c>
      <c r="B14547" t="s">
        <v>128</v>
      </c>
      <c r="C14547">
        <v>2025</v>
      </c>
      <c r="D14547" t="s">
        <v>58</v>
      </c>
      <c r="E14547" t="s">
        <v>45</v>
      </c>
      <c r="F14547" t="s">
        <v>46</v>
      </c>
      <c r="G14547" t="s">
        <v>673</v>
      </c>
      <c r="H14547" t="s">
        <v>244</v>
      </c>
      <c r="I14547" t="s">
        <v>556</v>
      </c>
    </row>
    <row r="14548" spans="1:10" hidden="1" x14ac:dyDescent="0.25">
      <c r="A14548" t="s">
        <v>136</v>
      </c>
      <c r="B14548" t="s">
        <v>128</v>
      </c>
      <c r="C14548">
        <v>2025</v>
      </c>
      <c r="D14548" t="s">
        <v>58</v>
      </c>
      <c r="E14548" t="s">
        <v>45</v>
      </c>
      <c r="F14548" t="s">
        <v>46</v>
      </c>
      <c r="G14548" t="s">
        <v>673</v>
      </c>
      <c r="H14548" t="s">
        <v>244</v>
      </c>
      <c r="I14548" t="s">
        <v>688</v>
      </c>
    </row>
    <row r="14549" spans="1:10" hidden="1" x14ac:dyDescent="0.25">
      <c r="A14549" t="s">
        <v>136</v>
      </c>
      <c r="B14549" t="s">
        <v>128</v>
      </c>
      <c r="C14549">
        <v>2025</v>
      </c>
      <c r="D14549" t="s">
        <v>58</v>
      </c>
      <c r="E14549" t="s">
        <v>45</v>
      </c>
      <c r="F14549" t="s">
        <v>46</v>
      </c>
      <c r="G14549" t="s">
        <v>527</v>
      </c>
      <c r="H14549" t="s">
        <v>366</v>
      </c>
      <c r="I14549" t="s">
        <v>387</v>
      </c>
      <c r="J14549" s="3"/>
    </row>
    <row r="14550" spans="1:10" hidden="1" x14ac:dyDescent="0.25">
      <c r="A14550" t="s">
        <v>136</v>
      </c>
      <c r="B14550" t="s">
        <v>128</v>
      </c>
      <c r="C14550">
        <v>2025</v>
      </c>
      <c r="D14550" t="s">
        <v>58</v>
      </c>
      <c r="E14550" t="s">
        <v>45</v>
      </c>
      <c r="F14550" t="s">
        <v>46</v>
      </c>
      <c r="G14550" t="s">
        <v>527</v>
      </c>
      <c r="H14550" t="s">
        <v>525</v>
      </c>
      <c r="I14550" t="s">
        <v>526</v>
      </c>
      <c r="J14550" s="3">
        <v>77283</v>
      </c>
    </row>
    <row r="14551" spans="1:10" hidden="1" x14ac:dyDescent="0.25">
      <c r="A14551" t="s">
        <v>136</v>
      </c>
      <c r="B14551" t="s">
        <v>128</v>
      </c>
      <c r="C14551">
        <v>2025</v>
      </c>
      <c r="D14551" t="s">
        <v>58</v>
      </c>
      <c r="E14551" t="s">
        <v>45</v>
      </c>
      <c r="F14551" t="s">
        <v>46</v>
      </c>
      <c r="G14551" t="s">
        <v>527</v>
      </c>
      <c r="H14551" t="s">
        <v>365</v>
      </c>
      <c r="I14551" t="s">
        <v>526</v>
      </c>
    </row>
    <row r="14552" spans="1:10" hidden="1" x14ac:dyDescent="0.25">
      <c r="A14552" t="s">
        <v>136</v>
      </c>
      <c r="B14552" t="s">
        <v>128</v>
      </c>
      <c r="C14552">
        <v>2025</v>
      </c>
      <c r="D14552" t="s">
        <v>58</v>
      </c>
      <c r="E14552" t="s">
        <v>45</v>
      </c>
      <c r="F14552" t="s">
        <v>46</v>
      </c>
      <c r="G14552" t="s">
        <v>527</v>
      </c>
      <c r="H14552" t="s">
        <v>484</v>
      </c>
      <c r="I14552" t="s">
        <v>526</v>
      </c>
      <c r="J14552" s="3">
        <v>485083.58</v>
      </c>
    </row>
    <row r="14553" spans="1:10" hidden="1" x14ac:dyDescent="0.25">
      <c r="A14553" t="s">
        <v>136</v>
      </c>
      <c r="B14553" t="s">
        <v>128</v>
      </c>
      <c r="C14553">
        <v>2025</v>
      </c>
      <c r="D14553" t="s">
        <v>58</v>
      </c>
      <c r="E14553" t="s">
        <v>45</v>
      </c>
      <c r="F14553" t="s">
        <v>46</v>
      </c>
      <c r="G14553" t="s">
        <v>272</v>
      </c>
      <c r="H14553" t="s">
        <v>273</v>
      </c>
      <c r="I14553" t="s">
        <v>526</v>
      </c>
    </row>
    <row r="14554" spans="1:10" hidden="1" x14ac:dyDescent="0.25">
      <c r="A14554" t="s">
        <v>136</v>
      </c>
      <c r="B14554" t="s">
        <v>128</v>
      </c>
      <c r="C14554">
        <v>2025</v>
      </c>
      <c r="D14554" t="s">
        <v>58</v>
      </c>
      <c r="E14554" t="s">
        <v>45</v>
      </c>
      <c r="F14554" t="s">
        <v>46</v>
      </c>
      <c r="G14554" t="s">
        <v>221</v>
      </c>
      <c r="H14554" t="s">
        <v>245</v>
      </c>
      <c r="I14554" s="90" t="s">
        <v>822</v>
      </c>
    </row>
    <row r="14555" spans="1:10" hidden="1" x14ac:dyDescent="0.25">
      <c r="A14555" t="s">
        <v>136</v>
      </c>
      <c r="B14555" t="s">
        <v>128</v>
      </c>
      <c r="C14555">
        <v>2025</v>
      </c>
      <c r="D14555" t="s">
        <v>58</v>
      </c>
      <c r="E14555" t="s">
        <v>45</v>
      </c>
      <c r="F14555" t="s">
        <v>46</v>
      </c>
      <c r="G14555" t="s">
        <v>221</v>
      </c>
      <c r="H14555" t="s">
        <v>245</v>
      </c>
      <c r="I14555" t="s">
        <v>614</v>
      </c>
      <c r="J14555" s="3"/>
    </row>
    <row r="14556" spans="1:10" hidden="1" x14ac:dyDescent="0.25">
      <c r="A14556" t="s">
        <v>136</v>
      </c>
      <c r="B14556" t="s">
        <v>128</v>
      </c>
      <c r="C14556">
        <v>2025</v>
      </c>
      <c r="D14556" t="s">
        <v>58</v>
      </c>
      <c r="E14556" t="s">
        <v>45</v>
      </c>
      <c r="F14556" t="s">
        <v>46</v>
      </c>
      <c r="G14556" t="s">
        <v>221</v>
      </c>
      <c r="H14556" t="s">
        <v>245</v>
      </c>
      <c r="I14556" s="90" t="s">
        <v>417</v>
      </c>
      <c r="J14556" s="3"/>
    </row>
    <row r="14557" spans="1:10" hidden="1" x14ac:dyDescent="0.25">
      <c r="A14557" t="s">
        <v>136</v>
      </c>
      <c r="B14557" t="s">
        <v>128</v>
      </c>
      <c r="C14557">
        <v>2025</v>
      </c>
      <c r="D14557" t="s">
        <v>58</v>
      </c>
      <c r="E14557" t="s">
        <v>45</v>
      </c>
      <c r="F14557" t="s">
        <v>46</v>
      </c>
      <c r="G14557" t="s">
        <v>221</v>
      </c>
      <c r="H14557" t="s">
        <v>299</v>
      </c>
      <c r="I14557" t="s">
        <v>822</v>
      </c>
      <c r="J14557" s="3">
        <v>500000</v>
      </c>
    </row>
    <row r="14558" spans="1:10" hidden="1" x14ac:dyDescent="0.25">
      <c r="A14558" t="s">
        <v>136</v>
      </c>
      <c r="B14558" t="s">
        <v>128</v>
      </c>
      <c r="C14558">
        <v>2025</v>
      </c>
      <c r="D14558" t="s">
        <v>58</v>
      </c>
      <c r="E14558" t="s">
        <v>45</v>
      </c>
      <c r="F14558" t="s">
        <v>46</v>
      </c>
      <c r="G14558" t="s">
        <v>221</v>
      </c>
      <c r="H14558" t="s">
        <v>299</v>
      </c>
      <c r="I14558" s="90" t="s">
        <v>518</v>
      </c>
      <c r="J14558" s="3">
        <v>691900</v>
      </c>
    </row>
    <row r="14559" spans="1:10" hidden="1" x14ac:dyDescent="0.25">
      <c r="A14559" t="s">
        <v>136</v>
      </c>
      <c r="B14559" t="s">
        <v>128</v>
      </c>
      <c r="C14559">
        <v>2025</v>
      </c>
      <c r="D14559" t="s">
        <v>58</v>
      </c>
      <c r="E14559" t="s">
        <v>45</v>
      </c>
      <c r="F14559" t="s">
        <v>46</v>
      </c>
      <c r="G14559" t="s">
        <v>221</v>
      </c>
      <c r="H14559" t="s">
        <v>299</v>
      </c>
      <c r="I14559" t="s">
        <v>666</v>
      </c>
    </row>
    <row r="14560" spans="1:10" hidden="1" x14ac:dyDescent="0.25">
      <c r="A14560" t="s">
        <v>136</v>
      </c>
      <c r="B14560" t="s">
        <v>128</v>
      </c>
      <c r="C14560">
        <v>2025</v>
      </c>
      <c r="D14560" t="s">
        <v>58</v>
      </c>
      <c r="E14560" t="s">
        <v>45</v>
      </c>
      <c r="F14560" t="s">
        <v>46</v>
      </c>
      <c r="G14560" t="s">
        <v>272</v>
      </c>
      <c r="H14560" t="s">
        <v>273</v>
      </c>
    </row>
    <row r="14561" spans="1:10" hidden="1" x14ac:dyDescent="0.25">
      <c r="A14561" t="s">
        <v>136</v>
      </c>
      <c r="B14561" t="s">
        <v>128</v>
      </c>
      <c r="C14561">
        <v>2025</v>
      </c>
      <c r="D14561" t="s">
        <v>58</v>
      </c>
      <c r="E14561" t="s">
        <v>45</v>
      </c>
      <c r="F14561" t="s">
        <v>46</v>
      </c>
      <c r="G14561" t="s">
        <v>49</v>
      </c>
      <c r="H14561" t="s">
        <v>246</v>
      </c>
      <c r="I14561" t="s">
        <v>565</v>
      </c>
      <c r="J14561" s="3">
        <v>646397.80000000005</v>
      </c>
    </row>
    <row r="14562" spans="1:10" hidden="1" x14ac:dyDescent="0.25">
      <c r="A14562" t="s">
        <v>136</v>
      </c>
      <c r="B14562" t="s">
        <v>128</v>
      </c>
      <c r="C14562">
        <v>2025</v>
      </c>
      <c r="D14562" t="s">
        <v>58</v>
      </c>
      <c r="E14562" t="s">
        <v>45</v>
      </c>
      <c r="F14562" t="s">
        <v>46</v>
      </c>
      <c r="G14562" t="s">
        <v>49</v>
      </c>
      <c r="H14562" t="s">
        <v>246</v>
      </c>
      <c r="I14562" t="s">
        <v>615</v>
      </c>
      <c r="J14562" s="3">
        <v>987381</v>
      </c>
    </row>
    <row r="14563" spans="1:10" hidden="1" x14ac:dyDescent="0.25">
      <c r="A14563" t="s">
        <v>136</v>
      </c>
      <c r="B14563" t="s">
        <v>128</v>
      </c>
      <c r="C14563">
        <v>2025</v>
      </c>
      <c r="D14563" t="s">
        <v>58</v>
      </c>
      <c r="E14563" t="s">
        <v>45</v>
      </c>
      <c r="F14563" t="s">
        <v>46</v>
      </c>
      <c r="G14563" t="s">
        <v>49</v>
      </c>
      <c r="H14563" t="s">
        <v>246</v>
      </c>
      <c r="I14563" s="90" t="s">
        <v>505</v>
      </c>
      <c r="J14563" s="3">
        <v>210900</v>
      </c>
    </row>
    <row r="14564" spans="1:10" hidden="1" x14ac:dyDescent="0.25">
      <c r="A14564" t="s">
        <v>136</v>
      </c>
      <c r="B14564" t="s">
        <v>128</v>
      </c>
      <c r="C14564">
        <v>2025</v>
      </c>
      <c r="D14564" t="s">
        <v>58</v>
      </c>
      <c r="E14564" t="s">
        <v>45</v>
      </c>
      <c r="F14564" t="s">
        <v>46</v>
      </c>
      <c r="G14564" t="s">
        <v>49</v>
      </c>
      <c r="H14564" t="s">
        <v>246</v>
      </c>
      <c r="I14564" s="90" t="s">
        <v>697</v>
      </c>
      <c r="J14564" s="3">
        <v>2816000</v>
      </c>
    </row>
    <row r="14565" spans="1:10" hidden="1" x14ac:dyDescent="0.25">
      <c r="A14565" t="s">
        <v>136</v>
      </c>
      <c r="B14565" t="s">
        <v>128</v>
      </c>
      <c r="C14565">
        <v>2025</v>
      </c>
      <c r="D14565" t="s">
        <v>58</v>
      </c>
      <c r="E14565" t="s">
        <v>45</v>
      </c>
      <c r="F14565" t="s">
        <v>46</v>
      </c>
      <c r="G14565" t="s">
        <v>49</v>
      </c>
      <c r="H14565" t="s">
        <v>669</v>
      </c>
      <c r="I14565" t="s">
        <v>615</v>
      </c>
    </row>
    <row r="14566" spans="1:10" hidden="1" x14ac:dyDescent="0.25">
      <c r="A14566" t="s">
        <v>136</v>
      </c>
      <c r="B14566" t="s">
        <v>128</v>
      </c>
      <c r="C14566">
        <v>2025</v>
      </c>
      <c r="D14566" t="s">
        <v>58</v>
      </c>
      <c r="E14566" t="s">
        <v>45</v>
      </c>
      <c r="F14566" t="s">
        <v>46</v>
      </c>
      <c r="G14566" t="s">
        <v>49</v>
      </c>
      <c r="H14566" t="s">
        <v>669</v>
      </c>
      <c r="I14566" t="s">
        <v>670</v>
      </c>
    </row>
    <row r="14567" spans="1:10" hidden="1" x14ac:dyDescent="0.25">
      <c r="A14567" t="s">
        <v>136</v>
      </c>
      <c r="B14567" t="s">
        <v>128</v>
      </c>
      <c r="C14567">
        <v>2025</v>
      </c>
      <c r="D14567" t="s">
        <v>58</v>
      </c>
      <c r="E14567" t="s">
        <v>45</v>
      </c>
      <c r="F14567" t="s">
        <v>46</v>
      </c>
      <c r="G14567" t="s">
        <v>49</v>
      </c>
      <c r="H14567" t="s">
        <v>669</v>
      </c>
    </row>
    <row r="14568" spans="1:10" hidden="1" x14ac:dyDescent="0.25">
      <c r="A14568" t="s">
        <v>136</v>
      </c>
      <c r="B14568" t="s">
        <v>128</v>
      </c>
      <c r="C14568">
        <v>2025</v>
      </c>
      <c r="D14568" t="s">
        <v>58</v>
      </c>
      <c r="E14568" t="s">
        <v>45</v>
      </c>
      <c r="F14568" t="s">
        <v>46</v>
      </c>
      <c r="G14568" t="s">
        <v>49</v>
      </c>
      <c r="H14568" t="s">
        <v>247</v>
      </c>
      <c r="I14568" s="90" t="s">
        <v>597</v>
      </c>
      <c r="J14568" s="3">
        <v>188235.29</v>
      </c>
    </row>
    <row r="14569" spans="1:10" hidden="1" x14ac:dyDescent="0.25">
      <c r="A14569" t="s">
        <v>136</v>
      </c>
      <c r="B14569" t="s">
        <v>128</v>
      </c>
      <c r="C14569">
        <v>2025</v>
      </c>
      <c r="D14569" t="s">
        <v>58</v>
      </c>
      <c r="E14569" t="s">
        <v>45</v>
      </c>
      <c r="F14569" t="s">
        <v>46</v>
      </c>
      <c r="G14569" t="s">
        <v>49</v>
      </c>
      <c r="H14569" t="s">
        <v>247</v>
      </c>
      <c r="I14569" s="90" t="s">
        <v>843</v>
      </c>
      <c r="J14569" s="3">
        <v>13000</v>
      </c>
    </row>
    <row r="14570" spans="1:10" hidden="1" x14ac:dyDescent="0.25">
      <c r="A14570" t="s">
        <v>136</v>
      </c>
      <c r="B14570" t="s">
        <v>128</v>
      </c>
      <c r="C14570">
        <v>2025</v>
      </c>
      <c r="D14570" t="s">
        <v>58</v>
      </c>
      <c r="E14570" t="s">
        <v>45</v>
      </c>
      <c r="F14570" t="s">
        <v>46</v>
      </c>
      <c r="G14570" t="s">
        <v>49</v>
      </c>
      <c r="H14570" t="s">
        <v>247</v>
      </c>
      <c r="I14570" s="90" t="s">
        <v>544</v>
      </c>
      <c r="J14570" s="3">
        <v>99616.24</v>
      </c>
    </row>
    <row r="14571" spans="1:10" hidden="1" x14ac:dyDescent="0.25">
      <c r="A14571" t="s">
        <v>136</v>
      </c>
      <c r="B14571" t="s">
        <v>128</v>
      </c>
      <c r="C14571">
        <v>2025</v>
      </c>
      <c r="D14571" t="s">
        <v>58</v>
      </c>
      <c r="E14571" t="s">
        <v>45</v>
      </c>
      <c r="F14571" t="s">
        <v>46</v>
      </c>
      <c r="G14571" t="s">
        <v>49</v>
      </c>
      <c r="H14571" t="s">
        <v>247</v>
      </c>
      <c r="I14571" s="90" t="s">
        <v>703</v>
      </c>
      <c r="J14571" s="3">
        <v>105400</v>
      </c>
    </row>
    <row r="14572" spans="1:10" hidden="1" x14ac:dyDescent="0.25">
      <c r="A14572" t="s">
        <v>136</v>
      </c>
      <c r="B14572" t="s">
        <v>128</v>
      </c>
      <c r="C14572">
        <v>2025</v>
      </c>
      <c r="D14572" t="s">
        <v>58</v>
      </c>
      <c r="E14572" t="s">
        <v>45</v>
      </c>
      <c r="F14572" t="s">
        <v>46</v>
      </c>
      <c r="G14572" t="s">
        <v>49</v>
      </c>
      <c r="H14572" t="s">
        <v>247</v>
      </c>
      <c r="I14572" s="90" t="s">
        <v>509</v>
      </c>
      <c r="J14572" s="3"/>
    </row>
    <row r="14573" spans="1:10" hidden="1" x14ac:dyDescent="0.25">
      <c r="A14573" t="s">
        <v>136</v>
      </c>
      <c r="B14573" t="s">
        <v>128</v>
      </c>
      <c r="C14573">
        <v>2025</v>
      </c>
      <c r="D14573" t="s">
        <v>58</v>
      </c>
      <c r="E14573" t="s">
        <v>45</v>
      </c>
      <c r="F14573" t="s">
        <v>46</v>
      </c>
      <c r="G14573" t="s">
        <v>49</v>
      </c>
      <c r="H14573" t="s">
        <v>247</v>
      </c>
      <c r="I14573" s="90" t="s">
        <v>703</v>
      </c>
      <c r="J14573" s="3"/>
    </row>
    <row r="14574" spans="1:10" hidden="1" x14ac:dyDescent="0.25">
      <c r="A14574" t="s">
        <v>136</v>
      </c>
      <c r="B14574" t="s">
        <v>128</v>
      </c>
      <c r="C14574">
        <v>2025</v>
      </c>
      <c r="D14574" t="s">
        <v>58</v>
      </c>
      <c r="E14574" t="s">
        <v>45</v>
      </c>
      <c r="F14574" t="s">
        <v>46</v>
      </c>
      <c r="G14574" t="s">
        <v>49</v>
      </c>
      <c r="H14574" t="s">
        <v>248</v>
      </c>
      <c r="I14574" s="90" t="s">
        <v>479</v>
      </c>
      <c r="J14574" s="3">
        <v>4370</v>
      </c>
    </row>
    <row r="14575" spans="1:10" hidden="1" x14ac:dyDescent="0.25">
      <c r="A14575" t="s">
        <v>136</v>
      </c>
      <c r="B14575" t="s">
        <v>128</v>
      </c>
      <c r="C14575">
        <v>2025</v>
      </c>
      <c r="D14575" t="s">
        <v>58</v>
      </c>
      <c r="E14575" t="s">
        <v>45</v>
      </c>
      <c r="F14575" t="s">
        <v>46</v>
      </c>
      <c r="G14575" t="s">
        <v>49</v>
      </c>
      <c r="H14575" t="s">
        <v>248</v>
      </c>
      <c r="I14575" s="90" t="s">
        <v>431</v>
      </c>
      <c r="J14575" s="3">
        <v>500000</v>
      </c>
    </row>
    <row r="14576" spans="1:10" hidden="1" x14ac:dyDescent="0.25">
      <c r="A14576" t="s">
        <v>136</v>
      </c>
      <c r="B14576" t="s">
        <v>128</v>
      </c>
      <c r="C14576">
        <v>2025</v>
      </c>
      <c r="D14576" t="s">
        <v>58</v>
      </c>
      <c r="E14576" t="s">
        <v>45</v>
      </c>
      <c r="F14576" t="s">
        <v>46</v>
      </c>
      <c r="G14576" t="s">
        <v>49</v>
      </c>
      <c r="H14576" t="s">
        <v>248</v>
      </c>
      <c r="I14576" t="s">
        <v>524</v>
      </c>
    </row>
    <row r="14577" spans="1:10" hidden="1" x14ac:dyDescent="0.25">
      <c r="A14577" t="s">
        <v>136</v>
      </c>
      <c r="B14577" t="s">
        <v>128</v>
      </c>
      <c r="C14577">
        <v>2025</v>
      </c>
      <c r="D14577" t="s">
        <v>58</v>
      </c>
      <c r="E14577" t="s">
        <v>45</v>
      </c>
      <c r="F14577" t="s">
        <v>46</v>
      </c>
      <c r="G14577" t="s">
        <v>49</v>
      </c>
      <c r="H14577" t="s">
        <v>249</v>
      </c>
      <c r="I14577" t="s">
        <v>471</v>
      </c>
      <c r="J14577" s="3">
        <v>260776</v>
      </c>
    </row>
    <row r="14578" spans="1:10" hidden="1" x14ac:dyDescent="0.25">
      <c r="A14578" t="s">
        <v>136</v>
      </c>
      <c r="B14578" t="s">
        <v>128</v>
      </c>
      <c r="C14578">
        <v>2025</v>
      </c>
      <c r="D14578" t="s">
        <v>58</v>
      </c>
      <c r="E14578" t="s">
        <v>45</v>
      </c>
      <c r="F14578" t="s">
        <v>46</v>
      </c>
      <c r="G14578" t="s">
        <v>49</v>
      </c>
      <c r="H14578" t="s">
        <v>249</v>
      </c>
    </row>
    <row r="14579" spans="1:10" hidden="1" x14ac:dyDescent="0.25">
      <c r="A14579" t="s">
        <v>136</v>
      </c>
      <c r="B14579" t="s">
        <v>128</v>
      </c>
      <c r="C14579">
        <v>2025</v>
      </c>
      <c r="D14579" t="s">
        <v>58</v>
      </c>
      <c r="E14579" t="s">
        <v>45</v>
      </c>
      <c r="F14579" t="s">
        <v>46</v>
      </c>
      <c r="G14579" t="s">
        <v>49</v>
      </c>
      <c r="H14579" t="s">
        <v>250</v>
      </c>
      <c r="I14579" s="90" t="s">
        <v>790</v>
      </c>
      <c r="J14579" s="3">
        <v>372890.59</v>
      </c>
    </row>
    <row r="14580" spans="1:10" hidden="1" x14ac:dyDescent="0.25">
      <c r="A14580" t="s">
        <v>136</v>
      </c>
      <c r="B14580" t="s">
        <v>128</v>
      </c>
      <c r="C14580">
        <v>2025</v>
      </c>
      <c r="D14580" t="s">
        <v>58</v>
      </c>
      <c r="E14580" t="s">
        <v>45</v>
      </c>
      <c r="F14580" t="s">
        <v>46</v>
      </c>
      <c r="G14580" t="s">
        <v>49</v>
      </c>
      <c r="H14580" t="s">
        <v>250</v>
      </c>
      <c r="I14580" s="90" t="s">
        <v>852</v>
      </c>
      <c r="J14580" s="3">
        <v>55000</v>
      </c>
    </row>
    <row r="14581" spans="1:10" hidden="1" x14ac:dyDescent="0.25">
      <c r="A14581" t="s">
        <v>136</v>
      </c>
      <c r="B14581" t="s">
        <v>128</v>
      </c>
      <c r="C14581">
        <v>2025</v>
      </c>
      <c r="D14581" t="s">
        <v>58</v>
      </c>
      <c r="E14581" t="s">
        <v>45</v>
      </c>
      <c r="F14581" t="s">
        <v>46</v>
      </c>
      <c r="G14581" t="s">
        <v>49</v>
      </c>
      <c r="H14581" t="s">
        <v>250</v>
      </c>
      <c r="I14581" s="90" t="s">
        <v>827</v>
      </c>
      <c r="J14581" s="3">
        <v>370000</v>
      </c>
    </row>
    <row r="14582" spans="1:10" hidden="1" x14ac:dyDescent="0.25">
      <c r="A14582" t="s">
        <v>136</v>
      </c>
      <c r="B14582" t="s">
        <v>128</v>
      </c>
      <c r="C14582">
        <v>2025</v>
      </c>
      <c r="D14582" t="s">
        <v>58</v>
      </c>
      <c r="E14582" t="s">
        <v>45</v>
      </c>
      <c r="F14582" t="s">
        <v>46</v>
      </c>
      <c r="G14582" t="s">
        <v>49</v>
      </c>
      <c r="H14582" t="s">
        <v>250</v>
      </c>
      <c r="I14582" s="179" t="s">
        <v>832</v>
      </c>
      <c r="J14582" s="3">
        <v>94500</v>
      </c>
    </row>
    <row r="14583" spans="1:10" hidden="1" x14ac:dyDescent="0.25">
      <c r="A14583" t="s">
        <v>136</v>
      </c>
      <c r="B14583" t="s">
        <v>128</v>
      </c>
      <c r="C14583">
        <v>2025</v>
      </c>
      <c r="D14583" t="s">
        <v>58</v>
      </c>
      <c r="E14583" t="s">
        <v>45</v>
      </c>
      <c r="F14583" t="s">
        <v>46</v>
      </c>
      <c r="G14583" t="s">
        <v>49</v>
      </c>
      <c r="H14583" t="s">
        <v>250</v>
      </c>
      <c r="I14583" s="90" t="s">
        <v>556</v>
      </c>
      <c r="J14583" s="3">
        <v>5000</v>
      </c>
    </row>
    <row r="14584" spans="1:10" hidden="1" x14ac:dyDescent="0.25">
      <c r="A14584" t="s">
        <v>136</v>
      </c>
      <c r="B14584" t="s">
        <v>128</v>
      </c>
      <c r="C14584">
        <v>2025</v>
      </c>
      <c r="D14584" t="s">
        <v>58</v>
      </c>
      <c r="E14584" t="s">
        <v>45</v>
      </c>
      <c r="F14584" t="s">
        <v>46</v>
      </c>
      <c r="G14584" t="s">
        <v>49</v>
      </c>
      <c r="H14584" t="s">
        <v>250</v>
      </c>
      <c r="I14584" s="90" t="s">
        <v>518</v>
      </c>
      <c r="J14584" s="3">
        <v>172975</v>
      </c>
    </row>
    <row r="14585" spans="1:10" hidden="1" x14ac:dyDescent="0.25">
      <c r="A14585" t="s">
        <v>136</v>
      </c>
      <c r="B14585" t="s">
        <v>128</v>
      </c>
      <c r="C14585">
        <v>2025</v>
      </c>
      <c r="D14585" t="s">
        <v>58</v>
      </c>
      <c r="E14585" t="s">
        <v>45</v>
      </c>
      <c r="F14585" t="s">
        <v>46</v>
      </c>
      <c r="G14585" t="s">
        <v>49</v>
      </c>
      <c r="H14585" t="s">
        <v>250</v>
      </c>
      <c r="I14585" s="90" t="s">
        <v>714</v>
      </c>
      <c r="J14585" s="3">
        <v>62000</v>
      </c>
    </row>
    <row r="14586" spans="1:10" hidden="1" x14ac:dyDescent="0.25">
      <c r="A14586" t="s">
        <v>136</v>
      </c>
      <c r="B14586" t="s">
        <v>128</v>
      </c>
      <c r="C14586">
        <v>2025</v>
      </c>
      <c r="D14586" t="s">
        <v>58</v>
      </c>
      <c r="E14586" t="s">
        <v>45</v>
      </c>
      <c r="F14586" t="s">
        <v>46</v>
      </c>
      <c r="G14586" t="s">
        <v>49</v>
      </c>
      <c r="H14586" t="s">
        <v>250</v>
      </c>
      <c r="I14586" s="90" t="s">
        <v>740</v>
      </c>
      <c r="J14586" s="3">
        <v>1092592.58</v>
      </c>
    </row>
    <row r="14587" spans="1:10" hidden="1" x14ac:dyDescent="0.25">
      <c r="A14587" t="s">
        <v>136</v>
      </c>
      <c r="B14587" t="s">
        <v>128</v>
      </c>
      <c r="C14587">
        <v>2025</v>
      </c>
      <c r="D14587" t="s">
        <v>58</v>
      </c>
      <c r="E14587" t="s">
        <v>45</v>
      </c>
      <c r="F14587" t="s">
        <v>46</v>
      </c>
      <c r="G14587" t="s">
        <v>49</v>
      </c>
      <c r="H14587" t="s">
        <v>250</v>
      </c>
      <c r="I14587" s="90" t="s">
        <v>847</v>
      </c>
      <c r="J14587" s="3">
        <v>97500.01</v>
      </c>
    </row>
    <row r="14588" spans="1:10" hidden="1" x14ac:dyDescent="0.25">
      <c r="A14588" t="s">
        <v>136</v>
      </c>
      <c r="B14588" t="s">
        <v>128</v>
      </c>
      <c r="C14588">
        <v>2025</v>
      </c>
      <c r="D14588" t="s">
        <v>58</v>
      </c>
      <c r="E14588" t="s">
        <v>45</v>
      </c>
      <c r="F14588" t="s">
        <v>46</v>
      </c>
      <c r="G14588" t="s">
        <v>49</v>
      </c>
      <c r="H14588" t="s">
        <v>333</v>
      </c>
      <c r="I14588" s="90" t="s">
        <v>556</v>
      </c>
      <c r="J14588" s="3">
        <v>16000</v>
      </c>
    </row>
    <row r="14589" spans="1:10" hidden="1" x14ac:dyDescent="0.25">
      <c r="A14589" t="s">
        <v>136</v>
      </c>
      <c r="B14589" t="s">
        <v>128</v>
      </c>
      <c r="C14589">
        <v>2025</v>
      </c>
      <c r="D14589" t="s">
        <v>58</v>
      </c>
      <c r="E14589" t="s">
        <v>45</v>
      </c>
      <c r="F14589" t="s">
        <v>46</v>
      </c>
      <c r="G14589" t="s">
        <v>49</v>
      </c>
      <c r="H14589" t="s">
        <v>333</v>
      </c>
      <c r="I14589" s="90" t="s">
        <v>851</v>
      </c>
      <c r="J14589" s="3">
        <v>70000</v>
      </c>
    </row>
    <row r="14590" spans="1:10" hidden="1" x14ac:dyDescent="0.25">
      <c r="A14590" t="s">
        <v>136</v>
      </c>
      <c r="B14590" t="s">
        <v>128</v>
      </c>
      <c r="C14590">
        <v>2025</v>
      </c>
      <c r="D14590" t="s">
        <v>58</v>
      </c>
      <c r="E14590" t="s">
        <v>45</v>
      </c>
      <c r="F14590" t="s">
        <v>46</v>
      </c>
      <c r="G14590" t="s">
        <v>49</v>
      </c>
      <c r="H14590" t="s">
        <v>333</v>
      </c>
      <c r="I14590" s="90" t="s">
        <v>843</v>
      </c>
      <c r="J14590" s="3">
        <v>17000</v>
      </c>
    </row>
    <row r="14591" spans="1:10" hidden="1" x14ac:dyDescent="0.25">
      <c r="A14591" t="s">
        <v>136</v>
      </c>
      <c r="B14591" t="s">
        <v>128</v>
      </c>
      <c r="C14591">
        <v>2025</v>
      </c>
      <c r="D14591" t="s">
        <v>58</v>
      </c>
      <c r="E14591" t="s">
        <v>45</v>
      </c>
      <c r="F14591" t="s">
        <v>46</v>
      </c>
      <c r="G14591" t="s">
        <v>49</v>
      </c>
      <c r="H14591" t="s">
        <v>333</v>
      </c>
      <c r="I14591" s="90" t="s">
        <v>617</v>
      </c>
      <c r="J14591" s="3">
        <v>17000</v>
      </c>
    </row>
    <row r="14592" spans="1:10" hidden="1" x14ac:dyDescent="0.25">
      <c r="A14592" t="s">
        <v>136</v>
      </c>
      <c r="B14592" t="s">
        <v>128</v>
      </c>
      <c r="C14592">
        <v>2025</v>
      </c>
      <c r="D14592" t="s">
        <v>58</v>
      </c>
      <c r="E14592" t="s">
        <v>45</v>
      </c>
      <c r="F14592" t="s">
        <v>46</v>
      </c>
      <c r="G14592" t="s">
        <v>49</v>
      </c>
      <c r="H14592" t="s">
        <v>333</v>
      </c>
      <c r="I14592" s="90" t="s">
        <v>591</v>
      </c>
      <c r="J14592" s="3">
        <v>89000</v>
      </c>
    </row>
    <row r="14593" spans="1:10" hidden="1" x14ac:dyDescent="0.25">
      <c r="A14593" t="s">
        <v>136</v>
      </c>
      <c r="B14593" t="s">
        <v>128</v>
      </c>
      <c r="C14593">
        <v>2025</v>
      </c>
      <c r="D14593" t="s">
        <v>58</v>
      </c>
      <c r="E14593" t="s">
        <v>45</v>
      </c>
      <c r="F14593" t="s">
        <v>46</v>
      </c>
      <c r="G14593" t="s">
        <v>49</v>
      </c>
      <c r="H14593" t="s">
        <v>333</v>
      </c>
      <c r="I14593" s="90" t="s">
        <v>714</v>
      </c>
      <c r="J14593" s="3">
        <v>25000</v>
      </c>
    </row>
    <row r="14594" spans="1:10" hidden="1" x14ac:dyDescent="0.25">
      <c r="A14594" t="s">
        <v>136</v>
      </c>
      <c r="B14594" t="s">
        <v>128</v>
      </c>
      <c r="C14594">
        <v>2025</v>
      </c>
      <c r="D14594" t="s">
        <v>58</v>
      </c>
      <c r="E14594" t="s">
        <v>45</v>
      </c>
      <c r="F14594" t="s">
        <v>46</v>
      </c>
      <c r="G14594" t="s">
        <v>49</v>
      </c>
      <c r="H14594" t="s">
        <v>333</v>
      </c>
      <c r="I14594" s="90" t="s">
        <v>661</v>
      </c>
      <c r="J14594" s="3">
        <v>106000</v>
      </c>
    </row>
    <row r="14595" spans="1:10" hidden="1" x14ac:dyDescent="0.25">
      <c r="A14595" t="s">
        <v>136</v>
      </c>
      <c r="B14595" t="s">
        <v>128</v>
      </c>
      <c r="C14595">
        <v>2025</v>
      </c>
      <c r="D14595" t="s">
        <v>58</v>
      </c>
      <c r="E14595" t="s">
        <v>45</v>
      </c>
      <c r="F14595" t="s">
        <v>46</v>
      </c>
      <c r="G14595" t="s">
        <v>49</v>
      </c>
      <c r="H14595" t="s">
        <v>333</v>
      </c>
      <c r="I14595" s="90" t="s">
        <v>699</v>
      </c>
      <c r="J14595" s="3">
        <v>240000</v>
      </c>
    </row>
    <row r="14596" spans="1:10" hidden="1" x14ac:dyDescent="0.25">
      <c r="A14596" t="s">
        <v>136</v>
      </c>
      <c r="B14596" t="s">
        <v>128</v>
      </c>
      <c r="C14596">
        <v>2025</v>
      </c>
      <c r="D14596" t="s">
        <v>58</v>
      </c>
      <c r="E14596" t="s">
        <v>45</v>
      </c>
      <c r="F14596" t="s">
        <v>46</v>
      </c>
      <c r="G14596" t="s">
        <v>49</v>
      </c>
      <c r="H14596" t="s">
        <v>367</v>
      </c>
    </row>
    <row r="14597" spans="1:10" hidden="1" x14ac:dyDescent="0.25">
      <c r="A14597" t="s">
        <v>136</v>
      </c>
      <c r="B14597" t="s">
        <v>128</v>
      </c>
      <c r="C14597">
        <v>2025</v>
      </c>
      <c r="D14597" t="s">
        <v>58</v>
      </c>
      <c r="E14597" t="s">
        <v>45</v>
      </c>
      <c r="F14597" t="s">
        <v>46</v>
      </c>
      <c r="G14597" t="s">
        <v>49</v>
      </c>
      <c r="H14597" t="s">
        <v>252</v>
      </c>
    </row>
    <row r="14598" spans="1:10" hidden="1" x14ac:dyDescent="0.25">
      <c r="A14598" t="s">
        <v>136</v>
      </c>
      <c r="B14598" t="s">
        <v>128</v>
      </c>
      <c r="C14598">
        <v>2025</v>
      </c>
      <c r="D14598" t="s">
        <v>58</v>
      </c>
      <c r="E14598" t="s">
        <v>45</v>
      </c>
      <c r="F14598" t="s">
        <v>46</v>
      </c>
      <c r="G14598" t="s">
        <v>49</v>
      </c>
      <c r="H14598" t="s">
        <v>243</v>
      </c>
      <c r="I14598" s="90" t="s">
        <v>479</v>
      </c>
      <c r="J14598" s="3"/>
    </row>
    <row r="14599" spans="1:10" hidden="1" x14ac:dyDescent="0.25">
      <c r="A14599" t="s">
        <v>136</v>
      </c>
      <c r="B14599" t="s">
        <v>128</v>
      </c>
      <c r="C14599">
        <v>2025</v>
      </c>
      <c r="D14599" t="s">
        <v>58</v>
      </c>
      <c r="E14599" t="s">
        <v>45</v>
      </c>
      <c r="F14599" t="s">
        <v>46</v>
      </c>
      <c r="G14599" t="s">
        <v>49</v>
      </c>
      <c r="H14599" t="s">
        <v>243</v>
      </c>
      <c r="I14599" t="s">
        <v>802</v>
      </c>
    </row>
    <row r="14600" spans="1:10" hidden="1" x14ac:dyDescent="0.25">
      <c r="A14600" t="s">
        <v>136</v>
      </c>
      <c r="B14600" t="s">
        <v>128</v>
      </c>
      <c r="C14600">
        <v>2025</v>
      </c>
      <c r="D14600" t="s">
        <v>58</v>
      </c>
      <c r="E14600" t="s">
        <v>45</v>
      </c>
      <c r="F14600" t="s">
        <v>46</v>
      </c>
      <c r="G14600" t="s">
        <v>49</v>
      </c>
      <c r="H14600" t="s">
        <v>243</v>
      </c>
      <c r="I14600" s="90" t="s">
        <v>817</v>
      </c>
      <c r="J14600" s="3"/>
    </row>
    <row r="14601" spans="1:10" hidden="1" x14ac:dyDescent="0.25">
      <c r="A14601" t="s">
        <v>136</v>
      </c>
      <c r="B14601" t="s">
        <v>128</v>
      </c>
      <c r="C14601">
        <v>2025</v>
      </c>
      <c r="D14601" t="s">
        <v>58</v>
      </c>
      <c r="E14601" t="s">
        <v>45</v>
      </c>
      <c r="F14601" t="s">
        <v>46</v>
      </c>
      <c r="G14601" t="s">
        <v>49</v>
      </c>
      <c r="H14601" t="s">
        <v>243</v>
      </c>
    </row>
    <row r="14602" spans="1:10" hidden="1" x14ac:dyDescent="0.25">
      <c r="A14602" t="s">
        <v>136</v>
      </c>
      <c r="B14602" t="s">
        <v>128</v>
      </c>
      <c r="C14602">
        <v>2025</v>
      </c>
      <c r="D14602" t="s">
        <v>58</v>
      </c>
      <c r="E14602" t="s">
        <v>45</v>
      </c>
      <c r="F14602" t="s">
        <v>46</v>
      </c>
      <c r="G14602" t="s">
        <v>49</v>
      </c>
      <c r="H14602" t="s">
        <v>243</v>
      </c>
    </row>
    <row r="14603" spans="1:10" hidden="1" x14ac:dyDescent="0.25">
      <c r="A14603" t="s">
        <v>136</v>
      </c>
      <c r="B14603" t="s">
        <v>128</v>
      </c>
      <c r="C14603">
        <v>2025</v>
      </c>
      <c r="D14603" t="s">
        <v>58</v>
      </c>
      <c r="E14603" t="s">
        <v>45</v>
      </c>
      <c r="F14603" t="s">
        <v>46</v>
      </c>
      <c r="G14603" t="s">
        <v>49</v>
      </c>
      <c r="H14603" t="s">
        <v>243</v>
      </c>
    </row>
    <row r="14604" spans="1:10" hidden="1" x14ac:dyDescent="0.25">
      <c r="A14604" t="s">
        <v>136</v>
      </c>
      <c r="B14604" t="s">
        <v>128</v>
      </c>
      <c r="C14604">
        <v>2025</v>
      </c>
      <c r="D14604" t="s">
        <v>58</v>
      </c>
      <c r="E14604" t="s">
        <v>45</v>
      </c>
      <c r="F14604" t="s">
        <v>46</v>
      </c>
      <c r="G14604" t="s">
        <v>49</v>
      </c>
      <c r="H14604" t="s">
        <v>243</v>
      </c>
    </row>
    <row r="14605" spans="1:10" hidden="1" x14ac:dyDescent="0.25">
      <c r="A14605" t="s">
        <v>136</v>
      </c>
      <c r="B14605" t="s">
        <v>128</v>
      </c>
      <c r="C14605">
        <v>2025</v>
      </c>
      <c r="D14605" t="s">
        <v>58</v>
      </c>
      <c r="E14605" t="s">
        <v>45</v>
      </c>
      <c r="F14605" t="s">
        <v>46</v>
      </c>
      <c r="G14605" t="s">
        <v>49</v>
      </c>
      <c r="H14605" t="s">
        <v>243</v>
      </c>
    </row>
    <row r="14606" spans="1:10" hidden="1" x14ac:dyDescent="0.25">
      <c r="A14606" t="s">
        <v>136</v>
      </c>
      <c r="B14606" t="s">
        <v>128</v>
      </c>
      <c r="C14606">
        <v>2025</v>
      </c>
      <c r="D14606" t="s">
        <v>58</v>
      </c>
      <c r="E14606" t="s">
        <v>45</v>
      </c>
      <c r="F14606" t="s">
        <v>46</v>
      </c>
      <c r="G14606" t="s">
        <v>49</v>
      </c>
      <c r="H14606" t="s">
        <v>243</v>
      </c>
    </row>
    <row r="14607" spans="1:10" hidden="1" x14ac:dyDescent="0.25">
      <c r="A14607" t="s">
        <v>136</v>
      </c>
      <c r="B14607" t="s">
        <v>128</v>
      </c>
      <c r="C14607">
        <v>2025</v>
      </c>
      <c r="D14607" t="s">
        <v>58</v>
      </c>
      <c r="E14607" t="s">
        <v>45</v>
      </c>
      <c r="F14607" t="s">
        <v>46</v>
      </c>
      <c r="G14607" t="s">
        <v>49</v>
      </c>
      <c r="H14607" t="s">
        <v>243</v>
      </c>
    </row>
    <row r="14608" spans="1:10" hidden="1" x14ac:dyDescent="0.25">
      <c r="A14608" t="s">
        <v>136</v>
      </c>
      <c r="B14608" t="s">
        <v>128</v>
      </c>
      <c r="C14608">
        <v>2025</v>
      </c>
      <c r="D14608" t="s">
        <v>58</v>
      </c>
      <c r="E14608" t="s">
        <v>45</v>
      </c>
      <c r="F14608" t="s">
        <v>304</v>
      </c>
      <c r="G14608" t="s">
        <v>54</v>
      </c>
      <c r="H14608" t="s">
        <v>305</v>
      </c>
      <c r="I14608" t="s">
        <v>520</v>
      </c>
      <c r="J14608" s="3">
        <v>4100000</v>
      </c>
    </row>
    <row r="14609" spans="1:10" hidden="1" x14ac:dyDescent="0.25">
      <c r="A14609" t="s">
        <v>136</v>
      </c>
      <c r="B14609" t="s">
        <v>128</v>
      </c>
      <c r="C14609">
        <v>2025</v>
      </c>
      <c r="D14609" t="s">
        <v>58</v>
      </c>
      <c r="E14609" t="s">
        <v>45</v>
      </c>
      <c r="F14609" t="s">
        <v>304</v>
      </c>
      <c r="G14609" t="s">
        <v>54</v>
      </c>
      <c r="H14609" t="s">
        <v>305</v>
      </c>
      <c r="I14609" t="s">
        <v>704</v>
      </c>
      <c r="J14609" s="3">
        <v>3076667</v>
      </c>
    </row>
    <row r="14610" spans="1:10" hidden="1" x14ac:dyDescent="0.25">
      <c r="A14610" t="s">
        <v>136</v>
      </c>
      <c r="B14610" t="s">
        <v>128</v>
      </c>
      <c r="C14610">
        <v>2025</v>
      </c>
      <c r="D14610" t="s">
        <v>58</v>
      </c>
      <c r="E14610" t="s">
        <v>45</v>
      </c>
      <c r="F14610" t="s">
        <v>304</v>
      </c>
      <c r="G14610" t="s">
        <v>54</v>
      </c>
      <c r="H14610" t="s">
        <v>305</v>
      </c>
      <c r="I14610" t="s">
        <v>592</v>
      </c>
      <c r="J14610" s="3">
        <v>6000000</v>
      </c>
    </row>
    <row r="14611" spans="1:10" hidden="1" x14ac:dyDescent="0.25">
      <c r="A14611" t="s">
        <v>136</v>
      </c>
      <c r="B14611" t="s">
        <v>128</v>
      </c>
      <c r="C14611">
        <v>2025</v>
      </c>
      <c r="D14611" t="s">
        <v>58</v>
      </c>
      <c r="E14611" t="s">
        <v>45</v>
      </c>
      <c r="F14611" t="s">
        <v>304</v>
      </c>
      <c r="G14611" t="s">
        <v>54</v>
      </c>
      <c r="H14611" t="s">
        <v>305</v>
      </c>
      <c r="I14611" s="90" t="s">
        <v>714</v>
      </c>
      <c r="J14611" s="3">
        <v>1800000</v>
      </c>
    </row>
    <row r="14612" spans="1:10" hidden="1" x14ac:dyDescent="0.25">
      <c r="A14612" t="s">
        <v>136</v>
      </c>
      <c r="B14612" t="s">
        <v>128</v>
      </c>
      <c r="C14612">
        <v>2025</v>
      </c>
      <c r="D14612" t="s">
        <v>58</v>
      </c>
      <c r="E14612" t="s">
        <v>45</v>
      </c>
      <c r="F14612" t="s">
        <v>304</v>
      </c>
      <c r="G14612" t="s">
        <v>54</v>
      </c>
      <c r="H14612" t="s">
        <v>305</v>
      </c>
      <c r="I14612" s="90" t="s">
        <v>817</v>
      </c>
      <c r="J14612" s="3">
        <v>6550000</v>
      </c>
    </row>
    <row r="14613" spans="1:10" hidden="1" x14ac:dyDescent="0.25">
      <c r="A14613" t="s">
        <v>136</v>
      </c>
      <c r="B14613" s="227" t="s">
        <v>128</v>
      </c>
      <c r="C14613" s="227">
        <v>2025</v>
      </c>
      <c r="D14613" s="227" t="s">
        <v>58</v>
      </c>
      <c r="E14613" s="227" t="s">
        <v>45</v>
      </c>
      <c r="F14613" s="227" t="s">
        <v>304</v>
      </c>
      <c r="G14613" s="227" t="s">
        <v>54</v>
      </c>
      <c r="H14613" s="227" t="s">
        <v>306</v>
      </c>
      <c r="I14613" s="228" t="s">
        <v>714</v>
      </c>
      <c r="J14613" s="229">
        <v>200000</v>
      </c>
    </row>
    <row r="14614" spans="1:10" hidden="1" x14ac:dyDescent="0.25">
      <c r="A14614" t="s">
        <v>136</v>
      </c>
      <c r="B14614" t="s">
        <v>128</v>
      </c>
      <c r="C14614">
        <v>2025</v>
      </c>
      <c r="D14614" t="s">
        <v>58</v>
      </c>
      <c r="E14614" t="s">
        <v>45</v>
      </c>
      <c r="F14614" t="s">
        <v>304</v>
      </c>
      <c r="G14614" t="s">
        <v>54</v>
      </c>
      <c r="H14614" t="s">
        <v>307</v>
      </c>
      <c r="I14614" t="s">
        <v>520</v>
      </c>
      <c r="J14614" s="3">
        <v>341667</v>
      </c>
    </row>
    <row r="14615" spans="1:10" hidden="1" x14ac:dyDescent="0.25">
      <c r="A14615" t="s">
        <v>136</v>
      </c>
      <c r="B14615" t="s">
        <v>128</v>
      </c>
      <c r="C14615">
        <v>2025</v>
      </c>
      <c r="D14615" t="s">
        <v>58</v>
      </c>
      <c r="E14615" t="s">
        <v>45</v>
      </c>
      <c r="F14615" t="s">
        <v>304</v>
      </c>
      <c r="G14615" t="s">
        <v>54</v>
      </c>
      <c r="H14615" t="s">
        <v>307</v>
      </c>
      <c r="I14615" t="s">
        <v>592</v>
      </c>
      <c r="J14615" s="3">
        <v>500000</v>
      </c>
    </row>
    <row r="14616" spans="1:10" hidden="1" x14ac:dyDescent="0.25">
      <c r="A14616" t="s">
        <v>136</v>
      </c>
      <c r="B14616" t="s">
        <v>128</v>
      </c>
      <c r="C14616">
        <v>2025</v>
      </c>
      <c r="D14616" t="s">
        <v>58</v>
      </c>
      <c r="E14616" t="s">
        <v>45</v>
      </c>
      <c r="F14616" t="s">
        <v>304</v>
      </c>
      <c r="G14616" t="s">
        <v>54</v>
      </c>
      <c r="H14616" t="s">
        <v>307</v>
      </c>
      <c r="I14616" t="s">
        <v>704</v>
      </c>
      <c r="J14616" s="3">
        <v>295833</v>
      </c>
    </row>
    <row r="14617" spans="1:10" hidden="1" x14ac:dyDescent="0.25">
      <c r="A14617" t="s">
        <v>136</v>
      </c>
      <c r="B14617" t="s">
        <v>128</v>
      </c>
      <c r="C14617">
        <v>2025</v>
      </c>
      <c r="D14617" t="s">
        <v>58</v>
      </c>
      <c r="E14617" t="s">
        <v>45</v>
      </c>
      <c r="F14617" t="s">
        <v>304</v>
      </c>
      <c r="G14617" t="s">
        <v>54</v>
      </c>
      <c r="H14617" t="s">
        <v>307</v>
      </c>
      <c r="I14617" s="90" t="s">
        <v>714</v>
      </c>
      <c r="J14617" s="3">
        <v>166667</v>
      </c>
    </row>
    <row r="14618" spans="1:10" hidden="1" x14ac:dyDescent="0.25">
      <c r="A14618" t="s">
        <v>136</v>
      </c>
      <c r="B14618" t="s">
        <v>128</v>
      </c>
      <c r="C14618">
        <v>2025</v>
      </c>
      <c r="D14618" t="s">
        <v>58</v>
      </c>
      <c r="E14618" t="s">
        <v>45</v>
      </c>
      <c r="F14618" t="s">
        <v>304</v>
      </c>
      <c r="G14618" t="s">
        <v>54</v>
      </c>
      <c r="H14618" t="s">
        <v>307</v>
      </c>
      <c r="I14618" s="90" t="s">
        <v>817</v>
      </c>
      <c r="J14618" s="3">
        <v>545833</v>
      </c>
    </row>
    <row r="14619" spans="1:10" hidden="1" x14ac:dyDescent="0.25">
      <c r="A14619" t="s">
        <v>136</v>
      </c>
      <c r="B14619" t="s">
        <v>128</v>
      </c>
      <c r="C14619">
        <v>2025</v>
      </c>
      <c r="D14619" t="s">
        <v>58</v>
      </c>
      <c r="E14619" t="s">
        <v>45</v>
      </c>
      <c r="F14619" t="s">
        <v>304</v>
      </c>
      <c r="G14619" t="s">
        <v>54</v>
      </c>
      <c r="H14619" t="s">
        <v>308</v>
      </c>
      <c r="I14619" t="s">
        <v>520</v>
      </c>
      <c r="J14619" s="3">
        <v>183140</v>
      </c>
    </row>
    <row r="14620" spans="1:10" hidden="1" x14ac:dyDescent="0.25">
      <c r="A14620" t="s">
        <v>136</v>
      </c>
      <c r="B14620" t="s">
        <v>128</v>
      </c>
      <c r="C14620">
        <v>2025</v>
      </c>
      <c r="D14620" t="s">
        <v>58</v>
      </c>
      <c r="E14620" t="s">
        <v>45</v>
      </c>
      <c r="F14620" t="s">
        <v>304</v>
      </c>
      <c r="G14620" t="s">
        <v>54</v>
      </c>
      <c r="H14620" t="s">
        <v>308</v>
      </c>
      <c r="I14620" t="s">
        <v>704</v>
      </c>
      <c r="J14620" s="3">
        <v>35500</v>
      </c>
    </row>
    <row r="14621" spans="1:10" hidden="1" x14ac:dyDescent="0.25">
      <c r="A14621" t="s">
        <v>136</v>
      </c>
      <c r="B14621" t="s">
        <v>128</v>
      </c>
      <c r="C14621">
        <v>2025</v>
      </c>
      <c r="D14621" t="s">
        <v>58</v>
      </c>
      <c r="E14621" t="s">
        <v>45</v>
      </c>
      <c r="F14621" t="s">
        <v>304</v>
      </c>
      <c r="G14621" t="s">
        <v>54</v>
      </c>
      <c r="H14621" t="s">
        <v>308</v>
      </c>
      <c r="I14621" t="s">
        <v>592</v>
      </c>
      <c r="J14621" s="3">
        <v>60000</v>
      </c>
    </row>
    <row r="14622" spans="1:10" hidden="1" x14ac:dyDescent="0.25">
      <c r="A14622" t="s">
        <v>136</v>
      </c>
      <c r="B14622" t="s">
        <v>128</v>
      </c>
      <c r="C14622">
        <v>2025</v>
      </c>
      <c r="D14622" t="s">
        <v>58</v>
      </c>
      <c r="E14622" t="s">
        <v>45</v>
      </c>
      <c r="F14622" t="s">
        <v>304</v>
      </c>
      <c r="G14622" t="s">
        <v>54</v>
      </c>
      <c r="H14622" t="s">
        <v>308</v>
      </c>
      <c r="I14622" s="90" t="s">
        <v>714</v>
      </c>
      <c r="J14622" s="3">
        <v>20000</v>
      </c>
    </row>
    <row r="14623" spans="1:10" hidden="1" x14ac:dyDescent="0.25">
      <c r="A14623" t="s">
        <v>136</v>
      </c>
      <c r="B14623" t="s">
        <v>128</v>
      </c>
      <c r="C14623">
        <v>2025</v>
      </c>
      <c r="D14623" t="s">
        <v>58</v>
      </c>
      <c r="E14623" t="s">
        <v>45</v>
      </c>
      <c r="F14623" t="s">
        <v>304</v>
      </c>
      <c r="G14623" t="s">
        <v>54</v>
      </c>
      <c r="H14623" t="s">
        <v>308</v>
      </c>
      <c r="I14623" s="90" t="s">
        <v>817</v>
      </c>
      <c r="J14623" s="3">
        <v>65500</v>
      </c>
    </row>
    <row r="14624" spans="1:10" hidden="1" x14ac:dyDescent="0.25">
      <c r="A14624" t="s">
        <v>136</v>
      </c>
      <c r="B14624" t="s">
        <v>128</v>
      </c>
      <c r="C14624">
        <v>2025</v>
      </c>
      <c r="D14624" t="s">
        <v>58</v>
      </c>
      <c r="E14624" t="s">
        <v>45</v>
      </c>
      <c r="F14624" t="s">
        <v>304</v>
      </c>
      <c r="G14624" t="s">
        <v>54</v>
      </c>
      <c r="H14624" t="s">
        <v>309</v>
      </c>
      <c r="I14624" t="s">
        <v>520</v>
      </c>
      <c r="J14624" s="3">
        <v>341667</v>
      </c>
    </row>
    <row r="14625" spans="1:10" hidden="1" x14ac:dyDescent="0.25">
      <c r="A14625" t="s">
        <v>136</v>
      </c>
      <c r="B14625" t="s">
        <v>128</v>
      </c>
      <c r="C14625">
        <v>2025</v>
      </c>
      <c r="D14625" t="s">
        <v>58</v>
      </c>
      <c r="E14625" t="s">
        <v>45</v>
      </c>
      <c r="F14625" t="s">
        <v>304</v>
      </c>
      <c r="G14625" t="s">
        <v>54</v>
      </c>
      <c r="H14625" t="s">
        <v>309</v>
      </c>
      <c r="I14625" t="s">
        <v>592</v>
      </c>
      <c r="J14625" s="3">
        <v>500000</v>
      </c>
    </row>
    <row r="14626" spans="1:10" hidden="1" x14ac:dyDescent="0.25">
      <c r="A14626" t="s">
        <v>136</v>
      </c>
      <c r="B14626" t="s">
        <v>128</v>
      </c>
      <c r="C14626">
        <v>2025</v>
      </c>
      <c r="D14626" t="s">
        <v>58</v>
      </c>
      <c r="E14626" t="s">
        <v>45</v>
      </c>
      <c r="F14626" t="s">
        <v>304</v>
      </c>
      <c r="G14626" t="s">
        <v>54</v>
      </c>
      <c r="H14626" t="s">
        <v>309</v>
      </c>
      <c r="I14626" t="s">
        <v>704</v>
      </c>
      <c r="J14626" s="3">
        <v>295833</v>
      </c>
    </row>
    <row r="14627" spans="1:10" hidden="1" x14ac:dyDescent="0.25">
      <c r="A14627" t="s">
        <v>136</v>
      </c>
      <c r="B14627" t="s">
        <v>128</v>
      </c>
      <c r="C14627">
        <v>2025</v>
      </c>
      <c r="D14627" t="s">
        <v>58</v>
      </c>
      <c r="E14627" t="s">
        <v>45</v>
      </c>
      <c r="F14627" t="s">
        <v>304</v>
      </c>
      <c r="G14627" t="s">
        <v>54</v>
      </c>
      <c r="H14627" t="s">
        <v>309</v>
      </c>
      <c r="I14627" s="90" t="s">
        <v>714</v>
      </c>
      <c r="J14627" s="3">
        <v>166667</v>
      </c>
    </row>
    <row r="14628" spans="1:10" hidden="1" x14ac:dyDescent="0.25">
      <c r="A14628" t="s">
        <v>136</v>
      </c>
      <c r="B14628" t="s">
        <v>128</v>
      </c>
      <c r="C14628">
        <v>2025</v>
      </c>
      <c r="D14628" t="s">
        <v>58</v>
      </c>
      <c r="E14628" t="s">
        <v>45</v>
      </c>
      <c r="F14628" t="s">
        <v>304</v>
      </c>
      <c r="G14628" t="s">
        <v>54</v>
      </c>
      <c r="H14628" t="s">
        <v>309</v>
      </c>
      <c r="I14628" s="90" t="s">
        <v>817</v>
      </c>
      <c r="J14628" s="3">
        <v>545833</v>
      </c>
    </row>
    <row r="14629" spans="1:10" hidden="1" x14ac:dyDescent="0.25">
      <c r="A14629" t="s">
        <v>136</v>
      </c>
      <c r="B14629" t="s">
        <v>128</v>
      </c>
      <c r="C14629">
        <v>2025</v>
      </c>
      <c r="D14629" t="s">
        <v>58</v>
      </c>
      <c r="E14629" t="s">
        <v>45</v>
      </c>
      <c r="F14629" t="s">
        <v>304</v>
      </c>
      <c r="G14629" t="s">
        <v>54</v>
      </c>
      <c r="H14629" t="s">
        <v>310</v>
      </c>
      <c r="I14629" t="s">
        <v>520</v>
      </c>
      <c r="J14629" s="3">
        <v>170833</v>
      </c>
    </row>
    <row r="14630" spans="1:10" hidden="1" x14ac:dyDescent="0.25">
      <c r="A14630" t="s">
        <v>136</v>
      </c>
      <c r="B14630" t="s">
        <v>128</v>
      </c>
      <c r="C14630">
        <v>2025</v>
      </c>
      <c r="D14630" t="s">
        <v>58</v>
      </c>
      <c r="E14630" t="s">
        <v>45</v>
      </c>
      <c r="F14630" t="s">
        <v>304</v>
      </c>
      <c r="G14630" t="s">
        <v>54</v>
      </c>
      <c r="H14630" t="s">
        <v>310</v>
      </c>
      <c r="I14630" t="s">
        <v>592</v>
      </c>
      <c r="J14630" s="3">
        <v>250000</v>
      </c>
    </row>
    <row r="14631" spans="1:10" hidden="1" x14ac:dyDescent="0.25">
      <c r="A14631" t="s">
        <v>136</v>
      </c>
      <c r="B14631" t="s">
        <v>128</v>
      </c>
      <c r="C14631">
        <v>2025</v>
      </c>
      <c r="D14631" t="s">
        <v>58</v>
      </c>
      <c r="E14631" t="s">
        <v>45</v>
      </c>
      <c r="F14631" t="s">
        <v>304</v>
      </c>
      <c r="G14631" t="s">
        <v>54</v>
      </c>
      <c r="H14631" t="s">
        <v>310</v>
      </c>
      <c r="I14631" t="s">
        <v>704</v>
      </c>
      <c r="J14631" s="3">
        <v>147917</v>
      </c>
    </row>
    <row r="14632" spans="1:10" hidden="1" x14ac:dyDescent="0.25">
      <c r="A14632" t="s">
        <v>136</v>
      </c>
      <c r="B14632" t="s">
        <v>128</v>
      </c>
      <c r="C14632">
        <v>2025</v>
      </c>
      <c r="D14632" t="s">
        <v>58</v>
      </c>
      <c r="E14632" t="s">
        <v>45</v>
      </c>
      <c r="F14632" t="s">
        <v>304</v>
      </c>
      <c r="G14632" t="s">
        <v>54</v>
      </c>
      <c r="H14632" t="s">
        <v>310</v>
      </c>
      <c r="I14632" s="90" t="s">
        <v>714</v>
      </c>
      <c r="J14632" s="3">
        <v>75000</v>
      </c>
    </row>
    <row r="14633" spans="1:10" hidden="1" x14ac:dyDescent="0.25">
      <c r="A14633" t="s">
        <v>136</v>
      </c>
      <c r="B14633" t="s">
        <v>128</v>
      </c>
      <c r="C14633">
        <v>2025</v>
      </c>
      <c r="D14633" t="s">
        <v>58</v>
      </c>
      <c r="E14633" t="s">
        <v>45</v>
      </c>
      <c r="F14633" t="s">
        <v>304</v>
      </c>
      <c r="G14633" t="s">
        <v>54</v>
      </c>
      <c r="H14633" t="s">
        <v>310</v>
      </c>
      <c r="I14633" s="90" t="s">
        <v>817</v>
      </c>
      <c r="J14633" s="3">
        <v>272917</v>
      </c>
    </row>
    <row r="14634" spans="1:10" hidden="1" x14ac:dyDescent="0.25">
      <c r="A14634" t="s">
        <v>136</v>
      </c>
      <c r="B14634" t="s">
        <v>128</v>
      </c>
      <c r="C14634">
        <v>2025</v>
      </c>
      <c r="D14634" t="s">
        <v>58</v>
      </c>
      <c r="E14634" t="s">
        <v>45</v>
      </c>
      <c r="F14634" t="s">
        <v>304</v>
      </c>
      <c r="G14634" t="s">
        <v>54</v>
      </c>
      <c r="H14634" t="s">
        <v>332</v>
      </c>
    </row>
    <row r="14635" spans="1:10" hidden="1" x14ac:dyDescent="0.25">
      <c r="A14635" t="s">
        <v>136</v>
      </c>
      <c r="B14635" t="s">
        <v>128</v>
      </c>
      <c r="C14635">
        <v>2025</v>
      </c>
      <c r="D14635" t="s">
        <v>58</v>
      </c>
      <c r="E14635" t="s">
        <v>45</v>
      </c>
      <c r="F14635" t="s">
        <v>304</v>
      </c>
      <c r="G14635" t="s">
        <v>54</v>
      </c>
      <c r="H14635" s="90" t="s">
        <v>828</v>
      </c>
      <c r="I14635" s="90" t="s">
        <v>817</v>
      </c>
      <c r="J14635" s="3"/>
    </row>
    <row r="14636" spans="1:10" hidden="1" x14ac:dyDescent="0.25">
      <c r="A14636" t="s">
        <v>136</v>
      </c>
      <c r="B14636" t="s">
        <v>128</v>
      </c>
      <c r="C14636">
        <v>2025</v>
      </c>
      <c r="D14636" t="s">
        <v>58</v>
      </c>
      <c r="E14636" t="s">
        <v>45</v>
      </c>
      <c r="F14636" t="s">
        <v>304</v>
      </c>
      <c r="G14636" t="s">
        <v>54</v>
      </c>
      <c r="H14636" t="s">
        <v>453</v>
      </c>
      <c r="I14636" t="s">
        <v>520</v>
      </c>
      <c r="J14636" s="22"/>
    </row>
    <row r="14637" spans="1:10" hidden="1" x14ac:dyDescent="0.25">
      <c r="A14637" t="s">
        <v>136</v>
      </c>
      <c r="B14637" t="s">
        <v>128</v>
      </c>
      <c r="C14637">
        <v>2025</v>
      </c>
      <c r="D14637" t="s">
        <v>58</v>
      </c>
      <c r="E14637" t="s">
        <v>45</v>
      </c>
      <c r="F14637" t="s">
        <v>304</v>
      </c>
      <c r="G14637" t="s">
        <v>54</v>
      </c>
      <c r="H14637" t="s">
        <v>453</v>
      </c>
      <c r="I14637" t="s">
        <v>592</v>
      </c>
    </row>
    <row r="14638" spans="1:10" hidden="1" x14ac:dyDescent="0.25">
      <c r="A14638" t="s">
        <v>136</v>
      </c>
      <c r="B14638" t="s">
        <v>128</v>
      </c>
      <c r="C14638">
        <v>2025</v>
      </c>
      <c r="D14638" t="s">
        <v>58</v>
      </c>
      <c r="E14638" t="s">
        <v>45</v>
      </c>
      <c r="F14638" t="s">
        <v>304</v>
      </c>
      <c r="G14638" t="s">
        <v>54</v>
      </c>
      <c r="H14638" t="s">
        <v>312</v>
      </c>
    </row>
    <row r="14639" spans="1:10" hidden="1" x14ac:dyDescent="0.25">
      <c r="A14639" t="s">
        <v>136</v>
      </c>
      <c r="B14639" t="s">
        <v>128</v>
      </c>
      <c r="C14639">
        <v>2025</v>
      </c>
      <c r="D14639" t="s">
        <v>58</v>
      </c>
      <c r="E14639" t="s">
        <v>45</v>
      </c>
      <c r="F14639" t="s">
        <v>304</v>
      </c>
      <c r="G14639" t="s">
        <v>54</v>
      </c>
      <c r="H14639" t="s">
        <v>313</v>
      </c>
      <c r="I14639" t="s">
        <v>559</v>
      </c>
      <c r="J14639" s="3">
        <v>112369</v>
      </c>
    </row>
    <row r="14640" spans="1:10" hidden="1" x14ac:dyDescent="0.25">
      <c r="A14640" t="s">
        <v>136</v>
      </c>
      <c r="B14640" t="s">
        <v>128</v>
      </c>
      <c r="C14640">
        <v>2025</v>
      </c>
      <c r="D14640" t="s">
        <v>58</v>
      </c>
      <c r="E14640" t="s">
        <v>45</v>
      </c>
      <c r="F14640" t="s">
        <v>304</v>
      </c>
      <c r="G14640" t="s">
        <v>54</v>
      </c>
      <c r="H14640" t="s">
        <v>593</v>
      </c>
      <c r="I14640" t="s">
        <v>514</v>
      </c>
    </row>
    <row r="14641" spans="1:10" hidden="1" x14ac:dyDescent="0.25">
      <c r="A14641" t="s">
        <v>136</v>
      </c>
      <c r="B14641" t="s">
        <v>128</v>
      </c>
      <c r="C14641">
        <v>2025</v>
      </c>
      <c r="D14641" t="s">
        <v>58</v>
      </c>
      <c r="E14641" t="s">
        <v>45</v>
      </c>
      <c r="F14641" t="s">
        <v>304</v>
      </c>
      <c r="G14641" t="s">
        <v>54</v>
      </c>
      <c r="H14641" t="s">
        <v>314</v>
      </c>
      <c r="I14641" t="s">
        <v>398</v>
      </c>
      <c r="J14641" s="3">
        <v>1638000</v>
      </c>
    </row>
    <row r="14642" spans="1:10" hidden="1" x14ac:dyDescent="0.25">
      <c r="A14642" t="s">
        <v>136</v>
      </c>
      <c r="B14642" t="s">
        <v>128</v>
      </c>
      <c r="C14642">
        <v>2025</v>
      </c>
      <c r="D14642" t="s">
        <v>58</v>
      </c>
      <c r="E14642" t="s">
        <v>45</v>
      </c>
      <c r="F14642" t="s">
        <v>304</v>
      </c>
      <c r="G14642" t="s">
        <v>54</v>
      </c>
      <c r="H14642" t="s">
        <v>314</v>
      </c>
      <c r="I14642" t="s">
        <v>810</v>
      </c>
      <c r="J14642" s="3">
        <v>216000</v>
      </c>
    </row>
    <row r="14643" spans="1:10" hidden="1" x14ac:dyDescent="0.25">
      <c r="A14643" t="s">
        <v>136</v>
      </c>
      <c r="B14643" t="s">
        <v>128</v>
      </c>
      <c r="C14643">
        <v>2025</v>
      </c>
      <c r="D14643" t="s">
        <v>58</v>
      </c>
      <c r="E14643" t="s">
        <v>45</v>
      </c>
      <c r="F14643" t="s">
        <v>304</v>
      </c>
      <c r="G14643" t="s">
        <v>54</v>
      </c>
      <c r="H14643" t="s">
        <v>314</v>
      </c>
      <c r="I14643" s="90" t="s">
        <v>400</v>
      </c>
      <c r="J14643" s="3">
        <v>786100</v>
      </c>
    </row>
    <row r="14644" spans="1:10" hidden="1" x14ac:dyDescent="0.25">
      <c r="A14644" t="s">
        <v>136</v>
      </c>
      <c r="B14644" t="s">
        <v>128</v>
      </c>
      <c r="C14644">
        <v>2025</v>
      </c>
      <c r="D14644" t="s">
        <v>58</v>
      </c>
      <c r="E14644" t="s">
        <v>45</v>
      </c>
      <c r="F14644" t="s">
        <v>304</v>
      </c>
      <c r="G14644" t="s">
        <v>54</v>
      </c>
      <c r="H14644" t="s">
        <v>315</v>
      </c>
      <c r="I14644" t="s">
        <v>454</v>
      </c>
      <c r="J14644" s="3">
        <v>164000</v>
      </c>
    </row>
    <row r="14645" spans="1:10" hidden="1" x14ac:dyDescent="0.25">
      <c r="A14645" t="s">
        <v>136</v>
      </c>
      <c r="B14645" t="s">
        <v>128</v>
      </c>
      <c r="C14645">
        <v>2025</v>
      </c>
      <c r="D14645" t="s">
        <v>58</v>
      </c>
      <c r="E14645" t="s">
        <v>45</v>
      </c>
      <c r="F14645" t="s">
        <v>304</v>
      </c>
      <c r="G14645" t="s">
        <v>54</v>
      </c>
      <c r="H14645" t="s">
        <v>315</v>
      </c>
      <c r="I14645" t="s">
        <v>594</v>
      </c>
      <c r="J14645" s="3">
        <v>716000</v>
      </c>
    </row>
    <row r="14646" spans="1:10" hidden="1" x14ac:dyDescent="0.25">
      <c r="A14646" t="s">
        <v>136</v>
      </c>
      <c r="B14646" t="s">
        <v>128</v>
      </c>
      <c r="C14646">
        <v>2025</v>
      </c>
      <c r="D14646" t="s">
        <v>58</v>
      </c>
      <c r="E14646" t="s">
        <v>45</v>
      </c>
      <c r="F14646" t="s">
        <v>304</v>
      </c>
      <c r="G14646" t="s">
        <v>54</v>
      </c>
      <c r="H14646" t="s">
        <v>315</v>
      </c>
      <c r="I14646" t="s">
        <v>840</v>
      </c>
      <c r="J14646" s="3"/>
    </row>
    <row r="14647" spans="1:10" hidden="1" x14ac:dyDescent="0.25">
      <c r="A14647" t="s">
        <v>136</v>
      </c>
      <c r="B14647" t="s">
        <v>128</v>
      </c>
      <c r="C14647">
        <v>2025</v>
      </c>
      <c r="D14647" t="s">
        <v>58</v>
      </c>
      <c r="E14647" t="s">
        <v>45</v>
      </c>
      <c r="F14647" t="s">
        <v>304</v>
      </c>
      <c r="G14647" t="s">
        <v>54</v>
      </c>
      <c r="H14647" t="s">
        <v>841</v>
      </c>
      <c r="I14647" t="s">
        <v>842</v>
      </c>
    </row>
    <row r="14648" spans="1:10" hidden="1" x14ac:dyDescent="0.25">
      <c r="A14648" t="s">
        <v>136</v>
      </c>
      <c r="B14648" t="s">
        <v>128</v>
      </c>
      <c r="C14648">
        <v>2025</v>
      </c>
      <c r="D14648" t="s">
        <v>58</v>
      </c>
      <c r="E14648" t="s">
        <v>45</v>
      </c>
      <c r="F14648" t="s">
        <v>304</v>
      </c>
      <c r="G14648" t="s">
        <v>49</v>
      </c>
      <c r="H14648" t="s">
        <v>317</v>
      </c>
      <c r="I14648" t="s">
        <v>520</v>
      </c>
    </row>
    <row r="14649" spans="1:10" hidden="1" x14ac:dyDescent="0.25">
      <c r="A14649" t="s">
        <v>136</v>
      </c>
      <c r="B14649" t="s">
        <v>128</v>
      </c>
      <c r="C14649">
        <v>2025</v>
      </c>
      <c r="D14649" t="s">
        <v>58</v>
      </c>
      <c r="E14649" t="s">
        <v>45</v>
      </c>
      <c r="F14649" t="s">
        <v>50</v>
      </c>
      <c r="G14649" t="s">
        <v>56</v>
      </c>
      <c r="H14649" t="s">
        <v>124</v>
      </c>
      <c r="I14649" t="s">
        <v>401</v>
      </c>
      <c r="J14649" s="3">
        <v>143990</v>
      </c>
    </row>
    <row r="14650" spans="1:10" hidden="1" x14ac:dyDescent="0.25">
      <c r="A14650" t="s">
        <v>136</v>
      </c>
      <c r="B14650" t="s">
        <v>128</v>
      </c>
      <c r="C14650">
        <v>2025</v>
      </c>
      <c r="D14650" t="s">
        <v>58</v>
      </c>
      <c r="E14650" t="s">
        <v>45</v>
      </c>
      <c r="F14650" t="s">
        <v>50</v>
      </c>
      <c r="G14650" t="s">
        <v>56</v>
      </c>
      <c r="H14650" t="s">
        <v>124</v>
      </c>
      <c r="I14650" s="90" t="s">
        <v>819</v>
      </c>
      <c r="J14650" s="3">
        <v>19616</v>
      </c>
    </row>
    <row r="14651" spans="1:10" hidden="1" x14ac:dyDescent="0.25">
      <c r="A14651" t="s">
        <v>136</v>
      </c>
      <c r="B14651" t="s">
        <v>128</v>
      </c>
      <c r="C14651">
        <v>2025</v>
      </c>
      <c r="D14651" t="s">
        <v>58</v>
      </c>
      <c r="E14651" t="s">
        <v>45</v>
      </c>
      <c r="F14651" t="s">
        <v>50</v>
      </c>
      <c r="G14651" t="s">
        <v>56</v>
      </c>
      <c r="H14651" t="s">
        <v>98</v>
      </c>
      <c r="I14651" t="s">
        <v>401</v>
      </c>
      <c r="J14651" s="3">
        <v>227600</v>
      </c>
    </row>
    <row r="14652" spans="1:10" hidden="1" x14ac:dyDescent="0.25">
      <c r="A14652" t="s">
        <v>136</v>
      </c>
      <c r="B14652" t="s">
        <v>128</v>
      </c>
      <c r="C14652">
        <v>2025</v>
      </c>
      <c r="D14652" t="s">
        <v>58</v>
      </c>
      <c r="E14652" t="s">
        <v>45</v>
      </c>
      <c r="F14652" t="s">
        <v>50</v>
      </c>
      <c r="G14652" t="s">
        <v>56</v>
      </c>
      <c r="H14652" t="s">
        <v>98</v>
      </c>
      <c r="I14652" s="90" t="s">
        <v>853</v>
      </c>
      <c r="J14652" s="3">
        <v>81000</v>
      </c>
    </row>
    <row r="14653" spans="1:10" hidden="1" x14ac:dyDescent="0.25">
      <c r="A14653" t="s">
        <v>136</v>
      </c>
      <c r="B14653" t="s">
        <v>128</v>
      </c>
      <c r="C14653">
        <v>2025</v>
      </c>
      <c r="D14653" t="s">
        <v>58</v>
      </c>
      <c r="E14653" t="s">
        <v>45</v>
      </c>
      <c r="F14653" t="s">
        <v>50</v>
      </c>
      <c r="G14653" t="s">
        <v>56</v>
      </c>
      <c r="H14653" t="s">
        <v>98</v>
      </c>
      <c r="I14653" t="s">
        <v>569</v>
      </c>
      <c r="J14653" s="3">
        <v>1212329</v>
      </c>
    </row>
    <row r="14654" spans="1:10" hidden="1" x14ac:dyDescent="0.25">
      <c r="A14654" t="s">
        <v>136</v>
      </c>
      <c r="B14654" t="s">
        <v>128</v>
      </c>
      <c r="C14654">
        <v>2025</v>
      </c>
      <c r="D14654" t="s">
        <v>58</v>
      </c>
      <c r="E14654" t="s">
        <v>45</v>
      </c>
      <c r="F14654" t="s">
        <v>50</v>
      </c>
      <c r="G14654" t="s">
        <v>56</v>
      </c>
      <c r="H14654" t="s">
        <v>265</v>
      </c>
      <c r="I14654" s="90" t="s">
        <v>398</v>
      </c>
      <c r="J14654" s="3"/>
    </row>
    <row r="14655" spans="1:10" hidden="1" x14ac:dyDescent="0.25">
      <c r="A14655" t="s">
        <v>136</v>
      </c>
      <c r="B14655" t="s">
        <v>128</v>
      </c>
      <c r="C14655">
        <v>2025</v>
      </c>
      <c r="D14655" t="s">
        <v>58</v>
      </c>
      <c r="E14655" t="s">
        <v>45</v>
      </c>
      <c r="F14655" t="s">
        <v>50</v>
      </c>
      <c r="G14655" t="s">
        <v>56</v>
      </c>
      <c r="H14655" t="s">
        <v>265</v>
      </c>
      <c r="I14655" t="s">
        <v>454</v>
      </c>
    </row>
    <row r="14656" spans="1:10" hidden="1" x14ac:dyDescent="0.25">
      <c r="A14656" t="s">
        <v>136</v>
      </c>
      <c r="B14656" t="s">
        <v>128</v>
      </c>
      <c r="C14656">
        <v>2025</v>
      </c>
      <c r="D14656" t="s">
        <v>58</v>
      </c>
      <c r="E14656" t="s">
        <v>45</v>
      </c>
      <c r="F14656" t="s">
        <v>50</v>
      </c>
      <c r="G14656" t="s">
        <v>56</v>
      </c>
      <c r="H14656" t="s">
        <v>265</v>
      </c>
      <c r="I14656" t="s">
        <v>675</v>
      </c>
    </row>
    <row r="14657" spans="1:10" hidden="1" x14ac:dyDescent="0.25">
      <c r="A14657" t="s">
        <v>136</v>
      </c>
      <c r="B14657" t="s">
        <v>128</v>
      </c>
      <c r="C14657">
        <v>2025</v>
      </c>
      <c r="D14657" t="s">
        <v>58</v>
      </c>
      <c r="E14657" t="s">
        <v>45</v>
      </c>
      <c r="F14657" t="s">
        <v>50</v>
      </c>
      <c r="G14657" t="s">
        <v>56</v>
      </c>
      <c r="H14657" t="s">
        <v>265</v>
      </c>
      <c r="I14657" t="s">
        <v>514</v>
      </c>
    </row>
    <row r="14658" spans="1:10" hidden="1" x14ac:dyDescent="0.25">
      <c r="A14658" t="s">
        <v>136</v>
      </c>
      <c r="B14658" t="s">
        <v>128</v>
      </c>
      <c r="C14658">
        <v>2025</v>
      </c>
      <c r="D14658" t="s">
        <v>58</v>
      </c>
      <c r="E14658" t="s">
        <v>45</v>
      </c>
      <c r="F14658" t="s">
        <v>50</v>
      </c>
      <c r="G14658" t="s">
        <v>56</v>
      </c>
      <c r="H14658" t="s">
        <v>265</v>
      </c>
      <c r="I14658" t="s">
        <v>581</v>
      </c>
    </row>
    <row r="14659" spans="1:10" hidden="1" x14ac:dyDescent="0.25">
      <c r="A14659" t="s">
        <v>136</v>
      </c>
      <c r="B14659" t="s">
        <v>128</v>
      </c>
      <c r="C14659">
        <v>2025</v>
      </c>
      <c r="D14659" t="s">
        <v>58</v>
      </c>
      <c r="E14659" t="s">
        <v>45</v>
      </c>
      <c r="F14659" t="s">
        <v>50</v>
      </c>
      <c r="G14659" t="s">
        <v>56</v>
      </c>
      <c r="H14659" t="s">
        <v>265</v>
      </c>
      <c r="I14659" t="s">
        <v>399</v>
      </c>
    </row>
    <row r="14660" spans="1:10" hidden="1" x14ac:dyDescent="0.25">
      <c r="A14660" t="s">
        <v>136</v>
      </c>
      <c r="B14660" t="s">
        <v>128</v>
      </c>
      <c r="C14660">
        <v>2025</v>
      </c>
      <c r="D14660" t="s">
        <v>58</v>
      </c>
      <c r="E14660" t="s">
        <v>45</v>
      </c>
      <c r="F14660" t="s">
        <v>50</v>
      </c>
      <c r="G14660" t="s">
        <v>56</v>
      </c>
      <c r="H14660" t="s">
        <v>265</v>
      </c>
      <c r="I14660" t="s">
        <v>403</v>
      </c>
      <c r="J14660" s="3"/>
    </row>
    <row r="14661" spans="1:10" hidden="1" x14ac:dyDescent="0.25">
      <c r="A14661" t="s">
        <v>136</v>
      </c>
      <c r="B14661" t="s">
        <v>128</v>
      </c>
      <c r="C14661">
        <v>2025</v>
      </c>
      <c r="D14661" t="s">
        <v>58</v>
      </c>
      <c r="E14661" t="s">
        <v>45</v>
      </c>
      <c r="F14661" t="s">
        <v>50</v>
      </c>
      <c r="G14661" t="s">
        <v>56</v>
      </c>
      <c r="H14661" t="s">
        <v>690</v>
      </c>
      <c r="I14661" t="s">
        <v>382</v>
      </c>
    </row>
    <row r="14662" spans="1:10" hidden="1" x14ac:dyDescent="0.25">
      <c r="A14662" t="s">
        <v>136</v>
      </c>
      <c r="B14662" t="s">
        <v>128</v>
      </c>
      <c r="C14662">
        <v>2025</v>
      </c>
      <c r="D14662" t="s">
        <v>58</v>
      </c>
      <c r="E14662" t="s">
        <v>45</v>
      </c>
      <c r="F14662" t="s">
        <v>50</v>
      </c>
      <c r="G14662" t="s">
        <v>56</v>
      </c>
      <c r="H14662" t="s">
        <v>690</v>
      </c>
      <c r="I14662" t="s">
        <v>576</v>
      </c>
    </row>
    <row r="14663" spans="1:10" hidden="1" x14ac:dyDescent="0.25">
      <c r="A14663" t="s">
        <v>136</v>
      </c>
      <c r="B14663" t="s">
        <v>128</v>
      </c>
      <c r="C14663">
        <v>2025</v>
      </c>
      <c r="D14663" t="s">
        <v>58</v>
      </c>
      <c r="E14663" t="s">
        <v>45</v>
      </c>
      <c r="F14663" t="s">
        <v>50</v>
      </c>
      <c r="G14663" t="s">
        <v>56</v>
      </c>
      <c r="H14663" t="s">
        <v>193</v>
      </c>
      <c r="I14663" t="s">
        <v>702</v>
      </c>
      <c r="J14663" s="3"/>
    </row>
    <row r="14664" spans="1:10" hidden="1" x14ac:dyDescent="0.25">
      <c r="A14664" t="s">
        <v>136</v>
      </c>
      <c r="B14664" t="s">
        <v>128</v>
      </c>
      <c r="C14664">
        <v>2025</v>
      </c>
      <c r="D14664" t="s">
        <v>58</v>
      </c>
      <c r="E14664" t="s">
        <v>45</v>
      </c>
      <c r="F14664" t="s">
        <v>50</v>
      </c>
      <c r="G14664" t="s">
        <v>56</v>
      </c>
      <c r="H14664" t="s">
        <v>193</v>
      </c>
      <c r="I14664" t="s">
        <v>408</v>
      </c>
    </row>
    <row r="14665" spans="1:10" hidden="1" x14ac:dyDescent="0.25">
      <c r="A14665" t="s">
        <v>136</v>
      </c>
      <c r="B14665" t="s">
        <v>128</v>
      </c>
      <c r="C14665">
        <v>2025</v>
      </c>
      <c r="D14665" t="s">
        <v>58</v>
      </c>
      <c r="E14665" t="s">
        <v>45</v>
      </c>
      <c r="F14665" t="s">
        <v>50</v>
      </c>
      <c r="G14665" t="s">
        <v>101</v>
      </c>
      <c r="H14665" t="s">
        <v>99</v>
      </c>
      <c r="I14665" s="90" t="s">
        <v>853</v>
      </c>
      <c r="J14665" s="3">
        <v>88977</v>
      </c>
    </row>
    <row r="14666" spans="1:10" hidden="1" x14ac:dyDescent="0.25">
      <c r="A14666" t="s">
        <v>136</v>
      </c>
      <c r="B14666" t="s">
        <v>128</v>
      </c>
      <c r="C14666">
        <v>2025</v>
      </c>
      <c r="D14666" t="s">
        <v>58</v>
      </c>
      <c r="E14666" t="s">
        <v>45</v>
      </c>
      <c r="F14666" t="s">
        <v>50</v>
      </c>
      <c r="G14666" t="s">
        <v>101</v>
      </c>
      <c r="H14666" t="s">
        <v>99</v>
      </c>
      <c r="I14666" t="s">
        <v>401</v>
      </c>
      <c r="J14666" s="3">
        <v>1928545.08</v>
      </c>
    </row>
    <row r="14667" spans="1:10" hidden="1" x14ac:dyDescent="0.25">
      <c r="A14667" t="s">
        <v>136</v>
      </c>
      <c r="B14667" t="s">
        <v>128</v>
      </c>
      <c r="C14667">
        <v>2025</v>
      </c>
      <c r="D14667" t="s">
        <v>58</v>
      </c>
      <c r="E14667" t="s">
        <v>45</v>
      </c>
      <c r="F14667" t="s">
        <v>50</v>
      </c>
      <c r="G14667" t="s">
        <v>49</v>
      </c>
      <c r="H14667" t="s">
        <v>829</v>
      </c>
      <c r="I14667" s="90" t="s">
        <v>422</v>
      </c>
      <c r="J14667" s="3"/>
    </row>
    <row r="14668" spans="1:10" hidden="1" x14ac:dyDescent="0.25">
      <c r="A14668" t="s">
        <v>136</v>
      </c>
      <c r="B14668" t="s">
        <v>128</v>
      </c>
      <c r="C14668">
        <v>2025</v>
      </c>
      <c r="D14668" t="s">
        <v>58</v>
      </c>
      <c r="E14668" t="s">
        <v>45</v>
      </c>
      <c r="F14668" t="s">
        <v>50</v>
      </c>
      <c r="G14668" t="s">
        <v>101</v>
      </c>
      <c r="H14668" t="s">
        <v>255</v>
      </c>
      <c r="I14668" t="s">
        <v>408</v>
      </c>
    </row>
    <row r="14669" spans="1:10" hidden="1" x14ac:dyDescent="0.25">
      <c r="A14669" t="s">
        <v>136</v>
      </c>
      <c r="B14669" t="s">
        <v>128</v>
      </c>
      <c r="C14669">
        <v>2025</v>
      </c>
      <c r="D14669" t="s">
        <v>58</v>
      </c>
      <c r="E14669" t="s">
        <v>45</v>
      </c>
      <c r="F14669" t="s">
        <v>50</v>
      </c>
      <c r="G14669" t="s">
        <v>101</v>
      </c>
      <c r="H14669" t="s">
        <v>255</v>
      </c>
      <c r="I14669" t="s">
        <v>383</v>
      </c>
      <c r="J14669" s="3"/>
    </row>
    <row r="14670" spans="1:10" hidden="1" x14ac:dyDescent="0.25">
      <c r="A14670" t="s">
        <v>136</v>
      </c>
      <c r="B14670" t="s">
        <v>128</v>
      </c>
      <c r="C14670">
        <v>2025</v>
      </c>
      <c r="D14670" t="s">
        <v>58</v>
      </c>
      <c r="E14670" t="s">
        <v>45</v>
      </c>
      <c r="F14670" t="s">
        <v>50</v>
      </c>
      <c r="G14670" t="s">
        <v>101</v>
      </c>
      <c r="H14670" t="s">
        <v>255</v>
      </c>
      <c r="I14670" s="90" t="s">
        <v>686</v>
      </c>
      <c r="J14670" s="3">
        <v>533835.48</v>
      </c>
    </row>
    <row r="14671" spans="1:10" hidden="1" x14ac:dyDescent="0.25">
      <c r="A14671" t="s">
        <v>136</v>
      </c>
      <c r="B14671" t="s">
        <v>128</v>
      </c>
      <c r="C14671">
        <v>2025</v>
      </c>
      <c r="D14671" t="s">
        <v>58</v>
      </c>
      <c r="E14671" t="s">
        <v>45</v>
      </c>
      <c r="F14671" t="s">
        <v>50</v>
      </c>
      <c r="G14671" t="s">
        <v>101</v>
      </c>
      <c r="H14671" t="s">
        <v>255</v>
      </c>
      <c r="I14671" s="90" t="s">
        <v>846</v>
      </c>
      <c r="J14671" s="3">
        <v>153000</v>
      </c>
    </row>
    <row r="14672" spans="1:10" hidden="1" x14ac:dyDescent="0.25">
      <c r="A14672" t="s">
        <v>136</v>
      </c>
      <c r="B14672" t="s">
        <v>128</v>
      </c>
      <c r="C14672">
        <v>2025</v>
      </c>
      <c r="D14672" t="s">
        <v>58</v>
      </c>
      <c r="E14672" t="s">
        <v>45</v>
      </c>
      <c r="F14672" t="s">
        <v>50</v>
      </c>
      <c r="G14672" t="s">
        <v>101</v>
      </c>
      <c r="H14672" t="s">
        <v>255</v>
      </c>
      <c r="I14672" s="90" t="s">
        <v>699</v>
      </c>
      <c r="J14672" s="3"/>
    </row>
    <row r="14673" spans="1:10" hidden="1" x14ac:dyDescent="0.25">
      <c r="A14673" t="s">
        <v>136</v>
      </c>
      <c r="B14673" t="s">
        <v>128</v>
      </c>
      <c r="C14673">
        <v>2025</v>
      </c>
      <c r="D14673" t="s">
        <v>58</v>
      </c>
      <c r="E14673" t="s">
        <v>45</v>
      </c>
      <c r="F14673" t="s">
        <v>50</v>
      </c>
      <c r="G14673" t="s">
        <v>101</v>
      </c>
      <c r="H14673" t="s">
        <v>255</v>
      </c>
      <c r="I14673" s="90" t="s">
        <v>827</v>
      </c>
      <c r="J14673" s="3">
        <v>12950</v>
      </c>
    </row>
    <row r="14674" spans="1:10" hidden="1" x14ac:dyDescent="0.25">
      <c r="A14674" t="s">
        <v>136</v>
      </c>
      <c r="B14674" t="s">
        <v>128</v>
      </c>
      <c r="C14674">
        <v>2025</v>
      </c>
      <c r="D14674" t="s">
        <v>58</v>
      </c>
      <c r="E14674" t="s">
        <v>45</v>
      </c>
      <c r="F14674" t="s">
        <v>50</v>
      </c>
      <c r="G14674" t="s">
        <v>101</v>
      </c>
      <c r="H14674" t="s">
        <v>255</v>
      </c>
      <c r="I14674" t="s">
        <v>442</v>
      </c>
      <c r="J14674" s="3">
        <v>2039.06</v>
      </c>
    </row>
    <row r="14675" spans="1:10" hidden="1" x14ac:dyDescent="0.25">
      <c r="A14675" t="s">
        <v>136</v>
      </c>
      <c r="B14675" t="s">
        <v>128</v>
      </c>
      <c r="C14675">
        <v>2025</v>
      </c>
      <c r="D14675" t="s">
        <v>58</v>
      </c>
      <c r="E14675" t="s">
        <v>45</v>
      </c>
      <c r="F14675" t="s">
        <v>50</v>
      </c>
      <c r="G14675" t="s">
        <v>101</v>
      </c>
      <c r="H14675" t="s">
        <v>255</v>
      </c>
      <c r="I14675" s="90" t="s">
        <v>831</v>
      </c>
      <c r="J14675" s="3"/>
    </row>
    <row r="14676" spans="1:10" hidden="1" x14ac:dyDescent="0.25">
      <c r="A14676" t="s">
        <v>136</v>
      </c>
      <c r="B14676" t="s">
        <v>128</v>
      </c>
      <c r="C14676">
        <v>2025</v>
      </c>
      <c r="D14676" t="s">
        <v>58</v>
      </c>
      <c r="E14676" t="s">
        <v>45</v>
      </c>
      <c r="F14676" t="s">
        <v>50</v>
      </c>
      <c r="G14676" t="s">
        <v>101</v>
      </c>
      <c r="H14676" t="s">
        <v>255</v>
      </c>
      <c r="I14676" s="90" t="s">
        <v>822</v>
      </c>
      <c r="J14676" s="3">
        <v>21900</v>
      </c>
    </row>
    <row r="14677" spans="1:10" hidden="1" x14ac:dyDescent="0.25">
      <c r="A14677" t="s">
        <v>136</v>
      </c>
      <c r="B14677" t="s">
        <v>128</v>
      </c>
      <c r="C14677">
        <v>2025</v>
      </c>
      <c r="D14677" t="s">
        <v>58</v>
      </c>
      <c r="E14677" t="s">
        <v>45</v>
      </c>
      <c r="F14677" t="s">
        <v>50</v>
      </c>
      <c r="G14677" t="s">
        <v>101</v>
      </c>
      <c r="H14677" t="s">
        <v>254</v>
      </c>
    </row>
    <row r="14678" spans="1:10" hidden="1" x14ac:dyDescent="0.25">
      <c r="A14678" t="s">
        <v>136</v>
      </c>
      <c r="B14678" t="s">
        <v>128</v>
      </c>
      <c r="C14678">
        <v>2025</v>
      </c>
      <c r="D14678" t="s">
        <v>58</v>
      </c>
      <c r="E14678" t="s">
        <v>45</v>
      </c>
      <c r="F14678" t="s">
        <v>50</v>
      </c>
      <c r="G14678" t="s">
        <v>101</v>
      </c>
      <c r="H14678" t="s">
        <v>255</v>
      </c>
      <c r="I14678" t="s">
        <v>671</v>
      </c>
    </row>
    <row r="14679" spans="1:10" hidden="1" x14ac:dyDescent="0.25">
      <c r="A14679" t="s">
        <v>136</v>
      </c>
      <c r="B14679" t="s">
        <v>128</v>
      </c>
      <c r="C14679">
        <v>2025</v>
      </c>
      <c r="D14679" t="s">
        <v>58</v>
      </c>
      <c r="E14679" t="s">
        <v>45</v>
      </c>
      <c r="F14679" t="s">
        <v>50</v>
      </c>
      <c r="G14679" t="s">
        <v>101</v>
      </c>
      <c r="H14679" t="s">
        <v>678</v>
      </c>
      <c r="I14679" t="s">
        <v>457</v>
      </c>
      <c r="J14679" s="3"/>
    </row>
    <row r="14680" spans="1:10" hidden="1" x14ac:dyDescent="0.25">
      <c r="A14680" t="s">
        <v>136</v>
      </c>
      <c r="B14680" t="s">
        <v>128</v>
      </c>
      <c r="C14680">
        <v>2025</v>
      </c>
      <c r="D14680" t="s">
        <v>58</v>
      </c>
      <c r="E14680" t="s">
        <v>45</v>
      </c>
      <c r="F14680" t="s">
        <v>50</v>
      </c>
      <c r="G14680" t="s">
        <v>101</v>
      </c>
      <c r="H14680" t="s">
        <v>678</v>
      </c>
      <c r="I14680" t="s">
        <v>465</v>
      </c>
    </row>
    <row r="14681" spans="1:10" hidden="1" x14ac:dyDescent="0.25">
      <c r="A14681" t="s">
        <v>136</v>
      </c>
      <c r="B14681" t="s">
        <v>128</v>
      </c>
      <c r="C14681">
        <v>2025</v>
      </c>
      <c r="D14681" t="s">
        <v>58</v>
      </c>
      <c r="E14681" t="s">
        <v>45</v>
      </c>
      <c r="F14681" t="s">
        <v>50</v>
      </c>
      <c r="G14681" t="s">
        <v>101</v>
      </c>
      <c r="H14681" t="s">
        <v>678</v>
      </c>
      <c r="I14681" t="s">
        <v>398</v>
      </c>
    </row>
    <row r="14682" spans="1:10" hidden="1" x14ac:dyDescent="0.25">
      <c r="A14682" t="s">
        <v>136</v>
      </c>
      <c r="B14682" t="s">
        <v>128</v>
      </c>
      <c r="C14682">
        <v>2025</v>
      </c>
      <c r="D14682" t="s">
        <v>58</v>
      </c>
      <c r="E14682" t="s">
        <v>45</v>
      </c>
      <c r="F14682" t="s">
        <v>50</v>
      </c>
      <c r="G14682" t="s">
        <v>101</v>
      </c>
      <c r="H14682" t="s">
        <v>678</v>
      </c>
      <c r="I14682" t="s">
        <v>503</v>
      </c>
    </row>
    <row r="14683" spans="1:10" hidden="1" x14ac:dyDescent="0.25">
      <c r="A14683" t="s">
        <v>136</v>
      </c>
      <c r="B14683" t="s">
        <v>128</v>
      </c>
      <c r="C14683">
        <v>2025</v>
      </c>
      <c r="D14683" t="s">
        <v>58</v>
      </c>
      <c r="E14683" t="s">
        <v>45</v>
      </c>
      <c r="F14683" t="s">
        <v>50</v>
      </c>
      <c r="G14683" t="s">
        <v>101</v>
      </c>
      <c r="H14683" t="s">
        <v>678</v>
      </c>
      <c r="I14683" t="s">
        <v>384</v>
      </c>
    </row>
    <row r="14684" spans="1:10" hidden="1" x14ac:dyDescent="0.25">
      <c r="A14684" t="s">
        <v>136</v>
      </c>
      <c r="B14684" t="s">
        <v>128</v>
      </c>
      <c r="C14684">
        <v>2025</v>
      </c>
      <c r="D14684" t="s">
        <v>58</v>
      </c>
      <c r="E14684" t="s">
        <v>45</v>
      </c>
      <c r="F14684" t="s">
        <v>50</v>
      </c>
      <c r="G14684" t="s">
        <v>101</v>
      </c>
      <c r="H14684" t="s">
        <v>678</v>
      </c>
      <c r="I14684" t="s">
        <v>414</v>
      </c>
    </row>
    <row r="14685" spans="1:10" hidden="1" x14ac:dyDescent="0.25">
      <c r="A14685" t="s">
        <v>136</v>
      </c>
      <c r="B14685" t="s">
        <v>128</v>
      </c>
      <c r="C14685">
        <v>2025</v>
      </c>
      <c r="D14685" t="s">
        <v>58</v>
      </c>
      <c r="E14685" t="s">
        <v>45</v>
      </c>
      <c r="F14685" t="s">
        <v>50</v>
      </c>
      <c r="G14685" t="s">
        <v>101</v>
      </c>
      <c r="H14685" t="s">
        <v>678</v>
      </c>
      <c r="I14685" t="s">
        <v>409</v>
      </c>
    </row>
    <row r="14686" spans="1:10" hidden="1" x14ac:dyDescent="0.25">
      <c r="A14686" t="s">
        <v>136</v>
      </c>
      <c r="B14686" t="s">
        <v>128</v>
      </c>
      <c r="C14686">
        <v>2025</v>
      </c>
      <c r="D14686" t="s">
        <v>58</v>
      </c>
      <c r="E14686" t="s">
        <v>45</v>
      </c>
      <c r="F14686" t="s">
        <v>50</v>
      </c>
      <c r="G14686" t="s">
        <v>101</v>
      </c>
      <c r="H14686" t="s">
        <v>678</v>
      </c>
      <c r="I14686" t="s">
        <v>417</v>
      </c>
    </row>
    <row r="14687" spans="1:10" hidden="1" x14ac:dyDescent="0.25">
      <c r="A14687" t="s">
        <v>136</v>
      </c>
      <c r="B14687" t="s">
        <v>128</v>
      </c>
      <c r="C14687">
        <v>2025</v>
      </c>
      <c r="D14687" t="s">
        <v>58</v>
      </c>
      <c r="E14687" t="s">
        <v>45</v>
      </c>
      <c r="F14687" t="s">
        <v>50</v>
      </c>
      <c r="G14687" t="s">
        <v>101</v>
      </c>
      <c r="H14687" t="s">
        <v>678</v>
      </c>
      <c r="I14687" t="s">
        <v>505</v>
      </c>
    </row>
    <row r="14688" spans="1:10" hidden="1" x14ac:dyDescent="0.25">
      <c r="A14688" t="s">
        <v>136</v>
      </c>
      <c r="B14688" t="s">
        <v>128</v>
      </c>
      <c r="C14688">
        <v>2025</v>
      </c>
      <c r="D14688" t="s">
        <v>58</v>
      </c>
      <c r="E14688" t="s">
        <v>45</v>
      </c>
      <c r="F14688" t="s">
        <v>50</v>
      </c>
      <c r="G14688" t="s">
        <v>101</v>
      </c>
      <c r="H14688" t="s">
        <v>678</v>
      </c>
      <c r="I14688" t="s">
        <v>403</v>
      </c>
      <c r="J14688" s="3">
        <v>1395</v>
      </c>
    </row>
    <row r="14689" spans="1:10" hidden="1" x14ac:dyDescent="0.25">
      <c r="A14689" t="s">
        <v>136</v>
      </c>
      <c r="B14689" t="s">
        <v>128</v>
      </c>
      <c r="C14689">
        <v>2025</v>
      </c>
      <c r="D14689" t="s">
        <v>58</v>
      </c>
      <c r="E14689" t="s">
        <v>45</v>
      </c>
      <c r="F14689" t="s">
        <v>50</v>
      </c>
      <c r="G14689" t="s">
        <v>101</v>
      </c>
      <c r="H14689" t="s">
        <v>678</v>
      </c>
      <c r="I14689" s="90" t="s">
        <v>457</v>
      </c>
      <c r="J14689" s="3">
        <v>102.24</v>
      </c>
    </row>
    <row r="14690" spans="1:10" hidden="1" x14ac:dyDescent="0.25">
      <c r="A14690" t="s">
        <v>136</v>
      </c>
      <c r="B14690" t="s">
        <v>128</v>
      </c>
      <c r="C14690">
        <v>2025</v>
      </c>
      <c r="D14690" t="s">
        <v>58</v>
      </c>
      <c r="E14690" t="s">
        <v>45</v>
      </c>
      <c r="F14690" t="s">
        <v>50</v>
      </c>
      <c r="G14690" t="s">
        <v>101</v>
      </c>
      <c r="H14690" t="s">
        <v>678</v>
      </c>
    </row>
    <row r="14691" spans="1:10" hidden="1" x14ac:dyDescent="0.25">
      <c r="A14691" t="s">
        <v>136</v>
      </c>
      <c r="B14691" t="s">
        <v>128</v>
      </c>
      <c r="C14691">
        <v>2025</v>
      </c>
      <c r="D14691" t="s">
        <v>58</v>
      </c>
      <c r="E14691" t="s">
        <v>45</v>
      </c>
      <c r="F14691" t="s">
        <v>50</v>
      </c>
      <c r="G14691" t="s">
        <v>101</v>
      </c>
      <c r="H14691" t="s">
        <v>678</v>
      </c>
    </row>
    <row r="14692" spans="1:10" hidden="1" x14ac:dyDescent="0.25">
      <c r="A14692" t="s">
        <v>136</v>
      </c>
      <c r="B14692" t="s">
        <v>128</v>
      </c>
      <c r="C14692">
        <v>2025</v>
      </c>
      <c r="D14692" t="s">
        <v>58</v>
      </c>
      <c r="E14692" t="s">
        <v>45</v>
      </c>
      <c r="F14692" t="s">
        <v>50</v>
      </c>
      <c r="G14692" t="s">
        <v>101</v>
      </c>
      <c r="H14692" t="s">
        <v>30</v>
      </c>
      <c r="I14692" s="90" t="s">
        <v>556</v>
      </c>
      <c r="J14692" s="3"/>
    </row>
    <row r="14693" spans="1:10" hidden="1" x14ac:dyDescent="0.25">
      <c r="A14693" t="s">
        <v>136</v>
      </c>
      <c r="B14693" t="s">
        <v>128</v>
      </c>
      <c r="C14693">
        <v>2025</v>
      </c>
      <c r="D14693" t="s">
        <v>58</v>
      </c>
      <c r="E14693" t="s">
        <v>45</v>
      </c>
      <c r="F14693" t="s">
        <v>50</v>
      </c>
      <c r="G14693" t="s">
        <v>101</v>
      </c>
      <c r="H14693" t="s">
        <v>30</v>
      </c>
      <c r="I14693" s="90" t="s">
        <v>544</v>
      </c>
      <c r="J14693" s="3"/>
    </row>
    <row r="14694" spans="1:10" hidden="1" x14ac:dyDescent="0.25">
      <c r="A14694" t="s">
        <v>136</v>
      </c>
      <c r="B14694" t="s">
        <v>128</v>
      </c>
      <c r="C14694">
        <v>2025</v>
      </c>
      <c r="D14694" t="s">
        <v>58</v>
      </c>
      <c r="E14694" t="s">
        <v>45</v>
      </c>
      <c r="F14694" t="s">
        <v>50</v>
      </c>
      <c r="G14694" t="s">
        <v>101</v>
      </c>
      <c r="H14694" t="s">
        <v>30</v>
      </c>
      <c r="I14694" s="90" t="s">
        <v>843</v>
      </c>
      <c r="J14694" s="3"/>
    </row>
    <row r="14695" spans="1:10" hidden="1" x14ac:dyDescent="0.25">
      <c r="A14695" t="s">
        <v>136</v>
      </c>
      <c r="B14695" t="s">
        <v>128</v>
      </c>
      <c r="C14695">
        <v>2025</v>
      </c>
      <c r="D14695" t="s">
        <v>58</v>
      </c>
      <c r="E14695" t="s">
        <v>45</v>
      </c>
      <c r="F14695" t="s">
        <v>50</v>
      </c>
      <c r="G14695" t="s">
        <v>101</v>
      </c>
      <c r="H14695" t="s">
        <v>30</v>
      </c>
      <c r="I14695" s="90" t="s">
        <v>844</v>
      </c>
    </row>
    <row r="14696" spans="1:10" hidden="1" x14ac:dyDescent="0.25">
      <c r="A14696" t="s">
        <v>136</v>
      </c>
      <c r="B14696" t="s">
        <v>128</v>
      </c>
      <c r="C14696">
        <v>2025</v>
      </c>
      <c r="D14696" t="s">
        <v>58</v>
      </c>
      <c r="E14696" t="s">
        <v>45</v>
      </c>
      <c r="F14696" t="s">
        <v>50</v>
      </c>
      <c r="G14696" t="s">
        <v>101</v>
      </c>
      <c r="H14696" t="s">
        <v>30</v>
      </c>
      <c r="I14696" t="s">
        <v>478</v>
      </c>
    </row>
    <row r="14697" spans="1:10" hidden="1" x14ac:dyDescent="0.25">
      <c r="A14697" t="s">
        <v>136</v>
      </c>
      <c r="B14697" t="s">
        <v>128</v>
      </c>
      <c r="C14697">
        <v>2025</v>
      </c>
      <c r="D14697" t="s">
        <v>58</v>
      </c>
      <c r="E14697" t="s">
        <v>45</v>
      </c>
      <c r="F14697" t="s">
        <v>50</v>
      </c>
      <c r="G14697" t="s">
        <v>101</v>
      </c>
      <c r="H14697" t="s">
        <v>30</v>
      </c>
      <c r="I14697" t="s">
        <v>409</v>
      </c>
    </row>
    <row r="14698" spans="1:10" hidden="1" x14ac:dyDescent="0.25">
      <c r="A14698" t="s">
        <v>136</v>
      </c>
      <c r="B14698" t="s">
        <v>128</v>
      </c>
      <c r="C14698">
        <v>2025</v>
      </c>
      <c r="D14698" t="s">
        <v>58</v>
      </c>
      <c r="E14698" t="s">
        <v>45</v>
      </c>
      <c r="F14698" t="s">
        <v>50</v>
      </c>
      <c r="G14698" t="s">
        <v>101</v>
      </c>
      <c r="H14698" t="s">
        <v>30</v>
      </c>
      <c r="I14698" t="s">
        <v>464</v>
      </c>
    </row>
    <row r="14699" spans="1:10" hidden="1" x14ac:dyDescent="0.25">
      <c r="A14699" t="s">
        <v>136</v>
      </c>
      <c r="B14699" t="s">
        <v>128</v>
      </c>
      <c r="C14699">
        <v>2025</v>
      </c>
      <c r="D14699" t="s">
        <v>58</v>
      </c>
      <c r="E14699" t="s">
        <v>45</v>
      </c>
      <c r="F14699" t="s">
        <v>50</v>
      </c>
      <c r="G14699" t="s">
        <v>101</v>
      </c>
      <c r="H14699" t="s">
        <v>30</v>
      </c>
      <c r="I14699" t="s">
        <v>662</v>
      </c>
    </row>
    <row r="14700" spans="1:10" hidden="1" x14ac:dyDescent="0.25">
      <c r="A14700" t="s">
        <v>136</v>
      </c>
      <c r="B14700" t="s">
        <v>128</v>
      </c>
      <c r="C14700">
        <v>2025</v>
      </c>
      <c r="D14700" t="s">
        <v>58</v>
      </c>
      <c r="E14700" t="s">
        <v>45</v>
      </c>
      <c r="F14700" t="s">
        <v>50</v>
      </c>
      <c r="G14700" t="s">
        <v>101</v>
      </c>
      <c r="H14700" t="s">
        <v>30</v>
      </c>
      <c r="I14700" t="s">
        <v>663</v>
      </c>
    </row>
    <row r="14701" spans="1:10" hidden="1" x14ac:dyDescent="0.25">
      <c r="A14701" t="s">
        <v>136</v>
      </c>
      <c r="B14701" t="s">
        <v>128</v>
      </c>
      <c r="C14701">
        <v>2025</v>
      </c>
      <c r="D14701" t="s">
        <v>58</v>
      </c>
      <c r="E14701" t="s">
        <v>45</v>
      </c>
      <c r="F14701" t="s">
        <v>50</v>
      </c>
      <c r="G14701" t="s">
        <v>101</v>
      </c>
      <c r="H14701" t="s">
        <v>30</v>
      </c>
      <c r="I14701" t="s">
        <v>664</v>
      </c>
    </row>
    <row r="14702" spans="1:10" hidden="1" x14ac:dyDescent="0.25">
      <c r="A14702" t="s">
        <v>136</v>
      </c>
      <c r="B14702" t="s">
        <v>128</v>
      </c>
      <c r="C14702">
        <v>2025</v>
      </c>
      <c r="D14702" t="s">
        <v>58</v>
      </c>
      <c r="E14702" t="s">
        <v>45</v>
      </c>
      <c r="F14702" t="s">
        <v>50</v>
      </c>
      <c r="G14702" t="s">
        <v>101</v>
      </c>
      <c r="H14702" t="s">
        <v>30</v>
      </c>
      <c r="I14702" t="s">
        <v>615</v>
      </c>
    </row>
    <row r="14703" spans="1:10" hidden="1" x14ac:dyDescent="0.25">
      <c r="A14703" t="s">
        <v>136</v>
      </c>
      <c r="B14703" t="s">
        <v>128</v>
      </c>
      <c r="C14703">
        <v>2025</v>
      </c>
      <c r="D14703" t="s">
        <v>58</v>
      </c>
      <c r="E14703" t="s">
        <v>45</v>
      </c>
      <c r="F14703" t="s">
        <v>50</v>
      </c>
      <c r="G14703" t="s">
        <v>101</v>
      </c>
      <c r="H14703" t="s">
        <v>30</v>
      </c>
      <c r="I14703" t="s">
        <v>526</v>
      </c>
    </row>
    <row r="14704" spans="1:10" hidden="1" x14ac:dyDescent="0.25">
      <c r="A14704" t="s">
        <v>136</v>
      </c>
      <c r="B14704" t="s">
        <v>128</v>
      </c>
      <c r="C14704">
        <v>2025</v>
      </c>
      <c r="D14704" t="s">
        <v>58</v>
      </c>
      <c r="E14704" t="s">
        <v>45</v>
      </c>
      <c r="F14704" t="s">
        <v>50</v>
      </c>
      <c r="G14704" t="s">
        <v>101</v>
      </c>
      <c r="H14704" t="s">
        <v>30</v>
      </c>
      <c r="I14704" t="s">
        <v>717</v>
      </c>
    </row>
    <row r="14705" spans="1:9" hidden="1" x14ac:dyDescent="0.25">
      <c r="A14705" t="s">
        <v>136</v>
      </c>
      <c r="B14705" t="s">
        <v>128</v>
      </c>
      <c r="C14705">
        <v>2025</v>
      </c>
      <c r="D14705" t="s">
        <v>58</v>
      </c>
      <c r="E14705" t="s">
        <v>45</v>
      </c>
      <c r="F14705" t="s">
        <v>50</v>
      </c>
      <c r="G14705" t="s">
        <v>101</v>
      </c>
      <c r="H14705" t="s">
        <v>30</v>
      </c>
      <c r="I14705" t="s">
        <v>375</v>
      </c>
    </row>
    <row r="14706" spans="1:9" hidden="1" x14ac:dyDescent="0.25">
      <c r="A14706" t="s">
        <v>136</v>
      </c>
      <c r="B14706" t="s">
        <v>128</v>
      </c>
      <c r="C14706">
        <v>2025</v>
      </c>
      <c r="D14706" t="s">
        <v>58</v>
      </c>
      <c r="E14706" t="s">
        <v>45</v>
      </c>
      <c r="F14706" t="s">
        <v>50</v>
      </c>
      <c r="G14706" t="s">
        <v>101</v>
      </c>
      <c r="H14706" t="s">
        <v>30</v>
      </c>
      <c r="I14706" t="s">
        <v>556</v>
      </c>
    </row>
    <row r="14707" spans="1:9" hidden="1" x14ac:dyDescent="0.25">
      <c r="A14707" t="s">
        <v>136</v>
      </c>
      <c r="B14707" t="s">
        <v>128</v>
      </c>
      <c r="C14707">
        <v>2025</v>
      </c>
      <c r="D14707" t="s">
        <v>58</v>
      </c>
      <c r="E14707" t="s">
        <v>45</v>
      </c>
      <c r="F14707" t="s">
        <v>50</v>
      </c>
      <c r="G14707" t="s">
        <v>101</v>
      </c>
      <c r="H14707" t="s">
        <v>30</v>
      </c>
      <c r="I14707" t="s">
        <v>591</v>
      </c>
    </row>
    <row r="14708" spans="1:9" hidden="1" x14ac:dyDescent="0.25">
      <c r="A14708" t="s">
        <v>136</v>
      </c>
      <c r="B14708" t="s">
        <v>128</v>
      </c>
      <c r="C14708">
        <v>2025</v>
      </c>
      <c r="D14708" t="s">
        <v>58</v>
      </c>
      <c r="E14708" t="s">
        <v>45</v>
      </c>
      <c r="F14708" t="s">
        <v>50</v>
      </c>
      <c r="G14708" t="s">
        <v>101</v>
      </c>
      <c r="H14708" t="s">
        <v>30</v>
      </c>
      <c r="I14708" t="s">
        <v>524</v>
      </c>
    </row>
    <row r="14709" spans="1:9" hidden="1" x14ac:dyDescent="0.25">
      <c r="A14709" t="s">
        <v>136</v>
      </c>
      <c r="B14709" t="s">
        <v>128</v>
      </c>
      <c r="C14709">
        <v>2025</v>
      </c>
      <c r="D14709" t="s">
        <v>58</v>
      </c>
      <c r="E14709" t="s">
        <v>45</v>
      </c>
      <c r="F14709" t="s">
        <v>50</v>
      </c>
      <c r="G14709" t="s">
        <v>101</v>
      </c>
      <c r="H14709" t="s">
        <v>30</v>
      </c>
      <c r="I14709" t="s">
        <v>403</v>
      </c>
    </row>
    <row r="14710" spans="1:9" hidden="1" x14ac:dyDescent="0.25">
      <c r="A14710" t="s">
        <v>136</v>
      </c>
      <c r="B14710" t="s">
        <v>128</v>
      </c>
      <c r="C14710">
        <v>2025</v>
      </c>
      <c r="D14710" t="s">
        <v>58</v>
      </c>
      <c r="E14710" t="s">
        <v>45</v>
      </c>
      <c r="F14710" t="s">
        <v>50</v>
      </c>
      <c r="G14710" t="s">
        <v>101</v>
      </c>
      <c r="H14710" t="s">
        <v>30</v>
      </c>
      <c r="I14710" t="s">
        <v>426</v>
      </c>
    </row>
    <row r="14711" spans="1:9" hidden="1" x14ac:dyDescent="0.25">
      <c r="A14711" t="s">
        <v>136</v>
      </c>
      <c r="B14711" t="s">
        <v>128</v>
      </c>
      <c r="C14711">
        <v>2025</v>
      </c>
      <c r="D14711" t="s">
        <v>58</v>
      </c>
      <c r="E14711" t="s">
        <v>45</v>
      </c>
      <c r="F14711" t="s">
        <v>50</v>
      </c>
      <c r="G14711" t="s">
        <v>101</v>
      </c>
      <c r="H14711" t="s">
        <v>30</v>
      </c>
      <c r="I14711" t="s">
        <v>607</v>
      </c>
    </row>
    <row r="14712" spans="1:9" hidden="1" x14ac:dyDescent="0.25">
      <c r="A14712" t="s">
        <v>136</v>
      </c>
      <c r="B14712" t="s">
        <v>128</v>
      </c>
      <c r="C14712">
        <v>2025</v>
      </c>
      <c r="D14712" t="s">
        <v>58</v>
      </c>
      <c r="E14712" t="s">
        <v>45</v>
      </c>
      <c r="F14712" t="s">
        <v>50</v>
      </c>
      <c r="G14712" t="s">
        <v>101</v>
      </c>
      <c r="H14712" t="s">
        <v>30</v>
      </c>
      <c r="I14712" t="s">
        <v>620</v>
      </c>
    </row>
    <row r="14713" spans="1:9" hidden="1" x14ac:dyDescent="0.25">
      <c r="A14713" t="s">
        <v>136</v>
      </c>
      <c r="B14713" t="s">
        <v>128</v>
      </c>
      <c r="C14713">
        <v>2025</v>
      </c>
      <c r="D14713" t="s">
        <v>58</v>
      </c>
      <c r="E14713" t="s">
        <v>45</v>
      </c>
      <c r="F14713" t="s">
        <v>50</v>
      </c>
      <c r="G14713" t="s">
        <v>101</v>
      </c>
      <c r="H14713" t="s">
        <v>30</v>
      </c>
    </row>
    <row r="14714" spans="1:9" hidden="1" x14ac:dyDescent="0.25">
      <c r="A14714" t="s">
        <v>136</v>
      </c>
      <c r="B14714" t="s">
        <v>128</v>
      </c>
      <c r="C14714">
        <v>2025</v>
      </c>
      <c r="D14714" t="s">
        <v>58</v>
      </c>
      <c r="E14714" t="s">
        <v>45</v>
      </c>
      <c r="F14714" t="s">
        <v>50</v>
      </c>
      <c r="G14714" t="s">
        <v>101</v>
      </c>
      <c r="H14714" t="s">
        <v>30</v>
      </c>
    </row>
    <row r="14715" spans="1:9" hidden="1" x14ac:dyDescent="0.25">
      <c r="A14715" t="s">
        <v>136</v>
      </c>
      <c r="B14715" t="s">
        <v>128</v>
      </c>
      <c r="C14715">
        <v>2025</v>
      </c>
      <c r="D14715" t="s">
        <v>58</v>
      </c>
      <c r="E14715" t="s">
        <v>45</v>
      </c>
      <c r="F14715" t="s">
        <v>50</v>
      </c>
      <c r="G14715" t="s">
        <v>101</v>
      </c>
      <c r="H14715" t="s">
        <v>30</v>
      </c>
    </row>
    <row r="14716" spans="1:9" hidden="1" x14ac:dyDescent="0.25">
      <c r="A14716" t="s">
        <v>136</v>
      </c>
      <c r="B14716" t="s">
        <v>128</v>
      </c>
      <c r="C14716">
        <v>2025</v>
      </c>
      <c r="D14716" t="s">
        <v>58</v>
      </c>
      <c r="E14716" t="s">
        <v>45</v>
      </c>
      <c r="F14716" t="s">
        <v>50</v>
      </c>
      <c r="G14716" t="s">
        <v>101</v>
      </c>
      <c r="H14716" t="s">
        <v>30</v>
      </c>
    </row>
    <row r="14717" spans="1:9" hidden="1" x14ac:dyDescent="0.25">
      <c r="A14717" t="s">
        <v>136</v>
      </c>
      <c r="B14717" t="s">
        <v>128</v>
      </c>
      <c r="C14717">
        <v>2025</v>
      </c>
      <c r="D14717" t="s">
        <v>58</v>
      </c>
      <c r="E14717" t="s">
        <v>45</v>
      </c>
      <c r="F14717" t="s">
        <v>50</v>
      </c>
      <c r="G14717" t="s">
        <v>101</v>
      </c>
      <c r="H14717" t="s">
        <v>30</v>
      </c>
    </row>
    <row r="14718" spans="1:9" hidden="1" x14ac:dyDescent="0.25">
      <c r="A14718" t="s">
        <v>136</v>
      </c>
      <c r="B14718" t="s">
        <v>128</v>
      </c>
      <c r="C14718">
        <v>2025</v>
      </c>
      <c r="D14718" t="s">
        <v>58</v>
      </c>
      <c r="E14718" t="s">
        <v>45</v>
      </c>
      <c r="F14718" t="s">
        <v>50</v>
      </c>
      <c r="G14718" t="s">
        <v>101</v>
      </c>
      <c r="H14718" t="s">
        <v>30</v>
      </c>
    </row>
    <row r="14719" spans="1:9" hidden="1" x14ac:dyDescent="0.25">
      <c r="A14719" t="s">
        <v>136</v>
      </c>
      <c r="B14719" t="s">
        <v>128</v>
      </c>
      <c r="C14719">
        <v>2025</v>
      </c>
      <c r="D14719" t="s">
        <v>58</v>
      </c>
      <c r="E14719" t="s">
        <v>45</v>
      </c>
      <c r="F14719" t="s">
        <v>287</v>
      </c>
      <c r="G14719" t="s">
        <v>287</v>
      </c>
      <c r="H14719" t="s">
        <v>288</v>
      </c>
      <c r="I14719" t="s">
        <v>403</v>
      </c>
    </row>
    <row r="14720" spans="1:9" hidden="1" x14ac:dyDescent="0.25">
      <c r="A14720" t="s">
        <v>136</v>
      </c>
      <c r="B14720" t="s">
        <v>128</v>
      </c>
      <c r="C14720">
        <v>2025</v>
      </c>
      <c r="D14720" t="s">
        <v>58</v>
      </c>
      <c r="E14720" t="s">
        <v>112</v>
      </c>
      <c r="F14720" t="s">
        <v>117</v>
      </c>
      <c r="G14720" t="s">
        <v>53</v>
      </c>
      <c r="H14720" t="s">
        <v>256</v>
      </c>
    </row>
    <row r="14721" spans="1:10" hidden="1" x14ac:dyDescent="0.25">
      <c r="A14721" t="s">
        <v>136</v>
      </c>
      <c r="B14721" t="s">
        <v>128</v>
      </c>
      <c r="C14721">
        <v>2025</v>
      </c>
      <c r="D14721" t="s">
        <v>58</v>
      </c>
      <c r="E14721" t="s">
        <v>112</v>
      </c>
      <c r="F14721" t="s">
        <v>117</v>
      </c>
      <c r="G14721" t="s">
        <v>53</v>
      </c>
      <c r="H14721" t="s">
        <v>335</v>
      </c>
      <c r="I14721" t="s">
        <v>475</v>
      </c>
    </row>
    <row r="14722" spans="1:10" hidden="1" x14ac:dyDescent="0.25">
      <c r="A14722" t="s">
        <v>136</v>
      </c>
      <c r="B14722" t="s">
        <v>128</v>
      </c>
      <c r="C14722">
        <v>2025</v>
      </c>
      <c r="D14722" t="s">
        <v>58</v>
      </c>
      <c r="E14722" t="s">
        <v>112</v>
      </c>
      <c r="F14722" t="s">
        <v>117</v>
      </c>
      <c r="G14722" t="s">
        <v>53</v>
      </c>
      <c r="H14722" t="s">
        <v>257</v>
      </c>
      <c r="I14722" t="s">
        <v>406</v>
      </c>
      <c r="J14722" s="3">
        <v>189220</v>
      </c>
    </row>
    <row r="14723" spans="1:10" hidden="1" x14ac:dyDescent="0.25">
      <c r="A14723" t="s">
        <v>136</v>
      </c>
      <c r="B14723" t="s">
        <v>128</v>
      </c>
      <c r="C14723">
        <v>2025</v>
      </c>
      <c r="D14723" t="s">
        <v>58</v>
      </c>
      <c r="E14723" t="s">
        <v>112</v>
      </c>
      <c r="F14723" t="s">
        <v>117</v>
      </c>
      <c r="G14723" t="s">
        <v>53</v>
      </c>
      <c r="H14723" t="s">
        <v>257</v>
      </c>
      <c r="I14723" t="s">
        <v>408</v>
      </c>
    </row>
    <row r="14724" spans="1:10" hidden="1" x14ac:dyDescent="0.25">
      <c r="A14724" t="s">
        <v>136</v>
      </c>
      <c r="B14724" t="s">
        <v>128</v>
      </c>
      <c r="C14724">
        <v>2025</v>
      </c>
      <c r="D14724" t="s">
        <v>58</v>
      </c>
      <c r="E14724" t="s">
        <v>112</v>
      </c>
      <c r="F14724" t="s">
        <v>117</v>
      </c>
      <c r="G14724" t="s">
        <v>53</v>
      </c>
      <c r="H14724" t="s">
        <v>257</v>
      </c>
      <c r="I14724" t="s">
        <v>421</v>
      </c>
    </row>
    <row r="14725" spans="1:10" hidden="1" x14ac:dyDescent="0.25">
      <c r="A14725" t="s">
        <v>136</v>
      </c>
      <c r="B14725" t="s">
        <v>128</v>
      </c>
      <c r="C14725">
        <v>2025</v>
      </c>
      <c r="D14725" t="s">
        <v>58</v>
      </c>
      <c r="E14725" t="s">
        <v>112</v>
      </c>
      <c r="F14725" t="s">
        <v>117</v>
      </c>
      <c r="G14725" t="s">
        <v>53</v>
      </c>
      <c r="H14725" t="s">
        <v>257</v>
      </c>
      <c r="I14725" t="s">
        <v>407</v>
      </c>
    </row>
    <row r="14726" spans="1:10" hidden="1" x14ac:dyDescent="0.25">
      <c r="A14726" t="s">
        <v>136</v>
      </c>
      <c r="B14726" t="s">
        <v>128</v>
      </c>
      <c r="C14726">
        <v>2025</v>
      </c>
      <c r="D14726" t="s">
        <v>58</v>
      </c>
      <c r="E14726" t="s">
        <v>112</v>
      </c>
      <c r="F14726" t="s">
        <v>117</v>
      </c>
      <c r="G14726" t="s">
        <v>53</v>
      </c>
      <c r="H14726" t="s">
        <v>257</v>
      </c>
      <c r="I14726" s="90" t="s">
        <v>854</v>
      </c>
      <c r="J14726" s="3">
        <v>45000</v>
      </c>
    </row>
    <row r="14727" spans="1:10" hidden="1" x14ac:dyDescent="0.25">
      <c r="A14727" t="s">
        <v>136</v>
      </c>
      <c r="B14727" t="s">
        <v>128</v>
      </c>
      <c r="C14727">
        <v>2025</v>
      </c>
      <c r="D14727" t="s">
        <v>58</v>
      </c>
      <c r="E14727" t="s">
        <v>112</v>
      </c>
      <c r="F14727" t="s">
        <v>117</v>
      </c>
      <c r="G14727" t="s">
        <v>53</v>
      </c>
      <c r="H14727" t="s">
        <v>257</v>
      </c>
    </row>
    <row r="14728" spans="1:10" hidden="1" x14ac:dyDescent="0.25">
      <c r="A14728" t="s">
        <v>136</v>
      </c>
      <c r="B14728" t="s">
        <v>128</v>
      </c>
      <c r="C14728">
        <v>2025</v>
      </c>
      <c r="D14728" t="s">
        <v>58</v>
      </c>
      <c r="E14728" t="s">
        <v>112</v>
      </c>
      <c r="F14728" t="s">
        <v>117</v>
      </c>
      <c r="G14728" t="s">
        <v>53</v>
      </c>
      <c r="H14728" t="s">
        <v>257</v>
      </c>
    </row>
    <row r="14729" spans="1:10" hidden="1" x14ac:dyDescent="0.25">
      <c r="A14729" t="s">
        <v>136</v>
      </c>
      <c r="B14729" t="s">
        <v>128</v>
      </c>
      <c r="C14729">
        <v>2025</v>
      </c>
      <c r="D14729" t="s">
        <v>58</v>
      </c>
      <c r="E14729" t="s">
        <v>112</v>
      </c>
      <c r="F14729" t="s">
        <v>117</v>
      </c>
      <c r="G14729" t="s">
        <v>53</v>
      </c>
      <c r="H14729" t="s">
        <v>258</v>
      </c>
    </row>
    <row r="14730" spans="1:10" hidden="1" x14ac:dyDescent="0.25">
      <c r="A14730" t="s">
        <v>136</v>
      </c>
      <c r="B14730" t="s">
        <v>128</v>
      </c>
      <c r="C14730">
        <v>2025</v>
      </c>
      <c r="D14730" t="s">
        <v>58</v>
      </c>
      <c r="E14730" t="s">
        <v>112</v>
      </c>
      <c r="F14730" t="s">
        <v>117</v>
      </c>
      <c r="G14730" t="s">
        <v>53</v>
      </c>
      <c r="H14730" t="s">
        <v>259</v>
      </c>
      <c r="I14730" t="s">
        <v>442</v>
      </c>
      <c r="J14730" s="3"/>
    </row>
    <row r="14731" spans="1:10" hidden="1" x14ac:dyDescent="0.25">
      <c r="A14731" t="s">
        <v>136</v>
      </c>
      <c r="B14731" t="s">
        <v>128</v>
      </c>
      <c r="C14731">
        <v>2025</v>
      </c>
      <c r="D14731" t="s">
        <v>58</v>
      </c>
      <c r="E14731" t="s">
        <v>112</v>
      </c>
      <c r="F14731" t="s">
        <v>117</v>
      </c>
      <c r="G14731" t="s">
        <v>53</v>
      </c>
      <c r="H14731" t="s">
        <v>257</v>
      </c>
      <c r="I14731" t="s">
        <v>408</v>
      </c>
      <c r="J14731" s="3">
        <v>10547746</v>
      </c>
    </row>
    <row r="14732" spans="1:10" hidden="1" x14ac:dyDescent="0.25">
      <c r="A14732" t="s">
        <v>136</v>
      </c>
      <c r="B14732" t="s">
        <v>128</v>
      </c>
      <c r="C14732">
        <v>2025</v>
      </c>
      <c r="D14732" t="s">
        <v>58</v>
      </c>
      <c r="E14732" t="s">
        <v>112</v>
      </c>
      <c r="F14732" t="s">
        <v>117</v>
      </c>
      <c r="G14732" t="s">
        <v>53</v>
      </c>
      <c r="H14732" t="s">
        <v>259</v>
      </c>
      <c r="I14732" t="s">
        <v>409</v>
      </c>
      <c r="J14732" s="3"/>
    </row>
    <row r="14733" spans="1:10" hidden="1" x14ac:dyDescent="0.25">
      <c r="A14733" t="s">
        <v>136</v>
      </c>
      <c r="B14733" t="s">
        <v>128</v>
      </c>
      <c r="C14733">
        <v>2025</v>
      </c>
      <c r="D14733" t="s">
        <v>58</v>
      </c>
      <c r="E14733" t="s">
        <v>112</v>
      </c>
      <c r="F14733" t="s">
        <v>117</v>
      </c>
      <c r="G14733" t="s">
        <v>53</v>
      </c>
      <c r="H14733" t="s">
        <v>259</v>
      </c>
      <c r="I14733" t="s">
        <v>671</v>
      </c>
      <c r="J14733" s="3"/>
    </row>
    <row r="14734" spans="1:10" hidden="1" x14ac:dyDescent="0.25">
      <c r="A14734" t="s">
        <v>136</v>
      </c>
      <c r="B14734" t="s">
        <v>128</v>
      </c>
      <c r="C14734">
        <v>2025</v>
      </c>
      <c r="D14734" t="s">
        <v>58</v>
      </c>
      <c r="E14734" t="s">
        <v>112</v>
      </c>
      <c r="F14734" t="s">
        <v>117</v>
      </c>
      <c r="G14734" t="s">
        <v>53</v>
      </c>
      <c r="H14734" t="s">
        <v>259</v>
      </c>
      <c r="I14734" t="s">
        <v>676</v>
      </c>
    </row>
    <row r="14735" spans="1:10" hidden="1" x14ac:dyDescent="0.25">
      <c r="A14735" t="s">
        <v>136</v>
      </c>
      <c r="B14735" t="s">
        <v>128</v>
      </c>
      <c r="C14735">
        <v>2025</v>
      </c>
      <c r="D14735" t="s">
        <v>58</v>
      </c>
      <c r="E14735" t="s">
        <v>112</v>
      </c>
      <c r="F14735" t="s">
        <v>117</v>
      </c>
      <c r="G14735" t="s">
        <v>53</v>
      </c>
      <c r="H14735" t="s">
        <v>259</v>
      </c>
      <c r="I14735" s="90" t="s">
        <v>549</v>
      </c>
      <c r="J14735" s="3"/>
    </row>
    <row r="14736" spans="1:10" hidden="1" x14ac:dyDescent="0.25">
      <c r="A14736" t="s">
        <v>136</v>
      </c>
      <c r="B14736" t="s">
        <v>128</v>
      </c>
      <c r="C14736">
        <v>2025</v>
      </c>
      <c r="D14736" t="s">
        <v>58</v>
      </c>
      <c r="E14736" t="s">
        <v>112</v>
      </c>
      <c r="F14736" t="s">
        <v>117</v>
      </c>
      <c r="G14736" t="s">
        <v>53</v>
      </c>
      <c r="H14736" t="s">
        <v>259</v>
      </c>
      <c r="I14736" t="s">
        <v>705</v>
      </c>
      <c r="J14736" s="3">
        <v>80094300</v>
      </c>
    </row>
    <row r="14737" spans="1:10" hidden="1" x14ac:dyDescent="0.25">
      <c r="A14737" t="s">
        <v>136</v>
      </c>
      <c r="B14737" t="s">
        <v>128</v>
      </c>
      <c r="C14737">
        <v>2025</v>
      </c>
      <c r="D14737" t="s">
        <v>58</v>
      </c>
      <c r="E14737" t="s">
        <v>112</v>
      </c>
      <c r="F14737" t="s">
        <v>117</v>
      </c>
      <c r="G14737" t="s">
        <v>53</v>
      </c>
      <c r="H14737" t="s">
        <v>259</v>
      </c>
      <c r="I14737" t="s">
        <v>410</v>
      </c>
    </row>
    <row r="14738" spans="1:10" hidden="1" x14ac:dyDescent="0.25">
      <c r="A14738" t="s">
        <v>136</v>
      </c>
      <c r="B14738" t="s">
        <v>128</v>
      </c>
      <c r="C14738">
        <v>2025</v>
      </c>
      <c r="D14738" t="s">
        <v>58</v>
      </c>
      <c r="E14738" t="s">
        <v>112</v>
      </c>
      <c r="F14738" t="s">
        <v>117</v>
      </c>
      <c r="G14738" t="s">
        <v>334</v>
      </c>
      <c r="H14738" t="s">
        <v>335</v>
      </c>
      <c r="I14738" t="s">
        <v>475</v>
      </c>
    </row>
    <row r="14739" spans="1:10" hidden="1" x14ac:dyDescent="0.25">
      <c r="A14739" t="s">
        <v>136</v>
      </c>
      <c r="B14739" t="s">
        <v>128</v>
      </c>
      <c r="C14739">
        <v>2025</v>
      </c>
      <c r="D14739" t="s">
        <v>58</v>
      </c>
      <c r="E14739" t="s">
        <v>112</v>
      </c>
      <c r="F14739" t="s">
        <v>117</v>
      </c>
      <c r="G14739" t="s">
        <v>318</v>
      </c>
      <c r="H14739" t="s">
        <v>180</v>
      </c>
      <c r="I14739" t="s">
        <v>671</v>
      </c>
    </row>
    <row r="14740" spans="1:10" hidden="1" x14ac:dyDescent="0.25">
      <c r="A14740" t="s">
        <v>136</v>
      </c>
      <c r="B14740" t="s">
        <v>128</v>
      </c>
      <c r="C14740">
        <v>2025</v>
      </c>
      <c r="D14740" t="s">
        <v>58</v>
      </c>
      <c r="E14740" t="s">
        <v>112</v>
      </c>
      <c r="F14740" t="s">
        <v>117</v>
      </c>
      <c r="G14740" t="s">
        <v>318</v>
      </c>
      <c r="H14740" t="s">
        <v>180</v>
      </c>
      <c r="I14740" t="s">
        <v>505</v>
      </c>
      <c r="J14740" s="3"/>
    </row>
    <row r="14741" spans="1:10" hidden="1" x14ac:dyDescent="0.25">
      <c r="A14741" t="s">
        <v>136</v>
      </c>
      <c r="B14741" t="s">
        <v>128</v>
      </c>
      <c r="C14741">
        <v>2025</v>
      </c>
      <c r="D14741" t="s">
        <v>58</v>
      </c>
      <c r="E14741" t="s">
        <v>112</v>
      </c>
      <c r="F14741" t="s">
        <v>117</v>
      </c>
      <c r="G14741" t="s">
        <v>318</v>
      </c>
      <c r="H14741" t="s">
        <v>180</v>
      </c>
      <c r="I14741" t="s">
        <v>413</v>
      </c>
      <c r="J14741" s="3">
        <v>2848589</v>
      </c>
    </row>
    <row r="14742" spans="1:10" hidden="1" x14ac:dyDescent="0.25">
      <c r="A14742" t="s">
        <v>136</v>
      </c>
      <c r="B14742" t="s">
        <v>128</v>
      </c>
      <c r="C14742">
        <v>2025</v>
      </c>
      <c r="D14742" t="s">
        <v>58</v>
      </c>
      <c r="E14742" t="s">
        <v>112</v>
      </c>
      <c r="F14742" t="s">
        <v>117</v>
      </c>
      <c r="G14742" t="s">
        <v>318</v>
      </c>
      <c r="H14742" t="s">
        <v>180</v>
      </c>
      <c r="I14742" t="s">
        <v>414</v>
      </c>
      <c r="J14742" s="3">
        <v>562000</v>
      </c>
    </row>
    <row r="14743" spans="1:10" hidden="1" x14ac:dyDescent="0.25">
      <c r="A14743" t="s">
        <v>136</v>
      </c>
      <c r="B14743" t="s">
        <v>128</v>
      </c>
      <c r="C14743">
        <v>2025</v>
      </c>
      <c r="D14743" t="s">
        <v>58</v>
      </c>
      <c r="E14743" t="s">
        <v>112</v>
      </c>
      <c r="F14743" t="s">
        <v>117</v>
      </c>
      <c r="G14743" t="s">
        <v>318</v>
      </c>
      <c r="H14743" t="s">
        <v>180</v>
      </c>
      <c r="I14743" t="s">
        <v>676</v>
      </c>
    </row>
    <row r="14744" spans="1:10" hidden="1" x14ac:dyDescent="0.25">
      <c r="A14744" t="s">
        <v>136</v>
      </c>
      <c r="B14744" t="s">
        <v>128</v>
      </c>
      <c r="C14744">
        <v>2025</v>
      </c>
      <c r="D14744" t="s">
        <v>58</v>
      </c>
      <c r="E14744" t="s">
        <v>112</v>
      </c>
      <c r="F14744" t="s">
        <v>117</v>
      </c>
      <c r="G14744" t="s">
        <v>318</v>
      </c>
      <c r="H14744" t="s">
        <v>180</v>
      </c>
      <c r="I14744" t="s">
        <v>503</v>
      </c>
    </row>
    <row r="14745" spans="1:10" hidden="1" x14ac:dyDescent="0.25">
      <c r="A14745" t="s">
        <v>136</v>
      </c>
      <c r="B14745" t="s">
        <v>128</v>
      </c>
      <c r="C14745">
        <v>2025</v>
      </c>
      <c r="D14745" t="s">
        <v>58</v>
      </c>
      <c r="E14745" t="s">
        <v>112</v>
      </c>
      <c r="F14745" t="s">
        <v>117</v>
      </c>
      <c r="G14745" t="s">
        <v>318</v>
      </c>
      <c r="H14745" t="s">
        <v>550</v>
      </c>
    </row>
    <row r="14746" spans="1:10" hidden="1" x14ac:dyDescent="0.25">
      <c r="A14746" t="s">
        <v>136</v>
      </c>
      <c r="B14746" t="s">
        <v>128</v>
      </c>
      <c r="C14746">
        <v>2025</v>
      </c>
      <c r="D14746" t="s">
        <v>58</v>
      </c>
      <c r="E14746" t="s">
        <v>112</v>
      </c>
      <c r="F14746" t="s">
        <v>117</v>
      </c>
      <c r="G14746" t="s">
        <v>318</v>
      </c>
      <c r="H14746" t="s">
        <v>279</v>
      </c>
      <c r="I14746" t="s">
        <v>414</v>
      </c>
      <c r="J14746" s="3">
        <v>1052000</v>
      </c>
    </row>
    <row r="14747" spans="1:10" hidden="1" x14ac:dyDescent="0.25">
      <c r="A14747" t="s">
        <v>136</v>
      </c>
      <c r="B14747" t="s">
        <v>128</v>
      </c>
      <c r="C14747">
        <v>2025</v>
      </c>
      <c r="D14747" t="s">
        <v>58</v>
      </c>
      <c r="E14747" t="s">
        <v>112</v>
      </c>
      <c r="F14747" t="s">
        <v>117</v>
      </c>
      <c r="G14747" t="s">
        <v>318</v>
      </c>
      <c r="H14747" t="s">
        <v>279</v>
      </c>
      <c r="I14747" t="s">
        <v>505</v>
      </c>
      <c r="J14747" s="3">
        <v>1830994</v>
      </c>
    </row>
    <row r="14748" spans="1:10" hidden="1" x14ac:dyDescent="0.25">
      <c r="A14748" t="s">
        <v>136</v>
      </c>
      <c r="B14748" t="s">
        <v>128</v>
      </c>
      <c r="C14748">
        <v>2025</v>
      </c>
      <c r="D14748" t="s">
        <v>58</v>
      </c>
      <c r="E14748" t="s">
        <v>112</v>
      </c>
      <c r="F14748" t="s">
        <v>117</v>
      </c>
      <c r="G14748" t="s">
        <v>318</v>
      </c>
      <c r="H14748" t="s">
        <v>279</v>
      </c>
    </row>
    <row r="14749" spans="1:10" hidden="1" x14ac:dyDescent="0.25">
      <c r="A14749" t="s">
        <v>136</v>
      </c>
      <c r="B14749" t="s">
        <v>128</v>
      </c>
      <c r="C14749">
        <v>2025</v>
      </c>
      <c r="D14749" t="s">
        <v>58</v>
      </c>
      <c r="E14749" t="s">
        <v>112</v>
      </c>
      <c r="F14749" t="s">
        <v>117</v>
      </c>
      <c r="G14749" t="s">
        <v>318</v>
      </c>
      <c r="H14749" t="s">
        <v>279</v>
      </c>
    </row>
    <row r="14750" spans="1:10" hidden="1" x14ac:dyDescent="0.25">
      <c r="A14750" t="s">
        <v>136</v>
      </c>
      <c r="B14750" t="s">
        <v>128</v>
      </c>
      <c r="C14750">
        <v>2025</v>
      </c>
      <c r="D14750" t="s">
        <v>58</v>
      </c>
      <c r="E14750" t="s">
        <v>112</v>
      </c>
      <c r="F14750" t="s">
        <v>117</v>
      </c>
      <c r="G14750" t="s">
        <v>318</v>
      </c>
      <c r="H14750" t="s">
        <v>279</v>
      </c>
    </row>
    <row r="14751" spans="1:10" hidden="1" x14ac:dyDescent="0.25">
      <c r="A14751" t="s">
        <v>136</v>
      </c>
      <c r="B14751" t="s">
        <v>128</v>
      </c>
      <c r="C14751">
        <v>2025</v>
      </c>
      <c r="D14751" t="s">
        <v>58</v>
      </c>
      <c r="E14751" t="s">
        <v>112</v>
      </c>
      <c r="F14751" t="s">
        <v>117</v>
      </c>
      <c r="G14751" t="s">
        <v>665</v>
      </c>
      <c r="H14751" t="s">
        <v>550</v>
      </c>
      <c r="I14751" t="s">
        <v>505</v>
      </c>
      <c r="J14751" s="3">
        <v>2954493</v>
      </c>
    </row>
    <row r="14752" spans="1:10" hidden="1" x14ac:dyDescent="0.25">
      <c r="A14752" t="s">
        <v>136</v>
      </c>
      <c r="B14752" t="s">
        <v>128</v>
      </c>
      <c r="C14752">
        <v>2025</v>
      </c>
      <c r="D14752" t="s">
        <v>58</v>
      </c>
      <c r="E14752" t="s">
        <v>112</v>
      </c>
      <c r="F14752" t="s">
        <v>117</v>
      </c>
      <c r="G14752" t="s">
        <v>665</v>
      </c>
      <c r="H14752" t="s">
        <v>550</v>
      </c>
      <c r="I14752" t="s">
        <v>676</v>
      </c>
    </row>
    <row r="14753" spans="1:10" hidden="1" x14ac:dyDescent="0.25">
      <c r="A14753" t="s">
        <v>136</v>
      </c>
      <c r="B14753" t="s">
        <v>128</v>
      </c>
      <c r="C14753">
        <v>2025</v>
      </c>
      <c r="D14753" t="s">
        <v>58</v>
      </c>
      <c r="E14753" t="s">
        <v>112</v>
      </c>
      <c r="F14753" t="s">
        <v>117</v>
      </c>
      <c r="G14753" t="s">
        <v>47</v>
      </c>
      <c r="H14753" t="s">
        <v>677</v>
      </c>
      <c r="I14753" t="s">
        <v>408</v>
      </c>
    </row>
    <row r="14754" spans="1:10" hidden="1" x14ac:dyDescent="0.25">
      <c r="A14754" t="s">
        <v>136</v>
      </c>
      <c r="B14754" t="s">
        <v>128</v>
      </c>
      <c r="C14754">
        <v>2025</v>
      </c>
      <c r="D14754" t="s">
        <v>58</v>
      </c>
      <c r="E14754" t="s">
        <v>112</v>
      </c>
      <c r="F14754" t="s">
        <v>117</v>
      </c>
      <c r="G14754" t="s">
        <v>47</v>
      </c>
      <c r="H14754" t="s">
        <v>677</v>
      </c>
      <c r="I14754" t="s">
        <v>739</v>
      </c>
    </row>
    <row r="14755" spans="1:10" hidden="1" x14ac:dyDescent="0.25">
      <c r="A14755" t="s">
        <v>136</v>
      </c>
      <c r="B14755" t="s">
        <v>128</v>
      </c>
      <c r="C14755">
        <v>2025</v>
      </c>
      <c r="D14755" t="s">
        <v>58</v>
      </c>
      <c r="E14755" t="s">
        <v>112</v>
      </c>
      <c r="F14755" t="s">
        <v>117</v>
      </c>
      <c r="G14755" t="s">
        <v>319</v>
      </c>
      <c r="H14755" t="s">
        <v>181</v>
      </c>
    </row>
    <row r="14756" spans="1:10" hidden="1" x14ac:dyDescent="0.25">
      <c r="A14756" t="s">
        <v>136</v>
      </c>
      <c r="B14756" t="s">
        <v>128</v>
      </c>
      <c r="C14756">
        <v>2025</v>
      </c>
      <c r="D14756" t="s">
        <v>58</v>
      </c>
      <c r="E14756" t="s">
        <v>112</v>
      </c>
      <c r="F14756" t="s">
        <v>117</v>
      </c>
      <c r="G14756" t="s">
        <v>319</v>
      </c>
      <c r="H14756" t="s">
        <v>320</v>
      </c>
    </row>
    <row r="14757" spans="1:10" hidden="1" x14ac:dyDescent="0.25">
      <c r="A14757" t="s">
        <v>137</v>
      </c>
      <c r="B14757" t="s">
        <v>128</v>
      </c>
      <c r="C14757">
        <v>2025</v>
      </c>
      <c r="D14757" t="s">
        <v>58</v>
      </c>
      <c r="E14757" t="s">
        <v>52</v>
      </c>
      <c r="F14757" t="s">
        <v>142</v>
      </c>
      <c r="G14757" t="s">
        <v>301</v>
      </c>
      <c r="H14757" t="s">
        <v>210</v>
      </c>
      <c r="I14757" t="s">
        <v>374</v>
      </c>
      <c r="J14757" s="3">
        <v>252938962</v>
      </c>
    </row>
    <row r="14758" spans="1:10" hidden="1" x14ac:dyDescent="0.25">
      <c r="A14758" t="s">
        <v>137</v>
      </c>
      <c r="B14758" t="s">
        <v>128</v>
      </c>
      <c r="C14758">
        <v>2025</v>
      </c>
      <c r="D14758" t="s">
        <v>58</v>
      </c>
      <c r="E14758" t="s">
        <v>52</v>
      </c>
      <c r="F14758" t="s">
        <v>152</v>
      </c>
      <c r="G14758" t="s">
        <v>149</v>
      </c>
      <c r="H14758" t="s">
        <v>211</v>
      </c>
    </row>
    <row r="14759" spans="1:10" hidden="1" x14ac:dyDescent="0.25">
      <c r="A14759" t="s">
        <v>137</v>
      </c>
      <c r="B14759" t="s">
        <v>128</v>
      </c>
      <c r="C14759">
        <v>2025</v>
      </c>
      <c r="D14759" t="s">
        <v>58</v>
      </c>
      <c r="E14759" t="s">
        <v>52</v>
      </c>
      <c r="F14759" t="s">
        <v>152</v>
      </c>
      <c r="G14759" t="s">
        <v>213</v>
      </c>
      <c r="H14759" t="s">
        <v>214</v>
      </c>
    </row>
    <row r="14760" spans="1:10" hidden="1" x14ac:dyDescent="0.25">
      <c r="A14760" t="s">
        <v>137</v>
      </c>
      <c r="B14760" t="s">
        <v>128</v>
      </c>
      <c r="C14760">
        <v>2025</v>
      </c>
      <c r="D14760" t="s">
        <v>58</v>
      </c>
      <c r="E14760" t="s">
        <v>52</v>
      </c>
      <c r="F14760" t="s">
        <v>152</v>
      </c>
      <c r="G14760" t="s">
        <v>217</v>
      </c>
      <c r="H14760" t="s">
        <v>218</v>
      </c>
    </row>
    <row r="14761" spans="1:10" hidden="1" x14ac:dyDescent="0.25">
      <c r="A14761" t="s">
        <v>137</v>
      </c>
      <c r="B14761" t="s">
        <v>128</v>
      </c>
      <c r="C14761">
        <v>2025</v>
      </c>
      <c r="D14761" t="s">
        <v>58</v>
      </c>
      <c r="E14761" t="s">
        <v>52</v>
      </c>
      <c r="F14761" t="s">
        <v>142</v>
      </c>
      <c r="G14761" t="s">
        <v>300</v>
      </c>
      <c r="H14761" t="s">
        <v>224</v>
      </c>
      <c r="J14761" s="3">
        <v>-9097217.1799999997</v>
      </c>
    </row>
    <row r="14762" spans="1:10" hidden="1" x14ac:dyDescent="0.25">
      <c r="A14762" t="s">
        <v>137</v>
      </c>
      <c r="B14762" t="s">
        <v>128</v>
      </c>
      <c r="C14762">
        <v>2025</v>
      </c>
      <c r="D14762" t="s">
        <v>58</v>
      </c>
      <c r="E14762" t="s">
        <v>52</v>
      </c>
      <c r="F14762" t="s">
        <v>142</v>
      </c>
      <c r="G14762" t="s">
        <v>300</v>
      </c>
      <c r="H14762" t="s">
        <v>303</v>
      </c>
    </row>
    <row r="14763" spans="1:10" hidden="1" x14ac:dyDescent="0.25">
      <c r="A14763" t="s">
        <v>137</v>
      </c>
      <c r="B14763" t="s">
        <v>128</v>
      </c>
      <c r="C14763">
        <v>2025</v>
      </c>
      <c r="D14763" t="s">
        <v>58</v>
      </c>
      <c r="E14763" t="s">
        <v>52</v>
      </c>
      <c r="F14763" t="s">
        <v>142</v>
      </c>
      <c r="G14763" t="s">
        <v>270</v>
      </c>
      <c r="H14763" t="s">
        <v>269</v>
      </c>
    </row>
    <row r="14764" spans="1:10" hidden="1" x14ac:dyDescent="0.25">
      <c r="A14764" t="s">
        <v>137</v>
      </c>
      <c r="B14764" t="s">
        <v>128</v>
      </c>
      <c r="C14764">
        <v>2025</v>
      </c>
      <c r="D14764" t="s">
        <v>58</v>
      </c>
      <c r="E14764" t="s">
        <v>52</v>
      </c>
      <c r="F14764" t="s">
        <v>142</v>
      </c>
      <c r="G14764" t="s">
        <v>270</v>
      </c>
      <c r="H14764" t="s">
        <v>271</v>
      </c>
      <c r="J14764" s="3">
        <v>273109.2</v>
      </c>
    </row>
    <row r="14765" spans="1:10" hidden="1" x14ac:dyDescent="0.25">
      <c r="A14765" t="s">
        <v>137</v>
      </c>
      <c r="B14765" t="s">
        <v>128</v>
      </c>
      <c r="C14765">
        <v>2025</v>
      </c>
      <c r="D14765" t="s">
        <v>58</v>
      </c>
      <c r="E14765" t="s">
        <v>52</v>
      </c>
      <c r="F14765" t="s">
        <v>142</v>
      </c>
      <c r="G14765" t="s">
        <v>270</v>
      </c>
      <c r="H14765" t="s">
        <v>486</v>
      </c>
      <c r="J14765" s="3">
        <v>-4639667.32</v>
      </c>
    </row>
    <row r="14766" spans="1:10" hidden="1" x14ac:dyDescent="0.25">
      <c r="A14766" t="s">
        <v>137</v>
      </c>
      <c r="B14766" t="s">
        <v>128</v>
      </c>
      <c r="C14766">
        <v>2025</v>
      </c>
      <c r="D14766" t="s">
        <v>58</v>
      </c>
      <c r="E14766" t="s">
        <v>52</v>
      </c>
      <c r="F14766" t="s">
        <v>152</v>
      </c>
      <c r="G14766" t="s">
        <v>56</v>
      </c>
      <c r="H14766" t="s">
        <v>608</v>
      </c>
    </row>
    <row r="14767" spans="1:10" hidden="1" x14ac:dyDescent="0.25">
      <c r="A14767" t="s">
        <v>137</v>
      </c>
      <c r="B14767" t="s">
        <v>128</v>
      </c>
      <c r="C14767">
        <v>2025</v>
      </c>
      <c r="D14767" t="s">
        <v>58</v>
      </c>
      <c r="E14767" t="s">
        <v>52</v>
      </c>
      <c r="F14767" t="s">
        <v>152</v>
      </c>
      <c r="G14767" t="s">
        <v>794</v>
      </c>
      <c r="H14767" t="s">
        <v>795</v>
      </c>
      <c r="J14767" s="16"/>
    </row>
    <row r="14768" spans="1:10" hidden="1" x14ac:dyDescent="0.25">
      <c r="A14768" t="s">
        <v>137</v>
      </c>
      <c r="B14768" t="s">
        <v>128</v>
      </c>
      <c r="C14768">
        <v>2025</v>
      </c>
      <c r="D14768" t="s">
        <v>58</v>
      </c>
      <c r="E14768" t="s">
        <v>45</v>
      </c>
      <c r="F14768" t="s">
        <v>46</v>
      </c>
      <c r="G14768" t="s">
        <v>54</v>
      </c>
      <c r="H14768" t="s">
        <v>681</v>
      </c>
      <c r="I14768" t="s">
        <v>375</v>
      </c>
      <c r="J14768" s="3">
        <v>20000000</v>
      </c>
    </row>
    <row r="14769" spans="1:10" hidden="1" x14ac:dyDescent="0.25">
      <c r="A14769" t="s">
        <v>137</v>
      </c>
      <c r="B14769" t="s">
        <v>128</v>
      </c>
      <c r="C14769">
        <v>2025</v>
      </c>
      <c r="D14769" t="s">
        <v>58</v>
      </c>
      <c r="E14769" t="s">
        <v>45</v>
      </c>
      <c r="F14769" t="s">
        <v>46</v>
      </c>
      <c r="G14769" t="s">
        <v>54</v>
      </c>
      <c r="H14769" t="s">
        <v>11</v>
      </c>
      <c r="I14769" t="s">
        <v>556</v>
      </c>
      <c r="J14769" s="3">
        <v>2300000</v>
      </c>
    </row>
    <row r="14770" spans="1:10" hidden="1" x14ac:dyDescent="0.25">
      <c r="A14770" t="s">
        <v>137</v>
      </c>
      <c r="B14770" t="s">
        <v>128</v>
      </c>
      <c r="C14770">
        <v>2025</v>
      </c>
      <c r="D14770" t="s">
        <v>58</v>
      </c>
      <c r="E14770" t="s">
        <v>45</v>
      </c>
      <c r="F14770" t="s">
        <v>46</v>
      </c>
      <c r="G14770" t="s">
        <v>54</v>
      </c>
      <c r="H14770" t="s">
        <v>11</v>
      </c>
      <c r="I14770" t="s">
        <v>557</v>
      </c>
    </row>
    <row r="14771" spans="1:10" hidden="1" x14ac:dyDescent="0.25">
      <c r="A14771" t="s">
        <v>137</v>
      </c>
      <c r="B14771" t="s">
        <v>128</v>
      </c>
      <c r="C14771">
        <v>2025</v>
      </c>
      <c r="D14771" t="s">
        <v>58</v>
      </c>
      <c r="E14771" t="s">
        <v>45</v>
      </c>
      <c r="F14771" t="s">
        <v>46</v>
      </c>
      <c r="G14771" t="s">
        <v>54</v>
      </c>
      <c r="H14771" t="s">
        <v>693</v>
      </c>
      <c r="I14771" s="90" t="s">
        <v>817</v>
      </c>
    </row>
    <row r="14772" spans="1:10" hidden="1" x14ac:dyDescent="0.25">
      <c r="A14772" t="s">
        <v>137</v>
      </c>
      <c r="B14772" t="s">
        <v>128</v>
      </c>
      <c r="C14772">
        <v>2025</v>
      </c>
      <c r="D14772" t="s">
        <v>58</v>
      </c>
      <c r="E14772" t="s">
        <v>45</v>
      </c>
      <c r="F14772" t="s">
        <v>46</v>
      </c>
      <c r="G14772" t="s">
        <v>54</v>
      </c>
      <c r="H14772" t="s">
        <v>693</v>
      </c>
      <c r="I14772" t="s">
        <v>520</v>
      </c>
      <c r="J14772" s="3">
        <v>1118917</v>
      </c>
    </row>
    <row r="14773" spans="1:10" hidden="1" x14ac:dyDescent="0.25">
      <c r="A14773" t="s">
        <v>137</v>
      </c>
      <c r="B14773" t="s">
        <v>128</v>
      </c>
      <c r="C14773">
        <v>2025</v>
      </c>
      <c r="D14773" t="s">
        <v>58</v>
      </c>
      <c r="E14773" t="s">
        <v>45</v>
      </c>
      <c r="F14773" t="s">
        <v>46</v>
      </c>
      <c r="G14773" t="s">
        <v>54</v>
      </c>
      <c r="H14773" t="s">
        <v>12</v>
      </c>
      <c r="I14773" t="s">
        <v>556</v>
      </c>
      <c r="J14773" s="3">
        <v>200000</v>
      </c>
    </row>
    <row r="14774" spans="1:10" hidden="1" x14ac:dyDescent="0.25">
      <c r="A14774" t="s">
        <v>137</v>
      </c>
      <c r="B14774" t="s">
        <v>128</v>
      </c>
      <c r="C14774">
        <v>2025</v>
      </c>
      <c r="D14774" t="s">
        <v>58</v>
      </c>
      <c r="E14774" t="s">
        <v>45</v>
      </c>
      <c r="F14774" t="s">
        <v>46</v>
      </c>
      <c r="G14774" t="s">
        <v>54</v>
      </c>
      <c r="H14774" t="s">
        <v>12</v>
      </c>
      <c r="I14774" t="s">
        <v>557</v>
      </c>
    </row>
    <row r="14775" spans="1:10" hidden="1" x14ac:dyDescent="0.25">
      <c r="A14775" t="s">
        <v>137</v>
      </c>
      <c r="B14775" t="s">
        <v>128</v>
      </c>
      <c r="C14775">
        <v>2025</v>
      </c>
      <c r="D14775" t="s">
        <v>58</v>
      </c>
      <c r="E14775" t="s">
        <v>45</v>
      </c>
      <c r="F14775" t="s">
        <v>46</v>
      </c>
      <c r="G14775" t="s">
        <v>54</v>
      </c>
      <c r="H14775" t="s">
        <v>12</v>
      </c>
    </row>
    <row r="14776" spans="1:10" hidden="1" x14ac:dyDescent="0.25">
      <c r="A14776" t="s">
        <v>137</v>
      </c>
      <c r="B14776" t="s">
        <v>128</v>
      </c>
      <c r="C14776">
        <v>2025</v>
      </c>
      <c r="D14776" t="s">
        <v>58</v>
      </c>
      <c r="E14776" t="s">
        <v>45</v>
      </c>
      <c r="F14776" t="s">
        <v>46</v>
      </c>
      <c r="G14776" t="s">
        <v>54</v>
      </c>
      <c r="H14776" t="s">
        <v>13</v>
      </c>
      <c r="I14776" s="90" t="s">
        <v>817</v>
      </c>
      <c r="J14776" s="222"/>
    </row>
    <row r="14777" spans="1:10" hidden="1" x14ac:dyDescent="0.25">
      <c r="A14777" t="s">
        <v>137</v>
      </c>
      <c r="B14777" t="s">
        <v>128</v>
      </c>
      <c r="C14777">
        <v>2025</v>
      </c>
      <c r="D14777" t="s">
        <v>58</v>
      </c>
      <c r="E14777" t="s">
        <v>45</v>
      </c>
      <c r="F14777" t="s">
        <v>46</v>
      </c>
      <c r="G14777" t="s">
        <v>54</v>
      </c>
      <c r="H14777" t="s">
        <v>13</v>
      </c>
      <c r="I14777" t="s">
        <v>556</v>
      </c>
      <c r="J14777" s="3">
        <v>208333</v>
      </c>
    </row>
    <row r="14778" spans="1:10" hidden="1" x14ac:dyDescent="0.25">
      <c r="A14778" t="s">
        <v>137</v>
      </c>
      <c r="B14778" t="s">
        <v>128</v>
      </c>
      <c r="C14778">
        <v>2025</v>
      </c>
      <c r="D14778" t="s">
        <v>58</v>
      </c>
      <c r="E14778" t="s">
        <v>45</v>
      </c>
      <c r="F14778" t="s">
        <v>46</v>
      </c>
      <c r="G14778" t="s">
        <v>54</v>
      </c>
      <c r="H14778" t="s">
        <v>13</v>
      </c>
      <c r="I14778" s="223" t="s">
        <v>591</v>
      </c>
      <c r="J14778" s="18"/>
    </row>
    <row r="14779" spans="1:10" hidden="1" x14ac:dyDescent="0.25">
      <c r="A14779" t="s">
        <v>137</v>
      </c>
      <c r="B14779" t="s">
        <v>128</v>
      </c>
      <c r="C14779">
        <v>2025</v>
      </c>
      <c r="D14779" t="s">
        <v>58</v>
      </c>
      <c r="E14779" t="s">
        <v>45</v>
      </c>
      <c r="F14779" t="s">
        <v>46</v>
      </c>
      <c r="G14779" t="s">
        <v>54</v>
      </c>
      <c r="H14779" t="s">
        <v>13</v>
      </c>
      <c r="I14779" s="90" t="s">
        <v>816</v>
      </c>
      <c r="J14779" s="3"/>
    </row>
    <row r="14780" spans="1:10" hidden="1" x14ac:dyDescent="0.25">
      <c r="A14780" t="s">
        <v>137</v>
      </c>
      <c r="B14780" t="s">
        <v>128</v>
      </c>
      <c r="C14780">
        <v>2025</v>
      </c>
      <c r="D14780" t="s">
        <v>58</v>
      </c>
      <c r="E14780" t="s">
        <v>45</v>
      </c>
      <c r="F14780" t="s">
        <v>46</v>
      </c>
      <c r="G14780" t="s">
        <v>54</v>
      </c>
      <c r="H14780" t="s">
        <v>14</v>
      </c>
      <c r="I14780" t="s">
        <v>375</v>
      </c>
    </row>
    <row r="14781" spans="1:10" hidden="1" x14ac:dyDescent="0.25">
      <c r="A14781" t="s">
        <v>137</v>
      </c>
      <c r="B14781" t="s">
        <v>128</v>
      </c>
      <c r="C14781">
        <v>2025</v>
      </c>
      <c r="D14781" t="s">
        <v>58</v>
      </c>
      <c r="E14781" t="s">
        <v>45</v>
      </c>
      <c r="F14781" t="s">
        <v>46</v>
      </c>
      <c r="G14781" t="s">
        <v>54</v>
      </c>
      <c r="H14781" t="s">
        <v>14</v>
      </c>
      <c r="I14781" t="s">
        <v>557</v>
      </c>
    </row>
    <row r="14782" spans="1:10" hidden="1" x14ac:dyDescent="0.25">
      <c r="A14782" t="s">
        <v>137</v>
      </c>
      <c r="B14782" t="s">
        <v>128</v>
      </c>
      <c r="C14782">
        <v>2025</v>
      </c>
      <c r="D14782" t="s">
        <v>58</v>
      </c>
      <c r="E14782" t="s">
        <v>45</v>
      </c>
      <c r="F14782" t="s">
        <v>46</v>
      </c>
      <c r="G14782" t="s">
        <v>54</v>
      </c>
      <c r="H14782" t="s">
        <v>14</v>
      </c>
      <c r="I14782" t="s">
        <v>672</v>
      </c>
    </row>
    <row r="14783" spans="1:10" hidden="1" x14ac:dyDescent="0.25">
      <c r="A14783" t="s">
        <v>137</v>
      </c>
      <c r="B14783" t="s">
        <v>128</v>
      </c>
      <c r="C14783">
        <v>2025</v>
      </c>
      <c r="D14783" t="s">
        <v>58</v>
      </c>
      <c r="E14783" t="s">
        <v>45</v>
      </c>
      <c r="F14783" t="s">
        <v>46</v>
      </c>
      <c r="G14783" t="s">
        <v>54</v>
      </c>
      <c r="H14783" t="s">
        <v>14</v>
      </c>
      <c r="I14783" t="s">
        <v>556</v>
      </c>
      <c r="J14783" s="3">
        <v>25000</v>
      </c>
    </row>
    <row r="14784" spans="1:10" hidden="1" x14ac:dyDescent="0.25">
      <c r="A14784" t="s">
        <v>137</v>
      </c>
      <c r="B14784" t="s">
        <v>128</v>
      </c>
      <c r="C14784">
        <v>2025</v>
      </c>
      <c r="D14784" t="s">
        <v>58</v>
      </c>
      <c r="E14784" t="s">
        <v>45</v>
      </c>
      <c r="F14784" t="s">
        <v>46</v>
      </c>
      <c r="G14784" t="s">
        <v>54</v>
      </c>
      <c r="H14784" t="s">
        <v>15</v>
      </c>
      <c r="I14784" t="s">
        <v>375</v>
      </c>
    </row>
    <row r="14785" spans="1:10" hidden="1" x14ac:dyDescent="0.25">
      <c r="A14785" t="s">
        <v>137</v>
      </c>
      <c r="B14785" t="s">
        <v>128</v>
      </c>
      <c r="C14785">
        <v>2025</v>
      </c>
      <c r="D14785" t="s">
        <v>58</v>
      </c>
      <c r="E14785" t="s">
        <v>45</v>
      </c>
      <c r="F14785" t="s">
        <v>46</v>
      </c>
      <c r="G14785" t="s">
        <v>54</v>
      </c>
      <c r="H14785" t="s">
        <v>15</v>
      </c>
      <c r="I14785" t="s">
        <v>556</v>
      </c>
      <c r="J14785" s="3">
        <v>208333</v>
      </c>
    </row>
    <row r="14786" spans="1:10" hidden="1" x14ac:dyDescent="0.25">
      <c r="A14786" t="s">
        <v>137</v>
      </c>
      <c r="B14786" t="s">
        <v>128</v>
      </c>
      <c r="C14786">
        <v>2025</v>
      </c>
      <c r="D14786" t="s">
        <v>58</v>
      </c>
      <c r="E14786" t="s">
        <v>45</v>
      </c>
      <c r="F14786" t="s">
        <v>46</v>
      </c>
      <c r="G14786" t="s">
        <v>54</v>
      </c>
      <c r="H14786" t="s">
        <v>15</v>
      </c>
      <c r="I14786" t="s">
        <v>557</v>
      </c>
    </row>
    <row r="14787" spans="1:10" hidden="1" x14ac:dyDescent="0.25">
      <c r="A14787" t="s">
        <v>137</v>
      </c>
      <c r="B14787" t="s">
        <v>128</v>
      </c>
      <c r="C14787">
        <v>2025</v>
      </c>
      <c r="D14787" t="s">
        <v>58</v>
      </c>
      <c r="E14787" t="s">
        <v>45</v>
      </c>
      <c r="F14787" t="s">
        <v>46</v>
      </c>
      <c r="G14787" t="s">
        <v>54</v>
      </c>
      <c r="H14787" t="s">
        <v>16</v>
      </c>
      <c r="I14787" t="s">
        <v>375</v>
      </c>
      <c r="J14787" s="3">
        <v>833333</v>
      </c>
    </row>
    <row r="14788" spans="1:10" hidden="1" x14ac:dyDescent="0.25">
      <c r="A14788" t="s">
        <v>137</v>
      </c>
      <c r="B14788" t="s">
        <v>128</v>
      </c>
      <c r="C14788">
        <v>2025</v>
      </c>
      <c r="D14788" t="s">
        <v>58</v>
      </c>
      <c r="E14788" t="s">
        <v>45</v>
      </c>
      <c r="F14788" t="s">
        <v>46</v>
      </c>
      <c r="G14788" t="s">
        <v>54</v>
      </c>
      <c r="H14788" t="s">
        <v>16</v>
      </c>
      <c r="I14788" t="s">
        <v>806</v>
      </c>
    </row>
    <row r="14789" spans="1:10" hidden="1" x14ac:dyDescent="0.25">
      <c r="A14789" t="s">
        <v>137</v>
      </c>
      <c r="B14789" t="s">
        <v>128</v>
      </c>
      <c r="C14789">
        <v>2025</v>
      </c>
      <c r="D14789" t="s">
        <v>58</v>
      </c>
      <c r="E14789" t="s">
        <v>45</v>
      </c>
      <c r="F14789" t="s">
        <v>46</v>
      </c>
      <c r="G14789" t="s">
        <v>54</v>
      </c>
      <c r="H14789" t="s">
        <v>16</v>
      </c>
      <c r="I14789" t="s">
        <v>556</v>
      </c>
      <c r="J14789" s="3">
        <v>95833</v>
      </c>
    </row>
    <row r="14790" spans="1:10" hidden="1" x14ac:dyDescent="0.25">
      <c r="A14790" t="s">
        <v>137</v>
      </c>
      <c r="B14790" s="20" t="s">
        <v>128</v>
      </c>
      <c r="C14790" s="20">
        <v>2025</v>
      </c>
      <c r="D14790" s="20" t="s">
        <v>58</v>
      </c>
      <c r="E14790" s="20" t="s">
        <v>45</v>
      </c>
      <c r="F14790" s="20" t="s">
        <v>46</v>
      </c>
      <c r="G14790" s="20" t="s">
        <v>54</v>
      </c>
      <c r="H14790" s="20" t="s">
        <v>17</v>
      </c>
      <c r="I14790" s="220" t="s">
        <v>714</v>
      </c>
      <c r="J14790" s="20"/>
    </row>
    <row r="14791" spans="1:10" hidden="1" x14ac:dyDescent="0.25">
      <c r="A14791" t="s">
        <v>137</v>
      </c>
      <c r="B14791" t="s">
        <v>128</v>
      </c>
      <c r="C14791">
        <v>2025</v>
      </c>
      <c r="D14791" t="s">
        <v>58</v>
      </c>
      <c r="E14791" t="s">
        <v>45</v>
      </c>
      <c r="F14791" t="s">
        <v>46</v>
      </c>
      <c r="G14791" t="s">
        <v>54</v>
      </c>
      <c r="H14791" t="s">
        <v>331</v>
      </c>
    </row>
    <row r="14792" spans="1:10" hidden="1" x14ac:dyDescent="0.25">
      <c r="A14792" t="s">
        <v>137</v>
      </c>
      <c r="B14792" t="s">
        <v>128</v>
      </c>
      <c r="C14792">
        <v>2025</v>
      </c>
      <c r="D14792" t="s">
        <v>58</v>
      </c>
      <c r="E14792" t="s">
        <v>45</v>
      </c>
      <c r="F14792" t="s">
        <v>46</v>
      </c>
      <c r="G14792" t="s">
        <v>54</v>
      </c>
      <c r="H14792" t="s">
        <v>445</v>
      </c>
    </row>
    <row r="14793" spans="1:10" hidden="1" x14ac:dyDescent="0.25">
      <c r="A14793" t="s">
        <v>137</v>
      </c>
      <c r="B14793" t="s">
        <v>128</v>
      </c>
      <c r="C14793">
        <v>2025</v>
      </c>
      <c r="D14793" t="s">
        <v>58</v>
      </c>
      <c r="E14793" t="s">
        <v>45</v>
      </c>
      <c r="F14793" t="s">
        <v>46</v>
      </c>
      <c r="G14793" t="s">
        <v>54</v>
      </c>
      <c r="H14793" t="s">
        <v>195</v>
      </c>
      <c r="I14793" s="90" t="s">
        <v>833</v>
      </c>
    </row>
    <row r="14794" spans="1:10" hidden="1" x14ac:dyDescent="0.25">
      <c r="A14794" t="s">
        <v>137</v>
      </c>
      <c r="B14794" t="s">
        <v>128</v>
      </c>
      <c r="C14794">
        <v>2025</v>
      </c>
      <c r="D14794" t="s">
        <v>58</v>
      </c>
      <c r="E14794" t="s">
        <v>45</v>
      </c>
      <c r="F14794" t="s">
        <v>46</v>
      </c>
      <c r="G14794" t="s">
        <v>54</v>
      </c>
      <c r="H14794" t="s">
        <v>195</v>
      </c>
      <c r="I14794" t="s">
        <v>657</v>
      </c>
      <c r="J14794" s="3"/>
    </row>
    <row r="14795" spans="1:10" hidden="1" x14ac:dyDescent="0.25">
      <c r="A14795" t="s">
        <v>137</v>
      </c>
      <c r="B14795" t="s">
        <v>128</v>
      </c>
      <c r="C14795">
        <v>2025</v>
      </c>
      <c r="D14795" t="s">
        <v>58</v>
      </c>
      <c r="E14795" t="s">
        <v>45</v>
      </c>
      <c r="F14795" t="s">
        <v>46</v>
      </c>
      <c r="G14795" t="s">
        <v>54</v>
      </c>
      <c r="H14795" t="s">
        <v>195</v>
      </c>
      <c r="I14795" t="s">
        <v>654</v>
      </c>
    </row>
    <row r="14796" spans="1:10" hidden="1" x14ac:dyDescent="0.25">
      <c r="A14796" t="s">
        <v>137</v>
      </c>
      <c r="B14796" t="s">
        <v>128</v>
      </c>
      <c r="C14796">
        <v>2025</v>
      </c>
      <c r="D14796" t="s">
        <v>58</v>
      </c>
      <c r="E14796" t="s">
        <v>45</v>
      </c>
      <c r="F14796" t="s">
        <v>46</v>
      </c>
      <c r="G14796" t="s">
        <v>54</v>
      </c>
      <c r="H14796" t="s">
        <v>445</v>
      </c>
    </row>
    <row r="14797" spans="1:10" hidden="1" x14ac:dyDescent="0.25">
      <c r="A14797" t="s">
        <v>137</v>
      </c>
      <c r="B14797" t="s">
        <v>128</v>
      </c>
      <c r="C14797">
        <v>2025</v>
      </c>
      <c r="D14797" t="s">
        <v>58</v>
      </c>
      <c r="E14797" t="s">
        <v>45</v>
      </c>
      <c r="F14797" t="s">
        <v>46</v>
      </c>
      <c r="G14797" t="s">
        <v>54</v>
      </c>
      <c r="H14797" t="s">
        <v>18</v>
      </c>
      <c r="I14797" t="s">
        <v>559</v>
      </c>
      <c r="J14797" s="3">
        <v>85086</v>
      </c>
    </row>
    <row r="14798" spans="1:10" hidden="1" x14ac:dyDescent="0.25">
      <c r="A14798" t="s">
        <v>137</v>
      </c>
      <c r="B14798" t="s">
        <v>128</v>
      </c>
      <c r="C14798">
        <v>2025</v>
      </c>
      <c r="D14798" t="s">
        <v>58</v>
      </c>
      <c r="E14798" t="s">
        <v>45</v>
      </c>
      <c r="F14798" t="s">
        <v>46</v>
      </c>
      <c r="G14798" t="s">
        <v>54</v>
      </c>
      <c r="H14798" t="s">
        <v>513</v>
      </c>
      <c r="I14798" t="s">
        <v>581</v>
      </c>
    </row>
    <row r="14799" spans="1:10" hidden="1" x14ac:dyDescent="0.25">
      <c r="A14799" t="s">
        <v>137</v>
      </c>
      <c r="B14799" t="s">
        <v>128</v>
      </c>
      <c r="C14799">
        <v>2025</v>
      </c>
      <c r="D14799" t="s">
        <v>58</v>
      </c>
      <c r="E14799" t="s">
        <v>45</v>
      </c>
      <c r="F14799" t="s">
        <v>46</v>
      </c>
      <c r="G14799" t="s">
        <v>54</v>
      </c>
      <c r="H14799" t="s">
        <v>19</v>
      </c>
      <c r="I14799" t="s">
        <v>398</v>
      </c>
      <c r="J14799" s="3">
        <v>1956000</v>
      </c>
    </row>
    <row r="14800" spans="1:10" hidden="1" x14ac:dyDescent="0.25">
      <c r="A14800" t="s">
        <v>137</v>
      </c>
      <c r="B14800" t="s">
        <v>128</v>
      </c>
      <c r="C14800">
        <v>2025</v>
      </c>
      <c r="D14800" t="s">
        <v>58</v>
      </c>
      <c r="E14800" t="s">
        <v>45</v>
      </c>
      <c r="F14800" t="s">
        <v>46</v>
      </c>
      <c r="G14800" t="s">
        <v>54</v>
      </c>
      <c r="H14800" t="s">
        <v>19</v>
      </c>
      <c r="I14800" t="s">
        <v>400</v>
      </c>
    </row>
    <row r="14801" spans="1:10" hidden="1" x14ac:dyDescent="0.25">
      <c r="A14801" t="s">
        <v>137</v>
      </c>
      <c r="B14801" t="s">
        <v>128</v>
      </c>
      <c r="C14801">
        <v>2025</v>
      </c>
      <c r="D14801" t="s">
        <v>58</v>
      </c>
      <c r="E14801" t="s">
        <v>45</v>
      </c>
      <c r="F14801" t="s">
        <v>46</v>
      </c>
      <c r="G14801" t="s">
        <v>54</v>
      </c>
      <c r="H14801" t="s">
        <v>20</v>
      </c>
      <c r="I14801" t="s">
        <v>399</v>
      </c>
      <c r="J14801" s="3">
        <v>652000</v>
      </c>
    </row>
    <row r="14802" spans="1:10" hidden="1" x14ac:dyDescent="0.25">
      <c r="A14802" t="s">
        <v>137</v>
      </c>
      <c r="B14802" t="s">
        <v>128</v>
      </c>
      <c r="C14802">
        <v>2025</v>
      </c>
      <c r="D14802" t="s">
        <v>58</v>
      </c>
      <c r="E14802" t="s">
        <v>45</v>
      </c>
      <c r="F14802" t="s">
        <v>46</v>
      </c>
      <c r="G14802" t="s">
        <v>54</v>
      </c>
      <c r="H14802" t="s">
        <v>523</v>
      </c>
      <c r="I14802" s="90" t="s">
        <v>694</v>
      </c>
      <c r="J14802" s="3"/>
    </row>
    <row r="14803" spans="1:10" hidden="1" x14ac:dyDescent="0.25">
      <c r="A14803" t="s">
        <v>137</v>
      </c>
      <c r="B14803" t="s">
        <v>128</v>
      </c>
      <c r="C14803">
        <v>2025</v>
      </c>
      <c r="D14803" t="s">
        <v>58</v>
      </c>
      <c r="E14803" t="s">
        <v>45</v>
      </c>
      <c r="F14803" t="s">
        <v>46</v>
      </c>
      <c r="G14803" t="s">
        <v>54</v>
      </c>
      <c r="H14803" t="s">
        <v>523</v>
      </c>
      <c r="I14803" t="s">
        <v>798</v>
      </c>
    </row>
    <row r="14804" spans="1:10" hidden="1" x14ac:dyDescent="0.25">
      <c r="A14804" t="s">
        <v>137</v>
      </c>
      <c r="B14804" t="s">
        <v>128</v>
      </c>
      <c r="C14804">
        <v>2025</v>
      </c>
      <c r="D14804" t="s">
        <v>58</v>
      </c>
      <c r="E14804" t="s">
        <v>45</v>
      </c>
      <c r="F14804" t="s">
        <v>46</v>
      </c>
      <c r="G14804" t="s">
        <v>54</v>
      </c>
      <c r="H14804" t="s">
        <v>294</v>
      </c>
      <c r="I14804" t="s">
        <v>575</v>
      </c>
    </row>
    <row r="14805" spans="1:10" hidden="1" x14ac:dyDescent="0.25">
      <c r="A14805" t="s">
        <v>137</v>
      </c>
      <c r="B14805" t="s">
        <v>128</v>
      </c>
      <c r="C14805">
        <v>2025</v>
      </c>
      <c r="D14805" t="s">
        <v>58</v>
      </c>
      <c r="E14805" t="s">
        <v>45</v>
      </c>
      <c r="F14805" t="s">
        <v>46</v>
      </c>
      <c r="G14805" t="s">
        <v>118</v>
      </c>
      <c r="H14805" t="s">
        <v>295</v>
      </c>
      <c r="I14805" s="90" t="s">
        <v>819</v>
      </c>
      <c r="J14805" s="3">
        <v>2945200</v>
      </c>
    </row>
    <row r="14806" spans="1:10" hidden="1" x14ac:dyDescent="0.25">
      <c r="A14806" t="s">
        <v>137</v>
      </c>
      <c r="B14806" t="s">
        <v>128</v>
      </c>
      <c r="C14806">
        <v>2025</v>
      </c>
      <c r="D14806" t="s">
        <v>58</v>
      </c>
      <c r="E14806" t="s">
        <v>45</v>
      </c>
      <c r="F14806" t="s">
        <v>46</v>
      </c>
      <c r="G14806" t="s">
        <v>118</v>
      </c>
      <c r="H14806" t="s">
        <v>119</v>
      </c>
      <c r="I14806" t="s">
        <v>655</v>
      </c>
      <c r="J14806" s="3">
        <v>1423500</v>
      </c>
    </row>
    <row r="14807" spans="1:10" hidden="1" x14ac:dyDescent="0.25">
      <c r="A14807" t="s">
        <v>137</v>
      </c>
      <c r="B14807" t="s">
        <v>128</v>
      </c>
      <c r="C14807">
        <v>2025</v>
      </c>
      <c r="D14807" t="s">
        <v>58</v>
      </c>
      <c r="E14807" t="s">
        <v>45</v>
      </c>
      <c r="F14807" t="s">
        <v>46</v>
      </c>
      <c r="G14807" t="s">
        <v>118</v>
      </c>
      <c r="H14807" t="s">
        <v>119</v>
      </c>
      <c r="I14807" s="90" t="s">
        <v>834</v>
      </c>
      <c r="J14807" s="3" t="s">
        <v>206</v>
      </c>
    </row>
    <row r="14808" spans="1:10" hidden="1" x14ac:dyDescent="0.25">
      <c r="A14808" t="s">
        <v>137</v>
      </c>
      <c r="B14808" t="s">
        <v>128</v>
      </c>
      <c r="C14808">
        <v>2025</v>
      </c>
      <c r="D14808" t="s">
        <v>58</v>
      </c>
      <c r="E14808" t="s">
        <v>45</v>
      </c>
      <c r="F14808" t="s">
        <v>46</v>
      </c>
      <c r="G14808" t="s">
        <v>118</v>
      </c>
      <c r="H14808" s="90" t="s">
        <v>845</v>
      </c>
      <c r="I14808" s="90" t="s">
        <v>846</v>
      </c>
      <c r="J14808" s="3"/>
    </row>
    <row r="14809" spans="1:10" hidden="1" x14ac:dyDescent="0.25">
      <c r="A14809" t="s">
        <v>137</v>
      </c>
      <c r="B14809" t="s">
        <v>128</v>
      </c>
      <c r="C14809">
        <v>2025</v>
      </c>
      <c r="D14809" t="s">
        <v>58</v>
      </c>
      <c r="E14809" t="s">
        <v>45</v>
      </c>
      <c r="F14809" t="s">
        <v>46</v>
      </c>
      <c r="G14809" t="s">
        <v>118</v>
      </c>
      <c r="H14809" s="90" t="s">
        <v>845</v>
      </c>
      <c r="I14809" s="90" t="s">
        <v>855</v>
      </c>
      <c r="J14809" s="3">
        <v>2000000</v>
      </c>
    </row>
    <row r="14810" spans="1:10" hidden="1" x14ac:dyDescent="0.25">
      <c r="A14810" t="s">
        <v>137</v>
      </c>
      <c r="B14810" t="s">
        <v>128</v>
      </c>
      <c r="C14810">
        <v>2025</v>
      </c>
      <c r="D14810" t="s">
        <v>58</v>
      </c>
      <c r="E14810" t="s">
        <v>45</v>
      </c>
      <c r="F14810" t="s">
        <v>46</v>
      </c>
      <c r="G14810" t="s">
        <v>118</v>
      </c>
      <c r="H14810" s="90" t="s">
        <v>845</v>
      </c>
      <c r="I14810" s="90" t="s">
        <v>831</v>
      </c>
      <c r="J14810" s="3"/>
    </row>
    <row r="14811" spans="1:10" hidden="1" x14ac:dyDescent="0.25">
      <c r="A14811" t="s">
        <v>137</v>
      </c>
      <c r="B14811" t="s">
        <v>128</v>
      </c>
      <c r="C14811">
        <v>2025</v>
      </c>
      <c r="D14811" t="s">
        <v>58</v>
      </c>
      <c r="E14811" t="s">
        <v>45</v>
      </c>
      <c r="F14811" t="s">
        <v>46</v>
      </c>
      <c r="G14811" t="s">
        <v>118</v>
      </c>
      <c r="H14811" t="s">
        <v>283</v>
      </c>
      <c r="I14811" t="s">
        <v>591</v>
      </c>
    </row>
    <row r="14812" spans="1:10" hidden="1" x14ac:dyDescent="0.25">
      <c r="A14812" t="s">
        <v>137</v>
      </c>
      <c r="B14812" t="s">
        <v>128</v>
      </c>
      <c r="C14812">
        <v>2025</v>
      </c>
      <c r="D14812" t="s">
        <v>58</v>
      </c>
      <c r="E14812" t="s">
        <v>45</v>
      </c>
      <c r="F14812" t="s">
        <v>46</v>
      </c>
      <c r="G14812" t="s">
        <v>118</v>
      </c>
      <c r="H14812" t="s">
        <v>283</v>
      </c>
      <c r="I14812" s="90" t="s">
        <v>831</v>
      </c>
      <c r="J14812" s="18"/>
    </row>
    <row r="14813" spans="1:10" hidden="1" x14ac:dyDescent="0.25">
      <c r="A14813" t="s">
        <v>137</v>
      </c>
      <c r="B14813" t="s">
        <v>128</v>
      </c>
      <c r="C14813">
        <v>2025</v>
      </c>
      <c r="D14813" t="s">
        <v>58</v>
      </c>
      <c r="E14813" t="s">
        <v>45</v>
      </c>
      <c r="F14813" t="s">
        <v>46</v>
      </c>
      <c r="G14813" t="s">
        <v>109</v>
      </c>
      <c r="H14813" t="s">
        <v>219</v>
      </c>
      <c r="I14813" s="90" t="s">
        <v>465</v>
      </c>
      <c r="J14813" s="3">
        <v>890</v>
      </c>
    </row>
    <row r="14814" spans="1:10" hidden="1" x14ac:dyDescent="0.25">
      <c r="A14814" t="s">
        <v>137</v>
      </c>
      <c r="B14814" t="s">
        <v>128</v>
      </c>
      <c r="C14814">
        <v>2025</v>
      </c>
      <c r="D14814" t="s">
        <v>58</v>
      </c>
      <c r="E14814" t="s">
        <v>45</v>
      </c>
      <c r="F14814" t="s">
        <v>46</v>
      </c>
      <c r="G14814" t="s">
        <v>109</v>
      </c>
      <c r="H14814" t="s">
        <v>219</v>
      </c>
      <c r="I14814" s="90" t="s">
        <v>797</v>
      </c>
      <c r="J14814" s="3">
        <v>2644</v>
      </c>
    </row>
    <row r="14815" spans="1:10" hidden="1" x14ac:dyDescent="0.25">
      <c r="A14815" t="s">
        <v>137</v>
      </c>
      <c r="B14815" t="s">
        <v>128</v>
      </c>
      <c r="C14815">
        <v>2025</v>
      </c>
      <c r="D14815" t="s">
        <v>58</v>
      </c>
      <c r="E14815" t="s">
        <v>45</v>
      </c>
      <c r="F14815" t="s">
        <v>46</v>
      </c>
      <c r="G14815" t="s">
        <v>109</v>
      </c>
      <c r="H14815" t="s">
        <v>219</v>
      </c>
      <c r="I14815" s="90" t="s">
        <v>561</v>
      </c>
      <c r="J14815" s="3">
        <v>7333.33</v>
      </c>
    </row>
    <row r="14816" spans="1:10" hidden="1" x14ac:dyDescent="0.25">
      <c r="A14816" t="s">
        <v>137</v>
      </c>
      <c r="B14816" t="s">
        <v>128</v>
      </c>
      <c r="C14816">
        <v>2025</v>
      </c>
      <c r="D14816" t="s">
        <v>58</v>
      </c>
      <c r="E14816" t="s">
        <v>45</v>
      </c>
      <c r="F14816" t="s">
        <v>46</v>
      </c>
      <c r="G14816" t="s">
        <v>109</v>
      </c>
      <c r="H14816" t="s">
        <v>219</v>
      </c>
      <c r="I14816" s="90" t="s">
        <v>567</v>
      </c>
      <c r="J14816" s="3">
        <v>35882</v>
      </c>
    </row>
    <row r="14817" spans="1:10" hidden="1" x14ac:dyDescent="0.25">
      <c r="A14817" t="s">
        <v>137</v>
      </c>
      <c r="B14817" t="s">
        <v>128</v>
      </c>
      <c r="C14817">
        <v>2025</v>
      </c>
      <c r="D14817" t="s">
        <v>58</v>
      </c>
      <c r="E14817" t="s">
        <v>45</v>
      </c>
      <c r="F14817" t="s">
        <v>46</v>
      </c>
      <c r="G14817" t="s">
        <v>109</v>
      </c>
      <c r="H14817" t="s">
        <v>219</v>
      </c>
      <c r="I14817" s="90" t="s">
        <v>609</v>
      </c>
      <c r="J14817" s="3">
        <v>2815.85</v>
      </c>
    </row>
    <row r="14818" spans="1:10" hidden="1" x14ac:dyDescent="0.25">
      <c r="A14818" t="s">
        <v>137</v>
      </c>
      <c r="B14818" t="s">
        <v>128</v>
      </c>
      <c r="C14818">
        <v>2025</v>
      </c>
      <c r="D14818" t="s">
        <v>58</v>
      </c>
      <c r="E14818" t="s">
        <v>45</v>
      </c>
      <c r="F14818" t="s">
        <v>46</v>
      </c>
      <c r="G14818" t="s">
        <v>109</v>
      </c>
      <c r="H14818" t="s">
        <v>219</v>
      </c>
      <c r="I14818" s="90" t="s">
        <v>856</v>
      </c>
      <c r="J14818" s="3">
        <v>11030</v>
      </c>
    </row>
    <row r="14819" spans="1:10" hidden="1" x14ac:dyDescent="0.25">
      <c r="A14819" t="s">
        <v>137</v>
      </c>
      <c r="B14819" t="s">
        <v>128</v>
      </c>
      <c r="C14819">
        <v>2025</v>
      </c>
      <c r="D14819" t="s">
        <v>58</v>
      </c>
      <c r="E14819" t="s">
        <v>45</v>
      </c>
      <c r="F14819" t="s">
        <v>46</v>
      </c>
      <c r="G14819" t="s">
        <v>109</v>
      </c>
      <c r="H14819" t="s">
        <v>219</v>
      </c>
      <c r="I14819" s="90" t="s">
        <v>857</v>
      </c>
      <c r="J14819" s="3">
        <v>11600</v>
      </c>
    </row>
    <row r="14820" spans="1:10" hidden="1" x14ac:dyDescent="0.25">
      <c r="A14820" t="s">
        <v>137</v>
      </c>
      <c r="B14820" t="s">
        <v>128</v>
      </c>
      <c r="C14820">
        <v>2025</v>
      </c>
      <c r="D14820" t="s">
        <v>58</v>
      </c>
      <c r="E14820" t="s">
        <v>45</v>
      </c>
      <c r="F14820" t="s">
        <v>46</v>
      </c>
      <c r="G14820" t="s">
        <v>109</v>
      </c>
      <c r="H14820" t="s">
        <v>219</v>
      </c>
      <c r="I14820" s="90" t="s">
        <v>858</v>
      </c>
      <c r="J14820" s="3">
        <v>2555.56</v>
      </c>
    </row>
    <row r="14821" spans="1:10" hidden="1" x14ac:dyDescent="0.25">
      <c r="A14821" t="s">
        <v>137</v>
      </c>
      <c r="B14821" t="s">
        <v>128</v>
      </c>
      <c r="C14821">
        <v>2025</v>
      </c>
      <c r="D14821" t="s">
        <v>58</v>
      </c>
      <c r="E14821" t="s">
        <v>45</v>
      </c>
      <c r="F14821" t="s">
        <v>46</v>
      </c>
      <c r="G14821" t="s">
        <v>109</v>
      </c>
      <c r="H14821" t="s">
        <v>267</v>
      </c>
      <c r="I14821" s="90" t="s">
        <v>457</v>
      </c>
      <c r="J14821" s="3"/>
    </row>
    <row r="14822" spans="1:10" hidden="1" x14ac:dyDescent="0.25">
      <c r="A14822" t="s">
        <v>137</v>
      </c>
      <c r="B14822" t="s">
        <v>128</v>
      </c>
      <c r="C14822">
        <v>2025</v>
      </c>
      <c r="D14822" t="s">
        <v>58</v>
      </c>
      <c r="E14822" t="s">
        <v>45</v>
      </c>
      <c r="F14822" t="s">
        <v>46</v>
      </c>
      <c r="G14822" t="s">
        <v>109</v>
      </c>
      <c r="H14822" t="s">
        <v>220</v>
      </c>
      <c r="I14822" t="s">
        <v>837</v>
      </c>
      <c r="J14822" s="3"/>
    </row>
    <row r="14823" spans="1:10" hidden="1" x14ac:dyDescent="0.25">
      <c r="A14823" t="s">
        <v>137</v>
      </c>
      <c r="B14823" t="s">
        <v>128</v>
      </c>
      <c r="C14823">
        <v>2025</v>
      </c>
      <c r="D14823" t="s">
        <v>58</v>
      </c>
      <c r="E14823" t="s">
        <v>45</v>
      </c>
      <c r="F14823" t="s">
        <v>46</v>
      </c>
      <c r="G14823" t="s">
        <v>109</v>
      </c>
      <c r="H14823" t="s">
        <v>220</v>
      </c>
      <c r="I14823" t="s">
        <v>524</v>
      </c>
    </row>
    <row r="14824" spans="1:10" hidden="1" x14ac:dyDescent="0.25">
      <c r="A14824" t="s">
        <v>137</v>
      </c>
      <c r="B14824" t="s">
        <v>128</v>
      </c>
      <c r="C14824">
        <v>2025</v>
      </c>
      <c r="D14824" t="s">
        <v>58</v>
      </c>
      <c r="E14824" t="s">
        <v>45</v>
      </c>
      <c r="F14824" t="s">
        <v>46</v>
      </c>
      <c r="G14824" t="s">
        <v>109</v>
      </c>
      <c r="H14824" t="s">
        <v>220</v>
      </c>
      <c r="I14824" t="s">
        <v>668</v>
      </c>
    </row>
    <row r="14825" spans="1:10" hidden="1" x14ac:dyDescent="0.25">
      <c r="A14825" t="s">
        <v>137</v>
      </c>
      <c r="B14825" t="s">
        <v>128</v>
      </c>
      <c r="C14825">
        <v>2025</v>
      </c>
      <c r="D14825" t="s">
        <v>58</v>
      </c>
      <c r="E14825" t="s">
        <v>45</v>
      </c>
      <c r="F14825" t="s">
        <v>46</v>
      </c>
      <c r="G14825" t="s">
        <v>109</v>
      </c>
      <c r="H14825" t="s">
        <v>220</v>
      </c>
      <c r="I14825" s="90" t="s">
        <v>614</v>
      </c>
      <c r="J14825" s="3"/>
    </row>
    <row r="14826" spans="1:10" hidden="1" x14ac:dyDescent="0.25">
      <c r="A14826" t="s">
        <v>137</v>
      </c>
      <c r="B14826" t="s">
        <v>128</v>
      </c>
      <c r="C14826">
        <v>2025</v>
      </c>
      <c r="D14826" t="s">
        <v>58</v>
      </c>
      <c r="E14826" t="s">
        <v>45</v>
      </c>
      <c r="F14826" t="s">
        <v>46</v>
      </c>
      <c r="G14826" t="s">
        <v>109</v>
      </c>
      <c r="H14826" t="s">
        <v>260</v>
      </c>
    </row>
    <row r="14827" spans="1:10" hidden="1" x14ac:dyDescent="0.25">
      <c r="A14827" t="s">
        <v>137</v>
      </c>
      <c r="B14827" t="s">
        <v>128</v>
      </c>
      <c r="C14827">
        <v>2025</v>
      </c>
      <c r="D14827" t="s">
        <v>58</v>
      </c>
      <c r="E14827" t="s">
        <v>45</v>
      </c>
      <c r="F14827" t="s">
        <v>46</v>
      </c>
      <c r="G14827" t="s">
        <v>55</v>
      </c>
      <c r="H14827" t="s">
        <v>22</v>
      </c>
      <c r="I14827" s="90" t="s">
        <v>615</v>
      </c>
      <c r="J14827" s="3"/>
    </row>
    <row r="14828" spans="1:10" hidden="1" x14ac:dyDescent="0.25">
      <c r="A14828" t="s">
        <v>137</v>
      </c>
      <c r="B14828" t="s">
        <v>128</v>
      </c>
      <c r="C14828">
        <v>2025</v>
      </c>
      <c r="D14828" t="s">
        <v>58</v>
      </c>
      <c r="E14828" t="s">
        <v>45</v>
      </c>
      <c r="F14828" t="s">
        <v>46</v>
      </c>
      <c r="G14828" t="s">
        <v>55</v>
      </c>
      <c r="H14828" t="s">
        <v>22</v>
      </c>
    </row>
    <row r="14829" spans="1:10" hidden="1" x14ac:dyDescent="0.25">
      <c r="A14829" t="s">
        <v>137</v>
      </c>
      <c r="B14829" t="s">
        <v>128</v>
      </c>
      <c r="C14829">
        <v>2025</v>
      </c>
      <c r="D14829" t="s">
        <v>58</v>
      </c>
      <c r="E14829" t="s">
        <v>45</v>
      </c>
      <c r="F14829" t="s">
        <v>46</v>
      </c>
      <c r="G14829" t="s">
        <v>55</v>
      </c>
      <c r="H14829" t="s">
        <v>700</v>
      </c>
      <c r="I14829" t="s">
        <v>701</v>
      </c>
      <c r="J14829" s="3">
        <v>2300000</v>
      </c>
    </row>
    <row r="14830" spans="1:10" hidden="1" x14ac:dyDescent="0.25">
      <c r="A14830" t="s">
        <v>137</v>
      </c>
      <c r="B14830" t="s">
        <v>128</v>
      </c>
      <c r="C14830">
        <v>2025</v>
      </c>
      <c r="D14830" t="s">
        <v>58</v>
      </c>
      <c r="E14830" t="s">
        <v>45</v>
      </c>
      <c r="F14830" t="s">
        <v>46</v>
      </c>
      <c r="G14830" t="s">
        <v>611</v>
      </c>
      <c r="H14830" t="s">
        <v>612</v>
      </c>
      <c r="I14830" t="s">
        <v>613</v>
      </c>
      <c r="J14830" s="3">
        <v>48006</v>
      </c>
    </row>
    <row r="14831" spans="1:10" hidden="1" x14ac:dyDescent="0.25">
      <c r="A14831" t="s">
        <v>137</v>
      </c>
      <c r="B14831" t="s">
        <v>128</v>
      </c>
      <c r="C14831">
        <v>2025</v>
      </c>
      <c r="D14831" t="s">
        <v>58</v>
      </c>
      <c r="E14831" t="s">
        <v>45</v>
      </c>
      <c r="F14831" t="s">
        <v>46</v>
      </c>
      <c r="G14831" t="s">
        <v>47</v>
      </c>
      <c r="H14831" t="s">
        <v>741</v>
      </c>
      <c r="I14831" t="s">
        <v>465</v>
      </c>
      <c r="J14831" s="3">
        <v>514317</v>
      </c>
    </row>
    <row r="14832" spans="1:10" hidden="1" x14ac:dyDescent="0.25">
      <c r="A14832" t="s">
        <v>137</v>
      </c>
      <c r="B14832" t="s">
        <v>128</v>
      </c>
      <c r="C14832">
        <v>2025</v>
      </c>
      <c r="D14832" t="s">
        <v>58</v>
      </c>
      <c r="E14832" t="s">
        <v>45</v>
      </c>
      <c r="F14832" t="s">
        <v>46</v>
      </c>
      <c r="G14832" t="s">
        <v>47</v>
      </c>
      <c r="H14832" t="s">
        <v>298</v>
      </c>
      <c r="I14832" t="s">
        <v>792</v>
      </c>
      <c r="J14832" s="3"/>
    </row>
    <row r="14833" spans="1:10" ht="30" hidden="1" x14ac:dyDescent="0.25">
      <c r="A14833" t="s">
        <v>137</v>
      </c>
      <c r="B14833" t="s">
        <v>128</v>
      </c>
      <c r="C14833">
        <v>2025</v>
      </c>
      <c r="D14833" t="s">
        <v>58</v>
      </c>
      <c r="E14833" t="s">
        <v>45</v>
      </c>
      <c r="F14833" t="s">
        <v>46</v>
      </c>
      <c r="G14833" t="s">
        <v>47</v>
      </c>
      <c r="H14833" t="s">
        <v>298</v>
      </c>
      <c r="I14833" s="90" t="s">
        <v>508</v>
      </c>
      <c r="J14833" s="226" t="s">
        <v>838</v>
      </c>
    </row>
    <row r="14834" spans="1:10" hidden="1" x14ac:dyDescent="0.25">
      <c r="A14834" t="s">
        <v>137</v>
      </c>
      <c r="B14834" t="s">
        <v>128</v>
      </c>
      <c r="C14834">
        <v>2025</v>
      </c>
      <c r="D14834" t="s">
        <v>58</v>
      </c>
      <c r="E14834" t="s">
        <v>45</v>
      </c>
      <c r="F14834" t="s">
        <v>46</v>
      </c>
      <c r="G14834" t="s">
        <v>47</v>
      </c>
      <c r="H14834" t="s">
        <v>298</v>
      </c>
      <c r="I14834" s="90" t="s">
        <v>820</v>
      </c>
      <c r="J14834" s="3"/>
    </row>
    <row r="14835" spans="1:10" hidden="1" x14ac:dyDescent="0.25">
      <c r="A14835" t="s">
        <v>137</v>
      </c>
      <c r="B14835" t="s">
        <v>128</v>
      </c>
      <c r="C14835">
        <v>2025</v>
      </c>
      <c r="D14835" t="s">
        <v>58</v>
      </c>
      <c r="E14835" t="s">
        <v>45</v>
      </c>
      <c r="F14835" t="s">
        <v>46</v>
      </c>
      <c r="G14835" t="s">
        <v>47</v>
      </c>
      <c r="H14835" t="s">
        <v>276</v>
      </c>
      <c r="I14835" t="s">
        <v>395</v>
      </c>
      <c r="J14835" s="3"/>
    </row>
    <row r="14836" spans="1:10" hidden="1" x14ac:dyDescent="0.25">
      <c r="A14836" t="s">
        <v>137</v>
      </c>
      <c r="B14836" t="s">
        <v>128</v>
      </c>
      <c r="C14836">
        <v>2025</v>
      </c>
      <c r="D14836" t="s">
        <v>58</v>
      </c>
      <c r="E14836" t="s">
        <v>45</v>
      </c>
      <c r="F14836" t="s">
        <v>46</v>
      </c>
      <c r="G14836" t="s">
        <v>47</v>
      </c>
      <c r="H14836" t="s">
        <v>276</v>
      </c>
      <c r="I14836" t="s">
        <v>734</v>
      </c>
    </row>
    <row r="14837" spans="1:10" hidden="1" x14ac:dyDescent="0.25">
      <c r="A14837" t="s">
        <v>137</v>
      </c>
      <c r="B14837" t="s">
        <v>128</v>
      </c>
      <c r="C14837">
        <v>2025</v>
      </c>
      <c r="D14837" t="s">
        <v>58</v>
      </c>
      <c r="E14837" t="s">
        <v>45</v>
      </c>
      <c r="F14837" t="s">
        <v>46</v>
      </c>
      <c r="G14837" t="s">
        <v>47</v>
      </c>
      <c r="H14837" t="s">
        <v>277</v>
      </c>
      <c r="I14837" t="s">
        <v>734</v>
      </c>
      <c r="J14837" s="3">
        <v>695148</v>
      </c>
    </row>
    <row r="14838" spans="1:10" hidden="1" x14ac:dyDescent="0.25">
      <c r="A14838" t="s">
        <v>137</v>
      </c>
      <c r="B14838" t="s">
        <v>128</v>
      </c>
      <c r="C14838">
        <v>2025</v>
      </c>
      <c r="D14838" t="s">
        <v>58</v>
      </c>
      <c r="E14838" t="s">
        <v>45</v>
      </c>
      <c r="F14838" t="s">
        <v>46</v>
      </c>
      <c r="G14838" t="s">
        <v>47</v>
      </c>
      <c r="H14838" t="s">
        <v>278</v>
      </c>
      <c r="I14838" t="s">
        <v>734</v>
      </c>
      <c r="J14838" s="3"/>
    </row>
    <row r="14839" spans="1:10" hidden="1" x14ac:dyDescent="0.25">
      <c r="A14839" t="s">
        <v>137</v>
      </c>
      <c r="B14839" t="s">
        <v>128</v>
      </c>
      <c r="C14839">
        <v>2025</v>
      </c>
      <c r="D14839" t="s">
        <v>58</v>
      </c>
      <c r="E14839" t="s">
        <v>45</v>
      </c>
      <c r="F14839" t="s">
        <v>46</v>
      </c>
      <c r="G14839" t="s">
        <v>47</v>
      </c>
      <c r="H14839" t="s">
        <v>742</v>
      </c>
      <c r="I14839" s="90" t="s">
        <v>412</v>
      </c>
      <c r="J14839" s="3">
        <v>272100</v>
      </c>
    </row>
    <row r="14840" spans="1:10" hidden="1" x14ac:dyDescent="0.25">
      <c r="A14840" t="s">
        <v>137</v>
      </c>
      <c r="B14840" t="s">
        <v>128</v>
      </c>
      <c r="C14840">
        <v>2025</v>
      </c>
      <c r="D14840" t="s">
        <v>58</v>
      </c>
      <c r="E14840" t="s">
        <v>45</v>
      </c>
      <c r="F14840" t="s">
        <v>46</v>
      </c>
      <c r="G14840" t="s">
        <v>47</v>
      </c>
      <c r="H14840" t="s">
        <v>742</v>
      </c>
      <c r="I14840" s="90" t="s">
        <v>561</v>
      </c>
      <c r="J14840" s="3">
        <v>12605.04</v>
      </c>
    </row>
    <row r="14841" spans="1:10" hidden="1" x14ac:dyDescent="0.25">
      <c r="A14841" t="s">
        <v>137</v>
      </c>
      <c r="B14841" t="s">
        <v>128</v>
      </c>
      <c r="C14841">
        <v>2025</v>
      </c>
      <c r="D14841" t="s">
        <v>58</v>
      </c>
      <c r="E14841" t="s">
        <v>45</v>
      </c>
      <c r="F14841" t="s">
        <v>46</v>
      </c>
      <c r="G14841" t="s">
        <v>47</v>
      </c>
      <c r="H14841" t="s">
        <v>239</v>
      </c>
      <c r="I14841" t="s">
        <v>382</v>
      </c>
      <c r="J14841" s="3">
        <v>300822.36</v>
      </c>
    </row>
    <row r="14842" spans="1:10" hidden="1" x14ac:dyDescent="0.25">
      <c r="A14842" t="s">
        <v>137</v>
      </c>
      <c r="B14842" t="s">
        <v>128</v>
      </c>
      <c r="C14842">
        <v>2025</v>
      </c>
      <c r="D14842" t="s">
        <v>58</v>
      </c>
      <c r="E14842" t="s">
        <v>45</v>
      </c>
      <c r="F14842" t="s">
        <v>46</v>
      </c>
      <c r="G14842" t="s">
        <v>47</v>
      </c>
      <c r="H14842" t="s">
        <v>239</v>
      </c>
      <c r="I14842" t="s">
        <v>388</v>
      </c>
    </row>
    <row r="14843" spans="1:10" hidden="1" x14ac:dyDescent="0.25">
      <c r="A14843" t="s">
        <v>137</v>
      </c>
      <c r="B14843" t="s">
        <v>128</v>
      </c>
      <c r="C14843">
        <v>2025</v>
      </c>
      <c r="D14843" t="s">
        <v>58</v>
      </c>
      <c r="E14843" t="s">
        <v>45</v>
      </c>
      <c r="F14843" t="s">
        <v>46</v>
      </c>
      <c r="G14843" t="s">
        <v>47</v>
      </c>
      <c r="H14843" t="s">
        <v>239</v>
      </c>
      <c r="I14843" t="s">
        <v>576</v>
      </c>
      <c r="J14843" s="3">
        <v>1098075</v>
      </c>
    </row>
    <row r="14844" spans="1:10" hidden="1" x14ac:dyDescent="0.25">
      <c r="A14844" t="s">
        <v>137</v>
      </c>
      <c r="B14844" t="s">
        <v>128</v>
      </c>
      <c r="C14844">
        <v>2025</v>
      </c>
      <c r="D14844" t="s">
        <v>58</v>
      </c>
      <c r="E14844" t="s">
        <v>45</v>
      </c>
      <c r="F14844" t="s">
        <v>46</v>
      </c>
      <c r="G14844" t="s">
        <v>47</v>
      </c>
      <c r="H14844" t="s">
        <v>239</v>
      </c>
      <c r="I14844" t="s">
        <v>589</v>
      </c>
      <c r="J14844" s="3"/>
    </row>
    <row r="14845" spans="1:10" hidden="1" x14ac:dyDescent="0.25">
      <c r="A14845" t="s">
        <v>137</v>
      </c>
      <c r="B14845" t="s">
        <v>128</v>
      </c>
      <c r="C14845">
        <v>2025</v>
      </c>
      <c r="D14845" t="s">
        <v>58</v>
      </c>
      <c r="E14845" t="s">
        <v>45</v>
      </c>
      <c r="F14845" t="s">
        <v>46</v>
      </c>
      <c r="G14845" t="s">
        <v>47</v>
      </c>
      <c r="H14845" t="s">
        <v>239</v>
      </c>
      <c r="I14845" s="90" t="s">
        <v>696</v>
      </c>
      <c r="J14845" s="3">
        <v>1850000</v>
      </c>
    </row>
    <row r="14846" spans="1:10" hidden="1" x14ac:dyDescent="0.25">
      <c r="A14846" t="s">
        <v>137</v>
      </c>
      <c r="B14846" t="s">
        <v>128</v>
      </c>
      <c r="C14846">
        <v>2025</v>
      </c>
      <c r="D14846" t="s">
        <v>58</v>
      </c>
      <c r="E14846" t="s">
        <v>45</v>
      </c>
      <c r="F14846" t="s">
        <v>46</v>
      </c>
      <c r="G14846" t="s">
        <v>47</v>
      </c>
      <c r="H14846" t="s">
        <v>239</v>
      </c>
      <c r="I14846" s="90" t="s">
        <v>848</v>
      </c>
      <c r="J14846" s="3">
        <v>500000</v>
      </c>
    </row>
    <row r="14847" spans="1:10" hidden="1" x14ac:dyDescent="0.25">
      <c r="A14847" t="s">
        <v>137</v>
      </c>
      <c r="B14847" t="s">
        <v>128</v>
      </c>
      <c r="C14847">
        <v>2025</v>
      </c>
      <c r="D14847" t="s">
        <v>58</v>
      </c>
      <c r="E14847" t="s">
        <v>45</v>
      </c>
      <c r="F14847" t="s">
        <v>46</v>
      </c>
      <c r="G14847" t="s">
        <v>47</v>
      </c>
      <c r="H14847" t="s">
        <v>239</v>
      </c>
      <c r="I14847" t="s">
        <v>431</v>
      </c>
    </row>
    <row r="14848" spans="1:10" hidden="1" x14ac:dyDescent="0.25">
      <c r="A14848" t="s">
        <v>137</v>
      </c>
      <c r="B14848" t="s">
        <v>128</v>
      </c>
      <c r="C14848">
        <v>2025</v>
      </c>
      <c r="D14848" t="s">
        <v>58</v>
      </c>
      <c r="E14848" t="s">
        <v>45</v>
      </c>
      <c r="F14848" t="s">
        <v>46</v>
      </c>
      <c r="G14848" t="s">
        <v>47</v>
      </c>
      <c r="H14848" t="s">
        <v>239</v>
      </c>
      <c r="I14848" t="s">
        <v>416</v>
      </c>
      <c r="J14848" s="3">
        <v>2580000</v>
      </c>
    </row>
    <row r="14849" spans="1:10" hidden="1" x14ac:dyDescent="0.25">
      <c r="A14849" t="s">
        <v>137</v>
      </c>
      <c r="B14849" t="s">
        <v>128</v>
      </c>
      <c r="C14849">
        <v>2025</v>
      </c>
      <c r="D14849" t="s">
        <v>58</v>
      </c>
      <c r="E14849" t="s">
        <v>45</v>
      </c>
      <c r="F14849" t="s">
        <v>46</v>
      </c>
      <c r="G14849" t="s">
        <v>47</v>
      </c>
      <c r="H14849" t="s">
        <v>239</v>
      </c>
      <c r="I14849" t="s">
        <v>383</v>
      </c>
      <c r="J14849" s="3">
        <v>1300000</v>
      </c>
    </row>
    <row r="14850" spans="1:10" hidden="1" x14ac:dyDescent="0.25">
      <c r="A14850" t="s">
        <v>137</v>
      </c>
      <c r="B14850" t="s">
        <v>128</v>
      </c>
      <c r="C14850">
        <v>2025</v>
      </c>
      <c r="D14850" t="s">
        <v>58</v>
      </c>
      <c r="E14850" t="s">
        <v>45</v>
      </c>
      <c r="F14850" t="s">
        <v>46</v>
      </c>
      <c r="G14850" t="s">
        <v>47</v>
      </c>
      <c r="H14850" t="s">
        <v>243</v>
      </c>
      <c r="I14850" t="s">
        <v>465</v>
      </c>
    </row>
    <row r="14851" spans="1:10" hidden="1" x14ac:dyDescent="0.25">
      <c r="A14851" t="s">
        <v>137</v>
      </c>
      <c r="B14851" t="s">
        <v>128</v>
      </c>
      <c r="C14851">
        <v>2025</v>
      </c>
      <c r="D14851" t="s">
        <v>58</v>
      </c>
      <c r="E14851" t="s">
        <v>45</v>
      </c>
      <c r="F14851" t="s">
        <v>46</v>
      </c>
      <c r="G14851" t="s">
        <v>47</v>
      </c>
      <c r="H14851" t="s">
        <v>243</v>
      </c>
      <c r="I14851" t="s">
        <v>702</v>
      </c>
    </row>
    <row r="14852" spans="1:10" hidden="1" x14ac:dyDescent="0.25">
      <c r="A14852" t="s">
        <v>137</v>
      </c>
      <c r="B14852" t="s">
        <v>128</v>
      </c>
      <c r="C14852">
        <v>2025</v>
      </c>
      <c r="D14852" t="s">
        <v>58</v>
      </c>
      <c r="E14852" t="s">
        <v>45</v>
      </c>
      <c r="F14852" t="s">
        <v>46</v>
      </c>
      <c r="G14852" t="s">
        <v>47</v>
      </c>
      <c r="H14852" t="s">
        <v>276</v>
      </c>
      <c r="I14852" t="s">
        <v>395</v>
      </c>
      <c r="J14852" s="3">
        <v>450000</v>
      </c>
    </row>
    <row r="14853" spans="1:10" hidden="1" x14ac:dyDescent="0.25">
      <c r="A14853" t="s">
        <v>137</v>
      </c>
      <c r="B14853" t="s">
        <v>128</v>
      </c>
      <c r="C14853">
        <v>2025</v>
      </c>
      <c r="D14853" t="s">
        <v>58</v>
      </c>
      <c r="E14853" t="s">
        <v>45</v>
      </c>
      <c r="F14853" t="s">
        <v>46</v>
      </c>
      <c r="G14853" t="s">
        <v>47</v>
      </c>
      <c r="H14853" t="s">
        <v>296</v>
      </c>
    </row>
    <row r="14854" spans="1:10" hidden="1" x14ac:dyDescent="0.25">
      <c r="A14854" t="s">
        <v>137</v>
      </c>
      <c r="B14854" t="s">
        <v>128</v>
      </c>
      <c r="C14854">
        <v>2025</v>
      </c>
      <c r="D14854" t="s">
        <v>58</v>
      </c>
      <c r="E14854" t="s">
        <v>45</v>
      </c>
      <c r="F14854" t="s">
        <v>46</v>
      </c>
      <c r="G14854" t="s">
        <v>47</v>
      </c>
      <c r="H14854" t="s">
        <v>364</v>
      </c>
      <c r="I14854" t="s">
        <v>465</v>
      </c>
    </row>
    <row r="14855" spans="1:10" hidden="1" x14ac:dyDescent="0.25">
      <c r="A14855" t="s">
        <v>137</v>
      </c>
      <c r="B14855" t="s">
        <v>128</v>
      </c>
      <c r="C14855">
        <v>2025</v>
      </c>
      <c r="D14855" t="s">
        <v>58</v>
      </c>
      <c r="E14855" t="s">
        <v>45</v>
      </c>
      <c r="F14855" t="s">
        <v>46</v>
      </c>
      <c r="G14855" t="s">
        <v>47</v>
      </c>
      <c r="H14855" t="s">
        <v>277</v>
      </c>
    </row>
    <row r="14856" spans="1:10" hidden="1" x14ac:dyDescent="0.25">
      <c r="A14856" t="s">
        <v>137</v>
      </c>
      <c r="B14856" t="s">
        <v>128</v>
      </c>
      <c r="C14856">
        <v>2025</v>
      </c>
      <c r="D14856" t="s">
        <v>58</v>
      </c>
      <c r="E14856" t="s">
        <v>45</v>
      </c>
      <c r="F14856" t="s">
        <v>46</v>
      </c>
      <c r="G14856" t="s">
        <v>47</v>
      </c>
      <c r="H14856" t="s">
        <v>278</v>
      </c>
    </row>
    <row r="14857" spans="1:10" hidden="1" x14ac:dyDescent="0.25">
      <c r="A14857" t="s">
        <v>137</v>
      </c>
      <c r="B14857" t="s">
        <v>128</v>
      </c>
      <c r="C14857">
        <v>2025</v>
      </c>
      <c r="D14857" t="s">
        <v>58</v>
      </c>
      <c r="E14857" t="s">
        <v>45</v>
      </c>
      <c r="F14857" t="s">
        <v>46</v>
      </c>
      <c r="G14857" t="s">
        <v>47</v>
      </c>
      <c r="H14857" t="s">
        <v>298</v>
      </c>
      <c r="I14857" t="s">
        <v>387</v>
      </c>
    </row>
    <row r="14858" spans="1:10" hidden="1" x14ac:dyDescent="0.25">
      <c r="A14858" t="s">
        <v>137</v>
      </c>
      <c r="B14858" t="s">
        <v>128</v>
      </c>
      <c r="C14858">
        <v>2025</v>
      </c>
      <c r="D14858" t="s">
        <v>58</v>
      </c>
      <c r="E14858" t="s">
        <v>45</v>
      </c>
      <c r="F14858" t="s">
        <v>46</v>
      </c>
      <c r="G14858" t="s">
        <v>47</v>
      </c>
      <c r="H14858" t="s">
        <v>298</v>
      </c>
      <c r="I14858" t="s">
        <v>498</v>
      </c>
    </row>
    <row r="14859" spans="1:10" hidden="1" x14ac:dyDescent="0.25">
      <c r="A14859" t="s">
        <v>137</v>
      </c>
      <c r="B14859" t="s">
        <v>128</v>
      </c>
      <c r="C14859">
        <v>2025</v>
      </c>
      <c r="D14859" t="s">
        <v>58</v>
      </c>
      <c r="E14859" t="s">
        <v>45</v>
      </c>
      <c r="F14859" t="s">
        <v>46</v>
      </c>
      <c r="G14859" t="s">
        <v>47</v>
      </c>
      <c r="H14859" t="s">
        <v>238</v>
      </c>
    </row>
    <row r="14860" spans="1:10" hidden="1" x14ac:dyDescent="0.25">
      <c r="A14860" t="s">
        <v>137</v>
      </c>
      <c r="B14860" t="s">
        <v>128</v>
      </c>
      <c r="C14860">
        <v>2025</v>
      </c>
      <c r="D14860" t="s">
        <v>58</v>
      </c>
      <c r="E14860" t="s">
        <v>45</v>
      </c>
      <c r="F14860" t="s">
        <v>46</v>
      </c>
      <c r="G14860" t="s">
        <v>182</v>
      </c>
      <c r="H14860" t="s">
        <v>240</v>
      </c>
    </row>
    <row r="14861" spans="1:10" hidden="1" x14ac:dyDescent="0.25">
      <c r="A14861" t="s">
        <v>137</v>
      </c>
      <c r="B14861" t="s">
        <v>128</v>
      </c>
      <c r="C14861">
        <v>2025</v>
      </c>
      <c r="D14861" t="s">
        <v>58</v>
      </c>
      <c r="E14861" t="s">
        <v>45</v>
      </c>
      <c r="F14861" t="s">
        <v>46</v>
      </c>
      <c r="G14861" t="s">
        <v>182</v>
      </c>
      <c r="H14861" t="s">
        <v>241</v>
      </c>
      <c r="I14861" t="s">
        <v>477</v>
      </c>
    </row>
    <row r="14862" spans="1:10" hidden="1" x14ac:dyDescent="0.25">
      <c r="A14862" t="s">
        <v>137</v>
      </c>
      <c r="B14862" t="s">
        <v>128</v>
      </c>
      <c r="C14862">
        <v>2025</v>
      </c>
      <c r="D14862" t="s">
        <v>58</v>
      </c>
      <c r="E14862" t="s">
        <v>45</v>
      </c>
      <c r="F14862" t="s">
        <v>46</v>
      </c>
      <c r="G14862" t="s">
        <v>182</v>
      </c>
      <c r="H14862" t="s">
        <v>242</v>
      </c>
      <c r="I14862" t="s">
        <v>477</v>
      </c>
      <c r="J14862" s="3"/>
    </row>
    <row r="14863" spans="1:10" hidden="1" x14ac:dyDescent="0.25">
      <c r="A14863" t="s">
        <v>137</v>
      </c>
      <c r="B14863" t="s">
        <v>128</v>
      </c>
      <c r="C14863">
        <v>2025</v>
      </c>
      <c r="D14863" t="s">
        <v>58</v>
      </c>
      <c r="E14863" t="s">
        <v>45</v>
      </c>
      <c r="F14863" t="s">
        <v>46</v>
      </c>
      <c r="G14863" t="s">
        <v>182</v>
      </c>
      <c r="H14863" t="s">
        <v>243</v>
      </c>
      <c r="I14863" t="s">
        <v>735</v>
      </c>
    </row>
    <row r="14864" spans="1:10" hidden="1" x14ac:dyDescent="0.25">
      <c r="A14864" t="s">
        <v>137</v>
      </c>
      <c r="B14864" t="s">
        <v>128</v>
      </c>
      <c r="C14864">
        <v>2025</v>
      </c>
      <c r="D14864" t="s">
        <v>58</v>
      </c>
      <c r="E14864" t="s">
        <v>45</v>
      </c>
      <c r="F14864" t="s">
        <v>46</v>
      </c>
      <c r="G14864" t="s">
        <v>253</v>
      </c>
      <c r="H14864" t="s">
        <v>266</v>
      </c>
      <c r="I14864" s="90" t="s">
        <v>578</v>
      </c>
      <c r="J14864" s="3">
        <v>120000</v>
      </c>
    </row>
    <row r="14865" spans="1:10" hidden="1" x14ac:dyDescent="0.25">
      <c r="A14865" t="s">
        <v>137</v>
      </c>
      <c r="B14865" t="s">
        <v>128</v>
      </c>
      <c r="C14865">
        <v>2025</v>
      </c>
      <c r="D14865" t="s">
        <v>58</v>
      </c>
      <c r="E14865" t="s">
        <v>45</v>
      </c>
      <c r="F14865" t="s">
        <v>46</v>
      </c>
      <c r="G14865" t="s">
        <v>253</v>
      </c>
      <c r="H14865" t="s">
        <v>266</v>
      </c>
      <c r="I14865" t="s">
        <v>799</v>
      </c>
      <c r="J14865" s="3"/>
    </row>
    <row r="14866" spans="1:10" hidden="1" x14ac:dyDescent="0.25">
      <c r="A14866" t="s">
        <v>137</v>
      </c>
      <c r="B14866" t="s">
        <v>128</v>
      </c>
      <c r="C14866">
        <v>2025</v>
      </c>
      <c r="D14866" t="s">
        <v>58</v>
      </c>
      <c r="E14866" t="s">
        <v>45</v>
      </c>
      <c r="F14866" t="s">
        <v>46</v>
      </c>
      <c r="G14866" t="s">
        <v>253</v>
      </c>
      <c r="H14866" s="90" t="s">
        <v>365</v>
      </c>
      <c r="I14866" s="90" t="s">
        <v>849</v>
      </c>
      <c r="J14866" s="3"/>
    </row>
    <row r="14867" spans="1:10" hidden="1" x14ac:dyDescent="0.25">
      <c r="A14867" t="s">
        <v>137</v>
      </c>
      <c r="B14867" t="s">
        <v>128</v>
      </c>
      <c r="C14867">
        <v>2025</v>
      </c>
      <c r="D14867" t="s">
        <v>58</v>
      </c>
      <c r="E14867" t="s">
        <v>45</v>
      </c>
      <c r="F14867" t="s">
        <v>46</v>
      </c>
      <c r="G14867" t="s">
        <v>253</v>
      </c>
      <c r="H14867" s="90" t="s">
        <v>365</v>
      </c>
      <c r="I14867" t="s">
        <v>524</v>
      </c>
      <c r="J14867" s="3">
        <v>54537.81</v>
      </c>
    </row>
    <row r="14868" spans="1:10" hidden="1" x14ac:dyDescent="0.25">
      <c r="A14868" t="s">
        <v>137</v>
      </c>
      <c r="B14868" t="s">
        <v>128</v>
      </c>
      <c r="C14868">
        <v>2025</v>
      </c>
      <c r="D14868" t="s">
        <v>58</v>
      </c>
      <c r="E14868" t="s">
        <v>45</v>
      </c>
      <c r="F14868" t="s">
        <v>46</v>
      </c>
      <c r="G14868" t="s">
        <v>537</v>
      </c>
      <c r="H14868" t="s">
        <v>538</v>
      </c>
      <c r="I14868" s="90" t="s">
        <v>850</v>
      </c>
      <c r="J14868" s="3">
        <v>80000</v>
      </c>
    </row>
    <row r="14869" spans="1:10" hidden="1" x14ac:dyDescent="0.25">
      <c r="A14869" t="s">
        <v>137</v>
      </c>
      <c r="B14869" t="s">
        <v>128</v>
      </c>
      <c r="C14869">
        <v>2025</v>
      </c>
      <c r="D14869" t="s">
        <v>58</v>
      </c>
      <c r="E14869" t="s">
        <v>45</v>
      </c>
      <c r="F14869" t="s">
        <v>46</v>
      </c>
      <c r="G14869" t="s">
        <v>673</v>
      </c>
      <c r="H14869" t="s">
        <v>244</v>
      </c>
      <c r="I14869" t="s">
        <v>556</v>
      </c>
    </row>
    <row r="14870" spans="1:10" hidden="1" x14ac:dyDescent="0.25">
      <c r="A14870" t="s">
        <v>137</v>
      </c>
      <c r="B14870" t="s">
        <v>128</v>
      </c>
      <c r="C14870">
        <v>2025</v>
      </c>
      <c r="D14870" t="s">
        <v>58</v>
      </c>
      <c r="E14870" t="s">
        <v>45</v>
      </c>
      <c r="F14870" t="s">
        <v>46</v>
      </c>
      <c r="G14870" t="s">
        <v>673</v>
      </c>
      <c r="H14870" t="s">
        <v>244</v>
      </c>
      <c r="I14870" t="s">
        <v>688</v>
      </c>
    </row>
    <row r="14871" spans="1:10" hidden="1" x14ac:dyDescent="0.25">
      <c r="A14871" t="s">
        <v>137</v>
      </c>
      <c r="B14871" t="s">
        <v>128</v>
      </c>
      <c r="C14871">
        <v>2025</v>
      </c>
      <c r="D14871" t="s">
        <v>58</v>
      </c>
      <c r="E14871" t="s">
        <v>45</v>
      </c>
      <c r="F14871" t="s">
        <v>46</v>
      </c>
      <c r="G14871" t="s">
        <v>527</v>
      </c>
      <c r="H14871" t="s">
        <v>366</v>
      </c>
      <c r="I14871" t="s">
        <v>387</v>
      </c>
      <c r="J14871" s="3"/>
    </row>
    <row r="14872" spans="1:10" hidden="1" x14ac:dyDescent="0.25">
      <c r="A14872" t="s">
        <v>137</v>
      </c>
      <c r="B14872" t="s">
        <v>128</v>
      </c>
      <c r="C14872">
        <v>2025</v>
      </c>
      <c r="D14872" t="s">
        <v>58</v>
      </c>
      <c r="E14872" t="s">
        <v>45</v>
      </c>
      <c r="F14872" t="s">
        <v>46</v>
      </c>
      <c r="G14872" t="s">
        <v>527</v>
      </c>
      <c r="H14872" t="s">
        <v>525</v>
      </c>
      <c r="I14872" t="s">
        <v>526</v>
      </c>
      <c r="J14872" s="3">
        <v>77283</v>
      </c>
    </row>
    <row r="14873" spans="1:10" hidden="1" x14ac:dyDescent="0.25">
      <c r="A14873" t="s">
        <v>137</v>
      </c>
      <c r="B14873" t="s">
        <v>128</v>
      </c>
      <c r="C14873">
        <v>2025</v>
      </c>
      <c r="D14873" t="s">
        <v>58</v>
      </c>
      <c r="E14873" t="s">
        <v>45</v>
      </c>
      <c r="F14873" t="s">
        <v>46</v>
      </c>
      <c r="G14873" t="s">
        <v>527</v>
      </c>
      <c r="H14873" t="s">
        <v>365</v>
      </c>
      <c r="I14873" t="s">
        <v>526</v>
      </c>
    </row>
    <row r="14874" spans="1:10" hidden="1" x14ac:dyDescent="0.25">
      <c r="A14874" t="s">
        <v>137</v>
      </c>
      <c r="B14874" t="s">
        <v>128</v>
      </c>
      <c r="C14874">
        <v>2025</v>
      </c>
      <c r="D14874" t="s">
        <v>58</v>
      </c>
      <c r="E14874" t="s">
        <v>45</v>
      </c>
      <c r="F14874" t="s">
        <v>46</v>
      </c>
      <c r="G14874" t="s">
        <v>527</v>
      </c>
      <c r="H14874" t="s">
        <v>484</v>
      </c>
      <c r="I14874" t="s">
        <v>526</v>
      </c>
      <c r="J14874" s="3">
        <v>485083.58</v>
      </c>
    </row>
    <row r="14875" spans="1:10" hidden="1" x14ac:dyDescent="0.25">
      <c r="A14875" t="s">
        <v>137</v>
      </c>
      <c r="B14875" t="s">
        <v>128</v>
      </c>
      <c r="C14875">
        <v>2025</v>
      </c>
      <c r="D14875" t="s">
        <v>58</v>
      </c>
      <c r="E14875" t="s">
        <v>45</v>
      </c>
      <c r="F14875" t="s">
        <v>46</v>
      </c>
      <c r="G14875" t="s">
        <v>272</v>
      </c>
      <c r="H14875" t="s">
        <v>273</v>
      </c>
      <c r="I14875" t="s">
        <v>526</v>
      </c>
    </row>
    <row r="14876" spans="1:10" hidden="1" x14ac:dyDescent="0.25">
      <c r="A14876" t="s">
        <v>137</v>
      </c>
      <c r="B14876" t="s">
        <v>128</v>
      </c>
      <c r="C14876">
        <v>2025</v>
      </c>
      <c r="D14876" t="s">
        <v>58</v>
      </c>
      <c r="E14876" t="s">
        <v>45</v>
      </c>
      <c r="F14876" t="s">
        <v>46</v>
      </c>
      <c r="G14876" t="s">
        <v>221</v>
      </c>
      <c r="H14876" t="s">
        <v>245</v>
      </c>
      <c r="I14876" s="90" t="s">
        <v>822</v>
      </c>
    </row>
    <row r="14877" spans="1:10" hidden="1" x14ac:dyDescent="0.25">
      <c r="A14877" t="s">
        <v>137</v>
      </c>
      <c r="B14877" t="s">
        <v>128</v>
      </c>
      <c r="C14877">
        <v>2025</v>
      </c>
      <c r="D14877" t="s">
        <v>58</v>
      </c>
      <c r="E14877" t="s">
        <v>45</v>
      </c>
      <c r="F14877" t="s">
        <v>46</v>
      </c>
      <c r="G14877" t="s">
        <v>221</v>
      </c>
      <c r="H14877" t="s">
        <v>245</v>
      </c>
      <c r="I14877" t="s">
        <v>614</v>
      </c>
      <c r="J14877" s="3"/>
    </row>
    <row r="14878" spans="1:10" hidden="1" x14ac:dyDescent="0.25">
      <c r="A14878" t="s">
        <v>137</v>
      </c>
      <c r="B14878" t="s">
        <v>128</v>
      </c>
      <c r="C14878">
        <v>2025</v>
      </c>
      <c r="D14878" t="s">
        <v>58</v>
      </c>
      <c r="E14878" t="s">
        <v>45</v>
      </c>
      <c r="F14878" t="s">
        <v>46</v>
      </c>
      <c r="G14878" t="s">
        <v>221</v>
      </c>
      <c r="H14878" t="s">
        <v>245</v>
      </c>
      <c r="I14878" s="90" t="s">
        <v>417</v>
      </c>
      <c r="J14878" s="3"/>
    </row>
    <row r="14879" spans="1:10" hidden="1" x14ac:dyDescent="0.25">
      <c r="A14879" t="s">
        <v>137</v>
      </c>
      <c r="B14879" t="s">
        <v>128</v>
      </c>
      <c r="C14879">
        <v>2025</v>
      </c>
      <c r="D14879" t="s">
        <v>58</v>
      </c>
      <c r="E14879" t="s">
        <v>45</v>
      </c>
      <c r="F14879" t="s">
        <v>46</v>
      </c>
      <c r="G14879" t="s">
        <v>221</v>
      </c>
      <c r="H14879" t="s">
        <v>299</v>
      </c>
      <c r="I14879" s="90" t="s">
        <v>859</v>
      </c>
      <c r="J14879" s="3">
        <v>301210.08</v>
      </c>
    </row>
    <row r="14880" spans="1:10" hidden="1" x14ac:dyDescent="0.25">
      <c r="A14880" t="s">
        <v>137</v>
      </c>
      <c r="B14880" t="s">
        <v>128</v>
      </c>
      <c r="C14880">
        <v>2025</v>
      </c>
      <c r="D14880" t="s">
        <v>58</v>
      </c>
      <c r="E14880" t="s">
        <v>45</v>
      </c>
      <c r="F14880" t="s">
        <v>46</v>
      </c>
      <c r="G14880" t="s">
        <v>221</v>
      </c>
      <c r="H14880" t="s">
        <v>299</v>
      </c>
      <c r="I14880" s="90" t="s">
        <v>860</v>
      </c>
      <c r="J14880" s="3">
        <v>243698</v>
      </c>
    </row>
    <row r="14881" spans="1:10" hidden="1" x14ac:dyDescent="0.25">
      <c r="A14881" t="s">
        <v>137</v>
      </c>
      <c r="B14881" t="s">
        <v>128</v>
      </c>
      <c r="C14881">
        <v>2025</v>
      </c>
      <c r="D14881" t="s">
        <v>58</v>
      </c>
      <c r="E14881" t="s">
        <v>45</v>
      </c>
      <c r="F14881" t="s">
        <v>46</v>
      </c>
      <c r="G14881" t="s">
        <v>221</v>
      </c>
      <c r="H14881" t="s">
        <v>299</v>
      </c>
      <c r="I14881" t="s">
        <v>666</v>
      </c>
    </row>
    <row r="14882" spans="1:10" hidden="1" x14ac:dyDescent="0.25">
      <c r="A14882" t="s">
        <v>137</v>
      </c>
      <c r="B14882" t="s">
        <v>128</v>
      </c>
      <c r="C14882">
        <v>2025</v>
      </c>
      <c r="D14882" t="s">
        <v>58</v>
      </c>
      <c r="E14882" t="s">
        <v>45</v>
      </c>
      <c r="F14882" t="s">
        <v>46</v>
      </c>
      <c r="G14882" t="s">
        <v>272</v>
      </c>
      <c r="H14882" t="s">
        <v>273</v>
      </c>
    </row>
    <row r="14883" spans="1:10" hidden="1" x14ac:dyDescent="0.25">
      <c r="A14883" t="s">
        <v>137</v>
      </c>
      <c r="B14883" t="s">
        <v>128</v>
      </c>
      <c r="C14883">
        <v>2025</v>
      </c>
      <c r="D14883" t="s">
        <v>58</v>
      </c>
      <c r="E14883" t="s">
        <v>45</v>
      </c>
      <c r="F14883" t="s">
        <v>46</v>
      </c>
      <c r="G14883" t="s">
        <v>49</v>
      </c>
      <c r="H14883" t="s">
        <v>246</v>
      </c>
      <c r="I14883" t="s">
        <v>565</v>
      </c>
      <c r="J14883" s="3">
        <v>343887.16</v>
      </c>
    </row>
    <row r="14884" spans="1:10" hidden="1" x14ac:dyDescent="0.25">
      <c r="A14884" t="s">
        <v>137</v>
      </c>
      <c r="B14884" t="s">
        <v>128</v>
      </c>
      <c r="C14884">
        <v>2025</v>
      </c>
      <c r="D14884" t="s">
        <v>58</v>
      </c>
      <c r="E14884" t="s">
        <v>45</v>
      </c>
      <c r="F14884" t="s">
        <v>46</v>
      </c>
      <c r="G14884" t="s">
        <v>49</v>
      </c>
      <c r="H14884" t="s">
        <v>246</v>
      </c>
      <c r="I14884" t="s">
        <v>615</v>
      </c>
      <c r="J14884" s="3"/>
    </row>
    <row r="14885" spans="1:10" hidden="1" x14ac:dyDescent="0.25">
      <c r="A14885" t="s">
        <v>137</v>
      </c>
      <c r="B14885" t="s">
        <v>128</v>
      </c>
      <c r="C14885">
        <v>2025</v>
      </c>
      <c r="D14885" t="s">
        <v>58</v>
      </c>
      <c r="E14885" t="s">
        <v>45</v>
      </c>
      <c r="F14885" t="s">
        <v>46</v>
      </c>
      <c r="G14885" t="s">
        <v>49</v>
      </c>
      <c r="H14885" t="s">
        <v>246</v>
      </c>
      <c r="I14885" s="90" t="s">
        <v>505</v>
      </c>
      <c r="J14885" s="3">
        <v>210900</v>
      </c>
    </row>
    <row r="14886" spans="1:10" hidden="1" x14ac:dyDescent="0.25">
      <c r="A14886" t="s">
        <v>137</v>
      </c>
      <c r="B14886" t="s">
        <v>128</v>
      </c>
      <c r="C14886">
        <v>2025</v>
      </c>
      <c r="D14886" t="s">
        <v>58</v>
      </c>
      <c r="E14886" t="s">
        <v>45</v>
      </c>
      <c r="F14886" t="s">
        <v>46</v>
      </c>
      <c r="G14886" t="s">
        <v>49</v>
      </c>
      <c r="H14886" t="s">
        <v>246</v>
      </c>
      <c r="I14886" s="90" t="s">
        <v>697</v>
      </c>
      <c r="J14886" s="3"/>
    </row>
    <row r="14887" spans="1:10" hidden="1" x14ac:dyDescent="0.25">
      <c r="A14887" t="s">
        <v>137</v>
      </c>
      <c r="B14887" t="s">
        <v>128</v>
      </c>
      <c r="C14887">
        <v>2025</v>
      </c>
      <c r="D14887" t="s">
        <v>58</v>
      </c>
      <c r="E14887" t="s">
        <v>45</v>
      </c>
      <c r="F14887" t="s">
        <v>46</v>
      </c>
      <c r="G14887" t="s">
        <v>49</v>
      </c>
      <c r="H14887" t="s">
        <v>669</v>
      </c>
      <c r="I14887" t="s">
        <v>615</v>
      </c>
    </row>
    <row r="14888" spans="1:10" hidden="1" x14ac:dyDescent="0.25">
      <c r="A14888" t="s">
        <v>137</v>
      </c>
      <c r="B14888" t="s">
        <v>128</v>
      </c>
      <c r="C14888">
        <v>2025</v>
      </c>
      <c r="D14888" t="s">
        <v>58</v>
      </c>
      <c r="E14888" t="s">
        <v>45</v>
      </c>
      <c r="F14888" t="s">
        <v>46</v>
      </c>
      <c r="G14888" t="s">
        <v>49</v>
      </c>
      <c r="H14888" t="s">
        <v>669</v>
      </c>
      <c r="I14888" s="90" t="s">
        <v>861</v>
      </c>
      <c r="J14888" s="3">
        <v>700000</v>
      </c>
    </row>
    <row r="14889" spans="1:10" hidden="1" x14ac:dyDescent="0.25">
      <c r="A14889" t="s">
        <v>137</v>
      </c>
      <c r="B14889" t="s">
        <v>128</v>
      </c>
      <c r="C14889">
        <v>2025</v>
      </c>
      <c r="D14889" t="s">
        <v>58</v>
      </c>
      <c r="E14889" t="s">
        <v>45</v>
      </c>
      <c r="F14889" t="s">
        <v>46</v>
      </c>
      <c r="G14889" t="s">
        <v>49</v>
      </c>
      <c r="H14889" t="s">
        <v>669</v>
      </c>
    </row>
    <row r="14890" spans="1:10" hidden="1" x14ac:dyDescent="0.25">
      <c r="A14890" t="s">
        <v>137</v>
      </c>
      <c r="B14890" t="s">
        <v>128</v>
      </c>
      <c r="C14890">
        <v>2025</v>
      </c>
      <c r="D14890" t="s">
        <v>58</v>
      </c>
      <c r="E14890" t="s">
        <v>45</v>
      </c>
      <c r="F14890" t="s">
        <v>46</v>
      </c>
      <c r="G14890" t="s">
        <v>49</v>
      </c>
      <c r="H14890" t="s">
        <v>247</v>
      </c>
      <c r="I14890" s="90" t="s">
        <v>597</v>
      </c>
      <c r="J14890" s="3">
        <v>114319.3</v>
      </c>
    </row>
    <row r="14891" spans="1:10" hidden="1" x14ac:dyDescent="0.25">
      <c r="A14891" t="s">
        <v>137</v>
      </c>
      <c r="B14891" t="s">
        <v>128</v>
      </c>
      <c r="C14891">
        <v>2025</v>
      </c>
      <c r="D14891" t="s">
        <v>58</v>
      </c>
      <c r="E14891" t="s">
        <v>45</v>
      </c>
      <c r="F14891" t="s">
        <v>46</v>
      </c>
      <c r="G14891" t="s">
        <v>49</v>
      </c>
      <c r="H14891" t="s">
        <v>247</v>
      </c>
      <c r="I14891" s="90" t="s">
        <v>843</v>
      </c>
      <c r="J14891" s="3"/>
    </row>
    <row r="14892" spans="1:10" hidden="1" x14ac:dyDescent="0.25">
      <c r="A14892" t="s">
        <v>137</v>
      </c>
      <c r="B14892" t="s">
        <v>128</v>
      </c>
      <c r="C14892">
        <v>2025</v>
      </c>
      <c r="D14892" t="s">
        <v>58</v>
      </c>
      <c r="E14892" t="s">
        <v>45</v>
      </c>
      <c r="F14892" t="s">
        <v>46</v>
      </c>
      <c r="G14892" t="s">
        <v>49</v>
      </c>
      <c r="H14892" t="s">
        <v>247</v>
      </c>
      <c r="I14892" s="90" t="s">
        <v>544</v>
      </c>
      <c r="J14892" s="3"/>
    </row>
    <row r="14893" spans="1:10" hidden="1" x14ac:dyDescent="0.25">
      <c r="A14893" t="s">
        <v>137</v>
      </c>
      <c r="B14893" t="s">
        <v>128</v>
      </c>
      <c r="C14893">
        <v>2025</v>
      </c>
      <c r="D14893" t="s">
        <v>58</v>
      </c>
      <c r="E14893" t="s">
        <v>45</v>
      </c>
      <c r="F14893" t="s">
        <v>46</v>
      </c>
      <c r="G14893" t="s">
        <v>49</v>
      </c>
      <c r="H14893" t="s">
        <v>247</v>
      </c>
      <c r="I14893" s="90" t="s">
        <v>703</v>
      </c>
      <c r="J14893" s="3">
        <v>68800</v>
      </c>
    </row>
    <row r="14894" spans="1:10" hidden="1" x14ac:dyDescent="0.25">
      <c r="A14894" t="s">
        <v>137</v>
      </c>
      <c r="B14894" t="s">
        <v>128</v>
      </c>
      <c r="C14894">
        <v>2025</v>
      </c>
      <c r="D14894" t="s">
        <v>58</v>
      </c>
      <c r="E14894" t="s">
        <v>45</v>
      </c>
      <c r="F14894" t="s">
        <v>46</v>
      </c>
      <c r="G14894" t="s">
        <v>49</v>
      </c>
      <c r="H14894" t="s">
        <v>247</v>
      </c>
      <c r="I14894" s="90" t="s">
        <v>509</v>
      </c>
      <c r="J14894" s="3">
        <v>166666.65</v>
      </c>
    </row>
    <row r="14895" spans="1:10" hidden="1" x14ac:dyDescent="0.25">
      <c r="A14895" t="s">
        <v>137</v>
      </c>
      <c r="B14895" t="s">
        <v>128</v>
      </c>
      <c r="C14895">
        <v>2025</v>
      </c>
      <c r="D14895" t="s">
        <v>58</v>
      </c>
      <c r="E14895" t="s">
        <v>45</v>
      </c>
      <c r="F14895" t="s">
        <v>46</v>
      </c>
      <c r="G14895" t="s">
        <v>49</v>
      </c>
      <c r="H14895" t="s">
        <v>247</v>
      </c>
      <c r="I14895" s="90" t="s">
        <v>524</v>
      </c>
      <c r="J14895" s="3">
        <v>313155.51</v>
      </c>
    </row>
    <row r="14896" spans="1:10" hidden="1" x14ac:dyDescent="0.25">
      <c r="A14896" t="s">
        <v>137</v>
      </c>
      <c r="B14896" t="s">
        <v>128</v>
      </c>
      <c r="C14896">
        <v>2025</v>
      </c>
      <c r="D14896" t="s">
        <v>58</v>
      </c>
      <c r="E14896" t="s">
        <v>45</v>
      </c>
      <c r="F14896" t="s">
        <v>46</v>
      </c>
      <c r="G14896" t="s">
        <v>49</v>
      </c>
      <c r="H14896" t="s">
        <v>248</v>
      </c>
      <c r="I14896" s="90" t="s">
        <v>823</v>
      </c>
      <c r="J14896" s="3">
        <v>32941.18</v>
      </c>
    </row>
    <row r="14897" spans="1:10" hidden="1" x14ac:dyDescent="0.25">
      <c r="A14897" t="s">
        <v>137</v>
      </c>
      <c r="B14897" t="s">
        <v>128</v>
      </c>
      <c r="C14897">
        <v>2025</v>
      </c>
      <c r="D14897" t="s">
        <v>58</v>
      </c>
      <c r="E14897" t="s">
        <v>45</v>
      </c>
      <c r="F14897" t="s">
        <v>46</v>
      </c>
      <c r="G14897" t="s">
        <v>49</v>
      </c>
      <c r="H14897" t="s">
        <v>248</v>
      </c>
      <c r="I14897" s="90" t="s">
        <v>431</v>
      </c>
      <c r="J14897" s="3">
        <v>500000</v>
      </c>
    </row>
    <row r="14898" spans="1:10" hidden="1" x14ac:dyDescent="0.25">
      <c r="A14898" t="s">
        <v>137</v>
      </c>
      <c r="B14898" t="s">
        <v>128</v>
      </c>
      <c r="C14898">
        <v>2025</v>
      </c>
      <c r="D14898" t="s">
        <v>58</v>
      </c>
      <c r="E14898" t="s">
        <v>45</v>
      </c>
      <c r="F14898" t="s">
        <v>46</v>
      </c>
      <c r="G14898" t="s">
        <v>49</v>
      </c>
      <c r="H14898" t="s">
        <v>248</v>
      </c>
      <c r="I14898" s="90" t="s">
        <v>479</v>
      </c>
      <c r="J14898" s="3">
        <v>21008</v>
      </c>
    </row>
    <row r="14899" spans="1:10" hidden="1" x14ac:dyDescent="0.25">
      <c r="A14899" t="s">
        <v>137</v>
      </c>
      <c r="B14899" t="s">
        <v>128</v>
      </c>
      <c r="C14899">
        <v>2025</v>
      </c>
      <c r="D14899" t="s">
        <v>58</v>
      </c>
      <c r="E14899" t="s">
        <v>45</v>
      </c>
      <c r="F14899" t="s">
        <v>46</v>
      </c>
      <c r="G14899" t="s">
        <v>49</v>
      </c>
      <c r="H14899" t="s">
        <v>248</v>
      </c>
      <c r="I14899" s="90" t="s">
        <v>801</v>
      </c>
      <c r="J14899" s="3">
        <v>50600</v>
      </c>
    </row>
    <row r="14900" spans="1:10" hidden="1" x14ac:dyDescent="0.25">
      <c r="A14900" t="s">
        <v>137</v>
      </c>
      <c r="B14900" t="s">
        <v>128</v>
      </c>
      <c r="C14900">
        <v>2025</v>
      </c>
      <c r="D14900" t="s">
        <v>58</v>
      </c>
      <c r="E14900" t="s">
        <v>45</v>
      </c>
      <c r="F14900" t="s">
        <v>46</v>
      </c>
      <c r="G14900" t="s">
        <v>49</v>
      </c>
      <c r="H14900" t="s">
        <v>249</v>
      </c>
      <c r="I14900" t="s">
        <v>471</v>
      </c>
      <c r="J14900" s="3">
        <v>533477</v>
      </c>
    </row>
    <row r="14901" spans="1:10" hidden="1" x14ac:dyDescent="0.25">
      <c r="A14901" t="s">
        <v>137</v>
      </c>
      <c r="B14901" t="s">
        <v>128</v>
      </c>
      <c r="C14901">
        <v>2025</v>
      </c>
      <c r="D14901" t="s">
        <v>58</v>
      </c>
      <c r="E14901" t="s">
        <v>45</v>
      </c>
      <c r="F14901" t="s">
        <v>46</v>
      </c>
      <c r="G14901" t="s">
        <v>49</v>
      </c>
      <c r="H14901" t="s">
        <v>249</v>
      </c>
    </row>
    <row r="14902" spans="1:10" hidden="1" x14ac:dyDescent="0.25">
      <c r="A14902" t="s">
        <v>137</v>
      </c>
      <c r="B14902" t="s">
        <v>128</v>
      </c>
      <c r="C14902">
        <v>2025</v>
      </c>
      <c r="D14902" t="s">
        <v>58</v>
      </c>
      <c r="E14902" t="s">
        <v>45</v>
      </c>
      <c r="F14902" t="s">
        <v>46</v>
      </c>
      <c r="G14902" t="s">
        <v>49</v>
      </c>
      <c r="H14902" t="s">
        <v>250</v>
      </c>
      <c r="I14902" s="90" t="s">
        <v>797</v>
      </c>
      <c r="J14902" s="3">
        <v>59656</v>
      </c>
    </row>
    <row r="14903" spans="1:10" hidden="1" x14ac:dyDescent="0.25">
      <c r="A14903" t="s">
        <v>137</v>
      </c>
      <c r="B14903" t="s">
        <v>128</v>
      </c>
      <c r="C14903">
        <v>2025</v>
      </c>
      <c r="D14903" t="s">
        <v>58</v>
      </c>
      <c r="E14903" t="s">
        <v>45</v>
      </c>
      <c r="F14903" t="s">
        <v>46</v>
      </c>
      <c r="G14903" t="s">
        <v>49</v>
      </c>
      <c r="H14903" t="s">
        <v>250</v>
      </c>
      <c r="I14903" s="90" t="s">
        <v>567</v>
      </c>
      <c r="J14903" s="3">
        <v>491740</v>
      </c>
    </row>
    <row r="14904" spans="1:10" hidden="1" x14ac:dyDescent="0.25">
      <c r="A14904" t="s">
        <v>137</v>
      </c>
      <c r="B14904" t="s">
        <v>128</v>
      </c>
      <c r="C14904">
        <v>2025</v>
      </c>
      <c r="D14904" t="s">
        <v>58</v>
      </c>
      <c r="E14904" t="s">
        <v>45</v>
      </c>
      <c r="F14904" t="s">
        <v>46</v>
      </c>
      <c r="G14904" t="s">
        <v>49</v>
      </c>
      <c r="H14904" t="s">
        <v>250</v>
      </c>
      <c r="I14904" s="90" t="s">
        <v>561</v>
      </c>
      <c r="J14904" s="3">
        <v>91666.67</v>
      </c>
    </row>
    <row r="14905" spans="1:10" hidden="1" x14ac:dyDescent="0.25">
      <c r="A14905" t="s">
        <v>137</v>
      </c>
      <c r="B14905" t="s">
        <v>128</v>
      </c>
      <c r="C14905">
        <v>2025</v>
      </c>
      <c r="D14905" t="s">
        <v>58</v>
      </c>
      <c r="E14905" t="s">
        <v>45</v>
      </c>
      <c r="F14905" t="s">
        <v>46</v>
      </c>
      <c r="G14905" t="s">
        <v>49</v>
      </c>
      <c r="H14905" t="s">
        <v>250</v>
      </c>
      <c r="I14905" s="179" t="s">
        <v>609</v>
      </c>
      <c r="J14905" s="3">
        <v>39148.15</v>
      </c>
    </row>
    <row r="14906" spans="1:10" hidden="1" x14ac:dyDescent="0.25">
      <c r="A14906" t="s">
        <v>137</v>
      </c>
      <c r="B14906" t="s">
        <v>128</v>
      </c>
      <c r="C14906">
        <v>2025</v>
      </c>
      <c r="D14906" t="s">
        <v>58</v>
      </c>
      <c r="E14906" t="s">
        <v>45</v>
      </c>
      <c r="F14906" t="s">
        <v>46</v>
      </c>
      <c r="G14906" t="s">
        <v>49</v>
      </c>
      <c r="H14906" t="s">
        <v>250</v>
      </c>
      <c r="I14906" s="90" t="s">
        <v>856</v>
      </c>
      <c r="J14906" s="3">
        <v>137870</v>
      </c>
    </row>
    <row r="14907" spans="1:10" hidden="1" x14ac:dyDescent="0.25">
      <c r="A14907" t="s">
        <v>137</v>
      </c>
      <c r="B14907" t="s">
        <v>128</v>
      </c>
      <c r="C14907">
        <v>2025</v>
      </c>
      <c r="D14907" t="s">
        <v>58</v>
      </c>
      <c r="E14907" t="s">
        <v>45</v>
      </c>
      <c r="F14907" t="s">
        <v>46</v>
      </c>
      <c r="G14907" t="s">
        <v>49</v>
      </c>
      <c r="H14907" t="s">
        <v>250</v>
      </c>
      <c r="I14907" s="90" t="s">
        <v>858</v>
      </c>
      <c r="J14907" s="3">
        <v>38944.44</v>
      </c>
    </row>
    <row r="14908" spans="1:10" hidden="1" x14ac:dyDescent="0.25">
      <c r="A14908" t="s">
        <v>137</v>
      </c>
      <c r="B14908" t="s">
        <v>128</v>
      </c>
      <c r="C14908">
        <v>2025</v>
      </c>
      <c r="D14908" t="s">
        <v>58</v>
      </c>
      <c r="E14908" t="s">
        <v>45</v>
      </c>
      <c r="F14908" t="s">
        <v>46</v>
      </c>
      <c r="G14908" t="s">
        <v>49</v>
      </c>
      <c r="H14908" t="s">
        <v>250</v>
      </c>
      <c r="I14908" s="90" t="s">
        <v>862</v>
      </c>
      <c r="J14908" s="3">
        <v>18403.36</v>
      </c>
    </row>
    <row r="14909" spans="1:10" hidden="1" x14ac:dyDescent="0.25">
      <c r="A14909" t="s">
        <v>137</v>
      </c>
      <c r="B14909" t="s">
        <v>128</v>
      </c>
      <c r="C14909">
        <v>2025</v>
      </c>
      <c r="D14909" t="s">
        <v>58</v>
      </c>
      <c r="E14909" t="s">
        <v>45</v>
      </c>
      <c r="F14909" t="s">
        <v>46</v>
      </c>
      <c r="G14909" t="s">
        <v>49</v>
      </c>
      <c r="H14909" t="s">
        <v>250</v>
      </c>
      <c r="I14909" s="90" t="s">
        <v>857</v>
      </c>
      <c r="J14909" s="3">
        <v>159500</v>
      </c>
    </row>
    <row r="14910" spans="1:10" hidden="1" x14ac:dyDescent="0.25">
      <c r="A14910" t="s">
        <v>137</v>
      </c>
      <c r="B14910" t="s">
        <v>128</v>
      </c>
      <c r="C14910">
        <v>2025</v>
      </c>
      <c r="D14910" t="s">
        <v>58</v>
      </c>
      <c r="E14910" t="s">
        <v>45</v>
      </c>
      <c r="F14910" t="s">
        <v>46</v>
      </c>
      <c r="G14910" t="s">
        <v>49</v>
      </c>
      <c r="H14910" t="s">
        <v>250</v>
      </c>
      <c r="I14910" s="90" t="s">
        <v>863</v>
      </c>
      <c r="J14910" s="3">
        <v>365000</v>
      </c>
    </row>
    <row r="14911" spans="1:10" hidden="1" x14ac:dyDescent="0.25">
      <c r="A14911" t="s">
        <v>137</v>
      </c>
      <c r="B14911" t="s">
        <v>128</v>
      </c>
      <c r="C14911">
        <v>2025</v>
      </c>
      <c r="D14911" t="s">
        <v>58</v>
      </c>
      <c r="E14911" t="s">
        <v>45</v>
      </c>
      <c r="F14911" t="s">
        <v>46</v>
      </c>
      <c r="G14911" t="s">
        <v>49</v>
      </c>
      <c r="H14911" t="s">
        <v>333</v>
      </c>
      <c r="I14911" s="90" t="s">
        <v>556</v>
      </c>
      <c r="J14911" s="3"/>
    </row>
    <row r="14912" spans="1:10" hidden="1" x14ac:dyDescent="0.25">
      <c r="A14912" t="s">
        <v>137</v>
      </c>
      <c r="B14912" t="s">
        <v>128</v>
      </c>
      <c r="C14912">
        <v>2025</v>
      </c>
      <c r="D14912" t="s">
        <v>58</v>
      </c>
      <c r="E14912" t="s">
        <v>45</v>
      </c>
      <c r="F14912" t="s">
        <v>46</v>
      </c>
      <c r="G14912" t="s">
        <v>49</v>
      </c>
      <c r="H14912" t="s">
        <v>250</v>
      </c>
      <c r="I14912" s="90" t="s">
        <v>860</v>
      </c>
      <c r="J14912" s="3">
        <v>12000</v>
      </c>
    </row>
    <row r="14913" spans="1:10" hidden="1" x14ac:dyDescent="0.25">
      <c r="A14913" t="s">
        <v>137</v>
      </c>
      <c r="B14913" t="s">
        <v>128</v>
      </c>
      <c r="C14913">
        <v>2025</v>
      </c>
      <c r="D14913" t="s">
        <v>58</v>
      </c>
      <c r="E14913" t="s">
        <v>45</v>
      </c>
      <c r="F14913" t="s">
        <v>46</v>
      </c>
      <c r="G14913" t="s">
        <v>49</v>
      </c>
      <c r="H14913" t="s">
        <v>250</v>
      </c>
      <c r="I14913" s="90" t="s">
        <v>864</v>
      </c>
      <c r="J14913" s="3">
        <v>20924.37</v>
      </c>
    </row>
    <row r="14914" spans="1:10" hidden="1" x14ac:dyDescent="0.25">
      <c r="A14914" t="s">
        <v>137</v>
      </c>
      <c r="B14914" t="s">
        <v>128</v>
      </c>
      <c r="C14914">
        <v>2025</v>
      </c>
      <c r="D14914" t="s">
        <v>58</v>
      </c>
      <c r="E14914" t="s">
        <v>45</v>
      </c>
      <c r="F14914" t="s">
        <v>46</v>
      </c>
      <c r="G14914" t="s">
        <v>49</v>
      </c>
      <c r="H14914" t="s">
        <v>333</v>
      </c>
      <c r="I14914" s="90" t="s">
        <v>851</v>
      </c>
      <c r="J14914" s="3">
        <v>20000</v>
      </c>
    </row>
    <row r="14915" spans="1:10" hidden="1" x14ac:dyDescent="0.25">
      <c r="A14915" t="s">
        <v>137</v>
      </c>
      <c r="B14915" t="s">
        <v>128</v>
      </c>
      <c r="C14915">
        <v>2025</v>
      </c>
      <c r="D14915" t="s">
        <v>58</v>
      </c>
      <c r="E14915" t="s">
        <v>45</v>
      </c>
      <c r="F14915" t="s">
        <v>46</v>
      </c>
      <c r="G14915" t="s">
        <v>49</v>
      </c>
      <c r="H14915" t="s">
        <v>333</v>
      </c>
      <c r="I14915" s="90" t="s">
        <v>509</v>
      </c>
      <c r="J14915" s="3">
        <v>8000</v>
      </c>
    </row>
    <row r="14916" spans="1:10" hidden="1" x14ac:dyDescent="0.25">
      <c r="A14916" t="s">
        <v>137</v>
      </c>
      <c r="B14916" t="s">
        <v>128</v>
      </c>
      <c r="C14916">
        <v>2025</v>
      </c>
      <c r="D14916" t="s">
        <v>58</v>
      </c>
      <c r="E14916" t="s">
        <v>45</v>
      </c>
      <c r="F14916" t="s">
        <v>46</v>
      </c>
      <c r="G14916" t="s">
        <v>49</v>
      </c>
      <c r="H14916" t="s">
        <v>333</v>
      </c>
      <c r="I14916" s="90" t="s">
        <v>714</v>
      </c>
      <c r="J14916" s="3">
        <v>14000</v>
      </c>
    </row>
    <row r="14917" spans="1:10" hidden="1" x14ac:dyDescent="0.25">
      <c r="A14917" t="s">
        <v>137</v>
      </c>
      <c r="B14917" t="s">
        <v>128</v>
      </c>
      <c r="C14917">
        <v>2025</v>
      </c>
      <c r="D14917" t="s">
        <v>58</v>
      </c>
      <c r="E14917" t="s">
        <v>45</v>
      </c>
      <c r="F14917" t="s">
        <v>46</v>
      </c>
      <c r="G14917" t="s">
        <v>49</v>
      </c>
      <c r="H14917" t="s">
        <v>333</v>
      </c>
      <c r="I14917" s="90" t="s">
        <v>674</v>
      </c>
      <c r="J14917" s="3">
        <v>140000</v>
      </c>
    </row>
    <row r="14918" spans="1:10" hidden="1" x14ac:dyDescent="0.25">
      <c r="A14918" t="s">
        <v>137</v>
      </c>
      <c r="B14918" t="s">
        <v>128</v>
      </c>
      <c r="C14918">
        <v>2025</v>
      </c>
      <c r="D14918" t="s">
        <v>58</v>
      </c>
      <c r="E14918" t="s">
        <v>45</v>
      </c>
      <c r="F14918" t="s">
        <v>46</v>
      </c>
      <c r="G14918" t="s">
        <v>49</v>
      </c>
      <c r="H14918" t="s">
        <v>333</v>
      </c>
      <c r="I14918" s="90" t="s">
        <v>661</v>
      </c>
      <c r="J14918" s="3">
        <v>50000</v>
      </c>
    </row>
    <row r="14919" spans="1:10" hidden="1" x14ac:dyDescent="0.25">
      <c r="A14919" t="s">
        <v>137</v>
      </c>
      <c r="B14919" t="s">
        <v>128</v>
      </c>
      <c r="C14919">
        <v>2025</v>
      </c>
      <c r="D14919" t="s">
        <v>58</v>
      </c>
      <c r="E14919" t="s">
        <v>45</v>
      </c>
      <c r="F14919" t="s">
        <v>46</v>
      </c>
      <c r="G14919" t="s">
        <v>49</v>
      </c>
      <c r="H14919" t="s">
        <v>367</v>
      </c>
    </row>
    <row r="14920" spans="1:10" hidden="1" x14ac:dyDescent="0.25">
      <c r="A14920" t="s">
        <v>137</v>
      </c>
      <c r="B14920" t="s">
        <v>128</v>
      </c>
      <c r="C14920">
        <v>2025</v>
      </c>
      <c r="D14920" t="s">
        <v>58</v>
      </c>
      <c r="E14920" t="s">
        <v>45</v>
      </c>
      <c r="F14920" t="s">
        <v>46</v>
      </c>
      <c r="G14920" t="s">
        <v>49</v>
      </c>
      <c r="H14920" t="s">
        <v>252</v>
      </c>
    </row>
    <row r="14921" spans="1:10" hidden="1" x14ac:dyDescent="0.25">
      <c r="A14921" t="s">
        <v>137</v>
      </c>
      <c r="B14921" t="s">
        <v>128</v>
      </c>
      <c r="C14921">
        <v>2025</v>
      </c>
      <c r="D14921" t="s">
        <v>58</v>
      </c>
      <c r="E14921" t="s">
        <v>45</v>
      </c>
      <c r="F14921" t="s">
        <v>46</v>
      </c>
      <c r="G14921" t="s">
        <v>49</v>
      </c>
      <c r="H14921" t="s">
        <v>243</v>
      </c>
      <c r="I14921" s="90" t="s">
        <v>479</v>
      </c>
      <c r="J14921" s="3"/>
    </row>
    <row r="14922" spans="1:10" hidden="1" x14ac:dyDescent="0.25">
      <c r="A14922" t="s">
        <v>137</v>
      </c>
      <c r="B14922" t="s">
        <v>128</v>
      </c>
      <c r="C14922">
        <v>2025</v>
      </c>
      <c r="D14922" t="s">
        <v>58</v>
      </c>
      <c r="E14922" t="s">
        <v>45</v>
      </c>
      <c r="F14922" t="s">
        <v>46</v>
      </c>
      <c r="G14922" t="s">
        <v>49</v>
      </c>
      <c r="H14922" t="s">
        <v>243</v>
      </c>
      <c r="I14922" t="s">
        <v>802</v>
      </c>
    </row>
    <row r="14923" spans="1:10" hidden="1" x14ac:dyDescent="0.25">
      <c r="A14923" t="s">
        <v>137</v>
      </c>
      <c r="B14923" t="s">
        <v>128</v>
      </c>
      <c r="C14923">
        <v>2025</v>
      </c>
      <c r="D14923" t="s">
        <v>58</v>
      </c>
      <c r="E14923" t="s">
        <v>45</v>
      </c>
      <c r="F14923" t="s">
        <v>46</v>
      </c>
      <c r="G14923" t="s">
        <v>49</v>
      </c>
      <c r="H14923" t="s">
        <v>243</v>
      </c>
      <c r="I14923" s="90" t="s">
        <v>817</v>
      </c>
      <c r="J14923" s="3"/>
    </row>
    <row r="14924" spans="1:10" hidden="1" x14ac:dyDescent="0.25">
      <c r="A14924" t="s">
        <v>137</v>
      </c>
      <c r="B14924" t="s">
        <v>128</v>
      </c>
      <c r="C14924">
        <v>2025</v>
      </c>
      <c r="D14924" t="s">
        <v>58</v>
      </c>
      <c r="E14924" t="s">
        <v>45</v>
      </c>
      <c r="F14924" t="s">
        <v>46</v>
      </c>
      <c r="G14924" t="s">
        <v>49</v>
      </c>
      <c r="H14924" t="s">
        <v>243</v>
      </c>
    </row>
    <row r="14925" spans="1:10" hidden="1" x14ac:dyDescent="0.25">
      <c r="A14925" t="s">
        <v>137</v>
      </c>
      <c r="B14925" t="s">
        <v>128</v>
      </c>
      <c r="C14925">
        <v>2025</v>
      </c>
      <c r="D14925" t="s">
        <v>58</v>
      </c>
      <c r="E14925" t="s">
        <v>45</v>
      </c>
      <c r="F14925" t="s">
        <v>46</v>
      </c>
      <c r="G14925" t="s">
        <v>49</v>
      </c>
      <c r="H14925" t="s">
        <v>243</v>
      </c>
    </row>
    <row r="14926" spans="1:10" hidden="1" x14ac:dyDescent="0.25">
      <c r="A14926" t="s">
        <v>137</v>
      </c>
      <c r="B14926" t="s">
        <v>128</v>
      </c>
      <c r="C14926">
        <v>2025</v>
      </c>
      <c r="D14926" t="s">
        <v>58</v>
      </c>
      <c r="E14926" t="s">
        <v>45</v>
      </c>
      <c r="F14926" t="s">
        <v>46</v>
      </c>
      <c r="G14926" t="s">
        <v>49</v>
      </c>
      <c r="H14926" s="90" t="s">
        <v>865</v>
      </c>
      <c r="I14926" s="90" t="s">
        <v>867</v>
      </c>
      <c r="J14926" s="10">
        <v>1460000</v>
      </c>
    </row>
    <row r="14927" spans="1:10" hidden="1" x14ac:dyDescent="0.25">
      <c r="A14927" t="s">
        <v>137</v>
      </c>
      <c r="B14927" t="s">
        <v>128</v>
      </c>
      <c r="C14927">
        <v>2025</v>
      </c>
      <c r="D14927" t="s">
        <v>58</v>
      </c>
      <c r="E14927" t="s">
        <v>45</v>
      </c>
      <c r="F14927" t="s">
        <v>46</v>
      </c>
      <c r="G14927" t="s">
        <v>49</v>
      </c>
      <c r="H14927" s="90" t="s">
        <v>865</v>
      </c>
      <c r="I14927" t="s">
        <v>866</v>
      </c>
      <c r="J14927" s="10">
        <v>2000000</v>
      </c>
    </row>
    <row r="14928" spans="1:10" hidden="1" x14ac:dyDescent="0.25">
      <c r="A14928" t="s">
        <v>137</v>
      </c>
      <c r="B14928" t="s">
        <v>128</v>
      </c>
      <c r="C14928">
        <v>2025</v>
      </c>
      <c r="D14928" t="s">
        <v>58</v>
      </c>
      <c r="E14928" t="s">
        <v>45</v>
      </c>
      <c r="F14928" t="s">
        <v>46</v>
      </c>
      <c r="G14928" t="s">
        <v>49</v>
      </c>
      <c r="H14928" t="s">
        <v>243</v>
      </c>
    </row>
    <row r="14929" spans="1:10" hidden="1" x14ac:dyDescent="0.25">
      <c r="A14929" t="s">
        <v>137</v>
      </c>
      <c r="B14929" t="s">
        <v>128</v>
      </c>
      <c r="C14929">
        <v>2025</v>
      </c>
      <c r="D14929" t="s">
        <v>58</v>
      </c>
      <c r="E14929" t="s">
        <v>45</v>
      </c>
      <c r="F14929" t="s">
        <v>46</v>
      </c>
      <c r="G14929" t="s">
        <v>49</v>
      </c>
      <c r="H14929" t="s">
        <v>243</v>
      </c>
    </row>
    <row r="14930" spans="1:10" hidden="1" x14ac:dyDescent="0.25">
      <c r="A14930" t="s">
        <v>137</v>
      </c>
      <c r="B14930" t="s">
        <v>128</v>
      </c>
      <c r="C14930">
        <v>2025</v>
      </c>
      <c r="D14930" t="s">
        <v>58</v>
      </c>
      <c r="E14930" t="s">
        <v>45</v>
      </c>
      <c r="F14930" t="s">
        <v>46</v>
      </c>
      <c r="G14930" t="s">
        <v>49</v>
      </c>
      <c r="H14930" t="s">
        <v>243</v>
      </c>
    </row>
    <row r="14931" spans="1:10" hidden="1" x14ac:dyDescent="0.25">
      <c r="A14931" t="s">
        <v>137</v>
      </c>
      <c r="B14931" t="s">
        <v>128</v>
      </c>
      <c r="C14931">
        <v>2025</v>
      </c>
      <c r="D14931" t="s">
        <v>58</v>
      </c>
      <c r="E14931" t="s">
        <v>45</v>
      </c>
      <c r="F14931" t="s">
        <v>304</v>
      </c>
      <c r="G14931" t="s">
        <v>54</v>
      </c>
      <c r="H14931" t="s">
        <v>305</v>
      </c>
      <c r="I14931" t="s">
        <v>520</v>
      </c>
      <c r="J14931" s="3">
        <v>4100000</v>
      </c>
    </row>
    <row r="14932" spans="1:10" hidden="1" x14ac:dyDescent="0.25">
      <c r="A14932" t="s">
        <v>137</v>
      </c>
      <c r="B14932" t="s">
        <v>128</v>
      </c>
      <c r="C14932">
        <v>2025</v>
      </c>
      <c r="D14932" t="s">
        <v>58</v>
      </c>
      <c r="E14932" t="s">
        <v>45</v>
      </c>
      <c r="F14932" t="s">
        <v>304</v>
      </c>
      <c r="G14932" t="s">
        <v>54</v>
      </c>
      <c r="H14932" t="s">
        <v>305</v>
      </c>
      <c r="I14932" t="s">
        <v>704</v>
      </c>
      <c r="J14932" s="3">
        <v>4450000</v>
      </c>
    </row>
    <row r="14933" spans="1:10" hidden="1" x14ac:dyDescent="0.25">
      <c r="A14933" t="s">
        <v>137</v>
      </c>
      <c r="B14933" t="s">
        <v>128</v>
      </c>
      <c r="C14933">
        <v>2025</v>
      </c>
      <c r="D14933" t="s">
        <v>58</v>
      </c>
      <c r="E14933" t="s">
        <v>45</v>
      </c>
      <c r="F14933" t="s">
        <v>304</v>
      </c>
      <c r="G14933" t="s">
        <v>54</v>
      </c>
      <c r="H14933" t="s">
        <v>305</v>
      </c>
      <c r="I14933" t="s">
        <v>592</v>
      </c>
      <c r="J14933" s="3">
        <v>6000000</v>
      </c>
    </row>
    <row r="14934" spans="1:10" hidden="1" x14ac:dyDescent="0.25">
      <c r="A14934" t="s">
        <v>137</v>
      </c>
      <c r="B14934" t="s">
        <v>128</v>
      </c>
      <c r="C14934">
        <v>2025</v>
      </c>
      <c r="D14934" t="s">
        <v>58</v>
      </c>
      <c r="E14934" t="s">
        <v>45</v>
      </c>
      <c r="F14934" t="s">
        <v>304</v>
      </c>
      <c r="G14934" t="s">
        <v>54</v>
      </c>
      <c r="H14934" t="s">
        <v>305</v>
      </c>
      <c r="I14934" s="90" t="s">
        <v>714</v>
      </c>
      <c r="J14934" s="3">
        <v>1800000</v>
      </c>
    </row>
    <row r="14935" spans="1:10" hidden="1" x14ac:dyDescent="0.25">
      <c r="A14935" t="s">
        <v>137</v>
      </c>
      <c r="B14935" t="s">
        <v>128</v>
      </c>
      <c r="C14935">
        <v>2025</v>
      </c>
      <c r="D14935" t="s">
        <v>58</v>
      </c>
      <c r="E14935" t="s">
        <v>45</v>
      </c>
      <c r="F14935" t="s">
        <v>304</v>
      </c>
      <c r="G14935" t="s">
        <v>54</v>
      </c>
      <c r="H14935" t="s">
        <v>305</v>
      </c>
      <c r="I14935" s="90" t="s">
        <v>817</v>
      </c>
      <c r="J14935" s="3">
        <v>6550000</v>
      </c>
    </row>
    <row r="14936" spans="1:10" hidden="1" x14ac:dyDescent="0.25">
      <c r="A14936" t="s">
        <v>137</v>
      </c>
      <c r="B14936" s="227" t="s">
        <v>128</v>
      </c>
      <c r="C14936" s="227">
        <v>2025</v>
      </c>
      <c r="D14936" s="227" t="s">
        <v>58</v>
      </c>
      <c r="E14936" s="227" t="s">
        <v>45</v>
      </c>
      <c r="F14936" s="227" t="s">
        <v>304</v>
      </c>
      <c r="G14936" s="227" t="s">
        <v>54</v>
      </c>
      <c r="H14936" s="227" t="s">
        <v>306</v>
      </c>
      <c r="I14936" s="228" t="s">
        <v>714</v>
      </c>
      <c r="J14936" s="229">
        <v>200000</v>
      </c>
    </row>
    <row r="14937" spans="1:10" hidden="1" x14ac:dyDescent="0.25">
      <c r="A14937" t="s">
        <v>137</v>
      </c>
      <c r="B14937" t="s">
        <v>128</v>
      </c>
      <c r="C14937">
        <v>2025</v>
      </c>
      <c r="D14937" t="s">
        <v>58</v>
      </c>
      <c r="E14937" t="s">
        <v>45</v>
      </c>
      <c r="F14937" t="s">
        <v>304</v>
      </c>
      <c r="G14937" t="s">
        <v>54</v>
      </c>
      <c r="H14937" t="s">
        <v>307</v>
      </c>
      <c r="I14937" t="s">
        <v>520</v>
      </c>
      <c r="J14937" s="3">
        <v>341667</v>
      </c>
    </row>
    <row r="14938" spans="1:10" hidden="1" x14ac:dyDescent="0.25">
      <c r="A14938" t="s">
        <v>137</v>
      </c>
      <c r="B14938" t="s">
        <v>128</v>
      </c>
      <c r="C14938">
        <v>2025</v>
      </c>
      <c r="D14938" t="s">
        <v>58</v>
      </c>
      <c r="E14938" t="s">
        <v>45</v>
      </c>
      <c r="F14938" t="s">
        <v>304</v>
      </c>
      <c r="G14938" t="s">
        <v>54</v>
      </c>
      <c r="H14938" t="s">
        <v>307</v>
      </c>
      <c r="I14938" t="s">
        <v>592</v>
      </c>
      <c r="J14938" s="3">
        <v>500000</v>
      </c>
    </row>
    <row r="14939" spans="1:10" hidden="1" x14ac:dyDescent="0.25">
      <c r="A14939" t="s">
        <v>137</v>
      </c>
      <c r="B14939" t="s">
        <v>128</v>
      </c>
      <c r="C14939">
        <v>2025</v>
      </c>
      <c r="D14939" t="s">
        <v>58</v>
      </c>
      <c r="E14939" t="s">
        <v>45</v>
      </c>
      <c r="F14939" t="s">
        <v>304</v>
      </c>
      <c r="G14939" t="s">
        <v>54</v>
      </c>
      <c r="H14939" t="s">
        <v>307</v>
      </c>
      <c r="I14939" t="s">
        <v>704</v>
      </c>
      <c r="J14939" s="3">
        <v>370833</v>
      </c>
    </row>
    <row r="14940" spans="1:10" hidden="1" x14ac:dyDescent="0.25">
      <c r="A14940" t="s">
        <v>137</v>
      </c>
      <c r="B14940" t="s">
        <v>128</v>
      </c>
      <c r="C14940">
        <v>2025</v>
      </c>
      <c r="D14940" t="s">
        <v>58</v>
      </c>
      <c r="E14940" t="s">
        <v>45</v>
      </c>
      <c r="F14940" t="s">
        <v>304</v>
      </c>
      <c r="G14940" t="s">
        <v>54</v>
      </c>
      <c r="H14940" t="s">
        <v>307</v>
      </c>
      <c r="I14940" s="90" t="s">
        <v>714</v>
      </c>
      <c r="J14940" s="3">
        <v>166667</v>
      </c>
    </row>
    <row r="14941" spans="1:10" hidden="1" x14ac:dyDescent="0.25">
      <c r="A14941" t="s">
        <v>137</v>
      </c>
      <c r="B14941" t="s">
        <v>128</v>
      </c>
      <c r="C14941">
        <v>2025</v>
      </c>
      <c r="D14941" t="s">
        <v>58</v>
      </c>
      <c r="E14941" t="s">
        <v>45</v>
      </c>
      <c r="F14941" t="s">
        <v>304</v>
      </c>
      <c r="G14941" t="s">
        <v>54</v>
      </c>
      <c r="H14941" t="s">
        <v>307</v>
      </c>
      <c r="I14941" s="90" t="s">
        <v>817</v>
      </c>
      <c r="J14941" s="3">
        <v>545833</v>
      </c>
    </row>
    <row r="14942" spans="1:10" hidden="1" x14ac:dyDescent="0.25">
      <c r="A14942" t="s">
        <v>137</v>
      </c>
      <c r="B14942" t="s">
        <v>128</v>
      </c>
      <c r="C14942">
        <v>2025</v>
      </c>
      <c r="D14942" t="s">
        <v>58</v>
      </c>
      <c r="E14942" t="s">
        <v>45</v>
      </c>
      <c r="F14942" t="s">
        <v>304</v>
      </c>
      <c r="G14942" t="s">
        <v>54</v>
      </c>
      <c r="H14942" t="s">
        <v>308</v>
      </c>
      <c r="I14942" t="s">
        <v>520</v>
      </c>
      <c r="J14942" s="3">
        <v>41000</v>
      </c>
    </row>
    <row r="14943" spans="1:10" hidden="1" x14ac:dyDescent="0.25">
      <c r="A14943" t="s">
        <v>137</v>
      </c>
      <c r="B14943" t="s">
        <v>128</v>
      </c>
      <c r="C14943">
        <v>2025</v>
      </c>
      <c r="D14943" t="s">
        <v>58</v>
      </c>
      <c r="E14943" t="s">
        <v>45</v>
      </c>
      <c r="F14943" t="s">
        <v>304</v>
      </c>
      <c r="G14943" t="s">
        <v>54</v>
      </c>
      <c r="H14943" t="s">
        <v>308</v>
      </c>
      <c r="I14943" t="s">
        <v>704</v>
      </c>
      <c r="J14943" s="3">
        <v>44500</v>
      </c>
    </row>
    <row r="14944" spans="1:10" hidden="1" x14ac:dyDescent="0.25">
      <c r="A14944" t="s">
        <v>137</v>
      </c>
      <c r="B14944" t="s">
        <v>128</v>
      </c>
      <c r="C14944">
        <v>2025</v>
      </c>
      <c r="D14944" t="s">
        <v>58</v>
      </c>
      <c r="E14944" t="s">
        <v>45</v>
      </c>
      <c r="F14944" t="s">
        <v>304</v>
      </c>
      <c r="G14944" t="s">
        <v>54</v>
      </c>
      <c r="H14944" t="s">
        <v>308</v>
      </c>
      <c r="I14944" t="s">
        <v>592</v>
      </c>
      <c r="J14944" s="3">
        <v>60000</v>
      </c>
    </row>
    <row r="14945" spans="1:10" hidden="1" x14ac:dyDescent="0.25">
      <c r="A14945" t="s">
        <v>137</v>
      </c>
      <c r="B14945" t="s">
        <v>128</v>
      </c>
      <c r="C14945">
        <v>2025</v>
      </c>
      <c r="D14945" t="s">
        <v>58</v>
      </c>
      <c r="E14945" t="s">
        <v>45</v>
      </c>
      <c r="F14945" t="s">
        <v>304</v>
      </c>
      <c r="G14945" t="s">
        <v>54</v>
      </c>
      <c r="H14945" t="s">
        <v>308</v>
      </c>
      <c r="I14945" s="90" t="s">
        <v>714</v>
      </c>
      <c r="J14945" s="3">
        <v>20000</v>
      </c>
    </row>
    <row r="14946" spans="1:10" hidden="1" x14ac:dyDescent="0.25">
      <c r="A14946" t="s">
        <v>137</v>
      </c>
      <c r="B14946" t="s">
        <v>128</v>
      </c>
      <c r="C14946">
        <v>2025</v>
      </c>
      <c r="D14946" t="s">
        <v>58</v>
      </c>
      <c r="E14946" t="s">
        <v>45</v>
      </c>
      <c r="F14946" t="s">
        <v>304</v>
      </c>
      <c r="G14946" t="s">
        <v>54</v>
      </c>
      <c r="H14946" t="s">
        <v>308</v>
      </c>
      <c r="I14946" s="90" t="s">
        <v>817</v>
      </c>
      <c r="J14946" s="3">
        <v>65500</v>
      </c>
    </row>
    <row r="14947" spans="1:10" hidden="1" x14ac:dyDescent="0.25">
      <c r="A14947" t="s">
        <v>137</v>
      </c>
      <c r="B14947" t="s">
        <v>128</v>
      </c>
      <c r="C14947">
        <v>2025</v>
      </c>
      <c r="D14947" t="s">
        <v>58</v>
      </c>
      <c r="E14947" t="s">
        <v>45</v>
      </c>
      <c r="F14947" t="s">
        <v>304</v>
      </c>
      <c r="G14947" t="s">
        <v>54</v>
      </c>
      <c r="H14947" t="s">
        <v>309</v>
      </c>
      <c r="I14947" t="s">
        <v>520</v>
      </c>
      <c r="J14947" s="3">
        <v>341667</v>
      </c>
    </row>
    <row r="14948" spans="1:10" hidden="1" x14ac:dyDescent="0.25">
      <c r="A14948" t="s">
        <v>137</v>
      </c>
      <c r="B14948" t="s">
        <v>128</v>
      </c>
      <c r="C14948">
        <v>2025</v>
      </c>
      <c r="D14948" t="s">
        <v>58</v>
      </c>
      <c r="E14948" t="s">
        <v>45</v>
      </c>
      <c r="F14948" t="s">
        <v>304</v>
      </c>
      <c r="G14948" t="s">
        <v>54</v>
      </c>
      <c r="H14948" t="s">
        <v>309</v>
      </c>
      <c r="I14948" t="s">
        <v>592</v>
      </c>
      <c r="J14948" s="3">
        <v>500000</v>
      </c>
    </row>
    <row r="14949" spans="1:10" hidden="1" x14ac:dyDescent="0.25">
      <c r="A14949" t="s">
        <v>137</v>
      </c>
      <c r="B14949" t="s">
        <v>128</v>
      </c>
      <c r="C14949">
        <v>2025</v>
      </c>
      <c r="D14949" t="s">
        <v>58</v>
      </c>
      <c r="E14949" t="s">
        <v>45</v>
      </c>
      <c r="F14949" t="s">
        <v>304</v>
      </c>
      <c r="G14949" t="s">
        <v>54</v>
      </c>
      <c r="H14949" t="s">
        <v>309</v>
      </c>
      <c r="I14949" t="s">
        <v>704</v>
      </c>
      <c r="J14949" s="3">
        <v>370833</v>
      </c>
    </row>
    <row r="14950" spans="1:10" hidden="1" x14ac:dyDescent="0.25">
      <c r="A14950" t="s">
        <v>137</v>
      </c>
      <c r="B14950" t="s">
        <v>128</v>
      </c>
      <c r="C14950">
        <v>2025</v>
      </c>
      <c r="D14950" t="s">
        <v>58</v>
      </c>
      <c r="E14950" t="s">
        <v>45</v>
      </c>
      <c r="F14950" t="s">
        <v>304</v>
      </c>
      <c r="G14950" t="s">
        <v>54</v>
      </c>
      <c r="H14950" t="s">
        <v>309</v>
      </c>
      <c r="I14950" s="90" t="s">
        <v>714</v>
      </c>
      <c r="J14950" s="3">
        <v>166667</v>
      </c>
    </row>
    <row r="14951" spans="1:10" hidden="1" x14ac:dyDescent="0.25">
      <c r="A14951" t="s">
        <v>137</v>
      </c>
      <c r="B14951" t="s">
        <v>128</v>
      </c>
      <c r="C14951">
        <v>2025</v>
      </c>
      <c r="D14951" t="s">
        <v>58</v>
      </c>
      <c r="E14951" t="s">
        <v>45</v>
      </c>
      <c r="F14951" t="s">
        <v>304</v>
      </c>
      <c r="G14951" t="s">
        <v>54</v>
      </c>
      <c r="H14951" t="s">
        <v>309</v>
      </c>
      <c r="I14951" s="90" t="s">
        <v>817</v>
      </c>
      <c r="J14951" s="3">
        <v>545833</v>
      </c>
    </row>
    <row r="14952" spans="1:10" hidden="1" x14ac:dyDescent="0.25">
      <c r="A14952" t="s">
        <v>137</v>
      </c>
      <c r="B14952" t="s">
        <v>128</v>
      </c>
      <c r="C14952">
        <v>2025</v>
      </c>
      <c r="D14952" t="s">
        <v>58</v>
      </c>
      <c r="E14952" t="s">
        <v>45</v>
      </c>
      <c r="F14952" t="s">
        <v>304</v>
      </c>
      <c r="G14952" t="s">
        <v>54</v>
      </c>
      <c r="H14952" t="s">
        <v>310</v>
      </c>
      <c r="I14952" t="s">
        <v>520</v>
      </c>
      <c r="J14952" s="3">
        <v>170833</v>
      </c>
    </row>
    <row r="14953" spans="1:10" hidden="1" x14ac:dyDescent="0.25">
      <c r="A14953" t="s">
        <v>137</v>
      </c>
      <c r="B14953" t="s">
        <v>128</v>
      </c>
      <c r="C14953">
        <v>2025</v>
      </c>
      <c r="D14953" t="s">
        <v>58</v>
      </c>
      <c r="E14953" t="s">
        <v>45</v>
      </c>
      <c r="F14953" t="s">
        <v>304</v>
      </c>
      <c r="G14953" t="s">
        <v>54</v>
      </c>
      <c r="H14953" t="s">
        <v>310</v>
      </c>
      <c r="I14953" t="s">
        <v>592</v>
      </c>
      <c r="J14953" s="3">
        <v>250000</v>
      </c>
    </row>
    <row r="14954" spans="1:10" hidden="1" x14ac:dyDescent="0.25">
      <c r="A14954" t="s">
        <v>137</v>
      </c>
      <c r="B14954" t="s">
        <v>128</v>
      </c>
      <c r="C14954">
        <v>2025</v>
      </c>
      <c r="D14954" t="s">
        <v>58</v>
      </c>
      <c r="E14954" t="s">
        <v>45</v>
      </c>
      <c r="F14954" t="s">
        <v>304</v>
      </c>
      <c r="G14954" t="s">
        <v>54</v>
      </c>
      <c r="H14954" t="s">
        <v>310</v>
      </c>
      <c r="I14954" t="s">
        <v>704</v>
      </c>
      <c r="J14954" s="3">
        <v>185417</v>
      </c>
    </row>
    <row r="14955" spans="1:10" hidden="1" x14ac:dyDescent="0.25">
      <c r="A14955" t="s">
        <v>137</v>
      </c>
      <c r="B14955" t="s">
        <v>128</v>
      </c>
      <c r="C14955">
        <v>2025</v>
      </c>
      <c r="D14955" t="s">
        <v>58</v>
      </c>
      <c r="E14955" t="s">
        <v>45</v>
      </c>
      <c r="F14955" t="s">
        <v>304</v>
      </c>
      <c r="G14955" t="s">
        <v>54</v>
      </c>
      <c r="H14955" t="s">
        <v>310</v>
      </c>
      <c r="I14955" s="90" t="s">
        <v>714</v>
      </c>
      <c r="J14955" s="3">
        <v>75000</v>
      </c>
    </row>
    <row r="14956" spans="1:10" hidden="1" x14ac:dyDescent="0.25">
      <c r="A14956" t="s">
        <v>137</v>
      </c>
      <c r="B14956" t="s">
        <v>128</v>
      </c>
      <c r="C14956">
        <v>2025</v>
      </c>
      <c r="D14956" t="s">
        <v>58</v>
      </c>
      <c r="E14956" t="s">
        <v>45</v>
      </c>
      <c r="F14956" t="s">
        <v>304</v>
      </c>
      <c r="G14956" t="s">
        <v>54</v>
      </c>
      <c r="H14956" t="s">
        <v>310</v>
      </c>
      <c r="I14956" s="90" t="s">
        <v>817</v>
      </c>
      <c r="J14956" s="3">
        <v>272917</v>
      </c>
    </row>
    <row r="14957" spans="1:10" hidden="1" x14ac:dyDescent="0.25">
      <c r="A14957" t="s">
        <v>137</v>
      </c>
      <c r="B14957" t="s">
        <v>128</v>
      </c>
      <c r="C14957">
        <v>2025</v>
      </c>
      <c r="D14957" t="s">
        <v>58</v>
      </c>
      <c r="E14957" t="s">
        <v>45</v>
      </c>
      <c r="F14957" t="s">
        <v>304</v>
      </c>
      <c r="G14957" t="s">
        <v>54</v>
      </c>
      <c r="H14957" t="s">
        <v>332</v>
      </c>
    </row>
    <row r="14958" spans="1:10" hidden="1" x14ac:dyDescent="0.25">
      <c r="A14958" t="s">
        <v>137</v>
      </c>
      <c r="B14958" t="s">
        <v>128</v>
      </c>
      <c r="C14958">
        <v>2025</v>
      </c>
      <c r="D14958" t="s">
        <v>58</v>
      </c>
      <c r="E14958" t="s">
        <v>45</v>
      </c>
      <c r="F14958" t="s">
        <v>304</v>
      </c>
      <c r="G14958" t="s">
        <v>54</v>
      </c>
      <c r="H14958" s="90" t="s">
        <v>828</v>
      </c>
      <c r="I14958" s="90" t="s">
        <v>714</v>
      </c>
      <c r="J14958" s="3">
        <v>200000</v>
      </c>
    </row>
    <row r="14959" spans="1:10" hidden="1" x14ac:dyDescent="0.25">
      <c r="A14959" t="s">
        <v>137</v>
      </c>
      <c r="B14959" t="s">
        <v>128</v>
      </c>
      <c r="C14959">
        <v>2025</v>
      </c>
      <c r="D14959" t="s">
        <v>58</v>
      </c>
      <c r="E14959" t="s">
        <v>45</v>
      </c>
      <c r="F14959" t="s">
        <v>304</v>
      </c>
      <c r="G14959" t="s">
        <v>54</v>
      </c>
      <c r="H14959" s="90" t="s">
        <v>828</v>
      </c>
      <c r="I14959" s="90" t="s">
        <v>817</v>
      </c>
      <c r="J14959" s="3">
        <v>800000</v>
      </c>
    </row>
    <row r="14960" spans="1:10" hidden="1" x14ac:dyDescent="0.25">
      <c r="A14960" t="s">
        <v>137</v>
      </c>
      <c r="B14960" t="s">
        <v>128</v>
      </c>
      <c r="C14960">
        <v>2025</v>
      </c>
      <c r="D14960" t="s">
        <v>58</v>
      </c>
      <c r="E14960" t="s">
        <v>45</v>
      </c>
      <c r="F14960" t="s">
        <v>304</v>
      </c>
      <c r="G14960" t="s">
        <v>54</v>
      </c>
      <c r="H14960" t="s">
        <v>453</v>
      </c>
      <c r="I14960" t="s">
        <v>520</v>
      </c>
      <c r="J14960" s="22"/>
    </row>
    <row r="14961" spans="1:10" hidden="1" x14ac:dyDescent="0.25">
      <c r="A14961" t="s">
        <v>137</v>
      </c>
      <c r="B14961" t="s">
        <v>128</v>
      </c>
      <c r="C14961">
        <v>2025</v>
      </c>
      <c r="D14961" t="s">
        <v>58</v>
      </c>
      <c r="E14961" t="s">
        <v>45</v>
      </c>
      <c r="F14961" t="s">
        <v>304</v>
      </c>
      <c r="G14961" t="s">
        <v>54</v>
      </c>
      <c r="H14961" t="s">
        <v>453</v>
      </c>
      <c r="I14961" t="s">
        <v>592</v>
      </c>
    </row>
    <row r="14962" spans="1:10" hidden="1" x14ac:dyDescent="0.25">
      <c r="A14962" t="s">
        <v>137</v>
      </c>
      <c r="B14962" t="s">
        <v>128</v>
      </c>
      <c r="C14962">
        <v>2025</v>
      </c>
      <c r="D14962" t="s">
        <v>58</v>
      </c>
      <c r="E14962" t="s">
        <v>45</v>
      </c>
      <c r="F14962" t="s">
        <v>304</v>
      </c>
      <c r="G14962" t="s">
        <v>54</v>
      </c>
      <c r="H14962" t="s">
        <v>312</v>
      </c>
    </row>
    <row r="14963" spans="1:10" hidden="1" x14ac:dyDescent="0.25">
      <c r="A14963" t="s">
        <v>137</v>
      </c>
      <c r="B14963" t="s">
        <v>128</v>
      </c>
      <c r="C14963">
        <v>2025</v>
      </c>
      <c r="D14963" t="s">
        <v>58</v>
      </c>
      <c r="E14963" t="s">
        <v>45</v>
      </c>
      <c r="F14963" t="s">
        <v>304</v>
      </c>
      <c r="G14963" t="s">
        <v>54</v>
      </c>
      <c r="H14963" t="s">
        <v>313</v>
      </c>
      <c r="I14963" t="s">
        <v>559</v>
      </c>
      <c r="J14963" s="3">
        <v>119914</v>
      </c>
    </row>
    <row r="14964" spans="1:10" hidden="1" x14ac:dyDescent="0.25">
      <c r="A14964" t="s">
        <v>137</v>
      </c>
      <c r="B14964" t="s">
        <v>128</v>
      </c>
      <c r="C14964">
        <v>2025</v>
      </c>
      <c r="D14964" t="s">
        <v>58</v>
      </c>
      <c r="E14964" t="s">
        <v>45</v>
      </c>
      <c r="F14964" t="s">
        <v>304</v>
      </c>
      <c r="G14964" t="s">
        <v>54</v>
      </c>
      <c r="H14964" t="s">
        <v>593</v>
      </c>
      <c r="I14964" t="s">
        <v>514</v>
      </c>
    </row>
    <row r="14965" spans="1:10" hidden="1" x14ac:dyDescent="0.25">
      <c r="A14965" t="s">
        <v>137</v>
      </c>
      <c r="B14965" t="s">
        <v>128</v>
      </c>
      <c r="C14965">
        <v>2025</v>
      </c>
      <c r="D14965" t="s">
        <v>58</v>
      </c>
      <c r="E14965" t="s">
        <v>45</v>
      </c>
      <c r="F14965" t="s">
        <v>304</v>
      </c>
      <c r="G14965" t="s">
        <v>54</v>
      </c>
      <c r="H14965" t="s">
        <v>314</v>
      </c>
      <c r="I14965" t="s">
        <v>398</v>
      </c>
      <c r="J14965" s="3">
        <v>1746000</v>
      </c>
    </row>
    <row r="14966" spans="1:10" hidden="1" x14ac:dyDescent="0.25">
      <c r="A14966" t="s">
        <v>137</v>
      </c>
      <c r="B14966" t="s">
        <v>128</v>
      </c>
      <c r="C14966">
        <v>2025</v>
      </c>
      <c r="D14966" t="s">
        <v>58</v>
      </c>
      <c r="E14966" t="s">
        <v>45</v>
      </c>
      <c r="F14966" t="s">
        <v>304</v>
      </c>
      <c r="G14966" t="s">
        <v>54</v>
      </c>
      <c r="H14966" t="s">
        <v>314</v>
      </c>
      <c r="I14966" t="s">
        <v>810</v>
      </c>
      <c r="J14966" s="3">
        <v>216000</v>
      </c>
    </row>
    <row r="14967" spans="1:10" hidden="1" x14ac:dyDescent="0.25">
      <c r="A14967" t="s">
        <v>137</v>
      </c>
      <c r="B14967" t="s">
        <v>128</v>
      </c>
      <c r="C14967">
        <v>2025</v>
      </c>
      <c r="D14967" t="s">
        <v>58</v>
      </c>
      <c r="E14967" t="s">
        <v>45</v>
      </c>
      <c r="F14967" t="s">
        <v>304</v>
      </c>
      <c r="G14967" t="s">
        <v>54</v>
      </c>
      <c r="H14967" t="s">
        <v>314</v>
      </c>
      <c r="I14967" s="90" t="s">
        <v>400</v>
      </c>
      <c r="J14967" s="3">
        <v>786100</v>
      </c>
    </row>
    <row r="14968" spans="1:10" hidden="1" x14ac:dyDescent="0.25">
      <c r="A14968" t="s">
        <v>137</v>
      </c>
      <c r="B14968" t="s">
        <v>128</v>
      </c>
      <c r="C14968">
        <v>2025</v>
      </c>
      <c r="D14968" t="s">
        <v>58</v>
      </c>
      <c r="E14968" t="s">
        <v>45</v>
      </c>
      <c r="F14968" t="s">
        <v>304</v>
      </c>
      <c r="G14968" t="s">
        <v>54</v>
      </c>
      <c r="H14968" t="s">
        <v>315</v>
      </c>
      <c r="I14968" t="s">
        <v>454</v>
      </c>
      <c r="J14968" s="3">
        <v>164000</v>
      </c>
    </row>
    <row r="14969" spans="1:10" hidden="1" x14ac:dyDescent="0.25">
      <c r="A14969" t="s">
        <v>137</v>
      </c>
      <c r="B14969" t="s">
        <v>128</v>
      </c>
      <c r="C14969">
        <v>2025</v>
      </c>
      <c r="D14969" t="s">
        <v>58</v>
      </c>
      <c r="E14969" t="s">
        <v>45</v>
      </c>
      <c r="F14969" t="s">
        <v>304</v>
      </c>
      <c r="G14969" t="s">
        <v>54</v>
      </c>
      <c r="H14969" t="s">
        <v>315</v>
      </c>
      <c r="I14969" t="s">
        <v>594</v>
      </c>
      <c r="J14969" s="3">
        <v>752000</v>
      </c>
    </row>
    <row r="14970" spans="1:10" hidden="1" x14ac:dyDescent="0.25">
      <c r="A14970" t="s">
        <v>137</v>
      </c>
      <c r="B14970" t="s">
        <v>128</v>
      </c>
      <c r="C14970">
        <v>2025</v>
      </c>
      <c r="D14970" t="s">
        <v>58</v>
      </c>
      <c r="E14970" t="s">
        <v>45</v>
      </c>
      <c r="F14970" t="s">
        <v>304</v>
      </c>
      <c r="G14970" t="s">
        <v>54</v>
      </c>
      <c r="H14970" t="s">
        <v>315</v>
      </c>
      <c r="I14970" t="s">
        <v>840</v>
      </c>
      <c r="J14970" s="3"/>
    </row>
    <row r="14971" spans="1:10" hidden="1" x14ac:dyDescent="0.25">
      <c r="A14971" t="s">
        <v>137</v>
      </c>
      <c r="B14971" t="s">
        <v>128</v>
      </c>
      <c r="C14971">
        <v>2025</v>
      </c>
      <c r="D14971" t="s">
        <v>58</v>
      </c>
      <c r="E14971" t="s">
        <v>45</v>
      </c>
      <c r="F14971" t="s">
        <v>304</v>
      </c>
      <c r="G14971" t="s">
        <v>54</v>
      </c>
      <c r="H14971" t="s">
        <v>841</v>
      </c>
      <c r="I14971" t="s">
        <v>842</v>
      </c>
    </row>
    <row r="14972" spans="1:10" hidden="1" x14ac:dyDescent="0.25">
      <c r="A14972" t="s">
        <v>137</v>
      </c>
      <c r="B14972" t="s">
        <v>128</v>
      </c>
      <c r="C14972">
        <v>2025</v>
      </c>
      <c r="D14972" t="s">
        <v>58</v>
      </c>
      <c r="E14972" t="s">
        <v>45</v>
      </c>
      <c r="F14972" t="s">
        <v>304</v>
      </c>
      <c r="G14972" t="s">
        <v>49</v>
      </c>
      <c r="H14972" t="s">
        <v>317</v>
      </c>
      <c r="I14972" t="s">
        <v>520</v>
      </c>
    </row>
    <row r="14973" spans="1:10" hidden="1" x14ac:dyDescent="0.25">
      <c r="A14973" t="s">
        <v>137</v>
      </c>
      <c r="B14973" t="s">
        <v>128</v>
      </c>
      <c r="C14973">
        <v>2025</v>
      </c>
      <c r="D14973" t="s">
        <v>58</v>
      </c>
      <c r="E14973" t="s">
        <v>45</v>
      </c>
      <c r="F14973" t="s">
        <v>50</v>
      </c>
      <c r="G14973" t="s">
        <v>56</v>
      </c>
      <c r="H14973" t="s">
        <v>124</v>
      </c>
      <c r="I14973" t="s">
        <v>401</v>
      </c>
      <c r="J14973" s="3">
        <v>143990</v>
      </c>
    </row>
    <row r="14974" spans="1:10" hidden="1" x14ac:dyDescent="0.25">
      <c r="A14974" t="s">
        <v>137</v>
      </c>
      <c r="B14974" t="s">
        <v>128</v>
      </c>
      <c r="C14974">
        <v>2025</v>
      </c>
      <c r="D14974" t="s">
        <v>58</v>
      </c>
      <c r="E14974" t="s">
        <v>45</v>
      </c>
      <c r="F14974" t="s">
        <v>50</v>
      </c>
      <c r="G14974" t="s">
        <v>56</v>
      </c>
      <c r="H14974" t="s">
        <v>124</v>
      </c>
      <c r="I14974" s="90" t="s">
        <v>819</v>
      </c>
      <c r="J14974" s="3"/>
    </row>
    <row r="14975" spans="1:10" hidden="1" x14ac:dyDescent="0.25">
      <c r="A14975" t="s">
        <v>137</v>
      </c>
      <c r="B14975" t="s">
        <v>128</v>
      </c>
      <c r="C14975">
        <v>2025</v>
      </c>
      <c r="D14975" t="s">
        <v>58</v>
      </c>
      <c r="E14975" t="s">
        <v>45</v>
      </c>
      <c r="F14975" t="s">
        <v>50</v>
      </c>
      <c r="G14975" t="s">
        <v>56</v>
      </c>
      <c r="H14975" t="s">
        <v>98</v>
      </c>
      <c r="I14975" t="s">
        <v>401</v>
      </c>
      <c r="J14975" s="3">
        <v>258800</v>
      </c>
    </row>
    <row r="14976" spans="1:10" hidden="1" x14ac:dyDescent="0.25">
      <c r="A14976" t="s">
        <v>137</v>
      </c>
      <c r="B14976" t="s">
        <v>128</v>
      </c>
      <c r="C14976">
        <v>2025</v>
      </c>
      <c r="D14976" t="s">
        <v>58</v>
      </c>
      <c r="E14976" t="s">
        <v>45</v>
      </c>
      <c r="F14976" t="s">
        <v>50</v>
      </c>
      <c r="G14976" t="s">
        <v>56</v>
      </c>
      <c r="H14976" t="s">
        <v>98</v>
      </c>
      <c r="I14976" s="90" t="s">
        <v>853</v>
      </c>
      <c r="J14976" s="3">
        <v>81000</v>
      </c>
    </row>
    <row r="14977" spans="1:10" hidden="1" x14ac:dyDescent="0.25">
      <c r="A14977" t="s">
        <v>137</v>
      </c>
      <c r="B14977" t="s">
        <v>128</v>
      </c>
      <c r="C14977">
        <v>2025</v>
      </c>
      <c r="D14977" t="s">
        <v>58</v>
      </c>
      <c r="E14977" t="s">
        <v>45</v>
      </c>
      <c r="F14977" t="s">
        <v>50</v>
      </c>
      <c r="G14977" t="s">
        <v>56</v>
      </c>
      <c r="H14977" t="s">
        <v>98</v>
      </c>
      <c r="I14977" t="s">
        <v>569</v>
      </c>
      <c r="J14977" s="3">
        <v>1130683</v>
      </c>
    </row>
    <row r="14978" spans="1:10" hidden="1" x14ac:dyDescent="0.25">
      <c r="A14978" t="s">
        <v>137</v>
      </c>
      <c r="B14978" t="s">
        <v>128</v>
      </c>
      <c r="C14978">
        <v>2025</v>
      </c>
      <c r="D14978" t="s">
        <v>58</v>
      </c>
      <c r="E14978" t="s">
        <v>45</v>
      </c>
      <c r="F14978" t="s">
        <v>50</v>
      </c>
      <c r="G14978" t="s">
        <v>56</v>
      </c>
      <c r="H14978" t="s">
        <v>265</v>
      </c>
      <c r="I14978" s="90" t="s">
        <v>398</v>
      </c>
      <c r="J14978" s="3"/>
    </row>
    <row r="14979" spans="1:10" hidden="1" x14ac:dyDescent="0.25">
      <c r="A14979" t="s">
        <v>137</v>
      </c>
      <c r="B14979" t="s">
        <v>128</v>
      </c>
      <c r="C14979">
        <v>2025</v>
      </c>
      <c r="D14979" t="s">
        <v>58</v>
      </c>
      <c r="E14979" t="s">
        <v>45</v>
      </c>
      <c r="F14979" t="s">
        <v>50</v>
      </c>
      <c r="G14979" t="s">
        <v>56</v>
      </c>
      <c r="H14979" t="s">
        <v>265</v>
      </c>
      <c r="I14979" t="s">
        <v>454</v>
      </c>
    </row>
    <row r="14980" spans="1:10" hidden="1" x14ac:dyDescent="0.25">
      <c r="A14980" t="s">
        <v>137</v>
      </c>
      <c r="B14980" t="s">
        <v>128</v>
      </c>
      <c r="C14980">
        <v>2025</v>
      </c>
      <c r="D14980" t="s">
        <v>58</v>
      </c>
      <c r="E14980" t="s">
        <v>45</v>
      </c>
      <c r="F14980" t="s">
        <v>50</v>
      </c>
      <c r="G14980" t="s">
        <v>56</v>
      </c>
      <c r="H14980" t="s">
        <v>265</v>
      </c>
      <c r="I14980" t="s">
        <v>675</v>
      </c>
    </row>
    <row r="14981" spans="1:10" hidden="1" x14ac:dyDescent="0.25">
      <c r="A14981" t="s">
        <v>137</v>
      </c>
      <c r="B14981" t="s">
        <v>128</v>
      </c>
      <c r="C14981">
        <v>2025</v>
      </c>
      <c r="D14981" t="s">
        <v>58</v>
      </c>
      <c r="E14981" t="s">
        <v>45</v>
      </c>
      <c r="F14981" t="s">
        <v>50</v>
      </c>
      <c r="G14981" t="s">
        <v>56</v>
      </c>
      <c r="H14981" t="s">
        <v>265</v>
      </c>
      <c r="I14981" t="s">
        <v>514</v>
      </c>
    </row>
    <row r="14982" spans="1:10" hidden="1" x14ac:dyDescent="0.25">
      <c r="A14982" t="s">
        <v>137</v>
      </c>
      <c r="B14982" t="s">
        <v>128</v>
      </c>
      <c r="C14982">
        <v>2025</v>
      </c>
      <c r="D14982" t="s">
        <v>58</v>
      </c>
      <c r="E14982" t="s">
        <v>45</v>
      </c>
      <c r="F14982" t="s">
        <v>50</v>
      </c>
      <c r="G14982" t="s">
        <v>56</v>
      </c>
      <c r="H14982" t="s">
        <v>265</v>
      </c>
      <c r="I14982" t="s">
        <v>853</v>
      </c>
      <c r="J14982" s="3">
        <v>8692</v>
      </c>
    </row>
    <row r="14983" spans="1:10" hidden="1" x14ac:dyDescent="0.25">
      <c r="A14983" t="s">
        <v>137</v>
      </c>
      <c r="B14983" t="s">
        <v>128</v>
      </c>
      <c r="C14983">
        <v>2025</v>
      </c>
      <c r="D14983" t="s">
        <v>58</v>
      </c>
      <c r="E14983" t="s">
        <v>45</v>
      </c>
      <c r="F14983" t="s">
        <v>50</v>
      </c>
      <c r="G14983" t="s">
        <v>56</v>
      </c>
      <c r="H14983" t="s">
        <v>265</v>
      </c>
      <c r="I14983" t="s">
        <v>399</v>
      </c>
    </row>
    <row r="14984" spans="1:10" hidden="1" x14ac:dyDescent="0.25">
      <c r="A14984" t="s">
        <v>137</v>
      </c>
      <c r="B14984" t="s">
        <v>128</v>
      </c>
      <c r="C14984">
        <v>2025</v>
      </c>
      <c r="D14984" t="s">
        <v>58</v>
      </c>
      <c r="E14984" t="s">
        <v>45</v>
      </c>
      <c r="F14984" t="s">
        <v>50</v>
      </c>
      <c r="G14984" t="s">
        <v>56</v>
      </c>
      <c r="H14984" t="s">
        <v>265</v>
      </c>
      <c r="I14984" t="s">
        <v>403</v>
      </c>
      <c r="J14984" s="3"/>
    </row>
    <row r="14985" spans="1:10" hidden="1" x14ac:dyDescent="0.25">
      <c r="A14985" t="s">
        <v>137</v>
      </c>
      <c r="B14985" t="s">
        <v>128</v>
      </c>
      <c r="C14985">
        <v>2025</v>
      </c>
      <c r="D14985" t="s">
        <v>58</v>
      </c>
      <c r="E14985" t="s">
        <v>45</v>
      </c>
      <c r="F14985" t="s">
        <v>50</v>
      </c>
      <c r="G14985" t="s">
        <v>56</v>
      </c>
      <c r="H14985" t="s">
        <v>690</v>
      </c>
      <c r="I14985" t="s">
        <v>382</v>
      </c>
    </row>
    <row r="14986" spans="1:10" hidden="1" x14ac:dyDescent="0.25">
      <c r="A14986" t="s">
        <v>137</v>
      </c>
      <c r="B14986" t="s">
        <v>128</v>
      </c>
      <c r="C14986">
        <v>2025</v>
      </c>
      <c r="D14986" t="s">
        <v>58</v>
      </c>
      <c r="E14986" t="s">
        <v>45</v>
      </c>
      <c r="F14986" t="s">
        <v>50</v>
      </c>
      <c r="G14986" t="s">
        <v>56</v>
      </c>
      <c r="H14986" t="s">
        <v>690</v>
      </c>
      <c r="I14986" t="s">
        <v>576</v>
      </c>
    </row>
    <row r="14987" spans="1:10" hidden="1" x14ac:dyDescent="0.25">
      <c r="A14987" t="s">
        <v>137</v>
      </c>
      <c r="B14987" t="s">
        <v>128</v>
      </c>
      <c r="C14987">
        <v>2025</v>
      </c>
      <c r="D14987" t="s">
        <v>58</v>
      </c>
      <c r="E14987" t="s">
        <v>45</v>
      </c>
      <c r="F14987" t="s">
        <v>50</v>
      </c>
      <c r="G14987" t="s">
        <v>56</v>
      </c>
      <c r="H14987" t="s">
        <v>193</v>
      </c>
      <c r="I14987" t="s">
        <v>702</v>
      </c>
      <c r="J14987" s="3"/>
    </row>
    <row r="14988" spans="1:10" hidden="1" x14ac:dyDescent="0.25">
      <c r="A14988" t="s">
        <v>137</v>
      </c>
      <c r="B14988" t="s">
        <v>128</v>
      </c>
      <c r="C14988">
        <v>2025</v>
      </c>
      <c r="D14988" t="s">
        <v>58</v>
      </c>
      <c r="E14988" t="s">
        <v>45</v>
      </c>
      <c r="F14988" t="s">
        <v>50</v>
      </c>
      <c r="G14988" t="s">
        <v>56</v>
      </c>
      <c r="H14988" t="s">
        <v>193</v>
      </c>
      <c r="I14988" t="s">
        <v>408</v>
      </c>
    </row>
    <row r="14989" spans="1:10" hidden="1" x14ac:dyDescent="0.25">
      <c r="A14989" t="s">
        <v>137</v>
      </c>
      <c r="B14989" t="s">
        <v>128</v>
      </c>
      <c r="C14989">
        <v>2025</v>
      </c>
      <c r="D14989" t="s">
        <v>58</v>
      </c>
      <c r="E14989" t="s">
        <v>45</v>
      </c>
      <c r="F14989" t="s">
        <v>50</v>
      </c>
      <c r="G14989" t="s">
        <v>101</v>
      </c>
      <c r="H14989" t="s">
        <v>99</v>
      </c>
      <c r="I14989" s="90" t="s">
        <v>853</v>
      </c>
      <c r="J14989" s="3">
        <v>62255</v>
      </c>
    </row>
    <row r="14990" spans="1:10" hidden="1" x14ac:dyDescent="0.25">
      <c r="A14990" t="s">
        <v>137</v>
      </c>
      <c r="B14990" t="s">
        <v>128</v>
      </c>
      <c r="C14990">
        <v>2025</v>
      </c>
      <c r="D14990" t="s">
        <v>58</v>
      </c>
      <c r="E14990" t="s">
        <v>45</v>
      </c>
      <c r="F14990" t="s">
        <v>50</v>
      </c>
      <c r="G14990" t="s">
        <v>101</v>
      </c>
      <c r="H14990" t="s">
        <v>99</v>
      </c>
      <c r="I14990" t="s">
        <v>401</v>
      </c>
      <c r="J14990" s="3">
        <v>797419.52000000002</v>
      </c>
    </row>
    <row r="14991" spans="1:10" hidden="1" x14ac:dyDescent="0.25">
      <c r="A14991" t="s">
        <v>137</v>
      </c>
      <c r="B14991" t="s">
        <v>128</v>
      </c>
      <c r="C14991">
        <v>2025</v>
      </c>
      <c r="D14991" t="s">
        <v>58</v>
      </c>
      <c r="E14991" t="s">
        <v>45</v>
      </c>
      <c r="F14991" t="s">
        <v>50</v>
      </c>
      <c r="G14991" t="s">
        <v>49</v>
      </c>
      <c r="H14991" t="s">
        <v>829</v>
      </c>
      <c r="I14991" s="90" t="s">
        <v>422</v>
      </c>
      <c r="J14991" s="3"/>
    </row>
    <row r="14992" spans="1:10" hidden="1" x14ac:dyDescent="0.25">
      <c r="A14992" t="s">
        <v>137</v>
      </c>
      <c r="B14992" t="s">
        <v>128</v>
      </c>
      <c r="C14992">
        <v>2025</v>
      </c>
      <c r="D14992" t="s">
        <v>58</v>
      </c>
      <c r="E14992" t="s">
        <v>45</v>
      </c>
      <c r="F14992" t="s">
        <v>50</v>
      </c>
      <c r="G14992" t="s">
        <v>101</v>
      </c>
      <c r="H14992" t="s">
        <v>255</v>
      </c>
      <c r="I14992" t="s">
        <v>408</v>
      </c>
    </row>
    <row r="14993" spans="1:10" hidden="1" x14ac:dyDescent="0.25">
      <c r="A14993" t="s">
        <v>137</v>
      </c>
      <c r="B14993" t="s">
        <v>128</v>
      </c>
      <c r="C14993">
        <v>2025</v>
      </c>
      <c r="D14993" t="s">
        <v>58</v>
      </c>
      <c r="E14993" t="s">
        <v>45</v>
      </c>
      <c r="F14993" t="s">
        <v>50</v>
      </c>
      <c r="G14993" t="s">
        <v>101</v>
      </c>
      <c r="H14993" t="s">
        <v>255</v>
      </c>
      <c r="I14993" t="s">
        <v>383</v>
      </c>
      <c r="J14993" s="3"/>
    </row>
    <row r="14994" spans="1:10" hidden="1" x14ac:dyDescent="0.25">
      <c r="A14994" t="s">
        <v>137</v>
      </c>
      <c r="B14994" t="s">
        <v>128</v>
      </c>
      <c r="C14994">
        <v>2025</v>
      </c>
      <c r="D14994" t="s">
        <v>58</v>
      </c>
      <c r="E14994" t="s">
        <v>45</v>
      </c>
      <c r="F14994" t="s">
        <v>50</v>
      </c>
      <c r="G14994" t="s">
        <v>101</v>
      </c>
      <c r="H14994" t="s">
        <v>255</v>
      </c>
      <c r="I14994" s="90" t="s">
        <v>567</v>
      </c>
      <c r="J14994" s="3">
        <v>4636</v>
      </c>
    </row>
    <row r="14995" spans="1:10" hidden="1" x14ac:dyDescent="0.25">
      <c r="A14995" t="s">
        <v>137</v>
      </c>
      <c r="B14995" t="s">
        <v>128</v>
      </c>
      <c r="C14995">
        <v>2025</v>
      </c>
      <c r="D14995" t="s">
        <v>58</v>
      </c>
      <c r="E14995" t="s">
        <v>45</v>
      </c>
      <c r="F14995" t="s">
        <v>50</v>
      </c>
      <c r="G14995" t="s">
        <v>101</v>
      </c>
      <c r="H14995" t="s">
        <v>255</v>
      </c>
      <c r="I14995" s="90" t="s">
        <v>859</v>
      </c>
      <c r="J14995" s="3">
        <v>10542</v>
      </c>
    </row>
    <row r="14996" spans="1:10" hidden="1" x14ac:dyDescent="0.25">
      <c r="A14996" t="s">
        <v>137</v>
      </c>
      <c r="B14996" t="s">
        <v>128</v>
      </c>
      <c r="C14996">
        <v>2025</v>
      </c>
      <c r="D14996" t="s">
        <v>58</v>
      </c>
      <c r="E14996" t="s">
        <v>45</v>
      </c>
      <c r="F14996" t="s">
        <v>50</v>
      </c>
      <c r="G14996" t="s">
        <v>101</v>
      </c>
      <c r="H14996" t="s">
        <v>255</v>
      </c>
      <c r="I14996" s="90" t="s">
        <v>867</v>
      </c>
      <c r="J14996" s="3">
        <v>14400</v>
      </c>
    </row>
    <row r="14997" spans="1:10" hidden="1" x14ac:dyDescent="0.25">
      <c r="A14997" t="s">
        <v>137</v>
      </c>
      <c r="B14997" t="s">
        <v>128</v>
      </c>
      <c r="C14997">
        <v>2025</v>
      </c>
      <c r="D14997" t="s">
        <v>58</v>
      </c>
      <c r="E14997" t="s">
        <v>45</v>
      </c>
      <c r="F14997" t="s">
        <v>50</v>
      </c>
      <c r="G14997" t="s">
        <v>101</v>
      </c>
      <c r="H14997" t="s">
        <v>255</v>
      </c>
      <c r="I14997" s="90" t="s">
        <v>860</v>
      </c>
      <c r="J14997" s="3">
        <v>8529</v>
      </c>
    </row>
    <row r="14998" spans="1:10" hidden="1" x14ac:dyDescent="0.25">
      <c r="A14998" t="s">
        <v>137</v>
      </c>
      <c r="B14998" t="s">
        <v>128</v>
      </c>
      <c r="C14998">
        <v>2025</v>
      </c>
      <c r="D14998" t="s">
        <v>58</v>
      </c>
      <c r="E14998" t="s">
        <v>45</v>
      </c>
      <c r="F14998" t="s">
        <v>50</v>
      </c>
      <c r="G14998" t="s">
        <v>101</v>
      </c>
      <c r="H14998" t="s">
        <v>255</v>
      </c>
      <c r="I14998" t="s">
        <v>856</v>
      </c>
      <c r="J14998" s="3">
        <v>6135.77</v>
      </c>
    </row>
    <row r="14999" spans="1:10" hidden="1" x14ac:dyDescent="0.25">
      <c r="A14999" t="s">
        <v>137</v>
      </c>
      <c r="B14999" t="s">
        <v>128</v>
      </c>
      <c r="C14999">
        <v>2025</v>
      </c>
      <c r="D14999" t="s">
        <v>58</v>
      </c>
      <c r="E14999" t="s">
        <v>45</v>
      </c>
      <c r="F14999" t="s">
        <v>50</v>
      </c>
      <c r="G14999" t="s">
        <v>101</v>
      </c>
      <c r="H14999" t="s">
        <v>255</v>
      </c>
      <c r="I14999" s="90" t="s">
        <v>857</v>
      </c>
      <c r="J14999" s="3">
        <v>5075</v>
      </c>
    </row>
    <row r="15000" spans="1:10" hidden="1" x14ac:dyDescent="0.25">
      <c r="A15000" t="s">
        <v>137</v>
      </c>
      <c r="B15000" t="s">
        <v>128</v>
      </c>
      <c r="C15000">
        <v>2025</v>
      </c>
      <c r="D15000" t="s">
        <v>58</v>
      </c>
      <c r="E15000" t="s">
        <v>45</v>
      </c>
      <c r="F15000" t="s">
        <v>50</v>
      </c>
      <c r="G15000" t="s">
        <v>101</v>
      </c>
      <c r="H15000" t="s">
        <v>255</v>
      </c>
      <c r="I15000" s="90" t="s">
        <v>822</v>
      </c>
      <c r="J15000" s="3"/>
    </row>
    <row r="15001" spans="1:10" hidden="1" x14ac:dyDescent="0.25">
      <c r="A15001" t="s">
        <v>137</v>
      </c>
      <c r="B15001" t="s">
        <v>128</v>
      </c>
      <c r="C15001">
        <v>2025</v>
      </c>
      <c r="D15001" t="s">
        <v>58</v>
      </c>
      <c r="E15001" t="s">
        <v>45</v>
      </c>
      <c r="F15001" t="s">
        <v>50</v>
      </c>
      <c r="G15001" t="s">
        <v>101</v>
      </c>
      <c r="H15001" t="s">
        <v>254</v>
      </c>
    </row>
    <row r="15002" spans="1:10" hidden="1" x14ac:dyDescent="0.25">
      <c r="A15002" t="s">
        <v>137</v>
      </c>
      <c r="B15002" t="s">
        <v>128</v>
      </c>
      <c r="C15002">
        <v>2025</v>
      </c>
      <c r="D15002" t="s">
        <v>58</v>
      </c>
      <c r="E15002" t="s">
        <v>45</v>
      </c>
      <c r="F15002" t="s">
        <v>50</v>
      </c>
      <c r="G15002" t="s">
        <v>101</v>
      </c>
      <c r="H15002" t="s">
        <v>255</v>
      </c>
      <c r="I15002" t="s">
        <v>671</v>
      </c>
    </row>
    <row r="15003" spans="1:10" hidden="1" x14ac:dyDescent="0.25">
      <c r="A15003" t="s">
        <v>137</v>
      </c>
      <c r="B15003" t="s">
        <v>128</v>
      </c>
      <c r="C15003">
        <v>2025</v>
      </c>
      <c r="D15003" t="s">
        <v>58</v>
      </c>
      <c r="E15003" t="s">
        <v>45</v>
      </c>
      <c r="F15003" t="s">
        <v>50</v>
      </c>
      <c r="G15003" t="s">
        <v>101</v>
      </c>
      <c r="H15003" t="s">
        <v>678</v>
      </c>
      <c r="I15003" t="s">
        <v>457</v>
      </c>
      <c r="J15003" s="3"/>
    </row>
    <row r="15004" spans="1:10" hidden="1" x14ac:dyDescent="0.25">
      <c r="A15004" t="s">
        <v>137</v>
      </c>
      <c r="B15004" t="s">
        <v>128</v>
      </c>
      <c r="C15004">
        <v>2025</v>
      </c>
      <c r="D15004" t="s">
        <v>58</v>
      </c>
      <c r="E15004" t="s">
        <v>45</v>
      </c>
      <c r="F15004" t="s">
        <v>50</v>
      </c>
      <c r="G15004" t="s">
        <v>101</v>
      </c>
      <c r="H15004" t="s">
        <v>678</v>
      </c>
      <c r="I15004" t="s">
        <v>465</v>
      </c>
    </row>
    <row r="15005" spans="1:10" hidden="1" x14ac:dyDescent="0.25">
      <c r="A15005" t="s">
        <v>137</v>
      </c>
      <c r="B15005" t="s">
        <v>128</v>
      </c>
      <c r="C15005">
        <v>2025</v>
      </c>
      <c r="D15005" t="s">
        <v>58</v>
      </c>
      <c r="E15005" t="s">
        <v>45</v>
      </c>
      <c r="F15005" t="s">
        <v>50</v>
      </c>
      <c r="G15005" t="s">
        <v>101</v>
      </c>
      <c r="H15005" t="s">
        <v>678</v>
      </c>
      <c r="I15005" t="s">
        <v>398</v>
      </c>
    </row>
    <row r="15006" spans="1:10" hidden="1" x14ac:dyDescent="0.25">
      <c r="A15006" t="s">
        <v>137</v>
      </c>
      <c r="B15006" t="s">
        <v>128</v>
      </c>
      <c r="C15006">
        <v>2025</v>
      </c>
      <c r="D15006" t="s">
        <v>58</v>
      </c>
      <c r="E15006" t="s">
        <v>45</v>
      </c>
      <c r="F15006" t="s">
        <v>50</v>
      </c>
      <c r="G15006" t="s">
        <v>101</v>
      </c>
      <c r="H15006" t="s">
        <v>678</v>
      </c>
      <c r="I15006" t="s">
        <v>503</v>
      </c>
    </row>
    <row r="15007" spans="1:10" hidden="1" x14ac:dyDescent="0.25">
      <c r="A15007" t="s">
        <v>137</v>
      </c>
      <c r="B15007" t="s">
        <v>128</v>
      </c>
      <c r="C15007">
        <v>2025</v>
      </c>
      <c r="D15007" t="s">
        <v>58</v>
      </c>
      <c r="E15007" t="s">
        <v>45</v>
      </c>
      <c r="F15007" t="s">
        <v>50</v>
      </c>
      <c r="G15007" t="s">
        <v>101</v>
      </c>
      <c r="H15007" t="s">
        <v>678</v>
      </c>
      <c r="I15007" t="s">
        <v>384</v>
      </c>
    </row>
    <row r="15008" spans="1:10" hidden="1" x14ac:dyDescent="0.25">
      <c r="A15008" t="s">
        <v>137</v>
      </c>
      <c r="B15008" t="s">
        <v>128</v>
      </c>
      <c r="C15008">
        <v>2025</v>
      </c>
      <c r="D15008" t="s">
        <v>58</v>
      </c>
      <c r="E15008" t="s">
        <v>45</v>
      </c>
      <c r="F15008" t="s">
        <v>50</v>
      </c>
      <c r="G15008" t="s">
        <v>101</v>
      </c>
      <c r="H15008" t="s">
        <v>678</v>
      </c>
      <c r="I15008" t="s">
        <v>414</v>
      </c>
    </row>
    <row r="15009" spans="1:10" hidden="1" x14ac:dyDescent="0.25">
      <c r="A15009" t="s">
        <v>137</v>
      </c>
      <c r="B15009" t="s">
        <v>128</v>
      </c>
      <c r="C15009">
        <v>2025</v>
      </c>
      <c r="D15009" t="s">
        <v>58</v>
      </c>
      <c r="E15009" t="s">
        <v>45</v>
      </c>
      <c r="F15009" t="s">
        <v>50</v>
      </c>
      <c r="G15009" t="s">
        <v>101</v>
      </c>
      <c r="H15009" t="s">
        <v>678</v>
      </c>
      <c r="I15009" t="s">
        <v>409</v>
      </c>
    </row>
    <row r="15010" spans="1:10" hidden="1" x14ac:dyDescent="0.25">
      <c r="A15010" t="s">
        <v>137</v>
      </c>
      <c r="B15010" t="s">
        <v>128</v>
      </c>
      <c r="C15010">
        <v>2025</v>
      </c>
      <c r="D15010" t="s">
        <v>58</v>
      </c>
      <c r="E15010" t="s">
        <v>45</v>
      </c>
      <c r="F15010" t="s">
        <v>50</v>
      </c>
      <c r="G15010" t="s">
        <v>101</v>
      </c>
      <c r="H15010" t="s">
        <v>678</v>
      </c>
      <c r="I15010" t="s">
        <v>417</v>
      </c>
    </row>
    <row r="15011" spans="1:10" hidden="1" x14ac:dyDescent="0.25">
      <c r="A15011" t="s">
        <v>137</v>
      </c>
      <c r="B15011" t="s">
        <v>128</v>
      </c>
      <c r="C15011">
        <v>2025</v>
      </c>
      <c r="D15011" t="s">
        <v>58</v>
      </c>
      <c r="E15011" t="s">
        <v>45</v>
      </c>
      <c r="F15011" t="s">
        <v>50</v>
      </c>
      <c r="G15011" t="s">
        <v>101</v>
      </c>
      <c r="H15011" t="s">
        <v>678</v>
      </c>
      <c r="I15011" t="s">
        <v>505</v>
      </c>
    </row>
    <row r="15012" spans="1:10" hidden="1" x14ac:dyDescent="0.25">
      <c r="A15012" t="s">
        <v>137</v>
      </c>
      <c r="B15012" t="s">
        <v>128</v>
      </c>
      <c r="C15012">
        <v>2025</v>
      </c>
      <c r="D15012" t="s">
        <v>58</v>
      </c>
      <c r="E15012" t="s">
        <v>45</v>
      </c>
      <c r="F15012" t="s">
        <v>50</v>
      </c>
      <c r="G15012" t="s">
        <v>101</v>
      </c>
      <c r="H15012" t="s">
        <v>678</v>
      </c>
      <c r="I15012" t="s">
        <v>403</v>
      </c>
      <c r="J15012" s="3"/>
    </row>
    <row r="15013" spans="1:10" hidden="1" x14ac:dyDescent="0.25">
      <c r="A15013" t="s">
        <v>137</v>
      </c>
      <c r="B15013" t="s">
        <v>128</v>
      </c>
      <c r="C15013">
        <v>2025</v>
      </c>
      <c r="D15013" t="s">
        <v>58</v>
      </c>
      <c r="E15013" t="s">
        <v>45</v>
      </c>
      <c r="F15013" t="s">
        <v>50</v>
      </c>
      <c r="G15013" t="s">
        <v>101</v>
      </c>
      <c r="H15013" t="s">
        <v>678</v>
      </c>
      <c r="I15013" s="90" t="s">
        <v>457</v>
      </c>
      <c r="J15013" s="3"/>
    </row>
    <row r="15014" spans="1:10" hidden="1" x14ac:dyDescent="0.25">
      <c r="A15014" t="s">
        <v>137</v>
      </c>
      <c r="B15014" t="s">
        <v>128</v>
      </c>
      <c r="C15014">
        <v>2025</v>
      </c>
      <c r="D15014" t="s">
        <v>58</v>
      </c>
      <c r="E15014" t="s">
        <v>45</v>
      </c>
      <c r="F15014" t="s">
        <v>50</v>
      </c>
      <c r="G15014" t="s">
        <v>101</v>
      </c>
      <c r="H15014" t="s">
        <v>678</v>
      </c>
    </row>
    <row r="15015" spans="1:10" hidden="1" x14ac:dyDescent="0.25">
      <c r="A15015" t="s">
        <v>137</v>
      </c>
      <c r="B15015" t="s">
        <v>128</v>
      </c>
      <c r="C15015">
        <v>2025</v>
      </c>
      <c r="D15015" t="s">
        <v>58</v>
      </c>
      <c r="E15015" t="s">
        <v>45</v>
      </c>
      <c r="F15015" t="s">
        <v>50</v>
      </c>
      <c r="G15015" t="s">
        <v>101</v>
      </c>
      <c r="H15015" t="s">
        <v>678</v>
      </c>
    </row>
    <row r="15016" spans="1:10" hidden="1" x14ac:dyDescent="0.25">
      <c r="A15016" t="s">
        <v>137</v>
      </c>
      <c r="B15016" t="s">
        <v>128</v>
      </c>
      <c r="C15016">
        <v>2025</v>
      </c>
      <c r="D15016" t="s">
        <v>58</v>
      </c>
      <c r="E15016" t="s">
        <v>45</v>
      </c>
      <c r="F15016" t="s">
        <v>50</v>
      </c>
      <c r="G15016" t="s">
        <v>101</v>
      </c>
      <c r="H15016" t="s">
        <v>30</v>
      </c>
      <c r="I15016" s="90" t="s">
        <v>824</v>
      </c>
      <c r="J15016" s="3">
        <v>1974740</v>
      </c>
    </row>
    <row r="15017" spans="1:10" hidden="1" x14ac:dyDescent="0.25">
      <c r="A15017" t="s">
        <v>137</v>
      </c>
      <c r="B15017" t="s">
        <v>128</v>
      </c>
      <c r="C15017">
        <v>2025</v>
      </c>
      <c r="D15017" t="s">
        <v>58</v>
      </c>
      <c r="E15017" t="s">
        <v>45</v>
      </c>
      <c r="F15017" t="s">
        <v>50</v>
      </c>
      <c r="G15017" t="s">
        <v>101</v>
      </c>
      <c r="H15017" t="s">
        <v>30</v>
      </c>
      <c r="I15017" s="90" t="s">
        <v>417</v>
      </c>
      <c r="J15017" s="3">
        <v>1117760</v>
      </c>
    </row>
    <row r="15018" spans="1:10" hidden="1" x14ac:dyDescent="0.25">
      <c r="A15018" t="s">
        <v>137</v>
      </c>
      <c r="B15018" t="s">
        <v>128</v>
      </c>
      <c r="C15018">
        <v>2025</v>
      </c>
      <c r="D15018" t="s">
        <v>58</v>
      </c>
      <c r="E15018" t="s">
        <v>45</v>
      </c>
      <c r="F15018" t="s">
        <v>50</v>
      </c>
      <c r="G15018" t="s">
        <v>101</v>
      </c>
      <c r="H15018" t="s">
        <v>30</v>
      </c>
      <c r="I15018" s="90" t="s">
        <v>843</v>
      </c>
      <c r="J15018" s="3">
        <v>832955</v>
      </c>
    </row>
    <row r="15019" spans="1:10" hidden="1" x14ac:dyDescent="0.25">
      <c r="A15019" t="s">
        <v>137</v>
      </c>
      <c r="B15019" t="s">
        <v>128</v>
      </c>
      <c r="C15019">
        <v>2025</v>
      </c>
      <c r="D15019" t="s">
        <v>58</v>
      </c>
      <c r="E15019" t="s">
        <v>45</v>
      </c>
      <c r="F15019" t="s">
        <v>50</v>
      </c>
      <c r="G15019" t="s">
        <v>101</v>
      </c>
      <c r="H15019" t="s">
        <v>30</v>
      </c>
      <c r="I15019" s="90" t="s">
        <v>668</v>
      </c>
      <c r="J15019" s="3">
        <f>521509-300</f>
        <v>521209</v>
      </c>
    </row>
    <row r="15020" spans="1:10" hidden="1" x14ac:dyDescent="0.25">
      <c r="A15020" t="s">
        <v>137</v>
      </c>
      <c r="B15020" t="s">
        <v>128</v>
      </c>
      <c r="C15020">
        <v>2025</v>
      </c>
      <c r="D15020" t="s">
        <v>58</v>
      </c>
      <c r="E15020" t="s">
        <v>45</v>
      </c>
      <c r="F15020" t="s">
        <v>50</v>
      </c>
      <c r="G15020" t="s">
        <v>101</v>
      </c>
      <c r="H15020" t="s">
        <v>30</v>
      </c>
      <c r="I15020" t="s">
        <v>478</v>
      </c>
    </row>
    <row r="15021" spans="1:10" hidden="1" x14ac:dyDescent="0.25">
      <c r="A15021" t="s">
        <v>137</v>
      </c>
      <c r="B15021" t="s">
        <v>128</v>
      </c>
      <c r="C15021">
        <v>2025</v>
      </c>
      <c r="D15021" t="s">
        <v>58</v>
      </c>
      <c r="E15021" t="s">
        <v>45</v>
      </c>
      <c r="F15021" t="s">
        <v>50</v>
      </c>
      <c r="G15021" t="s">
        <v>101</v>
      </c>
      <c r="H15021" t="s">
        <v>30</v>
      </c>
      <c r="I15021" t="s">
        <v>409</v>
      </c>
    </row>
    <row r="15022" spans="1:10" hidden="1" x14ac:dyDescent="0.25">
      <c r="A15022" t="s">
        <v>137</v>
      </c>
      <c r="B15022" t="s">
        <v>128</v>
      </c>
      <c r="C15022">
        <v>2025</v>
      </c>
      <c r="D15022" t="s">
        <v>58</v>
      </c>
      <c r="E15022" t="s">
        <v>45</v>
      </c>
      <c r="F15022" t="s">
        <v>50</v>
      </c>
      <c r="G15022" t="s">
        <v>101</v>
      </c>
      <c r="H15022" t="s">
        <v>30</v>
      </c>
      <c r="I15022" t="s">
        <v>464</v>
      </c>
    </row>
    <row r="15023" spans="1:10" hidden="1" x14ac:dyDescent="0.25">
      <c r="A15023" t="s">
        <v>137</v>
      </c>
      <c r="B15023" t="s">
        <v>128</v>
      </c>
      <c r="C15023">
        <v>2025</v>
      </c>
      <c r="D15023" t="s">
        <v>58</v>
      </c>
      <c r="E15023" t="s">
        <v>45</v>
      </c>
      <c r="F15023" t="s">
        <v>50</v>
      </c>
      <c r="G15023" t="s">
        <v>101</v>
      </c>
      <c r="H15023" t="s">
        <v>30</v>
      </c>
      <c r="I15023" t="s">
        <v>662</v>
      </c>
    </row>
    <row r="15024" spans="1:10" hidden="1" x14ac:dyDescent="0.25">
      <c r="A15024" t="s">
        <v>137</v>
      </c>
      <c r="B15024" t="s">
        <v>128</v>
      </c>
      <c r="C15024">
        <v>2025</v>
      </c>
      <c r="D15024" t="s">
        <v>58</v>
      </c>
      <c r="E15024" t="s">
        <v>45</v>
      </c>
      <c r="F15024" t="s">
        <v>50</v>
      </c>
      <c r="G15024" t="s">
        <v>101</v>
      </c>
      <c r="H15024" t="s">
        <v>30</v>
      </c>
      <c r="I15024" t="s">
        <v>663</v>
      </c>
    </row>
    <row r="15025" spans="1:9" hidden="1" x14ac:dyDescent="0.25">
      <c r="A15025" t="s">
        <v>137</v>
      </c>
      <c r="B15025" t="s">
        <v>128</v>
      </c>
      <c r="C15025">
        <v>2025</v>
      </c>
      <c r="D15025" t="s">
        <v>58</v>
      </c>
      <c r="E15025" t="s">
        <v>45</v>
      </c>
      <c r="F15025" t="s">
        <v>50</v>
      </c>
      <c r="G15025" t="s">
        <v>101</v>
      </c>
      <c r="H15025" t="s">
        <v>30</v>
      </c>
      <c r="I15025" t="s">
        <v>664</v>
      </c>
    </row>
    <row r="15026" spans="1:9" hidden="1" x14ac:dyDescent="0.25">
      <c r="A15026" t="s">
        <v>137</v>
      </c>
      <c r="B15026" t="s">
        <v>128</v>
      </c>
      <c r="C15026">
        <v>2025</v>
      </c>
      <c r="D15026" t="s">
        <v>58</v>
      </c>
      <c r="E15026" t="s">
        <v>45</v>
      </c>
      <c r="F15026" t="s">
        <v>50</v>
      </c>
      <c r="G15026" t="s">
        <v>101</v>
      </c>
      <c r="H15026" t="s">
        <v>30</v>
      </c>
      <c r="I15026" t="s">
        <v>615</v>
      </c>
    </row>
    <row r="15027" spans="1:9" hidden="1" x14ac:dyDescent="0.25">
      <c r="A15027" t="s">
        <v>137</v>
      </c>
      <c r="B15027" t="s">
        <v>128</v>
      </c>
      <c r="C15027">
        <v>2025</v>
      </c>
      <c r="D15027" t="s">
        <v>58</v>
      </c>
      <c r="E15027" t="s">
        <v>45</v>
      </c>
      <c r="F15027" t="s">
        <v>50</v>
      </c>
      <c r="G15027" t="s">
        <v>101</v>
      </c>
      <c r="H15027" t="s">
        <v>30</v>
      </c>
      <c r="I15027" t="s">
        <v>526</v>
      </c>
    </row>
    <row r="15028" spans="1:9" hidden="1" x14ac:dyDescent="0.25">
      <c r="A15028" t="s">
        <v>137</v>
      </c>
      <c r="B15028" t="s">
        <v>128</v>
      </c>
      <c r="C15028">
        <v>2025</v>
      </c>
      <c r="D15028" t="s">
        <v>58</v>
      </c>
      <c r="E15028" t="s">
        <v>45</v>
      </c>
      <c r="F15028" t="s">
        <v>50</v>
      </c>
      <c r="G15028" t="s">
        <v>101</v>
      </c>
      <c r="H15028" t="s">
        <v>30</v>
      </c>
      <c r="I15028" t="s">
        <v>717</v>
      </c>
    </row>
    <row r="15029" spans="1:9" hidden="1" x14ac:dyDescent="0.25">
      <c r="A15029" t="s">
        <v>137</v>
      </c>
      <c r="B15029" t="s">
        <v>128</v>
      </c>
      <c r="C15029">
        <v>2025</v>
      </c>
      <c r="D15029" t="s">
        <v>58</v>
      </c>
      <c r="E15029" t="s">
        <v>45</v>
      </c>
      <c r="F15029" t="s">
        <v>50</v>
      </c>
      <c r="G15029" t="s">
        <v>101</v>
      </c>
      <c r="H15029" t="s">
        <v>30</v>
      </c>
      <c r="I15029" t="s">
        <v>375</v>
      </c>
    </row>
    <row r="15030" spans="1:9" hidden="1" x14ac:dyDescent="0.25">
      <c r="A15030" t="s">
        <v>137</v>
      </c>
      <c r="B15030" t="s">
        <v>128</v>
      </c>
      <c r="C15030">
        <v>2025</v>
      </c>
      <c r="D15030" t="s">
        <v>58</v>
      </c>
      <c r="E15030" t="s">
        <v>45</v>
      </c>
      <c r="F15030" t="s">
        <v>50</v>
      </c>
      <c r="G15030" t="s">
        <v>101</v>
      </c>
      <c r="H15030" t="s">
        <v>30</v>
      </c>
      <c r="I15030" t="s">
        <v>556</v>
      </c>
    </row>
    <row r="15031" spans="1:9" hidden="1" x14ac:dyDescent="0.25">
      <c r="A15031" t="s">
        <v>137</v>
      </c>
      <c r="B15031" t="s">
        <v>128</v>
      </c>
      <c r="C15031">
        <v>2025</v>
      </c>
      <c r="D15031" t="s">
        <v>58</v>
      </c>
      <c r="E15031" t="s">
        <v>45</v>
      </c>
      <c r="F15031" t="s">
        <v>50</v>
      </c>
      <c r="G15031" t="s">
        <v>101</v>
      </c>
      <c r="H15031" t="s">
        <v>30</v>
      </c>
      <c r="I15031" t="s">
        <v>591</v>
      </c>
    </row>
    <row r="15032" spans="1:9" hidden="1" x14ac:dyDescent="0.25">
      <c r="A15032" t="s">
        <v>137</v>
      </c>
      <c r="B15032" t="s">
        <v>128</v>
      </c>
      <c r="C15032">
        <v>2025</v>
      </c>
      <c r="D15032" t="s">
        <v>58</v>
      </c>
      <c r="E15032" t="s">
        <v>45</v>
      </c>
      <c r="F15032" t="s">
        <v>50</v>
      </c>
      <c r="G15032" t="s">
        <v>101</v>
      </c>
      <c r="H15032" t="s">
        <v>30</v>
      </c>
      <c r="I15032" t="s">
        <v>524</v>
      </c>
    </row>
    <row r="15033" spans="1:9" hidden="1" x14ac:dyDescent="0.25">
      <c r="A15033" t="s">
        <v>137</v>
      </c>
      <c r="B15033" t="s">
        <v>128</v>
      </c>
      <c r="C15033">
        <v>2025</v>
      </c>
      <c r="D15033" t="s">
        <v>58</v>
      </c>
      <c r="E15033" t="s">
        <v>45</v>
      </c>
      <c r="F15033" t="s">
        <v>50</v>
      </c>
      <c r="G15033" t="s">
        <v>101</v>
      </c>
      <c r="H15033" t="s">
        <v>30</v>
      </c>
      <c r="I15033" t="s">
        <v>403</v>
      </c>
    </row>
    <row r="15034" spans="1:9" hidden="1" x14ac:dyDescent="0.25">
      <c r="A15034" t="s">
        <v>137</v>
      </c>
      <c r="B15034" t="s">
        <v>128</v>
      </c>
      <c r="C15034">
        <v>2025</v>
      </c>
      <c r="D15034" t="s">
        <v>58</v>
      </c>
      <c r="E15034" t="s">
        <v>45</v>
      </c>
      <c r="F15034" t="s">
        <v>50</v>
      </c>
      <c r="G15034" t="s">
        <v>101</v>
      </c>
      <c r="H15034" t="s">
        <v>30</v>
      </c>
      <c r="I15034" t="s">
        <v>426</v>
      </c>
    </row>
    <row r="15035" spans="1:9" hidden="1" x14ac:dyDescent="0.25">
      <c r="A15035" t="s">
        <v>137</v>
      </c>
      <c r="B15035" t="s">
        <v>128</v>
      </c>
      <c r="C15035">
        <v>2025</v>
      </c>
      <c r="D15035" t="s">
        <v>58</v>
      </c>
      <c r="E15035" t="s">
        <v>45</v>
      </c>
      <c r="F15035" t="s">
        <v>50</v>
      </c>
      <c r="G15035" t="s">
        <v>101</v>
      </c>
      <c r="H15035" t="s">
        <v>30</v>
      </c>
      <c r="I15035" t="s">
        <v>607</v>
      </c>
    </row>
    <row r="15036" spans="1:9" hidden="1" x14ac:dyDescent="0.25">
      <c r="A15036" t="s">
        <v>137</v>
      </c>
      <c r="B15036" t="s">
        <v>128</v>
      </c>
      <c r="C15036">
        <v>2025</v>
      </c>
      <c r="D15036" t="s">
        <v>58</v>
      </c>
      <c r="E15036" t="s">
        <v>45</v>
      </c>
      <c r="F15036" t="s">
        <v>50</v>
      </c>
      <c r="G15036" t="s">
        <v>101</v>
      </c>
      <c r="H15036" t="s">
        <v>30</v>
      </c>
      <c r="I15036" t="s">
        <v>620</v>
      </c>
    </row>
    <row r="15037" spans="1:9" hidden="1" x14ac:dyDescent="0.25">
      <c r="A15037" t="s">
        <v>137</v>
      </c>
      <c r="B15037" t="s">
        <v>128</v>
      </c>
      <c r="C15037">
        <v>2025</v>
      </c>
      <c r="D15037" t="s">
        <v>58</v>
      </c>
      <c r="E15037" t="s">
        <v>45</v>
      </c>
      <c r="F15037" t="s">
        <v>50</v>
      </c>
      <c r="G15037" t="s">
        <v>101</v>
      </c>
      <c r="H15037" t="s">
        <v>30</v>
      </c>
    </row>
    <row r="15038" spans="1:9" hidden="1" x14ac:dyDescent="0.25">
      <c r="A15038" t="s">
        <v>137</v>
      </c>
      <c r="B15038" t="s">
        <v>128</v>
      </c>
      <c r="C15038">
        <v>2025</v>
      </c>
      <c r="D15038" t="s">
        <v>58</v>
      </c>
      <c r="E15038" t="s">
        <v>45</v>
      </c>
      <c r="F15038" t="s">
        <v>50</v>
      </c>
      <c r="G15038" t="s">
        <v>101</v>
      </c>
      <c r="H15038" t="s">
        <v>30</v>
      </c>
    </row>
    <row r="15039" spans="1:9" hidden="1" x14ac:dyDescent="0.25">
      <c r="A15039" t="s">
        <v>137</v>
      </c>
      <c r="B15039" t="s">
        <v>128</v>
      </c>
      <c r="C15039">
        <v>2025</v>
      </c>
      <c r="D15039" t="s">
        <v>58</v>
      </c>
      <c r="E15039" t="s">
        <v>45</v>
      </c>
      <c r="F15039" t="s">
        <v>50</v>
      </c>
      <c r="G15039" t="s">
        <v>101</v>
      </c>
      <c r="H15039" t="s">
        <v>30</v>
      </c>
    </row>
    <row r="15040" spans="1:9" hidden="1" x14ac:dyDescent="0.25">
      <c r="A15040" t="s">
        <v>137</v>
      </c>
      <c r="B15040" t="s">
        <v>128</v>
      </c>
      <c r="C15040">
        <v>2025</v>
      </c>
      <c r="D15040" t="s">
        <v>58</v>
      </c>
      <c r="E15040" t="s">
        <v>45</v>
      </c>
      <c r="F15040" t="s">
        <v>50</v>
      </c>
      <c r="G15040" t="s">
        <v>101</v>
      </c>
      <c r="H15040" t="s">
        <v>30</v>
      </c>
    </row>
    <row r="15041" spans="1:10" hidden="1" x14ac:dyDescent="0.25">
      <c r="A15041" t="s">
        <v>137</v>
      </c>
      <c r="B15041" t="s">
        <v>128</v>
      </c>
      <c r="C15041">
        <v>2025</v>
      </c>
      <c r="D15041" t="s">
        <v>58</v>
      </c>
      <c r="E15041" t="s">
        <v>45</v>
      </c>
      <c r="F15041" t="s">
        <v>50</v>
      </c>
      <c r="G15041" t="s">
        <v>101</v>
      </c>
      <c r="H15041" t="s">
        <v>30</v>
      </c>
    </row>
    <row r="15042" spans="1:10" hidden="1" x14ac:dyDescent="0.25">
      <c r="A15042" t="s">
        <v>137</v>
      </c>
      <c r="B15042" t="s">
        <v>128</v>
      </c>
      <c r="C15042">
        <v>2025</v>
      </c>
      <c r="D15042" t="s">
        <v>58</v>
      </c>
      <c r="E15042" t="s">
        <v>45</v>
      </c>
      <c r="F15042" t="s">
        <v>50</v>
      </c>
      <c r="G15042" t="s">
        <v>101</v>
      </c>
      <c r="H15042" t="s">
        <v>30</v>
      </c>
    </row>
    <row r="15043" spans="1:10" hidden="1" x14ac:dyDescent="0.25">
      <c r="A15043" t="s">
        <v>137</v>
      </c>
      <c r="B15043" t="s">
        <v>128</v>
      </c>
      <c r="C15043">
        <v>2025</v>
      </c>
      <c r="D15043" t="s">
        <v>58</v>
      </c>
      <c r="E15043" t="s">
        <v>45</v>
      </c>
      <c r="F15043" t="s">
        <v>287</v>
      </c>
      <c r="G15043" t="s">
        <v>287</v>
      </c>
      <c r="H15043" t="s">
        <v>288</v>
      </c>
      <c r="I15043" t="s">
        <v>403</v>
      </c>
    </row>
    <row r="15044" spans="1:10" hidden="1" x14ac:dyDescent="0.25">
      <c r="A15044" t="s">
        <v>137</v>
      </c>
      <c r="B15044" t="s">
        <v>128</v>
      </c>
      <c r="C15044">
        <v>2025</v>
      </c>
      <c r="D15044" t="s">
        <v>58</v>
      </c>
      <c r="E15044" t="s">
        <v>112</v>
      </c>
      <c r="F15044" t="s">
        <v>117</v>
      </c>
      <c r="G15044" t="s">
        <v>53</v>
      </c>
      <c r="H15044" t="s">
        <v>256</v>
      </c>
    </row>
    <row r="15045" spans="1:10" hidden="1" x14ac:dyDescent="0.25">
      <c r="A15045" t="s">
        <v>137</v>
      </c>
      <c r="B15045" t="s">
        <v>128</v>
      </c>
      <c r="C15045">
        <v>2025</v>
      </c>
      <c r="D15045" t="s">
        <v>58</v>
      </c>
      <c r="E15045" t="s">
        <v>112</v>
      </c>
      <c r="F15045" t="s">
        <v>117</v>
      </c>
      <c r="G15045" t="s">
        <v>53</v>
      </c>
      <c r="H15045" t="s">
        <v>335</v>
      </c>
      <c r="I15045" t="s">
        <v>475</v>
      </c>
    </row>
    <row r="15046" spans="1:10" hidden="1" x14ac:dyDescent="0.25">
      <c r="A15046" t="s">
        <v>137</v>
      </c>
      <c r="B15046" t="s">
        <v>128</v>
      </c>
      <c r="C15046">
        <v>2025</v>
      </c>
      <c r="D15046" t="s">
        <v>58</v>
      </c>
      <c r="E15046" t="s">
        <v>112</v>
      </c>
      <c r="F15046" t="s">
        <v>117</v>
      </c>
      <c r="G15046" t="s">
        <v>53</v>
      </c>
      <c r="H15046" t="s">
        <v>257</v>
      </c>
      <c r="I15046" t="s">
        <v>406</v>
      </c>
      <c r="J15046" s="3">
        <v>847676</v>
      </c>
    </row>
    <row r="15047" spans="1:10" hidden="1" x14ac:dyDescent="0.25">
      <c r="A15047" t="s">
        <v>137</v>
      </c>
      <c r="B15047" t="s">
        <v>128</v>
      </c>
      <c r="C15047">
        <v>2025</v>
      </c>
      <c r="D15047" t="s">
        <v>58</v>
      </c>
      <c r="E15047" t="s">
        <v>112</v>
      </c>
      <c r="F15047" t="s">
        <v>117</v>
      </c>
      <c r="G15047" t="s">
        <v>53</v>
      </c>
      <c r="H15047" t="s">
        <v>257</v>
      </c>
      <c r="I15047" t="s">
        <v>408</v>
      </c>
    </row>
    <row r="15048" spans="1:10" hidden="1" x14ac:dyDescent="0.25">
      <c r="A15048" t="s">
        <v>137</v>
      </c>
      <c r="B15048" t="s">
        <v>128</v>
      </c>
      <c r="C15048">
        <v>2025</v>
      </c>
      <c r="D15048" t="s">
        <v>58</v>
      </c>
      <c r="E15048" t="s">
        <v>112</v>
      </c>
      <c r="F15048" t="s">
        <v>117</v>
      </c>
      <c r="G15048" t="s">
        <v>53</v>
      </c>
      <c r="H15048" t="s">
        <v>257</v>
      </c>
      <c r="I15048" t="s">
        <v>421</v>
      </c>
    </row>
    <row r="15049" spans="1:10" hidden="1" x14ac:dyDescent="0.25">
      <c r="A15049" t="s">
        <v>137</v>
      </c>
      <c r="B15049" t="s">
        <v>128</v>
      </c>
      <c r="C15049">
        <v>2025</v>
      </c>
      <c r="D15049" t="s">
        <v>58</v>
      </c>
      <c r="E15049" t="s">
        <v>112</v>
      </c>
      <c r="F15049" t="s">
        <v>117</v>
      </c>
      <c r="G15049" t="s">
        <v>53</v>
      </c>
      <c r="H15049" t="s">
        <v>257</v>
      </c>
      <c r="I15049" t="s">
        <v>407</v>
      </c>
    </row>
    <row r="15050" spans="1:10" hidden="1" x14ac:dyDescent="0.25">
      <c r="A15050" t="s">
        <v>137</v>
      </c>
      <c r="B15050" t="s">
        <v>128</v>
      </c>
      <c r="C15050">
        <v>2025</v>
      </c>
      <c r="D15050" t="s">
        <v>58</v>
      </c>
      <c r="E15050" t="s">
        <v>112</v>
      </c>
      <c r="F15050" t="s">
        <v>117</v>
      </c>
      <c r="G15050" t="s">
        <v>53</v>
      </c>
      <c r="H15050" t="s">
        <v>257</v>
      </c>
      <c r="I15050" s="90" t="s">
        <v>854</v>
      </c>
      <c r="J15050" s="3"/>
    </row>
    <row r="15051" spans="1:10" hidden="1" x14ac:dyDescent="0.25">
      <c r="A15051" t="s">
        <v>137</v>
      </c>
      <c r="B15051" t="s">
        <v>128</v>
      </c>
      <c r="C15051">
        <v>2025</v>
      </c>
      <c r="D15051" t="s">
        <v>58</v>
      </c>
      <c r="E15051" t="s">
        <v>112</v>
      </c>
      <c r="F15051" t="s">
        <v>117</v>
      </c>
      <c r="G15051" t="s">
        <v>53</v>
      </c>
      <c r="H15051" t="s">
        <v>257</v>
      </c>
    </row>
    <row r="15052" spans="1:10" hidden="1" x14ac:dyDescent="0.25">
      <c r="A15052" t="s">
        <v>137</v>
      </c>
      <c r="B15052" t="s">
        <v>128</v>
      </c>
      <c r="C15052">
        <v>2025</v>
      </c>
      <c r="D15052" t="s">
        <v>58</v>
      </c>
      <c r="E15052" t="s">
        <v>112</v>
      </c>
      <c r="F15052" t="s">
        <v>117</v>
      </c>
      <c r="G15052" t="s">
        <v>53</v>
      </c>
      <c r="H15052" t="s">
        <v>257</v>
      </c>
    </row>
    <row r="15053" spans="1:10" hidden="1" x14ac:dyDescent="0.25">
      <c r="A15053" t="s">
        <v>137</v>
      </c>
      <c r="B15053" t="s">
        <v>128</v>
      </c>
      <c r="C15053">
        <v>2025</v>
      </c>
      <c r="D15053" t="s">
        <v>58</v>
      </c>
      <c r="E15053" t="s">
        <v>112</v>
      </c>
      <c r="F15053" t="s">
        <v>117</v>
      </c>
      <c r="G15053" t="s">
        <v>53</v>
      </c>
      <c r="H15053" t="s">
        <v>258</v>
      </c>
    </row>
    <row r="15054" spans="1:10" hidden="1" x14ac:dyDescent="0.25">
      <c r="A15054" t="s">
        <v>137</v>
      </c>
      <c r="B15054" t="s">
        <v>128</v>
      </c>
      <c r="C15054">
        <v>2025</v>
      </c>
      <c r="D15054" t="s">
        <v>58</v>
      </c>
      <c r="E15054" t="s">
        <v>112</v>
      </c>
      <c r="F15054" t="s">
        <v>117</v>
      </c>
      <c r="G15054" t="s">
        <v>53</v>
      </c>
      <c r="H15054" t="s">
        <v>259</v>
      </c>
      <c r="I15054" t="s">
        <v>442</v>
      </c>
      <c r="J15054" s="3">
        <v>5472492</v>
      </c>
    </row>
    <row r="15055" spans="1:10" hidden="1" x14ac:dyDescent="0.25">
      <c r="A15055" t="s">
        <v>137</v>
      </c>
      <c r="B15055" t="s">
        <v>128</v>
      </c>
      <c r="C15055">
        <v>2025</v>
      </c>
      <c r="D15055" t="s">
        <v>58</v>
      </c>
      <c r="E15055" t="s">
        <v>112</v>
      </c>
      <c r="F15055" t="s">
        <v>117</v>
      </c>
      <c r="G15055" t="s">
        <v>53</v>
      </c>
      <c r="H15055" t="s">
        <v>257</v>
      </c>
      <c r="I15055" t="s">
        <v>408</v>
      </c>
      <c r="J15055" s="3">
        <v>7552868</v>
      </c>
    </row>
    <row r="15056" spans="1:10" hidden="1" x14ac:dyDescent="0.25">
      <c r="A15056" t="s">
        <v>137</v>
      </c>
      <c r="B15056" t="s">
        <v>128</v>
      </c>
      <c r="C15056">
        <v>2025</v>
      </c>
      <c r="D15056" t="s">
        <v>58</v>
      </c>
      <c r="E15056" t="s">
        <v>112</v>
      </c>
      <c r="F15056" t="s">
        <v>117</v>
      </c>
      <c r="G15056" t="s">
        <v>53</v>
      </c>
      <c r="H15056" t="s">
        <v>259</v>
      </c>
      <c r="I15056" t="s">
        <v>409</v>
      </c>
      <c r="J15056" s="3"/>
    </row>
    <row r="15057" spans="1:10" hidden="1" x14ac:dyDescent="0.25">
      <c r="A15057" t="s">
        <v>137</v>
      </c>
      <c r="B15057" t="s">
        <v>128</v>
      </c>
      <c r="C15057">
        <v>2025</v>
      </c>
      <c r="D15057" t="s">
        <v>58</v>
      </c>
      <c r="E15057" t="s">
        <v>112</v>
      </c>
      <c r="F15057" t="s">
        <v>117</v>
      </c>
      <c r="G15057" t="s">
        <v>53</v>
      </c>
      <c r="H15057" t="s">
        <v>259</v>
      </c>
      <c r="I15057" t="s">
        <v>671</v>
      </c>
      <c r="J15057" s="3"/>
    </row>
    <row r="15058" spans="1:10" hidden="1" x14ac:dyDescent="0.25">
      <c r="A15058" t="s">
        <v>137</v>
      </c>
      <c r="B15058" t="s">
        <v>128</v>
      </c>
      <c r="C15058">
        <v>2025</v>
      </c>
      <c r="D15058" t="s">
        <v>58</v>
      </c>
      <c r="E15058" t="s">
        <v>112</v>
      </c>
      <c r="F15058" t="s">
        <v>117</v>
      </c>
      <c r="G15058" t="s">
        <v>53</v>
      </c>
      <c r="H15058" t="s">
        <v>259</v>
      </c>
      <c r="I15058" t="s">
        <v>676</v>
      </c>
    </row>
    <row r="15059" spans="1:10" hidden="1" x14ac:dyDescent="0.25">
      <c r="A15059" t="s">
        <v>137</v>
      </c>
      <c r="B15059" t="s">
        <v>128</v>
      </c>
      <c r="C15059">
        <v>2025</v>
      </c>
      <c r="D15059" t="s">
        <v>58</v>
      </c>
      <c r="E15059" t="s">
        <v>112</v>
      </c>
      <c r="F15059" t="s">
        <v>117</v>
      </c>
      <c r="G15059" t="s">
        <v>53</v>
      </c>
      <c r="H15059" t="s">
        <v>259</v>
      </c>
      <c r="I15059" s="90" t="s">
        <v>549</v>
      </c>
      <c r="J15059" s="3"/>
    </row>
    <row r="15060" spans="1:10" hidden="1" x14ac:dyDescent="0.25">
      <c r="A15060" t="s">
        <v>137</v>
      </c>
      <c r="B15060" t="s">
        <v>128</v>
      </c>
      <c r="C15060">
        <v>2025</v>
      </c>
      <c r="D15060" t="s">
        <v>58</v>
      </c>
      <c r="E15060" t="s">
        <v>112</v>
      </c>
      <c r="F15060" t="s">
        <v>117</v>
      </c>
      <c r="G15060" t="s">
        <v>53</v>
      </c>
      <c r="H15060" t="s">
        <v>259</v>
      </c>
      <c r="I15060" t="s">
        <v>705</v>
      </c>
      <c r="J15060" s="3">
        <v>58567940</v>
      </c>
    </row>
    <row r="15061" spans="1:10" hidden="1" x14ac:dyDescent="0.25">
      <c r="A15061" t="s">
        <v>137</v>
      </c>
      <c r="B15061" t="s">
        <v>128</v>
      </c>
      <c r="C15061">
        <v>2025</v>
      </c>
      <c r="D15061" t="s">
        <v>58</v>
      </c>
      <c r="E15061" t="s">
        <v>112</v>
      </c>
      <c r="F15061" t="s">
        <v>117</v>
      </c>
      <c r="G15061" t="s">
        <v>53</v>
      </c>
      <c r="H15061" t="s">
        <v>259</v>
      </c>
      <c r="I15061" t="s">
        <v>410</v>
      </c>
    </row>
    <row r="15062" spans="1:10" hidden="1" x14ac:dyDescent="0.25">
      <c r="A15062" t="s">
        <v>137</v>
      </c>
      <c r="B15062" t="s">
        <v>128</v>
      </c>
      <c r="C15062">
        <v>2025</v>
      </c>
      <c r="D15062" t="s">
        <v>58</v>
      </c>
      <c r="E15062" t="s">
        <v>112</v>
      </c>
      <c r="F15062" t="s">
        <v>117</v>
      </c>
      <c r="G15062" t="s">
        <v>334</v>
      </c>
      <c r="H15062" t="s">
        <v>335</v>
      </c>
      <c r="I15062" t="s">
        <v>475</v>
      </c>
    </row>
    <row r="15063" spans="1:10" hidden="1" x14ac:dyDescent="0.25">
      <c r="A15063" t="s">
        <v>137</v>
      </c>
      <c r="B15063" t="s">
        <v>128</v>
      </c>
      <c r="C15063">
        <v>2025</v>
      </c>
      <c r="D15063" t="s">
        <v>58</v>
      </c>
      <c r="E15063" t="s">
        <v>112</v>
      </c>
      <c r="F15063" t="s">
        <v>117</v>
      </c>
      <c r="G15063" t="s">
        <v>318</v>
      </c>
      <c r="H15063" t="s">
        <v>180</v>
      </c>
      <c r="I15063" t="s">
        <v>671</v>
      </c>
    </row>
    <row r="15064" spans="1:10" hidden="1" x14ac:dyDescent="0.25">
      <c r="A15064" t="s">
        <v>137</v>
      </c>
      <c r="B15064" t="s">
        <v>128</v>
      </c>
      <c r="C15064">
        <v>2025</v>
      </c>
      <c r="D15064" t="s">
        <v>58</v>
      </c>
      <c r="E15064" t="s">
        <v>112</v>
      </c>
      <c r="F15064" t="s">
        <v>117</v>
      </c>
      <c r="G15064" t="s">
        <v>318</v>
      </c>
      <c r="H15064" t="s">
        <v>180</v>
      </c>
      <c r="I15064" t="s">
        <v>505</v>
      </c>
      <c r="J15064" s="3"/>
    </row>
    <row r="15065" spans="1:10" hidden="1" x14ac:dyDescent="0.25">
      <c r="A15065" t="s">
        <v>137</v>
      </c>
      <c r="B15065" t="s">
        <v>128</v>
      </c>
      <c r="C15065">
        <v>2025</v>
      </c>
      <c r="D15065" t="s">
        <v>58</v>
      </c>
      <c r="E15065" t="s">
        <v>112</v>
      </c>
      <c r="F15065" t="s">
        <v>117</v>
      </c>
      <c r="G15065" t="s">
        <v>318</v>
      </c>
      <c r="H15065" t="s">
        <v>180</v>
      </c>
      <c r="I15065" t="s">
        <v>413</v>
      </c>
      <c r="J15065" s="3">
        <v>3211980</v>
      </c>
    </row>
    <row r="15066" spans="1:10" hidden="1" x14ac:dyDescent="0.25">
      <c r="A15066" t="s">
        <v>137</v>
      </c>
      <c r="B15066" t="s">
        <v>128</v>
      </c>
      <c r="C15066">
        <v>2025</v>
      </c>
      <c r="D15066" t="s">
        <v>58</v>
      </c>
      <c r="E15066" t="s">
        <v>112</v>
      </c>
      <c r="F15066" t="s">
        <v>117</v>
      </c>
      <c r="G15066" t="s">
        <v>318</v>
      </c>
      <c r="H15066" t="s">
        <v>180</v>
      </c>
      <c r="I15066" t="s">
        <v>414</v>
      </c>
      <c r="J15066" s="3">
        <v>990000</v>
      </c>
    </row>
    <row r="15067" spans="1:10" hidden="1" x14ac:dyDescent="0.25">
      <c r="A15067" t="s">
        <v>137</v>
      </c>
      <c r="B15067" t="s">
        <v>128</v>
      </c>
      <c r="C15067">
        <v>2025</v>
      </c>
      <c r="D15067" t="s">
        <v>58</v>
      </c>
      <c r="E15067" t="s">
        <v>112</v>
      </c>
      <c r="F15067" t="s">
        <v>117</v>
      </c>
      <c r="G15067" t="s">
        <v>318</v>
      </c>
      <c r="H15067" t="s">
        <v>180</v>
      </c>
      <c r="I15067" t="s">
        <v>676</v>
      </c>
    </row>
    <row r="15068" spans="1:10" hidden="1" x14ac:dyDescent="0.25">
      <c r="A15068" t="s">
        <v>137</v>
      </c>
      <c r="B15068" t="s">
        <v>128</v>
      </c>
      <c r="C15068">
        <v>2025</v>
      </c>
      <c r="D15068" t="s">
        <v>58</v>
      </c>
      <c r="E15068" t="s">
        <v>112</v>
      </c>
      <c r="F15068" t="s">
        <v>117</v>
      </c>
      <c r="G15068" t="s">
        <v>318</v>
      </c>
      <c r="H15068" t="s">
        <v>180</v>
      </c>
      <c r="I15068" t="s">
        <v>503</v>
      </c>
    </row>
    <row r="15069" spans="1:10" hidden="1" x14ac:dyDescent="0.25">
      <c r="A15069" t="s">
        <v>137</v>
      </c>
      <c r="B15069" t="s">
        <v>128</v>
      </c>
      <c r="C15069">
        <v>2025</v>
      </c>
      <c r="D15069" t="s">
        <v>58</v>
      </c>
      <c r="E15069" t="s">
        <v>112</v>
      </c>
      <c r="F15069" t="s">
        <v>117</v>
      </c>
      <c r="G15069" t="s">
        <v>318</v>
      </c>
      <c r="H15069" t="s">
        <v>550</v>
      </c>
    </row>
    <row r="15070" spans="1:10" hidden="1" x14ac:dyDescent="0.25">
      <c r="A15070" t="s">
        <v>137</v>
      </c>
      <c r="B15070" t="s">
        <v>128</v>
      </c>
      <c r="C15070">
        <v>2025</v>
      </c>
      <c r="D15070" t="s">
        <v>58</v>
      </c>
      <c r="E15070" t="s">
        <v>112</v>
      </c>
      <c r="F15070" t="s">
        <v>117</v>
      </c>
      <c r="G15070" t="s">
        <v>318</v>
      </c>
      <c r="H15070" t="s">
        <v>279</v>
      </c>
      <c r="I15070" t="s">
        <v>414</v>
      </c>
      <c r="J15070" s="3">
        <v>1052000</v>
      </c>
    </row>
    <row r="15071" spans="1:10" hidden="1" x14ac:dyDescent="0.25">
      <c r="A15071" t="s">
        <v>137</v>
      </c>
      <c r="B15071" t="s">
        <v>128</v>
      </c>
      <c r="C15071">
        <v>2025</v>
      </c>
      <c r="D15071" t="s">
        <v>58</v>
      </c>
      <c r="E15071" t="s">
        <v>112</v>
      </c>
      <c r="F15071" t="s">
        <v>117</v>
      </c>
      <c r="G15071" t="s">
        <v>318</v>
      </c>
      <c r="H15071" t="s">
        <v>279</v>
      </c>
      <c r="I15071" t="s">
        <v>505</v>
      </c>
      <c r="J15071" s="3">
        <v>1687395</v>
      </c>
    </row>
    <row r="15072" spans="1:10" hidden="1" x14ac:dyDescent="0.25">
      <c r="A15072" t="s">
        <v>137</v>
      </c>
      <c r="B15072" t="s">
        <v>128</v>
      </c>
      <c r="C15072">
        <v>2025</v>
      </c>
      <c r="D15072" t="s">
        <v>58</v>
      </c>
      <c r="E15072" t="s">
        <v>112</v>
      </c>
      <c r="F15072" t="s">
        <v>117</v>
      </c>
      <c r="G15072" t="s">
        <v>318</v>
      </c>
      <c r="H15072" t="s">
        <v>279</v>
      </c>
    </row>
    <row r="15073" spans="1:10" hidden="1" x14ac:dyDescent="0.25">
      <c r="A15073" t="s">
        <v>137</v>
      </c>
      <c r="B15073" t="s">
        <v>128</v>
      </c>
      <c r="C15073">
        <v>2025</v>
      </c>
      <c r="D15073" t="s">
        <v>58</v>
      </c>
      <c r="E15073" t="s">
        <v>112</v>
      </c>
      <c r="F15073" t="s">
        <v>117</v>
      </c>
      <c r="G15073" t="s">
        <v>318</v>
      </c>
      <c r="H15073" t="s">
        <v>279</v>
      </c>
    </row>
    <row r="15074" spans="1:10" hidden="1" x14ac:dyDescent="0.25">
      <c r="A15074" t="s">
        <v>137</v>
      </c>
      <c r="B15074" t="s">
        <v>128</v>
      </c>
      <c r="C15074">
        <v>2025</v>
      </c>
      <c r="D15074" t="s">
        <v>58</v>
      </c>
      <c r="E15074" t="s">
        <v>112</v>
      </c>
      <c r="F15074" t="s">
        <v>117</v>
      </c>
      <c r="G15074" t="s">
        <v>318</v>
      </c>
      <c r="H15074" t="s">
        <v>279</v>
      </c>
    </row>
    <row r="15075" spans="1:10" hidden="1" x14ac:dyDescent="0.25">
      <c r="A15075" t="s">
        <v>137</v>
      </c>
      <c r="B15075" t="s">
        <v>128</v>
      </c>
      <c r="C15075">
        <v>2025</v>
      </c>
      <c r="D15075" t="s">
        <v>58</v>
      </c>
      <c r="E15075" t="s">
        <v>112</v>
      </c>
      <c r="F15075" t="s">
        <v>117</v>
      </c>
      <c r="G15075" t="s">
        <v>665</v>
      </c>
      <c r="H15075" t="s">
        <v>550</v>
      </c>
      <c r="I15075" t="s">
        <v>505</v>
      </c>
      <c r="J15075" s="3">
        <v>2571024</v>
      </c>
    </row>
    <row r="15076" spans="1:10" hidden="1" x14ac:dyDescent="0.25">
      <c r="A15076" t="s">
        <v>137</v>
      </c>
      <c r="B15076" t="s">
        <v>128</v>
      </c>
      <c r="C15076">
        <v>2025</v>
      </c>
      <c r="D15076" t="s">
        <v>58</v>
      </c>
      <c r="E15076" t="s">
        <v>112</v>
      </c>
      <c r="F15076" t="s">
        <v>117</v>
      </c>
      <c r="G15076" t="s">
        <v>665</v>
      </c>
      <c r="H15076" t="s">
        <v>550</v>
      </c>
      <c r="I15076" t="s">
        <v>676</v>
      </c>
    </row>
    <row r="15077" spans="1:10" hidden="1" x14ac:dyDescent="0.25">
      <c r="A15077" t="s">
        <v>137</v>
      </c>
      <c r="B15077" t="s">
        <v>128</v>
      </c>
      <c r="C15077">
        <v>2025</v>
      </c>
      <c r="D15077" t="s">
        <v>58</v>
      </c>
      <c r="E15077" t="s">
        <v>112</v>
      </c>
      <c r="F15077" t="s">
        <v>117</v>
      </c>
      <c r="G15077" t="s">
        <v>47</v>
      </c>
      <c r="H15077" t="s">
        <v>677</v>
      </c>
      <c r="I15077" t="s">
        <v>408</v>
      </c>
    </row>
    <row r="15078" spans="1:10" hidden="1" x14ac:dyDescent="0.25">
      <c r="A15078" t="s">
        <v>137</v>
      </c>
      <c r="B15078" t="s">
        <v>128</v>
      </c>
      <c r="C15078">
        <v>2025</v>
      </c>
      <c r="D15078" t="s">
        <v>58</v>
      </c>
      <c r="E15078" t="s">
        <v>112</v>
      </c>
      <c r="F15078" t="s">
        <v>117</v>
      </c>
      <c r="G15078" t="s">
        <v>47</v>
      </c>
      <c r="H15078" t="s">
        <v>677</v>
      </c>
      <c r="I15078" t="s">
        <v>739</v>
      </c>
    </row>
    <row r="15079" spans="1:10" hidden="1" x14ac:dyDescent="0.25">
      <c r="A15079" t="s">
        <v>137</v>
      </c>
      <c r="B15079" t="s">
        <v>128</v>
      </c>
      <c r="C15079">
        <v>2025</v>
      </c>
      <c r="D15079" t="s">
        <v>58</v>
      </c>
      <c r="E15079" t="s">
        <v>112</v>
      </c>
      <c r="F15079" t="s">
        <v>117</v>
      </c>
      <c r="G15079" t="s">
        <v>319</v>
      </c>
      <c r="H15079" t="s">
        <v>181</v>
      </c>
    </row>
    <row r="15080" spans="1:10" hidden="1" x14ac:dyDescent="0.25">
      <c r="A15080" t="s">
        <v>137</v>
      </c>
      <c r="B15080" t="s">
        <v>128</v>
      </c>
      <c r="C15080">
        <v>2025</v>
      </c>
      <c r="D15080" t="s">
        <v>58</v>
      </c>
      <c r="E15080" t="s">
        <v>112</v>
      </c>
      <c r="F15080" t="s">
        <v>117</v>
      </c>
      <c r="G15080" t="s">
        <v>319</v>
      </c>
      <c r="H15080" t="s">
        <v>320</v>
      </c>
    </row>
    <row r="15081" spans="1:10" hidden="1" x14ac:dyDescent="0.25">
      <c r="A15081" t="s">
        <v>138</v>
      </c>
      <c r="B15081" t="s">
        <v>128</v>
      </c>
      <c r="C15081">
        <v>2025</v>
      </c>
      <c r="D15081" t="s">
        <v>58</v>
      </c>
      <c r="E15081" t="s">
        <v>52</v>
      </c>
      <c r="F15081" t="s">
        <v>142</v>
      </c>
      <c r="G15081" t="s">
        <v>301</v>
      </c>
      <c r="H15081" t="s">
        <v>210</v>
      </c>
      <c r="I15081" t="s">
        <v>374</v>
      </c>
      <c r="J15081" s="236">
        <v>257702031.16999999</v>
      </c>
    </row>
    <row r="15082" spans="1:10" hidden="1" x14ac:dyDescent="0.25">
      <c r="A15082" t="s">
        <v>138</v>
      </c>
      <c r="B15082" t="s">
        <v>128</v>
      </c>
      <c r="C15082">
        <v>2025</v>
      </c>
      <c r="D15082" t="s">
        <v>58</v>
      </c>
      <c r="E15082" t="s">
        <v>52</v>
      </c>
      <c r="F15082" t="s">
        <v>152</v>
      </c>
      <c r="G15082" t="s">
        <v>149</v>
      </c>
      <c r="H15082" t="s">
        <v>211</v>
      </c>
    </row>
    <row r="15083" spans="1:10" hidden="1" x14ac:dyDescent="0.25">
      <c r="A15083" t="s">
        <v>138</v>
      </c>
      <c r="B15083" t="s">
        <v>128</v>
      </c>
      <c r="C15083">
        <v>2025</v>
      </c>
      <c r="D15083" t="s">
        <v>58</v>
      </c>
      <c r="E15083" t="s">
        <v>52</v>
      </c>
      <c r="F15083" t="s">
        <v>152</v>
      </c>
      <c r="G15083" t="s">
        <v>213</v>
      </c>
      <c r="H15083" t="s">
        <v>214</v>
      </c>
    </row>
    <row r="15084" spans="1:10" hidden="1" x14ac:dyDescent="0.25">
      <c r="A15084" t="s">
        <v>138</v>
      </c>
      <c r="B15084" t="s">
        <v>128</v>
      </c>
      <c r="C15084">
        <v>2025</v>
      </c>
      <c r="D15084" t="s">
        <v>58</v>
      </c>
      <c r="E15084" t="s">
        <v>52</v>
      </c>
      <c r="F15084" t="s">
        <v>152</v>
      </c>
      <c r="G15084" t="s">
        <v>217</v>
      </c>
      <c r="H15084" t="s">
        <v>218</v>
      </c>
    </row>
    <row r="15085" spans="1:10" hidden="1" x14ac:dyDescent="0.25">
      <c r="A15085" t="s">
        <v>138</v>
      </c>
      <c r="B15085" t="s">
        <v>128</v>
      </c>
      <c r="C15085">
        <v>2025</v>
      </c>
      <c r="D15085" t="s">
        <v>58</v>
      </c>
      <c r="E15085" t="s">
        <v>52</v>
      </c>
      <c r="F15085" t="s">
        <v>142</v>
      </c>
      <c r="G15085" t="s">
        <v>300</v>
      </c>
      <c r="H15085" t="s">
        <v>224</v>
      </c>
      <c r="J15085" s="3">
        <v>-6960232.7400000002</v>
      </c>
    </row>
    <row r="15086" spans="1:10" hidden="1" x14ac:dyDescent="0.25">
      <c r="A15086" t="s">
        <v>138</v>
      </c>
      <c r="B15086" t="s">
        <v>128</v>
      </c>
      <c r="C15086">
        <v>2025</v>
      </c>
      <c r="D15086" t="s">
        <v>58</v>
      </c>
      <c r="E15086" t="s">
        <v>52</v>
      </c>
      <c r="F15086" t="s">
        <v>142</v>
      </c>
      <c r="G15086" t="s">
        <v>300</v>
      </c>
      <c r="H15086" t="s">
        <v>303</v>
      </c>
    </row>
    <row r="15087" spans="1:10" hidden="1" x14ac:dyDescent="0.25">
      <c r="A15087" t="s">
        <v>138</v>
      </c>
      <c r="B15087" t="s">
        <v>128</v>
      </c>
      <c r="C15087">
        <v>2025</v>
      </c>
      <c r="D15087" t="s">
        <v>58</v>
      </c>
      <c r="E15087" t="s">
        <v>52</v>
      </c>
      <c r="F15087" t="s">
        <v>142</v>
      </c>
      <c r="G15087" t="s">
        <v>270</v>
      </c>
      <c r="H15087" t="s">
        <v>269</v>
      </c>
    </row>
    <row r="15088" spans="1:10" hidden="1" x14ac:dyDescent="0.25">
      <c r="A15088" t="s">
        <v>138</v>
      </c>
      <c r="B15088" t="s">
        <v>128</v>
      </c>
      <c r="C15088">
        <v>2025</v>
      </c>
      <c r="D15088" t="s">
        <v>58</v>
      </c>
      <c r="E15088" t="s">
        <v>52</v>
      </c>
      <c r="F15088" t="s">
        <v>142</v>
      </c>
      <c r="G15088" t="s">
        <v>270</v>
      </c>
      <c r="H15088" t="s">
        <v>271</v>
      </c>
      <c r="J15088" s="3">
        <v>268907.52000000002</v>
      </c>
    </row>
    <row r="15089" spans="1:10" hidden="1" x14ac:dyDescent="0.25">
      <c r="A15089" t="s">
        <v>138</v>
      </c>
      <c r="B15089" t="s">
        <v>128</v>
      </c>
      <c r="C15089">
        <v>2025</v>
      </c>
      <c r="D15089" t="s">
        <v>58</v>
      </c>
      <c r="E15089" t="s">
        <v>52</v>
      </c>
      <c r="F15089" t="s">
        <v>142</v>
      </c>
      <c r="G15089" t="s">
        <v>270</v>
      </c>
      <c r="H15089" t="s">
        <v>486</v>
      </c>
      <c r="J15089" s="3">
        <v>-2099424.7000000002</v>
      </c>
    </row>
    <row r="15090" spans="1:10" hidden="1" x14ac:dyDescent="0.25">
      <c r="A15090" t="s">
        <v>138</v>
      </c>
      <c r="B15090" t="s">
        <v>128</v>
      </c>
      <c r="C15090">
        <v>2025</v>
      </c>
      <c r="D15090" t="s">
        <v>58</v>
      </c>
      <c r="E15090" t="s">
        <v>52</v>
      </c>
      <c r="F15090" t="s">
        <v>152</v>
      </c>
      <c r="G15090" t="s">
        <v>56</v>
      </c>
      <c r="H15090" t="s">
        <v>608</v>
      </c>
    </row>
    <row r="15091" spans="1:10" hidden="1" x14ac:dyDescent="0.25">
      <c r="A15091" t="s">
        <v>138</v>
      </c>
      <c r="B15091" t="s">
        <v>128</v>
      </c>
      <c r="C15091">
        <v>2025</v>
      </c>
      <c r="D15091" t="s">
        <v>58</v>
      </c>
      <c r="E15091" t="s">
        <v>52</v>
      </c>
      <c r="F15091" t="s">
        <v>152</v>
      </c>
      <c r="G15091" t="s">
        <v>794</v>
      </c>
      <c r="H15091" t="s">
        <v>795</v>
      </c>
    </row>
    <row r="15092" spans="1:10" hidden="1" x14ac:dyDescent="0.25">
      <c r="A15092" t="s">
        <v>138</v>
      </c>
      <c r="B15092" t="s">
        <v>128</v>
      </c>
      <c r="C15092">
        <v>2025</v>
      </c>
      <c r="D15092" t="s">
        <v>58</v>
      </c>
      <c r="E15092" t="s">
        <v>45</v>
      </c>
      <c r="F15092" t="s">
        <v>46</v>
      </c>
      <c r="G15092" t="s">
        <v>54</v>
      </c>
      <c r="H15092" t="s">
        <v>681</v>
      </c>
      <c r="I15092" t="s">
        <v>375</v>
      </c>
      <c r="J15092" s="10">
        <v>20000000</v>
      </c>
    </row>
    <row r="15093" spans="1:10" hidden="1" x14ac:dyDescent="0.25">
      <c r="A15093" t="s">
        <v>138</v>
      </c>
      <c r="B15093" t="s">
        <v>128</v>
      </c>
      <c r="C15093">
        <v>2025</v>
      </c>
      <c r="D15093" t="s">
        <v>58</v>
      </c>
      <c r="E15093" t="s">
        <v>45</v>
      </c>
      <c r="F15093" t="s">
        <v>46</v>
      </c>
      <c r="G15093" t="s">
        <v>54</v>
      </c>
      <c r="H15093" t="s">
        <v>11</v>
      </c>
      <c r="I15093" t="s">
        <v>556</v>
      </c>
      <c r="J15093" s="10">
        <v>2800000</v>
      </c>
    </row>
    <row r="15094" spans="1:10" hidden="1" x14ac:dyDescent="0.25">
      <c r="A15094" t="s">
        <v>138</v>
      </c>
      <c r="B15094" t="s">
        <v>128</v>
      </c>
      <c r="C15094">
        <v>2025</v>
      </c>
      <c r="D15094" t="s">
        <v>58</v>
      </c>
      <c r="E15094" t="s">
        <v>45</v>
      </c>
      <c r="F15094" t="s">
        <v>46</v>
      </c>
      <c r="G15094" t="s">
        <v>54</v>
      </c>
      <c r="H15094" t="s">
        <v>11</v>
      </c>
      <c r="I15094" t="s">
        <v>557</v>
      </c>
    </row>
    <row r="15095" spans="1:10" hidden="1" x14ac:dyDescent="0.25">
      <c r="A15095" t="s">
        <v>138</v>
      </c>
      <c r="B15095" t="s">
        <v>128</v>
      </c>
      <c r="C15095">
        <v>2025</v>
      </c>
      <c r="D15095" t="s">
        <v>58</v>
      </c>
      <c r="E15095" t="s">
        <v>45</v>
      </c>
      <c r="F15095" t="s">
        <v>46</v>
      </c>
      <c r="G15095" t="s">
        <v>54</v>
      </c>
      <c r="H15095" t="s">
        <v>693</v>
      </c>
      <c r="I15095" t="s">
        <v>817</v>
      </c>
    </row>
    <row r="15096" spans="1:10" hidden="1" x14ac:dyDescent="0.25">
      <c r="A15096" t="s">
        <v>138</v>
      </c>
      <c r="B15096" t="s">
        <v>128</v>
      </c>
      <c r="C15096">
        <v>2025</v>
      </c>
      <c r="D15096" t="s">
        <v>58</v>
      </c>
      <c r="E15096" t="s">
        <v>45</v>
      </c>
      <c r="F15096" t="s">
        <v>46</v>
      </c>
      <c r="G15096" t="s">
        <v>54</v>
      </c>
      <c r="H15096" t="s">
        <v>693</v>
      </c>
      <c r="I15096" t="s">
        <v>520</v>
      </c>
      <c r="J15096" s="3">
        <v>900000</v>
      </c>
    </row>
    <row r="15097" spans="1:10" hidden="1" x14ac:dyDescent="0.25">
      <c r="A15097" t="s">
        <v>138</v>
      </c>
      <c r="B15097" t="s">
        <v>128</v>
      </c>
      <c r="C15097">
        <v>2025</v>
      </c>
      <c r="D15097" t="s">
        <v>58</v>
      </c>
      <c r="E15097" t="s">
        <v>45</v>
      </c>
      <c r="F15097" t="s">
        <v>46</v>
      </c>
      <c r="G15097" t="s">
        <v>54</v>
      </c>
      <c r="H15097" t="s">
        <v>12</v>
      </c>
      <c r="I15097" t="s">
        <v>556</v>
      </c>
      <c r="J15097" s="10">
        <v>200000</v>
      </c>
    </row>
    <row r="15098" spans="1:10" hidden="1" x14ac:dyDescent="0.25">
      <c r="A15098" t="s">
        <v>138</v>
      </c>
      <c r="B15098" t="s">
        <v>128</v>
      </c>
      <c r="C15098">
        <v>2025</v>
      </c>
      <c r="D15098" t="s">
        <v>58</v>
      </c>
      <c r="E15098" t="s">
        <v>45</v>
      </c>
      <c r="F15098" t="s">
        <v>46</v>
      </c>
      <c r="G15098" t="s">
        <v>54</v>
      </c>
      <c r="H15098" t="s">
        <v>12</v>
      </c>
      <c r="I15098" t="s">
        <v>557</v>
      </c>
    </row>
    <row r="15099" spans="1:10" hidden="1" x14ac:dyDescent="0.25">
      <c r="A15099" t="s">
        <v>138</v>
      </c>
      <c r="B15099" t="s">
        <v>128</v>
      </c>
      <c r="C15099">
        <v>2025</v>
      </c>
      <c r="D15099" t="s">
        <v>58</v>
      </c>
      <c r="E15099" t="s">
        <v>45</v>
      </c>
      <c r="F15099" t="s">
        <v>46</v>
      </c>
      <c r="G15099" t="s">
        <v>54</v>
      </c>
      <c r="H15099" t="s">
        <v>12</v>
      </c>
    </row>
    <row r="15100" spans="1:10" hidden="1" x14ac:dyDescent="0.25">
      <c r="A15100" t="s">
        <v>138</v>
      </c>
      <c r="B15100" t="s">
        <v>128</v>
      </c>
      <c r="C15100">
        <v>2025</v>
      </c>
      <c r="D15100" t="s">
        <v>58</v>
      </c>
      <c r="E15100" t="s">
        <v>45</v>
      </c>
      <c r="F15100" t="s">
        <v>46</v>
      </c>
      <c r="G15100" t="s">
        <v>54</v>
      </c>
      <c r="H15100" t="s">
        <v>13</v>
      </c>
      <c r="I15100" t="s">
        <v>817</v>
      </c>
    </row>
    <row r="15101" spans="1:10" hidden="1" x14ac:dyDescent="0.25">
      <c r="A15101" t="s">
        <v>138</v>
      </c>
      <c r="B15101" t="s">
        <v>128</v>
      </c>
      <c r="C15101">
        <v>2025</v>
      </c>
      <c r="D15101" t="s">
        <v>58</v>
      </c>
      <c r="E15101" t="s">
        <v>45</v>
      </c>
      <c r="F15101" t="s">
        <v>46</v>
      </c>
      <c r="G15101" t="s">
        <v>54</v>
      </c>
      <c r="H15101" t="s">
        <v>13</v>
      </c>
      <c r="I15101" t="s">
        <v>556</v>
      </c>
      <c r="J15101" s="3">
        <v>250000</v>
      </c>
    </row>
    <row r="15102" spans="1:10" hidden="1" x14ac:dyDescent="0.25">
      <c r="A15102" t="s">
        <v>138</v>
      </c>
      <c r="B15102" t="s">
        <v>128</v>
      </c>
      <c r="C15102">
        <v>2025</v>
      </c>
      <c r="D15102" t="s">
        <v>58</v>
      </c>
      <c r="E15102" t="s">
        <v>45</v>
      </c>
      <c r="F15102" t="s">
        <v>46</v>
      </c>
      <c r="G15102" t="s">
        <v>54</v>
      </c>
      <c r="H15102" t="s">
        <v>13</v>
      </c>
      <c r="I15102" t="s">
        <v>591</v>
      </c>
    </row>
    <row r="15103" spans="1:10" hidden="1" x14ac:dyDescent="0.25">
      <c r="A15103" t="s">
        <v>138</v>
      </c>
      <c r="B15103" t="s">
        <v>128</v>
      </c>
      <c r="C15103">
        <v>2025</v>
      </c>
      <c r="D15103" t="s">
        <v>58</v>
      </c>
      <c r="E15103" t="s">
        <v>45</v>
      </c>
      <c r="F15103" t="s">
        <v>46</v>
      </c>
      <c r="G15103" t="s">
        <v>54</v>
      </c>
      <c r="H15103" t="s">
        <v>13</v>
      </c>
      <c r="I15103" t="s">
        <v>816</v>
      </c>
    </row>
    <row r="15104" spans="1:10" hidden="1" x14ac:dyDescent="0.25">
      <c r="A15104" t="s">
        <v>138</v>
      </c>
      <c r="B15104" t="s">
        <v>128</v>
      </c>
      <c r="C15104">
        <v>2025</v>
      </c>
      <c r="D15104" t="s">
        <v>58</v>
      </c>
      <c r="E15104" t="s">
        <v>45</v>
      </c>
      <c r="F15104" t="s">
        <v>46</v>
      </c>
      <c r="G15104" t="s">
        <v>54</v>
      </c>
      <c r="H15104" t="s">
        <v>14</v>
      </c>
      <c r="I15104" t="s">
        <v>375</v>
      </c>
    </row>
    <row r="15105" spans="1:10" hidden="1" x14ac:dyDescent="0.25">
      <c r="A15105" t="s">
        <v>138</v>
      </c>
      <c r="B15105" t="s">
        <v>128</v>
      </c>
      <c r="C15105">
        <v>2025</v>
      </c>
      <c r="D15105" t="s">
        <v>58</v>
      </c>
      <c r="E15105" t="s">
        <v>45</v>
      </c>
      <c r="F15105" t="s">
        <v>46</v>
      </c>
      <c r="G15105" t="s">
        <v>54</v>
      </c>
      <c r="H15105" t="s">
        <v>14</v>
      </c>
      <c r="I15105" t="s">
        <v>557</v>
      </c>
    </row>
    <row r="15106" spans="1:10" hidden="1" x14ac:dyDescent="0.25">
      <c r="A15106" t="s">
        <v>138</v>
      </c>
      <c r="B15106" t="s">
        <v>128</v>
      </c>
      <c r="C15106">
        <v>2025</v>
      </c>
      <c r="D15106" t="s">
        <v>58</v>
      </c>
      <c r="E15106" t="s">
        <v>45</v>
      </c>
      <c r="F15106" t="s">
        <v>46</v>
      </c>
      <c r="G15106" t="s">
        <v>54</v>
      </c>
      <c r="H15106" t="s">
        <v>14</v>
      </c>
      <c r="I15106" t="s">
        <v>672</v>
      </c>
    </row>
    <row r="15107" spans="1:10" hidden="1" x14ac:dyDescent="0.25">
      <c r="A15107" t="s">
        <v>138</v>
      </c>
      <c r="B15107" t="s">
        <v>128</v>
      </c>
      <c r="C15107">
        <v>2025</v>
      </c>
      <c r="D15107" t="s">
        <v>58</v>
      </c>
      <c r="E15107" t="s">
        <v>45</v>
      </c>
      <c r="F15107" t="s">
        <v>46</v>
      </c>
      <c r="G15107" t="s">
        <v>54</v>
      </c>
      <c r="H15107" t="s">
        <v>14</v>
      </c>
      <c r="I15107" t="s">
        <v>556</v>
      </c>
      <c r="J15107" s="10">
        <v>30000</v>
      </c>
    </row>
    <row r="15108" spans="1:10" hidden="1" x14ac:dyDescent="0.25">
      <c r="A15108" t="s">
        <v>138</v>
      </c>
      <c r="B15108" t="s">
        <v>128</v>
      </c>
      <c r="C15108">
        <v>2025</v>
      </c>
      <c r="D15108" t="s">
        <v>58</v>
      </c>
      <c r="E15108" t="s">
        <v>45</v>
      </c>
      <c r="F15108" t="s">
        <v>46</v>
      </c>
      <c r="G15108" t="s">
        <v>54</v>
      </c>
      <c r="H15108" t="s">
        <v>15</v>
      </c>
      <c r="I15108" t="s">
        <v>375</v>
      </c>
    </row>
    <row r="15109" spans="1:10" hidden="1" x14ac:dyDescent="0.25">
      <c r="A15109" t="s">
        <v>138</v>
      </c>
      <c r="B15109" t="s">
        <v>128</v>
      </c>
      <c r="C15109">
        <v>2025</v>
      </c>
      <c r="D15109" t="s">
        <v>58</v>
      </c>
      <c r="E15109" t="s">
        <v>45</v>
      </c>
      <c r="F15109" t="s">
        <v>46</v>
      </c>
      <c r="G15109" t="s">
        <v>54</v>
      </c>
      <c r="H15109" t="s">
        <v>15</v>
      </c>
      <c r="I15109" t="s">
        <v>556</v>
      </c>
      <c r="J15109" s="3">
        <v>250000</v>
      </c>
    </row>
    <row r="15110" spans="1:10" hidden="1" x14ac:dyDescent="0.25">
      <c r="A15110" t="s">
        <v>138</v>
      </c>
      <c r="B15110" t="s">
        <v>128</v>
      </c>
      <c r="C15110">
        <v>2025</v>
      </c>
      <c r="D15110" t="s">
        <v>58</v>
      </c>
      <c r="E15110" t="s">
        <v>45</v>
      </c>
      <c r="F15110" t="s">
        <v>46</v>
      </c>
      <c r="G15110" t="s">
        <v>54</v>
      </c>
      <c r="H15110" t="s">
        <v>15</v>
      </c>
      <c r="I15110" t="s">
        <v>557</v>
      </c>
    </row>
    <row r="15111" spans="1:10" hidden="1" x14ac:dyDescent="0.25">
      <c r="A15111" t="s">
        <v>138</v>
      </c>
      <c r="B15111" t="s">
        <v>128</v>
      </c>
      <c r="C15111">
        <v>2025</v>
      </c>
      <c r="D15111" t="s">
        <v>58</v>
      </c>
      <c r="E15111" t="s">
        <v>45</v>
      </c>
      <c r="F15111" t="s">
        <v>46</v>
      </c>
      <c r="G15111" t="s">
        <v>54</v>
      </c>
      <c r="H15111" t="s">
        <v>16</v>
      </c>
      <c r="I15111" t="s">
        <v>375</v>
      </c>
      <c r="J15111" s="10">
        <v>833333</v>
      </c>
    </row>
    <row r="15112" spans="1:10" hidden="1" x14ac:dyDescent="0.25">
      <c r="A15112" t="s">
        <v>138</v>
      </c>
      <c r="B15112" t="s">
        <v>128</v>
      </c>
      <c r="C15112">
        <v>2025</v>
      </c>
      <c r="D15112" t="s">
        <v>58</v>
      </c>
      <c r="E15112" t="s">
        <v>45</v>
      </c>
      <c r="F15112" t="s">
        <v>46</v>
      </c>
      <c r="G15112" t="s">
        <v>54</v>
      </c>
      <c r="H15112" t="s">
        <v>16</v>
      </c>
      <c r="I15112" t="s">
        <v>806</v>
      </c>
    </row>
    <row r="15113" spans="1:10" hidden="1" x14ac:dyDescent="0.25">
      <c r="A15113" t="s">
        <v>138</v>
      </c>
      <c r="B15113" t="s">
        <v>128</v>
      </c>
      <c r="C15113">
        <v>2025</v>
      </c>
      <c r="D15113" t="s">
        <v>58</v>
      </c>
      <c r="E15113" t="s">
        <v>45</v>
      </c>
      <c r="F15113" t="s">
        <v>46</v>
      </c>
      <c r="G15113" t="s">
        <v>54</v>
      </c>
      <c r="H15113" t="s">
        <v>16</v>
      </c>
      <c r="I15113" t="s">
        <v>556</v>
      </c>
      <c r="J15113" s="3">
        <v>116667</v>
      </c>
    </row>
    <row r="15114" spans="1:10" hidden="1" x14ac:dyDescent="0.25">
      <c r="A15114" t="s">
        <v>138</v>
      </c>
      <c r="B15114" t="s">
        <v>128</v>
      </c>
      <c r="C15114">
        <v>2025</v>
      </c>
      <c r="D15114" t="s">
        <v>58</v>
      </c>
      <c r="E15114" t="s">
        <v>45</v>
      </c>
      <c r="F15114" t="s">
        <v>46</v>
      </c>
      <c r="G15114" t="s">
        <v>54</v>
      </c>
      <c r="H15114" t="s">
        <v>17</v>
      </c>
      <c r="I15114" t="s">
        <v>714</v>
      </c>
    </row>
    <row r="15115" spans="1:10" hidden="1" x14ac:dyDescent="0.25">
      <c r="A15115" t="s">
        <v>138</v>
      </c>
      <c r="B15115" t="s">
        <v>128</v>
      </c>
      <c r="C15115">
        <v>2025</v>
      </c>
      <c r="D15115" t="s">
        <v>58</v>
      </c>
      <c r="E15115" t="s">
        <v>45</v>
      </c>
      <c r="F15115" t="s">
        <v>46</v>
      </c>
      <c r="G15115" t="s">
        <v>54</v>
      </c>
      <c r="H15115" t="s">
        <v>331</v>
      </c>
    </row>
    <row r="15116" spans="1:10" hidden="1" x14ac:dyDescent="0.25">
      <c r="A15116" t="s">
        <v>138</v>
      </c>
      <c r="B15116" t="s">
        <v>128</v>
      </c>
      <c r="C15116">
        <v>2025</v>
      </c>
      <c r="D15116" t="s">
        <v>58</v>
      </c>
      <c r="E15116" t="s">
        <v>45</v>
      </c>
      <c r="F15116" t="s">
        <v>46</v>
      </c>
      <c r="G15116" t="s">
        <v>54</v>
      </c>
      <c r="H15116" t="s">
        <v>445</v>
      </c>
    </row>
    <row r="15117" spans="1:10" hidden="1" x14ac:dyDescent="0.25">
      <c r="A15117" t="s">
        <v>138</v>
      </c>
      <c r="B15117" t="s">
        <v>128</v>
      </c>
      <c r="C15117">
        <v>2025</v>
      </c>
      <c r="D15117" t="s">
        <v>58</v>
      </c>
      <c r="E15117" t="s">
        <v>45</v>
      </c>
      <c r="F15117" t="s">
        <v>46</v>
      </c>
      <c r="G15117" t="s">
        <v>54</v>
      </c>
      <c r="H15117" t="s">
        <v>195</v>
      </c>
      <c r="I15117" t="s">
        <v>833</v>
      </c>
    </row>
    <row r="15118" spans="1:10" hidden="1" x14ac:dyDescent="0.25">
      <c r="A15118" t="s">
        <v>138</v>
      </c>
      <c r="B15118" t="s">
        <v>128</v>
      </c>
      <c r="C15118">
        <v>2025</v>
      </c>
      <c r="D15118" t="s">
        <v>58</v>
      </c>
      <c r="E15118" t="s">
        <v>45</v>
      </c>
      <c r="F15118" t="s">
        <v>46</v>
      </c>
      <c r="G15118" t="s">
        <v>54</v>
      </c>
      <c r="H15118" t="s">
        <v>195</v>
      </c>
      <c r="I15118" s="90" t="s">
        <v>900</v>
      </c>
      <c r="J15118" s="3">
        <v>1333613</v>
      </c>
    </row>
    <row r="15119" spans="1:10" hidden="1" x14ac:dyDescent="0.25">
      <c r="A15119" t="s">
        <v>138</v>
      </c>
      <c r="B15119" t="s">
        <v>128</v>
      </c>
      <c r="C15119">
        <v>2025</v>
      </c>
      <c r="D15119" t="s">
        <v>58</v>
      </c>
      <c r="E15119" t="s">
        <v>45</v>
      </c>
      <c r="F15119" t="s">
        <v>46</v>
      </c>
      <c r="G15119" t="s">
        <v>54</v>
      </c>
      <c r="H15119" t="s">
        <v>195</v>
      </c>
      <c r="I15119" t="s">
        <v>654</v>
      </c>
    </row>
    <row r="15120" spans="1:10" hidden="1" x14ac:dyDescent="0.25">
      <c r="A15120" t="s">
        <v>138</v>
      </c>
      <c r="B15120" t="s">
        <v>128</v>
      </c>
      <c r="C15120">
        <v>2025</v>
      </c>
      <c r="D15120" t="s">
        <v>58</v>
      </c>
      <c r="E15120" t="s">
        <v>45</v>
      </c>
      <c r="F15120" t="s">
        <v>46</v>
      </c>
      <c r="G15120" t="s">
        <v>54</v>
      </c>
      <c r="H15120" t="s">
        <v>445</v>
      </c>
    </row>
    <row r="15121" spans="1:10" hidden="1" x14ac:dyDescent="0.25">
      <c r="A15121" t="s">
        <v>138</v>
      </c>
      <c r="B15121" t="s">
        <v>128</v>
      </c>
      <c r="C15121">
        <v>2025</v>
      </c>
      <c r="D15121" t="s">
        <v>58</v>
      </c>
      <c r="E15121" t="s">
        <v>45</v>
      </c>
      <c r="F15121" t="s">
        <v>46</v>
      </c>
      <c r="G15121" t="s">
        <v>54</v>
      </c>
      <c r="H15121" t="s">
        <v>18</v>
      </c>
      <c r="I15121" t="s">
        <v>559</v>
      </c>
      <c r="J15121" s="3">
        <v>85831</v>
      </c>
    </row>
    <row r="15122" spans="1:10" hidden="1" x14ac:dyDescent="0.25">
      <c r="A15122" t="s">
        <v>138</v>
      </c>
      <c r="B15122" t="s">
        <v>128</v>
      </c>
      <c r="C15122">
        <v>2025</v>
      </c>
      <c r="D15122" t="s">
        <v>58</v>
      </c>
      <c r="E15122" t="s">
        <v>45</v>
      </c>
      <c r="F15122" t="s">
        <v>46</v>
      </c>
      <c r="G15122" t="s">
        <v>54</v>
      </c>
      <c r="H15122" t="s">
        <v>513</v>
      </c>
      <c r="I15122" t="s">
        <v>581</v>
      </c>
    </row>
    <row r="15123" spans="1:10" hidden="1" x14ac:dyDescent="0.25">
      <c r="A15123" t="s">
        <v>138</v>
      </c>
      <c r="B15123" t="s">
        <v>128</v>
      </c>
      <c r="C15123">
        <v>2025</v>
      </c>
      <c r="D15123" t="s">
        <v>58</v>
      </c>
      <c r="E15123" t="s">
        <v>45</v>
      </c>
      <c r="F15123" t="s">
        <v>46</v>
      </c>
      <c r="G15123" t="s">
        <v>54</v>
      </c>
      <c r="H15123" t="s">
        <v>19</v>
      </c>
      <c r="I15123" t="s">
        <v>398</v>
      </c>
      <c r="J15123" s="3">
        <v>1962000</v>
      </c>
    </row>
    <row r="15124" spans="1:10" hidden="1" x14ac:dyDescent="0.25">
      <c r="A15124" t="s">
        <v>138</v>
      </c>
      <c r="B15124" t="s">
        <v>128</v>
      </c>
      <c r="C15124">
        <v>2025</v>
      </c>
      <c r="D15124" t="s">
        <v>58</v>
      </c>
      <c r="E15124" t="s">
        <v>45</v>
      </c>
      <c r="F15124" t="s">
        <v>46</v>
      </c>
      <c r="G15124" t="s">
        <v>54</v>
      </c>
      <c r="H15124" t="s">
        <v>19</v>
      </c>
      <c r="I15124" t="s">
        <v>400</v>
      </c>
    </row>
    <row r="15125" spans="1:10" hidden="1" x14ac:dyDescent="0.25">
      <c r="A15125" t="s">
        <v>138</v>
      </c>
      <c r="B15125" t="s">
        <v>128</v>
      </c>
      <c r="C15125">
        <v>2025</v>
      </c>
      <c r="D15125" t="s">
        <v>58</v>
      </c>
      <c r="E15125" t="s">
        <v>45</v>
      </c>
      <c r="F15125" t="s">
        <v>46</v>
      </c>
      <c r="G15125" t="s">
        <v>54</v>
      </c>
      <c r="H15125" t="s">
        <v>20</v>
      </c>
      <c r="I15125" t="s">
        <v>399</v>
      </c>
      <c r="J15125" s="3">
        <v>652000</v>
      </c>
    </row>
    <row r="15126" spans="1:10" hidden="1" x14ac:dyDescent="0.25">
      <c r="A15126" t="s">
        <v>138</v>
      </c>
      <c r="B15126" t="s">
        <v>128</v>
      </c>
      <c r="C15126">
        <v>2025</v>
      </c>
      <c r="D15126" t="s">
        <v>58</v>
      </c>
      <c r="E15126" t="s">
        <v>45</v>
      </c>
      <c r="F15126" t="s">
        <v>46</v>
      </c>
      <c r="G15126" t="s">
        <v>54</v>
      </c>
      <c r="H15126" t="s">
        <v>523</v>
      </c>
      <c r="I15126" t="s">
        <v>694</v>
      </c>
    </row>
    <row r="15127" spans="1:10" hidden="1" x14ac:dyDescent="0.25">
      <c r="A15127" t="s">
        <v>138</v>
      </c>
      <c r="B15127" t="s">
        <v>128</v>
      </c>
      <c r="C15127">
        <v>2025</v>
      </c>
      <c r="D15127" t="s">
        <v>58</v>
      </c>
      <c r="E15127" t="s">
        <v>45</v>
      </c>
      <c r="F15127" t="s">
        <v>46</v>
      </c>
      <c r="G15127" t="s">
        <v>54</v>
      </c>
      <c r="H15127" t="s">
        <v>523</v>
      </c>
      <c r="I15127" t="s">
        <v>798</v>
      </c>
    </row>
    <row r="15128" spans="1:10" hidden="1" x14ac:dyDescent="0.25">
      <c r="A15128" t="s">
        <v>138</v>
      </c>
      <c r="B15128" t="s">
        <v>128</v>
      </c>
      <c r="C15128">
        <v>2025</v>
      </c>
      <c r="D15128" t="s">
        <v>58</v>
      </c>
      <c r="E15128" t="s">
        <v>45</v>
      </c>
      <c r="F15128" t="s">
        <v>46</v>
      </c>
      <c r="G15128" t="s">
        <v>54</v>
      </c>
      <c r="H15128" t="s">
        <v>294</v>
      </c>
      <c r="I15128" t="s">
        <v>575</v>
      </c>
    </row>
    <row r="15129" spans="1:10" hidden="1" x14ac:dyDescent="0.25">
      <c r="A15129" t="s">
        <v>138</v>
      </c>
      <c r="B15129" t="s">
        <v>128</v>
      </c>
      <c r="C15129">
        <v>2025</v>
      </c>
      <c r="D15129" t="s">
        <v>58</v>
      </c>
      <c r="E15129" t="s">
        <v>45</v>
      </c>
      <c r="F15129" t="s">
        <v>46</v>
      </c>
      <c r="G15129" t="s">
        <v>118</v>
      </c>
      <c r="H15129" t="s">
        <v>295</v>
      </c>
      <c r="I15129" t="s">
        <v>819</v>
      </c>
      <c r="J15129" s="10">
        <v>1472600</v>
      </c>
    </row>
    <row r="15130" spans="1:10" hidden="1" x14ac:dyDescent="0.25">
      <c r="A15130" t="s">
        <v>138</v>
      </c>
      <c r="B15130" t="s">
        <v>128</v>
      </c>
      <c r="C15130">
        <v>2025</v>
      </c>
      <c r="D15130" t="s">
        <v>58</v>
      </c>
      <c r="E15130" t="s">
        <v>45</v>
      </c>
      <c r="F15130" t="s">
        <v>46</v>
      </c>
      <c r="G15130" t="s">
        <v>118</v>
      </c>
      <c r="H15130" t="s">
        <v>119</v>
      </c>
      <c r="I15130" t="s">
        <v>655</v>
      </c>
      <c r="J15130" s="10">
        <v>1423500</v>
      </c>
    </row>
    <row r="15131" spans="1:10" hidden="1" x14ac:dyDescent="0.25">
      <c r="A15131" t="s">
        <v>138</v>
      </c>
      <c r="B15131" t="s">
        <v>128</v>
      </c>
      <c r="C15131">
        <v>2025</v>
      </c>
      <c r="D15131" t="s">
        <v>58</v>
      </c>
      <c r="E15131" t="s">
        <v>45</v>
      </c>
      <c r="F15131" t="s">
        <v>46</v>
      </c>
      <c r="G15131" t="s">
        <v>118</v>
      </c>
      <c r="H15131" t="s">
        <v>119</v>
      </c>
      <c r="I15131" t="s">
        <v>834</v>
      </c>
      <c r="J15131" s="10" t="s">
        <v>206</v>
      </c>
    </row>
    <row r="15132" spans="1:10" hidden="1" x14ac:dyDescent="0.25">
      <c r="A15132" t="s">
        <v>138</v>
      </c>
      <c r="B15132" t="s">
        <v>128</v>
      </c>
      <c r="C15132">
        <v>2025</v>
      </c>
      <c r="D15132" t="s">
        <v>58</v>
      </c>
      <c r="E15132" t="s">
        <v>45</v>
      </c>
      <c r="F15132" t="s">
        <v>46</v>
      </c>
      <c r="G15132" t="s">
        <v>118</v>
      </c>
      <c r="H15132" t="s">
        <v>845</v>
      </c>
      <c r="I15132" t="s">
        <v>846</v>
      </c>
      <c r="J15132" s="10">
        <v>1790000</v>
      </c>
    </row>
    <row r="15133" spans="1:10" hidden="1" x14ac:dyDescent="0.25">
      <c r="A15133" t="s">
        <v>138</v>
      </c>
      <c r="B15133" t="s">
        <v>128</v>
      </c>
      <c r="C15133">
        <v>2025</v>
      </c>
      <c r="D15133" t="s">
        <v>58</v>
      </c>
      <c r="E15133" t="s">
        <v>45</v>
      </c>
      <c r="F15133" t="s">
        <v>46</v>
      </c>
      <c r="G15133" t="s">
        <v>118</v>
      </c>
      <c r="H15133" t="s">
        <v>845</v>
      </c>
      <c r="I15133" t="s">
        <v>901</v>
      </c>
      <c r="J15133" s="10">
        <v>2000000</v>
      </c>
    </row>
    <row r="15134" spans="1:10" hidden="1" x14ac:dyDescent="0.25">
      <c r="A15134" t="s">
        <v>138</v>
      </c>
      <c r="B15134" t="s">
        <v>128</v>
      </c>
      <c r="C15134">
        <v>2025</v>
      </c>
      <c r="D15134" t="s">
        <v>58</v>
      </c>
      <c r="E15134" t="s">
        <v>45</v>
      </c>
      <c r="F15134" t="s">
        <v>46</v>
      </c>
      <c r="G15134" t="s">
        <v>118</v>
      </c>
      <c r="H15134" t="s">
        <v>845</v>
      </c>
      <c r="I15134" t="s">
        <v>591</v>
      </c>
      <c r="J15134" s="3">
        <v>20000</v>
      </c>
    </row>
    <row r="15135" spans="1:10" hidden="1" x14ac:dyDescent="0.25">
      <c r="A15135" t="s">
        <v>138</v>
      </c>
      <c r="B15135" t="s">
        <v>128</v>
      </c>
      <c r="C15135">
        <v>2025</v>
      </c>
      <c r="D15135" t="s">
        <v>58</v>
      </c>
      <c r="E15135" t="s">
        <v>45</v>
      </c>
      <c r="F15135" t="s">
        <v>46</v>
      </c>
      <c r="G15135" t="s">
        <v>118</v>
      </c>
      <c r="H15135" t="s">
        <v>845</v>
      </c>
      <c r="I15135" s="90" t="s">
        <v>902</v>
      </c>
      <c r="J15135" s="3">
        <v>462184.84</v>
      </c>
    </row>
    <row r="15136" spans="1:10" hidden="1" x14ac:dyDescent="0.25">
      <c r="A15136" t="s">
        <v>138</v>
      </c>
      <c r="B15136" t="s">
        <v>128</v>
      </c>
      <c r="C15136">
        <v>2025</v>
      </c>
      <c r="D15136" t="s">
        <v>58</v>
      </c>
      <c r="E15136" t="s">
        <v>45</v>
      </c>
      <c r="F15136" t="s">
        <v>46</v>
      </c>
      <c r="G15136" t="s">
        <v>118</v>
      </c>
      <c r="H15136" t="s">
        <v>283</v>
      </c>
      <c r="I15136" t="s">
        <v>591</v>
      </c>
    </row>
    <row r="15137" spans="1:10" hidden="1" x14ac:dyDescent="0.25">
      <c r="A15137" t="s">
        <v>138</v>
      </c>
      <c r="B15137" t="s">
        <v>128</v>
      </c>
      <c r="C15137">
        <v>2025</v>
      </c>
      <c r="D15137" t="s">
        <v>58</v>
      </c>
      <c r="E15137" t="s">
        <v>45</v>
      </c>
      <c r="F15137" t="s">
        <v>46</v>
      </c>
      <c r="G15137" t="s">
        <v>118</v>
      </c>
      <c r="H15137" t="s">
        <v>283</v>
      </c>
      <c r="I15137" t="s">
        <v>831</v>
      </c>
    </row>
    <row r="15138" spans="1:10" hidden="1" x14ac:dyDescent="0.25">
      <c r="A15138" t="s">
        <v>138</v>
      </c>
      <c r="B15138" t="s">
        <v>128</v>
      </c>
      <c r="C15138">
        <v>2025</v>
      </c>
      <c r="D15138" t="s">
        <v>58</v>
      </c>
      <c r="E15138" t="s">
        <v>45</v>
      </c>
      <c r="F15138" t="s">
        <v>46</v>
      </c>
      <c r="G15138" t="s">
        <v>109</v>
      </c>
      <c r="H15138" t="s">
        <v>219</v>
      </c>
      <c r="I15138" t="s">
        <v>465</v>
      </c>
      <c r="J15138" s="3">
        <v>1234</v>
      </c>
    </row>
    <row r="15139" spans="1:10" hidden="1" x14ac:dyDescent="0.25">
      <c r="A15139" t="s">
        <v>138</v>
      </c>
      <c r="B15139" t="s">
        <v>128</v>
      </c>
      <c r="C15139">
        <v>2025</v>
      </c>
      <c r="D15139" t="s">
        <v>58</v>
      </c>
      <c r="E15139" t="s">
        <v>45</v>
      </c>
      <c r="F15139" t="s">
        <v>46</v>
      </c>
      <c r="G15139" t="s">
        <v>109</v>
      </c>
      <c r="H15139" t="s">
        <v>219</v>
      </c>
      <c r="I15139" t="s">
        <v>600</v>
      </c>
      <c r="J15139" s="3">
        <v>1488.89</v>
      </c>
    </row>
    <row r="15140" spans="1:10" hidden="1" x14ac:dyDescent="0.25">
      <c r="A15140" t="s">
        <v>138</v>
      </c>
      <c r="B15140" t="s">
        <v>128</v>
      </c>
      <c r="C15140">
        <v>2025</v>
      </c>
      <c r="D15140" t="s">
        <v>58</v>
      </c>
      <c r="E15140" t="s">
        <v>45</v>
      </c>
      <c r="F15140" t="s">
        <v>46</v>
      </c>
      <c r="G15140" t="s">
        <v>109</v>
      </c>
      <c r="H15140" t="s">
        <v>219</v>
      </c>
      <c r="I15140" t="s">
        <v>561</v>
      </c>
    </row>
    <row r="15141" spans="1:10" hidden="1" x14ac:dyDescent="0.25">
      <c r="A15141" t="s">
        <v>138</v>
      </c>
      <c r="B15141" t="s">
        <v>128</v>
      </c>
      <c r="C15141">
        <v>2025</v>
      </c>
      <c r="D15141" t="s">
        <v>58</v>
      </c>
      <c r="E15141" t="s">
        <v>45</v>
      </c>
      <c r="F15141" t="s">
        <v>46</v>
      </c>
      <c r="G15141" t="s">
        <v>109</v>
      </c>
      <c r="H15141" t="s">
        <v>219</v>
      </c>
      <c r="I15141" t="s">
        <v>567</v>
      </c>
      <c r="J15141" s="3">
        <v>20370</v>
      </c>
    </row>
    <row r="15142" spans="1:10" hidden="1" x14ac:dyDescent="0.25">
      <c r="A15142" t="s">
        <v>138</v>
      </c>
      <c r="B15142" t="s">
        <v>128</v>
      </c>
      <c r="C15142">
        <v>2025</v>
      </c>
      <c r="D15142" t="s">
        <v>58</v>
      </c>
      <c r="E15142" t="s">
        <v>45</v>
      </c>
      <c r="F15142" t="s">
        <v>46</v>
      </c>
      <c r="G15142" t="s">
        <v>109</v>
      </c>
      <c r="H15142" t="s">
        <v>219</v>
      </c>
      <c r="I15142" t="s">
        <v>903</v>
      </c>
      <c r="J15142" s="10">
        <v>48718.54</v>
      </c>
    </row>
    <row r="15143" spans="1:10" hidden="1" x14ac:dyDescent="0.25">
      <c r="A15143" t="s">
        <v>138</v>
      </c>
      <c r="B15143" t="s">
        <v>128</v>
      </c>
      <c r="C15143">
        <v>2025</v>
      </c>
      <c r="D15143" t="s">
        <v>58</v>
      </c>
      <c r="E15143" t="s">
        <v>45</v>
      </c>
      <c r="F15143" t="s">
        <v>46</v>
      </c>
      <c r="G15143" t="s">
        <v>109</v>
      </c>
      <c r="H15143" t="s">
        <v>219</v>
      </c>
      <c r="I15143" s="90" t="s">
        <v>904</v>
      </c>
      <c r="J15143" s="3">
        <v>31666.67</v>
      </c>
    </row>
    <row r="15144" spans="1:10" hidden="1" x14ac:dyDescent="0.25">
      <c r="A15144" t="s">
        <v>138</v>
      </c>
      <c r="B15144" t="s">
        <v>128</v>
      </c>
      <c r="C15144">
        <v>2025</v>
      </c>
      <c r="D15144" t="s">
        <v>58</v>
      </c>
      <c r="E15144" t="s">
        <v>45</v>
      </c>
      <c r="F15144" t="s">
        <v>46</v>
      </c>
      <c r="G15144" t="s">
        <v>109</v>
      </c>
      <c r="H15144" t="s">
        <v>219</v>
      </c>
      <c r="I15144" s="90" t="s">
        <v>905</v>
      </c>
      <c r="J15144" s="10">
        <v>22740.74</v>
      </c>
    </row>
    <row r="15145" spans="1:10" hidden="1" x14ac:dyDescent="0.25">
      <c r="A15145" t="s">
        <v>138</v>
      </c>
      <c r="B15145" t="s">
        <v>128</v>
      </c>
      <c r="C15145">
        <v>2025</v>
      </c>
      <c r="D15145" t="s">
        <v>58</v>
      </c>
      <c r="E15145" t="s">
        <v>45</v>
      </c>
      <c r="F15145" t="s">
        <v>46</v>
      </c>
      <c r="G15145" t="s">
        <v>109</v>
      </c>
      <c r="H15145" t="s">
        <v>219</v>
      </c>
      <c r="I15145" t="s">
        <v>856</v>
      </c>
      <c r="J15145" s="10">
        <v>13074</v>
      </c>
    </row>
    <row r="15146" spans="1:10" hidden="1" x14ac:dyDescent="0.25">
      <c r="A15146" t="s">
        <v>138</v>
      </c>
      <c r="B15146" t="s">
        <v>128</v>
      </c>
      <c r="C15146">
        <v>2025</v>
      </c>
      <c r="D15146" t="s">
        <v>58</v>
      </c>
      <c r="E15146" t="s">
        <v>45</v>
      </c>
      <c r="F15146" t="s">
        <v>46</v>
      </c>
      <c r="G15146" t="s">
        <v>109</v>
      </c>
      <c r="H15146" t="s">
        <v>267</v>
      </c>
      <c r="I15146" t="s">
        <v>457</v>
      </c>
    </row>
    <row r="15147" spans="1:10" hidden="1" x14ac:dyDescent="0.25">
      <c r="A15147" t="s">
        <v>138</v>
      </c>
      <c r="B15147" t="s">
        <v>128</v>
      </c>
      <c r="C15147">
        <v>2025</v>
      </c>
      <c r="D15147" t="s">
        <v>58</v>
      </c>
      <c r="E15147" t="s">
        <v>45</v>
      </c>
      <c r="F15147" t="s">
        <v>46</v>
      </c>
      <c r="G15147" t="s">
        <v>109</v>
      </c>
      <c r="H15147" t="s">
        <v>220</v>
      </c>
      <c r="I15147" t="s">
        <v>837</v>
      </c>
    </row>
    <row r="15148" spans="1:10" hidden="1" x14ac:dyDescent="0.25">
      <c r="A15148" t="s">
        <v>138</v>
      </c>
      <c r="B15148" t="s">
        <v>128</v>
      </c>
      <c r="C15148">
        <v>2025</v>
      </c>
      <c r="D15148" t="s">
        <v>58</v>
      </c>
      <c r="E15148" t="s">
        <v>45</v>
      </c>
      <c r="F15148" t="s">
        <v>46</v>
      </c>
      <c r="G15148" t="s">
        <v>109</v>
      </c>
      <c r="H15148" t="s">
        <v>220</v>
      </c>
      <c r="I15148" t="s">
        <v>524</v>
      </c>
    </row>
    <row r="15149" spans="1:10" hidden="1" x14ac:dyDescent="0.25">
      <c r="A15149" t="s">
        <v>138</v>
      </c>
      <c r="B15149" t="s">
        <v>128</v>
      </c>
      <c r="C15149">
        <v>2025</v>
      </c>
      <c r="D15149" t="s">
        <v>58</v>
      </c>
      <c r="E15149" t="s">
        <v>45</v>
      </c>
      <c r="F15149" t="s">
        <v>46</v>
      </c>
      <c r="G15149" t="s">
        <v>109</v>
      </c>
      <c r="H15149" t="s">
        <v>220</v>
      </c>
      <c r="I15149" t="s">
        <v>668</v>
      </c>
    </row>
    <row r="15150" spans="1:10" hidden="1" x14ac:dyDescent="0.25">
      <c r="A15150" t="s">
        <v>138</v>
      </c>
      <c r="B15150" t="s">
        <v>128</v>
      </c>
      <c r="C15150">
        <v>2025</v>
      </c>
      <c r="D15150" t="s">
        <v>58</v>
      </c>
      <c r="E15150" t="s">
        <v>45</v>
      </c>
      <c r="F15150" t="s">
        <v>46</v>
      </c>
      <c r="G15150" t="s">
        <v>109</v>
      </c>
      <c r="H15150" t="s">
        <v>220</v>
      </c>
      <c r="I15150" t="s">
        <v>614</v>
      </c>
      <c r="J15150" s="10">
        <v>136500</v>
      </c>
    </row>
    <row r="15151" spans="1:10" hidden="1" x14ac:dyDescent="0.25">
      <c r="A15151" t="s">
        <v>138</v>
      </c>
      <c r="B15151" t="s">
        <v>128</v>
      </c>
      <c r="C15151">
        <v>2025</v>
      </c>
      <c r="D15151" t="s">
        <v>58</v>
      </c>
      <c r="E15151" t="s">
        <v>45</v>
      </c>
      <c r="F15151" t="s">
        <v>46</v>
      </c>
      <c r="G15151" t="s">
        <v>109</v>
      </c>
      <c r="H15151" t="s">
        <v>260</v>
      </c>
    </row>
    <row r="15152" spans="1:10" hidden="1" x14ac:dyDescent="0.25">
      <c r="A15152" t="s">
        <v>138</v>
      </c>
      <c r="B15152" t="s">
        <v>128</v>
      </c>
      <c r="C15152">
        <v>2025</v>
      </c>
      <c r="D15152" t="s">
        <v>58</v>
      </c>
      <c r="E15152" t="s">
        <v>45</v>
      </c>
      <c r="F15152" t="s">
        <v>46</v>
      </c>
      <c r="G15152" t="s">
        <v>55</v>
      </c>
      <c r="H15152" t="s">
        <v>22</v>
      </c>
      <c r="I15152" t="s">
        <v>615</v>
      </c>
    </row>
    <row r="15153" spans="1:10" hidden="1" x14ac:dyDescent="0.25">
      <c r="A15153" t="s">
        <v>138</v>
      </c>
      <c r="B15153" t="s">
        <v>128</v>
      </c>
      <c r="C15153">
        <v>2025</v>
      </c>
      <c r="D15153" t="s">
        <v>58</v>
      </c>
      <c r="E15153" t="s">
        <v>45</v>
      </c>
      <c r="F15153" t="s">
        <v>46</v>
      </c>
      <c r="G15153" t="s">
        <v>55</v>
      </c>
      <c r="H15153" t="s">
        <v>906</v>
      </c>
      <c r="I15153" t="s">
        <v>907</v>
      </c>
      <c r="J15153" s="3">
        <v>1527000</v>
      </c>
    </row>
    <row r="15154" spans="1:10" hidden="1" x14ac:dyDescent="0.25">
      <c r="A15154" t="s">
        <v>138</v>
      </c>
      <c r="B15154" t="s">
        <v>128</v>
      </c>
      <c r="C15154">
        <v>2025</v>
      </c>
      <c r="D15154" t="s">
        <v>58</v>
      </c>
      <c r="E15154" t="s">
        <v>45</v>
      </c>
      <c r="F15154" t="s">
        <v>46</v>
      </c>
      <c r="G15154" t="s">
        <v>55</v>
      </c>
      <c r="H15154" t="s">
        <v>700</v>
      </c>
      <c r="I15154" t="s">
        <v>701</v>
      </c>
      <c r="J15154" s="10">
        <v>2300000</v>
      </c>
    </row>
    <row r="15155" spans="1:10" hidden="1" x14ac:dyDescent="0.25">
      <c r="A15155" t="s">
        <v>138</v>
      </c>
      <c r="B15155" t="s">
        <v>128</v>
      </c>
      <c r="C15155">
        <v>2025</v>
      </c>
      <c r="D15155" t="s">
        <v>58</v>
      </c>
      <c r="E15155" t="s">
        <v>45</v>
      </c>
      <c r="F15155" t="s">
        <v>46</v>
      </c>
      <c r="G15155" t="s">
        <v>611</v>
      </c>
      <c r="H15155" t="s">
        <v>612</v>
      </c>
      <c r="I15155" t="s">
        <v>613</v>
      </c>
      <c r="J15155" s="10">
        <v>48006</v>
      </c>
    </row>
    <row r="15156" spans="1:10" hidden="1" x14ac:dyDescent="0.25">
      <c r="A15156" t="s">
        <v>138</v>
      </c>
      <c r="B15156" t="s">
        <v>128</v>
      </c>
      <c r="C15156">
        <v>2025</v>
      </c>
      <c r="D15156" t="s">
        <v>58</v>
      </c>
      <c r="E15156" t="s">
        <v>45</v>
      </c>
      <c r="F15156" t="s">
        <v>46</v>
      </c>
      <c r="G15156" t="s">
        <v>47</v>
      </c>
      <c r="H15156" t="s">
        <v>741</v>
      </c>
      <c r="I15156" t="s">
        <v>465</v>
      </c>
      <c r="J15156" s="3">
        <v>496366.95</v>
      </c>
    </row>
    <row r="15157" spans="1:10" hidden="1" x14ac:dyDescent="0.25">
      <c r="A15157" t="s">
        <v>138</v>
      </c>
      <c r="B15157" t="s">
        <v>128</v>
      </c>
      <c r="C15157">
        <v>2025</v>
      </c>
      <c r="D15157" t="s">
        <v>58</v>
      </c>
      <c r="E15157" t="s">
        <v>45</v>
      </c>
      <c r="F15157" t="s">
        <v>46</v>
      </c>
      <c r="G15157" t="s">
        <v>47</v>
      </c>
      <c r="H15157" t="s">
        <v>298</v>
      </c>
      <c r="I15157" t="s">
        <v>908</v>
      </c>
      <c r="J15157" s="3">
        <v>1500000</v>
      </c>
    </row>
    <row r="15158" spans="1:10" hidden="1" x14ac:dyDescent="0.25">
      <c r="A15158" t="s">
        <v>138</v>
      </c>
      <c r="B15158" t="s">
        <v>128</v>
      </c>
      <c r="C15158">
        <v>2025</v>
      </c>
      <c r="D15158" t="s">
        <v>58</v>
      </c>
      <c r="E15158" t="s">
        <v>45</v>
      </c>
      <c r="F15158" t="s">
        <v>46</v>
      </c>
      <c r="G15158" t="s">
        <v>47</v>
      </c>
      <c r="H15158" t="s">
        <v>298</v>
      </c>
      <c r="I15158" t="s">
        <v>508</v>
      </c>
      <c r="J15158" s="10" t="s">
        <v>838</v>
      </c>
    </row>
    <row r="15159" spans="1:10" hidden="1" x14ac:dyDescent="0.25">
      <c r="A15159" t="s">
        <v>138</v>
      </c>
      <c r="B15159" t="s">
        <v>128</v>
      </c>
      <c r="C15159">
        <v>2025</v>
      </c>
      <c r="D15159" t="s">
        <v>58</v>
      </c>
      <c r="E15159" t="s">
        <v>45</v>
      </c>
      <c r="F15159" t="s">
        <v>46</v>
      </c>
      <c r="G15159" t="s">
        <v>47</v>
      </c>
      <c r="H15159" t="s">
        <v>298</v>
      </c>
      <c r="I15159" t="s">
        <v>820</v>
      </c>
    </row>
    <row r="15160" spans="1:10" hidden="1" x14ac:dyDescent="0.25">
      <c r="A15160" t="s">
        <v>138</v>
      </c>
      <c r="B15160" t="s">
        <v>128</v>
      </c>
      <c r="C15160">
        <v>2025</v>
      </c>
      <c r="D15160" t="s">
        <v>58</v>
      </c>
      <c r="E15160" t="s">
        <v>45</v>
      </c>
      <c r="F15160" t="s">
        <v>46</v>
      </c>
      <c r="G15160" t="s">
        <v>47</v>
      </c>
      <c r="H15160" t="s">
        <v>276</v>
      </c>
      <c r="I15160" t="s">
        <v>395</v>
      </c>
    </row>
    <row r="15161" spans="1:10" hidden="1" x14ac:dyDescent="0.25">
      <c r="A15161" t="s">
        <v>138</v>
      </c>
      <c r="B15161" t="s">
        <v>128</v>
      </c>
      <c r="C15161">
        <v>2025</v>
      </c>
      <c r="D15161" t="s">
        <v>58</v>
      </c>
      <c r="E15161" t="s">
        <v>45</v>
      </c>
      <c r="F15161" t="s">
        <v>46</v>
      </c>
      <c r="G15161" t="s">
        <v>47</v>
      </c>
      <c r="H15161" t="s">
        <v>276</v>
      </c>
      <c r="I15161" t="s">
        <v>734</v>
      </c>
    </row>
    <row r="15162" spans="1:10" hidden="1" x14ac:dyDescent="0.25">
      <c r="A15162" t="s">
        <v>138</v>
      </c>
      <c r="B15162" t="s">
        <v>128</v>
      </c>
      <c r="C15162">
        <v>2025</v>
      </c>
      <c r="D15162" t="s">
        <v>58</v>
      </c>
      <c r="E15162" t="s">
        <v>45</v>
      </c>
      <c r="F15162" t="s">
        <v>46</v>
      </c>
      <c r="G15162" t="s">
        <v>47</v>
      </c>
      <c r="H15162" t="s">
        <v>277</v>
      </c>
      <c r="I15162" t="s">
        <v>734</v>
      </c>
      <c r="J15162" s="10">
        <v>320456</v>
      </c>
    </row>
    <row r="15163" spans="1:10" hidden="1" x14ac:dyDescent="0.25">
      <c r="A15163" t="s">
        <v>138</v>
      </c>
      <c r="B15163" t="s">
        <v>128</v>
      </c>
      <c r="C15163">
        <v>2025</v>
      </c>
      <c r="D15163" t="s">
        <v>58</v>
      </c>
      <c r="E15163" t="s">
        <v>45</v>
      </c>
      <c r="F15163" t="s">
        <v>46</v>
      </c>
      <c r="G15163" t="s">
        <v>47</v>
      </c>
      <c r="H15163" t="s">
        <v>278</v>
      </c>
      <c r="I15163" t="s">
        <v>734</v>
      </c>
    </row>
    <row r="15164" spans="1:10" hidden="1" x14ac:dyDescent="0.25">
      <c r="A15164" t="s">
        <v>138</v>
      </c>
      <c r="B15164" t="s">
        <v>128</v>
      </c>
      <c r="C15164">
        <v>2025</v>
      </c>
      <c r="D15164" t="s">
        <v>58</v>
      </c>
      <c r="E15164" t="s">
        <v>45</v>
      </c>
      <c r="F15164" t="s">
        <v>46</v>
      </c>
      <c r="G15164" t="s">
        <v>47</v>
      </c>
      <c r="H15164" t="s">
        <v>742</v>
      </c>
      <c r="I15164" t="s">
        <v>412</v>
      </c>
      <c r="J15164" s="3">
        <v>139550</v>
      </c>
    </row>
    <row r="15165" spans="1:10" hidden="1" x14ac:dyDescent="0.25">
      <c r="A15165" t="s">
        <v>138</v>
      </c>
      <c r="B15165" t="s">
        <v>128</v>
      </c>
      <c r="C15165">
        <v>2025</v>
      </c>
      <c r="D15165" t="s">
        <v>58</v>
      </c>
      <c r="E15165" t="s">
        <v>45</v>
      </c>
      <c r="F15165" t="s">
        <v>46</v>
      </c>
      <c r="G15165" t="s">
        <v>47</v>
      </c>
      <c r="H15165" t="s">
        <v>742</v>
      </c>
      <c r="I15165" s="90" t="s">
        <v>556</v>
      </c>
      <c r="J15165" s="3">
        <v>13000</v>
      </c>
    </row>
    <row r="15166" spans="1:10" hidden="1" x14ac:dyDescent="0.25">
      <c r="A15166" t="s">
        <v>138</v>
      </c>
      <c r="B15166" t="s">
        <v>128</v>
      </c>
      <c r="C15166">
        <v>2025</v>
      </c>
      <c r="D15166" t="s">
        <v>58</v>
      </c>
      <c r="E15166" t="s">
        <v>45</v>
      </c>
      <c r="F15166" t="s">
        <v>46</v>
      </c>
      <c r="G15166" t="s">
        <v>47</v>
      </c>
      <c r="H15166" t="s">
        <v>742</v>
      </c>
      <c r="I15166" s="90" t="s">
        <v>851</v>
      </c>
      <c r="J15166" s="3">
        <v>15000</v>
      </c>
    </row>
    <row r="15167" spans="1:10" hidden="1" x14ac:dyDescent="0.25">
      <c r="A15167" t="s">
        <v>138</v>
      </c>
      <c r="B15167" t="s">
        <v>128</v>
      </c>
      <c r="C15167">
        <v>2025</v>
      </c>
      <c r="D15167" t="s">
        <v>58</v>
      </c>
      <c r="E15167" t="s">
        <v>45</v>
      </c>
      <c r="F15167" t="s">
        <v>46</v>
      </c>
      <c r="G15167" t="s">
        <v>47</v>
      </c>
      <c r="H15167" t="s">
        <v>742</v>
      </c>
      <c r="I15167" s="90" t="s">
        <v>591</v>
      </c>
      <c r="J15167" s="3">
        <v>15000</v>
      </c>
    </row>
    <row r="15168" spans="1:10" hidden="1" x14ac:dyDescent="0.25">
      <c r="A15168" t="s">
        <v>138</v>
      </c>
      <c r="B15168" t="s">
        <v>128</v>
      </c>
      <c r="C15168">
        <v>2025</v>
      </c>
      <c r="D15168" t="s">
        <v>58</v>
      </c>
      <c r="E15168" t="s">
        <v>45</v>
      </c>
      <c r="F15168" t="s">
        <v>46</v>
      </c>
      <c r="G15168" t="s">
        <v>47</v>
      </c>
      <c r="H15168" t="s">
        <v>239</v>
      </c>
      <c r="I15168" t="s">
        <v>382</v>
      </c>
      <c r="J15168" s="10">
        <v>552965.94999999995</v>
      </c>
    </row>
    <row r="15169" spans="1:10" hidden="1" x14ac:dyDescent="0.25">
      <c r="A15169" t="s">
        <v>138</v>
      </c>
      <c r="B15169" t="s">
        <v>128</v>
      </c>
      <c r="C15169">
        <v>2025</v>
      </c>
      <c r="D15169" t="s">
        <v>58</v>
      </c>
      <c r="E15169" t="s">
        <v>45</v>
      </c>
      <c r="F15169" t="s">
        <v>46</v>
      </c>
      <c r="G15169" t="s">
        <v>47</v>
      </c>
      <c r="H15169" t="s">
        <v>239</v>
      </c>
      <c r="I15169" t="s">
        <v>416</v>
      </c>
      <c r="J15169" s="10">
        <v>2460000</v>
      </c>
    </row>
    <row r="15170" spans="1:10" hidden="1" x14ac:dyDescent="0.25">
      <c r="A15170" t="s">
        <v>138</v>
      </c>
      <c r="B15170" t="s">
        <v>128</v>
      </c>
      <c r="C15170">
        <v>2025</v>
      </c>
      <c r="D15170" t="s">
        <v>58</v>
      </c>
      <c r="E15170" t="s">
        <v>45</v>
      </c>
      <c r="F15170" t="s">
        <v>46</v>
      </c>
      <c r="G15170" t="s">
        <v>47</v>
      </c>
      <c r="H15170" t="s">
        <v>239</v>
      </c>
      <c r="I15170" t="s">
        <v>576</v>
      </c>
      <c r="J15170" s="10">
        <v>5018068</v>
      </c>
    </row>
    <row r="15171" spans="1:10" hidden="1" x14ac:dyDescent="0.25">
      <c r="A15171" t="s">
        <v>138</v>
      </c>
      <c r="B15171" t="s">
        <v>128</v>
      </c>
      <c r="C15171">
        <v>2025</v>
      </c>
      <c r="D15171" t="s">
        <v>58</v>
      </c>
      <c r="E15171" t="s">
        <v>45</v>
      </c>
      <c r="F15171" t="s">
        <v>46</v>
      </c>
      <c r="G15171" t="s">
        <v>47</v>
      </c>
      <c r="H15171" t="s">
        <v>239</v>
      </c>
      <c r="I15171" t="s">
        <v>589</v>
      </c>
      <c r="J15171" s="10">
        <v>495984</v>
      </c>
    </row>
    <row r="15172" spans="1:10" hidden="1" x14ac:dyDescent="0.25">
      <c r="A15172" t="s">
        <v>138</v>
      </c>
      <c r="B15172" t="s">
        <v>128</v>
      </c>
      <c r="C15172">
        <v>2025</v>
      </c>
      <c r="D15172" t="s">
        <v>58</v>
      </c>
      <c r="E15172" t="s">
        <v>45</v>
      </c>
      <c r="F15172" t="s">
        <v>46</v>
      </c>
      <c r="G15172" t="s">
        <v>47</v>
      </c>
      <c r="H15172" t="s">
        <v>239</v>
      </c>
      <c r="I15172" t="s">
        <v>696</v>
      </c>
    </row>
    <row r="15173" spans="1:10" hidden="1" x14ac:dyDescent="0.25">
      <c r="A15173" t="s">
        <v>138</v>
      </c>
      <c r="B15173" t="s">
        <v>128</v>
      </c>
      <c r="C15173">
        <v>2025</v>
      </c>
      <c r="D15173" t="s">
        <v>58</v>
      </c>
      <c r="E15173" t="s">
        <v>45</v>
      </c>
      <c r="F15173" t="s">
        <v>46</v>
      </c>
      <c r="G15173" t="s">
        <v>47</v>
      </c>
      <c r="H15173" t="s">
        <v>239</v>
      </c>
      <c r="I15173" t="s">
        <v>848</v>
      </c>
    </row>
    <row r="15174" spans="1:10" hidden="1" x14ac:dyDescent="0.25">
      <c r="A15174" t="s">
        <v>138</v>
      </c>
      <c r="B15174" t="s">
        <v>128</v>
      </c>
      <c r="C15174">
        <v>2025</v>
      </c>
      <c r="D15174" t="s">
        <v>58</v>
      </c>
      <c r="E15174" t="s">
        <v>45</v>
      </c>
      <c r="F15174" t="s">
        <v>46</v>
      </c>
      <c r="G15174" t="s">
        <v>47</v>
      </c>
      <c r="H15174" t="s">
        <v>239</v>
      </c>
      <c r="I15174" t="s">
        <v>431</v>
      </c>
    </row>
    <row r="15175" spans="1:10" hidden="1" x14ac:dyDescent="0.25">
      <c r="A15175" t="s">
        <v>138</v>
      </c>
      <c r="B15175" t="s">
        <v>128</v>
      </c>
      <c r="C15175">
        <v>2025</v>
      </c>
      <c r="D15175" t="s">
        <v>58</v>
      </c>
      <c r="E15175" t="s">
        <v>45</v>
      </c>
      <c r="F15175" t="s">
        <v>46</v>
      </c>
      <c r="G15175" t="s">
        <v>47</v>
      </c>
      <c r="H15175" t="s">
        <v>239</v>
      </c>
      <c r="I15175" t="s">
        <v>416</v>
      </c>
    </row>
    <row r="15176" spans="1:10" hidden="1" x14ac:dyDescent="0.25">
      <c r="A15176" t="s">
        <v>138</v>
      </c>
      <c r="B15176" t="s">
        <v>128</v>
      </c>
      <c r="C15176">
        <v>2025</v>
      </c>
      <c r="D15176" t="s">
        <v>58</v>
      </c>
      <c r="E15176" t="s">
        <v>45</v>
      </c>
      <c r="F15176" t="s">
        <v>46</v>
      </c>
      <c r="G15176" t="s">
        <v>47</v>
      </c>
      <c r="H15176" t="s">
        <v>239</v>
      </c>
      <c r="I15176" t="s">
        <v>383</v>
      </c>
      <c r="J15176" s="3">
        <v>1300000</v>
      </c>
    </row>
    <row r="15177" spans="1:10" hidden="1" x14ac:dyDescent="0.25">
      <c r="A15177" t="s">
        <v>138</v>
      </c>
      <c r="B15177" t="s">
        <v>128</v>
      </c>
      <c r="C15177">
        <v>2025</v>
      </c>
      <c r="D15177" t="s">
        <v>58</v>
      </c>
      <c r="E15177" t="s">
        <v>45</v>
      </c>
      <c r="F15177" t="s">
        <v>46</v>
      </c>
      <c r="G15177" t="s">
        <v>47</v>
      </c>
      <c r="H15177" t="s">
        <v>243</v>
      </c>
      <c r="I15177" t="s">
        <v>465</v>
      </c>
    </row>
    <row r="15178" spans="1:10" hidden="1" x14ac:dyDescent="0.25">
      <c r="A15178" t="s">
        <v>138</v>
      </c>
      <c r="B15178" t="s">
        <v>128</v>
      </c>
      <c r="C15178">
        <v>2025</v>
      </c>
      <c r="D15178" t="s">
        <v>58</v>
      </c>
      <c r="E15178" t="s">
        <v>45</v>
      </c>
      <c r="F15178" t="s">
        <v>46</v>
      </c>
      <c r="G15178" t="s">
        <v>47</v>
      </c>
      <c r="H15178" t="s">
        <v>243</v>
      </c>
      <c r="I15178" t="s">
        <v>702</v>
      </c>
    </row>
    <row r="15179" spans="1:10" hidden="1" x14ac:dyDescent="0.25">
      <c r="A15179" t="s">
        <v>138</v>
      </c>
      <c r="B15179" t="s">
        <v>128</v>
      </c>
      <c r="C15179">
        <v>2025</v>
      </c>
      <c r="D15179" t="s">
        <v>58</v>
      </c>
      <c r="E15179" t="s">
        <v>45</v>
      </c>
      <c r="F15179" t="s">
        <v>46</v>
      </c>
      <c r="G15179" t="s">
        <v>47</v>
      </c>
      <c r="H15179" t="s">
        <v>276</v>
      </c>
      <c r="I15179" t="s">
        <v>395</v>
      </c>
      <c r="J15179" s="3">
        <v>600000</v>
      </c>
    </row>
    <row r="15180" spans="1:10" hidden="1" x14ac:dyDescent="0.25">
      <c r="A15180" t="s">
        <v>138</v>
      </c>
      <c r="B15180" t="s">
        <v>128</v>
      </c>
      <c r="C15180">
        <v>2025</v>
      </c>
      <c r="D15180" t="s">
        <v>58</v>
      </c>
      <c r="E15180" t="s">
        <v>45</v>
      </c>
      <c r="F15180" t="s">
        <v>46</v>
      </c>
      <c r="G15180" t="s">
        <v>47</v>
      </c>
      <c r="H15180" t="s">
        <v>296</v>
      </c>
    </row>
    <row r="15181" spans="1:10" hidden="1" x14ac:dyDescent="0.25">
      <c r="A15181" t="s">
        <v>138</v>
      </c>
      <c r="B15181" t="s">
        <v>128</v>
      </c>
      <c r="C15181">
        <v>2025</v>
      </c>
      <c r="D15181" t="s">
        <v>58</v>
      </c>
      <c r="E15181" t="s">
        <v>45</v>
      </c>
      <c r="F15181" t="s">
        <v>46</v>
      </c>
      <c r="G15181" t="s">
        <v>47</v>
      </c>
      <c r="H15181" t="s">
        <v>364</v>
      </c>
      <c r="I15181" t="s">
        <v>465</v>
      </c>
    </row>
    <row r="15182" spans="1:10" hidden="1" x14ac:dyDescent="0.25">
      <c r="A15182" t="s">
        <v>138</v>
      </c>
      <c r="B15182" t="s">
        <v>128</v>
      </c>
      <c r="C15182">
        <v>2025</v>
      </c>
      <c r="D15182" t="s">
        <v>58</v>
      </c>
      <c r="E15182" t="s">
        <v>45</v>
      </c>
      <c r="F15182" t="s">
        <v>46</v>
      </c>
      <c r="G15182" t="s">
        <v>47</v>
      </c>
      <c r="H15182" t="s">
        <v>277</v>
      </c>
    </row>
    <row r="15183" spans="1:10" hidden="1" x14ac:dyDescent="0.25">
      <c r="A15183" t="s">
        <v>138</v>
      </c>
      <c r="B15183" t="s">
        <v>128</v>
      </c>
      <c r="C15183">
        <v>2025</v>
      </c>
      <c r="D15183" t="s">
        <v>58</v>
      </c>
      <c r="E15183" t="s">
        <v>45</v>
      </c>
      <c r="F15183" t="s">
        <v>46</v>
      </c>
      <c r="G15183" t="s">
        <v>47</v>
      </c>
      <c r="H15183" t="s">
        <v>278</v>
      </c>
    </row>
    <row r="15184" spans="1:10" hidden="1" x14ac:dyDescent="0.25">
      <c r="A15184" t="s">
        <v>138</v>
      </c>
      <c r="B15184" t="s">
        <v>128</v>
      </c>
      <c r="C15184">
        <v>2025</v>
      </c>
      <c r="D15184" t="s">
        <v>58</v>
      </c>
      <c r="E15184" t="s">
        <v>45</v>
      </c>
      <c r="F15184" t="s">
        <v>46</v>
      </c>
      <c r="G15184" t="s">
        <v>47</v>
      </c>
      <c r="H15184" t="s">
        <v>298</v>
      </c>
      <c r="I15184" t="s">
        <v>387</v>
      </c>
    </row>
    <row r="15185" spans="1:10" hidden="1" x14ac:dyDescent="0.25">
      <c r="A15185" t="s">
        <v>138</v>
      </c>
      <c r="B15185" t="s">
        <v>128</v>
      </c>
      <c r="C15185">
        <v>2025</v>
      </c>
      <c r="D15185" t="s">
        <v>58</v>
      </c>
      <c r="E15185" t="s">
        <v>45</v>
      </c>
      <c r="F15185" t="s">
        <v>46</v>
      </c>
      <c r="G15185" t="s">
        <v>47</v>
      </c>
      <c r="H15185" t="s">
        <v>298</v>
      </c>
      <c r="I15185" t="s">
        <v>498</v>
      </c>
    </row>
    <row r="15186" spans="1:10" hidden="1" x14ac:dyDescent="0.25">
      <c r="A15186" t="s">
        <v>138</v>
      </c>
      <c r="B15186" t="s">
        <v>128</v>
      </c>
      <c r="C15186">
        <v>2025</v>
      </c>
      <c r="D15186" t="s">
        <v>58</v>
      </c>
      <c r="E15186" t="s">
        <v>45</v>
      </c>
      <c r="F15186" t="s">
        <v>46</v>
      </c>
      <c r="G15186" t="s">
        <v>47</v>
      </c>
      <c r="H15186" t="s">
        <v>238</v>
      </c>
    </row>
    <row r="15187" spans="1:10" hidden="1" x14ac:dyDescent="0.25">
      <c r="A15187" t="s">
        <v>138</v>
      </c>
      <c r="B15187" t="s">
        <v>128</v>
      </c>
      <c r="C15187">
        <v>2025</v>
      </c>
      <c r="D15187" t="s">
        <v>58</v>
      </c>
      <c r="E15187" t="s">
        <v>45</v>
      </c>
      <c r="F15187" t="s">
        <v>46</v>
      </c>
      <c r="G15187" t="s">
        <v>182</v>
      </c>
      <c r="H15187" t="s">
        <v>240</v>
      </c>
    </row>
    <row r="15188" spans="1:10" hidden="1" x14ac:dyDescent="0.25">
      <c r="A15188" t="s">
        <v>138</v>
      </c>
      <c r="B15188" t="s">
        <v>128</v>
      </c>
      <c r="C15188">
        <v>2025</v>
      </c>
      <c r="D15188" t="s">
        <v>58</v>
      </c>
      <c r="E15188" t="s">
        <v>45</v>
      </c>
      <c r="F15188" t="s">
        <v>46</v>
      </c>
      <c r="G15188" t="s">
        <v>182</v>
      </c>
      <c r="H15188" t="s">
        <v>241</v>
      </c>
      <c r="I15188" t="s">
        <v>477</v>
      </c>
    </row>
    <row r="15189" spans="1:10" hidden="1" x14ac:dyDescent="0.25">
      <c r="A15189" t="s">
        <v>138</v>
      </c>
      <c r="B15189" t="s">
        <v>128</v>
      </c>
      <c r="C15189">
        <v>2025</v>
      </c>
      <c r="D15189" t="s">
        <v>58</v>
      </c>
      <c r="E15189" t="s">
        <v>45</v>
      </c>
      <c r="F15189" t="s">
        <v>46</v>
      </c>
      <c r="G15189" t="s">
        <v>182</v>
      </c>
      <c r="H15189" t="s">
        <v>242</v>
      </c>
      <c r="I15189" t="s">
        <v>477</v>
      </c>
    </row>
    <row r="15190" spans="1:10" hidden="1" x14ac:dyDescent="0.25">
      <c r="A15190" t="s">
        <v>138</v>
      </c>
      <c r="B15190" t="s">
        <v>128</v>
      </c>
      <c r="C15190">
        <v>2025</v>
      </c>
      <c r="D15190" t="s">
        <v>58</v>
      </c>
      <c r="E15190" t="s">
        <v>45</v>
      </c>
      <c r="F15190" t="s">
        <v>46</v>
      </c>
      <c r="G15190" t="s">
        <v>182</v>
      </c>
      <c r="H15190" t="s">
        <v>243</v>
      </c>
      <c r="I15190" t="s">
        <v>735</v>
      </c>
    </row>
    <row r="15191" spans="1:10" hidden="1" x14ac:dyDescent="0.25">
      <c r="A15191" t="s">
        <v>138</v>
      </c>
      <c r="B15191" t="s">
        <v>128</v>
      </c>
      <c r="C15191">
        <v>2025</v>
      </c>
      <c r="D15191" t="s">
        <v>58</v>
      </c>
      <c r="E15191" t="s">
        <v>45</v>
      </c>
      <c r="F15191" t="s">
        <v>46</v>
      </c>
      <c r="G15191" t="s">
        <v>253</v>
      </c>
      <c r="H15191" t="s">
        <v>266</v>
      </c>
      <c r="I15191" t="s">
        <v>578</v>
      </c>
    </row>
    <row r="15192" spans="1:10" hidden="1" x14ac:dyDescent="0.25">
      <c r="A15192" t="s">
        <v>138</v>
      </c>
      <c r="B15192" t="s">
        <v>128</v>
      </c>
      <c r="C15192">
        <v>2025</v>
      </c>
      <c r="D15192" t="s">
        <v>58</v>
      </c>
      <c r="E15192" t="s">
        <v>45</v>
      </c>
      <c r="F15192" t="s">
        <v>46</v>
      </c>
      <c r="G15192" t="s">
        <v>253</v>
      </c>
      <c r="H15192" t="s">
        <v>266</v>
      </c>
      <c r="I15192" t="s">
        <v>799</v>
      </c>
    </row>
    <row r="15193" spans="1:10" hidden="1" x14ac:dyDescent="0.25">
      <c r="A15193" t="s">
        <v>138</v>
      </c>
      <c r="B15193" t="s">
        <v>128</v>
      </c>
      <c r="C15193">
        <v>2025</v>
      </c>
      <c r="D15193" t="s">
        <v>58</v>
      </c>
      <c r="E15193" t="s">
        <v>45</v>
      </c>
      <c r="F15193" t="s">
        <v>46</v>
      </c>
      <c r="G15193" t="s">
        <v>253</v>
      </c>
      <c r="H15193" t="s">
        <v>365</v>
      </c>
      <c r="I15193" t="s">
        <v>849</v>
      </c>
    </row>
    <row r="15194" spans="1:10" hidden="1" x14ac:dyDescent="0.25">
      <c r="A15194" t="s">
        <v>138</v>
      </c>
      <c r="B15194" t="s">
        <v>128</v>
      </c>
      <c r="C15194">
        <v>2025</v>
      </c>
      <c r="D15194" t="s">
        <v>58</v>
      </c>
      <c r="E15194" t="s">
        <v>45</v>
      </c>
      <c r="F15194" t="s">
        <v>46</v>
      </c>
      <c r="G15194" t="s">
        <v>253</v>
      </c>
      <c r="H15194" t="s">
        <v>365</v>
      </c>
      <c r="I15194" t="s">
        <v>524</v>
      </c>
      <c r="J15194" s="3">
        <v>2831764.71</v>
      </c>
    </row>
    <row r="15195" spans="1:10" hidden="1" x14ac:dyDescent="0.25">
      <c r="A15195" t="s">
        <v>138</v>
      </c>
      <c r="B15195" t="s">
        <v>128</v>
      </c>
      <c r="C15195">
        <v>2025</v>
      </c>
      <c r="D15195" t="s">
        <v>58</v>
      </c>
      <c r="E15195" t="s">
        <v>45</v>
      </c>
      <c r="F15195" t="s">
        <v>46</v>
      </c>
      <c r="G15195" t="s">
        <v>537</v>
      </c>
      <c r="H15195" t="s">
        <v>538</v>
      </c>
      <c r="I15195" t="s">
        <v>850</v>
      </c>
    </row>
    <row r="15196" spans="1:10" hidden="1" x14ac:dyDescent="0.25">
      <c r="A15196" t="s">
        <v>138</v>
      </c>
      <c r="B15196" t="s">
        <v>128</v>
      </c>
      <c r="C15196">
        <v>2025</v>
      </c>
      <c r="D15196" t="s">
        <v>58</v>
      </c>
      <c r="E15196" t="s">
        <v>45</v>
      </c>
      <c r="F15196" t="s">
        <v>46</v>
      </c>
      <c r="G15196" t="s">
        <v>673</v>
      </c>
      <c r="H15196" t="s">
        <v>244</v>
      </c>
      <c r="I15196" t="s">
        <v>556</v>
      </c>
    </row>
    <row r="15197" spans="1:10" hidden="1" x14ac:dyDescent="0.25">
      <c r="A15197" t="s">
        <v>138</v>
      </c>
      <c r="B15197" t="s">
        <v>128</v>
      </c>
      <c r="C15197">
        <v>2025</v>
      </c>
      <c r="D15197" t="s">
        <v>58</v>
      </c>
      <c r="E15197" t="s">
        <v>45</v>
      </c>
      <c r="F15197" t="s">
        <v>46</v>
      </c>
      <c r="G15197" t="s">
        <v>673</v>
      </c>
      <c r="H15197" t="s">
        <v>244</v>
      </c>
      <c r="I15197" t="s">
        <v>688</v>
      </c>
    </row>
    <row r="15198" spans="1:10" hidden="1" x14ac:dyDescent="0.25">
      <c r="A15198" t="s">
        <v>138</v>
      </c>
      <c r="B15198" t="s">
        <v>128</v>
      </c>
      <c r="C15198">
        <v>2025</v>
      </c>
      <c r="D15198" t="s">
        <v>58</v>
      </c>
      <c r="E15198" t="s">
        <v>45</v>
      </c>
      <c r="F15198" t="s">
        <v>46</v>
      </c>
      <c r="G15198" t="s">
        <v>527</v>
      </c>
      <c r="H15198" t="s">
        <v>366</v>
      </c>
      <c r="I15198" t="s">
        <v>387</v>
      </c>
    </row>
    <row r="15199" spans="1:10" hidden="1" x14ac:dyDescent="0.25">
      <c r="A15199" t="s">
        <v>138</v>
      </c>
      <c r="B15199" t="s">
        <v>128</v>
      </c>
      <c r="C15199">
        <v>2025</v>
      </c>
      <c r="D15199" t="s">
        <v>58</v>
      </c>
      <c r="E15199" t="s">
        <v>45</v>
      </c>
      <c r="F15199" t="s">
        <v>46</v>
      </c>
      <c r="G15199" t="s">
        <v>527</v>
      </c>
      <c r="H15199" t="s">
        <v>525</v>
      </c>
      <c r="I15199" t="s">
        <v>526</v>
      </c>
      <c r="J15199" s="3">
        <v>77283</v>
      </c>
    </row>
    <row r="15200" spans="1:10" hidden="1" x14ac:dyDescent="0.25">
      <c r="A15200" t="s">
        <v>138</v>
      </c>
      <c r="B15200" t="s">
        <v>128</v>
      </c>
      <c r="C15200">
        <v>2025</v>
      </c>
      <c r="D15200" t="s">
        <v>58</v>
      </c>
      <c r="E15200" t="s">
        <v>45</v>
      </c>
      <c r="F15200" t="s">
        <v>46</v>
      </c>
      <c r="G15200" t="s">
        <v>527</v>
      </c>
      <c r="H15200" t="s">
        <v>365</v>
      </c>
      <c r="I15200" t="s">
        <v>526</v>
      </c>
    </row>
    <row r="15201" spans="1:10" hidden="1" x14ac:dyDescent="0.25">
      <c r="A15201" t="s">
        <v>138</v>
      </c>
      <c r="B15201" t="s">
        <v>128</v>
      </c>
      <c r="C15201">
        <v>2025</v>
      </c>
      <c r="D15201" t="s">
        <v>58</v>
      </c>
      <c r="E15201" t="s">
        <v>45</v>
      </c>
      <c r="F15201" t="s">
        <v>46</v>
      </c>
      <c r="G15201" t="s">
        <v>527</v>
      </c>
      <c r="H15201" t="s">
        <v>484</v>
      </c>
      <c r="I15201" t="s">
        <v>526</v>
      </c>
      <c r="J15201" s="3">
        <v>485083.58</v>
      </c>
    </row>
    <row r="15202" spans="1:10" hidden="1" x14ac:dyDescent="0.25">
      <c r="A15202" t="s">
        <v>138</v>
      </c>
      <c r="B15202" t="s">
        <v>128</v>
      </c>
      <c r="C15202">
        <v>2025</v>
      </c>
      <c r="D15202" t="s">
        <v>58</v>
      </c>
      <c r="E15202" t="s">
        <v>45</v>
      </c>
      <c r="F15202" t="s">
        <v>46</v>
      </c>
      <c r="G15202" t="s">
        <v>272</v>
      </c>
      <c r="H15202" t="s">
        <v>273</v>
      </c>
      <c r="I15202" t="s">
        <v>526</v>
      </c>
    </row>
    <row r="15203" spans="1:10" hidden="1" x14ac:dyDescent="0.25">
      <c r="A15203" t="s">
        <v>138</v>
      </c>
      <c r="B15203" t="s">
        <v>128</v>
      </c>
      <c r="C15203">
        <v>2025</v>
      </c>
      <c r="D15203" t="s">
        <v>58</v>
      </c>
      <c r="E15203" t="s">
        <v>45</v>
      </c>
      <c r="F15203" t="s">
        <v>46</v>
      </c>
      <c r="G15203" t="s">
        <v>221</v>
      </c>
      <c r="H15203" t="s">
        <v>245</v>
      </c>
      <c r="I15203" t="s">
        <v>822</v>
      </c>
    </row>
    <row r="15204" spans="1:10" hidden="1" x14ac:dyDescent="0.25">
      <c r="A15204" t="s">
        <v>138</v>
      </c>
      <c r="B15204" t="s">
        <v>128</v>
      </c>
      <c r="C15204">
        <v>2025</v>
      </c>
      <c r="D15204" t="s">
        <v>58</v>
      </c>
      <c r="E15204" t="s">
        <v>45</v>
      </c>
      <c r="F15204" t="s">
        <v>46</v>
      </c>
      <c r="G15204" t="s">
        <v>221</v>
      </c>
      <c r="H15204" t="s">
        <v>245</v>
      </c>
      <c r="I15204" t="s">
        <v>614</v>
      </c>
      <c r="J15204" s="3">
        <v>1010300</v>
      </c>
    </row>
    <row r="15205" spans="1:10" hidden="1" x14ac:dyDescent="0.25">
      <c r="A15205" t="s">
        <v>138</v>
      </c>
      <c r="B15205" t="s">
        <v>128</v>
      </c>
      <c r="C15205">
        <v>2025</v>
      </c>
      <c r="D15205" t="s">
        <v>58</v>
      </c>
      <c r="E15205" t="s">
        <v>45</v>
      </c>
      <c r="F15205" t="s">
        <v>46</v>
      </c>
      <c r="G15205" t="s">
        <v>221</v>
      </c>
      <c r="H15205" t="s">
        <v>245</v>
      </c>
      <c r="I15205" t="s">
        <v>417</v>
      </c>
    </row>
    <row r="15206" spans="1:10" hidden="1" x14ac:dyDescent="0.25">
      <c r="A15206" t="s">
        <v>138</v>
      </c>
      <c r="B15206" t="s">
        <v>128</v>
      </c>
      <c r="C15206">
        <v>2025</v>
      </c>
      <c r="D15206" t="s">
        <v>58</v>
      </c>
      <c r="E15206" t="s">
        <v>45</v>
      </c>
      <c r="F15206" t="s">
        <v>46</v>
      </c>
      <c r="G15206" t="s">
        <v>221</v>
      </c>
      <c r="H15206" t="s">
        <v>299</v>
      </c>
      <c r="I15206" s="90" t="s">
        <v>822</v>
      </c>
      <c r="J15206" s="3">
        <v>500000</v>
      </c>
    </row>
    <row r="15207" spans="1:10" hidden="1" x14ac:dyDescent="0.25">
      <c r="A15207" t="s">
        <v>138</v>
      </c>
      <c r="B15207" t="s">
        <v>128</v>
      </c>
      <c r="C15207">
        <v>2025</v>
      </c>
      <c r="D15207" t="s">
        <v>58</v>
      </c>
      <c r="E15207" t="s">
        <v>45</v>
      </c>
      <c r="F15207" t="s">
        <v>46</v>
      </c>
      <c r="G15207" t="s">
        <v>221</v>
      </c>
      <c r="H15207" t="s">
        <v>299</v>
      </c>
      <c r="I15207" t="s">
        <v>860</v>
      </c>
    </row>
    <row r="15208" spans="1:10" hidden="1" x14ac:dyDescent="0.25">
      <c r="A15208" t="s">
        <v>138</v>
      </c>
      <c r="B15208" t="s">
        <v>128</v>
      </c>
      <c r="C15208">
        <v>2025</v>
      </c>
      <c r="D15208" t="s">
        <v>58</v>
      </c>
      <c r="E15208" t="s">
        <v>45</v>
      </c>
      <c r="F15208" t="s">
        <v>46</v>
      </c>
      <c r="G15208" t="s">
        <v>221</v>
      </c>
      <c r="H15208" t="s">
        <v>299</v>
      </c>
      <c r="I15208" t="s">
        <v>666</v>
      </c>
    </row>
    <row r="15209" spans="1:10" hidden="1" x14ac:dyDescent="0.25">
      <c r="A15209" t="s">
        <v>138</v>
      </c>
      <c r="B15209" t="s">
        <v>128</v>
      </c>
      <c r="C15209">
        <v>2025</v>
      </c>
      <c r="D15209" t="s">
        <v>58</v>
      </c>
      <c r="E15209" t="s">
        <v>45</v>
      </c>
      <c r="F15209" t="s">
        <v>46</v>
      </c>
      <c r="G15209" t="s">
        <v>272</v>
      </c>
      <c r="H15209" t="s">
        <v>273</v>
      </c>
    </row>
    <row r="15210" spans="1:10" hidden="1" x14ac:dyDescent="0.25">
      <c r="A15210" t="s">
        <v>138</v>
      </c>
      <c r="B15210" t="s">
        <v>128</v>
      </c>
      <c r="C15210">
        <v>2025</v>
      </c>
      <c r="D15210" t="s">
        <v>58</v>
      </c>
      <c r="E15210" t="s">
        <v>45</v>
      </c>
      <c r="F15210" t="s">
        <v>46</v>
      </c>
      <c r="G15210" t="s">
        <v>49</v>
      </c>
      <c r="H15210" t="s">
        <v>246</v>
      </c>
      <c r="I15210" t="s">
        <v>565</v>
      </c>
      <c r="J15210" s="10">
        <v>723170</v>
      </c>
    </row>
    <row r="15211" spans="1:10" hidden="1" x14ac:dyDescent="0.25">
      <c r="A15211" t="s">
        <v>138</v>
      </c>
      <c r="B15211" t="s">
        <v>128</v>
      </c>
      <c r="C15211">
        <v>2025</v>
      </c>
      <c r="D15211" t="s">
        <v>58</v>
      </c>
      <c r="E15211" t="s">
        <v>45</v>
      </c>
      <c r="F15211" t="s">
        <v>46</v>
      </c>
      <c r="G15211" t="s">
        <v>49</v>
      </c>
      <c r="H15211" t="s">
        <v>246</v>
      </c>
      <c r="I15211" t="s">
        <v>615</v>
      </c>
    </row>
    <row r="15212" spans="1:10" hidden="1" x14ac:dyDescent="0.25">
      <c r="A15212" t="s">
        <v>138</v>
      </c>
      <c r="B15212" t="s">
        <v>128</v>
      </c>
      <c r="C15212">
        <v>2025</v>
      </c>
      <c r="D15212" t="s">
        <v>58</v>
      </c>
      <c r="E15212" t="s">
        <v>45</v>
      </c>
      <c r="F15212" t="s">
        <v>46</v>
      </c>
      <c r="G15212" t="s">
        <v>49</v>
      </c>
      <c r="H15212" t="s">
        <v>246</v>
      </c>
      <c r="I15212" t="s">
        <v>505</v>
      </c>
      <c r="J15212" s="3">
        <v>210900</v>
      </c>
    </row>
    <row r="15213" spans="1:10" hidden="1" x14ac:dyDescent="0.25">
      <c r="A15213" t="s">
        <v>138</v>
      </c>
      <c r="B15213" t="s">
        <v>128</v>
      </c>
      <c r="C15213">
        <v>2025</v>
      </c>
      <c r="D15213" t="s">
        <v>58</v>
      </c>
      <c r="E15213" t="s">
        <v>45</v>
      </c>
      <c r="F15213" t="s">
        <v>46</v>
      </c>
      <c r="G15213" t="s">
        <v>49</v>
      </c>
      <c r="H15213" t="s">
        <v>246</v>
      </c>
      <c r="I15213" s="90" t="s">
        <v>909</v>
      </c>
      <c r="J15213" s="10">
        <v>3250000</v>
      </c>
    </row>
    <row r="15214" spans="1:10" hidden="1" x14ac:dyDescent="0.25">
      <c r="A15214" t="s">
        <v>138</v>
      </c>
      <c r="B15214" t="s">
        <v>128</v>
      </c>
      <c r="C15214">
        <v>2025</v>
      </c>
      <c r="D15214" t="s">
        <v>58</v>
      </c>
      <c r="E15214" t="s">
        <v>45</v>
      </c>
      <c r="F15214" t="s">
        <v>46</v>
      </c>
      <c r="G15214" t="s">
        <v>49</v>
      </c>
      <c r="H15214" t="s">
        <v>669</v>
      </c>
      <c r="I15214" t="s">
        <v>615</v>
      </c>
      <c r="J15214" s="3">
        <v>1984521</v>
      </c>
    </row>
    <row r="15215" spans="1:10" hidden="1" x14ac:dyDescent="0.25">
      <c r="A15215" t="s">
        <v>138</v>
      </c>
      <c r="B15215" t="s">
        <v>128</v>
      </c>
      <c r="C15215">
        <v>2025</v>
      </c>
      <c r="D15215" t="s">
        <v>58</v>
      </c>
      <c r="E15215" t="s">
        <v>45</v>
      </c>
      <c r="F15215" t="s">
        <v>46</v>
      </c>
      <c r="G15215" t="s">
        <v>49</v>
      </c>
      <c r="H15215" t="s">
        <v>669</v>
      </c>
      <c r="I15215" t="s">
        <v>861</v>
      </c>
    </row>
    <row r="15216" spans="1:10" hidden="1" x14ac:dyDescent="0.25">
      <c r="A15216" t="s">
        <v>138</v>
      </c>
      <c r="B15216" t="s">
        <v>128</v>
      </c>
      <c r="C15216">
        <v>2025</v>
      </c>
      <c r="D15216" t="s">
        <v>58</v>
      </c>
      <c r="E15216" t="s">
        <v>45</v>
      </c>
      <c r="F15216" t="s">
        <v>46</v>
      </c>
      <c r="G15216" t="s">
        <v>49</v>
      </c>
      <c r="H15216" t="s">
        <v>669</v>
      </c>
    </row>
    <row r="15217" spans="1:10" hidden="1" x14ac:dyDescent="0.25">
      <c r="A15217" t="s">
        <v>138</v>
      </c>
      <c r="B15217" t="s">
        <v>128</v>
      </c>
      <c r="C15217">
        <v>2025</v>
      </c>
      <c r="D15217" t="s">
        <v>58</v>
      </c>
      <c r="E15217" t="s">
        <v>45</v>
      </c>
      <c r="F15217" t="s">
        <v>46</v>
      </c>
      <c r="G15217" t="s">
        <v>49</v>
      </c>
      <c r="H15217" t="s">
        <v>247</v>
      </c>
      <c r="I15217" t="s">
        <v>597</v>
      </c>
      <c r="J15217" s="3">
        <v>54983.18</v>
      </c>
    </row>
    <row r="15218" spans="1:10" hidden="1" x14ac:dyDescent="0.25">
      <c r="A15218" t="s">
        <v>138</v>
      </c>
      <c r="B15218" t="s">
        <v>128</v>
      </c>
      <c r="C15218">
        <v>2025</v>
      </c>
      <c r="D15218" t="s">
        <v>58</v>
      </c>
      <c r="E15218" t="s">
        <v>45</v>
      </c>
      <c r="F15218" t="s">
        <v>46</v>
      </c>
      <c r="G15218" t="s">
        <v>49</v>
      </c>
      <c r="H15218" t="s">
        <v>247</v>
      </c>
      <c r="I15218" t="s">
        <v>843</v>
      </c>
    </row>
    <row r="15219" spans="1:10" hidden="1" x14ac:dyDescent="0.25">
      <c r="A15219" t="s">
        <v>138</v>
      </c>
      <c r="B15219" t="s">
        <v>128</v>
      </c>
      <c r="C15219">
        <v>2025</v>
      </c>
      <c r="D15219" t="s">
        <v>58</v>
      </c>
      <c r="E15219" t="s">
        <v>45</v>
      </c>
      <c r="F15219" t="s">
        <v>46</v>
      </c>
      <c r="G15219" t="s">
        <v>49</v>
      </c>
      <c r="H15219" t="s">
        <v>247</v>
      </c>
      <c r="I15219" t="s">
        <v>544</v>
      </c>
    </row>
    <row r="15220" spans="1:10" hidden="1" x14ac:dyDescent="0.25">
      <c r="A15220" t="s">
        <v>138</v>
      </c>
      <c r="B15220" t="s">
        <v>128</v>
      </c>
      <c r="C15220">
        <v>2025</v>
      </c>
      <c r="D15220" t="s">
        <v>58</v>
      </c>
      <c r="E15220" t="s">
        <v>45</v>
      </c>
      <c r="F15220" t="s">
        <v>46</v>
      </c>
      <c r="G15220" t="s">
        <v>49</v>
      </c>
      <c r="H15220" t="s">
        <v>247</v>
      </c>
      <c r="I15220" t="s">
        <v>703</v>
      </c>
      <c r="J15220" s="3">
        <v>94000</v>
      </c>
    </row>
    <row r="15221" spans="1:10" hidden="1" x14ac:dyDescent="0.25">
      <c r="A15221" t="s">
        <v>138</v>
      </c>
      <c r="B15221" t="s">
        <v>128</v>
      </c>
      <c r="C15221">
        <v>2025</v>
      </c>
      <c r="D15221" t="s">
        <v>58</v>
      </c>
      <c r="E15221" t="s">
        <v>45</v>
      </c>
      <c r="F15221" t="s">
        <v>46</v>
      </c>
      <c r="G15221" t="s">
        <v>49</v>
      </c>
      <c r="H15221" t="s">
        <v>247</v>
      </c>
      <c r="I15221" t="s">
        <v>509</v>
      </c>
    </row>
    <row r="15222" spans="1:10" hidden="1" x14ac:dyDescent="0.25">
      <c r="A15222" t="s">
        <v>138</v>
      </c>
      <c r="B15222" t="s">
        <v>128</v>
      </c>
      <c r="C15222">
        <v>2025</v>
      </c>
      <c r="D15222" t="s">
        <v>58</v>
      </c>
      <c r="E15222" t="s">
        <v>45</v>
      </c>
      <c r="F15222" t="s">
        <v>46</v>
      </c>
      <c r="G15222" t="s">
        <v>49</v>
      </c>
      <c r="H15222" t="s">
        <v>247</v>
      </c>
      <c r="I15222" t="s">
        <v>524</v>
      </c>
      <c r="J15222" s="10">
        <v>358139.27</v>
      </c>
    </row>
    <row r="15223" spans="1:10" hidden="1" x14ac:dyDescent="0.25">
      <c r="A15223" t="s">
        <v>138</v>
      </c>
      <c r="B15223" t="s">
        <v>128</v>
      </c>
      <c r="C15223">
        <v>2025</v>
      </c>
      <c r="D15223" t="s">
        <v>58</v>
      </c>
      <c r="E15223" t="s">
        <v>45</v>
      </c>
      <c r="F15223" t="s">
        <v>46</v>
      </c>
      <c r="G15223" t="s">
        <v>49</v>
      </c>
      <c r="H15223" t="s">
        <v>248</v>
      </c>
      <c r="I15223" t="s">
        <v>823</v>
      </c>
    </row>
    <row r="15224" spans="1:10" hidden="1" x14ac:dyDescent="0.25">
      <c r="A15224" t="s">
        <v>138</v>
      </c>
      <c r="B15224" t="s">
        <v>128</v>
      </c>
      <c r="C15224">
        <v>2025</v>
      </c>
      <c r="D15224" t="s">
        <v>58</v>
      </c>
      <c r="E15224" t="s">
        <v>45</v>
      </c>
      <c r="F15224" t="s">
        <v>46</v>
      </c>
      <c r="G15224" t="s">
        <v>49</v>
      </c>
      <c r="H15224" t="s">
        <v>248</v>
      </c>
      <c r="I15224" t="s">
        <v>431</v>
      </c>
      <c r="J15224" s="10">
        <v>2100000</v>
      </c>
    </row>
    <row r="15225" spans="1:10" hidden="1" x14ac:dyDescent="0.25">
      <c r="A15225" t="s">
        <v>138</v>
      </c>
      <c r="B15225" t="s">
        <v>128</v>
      </c>
      <c r="C15225">
        <v>2025</v>
      </c>
      <c r="D15225" t="s">
        <v>58</v>
      </c>
      <c r="E15225" t="s">
        <v>45</v>
      </c>
      <c r="F15225" t="s">
        <v>46</v>
      </c>
      <c r="G15225" t="s">
        <v>49</v>
      </c>
      <c r="H15225" t="s">
        <v>248</v>
      </c>
      <c r="I15225" t="s">
        <v>479</v>
      </c>
      <c r="J15225" s="10">
        <v>1228950</v>
      </c>
    </row>
    <row r="15226" spans="1:10" hidden="1" x14ac:dyDescent="0.25">
      <c r="A15226" t="s">
        <v>138</v>
      </c>
      <c r="B15226" t="s">
        <v>128</v>
      </c>
      <c r="C15226">
        <v>2025</v>
      </c>
      <c r="D15226" t="s">
        <v>58</v>
      </c>
      <c r="E15226" t="s">
        <v>45</v>
      </c>
      <c r="F15226" t="s">
        <v>46</v>
      </c>
      <c r="G15226" t="s">
        <v>49</v>
      </c>
      <c r="H15226" t="s">
        <v>248</v>
      </c>
      <c r="I15226" t="s">
        <v>801</v>
      </c>
    </row>
    <row r="15227" spans="1:10" hidden="1" x14ac:dyDescent="0.25">
      <c r="A15227" t="s">
        <v>138</v>
      </c>
      <c r="B15227" t="s">
        <v>128</v>
      </c>
      <c r="C15227">
        <v>2025</v>
      </c>
      <c r="D15227" t="s">
        <v>58</v>
      </c>
      <c r="E15227" t="s">
        <v>45</v>
      </c>
      <c r="F15227" t="s">
        <v>46</v>
      </c>
      <c r="G15227" t="s">
        <v>49</v>
      </c>
      <c r="H15227" t="s">
        <v>249</v>
      </c>
      <c r="I15227" t="s">
        <v>471</v>
      </c>
      <c r="J15227" s="10">
        <v>266995</v>
      </c>
    </row>
    <row r="15228" spans="1:10" hidden="1" x14ac:dyDescent="0.25">
      <c r="A15228" t="s">
        <v>138</v>
      </c>
      <c r="B15228" t="s">
        <v>128</v>
      </c>
      <c r="C15228">
        <v>2025</v>
      </c>
      <c r="D15228" t="s">
        <v>58</v>
      </c>
      <c r="E15228" t="s">
        <v>45</v>
      </c>
      <c r="F15228" t="s">
        <v>46</v>
      </c>
      <c r="G15228" t="s">
        <v>49</v>
      </c>
      <c r="H15228" t="s">
        <v>249</v>
      </c>
      <c r="I15228" s="90" t="s">
        <v>910</v>
      </c>
      <c r="J15228" s="3">
        <v>240892</v>
      </c>
    </row>
    <row r="15229" spans="1:10" hidden="1" x14ac:dyDescent="0.25">
      <c r="A15229" t="s">
        <v>138</v>
      </c>
      <c r="B15229" t="s">
        <v>128</v>
      </c>
      <c r="C15229">
        <v>2025</v>
      </c>
      <c r="D15229" t="s">
        <v>58</v>
      </c>
      <c r="E15229" t="s">
        <v>45</v>
      </c>
      <c r="F15229" t="s">
        <v>46</v>
      </c>
      <c r="G15229" t="s">
        <v>49</v>
      </c>
      <c r="H15229" t="s">
        <v>250</v>
      </c>
      <c r="I15229" t="s">
        <v>797</v>
      </c>
    </row>
    <row r="15230" spans="1:10" hidden="1" x14ac:dyDescent="0.25">
      <c r="A15230" t="s">
        <v>138</v>
      </c>
      <c r="B15230" t="s">
        <v>128</v>
      </c>
      <c r="C15230">
        <v>2025</v>
      </c>
      <c r="D15230" t="s">
        <v>58</v>
      </c>
      <c r="E15230" t="s">
        <v>45</v>
      </c>
      <c r="F15230" t="s">
        <v>46</v>
      </c>
      <c r="G15230" t="s">
        <v>49</v>
      </c>
      <c r="H15230" t="s">
        <v>250</v>
      </c>
      <c r="I15230" t="s">
        <v>567</v>
      </c>
      <c r="J15230" s="10">
        <v>278630</v>
      </c>
    </row>
    <row r="15231" spans="1:10" hidden="1" x14ac:dyDescent="0.25">
      <c r="A15231" t="s">
        <v>138</v>
      </c>
      <c r="B15231" t="s">
        <v>128</v>
      </c>
      <c r="C15231">
        <v>2025</v>
      </c>
      <c r="D15231" t="s">
        <v>58</v>
      </c>
      <c r="E15231" t="s">
        <v>45</v>
      </c>
      <c r="F15231" t="s">
        <v>46</v>
      </c>
      <c r="G15231" t="s">
        <v>49</v>
      </c>
      <c r="H15231" t="s">
        <v>250</v>
      </c>
      <c r="I15231" t="s">
        <v>714</v>
      </c>
      <c r="J15231" s="10">
        <v>63800</v>
      </c>
    </row>
    <row r="15232" spans="1:10" hidden="1" x14ac:dyDescent="0.25">
      <c r="A15232" t="s">
        <v>138</v>
      </c>
      <c r="B15232" t="s">
        <v>128</v>
      </c>
      <c r="C15232">
        <v>2025</v>
      </c>
      <c r="D15232" t="s">
        <v>58</v>
      </c>
      <c r="E15232" t="s">
        <v>45</v>
      </c>
      <c r="F15232" t="s">
        <v>46</v>
      </c>
      <c r="G15232" t="s">
        <v>49</v>
      </c>
      <c r="H15232" t="s">
        <v>250</v>
      </c>
      <c r="I15232" t="s">
        <v>609</v>
      </c>
    </row>
    <row r="15233" spans="1:10" hidden="1" x14ac:dyDescent="0.25">
      <c r="A15233" t="s">
        <v>138</v>
      </c>
      <c r="B15233" t="s">
        <v>128</v>
      </c>
      <c r="C15233">
        <v>2025</v>
      </c>
      <c r="D15233" t="s">
        <v>58</v>
      </c>
      <c r="E15233" t="s">
        <v>45</v>
      </c>
      <c r="F15233" t="s">
        <v>46</v>
      </c>
      <c r="G15233" t="s">
        <v>49</v>
      </c>
      <c r="H15233" t="s">
        <v>250</v>
      </c>
      <c r="I15233" t="s">
        <v>843</v>
      </c>
      <c r="J15233" s="10">
        <v>46000</v>
      </c>
    </row>
    <row r="15234" spans="1:10" hidden="1" x14ac:dyDescent="0.25">
      <c r="A15234" t="s">
        <v>138</v>
      </c>
      <c r="B15234" t="s">
        <v>128</v>
      </c>
      <c r="C15234">
        <v>2025</v>
      </c>
      <c r="D15234" t="s">
        <v>58</v>
      </c>
      <c r="E15234" t="s">
        <v>45</v>
      </c>
      <c r="F15234" t="s">
        <v>46</v>
      </c>
      <c r="G15234" t="s">
        <v>49</v>
      </c>
      <c r="H15234" t="s">
        <v>250</v>
      </c>
      <c r="I15234" t="s">
        <v>509</v>
      </c>
      <c r="J15234" s="10">
        <v>67522</v>
      </c>
    </row>
    <row r="15235" spans="1:10" hidden="1" x14ac:dyDescent="0.25">
      <c r="A15235" t="s">
        <v>138</v>
      </c>
      <c r="B15235" t="s">
        <v>128</v>
      </c>
      <c r="C15235">
        <v>2025</v>
      </c>
      <c r="D15235" t="s">
        <v>58</v>
      </c>
      <c r="E15235" t="s">
        <v>45</v>
      </c>
      <c r="F15235" t="s">
        <v>46</v>
      </c>
      <c r="G15235" t="s">
        <v>49</v>
      </c>
      <c r="H15235" t="s">
        <v>250</v>
      </c>
      <c r="I15235" t="s">
        <v>600</v>
      </c>
      <c r="J15235" s="10">
        <v>18611.11</v>
      </c>
    </row>
    <row r="15236" spans="1:10" hidden="1" x14ac:dyDescent="0.25">
      <c r="A15236" t="s">
        <v>138</v>
      </c>
      <c r="B15236" t="s">
        <v>128</v>
      </c>
      <c r="C15236">
        <v>2025</v>
      </c>
      <c r="D15236" t="s">
        <v>58</v>
      </c>
      <c r="E15236" t="s">
        <v>45</v>
      </c>
      <c r="F15236" t="s">
        <v>46</v>
      </c>
      <c r="G15236" t="s">
        <v>49</v>
      </c>
      <c r="H15236" t="s">
        <v>250</v>
      </c>
      <c r="I15236" t="s">
        <v>827</v>
      </c>
      <c r="J15236" s="3">
        <v>346000</v>
      </c>
    </row>
    <row r="15237" spans="1:10" hidden="1" x14ac:dyDescent="0.25">
      <c r="A15237" t="s">
        <v>138</v>
      </c>
      <c r="B15237" t="s">
        <v>128</v>
      </c>
      <c r="C15237">
        <v>2025</v>
      </c>
      <c r="D15237" t="s">
        <v>58</v>
      </c>
      <c r="E15237" t="s">
        <v>45</v>
      </c>
      <c r="F15237" t="s">
        <v>46</v>
      </c>
      <c r="G15237" t="s">
        <v>49</v>
      </c>
      <c r="H15237" t="s">
        <v>250</v>
      </c>
      <c r="I15237" t="s">
        <v>912</v>
      </c>
      <c r="J15237" s="3">
        <v>1195690</v>
      </c>
    </row>
    <row r="15238" spans="1:10" hidden="1" x14ac:dyDescent="0.25">
      <c r="A15238" t="s">
        <v>138</v>
      </c>
      <c r="B15238" t="s">
        <v>128</v>
      </c>
      <c r="C15238">
        <v>2025</v>
      </c>
      <c r="D15238" t="s">
        <v>58</v>
      </c>
      <c r="E15238" t="s">
        <v>45</v>
      </c>
      <c r="F15238" t="s">
        <v>46</v>
      </c>
      <c r="G15238" t="s">
        <v>49</v>
      </c>
      <c r="H15238" t="s">
        <v>250</v>
      </c>
      <c r="I15238" t="s">
        <v>904</v>
      </c>
      <c r="J15238" s="3">
        <v>395833.33</v>
      </c>
    </row>
    <row r="15239" spans="1:10" hidden="1" x14ac:dyDescent="0.25">
      <c r="A15239" t="s">
        <v>138</v>
      </c>
      <c r="B15239" t="s">
        <v>128</v>
      </c>
      <c r="C15239">
        <v>2025</v>
      </c>
      <c r="D15239" t="s">
        <v>58</v>
      </c>
      <c r="E15239" t="s">
        <v>45</v>
      </c>
      <c r="F15239" t="s">
        <v>46</v>
      </c>
      <c r="G15239" t="s">
        <v>49</v>
      </c>
      <c r="H15239" t="s">
        <v>250</v>
      </c>
      <c r="I15239" t="s">
        <v>856</v>
      </c>
      <c r="J15239" s="10">
        <v>164426</v>
      </c>
    </row>
    <row r="15240" spans="1:10" hidden="1" x14ac:dyDescent="0.25">
      <c r="A15240" t="s">
        <v>138</v>
      </c>
      <c r="B15240" t="s">
        <v>128</v>
      </c>
      <c r="C15240">
        <v>2025</v>
      </c>
      <c r="D15240" t="s">
        <v>58</v>
      </c>
      <c r="E15240" t="s">
        <v>45</v>
      </c>
      <c r="F15240" t="s">
        <v>46</v>
      </c>
      <c r="G15240" t="s">
        <v>49</v>
      </c>
      <c r="H15240" t="s">
        <v>250</v>
      </c>
      <c r="I15240" t="s">
        <v>905</v>
      </c>
      <c r="J15240" s="3">
        <v>312685.19</v>
      </c>
    </row>
    <row r="15241" spans="1:10" hidden="1" x14ac:dyDescent="0.25">
      <c r="A15241" t="s">
        <v>138</v>
      </c>
      <c r="B15241" t="s">
        <v>128</v>
      </c>
      <c r="C15241">
        <v>2025</v>
      </c>
      <c r="D15241" t="s">
        <v>58</v>
      </c>
      <c r="E15241" t="s">
        <v>45</v>
      </c>
      <c r="F15241" t="s">
        <v>46</v>
      </c>
      <c r="G15241" t="s">
        <v>49</v>
      </c>
      <c r="H15241" t="s">
        <v>250</v>
      </c>
      <c r="I15241" t="s">
        <v>904</v>
      </c>
      <c r="J15241" s="3"/>
    </row>
    <row r="15242" spans="1:10" hidden="1" x14ac:dyDescent="0.25">
      <c r="A15242" t="s">
        <v>138</v>
      </c>
      <c r="B15242" t="s">
        <v>128</v>
      </c>
      <c r="C15242">
        <v>2025</v>
      </c>
      <c r="D15242" t="s">
        <v>58</v>
      </c>
      <c r="E15242" t="s">
        <v>45</v>
      </c>
      <c r="F15242" t="s">
        <v>46</v>
      </c>
      <c r="G15242" t="s">
        <v>49</v>
      </c>
      <c r="H15242" t="s">
        <v>250</v>
      </c>
      <c r="I15242" t="s">
        <v>851</v>
      </c>
      <c r="J15242" s="3">
        <v>48000</v>
      </c>
    </row>
    <row r="15243" spans="1:10" hidden="1" x14ac:dyDescent="0.25">
      <c r="A15243" t="s">
        <v>138</v>
      </c>
      <c r="B15243" t="s">
        <v>128</v>
      </c>
      <c r="C15243">
        <v>2025</v>
      </c>
      <c r="D15243" t="s">
        <v>58</v>
      </c>
      <c r="E15243" t="s">
        <v>45</v>
      </c>
      <c r="F15243" t="s">
        <v>46</v>
      </c>
      <c r="G15243" t="s">
        <v>49</v>
      </c>
      <c r="H15243" t="s">
        <v>250</v>
      </c>
      <c r="I15243" s="90" t="s">
        <v>903</v>
      </c>
      <c r="J15243" s="3">
        <v>669879.46</v>
      </c>
    </row>
    <row r="15244" spans="1:10" hidden="1" x14ac:dyDescent="0.25">
      <c r="A15244" t="s">
        <v>138</v>
      </c>
      <c r="B15244" t="s">
        <v>128</v>
      </c>
      <c r="C15244">
        <v>2025</v>
      </c>
      <c r="D15244" t="s">
        <v>58</v>
      </c>
      <c r="E15244" t="s">
        <v>45</v>
      </c>
      <c r="F15244" t="s">
        <v>46</v>
      </c>
      <c r="G15244" t="s">
        <v>49</v>
      </c>
      <c r="H15244" t="s">
        <v>333</v>
      </c>
      <c r="I15244" t="s">
        <v>617</v>
      </c>
      <c r="J15244" s="3">
        <v>200000</v>
      </c>
    </row>
    <row r="15245" spans="1:10" hidden="1" x14ac:dyDescent="0.25">
      <c r="A15245" t="s">
        <v>138</v>
      </c>
      <c r="B15245" t="s">
        <v>128</v>
      </c>
      <c r="C15245">
        <v>2025</v>
      </c>
      <c r="D15245" t="s">
        <v>58</v>
      </c>
      <c r="E15245" t="s">
        <v>45</v>
      </c>
      <c r="F15245" t="s">
        <v>46</v>
      </c>
      <c r="G15245" t="s">
        <v>49</v>
      </c>
      <c r="H15245" t="s">
        <v>333</v>
      </c>
      <c r="I15245" t="s">
        <v>911</v>
      </c>
      <c r="J15245" s="3">
        <v>266772</v>
      </c>
    </row>
    <row r="15246" spans="1:10" hidden="1" x14ac:dyDescent="0.25">
      <c r="A15246" t="s">
        <v>138</v>
      </c>
      <c r="B15246" t="s">
        <v>128</v>
      </c>
      <c r="C15246">
        <v>2025</v>
      </c>
      <c r="D15246" t="s">
        <v>58</v>
      </c>
      <c r="E15246" t="s">
        <v>45</v>
      </c>
      <c r="F15246" t="s">
        <v>46</v>
      </c>
      <c r="G15246" t="s">
        <v>49</v>
      </c>
      <c r="H15246" t="s">
        <v>333</v>
      </c>
      <c r="I15246" t="s">
        <v>556</v>
      </c>
      <c r="J15246" s="3">
        <v>10000</v>
      </c>
    </row>
    <row r="15247" spans="1:10" hidden="1" x14ac:dyDescent="0.25">
      <c r="A15247" t="s">
        <v>138</v>
      </c>
      <c r="B15247" t="s">
        <v>128</v>
      </c>
      <c r="C15247">
        <v>2025</v>
      </c>
      <c r="D15247" t="s">
        <v>58</v>
      </c>
      <c r="E15247" t="s">
        <v>45</v>
      </c>
      <c r="F15247" t="s">
        <v>46</v>
      </c>
      <c r="G15247" t="s">
        <v>49</v>
      </c>
      <c r="H15247" t="s">
        <v>333</v>
      </c>
      <c r="I15247" t="s">
        <v>699</v>
      </c>
      <c r="J15247" s="3">
        <v>140000</v>
      </c>
    </row>
    <row r="15248" spans="1:10" hidden="1" x14ac:dyDescent="0.25">
      <c r="A15248" t="s">
        <v>138</v>
      </c>
      <c r="B15248" t="s">
        <v>128</v>
      </c>
      <c r="C15248">
        <v>2025</v>
      </c>
      <c r="D15248" t="s">
        <v>58</v>
      </c>
      <c r="E15248" t="s">
        <v>45</v>
      </c>
      <c r="F15248" t="s">
        <v>46</v>
      </c>
      <c r="G15248" t="s">
        <v>49</v>
      </c>
      <c r="H15248" t="s">
        <v>333</v>
      </c>
      <c r="I15248" t="s">
        <v>661</v>
      </c>
      <c r="J15248" s="10">
        <v>196000</v>
      </c>
    </row>
    <row r="15249" spans="1:10" hidden="1" x14ac:dyDescent="0.25">
      <c r="A15249" t="s">
        <v>138</v>
      </c>
      <c r="B15249" t="s">
        <v>128</v>
      </c>
      <c r="C15249">
        <v>2025</v>
      </c>
      <c r="D15249" t="s">
        <v>58</v>
      </c>
      <c r="E15249" t="s">
        <v>45</v>
      </c>
      <c r="F15249" t="s">
        <v>46</v>
      </c>
      <c r="G15249" t="s">
        <v>49</v>
      </c>
      <c r="H15249" t="s">
        <v>367</v>
      </c>
    </row>
    <row r="15250" spans="1:10" hidden="1" x14ac:dyDescent="0.25">
      <c r="A15250" t="s">
        <v>138</v>
      </c>
      <c r="B15250" t="s">
        <v>128</v>
      </c>
      <c r="C15250">
        <v>2025</v>
      </c>
      <c r="D15250" t="s">
        <v>58</v>
      </c>
      <c r="E15250" t="s">
        <v>45</v>
      </c>
      <c r="F15250" t="s">
        <v>46</v>
      </c>
      <c r="G15250" t="s">
        <v>49</v>
      </c>
      <c r="H15250" t="s">
        <v>252</v>
      </c>
    </row>
    <row r="15251" spans="1:10" hidden="1" x14ac:dyDescent="0.25">
      <c r="A15251" t="s">
        <v>138</v>
      </c>
      <c r="B15251" t="s">
        <v>128</v>
      </c>
      <c r="C15251">
        <v>2025</v>
      </c>
      <c r="D15251" t="s">
        <v>58</v>
      </c>
      <c r="E15251" t="s">
        <v>45</v>
      </c>
      <c r="F15251" t="s">
        <v>46</v>
      </c>
      <c r="G15251" t="s">
        <v>49</v>
      </c>
      <c r="H15251" t="s">
        <v>243</v>
      </c>
      <c r="I15251" t="s">
        <v>479</v>
      </c>
    </row>
    <row r="15252" spans="1:10" hidden="1" x14ac:dyDescent="0.25">
      <c r="A15252" t="s">
        <v>138</v>
      </c>
      <c r="B15252" t="s">
        <v>128</v>
      </c>
      <c r="C15252">
        <v>2025</v>
      </c>
      <c r="D15252" t="s">
        <v>58</v>
      </c>
      <c r="E15252" t="s">
        <v>45</v>
      </c>
      <c r="F15252" t="s">
        <v>46</v>
      </c>
      <c r="G15252" t="s">
        <v>49</v>
      </c>
      <c r="H15252" t="s">
        <v>243</v>
      </c>
      <c r="I15252" t="s">
        <v>802</v>
      </c>
    </row>
    <row r="15253" spans="1:10" hidden="1" x14ac:dyDescent="0.25">
      <c r="A15253" t="s">
        <v>138</v>
      </c>
      <c r="B15253" t="s">
        <v>128</v>
      </c>
      <c r="C15253">
        <v>2025</v>
      </c>
      <c r="D15253" t="s">
        <v>58</v>
      </c>
      <c r="E15253" t="s">
        <v>45</v>
      </c>
      <c r="F15253" t="s">
        <v>46</v>
      </c>
      <c r="G15253" t="s">
        <v>49</v>
      </c>
      <c r="H15253" t="s">
        <v>243</v>
      </c>
      <c r="I15253" t="s">
        <v>817</v>
      </c>
    </row>
    <row r="15254" spans="1:10" hidden="1" x14ac:dyDescent="0.25">
      <c r="A15254" t="s">
        <v>138</v>
      </c>
      <c r="B15254" t="s">
        <v>128</v>
      </c>
      <c r="C15254">
        <v>2025</v>
      </c>
      <c r="D15254" t="s">
        <v>58</v>
      </c>
      <c r="E15254" t="s">
        <v>45</v>
      </c>
      <c r="F15254" t="s">
        <v>46</v>
      </c>
      <c r="G15254" t="s">
        <v>49</v>
      </c>
      <c r="H15254" t="s">
        <v>243</v>
      </c>
    </row>
    <row r="15255" spans="1:10" hidden="1" x14ac:dyDescent="0.25">
      <c r="A15255" t="s">
        <v>138</v>
      </c>
      <c r="B15255" t="s">
        <v>128</v>
      </c>
      <c r="C15255">
        <v>2025</v>
      </c>
      <c r="D15255" t="s">
        <v>58</v>
      </c>
      <c r="E15255" t="s">
        <v>45</v>
      </c>
      <c r="F15255" t="s">
        <v>46</v>
      </c>
      <c r="G15255" t="s">
        <v>49</v>
      </c>
      <c r="H15255" t="s">
        <v>243</v>
      </c>
    </row>
    <row r="15256" spans="1:10" hidden="1" x14ac:dyDescent="0.25">
      <c r="A15256" t="s">
        <v>138</v>
      </c>
      <c r="B15256" t="s">
        <v>128</v>
      </c>
      <c r="C15256">
        <v>2025</v>
      </c>
      <c r="D15256" t="s">
        <v>58</v>
      </c>
      <c r="E15256" t="s">
        <v>45</v>
      </c>
      <c r="F15256" t="s">
        <v>46</v>
      </c>
      <c r="G15256" t="s">
        <v>49</v>
      </c>
      <c r="H15256" t="s">
        <v>865</v>
      </c>
      <c r="I15256" t="s">
        <v>867</v>
      </c>
    </row>
    <row r="15257" spans="1:10" hidden="1" x14ac:dyDescent="0.25">
      <c r="A15257" t="s">
        <v>138</v>
      </c>
      <c r="B15257" t="s">
        <v>128</v>
      </c>
      <c r="C15257">
        <v>2025</v>
      </c>
      <c r="D15257" t="s">
        <v>58</v>
      </c>
      <c r="E15257" t="s">
        <v>45</v>
      </c>
      <c r="F15257" t="s">
        <v>46</v>
      </c>
      <c r="G15257" t="s">
        <v>49</v>
      </c>
      <c r="H15257" t="s">
        <v>865</v>
      </c>
      <c r="I15257" t="s">
        <v>866</v>
      </c>
    </row>
    <row r="15258" spans="1:10" hidden="1" x14ac:dyDescent="0.25">
      <c r="A15258" t="s">
        <v>138</v>
      </c>
      <c r="B15258" t="s">
        <v>128</v>
      </c>
      <c r="C15258">
        <v>2025</v>
      </c>
      <c r="D15258" t="s">
        <v>58</v>
      </c>
      <c r="E15258" t="s">
        <v>45</v>
      </c>
      <c r="F15258" t="s">
        <v>46</v>
      </c>
      <c r="G15258" t="s">
        <v>49</v>
      </c>
      <c r="H15258" t="s">
        <v>243</v>
      </c>
    </row>
    <row r="15259" spans="1:10" hidden="1" x14ac:dyDescent="0.25">
      <c r="A15259" t="s">
        <v>138</v>
      </c>
      <c r="B15259" t="s">
        <v>128</v>
      </c>
      <c r="C15259">
        <v>2025</v>
      </c>
      <c r="D15259" t="s">
        <v>58</v>
      </c>
      <c r="E15259" t="s">
        <v>45</v>
      </c>
      <c r="F15259" t="s">
        <v>46</v>
      </c>
      <c r="G15259" t="s">
        <v>49</v>
      </c>
      <c r="H15259" t="s">
        <v>243</v>
      </c>
    </row>
    <row r="15260" spans="1:10" hidden="1" x14ac:dyDescent="0.25">
      <c r="A15260" t="s">
        <v>138</v>
      </c>
      <c r="B15260" t="s">
        <v>128</v>
      </c>
      <c r="C15260">
        <v>2025</v>
      </c>
      <c r="D15260" t="s">
        <v>58</v>
      </c>
      <c r="E15260" t="s">
        <v>45</v>
      </c>
      <c r="F15260" t="s">
        <v>46</v>
      </c>
      <c r="G15260" t="s">
        <v>49</v>
      </c>
      <c r="H15260" t="s">
        <v>243</v>
      </c>
    </row>
    <row r="15261" spans="1:10" hidden="1" x14ac:dyDescent="0.25">
      <c r="A15261" t="s">
        <v>138</v>
      </c>
      <c r="B15261" t="s">
        <v>128</v>
      </c>
      <c r="C15261">
        <v>2025</v>
      </c>
      <c r="D15261" t="s">
        <v>58</v>
      </c>
      <c r="E15261" t="s">
        <v>45</v>
      </c>
      <c r="F15261" t="s">
        <v>304</v>
      </c>
      <c r="G15261" t="s">
        <v>54</v>
      </c>
      <c r="H15261" t="s">
        <v>305</v>
      </c>
      <c r="I15261" t="s">
        <v>520</v>
      </c>
      <c r="J15261" s="10">
        <v>4100000</v>
      </c>
    </row>
    <row r="15262" spans="1:10" hidden="1" x14ac:dyDescent="0.25">
      <c r="A15262" t="s">
        <v>138</v>
      </c>
      <c r="B15262" t="s">
        <v>128</v>
      </c>
      <c r="C15262">
        <v>2025</v>
      </c>
      <c r="D15262" t="s">
        <v>58</v>
      </c>
      <c r="E15262" t="s">
        <v>45</v>
      </c>
      <c r="F15262" t="s">
        <v>304</v>
      </c>
      <c r="G15262" t="s">
        <v>54</v>
      </c>
      <c r="H15262" t="s">
        <v>305</v>
      </c>
      <c r="I15262" t="s">
        <v>704</v>
      </c>
      <c r="J15262" s="10">
        <v>4000000</v>
      </c>
    </row>
    <row r="15263" spans="1:10" hidden="1" x14ac:dyDescent="0.25">
      <c r="A15263" t="s">
        <v>138</v>
      </c>
      <c r="B15263" t="s">
        <v>128</v>
      </c>
      <c r="C15263">
        <v>2025</v>
      </c>
      <c r="D15263" t="s">
        <v>58</v>
      </c>
      <c r="E15263" t="s">
        <v>45</v>
      </c>
      <c r="F15263" t="s">
        <v>304</v>
      </c>
      <c r="G15263" t="s">
        <v>54</v>
      </c>
      <c r="H15263" t="s">
        <v>305</v>
      </c>
      <c r="I15263" t="s">
        <v>592</v>
      </c>
      <c r="J15263" s="10">
        <v>6000000</v>
      </c>
    </row>
    <row r="15264" spans="1:10" hidden="1" x14ac:dyDescent="0.25">
      <c r="A15264" t="s">
        <v>138</v>
      </c>
      <c r="B15264" t="s">
        <v>128</v>
      </c>
      <c r="C15264">
        <v>2025</v>
      </c>
      <c r="D15264" t="s">
        <v>58</v>
      </c>
      <c r="E15264" t="s">
        <v>45</v>
      </c>
      <c r="F15264" t="s">
        <v>304</v>
      </c>
      <c r="G15264" t="s">
        <v>54</v>
      </c>
      <c r="H15264" t="s">
        <v>305</v>
      </c>
      <c r="I15264" t="s">
        <v>714</v>
      </c>
      <c r="J15264" s="10">
        <v>1800000</v>
      </c>
    </row>
    <row r="15265" spans="1:10" hidden="1" x14ac:dyDescent="0.25">
      <c r="A15265" t="s">
        <v>138</v>
      </c>
      <c r="B15265" t="s">
        <v>128</v>
      </c>
      <c r="C15265">
        <v>2025</v>
      </c>
      <c r="D15265" t="s">
        <v>58</v>
      </c>
      <c r="E15265" t="s">
        <v>45</v>
      </c>
      <c r="F15265" t="s">
        <v>304</v>
      </c>
      <c r="G15265" t="s">
        <v>54</v>
      </c>
      <c r="H15265" t="s">
        <v>305</v>
      </c>
      <c r="I15265" t="s">
        <v>817</v>
      </c>
      <c r="J15265" s="10">
        <v>6550000</v>
      </c>
    </row>
    <row r="15266" spans="1:10" hidden="1" x14ac:dyDescent="0.25">
      <c r="A15266" t="s">
        <v>138</v>
      </c>
      <c r="B15266" t="s">
        <v>128</v>
      </c>
      <c r="C15266">
        <v>2025</v>
      </c>
      <c r="D15266" t="s">
        <v>58</v>
      </c>
      <c r="E15266" t="s">
        <v>45</v>
      </c>
      <c r="F15266" t="s">
        <v>304</v>
      </c>
      <c r="G15266" t="s">
        <v>54</v>
      </c>
      <c r="H15266" t="s">
        <v>306</v>
      </c>
      <c r="I15266" t="s">
        <v>714</v>
      </c>
      <c r="J15266" s="10">
        <v>200000</v>
      </c>
    </row>
    <row r="15267" spans="1:10" hidden="1" x14ac:dyDescent="0.25">
      <c r="A15267" t="s">
        <v>138</v>
      </c>
      <c r="B15267" t="s">
        <v>128</v>
      </c>
      <c r="C15267">
        <v>2025</v>
      </c>
      <c r="D15267" t="s">
        <v>58</v>
      </c>
      <c r="E15267" t="s">
        <v>45</v>
      </c>
      <c r="F15267" t="s">
        <v>304</v>
      </c>
      <c r="G15267" t="s">
        <v>54</v>
      </c>
      <c r="H15267" t="s">
        <v>307</v>
      </c>
      <c r="I15267" t="s">
        <v>520</v>
      </c>
      <c r="J15267" s="10">
        <v>341667</v>
      </c>
    </row>
    <row r="15268" spans="1:10" hidden="1" x14ac:dyDescent="0.25">
      <c r="A15268" t="s">
        <v>138</v>
      </c>
      <c r="B15268" t="s">
        <v>128</v>
      </c>
      <c r="C15268">
        <v>2025</v>
      </c>
      <c r="D15268" t="s">
        <v>58</v>
      </c>
      <c r="E15268" t="s">
        <v>45</v>
      </c>
      <c r="F15268" t="s">
        <v>304</v>
      </c>
      <c r="G15268" t="s">
        <v>54</v>
      </c>
      <c r="H15268" t="s">
        <v>307</v>
      </c>
      <c r="I15268" t="s">
        <v>592</v>
      </c>
      <c r="J15268" s="10">
        <v>500000</v>
      </c>
    </row>
    <row r="15269" spans="1:10" hidden="1" x14ac:dyDescent="0.25">
      <c r="A15269" t="s">
        <v>138</v>
      </c>
      <c r="B15269" t="s">
        <v>128</v>
      </c>
      <c r="C15269">
        <v>2025</v>
      </c>
      <c r="D15269" t="s">
        <v>58</v>
      </c>
      <c r="E15269" t="s">
        <v>45</v>
      </c>
      <c r="F15269" t="s">
        <v>304</v>
      </c>
      <c r="G15269" t="s">
        <v>54</v>
      </c>
      <c r="H15269" t="s">
        <v>307</v>
      </c>
      <c r="I15269" t="s">
        <v>704</v>
      </c>
      <c r="J15269" s="10">
        <v>370833</v>
      </c>
    </row>
    <row r="15270" spans="1:10" hidden="1" x14ac:dyDescent="0.25">
      <c r="A15270" t="s">
        <v>138</v>
      </c>
      <c r="B15270" t="s">
        <v>128</v>
      </c>
      <c r="C15270">
        <v>2025</v>
      </c>
      <c r="D15270" t="s">
        <v>58</v>
      </c>
      <c r="E15270" t="s">
        <v>45</v>
      </c>
      <c r="F15270" t="s">
        <v>304</v>
      </c>
      <c r="G15270" t="s">
        <v>54</v>
      </c>
      <c r="H15270" t="s">
        <v>307</v>
      </c>
      <c r="I15270" t="s">
        <v>714</v>
      </c>
      <c r="J15270" s="10">
        <v>166667</v>
      </c>
    </row>
    <row r="15271" spans="1:10" hidden="1" x14ac:dyDescent="0.25">
      <c r="A15271" t="s">
        <v>138</v>
      </c>
      <c r="B15271" t="s">
        <v>128</v>
      </c>
      <c r="C15271">
        <v>2025</v>
      </c>
      <c r="D15271" t="s">
        <v>58</v>
      </c>
      <c r="E15271" t="s">
        <v>45</v>
      </c>
      <c r="F15271" t="s">
        <v>304</v>
      </c>
      <c r="G15271" t="s">
        <v>54</v>
      </c>
      <c r="H15271" t="s">
        <v>307</v>
      </c>
      <c r="I15271" t="s">
        <v>817</v>
      </c>
      <c r="J15271" s="10">
        <v>545833</v>
      </c>
    </row>
    <row r="15272" spans="1:10" hidden="1" x14ac:dyDescent="0.25">
      <c r="A15272" t="s">
        <v>138</v>
      </c>
      <c r="B15272" t="s">
        <v>128</v>
      </c>
      <c r="C15272">
        <v>2025</v>
      </c>
      <c r="D15272" t="s">
        <v>58</v>
      </c>
      <c r="E15272" t="s">
        <v>45</v>
      </c>
      <c r="F15272" t="s">
        <v>304</v>
      </c>
      <c r="G15272" t="s">
        <v>54</v>
      </c>
      <c r="H15272" t="s">
        <v>308</v>
      </c>
      <c r="I15272" t="s">
        <v>520</v>
      </c>
      <c r="J15272" s="10">
        <v>41000</v>
      </c>
    </row>
    <row r="15273" spans="1:10" hidden="1" x14ac:dyDescent="0.25">
      <c r="A15273" t="s">
        <v>138</v>
      </c>
      <c r="B15273" t="s">
        <v>128</v>
      </c>
      <c r="C15273">
        <v>2025</v>
      </c>
      <c r="D15273" t="s">
        <v>58</v>
      </c>
      <c r="E15273" t="s">
        <v>45</v>
      </c>
      <c r="F15273" t="s">
        <v>304</v>
      </c>
      <c r="G15273" t="s">
        <v>54</v>
      </c>
      <c r="H15273" t="s">
        <v>308</v>
      </c>
      <c r="I15273" t="s">
        <v>704</v>
      </c>
      <c r="J15273" s="10">
        <v>44500</v>
      </c>
    </row>
    <row r="15274" spans="1:10" hidden="1" x14ac:dyDescent="0.25">
      <c r="A15274" t="s">
        <v>138</v>
      </c>
      <c r="B15274" t="s">
        <v>128</v>
      </c>
      <c r="C15274">
        <v>2025</v>
      </c>
      <c r="D15274" t="s">
        <v>58</v>
      </c>
      <c r="E15274" t="s">
        <v>45</v>
      </c>
      <c r="F15274" t="s">
        <v>304</v>
      </c>
      <c r="G15274" t="s">
        <v>54</v>
      </c>
      <c r="H15274" t="s">
        <v>308</v>
      </c>
      <c r="I15274" t="s">
        <v>592</v>
      </c>
      <c r="J15274" s="10">
        <v>60000</v>
      </c>
    </row>
    <row r="15275" spans="1:10" hidden="1" x14ac:dyDescent="0.25">
      <c r="A15275" t="s">
        <v>138</v>
      </c>
      <c r="B15275" t="s">
        <v>128</v>
      </c>
      <c r="C15275">
        <v>2025</v>
      </c>
      <c r="D15275" t="s">
        <v>58</v>
      </c>
      <c r="E15275" t="s">
        <v>45</v>
      </c>
      <c r="F15275" t="s">
        <v>304</v>
      </c>
      <c r="G15275" t="s">
        <v>54</v>
      </c>
      <c r="H15275" t="s">
        <v>308</v>
      </c>
      <c r="I15275" t="s">
        <v>714</v>
      </c>
      <c r="J15275" s="10">
        <v>20000</v>
      </c>
    </row>
    <row r="15276" spans="1:10" hidden="1" x14ac:dyDescent="0.25">
      <c r="A15276" t="s">
        <v>138</v>
      </c>
      <c r="B15276" t="s">
        <v>128</v>
      </c>
      <c r="C15276">
        <v>2025</v>
      </c>
      <c r="D15276" t="s">
        <v>58</v>
      </c>
      <c r="E15276" t="s">
        <v>45</v>
      </c>
      <c r="F15276" t="s">
        <v>304</v>
      </c>
      <c r="G15276" t="s">
        <v>54</v>
      </c>
      <c r="H15276" t="s">
        <v>308</v>
      </c>
      <c r="I15276" t="s">
        <v>817</v>
      </c>
      <c r="J15276" s="10">
        <v>65500</v>
      </c>
    </row>
    <row r="15277" spans="1:10" hidden="1" x14ac:dyDescent="0.25">
      <c r="A15277" t="s">
        <v>138</v>
      </c>
      <c r="B15277" t="s">
        <v>128</v>
      </c>
      <c r="C15277">
        <v>2025</v>
      </c>
      <c r="D15277" t="s">
        <v>58</v>
      </c>
      <c r="E15277" t="s">
        <v>45</v>
      </c>
      <c r="F15277" t="s">
        <v>304</v>
      </c>
      <c r="G15277" t="s">
        <v>54</v>
      </c>
      <c r="H15277" t="s">
        <v>309</v>
      </c>
      <c r="I15277" t="s">
        <v>520</v>
      </c>
      <c r="J15277" s="10">
        <v>341667</v>
      </c>
    </row>
    <row r="15278" spans="1:10" hidden="1" x14ac:dyDescent="0.25">
      <c r="A15278" t="s">
        <v>138</v>
      </c>
      <c r="B15278" t="s">
        <v>128</v>
      </c>
      <c r="C15278">
        <v>2025</v>
      </c>
      <c r="D15278" t="s">
        <v>58</v>
      </c>
      <c r="E15278" t="s">
        <v>45</v>
      </c>
      <c r="F15278" t="s">
        <v>304</v>
      </c>
      <c r="G15278" t="s">
        <v>54</v>
      </c>
      <c r="H15278" t="s">
        <v>309</v>
      </c>
      <c r="I15278" t="s">
        <v>592</v>
      </c>
      <c r="J15278" s="10">
        <v>500000</v>
      </c>
    </row>
    <row r="15279" spans="1:10" hidden="1" x14ac:dyDescent="0.25">
      <c r="A15279" t="s">
        <v>138</v>
      </c>
      <c r="B15279" t="s">
        <v>128</v>
      </c>
      <c r="C15279">
        <v>2025</v>
      </c>
      <c r="D15279" t="s">
        <v>58</v>
      </c>
      <c r="E15279" t="s">
        <v>45</v>
      </c>
      <c r="F15279" t="s">
        <v>304</v>
      </c>
      <c r="G15279" t="s">
        <v>54</v>
      </c>
      <c r="H15279" t="s">
        <v>309</v>
      </c>
      <c r="I15279" t="s">
        <v>704</v>
      </c>
      <c r="J15279" s="10">
        <v>370833</v>
      </c>
    </row>
    <row r="15280" spans="1:10" hidden="1" x14ac:dyDescent="0.25">
      <c r="A15280" t="s">
        <v>138</v>
      </c>
      <c r="B15280" t="s">
        <v>128</v>
      </c>
      <c r="C15280">
        <v>2025</v>
      </c>
      <c r="D15280" t="s">
        <v>58</v>
      </c>
      <c r="E15280" t="s">
        <v>45</v>
      </c>
      <c r="F15280" t="s">
        <v>304</v>
      </c>
      <c r="G15280" t="s">
        <v>54</v>
      </c>
      <c r="H15280" t="s">
        <v>309</v>
      </c>
      <c r="I15280" t="s">
        <v>714</v>
      </c>
      <c r="J15280" s="10">
        <v>166667</v>
      </c>
    </row>
    <row r="15281" spans="1:10" hidden="1" x14ac:dyDescent="0.25">
      <c r="A15281" t="s">
        <v>138</v>
      </c>
      <c r="B15281" t="s">
        <v>128</v>
      </c>
      <c r="C15281">
        <v>2025</v>
      </c>
      <c r="D15281" t="s">
        <v>58</v>
      </c>
      <c r="E15281" t="s">
        <v>45</v>
      </c>
      <c r="F15281" t="s">
        <v>304</v>
      </c>
      <c r="G15281" t="s">
        <v>54</v>
      </c>
      <c r="H15281" t="s">
        <v>309</v>
      </c>
      <c r="I15281" t="s">
        <v>817</v>
      </c>
      <c r="J15281" s="10">
        <v>545833</v>
      </c>
    </row>
    <row r="15282" spans="1:10" hidden="1" x14ac:dyDescent="0.25">
      <c r="A15282" t="s">
        <v>138</v>
      </c>
      <c r="B15282" t="s">
        <v>128</v>
      </c>
      <c r="C15282">
        <v>2025</v>
      </c>
      <c r="D15282" t="s">
        <v>58</v>
      </c>
      <c r="E15282" t="s">
        <v>45</v>
      </c>
      <c r="F15282" t="s">
        <v>304</v>
      </c>
      <c r="G15282" t="s">
        <v>54</v>
      </c>
      <c r="H15282" t="s">
        <v>310</v>
      </c>
      <c r="I15282" t="s">
        <v>520</v>
      </c>
      <c r="J15282" s="10">
        <v>170833</v>
      </c>
    </row>
    <row r="15283" spans="1:10" hidden="1" x14ac:dyDescent="0.25">
      <c r="A15283" t="s">
        <v>138</v>
      </c>
      <c r="B15283" t="s">
        <v>128</v>
      </c>
      <c r="C15283">
        <v>2025</v>
      </c>
      <c r="D15283" t="s">
        <v>58</v>
      </c>
      <c r="E15283" t="s">
        <v>45</v>
      </c>
      <c r="F15283" t="s">
        <v>304</v>
      </c>
      <c r="G15283" t="s">
        <v>54</v>
      </c>
      <c r="H15283" t="s">
        <v>310</v>
      </c>
      <c r="I15283" t="s">
        <v>592</v>
      </c>
      <c r="J15283" s="10">
        <v>250000</v>
      </c>
    </row>
    <row r="15284" spans="1:10" hidden="1" x14ac:dyDescent="0.25">
      <c r="A15284" t="s">
        <v>138</v>
      </c>
      <c r="B15284" t="s">
        <v>128</v>
      </c>
      <c r="C15284">
        <v>2025</v>
      </c>
      <c r="D15284" t="s">
        <v>58</v>
      </c>
      <c r="E15284" t="s">
        <v>45</v>
      </c>
      <c r="F15284" t="s">
        <v>304</v>
      </c>
      <c r="G15284" t="s">
        <v>54</v>
      </c>
      <c r="H15284" t="s">
        <v>310</v>
      </c>
      <c r="I15284" t="s">
        <v>704</v>
      </c>
      <c r="J15284" s="10">
        <v>185417</v>
      </c>
    </row>
    <row r="15285" spans="1:10" hidden="1" x14ac:dyDescent="0.25">
      <c r="A15285" t="s">
        <v>138</v>
      </c>
      <c r="B15285" t="s">
        <v>128</v>
      </c>
      <c r="C15285">
        <v>2025</v>
      </c>
      <c r="D15285" t="s">
        <v>58</v>
      </c>
      <c r="E15285" t="s">
        <v>45</v>
      </c>
      <c r="F15285" t="s">
        <v>304</v>
      </c>
      <c r="G15285" t="s">
        <v>54</v>
      </c>
      <c r="H15285" t="s">
        <v>310</v>
      </c>
      <c r="I15285" t="s">
        <v>714</v>
      </c>
      <c r="J15285" s="10">
        <v>75000</v>
      </c>
    </row>
    <row r="15286" spans="1:10" hidden="1" x14ac:dyDescent="0.25">
      <c r="A15286" t="s">
        <v>138</v>
      </c>
      <c r="B15286" t="s">
        <v>128</v>
      </c>
      <c r="C15286">
        <v>2025</v>
      </c>
      <c r="D15286" t="s">
        <v>58</v>
      </c>
      <c r="E15286" t="s">
        <v>45</v>
      </c>
      <c r="F15286" t="s">
        <v>304</v>
      </c>
      <c r="G15286" t="s">
        <v>54</v>
      </c>
      <c r="H15286" t="s">
        <v>310</v>
      </c>
      <c r="I15286" t="s">
        <v>817</v>
      </c>
      <c r="J15286" s="10">
        <v>272917</v>
      </c>
    </row>
    <row r="15287" spans="1:10" hidden="1" x14ac:dyDescent="0.25">
      <c r="A15287" t="s">
        <v>138</v>
      </c>
      <c r="B15287" t="s">
        <v>128</v>
      </c>
      <c r="C15287">
        <v>2025</v>
      </c>
      <c r="D15287" t="s">
        <v>58</v>
      </c>
      <c r="E15287" t="s">
        <v>45</v>
      </c>
      <c r="F15287" t="s">
        <v>304</v>
      </c>
      <c r="G15287" t="s">
        <v>54</v>
      </c>
      <c r="H15287" t="s">
        <v>332</v>
      </c>
    </row>
    <row r="15288" spans="1:10" hidden="1" x14ac:dyDescent="0.25">
      <c r="A15288" t="s">
        <v>138</v>
      </c>
      <c r="B15288" t="s">
        <v>128</v>
      </c>
      <c r="C15288">
        <v>2025</v>
      </c>
      <c r="D15288" t="s">
        <v>58</v>
      </c>
      <c r="E15288" t="s">
        <v>45</v>
      </c>
      <c r="F15288" t="s">
        <v>304</v>
      </c>
      <c r="G15288" t="s">
        <v>54</v>
      </c>
      <c r="H15288" t="s">
        <v>828</v>
      </c>
      <c r="I15288" t="s">
        <v>714</v>
      </c>
      <c r="J15288" s="10">
        <v>200000</v>
      </c>
    </row>
    <row r="15289" spans="1:10" hidden="1" x14ac:dyDescent="0.25">
      <c r="A15289" t="s">
        <v>138</v>
      </c>
      <c r="B15289" t="s">
        <v>128</v>
      </c>
      <c r="C15289">
        <v>2025</v>
      </c>
      <c r="D15289" t="s">
        <v>58</v>
      </c>
      <c r="E15289" t="s">
        <v>45</v>
      </c>
      <c r="F15289" t="s">
        <v>304</v>
      </c>
      <c r="G15289" t="s">
        <v>54</v>
      </c>
      <c r="H15289" t="s">
        <v>828</v>
      </c>
      <c r="I15289" t="s">
        <v>817</v>
      </c>
      <c r="J15289" s="10">
        <v>200000</v>
      </c>
    </row>
    <row r="15290" spans="1:10" hidden="1" x14ac:dyDescent="0.25">
      <c r="A15290" t="s">
        <v>138</v>
      </c>
      <c r="B15290" t="s">
        <v>128</v>
      </c>
      <c r="C15290">
        <v>2025</v>
      </c>
      <c r="D15290" t="s">
        <v>58</v>
      </c>
      <c r="E15290" t="s">
        <v>45</v>
      </c>
      <c r="F15290" t="s">
        <v>304</v>
      </c>
      <c r="G15290" t="s">
        <v>54</v>
      </c>
      <c r="H15290" t="s">
        <v>453</v>
      </c>
      <c r="I15290" t="s">
        <v>520</v>
      </c>
    </row>
    <row r="15291" spans="1:10" hidden="1" x14ac:dyDescent="0.25">
      <c r="A15291" t="s">
        <v>138</v>
      </c>
      <c r="B15291" t="s">
        <v>128</v>
      </c>
      <c r="C15291">
        <v>2025</v>
      </c>
      <c r="D15291" t="s">
        <v>58</v>
      </c>
      <c r="E15291" t="s">
        <v>45</v>
      </c>
      <c r="F15291" t="s">
        <v>304</v>
      </c>
      <c r="G15291" t="s">
        <v>54</v>
      </c>
      <c r="H15291" t="s">
        <v>453</v>
      </c>
      <c r="I15291" t="s">
        <v>592</v>
      </c>
    </row>
    <row r="15292" spans="1:10" hidden="1" x14ac:dyDescent="0.25">
      <c r="A15292" t="s">
        <v>138</v>
      </c>
      <c r="B15292" t="s">
        <v>128</v>
      </c>
      <c r="C15292">
        <v>2025</v>
      </c>
      <c r="D15292" t="s">
        <v>58</v>
      </c>
      <c r="E15292" t="s">
        <v>45</v>
      </c>
      <c r="F15292" t="s">
        <v>304</v>
      </c>
      <c r="G15292" t="s">
        <v>54</v>
      </c>
      <c r="H15292" t="s">
        <v>312</v>
      </c>
    </row>
    <row r="15293" spans="1:10" hidden="1" x14ac:dyDescent="0.25">
      <c r="A15293" t="s">
        <v>138</v>
      </c>
      <c r="B15293" t="s">
        <v>128</v>
      </c>
      <c r="C15293">
        <v>2025</v>
      </c>
      <c r="D15293" t="s">
        <v>58</v>
      </c>
      <c r="E15293" t="s">
        <v>45</v>
      </c>
      <c r="F15293" t="s">
        <v>304</v>
      </c>
      <c r="G15293" t="s">
        <v>54</v>
      </c>
      <c r="H15293" t="s">
        <v>313</v>
      </c>
      <c r="I15293" t="s">
        <v>559</v>
      </c>
      <c r="J15293" s="10">
        <v>119914</v>
      </c>
    </row>
    <row r="15294" spans="1:10" hidden="1" x14ac:dyDescent="0.25">
      <c r="A15294" t="s">
        <v>138</v>
      </c>
      <c r="B15294" t="s">
        <v>128</v>
      </c>
      <c r="C15294">
        <v>2025</v>
      </c>
      <c r="D15294" t="s">
        <v>58</v>
      </c>
      <c r="E15294" t="s">
        <v>45</v>
      </c>
      <c r="F15294" t="s">
        <v>304</v>
      </c>
      <c r="G15294" t="s">
        <v>54</v>
      </c>
      <c r="H15294" t="s">
        <v>593</v>
      </c>
      <c r="I15294" t="s">
        <v>514</v>
      </c>
    </row>
    <row r="15295" spans="1:10" hidden="1" x14ac:dyDescent="0.25">
      <c r="A15295" t="s">
        <v>138</v>
      </c>
      <c r="B15295" t="s">
        <v>128</v>
      </c>
      <c r="C15295">
        <v>2025</v>
      </c>
      <c r="D15295" t="s">
        <v>58</v>
      </c>
      <c r="E15295" t="s">
        <v>45</v>
      </c>
      <c r="F15295" t="s">
        <v>304</v>
      </c>
      <c r="G15295" t="s">
        <v>54</v>
      </c>
      <c r="H15295" t="s">
        <v>314</v>
      </c>
      <c r="I15295" t="s">
        <v>398</v>
      </c>
      <c r="J15295" s="10">
        <v>1746000</v>
      </c>
    </row>
    <row r="15296" spans="1:10" hidden="1" x14ac:dyDescent="0.25">
      <c r="A15296" t="s">
        <v>138</v>
      </c>
      <c r="B15296" t="s">
        <v>128</v>
      </c>
      <c r="C15296">
        <v>2025</v>
      </c>
      <c r="D15296" t="s">
        <v>58</v>
      </c>
      <c r="E15296" t="s">
        <v>45</v>
      </c>
      <c r="F15296" t="s">
        <v>304</v>
      </c>
      <c r="G15296" t="s">
        <v>54</v>
      </c>
      <c r="H15296" t="s">
        <v>314</v>
      </c>
      <c r="I15296" t="s">
        <v>810</v>
      </c>
      <c r="J15296" s="10">
        <v>216000</v>
      </c>
    </row>
    <row r="15297" spans="1:10" hidden="1" x14ac:dyDescent="0.25">
      <c r="A15297" t="s">
        <v>138</v>
      </c>
      <c r="B15297" t="s">
        <v>128</v>
      </c>
      <c r="C15297">
        <v>2025</v>
      </c>
      <c r="D15297" t="s">
        <v>58</v>
      </c>
      <c r="E15297" t="s">
        <v>45</v>
      </c>
      <c r="F15297" t="s">
        <v>304</v>
      </c>
      <c r="G15297" t="s">
        <v>54</v>
      </c>
      <c r="H15297" t="s">
        <v>314</v>
      </c>
      <c r="I15297" t="s">
        <v>400</v>
      </c>
      <c r="J15297" s="10">
        <v>786100</v>
      </c>
    </row>
    <row r="15298" spans="1:10" hidden="1" x14ac:dyDescent="0.25">
      <c r="A15298" t="s">
        <v>138</v>
      </c>
      <c r="B15298" t="s">
        <v>128</v>
      </c>
      <c r="C15298">
        <v>2025</v>
      </c>
      <c r="D15298" t="s">
        <v>58</v>
      </c>
      <c r="E15298" t="s">
        <v>45</v>
      </c>
      <c r="F15298" t="s">
        <v>304</v>
      </c>
      <c r="G15298" t="s">
        <v>54</v>
      </c>
      <c r="H15298" t="s">
        <v>315</v>
      </c>
      <c r="I15298" t="s">
        <v>454</v>
      </c>
      <c r="J15298" s="10">
        <v>164000</v>
      </c>
    </row>
    <row r="15299" spans="1:10" hidden="1" x14ac:dyDescent="0.25">
      <c r="A15299" t="s">
        <v>138</v>
      </c>
      <c r="B15299" t="s">
        <v>128</v>
      </c>
      <c r="C15299">
        <v>2025</v>
      </c>
      <c r="D15299" t="s">
        <v>58</v>
      </c>
      <c r="E15299" t="s">
        <v>45</v>
      </c>
      <c r="F15299" t="s">
        <v>304</v>
      </c>
      <c r="G15299" t="s">
        <v>54</v>
      </c>
      <c r="H15299" t="s">
        <v>315</v>
      </c>
      <c r="I15299" t="s">
        <v>594</v>
      </c>
      <c r="J15299" s="10">
        <v>752000</v>
      </c>
    </row>
    <row r="15300" spans="1:10" hidden="1" x14ac:dyDescent="0.25">
      <c r="A15300" t="s">
        <v>138</v>
      </c>
      <c r="B15300" t="s">
        <v>128</v>
      </c>
      <c r="C15300">
        <v>2025</v>
      </c>
      <c r="D15300" t="s">
        <v>58</v>
      </c>
      <c r="E15300" t="s">
        <v>45</v>
      </c>
      <c r="F15300" t="s">
        <v>304</v>
      </c>
      <c r="G15300" t="s">
        <v>54</v>
      </c>
      <c r="H15300" t="s">
        <v>315</v>
      </c>
      <c r="I15300" t="s">
        <v>840</v>
      </c>
    </row>
    <row r="15301" spans="1:10" hidden="1" x14ac:dyDescent="0.25">
      <c r="A15301" t="s">
        <v>138</v>
      </c>
      <c r="B15301" t="s">
        <v>128</v>
      </c>
      <c r="C15301">
        <v>2025</v>
      </c>
      <c r="D15301" t="s">
        <v>58</v>
      </c>
      <c r="E15301" t="s">
        <v>45</v>
      </c>
      <c r="F15301" t="s">
        <v>304</v>
      </c>
      <c r="G15301" t="s">
        <v>54</v>
      </c>
      <c r="H15301" t="s">
        <v>841</v>
      </c>
      <c r="I15301" t="s">
        <v>842</v>
      </c>
    </row>
    <row r="15302" spans="1:10" hidden="1" x14ac:dyDescent="0.25">
      <c r="A15302" t="s">
        <v>138</v>
      </c>
      <c r="B15302" t="s">
        <v>128</v>
      </c>
      <c r="C15302">
        <v>2025</v>
      </c>
      <c r="D15302" t="s">
        <v>58</v>
      </c>
      <c r="E15302" t="s">
        <v>45</v>
      </c>
      <c r="F15302" t="s">
        <v>304</v>
      </c>
      <c r="G15302" t="s">
        <v>49</v>
      </c>
      <c r="H15302" t="s">
        <v>317</v>
      </c>
      <c r="I15302" t="s">
        <v>520</v>
      </c>
    </row>
    <row r="15303" spans="1:10" hidden="1" x14ac:dyDescent="0.25">
      <c r="A15303" t="s">
        <v>138</v>
      </c>
      <c r="B15303" t="s">
        <v>128</v>
      </c>
      <c r="C15303">
        <v>2025</v>
      </c>
      <c r="D15303" t="s">
        <v>58</v>
      </c>
      <c r="E15303" t="s">
        <v>45</v>
      </c>
      <c r="F15303" t="s">
        <v>50</v>
      </c>
      <c r="G15303" t="s">
        <v>56</v>
      </c>
      <c r="H15303" t="s">
        <v>124</v>
      </c>
      <c r="I15303" t="s">
        <v>401</v>
      </c>
      <c r="J15303" s="10">
        <v>143990</v>
      </c>
    </row>
    <row r="15304" spans="1:10" hidden="1" x14ac:dyDescent="0.25">
      <c r="A15304" t="s">
        <v>138</v>
      </c>
      <c r="B15304" t="s">
        <v>128</v>
      </c>
      <c r="C15304">
        <v>2025</v>
      </c>
      <c r="D15304" t="s">
        <v>58</v>
      </c>
      <c r="E15304" t="s">
        <v>45</v>
      </c>
      <c r="F15304" t="s">
        <v>50</v>
      </c>
      <c r="G15304" t="s">
        <v>56</v>
      </c>
      <c r="H15304" t="s">
        <v>124</v>
      </c>
      <c r="I15304" t="s">
        <v>819</v>
      </c>
    </row>
    <row r="15305" spans="1:10" hidden="1" x14ac:dyDescent="0.25">
      <c r="A15305" t="s">
        <v>138</v>
      </c>
      <c r="B15305" t="s">
        <v>128</v>
      </c>
      <c r="C15305">
        <v>2025</v>
      </c>
      <c r="D15305" t="s">
        <v>58</v>
      </c>
      <c r="E15305" t="s">
        <v>45</v>
      </c>
      <c r="F15305" t="s">
        <v>50</v>
      </c>
      <c r="G15305" t="s">
        <v>56</v>
      </c>
      <c r="H15305" t="s">
        <v>98</v>
      </c>
      <c r="I15305" t="s">
        <v>401</v>
      </c>
      <c r="J15305" s="10">
        <v>215900</v>
      </c>
    </row>
    <row r="15306" spans="1:10" hidden="1" x14ac:dyDescent="0.25">
      <c r="A15306" t="s">
        <v>138</v>
      </c>
      <c r="B15306" t="s">
        <v>128</v>
      </c>
      <c r="C15306">
        <v>2025</v>
      </c>
      <c r="D15306" t="s">
        <v>58</v>
      </c>
      <c r="E15306" t="s">
        <v>45</v>
      </c>
      <c r="F15306" t="s">
        <v>50</v>
      </c>
      <c r="G15306" t="s">
        <v>56</v>
      </c>
      <c r="H15306" t="s">
        <v>98</v>
      </c>
      <c r="I15306" t="s">
        <v>853</v>
      </c>
      <c r="J15306" s="10">
        <v>81000</v>
      </c>
    </row>
    <row r="15307" spans="1:10" hidden="1" x14ac:dyDescent="0.25">
      <c r="A15307" t="s">
        <v>138</v>
      </c>
      <c r="B15307" t="s">
        <v>128</v>
      </c>
      <c r="C15307">
        <v>2025</v>
      </c>
      <c r="D15307" t="s">
        <v>58</v>
      </c>
      <c r="E15307" t="s">
        <v>45</v>
      </c>
      <c r="F15307" t="s">
        <v>50</v>
      </c>
      <c r="G15307" t="s">
        <v>56</v>
      </c>
      <c r="H15307" t="s">
        <v>98</v>
      </c>
      <c r="I15307" t="s">
        <v>569</v>
      </c>
      <c r="J15307" s="10">
        <v>1261440</v>
      </c>
    </row>
    <row r="15308" spans="1:10" hidden="1" x14ac:dyDescent="0.25">
      <c r="A15308" t="s">
        <v>138</v>
      </c>
      <c r="B15308" t="s">
        <v>128</v>
      </c>
      <c r="C15308">
        <v>2025</v>
      </c>
      <c r="D15308" t="s">
        <v>58</v>
      </c>
      <c r="E15308" t="s">
        <v>45</v>
      </c>
      <c r="F15308" t="s">
        <v>50</v>
      </c>
      <c r="G15308" t="s">
        <v>56</v>
      </c>
      <c r="H15308" t="s">
        <v>265</v>
      </c>
      <c r="I15308" t="s">
        <v>398</v>
      </c>
    </row>
    <row r="15309" spans="1:10" hidden="1" x14ac:dyDescent="0.25">
      <c r="A15309" t="s">
        <v>138</v>
      </c>
      <c r="B15309" t="s">
        <v>128</v>
      </c>
      <c r="C15309">
        <v>2025</v>
      </c>
      <c r="D15309" t="s">
        <v>58</v>
      </c>
      <c r="E15309" t="s">
        <v>45</v>
      </c>
      <c r="F15309" t="s">
        <v>50</v>
      </c>
      <c r="G15309" t="s">
        <v>56</v>
      </c>
      <c r="H15309" t="s">
        <v>265</v>
      </c>
      <c r="I15309" t="s">
        <v>454</v>
      </c>
    </row>
    <row r="15310" spans="1:10" hidden="1" x14ac:dyDescent="0.25">
      <c r="A15310" t="s">
        <v>138</v>
      </c>
      <c r="B15310" t="s">
        <v>128</v>
      </c>
      <c r="C15310">
        <v>2025</v>
      </c>
      <c r="D15310" t="s">
        <v>58</v>
      </c>
      <c r="E15310" t="s">
        <v>45</v>
      </c>
      <c r="F15310" t="s">
        <v>50</v>
      </c>
      <c r="G15310" t="s">
        <v>56</v>
      </c>
      <c r="H15310" t="s">
        <v>265</v>
      </c>
      <c r="I15310" t="s">
        <v>675</v>
      </c>
    </row>
    <row r="15311" spans="1:10" hidden="1" x14ac:dyDescent="0.25">
      <c r="A15311" t="s">
        <v>138</v>
      </c>
      <c r="B15311" t="s">
        <v>128</v>
      </c>
      <c r="C15311">
        <v>2025</v>
      </c>
      <c r="D15311" t="s">
        <v>58</v>
      </c>
      <c r="E15311" t="s">
        <v>45</v>
      </c>
      <c r="F15311" t="s">
        <v>50</v>
      </c>
      <c r="G15311" t="s">
        <v>56</v>
      </c>
      <c r="H15311" t="s">
        <v>265</v>
      </c>
      <c r="I15311" t="s">
        <v>514</v>
      </c>
    </row>
    <row r="15312" spans="1:10" hidden="1" x14ac:dyDescent="0.25">
      <c r="A15312" t="s">
        <v>138</v>
      </c>
      <c r="B15312" t="s">
        <v>128</v>
      </c>
      <c r="C15312">
        <v>2025</v>
      </c>
      <c r="D15312" t="s">
        <v>58</v>
      </c>
      <c r="E15312" t="s">
        <v>45</v>
      </c>
      <c r="F15312" t="s">
        <v>50</v>
      </c>
      <c r="G15312" t="s">
        <v>56</v>
      </c>
      <c r="H15312" t="s">
        <v>914</v>
      </c>
      <c r="I15312" t="s">
        <v>853</v>
      </c>
      <c r="J15312" s="10">
        <v>60662</v>
      </c>
    </row>
    <row r="15313" spans="1:10" hidden="1" x14ac:dyDescent="0.25">
      <c r="A15313" t="s">
        <v>138</v>
      </c>
      <c r="B15313" t="s">
        <v>128</v>
      </c>
      <c r="C15313">
        <v>2025</v>
      </c>
      <c r="D15313" t="s">
        <v>58</v>
      </c>
      <c r="E15313" t="s">
        <v>45</v>
      </c>
      <c r="F15313" t="s">
        <v>50</v>
      </c>
      <c r="G15313" t="s">
        <v>56</v>
      </c>
      <c r="H15313" t="s">
        <v>265</v>
      </c>
      <c r="I15313" t="s">
        <v>399</v>
      </c>
    </row>
    <row r="15314" spans="1:10" hidden="1" x14ac:dyDescent="0.25">
      <c r="A15314" t="s">
        <v>138</v>
      </c>
      <c r="B15314" t="s">
        <v>128</v>
      </c>
      <c r="C15314">
        <v>2025</v>
      </c>
      <c r="D15314" t="s">
        <v>58</v>
      </c>
      <c r="E15314" t="s">
        <v>45</v>
      </c>
      <c r="F15314" t="s">
        <v>50</v>
      </c>
      <c r="G15314" t="s">
        <v>56</v>
      </c>
      <c r="H15314" t="s">
        <v>265</v>
      </c>
      <c r="I15314" t="s">
        <v>403</v>
      </c>
    </row>
    <row r="15315" spans="1:10" hidden="1" x14ac:dyDescent="0.25">
      <c r="A15315" t="s">
        <v>138</v>
      </c>
      <c r="B15315" t="s">
        <v>128</v>
      </c>
      <c r="C15315">
        <v>2025</v>
      </c>
      <c r="D15315" t="s">
        <v>58</v>
      </c>
      <c r="E15315" t="s">
        <v>45</v>
      </c>
      <c r="F15315" t="s">
        <v>50</v>
      </c>
      <c r="G15315" t="s">
        <v>56</v>
      </c>
      <c r="H15315" t="s">
        <v>690</v>
      </c>
      <c r="I15315" t="s">
        <v>382</v>
      </c>
    </row>
    <row r="15316" spans="1:10" hidden="1" x14ac:dyDescent="0.25">
      <c r="A15316" t="s">
        <v>138</v>
      </c>
      <c r="B15316" t="s">
        <v>128</v>
      </c>
      <c r="C15316">
        <v>2025</v>
      </c>
      <c r="D15316" t="s">
        <v>58</v>
      </c>
      <c r="E15316" t="s">
        <v>45</v>
      </c>
      <c r="F15316" t="s">
        <v>50</v>
      </c>
      <c r="G15316" t="s">
        <v>56</v>
      </c>
      <c r="H15316" t="s">
        <v>690</v>
      </c>
      <c r="I15316" t="s">
        <v>576</v>
      </c>
    </row>
    <row r="15317" spans="1:10" hidden="1" x14ac:dyDescent="0.25">
      <c r="A15317" t="s">
        <v>138</v>
      </c>
      <c r="B15317" t="s">
        <v>128</v>
      </c>
      <c r="C15317">
        <v>2025</v>
      </c>
      <c r="D15317" t="s">
        <v>58</v>
      </c>
      <c r="E15317" t="s">
        <v>45</v>
      </c>
      <c r="F15317" t="s">
        <v>50</v>
      </c>
      <c r="G15317" t="s">
        <v>56</v>
      </c>
      <c r="H15317" t="s">
        <v>193</v>
      </c>
      <c r="I15317" t="s">
        <v>702</v>
      </c>
    </row>
    <row r="15318" spans="1:10" hidden="1" x14ac:dyDescent="0.25">
      <c r="A15318" t="s">
        <v>138</v>
      </c>
      <c r="B15318" t="s">
        <v>128</v>
      </c>
      <c r="C15318">
        <v>2025</v>
      </c>
      <c r="D15318" t="s">
        <v>58</v>
      </c>
      <c r="E15318" t="s">
        <v>45</v>
      </c>
      <c r="F15318" t="s">
        <v>50</v>
      </c>
      <c r="G15318" t="s">
        <v>56</v>
      </c>
      <c r="H15318" t="s">
        <v>193</v>
      </c>
      <c r="I15318" t="s">
        <v>408</v>
      </c>
    </row>
    <row r="15319" spans="1:10" hidden="1" x14ac:dyDescent="0.25">
      <c r="A15319" t="s">
        <v>138</v>
      </c>
      <c r="B15319" t="s">
        <v>128</v>
      </c>
      <c r="C15319">
        <v>2025</v>
      </c>
      <c r="D15319" t="s">
        <v>58</v>
      </c>
      <c r="E15319" t="s">
        <v>45</v>
      </c>
      <c r="F15319" t="s">
        <v>50</v>
      </c>
      <c r="G15319" t="s">
        <v>101</v>
      </c>
      <c r="H15319" t="s">
        <v>99</v>
      </c>
      <c r="I15319" t="s">
        <v>853</v>
      </c>
      <c r="J15319" s="10">
        <v>33873</v>
      </c>
    </row>
    <row r="15320" spans="1:10" hidden="1" x14ac:dyDescent="0.25">
      <c r="A15320" t="s">
        <v>138</v>
      </c>
      <c r="B15320" t="s">
        <v>128</v>
      </c>
      <c r="C15320">
        <v>2025</v>
      </c>
      <c r="D15320" t="s">
        <v>58</v>
      </c>
      <c r="E15320" t="s">
        <v>45</v>
      </c>
      <c r="F15320" t="s">
        <v>50</v>
      </c>
      <c r="G15320" t="s">
        <v>101</v>
      </c>
      <c r="H15320" t="s">
        <v>99</v>
      </c>
      <c r="I15320" t="s">
        <v>401</v>
      </c>
      <c r="J15320" s="3">
        <v>803412.01</v>
      </c>
    </row>
    <row r="15321" spans="1:10" hidden="1" x14ac:dyDescent="0.25">
      <c r="A15321" t="s">
        <v>138</v>
      </c>
      <c r="B15321" t="s">
        <v>128</v>
      </c>
      <c r="C15321">
        <v>2025</v>
      </c>
      <c r="D15321" t="s">
        <v>58</v>
      </c>
      <c r="E15321" t="s">
        <v>45</v>
      </c>
      <c r="F15321" t="s">
        <v>50</v>
      </c>
      <c r="G15321" t="s">
        <v>49</v>
      </c>
      <c r="H15321" t="s">
        <v>829</v>
      </c>
      <c r="I15321" t="s">
        <v>422</v>
      </c>
    </row>
    <row r="15322" spans="1:10" hidden="1" x14ac:dyDescent="0.25">
      <c r="A15322" t="s">
        <v>138</v>
      </c>
      <c r="B15322" t="s">
        <v>128</v>
      </c>
      <c r="C15322">
        <v>2025</v>
      </c>
      <c r="D15322" t="s">
        <v>58</v>
      </c>
      <c r="E15322" t="s">
        <v>45</v>
      </c>
      <c r="F15322" t="s">
        <v>50</v>
      </c>
      <c r="G15322" t="s">
        <v>101</v>
      </c>
      <c r="H15322" t="s">
        <v>255</v>
      </c>
      <c r="I15322" s="90" t="s">
        <v>908</v>
      </c>
      <c r="J15322" s="10">
        <v>75000</v>
      </c>
    </row>
    <row r="15323" spans="1:10" hidden="1" x14ac:dyDescent="0.25">
      <c r="A15323" t="s">
        <v>138</v>
      </c>
      <c r="B15323" t="s">
        <v>128</v>
      </c>
      <c r="C15323">
        <v>2025</v>
      </c>
      <c r="D15323" t="s">
        <v>58</v>
      </c>
      <c r="E15323" t="s">
        <v>45</v>
      </c>
      <c r="F15323" t="s">
        <v>50</v>
      </c>
      <c r="G15323" t="s">
        <v>101</v>
      </c>
      <c r="H15323" t="s">
        <v>255</v>
      </c>
      <c r="I15323" t="s">
        <v>903</v>
      </c>
      <c r="J15323" s="10">
        <v>7317.59</v>
      </c>
    </row>
    <row r="15324" spans="1:10" hidden="1" x14ac:dyDescent="0.25">
      <c r="A15324" t="s">
        <v>138</v>
      </c>
      <c r="B15324" t="s">
        <v>128</v>
      </c>
      <c r="C15324">
        <v>2025</v>
      </c>
      <c r="D15324" t="s">
        <v>58</v>
      </c>
      <c r="E15324" t="s">
        <v>45</v>
      </c>
      <c r="F15324" t="s">
        <v>50</v>
      </c>
      <c r="G15324" t="s">
        <v>101</v>
      </c>
      <c r="H15324" t="s">
        <v>255</v>
      </c>
      <c r="I15324" s="90" t="s">
        <v>431</v>
      </c>
      <c r="J15324" s="3">
        <v>68670</v>
      </c>
    </row>
    <row r="15325" spans="1:10" hidden="1" x14ac:dyDescent="0.25">
      <c r="A15325" t="s">
        <v>138</v>
      </c>
      <c r="B15325" t="s">
        <v>128</v>
      </c>
      <c r="C15325">
        <v>2025</v>
      </c>
      <c r="D15325" t="s">
        <v>58</v>
      </c>
      <c r="E15325" t="s">
        <v>45</v>
      </c>
      <c r="F15325" t="s">
        <v>50</v>
      </c>
      <c r="G15325" t="s">
        <v>101</v>
      </c>
      <c r="H15325" t="s">
        <v>255</v>
      </c>
      <c r="I15325" s="90" t="s">
        <v>442</v>
      </c>
      <c r="J15325" s="3">
        <v>6020.01</v>
      </c>
    </row>
    <row r="15326" spans="1:10" hidden="1" x14ac:dyDescent="0.25">
      <c r="A15326" t="s">
        <v>138</v>
      </c>
      <c r="B15326" t="s">
        <v>128</v>
      </c>
      <c r="C15326">
        <v>2025</v>
      </c>
      <c r="D15326" t="s">
        <v>58</v>
      </c>
      <c r="E15326" t="s">
        <v>45</v>
      </c>
      <c r="F15326" t="s">
        <v>50</v>
      </c>
      <c r="G15326" t="s">
        <v>101</v>
      </c>
      <c r="H15326" t="s">
        <v>255</v>
      </c>
      <c r="I15326" s="90" t="s">
        <v>567</v>
      </c>
      <c r="J15326" s="10">
        <v>6016</v>
      </c>
    </row>
    <row r="15327" spans="1:10" hidden="1" x14ac:dyDescent="0.25">
      <c r="A15327" t="s">
        <v>138</v>
      </c>
      <c r="B15327" t="s">
        <v>128</v>
      </c>
      <c r="C15327">
        <v>2025</v>
      </c>
      <c r="D15327" t="s">
        <v>58</v>
      </c>
      <c r="E15327" t="s">
        <v>45</v>
      </c>
      <c r="F15327" t="s">
        <v>50</v>
      </c>
      <c r="G15327" t="s">
        <v>101</v>
      </c>
      <c r="H15327" t="s">
        <v>255</v>
      </c>
      <c r="I15327" t="s">
        <v>827</v>
      </c>
      <c r="J15327" s="10">
        <v>12110</v>
      </c>
    </row>
    <row r="15328" spans="1:10" hidden="1" x14ac:dyDescent="0.25">
      <c r="A15328" t="s">
        <v>138</v>
      </c>
      <c r="B15328" t="s">
        <v>128</v>
      </c>
      <c r="C15328">
        <v>2025</v>
      </c>
      <c r="D15328" t="s">
        <v>58</v>
      </c>
      <c r="E15328" t="s">
        <v>45</v>
      </c>
      <c r="F15328" t="s">
        <v>50</v>
      </c>
      <c r="G15328" t="s">
        <v>101</v>
      </c>
      <c r="H15328" t="s">
        <v>255</v>
      </c>
      <c r="I15328" t="s">
        <v>900</v>
      </c>
      <c r="J15328" s="3">
        <v>10270</v>
      </c>
    </row>
    <row r="15329" spans="1:10" hidden="1" x14ac:dyDescent="0.25">
      <c r="A15329" t="s">
        <v>138</v>
      </c>
      <c r="B15329" t="s">
        <v>128</v>
      </c>
      <c r="C15329">
        <v>2025</v>
      </c>
      <c r="D15329" t="s">
        <v>58</v>
      </c>
      <c r="E15329" t="s">
        <v>45</v>
      </c>
      <c r="F15329" t="s">
        <v>50</v>
      </c>
      <c r="G15329" t="s">
        <v>101</v>
      </c>
      <c r="H15329" t="s">
        <v>255</v>
      </c>
      <c r="I15329" t="s">
        <v>902</v>
      </c>
      <c r="J15329" s="3">
        <v>53890.79</v>
      </c>
    </row>
    <row r="15330" spans="1:10" hidden="1" x14ac:dyDescent="0.25">
      <c r="A15330" t="s">
        <v>138</v>
      </c>
      <c r="B15330" t="s">
        <v>128</v>
      </c>
      <c r="C15330">
        <v>2025</v>
      </c>
      <c r="D15330" t="s">
        <v>58</v>
      </c>
      <c r="E15330" t="s">
        <v>45</v>
      </c>
      <c r="F15330" t="s">
        <v>50</v>
      </c>
      <c r="G15330" t="s">
        <v>101</v>
      </c>
      <c r="H15330" t="s">
        <v>255</v>
      </c>
      <c r="I15330" t="s">
        <v>822</v>
      </c>
      <c r="J15330" s="3">
        <v>21900</v>
      </c>
    </row>
    <row r="15331" spans="1:10" hidden="1" x14ac:dyDescent="0.25">
      <c r="A15331" t="s">
        <v>138</v>
      </c>
      <c r="B15331" t="s">
        <v>128</v>
      </c>
      <c r="C15331">
        <v>2025</v>
      </c>
      <c r="D15331" t="s">
        <v>58</v>
      </c>
      <c r="E15331" t="s">
        <v>45</v>
      </c>
      <c r="F15331" t="s">
        <v>50</v>
      </c>
      <c r="G15331" t="s">
        <v>101</v>
      </c>
      <c r="H15331" t="s">
        <v>254</v>
      </c>
    </row>
    <row r="15332" spans="1:10" hidden="1" x14ac:dyDescent="0.25">
      <c r="A15332" t="s">
        <v>138</v>
      </c>
      <c r="B15332" t="s">
        <v>128</v>
      </c>
      <c r="C15332">
        <v>2025</v>
      </c>
      <c r="D15332" t="s">
        <v>58</v>
      </c>
      <c r="E15332" t="s">
        <v>45</v>
      </c>
      <c r="F15332" t="s">
        <v>50</v>
      </c>
      <c r="G15332" t="s">
        <v>101</v>
      </c>
      <c r="H15332" t="s">
        <v>255</v>
      </c>
      <c r="I15332" t="s">
        <v>671</v>
      </c>
    </row>
    <row r="15333" spans="1:10" hidden="1" x14ac:dyDescent="0.25">
      <c r="A15333" t="s">
        <v>138</v>
      </c>
      <c r="B15333" t="s">
        <v>128</v>
      </c>
      <c r="C15333">
        <v>2025</v>
      </c>
      <c r="D15333" t="s">
        <v>58</v>
      </c>
      <c r="E15333" t="s">
        <v>45</v>
      </c>
      <c r="F15333" t="s">
        <v>50</v>
      </c>
      <c r="G15333" t="s">
        <v>101</v>
      </c>
      <c r="H15333" t="s">
        <v>678</v>
      </c>
      <c r="I15333" t="s">
        <v>457</v>
      </c>
    </row>
    <row r="15334" spans="1:10" hidden="1" x14ac:dyDescent="0.25">
      <c r="A15334" t="s">
        <v>138</v>
      </c>
      <c r="B15334" t="s">
        <v>128</v>
      </c>
      <c r="C15334">
        <v>2025</v>
      </c>
      <c r="D15334" t="s">
        <v>58</v>
      </c>
      <c r="E15334" t="s">
        <v>45</v>
      </c>
      <c r="F15334" t="s">
        <v>50</v>
      </c>
      <c r="G15334" t="s">
        <v>101</v>
      </c>
      <c r="H15334" t="s">
        <v>678</v>
      </c>
      <c r="I15334" t="s">
        <v>465</v>
      </c>
    </row>
    <row r="15335" spans="1:10" hidden="1" x14ac:dyDescent="0.25">
      <c r="A15335" t="s">
        <v>138</v>
      </c>
      <c r="B15335" t="s">
        <v>128</v>
      </c>
      <c r="C15335">
        <v>2025</v>
      </c>
      <c r="D15335" t="s">
        <v>58</v>
      </c>
      <c r="E15335" t="s">
        <v>45</v>
      </c>
      <c r="F15335" t="s">
        <v>50</v>
      </c>
      <c r="G15335" t="s">
        <v>101</v>
      </c>
      <c r="H15335" t="s">
        <v>678</v>
      </c>
      <c r="I15335" t="s">
        <v>398</v>
      </c>
    </row>
    <row r="15336" spans="1:10" hidden="1" x14ac:dyDescent="0.25">
      <c r="A15336" t="s">
        <v>138</v>
      </c>
      <c r="B15336" t="s">
        <v>128</v>
      </c>
      <c r="C15336">
        <v>2025</v>
      </c>
      <c r="D15336" t="s">
        <v>58</v>
      </c>
      <c r="E15336" t="s">
        <v>45</v>
      </c>
      <c r="F15336" t="s">
        <v>50</v>
      </c>
      <c r="G15336" t="s">
        <v>101</v>
      </c>
      <c r="H15336" t="s">
        <v>678</v>
      </c>
      <c r="I15336" t="s">
        <v>503</v>
      </c>
    </row>
    <row r="15337" spans="1:10" hidden="1" x14ac:dyDescent="0.25">
      <c r="A15337" t="s">
        <v>138</v>
      </c>
      <c r="B15337" t="s">
        <v>128</v>
      </c>
      <c r="C15337">
        <v>2025</v>
      </c>
      <c r="D15337" t="s">
        <v>58</v>
      </c>
      <c r="E15337" t="s">
        <v>45</v>
      </c>
      <c r="F15337" t="s">
        <v>50</v>
      </c>
      <c r="G15337" t="s">
        <v>101</v>
      </c>
      <c r="H15337" t="s">
        <v>678</v>
      </c>
      <c r="I15337" t="s">
        <v>384</v>
      </c>
    </row>
    <row r="15338" spans="1:10" hidden="1" x14ac:dyDescent="0.25">
      <c r="A15338" t="s">
        <v>138</v>
      </c>
      <c r="B15338" t="s">
        <v>128</v>
      </c>
      <c r="C15338">
        <v>2025</v>
      </c>
      <c r="D15338" t="s">
        <v>58</v>
      </c>
      <c r="E15338" t="s">
        <v>45</v>
      </c>
      <c r="F15338" t="s">
        <v>50</v>
      </c>
      <c r="G15338" t="s">
        <v>101</v>
      </c>
      <c r="H15338" t="s">
        <v>678</v>
      </c>
      <c r="I15338" t="s">
        <v>414</v>
      </c>
    </row>
    <row r="15339" spans="1:10" hidden="1" x14ac:dyDescent="0.25">
      <c r="A15339" t="s">
        <v>138</v>
      </c>
      <c r="B15339" t="s">
        <v>128</v>
      </c>
      <c r="C15339">
        <v>2025</v>
      </c>
      <c r="D15339" t="s">
        <v>58</v>
      </c>
      <c r="E15339" t="s">
        <v>45</v>
      </c>
      <c r="F15339" t="s">
        <v>50</v>
      </c>
      <c r="G15339" t="s">
        <v>101</v>
      </c>
      <c r="H15339" t="s">
        <v>678</v>
      </c>
      <c r="I15339" t="s">
        <v>409</v>
      </c>
    </row>
    <row r="15340" spans="1:10" hidden="1" x14ac:dyDescent="0.25">
      <c r="A15340" t="s">
        <v>138</v>
      </c>
      <c r="B15340" t="s">
        <v>128</v>
      </c>
      <c r="C15340">
        <v>2025</v>
      </c>
      <c r="D15340" t="s">
        <v>58</v>
      </c>
      <c r="E15340" t="s">
        <v>45</v>
      </c>
      <c r="F15340" t="s">
        <v>50</v>
      </c>
      <c r="G15340" t="s">
        <v>101</v>
      </c>
      <c r="H15340" t="s">
        <v>678</v>
      </c>
      <c r="I15340" t="s">
        <v>417</v>
      </c>
    </row>
    <row r="15341" spans="1:10" hidden="1" x14ac:dyDescent="0.25">
      <c r="A15341" t="s">
        <v>138</v>
      </c>
      <c r="B15341" t="s">
        <v>128</v>
      </c>
      <c r="C15341">
        <v>2025</v>
      </c>
      <c r="D15341" t="s">
        <v>58</v>
      </c>
      <c r="E15341" t="s">
        <v>45</v>
      </c>
      <c r="F15341" t="s">
        <v>50</v>
      </c>
      <c r="G15341" t="s">
        <v>101</v>
      </c>
      <c r="H15341" t="s">
        <v>678</v>
      </c>
      <c r="I15341" t="s">
        <v>505</v>
      </c>
    </row>
    <row r="15342" spans="1:10" hidden="1" x14ac:dyDescent="0.25">
      <c r="A15342" t="s">
        <v>138</v>
      </c>
      <c r="B15342" t="s">
        <v>128</v>
      </c>
      <c r="C15342">
        <v>2025</v>
      </c>
      <c r="D15342" t="s">
        <v>58</v>
      </c>
      <c r="E15342" t="s">
        <v>45</v>
      </c>
      <c r="F15342" t="s">
        <v>50</v>
      </c>
      <c r="G15342" t="s">
        <v>101</v>
      </c>
      <c r="H15342" t="s">
        <v>678</v>
      </c>
      <c r="I15342" t="s">
        <v>403</v>
      </c>
      <c r="J15342" s="10">
        <v>2466.3599999999997</v>
      </c>
    </row>
    <row r="15343" spans="1:10" hidden="1" x14ac:dyDescent="0.25">
      <c r="A15343" t="s">
        <v>138</v>
      </c>
      <c r="B15343" t="s">
        <v>128</v>
      </c>
      <c r="C15343">
        <v>2025</v>
      </c>
      <c r="D15343" t="s">
        <v>58</v>
      </c>
      <c r="E15343" t="s">
        <v>45</v>
      </c>
      <c r="F15343" t="s">
        <v>50</v>
      </c>
      <c r="G15343" t="s">
        <v>101</v>
      </c>
      <c r="H15343" t="s">
        <v>678</v>
      </c>
      <c r="I15343" t="s">
        <v>457</v>
      </c>
    </row>
    <row r="15344" spans="1:10" hidden="1" x14ac:dyDescent="0.25">
      <c r="A15344" t="s">
        <v>138</v>
      </c>
      <c r="B15344" t="s">
        <v>128</v>
      </c>
      <c r="C15344">
        <v>2025</v>
      </c>
      <c r="D15344" t="s">
        <v>58</v>
      </c>
      <c r="E15344" t="s">
        <v>45</v>
      </c>
      <c r="F15344" t="s">
        <v>50</v>
      </c>
      <c r="G15344" t="s">
        <v>101</v>
      </c>
      <c r="H15344" t="s">
        <v>678</v>
      </c>
    </row>
    <row r="15345" spans="1:9" hidden="1" x14ac:dyDescent="0.25">
      <c r="A15345" t="s">
        <v>138</v>
      </c>
      <c r="B15345" t="s">
        <v>128</v>
      </c>
      <c r="C15345">
        <v>2025</v>
      </c>
      <c r="D15345" t="s">
        <v>58</v>
      </c>
      <c r="E15345" t="s">
        <v>45</v>
      </c>
      <c r="F15345" t="s">
        <v>50</v>
      </c>
      <c r="G15345" t="s">
        <v>101</v>
      </c>
      <c r="H15345" t="s">
        <v>678</v>
      </c>
    </row>
    <row r="15346" spans="1:9" hidden="1" x14ac:dyDescent="0.25">
      <c r="A15346" t="s">
        <v>138</v>
      </c>
      <c r="B15346" t="s">
        <v>128</v>
      </c>
      <c r="C15346">
        <v>2025</v>
      </c>
      <c r="D15346" t="s">
        <v>58</v>
      </c>
      <c r="E15346" t="s">
        <v>45</v>
      </c>
      <c r="F15346" t="s">
        <v>50</v>
      </c>
      <c r="G15346" t="s">
        <v>101</v>
      </c>
      <c r="H15346" t="s">
        <v>30</v>
      </c>
      <c r="I15346" t="s">
        <v>824</v>
      </c>
    </row>
    <row r="15347" spans="1:9" hidden="1" x14ac:dyDescent="0.25">
      <c r="A15347" t="s">
        <v>138</v>
      </c>
      <c r="B15347" t="s">
        <v>128</v>
      </c>
      <c r="C15347">
        <v>2025</v>
      </c>
      <c r="D15347" t="s">
        <v>58</v>
      </c>
      <c r="E15347" t="s">
        <v>45</v>
      </c>
      <c r="F15347" t="s">
        <v>50</v>
      </c>
      <c r="G15347" t="s">
        <v>101</v>
      </c>
      <c r="H15347" t="s">
        <v>30</v>
      </c>
      <c r="I15347" t="s">
        <v>417</v>
      </c>
    </row>
    <row r="15348" spans="1:9" hidden="1" x14ac:dyDescent="0.25">
      <c r="A15348" t="s">
        <v>138</v>
      </c>
      <c r="B15348" t="s">
        <v>128</v>
      </c>
      <c r="C15348">
        <v>2025</v>
      </c>
      <c r="D15348" t="s">
        <v>58</v>
      </c>
      <c r="E15348" t="s">
        <v>45</v>
      </c>
      <c r="F15348" t="s">
        <v>50</v>
      </c>
      <c r="G15348" t="s">
        <v>101</v>
      </c>
      <c r="H15348" t="s">
        <v>30</v>
      </c>
      <c r="I15348" t="s">
        <v>843</v>
      </c>
    </row>
    <row r="15349" spans="1:9" hidden="1" x14ac:dyDescent="0.25">
      <c r="A15349" t="s">
        <v>138</v>
      </c>
      <c r="B15349" t="s">
        <v>128</v>
      </c>
      <c r="C15349">
        <v>2025</v>
      </c>
      <c r="D15349" t="s">
        <v>58</v>
      </c>
      <c r="E15349" t="s">
        <v>45</v>
      </c>
      <c r="F15349" t="s">
        <v>50</v>
      </c>
      <c r="G15349" t="s">
        <v>101</v>
      </c>
      <c r="H15349" t="s">
        <v>30</v>
      </c>
      <c r="I15349" t="s">
        <v>668</v>
      </c>
    </row>
    <row r="15350" spans="1:9" hidden="1" x14ac:dyDescent="0.25">
      <c r="A15350" t="s">
        <v>138</v>
      </c>
      <c r="B15350" t="s">
        <v>128</v>
      </c>
      <c r="C15350">
        <v>2025</v>
      </c>
      <c r="D15350" t="s">
        <v>58</v>
      </c>
      <c r="E15350" t="s">
        <v>45</v>
      </c>
      <c r="F15350" t="s">
        <v>50</v>
      </c>
      <c r="G15350" t="s">
        <v>101</v>
      </c>
      <c r="H15350" t="s">
        <v>30</v>
      </c>
      <c r="I15350" t="s">
        <v>478</v>
      </c>
    </row>
    <row r="15351" spans="1:9" hidden="1" x14ac:dyDescent="0.25">
      <c r="A15351" t="s">
        <v>138</v>
      </c>
      <c r="B15351" t="s">
        <v>128</v>
      </c>
      <c r="C15351">
        <v>2025</v>
      </c>
      <c r="D15351" t="s">
        <v>58</v>
      </c>
      <c r="E15351" t="s">
        <v>45</v>
      </c>
      <c r="F15351" t="s">
        <v>50</v>
      </c>
      <c r="G15351" t="s">
        <v>101</v>
      </c>
      <c r="H15351" t="s">
        <v>30</v>
      </c>
      <c r="I15351" t="s">
        <v>409</v>
      </c>
    </row>
    <row r="15352" spans="1:9" hidden="1" x14ac:dyDescent="0.25">
      <c r="A15352" t="s">
        <v>138</v>
      </c>
      <c r="B15352" t="s">
        <v>128</v>
      </c>
      <c r="C15352">
        <v>2025</v>
      </c>
      <c r="D15352" t="s">
        <v>58</v>
      </c>
      <c r="E15352" t="s">
        <v>45</v>
      </c>
      <c r="F15352" t="s">
        <v>50</v>
      </c>
      <c r="G15352" t="s">
        <v>101</v>
      </c>
      <c r="H15352" t="s">
        <v>30</v>
      </c>
      <c r="I15352" t="s">
        <v>464</v>
      </c>
    </row>
    <row r="15353" spans="1:9" hidden="1" x14ac:dyDescent="0.25">
      <c r="A15353" t="s">
        <v>138</v>
      </c>
      <c r="B15353" t="s">
        <v>128</v>
      </c>
      <c r="C15353">
        <v>2025</v>
      </c>
      <c r="D15353" t="s">
        <v>58</v>
      </c>
      <c r="E15353" t="s">
        <v>45</v>
      </c>
      <c r="F15353" t="s">
        <v>50</v>
      </c>
      <c r="G15353" t="s">
        <v>101</v>
      </c>
      <c r="H15353" t="s">
        <v>30</v>
      </c>
      <c r="I15353" t="s">
        <v>662</v>
      </c>
    </row>
    <row r="15354" spans="1:9" hidden="1" x14ac:dyDescent="0.25">
      <c r="A15354" t="s">
        <v>138</v>
      </c>
      <c r="B15354" t="s">
        <v>128</v>
      </c>
      <c r="C15354">
        <v>2025</v>
      </c>
      <c r="D15354" t="s">
        <v>58</v>
      </c>
      <c r="E15354" t="s">
        <v>45</v>
      </c>
      <c r="F15354" t="s">
        <v>50</v>
      </c>
      <c r="G15354" t="s">
        <v>101</v>
      </c>
      <c r="H15354" t="s">
        <v>30</v>
      </c>
      <c r="I15354" t="s">
        <v>663</v>
      </c>
    </row>
    <row r="15355" spans="1:9" hidden="1" x14ac:dyDescent="0.25">
      <c r="A15355" t="s">
        <v>138</v>
      </c>
      <c r="B15355" t="s">
        <v>128</v>
      </c>
      <c r="C15355">
        <v>2025</v>
      </c>
      <c r="D15355" t="s">
        <v>58</v>
      </c>
      <c r="E15355" t="s">
        <v>45</v>
      </c>
      <c r="F15355" t="s">
        <v>50</v>
      </c>
      <c r="G15355" t="s">
        <v>101</v>
      </c>
      <c r="H15355" t="s">
        <v>30</v>
      </c>
      <c r="I15355" t="s">
        <v>664</v>
      </c>
    </row>
    <row r="15356" spans="1:9" hidden="1" x14ac:dyDescent="0.25">
      <c r="A15356" t="s">
        <v>138</v>
      </c>
      <c r="B15356" t="s">
        <v>128</v>
      </c>
      <c r="C15356">
        <v>2025</v>
      </c>
      <c r="D15356" t="s">
        <v>58</v>
      </c>
      <c r="E15356" t="s">
        <v>45</v>
      </c>
      <c r="F15356" t="s">
        <v>50</v>
      </c>
      <c r="G15356" t="s">
        <v>101</v>
      </c>
      <c r="H15356" t="s">
        <v>30</v>
      </c>
      <c r="I15356" t="s">
        <v>615</v>
      </c>
    </row>
    <row r="15357" spans="1:9" hidden="1" x14ac:dyDescent="0.25">
      <c r="A15357" t="s">
        <v>138</v>
      </c>
      <c r="B15357" t="s">
        <v>128</v>
      </c>
      <c r="C15357">
        <v>2025</v>
      </c>
      <c r="D15357" t="s">
        <v>58</v>
      </c>
      <c r="E15357" t="s">
        <v>45</v>
      </c>
      <c r="F15357" t="s">
        <v>50</v>
      </c>
      <c r="G15357" t="s">
        <v>101</v>
      </c>
      <c r="H15357" t="s">
        <v>30</v>
      </c>
      <c r="I15357" t="s">
        <v>526</v>
      </c>
    </row>
    <row r="15358" spans="1:9" hidden="1" x14ac:dyDescent="0.25">
      <c r="A15358" t="s">
        <v>138</v>
      </c>
      <c r="B15358" t="s">
        <v>128</v>
      </c>
      <c r="C15358">
        <v>2025</v>
      </c>
      <c r="D15358" t="s">
        <v>58</v>
      </c>
      <c r="E15358" t="s">
        <v>45</v>
      </c>
      <c r="F15358" t="s">
        <v>50</v>
      </c>
      <c r="G15358" t="s">
        <v>101</v>
      </c>
      <c r="H15358" t="s">
        <v>30</v>
      </c>
      <c r="I15358" t="s">
        <v>717</v>
      </c>
    </row>
    <row r="15359" spans="1:9" hidden="1" x14ac:dyDescent="0.25">
      <c r="A15359" t="s">
        <v>138</v>
      </c>
      <c r="B15359" t="s">
        <v>128</v>
      </c>
      <c r="C15359">
        <v>2025</v>
      </c>
      <c r="D15359" t="s">
        <v>58</v>
      </c>
      <c r="E15359" t="s">
        <v>45</v>
      </c>
      <c r="F15359" t="s">
        <v>50</v>
      </c>
      <c r="G15359" t="s">
        <v>101</v>
      </c>
      <c r="H15359" t="s">
        <v>30</v>
      </c>
      <c r="I15359" t="s">
        <v>375</v>
      </c>
    </row>
    <row r="15360" spans="1:9" hidden="1" x14ac:dyDescent="0.25">
      <c r="A15360" t="s">
        <v>138</v>
      </c>
      <c r="B15360" t="s">
        <v>128</v>
      </c>
      <c r="C15360">
        <v>2025</v>
      </c>
      <c r="D15360" t="s">
        <v>58</v>
      </c>
      <c r="E15360" t="s">
        <v>45</v>
      </c>
      <c r="F15360" t="s">
        <v>50</v>
      </c>
      <c r="G15360" t="s">
        <v>101</v>
      </c>
      <c r="H15360" t="s">
        <v>30</v>
      </c>
      <c r="I15360" t="s">
        <v>556</v>
      </c>
    </row>
    <row r="15361" spans="1:10" hidden="1" x14ac:dyDescent="0.25">
      <c r="A15361" t="s">
        <v>138</v>
      </c>
      <c r="B15361" t="s">
        <v>128</v>
      </c>
      <c r="C15361">
        <v>2025</v>
      </c>
      <c r="D15361" t="s">
        <v>58</v>
      </c>
      <c r="E15361" t="s">
        <v>45</v>
      </c>
      <c r="F15361" t="s">
        <v>50</v>
      </c>
      <c r="G15361" t="s">
        <v>101</v>
      </c>
      <c r="H15361" t="s">
        <v>30</v>
      </c>
      <c r="I15361" t="s">
        <v>591</v>
      </c>
    </row>
    <row r="15362" spans="1:10" hidden="1" x14ac:dyDescent="0.25">
      <c r="A15362" t="s">
        <v>138</v>
      </c>
      <c r="B15362" t="s">
        <v>128</v>
      </c>
      <c r="C15362">
        <v>2025</v>
      </c>
      <c r="D15362" t="s">
        <v>58</v>
      </c>
      <c r="E15362" t="s">
        <v>45</v>
      </c>
      <c r="F15362" t="s">
        <v>50</v>
      </c>
      <c r="G15362" t="s">
        <v>101</v>
      </c>
      <c r="H15362" t="s">
        <v>30</v>
      </c>
      <c r="I15362" t="s">
        <v>524</v>
      </c>
    </row>
    <row r="15363" spans="1:10" hidden="1" x14ac:dyDescent="0.25">
      <c r="A15363" t="s">
        <v>138</v>
      </c>
      <c r="B15363" t="s">
        <v>128</v>
      </c>
      <c r="C15363">
        <v>2025</v>
      </c>
      <c r="D15363" t="s">
        <v>58</v>
      </c>
      <c r="E15363" t="s">
        <v>45</v>
      </c>
      <c r="F15363" t="s">
        <v>50</v>
      </c>
      <c r="G15363" t="s">
        <v>101</v>
      </c>
      <c r="H15363" t="s">
        <v>30</v>
      </c>
      <c r="I15363" t="s">
        <v>403</v>
      </c>
    </row>
    <row r="15364" spans="1:10" hidden="1" x14ac:dyDescent="0.25">
      <c r="A15364" t="s">
        <v>138</v>
      </c>
      <c r="B15364" t="s">
        <v>128</v>
      </c>
      <c r="C15364">
        <v>2025</v>
      </c>
      <c r="D15364" t="s">
        <v>58</v>
      </c>
      <c r="E15364" t="s">
        <v>45</v>
      </c>
      <c r="F15364" t="s">
        <v>50</v>
      </c>
      <c r="G15364" t="s">
        <v>101</v>
      </c>
      <c r="H15364" t="s">
        <v>30</v>
      </c>
      <c r="I15364" t="s">
        <v>426</v>
      </c>
    </row>
    <row r="15365" spans="1:10" hidden="1" x14ac:dyDescent="0.25">
      <c r="A15365" t="s">
        <v>138</v>
      </c>
      <c r="B15365" t="s">
        <v>128</v>
      </c>
      <c r="C15365">
        <v>2025</v>
      </c>
      <c r="D15365" t="s">
        <v>58</v>
      </c>
      <c r="E15365" t="s">
        <v>45</v>
      </c>
      <c r="F15365" t="s">
        <v>50</v>
      </c>
      <c r="G15365" t="s">
        <v>101</v>
      </c>
      <c r="H15365" t="s">
        <v>30</v>
      </c>
      <c r="I15365" t="s">
        <v>607</v>
      </c>
    </row>
    <row r="15366" spans="1:10" hidden="1" x14ac:dyDescent="0.25">
      <c r="A15366" t="s">
        <v>138</v>
      </c>
      <c r="B15366" t="s">
        <v>128</v>
      </c>
      <c r="C15366">
        <v>2025</v>
      </c>
      <c r="D15366" t="s">
        <v>58</v>
      </c>
      <c r="E15366" t="s">
        <v>45</v>
      </c>
      <c r="F15366" t="s">
        <v>50</v>
      </c>
      <c r="G15366" t="s">
        <v>101</v>
      </c>
      <c r="H15366" t="s">
        <v>30</v>
      </c>
      <c r="I15366" t="s">
        <v>620</v>
      </c>
    </row>
    <row r="15367" spans="1:10" hidden="1" x14ac:dyDescent="0.25">
      <c r="A15367" t="s">
        <v>138</v>
      </c>
      <c r="B15367" t="s">
        <v>128</v>
      </c>
      <c r="C15367">
        <v>2025</v>
      </c>
      <c r="D15367" t="s">
        <v>58</v>
      </c>
      <c r="E15367" t="s">
        <v>45</v>
      </c>
      <c r="F15367" t="s">
        <v>50</v>
      </c>
      <c r="G15367" t="s">
        <v>101</v>
      </c>
      <c r="H15367" t="s">
        <v>30</v>
      </c>
    </row>
    <row r="15368" spans="1:10" hidden="1" x14ac:dyDescent="0.25">
      <c r="A15368" t="s">
        <v>138</v>
      </c>
      <c r="B15368" t="s">
        <v>128</v>
      </c>
      <c r="C15368">
        <v>2025</v>
      </c>
      <c r="D15368" t="s">
        <v>58</v>
      </c>
      <c r="E15368" t="s">
        <v>45</v>
      </c>
      <c r="F15368" t="s">
        <v>50</v>
      </c>
      <c r="G15368" t="s">
        <v>101</v>
      </c>
      <c r="H15368" t="s">
        <v>30</v>
      </c>
    </row>
    <row r="15369" spans="1:10" hidden="1" x14ac:dyDescent="0.25">
      <c r="A15369" t="s">
        <v>138</v>
      </c>
      <c r="B15369" t="s">
        <v>128</v>
      </c>
      <c r="C15369">
        <v>2025</v>
      </c>
      <c r="D15369" t="s">
        <v>58</v>
      </c>
      <c r="E15369" t="s">
        <v>45</v>
      </c>
      <c r="F15369" t="s">
        <v>50</v>
      </c>
      <c r="G15369" t="s">
        <v>101</v>
      </c>
      <c r="H15369" t="s">
        <v>30</v>
      </c>
    </row>
    <row r="15370" spans="1:10" hidden="1" x14ac:dyDescent="0.25">
      <c r="A15370" t="s">
        <v>138</v>
      </c>
      <c r="B15370" t="s">
        <v>128</v>
      </c>
      <c r="C15370">
        <v>2025</v>
      </c>
      <c r="D15370" t="s">
        <v>58</v>
      </c>
      <c r="E15370" t="s">
        <v>45</v>
      </c>
      <c r="F15370" t="s">
        <v>50</v>
      </c>
      <c r="G15370" t="s">
        <v>101</v>
      </c>
      <c r="H15370" t="s">
        <v>30</v>
      </c>
    </row>
    <row r="15371" spans="1:10" hidden="1" x14ac:dyDescent="0.25">
      <c r="A15371" t="s">
        <v>138</v>
      </c>
      <c r="B15371" t="s">
        <v>128</v>
      </c>
      <c r="C15371">
        <v>2025</v>
      </c>
      <c r="D15371" t="s">
        <v>58</v>
      </c>
      <c r="E15371" t="s">
        <v>45</v>
      </c>
      <c r="F15371" t="s">
        <v>50</v>
      </c>
      <c r="G15371" t="s">
        <v>101</v>
      </c>
      <c r="H15371" t="s">
        <v>30</v>
      </c>
    </row>
    <row r="15372" spans="1:10" hidden="1" x14ac:dyDescent="0.25">
      <c r="A15372" t="s">
        <v>138</v>
      </c>
      <c r="B15372" t="s">
        <v>128</v>
      </c>
      <c r="C15372">
        <v>2025</v>
      </c>
      <c r="D15372" t="s">
        <v>58</v>
      </c>
      <c r="E15372" t="s">
        <v>45</v>
      </c>
      <c r="F15372" t="s">
        <v>50</v>
      </c>
      <c r="G15372" t="s">
        <v>101</v>
      </c>
      <c r="H15372" t="s">
        <v>30</v>
      </c>
    </row>
    <row r="15373" spans="1:10" hidden="1" x14ac:dyDescent="0.25">
      <c r="A15373" t="s">
        <v>138</v>
      </c>
      <c r="B15373" t="s">
        <v>128</v>
      </c>
      <c r="C15373">
        <v>2025</v>
      </c>
      <c r="D15373" t="s">
        <v>58</v>
      </c>
      <c r="E15373" t="s">
        <v>45</v>
      </c>
      <c r="F15373" t="s">
        <v>287</v>
      </c>
      <c r="G15373" t="s">
        <v>287</v>
      </c>
      <c r="H15373" t="s">
        <v>288</v>
      </c>
      <c r="I15373" t="s">
        <v>403</v>
      </c>
    </row>
    <row r="15374" spans="1:10" hidden="1" x14ac:dyDescent="0.25">
      <c r="A15374" t="s">
        <v>138</v>
      </c>
      <c r="B15374" t="s">
        <v>128</v>
      </c>
      <c r="C15374">
        <v>2025</v>
      </c>
      <c r="D15374" t="s">
        <v>58</v>
      </c>
      <c r="E15374" t="s">
        <v>112</v>
      </c>
      <c r="F15374" t="s">
        <v>117</v>
      </c>
      <c r="G15374" t="s">
        <v>53</v>
      </c>
      <c r="H15374" t="s">
        <v>256</v>
      </c>
    </row>
    <row r="15375" spans="1:10" hidden="1" x14ac:dyDescent="0.25">
      <c r="A15375" t="s">
        <v>138</v>
      </c>
      <c r="B15375" t="s">
        <v>128</v>
      </c>
      <c r="C15375">
        <v>2025</v>
      </c>
      <c r="D15375" t="s">
        <v>58</v>
      </c>
      <c r="E15375" t="s">
        <v>112</v>
      </c>
      <c r="F15375" t="s">
        <v>117</v>
      </c>
      <c r="G15375" t="s">
        <v>53</v>
      </c>
      <c r="H15375" t="s">
        <v>335</v>
      </c>
      <c r="I15375" t="s">
        <v>475</v>
      </c>
    </row>
    <row r="15376" spans="1:10" hidden="1" x14ac:dyDescent="0.25">
      <c r="A15376" t="s">
        <v>138</v>
      </c>
      <c r="B15376" t="s">
        <v>128</v>
      </c>
      <c r="C15376">
        <v>2025</v>
      </c>
      <c r="D15376" t="s">
        <v>58</v>
      </c>
      <c r="E15376" t="s">
        <v>112</v>
      </c>
      <c r="F15376" t="s">
        <v>117</v>
      </c>
      <c r="G15376" t="s">
        <v>53</v>
      </c>
      <c r="H15376" t="s">
        <v>257</v>
      </c>
      <c r="I15376" t="s">
        <v>406</v>
      </c>
      <c r="J15376" s="10">
        <v>680295</v>
      </c>
    </row>
    <row r="15377" spans="1:10" hidden="1" x14ac:dyDescent="0.25">
      <c r="A15377" t="s">
        <v>138</v>
      </c>
      <c r="B15377" t="s">
        <v>128</v>
      </c>
      <c r="C15377">
        <v>2025</v>
      </c>
      <c r="D15377" t="s">
        <v>58</v>
      </c>
      <c r="E15377" t="s">
        <v>112</v>
      </c>
      <c r="F15377" t="s">
        <v>117</v>
      </c>
      <c r="G15377" t="s">
        <v>53</v>
      </c>
      <c r="H15377" t="s">
        <v>257</v>
      </c>
      <c r="I15377" t="s">
        <v>408</v>
      </c>
    </row>
    <row r="15378" spans="1:10" hidden="1" x14ac:dyDescent="0.25">
      <c r="A15378" t="s">
        <v>138</v>
      </c>
      <c r="B15378" t="s">
        <v>128</v>
      </c>
      <c r="C15378">
        <v>2025</v>
      </c>
      <c r="D15378" t="s">
        <v>58</v>
      </c>
      <c r="E15378" t="s">
        <v>112</v>
      </c>
      <c r="F15378" t="s">
        <v>117</v>
      </c>
      <c r="G15378" t="s">
        <v>53</v>
      </c>
      <c r="H15378" t="s">
        <v>257</v>
      </c>
      <c r="I15378" t="s">
        <v>421</v>
      </c>
    </row>
    <row r="15379" spans="1:10" hidden="1" x14ac:dyDescent="0.25">
      <c r="A15379" t="s">
        <v>138</v>
      </c>
      <c r="B15379" t="s">
        <v>128</v>
      </c>
      <c r="C15379">
        <v>2025</v>
      </c>
      <c r="D15379" t="s">
        <v>58</v>
      </c>
      <c r="E15379" t="s">
        <v>112</v>
      </c>
      <c r="F15379" t="s">
        <v>117</v>
      </c>
      <c r="G15379" t="s">
        <v>53</v>
      </c>
      <c r="H15379" t="s">
        <v>257</v>
      </c>
      <c r="I15379" t="s">
        <v>407</v>
      </c>
    </row>
    <row r="15380" spans="1:10" hidden="1" x14ac:dyDescent="0.25">
      <c r="A15380" t="s">
        <v>138</v>
      </c>
      <c r="B15380" t="s">
        <v>128</v>
      </c>
      <c r="C15380">
        <v>2025</v>
      </c>
      <c r="D15380" t="s">
        <v>58</v>
      </c>
      <c r="E15380" t="s">
        <v>112</v>
      </c>
      <c r="F15380" t="s">
        <v>117</v>
      </c>
      <c r="G15380" t="s">
        <v>53</v>
      </c>
      <c r="H15380" t="s">
        <v>257</v>
      </c>
      <c r="I15380" t="s">
        <v>854</v>
      </c>
      <c r="J15380" s="3">
        <v>225000</v>
      </c>
    </row>
    <row r="15381" spans="1:10" hidden="1" x14ac:dyDescent="0.25">
      <c r="A15381" t="s">
        <v>138</v>
      </c>
      <c r="B15381" t="s">
        <v>128</v>
      </c>
      <c r="C15381">
        <v>2025</v>
      </c>
      <c r="D15381" t="s">
        <v>58</v>
      </c>
      <c r="E15381" t="s">
        <v>112</v>
      </c>
      <c r="F15381" t="s">
        <v>117</v>
      </c>
      <c r="G15381" t="s">
        <v>53</v>
      </c>
      <c r="H15381" t="s">
        <v>257</v>
      </c>
    </row>
    <row r="15382" spans="1:10" hidden="1" x14ac:dyDescent="0.25">
      <c r="A15382" t="s">
        <v>138</v>
      </c>
      <c r="B15382" t="s">
        <v>128</v>
      </c>
      <c r="C15382">
        <v>2025</v>
      </c>
      <c r="D15382" t="s">
        <v>58</v>
      </c>
      <c r="E15382" t="s">
        <v>112</v>
      </c>
      <c r="F15382" t="s">
        <v>117</v>
      </c>
      <c r="G15382" t="s">
        <v>53</v>
      </c>
      <c r="H15382" t="s">
        <v>257</v>
      </c>
    </row>
    <row r="15383" spans="1:10" hidden="1" x14ac:dyDescent="0.25">
      <c r="A15383" t="s">
        <v>138</v>
      </c>
      <c r="B15383" t="s">
        <v>128</v>
      </c>
      <c r="C15383">
        <v>2025</v>
      </c>
      <c r="D15383" t="s">
        <v>58</v>
      </c>
      <c r="E15383" t="s">
        <v>112</v>
      </c>
      <c r="F15383" t="s">
        <v>117</v>
      </c>
      <c r="G15383" t="s">
        <v>53</v>
      </c>
      <c r="H15383" t="s">
        <v>258</v>
      </c>
    </row>
    <row r="15384" spans="1:10" hidden="1" x14ac:dyDescent="0.25">
      <c r="A15384" t="s">
        <v>138</v>
      </c>
      <c r="B15384" t="s">
        <v>128</v>
      </c>
      <c r="C15384">
        <v>2025</v>
      </c>
      <c r="D15384" t="s">
        <v>58</v>
      </c>
      <c r="E15384" t="s">
        <v>112</v>
      </c>
      <c r="F15384" t="s">
        <v>117</v>
      </c>
      <c r="G15384" t="s">
        <v>53</v>
      </c>
      <c r="H15384" t="s">
        <v>259</v>
      </c>
      <c r="I15384" t="s">
        <v>442</v>
      </c>
    </row>
    <row r="15385" spans="1:10" hidden="1" x14ac:dyDescent="0.25">
      <c r="A15385" t="s">
        <v>138</v>
      </c>
      <c r="B15385" t="s">
        <v>128</v>
      </c>
      <c r="C15385">
        <v>2025</v>
      </c>
      <c r="D15385" t="s">
        <v>58</v>
      </c>
      <c r="E15385" t="s">
        <v>112</v>
      </c>
      <c r="F15385" t="s">
        <v>117</v>
      </c>
      <c r="G15385" t="s">
        <v>53</v>
      </c>
      <c r="H15385" t="s">
        <v>257</v>
      </c>
      <c r="I15385" t="s">
        <v>408</v>
      </c>
      <c r="J15385" s="3">
        <v>8649419</v>
      </c>
    </row>
    <row r="15386" spans="1:10" hidden="1" x14ac:dyDescent="0.25">
      <c r="A15386" t="s">
        <v>138</v>
      </c>
      <c r="B15386" t="s">
        <v>128</v>
      </c>
      <c r="C15386">
        <v>2025</v>
      </c>
      <c r="D15386" t="s">
        <v>58</v>
      </c>
      <c r="E15386" t="s">
        <v>112</v>
      </c>
      <c r="F15386" t="s">
        <v>117</v>
      </c>
      <c r="G15386" t="s">
        <v>53</v>
      </c>
      <c r="H15386" t="s">
        <v>259</v>
      </c>
      <c r="I15386" t="s">
        <v>409</v>
      </c>
    </row>
    <row r="15387" spans="1:10" hidden="1" x14ac:dyDescent="0.25">
      <c r="A15387" t="s">
        <v>138</v>
      </c>
      <c r="B15387" t="s">
        <v>128</v>
      </c>
      <c r="C15387">
        <v>2025</v>
      </c>
      <c r="D15387" t="s">
        <v>58</v>
      </c>
      <c r="E15387" t="s">
        <v>112</v>
      </c>
      <c r="F15387" t="s">
        <v>117</v>
      </c>
      <c r="G15387" t="s">
        <v>53</v>
      </c>
      <c r="H15387" t="s">
        <v>259</v>
      </c>
      <c r="I15387" t="s">
        <v>671</v>
      </c>
      <c r="J15387" s="10">
        <v>1661220</v>
      </c>
    </row>
    <row r="15388" spans="1:10" hidden="1" x14ac:dyDescent="0.25">
      <c r="A15388" t="s">
        <v>138</v>
      </c>
      <c r="B15388" t="s">
        <v>128</v>
      </c>
      <c r="C15388">
        <v>2025</v>
      </c>
      <c r="D15388" t="s">
        <v>58</v>
      </c>
      <c r="E15388" t="s">
        <v>112</v>
      </c>
      <c r="F15388" t="s">
        <v>117</v>
      </c>
      <c r="G15388" t="s">
        <v>53</v>
      </c>
      <c r="H15388" t="s">
        <v>259</v>
      </c>
      <c r="I15388" t="s">
        <v>676</v>
      </c>
    </row>
    <row r="15389" spans="1:10" hidden="1" x14ac:dyDescent="0.25">
      <c r="A15389" t="s">
        <v>138</v>
      </c>
      <c r="B15389" t="s">
        <v>128</v>
      </c>
      <c r="C15389">
        <v>2025</v>
      </c>
      <c r="D15389" t="s">
        <v>58</v>
      </c>
      <c r="E15389" t="s">
        <v>112</v>
      </c>
      <c r="F15389" t="s">
        <v>117</v>
      </c>
      <c r="G15389" t="s">
        <v>53</v>
      </c>
      <c r="H15389" t="s">
        <v>259</v>
      </c>
      <c r="I15389" t="s">
        <v>549</v>
      </c>
    </row>
    <row r="15390" spans="1:10" hidden="1" x14ac:dyDescent="0.25">
      <c r="A15390" t="s">
        <v>138</v>
      </c>
      <c r="B15390" t="s">
        <v>128</v>
      </c>
      <c r="C15390">
        <v>2025</v>
      </c>
      <c r="D15390" t="s">
        <v>58</v>
      </c>
      <c r="E15390" t="s">
        <v>112</v>
      </c>
      <c r="F15390" t="s">
        <v>117</v>
      </c>
      <c r="G15390" t="s">
        <v>53</v>
      </c>
      <c r="H15390" t="s">
        <v>259</v>
      </c>
      <c r="I15390" t="s">
        <v>705</v>
      </c>
      <c r="J15390" s="10">
        <v>58758040</v>
      </c>
    </row>
    <row r="15391" spans="1:10" hidden="1" x14ac:dyDescent="0.25">
      <c r="A15391" t="s">
        <v>138</v>
      </c>
      <c r="B15391" t="s">
        <v>128</v>
      </c>
      <c r="C15391">
        <v>2025</v>
      </c>
      <c r="D15391" t="s">
        <v>58</v>
      </c>
      <c r="E15391" t="s">
        <v>112</v>
      </c>
      <c r="F15391" t="s">
        <v>117</v>
      </c>
      <c r="G15391" t="s">
        <v>53</v>
      </c>
      <c r="H15391" t="s">
        <v>259</v>
      </c>
      <c r="I15391" t="s">
        <v>913</v>
      </c>
      <c r="J15391" s="10">
        <v>460000</v>
      </c>
    </row>
    <row r="15392" spans="1:10" hidden="1" x14ac:dyDescent="0.25">
      <c r="A15392" t="s">
        <v>138</v>
      </c>
      <c r="B15392" t="s">
        <v>128</v>
      </c>
      <c r="C15392">
        <v>2025</v>
      </c>
      <c r="D15392" t="s">
        <v>58</v>
      </c>
      <c r="E15392" t="s">
        <v>112</v>
      </c>
      <c r="F15392" t="s">
        <v>117</v>
      </c>
      <c r="G15392" t="s">
        <v>334</v>
      </c>
      <c r="H15392" t="s">
        <v>335</v>
      </c>
      <c r="I15392" t="s">
        <v>475</v>
      </c>
    </row>
    <row r="15393" spans="1:10" hidden="1" x14ac:dyDescent="0.25">
      <c r="A15393" t="s">
        <v>138</v>
      </c>
      <c r="B15393" t="s">
        <v>128</v>
      </c>
      <c r="C15393">
        <v>2025</v>
      </c>
      <c r="D15393" t="s">
        <v>58</v>
      </c>
      <c r="E15393" t="s">
        <v>112</v>
      </c>
      <c r="F15393" t="s">
        <v>117</v>
      </c>
      <c r="G15393" t="s">
        <v>318</v>
      </c>
      <c r="H15393" t="s">
        <v>180</v>
      </c>
      <c r="I15393" t="s">
        <v>671</v>
      </c>
    </row>
    <row r="15394" spans="1:10" hidden="1" x14ac:dyDescent="0.25">
      <c r="A15394" t="s">
        <v>138</v>
      </c>
      <c r="B15394" t="s">
        <v>128</v>
      </c>
      <c r="C15394">
        <v>2025</v>
      </c>
      <c r="D15394" t="s">
        <v>58</v>
      </c>
      <c r="E15394" t="s">
        <v>112</v>
      </c>
      <c r="F15394" t="s">
        <v>117</v>
      </c>
      <c r="G15394" t="s">
        <v>318</v>
      </c>
      <c r="H15394" t="s">
        <v>180</v>
      </c>
      <c r="I15394" t="s">
        <v>505</v>
      </c>
    </row>
    <row r="15395" spans="1:10" hidden="1" x14ac:dyDescent="0.25">
      <c r="A15395" t="s">
        <v>138</v>
      </c>
      <c r="B15395" t="s">
        <v>128</v>
      </c>
      <c r="C15395">
        <v>2025</v>
      </c>
      <c r="D15395" t="s">
        <v>58</v>
      </c>
      <c r="E15395" t="s">
        <v>112</v>
      </c>
      <c r="F15395" t="s">
        <v>117</v>
      </c>
      <c r="G15395" t="s">
        <v>318</v>
      </c>
      <c r="H15395" t="s">
        <v>180</v>
      </c>
      <c r="I15395" t="s">
        <v>413</v>
      </c>
      <c r="J15395" s="10">
        <v>2321360</v>
      </c>
    </row>
    <row r="15396" spans="1:10" hidden="1" x14ac:dyDescent="0.25">
      <c r="A15396" t="s">
        <v>138</v>
      </c>
      <c r="B15396" t="s">
        <v>128</v>
      </c>
      <c r="C15396">
        <v>2025</v>
      </c>
      <c r="D15396" t="s">
        <v>58</v>
      </c>
      <c r="E15396" t="s">
        <v>112</v>
      </c>
      <c r="F15396" t="s">
        <v>117</v>
      </c>
      <c r="G15396" t="s">
        <v>318</v>
      </c>
      <c r="H15396" t="s">
        <v>180</v>
      </c>
      <c r="I15396" t="s">
        <v>414</v>
      </c>
      <c r="J15396" s="10">
        <v>570000</v>
      </c>
    </row>
    <row r="15397" spans="1:10" hidden="1" x14ac:dyDescent="0.25">
      <c r="A15397" t="s">
        <v>138</v>
      </c>
      <c r="B15397" t="s">
        <v>128</v>
      </c>
      <c r="C15397">
        <v>2025</v>
      </c>
      <c r="D15397" t="s">
        <v>58</v>
      </c>
      <c r="E15397" t="s">
        <v>112</v>
      </c>
      <c r="F15397" t="s">
        <v>117</v>
      </c>
      <c r="G15397" t="s">
        <v>318</v>
      </c>
      <c r="H15397" t="s">
        <v>180</v>
      </c>
      <c r="I15397" t="s">
        <v>676</v>
      </c>
    </row>
    <row r="15398" spans="1:10" hidden="1" x14ac:dyDescent="0.25">
      <c r="A15398" t="s">
        <v>138</v>
      </c>
      <c r="B15398" t="s">
        <v>128</v>
      </c>
      <c r="C15398">
        <v>2025</v>
      </c>
      <c r="D15398" t="s">
        <v>58</v>
      </c>
      <c r="E15398" t="s">
        <v>112</v>
      </c>
      <c r="F15398" t="s">
        <v>117</v>
      </c>
      <c r="G15398" t="s">
        <v>318</v>
      </c>
      <c r="H15398" t="s">
        <v>180</v>
      </c>
      <c r="I15398" t="s">
        <v>503</v>
      </c>
    </row>
    <row r="15399" spans="1:10" hidden="1" x14ac:dyDescent="0.25">
      <c r="A15399" t="s">
        <v>138</v>
      </c>
      <c r="B15399" t="s">
        <v>128</v>
      </c>
      <c r="C15399">
        <v>2025</v>
      </c>
      <c r="D15399" t="s">
        <v>58</v>
      </c>
      <c r="E15399" t="s">
        <v>112</v>
      </c>
      <c r="F15399" t="s">
        <v>117</v>
      </c>
      <c r="G15399" t="s">
        <v>318</v>
      </c>
      <c r="H15399" t="s">
        <v>550</v>
      </c>
    </row>
    <row r="15400" spans="1:10" hidden="1" x14ac:dyDescent="0.25">
      <c r="A15400" t="s">
        <v>138</v>
      </c>
      <c r="B15400" t="s">
        <v>128</v>
      </c>
      <c r="C15400">
        <v>2025</v>
      </c>
      <c r="D15400" t="s">
        <v>58</v>
      </c>
      <c r="E15400" t="s">
        <v>112</v>
      </c>
      <c r="F15400" t="s">
        <v>117</v>
      </c>
      <c r="G15400" t="s">
        <v>318</v>
      </c>
      <c r="H15400" t="s">
        <v>279</v>
      </c>
      <c r="I15400" t="s">
        <v>414</v>
      </c>
      <c r="J15400" s="10">
        <v>1052000</v>
      </c>
    </row>
    <row r="15401" spans="1:10" hidden="1" x14ac:dyDescent="0.25">
      <c r="A15401" t="s">
        <v>138</v>
      </c>
      <c r="B15401" t="s">
        <v>128</v>
      </c>
      <c r="C15401">
        <v>2025</v>
      </c>
      <c r="D15401" t="s">
        <v>58</v>
      </c>
      <c r="E15401" t="s">
        <v>112</v>
      </c>
      <c r="F15401" t="s">
        <v>117</v>
      </c>
      <c r="G15401" t="s">
        <v>318</v>
      </c>
      <c r="H15401" t="s">
        <v>279</v>
      </c>
      <c r="I15401" t="s">
        <v>505</v>
      </c>
      <c r="J15401" s="10">
        <v>1742010</v>
      </c>
    </row>
    <row r="15402" spans="1:10" hidden="1" x14ac:dyDescent="0.25">
      <c r="A15402" t="s">
        <v>138</v>
      </c>
      <c r="B15402" t="s">
        <v>128</v>
      </c>
      <c r="C15402">
        <v>2025</v>
      </c>
      <c r="D15402" t="s">
        <v>58</v>
      </c>
      <c r="E15402" t="s">
        <v>112</v>
      </c>
      <c r="F15402" t="s">
        <v>117</v>
      </c>
      <c r="G15402" t="s">
        <v>318</v>
      </c>
      <c r="H15402" t="s">
        <v>279</v>
      </c>
    </row>
    <row r="15403" spans="1:10" hidden="1" x14ac:dyDescent="0.25">
      <c r="A15403" t="s">
        <v>138</v>
      </c>
      <c r="B15403" t="s">
        <v>128</v>
      </c>
      <c r="C15403">
        <v>2025</v>
      </c>
      <c r="D15403" t="s">
        <v>58</v>
      </c>
      <c r="E15403" t="s">
        <v>112</v>
      </c>
      <c r="F15403" t="s">
        <v>117</v>
      </c>
      <c r="G15403" t="s">
        <v>318</v>
      </c>
      <c r="H15403" t="s">
        <v>279</v>
      </c>
    </row>
    <row r="15404" spans="1:10" hidden="1" x14ac:dyDescent="0.25">
      <c r="A15404" t="s">
        <v>138</v>
      </c>
      <c r="B15404" t="s">
        <v>128</v>
      </c>
      <c r="C15404">
        <v>2025</v>
      </c>
      <c r="D15404" t="s">
        <v>58</v>
      </c>
      <c r="E15404" t="s">
        <v>112</v>
      </c>
      <c r="F15404" t="s">
        <v>117</v>
      </c>
      <c r="G15404" t="s">
        <v>318</v>
      </c>
      <c r="H15404" t="s">
        <v>279</v>
      </c>
    </row>
    <row r="15405" spans="1:10" hidden="1" x14ac:dyDescent="0.25">
      <c r="A15405" t="s">
        <v>138</v>
      </c>
      <c r="B15405" t="s">
        <v>128</v>
      </c>
      <c r="C15405">
        <v>2025</v>
      </c>
      <c r="D15405" t="s">
        <v>58</v>
      </c>
      <c r="E15405" t="s">
        <v>112</v>
      </c>
      <c r="F15405" t="s">
        <v>117</v>
      </c>
      <c r="G15405" t="s">
        <v>665</v>
      </c>
      <c r="H15405" t="s">
        <v>550</v>
      </c>
      <c r="I15405" t="s">
        <v>505</v>
      </c>
      <c r="J15405" s="3">
        <v>2597963</v>
      </c>
    </row>
    <row r="15406" spans="1:10" hidden="1" x14ac:dyDescent="0.25">
      <c r="A15406" t="s">
        <v>138</v>
      </c>
      <c r="B15406" t="s">
        <v>128</v>
      </c>
      <c r="C15406">
        <v>2025</v>
      </c>
      <c r="D15406" t="s">
        <v>58</v>
      </c>
      <c r="E15406" t="s">
        <v>112</v>
      </c>
      <c r="F15406" t="s">
        <v>117</v>
      </c>
      <c r="G15406" t="s">
        <v>665</v>
      </c>
      <c r="H15406" t="s">
        <v>550</v>
      </c>
      <c r="I15406" t="s">
        <v>676</v>
      </c>
    </row>
    <row r="15407" spans="1:10" hidden="1" x14ac:dyDescent="0.25">
      <c r="A15407" t="s">
        <v>138</v>
      </c>
      <c r="B15407" t="s">
        <v>128</v>
      </c>
      <c r="C15407">
        <v>2025</v>
      </c>
      <c r="D15407" t="s">
        <v>58</v>
      </c>
      <c r="E15407" t="s">
        <v>112</v>
      </c>
      <c r="F15407" t="s">
        <v>117</v>
      </c>
      <c r="G15407" t="s">
        <v>47</v>
      </c>
      <c r="H15407" t="s">
        <v>677</v>
      </c>
      <c r="I15407" t="s">
        <v>408</v>
      </c>
    </row>
    <row r="15408" spans="1:10" hidden="1" x14ac:dyDescent="0.25">
      <c r="A15408" t="s">
        <v>138</v>
      </c>
      <c r="B15408" t="s">
        <v>128</v>
      </c>
      <c r="C15408">
        <v>2025</v>
      </c>
      <c r="D15408" t="s">
        <v>58</v>
      </c>
      <c r="E15408" t="s">
        <v>112</v>
      </c>
      <c r="F15408" t="s">
        <v>117</v>
      </c>
      <c r="G15408" t="s">
        <v>47</v>
      </c>
      <c r="H15408" t="s">
        <v>677</v>
      </c>
      <c r="I15408" t="s">
        <v>739</v>
      </c>
    </row>
    <row r="15409" spans="1:10" hidden="1" x14ac:dyDescent="0.25">
      <c r="A15409" t="s">
        <v>138</v>
      </c>
      <c r="B15409" t="s">
        <v>128</v>
      </c>
      <c r="C15409">
        <v>2025</v>
      </c>
      <c r="D15409" t="s">
        <v>58</v>
      </c>
      <c r="E15409" t="s">
        <v>112</v>
      </c>
      <c r="F15409" t="s">
        <v>117</v>
      </c>
      <c r="G15409" t="s">
        <v>319</v>
      </c>
      <c r="H15409" t="s">
        <v>181</v>
      </c>
    </row>
    <row r="15410" spans="1:10" hidden="1" x14ac:dyDescent="0.25">
      <c r="A15410" t="s">
        <v>138</v>
      </c>
      <c r="B15410" t="s">
        <v>128</v>
      </c>
      <c r="C15410">
        <v>2025</v>
      </c>
      <c r="D15410" t="s">
        <v>58</v>
      </c>
      <c r="E15410" t="s">
        <v>112</v>
      </c>
      <c r="F15410" t="s">
        <v>117</v>
      </c>
      <c r="G15410" t="s">
        <v>319</v>
      </c>
      <c r="H15410" t="s">
        <v>320</v>
      </c>
    </row>
    <row r="15411" spans="1:10" hidden="1" x14ac:dyDescent="0.25">
      <c r="A15411" t="s">
        <v>44</v>
      </c>
      <c r="B15411" t="s">
        <v>128</v>
      </c>
      <c r="C15411">
        <v>2025</v>
      </c>
      <c r="D15411" t="s">
        <v>58</v>
      </c>
      <c r="E15411" t="s">
        <v>52</v>
      </c>
      <c r="F15411" t="s">
        <v>142</v>
      </c>
      <c r="G15411" t="s">
        <v>301</v>
      </c>
      <c r="H15411" t="s">
        <v>210</v>
      </c>
      <c r="I15411" t="s">
        <v>374</v>
      </c>
      <c r="J15411" s="236">
        <v>239027019.66</v>
      </c>
    </row>
    <row r="15412" spans="1:10" hidden="1" x14ac:dyDescent="0.25">
      <c r="A15412" t="s">
        <v>44</v>
      </c>
      <c r="B15412" t="s">
        <v>128</v>
      </c>
      <c r="C15412">
        <v>2025</v>
      </c>
      <c r="D15412" t="s">
        <v>58</v>
      </c>
      <c r="E15412" t="s">
        <v>52</v>
      </c>
      <c r="F15412" t="s">
        <v>152</v>
      </c>
      <c r="G15412" t="s">
        <v>149</v>
      </c>
      <c r="H15412" t="s">
        <v>211</v>
      </c>
    </row>
    <row r="15413" spans="1:10" hidden="1" x14ac:dyDescent="0.25">
      <c r="A15413" t="s">
        <v>44</v>
      </c>
      <c r="B15413" t="s">
        <v>128</v>
      </c>
      <c r="C15413">
        <v>2025</v>
      </c>
      <c r="D15413" t="s">
        <v>58</v>
      </c>
      <c r="E15413" t="s">
        <v>52</v>
      </c>
      <c r="F15413" t="s">
        <v>152</v>
      </c>
      <c r="G15413" t="s">
        <v>213</v>
      </c>
      <c r="H15413" t="s">
        <v>214</v>
      </c>
    </row>
    <row r="15414" spans="1:10" hidden="1" x14ac:dyDescent="0.25">
      <c r="A15414" t="s">
        <v>44</v>
      </c>
      <c r="B15414" t="s">
        <v>128</v>
      </c>
      <c r="C15414">
        <v>2025</v>
      </c>
      <c r="D15414" t="s">
        <v>58</v>
      </c>
      <c r="E15414" t="s">
        <v>52</v>
      </c>
      <c r="F15414" t="s">
        <v>152</v>
      </c>
      <c r="G15414" t="s">
        <v>217</v>
      </c>
      <c r="H15414" t="s">
        <v>218</v>
      </c>
    </row>
    <row r="15415" spans="1:10" hidden="1" x14ac:dyDescent="0.25">
      <c r="A15415" t="s">
        <v>44</v>
      </c>
      <c r="B15415" t="s">
        <v>128</v>
      </c>
      <c r="C15415">
        <v>2025</v>
      </c>
      <c r="D15415" t="s">
        <v>58</v>
      </c>
      <c r="E15415" t="s">
        <v>52</v>
      </c>
      <c r="F15415" t="s">
        <v>142</v>
      </c>
      <c r="G15415" t="s">
        <v>300</v>
      </c>
      <c r="H15415" t="s">
        <v>224</v>
      </c>
      <c r="J15415" s="3">
        <v>-8823395.6799999997</v>
      </c>
    </row>
    <row r="15416" spans="1:10" hidden="1" x14ac:dyDescent="0.25">
      <c r="A15416" t="s">
        <v>44</v>
      </c>
      <c r="B15416" t="s">
        <v>128</v>
      </c>
      <c r="C15416">
        <v>2025</v>
      </c>
      <c r="D15416" t="s">
        <v>58</v>
      </c>
      <c r="E15416" t="s">
        <v>52</v>
      </c>
      <c r="F15416" t="s">
        <v>142</v>
      </c>
      <c r="G15416" t="s">
        <v>300</v>
      </c>
      <c r="H15416" t="s">
        <v>303</v>
      </c>
    </row>
    <row r="15417" spans="1:10" hidden="1" x14ac:dyDescent="0.25">
      <c r="A15417" t="s">
        <v>44</v>
      </c>
      <c r="B15417" t="s">
        <v>128</v>
      </c>
      <c r="C15417">
        <v>2025</v>
      </c>
      <c r="D15417" t="s">
        <v>58</v>
      </c>
      <c r="E15417" t="s">
        <v>52</v>
      </c>
      <c r="F15417" t="s">
        <v>142</v>
      </c>
      <c r="G15417" t="s">
        <v>270</v>
      </c>
      <c r="H15417" t="s">
        <v>269</v>
      </c>
    </row>
    <row r="15418" spans="1:10" hidden="1" x14ac:dyDescent="0.25">
      <c r="A15418" t="s">
        <v>44</v>
      </c>
      <c r="B15418" t="s">
        <v>128</v>
      </c>
      <c r="C15418">
        <v>2025</v>
      </c>
      <c r="D15418" t="s">
        <v>58</v>
      </c>
      <c r="E15418" t="s">
        <v>52</v>
      </c>
      <c r="F15418" t="s">
        <v>142</v>
      </c>
      <c r="G15418" t="s">
        <v>270</v>
      </c>
      <c r="H15418" t="s">
        <v>271</v>
      </c>
      <c r="J15418" s="3">
        <v>268907.52000000002</v>
      </c>
    </row>
    <row r="15419" spans="1:10" hidden="1" x14ac:dyDescent="0.25">
      <c r="A15419" t="s">
        <v>44</v>
      </c>
      <c r="B15419" t="s">
        <v>128</v>
      </c>
      <c r="C15419">
        <v>2025</v>
      </c>
      <c r="D15419" t="s">
        <v>58</v>
      </c>
      <c r="E15419" t="s">
        <v>52</v>
      </c>
      <c r="F15419" t="s">
        <v>142</v>
      </c>
      <c r="G15419" t="s">
        <v>270</v>
      </c>
      <c r="H15419" t="s">
        <v>486</v>
      </c>
      <c r="J15419" s="3">
        <v>-2067696.07</v>
      </c>
    </row>
    <row r="15420" spans="1:10" hidden="1" x14ac:dyDescent="0.25">
      <c r="A15420" t="s">
        <v>44</v>
      </c>
      <c r="B15420" t="s">
        <v>128</v>
      </c>
      <c r="C15420">
        <v>2025</v>
      </c>
      <c r="D15420" t="s">
        <v>58</v>
      </c>
      <c r="E15420" t="s">
        <v>52</v>
      </c>
      <c r="F15420" t="s">
        <v>152</v>
      </c>
      <c r="G15420" t="s">
        <v>56</v>
      </c>
      <c r="H15420" t="s">
        <v>608</v>
      </c>
    </row>
    <row r="15421" spans="1:10" hidden="1" x14ac:dyDescent="0.25">
      <c r="A15421" t="s">
        <v>44</v>
      </c>
      <c r="B15421" t="s">
        <v>128</v>
      </c>
      <c r="C15421">
        <v>2025</v>
      </c>
      <c r="D15421" t="s">
        <v>58</v>
      </c>
      <c r="E15421" t="s">
        <v>52</v>
      </c>
      <c r="F15421" t="s">
        <v>152</v>
      </c>
      <c r="G15421" t="s">
        <v>794</v>
      </c>
      <c r="H15421" t="s">
        <v>795</v>
      </c>
    </row>
    <row r="15422" spans="1:10" hidden="1" x14ac:dyDescent="0.25">
      <c r="A15422" t="s">
        <v>44</v>
      </c>
      <c r="B15422" t="s">
        <v>128</v>
      </c>
      <c r="C15422">
        <v>2025</v>
      </c>
      <c r="D15422" t="s">
        <v>58</v>
      </c>
      <c r="E15422" t="s">
        <v>45</v>
      </c>
      <c r="F15422" t="s">
        <v>46</v>
      </c>
      <c r="G15422" t="s">
        <v>54</v>
      </c>
      <c r="H15422" t="s">
        <v>681</v>
      </c>
      <c r="I15422" t="s">
        <v>375</v>
      </c>
      <c r="J15422" s="10">
        <v>20000000</v>
      </c>
    </row>
    <row r="15423" spans="1:10" hidden="1" x14ac:dyDescent="0.25">
      <c r="A15423" t="s">
        <v>44</v>
      </c>
      <c r="B15423" t="s">
        <v>128</v>
      </c>
      <c r="C15423">
        <v>2025</v>
      </c>
      <c r="D15423" t="s">
        <v>58</v>
      </c>
      <c r="E15423" t="s">
        <v>45</v>
      </c>
      <c r="F15423" t="s">
        <v>46</v>
      </c>
      <c r="G15423" t="s">
        <v>54</v>
      </c>
      <c r="H15423" t="s">
        <v>11</v>
      </c>
      <c r="I15423" t="s">
        <v>556</v>
      </c>
      <c r="J15423" s="10">
        <v>2800000</v>
      </c>
    </row>
    <row r="15424" spans="1:10" hidden="1" x14ac:dyDescent="0.25">
      <c r="A15424" t="s">
        <v>44</v>
      </c>
      <c r="B15424" t="s">
        <v>128</v>
      </c>
      <c r="C15424">
        <v>2025</v>
      </c>
      <c r="D15424" t="s">
        <v>58</v>
      </c>
      <c r="E15424" t="s">
        <v>45</v>
      </c>
      <c r="F15424" t="s">
        <v>46</v>
      </c>
      <c r="G15424" t="s">
        <v>54</v>
      </c>
      <c r="H15424" t="s">
        <v>11</v>
      </c>
      <c r="I15424" t="s">
        <v>557</v>
      </c>
    </row>
    <row r="15425" spans="1:10" hidden="1" x14ac:dyDescent="0.25">
      <c r="A15425" t="s">
        <v>44</v>
      </c>
      <c r="B15425" t="s">
        <v>128</v>
      </c>
      <c r="C15425">
        <v>2025</v>
      </c>
      <c r="D15425" t="s">
        <v>58</v>
      </c>
      <c r="E15425" t="s">
        <v>45</v>
      </c>
      <c r="F15425" t="s">
        <v>46</v>
      </c>
      <c r="G15425" t="s">
        <v>54</v>
      </c>
      <c r="H15425" t="s">
        <v>693</v>
      </c>
      <c r="I15425" t="s">
        <v>817</v>
      </c>
    </row>
    <row r="15426" spans="1:10" hidden="1" x14ac:dyDescent="0.25">
      <c r="A15426" t="s">
        <v>44</v>
      </c>
      <c r="B15426" t="s">
        <v>128</v>
      </c>
      <c r="C15426">
        <v>2025</v>
      </c>
      <c r="D15426" t="s">
        <v>58</v>
      </c>
      <c r="E15426" t="s">
        <v>45</v>
      </c>
      <c r="F15426" t="s">
        <v>46</v>
      </c>
      <c r="G15426" t="s">
        <v>54</v>
      </c>
      <c r="H15426" t="s">
        <v>693</v>
      </c>
      <c r="I15426" s="90" t="s">
        <v>824</v>
      </c>
      <c r="J15426" s="3">
        <v>1000000</v>
      </c>
    </row>
    <row r="15427" spans="1:10" hidden="1" x14ac:dyDescent="0.25">
      <c r="A15427" t="s">
        <v>44</v>
      </c>
      <c r="B15427" t="s">
        <v>128</v>
      </c>
      <c r="C15427">
        <v>2025</v>
      </c>
      <c r="D15427" t="s">
        <v>58</v>
      </c>
      <c r="E15427" t="s">
        <v>45</v>
      </c>
      <c r="F15427" t="s">
        <v>46</v>
      </c>
      <c r="G15427" t="s">
        <v>54</v>
      </c>
      <c r="H15427" t="s">
        <v>693</v>
      </c>
      <c r="I15427" s="90" t="s">
        <v>916</v>
      </c>
      <c r="J15427" s="3">
        <v>644326</v>
      </c>
    </row>
    <row r="15428" spans="1:10" hidden="1" x14ac:dyDescent="0.25">
      <c r="A15428" t="s">
        <v>44</v>
      </c>
      <c r="B15428" t="s">
        <v>128</v>
      </c>
      <c r="C15428">
        <v>2025</v>
      </c>
      <c r="D15428" t="s">
        <v>58</v>
      </c>
      <c r="E15428" t="s">
        <v>45</v>
      </c>
      <c r="F15428" t="s">
        <v>46</v>
      </c>
      <c r="G15428" t="s">
        <v>54</v>
      </c>
      <c r="H15428" t="s">
        <v>693</v>
      </c>
      <c r="I15428" s="90" t="s">
        <v>851</v>
      </c>
      <c r="J15428" s="3">
        <v>540000</v>
      </c>
    </row>
    <row r="15429" spans="1:10" hidden="1" x14ac:dyDescent="0.25">
      <c r="A15429" t="s">
        <v>44</v>
      </c>
      <c r="B15429" t="s">
        <v>128</v>
      </c>
      <c r="C15429">
        <v>2025</v>
      </c>
      <c r="D15429" t="s">
        <v>58</v>
      </c>
      <c r="E15429" t="s">
        <v>45</v>
      </c>
      <c r="F15429" t="s">
        <v>46</v>
      </c>
      <c r="G15429" t="s">
        <v>54</v>
      </c>
      <c r="H15429" t="s">
        <v>12</v>
      </c>
      <c r="I15429" t="s">
        <v>556</v>
      </c>
      <c r="J15429" s="10">
        <v>200000</v>
      </c>
    </row>
    <row r="15430" spans="1:10" hidden="1" x14ac:dyDescent="0.25">
      <c r="A15430" t="s">
        <v>44</v>
      </c>
      <c r="B15430" t="s">
        <v>128</v>
      </c>
      <c r="C15430">
        <v>2025</v>
      </c>
      <c r="D15430" t="s">
        <v>58</v>
      </c>
      <c r="E15430" t="s">
        <v>45</v>
      </c>
      <c r="F15430" t="s">
        <v>46</v>
      </c>
      <c r="G15430" t="s">
        <v>54</v>
      </c>
      <c r="H15430" t="s">
        <v>12</v>
      </c>
      <c r="I15430" t="s">
        <v>557</v>
      </c>
    </row>
    <row r="15431" spans="1:10" hidden="1" x14ac:dyDescent="0.25">
      <c r="A15431" t="s">
        <v>44</v>
      </c>
      <c r="B15431" t="s">
        <v>128</v>
      </c>
      <c r="C15431">
        <v>2025</v>
      </c>
      <c r="D15431" t="s">
        <v>58</v>
      </c>
      <c r="E15431" t="s">
        <v>45</v>
      </c>
      <c r="F15431" t="s">
        <v>46</v>
      </c>
      <c r="G15431" t="s">
        <v>54</v>
      </c>
      <c r="H15431" t="s">
        <v>12</v>
      </c>
    </row>
    <row r="15432" spans="1:10" hidden="1" x14ac:dyDescent="0.25">
      <c r="A15432" t="s">
        <v>44</v>
      </c>
      <c r="B15432" t="s">
        <v>128</v>
      </c>
      <c r="C15432">
        <v>2025</v>
      </c>
      <c r="D15432" t="s">
        <v>58</v>
      </c>
      <c r="E15432" t="s">
        <v>45</v>
      </c>
      <c r="F15432" t="s">
        <v>46</v>
      </c>
      <c r="G15432" t="s">
        <v>54</v>
      </c>
      <c r="H15432" t="s">
        <v>13</v>
      </c>
      <c r="I15432" t="s">
        <v>817</v>
      </c>
    </row>
    <row r="15433" spans="1:10" hidden="1" x14ac:dyDescent="0.25">
      <c r="A15433" t="s">
        <v>44</v>
      </c>
      <c r="B15433" t="s">
        <v>128</v>
      </c>
      <c r="C15433">
        <v>2025</v>
      </c>
      <c r="D15433" t="s">
        <v>58</v>
      </c>
      <c r="E15433" t="s">
        <v>45</v>
      </c>
      <c r="F15433" t="s">
        <v>46</v>
      </c>
      <c r="G15433" t="s">
        <v>54</v>
      </c>
      <c r="H15433" t="s">
        <v>13</v>
      </c>
      <c r="I15433" t="s">
        <v>556</v>
      </c>
      <c r="J15433" s="3">
        <v>250000</v>
      </c>
    </row>
    <row r="15434" spans="1:10" hidden="1" x14ac:dyDescent="0.25">
      <c r="A15434" t="s">
        <v>44</v>
      </c>
      <c r="B15434" t="s">
        <v>128</v>
      </c>
      <c r="C15434">
        <v>2025</v>
      </c>
      <c r="D15434" t="s">
        <v>58</v>
      </c>
      <c r="E15434" t="s">
        <v>45</v>
      </c>
      <c r="F15434" t="s">
        <v>46</v>
      </c>
      <c r="G15434" t="s">
        <v>54</v>
      </c>
      <c r="H15434" t="s">
        <v>13</v>
      </c>
      <c r="I15434" t="s">
        <v>591</v>
      </c>
    </row>
    <row r="15435" spans="1:10" hidden="1" x14ac:dyDescent="0.25">
      <c r="A15435" t="s">
        <v>44</v>
      </c>
      <c r="B15435" t="s">
        <v>128</v>
      </c>
      <c r="C15435">
        <v>2025</v>
      </c>
      <c r="D15435" t="s">
        <v>58</v>
      </c>
      <c r="E15435" t="s">
        <v>45</v>
      </c>
      <c r="F15435" t="s">
        <v>46</v>
      </c>
      <c r="G15435" t="s">
        <v>54</v>
      </c>
      <c r="H15435" t="s">
        <v>13</v>
      </c>
      <c r="I15435" t="s">
        <v>816</v>
      </c>
    </row>
    <row r="15436" spans="1:10" hidden="1" x14ac:dyDescent="0.25">
      <c r="A15436" t="s">
        <v>44</v>
      </c>
      <c r="B15436" t="s">
        <v>128</v>
      </c>
      <c r="C15436">
        <v>2025</v>
      </c>
      <c r="D15436" t="s">
        <v>58</v>
      </c>
      <c r="E15436" t="s">
        <v>45</v>
      </c>
      <c r="F15436" t="s">
        <v>46</v>
      </c>
      <c r="G15436" t="s">
        <v>54</v>
      </c>
      <c r="H15436" t="s">
        <v>14</v>
      </c>
      <c r="I15436" t="s">
        <v>375</v>
      </c>
    </row>
    <row r="15437" spans="1:10" hidden="1" x14ac:dyDescent="0.25">
      <c r="A15437" t="s">
        <v>44</v>
      </c>
      <c r="B15437" t="s">
        <v>128</v>
      </c>
      <c r="C15437">
        <v>2025</v>
      </c>
      <c r="D15437" t="s">
        <v>58</v>
      </c>
      <c r="E15437" t="s">
        <v>45</v>
      </c>
      <c r="F15437" t="s">
        <v>46</v>
      </c>
      <c r="G15437" t="s">
        <v>54</v>
      </c>
      <c r="H15437" t="s">
        <v>14</v>
      </c>
      <c r="I15437" t="s">
        <v>557</v>
      </c>
    </row>
    <row r="15438" spans="1:10" hidden="1" x14ac:dyDescent="0.25">
      <c r="A15438" t="s">
        <v>44</v>
      </c>
      <c r="B15438" t="s">
        <v>128</v>
      </c>
      <c r="C15438">
        <v>2025</v>
      </c>
      <c r="D15438" t="s">
        <v>58</v>
      </c>
      <c r="E15438" t="s">
        <v>45</v>
      </c>
      <c r="F15438" t="s">
        <v>46</v>
      </c>
      <c r="G15438" t="s">
        <v>54</v>
      </c>
      <c r="H15438" t="s">
        <v>14</v>
      </c>
      <c r="I15438" t="s">
        <v>672</v>
      </c>
    </row>
    <row r="15439" spans="1:10" hidden="1" x14ac:dyDescent="0.25">
      <c r="A15439" t="s">
        <v>44</v>
      </c>
      <c r="B15439" t="s">
        <v>128</v>
      </c>
      <c r="C15439">
        <v>2025</v>
      </c>
      <c r="D15439" t="s">
        <v>58</v>
      </c>
      <c r="E15439" t="s">
        <v>45</v>
      </c>
      <c r="F15439" t="s">
        <v>46</v>
      </c>
      <c r="G15439" t="s">
        <v>54</v>
      </c>
      <c r="H15439" t="s">
        <v>14</v>
      </c>
      <c r="I15439" t="s">
        <v>556</v>
      </c>
      <c r="J15439" s="10">
        <v>30000</v>
      </c>
    </row>
    <row r="15440" spans="1:10" hidden="1" x14ac:dyDescent="0.25">
      <c r="A15440" t="s">
        <v>44</v>
      </c>
      <c r="B15440" t="s">
        <v>128</v>
      </c>
      <c r="C15440">
        <v>2025</v>
      </c>
      <c r="D15440" t="s">
        <v>58</v>
      </c>
      <c r="E15440" t="s">
        <v>45</v>
      </c>
      <c r="F15440" t="s">
        <v>46</v>
      </c>
      <c r="G15440" t="s">
        <v>54</v>
      </c>
      <c r="H15440" t="s">
        <v>15</v>
      </c>
      <c r="I15440" t="s">
        <v>375</v>
      </c>
    </row>
    <row r="15441" spans="1:10" hidden="1" x14ac:dyDescent="0.25">
      <c r="A15441" t="s">
        <v>44</v>
      </c>
      <c r="B15441" t="s">
        <v>128</v>
      </c>
      <c r="C15441">
        <v>2025</v>
      </c>
      <c r="D15441" t="s">
        <v>58</v>
      </c>
      <c r="E15441" t="s">
        <v>45</v>
      </c>
      <c r="F15441" t="s">
        <v>46</v>
      </c>
      <c r="G15441" t="s">
        <v>54</v>
      </c>
      <c r="H15441" t="s">
        <v>15</v>
      </c>
      <c r="I15441" t="s">
        <v>556</v>
      </c>
      <c r="J15441" s="3">
        <v>250000</v>
      </c>
    </row>
    <row r="15442" spans="1:10" hidden="1" x14ac:dyDescent="0.25">
      <c r="A15442" t="s">
        <v>44</v>
      </c>
      <c r="B15442" t="s">
        <v>128</v>
      </c>
      <c r="C15442">
        <v>2025</v>
      </c>
      <c r="D15442" t="s">
        <v>58</v>
      </c>
      <c r="E15442" t="s">
        <v>45</v>
      </c>
      <c r="F15442" t="s">
        <v>46</v>
      </c>
      <c r="G15442" t="s">
        <v>54</v>
      </c>
      <c r="H15442" t="s">
        <v>15</v>
      </c>
      <c r="I15442" t="s">
        <v>557</v>
      </c>
    </row>
    <row r="15443" spans="1:10" hidden="1" x14ac:dyDescent="0.25">
      <c r="A15443" t="s">
        <v>44</v>
      </c>
      <c r="B15443" t="s">
        <v>128</v>
      </c>
      <c r="C15443">
        <v>2025</v>
      </c>
      <c r="D15443" t="s">
        <v>58</v>
      </c>
      <c r="E15443" t="s">
        <v>45</v>
      </c>
      <c r="F15443" t="s">
        <v>46</v>
      </c>
      <c r="G15443" t="s">
        <v>54</v>
      </c>
      <c r="H15443" t="s">
        <v>16</v>
      </c>
      <c r="I15443" t="s">
        <v>375</v>
      </c>
      <c r="J15443" s="10">
        <v>833333</v>
      </c>
    </row>
    <row r="15444" spans="1:10" hidden="1" x14ac:dyDescent="0.25">
      <c r="A15444" t="s">
        <v>44</v>
      </c>
      <c r="B15444" t="s">
        <v>128</v>
      </c>
      <c r="C15444">
        <v>2025</v>
      </c>
      <c r="D15444" t="s">
        <v>58</v>
      </c>
      <c r="E15444" t="s">
        <v>45</v>
      </c>
      <c r="F15444" t="s">
        <v>46</v>
      </c>
      <c r="G15444" t="s">
        <v>54</v>
      </c>
      <c r="H15444" t="s">
        <v>16</v>
      </c>
      <c r="I15444" t="s">
        <v>806</v>
      </c>
    </row>
    <row r="15445" spans="1:10" hidden="1" x14ac:dyDescent="0.25">
      <c r="A15445" t="s">
        <v>44</v>
      </c>
      <c r="B15445" t="s">
        <v>128</v>
      </c>
      <c r="C15445">
        <v>2025</v>
      </c>
      <c r="D15445" t="s">
        <v>58</v>
      </c>
      <c r="E15445" t="s">
        <v>45</v>
      </c>
      <c r="F15445" t="s">
        <v>46</v>
      </c>
      <c r="G15445" t="s">
        <v>54</v>
      </c>
      <c r="H15445" t="s">
        <v>16</v>
      </c>
      <c r="I15445" t="s">
        <v>556</v>
      </c>
      <c r="J15445" s="3">
        <v>116667</v>
      </c>
    </row>
    <row r="15446" spans="1:10" hidden="1" x14ac:dyDescent="0.25">
      <c r="A15446" t="s">
        <v>44</v>
      </c>
      <c r="B15446" t="s">
        <v>128</v>
      </c>
      <c r="C15446">
        <v>2025</v>
      </c>
      <c r="D15446" t="s">
        <v>58</v>
      </c>
      <c r="E15446" t="s">
        <v>45</v>
      </c>
      <c r="F15446" t="s">
        <v>46</v>
      </c>
      <c r="G15446" t="s">
        <v>54</v>
      </c>
      <c r="H15446" t="s">
        <v>17</v>
      </c>
      <c r="I15446" t="s">
        <v>714</v>
      </c>
    </row>
    <row r="15447" spans="1:10" hidden="1" x14ac:dyDescent="0.25">
      <c r="A15447" t="s">
        <v>44</v>
      </c>
      <c r="B15447" t="s">
        <v>128</v>
      </c>
      <c r="C15447">
        <v>2025</v>
      </c>
      <c r="D15447" t="s">
        <v>58</v>
      </c>
      <c r="E15447" t="s">
        <v>45</v>
      </c>
      <c r="F15447" t="s">
        <v>46</v>
      </c>
      <c r="G15447" t="s">
        <v>54</v>
      </c>
      <c r="H15447" t="s">
        <v>331</v>
      </c>
    </row>
    <row r="15448" spans="1:10" hidden="1" x14ac:dyDescent="0.25">
      <c r="A15448" t="s">
        <v>44</v>
      </c>
      <c r="B15448" t="s">
        <v>128</v>
      </c>
      <c r="C15448">
        <v>2025</v>
      </c>
      <c r="D15448" t="s">
        <v>58</v>
      </c>
      <c r="E15448" t="s">
        <v>45</v>
      </c>
      <c r="F15448" t="s">
        <v>46</v>
      </c>
      <c r="G15448" t="s">
        <v>54</v>
      </c>
      <c r="H15448" t="s">
        <v>445</v>
      </c>
    </row>
    <row r="15449" spans="1:10" hidden="1" x14ac:dyDescent="0.25">
      <c r="A15449" t="s">
        <v>44</v>
      </c>
      <c r="B15449" t="s">
        <v>128</v>
      </c>
      <c r="C15449">
        <v>2025</v>
      </c>
      <c r="D15449" t="s">
        <v>58</v>
      </c>
      <c r="E15449" t="s">
        <v>45</v>
      </c>
      <c r="F15449" t="s">
        <v>46</v>
      </c>
      <c r="G15449" t="s">
        <v>54</v>
      </c>
      <c r="H15449" t="s">
        <v>195</v>
      </c>
      <c r="I15449" t="s">
        <v>833</v>
      </c>
    </row>
    <row r="15450" spans="1:10" hidden="1" x14ac:dyDescent="0.25">
      <c r="A15450" t="s">
        <v>44</v>
      </c>
      <c r="B15450" t="s">
        <v>128</v>
      </c>
      <c r="C15450">
        <v>2025</v>
      </c>
      <c r="D15450" t="s">
        <v>58</v>
      </c>
      <c r="E15450" t="s">
        <v>45</v>
      </c>
      <c r="F15450" t="s">
        <v>46</v>
      </c>
      <c r="G15450" t="s">
        <v>54</v>
      </c>
      <c r="H15450" t="s">
        <v>195</v>
      </c>
      <c r="I15450" s="90" t="s">
        <v>657</v>
      </c>
      <c r="J15450" s="3">
        <v>150000</v>
      </c>
    </row>
    <row r="15451" spans="1:10" hidden="1" x14ac:dyDescent="0.25">
      <c r="A15451" t="s">
        <v>44</v>
      </c>
      <c r="B15451" t="s">
        <v>128</v>
      </c>
      <c r="C15451">
        <v>2025</v>
      </c>
      <c r="D15451" t="s">
        <v>58</v>
      </c>
      <c r="E15451" t="s">
        <v>45</v>
      </c>
      <c r="F15451" t="s">
        <v>46</v>
      </c>
      <c r="G15451" t="s">
        <v>54</v>
      </c>
      <c r="H15451" t="s">
        <v>195</v>
      </c>
      <c r="I15451" t="s">
        <v>654</v>
      </c>
      <c r="J15451" s="10">
        <v>477059</v>
      </c>
    </row>
    <row r="15452" spans="1:10" hidden="1" x14ac:dyDescent="0.25">
      <c r="A15452" t="s">
        <v>44</v>
      </c>
      <c r="B15452" t="s">
        <v>128</v>
      </c>
      <c r="C15452">
        <v>2025</v>
      </c>
      <c r="D15452" t="s">
        <v>58</v>
      </c>
      <c r="E15452" t="s">
        <v>45</v>
      </c>
      <c r="F15452" t="s">
        <v>46</v>
      </c>
      <c r="G15452" t="s">
        <v>54</v>
      </c>
      <c r="H15452" t="s">
        <v>445</v>
      </c>
    </row>
    <row r="15453" spans="1:10" hidden="1" x14ac:dyDescent="0.25">
      <c r="A15453" t="s">
        <v>44</v>
      </c>
      <c r="B15453" t="s">
        <v>128</v>
      </c>
      <c r="C15453">
        <v>2025</v>
      </c>
      <c r="D15453" t="s">
        <v>58</v>
      </c>
      <c r="E15453" t="s">
        <v>45</v>
      </c>
      <c r="F15453" t="s">
        <v>46</v>
      </c>
      <c r="G15453" t="s">
        <v>54</v>
      </c>
      <c r="H15453" t="s">
        <v>18</v>
      </c>
      <c r="I15453" t="s">
        <v>559</v>
      </c>
      <c r="J15453" s="3">
        <v>85831</v>
      </c>
    </row>
    <row r="15454" spans="1:10" hidden="1" x14ac:dyDescent="0.25">
      <c r="A15454" t="s">
        <v>44</v>
      </c>
      <c r="B15454" t="s">
        <v>128</v>
      </c>
      <c r="C15454">
        <v>2025</v>
      </c>
      <c r="D15454" t="s">
        <v>58</v>
      </c>
      <c r="E15454" t="s">
        <v>45</v>
      </c>
      <c r="F15454" t="s">
        <v>46</v>
      </c>
      <c r="G15454" t="s">
        <v>54</v>
      </c>
      <c r="H15454" t="s">
        <v>513</v>
      </c>
      <c r="I15454" t="s">
        <v>581</v>
      </c>
    </row>
    <row r="15455" spans="1:10" hidden="1" x14ac:dyDescent="0.25">
      <c r="A15455" t="s">
        <v>44</v>
      </c>
      <c r="B15455" t="s">
        <v>128</v>
      </c>
      <c r="C15455">
        <v>2025</v>
      </c>
      <c r="D15455" t="s">
        <v>58</v>
      </c>
      <c r="E15455" t="s">
        <v>45</v>
      </c>
      <c r="F15455" t="s">
        <v>46</v>
      </c>
      <c r="G15455" t="s">
        <v>54</v>
      </c>
      <c r="H15455" t="s">
        <v>19</v>
      </c>
      <c r="I15455" t="s">
        <v>398</v>
      </c>
      <c r="J15455" s="3">
        <v>1962000</v>
      </c>
    </row>
    <row r="15456" spans="1:10" hidden="1" x14ac:dyDescent="0.25">
      <c r="A15456" t="s">
        <v>44</v>
      </c>
      <c r="B15456" t="s">
        <v>128</v>
      </c>
      <c r="C15456">
        <v>2025</v>
      </c>
      <c r="D15456" t="s">
        <v>58</v>
      </c>
      <c r="E15456" t="s">
        <v>45</v>
      </c>
      <c r="F15456" t="s">
        <v>46</v>
      </c>
      <c r="G15456" t="s">
        <v>54</v>
      </c>
      <c r="H15456" t="s">
        <v>19</v>
      </c>
      <c r="I15456" t="s">
        <v>400</v>
      </c>
    </row>
    <row r="15457" spans="1:10" hidden="1" x14ac:dyDescent="0.25">
      <c r="A15457" t="s">
        <v>44</v>
      </c>
      <c r="B15457" t="s">
        <v>128</v>
      </c>
      <c r="C15457">
        <v>2025</v>
      </c>
      <c r="D15457" t="s">
        <v>58</v>
      </c>
      <c r="E15457" t="s">
        <v>45</v>
      </c>
      <c r="F15457" t="s">
        <v>46</v>
      </c>
      <c r="G15457" t="s">
        <v>54</v>
      </c>
      <c r="H15457" t="s">
        <v>20</v>
      </c>
      <c r="I15457" t="s">
        <v>399</v>
      </c>
      <c r="J15457" s="3">
        <v>652000</v>
      </c>
    </row>
    <row r="15458" spans="1:10" hidden="1" x14ac:dyDescent="0.25">
      <c r="A15458" t="s">
        <v>44</v>
      </c>
      <c r="B15458" t="s">
        <v>128</v>
      </c>
      <c r="C15458">
        <v>2025</v>
      </c>
      <c r="D15458" t="s">
        <v>58</v>
      </c>
      <c r="E15458" t="s">
        <v>45</v>
      </c>
      <c r="F15458" t="s">
        <v>46</v>
      </c>
      <c r="G15458" t="s">
        <v>54</v>
      </c>
      <c r="H15458" t="s">
        <v>523</v>
      </c>
      <c r="I15458" s="90" t="s">
        <v>917</v>
      </c>
      <c r="J15458" s="3">
        <v>2375000</v>
      </c>
    </row>
    <row r="15459" spans="1:10" hidden="1" x14ac:dyDescent="0.25">
      <c r="A15459" t="s">
        <v>44</v>
      </c>
      <c r="B15459" t="s">
        <v>128</v>
      </c>
      <c r="C15459">
        <v>2025</v>
      </c>
      <c r="D15459" t="s">
        <v>58</v>
      </c>
      <c r="E15459" t="s">
        <v>45</v>
      </c>
      <c r="F15459" t="s">
        <v>46</v>
      </c>
      <c r="G15459" t="s">
        <v>54</v>
      </c>
      <c r="H15459" t="s">
        <v>523</v>
      </c>
      <c r="I15459" s="90" t="s">
        <v>694</v>
      </c>
      <c r="J15459" s="3">
        <v>1515216</v>
      </c>
    </row>
    <row r="15460" spans="1:10" hidden="1" x14ac:dyDescent="0.25">
      <c r="A15460" t="s">
        <v>44</v>
      </c>
      <c r="B15460" t="s">
        <v>128</v>
      </c>
      <c r="C15460">
        <v>2025</v>
      </c>
      <c r="D15460" t="s">
        <v>58</v>
      </c>
      <c r="E15460" t="s">
        <v>45</v>
      </c>
      <c r="F15460" t="s">
        <v>46</v>
      </c>
      <c r="G15460" t="s">
        <v>54</v>
      </c>
      <c r="H15460" t="s">
        <v>294</v>
      </c>
      <c r="I15460" t="s">
        <v>575</v>
      </c>
    </row>
    <row r="15461" spans="1:10" hidden="1" x14ac:dyDescent="0.25">
      <c r="A15461" t="s">
        <v>44</v>
      </c>
      <c r="B15461" t="s">
        <v>128</v>
      </c>
      <c r="C15461">
        <v>2025</v>
      </c>
      <c r="D15461" t="s">
        <v>58</v>
      </c>
      <c r="E15461" t="s">
        <v>45</v>
      </c>
      <c r="F15461" t="s">
        <v>46</v>
      </c>
      <c r="G15461" t="s">
        <v>118</v>
      </c>
      <c r="H15461" t="s">
        <v>295</v>
      </c>
      <c r="I15461" t="s">
        <v>819</v>
      </c>
      <c r="J15461" s="10">
        <v>1472600</v>
      </c>
    </row>
    <row r="15462" spans="1:10" hidden="1" x14ac:dyDescent="0.25">
      <c r="A15462" t="s">
        <v>44</v>
      </c>
      <c r="B15462" t="s">
        <v>128</v>
      </c>
      <c r="C15462">
        <v>2025</v>
      </c>
      <c r="D15462" t="s">
        <v>58</v>
      </c>
      <c r="E15462" t="s">
        <v>45</v>
      </c>
      <c r="F15462" t="s">
        <v>46</v>
      </c>
      <c r="G15462" t="s">
        <v>118</v>
      </c>
      <c r="H15462" t="s">
        <v>119</v>
      </c>
      <c r="I15462" t="s">
        <v>655</v>
      </c>
      <c r="J15462" s="10">
        <v>1423500</v>
      </c>
    </row>
    <row r="15463" spans="1:10" hidden="1" x14ac:dyDescent="0.25">
      <c r="A15463" t="s">
        <v>44</v>
      </c>
      <c r="B15463" t="s">
        <v>128</v>
      </c>
      <c r="C15463">
        <v>2025</v>
      </c>
      <c r="D15463" t="s">
        <v>58</v>
      </c>
      <c r="E15463" t="s">
        <v>45</v>
      </c>
      <c r="F15463" t="s">
        <v>46</v>
      </c>
      <c r="G15463" t="s">
        <v>118</v>
      </c>
      <c r="H15463" t="s">
        <v>119</v>
      </c>
      <c r="I15463" t="s">
        <v>834</v>
      </c>
      <c r="J15463" s="10" t="s">
        <v>206</v>
      </c>
    </row>
    <row r="15464" spans="1:10" hidden="1" x14ac:dyDescent="0.25">
      <c r="A15464" t="s">
        <v>44</v>
      </c>
      <c r="B15464" t="s">
        <v>128</v>
      </c>
      <c r="C15464">
        <v>2025</v>
      </c>
      <c r="D15464" t="s">
        <v>58</v>
      </c>
      <c r="E15464" t="s">
        <v>45</v>
      </c>
      <c r="F15464" t="s">
        <v>46</v>
      </c>
      <c r="G15464" t="s">
        <v>118</v>
      </c>
      <c r="H15464" t="s">
        <v>845</v>
      </c>
      <c r="I15464" t="s">
        <v>855</v>
      </c>
      <c r="J15464" s="3">
        <v>3000000</v>
      </c>
    </row>
    <row r="15465" spans="1:10" hidden="1" x14ac:dyDescent="0.25">
      <c r="A15465" t="s">
        <v>44</v>
      </c>
      <c r="B15465" t="s">
        <v>128</v>
      </c>
      <c r="C15465">
        <v>2025</v>
      </c>
      <c r="D15465" t="s">
        <v>58</v>
      </c>
      <c r="E15465" t="s">
        <v>45</v>
      </c>
      <c r="F15465" t="s">
        <v>46</v>
      </c>
      <c r="G15465" t="s">
        <v>118</v>
      </c>
      <c r="H15465" t="s">
        <v>845</v>
      </c>
      <c r="I15465" t="s">
        <v>901</v>
      </c>
    </row>
    <row r="15466" spans="1:10" hidden="1" x14ac:dyDescent="0.25">
      <c r="A15466" t="s">
        <v>44</v>
      </c>
      <c r="B15466" t="s">
        <v>128</v>
      </c>
      <c r="C15466">
        <v>2025</v>
      </c>
      <c r="D15466" t="s">
        <v>58</v>
      </c>
      <c r="E15466" t="s">
        <v>45</v>
      </c>
      <c r="F15466" t="s">
        <v>46</v>
      </c>
      <c r="G15466" t="s">
        <v>118</v>
      </c>
      <c r="H15466" t="s">
        <v>845</v>
      </c>
      <c r="I15466" t="s">
        <v>591</v>
      </c>
      <c r="J15466" s="3"/>
    </row>
    <row r="15467" spans="1:10" hidden="1" x14ac:dyDescent="0.25">
      <c r="A15467" t="s">
        <v>44</v>
      </c>
      <c r="B15467" t="s">
        <v>128</v>
      </c>
      <c r="C15467">
        <v>2025</v>
      </c>
      <c r="D15467" t="s">
        <v>58</v>
      </c>
      <c r="E15467" t="s">
        <v>45</v>
      </c>
      <c r="F15467" t="s">
        <v>46</v>
      </c>
      <c r="G15467" t="s">
        <v>118</v>
      </c>
      <c r="H15467" t="s">
        <v>845</v>
      </c>
      <c r="I15467" s="90" t="s">
        <v>902</v>
      </c>
      <c r="J15467" s="3"/>
    </row>
    <row r="15468" spans="1:10" hidden="1" x14ac:dyDescent="0.25">
      <c r="A15468" t="s">
        <v>44</v>
      </c>
      <c r="B15468" t="s">
        <v>128</v>
      </c>
      <c r="C15468">
        <v>2025</v>
      </c>
      <c r="D15468" t="s">
        <v>58</v>
      </c>
      <c r="E15468" t="s">
        <v>45</v>
      </c>
      <c r="F15468" t="s">
        <v>46</v>
      </c>
      <c r="G15468" t="s">
        <v>118</v>
      </c>
      <c r="H15468" t="s">
        <v>283</v>
      </c>
      <c r="I15468" t="s">
        <v>591</v>
      </c>
    </row>
    <row r="15469" spans="1:10" hidden="1" x14ac:dyDescent="0.25">
      <c r="A15469" t="s">
        <v>44</v>
      </c>
      <c r="B15469" t="s">
        <v>128</v>
      </c>
      <c r="C15469">
        <v>2025</v>
      </c>
      <c r="D15469" t="s">
        <v>58</v>
      </c>
      <c r="E15469" t="s">
        <v>45</v>
      </c>
      <c r="F15469" t="s">
        <v>46</v>
      </c>
      <c r="G15469" t="s">
        <v>118</v>
      </c>
      <c r="H15469" t="s">
        <v>283</v>
      </c>
      <c r="I15469" t="s">
        <v>831</v>
      </c>
    </row>
    <row r="15470" spans="1:10" hidden="1" x14ac:dyDescent="0.25">
      <c r="A15470" t="s">
        <v>44</v>
      </c>
      <c r="B15470" t="s">
        <v>128</v>
      </c>
      <c r="C15470">
        <v>2025</v>
      </c>
      <c r="D15470" t="s">
        <v>58</v>
      </c>
      <c r="E15470" t="s">
        <v>45</v>
      </c>
      <c r="F15470" t="s">
        <v>46</v>
      </c>
      <c r="G15470" t="s">
        <v>109</v>
      </c>
      <c r="H15470" t="s">
        <v>219</v>
      </c>
      <c r="I15470" t="s">
        <v>465</v>
      </c>
      <c r="J15470" s="3">
        <v>890</v>
      </c>
    </row>
    <row r="15471" spans="1:10" hidden="1" x14ac:dyDescent="0.25">
      <c r="A15471" t="s">
        <v>44</v>
      </c>
      <c r="B15471" t="s">
        <v>128</v>
      </c>
      <c r="C15471">
        <v>2025</v>
      </c>
      <c r="D15471" t="s">
        <v>58</v>
      </c>
      <c r="E15471" t="s">
        <v>45</v>
      </c>
      <c r="F15471" t="s">
        <v>46</v>
      </c>
      <c r="G15471" t="s">
        <v>109</v>
      </c>
      <c r="H15471" t="s">
        <v>219</v>
      </c>
      <c r="I15471" s="90" t="s">
        <v>740</v>
      </c>
      <c r="J15471" s="3">
        <v>22963</v>
      </c>
    </row>
    <row r="15472" spans="1:10" hidden="1" x14ac:dyDescent="0.25">
      <c r="A15472" t="s">
        <v>44</v>
      </c>
      <c r="B15472" t="s">
        <v>128</v>
      </c>
      <c r="C15472">
        <v>2025</v>
      </c>
      <c r="D15472" t="s">
        <v>58</v>
      </c>
      <c r="E15472" t="s">
        <v>45</v>
      </c>
      <c r="F15472" t="s">
        <v>46</v>
      </c>
      <c r="G15472" t="s">
        <v>109</v>
      </c>
      <c r="H15472" t="s">
        <v>219</v>
      </c>
      <c r="I15472" s="90" t="s">
        <v>918</v>
      </c>
      <c r="J15472" s="3">
        <v>10549</v>
      </c>
    </row>
    <row r="15473" spans="1:10" hidden="1" x14ac:dyDescent="0.25">
      <c r="A15473" t="s">
        <v>44</v>
      </c>
      <c r="B15473" t="s">
        <v>128</v>
      </c>
      <c r="C15473">
        <v>2025</v>
      </c>
      <c r="D15473" t="s">
        <v>58</v>
      </c>
      <c r="E15473" t="s">
        <v>45</v>
      </c>
      <c r="F15473" t="s">
        <v>46</v>
      </c>
      <c r="G15473" t="s">
        <v>109</v>
      </c>
      <c r="H15473" t="s">
        <v>219</v>
      </c>
      <c r="I15473" t="s">
        <v>567</v>
      </c>
      <c r="J15473" s="3">
        <v>34823</v>
      </c>
    </row>
    <row r="15474" spans="1:10" hidden="1" x14ac:dyDescent="0.25">
      <c r="A15474" t="s">
        <v>44</v>
      </c>
      <c r="B15474" t="s">
        <v>128</v>
      </c>
      <c r="C15474">
        <v>2025</v>
      </c>
      <c r="D15474" t="s">
        <v>58</v>
      </c>
      <c r="E15474" t="s">
        <v>45</v>
      </c>
      <c r="F15474" t="s">
        <v>46</v>
      </c>
      <c r="G15474" t="s">
        <v>109</v>
      </c>
      <c r="H15474" t="s">
        <v>219</v>
      </c>
      <c r="I15474" s="90" t="s">
        <v>919</v>
      </c>
      <c r="J15474" s="3">
        <v>46888.86</v>
      </c>
    </row>
    <row r="15475" spans="1:10" hidden="1" x14ac:dyDescent="0.25">
      <c r="A15475" t="s">
        <v>44</v>
      </c>
      <c r="B15475" t="s">
        <v>128</v>
      </c>
      <c r="C15475">
        <v>2025</v>
      </c>
      <c r="D15475" t="s">
        <v>58</v>
      </c>
      <c r="E15475" t="s">
        <v>45</v>
      </c>
      <c r="F15475" t="s">
        <v>46</v>
      </c>
      <c r="G15475" t="s">
        <v>109</v>
      </c>
      <c r="H15475" t="s">
        <v>219</v>
      </c>
      <c r="I15475" s="90" t="s">
        <v>904</v>
      </c>
      <c r="J15475" s="3"/>
    </row>
    <row r="15476" spans="1:10" hidden="1" x14ac:dyDescent="0.25">
      <c r="A15476" t="s">
        <v>44</v>
      </c>
      <c r="B15476" t="s">
        <v>128</v>
      </c>
      <c r="C15476">
        <v>2025</v>
      </c>
      <c r="D15476" t="s">
        <v>58</v>
      </c>
      <c r="E15476" t="s">
        <v>45</v>
      </c>
      <c r="F15476" t="s">
        <v>46</v>
      </c>
      <c r="G15476" t="s">
        <v>109</v>
      </c>
      <c r="H15476" t="s">
        <v>219</v>
      </c>
      <c r="I15476" s="90" t="s">
        <v>905</v>
      </c>
    </row>
    <row r="15477" spans="1:10" hidden="1" x14ac:dyDescent="0.25">
      <c r="A15477" t="s">
        <v>44</v>
      </c>
      <c r="B15477" t="s">
        <v>128</v>
      </c>
      <c r="C15477">
        <v>2025</v>
      </c>
      <c r="D15477" t="s">
        <v>58</v>
      </c>
      <c r="E15477" t="s">
        <v>45</v>
      </c>
      <c r="F15477" t="s">
        <v>46</v>
      </c>
      <c r="G15477" t="s">
        <v>109</v>
      </c>
      <c r="H15477" t="s">
        <v>219</v>
      </c>
      <c r="I15477" t="s">
        <v>856</v>
      </c>
    </row>
    <row r="15478" spans="1:10" hidden="1" x14ac:dyDescent="0.25">
      <c r="A15478" t="s">
        <v>44</v>
      </c>
      <c r="B15478" t="s">
        <v>128</v>
      </c>
      <c r="C15478">
        <v>2025</v>
      </c>
      <c r="D15478" t="s">
        <v>58</v>
      </c>
      <c r="E15478" t="s">
        <v>45</v>
      </c>
      <c r="F15478" t="s">
        <v>46</v>
      </c>
      <c r="G15478" t="s">
        <v>109</v>
      </c>
      <c r="H15478" t="s">
        <v>267</v>
      </c>
      <c r="I15478" t="s">
        <v>457</v>
      </c>
    </row>
    <row r="15479" spans="1:10" hidden="1" x14ac:dyDescent="0.25">
      <c r="A15479" t="s">
        <v>44</v>
      </c>
      <c r="B15479" t="s">
        <v>128</v>
      </c>
      <c r="C15479">
        <v>2025</v>
      </c>
      <c r="D15479" t="s">
        <v>58</v>
      </c>
      <c r="E15479" t="s">
        <v>45</v>
      </c>
      <c r="F15479" t="s">
        <v>46</v>
      </c>
      <c r="G15479" t="s">
        <v>109</v>
      </c>
      <c r="H15479" t="s">
        <v>220</v>
      </c>
      <c r="I15479" t="s">
        <v>837</v>
      </c>
    </row>
    <row r="15480" spans="1:10" hidden="1" x14ac:dyDescent="0.25">
      <c r="A15480" t="s">
        <v>44</v>
      </c>
      <c r="B15480" t="s">
        <v>128</v>
      </c>
      <c r="C15480">
        <v>2025</v>
      </c>
      <c r="D15480" t="s">
        <v>58</v>
      </c>
      <c r="E15480" t="s">
        <v>45</v>
      </c>
      <c r="F15480" t="s">
        <v>46</v>
      </c>
      <c r="G15480" t="s">
        <v>109</v>
      </c>
      <c r="H15480" t="s">
        <v>220</v>
      </c>
      <c r="I15480" t="s">
        <v>524</v>
      </c>
    </row>
    <row r="15481" spans="1:10" hidden="1" x14ac:dyDescent="0.25">
      <c r="A15481" t="s">
        <v>44</v>
      </c>
      <c r="B15481" t="s">
        <v>128</v>
      </c>
      <c r="C15481">
        <v>2025</v>
      </c>
      <c r="D15481" t="s">
        <v>58</v>
      </c>
      <c r="E15481" t="s">
        <v>45</v>
      </c>
      <c r="F15481" t="s">
        <v>46</v>
      </c>
      <c r="G15481" t="s">
        <v>109</v>
      </c>
      <c r="H15481" t="s">
        <v>220</v>
      </c>
      <c r="I15481" t="s">
        <v>668</v>
      </c>
    </row>
    <row r="15482" spans="1:10" hidden="1" x14ac:dyDescent="0.25">
      <c r="A15482" t="s">
        <v>44</v>
      </c>
      <c r="B15482" t="s">
        <v>128</v>
      </c>
      <c r="C15482">
        <v>2025</v>
      </c>
      <c r="D15482" t="s">
        <v>58</v>
      </c>
      <c r="E15482" t="s">
        <v>45</v>
      </c>
      <c r="F15482" t="s">
        <v>46</v>
      </c>
      <c r="G15482" t="s">
        <v>109</v>
      </c>
      <c r="H15482" t="s">
        <v>220</v>
      </c>
      <c r="I15482" t="s">
        <v>614</v>
      </c>
      <c r="J15482" s="3">
        <v>91900</v>
      </c>
    </row>
    <row r="15483" spans="1:10" hidden="1" x14ac:dyDescent="0.25">
      <c r="A15483" t="s">
        <v>44</v>
      </c>
      <c r="B15483" t="s">
        <v>128</v>
      </c>
      <c r="C15483">
        <v>2025</v>
      </c>
      <c r="D15483" t="s">
        <v>58</v>
      </c>
      <c r="E15483" t="s">
        <v>45</v>
      </c>
      <c r="F15483" t="s">
        <v>46</v>
      </c>
      <c r="G15483" t="s">
        <v>109</v>
      </c>
      <c r="H15483" t="s">
        <v>260</v>
      </c>
    </row>
    <row r="15484" spans="1:10" hidden="1" x14ac:dyDescent="0.25">
      <c r="A15484" t="s">
        <v>44</v>
      </c>
      <c r="B15484" t="s">
        <v>128</v>
      </c>
      <c r="C15484">
        <v>2025</v>
      </c>
      <c r="D15484" t="s">
        <v>58</v>
      </c>
      <c r="E15484" t="s">
        <v>45</v>
      </c>
      <c r="F15484" t="s">
        <v>46</v>
      </c>
      <c r="G15484" t="s">
        <v>55</v>
      </c>
      <c r="H15484" t="s">
        <v>22</v>
      </c>
      <c r="I15484" t="s">
        <v>615</v>
      </c>
    </row>
    <row r="15485" spans="1:10" hidden="1" x14ac:dyDescent="0.25">
      <c r="A15485" t="s">
        <v>44</v>
      </c>
      <c r="B15485" t="s">
        <v>128</v>
      </c>
      <c r="C15485">
        <v>2025</v>
      </c>
      <c r="D15485" t="s">
        <v>58</v>
      </c>
      <c r="E15485" t="s">
        <v>45</v>
      </c>
      <c r="F15485" t="s">
        <v>46</v>
      </c>
      <c r="G15485" t="s">
        <v>55</v>
      </c>
      <c r="H15485" t="s">
        <v>906</v>
      </c>
      <c r="I15485" t="s">
        <v>907</v>
      </c>
      <c r="J15485" s="3"/>
    </row>
    <row r="15486" spans="1:10" hidden="1" x14ac:dyDescent="0.25">
      <c r="A15486" t="s">
        <v>44</v>
      </c>
      <c r="B15486" t="s">
        <v>128</v>
      </c>
      <c r="C15486">
        <v>2025</v>
      </c>
      <c r="D15486" t="s">
        <v>58</v>
      </c>
      <c r="E15486" t="s">
        <v>45</v>
      </c>
      <c r="F15486" t="s">
        <v>46</v>
      </c>
      <c r="G15486" t="s">
        <v>55</v>
      </c>
      <c r="H15486" t="s">
        <v>700</v>
      </c>
      <c r="I15486" t="s">
        <v>701</v>
      </c>
      <c r="J15486" s="10">
        <v>2300000</v>
      </c>
    </row>
    <row r="15487" spans="1:10" hidden="1" x14ac:dyDescent="0.25">
      <c r="A15487" t="s">
        <v>44</v>
      </c>
      <c r="B15487" t="s">
        <v>128</v>
      </c>
      <c r="C15487">
        <v>2025</v>
      </c>
      <c r="D15487" t="s">
        <v>58</v>
      </c>
      <c r="E15487" t="s">
        <v>45</v>
      </c>
      <c r="F15487" t="s">
        <v>46</v>
      </c>
      <c r="G15487" t="s">
        <v>611</v>
      </c>
      <c r="H15487" t="s">
        <v>612</v>
      </c>
      <c r="I15487" t="s">
        <v>613</v>
      </c>
      <c r="J15487" s="10">
        <v>48006</v>
      </c>
    </row>
    <row r="15488" spans="1:10" hidden="1" x14ac:dyDescent="0.25">
      <c r="A15488" t="s">
        <v>44</v>
      </c>
      <c r="B15488" t="s">
        <v>128</v>
      </c>
      <c r="C15488">
        <v>2025</v>
      </c>
      <c r="D15488" t="s">
        <v>58</v>
      </c>
      <c r="E15488" t="s">
        <v>45</v>
      </c>
      <c r="F15488" t="s">
        <v>46</v>
      </c>
      <c r="G15488" t="s">
        <v>47</v>
      </c>
      <c r="H15488" t="s">
        <v>741</v>
      </c>
      <c r="I15488" t="s">
        <v>465</v>
      </c>
      <c r="J15488" s="3">
        <v>480882.79</v>
      </c>
    </row>
    <row r="15489" spans="1:10" hidden="1" x14ac:dyDescent="0.25">
      <c r="A15489" t="s">
        <v>44</v>
      </c>
      <c r="B15489" t="s">
        <v>128</v>
      </c>
      <c r="C15489">
        <v>2025</v>
      </c>
      <c r="D15489" t="s">
        <v>58</v>
      </c>
      <c r="E15489" t="s">
        <v>45</v>
      </c>
      <c r="F15489" t="s">
        <v>46</v>
      </c>
      <c r="G15489" t="s">
        <v>47</v>
      </c>
      <c r="H15489" t="s">
        <v>298</v>
      </c>
      <c r="I15489" t="s">
        <v>908</v>
      </c>
      <c r="J15489" s="3"/>
    </row>
    <row r="15490" spans="1:10" hidden="1" x14ac:dyDescent="0.25">
      <c r="A15490" t="s">
        <v>44</v>
      </c>
      <c r="B15490" t="s">
        <v>128</v>
      </c>
      <c r="C15490">
        <v>2025</v>
      </c>
      <c r="D15490" t="s">
        <v>58</v>
      </c>
      <c r="E15490" t="s">
        <v>45</v>
      </c>
      <c r="F15490" t="s">
        <v>46</v>
      </c>
      <c r="G15490" t="s">
        <v>47</v>
      </c>
      <c r="H15490" t="s">
        <v>298</v>
      </c>
      <c r="I15490" t="s">
        <v>508</v>
      </c>
      <c r="J15490" s="10" t="s">
        <v>838</v>
      </c>
    </row>
    <row r="15491" spans="1:10" hidden="1" x14ac:dyDescent="0.25">
      <c r="A15491" t="s">
        <v>44</v>
      </c>
      <c r="B15491" t="s">
        <v>128</v>
      </c>
      <c r="C15491">
        <v>2025</v>
      </c>
      <c r="D15491" t="s">
        <v>58</v>
      </c>
      <c r="E15491" t="s">
        <v>45</v>
      </c>
      <c r="F15491" t="s">
        <v>46</v>
      </c>
      <c r="G15491" t="s">
        <v>47</v>
      </c>
      <c r="H15491" t="s">
        <v>298</v>
      </c>
      <c r="I15491" t="s">
        <v>820</v>
      </c>
      <c r="J15491" s="3">
        <v>315789</v>
      </c>
    </row>
    <row r="15492" spans="1:10" hidden="1" x14ac:dyDescent="0.25">
      <c r="A15492" t="s">
        <v>44</v>
      </c>
      <c r="B15492" t="s">
        <v>128</v>
      </c>
      <c r="C15492">
        <v>2025</v>
      </c>
      <c r="D15492" t="s">
        <v>58</v>
      </c>
      <c r="E15492" t="s">
        <v>45</v>
      </c>
      <c r="F15492" t="s">
        <v>46</v>
      </c>
      <c r="G15492" t="s">
        <v>47</v>
      </c>
      <c r="H15492" t="s">
        <v>276</v>
      </c>
      <c r="I15492" t="s">
        <v>395</v>
      </c>
    </row>
    <row r="15493" spans="1:10" hidden="1" x14ac:dyDescent="0.25">
      <c r="A15493" t="s">
        <v>44</v>
      </c>
      <c r="B15493" t="s">
        <v>128</v>
      </c>
      <c r="C15493">
        <v>2025</v>
      </c>
      <c r="D15493" t="s">
        <v>58</v>
      </c>
      <c r="E15493" t="s">
        <v>45</v>
      </c>
      <c r="F15493" t="s">
        <v>46</v>
      </c>
      <c r="G15493" t="s">
        <v>47</v>
      </c>
      <c r="H15493" t="s">
        <v>276</v>
      </c>
      <c r="I15493" t="s">
        <v>734</v>
      </c>
    </row>
    <row r="15494" spans="1:10" hidden="1" x14ac:dyDescent="0.25">
      <c r="A15494" t="s">
        <v>44</v>
      </c>
      <c r="B15494" t="s">
        <v>128</v>
      </c>
      <c r="C15494">
        <v>2025</v>
      </c>
      <c r="D15494" t="s">
        <v>58</v>
      </c>
      <c r="E15494" t="s">
        <v>45</v>
      </c>
      <c r="F15494" t="s">
        <v>46</v>
      </c>
      <c r="G15494" t="s">
        <v>47</v>
      </c>
      <c r="H15494" t="s">
        <v>277</v>
      </c>
      <c r="I15494" t="s">
        <v>734</v>
      </c>
      <c r="J15494" s="3">
        <v>389832</v>
      </c>
    </row>
    <row r="15495" spans="1:10" hidden="1" x14ac:dyDescent="0.25">
      <c r="A15495" t="s">
        <v>44</v>
      </c>
      <c r="B15495" t="s">
        <v>128</v>
      </c>
      <c r="C15495">
        <v>2025</v>
      </c>
      <c r="D15495" t="s">
        <v>58</v>
      </c>
      <c r="E15495" t="s">
        <v>45</v>
      </c>
      <c r="F15495" t="s">
        <v>46</v>
      </c>
      <c r="G15495" t="s">
        <v>47</v>
      </c>
      <c r="H15495" t="s">
        <v>278</v>
      </c>
      <c r="I15495" t="s">
        <v>734</v>
      </c>
    </row>
    <row r="15496" spans="1:10" hidden="1" x14ac:dyDescent="0.25">
      <c r="A15496" t="s">
        <v>44</v>
      </c>
      <c r="B15496" t="s">
        <v>128</v>
      </c>
      <c r="C15496">
        <v>2025</v>
      </c>
      <c r="D15496" t="s">
        <v>58</v>
      </c>
      <c r="E15496" t="s">
        <v>45</v>
      </c>
      <c r="F15496" t="s">
        <v>46</v>
      </c>
      <c r="G15496" t="s">
        <v>47</v>
      </c>
      <c r="H15496" t="s">
        <v>742</v>
      </c>
      <c r="I15496" t="s">
        <v>412</v>
      </c>
      <c r="J15496" s="3">
        <v>21800</v>
      </c>
    </row>
    <row r="15497" spans="1:10" hidden="1" x14ac:dyDescent="0.25">
      <c r="A15497" t="s">
        <v>44</v>
      </c>
      <c r="B15497" t="s">
        <v>128</v>
      </c>
      <c r="C15497">
        <v>2025</v>
      </c>
      <c r="D15497" t="s">
        <v>58</v>
      </c>
      <c r="E15497" t="s">
        <v>45</v>
      </c>
      <c r="F15497" t="s">
        <v>46</v>
      </c>
      <c r="G15497" t="s">
        <v>47</v>
      </c>
      <c r="H15497" t="s">
        <v>742</v>
      </c>
      <c r="I15497" s="90" t="s">
        <v>469</v>
      </c>
      <c r="J15497" s="3">
        <v>14300</v>
      </c>
    </row>
    <row r="15498" spans="1:10" hidden="1" x14ac:dyDescent="0.25">
      <c r="A15498" t="s">
        <v>44</v>
      </c>
      <c r="B15498" t="s">
        <v>128</v>
      </c>
      <c r="C15498">
        <v>2025</v>
      </c>
      <c r="D15498" t="s">
        <v>58</v>
      </c>
      <c r="E15498" t="s">
        <v>45</v>
      </c>
      <c r="F15498" t="s">
        <v>46</v>
      </c>
      <c r="G15498" t="s">
        <v>47</v>
      </c>
      <c r="H15498" t="s">
        <v>742</v>
      </c>
      <c r="I15498" s="90" t="s">
        <v>556</v>
      </c>
      <c r="J15498" s="3">
        <v>13000</v>
      </c>
    </row>
    <row r="15499" spans="1:10" hidden="1" x14ac:dyDescent="0.25">
      <c r="A15499" t="s">
        <v>44</v>
      </c>
      <c r="B15499" t="s">
        <v>128</v>
      </c>
      <c r="C15499">
        <v>2025</v>
      </c>
      <c r="D15499" t="s">
        <v>58</v>
      </c>
      <c r="E15499" t="s">
        <v>45</v>
      </c>
      <c r="F15499" t="s">
        <v>46</v>
      </c>
      <c r="G15499" t="s">
        <v>47</v>
      </c>
      <c r="H15499" t="s">
        <v>742</v>
      </c>
      <c r="I15499" s="90" t="s">
        <v>591</v>
      </c>
      <c r="J15499" s="3">
        <v>7000</v>
      </c>
    </row>
    <row r="15500" spans="1:10" hidden="1" x14ac:dyDescent="0.25">
      <c r="A15500" t="s">
        <v>44</v>
      </c>
      <c r="B15500" t="s">
        <v>128</v>
      </c>
      <c r="C15500">
        <v>2025</v>
      </c>
      <c r="D15500" t="s">
        <v>58</v>
      </c>
      <c r="E15500" t="s">
        <v>45</v>
      </c>
      <c r="F15500" t="s">
        <v>46</v>
      </c>
      <c r="G15500" t="s">
        <v>47</v>
      </c>
      <c r="H15500" t="s">
        <v>742</v>
      </c>
      <c r="I15500" s="90" t="s">
        <v>851</v>
      </c>
      <c r="J15500" s="3">
        <v>32000</v>
      </c>
    </row>
    <row r="15501" spans="1:10" hidden="1" x14ac:dyDescent="0.25">
      <c r="A15501" t="s">
        <v>44</v>
      </c>
      <c r="B15501" t="s">
        <v>128</v>
      </c>
      <c r="C15501">
        <v>2025</v>
      </c>
      <c r="D15501" t="s">
        <v>58</v>
      </c>
      <c r="E15501" t="s">
        <v>45</v>
      </c>
      <c r="F15501" t="s">
        <v>46</v>
      </c>
      <c r="G15501" t="s">
        <v>47</v>
      </c>
      <c r="H15501" t="s">
        <v>239</v>
      </c>
      <c r="I15501" t="s">
        <v>382</v>
      </c>
      <c r="J15501" s="10">
        <v>1286950.8899999999</v>
      </c>
    </row>
    <row r="15502" spans="1:10" hidden="1" x14ac:dyDescent="0.25">
      <c r="A15502" t="s">
        <v>44</v>
      </c>
      <c r="B15502" t="s">
        <v>128</v>
      </c>
      <c r="C15502">
        <v>2025</v>
      </c>
      <c r="D15502" t="s">
        <v>58</v>
      </c>
      <c r="E15502" t="s">
        <v>45</v>
      </c>
      <c r="F15502" t="s">
        <v>46</v>
      </c>
      <c r="G15502" t="s">
        <v>47</v>
      </c>
      <c r="H15502" t="s">
        <v>239</v>
      </c>
      <c r="I15502" t="s">
        <v>416</v>
      </c>
      <c r="J15502" s="10">
        <v>2670000</v>
      </c>
    </row>
    <row r="15503" spans="1:10" hidden="1" x14ac:dyDescent="0.25">
      <c r="A15503" t="s">
        <v>44</v>
      </c>
      <c r="B15503" t="s">
        <v>128</v>
      </c>
      <c r="C15503">
        <v>2025</v>
      </c>
      <c r="D15503" t="s">
        <v>58</v>
      </c>
      <c r="E15503" t="s">
        <v>45</v>
      </c>
      <c r="F15503" t="s">
        <v>46</v>
      </c>
      <c r="G15503" t="s">
        <v>47</v>
      </c>
      <c r="H15503" t="s">
        <v>239</v>
      </c>
      <c r="I15503" t="s">
        <v>576</v>
      </c>
      <c r="J15503" s="10">
        <v>3417157</v>
      </c>
    </row>
    <row r="15504" spans="1:10" hidden="1" x14ac:dyDescent="0.25">
      <c r="A15504" t="s">
        <v>44</v>
      </c>
      <c r="B15504" t="s">
        <v>128</v>
      </c>
      <c r="C15504">
        <v>2025</v>
      </c>
      <c r="D15504" t="s">
        <v>58</v>
      </c>
      <c r="E15504" t="s">
        <v>45</v>
      </c>
      <c r="F15504" t="s">
        <v>46</v>
      </c>
      <c r="G15504" t="s">
        <v>47</v>
      </c>
      <c r="H15504" t="s">
        <v>239</v>
      </c>
      <c r="I15504" t="s">
        <v>589</v>
      </c>
      <c r="J15504" s="10">
        <v>95988</v>
      </c>
    </row>
    <row r="15505" spans="1:10" hidden="1" x14ac:dyDescent="0.25">
      <c r="A15505" t="s">
        <v>44</v>
      </c>
      <c r="B15505" t="s">
        <v>128</v>
      </c>
      <c r="C15505">
        <v>2025</v>
      </c>
      <c r="D15505" t="s">
        <v>58</v>
      </c>
      <c r="E15505" t="s">
        <v>45</v>
      </c>
      <c r="F15505" t="s">
        <v>46</v>
      </c>
      <c r="G15505" t="s">
        <v>47</v>
      </c>
      <c r="H15505" t="s">
        <v>239</v>
      </c>
      <c r="I15505" t="s">
        <v>696</v>
      </c>
      <c r="J15505" s="10">
        <v>1680000</v>
      </c>
    </row>
    <row r="15506" spans="1:10" hidden="1" x14ac:dyDescent="0.25">
      <c r="A15506" t="s">
        <v>44</v>
      </c>
      <c r="B15506" t="s">
        <v>128</v>
      </c>
      <c r="C15506">
        <v>2025</v>
      </c>
      <c r="D15506" t="s">
        <v>58</v>
      </c>
      <c r="E15506" t="s">
        <v>45</v>
      </c>
      <c r="F15506" t="s">
        <v>46</v>
      </c>
      <c r="G15506" t="s">
        <v>47</v>
      </c>
      <c r="H15506" t="s">
        <v>239</v>
      </c>
      <c r="I15506" t="s">
        <v>848</v>
      </c>
    </row>
    <row r="15507" spans="1:10" hidden="1" x14ac:dyDescent="0.25">
      <c r="A15507" t="s">
        <v>44</v>
      </c>
      <c r="B15507" t="s">
        <v>128</v>
      </c>
      <c r="C15507">
        <v>2025</v>
      </c>
      <c r="D15507" t="s">
        <v>58</v>
      </c>
      <c r="E15507" t="s">
        <v>45</v>
      </c>
      <c r="F15507" t="s">
        <v>46</v>
      </c>
      <c r="G15507" t="s">
        <v>47</v>
      </c>
      <c r="H15507" t="s">
        <v>239</v>
      </c>
      <c r="I15507" t="s">
        <v>431</v>
      </c>
    </row>
    <row r="15508" spans="1:10" hidden="1" x14ac:dyDescent="0.25">
      <c r="A15508" t="s">
        <v>44</v>
      </c>
      <c r="B15508" t="s">
        <v>128</v>
      </c>
      <c r="C15508">
        <v>2025</v>
      </c>
      <c r="D15508" t="s">
        <v>58</v>
      </c>
      <c r="E15508" t="s">
        <v>45</v>
      </c>
      <c r="F15508" t="s">
        <v>46</v>
      </c>
      <c r="G15508" t="s">
        <v>47</v>
      </c>
      <c r="H15508" t="s">
        <v>239</v>
      </c>
      <c r="I15508" t="s">
        <v>416</v>
      </c>
    </row>
    <row r="15509" spans="1:10" hidden="1" x14ac:dyDescent="0.25">
      <c r="A15509" t="s">
        <v>44</v>
      </c>
      <c r="B15509" t="s">
        <v>128</v>
      </c>
      <c r="C15509">
        <v>2025</v>
      </c>
      <c r="D15509" t="s">
        <v>58</v>
      </c>
      <c r="E15509" t="s">
        <v>45</v>
      </c>
      <c r="F15509" t="s">
        <v>46</v>
      </c>
      <c r="G15509" t="s">
        <v>47</v>
      </c>
      <c r="H15509" t="s">
        <v>239</v>
      </c>
      <c r="I15509" t="s">
        <v>383</v>
      </c>
      <c r="J15509" s="3">
        <v>1300000</v>
      </c>
    </row>
    <row r="15510" spans="1:10" hidden="1" x14ac:dyDescent="0.25">
      <c r="A15510" t="s">
        <v>44</v>
      </c>
      <c r="B15510" t="s">
        <v>128</v>
      </c>
      <c r="C15510">
        <v>2025</v>
      </c>
      <c r="D15510" t="s">
        <v>58</v>
      </c>
      <c r="E15510" t="s">
        <v>45</v>
      </c>
      <c r="F15510" t="s">
        <v>46</v>
      </c>
      <c r="G15510" t="s">
        <v>47</v>
      </c>
      <c r="H15510" t="s">
        <v>243</v>
      </c>
      <c r="I15510" t="s">
        <v>465</v>
      </c>
    </row>
    <row r="15511" spans="1:10" hidden="1" x14ac:dyDescent="0.25">
      <c r="A15511" t="s">
        <v>44</v>
      </c>
      <c r="B15511" t="s">
        <v>128</v>
      </c>
      <c r="C15511">
        <v>2025</v>
      </c>
      <c r="D15511" t="s">
        <v>58</v>
      </c>
      <c r="E15511" t="s">
        <v>45</v>
      </c>
      <c r="F15511" t="s">
        <v>46</v>
      </c>
      <c r="G15511" t="s">
        <v>47</v>
      </c>
      <c r="H15511" t="s">
        <v>243</v>
      </c>
      <c r="I15511" t="s">
        <v>702</v>
      </c>
    </row>
    <row r="15512" spans="1:10" hidden="1" x14ac:dyDescent="0.25">
      <c r="A15512" t="s">
        <v>44</v>
      </c>
      <c r="B15512" t="s">
        <v>128</v>
      </c>
      <c r="C15512">
        <v>2025</v>
      </c>
      <c r="D15512" t="s">
        <v>58</v>
      </c>
      <c r="E15512" t="s">
        <v>45</v>
      </c>
      <c r="F15512" t="s">
        <v>46</v>
      </c>
      <c r="G15512" t="s">
        <v>47</v>
      </c>
      <c r="H15512" t="s">
        <v>276</v>
      </c>
      <c r="I15512" t="s">
        <v>395</v>
      </c>
      <c r="J15512" s="3">
        <v>600000</v>
      </c>
    </row>
    <row r="15513" spans="1:10" hidden="1" x14ac:dyDescent="0.25">
      <c r="A15513" t="s">
        <v>44</v>
      </c>
      <c r="B15513" t="s">
        <v>128</v>
      </c>
      <c r="C15513">
        <v>2025</v>
      </c>
      <c r="D15513" t="s">
        <v>58</v>
      </c>
      <c r="E15513" t="s">
        <v>45</v>
      </c>
      <c r="F15513" t="s">
        <v>46</v>
      </c>
      <c r="G15513" t="s">
        <v>47</v>
      </c>
      <c r="H15513" t="s">
        <v>296</v>
      </c>
    </row>
    <row r="15514" spans="1:10" hidden="1" x14ac:dyDescent="0.25">
      <c r="A15514" t="s">
        <v>44</v>
      </c>
      <c r="B15514" t="s">
        <v>128</v>
      </c>
      <c r="C15514">
        <v>2025</v>
      </c>
      <c r="D15514" t="s">
        <v>58</v>
      </c>
      <c r="E15514" t="s">
        <v>45</v>
      </c>
      <c r="F15514" t="s">
        <v>46</v>
      </c>
      <c r="G15514" t="s">
        <v>47</v>
      </c>
      <c r="H15514" t="s">
        <v>364</v>
      </c>
      <c r="I15514" t="s">
        <v>465</v>
      </c>
    </row>
    <row r="15515" spans="1:10" hidden="1" x14ac:dyDescent="0.25">
      <c r="A15515" t="s">
        <v>44</v>
      </c>
      <c r="B15515" t="s">
        <v>128</v>
      </c>
      <c r="C15515">
        <v>2025</v>
      </c>
      <c r="D15515" t="s">
        <v>58</v>
      </c>
      <c r="E15515" t="s">
        <v>45</v>
      </c>
      <c r="F15515" t="s">
        <v>46</v>
      </c>
      <c r="G15515" t="s">
        <v>47</v>
      </c>
      <c r="H15515" t="s">
        <v>277</v>
      </c>
    </row>
    <row r="15516" spans="1:10" hidden="1" x14ac:dyDescent="0.25">
      <c r="A15516" t="s">
        <v>44</v>
      </c>
      <c r="B15516" t="s">
        <v>128</v>
      </c>
      <c r="C15516">
        <v>2025</v>
      </c>
      <c r="D15516" t="s">
        <v>58</v>
      </c>
      <c r="E15516" t="s">
        <v>45</v>
      </c>
      <c r="F15516" t="s">
        <v>46</v>
      </c>
      <c r="G15516" t="s">
        <v>47</v>
      </c>
      <c r="H15516" t="s">
        <v>278</v>
      </c>
    </row>
    <row r="15517" spans="1:10" hidden="1" x14ac:dyDescent="0.25">
      <c r="A15517" t="s">
        <v>44</v>
      </c>
      <c r="B15517" t="s">
        <v>128</v>
      </c>
      <c r="C15517">
        <v>2025</v>
      </c>
      <c r="D15517" t="s">
        <v>58</v>
      </c>
      <c r="E15517" t="s">
        <v>45</v>
      </c>
      <c r="F15517" t="s">
        <v>46</v>
      </c>
      <c r="G15517" t="s">
        <v>47</v>
      </c>
      <c r="H15517" t="s">
        <v>298</v>
      </c>
      <c r="I15517" t="s">
        <v>387</v>
      </c>
    </row>
    <row r="15518" spans="1:10" hidden="1" x14ac:dyDescent="0.25">
      <c r="A15518" t="s">
        <v>44</v>
      </c>
      <c r="B15518" t="s">
        <v>128</v>
      </c>
      <c r="C15518">
        <v>2025</v>
      </c>
      <c r="D15518" t="s">
        <v>58</v>
      </c>
      <c r="E15518" t="s">
        <v>45</v>
      </c>
      <c r="F15518" t="s">
        <v>46</v>
      </c>
      <c r="G15518" t="s">
        <v>47</v>
      </c>
      <c r="H15518" t="s">
        <v>298</v>
      </c>
      <c r="I15518" t="s">
        <v>498</v>
      </c>
    </row>
    <row r="15519" spans="1:10" hidden="1" x14ac:dyDescent="0.25">
      <c r="A15519" t="s">
        <v>44</v>
      </c>
      <c r="B15519" t="s">
        <v>128</v>
      </c>
      <c r="C15519">
        <v>2025</v>
      </c>
      <c r="D15519" t="s">
        <v>58</v>
      </c>
      <c r="E15519" t="s">
        <v>45</v>
      </c>
      <c r="F15519" t="s">
        <v>46</v>
      </c>
      <c r="G15519" t="s">
        <v>47</v>
      </c>
      <c r="H15519" t="s">
        <v>238</v>
      </c>
    </row>
    <row r="15520" spans="1:10" hidden="1" x14ac:dyDescent="0.25">
      <c r="A15520" t="s">
        <v>44</v>
      </c>
      <c r="B15520" t="s">
        <v>128</v>
      </c>
      <c r="C15520">
        <v>2025</v>
      </c>
      <c r="D15520" t="s">
        <v>58</v>
      </c>
      <c r="E15520" t="s">
        <v>45</v>
      </c>
      <c r="F15520" t="s">
        <v>46</v>
      </c>
      <c r="G15520" t="s">
        <v>182</v>
      </c>
      <c r="H15520" t="s">
        <v>240</v>
      </c>
    </row>
    <row r="15521" spans="1:10" hidden="1" x14ac:dyDescent="0.25">
      <c r="A15521" t="s">
        <v>44</v>
      </c>
      <c r="B15521" t="s">
        <v>128</v>
      </c>
      <c r="C15521">
        <v>2025</v>
      </c>
      <c r="D15521" t="s">
        <v>58</v>
      </c>
      <c r="E15521" t="s">
        <v>45</v>
      </c>
      <c r="F15521" t="s">
        <v>46</v>
      </c>
      <c r="G15521" t="s">
        <v>182</v>
      </c>
      <c r="H15521" t="s">
        <v>241</v>
      </c>
      <c r="I15521" t="s">
        <v>477</v>
      </c>
    </row>
    <row r="15522" spans="1:10" hidden="1" x14ac:dyDescent="0.25">
      <c r="A15522" t="s">
        <v>44</v>
      </c>
      <c r="B15522" t="s">
        <v>128</v>
      </c>
      <c r="C15522">
        <v>2025</v>
      </c>
      <c r="D15522" t="s">
        <v>58</v>
      </c>
      <c r="E15522" t="s">
        <v>45</v>
      </c>
      <c r="F15522" t="s">
        <v>46</v>
      </c>
      <c r="G15522" t="s">
        <v>182</v>
      </c>
      <c r="H15522" t="s">
        <v>242</v>
      </c>
      <c r="I15522" t="s">
        <v>477</v>
      </c>
    </row>
    <row r="15523" spans="1:10" hidden="1" x14ac:dyDescent="0.25">
      <c r="A15523" t="s">
        <v>44</v>
      </c>
      <c r="B15523" t="s">
        <v>128</v>
      </c>
      <c r="C15523">
        <v>2025</v>
      </c>
      <c r="D15523" t="s">
        <v>58</v>
      </c>
      <c r="E15523" t="s">
        <v>45</v>
      </c>
      <c r="F15523" t="s">
        <v>46</v>
      </c>
      <c r="G15523" t="s">
        <v>182</v>
      </c>
      <c r="H15523" t="s">
        <v>243</v>
      </c>
      <c r="I15523" t="s">
        <v>735</v>
      </c>
    </row>
    <row r="15524" spans="1:10" hidden="1" x14ac:dyDescent="0.25">
      <c r="A15524" t="s">
        <v>44</v>
      </c>
      <c r="B15524" t="s">
        <v>128</v>
      </c>
      <c r="C15524">
        <v>2025</v>
      </c>
      <c r="D15524" t="s">
        <v>58</v>
      </c>
      <c r="E15524" t="s">
        <v>45</v>
      </c>
      <c r="F15524" t="s">
        <v>46</v>
      </c>
      <c r="G15524" t="s">
        <v>253</v>
      </c>
      <c r="H15524" t="s">
        <v>266</v>
      </c>
      <c r="I15524" t="s">
        <v>578</v>
      </c>
    </row>
    <row r="15525" spans="1:10" hidden="1" x14ac:dyDescent="0.25">
      <c r="A15525" t="s">
        <v>44</v>
      </c>
      <c r="B15525" t="s">
        <v>128</v>
      </c>
      <c r="C15525">
        <v>2025</v>
      </c>
      <c r="D15525" t="s">
        <v>58</v>
      </c>
      <c r="E15525" t="s">
        <v>45</v>
      </c>
      <c r="F15525" t="s">
        <v>46</v>
      </c>
      <c r="G15525" t="s">
        <v>253</v>
      </c>
      <c r="H15525" t="s">
        <v>266</v>
      </c>
      <c r="I15525" t="s">
        <v>799</v>
      </c>
    </row>
    <row r="15526" spans="1:10" hidden="1" x14ac:dyDescent="0.25">
      <c r="A15526" t="s">
        <v>44</v>
      </c>
      <c r="B15526" t="s">
        <v>128</v>
      </c>
      <c r="C15526">
        <v>2025</v>
      </c>
      <c r="D15526" t="s">
        <v>58</v>
      </c>
      <c r="E15526" t="s">
        <v>45</v>
      </c>
      <c r="F15526" t="s">
        <v>46</v>
      </c>
      <c r="G15526" t="s">
        <v>253</v>
      </c>
      <c r="H15526" t="s">
        <v>365</v>
      </c>
      <c r="I15526" t="s">
        <v>849</v>
      </c>
    </row>
    <row r="15527" spans="1:10" hidden="1" x14ac:dyDescent="0.25">
      <c r="A15527" t="s">
        <v>44</v>
      </c>
      <c r="B15527" t="s">
        <v>128</v>
      </c>
      <c r="C15527">
        <v>2025</v>
      </c>
      <c r="D15527" t="s">
        <v>58</v>
      </c>
      <c r="E15527" t="s">
        <v>45</v>
      </c>
      <c r="F15527" t="s">
        <v>46</v>
      </c>
      <c r="G15527" t="s">
        <v>253</v>
      </c>
      <c r="H15527" t="s">
        <v>365</v>
      </c>
      <c r="I15527" t="s">
        <v>524</v>
      </c>
      <c r="J15527" s="3"/>
    </row>
    <row r="15528" spans="1:10" hidden="1" x14ac:dyDescent="0.25">
      <c r="A15528" t="s">
        <v>44</v>
      </c>
      <c r="B15528" t="s">
        <v>128</v>
      </c>
      <c r="C15528">
        <v>2025</v>
      </c>
      <c r="D15528" t="s">
        <v>58</v>
      </c>
      <c r="E15528" t="s">
        <v>45</v>
      </c>
      <c r="F15528" t="s">
        <v>46</v>
      </c>
      <c r="G15528" t="s">
        <v>537</v>
      </c>
      <c r="H15528" t="s">
        <v>538</v>
      </c>
      <c r="I15528" t="s">
        <v>850</v>
      </c>
    </row>
    <row r="15529" spans="1:10" hidden="1" x14ac:dyDescent="0.25">
      <c r="A15529" t="s">
        <v>44</v>
      </c>
      <c r="B15529" t="s">
        <v>128</v>
      </c>
      <c r="C15529">
        <v>2025</v>
      </c>
      <c r="D15529" t="s">
        <v>58</v>
      </c>
      <c r="E15529" t="s">
        <v>45</v>
      </c>
      <c r="F15529" t="s">
        <v>46</v>
      </c>
      <c r="G15529" t="s">
        <v>673</v>
      </c>
      <c r="H15529" t="s">
        <v>244</v>
      </c>
      <c r="I15529" t="s">
        <v>556</v>
      </c>
    </row>
    <row r="15530" spans="1:10" hidden="1" x14ac:dyDescent="0.25">
      <c r="A15530" t="s">
        <v>44</v>
      </c>
      <c r="B15530" t="s">
        <v>128</v>
      </c>
      <c r="C15530">
        <v>2025</v>
      </c>
      <c r="D15530" t="s">
        <v>58</v>
      </c>
      <c r="E15530" t="s">
        <v>45</v>
      </c>
      <c r="F15530" t="s">
        <v>46</v>
      </c>
      <c r="G15530" t="s">
        <v>673</v>
      </c>
      <c r="H15530" t="s">
        <v>244</v>
      </c>
      <c r="I15530" t="s">
        <v>688</v>
      </c>
    </row>
    <row r="15531" spans="1:10" hidden="1" x14ac:dyDescent="0.25">
      <c r="A15531" t="s">
        <v>44</v>
      </c>
      <c r="B15531" t="s">
        <v>128</v>
      </c>
      <c r="C15531">
        <v>2025</v>
      </c>
      <c r="D15531" t="s">
        <v>58</v>
      </c>
      <c r="E15531" t="s">
        <v>45</v>
      </c>
      <c r="F15531" t="s">
        <v>46</v>
      </c>
      <c r="G15531" t="s">
        <v>527</v>
      </c>
      <c r="H15531" t="s">
        <v>366</v>
      </c>
      <c r="I15531" s="90" t="s">
        <v>824</v>
      </c>
      <c r="J15531" s="10">
        <v>90000</v>
      </c>
    </row>
    <row r="15532" spans="1:10" hidden="1" x14ac:dyDescent="0.25">
      <c r="A15532" t="s">
        <v>44</v>
      </c>
      <c r="B15532" t="s">
        <v>128</v>
      </c>
      <c r="C15532">
        <v>2025</v>
      </c>
      <c r="D15532" t="s">
        <v>58</v>
      </c>
      <c r="E15532" t="s">
        <v>45</v>
      </c>
      <c r="F15532" t="s">
        <v>46</v>
      </c>
      <c r="G15532" t="s">
        <v>527</v>
      </c>
      <c r="H15532" t="s">
        <v>525</v>
      </c>
      <c r="I15532" t="s">
        <v>526</v>
      </c>
      <c r="J15532" s="3">
        <v>77283</v>
      </c>
    </row>
    <row r="15533" spans="1:10" hidden="1" x14ac:dyDescent="0.25">
      <c r="A15533" t="s">
        <v>44</v>
      </c>
      <c r="B15533" t="s">
        <v>128</v>
      </c>
      <c r="C15533">
        <v>2025</v>
      </c>
      <c r="D15533" t="s">
        <v>58</v>
      </c>
      <c r="E15533" t="s">
        <v>45</v>
      </c>
      <c r="F15533" t="s">
        <v>46</v>
      </c>
      <c r="G15533" t="s">
        <v>527</v>
      </c>
      <c r="H15533" t="s">
        <v>365</v>
      </c>
      <c r="I15533" t="s">
        <v>526</v>
      </c>
    </row>
    <row r="15534" spans="1:10" hidden="1" x14ac:dyDescent="0.25">
      <c r="A15534" t="s">
        <v>44</v>
      </c>
      <c r="B15534" t="s">
        <v>128</v>
      </c>
      <c r="C15534">
        <v>2025</v>
      </c>
      <c r="D15534" t="s">
        <v>58</v>
      </c>
      <c r="E15534" t="s">
        <v>45</v>
      </c>
      <c r="F15534" t="s">
        <v>46</v>
      </c>
      <c r="G15534" t="s">
        <v>527</v>
      </c>
      <c r="H15534" t="s">
        <v>484</v>
      </c>
      <c r="I15534" t="s">
        <v>526</v>
      </c>
      <c r="J15534" s="3">
        <v>485083.58</v>
      </c>
    </row>
    <row r="15535" spans="1:10" hidden="1" x14ac:dyDescent="0.25">
      <c r="A15535" t="s">
        <v>44</v>
      </c>
      <c r="B15535" t="s">
        <v>128</v>
      </c>
      <c r="C15535">
        <v>2025</v>
      </c>
      <c r="D15535" t="s">
        <v>58</v>
      </c>
      <c r="E15535" t="s">
        <v>45</v>
      </c>
      <c r="F15535" t="s">
        <v>46</v>
      </c>
      <c r="G15535" t="s">
        <v>272</v>
      </c>
      <c r="H15535" t="s">
        <v>273</v>
      </c>
      <c r="I15535" t="s">
        <v>526</v>
      </c>
    </row>
    <row r="15536" spans="1:10" hidden="1" x14ac:dyDescent="0.25">
      <c r="A15536" t="s">
        <v>44</v>
      </c>
      <c r="B15536" t="s">
        <v>128</v>
      </c>
      <c r="C15536">
        <v>2025</v>
      </c>
      <c r="D15536" t="s">
        <v>58</v>
      </c>
      <c r="E15536" t="s">
        <v>45</v>
      </c>
      <c r="F15536" t="s">
        <v>46</v>
      </c>
      <c r="G15536" t="s">
        <v>221</v>
      </c>
      <c r="H15536" t="s">
        <v>245</v>
      </c>
      <c r="I15536" t="s">
        <v>822</v>
      </c>
    </row>
    <row r="15537" spans="1:10" hidden="1" x14ac:dyDescent="0.25">
      <c r="A15537" t="s">
        <v>44</v>
      </c>
      <c r="B15537" t="s">
        <v>128</v>
      </c>
      <c r="C15537">
        <v>2025</v>
      </c>
      <c r="D15537" t="s">
        <v>58</v>
      </c>
      <c r="E15537" t="s">
        <v>45</v>
      </c>
      <c r="F15537" t="s">
        <v>46</v>
      </c>
      <c r="G15537" t="s">
        <v>221</v>
      </c>
      <c r="H15537" t="s">
        <v>245</v>
      </c>
      <c r="I15537" t="s">
        <v>614</v>
      </c>
      <c r="J15537" s="3">
        <v>1429460</v>
      </c>
    </row>
    <row r="15538" spans="1:10" hidden="1" x14ac:dyDescent="0.25">
      <c r="A15538" t="s">
        <v>44</v>
      </c>
      <c r="B15538" t="s">
        <v>128</v>
      </c>
      <c r="C15538">
        <v>2025</v>
      </c>
      <c r="D15538" t="s">
        <v>58</v>
      </c>
      <c r="E15538" t="s">
        <v>45</v>
      </c>
      <c r="F15538" t="s">
        <v>46</v>
      </c>
      <c r="G15538" t="s">
        <v>221</v>
      </c>
      <c r="H15538" t="s">
        <v>245</v>
      </c>
      <c r="I15538" t="s">
        <v>417</v>
      </c>
    </row>
    <row r="15539" spans="1:10" hidden="1" x14ac:dyDescent="0.25">
      <c r="A15539" t="s">
        <v>44</v>
      </c>
      <c r="B15539" t="s">
        <v>128</v>
      </c>
      <c r="C15539">
        <v>2025</v>
      </c>
      <c r="D15539" t="s">
        <v>58</v>
      </c>
      <c r="E15539" t="s">
        <v>45</v>
      </c>
      <c r="F15539" t="s">
        <v>46</v>
      </c>
      <c r="G15539" t="s">
        <v>221</v>
      </c>
      <c r="H15539" t="s">
        <v>299</v>
      </c>
      <c r="I15539" s="90" t="s">
        <v>822</v>
      </c>
      <c r="J15539" s="3">
        <v>260000</v>
      </c>
    </row>
    <row r="15540" spans="1:10" hidden="1" x14ac:dyDescent="0.25">
      <c r="A15540" t="s">
        <v>44</v>
      </c>
      <c r="B15540" t="s">
        <v>128</v>
      </c>
      <c r="C15540">
        <v>2025</v>
      </c>
      <c r="D15540" t="s">
        <v>58</v>
      </c>
      <c r="E15540" t="s">
        <v>45</v>
      </c>
      <c r="F15540" t="s">
        <v>46</v>
      </c>
      <c r="G15540" t="s">
        <v>221</v>
      </c>
      <c r="H15540" t="s">
        <v>299</v>
      </c>
      <c r="I15540" t="s">
        <v>860</v>
      </c>
    </row>
    <row r="15541" spans="1:10" hidden="1" x14ac:dyDescent="0.25">
      <c r="A15541" t="s">
        <v>44</v>
      </c>
      <c r="B15541" t="s">
        <v>128</v>
      </c>
      <c r="C15541">
        <v>2025</v>
      </c>
      <c r="D15541" t="s">
        <v>58</v>
      </c>
      <c r="E15541" t="s">
        <v>45</v>
      </c>
      <c r="F15541" t="s">
        <v>46</v>
      </c>
      <c r="G15541" t="s">
        <v>221</v>
      </c>
      <c r="H15541" t="s">
        <v>299</v>
      </c>
      <c r="I15541" t="s">
        <v>666</v>
      </c>
    </row>
    <row r="15542" spans="1:10" hidden="1" x14ac:dyDescent="0.25">
      <c r="A15542" t="s">
        <v>44</v>
      </c>
      <c r="B15542" t="s">
        <v>128</v>
      </c>
      <c r="C15542">
        <v>2025</v>
      </c>
      <c r="D15542" t="s">
        <v>58</v>
      </c>
      <c r="E15542" t="s">
        <v>45</v>
      </c>
      <c r="F15542" t="s">
        <v>46</v>
      </c>
      <c r="G15542" t="s">
        <v>272</v>
      </c>
      <c r="H15542" t="s">
        <v>273</v>
      </c>
    </row>
    <row r="15543" spans="1:10" hidden="1" x14ac:dyDescent="0.25">
      <c r="A15543" t="s">
        <v>44</v>
      </c>
      <c r="B15543" t="s">
        <v>128</v>
      </c>
      <c r="C15543">
        <v>2025</v>
      </c>
      <c r="D15543" t="s">
        <v>58</v>
      </c>
      <c r="E15543" t="s">
        <v>45</v>
      </c>
      <c r="F15543" t="s">
        <v>46</v>
      </c>
      <c r="G15543" t="s">
        <v>49</v>
      </c>
      <c r="H15543" t="s">
        <v>246</v>
      </c>
      <c r="I15543" t="s">
        <v>565</v>
      </c>
      <c r="J15543" s="10">
        <v>335656</v>
      </c>
    </row>
    <row r="15544" spans="1:10" hidden="1" x14ac:dyDescent="0.25">
      <c r="A15544" t="s">
        <v>44</v>
      </c>
      <c r="B15544" t="s">
        <v>128</v>
      </c>
      <c r="C15544">
        <v>2025</v>
      </c>
      <c r="D15544" t="s">
        <v>58</v>
      </c>
      <c r="E15544" t="s">
        <v>45</v>
      </c>
      <c r="F15544" t="s">
        <v>46</v>
      </c>
      <c r="G15544" t="s">
        <v>49</v>
      </c>
      <c r="H15544" t="s">
        <v>246</v>
      </c>
      <c r="I15544" t="s">
        <v>615</v>
      </c>
    </row>
    <row r="15545" spans="1:10" hidden="1" x14ac:dyDescent="0.25">
      <c r="A15545" t="s">
        <v>44</v>
      </c>
      <c r="B15545" t="s">
        <v>128</v>
      </c>
      <c r="C15545">
        <v>2025</v>
      </c>
      <c r="D15545" t="s">
        <v>58</v>
      </c>
      <c r="E15545" t="s">
        <v>45</v>
      </c>
      <c r="F15545" t="s">
        <v>46</v>
      </c>
      <c r="G15545" t="s">
        <v>49</v>
      </c>
      <c r="H15545" t="s">
        <v>246</v>
      </c>
      <c r="I15545" t="s">
        <v>505</v>
      </c>
      <c r="J15545" s="3">
        <v>210900</v>
      </c>
    </row>
    <row r="15546" spans="1:10" hidden="1" x14ac:dyDescent="0.25">
      <c r="A15546" t="s">
        <v>44</v>
      </c>
      <c r="B15546" t="s">
        <v>128</v>
      </c>
      <c r="C15546">
        <v>2025</v>
      </c>
      <c r="D15546" t="s">
        <v>58</v>
      </c>
      <c r="E15546" t="s">
        <v>45</v>
      </c>
      <c r="F15546" t="s">
        <v>46</v>
      </c>
      <c r="G15546" t="s">
        <v>49</v>
      </c>
      <c r="H15546" t="s">
        <v>246</v>
      </c>
      <c r="I15546" s="90" t="s">
        <v>909</v>
      </c>
    </row>
    <row r="15547" spans="1:10" hidden="1" x14ac:dyDescent="0.25">
      <c r="A15547" t="s">
        <v>44</v>
      </c>
      <c r="B15547" t="s">
        <v>128</v>
      </c>
      <c r="C15547">
        <v>2025</v>
      </c>
      <c r="D15547" t="s">
        <v>58</v>
      </c>
      <c r="E15547" t="s">
        <v>45</v>
      </c>
      <c r="F15547" t="s">
        <v>46</v>
      </c>
      <c r="G15547" t="s">
        <v>49</v>
      </c>
      <c r="H15547" t="s">
        <v>669</v>
      </c>
      <c r="I15547" t="s">
        <v>615</v>
      </c>
      <c r="J15547" s="3">
        <v>950611</v>
      </c>
    </row>
    <row r="15548" spans="1:10" hidden="1" x14ac:dyDescent="0.25">
      <c r="A15548" t="s">
        <v>44</v>
      </c>
      <c r="B15548" t="s">
        <v>128</v>
      </c>
      <c r="C15548">
        <v>2025</v>
      </c>
      <c r="D15548" t="s">
        <v>58</v>
      </c>
      <c r="E15548" t="s">
        <v>45</v>
      </c>
      <c r="F15548" t="s">
        <v>46</v>
      </c>
      <c r="G15548" t="s">
        <v>49</v>
      </c>
      <c r="H15548" t="s">
        <v>669</v>
      </c>
      <c r="I15548" s="90" t="s">
        <v>697</v>
      </c>
      <c r="J15548" s="3">
        <v>1600000</v>
      </c>
    </row>
    <row r="15549" spans="1:10" hidden="1" x14ac:dyDescent="0.25">
      <c r="A15549" t="s">
        <v>44</v>
      </c>
      <c r="B15549" t="s">
        <v>128</v>
      </c>
      <c r="C15549">
        <v>2025</v>
      </c>
      <c r="D15549" t="s">
        <v>58</v>
      </c>
      <c r="E15549" t="s">
        <v>45</v>
      </c>
      <c r="F15549" t="s">
        <v>46</v>
      </c>
      <c r="G15549" t="s">
        <v>49</v>
      </c>
      <c r="H15549" t="s">
        <v>669</v>
      </c>
    </row>
    <row r="15550" spans="1:10" hidden="1" x14ac:dyDescent="0.25">
      <c r="A15550" t="s">
        <v>44</v>
      </c>
      <c r="B15550" t="s">
        <v>128</v>
      </c>
      <c r="C15550">
        <v>2025</v>
      </c>
      <c r="D15550" t="s">
        <v>58</v>
      </c>
      <c r="E15550" t="s">
        <v>45</v>
      </c>
      <c r="F15550" t="s">
        <v>46</v>
      </c>
      <c r="G15550" t="s">
        <v>49</v>
      </c>
      <c r="H15550" t="s">
        <v>247</v>
      </c>
      <c r="I15550" t="s">
        <v>455</v>
      </c>
      <c r="J15550" s="3">
        <v>673278</v>
      </c>
    </row>
    <row r="15551" spans="1:10" hidden="1" x14ac:dyDescent="0.25">
      <c r="A15551" t="s">
        <v>44</v>
      </c>
      <c r="B15551" t="s">
        <v>128</v>
      </c>
      <c r="C15551">
        <v>2025</v>
      </c>
      <c r="D15551" t="s">
        <v>58</v>
      </c>
      <c r="E15551" t="s">
        <v>45</v>
      </c>
      <c r="F15551" t="s">
        <v>46</v>
      </c>
      <c r="G15551" t="s">
        <v>49</v>
      </c>
      <c r="H15551" t="s">
        <v>247</v>
      </c>
      <c r="I15551" t="s">
        <v>920</v>
      </c>
      <c r="J15551" s="10">
        <v>553759.03</v>
      </c>
    </row>
    <row r="15552" spans="1:10" hidden="1" x14ac:dyDescent="0.25">
      <c r="A15552" t="s">
        <v>44</v>
      </c>
      <c r="B15552" t="s">
        <v>128</v>
      </c>
      <c r="C15552">
        <v>2025</v>
      </c>
      <c r="D15552" t="s">
        <v>58</v>
      </c>
      <c r="E15552" t="s">
        <v>45</v>
      </c>
      <c r="F15552" t="s">
        <v>46</v>
      </c>
      <c r="G15552" t="s">
        <v>49</v>
      </c>
      <c r="H15552" t="s">
        <v>247</v>
      </c>
      <c r="I15552" t="s">
        <v>544</v>
      </c>
    </row>
    <row r="15553" spans="1:10" hidden="1" x14ac:dyDescent="0.25">
      <c r="A15553" t="s">
        <v>44</v>
      </c>
      <c r="B15553" t="s">
        <v>128</v>
      </c>
      <c r="C15553">
        <v>2025</v>
      </c>
      <c r="D15553" t="s">
        <v>58</v>
      </c>
      <c r="E15553" t="s">
        <v>45</v>
      </c>
      <c r="F15553" t="s">
        <v>46</v>
      </c>
      <c r="G15553" t="s">
        <v>49</v>
      </c>
      <c r="H15553" t="s">
        <v>247</v>
      </c>
      <c r="I15553" t="s">
        <v>703</v>
      </c>
      <c r="J15553" s="3"/>
    </row>
    <row r="15554" spans="1:10" hidden="1" x14ac:dyDescent="0.25">
      <c r="A15554" t="s">
        <v>44</v>
      </c>
      <c r="B15554" t="s">
        <v>128</v>
      </c>
      <c r="C15554">
        <v>2025</v>
      </c>
      <c r="D15554" t="s">
        <v>58</v>
      </c>
      <c r="E15554" t="s">
        <v>45</v>
      </c>
      <c r="F15554" t="s">
        <v>46</v>
      </c>
      <c r="G15554" t="s">
        <v>49</v>
      </c>
      <c r="H15554" t="s">
        <v>247</v>
      </c>
      <c r="I15554" t="s">
        <v>509</v>
      </c>
    </row>
    <row r="15555" spans="1:10" hidden="1" x14ac:dyDescent="0.25">
      <c r="A15555" t="s">
        <v>44</v>
      </c>
      <c r="B15555" t="s">
        <v>128</v>
      </c>
      <c r="C15555">
        <v>2025</v>
      </c>
      <c r="D15555" t="s">
        <v>58</v>
      </c>
      <c r="E15555" t="s">
        <v>45</v>
      </c>
      <c r="F15555" t="s">
        <v>46</v>
      </c>
      <c r="G15555" t="s">
        <v>49</v>
      </c>
      <c r="H15555" t="s">
        <v>247</v>
      </c>
      <c r="I15555" t="s">
        <v>524</v>
      </c>
      <c r="J15555" s="10">
        <v>424289</v>
      </c>
    </row>
    <row r="15556" spans="1:10" hidden="1" x14ac:dyDescent="0.25">
      <c r="A15556" t="s">
        <v>44</v>
      </c>
      <c r="B15556" t="s">
        <v>128</v>
      </c>
      <c r="C15556">
        <v>2025</v>
      </c>
      <c r="D15556" t="s">
        <v>58</v>
      </c>
      <c r="E15556" t="s">
        <v>45</v>
      </c>
      <c r="F15556" t="s">
        <v>46</v>
      </c>
      <c r="G15556" t="s">
        <v>49</v>
      </c>
      <c r="H15556" t="s">
        <v>248</v>
      </c>
      <c r="I15556" t="s">
        <v>823</v>
      </c>
    </row>
    <row r="15557" spans="1:10" hidden="1" x14ac:dyDescent="0.25">
      <c r="A15557" t="s">
        <v>44</v>
      </c>
      <c r="B15557" t="s">
        <v>128</v>
      </c>
      <c r="C15557">
        <v>2025</v>
      </c>
      <c r="D15557" t="s">
        <v>58</v>
      </c>
      <c r="E15557" t="s">
        <v>45</v>
      </c>
      <c r="F15557" t="s">
        <v>46</v>
      </c>
      <c r="G15557" t="s">
        <v>49</v>
      </c>
      <c r="H15557" t="s">
        <v>248</v>
      </c>
      <c r="I15557" t="s">
        <v>431</v>
      </c>
    </row>
    <row r="15558" spans="1:10" hidden="1" x14ac:dyDescent="0.25">
      <c r="A15558" t="s">
        <v>44</v>
      </c>
      <c r="B15558" t="s">
        <v>128</v>
      </c>
      <c r="C15558">
        <v>2025</v>
      </c>
      <c r="D15558" t="s">
        <v>58</v>
      </c>
      <c r="E15558" t="s">
        <v>45</v>
      </c>
      <c r="F15558" t="s">
        <v>46</v>
      </c>
      <c r="G15558" t="s">
        <v>49</v>
      </c>
      <c r="H15558" t="s">
        <v>248</v>
      </c>
      <c r="I15558" t="s">
        <v>479</v>
      </c>
      <c r="J15558" s="10">
        <v>114580</v>
      </c>
    </row>
    <row r="15559" spans="1:10" hidden="1" x14ac:dyDescent="0.25">
      <c r="A15559" t="s">
        <v>44</v>
      </c>
      <c r="B15559" t="s">
        <v>128</v>
      </c>
      <c r="C15559">
        <v>2025</v>
      </c>
      <c r="D15559" t="s">
        <v>58</v>
      </c>
      <c r="E15559" t="s">
        <v>45</v>
      </c>
      <c r="F15559" t="s">
        <v>46</v>
      </c>
      <c r="G15559" t="s">
        <v>49</v>
      </c>
      <c r="H15559" t="s">
        <v>248</v>
      </c>
      <c r="I15559" t="s">
        <v>737</v>
      </c>
      <c r="J15559" s="10">
        <v>2293823.6</v>
      </c>
    </row>
    <row r="15560" spans="1:10" hidden="1" x14ac:dyDescent="0.25">
      <c r="A15560" t="s">
        <v>44</v>
      </c>
      <c r="B15560" t="s">
        <v>128</v>
      </c>
      <c r="C15560">
        <v>2025</v>
      </c>
      <c r="D15560" t="s">
        <v>58</v>
      </c>
      <c r="E15560" t="s">
        <v>45</v>
      </c>
      <c r="F15560" t="s">
        <v>46</v>
      </c>
      <c r="G15560" t="s">
        <v>49</v>
      </c>
      <c r="H15560" t="s">
        <v>249</v>
      </c>
      <c r="I15560" t="s">
        <v>471</v>
      </c>
    </row>
    <row r="15561" spans="1:10" hidden="1" x14ac:dyDescent="0.25">
      <c r="A15561" t="s">
        <v>44</v>
      </c>
      <c r="B15561" t="s">
        <v>128</v>
      </c>
      <c r="C15561">
        <v>2025</v>
      </c>
      <c r="D15561" t="s">
        <v>58</v>
      </c>
      <c r="E15561" t="s">
        <v>45</v>
      </c>
      <c r="F15561" t="s">
        <v>46</v>
      </c>
      <c r="G15561" t="s">
        <v>49</v>
      </c>
      <c r="H15561" t="s">
        <v>249</v>
      </c>
      <c r="I15561" s="90" t="s">
        <v>910</v>
      </c>
      <c r="J15561" s="3">
        <v>518060</v>
      </c>
    </row>
    <row r="15562" spans="1:10" hidden="1" x14ac:dyDescent="0.25">
      <c r="A15562" t="s">
        <v>44</v>
      </c>
      <c r="B15562" t="s">
        <v>128</v>
      </c>
      <c r="C15562">
        <v>2025</v>
      </c>
      <c r="D15562" t="s">
        <v>58</v>
      </c>
      <c r="E15562" t="s">
        <v>45</v>
      </c>
      <c r="F15562" t="s">
        <v>46</v>
      </c>
      <c r="G15562" t="s">
        <v>49</v>
      </c>
      <c r="H15562" t="s">
        <v>250</v>
      </c>
      <c r="I15562" t="s">
        <v>797</v>
      </c>
    </row>
    <row r="15563" spans="1:10" hidden="1" x14ac:dyDescent="0.25">
      <c r="A15563" t="s">
        <v>44</v>
      </c>
      <c r="B15563" t="s">
        <v>128</v>
      </c>
      <c r="C15563">
        <v>2025</v>
      </c>
      <c r="D15563" t="s">
        <v>58</v>
      </c>
      <c r="E15563" t="s">
        <v>45</v>
      </c>
      <c r="F15563" t="s">
        <v>46</v>
      </c>
      <c r="G15563" t="s">
        <v>49</v>
      </c>
      <c r="H15563" t="s">
        <v>250</v>
      </c>
      <c r="I15563" t="s">
        <v>567</v>
      </c>
      <c r="J15563" s="3">
        <v>481474</v>
      </c>
    </row>
    <row r="15564" spans="1:10" hidden="1" x14ac:dyDescent="0.25">
      <c r="A15564" t="s">
        <v>44</v>
      </c>
      <c r="B15564" t="s">
        <v>128</v>
      </c>
      <c r="C15564">
        <v>2025</v>
      </c>
      <c r="D15564" t="s">
        <v>58</v>
      </c>
      <c r="E15564" t="s">
        <v>45</v>
      </c>
      <c r="F15564" t="s">
        <v>46</v>
      </c>
      <c r="G15564" t="s">
        <v>49</v>
      </c>
      <c r="H15564" t="s">
        <v>250</v>
      </c>
      <c r="I15564" t="s">
        <v>740</v>
      </c>
      <c r="J15564" s="3">
        <v>287037</v>
      </c>
    </row>
    <row r="15565" spans="1:10" hidden="1" x14ac:dyDescent="0.25">
      <c r="A15565" t="s">
        <v>44</v>
      </c>
      <c r="B15565" t="s">
        <v>128</v>
      </c>
      <c r="C15565">
        <v>2025</v>
      </c>
      <c r="D15565" t="s">
        <v>58</v>
      </c>
      <c r="E15565" t="s">
        <v>45</v>
      </c>
      <c r="F15565" t="s">
        <v>46</v>
      </c>
      <c r="G15565" t="s">
        <v>49</v>
      </c>
      <c r="H15565" t="s">
        <v>250</v>
      </c>
      <c r="I15565" t="s">
        <v>790</v>
      </c>
      <c r="J15565" s="10">
        <v>281378.32</v>
      </c>
    </row>
    <row r="15566" spans="1:10" hidden="1" x14ac:dyDescent="0.25">
      <c r="A15566" t="s">
        <v>44</v>
      </c>
      <c r="B15566" t="s">
        <v>128</v>
      </c>
      <c r="C15566">
        <v>2025</v>
      </c>
      <c r="D15566" t="s">
        <v>58</v>
      </c>
      <c r="E15566" t="s">
        <v>45</v>
      </c>
      <c r="F15566" t="s">
        <v>46</v>
      </c>
      <c r="G15566" t="s">
        <v>49</v>
      </c>
      <c r="H15566" t="s">
        <v>250</v>
      </c>
      <c r="I15566" s="90" t="s">
        <v>919</v>
      </c>
      <c r="J15566" s="3">
        <v>586111.12</v>
      </c>
    </row>
    <row r="15567" spans="1:10" hidden="1" x14ac:dyDescent="0.25">
      <c r="A15567" t="s">
        <v>44</v>
      </c>
      <c r="B15567" t="s">
        <v>128</v>
      </c>
      <c r="C15567">
        <v>2025</v>
      </c>
      <c r="D15567" t="s">
        <v>58</v>
      </c>
      <c r="E15567" t="s">
        <v>45</v>
      </c>
      <c r="F15567" t="s">
        <v>46</v>
      </c>
      <c r="G15567" t="s">
        <v>49</v>
      </c>
      <c r="H15567" t="s">
        <v>250</v>
      </c>
      <c r="I15567" s="90" t="s">
        <v>918</v>
      </c>
      <c r="J15567" s="10">
        <v>131851</v>
      </c>
    </row>
    <row r="15568" spans="1:10" hidden="1" x14ac:dyDescent="0.25">
      <c r="A15568" t="s">
        <v>44</v>
      </c>
      <c r="B15568" t="s">
        <v>128</v>
      </c>
      <c r="C15568">
        <v>2025</v>
      </c>
      <c r="D15568" t="s">
        <v>58</v>
      </c>
      <c r="E15568" t="s">
        <v>45</v>
      </c>
      <c r="F15568" t="s">
        <v>46</v>
      </c>
      <c r="G15568" t="s">
        <v>49</v>
      </c>
      <c r="H15568" t="s">
        <v>250</v>
      </c>
      <c r="I15568" t="s">
        <v>600</v>
      </c>
    </row>
    <row r="15569" spans="1:10" hidden="1" x14ac:dyDescent="0.25">
      <c r="A15569" t="s">
        <v>44</v>
      </c>
      <c r="B15569" t="s">
        <v>128</v>
      </c>
      <c r="C15569">
        <v>2025</v>
      </c>
      <c r="D15569" t="s">
        <v>58</v>
      </c>
      <c r="E15569" t="s">
        <v>45</v>
      </c>
      <c r="F15569" t="s">
        <v>46</v>
      </c>
      <c r="G15569" t="s">
        <v>49</v>
      </c>
      <c r="H15569" t="s">
        <v>250</v>
      </c>
      <c r="I15569" t="s">
        <v>827</v>
      </c>
      <c r="J15569" s="3"/>
    </row>
    <row r="15570" spans="1:10" hidden="1" x14ac:dyDescent="0.25">
      <c r="A15570" t="s">
        <v>44</v>
      </c>
      <c r="B15570" t="s">
        <v>128</v>
      </c>
      <c r="C15570">
        <v>2025</v>
      </c>
      <c r="D15570" t="s">
        <v>58</v>
      </c>
      <c r="E15570" t="s">
        <v>45</v>
      </c>
      <c r="F15570" t="s">
        <v>46</v>
      </c>
      <c r="G15570" t="s">
        <v>49</v>
      </c>
      <c r="H15570" t="s">
        <v>250</v>
      </c>
      <c r="I15570" t="s">
        <v>912</v>
      </c>
      <c r="J15570" s="3"/>
    </row>
    <row r="15571" spans="1:10" hidden="1" x14ac:dyDescent="0.25">
      <c r="A15571" t="s">
        <v>44</v>
      </c>
      <c r="B15571" t="s">
        <v>128</v>
      </c>
      <c r="C15571">
        <v>2025</v>
      </c>
      <c r="D15571" t="s">
        <v>58</v>
      </c>
      <c r="E15571" t="s">
        <v>45</v>
      </c>
      <c r="F15571" t="s">
        <v>46</v>
      </c>
      <c r="G15571" t="s">
        <v>49</v>
      </c>
      <c r="H15571" t="s">
        <v>250</v>
      </c>
      <c r="I15571" t="s">
        <v>904</v>
      </c>
      <c r="J15571" s="3"/>
    </row>
    <row r="15572" spans="1:10" hidden="1" x14ac:dyDescent="0.25">
      <c r="A15572" t="s">
        <v>44</v>
      </c>
      <c r="B15572" t="s">
        <v>128</v>
      </c>
      <c r="C15572">
        <v>2025</v>
      </c>
      <c r="D15572" t="s">
        <v>58</v>
      </c>
      <c r="E15572" t="s">
        <v>45</v>
      </c>
      <c r="F15572" t="s">
        <v>46</v>
      </c>
      <c r="G15572" t="s">
        <v>49</v>
      </c>
      <c r="H15572" t="s">
        <v>250</v>
      </c>
      <c r="I15572" t="s">
        <v>856</v>
      </c>
    </row>
    <row r="15573" spans="1:10" hidden="1" x14ac:dyDescent="0.25">
      <c r="A15573" t="s">
        <v>44</v>
      </c>
      <c r="B15573" t="s">
        <v>128</v>
      </c>
      <c r="C15573">
        <v>2025</v>
      </c>
      <c r="D15573" t="s">
        <v>58</v>
      </c>
      <c r="E15573" t="s">
        <v>45</v>
      </c>
      <c r="F15573" t="s">
        <v>46</v>
      </c>
      <c r="G15573" t="s">
        <v>49</v>
      </c>
      <c r="H15573" t="s">
        <v>250</v>
      </c>
      <c r="I15573" t="s">
        <v>905</v>
      </c>
      <c r="J15573" s="3"/>
    </row>
    <row r="15574" spans="1:10" hidden="1" x14ac:dyDescent="0.25">
      <c r="A15574" t="s">
        <v>44</v>
      </c>
      <c r="B15574" t="s">
        <v>128</v>
      </c>
      <c r="C15574">
        <v>2025</v>
      </c>
      <c r="D15574" t="s">
        <v>58</v>
      </c>
      <c r="E15574" t="s">
        <v>45</v>
      </c>
      <c r="F15574" t="s">
        <v>46</v>
      </c>
      <c r="G15574" t="s">
        <v>49</v>
      </c>
      <c r="H15574" t="s">
        <v>250</v>
      </c>
      <c r="I15574" t="s">
        <v>904</v>
      </c>
      <c r="J15574" s="3"/>
    </row>
    <row r="15575" spans="1:10" hidden="1" x14ac:dyDescent="0.25">
      <c r="A15575" t="s">
        <v>44</v>
      </c>
      <c r="B15575" t="s">
        <v>128</v>
      </c>
      <c r="C15575">
        <v>2025</v>
      </c>
      <c r="D15575" t="s">
        <v>58</v>
      </c>
      <c r="E15575" t="s">
        <v>45</v>
      </c>
      <c r="F15575" t="s">
        <v>46</v>
      </c>
      <c r="G15575" t="s">
        <v>49</v>
      </c>
      <c r="H15575" t="s">
        <v>250</v>
      </c>
      <c r="I15575" t="s">
        <v>851</v>
      </c>
      <c r="J15575" s="3"/>
    </row>
    <row r="15576" spans="1:10" hidden="1" x14ac:dyDescent="0.25">
      <c r="A15576" t="s">
        <v>44</v>
      </c>
      <c r="B15576" t="s">
        <v>128</v>
      </c>
      <c r="C15576">
        <v>2025</v>
      </c>
      <c r="D15576" t="s">
        <v>58</v>
      </c>
      <c r="E15576" t="s">
        <v>45</v>
      </c>
      <c r="F15576" t="s">
        <v>46</v>
      </c>
      <c r="G15576" t="s">
        <v>49</v>
      </c>
      <c r="H15576" t="s">
        <v>250</v>
      </c>
      <c r="I15576" s="90" t="s">
        <v>903</v>
      </c>
      <c r="J15576" s="3"/>
    </row>
    <row r="15577" spans="1:10" hidden="1" x14ac:dyDescent="0.25">
      <c r="A15577" t="s">
        <v>44</v>
      </c>
      <c r="B15577" t="s">
        <v>128</v>
      </c>
      <c r="C15577">
        <v>2025</v>
      </c>
      <c r="D15577" t="s">
        <v>58</v>
      </c>
      <c r="E15577" t="s">
        <v>45</v>
      </c>
      <c r="F15577" t="s">
        <v>46</v>
      </c>
      <c r="G15577" t="s">
        <v>49</v>
      </c>
      <c r="H15577" t="s">
        <v>333</v>
      </c>
      <c r="I15577" t="s">
        <v>617</v>
      </c>
      <c r="J15577" s="3">
        <v>30000</v>
      </c>
    </row>
    <row r="15578" spans="1:10" hidden="1" x14ac:dyDescent="0.25">
      <c r="A15578" t="s">
        <v>44</v>
      </c>
      <c r="B15578" t="s">
        <v>128</v>
      </c>
      <c r="C15578">
        <v>2025</v>
      </c>
      <c r="D15578" t="s">
        <v>58</v>
      </c>
      <c r="E15578" t="s">
        <v>45</v>
      </c>
      <c r="F15578" t="s">
        <v>46</v>
      </c>
      <c r="G15578" t="s">
        <v>49</v>
      </c>
      <c r="H15578" t="s">
        <v>333</v>
      </c>
      <c r="I15578" s="90" t="s">
        <v>674</v>
      </c>
      <c r="J15578" s="3">
        <v>170000</v>
      </c>
    </row>
    <row r="15579" spans="1:10" hidden="1" x14ac:dyDescent="0.25">
      <c r="A15579" t="s">
        <v>44</v>
      </c>
      <c r="B15579" t="s">
        <v>128</v>
      </c>
      <c r="C15579">
        <v>2025</v>
      </c>
      <c r="D15579" t="s">
        <v>58</v>
      </c>
      <c r="E15579" t="s">
        <v>45</v>
      </c>
      <c r="F15579" t="s">
        <v>46</v>
      </c>
      <c r="G15579" t="s">
        <v>49</v>
      </c>
      <c r="H15579" t="s">
        <v>333</v>
      </c>
      <c r="I15579" t="s">
        <v>556</v>
      </c>
      <c r="J15579" s="3"/>
    </row>
    <row r="15580" spans="1:10" hidden="1" x14ac:dyDescent="0.25">
      <c r="A15580" t="s">
        <v>44</v>
      </c>
      <c r="B15580" t="s">
        <v>128</v>
      </c>
      <c r="C15580">
        <v>2025</v>
      </c>
      <c r="D15580" t="s">
        <v>58</v>
      </c>
      <c r="E15580" t="s">
        <v>45</v>
      </c>
      <c r="F15580" t="s">
        <v>46</v>
      </c>
      <c r="G15580" t="s">
        <v>49</v>
      </c>
      <c r="H15580" t="s">
        <v>333</v>
      </c>
      <c r="I15580" t="s">
        <v>699</v>
      </c>
      <c r="J15580" s="3"/>
    </row>
    <row r="15581" spans="1:10" hidden="1" x14ac:dyDescent="0.25">
      <c r="A15581" t="s">
        <v>44</v>
      </c>
      <c r="B15581" t="s">
        <v>128</v>
      </c>
      <c r="C15581">
        <v>2025</v>
      </c>
      <c r="D15581" t="s">
        <v>58</v>
      </c>
      <c r="E15581" t="s">
        <v>45</v>
      </c>
      <c r="F15581" t="s">
        <v>46</v>
      </c>
      <c r="G15581" t="s">
        <v>49</v>
      </c>
      <c r="H15581" t="s">
        <v>333</v>
      </c>
      <c r="I15581" t="s">
        <v>661</v>
      </c>
      <c r="J15581" s="3">
        <v>192500</v>
      </c>
    </row>
    <row r="15582" spans="1:10" hidden="1" x14ac:dyDescent="0.25">
      <c r="A15582" t="s">
        <v>44</v>
      </c>
      <c r="B15582" t="s">
        <v>128</v>
      </c>
      <c r="C15582">
        <v>2025</v>
      </c>
      <c r="D15582" t="s">
        <v>58</v>
      </c>
      <c r="E15582" t="s">
        <v>45</v>
      </c>
      <c r="F15582" t="s">
        <v>46</v>
      </c>
      <c r="G15582" t="s">
        <v>49</v>
      </c>
      <c r="H15582" t="s">
        <v>367</v>
      </c>
    </row>
    <row r="15583" spans="1:10" hidden="1" x14ac:dyDescent="0.25">
      <c r="A15583" t="s">
        <v>44</v>
      </c>
      <c r="B15583" t="s">
        <v>128</v>
      </c>
      <c r="C15583">
        <v>2025</v>
      </c>
      <c r="D15583" t="s">
        <v>58</v>
      </c>
      <c r="E15583" t="s">
        <v>45</v>
      </c>
      <c r="F15583" t="s">
        <v>46</v>
      </c>
      <c r="G15583" t="s">
        <v>49</v>
      </c>
      <c r="H15583" t="s">
        <v>252</v>
      </c>
    </row>
    <row r="15584" spans="1:10" hidden="1" x14ac:dyDescent="0.25">
      <c r="A15584" t="s">
        <v>44</v>
      </c>
      <c r="B15584" t="s">
        <v>128</v>
      </c>
      <c r="C15584">
        <v>2025</v>
      </c>
      <c r="D15584" t="s">
        <v>58</v>
      </c>
      <c r="E15584" t="s">
        <v>45</v>
      </c>
      <c r="F15584" t="s">
        <v>46</v>
      </c>
      <c r="G15584" t="s">
        <v>49</v>
      </c>
      <c r="H15584" t="s">
        <v>243</v>
      </c>
      <c r="I15584" t="s">
        <v>479</v>
      </c>
    </row>
    <row r="15585" spans="1:10" hidden="1" x14ac:dyDescent="0.25">
      <c r="A15585" t="s">
        <v>44</v>
      </c>
      <c r="B15585" t="s">
        <v>128</v>
      </c>
      <c r="C15585">
        <v>2025</v>
      </c>
      <c r="D15585" t="s">
        <v>58</v>
      </c>
      <c r="E15585" t="s">
        <v>45</v>
      </c>
      <c r="F15585" t="s">
        <v>46</v>
      </c>
      <c r="G15585" t="s">
        <v>49</v>
      </c>
      <c r="H15585" t="s">
        <v>243</v>
      </c>
      <c r="I15585" t="s">
        <v>802</v>
      </c>
    </row>
    <row r="15586" spans="1:10" hidden="1" x14ac:dyDescent="0.25">
      <c r="A15586" t="s">
        <v>44</v>
      </c>
      <c r="B15586" t="s">
        <v>128</v>
      </c>
      <c r="C15586">
        <v>2025</v>
      </c>
      <c r="D15586" t="s">
        <v>58</v>
      </c>
      <c r="E15586" t="s">
        <v>45</v>
      </c>
      <c r="F15586" t="s">
        <v>46</v>
      </c>
      <c r="G15586" t="s">
        <v>49</v>
      </c>
      <c r="H15586" t="s">
        <v>243</v>
      </c>
      <c r="I15586" t="s">
        <v>817</v>
      </c>
    </row>
    <row r="15587" spans="1:10" hidden="1" x14ac:dyDescent="0.25">
      <c r="A15587" t="s">
        <v>44</v>
      </c>
      <c r="B15587" t="s">
        <v>128</v>
      </c>
      <c r="C15587">
        <v>2025</v>
      </c>
      <c r="D15587" t="s">
        <v>58</v>
      </c>
      <c r="E15587" t="s">
        <v>45</v>
      </c>
      <c r="F15587" t="s">
        <v>46</v>
      </c>
      <c r="G15587" t="s">
        <v>49</v>
      </c>
      <c r="H15587" t="s">
        <v>243</v>
      </c>
    </row>
    <row r="15588" spans="1:10" hidden="1" x14ac:dyDescent="0.25">
      <c r="A15588" t="s">
        <v>44</v>
      </c>
      <c r="B15588" t="s">
        <v>128</v>
      </c>
      <c r="C15588">
        <v>2025</v>
      </c>
      <c r="D15588" t="s">
        <v>58</v>
      </c>
      <c r="E15588" t="s">
        <v>45</v>
      </c>
      <c r="F15588" t="s">
        <v>46</v>
      </c>
      <c r="G15588" t="s">
        <v>49</v>
      </c>
      <c r="H15588" t="s">
        <v>243</v>
      </c>
    </row>
    <row r="15589" spans="1:10" hidden="1" x14ac:dyDescent="0.25">
      <c r="A15589" t="s">
        <v>44</v>
      </c>
      <c r="B15589" t="s">
        <v>128</v>
      </c>
      <c r="C15589">
        <v>2025</v>
      </c>
      <c r="D15589" t="s">
        <v>58</v>
      </c>
      <c r="E15589" t="s">
        <v>45</v>
      </c>
      <c r="F15589" t="s">
        <v>46</v>
      </c>
      <c r="G15589" t="s">
        <v>49</v>
      </c>
      <c r="H15589" t="s">
        <v>865</v>
      </c>
      <c r="I15589" t="s">
        <v>867</v>
      </c>
    </row>
    <row r="15590" spans="1:10" hidden="1" x14ac:dyDescent="0.25">
      <c r="A15590" t="s">
        <v>44</v>
      </c>
      <c r="B15590" t="s">
        <v>128</v>
      </c>
      <c r="C15590">
        <v>2025</v>
      </c>
      <c r="D15590" t="s">
        <v>58</v>
      </c>
      <c r="E15590" t="s">
        <v>45</v>
      </c>
      <c r="F15590" t="s">
        <v>46</v>
      </c>
      <c r="G15590" t="s">
        <v>49</v>
      </c>
      <c r="H15590" t="s">
        <v>865</v>
      </c>
      <c r="I15590" t="s">
        <v>866</v>
      </c>
    </row>
    <row r="15591" spans="1:10" hidden="1" x14ac:dyDescent="0.25">
      <c r="A15591" t="s">
        <v>44</v>
      </c>
      <c r="B15591" t="s">
        <v>128</v>
      </c>
      <c r="C15591">
        <v>2025</v>
      </c>
      <c r="D15591" t="s">
        <v>58</v>
      </c>
      <c r="E15591" t="s">
        <v>45</v>
      </c>
      <c r="F15591" t="s">
        <v>46</v>
      </c>
      <c r="G15591" t="s">
        <v>49</v>
      </c>
      <c r="H15591" t="s">
        <v>243</v>
      </c>
    </row>
    <row r="15592" spans="1:10" hidden="1" x14ac:dyDescent="0.25">
      <c r="A15592" t="s">
        <v>44</v>
      </c>
      <c r="B15592" t="s">
        <v>128</v>
      </c>
      <c r="C15592">
        <v>2025</v>
      </c>
      <c r="D15592" t="s">
        <v>58</v>
      </c>
      <c r="E15592" t="s">
        <v>45</v>
      </c>
      <c r="F15592" t="s">
        <v>46</v>
      </c>
      <c r="G15592" t="s">
        <v>49</v>
      </c>
      <c r="H15592" t="s">
        <v>243</v>
      </c>
    </row>
    <row r="15593" spans="1:10" hidden="1" x14ac:dyDescent="0.25">
      <c r="A15593" t="s">
        <v>44</v>
      </c>
      <c r="B15593" t="s">
        <v>128</v>
      </c>
      <c r="C15593">
        <v>2025</v>
      </c>
      <c r="D15593" t="s">
        <v>58</v>
      </c>
      <c r="E15593" t="s">
        <v>45</v>
      </c>
      <c r="F15593" t="s">
        <v>46</v>
      </c>
      <c r="G15593" t="s">
        <v>49</v>
      </c>
      <c r="H15593" t="s">
        <v>243</v>
      </c>
    </row>
    <row r="15594" spans="1:10" hidden="1" x14ac:dyDescent="0.25">
      <c r="A15594" t="s">
        <v>44</v>
      </c>
      <c r="B15594" t="s">
        <v>128</v>
      </c>
      <c r="C15594">
        <v>2025</v>
      </c>
      <c r="D15594" t="s">
        <v>58</v>
      </c>
      <c r="E15594" t="s">
        <v>45</v>
      </c>
      <c r="F15594" t="s">
        <v>304</v>
      </c>
      <c r="G15594" t="s">
        <v>54</v>
      </c>
      <c r="H15594" t="s">
        <v>305</v>
      </c>
      <c r="I15594" t="s">
        <v>520</v>
      </c>
      <c r="J15594" s="10">
        <v>3553333</v>
      </c>
    </row>
    <row r="15595" spans="1:10" hidden="1" x14ac:dyDescent="0.25">
      <c r="A15595" t="s">
        <v>44</v>
      </c>
      <c r="B15595" t="s">
        <v>128</v>
      </c>
      <c r="C15595">
        <v>2025</v>
      </c>
      <c r="D15595" t="s">
        <v>58</v>
      </c>
      <c r="E15595" t="s">
        <v>45</v>
      </c>
      <c r="F15595" t="s">
        <v>304</v>
      </c>
      <c r="G15595" t="s">
        <v>54</v>
      </c>
      <c r="H15595" t="s">
        <v>305</v>
      </c>
      <c r="I15595" t="s">
        <v>704</v>
      </c>
      <c r="J15595" s="10">
        <v>4000000</v>
      </c>
    </row>
    <row r="15596" spans="1:10" hidden="1" x14ac:dyDescent="0.25">
      <c r="A15596" t="s">
        <v>44</v>
      </c>
      <c r="B15596" t="s">
        <v>128</v>
      </c>
      <c r="C15596">
        <v>2025</v>
      </c>
      <c r="D15596" t="s">
        <v>58</v>
      </c>
      <c r="E15596" t="s">
        <v>45</v>
      </c>
      <c r="F15596" t="s">
        <v>304</v>
      </c>
      <c r="G15596" t="s">
        <v>54</v>
      </c>
      <c r="H15596" t="s">
        <v>305</v>
      </c>
      <c r="I15596" t="s">
        <v>592</v>
      </c>
      <c r="J15596" s="10">
        <v>6000000</v>
      </c>
    </row>
    <row r="15597" spans="1:10" hidden="1" x14ac:dyDescent="0.25">
      <c r="A15597" t="s">
        <v>44</v>
      </c>
      <c r="B15597" t="s">
        <v>128</v>
      </c>
      <c r="C15597">
        <v>2025</v>
      </c>
      <c r="D15597" t="s">
        <v>58</v>
      </c>
      <c r="E15597" t="s">
        <v>45</v>
      </c>
      <c r="F15597" t="s">
        <v>304</v>
      </c>
      <c r="G15597" t="s">
        <v>54</v>
      </c>
      <c r="H15597" t="s">
        <v>305</v>
      </c>
      <c r="I15597" t="s">
        <v>714</v>
      </c>
      <c r="J15597" s="10">
        <v>1800000</v>
      </c>
    </row>
    <row r="15598" spans="1:10" hidden="1" x14ac:dyDescent="0.25">
      <c r="A15598" t="s">
        <v>44</v>
      </c>
      <c r="B15598" t="s">
        <v>128</v>
      </c>
      <c r="C15598">
        <v>2025</v>
      </c>
      <c r="D15598" t="s">
        <v>58</v>
      </c>
      <c r="E15598" t="s">
        <v>45</v>
      </c>
      <c r="F15598" t="s">
        <v>304</v>
      </c>
      <c r="G15598" t="s">
        <v>54</v>
      </c>
      <c r="H15598" t="s">
        <v>305</v>
      </c>
      <c r="I15598" t="s">
        <v>817</v>
      </c>
      <c r="J15598" s="10">
        <v>6550000</v>
      </c>
    </row>
    <row r="15599" spans="1:10" hidden="1" x14ac:dyDescent="0.25">
      <c r="A15599" t="s">
        <v>44</v>
      </c>
      <c r="B15599" t="s">
        <v>128</v>
      </c>
      <c r="C15599">
        <v>2025</v>
      </c>
      <c r="D15599" t="s">
        <v>58</v>
      </c>
      <c r="E15599" t="s">
        <v>45</v>
      </c>
      <c r="F15599" t="s">
        <v>304</v>
      </c>
      <c r="G15599" t="s">
        <v>54</v>
      </c>
      <c r="H15599" t="s">
        <v>306</v>
      </c>
      <c r="I15599" t="s">
        <v>714</v>
      </c>
      <c r="J15599" s="10">
        <v>200000</v>
      </c>
    </row>
    <row r="15600" spans="1:10" hidden="1" x14ac:dyDescent="0.25">
      <c r="A15600" t="s">
        <v>44</v>
      </c>
      <c r="B15600" t="s">
        <v>128</v>
      </c>
      <c r="C15600">
        <v>2025</v>
      </c>
      <c r="D15600" t="s">
        <v>58</v>
      </c>
      <c r="E15600" t="s">
        <v>45</v>
      </c>
      <c r="F15600" t="s">
        <v>304</v>
      </c>
      <c r="G15600" t="s">
        <v>54</v>
      </c>
      <c r="H15600" t="s">
        <v>307</v>
      </c>
      <c r="I15600" t="s">
        <v>520</v>
      </c>
      <c r="J15600" s="10">
        <v>369943</v>
      </c>
    </row>
    <row r="15601" spans="1:10" hidden="1" x14ac:dyDescent="0.25">
      <c r="A15601" t="s">
        <v>44</v>
      </c>
      <c r="B15601" t="s">
        <v>128</v>
      </c>
      <c r="C15601">
        <v>2025</v>
      </c>
      <c r="D15601" t="s">
        <v>58</v>
      </c>
      <c r="E15601" t="s">
        <v>45</v>
      </c>
      <c r="F15601" t="s">
        <v>304</v>
      </c>
      <c r="G15601" t="s">
        <v>54</v>
      </c>
      <c r="H15601" t="s">
        <v>307</v>
      </c>
      <c r="I15601" t="s">
        <v>592</v>
      </c>
      <c r="J15601" s="10">
        <v>500000</v>
      </c>
    </row>
    <row r="15602" spans="1:10" hidden="1" x14ac:dyDescent="0.25">
      <c r="A15602" t="s">
        <v>44</v>
      </c>
      <c r="B15602" t="s">
        <v>128</v>
      </c>
      <c r="C15602">
        <v>2025</v>
      </c>
      <c r="D15602" t="s">
        <v>58</v>
      </c>
      <c r="E15602" t="s">
        <v>45</v>
      </c>
      <c r="F15602" t="s">
        <v>304</v>
      </c>
      <c r="G15602" t="s">
        <v>54</v>
      </c>
      <c r="H15602" t="s">
        <v>307</v>
      </c>
      <c r="I15602" t="s">
        <v>704</v>
      </c>
      <c r="J15602" s="3">
        <v>333333</v>
      </c>
    </row>
    <row r="15603" spans="1:10" hidden="1" x14ac:dyDescent="0.25">
      <c r="A15603" t="s">
        <v>44</v>
      </c>
      <c r="B15603" t="s">
        <v>128</v>
      </c>
      <c r="C15603">
        <v>2025</v>
      </c>
      <c r="D15603" t="s">
        <v>58</v>
      </c>
      <c r="E15603" t="s">
        <v>45</v>
      </c>
      <c r="F15603" t="s">
        <v>304</v>
      </c>
      <c r="G15603" t="s">
        <v>54</v>
      </c>
      <c r="H15603" t="s">
        <v>307</v>
      </c>
      <c r="I15603" t="s">
        <v>714</v>
      </c>
      <c r="J15603" s="10">
        <v>166667</v>
      </c>
    </row>
    <row r="15604" spans="1:10" hidden="1" x14ac:dyDescent="0.25">
      <c r="A15604" t="s">
        <v>44</v>
      </c>
      <c r="B15604" t="s">
        <v>128</v>
      </c>
      <c r="C15604">
        <v>2025</v>
      </c>
      <c r="D15604" t="s">
        <v>58</v>
      </c>
      <c r="E15604" t="s">
        <v>45</v>
      </c>
      <c r="F15604" t="s">
        <v>304</v>
      </c>
      <c r="G15604" t="s">
        <v>54</v>
      </c>
      <c r="H15604" t="s">
        <v>307</v>
      </c>
      <c r="I15604" t="s">
        <v>817</v>
      </c>
      <c r="J15604" s="10">
        <v>545833</v>
      </c>
    </row>
    <row r="15605" spans="1:10" hidden="1" x14ac:dyDescent="0.25">
      <c r="A15605" t="s">
        <v>44</v>
      </c>
      <c r="B15605" t="s">
        <v>128</v>
      </c>
      <c r="C15605">
        <v>2025</v>
      </c>
      <c r="D15605" t="s">
        <v>58</v>
      </c>
      <c r="E15605" t="s">
        <v>45</v>
      </c>
      <c r="F15605" t="s">
        <v>304</v>
      </c>
      <c r="G15605" t="s">
        <v>54</v>
      </c>
      <c r="H15605" t="s">
        <v>308</v>
      </c>
      <c r="I15605" t="s">
        <v>520</v>
      </c>
      <c r="J15605" s="10">
        <v>44393</v>
      </c>
    </row>
    <row r="15606" spans="1:10" hidden="1" x14ac:dyDescent="0.25">
      <c r="A15606" t="s">
        <v>44</v>
      </c>
      <c r="B15606" t="s">
        <v>128</v>
      </c>
      <c r="C15606">
        <v>2025</v>
      </c>
      <c r="D15606" t="s">
        <v>58</v>
      </c>
      <c r="E15606" t="s">
        <v>45</v>
      </c>
      <c r="F15606" t="s">
        <v>304</v>
      </c>
      <c r="G15606" t="s">
        <v>54</v>
      </c>
      <c r="H15606" t="s">
        <v>308</v>
      </c>
      <c r="I15606" t="s">
        <v>704</v>
      </c>
      <c r="J15606" s="10">
        <v>40000</v>
      </c>
    </row>
    <row r="15607" spans="1:10" hidden="1" x14ac:dyDescent="0.25">
      <c r="A15607" t="s">
        <v>44</v>
      </c>
      <c r="B15607" t="s">
        <v>128</v>
      </c>
      <c r="C15607">
        <v>2025</v>
      </c>
      <c r="D15607" t="s">
        <v>58</v>
      </c>
      <c r="E15607" t="s">
        <v>45</v>
      </c>
      <c r="F15607" t="s">
        <v>304</v>
      </c>
      <c r="G15607" t="s">
        <v>54</v>
      </c>
      <c r="H15607" t="s">
        <v>308</v>
      </c>
      <c r="I15607" t="s">
        <v>592</v>
      </c>
      <c r="J15607" s="10">
        <v>60000</v>
      </c>
    </row>
    <row r="15608" spans="1:10" hidden="1" x14ac:dyDescent="0.25">
      <c r="A15608" t="s">
        <v>44</v>
      </c>
      <c r="B15608" t="s">
        <v>128</v>
      </c>
      <c r="C15608">
        <v>2025</v>
      </c>
      <c r="D15608" t="s">
        <v>58</v>
      </c>
      <c r="E15608" t="s">
        <v>45</v>
      </c>
      <c r="F15608" t="s">
        <v>304</v>
      </c>
      <c r="G15608" t="s">
        <v>54</v>
      </c>
      <c r="H15608" t="s">
        <v>308</v>
      </c>
      <c r="I15608" t="s">
        <v>714</v>
      </c>
      <c r="J15608" s="10">
        <v>20000</v>
      </c>
    </row>
    <row r="15609" spans="1:10" hidden="1" x14ac:dyDescent="0.25">
      <c r="A15609" t="s">
        <v>44</v>
      </c>
      <c r="B15609" t="s">
        <v>128</v>
      </c>
      <c r="C15609">
        <v>2025</v>
      </c>
      <c r="D15609" t="s">
        <v>58</v>
      </c>
      <c r="E15609" t="s">
        <v>45</v>
      </c>
      <c r="F15609" t="s">
        <v>304</v>
      </c>
      <c r="G15609" t="s">
        <v>54</v>
      </c>
      <c r="H15609" t="s">
        <v>308</v>
      </c>
      <c r="I15609" t="s">
        <v>817</v>
      </c>
      <c r="J15609" s="10">
        <v>65500</v>
      </c>
    </row>
    <row r="15610" spans="1:10" hidden="1" x14ac:dyDescent="0.25">
      <c r="A15610" t="s">
        <v>44</v>
      </c>
      <c r="B15610" t="s">
        <v>128</v>
      </c>
      <c r="C15610">
        <v>2025</v>
      </c>
      <c r="D15610" t="s">
        <v>58</v>
      </c>
      <c r="E15610" t="s">
        <v>45</v>
      </c>
      <c r="F15610" t="s">
        <v>304</v>
      </c>
      <c r="G15610" t="s">
        <v>54</v>
      </c>
      <c r="H15610" t="s">
        <v>309</v>
      </c>
      <c r="I15610" t="s">
        <v>520</v>
      </c>
      <c r="J15610" s="10">
        <v>369943</v>
      </c>
    </row>
    <row r="15611" spans="1:10" hidden="1" x14ac:dyDescent="0.25">
      <c r="A15611" t="s">
        <v>44</v>
      </c>
      <c r="B15611" t="s">
        <v>128</v>
      </c>
      <c r="C15611">
        <v>2025</v>
      </c>
      <c r="D15611" t="s">
        <v>58</v>
      </c>
      <c r="E15611" t="s">
        <v>45</v>
      </c>
      <c r="F15611" t="s">
        <v>304</v>
      </c>
      <c r="G15611" t="s">
        <v>54</v>
      </c>
      <c r="H15611" t="s">
        <v>309</v>
      </c>
      <c r="I15611" t="s">
        <v>592</v>
      </c>
      <c r="J15611" s="10">
        <v>500000</v>
      </c>
    </row>
    <row r="15612" spans="1:10" hidden="1" x14ac:dyDescent="0.25">
      <c r="A15612" t="s">
        <v>44</v>
      </c>
      <c r="B15612" t="s">
        <v>128</v>
      </c>
      <c r="C15612">
        <v>2025</v>
      </c>
      <c r="D15612" t="s">
        <v>58</v>
      </c>
      <c r="E15612" t="s">
        <v>45</v>
      </c>
      <c r="F15612" t="s">
        <v>304</v>
      </c>
      <c r="G15612" t="s">
        <v>54</v>
      </c>
      <c r="H15612" t="s">
        <v>309</v>
      </c>
      <c r="I15612" t="s">
        <v>704</v>
      </c>
      <c r="J15612" s="3">
        <v>333333</v>
      </c>
    </row>
    <row r="15613" spans="1:10" hidden="1" x14ac:dyDescent="0.25">
      <c r="A15613" t="s">
        <v>44</v>
      </c>
      <c r="B15613" t="s">
        <v>128</v>
      </c>
      <c r="C15613">
        <v>2025</v>
      </c>
      <c r="D15613" t="s">
        <v>58</v>
      </c>
      <c r="E15613" t="s">
        <v>45</v>
      </c>
      <c r="F15613" t="s">
        <v>304</v>
      </c>
      <c r="G15613" t="s">
        <v>54</v>
      </c>
      <c r="H15613" t="s">
        <v>309</v>
      </c>
      <c r="I15613" t="s">
        <v>714</v>
      </c>
      <c r="J15613" s="10">
        <v>166667</v>
      </c>
    </row>
    <row r="15614" spans="1:10" hidden="1" x14ac:dyDescent="0.25">
      <c r="A15614" t="s">
        <v>44</v>
      </c>
      <c r="B15614" t="s">
        <v>128</v>
      </c>
      <c r="C15614">
        <v>2025</v>
      </c>
      <c r="D15614" t="s">
        <v>58</v>
      </c>
      <c r="E15614" t="s">
        <v>45</v>
      </c>
      <c r="F15614" t="s">
        <v>304</v>
      </c>
      <c r="G15614" t="s">
        <v>54</v>
      </c>
      <c r="H15614" t="s">
        <v>309</v>
      </c>
      <c r="I15614" t="s">
        <v>817</v>
      </c>
      <c r="J15614" s="10">
        <v>545833</v>
      </c>
    </row>
    <row r="15615" spans="1:10" hidden="1" x14ac:dyDescent="0.25">
      <c r="A15615" t="s">
        <v>44</v>
      </c>
      <c r="B15615" t="s">
        <v>128</v>
      </c>
      <c r="C15615">
        <v>2025</v>
      </c>
      <c r="D15615" t="s">
        <v>58</v>
      </c>
      <c r="E15615" t="s">
        <v>45</v>
      </c>
      <c r="F15615" t="s">
        <v>304</v>
      </c>
      <c r="G15615" t="s">
        <v>54</v>
      </c>
      <c r="H15615" t="s">
        <v>310</v>
      </c>
      <c r="I15615" t="s">
        <v>520</v>
      </c>
      <c r="J15615" s="3">
        <v>184971</v>
      </c>
    </row>
    <row r="15616" spans="1:10" hidden="1" x14ac:dyDescent="0.25">
      <c r="A15616" t="s">
        <v>44</v>
      </c>
      <c r="B15616" t="s">
        <v>128</v>
      </c>
      <c r="C15616">
        <v>2025</v>
      </c>
      <c r="D15616" t="s">
        <v>58</v>
      </c>
      <c r="E15616" t="s">
        <v>45</v>
      </c>
      <c r="F15616" t="s">
        <v>304</v>
      </c>
      <c r="G15616" t="s">
        <v>54</v>
      </c>
      <c r="H15616" t="s">
        <v>310</v>
      </c>
      <c r="I15616" t="s">
        <v>592</v>
      </c>
      <c r="J15616" s="10">
        <v>250000</v>
      </c>
    </row>
    <row r="15617" spans="1:10" hidden="1" x14ac:dyDescent="0.25">
      <c r="A15617" t="s">
        <v>44</v>
      </c>
      <c r="B15617" t="s">
        <v>128</v>
      </c>
      <c r="C15617">
        <v>2025</v>
      </c>
      <c r="D15617" t="s">
        <v>58</v>
      </c>
      <c r="E15617" t="s">
        <v>45</v>
      </c>
      <c r="F15617" t="s">
        <v>304</v>
      </c>
      <c r="G15617" t="s">
        <v>54</v>
      </c>
      <c r="H15617" t="s">
        <v>310</v>
      </c>
      <c r="I15617" t="s">
        <v>704</v>
      </c>
      <c r="J15617" s="3">
        <v>166667</v>
      </c>
    </row>
    <row r="15618" spans="1:10" hidden="1" x14ac:dyDescent="0.25">
      <c r="A15618" t="s">
        <v>44</v>
      </c>
      <c r="B15618" t="s">
        <v>128</v>
      </c>
      <c r="C15618">
        <v>2025</v>
      </c>
      <c r="D15618" t="s">
        <v>58</v>
      </c>
      <c r="E15618" t="s">
        <v>45</v>
      </c>
      <c r="F15618" t="s">
        <v>304</v>
      </c>
      <c r="G15618" t="s">
        <v>54</v>
      </c>
      <c r="H15618" t="s">
        <v>310</v>
      </c>
      <c r="I15618" t="s">
        <v>714</v>
      </c>
      <c r="J15618" s="10">
        <v>75000</v>
      </c>
    </row>
    <row r="15619" spans="1:10" hidden="1" x14ac:dyDescent="0.25">
      <c r="A15619" t="s">
        <v>44</v>
      </c>
      <c r="B15619" t="s">
        <v>128</v>
      </c>
      <c r="C15619">
        <v>2025</v>
      </c>
      <c r="D15619" t="s">
        <v>58</v>
      </c>
      <c r="E15619" t="s">
        <v>45</v>
      </c>
      <c r="F15619" t="s">
        <v>304</v>
      </c>
      <c r="G15619" t="s">
        <v>54</v>
      </c>
      <c r="H15619" t="s">
        <v>310</v>
      </c>
      <c r="I15619" t="s">
        <v>817</v>
      </c>
      <c r="J15619" s="10">
        <v>272917</v>
      </c>
    </row>
    <row r="15620" spans="1:10" hidden="1" x14ac:dyDescent="0.25">
      <c r="A15620" t="s">
        <v>44</v>
      </c>
      <c r="B15620" t="s">
        <v>128</v>
      </c>
      <c r="C15620">
        <v>2025</v>
      </c>
      <c r="D15620" t="s">
        <v>58</v>
      </c>
      <c r="E15620" t="s">
        <v>45</v>
      </c>
      <c r="F15620" t="s">
        <v>304</v>
      </c>
      <c r="G15620" t="s">
        <v>54</v>
      </c>
      <c r="H15620" t="s">
        <v>332</v>
      </c>
    </row>
    <row r="15621" spans="1:10" hidden="1" x14ac:dyDescent="0.25">
      <c r="A15621" t="s">
        <v>44</v>
      </c>
      <c r="B15621" t="s">
        <v>128</v>
      </c>
      <c r="C15621">
        <v>2025</v>
      </c>
      <c r="D15621" t="s">
        <v>58</v>
      </c>
      <c r="E15621" t="s">
        <v>45</v>
      </c>
      <c r="F15621" t="s">
        <v>304</v>
      </c>
      <c r="G15621" t="s">
        <v>54</v>
      </c>
      <c r="H15621" t="s">
        <v>828</v>
      </c>
      <c r="I15621" t="s">
        <v>714</v>
      </c>
      <c r="J15621" s="10">
        <v>200000</v>
      </c>
    </row>
    <row r="15622" spans="1:10" hidden="1" x14ac:dyDescent="0.25">
      <c r="A15622" t="s">
        <v>44</v>
      </c>
      <c r="B15622" t="s">
        <v>128</v>
      </c>
      <c r="C15622">
        <v>2025</v>
      </c>
      <c r="D15622" t="s">
        <v>58</v>
      </c>
      <c r="E15622" t="s">
        <v>45</v>
      </c>
      <c r="F15622" t="s">
        <v>304</v>
      </c>
      <c r="G15622" t="s">
        <v>54</v>
      </c>
      <c r="H15622" t="s">
        <v>828</v>
      </c>
      <c r="I15622" t="s">
        <v>817</v>
      </c>
      <c r="J15622" s="10">
        <v>200000</v>
      </c>
    </row>
    <row r="15623" spans="1:10" hidden="1" x14ac:dyDescent="0.25">
      <c r="A15623" t="s">
        <v>44</v>
      </c>
      <c r="B15623" t="s">
        <v>128</v>
      </c>
      <c r="C15623">
        <v>2025</v>
      </c>
      <c r="D15623" t="s">
        <v>58</v>
      </c>
      <c r="E15623" t="s">
        <v>45</v>
      </c>
      <c r="F15623" t="s">
        <v>304</v>
      </c>
      <c r="G15623" t="s">
        <v>54</v>
      </c>
      <c r="H15623" t="s">
        <v>453</v>
      </c>
      <c r="I15623" t="s">
        <v>520</v>
      </c>
    </row>
    <row r="15624" spans="1:10" hidden="1" x14ac:dyDescent="0.25">
      <c r="A15624" t="s">
        <v>44</v>
      </c>
      <c r="B15624" t="s">
        <v>128</v>
      </c>
      <c r="C15624">
        <v>2025</v>
      </c>
      <c r="D15624" t="s">
        <v>58</v>
      </c>
      <c r="E15624" t="s">
        <v>45</v>
      </c>
      <c r="F15624" t="s">
        <v>304</v>
      </c>
      <c r="G15624" t="s">
        <v>54</v>
      </c>
      <c r="H15624" t="s">
        <v>453</v>
      </c>
      <c r="I15624" t="s">
        <v>592</v>
      </c>
    </row>
    <row r="15625" spans="1:10" hidden="1" x14ac:dyDescent="0.25">
      <c r="A15625" t="s">
        <v>44</v>
      </c>
      <c r="B15625" t="s">
        <v>128</v>
      </c>
      <c r="C15625">
        <v>2025</v>
      </c>
      <c r="D15625" t="s">
        <v>58</v>
      </c>
      <c r="E15625" t="s">
        <v>45</v>
      </c>
      <c r="F15625" t="s">
        <v>304</v>
      </c>
      <c r="G15625" t="s">
        <v>54</v>
      </c>
      <c r="H15625" t="s">
        <v>312</v>
      </c>
    </row>
    <row r="15626" spans="1:10" hidden="1" x14ac:dyDescent="0.25">
      <c r="A15626" t="s">
        <v>44</v>
      </c>
      <c r="B15626" t="s">
        <v>128</v>
      </c>
      <c r="C15626">
        <v>2025</v>
      </c>
      <c r="D15626" t="s">
        <v>58</v>
      </c>
      <c r="E15626" t="s">
        <v>45</v>
      </c>
      <c r="F15626" t="s">
        <v>304</v>
      </c>
      <c r="G15626" t="s">
        <v>54</v>
      </c>
      <c r="H15626" t="s">
        <v>313</v>
      </c>
      <c r="I15626" t="s">
        <v>559</v>
      </c>
      <c r="J15626" s="3">
        <v>116469</v>
      </c>
    </row>
    <row r="15627" spans="1:10" hidden="1" x14ac:dyDescent="0.25">
      <c r="A15627" t="s">
        <v>44</v>
      </c>
      <c r="B15627" t="s">
        <v>128</v>
      </c>
      <c r="C15627">
        <v>2025</v>
      </c>
      <c r="D15627" t="s">
        <v>58</v>
      </c>
      <c r="E15627" t="s">
        <v>45</v>
      </c>
      <c r="F15627" t="s">
        <v>304</v>
      </c>
      <c r="G15627" t="s">
        <v>54</v>
      </c>
      <c r="H15627" t="s">
        <v>593</v>
      </c>
      <c r="I15627" t="s">
        <v>514</v>
      </c>
    </row>
    <row r="15628" spans="1:10" hidden="1" x14ac:dyDescent="0.25">
      <c r="A15628" t="s">
        <v>44</v>
      </c>
      <c r="B15628" t="s">
        <v>128</v>
      </c>
      <c r="C15628">
        <v>2025</v>
      </c>
      <c r="D15628" t="s">
        <v>58</v>
      </c>
      <c r="E15628" t="s">
        <v>45</v>
      </c>
      <c r="F15628" t="s">
        <v>304</v>
      </c>
      <c r="G15628" t="s">
        <v>54</v>
      </c>
      <c r="H15628" t="s">
        <v>314</v>
      </c>
      <c r="I15628" t="s">
        <v>398</v>
      </c>
      <c r="J15628" s="3">
        <v>1777968</v>
      </c>
    </row>
    <row r="15629" spans="1:10" hidden="1" x14ac:dyDescent="0.25">
      <c r="A15629" t="s">
        <v>44</v>
      </c>
      <c r="B15629" t="s">
        <v>128</v>
      </c>
      <c r="C15629">
        <v>2025</v>
      </c>
      <c r="D15629" t="s">
        <v>58</v>
      </c>
      <c r="E15629" t="s">
        <v>45</v>
      </c>
      <c r="F15629" t="s">
        <v>304</v>
      </c>
      <c r="G15629" t="s">
        <v>54</v>
      </c>
      <c r="H15629" t="s">
        <v>314</v>
      </c>
      <c r="I15629" t="s">
        <v>810</v>
      </c>
      <c r="J15629" s="10">
        <v>216000</v>
      </c>
    </row>
    <row r="15630" spans="1:10" hidden="1" x14ac:dyDescent="0.25">
      <c r="A15630" t="s">
        <v>44</v>
      </c>
      <c r="B15630" t="s">
        <v>128</v>
      </c>
      <c r="C15630">
        <v>2025</v>
      </c>
      <c r="D15630" t="s">
        <v>58</v>
      </c>
      <c r="E15630" t="s">
        <v>45</v>
      </c>
      <c r="F15630" t="s">
        <v>304</v>
      </c>
      <c r="G15630" t="s">
        <v>54</v>
      </c>
      <c r="H15630" t="s">
        <v>314</v>
      </c>
      <c r="I15630" t="s">
        <v>400</v>
      </c>
      <c r="J15630" s="3">
        <v>786100</v>
      </c>
    </row>
    <row r="15631" spans="1:10" hidden="1" x14ac:dyDescent="0.25">
      <c r="A15631" t="s">
        <v>44</v>
      </c>
      <c r="B15631" t="s">
        <v>128</v>
      </c>
      <c r="C15631">
        <v>2025</v>
      </c>
      <c r="D15631" t="s">
        <v>58</v>
      </c>
      <c r="E15631" t="s">
        <v>45</v>
      </c>
      <c r="F15631" t="s">
        <v>304</v>
      </c>
      <c r="G15631" t="s">
        <v>54</v>
      </c>
      <c r="H15631" t="s">
        <v>315</v>
      </c>
      <c r="I15631" t="s">
        <v>454</v>
      </c>
      <c r="J15631" s="3">
        <v>177700</v>
      </c>
    </row>
    <row r="15632" spans="1:10" hidden="1" x14ac:dyDescent="0.25">
      <c r="A15632" t="s">
        <v>44</v>
      </c>
      <c r="B15632" t="s">
        <v>128</v>
      </c>
      <c r="C15632">
        <v>2025</v>
      </c>
      <c r="D15632" t="s">
        <v>58</v>
      </c>
      <c r="E15632" t="s">
        <v>45</v>
      </c>
      <c r="F15632" t="s">
        <v>304</v>
      </c>
      <c r="G15632" t="s">
        <v>54</v>
      </c>
      <c r="H15632" t="s">
        <v>315</v>
      </c>
      <c r="I15632" t="s">
        <v>594</v>
      </c>
      <c r="J15632" s="3">
        <v>754000</v>
      </c>
    </row>
    <row r="15633" spans="1:10" hidden="1" x14ac:dyDescent="0.25">
      <c r="A15633" t="s">
        <v>44</v>
      </c>
      <c r="B15633" t="s">
        <v>128</v>
      </c>
      <c r="C15633">
        <v>2025</v>
      </c>
      <c r="D15633" t="s">
        <v>58</v>
      </c>
      <c r="E15633" t="s">
        <v>45</v>
      </c>
      <c r="F15633" t="s">
        <v>304</v>
      </c>
      <c r="G15633" t="s">
        <v>54</v>
      </c>
      <c r="H15633" t="s">
        <v>315</v>
      </c>
      <c r="I15633" t="s">
        <v>840</v>
      </c>
    </row>
    <row r="15634" spans="1:10" hidden="1" x14ac:dyDescent="0.25">
      <c r="A15634" t="s">
        <v>44</v>
      </c>
      <c r="B15634" t="s">
        <v>128</v>
      </c>
      <c r="C15634">
        <v>2025</v>
      </c>
      <c r="D15634" t="s">
        <v>58</v>
      </c>
      <c r="E15634" t="s">
        <v>45</v>
      </c>
      <c r="F15634" t="s">
        <v>304</v>
      </c>
      <c r="G15634" t="s">
        <v>54</v>
      </c>
      <c r="H15634" t="s">
        <v>841</v>
      </c>
      <c r="I15634" t="s">
        <v>842</v>
      </c>
    </row>
    <row r="15635" spans="1:10" hidden="1" x14ac:dyDescent="0.25">
      <c r="A15635" t="s">
        <v>44</v>
      </c>
      <c r="B15635" t="s">
        <v>128</v>
      </c>
      <c r="C15635">
        <v>2025</v>
      </c>
      <c r="D15635" t="s">
        <v>58</v>
      </c>
      <c r="E15635" t="s">
        <v>45</v>
      </c>
      <c r="F15635" t="s">
        <v>304</v>
      </c>
      <c r="G15635" t="s">
        <v>49</v>
      </c>
      <c r="H15635" t="s">
        <v>317</v>
      </c>
      <c r="I15635" t="s">
        <v>520</v>
      </c>
    </row>
    <row r="15636" spans="1:10" hidden="1" x14ac:dyDescent="0.25">
      <c r="A15636" t="s">
        <v>44</v>
      </c>
      <c r="B15636" t="s">
        <v>128</v>
      </c>
      <c r="C15636">
        <v>2025</v>
      </c>
      <c r="D15636" t="s">
        <v>58</v>
      </c>
      <c r="E15636" t="s">
        <v>45</v>
      </c>
      <c r="F15636" t="s">
        <v>50</v>
      </c>
      <c r="G15636" t="s">
        <v>56</v>
      </c>
      <c r="H15636" t="s">
        <v>124</v>
      </c>
      <c r="I15636" t="s">
        <v>401</v>
      </c>
      <c r="J15636" s="3">
        <v>143990</v>
      </c>
    </row>
    <row r="15637" spans="1:10" hidden="1" x14ac:dyDescent="0.25">
      <c r="A15637" t="s">
        <v>44</v>
      </c>
      <c r="B15637" t="s">
        <v>128</v>
      </c>
      <c r="C15637">
        <v>2025</v>
      </c>
      <c r="D15637" t="s">
        <v>58</v>
      </c>
      <c r="E15637" t="s">
        <v>45</v>
      </c>
      <c r="F15637" t="s">
        <v>50</v>
      </c>
      <c r="G15637" t="s">
        <v>56</v>
      </c>
      <c r="H15637" t="s">
        <v>124</v>
      </c>
      <c r="I15637" t="s">
        <v>819</v>
      </c>
    </row>
    <row r="15638" spans="1:10" hidden="1" x14ac:dyDescent="0.25">
      <c r="A15638" t="s">
        <v>44</v>
      </c>
      <c r="B15638" t="s">
        <v>128</v>
      </c>
      <c r="C15638">
        <v>2025</v>
      </c>
      <c r="D15638" t="s">
        <v>58</v>
      </c>
      <c r="E15638" t="s">
        <v>45</v>
      </c>
      <c r="F15638" t="s">
        <v>50</v>
      </c>
      <c r="G15638" t="s">
        <v>56</v>
      </c>
      <c r="H15638" t="s">
        <v>98</v>
      </c>
      <c r="I15638" t="s">
        <v>401</v>
      </c>
      <c r="J15638" s="3">
        <v>231000</v>
      </c>
    </row>
    <row r="15639" spans="1:10" hidden="1" x14ac:dyDescent="0.25">
      <c r="A15639" t="s">
        <v>44</v>
      </c>
      <c r="B15639" t="s">
        <v>128</v>
      </c>
      <c r="C15639">
        <v>2025</v>
      </c>
      <c r="D15639" t="s">
        <v>58</v>
      </c>
      <c r="E15639" t="s">
        <v>45</v>
      </c>
      <c r="F15639" t="s">
        <v>50</v>
      </c>
      <c r="G15639" t="s">
        <v>56</v>
      </c>
      <c r="H15639" t="s">
        <v>98</v>
      </c>
      <c r="I15639" t="s">
        <v>853</v>
      </c>
      <c r="J15639" s="10">
        <v>81000</v>
      </c>
    </row>
    <row r="15640" spans="1:10" hidden="1" x14ac:dyDescent="0.25">
      <c r="A15640" t="s">
        <v>44</v>
      </c>
      <c r="B15640" t="s">
        <v>128</v>
      </c>
      <c r="C15640">
        <v>2025</v>
      </c>
      <c r="D15640" t="s">
        <v>58</v>
      </c>
      <c r="E15640" t="s">
        <v>45</v>
      </c>
      <c r="F15640" t="s">
        <v>50</v>
      </c>
      <c r="G15640" t="s">
        <v>56</v>
      </c>
      <c r="H15640" t="s">
        <v>98</v>
      </c>
      <c r="I15640" t="s">
        <v>569</v>
      </c>
      <c r="J15640" s="3">
        <v>1105638</v>
      </c>
    </row>
    <row r="15641" spans="1:10" hidden="1" x14ac:dyDescent="0.25">
      <c r="A15641" t="s">
        <v>44</v>
      </c>
      <c r="B15641" t="s">
        <v>128</v>
      </c>
      <c r="C15641">
        <v>2025</v>
      </c>
      <c r="D15641" t="s">
        <v>58</v>
      </c>
      <c r="E15641" t="s">
        <v>45</v>
      </c>
      <c r="F15641" t="s">
        <v>50</v>
      </c>
      <c r="G15641" t="s">
        <v>56</v>
      </c>
      <c r="H15641" t="s">
        <v>265</v>
      </c>
      <c r="I15641" s="90" t="s">
        <v>400</v>
      </c>
      <c r="J15641" s="3">
        <v>13300</v>
      </c>
    </row>
    <row r="15642" spans="1:10" hidden="1" x14ac:dyDescent="0.25">
      <c r="A15642" t="s">
        <v>44</v>
      </c>
      <c r="B15642" t="s">
        <v>128</v>
      </c>
      <c r="C15642">
        <v>2025</v>
      </c>
      <c r="D15642" t="s">
        <v>58</v>
      </c>
      <c r="E15642" t="s">
        <v>45</v>
      </c>
      <c r="F15642" t="s">
        <v>50</v>
      </c>
      <c r="G15642" t="s">
        <v>56</v>
      </c>
      <c r="H15642" t="s">
        <v>265</v>
      </c>
      <c r="I15642" t="s">
        <v>454</v>
      </c>
    </row>
    <row r="15643" spans="1:10" hidden="1" x14ac:dyDescent="0.25">
      <c r="A15643" t="s">
        <v>44</v>
      </c>
      <c r="B15643" t="s">
        <v>128</v>
      </c>
      <c r="C15643">
        <v>2025</v>
      </c>
      <c r="D15643" t="s">
        <v>58</v>
      </c>
      <c r="E15643" t="s">
        <v>45</v>
      </c>
      <c r="F15643" t="s">
        <v>50</v>
      </c>
      <c r="G15643" t="s">
        <v>56</v>
      </c>
      <c r="H15643" t="s">
        <v>265</v>
      </c>
      <c r="I15643" t="s">
        <v>675</v>
      </c>
    </row>
    <row r="15644" spans="1:10" hidden="1" x14ac:dyDescent="0.25">
      <c r="A15644" t="s">
        <v>44</v>
      </c>
      <c r="B15644" t="s">
        <v>128</v>
      </c>
      <c r="C15644">
        <v>2025</v>
      </c>
      <c r="D15644" t="s">
        <v>58</v>
      </c>
      <c r="E15644" t="s">
        <v>45</v>
      </c>
      <c r="F15644" t="s">
        <v>50</v>
      </c>
      <c r="G15644" t="s">
        <v>56</v>
      </c>
      <c r="H15644" t="s">
        <v>265</v>
      </c>
      <c r="I15644" t="s">
        <v>514</v>
      </c>
    </row>
    <row r="15645" spans="1:10" hidden="1" x14ac:dyDescent="0.25">
      <c r="A15645" t="s">
        <v>44</v>
      </c>
      <c r="B15645" t="s">
        <v>128</v>
      </c>
      <c r="C15645">
        <v>2025</v>
      </c>
      <c r="D15645" t="s">
        <v>58</v>
      </c>
      <c r="E15645" t="s">
        <v>45</v>
      </c>
      <c r="F15645" t="s">
        <v>50</v>
      </c>
      <c r="G15645" t="s">
        <v>56</v>
      </c>
      <c r="H15645" t="s">
        <v>914</v>
      </c>
      <c r="I15645" t="s">
        <v>853</v>
      </c>
    </row>
    <row r="15646" spans="1:10" hidden="1" x14ac:dyDescent="0.25">
      <c r="A15646" t="s">
        <v>44</v>
      </c>
      <c r="B15646" t="s">
        <v>128</v>
      </c>
      <c r="C15646">
        <v>2025</v>
      </c>
      <c r="D15646" t="s">
        <v>58</v>
      </c>
      <c r="E15646" t="s">
        <v>45</v>
      </c>
      <c r="F15646" t="s">
        <v>50</v>
      </c>
      <c r="G15646" t="s">
        <v>56</v>
      </c>
      <c r="H15646" t="s">
        <v>265</v>
      </c>
      <c r="I15646" t="s">
        <v>399</v>
      </c>
    </row>
    <row r="15647" spans="1:10" hidden="1" x14ac:dyDescent="0.25">
      <c r="A15647" t="s">
        <v>44</v>
      </c>
      <c r="B15647" t="s">
        <v>128</v>
      </c>
      <c r="C15647">
        <v>2025</v>
      </c>
      <c r="D15647" t="s">
        <v>58</v>
      </c>
      <c r="E15647" t="s">
        <v>45</v>
      </c>
      <c r="F15647" t="s">
        <v>50</v>
      </c>
      <c r="G15647" t="s">
        <v>56</v>
      </c>
      <c r="H15647" t="s">
        <v>265</v>
      </c>
      <c r="I15647" t="s">
        <v>403</v>
      </c>
    </row>
    <row r="15648" spans="1:10" hidden="1" x14ac:dyDescent="0.25">
      <c r="A15648" t="s">
        <v>44</v>
      </c>
      <c r="B15648" t="s">
        <v>128</v>
      </c>
      <c r="C15648">
        <v>2025</v>
      </c>
      <c r="D15648" t="s">
        <v>58</v>
      </c>
      <c r="E15648" t="s">
        <v>45</v>
      </c>
      <c r="F15648" t="s">
        <v>50</v>
      </c>
      <c r="G15648" t="s">
        <v>56</v>
      </c>
      <c r="H15648" t="s">
        <v>690</v>
      </c>
      <c r="I15648" t="s">
        <v>382</v>
      </c>
    </row>
    <row r="15649" spans="1:10" hidden="1" x14ac:dyDescent="0.25">
      <c r="A15649" t="s">
        <v>44</v>
      </c>
      <c r="B15649" t="s">
        <v>128</v>
      </c>
      <c r="C15649">
        <v>2025</v>
      </c>
      <c r="D15649" t="s">
        <v>58</v>
      </c>
      <c r="E15649" t="s">
        <v>45</v>
      </c>
      <c r="F15649" t="s">
        <v>50</v>
      </c>
      <c r="G15649" t="s">
        <v>56</v>
      </c>
      <c r="H15649" t="s">
        <v>690</v>
      </c>
      <c r="I15649" t="s">
        <v>576</v>
      </c>
    </row>
    <row r="15650" spans="1:10" hidden="1" x14ac:dyDescent="0.25">
      <c r="A15650" t="s">
        <v>44</v>
      </c>
      <c r="B15650" t="s">
        <v>128</v>
      </c>
      <c r="C15650">
        <v>2025</v>
      </c>
      <c r="D15650" t="s">
        <v>58</v>
      </c>
      <c r="E15650" t="s">
        <v>45</v>
      </c>
      <c r="F15650" t="s">
        <v>50</v>
      </c>
      <c r="G15650" t="s">
        <v>56</v>
      </c>
      <c r="H15650" t="s">
        <v>193</v>
      </c>
      <c r="I15650" t="s">
        <v>702</v>
      </c>
    </row>
    <row r="15651" spans="1:10" hidden="1" x14ac:dyDescent="0.25">
      <c r="A15651" t="s">
        <v>44</v>
      </c>
      <c r="B15651" t="s">
        <v>128</v>
      </c>
      <c r="C15651">
        <v>2025</v>
      </c>
      <c r="D15651" t="s">
        <v>58</v>
      </c>
      <c r="E15651" t="s">
        <v>45</v>
      </c>
      <c r="F15651" t="s">
        <v>50</v>
      </c>
      <c r="G15651" t="s">
        <v>56</v>
      </c>
      <c r="H15651" t="s">
        <v>193</v>
      </c>
      <c r="I15651" t="s">
        <v>408</v>
      </c>
    </row>
    <row r="15652" spans="1:10" hidden="1" x14ac:dyDescent="0.25">
      <c r="A15652" t="s">
        <v>44</v>
      </c>
      <c r="B15652" t="s">
        <v>128</v>
      </c>
      <c r="C15652">
        <v>2025</v>
      </c>
      <c r="D15652" t="s">
        <v>58</v>
      </c>
      <c r="E15652" t="s">
        <v>45</v>
      </c>
      <c r="F15652" t="s">
        <v>50</v>
      </c>
      <c r="G15652" t="s">
        <v>101</v>
      </c>
      <c r="H15652" t="s">
        <v>99</v>
      </c>
      <c r="I15652" t="s">
        <v>853</v>
      </c>
      <c r="J15652" s="3">
        <v>99324</v>
      </c>
    </row>
    <row r="15653" spans="1:10" hidden="1" x14ac:dyDescent="0.25">
      <c r="A15653" t="s">
        <v>44</v>
      </c>
      <c r="B15653" t="s">
        <v>128</v>
      </c>
      <c r="C15653">
        <v>2025</v>
      </c>
      <c r="D15653" t="s">
        <v>58</v>
      </c>
      <c r="E15653" t="s">
        <v>45</v>
      </c>
      <c r="F15653" t="s">
        <v>50</v>
      </c>
      <c r="G15653" t="s">
        <v>101</v>
      </c>
      <c r="H15653" t="s">
        <v>99</v>
      </c>
      <c r="I15653" t="s">
        <v>401</v>
      </c>
      <c r="J15653" s="3">
        <v>654230.71</v>
      </c>
    </row>
    <row r="15654" spans="1:10" hidden="1" x14ac:dyDescent="0.25">
      <c r="A15654" t="s">
        <v>44</v>
      </c>
      <c r="B15654" t="s">
        <v>128</v>
      </c>
      <c r="C15654">
        <v>2025</v>
      </c>
      <c r="D15654" t="s">
        <v>58</v>
      </c>
      <c r="E15654" t="s">
        <v>45</v>
      </c>
      <c r="F15654" t="s">
        <v>50</v>
      </c>
      <c r="G15654" t="s">
        <v>49</v>
      </c>
      <c r="H15654" t="s">
        <v>829</v>
      </c>
      <c r="I15654" t="s">
        <v>422</v>
      </c>
    </row>
    <row r="15655" spans="1:10" hidden="1" x14ac:dyDescent="0.25">
      <c r="A15655" t="s">
        <v>44</v>
      </c>
      <c r="B15655" t="s">
        <v>128</v>
      </c>
      <c r="C15655">
        <v>2025</v>
      </c>
      <c r="D15655" t="s">
        <v>58</v>
      </c>
      <c r="E15655" t="s">
        <v>45</v>
      </c>
      <c r="F15655" t="s">
        <v>50</v>
      </c>
      <c r="G15655" t="s">
        <v>101</v>
      </c>
      <c r="H15655" t="s">
        <v>255</v>
      </c>
      <c r="I15655" s="90" t="s">
        <v>908</v>
      </c>
    </row>
    <row r="15656" spans="1:10" hidden="1" x14ac:dyDescent="0.25">
      <c r="A15656" t="s">
        <v>44</v>
      </c>
      <c r="B15656" t="s">
        <v>128</v>
      </c>
      <c r="C15656">
        <v>2025</v>
      </c>
      <c r="D15656" t="s">
        <v>58</v>
      </c>
      <c r="E15656" t="s">
        <v>45</v>
      </c>
      <c r="F15656" t="s">
        <v>50</v>
      </c>
      <c r="G15656" t="s">
        <v>101</v>
      </c>
      <c r="H15656" t="s">
        <v>255</v>
      </c>
      <c r="I15656" s="90" t="s">
        <v>822</v>
      </c>
      <c r="J15656" s="10">
        <v>11388</v>
      </c>
    </row>
    <row r="15657" spans="1:10" hidden="1" x14ac:dyDescent="0.25">
      <c r="A15657" t="s">
        <v>44</v>
      </c>
      <c r="B15657" t="s">
        <v>128</v>
      </c>
      <c r="C15657">
        <v>2025</v>
      </c>
      <c r="D15657" t="s">
        <v>58</v>
      </c>
      <c r="E15657" t="s">
        <v>45</v>
      </c>
      <c r="F15657" t="s">
        <v>50</v>
      </c>
      <c r="G15657" t="s">
        <v>101</v>
      </c>
      <c r="H15657" t="s">
        <v>255</v>
      </c>
      <c r="I15657" s="90" t="s">
        <v>907</v>
      </c>
      <c r="J15657" s="3">
        <v>61080</v>
      </c>
    </row>
    <row r="15658" spans="1:10" hidden="1" x14ac:dyDescent="0.25">
      <c r="A15658" t="s">
        <v>44</v>
      </c>
      <c r="B15658" t="s">
        <v>128</v>
      </c>
      <c r="C15658">
        <v>2025</v>
      </c>
      <c r="D15658" t="s">
        <v>58</v>
      </c>
      <c r="E15658" t="s">
        <v>45</v>
      </c>
      <c r="F15658" t="s">
        <v>50</v>
      </c>
      <c r="G15658" t="s">
        <v>101</v>
      </c>
      <c r="H15658" t="s">
        <v>255</v>
      </c>
      <c r="I15658" s="90" t="s">
        <v>909</v>
      </c>
      <c r="J15658" s="3">
        <v>130000</v>
      </c>
    </row>
    <row r="15659" spans="1:10" hidden="1" x14ac:dyDescent="0.25">
      <c r="A15659" t="s">
        <v>44</v>
      </c>
      <c r="B15659" t="s">
        <v>128</v>
      </c>
      <c r="C15659">
        <v>2025</v>
      </c>
      <c r="D15659" t="s">
        <v>58</v>
      </c>
      <c r="E15659" t="s">
        <v>45</v>
      </c>
      <c r="F15659" t="s">
        <v>50</v>
      </c>
      <c r="G15659" t="s">
        <v>101</v>
      </c>
      <c r="H15659" t="s">
        <v>255</v>
      </c>
      <c r="I15659" s="90" t="s">
        <v>919</v>
      </c>
      <c r="J15659" s="3">
        <v>79124.89</v>
      </c>
    </row>
    <row r="15660" spans="1:10" hidden="1" x14ac:dyDescent="0.25">
      <c r="A15660" t="s">
        <v>44</v>
      </c>
      <c r="B15660" t="s">
        <v>128</v>
      </c>
      <c r="C15660">
        <v>2025</v>
      </c>
      <c r="D15660" t="s">
        <v>58</v>
      </c>
      <c r="E15660" t="s">
        <v>45</v>
      </c>
      <c r="F15660" t="s">
        <v>50</v>
      </c>
      <c r="G15660" t="s">
        <v>101</v>
      </c>
      <c r="H15660" t="s">
        <v>255</v>
      </c>
      <c r="I15660" t="s">
        <v>827</v>
      </c>
    </row>
    <row r="15661" spans="1:10" hidden="1" x14ac:dyDescent="0.25">
      <c r="A15661" t="s">
        <v>44</v>
      </c>
      <c r="B15661" t="s">
        <v>128</v>
      </c>
      <c r="C15661">
        <v>2025</v>
      </c>
      <c r="D15661" t="s">
        <v>58</v>
      </c>
      <c r="E15661" t="s">
        <v>45</v>
      </c>
      <c r="F15661" t="s">
        <v>50</v>
      </c>
      <c r="G15661" t="s">
        <v>101</v>
      </c>
      <c r="H15661" t="s">
        <v>255</v>
      </c>
      <c r="I15661" t="s">
        <v>900</v>
      </c>
      <c r="J15661" s="3"/>
    </row>
    <row r="15662" spans="1:10" hidden="1" x14ac:dyDescent="0.25">
      <c r="A15662" t="s">
        <v>44</v>
      </c>
      <c r="B15662" t="s">
        <v>128</v>
      </c>
      <c r="C15662">
        <v>2025</v>
      </c>
      <c r="D15662" t="s">
        <v>58</v>
      </c>
      <c r="E15662" t="s">
        <v>45</v>
      </c>
      <c r="F15662" t="s">
        <v>50</v>
      </c>
      <c r="G15662" t="s">
        <v>101</v>
      </c>
      <c r="H15662" t="s">
        <v>255</v>
      </c>
      <c r="I15662" t="s">
        <v>902</v>
      </c>
      <c r="J15662" s="3"/>
    </row>
    <row r="15663" spans="1:10" hidden="1" x14ac:dyDescent="0.25">
      <c r="A15663" t="s">
        <v>44</v>
      </c>
      <c r="B15663" t="s">
        <v>128</v>
      </c>
      <c r="C15663">
        <v>2025</v>
      </c>
      <c r="D15663" t="s">
        <v>58</v>
      </c>
      <c r="E15663" t="s">
        <v>45</v>
      </c>
      <c r="F15663" t="s">
        <v>50</v>
      </c>
      <c r="G15663" t="s">
        <v>101</v>
      </c>
      <c r="H15663" t="s">
        <v>255</v>
      </c>
      <c r="I15663" t="s">
        <v>822</v>
      </c>
      <c r="J15663" s="3"/>
    </row>
    <row r="15664" spans="1:10" hidden="1" x14ac:dyDescent="0.25">
      <c r="A15664" t="s">
        <v>44</v>
      </c>
      <c r="B15664" t="s">
        <v>128</v>
      </c>
      <c r="C15664">
        <v>2025</v>
      </c>
      <c r="D15664" t="s">
        <v>58</v>
      </c>
      <c r="E15664" t="s">
        <v>45</v>
      </c>
      <c r="F15664" t="s">
        <v>50</v>
      </c>
      <c r="G15664" t="s">
        <v>101</v>
      </c>
      <c r="H15664" t="s">
        <v>254</v>
      </c>
    </row>
    <row r="15665" spans="1:10" hidden="1" x14ac:dyDescent="0.25">
      <c r="A15665" t="s">
        <v>44</v>
      </c>
      <c r="B15665" t="s">
        <v>128</v>
      </c>
      <c r="C15665">
        <v>2025</v>
      </c>
      <c r="D15665" t="s">
        <v>58</v>
      </c>
      <c r="E15665" t="s">
        <v>45</v>
      </c>
      <c r="F15665" t="s">
        <v>50</v>
      </c>
      <c r="G15665" t="s">
        <v>101</v>
      </c>
      <c r="H15665" t="s">
        <v>255</v>
      </c>
      <c r="I15665" t="s">
        <v>671</v>
      </c>
    </row>
    <row r="15666" spans="1:10" hidden="1" x14ac:dyDescent="0.25">
      <c r="A15666" t="s">
        <v>44</v>
      </c>
      <c r="B15666" t="s">
        <v>128</v>
      </c>
      <c r="C15666">
        <v>2025</v>
      </c>
      <c r="D15666" t="s">
        <v>58</v>
      </c>
      <c r="E15666" t="s">
        <v>45</v>
      </c>
      <c r="F15666" t="s">
        <v>50</v>
      </c>
      <c r="G15666" t="s">
        <v>101</v>
      </c>
      <c r="H15666" t="s">
        <v>678</v>
      </c>
      <c r="I15666" t="s">
        <v>457</v>
      </c>
    </row>
    <row r="15667" spans="1:10" hidden="1" x14ac:dyDescent="0.25">
      <c r="A15667" t="s">
        <v>44</v>
      </c>
      <c r="B15667" t="s">
        <v>128</v>
      </c>
      <c r="C15667">
        <v>2025</v>
      </c>
      <c r="D15667" t="s">
        <v>58</v>
      </c>
      <c r="E15667" t="s">
        <v>45</v>
      </c>
      <c r="F15667" t="s">
        <v>50</v>
      </c>
      <c r="G15667" t="s">
        <v>101</v>
      </c>
      <c r="H15667" t="s">
        <v>678</v>
      </c>
      <c r="I15667" t="s">
        <v>465</v>
      </c>
    </row>
    <row r="15668" spans="1:10" hidden="1" x14ac:dyDescent="0.25">
      <c r="A15668" t="s">
        <v>44</v>
      </c>
      <c r="B15668" t="s">
        <v>128</v>
      </c>
      <c r="C15668">
        <v>2025</v>
      </c>
      <c r="D15668" t="s">
        <v>58</v>
      </c>
      <c r="E15668" t="s">
        <v>45</v>
      </c>
      <c r="F15668" t="s">
        <v>50</v>
      </c>
      <c r="G15668" t="s">
        <v>101</v>
      </c>
      <c r="H15668" t="s">
        <v>678</v>
      </c>
      <c r="I15668" t="s">
        <v>398</v>
      </c>
    </row>
    <row r="15669" spans="1:10" hidden="1" x14ac:dyDescent="0.25">
      <c r="A15669" t="s">
        <v>44</v>
      </c>
      <c r="B15669" t="s">
        <v>128</v>
      </c>
      <c r="C15669">
        <v>2025</v>
      </c>
      <c r="D15669" t="s">
        <v>58</v>
      </c>
      <c r="E15669" t="s">
        <v>45</v>
      </c>
      <c r="F15669" t="s">
        <v>50</v>
      </c>
      <c r="G15669" t="s">
        <v>101</v>
      </c>
      <c r="H15669" t="s">
        <v>678</v>
      </c>
      <c r="I15669" t="s">
        <v>503</v>
      </c>
    </row>
    <row r="15670" spans="1:10" hidden="1" x14ac:dyDescent="0.25">
      <c r="A15670" t="s">
        <v>44</v>
      </c>
      <c r="B15670" t="s">
        <v>128</v>
      </c>
      <c r="C15670">
        <v>2025</v>
      </c>
      <c r="D15670" t="s">
        <v>58</v>
      </c>
      <c r="E15670" t="s">
        <v>45</v>
      </c>
      <c r="F15670" t="s">
        <v>50</v>
      </c>
      <c r="G15670" t="s">
        <v>101</v>
      </c>
      <c r="H15670" t="s">
        <v>678</v>
      </c>
      <c r="I15670" t="s">
        <v>384</v>
      </c>
    </row>
    <row r="15671" spans="1:10" hidden="1" x14ac:dyDescent="0.25">
      <c r="A15671" t="s">
        <v>44</v>
      </c>
      <c r="B15671" t="s">
        <v>128</v>
      </c>
      <c r="C15671">
        <v>2025</v>
      </c>
      <c r="D15671" t="s">
        <v>58</v>
      </c>
      <c r="E15671" t="s">
        <v>45</v>
      </c>
      <c r="F15671" t="s">
        <v>50</v>
      </c>
      <c r="G15671" t="s">
        <v>101</v>
      </c>
      <c r="H15671" t="s">
        <v>678</v>
      </c>
      <c r="I15671" t="s">
        <v>414</v>
      </c>
    </row>
    <row r="15672" spans="1:10" hidden="1" x14ac:dyDescent="0.25">
      <c r="A15672" t="s">
        <v>44</v>
      </c>
      <c r="B15672" t="s">
        <v>128</v>
      </c>
      <c r="C15672">
        <v>2025</v>
      </c>
      <c r="D15672" t="s">
        <v>58</v>
      </c>
      <c r="E15672" t="s">
        <v>45</v>
      </c>
      <c r="F15672" t="s">
        <v>50</v>
      </c>
      <c r="G15672" t="s">
        <v>101</v>
      </c>
      <c r="H15672" t="s">
        <v>678</v>
      </c>
      <c r="I15672" t="s">
        <v>409</v>
      </c>
    </row>
    <row r="15673" spans="1:10" hidden="1" x14ac:dyDescent="0.25">
      <c r="A15673" t="s">
        <v>44</v>
      </c>
      <c r="B15673" t="s">
        <v>128</v>
      </c>
      <c r="C15673">
        <v>2025</v>
      </c>
      <c r="D15673" t="s">
        <v>58</v>
      </c>
      <c r="E15673" t="s">
        <v>45</v>
      </c>
      <c r="F15673" t="s">
        <v>50</v>
      </c>
      <c r="G15673" t="s">
        <v>101</v>
      </c>
      <c r="H15673" t="s">
        <v>678</v>
      </c>
      <c r="I15673" t="s">
        <v>417</v>
      </c>
    </row>
    <row r="15674" spans="1:10" hidden="1" x14ac:dyDescent="0.25">
      <c r="A15674" t="s">
        <v>44</v>
      </c>
      <c r="B15674" t="s">
        <v>128</v>
      </c>
      <c r="C15674">
        <v>2025</v>
      </c>
      <c r="D15674" t="s">
        <v>58</v>
      </c>
      <c r="E15674" t="s">
        <v>45</v>
      </c>
      <c r="F15674" t="s">
        <v>50</v>
      </c>
      <c r="G15674" t="s">
        <v>101</v>
      </c>
      <c r="H15674" t="s">
        <v>678</v>
      </c>
      <c r="I15674" t="s">
        <v>505</v>
      </c>
    </row>
    <row r="15675" spans="1:10" hidden="1" x14ac:dyDescent="0.25">
      <c r="A15675" t="s">
        <v>44</v>
      </c>
      <c r="B15675" t="s">
        <v>128</v>
      </c>
      <c r="C15675">
        <v>2025</v>
      </c>
      <c r="D15675" t="s">
        <v>58</v>
      </c>
      <c r="E15675" t="s">
        <v>45</v>
      </c>
      <c r="F15675" t="s">
        <v>50</v>
      </c>
      <c r="G15675" t="s">
        <v>101</v>
      </c>
      <c r="H15675" t="s">
        <v>678</v>
      </c>
      <c r="I15675" t="s">
        <v>403</v>
      </c>
      <c r="J15675" s="3">
        <v>2890.98</v>
      </c>
    </row>
    <row r="15676" spans="1:10" hidden="1" x14ac:dyDescent="0.25">
      <c r="A15676" t="s">
        <v>44</v>
      </c>
      <c r="B15676" t="s">
        <v>128</v>
      </c>
      <c r="C15676">
        <v>2025</v>
      </c>
      <c r="D15676" t="s">
        <v>58</v>
      </c>
      <c r="E15676" t="s">
        <v>45</v>
      </c>
      <c r="F15676" t="s">
        <v>50</v>
      </c>
      <c r="G15676" t="s">
        <v>101</v>
      </c>
      <c r="H15676" t="s">
        <v>678</v>
      </c>
      <c r="I15676" t="s">
        <v>457</v>
      </c>
    </row>
    <row r="15677" spans="1:10" hidden="1" x14ac:dyDescent="0.25">
      <c r="A15677" t="s">
        <v>44</v>
      </c>
      <c r="B15677" t="s">
        <v>128</v>
      </c>
      <c r="C15677">
        <v>2025</v>
      </c>
      <c r="D15677" t="s">
        <v>58</v>
      </c>
      <c r="E15677" t="s">
        <v>45</v>
      </c>
      <c r="F15677" t="s">
        <v>50</v>
      </c>
      <c r="G15677" t="s">
        <v>101</v>
      </c>
      <c r="H15677" t="s">
        <v>678</v>
      </c>
    </row>
    <row r="15678" spans="1:10" hidden="1" x14ac:dyDescent="0.25">
      <c r="A15678" t="s">
        <v>44</v>
      </c>
      <c r="B15678" t="s">
        <v>128</v>
      </c>
      <c r="C15678">
        <v>2025</v>
      </c>
      <c r="D15678" t="s">
        <v>58</v>
      </c>
      <c r="E15678" t="s">
        <v>45</v>
      </c>
      <c r="F15678" t="s">
        <v>50</v>
      </c>
      <c r="G15678" t="s">
        <v>101</v>
      </c>
      <c r="H15678" t="s">
        <v>678</v>
      </c>
    </row>
    <row r="15679" spans="1:10" hidden="1" x14ac:dyDescent="0.25">
      <c r="A15679" t="s">
        <v>44</v>
      </c>
      <c r="B15679" t="s">
        <v>128</v>
      </c>
      <c r="C15679">
        <v>2025</v>
      </c>
      <c r="D15679" t="s">
        <v>58</v>
      </c>
      <c r="E15679" t="s">
        <v>45</v>
      </c>
      <c r="F15679" t="s">
        <v>50</v>
      </c>
      <c r="G15679" t="s">
        <v>101</v>
      </c>
      <c r="H15679" t="s">
        <v>30</v>
      </c>
      <c r="I15679" t="s">
        <v>824</v>
      </c>
    </row>
    <row r="15680" spans="1:10" hidden="1" x14ac:dyDescent="0.25">
      <c r="A15680" t="s">
        <v>44</v>
      </c>
      <c r="B15680" t="s">
        <v>128</v>
      </c>
      <c r="C15680">
        <v>2025</v>
      </c>
      <c r="D15680" t="s">
        <v>58</v>
      </c>
      <c r="E15680" t="s">
        <v>45</v>
      </c>
      <c r="F15680" t="s">
        <v>50</v>
      </c>
      <c r="G15680" t="s">
        <v>101</v>
      </c>
      <c r="H15680" t="s">
        <v>30</v>
      </c>
      <c r="I15680" t="s">
        <v>417</v>
      </c>
    </row>
    <row r="15681" spans="1:10" hidden="1" x14ac:dyDescent="0.25">
      <c r="A15681" t="s">
        <v>44</v>
      </c>
      <c r="B15681" t="s">
        <v>128</v>
      </c>
      <c r="C15681">
        <v>2025</v>
      </c>
      <c r="D15681" t="s">
        <v>58</v>
      </c>
      <c r="E15681" t="s">
        <v>45</v>
      </c>
      <c r="F15681" t="s">
        <v>50</v>
      </c>
      <c r="G15681" t="s">
        <v>101</v>
      </c>
      <c r="H15681" t="s">
        <v>30</v>
      </c>
      <c r="I15681" t="s">
        <v>843</v>
      </c>
    </row>
    <row r="15682" spans="1:10" hidden="1" x14ac:dyDescent="0.25">
      <c r="A15682" t="s">
        <v>44</v>
      </c>
      <c r="B15682" t="s">
        <v>128</v>
      </c>
      <c r="C15682">
        <v>2025</v>
      </c>
      <c r="D15682" t="s">
        <v>58</v>
      </c>
      <c r="E15682" t="s">
        <v>45</v>
      </c>
      <c r="F15682" t="s">
        <v>50</v>
      </c>
      <c r="G15682" t="s">
        <v>101</v>
      </c>
      <c r="H15682" t="s">
        <v>30</v>
      </c>
      <c r="I15682" t="s">
        <v>668</v>
      </c>
    </row>
    <row r="15683" spans="1:10" hidden="1" x14ac:dyDescent="0.25">
      <c r="A15683" t="s">
        <v>44</v>
      </c>
      <c r="B15683" t="s">
        <v>128</v>
      </c>
      <c r="C15683">
        <v>2025</v>
      </c>
      <c r="D15683" t="s">
        <v>58</v>
      </c>
      <c r="E15683" t="s">
        <v>45</v>
      </c>
      <c r="F15683" t="s">
        <v>50</v>
      </c>
      <c r="G15683" t="s">
        <v>101</v>
      </c>
      <c r="H15683" t="s">
        <v>30</v>
      </c>
      <c r="I15683" s="90" t="s">
        <v>455</v>
      </c>
      <c r="J15683" s="3">
        <v>90000</v>
      </c>
    </row>
    <row r="15684" spans="1:10" hidden="1" x14ac:dyDescent="0.25">
      <c r="A15684" t="s">
        <v>44</v>
      </c>
      <c r="B15684" t="s">
        <v>128</v>
      </c>
      <c r="C15684">
        <v>2025</v>
      </c>
      <c r="D15684" t="s">
        <v>58</v>
      </c>
      <c r="E15684" t="s">
        <v>45</v>
      </c>
      <c r="F15684" t="s">
        <v>50</v>
      </c>
      <c r="G15684" t="s">
        <v>101</v>
      </c>
      <c r="H15684" t="s">
        <v>30</v>
      </c>
      <c r="I15684" s="90" t="s">
        <v>412</v>
      </c>
      <c r="J15684" s="3">
        <v>21800</v>
      </c>
    </row>
    <row r="15685" spans="1:10" hidden="1" x14ac:dyDescent="0.25">
      <c r="A15685" t="s">
        <v>44</v>
      </c>
      <c r="B15685" t="s">
        <v>128</v>
      </c>
      <c r="C15685">
        <v>2025</v>
      </c>
      <c r="D15685" t="s">
        <v>58</v>
      </c>
      <c r="E15685" t="s">
        <v>45</v>
      </c>
      <c r="F15685" t="s">
        <v>50</v>
      </c>
      <c r="G15685" t="s">
        <v>101</v>
      </c>
      <c r="H15685" t="s">
        <v>30</v>
      </c>
      <c r="I15685" t="s">
        <v>413</v>
      </c>
      <c r="J15685" s="3">
        <v>278400</v>
      </c>
    </row>
    <row r="15686" spans="1:10" hidden="1" x14ac:dyDescent="0.25">
      <c r="A15686" t="s">
        <v>44</v>
      </c>
      <c r="B15686" t="s">
        <v>128</v>
      </c>
      <c r="C15686">
        <v>2025</v>
      </c>
      <c r="D15686" t="s">
        <v>58</v>
      </c>
      <c r="E15686" t="s">
        <v>45</v>
      </c>
      <c r="F15686" t="s">
        <v>50</v>
      </c>
      <c r="G15686" t="s">
        <v>101</v>
      </c>
      <c r="H15686" t="s">
        <v>30</v>
      </c>
      <c r="I15686" t="s">
        <v>662</v>
      </c>
    </row>
    <row r="15687" spans="1:10" hidden="1" x14ac:dyDescent="0.25">
      <c r="A15687" t="s">
        <v>44</v>
      </c>
      <c r="B15687" t="s">
        <v>128</v>
      </c>
      <c r="C15687">
        <v>2025</v>
      </c>
      <c r="D15687" t="s">
        <v>58</v>
      </c>
      <c r="E15687" t="s">
        <v>45</v>
      </c>
      <c r="F15687" t="s">
        <v>50</v>
      </c>
      <c r="G15687" t="s">
        <v>101</v>
      </c>
      <c r="H15687" t="s">
        <v>30</v>
      </c>
      <c r="I15687" t="s">
        <v>663</v>
      </c>
    </row>
    <row r="15688" spans="1:10" hidden="1" x14ac:dyDescent="0.25">
      <c r="A15688" t="s">
        <v>44</v>
      </c>
      <c r="B15688" t="s">
        <v>128</v>
      </c>
      <c r="C15688">
        <v>2025</v>
      </c>
      <c r="D15688" t="s">
        <v>58</v>
      </c>
      <c r="E15688" t="s">
        <v>45</v>
      </c>
      <c r="F15688" t="s">
        <v>50</v>
      </c>
      <c r="G15688" t="s">
        <v>101</v>
      </c>
      <c r="H15688" t="s">
        <v>30</v>
      </c>
      <c r="I15688" t="s">
        <v>664</v>
      </c>
    </row>
    <row r="15689" spans="1:10" hidden="1" x14ac:dyDescent="0.25">
      <c r="A15689" t="s">
        <v>44</v>
      </c>
      <c r="B15689" t="s">
        <v>128</v>
      </c>
      <c r="C15689">
        <v>2025</v>
      </c>
      <c r="D15689" t="s">
        <v>58</v>
      </c>
      <c r="E15689" t="s">
        <v>45</v>
      </c>
      <c r="F15689" t="s">
        <v>50</v>
      </c>
      <c r="G15689" t="s">
        <v>101</v>
      </c>
      <c r="H15689" t="s">
        <v>30</v>
      </c>
      <c r="I15689" t="s">
        <v>615</v>
      </c>
    </row>
    <row r="15690" spans="1:10" hidden="1" x14ac:dyDescent="0.25">
      <c r="A15690" t="s">
        <v>44</v>
      </c>
      <c r="B15690" t="s">
        <v>128</v>
      </c>
      <c r="C15690">
        <v>2025</v>
      </c>
      <c r="D15690" t="s">
        <v>58</v>
      </c>
      <c r="E15690" t="s">
        <v>45</v>
      </c>
      <c r="F15690" t="s">
        <v>50</v>
      </c>
      <c r="G15690" t="s">
        <v>101</v>
      </c>
      <c r="H15690" t="s">
        <v>30</v>
      </c>
      <c r="I15690" t="s">
        <v>526</v>
      </c>
    </row>
    <row r="15691" spans="1:10" hidden="1" x14ac:dyDescent="0.25">
      <c r="A15691" t="s">
        <v>44</v>
      </c>
      <c r="B15691" t="s">
        <v>128</v>
      </c>
      <c r="C15691">
        <v>2025</v>
      </c>
      <c r="D15691" t="s">
        <v>58</v>
      </c>
      <c r="E15691" t="s">
        <v>45</v>
      </c>
      <c r="F15691" t="s">
        <v>50</v>
      </c>
      <c r="G15691" t="s">
        <v>101</v>
      </c>
      <c r="H15691" t="s">
        <v>30</v>
      </c>
      <c r="I15691" t="s">
        <v>717</v>
      </c>
    </row>
    <row r="15692" spans="1:10" hidden="1" x14ac:dyDescent="0.25">
      <c r="A15692" t="s">
        <v>44</v>
      </c>
      <c r="B15692" t="s">
        <v>128</v>
      </c>
      <c r="C15692">
        <v>2025</v>
      </c>
      <c r="D15692" t="s">
        <v>58</v>
      </c>
      <c r="E15692" t="s">
        <v>45</v>
      </c>
      <c r="F15692" t="s">
        <v>50</v>
      </c>
      <c r="G15692" t="s">
        <v>101</v>
      </c>
      <c r="H15692" t="s">
        <v>30</v>
      </c>
      <c r="I15692" t="s">
        <v>375</v>
      </c>
    </row>
    <row r="15693" spans="1:10" hidden="1" x14ac:dyDescent="0.25">
      <c r="A15693" t="s">
        <v>44</v>
      </c>
      <c r="B15693" t="s">
        <v>128</v>
      </c>
      <c r="C15693">
        <v>2025</v>
      </c>
      <c r="D15693" t="s">
        <v>58</v>
      </c>
      <c r="E15693" t="s">
        <v>45</v>
      </c>
      <c r="F15693" t="s">
        <v>50</v>
      </c>
      <c r="G15693" t="s">
        <v>101</v>
      </c>
      <c r="H15693" t="s">
        <v>30</v>
      </c>
      <c r="I15693" t="s">
        <v>556</v>
      </c>
    </row>
    <row r="15694" spans="1:10" hidden="1" x14ac:dyDescent="0.25">
      <c r="A15694" t="s">
        <v>44</v>
      </c>
      <c r="B15694" t="s">
        <v>128</v>
      </c>
      <c r="C15694">
        <v>2025</v>
      </c>
      <c r="D15694" t="s">
        <v>58</v>
      </c>
      <c r="E15694" t="s">
        <v>45</v>
      </c>
      <c r="F15694" t="s">
        <v>50</v>
      </c>
      <c r="G15694" t="s">
        <v>101</v>
      </c>
      <c r="H15694" t="s">
        <v>30</v>
      </c>
      <c r="I15694" t="s">
        <v>591</v>
      </c>
    </row>
    <row r="15695" spans="1:10" hidden="1" x14ac:dyDescent="0.25">
      <c r="A15695" t="s">
        <v>44</v>
      </c>
      <c r="B15695" t="s">
        <v>128</v>
      </c>
      <c r="C15695">
        <v>2025</v>
      </c>
      <c r="D15695" t="s">
        <v>58</v>
      </c>
      <c r="E15695" t="s">
        <v>45</v>
      </c>
      <c r="F15695" t="s">
        <v>50</v>
      </c>
      <c r="G15695" t="s">
        <v>101</v>
      </c>
      <c r="H15695" t="s">
        <v>30</v>
      </c>
      <c r="I15695" t="s">
        <v>524</v>
      </c>
    </row>
    <row r="15696" spans="1:10" hidden="1" x14ac:dyDescent="0.25">
      <c r="A15696" t="s">
        <v>44</v>
      </c>
      <c r="B15696" t="s">
        <v>128</v>
      </c>
      <c r="C15696">
        <v>2025</v>
      </c>
      <c r="D15696" t="s">
        <v>58</v>
      </c>
      <c r="E15696" t="s">
        <v>45</v>
      </c>
      <c r="F15696" t="s">
        <v>50</v>
      </c>
      <c r="G15696" t="s">
        <v>101</v>
      </c>
      <c r="H15696" t="s">
        <v>30</v>
      </c>
      <c r="I15696" t="s">
        <v>403</v>
      </c>
    </row>
    <row r="15697" spans="1:10" hidden="1" x14ac:dyDescent="0.25">
      <c r="A15697" t="s">
        <v>44</v>
      </c>
      <c r="B15697" t="s">
        <v>128</v>
      </c>
      <c r="C15697">
        <v>2025</v>
      </c>
      <c r="D15697" t="s">
        <v>58</v>
      </c>
      <c r="E15697" t="s">
        <v>45</v>
      </c>
      <c r="F15697" t="s">
        <v>50</v>
      </c>
      <c r="G15697" t="s">
        <v>101</v>
      </c>
      <c r="H15697" t="s">
        <v>30</v>
      </c>
      <c r="I15697" t="s">
        <v>426</v>
      </c>
    </row>
    <row r="15698" spans="1:10" hidden="1" x14ac:dyDescent="0.25">
      <c r="A15698" t="s">
        <v>44</v>
      </c>
      <c r="B15698" t="s">
        <v>128</v>
      </c>
      <c r="C15698">
        <v>2025</v>
      </c>
      <c r="D15698" t="s">
        <v>58</v>
      </c>
      <c r="E15698" t="s">
        <v>45</v>
      </c>
      <c r="F15698" t="s">
        <v>50</v>
      </c>
      <c r="G15698" t="s">
        <v>101</v>
      </c>
      <c r="H15698" t="s">
        <v>30</v>
      </c>
      <c r="I15698" t="s">
        <v>607</v>
      </c>
    </row>
    <row r="15699" spans="1:10" hidden="1" x14ac:dyDescent="0.25">
      <c r="A15699" t="s">
        <v>44</v>
      </c>
      <c r="B15699" t="s">
        <v>128</v>
      </c>
      <c r="C15699">
        <v>2025</v>
      </c>
      <c r="D15699" t="s">
        <v>58</v>
      </c>
      <c r="E15699" t="s">
        <v>45</v>
      </c>
      <c r="F15699" t="s">
        <v>50</v>
      </c>
      <c r="G15699" t="s">
        <v>101</v>
      </c>
      <c r="H15699" t="s">
        <v>30</v>
      </c>
      <c r="I15699" t="s">
        <v>620</v>
      </c>
    </row>
    <row r="15700" spans="1:10" hidden="1" x14ac:dyDescent="0.25">
      <c r="A15700" t="s">
        <v>44</v>
      </c>
      <c r="B15700" t="s">
        <v>128</v>
      </c>
      <c r="C15700">
        <v>2025</v>
      </c>
      <c r="D15700" t="s">
        <v>58</v>
      </c>
      <c r="E15700" t="s">
        <v>45</v>
      </c>
      <c r="F15700" t="s">
        <v>50</v>
      </c>
      <c r="G15700" t="s">
        <v>101</v>
      </c>
      <c r="H15700" t="s">
        <v>30</v>
      </c>
    </row>
    <row r="15701" spans="1:10" hidden="1" x14ac:dyDescent="0.25">
      <c r="A15701" t="s">
        <v>44</v>
      </c>
      <c r="B15701" t="s">
        <v>128</v>
      </c>
      <c r="C15701">
        <v>2025</v>
      </c>
      <c r="D15701" t="s">
        <v>58</v>
      </c>
      <c r="E15701" t="s">
        <v>45</v>
      </c>
      <c r="F15701" t="s">
        <v>50</v>
      </c>
      <c r="G15701" t="s">
        <v>101</v>
      </c>
      <c r="H15701" t="s">
        <v>30</v>
      </c>
    </row>
    <row r="15702" spans="1:10" hidden="1" x14ac:dyDescent="0.25">
      <c r="A15702" t="s">
        <v>44</v>
      </c>
      <c r="B15702" t="s">
        <v>128</v>
      </c>
      <c r="C15702">
        <v>2025</v>
      </c>
      <c r="D15702" t="s">
        <v>58</v>
      </c>
      <c r="E15702" t="s">
        <v>45</v>
      </c>
      <c r="F15702" t="s">
        <v>50</v>
      </c>
      <c r="G15702" t="s">
        <v>101</v>
      </c>
      <c r="H15702" t="s">
        <v>30</v>
      </c>
    </row>
    <row r="15703" spans="1:10" hidden="1" x14ac:dyDescent="0.25">
      <c r="A15703" t="s">
        <v>44</v>
      </c>
      <c r="B15703" t="s">
        <v>128</v>
      </c>
      <c r="C15703">
        <v>2025</v>
      </c>
      <c r="D15703" t="s">
        <v>58</v>
      </c>
      <c r="E15703" t="s">
        <v>45</v>
      </c>
      <c r="F15703" t="s">
        <v>50</v>
      </c>
      <c r="G15703" t="s">
        <v>101</v>
      </c>
      <c r="H15703" t="s">
        <v>30</v>
      </c>
    </row>
    <row r="15704" spans="1:10" hidden="1" x14ac:dyDescent="0.25">
      <c r="A15704" t="s">
        <v>44</v>
      </c>
      <c r="B15704" t="s">
        <v>128</v>
      </c>
      <c r="C15704">
        <v>2025</v>
      </c>
      <c r="D15704" t="s">
        <v>58</v>
      </c>
      <c r="E15704" t="s">
        <v>45</v>
      </c>
      <c r="F15704" t="s">
        <v>50</v>
      </c>
      <c r="G15704" t="s">
        <v>101</v>
      </c>
      <c r="H15704" t="s">
        <v>30</v>
      </c>
    </row>
    <row r="15705" spans="1:10" hidden="1" x14ac:dyDescent="0.25">
      <c r="A15705" t="s">
        <v>44</v>
      </c>
      <c r="B15705" t="s">
        <v>128</v>
      </c>
      <c r="C15705">
        <v>2025</v>
      </c>
      <c r="D15705" t="s">
        <v>58</v>
      </c>
      <c r="E15705" t="s">
        <v>45</v>
      </c>
      <c r="F15705" t="s">
        <v>50</v>
      </c>
      <c r="G15705" t="s">
        <v>101</v>
      </c>
      <c r="H15705" t="s">
        <v>30</v>
      </c>
    </row>
    <row r="15706" spans="1:10" hidden="1" x14ac:dyDescent="0.25">
      <c r="A15706" t="s">
        <v>44</v>
      </c>
      <c r="B15706" t="s">
        <v>128</v>
      </c>
      <c r="C15706">
        <v>2025</v>
      </c>
      <c r="D15706" t="s">
        <v>58</v>
      </c>
      <c r="E15706" t="s">
        <v>45</v>
      </c>
      <c r="F15706" t="s">
        <v>287</v>
      </c>
      <c r="G15706" t="s">
        <v>287</v>
      </c>
      <c r="H15706" t="s">
        <v>288</v>
      </c>
      <c r="I15706" t="s">
        <v>403</v>
      </c>
    </row>
    <row r="15707" spans="1:10" hidden="1" x14ac:dyDescent="0.25">
      <c r="A15707" t="s">
        <v>44</v>
      </c>
      <c r="B15707" t="s">
        <v>128</v>
      </c>
      <c r="C15707">
        <v>2025</v>
      </c>
      <c r="D15707" t="s">
        <v>58</v>
      </c>
      <c r="E15707" t="s">
        <v>112</v>
      </c>
      <c r="F15707" t="s">
        <v>117</v>
      </c>
      <c r="G15707" t="s">
        <v>53</v>
      </c>
      <c r="H15707" t="s">
        <v>256</v>
      </c>
    </row>
    <row r="15708" spans="1:10" hidden="1" x14ac:dyDescent="0.25">
      <c r="A15708" t="s">
        <v>44</v>
      </c>
      <c r="B15708" t="s">
        <v>128</v>
      </c>
      <c r="C15708">
        <v>2025</v>
      </c>
      <c r="D15708" t="s">
        <v>58</v>
      </c>
      <c r="E15708" t="s">
        <v>112</v>
      </c>
      <c r="F15708" t="s">
        <v>117</v>
      </c>
      <c r="G15708" t="s">
        <v>53</v>
      </c>
      <c r="H15708" t="s">
        <v>335</v>
      </c>
      <c r="I15708" t="s">
        <v>475</v>
      </c>
      <c r="J15708" s="10">
        <v>115000000</v>
      </c>
    </row>
    <row r="15709" spans="1:10" hidden="1" x14ac:dyDescent="0.25">
      <c r="A15709" t="s">
        <v>44</v>
      </c>
      <c r="B15709" t="s">
        <v>128</v>
      </c>
      <c r="C15709">
        <v>2025</v>
      </c>
      <c r="D15709" t="s">
        <v>58</v>
      </c>
      <c r="E15709" t="s">
        <v>112</v>
      </c>
      <c r="F15709" t="s">
        <v>117</v>
      </c>
      <c r="G15709" t="s">
        <v>53</v>
      </c>
      <c r="H15709" t="s">
        <v>257</v>
      </c>
      <c r="I15709" t="s">
        <v>406</v>
      </c>
      <c r="J15709" s="3">
        <v>785232</v>
      </c>
    </row>
    <row r="15710" spans="1:10" hidden="1" x14ac:dyDescent="0.25">
      <c r="A15710" t="s">
        <v>44</v>
      </c>
      <c r="B15710" t="s">
        <v>128</v>
      </c>
      <c r="C15710">
        <v>2025</v>
      </c>
      <c r="D15710" t="s">
        <v>58</v>
      </c>
      <c r="E15710" t="s">
        <v>112</v>
      </c>
      <c r="F15710" t="s">
        <v>117</v>
      </c>
      <c r="G15710" t="s">
        <v>53</v>
      </c>
      <c r="H15710" t="s">
        <v>257</v>
      </c>
      <c r="I15710" t="s">
        <v>408</v>
      </c>
    </row>
    <row r="15711" spans="1:10" hidden="1" x14ac:dyDescent="0.25">
      <c r="A15711" t="s">
        <v>44</v>
      </c>
      <c r="B15711" t="s">
        <v>128</v>
      </c>
      <c r="C15711">
        <v>2025</v>
      </c>
      <c r="D15711" t="s">
        <v>58</v>
      </c>
      <c r="E15711" t="s">
        <v>112</v>
      </c>
      <c r="F15711" t="s">
        <v>117</v>
      </c>
      <c r="G15711" t="s">
        <v>53</v>
      </c>
      <c r="H15711" t="s">
        <v>257</v>
      </c>
      <c r="I15711" t="s">
        <v>421</v>
      </c>
    </row>
    <row r="15712" spans="1:10" hidden="1" x14ac:dyDescent="0.25">
      <c r="A15712" t="s">
        <v>44</v>
      </c>
      <c r="B15712" t="s">
        <v>128</v>
      </c>
      <c r="C15712">
        <v>2025</v>
      </c>
      <c r="D15712" t="s">
        <v>58</v>
      </c>
      <c r="E15712" t="s">
        <v>112</v>
      </c>
      <c r="F15712" t="s">
        <v>117</v>
      </c>
      <c r="G15712" t="s">
        <v>53</v>
      </c>
      <c r="H15712" t="s">
        <v>257</v>
      </c>
      <c r="I15712" t="s">
        <v>407</v>
      </c>
    </row>
    <row r="15713" spans="1:10" hidden="1" x14ac:dyDescent="0.25">
      <c r="A15713" t="s">
        <v>44</v>
      </c>
      <c r="B15713" t="s">
        <v>128</v>
      </c>
      <c r="C15713">
        <v>2025</v>
      </c>
      <c r="D15713" t="s">
        <v>58</v>
      </c>
      <c r="E15713" t="s">
        <v>112</v>
      </c>
      <c r="F15713" t="s">
        <v>117</v>
      </c>
      <c r="G15713" t="s">
        <v>53</v>
      </c>
      <c r="H15713" t="s">
        <v>257</v>
      </c>
      <c r="I15713" t="s">
        <v>854</v>
      </c>
      <c r="J15713" s="3"/>
    </row>
    <row r="15714" spans="1:10" hidden="1" x14ac:dyDescent="0.25">
      <c r="A15714" t="s">
        <v>44</v>
      </c>
      <c r="B15714" t="s">
        <v>128</v>
      </c>
      <c r="C15714">
        <v>2025</v>
      </c>
      <c r="D15714" t="s">
        <v>58</v>
      </c>
      <c r="E15714" t="s">
        <v>112</v>
      </c>
      <c r="F15714" t="s">
        <v>117</v>
      </c>
      <c r="G15714" t="s">
        <v>53</v>
      </c>
      <c r="H15714" t="s">
        <v>257</v>
      </c>
    </row>
    <row r="15715" spans="1:10" hidden="1" x14ac:dyDescent="0.25">
      <c r="A15715" t="s">
        <v>44</v>
      </c>
      <c r="B15715" t="s">
        <v>128</v>
      </c>
      <c r="C15715">
        <v>2025</v>
      </c>
      <c r="D15715" t="s">
        <v>58</v>
      </c>
      <c r="E15715" t="s">
        <v>112</v>
      </c>
      <c r="F15715" t="s">
        <v>117</v>
      </c>
      <c r="G15715" t="s">
        <v>53</v>
      </c>
      <c r="H15715" t="s">
        <v>257</v>
      </c>
    </row>
    <row r="15716" spans="1:10" hidden="1" x14ac:dyDescent="0.25">
      <c r="A15716" t="s">
        <v>44</v>
      </c>
      <c r="B15716" t="s">
        <v>128</v>
      </c>
      <c r="C15716">
        <v>2025</v>
      </c>
      <c r="D15716" t="s">
        <v>58</v>
      </c>
      <c r="E15716" t="s">
        <v>112</v>
      </c>
      <c r="F15716" t="s">
        <v>117</v>
      </c>
      <c r="G15716" t="s">
        <v>53</v>
      </c>
      <c r="H15716" t="s">
        <v>258</v>
      </c>
    </row>
    <row r="15717" spans="1:10" hidden="1" x14ac:dyDescent="0.25">
      <c r="A15717" t="s">
        <v>44</v>
      </c>
      <c r="B15717" t="s">
        <v>128</v>
      </c>
      <c r="C15717">
        <v>2025</v>
      </c>
      <c r="D15717" t="s">
        <v>58</v>
      </c>
      <c r="E15717" t="s">
        <v>112</v>
      </c>
      <c r="F15717" t="s">
        <v>117</v>
      </c>
      <c r="G15717" t="s">
        <v>53</v>
      </c>
      <c r="H15717" t="s">
        <v>259</v>
      </c>
      <c r="I15717" t="s">
        <v>442</v>
      </c>
      <c r="J15717" s="3">
        <v>1208200</v>
      </c>
    </row>
    <row r="15718" spans="1:10" hidden="1" x14ac:dyDescent="0.25">
      <c r="A15718" t="s">
        <v>44</v>
      </c>
      <c r="B15718" t="s">
        <v>128</v>
      </c>
      <c r="C15718">
        <v>2025</v>
      </c>
      <c r="D15718" t="s">
        <v>58</v>
      </c>
      <c r="E15718" t="s">
        <v>112</v>
      </c>
      <c r="F15718" t="s">
        <v>117</v>
      </c>
      <c r="G15718" t="s">
        <v>53</v>
      </c>
      <c r="H15718" t="s">
        <v>257</v>
      </c>
      <c r="I15718" t="s">
        <v>408</v>
      </c>
      <c r="J15718" s="3">
        <v>7912603</v>
      </c>
    </row>
    <row r="15719" spans="1:10" hidden="1" x14ac:dyDescent="0.25">
      <c r="A15719" t="s">
        <v>44</v>
      </c>
      <c r="B15719" t="s">
        <v>128</v>
      </c>
      <c r="C15719">
        <v>2025</v>
      </c>
      <c r="D15719" t="s">
        <v>58</v>
      </c>
      <c r="E15719" t="s">
        <v>112</v>
      </c>
      <c r="F15719" t="s">
        <v>117</v>
      </c>
      <c r="G15719" t="s">
        <v>53</v>
      </c>
      <c r="H15719" t="s">
        <v>259</v>
      </c>
      <c r="I15719" t="s">
        <v>409</v>
      </c>
    </row>
    <row r="15720" spans="1:10" hidden="1" x14ac:dyDescent="0.25">
      <c r="A15720" t="s">
        <v>44</v>
      </c>
      <c r="B15720" t="s">
        <v>128</v>
      </c>
      <c r="C15720">
        <v>2025</v>
      </c>
      <c r="D15720" t="s">
        <v>58</v>
      </c>
      <c r="E15720" t="s">
        <v>112</v>
      </c>
      <c r="F15720" t="s">
        <v>117</v>
      </c>
      <c r="G15720" t="s">
        <v>53</v>
      </c>
      <c r="H15720" t="s">
        <v>259</v>
      </c>
      <c r="I15720" t="s">
        <v>671</v>
      </c>
    </row>
    <row r="15721" spans="1:10" hidden="1" x14ac:dyDescent="0.25">
      <c r="A15721" t="s">
        <v>44</v>
      </c>
      <c r="B15721" t="s">
        <v>128</v>
      </c>
      <c r="C15721">
        <v>2025</v>
      </c>
      <c r="D15721" t="s">
        <v>58</v>
      </c>
      <c r="E15721" t="s">
        <v>112</v>
      </c>
      <c r="F15721" t="s">
        <v>117</v>
      </c>
      <c r="G15721" t="s">
        <v>53</v>
      </c>
      <c r="H15721" t="s">
        <v>259</v>
      </c>
      <c r="I15721" t="s">
        <v>676</v>
      </c>
    </row>
    <row r="15722" spans="1:10" hidden="1" x14ac:dyDescent="0.25">
      <c r="A15722" t="s">
        <v>44</v>
      </c>
      <c r="B15722" t="s">
        <v>128</v>
      </c>
      <c r="C15722">
        <v>2025</v>
      </c>
      <c r="D15722" t="s">
        <v>58</v>
      </c>
      <c r="E15722" t="s">
        <v>112</v>
      </c>
      <c r="F15722" t="s">
        <v>117</v>
      </c>
      <c r="G15722" t="s">
        <v>53</v>
      </c>
      <c r="H15722" t="s">
        <v>259</v>
      </c>
      <c r="I15722" t="s">
        <v>549</v>
      </c>
    </row>
    <row r="15723" spans="1:10" hidden="1" x14ac:dyDescent="0.25">
      <c r="A15723" t="s">
        <v>44</v>
      </c>
      <c r="B15723" t="s">
        <v>128</v>
      </c>
      <c r="C15723">
        <v>2025</v>
      </c>
      <c r="D15723" t="s">
        <v>58</v>
      </c>
      <c r="E15723" t="s">
        <v>112</v>
      </c>
      <c r="F15723" t="s">
        <v>117</v>
      </c>
      <c r="G15723" t="s">
        <v>53</v>
      </c>
      <c r="H15723" t="s">
        <v>259</v>
      </c>
      <c r="I15723" t="s">
        <v>705</v>
      </c>
      <c r="J15723" s="3">
        <v>53953480</v>
      </c>
    </row>
    <row r="15724" spans="1:10" hidden="1" x14ac:dyDescent="0.25">
      <c r="A15724" t="s">
        <v>44</v>
      </c>
      <c r="B15724" t="s">
        <v>128</v>
      </c>
      <c r="C15724">
        <v>2025</v>
      </c>
      <c r="D15724" t="s">
        <v>58</v>
      </c>
      <c r="E15724" t="s">
        <v>112</v>
      </c>
      <c r="F15724" t="s">
        <v>117</v>
      </c>
      <c r="G15724" t="s">
        <v>53</v>
      </c>
      <c r="H15724" t="s">
        <v>259</v>
      </c>
      <c r="I15724" t="s">
        <v>913</v>
      </c>
    </row>
    <row r="15725" spans="1:10" hidden="1" x14ac:dyDescent="0.25">
      <c r="A15725" t="s">
        <v>44</v>
      </c>
      <c r="B15725" t="s">
        <v>128</v>
      </c>
      <c r="C15725">
        <v>2025</v>
      </c>
      <c r="D15725" t="s">
        <v>58</v>
      </c>
      <c r="E15725" t="s">
        <v>112</v>
      </c>
      <c r="F15725" t="s">
        <v>117</v>
      </c>
      <c r="G15725" t="s">
        <v>334</v>
      </c>
      <c r="H15725" t="s">
        <v>335</v>
      </c>
      <c r="I15725" t="s">
        <v>475</v>
      </c>
    </row>
    <row r="15726" spans="1:10" hidden="1" x14ac:dyDescent="0.25">
      <c r="A15726" t="s">
        <v>44</v>
      </c>
      <c r="B15726" t="s">
        <v>128</v>
      </c>
      <c r="C15726">
        <v>2025</v>
      </c>
      <c r="D15726" t="s">
        <v>58</v>
      </c>
      <c r="E15726" t="s">
        <v>112</v>
      </c>
      <c r="F15726" t="s">
        <v>117</v>
      </c>
      <c r="G15726" t="s">
        <v>318</v>
      </c>
      <c r="H15726" t="s">
        <v>180</v>
      </c>
      <c r="I15726" t="s">
        <v>671</v>
      </c>
    </row>
    <row r="15727" spans="1:10" hidden="1" x14ac:dyDescent="0.25">
      <c r="A15727" t="s">
        <v>44</v>
      </c>
      <c r="B15727" t="s">
        <v>128</v>
      </c>
      <c r="C15727">
        <v>2025</v>
      </c>
      <c r="D15727" t="s">
        <v>58</v>
      </c>
      <c r="E15727" t="s">
        <v>112</v>
      </c>
      <c r="F15727" t="s">
        <v>117</v>
      </c>
      <c r="G15727" t="s">
        <v>318</v>
      </c>
      <c r="H15727" t="s">
        <v>180</v>
      </c>
      <c r="I15727" t="s">
        <v>505</v>
      </c>
    </row>
    <row r="15728" spans="1:10" hidden="1" x14ac:dyDescent="0.25">
      <c r="A15728" t="s">
        <v>44</v>
      </c>
      <c r="B15728" t="s">
        <v>128</v>
      </c>
      <c r="C15728">
        <v>2025</v>
      </c>
      <c r="D15728" t="s">
        <v>58</v>
      </c>
      <c r="E15728" t="s">
        <v>112</v>
      </c>
      <c r="F15728" t="s">
        <v>117</v>
      </c>
      <c r="G15728" t="s">
        <v>318</v>
      </c>
      <c r="H15728" t="s">
        <v>180</v>
      </c>
      <c r="I15728" t="s">
        <v>413</v>
      </c>
      <c r="J15728" s="10">
        <v>2561520</v>
      </c>
    </row>
    <row r="15729" spans="1:10" hidden="1" x14ac:dyDescent="0.25">
      <c r="A15729" t="s">
        <v>44</v>
      </c>
      <c r="B15729" t="s">
        <v>128</v>
      </c>
      <c r="C15729">
        <v>2025</v>
      </c>
      <c r="D15729" t="s">
        <v>58</v>
      </c>
      <c r="E15729" t="s">
        <v>112</v>
      </c>
      <c r="F15729" t="s">
        <v>117</v>
      </c>
      <c r="G15729" t="s">
        <v>318</v>
      </c>
      <c r="H15729" t="s">
        <v>180</v>
      </c>
      <c r="I15729" t="s">
        <v>414</v>
      </c>
      <c r="J15729" s="10">
        <v>742000</v>
      </c>
    </row>
    <row r="15730" spans="1:10" hidden="1" x14ac:dyDescent="0.25">
      <c r="A15730" t="s">
        <v>44</v>
      </c>
      <c r="B15730" t="s">
        <v>128</v>
      </c>
      <c r="C15730">
        <v>2025</v>
      </c>
      <c r="D15730" t="s">
        <v>58</v>
      </c>
      <c r="E15730" t="s">
        <v>112</v>
      </c>
      <c r="F15730" t="s">
        <v>117</v>
      </c>
      <c r="G15730" t="s">
        <v>318</v>
      </c>
      <c r="H15730" t="s">
        <v>180</v>
      </c>
      <c r="I15730" t="s">
        <v>676</v>
      </c>
    </row>
    <row r="15731" spans="1:10" hidden="1" x14ac:dyDescent="0.25">
      <c r="A15731" t="s">
        <v>44</v>
      </c>
      <c r="B15731" t="s">
        <v>128</v>
      </c>
      <c r="C15731">
        <v>2025</v>
      </c>
      <c r="D15731" t="s">
        <v>58</v>
      </c>
      <c r="E15731" t="s">
        <v>112</v>
      </c>
      <c r="F15731" t="s">
        <v>117</v>
      </c>
      <c r="G15731" t="s">
        <v>318</v>
      </c>
      <c r="H15731" t="s">
        <v>180</v>
      </c>
      <c r="I15731" t="s">
        <v>503</v>
      </c>
    </row>
    <row r="15732" spans="1:10" hidden="1" x14ac:dyDescent="0.25">
      <c r="A15732" t="s">
        <v>44</v>
      </c>
      <c r="B15732" t="s">
        <v>128</v>
      </c>
      <c r="C15732">
        <v>2025</v>
      </c>
      <c r="D15732" t="s">
        <v>58</v>
      </c>
      <c r="E15732" t="s">
        <v>112</v>
      </c>
      <c r="F15732" t="s">
        <v>117</v>
      </c>
      <c r="G15732" t="s">
        <v>318</v>
      </c>
      <c r="H15732" t="s">
        <v>550</v>
      </c>
    </row>
    <row r="15733" spans="1:10" hidden="1" x14ac:dyDescent="0.25">
      <c r="A15733" t="s">
        <v>44</v>
      </c>
      <c r="B15733" t="s">
        <v>128</v>
      </c>
      <c r="C15733">
        <v>2025</v>
      </c>
      <c r="D15733" t="s">
        <v>58</v>
      </c>
      <c r="E15733" t="s">
        <v>112</v>
      </c>
      <c r="F15733" t="s">
        <v>117</v>
      </c>
      <c r="G15733" t="s">
        <v>318</v>
      </c>
      <c r="H15733" t="s">
        <v>279</v>
      </c>
      <c r="I15733" t="s">
        <v>414</v>
      </c>
      <c r="J15733" s="10">
        <v>1052000</v>
      </c>
    </row>
    <row r="15734" spans="1:10" hidden="1" x14ac:dyDescent="0.25">
      <c r="A15734" t="s">
        <v>44</v>
      </c>
      <c r="B15734" t="s">
        <v>128</v>
      </c>
      <c r="C15734">
        <v>2025</v>
      </c>
      <c r="D15734" t="s">
        <v>58</v>
      </c>
      <c r="E15734" t="s">
        <v>112</v>
      </c>
      <c r="F15734" t="s">
        <v>117</v>
      </c>
      <c r="G15734" t="s">
        <v>318</v>
      </c>
      <c r="H15734" t="s">
        <v>279</v>
      </c>
      <c r="I15734" t="s">
        <v>505</v>
      </c>
      <c r="J15734" s="10">
        <v>1715844</v>
      </c>
    </row>
    <row r="15735" spans="1:10" hidden="1" x14ac:dyDescent="0.25">
      <c r="A15735" t="s">
        <v>44</v>
      </c>
      <c r="B15735" t="s">
        <v>128</v>
      </c>
      <c r="C15735">
        <v>2025</v>
      </c>
      <c r="D15735" t="s">
        <v>58</v>
      </c>
      <c r="E15735" t="s">
        <v>112</v>
      </c>
      <c r="F15735" t="s">
        <v>117</v>
      </c>
      <c r="G15735" t="s">
        <v>318</v>
      </c>
      <c r="H15735" t="s">
        <v>279</v>
      </c>
    </row>
    <row r="15736" spans="1:10" hidden="1" x14ac:dyDescent="0.25">
      <c r="A15736" t="s">
        <v>44</v>
      </c>
      <c r="B15736" t="s">
        <v>128</v>
      </c>
      <c r="C15736">
        <v>2025</v>
      </c>
      <c r="D15736" t="s">
        <v>58</v>
      </c>
      <c r="E15736" t="s">
        <v>112</v>
      </c>
      <c r="F15736" t="s">
        <v>117</v>
      </c>
      <c r="G15736" t="s">
        <v>318</v>
      </c>
      <c r="H15736" t="s">
        <v>279</v>
      </c>
    </row>
    <row r="15737" spans="1:10" hidden="1" x14ac:dyDescent="0.25">
      <c r="A15737" t="s">
        <v>44</v>
      </c>
      <c r="B15737" t="s">
        <v>128</v>
      </c>
      <c r="C15737">
        <v>2025</v>
      </c>
      <c r="D15737" t="s">
        <v>58</v>
      </c>
      <c r="E15737" t="s">
        <v>112</v>
      </c>
      <c r="F15737" t="s">
        <v>117</v>
      </c>
      <c r="G15737" t="s">
        <v>318</v>
      </c>
      <c r="H15737" t="s">
        <v>279</v>
      </c>
    </row>
    <row r="15738" spans="1:10" hidden="1" x14ac:dyDescent="0.25">
      <c r="A15738" t="s">
        <v>44</v>
      </c>
      <c r="B15738" t="s">
        <v>128</v>
      </c>
      <c r="C15738">
        <v>2025</v>
      </c>
      <c r="D15738" t="s">
        <v>58</v>
      </c>
      <c r="E15738" t="s">
        <v>112</v>
      </c>
      <c r="F15738" t="s">
        <v>117</v>
      </c>
      <c r="G15738" t="s">
        <v>665</v>
      </c>
      <c r="H15738" t="s">
        <v>550</v>
      </c>
      <c r="I15738" t="s">
        <v>505</v>
      </c>
      <c r="J15738" s="3">
        <v>2334352</v>
      </c>
    </row>
    <row r="15739" spans="1:10" hidden="1" x14ac:dyDescent="0.25">
      <c r="A15739" t="s">
        <v>44</v>
      </c>
      <c r="B15739" t="s">
        <v>128</v>
      </c>
      <c r="C15739">
        <v>2025</v>
      </c>
      <c r="D15739" t="s">
        <v>58</v>
      </c>
      <c r="E15739" t="s">
        <v>112</v>
      </c>
      <c r="F15739" t="s">
        <v>117</v>
      </c>
      <c r="G15739" t="s">
        <v>665</v>
      </c>
      <c r="H15739" t="s">
        <v>550</v>
      </c>
      <c r="I15739" t="s">
        <v>676</v>
      </c>
    </row>
    <row r="15740" spans="1:10" hidden="1" x14ac:dyDescent="0.25">
      <c r="A15740" t="s">
        <v>44</v>
      </c>
      <c r="B15740" t="s">
        <v>128</v>
      </c>
      <c r="C15740">
        <v>2025</v>
      </c>
      <c r="D15740" t="s">
        <v>58</v>
      </c>
      <c r="E15740" t="s">
        <v>112</v>
      </c>
      <c r="F15740" t="s">
        <v>117</v>
      </c>
      <c r="G15740" t="s">
        <v>47</v>
      </c>
      <c r="H15740" t="s">
        <v>677</v>
      </c>
      <c r="I15740" t="s">
        <v>922</v>
      </c>
      <c r="J15740" s="10">
        <v>91000</v>
      </c>
    </row>
    <row r="15741" spans="1:10" hidden="1" x14ac:dyDescent="0.25">
      <c r="A15741" t="s">
        <v>44</v>
      </c>
      <c r="B15741" t="s">
        <v>128</v>
      </c>
      <c r="C15741">
        <v>2025</v>
      </c>
      <c r="D15741" t="s">
        <v>58</v>
      </c>
      <c r="E15741" t="s">
        <v>112</v>
      </c>
      <c r="F15741" t="s">
        <v>117</v>
      </c>
      <c r="G15741" t="s">
        <v>47</v>
      </c>
      <c r="H15741" t="s">
        <v>677</v>
      </c>
      <c r="I15741" t="s">
        <v>921</v>
      </c>
      <c r="J15741" s="10">
        <v>5430356</v>
      </c>
    </row>
    <row r="15742" spans="1:10" hidden="1" x14ac:dyDescent="0.25">
      <c r="A15742" t="s">
        <v>44</v>
      </c>
      <c r="B15742" t="s">
        <v>128</v>
      </c>
      <c r="C15742">
        <v>2025</v>
      </c>
      <c r="D15742" t="s">
        <v>58</v>
      </c>
      <c r="E15742" t="s">
        <v>112</v>
      </c>
      <c r="F15742" t="s">
        <v>117</v>
      </c>
      <c r="G15742" t="s">
        <v>319</v>
      </c>
      <c r="H15742" t="s">
        <v>181</v>
      </c>
    </row>
    <row r="15743" spans="1:10" hidden="1" x14ac:dyDescent="0.25">
      <c r="A15743" t="s">
        <v>44</v>
      </c>
      <c r="B15743" t="s">
        <v>128</v>
      </c>
      <c r="C15743">
        <v>2025</v>
      </c>
      <c r="D15743" t="s">
        <v>58</v>
      </c>
      <c r="E15743" t="s">
        <v>112</v>
      </c>
      <c r="F15743" t="s">
        <v>117</v>
      </c>
      <c r="G15743" t="s">
        <v>319</v>
      </c>
      <c r="H15743" t="s">
        <v>320</v>
      </c>
    </row>
    <row r="15744" spans="1:10" hidden="1" x14ac:dyDescent="0.25">
      <c r="A15744" t="s">
        <v>51</v>
      </c>
      <c r="B15744" t="s">
        <v>128</v>
      </c>
      <c r="C15744">
        <v>2025</v>
      </c>
      <c r="D15744" t="s">
        <v>58</v>
      </c>
      <c r="E15744" t="s">
        <v>52</v>
      </c>
      <c r="F15744" t="s">
        <v>142</v>
      </c>
      <c r="G15744" t="s">
        <v>301</v>
      </c>
      <c r="H15744" t="s">
        <v>210</v>
      </c>
      <c r="I15744" t="s">
        <v>374</v>
      </c>
      <c r="J15744" s="3">
        <v>271965046.19</v>
      </c>
    </row>
    <row r="15745" spans="1:10" hidden="1" x14ac:dyDescent="0.25">
      <c r="A15745" t="s">
        <v>51</v>
      </c>
      <c r="B15745" t="s">
        <v>128</v>
      </c>
      <c r="C15745">
        <v>2025</v>
      </c>
      <c r="D15745" t="s">
        <v>58</v>
      </c>
      <c r="E15745" t="s">
        <v>52</v>
      </c>
      <c r="F15745" t="s">
        <v>152</v>
      </c>
      <c r="G15745" t="s">
        <v>149</v>
      </c>
      <c r="H15745" t="s">
        <v>211</v>
      </c>
    </row>
    <row r="15746" spans="1:10" hidden="1" x14ac:dyDescent="0.25">
      <c r="A15746" t="s">
        <v>51</v>
      </c>
      <c r="B15746" t="s">
        <v>128</v>
      </c>
      <c r="C15746">
        <v>2025</v>
      </c>
      <c r="D15746" t="s">
        <v>58</v>
      </c>
      <c r="E15746" t="s">
        <v>52</v>
      </c>
      <c r="F15746" t="s">
        <v>152</v>
      </c>
      <c r="G15746" t="s">
        <v>213</v>
      </c>
      <c r="H15746" t="s">
        <v>214</v>
      </c>
    </row>
    <row r="15747" spans="1:10" hidden="1" x14ac:dyDescent="0.25">
      <c r="A15747" t="s">
        <v>51</v>
      </c>
      <c r="B15747" t="s">
        <v>128</v>
      </c>
      <c r="C15747">
        <v>2025</v>
      </c>
      <c r="D15747" t="s">
        <v>58</v>
      </c>
      <c r="E15747" t="s">
        <v>52</v>
      </c>
      <c r="F15747" t="s">
        <v>152</v>
      </c>
      <c r="G15747" t="s">
        <v>217</v>
      </c>
      <c r="H15747" t="s">
        <v>218</v>
      </c>
    </row>
    <row r="15748" spans="1:10" hidden="1" x14ac:dyDescent="0.25">
      <c r="A15748" t="s">
        <v>51</v>
      </c>
      <c r="B15748" t="s">
        <v>128</v>
      </c>
      <c r="C15748">
        <v>2025</v>
      </c>
      <c r="D15748" t="s">
        <v>58</v>
      </c>
      <c r="E15748" t="s">
        <v>52</v>
      </c>
      <c r="F15748" t="s">
        <v>142</v>
      </c>
      <c r="G15748" t="s">
        <v>300</v>
      </c>
      <c r="H15748" t="s">
        <v>224</v>
      </c>
      <c r="J15748" s="38">
        <v>-3448683.05</v>
      </c>
    </row>
    <row r="15749" spans="1:10" hidden="1" x14ac:dyDescent="0.25">
      <c r="A15749" t="s">
        <v>51</v>
      </c>
      <c r="B15749" t="s">
        <v>128</v>
      </c>
      <c r="C15749">
        <v>2025</v>
      </c>
      <c r="D15749" t="s">
        <v>58</v>
      </c>
      <c r="E15749" t="s">
        <v>52</v>
      </c>
      <c r="F15749" t="s">
        <v>142</v>
      </c>
      <c r="G15749" t="s">
        <v>300</v>
      </c>
      <c r="H15749" t="s">
        <v>303</v>
      </c>
    </row>
    <row r="15750" spans="1:10" hidden="1" x14ac:dyDescent="0.25">
      <c r="A15750" t="s">
        <v>51</v>
      </c>
      <c r="B15750" t="s">
        <v>128</v>
      </c>
      <c r="C15750">
        <v>2025</v>
      </c>
      <c r="D15750" t="s">
        <v>58</v>
      </c>
      <c r="E15750" t="s">
        <v>52</v>
      </c>
      <c r="F15750" t="s">
        <v>142</v>
      </c>
      <c r="G15750" t="s">
        <v>270</v>
      </c>
      <c r="H15750" t="s">
        <v>269</v>
      </c>
    </row>
    <row r="15751" spans="1:10" hidden="1" x14ac:dyDescent="0.25">
      <c r="A15751" t="s">
        <v>51</v>
      </c>
      <c r="B15751" t="s">
        <v>128</v>
      </c>
      <c r="C15751">
        <v>2025</v>
      </c>
      <c r="D15751" t="s">
        <v>58</v>
      </c>
      <c r="E15751" t="s">
        <v>52</v>
      </c>
      <c r="F15751" t="s">
        <v>142</v>
      </c>
      <c r="G15751" t="s">
        <v>270</v>
      </c>
      <c r="H15751" t="s">
        <v>271</v>
      </c>
      <c r="J15751" s="3">
        <v>159663.84</v>
      </c>
    </row>
    <row r="15752" spans="1:10" hidden="1" x14ac:dyDescent="0.25">
      <c r="A15752" t="s">
        <v>51</v>
      </c>
      <c r="B15752" t="s">
        <v>128</v>
      </c>
      <c r="C15752">
        <v>2025</v>
      </c>
      <c r="D15752" t="s">
        <v>58</v>
      </c>
      <c r="E15752" t="s">
        <v>52</v>
      </c>
      <c r="F15752" t="s">
        <v>142</v>
      </c>
      <c r="G15752" t="s">
        <v>270</v>
      </c>
      <c r="H15752" t="s">
        <v>486</v>
      </c>
      <c r="J15752" s="3">
        <v>-2835696.17</v>
      </c>
    </row>
    <row r="15753" spans="1:10" hidden="1" x14ac:dyDescent="0.25">
      <c r="A15753" t="s">
        <v>51</v>
      </c>
      <c r="B15753" t="s">
        <v>128</v>
      </c>
      <c r="C15753">
        <v>2025</v>
      </c>
      <c r="D15753" t="s">
        <v>58</v>
      </c>
      <c r="E15753" t="s">
        <v>52</v>
      </c>
      <c r="F15753" t="s">
        <v>152</v>
      </c>
      <c r="G15753" t="s">
        <v>56</v>
      </c>
      <c r="H15753" t="s">
        <v>608</v>
      </c>
      <c r="J15753" s="10">
        <v>3756000</v>
      </c>
    </row>
    <row r="15754" spans="1:10" hidden="1" x14ac:dyDescent="0.25">
      <c r="A15754" t="s">
        <v>51</v>
      </c>
      <c r="B15754" t="s">
        <v>128</v>
      </c>
      <c r="C15754">
        <v>2025</v>
      </c>
      <c r="D15754" t="s">
        <v>58</v>
      </c>
      <c r="E15754" t="s">
        <v>52</v>
      </c>
      <c r="F15754" t="s">
        <v>152</v>
      </c>
      <c r="G15754" t="s">
        <v>794</v>
      </c>
      <c r="H15754" t="s">
        <v>795</v>
      </c>
    </row>
    <row r="15755" spans="1:10" hidden="1" x14ac:dyDescent="0.25">
      <c r="A15755" t="s">
        <v>51</v>
      </c>
      <c r="B15755" t="s">
        <v>128</v>
      </c>
      <c r="C15755">
        <v>2025</v>
      </c>
      <c r="D15755" t="s">
        <v>58</v>
      </c>
      <c r="E15755" t="s">
        <v>45</v>
      </c>
      <c r="F15755" t="s">
        <v>46</v>
      </c>
      <c r="G15755" t="s">
        <v>54</v>
      </c>
      <c r="H15755" t="s">
        <v>681</v>
      </c>
      <c r="I15755" t="s">
        <v>375</v>
      </c>
      <c r="J15755" s="10">
        <v>20000000</v>
      </c>
    </row>
    <row r="15756" spans="1:10" hidden="1" x14ac:dyDescent="0.25">
      <c r="A15756" t="s">
        <v>51</v>
      </c>
      <c r="B15756" t="s">
        <v>128</v>
      </c>
      <c r="C15756">
        <v>2025</v>
      </c>
      <c r="D15756" t="s">
        <v>58</v>
      </c>
      <c r="E15756" t="s">
        <v>45</v>
      </c>
      <c r="F15756" t="s">
        <v>46</v>
      </c>
      <c r="G15756" t="s">
        <v>54</v>
      </c>
      <c r="H15756" t="s">
        <v>11</v>
      </c>
      <c r="I15756" t="s">
        <v>556</v>
      </c>
      <c r="J15756" s="10">
        <v>2800000</v>
      </c>
    </row>
    <row r="15757" spans="1:10" hidden="1" x14ac:dyDescent="0.25">
      <c r="A15757" t="s">
        <v>51</v>
      </c>
      <c r="B15757" t="s">
        <v>128</v>
      </c>
      <c r="C15757">
        <v>2025</v>
      </c>
      <c r="D15757" t="s">
        <v>58</v>
      </c>
      <c r="E15757" t="s">
        <v>45</v>
      </c>
      <c r="F15757" t="s">
        <v>46</v>
      </c>
      <c r="G15757" t="s">
        <v>54</v>
      </c>
      <c r="H15757" t="s">
        <v>11</v>
      </c>
      <c r="I15757" t="s">
        <v>557</v>
      </c>
    </row>
    <row r="15758" spans="1:10" hidden="1" x14ac:dyDescent="0.25">
      <c r="A15758" t="s">
        <v>51</v>
      </c>
      <c r="B15758" t="s">
        <v>128</v>
      </c>
      <c r="C15758">
        <v>2025</v>
      </c>
      <c r="D15758" t="s">
        <v>58</v>
      </c>
      <c r="E15758" t="s">
        <v>45</v>
      </c>
      <c r="F15758" t="s">
        <v>46</v>
      </c>
      <c r="G15758" t="s">
        <v>54</v>
      </c>
      <c r="H15758" t="s">
        <v>693</v>
      </c>
      <c r="I15758" t="s">
        <v>817</v>
      </c>
    </row>
    <row r="15759" spans="1:10" hidden="1" x14ac:dyDescent="0.25">
      <c r="A15759" t="s">
        <v>51</v>
      </c>
      <c r="B15759" t="s">
        <v>128</v>
      </c>
      <c r="C15759">
        <v>2025</v>
      </c>
      <c r="D15759" t="s">
        <v>58</v>
      </c>
      <c r="E15759" t="s">
        <v>45</v>
      </c>
      <c r="F15759" t="s">
        <v>46</v>
      </c>
      <c r="G15759" t="s">
        <v>54</v>
      </c>
      <c r="H15759" t="s">
        <v>693</v>
      </c>
      <c r="I15759" s="90" t="s">
        <v>824</v>
      </c>
      <c r="J15759" s="3">
        <v>200000</v>
      </c>
    </row>
    <row r="15760" spans="1:10" hidden="1" x14ac:dyDescent="0.25">
      <c r="A15760" t="s">
        <v>51</v>
      </c>
      <c r="B15760" t="s">
        <v>128</v>
      </c>
      <c r="C15760">
        <v>2025</v>
      </c>
      <c r="D15760" t="s">
        <v>58</v>
      </c>
      <c r="E15760" t="s">
        <v>45</v>
      </c>
      <c r="F15760" t="s">
        <v>46</v>
      </c>
      <c r="G15760" t="s">
        <v>54</v>
      </c>
      <c r="H15760" t="s">
        <v>693</v>
      </c>
      <c r="I15760" s="90" t="s">
        <v>916</v>
      </c>
      <c r="J15760" s="3">
        <v>820900</v>
      </c>
    </row>
    <row r="15761" spans="1:10" hidden="1" x14ac:dyDescent="0.25">
      <c r="A15761" t="s">
        <v>51</v>
      </c>
      <c r="B15761" t="s">
        <v>128</v>
      </c>
      <c r="C15761">
        <v>2025</v>
      </c>
      <c r="D15761" t="s">
        <v>58</v>
      </c>
      <c r="E15761" t="s">
        <v>45</v>
      </c>
      <c r="F15761" t="s">
        <v>46</v>
      </c>
      <c r="G15761" t="s">
        <v>54</v>
      </c>
      <c r="H15761" t="s">
        <v>693</v>
      </c>
      <c r="I15761" s="90" t="s">
        <v>591</v>
      </c>
      <c r="J15761" s="3">
        <v>412000</v>
      </c>
    </row>
    <row r="15762" spans="1:10" hidden="1" x14ac:dyDescent="0.25">
      <c r="A15762" t="s">
        <v>51</v>
      </c>
      <c r="B15762" t="s">
        <v>128</v>
      </c>
      <c r="C15762">
        <v>2025</v>
      </c>
      <c r="D15762" t="s">
        <v>58</v>
      </c>
      <c r="E15762" t="s">
        <v>45</v>
      </c>
      <c r="F15762" t="s">
        <v>46</v>
      </c>
      <c r="G15762" t="s">
        <v>54</v>
      </c>
      <c r="H15762" t="s">
        <v>12</v>
      </c>
      <c r="I15762" t="s">
        <v>556</v>
      </c>
      <c r="J15762" s="10">
        <v>200000</v>
      </c>
    </row>
    <row r="15763" spans="1:10" hidden="1" x14ac:dyDescent="0.25">
      <c r="A15763" t="s">
        <v>51</v>
      </c>
      <c r="B15763" t="s">
        <v>128</v>
      </c>
      <c r="C15763">
        <v>2025</v>
      </c>
      <c r="D15763" t="s">
        <v>58</v>
      </c>
      <c r="E15763" t="s">
        <v>45</v>
      </c>
      <c r="F15763" t="s">
        <v>46</v>
      </c>
      <c r="G15763" t="s">
        <v>54</v>
      </c>
      <c r="H15763" t="s">
        <v>12</v>
      </c>
      <c r="I15763" t="s">
        <v>557</v>
      </c>
    </row>
    <row r="15764" spans="1:10" hidden="1" x14ac:dyDescent="0.25">
      <c r="A15764" t="s">
        <v>51</v>
      </c>
      <c r="B15764" t="s">
        <v>128</v>
      </c>
      <c r="C15764">
        <v>2025</v>
      </c>
      <c r="D15764" t="s">
        <v>58</v>
      </c>
      <c r="E15764" t="s">
        <v>45</v>
      </c>
      <c r="F15764" t="s">
        <v>46</v>
      </c>
      <c r="G15764" t="s">
        <v>54</v>
      </c>
      <c r="H15764" t="s">
        <v>12</v>
      </c>
    </row>
    <row r="15765" spans="1:10" hidden="1" x14ac:dyDescent="0.25">
      <c r="A15765" t="s">
        <v>51</v>
      </c>
      <c r="B15765" t="s">
        <v>128</v>
      </c>
      <c r="C15765">
        <v>2025</v>
      </c>
      <c r="D15765" t="s">
        <v>58</v>
      </c>
      <c r="E15765" t="s">
        <v>45</v>
      </c>
      <c r="F15765" t="s">
        <v>46</v>
      </c>
      <c r="G15765" t="s">
        <v>54</v>
      </c>
      <c r="H15765" t="s">
        <v>13</v>
      </c>
      <c r="I15765" t="s">
        <v>817</v>
      </c>
    </row>
    <row r="15766" spans="1:10" hidden="1" x14ac:dyDescent="0.25">
      <c r="A15766" t="s">
        <v>51</v>
      </c>
      <c r="B15766" t="s">
        <v>128</v>
      </c>
      <c r="C15766">
        <v>2025</v>
      </c>
      <c r="D15766" t="s">
        <v>58</v>
      </c>
      <c r="E15766" t="s">
        <v>45</v>
      </c>
      <c r="F15766" t="s">
        <v>46</v>
      </c>
      <c r="G15766" t="s">
        <v>54</v>
      </c>
      <c r="H15766" t="s">
        <v>13</v>
      </c>
      <c r="I15766" t="s">
        <v>556</v>
      </c>
      <c r="J15766" s="3">
        <v>250000</v>
      </c>
    </row>
    <row r="15767" spans="1:10" hidden="1" x14ac:dyDescent="0.25">
      <c r="A15767" t="s">
        <v>51</v>
      </c>
      <c r="B15767" t="s">
        <v>128</v>
      </c>
      <c r="C15767">
        <v>2025</v>
      </c>
      <c r="D15767" t="s">
        <v>58</v>
      </c>
      <c r="E15767" t="s">
        <v>45</v>
      </c>
      <c r="F15767" t="s">
        <v>46</v>
      </c>
      <c r="G15767" t="s">
        <v>54</v>
      </c>
      <c r="H15767" t="s">
        <v>13</v>
      </c>
      <c r="I15767" t="s">
        <v>591</v>
      </c>
    </row>
    <row r="15768" spans="1:10" hidden="1" x14ac:dyDescent="0.25">
      <c r="A15768" t="s">
        <v>51</v>
      </c>
      <c r="B15768" t="s">
        <v>128</v>
      </c>
      <c r="C15768">
        <v>2025</v>
      </c>
      <c r="D15768" t="s">
        <v>58</v>
      </c>
      <c r="E15768" t="s">
        <v>45</v>
      </c>
      <c r="F15768" t="s">
        <v>46</v>
      </c>
      <c r="G15768" t="s">
        <v>54</v>
      </c>
      <c r="H15768" t="s">
        <v>13</v>
      </c>
      <c r="I15768" t="s">
        <v>816</v>
      </c>
    </row>
    <row r="15769" spans="1:10" hidden="1" x14ac:dyDescent="0.25">
      <c r="A15769" t="s">
        <v>51</v>
      </c>
      <c r="B15769" t="s">
        <v>128</v>
      </c>
      <c r="C15769">
        <v>2025</v>
      </c>
      <c r="D15769" t="s">
        <v>58</v>
      </c>
      <c r="E15769" t="s">
        <v>45</v>
      </c>
      <c r="F15769" t="s">
        <v>46</v>
      </c>
      <c r="G15769" t="s">
        <v>54</v>
      </c>
      <c r="H15769" t="s">
        <v>14</v>
      </c>
      <c r="I15769" t="s">
        <v>375</v>
      </c>
    </row>
    <row r="15770" spans="1:10" hidden="1" x14ac:dyDescent="0.25">
      <c r="A15770" t="s">
        <v>51</v>
      </c>
      <c r="B15770" t="s">
        <v>128</v>
      </c>
      <c r="C15770">
        <v>2025</v>
      </c>
      <c r="D15770" t="s">
        <v>58</v>
      </c>
      <c r="E15770" t="s">
        <v>45</v>
      </c>
      <c r="F15770" t="s">
        <v>46</v>
      </c>
      <c r="G15770" t="s">
        <v>54</v>
      </c>
      <c r="H15770" t="s">
        <v>14</v>
      </c>
      <c r="I15770" t="s">
        <v>557</v>
      </c>
    </row>
    <row r="15771" spans="1:10" hidden="1" x14ac:dyDescent="0.25">
      <c r="A15771" t="s">
        <v>51</v>
      </c>
      <c r="B15771" t="s">
        <v>128</v>
      </c>
      <c r="C15771">
        <v>2025</v>
      </c>
      <c r="D15771" t="s">
        <v>58</v>
      </c>
      <c r="E15771" t="s">
        <v>45</v>
      </c>
      <c r="F15771" t="s">
        <v>46</v>
      </c>
      <c r="G15771" t="s">
        <v>54</v>
      </c>
      <c r="H15771" t="s">
        <v>14</v>
      </c>
      <c r="I15771" t="s">
        <v>672</v>
      </c>
    </row>
    <row r="15772" spans="1:10" hidden="1" x14ac:dyDescent="0.25">
      <c r="A15772" t="s">
        <v>51</v>
      </c>
      <c r="B15772" t="s">
        <v>128</v>
      </c>
      <c r="C15772">
        <v>2025</v>
      </c>
      <c r="D15772" t="s">
        <v>58</v>
      </c>
      <c r="E15772" t="s">
        <v>45</v>
      </c>
      <c r="F15772" t="s">
        <v>46</v>
      </c>
      <c r="G15772" t="s">
        <v>54</v>
      </c>
      <c r="H15772" t="s">
        <v>14</v>
      </c>
      <c r="I15772" t="s">
        <v>556</v>
      </c>
      <c r="J15772" s="10">
        <v>30000</v>
      </c>
    </row>
    <row r="15773" spans="1:10" hidden="1" x14ac:dyDescent="0.25">
      <c r="A15773" t="s">
        <v>51</v>
      </c>
      <c r="B15773" t="s">
        <v>128</v>
      </c>
      <c r="C15773">
        <v>2025</v>
      </c>
      <c r="D15773" t="s">
        <v>58</v>
      </c>
      <c r="E15773" t="s">
        <v>45</v>
      </c>
      <c r="F15773" t="s">
        <v>46</v>
      </c>
      <c r="G15773" t="s">
        <v>54</v>
      </c>
      <c r="H15773" t="s">
        <v>15</v>
      </c>
      <c r="I15773" t="s">
        <v>375</v>
      </c>
    </row>
    <row r="15774" spans="1:10" hidden="1" x14ac:dyDescent="0.25">
      <c r="A15774" t="s">
        <v>51</v>
      </c>
      <c r="B15774" t="s">
        <v>128</v>
      </c>
      <c r="C15774">
        <v>2025</v>
      </c>
      <c r="D15774" t="s">
        <v>58</v>
      </c>
      <c r="E15774" t="s">
        <v>45</v>
      </c>
      <c r="F15774" t="s">
        <v>46</v>
      </c>
      <c r="G15774" t="s">
        <v>54</v>
      </c>
      <c r="H15774" t="s">
        <v>15</v>
      </c>
      <c r="I15774" t="s">
        <v>556</v>
      </c>
      <c r="J15774" s="3">
        <v>250000</v>
      </c>
    </row>
    <row r="15775" spans="1:10" hidden="1" x14ac:dyDescent="0.25">
      <c r="A15775" t="s">
        <v>51</v>
      </c>
      <c r="B15775" t="s">
        <v>128</v>
      </c>
      <c r="C15775">
        <v>2025</v>
      </c>
      <c r="D15775" t="s">
        <v>58</v>
      </c>
      <c r="E15775" t="s">
        <v>45</v>
      </c>
      <c r="F15775" t="s">
        <v>46</v>
      </c>
      <c r="G15775" t="s">
        <v>54</v>
      </c>
      <c r="H15775" t="s">
        <v>15</v>
      </c>
      <c r="I15775" t="s">
        <v>557</v>
      </c>
    </row>
    <row r="15776" spans="1:10" hidden="1" x14ac:dyDescent="0.25">
      <c r="A15776" t="s">
        <v>51</v>
      </c>
      <c r="B15776" t="s">
        <v>128</v>
      </c>
      <c r="C15776">
        <v>2025</v>
      </c>
      <c r="D15776" t="s">
        <v>58</v>
      </c>
      <c r="E15776" t="s">
        <v>45</v>
      </c>
      <c r="F15776" t="s">
        <v>46</v>
      </c>
      <c r="G15776" t="s">
        <v>54</v>
      </c>
      <c r="H15776" t="s">
        <v>16</v>
      </c>
      <c r="I15776" t="s">
        <v>375</v>
      </c>
      <c r="J15776" s="10">
        <v>833333</v>
      </c>
    </row>
    <row r="15777" spans="1:10" hidden="1" x14ac:dyDescent="0.25">
      <c r="A15777" t="s">
        <v>51</v>
      </c>
      <c r="B15777" t="s">
        <v>128</v>
      </c>
      <c r="C15777">
        <v>2025</v>
      </c>
      <c r="D15777" t="s">
        <v>58</v>
      </c>
      <c r="E15777" t="s">
        <v>45</v>
      </c>
      <c r="F15777" t="s">
        <v>46</v>
      </c>
      <c r="G15777" t="s">
        <v>54</v>
      </c>
      <c r="H15777" t="s">
        <v>16</v>
      </c>
      <c r="I15777" t="s">
        <v>806</v>
      </c>
    </row>
    <row r="15778" spans="1:10" hidden="1" x14ac:dyDescent="0.25">
      <c r="A15778" t="s">
        <v>51</v>
      </c>
      <c r="B15778" t="s">
        <v>128</v>
      </c>
      <c r="C15778">
        <v>2025</v>
      </c>
      <c r="D15778" t="s">
        <v>58</v>
      </c>
      <c r="E15778" t="s">
        <v>45</v>
      </c>
      <c r="F15778" t="s">
        <v>46</v>
      </c>
      <c r="G15778" t="s">
        <v>54</v>
      </c>
      <c r="H15778" t="s">
        <v>16</v>
      </c>
      <c r="I15778" t="s">
        <v>556</v>
      </c>
      <c r="J15778" s="3">
        <v>116667</v>
      </c>
    </row>
    <row r="15779" spans="1:10" hidden="1" x14ac:dyDescent="0.25">
      <c r="A15779" t="s">
        <v>51</v>
      </c>
      <c r="B15779" t="s">
        <v>128</v>
      </c>
      <c r="C15779">
        <v>2025</v>
      </c>
      <c r="D15779" t="s">
        <v>58</v>
      </c>
      <c r="E15779" t="s">
        <v>45</v>
      </c>
      <c r="F15779" t="s">
        <v>46</v>
      </c>
      <c r="G15779" t="s">
        <v>54</v>
      </c>
      <c r="H15779" t="s">
        <v>17</v>
      </c>
      <c r="I15779" t="s">
        <v>714</v>
      </c>
    </row>
    <row r="15780" spans="1:10" hidden="1" x14ac:dyDescent="0.25">
      <c r="A15780" t="s">
        <v>51</v>
      </c>
      <c r="B15780" t="s">
        <v>128</v>
      </c>
      <c r="C15780">
        <v>2025</v>
      </c>
      <c r="D15780" t="s">
        <v>58</v>
      </c>
      <c r="E15780" t="s">
        <v>45</v>
      </c>
      <c r="F15780" t="s">
        <v>46</v>
      </c>
      <c r="G15780" t="s">
        <v>54</v>
      </c>
      <c r="H15780" t="s">
        <v>331</v>
      </c>
    </row>
    <row r="15781" spans="1:10" hidden="1" x14ac:dyDescent="0.25">
      <c r="A15781" t="s">
        <v>51</v>
      </c>
      <c r="B15781" t="s">
        <v>128</v>
      </c>
      <c r="C15781">
        <v>2025</v>
      </c>
      <c r="D15781" t="s">
        <v>58</v>
      </c>
      <c r="E15781" t="s">
        <v>45</v>
      </c>
      <c r="F15781" t="s">
        <v>46</v>
      </c>
      <c r="G15781" t="s">
        <v>54</v>
      </c>
      <c r="H15781" t="s">
        <v>445</v>
      </c>
    </row>
    <row r="15782" spans="1:10" hidden="1" x14ac:dyDescent="0.25">
      <c r="A15782" t="s">
        <v>51</v>
      </c>
      <c r="B15782" t="s">
        <v>128</v>
      </c>
      <c r="C15782">
        <v>2025</v>
      </c>
      <c r="D15782" t="s">
        <v>58</v>
      </c>
      <c r="E15782" t="s">
        <v>45</v>
      </c>
      <c r="F15782" t="s">
        <v>46</v>
      </c>
      <c r="G15782" t="s">
        <v>54</v>
      </c>
      <c r="H15782" t="s">
        <v>195</v>
      </c>
      <c r="I15782" t="s">
        <v>833</v>
      </c>
    </row>
    <row r="15783" spans="1:10" hidden="1" x14ac:dyDescent="0.25">
      <c r="A15783" t="s">
        <v>51</v>
      </c>
      <c r="B15783" t="s">
        <v>128</v>
      </c>
      <c r="C15783">
        <v>2025</v>
      </c>
      <c r="D15783" t="s">
        <v>58</v>
      </c>
      <c r="E15783" t="s">
        <v>45</v>
      </c>
      <c r="F15783" t="s">
        <v>46</v>
      </c>
      <c r="G15783" t="s">
        <v>54</v>
      </c>
      <c r="H15783" t="s">
        <v>195</v>
      </c>
      <c r="I15783" s="90" t="s">
        <v>657</v>
      </c>
      <c r="J15783" s="3">
        <v>208000</v>
      </c>
    </row>
    <row r="15784" spans="1:10" hidden="1" x14ac:dyDescent="0.25">
      <c r="A15784" t="s">
        <v>51</v>
      </c>
      <c r="B15784" t="s">
        <v>128</v>
      </c>
      <c r="C15784">
        <v>2025</v>
      </c>
      <c r="D15784" t="s">
        <v>58</v>
      </c>
      <c r="E15784" t="s">
        <v>45</v>
      </c>
      <c r="F15784" t="s">
        <v>46</v>
      </c>
      <c r="G15784" t="s">
        <v>54</v>
      </c>
      <c r="H15784" t="s">
        <v>195</v>
      </c>
      <c r="I15784" t="s">
        <v>654</v>
      </c>
    </row>
    <row r="15785" spans="1:10" hidden="1" x14ac:dyDescent="0.25">
      <c r="A15785" t="s">
        <v>51</v>
      </c>
      <c r="B15785" t="s">
        <v>128</v>
      </c>
      <c r="C15785">
        <v>2025</v>
      </c>
      <c r="D15785" t="s">
        <v>58</v>
      </c>
      <c r="E15785" t="s">
        <v>45</v>
      </c>
      <c r="F15785" t="s">
        <v>46</v>
      </c>
      <c r="G15785" t="s">
        <v>54</v>
      </c>
      <c r="H15785" t="s">
        <v>445</v>
      </c>
    </row>
    <row r="15786" spans="1:10" hidden="1" x14ac:dyDescent="0.25">
      <c r="A15786" t="s">
        <v>51</v>
      </c>
      <c r="B15786" t="s">
        <v>128</v>
      </c>
      <c r="C15786">
        <v>2025</v>
      </c>
      <c r="D15786" t="s">
        <v>58</v>
      </c>
      <c r="E15786" t="s">
        <v>45</v>
      </c>
      <c r="F15786" t="s">
        <v>46</v>
      </c>
      <c r="G15786" t="s">
        <v>54</v>
      </c>
      <c r="H15786" t="s">
        <v>18</v>
      </c>
      <c r="I15786" t="s">
        <v>559</v>
      </c>
      <c r="J15786" s="3">
        <v>85831</v>
      </c>
    </row>
    <row r="15787" spans="1:10" hidden="1" x14ac:dyDescent="0.25">
      <c r="A15787" t="s">
        <v>51</v>
      </c>
      <c r="B15787" t="s">
        <v>128</v>
      </c>
      <c r="C15787">
        <v>2025</v>
      </c>
      <c r="D15787" t="s">
        <v>58</v>
      </c>
      <c r="E15787" t="s">
        <v>45</v>
      </c>
      <c r="F15787" t="s">
        <v>46</v>
      </c>
      <c r="G15787" t="s">
        <v>54</v>
      </c>
      <c r="H15787" t="s">
        <v>513</v>
      </c>
      <c r="I15787" t="s">
        <v>581</v>
      </c>
    </row>
    <row r="15788" spans="1:10" hidden="1" x14ac:dyDescent="0.25">
      <c r="A15788" t="s">
        <v>51</v>
      </c>
      <c r="B15788" t="s">
        <v>128</v>
      </c>
      <c r="C15788">
        <v>2025</v>
      </c>
      <c r="D15788" t="s">
        <v>58</v>
      </c>
      <c r="E15788" t="s">
        <v>45</v>
      </c>
      <c r="F15788" t="s">
        <v>46</v>
      </c>
      <c r="G15788" t="s">
        <v>54</v>
      </c>
      <c r="H15788" t="s">
        <v>19</v>
      </c>
      <c r="I15788" t="s">
        <v>398</v>
      </c>
      <c r="J15788" s="3">
        <v>1962000</v>
      </c>
    </row>
    <row r="15789" spans="1:10" hidden="1" x14ac:dyDescent="0.25">
      <c r="A15789" t="s">
        <v>51</v>
      </c>
      <c r="B15789" t="s">
        <v>128</v>
      </c>
      <c r="C15789">
        <v>2025</v>
      </c>
      <c r="D15789" t="s">
        <v>58</v>
      </c>
      <c r="E15789" t="s">
        <v>45</v>
      </c>
      <c r="F15789" t="s">
        <v>46</v>
      </c>
      <c r="G15789" t="s">
        <v>54</v>
      </c>
      <c r="H15789" t="s">
        <v>19</v>
      </c>
      <c r="I15789" t="s">
        <v>400</v>
      </c>
    </row>
    <row r="15790" spans="1:10" hidden="1" x14ac:dyDescent="0.25">
      <c r="A15790" t="s">
        <v>51</v>
      </c>
      <c r="B15790" t="s">
        <v>128</v>
      </c>
      <c r="C15790">
        <v>2025</v>
      </c>
      <c r="D15790" t="s">
        <v>58</v>
      </c>
      <c r="E15790" t="s">
        <v>45</v>
      </c>
      <c r="F15790" t="s">
        <v>46</v>
      </c>
      <c r="G15790" t="s">
        <v>54</v>
      </c>
      <c r="H15790" t="s">
        <v>20</v>
      </c>
      <c r="I15790" t="s">
        <v>399</v>
      </c>
      <c r="J15790" s="3">
        <v>652000</v>
      </c>
    </row>
    <row r="15791" spans="1:10" hidden="1" x14ac:dyDescent="0.25">
      <c r="A15791" t="s">
        <v>51</v>
      </c>
      <c r="B15791" t="s">
        <v>128</v>
      </c>
      <c r="C15791">
        <v>2025</v>
      </c>
      <c r="D15791" t="s">
        <v>58</v>
      </c>
      <c r="E15791" t="s">
        <v>45</v>
      </c>
      <c r="F15791" t="s">
        <v>46</v>
      </c>
      <c r="G15791" t="s">
        <v>54</v>
      </c>
      <c r="H15791" t="s">
        <v>523</v>
      </c>
      <c r="I15791" s="90" t="s">
        <v>917</v>
      </c>
      <c r="J15791" s="3"/>
    </row>
    <row r="15792" spans="1:10" hidden="1" x14ac:dyDescent="0.25">
      <c r="A15792" t="s">
        <v>51</v>
      </c>
      <c r="B15792" t="s">
        <v>128</v>
      </c>
      <c r="C15792">
        <v>2025</v>
      </c>
      <c r="D15792" t="s">
        <v>58</v>
      </c>
      <c r="E15792" t="s">
        <v>45</v>
      </c>
      <c r="F15792" t="s">
        <v>46</v>
      </c>
      <c r="G15792" t="s">
        <v>54</v>
      </c>
      <c r="H15792" t="s">
        <v>523</v>
      </c>
      <c r="I15792" s="90" t="s">
        <v>694</v>
      </c>
      <c r="J15792" s="3">
        <v>1115230</v>
      </c>
    </row>
    <row r="15793" spans="1:10" hidden="1" x14ac:dyDescent="0.25">
      <c r="A15793" t="s">
        <v>51</v>
      </c>
      <c r="B15793" t="s">
        <v>128</v>
      </c>
      <c r="C15793">
        <v>2025</v>
      </c>
      <c r="D15793" t="s">
        <v>58</v>
      </c>
      <c r="E15793" t="s">
        <v>45</v>
      </c>
      <c r="F15793" t="s">
        <v>46</v>
      </c>
      <c r="G15793" t="s">
        <v>54</v>
      </c>
      <c r="H15793" t="s">
        <v>294</v>
      </c>
      <c r="I15793" s="90" t="s">
        <v>846</v>
      </c>
      <c r="J15793" s="3">
        <v>250000</v>
      </c>
    </row>
    <row r="15794" spans="1:10" hidden="1" x14ac:dyDescent="0.25">
      <c r="A15794" t="s">
        <v>51</v>
      </c>
      <c r="B15794" t="s">
        <v>128</v>
      </c>
      <c r="C15794">
        <v>2025</v>
      </c>
      <c r="D15794" t="s">
        <v>58</v>
      </c>
      <c r="E15794" t="s">
        <v>45</v>
      </c>
      <c r="F15794" t="s">
        <v>46</v>
      </c>
      <c r="G15794" t="s">
        <v>54</v>
      </c>
      <c r="H15794" t="s">
        <v>294</v>
      </c>
      <c r="I15794" s="90" t="s">
        <v>975</v>
      </c>
      <c r="J15794" s="3">
        <v>668248</v>
      </c>
    </row>
    <row r="15795" spans="1:10" hidden="1" x14ac:dyDescent="0.25">
      <c r="A15795" t="s">
        <v>51</v>
      </c>
      <c r="B15795" t="s">
        <v>128</v>
      </c>
      <c r="C15795">
        <v>2025</v>
      </c>
      <c r="D15795" t="s">
        <v>58</v>
      </c>
      <c r="E15795" t="s">
        <v>45</v>
      </c>
      <c r="F15795" t="s">
        <v>46</v>
      </c>
      <c r="G15795" t="s">
        <v>118</v>
      </c>
      <c r="H15795" t="s">
        <v>295</v>
      </c>
      <c r="I15795" t="s">
        <v>819</v>
      </c>
      <c r="J15795" s="3">
        <v>2135250</v>
      </c>
    </row>
    <row r="15796" spans="1:10" hidden="1" x14ac:dyDescent="0.25">
      <c r="A15796" t="s">
        <v>51</v>
      </c>
      <c r="B15796" t="s">
        <v>128</v>
      </c>
      <c r="C15796">
        <v>2025</v>
      </c>
      <c r="D15796" t="s">
        <v>58</v>
      </c>
      <c r="E15796" t="s">
        <v>45</v>
      </c>
      <c r="F15796" t="s">
        <v>46</v>
      </c>
      <c r="G15796" t="s">
        <v>118</v>
      </c>
      <c r="H15796" t="s">
        <v>119</v>
      </c>
      <c r="I15796" t="s">
        <v>655</v>
      </c>
      <c r="J15796" s="10">
        <v>1423500</v>
      </c>
    </row>
    <row r="15797" spans="1:10" hidden="1" x14ac:dyDescent="0.25">
      <c r="A15797" t="s">
        <v>51</v>
      </c>
      <c r="B15797" t="s">
        <v>128</v>
      </c>
      <c r="C15797">
        <v>2025</v>
      </c>
      <c r="D15797" t="s">
        <v>58</v>
      </c>
      <c r="E15797" t="s">
        <v>45</v>
      </c>
      <c r="F15797" t="s">
        <v>46</v>
      </c>
      <c r="G15797" t="s">
        <v>118</v>
      </c>
      <c r="H15797" t="s">
        <v>119</v>
      </c>
      <c r="I15797" s="90" t="s">
        <v>976</v>
      </c>
      <c r="J15797" s="3">
        <v>1245189</v>
      </c>
    </row>
    <row r="15798" spans="1:10" hidden="1" x14ac:dyDescent="0.25">
      <c r="A15798" t="s">
        <v>51</v>
      </c>
      <c r="B15798" t="s">
        <v>128</v>
      </c>
      <c r="C15798">
        <v>2025</v>
      </c>
      <c r="D15798" t="s">
        <v>58</v>
      </c>
      <c r="E15798" t="s">
        <v>45</v>
      </c>
      <c r="F15798" t="s">
        <v>46</v>
      </c>
      <c r="G15798" t="s">
        <v>118</v>
      </c>
      <c r="H15798" t="s">
        <v>845</v>
      </c>
      <c r="I15798" t="s">
        <v>855</v>
      </c>
      <c r="J15798" s="3"/>
    </row>
    <row r="15799" spans="1:10" hidden="1" x14ac:dyDescent="0.25">
      <c r="A15799" t="s">
        <v>51</v>
      </c>
      <c r="B15799" t="s">
        <v>128</v>
      </c>
      <c r="C15799">
        <v>2025</v>
      </c>
      <c r="D15799" t="s">
        <v>58</v>
      </c>
      <c r="E15799" t="s">
        <v>45</v>
      </c>
      <c r="F15799" t="s">
        <v>46</v>
      </c>
      <c r="G15799" t="s">
        <v>118</v>
      </c>
      <c r="H15799" t="s">
        <v>845</v>
      </c>
      <c r="I15799" t="s">
        <v>901</v>
      </c>
    </row>
    <row r="15800" spans="1:10" hidden="1" x14ac:dyDescent="0.25">
      <c r="A15800" t="s">
        <v>51</v>
      </c>
      <c r="B15800" t="s">
        <v>128</v>
      </c>
      <c r="C15800">
        <v>2025</v>
      </c>
      <c r="D15800" t="s">
        <v>58</v>
      </c>
      <c r="E15800" t="s">
        <v>45</v>
      </c>
      <c r="F15800" t="s">
        <v>46</v>
      </c>
      <c r="G15800" t="s">
        <v>118</v>
      </c>
      <c r="H15800" t="s">
        <v>845</v>
      </c>
      <c r="I15800" s="90" t="s">
        <v>977</v>
      </c>
      <c r="J15800" s="3">
        <v>3100000</v>
      </c>
    </row>
    <row r="15801" spans="1:10" hidden="1" x14ac:dyDescent="0.25">
      <c r="A15801" t="s">
        <v>51</v>
      </c>
      <c r="B15801" t="s">
        <v>128</v>
      </c>
      <c r="C15801">
        <v>2025</v>
      </c>
      <c r="D15801" t="s">
        <v>58</v>
      </c>
      <c r="E15801" t="s">
        <v>45</v>
      </c>
      <c r="F15801" t="s">
        <v>46</v>
      </c>
      <c r="G15801" t="s">
        <v>118</v>
      </c>
      <c r="H15801" t="s">
        <v>845</v>
      </c>
      <c r="I15801" s="90" t="s">
        <v>902</v>
      </c>
      <c r="J15801" s="3"/>
    </row>
    <row r="15802" spans="1:10" hidden="1" x14ac:dyDescent="0.25">
      <c r="A15802" t="s">
        <v>51</v>
      </c>
      <c r="B15802" t="s">
        <v>128</v>
      </c>
      <c r="C15802">
        <v>2025</v>
      </c>
      <c r="D15802" t="s">
        <v>58</v>
      </c>
      <c r="E15802" t="s">
        <v>45</v>
      </c>
      <c r="F15802" t="s">
        <v>46</v>
      </c>
      <c r="G15802" t="s">
        <v>118</v>
      </c>
      <c r="H15802" t="s">
        <v>283</v>
      </c>
      <c r="I15802" t="s">
        <v>591</v>
      </c>
    </row>
    <row r="15803" spans="1:10" hidden="1" x14ac:dyDescent="0.25">
      <c r="A15803" t="s">
        <v>51</v>
      </c>
      <c r="B15803" t="s">
        <v>128</v>
      </c>
      <c r="C15803">
        <v>2025</v>
      </c>
      <c r="D15803" t="s">
        <v>58</v>
      </c>
      <c r="E15803" t="s">
        <v>45</v>
      </c>
      <c r="F15803" t="s">
        <v>46</v>
      </c>
      <c r="G15803" t="s">
        <v>118</v>
      </c>
      <c r="H15803" t="s">
        <v>283</v>
      </c>
      <c r="I15803" t="s">
        <v>831</v>
      </c>
    </row>
    <row r="15804" spans="1:10" hidden="1" x14ac:dyDescent="0.25">
      <c r="A15804" t="s">
        <v>51</v>
      </c>
      <c r="B15804" t="s">
        <v>128</v>
      </c>
      <c r="C15804">
        <v>2025</v>
      </c>
      <c r="D15804" t="s">
        <v>58</v>
      </c>
      <c r="E15804" t="s">
        <v>45</v>
      </c>
      <c r="F15804" t="s">
        <v>46</v>
      </c>
      <c r="G15804" t="s">
        <v>109</v>
      </c>
      <c r="H15804" t="s">
        <v>219</v>
      </c>
      <c r="I15804" t="s">
        <v>465</v>
      </c>
      <c r="J15804" s="3">
        <v>900</v>
      </c>
    </row>
    <row r="15805" spans="1:10" hidden="1" x14ac:dyDescent="0.25">
      <c r="A15805" t="s">
        <v>51</v>
      </c>
      <c r="B15805" t="s">
        <v>128</v>
      </c>
      <c r="C15805">
        <v>2025</v>
      </c>
      <c r="D15805" t="s">
        <v>58</v>
      </c>
      <c r="E15805" t="s">
        <v>45</v>
      </c>
      <c r="F15805" t="s">
        <v>46</v>
      </c>
      <c r="G15805" t="s">
        <v>109</v>
      </c>
      <c r="H15805" t="s">
        <v>219</v>
      </c>
      <c r="I15805" s="90" t="s">
        <v>543</v>
      </c>
      <c r="J15805" s="3">
        <v>18992.59</v>
      </c>
    </row>
    <row r="15806" spans="1:10" hidden="1" x14ac:dyDescent="0.25">
      <c r="A15806" t="s">
        <v>51</v>
      </c>
      <c r="B15806" t="s">
        <v>128</v>
      </c>
      <c r="C15806">
        <v>2025</v>
      </c>
      <c r="D15806" t="s">
        <v>58</v>
      </c>
      <c r="E15806" t="s">
        <v>45</v>
      </c>
      <c r="F15806" t="s">
        <v>46</v>
      </c>
      <c r="G15806" t="s">
        <v>109</v>
      </c>
      <c r="H15806" t="s">
        <v>219</v>
      </c>
      <c r="I15806" s="90" t="s">
        <v>797</v>
      </c>
      <c r="J15806" s="3">
        <v>5037</v>
      </c>
    </row>
    <row r="15807" spans="1:10" hidden="1" x14ac:dyDescent="0.25">
      <c r="A15807" t="s">
        <v>51</v>
      </c>
      <c r="B15807" t="s">
        <v>128</v>
      </c>
      <c r="C15807">
        <v>2025</v>
      </c>
      <c r="D15807" t="s">
        <v>58</v>
      </c>
      <c r="E15807" t="s">
        <v>45</v>
      </c>
      <c r="F15807" t="s">
        <v>46</v>
      </c>
      <c r="G15807" t="s">
        <v>109</v>
      </c>
      <c r="H15807" t="s">
        <v>219</v>
      </c>
      <c r="I15807" s="90" t="s">
        <v>544</v>
      </c>
      <c r="J15807" s="3">
        <v>370.37</v>
      </c>
    </row>
    <row r="15808" spans="1:10" hidden="1" x14ac:dyDescent="0.25">
      <c r="A15808" t="s">
        <v>51</v>
      </c>
      <c r="B15808" t="s">
        <v>128</v>
      </c>
      <c r="C15808">
        <v>2025</v>
      </c>
      <c r="D15808" t="s">
        <v>58</v>
      </c>
      <c r="E15808" t="s">
        <v>45</v>
      </c>
      <c r="F15808" t="s">
        <v>46</v>
      </c>
      <c r="G15808" t="s">
        <v>109</v>
      </c>
      <c r="H15808" t="s">
        <v>219</v>
      </c>
      <c r="I15808" s="90" t="s">
        <v>609</v>
      </c>
      <c r="J15808" s="3">
        <v>10207.4</v>
      </c>
    </row>
    <row r="15809" spans="1:11" hidden="1" x14ac:dyDescent="0.25">
      <c r="A15809" t="s">
        <v>51</v>
      </c>
      <c r="B15809" t="s">
        <v>128</v>
      </c>
      <c r="C15809">
        <v>2025</v>
      </c>
      <c r="D15809" t="s">
        <v>58</v>
      </c>
      <c r="E15809" t="s">
        <v>45</v>
      </c>
      <c r="F15809" t="s">
        <v>46</v>
      </c>
      <c r="G15809" t="s">
        <v>109</v>
      </c>
      <c r="H15809" t="s">
        <v>219</v>
      </c>
      <c r="I15809" s="90" t="s">
        <v>606</v>
      </c>
      <c r="J15809" s="3">
        <v>1762.96</v>
      </c>
    </row>
    <row r="15810" spans="1:11" hidden="1" x14ac:dyDescent="0.25">
      <c r="A15810" t="s">
        <v>51</v>
      </c>
      <c r="B15810" t="s">
        <v>128</v>
      </c>
      <c r="C15810">
        <v>2025</v>
      </c>
      <c r="D15810" t="s">
        <v>58</v>
      </c>
      <c r="E15810" t="s">
        <v>45</v>
      </c>
      <c r="F15810" t="s">
        <v>46</v>
      </c>
      <c r="G15810" t="s">
        <v>109</v>
      </c>
      <c r="H15810" t="s">
        <v>219</v>
      </c>
      <c r="I15810" s="90" t="s">
        <v>580</v>
      </c>
      <c r="J15810" s="3">
        <v>3496.64</v>
      </c>
    </row>
    <row r="15811" spans="1:11" hidden="1" x14ac:dyDescent="0.25">
      <c r="A15811" t="s">
        <v>51</v>
      </c>
      <c r="B15811" t="s">
        <v>128</v>
      </c>
      <c r="C15811">
        <v>2025</v>
      </c>
      <c r="D15811" t="s">
        <v>58</v>
      </c>
      <c r="E15811" t="s">
        <v>45</v>
      </c>
      <c r="F15811" t="s">
        <v>46</v>
      </c>
      <c r="G15811" t="s">
        <v>109</v>
      </c>
      <c r="H15811" t="s">
        <v>219</v>
      </c>
      <c r="I15811" s="90" t="s">
        <v>518</v>
      </c>
      <c r="J15811" s="3">
        <v>1481.44</v>
      </c>
    </row>
    <row r="15812" spans="1:11" hidden="1" x14ac:dyDescent="0.25">
      <c r="A15812" t="s">
        <v>51</v>
      </c>
      <c r="B15812" t="s">
        <v>128</v>
      </c>
      <c r="C15812">
        <v>2025</v>
      </c>
      <c r="D15812" t="s">
        <v>58</v>
      </c>
      <c r="E15812" t="s">
        <v>45</v>
      </c>
      <c r="F15812" t="s">
        <v>46</v>
      </c>
      <c r="G15812" t="s">
        <v>109</v>
      </c>
      <c r="H15812" t="s">
        <v>219</v>
      </c>
      <c r="I15812" s="90" t="s">
        <v>740</v>
      </c>
      <c r="J15812" s="3">
        <v>41518.53</v>
      </c>
    </row>
    <row r="15813" spans="1:11" hidden="1" x14ac:dyDescent="0.25">
      <c r="A15813" t="s">
        <v>51</v>
      </c>
      <c r="B15813" t="s">
        <v>128</v>
      </c>
      <c r="C15813">
        <v>2025</v>
      </c>
      <c r="D15813" t="s">
        <v>58</v>
      </c>
      <c r="E15813" t="s">
        <v>45</v>
      </c>
      <c r="F15813" t="s">
        <v>46</v>
      </c>
      <c r="G15813" t="s">
        <v>109</v>
      </c>
      <c r="H15813" t="s">
        <v>219</v>
      </c>
      <c r="I15813" s="90" t="s">
        <v>905</v>
      </c>
      <c r="J15813" s="3">
        <v>15155.54</v>
      </c>
    </row>
    <row r="15814" spans="1:11" hidden="1" x14ac:dyDescent="0.25">
      <c r="A15814" t="s">
        <v>51</v>
      </c>
      <c r="B15814" t="s">
        <v>128</v>
      </c>
      <c r="C15814">
        <v>2025</v>
      </c>
      <c r="D15814" t="s">
        <v>58</v>
      </c>
      <c r="E15814" t="s">
        <v>45</v>
      </c>
      <c r="F15814" t="s">
        <v>46</v>
      </c>
      <c r="G15814" t="s">
        <v>109</v>
      </c>
      <c r="H15814" t="s">
        <v>219</v>
      </c>
      <c r="I15814" s="90" t="s">
        <v>978</v>
      </c>
      <c r="J15814" s="3">
        <v>23422.25</v>
      </c>
    </row>
    <row r="15815" spans="1:11" hidden="1" x14ac:dyDescent="0.25">
      <c r="A15815" t="s">
        <v>51</v>
      </c>
      <c r="B15815" t="s">
        <v>128</v>
      </c>
      <c r="C15815">
        <v>2025</v>
      </c>
      <c r="D15815" t="s">
        <v>58</v>
      </c>
      <c r="E15815" t="s">
        <v>45</v>
      </c>
      <c r="F15815" t="s">
        <v>46</v>
      </c>
      <c r="G15815" t="s">
        <v>109</v>
      </c>
      <c r="H15815" t="s">
        <v>219</v>
      </c>
      <c r="I15815" s="90" t="s">
        <v>979</v>
      </c>
      <c r="J15815" s="3">
        <v>26466.67</v>
      </c>
      <c r="K15815" s="3"/>
    </row>
    <row r="15816" spans="1:11" hidden="1" x14ac:dyDescent="0.25">
      <c r="A15816" t="s">
        <v>51</v>
      </c>
      <c r="B15816" t="s">
        <v>128</v>
      </c>
      <c r="C15816">
        <v>2025</v>
      </c>
      <c r="D15816" t="s">
        <v>58</v>
      </c>
      <c r="E15816" t="s">
        <v>45</v>
      </c>
      <c r="F15816" t="s">
        <v>46</v>
      </c>
      <c r="G15816" t="s">
        <v>109</v>
      </c>
      <c r="H15816" t="s">
        <v>219</v>
      </c>
      <c r="I15816" s="90" t="s">
        <v>980</v>
      </c>
      <c r="J15816" s="3">
        <v>5318.52</v>
      </c>
      <c r="K15816" s="3"/>
    </row>
    <row r="15817" spans="1:11" hidden="1" x14ac:dyDescent="0.25">
      <c r="A15817" t="s">
        <v>51</v>
      </c>
      <c r="B15817" t="s">
        <v>128</v>
      </c>
      <c r="C15817">
        <v>2025</v>
      </c>
      <c r="D15817" t="s">
        <v>58</v>
      </c>
      <c r="E15817" t="s">
        <v>45</v>
      </c>
      <c r="F15817" t="s">
        <v>46</v>
      </c>
      <c r="G15817" t="s">
        <v>109</v>
      </c>
      <c r="H15817" t="s">
        <v>219</v>
      </c>
      <c r="I15817" s="90" t="s">
        <v>981</v>
      </c>
      <c r="J15817" s="3">
        <v>3244</v>
      </c>
      <c r="K15817" s="3"/>
    </row>
    <row r="15818" spans="1:11" hidden="1" x14ac:dyDescent="0.25">
      <c r="A15818" t="s">
        <v>51</v>
      </c>
      <c r="B15818" t="s">
        <v>128</v>
      </c>
      <c r="C15818">
        <v>2025</v>
      </c>
      <c r="D15818" t="s">
        <v>58</v>
      </c>
      <c r="E15818" t="s">
        <v>45</v>
      </c>
      <c r="F15818" t="s">
        <v>46</v>
      </c>
      <c r="G15818" t="s">
        <v>109</v>
      </c>
      <c r="H15818" t="s">
        <v>219</v>
      </c>
      <c r="I15818" s="90" t="s">
        <v>982</v>
      </c>
      <c r="J15818" s="3">
        <v>7407.41</v>
      </c>
      <c r="K15818" s="3"/>
    </row>
    <row r="15819" spans="1:11" hidden="1" x14ac:dyDescent="0.25">
      <c r="A15819" t="s">
        <v>51</v>
      </c>
      <c r="B15819" t="s">
        <v>128</v>
      </c>
      <c r="C15819">
        <v>2025</v>
      </c>
      <c r="D15819" t="s">
        <v>58</v>
      </c>
      <c r="E15819" t="s">
        <v>45</v>
      </c>
      <c r="F15819" t="s">
        <v>46</v>
      </c>
      <c r="G15819" t="s">
        <v>109</v>
      </c>
      <c r="H15819" t="s">
        <v>220</v>
      </c>
      <c r="I15819" t="s">
        <v>837</v>
      </c>
    </row>
    <row r="15820" spans="1:11" hidden="1" x14ac:dyDescent="0.25">
      <c r="A15820" t="s">
        <v>51</v>
      </c>
      <c r="B15820" t="s">
        <v>128</v>
      </c>
      <c r="C15820">
        <v>2025</v>
      </c>
      <c r="D15820" t="s">
        <v>58</v>
      </c>
      <c r="E15820" t="s">
        <v>45</v>
      </c>
      <c r="F15820" t="s">
        <v>46</v>
      </c>
      <c r="G15820" t="s">
        <v>109</v>
      </c>
      <c r="H15820" t="s">
        <v>220</v>
      </c>
      <c r="I15820" t="s">
        <v>524</v>
      </c>
    </row>
    <row r="15821" spans="1:11" hidden="1" x14ac:dyDescent="0.25">
      <c r="A15821" t="s">
        <v>51</v>
      </c>
      <c r="B15821" t="s">
        <v>128</v>
      </c>
      <c r="C15821">
        <v>2025</v>
      </c>
      <c r="D15821" t="s">
        <v>58</v>
      </c>
      <c r="E15821" t="s">
        <v>45</v>
      </c>
      <c r="F15821" t="s">
        <v>46</v>
      </c>
      <c r="G15821" t="s">
        <v>109</v>
      </c>
      <c r="H15821" t="s">
        <v>220</v>
      </c>
      <c r="I15821" t="s">
        <v>668</v>
      </c>
    </row>
    <row r="15822" spans="1:11" hidden="1" x14ac:dyDescent="0.25">
      <c r="A15822" t="s">
        <v>51</v>
      </c>
      <c r="B15822" t="s">
        <v>128</v>
      </c>
      <c r="C15822">
        <v>2025</v>
      </c>
      <c r="D15822" t="s">
        <v>58</v>
      </c>
      <c r="E15822" t="s">
        <v>45</v>
      </c>
      <c r="F15822" t="s">
        <v>46</v>
      </c>
      <c r="G15822" t="s">
        <v>109</v>
      </c>
      <c r="H15822" t="s">
        <v>220</v>
      </c>
      <c r="I15822" t="s">
        <v>614</v>
      </c>
      <c r="J15822" s="3">
        <v>654900</v>
      </c>
    </row>
    <row r="15823" spans="1:11" hidden="1" x14ac:dyDescent="0.25">
      <c r="A15823" t="s">
        <v>51</v>
      </c>
      <c r="B15823" t="s">
        <v>128</v>
      </c>
      <c r="C15823">
        <v>2025</v>
      </c>
      <c r="D15823" t="s">
        <v>58</v>
      </c>
      <c r="E15823" t="s">
        <v>45</v>
      </c>
      <c r="F15823" t="s">
        <v>46</v>
      </c>
      <c r="G15823" t="s">
        <v>109</v>
      </c>
      <c r="H15823" t="s">
        <v>260</v>
      </c>
    </row>
    <row r="15824" spans="1:11" hidden="1" x14ac:dyDescent="0.25">
      <c r="A15824" t="s">
        <v>51</v>
      </c>
      <c r="B15824" t="s">
        <v>128</v>
      </c>
      <c r="C15824">
        <v>2025</v>
      </c>
      <c r="D15824" t="s">
        <v>58</v>
      </c>
      <c r="E15824" t="s">
        <v>45</v>
      </c>
      <c r="F15824" t="s">
        <v>46</v>
      </c>
      <c r="G15824" t="s">
        <v>55</v>
      </c>
      <c r="H15824" t="s">
        <v>22</v>
      </c>
      <c r="I15824" t="s">
        <v>615</v>
      </c>
    </row>
    <row r="15825" spans="1:10" hidden="1" x14ac:dyDescent="0.25">
      <c r="A15825" t="s">
        <v>51</v>
      </c>
      <c r="B15825" t="s">
        <v>128</v>
      </c>
      <c r="C15825">
        <v>2025</v>
      </c>
      <c r="D15825" t="s">
        <v>58</v>
      </c>
      <c r="E15825" t="s">
        <v>45</v>
      </c>
      <c r="F15825" t="s">
        <v>46</v>
      </c>
      <c r="G15825" t="s">
        <v>55</v>
      </c>
      <c r="H15825" t="s">
        <v>906</v>
      </c>
      <c r="I15825" t="s">
        <v>907</v>
      </c>
      <c r="J15825" s="3"/>
    </row>
    <row r="15826" spans="1:10" hidden="1" x14ac:dyDescent="0.25">
      <c r="A15826" t="s">
        <v>51</v>
      </c>
      <c r="B15826" t="s">
        <v>128</v>
      </c>
      <c r="C15826">
        <v>2025</v>
      </c>
      <c r="D15826" t="s">
        <v>58</v>
      </c>
      <c r="E15826" t="s">
        <v>45</v>
      </c>
      <c r="F15826" t="s">
        <v>46</v>
      </c>
      <c r="G15826" t="s">
        <v>55</v>
      </c>
      <c r="H15826" t="s">
        <v>700</v>
      </c>
      <c r="I15826" t="s">
        <v>701</v>
      </c>
      <c r="J15826" s="10">
        <v>2300000</v>
      </c>
    </row>
    <row r="15827" spans="1:10" hidden="1" x14ac:dyDescent="0.25">
      <c r="A15827" t="s">
        <v>51</v>
      </c>
      <c r="B15827" t="s">
        <v>128</v>
      </c>
      <c r="C15827">
        <v>2025</v>
      </c>
      <c r="D15827" t="s">
        <v>58</v>
      </c>
      <c r="E15827" t="s">
        <v>45</v>
      </c>
      <c r="F15827" t="s">
        <v>46</v>
      </c>
      <c r="G15827" t="s">
        <v>611</v>
      </c>
      <c r="H15827" t="s">
        <v>612</v>
      </c>
      <c r="I15827" t="s">
        <v>613</v>
      </c>
      <c r="J15827" s="3">
        <v>50485</v>
      </c>
    </row>
    <row r="15828" spans="1:10" hidden="1" x14ac:dyDescent="0.25">
      <c r="A15828" t="s">
        <v>51</v>
      </c>
      <c r="B15828" t="s">
        <v>128</v>
      </c>
      <c r="C15828">
        <v>2025</v>
      </c>
      <c r="D15828" t="s">
        <v>58</v>
      </c>
      <c r="E15828" t="s">
        <v>45</v>
      </c>
      <c r="F15828" t="s">
        <v>46</v>
      </c>
      <c r="G15828" t="s">
        <v>47</v>
      </c>
      <c r="H15828" t="s">
        <v>741</v>
      </c>
      <c r="I15828" t="s">
        <v>465</v>
      </c>
      <c r="J15828" s="3"/>
    </row>
    <row r="15829" spans="1:10" hidden="1" x14ac:dyDescent="0.25">
      <c r="A15829" t="s">
        <v>51</v>
      </c>
      <c r="B15829" t="s">
        <v>128</v>
      </c>
      <c r="C15829">
        <v>2025</v>
      </c>
      <c r="D15829" t="s">
        <v>58</v>
      </c>
      <c r="E15829" t="s">
        <v>45</v>
      </c>
      <c r="F15829" t="s">
        <v>46</v>
      </c>
      <c r="G15829" t="s">
        <v>47</v>
      </c>
      <c r="H15829" t="s">
        <v>298</v>
      </c>
      <c r="I15829" t="s">
        <v>908</v>
      </c>
      <c r="J15829" s="3"/>
    </row>
    <row r="15830" spans="1:10" hidden="1" x14ac:dyDescent="0.25">
      <c r="A15830" t="s">
        <v>51</v>
      </c>
      <c r="B15830" t="s">
        <v>128</v>
      </c>
      <c r="C15830">
        <v>2025</v>
      </c>
      <c r="D15830" t="s">
        <v>58</v>
      </c>
      <c r="E15830" t="s">
        <v>45</v>
      </c>
      <c r="F15830" t="s">
        <v>46</v>
      </c>
      <c r="G15830" t="s">
        <v>47</v>
      </c>
      <c r="H15830" t="s">
        <v>298</v>
      </c>
      <c r="I15830" t="s">
        <v>508</v>
      </c>
    </row>
    <row r="15831" spans="1:10" hidden="1" x14ac:dyDescent="0.25">
      <c r="A15831" t="s">
        <v>51</v>
      </c>
      <c r="B15831" t="s">
        <v>128</v>
      </c>
      <c r="C15831">
        <v>2025</v>
      </c>
      <c r="D15831" t="s">
        <v>58</v>
      </c>
      <c r="E15831" t="s">
        <v>45</v>
      </c>
      <c r="F15831" t="s">
        <v>46</v>
      </c>
      <c r="G15831" t="s">
        <v>47</v>
      </c>
      <c r="H15831" t="s">
        <v>298</v>
      </c>
      <c r="I15831" t="s">
        <v>820</v>
      </c>
      <c r="J15831" s="3"/>
    </row>
    <row r="15832" spans="1:10" hidden="1" x14ac:dyDescent="0.25">
      <c r="A15832" t="s">
        <v>51</v>
      </c>
      <c r="B15832" t="s">
        <v>128</v>
      </c>
      <c r="C15832">
        <v>2025</v>
      </c>
      <c r="D15832" t="s">
        <v>58</v>
      </c>
      <c r="E15832" t="s">
        <v>45</v>
      </c>
      <c r="F15832" t="s">
        <v>46</v>
      </c>
      <c r="G15832" t="s">
        <v>47</v>
      </c>
      <c r="H15832" t="s">
        <v>276</v>
      </c>
      <c r="I15832" t="s">
        <v>395</v>
      </c>
    </row>
    <row r="15833" spans="1:10" hidden="1" x14ac:dyDescent="0.25">
      <c r="A15833" t="s">
        <v>51</v>
      </c>
      <c r="B15833" t="s">
        <v>128</v>
      </c>
      <c r="C15833">
        <v>2025</v>
      </c>
      <c r="D15833" t="s">
        <v>58</v>
      </c>
      <c r="E15833" t="s">
        <v>45</v>
      </c>
      <c r="F15833" t="s">
        <v>46</v>
      </c>
      <c r="G15833" t="s">
        <v>47</v>
      </c>
      <c r="H15833" t="s">
        <v>276</v>
      </c>
      <c r="I15833" t="s">
        <v>734</v>
      </c>
    </row>
    <row r="15834" spans="1:10" hidden="1" x14ac:dyDescent="0.25">
      <c r="A15834" t="s">
        <v>51</v>
      </c>
      <c r="B15834" t="s">
        <v>128</v>
      </c>
      <c r="C15834">
        <v>2025</v>
      </c>
      <c r="D15834" t="s">
        <v>58</v>
      </c>
      <c r="E15834" t="s">
        <v>45</v>
      </c>
      <c r="F15834" t="s">
        <v>46</v>
      </c>
      <c r="G15834" t="s">
        <v>47</v>
      </c>
      <c r="H15834" t="s">
        <v>277</v>
      </c>
      <c r="I15834" t="s">
        <v>734</v>
      </c>
      <c r="J15834" s="3"/>
    </row>
    <row r="15835" spans="1:10" hidden="1" x14ac:dyDescent="0.25">
      <c r="A15835" t="s">
        <v>51</v>
      </c>
      <c r="B15835" t="s">
        <v>128</v>
      </c>
      <c r="C15835">
        <v>2025</v>
      </c>
      <c r="D15835" t="s">
        <v>58</v>
      </c>
      <c r="E15835" t="s">
        <v>45</v>
      </c>
      <c r="F15835" t="s">
        <v>46</v>
      </c>
      <c r="G15835" t="s">
        <v>47</v>
      </c>
      <c r="H15835" t="s">
        <v>278</v>
      </c>
      <c r="I15835" t="s">
        <v>734</v>
      </c>
    </row>
    <row r="15836" spans="1:10" hidden="1" x14ac:dyDescent="0.25">
      <c r="A15836" t="s">
        <v>51</v>
      </c>
      <c r="B15836" t="s">
        <v>128</v>
      </c>
      <c r="C15836">
        <v>2025</v>
      </c>
      <c r="D15836" t="s">
        <v>58</v>
      </c>
      <c r="E15836" t="s">
        <v>45</v>
      </c>
      <c r="F15836" t="s">
        <v>46</v>
      </c>
      <c r="G15836" t="s">
        <v>47</v>
      </c>
      <c r="H15836" t="s">
        <v>742</v>
      </c>
      <c r="I15836" t="s">
        <v>412</v>
      </c>
      <c r="J15836" s="3">
        <v>21800</v>
      </c>
    </row>
    <row r="15837" spans="1:10" hidden="1" x14ac:dyDescent="0.25">
      <c r="A15837" t="s">
        <v>51</v>
      </c>
      <c r="B15837" t="s">
        <v>128</v>
      </c>
      <c r="C15837">
        <v>2025</v>
      </c>
      <c r="D15837" t="s">
        <v>58</v>
      </c>
      <c r="E15837" t="s">
        <v>45</v>
      </c>
      <c r="F15837" t="s">
        <v>46</v>
      </c>
      <c r="G15837" t="s">
        <v>47</v>
      </c>
      <c r="H15837" t="s">
        <v>742</v>
      </c>
      <c r="I15837" s="90" t="s">
        <v>469</v>
      </c>
      <c r="J15837" s="3">
        <v>49275</v>
      </c>
    </row>
    <row r="15838" spans="1:10" hidden="1" x14ac:dyDescent="0.25">
      <c r="A15838" t="s">
        <v>51</v>
      </c>
      <c r="B15838" t="s">
        <v>128</v>
      </c>
      <c r="C15838">
        <v>2025</v>
      </c>
      <c r="D15838" t="s">
        <v>58</v>
      </c>
      <c r="E15838" t="s">
        <v>45</v>
      </c>
      <c r="F15838" t="s">
        <v>46</v>
      </c>
      <c r="G15838" t="s">
        <v>47</v>
      </c>
      <c r="H15838" t="s">
        <v>742</v>
      </c>
      <c r="I15838" s="90" t="s">
        <v>556</v>
      </c>
      <c r="J15838" s="3"/>
    </row>
    <row r="15839" spans="1:10" hidden="1" x14ac:dyDescent="0.25">
      <c r="A15839" t="s">
        <v>51</v>
      </c>
      <c r="B15839" t="s">
        <v>128</v>
      </c>
      <c r="C15839">
        <v>2025</v>
      </c>
      <c r="D15839" t="s">
        <v>58</v>
      </c>
      <c r="E15839" t="s">
        <v>45</v>
      </c>
      <c r="F15839" t="s">
        <v>46</v>
      </c>
      <c r="G15839" t="s">
        <v>47</v>
      </c>
      <c r="H15839" t="s">
        <v>742</v>
      </c>
      <c r="I15839" s="90" t="s">
        <v>591</v>
      </c>
      <c r="J15839" s="3"/>
    </row>
    <row r="15840" spans="1:10" hidden="1" x14ac:dyDescent="0.25">
      <c r="A15840" t="s">
        <v>51</v>
      </c>
      <c r="B15840" t="s">
        <v>128</v>
      </c>
      <c r="C15840">
        <v>2025</v>
      </c>
      <c r="D15840" t="s">
        <v>58</v>
      </c>
      <c r="E15840" t="s">
        <v>45</v>
      </c>
      <c r="F15840" t="s">
        <v>46</v>
      </c>
      <c r="G15840" t="s">
        <v>47</v>
      </c>
      <c r="H15840" t="s">
        <v>742</v>
      </c>
      <c r="I15840" s="90" t="s">
        <v>851</v>
      </c>
      <c r="J15840" s="3"/>
    </row>
    <row r="15841" spans="1:10" hidden="1" x14ac:dyDescent="0.25">
      <c r="A15841" t="s">
        <v>51</v>
      </c>
      <c r="B15841" t="s">
        <v>128</v>
      </c>
      <c r="C15841">
        <v>2025</v>
      </c>
      <c r="D15841" t="s">
        <v>58</v>
      </c>
      <c r="E15841" t="s">
        <v>45</v>
      </c>
      <c r="F15841" t="s">
        <v>46</v>
      </c>
      <c r="G15841" t="s">
        <v>47</v>
      </c>
      <c r="H15841" t="s">
        <v>239</v>
      </c>
      <c r="I15841" t="s">
        <v>382</v>
      </c>
      <c r="J15841" s="3">
        <v>848018.11</v>
      </c>
    </row>
    <row r="15842" spans="1:10" hidden="1" x14ac:dyDescent="0.25">
      <c r="A15842" t="s">
        <v>51</v>
      </c>
      <c r="B15842" t="s">
        <v>128</v>
      </c>
      <c r="C15842">
        <v>2025</v>
      </c>
      <c r="D15842" t="s">
        <v>58</v>
      </c>
      <c r="E15842" t="s">
        <v>45</v>
      </c>
      <c r="F15842" t="s">
        <v>46</v>
      </c>
      <c r="G15842" t="s">
        <v>47</v>
      </c>
      <c r="H15842" t="s">
        <v>239</v>
      </c>
      <c r="I15842" t="s">
        <v>416</v>
      </c>
      <c r="J15842" s="3">
        <v>4580000</v>
      </c>
    </row>
    <row r="15843" spans="1:10" hidden="1" x14ac:dyDescent="0.25">
      <c r="A15843" t="s">
        <v>51</v>
      </c>
      <c r="B15843" t="s">
        <v>128</v>
      </c>
      <c r="C15843">
        <v>2025</v>
      </c>
      <c r="D15843" t="s">
        <v>58</v>
      </c>
      <c r="E15843" t="s">
        <v>45</v>
      </c>
      <c r="F15843" t="s">
        <v>46</v>
      </c>
      <c r="G15843" t="s">
        <v>47</v>
      </c>
      <c r="H15843" t="s">
        <v>239</v>
      </c>
      <c r="I15843" t="s">
        <v>576</v>
      </c>
      <c r="J15843" s="3">
        <v>1705887</v>
      </c>
    </row>
    <row r="15844" spans="1:10" hidden="1" x14ac:dyDescent="0.25">
      <c r="A15844" t="s">
        <v>51</v>
      </c>
      <c r="B15844" t="s">
        <v>128</v>
      </c>
      <c r="C15844">
        <v>2025</v>
      </c>
      <c r="D15844" t="s">
        <v>58</v>
      </c>
      <c r="E15844" t="s">
        <v>45</v>
      </c>
      <c r="F15844" t="s">
        <v>46</v>
      </c>
      <c r="G15844" t="s">
        <v>47</v>
      </c>
      <c r="H15844" t="s">
        <v>239</v>
      </c>
      <c r="I15844" t="s">
        <v>589</v>
      </c>
    </row>
    <row r="15845" spans="1:10" hidden="1" x14ac:dyDescent="0.25">
      <c r="A15845" t="s">
        <v>51</v>
      </c>
      <c r="B15845" t="s">
        <v>128</v>
      </c>
      <c r="C15845">
        <v>2025</v>
      </c>
      <c r="D15845" t="s">
        <v>58</v>
      </c>
      <c r="E15845" t="s">
        <v>45</v>
      </c>
      <c r="F15845" t="s">
        <v>46</v>
      </c>
      <c r="G15845" t="s">
        <v>47</v>
      </c>
      <c r="H15845" t="s">
        <v>239</v>
      </c>
      <c r="I15845" t="s">
        <v>696</v>
      </c>
      <c r="J15845" s="3">
        <v>500000</v>
      </c>
    </row>
    <row r="15846" spans="1:10" hidden="1" x14ac:dyDescent="0.25">
      <c r="A15846" t="s">
        <v>51</v>
      </c>
      <c r="B15846" t="s">
        <v>128</v>
      </c>
      <c r="C15846">
        <v>2025</v>
      </c>
      <c r="D15846" t="s">
        <v>58</v>
      </c>
      <c r="E15846" t="s">
        <v>45</v>
      </c>
      <c r="F15846" t="s">
        <v>46</v>
      </c>
      <c r="G15846" t="s">
        <v>47</v>
      </c>
      <c r="H15846" t="s">
        <v>239</v>
      </c>
      <c r="I15846" t="s">
        <v>848</v>
      </c>
    </row>
    <row r="15847" spans="1:10" hidden="1" x14ac:dyDescent="0.25">
      <c r="A15847" t="s">
        <v>51</v>
      </c>
      <c r="B15847" t="s">
        <v>128</v>
      </c>
      <c r="C15847">
        <v>2025</v>
      </c>
      <c r="D15847" t="s">
        <v>58</v>
      </c>
      <c r="E15847" t="s">
        <v>45</v>
      </c>
      <c r="F15847" t="s">
        <v>46</v>
      </c>
      <c r="G15847" t="s">
        <v>47</v>
      </c>
      <c r="H15847" t="s">
        <v>239</v>
      </c>
      <c r="I15847" t="s">
        <v>431</v>
      </c>
    </row>
    <row r="15848" spans="1:10" hidden="1" x14ac:dyDescent="0.25">
      <c r="A15848" t="s">
        <v>51</v>
      </c>
      <c r="B15848" t="s">
        <v>128</v>
      </c>
      <c r="C15848">
        <v>2025</v>
      </c>
      <c r="D15848" t="s">
        <v>58</v>
      </c>
      <c r="E15848" t="s">
        <v>45</v>
      </c>
      <c r="F15848" t="s">
        <v>46</v>
      </c>
      <c r="G15848" t="s">
        <v>47</v>
      </c>
      <c r="H15848" t="s">
        <v>239</v>
      </c>
      <c r="I15848" t="s">
        <v>416</v>
      </c>
    </row>
    <row r="15849" spans="1:10" hidden="1" x14ac:dyDescent="0.25">
      <c r="A15849" t="s">
        <v>51</v>
      </c>
      <c r="B15849" t="s">
        <v>128</v>
      </c>
      <c r="C15849">
        <v>2025</v>
      </c>
      <c r="D15849" t="s">
        <v>58</v>
      </c>
      <c r="E15849" t="s">
        <v>45</v>
      </c>
      <c r="F15849" t="s">
        <v>46</v>
      </c>
      <c r="G15849" t="s">
        <v>47</v>
      </c>
      <c r="H15849" t="s">
        <v>239</v>
      </c>
      <c r="I15849" t="s">
        <v>383</v>
      </c>
      <c r="J15849" s="3">
        <v>2600000</v>
      </c>
    </row>
    <row r="15850" spans="1:10" hidden="1" x14ac:dyDescent="0.25">
      <c r="A15850" t="s">
        <v>51</v>
      </c>
      <c r="B15850" t="s">
        <v>128</v>
      </c>
      <c r="C15850">
        <v>2025</v>
      </c>
      <c r="D15850" t="s">
        <v>58</v>
      </c>
      <c r="E15850" t="s">
        <v>45</v>
      </c>
      <c r="F15850" t="s">
        <v>46</v>
      </c>
      <c r="G15850" t="s">
        <v>47</v>
      </c>
      <c r="H15850" t="s">
        <v>243</v>
      </c>
      <c r="I15850" t="s">
        <v>465</v>
      </c>
    </row>
    <row r="15851" spans="1:10" hidden="1" x14ac:dyDescent="0.25">
      <c r="A15851" t="s">
        <v>51</v>
      </c>
      <c r="B15851" t="s">
        <v>128</v>
      </c>
      <c r="C15851">
        <v>2025</v>
      </c>
      <c r="D15851" t="s">
        <v>58</v>
      </c>
      <c r="E15851" t="s">
        <v>45</v>
      </c>
      <c r="F15851" t="s">
        <v>46</v>
      </c>
      <c r="G15851" t="s">
        <v>47</v>
      </c>
      <c r="H15851" t="s">
        <v>243</v>
      </c>
      <c r="I15851" t="s">
        <v>702</v>
      </c>
    </row>
    <row r="15852" spans="1:10" hidden="1" x14ac:dyDescent="0.25">
      <c r="A15852" t="s">
        <v>51</v>
      </c>
      <c r="B15852" t="s">
        <v>128</v>
      </c>
      <c r="C15852">
        <v>2025</v>
      </c>
      <c r="D15852" t="s">
        <v>58</v>
      </c>
      <c r="E15852" t="s">
        <v>45</v>
      </c>
      <c r="F15852" t="s">
        <v>46</v>
      </c>
      <c r="G15852" t="s">
        <v>47</v>
      </c>
      <c r="H15852" t="s">
        <v>276</v>
      </c>
      <c r="I15852" t="s">
        <v>395</v>
      </c>
      <c r="J15852" s="3">
        <v>675000</v>
      </c>
    </row>
    <row r="15853" spans="1:10" hidden="1" x14ac:dyDescent="0.25">
      <c r="A15853" t="s">
        <v>51</v>
      </c>
      <c r="B15853" t="s">
        <v>128</v>
      </c>
      <c r="C15853">
        <v>2025</v>
      </c>
      <c r="D15853" t="s">
        <v>58</v>
      </c>
      <c r="E15853" t="s">
        <v>45</v>
      </c>
      <c r="F15853" t="s">
        <v>46</v>
      </c>
      <c r="G15853" t="s">
        <v>47</v>
      </c>
      <c r="H15853" t="s">
        <v>296</v>
      </c>
    </row>
    <row r="15854" spans="1:10" hidden="1" x14ac:dyDescent="0.25">
      <c r="A15854" t="s">
        <v>51</v>
      </c>
      <c r="B15854" t="s">
        <v>128</v>
      </c>
      <c r="C15854">
        <v>2025</v>
      </c>
      <c r="D15854" t="s">
        <v>58</v>
      </c>
      <c r="E15854" t="s">
        <v>45</v>
      </c>
      <c r="F15854" t="s">
        <v>46</v>
      </c>
      <c r="G15854" t="s">
        <v>47</v>
      </c>
      <c r="H15854" t="s">
        <v>364</v>
      </c>
      <c r="I15854" t="s">
        <v>465</v>
      </c>
      <c r="J15854" s="3">
        <v>487660.79</v>
      </c>
    </row>
    <row r="15855" spans="1:10" hidden="1" x14ac:dyDescent="0.25">
      <c r="A15855" t="s">
        <v>51</v>
      </c>
      <c r="B15855" t="s">
        <v>128</v>
      </c>
      <c r="C15855">
        <v>2025</v>
      </c>
      <c r="D15855" t="s">
        <v>58</v>
      </c>
      <c r="E15855" t="s">
        <v>45</v>
      </c>
      <c r="F15855" t="s">
        <v>46</v>
      </c>
      <c r="G15855" t="s">
        <v>47</v>
      </c>
      <c r="H15855" t="s">
        <v>277</v>
      </c>
      <c r="I15855" s="90" t="s">
        <v>734</v>
      </c>
      <c r="J15855" s="3">
        <v>394998</v>
      </c>
    </row>
    <row r="15856" spans="1:10" hidden="1" x14ac:dyDescent="0.25">
      <c r="A15856" t="s">
        <v>51</v>
      </c>
      <c r="B15856" t="s">
        <v>128</v>
      </c>
      <c r="C15856">
        <v>2025</v>
      </c>
      <c r="D15856" t="s">
        <v>58</v>
      </c>
      <c r="E15856" t="s">
        <v>45</v>
      </c>
      <c r="F15856" t="s">
        <v>46</v>
      </c>
      <c r="G15856" t="s">
        <v>47</v>
      </c>
      <c r="H15856" t="s">
        <v>278</v>
      </c>
    </row>
    <row r="15857" spans="1:10" hidden="1" x14ac:dyDescent="0.25">
      <c r="A15857" t="s">
        <v>51</v>
      </c>
      <c r="B15857" t="s">
        <v>128</v>
      </c>
      <c r="C15857">
        <v>2025</v>
      </c>
      <c r="D15857" t="s">
        <v>58</v>
      </c>
      <c r="E15857" t="s">
        <v>45</v>
      </c>
      <c r="F15857" t="s">
        <v>46</v>
      </c>
      <c r="G15857" t="s">
        <v>47</v>
      </c>
      <c r="H15857" t="s">
        <v>298</v>
      </c>
      <c r="I15857" s="90" t="s">
        <v>508</v>
      </c>
      <c r="J15857" s="3">
        <v>3095472</v>
      </c>
    </row>
    <row r="15858" spans="1:10" hidden="1" x14ac:dyDescent="0.25">
      <c r="A15858" t="s">
        <v>51</v>
      </c>
      <c r="B15858" t="s">
        <v>128</v>
      </c>
      <c r="C15858">
        <v>2025</v>
      </c>
      <c r="D15858" t="s">
        <v>58</v>
      </c>
      <c r="E15858" t="s">
        <v>45</v>
      </c>
      <c r="F15858" t="s">
        <v>46</v>
      </c>
      <c r="G15858" t="s">
        <v>47</v>
      </c>
      <c r="H15858" t="s">
        <v>298</v>
      </c>
      <c r="I15858" s="90" t="s">
        <v>820</v>
      </c>
      <c r="J15858" s="3">
        <v>1102500</v>
      </c>
    </row>
    <row r="15859" spans="1:10" hidden="1" x14ac:dyDescent="0.25">
      <c r="A15859" t="s">
        <v>51</v>
      </c>
      <c r="B15859" t="s">
        <v>128</v>
      </c>
      <c r="C15859">
        <v>2025</v>
      </c>
      <c r="D15859" t="s">
        <v>58</v>
      </c>
      <c r="E15859" t="s">
        <v>45</v>
      </c>
      <c r="F15859" t="s">
        <v>46</v>
      </c>
      <c r="G15859" t="s">
        <v>47</v>
      </c>
      <c r="H15859" t="s">
        <v>238</v>
      </c>
    </row>
    <row r="15860" spans="1:10" hidden="1" x14ac:dyDescent="0.25">
      <c r="A15860" t="s">
        <v>51</v>
      </c>
      <c r="B15860" t="s">
        <v>128</v>
      </c>
      <c r="C15860">
        <v>2025</v>
      </c>
      <c r="D15860" t="s">
        <v>58</v>
      </c>
      <c r="E15860" t="s">
        <v>45</v>
      </c>
      <c r="F15860" t="s">
        <v>46</v>
      </c>
      <c r="G15860" t="s">
        <v>182</v>
      </c>
      <c r="H15860" t="s">
        <v>240</v>
      </c>
    </row>
    <row r="15861" spans="1:10" hidden="1" x14ac:dyDescent="0.25">
      <c r="A15861" t="s">
        <v>51</v>
      </c>
      <c r="B15861" t="s">
        <v>128</v>
      </c>
      <c r="C15861">
        <v>2025</v>
      </c>
      <c r="D15861" t="s">
        <v>58</v>
      </c>
      <c r="E15861" t="s">
        <v>45</v>
      </c>
      <c r="F15861" t="s">
        <v>46</v>
      </c>
      <c r="G15861" t="s">
        <v>182</v>
      </c>
      <c r="H15861" t="s">
        <v>241</v>
      </c>
      <c r="I15861" t="s">
        <v>477</v>
      </c>
    </row>
    <row r="15862" spans="1:10" hidden="1" x14ac:dyDescent="0.25">
      <c r="A15862" t="s">
        <v>51</v>
      </c>
      <c r="B15862" t="s">
        <v>128</v>
      </c>
      <c r="C15862">
        <v>2025</v>
      </c>
      <c r="D15862" t="s">
        <v>58</v>
      </c>
      <c r="E15862" t="s">
        <v>45</v>
      </c>
      <c r="F15862" t="s">
        <v>46</v>
      </c>
      <c r="G15862" t="s">
        <v>182</v>
      </c>
      <c r="H15862" t="s">
        <v>242</v>
      </c>
      <c r="I15862" s="90" t="s">
        <v>983</v>
      </c>
      <c r="J15862" s="3">
        <v>3300469</v>
      </c>
    </row>
    <row r="15863" spans="1:10" hidden="1" x14ac:dyDescent="0.25">
      <c r="A15863" t="s">
        <v>51</v>
      </c>
      <c r="B15863" t="s">
        <v>128</v>
      </c>
      <c r="C15863">
        <v>2025</v>
      </c>
      <c r="D15863" t="s">
        <v>58</v>
      </c>
      <c r="E15863" t="s">
        <v>45</v>
      </c>
      <c r="F15863" t="s">
        <v>46</v>
      </c>
      <c r="G15863" t="s">
        <v>182</v>
      </c>
      <c r="H15863" t="s">
        <v>243</v>
      </c>
      <c r="I15863" t="s">
        <v>735</v>
      </c>
    </row>
    <row r="15864" spans="1:10" hidden="1" x14ac:dyDescent="0.25">
      <c r="A15864" t="s">
        <v>51</v>
      </c>
      <c r="B15864" t="s">
        <v>128</v>
      </c>
      <c r="C15864">
        <v>2025</v>
      </c>
      <c r="D15864" t="s">
        <v>58</v>
      </c>
      <c r="E15864" t="s">
        <v>45</v>
      </c>
      <c r="F15864" t="s">
        <v>46</v>
      </c>
      <c r="G15864" t="s">
        <v>253</v>
      </c>
      <c r="H15864" t="s">
        <v>266</v>
      </c>
      <c r="I15864" s="90" t="s">
        <v>984</v>
      </c>
      <c r="J15864" s="3">
        <v>2200000</v>
      </c>
    </row>
    <row r="15865" spans="1:10" hidden="1" x14ac:dyDescent="0.25">
      <c r="A15865" t="s">
        <v>51</v>
      </c>
      <c r="B15865" t="s">
        <v>128</v>
      </c>
      <c r="C15865">
        <v>2025</v>
      </c>
      <c r="D15865" t="s">
        <v>58</v>
      </c>
      <c r="E15865" t="s">
        <v>45</v>
      </c>
      <c r="F15865" t="s">
        <v>46</v>
      </c>
      <c r="G15865" t="s">
        <v>253</v>
      </c>
      <c r="H15865" t="s">
        <v>266</v>
      </c>
      <c r="I15865" t="s">
        <v>799</v>
      </c>
    </row>
    <row r="15866" spans="1:10" hidden="1" x14ac:dyDescent="0.25">
      <c r="A15866" t="s">
        <v>51</v>
      </c>
      <c r="B15866" t="s">
        <v>128</v>
      </c>
      <c r="C15866">
        <v>2025</v>
      </c>
      <c r="D15866" t="s">
        <v>58</v>
      </c>
      <c r="E15866" t="s">
        <v>45</v>
      </c>
      <c r="F15866" t="s">
        <v>46</v>
      </c>
      <c r="G15866" t="s">
        <v>253</v>
      </c>
      <c r="H15866" t="s">
        <v>365</v>
      </c>
      <c r="I15866" t="s">
        <v>849</v>
      </c>
    </row>
    <row r="15867" spans="1:10" hidden="1" x14ac:dyDescent="0.25">
      <c r="A15867" t="s">
        <v>51</v>
      </c>
      <c r="B15867" t="s">
        <v>128</v>
      </c>
      <c r="C15867">
        <v>2025</v>
      </c>
      <c r="D15867" t="s">
        <v>58</v>
      </c>
      <c r="E15867" t="s">
        <v>45</v>
      </c>
      <c r="F15867" t="s">
        <v>46</v>
      </c>
      <c r="G15867" t="s">
        <v>253</v>
      </c>
      <c r="H15867" t="s">
        <v>365</v>
      </c>
      <c r="I15867" t="s">
        <v>524</v>
      </c>
      <c r="J15867" s="3"/>
    </row>
    <row r="15868" spans="1:10" hidden="1" x14ac:dyDescent="0.25">
      <c r="A15868" t="s">
        <v>51</v>
      </c>
      <c r="B15868" t="s">
        <v>128</v>
      </c>
      <c r="C15868">
        <v>2025</v>
      </c>
      <c r="D15868" t="s">
        <v>58</v>
      </c>
      <c r="E15868" t="s">
        <v>45</v>
      </c>
      <c r="F15868" t="s">
        <v>46</v>
      </c>
      <c r="G15868" t="s">
        <v>537</v>
      </c>
      <c r="H15868" t="s">
        <v>538</v>
      </c>
      <c r="I15868" t="s">
        <v>850</v>
      </c>
    </row>
    <row r="15869" spans="1:10" hidden="1" x14ac:dyDescent="0.25">
      <c r="A15869" t="s">
        <v>51</v>
      </c>
      <c r="B15869" t="s">
        <v>128</v>
      </c>
      <c r="C15869">
        <v>2025</v>
      </c>
      <c r="D15869" t="s">
        <v>58</v>
      </c>
      <c r="E15869" t="s">
        <v>45</v>
      </c>
      <c r="F15869" t="s">
        <v>46</v>
      </c>
      <c r="G15869" t="s">
        <v>673</v>
      </c>
      <c r="H15869" t="s">
        <v>244</v>
      </c>
      <c r="I15869" t="s">
        <v>556</v>
      </c>
    </row>
    <row r="15870" spans="1:10" hidden="1" x14ac:dyDescent="0.25">
      <c r="A15870" t="s">
        <v>51</v>
      </c>
      <c r="B15870" t="s">
        <v>128</v>
      </c>
      <c r="C15870">
        <v>2025</v>
      </c>
      <c r="D15870" t="s">
        <v>58</v>
      </c>
      <c r="E15870" t="s">
        <v>45</v>
      </c>
      <c r="F15870" t="s">
        <v>46</v>
      </c>
      <c r="G15870" t="s">
        <v>673</v>
      </c>
      <c r="H15870" t="s">
        <v>244</v>
      </c>
      <c r="I15870" t="s">
        <v>688</v>
      </c>
    </row>
    <row r="15871" spans="1:10" hidden="1" x14ac:dyDescent="0.25">
      <c r="A15871" t="s">
        <v>51</v>
      </c>
      <c r="B15871" t="s">
        <v>128</v>
      </c>
      <c r="C15871">
        <v>2025</v>
      </c>
      <c r="D15871" t="s">
        <v>58</v>
      </c>
      <c r="E15871" t="s">
        <v>45</v>
      </c>
      <c r="F15871" t="s">
        <v>46</v>
      </c>
      <c r="G15871" t="s">
        <v>527</v>
      </c>
      <c r="H15871" t="s">
        <v>366</v>
      </c>
      <c r="I15871" s="90" t="s">
        <v>824</v>
      </c>
    </row>
    <row r="15872" spans="1:10" hidden="1" x14ac:dyDescent="0.25">
      <c r="A15872" t="s">
        <v>51</v>
      </c>
      <c r="B15872" t="s">
        <v>128</v>
      </c>
      <c r="C15872">
        <v>2025</v>
      </c>
      <c r="D15872" t="s">
        <v>58</v>
      </c>
      <c r="E15872" t="s">
        <v>45</v>
      </c>
      <c r="F15872" t="s">
        <v>46</v>
      </c>
      <c r="G15872" t="s">
        <v>527</v>
      </c>
      <c r="H15872" t="s">
        <v>525</v>
      </c>
      <c r="I15872" t="s">
        <v>526</v>
      </c>
      <c r="J15872" s="3">
        <v>77283</v>
      </c>
    </row>
    <row r="15873" spans="1:10" hidden="1" x14ac:dyDescent="0.25">
      <c r="A15873" t="s">
        <v>51</v>
      </c>
      <c r="B15873" t="s">
        <v>128</v>
      </c>
      <c r="C15873">
        <v>2025</v>
      </c>
      <c r="D15873" t="s">
        <v>58</v>
      </c>
      <c r="E15873" t="s">
        <v>45</v>
      </c>
      <c r="F15873" t="s">
        <v>46</v>
      </c>
      <c r="G15873" t="s">
        <v>527</v>
      </c>
      <c r="H15873" t="s">
        <v>365</v>
      </c>
      <c r="I15873" t="s">
        <v>526</v>
      </c>
    </row>
    <row r="15874" spans="1:10" hidden="1" x14ac:dyDescent="0.25">
      <c r="A15874" t="s">
        <v>51</v>
      </c>
      <c r="B15874" t="s">
        <v>128</v>
      </c>
      <c r="C15874">
        <v>2025</v>
      </c>
      <c r="D15874" t="s">
        <v>58</v>
      </c>
      <c r="E15874" t="s">
        <v>45</v>
      </c>
      <c r="F15874" t="s">
        <v>46</v>
      </c>
      <c r="G15874" t="s">
        <v>527</v>
      </c>
      <c r="H15874" t="s">
        <v>484</v>
      </c>
      <c r="I15874" t="s">
        <v>526</v>
      </c>
      <c r="J15874" s="3">
        <v>485083.58</v>
      </c>
    </row>
    <row r="15875" spans="1:10" hidden="1" x14ac:dyDescent="0.25">
      <c r="A15875" t="s">
        <v>51</v>
      </c>
      <c r="B15875" t="s">
        <v>128</v>
      </c>
      <c r="C15875">
        <v>2025</v>
      </c>
      <c r="D15875" t="s">
        <v>58</v>
      </c>
      <c r="E15875" t="s">
        <v>45</v>
      </c>
      <c r="F15875" t="s">
        <v>46</v>
      </c>
      <c r="G15875" t="s">
        <v>272</v>
      </c>
      <c r="H15875" t="s">
        <v>273</v>
      </c>
      <c r="I15875" t="s">
        <v>526</v>
      </c>
    </row>
    <row r="15876" spans="1:10" hidden="1" x14ac:dyDescent="0.25">
      <c r="A15876" t="s">
        <v>51</v>
      </c>
      <c r="B15876" t="s">
        <v>128</v>
      </c>
      <c r="C15876">
        <v>2025</v>
      </c>
      <c r="D15876" t="s">
        <v>58</v>
      </c>
      <c r="E15876" t="s">
        <v>45</v>
      </c>
      <c r="F15876" t="s">
        <v>46</v>
      </c>
      <c r="G15876" t="s">
        <v>221</v>
      </c>
      <c r="H15876" t="s">
        <v>245</v>
      </c>
      <c r="I15876" t="s">
        <v>822</v>
      </c>
    </row>
    <row r="15877" spans="1:10" hidden="1" x14ac:dyDescent="0.25">
      <c r="A15877" t="s">
        <v>51</v>
      </c>
      <c r="B15877" t="s">
        <v>128</v>
      </c>
      <c r="C15877">
        <v>2025</v>
      </c>
      <c r="D15877" t="s">
        <v>58</v>
      </c>
      <c r="E15877" t="s">
        <v>45</v>
      </c>
      <c r="F15877" t="s">
        <v>46</v>
      </c>
      <c r="G15877" t="s">
        <v>221</v>
      </c>
      <c r="H15877" t="s">
        <v>245</v>
      </c>
      <c r="I15877" t="s">
        <v>614</v>
      </c>
      <c r="J15877" s="3">
        <v>2297899</v>
      </c>
    </row>
    <row r="15878" spans="1:10" hidden="1" x14ac:dyDescent="0.25">
      <c r="A15878" t="s">
        <v>51</v>
      </c>
      <c r="B15878" t="s">
        <v>128</v>
      </c>
      <c r="C15878">
        <v>2025</v>
      </c>
      <c r="D15878" t="s">
        <v>58</v>
      </c>
      <c r="E15878" t="s">
        <v>45</v>
      </c>
      <c r="F15878" t="s">
        <v>46</v>
      </c>
      <c r="G15878" t="s">
        <v>221</v>
      </c>
      <c r="H15878" t="s">
        <v>245</v>
      </c>
      <c r="I15878" t="s">
        <v>417</v>
      </c>
    </row>
    <row r="15879" spans="1:10" hidden="1" x14ac:dyDescent="0.25">
      <c r="A15879" t="s">
        <v>51</v>
      </c>
      <c r="B15879" t="s">
        <v>128</v>
      </c>
      <c r="C15879">
        <v>2025</v>
      </c>
      <c r="D15879" t="s">
        <v>58</v>
      </c>
      <c r="E15879" t="s">
        <v>45</v>
      </c>
      <c r="F15879" t="s">
        <v>46</v>
      </c>
      <c r="G15879" t="s">
        <v>221</v>
      </c>
      <c r="H15879" t="s">
        <v>299</v>
      </c>
      <c r="I15879" s="90" t="s">
        <v>822</v>
      </c>
      <c r="J15879" s="3">
        <v>720000</v>
      </c>
    </row>
    <row r="15880" spans="1:10" hidden="1" x14ac:dyDescent="0.25">
      <c r="A15880" t="s">
        <v>51</v>
      </c>
      <c r="B15880" t="s">
        <v>128</v>
      </c>
      <c r="C15880">
        <v>2025</v>
      </c>
      <c r="D15880" t="s">
        <v>58</v>
      </c>
      <c r="E15880" t="s">
        <v>45</v>
      </c>
      <c r="F15880" t="s">
        <v>46</v>
      </c>
      <c r="G15880" t="s">
        <v>221</v>
      </c>
      <c r="H15880" t="s">
        <v>299</v>
      </c>
      <c r="I15880" t="s">
        <v>860</v>
      </c>
    </row>
    <row r="15881" spans="1:10" hidden="1" x14ac:dyDescent="0.25">
      <c r="A15881" t="s">
        <v>51</v>
      </c>
      <c r="B15881" t="s">
        <v>128</v>
      </c>
      <c r="C15881">
        <v>2025</v>
      </c>
      <c r="D15881" t="s">
        <v>58</v>
      </c>
      <c r="E15881" t="s">
        <v>45</v>
      </c>
      <c r="F15881" t="s">
        <v>46</v>
      </c>
      <c r="G15881" t="s">
        <v>221</v>
      </c>
      <c r="H15881" t="s">
        <v>299</v>
      </c>
      <c r="I15881" t="s">
        <v>666</v>
      </c>
    </row>
    <row r="15882" spans="1:10" hidden="1" x14ac:dyDescent="0.25">
      <c r="A15882" t="s">
        <v>51</v>
      </c>
      <c r="B15882" t="s">
        <v>128</v>
      </c>
      <c r="C15882">
        <v>2025</v>
      </c>
      <c r="D15882" t="s">
        <v>58</v>
      </c>
      <c r="E15882" t="s">
        <v>45</v>
      </c>
      <c r="F15882" t="s">
        <v>46</v>
      </c>
      <c r="G15882" t="s">
        <v>272</v>
      </c>
      <c r="H15882" t="s">
        <v>273</v>
      </c>
    </row>
    <row r="15883" spans="1:10" hidden="1" x14ac:dyDescent="0.25">
      <c r="A15883" t="s">
        <v>51</v>
      </c>
      <c r="B15883" t="s">
        <v>128</v>
      </c>
      <c r="C15883">
        <v>2025</v>
      </c>
      <c r="D15883" t="s">
        <v>58</v>
      </c>
      <c r="E15883" t="s">
        <v>45</v>
      </c>
      <c r="F15883" t="s">
        <v>46</v>
      </c>
      <c r="G15883" t="s">
        <v>49</v>
      </c>
      <c r="H15883" t="s">
        <v>246</v>
      </c>
      <c r="I15883" t="s">
        <v>565</v>
      </c>
      <c r="J15883" s="3">
        <v>351745</v>
      </c>
    </row>
    <row r="15884" spans="1:10" hidden="1" x14ac:dyDescent="0.25">
      <c r="A15884" t="s">
        <v>51</v>
      </c>
      <c r="B15884" t="s">
        <v>128</v>
      </c>
      <c r="C15884">
        <v>2025</v>
      </c>
      <c r="D15884" t="s">
        <v>58</v>
      </c>
      <c r="E15884" t="s">
        <v>45</v>
      </c>
      <c r="F15884" t="s">
        <v>46</v>
      </c>
      <c r="G15884" t="s">
        <v>49</v>
      </c>
      <c r="H15884" t="s">
        <v>246</v>
      </c>
      <c r="I15884" s="90" t="s">
        <v>909</v>
      </c>
      <c r="J15884" s="3">
        <v>3250000</v>
      </c>
    </row>
    <row r="15885" spans="1:10" hidden="1" x14ac:dyDescent="0.25">
      <c r="A15885" t="s">
        <v>51</v>
      </c>
      <c r="B15885" t="s">
        <v>128</v>
      </c>
      <c r="C15885">
        <v>2025</v>
      </c>
      <c r="D15885" t="s">
        <v>58</v>
      </c>
      <c r="E15885" t="s">
        <v>45</v>
      </c>
      <c r="F15885" t="s">
        <v>46</v>
      </c>
      <c r="G15885" t="s">
        <v>49</v>
      </c>
      <c r="H15885" t="s">
        <v>246</v>
      </c>
      <c r="I15885" t="s">
        <v>505</v>
      </c>
      <c r="J15885" s="3">
        <v>210900</v>
      </c>
    </row>
    <row r="15886" spans="1:10" hidden="1" x14ac:dyDescent="0.25">
      <c r="A15886" t="s">
        <v>51</v>
      </c>
      <c r="B15886" t="s">
        <v>128</v>
      </c>
      <c r="C15886">
        <v>2025</v>
      </c>
      <c r="D15886" t="s">
        <v>58</v>
      </c>
      <c r="E15886" t="s">
        <v>45</v>
      </c>
      <c r="F15886" t="s">
        <v>46</v>
      </c>
      <c r="G15886" t="s">
        <v>49</v>
      </c>
      <c r="H15886" t="s">
        <v>246</v>
      </c>
      <c r="I15886" s="90" t="s">
        <v>746</v>
      </c>
      <c r="J15886" s="3">
        <v>80313</v>
      </c>
    </row>
    <row r="15887" spans="1:10" hidden="1" x14ac:dyDescent="0.25">
      <c r="A15887" t="s">
        <v>51</v>
      </c>
      <c r="B15887" t="s">
        <v>128</v>
      </c>
      <c r="C15887">
        <v>2025</v>
      </c>
      <c r="D15887" t="s">
        <v>58</v>
      </c>
      <c r="E15887" t="s">
        <v>45</v>
      </c>
      <c r="F15887" t="s">
        <v>46</v>
      </c>
      <c r="G15887" t="s">
        <v>49</v>
      </c>
      <c r="H15887" t="s">
        <v>246</v>
      </c>
      <c r="I15887" t="s">
        <v>615</v>
      </c>
      <c r="J15887" s="3">
        <v>894281</v>
      </c>
    </row>
    <row r="15888" spans="1:10" hidden="1" x14ac:dyDescent="0.25">
      <c r="A15888" t="s">
        <v>51</v>
      </c>
      <c r="B15888" t="s">
        <v>128</v>
      </c>
      <c r="C15888">
        <v>2025</v>
      </c>
      <c r="D15888" t="s">
        <v>58</v>
      </c>
      <c r="E15888" t="s">
        <v>45</v>
      </c>
      <c r="F15888" t="s">
        <v>46</v>
      </c>
      <c r="G15888" t="s">
        <v>49</v>
      </c>
      <c r="H15888" t="s">
        <v>669</v>
      </c>
      <c r="I15888" s="90" t="s">
        <v>697</v>
      </c>
      <c r="J15888" s="3"/>
    </row>
    <row r="15889" spans="1:10" hidden="1" x14ac:dyDescent="0.25">
      <c r="A15889" t="s">
        <v>51</v>
      </c>
      <c r="B15889" t="s">
        <v>128</v>
      </c>
      <c r="C15889">
        <v>2025</v>
      </c>
      <c r="D15889" t="s">
        <v>58</v>
      </c>
      <c r="E15889" t="s">
        <v>45</v>
      </c>
      <c r="F15889" t="s">
        <v>46</v>
      </c>
      <c r="G15889" t="s">
        <v>49</v>
      </c>
      <c r="H15889" t="s">
        <v>669</v>
      </c>
    </row>
    <row r="15890" spans="1:10" hidden="1" x14ac:dyDescent="0.25">
      <c r="A15890" t="s">
        <v>51</v>
      </c>
      <c r="B15890" t="s">
        <v>128</v>
      </c>
      <c r="C15890">
        <v>2025</v>
      </c>
      <c r="D15890" t="s">
        <v>58</v>
      </c>
      <c r="E15890" t="s">
        <v>45</v>
      </c>
      <c r="F15890" t="s">
        <v>46</v>
      </c>
      <c r="G15890" t="s">
        <v>49</v>
      </c>
      <c r="H15890" t="s">
        <v>247</v>
      </c>
      <c r="I15890" t="s">
        <v>455</v>
      </c>
      <c r="J15890" s="3">
        <v>92437</v>
      </c>
    </row>
    <row r="15891" spans="1:10" hidden="1" x14ac:dyDescent="0.25">
      <c r="A15891" t="s">
        <v>51</v>
      </c>
      <c r="B15891" t="s">
        <v>128</v>
      </c>
      <c r="C15891">
        <v>2025</v>
      </c>
      <c r="D15891" t="s">
        <v>58</v>
      </c>
      <c r="E15891" t="s">
        <v>45</v>
      </c>
      <c r="F15891" t="s">
        <v>46</v>
      </c>
      <c r="G15891" t="s">
        <v>49</v>
      </c>
      <c r="H15891" t="s">
        <v>247</v>
      </c>
      <c r="I15891" t="s">
        <v>920</v>
      </c>
    </row>
    <row r="15892" spans="1:10" hidden="1" x14ac:dyDescent="0.25">
      <c r="A15892" t="s">
        <v>51</v>
      </c>
      <c r="B15892" t="s">
        <v>128</v>
      </c>
      <c r="C15892">
        <v>2025</v>
      </c>
      <c r="D15892" t="s">
        <v>58</v>
      </c>
      <c r="E15892" t="s">
        <v>45</v>
      </c>
      <c r="F15892" t="s">
        <v>46</v>
      </c>
      <c r="G15892" t="s">
        <v>49</v>
      </c>
      <c r="H15892" t="s">
        <v>247</v>
      </c>
      <c r="I15892" t="s">
        <v>544</v>
      </c>
      <c r="J15892" s="3">
        <v>53327.11</v>
      </c>
    </row>
    <row r="15893" spans="1:10" hidden="1" x14ac:dyDescent="0.25">
      <c r="A15893" t="s">
        <v>51</v>
      </c>
      <c r="B15893" t="s">
        <v>128</v>
      </c>
      <c r="C15893">
        <v>2025</v>
      </c>
      <c r="D15893" t="s">
        <v>58</v>
      </c>
      <c r="E15893" t="s">
        <v>45</v>
      </c>
      <c r="F15893" t="s">
        <v>46</v>
      </c>
      <c r="G15893" t="s">
        <v>49</v>
      </c>
      <c r="H15893" t="s">
        <v>247</v>
      </c>
      <c r="I15893" t="s">
        <v>703</v>
      </c>
      <c r="J15893" s="3"/>
    </row>
    <row r="15894" spans="1:10" hidden="1" x14ac:dyDescent="0.25">
      <c r="A15894" t="s">
        <v>51</v>
      </c>
      <c r="B15894" t="s">
        <v>128</v>
      </c>
      <c r="C15894">
        <v>2025</v>
      </c>
      <c r="D15894" t="s">
        <v>58</v>
      </c>
      <c r="E15894" t="s">
        <v>45</v>
      </c>
      <c r="F15894" t="s">
        <v>46</v>
      </c>
      <c r="G15894" t="s">
        <v>49</v>
      </c>
      <c r="H15894" t="s">
        <v>247</v>
      </c>
      <c r="I15894" t="s">
        <v>509</v>
      </c>
      <c r="J15894" s="3">
        <v>166666.65</v>
      </c>
    </row>
    <row r="15895" spans="1:10" hidden="1" x14ac:dyDescent="0.25">
      <c r="A15895" t="s">
        <v>51</v>
      </c>
      <c r="B15895" t="s">
        <v>128</v>
      </c>
      <c r="C15895">
        <v>2025</v>
      </c>
      <c r="D15895" t="s">
        <v>58</v>
      </c>
      <c r="E15895" t="s">
        <v>45</v>
      </c>
      <c r="F15895" t="s">
        <v>46</v>
      </c>
      <c r="G15895" t="s">
        <v>49</v>
      </c>
      <c r="H15895" t="s">
        <v>247</v>
      </c>
      <c r="I15895" t="s">
        <v>524</v>
      </c>
    </row>
    <row r="15896" spans="1:10" hidden="1" x14ac:dyDescent="0.25">
      <c r="A15896" t="s">
        <v>51</v>
      </c>
      <c r="B15896" t="s">
        <v>128</v>
      </c>
      <c r="C15896">
        <v>2025</v>
      </c>
      <c r="D15896" t="s">
        <v>58</v>
      </c>
      <c r="E15896" t="s">
        <v>45</v>
      </c>
      <c r="F15896" t="s">
        <v>46</v>
      </c>
      <c r="G15896" t="s">
        <v>49</v>
      </c>
      <c r="H15896" t="s">
        <v>248</v>
      </c>
      <c r="I15896" t="s">
        <v>823</v>
      </c>
    </row>
    <row r="15897" spans="1:10" hidden="1" x14ac:dyDescent="0.25">
      <c r="A15897" t="s">
        <v>51</v>
      </c>
      <c r="B15897" t="s">
        <v>128</v>
      </c>
      <c r="C15897">
        <v>2025</v>
      </c>
      <c r="D15897" t="s">
        <v>58</v>
      </c>
      <c r="E15897" t="s">
        <v>45</v>
      </c>
      <c r="F15897" t="s">
        <v>46</v>
      </c>
      <c r="G15897" t="s">
        <v>49</v>
      </c>
      <c r="H15897" t="s">
        <v>248</v>
      </c>
      <c r="I15897" t="s">
        <v>431</v>
      </c>
    </row>
    <row r="15898" spans="1:10" hidden="1" x14ac:dyDescent="0.25">
      <c r="A15898" t="s">
        <v>51</v>
      </c>
      <c r="B15898" t="s">
        <v>128</v>
      </c>
      <c r="C15898">
        <v>2025</v>
      </c>
      <c r="D15898" t="s">
        <v>58</v>
      </c>
      <c r="E15898" t="s">
        <v>45</v>
      </c>
      <c r="F15898" t="s">
        <v>46</v>
      </c>
      <c r="G15898" t="s">
        <v>49</v>
      </c>
      <c r="H15898" t="s">
        <v>248</v>
      </c>
      <c r="I15898" t="s">
        <v>479</v>
      </c>
      <c r="J15898" s="3">
        <v>53614</v>
      </c>
    </row>
    <row r="15899" spans="1:10" hidden="1" x14ac:dyDescent="0.25">
      <c r="A15899" t="s">
        <v>51</v>
      </c>
      <c r="B15899" t="s">
        <v>128</v>
      </c>
      <c r="C15899">
        <v>2025</v>
      </c>
      <c r="D15899" t="s">
        <v>58</v>
      </c>
      <c r="E15899" t="s">
        <v>45</v>
      </c>
      <c r="F15899" t="s">
        <v>46</v>
      </c>
      <c r="G15899" t="s">
        <v>49</v>
      </c>
      <c r="H15899" t="s">
        <v>248</v>
      </c>
      <c r="I15899" s="90" t="s">
        <v>823</v>
      </c>
      <c r="J15899" s="3">
        <v>35294.120000000003</v>
      </c>
    </row>
    <row r="15900" spans="1:10" hidden="1" x14ac:dyDescent="0.25">
      <c r="A15900" t="s">
        <v>51</v>
      </c>
      <c r="B15900" t="s">
        <v>128</v>
      </c>
      <c r="C15900">
        <v>2025</v>
      </c>
      <c r="D15900" t="s">
        <v>58</v>
      </c>
      <c r="E15900" t="s">
        <v>45</v>
      </c>
      <c r="F15900" t="s">
        <v>46</v>
      </c>
      <c r="G15900" t="s">
        <v>49</v>
      </c>
      <c r="H15900" t="s">
        <v>249</v>
      </c>
      <c r="I15900" t="s">
        <v>471</v>
      </c>
      <c r="J15900" s="3">
        <v>536550</v>
      </c>
    </row>
    <row r="15901" spans="1:10" hidden="1" x14ac:dyDescent="0.25">
      <c r="A15901" t="s">
        <v>51</v>
      </c>
      <c r="B15901" t="s">
        <v>128</v>
      </c>
      <c r="C15901">
        <v>2025</v>
      </c>
      <c r="D15901" t="s">
        <v>58</v>
      </c>
      <c r="E15901" t="s">
        <v>45</v>
      </c>
      <c r="F15901" t="s">
        <v>46</v>
      </c>
      <c r="G15901" t="s">
        <v>49</v>
      </c>
      <c r="H15901" t="s">
        <v>249</v>
      </c>
      <c r="I15901" s="90" t="s">
        <v>910</v>
      </c>
      <c r="J15901" s="3"/>
    </row>
    <row r="15902" spans="1:10" hidden="1" x14ac:dyDescent="0.25">
      <c r="A15902" t="s">
        <v>51</v>
      </c>
      <c r="B15902" t="s">
        <v>128</v>
      </c>
      <c r="C15902">
        <v>2025</v>
      </c>
      <c r="D15902" t="s">
        <v>58</v>
      </c>
      <c r="E15902" t="s">
        <v>45</v>
      </c>
      <c r="F15902" t="s">
        <v>46</v>
      </c>
      <c r="G15902" t="s">
        <v>49</v>
      </c>
      <c r="H15902" t="s">
        <v>250</v>
      </c>
      <c r="I15902" s="90" t="s">
        <v>797</v>
      </c>
      <c r="J15902" s="3">
        <v>77763</v>
      </c>
    </row>
    <row r="15903" spans="1:10" hidden="1" x14ac:dyDescent="0.25">
      <c r="A15903" t="s">
        <v>51</v>
      </c>
      <c r="B15903" t="s">
        <v>128</v>
      </c>
      <c r="C15903">
        <v>2025</v>
      </c>
      <c r="D15903" t="s">
        <v>58</v>
      </c>
      <c r="E15903" t="s">
        <v>45</v>
      </c>
      <c r="F15903" t="s">
        <v>46</v>
      </c>
      <c r="G15903" t="s">
        <v>49</v>
      </c>
      <c r="H15903" t="s">
        <v>250</v>
      </c>
      <c r="I15903" s="90" t="s">
        <v>542</v>
      </c>
      <c r="J15903" s="3">
        <v>16723</v>
      </c>
    </row>
    <row r="15904" spans="1:10" hidden="1" x14ac:dyDescent="0.25">
      <c r="A15904" t="s">
        <v>51</v>
      </c>
      <c r="B15904" t="s">
        <v>128</v>
      </c>
      <c r="C15904">
        <v>2025</v>
      </c>
      <c r="D15904" t="s">
        <v>58</v>
      </c>
      <c r="E15904" t="s">
        <v>45</v>
      </c>
      <c r="F15904" t="s">
        <v>46</v>
      </c>
      <c r="G15904" t="s">
        <v>49</v>
      </c>
      <c r="H15904" t="s">
        <v>250</v>
      </c>
      <c r="I15904" s="90" t="s">
        <v>543</v>
      </c>
      <c r="J15904" s="3">
        <v>237407.38</v>
      </c>
    </row>
    <row r="15905" spans="1:10" hidden="1" x14ac:dyDescent="0.25">
      <c r="A15905" t="s">
        <v>51</v>
      </c>
      <c r="B15905" t="s">
        <v>128</v>
      </c>
      <c r="C15905">
        <v>2025</v>
      </c>
      <c r="D15905" t="s">
        <v>58</v>
      </c>
      <c r="E15905" t="s">
        <v>45</v>
      </c>
      <c r="F15905" t="s">
        <v>46</v>
      </c>
      <c r="G15905" t="s">
        <v>49</v>
      </c>
      <c r="H15905" t="s">
        <v>250</v>
      </c>
      <c r="I15905" s="90" t="s">
        <v>916</v>
      </c>
      <c r="J15905" s="3">
        <v>80500</v>
      </c>
    </row>
    <row r="15906" spans="1:10" hidden="1" x14ac:dyDescent="0.25">
      <c r="A15906" t="s">
        <v>51</v>
      </c>
      <c r="B15906" t="s">
        <v>128</v>
      </c>
      <c r="C15906">
        <v>2025</v>
      </c>
      <c r="D15906" t="s">
        <v>58</v>
      </c>
      <c r="E15906" t="s">
        <v>45</v>
      </c>
      <c r="F15906" t="s">
        <v>46</v>
      </c>
      <c r="G15906" t="s">
        <v>49</v>
      </c>
      <c r="H15906" t="s">
        <v>250</v>
      </c>
      <c r="I15906" s="90" t="s">
        <v>518</v>
      </c>
      <c r="J15906" s="3">
        <v>18518</v>
      </c>
    </row>
    <row r="15907" spans="1:10" hidden="1" x14ac:dyDescent="0.25">
      <c r="A15907" t="s">
        <v>51</v>
      </c>
      <c r="B15907" t="s">
        <v>128</v>
      </c>
      <c r="C15907">
        <v>2025</v>
      </c>
      <c r="D15907" t="s">
        <v>58</v>
      </c>
      <c r="E15907" t="s">
        <v>45</v>
      </c>
      <c r="F15907" t="s">
        <v>46</v>
      </c>
      <c r="G15907" t="s">
        <v>49</v>
      </c>
      <c r="H15907" t="s">
        <v>250</v>
      </c>
      <c r="I15907" s="90" t="s">
        <v>492</v>
      </c>
      <c r="J15907" s="3">
        <v>21764.71</v>
      </c>
    </row>
    <row r="15908" spans="1:10" hidden="1" x14ac:dyDescent="0.25">
      <c r="A15908" t="s">
        <v>51</v>
      </c>
      <c r="B15908" t="s">
        <v>128</v>
      </c>
      <c r="C15908">
        <v>2025</v>
      </c>
      <c r="D15908" t="s">
        <v>58</v>
      </c>
      <c r="E15908" t="s">
        <v>45</v>
      </c>
      <c r="F15908" t="s">
        <v>46</v>
      </c>
      <c r="G15908" t="s">
        <v>49</v>
      </c>
      <c r="H15908" t="s">
        <v>250</v>
      </c>
      <c r="I15908" s="90" t="s">
        <v>609</v>
      </c>
      <c r="J15908" s="3">
        <v>135192.6</v>
      </c>
    </row>
    <row r="15909" spans="1:10" hidden="1" x14ac:dyDescent="0.25">
      <c r="A15909" t="s">
        <v>51</v>
      </c>
      <c r="B15909" t="s">
        <v>128</v>
      </c>
      <c r="C15909">
        <v>2025</v>
      </c>
      <c r="D15909" t="s">
        <v>58</v>
      </c>
      <c r="E15909" t="s">
        <v>45</v>
      </c>
      <c r="F15909" t="s">
        <v>46</v>
      </c>
      <c r="G15909" t="s">
        <v>49</v>
      </c>
      <c r="H15909" t="s">
        <v>250</v>
      </c>
      <c r="I15909" s="90" t="s">
        <v>606</v>
      </c>
      <c r="J15909" s="3">
        <v>23587.040000000001</v>
      </c>
    </row>
    <row r="15910" spans="1:10" hidden="1" x14ac:dyDescent="0.25">
      <c r="A15910" t="s">
        <v>51</v>
      </c>
      <c r="B15910" t="s">
        <v>128</v>
      </c>
      <c r="C15910">
        <v>2025</v>
      </c>
      <c r="D15910" t="s">
        <v>58</v>
      </c>
      <c r="E15910" t="s">
        <v>45</v>
      </c>
      <c r="F15910" t="s">
        <v>46</v>
      </c>
      <c r="G15910" t="s">
        <v>49</v>
      </c>
      <c r="H15910" t="s">
        <v>250</v>
      </c>
      <c r="I15910" s="90" t="s">
        <v>580</v>
      </c>
      <c r="J15910" s="3">
        <v>18403.36</v>
      </c>
    </row>
    <row r="15911" spans="1:10" hidden="1" x14ac:dyDescent="0.25">
      <c r="A15911" t="s">
        <v>51</v>
      </c>
      <c r="B15911" t="s">
        <v>128</v>
      </c>
      <c r="C15911">
        <v>2025</v>
      </c>
      <c r="D15911" t="s">
        <v>58</v>
      </c>
      <c r="E15911" t="s">
        <v>45</v>
      </c>
      <c r="F15911" t="s">
        <v>46</v>
      </c>
      <c r="G15911" t="s">
        <v>49</v>
      </c>
      <c r="H15911" t="s">
        <v>250</v>
      </c>
      <c r="I15911" s="90" t="s">
        <v>714</v>
      </c>
      <c r="J15911" s="3">
        <v>57000</v>
      </c>
    </row>
    <row r="15912" spans="1:10" hidden="1" x14ac:dyDescent="0.25">
      <c r="A15912" t="s">
        <v>51</v>
      </c>
      <c r="B15912" t="s">
        <v>128</v>
      </c>
      <c r="C15912">
        <v>2025</v>
      </c>
      <c r="D15912" t="s">
        <v>58</v>
      </c>
      <c r="E15912" t="s">
        <v>45</v>
      </c>
      <c r="F15912" t="s">
        <v>46</v>
      </c>
      <c r="G15912" t="s">
        <v>49</v>
      </c>
      <c r="H15912" t="s">
        <v>250</v>
      </c>
      <c r="I15912" s="90" t="s">
        <v>740</v>
      </c>
      <c r="J15912" s="3">
        <v>573611.1</v>
      </c>
    </row>
    <row r="15913" spans="1:10" hidden="1" x14ac:dyDescent="0.25">
      <c r="A15913" t="s">
        <v>51</v>
      </c>
      <c r="B15913" t="s">
        <v>128</v>
      </c>
      <c r="C15913">
        <v>2025</v>
      </c>
      <c r="D15913" t="s">
        <v>58</v>
      </c>
      <c r="E15913" t="s">
        <v>45</v>
      </c>
      <c r="F15913" t="s">
        <v>46</v>
      </c>
      <c r="G15913" t="s">
        <v>49</v>
      </c>
      <c r="H15913" t="s">
        <v>250</v>
      </c>
      <c r="I15913" s="90" t="s">
        <v>905</v>
      </c>
      <c r="J15913" s="3">
        <v>188066.45</v>
      </c>
    </row>
    <row r="15914" spans="1:10" hidden="1" x14ac:dyDescent="0.25">
      <c r="A15914" t="s">
        <v>51</v>
      </c>
      <c r="B15914" t="s">
        <v>128</v>
      </c>
      <c r="C15914">
        <v>2025</v>
      </c>
      <c r="D15914" t="s">
        <v>58</v>
      </c>
      <c r="E15914" t="s">
        <v>45</v>
      </c>
      <c r="F15914" t="s">
        <v>46</v>
      </c>
      <c r="G15914" t="s">
        <v>49</v>
      </c>
      <c r="H15914" t="s">
        <v>250</v>
      </c>
      <c r="I15914" s="90" t="s">
        <v>982</v>
      </c>
      <c r="J15914" s="3">
        <v>101592.59</v>
      </c>
    </row>
    <row r="15915" spans="1:10" hidden="1" x14ac:dyDescent="0.25">
      <c r="A15915" t="s">
        <v>51</v>
      </c>
      <c r="B15915" t="s">
        <v>128</v>
      </c>
      <c r="C15915">
        <v>2025</v>
      </c>
      <c r="D15915" t="s">
        <v>58</v>
      </c>
      <c r="E15915" t="s">
        <v>45</v>
      </c>
      <c r="F15915" t="s">
        <v>46</v>
      </c>
      <c r="G15915" t="s">
        <v>49</v>
      </c>
      <c r="H15915" t="s">
        <v>250</v>
      </c>
      <c r="I15915" s="90" t="s">
        <v>981</v>
      </c>
      <c r="J15915" s="3">
        <v>46756</v>
      </c>
    </row>
    <row r="15916" spans="1:10" hidden="1" x14ac:dyDescent="0.25">
      <c r="A15916" t="s">
        <v>51</v>
      </c>
      <c r="B15916" t="s">
        <v>128</v>
      </c>
      <c r="C15916">
        <v>2025</v>
      </c>
      <c r="D15916" t="s">
        <v>58</v>
      </c>
      <c r="E15916" t="s">
        <v>45</v>
      </c>
      <c r="F15916" t="s">
        <v>46</v>
      </c>
      <c r="G15916" t="s">
        <v>49</v>
      </c>
      <c r="H15916" t="s">
        <v>250</v>
      </c>
      <c r="I15916" s="90" t="s">
        <v>980</v>
      </c>
      <c r="J15916" s="3">
        <v>66481.48</v>
      </c>
    </row>
    <row r="15917" spans="1:10" hidden="1" x14ac:dyDescent="0.25">
      <c r="A15917" t="s">
        <v>51</v>
      </c>
      <c r="B15917" t="s">
        <v>128</v>
      </c>
      <c r="C15917">
        <v>2025</v>
      </c>
      <c r="D15917" t="s">
        <v>58</v>
      </c>
      <c r="E15917" t="s">
        <v>45</v>
      </c>
      <c r="F15917" t="s">
        <v>46</v>
      </c>
      <c r="G15917" t="s">
        <v>49</v>
      </c>
      <c r="H15917" t="s">
        <v>250</v>
      </c>
      <c r="I15917" s="90" t="s">
        <v>979</v>
      </c>
      <c r="J15917" s="3">
        <v>363933.33</v>
      </c>
    </row>
    <row r="15918" spans="1:10" hidden="1" x14ac:dyDescent="0.25">
      <c r="A15918" t="s">
        <v>51</v>
      </c>
      <c r="B15918" t="s">
        <v>128</v>
      </c>
      <c r="C15918">
        <v>2025</v>
      </c>
      <c r="D15918" t="s">
        <v>58</v>
      </c>
      <c r="E15918" t="s">
        <v>45</v>
      </c>
      <c r="F15918" t="s">
        <v>46</v>
      </c>
      <c r="G15918" t="s">
        <v>49</v>
      </c>
      <c r="H15918" t="s">
        <v>250</v>
      </c>
      <c r="I15918" s="90" t="s">
        <v>978</v>
      </c>
      <c r="J15918" s="3">
        <v>321977.75</v>
      </c>
    </row>
    <row r="15919" spans="1:10" hidden="1" x14ac:dyDescent="0.25">
      <c r="A15919" t="s">
        <v>51</v>
      </c>
      <c r="B15919" t="s">
        <v>128</v>
      </c>
      <c r="C15919">
        <v>2025</v>
      </c>
      <c r="D15919" t="s">
        <v>58</v>
      </c>
      <c r="E15919" t="s">
        <v>45</v>
      </c>
      <c r="F15919" t="s">
        <v>46</v>
      </c>
      <c r="G15919" t="s">
        <v>49</v>
      </c>
      <c r="H15919" t="s">
        <v>250</v>
      </c>
      <c r="I15919" s="90" t="s">
        <v>985</v>
      </c>
      <c r="J15919" s="3">
        <v>188651</v>
      </c>
    </row>
    <row r="15920" spans="1:10" hidden="1" x14ac:dyDescent="0.25">
      <c r="A15920" t="s">
        <v>51</v>
      </c>
      <c r="B15920" t="s">
        <v>128</v>
      </c>
      <c r="C15920">
        <v>2025</v>
      </c>
      <c r="D15920" t="s">
        <v>58</v>
      </c>
      <c r="E15920" t="s">
        <v>45</v>
      </c>
      <c r="F15920" t="s">
        <v>46</v>
      </c>
      <c r="G15920" t="s">
        <v>49</v>
      </c>
      <c r="H15920" t="s">
        <v>250</v>
      </c>
      <c r="I15920" s="90" t="s">
        <v>986</v>
      </c>
      <c r="J15920" s="3">
        <v>169540</v>
      </c>
    </row>
    <row r="15921" spans="1:10" hidden="1" x14ac:dyDescent="0.25">
      <c r="A15921" t="s">
        <v>51</v>
      </c>
      <c r="B15921" t="s">
        <v>128</v>
      </c>
      <c r="C15921">
        <v>2025</v>
      </c>
      <c r="D15921" t="s">
        <v>58</v>
      </c>
      <c r="E15921" t="s">
        <v>45</v>
      </c>
      <c r="F15921" t="s">
        <v>46</v>
      </c>
      <c r="G15921" t="s">
        <v>49</v>
      </c>
      <c r="H15921" t="s">
        <v>333</v>
      </c>
      <c r="I15921" s="90" t="s">
        <v>509</v>
      </c>
      <c r="J15921" s="3">
        <v>8000</v>
      </c>
    </row>
    <row r="15922" spans="1:10" hidden="1" x14ac:dyDescent="0.25">
      <c r="A15922" t="s">
        <v>51</v>
      </c>
      <c r="B15922" t="s">
        <v>128</v>
      </c>
      <c r="C15922">
        <v>2025</v>
      </c>
      <c r="D15922" t="s">
        <v>58</v>
      </c>
      <c r="E15922" t="s">
        <v>45</v>
      </c>
      <c r="F15922" t="s">
        <v>46</v>
      </c>
      <c r="G15922" t="s">
        <v>49</v>
      </c>
      <c r="H15922" t="s">
        <v>333</v>
      </c>
      <c r="I15922" s="90" t="s">
        <v>674</v>
      </c>
      <c r="J15922" s="3">
        <v>760000</v>
      </c>
    </row>
    <row r="15923" spans="1:10" hidden="1" x14ac:dyDescent="0.25">
      <c r="A15923" t="s">
        <v>51</v>
      </c>
      <c r="B15923" t="s">
        <v>128</v>
      </c>
      <c r="C15923">
        <v>2025</v>
      </c>
      <c r="D15923" t="s">
        <v>58</v>
      </c>
      <c r="E15923" t="s">
        <v>45</v>
      </c>
      <c r="F15923" t="s">
        <v>46</v>
      </c>
      <c r="G15923" t="s">
        <v>49</v>
      </c>
      <c r="H15923" t="s">
        <v>333</v>
      </c>
      <c r="I15923" t="s">
        <v>556</v>
      </c>
      <c r="J15923" s="3">
        <v>16000</v>
      </c>
    </row>
    <row r="15924" spans="1:10" hidden="1" x14ac:dyDescent="0.25">
      <c r="A15924" t="s">
        <v>51</v>
      </c>
      <c r="B15924" t="s">
        <v>128</v>
      </c>
      <c r="C15924">
        <v>2025</v>
      </c>
      <c r="D15924" t="s">
        <v>58</v>
      </c>
      <c r="E15924" t="s">
        <v>45</v>
      </c>
      <c r="F15924" t="s">
        <v>46</v>
      </c>
      <c r="G15924" t="s">
        <v>49</v>
      </c>
      <c r="H15924" t="s">
        <v>333</v>
      </c>
      <c r="I15924" t="s">
        <v>699</v>
      </c>
      <c r="J15924" s="3"/>
    </row>
    <row r="15925" spans="1:10" hidden="1" x14ac:dyDescent="0.25">
      <c r="A15925" t="s">
        <v>51</v>
      </c>
      <c r="B15925" t="s">
        <v>128</v>
      </c>
      <c r="C15925">
        <v>2025</v>
      </c>
      <c r="D15925" t="s">
        <v>58</v>
      </c>
      <c r="E15925" t="s">
        <v>45</v>
      </c>
      <c r="F15925" t="s">
        <v>46</v>
      </c>
      <c r="G15925" t="s">
        <v>49</v>
      </c>
      <c r="H15925" t="s">
        <v>333</v>
      </c>
      <c r="I15925" t="s">
        <v>661</v>
      </c>
      <c r="J15925" s="3">
        <v>603700</v>
      </c>
    </row>
    <row r="15926" spans="1:10" hidden="1" x14ac:dyDescent="0.25">
      <c r="A15926" t="s">
        <v>51</v>
      </c>
      <c r="B15926" t="s">
        <v>128</v>
      </c>
      <c r="C15926">
        <v>2025</v>
      </c>
      <c r="D15926" t="s">
        <v>58</v>
      </c>
      <c r="E15926" t="s">
        <v>45</v>
      </c>
      <c r="F15926" t="s">
        <v>46</v>
      </c>
      <c r="G15926" t="s">
        <v>49</v>
      </c>
      <c r="H15926" t="s">
        <v>367</v>
      </c>
    </row>
    <row r="15927" spans="1:10" hidden="1" x14ac:dyDescent="0.25">
      <c r="A15927" t="s">
        <v>51</v>
      </c>
      <c r="B15927" t="s">
        <v>128</v>
      </c>
      <c r="C15927">
        <v>2025</v>
      </c>
      <c r="D15927" t="s">
        <v>58</v>
      </c>
      <c r="E15927" t="s">
        <v>45</v>
      </c>
      <c r="F15927" t="s">
        <v>46</v>
      </c>
      <c r="G15927" t="s">
        <v>49</v>
      </c>
      <c r="H15927" t="s">
        <v>252</v>
      </c>
    </row>
    <row r="15928" spans="1:10" hidden="1" x14ac:dyDescent="0.25">
      <c r="A15928" t="s">
        <v>51</v>
      </c>
      <c r="B15928" t="s">
        <v>128</v>
      </c>
      <c r="C15928">
        <v>2025</v>
      </c>
      <c r="D15928" t="s">
        <v>58</v>
      </c>
      <c r="E15928" t="s">
        <v>45</v>
      </c>
      <c r="F15928" t="s">
        <v>46</v>
      </c>
      <c r="G15928" t="s">
        <v>49</v>
      </c>
      <c r="H15928" t="s">
        <v>243</v>
      </c>
      <c r="I15928" s="90" t="s">
        <v>824</v>
      </c>
      <c r="J15928" s="10">
        <v>585000</v>
      </c>
    </row>
    <row r="15929" spans="1:10" hidden="1" x14ac:dyDescent="0.25">
      <c r="A15929" t="s">
        <v>51</v>
      </c>
      <c r="B15929" t="s">
        <v>128</v>
      </c>
      <c r="C15929">
        <v>2025</v>
      </c>
      <c r="D15929" t="s">
        <v>58</v>
      </c>
      <c r="E15929" t="s">
        <v>45</v>
      </c>
      <c r="F15929" t="s">
        <v>46</v>
      </c>
      <c r="G15929" t="s">
        <v>49</v>
      </c>
      <c r="H15929" t="s">
        <v>243</v>
      </c>
      <c r="I15929" t="s">
        <v>802</v>
      </c>
    </row>
    <row r="15930" spans="1:10" hidden="1" x14ac:dyDescent="0.25">
      <c r="A15930" t="s">
        <v>51</v>
      </c>
      <c r="B15930" t="s">
        <v>128</v>
      </c>
      <c r="C15930">
        <v>2025</v>
      </c>
      <c r="D15930" t="s">
        <v>58</v>
      </c>
      <c r="E15930" t="s">
        <v>45</v>
      </c>
      <c r="F15930" t="s">
        <v>46</v>
      </c>
      <c r="G15930" t="s">
        <v>49</v>
      </c>
      <c r="H15930" t="s">
        <v>243</v>
      </c>
      <c r="I15930" t="s">
        <v>817</v>
      </c>
    </row>
    <row r="15931" spans="1:10" hidden="1" x14ac:dyDescent="0.25">
      <c r="A15931" t="s">
        <v>51</v>
      </c>
      <c r="B15931" t="s">
        <v>128</v>
      </c>
      <c r="C15931">
        <v>2025</v>
      </c>
      <c r="D15931" t="s">
        <v>58</v>
      </c>
      <c r="E15931" t="s">
        <v>45</v>
      </c>
      <c r="F15931" t="s">
        <v>46</v>
      </c>
      <c r="G15931" t="s">
        <v>49</v>
      </c>
      <c r="H15931" t="s">
        <v>243</v>
      </c>
    </row>
    <row r="15932" spans="1:10" hidden="1" x14ac:dyDescent="0.25">
      <c r="A15932" t="s">
        <v>51</v>
      </c>
      <c r="B15932" t="s">
        <v>128</v>
      </c>
      <c r="C15932">
        <v>2025</v>
      </c>
      <c r="D15932" t="s">
        <v>58</v>
      </c>
      <c r="E15932" t="s">
        <v>45</v>
      </c>
      <c r="F15932" t="s">
        <v>46</v>
      </c>
      <c r="G15932" t="s">
        <v>49</v>
      </c>
      <c r="H15932" t="s">
        <v>243</v>
      </c>
    </row>
    <row r="15933" spans="1:10" hidden="1" x14ac:dyDescent="0.25">
      <c r="A15933" t="s">
        <v>51</v>
      </c>
      <c r="B15933" t="s">
        <v>128</v>
      </c>
      <c r="C15933">
        <v>2025</v>
      </c>
      <c r="D15933" t="s">
        <v>58</v>
      </c>
      <c r="E15933" t="s">
        <v>45</v>
      </c>
      <c r="F15933" t="s">
        <v>46</v>
      </c>
      <c r="G15933" t="s">
        <v>49</v>
      </c>
      <c r="H15933" t="s">
        <v>865</v>
      </c>
      <c r="I15933" t="s">
        <v>867</v>
      </c>
    </row>
    <row r="15934" spans="1:10" hidden="1" x14ac:dyDescent="0.25">
      <c r="A15934" t="s">
        <v>51</v>
      </c>
      <c r="B15934" t="s">
        <v>128</v>
      </c>
      <c r="C15934">
        <v>2025</v>
      </c>
      <c r="D15934" t="s">
        <v>58</v>
      </c>
      <c r="E15934" t="s">
        <v>45</v>
      </c>
      <c r="F15934" t="s">
        <v>46</v>
      </c>
      <c r="G15934" t="s">
        <v>49</v>
      </c>
      <c r="H15934" t="s">
        <v>865</v>
      </c>
      <c r="I15934" t="s">
        <v>866</v>
      </c>
    </row>
    <row r="15935" spans="1:10" hidden="1" x14ac:dyDescent="0.25">
      <c r="A15935" t="s">
        <v>51</v>
      </c>
      <c r="B15935" t="s">
        <v>128</v>
      </c>
      <c r="C15935">
        <v>2025</v>
      </c>
      <c r="D15935" t="s">
        <v>58</v>
      </c>
      <c r="E15935" t="s">
        <v>45</v>
      </c>
      <c r="F15935" t="s">
        <v>46</v>
      </c>
      <c r="G15935" t="s">
        <v>49</v>
      </c>
      <c r="H15935" t="s">
        <v>243</v>
      </c>
    </row>
    <row r="15936" spans="1:10" hidden="1" x14ac:dyDescent="0.25">
      <c r="A15936" t="s">
        <v>51</v>
      </c>
      <c r="B15936" t="s">
        <v>128</v>
      </c>
      <c r="C15936">
        <v>2025</v>
      </c>
      <c r="D15936" t="s">
        <v>58</v>
      </c>
      <c r="E15936" t="s">
        <v>45</v>
      </c>
      <c r="F15936" t="s">
        <v>46</v>
      </c>
      <c r="G15936" t="s">
        <v>49</v>
      </c>
      <c r="H15936" t="s">
        <v>243</v>
      </c>
    </row>
    <row r="15937" spans="1:10" hidden="1" x14ac:dyDescent="0.25">
      <c r="A15937" t="s">
        <v>51</v>
      </c>
      <c r="B15937" t="s">
        <v>128</v>
      </c>
      <c r="C15937">
        <v>2025</v>
      </c>
      <c r="D15937" t="s">
        <v>58</v>
      </c>
      <c r="E15937" t="s">
        <v>45</v>
      </c>
      <c r="F15937" t="s">
        <v>46</v>
      </c>
      <c r="G15937" t="s">
        <v>49</v>
      </c>
      <c r="H15937" t="s">
        <v>243</v>
      </c>
    </row>
    <row r="15938" spans="1:10" hidden="1" x14ac:dyDescent="0.25">
      <c r="A15938" t="s">
        <v>51</v>
      </c>
      <c r="B15938" t="s">
        <v>128</v>
      </c>
      <c r="C15938">
        <v>2025</v>
      </c>
      <c r="D15938" t="s">
        <v>58</v>
      </c>
      <c r="E15938" t="s">
        <v>45</v>
      </c>
      <c r="F15938" t="s">
        <v>304</v>
      </c>
      <c r="G15938" t="s">
        <v>54</v>
      </c>
      <c r="H15938" t="s">
        <v>305</v>
      </c>
      <c r="I15938" t="s">
        <v>520</v>
      </c>
      <c r="J15938" s="3">
        <v>3416667</v>
      </c>
    </row>
    <row r="15939" spans="1:10" hidden="1" x14ac:dyDescent="0.25">
      <c r="A15939" t="s">
        <v>51</v>
      </c>
      <c r="B15939" t="s">
        <v>128</v>
      </c>
      <c r="C15939">
        <v>2025</v>
      </c>
      <c r="D15939" t="s">
        <v>58</v>
      </c>
      <c r="E15939" t="s">
        <v>45</v>
      </c>
      <c r="F15939" t="s">
        <v>304</v>
      </c>
      <c r="G15939" t="s">
        <v>54</v>
      </c>
      <c r="H15939" t="s">
        <v>305</v>
      </c>
      <c r="I15939" t="s">
        <v>704</v>
      </c>
      <c r="J15939" s="10">
        <v>4000000</v>
      </c>
    </row>
    <row r="15940" spans="1:10" hidden="1" x14ac:dyDescent="0.25">
      <c r="A15940" t="s">
        <v>51</v>
      </c>
      <c r="B15940" t="s">
        <v>128</v>
      </c>
      <c r="C15940">
        <v>2025</v>
      </c>
      <c r="D15940" t="s">
        <v>58</v>
      </c>
      <c r="E15940" t="s">
        <v>45</v>
      </c>
      <c r="F15940" t="s">
        <v>304</v>
      </c>
      <c r="G15940" t="s">
        <v>54</v>
      </c>
      <c r="H15940" t="s">
        <v>305</v>
      </c>
      <c r="I15940" t="s">
        <v>592</v>
      </c>
      <c r="J15940" s="3">
        <v>5800000</v>
      </c>
    </row>
    <row r="15941" spans="1:10" hidden="1" x14ac:dyDescent="0.25">
      <c r="A15941" t="s">
        <v>51</v>
      </c>
      <c r="B15941" t="s">
        <v>128</v>
      </c>
      <c r="C15941">
        <v>2025</v>
      </c>
      <c r="D15941" t="s">
        <v>58</v>
      </c>
      <c r="E15941" t="s">
        <v>45</v>
      </c>
      <c r="F15941" t="s">
        <v>304</v>
      </c>
      <c r="G15941" t="s">
        <v>54</v>
      </c>
      <c r="H15941" t="s">
        <v>305</v>
      </c>
      <c r="I15941" t="s">
        <v>714</v>
      </c>
      <c r="J15941" s="10">
        <v>1800000</v>
      </c>
    </row>
    <row r="15942" spans="1:10" hidden="1" x14ac:dyDescent="0.25">
      <c r="A15942" t="s">
        <v>51</v>
      </c>
      <c r="B15942" t="s">
        <v>128</v>
      </c>
      <c r="C15942">
        <v>2025</v>
      </c>
      <c r="D15942" t="s">
        <v>58</v>
      </c>
      <c r="E15942" t="s">
        <v>45</v>
      </c>
      <c r="F15942" t="s">
        <v>304</v>
      </c>
      <c r="G15942" t="s">
        <v>54</v>
      </c>
      <c r="H15942" t="s">
        <v>305</v>
      </c>
      <c r="I15942" t="s">
        <v>817</v>
      </c>
      <c r="J15942" s="10">
        <v>6550000</v>
      </c>
    </row>
    <row r="15943" spans="1:10" hidden="1" x14ac:dyDescent="0.25">
      <c r="A15943" t="s">
        <v>51</v>
      </c>
      <c r="B15943" t="s">
        <v>128</v>
      </c>
      <c r="C15943">
        <v>2025</v>
      </c>
      <c r="D15943" t="s">
        <v>58</v>
      </c>
      <c r="E15943" t="s">
        <v>45</v>
      </c>
      <c r="F15943" t="s">
        <v>304</v>
      </c>
      <c r="G15943" t="s">
        <v>54</v>
      </c>
      <c r="H15943" t="s">
        <v>306</v>
      </c>
      <c r="I15943" t="s">
        <v>714</v>
      </c>
      <c r="J15943" s="10">
        <v>200000</v>
      </c>
    </row>
    <row r="15944" spans="1:10" hidden="1" x14ac:dyDescent="0.25">
      <c r="A15944" t="s">
        <v>51</v>
      </c>
      <c r="B15944" t="s">
        <v>128</v>
      </c>
      <c r="C15944">
        <v>2025</v>
      </c>
      <c r="D15944" t="s">
        <v>58</v>
      </c>
      <c r="E15944" t="s">
        <v>45</v>
      </c>
      <c r="F15944" t="s">
        <v>304</v>
      </c>
      <c r="G15944" t="s">
        <v>54</v>
      </c>
      <c r="H15944" t="s">
        <v>307</v>
      </c>
      <c r="I15944" t="s">
        <v>520</v>
      </c>
      <c r="J15944" s="3">
        <v>341667</v>
      </c>
    </row>
    <row r="15945" spans="1:10" hidden="1" x14ac:dyDescent="0.25">
      <c r="A15945" t="s">
        <v>51</v>
      </c>
      <c r="B15945" t="s">
        <v>128</v>
      </c>
      <c r="C15945">
        <v>2025</v>
      </c>
      <c r="D15945" t="s">
        <v>58</v>
      </c>
      <c r="E15945" t="s">
        <v>45</v>
      </c>
      <c r="F15945" t="s">
        <v>304</v>
      </c>
      <c r="G15945" t="s">
        <v>54</v>
      </c>
      <c r="H15945" t="s">
        <v>307</v>
      </c>
      <c r="I15945" t="s">
        <v>592</v>
      </c>
      <c r="J15945" s="10">
        <v>500000</v>
      </c>
    </row>
    <row r="15946" spans="1:10" hidden="1" x14ac:dyDescent="0.25">
      <c r="A15946" t="s">
        <v>51</v>
      </c>
      <c r="B15946" t="s">
        <v>128</v>
      </c>
      <c r="C15946">
        <v>2025</v>
      </c>
      <c r="D15946" t="s">
        <v>58</v>
      </c>
      <c r="E15946" t="s">
        <v>45</v>
      </c>
      <c r="F15946" t="s">
        <v>304</v>
      </c>
      <c r="G15946" t="s">
        <v>54</v>
      </c>
      <c r="H15946" t="s">
        <v>307</v>
      </c>
      <c r="I15946" t="s">
        <v>704</v>
      </c>
      <c r="J15946" s="3">
        <v>333333</v>
      </c>
    </row>
    <row r="15947" spans="1:10" hidden="1" x14ac:dyDescent="0.25">
      <c r="A15947" t="s">
        <v>51</v>
      </c>
      <c r="B15947" t="s">
        <v>128</v>
      </c>
      <c r="C15947">
        <v>2025</v>
      </c>
      <c r="D15947" t="s">
        <v>58</v>
      </c>
      <c r="E15947" t="s">
        <v>45</v>
      </c>
      <c r="F15947" t="s">
        <v>304</v>
      </c>
      <c r="G15947" t="s">
        <v>54</v>
      </c>
      <c r="H15947" t="s">
        <v>307</v>
      </c>
      <c r="I15947" t="s">
        <v>714</v>
      </c>
      <c r="J15947" s="10">
        <v>166667</v>
      </c>
    </row>
    <row r="15948" spans="1:10" hidden="1" x14ac:dyDescent="0.25">
      <c r="A15948" t="s">
        <v>51</v>
      </c>
      <c r="B15948" t="s">
        <v>128</v>
      </c>
      <c r="C15948">
        <v>2025</v>
      </c>
      <c r="D15948" t="s">
        <v>58</v>
      </c>
      <c r="E15948" t="s">
        <v>45</v>
      </c>
      <c r="F15948" t="s">
        <v>304</v>
      </c>
      <c r="G15948" t="s">
        <v>54</v>
      </c>
      <c r="H15948" t="s">
        <v>307</v>
      </c>
      <c r="I15948" t="s">
        <v>817</v>
      </c>
      <c r="J15948" s="10">
        <v>545833</v>
      </c>
    </row>
    <row r="15949" spans="1:10" hidden="1" x14ac:dyDescent="0.25">
      <c r="A15949" t="s">
        <v>51</v>
      </c>
      <c r="B15949" t="s">
        <v>128</v>
      </c>
      <c r="C15949">
        <v>2025</v>
      </c>
      <c r="D15949" t="s">
        <v>58</v>
      </c>
      <c r="E15949" t="s">
        <v>45</v>
      </c>
      <c r="F15949" t="s">
        <v>304</v>
      </c>
      <c r="G15949" t="s">
        <v>54</v>
      </c>
      <c r="H15949" t="s">
        <v>308</v>
      </c>
      <c r="I15949" t="s">
        <v>520</v>
      </c>
      <c r="J15949" s="3">
        <v>41000</v>
      </c>
    </row>
    <row r="15950" spans="1:10" hidden="1" x14ac:dyDescent="0.25">
      <c r="A15950" t="s">
        <v>51</v>
      </c>
      <c r="B15950" t="s">
        <v>128</v>
      </c>
      <c r="C15950">
        <v>2025</v>
      </c>
      <c r="D15950" t="s">
        <v>58</v>
      </c>
      <c r="E15950" t="s">
        <v>45</v>
      </c>
      <c r="F15950" t="s">
        <v>304</v>
      </c>
      <c r="G15950" t="s">
        <v>54</v>
      </c>
      <c r="H15950" t="s">
        <v>308</v>
      </c>
      <c r="I15950" t="s">
        <v>704</v>
      </c>
      <c r="J15950" s="10">
        <v>40000</v>
      </c>
    </row>
    <row r="15951" spans="1:10" hidden="1" x14ac:dyDescent="0.25">
      <c r="A15951" t="s">
        <v>51</v>
      </c>
      <c r="B15951" t="s">
        <v>128</v>
      </c>
      <c r="C15951">
        <v>2025</v>
      </c>
      <c r="D15951" t="s">
        <v>58</v>
      </c>
      <c r="E15951" t="s">
        <v>45</v>
      </c>
      <c r="F15951" t="s">
        <v>304</v>
      </c>
      <c r="G15951" t="s">
        <v>54</v>
      </c>
      <c r="H15951" t="s">
        <v>308</v>
      </c>
      <c r="I15951" t="s">
        <v>592</v>
      </c>
      <c r="J15951" s="10">
        <v>60000</v>
      </c>
    </row>
    <row r="15952" spans="1:10" hidden="1" x14ac:dyDescent="0.25">
      <c r="A15952" t="s">
        <v>51</v>
      </c>
      <c r="B15952" t="s">
        <v>128</v>
      </c>
      <c r="C15952">
        <v>2025</v>
      </c>
      <c r="D15952" t="s">
        <v>58</v>
      </c>
      <c r="E15952" t="s">
        <v>45</v>
      </c>
      <c r="F15952" t="s">
        <v>304</v>
      </c>
      <c r="G15952" t="s">
        <v>54</v>
      </c>
      <c r="H15952" t="s">
        <v>308</v>
      </c>
      <c r="I15952" t="s">
        <v>714</v>
      </c>
      <c r="J15952" s="10">
        <v>20000</v>
      </c>
    </row>
    <row r="15953" spans="1:10" hidden="1" x14ac:dyDescent="0.25">
      <c r="A15953" t="s">
        <v>51</v>
      </c>
      <c r="B15953" t="s">
        <v>128</v>
      </c>
      <c r="C15953">
        <v>2025</v>
      </c>
      <c r="D15953" t="s">
        <v>58</v>
      </c>
      <c r="E15953" t="s">
        <v>45</v>
      </c>
      <c r="F15953" t="s">
        <v>304</v>
      </c>
      <c r="G15953" t="s">
        <v>54</v>
      </c>
      <c r="H15953" t="s">
        <v>308</v>
      </c>
      <c r="I15953" t="s">
        <v>817</v>
      </c>
      <c r="J15953" s="10">
        <v>65500</v>
      </c>
    </row>
    <row r="15954" spans="1:10" hidden="1" x14ac:dyDescent="0.25">
      <c r="A15954" t="s">
        <v>51</v>
      </c>
      <c r="B15954" t="s">
        <v>128</v>
      </c>
      <c r="C15954">
        <v>2025</v>
      </c>
      <c r="D15954" t="s">
        <v>58</v>
      </c>
      <c r="E15954" t="s">
        <v>45</v>
      </c>
      <c r="F15954" t="s">
        <v>304</v>
      </c>
      <c r="G15954" t="s">
        <v>54</v>
      </c>
      <c r="H15954" t="s">
        <v>309</v>
      </c>
      <c r="I15954" t="s">
        <v>520</v>
      </c>
      <c r="J15954" s="3">
        <v>341667</v>
      </c>
    </row>
    <row r="15955" spans="1:10" hidden="1" x14ac:dyDescent="0.25">
      <c r="A15955" t="s">
        <v>51</v>
      </c>
      <c r="B15955" t="s">
        <v>128</v>
      </c>
      <c r="C15955">
        <v>2025</v>
      </c>
      <c r="D15955" t="s">
        <v>58</v>
      </c>
      <c r="E15955" t="s">
        <v>45</v>
      </c>
      <c r="F15955" t="s">
        <v>304</v>
      </c>
      <c r="G15955" t="s">
        <v>54</v>
      </c>
      <c r="H15955" t="s">
        <v>309</v>
      </c>
      <c r="I15955" t="s">
        <v>592</v>
      </c>
      <c r="J15955" s="10">
        <v>500000</v>
      </c>
    </row>
    <row r="15956" spans="1:10" hidden="1" x14ac:dyDescent="0.25">
      <c r="A15956" t="s">
        <v>51</v>
      </c>
      <c r="B15956" t="s">
        <v>128</v>
      </c>
      <c r="C15956">
        <v>2025</v>
      </c>
      <c r="D15956" t="s">
        <v>58</v>
      </c>
      <c r="E15956" t="s">
        <v>45</v>
      </c>
      <c r="F15956" t="s">
        <v>304</v>
      </c>
      <c r="G15956" t="s">
        <v>54</v>
      </c>
      <c r="H15956" t="s">
        <v>309</v>
      </c>
      <c r="I15956" t="s">
        <v>704</v>
      </c>
      <c r="J15956" s="3">
        <v>333333</v>
      </c>
    </row>
    <row r="15957" spans="1:10" hidden="1" x14ac:dyDescent="0.25">
      <c r="A15957" t="s">
        <v>51</v>
      </c>
      <c r="B15957" t="s">
        <v>128</v>
      </c>
      <c r="C15957">
        <v>2025</v>
      </c>
      <c r="D15957" t="s">
        <v>58</v>
      </c>
      <c r="E15957" t="s">
        <v>45</v>
      </c>
      <c r="F15957" t="s">
        <v>304</v>
      </c>
      <c r="G15957" t="s">
        <v>54</v>
      </c>
      <c r="H15957" t="s">
        <v>309</v>
      </c>
      <c r="I15957" t="s">
        <v>714</v>
      </c>
      <c r="J15957" s="10">
        <v>166667</v>
      </c>
    </row>
    <row r="15958" spans="1:10" hidden="1" x14ac:dyDescent="0.25">
      <c r="A15958" t="s">
        <v>51</v>
      </c>
      <c r="B15958" t="s">
        <v>128</v>
      </c>
      <c r="C15958">
        <v>2025</v>
      </c>
      <c r="D15958" t="s">
        <v>58</v>
      </c>
      <c r="E15958" t="s">
        <v>45</v>
      </c>
      <c r="F15958" t="s">
        <v>304</v>
      </c>
      <c r="G15958" t="s">
        <v>54</v>
      </c>
      <c r="H15958" t="s">
        <v>309</v>
      </c>
      <c r="I15958" t="s">
        <v>817</v>
      </c>
      <c r="J15958" s="10">
        <v>545833</v>
      </c>
    </row>
    <row r="15959" spans="1:10" hidden="1" x14ac:dyDescent="0.25">
      <c r="A15959" t="s">
        <v>51</v>
      </c>
      <c r="B15959" t="s">
        <v>128</v>
      </c>
      <c r="C15959">
        <v>2025</v>
      </c>
      <c r="D15959" t="s">
        <v>58</v>
      </c>
      <c r="E15959" t="s">
        <v>45</v>
      </c>
      <c r="F15959" t="s">
        <v>304</v>
      </c>
      <c r="G15959" t="s">
        <v>54</v>
      </c>
      <c r="H15959" t="s">
        <v>310</v>
      </c>
      <c r="I15959" t="s">
        <v>520</v>
      </c>
      <c r="J15959" s="3">
        <v>170833</v>
      </c>
    </row>
    <row r="15960" spans="1:10" hidden="1" x14ac:dyDescent="0.25">
      <c r="A15960" t="s">
        <v>51</v>
      </c>
      <c r="B15960" t="s">
        <v>128</v>
      </c>
      <c r="C15960">
        <v>2025</v>
      </c>
      <c r="D15960" t="s">
        <v>58</v>
      </c>
      <c r="E15960" t="s">
        <v>45</v>
      </c>
      <c r="F15960" t="s">
        <v>304</v>
      </c>
      <c r="G15960" t="s">
        <v>54</v>
      </c>
      <c r="H15960" t="s">
        <v>310</v>
      </c>
      <c r="I15960" t="s">
        <v>592</v>
      </c>
      <c r="J15960" s="10">
        <v>250000</v>
      </c>
    </row>
    <row r="15961" spans="1:10" hidden="1" x14ac:dyDescent="0.25">
      <c r="A15961" t="s">
        <v>51</v>
      </c>
      <c r="B15961" t="s">
        <v>128</v>
      </c>
      <c r="C15961">
        <v>2025</v>
      </c>
      <c r="D15961" t="s">
        <v>58</v>
      </c>
      <c r="E15961" t="s">
        <v>45</v>
      </c>
      <c r="F15961" t="s">
        <v>304</v>
      </c>
      <c r="G15961" t="s">
        <v>54</v>
      </c>
      <c r="H15961" t="s">
        <v>310</v>
      </c>
      <c r="I15961" t="s">
        <v>704</v>
      </c>
      <c r="J15961" s="3">
        <v>166667</v>
      </c>
    </row>
    <row r="15962" spans="1:10" hidden="1" x14ac:dyDescent="0.25">
      <c r="A15962" t="s">
        <v>51</v>
      </c>
      <c r="B15962" t="s">
        <v>128</v>
      </c>
      <c r="C15962">
        <v>2025</v>
      </c>
      <c r="D15962" t="s">
        <v>58</v>
      </c>
      <c r="E15962" t="s">
        <v>45</v>
      </c>
      <c r="F15962" t="s">
        <v>304</v>
      </c>
      <c r="G15962" t="s">
        <v>54</v>
      </c>
      <c r="H15962" t="s">
        <v>310</v>
      </c>
      <c r="I15962" t="s">
        <v>714</v>
      </c>
      <c r="J15962" s="10">
        <v>75000</v>
      </c>
    </row>
    <row r="15963" spans="1:10" hidden="1" x14ac:dyDescent="0.25">
      <c r="A15963" t="s">
        <v>51</v>
      </c>
      <c r="B15963" t="s">
        <v>128</v>
      </c>
      <c r="C15963">
        <v>2025</v>
      </c>
      <c r="D15963" t="s">
        <v>58</v>
      </c>
      <c r="E15963" t="s">
        <v>45</v>
      </c>
      <c r="F15963" t="s">
        <v>304</v>
      </c>
      <c r="G15963" t="s">
        <v>54</v>
      </c>
      <c r="H15963" t="s">
        <v>310</v>
      </c>
      <c r="I15963" t="s">
        <v>817</v>
      </c>
      <c r="J15963" s="10">
        <v>272917</v>
      </c>
    </row>
    <row r="15964" spans="1:10" hidden="1" x14ac:dyDescent="0.25">
      <c r="A15964" t="s">
        <v>51</v>
      </c>
      <c r="B15964" t="s">
        <v>128</v>
      </c>
      <c r="C15964">
        <v>2025</v>
      </c>
      <c r="D15964" t="s">
        <v>58</v>
      </c>
      <c r="E15964" t="s">
        <v>45</v>
      </c>
      <c r="F15964" t="s">
        <v>304</v>
      </c>
      <c r="G15964" t="s">
        <v>54</v>
      </c>
      <c r="H15964" t="s">
        <v>332</v>
      </c>
    </row>
    <row r="15965" spans="1:10" hidden="1" x14ac:dyDescent="0.25">
      <c r="A15965" t="s">
        <v>51</v>
      </c>
      <c r="B15965" t="s">
        <v>128</v>
      </c>
      <c r="C15965">
        <v>2025</v>
      </c>
      <c r="D15965" t="s">
        <v>58</v>
      </c>
      <c r="E15965" t="s">
        <v>45</v>
      </c>
      <c r="F15965" t="s">
        <v>304</v>
      </c>
      <c r="G15965" t="s">
        <v>54</v>
      </c>
      <c r="H15965" t="s">
        <v>828</v>
      </c>
      <c r="I15965" t="s">
        <v>714</v>
      </c>
      <c r="J15965" s="10">
        <v>200000</v>
      </c>
    </row>
    <row r="15966" spans="1:10" hidden="1" x14ac:dyDescent="0.25">
      <c r="A15966" t="s">
        <v>51</v>
      </c>
      <c r="B15966" t="s">
        <v>128</v>
      </c>
      <c r="C15966">
        <v>2025</v>
      </c>
      <c r="D15966" t="s">
        <v>58</v>
      </c>
      <c r="E15966" t="s">
        <v>45</v>
      </c>
      <c r="F15966" t="s">
        <v>304</v>
      </c>
      <c r="G15966" t="s">
        <v>54</v>
      </c>
      <c r="H15966" t="s">
        <v>828</v>
      </c>
      <c r="I15966" t="s">
        <v>817</v>
      </c>
      <c r="J15966" s="10">
        <v>200000</v>
      </c>
    </row>
    <row r="15967" spans="1:10" hidden="1" x14ac:dyDescent="0.25">
      <c r="A15967" t="s">
        <v>51</v>
      </c>
      <c r="B15967" t="s">
        <v>128</v>
      </c>
      <c r="C15967">
        <v>2025</v>
      </c>
      <c r="D15967" t="s">
        <v>58</v>
      </c>
      <c r="E15967" t="s">
        <v>45</v>
      </c>
      <c r="F15967" t="s">
        <v>304</v>
      </c>
      <c r="G15967" t="s">
        <v>54</v>
      </c>
      <c r="H15967" t="s">
        <v>453</v>
      </c>
      <c r="I15967" t="s">
        <v>520</v>
      </c>
    </row>
    <row r="15968" spans="1:10" hidden="1" x14ac:dyDescent="0.25">
      <c r="A15968" t="s">
        <v>51</v>
      </c>
      <c r="B15968" t="s">
        <v>128</v>
      </c>
      <c r="C15968">
        <v>2025</v>
      </c>
      <c r="D15968" t="s">
        <v>58</v>
      </c>
      <c r="E15968" t="s">
        <v>45</v>
      </c>
      <c r="F15968" t="s">
        <v>304</v>
      </c>
      <c r="G15968" t="s">
        <v>54</v>
      </c>
      <c r="H15968" t="s">
        <v>453</v>
      </c>
      <c r="I15968" t="s">
        <v>592</v>
      </c>
    </row>
    <row r="15969" spans="1:10" hidden="1" x14ac:dyDescent="0.25">
      <c r="A15969" t="s">
        <v>51</v>
      </c>
      <c r="B15969" t="s">
        <v>128</v>
      </c>
      <c r="C15969">
        <v>2025</v>
      </c>
      <c r="D15969" t="s">
        <v>58</v>
      </c>
      <c r="E15969" t="s">
        <v>45</v>
      </c>
      <c r="F15969" t="s">
        <v>304</v>
      </c>
      <c r="G15969" t="s">
        <v>54</v>
      </c>
      <c r="H15969" t="s">
        <v>312</v>
      </c>
    </row>
    <row r="15970" spans="1:10" hidden="1" x14ac:dyDescent="0.25">
      <c r="A15970" t="s">
        <v>51</v>
      </c>
      <c r="B15970" t="s">
        <v>128</v>
      </c>
      <c r="C15970">
        <v>2025</v>
      </c>
      <c r="D15970" t="s">
        <v>58</v>
      </c>
      <c r="E15970" t="s">
        <v>45</v>
      </c>
      <c r="F15970" t="s">
        <v>304</v>
      </c>
      <c r="G15970" t="s">
        <v>54</v>
      </c>
      <c r="H15970" t="s">
        <v>313</v>
      </c>
      <c r="I15970" t="s">
        <v>559</v>
      </c>
      <c r="J15970" s="3">
        <v>114669</v>
      </c>
    </row>
    <row r="15971" spans="1:10" hidden="1" x14ac:dyDescent="0.25">
      <c r="A15971" t="s">
        <v>51</v>
      </c>
      <c r="B15971" t="s">
        <v>128</v>
      </c>
      <c r="C15971">
        <v>2025</v>
      </c>
      <c r="D15971" t="s">
        <v>58</v>
      </c>
      <c r="E15971" t="s">
        <v>45</v>
      </c>
      <c r="F15971" t="s">
        <v>304</v>
      </c>
      <c r="G15971" t="s">
        <v>54</v>
      </c>
      <c r="H15971" t="s">
        <v>593</v>
      </c>
      <c r="I15971" t="s">
        <v>514</v>
      </c>
    </row>
    <row r="15972" spans="1:10" hidden="1" x14ac:dyDescent="0.25">
      <c r="A15972" t="s">
        <v>51</v>
      </c>
      <c r="B15972" t="s">
        <v>128</v>
      </c>
      <c r="C15972">
        <v>2025</v>
      </c>
      <c r="D15972" t="s">
        <v>58</v>
      </c>
      <c r="E15972" t="s">
        <v>45</v>
      </c>
      <c r="F15972" t="s">
        <v>304</v>
      </c>
      <c r="G15972" t="s">
        <v>54</v>
      </c>
      <c r="H15972" t="s">
        <v>314</v>
      </c>
      <c r="I15972" t="s">
        <v>398</v>
      </c>
      <c r="J15972" s="3">
        <v>1730440</v>
      </c>
    </row>
    <row r="15973" spans="1:10" hidden="1" x14ac:dyDescent="0.25">
      <c r="A15973" t="s">
        <v>51</v>
      </c>
      <c r="B15973" t="s">
        <v>128</v>
      </c>
      <c r="C15973">
        <v>2025</v>
      </c>
      <c r="D15973" t="s">
        <v>58</v>
      </c>
      <c r="E15973" t="s">
        <v>45</v>
      </c>
      <c r="F15973" t="s">
        <v>304</v>
      </c>
      <c r="G15973" t="s">
        <v>54</v>
      </c>
      <c r="H15973" t="s">
        <v>314</v>
      </c>
      <c r="I15973" t="s">
        <v>810</v>
      </c>
      <c r="J15973" s="3">
        <v>216000</v>
      </c>
    </row>
    <row r="15974" spans="1:10" hidden="1" x14ac:dyDescent="0.25">
      <c r="A15974" t="s">
        <v>51</v>
      </c>
      <c r="B15974" t="s">
        <v>128</v>
      </c>
      <c r="C15974">
        <v>2025</v>
      </c>
      <c r="D15974" t="s">
        <v>58</v>
      </c>
      <c r="E15974" t="s">
        <v>45</v>
      </c>
      <c r="F15974" t="s">
        <v>304</v>
      </c>
      <c r="G15974" t="s">
        <v>54</v>
      </c>
      <c r="H15974" t="s">
        <v>314</v>
      </c>
      <c r="I15974" t="s">
        <v>400</v>
      </c>
      <c r="J15974" s="3">
        <v>786100</v>
      </c>
    </row>
    <row r="15975" spans="1:10" hidden="1" x14ac:dyDescent="0.25">
      <c r="A15975" t="s">
        <v>51</v>
      </c>
      <c r="B15975" t="s">
        <v>128</v>
      </c>
      <c r="C15975">
        <v>2025</v>
      </c>
      <c r="D15975" t="s">
        <v>58</v>
      </c>
      <c r="E15975" t="s">
        <v>45</v>
      </c>
      <c r="F15975" t="s">
        <v>304</v>
      </c>
      <c r="G15975" t="s">
        <v>54</v>
      </c>
      <c r="H15975" t="s">
        <v>315</v>
      </c>
      <c r="I15975" t="s">
        <v>454</v>
      </c>
      <c r="J15975" s="3">
        <v>164100</v>
      </c>
    </row>
    <row r="15976" spans="1:10" hidden="1" x14ac:dyDescent="0.25">
      <c r="A15976" t="s">
        <v>51</v>
      </c>
      <c r="B15976" t="s">
        <v>128</v>
      </c>
      <c r="C15976">
        <v>2025</v>
      </c>
      <c r="D15976" t="s">
        <v>58</v>
      </c>
      <c r="E15976" t="s">
        <v>45</v>
      </c>
      <c r="F15976" t="s">
        <v>304</v>
      </c>
      <c r="G15976" t="s">
        <v>54</v>
      </c>
      <c r="H15976" t="s">
        <v>315</v>
      </c>
      <c r="I15976" t="s">
        <v>594</v>
      </c>
      <c r="J15976" s="3">
        <v>754000</v>
      </c>
    </row>
    <row r="15977" spans="1:10" hidden="1" x14ac:dyDescent="0.25">
      <c r="A15977" t="s">
        <v>51</v>
      </c>
      <c r="B15977" t="s">
        <v>128</v>
      </c>
      <c r="C15977">
        <v>2025</v>
      </c>
      <c r="D15977" t="s">
        <v>58</v>
      </c>
      <c r="E15977" t="s">
        <v>45</v>
      </c>
      <c r="F15977" t="s">
        <v>304</v>
      </c>
      <c r="G15977" t="s">
        <v>54</v>
      </c>
      <c r="H15977" t="s">
        <v>315</v>
      </c>
      <c r="I15977" t="s">
        <v>840</v>
      </c>
    </row>
    <row r="15978" spans="1:10" hidden="1" x14ac:dyDescent="0.25">
      <c r="A15978" t="s">
        <v>51</v>
      </c>
      <c r="B15978" t="s">
        <v>128</v>
      </c>
      <c r="C15978">
        <v>2025</v>
      </c>
      <c r="D15978" t="s">
        <v>58</v>
      </c>
      <c r="E15978" t="s">
        <v>45</v>
      </c>
      <c r="F15978" t="s">
        <v>304</v>
      </c>
      <c r="G15978" t="s">
        <v>54</v>
      </c>
      <c r="H15978" t="s">
        <v>841</v>
      </c>
      <c r="I15978" t="s">
        <v>842</v>
      </c>
    </row>
    <row r="15979" spans="1:10" hidden="1" x14ac:dyDescent="0.25">
      <c r="A15979" t="s">
        <v>51</v>
      </c>
      <c r="B15979" t="s">
        <v>128</v>
      </c>
      <c r="C15979">
        <v>2025</v>
      </c>
      <c r="D15979" t="s">
        <v>58</v>
      </c>
      <c r="E15979" t="s">
        <v>45</v>
      </c>
      <c r="F15979" t="s">
        <v>304</v>
      </c>
      <c r="G15979" t="s">
        <v>49</v>
      </c>
      <c r="H15979" t="s">
        <v>317</v>
      </c>
      <c r="I15979" t="s">
        <v>520</v>
      </c>
    </row>
    <row r="15980" spans="1:10" hidden="1" x14ac:dyDescent="0.25">
      <c r="A15980" t="s">
        <v>51</v>
      </c>
      <c r="B15980" t="s">
        <v>128</v>
      </c>
      <c r="C15980">
        <v>2025</v>
      </c>
      <c r="D15980" t="s">
        <v>58</v>
      </c>
      <c r="E15980" t="s">
        <v>45</v>
      </c>
      <c r="F15980" t="s">
        <v>50</v>
      </c>
      <c r="G15980" t="s">
        <v>56</v>
      </c>
      <c r="H15980" t="s">
        <v>124</v>
      </c>
      <c r="I15980" t="s">
        <v>401</v>
      </c>
      <c r="J15980" s="3">
        <v>143990</v>
      </c>
    </row>
    <row r="15981" spans="1:10" hidden="1" x14ac:dyDescent="0.25">
      <c r="A15981" t="s">
        <v>51</v>
      </c>
      <c r="B15981" t="s">
        <v>128</v>
      </c>
      <c r="C15981">
        <v>2025</v>
      </c>
      <c r="D15981" t="s">
        <v>58</v>
      </c>
      <c r="E15981" t="s">
        <v>45</v>
      </c>
      <c r="F15981" t="s">
        <v>50</v>
      </c>
      <c r="G15981" t="s">
        <v>56</v>
      </c>
      <c r="H15981" t="s">
        <v>124</v>
      </c>
      <c r="I15981" t="s">
        <v>819</v>
      </c>
    </row>
    <row r="15982" spans="1:10" hidden="1" x14ac:dyDescent="0.25">
      <c r="A15982" t="s">
        <v>51</v>
      </c>
      <c r="B15982" t="s">
        <v>128</v>
      </c>
      <c r="C15982">
        <v>2025</v>
      </c>
      <c r="D15982" t="s">
        <v>58</v>
      </c>
      <c r="E15982" t="s">
        <v>45</v>
      </c>
      <c r="F15982" t="s">
        <v>50</v>
      </c>
      <c r="G15982" t="s">
        <v>56</v>
      </c>
      <c r="H15982" t="s">
        <v>98</v>
      </c>
      <c r="I15982" t="s">
        <v>401</v>
      </c>
      <c r="J15982" s="3">
        <v>268500</v>
      </c>
    </row>
    <row r="15983" spans="1:10" hidden="1" x14ac:dyDescent="0.25">
      <c r="A15983" t="s">
        <v>51</v>
      </c>
      <c r="B15983" t="s">
        <v>128</v>
      </c>
      <c r="C15983">
        <v>2025</v>
      </c>
      <c r="D15983" t="s">
        <v>58</v>
      </c>
      <c r="E15983" t="s">
        <v>45</v>
      </c>
      <c r="F15983" t="s">
        <v>50</v>
      </c>
      <c r="G15983" t="s">
        <v>56</v>
      </c>
      <c r="H15983" t="s">
        <v>98</v>
      </c>
      <c r="I15983" t="s">
        <v>853</v>
      </c>
      <c r="J15983" s="10">
        <v>81000</v>
      </c>
    </row>
    <row r="15984" spans="1:10" hidden="1" x14ac:dyDescent="0.25">
      <c r="A15984" t="s">
        <v>51</v>
      </c>
      <c r="B15984" t="s">
        <v>128</v>
      </c>
      <c r="C15984">
        <v>2025</v>
      </c>
      <c r="D15984" t="s">
        <v>58</v>
      </c>
      <c r="E15984" t="s">
        <v>45</v>
      </c>
      <c r="F15984" t="s">
        <v>50</v>
      </c>
      <c r="G15984" t="s">
        <v>56</v>
      </c>
      <c r="H15984" t="s">
        <v>98</v>
      </c>
      <c r="I15984" t="s">
        <v>569</v>
      </c>
      <c r="J15984" s="3">
        <v>1003829</v>
      </c>
    </row>
    <row r="15985" spans="1:10" hidden="1" x14ac:dyDescent="0.25">
      <c r="A15985" t="s">
        <v>51</v>
      </c>
      <c r="B15985" t="s">
        <v>128</v>
      </c>
      <c r="C15985">
        <v>2025</v>
      </c>
      <c r="D15985" t="s">
        <v>58</v>
      </c>
      <c r="E15985" t="s">
        <v>45</v>
      </c>
      <c r="F15985" t="s">
        <v>50</v>
      </c>
      <c r="G15985" t="s">
        <v>56</v>
      </c>
      <c r="H15985" t="s">
        <v>265</v>
      </c>
      <c r="I15985" s="90" t="s">
        <v>400</v>
      </c>
      <c r="J15985" s="3"/>
    </row>
    <row r="15986" spans="1:10" hidden="1" x14ac:dyDescent="0.25">
      <c r="A15986" t="s">
        <v>51</v>
      </c>
      <c r="B15986" t="s">
        <v>128</v>
      </c>
      <c r="C15986">
        <v>2025</v>
      </c>
      <c r="D15986" t="s">
        <v>58</v>
      </c>
      <c r="E15986" t="s">
        <v>45</v>
      </c>
      <c r="F15986" t="s">
        <v>50</v>
      </c>
      <c r="G15986" t="s">
        <v>56</v>
      </c>
      <c r="H15986" t="s">
        <v>265</v>
      </c>
      <c r="I15986" t="s">
        <v>454</v>
      </c>
    </row>
    <row r="15987" spans="1:10" hidden="1" x14ac:dyDescent="0.25">
      <c r="A15987" t="s">
        <v>51</v>
      </c>
      <c r="B15987" t="s">
        <v>128</v>
      </c>
      <c r="C15987">
        <v>2025</v>
      </c>
      <c r="D15987" t="s">
        <v>58</v>
      </c>
      <c r="E15987" t="s">
        <v>45</v>
      </c>
      <c r="F15987" t="s">
        <v>50</v>
      </c>
      <c r="G15987" t="s">
        <v>56</v>
      </c>
      <c r="H15987" t="s">
        <v>265</v>
      </c>
      <c r="I15987" t="s">
        <v>675</v>
      </c>
    </row>
    <row r="15988" spans="1:10" hidden="1" x14ac:dyDescent="0.25">
      <c r="A15988" t="s">
        <v>51</v>
      </c>
      <c r="B15988" t="s">
        <v>128</v>
      </c>
      <c r="C15988">
        <v>2025</v>
      </c>
      <c r="D15988" t="s">
        <v>58</v>
      </c>
      <c r="E15988" t="s">
        <v>45</v>
      </c>
      <c r="F15988" t="s">
        <v>50</v>
      </c>
      <c r="G15988" t="s">
        <v>56</v>
      </c>
      <c r="H15988" t="s">
        <v>265</v>
      </c>
      <c r="I15988" t="s">
        <v>514</v>
      </c>
    </row>
    <row r="15989" spans="1:10" hidden="1" x14ac:dyDescent="0.25">
      <c r="A15989" t="s">
        <v>51</v>
      </c>
      <c r="B15989" t="s">
        <v>128</v>
      </c>
      <c r="C15989">
        <v>2025</v>
      </c>
      <c r="D15989" t="s">
        <v>58</v>
      </c>
      <c r="E15989" t="s">
        <v>45</v>
      </c>
      <c r="F15989" t="s">
        <v>50</v>
      </c>
      <c r="G15989" t="s">
        <v>56</v>
      </c>
      <c r="H15989" t="s">
        <v>914</v>
      </c>
      <c r="I15989" t="s">
        <v>853</v>
      </c>
    </row>
    <row r="15990" spans="1:10" hidden="1" x14ac:dyDescent="0.25">
      <c r="A15990" t="s">
        <v>51</v>
      </c>
      <c r="B15990" t="s">
        <v>128</v>
      </c>
      <c r="C15990">
        <v>2025</v>
      </c>
      <c r="D15990" t="s">
        <v>58</v>
      </c>
      <c r="E15990" t="s">
        <v>45</v>
      </c>
      <c r="F15990" t="s">
        <v>50</v>
      </c>
      <c r="G15990" t="s">
        <v>56</v>
      </c>
      <c r="H15990" t="s">
        <v>265</v>
      </c>
      <c r="I15990" t="s">
        <v>399</v>
      </c>
    </row>
    <row r="15991" spans="1:10" hidden="1" x14ac:dyDescent="0.25">
      <c r="A15991" t="s">
        <v>51</v>
      </c>
      <c r="B15991" t="s">
        <v>128</v>
      </c>
      <c r="C15991">
        <v>2025</v>
      </c>
      <c r="D15991" t="s">
        <v>58</v>
      </c>
      <c r="E15991" t="s">
        <v>45</v>
      </c>
      <c r="F15991" t="s">
        <v>50</v>
      </c>
      <c r="G15991" t="s">
        <v>56</v>
      </c>
      <c r="H15991" t="s">
        <v>265</v>
      </c>
      <c r="I15991" t="s">
        <v>403</v>
      </c>
    </row>
    <row r="15992" spans="1:10" hidden="1" x14ac:dyDescent="0.25">
      <c r="A15992" t="s">
        <v>51</v>
      </c>
      <c r="B15992" t="s">
        <v>128</v>
      </c>
      <c r="C15992">
        <v>2025</v>
      </c>
      <c r="D15992" t="s">
        <v>58</v>
      </c>
      <c r="E15992" t="s">
        <v>45</v>
      </c>
      <c r="F15992" t="s">
        <v>50</v>
      </c>
      <c r="G15992" t="s">
        <v>56</v>
      </c>
      <c r="H15992" t="s">
        <v>690</v>
      </c>
      <c r="I15992" t="s">
        <v>382</v>
      </c>
    </row>
    <row r="15993" spans="1:10" hidden="1" x14ac:dyDescent="0.25">
      <c r="A15993" t="s">
        <v>51</v>
      </c>
      <c r="B15993" t="s">
        <v>128</v>
      </c>
      <c r="C15993">
        <v>2025</v>
      </c>
      <c r="D15993" t="s">
        <v>58</v>
      </c>
      <c r="E15993" t="s">
        <v>45</v>
      </c>
      <c r="F15993" t="s">
        <v>50</v>
      </c>
      <c r="G15993" t="s">
        <v>56</v>
      </c>
      <c r="H15993" t="s">
        <v>690</v>
      </c>
      <c r="I15993" t="s">
        <v>576</v>
      </c>
    </row>
    <row r="15994" spans="1:10" hidden="1" x14ac:dyDescent="0.25">
      <c r="A15994" t="s">
        <v>51</v>
      </c>
      <c r="B15994" t="s">
        <v>128</v>
      </c>
      <c r="C15994">
        <v>2025</v>
      </c>
      <c r="D15994" t="s">
        <v>58</v>
      </c>
      <c r="E15994" t="s">
        <v>45</v>
      </c>
      <c r="F15994" t="s">
        <v>50</v>
      </c>
      <c r="G15994" t="s">
        <v>56</v>
      </c>
      <c r="H15994" t="s">
        <v>193</v>
      </c>
      <c r="I15994" t="s">
        <v>702</v>
      </c>
    </row>
    <row r="15995" spans="1:10" hidden="1" x14ac:dyDescent="0.25">
      <c r="A15995" t="s">
        <v>51</v>
      </c>
      <c r="B15995" t="s">
        <v>128</v>
      </c>
      <c r="C15995">
        <v>2025</v>
      </c>
      <c r="D15995" t="s">
        <v>58</v>
      </c>
      <c r="E15995" t="s">
        <v>45</v>
      </c>
      <c r="F15995" t="s">
        <v>50</v>
      </c>
      <c r="G15995" t="s">
        <v>56</v>
      </c>
      <c r="H15995" t="s">
        <v>193</v>
      </c>
      <c r="I15995" t="s">
        <v>408</v>
      </c>
    </row>
    <row r="15996" spans="1:10" hidden="1" x14ac:dyDescent="0.25">
      <c r="A15996" t="s">
        <v>51</v>
      </c>
      <c r="B15996" t="s">
        <v>128</v>
      </c>
      <c r="C15996">
        <v>2025</v>
      </c>
      <c r="D15996" t="s">
        <v>58</v>
      </c>
      <c r="E15996" t="s">
        <v>45</v>
      </c>
      <c r="F15996" t="s">
        <v>50</v>
      </c>
      <c r="G15996" t="s">
        <v>101</v>
      </c>
      <c r="H15996" t="s">
        <v>99</v>
      </c>
      <c r="I15996" t="s">
        <v>853</v>
      </c>
      <c r="J15996" s="3">
        <v>216240</v>
      </c>
    </row>
    <row r="15997" spans="1:10" hidden="1" x14ac:dyDescent="0.25">
      <c r="A15997" t="s">
        <v>51</v>
      </c>
      <c r="B15997" t="s">
        <v>128</v>
      </c>
      <c r="C15997">
        <v>2025</v>
      </c>
      <c r="D15997" t="s">
        <v>58</v>
      </c>
      <c r="E15997" t="s">
        <v>45</v>
      </c>
      <c r="F15997" t="s">
        <v>50</v>
      </c>
      <c r="G15997" t="s">
        <v>101</v>
      </c>
      <c r="H15997" t="s">
        <v>99</v>
      </c>
      <c r="I15997" t="s">
        <v>401</v>
      </c>
      <c r="J15997" s="3">
        <v>1306697.6399999999</v>
      </c>
    </row>
    <row r="15998" spans="1:10" hidden="1" x14ac:dyDescent="0.25">
      <c r="A15998" t="s">
        <v>51</v>
      </c>
      <c r="B15998" t="s">
        <v>128</v>
      </c>
      <c r="C15998">
        <v>2025</v>
      </c>
      <c r="D15998" t="s">
        <v>58</v>
      </c>
      <c r="E15998" t="s">
        <v>45</v>
      </c>
      <c r="F15998" t="s">
        <v>50</v>
      </c>
      <c r="G15998" t="s">
        <v>49</v>
      </c>
      <c r="H15998" t="s">
        <v>829</v>
      </c>
      <c r="I15998" t="s">
        <v>422</v>
      </c>
    </row>
    <row r="15999" spans="1:10" hidden="1" x14ac:dyDescent="0.25">
      <c r="A15999" t="s">
        <v>51</v>
      </c>
      <c r="B15999" t="s">
        <v>128</v>
      </c>
      <c r="C15999">
        <v>2025</v>
      </c>
      <c r="D15999" t="s">
        <v>58</v>
      </c>
      <c r="E15999" t="s">
        <v>45</v>
      </c>
      <c r="F15999" t="s">
        <v>50</v>
      </c>
      <c r="G15999" t="s">
        <v>101</v>
      </c>
      <c r="H15999" t="s">
        <v>255</v>
      </c>
      <c r="I15999" s="90" t="s">
        <v>978</v>
      </c>
      <c r="J15999" s="3">
        <v>13286.74</v>
      </c>
    </row>
    <row r="16000" spans="1:10" hidden="1" x14ac:dyDescent="0.25">
      <c r="A16000" t="s">
        <v>51</v>
      </c>
      <c r="B16000" t="s">
        <v>128</v>
      </c>
      <c r="C16000">
        <v>2025</v>
      </c>
      <c r="D16000" t="s">
        <v>58</v>
      </c>
      <c r="E16000" t="s">
        <v>45</v>
      </c>
      <c r="F16000" t="s">
        <v>50</v>
      </c>
      <c r="G16000" t="s">
        <v>101</v>
      </c>
      <c r="H16000" t="s">
        <v>255</v>
      </c>
      <c r="I16000" s="90" t="s">
        <v>975</v>
      </c>
      <c r="J16000" s="3">
        <v>69223</v>
      </c>
    </row>
    <row r="16001" spans="1:10" hidden="1" x14ac:dyDescent="0.25">
      <c r="A16001" t="s">
        <v>51</v>
      </c>
      <c r="B16001" t="s">
        <v>128</v>
      </c>
      <c r="C16001">
        <v>2025</v>
      </c>
      <c r="D16001" t="s">
        <v>58</v>
      </c>
      <c r="E16001" t="s">
        <v>45</v>
      </c>
      <c r="F16001" t="s">
        <v>50</v>
      </c>
      <c r="G16001" t="s">
        <v>101</v>
      </c>
      <c r="H16001" t="s">
        <v>255</v>
      </c>
      <c r="I16001" s="90" t="s">
        <v>907</v>
      </c>
      <c r="J16001" s="3"/>
    </row>
    <row r="16002" spans="1:10" hidden="1" x14ac:dyDescent="0.25">
      <c r="A16002" t="s">
        <v>51</v>
      </c>
      <c r="B16002" t="s">
        <v>128</v>
      </c>
      <c r="C16002">
        <v>2025</v>
      </c>
      <c r="D16002" t="s">
        <v>58</v>
      </c>
      <c r="E16002" t="s">
        <v>45</v>
      </c>
      <c r="F16002" t="s">
        <v>50</v>
      </c>
      <c r="G16002" t="s">
        <v>101</v>
      </c>
      <c r="H16002" t="s">
        <v>255</v>
      </c>
      <c r="I16002" s="90" t="s">
        <v>909</v>
      </c>
      <c r="J16002" s="3"/>
    </row>
    <row r="16003" spans="1:10" hidden="1" x14ac:dyDescent="0.25">
      <c r="A16003" t="s">
        <v>51</v>
      </c>
      <c r="B16003" t="s">
        <v>128</v>
      </c>
      <c r="C16003">
        <v>2025</v>
      </c>
      <c r="D16003" t="s">
        <v>58</v>
      </c>
      <c r="E16003" t="s">
        <v>45</v>
      </c>
      <c r="F16003" t="s">
        <v>50</v>
      </c>
      <c r="G16003" t="s">
        <v>101</v>
      </c>
      <c r="H16003" t="s">
        <v>255</v>
      </c>
      <c r="I16003" s="90" t="s">
        <v>919</v>
      </c>
      <c r="J16003" s="3"/>
    </row>
    <row r="16004" spans="1:10" hidden="1" x14ac:dyDescent="0.25">
      <c r="A16004" t="s">
        <v>51</v>
      </c>
      <c r="B16004" t="s">
        <v>128</v>
      </c>
      <c r="C16004">
        <v>2025</v>
      </c>
      <c r="D16004" t="s">
        <v>58</v>
      </c>
      <c r="E16004" t="s">
        <v>45</v>
      </c>
      <c r="F16004" t="s">
        <v>50</v>
      </c>
      <c r="G16004" t="s">
        <v>101</v>
      </c>
      <c r="H16004" t="s">
        <v>255</v>
      </c>
      <c r="I16004" t="s">
        <v>827</v>
      </c>
    </row>
    <row r="16005" spans="1:10" hidden="1" x14ac:dyDescent="0.25">
      <c r="A16005" t="s">
        <v>51</v>
      </c>
      <c r="B16005" t="s">
        <v>128</v>
      </c>
      <c r="C16005">
        <v>2025</v>
      </c>
      <c r="D16005" t="s">
        <v>58</v>
      </c>
      <c r="E16005" t="s">
        <v>45</v>
      </c>
      <c r="F16005" t="s">
        <v>50</v>
      </c>
      <c r="G16005" t="s">
        <v>101</v>
      </c>
      <c r="H16005" t="s">
        <v>255</v>
      </c>
      <c r="I16005" t="s">
        <v>900</v>
      </c>
      <c r="J16005" s="3"/>
    </row>
    <row r="16006" spans="1:10" hidden="1" x14ac:dyDescent="0.25">
      <c r="A16006" t="s">
        <v>51</v>
      </c>
      <c r="B16006" t="s">
        <v>128</v>
      </c>
      <c r="C16006">
        <v>2025</v>
      </c>
      <c r="D16006" t="s">
        <v>58</v>
      </c>
      <c r="E16006" t="s">
        <v>45</v>
      </c>
      <c r="F16006" t="s">
        <v>50</v>
      </c>
      <c r="G16006" t="s">
        <v>101</v>
      </c>
      <c r="H16006" t="s">
        <v>255</v>
      </c>
      <c r="I16006" t="s">
        <v>902</v>
      </c>
      <c r="J16006" s="3"/>
    </row>
    <row r="16007" spans="1:10" hidden="1" x14ac:dyDescent="0.25">
      <c r="A16007" t="s">
        <v>51</v>
      </c>
      <c r="B16007" t="s">
        <v>128</v>
      </c>
      <c r="C16007">
        <v>2025</v>
      </c>
      <c r="D16007" t="s">
        <v>58</v>
      </c>
      <c r="E16007" t="s">
        <v>45</v>
      </c>
      <c r="F16007" t="s">
        <v>50</v>
      </c>
      <c r="G16007" t="s">
        <v>101</v>
      </c>
      <c r="H16007" t="s">
        <v>255</v>
      </c>
      <c r="I16007" t="s">
        <v>822</v>
      </c>
      <c r="J16007" s="3"/>
    </row>
    <row r="16008" spans="1:10" hidden="1" x14ac:dyDescent="0.25">
      <c r="A16008" t="s">
        <v>51</v>
      </c>
      <c r="B16008" t="s">
        <v>128</v>
      </c>
      <c r="C16008">
        <v>2025</v>
      </c>
      <c r="D16008" t="s">
        <v>58</v>
      </c>
      <c r="E16008" t="s">
        <v>45</v>
      </c>
      <c r="F16008" t="s">
        <v>50</v>
      </c>
      <c r="G16008" t="s">
        <v>101</v>
      </c>
      <c r="H16008" t="s">
        <v>254</v>
      </c>
    </row>
    <row r="16009" spans="1:10" hidden="1" x14ac:dyDescent="0.25">
      <c r="A16009" t="s">
        <v>51</v>
      </c>
      <c r="B16009" t="s">
        <v>128</v>
      </c>
      <c r="C16009">
        <v>2025</v>
      </c>
      <c r="D16009" t="s">
        <v>58</v>
      </c>
      <c r="E16009" t="s">
        <v>45</v>
      </c>
      <c r="F16009" t="s">
        <v>50</v>
      </c>
      <c r="G16009" t="s">
        <v>101</v>
      </c>
      <c r="H16009" t="s">
        <v>255</v>
      </c>
      <c r="I16009" t="s">
        <v>671</v>
      </c>
    </row>
    <row r="16010" spans="1:10" hidden="1" x14ac:dyDescent="0.25">
      <c r="A16010" t="s">
        <v>51</v>
      </c>
      <c r="B16010" t="s">
        <v>128</v>
      </c>
      <c r="C16010">
        <v>2025</v>
      </c>
      <c r="D16010" t="s">
        <v>58</v>
      </c>
      <c r="E16010" t="s">
        <v>45</v>
      </c>
      <c r="F16010" t="s">
        <v>50</v>
      </c>
      <c r="G16010" t="s">
        <v>101</v>
      </c>
      <c r="H16010" t="s">
        <v>678</v>
      </c>
      <c r="I16010" s="90" t="s">
        <v>403</v>
      </c>
      <c r="J16010" s="3">
        <f>3106.8-61.19</f>
        <v>3045.61</v>
      </c>
    </row>
    <row r="16011" spans="1:10" hidden="1" x14ac:dyDescent="0.25">
      <c r="A16011" t="s">
        <v>51</v>
      </c>
      <c r="B16011" t="s">
        <v>128</v>
      </c>
      <c r="C16011">
        <v>2025</v>
      </c>
      <c r="D16011" t="s">
        <v>58</v>
      </c>
      <c r="E16011" t="s">
        <v>45</v>
      </c>
      <c r="F16011" t="s">
        <v>50</v>
      </c>
      <c r="G16011" t="s">
        <v>101</v>
      </c>
      <c r="H16011" t="s">
        <v>678</v>
      </c>
      <c r="I16011" t="s">
        <v>465</v>
      </c>
    </row>
    <row r="16012" spans="1:10" hidden="1" x14ac:dyDescent="0.25">
      <c r="A16012" t="s">
        <v>51</v>
      </c>
      <c r="B16012" t="s">
        <v>128</v>
      </c>
      <c r="C16012">
        <v>2025</v>
      </c>
      <c r="D16012" t="s">
        <v>58</v>
      </c>
      <c r="E16012" t="s">
        <v>45</v>
      </c>
      <c r="F16012" t="s">
        <v>50</v>
      </c>
      <c r="G16012" t="s">
        <v>101</v>
      </c>
      <c r="H16012" t="s">
        <v>678</v>
      </c>
      <c r="I16012" t="s">
        <v>398</v>
      </c>
    </row>
    <row r="16013" spans="1:10" hidden="1" x14ac:dyDescent="0.25">
      <c r="A16013" t="s">
        <v>51</v>
      </c>
      <c r="B16013" t="s">
        <v>128</v>
      </c>
      <c r="C16013">
        <v>2025</v>
      </c>
      <c r="D16013" t="s">
        <v>58</v>
      </c>
      <c r="E16013" t="s">
        <v>45</v>
      </c>
      <c r="F16013" t="s">
        <v>50</v>
      </c>
      <c r="G16013" t="s">
        <v>101</v>
      </c>
      <c r="H16013" t="s">
        <v>678</v>
      </c>
      <c r="I16013" t="s">
        <v>503</v>
      </c>
    </row>
    <row r="16014" spans="1:10" hidden="1" x14ac:dyDescent="0.25">
      <c r="A16014" t="s">
        <v>51</v>
      </c>
      <c r="B16014" t="s">
        <v>128</v>
      </c>
      <c r="C16014">
        <v>2025</v>
      </c>
      <c r="D16014" t="s">
        <v>58</v>
      </c>
      <c r="E16014" t="s">
        <v>45</v>
      </c>
      <c r="F16014" t="s">
        <v>50</v>
      </c>
      <c r="G16014" t="s">
        <v>101</v>
      </c>
      <c r="H16014" t="s">
        <v>678</v>
      </c>
      <c r="I16014" t="s">
        <v>384</v>
      </c>
    </row>
    <row r="16015" spans="1:10" hidden="1" x14ac:dyDescent="0.25">
      <c r="A16015" t="s">
        <v>51</v>
      </c>
      <c r="B16015" t="s">
        <v>128</v>
      </c>
      <c r="C16015">
        <v>2025</v>
      </c>
      <c r="D16015" t="s">
        <v>58</v>
      </c>
      <c r="E16015" t="s">
        <v>45</v>
      </c>
      <c r="F16015" t="s">
        <v>50</v>
      </c>
      <c r="G16015" t="s">
        <v>101</v>
      </c>
      <c r="H16015" t="s">
        <v>678</v>
      </c>
      <c r="I16015" t="s">
        <v>414</v>
      </c>
    </row>
    <row r="16016" spans="1:10" hidden="1" x14ac:dyDescent="0.25">
      <c r="A16016" t="s">
        <v>51</v>
      </c>
      <c r="B16016" t="s">
        <v>128</v>
      </c>
      <c r="C16016">
        <v>2025</v>
      </c>
      <c r="D16016" t="s">
        <v>58</v>
      </c>
      <c r="E16016" t="s">
        <v>45</v>
      </c>
      <c r="F16016" t="s">
        <v>50</v>
      </c>
      <c r="G16016" t="s">
        <v>101</v>
      </c>
      <c r="H16016" t="s">
        <v>678</v>
      </c>
      <c r="I16016" t="s">
        <v>409</v>
      </c>
    </row>
    <row r="16017" spans="1:10" hidden="1" x14ac:dyDescent="0.25">
      <c r="A16017" t="s">
        <v>51</v>
      </c>
      <c r="B16017" t="s">
        <v>128</v>
      </c>
      <c r="C16017">
        <v>2025</v>
      </c>
      <c r="D16017" t="s">
        <v>58</v>
      </c>
      <c r="E16017" t="s">
        <v>45</v>
      </c>
      <c r="F16017" t="s">
        <v>50</v>
      </c>
      <c r="G16017" t="s">
        <v>101</v>
      </c>
      <c r="H16017" t="s">
        <v>678</v>
      </c>
      <c r="I16017" t="s">
        <v>417</v>
      </c>
    </row>
    <row r="16018" spans="1:10" hidden="1" x14ac:dyDescent="0.25">
      <c r="A16018" t="s">
        <v>51</v>
      </c>
      <c r="B16018" t="s">
        <v>128</v>
      </c>
      <c r="C16018">
        <v>2025</v>
      </c>
      <c r="D16018" t="s">
        <v>58</v>
      </c>
      <c r="E16018" t="s">
        <v>45</v>
      </c>
      <c r="F16018" t="s">
        <v>50</v>
      </c>
      <c r="G16018" t="s">
        <v>101</v>
      </c>
      <c r="H16018" t="s">
        <v>678</v>
      </c>
      <c r="I16018" t="s">
        <v>505</v>
      </c>
    </row>
    <row r="16019" spans="1:10" hidden="1" x14ac:dyDescent="0.25">
      <c r="A16019" t="s">
        <v>51</v>
      </c>
      <c r="B16019" t="s">
        <v>128</v>
      </c>
      <c r="C16019">
        <v>2025</v>
      </c>
      <c r="D16019" t="s">
        <v>58</v>
      </c>
      <c r="E16019" t="s">
        <v>45</v>
      </c>
      <c r="F16019" t="s">
        <v>50</v>
      </c>
      <c r="G16019" t="s">
        <v>101</v>
      </c>
      <c r="H16019" t="s">
        <v>678</v>
      </c>
      <c r="I16019" t="s">
        <v>403</v>
      </c>
      <c r="J16019" s="3"/>
    </row>
    <row r="16020" spans="1:10" hidden="1" x14ac:dyDescent="0.25">
      <c r="A16020" t="s">
        <v>51</v>
      </c>
      <c r="B16020" t="s">
        <v>128</v>
      </c>
      <c r="C16020">
        <v>2025</v>
      </c>
      <c r="D16020" t="s">
        <v>58</v>
      </c>
      <c r="E16020" t="s">
        <v>45</v>
      </c>
      <c r="F16020" t="s">
        <v>50</v>
      </c>
      <c r="G16020" t="s">
        <v>101</v>
      </c>
      <c r="H16020" t="s">
        <v>678</v>
      </c>
      <c r="I16020" t="s">
        <v>457</v>
      </c>
    </row>
    <row r="16021" spans="1:10" hidden="1" x14ac:dyDescent="0.25">
      <c r="A16021" t="s">
        <v>51</v>
      </c>
      <c r="B16021" t="s">
        <v>128</v>
      </c>
      <c r="C16021">
        <v>2025</v>
      </c>
      <c r="D16021" t="s">
        <v>58</v>
      </c>
      <c r="E16021" t="s">
        <v>45</v>
      </c>
      <c r="F16021" t="s">
        <v>50</v>
      </c>
      <c r="G16021" t="s">
        <v>101</v>
      </c>
      <c r="H16021" t="s">
        <v>678</v>
      </c>
    </row>
    <row r="16022" spans="1:10" hidden="1" x14ac:dyDescent="0.25">
      <c r="A16022" t="s">
        <v>51</v>
      </c>
      <c r="B16022" t="s">
        <v>128</v>
      </c>
      <c r="C16022">
        <v>2025</v>
      </c>
      <c r="D16022" t="s">
        <v>58</v>
      </c>
      <c r="E16022" t="s">
        <v>45</v>
      </c>
      <c r="F16022" t="s">
        <v>50</v>
      </c>
      <c r="G16022" t="s">
        <v>101</v>
      </c>
      <c r="H16022" t="s">
        <v>678</v>
      </c>
    </row>
    <row r="16023" spans="1:10" hidden="1" x14ac:dyDescent="0.25">
      <c r="A16023" t="s">
        <v>51</v>
      </c>
      <c r="B16023" t="s">
        <v>128</v>
      </c>
      <c r="C16023">
        <v>2025</v>
      </c>
      <c r="D16023" t="s">
        <v>58</v>
      </c>
      <c r="E16023" t="s">
        <v>45</v>
      </c>
      <c r="F16023" t="s">
        <v>50</v>
      </c>
      <c r="G16023" t="s">
        <v>101</v>
      </c>
      <c r="H16023" t="s">
        <v>30</v>
      </c>
      <c r="I16023" t="s">
        <v>824</v>
      </c>
    </row>
    <row r="16024" spans="1:10" hidden="1" x14ac:dyDescent="0.25">
      <c r="A16024" t="s">
        <v>51</v>
      </c>
      <c r="B16024" t="s">
        <v>128</v>
      </c>
      <c r="C16024">
        <v>2025</v>
      </c>
      <c r="D16024" t="s">
        <v>58</v>
      </c>
      <c r="E16024" t="s">
        <v>45</v>
      </c>
      <c r="F16024" t="s">
        <v>50</v>
      </c>
      <c r="G16024" t="s">
        <v>101</v>
      </c>
      <c r="H16024" t="s">
        <v>30</v>
      </c>
      <c r="I16024" t="s">
        <v>417</v>
      </c>
    </row>
    <row r="16025" spans="1:10" hidden="1" x14ac:dyDescent="0.25">
      <c r="A16025" t="s">
        <v>51</v>
      </c>
      <c r="B16025" t="s">
        <v>128</v>
      </c>
      <c r="C16025">
        <v>2025</v>
      </c>
      <c r="D16025" t="s">
        <v>58</v>
      </c>
      <c r="E16025" t="s">
        <v>45</v>
      </c>
      <c r="F16025" t="s">
        <v>50</v>
      </c>
      <c r="G16025" t="s">
        <v>101</v>
      </c>
      <c r="H16025" t="s">
        <v>30</v>
      </c>
      <c r="I16025" t="s">
        <v>843</v>
      </c>
    </row>
    <row r="16026" spans="1:10" hidden="1" x14ac:dyDescent="0.25">
      <c r="A16026" t="s">
        <v>51</v>
      </c>
      <c r="B16026" t="s">
        <v>128</v>
      </c>
      <c r="C16026">
        <v>2025</v>
      </c>
      <c r="D16026" t="s">
        <v>58</v>
      </c>
      <c r="E16026" t="s">
        <v>45</v>
      </c>
      <c r="F16026" t="s">
        <v>50</v>
      </c>
      <c r="G16026" t="s">
        <v>101</v>
      </c>
      <c r="H16026" t="s">
        <v>30</v>
      </c>
      <c r="I16026" t="s">
        <v>668</v>
      </c>
    </row>
    <row r="16027" spans="1:10" hidden="1" x14ac:dyDescent="0.25">
      <c r="A16027" t="s">
        <v>51</v>
      </c>
      <c r="B16027" t="s">
        <v>128</v>
      </c>
      <c r="C16027">
        <v>2025</v>
      </c>
      <c r="D16027" t="s">
        <v>58</v>
      </c>
      <c r="E16027" t="s">
        <v>45</v>
      </c>
      <c r="F16027" t="s">
        <v>50</v>
      </c>
      <c r="G16027" t="s">
        <v>101</v>
      </c>
      <c r="H16027" t="s">
        <v>30</v>
      </c>
      <c r="I16027" s="90" t="s">
        <v>455</v>
      </c>
      <c r="J16027" s="3"/>
    </row>
    <row r="16028" spans="1:10" hidden="1" x14ac:dyDescent="0.25">
      <c r="A16028" t="s">
        <v>51</v>
      </c>
      <c r="B16028" t="s">
        <v>128</v>
      </c>
      <c r="C16028">
        <v>2025</v>
      </c>
      <c r="D16028" t="s">
        <v>58</v>
      </c>
      <c r="E16028" t="s">
        <v>45</v>
      </c>
      <c r="F16028" t="s">
        <v>50</v>
      </c>
      <c r="G16028" t="s">
        <v>101</v>
      </c>
      <c r="H16028" t="s">
        <v>30</v>
      </c>
      <c r="I16028" s="90" t="s">
        <v>412</v>
      </c>
      <c r="J16028" s="3"/>
    </row>
    <row r="16029" spans="1:10" hidden="1" x14ac:dyDescent="0.25">
      <c r="A16029" t="s">
        <v>51</v>
      </c>
      <c r="B16029" t="s">
        <v>128</v>
      </c>
      <c r="C16029">
        <v>2025</v>
      </c>
      <c r="D16029" t="s">
        <v>58</v>
      </c>
      <c r="E16029" t="s">
        <v>45</v>
      </c>
      <c r="F16029" t="s">
        <v>50</v>
      </c>
      <c r="G16029" t="s">
        <v>101</v>
      </c>
      <c r="H16029" t="s">
        <v>30</v>
      </c>
      <c r="I16029" s="90" t="s">
        <v>544</v>
      </c>
      <c r="J16029" s="3">
        <v>110150</v>
      </c>
    </row>
    <row r="16030" spans="1:10" hidden="1" x14ac:dyDescent="0.25">
      <c r="A16030" t="s">
        <v>51</v>
      </c>
      <c r="B16030" t="s">
        <v>128</v>
      </c>
      <c r="C16030">
        <v>2025</v>
      </c>
      <c r="D16030" t="s">
        <v>58</v>
      </c>
      <c r="E16030" t="s">
        <v>45</v>
      </c>
      <c r="F16030" t="s">
        <v>50</v>
      </c>
      <c r="G16030" t="s">
        <v>101</v>
      </c>
      <c r="H16030" t="s">
        <v>30</v>
      </c>
      <c r="I16030" t="s">
        <v>662</v>
      </c>
    </row>
    <row r="16031" spans="1:10" hidden="1" x14ac:dyDescent="0.25">
      <c r="A16031" t="s">
        <v>51</v>
      </c>
      <c r="B16031" t="s">
        <v>128</v>
      </c>
      <c r="C16031">
        <v>2025</v>
      </c>
      <c r="D16031" t="s">
        <v>58</v>
      </c>
      <c r="E16031" t="s">
        <v>45</v>
      </c>
      <c r="F16031" t="s">
        <v>50</v>
      </c>
      <c r="G16031" t="s">
        <v>101</v>
      </c>
      <c r="H16031" t="s">
        <v>30</v>
      </c>
      <c r="I16031" t="s">
        <v>663</v>
      </c>
    </row>
    <row r="16032" spans="1:10" hidden="1" x14ac:dyDescent="0.25">
      <c r="A16032" t="s">
        <v>51</v>
      </c>
      <c r="B16032" t="s">
        <v>128</v>
      </c>
      <c r="C16032">
        <v>2025</v>
      </c>
      <c r="D16032" t="s">
        <v>58</v>
      </c>
      <c r="E16032" t="s">
        <v>45</v>
      </c>
      <c r="F16032" t="s">
        <v>50</v>
      </c>
      <c r="G16032" t="s">
        <v>101</v>
      </c>
      <c r="H16032" t="s">
        <v>30</v>
      </c>
      <c r="I16032" t="s">
        <v>664</v>
      </c>
    </row>
    <row r="16033" spans="1:9" hidden="1" x14ac:dyDescent="0.25">
      <c r="A16033" t="s">
        <v>51</v>
      </c>
      <c r="B16033" t="s">
        <v>128</v>
      </c>
      <c r="C16033">
        <v>2025</v>
      </c>
      <c r="D16033" t="s">
        <v>58</v>
      </c>
      <c r="E16033" t="s">
        <v>45</v>
      </c>
      <c r="F16033" t="s">
        <v>50</v>
      </c>
      <c r="G16033" t="s">
        <v>101</v>
      </c>
      <c r="H16033" t="s">
        <v>30</v>
      </c>
      <c r="I16033" t="s">
        <v>615</v>
      </c>
    </row>
    <row r="16034" spans="1:9" hidden="1" x14ac:dyDescent="0.25">
      <c r="A16034" t="s">
        <v>51</v>
      </c>
      <c r="B16034" t="s">
        <v>128</v>
      </c>
      <c r="C16034">
        <v>2025</v>
      </c>
      <c r="D16034" t="s">
        <v>58</v>
      </c>
      <c r="E16034" t="s">
        <v>45</v>
      </c>
      <c r="F16034" t="s">
        <v>50</v>
      </c>
      <c r="G16034" t="s">
        <v>101</v>
      </c>
      <c r="H16034" t="s">
        <v>30</v>
      </c>
      <c r="I16034" t="s">
        <v>526</v>
      </c>
    </row>
    <row r="16035" spans="1:9" hidden="1" x14ac:dyDescent="0.25">
      <c r="A16035" t="s">
        <v>51</v>
      </c>
      <c r="B16035" t="s">
        <v>128</v>
      </c>
      <c r="C16035">
        <v>2025</v>
      </c>
      <c r="D16035" t="s">
        <v>58</v>
      </c>
      <c r="E16035" t="s">
        <v>45</v>
      </c>
      <c r="F16035" t="s">
        <v>50</v>
      </c>
      <c r="G16035" t="s">
        <v>101</v>
      </c>
      <c r="H16035" t="s">
        <v>30</v>
      </c>
      <c r="I16035" t="s">
        <v>717</v>
      </c>
    </row>
    <row r="16036" spans="1:9" hidden="1" x14ac:dyDescent="0.25">
      <c r="A16036" t="s">
        <v>51</v>
      </c>
      <c r="B16036" t="s">
        <v>128</v>
      </c>
      <c r="C16036">
        <v>2025</v>
      </c>
      <c r="D16036" t="s">
        <v>58</v>
      </c>
      <c r="E16036" t="s">
        <v>45</v>
      </c>
      <c r="F16036" t="s">
        <v>50</v>
      </c>
      <c r="G16036" t="s">
        <v>101</v>
      </c>
      <c r="H16036" t="s">
        <v>30</v>
      </c>
      <c r="I16036" t="s">
        <v>375</v>
      </c>
    </row>
    <row r="16037" spans="1:9" hidden="1" x14ac:dyDescent="0.25">
      <c r="A16037" t="s">
        <v>51</v>
      </c>
      <c r="B16037" t="s">
        <v>128</v>
      </c>
      <c r="C16037">
        <v>2025</v>
      </c>
      <c r="D16037" t="s">
        <v>58</v>
      </c>
      <c r="E16037" t="s">
        <v>45</v>
      </c>
      <c r="F16037" t="s">
        <v>50</v>
      </c>
      <c r="G16037" t="s">
        <v>101</v>
      </c>
      <c r="H16037" t="s">
        <v>30</v>
      </c>
      <c r="I16037" t="s">
        <v>556</v>
      </c>
    </row>
    <row r="16038" spans="1:9" hidden="1" x14ac:dyDescent="0.25">
      <c r="A16038" t="s">
        <v>51</v>
      </c>
      <c r="B16038" t="s">
        <v>128</v>
      </c>
      <c r="C16038">
        <v>2025</v>
      </c>
      <c r="D16038" t="s">
        <v>58</v>
      </c>
      <c r="E16038" t="s">
        <v>45</v>
      </c>
      <c r="F16038" t="s">
        <v>50</v>
      </c>
      <c r="G16038" t="s">
        <v>101</v>
      </c>
      <c r="H16038" t="s">
        <v>30</v>
      </c>
      <c r="I16038" t="s">
        <v>591</v>
      </c>
    </row>
    <row r="16039" spans="1:9" hidden="1" x14ac:dyDescent="0.25">
      <c r="A16039" t="s">
        <v>51</v>
      </c>
      <c r="B16039" t="s">
        <v>128</v>
      </c>
      <c r="C16039">
        <v>2025</v>
      </c>
      <c r="D16039" t="s">
        <v>58</v>
      </c>
      <c r="E16039" t="s">
        <v>45</v>
      </c>
      <c r="F16039" t="s">
        <v>50</v>
      </c>
      <c r="G16039" t="s">
        <v>101</v>
      </c>
      <c r="H16039" t="s">
        <v>30</v>
      </c>
      <c r="I16039" t="s">
        <v>524</v>
      </c>
    </row>
    <row r="16040" spans="1:9" hidden="1" x14ac:dyDescent="0.25">
      <c r="A16040" t="s">
        <v>51</v>
      </c>
      <c r="B16040" t="s">
        <v>128</v>
      </c>
      <c r="C16040">
        <v>2025</v>
      </c>
      <c r="D16040" t="s">
        <v>58</v>
      </c>
      <c r="E16040" t="s">
        <v>45</v>
      </c>
      <c r="F16040" t="s">
        <v>50</v>
      </c>
      <c r="G16040" t="s">
        <v>101</v>
      </c>
      <c r="H16040" t="s">
        <v>30</v>
      </c>
      <c r="I16040" t="s">
        <v>403</v>
      </c>
    </row>
    <row r="16041" spans="1:9" hidden="1" x14ac:dyDescent="0.25">
      <c r="A16041" t="s">
        <v>51</v>
      </c>
      <c r="B16041" t="s">
        <v>128</v>
      </c>
      <c r="C16041">
        <v>2025</v>
      </c>
      <c r="D16041" t="s">
        <v>58</v>
      </c>
      <c r="E16041" t="s">
        <v>45</v>
      </c>
      <c r="F16041" t="s">
        <v>50</v>
      </c>
      <c r="G16041" t="s">
        <v>101</v>
      </c>
      <c r="H16041" t="s">
        <v>30</v>
      </c>
      <c r="I16041" t="s">
        <v>426</v>
      </c>
    </row>
    <row r="16042" spans="1:9" hidden="1" x14ac:dyDescent="0.25">
      <c r="A16042" t="s">
        <v>51</v>
      </c>
      <c r="B16042" t="s">
        <v>128</v>
      </c>
      <c r="C16042">
        <v>2025</v>
      </c>
      <c r="D16042" t="s">
        <v>58</v>
      </c>
      <c r="E16042" t="s">
        <v>45</v>
      </c>
      <c r="F16042" t="s">
        <v>50</v>
      </c>
      <c r="G16042" t="s">
        <v>101</v>
      </c>
      <c r="H16042" t="s">
        <v>30</v>
      </c>
      <c r="I16042" t="s">
        <v>607</v>
      </c>
    </row>
    <row r="16043" spans="1:9" hidden="1" x14ac:dyDescent="0.25">
      <c r="A16043" t="s">
        <v>51</v>
      </c>
      <c r="B16043" t="s">
        <v>128</v>
      </c>
      <c r="C16043">
        <v>2025</v>
      </c>
      <c r="D16043" t="s">
        <v>58</v>
      </c>
      <c r="E16043" t="s">
        <v>45</v>
      </c>
      <c r="F16043" t="s">
        <v>50</v>
      </c>
      <c r="G16043" t="s">
        <v>101</v>
      </c>
      <c r="H16043" t="s">
        <v>30</v>
      </c>
      <c r="I16043" t="s">
        <v>620</v>
      </c>
    </row>
    <row r="16044" spans="1:9" hidden="1" x14ac:dyDescent="0.25">
      <c r="A16044" t="s">
        <v>51</v>
      </c>
      <c r="B16044" t="s">
        <v>128</v>
      </c>
      <c r="C16044">
        <v>2025</v>
      </c>
      <c r="D16044" t="s">
        <v>58</v>
      </c>
      <c r="E16044" t="s">
        <v>45</v>
      </c>
      <c r="F16044" t="s">
        <v>50</v>
      </c>
      <c r="G16044" t="s">
        <v>101</v>
      </c>
      <c r="H16044" t="s">
        <v>30</v>
      </c>
    </row>
    <row r="16045" spans="1:9" hidden="1" x14ac:dyDescent="0.25">
      <c r="A16045" t="s">
        <v>51</v>
      </c>
      <c r="B16045" t="s">
        <v>128</v>
      </c>
      <c r="C16045">
        <v>2025</v>
      </c>
      <c r="D16045" t="s">
        <v>58</v>
      </c>
      <c r="E16045" t="s">
        <v>45</v>
      </c>
      <c r="F16045" t="s">
        <v>50</v>
      </c>
      <c r="G16045" t="s">
        <v>101</v>
      </c>
      <c r="H16045" t="s">
        <v>30</v>
      </c>
    </row>
    <row r="16046" spans="1:9" hidden="1" x14ac:dyDescent="0.25">
      <c r="A16046" t="s">
        <v>51</v>
      </c>
      <c r="B16046" t="s">
        <v>128</v>
      </c>
      <c r="C16046">
        <v>2025</v>
      </c>
      <c r="D16046" t="s">
        <v>58</v>
      </c>
      <c r="E16046" t="s">
        <v>45</v>
      </c>
      <c r="F16046" t="s">
        <v>50</v>
      </c>
      <c r="G16046" t="s">
        <v>101</v>
      </c>
      <c r="H16046" t="s">
        <v>30</v>
      </c>
    </row>
    <row r="16047" spans="1:9" hidden="1" x14ac:dyDescent="0.25">
      <c r="A16047" t="s">
        <v>51</v>
      </c>
      <c r="B16047" t="s">
        <v>128</v>
      </c>
      <c r="C16047">
        <v>2025</v>
      </c>
      <c r="D16047" t="s">
        <v>58</v>
      </c>
      <c r="E16047" t="s">
        <v>45</v>
      </c>
      <c r="F16047" t="s">
        <v>50</v>
      </c>
      <c r="G16047" t="s">
        <v>101</v>
      </c>
      <c r="H16047" t="s">
        <v>30</v>
      </c>
    </row>
    <row r="16048" spans="1:9" hidden="1" x14ac:dyDescent="0.25">
      <c r="A16048" t="s">
        <v>51</v>
      </c>
      <c r="B16048" t="s">
        <v>128</v>
      </c>
      <c r="C16048">
        <v>2025</v>
      </c>
      <c r="D16048" t="s">
        <v>58</v>
      </c>
      <c r="E16048" t="s">
        <v>45</v>
      </c>
      <c r="F16048" t="s">
        <v>50</v>
      </c>
      <c r="G16048" t="s">
        <v>101</v>
      </c>
      <c r="H16048" t="s">
        <v>30</v>
      </c>
    </row>
    <row r="16049" spans="1:10" hidden="1" x14ac:dyDescent="0.25">
      <c r="A16049" t="s">
        <v>51</v>
      </c>
      <c r="B16049" t="s">
        <v>128</v>
      </c>
      <c r="C16049">
        <v>2025</v>
      </c>
      <c r="D16049" t="s">
        <v>58</v>
      </c>
      <c r="E16049" t="s">
        <v>45</v>
      </c>
      <c r="F16049" t="s">
        <v>50</v>
      </c>
      <c r="G16049" t="s">
        <v>101</v>
      </c>
      <c r="H16049" t="s">
        <v>30</v>
      </c>
    </row>
    <row r="16050" spans="1:10" hidden="1" x14ac:dyDescent="0.25">
      <c r="A16050" t="s">
        <v>51</v>
      </c>
      <c r="B16050" t="s">
        <v>128</v>
      </c>
      <c r="C16050">
        <v>2025</v>
      </c>
      <c r="D16050" t="s">
        <v>58</v>
      </c>
      <c r="E16050" t="s">
        <v>45</v>
      </c>
      <c r="F16050" t="s">
        <v>287</v>
      </c>
      <c r="G16050" t="s">
        <v>287</v>
      </c>
      <c r="H16050" t="s">
        <v>288</v>
      </c>
      <c r="I16050" t="s">
        <v>403</v>
      </c>
    </row>
    <row r="16051" spans="1:10" hidden="1" x14ac:dyDescent="0.25">
      <c r="A16051" t="s">
        <v>51</v>
      </c>
      <c r="B16051" t="s">
        <v>128</v>
      </c>
      <c r="C16051">
        <v>2025</v>
      </c>
      <c r="D16051" t="s">
        <v>58</v>
      </c>
      <c r="E16051" t="s">
        <v>112</v>
      </c>
      <c r="F16051" t="s">
        <v>117</v>
      </c>
      <c r="G16051" t="s">
        <v>53</v>
      </c>
      <c r="H16051" t="s">
        <v>256</v>
      </c>
    </row>
    <row r="16052" spans="1:10" hidden="1" x14ac:dyDescent="0.25">
      <c r="A16052" t="s">
        <v>51</v>
      </c>
      <c r="B16052" t="s">
        <v>128</v>
      </c>
      <c r="C16052">
        <v>2025</v>
      </c>
      <c r="D16052" t="s">
        <v>58</v>
      </c>
      <c r="E16052" t="s">
        <v>112</v>
      </c>
      <c r="F16052" t="s">
        <v>117</v>
      </c>
      <c r="G16052" t="s">
        <v>53</v>
      </c>
      <c r="H16052" t="s">
        <v>335</v>
      </c>
      <c r="I16052" t="s">
        <v>475</v>
      </c>
      <c r="J16052" s="10">
        <v>104400000</v>
      </c>
    </row>
    <row r="16053" spans="1:10" hidden="1" x14ac:dyDescent="0.25">
      <c r="A16053" t="s">
        <v>51</v>
      </c>
      <c r="B16053" t="s">
        <v>128</v>
      </c>
      <c r="C16053">
        <v>2025</v>
      </c>
      <c r="D16053" t="s">
        <v>58</v>
      </c>
      <c r="E16053" t="s">
        <v>112</v>
      </c>
      <c r="F16053" t="s">
        <v>117</v>
      </c>
      <c r="G16053" t="s">
        <v>53</v>
      </c>
      <c r="H16053" t="s">
        <v>257</v>
      </c>
      <c r="I16053" t="s">
        <v>406</v>
      </c>
      <c r="J16053" s="243">
        <v>912314</v>
      </c>
    </row>
    <row r="16054" spans="1:10" hidden="1" x14ac:dyDescent="0.25">
      <c r="A16054" t="s">
        <v>51</v>
      </c>
      <c r="B16054" t="s">
        <v>128</v>
      </c>
      <c r="C16054">
        <v>2025</v>
      </c>
      <c r="D16054" t="s">
        <v>58</v>
      </c>
      <c r="E16054" t="s">
        <v>112</v>
      </c>
      <c r="F16054" t="s">
        <v>117</v>
      </c>
      <c r="G16054" t="s">
        <v>53</v>
      </c>
      <c r="H16054" t="s">
        <v>257</v>
      </c>
      <c r="I16054" t="s">
        <v>408</v>
      </c>
    </row>
    <row r="16055" spans="1:10" hidden="1" x14ac:dyDescent="0.25">
      <c r="A16055" t="s">
        <v>51</v>
      </c>
      <c r="B16055" t="s">
        <v>128</v>
      </c>
      <c r="C16055">
        <v>2025</v>
      </c>
      <c r="D16055" t="s">
        <v>58</v>
      </c>
      <c r="E16055" t="s">
        <v>112</v>
      </c>
      <c r="F16055" t="s">
        <v>117</v>
      </c>
      <c r="G16055" t="s">
        <v>53</v>
      </c>
      <c r="H16055" t="s">
        <v>257</v>
      </c>
      <c r="I16055" t="s">
        <v>421</v>
      </c>
    </row>
    <row r="16056" spans="1:10" hidden="1" x14ac:dyDescent="0.25">
      <c r="A16056" t="s">
        <v>51</v>
      </c>
      <c r="B16056" t="s">
        <v>128</v>
      </c>
      <c r="C16056">
        <v>2025</v>
      </c>
      <c r="D16056" t="s">
        <v>58</v>
      </c>
      <c r="E16056" t="s">
        <v>112</v>
      </c>
      <c r="F16056" t="s">
        <v>117</v>
      </c>
      <c r="G16056" t="s">
        <v>53</v>
      </c>
      <c r="H16056" t="s">
        <v>257</v>
      </c>
      <c r="I16056" t="s">
        <v>407</v>
      </c>
    </row>
    <row r="16057" spans="1:10" hidden="1" x14ac:dyDescent="0.25">
      <c r="A16057" t="s">
        <v>51</v>
      </c>
      <c r="B16057" t="s">
        <v>128</v>
      </c>
      <c r="C16057">
        <v>2025</v>
      </c>
      <c r="D16057" t="s">
        <v>58</v>
      </c>
      <c r="E16057" t="s">
        <v>112</v>
      </c>
      <c r="F16057" t="s">
        <v>117</v>
      </c>
      <c r="G16057" t="s">
        <v>53</v>
      </c>
      <c r="H16057" t="s">
        <v>257</v>
      </c>
      <c r="I16057" t="s">
        <v>854</v>
      </c>
      <c r="J16057" s="243">
        <v>1395000</v>
      </c>
    </row>
    <row r="16058" spans="1:10" hidden="1" x14ac:dyDescent="0.25">
      <c r="A16058" t="s">
        <v>51</v>
      </c>
      <c r="B16058" t="s">
        <v>128</v>
      </c>
      <c r="C16058">
        <v>2025</v>
      </c>
      <c r="D16058" t="s">
        <v>58</v>
      </c>
      <c r="E16058" t="s">
        <v>112</v>
      </c>
      <c r="F16058" t="s">
        <v>117</v>
      </c>
      <c r="G16058" t="s">
        <v>53</v>
      </c>
      <c r="H16058" t="s">
        <v>257</v>
      </c>
    </row>
    <row r="16059" spans="1:10" hidden="1" x14ac:dyDescent="0.25">
      <c r="A16059" t="s">
        <v>51</v>
      </c>
      <c r="B16059" t="s">
        <v>128</v>
      </c>
      <c r="C16059">
        <v>2025</v>
      </c>
      <c r="D16059" t="s">
        <v>58</v>
      </c>
      <c r="E16059" t="s">
        <v>112</v>
      </c>
      <c r="F16059" t="s">
        <v>117</v>
      </c>
      <c r="G16059" t="s">
        <v>53</v>
      </c>
      <c r="H16059" t="s">
        <v>257</v>
      </c>
    </row>
    <row r="16060" spans="1:10" hidden="1" x14ac:dyDescent="0.25">
      <c r="A16060" t="s">
        <v>51</v>
      </c>
      <c r="B16060" t="s">
        <v>128</v>
      </c>
      <c r="C16060">
        <v>2025</v>
      </c>
      <c r="D16060" t="s">
        <v>58</v>
      </c>
      <c r="E16060" t="s">
        <v>112</v>
      </c>
      <c r="F16060" t="s">
        <v>117</v>
      </c>
      <c r="G16060" t="s">
        <v>53</v>
      </c>
      <c r="H16060" t="s">
        <v>258</v>
      </c>
    </row>
    <row r="16061" spans="1:10" hidden="1" x14ac:dyDescent="0.25">
      <c r="A16061" t="s">
        <v>51</v>
      </c>
      <c r="B16061" t="s">
        <v>128</v>
      </c>
      <c r="C16061">
        <v>2025</v>
      </c>
      <c r="D16061" t="s">
        <v>58</v>
      </c>
      <c r="E16061" t="s">
        <v>112</v>
      </c>
      <c r="F16061" t="s">
        <v>117</v>
      </c>
      <c r="G16061" t="s">
        <v>53</v>
      </c>
      <c r="H16061" t="s">
        <v>259</v>
      </c>
      <c r="I16061" t="s">
        <v>442</v>
      </c>
      <c r="J16061" s="243">
        <v>1705000</v>
      </c>
    </row>
    <row r="16062" spans="1:10" hidden="1" x14ac:dyDescent="0.25">
      <c r="A16062" t="s">
        <v>51</v>
      </c>
      <c r="B16062" t="s">
        <v>128</v>
      </c>
      <c r="C16062">
        <v>2025</v>
      </c>
      <c r="D16062" t="s">
        <v>58</v>
      </c>
      <c r="E16062" t="s">
        <v>112</v>
      </c>
      <c r="F16062" t="s">
        <v>117</v>
      </c>
      <c r="G16062" t="s">
        <v>53</v>
      </c>
      <c r="H16062" t="s">
        <v>257</v>
      </c>
      <c r="I16062" t="s">
        <v>408</v>
      </c>
      <c r="J16062" s="243">
        <v>8733778</v>
      </c>
    </row>
    <row r="16063" spans="1:10" hidden="1" x14ac:dyDescent="0.25">
      <c r="A16063" t="s">
        <v>51</v>
      </c>
      <c r="B16063" t="s">
        <v>128</v>
      </c>
      <c r="C16063">
        <v>2025</v>
      </c>
      <c r="D16063" t="s">
        <v>58</v>
      </c>
      <c r="E16063" t="s">
        <v>112</v>
      </c>
      <c r="F16063" t="s">
        <v>117</v>
      </c>
      <c r="G16063" t="s">
        <v>53</v>
      </c>
      <c r="H16063" t="s">
        <v>259</v>
      </c>
      <c r="I16063" t="s">
        <v>409</v>
      </c>
    </row>
    <row r="16064" spans="1:10" hidden="1" x14ac:dyDescent="0.25">
      <c r="A16064" t="s">
        <v>51</v>
      </c>
      <c r="B16064" t="s">
        <v>128</v>
      </c>
      <c r="C16064">
        <v>2025</v>
      </c>
      <c r="D16064" t="s">
        <v>58</v>
      </c>
      <c r="E16064" t="s">
        <v>112</v>
      </c>
      <c r="F16064" t="s">
        <v>117</v>
      </c>
      <c r="G16064" t="s">
        <v>53</v>
      </c>
      <c r="H16064" t="s">
        <v>259</v>
      </c>
      <c r="I16064" s="223" t="s">
        <v>987</v>
      </c>
      <c r="J16064" s="243">
        <v>180581</v>
      </c>
    </row>
    <row r="16065" spans="1:10" hidden="1" x14ac:dyDescent="0.25">
      <c r="A16065" t="s">
        <v>51</v>
      </c>
      <c r="B16065" t="s">
        <v>128</v>
      </c>
      <c r="C16065">
        <v>2025</v>
      </c>
      <c r="D16065" t="s">
        <v>58</v>
      </c>
      <c r="E16065" t="s">
        <v>112</v>
      </c>
      <c r="F16065" t="s">
        <v>117</v>
      </c>
      <c r="G16065" t="s">
        <v>53</v>
      </c>
      <c r="H16065" t="s">
        <v>259</v>
      </c>
      <c r="I16065" t="s">
        <v>676</v>
      </c>
    </row>
    <row r="16066" spans="1:10" hidden="1" x14ac:dyDescent="0.25">
      <c r="A16066" t="s">
        <v>51</v>
      </c>
      <c r="B16066" t="s">
        <v>128</v>
      </c>
      <c r="C16066">
        <v>2025</v>
      </c>
      <c r="D16066" t="s">
        <v>58</v>
      </c>
      <c r="E16066" t="s">
        <v>112</v>
      </c>
      <c r="F16066" t="s">
        <v>117</v>
      </c>
      <c r="G16066" t="s">
        <v>53</v>
      </c>
      <c r="H16066" t="s">
        <v>259</v>
      </c>
      <c r="I16066" t="s">
        <v>549</v>
      </c>
    </row>
    <row r="16067" spans="1:10" hidden="1" x14ac:dyDescent="0.25">
      <c r="A16067" t="s">
        <v>51</v>
      </c>
      <c r="B16067" t="s">
        <v>128</v>
      </c>
      <c r="C16067">
        <v>2025</v>
      </c>
      <c r="D16067" t="s">
        <v>58</v>
      </c>
      <c r="E16067" t="s">
        <v>112</v>
      </c>
      <c r="F16067" t="s">
        <v>117</v>
      </c>
      <c r="G16067" t="s">
        <v>53</v>
      </c>
      <c r="H16067" t="s">
        <v>259</v>
      </c>
      <c r="I16067" t="s">
        <v>705</v>
      </c>
      <c r="J16067" s="243">
        <v>63296700</v>
      </c>
    </row>
    <row r="16068" spans="1:10" hidden="1" x14ac:dyDescent="0.25">
      <c r="A16068" t="s">
        <v>51</v>
      </c>
      <c r="B16068" t="s">
        <v>128</v>
      </c>
      <c r="C16068">
        <v>2025</v>
      </c>
      <c r="D16068" t="s">
        <v>58</v>
      </c>
      <c r="E16068" t="s">
        <v>112</v>
      </c>
      <c r="F16068" t="s">
        <v>117</v>
      </c>
      <c r="G16068" t="s">
        <v>53</v>
      </c>
      <c r="H16068" t="s">
        <v>259</v>
      </c>
      <c r="I16068" t="s">
        <v>913</v>
      </c>
      <c r="J16068" s="243">
        <v>184800</v>
      </c>
    </row>
    <row r="16069" spans="1:10" hidden="1" x14ac:dyDescent="0.25">
      <c r="A16069" t="s">
        <v>51</v>
      </c>
      <c r="B16069" t="s">
        <v>128</v>
      </c>
      <c r="C16069">
        <v>2025</v>
      </c>
      <c r="D16069" t="s">
        <v>58</v>
      </c>
      <c r="E16069" t="s">
        <v>112</v>
      </c>
      <c r="F16069" t="s">
        <v>117</v>
      </c>
      <c r="G16069" t="s">
        <v>334</v>
      </c>
      <c r="H16069" t="s">
        <v>335</v>
      </c>
      <c r="I16069" t="s">
        <v>475</v>
      </c>
    </row>
    <row r="16070" spans="1:10" hidden="1" x14ac:dyDescent="0.25">
      <c r="A16070" t="s">
        <v>51</v>
      </c>
      <c r="B16070" t="s">
        <v>128</v>
      </c>
      <c r="C16070">
        <v>2025</v>
      </c>
      <c r="D16070" t="s">
        <v>58</v>
      </c>
      <c r="E16070" t="s">
        <v>112</v>
      </c>
      <c r="F16070" t="s">
        <v>117</v>
      </c>
      <c r="G16070" t="s">
        <v>318</v>
      </c>
      <c r="H16070" t="s">
        <v>180</v>
      </c>
      <c r="I16070" t="s">
        <v>671</v>
      </c>
    </row>
    <row r="16071" spans="1:10" hidden="1" x14ac:dyDescent="0.25">
      <c r="A16071" t="s">
        <v>51</v>
      </c>
      <c r="B16071" t="s">
        <v>128</v>
      </c>
      <c r="C16071">
        <v>2025</v>
      </c>
      <c r="D16071" t="s">
        <v>58</v>
      </c>
      <c r="E16071" t="s">
        <v>112</v>
      </c>
      <c r="F16071" t="s">
        <v>117</v>
      </c>
      <c r="G16071" t="s">
        <v>318</v>
      </c>
      <c r="H16071" t="s">
        <v>180</v>
      </c>
      <c r="I16071" t="s">
        <v>505</v>
      </c>
    </row>
    <row r="16072" spans="1:10" hidden="1" x14ac:dyDescent="0.25">
      <c r="A16072" t="s">
        <v>51</v>
      </c>
      <c r="B16072" t="s">
        <v>128</v>
      </c>
      <c r="C16072">
        <v>2025</v>
      </c>
      <c r="D16072" t="s">
        <v>58</v>
      </c>
      <c r="E16072" t="s">
        <v>112</v>
      </c>
      <c r="F16072" t="s">
        <v>117</v>
      </c>
      <c r="G16072" t="s">
        <v>318</v>
      </c>
      <c r="H16072" t="s">
        <v>180</v>
      </c>
      <c r="I16072" t="s">
        <v>413</v>
      </c>
      <c r="J16072" s="243">
        <v>2134060</v>
      </c>
    </row>
    <row r="16073" spans="1:10" hidden="1" x14ac:dyDescent="0.25">
      <c r="A16073" t="s">
        <v>51</v>
      </c>
      <c r="B16073" t="s">
        <v>128</v>
      </c>
      <c r="C16073">
        <v>2025</v>
      </c>
      <c r="D16073" t="s">
        <v>58</v>
      </c>
      <c r="E16073" t="s">
        <v>112</v>
      </c>
      <c r="F16073" t="s">
        <v>117</v>
      </c>
      <c r="G16073" t="s">
        <v>318</v>
      </c>
      <c r="H16073" t="s">
        <v>180</v>
      </c>
      <c r="I16073" t="s">
        <v>414</v>
      </c>
      <c r="J16073" s="243">
        <v>704000</v>
      </c>
    </row>
    <row r="16074" spans="1:10" hidden="1" x14ac:dyDescent="0.25">
      <c r="A16074" t="s">
        <v>51</v>
      </c>
      <c r="B16074" t="s">
        <v>128</v>
      </c>
      <c r="C16074">
        <v>2025</v>
      </c>
      <c r="D16074" t="s">
        <v>58</v>
      </c>
      <c r="E16074" t="s">
        <v>112</v>
      </c>
      <c r="F16074" t="s">
        <v>117</v>
      </c>
      <c r="G16074" t="s">
        <v>318</v>
      </c>
      <c r="H16074" t="s">
        <v>180</v>
      </c>
      <c r="I16074" t="s">
        <v>676</v>
      </c>
    </row>
    <row r="16075" spans="1:10" hidden="1" x14ac:dyDescent="0.25">
      <c r="A16075" t="s">
        <v>51</v>
      </c>
      <c r="B16075" t="s">
        <v>128</v>
      </c>
      <c r="C16075">
        <v>2025</v>
      </c>
      <c r="D16075" t="s">
        <v>58</v>
      </c>
      <c r="E16075" t="s">
        <v>112</v>
      </c>
      <c r="F16075" t="s">
        <v>117</v>
      </c>
      <c r="G16075" t="s">
        <v>318</v>
      </c>
      <c r="H16075" t="s">
        <v>180</v>
      </c>
      <c r="I16075" t="s">
        <v>503</v>
      </c>
    </row>
    <row r="16076" spans="1:10" hidden="1" x14ac:dyDescent="0.25">
      <c r="A16076" t="s">
        <v>51</v>
      </c>
      <c r="B16076" t="s">
        <v>128</v>
      </c>
      <c r="C16076">
        <v>2025</v>
      </c>
      <c r="D16076" t="s">
        <v>58</v>
      </c>
      <c r="E16076" t="s">
        <v>112</v>
      </c>
      <c r="F16076" t="s">
        <v>117</v>
      </c>
      <c r="G16076" t="s">
        <v>318</v>
      </c>
      <c r="H16076" t="s">
        <v>550</v>
      </c>
    </row>
    <row r="16077" spans="1:10" hidden="1" x14ac:dyDescent="0.25">
      <c r="A16077" t="s">
        <v>51</v>
      </c>
      <c r="B16077" t="s">
        <v>128</v>
      </c>
      <c r="C16077">
        <v>2025</v>
      </c>
      <c r="D16077" t="s">
        <v>58</v>
      </c>
      <c r="E16077" t="s">
        <v>112</v>
      </c>
      <c r="F16077" t="s">
        <v>117</v>
      </c>
      <c r="G16077" t="s">
        <v>318</v>
      </c>
      <c r="H16077" t="s">
        <v>279</v>
      </c>
      <c r="I16077" t="s">
        <v>414</v>
      </c>
      <c r="J16077" s="243">
        <v>1052000</v>
      </c>
    </row>
    <row r="16078" spans="1:10" hidden="1" x14ac:dyDescent="0.25">
      <c r="A16078" t="s">
        <v>51</v>
      </c>
      <c r="B16078" t="s">
        <v>128</v>
      </c>
      <c r="C16078">
        <v>2025</v>
      </c>
      <c r="D16078" t="s">
        <v>58</v>
      </c>
      <c r="E16078" t="s">
        <v>112</v>
      </c>
      <c r="F16078" t="s">
        <v>117</v>
      </c>
      <c r="G16078" t="s">
        <v>318</v>
      </c>
      <c r="H16078" t="s">
        <v>279</v>
      </c>
      <c r="I16078" t="s">
        <v>505</v>
      </c>
      <c r="J16078" s="243">
        <v>1840358</v>
      </c>
    </row>
    <row r="16079" spans="1:10" hidden="1" x14ac:dyDescent="0.25">
      <c r="A16079" t="s">
        <v>51</v>
      </c>
      <c r="B16079" t="s">
        <v>128</v>
      </c>
      <c r="C16079">
        <v>2025</v>
      </c>
      <c r="D16079" t="s">
        <v>58</v>
      </c>
      <c r="E16079" t="s">
        <v>112</v>
      </c>
      <c r="F16079" t="s">
        <v>117</v>
      </c>
      <c r="G16079" t="s">
        <v>318</v>
      </c>
      <c r="H16079" t="s">
        <v>279</v>
      </c>
    </row>
    <row r="16080" spans="1:10" hidden="1" x14ac:dyDescent="0.25">
      <c r="A16080" t="s">
        <v>51</v>
      </c>
      <c r="B16080" t="s">
        <v>128</v>
      </c>
      <c r="C16080">
        <v>2025</v>
      </c>
      <c r="D16080" t="s">
        <v>58</v>
      </c>
      <c r="E16080" t="s">
        <v>112</v>
      </c>
      <c r="F16080" t="s">
        <v>117</v>
      </c>
      <c r="G16080" t="s">
        <v>318</v>
      </c>
      <c r="H16080" t="s">
        <v>279</v>
      </c>
    </row>
    <row r="16081" spans="1:10" hidden="1" x14ac:dyDescent="0.25">
      <c r="A16081" t="s">
        <v>51</v>
      </c>
      <c r="B16081" t="s">
        <v>128</v>
      </c>
      <c r="C16081">
        <v>2025</v>
      </c>
      <c r="D16081" t="s">
        <v>58</v>
      </c>
      <c r="E16081" t="s">
        <v>112</v>
      </c>
      <c r="F16081" t="s">
        <v>117</v>
      </c>
      <c r="G16081" t="s">
        <v>318</v>
      </c>
      <c r="H16081" t="s">
        <v>279</v>
      </c>
    </row>
    <row r="16082" spans="1:10" hidden="1" x14ac:dyDescent="0.25">
      <c r="A16082" t="s">
        <v>51</v>
      </c>
      <c r="B16082" t="s">
        <v>128</v>
      </c>
      <c r="C16082">
        <v>2025</v>
      </c>
      <c r="D16082" t="s">
        <v>58</v>
      </c>
      <c r="E16082" t="s">
        <v>112</v>
      </c>
      <c r="F16082" t="s">
        <v>117</v>
      </c>
      <c r="G16082" t="s">
        <v>665</v>
      </c>
      <c r="H16082" t="s">
        <v>550</v>
      </c>
      <c r="I16082" t="s">
        <v>505</v>
      </c>
      <c r="J16082" s="243">
        <v>2461420</v>
      </c>
    </row>
    <row r="16083" spans="1:10" hidden="1" x14ac:dyDescent="0.25">
      <c r="A16083" t="s">
        <v>51</v>
      </c>
      <c r="B16083" t="s">
        <v>128</v>
      </c>
      <c r="C16083">
        <v>2025</v>
      </c>
      <c r="D16083" t="s">
        <v>58</v>
      </c>
      <c r="E16083" t="s">
        <v>112</v>
      </c>
      <c r="F16083" t="s">
        <v>117</v>
      </c>
      <c r="G16083" t="s">
        <v>665</v>
      </c>
      <c r="H16083" t="s">
        <v>550</v>
      </c>
      <c r="I16083" t="s">
        <v>676</v>
      </c>
    </row>
    <row r="16084" spans="1:10" hidden="1" x14ac:dyDescent="0.25">
      <c r="A16084" t="s">
        <v>51</v>
      </c>
      <c r="B16084" t="s">
        <v>128</v>
      </c>
      <c r="C16084">
        <v>2025</v>
      </c>
      <c r="D16084" t="s">
        <v>58</v>
      </c>
      <c r="E16084" t="s">
        <v>112</v>
      </c>
      <c r="F16084" t="s">
        <v>117</v>
      </c>
      <c r="G16084" t="s">
        <v>47</v>
      </c>
      <c r="H16084" t="s">
        <v>677</v>
      </c>
      <c r="I16084" t="s">
        <v>922</v>
      </c>
    </row>
    <row r="16085" spans="1:10" hidden="1" x14ac:dyDescent="0.25">
      <c r="A16085" t="s">
        <v>51</v>
      </c>
      <c r="B16085" t="s">
        <v>128</v>
      </c>
      <c r="C16085">
        <v>2025</v>
      </c>
      <c r="D16085" t="s">
        <v>58</v>
      </c>
      <c r="E16085" t="s">
        <v>112</v>
      </c>
      <c r="F16085" t="s">
        <v>117</v>
      </c>
      <c r="G16085" t="s">
        <v>47</v>
      </c>
      <c r="H16085" t="s">
        <v>677</v>
      </c>
      <c r="I16085" t="s">
        <v>921</v>
      </c>
    </row>
    <row r="16086" spans="1:10" hidden="1" x14ac:dyDescent="0.25">
      <c r="A16086" t="s">
        <v>51</v>
      </c>
      <c r="B16086" t="s">
        <v>128</v>
      </c>
      <c r="C16086">
        <v>2025</v>
      </c>
      <c r="D16086" t="s">
        <v>58</v>
      </c>
      <c r="E16086" t="s">
        <v>112</v>
      </c>
      <c r="F16086" t="s">
        <v>117</v>
      </c>
      <c r="G16086" t="s">
        <v>319</v>
      </c>
      <c r="H16086" t="s">
        <v>181</v>
      </c>
    </row>
    <row r="16087" spans="1:10" hidden="1" x14ac:dyDescent="0.25">
      <c r="A16087" t="s">
        <v>51</v>
      </c>
      <c r="B16087" t="s">
        <v>128</v>
      </c>
      <c r="C16087">
        <v>2025</v>
      </c>
      <c r="D16087" t="s">
        <v>58</v>
      </c>
      <c r="E16087" t="s">
        <v>112</v>
      </c>
      <c r="F16087" t="s">
        <v>117</v>
      </c>
      <c r="G16087" t="s">
        <v>319</v>
      </c>
      <c r="H16087" t="s">
        <v>320</v>
      </c>
    </row>
    <row r="16088" spans="1:10" hidden="1" x14ac:dyDescent="0.25">
      <c r="A16088" t="s">
        <v>126</v>
      </c>
      <c r="B16088" t="s">
        <v>128</v>
      </c>
      <c r="C16088">
        <v>2025</v>
      </c>
      <c r="D16088" t="s">
        <v>58</v>
      </c>
      <c r="E16088" t="s">
        <v>52</v>
      </c>
      <c r="F16088" t="s">
        <v>142</v>
      </c>
      <c r="G16088" t="s">
        <v>301</v>
      </c>
      <c r="H16088" t="s">
        <v>210</v>
      </c>
      <c r="I16088" t="s">
        <v>374</v>
      </c>
      <c r="J16088" s="3">
        <v>198809152.44</v>
      </c>
    </row>
    <row r="16089" spans="1:10" hidden="1" x14ac:dyDescent="0.25">
      <c r="A16089" t="s">
        <v>126</v>
      </c>
      <c r="B16089" t="s">
        <v>128</v>
      </c>
      <c r="C16089">
        <v>2025</v>
      </c>
      <c r="D16089" t="s">
        <v>58</v>
      </c>
      <c r="E16089" t="s">
        <v>52</v>
      </c>
      <c r="F16089" t="s">
        <v>152</v>
      </c>
      <c r="G16089" t="s">
        <v>149</v>
      </c>
      <c r="H16089" t="s">
        <v>211</v>
      </c>
    </row>
    <row r="16090" spans="1:10" hidden="1" x14ac:dyDescent="0.25">
      <c r="A16090" t="s">
        <v>126</v>
      </c>
      <c r="B16090" t="s">
        <v>128</v>
      </c>
      <c r="C16090">
        <v>2025</v>
      </c>
      <c r="D16090" t="s">
        <v>58</v>
      </c>
      <c r="E16090" t="s">
        <v>52</v>
      </c>
      <c r="F16090" t="s">
        <v>152</v>
      </c>
      <c r="G16090" t="s">
        <v>213</v>
      </c>
      <c r="H16090" t="s">
        <v>214</v>
      </c>
    </row>
    <row r="16091" spans="1:10" hidden="1" x14ac:dyDescent="0.25">
      <c r="A16091" t="s">
        <v>126</v>
      </c>
      <c r="B16091" t="s">
        <v>128</v>
      </c>
      <c r="C16091">
        <v>2025</v>
      </c>
      <c r="D16091" t="s">
        <v>58</v>
      </c>
      <c r="E16091" t="s">
        <v>52</v>
      </c>
      <c r="F16091" t="s">
        <v>152</v>
      </c>
      <c r="G16091" t="s">
        <v>217</v>
      </c>
      <c r="H16091" t="s">
        <v>218</v>
      </c>
    </row>
    <row r="16092" spans="1:10" hidden="1" x14ac:dyDescent="0.25">
      <c r="A16092" t="s">
        <v>126</v>
      </c>
      <c r="B16092" t="s">
        <v>128</v>
      </c>
      <c r="C16092">
        <v>2025</v>
      </c>
      <c r="D16092" t="s">
        <v>58</v>
      </c>
      <c r="E16092" t="s">
        <v>52</v>
      </c>
      <c r="F16092" t="s">
        <v>142</v>
      </c>
      <c r="G16092" t="s">
        <v>300</v>
      </c>
      <c r="H16092" t="s">
        <v>224</v>
      </c>
      <c r="J16092" s="3">
        <v>-3609031.06</v>
      </c>
    </row>
    <row r="16093" spans="1:10" hidden="1" x14ac:dyDescent="0.25">
      <c r="A16093" t="s">
        <v>126</v>
      </c>
      <c r="B16093" t="s">
        <v>128</v>
      </c>
      <c r="C16093">
        <v>2025</v>
      </c>
      <c r="D16093" t="s">
        <v>58</v>
      </c>
      <c r="E16093" t="s">
        <v>52</v>
      </c>
      <c r="F16093" t="s">
        <v>142</v>
      </c>
      <c r="G16093" t="s">
        <v>300</v>
      </c>
      <c r="H16093" t="s">
        <v>303</v>
      </c>
    </row>
    <row r="16094" spans="1:10" hidden="1" x14ac:dyDescent="0.25">
      <c r="A16094" t="s">
        <v>126</v>
      </c>
      <c r="B16094" t="s">
        <v>128</v>
      </c>
      <c r="C16094">
        <v>2025</v>
      </c>
      <c r="D16094" t="s">
        <v>58</v>
      </c>
      <c r="E16094" t="s">
        <v>52</v>
      </c>
      <c r="F16094" t="s">
        <v>142</v>
      </c>
      <c r="G16094" t="s">
        <v>270</v>
      </c>
      <c r="H16094" t="s">
        <v>269</v>
      </c>
    </row>
    <row r="16095" spans="1:10" hidden="1" x14ac:dyDescent="0.25">
      <c r="A16095" t="s">
        <v>126</v>
      </c>
      <c r="B16095" t="s">
        <v>128</v>
      </c>
      <c r="C16095">
        <v>2025</v>
      </c>
      <c r="D16095" t="s">
        <v>58</v>
      </c>
      <c r="E16095" t="s">
        <v>52</v>
      </c>
      <c r="F16095" t="s">
        <v>142</v>
      </c>
      <c r="G16095" t="s">
        <v>270</v>
      </c>
      <c r="H16095" t="s">
        <v>271</v>
      </c>
      <c r="J16095" s="3">
        <v>226890.72</v>
      </c>
    </row>
    <row r="16096" spans="1:10" hidden="1" x14ac:dyDescent="0.25">
      <c r="A16096" t="s">
        <v>126</v>
      </c>
      <c r="B16096" t="s">
        <v>128</v>
      </c>
      <c r="C16096">
        <v>2025</v>
      </c>
      <c r="D16096" t="s">
        <v>58</v>
      </c>
      <c r="E16096" t="s">
        <v>52</v>
      </c>
      <c r="F16096" t="s">
        <v>142</v>
      </c>
      <c r="G16096" t="s">
        <v>270</v>
      </c>
      <c r="H16096" t="s">
        <v>486</v>
      </c>
      <c r="J16096" s="3">
        <v>-1219422.9099999999</v>
      </c>
    </row>
    <row r="16097" spans="1:10" hidden="1" x14ac:dyDescent="0.25">
      <c r="A16097" t="s">
        <v>126</v>
      </c>
      <c r="B16097" t="s">
        <v>128</v>
      </c>
      <c r="C16097">
        <v>2025</v>
      </c>
      <c r="D16097" t="s">
        <v>58</v>
      </c>
      <c r="E16097" t="s">
        <v>52</v>
      </c>
      <c r="F16097" t="s">
        <v>152</v>
      </c>
      <c r="G16097" t="s">
        <v>56</v>
      </c>
      <c r="H16097" t="s">
        <v>608</v>
      </c>
    </row>
    <row r="16098" spans="1:10" hidden="1" x14ac:dyDescent="0.25">
      <c r="A16098" s="227" t="s">
        <v>126</v>
      </c>
      <c r="B16098" s="227" t="s">
        <v>128</v>
      </c>
      <c r="C16098" s="227">
        <v>2025</v>
      </c>
      <c r="D16098" s="227" t="s">
        <v>58</v>
      </c>
      <c r="E16098" s="227" t="s">
        <v>45</v>
      </c>
      <c r="F16098" s="227" t="s">
        <v>46</v>
      </c>
      <c r="G16098" s="227" t="s">
        <v>997</v>
      </c>
      <c r="H16098" s="245" t="s">
        <v>681</v>
      </c>
      <c r="I16098" s="227" t="s">
        <v>824</v>
      </c>
      <c r="J16098" s="241">
        <v>20000000</v>
      </c>
    </row>
    <row r="16099" spans="1:10" hidden="1" x14ac:dyDescent="0.25">
      <c r="A16099" s="227" t="s">
        <v>126</v>
      </c>
      <c r="B16099" s="227" t="s">
        <v>128</v>
      </c>
      <c r="C16099" s="227">
        <v>2025</v>
      </c>
      <c r="D16099" s="227" t="s">
        <v>58</v>
      </c>
      <c r="E16099" s="227" t="s">
        <v>45</v>
      </c>
      <c r="F16099" s="227" t="s">
        <v>46</v>
      </c>
      <c r="G16099" s="227" t="s">
        <v>997</v>
      </c>
      <c r="H16099" s="8" t="s">
        <v>11</v>
      </c>
      <c r="I16099" s="227" t="s">
        <v>556</v>
      </c>
      <c r="J16099" s="229">
        <v>2333333</v>
      </c>
    </row>
    <row r="16100" spans="1:10" hidden="1" x14ac:dyDescent="0.25">
      <c r="A16100" s="227" t="s">
        <v>126</v>
      </c>
      <c r="B16100" s="227" t="s">
        <v>128</v>
      </c>
      <c r="C16100" s="227">
        <v>2025</v>
      </c>
      <c r="D16100" s="227" t="s">
        <v>58</v>
      </c>
      <c r="E16100" s="227" t="s">
        <v>45</v>
      </c>
      <c r="F16100" s="227" t="s">
        <v>46</v>
      </c>
      <c r="G16100" s="227" t="s">
        <v>997</v>
      </c>
      <c r="H16100" s="8" t="s">
        <v>11</v>
      </c>
      <c r="I16100" s="228" t="s">
        <v>855</v>
      </c>
      <c r="J16100" s="229">
        <v>3500000</v>
      </c>
    </row>
    <row r="16101" spans="1:10" hidden="1" x14ac:dyDescent="0.25">
      <c r="A16101" s="227" t="s">
        <v>126</v>
      </c>
      <c r="B16101" s="227" t="s">
        <v>128</v>
      </c>
      <c r="C16101" s="227">
        <v>2025</v>
      </c>
      <c r="D16101" s="227" t="s">
        <v>58</v>
      </c>
      <c r="E16101" s="227" t="s">
        <v>45</v>
      </c>
      <c r="F16101" s="227" t="s">
        <v>46</v>
      </c>
      <c r="G16101" s="227" t="s">
        <v>997</v>
      </c>
      <c r="H16101" s="246" t="s">
        <v>693</v>
      </c>
      <c r="I16101" s="227" t="s">
        <v>817</v>
      </c>
      <c r="J16101" s="241">
        <v>487500</v>
      </c>
    </row>
    <row r="16102" spans="1:10" hidden="1" x14ac:dyDescent="0.25">
      <c r="A16102" s="227" t="s">
        <v>126</v>
      </c>
      <c r="B16102" s="227" t="s">
        <v>128</v>
      </c>
      <c r="C16102" s="227">
        <v>2025</v>
      </c>
      <c r="D16102" s="227" t="s">
        <v>58</v>
      </c>
      <c r="E16102" s="227" t="s">
        <v>45</v>
      </c>
      <c r="F16102" s="227" t="s">
        <v>46</v>
      </c>
      <c r="G16102" s="227" t="s">
        <v>997</v>
      </c>
      <c r="H16102" t="s">
        <v>17</v>
      </c>
      <c r="I16102" s="227" t="s">
        <v>556</v>
      </c>
      <c r="J16102" s="241">
        <v>166667</v>
      </c>
    </row>
    <row r="16103" spans="1:10" hidden="1" x14ac:dyDescent="0.25">
      <c r="A16103" s="227" t="s">
        <v>126</v>
      </c>
      <c r="B16103" s="227" t="s">
        <v>128</v>
      </c>
      <c r="C16103" s="227">
        <v>2025</v>
      </c>
      <c r="D16103" s="227" t="s">
        <v>58</v>
      </c>
      <c r="E16103" s="227" t="s">
        <v>45</v>
      </c>
      <c r="F16103" s="227" t="s">
        <v>46</v>
      </c>
      <c r="G16103" s="227" t="s">
        <v>997</v>
      </c>
      <c r="H16103" t="s">
        <v>13</v>
      </c>
      <c r="I16103" s="228" t="s">
        <v>556</v>
      </c>
      <c r="J16103" s="229">
        <v>247222</v>
      </c>
    </row>
    <row r="16104" spans="1:10" hidden="1" x14ac:dyDescent="0.25">
      <c r="A16104" s="227" t="s">
        <v>126</v>
      </c>
      <c r="B16104" s="227" t="s">
        <v>128</v>
      </c>
      <c r="C16104" s="227">
        <v>2025</v>
      </c>
      <c r="D16104" s="227" t="s">
        <v>58</v>
      </c>
      <c r="E16104" s="227" t="s">
        <v>45</v>
      </c>
      <c r="F16104" s="227" t="s">
        <v>46</v>
      </c>
      <c r="G16104" s="227" t="s">
        <v>997</v>
      </c>
      <c r="H16104" t="s">
        <v>13</v>
      </c>
      <c r="I16104" s="228" t="s">
        <v>855</v>
      </c>
      <c r="J16104" s="229">
        <v>291667</v>
      </c>
    </row>
    <row r="16105" spans="1:10" hidden="1" x14ac:dyDescent="0.25">
      <c r="A16105" s="227" t="s">
        <v>126</v>
      </c>
      <c r="B16105" s="227" t="s">
        <v>128</v>
      </c>
      <c r="C16105" s="227">
        <v>2025</v>
      </c>
      <c r="D16105" s="227" t="s">
        <v>58</v>
      </c>
      <c r="E16105" s="227" t="s">
        <v>45</v>
      </c>
      <c r="F16105" s="227" t="s">
        <v>46</v>
      </c>
      <c r="G16105" s="227" t="s">
        <v>997</v>
      </c>
      <c r="H16105" t="s">
        <v>14</v>
      </c>
      <c r="I16105" s="228" t="s">
        <v>556</v>
      </c>
      <c r="J16105" s="229">
        <v>29667</v>
      </c>
    </row>
    <row r="16106" spans="1:10" hidden="1" x14ac:dyDescent="0.25">
      <c r="A16106" s="227" t="s">
        <v>126</v>
      </c>
      <c r="B16106" s="227" t="s">
        <v>128</v>
      </c>
      <c r="C16106" s="227">
        <v>2025</v>
      </c>
      <c r="D16106" s="227" t="s">
        <v>58</v>
      </c>
      <c r="E16106" s="227" t="s">
        <v>45</v>
      </c>
      <c r="F16106" s="227" t="s">
        <v>46</v>
      </c>
      <c r="G16106" s="227" t="s">
        <v>997</v>
      </c>
      <c r="H16106" t="s">
        <v>14</v>
      </c>
      <c r="I16106" s="227" t="s">
        <v>855</v>
      </c>
      <c r="J16106" s="229">
        <v>35000</v>
      </c>
    </row>
    <row r="16107" spans="1:10" hidden="1" x14ac:dyDescent="0.25">
      <c r="A16107" s="227" t="s">
        <v>126</v>
      </c>
      <c r="B16107" s="227" t="s">
        <v>128</v>
      </c>
      <c r="C16107" s="227">
        <v>2025</v>
      </c>
      <c r="D16107" s="227" t="s">
        <v>58</v>
      </c>
      <c r="E16107" s="227" t="s">
        <v>45</v>
      </c>
      <c r="F16107" s="227" t="s">
        <v>46</v>
      </c>
      <c r="G16107" s="227" t="s">
        <v>997</v>
      </c>
      <c r="H16107" t="s">
        <v>15</v>
      </c>
      <c r="I16107" s="227" t="s">
        <v>556</v>
      </c>
      <c r="J16107" s="241">
        <v>247222</v>
      </c>
    </row>
    <row r="16108" spans="1:10" hidden="1" x14ac:dyDescent="0.25">
      <c r="A16108" s="227" t="s">
        <v>126</v>
      </c>
      <c r="B16108" s="227" t="s">
        <v>128</v>
      </c>
      <c r="C16108" s="227">
        <v>2025</v>
      </c>
      <c r="D16108" s="227" t="s">
        <v>58</v>
      </c>
      <c r="E16108" s="227" t="s">
        <v>45</v>
      </c>
      <c r="F16108" s="227" t="s">
        <v>46</v>
      </c>
      <c r="G16108" s="227" t="s">
        <v>997</v>
      </c>
      <c r="H16108" t="s">
        <v>15</v>
      </c>
      <c r="I16108" s="227" t="s">
        <v>855</v>
      </c>
      <c r="J16108" s="241">
        <v>291667</v>
      </c>
    </row>
    <row r="16109" spans="1:10" hidden="1" x14ac:dyDescent="0.25">
      <c r="A16109" s="227" t="s">
        <v>126</v>
      </c>
      <c r="B16109" s="227" t="s">
        <v>128</v>
      </c>
      <c r="C16109" s="227">
        <v>2025</v>
      </c>
      <c r="D16109" s="227" t="s">
        <v>58</v>
      </c>
      <c r="E16109" s="227" t="s">
        <v>45</v>
      </c>
      <c r="F16109" s="227" t="s">
        <v>46</v>
      </c>
      <c r="G16109" s="227" t="s">
        <v>997</v>
      </c>
      <c r="H16109" t="s">
        <v>16</v>
      </c>
      <c r="I16109" s="227" t="s">
        <v>824</v>
      </c>
      <c r="J16109" s="241">
        <v>833333</v>
      </c>
    </row>
    <row r="16110" spans="1:10" hidden="1" x14ac:dyDescent="0.25">
      <c r="A16110" s="227" t="s">
        <v>126</v>
      </c>
      <c r="B16110" s="227" t="s">
        <v>128</v>
      </c>
      <c r="C16110" s="227">
        <v>2025</v>
      </c>
      <c r="D16110" s="227" t="s">
        <v>58</v>
      </c>
      <c r="E16110" s="227" t="s">
        <v>45</v>
      </c>
      <c r="F16110" s="227" t="s">
        <v>46</v>
      </c>
      <c r="G16110" s="227" t="s">
        <v>997</v>
      </c>
      <c r="H16110" t="s">
        <v>16</v>
      </c>
      <c r="I16110" s="227" t="s">
        <v>556</v>
      </c>
      <c r="J16110" s="229">
        <v>116667</v>
      </c>
    </row>
    <row r="16111" spans="1:10" hidden="1" x14ac:dyDescent="0.25">
      <c r="A16111" s="227" t="s">
        <v>126</v>
      </c>
      <c r="B16111" s="227" t="s">
        <v>128</v>
      </c>
      <c r="C16111" s="227">
        <v>2025</v>
      </c>
      <c r="D16111" s="227" t="s">
        <v>58</v>
      </c>
      <c r="E16111" s="227" t="s">
        <v>45</v>
      </c>
      <c r="F16111" s="227" t="s">
        <v>46</v>
      </c>
      <c r="G16111" s="227" t="s">
        <v>997</v>
      </c>
      <c r="H16111" t="s">
        <v>16</v>
      </c>
      <c r="I16111" s="228" t="s">
        <v>855</v>
      </c>
      <c r="J16111" s="229">
        <v>145833</v>
      </c>
    </row>
    <row r="16112" spans="1:10" hidden="1" x14ac:dyDescent="0.25">
      <c r="A16112" s="227" t="s">
        <v>126</v>
      </c>
      <c r="B16112" s="227" t="s">
        <v>128</v>
      </c>
      <c r="C16112" s="227">
        <v>2025</v>
      </c>
      <c r="D16112" s="227" t="s">
        <v>58</v>
      </c>
      <c r="E16112" s="227" t="s">
        <v>45</v>
      </c>
      <c r="F16112" s="227" t="s">
        <v>46</v>
      </c>
      <c r="G16112" s="227" t="s">
        <v>997</v>
      </c>
      <c r="H16112" s="227" t="s">
        <v>998</v>
      </c>
      <c r="I16112" s="227" t="s">
        <v>855</v>
      </c>
      <c r="J16112" s="241">
        <v>17500</v>
      </c>
    </row>
    <row r="16113" spans="1:10" hidden="1" x14ac:dyDescent="0.25">
      <c r="A16113" s="227" t="s">
        <v>126</v>
      </c>
      <c r="B16113" s="227" t="s">
        <v>128</v>
      </c>
      <c r="C16113" s="227">
        <v>2025</v>
      </c>
      <c r="D16113" s="227" t="s">
        <v>58</v>
      </c>
      <c r="E16113" s="227" t="s">
        <v>45</v>
      </c>
      <c r="F16113" s="227" t="s">
        <v>46</v>
      </c>
      <c r="G16113" s="227" t="s">
        <v>997</v>
      </c>
      <c r="H16113" s="227" t="s">
        <v>998</v>
      </c>
      <c r="I16113" s="227" t="s">
        <v>824</v>
      </c>
      <c r="J16113" s="241">
        <v>10000000</v>
      </c>
    </row>
    <row r="16114" spans="1:10" hidden="1" x14ac:dyDescent="0.25">
      <c r="A16114" s="227" t="s">
        <v>126</v>
      </c>
      <c r="B16114" s="227" t="s">
        <v>128</v>
      </c>
      <c r="C16114" s="227">
        <v>2025</v>
      </c>
      <c r="D16114" s="227" t="s">
        <v>58</v>
      </c>
      <c r="E16114" s="227" t="s">
        <v>45</v>
      </c>
      <c r="F16114" s="227" t="s">
        <v>46</v>
      </c>
      <c r="G16114" s="227" t="s">
        <v>997</v>
      </c>
      <c r="H16114" t="s">
        <v>18</v>
      </c>
      <c r="I16114" s="228" t="s">
        <v>559</v>
      </c>
      <c r="J16114" s="229">
        <v>85831</v>
      </c>
    </row>
    <row r="16115" spans="1:10" hidden="1" x14ac:dyDescent="0.25">
      <c r="A16115" s="227" t="s">
        <v>126</v>
      </c>
      <c r="B16115" s="227" t="s">
        <v>128</v>
      </c>
      <c r="C16115" s="227">
        <v>2025</v>
      </c>
      <c r="D16115" s="227" t="s">
        <v>58</v>
      </c>
      <c r="E16115" s="227" t="s">
        <v>45</v>
      </c>
      <c r="F16115" s="227" t="s">
        <v>46</v>
      </c>
      <c r="G16115" s="227" t="s">
        <v>997</v>
      </c>
      <c r="H16115" s="227" t="s">
        <v>999</v>
      </c>
      <c r="I16115" s="227" t="s">
        <v>675</v>
      </c>
      <c r="J16115" s="241">
        <v>16080</v>
      </c>
    </row>
    <row r="16116" spans="1:10" hidden="1" x14ac:dyDescent="0.25">
      <c r="A16116" s="227" t="s">
        <v>126</v>
      </c>
      <c r="B16116" s="227" t="s">
        <v>128</v>
      </c>
      <c r="C16116" s="227">
        <v>2025</v>
      </c>
      <c r="D16116" s="227" t="s">
        <v>58</v>
      </c>
      <c r="E16116" s="227" t="s">
        <v>45</v>
      </c>
      <c r="F16116" s="227" t="s">
        <v>46</v>
      </c>
      <c r="G16116" s="227" t="s">
        <v>997</v>
      </c>
      <c r="H16116" s="227" t="s">
        <v>999</v>
      </c>
      <c r="I16116" s="227" t="s">
        <v>514</v>
      </c>
      <c r="J16116" s="229">
        <v>-27714</v>
      </c>
    </row>
    <row r="16117" spans="1:10" hidden="1" x14ac:dyDescent="0.25">
      <c r="A16117" s="227" t="s">
        <v>126</v>
      </c>
      <c r="B16117" s="227" t="s">
        <v>128</v>
      </c>
      <c r="C16117" s="227">
        <v>2025</v>
      </c>
      <c r="D16117" s="227" t="s">
        <v>58</v>
      </c>
      <c r="E16117" s="227" t="s">
        <v>45</v>
      </c>
      <c r="F16117" s="227" t="s">
        <v>46</v>
      </c>
      <c r="G16117" s="227" t="s">
        <v>997</v>
      </c>
      <c r="H16117" s="227" t="s">
        <v>999</v>
      </c>
      <c r="I16117" s="227" t="s">
        <v>581</v>
      </c>
      <c r="J16117" s="241">
        <v>-8600</v>
      </c>
    </row>
    <row r="16118" spans="1:10" hidden="1" x14ac:dyDescent="0.25">
      <c r="A16118" s="227" t="s">
        <v>126</v>
      </c>
      <c r="B16118" s="227" t="s">
        <v>128</v>
      </c>
      <c r="C16118" s="227">
        <v>2025</v>
      </c>
      <c r="D16118" s="227" t="s">
        <v>58</v>
      </c>
      <c r="E16118" s="227" t="s">
        <v>45</v>
      </c>
      <c r="F16118" s="227" t="s">
        <v>46</v>
      </c>
      <c r="G16118" s="227" t="s">
        <v>997</v>
      </c>
      <c r="H16118" t="s">
        <v>19</v>
      </c>
      <c r="I16118" s="227" t="s">
        <v>398</v>
      </c>
      <c r="J16118" s="229">
        <v>1875802</v>
      </c>
    </row>
    <row r="16119" spans="1:10" hidden="1" x14ac:dyDescent="0.25">
      <c r="A16119" s="227" t="s">
        <v>126</v>
      </c>
      <c r="B16119" s="227" t="s">
        <v>128</v>
      </c>
      <c r="C16119" s="227">
        <v>2025</v>
      </c>
      <c r="D16119" s="227" t="s">
        <v>58</v>
      </c>
      <c r="E16119" s="227" t="s">
        <v>45</v>
      </c>
      <c r="F16119" s="227" t="s">
        <v>46</v>
      </c>
      <c r="G16119" s="227" t="s">
        <v>997</v>
      </c>
      <c r="H16119" t="s">
        <v>20</v>
      </c>
      <c r="I16119" s="228" t="s">
        <v>399</v>
      </c>
      <c r="J16119" s="229">
        <v>652000</v>
      </c>
    </row>
    <row r="16120" spans="1:10" hidden="1" x14ac:dyDescent="0.25">
      <c r="A16120" s="227" t="s">
        <v>126</v>
      </c>
      <c r="B16120" s="227" t="s">
        <v>128</v>
      </c>
      <c r="C16120" s="227">
        <v>2025</v>
      </c>
      <c r="D16120" s="227" t="s">
        <v>58</v>
      </c>
      <c r="E16120" s="227" t="s">
        <v>45</v>
      </c>
      <c r="F16120" s="227" t="s">
        <v>46</v>
      </c>
      <c r="G16120" s="227" t="s">
        <v>997</v>
      </c>
      <c r="H16120" s="246" t="s">
        <v>294</v>
      </c>
      <c r="I16120" s="227" t="s">
        <v>846</v>
      </c>
      <c r="J16120" s="229">
        <v>850000</v>
      </c>
    </row>
    <row r="16121" spans="1:10" hidden="1" x14ac:dyDescent="0.25">
      <c r="A16121" s="227" t="s">
        <v>126</v>
      </c>
      <c r="B16121" s="227" t="s">
        <v>128</v>
      </c>
      <c r="C16121" s="227">
        <v>2025</v>
      </c>
      <c r="D16121" s="227" t="s">
        <v>58</v>
      </c>
      <c r="E16121" s="227" t="s">
        <v>45</v>
      </c>
      <c r="F16121" s="227" t="s">
        <v>46</v>
      </c>
      <c r="G16121" s="227" t="s">
        <v>997</v>
      </c>
      <c r="H16121" s="246" t="s">
        <v>294</v>
      </c>
      <c r="I16121" s="227" t="s">
        <v>975</v>
      </c>
      <c r="J16121" s="241">
        <v>719200</v>
      </c>
    </row>
    <row r="16122" spans="1:10" hidden="1" x14ac:dyDescent="0.25">
      <c r="A16122" s="227" t="s">
        <v>126</v>
      </c>
      <c r="B16122" s="227" t="s">
        <v>128</v>
      </c>
      <c r="C16122" s="227">
        <v>2025</v>
      </c>
      <c r="D16122" s="227" t="s">
        <v>58</v>
      </c>
      <c r="E16122" s="227" t="s">
        <v>45</v>
      </c>
      <c r="F16122" s="227" t="s">
        <v>46</v>
      </c>
      <c r="G16122" s="227" t="s">
        <v>721</v>
      </c>
      <c r="H16122" t="s">
        <v>295</v>
      </c>
      <c r="I16122" s="227" t="s">
        <v>819</v>
      </c>
      <c r="J16122" s="229">
        <v>2135250</v>
      </c>
    </row>
    <row r="16123" spans="1:10" hidden="1" x14ac:dyDescent="0.25">
      <c r="A16123" s="227" t="s">
        <v>126</v>
      </c>
      <c r="B16123" s="227" t="s">
        <v>128</v>
      </c>
      <c r="C16123" s="227">
        <v>2025</v>
      </c>
      <c r="D16123" s="227" t="s">
        <v>58</v>
      </c>
      <c r="E16123" s="227" t="s">
        <v>45</v>
      </c>
      <c r="F16123" s="227" t="s">
        <v>46</v>
      </c>
      <c r="G16123" s="227" t="s">
        <v>721</v>
      </c>
      <c r="H16123" t="s">
        <v>119</v>
      </c>
      <c r="I16123" s="227" t="s">
        <v>655</v>
      </c>
      <c r="J16123" s="241">
        <v>1423500</v>
      </c>
    </row>
    <row r="16124" spans="1:10" hidden="1" x14ac:dyDescent="0.25">
      <c r="A16124" s="227" t="s">
        <v>126</v>
      </c>
      <c r="B16124" s="227" t="s">
        <v>128</v>
      </c>
      <c r="C16124" s="227">
        <v>2025</v>
      </c>
      <c r="D16124" s="227" t="s">
        <v>58</v>
      </c>
      <c r="E16124" s="227" t="s">
        <v>45</v>
      </c>
      <c r="F16124" s="227" t="s">
        <v>46</v>
      </c>
      <c r="G16124" s="227" t="s">
        <v>721</v>
      </c>
      <c r="H16124" t="s">
        <v>845</v>
      </c>
      <c r="I16124" s="227" t="s">
        <v>977</v>
      </c>
      <c r="J16124" s="241">
        <v>420150</v>
      </c>
    </row>
    <row r="16125" spans="1:10" hidden="1" x14ac:dyDescent="0.25">
      <c r="A16125" s="227" t="s">
        <v>126</v>
      </c>
      <c r="B16125" s="227" t="s">
        <v>128</v>
      </c>
      <c r="C16125" s="227">
        <v>2025</v>
      </c>
      <c r="D16125" s="227" t="s">
        <v>58</v>
      </c>
      <c r="E16125" s="227" t="s">
        <v>45</v>
      </c>
      <c r="F16125" s="227" t="s">
        <v>46</v>
      </c>
      <c r="G16125" s="227" t="s">
        <v>1000</v>
      </c>
      <c r="H16125" t="s">
        <v>219</v>
      </c>
      <c r="I16125" s="227" t="s">
        <v>465</v>
      </c>
      <c r="J16125" s="241">
        <v>900</v>
      </c>
    </row>
    <row r="16126" spans="1:10" hidden="1" x14ac:dyDescent="0.25">
      <c r="A16126" s="227" t="s">
        <v>126</v>
      </c>
      <c r="B16126" s="227" t="s">
        <v>128</v>
      </c>
      <c r="C16126" s="227">
        <v>2025</v>
      </c>
      <c r="D16126" s="227" t="s">
        <v>58</v>
      </c>
      <c r="E16126" s="227" t="s">
        <v>45</v>
      </c>
      <c r="F16126" s="227" t="s">
        <v>46</v>
      </c>
      <c r="G16126" s="227" t="s">
        <v>1000</v>
      </c>
      <c r="H16126" t="s">
        <v>219</v>
      </c>
      <c r="I16126" s="227" t="s">
        <v>1001</v>
      </c>
      <c r="J16126" s="241">
        <v>19762.96</v>
      </c>
    </row>
    <row r="16127" spans="1:10" hidden="1" x14ac:dyDescent="0.25">
      <c r="A16127" s="227" t="s">
        <v>126</v>
      </c>
      <c r="B16127" s="227" t="s">
        <v>128</v>
      </c>
      <c r="C16127" s="227">
        <v>2025</v>
      </c>
      <c r="D16127" s="227" t="s">
        <v>58</v>
      </c>
      <c r="E16127" s="227" t="s">
        <v>45</v>
      </c>
      <c r="F16127" s="227" t="s">
        <v>46</v>
      </c>
      <c r="G16127" s="227" t="s">
        <v>1000</v>
      </c>
      <c r="H16127" t="s">
        <v>219</v>
      </c>
      <c r="I16127" s="227" t="s">
        <v>580</v>
      </c>
      <c r="J16127" s="241">
        <v>4454.62</v>
      </c>
    </row>
    <row r="16128" spans="1:10" hidden="1" x14ac:dyDescent="0.25">
      <c r="A16128" s="227" t="s">
        <v>126</v>
      </c>
      <c r="B16128" s="227" t="s">
        <v>128</v>
      </c>
      <c r="C16128" s="227">
        <v>2025</v>
      </c>
      <c r="D16128" s="227" t="s">
        <v>58</v>
      </c>
      <c r="E16128" s="227" t="s">
        <v>45</v>
      </c>
      <c r="F16128" s="227" t="s">
        <v>46</v>
      </c>
      <c r="G16128" s="227" t="s">
        <v>1000</v>
      </c>
      <c r="H16128" t="s">
        <v>219</v>
      </c>
      <c r="I16128" s="227" t="s">
        <v>518</v>
      </c>
      <c r="J16128" s="241">
        <v>2592.56</v>
      </c>
    </row>
    <row r="16129" spans="1:10" hidden="1" x14ac:dyDescent="0.25">
      <c r="A16129" s="227" t="s">
        <v>126</v>
      </c>
      <c r="B16129" s="227" t="s">
        <v>128</v>
      </c>
      <c r="C16129" s="227">
        <v>2025</v>
      </c>
      <c r="D16129" s="227" t="s">
        <v>58</v>
      </c>
      <c r="E16129" s="227" t="s">
        <v>45</v>
      </c>
      <c r="F16129" s="227" t="s">
        <v>46</v>
      </c>
      <c r="G16129" s="227" t="s">
        <v>1000</v>
      </c>
      <c r="H16129" t="s">
        <v>219</v>
      </c>
      <c r="I16129" s="228" t="s">
        <v>793</v>
      </c>
      <c r="J16129" s="229">
        <v>30461</v>
      </c>
    </row>
    <row r="16130" spans="1:10" hidden="1" x14ac:dyDescent="0.25">
      <c r="A16130" s="227" t="s">
        <v>126</v>
      </c>
      <c r="B16130" s="227" t="s">
        <v>128</v>
      </c>
      <c r="C16130" s="227">
        <v>2025</v>
      </c>
      <c r="D16130" s="227" t="s">
        <v>58</v>
      </c>
      <c r="E16130" s="227" t="s">
        <v>45</v>
      </c>
      <c r="F16130" s="227" t="s">
        <v>46</v>
      </c>
      <c r="G16130" s="227" t="s">
        <v>1000</v>
      </c>
      <c r="H16130" t="s">
        <v>219</v>
      </c>
      <c r="I16130" s="227" t="s">
        <v>740</v>
      </c>
      <c r="J16130" s="241">
        <v>15296.3</v>
      </c>
    </row>
    <row r="16131" spans="1:10" hidden="1" x14ac:dyDescent="0.25">
      <c r="A16131" s="227" t="s">
        <v>126</v>
      </c>
      <c r="B16131" s="227" t="s">
        <v>128</v>
      </c>
      <c r="C16131" s="227">
        <v>2025</v>
      </c>
      <c r="D16131" s="227" t="s">
        <v>58</v>
      </c>
      <c r="E16131" s="227" t="s">
        <v>45</v>
      </c>
      <c r="F16131" s="227" t="s">
        <v>46</v>
      </c>
      <c r="G16131" s="227" t="s">
        <v>1000</v>
      </c>
      <c r="H16131" t="s">
        <v>219</v>
      </c>
      <c r="I16131" s="227" t="s">
        <v>979</v>
      </c>
      <c r="J16131" s="241">
        <v>14155.55</v>
      </c>
    </row>
    <row r="16132" spans="1:10" hidden="1" x14ac:dyDescent="0.25">
      <c r="A16132" s="227" t="s">
        <v>126</v>
      </c>
      <c r="B16132" s="227" t="s">
        <v>128</v>
      </c>
      <c r="C16132" s="227">
        <v>2025</v>
      </c>
      <c r="D16132" s="227" t="s">
        <v>58</v>
      </c>
      <c r="E16132" s="227" t="s">
        <v>45</v>
      </c>
      <c r="F16132" s="227" t="s">
        <v>46</v>
      </c>
      <c r="G16132" s="227" t="s">
        <v>1000</v>
      </c>
      <c r="H16132" t="s">
        <v>219</v>
      </c>
      <c r="I16132" s="227" t="s">
        <v>981</v>
      </c>
      <c r="J16132" s="229">
        <v>2140</v>
      </c>
    </row>
    <row r="16133" spans="1:10" hidden="1" x14ac:dyDescent="0.25">
      <c r="A16133" s="227" t="s">
        <v>126</v>
      </c>
      <c r="B16133" s="227" t="s">
        <v>128</v>
      </c>
      <c r="C16133" s="227">
        <v>2025</v>
      </c>
      <c r="D16133" s="227" t="s">
        <v>58</v>
      </c>
      <c r="E16133" s="227" t="s">
        <v>45</v>
      </c>
      <c r="F16133" s="227" t="s">
        <v>46</v>
      </c>
      <c r="G16133" s="227" t="s">
        <v>1000</v>
      </c>
      <c r="H16133" t="s">
        <v>219</v>
      </c>
      <c r="I16133" s="227" t="s">
        <v>989</v>
      </c>
      <c r="J16133" s="229">
        <v>21697.84</v>
      </c>
    </row>
    <row r="16134" spans="1:10" hidden="1" x14ac:dyDescent="0.25">
      <c r="A16134" s="227" t="s">
        <v>126</v>
      </c>
      <c r="B16134" s="227" t="s">
        <v>128</v>
      </c>
      <c r="C16134" s="227">
        <v>2025</v>
      </c>
      <c r="D16134" s="227" t="s">
        <v>58</v>
      </c>
      <c r="E16134" s="227" t="s">
        <v>45</v>
      </c>
      <c r="F16134" s="227" t="s">
        <v>46</v>
      </c>
      <c r="G16134" s="227" t="s">
        <v>1000</v>
      </c>
      <c r="H16134" t="s">
        <v>219</v>
      </c>
      <c r="I16134" s="228" t="s">
        <v>990</v>
      </c>
      <c r="J16134" s="229">
        <v>7355.56</v>
      </c>
    </row>
    <row r="16135" spans="1:10" hidden="1" x14ac:dyDescent="0.25">
      <c r="A16135" s="227" t="s">
        <v>126</v>
      </c>
      <c r="B16135" s="227" t="s">
        <v>128</v>
      </c>
      <c r="C16135" s="227">
        <v>2025</v>
      </c>
      <c r="D16135" s="227" t="s">
        <v>58</v>
      </c>
      <c r="E16135" s="227" t="s">
        <v>45</v>
      </c>
      <c r="F16135" s="227" t="s">
        <v>46</v>
      </c>
      <c r="G16135" s="227" t="s">
        <v>1000</v>
      </c>
      <c r="H16135" t="s">
        <v>219</v>
      </c>
      <c r="I16135" s="228" t="s">
        <v>991</v>
      </c>
      <c r="J16135" s="229">
        <v>11281.48</v>
      </c>
    </row>
    <row r="16136" spans="1:10" hidden="1" x14ac:dyDescent="0.25">
      <c r="A16136" s="227" t="s">
        <v>126</v>
      </c>
      <c r="B16136" s="227" t="s">
        <v>128</v>
      </c>
      <c r="C16136" s="227">
        <v>2025</v>
      </c>
      <c r="D16136" s="227" t="s">
        <v>58</v>
      </c>
      <c r="E16136" s="227" t="s">
        <v>45</v>
      </c>
      <c r="F16136" s="227" t="s">
        <v>46</v>
      </c>
      <c r="G16136" s="227" t="s">
        <v>1000</v>
      </c>
      <c r="H16136" t="s">
        <v>219</v>
      </c>
      <c r="I16136" s="227" t="s">
        <v>992</v>
      </c>
      <c r="J16136" s="229">
        <v>23214.81</v>
      </c>
    </row>
    <row r="16137" spans="1:10" hidden="1" x14ac:dyDescent="0.25">
      <c r="A16137" s="227" t="s">
        <v>126</v>
      </c>
      <c r="B16137" s="227" t="s">
        <v>128</v>
      </c>
      <c r="C16137" s="227">
        <v>2025</v>
      </c>
      <c r="D16137" s="227" t="s">
        <v>58</v>
      </c>
      <c r="E16137" s="227" t="s">
        <v>45</v>
      </c>
      <c r="F16137" s="227" t="s">
        <v>46</v>
      </c>
      <c r="G16137" s="227" t="s">
        <v>1000</v>
      </c>
      <c r="H16137" t="s">
        <v>219</v>
      </c>
      <c r="I16137" s="227" t="s">
        <v>993</v>
      </c>
      <c r="J16137" s="241">
        <v>6700</v>
      </c>
    </row>
    <row r="16138" spans="1:10" hidden="1" x14ac:dyDescent="0.25">
      <c r="A16138" s="227" t="s">
        <v>126</v>
      </c>
      <c r="B16138" s="227" t="s">
        <v>128</v>
      </c>
      <c r="C16138" s="227">
        <v>2025</v>
      </c>
      <c r="D16138" s="227" t="s">
        <v>58</v>
      </c>
      <c r="E16138" s="227" t="s">
        <v>45</v>
      </c>
      <c r="F16138" s="227" t="s">
        <v>46</v>
      </c>
      <c r="G16138" s="227" t="s">
        <v>1000</v>
      </c>
      <c r="H16138" t="s">
        <v>219</v>
      </c>
      <c r="I16138" s="227" t="s">
        <v>994</v>
      </c>
      <c r="J16138" s="229">
        <v>20962.98</v>
      </c>
    </row>
    <row r="16139" spans="1:10" hidden="1" x14ac:dyDescent="0.25">
      <c r="A16139" s="227" t="s">
        <v>126</v>
      </c>
      <c r="B16139" s="227" t="s">
        <v>128</v>
      </c>
      <c r="C16139" s="227">
        <v>2025</v>
      </c>
      <c r="D16139" s="227" t="s">
        <v>58</v>
      </c>
      <c r="E16139" s="227" t="s">
        <v>45</v>
      </c>
      <c r="F16139" s="227" t="s">
        <v>46</v>
      </c>
      <c r="G16139" s="227" t="s">
        <v>1000</v>
      </c>
      <c r="H16139" t="s">
        <v>219</v>
      </c>
      <c r="I16139" s="228" t="s">
        <v>995</v>
      </c>
      <c r="J16139" s="229">
        <v>1851.85</v>
      </c>
    </row>
    <row r="16140" spans="1:10" hidden="1" x14ac:dyDescent="0.25">
      <c r="A16140" s="227" t="s">
        <v>126</v>
      </c>
      <c r="B16140" s="227" t="s">
        <v>128</v>
      </c>
      <c r="C16140" s="227">
        <v>2025</v>
      </c>
      <c r="D16140" s="227" t="s">
        <v>58</v>
      </c>
      <c r="E16140" s="227" t="s">
        <v>45</v>
      </c>
      <c r="F16140" s="227" t="s">
        <v>46</v>
      </c>
      <c r="G16140" s="227" t="s">
        <v>1000</v>
      </c>
      <c r="H16140" t="s">
        <v>219</v>
      </c>
      <c r="I16140" s="228" t="s">
        <v>996</v>
      </c>
      <c r="J16140" s="229">
        <v>1548.15</v>
      </c>
    </row>
    <row r="16141" spans="1:10" hidden="1" x14ac:dyDescent="0.25">
      <c r="A16141" s="227" t="s">
        <v>126</v>
      </c>
      <c r="B16141" s="227" t="s">
        <v>128</v>
      </c>
      <c r="C16141" s="227">
        <v>2025</v>
      </c>
      <c r="D16141" s="227" t="s">
        <v>58</v>
      </c>
      <c r="E16141" s="227" t="s">
        <v>45</v>
      </c>
      <c r="F16141" s="227" t="s">
        <v>46</v>
      </c>
      <c r="G16141" s="227" t="s">
        <v>1000</v>
      </c>
      <c r="H16141" t="s">
        <v>219</v>
      </c>
      <c r="I16141" s="228" t="s">
        <v>856</v>
      </c>
      <c r="J16141" s="229">
        <v>6896</v>
      </c>
    </row>
    <row r="16142" spans="1:10" hidden="1" x14ac:dyDescent="0.25">
      <c r="A16142" s="227" t="s">
        <v>126</v>
      </c>
      <c r="B16142" s="227" t="s">
        <v>128</v>
      </c>
      <c r="C16142" s="227">
        <v>2025</v>
      </c>
      <c r="D16142" s="227" t="s">
        <v>58</v>
      </c>
      <c r="E16142" s="227" t="s">
        <v>45</v>
      </c>
      <c r="F16142" s="227" t="s">
        <v>46</v>
      </c>
      <c r="G16142" s="227" t="s">
        <v>1000</v>
      </c>
      <c r="H16142" s="246" t="s">
        <v>220</v>
      </c>
      <c r="I16142" s="228" t="s">
        <v>614</v>
      </c>
      <c r="J16142" s="229">
        <v>345700</v>
      </c>
    </row>
    <row r="16143" spans="1:10" hidden="1" x14ac:dyDescent="0.25">
      <c r="A16143" s="227" t="s">
        <v>126</v>
      </c>
      <c r="B16143" s="227" t="s">
        <v>128</v>
      </c>
      <c r="C16143" s="227">
        <v>2025</v>
      </c>
      <c r="D16143" s="227" t="s">
        <v>58</v>
      </c>
      <c r="E16143" s="227" t="s">
        <v>45</v>
      </c>
      <c r="F16143" s="227" t="s">
        <v>46</v>
      </c>
      <c r="G16143" s="227" t="s">
        <v>1000</v>
      </c>
      <c r="H16143" s="246" t="s">
        <v>220</v>
      </c>
      <c r="I16143" s="227" t="s">
        <v>993</v>
      </c>
      <c r="J16143" s="229">
        <v>16750</v>
      </c>
    </row>
    <row r="16144" spans="1:10" hidden="1" x14ac:dyDescent="0.25">
      <c r="A16144" s="227" t="s">
        <v>126</v>
      </c>
      <c r="B16144" s="227" t="s">
        <v>128</v>
      </c>
      <c r="C16144" s="227">
        <v>2025</v>
      </c>
      <c r="D16144" s="227" t="s">
        <v>58</v>
      </c>
      <c r="E16144" s="227" t="s">
        <v>45</v>
      </c>
      <c r="F16144" s="227" t="s">
        <v>46</v>
      </c>
      <c r="G16144" s="227" t="s">
        <v>726</v>
      </c>
      <c r="H16144" s="246" t="s">
        <v>906</v>
      </c>
      <c r="I16144" s="227" t="s">
        <v>907</v>
      </c>
      <c r="J16144" s="241">
        <v>2215000</v>
      </c>
    </row>
    <row r="16145" spans="1:10" hidden="1" x14ac:dyDescent="0.25">
      <c r="A16145" s="227" t="s">
        <v>126</v>
      </c>
      <c r="B16145" s="227" t="s">
        <v>128</v>
      </c>
      <c r="C16145" s="227">
        <v>2025</v>
      </c>
      <c r="D16145" s="227" t="s">
        <v>58</v>
      </c>
      <c r="E16145" s="227" t="s">
        <v>45</v>
      </c>
      <c r="F16145" s="227" t="s">
        <v>46</v>
      </c>
      <c r="G16145" s="227" t="s">
        <v>726</v>
      </c>
      <c r="H16145" s="246" t="s">
        <v>700</v>
      </c>
      <c r="I16145" s="228" t="s">
        <v>701</v>
      </c>
      <c r="J16145" s="229">
        <v>2442600</v>
      </c>
    </row>
    <row r="16146" spans="1:10" hidden="1" x14ac:dyDescent="0.25">
      <c r="A16146" s="227" t="s">
        <v>126</v>
      </c>
      <c r="B16146" s="227" t="s">
        <v>128</v>
      </c>
      <c r="C16146" s="227">
        <v>2025</v>
      </c>
      <c r="D16146" s="227" t="s">
        <v>58</v>
      </c>
      <c r="E16146" s="227" t="s">
        <v>45</v>
      </c>
      <c r="F16146" s="227" t="s">
        <v>46</v>
      </c>
      <c r="G16146" s="227" t="s">
        <v>1002</v>
      </c>
      <c r="H16146" s="245" t="s">
        <v>612</v>
      </c>
      <c r="I16146" s="227" t="s">
        <v>613</v>
      </c>
      <c r="J16146" s="229">
        <v>50485</v>
      </c>
    </row>
    <row r="16147" spans="1:10" hidden="1" x14ac:dyDescent="0.25">
      <c r="A16147" s="227" t="s">
        <v>126</v>
      </c>
      <c r="B16147" s="227" t="s">
        <v>128</v>
      </c>
      <c r="C16147" s="227">
        <v>2025</v>
      </c>
      <c r="D16147" s="227" t="s">
        <v>58</v>
      </c>
      <c r="E16147" s="227" t="s">
        <v>45</v>
      </c>
      <c r="F16147" s="227" t="s">
        <v>46</v>
      </c>
      <c r="G16147" s="227" t="s">
        <v>270</v>
      </c>
      <c r="H16147" s="227" t="s">
        <v>1003</v>
      </c>
      <c r="I16147" s="227" t="s">
        <v>395</v>
      </c>
      <c r="J16147" s="241">
        <v>600000</v>
      </c>
    </row>
    <row r="16148" spans="1:10" hidden="1" x14ac:dyDescent="0.25">
      <c r="A16148" s="227" t="s">
        <v>126</v>
      </c>
      <c r="B16148" s="227" t="s">
        <v>128</v>
      </c>
      <c r="C16148" s="227">
        <v>2025</v>
      </c>
      <c r="D16148" s="227" t="s">
        <v>58</v>
      </c>
      <c r="E16148" s="227" t="s">
        <v>45</v>
      </c>
      <c r="F16148" s="227" t="s">
        <v>46</v>
      </c>
      <c r="G16148" s="227" t="s">
        <v>270</v>
      </c>
      <c r="H16148" s="227" t="s">
        <v>1004</v>
      </c>
      <c r="I16148" s="228" t="s">
        <v>792</v>
      </c>
      <c r="J16148" s="229">
        <v>4483739.75</v>
      </c>
    </row>
    <row r="16149" spans="1:10" hidden="1" x14ac:dyDescent="0.25">
      <c r="A16149" s="227" t="s">
        <v>126</v>
      </c>
      <c r="B16149" s="227" t="s">
        <v>128</v>
      </c>
      <c r="C16149" s="227">
        <v>2025</v>
      </c>
      <c r="D16149" s="227" t="s">
        <v>58</v>
      </c>
      <c r="E16149" s="227" t="s">
        <v>45</v>
      </c>
      <c r="F16149" s="227" t="s">
        <v>46</v>
      </c>
      <c r="G16149" s="227" t="s">
        <v>270</v>
      </c>
      <c r="H16149" s="227" t="s">
        <v>1004</v>
      </c>
      <c r="I16149" s="228" t="s">
        <v>908</v>
      </c>
      <c r="J16149" s="229">
        <v>560000</v>
      </c>
    </row>
    <row r="16150" spans="1:10" hidden="1" x14ac:dyDescent="0.25">
      <c r="A16150" s="227" t="s">
        <v>126</v>
      </c>
      <c r="B16150" s="227" t="s">
        <v>128</v>
      </c>
      <c r="C16150" s="227">
        <v>2025</v>
      </c>
      <c r="D16150" s="227" t="s">
        <v>58</v>
      </c>
      <c r="E16150" s="227" t="s">
        <v>45</v>
      </c>
      <c r="F16150" s="227" t="s">
        <v>46</v>
      </c>
      <c r="G16150" s="227" t="s">
        <v>270</v>
      </c>
      <c r="H16150" s="227" t="s">
        <v>1005</v>
      </c>
      <c r="I16150" s="227" t="s">
        <v>734</v>
      </c>
      <c r="J16150" s="241">
        <v>418343</v>
      </c>
    </row>
    <row r="16151" spans="1:10" hidden="1" x14ac:dyDescent="0.25">
      <c r="A16151" s="227" t="s">
        <v>126</v>
      </c>
      <c r="B16151" s="227" t="s">
        <v>128</v>
      </c>
      <c r="C16151" s="227">
        <v>2025</v>
      </c>
      <c r="D16151" s="227" t="s">
        <v>58</v>
      </c>
      <c r="E16151" s="227" t="s">
        <v>45</v>
      </c>
      <c r="F16151" s="227" t="s">
        <v>46</v>
      </c>
      <c r="G16151" s="227" t="s">
        <v>270</v>
      </c>
      <c r="H16151" s="227" t="s">
        <v>1006</v>
      </c>
      <c r="I16151" s="227" t="s">
        <v>465</v>
      </c>
      <c r="J16151" s="241">
        <v>480882.79</v>
      </c>
    </row>
    <row r="16152" spans="1:10" hidden="1" x14ac:dyDescent="0.25">
      <c r="A16152" s="227" t="s">
        <v>126</v>
      </c>
      <c r="B16152" s="227" t="s">
        <v>128</v>
      </c>
      <c r="C16152" s="227">
        <v>2025</v>
      </c>
      <c r="D16152" s="227" t="s">
        <v>58</v>
      </c>
      <c r="E16152" s="227" t="s">
        <v>45</v>
      </c>
      <c r="F16152" s="227" t="s">
        <v>46</v>
      </c>
      <c r="G16152" s="227" t="s">
        <v>270</v>
      </c>
      <c r="H16152" s="227" t="s">
        <v>1007</v>
      </c>
      <c r="I16152" s="227" t="s">
        <v>469</v>
      </c>
      <c r="J16152" s="229">
        <v>84850</v>
      </c>
    </row>
    <row r="16153" spans="1:10" hidden="1" x14ac:dyDescent="0.25">
      <c r="A16153" s="227" t="s">
        <v>126</v>
      </c>
      <c r="B16153" s="227" t="s">
        <v>128</v>
      </c>
      <c r="C16153" s="227">
        <v>2025</v>
      </c>
      <c r="D16153" s="227" t="s">
        <v>58</v>
      </c>
      <c r="E16153" s="227" t="s">
        <v>45</v>
      </c>
      <c r="F16153" s="227" t="s">
        <v>46</v>
      </c>
      <c r="G16153" s="227" t="s">
        <v>270</v>
      </c>
      <c r="H16153" s="227" t="s">
        <v>1008</v>
      </c>
      <c r="I16153" s="228" t="s">
        <v>1009</v>
      </c>
      <c r="J16153" s="229">
        <v>300000</v>
      </c>
    </row>
    <row r="16154" spans="1:10" hidden="1" x14ac:dyDescent="0.25">
      <c r="A16154" s="227" t="s">
        <v>126</v>
      </c>
      <c r="B16154" s="227" t="s">
        <v>128</v>
      </c>
      <c r="C16154" s="227">
        <v>2025</v>
      </c>
      <c r="D16154" s="227" t="s">
        <v>58</v>
      </c>
      <c r="E16154" s="227" t="s">
        <v>45</v>
      </c>
      <c r="F16154" s="227" t="s">
        <v>46</v>
      </c>
      <c r="G16154" s="227" t="s">
        <v>270</v>
      </c>
      <c r="H16154" s="227" t="s">
        <v>1008</v>
      </c>
      <c r="I16154" s="228" t="s">
        <v>382</v>
      </c>
      <c r="J16154" s="229">
        <v>1190007.4099999999</v>
      </c>
    </row>
    <row r="16155" spans="1:10" hidden="1" x14ac:dyDescent="0.25">
      <c r="A16155" s="227" t="s">
        <v>126</v>
      </c>
      <c r="B16155" s="227" t="s">
        <v>128</v>
      </c>
      <c r="C16155" s="227">
        <v>2025</v>
      </c>
      <c r="D16155" s="227" t="s">
        <v>58</v>
      </c>
      <c r="E16155" s="227" t="s">
        <v>45</v>
      </c>
      <c r="F16155" s="227" t="s">
        <v>46</v>
      </c>
      <c r="G16155" s="227" t="s">
        <v>270</v>
      </c>
      <c r="H16155" s="227" t="s">
        <v>1008</v>
      </c>
      <c r="I16155" s="228" t="s">
        <v>416</v>
      </c>
      <c r="J16155" s="229">
        <v>2140000</v>
      </c>
    </row>
    <row r="16156" spans="1:10" hidden="1" x14ac:dyDescent="0.25">
      <c r="A16156" s="227" t="s">
        <v>126</v>
      </c>
      <c r="B16156" s="227" t="s">
        <v>128</v>
      </c>
      <c r="C16156" s="227">
        <v>2025</v>
      </c>
      <c r="D16156" s="227" t="s">
        <v>58</v>
      </c>
      <c r="E16156" s="227" t="s">
        <v>45</v>
      </c>
      <c r="F16156" s="227" t="s">
        <v>46</v>
      </c>
      <c r="G16156" s="227" t="s">
        <v>270</v>
      </c>
      <c r="H16156" s="227" t="s">
        <v>1008</v>
      </c>
      <c r="I16156" s="228" t="s">
        <v>589</v>
      </c>
      <c r="J16156" s="229">
        <v>95988</v>
      </c>
    </row>
    <row r="16157" spans="1:10" hidden="1" x14ac:dyDescent="0.25">
      <c r="A16157" s="227" t="s">
        <v>126</v>
      </c>
      <c r="B16157" s="227" t="s">
        <v>128</v>
      </c>
      <c r="C16157" s="227">
        <v>2025</v>
      </c>
      <c r="D16157" s="227" t="s">
        <v>58</v>
      </c>
      <c r="E16157" s="227" t="s">
        <v>45</v>
      </c>
      <c r="F16157" s="227" t="s">
        <v>46</v>
      </c>
      <c r="G16157" s="227" t="s">
        <v>270</v>
      </c>
      <c r="H16157" s="227" t="s">
        <v>1008</v>
      </c>
      <c r="I16157" s="228" t="s">
        <v>686</v>
      </c>
      <c r="J16157" s="229">
        <v>792357</v>
      </c>
    </row>
    <row r="16158" spans="1:10" hidden="1" x14ac:dyDescent="0.25">
      <c r="A16158" s="227" t="s">
        <v>126</v>
      </c>
      <c r="B16158" s="227" t="s">
        <v>128</v>
      </c>
      <c r="C16158" s="227">
        <v>2025</v>
      </c>
      <c r="D16158" s="227" t="s">
        <v>58</v>
      </c>
      <c r="E16158" s="227" t="s">
        <v>45</v>
      </c>
      <c r="F16158" s="227" t="s">
        <v>46</v>
      </c>
      <c r="G16158" s="227" t="s">
        <v>270</v>
      </c>
      <c r="H16158" s="227" t="s">
        <v>1008</v>
      </c>
      <c r="I16158" s="228" t="s">
        <v>562</v>
      </c>
      <c r="J16158" s="229">
        <v>3800000</v>
      </c>
    </row>
    <row r="16159" spans="1:10" hidden="1" x14ac:dyDescent="0.25">
      <c r="A16159" s="227" t="s">
        <v>126</v>
      </c>
      <c r="B16159" s="227" t="s">
        <v>128</v>
      </c>
      <c r="C16159" s="227">
        <v>2025</v>
      </c>
      <c r="D16159" s="227" t="s">
        <v>58</v>
      </c>
      <c r="E16159" s="227" t="s">
        <v>45</v>
      </c>
      <c r="F16159" s="227" t="s">
        <v>46</v>
      </c>
      <c r="G16159" s="227" t="s">
        <v>270</v>
      </c>
      <c r="H16159" s="227" t="s">
        <v>1008</v>
      </c>
      <c r="I16159" s="228" t="s">
        <v>576</v>
      </c>
      <c r="J16159" s="229">
        <v>1847519</v>
      </c>
    </row>
    <row r="16160" spans="1:10" hidden="1" x14ac:dyDescent="0.25">
      <c r="A16160" s="227" t="s">
        <v>126</v>
      </c>
      <c r="B16160" s="227" t="s">
        <v>128</v>
      </c>
      <c r="C16160" s="227">
        <v>2025</v>
      </c>
      <c r="D16160" s="227" t="s">
        <v>58</v>
      </c>
      <c r="E16160" s="227" t="s">
        <v>45</v>
      </c>
      <c r="F16160" s="227" t="s">
        <v>46</v>
      </c>
      <c r="G16160" s="15" t="s">
        <v>253</v>
      </c>
      <c r="H16160" s="245" t="s">
        <v>266</v>
      </c>
      <c r="I16160" s="228" t="s">
        <v>1010</v>
      </c>
      <c r="J16160" s="229">
        <v>64000</v>
      </c>
    </row>
    <row r="16161" spans="1:10" hidden="1" x14ac:dyDescent="0.25">
      <c r="A16161" s="227" t="s">
        <v>126</v>
      </c>
      <c r="B16161" s="227" t="s">
        <v>128</v>
      </c>
      <c r="C16161" s="227">
        <v>2025</v>
      </c>
      <c r="D16161" s="227" t="s">
        <v>58</v>
      </c>
      <c r="E16161" s="227" t="s">
        <v>45</v>
      </c>
      <c r="F16161" s="227" t="s">
        <v>46</v>
      </c>
      <c r="G16161" s="15" t="s">
        <v>253</v>
      </c>
      <c r="H16161" s="245" t="s">
        <v>266</v>
      </c>
      <c r="I16161" s="228" t="s">
        <v>821</v>
      </c>
      <c r="J16161" s="229">
        <v>1212121</v>
      </c>
    </row>
    <row r="16162" spans="1:10" hidden="1" x14ac:dyDescent="0.25">
      <c r="A16162" s="227" t="s">
        <v>126</v>
      </c>
      <c r="B16162" s="227" t="s">
        <v>128</v>
      </c>
      <c r="C16162" s="227">
        <v>2025</v>
      </c>
      <c r="D16162" s="227" t="s">
        <v>58</v>
      </c>
      <c r="E16162" s="227" t="s">
        <v>45</v>
      </c>
      <c r="F16162" s="227" t="s">
        <v>46</v>
      </c>
      <c r="G16162" s="15" t="s">
        <v>253</v>
      </c>
      <c r="H16162" s="245" t="s">
        <v>266</v>
      </c>
      <c r="I16162" s="228" t="s">
        <v>799</v>
      </c>
      <c r="J16162" s="229">
        <v>2200000</v>
      </c>
    </row>
    <row r="16163" spans="1:10" hidden="1" x14ac:dyDescent="0.25">
      <c r="A16163" s="227" t="s">
        <v>126</v>
      </c>
      <c r="B16163" s="227" t="s">
        <v>128</v>
      </c>
      <c r="C16163" s="227">
        <v>2025</v>
      </c>
      <c r="D16163" s="227" t="s">
        <v>58</v>
      </c>
      <c r="E16163" s="227" t="s">
        <v>45</v>
      </c>
      <c r="F16163" s="227" t="s">
        <v>46</v>
      </c>
      <c r="G16163" s="227" t="s">
        <v>1011</v>
      </c>
      <c r="H16163" s="245" t="s">
        <v>299</v>
      </c>
      <c r="I16163" s="228" t="s">
        <v>518</v>
      </c>
      <c r="J16163" s="229">
        <v>940000</v>
      </c>
    </row>
    <row r="16164" spans="1:10" hidden="1" x14ac:dyDescent="0.25">
      <c r="A16164" s="227" t="s">
        <v>126</v>
      </c>
      <c r="B16164" s="227" t="s">
        <v>128</v>
      </c>
      <c r="C16164" s="227">
        <v>2025</v>
      </c>
      <c r="D16164" s="227" t="s">
        <v>58</v>
      </c>
      <c r="E16164" s="227" t="s">
        <v>45</v>
      </c>
      <c r="F16164" s="227" t="s">
        <v>46</v>
      </c>
      <c r="G16164" s="227" t="s">
        <v>1011</v>
      </c>
      <c r="H16164" s="245" t="s">
        <v>299</v>
      </c>
      <c r="I16164" s="228" t="s">
        <v>859</v>
      </c>
      <c r="J16164" s="229">
        <v>160000</v>
      </c>
    </row>
    <row r="16165" spans="1:10" hidden="1" x14ac:dyDescent="0.25">
      <c r="A16165" s="227" t="s">
        <v>126</v>
      </c>
      <c r="B16165" s="227" t="s">
        <v>128</v>
      </c>
      <c r="C16165" s="227">
        <v>2025</v>
      </c>
      <c r="D16165" s="227" t="s">
        <v>58</v>
      </c>
      <c r="E16165" s="227" t="s">
        <v>45</v>
      </c>
      <c r="F16165" s="227" t="s">
        <v>46</v>
      </c>
      <c r="G16165" s="227" t="s">
        <v>1011</v>
      </c>
      <c r="H16165" s="245" t="s">
        <v>299</v>
      </c>
      <c r="I16165" s="228" t="s">
        <v>860</v>
      </c>
      <c r="J16165" s="229">
        <v>243698</v>
      </c>
    </row>
    <row r="16166" spans="1:10" hidden="1" x14ac:dyDescent="0.25">
      <c r="A16166" s="227" t="s">
        <v>126</v>
      </c>
      <c r="B16166" s="227" t="s">
        <v>128</v>
      </c>
      <c r="C16166" s="227">
        <v>2025</v>
      </c>
      <c r="D16166" s="227" t="s">
        <v>58</v>
      </c>
      <c r="E16166" s="227" t="s">
        <v>45</v>
      </c>
      <c r="F16166" s="227" t="s">
        <v>46</v>
      </c>
      <c r="G16166" s="227" t="s">
        <v>1011</v>
      </c>
      <c r="H16166" s="245" t="s">
        <v>245</v>
      </c>
      <c r="I16166" s="228" t="s">
        <v>614</v>
      </c>
      <c r="J16166" s="229">
        <v>3326800</v>
      </c>
    </row>
    <row r="16167" spans="1:10" hidden="1" x14ac:dyDescent="0.25">
      <c r="A16167" s="227" t="s">
        <v>126</v>
      </c>
      <c r="B16167" s="227" t="s">
        <v>128</v>
      </c>
      <c r="C16167" s="227">
        <v>2025</v>
      </c>
      <c r="D16167" s="227" t="s">
        <v>58</v>
      </c>
      <c r="E16167" s="227" t="s">
        <v>45</v>
      </c>
      <c r="F16167" s="227" t="s">
        <v>46</v>
      </c>
      <c r="G16167" s="227" t="s">
        <v>527</v>
      </c>
      <c r="H16167" s="245" t="s">
        <v>525</v>
      </c>
      <c r="I16167" s="228" t="s">
        <v>526</v>
      </c>
      <c r="J16167" s="229">
        <v>77283</v>
      </c>
    </row>
    <row r="16168" spans="1:10" hidden="1" x14ac:dyDescent="0.25">
      <c r="A16168" s="227" t="s">
        <v>126</v>
      </c>
      <c r="B16168" s="227" t="s">
        <v>128</v>
      </c>
      <c r="C16168" s="227">
        <v>2025</v>
      </c>
      <c r="D16168" s="227" t="s">
        <v>58</v>
      </c>
      <c r="E16168" s="227" t="s">
        <v>45</v>
      </c>
      <c r="F16168" s="227" t="s">
        <v>46</v>
      </c>
      <c r="G16168" s="227" t="s">
        <v>527</v>
      </c>
      <c r="H16168" s="245" t="s">
        <v>484</v>
      </c>
      <c r="I16168" s="228" t="s">
        <v>526</v>
      </c>
      <c r="J16168" s="229">
        <v>485083.58</v>
      </c>
    </row>
    <row r="16169" spans="1:10" hidden="1" x14ac:dyDescent="0.25">
      <c r="A16169" s="227" t="s">
        <v>126</v>
      </c>
      <c r="B16169" s="227" t="s">
        <v>128</v>
      </c>
      <c r="C16169" s="227">
        <v>2025</v>
      </c>
      <c r="D16169" s="227" t="s">
        <v>58</v>
      </c>
      <c r="E16169" s="227" t="s">
        <v>45</v>
      </c>
      <c r="F16169" s="227" t="s">
        <v>46</v>
      </c>
      <c r="G16169" s="227" t="s">
        <v>1012</v>
      </c>
      <c r="H16169" t="s">
        <v>246</v>
      </c>
      <c r="I16169" s="228" t="s">
        <v>388</v>
      </c>
      <c r="J16169" s="229">
        <v>261047</v>
      </c>
    </row>
    <row r="16170" spans="1:10" hidden="1" x14ac:dyDescent="0.25">
      <c r="A16170" s="227" t="s">
        <v>126</v>
      </c>
      <c r="B16170" s="227" t="s">
        <v>128</v>
      </c>
      <c r="C16170" s="227">
        <v>2025</v>
      </c>
      <c r="D16170" s="227" t="s">
        <v>58</v>
      </c>
      <c r="E16170" s="227" t="s">
        <v>45</v>
      </c>
      <c r="F16170" s="227" t="s">
        <v>46</v>
      </c>
      <c r="G16170" s="227" t="s">
        <v>1012</v>
      </c>
      <c r="H16170" t="s">
        <v>246</v>
      </c>
      <c r="I16170" s="228" t="s">
        <v>505</v>
      </c>
      <c r="J16170" s="229">
        <v>210900</v>
      </c>
    </row>
    <row r="16171" spans="1:10" hidden="1" x14ac:dyDescent="0.25">
      <c r="A16171" s="227" t="s">
        <v>126</v>
      </c>
      <c r="B16171" s="227" t="s">
        <v>128</v>
      </c>
      <c r="C16171" s="227">
        <v>2025</v>
      </c>
      <c r="D16171" s="227" t="s">
        <v>58</v>
      </c>
      <c r="E16171" s="227" t="s">
        <v>45</v>
      </c>
      <c r="F16171" s="227" t="s">
        <v>46</v>
      </c>
      <c r="G16171" s="227" t="s">
        <v>1012</v>
      </c>
      <c r="H16171" t="s">
        <v>246</v>
      </c>
      <c r="I16171" s="228" t="s">
        <v>615</v>
      </c>
      <c r="J16171" s="229">
        <v>987380</v>
      </c>
    </row>
    <row r="16172" spans="1:10" hidden="1" x14ac:dyDescent="0.25">
      <c r="A16172" s="227" t="s">
        <v>126</v>
      </c>
      <c r="B16172" s="227" t="s">
        <v>128</v>
      </c>
      <c r="C16172" s="227">
        <v>2025</v>
      </c>
      <c r="D16172" s="227" t="s">
        <v>58</v>
      </c>
      <c r="E16172" s="227" t="s">
        <v>45</v>
      </c>
      <c r="F16172" s="227" t="s">
        <v>46</v>
      </c>
      <c r="G16172" s="227" t="s">
        <v>1012</v>
      </c>
      <c r="H16172" t="s">
        <v>246</v>
      </c>
      <c r="I16172" s="227" t="s">
        <v>746</v>
      </c>
      <c r="J16172" s="241">
        <v>80869</v>
      </c>
    </row>
    <row r="16173" spans="1:10" hidden="1" x14ac:dyDescent="0.25">
      <c r="A16173" s="227" t="s">
        <v>126</v>
      </c>
      <c r="B16173" s="227" t="s">
        <v>128</v>
      </c>
      <c r="C16173" s="227">
        <v>2025</v>
      </c>
      <c r="D16173" s="227" t="s">
        <v>58</v>
      </c>
      <c r="E16173" s="227" t="s">
        <v>45</v>
      </c>
      <c r="F16173" s="227" t="s">
        <v>46</v>
      </c>
      <c r="G16173" s="227" t="s">
        <v>1012</v>
      </c>
      <c r="H16173" t="s">
        <v>247</v>
      </c>
      <c r="I16173" s="227" t="s">
        <v>524</v>
      </c>
      <c r="J16173" s="241">
        <v>1029389.15</v>
      </c>
    </row>
    <row r="16174" spans="1:10" hidden="1" x14ac:dyDescent="0.25">
      <c r="A16174" s="227" t="s">
        <v>126</v>
      </c>
      <c r="B16174" s="227" t="s">
        <v>128</v>
      </c>
      <c r="C16174" s="227">
        <v>2025</v>
      </c>
      <c r="D16174" s="227" t="s">
        <v>58</v>
      </c>
      <c r="E16174" s="227" t="s">
        <v>45</v>
      </c>
      <c r="F16174" s="227" t="s">
        <v>46</v>
      </c>
      <c r="G16174" s="227" t="s">
        <v>1012</v>
      </c>
      <c r="H16174" t="s">
        <v>247</v>
      </c>
      <c r="I16174" s="227" t="s">
        <v>703</v>
      </c>
      <c r="J16174" s="241">
        <v>71600</v>
      </c>
    </row>
    <row r="16175" spans="1:10" hidden="1" x14ac:dyDescent="0.25">
      <c r="A16175" s="227" t="s">
        <v>126</v>
      </c>
      <c r="B16175" s="227" t="s">
        <v>128</v>
      </c>
      <c r="C16175" s="227">
        <v>2025</v>
      </c>
      <c r="D16175" s="227" t="s">
        <v>58</v>
      </c>
      <c r="E16175" s="227" t="s">
        <v>45</v>
      </c>
      <c r="F16175" s="227" t="s">
        <v>46</v>
      </c>
      <c r="G16175" s="227" t="s">
        <v>1012</v>
      </c>
      <c r="H16175" t="s">
        <v>248</v>
      </c>
      <c r="I16175" s="227" t="s">
        <v>404</v>
      </c>
      <c r="J16175" s="229">
        <v>37899</v>
      </c>
    </row>
    <row r="16176" spans="1:10" hidden="1" x14ac:dyDescent="0.25">
      <c r="A16176" s="227" t="s">
        <v>126</v>
      </c>
      <c r="B16176" s="227" t="s">
        <v>128</v>
      </c>
      <c r="C16176" s="227">
        <v>2025</v>
      </c>
      <c r="D16176" s="227" t="s">
        <v>58</v>
      </c>
      <c r="E16176" s="227" t="s">
        <v>45</v>
      </c>
      <c r="F16176" s="227" t="s">
        <v>46</v>
      </c>
      <c r="G16176" s="227" t="s">
        <v>1012</v>
      </c>
      <c r="H16176" t="s">
        <v>248</v>
      </c>
      <c r="I16176" s="227" t="s">
        <v>479</v>
      </c>
      <c r="J16176" s="241">
        <v>56597</v>
      </c>
    </row>
    <row r="16177" spans="1:10" hidden="1" x14ac:dyDescent="0.25">
      <c r="A16177" s="227" t="s">
        <v>126</v>
      </c>
      <c r="B16177" s="227" t="s">
        <v>128</v>
      </c>
      <c r="C16177" s="227">
        <v>2025</v>
      </c>
      <c r="D16177" s="227" t="s">
        <v>58</v>
      </c>
      <c r="E16177" s="227" t="s">
        <v>45</v>
      </c>
      <c r="F16177" s="227" t="s">
        <v>46</v>
      </c>
      <c r="G16177" s="227" t="s">
        <v>1012</v>
      </c>
      <c r="H16177" t="s">
        <v>248</v>
      </c>
      <c r="I16177" s="227" t="s">
        <v>1013</v>
      </c>
      <c r="J16177" s="241">
        <v>105269</v>
      </c>
    </row>
    <row r="16178" spans="1:10" hidden="1" x14ac:dyDescent="0.25">
      <c r="A16178" s="227" t="s">
        <v>126</v>
      </c>
      <c r="B16178" s="227" t="s">
        <v>128</v>
      </c>
      <c r="C16178" s="227">
        <v>2025</v>
      </c>
      <c r="D16178" s="227" t="s">
        <v>58</v>
      </c>
      <c r="E16178" s="227" t="s">
        <v>45</v>
      </c>
      <c r="F16178" s="227" t="s">
        <v>46</v>
      </c>
      <c r="G16178" s="227" t="s">
        <v>1012</v>
      </c>
      <c r="H16178" t="s">
        <v>249</v>
      </c>
      <c r="I16178" s="227" t="s">
        <v>471</v>
      </c>
      <c r="J16178" s="229">
        <v>269979</v>
      </c>
    </row>
    <row r="16179" spans="1:10" hidden="1" x14ac:dyDescent="0.25">
      <c r="A16179" s="227" t="s">
        <v>126</v>
      </c>
      <c r="B16179" s="227" t="s">
        <v>128</v>
      </c>
      <c r="C16179" s="227">
        <v>2025</v>
      </c>
      <c r="D16179" s="227" t="s">
        <v>58</v>
      </c>
      <c r="E16179" s="227" t="s">
        <v>45</v>
      </c>
      <c r="F16179" s="227" t="s">
        <v>46</v>
      </c>
      <c r="G16179" s="227" t="s">
        <v>1012</v>
      </c>
      <c r="H16179" t="s">
        <v>333</v>
      </c>
      <c r="I16179" s="227" t="s">
        <v>617</v>
      </c>
      <c r="J16179" s="241">
        <v>154000</v>
      </c>
    </row>
    <row r="16180" spans="1:10" hidden="1" x14ac:dyDescent="0.25">
      <c r="A16180" s="227" t="s">
        <v>126</v>
      </c>
      <c r="B16180" s="227" t="s">
        <v>128</v>
      </c>
      <c r="C16180" s="227">
        <v>2025</v>
      </c>
      <c r="D16180" s="227" t="s">
        <v>58</v>
      </c>
      <c r="E16180" s="227" t="s">
        <v>45</v>
      </c>
      <c r="F16180" s="227" t="s">
        <v>46</v>
      </c>
      <c r="G16180" s="227" t="s">
        <v>1012</v>
      </c>
      <c r="H16180" t="s">
        <v>333</v>
      </c>
      <c r="I16180" s="227" t="s">
        <v>699</v>
      </c>
      <c r="J16180" s="229">
        <v>120000</v>
      </c>
    </row>
    <row r="16181" spans="1:10" hidden="1" x14ac:dyDescent="0.25">
      <c r="A16181" s="227" t="s">
        <v>126</v>
      </c>
      <c r="B16181" s="227" t="s">
        <v>128</v>
      </c>
      <c r="C16181" s="227">
        <v>2025</v>
      </c>
      <c r="D16181" s="227" t="s">
        <v>58</v>
      </c>
      <c r="E16181" s="227" t="s">
        <v>45</v>
      </c>
      <c r="F16181" s="227" t="s">
        <v>46</v>
      </c>
      <c r="G16181" s="227" t="s">
        <v>1012</v>
      </c>
      <c r="H16181" t="s">
        <v>333</v>
      </c>
      <c r="I16181" s="227" t="s">
        <v>661</v>
      </c>
      <c r="J16181" s="229">
        <v>100000</v>
      </c>
    </row>
    <row r="16182" spans="1:10" hidden="1" x14ac:dyDescent="0.25">
      <c r="A16182" s="227" t="s">
        <v>126</v>
      </c>
      <c r="B16182" s="227" t="s">
        <v>128</v>
      </c>
      <c r="C16182" s="227">
        <v>2025</v>
      </c>
      <c r="D16182" s="227" t="s">
        <v>58</v>
      </c>
      <c r="E16182" s="227" t="s">
        <v>45</v>
      </c>
      <c r="F16182" s="227" t="s">
        <v>46</v>
      </c>
      <c r="G16182" s="227" t="s">
        <v>1012</v>
      </c>
      <c r="H16182" t="s">
        <v>333</v>
      </c>
      <c r="I16182" s="227" t="s">
        <v>674</v>
      </c>
      <c r="J16182" s="229">
        <v>700000</v>
      </c>
    </row>
    <row r="16183" spans="1:10" hidden="1" x14ac:dyDescent="0.25">
      <c r="A16183" s="227" t="s">
        <v>126</v>
      </c>
      <c r="B16183" s="227" t="s">
        <v>128</v>
      </c>
      <c r="C16183" s="227">
        <v>2025</v>
      </c>
      <c r="D16183" s="227" t="s">
        <v>58</v>
      </c>
      <c r="E16183" s="227" t="s">
        <v>45</v>
      </c>
      <c r="F16183" s="227" t="s">
        <v>46</v>
      </c>
      <c r="G16183" s="227" t="s">
        <v>1012</v>
      </c>
      <c r="H16183" t="s">
        <v>250</v>
      </c>
      <c r="I16183" s="227" t="s">
        <v>1001</v>
      </c>
      <c r="J16183" s="241">
        <v>247037.04</v>
      </c>
    </row>
    <row r="16184" spans="1:10" hidden="1" x14ac:dyDescent="0.25">
      <c r="A16184" s="227" t="s">
        <v>126</v>
      </c>
      <c r="B16184" s="227" t="s">
        <v>128</v>
      </c>
      <c r="C16184" s="227">
        <v>2025</v>
      </c>
      <c r="D16184" s="227" t="s">
        <v>58</v>
      </c>
      <c r="E16184" s="227" t="s">
        <v>45</v>
      </c>
      <c r="F16184" s="227" t="s">
        <v>46</v>
      </c>
      <c r="G16184" s="227" t="s">
        <v>1012</v>
      </c>
      <c r="H16184" t="s">
        <v>250</v>
      </c>
      <c r="I16184" s="227" t="s">
        <v>518</v>
      </c>
      <c r="J16184" s="229">
        <v>37029</v>
      </c>
    </row>
    <row r="16185" spans="1:10" hidden="1" x14ac:dyDescent="0.25">
      <c r="A16185" s="227" t="s">
        <v>126</v>
      </c>
      <c r="B16185" s="227" t="s">
        <v>128</v>
      </c>
      <c r="C16185" s="227">
        <v>2025</v>
      </c>
      <c r="D16185" s="227" t="s">
        <v>58</v>
      </c>
      <c r="E16185" s="227" t="s">
        <v>45</v>
      </c>
      <c r="F16185" s="227" t="s">
        <v>46</v>
      </c>
      <c r="G16185" s="227" t="s">
        <v>1012</v>
      </c>
      <c r="H16185" t="s">
        <v>250</v>
      </c>
      <c r="I16185" s="227" t="s">
        <v>580</v>
      </c>
      <c r="J16185" s="241">
        <v>25745.38</v>
      </c>
    </row>
    <row r="16186" spans="1:10" hidden="1" x14ac:dyDescent="0.25">
      <c r="A16186" s="227" t="s">
        <v>126</v>
      </c>
      <c r="B16186" s="227" t="s">
        <v>128</v>
      </c>
      <c r="C16186" s="227">
        <v>2025</v>
      </c>
      <c r="D16186" s="227" t="s">
        <v>58</v>
      </c>
      <c r="E16186" s="227" t="s">
        <v>45</v>
      </c>
      <c r="F16186" s="227" t="s">
        <v>46</v>
      </c>
      <c r="G16186" s="227" t="s">
        <v>1012</v>
      </c>
      <c r="H16186" t="s">
        <v>250</v>
      </c>
      <c r="I16186" s="227" t="s">
        <v>714</v>
      </c>
      <c r="J16186" s="241">
        <v>20000</v>
      </c>
    </row>
    <row r="16187" spans="1:10" hidden="1" x14ac:dyDescent="0.25">
      <c r="A16187" s="227" t="s">
        <v>126</v>
      </c>
      <c r="B16187" s="227" t="s">
        <v>128</v>
      </c>
      <c r="C16187" s="227">
        <v>2025</v>
      </c>
      <c r="D16187" s="227" t="s">
        <v>58</v>
      </c>
      <c r="E16187" s="227" t="s">
        <v>45</v>
      </c>
      <c r="F16187" s="227" t="s">
        <v>46</v>
      </c>
      <c r="G16187" s="227" t="s">
        <v>1012</v>
      </c>
      <c r="H16187" t="s">
        <v>250</v>
      </c>
      <c r="I16187" s="227" t="s">
        <v>793</v>
      </c>
      <c r="J16187" s="229">
        <v>418835</v>
      </c>
    </row>
    <row r="16188" spans="1:10" hidden="1" x14ac:dyDescent="0.25">
      <c r="A16188" s="227" t="s">
        <v>126</v>
      </c>
      <c r="B16188" s="227" t="s">
        <v>128</v>
      </c>
      <c r="C16188" s="227">
        <v>2025</v>
      </c>
      <c r="D16188" s="227" t="s">
        <v>58</v>
      </c>
      <c r="E16188" s="227" t="s">
        <v>45</v>
      </c>
      <c r="F16188" s="227" t="s">
        <v>46</v>
      </c>
      <c r="G16188" s="227" t="s">
        <v>1012</v>
      </c>
      <c r="H16188" t="s">
        <v>250</v>
      </c>
      <c r="I16188" s="227" t="s">
        <v>740</v>
      </c>
      <c r="J16188" s="241">
        <v>191203.7</v>
      </c>
    </row>
    <row r="16189" spans="1:10" hidden="1" x14ac:dyDescent="0.25">
      <c r="A16189" s="227" t="s">
        <v>126</v>
      </c>
      <c r="B16189" s="227" t="s">
        <v>128</v>
      </c>
      <c r="C16189" s="227">
        <v>2025</v>
      </c>
      <c r="D16189" s="227" t="s">
        <v>58</v>
      </c>
      <c r="E16189" s="227" t="s">
        <v>45</v>
      </c>
      <c r="F16189" s="227" t="s">
        <v>46</v>
      </c>
      <c r="G16189" s="227" t="s">
        <v>1012</v>
      </c>
      <c r="H16189" t="s">
        <v>250</v>
      </c>
      <c r="I16189" s="227" t="s">
        <v>863</v>
      </c>
      <c r="J16189" s="229">
        <v>537500</v>
      </c>
    </row>
    <row r="16190" spans="1:10" hidden="1" x14ac:dyDescent="0.25">
      <c r="A16190" s="227" t="s">
        <v>126</v>
      </c>
      <c r="B16190" s="227" t="s">
        <v>128</v>
      </c>
      <c r="C16190" s="227">
        <v>2025</v>
      </c>
      <c r="D16190" s="227" t="s">
        <v>58</v>
      </c>
      <c r="E16190" s="227" t="s">
        <v>45</v>
      </c>
      <c r="F16190" s="227" t="s">
        <v>46</v>
      </c>
      <c r="G16190" s="227" t="s">
        <v>1012</v>
      </c>
      <c r="H16190" t="s">
        <v>250</v>
      </c>
      <c r="I16190" s="228" t="s">
        <v>856</v>
      </c>
      <c r="J16190" s="229">
        <v>86204</v>
      </c>
    </row>
    <row r="16191" spans="1:10" hidden="1" x14ac:dyDescent="0.25">
      <c r="A16191" s="227" t="s">
        <v>126</v>
      </c>
      <c r="B16191" s="227" t="s">
        <v>128</v>
      </c>
      <c r="C16191" s="227">
        <v>2025</v>
      </c>
      <c r="D16191" s="227" t="s">
        <v>58</v>
      </c>
      <c r="E16191" s="227" t="s">
        <v>45</v>
      </c>
      <c r="F16191" s="227" t="s">
        <v>46</v>
      </c>
      <c r="G16191" s="227" t="s">
        <v>1012</v>
      </c>
      <c r="H16191" t="s">
        <v>250</v>
      </c>
      <c r="I16191" s="228" t="s">
        <v>862</v>
      </c>
      <c r="J16191" s="229">
        <v>25294.12</v>
      </c>
    </row>
    <row r="16192" spans="1:10" hidden="1" x14ac:dyDescent="0.25">
      <c r="A16192" s="227" t="s">
        <v>126</v>
      </c>
      <c r="B16192" s="227" t="s">
        <v>128</v>
      </c>
      <c r="C16192" s="227">
        <v>2025</v>
      </c>
      <c r="D16192" s="227" t="s">
        <v>58</v>
      </c>
      <c r="E16192" s="227" t="s">
        <v>45</v>
      </c>
      <c r="F16192" s="227" t="s">
        <v>46</v>
      </c>
      <c r="G16192" s="227" t="s">
        <v>1012</v>
      </c>
      <c r="H16192" t="s">
        <v>250</v>
      </c>
      <c r="I16192" s="228" t="s">
        <v>989</v>
      </c>
      <c r="J16192" s="229">
        <v>108489.21</v>
      </c>
    </row>
    <row r="16193" spans="1:10" hidden="1" x14ac:dyDescent="0.25">
      <c r="A16193" s="227" t="s">
        <v>126</v>
      </c>
      <c r="B16193" s="227" t="s">
        <v>128</v>
      </c>
      <c r="C16193" s="227">
        <v>2025</v>
      </c>
      <c r="D16193" s="227" t="s">
        <v>58</v>
      </c>
      <c r="E16193" s="227" t="s">
        <v>45</v>
      </c>
      <c r="F16193" s="227" t="s">
        <v>46</v>
      </c>
      <c r="G16193" s="227" t="s">
        <v>1012</v>
      </c>
      <c r="H16193" t="s">
        <v>250</v>
      </c>
      <c r="I16193" s="228" t="s">
        <v>993</v>
      </c>
      <c r="J16193" s="229">
        <v>83750</v>
      </c>
    </row>
    <row r="16194" spans="1:10" hidden="1" x14ac:dyDescent="0.25">
      <c r="A16194" s="227" t="s">
        <v>126</v>
      </c>
      <c r="B16194" s="227" t="s">
        <v>128</v>
      </c>
      <c r="C16194" s="227">
        <v>2025</v>
      </c>
      <c r="D16194" s="227" t="s">
        <v>58</v>
      </c>
      <c r="E16194" s="227" t="s">
        <v>45</v>
      </c>
      <c r="F16194" s="227" t="s">
        <v>46</v>
      </c>
      <c r="G16194" s="227" t="s">
        <v>1012</v>
      </c>
      <c r="H16194" t="s">
        <v>250</v>
      </c>
      <c r="I16194" s="227" t="s">
        <v>1014</v>
      </c>
      <c r="J16194" s="229">
        <v>12437</v>
      </c>
    </row>
    <row r="16195" spans="1:10" hidden="1" x14ac:dyDescent="0.25">
      <c r="A16195" s="227" t="s">
        <v>126</v>
      </c>
      <c r="B16195" s="227" t="s">
        <v>128</v>
      </c>
      <c r="C16195" s="227">
        <v>2025</v>
      </c>
      <c r="D16195" s="227" t="s">
        <v>58</v>
      </c>
      <c r="E16195" s="227" t="s">
        <v>45</v>
      </c>
      <c r="F16195" s="227" t="s">
        <v>46</v>
      </c>
      <c r="G16195" s="227" t="s">
        <v>1012</v>
      </c>
      <c r="H16195" t="s">
        <v>250</v>
      </c>
      <c r="I16195" s="227" t="s">
        <v>994</v>
      </c>
      <c r="J16195" s="229">
        <v>262037.02</v>
      </c>
    </row>
    <row r="16196" spans="1:10" hidden="1" x14ac:dyDescent="0.25">
      <c r="A16196" s="227" t="s">
        <v>126</v>
      </c>
      <c r="B16196" s="227" t="s">
        <v>128</v>
      </c>
      <c r="C16196" s="227">
        <v>2025</v>
      </c>
      <c r="D16196" s="227" t="s">
        <v>58</v>
      </c>
      <c r="E16196" s="227" t="s">
        <v>45</v>
      </c>
      <c r="F16196" s="227" t="s">
        <v>46</v>
      </c>
      <c r="G16196" s="227" t="s">
        <v>1012</v>
      </c>
      <c r="H16196" t="s">
        <v>250</v>
      </c>
      <c r="I16196" s="227" t="s">
        <v>992</v>
      </c>
      <c r="J16196" s="229">
        <v>319204.19</v>
      </c>
    </row>
    <row r="16197" spans="1:10" hidden="1" x14ac:dyDescent="0.25">
      <c r="A16197" s="227" t="s">
        <v>126</v>
      </c>
      <c r="B16197" s="227" t="s">
        <v>128</v>
      </c>
      <c r="C16197" s="227">
        <v>2025</v>
      </c>
      <c r="D16197" s="227" t="s">
        <v>58</v>
      </c>
      <c r="E16197" s="227" t="s">
        <v>45</v>
      </c>
      <c r="F16197" s="227" t="s">
        <v>46</v>
      </c>
      <c r="G16197" s="227" t="s">
        <v>1012</v>
      </c>
      <c r="H16197" t="s">
        <v>250</v>
      </c>
      <c r="I16197" s="227" t="s">
        <v>1015</v>
      </c>
      <c r="J16197" s="241">
        <v>28319.33</v>
      </c>
    </row>
    <row r="16198" spans="1:10" hidden="1" x14ac:dyDescent="0.25">
      <c r="A16198" s="227" t="s">
        <v>126</v>
      </c>
      <c r="B16198" s="227" t="s">
        <v>128</v>
      </c>
      <c r="C16198" s="227">
        <v>2025</v>
      </c>
      <c r="D16198" s="227" t="s">
        <v>58</v>
      </c>
      <c r="E16198" s="227" t="s">
        <v>45</v>
      </c>
      <c r="F16198" s="227" t="s">
        <v>46</v>
      </c>
      <c r="G16198" s="227" t="s">
        <v>1012</v>
      </c>
      <c r="H16198" t="s">
        <v>250</v>
      </c>
      <c r="I16198" s="227" t="s">
        <v>991</v>
      </c>
      <c r="J16198" s="229">
        <v>180118.52</v>
      </c>
    </row>
    <row r="16199" spans="1:10" hidden="1" x14ac:dyDescent="0.25">
      <c r="A16199" s="227" t="s">
        <v>126</v>
      </c>
      <c r="B16199" s="227" t="s">
        <v>128</v>
      </c>
      <c r="C16199" s="227">
        <v>2025</v>
      </c>
      <c r="D16199" s="227" t="s">
        <v>58</v>
      </c>
      <c r="E16199" s="227" t="s">
        <v>45</v>
      </c>
      <c r="F16199" s="227" t="s">
        <v>46</v>
      </c>
      <c r="G16199" s="227" t="s">
        <v>1012</v>
      </c>
      <c r="H16199" t="s">
        <v>250</v>
      </c>
      <c r="I16199" s="227" t="s">
        <v>1016</v>
      </c>
      <c r="J16199" s="241">
        <v>76722</v>
      </c>
    </row>
    <row r="16200" spans="1:10" hidden="1" x14ac:dyDescent="0.25">
      <c r="A16200" s="227" t="s">
        <v>126</v>
      </c>
      <c r="B16200" s="227" t="s">
        <v>128</v>
      </c>
      <c r="C16200" s="227">
        <v>2025</v>
      </c>
      <c r="D16200" s="227" t="s">
        <v>58</v>
      </c>
      <c r="E16200" s="227" t="s">
        <v>45</v>
      </c>
      <c r="F16200" s="227" t="s">
        <v>46</v>
      </c>
      <c r="G16200" s="227" t="s">
        <v>1012</v>
      </c>
      <c r="H16200" t="s">
        <v>250</v>
      </c>
      <c r="I16200" s="227" t="s">
        <v>990</v>
      </c>
      <c r="J16200" s="241">
        <v>101138.44</v>
      </c>
    </row>
    <row r="16201" spans="1:10" hidden="1" x14ac:dyDescent="0.25">
      <c r="A16201" s="227" t="s">
        <v>126</v>
      </c>
      <c r="B16201" s="227" t="s">
        <v>128</v>
      </c>
      <c r="C16201" s="227">
        <v>2025</v>
      </c>
      <c r="D16201" s="227" t="s">
        <v>58</v>
      </c>
      <c r="E16201" s="227" t="s">
        <v>45</v>
      </c>
      <c r="F16201" s="227" t="s">
        <v>46</v>
      </c>
      <c r="G16201" s="227" t="s">
        <v>1012</v>
      </c>
      <c r="H16201" t="s">
        <v>250</v>
      </c>
      <c r="I16201" s="227" t="s">
        <v>1017</v>
      </c>
      <c r="J16201" s="241">
        <v>25714.29</v>
      </c>
    </row>
    <row r="16202" spans="1:10" hidden="1" x14ac:dyDescent="0.25">
      <c r="A16202" s="227" t="s">
        <v>126</v>
      </c>
      <c r="B16202" s="227" t="s">
        <v>128</v>
      </c>
      <c r="C16202" s="227">
        <v>2025</v>
      </c>
      <c r="D16202" s="227" t="s">
        <v>58</v>
      </c>
      <c r="E16202" s="227" t="s">
        <v>45</v>
      </c>
      <c r="F16202" s="227" t="s">
        <v>46</v>
      </c>
      <c r="G16202" s="227" t="s">
        <v>1012</v>
      </c>
      <c r="H16202" t="s">
        <v>250</v>
      </c>
      <c r="I16202" s="227" t="s">
        <v>995</v>
      </c>
      <c r="J16202" s="229">
        <v>25648.15</v>
      </c>
    </row>
    <row r="16203" spans="1:10" hidden="1" x14ac:dyDescent="0.25">
      <c r="A16203" s="227" t="s">
        <v>126</v>
      </c>
      <c r="B16203" s="227" t="s">
        <v>128</v>
      </c>
      <c r="C16203" s="227">
        <v>2025</v>
      </c>
      <c r="D16203" s="227" t="s">
        <v>58</v>
      </c>
      <c r="E16203" s="227" t="s">
        <v>45</v>
      </c>
      <c r="F16203" s="227" t="s">
        <v>46</v>
      </c>
      <c r="G16203" s="227" t="s">
        <v>1012</v>
      </c>
      <c r="H16203" t="s">
        <v>250</v>
      </c>
      <c r="I16203" s="227" t="s">
        <v>1018</v>
      </c>
      <c r="J16203" s="241">
        <v>23949.58</v>
      </c>
    </row>
    <row r="16204" spans="1:10" hidden="1" x14ac:dyDescent="0.25">
      <c r="A16204" s="227" t="s">
        <v>126</v>
      </c>
      <c r="B16204" s="227" t="s">
        <v>128</v>
      </c>
      <c r="C16204" s="227">
        <v>2025</v>
      </c>
      <c r="D16204" s="227" t="s">
        <v>58</v>
      </c>
      <c r="E16204" s="227" t="s">
        <v>45</v>
      </c>
      <c r="F16204" s="227" t="s">
        <v>46</v>
      </c>
      <c r="G16204" s="227" t="s">
        <v>1012</v>
      </c>
      <c r="H16204" t="s">
        <v>250</v>
      </c>
      <c r="I16204" s="227" t="s">
        <v>996</v>
      </c>
      <c r="J16204" s="241">
        <v>19351.849999999999</v>
      </c>
    </row>
    <row r="16205" spans="1:10" hidden="1" x14ac:dyDescent="0.25">
      <c r="A16205" s="227" t="s">
        <v>126</v>
      </c>
      <c r="B16205" s="227" t="s">
        <v>128</v>
      </c>
      <c r="C16205" s="227">
        <v>2025</v>
      </c>
      <c r="D16205" s="227" t="s">
        <v>58</v>
      </c>
      <c r="E16205" s="227" t="s">
        <v>45</v>
      </c>
      <c r="F16205" s="227" t="s">
        <v>46</v>
      </c>
      <c r="G16205" s="227" t="s">
        <v>1012</v>
      </c>
      <c r="H16205" t="s">
        <v>250</v>
      </c>
      <c r="I16205" s="227" t="s">
        <v>981</v>
      </c>
      <c r="J16205" s="229">
        <v>26760</v>
      </c>
    </row>
    <row r="16206" spans="1:10" hidden="1" x14ac:dyDescent="0.25">
      <c r="A16206" s="227" t="s">
        <v>126</v>
      </c>
      <c r="B16206" s="227" t="s">
        <v>128</v>
      </c>
      <c r="C16206" s="227">
        <v>2025</v>
      </c>
      <c r="D16206" s="227" t="s">
        <v>58</v>
      </c>
      <c r="E16206" s="227" t="s">
        <v>45</v>
      </c>
      <c r="F16206" s="227" t="s">
        <v>46</v>
      </c>
      <c r="G16206" s="227" t="s">
        <v>1012</v>
      </c>
      <c r="H16206" t="s">
        <v>250</v>
      </c>
      <c r="I16206" s="227" t="s">
        <v>979</v>
      </c>
      <c r="J16206" s="241">
        <v>194744.45</v>
      </c>
    </row>
    <row r="16207" spans="1:10" hidden="1" x14ac:dyDescent="0.25">
      <c r="A16207" s="227" t="s">
        <v>126</v>
      </c>
      <c r="B16207" s="227" t="s">
        <v>128</v>
      </c>
      <c r="C16207" s="227">
        <v>2025</v>
      </c>
      <c r="D16207" s="227" t="s">
        <v>58</v>
      </c>
      <c r="E16207" s="227" t="s">
        <v>45</v>
      </c>
      <c r="F16207" s="227" t="s">
        <v>46</v>
      </c>
      <c r="G16207" s="227" t="s">
        <v>1012</v>
      </c>
      <c r="H16207" t="s">
        <v>865</v>
      </c>
      <c r="I16207" s="227" t="s">
        <v>866</v>
      </c>
      <c r="J16207" s="229">
        <v>4000000</v>
      </c>
    </row>
    <row r="16208" spans="1:10" hidden="1" x14ac:dyDescent="0.25">
      <c r="A16208" s="227" t="s">
        <v>126</v>
      </c>
      <c r="B16208" s="227" t="s">
        <v>128</v>
      </c>
      <c r="C16208" s="227">
        <v>2025</v>
      </c>
      <c r="D16208" s="227" t="s">
        <v>58</v>
      </c>
      <c r="E16208" s="227" t="s">
        <v>45</v>
      </c>
      <c r="F16208" s="227" t="s">
        <v>304</v>
      </c>
      <c r="G16208" s="227" t="s">
        <v>997</v>
      </c>
      <c r="H16208" s="245" t="s">
        <v>305</v>
      </c>
      <c r="I16208" s="228" t="s">
        <v>916</v>
      </c>
      <c r="J16208" s="229">
        <v>3416667</v>
      </c>
    </row>
    <row r="16209" spans="1:10" hidden="1" x14ac:dyDescent="0.25">
      <c r="A16209" s="227" t="s">
        <v>126</v>
      </c>
      <c r="B16209" s="227" t="s">
        <v>128</v>
      </c>
      <c r="C16209" s="227">
        <v>2025</v>
      </c>
      <c r="D16209" s="227" t="s">
        <v>58</v>
      </c>
      <c r="E16209" s="227" t="s">
        <v>45</v>
      </c>
      <c r="F16209" s="227" t="s">
        <v>304</v>
      </c>
      <c r="G16209" s="227" t="s">
        <v>997</v>
      </c>
      <c r="H16209" s="245" t="s">
        <v>305</v>
      </c>
      <c r="I16209" s="227" t="s">
        <v>591</v>
      </c>
      <c r="J16209" s="241">
        <v>6000000</v>
      </c>
    </row>
    <row r="16210" spans="1:10" hidden="1" x14ac:dyDescent="0.25">
      <c r="A16210" s="227" t="s">
        <v>126</v>
      </c>
      <c r="B16210" s="227" t="s">
        <v>128</v>
      </c>
      <c r="C16210" s="227">
        <v>2025</v>
      </c>
      <c r="D16210" s="227" t="s">
        <v>58</v>
      </c>
      <c r="E16210" s="227" t="s">
        <v>45</v>
      </c>
      <c r="F16210" s="227" t="s">
        <v>304</v>
      </c>
      <c r="G16210" s="227" t="s">
        <v>997</v>
      </c>
      <c r="H16210" s="245" t="s">
        <v>305</v>
      </c>
      <c r="I16210" s="228" t="s">
        <v>817</v>
      </c>
      <c r="J16210" s="229">
        <v>6550000</v>
      </c>
    </row>
    <row r="16211" spans="1:10" hidden="1" x14ac:dyDescent="0.25">
      <c r="A16211" s="227" t="s">
        <v>126</v>
      </c>
      <c r="B16211" s="227" t="s">
        <v>128</v>
      </c>
      <c r="C16211" s="227">
        <v>2025</v>
      </c>
      <c r="D16211" s="227" t="s">
        <v>58</v>
      </c>
      <c r="E16211" s="227" t="s">
        <v>45</v>
      </c>
      <c r="F16211" s="227" t="s">
        <v>304</v>
      </c>
      <c r="G16211" s="227" t="s">
        <v>997</v>
      </c>
      <c r="H16211" s="245" t="s">
        <v>305</v>
      </c>
      <c r="I16211" s="228" t="s">
        <v>714</v>
      </c>
      <c r="J16211" s="229">
        <v>1800000</v>
      </c>
    </row>
    <row r="16212" spans="1:10" hidden="1" x14ac:dyDescent="0.25">
      <c r="A16212" s="227" t="s">
        <v>126</v>
      </c>
      <c r="B16212" s="227" t="s">
        <v>128</v>
      </c>
      <c r="C16212" s="227">
        <v>2025</v>
      </c>
      <c r="D16212" s="227" t="s">
        <v>58</v>
      </c>
      <c r="E16212" s="227" t="s">
        <v>45</v>
      </c>
      <c r="F16212" s="227" t="s">
        <v>304</v>
      </c>
      <c r="G16212" s="227" t="s">
        <v>997</v>
      </c>
      <c r="H16212" s="245" t="s">
        <v>305</v>
      </c>
      <c r="I16212" s="227" t="s">
        <v>851</v>
      </c>
      <c r="J16212" s="241">
        <v>4000000</v>
      </c>
    </row>
    <row r="16213" spans="1:10" hidden="1" x14ac:dyDescent="0.25">
      <c r="A16213" s="227" t="s">
        <v>126</v>
      </c>
      <c r="B16213" s="227" t="s">
        <v>128</v>
      </c>
      <c r="C16213" s="227">
        <v>2025</v>
      </c>
      <c r="D16213" s="227" t="s">
        <v>58</v>
      </c>
      <c r="E16213" s="227" t="s">
        <v>45</v>
      </c>
      <c r="F16213" s="227" t="s">
        <v>304</v>
      </c>
      <c r="G16213" s="227" t="s">
        <v>997</v>
      </c>
      <c r="H16213" s="245" t="s">
        <v>306</v>
      </c>
      <c r="I16213" s="227" t="s">
        <v>714</v>
      </c>
      <c r="J16213" s="241">
        <v>180000</v>
      </c>
    </row>
    <row r="16214" spans="1:10" hidden="1" x14ac:dyDescent="0.25">
      <c r="A16214" s="227" t="s">
        <v>126</v>
      </c>
      <c r="B16214" s="227" t="s">
        <v>128</v>
      </c>
      <c r="C16214" s="227">
        <v>2025</v>
      </c>
      <c r="D16214" s="227" t="s">
        <v>58</v>
      </c>
      <c r="E16214" s="227" t="s">
        <v>45</v>
      </c>
      <c r="F16214" s="227" t="s">
        <v>304</v>
      </c>
      <c r="G16214" s="227" t="s">
        <v>997</v>
      </c>
      <c r="H16214" s="245" t="s">
        <v>307</v>
      </c>
      <c r="I16214" s="227" t="s">
        <v>916</v>
      </c>
      <c r="J16214" s="241">
        <v>341667</v>
      </c>
    </row>
    <row r="16215" spans="1:10" hidden="1" x14ac:dyDescent="0.25">
      <c r="A16215" s="227" t="s">
        <v>126</v>
      </c>
      <c r="B16215" s="227" t="s">
        <v>128</v>
      </c>
      <c r="C16215" s="227">
        <v>2025</v>
      </c>
      <c r="D16215" s="227" t="s">
        <v>58</v>
      </c>
      <c r="E16215" s="227" t="s">
        <v>45</v>
      </c>
      <c r="F16215" s="227" t="s">
        <v>304</v>
      </c>
      <c r="G16215" s="227" t="s">
        <v>997</v>
      </c>
      <c r="H16215" s="245" t="s">
        <v>307</v>
      </c>
      <c r="I16215" s="228" t="s">
        <v>591</v>
      </c>
      <c r="J16215" s="229">
        <v>500000</v>
      </c>
    </row>
    <row r="16216" spans="1:10" hidden="1" x14ac:dyDescent="0.25">
      <c r="A16216" s="227" t="s">
        <v>126</v>
      </c>
      <c r="B16216" s="227" t="s">
        <v>128</v>
      </c>
      <c r="C16216" s="227">
        <v>2025</v>
      </c>
      <c r="D16216" s="227" t="s">
        <v>58</v>
      </c>
      <c r="E16216" s="227" t="s">
        <v>45</v>
      </c>
      <c r="F16216" s="227" t="s">
        <v>304</v>
      </c>
      <c r="G16216" s="227" t="s">
        <v>997</v>
      </c>
      <c r="H16216" s="245" t="s">
        <v>307</v>
      </c>
      <c r="I16216" s="227" t="s">
        <v>714</v>
      </c>
      <c r="J16216" s="241">
        <v>165000</v>
      </c>
    </row>
    <row r="16217" spans="1:10" hidden="1" x14ac:dyDescent="0.25">
      <c r="A16217" s="227" t="s">
        <v>126</v>
      </c>
      <c r="B16217" s="227" t="s">
        <v>128</v>
      </c>
      <c r="C16217" s="227">
        <v>2025</v>
      </c>
      <c r="D16217" s="227" t="s">
        <v>58</v>
      </c>
      <c r="E16217" s="227" t="s">
        <v>45</v>
      </c>
      <c r="F16217" s="227" t="s">
        <v>304</v>
      </c>
      <c r="G16217" s="227" t="s">
        <v>997</v>
      </c>
      <c r="H16217" s="245" t="s">
        <v>307</v>
      </c>
      <c r="I16217" s="228" t="s">
        <v>851</v>
      </c>
      <c r="J16217" s="229">
        <v>333333</v>
      </c>
    </row>
    <row r="16218" spans="1:10" hidden="1" x14ac:dyDescent="0.25">
      <c r="A16218" s="227" t="s">
        <v>126</v>
      </c>
      <c r="B16218" s="227" t="s">
        <v>128</v>
      </c>
      <c r="C16218" s="227">
        <v>2025</v>
      </c>
      <c r="D16218" s="227" t="s">
        <v>58</v>
      </c>
      <c r="E16218" s="227" t="s">
        <v>45</v>
      </c>
      <c r="F16218" s="227" t="s">
        <v>304</v>
      </c>
      <c r="G16218" s="227" t="s">
        <v>997</v>
      </c>
      <c r="H16218" s="245" t="s">
        <v>307</v>
      </c>
      <c r="I16218" s="227" t="s">
        <v>817</v>
      </c>
      <c r="J16218" s="241">
        <v>545833</v>
      </c>
    </row>
    <row r="16219" spans="1:10" hidden="1" x14ac:dyDescent="0.25">
      <c r="A16219" s="227" t="s">
        <v>126</v>
      </c>
      <c r="B16219" s="227" t="s">
        <v>128</v>
      </c>
      <c r="C16219" s="227">
        <v>2025</v>
      </c>
      <c r="D16219" s="227" t="s">
        <v>58</v>
      </c>
      <c r="E16219" s="227" t="s">
        <v>45</v>
      </c>
      <c r="F16219" s="227" t="s">
        <v>304</v>
      </c>
      <c r="G16219" s="227" t="s">
        <v>997</v>
      </c>
      <c r="H16219" s="245" t="s">
        <v>308</v>
      </c>
      <c r="I16219" s="227" t="s">
        <v>916</v>
      </c>
      <c r="J16219" s="241">
        <v>41000</v>
      </c>
    </row>
    <row r="16220" spans="1:10" hidden="1" x14ac:dyDescent="0.25">
      <c r="A16220" s="227" t="s">
        <v>126</v>
      </c>
      <c r="B16220" s="227" t="s">
        <v>128</v>
      </c>
      <c r="C16220" s="227">
        <v>2025</v>
      </c>
      <c r="D16220" s="227" t="s">
        <v>58</v>
      </c>
      <c r="E16220" s="227" t="s">
        <v>45</v>
      </c>
      <c r="F16220" s="227" t="s">
        <v>304</v>
      </c>
      <c r="G16220" s="227" t="s">
        <v>997</v>
      </c>
      <c r="H16220" s="245" t="s">
        <v>308</v>
      </c>
      <c r="I16220" s="227" t="s">
        <v>591</v>
      </c>
      <c r="J16220" s="229">
        <v>60000</v>
      </c>
    </row>
    <row r="16221" spans="1:10" hidden="1" x14ac:dyDescent="0.25">
      <c r="A16221" s="227" t="s">
        <v>126</v>
      </c>
      <c r="B16221" s="227" t="s">
        <v>128</v>
      </c>
      <c r="C16221" s="227">
        <v>2025</v>
      </c>
      <c r="D16221" s="227" t="s">
        <v>58</v>
      </c>
      <c r="E16221" s="227" t="s">
        <v>45</v>
      </c>
      <c r="F16221" s="227" t="s">
        <v>304</v>
      </c>
      <c r="G16221" s="227" t="s">
        <v>997</v>
      </c>
      <c r="H16221" s="245" t="s">
        <v>308</v>
      </c>
      <c r="I16221" s="227" t="s">
        <v>817</v>
      </c>
      <c r="J16221" s="241">
        <v>65500</v>
      </c>
    </row>
    <row r="16222" spans="1:10" hidden="1" x14ac:dyDescent="0.25">
      <c r="A16222" s="227" t="s">
        <v>126</v>
      </c>
      <c r="B16222" s="227" t="s">
        <v>128</v>
      </c>
      <c r="C16222" s="227">
        <v>2025</v>
      </c>
      <c r="D16222" s="227" t="s">
        <v>58</v>
      </c>
      <c r="E16222" s="227" t="s">
        <v>45</v>
      </c>
      <c r="F16222" s="227" t="s">
        <v>304</v>
      </c>
      <c r="G16222" s="227" t="s">
        <v>997</v>
      </c>
      <c r="H16222" s="245" t="s">
        <v>308</v>
      </c>
      <c r="I16222" s="227" t="s">
        <v>851</v>
      </c>
      <c r="J16222" s="241">
        <v>40000</v>
      </c>
    </row>
    <row r="16223" spans="1:10" hidden="1" x14ac:dyDescent="0.25">
      <c r="A16223" s="227" t="s">
        <v>126</v>
      </c>
      <c r="B16223" s="227" t="s">
        <v>128</v>
      </c>
      <c r="C16223" s="227">
        <v>2025</v>
      </c>
      <c r="D16223" s="227" t="s">
        <v>58</v>
      </c>
      <c r="E16223" s="227" t="s">
        <v>45</v>
      </c>
      <c r="F16223" s="227" t="s">
        <v>304</v>
      </c>
      <c r="G16223" s="227" t="s">
        <v>997</v>
      </c>
      <c r="H16223" s="245" t="s">
        <v>308</v>
      </c>
      <c r="I16223" s="227" t="s">
        <v>714</v>
      </c>
      <c r="J16223" s="241">
        <v>19800</v>
      </c>
    </row>
    <row r="16224" spans="1:10" hidden="1" x14ac:dyDescent="0.25">
      <c r="A16224" s="227" t="s">
        <v>126</v>
      </c>
      <c r="B16224" s="227" t="s">
        <v>128</v>
      </c>
      <c r="C16224" s="227">
        <v>2025</v>
      </c>
      <c r="D16224" s="227" t="s">
        <v>58</v>
      </c>
      <c r="E16224" s="227" t="s">
        <v>45</v>
      </c>
      <c r="F16224" s="227" t="s">
        <v>304</v>
      </c>
      <c r="G16224" s="227" t="s">
        <v>997</v>
      </c>
      <c r="H16224" s="245" t="s">
        <v>309</v>
      </c>
      <c r="I16224" s="228" t="s">
        <v>916</v>
      </c>
      <c r="J16224" s="241">
        <v>341667</v>
      </c>
    </row>
    <row r="16225" spans="1:10" hidden="1" x14ac:dyDescent="0.25">
      <c r="A16225" s="227" t="s">
        <v>126</v>
      </c>
      <c r="B16225" s="227" t="s">
        <v>128</v>
      </c>
      <c r="C16225" s="227">
        <v>2025</v>
      </c>
      <c r="D16225" s="227" t="s">
        <v>58</v>
      </c>
      <c r="E16225" s="227" t="s">
        <v>45</v>
      </c>
      <c r="F16225" s="227" t="s">
        <v>304</v>
      </c>
      <c r="G16225" s="227" t="s">
        <v>997</v>
      </c>
      <c r="H16225" s="245" t="s">
        <v>309</v>
      </c>
      <c r="I16225" s="227" t="s">
        <v>591</v>
      </c>
      <c r="J16225" s="229">
        <v>500000</v>
      </c>
    </row>
    <row r="16226" spans="1:10" hidden="1" x14ac:dyDescent="0.25">
      <c r="A16226" s="227" t="s">
        <v>126</v>
      </c>
      <c r="B16226" s="227" t="s">
        <v>128</v>
      </c>
      <c r="C16226" s="227">
        <v>2025</v>
      </c>
      <c r="D16226" s="227" t="s">
        <v>58</v>
      </c>
      <c r="E16226" s="227" t="s">
        <v>45</v>
      </c>
      <c r="F16226" s="227" t="s">
        <v>304</v>
      </c>
      <c r="G16226" s="227" t="s">
        <v>997</v>
      </c>
      <c r="H16226" s="245" t="s">
        <v>309</v>
      </c>
      <c r="I16226" s="227" t="s">
        <v>714</v>
      </c>
      <c r="J16226" s="241">
        <v>166667</v>
      </c>
    </row>
    <row r="16227" spans="1:10" hidden="1" x14ac:dyDescent="0.25">
      <c r="A16227" s="227" t="s">
        <v>126</v>
      </c>
      <c r="B16227" s="227" t="s">
        <v>128</v>
      </c>
      <c r="C16227" s="227">
        <v>2025</v>
      </c>
      <c r="D16227" s="227" t="s">
        <v>58</v>
      </c>
      <c r="E16227" s="227" t="s">
        <v>45</v>
      </c>
      <c r="F16227" s="227" t="s">
        <v>304</v>
      </c>
      <c r="G16227" s="227" t="s">
        <v>997</v>
      </c>
      <c r="H16227" s="245" t="s">
        <v>309</v>
      </c>
      <c r="I16227" s="227" t="s">
        <v>851</v>
      </c>
      <c r="J16227" s="229">
        <v>333333</v>
      </c>
    </row>
    <row r="16228" spans="1:10" hidden="1" x14ac:dyDescent="0.25">
      <c r="A16228" s="227" t="s">
        <v>126</v>
      </c>
      <c r="B16228" s="227" t="s">
        <v>128</v>
      </c>
      <c r="C16228" s="227">
        <v>2025</v>
      </c>
      <c r="D16228" s="227" t="s">
        <v>58</v>
      </c>
      <c r="E16228" s="227" t="s">
        <v>45</v>
      </c>
      <c r="F16228" s="227" t="s">
        <v>304</v>
      </c>
      <c r="G16228" s="227" t="s">
        <v>997</v>
      </c>
      <c r="H16228" s="245" t="s">
        <v>309</v>
      </c>
      <c r="I16228" s="227" t="s">
        <v>817</v>
      </c>
      <c r="J16228" s="241">
        <v>545833</v>
      </c>
    </row>
    <row r="16229" spans="1:10" hidden="1" x14ac:dyDescent="0.25">
      <c r="A16229" s="227" t="s">
        <v>126</v>
      </c>
      <c r="B16229" s="227" t="s">
        <v>128</v>
      </c>
      <c r="C16229" s="227">
        <v>2025</v>
      </c>
      <c r="D16229" s="227" t="s">
        <v>58</v>
      </c>
      <c r="E16229" s="227" t="s">
        <v>45</v>
      </c>
      <c r="F16229" s="227" t="s">
        <v>304</v>
      </c>
      <c r="G16229" s="227" t="s">
        <v>997</v>
      </c>
      <c r="H16229" s="245" t="s">
        <v>310</v>
      </c>
      <c r="I16229" s="227" t="s">
        <v>916</v>
      </c>
      <c r="J16229" s="241">
        <v>170833</v>
      </c>
    </row>
    <row r="16230" spans="1:10" hidden="1" x14ac:dyDescent="0.25">
      <c r="A16230" s="227" t="s">
        <v>126</v>
      </c>
      <c r="B16230" s="227" t="s">
        <v>128</v>
      </c>
      <c r="C16230" s="227">
        <v>2025</v>
      </c>
      <c r="D16230" s="227" t="s">
        <v>58</v>
      </c>
      <c r="E16230" s="227" t="s">
        <v>45</v>
      </c>
      <c r="F16230" s="227" t="s">
        <v>304</v>
      </c>
      <c r="G16230" s="227" t="s">
        <v>997</v>
      </c>
      <c r="H16230" s="245" t="s">
        <v>310</v>
      </c>
      <c r="I16230" s="227" t="s">
        <v>591</v>
      </c>
      <c r="J16230" s="229">
        <v>250000</v>
      </c>
    </row>
    <row r="16231" spans="1:10" hidden="1" x14ac:dyDescent="0.25">
      <c r="A16231" s="227" t="s">
        <v>126</v>
      </c>
      <c r="B16231" s="227" t="s">
        <v>128</v>
      </c>
      <c r="C16231" s="227">
        <v>2025</v>
      </c>
      <c r="D16231" s="227" t="s">
        <v>58</v>
      </c>
      <c r="E16231" s="227" t="s">
        <v>45</v>
      </c>
      <c r="F16231" s="227" t="s">
        <v>304</v>
      </c>
      <c r="G16231" s="227" t="s">
        <v>997</v>
      </c>
      <c r="H16231" s="245" t="s">
        <v>310</v>
      </c>
      <c r="I16231" s="227" t="s">
        <v>817</v>
      </c>
      <c r="J16231" s="241">
        <v>272917</v>
      </c>
    </row>
    <row r="16232" spans="1:10" hidden="1" x14ac:dyDescent="0.25">
      <c r="A16232" s="227" t="s">
        <v>126</v>
      </c>
      <c r="B16232" s="227" t="s">
        <v>128</v>
      </c>
      <c r="C16232" s="227">
        <v>2025</v>
      </c>
      <c r="D16232" s="227" t="s">
        <v>58</v>
      </c>
      <c r="E16232" s="227" t="s">
        <v>45</v>
      </c>
      <c r="F16232" s="227" t="s">
        <v>304</v>
      </c>
      <c r="G16232" s="227" t="s">
        <v>997</v>
      </c>
      <c r="H16232" s="245" t="s">
        <v>310</v>
      </c>
      <c r="I16232" s="228" t="s">
        <v>851</v>
      </c>
      <c r="J16232" s="229">
        <v>166667</v>
      </c>
    </row>
    <row r="16233" spans="1:10" hidden="1" x14ac:dyDescent="0.25">
      <c r="A16233" s="227" t="s">
        <v>126</v>
      </c>
      <c r="B16233" s="227" t="s">
        <v>128</v>
      </c>
      <c r="C16233" s="227">
        <v>2025</v>
      </c>
      <c r="D16233" s="227" t="s">
        <v>58</v>
      </c>
      <c r="E16233" s="227" t="s">
        <v>45</v>
      </c>
      <c r="F16233" s="227" t="s">
        <v>304</v>
      </c>
      <c r="G16233" s="227" t="s">
        <v>997</v>
      </c>
      <c r="H16233" s="245" t="s">
        <v>310</v>
      </c>
      <c r="I16233" s="227" t="s">
        <v>714</v>
      </c>
      <c r="J16233" s="241">
        <v>75000</v>
      </c>
    </row>
    <row r="16234" spans="1:10" hidden="1" x14ac:dyDescent="0.25">
      <c r="A16234" s="227" t="s">
        <v>126</v>
      </c>
      <c r="B16234" s="227" t="s">
        <v>128</v>
      </c>
      <c r="C16234" s="227">
        <v>2025</v>
      </c>
      <c r="D16234" s="227" t="s">
        <v>58</v>
      </c>
      <c r="E16234" s="227" t="s">
        <v>45</v>
      </c>
      <c r="F16234" s="227" t="s">
        <v>304</v>
      </c>
      <c r="G16234" s="227" t="s">
        <v>997</v>
      </c>
      <c r="H16234" s="245" t="s">
        <v>828</v>
      </c>
      <c r="I16234" s="227" t="s">
        <v>714</v>
      </c>
      <c r="J16234" s="241">
        <v>200000</v>
      </c>
    </row>
    <row r="16235" spans="1:10" hidden="1" x14ac:dyDescent="0.25">
      <c r="A16235" s="227" t="s">
        <v>126</v>
      </c>
      <c r="B16235" s="227" t="s">
        <v>128</v>
      </c>
      <c r="C16235" s="227">
        <v>2025</v>
      </c>
      <c r="D16235" s="227" t="s">
        <v>58</v>
      </c>
      <c r="E16235" s="227" t="s">
        <v>45</v>
      </c>
      <c r="F16235" s="227" t="s">
        <v>304</v>
      </c>
      <c r="G16235" s="227" t="s">
        <v>997</v>
      </c>
      <c r="H16235" s="245" t="s">
        <v>828</v>
      </c>
      <c r="I16235" s="227" t="s">
        <v>817</v>
      </c>
      <c r="J16235" s="241">
        <v>200000</v>
      </c>
    </row>
    <row r="16236" spans="1:10" hidden="1" x14ac:dyDescent="0.25">
      <c r="A16236" s="227" t="s">
        <v>126</v>
      </c>
      <c r="B16236" s="227" t="s">
        <v>128</v>
      </c>
      <c r="C16236" s="227">
        <v>2025</v>
      </c>
      <c r="D16236" s="227" t="s">
        <v>58</v>
      </c>
      <c r="E16236" s="227" t="s">
        <v>45</v>
      </c>
      <c r="F16236" s="227" t="s">
        <v>304</v>
      </c>
      <c r="G16236" s="227" t="s">
        <v>997</v>
      </c>
      <c r="H16236" s="245" t="s">
        <v>313</v>
      </c>
      <c r="I16236" s="227" t="s">
        <v>559</v>
      </c>
      <c r="J16236" s="229">
        <v>110969</v>
      </c>
    </row>
    <row r="16237" spans="1:10" hidden="1" x14ac:dyDescent="0.25">
      <c r="A16237" s="227" t="s">
        <v>126</v>
      </c>
      <c r="B16237" s="227" t="s">
        <v>128</v>
      </c>
      <c r="C16237" s="227">
        <v>2025</v>
      </c>
      <c r="D16237" s="227" t="s">
        <v>58</v>
      </c>
      <c r="E16237" s="227" t="s">
        <v>45</v>
      </c>
      <c r="F16237" s="227" t="s">
        <v>304</v>
      </c>
      <c r="G16237" s="227" t="s">
        <v>997</v>
      </c>
      <c r="H16237" s="245" t="s">
        <v>314</v>
      </c>
      <c r="I16237" s="228" t="s">
        <v>398</v>
      </c>
      <c r="J16237" s="229">
        <v>1730440</v>
      </c>
    </row>
    <row r="16238" spans="1:10" hidden="1" x14ac:dyDescent="0.25">
      <c r="A16238" s="227" t="s">
        <v>126</v>
      </c>
      <c r="B16238" s="227" t="s">
        <v>128</v>
      </c>
      <c r="C16238" s="227">
        <v>2025</v>
      </c>
      <c r="D16238" s="227" t="s">
        <v>58</v>
      </c>
      <c r="E16238" s="227" t="s">
        <v>45</v>
      </c>
      <c r="F16238" s="227" t="s">
        <v>304</v>
      </c>
      <c r="G16238" s="227" t="s">
        <v>997</v>
      </c>
      <c r="H16238" s="245" t="s">
        <v>314</v>
      </c>
      <c r="I16238" s="227" t="s">
        <v>560</v>
      </c>
      <c r="J16238" s="229">
        <v>216000</v>
      </c>
    </row>
    <row r="16239" spans="1:10" hidden="1" x14ac:dyDescent="0.25">
      <c r="A16239" s="227" t="s">
        <v>126</v>
      </c>
      <c r="B16239" s="227" t="s">
        <v>128</v>
      </c>
      <c r="C16239" s="227">
        <v>2025</v>
      </c>
      <c r="D16239" s="227" t="s">
        <v>58</v>
      </c>
      <c r="E16239" s="227" t="s">
        <v>45</v>
      </c>
      <c r="F16239" s="227" t="s">
        <v>304</v>
      </c>
      <c r="G16239" s="227" t="s">
        <v>997</v>
      </c>
      <c r="H16239" s="245" t="s">
        <v>314</v>
      </c>
      <c r="I16239" s="228" t="s">
        <v>400</v>
      </c>
      <c r="J16239" s="229">
        <v>786300</v>
      </c>
    </row>
    <row r="16240" spans="1:10" hidden="1" x14ac:dyDescent="0.25">
      <c r="A16240" s="227" t="s">
        <v>126</v>
      </c>
      <c r="B16240" s="227" t="s">
        <v>128</v>
      </c>
      <c r="C16240" s="227">
        <v>2025</v>
      </c>
      <c r="D16240" s="227" t="s">
        <v>58</v>
      </c>
      <c r="E16240" s="227" t="s">
        <v>45</v>
      </c>
      <c r="F16240" s="227" t="s">
        <v>304</v>
      </c>
      <c r="G16240" s="227" t="s">
        <v>997</v>
      </c>
      <c r="H16240" s="245" t="s">
        <v>315</v>
      </c>
      <c r="I16240" s="227" t="s">
        <v>399</v>
      </c>
      <c r="J16240" s="229">
        <v>891800</v>
      </c>
    </row>
    <row r="16241" spans="1:10" hidden="1" x14ac:dyDescent="0.25">
      <c r="A16241" s="227" t="s">
        <v>126</v>
      </c>
      <c r="B16241" s="227" t="s">
        <v>128</v>
      </c>
      <c r="C16241" s="227">
        <v>2025</v>
      </c>
      <c r="D16241" s="227" t="s">
        <v>58</v>
      </c>
      <c r="E16241" s="227" t="s">
        <v>45</v>
      </c>
      <c r="F16241" s="227" t="s">
        <v>304</v>
      </c>
      <c r="G16241" s="227" t="s">
        <v>997</v>
      </c>
      <c r="H16241" s="245" t="s">
        <v>315</v>
      </c>
      <c r="I16241" s="228" t="s">
        <v>1001</v>
      </c>
      <c r="J16241" s="229">
        <v>164100</v>
      </c>
    </row>
    <row r="16242" spans="1:10" hidden="1" x14ac:dyDescent="0.25">
      <c r="A16242" s="227" t="s">
        <v>126</v>
      </c>
      <c r="B16242" s="227" t="s">
        <v>128</v>
      </c>
      <c r="C16242" s="227">
        <v>2025</v>
      </c>
      <c r="D16242" s="227" t="s">
        <v>58</v>
      </c>
      <c r="E16242" s="227" t="s">
        <v>45</v>
      </c>
      <c r="F16242" s="227" t="s">
        <v>50</v>
      </c>
      <c r="G16242" s="227" t="s">
        <v>280</v>
      </c>
      <c r="H16242" s="245" t="s">
        <v>124</v>
      </c>
      <c r="I16242" s="227" t="s">
        <v>401</v>
      </c>
      <c r="J16242" s="241">
        <v>71000</v>
      </c>
    </row>
    <row r="16243" spans="1:10" hidden="1" x14ac:dyDescent="0.25">
      <c r="A16243" s="227" t="s">
        <v>126</v>
      </c>
      <c r="B16243" s="227" t="s">
        <v>128</v>
      </c>
      <c r="C16243" s="227">
        <v>2025</v>
      </c>
      <c r="D16243" s="227" t="s">
        <v>58</v>
      </c>
      <c r="E16243" s="227" t="s">
        <v>45</v>
      </c>
      <c r="F16243" s="227" t="s">
        <v>50</v>
      </c>
      <c r="G16243" s="227" t="s">
        <v>280</v>
      </c>
      <c r="H16243" s="245" t="s">
        <v>124</v>
      </c>
      <c r="I16243" s="227" t="s">
        <v>853</v>
      </c>
      <c r="J16243" s="229">
        <v>25990</v>
      </c>
    </row>
    <row r="16244" spans="1:10" hidden="1" x14ac:dyDescent="0.25">
      <c r="A16244" s="227" t="s">
        <v>126</v>
      </c>
      <c r="B16244" s="227" t="s">
        <v>128</v>
      </c>
      <c r="C16244" s="227">
        <v>2025</v>
      </c>
      <c r="D16244" s="227" t="s">
        <v>58</v>
      </c>
      <c r="E16244" s="227" t="s">
        <v>45</v>
      </c>
      <c r="F16244" s="227" t="s">
        <v>50</v>
      </c>
      <c r="G16244" s="227" t="s">
        <v>280</v>
      </c>
      <c r="H16244" s="245" t="s">
        <v>124</v>
      </c>
      <c r="I16244" s="227" t="s">
        <v>819</v>
      </c>
      <c r="J16244" s="241">
        <v>47648</v>
      </c>
    </row>
    <row r="16245" spans="1:10" hidden="1" x14ac:dyDescent="0.25">
      <c r="A16245" s="227" t="s">
        <v>126</v>
      </c>
      <c r="B16245" s="227" t="s">
        <v>128</v>
      </c>
      <c r="C16245" s="227">
        <v>2025</v>
      </c>
      <c r="D16245" s="227" t="s">
        <v>58</v>
      </c>
      <c r="E16245" s="227" t="s">
        <v>45</v>
      </c>
      <c r="F16245" s="227" t="s">
        <v>50</v>
      </c>
      <c r="G16245" s="227" t="s">
        <v>280</v>
      </c>
      <c r="H16245" s="245" t="s">
        <v>98</v>
      </c>
      <c r="I16245" s="227" t="s">
        <v>401</v>
      </c>
      <c r="J16245" s="229">
        <v>362000</v>
      </c>
    </row>
    <row r="16246" spans="1:10" hidden="1" x14ac:dyDescent="0.25">
      <c r="A16246" s="227" t="s">
        <v>126</v>
      </c>
      <c r="B16246" s="227" t="s">
        <v>128</v>
      </c>
      <c r="C16246" s="227">
        <v>2025</v>
      </c>
      <c r="D16246" s="227" t="s">
        <v>58</v>
      </c>
      <c r="E16246" s="227" t="s">
        <v>45</v>
      </c>
      <c r="F16246" s="227" t="s">
        <v>50</v>
      </c>
      <c r="G16246" s="227" t="s">
        <v>280</v>
      </c>
      <c r="H16246" s="245" t="s">
        <v>98</v>
      </c>
      <c r="I16246" s="227" t="s">
        <v>853</v>
      </c>
      <c r="J16246" s="229">
        <v>81000</v>
      </c>
    </row>
    <row r="16247" spans="1:10" hidden="1" x14ac:dyDescent="0.25">
      <c r="A16247" s="227" t="s">
        <v>126</v>
      </c>
      <c r="B16247" s="227" t="s">
        <v>128</v>
      </c>
      <c r="C16247" s="227">
        <v>2025</v>
      </c>
      <c r="D16247" s="227" t="s">
        <v>58</v>
      </c>
      <c r="E16247" s="227" t="s">
        <v>45</v>
      </c>
      <c r="F16247" s="227" t="s">
        <v>50</v>
      </c>
      <c r="G16247" s="227" t="s">
        <v>280</v>
      </c>
      <c r="H16247" s="245" t="s">
        <v>98</v>
      </c>
      <c r="I16247" s="227" t="s">
        <v>569</v>
      </c>
      <c r="J16247" s="229">
        <v>1029992</v>
      </c>
    </row>
    <row r="16248" spans="1:10" hidden="1" x14ac:dyDescent="0.25">
      <c r="A16248" s="227" t="s">
        <v>126</v>
      </c>
      <c r="B16248" s="227" t="s">
        <v>128</v>
      </c>
      <c r="C16248" s="227">
        <v>2025</v>
      </c>
      <c r="D16248" s="227" t="s">
        <v>58</v>
      </c>
      <c r="E16248" s="227" t="s">
        <v>45</v>
      </c>
      <c r="F16248" s="227" t="s">
        <v>50</v>
      </c>
      <c r="G16248" s="227" t="s">
        <v>280</v>
      </c>
      <c r="H16248" s="245" t="s">
        <v>193</v>
      </c>
      <c r="I16248" s="227" t="s">
        <v>702</v>
      </c>
      <c r="J16248" s="241">
        <v>1641030</v>
      </c>
    </row>
    <row r="16249" spans="1:10" hidden="1" x14ac:dyDescent="0.25">
      <c r="A16249" s="227" t="s">
        <v>126</v>
      </c>
      <c r="B16249" s="227" t="s">
        <v>128</v>
      </c>
      <c r="C16249" s="227">
        <v>2025</v>
      </c>
      <c r="D16249" s="227" t="s">
        <v>58</v>
      </c>
      <c r="E16249" s="227" t="s">
        <v>45</v>
      </c>
      <c r="F16249" s="227" t="s">
        <v>50</v>
      </c>
      <c r="G16249" s="227" t="s">
        <v>101</v>
      </c>
      <c r="H16249" s="245" t="s">
        <v>99</v>
      </c>
      <c r="I16249" s="227" t="s">
        <v>853</v>
      </c>
      <c r="J16249" s="241">
        <v>75174</v>
      </c>
    </row>
    <row r="16250" spans="1:10" hidden="1" x14ac:dyDescent="0.25">
      <c r="A16250" s="227" t="s">
        <v>126</v>
      </c>
      <c r="B16250" s="227" t="s">
        <v>128</v>
      </c>
      <c r="C16250" s="227">
        <v>2025</v>
      </c>
      <c r="D16250" s="227" t="s">
        <v>58</v>
      </c>
      <c r="E16250" s="227" t="s">
        <v>45</v>
      </c>
      <c r="F16250" s="227" t="s">
        <v>50</v>
      </c>
      <c r="G16250" s="227" t="s">
        <v>101</v>
      </c>
      <c r="H16250" s="245" t="s">
        <v>99</v>
      </c>
      <c r="I16250" s="227" t="s">
        <v>401</v>
      </c>
      <c r="J16250" s="241">
        <v>982966.18</v>
      </c>
    </row>
    <row r="16251" spans="1:10" hidden="1" x14ac:dyDescent="0.25">
      <c r="A16251" s="227" t="s">
        <v>126</v>
      </c>
      <c r="B16251" s="227" t="s">
        <v>128</v>
      </c>
      <c r="C16251" s="227">
        <v>2025</v>
      </c>
      <c r="D16251" s="227" t="s">
        <v>58</v>
      </c>
      <c r="E16251" s="227" t="s">
        <v>45</v>
      </c>
      <c r="F16251" s="227" t="s">
        <v>50</v>
      </c>
      <c r="G16251" s="227" t="s">
        <v>101</v>
      </c>
      <c r="H16251" s="245" t="s">
        <v>255</v>
      </c>
      <c r="I16251" s="227" t="s">
        <v>686</v>
      </c>
      <c r="J16251" s="229">
        <v>92389</v>
      </c>
    </row>
    <row r="16252" spans="1:10" hidden="1" x14ac:dyDescent="0.25">
      <c r="A16252" s="227" t="s">
        <v>126</v>
      </c>
      <c r="B16252" s="227" t="s">
        <v>128</v>
      </c>
      <c r="C16252" s="227">
        <v>2025</v>
      </c>
      <c r="D16252" s="227" t="s">
        <v>58</v>
      </c>
      <c r="E16252" s="227" t="s">
        <v>45</v>
      </c>
      <c r="F16252" s="227" t="s">
        <v>50</v>
      </c>
      <c r="G16252" s="227" t="s">
        <v>101</v>
      </c>
      <c r="H16252" s="245" t="s">
        <v>255</v>
      </c>
      <c r="I16252" s="228" t="s">
        <v>859</v>
      </c>
      <c r="J16252" s="229">
        <v>5200</v>
      </c>
    </row>
    <row r="16253" spans="1:10" hidden="1" x14ac:dyDescent="0.25">
      <c r="A16253" s="227" t="s">
        <v>126</v>
      </c>
      <c r="B16253" s="227" t="s">
        <v>128</v>
      </c>
      <c r="C16253" s="227">
        <v>2025</v>
      </c>
      <c r="D16253" s="227" t="s">
        <v>58</v>
      </c>
      <c r="E16253" s="227" t="s">
        <v>45</v>
      </c>
      <c r="F16253" s="227" t="s">
        <v>50</v>
      </c>
      <c r="G16253" s="227" t="s">
        <v>101</v>
      </c>
      <c r="H16253" s="245" t="s">
        <v>255</v>
      </c>
      <c r="I16253" s="227" t="s">
        <v>860</v>
      </c>
      <c r="J16253" s="229">
        <v>8529</v>
      </c>
    </row>
    <row r="16254" spans="1:10" hidden="1" x14ac:dyDescent="0.25">
      <c r="A16254" s="227" t="s">
        <v>126</v>
      </c>
      <c r="B16254" s="227" t="s">
        <v>128</v>
      </c>
      <c r="C16254" s="227">
        <v>2025</v>
      </c>
      <c r="D16254" s="227" t="s">
        <v>58</v>
      </c>
      <c r="E16254" s="227" t="s">
        <v>45</v>
      </c>
      <c r="F16254" s="227" t="s">
        <v>50</v>
      </c>
      <c r="G16254" s="227" t="s">
        <v>101</v>
      </c>
      <c r="H16254" s="245" t="s">
        <v>255</v>
      </c>
      <c r="I16254" s="228" t="s">
        <v>863</v>
      </c>
      <c r="J16254" s="229">
        <v>23438</v>
      </c>
    </row>
    <row r="16255" spans="1:10" hidden="1" x14ac:dyDescent="0.25">
      <c r="A16255" s="227" t="s">
        <v>126</v>
      </c>
      <c r="B16255" s="227" t="s">
        <v>128</v>
      </c>
      <c r="C16255" s="227">
        <v>2025</v>
      </c>
      <c r="D16255" s="227" t="s">
        <v>58</v>
      </c>
      <c r="E16255" s="227" t="s">
        <v>45</v>
      </c>
      <c r="F16255" s="227" t="s">
        <v>50</v>
      </c>
      <c r="G16255" s="227" t="s">
        <v>101</v>
      </c>
      <c r="H16255" s="245" t="s">
        <v>255</v>
      </c>
      <c r="I16255" s="228" t="s">
        <v>908</v>
      </c>
      <c r="J16255" s="229">
        <v>28000</v>
      </c>
    </row>
    <row r="16256" spans="1:10" hidden="1" x14ac:dyDescent="0.25">
      <c r="A16256" s="227" t="s">
        <v>126</v>
      </c>
      <c r="B16256" s="227" t="s">
        <v>128</v>
      </c>
      <c r="C16256" s="227">
        <v>2025</v>
      </c>
      <c r="D16256" s="227" t="s">
        <v>58</v>
      </c>
      <c r="E16256" s="227" t="s">
        <v>45</v>
      </c>
      <c r="F16256" s="227" t="s">
        <v>50</v>
      </c>
      <c r="G16256" s="227" t="s">
        <v>101</v>
      </c>
      <c r="H16256" s="245" t="s">
        <v>255</v>
      </c>
      <c r="I16256" s="228" t="s">
        <v>854</v>
      </c>
      <c r="J16256" s="229">
        <v>34875</v>
      </c>
    </row>
    <row r="16257" spans="1:10" hidden="1" x14ac:dyDescent="0.25">
      <c r="A16257" s="227" t="s">
        <v>126</v>
      </c>
      <c r="B16257" s="227" t="s">
        <v>128</v>
      </c>
      <c r="C16257" s="227">
        <v>2025</v>
      </c>
      <c r="D16257" s="227" t="s">
        <v>58</v>
      </c>
      <c r="E16257" s="227" t="s">
        <v>45</v>
      </c>
      <c r="F16257" s="227" t="s">
        <v>50</v>
      </c>
      <c r="G16257" s="227" t="s">
        <v>101</v>
      </c>
      <c r="H16257" s="245" t="s">
        <v>255</v>
      </c>
      <c r="I16257" s="228" t="s">
        <v>977</v>
      </c>
      <c r="J16257" s="229">
        <v>16807</v>
      </c>
    </row>
    <row r="16258" spans="1:10" hidden="1" x14ac:dyDescent="0.25">
      <c r="A16258" s="227" t="s">
        <v>126</v>
      </c>
      <c r="B16258" s="227" t="s">
        <v>128</v>
      </c>
      <c r="C16258" s="227">
        <v>2025</v>
      </c>
      <c r="D16258" s="227" t="s">
        <v>58</v>
      </c>
      <c r="E16258" s="227" t="s">
        <v>45</v>
      </c>
      <c r="F16258" s="227" t="s">
        <v>50</v>
      </c>
      <c r="G16258" s="227" t="s">
        <v>101</v>
      </c>
      <c r="H16258" s="245" t="s">
        <v>255</v>
      </c>
      <c r="I16258" s="228" t="s">
        <v>975</v>
      </c>
      <c r="J16258" s="229">
        <v>88143.28</v>
      </c>
    </row>
    <row r="16259" spans="1:10" hidden="1" x14ac:dyDescent="0.25">
      <c r="A16259" s="227" t="s">
        <v>126</v>
      </c>
      <c r="B16259" s="227" t="s">
        <v>128</v>
      </c>
      <c r="C16259" s="227">
        <v>2025</v>
      </c>
      <c r="D16259" s="227" t="s">
        <v>58</v>
      </c>
      <c r="E16259" s="227" t="s">
        <v>45</v>
      </c>
      <c r="F16259" s="227" t="s">
        <v>50</v>
      </c>
      <c r="G16259" s="227" t="s">
        <v>101</v>
      </c>
      <c r="H16259" s="245" t="s">
        <v>255</v>
      </c>
      <c r="I16259" s="228" t="s">
        <v>989</v>
      </c>
      <c r="J16259" s="229">
        <v>3797</v>
      </c>
    </row>
    <row r="16260" spans="1:10" hidden="1" x14ac:dyDescent="0.25">
      <c r="A16260" s="227" t="s">
        <v>126</v>
      </c>
      <c r="B16260" s="227" t="s">
        <v>128</v>
      </c>
      <c r="C16260" s="227">
        <v>2025</v>
      </c>
      <c r="D16260" s="227" t="s">
        <v>58</v>
      </c>
      <c r="E16260" s="227" t="s">
        <v>45</v>
      </c>
      <c r="F16260" s="227" t="s">
        <v>50</v>
      </c>
      <c r="G16260" s="227" t="s">
        <v>101</v>
      </c>
      <c r="H16260" s="245" t="s">
        <v>255</v>
      </c>
      <c r="I16260" s="228" t="s">
        <v>909</v>
      </c>
      <c r="J16260" s="229">
        <v>130000</v>
      </c>
    </row>
    <row r="16261" spans="1:10" hidden="1" x14ac:dyDescent="0.25">
      <c r="A16261" s="227" t="s">
        <v>126</v>
      </c>
      <c r="B16261" s="227" t="s">
        <v>128</v>
      </c>
      <c r="C16261" s="227">
        <v>2025</v>
      </c>
      <c r="D16261" s="227" t="s">
        <v>58</v>
      </c>
      <c r="E16261" s="227" t="s">
        <v>45</v>
      </c>
      <c r="F16261" s="227" t="s">
        <v>50</v>
      </c>
      <c r="G16261" s="227" t="s">
        <v>101</v>
      </c>
      <c r="H16261" s="245" t="s">
        <v>255</v>
      </c>
      <c r="I16261" s="228" t="s">
        <v>907</v>
      </c>
      <c r="J16261" s="229">
        <v>88600</v>
      </c>
    </row>
    <row r="16262" spans="1:10" hidden="1" x14ac:dyDescent="0.25">
      <c r="A16262" s="227" t="s">
        <v>126</v>
      </c>
      <c r="B16262" s="227" t="s">
        <v>128</v>
      </c>
      <c r="C16262" s="227">
        <v>2025</v>
      </c>
      <c r="D16262" s="227" t="s">
        <v>58</v>
      </c>
      <c r="E16262" s="227" t="s">
        <v>45</v>
      </c>
      <c r="F16262" s="227" t="s">
        <v>50</v>
      </c>
      <c r="G16262" s="227" t="s">
        <v>101</v>
      </c>
      <c r="H16262" s="245" t="s">
        <v>678</v>
      </c>
      <c r="I16262" s="228" t="s">
        <v>403</v>
      </c>
      <c r="J16262" s="229">
        <v>159.21</v>
      </c>
    </row>
    <row r="16263" spans="1:10" hidden="1" x14ac:dyDescent="0.25">
      <c r="A16263" t="s">
        <v>126</v>
      </c>
      <c r="B16263" t="s">
        <v>128</v>
      </c>
      <c r="C16263">
        <v>2025</v>
      </c>
      <c r="D16263" t="s">
        <v>58</v>
      </c>
      <c r="E16263" t="s">
        <v>112</v>
      </c>
      <c r="F16263" t="s">
        <v>117</v>
      </c>
      <c r="G16263" t="s">
        <v>53</v>
      </c>
      <c r="H16263" t="s">
        <v>256</v>
      </c>
      <c r="J16263" s="203"/>
    </row>
    <row r="16264" spans="1:10" hidden="1" x14ac:dyDescent="0.25">
      <c r="A16264" t="s">
        <v>126</v>
      </c>
      <c r="B16264" t="s">
        <v>128</v>
      </c>
      <c r="C16264">
        <v>2025</v>
      </c>
      <c r="D16264" t="s">
        <v>58</v>
      </c>
      <c r="E16264" t="s">
        <v>112</v>
      </c>
      <c r="F16264" t="s">
        <v>117</v>
      </c>
      <c r="G16264" t="s">
        <v>53</v>
      </c>
      <c r="H16264" t="s">
        <v>335</v>
      </c>
      <c r="I16264" t="s">
        <v>475</v>
      </c>
      <c r="J16264" s="241">
        <v>60250000</v>
      </c>
    </row>
    <row r="16265" spans="1:10" hidden="1" x14ac:dyDescent="0.25">
      <c r="A16265" t="s">
        <v>126</v>
      </c>
      <c r="B16265" t="s">
        <v>128</v>
      </c>
      <c r="C16265">
        <v>2025</v>
      </c>
      <c r="D16265" t="s">
        <v>58</v>
      </c>
      <c r="E16265" t="s">
        <v>112</v>
      </c>
      <c r="F16265" t="s">
        <v>117</v>
      </c>
      <c r="G16265" t="s">
        <v>53</v>
      </c>
      <c r="H16265" t="s">
        <v>257</v>
      </c>
      <c r="I16265" t="s">
        <v>406</v>
      </c>
      <c r="J16265" s="3">
        <v>834309</v>
      </c>
    </row>
    <row r="16266" spans="1:10" hidden="1" x14ac:dyDescent="0.25">
      <c r="A16266" t="s">
        <v>126</v>
      </c>
      <c r="B16266" t="s">
        <v>128</v>
      </c>
      <c r="C16266">
        <v>2025</v>
      </c>
      <c r="D16266" t="s">
        <v>58</v>
      </c>
      <c r="E16266" t="s">
        <v>112</v>
      </c>
      <c r="F16266" t="s">
        <v>117</v>
      </c>
      <c r="G16266" t="s">
        <v>53</v>
      </c>
      <c r="H16266" t="s">
        <v>257</v>
      </c>
      <c r="I16266" t="s">
        <v>408</v>
      </c>
    </row>
    <row r="16267" spans="1:10" hidden="1" x14ac:dyDescent="0.25">
      <c r="A16267" t="s">
        <v>126</v>
      </c>
      <c r="B16267" t="s">
        <v>128</v>
      </c>
      <c r="C16267">
        <v>2025</v>
      </c>
      <c r="D16267" t="s">
        <v>58</v>
      </c>
      <c r="E16267" t="s">
        <v>112</v>
      </c>
      <c r="F16267" t="s">
        <v>117</v>
      </c>
      <c r="G16267" t="s">
        <v>53</v>
      </c>
      <c r="H16267" t="s">
        <v>257</v>
      </c>
      <c r="I16267" t="s">
        <v>421</v>
      </c>
      <c r="J16267" s="203"/>
    </row>
    <row r="16268" spans="1:10" hidden="1" x14ac:dyDescent="0.25">
      <c r="A16268" t="s">
        <v>126</v>
      </c>
      <c r="B16268" t="s">
        <v>128</v>
      </c>
      <c r="C16268">
        <v>2025</v>
      </c>
      <c r="D16268" t="s">
        <v>58</v>
      </c>
      <c r="E16268" t="s">
        <v>112</v>
      </c>
      <c r="F16268" t="s">
        <v>117</v>
      </c>
      <c r="G16268" t="s">
        <v>53</v>
      </c>
      <c r="H16268" t="s">
        <v>257</v>
      </c>
      <c r="I16268" s="90" t="s">
        <v>1019</v>
      </c>
      <c r="J16268" s="3">
        <v>450000</v>
      </c>
    </row>
    <row r="16269" spans="1:10" hidden="1" x14ac:dyDescent="0.25">
      <c r="A16269" t="s">
        <v>126</v>
      </c>
      <c r="B16269" t="s">
        <v>128</v>
      </c>
      <c r="C16269">
        <v>2025</v>
      </c>
      <c r="D16269" t="s">
        <v>58</v>
      </c>
      <c r="E16269" t="s">
        <v>112</v>
      </c>
      <c r="F16269" t="s">
        <v>117</v>
      </c>
      <c r="G16269" t="s">
        <v>53</v>
      </c>
      <c r="H16269" t="s">
        <v>257</v>
      </c>
      <c r="I16269" s="90" t="s">
        <v>1020</v>
      </c>
      <c r="J16269" s="3">
        <v>92403.36</v>
      </c>
    </row>
    <row r="16270" spans="1:10" hidden="1" x14ac:dyDescent="0.25">
      <c r="A16270" t="s">
        <v>126</v>
      </c>
      <c r="B16270" t="s">
        <v>128</v>
      </c>
      <c r="C16270">
        <v>2025</v>
      </c>
      <c r="D16270" t="s">
        <v>58</v>
      </c>
      <c r="E16270" t="s">
        <v>112</v>
      </c>
      <c r="F16270" t="s">
        <v>117</v>
      </c>
      <c r="G16270" t="s">
        <v>53</v>
      </c>
      <c r="H16270" t="s">
        <v>257</v>
      </c>
      <c r="J16270" s="203"/>
    </row>
    <row r="16271" spans="1:10" hidden="1" x14ac:dyDescent="0.25">
      <c r="A16271" t="s">
        <v>126</v>
      </c>
      <c r="B16271" t="s">
        <v>128</v>
      </c>
      <c r="C16271">
        <v>2025</v>
      </c>
      <c r="D16271" t="s">
        <v>58</v>
      </c>
      <c r="E16271" t="s">
        <v>112</v>
      </c>
      <c r="F16271" t="s">
        <v>117</v>
      </c>
      <c r="G16271" t="s">
        <v>53</v>
      </c>
      <c r="H16271" t="s">
        <v>257</v>
      </c>
      <c r="J16271" s="203"/>
    </row>
    <row r="16272" spans="1:10" hidden="1" x14ac:dyDescent="0.25">
      <c r="A16272" t="s">
        <v>126</v>
      </c>
      <c r="B16272" t="s">
        <v>128</v>
      </c>
      <c r="C16272">
        <v>2025</v>
      </c>
      <c r="D16272" t="s">
        <v>58</v>
      </c>
      <c r="E16272" t="s">
        <v>112</v>
      </c>
      <c r="F16272" t="s">
        <v>117</v>
      </c>
      <c r="G16272" t="s">
        <v>53</v>
      </c>
      <c r="H16272" t="s">
        <v>258</v>
      </c>
      <c r="J16272" s="203"/>
    </row>
    <row r="16273" spans="1:10" hidden="1" x14ac:dyDescent="0.25">
      <c r="A16273" t="s">
        <v>126</v>
      </c>
      <c r="B16273" t="s">
        <v>128</v>
      </c>
      <c r="C16273">
        <v>2025</v>
      </c>
      <c r="D16273" t="s">
        <v>58</v>
      </c>
      <c r="E16273" t="s">
        <v>112</v>
      </c>
      <c r="F16273" t="s">
        <v>117</v>
      </c>
      <c r="G16273" t="s">
        <v>53</v>
      </c>
      <c r="H16273" t="s">
        <v>259</v>
      </c>
      <c r="I16273" t="s">
        <v>442</v>
      </c>
      <c r="J16273" s="3">
        <v>989920</v>
      </c>
    </row>
    <row r="16274" spans="1:10" hidden="1" x14ac:dyDescent="0.25">
      <c r="A16274" t="s">
        <v>126</v>
      </c>
      <c r="B16274" t="s">
        <v>128</v>
      </c>
      <c r="C16274">
        <v>2025</v>
      </c>
      <c r="D16274" t="s">
        <v>58</v>
      </c>
      <c r="E16274" t="s">
        <v>112</v>
      </c>
      <c r="F16274" t="s">
        <v>117</v>
      </c>
      <c r="G16274" t="s">
        <v>53</v>
      </c>
      <c r="H16274" t="s">
        <v>257</v>
      </c>
      <c r="I16274" t="s">
        <v>408</v>
      </c>
      <c r="J16274" s="3">
        <v>5540741</v>
      </c>
    </row>
    <row r="16275" spans="1:10" hidden="1" x14ac:dyDescent="0.25">
      <c r="A16275" t="s">
        <v>126</v>
      </c>
      <c r="B16275" t="s">
        <v>128</v>
      </c>
      <c r="C16275">
        <v>2025</v>
      </c>
      <c r="D16275" t="s">
        <v>58</v>
      </c>
      <c r="E16275" t="s">
        <v>112</v>
      </c>
      <c r="F16275" t="s">
        <v>117</v>
      </c>
      <c r="G16275" t="s">
        <v>53</v>
      </c>
      <c r="H16275" t="s">
        <v>259</v>
      </c>
      <c r="I16275" s="90" t="s">
        <v>987</v>
      </c>
      <c r="J16275" s="3">
        <v>285895</v>
      </c>
    </row>
    <row r="16276" spans="1:10" hidden="1" x14ac:dyDescent="0.25">
      <c r="A16276" t="s">
        <v>126</v>
      </c>
      <c r="B16276" t="s">
        <v>128</v>
      </c>
      <c r="C16276">
        <v>2025</v>
      </c>
      <c r="D16276" t="s">
        <v>58</v>
      </c>
      <c r="E16276" t="s">
        <v>112</v>
      </c>
      <c r="F16276" t="s">
        <v>117</v>
      </c>
      <c r="G16276" t="s">
        <v>53</v>
      </c>
      <c r="H16276" t="s">
        <v>259</v>
      </c>
      <c r="I16276" t="s">
        <v>671</v>
      </c>
      <c r="J16276" s="3">
        <v>1782000</v>
      </c>
    </row>
    <row r="16277" spans="1:10" hidden="1" x14ac:dyDescent="0.25">
      <c r="A16277" t="s">
        <v>126</v>
      </c>
      <c r="B16277" t="s">
        <v>128</v>
      </c>
      <c r="C16277">
        <v>2025</v>
      </c>
      <c r="D16277" t="s">
        <v>58</v>
      </c>
      <c r="E16277" t="s">
        <v>112</v>
      </c>
      <c r="F16277" t="s">
        <v>117</v>
      </c>
      <c r="G16277" t="s">
        <v>53</v>
      </c>
      <c r="H16277" t="s">
        <v>259</v>
      </c>
      <c r="I16277" t="s">
        <v>676</v>
      </c>
      <c r="J16277" s="203"/>
    </row>
    <row r="16278" spans="1:10" hidden="1" x14ac:dyDescent="0.25">
      <c r="A16278" t="s">
        <v>126</v>
      </c>
      <c r="B16278" t="s">
        <v>128</v>
      </c>
      <c r="C16278">
        <v>2025</v>
      </c>
      <c r="D16278" t="s">
        <v>58</v>
      </c>
      <c r="E16278" t="s">
        <v>112</v>
      </c>
      <c r="F16278" t="s">
        <v>117</v>
      </c>
      <c r="G16278" t="s">
        <v>53</v>
      </c>
      <c r="H16278" t="s">
        <v>259</v>
      </c>
      <c r="I16278" t="s">
        <v>549</v>
      </c>
      <c r="J16278" s="203"/>
    </row>
    <row r="16279" spans="1:10" hidden="1" x14ac:dyDescent="0.25">
      <c r="A16279" t="s">
        <v>126</v>
      </c>
      <c r="B16279" t="s">
        <v>128</v>
      </c>
      <c r="C16279">
        <v>2025</v>
      </c>
      <c r="D16279" t="s">
        <v>58</v>
      </c>
      <c r="E16279" t="s">
        <v>112</v>
      </c>
      <c r="F16279" t="s">
        <v>117</v>
      </c>
      <c r="G16279" t="s">
        <v>53</v>
      </c>
      <c r="H16279" t="s">
        <v>259</v>
      </c>
      <c r="I16279" t="s">
        <v>705</v>
      </c>
      <c r="J16279" s="3">
        <v>47741560</v>
      </c>
    </row>
    <row r="16280" spans="1:10" hidden="1" x14ac:dyDescent="0.25">
      <c r="A16280" t="s">
        <v>126</v>
      </c>
      <c r="B16280" t="s">
        <v>128</v>
      </c>
      <c r="C16280">
        <v>2025</v>
      </c>
      <c r="D16280" t="s">
        <v>58</v>
      </c>
      <c r="E16280" t="s">
        <v>112</v>
      </c>
      <c r="F16280" t="s">
        <v>117</v>
      </c>
      <c r="G16280" t="s">
        <v>53</v>
      </c>
      <c r="H16280" t="s">
        <v>259</v>
      </c>
      <c r="I16280" t="s">
        <v>913</v>
      </c>
      <c r="J16280" s="18"/>
    </row>
    <row r="16281" spans="1:10" hidden="1" x14ac:dyDescent="0.25">
      <c r="A16281" t="s">
        <v>126</v>
      </c>
      <c r="B16281" t="s">
        <v>128</v>
      </c>
      <c r="C16281">
        <v>2025</v>
      </c>
      <c r="D16281" t="s">
        <v>58</v>
      </c>
      <c r="E16281" t="s">
        <v>112</v>
      </c>
      <c r="F16281" t="s">
        <v>117</v>
      </c>
      <c r="G16281" t="s">
        <v>334</v>
      </c>
      <c r="H16281" t="s">
        <v>335</v>
      </c>
      <c r="I16281" t="s">
        <v>475</v>
      </c>
      <c r="J16281" s="203"/>
    </row>
    <row r="16282" spans="1:10" hidden="1" x14ac:dyDescent="0.25">
      <c r="A16282" t="s">
        <v>126</v>
      </c>
      <c r="B16282" t="s">
        <v>128</v>
      </c>
      <c r="C16282">
        <v>2025</v>
      </c>
      <c r="D16282" t="s">
        <v>58</v>
      </c>
      <c r="E16282" t="s">
        <v>112</v>
      </c>
      <c r="F16282" t="s">
        <v>117</v>
      </c>
      <c r="G16282" t="s">
        <v>318</v>
      </c>
      <c r="H16282" t="s">
        <v>259</v>
      </c>
      <c r="I16282" t="s">
        <v>671</v>
      </c>
    </row>
    <row r="16283" spans="1:10" hidden="1" x14ac:dyDescent="0.25">
      <c r="A16283" t="s">
        <v>126</v>
      </c>
      <c r="B16283" t="s">
        <v>128</v>
      </c>
      <c r="C16283">
        <v>2025</v>
      </c>
      <c r="D16283" t="s">
        <v>58</v>
      </c>
      <c r="E16283" t="s">
        <v>112</v>
      </c>
      <c r="F16283" t="s">
        <v>117</v>
      </c>
      <c r="G16283" t="s">
        <v>318</v>
      </c>
      <c r="H16283" t="s">
        <v>180</v>
      </c>
      <c r="I16283" t="s">
        <v>505</v>
      </c>
      <c r="J16283" s="203"/>
    </row>
    <row r="16284" spans="1:10" hidden="1" x14ac:dyDescent="0.25">
      <c r="A16284" t="s">
        <v>126</v>
      </c>
      <c r="B16284" t="s">
        <v>128</v>
      </c>
      <c r="C16284">
        <v>2025</v>
      </c>
      <c r="D16284" t="s">
        <v>58</v>
      </c>
      <c r="E16284" t="s">
        <v>112</v>
      </c>
      <c r="F16284" t="s">
        <v>117</v>
      </c>
      <c r="G16284" t="s">
        <v>318</v>
      </c>
      <c r="H16284" t="s">
        <v>180</v>
      </c>
      <c r="I16284" t="s">
        <v>413</v>
      </c>
      <c r="J16284" s="3">
        <v>2124510</v>
      </c>
    </row>
    <row r="16285" spans="1:10" hidden="1" x14ac:dyDescent="0.25">
      <c r="A16285" t="s">
        <v>126</v>
      </c>
      <c r="B16285" t="s">
        <v>128</v>
      </c>
      <c r="C16285">
        <v>2025</v>
      </c>
      <c r="D16285" t="s">
        <v>58</v>
      </c>
      <c r="E16285" t="s">
        <v>112</v>
      </c>
      <c r="F16285" t="s">
        <v>117</v>
      </c>
      <c r="G16285" t="s">
        <v>318</v>
      </c>
      <c r="H16285" t="s">
        <v>180</v>
      </c>
      <c r="I16285" t="s">
        <v>414</v>
      </c>
      <c r="J16285" s="3">
        <v>454000</v>
      </c>
    </row>
    <row r="16286" spans="1:10" hidden="1" x14ac:dyDescent="0.25">
      <c r="A16286" t="s">
        <v>126</v>
      </c>
      <c r="B16286" t="s">
        <v>128</v>
      </c>
      <c r="C16286">
        <v>2025</v>
      </c>
      <c r="D16286" t="s">
        <v>58</v>
      </c>
      <c r="E16286" t="s">
        <v>112</v>
      </c>
      <c r="F16286" t="s">
        <v>117</v>
      </c>
      <c r="G16286" t="s">
        <v>318</v>
      </c>
      <c r="H16286" t="s">
        <v>180</v>
      </c>
      <c r="I16286" t="s">
        <v>676</v>
      </c>
      <c r="J16286" s="203"/>
    </row>
    <row r="16287" spans="1:10" hidden="1" x14ac:dyDescent="0.25">
      <c r="A16287" t="s">
        <v>126</v>
      </c>
      <c r="B16287" t="s">
        <v>128</v>
      </c>
      <c r="C16287">
        <v>2025</v>
      </c>
      <c r="D16287" t="s">
        <v>58</v>
      </c>
      <c r="E16287" t="s">
        <v>112</v>
      </c>
      <c r="F16287" t="s">
        <v>117</v>
      </c>
      <c r="G16287" t="s">
        <v>318</v>
      </c>
      <c r="H16287" t="s">
        <v>180</v>
      </c>
      <c r="I16287" t="s">
        <v>503</v>
      </c>
      <c r="J16287" s="203"/>
    </row>
    <row r="16288" spans="1:10" hidden="1" x14ac:dyDescent="0.25">
      <c r="A16288" t="s">
        <v>126</v>
      </c>
      <c r="B16288" t="s">
        <v>128</v>
      </c>
      <c r="C16288">
        <v>2025</v>
      </c>
      <c r="D16288" t="s">
        <v>58</v>
      </c>
      <c r="E16288" t="s">
        <v>112</v>
      </c>
      <c r="F16288" t="s">
        <v>117</v>
      </c>
      <c r="G16288" t="s">
        <v>318</v>
      </c>
      <c r="H16288" t="s">
        <v>550</v>
      </c>
      <c r="J16288" s="203"/>
    </row>
    <row r="16289" spans="1:10" hidden="1" x14ac:dyDescent="0.25">
      <c r="A16289" t="s">
        <v>126</v>
      </c>
      <c r="B16289" t="s">
        <v>128</v>
      </c>
      <c r="C16289">
        <v>2025</v>
      </c>
      <c r="D16289" t="s">
        <v>58</v>
      </c>
      <c r="E16289" t="s">
        <v>112</v>
      </c>
      <c r="F16289" t="s">
        <v>117</v>
      </c>
      <c r="G16289" t="s">
        <v>318</v>
      </c>
      <c r="H16289" t="s">
        <v>279</v>
      </c>
      <c r="I16289" t="s">
        <v>414</v>
      </c>
      <c r="J16289" s="3">
        <v>1052000</v>
      </c>
    </row>
    <row r="16290" spans="1:10" hidden="1" x14ac:dyDescent="0.25">
      <c r="A16290" t="s">
        <v>126</v>
      </c>
      <c r="B16290" t="s">
        <v>128</v>
      </c>
      <c r="C16290">
        <v>2025</v>
      </c>
      <c r="D16290" t="s">
        <v>58</v>
      </c>
      <c r="E16290" t="s">
        <v>112</v>
      </c>
      <c r="F16290" t="s">
        <v>117</v>
      </c>
      <c r="G16290" t="s">
        <v>318</v>
      </c>
      <c r="H16290" t="s">
        <v>279</v>
      </c>
      <c r="I16290" t="s">
        <v>505</v>
      </c>
      <c r="J16290" s="3">
        <v>1381579</v>
      </c>
    </row>
    <row r="16291" spans="1:10" hidden="1" x14ac:dyDescent="0.25">
      <c r="A16291" t="s">
        <v>126</v>
      </c>
      <c r="B16291" t="s">
        <v>128</v>
      </c>
      <c r="C16291">
        <v>2025</v>
      </c>
      <c r="D16291" t="s">
        <v>58</v>
      </c>
      <c r="E16291" t="s">
        <v>112</v>
      </c>
      <c r="F16291" t="s">
        <v>117</v>
      </c>
      <c r="G16291" t="s">
        <v>318</v>
      </c>
      <c r="H16291" t="s">
        <v>279</v>
      </c>
      <c r="J16291" s="203"/>
    </row>
    <row r="16292" spans="1:10" hidden="1" x14ac:dyDescent="0.25">
      <c r="A16292" t="s">
        <v>126</v>
      </c>
      <c r="B16292" t="s">
        <v>128</v>
      </c>
      <c r="C16292">
        <v>2025</v>
      </c>
      <c r="D16292" t="s">
        <v>58</v>
      </c>
      <c r="E16292" t="s">
        <v>112</v>
      </c>
      <c r="F16292" t="s">
        <v>117</v>
      </c>
      <c r="G16292" t="s">
        <v>318</v>
      </c>
      <c r="H16292" t="s">
        <v>279</v>
      </c>
      <c r="J16292" s="203"/>
    </row>
    <row r="16293" spans="1:10" hidden="1" x14ac:dyDescent="0.25">
      <c r="A16293" t="s">
        <v>126</v>
      </c>
      <c r="B16293" t="s">
        <v>128</v>
      </c>
      <c r="C16293">
        <v>2025</v>
      </c>
      <c r="D16293" t="s">
        <v>58</v>
      </c>
      <c r="E16293" t="s">
        <v>112</v>
      </c>
      <c r="F16293" t="s">
        <v>117</v>
      </c>
      <c r="G16293" t="s">
        <v>318</v>
      </c>
      <c r="H16293" t="s">
        <v>279</v>
      </c>
      <c r="J16293" s="203"/>
    </row>
    <row r="16294" spans="1:10" hidden="1" x14ac:dyDescent="0.25">
      <c r="A16294" t="s">
        <v>126</v>
      </c>
      <c r="B16294" t="s">
        <v>128</v>
      </c>
      <c r="C16294">
        <v>2025</v>
      </c>
      <c r="D16294" t="s">
        <v>58</v>
      </c>
      <c r="E16294" t="s">
        <v>112</v>
      </c>
      <c r="F16294" t="s">
        <v>117</v>
      </c>
      <c r="G16294" t="s">
        <v>665</v>
      </c>
      <c r="H16294" t="s">
        <v>550</v>
      </c>
      <c r="I16294" t="s">
        <v>505</v>
      </c>
      <c r="J16294" s="3">
        <v>1662159</v>
      </c>
    </row>
    <row r="16295" spans="1:10" hidden="1" x14ac:dyDescent="0.25">
      <c r="A16295" t="s">
        <v>126</v>
      </c>
      <c r="B16295" t="s">
        <v>128</v>
      </c>
      <c r="C16295">
        <v>2025</v>
      </c>
      <c r="D16295" t="s">
        <v>58</v>
      </c>
      <c r="E16295" t="s">
        <v>112</v>
      </c>
      <c r="F16295" t="s">
        <v>117</v>
      </c>
      <c r="G16295" t="s">
        <v>665</v>
      </c>
      <c r="H16295" t="s">
        <v>550</v>
      </c>
      <c r="I16295" t="s">
        <v>676</v>
      </c>
    </row>
    <row r="16296" spans="1:10" hidden="1" x14ac:dyDescent="0.25">
      <c r="A16296" t="s">
        <v>126</v>
      </c>
      <c r="B16296" t="s">
        <v>128</v>
      </c>
      <c r="C16296">
        <v>2025</v>
      </c>
      <c r="D16296" t="s">
        <v>58</v>
      </c>
      <c r="E16296" t="s">
        <v>112</v>
      </c>
      <c r="F16296" t="s">
        <v>117</v>
      </c>
      <c r="G16296" t="s">
        <v>47</v>
      </c>
      <c r="H16296" t="s">
        <v>677</v>
      </c>
      <c r="I16296" t="s">
        <v>922</v>
      </c>
      <c r="J16296" s="3">
        <v>71000</v>
      </c>
    </row>
    <row r="16297" spans="1:10" hidden="1" x14ac:dyDescent="0.25">
      <c r="A16297" t="s">
        <v>126</v>
      </c>
      <c r="B16297" t="s">
        <v>128</v>
      </c>
      <c r="C16297">
        <v>2025</v>
      </c>
      <c r="D16297" t="s">
        <v>58</v>
      </c>
      <c r="E16297" t="s">
        <v>112</v>
      </c>
      <c r="F16297" t="s">
        <v>117</v>
      </c>
      <c r="G16297" t="s">
        <v>47</v>
      </c>
      <c r="H16297" t="s">
        <v>677</v>
      </c>
      <c r="I16297" t="s">
        <v>921</v>
      </c>
    </row>
    <row r="16298" spans="1:10" hidden="1" x14ac:dyDescent="0.25">
      <c r="A16298" t="s">
        <v>126</v>
      </c>
      <c r="B16298" t="s">
        <v>128</v>
      </c>
      <c r="C16298">
        <v>2025</v>
      </c>
      <c r="D16298" t="s">
        <v>58</v>
      </c>
      <c r="E16298" t="s">
        <v>112</v>
      </c>
      <c r="F16298" t="s">
        <v>117</v>
      </c>
      <c r="G16298" t="s">
        <v>319</v>
      </c>
      <c r="H16298" t="s">
        <v>181</v>
      </c>
    </row>
    <row r="16299" spans="1:10" hidden="1" x14ac:dyDescent="0.25">
      <c r="A16299" t="s">
        <v>126</v>
      </c>
      <c r="B16299" t="s">
        <v>128</v>
      </c>
      <c r="C16299">
        <v>2025</v>
      </c>
      <c r="D16299" t="s">
        <v>58</v>
      </c>
      <c r="E16299" t="s">
        <v>112</v>
      </c>
      <c r="F16299" t="s">
        <v>117</v>
      </c>
      <c r="G16299" t="s">
        <v>319</v>
      </c>
      <c r="H16299" t="s">
        <v>320</v>
      </c>
    </row>
    <row r="16300" spans="1:10" hidden="1" x14ac:dyDescent="0.25">
      <c r="A16300" t="s">
        <v>130</v>
      </c>
      <c r="B16300" t="s">
        <v>128</v>
      </c>
      <c r="C16300">
        <v>2025</v>
      </c>
      <c r="D16300" t="s">
        <v>58</v>
      </c>
      <c r="E16300" t="s">
        <v>52</v>
      </c>
      <c r="F16300" t="s">
        <v>142</v>
      </c>
      <c r="G16300" t="s">
        <v>301</v>
      </c>
      <c r="H16300" t="s">
        <v>210</v>
      </c>
      <c r="I16300" t="s">
        <v>374</v>
      </c>
      <c r="J16300" s="3">
        <v>219248413.61000001</v>
      </c>
    </row>
    <row r="16301" spans="1:10" hidden="1" x14ac:dyDescent="0.25">
      <c r="A16301" t="s">
        <v>130</v>
      </c>
      <c r="B16301" t="s">
        <v>128</v>
      </c>
      <c r="C16301">
        <v>2025</v>
      </c>
      <c r="D16301" t="s">
        <v>58</v>
      </c>
      <c r="E16301" t="s">
        <v>52</v>
      </c>
      <c r="F16301" t="s">
        <v>152</v>
      </c>
      <c r="G16301" t="s">
        <v>149</v>
      </c>
      <c r="H16301" t="s">
        <v>211</v>
      </c>
    </row>
    <row r="16302" spans="1:10" hidden="1" x14ac:dyDescent="0.25">
      <c r="A16302" t="s">
        <v>130</v>
      </c>
      <c r="B16302" t="s">
        <v>128</v>
      </c>
      <c r="C16302">
        <v>2025</v>
      </c>
      <c r="D16302" t="s">
        <v>58</v>
      </c>
      <c r="E16302" t="s">
        <v>52</v>
      </c>
      <c r="F16302" t="s">
        <v>152</v>
      </c>
      <c r="G16302" t="s">
        <v>213</v>
      </c>
      <c r="H16302" t="s">
        <v>214</v>
      </c>
    </row>
    <row r="16303" spans="1:10" hidden="1" x14ac:dyDescent="0.25">
      <c r="A16303" t="s">
        <v>130</v>
      </c>
      <c r="B16303" t="s">
        <v>128</v>
      </c>
      <c r="C16303">
        <v>2025</v>
      </c>
      <c r="D16303" t="s">
        <v>58</v>
      </c>
      <c r="E16303" t="s">
        <v>52</v>
      </c>
      <c r="F16303" t="s">
        <v>152</v>
      </c>
      <c r="G16303" t="s">
        <v>217</v>
      </c>
      <c r="H16303" t="s">
        <v>218</v>
      </c>
    </row>
    <row r="16304" spans="1:10" hidden="1" x14ac:dyDescent="0.25">
      <c r="A16304" t="s">
        <v>130</v>
      </c>
      <c r="B16304" t="s">
        <v>128</v>
      </c>
      <c r="C16304">
        <v>2025</v>
      </c>
      <c r="D16304" t="s">
        <v>58</v>
      </c>
      <c r="E16304" t="s">
        <v>52</v>
      </c>
      <c r="F16304" t="s">
        <v>142</v>
      </c>
      <c r="G16304" t="s">
        <v>300</v>
      </c>
      <c r="H16304" t="s">
        <v>224</v>
      </c>
      <c r="J16304" s="3">
        <v>-1313099.08</v>
      </c>
    </row>
    <row r="16305" spans="1:10" hidden="1" x14ac:dyDescent="0.25">
      <c r="A16305" t="s">
        <v>130</v>
      </c>
      <c r="B16305" t="s">
        <v>128</v>
      </c>
      <c r="C16305">
        <v>2025</v>
      </c>
      <c r="D16305" t="s">
        <v>58</v>
      </c>
      <c r="E16305" t="s">
        <v>52</v>
      </c>
      <c r="F16305" t="s">
        <v>142</v>
      </c>
      <c r="G16305" t="s">
        <v>300</v>
      </c>
      <c r="H16305" t="s">
        <v>303</v>
      </c>
    </row>
    <row r="16306" spans="1:10" hidden="1" x14ac:dyDescent="0.25">
      <c r="A16306" t="s">
        <v>130</v>
      </c>
      <c r="B16306" t="s">
        <v>128</v>
      </c>
      <c r="C16306">
        <v>2025</v>
      </c>
      <c r="D16306" t="s">
        <v>58</v>
      </c>
      <c r="E16306" t="s">
        <v>52</v>
      </c>
      <c r="F16306" t="s">
        <v>142</v>
      </c>
      <c r="G16306" t="s">
        <v>270</v>
      </c>
      <c r="H16306" t="s">
        <v>269</v>
      </c>
    </row>
    <row r="16307" spans="1:10" hidden="1" x14ac:dyDescent="0.25">
      <c r="A16307" t="s">
        <v>130</v>
      </c>
      <c r="B16307" t="s">
        <v>128</v>
      </c>
      <c r="C16307">
        <v>2025</v>
      </c>
      <c r="D16307" t="s">
        <v>58</v>
      </c>
      <c r="E16307" t="s">
        <v>52</v>
      </c>
      <c r="F16307" t="s">
        <v>142</v>
      </c>
      <c r="G16307" t="s">
        <v>270</v>
      </c>
      <c r="H16307" t="s">
        <v>271</v>
      </c>
      <c r="J16307" s="3">
        <v>147058.79999999999</v>
      </c>
    </row>
    <row r="16308" spans="1:10" hidden="1" x14ac:dyDescent="0.25">
      <c r="A16308" t="s">
        <v>130</v>
      </c>
      <c r="B16308" t="s">
        <v>128</v>
      </c>
      <c r="C16308">
        <v>2025</v>
      </c>
      <c r="D16308" t="s">
        <v>58</v>
      </c>
      <c r="E16308" t="s">
        <v>52</v>
      </c>
      <c r="F16308" t="s">
        <v>142</v>
      </c>
      <c r="G16308" t="s">
        <v>270</v>
      </c>
      <c r="H16308" t="s">
        <v>486</v>
      </c>
      <c r="J16308" s="3">
        <v>-5120691.16</v>
      </c>
    </row>
    <row r="16309" spans="1:10" hidden="1" x14ac:dyDescent="0.25">
      <c r="A16309" t="s">
        <v>130</v>
      </c>
      <c r="B16309" t="s">
        <v>128</v>
      </c>
      <c r="C16309">
        <v>2025</v>
      </c>
      <c r="D16309" t="s">
        <v>58</v>
      </c>
      <c r="E16309" t="s">
        <v>52</v>
      </c>
      <c r="F16309" t="s">
        <v>152</v>
      </c>
      <c r="G16309" t="s">
        <v>56</v>
      </c>
      <c r="H16309" t="s">
        <v>1022</v>
      </c>
      <c r="I16309" t="s">
        <v>408</v>
      </c>
      <c r="J16309" s="10">
        <v>3749986</v>
      </c>
    </row>
    <row r="16310" spans="1:10" hidden="1" x14ac:dyDescent="0.25">
      <c r="A16310" t="s">
        <v>130</v>
      </c>
      <c r="B16310" s="227" t="s">
        <v>128</v>
      </c>
      <c r="C16310" s="227">
        <v>2025</v>
      </c>
      <c r="D16310" s="227" t="s">
        <v>58</v>
      </c>
      <c r="E16310" s="227" t="s">
        <v>45</v>
      </c>
      <c r="F16310" s="227" t="s">
        <v>46</v>
      </c>
      <c r="G16310" s="227" t="s">
        <v>997</v>
      </c>
      <c r="H16310" s="245" t="s">
        <v>681</v>
      </c>
      <c r="I16310" s="227" t="s">
        <v>824</v>
      </c>
      <c r="J16310" s="241">
        <v>20000000</v>
      </c>
    </row>
    <row r="16311" spans="1:10" hidden="1" x14ac:dyDescent="0.25">
      <c r="A16311" t="s">
        <v>130</v>
      </c>
      <c r="B16311" s="227" t="s">
        <v>128</v>
      </c>
      <c r="C16311" s="227">
        <v>2025</v>
      </c>
      <c r="D16311" s="227" t="s">
        <v>58</v>
      </c>
      <c r="E16311" s="227" t="s">
        <v>45</v>
      </c>
      <c r="F16311" s="227" t="s">
        <v>46</v>
      </c>
      <c r="G16311" s="227" t="s">
        <v>997</v>
      </c>
      <c r="H16311" s="8" t="s">
        <v>11</v>
      </c>
      <c r="I16311" s="227" t="s">
        <v>556</v>
      </c>
      <c r="J16311" s="3">
        <v>2800000</v>
      </c>
    </row>
    <row r="16312" spans="1:10" hidden="1" x14ac:dyDescent="0.25">
      <c r="A16312" t="s">
        <v>130</v>
      </c>
      <c r="B16312" s="227" t="s">
        <v>128</v>
      </c>
      <c r="C16312" s="227">
        <v>2025</v>
      </c>
      <c r="D16312" s="227" t="s">
        <v>58</v>
      </c>
      <c r="E16312" s="227" t="s">
        <v>45</v>
      </c>
      <c r="F16312" s="227" t="s">
        <v>46</v>
      </c>
      <c r="G16312" s="227" t="s">
        <v>997</v>
      </c>
      <c r="H16312" s="8" t="s">
        <v>11</v>
      </c>
      <c r="I16312" s="228" t="s">
        <v>855</v>
      </c>
      <c r="J16312" s="229">
        <v>3500000</v>
      </c>
    </row>
    <row r="16313" spans="1:10" hidden="1" x14ac:dyDescent="0.25">
      <c r="A16313" t="s">
        <v>130</v>
      </c>
      <c r="B16313" s="227" t="s">
        <v>128</v>
      </c>
      <c r="C16313" s="227">
        <v>2025</v>
      </c>
      <c r="D16313" s="227" t="s">
        <v>58</v>
      </c>
      <c r="E16313" s="227" t="s">
        <v>45</v>
      </c>
      <c r="F16313" s="227" t="s">
        <v>46</v>
      </c>
      <c r="G16313" s="227" t="s">
        <v>997</v>
      </c>
      <c r="H16313" s="246" t="s">
        <v>693</v>
      </c>
      <c r="I16313" s="227" t="s">
        <v>817</v>
      </c>
      <c r="J16313" s="3">
        <v>495200</v>
      </c>
    </row>
    <row r="16314" spans="1:10" hidden="1" x14ac:dyDescent="0.25">
      <c r="A16314" t="s">
        <v>130</v>
      </c>
      <c r="B16314" s="227" t="s">
        <v>128</v>
      </c>
      <c r="C16314" s="227">
        <v>2025</v>
      </c>
      <c r="D16314" s="227" t="s">
        <v>58</v>
      </c>
      <c r="E16314" s="227" t="s">
        <v>45</v>
      </c>
      <c r="F16314" s="227" t="s">
        <v>46</v>
      </c>
      <c r="G16314" s="227" t="s">
        <v>997</v>
      </c>
      <c r="H16314" s="246" t="s">
        <v>693</v>
      </c>
      <c r="I16314" s="90" t="s">
        <v>591</v>
      </c>
      <c r="J16314" s="3">
        <v>216245.18</v>
      </c>
    </row>
    <row r="16315" spans="1:10" hidden="1" x14ac:dyDescent="0.25">
      <c r="A16315" t="s">
        <v>130</v>
      </c>
      <c r="B16315" s="227" t="s">
        <v>128</v>
      </c>
      <c r="C16315" s="227">
        <v>2025</v>
      </c>
      <c r="D16315" s="227" t="s">
        <v>58</v>
      </c>
      <c r="E16315" s="227" t="s">
        <v>45</v>
      </c>
      <c r="F16315" s="227" t="s">
        <v>46</v>
      </c>
      <c r="G16315" s="227" t="s">
        <v>997</v>
      </c>
      <c r="H16315" t="s">
        <v>17</v>
      </c>
      <c r="I16315" s="227" t="s">
        <v>556</v>
      </c>
      <c r="J16315" s="3">
        <v>200000</v>
      </c>
    </row>
    <row r="16316" spans="1:10" hidden="1" x14ac:dyDescent="0.25">
      <c r="A16316" t="s">
        <v>130</v>
      </c>
      <c r="B16316" s="227" t="s">
        <v>128</v>
      </c>
      <c r="C16316" s="227">
        <v>2025</v>
      </c>
      <c r="D16316" s="227" t="s">
        <v>58</v>
      </c>
      <c r="E16316" s="227" t="s">
        <v>45</v>
      </c>
      <c r="F16316" s="227" t="s">
        <v>46</v>
      </c>
      <c r="G16316" s="227" t="s">
        <v>997</v>
      </c>
      <c r="H16316" t="s">
        <v>13</v>
      </c>
      <c r="I16316" s="228" t="s">
        <v>556</v>
      </c>
      <c r="J16316" s="3">
        <v>250000</v>
      </c>
    </row>
    <row r="16317" spans="1:10" hidden="1" x14ac:dyDescent="0.25">
      <c r="A16317" t="s">
        <v>130</v>
      </c>
      <c r="B16317" s="227" t="s">
        <v>128</v>
      </c>
      <c r="C16317" s="227">
        <v>2025</v>
      </c>
      <c r="D16317" s="227" t="s">
        <v>58</v>
      </c>
      <c r="E16317" s="227" t="s">
        <v>45</v>
      </c>
      <c r="F16317" s="227" t="s">
        <v>46</v>
      </c>
      <c r="G16317" s="227" t="s">
        <v>997</v>
      </c>
      <c r="H16317" t="s">
        <v>13</v>
      </c>
      <c r="I16317" s="228" t="s">
        <v>855</v>
      </c>
      <c r="J16317" s="229">
        <v>291667</v>
      </c>
    </row>
    <row r="16318" spans="1:10" hidden="1" x14ac:dyDescent="0.25">
      <c r="A16318" t="s">
        <v>130</v>
      </c>
      <c r="B16318" s="227" t="s">
        <v>128</v>
      </c>
      <c r="C16318" s="227">
        <v>2025</v>
      </c>
      <c r="D16318" s="227" t="s">
        <v>58</v>
      </c>
      <c r="E16318" s="227" t="s">
        <v>45</v>
      </c>
      <c r="F16318" s="227" t="s">
        <v>46</v>
      </c>
      <c r="G16318" s="227" t="s">
        <v>997</v>
      </c>
      <c r="H16318" t="s">
        <v>14</v>
      </c>
      <c r="I16318" s="228" t="s">
        <v>556</v>
      </c>
      <c r="J16318" s="3">
        <v>30000</v>
      </c>
    </row>
    <row r="16319" spans="1:10" hidden="1" x14ac:dyDescent="0.25">
      <c r="A16319" t="s">
        <v>130</v>
      </c>
      <c r="B16319" s="227" t="s">
        <v>128</v>
      </c>
      <c r="C16319" s="227">
        <v>2025</v>
      </c>
      <c r="D16319" s="227" t="s">
        <v>58</v>
      </c>
      <c r="E16319" s="227" t="s">
        <v>45</v>
      </c>
      <c r="F16319" s="227" t="s">
        <v>46</v>
      </c>
      <c r="G16319" s="227" t="s">
        <v>997</v>
      </c>
      <c r="H16319" t="s">
        <v>14</v>
      </c>
      <c r="I16319" s="227" t="s">
        <v>855</v>
      </c>
      <c r="J16319" s="229">
        <v>35000</v>
      </c>
    </row>
    <row r="16320" spans="1:10" hidden="1" x14ac:dyDescent="0.25">
      <c r="A16320" t="s">
        <v>130</v>
      </c>
      <c r="B16320" s="227" t="s">
        <v>128</v>
      </c>
      <c r="C16320" s="227">
        <v>2025</v>
      </c>
      <c r="D16320" s="227" t="s">
        <v>58</v>
      </c>
      <c r="E16320" s="227" t="s">
        <v>45</v>
      </c>
      <c r="F16320" s="227" t="s">
        <v>46</v>
      </c>
      <c r="G16320" s="227" t="s">
        <v>997</v>
      </c>
      <c r="H16320" t="s">
        <v>15</v>
      </c>
      <c r="I16320" s="227" t="s">
        <v>556</v>
      </c>
      <c r="J16320" s="3">
        <v>250000</v>
      </c>
    </row>
    <row r="16321" spans="1:10" hidden="1" x14ac:dyDescent="0.25">
      <c r="A16321" t="s">
        <v>130</v>
      </c>
      <c r="B16321" s="227" t="s">
        <v>128</v>
      </c>
      <c r="C16321" s="227">
        <v>2025</v>
      </c>
      <c r="D16321" s="227" t="s">
        <v>58</v>
      </c>
      <c r="E16321" s="227" t="s">
        <v>45</v>
      </c>
      <c r="F16321" s="227" t="s">
        <v>46</v>
      </c>
      <c r="G16321" s="227" t="s">
        <v>997</v>
      </c>
      <c r="H16321" t="s">
        <v>15</v>
      </c>
      <c r="I16321" s="227" t="s">
        <v>855</v>
      </c>
      <c r="J16321" s="241">
        <v>291667</v>
      </c>
    </row>
    <row r="16322" spans="1:10" hidden="1" x14ac:dyDescent="0.25">
      <c r="A16322" t="s">
        <v>130</v>
      </c>
      <c r="B16322" s="227" t="s">
        <v>128</v>
      </c>
      <c r="C16322" s="227">
        <v>2025</v>
      </c>
      <c r="D16322" s="227" t="s">
        <v>58</v>
      </c>
      <c r="E16322" s="227" t="s">
        <v>45</v>
      </c>
      <c r="F16322" s="227" t="s">
        <v>46</v>
      </c>
      <c r="G16322" s="227" t="s">
        <v>997</v>
      </c>
      <c r="H16322" t="s">
        <v>16</v>
      </c>
      <c r="I16322" s="227" t="s">
        <v>824</v>
      </c>
      <c r="J16322" s="241">
        <v>833333</v>
      </c>
    </row>
    <row r="16323" spans="1:10" hidden="1" x14ac:dyDescent="0.25">
      <c r="A16323" t="s">
        <v>130</v>
      </c>
      <c r="B16323" s="227" t="s">
        <v>128</v>
      </c>
      <c r="C16323" s="227">
        <v>2025</v>
      </c>
      <c r="D16323" s="227" t="s">
        <v>58</v>
      </c>
      <c r="E16323" s="227" t="s">
        <v>45</v>
      </c>
      <c r="F16323" s="227" t="s">
        <v>46</v>
      </c>
      <c r="G16323" s="227" t="s">
        <v>997</v>
      </c>
      <c r="H16323" t="s">
        <v>16</v>
      </c>
      <c r="I16323" s="227" t="s">
        <v>556</v>
      </c>
      <c r="J16323" s="229">
        <v>116667</v>
      </c>
    </row>
    <row r="16324" spans="1:10" hidden="1" x14ac:dyDescent="0.25">
      <c r="A16324" t="s">
        <v>130</v>
      </c>
      <c r="B16324" s="227" t="s">
        <v>128</v>
      </c>
      <c r="C16324" s="227">
        <v>2025</v>
      </c>
      <c r="D16324" s="227" t="s">
        <v>58</v>
      </c>
      <c r="E16324" s="227" t="s">
        <v>45</v>
      </c>
      <c r="F16324" s="227" t="s">
        <v>46</v>
      </c>
      <c r="G16324" s="227" t="s">
        <v>997</v>
      </c>
      <c r="H16324" t="s">
        <v>16</v>
      </c>
      <c r="I16324" s="228" t="s">
        <v>855</v>
      </c>
      <c r="J16324" s="229">
        <v>145833</v>
      </c>
    </row>
    <row r="16325" spans="1:10" hidden="1" x14ac:dyDescent="0.25">
      <c r="A16325" t="s">
        <v>130</v>
      </c>
      <c r="B16325" s="227" t="s">
        <v>128</v>
      </c>
      <c r="C16325" s="227">
        <v>2025</v>
      </c>
      <c r="D16325" s="227" t="s">
        <v>58</v>
      </c>
      <c r="E16325" s="227" t="s">
        <v>45</v>
      </c>
      <c r="F16325" s="227" t="s">
        <v>46</v>
      </c>
      <c r="G16325" s="227" t="s">
        <v>997</v>
      </c>
      <c r="H16325" s="227" t="s">
        <v>998</v>
      </c>
      <c r="I16325" s="227" t="s">
        <v>855</v>
      </c>
      <c r="J16325" s="241"/>
    </row>
    <row r="16326" spans="1:10" hidden="1" x14ac:dyDescent="0.25">
      <c r="A16326" t="s">
        <v>130</v>
      </c>
      <c r="B16326" s="227" t="s">
        <v>128</v>
      </c>
      <c r="C16326" s="227">
        <v>2025</v>
      </c>
      <c r="D16326" s="227" t="s">
        <v>58</v>
      </c>
      <c r="E16326" s="227" t="s">
        <v>45</v>
      </c>
      <c r="F16326" s="227" t="s">
        <v>46</v>
      </c>
      <c r="G16326" s="227" t="s">
        <v>997</v>
      </c>
      <c r="H16326" s="227" t="s">
        <v>998</v>
      </c>
      <c r="I16326" s="227" t="s">
        <v>824</v>
      </c>
      <c r="J16326" s="241">
        <v>10000000</v>
      </c>
    </row>
    <row r="16327" spans="1:10" hidden="1" x14ac:dyDescent="0.25">
      <c r="A16327" t="s">
        <v>130</v>
      </c>
      <c r="B16327" s="227" t="s">
        <v>128</v>
      </c>
      <c r="C16327" s="227">
        <v>2025</v>
      </c>
      <c r="D16327" s="227" t="s">
        <v>58</v>
      </c>
      <c r="E16327" s="227" t="s">
        <v>45</v>
      </c>
      <c r="F16327" s="227" t="s">
        <v>46</v>
      </c>
      <c r="G16327" s="227" t="s">
        <v>997</v>
      </c>
      <c r="H16327" t="s">
        <v>18</v>
      </c>
      <c r="I16327" s="228" t="s">
        <v>559</v>
      </c>
      <c r="J16327" s="3">
        <v>87696</v>
      </c>
    </row>
    <row r="16328" spans="1:10" hidden="1" x14ac:dyDescent="0.25">
      <c r="A16328" t="s">
        <v>130</v>
      </c>
      <c r="B16328" s="227" t="s">
        <v>128</v>
      </c>
      <c r="C16328" s="227">
        <v>2025</v>
      </c>
      <c r="D16328" s="227" t="s">
        <v>58</v>
      </c>
      <c r="E16328" s="227" t="s">
        <v>45</v>
      </c>
      <c r="F16328" s="227" t="s">
        <v>46</v>
      </c>
      <c r="G16328" s="227" t="s">
        <v>997</v>
      </c>
      <c r="H16328" s="227" t="s">
        <v>999</v>
      </c>
      <c r="I16328" s="227" t="s">
        <v>675</v>
      </c>
      <c r="J16328" s="241"/>
    </row>
    <row r="16329" spans="1:10" hidden="1" x14ac:dyDescent="0.25">
      <c r="A16329" t="s">
        <v>130</v>
      </c>
      <c r="B16329" s="227" t="s">
        <v>128</v>
      </c>
      <c r="C16329" s="227">
        <v>2025</v>
      </c>
      <c r="D16329" s="227" t="s">
        <v>58</v>
      </c>
      <c r="E16329" s="227" t="s">
        <v>45</v>
      </c>
      <c r="F16329" s="227" t="s">
        <v>46</v>
      </c>
      <c r="G16329" s="227" t="s">
        <v>997</v>
      </c>
      <c r="H16329" s="227" t="s">
        <v>999</v>
      </c>
      <c r="I16329" s="227" t="s">
        <v>514</v>
      </c>
      <c r="J16329" s="229"/>
    </row>
    <row r="16330" spans="1:10" hidden="1" x14ac:dyDescent="0.25">
      <c r="A16330" t="s">
        <v>130</v>
      </c>
      <c r="B16330" s="227" t="s">
        <v>128</v>
      </c>
      <c r="C16330" s="227">
        <v>2025</v>
      </c>
      <c r="D16330" s="227" t="s">
        <v>58</v>
      </c>
      <c r="E16330" s="227" t="s">
        <v>45</v>
      </c>
      <c r="F16330" s="227" t="s">
        <v>46</v>
      </c>
      <c r="G16330" s="227" t="s">
        <v>997</v>
      </c>
      <c r="H16330" s="227" t="s">
        <v>999</v>
      </c>
      <c r="I16330" s="227" t="s">
        <v>581</v>
      </c>
      <c r="J16330" s="241"/>
    </row>
    <row r="16331" spans="1:10" hidden="1" x14ac:dyDescent="0.25">
      <c r="A16331" t="s">
        <v>130</v>
      </c>
      <c r="B16331" s="227" t="s">
        <v>128</v>
      </c>
      <c r="C16331" s="227">
        <v>2025</v>
      </c>
      <c r="D16331" s="227" t="s">
        <v>58</v>
      </c>
      <c r="E16331" s="227" t="s">
        <v>45</v>
      </c>
      <c r="F16331" s="227" t="s">
        <v>46</v>
      </c>
      <c r="G16331" s="227" t="s">
        <v>997</v>
      </c>
      <c r="H16331" t="s">
        <v>19</v>
      </c>
      <c r="I16331" s="227" t="s">
        <v>398</v>
      </c>
      <c r="J16331" s="3">
        <v>2016000</v>
      </c>
    </row>
    <row r="16332" spans="1:10" hidden="1" x14ac:dyDescent="0.25">
      <c r="A16332" t="s">
        <v>130</v>
      </c>
      <c r="B16332" s="227" t="s">
        <v>128</v>
      </c>
      <c r="C16332" s="227">
        <v>2025</v>
      </c>
      <c r="D16332" s="227" t="s">
        <v>58</v>
      </c>
      <c r="E16332" s="227" t="s">
        <v>45</v>
      </c>
      <c r="F16332" s="227" t="s">
        <v>46</v>
      </c>
      <c r="G16332" s="227" t="s">
        <v>997</v>
      </c>
      <c r="H16332" t="s">
        <v>20</v>
      </c>
      <c r="I16332" s="228" t="s">
        <v>399</v>
      </c>
      <c r="J16332" s="3">
        <v>672000</v>
      </c>
    </row>
    <row r="16333" spans="1:10" hidden="1" x14ac:dyDescent="0.25">
      <c r="A16333" t="s">
        <v>130</v>
      </c>
      <c r="B16333" s="227" t="s">
        <v>128</v>
      </c>
      <c r="C16333" s="227">
        <v>2025</v>
      </c>
      <c r="D16333" s="227" t="s">
        <v>58</v>
      </c>
      <c r="E16333" s="227" t="s">
        <v>45</v>
      </c>
      <c r="F16333" s="227" t="s">
        <v>46</v>
      </c>
      <c r="G16333" s="227" t="s">
        <v>997</v>
      </c>
      <c r="H16333" s="246" t="s">
        <v>294</v>
      </c>
      <c r="I16333" s="227" t="s">
        <v>846</v>
      </c>
      <c r="J16333" s="229"/>
    </row>
    <row r="16334" spans="1:10" hidden="1" x14ac:dyDescent="0.25">
      <c r="A16334" t="s">
        <v>130</v>
      </c>
      <c r="B16334" s="227" t="s">
        <v>128</v>
      </c>
      <c r="C16334" s="227">
        <v>2025</v>
      </c>
      <c r="D16334" s="227" t="s">
        <v>58</v>
      </c>
      <c r="E16334" s="227" t="s">
        <v>45</v>
      </c>
      <c r="F16334" s="227" t="s">
        <v>46</v>
      </c>
      <c r="G16334" s="227" t="s">
        <v>997</v>
      </c>
      <c r="H16334" s="246" t="s">
        <v>294</v>
      </c>
      <c r="I16334" s="227" t="s">
        <v>975</v>
      </c>
      <c r="J16334" s="3">
        <v>719200</v>
      </c>
    </row>
    <row r="16335" spans="1:10" hidden="1" x14ac:dyDescent="0.25">
      <c r="A16335" t="s">
        <v>130</v>
      </c>
      <c r="B16335" s="227" t="s">
        <v>128</v>
      </c>
      <c r="C16335" s="227">
        <v>2025</v>
      </c>
      <c r="D16335" s="227" t="s">
        <v>58</v>
      </c>
      <c r="E16335" s="227" t="s">
        <v>45</v>
      </c>
      <c r="F16335" s="227" t="s">
        <v>46</v>
      </c>
      <c r="G16335" s="227" t="s">
        <v>997</v>
      </c>
      <c r="H16335" s="246" t="s">
        <v>294</v>
      </c>
      <c r="I16335" s="227" t="s">
        <v>975</v>
      </c>
      <c r="J16335" s="3"/>
    </row>
    <row r="16336" spans="1:10" hidden="1" x14ac:dyDescent="0.25">
      <c r="A16336" t="s">
        <v>130</v>
      </c>
      <c r="B16336" s="227" t="s">
        <v>128</v>
      </c>
      <c r="C16336" s="227">
        <v>2025</v>
      </c>
      <c r="D16336" s="227" t="s">
        <v>58</v>
      </c>
      <c r="E16336" s="227" t="s">
        <v>45</v>
      </c>
      <c r="F16336" s="227" t="s">
        <v>46</v>
      </c>
      <c r="G16336" s="227" t="s">
        <v>997</v>
      </c>
      <c r="H16336" s="90" t="s">
        <v>523</v>
      </c>
      <c r="I16336" s="90" t="s">
        <v>694</v>
      </c>
      <c r="J16336" s="3">
        <v>6042448</v>
      </c>
    </row>
    <row r="16337" spans="1:10" hidden="1" x14ac:dyDescent="0.25">
      <c r="A16337" t="s">
        <v>130</v>
      </c>
      <c r="B16337" s="227" t="s">
        <v>128</v>
      </c>
      <c r="C16337" s="227">
        <v>2025</v>
      </c>
      <c r="D16337" s="227" t="s">
        <v>58</v>
      </c>
      <c r="E16337" s="227" t="s">
        <v>45</v>
      </c>
      <c r="F16337" s="227" t="s">
        <v>46</v>
      </c>
      <c r="G16337" s="227" t="s">
        <v>721</v>
      </c>
      <c r="H16337" t="s">
        <v>295</v>
      </c>
      <c r="I16337" s="227" t="s">
        <v>819</v>
      </c>
      <c r="J16337" s="229">
        <v>2135250</v>
      </c>
    </row>
    <row r="16338" spans="1:10" hidden="1" x14ac:dyDescent="0.25">
      <c r="A16338" t="s">
        <v>130</v>
      </c>
      <c r="B16338" s="227" t="s">
        <v>128</v>
      </c>
      <c r="C16338" s="227">
        <v>2025</v>
      </c>
      <c r="D16338" s="227" t="s">
        <v>58</v>
      </c>
      <c r="E16338" s="227" t="s">
        <v>45</v>
      </c>
      <c r="F16338" s="227" t="s">
        <v>46</v>
      </c>
      <c r="G16338" s="227" t="s">
        <v>721</v>
      </c>
      <c r="H16338" t="s">
        <v>119</v>
      </c>
      <c r="I16338" s="227" t="s">
        <v>655</v>
      </c>
      <c r="J16338" s="3">
        <v>3558750</v>
      </c>
    </row>
    <row r="16339" spans="1:10" hidden="1" x14ac:dyDescent="0.25">
      <c r="A16339" t="s">
        <v>130</v>
      </c>
      <c r="B16339" s="227" t="s">
        <v>128</v>
      </c>
      <c r="C16339" s="227">
        <v>2025</v>
      </c>
      <c r="D16339" s="227" t="s">
        <v>58</v>
      </c>
      <c r="E16339" s="227" t="s">
        <v>45</v>
      </c>
      <c r="F16339" s="227" t="s">
        <v>46</v>
      </c>
      <c r="G16339" s="227" t="s">
        <v>721</v>
      </c>
      <c r="H16339" t="s">
        <v>845</v>
      </c>
      <c r="I16339" s="227" t="s">
        <v>977</v>
      </c>
      <c r="J16339" s="3">
        <v>420150</v>
      </c>
    </row>
    <row r="16340" spans="1:10" hidden="1" x14ac:dyDescent="0.25">
      <c r="A16340" t="s">
        <v>130</v>
      </c>
      <c r="B16340" s="227" t="s">
        <v>128</v>
      </c>
      <c r="C16340" s="227">
        <v>2025</v>
      </c>
      <c r="D16340" s="227" t="s">
        <v>58</v>
      </c>
      <c r="E16340" s="227" t="s">
        <v>45</v>
      </c>
      <c r="F16340" s="227" t="s">
        <v>46</v>
      </c>
      <c r="G16340" s="227" t="s">
        <v>721</v>
      </c>
      <c r="H16340" t="s">
        <v>845</v>
      </c>
      <c r="I16340" s="90" t="s">
        <v>902</v>
      </c>
      <c r="J16340" s="3">
        <v>210084.03</v>
      </c>
    </row>
    <row r="16341" spans="1:10" hidden="1" x14ac:dyDescent="0.25">
      <c r="A16341" t="s">
        <v>130</v>
      </c>
      <c r="B16341" s="227" t="s">
        <v>128</v>
      </c>
      <c r="C16341" s="227">
        <v>2025</v>
      </c>
      <c r="D16341" s="227" t="s">
        <v>58</v>
      </c>
      <c r="E16341" s="227" t="s">
        <v>45</v>
      </c>
      <c r="F16341" s="227" t="s">
        <v>46</v>
      </c>
      <c r="G16341" s="227" t="s">
        <v>1000</v>
      </c>
      <c r="H16341" t="s">
        <v>219</v>
      </c>
      <c r="I16341" s="90" t="s">
        <v>465</v>
      </c>
      <c r="J16341" s="3">
        <v>890</v>
      </c>
    </row>
    <row r="16342" spans="1:10" hidden="1" x14ac:dyDescent="0.25">
      <c r="A16342" t="s">
        <v>130</v>
      </c>
      <c r="B16342" s="227" t="s">
        <v>128</v>
      </c>
      <c r="C16342" s="227">
        <v>2025</v>
      </c>
      <c r="D16342" s="227" t="s">
        <v>58</v>
      </c>
      <c r="E16342" s="227" t="s">
        <v>45</v>
      </c>
      <c r="F16342" s="227" t="s">
        <v>46</v>
      </c>
      <c r="G16342" s="227" t="s">
        <v>1000</v>
      </c>
      <c r="H16342" t="s">
        <v>219</v>
      </c>
      <c r="I16342" s="90" t="s">
        <v>1023</v>
      </c>
      <c r="J16342" s="3">
        <v>51814.81</v>
      </c>
    </row>
    <row r="16343" spans="1:10" hidden="1" x14ac:dyDescent="0.25">
      <c r="A16343" t="s">
        <v>130</v>
      </c>
      <c r="B16343" s="227" t="s">
        <v>128</v>
      </c>
      <c r="C16343" s="227">
        <v>2025</v>
      </c>
      <c r="D16343" s="227" t="s">
        <v>58</v>
      </c>
      <c r="E16343" s="227" t="s">
        <v>45</v>
      </c>
      <c r="F16343" s="227" t="s">
        <v>46</v>
      </c>
      <c r="G16343" s="227" t="s">
        <v>1000</v>
      </c>
      <c r="H16343" t="s">
        <v>219</v>
      </c>
      <c r="I16343" s="90" t="s">
        <v>600</v>
      </c>
      <c r="J16343" s="3">
        <v>2111.11</v>
      </c>
    </row>
    <row r="16344" spans="1:10" hidden="1" x14ac:dyDescent="0.25">
      <c r="A16344" t="s">
        <v>130</v>
      </c>
      <c r="B16344" s="227" t="s">
        <v>128</v>
      </c>
      <c r="C16344" s="227">
        <v>2025</v>
      </c>
      <c r="D16344" s="227" t="s">
        <v>58</v>
      </c>
      <c r="E16344" s="227" t="s">
        <v>45</v>
      </c>
      <c r="F16344" s="227" t="s">
        <v>46</v>
      </c>
      <c r="G16344" s="227" t="s">
        <v>1000</v>
      </c>
      <c r="H16344" t="s">
        <v>219</v>
      </c>
      <c r="I16344" s="90" t="s">
        <v>740</v>
      </c>
      <c r="J16344" s="3">
        <v>21851.86</v>
      </c>
    </row>
    <row r="16345" spans="1:10" hidden="1" x14ac:dyDescent="0.25">
      <c r="A16345" t="s">
        <v>130</v>
      </c>
      <c r="B16345" s="227" t="s">
        <v>128</v>
      </c>
      <c r="C16345" s="227">
        <v>2025</v>
      </c>
      <c r="D16345" s="227" t="s">
        <v>58</v>
      </c>
      <c r="E16345" s="227" t="s">
        <v>45</v>
      </c>
      <c r="F16345" s="227" t="s">
        <v>46</v>
      </c>
      <c r="G16345" s="227" t="s">
        <v>1000</v>
      </c>
      <c r="H16345" t="s">
        <v>219</v>
      </c>
      <c r="I16345" s="90" t="s">
        <v>904</v>
      </c>
      <c r="J16345" s="3">
        <v>2948.14</v>
      </c>
    </row>
    <row r="16346" spans="1:10" hidden="1" x14ac:dyDescent="0.25">
      <c r="A16346" t="s">
        <v>130</v>
      </c>
      <c r="B16346" s="227" t="s">
        <v>128</v>
      </c>
      <c r="C16346" s="227">
        <v>2025</v>
      </c>
      <c r="D16346" s="227" t="s">
        <v>58</v>
      </c>
      <c r="E16346" s="227" t="s">
        <v>45</v>
      </c>
      <c r="F16346" s="227" t="s">
        <v>46</v>
      </c>
      <c r="G16346" s="227" t="s">
        <v>1000</v>
      </c>
      <c r="H16346" t="s">
        <v>219</v>
      </c>
      <c r="I16346" s="90" t="s">
        <v>1014</v>
      </c>
      <c r="J16346" s="3">
        <v>807</v>
      </c>
    </row>
    <row r="16347" spans="1:10" hidden="1" x14ac:dyDescent="0.25">
      <c r="A16347" t="s">
        <v>130</v>
      </c>
      <c r="B16347" s="227" t="s">
        <v>128</v>
      </c>
      <c r="C16347" s="227">
        <v>2025</v>
      </c>
      <c r="D16347" s="227" t="s">
        <v>58</v>
      </c>
      <c r="E16347" s="227" t="s">
        <v>45</v>
      </c>
      <c r="F16347" s="227" t="s">
        <v>46</v>
      </c>
      <c r="G16347" s="227" t="s">
        <v>1000</v>
      </c>
      <c r="H16347" t="s">
        <v>219</v>
      </c>
      <c r="I16347" s="90" t="s">
        <v>1024</v>
      </c>
      <c r="J16347" s="3">
        <v>2207.42</v>
      </c>
    </row>
    <row r="16348" spans="1:10" hidden="1" x14ac:dyDescent="0.25">
      <c r="A16348" t="s">
        <v>130</v>
      </c>
      <c r="B16348" s="227" t="s">
        <v>128</v>
      </c>
      <c r="C16348" s="227">
        <v>2025</v>
      </c>
      <c r="D16348" s="227" t="s">
        <v>58</v>
      </c>
      <c r="E16348" s="227" t="s">
        <v>45</v>
      </c>
      <c r="F16348" s="227" t="s">
        <v>46</v>
      </c>
      <c r="G16348" s="227" t="s">
        <v>1000</v>
      </c>
      <c r="H16348" t="s">
        <v>219</v>
      </c>
      <c r="I16348" s="90" t="s">
        <v>1025</v>
      </c>
      <c r="J16348" s="3">
        <v>23748.15</v>
      </c>
    </row>
    <row r="16349" spans="1:10" hidden="1" x14ac:dyDescent="0.25">
      <c r="A16349" t="s">
        <v>130</v>
      </c>
      <c r="B16349" s="227" t="s">
        <v>128</v>
      </c>
      <c r="C16349" s="227">
        <v>2025</v>
      </c>
      <c r="D16349" s="227" t="s">
        <v>58</v>
      </c>
      <c r="E16349" s="227" t="s">
        <v>45</v>
      </c>
      <c r="F16349" s="227" t="s">
        <v>46</v>
      </c>
      <c r="G16349" s="227" t="s">
        <v>1000</v>
      </c>
      <c r="H16349" t="s">
        <v>219</v>
      </c>
      <c r="I16349" s="90" t="s">
        <v>1026</v>
      </c>
      <c r="J16349" s="3">
        <v>1629.63</v>
      </c>
    </row>
    <row r="16350" spans="1:10" hidden="1" x14ac:dyDescent="0.25">
      <c r="A16350" t="s">
        <v>130</v>
      </c>
      <c r="B16350" s="227" t="s">
        <v>128</v>
      </c>
      <c r="C16350" s="227">
        <v>2025</v>
      </c>
      <c r="D16350" s="227" t="s">
        <v>58</v>
      </c>
      <c r="E16350" s="227" t="s">
        <v>45</v>
      </c>
      <c r="F16350" s="227" t="s">
        <v>46</v>
      </c>
      <c r="G16350" s="227" t="s">
        <v>1000</v>
      </c>
      <c r="H16350" t="s">
        <v>219</v>
      </c>
      <c r="I16350" s="90" t="s">
        <v>1027</v>
      </c>
      <c r="J16350" s="3">
        <v>5007.41</v>
      </c>
    </row>
    <row r="16351" spans="1:10" hidden="1" x14ac:dyDescent="0.25">
      <c r="A16351" t="s">
        <v>130</v>
      </c>
      <c r="B16351" s="227" t="s">
        <v>128</v>
      </c>
      <c r="C16351" s="227">
        <v>2025</v>
      </c>
      <c r="D16351" s="227" t="s">
        <v>58</v>
      </c>
      <c r="E16351" s="227" t="s">
        <v>45</v>
      </c>
      <c r="F16351" s="227" t="s">
        <v>46</v>
      </c>
      <c r="G16351" s="227" t="s">
        <v>1000</v>
      </c>
      <c r="H16351" t="s">
        <v>219</v>
      </c>
      <c r="I16351" s="90" t="s">
        <v>1028</v>
      </c>
      <c r="J16351" s="3">
        <v>4430</v>
      </c>
    </row>
    <row r="16352" spans="1:10" hidden="1" x14ac:dyDescent="0.25">
      <c r="A16352" t="s">
        <v>130</v>
      </c>
      <c r="B16352" s="227" t="s">
        <v>128</v>
      </c>
      <c r="C16352" s="227">
        <v>2025</v>
      </c>
      <c r="D16352" s="227" t="s">
        <v>58</v>
      </c>
      <c r="E16352" s="227" t="s">
        <v>45</v>
      </c>
      <c r="F16352" s="227" t="s">
        <v>46</v>
      </c>
      <c r="G16352" s="227" t="s">
        <v>1000</v>
      </c>
      <c r="H16352" t="s">
        <v>219</v>
      </c>
      <c r="I16352" s="90" t="s">
        <v>856</v>
      </c>
      <c r="J16352" s="3">
        <v>11778</v>
      </c>
    </row>
    <row r="16353" spans="1:10" hidden="1" x14ac:dyDescent="0.25">
      <c r="A16353" t="s">
        <v>130</v>
      </c>
      <c r="B16353" s="227" t="s">
        <v>128</v>
      </c>
      <c r="C16353" s="227">
        <v>2025</v>
      </c>
      <c r="D16353" s="227" t="s">
        <v>58</v>
      </c>
      <c r="E16353" s="227" t="s">
        <v>45</v>
      </c>
      <c r="F16353" s="227" t="s">
        <v>46</v>
      </c>
      <c r="G16353" s="227" t="s">
        <v>1000</v>
      </c>
      <c r="H16353" t="s">
        <v>219</v>
      </c>
      <c r="I16353" s="227" t="s">
        <v>993</v>
      </c>
      <c r="J16353" s="241"/>
    </row>
    <row r="16354" spans="1:10" hidden="1" x14ac:dyDescent="0.25">
      <c r="A16354" t="s">
        <v>130</v>
      </c>
      <c r="B16354" s="227" t="s">
        <v>128</v>
      </c>
      <c r="C16354" s="227">
        <v>2025</v>
      </c>
      <c r="D16354" s="227" t="s">
        <v>58</v>
      </c>
      <c r="E16354" s="227" t="s">
        <v>45</v>
      </c>
      <c r="F16354" s="227" t="s">
        <v>46</v>
      </c>
      <c r="G16354" s="227" t="s">
        <v>1000</v>
      </c>
      <c r="H16354" t="s">
        <v>219</v>
      </c>
      <c r="I16354" s="227" t="s">
        <v>994</v>
      </c>
      <c r="J16354" s="229"/>
    </row>
    <row r="16355" spans="1:10" hidden="1" x14ac:dyDescent="0.25">
      <c r="A16355" t="s">
        <v>130</v>
      </c>
      <c r="B16355" s="227" t="s">
        <v>128</v>
      </c>
      <c r="C16355" s="227">
        <v>2025</v>
      </c>
      <c r="D16355" s="227" t="s">
        <v>58</v>
      </c>
      <c r="E16355" s="227" t="s">
        <v>45</v>
      </c>
      <c r="F16355" s="227" t="s">
        <v>46</v>
      </c>
      <c r="G16355" s="227" t="s">
        <v>1000</v>
      </c>
      <c r="H16355" t="s">
        <v>219</v>
      </c>
      <c r="I16355" s="228" t="s">
        <v>995</v>
      </c>
      <c r="J16355" s="229"/>
    </row>
    <row r="16356" spans="1:10" hidden="1" x14ac:dyDescent="0.25">
      <c r="A16356" t="s">
        <v>130</v>
      </c>
      <c r="B16356" s="227" t="s">
        <v>128</v>
      </c>
      <c r="C16356" s="227">
        <v>2025</v>
      </c>
      <c r="D16356" s="227" t="s">
        <v>58</v>
      </c>
      <c r="E16356" s="227" t="s">
        <v>45</v>
      </c>
      <c r="F16356" s="227" t="s">
        <v>46</v>
      </c>
      <c r="G16356" s="227" t="s">
        <v>1000</v>
      </c>
      <c r="H16356" t="s">
        <v>219</v>
      </c>
      <c r="I16356" s="228" t="s">
        <v>996</v>
      </c>
      <c r="J16356" s="229"/>
    </row>
    <row r="16357" spans="1:10" hidden="1" x14ac:dyDescent="0.25">
      <c r="A16357" t="s">
        <v>130</v>
      </c>
      <c r="B16357" s="227" t="s">
        <v>128</v>
      </c>
      <c r="C16357" s="227">
        <v>2025</v>
      </c>
      <c r="D16357" s="227" t="s">
        <v>58</v>
      </c>
      <c r="E16357" s="227" t="s">
        <v>45</v>
      </c>
      <c r="F16357" s="227" t="s">
        <v>46</v>
      </c>
      <c r="G16357" s="227" t="s">
        <v>1000</v>
      </c>
      <c r="H16357" t="s">
        <v>219</v>
      </c>
      <c r="I16357" s="228" t="s">
        <v>856</v>
      </c>
      <c r="J16357" s="229"/>
    </row>
    <row r="16358" spans="1:10" hidden="1" x14ac:dyDescent="0.25">
      <c r="A16358" t="s">
        <v>130</v>
      </c>
      <c r="B16358" s="227" t="s">
        <v>128</v>
      </c>
      <c r="C16358" s="227">
        <v>2025</v>
      </c>
      <c r="D16358" s="227" t="s">
        <v>58</v>
      </c>
      <c r="E16358" s="227" t="s">
        <v>45</v>
      </c>
      <c r="F16358" s="227" t="s">
        <v>46</v>
      </c>
      <c r="G16358" s="227" t="s">
        <v>1000</v>
      </c>
      <c r="H16358" s="246" t="s">
        <v>220</v>
      </c>
      <c r="I16358" s="90" t="s">
        <v>614</v>
      </c>
      <c r="J16358" s="3">
        <v>91000</v>
      </c>
    </row>
    <row r="16359" spans="1:10" hidden="1" x14ac:dyDescent="0.25">
      <c r="A16359" t="s">
        <v>130</v>
      </c>
      <c r="B16359" s="227" t="s">
        <v>128</v>
      </c>
      <c r="C16359" s="227">
        <v>2025</v>
      </c>
      <c r="D16359" s="227" t="s">
        <v>58</v>
      </c>
      <c r="E16359" s="227" t="s">
        <v>45</v>
      </c>
      <c r="F16359" s="227" t="s">
        <v>46</v>
      </c>
      <c r="G16359" s="227" t="s">
        <v>1000</v>
      </c>
      <c r="H16359" s="246" t="s">
        <v>220</v>
      </c>
      <c r="I16359" s="90" t="s">
        <v>524</v>
      </c>
      <c r="J16359" s="3">
        <v>140</v>
      </c>
    </row>
    <row r="16360" spans="1:10" hidden="1" x14ac:dyDescent="0.25">
      <c r="A16360" t="s">
        <v>130</v>
      </c>
      <c r="B16360" s="227" t="s">
        <v>128</v>
      </c>
      <c r="C16360" s="227">
        <v>2025</v>
      </c>
      <c r="D16360" s="227" t="s">
        <v>58</v>
      </c>
      <c r="E16360" s="227" t="s">
        <v>45</v>
      </c>
      <c r="F16360" s="227" t="s">
        <v>46</v>
      </c>
      <c r="G16360" s="227" t="s">
        <v>726</v>
      </c>
      <c r="H16360" s="246" t="s">
        <v>220</v>
      </c>
      <c r="I16360" s="90" t="s">
        <v>989</v>
      </c>
      <c r="J16360" s="3">
        <v>2589.9</v>
      </c>
    </row>
    <row r="16361" spans="1:10" hidden="1" x14ac:dyDescent="0.25">
      <c r="A16361" t="s">
        <v>130</v>
      </c>
      <c r="B16361" s="227" t="s">
        <v>128</v>
      </c>
      <c r="C16361" s="227">
        <v>2025</v>
      </c>
      <c r="D16361" s="227" t="s">
        <v>58</v>
      </c>
      <c r="E16361" s="227" t="s">
        <v>45</v>
      </c>
      <c r="F16361" s="227" t="s">
        <v>46</v>
      </c>
      <c r="G16361" s="227" t="s">
        <v>726</v>
      </c>
      <c r="H16361" s="246" t="s">
        <v>700</v>
      </c>
      <c r="I16361" s="228" t="s">
        <v>701</v>
      </c>
      <c r="J16361" s="3">
        <v>2442600</v>
      </c>
    </row>
    <row r="16362" spans="1:10" hidden="1" x14ac:dyDescent="0.25">
      <c r="A16362" t="s">
        <v>130</v>
      </c>
      <c r="B16362" s="227" t="s">
        <v>128</v>
      </c>
      <c r="C16362" s="227">
        <v>2025</v>
      </c>
      <c r="D16362" s="227" t="s">
        <v>58</v>
      </c>
      <c r="E16362" s="227" t="s">
        <v>45</v>
      </c>
      <c r="F16362" s="227" t="s">
        <v>46</v>
      </c>
      <c r="G16362" s="227" t="s">
        <v>1002</v>
      </c>
      <c r="H16362" s="245" t="s">
        <v>612</v>
      </c>
      <c r="I16362" s="227" t="s">
        <v>613</v>
      </c>
      <c r="J16362" s="3">
        <v>50485</v>
      </c>
    </row>
    <row r="16363" spans="1:10" hidden="1" x14ac:dyDescent="0.25">
      <c r="A16363" t="s">
        <v>130</v>
      </c>
      <c r="B16363" s="227" t="s">
        <v>128</v>
      </c>
      <c r="C16363" s="227">
        <v>2025</v>
      </c>
      <c r="D16363" s="227" t="s">
        <v>58</v>
      </c>
      <c r="E16363" s="227" t="s">
        <v>45</v>
      </c>
      <c r="F16363" s="227" t="s">
        <v>46</v>
      </c>
      <c r="G16363" s="227" t="s">
        <v>270</v>
      </c>
      <c r="H16363" s="227" t="s">
        <v>1003</v>
      </c>
      <c r="I16363" s="227" t="s">
        <v>395</v>
      </c>
      <c r="J16363" s="241">
        <v>600000</v>
      </c>
    </row>
    <row r="16364" spans="1:10" hidden="1" x14ac:dyDescent="0.25">
      <c r="A16364" t="s">
        <v>130</v>
      </c>
      <c r="B16364" s="227" t="s">
        <v>128</v>
      </c>
      <c r="C16364" s="227">
        <v>2025</v>
      </c>
      <c r="D16364" s="227" t="s">
        <v>58</v>
      </c>
      <c r="E16364" s="227" t="s">
        <v>45</v>
      </c>
      <c r="F16364" s="227" t="s">
        <v>46</v>
      </c>
      <c r="G16364" s="227" t="s">
        <v>270</v>
      </c>
      <c r="H16364" s="227" t="s">
        <v>1004</v>
      </c>
      <c r="I16364" s="228" t="s">
        <v>792</v>
      </c>
      <c r="J16364" s="3">
        <v>484530.24</v>
      </c>
    </row>
    <row r="16365" spans="1:10" hidden="1" x14ac:dyDescent="0.25">
      <c r="A16365" t="s">
        <v>130</v>
      </c>
      <c r="B16365" s="227" t="s">
        <v>128</v>
      </c>
      <c r="C16365" s="227">
        <v>2025</v>
      </c>
      <c r="D16365" s="227" t="s">
        <v>58</v>
      </c>
      <c r="E16365" s="227" t="s">
        <v>45</v>
      </c>
      <c r="F16365" s="227" t="s">
        <v>46</v>
      </c>
      <c r="G16365" s="227" t="s">
        <v>270</v>
      </c>
      <c r="H16365" s="227" t="s">
        <v>1004</v>
      </c>
      <c r="I16365" s="90" t="s">
        <v>820</v>
      </c>
      <c r="J16365" s="3">
        <v>1160000</v>
      </c>
    </row>
    <row r="16366" spans="1:10" hidden="1" x14ac:dyDescent="0.25">
      <c r="A16366" t="s">
        <v>130</v>
      </c>
      <c r="B16366" s="227" t="s">
        <v>128</v>
      </c>
      <c r="C16366" s="227">
        <v>2025</v>
      </c>
      <c r="D16366" s="227" t="s">
        <v>58</v>
      </c>
      <c r="E16366" s="227" t="s">
        <v>45</v>
      </c>
      <c r="F16366" s="227" t="s">
        <v>46</v>
      </c>
      <c r="G16366" s="227" t="s">
        <v>270</v>
      </c>
      <c r="H16366" s="227" t="s">
        <v>1005</v>
      </c>
      <c r="I16366" s="227" t="s">
        <v>734</v>
      </c>
      <c r="J16366" s="3">
        <v>451092</v>
      </c>
    </row>
    <row r="16367" spans="1:10" hidden="1" x14ac:dyDescent="0.25">
      <c r="A16367" t="s">
        <v>130</v>
      </c>
      <c r="B16367" s="227" t="s">
        <v>128</v>
      </c>
      <c r="C16367" s="227">
        <v>2025</v>
      </c>
      <c r="D16367" s="227" t="s">
        <v>58</v>
      </c>
      <c r="E16367" s="227" t="s">
        <v>45</v>
      </c>
      <c r="F16367" s="227" t="s">
        <v>46</v>
      </c>
      <c r="G16367" s="227" t="s">
        <v>270</v>
      </c>
      <c r="H16367" s="227" t="s">
        <v>1006</v>
      </c>
      <c r="I16367" s="227" t="s">
        <v>465</v>
      </c>
      <c r="J16367" s="3">
        <v>480890.5</v>
      </c>
    </row>
    <row r="16368" spans="1:10" hidden="1" x14ac:dyDescent="0.25">
      <c r="A16368" t="s">
        <v>130</v>
      </c>
      <c r="B16368" s="227" t="s">
        <v>128</v>
      </c>
      <c r="C16368" s="227">
        <v>2025</v>
      </c>
      <c r="D16368" s="227" t="s">
        <v>58</v>
      </c>
      <c r="E16368" s="227" t="s">
        <v>45</v>
      </c>
      <c r="F16368" s="227" t="s">
        <v>46</v>
      </c>
      <c r="G16368" s="227" t="s">
        <v>270</v>
      </c>
      <c r="H16368" s="227" t="s">
        <v>1007</v>
      </c>
      <c r="I16368" s="90" t="s">
        <v>412</v>
      </c>
      <c r="J16368" s="3">
        <v>39350</v>
      </c>
    </row>
    <row r="16369" spans="1:10" hidden="1" x14ac:dyDescent="0.25">
      <c r="A16369" t="s">
        <v>130</v>
      </c>
      <c r="B16369" s="227" t="s">
        <v>128</v>
      </c>
      <c r="C16369" s="227">
        <v>2025</v>
      </c>
      <c r="D16369" s="227" t="s">
        <v>58</v>
      </c>
      <c r="E16369" s="227" t="s">
        <v>45</v>
      </c>
      <c r="F16369" s="227" t="s">
        <v>46</v>
      </c>
      <c r="G16369" s="227" t="s">
        <v>270</v>
      </c>
      <c r="H16369" s="227" t="s">
        <v>1007</v>
      </c>
      <c r="I16369" s="90" t="s">
        <v>1029</v>
      </c>
      <c r="J16369" s="3">
        <v>192000</v>
      </c>
    </row>
    <row r="16370" spans="1:10" hidden="1" x14ac:dyDescent="0.25">
      <c r="A16370" t="s">
        <v>130</v>
      </c>
      <c r="B16370" s="227" t="s">
        <v>128</v>
      </c>
      <c r="C16370" s="227">
        <v>2025</v>
      </c>
      <c r="D16370" s="227" t="s">
        <v>58</v>
      </c>
      <c r="E16370" s="227" t="s">
        <v>45</v>
      </c>
      <c r="F16370" s="227" t="s">
        <v>46</v>
      </c>
      <c r="G16370" s="227" t="s">
        <v>270</v>
      </c>
      <c r="H16370" s="227" t="s">
        <v>1008</v>
      </c>
      <c r="I16370" s="228" t="s">
        <v>1009</v>
      </c>
      <c r="J16370" s="3">
        <v>300000</v>
      </c>
    </row>
    <row r="16371" spans="1:10" hidden="1" x14ac:dyDescent="0.25">
      <c r="A16371" t="s">
        <v>130</v>
      </c>
      <c r="B16371" s="227" t="s">
        <v>128</v>
      </c>
      <c r="C16371" s="227">
        <v>2025</v>
      </c>
      <c r="D16371" s="227" t="s">
        <v>58</v>
      </c>
      <c r="E16371" s="227" t="s">
        <v>45</v>
      </c>
      <c r="F16371" s="227" t="s">
        <v>46</v>
      </c>
      <c r="G16371" s="227" t="s">
        <v>270</v>
      </c>
      <c r="H16371" s="227" t="s">
        <v>1008</v>
      </c>
      <c r="I16371" s="228" t="s">
        <v>382</v>
      </c>
      <c r="J16371" s="3">
        <v>1057465.95</v>
      </c>
    </row>
    <row r="16372" spans="1:10" hidden="1" x14ac:dyDescent="0.25">
      <c r="A16372" t="s">
        <v>130</v>
      </c>
      <c r="B16372" s="227" t="s">
        <v>128</v>
      </c>
      <c r="C16372" s="227">
        <v>2025</v>
      </c>
      <c r="D16372" s="227" t="s">
        <v>58</v>
      </c>
      <c r="E16372" s="227" t="s">
        <v>45</v>
      </c>
      <c r="F16372" s="227" t="s">
        <v>46</v>
      </c>
      <c r="G16372" s="227" t="s">
        <v>270</v>
      </c>
      <c r="H16372" s="227" t="s">
        <v>1008</v>
      </c>
      <c r="I16372" s="228" t="s">
        <v>416</v>
      </c>
      <c r="J16372" s="3">
        <v>4010000</v>
      </c>
    </row>
    <row r="16373" spans="1:10" hidden="1" x14ac:dyDescent="0.25">
      <c r="A16373" t="s">
        <v>130</v>
      </c>
      <c r="B16373" s="227" t="s">
        <v>128</v>
      </c>
      <c r="C16373" s="227">
        <v>2025</v>
      </c>
      <c r="D16373" s="227" t="s">
        <v>58</v>
      </c>
      <c r="E16373" s="227" t="s">
        <v>45</v>
      </c>
      <c r="F16373" s="227" t="s">
        <v>46</v>
      </c>
      <c r="G16373" s="227" t="s">
        <v>270</v>
      </c>
      <c r="H16373" s="227" t="s">
        <v>1008</v>
      </c>
      <c r="I16373" s="90" t="s">
        <v>1030</v>
      </c>
      <c r="J16373" s="3">
        <v>800000</v>
      </c>
    </row>
    <row r="16374" spans="1:10" hidden="1" x14ac:dyDescent="0.25">
      <c r="A16374" t="s">
        <v>130</v>
      </c>
      <c r="B16374" s="227" t="s">
        <v>128</v>
      </c>
      <c r="C16374" s="227">
        <v>2025</v>
      </c>
      <c r="D16374" s="227" t="s">
        <v>58</v>
      </c>
      <c r="E16374" s="227" t="s">
        <v>45</v>
      </c>
      <c r="F16374" s="227" t="s">
        <v>46</v>
      </c>
      <c r="G16374" s="227" t="s">
        <v>270</v>
      </c>
      <c r="H16374" s="227" t="s">
        <v>1008</v>
      </c>
      <c r="I16374" s="90" t="s">
        <v>1031</v>
      </c>
      <c r="J16374" s="3">
        <v>1950000</v>
      </c>
    </row>
    <row r="16375" spans="1:10" hidden="1" x14ac:dyDescent="0.25">
      <c r="A16375" t="s">
        <v>130</v>
      </c>
      <c r="B16375" s="227" t="s">
        <v>128</v>
      </c>
      <c r="C16375" s="227">
        <v>2025</v>
      </c>
      <c r="D16375" s="227" t="s">
        <v>58</v>
      </c>
      <c r="E16375" s="227" t="s">
        <v>45</v>
      </c>
      <c r="F16375" s="227" t="s">
        <v>46</v>
      </c>
      <c r="G16375" s="227" t="s">
        <v>270</v>
      </c>
      <c r="H16375" s="227" t="s">
        <v>1008</v>
      </c>
      <c r="I16375" s="90" t="s">
        <v>848</v>
      </c>
      <c r="J16375" s="3">
        <v>4000000</v>
      </c>
    </row>
    <row r="16376" spans="1:10" hidden="1" x14ac:dyDescent="0.25">
      <c r="A16376" t="s">
        <v>130</v>
      </c>
      <c r="B16376" s="227" t="s">
        <v>128</v>
      </c>
      <c r="C16376" s="227">
        <v>2025</v>
      </c>
      <c r="D16376" s="227" t="s">
        <v>58</v>
      </c>
      <c r="E16376" s="227" t="s">
        <v>45</v>
      </c>
      <c r="F16376" s="227" t="s">
        <v>46</v>
      </c>
      <c r="G16376" s="227" t="s">
        <v>270</v>
      </c>
      <c r="H16376" s="227" t="s">
        <v>1008</v>
      </c>
      <c r="I16376" s="228" t="s">
        <v>686</v>
      </c>
      <c r="J16376" s="18"/>
    </row>
    <row r="16377" spans="1:10" hidden="1" x14ac:dyDescent="0.25">
      <c r="A16377" t="s">
        <v>130</v>
      </c>
      <c r="B16377" s="227" t="s">
        <v>128</v>
      </c>
      <c r="C16377" s="227">
        <v>2025</v>
      </c>
      <c r="D16377" s="227" t="s">
        <v>58</v>
      </c>
      <c r="E16377" s="227" t="s">
        <v>45</v>
      </c>
      <c r="F16377" s="227" t="s">
        <v>46</v>
      </c>
      <c r="G16377" s="227" t="s">
        <v>270</v>
      </c>
      <c r="H16377" s="227" t="s">
        <v>1008</v>
      </c>
      <c r="I16377" s="228" t="s">
        <v>562</v>
      </c>
      <c r="J16377" s="18"/>
    </row>
    <row r="16378" spans="1:10" hidden="1" x14ac:dyDescent="0.25">
      <c r="A16378" t="s">
        <v>130</v>
      </c>
      <c r="B16378" s="227" t="s">
        <v>128</v>
      </c>
      <c r="C16378" s="227">
        <v>2025</v>
      </c>
      <c r="D16378" s="227" t="s">
        <v>58</v>
      </c>
      <c r="E16378" s="227" t="s">
        <v>45</v>
      </c>
      <c r="F16378" s="227" t="s">
        <v>46</v>
      </c>
      <c r="G16378" s="227" t="s">
        <v>270</v>
      </c>
      <c r="H16378" s="227" t="s">
        <v>1008</v>
      </c>
      <c r="I16378" s="228" t="s">
        <v>576</v>
      </c>
      <c r="J16378" s="3">
        <v>3069257</v>
      </c>
    </row>
    <row r="16379" spans="1:10" hidden="1" x14ac:dyDescent="0.25">
      <c r="A16379" t="s">
        <v>130</v>
      </c>
      <c r="B16379" s="227" t="s">
        <v>128</v>
      </c>
      <c r="C16379" s="227">
        <v>2025</v>
      </c>
      <c r="D16379" s="227" t="s">
        <v>58</v>
      </c>
      <c r="E16379" s="227" t="s">
        <v>45</v>
      </c>
      <c r="F16379" s="227" t="s">
        <v>46</v>
      </c>
      <c r="G16379" s="15" t="s">
        <v>253</v>
      </c>
      <c r="H16379" s="245" t="s">
        <v>266</v>
      </c>
      <c r="I16379" s="90" t="s">
        <v>817</v>
      </c>
      <c r="J16379" s="3">
        <v>280000</v>
      </c>
    </row>
    <row r="16380" spans="1:10" hidden="1" x14ac:dyDescent="0.25">
      <c r="A16380" t="s">
        <v>130</v>
      </c>
      <c r="B16380" s="227" t="s">
        <v>128</v>
      </c>
      <c r="C16380" s="227">
        <v>2025</v>
      </c>
      <c r="D16380" s="227" t="s">
        <v>58</v>
      </c>
      <c r="E16380" s="227" t="s">
        <v>45</v>
      </c>
      <c r="F16380" s="227" t="s">
        <v>46</v>
      </c>
      <c r="G16380" s="15" t="s">
        <v>253</v>
      </c>
      <c r="H16380" s="245" t="s">
        <v>266</v>
      </c>
      <c r="I16380" s="228" t="s">
        <v>821</v>
      </c>
      <c r="J16380" s="18"/>
    </row>
    <row r="16381" spans="1:10" hidden="1" x14ac:dyDescent="0.25">
      <c r="A16381" t="s">
        <v>130</v>
      </c>
      <c r="B16381" s="227" t="s">
        <v>128</v>
      </c>
      <c r="C16381" s="227">
        <v>2025</v>
      </c>
      <c r="D16381" s="227" t="s">
        <v>58</v>
      </c>
      <c r="E16381" s="227" t="s">
        <v>45</v>
      </c>
      <c r="F16381" s="227" t="s">
        <v>46</v>
      </c>
      <c r="G16381" s="15" t="s">
        <v>253</v>
      </c>
      <c r="H16381" s="245" t="s">
        <v>266</v>
      </c>
      <c r="I16381" s="228" t="s">
        <v>799</v>
      </c>
      <c r="J16381" s="18"/>
    </row>
    <row r="16382" spans="1:10" hidden="1" x14ac:dyDescent="0.25">
      <c r="A16382" t="s">
        <v>130</v>
      </c>
      <c r="B16382" s="227" t="s">
        <v>128</v>
      </c>
      <c r="C16382" s="227">
        <v>2025</v>
      </c>
      <c r="D16382" s="227" t="s">
        <v>58</v>
      </c>
      <c r="E16382" s="227" t="s">
        <v>45</v>
      </c>
      <c r="F16382" s="227" t="s">
        <v>46</v>
      </c>
      <c r="G16382" s="227" t="s">
        <v>1011</v>
      </c>
      <c r="H16382" s="245" t="s">
        <v>299</v>
      </c>
      <c r="I16382" s="90" t="s">
        <v>1026</v>
      </c>
      <c r="J16382" s="3">
        <v>272000</v>
      </c>
    </row>
    <row r="16383" spans="1:10" hidden="1" x14ac:dyDescent="0.25">
      <c r="A16383" t="s">
        <v>130</v>
      </c>
      <c r="B16383" s="227" t="s">
        <v>128</v>
      </c>
      <c r="C16383" s="227">
        <v>2025</v>
      </c>
      <c r="D16383" s="227" t="s">
        <v>58</v>
      </c>
      <c r="E16383" s="227" t="s">
        <v>45</v>
      </c>
      <c r="F16383" s="227" t="s">
        <v>46</v>
      </c>
      <c r="G16383" s="227" t="s">
        <v>1011</v>
      </c>
      <c r="H16383" s="245" t="s">
        <v>299</v>
      </c>
      <c r="I16383" s="90" t="s">
        <v>1032</v>
      </c>
      <c r="J16383" s="3">
        <v>773108</v>
      </c>
    </row>
    <row r="16384" spans="1:10" hidden="1" x14ac:dyDescent="0.25">
      <c r="A16384" t="s">
        <v>130</v>
      </c>
      <c r="B16384" s="227" t="s">
        <v>128</v>
      </c>
      <c r="C16384" s="227">
        <v>2025</v>
      </c>
      <c r="D16384" s="227" t="s">
        <v>58</v>
      </c>
      <c r="E16384" s="227" t="s">
        <v>45</v>
      </c>
      <c r="F16384" s="227" t="s">
        <v>46</v>
      </c>
      <c r="G16384" s="227" t="s">
        <v>1011</v>
      </c>
      <c r="H16384" s="245" t="s">
        <v>299</v>
      </c>
      <c r="I16384" s="228" t="s">
        <v>860</v>
      </c>
      <c r="J16384" s="18"/>
    </row>
    <row r="16385" spans="1:10" hidden="1" x14ac:dyDescent="0.25">
      <c r="A16385" t="s">
        <v>130</v>
      </c>
      <c r="B16385" s="227" t="s">
        <v>128</v>
      </c>
      <c r="C16385" s="227">
        <v>2025</v>
      </c>
      <c r="D16385" s="227" t="s">
        <v>58</v>
      </c>
      <c r="E16385" s="227" t="s">
        <v>45</v>
      </c>
      <c r="F16385" s="227" t="s">
        <v>46</v>
      </c>
      <c r="G16385" s="227" t="s">
        <v>1011</v>
      </c>
      <c r="H16385" s="245" t="s">
        <v>245</v>
      </c>
      <c r="I16385" s="228" t="s">
        <v>614</v>
      </c>
      <c r="J16385" s="3">
        <v>901797</v>
      </c>
    </row>
    <row r="16386" spans="1:10" hidden="1" x14ac:dyDescent="0.25">
      <c r="A16386" t="s">
        <v>130</v>
      </c>
      <c r="B16386" s="227" t="s">
        <v>128</v>
      </c>
      <c r="C16386" s="227">
        <v>2025</v>
      </c>
      <c r="D16386" s="227" t="s">
        <v>58</v>
      </c>
      <c r="E16386" s="227" t="s">
        <v>45</v>
      </c>
      <c r="F16386" s="227" t="s">
        <v>46</v>
      </c>
      <c r="G16386" s="227" t="s">
        <v>527</v>
      </c>
      <c r="H16386" s="245" t="s">
        <v>525</v>
      </c>
      <c r="I16386" s="228" t="s">
        <v>526</v>
      </c>
      <c r="J16386" s="229">
        <v>77283</v>
      </c>
    </row>
    <row r="16387" spans="1:10" hidden="1" x14ac:dyDescent="0.25">
      <c r="A16387" t="s">
        <v>130</v>
      </c>
      <c r="B16387" s="227" t="s">
        <v>128</v>
      </c>
      <c r="C16387" s="227">
        <v>2025</v>
      </c>
      <c r="D16387" s="227" t="s">
        <v>58</v>
      </c>
      <c r="E16387" s="227" t="s">
        <v>45</v>
      </c>
      <c r="F16387" s="227" t="s">
        <v>46</v>
      </c>
      <c r="G16387" s="227" t="s">
        <v>527</v>
      </c>
      <c r="H16387" s="245" t="s">
        <v>484</v>
      </c>
      <c r="I16387" s="228" t="s">
        <v>526</v>
      </c>
      <c r="J16387" s="229">
        <v>485083.58</v>
      </c>
    </row>
    <row r="16388" spans="1:10" hidden="1" x14ac:dyDescent="0.25">
      <c r="A16388" t="s">
        <v>130</v>
      </c>
      <c r="B16388" s="227" t="s">
        <v>128</v>
      </c>
      <c r="C16388" s="227">
        <v>2025</v>
      </c>
      <c r="D16388" s="227" t="s">
        <v>58</v>
      </c>
      <c r="E16388" s="227" t="s">
        <v>45</v>
      </c>
      <c r="F16388" s="227" t="s">
        <v>46</v>
      </c>
      <c r="G16388" s="227" t="s">
        <v>1012</v>
      </c>
      <c r="H16388" t="s">
        <v>246</v>
      </c>
      <c r="I16388" s="228" t="s">
        <v>388</v>
      </c>
      <c r="J16388" s="3">
        <v>261047</v>
      </c>
    </row>
    <row r="16389" spans="1:10" hidden="1" x14ac:dyDescent="0.25">
      <c r="A16389" t="s">
        <v>130</v>
      </c>
      <c r="B16389" s="227" t="s">
        <v>128</v>
      </c>
      <c r="C16389" s="227">
        <v>2025</v>
      </c>
      <c r="D16389" s="227" t="s">
        <v>58</v>
      </c>
      <c r="E16389" s="227" t="s">
        <v>45</v>
      </c>
      <c r="F16389" s="227" t="s">
        <v>46</v>
      </c>
      <c r="G16389" s="227" t="s">
        <v>1012</v>
      </c>
      <c r="H16389" t="s">
        <v>246</v>
      </c>
      <c r="I16389" s="228" t="s">
        <v>505</v>
      </c>
      <c r="J16389" s="3">
        <v>210900</v>
      </c>
    </row>
    <row r="16390" spans="1:10" hidden="1" x14ac:dyDescent="0.25">
      <c r="A16390" t="s">
        <v>130</v>
      </c>
      <c r="B16390" s="227" t="s">
        <v>128</v>
      </c>
      <c r="C16390" s="227">
        <v>2025</v>
      </c>
      <c r="D16390" s="227" t="s">
        <v>58</v>
      </c>
      <c r="E16390" s="227" t="s">
        <v>45</v>
      </c>
      <c r="F16390" s="227" t="s">
        <v>46</v>
      </c>
      <c r="G16390" s="227" t="s">
        <v>1012</v>
      </c>
      <c r="H16390" t="s">
        <v>246</v>
      </c>
      <c r="I16390" s="228" t="s">
        <v>615</v>
      </c>
      <c r="J16390" s="3">
        <v>936430</v>
      </c>
    </row>
    <row r="16391" spans="1:10" hidden="1" x14ac:dyDescent="0.25">
      <c r="A16391" t="s">
        <v>130</v>
      </c>
      <c r="B16391" s="227" t="s">
        <v>128</v>
      </c>
      <c r="C16391" s="227">
        <v>2025</v>
      </c>
      <c r="D16391" s="227" t="s">
        <v>58</v>
      </c>
      <c r="E16391" s="227" t="s">
        <v>45</v>
      </c>
      <c r="F16391" s="227" t="s">
        <v>46</v>
      </c>
      <c r="G16391" s="227" t="s">
        <v>1012</v>
      </c>
      <c r="H16391" t="s">
        <v>246</v>
      </c>
      <c r="I16391" s="227" t="s">
        <v>746</v>
      </c>
      <c r="J16391" s="3">
        <v>157345</v>
      </c>
    </row>
    <row r="16392" spans="1:10" hidden="1" x14ac:dyDescent="0.25">
      <c r="A16392" t="s">
        <v>130</v>
      </c>
      <c r="B16392" s="227" t="s">
        <v>128</v>
      </c>
      <c r="C16392" s="227">
        <v>2025</v>
      </c>
      <c r="D16392" s="227" t="s">
        <v>58</v>
      </c>
      <c r="E16392" s="227" t="s">
        <v>45</v>
      </c>
      <c r="F16392" s="227" t="s">
        <v>46</v>
      </c>
      <c r="G16392" s="227" t="s">
        <v>1012</v>
      </c>
      <c r="H16392" s="90" t="s">
        <v>669</v>
      </c>
      <c r="I16392" s="90" t="s">
        <v>442</v>
      </c>
      <c r="J16392" s="3">
        <v>1543140</v>
      </c>
    </row>
    <row r="16393" spans="1:10" hidden="1" x14ac:dyDescent="0.25">
      <c r="A16393" t="s">
        <v>130</v>
      </c>
      <c r="B16393" s="227" t="s">
        <v>128</v>
      </c>
      <c r="C16393" s="227">
        <v>2025</v>
      </c>
      <c r="D16393" s="227" t="s">
        <v>58</v>
      </c>
      <c r="E16393" s="227" t="s">
        <v>45</v>
      </c>
      <c r="F16393" s="227" t="s">
        <v>46</v>
      </c>
      <c r="G16393" s="227" t="s">
        <v>1012</v>
      </c>
      <c r="H16393" t="s">
        <v>247</v>
      </c>
      <c r="I16393" s="227" t="s">
        <v>524</v>
      </c>
      <c r="J16393" s="3">
        <v>402613.91</v>
      </c>
    </row>
    <row r="16394" spans="1:10" hidden="1" x14ac:dyDescent="0.25">
      <c r="A16394" t="s">
        <v>130</v>
      </c>
      <c r="B16394" s="227" t="s">
        <v>128</v>
      </c>
      <c r="C16394" s="227">
        <v>2025</v>
      </c>
      <c r="D16394" s="227" t="s">
        <v>58</v>
      </c>
      <c r="E16394" s="227" t="s">
        <v>45</v>
      </c>
      <c r="F16394" s="227" t="s">
        <v>46</v>
      </c>
      <c r="G16394" s="227" t="s">
        <v>1012</v>
      </c>
      <c r="H16394" t="s">
        <v>247</v>
      </c>
      <c r="I16394" s="90" t="s">
        <v>509</v>
      </c>
      <c r="J16394" s="3">
        <v>174666.65</v>
      </c>
    </row>
    <row r="16395" spans="1:10" hidden="1" x14ac:dyDescent="0.25">
      <c r="A16395" t="s">
        <v>130</v>
      </c>
      <c r="B16395" s="227" t="s">
        <v>128</v>
      </c>
      <c r="C16395" s="227">
        <v>2025</v>
      </c>
      <c r="D16395" s="227" t="s">
        <v>58</v>
      </c>
      <c r="E16395" s="227" t="s">
        <v>45</v>
      </c>
      <c r="F16395" s="227" t="s">
        <v>46</v>
      </c>
      <c r="G16395" s="227" t="s">
        <v>1012</v>
      </c>
      <c r="H16395" t="s">
        <v>248</v>
      </c>
      <c r="I16395" s="227" t="s">
        <v>404</v>
      </c>
      <c r="J16395" s="18"/>
    </row>
    <row r="16396" spans="1:10" hidden="1" x14ac:dyDescent="0.25">
      <c r="A16396" t="s">
        <v>130</v>
      </c>
      <c r="B16396" s="227" t="s">
        <v>128</v>
      </c>
      <c r="C16396" s="227">
        <v>2025</v>
      </c>
      <c r="D16396" s="227" t="s">
        <v>58</v>
      </c>
      <c r="E16396" s="227" t="s">
        <v>45</v>
      </c>
      <c r="F16396" s="227" t="s">
        <v>46</v>
      </c>
      <c r="G16396" s="227" t="s">
        <v>1012</v>
      </c>
      <c r="H16396" t="s">
        <v>248</v>
      </c>
      <c r="I16396" s="227" t="s">
        <v>479</v>
      </c>
      <c r="J16396" s="3">
        <v>12941</v>
      </c>
    </row>
    <row r="16397" spans="1:10" hidden="1" x14ac:dyDescent="0.25">
      <c r="A16397" t="s">
        <v>130</v>
      </c>
      <c r="B16397" s="227" t="s">
        <v>128</v>
      </c>
      <c r="C16397" s="227">
        <v>2025</v>
      </c>
      <c r="D16397" s="227" t="s">
        <v>58</v>
      </c>
      <c r="E16397" s="227" t="s">
        <v>45</v>
      </c>
      <c r="F16397" s="227" t="s">
        <v>46</v>
      </c>
      <c r="G16397" s="227" t="s">
        <v>1012</v>
      </c>
      <c r="H16397" t="s">
        <v>248</v>
      </c>
      <c r="I16397" s="227" t="s">
        <v>1013</v>
      </c>
      <c r="J16397" s="203"/>
    </row>
    <row r="16398" spans="1:10" hidden="1" x14ac:dyDescent="0.25">
      <c r="A16398" t="s">
        <v>130</v>
      </c>
      <c r="B16398" s="227" t="s">
        <v>128</v>
      </c>
      <c r="C16398" s="227">
        <v>2025</v>
      </c>
      <c r="D16398" s="227" t="s">
        <v>58</v>
      </c>
      <c r="E16398" s="227" t="s">
        <v>45</v>
      </c>
      <c r="F16398" s="227" t="s">
        <v>46</v>
      </c>
      <c r="G16398" s="227" t="s">
        <v>1012</v>
      </c>
      <c r="H16398" t="s">
        <v>249</v>
      </c>
      <c r="I16398" s="227" t="s">
        <v>471</v>
      </c>
      <c r="J16398" s="3">
        <v>265157</v>
      </c>
    </row>
    <row r="16399" spans="1:10" hidden="1" x14ac:dyDescent="0.25">
      <c r="A16399" t="s">
        <v>130</v>
      </c>
      <c r="B16399" s="227" t="s">
        <v>128</v>
      </c>
      <c r="C16399" s="227">
        <v>2025</v>
      </c>
      <c r="D16399" s="227" t="s">
        <v>58</v>
      </c>
      <c r="E16399" s="227" t="s">
        <v>45</v>
      </c>
      <c r="F16399" s="227" t="s">
        <v>46</v>
      </c>
      <c r="G16399" s="227" t="s">
        <v>1012</v>
      </c>
      <c r="H16399" t="s">
        <v>333</v>
      </c>
      <c r="I16399" s="227" t="s">
        <v>617</v>
      </c>
      <c r="J16399" s="3">
        <v>170000</v>
      </c>
    </row>
    <row r="16400" spans="1:10" hidden="1" x14ac:dyDescent="0.25">
      <c r="A16400" t="s">
        <v>130</v>
      </c>
      <c r="B16400" s="227" t="s">
        <v>128</v>
      </c>
      <c r="C16400" s="227">
        <v>2025</v>
      </c>
      <c r="D16400" s="227" t="s">
        <v>58</v>
      </c>
      <c r="E16400" s="227" t="s">
        <v>45</v>
      </c>
      <c r="F16400" s="227" t="s">
        <v>46</v>
      </c>
      <c r="G16400" s="227" t="s">
        <v>1012</v>
      </c>
      <c r="H16400" t="s">
        <v>333</v>
      </c>
      <c r="I16400" s="90" t="s">
        <v>1033</v>
      </c>
      <c r="J16400" s="3">
        <v>48000</v>
      </c>
    </row>
    <row r="16401" spans="1:10" hidden="1" x14ac:dyDescent="0.25">
      <c r="A16401" t="s">
        <v>130</v>
      </c>
      <c r="B16401" s="227" t="s">
        <v>128</v>
      </c>
      <c r="C16401" s="227">
        <v>2025</v>
      </c>
      <c r="D16401" s="227" t="s">
        <v>58</v>
      </c>
      <c r="E16401" s="227" t="s">
        <v>45</v>
      </c>
      <c r="F16401" s="227" t="s">
        <v>46</v>
      </c>
      <c r="G16401" s="227" t="s">
        <v>1012</v>
      </c>
      <c r="H16401" t="s">
        <v>333</v>
      </c>
      <c r="I16401" s="90" t="s">
        <v>851</v>
      </c>
      <c r="J16401" s="3">
        <v>28000</v>
      </c>
    </row>
    <row r="16402" spans="1:10" hidden="1" x14ac:dyDescent="0.25">
      <c r="A16402" t="s">
        <v>130</v>
      </c>
      <c r="B16402" s="227" t="s">
        <v>128</v>
      </c>
      <c r="C16402" s="227">
        <v>2025</v>
      </c>
      <c r="D16402" s="227" t="s">
        <v>58</v>
      </c>
      <c r="E16402" s="227" t="s">
        <v>45</v>
      </c>
      <c r="F16402" s="227" t="s">
        <v>46</v>
      </c>
      <c r="G16402" s="227" t="s">
        <v>1012</v>
      </c>
      <c r="H16402" t="s">
        <v>333</v>
      </c>
      <c r="I16402" s="227" t="s">
        <v>674</v>
      </c>
      <c r="J16402" s="3">
        <v>180000</v>
      </c>
    </row>
    <row r="16403" spans="1:10" hidden="1" x14ac:dyDescent="0.25">
      <c r="A16403" t="s">
        <v>130</v>
      </c>
      <c r="B16403" s="227" t="s">
        <v>128</v>
      </c>
      <c r="C16403" s="227">
        <v>2025</v>
      </c>
      <c r="D16403" s="227" t="s">
        <v>58</v>
      </c>
      <c r="E16403" s="227" t="s">
        <v>45</v>
      </c>
      <c r="F16403" s="227" t="s">
        <v>46</v>
      </c>
      <c r="G16403" s="227" t="s">
        <v>1012</v>
      </c>
      <c r="H16403" t="s">
        <v>250</v>
      </c>
      <c r="I16403" s="227" t="s">
        <v>1001</v>
      </c>
      <c r="J16403" s="203"/>
    </row>
    <row r="16404" spans="1:10" hidden="1" x14ac:dyDescent="0.25">
      <c r="A16404" t="s">
        <v>130</v>
      </c>
      <c r="B16404" s="227" t="s">
        <v>128</v>
      </c>
      <c r="C16404" s="227">
        <v>2025</v>
      </c>
      <c r="D16404" s="227" t="s">
        <v>58</v>
      </c>
      <c r="E16404" s="227" t="s">
        <v>45</v>
      </c>
      <c r="F16404" s="227" t="s">
        <v>46</v>
      </c>
      <c r="G16404" s="227" t="s">
        <v>1012</v>
      </c>
      <c r="H16404" t="s">
        <v>250</v>
      </c>
      <c r="I16404" s="90" t="s">
        <v>1034</v>
      </c>
      <c r="J16404" s="3">
        <v>24873.95</v>
      </c>
    </row>
    <row r="16405" spans="1:10" hidden="1" x14ac:dyDescent="0.25">
      <c r="A16405" t="s">
        <v>130</v>
      </c>
      <c r="B16405" s="227" t="s">
        <v>128</v>
      </c>
      <c r="C16405" s="227">
        <v>2025</v>
      </c>
      <c r="D16405" s="227" t="s">
        <v>58</v>
      </c>
      <c r="E16405" s="227" t="s">
        <v>45</v>
      </c>
      <c r="F16405" s="227" t="s">
        <v>46</v>
      </c>
      <c r="G16405" s="227" t="s">
        <v>1012</v>
      </c>
      <c r="H16405" t="s">
        <v>250</v>
      </c>
      <c r="I16405" s="90" t="s">
        <v>1023</v>
      </c>
      <c r="J16405" s="3">
        <v>698185</v>
      </c>
    </row>
    <row r="16406" spans="1:10" hidden="1" x14ac:dyDescent="0.25">
      <c r="A16406" t="s">
        <v>130</v>
      </c>
      <c r="B16406" s="227" t="s">
        <v>128</v>
      </c>
      <c r="C16406" s="227">
        <v>2025</v>
      </c>
      <c r="D16406" s="227" t="s">
        <v>58</v>
      </c>
      <c r="E16406" s="227" t="s">
        <v>45</v>
      </c>
      <c r="F16406" s="227" t="s">
        <v>46</v>
      </c>
      <c r="G16406" s="227" t="s">
        <v>1012</v>
      </c>
      <c r="H16406" t="s">
        <v>250</v>
      </c>
      <c r="I16406" s="90" t="s">
        <v>600</v>
      </c>
      <c r="J16406" s="3">
        <v>26388.89</v>
      </c>
    </row>
    <row r="16407" spans="1:10" hidden="1" x14ac:dyDescent="0.25">
      <c r="A16407" t="s">
        <v>130</v>
      </c>
      <c r="B16407" s="227" t="s">
        <v>128</v>
      </c>
      <c r="C16407" s="227">
        <v>2025</v>
      </c>
      <c r="D16407" s="227" t="s">
        <v>58</v>
      </c>
      <c r="E16407" s="227" t="s">
        <v>45</v>
      </c>
      <c r="F16407" s="227" t="s">
        <v>46</v>
      </c>
      <c r="G16407" s="227" t="s">
        <v>1012</v>
      </c>
      <c r="H16407" t="s">
        <v>250</v>
      </c>
      <c r="I16407" s="227" t="s">
        <v>793</v>
      </c>
      <c r="J16407" s="18"/>
    </row>
    <row r="16408" spans="1:10" hidden="1" x14ac:dyDescent="0.25">
      <c r="A16408" t="s">
        <v>130</v>
      </c>
      <c r="B16408" s="227" t="s">
        <v>128</v>
      </c>
      <c r="C16408" s="227">
        <v>2025</v>
      </c>
      <c r="D16408" s="227" t="s">
        <v>58</v>
      </c>
      <c r="E16408" s="227" t="s">
        <v>45</v>
      </c>
      <c r="F16408" s="227" t="s">
        <v>46</v>
      </c>
      <c r="G16408" s="227" t="s">
        <v>1012</v>
      </c>
      <c r="H16408" t="s">
        <v>250</v>
      </c>
      <c r="I16408" s="227" t="s">
        <v>740</v>
      </c>
      <c r="J16408" s="3">
        <v>273148.14</v>
      </c>
    </row>
    <row r="16409" spans="1:10" hidden="1" x14ac:dyDescent="0.25">
      <c r="A16409" t="s">
        <v>130</v>
      </c>
      <c r="B16409" s="227" t="s">
        <v>128</v>
      </c>
      <c r="C16409" s="227">
        <v>2025</v>
      </c>
      <c r="D16409" s="227" t="s">
        <v>58</v>
      </c>
      <c r="E16409" s="227" t="s">
        <v>45</v>
      </c>
      <c r="F16409" s="227" t="s">
        <v>46</v>
      </c>
      <c r="G16409" s="227" t="s">
        <v>1012</v>
      </c>
      <c r="H16409" t="s">
        <v>250</v>
      </c>
      <c r="I16409" s="227" t="s">
        <v>863</v>
      </c>
      <c r="J16409" s="18"/>
    </row>
    <row r="16410" spans="1:10" hidden="1" x14ac:dyDescent="0.25">
      <c r="A16410" t="s">
        <v>130</v>
      </c>
      <c r="B16410" s="227" t="s">
        <v>128</v>
      </c>
      <c r="C16410" s="227">
        <v>2025</v>
      </c>
      <c r="D16410" s="227" t="s">
        <v>58</v>
      </c>
      <c r="E16410" s="227" t="s">
        <v>45</v>
      </c>
      <c r="F16410" s="227" t="s">
        <v>46</v>
      </c>
      <c r="G16410" s="227" t="s">
        <v>1012</v>
      </c>
      <c r="H16410" t="s">
        <v>250</v>
      </c>
      <c r="I16410" s="228" t="s">
        <v>856</v>
      </c>
      <c r="J16410" s="3">
        <v>147222</v>
      </c>
    </row>
    <row r="16411" spans="1:10" hidden="1" x14ac:dyDescent="0.25">
      <c r="A16411" t="s">
        <v>130</v>
      </c>
      <c r="B16411" s="227" t="s">
        <v>128</v>
      </c>
      <c r="C16411" s="227">
        <v>2025</v>
      </c>
      <c r="D16411" s="227" t="s">
        <v>58</v>
      </c>
      <c r="E16411" s="227" t="s">
        <v>45</v>
      </c>
      <c r="F16411" s="227" t="s">
        <v>46</v>
      </c>
      <c r="G16411" s="227" t="s">
        <v>1012</v>
      </c>
      <c r="H16411" t="s">
        <v>250</v>
      </c>
      <c r="I16411" s="90" t="s">
        <v>1024</v>
      </c>
      <c r="J16411" s="3">
        <v>32592.84</v>
      </c>
    </row>
    <row r="16412" spans="1:10" hidden="1" x14ac:dyDescent="0.25">
      <c r="A16412" t="s">
        <v>130</v>
      </c>
      <c r="B16412" s="227" t="s">
        <v>128</v>
      </c>
      <c r="C16412" s="227">
        <v>2025</v>
      </c>
      <c r="D16412" s="227" t="s">
        <v>58</v>
      </c>
      <c r="E16412" s="227" t="s">
        <v>45</v>
      </c>
      <c r="F16412" s="227" t="s">
        <v>46</v>
      </c>
      <c r="G16412" s="227" t="s">
        <v>1012</v>
      </c>
      <c r="H16412" t="s">
        <v>250</v>
      </c>
      <c r="I16412" s="90" t="s">
        <v>1035</v>
      </c>
      <c r="J16412" s="3">
        <v>172700</v>
      </c>
    </row>
    <row r="16413" spans="1:10" hidden="1" x14ac:dyDescent="0.25">
      <c r="A16413" t="s">
        <v>130</v>
      </c>
      <c r="B16413" s="227" t="s">
        <v>128</v>
      </c>
      <c r="C16413" s="227">
        <v>2025</v>
      </c>
      <c r="D16413" s="227" t="s">
        <v>58</v>
      </c>
      <c r="E16413" s="227" t="s">
        <v>45</v>
      </c>
      <c r="F16413" s="227" t="s">
        <v>46</v>
      </c>
      <c r="G16413" s="227" t="s">
        <v>1012</v>
      </c>
      <c r="H16413" t="s">
        <v>250</v>
      </c>
      <c r="I16413" s="90" t="s">
        <v>1027</v>
      </c>
      <c r="J16413" s="3">
        <v>69352.600000000006</v>
      </c>
    </row>
    <row r="16414" spans="1:10" hidden="1" x14ac:dyDescent="0.25">
      <c r="A16414" t="s">
        <v>130</v>
      </c>
      <c r="B16414" s="227" t="s">
        <v>128</v>
      </c>
      <c r="C16414" s="227">
        <v>2025</v>
      </c>
      <c r="D16414" s="227" t="s">
        <v>58</v>
      </c>
      <c r="E16414" s="227" t="s">
        <v>45</v>
      </c>
      <c r="F16414" s="227" t="s">
        <v>46</v>
      </c>
      <c r="G16414" s="227" t="s">
        <v>1012</v>
      </c>
      <c r="H16414" t="s">
        <v>250</v>
      </c>
      <c r="I16414" s="90" t="s">
        <v>1026</v>
      </c>
      <c r="J16414" s="3">
        <v>40118.26</v>
      </c>
    </row>
    <row r="16415" spans="1:10" hidden="1" x14ac:dyDescent="0.25">
      <c r="A16415" t="s">
        <v>130</v>
      </c>
      <c r="B16415" s="227" t="s">
        <v>128</v>
      </c>
      <c r="C16415" s="227">
        <v>2025</v>
      </c>
      <c r="D16415" s="227" t="s">
        <v>58</v>
      </c>
      <c r="E16415" s="227" t="s">
        <v>45</v>
      </c>
      <c r="F16415" s="227" t="s">
        <v>46</v>
      </c>
      <c r="G16415" s="227" t="s">
        <v>1012</v>
      </c>
      <c r="H16415" t="s">
        <v>250</v>
      </c>
      <c r="I16415" s="90" t="s">
        <v>1025</v>
      </c>
      <c r="J16415" s="3">
        <v>326536.84999999998</v>
      </c>
    </row>
    <row r="16416" spans="1:10" hidden="1" x14ac:dyDescent="0.25">
      <c r="A16416" t="s">
        <v>130</v>
      </c>
      <c r="B16416" s="227" t="s">
        <v>128</v>
      </c>
      <c r="C16416" s="227">
        <v>2025</v>
      </c>
      <c r="D16416" s="227" t="s">
        <v>58</v>
      </c>
      <c r="E16416" s="227" t="s">
        <v>45</v>
      </c>
      <c r="F16416" s="227" t="s">
        <v>46</v>
      </c>
      <c r="G16416" s="227" t="s">
        <v>1012</v>
      </c>
      <c r="H16416" t="s">
        <v>250</v>
      </c>
      <c r="I16416" s="90" t="s">
        <v>1028</v>
      </c>
      <c r="J16416" s="3">
        <v>60870</v>
      </c>
    </row>
    <row r="16417" spans="1:10" hidden="1" x14ac:dyDescent="0.25">
      <c r="A16417" t="s">
        <v>130</v>
      </c>
      <c r="B16417" s="227" t="s">
        <v>128</v>
      </c>
      <c r="C16417" s="227">
        <v>2025</v>
      </c>
      <c r="D16417" s="227" t="s">
        <v>58</v>
      </c>
      <c r="E16417" s="227" t="s">
        <v>45</v>
      </c>
      <c r="F16417" s="227" t="s">
        <v>46</v>
      </c>
      <c r="G16417" s="227" t="s">
        <v>1012</v>
      </c>
      <c r="H16417" t="s">
        <v>250</v>
      </c>
      <c r="I16417" s="90" t="s">
        <v>904</v>
      </c>
      <c r="J16417" s="3">
        <v>36851.86</v>
      </c>
    </row>
    <row r="16418" spans="1:10" hidden="1" x14ac:dyDescent="0.25">
      <c r="A16418" t="s">
        <v>130</v>
      </c>
      <c r="B16418" s="227" t="s">
        <v>128</v>
      </c>
      <c r="C16418" s="227">
        <v>2025</v>
      </c>
      <c r="D16418" s="227" t="s">
        <v>58</v>
      </c>
      <c r="E16418" s="227" t="s">
        <v>45</v>
      </c>
      <c r="F16418" s="227" t="s">
        <v>46</v>
      </c>
      <c r="G16418" s="227" t="s">
        <v>1012</v>
      </c>
      <c r="H16418" t="s">
        <v>250</v>
      </c>
      <c r="I16418" s="90" t="s">
        <v>989</v>
      </c>
      <c r="J16418" s="3">
        <v>57487.48</v>
      </c>
    </row>
    <row r="16419" spans="1:10" hidden="1" x14ac:dyDescent="0.25">
      <c r="A16419" t="s">
        <v>130</v>
      </c>
      <c r="B16419" s="227" t="s">
        <v>128</v>
      </c>
      <c r="C16419" s="227">
        <v>2025</v>
      </c>
      <c r="D16419" s="227" t="s">
        <v>58</v>
      </c>
      <c r="E16419" s="227" t="s">
        <v>45</v>
      </c>
      <c r="F16419" s="227" t="s">
        <v>46</v>
      </c>
      <c r="G16419" s="227" t="s">
        <v>1012</v>
      </c>
      <c r="H16419" t="s">
        <v>250</v>
      </c>
      <c r="I16419" s="90" t="s">
        <v>1014</v>
      </c>
      <c r="J16419" s="3">
        <v>15891</v>
      </c>
    </row>
    <row r="16420" spans="1:10" hidden="1" x14ac:dyDescent="0.25">
      <c r="A16420" t="s">
        <v>130</v>
      </c>
      <c r="B16420" s="227" t="s">
        <v>128</v>
      </c>
      <c r="C16420" s="227">
        <v>2025</v>
      </c>
      <c r="D16420" s="227" t="s">
        <v>58</v>
      </c>
      <c r="E16420" s="227" t="s">
        <v>45</v>
      </c>
      <c r="F16420" s="227" t="s">
        <v>46</v>
      </c>
      <c r="G16420" s="227" t="s">
        <v>1012</v>
      </c>
      <c r="H16420" t="s">
        <v>250</v>
      </c>
      <c r="I16420" s="227" t="s">
        <v>990</v>
      </c>
      <c r="J16420" s="203"/>
    </row>
    <row r="16421" spans="1:10" hidden="1" x14ac:dyDescent="0.25">
      <c r="A16421" t="s">
        <v>130</v>
      </c>
      <c r="B16421" s="227" t="s">
        <v>128</v>
      </c>
      <c r="C16421" s="227">
        <v>2025</v>
      </c>
      <c r="D16421" s="227" t="s">
        <v>58</v>
      </c>
      <c r="E16421" s="227" t="s">
        <v>45</v>
      </c>
      <c r="F16421" s="227" t="s">
        <v>46</v>
      </c>
      <c r="G16421" s="227" t="s">
        <v>1012</v>
      </c>
      <c r="H16421" t="s">
        <v>250</v>
      </c>
      <c r="I16421" s="227" t="s">
        <v>1017</v>
      </c>
      <c r="J16421" s="203"/>
    </row>
    <row r="16422" spans="1:10" hidden="1" x14ac:dyDescent="0.25">
      <c r="A16422" t="s">
        <v>130</v>
      </c>
      <c r="B16422" s="227" t="s">
        <v>128</v>
      </c>
      <c r="C16422" s="227">
        <v>2025</v>
      </c>
      <c r="D16422" s="227" t="s">
        <v>58</v>
      </c>
      <c r="E16422" s="227" t="s">
        <v>45</v>
      </c>
      <c r="F16422" s="227" t="s">
        <v>46</v>
      </c>
      <c r="G16422" s="227" t="s">
        <v>1012</v>
      </c>
      <c r="H16422" t="s">
        <v>250</v>
      </c>
      <c r="I16422" s="227" t="s">
        <v>995</v>
      </c>
      <c r="J16422" s="18"/>
    </row>
    <row r="16423" spans="1:10" hidden="1" x14ac:dyDescent="0.25">
      <c r="A16423" t="s">
        <v>130</v>
      </c>
      <c r="B16423" s="227" t="s">
        <v>128</v>
      </c>
      <c r="C16423" s="227">
        <v>2025</v>
      </c>
      <c r="D16423" s="227" t="s">
        <v>58</v>
      </c>
      <c r="E16423" s="227" t="s">
        <v>45</v>
      </c>
      <c r="F16423" s="227" t="s">
        <v>46</v>
      </c>
      <c r="G16423" s="227" t="s">
        <v>1012</v>
      </c>
      <c r="H16423" t="s">
        <v>250</v>
      </c>
      <c r="I16423" s="227" t="s">
        <v>1018</v>
      </c>
      <c r="J16423" s="203"/>
    </row>
    <row r="16424" spans="1:10" hidden="1" x14ac:dyDescent="0.25">
      <c r="A16424" t="s">
        <v>130</v>
      </c>
      <c r="B16424" s="227" t="s">
        <v>128</v>
      </c>
      <c r="C16424" s="227">
        <v>2025</v>
      </c>
      <c r="D16424" s="227" t="s">
        <v>58</v>
      </c>
      <c r="E16424" s="227" t="s">
        <v>45</v>
      </c>
      <c r="F16424" s="227" t="s">
        <v>46</v>
      </c>
      <c r="G16424" s="227" t="s">
        <v>1012</v>
      </c>
      <c r="H16424" t="s">
        <v>250</v>
      </c>
      <c r="I16424" s="227" t="s">
        <v>996</v>
      </c>
      <c r="J16424" s="203"/>
    </row>
    <row r="16425" spans="1:10" hidden="1" x14ac:dyDescent="0.25">
      <c r="A16425" t="s">
        <v>130</v>
      </c>
      <c r="B16425" s="227" t="s">
        <v>128</v>
      </c>
      <c r="C16425" s="227">
        <v>2025</v>
      </c>
      <c r="D16425" s="227" t="s">
        <v>58</v>
      </c>
      <c r="E16425" s="227" t="s">
        <v>45</v>
      </c>
      <c r="F16425" s="227" t="s">
        <v>46</v>
      </c>
      <c r="G16425" s="227" t="s">
        <v>1012</v>
      </c>
      <c r="H16425" t="s">
        <v>250</v>
      </c>
      <c r="I16425" s="227" t="s">
        <v>981</v>
      </c>
      <c r="J16425" s="18"/>
    </row>
    <row r="16426" spans="1:10" hidden="1" x14ac:dyDescent="0.25">
      <c r="A16426" t="s">
        <v>130</v>
      </c>
      <c r="B16426" s="227" t="s">
        <v>128</v>
      </c>
      <c r="C16426" s="227">
        <v>2025</v>
      </c>
      <c r="D16426" s="227" t="s">
        <v>58</v>
      </c>
      <c r="E16426" s="227" t="s">
        <v>45</v>
      </c>
      <c r="F16426" s="227" t="s">
        <v>46</v>
      </c>
      <c r="G16426" s="227" t="s">
        <v>1012</v>
      </c>
      <c r="H16426" t="s">
        <v>250</v>
      </c>
      <c r="I16426" s="227" t="s">
        <v>979</v>
      </c>
      <c r="J16426" s="203"/>
    </row>
    <row r="16427" spans="1:10" hidden="1" x14ac:dyDescent="0.25">
      <c r="A16427" t="s">
        <v>130</v>
      </c>
      <c r="B16427" s="227" t="s">
        <v>128</v>
      </c>
      <c r="C16427" s="227">
        <v>2025</v>
      </c>
      <c r="D16427" s="227" t="s">
        <v>58</v>
      </c>
      <c r="E16427" s="227" t="s">
        <v>45</v>
      </c>
      <c r="F16427" s="227" t="s">
        <v>46</v>
      </c>
      <c r="G16427" s="227" t="s">
        <v>1012</v>
      </c>
      <c r="H16427" s="90" t="s">
        <v>251</v>
      </c>
      <c r="I16427" s="90" t="s">
        <v>1036</v>
      </c>
      <c r="J16427" s="3">
        <v>58823.53</v>
      </c>
    </row>
    <row r="16428" spans="1:10" hidden="1" x14ac:dyDescent="0.25">
      <c r="A16428" t="s">
        <v>130</v>
      </c>
      <c r="B16428" s="227" t="s">
        <v>128</v>
      </c>
      <c r="C16428" s="227">
        <v>2025</v>
      </c>
      <c r="D16428" s="227" t="s">
        <v>58</v>
      </c>
      <c r="E16428" s="227" t="s">
        <v>45</v>
      </c>
      <c r="F16428" s="227" t="s">
        <v>46</v>
      </c>
      <c r="G16428" s="227" t="s">
        <v>1012</v>
      </c>
      <c r="H16428" t="s">
        <v>865</v>
      </c>
      <c r="I16428" s="227" t="s">
        <v>866</v>
      </c>
      <c r="J16428" s="18"/>
    </row>
    <row r="16429" spans="1:10" hidden="1" x14ac:dyDescent="0.25">
      <c r="A16429" t="s">
        <v>130</v>
      </c>
      <c r="B16429" s="227" t="s">
        <v>128</v>
      </c>
      <c r="C16429" s="227">
        <v>2025</v>
      </c>
      <c r="D16429" s="227" t="s">
        <v>58</v>
      </c>
      <c r="E16429" s="227" t="s">
        <v>45</v>
      </c>
      <c r="F16429" s="227" t="s">
        <v>304</v>
      </c>
      <c r="G16429" s="227" t="s">
        <v>997</v>
      </c>
      <c r="H16429" s="245" t="s">
        <v>305</v>
      </c>
      <c r="I16429" s="228" t="s">
        <v>916</v>
      </c>
      <c r="J16429" s="3">
        <v>4100000</v>
      </c>
    </row>
    <row r="16430" spans="1:10" hidden="1" x14ac:dyDescent="0.25">
      <c r="A16430" t="s">
        <v>130</v>
      </c>
      <c r="B16430" s="227" t="s">
        <v>128</v>
      </c>
      <c r="C16430" s="227">
        <v>2025</v>
      </c>
      <c r="D16430" s="227" t="s">
        <v>58</v>
      </c>
      <c r="E16430" s="227" t="s">
        <v>45</v>
      </c>
      <c r="F16430" s="227" t="s">
        <v>304</v>
      </c>
      <c r="G16430" s="227" t="s">
        <v>997</v>
      </c>
      <c r="H16430" s="245" t="s">
        <v>305</v>
      </c>
      <c r="I16430" s="227" t="s">
        <v>591</v>
      </c>
      <c r="J16430" s="3">
        <v>7000000</v>
      </c>
    </row>
    <row r="16431" spans="1:10" hidden="1" x14ac:dyDescent="0.25">
      <c r="A16431" t="s">
        <v>130</v>
      </c>
      <c r="B16431" s="227" t="s">
        <v>128</v>
      </c>
      <c r="C16431" s="227">
        <v>2025</v>
      </c>
      <c r="D16431" s="227" t="s">
        <v>58</v>
      </c>
      <c r="E16431" s="227" t="s">
        <v>45</v>
      </c>
      <c r="F16431" s="227" t="s">
        <v>304</v>
      </c>
      <c r="G16431" s="227" t="s">
        <v>997</v>
      </c>
      <c r="H16431" s="245" t="s">
        <v>305</v>
      </c>
      <c r="I16431" s="228" t="s">
        <v>817</v>
      </c>
      <c r="J16431" s="3">
        <v>6550000</v>
      </c>
    </row>
    <row r="16432" spans="1:10" hidden="1" x14ac:dyDescent="0.25">
      <c r="A16432" t="s">
        <v>130</v>
      </c>
      <c r="B16432" s="227" t="s">
        <v>128</v>
      </c>
      <c r="C16432" s="227">
        <v>2025</v>
      </c>
      <c r="D16432" s="227" t="s">
        <v>58</v>
      </c>
      <c r="E16432" s="227" t="s">
        <v>45</v>
      </c>
      <c r="F16432" s="227" t="s">
        <v>304</v>
      </c>
      <c r="G16432" s="227" t="s">
        <v>997</v>
      </c>
      <c r="H16432" s="245" t="s">
        <v>305</v>
      </c>
      <c r="I16432" s="228" t="s">
        <v>714</v>
      </c>
      <c r="J16432" s="3">
        <v>1800000</v>
      </c>
    </row>
    <row r="16433" spans="1:10" hidden="1" x14ac:dyDescent="0.25">
      <c r="A16433" t="s">
        <v>130</v>
      </c>
      <c r="B16433" s="227" t="s">
        <v>128</v>
      </c>
      <c r="C16433" s="227">
        <v>2025</v>
      </c>
      <c r="D16433" s="227" t="s">
        <v>58</v>
      </c>
      <c r="E16433" s="227" t="s">
        <v>45</v>
      </c>
      <c r="F16433" s="227" t="s">
        <v>304</v>
      </c>
      <c r="G16433" s="227" t="s">
        <v>997</v>
      </c>
      <c r="H16433" s="245" t="s">
        <v>305</v>
      </c>
      <c r="I16433" s="227" t="s">
        <v>851</v>
      </c>
      <c r="J16433" s="3">
        <v>4000000</v>
      </c>
    </row>
    <row r="16434" spans="1:10" hidden="1" x14ac:dyDescent="0.25">
      <c r="A16434" t="s">
        <v>130</v>
      </c>
      <c r="B16434" s="227" t="s">
        <v>128</v>
      </c>
      <c r="C16434" s="227">
        <v>2025</v>
      </c>
      <c r="D16434" s="227" t="s">
        <v>58</v>
      </c>
      <c r="E16434" s="227" t="s">
        <v>45</v>
      </c>
      <c r="F16434" s="227" t="s">
        <v>304</v>
      </c>
      <c r="G16434" s="227" t="s">
        <v>997</v>
      </c>
      <c r="H16434" s="245" t="s">
        <v>305</v>
      </c>
      <c r="I16434" s="90" t="s">
        <v>852</v>
      </c>
      <c r="J16434" s="3">
        <v>1423500</v>
      </c>
    </row>
    <row r="16435" spans="1:10" hidden="1" x14ac:dyDescent="0.25">
      <c r="A16435" t="s">
        <v>130</v>
      </c>
      <c r="B16435" s="227" t="s">
        <v>128</v>
      </c>
      <c r="C16435" s="227">
        <v>2025</v>
      </c>
      <c r="D16435" s="227" t="s">
        <v>58</v>
      </c>
      <c r="E16435" s="227" t="s">
        <v>45</v>
      </c>
      <c r="F16435" s="227" t="s">
        <v>304</v>
      </c>
      <c r="G16435" s="227" t="s">
        <v>997</v>
      </c>
      <c r="H16435" s="245" t="s">
        <v>305</v>
      </c>
      <c r="I16435" s="90" t="s">
        <v>820</v>
      </c>
      <c r="J16435" s="3">
        <v>770000</v>
      </c>
    </row>
    <row r="16436" spans="1:10" hidden="1" x14ac:dyDescent="0.25">
      <c r="A16436" t="s">
        <v>130</v>
      </c>
      <c r="B16436" s="227" t="s">
        <v>128</v>
      </c>
      <c r="C16436" s="227">
        <v>2025</v>
      </c>
      <c r="D16436" s="227" t="s">
        <v>58</v>
      </c>
      <c r="E16436" s="227" t="s">
        <v>45</v>
      </c>
      <c r="F16436" s="227" t="s">
        <v>304</v>
      </c>
      <c r="G16436" s="227" t="s">
        <v>997</v>
      </c>
      <c r="H16436" s="245" t="s">
        <v>306</v>
      </c>
      <c r="I16436" s="227" t="s">
        <v>714</v>
      </c>
      <c r="J16436" s="3">
        <v>200000</v>
      </c>
    </row>
    <row r="16437" spans="1:10" hidden="1" x14ac:dyDescent="0.25">
      <c r="A16437" t="s">
        <v>130</v>
      </c>
      <c r="B16437" s="227" t="s">
        <v>128</v>
      </c>
      <c r="C16437" s="227">
        <v>2025</v>
      </c>
      <c r="D16437" s="227" t="s">
        <v>58</v>
      </c>
      <c r="E16437" s="227" t="s">
        <v>45</v>
      </c>
      <c r="F16437" s="227" t="s">
        <v>304</v>
      </c>
      <c r="G16437" s="227" t="s">
        <v>997</v>
      </c>
      <c r="H16437" s="245" t="s">
        <v>306</v>
      </c>
      <c r="I16437" s="90" t="s">
        <v>852</v>
      </c>
      <c r="J16437" s="3">
        <v>200000</v>
      </c>
    </row>
    <row r="16438" spans="1:10" hidden="1" x14ac:dyDescent="0.25">
      <c r="A16438" t="s">
        <v>130</v>
      </c>
      <c r="B16438" s="227" t="s">
        <v>128</v>
      </c>
      <c r="C16438" s="227">
        <v>2025</v>
      </c>
      <c r="D16438" s="227" t="s">
        <v>58</v>
      </c>
      <c r="E16438" s="227" t="s">
        <v>45</v>
      </c>
      <c r="F16438" s="227" t="s">
        <v>304</v>
      </c>
      <c r="G16438" s="227" t="s">
        <v>997</v>
      </c>
      <c r="H16438" s="245" t="s">
        <v>307</v>
      </c>
      <c r="I16438" s="227" t="s">
        <v>916</v>
      </c>
      <c r="J16438" s="3">
        <v>341667</v>
      </c>
    </row>
    <row r="16439" spans="1:10" hidden="1" x14ac:dyDescent="0.25">
      <c r="A16439" t="s">
        <v>130</v>
      </c>
      <c r="B16439" s="227" t="s">
        <v>128</v>
      </c>
      <c r="C16439" s="227">
        <v>2025</v>
      </c>
      <c r="D16439" s="227" t="s">
        <v>58</v>
      </c>
      <c r="E16439" s="227" t="s">
        <v>45</v>
      </c>
      <c r="F16439" s="227" t="s">
        <v>304</v>
      </c>
      <c r="G16439" s="227" t="s">
        <v>997</v>
      </c>
      <c r="H16439" s="245" t="s">
        <v>307</v>
      </c>
      <c r="I16439" s="228" t="s">
        <v>591</v>
      </c>
      <c r="J16439" s="3">
        <v>583333</v>
      </c>
    </row>
    <row r="16440" spans="1:10" hidden="1" x14ac:dyDescent="0.25">
      <c r="A16440" t="s">
        <v>130</v>
      </c>
      <c r="B16440" s="227" t="s">
        <v>128</v>
      </c>
      <c r="C16440" s="227">
        <v>2025</v>
      </c>
      <c r="D16440" s="227" t="s">
        <v>58</v>
      </c>
      <c r="E16440" s="227" t="s">
        <v>45</v>
      </c>
      <c r="F16440" s="227" t="s">
        <v>304</v>
      </c>
      <c r="G16440" s="227" t="s">
        <v>997</v>
      </c>
      <c r="H16440" s="245" t="s">
        <v>307</v>
      </c>
      <c r="I16440" s="227" t="s">
        <v>714</v>
      </c>
      <c r="J16440" s="3">
        <v>166667</v>
      </c>
    </row>
    <row r="16441" spans="1:10" hidden="1" x14ac:dyDescent="0.25">
      <c r="A16441" t="s">
        <v>130</v>
      </c>
      <c r="B16441" s="227" t="s">
        <v>128</v>
      </c>
      <c r="C16441" s="227">
        <v>2025</v>
      </c>
      <c r="D16441" s="227" t="s">
        <v>58</v>
      </c>
      <c r="E16441" s="227" t="s">
        <v>45</v>
      </c>
      <c r="F16441" s="227" t="s">
        <v>304</v>
      </c>
      <c r="G16441" s="227" t="s">
        <v>997</v>
      </c>
      <c r="H16441" s="245" t="s">
        <v>307</v>
      </c>
      <c r="I16441" s="228" t="s">
        <v>851</v>
      </c>
      <c r="J16441" s="3">
        <v>333333</v>
      </c>
    </row>
    <row r="16442" spans="1:10" hidden="1" x14ac:dyDescent="0.25">
      <c r="A16442" t="s">
        <v>130</v>
      </c>
      <c r="B16442" s="227" t="s">
        <v>128</v>
      </c>
      <c r="C16442" s="227">
        <v>2025</v>
      </c>
      <c r="D16442" s="227" t="s">
        <v>58</v>
      </c>
      <c r="E16442" s="227" t="s">
        <v>45</v>
      </c>
      <c r="F16442" s="227" t="s">
        <v>304</v>
      </c>
      <c r="G16442" s="227" t="s">
        <v>997</v>
      </c>
      <c r="H16442" s="245" t="s">
        <v>307</v>
      </c>
      <c r="I16442" s="227" t="s">
        <v>817</v>
      </c>
      <c r="J16442" s="3">
        <v>545833</v>
      </c>
    </row>
    <row r="16443" spans="1:10" hidden="1" x14ac:dyDescent="0.25">
      <c r="A16443" t="s">
        <v>130</v>
      </c>
      <c r="B16443" s="227" t="s">
        <v>128</v>
      </c>
      <c r="C16443" s="227">
        <v>2025</v>
      </c>
      <c r="D16443" s="227" t="s">
        <v>58</v>
      </c>
      <c r="E16443" s="227" t="s">
        <v>45</v>
      </c>
      <c r="F16443" s="227" t="s">
        <v>304</v>
      </c>
      <c r="G16443" s="227" t="s">
        <v>997</v>
      </c>
      <c r="H16443" s="245" t="s">
        <v>307</v>
      </c>
      <c r="I16443" s="90" t="s">
        <v>852</v>
      </c>
      <c r="J16443" s="3">
        <v>135292</v>
      </c>
    </row>
    <row r="16444" spans="1:10" hidden="1" x14ac:dyDescent="0.25">
      <c r="A16444" t="s">
        <v>130</v>
      </c>
      <c r="B16444" s="227" t="s">
        <v>128</v>
      </c>
      <c r="C16444" s="227">
        <v>2025</v>
      </c>
      <c r="D16444" s="227" t="s">
        <v>58</v>
      </c>
      <c r="E16444" s="227" t="s">
        <v>45</v>
      </c>
      <c r="F16444" s="227" t="s">
        <v>304</v>
      </c>
      <c r="G16444" s="227" t="s">
        <v>997</v>
      </c>
      <c r="H16444" s="245" t="s">
        <v>307</v>
      </c>
      <c r="I16444" s="90" t="s">
        <v>820</v>
      </c>
      <c r="J16444" s="3">
        <v>64167</v>
      </c>
    </row>
    <row r="16445" spans="1:10" hidden="1" x14ac:dyDescent="0.25">
      <c r="A16445" t="s">
        <v>130</v>
      </c>
      <c r="B16445" s="227" t="s">
        <v>128</v>
      </c>
      <c r="C16445" s="227">
        <v>2025</v>
      </c>
      <c r="D16445" s="227" t="s">
        <v>58</v>
      </c>
      <c r="E16445" s="227" t="s">
        <v>45</v>
      </c>
      <c r="F16445" s="227" t="s">
        <v>304</v>
      </c>
      <c r="G16445" s="227" t="s">
        <v>997</v>
      </c>
      <c r="H16445" s="245" t="s">
        <v>308</v>
      </c>
      <c r="I16445" s="227" t="s">
        <v>916</v>
      </c>
      <c r="J16445" s="3">
        <v>41000</v>
      </c>
    </row>
    <row r="16446" spans="1:10" hidden="1" x14ac:dyDescent="0.25">
      <c r="A16446" t="s">
        <v>130</v>
      </c>
      <c r="B16446" s="227" t="s">
        <v>128</v>
      </c>
      <c r="C16446" s="227">
        <v>2025</v>
      </c>
      <c r="D16446" s="227" t="s">
        <v>58</v>
      </c>
      <c r="E16446" s="227" t="s">
        <v>45</v>
      </c>
      <c r="F16446" s="227" t="s">
        <v>304</v>
      </c>
      <c r="G16446" s="227" t="s">
        <v>997</v>
      </c>
      <c r="H16446" s="245" t="s">
        <v>308</v>
      </c>
      <c r="I16446" s="227" t="s">
        <v>591</v>
      </c>
      <c r="J16446" s="3">
        <v>70000</v>
      </c>
    </row>
    <row r="16447" spans="1:10" hidden="1" x14ac:dyDescent="0.25">
      <c r="A16447" t="s">
        <v>130</v>
      </c>
      <c r="B16447" s="227" t="s">
        <v>128</v>
      </c>
      <c r="C16447" s="227">
        <v>2025</v>
      </c>
      <c r="D16447" s="227" t="s">
        <v>58</v>
      </c>
      <c r="E16447" s="227" t="s">
        <v>45</v>
      </c>
      <c r="F16447" s="227" t="s">
        <v>304</v>
      </c>
      <c r="G16447" s="227" t="s">
        <v>997</v>
      </c>
      <c r="H16447" s="245" t="s">
        <v>308</v>
      </c>
      <c r="I16447" s="227" t="s">
        <v>817</v>
      </c>
      <c r="J16447" s="3">
        <v>65500</v>
      </c>
    </row>
    <row r="16448" spans="1:10" hidden="1" x14ac:dyDescent="0.25">
      <c r="A16448" t="s">
        <v>130</v>
      </c>
      <c r="B16448" s="227" t="s">
        <v>128</v>
      </c>
      <c r="C16448" s="227">
        <v>2025</v>
      </c>
      <c r="D16448" s="227" t="s">
        <v>58</v>
      </c>
      <c r="E16448" s="227" t="s">
        <v>45</v>
      </c>
      <c r="F16448" s="227" t="s">
        <v>304</v>
      </c>
      <c r="G16448" s="227" t="s">
        <v>997</v>
      </c>
      <c r="H16448" s="245" t="s">
        <v>308</v>
      </c>
      <c r="I16448" s="227" t="s">
        <v>851</v>
      </c>
      <c r="J16448" s="3">
        <v>40000</v>
      </c>
    </row>
    <row r="16449" spans="1:10" hidden="1" x14ac:dyDescent="0.25">
      <c r="A16449" t="s">
        <v>130</v>
      </c>
      <c r="B16449" s="227" t="s">
        <v>128</v>
      </c>
      <c r="C16449" s="227">
        <v>2025</v>
      </c>
      <c r="D16449" s="227" t="s">
        <v>58</v>
      </c>
      <c r="E16449" s="227" t="s">
        <v>45</v>
      </c>
      <c r="F16449" s="227" t="s">
        <v>304</v>
      </c>
      <c r="G16449" s="227" t="s">
        <v>997</v>
      </c>
      <c r="H16449" s="245" t="s">
        <v>308</v>
      </c>
      <c r="I16449" s="227" t="s">
        <v>714</v>
      </c>
      <c r="J16449" s="3">
        <v>20000</v>
      </c>
    </row>
    <row r="16450" spans="1:10" hidden="1" x14ac:dyDescent="0.25">
      <c r="A16450" t="s">
        <v>130</v>
      </c>
      <c r="B16450" s="227" t="s">
        <v>128</v>
      </c>
      <c r="C16450" s="227">
        <v>2025</v>
      </c>
      <c r="D16450" s="227" t="s">
        <v>58</v>
      </c>
      <c r="E16450" s="227" t="s">
        <v>45</v>
      </c>
      <c r="F16450" s="227" t="s">
        <v>304</v>
      </c>
      <c r="G16450" s="227" t="s">
        <v>997</v>
      </c>
      <c r="H16450" s="245" t="s">
        <v>308</v>
      </c>
      <c r="I16450" s="90" t="s">
        <v>852</v>
      </c>
      <c r="J16450" s="3">
        <v>16235</v>
      </c>
    </row>
    <row r="16451" spans="1:10" hidden="1" x14ac:dyDescent="0.25">
      <c r="A16451" t="s">
        <v>130</v>
      </c>
      <c r="B16451" s="227" t="s">
        <v>128</v>
      </c>
      <c r="C16451" s="227">
        <v>2025</v>
      </c>
      <c r="D16451" s="227" t="s">
        <v>58</v>
      </c>
      <c r="E16451" s="227" t="s">
        <v>45</v>
      </c>
      <c r="F16451" s="227" t="s">
        <v>304</v>
      </c>
      <c r="G16451" s="227" t="s">
        <v>997</v>
      </c>
      <c r="H16451" s="245" t="s">
        <v>308</v>
      </c>
      <c r="I16451" s="90" t="s">
        <v>820</v>
      </c>
      <c r="J16451" s="3">
        <v>7700</v>
      </c>
    </row>
    <row r="16452" spans="1:10" hidden="1" x14ac:dyDescent="0.25">
      <c r="A16452" t="s">
        <v>130</v>
      </c>
      <c r="B16452" s="227" t="s">
        <v>128</v>
      </c>
      <c r="C16452" s="227">
        <v>2025</v>
      </c>
      <c r="D16452" s="227" t="s">
        <v>58</v>
      </c>
      <c r="E16452" s="227" t="s">
        <v>45</v>
      </c>
      <c r="F16452" s="227" t="s">
        <v>304</v>
      </c>
      <c r="G16452" s="227" t="s">
        <v>997</v>
      </c>
      <c r="H16452" s="245" t="s">
        <v>309</v>
      </c>
      <c r="I16452" s="228" t="s">
        <v>916</v>
      </c>
      <c r="J16452" s="3">
        <v>341667</v>
      </c>
    </row>
    <row r="16453" spans="1:10" hidden="1" x14ac:dyDescent="0.25">
      <c r="A16453" t="s">
        <v>130</v>
      </c>
      <c r="B16453" s="227" t="s">
        <v>128</v>
      </c>
      <c r="C16453" s="227">
        <v>2025</v>
      </c>
      <c r="D16453" s="227" t="s">
        <v>58</v>
      </c>
      <c r="E16453" s="227" t="s">
        <v>45</v>
      </c>
      <c r="F16453" s="227" t="s">
        <v>304</v>
      </c>
      <c r="G16453" s="227" t="s">
        <v>997</v>
      </c>
      <c r="H16453" s="245" t="s">
        <v>309</v>
      </c>
      <c r="I16453" s="227" t="s">
        <v>591</v>
      </c>
      <c r="J16453" s="3">
        <v>583333</v>
      </c>
    </row>
    <row r="16454" spans="1:10" hidden="1" x14ac:dyDescent="0.25">
      <c r="A16454" t="s">
        <v>130</v>
      </c>
      <c r="B16454" s="227" t="s">
        <v>128</v>
      </c>
      <c r="C16454" s="227">
        <v>2025</v>
      </c>
      <c r="D16454" s="227" t="s">
        <v>58</v>
      </c>
      <c r="E16454" s="227" t="s">
        <v>45</v>
      </c>
      <c r="F16454" s="227" t="s">
        <v>304</v>
      </c>
      <c r="G16454" s="227" t="s">
        <v>997</v>
      </c>
      <c r="H16454" s="245" t="s">
        <v>309</v>
      </c>
      <c r="I16454" s="227" t="s">
        <v>714</v>
      </c>
      <c r="J16454" s="3">
        <v>166667</v>
      </c>
    </row>
    <row r="16455" spans="1:10" hidden="1" x14ac:dyDescent="0.25">
      <c r="A16455" t="s">
        <v>130</v>
      </c>
      <c r="B16455" s="227" t="s">
        <v>128</v>
      </c>
      <c r="C16455" s="227">
        <v>2025</v>
      </c>
      <c r="D16455" s="227" t="s">
        <v>58</v>
      </c>
      <c r="E16455" s="227" t="s">
        <v>45</v>
      </c>
      <c r="F16455" s="227" t="s">
        <v>304</v>
      </c>
      <c r="G16455" s="227" t="s">
        <v>997</v>
      </c>
      <c r="H16455" s="245" t="s">
        <v>309</v>
      </c>
      <c r="I16455" s="227" t="s">
        <v>851</v>
      </c>
      <c r="J16455" s="3">
        <v>333333</v>
      </c>
    </row>
    <row r="16456" spans="1:10" hidden="1" x14ac:dyDescent="0.25">
      <c r="A16456" t="s">
        <v>130</v>
      </c>
      <c r="B16456" s="227" t="s">
        <v>128</v>
      </c>
      <c r="C16456" s="227">
        <v>2025</v>
      </c>
      <c r="D16456" s="227" t="s">
        <v>58</v>
      </c>
      <c r="E16456" s="227" t="s">
        <v>45</v>
      </c>
      <c r="F16456" s="227" t="s">
        <v>304</v>
      </c>
      <c r="G16456" s="227" t="s">
        <v>997</v>
      </c>
      <c r="H16456" s="245" t="s">
        <v>309</v>
      </c>
      <c r="I16456" s="227" t="s">
        <v>817</v>
      </c>
      <c r="J16456" s="3">
        <v>545833</v>
      </c>
    </row>
    <row r="16457" spans="1:10" hidden="1" x14ac:dyDescent="0.25">
      <c r="A16457" t="s">
        <v>130</v>
      </c>
      <c r="B16457" s="227" t="s">
        <v>128</v>
      </c>
      <c r="C16457" s="227">
        <v>2025</v>
      </c>
      <c r="D16457" s="227" t="s">
        <v>58</v>
      </c>
      <c r="E16457" s="227" t="s">
        <v>45</v>
      </c>
      <c r="F16457" s="227" t="s">
        <v>304</v>
      </c>
      <c r="G16457" s="227" t="s">
        <v>997</v>
      </c>
      <c r="H16457" s="245" t="s">
        <v>309</v>
      </c>
      <c r="I16457" s="90" t="s">
        <v>852</v>
      </c>
      <c r="J16457" s="3">
        <v>135292</v>
      </c>
    </row>
    <row r="16458" spans="1:10" hidden="1" x14ac:dyDescent="0.25">
      <c r="A16458" t="s">
        <v>130</v>
      </c>
      <c r="B16458" s="227" t="s">
        <v>128</v>
      </c>
      <c r="C16458" s="227">
        <v>2025</v>
      </c>
      <c r="D16458" s="227" t="s">
        <v>58</v>
      </c>
      <c r="E16458" s="227" t="s">
        <v>45</v>
      </c>
      <c r="F16458" s="227" t="s">
        <v>304</v>
      </c>
      <c r="G16458" s="227" t="s">
        <v>997</v>
      </c>
      <c r="H16458" s="245" t="s">
        <v>309</v>
      </c>
      <c r="I16458" s="90" t="s">
        <v>820</v>
      </c>
      <c r="J16458" s="3">
        <v>64167</v>
      </c>
    </row>
    <row r="16459" spans="1:10" hidden="1" x14ac:dyDescent="0.25">
      <c r="A16459" t="s">
        <v>130</v>
      </c>
      <c r="B16459" s="227" t="s">
        <v>128</v>
      </c>
      <c r="C16459" s="227">
        <v>2025</v>
      </c>
      <c r="D16459" s="227" t="s">
        <v>58</v>
      </c>
      <c r="E16459" s="227" t="s">
        <v>45</v>
      </c>
      <c r="F16459" s="227" t="s">
        <v>304</v>
      </c>
      <c r="G16459" s="227" t="s">
        <v>997</v>
      </c>
      <c r="H16459" s="245" t="s">
        <v>310</v>
      </c>
      <c r="I16459" s="227" t="s">
        <v>916</v>
      </c>
      <c r="J16459" s="3">
        <v>170833</v>
      </c>
    </row>
    <row r="16460" spans="1:10" hidden="1" x14ac:dyDescent="0.25">
      <c r="A16460" t="s">
        <v>130</v>
      </c>
      <c r="B16460" s="227" t="s">
        <v>128</v>
      </c>
      <c r="C16460" s="227">
        <v>2025</v>
      </c>
      <c r="D16460" s="227" t="s">
        <v>58</v>
      </c>
      <c r="E16460" s="227" t="s">
        <v>45</v>
      </c>
      <c r="F16460" s="227" t="s">
        <v>304</v>
      </c>
      <c r="G16460" s="227" t="s">
        <v>997</v>
      </c>
      <c r="H16460" s="245" t="s">
        <v>310</v>
      </c>
      <c r="I16460" s="227" t="s">
        <v>591</v>
      </c>
      <c r="J16460" s="3">
        <v>291667</v>
      </c>
    </row>
    <row r="16461" spans="1:10" hidden="1" x14ac:dyDescent="0.25">
      <c r="A16461" t="s">
        <v>130</v>
      </c>
      <c r="B16461" s="227" t="s">
        <v>128</v>
      </c>
      <c r="C16461" s="227">
        <v>2025</v>
      </c>
      <c r="D16461" s="227" t="s">
        <v>58</v>
      </c>
      <c r="E16461" s="227" t="s">
        <v>45</v>
      </c>
      <c r="F16461" s="227" t="s">
        <v>304</v>
      </c>
      <c r="G16461" s="227" t="s">
        <v>997</v>
      </c>
      <c r="H16461" s="245" t="s">
        <v>310</v>
      </c>
      <c r="I16461" s="227" t="s">
        <v>817</v>
      </c>
      <c r="J16461" s="3">
        <v>272917</v>
      </c>
    </row>
    <row r="16462" spans="1:10" hidden="1" x14ac:dyDescent="0.25">
      <c r="A16462" t="s">
        <v>130</v>
      </c>
      <c r="B16462" s="227" t="s">
        <v>128</v>
      </c>
      <c r="C16462" s="227">
        <v>2025</v>
      </c>
      <c r="D16462" s="227" t="s">
        <v>58</v>
      </c>
      <c r="E16462" s="227" t="s">
        <v>45</v>
      </c>
      <c r="F16462" s="227" t="s">
        <v>304</v>
      </c>
      <c r="G16462" s="227" t="s">
        <v>997</v>
      </c>
      <c r="H16462" s="245" t="s">
        <v>310</v>
      </c>
      <c r="I16462" s="228" t="s">
        <v>851</v>
      </c>
      <c r="J16462" s="3">
        <v>166667</v>
      </c>
    </row>
    <row r="16463" spans="1:10" hidden="1" x14ac:dyDescent="0.25">
      <c r="A16463" t="s">
        <v>130</v>
      </c>
      <c r="B16463" s="227" t="s">
        <v>128</v>
      </c>
      <c r="C16463" s="227">
        <v>2025</v>
      </c>
      <c r="D16463" s="227" t="s">
        <v>58</v>
      </c>
      <c r="E16463" s="227" t="s">
        <v>45</v>
      </c>
      <c r="F16463" s="227" t="s">
        <v>304</v>
      </c>
      <c r="G16463" s="227" t="s">
        <v>997</v>
      </c>
      <c r="H16463" s="245" t="s">
        <v>310</v>
      </c>
      <c r="I16463" s="227" t="s">
        <v>714</v>
      </c>
      <c r="J16463" s="3">
        <v>75000</v>
      </c>
    </row>
    <row r="16464" spans="1:10" hidden="1" x14ac:dyDescent="0.25">
      <c r="A16464" t="s">
        <v>130</v>
      </c>
      <c r="B16464" s="227" t="s">
        <v>128</v>
      </c>
      <c r="C16464" s="227">
        <v>2025</v>
      </c>
      <c r="D16464" s="227" t="s">
        <v>58</v>
      </c>
      <c r="E16464" s="227" t="s">
        <v>45</v>
      </c>
      <c r="F16464" s="227" t="s">
        <v>304</v>
      </c>
      <c r="G16464" s="227" t="s">
        <v>997</v>
      </c>
      <c r="H16464" s="245" t="s">
        <v>310</v>
      </c>
      <c r="I16464" s="90" t="s">
        <v>852</v>
      </c>
      <c r="J16464" s="3">
        <v>59313</v>
      </c>
    </row>
    <row r="16465" spans="1:10" hidden="1" x14ac:dyDescent="0.25">
      <c r="A16465" t="s">
        <v>130</v>
      </c>
      <c r="B16465" s="227" t="s">
        <v>128</v>
      </c>
      <c r="C16465" s="227">
        <v>2025</v>
      </c>
      <c r="D16465" s="227" t="s">
        <v>58</v>
      </c>
      <c r="E16465" s="227" t="s">
        <v>45</v>
      </c>
      <c r="F16465" s="227" t="s">
        <v>304</v>
      </c>
      <c r="G16465" s="227" t="s">
        <v>997</v>
      </c>
      <c r="H16465" s="245" t="s">
        <v>310</v>
      </c>
      <c r="I16465" s="90" t="s">
        <v>820</v>
      </c>
      <c r="J16465" s="3">
        <v>32083</v>
      </c>
    </row>
    <row r="16466" spans="1:10" hidden="1" x14ac:dyDescent="0.25">
      <c r="A16466" t="s">
        <v>130</v>
      </c>
      <c r="B16466" s="227" t="s">
        <v>128</v>
      </c>
      <c r="C16466" s="227">
        <v>2025</v>
      </c>
      <c r="D16466" s="227" t="s">
        <v>58</v>
      </c>
      <c r="E16466" s="227" t="s">
        <v>45</v>
      </c>
      <c r="F16466" s="227" t="s">
        <v>304</v>
      </c>
      <c r="G16466" s="227" t="s">
        <v>997</v>
      </c>
      <c r="H16466" s="245" t="s">
        <v>828</v>
      </c>
      <c r="I16466" s="227" t="s">
        <v>714</v>
      </c>
      <c r="J16466" s="3">
        <v>200000</v>
      </c>
    </row>
    <row r="16467" spans="1:10" hidden="1" x14ac:dyDescent="0.25">
      <c r="A16467" t="s">
        <v>130</v>
      </c>
      <c r="B16467" s="227" t="s">
        <v>128</v>
      </c>
      <c r="C16467" s="227">
        <v>2025</v>
      </c>
      <c r="D16467" s="227" t="s">
        <v>58</v>
      </c>
      <c r="E16467" s="227" t="s">
        <v>45</v>
      </c>
      <c r="F16467" s="227" t="s">
        <v>304</v>
      </c>
      <c r="G16467" s="227" t="s">
        <v>997</v>
      </c>
      <c r="H16467" s="245" t="s">
        <v>828</v>
      </c>
      <c r="I16467" s="227" t="s">
        <v>817</v>
      </c>
      <c r="J16467" s="3">
        <v>200000</v>
      </c>
    </row>
    <row r="16468" spans="1:10" hidden="1" x14ac:dyDescent="0.25">
      <c r="A16468" t="s">
        <v>130</v>
      </c>
      <c r="B16468" s="227" t="s">
        <v>128</v>
      </c>
      <c r="C16468" s="227">
        <v>2025</v>
      </c>
      <c r="D16468" s="227" t="s">
        <v>58</v>
      </c>
      <c r="E16468" s="227" t="s">
        <v>45</v>
      </c>
      <c r="F16468" s="227" t="s">
        <v>304</v>
      </c>
      <c r="G16468" s="227" t="s">
        <v>997</v>
      </c>
      <c r="H16468" s="245" t="s">
        <v>828</v>
      </c>
      <c r="I16468" s="90" t="s">
        <v>820</v>
      </c>
      <c r="J16468" s="3">
        <v>46667</v>
      </c>
    </row>
    <row r="16469" spans="1:10" hidden="1" x14ac:dyDescent="0.25">
      <c r="A16469" t="s">
        <v>130</v>
      </c>
      <c r="B16469" s="227" t="s">
        <v>128</v>
      </c>
      <c r="C16469" s="227">
        <v>2025</v>
      </c>
      <c r="D16469" s="227" t="s">
        <v>58</v>
      </c>
      <c r="E16469" s="227" t="s">
        <v>45</v>
      </c>
      <c r="F16469" s="227" t="s">
        <v>304</v>
      </c>
      <c r="G16469" s="227" t="s">
        <v>997</v>
      </c>
      <c r="H16469" s="245" t="s">
        <v>313</v>
      </c>
      <c r="I16469" s="227" t="s">
        <v>559</v>
      </c>
      <c r="J16469" s="3">
        <v>152604</v>
      </c>
    </row>
    <row r="16470" spans="1:10" hidden="1" x14ac:dyDescent="0.25">
      <c r="A16470" t="s">
        <v>130</v>
      </c>
      <c r="B16470" s="227" t="s">
        <v>128</v>
      </c>
      <c r="C16470" s="227">
        <v>2025</v>
      </c>
      <c r="D16470" s="227" t="s">
        <v>58</v>
      </c>
      <c r="E16470" s="227" t="s">
        <v>45</v>
      </c>
      <c r="F16470" s="227" t="s">
        <v>304</v>
      </c>
      <c r="G16470" s="227" t="s">
        <v>997</v>
      </c>
      <c r="H16470" s="245" t="s">
        <v>314</v>
      </c>
      <c r="I16470" s="228" t="s">
        <v>398</v>
      </c>
      <c r="J16470" s="3">
        <v>1982820</v>
      </c>
    </row>
    <row r="16471" spans="1:10" hidden="1" x14ac:dyDescent="0.25">
      <c r="A16471" t="s">
        <v>130</v>
      </c>
      <c r="B16471" s="227" t="s">
        <v>128</v>
      </c>
      <c r="C16471" s="227">
        <v>2025</v>
      </c>
      <c r="D16471" s="227" t="s">
        <v>58</v>
      </c>
      <c r="E16471" s="227" t="s">
        <v>45</v>
      </c>
      <c r="F16471" s="227" t="s">
        <v>304</v>
      </c>
      <c r="G16471" s="227" t="s">
        <v>997</v>
      </c>
      <c r="H16471" s="245" t="s">
        <v>314</v>
      </c>
      <c r="I16471" s="227" t="s">
        <v>560</v>
      </c>
      <c r="J16471" s="3">
        <v>308400</v>
      </c>
    </row>
    <row r="16472" spans="1:10" hidden="1" x14ac:dyDescent="0.25">
      <c r="A16472" t="s">
        <v>130</v>
      </c>
      <c r="B16472" s="227" t="s">
        <v>128</v>
      </c>
      <c r="C16472" s="227">
        <v>2025</v>
      </c>
      <c r="D16472" s="227" t="s">
        <v>58</v>
      </c>
      <c r="E16472" s="227" t="s">
        <v>45</v>
      </c>
      <c r="F16472" s="227" t="s">
        <v>304</v>
      </c>
      <c r="G16472" s="227" t="s">
        <v>997</v>
      </c>
      <c r="H16472" s="245" t="s">
        <v>314</v>
      </c>
      <c r="I16472" s="228" t="s">
        <v>400</v>
      </c>
      <c r="J16472" s="3">
        <v>786000</v>
      </c>
    </row>
    <row r="16473" spans="1:10" hidden="1" x14ac:dyDescent="0.25">
      <c r="A16473" t="s">
        <v>130</v>
      </c>
      <c r="B16473" s="227" t="s">
        <v>128</v>
      </c>
      <c r="C16473" s="227">
        <v>2025</v>
      </c>
      <c r="D16473" s="227" t="s">
        <v>58</v>
      </c>
      <c r="E16473" s="227" t="s">
        <v>45</v>
      </c>
      <c r="F16473" s="227" t="s">
        <v>304</v>
      </c>
      <c r="G16473" s="227" t="s">
        <v>997</v>
      </c>
      <c r="H16473" s="245" t="s">
        <v>315</v>
      </c>
      <c r="I16473" s="227" t="s">
        <v>399</v>
      </c>
      <c r="J16473" s="3">
        <v>1001800</v>
      </c>
    </row>
    <row r="16474" spans="1:10" hidden="1" x14ac:dyDescent="0.25">
      <c r="A16474" t="s">
        <v>130</v>
      </c>
      <c r="B16474" s="227" t="s">
        <v>128</v>
      </c>
      <c r="C16474" s="227">
        <v>2025</v>
      </c>
      <c r="D16474" s="227" t="s">
        <v>58</v>
      </c>
      <c r="E16474" s="227" t="s">
        <v>45</v>
      </c>
      <c r="F16474" s="227" t="s">
        <v>304</v>
      </c>
      <c r="G16474" s="227" t="s">
        <v>997</v>
      </c>
      <c r="H16474" s="245" t="s">
        <v>315</v>
      </c>
      <c r="I16474" s="228" t="s">
        <v>1001</v>
      </c>
      <c r="J16474" s="3">
        <v>164100</v>
      </c>
    </row>
    <row r="16475" spans="1:10" hidden="1" x14ac:dyDescent="0.25">
      <c r="A16475" t="s">
        <v>130</v>
      </c>
      <c r="B16475" s="227" t="s">
        <v>128</v>
      </c>
      <c r="C16475" s="227">
        <v>2025</v>
      </c>
      <c r="D16475" s="227" t="s">
        <v>58</v>
      </c>
      <c r="E16475" s="227" t="s">
        <v>45</v>
      </c>
      <c r="F16475" s="227" t="s">
        <v>50</v>
      </c>
      <c r="G16475" s="227" t="s">
        <v>280</v>
      </c>
      <c r="H16475" s="245" t="s">
        <v>124</v>
      </c>
      <c r="I16475" s="227" t="s">
        <v>401</v>
      </c>
      <c r="J16475" s="3">
        <v>71000</v>
      </c>
    </row>
    <row r="16476" spans="1:10" hidden="1" x14ac:dyDescent="0.25">
      <c r="A16476" t="s">
        <v>130</v>
      </c>
      <c r="B16476" s="227" t="s">
        <v>128</v>
      </c>
      <c r="C16476" s="227">
        <v>2025</v>
      </c>
      <c r="D16476" s="227" t="s">
        <v>58</v>
      </c>
      <c r="E16476" s="227" t="s">
        <v>45</v>
      </c>
      <c r="F16476" s="227" t="s">
        <v>50</v>
      </c>
      <c r="G16476" s="227" t="s">
        <v>280</v>
      </c>
      <c r="H16476" s="245" t="s">
        <v>124</v>
      </c>
      <c r="I16476" s="227" t="s">
        <v>853</v>
      </c>
      <c r="J16476" s="3">
        <v>25990</v>
      </c>
    </row>
    <row r="16477" spans="1:10" hidden="1" x14ac:dyDescent="0.25">
      <c r="A16477" t="s">
        <v>130</v>
      </c>
      <c r="B16477" s="227" t="s">
        <v>128</v>
      </c>
      <c r="C16477" s="227">
        <v>2025</v>
      </c>
      <c r="D16477" s="227" t="s">
        <v>58</v>
      </c>
      <c r="E16477" s="227" t="s">
        <v>45</v>
      </c>
      <c r="F16477" s="227" t="s">
        <v>50</v>
      </c>
      <c r="G16477" s="227" t="s">
        <v>280</v>
      </c>
      <c r="H16477" s="245" t="s">
        <v>124</v>
      </c>
      <c r="I16477" s="227" t="s">
        <v>819</v>
      </c>
      <c r="J16477" s="3"/>
    </row>
    <row r="16478" spans="1:10" hidden="1" x14ac:dyDescent="0.25">
      <c r="A16478" t="s">
        <v>130</v>
      </c>
      <c r="B16478" s="227" t="s">
        <v>128</v>
      </c>
      <c r="C16478" s="227">
        <v>2025</v>
      </c>
      <c r="D16478" s="227" t="s">
        <v>58</v>
      </c>
      <c r="E16478" s="227" t="s">
        <v>45</v>
      </c>
      <c r="F16478" s="227" t="s">
        <v>50</v>
      </c>
      <c r="G16478" s="227" t="s">
        <v>280</v>
      </c>
      <c r="H16478" s="245" t="s">
        <v>98</v>
      </c>
      <c r="I16478" s="227" t="s">
        <v>401</v>
      </c>
      <c r="J16478" s="3">
        <v>307000</v>
      </c>
    </row>
    <row r="16479" spans="1:10" hidden="1" x14ac:dyDescent="0.25">
      <c r="A16479" t="s">
        <v>130</v>
      </c>
      <c r="B16479" s="227" t="s">
        <v>128</v>
      </c>
      <c r="C16479" s="227">
        <v>2025</v>
      </c>
      <c r="D16479" s="227" t="s">
        <v>58</v>
      </c>
      <c r="E16479" s="227" t="s">
        <v>45</v>
      </c>
      <c r="F16479" s="227" t="s">
        <v>50</v>
      </c>
      <c r="G16479" s="227" t="s">
        <v>280</v>
      </c>
      <c r="H16479" s="245" t="s">
        <v>98</v>
      </c>
      <c r="I16479" s="227" t="s">
        <v>853</v>
      </c>
      <c r="J16479" s="3">
        <v>84000</v>
      </c>
    </row>
    <row r="16480" spans="1:10" hidden="1" x14ac:dyDescent="0.25">
      <c r="A16480" t="s">
        <v>130</v>
      </c>
      <c r="B16480" s="227" t="s">
        <v>128</v>
      </c>
      <c r="C16480" s="227">
        <v>2025</v>
      </c>
      <c r="D16480" s="227" t="s">
        <v>58</v>
      </c>
      <c r="E16480" s="227" t="s">
        <v>45</v>
      </c>
      <c r="F16480" s="227" t="s">
        <v>50</v>
      </c>
      <c r="G16480" s="227" t="s">
        <v>280</v>
      </c>
      <c r="H16480" s="245" t="s">
        <v>98</v>
      </c>
      <c r="I16480" s="227" t="s">
        <v>569</v>
      </c>
      <c r="J16480" s="3">
        <v>709826.08</v>
      </c>
    </row>
    <row r="16481" spans="1:10" hidden="1" x14ac:dyDescent="0.25">
      <c r="A16481" t="s">
        <v>130</v>
      </c>
      <c r="B16481" s="227" t="s">
        <v>128</v>
      </c>
      <c r="C16481" s="227">
        <v>2025</v>
      </c>
      <c r="D16481" s="227" t="s">
        <v>58</v>
      </c>
      <c r="E16481" s="227" t="s">
        <v>45</v>
      </c>
      <c r="F16481" s="227" t="s">
        <v>50</v>
      </c>
      <c r="G16481" s="227" t="s">
        <v>280</v>
      </c>
      <c r="H16481" s="245" t="s">
        <v>193</v>
      </c>
      <c r="I16481" s="227" t="s">
        <v>702</v>
      </c>
      <c r="J16481" s="3">
        <v>754198.16</v>
      </c>
    </row>
    <row r="16482" spans="1:10" hidden="1" x14ac:dyDescent="0.25">
      <c r="A16482" t="s">
        <v>130</v>
      </c>
      <c r="B16482" s="227" t="s">
        <v>128</v>
      </c>
      <c r="C16482" s="227">
        <v>2025</v>
      </c>
      <c r="D16482" s="227" t="s">
        <v>58</v>
      </c>
      <c r="E16482" s="227" t="s">
        <v>45</v>
      </c>
      <c r="F16482" s="227" t="s">
        <v>50</v>
      </c>
      <c r="G16482" s="227" t="s">
        <v>101</v>
      </c>
      <c r="H16482" s="245" t="s">
        <v>99</v>
      </c>
      <c r="I16482" s="227" t="s">
        <v>853</v>
      </c>
      <c r="J16482" s="3">
        <v>64433</v>
      </c>
    </row>
    <row r="16483" spans="1:10" hidden="1" x14ac:dyDescent="0.25">
      <c r="A16483" t="s">
        <v>130</v>
      </c>
      <c r="B16483" s="227" t="s">
        <v>128</v>
      </c>
      <c r="C16483" s="227">
        <v>2025</v>
      </c>
      <c r="D16483" s="227" t="s">
        <v>58</v>
      </c>
      <c r="E16483" s="227" t="s">
        <v>45</v>
      </c>
      <c r="F16483" s="227" t="s">
        <v>50</v>
      </c>
      <c r="G16483" s="227" t="s">
        <v>101</v>
      </c>
      <c r="H16483" s="245" t="s">
        <v>99</v>
      </c>
      <c r="I16483" s="227" t="s">
        <v>401</v>
      </c>
      <c r="J16483" s="3">
        <v>979197.71</v>
      </c>
    </row>
    <row r="16484" spans="1:10" hidden="1" x14ac:dyDescent="0.25">
      <c r="A16484" t="s">
        <v>130</v>
      </c>
      <c r="B16484" s="227" t="s">
        <v>128</v>
      </c>
      <c r="C16484" s="227">
        <v>2025</v>
      </c>
      <c r="D16484" s="227" t="s">
        <v>58</v>
      </c>
      <c r="E16484" s="227" t="s">
        <v>45</v>
      </c>
      <c r="F16484" s="227" t="s">
        <v>50</v>
      </c>
      <c r="G16484" s="227" t="s">
        <v>101</v>
      </c>
      <c r="H16484" s="245" t="s">
        <v>255</v>
      </c>
      <c r="I16484" s="227" t="s">
        <v>686</v>
      </c>
      <c r="J16484" s="18"/>
    </row>
    <row r="16485" spans="1:10" hidden="1" x14ac:dyDescent="0.25">
      <c r="A16485" t="s">
        <v>130</v>
      </c>
      <c r="B16485" s="227" t="s">
        <v>128</v>
      </c>
      <c r="C16485" s="227">
        <v>2025</v>
      </c>
      <c r="D16485" s="227" t="s">
        <v>58</v>
      </c>
      <c r="E16485" s="227" t="s">
        <v>45</v>
      </c>
      <c r="F16485" s="227" t="s">
        <v>50</v>
      </c>
      <c r="G16485" s="227" t="s">
        <v>101</v>
      </c>
      <c r="H16485" s="245" t="s">
        <v>255</v>
      </c>
      <c r="I16485" s="90" t="s">
        <v>408</v>
      </c>
      <c r="J16485" s="3">
        <v>37617</v>
      </c>
    </row>
    <row r="16486" spans="1:10" hidden="1" x14ac:dyDescent="0.25">
      <c r="A16486" t="s">
        <v>130</v>
      </c>
      <c r="B16486" s="227" t="s">
        <v>128</v>
      </c>
      <c r="C16486" s="227">
        <v>2025</v>
      </c>
      <c r="D16486" s="227" t="s">
        <v>58</v>
      </c>
      <c r="E16486" s="227" t="s">
        <v>45</v>
      </c>
      <c r="F16486" s="227" t="s">
        <v>50</v>
      </c>
      <c r="G16486" s="227" t="s">
        <v>101</v>
      </c>
      <c r="H16486" s="245" t="s">
        <v>255</v>
      </c>
      <c r="I16486" s="90" t="s">
        <v>1023</v>
      </c>
      <c r="J16486" s="3">
        <v>28331.67</v>
      </c>
    </row>
    <row r="16487" spans="1:10" hidden="1" x14ac:dyDescent="0.25">
      <c r="A16487" t="s">
        <v>130</v>
      </c>
      <c r="B16487" s="227" t="s">
        <v>128</v>
      </c>
      <c r="C16487" s="227">
        <v>2025</v>
      </c>
      <c r="D16487" s="227" t="s">
        <v>58</v>
      </c>
      <c r="E16487" s="227" t="s">
        <v>45</v>
      </c>
      <c r="F16487" s="227" t="s">
        <v>50</v>
      </c>
      <c r="G16487" s="227" t="s">
        <v>101</v>
      </c>
      <c r="H16487" s="245" t="s">
        <v>255</v>
      </c>
      <c r="I16487" s="90" t="s">
        <v>442</v>
      </c>
      <c r="J16487" s="3">
        <v>24747.200000000001</v>
      </c>
    </row>
    <row r="16488" spans="1:10" hidden="1" x14ac:dyDescent="0.25">
      <c r="A16488" t="s">
        <v>130</v>
      </c>
      <c r="B16488" s="227" t="s">
        <v>128</v>
      </c>
      <c r="C16488" s="227">
        <v>2025</v>
      </c>
      <c r="D16488" s="227" t="s">
        <v>58</v>
      </c>
      <c r="E16488" s="227" t="s">
        <v>45</v>
      </c>
      <c r="F16488" s="227" t="s">
        <v>50</v>
      </c>
      <c r="G16488" s="227" t="s">
        <v>101</v>
      </c>
      <c r="H16488" s="245" t="s">
        <v>255</v>
      </c>
      <c r="I16488" s="90" t="s">
        <v>820</v>
      </c>
      <c r="J16488" s="3">
        <v>58000</v>
      </c>
    </row>
    <row r="16489" spans="1:10" hidden="1" x14ac:dyDescent="0.25">
      <c r="A16489" t="s">
        <v>130</v>
      </c>
      <c r="B16489" s="227" t="s">
        <v>128</v>
      </c>
      <c r="C16489" s="227">
        <v>2025</v>
      </c>
      <c r="D16489" s="227" t="s">
        <v>58</v>
      </c>
      <c r="E16489" s="227" t="s">
        <v>45</v>
      </c>
      <c r="F16489" s="227" t="s">
        <v>50</v>
      </c>
      <c r="G16489" s="227" t="s">
        <v>101</v>
      </c>
      <c r="H16489" s="245" t="s">
        <v>255</v>
      </c>
      <c r="I16489" s="90" t="s">
        <v>740</v>
      </c>
      <c r="J16489" s="3">
        <v>4780.09</v>
      </c>
    </row>
    <row r="16490" spans="1:10" hidden="1" x14ac:dyDescent="0.25">
      <c r="A16490" t="s">
        <v>130</v>
      </c>
      <c r="B16490" s="227" t="s">
        <v>128</v>
      </c>
      <c r="C16490" s="227">
        <v>2025</v>
      </c>
      <c r="D16490" s="227" t="s">
        <v>58</v>
      </c>
      <c r="E16490" s="227" t="s">
        <v>45</v>
      </c>
      <c r="F16490" s="227" t="s">
        <v>50</v>
      </c>
      <c r="G16490" s="227" t="s">
        <v>101</v>
      </c>
      <c r="H16490" s="245" t="s">
        <v>255</v>
      </c>
      <c r="I16490" s="90" t="s">
        <v>1026</v>
      </c>
      <c r="J16490" s="3">
        <v>9520</v>
      </c>
    </row>
    <row r="16491" spans="1:10" hidden="1" x14ac:dyDescent="0.25">
      <c r="A16491" t="s">
        <v>130</v>
      </c>
      <c r="B16491" s="227" t="s">
        <v>128</v>
      </c>
      <c r="C16491" s="227">
        <v>2025</v>
      </c>
      <c r="D16491" s="227" t="s">
        <v>58</v>
      </c>
      <c r="E16491" s="227" t="s">
        <v>45</v>
      </c>
      <c r="F16491" s="227" t="s">
        <v>50</v>
      </c>
      <c r="G16491" s="227" t="s">
        <v>101</v>
      </c>
      <c r="H16491" s="245" t="s">
        <v>255</v>
      </c>
      <c r="I16491" s="90" t="s">
        <v>1032</v>
      </c>
      <c r="J16491" s="3">
        <v>27059.26</v>
      </c>
    </row>
    <row r="16492" spans="1:10" hidden="1" x14ac:dyDescent="0.25">
      <c r="A16492" t="s">
        <v>130</v>
      </c>
      <c r="B16492" s="227" t="s">
        <v>128</v>
      </c>
      <c r="C16492" s="227">
        <v>2025</v>
      </c>
      <c r="D16492" s="227" t="s">
        <v>58</v>
      </c>
      <c r="E16492" s="227" t="s">
        <v>45</v>
      </c>
      <c r="F16492" s="227" t="s">
        <v>50</v>
      </c>
      <c r="G16492" s="227" t="s">
        <v>101</v>
      </c>
      <c r="H16492" s="245" t="s">
        <v>255</v>
      </c>
      <c r="I16492" s="90" t="s">
        <v>1035</v>
      </c>
      <c r="J16492" s="3">
        <v>5495</v>
      </c>
    </row>
    <row r="16493" spans="1:10" hidden="1" x14ac:dyDescent="0.25">
      <c r="A16493" t="s">
        <v>130</v>
      </c>
      <c r="B16493" s="227" t="s">
        <v>128</v>
      </c>
      <c r="C16493" s="227">
        <v>2025</v>
      </c>
      <c r="D16493" s="227" t="s">
        <v>58</v>
      </c>
      <c r="E16493" s="227" t="s">
        <v>45</v>
      </c>
      <c r="F16493" s="227" t="s">
        <v>50</v>
      </c>
      <c r="G16493" s="227" t="s">
        <v>101</v>
      </c>
      <c r="H16493" s="245" t="s">
        <v>255</v>
      </c>
      <c r="I16493" s="90" t="s">
        <v>975</v>
      </c>
      <c r="J16493" s="3">
        <v>83858.720000000001</v>
      </c>
    </row>
    <row r="16494" spans="1:10" hidden="1" x14ac:dyDescent="0.25">
      <c r="A16494" t="s">
        <v>130</v>
      </c>
      <c r="B16494" s="227" t="s">
        <v>128</v>
      </c>
      <c r="C16494" s="227">
        <v>2025</v>
      </c>
      <c r="D16494" s="227" t="s">
        <v>58</v>
      </c>
      <c r="E16494" s="227" t="s">
        <v>45</v>
      </c>
      <c r="F16494" s="227" t="s">
        <v>50</v>
      </c>
      <c r="G16494" s="227" t="s">
        <v>101</v>
      </c>
      <c r="H16494" s="245" t="s">
        <v>255</v>
      </c>
      <c r="I16494" s="228" t="s">
        <v>907</v>
      </c>
      <c r="J16494" s="18"/>
    </row>
    <row r="16495" spans="1:10" hidden="1" x14ac:dyDescent="0.25">
      <c r="A16495" t="s">
        <v>130</v>
      </c>
      <c r="B16495" s="227" t="s">
        <v>128</v>
      </c>
      <c r="C16495" s="227">
        <v>2025</v>
      </c>
      <c r="D16495" s="227" t="s">
        <v>58</v>
      </c>
      <c r="E16495" s="227" t="s">
        <v>45</v>
      </c>
      <c r="F16495" s="227" t="s">
        <v>50</v>
      </c>
      <c r="G16495" s="227" t="s">
        <v>101</v>
      </c>
      <c r="H16495" s="245" t="s">
        <v>678</v>
      </c>
      <c r="I16495" s="228" t="s">
        <v>403</v>
      </c>
      <c r="J16495" s="3">
        <v>-1006.22</v>
      </c>
    </row>
    <row r="16496" spans="1:10" hidden="1" x14ac:dyDescent="0.25">
      <c r="A16496" t="s">
        <v>130</v>
      </c>
      <c r="B16496" t="s">
        <v>128</v>
      </c>
      <c r="C16496">
        <v>2025</v>
      </c>
      <c r="D16496" t="s">
        <v>58</v>
      </c>
      <c r="E16496" t="s">
        <v>112</v>
      </c>
      <c r="F16496" t="s">
        <v>117</v>
      </c>
      <c r="G16496" t="s">
        <v>53</v>
      </c>
      <c r="H16496" t="s">
        <v>256</v>
      </c>
      <c r="J16496" s="203"/>
    </row>
    <row r="16497" spans="1:10" hidden="1" x14ac:dyDescent="0.25">
      <c r="A16497" t="s">
        <v>130</v>
      </c>
      <c r="B16497" t="s">
        <v>128</v>
      </c>
      <c r="C16497">
        <v>2025</v>
      </c>
      <c r="D16497" t="s">
        <v>58</v>
      </c>
      <c r="E16497" t="s">
        <v>112</v>
      </c>
      <c r="F16497" t="s">
        <v>117</v>
      </c>
      <c r="G16497" t="s">
        <v>53</v>
      </c>
      <c r="H16497" t="s">
        <v>335</v>
      </c>
      <c r="I16497" t="s">
        <v>475</v>
      </c>
      <c r="J16497" s="203"/>
    </row>
    <row r="16498" spans="1:10" hidden="1" x14ac:dyDescent="0.25">
      <c r="A16498" t="s">
        <v>130</v>
      </c>
      <c r="B16498" t="s">
        <v>128</v>
      </c>
      <c r="C16498">
        <v>2025</v>
      </c>
      <c r="D16498" t="s">
        <v>58</v>
      </c>
      <c r="E16498" t="s">
        <v>112</v>
      </c>
      <c r="F16498" t="s">
        <v>117</v>
      </c>
      <c r="G16498" t="s">
        <v>53</v>
      </c>
      <c r="H16498" t="s">
        <v>257</v>
      </c>
      <c r="I16498" t="s">
        <v>406</v>
      </c>
      <c r="J16498" s="3">
        <v>805182</v>
      </c>
    </row>
    <row r="16499" spans="1:10" hidden="1" x14ac:dyDescent="0.25">
      <c r="A16499" t="s">
        <v>130</v>
      </c>
      <c r="B16499" t="s">
        <v>128</v>
      </c>
      <c r="C16499">
        <v>2025</v>
      </c>
      <c r="D16499" t="s">
        <v>58</v>
      </c>
      <c r="E16499" t="s">
        <v>112</v>
      </c>
      <c r="F16499" t="s">
        <v>117</v>
      </c>
      <c r="G16499" t="s">
        <v>53</v>
      </c>
      <c r="H16499" t="s">
        <v>257</v>
      </c>
      <c r="I16499" t="s">
        <v>408</v>
      </c>
      <c r="J16499" s="203"/>
    </row>
    <row r="16500" spans="1:10" hidden="1" x14ac:dyDescent="0.25">
      <c r="A16500" t="s">
        <v>130</v>
      </c>
      <c r="B16500" t="s">
        <v>128</v>
      </c>
      <c r="C16500">
        <v>2025</v>
      </c>
      <c r="D16500" t="s">
        <v>58</v>
      </c>
      <c r="E16500" t="s">
        <v>112</v>
      </c>
      <c r="F16500" t="s">
        <v>117</v>
      </c>
      <c r="G16500" t="s">
        <v>53</v>
      </c>
      <c r="H16500" t="s">
        <v>257</v>
      </c>
      <c r="I16500" t="s">
        <v>421</v>
      </c>
      <c r="J16500" s="203"/>
    </row>
    <row r="16501" spans="1:10" hidden="1" x14ac:dyDescent="0.25">
      <c r="A16501" t="s">
        <v>130</v>
      </c>
      <c r="B16501" t="s">
        <v>128</v>
      </c>
      <c r="C16501">
        <v>2025</v>
      </c>
      <c r="D16501" t="s">
        <v>58</v>
      </c>
      <c r="E16501" t="s">
        <v>112</v>
      </c>
      <c r="F16501" t="s">
        <v>117</v>
      </c>
      <c r="G16501" t="s">
        <v>53</v>
      </c>
      <c r="H16501" t="s">
        <v>257</v>
      </c>
      <c r="I16501" s="90" t="s">
        <v>1019</v>
      </c>
      <c r="J16501" s="18"/>
    </row>
    <row r="16502" spans="1:10" hidden="1" x14ac:dyDescent="0.25">
      <c r="A16502" t="s">
        <v>130</v>
      </c>
      <c r="B16502" t="s">
        <v>128</v>
      </c>
      <c r="C16502">
        <v>2025</v>
      </c>
      <c r="D16502" t="s">
        <v>58</v>
      </c>
      <c r="E16502" t="s">
        <v>112</v>
      </c>
      <c r="F16502" t="s">
        <v>117</v>
      </c>
      <c r="G16502" t="s">
        <v>53</v>
      </c>
      <c r="H16502" t="s">
        <v>257</v>
      </c>
      <c r="I16502" s="90" t="s">
        <v>1020</v>
      </c>
      <c r="J16502" s="18"/>
    </row>
    <row r="16503" spans="1:10" hidden="1" x14ac:dyDescent="0.25">
      <c r="A16503" t="s">
        <v>130</v>
      </c>
      <c r="B16503" t="s">
        <v>128</v>
      </c>
      <c r="C16503">
        <v>2025</v>
      </c>
      <c r="D16503" t="s">
        <v>58</v>
      </c>
      <c r="E16503" t="s">
        <v>112</v>
      </c>
      <c r="F16503" t="s">
        <v>117</v>
      </c>
      <c r="G16503" t="s">
        <v>53</v>
      </c>
      <c r="H16503" t="s">
        <v>257</v>
      </c>
      <c r="J16503" s="203"/>
    </row>
    <row r="16504" spans="1:10" hidden="1" x14ac:dyDescent="0.25">
      <c r="A16504" t="s">
        <v>130</v>
      </c>
      <c r="B16504" t="s">
        <v>128</v>
      </c>
      <c r="C16504">
        <v>2025</v>
      </c>
      <c r="D16504" t="s">
        <v>58</v>
      </c>
      <c r="E16504" t="s">
        <v>112</v>
      </c>
      <c r="F16504" t="s">
        <v>117</v>
      </c>
      <c r="G16504" t="s">
        <v>53</v>
      </c>
      <c r="H16504" t="s">
        <v>257</v>
      </c>
      <c r="J16504" s="203"/>
    </row>
    <row r="16505" spans="1:10" hidden="1" x14ac:dyDescent="0.25">
      <c r="A16505" t="s">
        <v>130</v>
      </c>
      <c r="B16505" t="s">
        <v>128</v>
      </c>
      <c r="C16505">
        <v>2025</v>
      </c>
      <c r="D16505" t="s">
        <v>58</v>
      </c>
      <c r="E16505" t="s">
        <v>112</v>
      </c>
      <c r="F16505" t="s">
        <v>117</v>
      </c>
      <c r="G16505" t="s">
        <v>53</v>
      </c>
      <c r="H16505" t="s">
        <v>258</v>
      </c>
      <c r="J16505" s="203"/>
    </row>
    <row r="16506" spans="1:10" hidden="1" x14ac:dyDescent="0.25">
      <c r="A16506" t="s">
        <v>130</v>
      </c>
      <c r="B16506" t="s">
        <v>128</v>
      </c>
      <c r="C16506">
        <v>2025</v>
      </c>
      <c r="D16506" t="s">
        <v>58</v>
      </c>
      <c r="E16506" t="s">
        <v>112</v>
      </c>
      <c r="F16506" t="s">
        <v>117</v>
      </c>
      <c r="G16506" t="s">
        <v>53</v>
      </c>
      <c r="H16506" t="s">
        <v>259</v>
      </c>
      <c r="I16506" t="s">
        <v>442</v>
      </c>
      <c r="J16506" s="3">
        <v>4607823</v>
      </c>
    </row>
    <row r="16507" spans="1:10" hidden="1" x14ac:dyDescent="0.25">
      <c r="A16507" t="s">
        <v>130</v>
      </c>
      <c r="B16507" t="s">
        <v>128</v>
      </c>
      <c r="C16507">
        <v>2025</v>
      </c>
      <c r="D16507" t="s">
        <v>58</v>
      </c>
      <c r="E16507" t="s">
        <v>112</v>
      </c>
      <c r="F16507" t="s">
        <v>117</v>
      </c>
      <c r="G16507" t="s">
        <v>53</v>
      </c>
      <c r="H16507" t="s">
        <v>257</v>
      </c>
      <c r="I16507" t="s">
        <v>408</v>
      </c>
      <c r="J16507" s="3">
        <v>6961198</v>
      </c>
    </row>
    <row r="16508" spans="1:10" hidden="1" x14ac:dyDescent="0.25">
      <c r="A16508" t="s">
        <v>130</v>
      </c>
      <c r="B16508" t="s">
        <v>128</v>
      </c>
      <c r="C16508">
        <v>2025</v>
      </c>
      <c r="D16508" t="s">
        <v>58</v>
      </c>
      <c r="E16508" t="s">
        <v>112</v>
      </c>
      <c r="F16508" t="s">
        <v>117</v>
      </c>
      <c r="G16508" t="s">
        <v>53</v>
      </c>
      <c r="H16508" t="s">
        <v>259</v>
      </c>
      <c r="I16508" s="90" t="s">
        <v>987</v>
      </c>
      <c r="J16508" s="18"/>
    </row>
    <row r="16509" spans="1:10" hidden="1" x14ac:dyDescent="0.25">
      <c r="A16509" t="s">
        <v>130</v>
      </c>
      <c r="B16509" t="s">
        <v>128</v>
      </c>
      <c r="C16509">
        <v>2025</v>
      </c>
      <c r="D16509" t="s">
        <v>58</v>
      </c>
      <c r="E16509" t="s">
        <v>112</v>
      </c>
      <c r="F16509" t="s">
        <v>117</v>
      </c>
      <c r="G16509" t="s">
        <v>53</v>
      </c>
      <c r="H16509" t="s">
        <v>259</v>
      </c>
      <c r="I16509" t="s">
        <v>671</v>
      </c>
      <c r="J16509" s="18"/>
    </row>
    <row r="16510" spans="1:10" hidden="1" x14ac:dyDescent="0.25">
      <c r="A16510" t="s">
        <v>130</v>
      </c>
      <c r="B16510" t="s">
        <v>128</v>
      </c>
      <c r="C16510">
        <v>2025</v>
      </c>
      <c r="D16510" t="s">
        <v>58</v>
      </c>
      <c r="E16510" t="s">
        <v>112</v>
      </c>
      <c r="F16510" t="s">
        <v>117</v>
      </c>
      <c r="G16510" t="s">
        <v>53</v>
      </c>
      <c r="H16510" t="s">
        <v>259</v>
      </c>
      <c r="I16510" t="s">
        <v>676</v>
      </c>
      <c r="J16510" s="203"/>
    </row>
    <row r="16511" spans="1:10" hidden="1" x14ac:dyDescent="0.25">
      <c r="A16511" t="s">
        <v>130</v>
      </c>
      <c r="B16511" t="s">
        <v>128</v>
      </c>
      <c r="C16511">
        <v>2025</v>
      </c>
      <c r="D16511" t="s">
        <v>58</v>
      </c>
      <c r="E16511" t="s">
        <v>112</v>
      </c>
      <c r="F16511" t="s">
        <v>117</v>
      </c>
      <c r="G16511" t="s">
        <v>53</v>
      </c>
      <c r="H16511" t="s">
        <v>259</v>
      </c>
      <c r="I16511" t="s">
        <v>549</v>
      </c>
      <c r="J16511" s="203"/>
    </row>
    <row r="16512" spans="1:10" hidden="1" x14ac:dyDescent="0.25">
      <c r="A16512" t="s">
        <v>130</v>
      </c>
      <c r="B16512" t="s">
        <v>128</v>
      </c>
      <c r="C16512">
        <v>2025</v>
      </c>
      <c r="D16512" t="s">
        <v>58</v>
      </c>
      <c r="E16512" t="s">
        <v>112</v>
      </c>
      <c r="F16512" t="s">
        <v>117</v>
      </c>
      <c r="G16512" t="s">
        <v>53</v>
      </c>
      <c r="H16512" t="s">
        <v>259</v>
      </c>
      <c r="I16512" t="s">
        <v>705</v>
      </c>
      <c r="J16512" s="3">
        <v>50772040</v>
      </c>
    </row>
    <row r="16513" spans="1:10" hidden="1" x14ac:dyDescent="0.25">
      <c r="A16513" t="s">
        <v>130</v>
      </c>
      <c r="B16513" t="s">
        <v>128</v>
      </c>
      <c r="C16513">
        <v>2025</v>
      </c>
      <c r="D16513" t="s">
        <v>58</v>
      </c>
      <c r="E16513" t="s">
        <v>112</v>
      </c>
      <c r="F16513" t="s">
        <v>117</v>
      </c>
      <c r="G16513" t="s">
        <v>53</v>
      </c>
      <c r="H16513" t="s">
        <v>259</v>
      </c>
      <c r="I16513" t="s">
        <v>913</v>
      </c>
      <c r="J16513" s="18"/>
    </row>
    <row r="16514" spans="1:10" hidden="1" x14ac:dyDescent="0.25">
      <c r="A16514" t="s">
        <v>130</v>
      </c>
      <c r="B16514" t="s">
        <v>128</v>
      </c>
      <c r="C16514">
        <v>2025</v>
      </c>
      <c r="D16514" t="s">
        <v>58</v>
      </c>
      <c r="E16514" t="s">
        <v>112</v>
      </c>
      <c r="F16514" t="s">
        <v>117</v>
      </c>
      <c r="G16514" t="s">
        <v>334</v>
      </c>
      <c r="H16514" t="s">
        <v>335</v>
      </c>
      <c r="I16514" t="s">
        <v>475</v>
      </c>
      <c r="J16514" s="203"/>
    </row>
    <row r="16515" spans="1:10" hidden="1" x14ac:dyDescent="0.25">
      <c r="A16515" t="s">
        <v>130</v>
      </c>
      <c r="B16515" t="s">
        <v>128</v>
      </c>
      <c r="C16515">
        <v>2025</v>
      </c>
      <c r="D16515" t="s">
        <v>58</v>
      </c>
      <c r="E16515" t="s">
        <v>112</v>
      </c>
      <c r="F16515" t="s">
        <v>117</v>
      </c>
      <c r="G16515" t="s">
        <v>318</v>
      </c>
      <c r="H16515" t="s">
        <v>259</v>
      </c>
      <c r="I16515" t="s">
        <v>671</v>
      </c>
      <c r="J16515" s="203"/>
    </row>
    <row r="16516" spans="1:10" hidden="1" x14ac:dyDescent="0.25">
      <c r="A16516" t="s">
        <v>130</v>
      </c>
      <c r="B16516" t="s">
        <v>128</v>
      </c>
      <c r="C16516">
        <v>2025</v>
      </c>
      <c r="D16516" t="s">
        <v>58</v>
      </c>
      <c r="E16516" t="s">
        <v>112</v>
      </c>
      <c r="F16516" t="s">
        <v>117</v>
      </c>
      <c r="G16516" t="s">
        <v>318</v>
      </c>
      <c r="H16516" t="s">
        <v>180</v>
      </c>
      <c r="I16516" t="s">
        <v>505</v>
      </c>
      <c r="J16516" s="203"/>
    </row>
    <row r="16517" spans="1:10" hidden="1" x14ac:dyDescent="0.25">
      <c r="A16517" t="s">
        <v>130</v>
      </c>
      <c r="B16517" t="s">
        <v>128</v>
      </c>
      <c r="C16517">
        <v>2025</v>
      </c>
      <c r="D16517" t="s">
        <v>58</v>
      </c>
      <c r="E16517" t="s">
        <v>112</v>
      </c>
      <c r="F16517" t="s">
        <v>117</v>
      </c>
      <c r="G16517" t="s">
        <v>318</v>
      </c>
      <c r="H16517" t="s">
        <v>180</v>
      </c>
      <c r="I16517" t="s">
        <v>413</v>
      </c>
      <c r="J16517" s="3">
        <v>2504970</v>
      </c>
    </row>
    <row r="16518" spans="1:10" hidden="1" x14ac:dyDescent="0.25">
      <c r="A16518" t="s">
        <v>130</v>
      </c>
      <c r="B16518" t="s">
        <v>128</v>
      </c>
      <c r="C16518">
        <v>2025</v>
      </c>
      <c r="D16518" t="s">
        <v>58</v>
      </c>
      <c r="E16518" t="s">
        <v>112</v>
      </c>
      <c r="F16518" t="s">
        <v>117</v>
      </c>
      <c r="G16518" t="s">
        <v>318</v>
      </c>
      <c r="H16518" t="s">
        <v>180</v>
      </c>
      <c r="I16518" t="s">
        <v>414</v>
      </c>
      <c r="J16518" s="3">
        <v>690000</v>
      </c>
    </row>
    <row r="16519" spans="1:10" hidden="1" x14ac:dyDescent="0.25">
      <c r="A16519" t="s">
        <v>130</v>
      </c>
      <c r="B16519" t="s">
        <v>128</v>
      </c>
      <c r="C16519">
        <v>2025</v>
      </c>
      <c r="D16519" t="s">
        <v>58</v>
      </c>
      <c r="E16519" t="s">
        <v>112</v>
      </c>
      <c r="F16519" t="s">
        <v>117</v>
      </c>
      <c r="G16519" t="s">
        <v>318</v>
      </c>
      <c r="H16519" t="s">
        <v>180</v>
      </c>
      <c r="I16519" s="90" t="s">
        <v>1037</v>
      </c>
      <c r="J16519" s="3">
        <v>250000</v>
      </c>
    </row>
    <row r="16520" spans="1:10" hidden="1" x14ac:dyDescent="0.25">
      <c r="A16520" t="s">
        <v>130</v>
      </c>
      <c r="B16520" t="s">
        <v>128</v>
      </c>
      <c r="C16520">
        <v>2025</v>
      </c>
      <c r="D16520" t="s">
        <v>58</v>
      </c>
      <c r="E16520" t="s">
        <v>112</v>
      </c>
      <c r="F16520" t="s">
        <v>117</v>
      </c>
      <c r="G16520" t="s">
        <v>318</v>
      </c>
      <c r="H16520" t="s">
        <v>180</v>
      </c>
      <c r="I16520" t="s">
        <v>503</v>
      </c>
      <c r="J16520" s="203"/>
    </row>
    <row r="16521" spans="1:10" hidden="1" x14ac:dyDescent="0.25">
      <c r="A16521" t="s">
        <v>130</v>
      </c>
      <c r="B16521" t="s">
        <v>128</v>
      </c>
      <c r="C16521">
        <v>2025</v>
      </c>
      <c r="D16521" t="s">
        <v>58</v>
      </c>
      <c r="E16521" t="s">
        <v>112</v>
      </c>
      <c r="F16521" t="s">
        <v>117</v>
      </c>
      <c r="G16521" t="s">
        <v>318</v>
      </c>
      <c r="H16521" t="s">
        <v>550</v>
      </c>
      <c r="J16521" s="203"/>
    </row>
    <row r="16522" spans="1:10" hidden="1" x14ac:dyDescent="0.25">
      <c r="A16522" t="s">
        <v>130</v>
      </c>
      <c r="B16522" t="s">
        <v>128</v>
      </c>
      <c r="C16522">
        <v>2025</v>
      </c>
      <c r="D16522" t="s">
        <v>58</v>
      </c>
      <c r="E16522" t="s">
        <v>112</v>
      </c>
      <c r="F16522" t="s">
        <v>117</v>
      </c>
      <c r="G16522" t="s">
        <v>318</v>
      </c>
      <c r="H16522" t="s">
        <v>279</v>
      </c>
      <c r="I16522" t="s">
        <v>414</v>
      </c>
      <c r="J16522" s="3">
        <v>1052000</v>
      </c>
    </row>
    <row r="16523" spans="1:10" hidden="1" x14ac:dyDescent="0.25">
      <c r="A16523" t="s">
        <v>130</v>
      </c>
      <c r="B16523" t="s">
        <v>128</v>
      </c>
      <c r="C16523">
        <v>2025</v>
      </c>
      <c r="D16523" t="s">
        <v>58</v>
      </c>
      <c r="E16523" t="s">
        <v>112</v>
      </c>
      <c r="F16523" t="s">
        <v>117</v>
      </c>
      <c r="G16523" t="s">
        <v>318</v>
      </c>
      <c r="H16523" t="s">
        <v>279</v>
      </c>
      <c r="I16523" t="s">
        <v>505</v>
      </c>
      <c r="J16523" s="3">
        <v>1489608</v>
      </c>
    </row>
    <row r="16524" spans="1:10" hidden="1" x14ac:dyDescent="0.25">
      <c r="A16524" t="s">
        <v>130</v>
      </c>
      <c r="B16524" t="s">
        <v>128</v>
      </c>
      <c r="C16524">
        <v>2025</v>
      </c>
      <c r="D16524" t="s">
        <v>58</v>
      </c>
      <c r="E16524" t="s">
        <v>112</v>
      </c>
      <c r="F16524" t="s">
        <v>117</v>
      </c>
      <c r="G16524" t="s">
        <v>318</v>
      </c>
      <c r="H16524" t="s">
        <v>279</v>
      </c>
      <c r="J16524" s="203"/>
    </row>
    <row r="16525" spans="1:10" hidden="1" x14ac:dyDescent="0.25">
      <c r="A16525" t="s">
        <v>130</v>
      </c>
      <c r="B16525" t="s">
        <v>128</v>
      </c>
      <c r="C16525">
        <v>2025</v>
      </c>
      <c r="D16525" t="s">
        <v>58</v>
      </c>
      <c r="E16525" t="s">
        <v>112</v>
      </c>
      <c r="F16525" t="s">
        <v>117</v>
      </c>
      <c r="G16525" t="s">
        <v>318</v>
      </c>
      <c r="H16525" t="s">
        <v>279</v>
      </c>
      <c r="J16525" s="203"/>
    </row>
    <row r="16526" spans="1:10" hidden="1" x14ac:dyDescent="0.25">
      <c r="A16526" t="s">
        <v>130</v>
      </c>
      <c r="B16526" t="s">
        <v>128</v>
      </c>
      <c r="C16526">
        <v>2025</v>
      </c>
      <c r="D16526" t="s">
        <v>58</v>
      </c>
      <c r="E16526" t="s">
        <v>112</v>
      </c>
      <c r="F16526" t="s">
        <v>117</v>
      </c>
      <c r="G16526" t="s">
        <v>318</v>
      </c>
      <c r="H16526" t="s">
        <v>279</v>
      </c>
      <c r="J16526" s="203"/>
    </row>
    <row r="16527" spans="1:10" hidden="1" x14ac:dyDescent="0.25">
      <c r="A16527" t="s">
        <v>130</v>
      </c>
      <c r="B16527" t="s">
        <v>128</v>
      </c>
      <c r="C16527">
        <v>2025</v>
      </c>
      <c r="D16527" t="s">
        <v>58</v>
      </c>
      <c r="E16527" t="s">
        <v>112</v>
      </c>
      <c r="F16527" t="s">
        <v>117</v>
      </c>
      <c r="G16527" t="s">
        <v>665</v>
      </c>
      <c r="H16527" t="s">
        <v>550</v>
      </c>
      <c r="I16527" t="s">
        <v>505</v>
      </c>
      <c r="J16527" s="3">
        <v>1364283</v>
      </c>
    </row>
    <row r="16528" spans="1:10" hidden="1" x14ac:dyDescent="0.25">
      <c r="A16528" t="s">
        <v>130</v>
      </c>
      <c r="B16528" t="s">
        <v>128</v>
      </c>
      <c r="C16528">
        <v>2025</v>
      </c>
      <c r="D16528" t="s">
        <v>58</v>
      </c>
      <c r="E16528" t="s">
        <v>112</v>
      </c>
      <c r="F16528" t="s">
        <v>117</v>
      </c>
      <c r="G16528" t="s">
        <v>665</v>
      </c>
      <c r="H16528" t="s">
        <v>550</v>
      </c>
      <c r="I16528" t="s">
        <v>676</v>
      </c>
    </row>
    <row r="16529" spans="1:10" hidden="1" x14ac:dyDescent="0.25">
      <c r="A16529" t="s">
        <v>130</v>
      </c>
      <c r="B16529" t="s">
        <v>128</v>
      </c>
      <c r="C16529">
        <v>2025</v>
      </c>
      <c r="D16529" t="s">
        <v>58</v>
      </c>
      <c r="E16529" t="s">
        <v>112</v>
      </c>
      <c r="F16529" t="s">
        <v>117</v>
      </c>
      <c r="G16529" t="s">
        <v>47</v>
      </c>
      <c r="H16529" t="s">
        <v>677</v>
      </c>
      <c r="I16529" t="s">
        <v>922</v>
      </c>
      <c r="J16529" s="3"/>
    </row>
    <row r="16530" spans="1:10" hidden="1" x14ac:dyDescent="0.25">
      <c r="A16530" t="s">
        <v>130</v>
      </c>
      <c r="B16530" t="s">
        <v>128</v>
      </c>
      <c r="C16530">
        <v>2025</v>
      </c>
      <c r="D16530" t="s">
        <v>58</v>
      </c>
      <c r="E16530" t="s">
        <v>112</v>
      </c>
      <c r="F16530" t="s">
        <v>117</v>
      </c>
      <c r="G16530" t="s">
        <v>47</v>
      </c>
      <c r="H16530" t="s">
        <v>677</v>
      </c>
      <c r="I16530" t="s">
        <v>921</v>
      </c>
    </row>
    <row r="16531" spans="1:10" hidden="1" x14ac:dyDescent="0.25">
      <c r="A16531" t="s">
        <v>130</v>
      </c>
      <c r="B16531" t="s">
        <v>128</v>
      </c>
      <c r="C16531">
        <v>2025</v>
      </c>
      <c r="D16531" t="s">
        <v>58</v>
      </c>
      <c r="E16531" t="s">
        <v>112</v>
      </c>
      <c r="F16531" t="s">
        <v>117</v>
      </c>
      <c r="G16531" t="s">
        <v>319</v>
      </c>
      <c r="H16531" t="s">
        <v>181</v>
      </c>
    </row>
    <row r="16532" spans="1:10" hidden="1" x14ac:dyDescent="0.25">
      <c r="A16532" t="s">
        <v>130</v>
      </c>
      <c r="B16532" t="s">
        <v>128</v>
      </c>
      <c r="C16532">
        <v>2025</v>
      </c>
      <c r="D16532" t="s">
        <v>58</v>
      </c>
      <c r="E16532" t="s">
        <v>112</v>
      </c>
      <c r="F16532" t="s">
        <v>117</v>
      </c>
      <c r="G16532" t="s">
        <v>319</v>
      </c>
      <c r="H16532" t="s">
        <v>320</v>
      </c>
    </row>
    <row r="16533" spans="1:10" hidden="1" x14ac:dyDescent="0.25">
      <c r="A16533" t="s">
        <v>131</v>
      </c>
      <c r="B16533" t="s">
        <v>128</v>
      </c>
      <c r="C16533">
        <v>2025</v>
      </c>
      <c r="D16533" t="s">
        <v>58</v>
      </c>
      <c r="E16533" t="s">
        <v>52</v>
      </c>
      <c r="F16533" t="s">
        <v>142</v>
      </c>
      <c r="G16533" t="s">
        <v>301</v>
      </c>
      <c r="H16533" t="s">
        <v>210</v>
      </c>
      <c r="I16533" t="s">
        <v>374</v>
      </c>
      <c r="J16533" s="3">
        <v>353432716.97000003</v>
      </c>
    </row>
    <row r="16534" spans="1:10" hidden="1" x14ac:dyDescent="0.25">
      <c r="A16534" t="s">
        <v>131</v>
      </c>
      <c r="B16534" t="s">
        <v>128</v>
      </c>
      <c r="C16534">
        <v>2025</v>
      </c>
      <c r="D16534" t="s">
        <v>58</v>
      </c>
      <c r="E16534" t="s">
        <v>52</v>
      </c>
      <c r="F16534" t="s">
        <v>152</v>
      </c>
      <c r="G16534" t="s">
        <v>149</v>
      </c>
      <c r="H16534" t="s">
        <v>211</v>
      </c>
    </row>
    <row r="16535" spans="1:10" hidden="1" x14ac:dyDescent="0.25">
      <c r="A16535" t="s">
        <v>131</v>
      </c>
      <c r="B16535" t="s">
        <v>128</v>
      </c>
      <c r="C16535">
        <v>2025</v>
      </c>
      <c r="D16535" t="s">
        <v>58</v>
      </c>
      <c r="E16535" t="s">
        <v>52</v>
      </c>
      <c r="F16535" t="s">
        <v>152</v>
      </c>
      <c r="G16535" t="s">
        <v>213</v>
      </c>
      <c r="H16535" t="s">
        <v>214</v>
      </c>
    </row>
    <row r="16536" spans="1:10" hidden="1" x14ac:dyDescent="0.25">
      <c r="A16536" t="s">
        <v>131</v>
      </c>
      <c r="B16536" t="s">
        <v>128</v>
      </c>
      <c r="C16536">
        <v>2025</v>
      </c>
      <c r="D16536" t="s">
        <v>58</v>
      </c>
      <c r="E16536" t="s">
        <v>52</v>
      </c>
      <c r="F16536" t="s">
        <v>152</v>
      </c>
      <c r="G16536" t="s">
        <v>217</v>
      </c>
      <c r="H16536" t="s">
        <v>218</v>
      </c>
    </row>
    <row r="16537" spans="1:10" hidden="1" x14ac:dyDescent="0.25">
      <c r="A16537" t="s">
        <v>131</v>
      </c>
      <c r="B16537" t="s">
        <v>128</v>
      </c>
      <c r="C16537">
        <v>2025</v>
      </c>
      <c r="D16537" t="s">
        <v>58</v>
      </c>
      <c r="E16537" t="s">
        <v>52</v>
      </c>
      <c r="F16537" t="s">
        <v>142</v>
      </c>
      <c r="G16537" t="s">
        <v>300</v>
      </c>
      <c r="H16537" t="s">
        <v>224</v>
      </c>
      <c r="J16537" s="3">
        <v>-9679178.9499999993</v>
      </c>
    </row>
    <row r="16538" spans="1:10" hidden="1" x14ac:dyDescent="0.25">
      <c r="A16538" t="s">
        <v>131</v>
      </c>
      <c r="B16538" t="s">
        <v>128</v>
      </c>
      <c r="C16538">
        <v>2025</v>
      </c>
      <c r="D16538" t="s">
        <v>58</v>
      </c>
      <c r="E16538" t="s">
        <v>52</v>
      </c>
      <c r="F16538" t="s">
        <v>142</v>
      </c>
      <c r="G16538" t="s">
        <v>300</v>
      </c>
      <c r="H16538" t="s">
        <v>303</v>
      </c>
      <c r="J16538" s="3"/>
    </row>
    <row r="16539" spans="1:10" hidden="1" x14ac:dyDescent="0.25">
      <c r="A16539" t="s">
        <v>131</v>
      </c>
      <c r="B16539" t="s">
        <v>128</v>
      </c>
      <c r="C16539">
        <v>2025</v>
      </c>
      <c r="D16539" t="s">
        <v>58</v>
      </c>
      <c r="E16539" t="s">
        <v>52</v>
      </c>
      <c r="F16539" t="s">
        <v>142</v>
      </c>
      <c r="G16539" t="s">
        <v>270</v>
      </c>
      <c r="H16539" t="s">
        <v>269</v>
      </c>
    </row>
    <row r="16540" spans="1:10" hidden="1" x14ac:dyDescent="0.25">
      <c r="A16540" t="s">
        <v>131</v>
      </c>
      <c r="B16540" t="s">
        <v>128</v>
      </c>
      <c r="C16540">
        <v>2025</v>
      </c>
      <c r="D16540" t="s">
        <v>58</v>
      </c>
      <c r="E16540" t="s">
        <v>52</v>
      </c>
      <c r="F16540" t="s">
        <v>142</v>
      </c>
      <c r="G16540" t="s">
        <v>270</v>
      </c>
      <c r="H16540" t="s">
        <v>271</v>
      </c>
      <c r="J16540" s="3">
        <v>134453.76000000001</v>
      </c>
    </row>
    <row r="16541" spans="1:10" hidden="1" x14ac:dyDescent="0.25">
      <c r="A16541" t="s">
        <v>131</v>
      </c>
      <c r="B16541" t="s">
        <v>128</v>
      </c>
      <c r="C16541">
        <v>2025</v>
      </c>
      <c r="D16541" t="s">
        <v>58</v>
      </c>
      <c r="E16541" t="s">
        <v>52</v>
      </c>
      <c r="F16541" t="s">
        <v>142</v>
      </c>
      <c r="G16541" t="s">
        <v>270</v>
      </c>
      <c r="H16541" t="s">
        <v>486</v>
      </c>
      <c r="J16541" s="3">
        <v>-3926296.43</v>
      </c>
    </row>
    <row r="16542" spans="1:10" hidden="1" x14ac:dyDescent="0.25">
      <c r="A16542" t="s">
        <v>131</v>
      </c>
      <c r="B16542" t="s">
        <v>128</v>
      </c>
      <c r="C16542">
        <v>2025</v>
      </c>
      <c r="D16542" t="s">
        <v>58</v>
      </c>
      <c r="E16542" t="s">
        <v>52</v>
      </c>
      <c r="F16542" t="s">
        <v>152</v>
      </c>
      <c r="G16542" t="s">
        <v>56</v>
      </c>
      <c r="H16542" t="s">
        <v>1022</v>
      </c>
      <c r="I16542" t="s">
        <v>408</v>
      </c>
    </row>
    <row r="16543" spans="1:10" hidden="1" x14ac:dyDescent="0.25">
      <c r="A16543" t="s">
        <v>131</v>
      </c>
      <c r="B16543" t="s">
        <v>128</v>
      </c>
      <c r="C16543">
        <v>2025</v>
      </c>
      <c r="D16543" t="s">
        <v>58</v>
      </c>
      <c r="E16543" t="s">
        <v>45</v>
      </c>
      <c r="F16543" t="s">
        <v>46</v>
      </c>
      <c r="G16543" t="s">
        <v>997</v>
      </c>
      <c r="H16543" t="s">
        <v>681</v>
      </c>
      <c r="I16543" t="s">
        <v>824</v>
      </c>
      <c r="J16543" s="3">
        <v>16666667</v>
      </c>
    </row>
    <row r="16544" spans="1:10" hidden="1" x14ac:dyDescent="0.25">
      <c r="A16544" t="s">
        <v>131</v>
      </c>
      <c r="B16544" t="s">
        <v>128</v>
      </c>
      <c r="C16544">
        <v>2025</v>
      </c>
      <c r="D16544" t="s">
        <v>58</v>
      </c>
      <c r="E16544" t="s">
        <v>45</v>
      </c>
      <c r="F16544" t="s">
        <v>46</v>
      </c>
      <c r="G16544" t="s">
        <v>997</v>
      </c>
      <c r="H16544" t="s">
        <v>11</v>
      </c>
      <c r="I16544" t="s">
        <v>556</v>
      </c>
      <c r="J16544" s="3">
        <v>2333333</v>
      </c>
    </row>
    <row r="16545" spans="1:11" hidden="1" x14ac:dyDescent="0.25">
      <c r="A16545" t="s">
        <v>131</v>
      </c>
      <c r="B16545" t="s">
        <v>128</v>
      </c>
      <c r="C16545">
        <v>2025</v>
      </c>
      <c r="D16545" t="s">
        <v>58</v>
      </c>
      <c r="E16545" t="s">
        <v>45</v>
      </c>
      <c r="F16545" t="s">
        <v>46</v>
      </c>
      <c r="G16545" t="s">
        <v>997</v>
      </c>
      <c r="H16545" t="s">
        <v>11</v>
      </c>
      <c r="I16545" t="s">
        <v>855</v>
      </c>
      <c r="J16545" s="3">
        <f>2899167-152500</f>
        <v>2746667</v>
      </c>
      <c r="K16545" s="3"/>
    </row>
    <row r="16546" spans="1:11" hidden="1" x14ac:dyDescent="0.25">
      <c r="A16546" t="s">
        <v>131</v>
      </c>
      <c r="B16546" t="s">
        <v>128</v>
      </c>
      <c r="C16546">
        <v>2025</v>
      </c>
      <c r="D16546" t="s">
        <v>58</v>
      </c>
      <c r="E16546" t="s">
        <v>45</v>
      </c>
      <c r="F16546" t="s">
        <v>46</v>
      </c>
      <c r="G16546" t="s">
        <v>997</v>
      </c>
      <c r="H16546" t="s">
        <v>693</v>
      </c>
      <c r="I16546" t="s">
        <v>817</v>
      </c>
      <c r="J16546" s="10">
        <v>0</v>
      </c>
    </row>
    <row r="16547" spans="1:11" hidden="1" x14ac:dyDescent="0.25">
      <c r="A16547" t="s">
        <v>131</v>
      </c>
      <c r="B16547" t="s">
        <v>128</v>
      </c>
      <c r="C16547">
        <v>2025</v>
      </c>
      <c r="D16547" t="s">
        <v>58</v>
      </c>
      <c r="E16547" t="s">
        <v>45</v>
      </c>
      <c r="F16547" t="s">
        <v>46</v>
      </c>
      <c r="G16547" t="s">
        <v>997</v>
      </c>
      <c r="H16547" t="s">
        <v>693</v>
      </c>
      <c r="I16547" t="s">
        <v>591</v>
      </c>
      <c r="J16547" s="10">
        <v>0</v>
      </c>
    </row>
    <row r="16548" spans="1:11" hidden="1" x14ac:dyDescent="0.25">
      <c r="A16548" t="s">
        <v>131</v>
      </c>
      <c r="B16548" t="s">
        <v>128</v>
      </c>
      <c r="C16548">
        <v>2025</v>
      </c>
      <c r="D16548" t="s">
        <v>58</v>
      </c>
      <c r="E16548" t="s">
        <v>45</v>
      </c>
      <c r="F16548" t="s">
        <v>46</v>
      </c>
      <c r="G16548" t="s">
        <v>997</v>
      </c>
      <c r="H16548" t="s">
        <v>17</v>
      </c>
      <c r="I16548" t="s">
        <v>556</v>
      </c>
      <c r="J16548" s="3">
        <v>166667</v>
      </c>
    </row>
    <row r="16549" spans="1:11" hidden="1" x14ac:dyDescent="0.25">
      <c r="A16549" t="s">
        <v>131</v>
      </c>
      <c r="B16549" t="s">
        <v>128</v>
      </c>
      <c r="C16549">
        <v>2025</v>
      </c>
      <c r="D16549" t="s">
        <v>58</v>
      </c>
      <c r="E16549" t="s">
        <v>45</v>
      </c>
      <c r="F16549" t="s">
        <v>46</v>
      </c>
      <c r="G16549" t="s">
        <v>997</v>
      </c>
      <c r="H16549" t="s">
        <v>17</v>
      </c>
      <c r="I16549" s="90" t="s">
        <v>852</v>
      </c>
    </row>
    <row r="16550" spans="1:11" hidden="1" x14ac:dyDescent="0.25">
      <c r="A16550" t="s">
        <v>131</v>
      </c>
      <c r="B16550" t="s">
        <v>128</v>
      </c>
      <c r="C16550">
        <v>2025</v>
      </c>
      <c r="D16550" t="s">
        <v>58</v>
      </c>
      <c r="E16550" t="s">
        <v>45</v>
      </c>
      <c r="F16550" t="s">
        <v>46</v>
      </c>
      <c r="G16550" t="s">
        <v>997</v>
      </c>
      <c r="H16550" t="s">
        <v>13</v>
      </c>
      <c r="I16550" t="s">
        <v>556</v>
      </c>
      <c r="J16550" s="3">
        <v>244444</v>
      </c>
    </row>
    <row r="16551" spans="1:11" hidden="1" x14ac:dyDescent="0.25">
      <c r="A16551" t="s">
        <v>131</v>
      </c>
      <c r="B16551" t="s">
        <v>128</v>
      </c>
      <c r="C16551">
        <v>2025</v>
      </c>
      <c r="D16551" t="s">
        <v>58</v>
      </c>
      <c r="E16551" t="s">
        <v>45</v>
      </c>
      <c r="F16551" t="s">
        <v>46</v>
      </c>
      <c r="G16551" t="s">
        <v>997</v>
      </c>
      <c r="H16551" t="s">
        <v>13</v>
      </c>
      <c r="I16551" t="s">
        <v>855</v>
      </c>
      <c r="J16551" s="3">
        <v>291667</v>
      </c>
    </row>
    <row r="16552" spans="1:11" hidden="1" x14ac:dyDescent="0.25">
      <c r="A16552" t="s">
        <v>131</v>
      </c>
      <c r="B16552" t="s">
        <v>128</v>
      </c>
      <c r="C16552">
        <v>2025</v>
      </c>
      <c r="D16552" t="s">
        <v>58</v>
      </c>
      <c r="E16552" t="s">
        <v>45</v>
      </c>
      <c r="F16552" t="s">
        <v>46</v>
      </c>
      <c r="G16552" t="s">
        <v>997</v>
      </c>
      <c r="H16552" t="s">
        <v>14</v>
      </c>
      <c r="I16552" t="s">
        <v>556</v>
      </c>
      <c r="J16552" s="3">
        <v>31949</v>
      </c>
    </row>
    <row r="16553" spans="1:11" hidden="1" x14ac:dyDescent="0.25">
      <c r="A16553" t="s">
        <v>131</v>
      </c>
      <c r="B16553" t="s">
        <v>128</v>
      </c>
      <c r="C16553">
        <v>2025</v>
      </c>
      <c r="D16553" t="s">
        <v>58</v>
      </c>
      <c r="E16553" t="s">
        <v>45</v>
      </c>
      <c r="F16553" t="s">
        <v>46</v>
      </c>
      <c r="G16553" t="s">
        <v>997</v>
      </c>
      <c r="H16553" t="s">
        <v>14</v>
      </c>
      <c r="I16553" t="s">
        <v>855</v>
      </c>
      <c r="J16553" s="10">
        <v>35000</v>
      </c>
    </row>
    <row r="16554" spans="1:11" hidden="1" x14ac:dyDescent="0.25">
      <c r="A16554" t="s">
        <v>131</v>
      </c>
      <c r="B16554" t="s">
        <v>128</v>
      </c>
      <c r="C16554">
        <v>2025</v>
      </c>
      <c r="D16554" t="s">
        <v>58</v>
      </c>
      <c r="E16554" t="s">
        <v>45</v>
      </c>
      <c r="F16554" t="s">
        <v>46</v>
      </c>
      <c r="G16554" t="s">
        <v>997</v>
      </c>
      <c r="H16554" t="s">
        <v>15</v>
      </c>
      <c r="I16554" t="s">
        <v>556</v>
      </c>
      <c r="J16554" s="10">
        <v>-215556</v>
      </c>
    </row>
    <row r="16555" spans="1:11" hidden="1" x14ac:dyDescent="0.25">
      <c r="A16555" t="s">
        <v>131</v>
      </c>
      <c r="B16555" t="s">
        <v>128</v>
      </c>
      <c r="C16555">
        <v>2025</v>
      </c>
      <c r="D16555" t="s">
        <v>58</v>
      </c>
      <c r="E16555" t="s">
        <v>45</v>
      </c>
      <c r="F16555" t="s">
        <v>46</v>
      </c>
      <c r="G16555" t="s">
        <v>997</v>
      </c>
      <c r="H16555" t="s">
        <v>15</v>
      </c>
      <c r="I16555" t="s">
        <v>855</v>
      </c>
      <c r="J16555" s="3">
        <v>291667</v>
      </c>
    </row>
    <row r="16556" spans="1:11" hidden="1" x14ac:dyDescent="0.25">
      <c r="A16556" t="s">
        <v>131</v>
      </c>
      <c r="B16556" t="s">
        <v>128</v>
      </c>
      <c r="C16556">
        <v>2025</v>
      </c>
      <c r="D16556" t="s">
        <v>58</v>
      </c>
      <c r="E16556" t="s">
        <v>45</v>
      </c>
      <c r="F16556" t="s">
        <v>46</v>
      </c>
      <c r="G16556" t="s">
        <v>997</v>
      </c>
      <c r="H16556" t="s">
        <v>16</v>
      </c>
      <c r="I16556" t="s">
        <v>824</v>
      </c>
      <c r="J16556" s="3">
        <v>833333</v>
      </c>
    </row>
    <row r="16557" spans="1:11" hidden="1" x14ac:dyDescent="0.25">
      <c r="A16557" t="s">
        <v>131</v>
      </c>
      <c r="B16557" t="s">
        <v>128</v>
      </c>
      <c r="C16557">
        <v>2025</v>
      </c>
      <c r="D16557" t="s">
        <v>58</v>
      </c>
      <c r="E16557" t="s">
        <v>45</v>
      </c>
      <c r="F16557" t="s">
        <v>46</v>
      </c>
      <c r="G16557" t="s">
        <v>997</v>
      </c>
      <c r="H16557" t="s">
        <v>16</v>
      </c>
      <c r="I16557" t="s">
        <v>556</v>
      </c>
      <c r="J16557" s="10">
        <v>116667</v>
      </c>
    </row>
    <row r="16558" spans="1:11" hidden="1" x14ac:dyDescent="0.25">
      <c r="A16558" t="s">
        <v>131</v>
      </c>
      <c r="B16558" t="s">
        <v>128</v>
      </c>
      <c r="C16558">
        <v>2025</v>
      </c>
      <c r="D16558" t="s">
        <v>58</v>
      </c>
      <c r="E16558" t="s">
        <v>45</v>
      </c>
      <c r="F16558" t="s">
        <v>46</v>
      </c>
      <c r="G16558" t="s">
        <v>997</v>
      </c>
      <c r="H16558" t="s">
        <v>16</v>
      </c>
      <c r="I16558" t="s">
        <v>855</v>
      </c>
      <c r="J16558" s="10">
        <v>145833</v>
      </c>
    </row>
    <row r="16559" spans="1:11" hidden="1" x14ac:dyDescent="0.25">
      <c r="A16559" t="s">
        <v>131</v>
      </c>
      <c r="B16559" t="s">
        <v>128</v>
      </c>
      <c r="C16559">
        <v>2025</v>
      </c>
      <c r="D16559" t="s">
        <v>58</v>
      </c>
      <c r="E16559" t="s">
        <v>45</v>
      </c>
      <c r="F16559" t="s">
        <v>46</v>
      </c>
      <c r="G16559" t="s">
        <v>997</v>
      </c>
      <c r="H16559" t="s">
        <v>998</v>
      </c>
      <c r="I16559" t="s">
        <v>855</v>
      </c>
    </row>
    <row r="16560" spans="1:11" hidden="1" x14ac:dyDescent="0.25">
      <c r="A16560" t="s">
        <v>131</v>
      </c>
      <c r="B16560" t="s">
        <v>128</v>
      </c>
      <c r="C16560">
        <v>2025</v>
      </c>
      <c r="D16560" t="s">
        <v>58</v>
      </c>
      <c r="E16560" t="s">
        <v>45</v>
      </c>
      <c r="F16560" t="s">
        <v>46</v>
      </c>
      <c r="G16560" t="s">
        <v>997</v>
      </c>
      <c r="H16560" t="s">
        <v>998</v>
      </c>
      <c r="I16560" t="s">
        <v>824</v>
      </c>
      <c r="J16560" s="10">
        <v>10000000</v>
      </c>
    </row>
    <row r="16561" spans="1:10" hidden="1" x14ac:dyDescent="0.25">
      <c r="A16561" t="s">
        <v>131</v>
      </c>
      <c r="B16561" t="s">
        <v>128</v>
      </c>
      <c r="C16561">
        <v>2025</v>
      </c>
      <c r="D16561" t="s">
        <v>58</v>
      </c>
      <c r="E16561" t="s">
        <v>45</v>
      </c>
      <c r="F16561" t="s">
        <v>46</v>
      </c>
      <c r="G16561" t="s">
        <v>997</v>
      </c>
      <c r="H16561" t="s">
        <v>998</v>
      </c>
      <c r="I16561" s="90" t="s">
        <v>556</v>
      </c>
      <c r="J16561" s="3">
        <v>166667</v>
      </c>
    </row>
    <row r="16562" spans="1:10" hidden="1" x14ac:dyDescent="0.25">
      <c r="A16562" t="s">
        <v>131</v>
      </c>
      <c r="B16562" t="s">
        <v>128</v>
      </c>
      <c r="C16562">
        <v>2025</v>
      </c>
      <c r="D16562" t="s">
        <v>58</v>
      </c>
      <c r="E16562" t="s">
        <v>45</v>
      </c>
      <c r="F16562" t="s">
        <v>46</v>
      </c>
      <c r="G16562" t="s">
        <v>997</v>
      </c>
      <c r="H16562" t="s">
        <v>18</v>
      </c>
      <c r="I16562" t="s">
        <v>559</v>
      </c>
      <c r="J16562" s="3">
        <v>58396</v>
      </c>
    </row>
    <row r="16563" spans="1:10" hidden="1" x14ac:dyDescent="0.25">
      <c r="A16563" t="s">
        <v>131</v>
      </c>
      <c r="B16563" t="s">
        <v>128</v>
      </c>
      <c r="C16563">
        <v>2025</v>
      </c>
      <c r="D16563" t="s">
        <v>58</v>
      </c>
      <c r="E16563" t="s">
        <v>45</v>
      </c>
      <c r="F16563" t="s">
        <v>46</v>
      </c>
      <c r="G16563" t="s">
        <v>997</v>
      </c>
      <c r="H16563" t="s">
        <v>999</v>
      </c>
      <c r="I16563" t="s">
        <v>675</v>
      </c>
      <c r="J16563" s="10">
        <v>-16080</v>
      </c>
    </row>
    <row r="16564" spans="1:10" hidden="1" x14ac:dyDescent="0.25">
      <c r="A16564" t="s">
        <v>131</v>
      </c>
      <c r="B16564" t="s">
        <v>128</v>
      </c>
      <c r="C16564">
        <v>2025</v>
      </c>
      <c r="D16564" t="s">
        <v>58</v>
      </c>
      <c r="E16564" t="s">
        <v>45</v>
      </c>
      <c r="F16564" t="s">
        <v>46</v>
      </c>
      <c r="G16564" t="s">
        <v>997</v>
      </c>
      <c r="H16564" t="s">
        <v>999</v>
      </c>
      <c r="I16564" t="s">
        <v>514</v>
      </c>
      <c r="J16564" s="10">
        <v>-12386</v>
      </c>
    </row>
    <row r="16565" spans="1:10" hidden="1" x14ac:dyDescent="0.25">
      <c r="A16565" t="s">
        <v>131</v>
      </c>
      <c r="B16565" t="s">
        <v>128</v>
      </c>
      <c r="C16565">
        <v>2025</v>
      </c>
      <c r="D16565" t="s">
        <v>58</v>
      </c>
      <c r="E16565" t="s">
        <v>45</v>
      </c>
      <c r="F16565" t="s">
        <v>46</v>
      </c>
      <c r="G16565" t="s">
        <v>997</v>
      </c>
      <c r="H16565" t="s">
        <v>999</v>
      </c>
      <c r="I16565" t="s">
        <v>581</v>
      </c>
      <c r="J16565" s="10">
        <v>-25220</v>
      </c>
    </row>
    <row r="16566" spans="1:10" hidden="1" x14ac:dyDescent="0.25">
      <c r="A16566" t="s">
        <v>131</v>
      </c>
      <c r="B16566" t="s">
        <v>128</v>
      </c>
      <c r="C16566">
        <v>2025</v>
      </c>
      <c r="D16566" t="s">
        <v>58</v>
      </c>
      <c r="E16566" t="s">
        <v>45</v>
      </c>
      <c r="F16566" t="s">
        <v>46</v>
      </c>
      <c r="G16566" t="s">
        <v>997</v>
      </c>
      <c r="H16566" t="s">
        <v>19</v>
      </c>
      <c r="I16566" t="s">
        <v>398</v>
      </c>
      <c r="J16566" s="3">
        <v>1900261</v>
      </c>
    </row>
    <row r="16567" spans="1:10" hidden="1" x14ac:dyDescent="0.25">
      <c r="A16567" t="s">
        <v>131</v>
      </c>
      <c r="B16567" t="s">
        <v>128</v>
      </c>
      <c r="C16567">
        <v>2025</v>
      </c>
      <c r="D16567" t="s">
        <v>58</v>
      </c>
      <c r="E16567" t="s">
        <v>45</v>
      </c>
      <c r="F16567" t="s">
        <v>46</v>
      </c>
      <c r="G16567" t="s">
        <v>997</v>
      </c>
      <c r="H16567" t="s">
        <v>1040</v>
      </c>
      <c r="I16567" t="s">
        <v>398</v>
      </c>
      <c r="J16567" s="3">
        <v>100000000</v>
      </c>
    </row>
    <row r="16568" spans="1:10" hidden="1" x14ac:dyDescent="0.25">
      <c r="A16568" t="s">
        <v>131</v>
      </c>
      <c r="B16568" t="s">
        <v>128</v>
      </c>
      <c r="C16568">
        <v>2025</v>
      </c>
      <c r="D16568" t="s">
        <v>58</v>
      </c>
      <c r="E16568" t="s">
        <v>45</v>
      </c>
      <c r="F16568" t="s">
        <v>46</v>
      </c>
      <c r="G16568" t="s">
        <v>997</v>
      </c>
      <c r="H16568" t="s">
        <v>20</v>
      </c>
      <c r="I16568" t="s">
        <v>399</v>
      </c>
      <c r="J16568" s="3">
        <v>672000</v>
      </c>
    </row>
    <row r="16569" spans="1:10" hidden="1" x14ac:dyDescent="0.25">
      <c r="A16569" t="s">
        <v>131</v>
      </c>
      <c r="B16569" t="s">
        <v>128</v>
      </c>
      <c r="C16569">
        <v>2025</v>
      </c>
      <c r="D16569" t="s">
        <v>58</v>
      </c>
      <c r="E16569" t="s">
        <v>45</v>
      </c>
      <c r="F16569" t="s">
        <v>46</v>
      </c>
      <c r="G16569" t="s">
        <v>997</v>
      </c>
      <c r="H16569" t="s">
        <v>294</v>
      </c>
      <c r="I16569" t="s">
        <v>846</v>
      </c>
      <c r="J16569" s="3">
        <v>660000</v>
      </c>
    </row>
    <row r="16570" spans="1:10" hidden="1" x14ac:dyDescent="0.25">
      <c r="A16570" t="s">
        <v>131</v>
      </c>
      <c r="B16570" t="s">
        <v>128</v>
      </c>
      <c r="C16570">
        <v>2025</v>
      </c>
      <c r="D16570" t="s">
        <v>58</v>
      </c>
      <c r="E16570" t="s">
        <v>45</v>
      </c>
      <c r="F16570" t="s">
        <v>46</v>
      </c>
      <c r="G16570" t="s">
        <v>997</v>
      </c>
      <c r="H16570" t="s">
        <v>294</v>
      </c>
      <c r="I16570" t="s">
        <v>975</v>
      </c>
      <c r="J16570" s="3">
        <v>719200</v>
      </c>
    </row>
    <row r="16571" spans="1:10" hidden="1" x14ac:dyDescent="0.25">
      <c r="A16571" t="s">
        <v>131</v>
      </c>
      <c r="B16571" t="s">
        <v>128</v>
      </c>
      <c r="C16571">
        <v>2025</v>
      </c>
      <c r="D16571" t="s">
        <v>58</v>
      </c>
      <c r="E16571" t="s">
        <v>45</v>
      </c>
      <c r="F16571" t="s">
        <v>46</v>
      </c>
      <c r="G16571" t="s">
        <v>997</v>
      </c>
      <c r="H16571" t="s">
        <v>294</v>
      </c>
      <c r="I16571" t="s">
        <v>975</v>
      </c>
    </row>
    <row r="16572" spans="1:10" hidden="1" x14ac:dyDescent="0.25">
      <c r="A16572" t="s">
        <v>131</v>
      </c>
      <c r="B16572" t="s">
        <v>128</v>
      </c>
      <c r="C16572">
        <v>2025</v>
      </c>
      <c r="D16572" t="s">
        <v>58</v>
      </c>
      <c r="E16572" t="s">
        <v>45</v>
      </c>
      <c r="F16572" t="s">
        <v>46</v>
      </c>
      <c r="G16572" t="s">
        <v>997</v>
      </c>
      <c r="H16572" t="s">
        <v>523</v>
      </c>
      <c r="I16572" t="s">
        <v>694</v>
      </c>
    </row>
    <row r="16573" spans="1:10" hidden="1" x14ac:dyDescent="0.25">
      <c r="A16573" t="s">
        <v>131</v>
      </c>
      <c r="B16573" t="s">
        <v>128</v>
      </c>
      <c r="C16573">
        <v>2025</v>
      </c>
      <c r="D16573" t="s">
        <v>58</v>
      </c>
      <c r="E16573" t="s">
        <v>45</v>
      </c>
      <c r="F16573" t="s">
        <v>46</v>
      </c>
      <c r="G16573" t="s">
        <v>721</v>
      </c>
      <c r="H16573" t="s">
        <v>295</v>
      </c>
      <c r="I16573" t="s">
        <v>819</v>
      </c>
      <c r="J16573" s="10">
        <v>2135250</v>
      </c>
    </row>
    <row r="16574" spans="1:10" hidden="1" x14ac:dyDescent="0.25">
      <c r="A16574" t="s">
        <v>131</v>
      </c>
      <c r="B16574" t="s">
        <v>128</v>
      </c>
      <c r="C16574">
        <v>2025</v>
      </c>
      <c r="D16574" t="s">
        <v>58</v>
      </c>
      <c r="E16574" t="s">
        <v>45</v>
      </c>
      <c r="F16574" t="s">
        <v>46</v>
      </c>
      <c r="G16574" t="s">
        <v>721</v>
      </c>
      <c r="H16574" t="s">
        <v>119</v>
      </c>
      <c r="I16574" t="s">
        <v>655</v>
      </c>
      <c r="J16574" s="3">
        <v>3558750</v>
      </c>
    </row>
    <row r="16575" spans="1:10" hidden="1" x14ac:dyDescent="0.25">
      <c r="A16575" t="s">
        <v>131</v>
      </c>
      <c r="B16575" t="s">
        <v>128</v>
      </c>
      <c r="C16575">
        <v>2025</v>
      </c>
      <c r="D16575" t="s">
        <v>58</v>
      </c>
      <c r="E16575" t="s">
        <v>45</v>
      </c>
      <c r="F16575" t="s">
        <v>46</v>
      </c>
      <c r="G16575" t="s">
        <v>721</v>
      </c>
      <c r="H16575" t="s">
        <v>845</v>
      </c>
      <c r="I16575" t="s">
        <v>977</v>
      </c>
      <c r="J16575" s="3">
        <v>600000</v>
      </c>
    </row>
    <row r="16576" spans="1:10" hidden="1" x14ac:dyDescent="0.25">
      <c r="A16576" t="s">
        <v>131</v>
      </c>
      <c r="B16576" t="s">
        <v>128</v>
      </c>
      <c r="C16576">
        <v>2025</v>
      </c>
      <c r="D16576" t="s">
        <v>58</v>
      </c>
      <c r="E16576" t="s">
        <v>45</v>
      </c>
      <c r="F16576" t="s">
        <v>46</v>
      </c>
      <c r="G16576" t="s">
        <v>721</v>
      </c>
      <c r="H16576" t="s">
        <v>845</v>
      </c>
      <c r="I16576" t="s">
        <v>902</v>
      </c>
    </row>
    <row r="16577" spans="1:10" hidden="1" x14ac:dyDescent="0.25">
      <c r="A16577" t="s">
        <v>131</v>
      </c>
      <c r="B16577" t="s">
        <v>128</v>
      </c>
      <c r="C16577">
        <v>2025</v>
      </c>
      <c r="D16577" t="s">
        <v>58</v>
      </c>
      <c r="E16577" t="s">
        <v>45</v>
      </c>
      <c r="F16577" t="s">
        <v>46</v>
      </c>
      <c r="G16577" t="s">
        <v>1000</v>
      </c>
      <c r="H16577" t="s">
        <v>219</v>
      </c>
      <c r="I16577" t="s">
        <v>465</v>
      </c>
      <c r="J16577" s="10">
        <v>890</v>
      </c>
    </row>
    <row r="16578" spans="1:10" hidden="1" x14ac:dyDescent="0.25">
      <c r="A16578" t="s">
        <v>131</v>
      </c>
      <c r="B16578" t="s">
        <v>128</v>
      </c>
      <c r="C16578">
        <v>2025</v>
      </c>
      <c r="D16578" t="s">
        <v>58</v>
      </c>
      <c r="E16578" t="s">
        <v>45</v>
      </c>
      <c r="F16578" t="s">
        <v>46</v>
      </c>
      <c r="G16578" t="s">
        <v>1000</v>
      </c>
      <c r="H16578" t="s">
        <v>219</v>
      </c>
      <c r="I16578" t="s">
        <v>1023</v>
      </c>
    </row>
    <row r="16579" spans="1:10" hidden="1" x14ac:dyDescent="0.25">
      <c r="A16579" t="s">
        <v>131</v>
      </c>
      <c r="B16579" t="s">
        <v>128</v>
      </c>
      <c r="C16579">
        <v>2025</v>
      </c>
      <c r="D16579" t="s">
        <v>58</v>
      </c>
      <c r="E16579" t="s">
        <v>45</v>
      </c>
      <c r="F16579" t="s">
        <v>46</v>
      </c>
      <c r="G16579" t="s">
        <v>1000</v>
      </c>
      <c r="H16579" t="s">
        <v>219</v>
      </c>
      <c r="I16579" t="s">
        <v>600</v>
      </c>
    </row>
    <row r="16580" spans="1:10" hidden="1" x14ac:dyDescent="0.25">
      <c r="A16580" t="s">
        <v>131</v>
      </c>
      <c r="B16580" t="s">
        <v>128</v>
      </c>
      <c r="C16580">
        <v>2025</v>
      </c>
      <c r="D16580" t="s">
        <v>58</v>
      </c>
      <c r="E16580" t="s">
        <v>45</v>
      </c>
      <c r="F16580" t="s">
        <v>46</v>
      </c>
      <c r="G16580" t="s">
        <v>1000</v>
      </c>
      <c r="H16580" t="s">
        <v>219</v>
      </c>
      <c r="I16580" t="s">
        <v>740</v>
      </c>
      <c r="J16580" s="3">
        <v>13111</v>
      </c>
    </row>
    <row r="16581" spans="1:10" hidden="1" x14ac:dyDescent="0.25">
      <c r="A16581" t="s">
        <v>131</v>
      </c>
      <c r="B16581" t="s">
        <v>128</v>
      </c>
      <c r="C16581">
        <v>2025</v>
      </c>
      <c r="D16581" t="s">
        <v>58</v>
      </c>
      <c r="E16581" t="s">
        <v>45</v>
      </c>
      <c r="F16581" t="s">
        <v>46</v>
      </c>
      <c r="G16581" t="s">
        <v>1000</v>
      </c>
      <c r="H16581" t="s">
        <v>219</v>
      </c>
      <c r="I16581" s="90" t="s">
        <v>425</v>
      </c>
      <c r="J16581" s="3">
        <v>9888.9</v>
      </c>
    </row>
    <row r="16582" spans="1:10" hidden="1" x14ac:dyDescent="0.25">
      <c r="A16582" t="s">
        <v>131</v>
      </c>
      <c r="B16582" t="s">
        <v>128</v>
      </c>
      <c r="C16582">
        <v>2025</v>
      </c>
      <c r="D16582" t="s">
        <v>58</v>
      </c>
      <c r="E16582" t="s">
        <v>45</v>
      </c>
      <c r="F16582" t="s">
        <v>46</v>
      </c>
      <c r="G16582" t="s">
        <v>1000</v>
      </c>
      <c r="H16582" t="s">
        <v>219</v>
      </c>
      <c r="I16582" s="90" t="s">
        <v>1041</v>
      </c>
      <c r="J16582" s="3">
        <v>23925.94</v>
      </c>
    </row>
    <row r="16583" spans="1:10" hidden="1" x14ac:dyDescent="0.25">
      <c r="A16583" t="s">
        <v>131</v>
      </c>
      <c r="B16583" t="s">
        <v>128</v>
      </c>
      <c r="C16583">
        <v>2025</v>
      </c>
      <c r="D16583" t="s">
        <v>58</v>
      </c>
      <c r="E16583" t="s">
        <v>45</v>
      </c>
      <c r="F16583" t="s">
        <v>46</v>
      </c>
      <c r="G16583" t="s">
        <v>1000</v>
      </c>
      <c r="H16583" t="s">
        <v>219</v>
      </c>
      <c r="I16583" s="90" t="s">
        <v>1042</v>
      </c>
      <c r="J16583" s="3">
        <v>8488</v>
      </c>
    </row>
    <row r="16584" spans="1:10" hidden="1" x14ac:dyDescent="0.25">
      <c r="A16584" t="s">
        <v>131</v>
      </c>
      <c r="B16584" t="s">
        <v>128</v>
      </c>
      <c r="C16584">
        <v>2025</v>
      </c>
      <c r="D16584" t="s">
        <v>58</v>
      </c>
      <c r="E16584" t="s">
        <v>45</v>
      </c>
      <c r="F16584" t="s">
        <v>46</v>
      </c>
      <c r="G16584" t="s">
        <v>1000</v>
      </c>
      <c r="H16584" t="s">
        <v>219</v>
      </c>
      <c r="I16584" s="90" t="s">
        <v>1043</v>
      </c>
      <c r="J16584" s="3">
        <v>5518</v>
      </c>
    </row>
    <row r="16585" spans="1:10" hidden="1" x14ac:dyDescent="0.25">
      <c r="A16585" t="s">
        <v>131</v>
      </c>
      <c r="B16585" t="s">
        <v>128</v>
      </c>
      <c r="C16585">
        <v>2025</v>
      </c>
      <c r="D16585" t="s">
        <v>58</v>
      </c>
      <c r="E16585" t="s">
        <v>45</v>
      </c>
      <c r="F16585" t="s">
        <v>46</v>
      </c>
      <c r="G16585" t="s">
        <v>1000</v>
      </c>
      <c r="H16585" t="s">
        <v>219</v>
      </c>
      <c r="I16585" s="90" t="s">
        <v>1044</v>
      </c>
      <c r="J16585" s="3">
        <v>37588.410000000003</v>
      </c>
    </row>
    <row r="16586" spans="1:10" hidden="1" x14ac:dyDescent="0.25">
      <c r="A16586" t="s">
        <v>131</v>
      </c>
      <c r="B16586" t="s">
        <v>128</v>
      </c>
      <c r="C16586">
        <v>2025</v>
      </c>
      <c r="D16586" t="s">
        <v>58</v>
      </c>
      <c r="E16586" t="s">
        <v>45</v>
      </c>
      <c r="F16586" t="s">
        <v>46</v>
      </c>
      <c r="G16586" t="s">
        <v>1000</v>
      </c>
      <c r="H16586" t="s">
        <v>219</v>
      </c>
      <c r="I16586" s="90" t="s">
        <v>1045</v>
      </c>
      <c r="J16586" s="3">
        <v>14962.96</v>
      </c>
    </row>
    <row r="16587" spans="1:10" hidden="1" x14ac:dyDescent="0.25">
      <c r="A16587" t="s">
        <v>131</v>
      </c>
      <c r="B16587" t="s">
        <v>128</v>
      </c>
      <c r="C16587">
        <v>2025</v>
      </c>
      <c r="D16587" t="s">
        <v>58</v>
      </c>
      <c r="E16587" t="s">
        <v>45</v>
      </c>
      <c r="F16587" t="s">
        <v>46</v>
      </c>
      <c r="G16587" t="s">
        <v>1000</v>
      </c>
      <c r="H16587" t="s">
        <v>219</v>
      </c>
      <c r="I16587" t="s">
        <v>1028</v>
      </c>
    </row>
    <row r="16588" spans="1:10" hidden="1" x14ac:dyDescent="0.25">
      <c r="A16588" t="s">
        <v>131</v>
      </c>
      <c r="B16588" t="s">
        <v>128</v>
      </c>
      <c r="C16588">
        <v>2025</v>
      </c>
      <c r="D16588" t="s">
        <v>58</v>
      </c>
      <c r="E16588" t="s">
        <v>45</v>
      </c>
      <c r="F16588" t="s">
        <v>46</v>
      </c>
      <c r="G16588" t="s">
        <v>1000</v>
      </c>
      <c r="H16588" t="s">
        <v>219</v>
      </c>
      <c r="I16588" t="s">
        <v>856</v>
      </c>
      <c r="J16588" s="3">
        <v>13889</v>
      </c>
    </row>
    <row r="16589" spans="1:10" hidden="1" x14ac:dyDescent="0.25">
      <c r="A16589" t="s">
        <v>131</v>
      </c>
      <c r="B16589" t="s">
        <v>128</v>
      </c>
      <c r="C16589">
        <v>2025</v>
      </c>
      <c r="D16589" t="s">
        <v>58</v>
      </c>
      <c r="E16589" t="s">
        <v>45</v>
      </c>
      <c r="F16589" t="s">
        <v>46</v>
      </c>
      <c r="G16589" t="s">
        <v>1000</v>
      </c>
      <c r="H16589" t="s">
        <v>219</v>
      </c>
      <c r="I16589" t="s">
        <v>993</v>
      </c>
    </row>
    <row r="16590" spans="1:10" hidden="1" x14ac:dyDescent="0.25">
      <c r="A16590" t="s">
        <v>131</v>
      </c>
      <c r="B16590" t="s">
        <v>128</v>
      </c>
      <c r="C16590">
        <v>2025</v>
      </c>
      <c r="D16590" t="s">
        <v>58</v>
      </c>
      <c r="E16590" t="s">
        <v>45</v>
      </c>
      <c r="F16590" t="s">
        <v>46</v>
      </c>
      <c r="G16590" t="s">
        <v>1000</v>
      </c>
      <c r="H16590" t="s">
        <v>219</v>
      </c>
      <c r="I16590" t="s">
        <v>994</v>
      </c>
    </row>
    <row r="16591" spans="1:10" hidden="1" x14ac:dyDescent="0.25">
      <c r="A16591" t="s">
        <v>131</v>
      </c>
      <c r="B16591" t="s">
        <v>128</v>
      </c>
      <c r="C16591">
        <v>2025</v>
      </c>
      <c r="D16591" t="s">
        <v>58</v>
      </c>
      <c r="E16591" t="s">
        <v>45</v>
      </c>
      <c r="F16591" t="s">
        <v>46</v>
      </c>
      <c r="G16591" t="s">
        <v>1000</v>
      </c>
      <c r="H16591" t="s">
        <v>219</v>
      </c>
      <c r="I16591" t="s">
        <v>995</v>
      </c>
    </row>
    <row r="16592" spans="1:10" hidden="1" x14ac:dyDescent="0.25">
      <c r="A16592" t="s">
        <v>131</v>
      </c>
      <c r="B16592" t="s">
        <v>128</v>
      </c>
      <c r="C16592">
        <v>2025</v>
      </c>
      <c r="D16592" t="s">
        <v>58</v>
      </c>
      <c r="E16592" t="s">
        <v>45</v>
      </c>
      <c r="F16592" t="s">
        <v>46</v>
      </c>
      <c r="G16592" t="s">
        <v>1000</v>
      </c>
      <c r="H16592" t="s">
        <v>219</v>
      </c>
      <c r="I16592" t="s">
        <v>996</v>
      </c>
    </row>
    <row r="16593" spans="1:10" hidden="1" x14ac:dyDescent="0.25">
      <c r="A16593" t="s">
        <v>131</v>
      </c>
      <c r="B16593" t="s">
        <v>128</v>
      </c>
      <c r="C16593">
        <v>2025</v>
      </c>
      <c r="D16593" t="s">
        <v>58</v>
      </c>
      <c r="E16593" t="s">
        <v>45</v>
      </c>
      <c r="F16593" t="s">
        <v>46</v>
      </c>
      <c r="G16593" t="s">
        <v>1000</v>
      </c>
      <c r="H16593" t="s">
        <v>219</v>
      </c>
      <c r="I16593" t="s">
        <v>856</v>
      </c>
    </row>
    <row r="16594" spans="1:10" hidden="1" x14ac:dyDescent="0.25">
      <c r="A16594" t="s">
        <v>131</v>
      </c>
      <c r="B16594" t="s">
        <v>128</v>
      </c>
      <c r="C16594">
        <v>2025</v>
      </c>
      <c r="D16594" t="s">
        <v>58</v>
      </c>
      <c r="E16594" t="s">
        <v>45</v>
      </c>
      <c r="F16594" t="s">
        <v>46</v>
      </c>
      <c r="G16594" t="s">
        <v>1000</v>
      </c>
      <c r="H16594" t="s">
        <v>220</v>
      </c>
      <c r="I16594" t="s">
        <v>614</v>
      </c>
      <c r="J16594" s="3">
        <v>182000</v>
      </c>
    </row>
    <row r="16595" spans="1:10" hidden="1" x14ac:dyDescent="0.25">
      <c r="A16595" t="s">
        <v>131</v>
      </c>
      <c r="B16595" t="s">
        <v>128</v>
      </c>
      <c r="C16595">
        <v>2025</v>
      </c>
      <c r="D16595" t="s">
        <v>58</v>
      </c>
      <c r="E16595" t="s">
        <v>45</v>
      </c>
      <c r="F16595" t="s">
        <v>46</v>
      </c>
      <c r="G16595" t="s">
        <v>1000</v>
      </c>
      <c r="H16595" t="s">
        <v>220</v>
      </c>
      <c r="I16595" s="90" t="s">
        <v>1044</v>
      </c>
      <c r="J16595" s="3">
        <v>129629.57</v>
      </c>
    </row>
    <row r="16596" spans="1:10" hidden="1" x14ac:dyDescent="0.25">
      <c r="A16596" t="s">
        <v>131</v>
      </c>
      <c r="B16596" t="s">
        <v>128</v>
      </c>
      <c r="C16596">
        <v>2025</v>
      </c>
      <c r="D16596" t="s">
        <v>58</v>
      </c>
      <c r="E16596" t="s">
        <v>45</v>
      </c>
      <c r="F16596" t="s">
        <v>46</v>
      </c>
      <c r="G16596" t="s">
        <v>726</v>
      </c>
      <c r="H16596" t="s">
        <v>220</v>
      </c>
      <c r="I16596" t="s">
        <v>989</v>
      </c>
    </row>
    <row r="16597" spans="1:10" hidden="1" x14ac:dyDescent="0.25">
      <c r="A16597" t="s">
        <v>131</v>
      </c>
      <c r="B16597" t="s">
        <v>128</v>
      </c>
      <c r="C16597">
        <v>2025</v>
      </c>
      <c r="D16597" t="s">
        <v>58</v>
      </c>
      <c r="E16597" t="s">
        <v>45</v>
      </c>
      <c r="F16597" t="s">
        <v>46</v>
      </c>
      <c r="G16597" t="s">
        <v>726</v>
      </c>
      <c r="H16597" t="s">
        <v>1046</v>
      </c>
      <c r="I16597" s="90" t="s">
        <v>824</v>
      </c>
      <c r="J16597" s="3">
        <v>2500000</v>
      </c>
    </row>
    <row r="16598" spans="1:10" hidden="1" x14ac:dyDescent="0.25">
      <c r="A16598" t="s">
        <v>131</v>
      </c>
      <c r="B16598" t="s">
        <v>128</v>
      </c>
      <c r="C16598">
        <v>2025</v>
      </c>
      <c r="D16598" t="s">
        <v>58</v>
      </c>
      <c r="E16598" t="s">
        <v>45</v>
      </c>
      <c r="F16598" t="s">
        <v>46</v>
      </c>
      <c r="G16598" t="s">
        <v>1002</v>
      </c>
      <c r="H16598" t="s">
        <v>612</v>
      </c>
      <c r="I16598" t="s">
        <v>613</v>
      </c>
      <c r="J16598" s="10">
        <v>50485</v>
      </c>
    </row>
    <row r="16599" spans="1:10" hidden="1" x14ac:dyDescent="0.25">
      <c r="A16599" t="s">
        <v>131</v>
      </c>
      <c r="B16599" t="s">
        <v>128</v>
      </c>
      <c r="C16599">
        <v>2025</v>
      </c>
      <c r="D16599" t="s">
        <v>58</v>
      </c>
      <c r="E16599" t="s">
        <v>45</v>
      </c>
      <c r="F16599" t="s">
        <v>46</v>
      </c>
      <c r="G16599" t="s">
        <v>270</v>
      </c>
      <c r="H16599" t="s">
        <v>1003</v>
      </c>
      <c r="I16599" t="s">
        <v>395</v>
      </c>
      <c r="J16599" s="3">
        <v>350000</v>
      </c>
    </row>
    <row r="16600" spans="1:10" hidden="1" x14ac:dyDescent="0.25">
      <c r="A16600" t="s">
        <v>131</v>
      </c>
      <c r="B16600" t="s">
        <v>128</v>
      </c>
      <c r="C16600">
        <v>2025</v>
      </c>
      <c r="D16600" t="s">
        <v>58</v>
      </c>
      <c r="E16600" t="s">
        <v>45</v>
      </c>
      <c r="F16600" t="s">
        <v>46</v>
      </c>
      <c r="G16600" t="s">
        <v>270</v>
      </c>
      <c r="H16600" t="s">
        <v>1004</v>
      </c>
      <c r="I16600" t="s">
        <v>792</v>
      </c>
    </row>
    <row r="16601" spans="1:10" hidden="1" x14ac:dyDescent="0.25">
      <c r="A16601" t="s">
        <v>131</v>
      </c>
      <c r="B16601" t="s">
        <v>128</v>
      </c>
      <c r="C16601">
        <v>2025</v>
      </c>
      <c r="D16601" t="s">
        <v>58</v>
      </c>
      <c r="E16601" t="s">
        <v>45</v>
      </c>
      <c r="F16601" t="s">
        <v>46</v>
      </c>
      <c r="G16601" t="s">
        <v>270</v>
      </c>
      <c r="H16601" t="s">
        <v>1004</v>
      </c>
      <c r="I16601" s="90" t="s">
        <v>908</v>
      </c>
      <c r="J16601" s="3">
        <v>350000</v>
      </c>
    </row>
    <row r="16602" spans="1:10" hidden="1" x14ac:dyDescent="0.25">
      <c r="A16602" t="s">
        <v>131</v>
      </c>
      <c r="B16602" t="s">
        <v>128</v>
      </c>
      <c r="C16602">
        <v>2025</v>
      </c>
      <c r="D16602" t="s">
        <v>58</v>
      </c>
      <c r="E16602" t="s">
        <v>45</v>
      </c>
      <c r="F16602" t="s">
        <v>46</v>
      </c>
      <c r="G16602" t="s">
        <v>270</v>
      </c>
      <c r="H16602" t="s">
        <v>1005</v>
      </c>
      <c r="I16602" t="s">
        <v>734</v>
      </c>
      <c r="J16602" s="3">
        <v>434313</v>
      </c>
    </row>
    <row r="16603" spans="1:10" hidden="1" x14ac:dyDescent="0.25">
      <c r="A16603" t="s">
        <v>131</v>
      </c>
      <c r="B16603" t="s">
        <v>128</v>
      </c>
      <c r="C16603">
        <v>2025</v>
      </c>
      <c r="D16603" t="s">
        <v>58</v>
      </c>
      <c r="E16603" t="s">
        <v>45</v>
      </c>
      <c r="F16603" t="s">
        <v>46</v>
      </c>
      <c r="G16603" t="s">
        <v>270</v>
      </c>
      <c r="H16603" t="s">
        <v>1006</v>
      </c>
      <c r="I16603" t="s">
        <v>465</v>
      </c>
      <c r="J16603" s="3">
        <v>487660.79</v>
      </c>
    </row>
    <row r="16604" spans="1:10" hidden="1" x14ac:dyDescent="0.25">
      <c r="A16604" t="s">
        <v>131</v>
      </c>
      <c r="B16604" t="s">
        <v>128</v>
      </c>
      <c r="C16604">
        <v>2025</v>
      </c>
      <c r="D16604" t="s">
        <v>58</v>
      </c>
      <c r="E16604" t="s">
        <v>45</v>
      </c>
      <c r="F16604" t="s">
        <v>46</v>
      </c>
      <c r="G16604" t="s">
        <v>270</v>
      </c>
      <c r="H16604" t="s">
        <v>1007</v>
      </c>
      <c r="I16604" s="90" t="s">
        <v>1047</v>
      </c>
      <c r="J16604" s="3">
        <v>700000</v>
      </c>
    </row>
    <row r="16605" spans="1:10" hidden="1" x14ac:dyDescent="0.25">
      <c r="A16605" t="s">
        <v>131</v>
      </c>
      <c r="B16605" t="s">
        <v>128</v>
      </c>
      <c r="C16605">
        <v>2025</v>
      </c>
      <c r="D16605" t="s">
        <v>58</v>
      </c>
      <c r="E16605" t="s">
        <v>45</v>
      </c>
      <c r="F16605" t="s">
        <v>46</v>
      </c>
      <c r="G16605" t="s">
        <v>270</v>
      </c>
      <c r="H16605" t="s">
        <v>1007</v>
      </c>
      <c r="I16605" s="90" t="s">
        <v>1049</v>
      </c>
      <c r="J16605" s="3">
        <v>700000</v>
      </c>
    </row>
    <row r="16606" spans="1:10" hidden="1" x14ac:dyDescent="0.25">
      <c r="A16606" t="s">
        <v>131</v>
      </c>
      <c r="B16606" t="s">
        <v>128</v>
      </c>
      <c r="C16606">
        <v>2025</v>
      </c>
      <c r="D16606" t="s">
        <v>58</v>
      </c>
      <c r="E16606" t="s">
        <v>45</v>
      </c>
      <c r="F16606" t="s">
        <v>46</v>
      </c>
      <c r="G16606" t="s">
        <v>270</v>
      </c>
      <c r="H16606" t="s">
        <v>1007</v>
      </c>
      <c r="I16606" s="90" t="s">
        <v>469</v>
      </c>
      <c r="J16606" s="3">
        <v>288975</v>
      </c>
    </row>
    <row r="16607" spans="1:10" hidden="1" x14ac:dyDescent="0.25">
      <c r="A16607" t="s">
        <v>131</v>
      </c>
      <c r="B16607" t="s">
        <v>128</v>
      </c>
      <c r="C16607">
        <v>2025</v>
      </c>
      <c r="D16607" t="s">
        <v>58</v>
      </c>
      <c r="E16607" t="s">
        <v>45</v>
      </c>
      <c r="F16607" t="s">
        <v>46</v>
      </c>
      <c r="G16607" t="s">
        <v>270</v>
      </c>
      <c r="H16607" t="s">
        <v>1007</v>
      </c>
      <c r="I16607" s="90" t="s">
        <v>661</v>
      </c>
      <c r="J16607" s="3">
        <v>200000</v>
      </c>
    </row>
    <row r="16608" spans="1:10" hidden="1" x14ac:dyDescent="0.25">
      <c r="A16608" t="s">
        <v>131</v>
      </c>
      <c r="B16608" t="s">
        <v>128</v>
      </c>
      <c r="C16608">
        <v>2025</v>
      </c>
      <c r="D16608" t="s">
        <v>58</v>
      </c>
      <c r="E16608" t="s">
        <v>45</v>
      </c>
      <c r="F16608" t="s">
        <v>46</v>
      </c>
      <c r="G16608" t="s">
        <v>270</v>
      </c>
      <c r="H16608" t="s">
        <v>1008</v>
      </c>
      <c r="I16608" s="90" t="s">
        <v>1030</v>
      </c>
      <c r="J16608" s="3">
        <v>800000</v>
      </c>
    </row>
    <row r="16609" spans="1:10" hidden="1" x14ac:dyDescent="0.25">
      <c r="A16609" t="s">
        <v>131</v>
      </c>
      <c r="B16609" t="s">
        <v>128</v>
      </c>
      <c r="C16609">
        <v>2025</v>
      </c>
      <c r="D16609" t="s">
        <v>58</v>
      </c>
      <c r="E16609" t="s">
        <v>45</v>
      </c>
      <c r="F16609" t="s">
        <v>46</v>
      </c>
      <c r="G16609" t="s">
        <v>270</v>
      </c>
      <c r="H16609" t="s">
        <v>1008</v>
      </c>
      <c r="I16609" t="s">
        <v>382</v>
      </c>
      <c r="J16609" s="3">
        <v>1161667.98</v>
      </c>
    </row>
    <row r="16610" spans="1:10" hidden="1" x14ac:dyDescent="0.25">
      <c r="A16610" t="s">
        <v>131</v>
      </c>
      <c r="B16610" t="s">
        <v>128</v>
      </c>
      <c r="C16610">
        <v>2025</v>
      </c>
      <c r="D16610" t="s">
        <v>58</v>
      </c>
      <c r="E16610" t="s">
        <v>45</v>
      </c>
      <c r="F16610" t="s">
        <v>46</v>
      </c>
      <c r="G16610" t="s">
        <v>270</v>
      </c>
      <c r="H16610" t="s">
        <v>1008</v>
      </c>
      <c r="I16610" t="s">
        <v>416</v>
      </c>
      <c r="J16610" s="3">
        <v>3800000</v>
      </c>
    </row>
    <row r="16611" spans="1:10" hidden="1" x14ac:dyDescent="0.25">
      <c r="A16611" t="s">
        <v>131</v>
      </c>
      <c r="B16611" t="s">
        <v>128</v>
      </c>
      <c r="C16611">
        <v>2025</v>
      </c>
      <c r="D16611" t="s">
        <v>58</v>
      </c>
      <c r="E16611" t="s">
        <v>45</v>
      </c>
      <c r="F16611" t="s">
        <v>46</v>
      </c>
      <c r="G16611" t="s">
        <v>270</v>
      </c>
      <c r="H16611" t="s">
        <v>1008</v>
      </c>
      <c r="I16611" s="90" t="s">
        <v>848</v>
      </c>
      <c r="J16611" s="3">
        <v>4750000</v>
      </c>
    </row>
    <row r="16612" spans="1:10" hidden="1" x14ac:dyDescent="0.25">
      <c r="A16612" t="s">
        <v>131</v>
      </c>
      <c r="B16612" t="s">
        <v>128</v>
      </c>
      <c r="C16612">
        <v>2025</v>
      </c>
      <c r="D16612" t="s">
        <v>58</v>
      </c>
      <c r="E16612" t="s">
        <v>45</v>
      </c>
      <c r="F16612" t="s">
        <v>46</v>
      </c>
      <c r="G16612" t="s">
        <v>270</v>
      </c>
      <c r="H16612" t="s">
        <v>1008</v>
      </c>
      <c r="I16612" t="s">
        <v>1031</v>
      </c>
      <c r="J16612" s="3">
        <v>600000</v>
      </c>
    </row>
    <row r="16613" spans="1:10" hidden="1" x14ac:dyDescent="0.25">
      <c r="A16613" t="s">
        <v>131</v>
      </c>
      <c r="B16613" t="s">
        <v>128</v>
      </c>
      <c r="C16613">
        <v>2025</v>
      </c>
      <c r="D16613" t="s">
        <v>58</v>
      </c>
      <c r="E16613" t="s">
        <v>45</v>
      </c>
      <c r="F16613" t="s">
        <v>46</v>
      </c>
      <c r="G16613" t="s">
        <v>270</v>
      </c>
      <c r="H16613" t="s">
        <v>1008</v>
      </c>
      <c r="I16613" s="90" t="s">
        <v>696</v>
      </c>
      <c r="J16613" s="3">
        <v>1638655</v>
      </c>
    </row>
    <row r="16614" spans="1:10" hidden="1" x14ac:dyDescent="0.25">
      <c r="A16614" t="s">
        <v>131</v>
      </c>
      <c r="B16614" t="s">
        <v>128</v>
      </c>
      <c r="C16614">
        <v>2025</v>
      </c>
      <c r="D16614" t="s">
        <v>58</v>
      </c>
      <c r="E16614" t="s">
        <v>45</v>
      </c>
      <c r="F16614" t="s">
        <v>46</v>
      </c>
      <c r="G16614" t="s">
        <v>270</v>
      </c>
      <c r="H16614" t="s">
        <v>1008</v>
      </c>
      <c r="I16614" t="s">
        <v>686</v>
      </c>
      <c r="J16614" s="3">
        <v>450719</v>
      </c>
    </row>
    <row r="16615" spans="1:10" hidden="1" x14ac:dyDescent="0.25">
      <c r="A16615" t="s">
        <v>131</v>
      </c>
      <c r="B16615" t="s">
        <v>128</v>
      </c>
      <c r="C16615">
        <v>2025</v>
      </c>
      <c r="D16615" t="s">
        <v>58</v>
      </c>
      <c r="E16615" t="s">
        <v>45</v>
      </c>
      <c r="F16615" t="s">
        <v>46</v>
      </c>
      <c r="G16615" t="s">
        <v>270</v>
      </c>
      <c r="H16615" t="s">
        <v>1008</v>
      </c>
      <c r="I16615" t="s">
        <v>562</v>
      </c>
      <c r="J16615" s="3">
        <v>1900000</v>
      </c>
    </row>
    <row r="16616" spans="1:10" hidden="1" x14ac:dyDescent="0.25">
      <c r="A16616" t="s">
        <v>131</v>
      </c>
      <c r="B16616" t="s">
        <v>128</v>
      </c>
      <c r="C16616">
        <v>2025</v>
      </c>
      <c r="D16616" t="s">
        <v>58</v>
      </c>
      <c r="E16616" t="s">
        <v>45</v>
      </c>
      <c r="F16616" t="s">
        <v>46</v>
      </c>
      <c r="G16616" t="s">
        <v>270</v>
      </c>
      <c r="H16616" t="s">
        <v>1008</v>
      </c>
      <c r="I16616" t="s">
        <v>576</v>
      </c>
      <c r="J16616" s="3">
        <v>3303073</v>
      </c>
    </row>
    <row r="16617" spans="1:10" hidden="1" x14ac:dyDescent="0.25">
      <c r="A16617" t="s">
        <v>131</v>
      </c>
      <c r="B16617" t="s">
        <v>128</v>
      </c>
      <c r="C16617">
        <v>2025</v>
      </c>
      <c r="D16617" t="s">
        <v>58</v>
      </c>
      <c r="E16617" t="s">
        <v>45</v>
      </c>
      <c r="F16617" t="s">
        <v>46</v>
      </c>
      <c r="G16617" t="s">
        <v>253</v>
      </c>
      <c r="H16617" t="s">
        <v>266</v>
      </c>
      <c r="I16617" s="90" t="s">
        <v>1010</v>
      </c>
      <c r="J16617" s="3">
        <v>257143</v>
      </c>
    </row>
    <row r="16618" spans="1:10" hidden="1" x14ac:dyDescent="0.25">
      <c r="A16618" t="s">
        <v>131</v>
      </c>
      <c r="B16618" t="s">
        <v>128</v>
      </c>
      <c r="C16618">
        <v>2025</v>
      </c>
      <c r="D16618" t="s">
        <v>58</v>
      </c>
      <c r="E16618" t="s">
        <v>45</v>
      </c>
      <c r="F16618" t="s">
        <v>46</v>
      </c>
      <c r="G16618" t="s">
        <v>253</v>
      </c>
      <c r="H16618" t="s">
        <v>266</v>
      </c>
      <c r="I16618" s="90" t="s">
        <v>1048</v>
      </c>
      <c r="J16618" s="3">
        <v>85000</v>
      </c>
    </row>
    <row r="16619" spans="1:10" hidden="1" x14ac:dyDescent="0.25">
      <c r="A16619" t="s">
        <v>131</v>
      </c>
      <c r="B16619" t="s">
        <v>128</v>
      </c>
      <c r="C16619">
        <v>2025</v>
      </c>
      <c r="D16619" t="s">
        <v>58</v>
      </c>
      <c r="E16619" t="s">
        <v>45</v>
      </c>
      <c r="F16619" t="s">
        <v>46</v>
      </c>
      <c r="G16619" t="s">
        <v>253</v>
      </c>
      <c r="H16619" t="s">
        <v>266</v>
      </c>
      <c r="I16619" s="90" t="s">
        <v>661</v>
      </c>
      <c r="J16619" s="3">
        <v>800000</v>
      </c>
    </row>
    <row r="16620" spans="1:10" hidden="1" x14ac:dyDescent="0.25">
      <c r="A16620" t="s">
        <v>131</v>
      </c>
      <c r="B16620" t="s">
        <v>128</v>
      </c>
      <c r="C16620">
        <v>2025</v>
      </c>
      <c r="D16620" t="s">
        <v>58</v>
      </c>
      <c r="E16620" t="s">
        <v>45</v>
      </c>
      <c r="F16620" t="s">
        <v>46</v>
      </c>
      <c r="G16620" t="s">
        <v>253</v>
      </c>
      <c r="H16620" t="s">
        <v>744</v>
      </c>
      <c r="I16620" s="90" t="s">
        <v>808</v>
      </c>
      <c r="J16620" s="3">
        <v>2478944</v>
      </c>
    </row>
    <row r="16621" spans="1:10" hidden="1" x14ac:dyDescent="0.25">
      <c r="A16621" t="s">
        <v>131</v>
      </c>
      <c r="B16621" t="s">
        <v>128</v>
      </c>
      <c r="C16621">
        <v>2025</v>
      </c>
      <c r="D16621" t="s">
        <v>58</v>
      </c>
      <c r="E16621" t="s">
        <v>45</v>
      </c>
      <c r="F16621" t="s">
        <v>46</v>
      </c>
      <c r="G16621" t="s">
        <v>253</v>
      </c>
      <c r="H16621" t="s">
        <v>744</v>
      </c>
      <c r="I16621" s="90" t="s">
        <v>1049</v>
      </c>
      <c r="J16621" s="3">
        <v>3100000</v>
      </c>
    </row>
    <row r="16622" spans="1:10" hidden="1" x14ac:dyDescent="0.25">
      <c r="A16622" t="s">
        <v>131</v>
      </c>
      <c r="B16622" t="s">
        <v>128</v>
      </c>
      <c r="C16622">
        <v>2025</v>
      </c>
      <c r="D16622" t="s">
        <v>58</v>
      </c>
      <c r="E16622" t="s">
        <v>45</v>
      </c>
      <c r="F16622" t="s">
        <v>46</v>
      </c>
      <c r="G16622" t="s">
        <v>1011</v>
      </c>
      <c r="H16622" t="s">
        <v>299</v>
      </c>
      <c r="I16622" t="s">
        <v>1026</v>
      </c>
    </row>
    <row r="16623" spans="1:10" hidden="1" x14ac:dyDescent="0.25">
      <c r="A16623" t="s">
        <v>131</v>
      </c>
      <c r="B16623" t="s">
        <v>128</v>
      </c>
      <c r="C16623">
        <v>2025</v>
      </c>
      <c r="D16623" t="s">
        <v>58</v>
      </c>
      <c r="E16623" t="s">
        <v>45</v>
      </c>
      <c r="F16623" t="s">
        <v>46</v>
      </c>
      <c r="G16623" t="s">
        <v>1011</v>
      </c>
      <c r="H16623" t="s">
        <v>299</v>
      </c>
      <c r="I16623" t="s">
        <v>1032</v>
      </c>
      <c r="J16623" s="3">
        <v>184874</v>
      </c>
    </row>
    <row r="16624" spans="1:10" hidden="1" x14ac:dyDescent="0.25">
      <c r="A16624" t="s">
        <v>131</v>
      </c>
      <c r="B16624" t="s">
        <v>128</v>
      </c>
      <c r="C16624">
        <v>2025</v>
      </c>
      <c r="D16624" t="s">
        <v>58</v>
      </c>
      <c r="E16624" t="s">
        <v>45</v>
      </c>
      <c r="F16624" t="s">
        <v>46</v>
      </c>
      <c r="G16624" t="s">
        <v>1011</v>
      </c>
      <c r="H16624" t="s">
        <v>299</v>
      </c>
      <c r="I16624" t="s">
        <v>860</v>
      </c>
    </row>
    <row r="16625" spans="1:10" hidden="1" x14ac:dyDescent="0.25">
      <c r="A16625" t="s">
        <v>131</v>
      </c>
      <c r="B16625" t="s">
        <v>128</v>
      </c>
      <c r="C16625">
        <v>2025</v>
      </c>
      <c r="D16625" t="s">
        <v>58</v>
      </c>
      <c r="E16625" t="s">
        <v>45</v>
      </c>
      <c r="F16625" t="s">
        <v>46</v>
      </c>
      <c r="G16625" t="s">
        <v>1011</v>
      </c>
      <c r="H16625" t="s">
        <v>245</v>
      </c>
      <c r="I16625" t="s">
        <v>614</v>
      </c>
      <c r="J16625" s="3">
        <v>2155688</v>
      </c>
    </row>
    <row r="16626" spans="1:10" hidden="1" x14ac:dyDescent="0.25">
      <c r="A16626" t="s">
        <v>131</v>
      </c>
      <c r="B16626" t="s">
        <v>128</v>
      </c>
      <c r="C16626">
        <v>2025</v>
      </c>
      <c r="D16626" t="s">
        <v>58</v>
      </c>
      <c r="E16626" t="s">
        <v>45</v>
      </c>
      <c r="F16626" t="s">
        <v>46</v>
      </c>
      <c r="G16626" t="s">
        <v>527</v>
      </c>
      <c r="H16626" t="s">
        <v>525</v>
      </c>
      <c r="I16626" t="s">
        <v>526</v>
      </c>
      <c r="J16626" s="10">
        <v>77283</v>
      </c>
    </row>
    <row r="16627" spans="1:10" hidden="1" x14ac:dyDescent="0.25">
      <c r="A16627" t="s">
        <v>131</v>
      </c>
      <c r="B16627" t="s">
        <v>128</v>
      </c>
      <c r="C16627">
        <v>2025</v>
      </c>
      <c r="D16627" t="s">
        <v>58</v>
      </c>
      <c r="E16627" t="s">
        <v>45</v>
      </c>
      <c r="F16627" t="s">
        <v>46</v>
      </c>
      <c r="G16627" t="s">
        <v>527</v>
      </c>
      <c r="H16627" t="s">
        <v>484</v>
      </c>
      <c r="I16627" t="s">
        <v>526</v>
      </c>
      <c r="J16627" s="10">
        <v>485083.58</v>
      </c>
    </row>
    <row r="16628" spans="1:10" hidden="1" x14ac:dyDescent="0.25">
      <c r="A16628" t="s">
        <v>131</v>
      </c>
      <c r="B16628" t="s">
        <v>128</v>
      </c>
      <c r="C16628">
        <v>2025</v>
      </c>
      <c r="D16628" t="s">
        <v>58</v>
      </c>
      <c r="E16628" t="s">
        <v>45</v>
      </c>
      <c r="F16628" t="s">
        <v>46</v>
      </c>
      <c r="G16628" t="s">
        <v>1012</v>
      </c>
      <c r="H16628" t="s">
        <v>246</v>
      </c>
      <c r="I16628" t="s">
        <v>388</v>
      </c>
      <c r="J16628" s="3">
        <v>2811022</v>
      </c>
    </row>
    <row r="16629" spans="1:10" hidden="1" x14ac:dyDescent="0.25">
      <c r="A16629" t="s">
        <v>131</v>
      </c>
      <c r="B16629" t="s">
        <v>128</v>
      </c>
      <c r="C16629">
        <v>2025</v>
      </c>
      <c r="D16629" t="s">
        <v>58</v>
      </c>
      <c r="E16629" t="s">
        <v>45</v>
      </c>
      <c r="F16629" t="s">
        <v>46</v>
      </c>
      <c r="G16629" t="s">
        <v>1012</v>
      </c>
      <c r="H16629" t="s">
        <v>246</v>
      </c>
      <c r="I16629" t="s">
        <v>505</v>
      </c>
      <c r="J16629" s="3">
        <v>210900</v>
      </c>
    </row>
    <row r="16630" spans="1:10" hidden="1" x14ac:dyDescent="0.25">
      <c r="A16630" t="s">
        <v>131</v>
      </c>
      <c r="B16630" t="s">
        <v>128</v>
      </c>
      <c r="C16630">
        <v>2025</v>
      </c>
      <c r="D16630" t="s">
        <v>58</v>
      </c>
      <c r="E16630" t="s">
        <v>45</v>
      </c>
      <c r="F16630" t="s">
        <v>46</v>
      </c>
      <c r="G16630" t="s">
        <v>1012</v>
      </c>
      <c r="H16630" t="s">
        <v>246</v>
      </c>
      <c r="I16630" t="s">
        <v>615</v>
      </c>
      <c r="J16630" s="3">
        <v>987379.58</v>
      </c>
    </row>
    <row r="16631" spans="1:10" hidden="1" x14ac:dyDescent="0.25">
      <c r="A16631" t="s">
        <v>131</v>
      </c>
      <c r="B16631" t="s">
        <v>128</v>
      </c>
      <c r="C16631">
        <v>2025</v>
      </c>
      <c r="D16631" t="s">
        <v>58</v>
      </c>
      <c r="E16631" t="s">
        <v>45</v>
      </c>
      <c r="F16631" t="s">
        <v>46</v>
      </c>
      <c r="G16631" t="s">
        <v>1012</v>
      </c>
      <c r="H16631" t="s">
        <v>246</v>
      </c>
      <c r="I16631" t="s">
        <v>746</v>
      </c>
      <c r="J16631" s="3">
        <v>77893</v>
      </c>
    </row>
    <row r="16632" spans="1:10" hidden="1" x14ac:dyDescent="0.25">
      <c r="A16632" t="s">
        <v>131</v>
      </c>
      <c r="B16632" t="s">
        <v>128</v>
      </c>
      <c r="C16632">
        <v>2025</v>
      </c>
      <c r="D16632" t="s">
        <v>58</v>
      </c>
      <c r="E16632" t="s">
        <v>45</v>
      </c>
      <c r="F16632" t="s">
        <v>46</v>
      </c>
      <c r="G16632" t="s">
        <v>1012</v>
      </c>
      <c r="H16632" t="s">
        <v>669</v>
      </c>
      <c r="I16632" s="90" t="s">
        <v>1044</v>
      </c>
      <c r="J16632" s="3">
        <v>2255017.8199999998</v>
      </c>
    </row>
    <row r="16633" spans="1:10" hidden="1" x14ac:dyDescent="0.25">
      <c r="A16633" t="s">
        <v>131</v>
      </c>
      <c r="B16633" t="s">
        <v>128</v>
      </c>
      <c r="C16633">
        <v>2025</v>
      </c>
      <c r="D16633" t="s">
        <v>58</v>
      </c>
      <c r="E16633" t="s">
        <v>45</v>
      </c>
      <c r="F16633" t="s">
        <v>46</v>
      </c>
      <c r="G16633" t="s">
        <v>1012</v>
      </c>
      <c r="H16633" t="s">
        <v>669</v>
      </c>
      <c r="I16633" s="90" t="s">
        <v>1050</v>
      </c>
      <c r="J16633" s="3">
        <v>212476.2</v>
      </c>
    </row>
    <row r="16634" spans="1:10" hidden="1" x14ac:dyDescent="0.25">
      <c r="A16634" t="s">
        <v>131</v>
      </c>
      <c r="B16634" t="s">
        <v>128</v>
      </c>
      <c r="C16634">
        <v>2025</v>
      </c>
      <c r="D16634" t="s">
        <v>58</v>
      </c>
      <c r="E16634" t="s">
        <v>45</v>
      </c>
      <c r="F16634" t="s">
        <v>46</v>
      </c>
      <c r="G16634" t="s">
        <v>1012</v>
      </c>
      <c r="H16634" t="s">
        <v>247</v>
      </c>
      <c r="I16634" s="90" t="s">
        <v>544</v>
      </c>
      <c r="J16634" s="3">
        <v>195458.42</v>
      </c>
    </row>
    <row r="16635" spans="1:10" hidden="1" x14ac:dyDescent="0.25">
      <c r="A16635" t="s">
        <v>131</v>
      </c>
      <c r="B16635" t="s">
        <v>128</v>
      </c>
      <c r="C16635">
        <v>2025</v>
      </c>
      <c r="D16635" t="s">
        <v>58</v>
      </c>
      <c r="E16635" t="s">
        <v>45</v>
      </c>
      <c r="F16635" t="s">
        <v>46</v>
      </c>
      <c r="G16635" t="s">
        <v>1012</v>
      </c>
      <c r="H16635" t="s">
        <v>247</v>
      </c>
      <c r="I16635" t="s">
        <v>509</v>
      </c>
    </row>
    <row r="16636" spans="1:10" hidden="1" x14ac:dyDescent="0.25">
      <c r="A16636" t="s">
        <v>131</v>
      </c>
      <c r="B16636" t="s">
        <v>128</v>
      </c>
      <c r="C16636">
        <v>2025</v>
      </c>
      <c r="D16636" t="s">
        <v>58</v>
      </c>
      <c r="E16636" t="s">
        <v>45</v>
      </c>
      <c r="F16636" t="s">
        <v>46</v>
      </c>
      <c r="G16636" t="s">
        <v>1012</v>
      </c>
      <c r="H16636" t="s">
        <v>248</v>
      </c>
      <c r="I16636" t="s">
        <v>404</v>
      </c>
      <c r="J16636" s="3">
        <v>7563</v>
      </c>
    </row>
    <row r="16637" spans="1:10" hidden="1" x14ac:dyDescent="0.25">
      <c r="A16637" t="s">
        <v>131</v>
      </c>
      <c r="B16637" t="s">
        <v>128</v>
      </c>
      <c r="C16637">
        <v>2025</v>
      </c>
      <c r="D16637" t="s">
        <v>58</v>
      </c>
      <c r="E16637" t="s">
        <v>45</v>
      </c>
      <c r="F16637" t="s">
        <v>46</v>
      </c>
      <c r="G16637" t="s">
        <v>1012</v>
      </c>
      <c r="H16637" t="s">
        <v>248</v>
      </c>
      <c r="I16637" s="90" t="s">
        <v>1050</v>
      </c>
      <c r="J16637" s="3">
        <v>8403</v>
      </c>
    </row>
    <row r="16638" spans="1:10" hidden="1" x14ac:dyDescent="0.25">
      <c r="A16638" t="s">
        <v>131</v>
      </c>
      <c r="B16638" t="s">
        <v>128</v>
      </c>
      <c r="C16638">
        <v>2025</v>
      </c>
      <c r="D16638" t="s">
        <v>58</v>
      </c>
      <c r="E16638" t="s">
        <v>45</v>
      </c>
      <c r="F16638" t="s">
        <v>46</v>
      </c>
      <c r="G16638" t="s">
        <v>1012</v>
      </c>
      <c r="H16638" t="s">
        <v>248</v>
      </c>
      <c r="I16638" s="90" t="s">
        <v>1051</v>
      </c>
      <c r="J16638" s="3">
        <v>42000</v>
      </c>
    </row>
    <row r="16639" spans="1:10" hidden="1" x14ac:dyDescent="0.25">
      <c r="A16639" t="s">
        <v>131</v>
      </c>
      <c r="B16639" t="s">
        <v>128</v>
      </c>
      <c r="C16639">
        <v>2025</v>
      </c>
      <c r="D16639" t="s">
        <v>58</v>
      </c>
      <c r="E16639" t="s">
        <v>45</v>
      </c>
      <c r="F16639" t="s">
        <v>46</v>
      </c>
      <c r="G16639" t="s">
        <v>1012</v>
      </c>
      <c r="H16639" t="s">
        <v>249</v>
      </c>
      <c r="I16639" t="s">
        <v>471</v>
      </c>
    </row>
    <row r="16640" spans="1:10" hidden="1" x14ac:dyDescent="0.25">
      <c r="A16640" t="s">
        <v>131</v>
      </c>
      <c r="B16640" t="s">
        <v>128</v>
      </c>
      <c r="C16640">
        <v>2025</v>
      </c>
      <c r="D16640" t="s">
        <v>58</v>
      </c>
      <c r="E16640" t="s">
        <v>45</v>
      </c>
      <c r="F16640" t="s">
        <v>46</v>
      </c>
      <c r="G16640" t="s">
        <v>1012</v>
      </c>
      <c r="H16640" t="s">
        <v>333</v>
      </c>
      <c r="I16640" t="s">
        <v>617</v>
      </c>
      <c r="J16640" s="3">
        <v>100000</v>
      </c>
    </row>
    <row r="16641" spans="1:10" hidden="1" x14ac:dyDescent="0.25">
      <c r="A16641" t="s">
        <v>131</v>
      </c>
      <c r="B16641" t="s">
        <v>128</v>
      </c>
      <c r="C16641">
        <v>2025</v>
      </c>
      <c r="D16641" t="s">
        <v>58</v>
      </c>
      <c r="E16641" t="s">
        <v>45</v>
      </c>
      <c r="F16641" t="s">
        <v>46</v>
      </c>
      <c r="G16641" t="s">
        <v>1012</v>
      </c>
      <c r="H16641" t="s">
        <v>333</v>
      </c>
      <c r="I16641" t="s">
        <v>1033</v>
      </c>
    </row>
    <row r="16642" spans="1:10" hidden="1" x14ac:dyDescent="0.25">
      <c r="A16642" t="s">
        <v>131</v>
      </c>
      <c r="B16642" t="s">
        <v>128</v>
      </c>
      <c r="C16642">
        <v>2025</v>
      </c>
      <c r="D16642" t="s">
        <v>58</v>
      </c>
      <c r="E16642" t="s">
        <v>45</v>
      </c>
      <c r="F16642" t="s">
        <v>46</v>
      </c>
      <c r="G16642" t="s">
        <v>1012</v>
      </c>
      <c r="H16642" t="s">
        <v>333</v>
      </c>
      <c r="I16642" t="s">
        <v>851</v>
      </c>
    </row>
    <row r="16643" spans="1:10" hidden="1" x14ac:dyDescent="0.25">
      <c r="A16643" t="s">
        <v>131</v>
      </c>
      <c r="B16643" t="s">
        <v>128</v>
      </c>
      <c r="C16643">
        <v>2025</v>
      </c>
      <c r="D16643" t="s">
        <v>58</v>
      </c>
      <c r="E16643" t="s">
        <v>45</v>
      </c>
      <c r="F16643" t="s">
        <v>46</v>
      </c>
      <c r="G16643" t="s">
        <v>1012</v>
      </c>
      <c r="H16643" t="s">
        <v>333</v>
      </c>
      <c r="I16643" t="s">
        <v>674</v>
      </c>
      <c r="J16643" s="3">
        <v>660000</v>
      </c>
    </row>
    <row r="16644" spans="1:10" hidden="1" x14ac:dyDescent="0.25">
      <c r="A16644" t="s">
        <v>131</v>
      </c>
      <c r="B16644" t="s">
        <v>128</v>
      </c>
      <c r="C16644">
        <v>2025</v>
      </c>
      <c r="D16644" t="s">
        <v>58</v>
      </c>
      <c r="E16644" t="s">
        <v>45</v>
      </c>
      <c r="F16644" t="s">
        <v>46</v>
      </c>
      <c r="G16644" t="s">
        <v>1012</v>
      </c>
      <c r="H16644" t="s">
        <v>250</v>
      </c>
      <c r="I16644" t="s">
        <v>1001</v>
      </c>
    </row>
    <row r="16645" spans="1:10" hidden="1" x14ac:dyDescent="0.25">
      <c r="A16645" t="s">
        <v>131</v>
      </c>
      <c r="B16645" t="s">
        <v>128</v>
      </c>
      <c r="C16645">
        <v>2025</v>
      </c>
      <c r="D16645" t="s">
        <v>58</v>
      </c>
      <c r="E16645" t="s">
        <v>45</v>
      </c>
      <c r="F16645" t="s">
        <v>46</v>
      </c>
      <c r="G16645" t="s">
        <v>1012</v>
      </c>
      <c r="H16645" t="s">
        <v>250</v>
      </c>
      <c r="I16645" s="90" t="s">
        <v>425</v>
      </c>
      <c r="J16645" s="3">
        <v>123611</v>
      </c>
    </row>
    <row r="16646" spans="1:10" hidden="1" x14ac:dyDescent="0.25">
      <c r="A16646" t="s">
        <v>131</v>
      </c>
      <c r="B16646" t="s">
        <v>128</v>
      </c>
      <c r="C16646">
        <v>2025</v>
      </c>
      <c r="D16646" t="s">
        <v>58</v>
      </c>
      <c r="E16646" t="s">
        <v>45</v>
      </c>
      <c r="F16646" t="s">
        <v>46</v>
      </c>
      <c r="G16646" t="s">
        <v>1012</v>
      </c>
      <c r="H16646" t="s">
        <v>250</v>
      </c>
      <c r="I16646" s="90" t="s">
        <v>809</v>
      </c>
      <c r="J16646" s="3">
        <v>110000</v>
      </c>
    </row>
    <row r="16647" spans="1:10" hidden="1" x14ac:dyDescent="0.25">
      <c r="A16647" t="s">
        <v>131</v>
      </c>
      <c r="B16647" t="s">
        <v>128</v>
      </c>
      <c r="C16647">
        <v>2025</v>
      </c>
      <c r="D16647" t="s">
        <v>58</v>
      </c>
      <c r="E16647" t="s">
        <v>45</v>
      </c>
      <c r="F16647" t="s">
        <v>46</v>
      </c>
      <c r="G16647" t="s">
        <v>1012</v>
      </c>
      <c r="H16647" t="s">
        <v>250</v>
      </c>
      <c r="I16647" t="s">
        <v>600</v>
      </c>
    </row>
    <row r="16648" spans="1:10" hidden="1" x14ac:dyDescent="0.25">
      <c r="A16648" t="s">
        <v>131</v>
      </c>
      <c r="B16648" t="s">
        <v>128</v>
      </c>
      <c r="C16648">
        <v>2025</v>
      </c>
      <c r="D16648" t="s">
        <v>58</v>
      </c>
      <c r="E16648" t="s">
        <v>45</v>
      </c>
      <c r="F16648" t="s">
        <v>46</v>
      </c>
      <c r="G16648" t="s">
        <v>1012</v>
      </c>
      <c r="H16648" t="s">
        <v>250</v>
      </c>
      <c r="I16648" t="s">
        <v>793</v>
      </c>
    </row>
    <row r="16649" spans="1:10" hidden="1" x14ac:dyDescent="0.25">
      <c r="A16649" t="s">
        <v>131</v>
      </c>
      <c r="B16649" t="s">
        <v>128</v>
      </c>
      <c r="C16649">
        <v>2025</v>
      </c>
      <c r="D16649" t="s">
        <v>58</v>
      </c>
      <c r="E16649" t="s">
        <v>45</v>
      </c>
      <c r="F16649" t="s">
        <v>46</v>
      </c>
      <c r="G16649" t="s">
        <v>1012</v>
      </c>
      <c r="H16649" t="s">
        <v>250</v>
      </c>
      <c r="I16649" t="s">
        <v>740</v>
      </c>
      <c r="J16649" s="3">
        <v>163888.89000000001</v>
      </c>
    </row>
    <row r="16650" spans="1:10" hidden="1" x14ac:dyDescent="0.25">
      <c r="A16650" t="s">
        <v>131</v>
      </c>
      <c r="B16650" t="s">
        <v>128</v>
      </c>
      <c r="C16650">
        <v>2025</v>
      </c>
      <c r="D16650" t="s">
        <v>58</v>
      </c>
      <c r="E16650" t="s">
        <v>45</v>
      </c>
      <c r="F16650" t="s">
        <v>46</v>
      </c>
      <c r="G16650" t="s">
        <v>1012</v>
      </c>
      <c r="H16650" t="s">
        <v>250</v>
      </c>
      <c r="I16650" t="s">
        <v>863</v>
      </c>
    </row>
    <row r="16651" spans="1:10" hidden="1" x14ac:dyDescent="0.25">
      <c r="A16651" t="s">
        <v>131</v>
      </c>
      <c r="B16651" t="s">
        <v>128</v>
      </c>
      <c r="C16651">
        <v>2025</v>
      </c>
      <c r="D16651" t="s">
        <v>58</v>
      </c>
      <c r="E16651" t="s">
        <v>45</v>
      </c>
      <c r="F16651" t="s">
        <v>46</v>
      </c>
      <c r="G16651" t="s">
        <v>1012</v>
      </c>
      <c r="H16651" t="s">
        <v>250</v>
      </c>
      <c r="I16651" t="s">
        <v>856</v>
      </c>
      <c r="J16651" s="3">
        <v>173611</v>
      </c>
    </row>
    <row r="16652" spans="1:10" hidden="1" x14ac:dyDescent="0.25">
      <c r="A16652" t="s">
        <v>131</v>
      </c>
      <c r="B16652" t="s">
        <v>128</v>
      </c>
      <c r="C16652">
        <v>2025</v>
      </c>
      <c r="D16652" t="s">
        <v>58</v>
      </c>
      <c r="E16652" t="s">
        <v>45</v>
      </c>
      <c r="F16652" t="s">
        <v>46</v>
      </c>
      <c r="G16652" t="s">
        <v>1012</v>
      </c>
      <c r="H16652" t="s">
        <v>250</v>
      </c>
      <c r="I16652" s="90" t="s">
        <v>989</v>
      </c>
      <c r="J16652" s="3">
        <v>26050.42</v>
      </c>
    </row>
    <row r="16653" spans="1:10" hidden="1" x14ac:dyDescent="0.25">
      <c r="A16653" t="s">
        <v>131</v>
      </c>
      <c r="B16653" t="s">
        <v>128</v>
      </c>
      <c r="C16653">
        <v>2025</v>
      </c>
      <c r="D16653" t="s">
        <v>58</v>
      </c>
      <c r="E16653" t="s">
        <v>45</v>
      </c>
      <c r="F16653" t="s">
        <v>46</v>
      </c>
      <c r="G16653" t="s">
        <v>1012</v>
      </c>
      <c r="H16653" t="s">
        <v>250</v>
      </c>
      <c r="I16653" s="90" t="s">
        <v>1052</v>
      </c>
      <c r="J16653" s="3">
        <v>3300000</v>
      </c>
    </row>
    <row r="16654" spans="1:10" hidden="1" x14ac:dyDescent="0.25">
      <c r="A16654" t="s">
        <v>131</v>
      </c>
      <c r="B16654" t="s">
        <v>128</v>
      </c>
      <c r="C16654">
        <v>2025</v>
      </c>
      <c r="D16654" t="s">
        <v>58</v>
      </c>
      <c r="E16654" t="s">
        <v>45</v>
      </c>
      <c r="F16654" t="s">
        <v>46</v>
      </c>
      <c r="G16654" t="s">
        <v>1012</v>
      </c>
      <c r="H16654" t="s">
        <v>250</v>
      </c>
      <c r="I16654" s="90" t="s">
        <v>1042</v>
      </c>
      <c r="J16654" s="3">
        <v>116711</v>
      </c>
    </row>
    <row r="16655" spans="1:10" hidden="1" x14ac:dyDescent="0.25">
      <c r="A16655" t="s">
        <v>131</v>
      </c>
      <c r="B16655" t="s">
        <v>128</v>
      </c>
      <c r="C16655">
        <v>2025</v>
      </c>
      <c r="D16655" t="s">
        <v>58</v>
      </c>
      <c r="E16655" t="s">
        <v>45</v>
      </c>
      <c r="F16655" t="s">
        <v>46</v>
      </c>
      <c r="G16655" t="s">
        <v>1012</v>
      </c>
      <c r="H16655" t="s">
        <v>250</v>
      </c>
      <c r="I16655" s="90" t="s">
        <v>1043</v>
      </c>
      <c r="J16655" s="3">
        <v>68982</v>
      </c>
    </row>
    <row r="16656" spans="1:10" hidden="1" x14ac:dyDescent="0.25">
      <c r="A16656" t="s">
        <v>131</v>
      </c>
      <c r="B16656" t="s">
        <v>128</v>
      </c>
      <c r="C16656">
        <v>2025</v>
      </c>
      <c r="D16656" t="s">
        <v>58</v>
      </c>
      <c r="E16656" t="s">
        <v>45</v>
      </c>
      <c r="F16656" t="s">
        <v>46</v>
      </c>
      <c r="G16656" t="s">
        <v>1012</v>
      </c>
      <c r="H16656" t="s">
        <v>250</v>
      </c>
      <c r="I16656" s="90" t="s">
        <v>1041</v>
      </c>
      <c r="J16656" s="3">
        <v>328981.06</v>
      </c>
    </row>
    <row r="16657" spans="1:10" hidden="1" x14ac:dyDescent="0.25">
      <c r="A16657" t="s">
        <v>131</v>
      </c>
      <c r="B16657" t="s">
        <v>128</v>
      </c>
      <c r="C16657">
        <v>2025</v>
      </c>
      <c r="D16657" t="s">
        <v>58</v>
      </c>
      <c r="E16657" t="s">
        <v>45</v>
      </c>
      <c r="F16657" t="s">
        <v>46</v>
      </c>
      <c r="G16657" t="s">
        <v>1012</v>
      </c>
      <c r="H16657" t="s">
        <v>250</v>
      </c>
      <c r="I16657" s="90" t="s">
        <v>1053</v>
      </c>
      <c r="J16657" s="3">
        <v>314790.75</v>
      </c>
    </row>
    <row r="16658" spans="1:10" hidden="1" x14ac:dyDescent="0.25">
      <c r="A16658" t="s">
        <v>131</v>
      </c>
      <c r="B16658" t="s">
        <v>128</v>
      </c>
      <c r="C16658">
        <v>2025</v>
      </c>
      <c r="D16658" t="s">
        <v>58</v>
      </c>
      <c r="E16658" t="s">
        <v>45</v>
      </c>
      <c r="F16658" t="s">
        <v>46</v>
      </c>
      <c r="G16658" t="s">
        <v>1012</v>
      </c>
      <c r="H16658" t="s">
        <v>250</v>
      </c>
      <c r="I16658" s="90" t="s">
        <v>1045</v>
      </c>
      <c r="J16658" s="3">
        <v>187037.04</v>
      </c>
    </row>
    <row r="16659" spans="1:10" hidden="1" x14ac:dyDescent="0.25">
      <c r="A16659" t="s">
        <v>131</v>
      </c>
      <c r="B16659" t="s">
        <v>128</v>
      </c>
      <c r="C16659">
        <v>2025</v>
      </c>
      <c r="D16659" t="s">
        <v>58</v>
      </c>
      <c r="E16659" t="s">
        <v>45</v>
      </c>
      <c r="F16659" t="s">
        <v>46</v>
      </c>
      <c r="G16659" t="s">
        <v>1012</v>
      </c>
      <c r="H16659" t="s">
        <v>250</v>
      </c>
      <c r="I16659" t="s">
        <v>989</v>
      </c>
    </row>
    <row r="16660" spans="1:10" hidden="1" x14ac:dyDescent="0.25">
      <c r="A16660" t="s">
        <v>131</v>
      </c>
      <c r="B16660" t="s">
        <v>128</v>
      </c>
      <c r="C16660">
        <v>2025</v>
      </c>
      <c r="D16660" t="s">
        <v>58</v>
      </c>
      <c r="E16660" t="s">
        <v>45</v>
      </c>
      <c r="F16660" t="s">
        <v>46</v>
      </c>
      <c r="G16660" t="s">
        <v>1012</v>
      </c>
      <c r="H16660" t="s">
        <v>250</v>
      </c>
      <c r="I16660" t="s">
        <v>1014</v>
      </c>
    </row>
    <row r="16661" spans="1:10" hidden="1" x14ac:dyDescent="0.25">
      <c r="A16661" t="s">
        <v>131</v>
      </c>
      <c r="B16661" t="s">
        <v>128</v>
      </c>
      <c r="C16661">
        <v>2025</v>
      </c>
      <c r="D16661" t="s">
        <v>58</v>
      </c>
      <c r="E16661" t="s">
        <v>45</v>
      </c>
      <c r="F16661" t="s">
        <v>46</v>
      </c>
      <c r="G16661" t="s">
        <v>1012</v>
      </c>
      <c r="H16661" t="s">
        <v>250</v>
      </c>
      <c r="I16661" t="s">
        <v>990</v>
      </c>
    </row>
    <row r="16662" spans="1:10" hidden="1" x14ac:dyDescent="0.25">
      <c r="A16662" t="s">
        <v>131</v>
      </c>
      <c r="B16662" t="s">
        <v>128</v>
      </c>
      <c r="C16662">
        <v>2025</v>
      </c>
      <c r="D16662" t="s">
        <v>58</v>
      </c>
      <c r="E16662" t="s">
        <v>45</v>
      </c>
      <c r="F16662" t="s">
        <v>46</v>
      </c>
      <c r="G16662" t="s">
        <v>1012</v>
      </c>
      <c r="H16662" t="s">
        <v>250</v>
      </c>
      <c r="I16662" t="s">
        <v>1017</v>
      </c>
    </row>
    <row r="16663" spans="1:10" hidden="1" x14ac:dyDescent="0.25">
      <c r="A16663" t="s">
        <v>131</v>
      </c>
      <c r="B16663" t="s">
        <v>128</v>
      </c>
      <c r="C16663">
        <v>2025</v>
      </c>
      <c r="D16663" t="s">
        <v>58</v>
      </c>
      <c r="E16663" t="s">
        <v>45</v>
      </c>
      <c r="F16663" t="s">
        <v>46</v>
      </c>
      <c r="G16663" t="s">
        <v>1012</v>
      </c>
      <c r="H16663" t="s">
        <v>250</v>
      </c>
      <c r="I16663" t="s">
        <v>995</v>
      </c>
    </row>
    <row r="16664" spans="1:10" hidden="1" x14ac:dyDescent="0.25">
      <c r="A16664" t="s">
        <v>131</v>
      </c>
      <c r="B16664" t="s">
        <v>128</v>
      </c>
      <c r="C16664">
        <v>2025</v>
      </c>
      <c r="D16664" t="s">
        <v>58</v>
      </c>
      <c r="E16664" t="s">
        <v>45</v>
      </c>
      <c r="F16664" t="s">
        <v>46</v>
      </c>
      <c r="G16664" t="s">
        <v>1012</v>
      </c>
      <c r="H16664" t="s">
        <v>250</v>
      </c>
      <c r="I16664" t="s">
        <v>1018</v>
      </c>
    </row>
    <row r="16665" spans="1:10" hidden="1" x14ac:dyDescent="0.25">
      <c r="A16665" t="s">
        <v>131</v>
      </c>
      <c r="B16665" t="s">
        <v>128</v>
      </c>
      <c r="C16665">
        <v>2025</v>
      </c>
      <c r="D16665" t="s">
        <v>58</v>
      </c>
      <c r="E16665" t="s">
        <v>45</v>
      </c>
      <c r="F16665" t="s">
        <v>46</v>
      </c>
      <c r="G16665" t="s">
        <v>1012</v>
      </c>
      <c r="H16665" t="s">
        <v>250</v>
      </c>
      <c r="I16665" t="s">
        <v>996</v>
      </c>
    </row>
    <row r="16666" spans="1:10" hidden="1" x14ac:dyDescent="0.25">
      <c r="A16666" t="s">
        <v>131</v>
      </c>
      <c r="B16666" t="s">
        <v>128</v>
      </c>
      <c r="C16666">
        <v>2025</v>
      </c>
      <c r="D16666" t="s">
        <v>58</v>
      </c>
      <c r="E16666" t="s">
        <v>45</v>
      </c>
      <c r="F16666" t="s">
        <v>46</v>
      </c>
      <c r="G16666" t="s">
        <v>1012</v>
      </c>
      <c r="H16666" t="s">
        <v>250</v>
      </c>
      <c r="I16666" t="s">
        <v>981</v>
      </c>
    </row>
    <row r="16667" spans="1:10" hidden="1" x14ac:dyDescent="0.25">
      <c r="A16667" t="s">
        <v>131</v>
      </c>
      <c r="B16667" t="s">
        <v>128</v>
      </c>
      <c r="C16667">
        <v>2025</v>
      </c>
      <c r="D16667" t="s">
        <v>58</v>
      </c>
      <c r="E16667" t="s">
        <v>45</v>
      </c>
      <c r="F16667" t="s">
        <v>46</v>
      </c>
      <c r="G16667" t="s">
        <v>1012</v>
      </c>
      <c r="H16667" t="s">
        <v>250</v>
      </c>
      <c r="I16667" t="s">
        <v>979</v>
      </c>
    </row>
    <row r="16668" spans="1:10" hidden="1" x14ac:dyDescent="0.25">
      <c r="A16668" t="s">
        <v>131</v>
      </c>
      <c r="B16668" t="s">
        <v>128</v>
      </c>
      <c r="C16668">
        <v>2025</v>
      </c>
      <c r="D16668" t="s">
        <v>58</v>
      </c>
      <c r="E16668" t="s">
        <v>45</v>
      </c>
      <c r="F16668" t="s">
        <v>46</v>
      </c>
      <c r="G16668" t="s">
        <v>1012</v>
      </c>
      <c r="H16668" t="s">
        <v>251</v>
      </c>
      <c r="I16668" t="s">
        <v>1036</v>
      </c>
    </row>
    <row r="16669" spans="1:10" hidden="1" x14ac:dyDescent="0.25">
      <c r="A16669" t="s">
        <v>131</v>
      </c>
      <c r="B16669" t="s">
        <v>128</v>
      </c>
      <c r="C16669">
        <v>2025</v>
      </c>
      <c r="D16669" t="s">
        <v>58</v>
      </c>
      <c r="E16669" t="s">
        <v>45</v>
      </c>
      <c r="F16669" t="s">
        <v>46</v>
      </c>
      <c r="G16669" t="s">
        <v>1012</v>
      </c>
      <c r="H16669" t="s">
        <v>865</v>
      </c>
      <c r="I16669" t="s">
        <v>866</v>
      </c>
    </row>
    <row r="16670" spans="1:10" hidden="1" x14ac:dyDescent="0.25">
      <c r="A16670" t="s">
        <v>131</v>
      </c>
      <c r="B16670" t="s">
        <v>128</v>
      </c>
      <c r="C16670">
        <v>2025</v>
      </c>
      <c r="D16670" t="s">
        <v>58</v>
      </c>
      <c r="E16670" t="s">
        <v>45</v>
      </c>
      <c r="F16670" t="s">
        <v>304</v>
      </c>
      <c r="G16670" t="s">
        <v>997</v>
      </c>
      <c r="H16670" t="s">
        <v>305</v>
      </c>
      <c r="I16670" t="s">
        <v>916</v>
      </c>
      <c r="J16670" s="3">
        <v>3416667</v>
      </c>
    </row>
    <row r="16671" spans="1:10" hidden="1" x14ac:dyDescent="0.25">
      <c r="A16671" t="s">
        <v>131</v>
      </c>
      <c r="B16671" t="s">
        <v>128</v>
      </c>
      <c r="C16671">
        <v>2025</v>
      </c>
      <c r="D16671" t="s">
        <v>58</v>
      </c>
      <c r="E16671" t="s">
        <v>45</v>
      </c>
      <c r="F16671" t="s">
        <v>304</v>
      </c>
      <c r="G16671" t="s">
        <v>997</v>
      </c>
      <c r="H16671" t="s">
        <v>305</v>
      </c>
      <c r="I16671" t="s">
        <v>591</v>
      </c>
      <c r="J16671" s="3">
        <v>5833583</v>
      </c>
    </row>
    <row r="16672" spans="1:10" hidden="1" x14ac:dyDescent="0.25">
      <c r="A16672" t="s">
        <v>131</v>
      </c>
      <c r="B16672" t="s">
        <v>128</v>
      </c>
      <c r="C16672">
        <v>2025</v>
      </c>
      <c r="D16672" t="s">
        <v>58</v>
      </c>
      <c r="E16672" t="s">
        <v>45</v>
      </c>
      <c r="F16672" t="s">
        <v>304</v>
      </c>
      <c r="G16672" t="s">
        <v>997</v>
      </c>
      <c r="H16672" t="s">
        <v>305</v>
      </c>
      <c r="I16672" t="s">
        <v>817</v>
      </c>
      <c r="J16672" s="3">
        <v>5458333</v>
      </c>
    </row>
    <row r="16673" spans="1:10" hidden="1" x14ac:dyDescent="0.25">
      <c r="A16673" t="s">
        <v>131</v>
      </c>
      <c r="B16673" t="s">
        <v>128</v>
      </c>
      <c r="C16673">
        <v>2025</v>
      </c>
      <c r="D16673" t="s">
        <v>58</v>
      </c>
      <c r="E16673" t="s">
        <v>45</v>
      </c>
      <c r="F16673" t="s">
        <v>304</v>
      </c>
      <c r="G16673" t="s">
        <v>997</v>
      </c>
      <c r="H16673" t="s">
        <v>305</v>
      </c>
      <c r="I16673" t="s">
        <v>714</v>
      </c>
      <c r="J16673" s="3">
        <v>1500000</v>
      </c>
    </row>
    <row r="16674" spans="1:10" hidden="1" x14ac:dyDescent="0.25">
      <c r="A16674" t="s">
        <v>131</v>
      </c>
      <c r="B16674" t="s">
        <v>128</v>
      </c>
      <c r="C16674">
        <v>2025</v>
      </c>
      <c r="D16674" t="s">
        <v>58</v>
      </c>
      <c r="E16674" t="s">
        <v>45</v>
      </c>
      <c r="F16674" t="s">
        <v>304</v>
      </c>
      <c r="G16674" t="s">
        <v>997</v>
      </c>
      <c r="H16674" t="s">
        <v>305</v>
      </c>
      <c r="I16674" t="s">
        <v>851</v>
      </c>
      <c r="J16674" s="3">
        <v>3333333</v>
      </c>
    </row>
    <row r="16675" spans="1:10" hidden="1" x14ac:dyDescent="0.25">
      <c r="A16675" t="s">
        <v>131</v>
      </c>
      <c r="B16675" t="s">
        <v>128</v>
      </c>
      <c r="C16675">
        <v>2025</v>
      </c>
      <c r="D16675" t="s">
        <v>58</v>
      </c>
      <c r="E16675" t="s">
        <v>45</v>
      </c>
      <c r="F16675" t="s">
        <v>304</v>
      </c>
      <c r="G16675" t="s">
        <v>997</v>
      </c>
      <c r="H16675" t="s">
        <v>305</v>
      </c>
      <c r="I16675" t="s">
        <v>852</v>
      </c>
      <c r="J16675" s="3">
        <v>1186250</v>
      </c>
    </row>
    <row r="16676" spans="1:10" hidden="1" x14ac:dyDescent="0.25">
      <c r="A16676" t="s">
        <v>131</v>
      </c>
      <c r="B16676" t="s">
        <v>128</v>
      </c>
      <c r="C16676">
        <v>2025</v>
      </c>
      <c r="D16676" t="s">
        <v>58</v>
      </c>
      <c r="E16676" t="s">
        <v>45</v>
      </c>
      <c r="F16676" t="s">
        <v>304</v>
      </c>
      <c r="G16676" t="s">
        <v>997</v>
      </c>
      <c r="H16676" t="s">
        <v>305</v>
      </c>
      <c r="I16676" t="s">
        <v>820</v>
      </c>
      <c r="J16676" s="3">
        <v>2750000</v>
      </c>
    </row>
    <row r="16677" spans="1:10" hidden="1" x14ac:dyDescent="0.25">
      <c r="A16677" t="s">
        <v>131</v>
      </c>
      <c r="B16677" t="s">
        <v>128</v>
      </c>
      <c r="C16677">
        <v>2025</v>
      </c>
      <c r="D16677" t="s">
        <v>58</v>
      </c>
      <c r="E16677" t="s">
        <v>45</v>
      </c>
      <c r="F16677" t="s">
        <v>304</v>
      </c>
      <c r="G16677" t="s">
        <v>997</v>
      </c>
      <c r="H16677" t="s">
        <v>305</v>
      </c>
    </row>
    <row r="16678" spans="1:10" hidden="1" x14ac:dyDescent="0.25">
      <c r="A16678" t="s">
        <v>131</v>
      </c>
      <c r="B16678" t="s">
        <v>128</v>
      </c>
      <c r="C16678">
        <v>2025</v>
      </c>
      <c r="D16678" t="s">
        <v>58</v>
      </c>
      <c r="E16678" t="s">
        <v>45</v>
      </c>
      <c r="F16678" t="s">
        <v>304</v>
      </c>
      <c r="G16678" t="s">
        <v>997</v>
      </c>
      <c r="H16678" t="s">
        <v>306</v>
      </c>
      <c r="I16678" t="s">
        <v>714</v>
      </c>
      <c r="J16678" s="3">
        <v>166667</v>
      </c>
    </row>
    <row r="16679" spans="1:10" hidden="1" x14ac:dyDescent="0.25">
      <c r="A16679" t="s">
        <v>131</v>
      </c>
      <c r="B16679" t="s">
        <v>128</v>
      </c>
      <c r="C16679">
        <v>2025</v>
      </c>
      <c r="D16679" t="s">
        <v>58</v>
      </c>
      <c r="E16679" t="s">
        <v>45</v>
      </c>
      <c r="F16679" t="s">
        <v>304</v>
      </c>
      <c r="G16679" t="s">
        <v>997</v>
      </c>
      <c r="H16679" t="s">
        <v>306</v>
      </c>
      <c r="I16679" t="s">
        <v>852</v>
      </c>
      <c r="J16679" s="3">
        <v>166667</v>
      </c>
    </row>
    <row r="16680" spans="1:10" hidden="1" x14ac:dyDescent="0.25">
      <c r="A16680" t="s">
        <v>131</v>
      </c>
      <c r="B16680" t="s">
        <v>128</v>
      </c>
      <c r="C16680">
        <v>2025</v>
      </c>
      <c r="D16680" t="s">
        <v>58</v>
      </c>
      <c r="E16680" t="s">
        <v>45</v>
      </c>
      <c r="F16680" t="s">
        <v>304</v>
      </c>
      <c r="G16680" t="s">
        <v>997</v>
      </c>
      <c r="H16680" t="s">
        <v>307</v>
      </c>
      <c r="I16680" t="s">
        <v>916</v>
      </c>
      <c r="J16680" s="3">
        <v>313391</v>
      </c>
    </row>
    <row r="16681" spans="1:10" hidden="1" x14ac:dyDescent="0.25">
      <c r="A16681" t="s">
        <v>131</v>
      </c>
      <c r="B16681" t="s">
        <v>128</v>
      </c>
      <c r="C16681">
        <v>2025</v>
      </c>
      <c r="D16681" t="s">
        <v>58</v>
      </c>
      <c r="E16681" t="s">
        <v>45</v>
      </c>
      <c r="F16681" t="s">
        <v>304</v>
      </c>
      <c r="G16681" t="s">
        <v>997</v>
      </c>
      <c r="H16681" t="s">
        <v>307</v>
      </c>
      <c r="I16681" t="s">
        <v>591</v>
      </c>
      <c r="J16681" s="3">
        <v>583333</v>
      </c>
    </row>
    <row r="16682" spans="1:10" hidden="1" x14ac:dyDescent="0.25">
      <c r="A16682" t="s">
        <v>131</v>
      </c>
      <c r="B16682" t="s">
        <v>128</v>
      </c>
      <c r="C16682">
        <v>2025</v>
      </c>
      <c r="D16682" t="s">
        <v>58</v>
      </c>
      <c r="E16682" t="s">
        <v>45</v>
      </c>
      <c r="F16682" t="s">
        <v>304</v>
      </c>
      <c r="G16682" t="s">
        <v>997</v>
      </c>
      <c r="H16682" t="s">
        <v>307</v>
      </c>
      <c r="I16682" t="s">
        <v>714</v>
      </c>
      <c r="J16682" s="3">
        <v>161111</v>
      </c>
    </row>
    <row r="16683" spans="1:10" hidden="1" x14ac:dyDescent="0.25">
      <c r="A16683" t="s">
        <v>131</v>
      </c>
      <c r="B16683" t="s">
        <v>128</v>
      </c>
      <c r="C16683">
        <v>2025</v>
      </c>
      <c r="D16683" t="s">
        <v>58</v>
      </c>
      <c r="E16683" t="s">
        <v>45</v>
      </c>
      <c r="F16683" t="s">
        <v>304</v>
      </c>
      <c r="G16683" t="s">
        <v>997</v>
      </c>
      <c r="H16683" t="s">
        <v>307</v>
      </c>
      <c r="I16683" t="s">
        <v>851</v>
      </c>
      <c r="J16683" s="3">
        <v>290500</v>
      </c>
    </row>
    <row r="16684" spans="1:10" hidden="1" x14ac:dyDescent="0.25">
      <c r="A16684" t="s">
        <v>131</v>
      </c>
      <c r="B16684" t="s">
        <v>128</v>
      </c>
      <c r="C16684">
        <v>2025</v>
      </c>
      <c r="D16684" t="s">
        <v>58</v>
      </c>
      <c r="E16684" t="s">
        <v>45</v>
      </c>
      <c r="F16684" t="s">
        <v>304</v>
      </c>
      <c r="G16684" t="s">
        <v>997</v>
      </c>
      <c r="H16684" t="s">
        <v>307</v>
      </c>
      <c r="I16684" t="s">
        <v>817</v>
      </c>
      <c r="J16684" s="3">
        <v>545833</v>
      </c>
    </row>
    <row r="16685" spans="1:10" hidden="1" x14ac:dyDescent="0.25">
      <c r="A16685" t="s">
        <v>131</v>
      </c>
      <c r="B16685" t="s">
        <v>128</v>
      </c>
      <c r="C16685">
        <v>2025</v>
      </c>
      <c r="D16685" t="s">
        <v>58</v>
      </c>
      <c r="E16685" t="s">
        <v>45</v>
      </c>
      <c r="F16685" t="s">
        <v>304</v>
      </c>
      <c r="G16685" t="s">
        <v>997</v>
      </c>
      <c r="H16685" t="s">
        <v>307</v>
      </c>
      <c r="I16685" t="s">
        <v>852</v>
      </c>
      <c r="J16685" s="3">
        <v>129736</v>
      </c>
    </row>
    <row r="16686" spans="1:10" hidden="1" x14ac:dyDescent="0.25">
      <c r="A16686" t="s">
        <v>131</v>
      </c>
      <c r="B16686" t="s">
        <v>128</v>
      </c>
      <c r="C16686">
        <v>2025</v>
      </c>
      <c r="D16686" t="s">
        <v>58</v>
      </c>
      <c r="E16686" t="s">
        <v>45</v>
      </c>
      <c r="F16686" t="s">
        <v>304</v>
      </c>
      <c r="G16686" t="s">
        <v>997</v>
      </c>
      <c r="H16686" t="s">
        <v>307</v>
      </c>
      <c r="I16686" t="s">
        <v>820</v>
      </c>
      <c r="J16686" s="3">
        <v>275000</v>
      </c>
    </row>
    <row r="16687" spans="1:10" hidden="1" x14ac:dyDescent="0.25">
      <c r="A16687" t="s">
        <v>131</v>
      </c>
      <c r="B16687" t="s">
        <v>128</v>
      </c>
      <c r="C16687">
        <v>2025</v>
      </c>
      <c r="D16687" t="s">
        <v>58</v>
      </c>
      <c r="E16687" t="s">
        <v>45</v>
      </c>
      <c r="F16687" t="s">
        <v>304</v>
      </c>
      <c r="G16687" t="s">
        <v>997</v>
      </c>
      <c r="H16687" t="s">
        <v>308</v>
      </c>
      <c r="I16687" t="s">
        <v>916</v>
      </c>
      <c r="J16687" s="10">
        <v>-104533</v>
      </c>
    </row>
    <row r="16688" spans="1:10" hidden="1" x14ac:dyDescent="0.25">
      <c r="A16688" t="s">
        <v>131</v>
      </c>
      <c r="B16688" t="s">
        <v>128</v>
      </c>
      <c r="C16688">
        <v>2025</v>
      </c>
      <c r="D16688" t="s">
        <v>58</v>
      </c>
      <c r="E16688" t="s">
        <v>45</v>
      </c>
      <c r="F16688" t="s">
        <v>304</v>
      </c>
      <c r="G16688" t="s">
        <v>997</v>
      </c>
      <c r="H16688" t="s">
        <v>308</v>
      </c>
      <c r="I16688" t="s">
        <v>591</v>
      </c>
      <c r="J16688" s="10">
        <v>70000</v>
      </c>
    </row>
    <row r="16689" spans="1:10" hidden="1" x14ac:dyDescent="0.25">
      <c r="A16689" t="s">
        <v>131</v>
      </c>
      <c r="B16689" t="s">
        <v>128</v>
      </c>
      <c r="C16689">
        <v>2025</v>
      </c>
      <c r="D16689" t="s">
        <v>58</v>
      </c>
      <c r="E16689" t="s">
        <v>45</v>
      </c>
      <c r="F16689" t="s">
        <v>304</v>
      </c>
      <c r="G16689" t="s">
        <v>997</v>
      </c>
      <c r="H16689" t="s">
        <v>308</v>
      </c>
      <c r="I16689" t="s">
        <v>817</v>
      </c>
      <c r="J16689" s="10">
        <v>65500</v>
      </c>
    </row>
    <row r="16690" spans="1:10" hidden="1" x14ac:dyDescent="0.25">
      <c r="A16690" t="s">
        <v>131</v>
      </c>
      <c r="B16690" t="s">
        <v>128</v>
      </c>
      <c r="C16690">
        <v>2025</v>
      </c>
      <c r="D16690" t="s">
        <v>58</v>
      </c>
      <c r="E16690" t="s">
        <v>45</v>
      </c>
      <c r="F16690" t="s">
        <v>304</v>
      </c>
      <c r="G16690" t="s">
        <v>997</v>
      </c>
      <c r="H16690" t="s">
        <v>308</v>
      </c>
      <c r="I16690" t="s">
        <v>851</v>
      </c>
      <c r="J16690" s="10">
        <v>35500</v>
      </c>
    </row>
    <row r="16691" spans="1:10" hidden="1" x14ac:dyDescent="0.25">
      <c r="A16691" t="s">
        <v>131</v>
      </c>
      <c r="B16691" t="s">
        <v>128</v>
      </c>
      <c r="C16691">
        <v>2025</v>
      </c>
      <c r="D16691" t="s">
        <v>58</v>
      </c>
      <c r="E16691" t="s">
        <v>45</v>
      </c>
      <c r="F16691" t="s">
        <v>304</v>
      </c>
      <c r="G16691" t="s">
        <v>997</v>
      </c>
      <c r="H16691" t="s">
        <v>308</v>
      </c>
      <c r="I16691" t="s">
        <v>714</v>
      </c>
      <c r="J16691" s="10">
        <v>13999</v>
      </c>
    </row>
    <row r="16692" spans="1:10" hidden="1" x14ac:dyDescent="0.25">
      <c r="A16692" t="s">
        <v>131</v>
      </c>
      <c r="B16692" t="s">
        <v>128</v>
      </c>
      <c r="C16692">
        <v>2025</v>
      </c>
      <c r="D16692" t="s">
        <v>58</v>
      </c>
      <c r="E16692" t="s">
        <v>45</v>
      </c>
      <c r="F16692" t="s">
        <v>304</v>
      </c>
      <c r="G16692" t="s">
        <v>997</v>
      </c>
      <c r="H16692" t="s">
        <v>308</v>
      </c>
      <c r="I16692" t="s">
        <v>852</v>
      </c>
      <c r="J16692" s="3">
        <v>15568</v>
      </c>
    </row>
    <row r="16693" spans="1:10" hidden="1" x14ac:dyDescent="0.25">
      <c r="A16693" t="s">
        <v>131</v>
      </c>
      <c r="B16693" t="s">
        <v>128</v>
      </c>
      <c r="C16693">
        <v>2025</v>
      </c>
      <c r="D16693" t="s">
        <v>58</v>
      </c>
      <c r="E16693" t="s">
        <v>45</v>
      </c>
      <c r="F16693" t="s">
        <v>304</v>
      </c>
      <c r="G16693" t="s">
        <v>997</v>
      </c>
      <c r="H16693" t="s">
        <v>308</v>
      </c>
      <c r="I16693" t="s">
        <v>820</v>
      </c>
      <c r="J16693" s="3">
        <v>33000</v>
      </c>
    </row>
    <row r="16694" spans="1:10" hidden="1" x14ac:dyDescent="0.25">
      <c r="A16694" t="s">
        <v>131</v>
      </c>
      <c r="B16694" t="s">
        <v>128</v>
      </c>
      <c r="C16694">
        <v>2025</v>
      </c>
      <c r="D16694" t="s">
        <v>58</v>
      </c>
      <c r="E16694" t="s">
        <v>45</v>
      </c>
      <c r="F16694" t="s">
        <v>304</v>
      </c>
      <c r="G16694" t="s">
        <v>997</v>
      </c>
      <c r="H16694" t="s">
        <v>309</v>
      </c>
      <c r="I16694" t="s">
        <v>916</v>
      </c>
      <c r="J16694" s="10">
        <v>-86609</v>
      </c>
    </row>
    <row r="16695" spans="1:10" hidden="1" x14ac:dyDescent="0.25">
      <c r="A16695" t="s">
        <v>131</v>
      </c>
      <c r="B16695" t="s">
        <v>128</v>
      </c>
      <c r="C16695">
        <v>2025</v>
      </c>
      <c r="D16695" t="s">
        <v>58</v>
      </c>
      <c r="E16695" t="s">
        <v>45</v>
      </c>
      <c r="F16695" t="s">
        <v>304</v>
      </c>
      <c r="G16695" t="s">
        <v>997</v>
      </c>
      <c r="H16695" t="s">
        <v>309</v>
      </c>
      <c r="I16695" t="s">
        <v>591</v>
      </c>
      <c r="J16695" s="3">
        <v>583333</v>
      </c>
    </row>
    <row r="16696" spans="1:10" hidden="1" x14ac:dyDescent="0.25">
      <c r="A16696" t="s">
        <v>131</v>
      </c>
      <c r="B16696" t="s">
        <v>128</v>
      </c>
      <c r="C16696">
        <v>2025</v>
      </c>
      <c r="D16696" t="s">
        <v>58</v>
      </c>
      <c r="E16696" t="s">
        <v>45</v>
      </c>
      <c r="F16696" t="s">
        <v>304</v>
      </c>
      <c r="G16696" t="s">
        <v>997</v>
      </c>
      <c r="H16696" t="s">
        <v>309</v>
      </c>
      <c r="I16696" t="s">
        <v>714</v>
      </c>
      <c r="J16696" s="3">
        <v>161111</v>
      </c>
    </row>
    <row r="16697" spans="1:10" hidden="1" x14ac:dyDescent="0.25">
      <c r="A16697" t="s">
        <v>131</v>
      </c>
      <c r="B16697" t="s">
        <v>128</v>
      </c>
      <c r="C16697">
        <v>2025</v>
      </c>
      <c r="D16697" t="s">
        <v>58</v>
      </c>
      <c r="E16697" t="s">
        <v>45</v>
      </c>
      <c r="F16697" t="s">
        <v>304</v>
      </c>
      <c r="G16697" t="s">
        <v>997</v>
      </c>
      <c r="H16697" t="s">
        <v>309</v>
      </c>
      <c r="I16697" t="s">
        <v>851</v>
      </c>
      <c r="J16697" s="10">
        <v>294166</v>
      </c>
    </row>
    <row r="16698" spans="1:10" hidden="1" x14ac:dyDescent="0.25">
      <c r="A16698" t="s">
        <v>131</v>
      </c>
      <c r="B16698" t="s">
        <v>128</v>
      </c>
      <c r="C16698">
        <v>2025</v>
      </c>
      <c r="D16698" t="s">
        <v>58</v>
      </c>
      <c r="E16698" t="s">
        <v>45</v>
      </c>
      <c r="F16698" t="s">
        <v>304</v>
      </c>
      <c r="G16698" t="s">
        <v>997</v>
      </c>
      <c r="H16698" t="s">
        <v>309</v>
      </c>
      <c r="I16698" t="s">
        <v>817</v>
      </c>
      <c r="J16698" s="3">
        <v>545833</v>
      </c>
    </row>
    <row r="16699" spans="1:10" hidden="1" x14ac:dyDescent="0.25">
      <c r="A16699" t="s">
        <v>131</v>
      </c>
      <c r="B16699" t="s">
        <v>128</v>
      </c>
      <c r="C16699">
        <v>2025</v>
      </c>
      <c r="D16699" t="s">
        <v>58</v>
      </c>
      <c r="E16699" t="s">
        <v>45</v>
      </c>
      <c r="F16699" t="s">
        <v>304</v>
      </c>
      <c r="G16699" t="s">
        <v>997</v>
      </c>
      <c r="H16699" t="s">
        <v>309</v>
      </c>
      <c r="I16699" t="s">
        <v>852</v>
      </c>
      <c r="J16699" s="3">
        <v>129736</v>
      </c>
    </row>
    <row r="16700" spans="1:10" hidden="1" x14ac:dyDescent="0.25">
      <c r="A16700" t="s">
        <v>131</v>
      </c>
      <c r="B16700" t="s">
        <v>128</v>
      </c>
      <c r="C16700">
        <v>2025</v>
      </c>
      <c r="D16700" t="s">
        <v>58</v>
      </c>
      <c r="E16700" t="s">
        <v>45</v>
      </c>
      <c r="F16700" t="s">
        <v>304</v>
      </c>
      <c r="G16700" t="s">
        <v>997</v>
      </c>
      <c r="H16700" t="s">
        <v>309</v>
      </c>
      <c r="I16700" t="s">
        <v>820</v>
      </c>
      <c r="J16700" s="3">
        <v>275000</v>
      </c>
    </row>
    <row r="16701" spans="1:10" hidden="1" x14ac:dyDescent="0.25">
      <c r="A16701" t="s">
        <v>131</v>
      </c>
      <c r="B16701" t="s">
        <v>128</v>
      </c>
      <c r="C16701">
        <v>2025</v>
      </c>
      <c r="D16701" t="s">
        <v>58</v>
      </c>
      <c r="E16701" t="s">
        <v>45</v>
      </c>
      <c r="F16701" t="s">
        <v>304</v>
      </c>
      <c r="G16701" t="s">
        <v>997</v>
      </c>
      <c r="H16701" t="s">
        <v>310</v>
      </c>
      <c r="I16701" t="s">
        <v>916</v>
      </c>
      <c r="J16701" s="10">
        <v>170833</v>
      </c>
    </row>
    <row r="16702" spans="1:10" hidden="1" x14ac:dyDescent="0.25">
      <c r="A16702" t="s">
        <v>131</v>
      </c>
      <c r="B16702" t="s">
        <v>128</v>
      </c>
      <c r="C16702">
        <v>2025</v>
      </c>
      <c r="D16702" t="s">
        <v>58</v>
      </c>
      <c r="E16702" t="s">
        <v>45</v>
      </c>
      <c r="F16702" t="s">
        <v>304</v>
      </c>
      <c r="G16702" t="s">
        <v>997</v>
      </c>
      <c r="H16702" t="s">
        <v>310</v>
      </c>
      <c r="I16702" t="s">
        <v>591</v>
      </c>
      <c r="J16702" s="10">
        <v>291667</v>
      </c>
    </row>
    <row r="16703" spans="1:10" hidden="1" x14ac:dyDescent="0.25">
      <c r="A16703" t="s">
        <v>131</v>
      </c>
      <c r="B16703" t="s">
        <v>128</v>
      </c>
      <c r="C16703">
        <v>2025</v>
      </c>
      <c r="D16703" t="s">
        <v>58</v>
      </c>
      <c r="E16703" t="s">
        <v>45</v>
      </c>
      <c r="F16703" t="s">
        <v>304</v>
      </c>
      <c r="G16703" t="s">
        <v>997</v>
      </c>
      <c r="H16703" t="s">
        <v>310</v>
      </c>
      <c r="I16703" t="s">
        <v>817</v>
      </c>
      <c r="J16703" s="10">
        <v>272917</v>
      </c>
    </row>
    <row r="16704" spans="1:10" hidden="1" x14ac:dyDescent="0.25">
      <c r="A16704" t="s">
        <v>131</v>
      </c>
      <c r="B16704" t="s">
        <v>128</v>
      </c>
      <c r="C16704">
        <v>2025</v>
      </c>
      <c r="D16704" t="s">
        <v>58</v>
      </c>
      <c r="E16704" t="s">
        <v>45</v>
      </c>
      <c r="F16704" t="s">
        <v>304</v>
      </c>
      <c r="G16704" t="s">
        <v>997</v>
      </c>
      <c r="H16704" t="s">
        <v>310</v>
      </c>
      <c r="I16704" t="s">
        <v>851</v>
      </c>
      <c r="J16704" s="10">
        <v>166667</v>
      </c>
    </row>
    <row r="16705" spans="1:10" hidden="1" x14ac:dyDescent="0.25">
      <c r="A16705" t="s">
        <v>131</v>
      </c>
      <c r="B16705" t="s">
        <v>128</v>
      </c>
      <c r="C16705">
        <v>2025</v>
      </c>
      <c r="D16705" t="s">
        <v>58</v>
      </c>
      <c r="E16705" t="s">
        <v>45</v>
      </c>
      <c r="F16705" t="s">
        <v>304</v>
      </c>
      <c r="G16705" t="s">
        <v>997</v>
      </c>
      <c r="H16705" t="s">
        <v>310</v>
      </c>
      <c r="I16705" t="s">
        <v>714</v>
      </c>
      <c r="J16705" s="10">
        <v>75000</v>
      </c>
    </row>
    <row r="16706" spans="1:10" hidden="1" x14ac:dyDescent="0.25">
      <c r="A16706" t="s">
        <v>131</v>
      </c>
      <c r="B16706" t="s">
        <v>128</v>
      </c>
      <c r="C16706">
        <v>2025</v>
      </c>
      <c r="D16706" t="s">
        <v>58</v>
      </c>
      <c r="E16706" t="s">
        <v>45</v>
      </c>
      <c r="F16706" t="s">
        <v>304</v>
      </c>
      <c r="G16706" t="s">
        <v>997</v>
      </c>
      <c r="H16706" t="s">
        <v>310</v>
      </c>
      <c r="I16706" t="s">
        <v>852</v>
      </c>
      <c r="J16706" s="10">
        <v>59313</v>
      </c>
    </row>
    <row r="16707" spans="1:10" hidden="1" x14ac:dyDescent="0.25">
      <c r="A16707" t="s">
        <v>131</v>
      </c>
      <c r="B16707" t="s">
        <v>128</v>
      </c>
      <c r="C16707">
        <v>2025</v>
      </c>
      <c r="D16707" t="s">
        <v>58</v>
      </c>
      <c r="E16707" t="s">
        <v>45</v>
      </c>
      <c r="F16707" t="s">
        <v>304</v>
      </c>
      <c r="G16707" t="s">
        <v>997</v>
      </c>
      <c r="H16707" t="s">
        <v>310</v>
      </c>
      <c r="I16707" t="s">
        <v>820</v>
      </c>
      <c r="J16707" s="3">
        <v>137500</v>
      </c>
    </row>
    <row r="16708" spans="1:10" hidden="1" x14ac:dyDescent="0.25">
      <c r="A16708" t="s">
        <v>131</v>
      </c>
      <c r="B16708" t="s">
        <v>128</v>
      </c>
      <c r="C16708">
        <v>2025</v>
      </c>
      <c r="D16708" t="s">
        <v>58</v>
      </c>
      <c r="E16708" t="s">
        <v>45</v>
      </c>
      <c r="F16708" t="s">
        <v>304</v>
      </c>
      <c r="G16708" t="s">
        <v>997</v>
      </c>
      <c r="H16708" t="s">
        <v>828</v>
      </c>
      <c r="I16708" t="s">
        <v>714</v>
      </c>
      <c r="J16708" s="10">
        <v>166667</v>
      </c>
    </row>
    <row r="16709" spans="1:10" hidden="1" x14ac:dyDescent="0.25">
      <c r="A16709" t="s">
        <v>131</v>
      </c>
      <c r="B16709" t="s">
        <v>128</v>
      </c>
      <c r="C16709">
        <v>2025</v>
      </c>
      <c r="D16709" t="s">
        <v>58</v>
      </c>
      <c r="E16709" t="s">
        <v>45</v>
      </c>
      <c r="F16709" t="s">
        <v>304</v>
      </c>
      <c r="G16709" t="s">
        <v>997</v>
      </c>
      <c r="H16709" t="s">
        <v>828</v>
      </c>
      <c r="I16709" t="s">
        <v>817</v>
      </c>
      <c r="J16709" s="10">
        <v>166667</v>
      </c>
    </row>
    <row r="16710" spans="1:10" hidden="1" x14ac:dyDescent="0.25">
      <c r="A16710" t="s">
        <v>131</v>
      </c>
      <c r="B16710" t="s">
        <v>128</v>
      </c>
      <c r="C16710">
        <v>2025</v>
      </c>
      <c r="D16710" t="s">
        <v>58</v>
      </c>
      <c r="E16710" t="s">
        <v>45</v>
      </c>
      <c r="F16710" t="s">
        <v>304</v>
      </c>
      <c r="G16710" t="s">
        <v>997</v>
      </c>
      <c r="H16710" t="s">
        <v>828</v>
      </c>
      <c r="I16710" t="s">
        <v>820</v>
      </c>
      <c r="J16710" s="10">
        <v>166667</v>
      </c>
    </row>
    <row r="16711" spans="1:10" hidden="1" x14ac:dyDescent="0.25">
      <c r="A16711" t="s">
        <v>131</v>
      </c>
      <c r="B16711" t="s">
        <v>128</v>
      </c>
      <c r="C16711">
        <v>2025</v>
      </c>
      <c r="D16711" t="s">
        <v>58</v>
      </c>
      <c r="E16711" t="s">
        <v>45</v>
      </c>
      <c r="F16711" t="s">
        <v>304</v>
      </c>
      <c r="G16711" t="s">
        <v>997</v>
      </c>
      <c r="H16711" t="s">
        <v>1054</v>
      </c>
      <c r="I16711" s="90" t="s">
        <v>514</v>
      </c>
      <c r="J16711" s="10">
        <v>-46613</v>
      </c>
    </row>
    <row r="16712" spans="1:10" hidden="1" x14ac:dyDescent="0.25">
      <c r="A16712" t="s">
        <v>131</v>
      </c>
      <c r="B16712" t="s">
        <v>128</v>
      </c>
      <c r="C16712">
        <v>2025</v>
      </c>
      <c r="D16712" t="s">
        <v>58</v>
      </c>
      <c r="E16712" t="s">
        <v>45</v>
      </c>
      <c r="F16712" t="s">
        <v>304</v>
      </c>
      <c r="G16712" t="s">
        <v>997</v>
      </c>
      <c r="H16712" t="s">
        <v>313</v>
      </c>
      <c r="I16712" t="s">
        <v>559</v>
      </c>
      <c r="J16712" s="3">
        <v>152604</v>
      </c>
    </row>
    <row r="16713" spans="1:10" hidden="1" x14ac:dyDescent="0.25">
      <c r="A16713" t="s">
        <v>131</v>
      </c>
      <c r="B16713" t="s">
        <v>128</v>
      </c>
      <c r="C16713">
        <v>2025</v>
      </c>
      <c r="D16713" t="s">
        <v>58</v>
      </c>
      <c r="E16713" t="s">
        <v>45</v>
      </c>
      <c r="F16713" t="s">
        <v>304</v>
      </c>
      <c r="G16713" t="s">
        <v>997</v>
      </c>
      <c r="H16713" t="s">
        <v>314</v>
      </c>
      <c r="I16713" t="s">
        <v>398</v>
      </c>
      <c r="J16713" s="3">
        <v>1982820</v>
      </c>
    </row>
    <row r="16714" spans="1:10" hidden="1" x14ac:dyDescent="0.25">
      <c r="A16714" t="s">
        <v>131</v>
      </c>
      <c r="B16714" t="s">
        <v>128</v>
      </c>
      <c r="C16714">
        <v>2025</v>
      </c>
      <c r="D16714" t="s">
        <v>58</v>
      </c>
      <c r="E16714" t="s">
        <v>45</v>
      </c>
      <c r="F16714" t="s">
        <v>304</v>
      </c>
      <c r="G16714" t="s">
        <v>997</v>
      </c>
      <c r="H16714" t="s">
        <v>314</v>
      </c>
      <c r="I16714" t="s">
        <v>560</v>
      </c>
      <c r="J16714" s="3">
        <v>190000</v>
      </c>
    </row>
    <row r="16715" spans="1:10" hidden="1" x14ac:dyDescent="0.25">
      <c r="A16715" t="s">
        <v>131</v>
      </c>
      <c r="B16715" t="s">
        <v>128</v>
      </c>
      <c r="C16715">
        <v>2025</v>
      </c>
      <c r="D16715" t="s">
        <v>58</v>
      </c>
      <c r="E16715" t="s">
        <v>45</v>
      </c>
      <c r="F16715" t="s">
        <v>304</v>
      </c>
      <c r="G16715" t="s">
        <v>997</v>
      </c>
      <c r="H16715" t="s">
        <v>314</v>
      </c>
      <c r="I16715" t="s">
        <v>400</v>
      </c>
      <c r="J16715" s="3">
        <v>764667</v>
      </c>
    </row>
    <row r="16716" spans="1:10" hidden="1" x14ac:dyDescent="0.25">
      <c r="A16716" t="s">
        <v>131</v>
      </c>
      <c r="B16716" t="s">
        <v>128</v>
      </c>
      <c r="C16716">
        <v>2025</v>
      </c>
      <c r="D16716" t="s">
        <v>58</v>
      </c>
      <c r="E16716" t="s">
        <v>45</v>
      </c>
      <c r="F16716" t="s">
        <v>304</v>
      </c>
      <c r="G16716" t="s">
        <v>997</v>
      </c>
      <c r="H16716" t="s">
        <v>315</v>
      </c>
      <c r="I16716" t="s">
        <v>399</v>
      </c>
      <c r="J16716" s="3">
        <v>895200</v>
      </c>
    </row>
    <row r="16717" spans="1:10" hidden="1" x14ac:dyDescent="0.25">
      <c r="A16717" t="s">
        <v>131</v>
      </c>
      <c r="B16717" t="s">
        <v>128</v>
      </c>
      <c r="C16717">
        <v>2025</v>
      </c>
      <c r="D16717" t="s">
        <v>58</v>
      </c>
      <c r="E16717" t="s">
        <v>45</v>
      </c>
      <c r="F16717" t="s">
        <v>304</v>
      </c>
      <c r="G16717" t="s">
        <v>997</v>
      </c>
      <c r="H16717" t="s">
        <v>315</v>
      </c>
      <c r="I16717" t="s">
        <v>1001</v>
      </c>
      <c r="J16717" s="3">
        <v>164100</v>
      </c>
    </row>
    <row r="16718" spans="1:10" hidden="1" x14ac:dyDescent="0.25">
      <c r="A16718" t="s">
        <v>131</v>
      </c>
      <c r="B16718" t="s">
        <v>128</v>
      </c>
      <c r="C16718">
        <v>2025</v>
      </c>
      <c r="D16718" t="s">
        <v>58</v>
      </c>
      <c r="E16718" t="s">
        <v>45</v>
      </c>
      <c r="F16718" t="s">
        <v>50</v>
      </c>
      <c r="G16718" t="s">
        <v>280</v>
      </c>
      <c r="H16718" t="s">
        <v>124</v>
      </c>
      <c r="I16718" t="s">
        <v>401</v>
      </c>
      <c r="J16718" s="3">
        <v>144209.35</v>
      </c>
    </row>
    <row r="16719" spans="1:10" hidden="1" x14ac:dyDescent="0.25">
      <c r="A16719" t="s">
        <v>131</v>
      </c>
      <c r="B16719" t="s">
        <v>128</v>
      </c>
      <c r="C16719">
        <v>2025</v>
      </c>
      <c r="D16719" t="s">
        <v>58</v>
      </c>
      <c r="E16719" t="s">
        <v>45</v>
      </c>
      <c r="F16719" t="s">
        <v>50</v>
      </c>
      <c r="G16719" t="s">
        <v>280</v>
      </c>
      <c r="H16719" t="s">
        <v>124</v>
      </c>
      <c r="I16719" t="s">
        <v>853</v>
      </c>
      <c r="J16719" s="3">
        <v>25990</v>
      </c>
    </row>
    <row r="16720" spans="1:10" hidden="1" x14ac:dyDescent="0.25">
      <c r="A16720" t="s">
        <v>131</v>
      </c>
      <c r="B16720" t="s">
        <v>128</v>
      </c>
      <c r="C16720">
        <v>2025</v>
      </c>
      <c r="D16720" t="s">
        <v>58</v>
      </c>
      <c r="E16720" t="s">
        <v>45</v>
      </c>
      <c r="F16720" t="s">
        <v>50</v>
      </c>
      <c r="G16720" t="s">
        <v>280</v>
      </c>
      <c r="H16720" t="s">
        <v>124</v>
      </c>
      <c r="I16720" t="s">
        <v>819</v>
      </c>
    </row>
    <row r="16721" spans="1:10" hidden="1" x14ac:dyDescent="0.25">
      <c r="A16721" t="s">
        <v>131</v>
      </c>
      <c r="B16721" t="s">
        <v>128</v>
      </c>
      <c r="C16721">
        <v>2025</v>
      </c>
      <c r="D16721" t="s">
        <v>58</v>
      </c>
      <c r="E16721" t="s">
        <v>45</v>
      </c>
      <c r="F16721" t="s">
        <v>50</v>
      </c>
      <c r="G16721" t="s">
        <v>280</v>
      </c>
      <c r="H16721" t="s">
        <v>98</v>
      </c>
      <c r="I16721" t="s">
        <v>401</v>
      </c>
      <c r="J16721" s="3">
        <v>154700</v>
      </c>
    </row>
    <row r="16722" spans="1:10" hidden="1" x14ac:dyDescent="0.25">
      <c r="A16722" t="s">
        <v>131</v>
      </c>
      <c r="B16722" t="s">
        <v>128</v>
      </c>
      <c r="C16722">
        <v>2025</v>
      </c>
      <c r="D16722" t="s">
        <v>58</v>
      </c>
      <c r="E16722" t="s">
        <v>45</v>
      </c>
      <c r="F16722" t="s">
        <v>50</v>
      </c>
      <c r="G16722" t="s">
        <v>280</v>
      </c>
      <c r="H16722" t="s">
        <v>98</v>
      </c>
      <c r="I16722" t="s">
        <v>853</v>
      </c>
      <c r="J16722" s="3">
        <v>84000</v>
      </c>
    </row>
    <row r="16723" spans="1:10" hidden="1" x14ac:dyDescent="0.25">
      <c r="A16723" t="s">
        <v>131</v>
      </c>
      <c r="B16723" t="s">
        <v>128</v>
      </c>
      <c r="C16723">
        <v>2025</v>
      </c>
      <c r="D16723" t="s">
        <v>58</v>
      </c>
      <c r="E16723" t="s">
        <v>45</v>
      </c>
      <c r="F16723" t="s">
        <v>50</v>
      </c>
      <c r="G16723" t="s">
        <v>280</v>
      </c>
      <c r="H16723" t="s">
        <v>98</v>
      </c>
      <c r="I16723" t="s">
        <v>569</v>
      </c>
      <c r="J16723" s="10">
        <v>1143054</v>
      </c>
    </row>
    <row r="16724" spans="1:10" hidden="1" x14ac:dyDescent="0.25">
      <c r="A16724" t="s">
        <v>131</v>
      </c>
      <c r="B16724" t="s">
        <v>128</v>
      </c>
      <c r="C16724">
        <v>2025</v>
      </c>
      <c r="D16724" t="s">
        <v>58</v>
      </c>
      <c r="E16724" t="s">
        <v>45</v>
      </c>
      <c r="F16724" t="s">
        <v>50</v>
      </c>
      <c r="G16724" t="s">
        <v>280</v>
      </c>
      <c r="H16724" t="s">
        <v>193</v>
      </c>
      <c r="I16724" t="s">
        <v>702</v>
      </c>
      <c r="J16724" s="3">
        <v>479838</v>
      </c>
    </row>
    <row r="16725" spans="1:10" hidden="1" x14ac:dyDescent="0.25">
      <c r="A16725" t="s">
        <v>131</v>
      </c>
      <c r="B16725" t="s">
        <v>128</v>
      </c>
      <c r="C16725">
        <v>2025</v>
      </c>
      <c r="D16725" t="s">
        <v>58</v>
      </c>
      <c r="E16725" t="s">
        <v>45</v>
      </c>
      <c r="F16725" t="s">
        <v>50</v>
      </c>
      <c r="G16725" t="s">
        <v>101</v>
      </c>
      <c r="H16725" t="s">
        <v>99</v>
      </c>
      <c r="I16725" t="s">
        <v>853</v>
      </c>
      <c r="J16725" s="3">
        <v>168337</v>
      </c>
    </row>
    <row r="16726" spans="1:10" hidden="1" x14ac:dyDescent="0.25">
      <c r="A16726" t="s">
        <v>131</v>
      </c>
      <c r="B16726" t="s">
        <v>128</v>
      </c>
      <c r="C16726">
        <v>2025</v>
      </c>
      <c r="D16726" t="s">
        <v>58</v>
      </c>
      <c r="E16726" t="s">
        <v>45</v>
      </c>
      <c r="F16726" t="s">
        <v>50</v>
      </c>
      <c r="G16726" t="s">
        <v>101</v>
      </c>
      <c r="H16726" t="s">
        <v>99</v>
      </c>
      <c r="I16726" t="s">
        <v>401</v>
      </c>
      <c r="J16726" s="3">
        <v>1926248.18</v>
      </c>
    </row>
    <row r="16727" spans="1:10" hidden="1" x14ac:dyDescent="0.25">
      <c r="A16727" t="s">
        <v>131</v>
      </c>
      <c r="B16727" t="s">
        <v>128</v>
      </c>
      <c r="C16727">
        <v>2025</v>
      </c>
      <c r="D16727" t="s">
        <v>58</v>
      </c>
      <c r="E16727" t="s">
        <v>45</v>
      </c>
      <c r="F16727" t="s">
        <v>50</v>
      </c>
      <c r="G16727" t="s">
        <v>101</v>
      </c>
      <c r="H16727" t="s">
        <v>255</v>
      </c>
      <c r="I16727" s="90" t="s">
        <v>824</v>
      </c>
      <c r="J16727" s="3">
        <v>112500</v>
      </c>
    </row>
    <row r="16728" spans="1:10" hidden="1" x14ac:dyDescent="0.25">
      <c r="A16728" t="s">
        <v>131</v>
      </c>
      <c r="B16728" t="s">
        <v>128</v>
      </c>
      <c r="C16728">
        <v>2025</v>
      </c>
      <c r="D16728" t="s">
        <v>58</v>
      </c>
      <c r="E16728" t="s">
        <v>45</v>
      </c>
      <c r="F16728" t="s">
        <v>50</v>
      </c>
      <c r="G16728" t="s">
        <v>101</v>
      </c>
      <c r="H16728" t="s">
        <v>255</v>
      </c>
      <c r="I16728" s="90" t="s">
        <v>686</v>
      </c>
      <c r="J16728" s="3">
        <v>46761</v>
      </c>
    </row>
    <row r="16729" spans="1:10" hidden="1" x14ac:dyDescent="0.25">
      <c r="A16729" t="s">
        <v>131</v>
      </c>
      <c r="B16729" t="s">
        <v>128</v>
      </c>
      <c r="C16729">
        <v>2025</v>
      </c>
      <c r="D16729" t="s">
        <v>58</v>
      </c>
      <c r="E16729" t="s">
        <v>45</v>
      </c>
      <c r="F16729" t="s">
        <v>50</v>
      </c>
      <c r="G16729" t="s">
        <v>101</v>
      </c>
      <c r="H16729" t="s">
        <v>255</v>
      </c>
      <c r="I16729" t="s">
        <v>1023</v>
      </c>
      <c r="J16729" s="3">
        <v>-11380</v>
      </c>
    </row>
    <row r="16730" spans="1:10" hidden="1" x14ac:dyDescent="0.25">
      <c r="A16730" t="s">
        <v>131</v>
      </c>
      <c r="B16730" t="s">
        <v>128</v>
      </c>
      <c r="C16730">
        <v>2025</v>
      </c>
      <c r="D16730" t="s">
        <v>58</v>
      </c>
      <c r="E16730" t="s">
        <v>45</v>
      </c>
      <c r="F16730" t="s">
        <v>50</v>
      </c>
      <c r="G16730" t="s">
        <v>101</v>
      </c>
      <c r="H16730" t="s">
        <v>255</v>
      </c>
      <c r="I16730" s="90" t="s">
        <v>395</v>
      </c>
      <c r="J16730" s="3">
        <v>-339999.52</v>
      </c>
    </row>
    <row r="16731" spans="1:10" hidden="1" x14ac:dyDescent="0.25">
      <c r="A16731" t="s">
        <v>131</v>
      </c>
      <c r="B16731" t="s">
        <v>128</v>
      </c>
      <c r="C16731">
        <v>2025</v>
      </c>
      <c r="D16731" t="s">
        <v>58</v>
      </c>
      <c r="E16731" t="s">
        <v>45</v>
      </c>
      <c r="F16731" t="s">
        <v>50</v>
      </c>
      <c r="G16731" t="s">
        <v>101</v>
      </c>
      <c r="H16731" t="s">
        <v>255</v>
      </c>
      <c r="I16731" s="90" t="s">
        <v>661</v>
      </c>
      <c r="J16731" s="3">
        <v>-33362</v>
      </c>
    </row>
    <row r="16732" spans="1:10" hidden="1" x14ac:dyDescent="0.25">
      <c r="A16732" t="s">
        <v>131</v>
      </c>
      <c r="B16732" t="s">
        <v>128</v>
      </c>
      <c r="C16732">
        <v>2025</v>
      </c>
      <c r="D16732" t="s">
        <v>58</v>
      </c>
      <c r="E16732" t="s">
        <v>45</v>
      </c>
      <c r="F16732" t="s">
        <v>50</v>
      </c>
      <c r="G16732" t="s">
        <v>101</v>
      </c>
      <c r="H16732" t="s">
        <v>255</v>
      </c>
      <c r="I16732" s="90" t="s">
        <v>674</v>
      </c>
      <c r="J16732" s="3">
        <v>-36841</v>
      </c>
    </row>
    <row r="16733" spans="1:10" hidden="1" x14ac:dyDescent="0.25">
      <c r="A16733" t="s">
        <v>131</v>
      </c>
      <c r="B16733" t="s">
        <v>128</v>
      </c>
      <c r="C16733">
        <v>2025</v>
      </c>
      <c r="D16733" t="s">
        <v>58</v>
      </c>
      <c r="E16733" t="s">
        <v>45</v>
      </c>
      <c r="F16733" t="s">
        <v>50</v>
      </c>
      <c r="G16733" t="s">
        <v>101</v>
      </c>
      <c r="H16733" t="s">
        <v>255</v>
      </c>
      <c r="I16733" s="90" t="s">
        <v>808</v>
      </c>
      <c r="J16733" s="3">
        <v>33057</v>
      </c>
    </row>
    <row r="16734" spans="1:10" hidden="1" x14ac:dyDescent="0.25">
      <c r="A16734" t="s">
        <v>131</v>
      </c>
      <c r="B16734" t="s">
        <v>128</v>
      </c>
      <c r="C16734">
        <v>2025</v>
      </c>
      <c r="D16734" t="s">
        <v>58</v>
      </c>
      <c r="E16734" t="s">
        <v>45</v>
      </c>
      <c r="F16734" t="s">
        <v>50</v>
      </c>
      <c r="G16734" t="s">
        <v>101</v>
      </c>
      <c r="H16734" t="s">
        <v>255</v>
      </c>
      <c r="I16734" t="s">
        <v>1032</v>
      </c>
      <c r="J16734" s="3">
        <v>6471</v>
      </c>
    </row>
    <row r="16735" spans="1:10" hidden="1" x14ac:dyDescent="0.25">
      <c r="A16735" t="s">
        <v>131</v>
      </c>
      <c r="B16735" t="s">
        <v>128</v>
      </c>
      <c r="C16735">
        <v>2025</v>
      </c>
      <c r="D16735" t="s">
        <v>58</v>
      </c>
      <c r="E16735" t="s">
        <v>45</v>
      </c>
      <c r="F16735" t="s">
        <v>50</v>
      </c>
      <c r="G16735" t="s">
        <v>101</v>
      </c>
      <c r="H16735" t="s">
        <v>255</v>
      </c>
      <c r="I16735" s="90" t="s">
        <v>1031</v>
      </c>
      <c r="J16735" s="3">
        <v>30000</v>
      </c>
    </row>
    <row r="16736" spans="1:10" hidden="1" x14ac:dyDescent="0.25">
      <c r="A16736" t="s">
        <v>131</v>
      </c>
      <c r="B16736" t="s">
        <v>128</v>
      </c>
      <c r="C16736">
        <v>2025</v>
      </c>
      <c r="D16736" t="s">
        <v>58</v>
      </c>
      <c r="E16736" t="s">
        <v>45</v>
      </c>
      <c r="F16736" t="s">
        <v>50</v>
      </c>
      <c r="G16736" t="s">
        <v>101</v>
      </c>
      <c r="H16736" t="s">
        <v>255</v>
      </c>
      <c r="I16736" s="90" t="s">
        <v>1041</v>
      </c>
      <c r="J16736" s="3">
        <v>10468</v>
      </c>
    </row>
    <row r="16737" spans="1:10" hidden="1" x14ac:dyDescent="0.25">
      <c r="A16737" t="s">
        <v>131</v>
      </c>
      <c r="B16737" t="s">
        <v>128</v>
      </c>
      <c r="C16737">
        <v>2025</v>
      </c>
      <c r="D16737" t="s">
        <v>58</v>
      </c>
      <c r="E16737" t="s">
        <v>45</v>
      </c>
      <c r="F16737" t="s">
        <v>50</v>
      </c>
      <c r="G16737" t="s">
        <v>101</v>
      </c>
      <c r="H16737" t="s">
        <v>255</v>
      </c>
      <c r="I16737" s="90" t="s">
        <v>1049</v>
      </c>
      <c r="J16737" s="3">
        <v>36000</v>
      </c>
    </row>
    <row r="16738" spans="1:10" hidden="1" x14ac:dyDescent="0.25">
      <c r="A16738" t="s">
        <v>131</v>
      </c>
      <c r="B16738" t="s">
        <v>128</v>
      </c>
      <c r="C16738">
        <v>2025</v>
      </c>
      <c r="D16738" t="s">
        <v>58</v>
      </c>
      <c r="E16738" t="s">
        <v>45</v>
      </c>
      <c r="F16738" t="s">
        <v>50</v>
      </c>
      <c r="G16738" t="s">
        <v>101</v>
      </c>
      <c r="H16738" t="s">
        <v>255</v>
      </c>
      <c r="I16738" s="90" t="s">
        <v>1053</v>
      </c>
      <c r="J16738" s="3">
        <v>31479</v>
      </c>
    </row>
    <row r="16739" spans="1:10" hidden="1" x14ac:dyDescent="0.25">
      <c r="A16739" t="s">
        <v>131</v>
      </c>
      <c r="B16739" t="s">
        <v>128</v>
      </c>
      <c r="C16739">
        <v>2025</v>
      </c>
      <c r="D16739" t="s">
        <v>58</v>
      </c>
      <c r="E16739" t="s">
        <v>45</v>
      </c>
      <c r="F16739" t="s">
        <v>50</v>
      </c>
      <c r="G16739" t="s">
        <v>101</v>
      </c>
      <c r="H16739" t="s">
        <v>255</v>
      </c>
      <c r="I16739" s="90" t="s">
        <v>1047</v>
      </c>
      <c r="J16739" s="3">
        <v>9310</v>
      </c>
    </row>
    <row r="16740" spans="1:10" hidden="1" x14ac:dyDescent="0.25">
      <c r="A16740" t="s">
        <v>131</v>
      </c>
      <c r="B16740" t="s">
        <v>128</v>
      </c>
      <c r="C16740">
        <v>2025</v>
      </c>
      <c r="D16740" t="s">
        <v>58</v>
      </c>
      <c r="E16740" t="s">
        <v>45</v>
      </c>
      <c r="F16740" t="s">
        <v>50</v>
      </c>
      <c r="G16740" t="s">
        <v>101</v>
      </c>
      <c r="H16740" t="s">
        <v>255</v>
      </c>
      <c r="I16740" s="90" t="s">
        <v>1052</v>
      </c>
      <c r="J16740" s="3">
        <v>115500</v>
      </c>
    </row>
    <row r="16741" spans="1:10" hidden="1" x14ac:dyDescent="0.25">
      <c r="A16741" t="s">
        <v>131</v>
      </c>
      <c r="B16741" t="s">
        <v>128</v>
      </c>
      <c r="C16741">
        <v>2025</v>
      </c>
      <c r="D16741" t="s">
        <v>58</v>
      </c>
      <c r="E16741" t="s">
        <v>45</v>
      </c>
      <c r="F16741" t="s">
        <v>50</v>
      </c>
      <c r="G16741" t="s">
        <v>101</v>
      </c>
      <c r="H16741" t="s">
        <v>255</v>
      </c>
      <c r="I16741" s="90" t="s">
        <v>902</v>
      </c>
      <c r="J16741" s="3">
        <v>24495.79</v>
      </c>
    </row>
    <row r="16742" spans="1:10" hidden="1" x14ac:dyDescent="0.25">
      <c r="A16742" t="s">
        <v>131</v>
      </c>
      <c r="B16742" t="s">
        <v>128</v>
      </c>
      <c r="C16742">
        <v>2025</v>
      </c>
      <c r="D16742" t="s">
        <v>58</v>
      </c>
      <c r="E16742" t="s">
        <v>45</v>
      </c>
      <c r="F16742" t="s">
        <v>50</v>
      </c>
      <c r="G16742" t="s">
        <v>101</v>
      </c>
      <c r="H16742" t="s">
        <v>255</v>
      </c>
      <c r="I16742" s="90" t="s">
        <v>908</v>
      </c>
      <c r="J16742" s="3">
        <v>17500</v>
      </c>
    </row>
    <row r="16743" spans="1:10" hidden="1" x14ac:dyDescent="0.25">
      <c r="A16743" t="s">
        <v>131</v>
      </c>
      <c r="B16743" t="s">
        <v>128</v>
      </c>
      <c r="C16743">
        <v>2025</v>
      </c>
      <c r="D16743" t="s">
        <v>58</v>
      </c>
      <c r="E16743" t="s">
        <v>45</v>
      </c>
      <c r="F16743" t="s">
        <v>50</v>
      </c>
      <c r="G16743" t="s">
        <v>101</v>
      </c>
      <c r="H16743" t="s">
        <v>678</v>
      </c>
      <c r="I16743" t="s">
        <v>403</v>
      </c>
      <c r="J16743" s="10">
        <v>-817</v>
      </c>
    </row>
    <row r="16744" spans="1:10" hidden="1" x14ac:dyDescent="0.25">
      <c r="A16744" t="s">
        <v>131</v>
      </c>
      <c r="B16744" t="s">
        <v>128</v>
      </c>
      <c r="C16744">
        <v>2025</v>
      </c>
      <c r="D16744" t="s">
        <v>58</v>
      </c>
      <c r="E16744" t="s">
        <v>287</v>
      </c>
      <c r="F16744" t="s">
        <v>287</v>
      </c>
      <c r="G16744" t="s">
        <v>1063</v>
      </c>
      <c r="H16744" t="s">
        <v>624</v>
      </c>
      <c r="I16744" t="s">
        <v>403</v>
      </c>
      <c r="J16744" s="10">
        <v>147955554.08550006</v>
      </c>
    </row>
    <row r="16745" spans="1:10" hidden="1" x14ac:dyDescent="0.25">
      <c r="A16745" t="s">
        <v>131</v>
      </c>
      <c r="B16745" t="s">
        <v>128</v>
      </c>
      <c r="C16745">
        <v>2025</v>
      </c>
      <c r="D16745" t="s">
        <v>58</v>
      </c>
      <c r="E16745" t="s">
        <v>112</v>
      </c>
      <c r="F16745" t="s">
        <v>117</v>
      </c>
      <c r="G16745" t="s">
        <v>53</v>
      </c>
      <c r="H16745" t="s">
        <v>256</v>
      </c>
    </row>
    <row r="16746" spans="1:10" hidden="1" x14ac:dyDescent="0.25">
      <c r="A16746" t="s">
        <v>131</v>
      </c>
      <c r="B16746" t="s">
        <v>128</v>
      </c>
      <c r="C16746">
        <v>2025</v>
      </c>
      <c r="D16746" t="s">
        <v>58</v>
      </c>
      <c r="E16746" t="s">
        <v>112</v>
      </c>
      <c r="F16746" t="s">
        <v>117</v>
      </c>
      <c r="G16746" t="s">
        <v>53</v>
      </c>
      <c r="H16746" t="s">
        <v>335</v>
      </c>
      <c r="I16746" t="s">
        <v>475</v>
      </c>
      <c r="J16746" s="3">
        <v>31050000</v>
      </c>
    </row>
    <row r="16747" spans="1:10" hidden="1" x14ac:dyDescent="0.25">
      <c r="A16747" t="s">
        <v>131</v>
      </c>
      <c r="B16747" t="s">
        <v>128</v>
      </c>
      <c r="C16747">
        <v>2025</v>
      </c>
      <c r="D16747" t="s">
        <v>58</v>
      </c>
      <c r="E16747" t="s">
        <v>112</v>
      </c>
      <c r="F16747" t="s">
        <v>117</v>
      </c>
      <c r="G16747" t="s">
        <v>53</v>
      </c>
      <c r="H16747" t="s">
        <v>335</v>
      </c>
      <c r="I16747" s="90" t="s">
        <v>1055</v>
      </c>
      <c r="J16747" s="3">
        <v>52650000</v>
      </c>
    </row>
    <row r="16748" spans="1:10" hidden="1" x14ac:dyDescent="0.25">
      <c r="A16748" t="s">
        <v>131</v>
      </c>
      <c r="B16748" t="s">
        <v>128</v>
      </c>
      <c r="C16748">
        <v>2025</v>
      </c>
      <c r="D16748" t="s">
        <v>58</v>
      </c>
      <c r="E16748" t="s">
        <v>112</v>
      </c>
      <c r="F16748" t="s">
        <v>117</v>
      </c>
      <c r="G16748" t="s">
        <v>53</v>
      </c>
      <c r="H16748" t="s">
        <v>257</v>
      </c>
      <c r="I16748" t="s">
        <v>406</v>
      </c>
      <c r="J16748" s="3">
        <v>12358018</v>
      </c>
    </row>
    <row r="16749" spans="1:10" hidden="1" x14ac:dyDescent="0.25">
      <c r="A16749" t="s">
        <v>131</v>
      </c>
      <c r="B16749" t="s">
        <v>128</v>
      </c>
      <c r="C16749">
        <v>2025</v>
      </c>
      <c r="D16749" t="s">
        <v>58</v>
      </c>
      <c r="E16749" t="s">
        <v>112</v>
      </c>
      <c r="F16749" t="s">
        <v>117</v>
      </c>
      <c r="G16749" t="s">
        <v>53</v>
      </c>
      <c r="H16749" t="s">
        <v>257</v>
      </c>
      <c r="I16749" t="s">
        <v>408</v>
      </c>
      <c r="J16749" s="3">
        <v>101427056</v>
      </c>
    </row>
    <row r="16750" spans="1:10" hidden="1" x14ac:dyDescent="0.25">
      <c r="A16750" t="s">
        <v>131</v>
      </c>
      <c r="B16750" t="s">
        <v>128</v>
      </c>
      <c r="C16750">
        <v>2025</v>
      </c>
      <c r="D16750" t="s">
        <v>58</v>
      </c>
      <c r="E16750" t="s">
        <v>112</v>
      </c>
      <c r="F16750" t="s">
        <v>117</v>
      </c>
      <c r="G16750" t="s">
        <v>53</v>
      </c>
      <c r="H16750" t="s">
        <v>257</v>
      </c>
      <c r="I16750" t="s">
        <v>421</v>
      </c>
    </row>
    <row r="16751" spans="1:10" hidden="1" x14ac:dyDescent="0.25">
      <c r="A16751" t="s">
        <v>131</v>
      </c>
      <c r="B16751" t="s">
        <v>128</v>
      </c>
      <c r="C16751">
        <v>2025</v>
      </c>
      <c r="D16751" t="s">
        <v>58</v>
      </c>
      <c r="E16751" t="s">
        <v>112</v>
      </c>
      <c r="F16751" t="s">
        <v>117</v>
      </c>
      <c r="G16751" t="s">
        <v>53</v>
      </c>
      <c r="H16751" t="s">
        <v>257</v>
      </c>
      <c r="I16751" t="s">
        <v>1019</v>
      </c>
    </row>
    <row r="16752" spans="1:10" hidden="1" x14ac:dyDescent="0.25">
      <c r="A16752" t="s">
        <v>131</v>
      </c>
      <c r="B16752" t="s">
        <v>128</v>
      </c>
      <c r="C16752">
        <v>2025</v>
      </c>
      <c r="D16752" t="s">
        <v>58</v>
      </c>
      <c r="E16752" t="s">
        <v>112</v>
      </c>
      <c r="F16752" t="s">
        <v>117</v>
      </c>
      <c r="G16752" t="s">
        <v>53</v>
      </c>
      <c r="H16752" t="s">
        <v>257</v>
      </c>
      <c r="I16752" t="s">
        <v>1020</v>
      </c>
    </row>
    <row r="16753" spans="1:10" hidden="1" x14ac:dyDescent="0.25">
      <c r="A16753" t="s">
        <v>131</v>
      </c>
      <c r="B16753" t="s">
        <v>128</v>
      </c>
      <c r="C16753">
        <v>2025</v>
      </c>
      <c r="D16753" t="s">
        <v>58</v>
      </c>
      <c r="E16753" t="s">
        <v>112</v>
      </c>
      <c r="F16753" t="s">
        <v>117</v>
      </c>
      <c r="G16753" t="s">
        <v>53</v>
      </c>
      <c r="H16753" t="s">
        <v>257</v>
      </c>
    </row>
    <row r="16754" spans="1:10" hidden="1" x14ac:dyDescent="0.25">
      <c r="A16754" t="s">
        <v>131</v>
      </c>
      <c r="B16754" t="s">
        <v>128</v>
      </c>
      <c r="C16754">
        <v>2025</v>
      </c>
      <c r="D16754" t="s">
        <v>58</v>
      </c>
      <c r="E16754" t="s">
        <v>112</v>
      </c>
      <c r="F16754" t="s">
        <v>117</v>
      </c>
      <c r="G16754" t="s">
        <v>53</v>
      </c>
      <c r="H16754" t="s">
        <v>257</v>
      </c>
    </row>
    <row r="16755" spans="1:10" hidden="1" x14ac:dyDescent="0.25">
      <c r="A16755" t="s">
        <v>131</v>
      </c>
      <c r="B16755" t="s">
        <v>128</v>
      </c>
      <c r="C16755">
        <v>2025</v>
      </c>
      <c r="D16755" t="s">
        <v>58</v>
      </c>
      <c r="E16755" t="s">
        <v>112</v>
      </c>
      <c r="F16755" t="s">
        <v>117</v>
      </c>
      <c r="G16755" t="s">
        <v>53</v>
      </c>
      <c r="H16755" t="s">
        <v>258</v>
      </c>
    </row>
    <row r="16756" spans="1:10" hidden="1" x14ac:dyDescent="0.25">
      <c r="A16756" t="s">
        <v>131</v>
      </c>
      <c r="B16756" t="s">
        <v>128</v>
      </c>
      <c r="C16756">
        <v>2025</v>
      </c>
      <c r="D16756" t="s">
        <v>58</v>
      </c>
      <c r="E16756" t="s">
        <v>112</v>
      </c>
      <c r="F16756" t="s">
        <v>117</v>
      </c>
      <c r="G16756" t="s">
        <v>53</v>
      </c>
      <c r="H16756" t="s">
        <v>259</v>
      </c>
      <c r="I16756" t="s">
        <v>442</v>
      </c>
      <c r="J16756" s="3">
        <v>535800</v>
      </c>
    </row>
    <row r="16757" spans="1:10" hidden="1" x14ac:dyDescent="0.25">
      <c r="A16757" t="s">
        <v>131</v>
      </c>
      <c r="B16757" t="s">
        <v>128</v>
      </c>
      <c r="C16757">
        <v>2025</v>
      </c>
      <c r="D16757" t="s">
        <v>58</v>
      </c>
      <c r="E16757" t="s">
        <v>112</v>
      </c>
      <c r="F16757" t="s">
        <v>117</v>
      </c>
      <c r="G16757" t="s">
        <v>53</v>
      </c>
      <c r="H16757" t="s">
        <v>257</v>
      </c>
      <c r="I16757" t="s">
        <v>408</v>
      </c>
      <c r="J16757" s="3">
        <v>10173458</v>
      </c>
    </row>
    <row r="16758" spans="1:10" hidden="1" x14ac:dyDescent="0.25">
      <c r="A16758" t="s">
        <v>131</v>
      </c>
      <c r="B16758" t="s">
        <v>128</v>
      </c>
      <c r="C16758">
        <v>2025</v>
      </c>
      <c r="D16758" t="s">
        <v>58</v>
      </c>
      <c r="E16758" t="s">
        <v>112</v>
      </c>
      <c r="F16758" t="s">
        <v>117</v>
      </c>
      <c r="G16758" t="s">
        <v>53</v>
      </c>
      <c r="H16758" t="s">
        <v>259</v>
      </c>
      <c r="I16758" t="s">
        <v>987</v>
      </c>
    </row>
    <row r="16759" spans="1:10" hidden="1" x14ac:dyDescent="0.25">
      <c r="A16759" t="s">
        <v>131</v>
      </c>
      <c r="B16759" t="s">
        <v>128</v>
      </c>
      <c r="C16759">
        <v>2025</v>
      </c>
      <c r="D16759" t="s">
        <v>58</v>
      </c>
      <c r="E16759" t="s">
        <v>112</v>
      </c>
      <c r="F16759" t="s">
        <v>117</v>
      </c>
      <c r="G16759" t="s">
        <v>53</v>
      </c>
      <c r="H16759" t="s">
        <v>259</v>
      </c>
      <c r="I16759" t="s">
        <v>671</v>
      </c>
      <c r="J16759" s="3">
        <v>1287000</v>
      </c>
    </row>
    <row r="16760" spans="1:10" hidden="1" x14ac:dyDescent="0.25">
      <c r="A16760" t="s">
        <v>131</v>
      </c>
      <c r="B16760" t="s">
        <v>128</v>
      </c>
      <c r="C16760">
        <v>2025</v>
      </c>
      <c r="D16760" t="s">
        <v>58</v>
      </c>
      <c r="E16760" t="s">
        <v>112</v>
      </c>
      <c r="F16760" t="s">
        <v>117</v>
      </c>
      <c r="G16760" t="s">
        <v>53</v>
      </c>
      <c r="H16760" t="s">
        <v>259</v>
      </c>
      <c r="I16760" s="90" t="s">
        <v>705</v>
      </c>
      <c r="J16760" s="3">
        <v>129444055</v>
      </c>
    </row>
    <row r="16761" spans="1:10" hidden="1" x14ac:dyDescent="0.25">
      <c r="A16761" t="s">
        <v>131</v>
      </c>
      <c r="B16761" t="s">
        <v>128</v>
      </c>
      <c r="C16761">
        <v>2025</v>
      </c>
      <c r="D16761" t="s">
        <v>58</v>
      </c>
      <c r="E16761" t="s">
        <v>112</v>
      </c>
      <c r="F16761" t="s">
        <v>117</v>
      </c>
      <c r="G16761" t="s">
        <v>53</v>
      </c>
      <c r="H16761" t="s">
        <v>259</v>
      </c>
      <c r="I16761" t="s">
        <v>549</v>
      </c>
    </row>
    <row r="16762" spans="1:10" hidden="1" x14ac:dyDescent="0.25">
      <c r="A16762" t="s">
        <v>131</v>
      </c>
      <c r="B16762" t="s">
        <v>128</v>
      </c>
      <c r="C16762">
        <v>2025</v>
      </c>
      <c r="D16762" t="s">
        <v>58</v>
      </c>
      <c r="E16762" t="s">
        <v>112</v>
      </c>
      <c r="F16762" t="s">
        <v>117</v>
      </c>
      <c r="G16762" t="s">
        <v>53</v>
      </c>
      <c r="H16762" t="s">
        <v>259</v>
      </c>
      <c r="I16762" s="90" t="s">
        <v>1057</v>
      </c>
      <c r="J16762" s="3">
        <v>80000</v>
      </c>
    </row>
    <row r="16763" spans="1:10" hidden="1" x14ac:dyDescent="0.25">
      <c r="A16763" t="s">
        <v>131</v>
      </c>
      <c r="B16763" t="s">
        <v>128</v>
      </c>
      <c r="C16763">
        <v>2025</v>
      </c>
      <c r="D16763" t="s">
        <v>58</v>
      </c>
      <c r="E16763" t="s">
        <v>112</v>
      </c>
      <c r="F16763" t="s">
        <v>117</v>
      </c>
      <c r="G16763" t="s">
        <v>53</v>
      </c>
      <c r="H16763" t="s">
        <v>259</v>
      </c>
      <c r="I16763" t="s">
        <v>913</v>
      </c>
      <c r="J16763" s="3">
        <v>399000</v>
      </c>
    </row>
    <row r="16764" spans="1:10" hidden="1" x14ac:dyDescent="0.25">
      <c r="A16764" t="s">
        <v>131</v>
      </c>
      <c r="B16764" t="s">
        <v>128</v>
      </c>
      <c r="C16764">
        <v>2025</v>
      </c>
      <c r="D16764" t="s">
        <v>58</v>
      </c>
      <c r="E16764" t="s">
        <v>112</v>
      </c>
      <c r="F16764" t="s">
        <v>117</v>
      </c>
      <c r="G16764" t="s">
        <v>53</v>
      </c>
      <c r="H16764" t="s">
        <v>259</v>
      </c>
      <c r="I16764" s="90" t="s">
        <v>1056</v>
      </c>
      <c r="J16764" s="3">
        <v>105162866</v>
      </c>
    </row>
    <row r="16765" spans="1:10" hidden="1" x14ac:dyDescent="0.25">
      <c r="A16765" t="s">
        <v>131</v>
      </c>
      <c r="B16765" t="s">
        <v>128</v>
      </c>
      <c r="C16765">
        <v>2025</v>
      </c>
      <c r="D16765" t="s">
        <v>58</v>
      </c>
      <c r="E16765" t="s">
        <v>112</v>
      </c>
      <c r="F16765" t="s">
        <v>117</v>
      </c>
      <c r="G16765" t="s">
        <v>334</v>
      </c>
      <c r="H16765" t="s">
        <v>335</v>
      </c>
      <c r="I16765" t="s">
        <v>475</v>
      </c>
    </row>
    <row r="16766" spans="1:10" hidden="1" x14ac:dyDescent="0.25">
      <c r="A16766" t="s">
        <v>131</v>
      </c>
      <c r="B16766" t="s">
        <v>128</v>
      </c>
      <c r="C16766">
        <v>2025</v>
      </c>
      <c r="D16766" t="s">
        <v>58</v>
      </c>
      <c r="E16766" t="s">
        <v>112</v>
      </c>
      <c r="F16766" t="s">
        <v>117</v>
      </c>
      <c r="G16766" t="s">
        <v>318</v>
      </c>
      <c r="H16766" t="s">
        <v>259</v>
      </c>
      <c r="I16766" t="s">
        <v>671</v>
      </c>
    </row>
    <row r="16767" spans="1:10" hidden="1" x14ac:dyDescent="0.25">
      <c r="A16767" t="s">
        <v>131</v>
      </c>
      <c r="B16767" t="s">
        <v>128</v>
      </c>
      <c r="C16767">
        <v>2025</v>
      </c>
      <c r="D16767" t="s">
        <v>58</v>
      </c>
      <c r="E16767" t="s">
        <v>112</v>
      </c>
      <c r="F16767" t="s">
        <v>117</v>
      </c>
      <c r="G16767" t="s">
        <v>318</v>
      </c>
      <c r="H16767" t="s">
        <v>180</v>
      </c>
      <c r="I16767" t="s">
        <v>505</v>
      </c>
    </row>
    <row r="16768" spans="1:10" hidden="1" x14ac:dyDescent="0.25">
      <c r="A16768" t="s">
        <v>131</v>
      </c>
      <c r="B16768" t="s">
        <v>128</v>
      </c>
      <c r="C16768">
        <v>2025</v>
      </c>
      <c r="D16768" t="s">
        <v>58</v>
      </c>
      <c r="E16768" t="s">
        <v>112</v>
      </c>
      <c r="F16768" t="s">
        <v>117</v>
      </c>
      <c r="G16768" t="s">
        <v>318</v>
      </c>
      <c r="H16768" t="s">
        <v>180</v>
      </c>
      <c r="I16768" t="s">
        <v>413</v>
      </c>
      <c r="J16768" s="3">
        <v>2903430</v>
      </c>
    </row>
    <row r="16769" spans="1:10" hidden="1" x14ac:dyDescent="0.25">
      <c r="A16769" t="s">
        <v>131</v>
      </c>
      <c r="B16769" t="s">
        <v>128</v>
      </c>
      <c r="C16769">
        <v>2025</v>
      </c>
      <c r="D16769" t="s">
        <v>58</v>
      </c>
      <c r="E16769" t="s">
        <v>112</v>
      </c>
      <c r="F16769" t="s">
        <v>117</v>
      </c>
      <c r="G16769" t="s">
        <v>318</v>
      </c>
      <c r="H16769" t="s">
        <v>180</v>
      </c>
      <c r="I16769" t="s">
        <v>414</v>
      </c>
      <c r="J16769" s="3">
        <v>804000</v>
      </c>
    </row>
    <row r="16770" spans="1:10" hidden="1" x14ac:dyDescent="0.25">
      <c r="A16770" t="s">
        <v>131</v>
      </c>
      <c r="B16770" t="s">
        <v>128</v>
      </c>
      <c r="C16770">
        <v>2025</v>
      </c>
      <c r="D16770" t="s">
        <v>58</v>
      </c>
      <c r="E16770" t="s">
        <v>112</v>
      </c>
      <c r="F16770" t="s">
        <v>117</v>
      </c>
      <c r="G16770" t="s">
        <v>318</v>
      </c>
      <c r="H16770" t="s">
        <v>180</v>
      </c>
      <c r="I16770" t="s">
        <v>1037</v>
      </c>
    </row>
    <row r="16771" spans="1:10" hidden="1" x14ac:dyDescent="0.25">
      <c r="A16771" t="s">
        <v>131</v>
      </c>
      <c r="B16771" t="s">
        <v>128</v>
      </c>
      <c r="C16771">
        <v>2025</v>
      </c>
      <c r="D16771" t="s">
        <v>58</v>
      </c>
      <c r="E16771" t="s">
        <v>112</v>
      </c>
      <c r="F16771" t="s">
        <v>117</v>
      </c>
      <c r="G16771" t="s">
        <v>318</v>
      </c>
      <c r="H16771" t="s">
        <v>180</v>
      </c>
      <c r="I16771" t="s">
        <v>503</v>
      </c>
    </row>
    <row r="16772" spans="1:10" hidden="1" x14ac:dyDescent="0.25">
      <c r="A16772" t="s">
        <v>131</v>
      </c>
      <c r="B16772" t="s">
        <v>128</v>
      </c>
      <c r="C16772">
        <v>2025</v>
      </c>
      <c r="D16772" t="s">
        <v>58</v>
      </c>
      <c r="E16772" t="s">
        <v>112</v>
      </c>
      <c r="F16772" t="s">
        <v>117</v>
      </c>
      <c r="G16772" t="s">
        <v>318</v>
      </c>
      <c r="H16772" t="s">
        <v>550</v>
      </c>
    </row>
    <row r="16773" spans="1:10" hidden="1" x14ac:dyDescent="0.25">
      <c r="A16773" t="s">
        <v>131</v>
      </c>
      <c r="B16773" t="s">
        <v>128</v>
      </c>
      <c r="C16773">
        <v>2025</v>
      </c>
      <c r="D16773" t="s">
        <v>58</v>
      </c>
      <c r="E16773" t="s">
        <v>112</v>
      </c>
      <c r="F16773" t="s">
        <v>117</v>
      </c>
      <c r="G16773" t="s">
        <v>318</v>
      </c>
      <c r="H16773" t="s">
        <v>279</v>
      </c>
      <c r="I16773" t="s">
        <v>414</v>
      </c>
      <c r="J16773" s="3">
        <v>1052000</v>
      </c>
    </row>
    <row r="16774" spans="1:10" hidden="1" x14ac:dyDescent="0.25">
      <c r="A16774" t="s">
        <v>131</v>
      </c>
      <c r="B16774" t="s">
        <v>128</v>
      </c>
      <c r="C16774">
        <v>2025</v>
      </c>
      <c r="D16774" t="s">
        <v>58</v>
      </c>
      <c r="E16774" t="s">
        <v>112</v>
      </c>
      <c r="F16774" t="s">
        <v>117</v>
      </c>
      <c r="G16774" t="s">
        <v>318</v>
      </c>
      <c r="H16774" t="s">
        <v>279</v>
      </c>
      <c r="I16774" t="s">
        <v>505</v>
      </c>
      <c r="J16774" s="3">
        <v>1973012</v>
      </c>
    </row>
    <row r="16775" spans="1:10" hidden="1" x14ac:dyDescent="0.25">
      <c r="A16775" t="s">
        <v>131</v>
      </c>
      <c r="B16775" t="s">
        <v>128</v>
      </c>
      <c r="C16775">
        <v>2025</v>
      </c>
      <c r="D16775" t="s">
        <v>58</v>
      </c>
      <c r="E16775" t="s">
        <v>112</v>
      </c>
      <c r="F16775" t="s">
        <v>117</v>
      </c>
      <c r="G16775" t="s">
        <v>318</v>
      </c>
      <c r="H16775" t="s">
        <v>279</v>
      </c>
    </row>
    <row r="16776" spans="1:10" hidden="1" x14ac:dyDescent="0.25">
      <c r="A16776" t="s">
        <v>131</v>
      </c>
      <c r="B16776" t="s">
        <v>128</v>
      </c>
      <c r="C16776">
        <v>2025</v>
      </c>
      <c r="D16776" t="s">
        <v>58</v>
      </c>
      <c r="E16776" t="s">
        <v>112</v>
      </c>
      <c r="F16776" t="s">
        <v>117</v>
      </c>
      <c r="G16776" t="s">
        <v>318</v>
      </c>
      <c r="H16776" t="s">
        <v>279</v>
      </c>
    </row>
    <row r="16777" spans="1:10" hidden="1" x14ac:dyDescent="0.25">
      <c r="A16777" t="s">
        <v>131</v>
      </c>
      <c r="B16777" t="s">
        <v>128</v>
      </c>
      <c r="C16777">
        <v>2025</v>
      </c>
      <c r="D16777" t="s">
        <v>58</v>
      </c>
      <c r="E16777" t="s">
        <v>112</v>
      </c>
      <c r="F16777" t="s">
        <v>117</v>
      </c>
      <c r="G16777" t="s">
        <v>318</v>
      </c>
      <c r="H16777" t="s">
        <v>279</v>
      </c>
    </row>
    <row r="16778" spans="1:10" hidden="1" x14ac:dyDescent="0.25">
      <c r="A16778" t="s">
        <v>131</v>
      </c>
      <c r="B16778" t="s">
        <v>128</v>
      </c>
      <c r="C16778">
        <v>2025</v>
      </c>
      <c r="D16778" t="s">
        <v>58</v>
      </c>
      <c r="E16778" t="s">
        <v>112</v>
      </c>
      <c r="F16778" t="s">
        <v>117</v>
      </c>
      <c r="G16778" t="s">
        <v>665</v>
      </c>
      <c r="H16778" t="s">
        <v>550</v>
      </c>
      <c r="I16778" t="s">
        <v>505</v>
      </c>
      <c r="J16778" s="3">
        <v>2331911</v>
      </c>
    </row>
    <row r="16779" spans="1:10" hidden="1" x14ac:dyDescent="0.25">
      <c r="A16779" t="s">
        <v>131</v>
      </c>
      <c r="B16779" t="s">
        <v>128</v>
      </c>
      <c r="C16779">
        <v>2025</v>
      </c>
      <c r="D16779" t="s">
        <v>58</v>
      </c>
      <c r="E16779" t="s">
        <v>112</v>
      </c>
      <c r="F16779" t="s">
        <v>117</v>
      </c>
      <c r="G16779" t="s">
        <v>665</v>
      </c>
      <c r="H16779" t="s">
        <v>550</v>
      </c>
      <c r="I16779" t="s">
        <v>676</v>
      </c>
    </row>
    <row r="16780" spans="1:10" hidden="1" x14ac:dyDescent="0.25">
      <c r="A16780" t="s">
        <v>131</v>
      </c>
      <c r="B16780" t="s">
        <v>128</v>
      </c>
      <c r="C16780">
        <v>2025</v>
      </c>
      <c r="D16780" t="s">
        <v>58</v>
      </c>
      <c r="E16780" t="s">
        <v>112</v>
      </c>
      <c r="F16780" t="s">
        <v>117</v>
      </c>
      <c r="G16780" t="s">
        <v>47</v>
      </c>
      <c r="H16780" t="s">
        <v>677</v>
      </c>
      <c r="I16780" t="s">
        <v>922</v>
      </c>
    </row>
    <row r="16781" spans="1:10" hidden="1" x14ac:dyDescent="0.25">
      <c r="A16781" t="s">
        <v>131</v>
      </c>
      <c r="B16781" t="s">
        <v>128</v>
      </c>
      <c r="C16781">
        <v>2025</v>
      </c>
      <c r="D16781" t="s">
        <v>58</v>
      </c>
      <c r="E16781" t="s">
        <v>112</v>
      </c>
      <c r="F16781" t="s">
        <v>117</v>
      </c>
      <c r="G16781" t="s">
        <v>47</v>
      </c>
      <c r="H16781" t="s">
        <v>677</v>
      </c>
      <c r="I16781" t="s">
        <v>921</v>
      </c>
    </row>
    <row r="16782" spans="1:10" hidden="1" x14ac:dyDescent="0.25">
      <c r="A16782" t="s">
        <v>131</v>
      </c>
      <c r="B16782" t="s">
        <v>128</v>
      </c>
      <c r="C16782">
        <v>2025</v>
      </c>
      <c r="D16782" t="s">
        <v>58</v>
      </c>
      <c r="E16782" t="s">
        <v>112</v>
      </c>
      <c r="F16782" t="s">
        <v>117</v>
      </c>
      <c r="G16782" t="s">
        <v>319</v>
      </c>
      <c r="H16782" t="s">
        <v>181</v>
      </c>
    </row>
    <row r="16783" spans="1:10" hidden="1" x14ac:dyDescent="0.25">
      <c r="A16783" t="s">
        <v>131</v>
      </c>
      <c r="B16783" t="s">
        <v>128</v>
      </c>
      <c r="C16783">
        <v>2025</v>
      </c>
      <c r="D16783" t="s">
        <v>58</v>
      </c>
      <c r="E16783" t="s">
        <v>112</v>
      </c>
      <c r="F16783" t="s">
        <v>117</v>
      </c>
      <c r="G16783" t="s">
        <v>319</v>
      </c>
      <c r="H16783" t="s">
        <v>320</v>
      </c>
    </row>
    <row r="16784" spans="1:10" hidden="1" x14ac:dyDescent="0.25">
      <c r="A16784" s="20" t="s">
        <v>132</v>
      </c>
      <c r="B16784" s="20" t="s">
        <v>129</v>
      </c>
      <c r="C16784" s="20">
        <v>2026</v>
      </c>
      <c r="D16784" s="20" t="s">
        <v>58</v>
      </c>
      <c r="E16784" s="20" t="s">
        <v>52</v>
      </c>
      <c r="F16784" s="20" t="s">
        <v>142</v>
      </c>
      <c r="G16784" s="20" t="s">
        <v>301</v>
      </c>
      <c r="H16784" s="20" t="s">
        <v>210</v>
      </c>
      <c r="I16784" s="20" t="s">
        <v>374</v>
      </c>
    </row>
    <row r="16785" spans="1:9" hidden="1" x14ac:dyDescent="0.25">
      <c r="A16785" s="20" t="s">
        <v>132</v>
      </c>
      <c r="B16785" t="s">
        <v>129</v>
      </c>
      <c r="C16785" s="20">
        <v>2026</v>
      </c>
      <c r="D16785" t="s">
        <v>58</v>
      </c>
      <c r="E16785" t="s">
        <v>45</v>
      </c>
      <c r="F16785" t="s">
        <v>46</v>
      </c>
    </row>
    <row r="16786" spans="1:9" hidden="1" x14ac:dyDescent="0.25">
      <c r="A16786" s="20" t="s">
        <v>132</v>
      </c>
      <c r="B16786" t="s">
        <v>129</v>
      </c>
      <c r="C16786" s="20">
        <v>2026</v>
      </c>
      <c r="D16786" t="s">
        <v>58</v>
      </c>
      <c r="E16786" t="s">
        <v>112</v>
      </c>
      <c r="F16786" t="s">
        <v>117</v>
      </c>
      <c r="G16786" t="s">
        <v>53</v>
      </c>
      <c r="H16786" s="2"/>
      <c r="I16786" s="2"/>
    </row>
    <row r="16787" spans="1:9" hidden="1" x14ac:dyDescent="0.25">
      <c r="A16787" s="20" t="s">
        <v>133</v>
      </c>
      <c r="B16787" s="20" t="s">
        <v>129</v>
      </c>
      <c r="C16787" s="20">
        <v>2026</v>
      </c>
      <c r="D16787" s="20" t="s">
        <v>58</v>
      </c>
      <c r="E16787" s="20" t="s">
        <v>52</v>
      </c>
      <c r="F16787" s="20" t="s">
        <v>142</v>
      </c>
      <c r="G16787" s="20" t="s">
        <v>301</v>
      </c>
      <c r="H16787" s="20" t="s">
        <v>210</v>
      </c>
      <c r="I16787" s="20" t="s">
        <v>374</v>
      </c>
    </row>
    <row r="16788" spans="1:9" hidden="1" x14ac:dyDescent="0.25">
      <c r="A16788" s="20" t="s">
        <v>133</v>
      </c>
      <c r="B16788" t="s">
        <v>129</v>
      </c>
      <c r="C16788" s="20">
        <v>2026</v>
      </c>
      <c r="D16788" t="s">
        <v>58</v>
      </c>
      <c r="E16788" t="s">
        <v>45</v>
      </c>
      <c r="F16788" t="s">
        <v>46</v>
      </c>
    </row>
    <row r="16789" spans="1:9" hidden="1" x14ac:dyDescent="0.25">
      <c r="A16789" s="20" t="s">
        <v>133</v>
      </c>
      <c r="B16789" t="s">
        <v>129</v>
      </c>
      <c r="C16789" s="20">
        <v>2026</v>
      </c>
      <c r="D16789" t="s">
        <v>58</v>
      </c>
      <c r="E16789" t="s">
        <v>112</v>
      </c>
      <c r="F16789" t="s">
        <v>117</v>
      </c>
      <c r="G16789" t="s">
        <v>53</v>
      </c>
      <c r="H16789" s="2"/>
      <c r="I16789" s="2"/>
    </row>
    <row r="16790" spans="1:9" hidden="1" x14ac:dyDescent="0.25">
      <c r="A16790" s="20" t="s">
        <v>134</v>
      </c>
      <c r="B16790" s="20" t="s">
        <v>129</v>
      </c>
      <c r="C16790" s="20">
        <v>2026</v>
      </c>
      <c r="D16790" s="20" t="s">
        <v>58</v>
      </c>
      <c r="E16790" s="20" t="s">
        <v>52</v>
      </c>
      <c r="F16790" s="20" t="s">
        <v>142</v>
      </c>
      <c r="G16790" s="20" t="s">
        <v>301</v>
      </c>
      <c r="H16790" s="20" t="s">
        <v>210</v>
      </c>
      <c r="I16790" s="20" t="s">
        <v>374</v>
      </c>
    </row>
    <row r="16791" spans="1:9" hidden="1" x14ac:dyDescent="0.25">
      <c r="A16791" s="20" t="s">
        <v>134</v>
      </c>
      <c r="B16791" t="s">
        <v>129</v>
      </c>
      <c r="C16791" s="20">
        <v>2026</v>
      </c>
      <c r="D16791" t="s">
        <v>58</v>
      </c>
      <c r="E16791" t="s">
        <v>45</v>
      </c>
      <c r="F16791" t="s">
        <v>46</v>
      </c>
    </row>
    <row r="16792" spans="1:9" hidden="1" x14ac:dyDescent="0.25">
      <c r="A16792" s="20" t="s">
        <v>134</v>
      </c>
      <c r="B16792" t="s">
        <v>129</v>
      </c>
      <c r="C16792" s="20">
        <v>2026</v>
      </c>
      <c r="D16792" t="s">
        <v>58</v>
      </c>
      <c r="E16792" t="s">
        <v>112</v>
      </c>
      <c r="F16792" t="s">
        <v>117</v>
      </c>
      <c r="G16792" t="s">
        <v>53</v>
      </c>
      <c r="H16792" s="2"/>
      <c r="I16792" s="2"/>
    </row>
    <row r="16793" spans="1:9" hidden="1" x14ac:dyDescent="0.25">
      <c r="A16793" s="20" t="s">
        <v>135</v>
      </c>
      <c r="B16793" s="20" t="s">
        <v>129</v>
      </c>
      <c r="C16793" s="20">
        <v>2026</v>
      </c>
      <c r="D16793" s="20" t="s">
        <v>58</v>
      </c>
      <c r="E16793" s="20" t="s">
        <v>52</v>
      </c>
      <c r="F16793" s="20" t="s">
        <v>142</v>
      </c>
      <c r="G16793" s="20" t="s">
        <v>301</v>
      </c>
      <c r="H16793" s="20" t="s">
        <v>210</v>
      </c>
      <c r="I16793" s="20" t="s">
        <v>374</v>
      </c>
    </row>
    <row r="16794" spans="1:9" hidden="1" x14ac:dyDescent="0.25">
      <c r="A16794" s="20" t="s">
        <v>135</v>
      </c>
      <c r="B16794" t="s">
        <v>129</v>
      </c>
      <c r="C16794" s="20">
        <v>2026</v>
      </c>
      <c r="D16794" t="s">
        <v>58</v>
      </c>
      <c r="E16794" t="s">
        <v>45</v>
      </c>
      <c r="F16794" t="s">
        <v>46</v>
      </c>
    </row>
    <row r="16795" spans="1:9" hidden="1" x14ac:dyDescent="0.25">
      <c r="A16795" s="20" t="s">
        <v>135</v>
      </c>
      <c r="B16795" t="s">
        <v>129</v>
      </c>
      <c r="C16795" s="20">
        <v>2026</v>
      </c>
      <c r="D16795" t="s">
        <v>58</v>
      </c>
      <c r="E16795" t="s">
        <v>112</v>
      </c>
      <c r="F16795" t="s">
        <v>117</v>
      </c>
      <c r="G16795" t="s">
        <v>53</v>
      </c>
      <c r="H16795" s="2"/>
      <c r="I16795" s="2"/>
    </row>
    <row r="16796" spans="1:9" hidden="1" x14ac:dyDescent="0.25">
      <c r="A16796" s="20" t="s">
        <v>136</v>
      </c>
      <c r="B16796" s="20" t="s">
        <v>129</v>
      </c>
      <c r="C16796" s="20">
        <v>2026</v>
      </c>
      <c r="D16796" s="20" t="s">
        <v>58</v>
      </c>
      <c r="E16796" s="20" t="s">
        <v>52</v>
      </c>
      <c r="F16796" s="20" t="s">
        <v>142</v>
      </c>
      <c r="G16796" s="20" t="s">
        <v>301</v>
      </c>
      <c r="H16796" s="20" t="s">
        <v>210</v>
      </c>
      <c r="I16796" s="20" t="s">
        <v>374</v>
      </c>
    </row>
    <row r="16797" spans="1:9" hidden="1" x14ac:dyDescent="0.25">
      <c r="A16797" s="20" t="s">
        <v>136</v>
      </c>
      <c r="B16797" t="s">
        <v>129</v>
      </c>
      <c r="C16797" s="20">
        <v>2026</v>
      </c>
      <c r="D16797" t="s">
        <v>58</v>
      </c>
      <c r="E16797" t="s">
        <v>45</v>
      </c>
      <c r="F16797" t="s">
        <v>46</v>
      </c>
    </row>
    <row r="16798" spans="1:9" hidden="1" x14ac:dyDescent="0.25">
      <c r="A16798" s="20" t="s">
        <v>136</v>
      </c>
      <c r="B16798" t="s">
        <v>129</v>
      </c>
      <c r="C16798" s="20">
        <v>2026</v>
      </c>
      <c r="D16798" t="s">
        <v>58</v>
      </c>
      <c r="E16798" t="s">
        <v>112</v>
      </c>
      <c r="F16798" t="s">
        <v>117</v>
      </c>
      <c r="G16798" t="s">
        <v>53</v>
      </c>
      <c r="H16798" s="2"/>
      <c r="I16798" s="2"/>
    </row>
    <row r="16799" spans="1:9" hidden="1" x14ac:dyDescent="0.25">
      <c r="A16799" s="20" t="s">
        <v>137</v>
      </c>
      <c r="B16799" s="20" t="s">
        <v>129</v>
      </c>
      <c r="C16799" s="20">
        <v>2026</v>
      </c>
      <c r="D16799" s="20" t="s">
        <v>58</v>
      </c>
      <c r="E16799" s="20" t="s">
        <v>52</v>
      </c>
      <c r="F16799" s="20" t="s">
        <v>142</v>
      </c>
      <c r="G16799" s="20" t="s">
        <v>301</v>
      </c>
      <c r="H16799" s="20" t="s">
        <v>210</v>
      </c>
      <c r="I16799" s="20" t="s">
        <v>374</v>
      </c>
    </row>
    <row r="16800" spans="1:9" hidden="1" x14ac:dyDescent="0.25">
      <c r="A16800" s="20" t="s">
        <v>137</v>
      </c>
      <c r="B16800" t="s">
        <v>129</v>
      </c>
      <c r="C16800" s="20">
        <v>2026</v>
      </c>
      <c r="D16800" t="s">
        <v>58</v>
      </c>
      <c r="E16800" t="s">
        <v>45</v>
      </c>
      <c r="F16800" t="s">
        <v>46</v>
      </c>
    </row>
    <row r="16801" spans="1:9" hidden="1" x14ac:dyDescent="0.25">
      <c r="A16801" s="20" t="s">
        <v>137</v>
      </c>
      <c r="B16801" t="s">
        <v>129</v>
      </c>
      <c r="C16801" s="20">
        <v>2026</v>
      </c>
      <c r="D16801" t="s">
        <v>58</v>
      </c>
      <c r="E16801" t="s">
        <v>112</v>
      </c>
      <c r="F16801" t="s">
        <v>117</v>
      </c>
      <c r="G16801" t="s">
        <v>53</v>
      </c>
      <c r="H16801" s="2"/>
      <c r="I16801" s="2"/>
    </row>
    <row r="16802" spans="1:9" hidden="1" x14ac:dyDescent="0.25">
      <c r="A16802" s="20" t="s">
        <v>138</v>
      </c>
      <c r="B16802" s="20" t="s">
        <v>129</v>
      </c>
      <c r="C16802" s="20">
        <v>2026</v>
      </c>
      <c r="D16802" s="20" t="s">
        <v>58</v>
      </c>
      <c r="E16802" s="20" t="s">
        <v>52</v>
      </c>
      <c r="F16802" s="20" t="s">
        <v>142</v>
      </c>
      <c r="G16802" s="20" t="s">
        <v>301</v>
      </c>
      <c r="H16802" s="20" t="s">
        <v>210</v>
      </c>
      <c r="I16802" s="20" t="s">
        <v>374</v>
      </c>
    </row>
    <row r="16803" spans="1:9" hidden="1" x14ac:dyDescent="0.25">
      <c r="A16803" s="20" t="s">
        <v>138</v>
      </c>
      <c r="B16803" t="s">
        <v>129</v>
      </c>
      <c r="C16803" s="20">
        <v>2026</v>
      </c>
      <c r="D16803" t="s">
        <v>58</v>
      </c>
      <c r="E16803" t="s">
        <v>45</v>
      </c>
      <c r="F16803" t="s">
        <v>46</v>
      </c>
    </row>
    <row r="16804" spans="1:9" hidden="1" x14ac:dyDescent="0.25">
      <c r="A16804" s="20" t="s">
        <v>138</v>
      </c>
      <c r="B16804" t="s">
        <v>129</v>
      </c>
      <c r="C16804" s="20">
        <v>2026</v>
      </c>
      <c r="D16804" t="s">
        <v>58</v>
      </c>
      <c r="E16804" t="s">
        <v>112</v>
      </c>
      <c r="F16804" t="s">
        <v>117</v>
      </c>
      <c r="G16804" t="s">
        <v>53</v>
      </c>
      <c r="H16804" s="2"/>
      <c r="I16804" s="2"/>
    </row>
    <row r="16805" spans="1:9" hidden="1" x14ac:dyDescent="0.25">
      <c r="A16805" s="20" t="s">
        <v>44</v>
      </c>
      <c r="B16805" s="20" t="s">
        <v>129</v>
      </c>
      <c r="C16805" s="20">
        <v>2026</v>
      </c>
      <c r="D16805" s="20" t="s">
        <v>58</v>
      </c>
      <c r="E16805" s="20" t="s">
        <v>52</v>
      </c>
      <c r="F16805" s="20" t="s">
        <v>142</v>
      </c>
      <c r="G16805" s="20" t="s">
        <v>301</v>
      </c>
      <c r="H16805" s="20" t="s">
        <v>210</v>
      </c>
      <c r="I16805" s="20" t="s">
        <v>374</v>
      </c>
    </row>
    <row r="16806" spans="1:9" hidden="1" x14ac:dyDescent="0.25">
      <c r="A16806" s="20" t="s">
        <v>44</v>
      </c>
      <c r="B16806" t="s">
        <v>129</v>
      </c>
      <c r="C16806" s="20">
        <v>2026</v>
      </c>
      <c r="D16806" t="s">
        <v>58</v>
      </c>
      <c r="E16806" t="s">
        <v>45</v>
      </c>
      <c r="F16806" t="s">
        <v>46</v>
      </c>
    </row>
    <row r="16807" spans="1:9" hidden="1" x14ac:dyDescent="0.25">
      <c r="A16807" s="20" t="s">
        <v>44</v>
      </c>
      <c r="B16807" t="s">
        <v>129</v>
      </c>
      <c r="C16807" s="20">
        <v>2026</v>
      </c>
      <c r="D16807" t="s">
        <v>58</v>
      </c>
      <c r="E16807" t="s">
        <v>112</v>
      </c>
      <c r="F16807" t="s">
        <v>117</v>
      </c>
      <c r="G16807" t="s">
        <v>53</v>
      </c>
      <c r="H16807" s="2"/>
      <c r="I16807" s="2"/>
    </row>
    <row r="16808" spans="1:9" hidden="1" x14ac:dyDescent="0.25">
      <c r="A16808" s="20" t="s">
        <v>51</v>
      </c>
      <c r="B16808" s="20" t="s">
        <v>129</v>
      </c>
      <c r="C16808" s="20">
        <v>2026</v>
      </c>
      <c r="D16808" s="20" t="s">
        <v>58</v>
      </c>
      <c r="E16808" s="20" t="s">
        <v>52</v>
      </c>
      <c r="F16808" s="20" t="s">
        <v>142</v>
      </c>
      <c r="G16808" s="20" t="s">
        <v>301</v>
      </c>
      <c r="H16808" s="20" t="s">
        <v>210</v>
      </c>
      <c r="I16808" s="20" t="s">
        <v>374</v>
      </c>
    </row>
    <row r="16809" spans="1:9" hidden="1" x14ac:dyDescent="0.25">
      <c r="A16809" s="20" t="s">
        <v>51</v>
      </c>
      <c r="B16809" t="s">
        <v>129</v>
      </c>
      <c r="C16809" s="20">
        <v>2026</v>
      </c>
      <c r="D16809" t="s">
        <v>58</v>
      </c>
      <c r="E16809" t="s">
        <v>45</v>
      </c>
      <c r="F16809" t="s">
        <v>46</v>
      </c>
    </row>
    <row r="16810" spans="1:9" hidden="1" x14ac:dyDescent="0.25">
      <c r="A16810" s="20" t="s">
        <v>51</v>
      </c>
      <c r="B16810" t="s">
        <v>129</v>
      </c>
      <c r="C16810" s="20">
        <v>2026</v>
      </c>
      <c r="D16810" t="s">
        <v>58</v>
      </c>
      <c r="E16810" t="s">
        <v>112</v>
      </c>
      <c r="F16810" t="s">
        <v>117</v>
      </c>
      <c r="G16810" t="s">
        <v>53</v>
      </c>
      <c r="H16810" s="2"/>
      <c r="I16810" s="2"/>
    </row>
    <row r="16811" spans="1:9" hidden="1" x14ac:dyDescent="0.25">
      <c r="A16811" s="20" t="s">
        <v>126</v>
      </c>
      <c r="B16811" s="20" t="s">
        <v>129</v>
      </c>
      <c r="C16811" s="20">
        <v>2026</v>
      </c>
      <c r="D16811" s="20" t="s">
        <v>58</v>
      </c>
      <c r="E16811" s="20" t="s">
        <v>52</v>
      </c>
      <c r="F16811" s="20" t="s">
        <v>142</v>
      </c>
      <c r="G16811" s="20" t="s">
        <v>301</v>
      </c>
      <c r="H16811" s="20" t="s">
        <v>210</v>
      </c>
      <c r="I16811" s="20" t="s">
        <v>374</v>
      </c>
    </row>
    <row r="16812" spans="1:9" hidden="1" x14ac:dyDescent="0.25">
      <c r="A16812" s="20" t="s">
        <v>126</v>
      </c>
      <c r="B16812" t="s">
        <v>129</v>
      </c>
      <c r="C16812" s="20">
        <v>2026</v>
      </c>
      <c r="D16812" t="s">
        <v>58</v>
      </c>
      <c r="E16812" t="s">
        <v>45</v>
      </c>
      <c r="F16812" t="s">
        <v>46</v>
      </c>
    </row>
    <row r="16813" spans="1:9" hidden="1" x14ac:dyDescent="0.25">
      <c r="A16813" s="20" t="s">
        <v>126</v>
      </c>
      <c r="B16813" t="s">
        <v>129</v>
      </c>
      <c r="C16813" s="20">
        <v>2026</v>
      </c>
      <c r="D16813" t="s">
        <v>58</v>
      </c>
      <c r="E16813" t="s">
        <v>112</v>
      </c>
      <c r="F16813" t="s">
        <v>117</v>
      </c>
      <c r="G16813" t="s">
        <v>53</v>
      </c>
      <c r="H16813" s="2"/>
      <c r="I16813" s="2"/>
    </row>
    <row r="16814" spans="1:9" hidden="1" x14ac:dyDescent="0.25">
      <c r="A16814" s="20" t="s">
        <v>130</v>
      </c>
      <c r="B16814" s="20" t="s">
        <v>129</v>
      </c>
      <c r="C16814" s="20">
        <v>2026</v>
      </c>
      <c r="D16814" s="20" t="s">
        <v>58</v>
      </c>
      <c r="E16814" s="20" t="s">
        <v>52</v>
      </c>
      <c r="F16814" s="20" t="s">
        <v>142</v>
      </c>
      <c r="G16814" s="20" t="s">
        <v>301</v>
      </c>
      <c r="H16814" s="20" t="s">
        <v>210</v>
      </c>
      <c r="I16814" s="20" t="s">
        <v>374</v>
      </c>
    </row>
    <row r="16815" spans="1:9" hidden="1" x14ac:dyDescent="0.25">
      <c r="A16815" s="20" t="s">
        <v>130</v>
      </c>
      <c r="B16815" t="s">
        <v>129</v>
      </c>
      <c r="C16815" s="20">
        <v>2026</v>
      </c>
      <c r="D16815" t="s">
        <v>58</v>
      </c>
      <c r="E16815" t="s">
        <v>45</v>
      </c>
      <c r="F16815" t="s">
        <v>46</v>
      </c>
    </row>
    <row r="16816" spans="1:9" hidden="1" x14ac:dyDescent="0.25">
      <c r="A16816" s="20" t="s">
        <v>130</v>
      </c>
      <c r="B16816" t="s">
        <v>129</v>
      </c>
      <c r="C16816" s="20">
        <v>2026</v>
      </c>
      <c r="D16816" t="s">
        <v>58</v>
      </c>
      <c r="E16816" t="s">
        <v>112</v>
      </c>
      <c r="F16816" t="s">
        <v>117</v>
      </c>
      <c r="G16816" t="s">
        <v>53</v>
      </c>
      <c r="H16816" s="2"/>
      <c r="I16816" s="2"/>
    </row>
    <row r="16817" spans="1:10" hidden="1" x14ac:dyDescent="0.25">
      <c r="A16817" s="20" t="s">
        <v>131</v>
      </c>
      <c r="B16817" s="20" t="s">
        <v>129</v>
      </c>
      <c r="C16817" s="20">
        <v>2026</v>
      </c>
      <c r="D16817" s="20" t="s">
        <v>58</v>
      </c>
      <c r="E16817" s="20" t="s">
        <v>52</v>
      </c>
      <c r="F16817" s="20" t="s">
        <v>142</v>
      </c>
      <c r="G16817" s="20" t="s">
        <v>301</v>
      </c>
      <c r="H16817" s="20" t="s">
        <v>210</v>
      </c>
      <c r="I16817" s="20" t="s">
        <v>374</v>
      </c>
    </row>
    <row r="16818" spans="1:10" hidden="1" x14ac:dyDescent="0.25">
      <c r="A16818" s="20" t="s">
        <v>131</v>
      </c>
      <c r="B16818" t="s">
        <v>129</v>
      </c>
      <c r="C16818" s="20">
        <v>2026</v>
      </c>
      <c r="D16818" t="s">
        <v>58</v>
      </c>
      <c r="E16818" t="s">
        <v>45</v>
      </c>
      <c r="F16818" t="s">
        <v>46</v>
      </c>
    </row>
    <row r="16819" spans="1:10" hidden="1" x14ac:dyDescent="0.25">
      <c r="A16819" s="20" t="s">
        <v>131</v>
      </c>
      <c r="B16819" t="s">
        <v>129</v>
      </c>
      <c r="C16819" s="20">
        <v>2026</v>
      </c>
      <c r="D16819" t="s">
        <v>58</v>
      </c>
      <c r="E16819" t="s">
        <v>112</v>
      </c>
      <c r="F16819" t="s">
        <v>117</v>
      </c>
      <c r="G16819" t="s">
        <v>53</v>
      </c>
      <c r="H16819" s="2"/>
      <c r="I16819" s="2"/>
    </row>
    <row r="16820" spans="1:10" x14ac:dyDescent="0.25">
      <c r="A16820" t="s">
        <v>132</v>
      </c>
      <c r="B16820" t="s">
        <v>128</v>
      </c>
      <c r="C16820">
        <v>2026</v>
      </c>
      <c r="D16820" t="s">
        <v>121</v>
      </c>
      <c r="E16820" t="s">
        <v>285</v>
      </c>
      <c r="F16820" t="s">
        <v>1083</v>
      </c>
      <c r="G16820" t="s">
        <v>301</v>
      </c>
      <c r="H16820" t="s">
        <v>1084</v>
      </c>
      <c r="I16820" t="s">
        <v>1085</v>
      </c>
      <c r="J16820" s="178">
        <v>849112.54</v>
      </c>
    </row>
    <row r="16821" spans="1:10" x14ac:dyDescent="0.25">
      <c r="A16821" t="s">
        <v>132</v>
      </c>
      <c r="B16821" t="s">
        <v>128</v>
      </c>
      <c r="C16821">
        <v>2026</v>
      </c>
      <c r="D16821" t="s">
        <v>121</v>
      </c>
      <c r="E16821" t="s">
        <v>285</v>
      </c>
      <c r="F16821" t="s">
        <v>1083</v>
      </c>
      <c r="G16821" t="s">
        <v>301</v>
      </c>
      <c r="H16821" t="s">
        <v>1084</v>
      </c>
      <c r="I16821" t="s">
        <v>1086</v>
      </c>
      <c r="J16821" s="178">
        <v>15804741.970000001</v>
      </c>
    </row>
    <row r="16822" spans="1:10" x14ac:dyDescent="0.25">
      <c r="A16822" t="s">
        <v>132</v>
      </c>
      <c r="B16822" t="s">
        <v>128</v>
      </c>
      <c r="C16822">
        <v>2026</v>
      </c>
      <c r="D16822" t="s">
        <v>121</v>
      </c>
      <c r="E16822" t="s">
        <v>285</v>
      </c>
      <c r="F16822" t="s">
        <v>1083</v>
      </c>
      <c r="G16822" t="s">
        <v>301</v>
      </c>
      <c r="H16822" t="s">
        <v>1084</v>
      </c>
      <c r="I16822" t="s">
        <v>696</v>
      </c>
      <c r="J16822" s="178">
        <v>35647310.920000002</v>
      </c>
    </row>
    <row r="16823" spans="1:10" x14ac:dyDescent="0.25">
      <c r="A16823" t="s">
        <v>132</v>
      </c>
      <c r="B16823" t="s">
        <v>128</v>
      </c>
      <c r="C16823">
        <v>2026</v>
      </c>
      <c r="D16823" t="s">
        <v>121</v>
      </c>
      <c r="E16823" t="s">
        <v>285</v>
      </c>
      <c r="F16823" t="s">
        <v>1083</v>
      </c>
      <c r="G16823" t="s">
        <v>301</v>
      </c>
      <c r="H16823" t="s">
        <v>1084</v>
      </c>
      <c r="I16823" t="s">
        <v>846</v>
      </c>
      <c r="J16823" s="178">
        <v>1440918.25</v>
      </c>
    </row>
    <row r="16824" spans="1:10" x14ac:dyDescent="0.25">
      <c r="A16824" t="s">
        <v>132</v>
      </c>
      <c r="B16824" t="s">
        <v>128</v>
      </c>
      <c r="C16824">
        <v>2026</v>
      </c>
      <c r="D16824" t="s">
        <v>121</v>
      </c>
      <c r="E16824" t="s">
        <v>285</v>
      </c>
      <c r="F16824" t="s">
        <v>1083</v>
      </c>
      <c r="G16824" t="s">
        <v>301</v>
      </c>
      <c r="H16824" t="s">
        <v>1084</v>
      </c>
      <c r="I16824" t="s">
        <v>1087</v>
      </c>
      <c r="J16824" s="178">
        <v>2277165.4900000002</v>
      </c>
    </row>
    <row r="16825" spans="1:10" x14ac:dyDescent="0.25">
      <c r="A16825" t="s">
        <v>132</v>
      </c>
      <c r="B16825" t="s">
        <v>128</v>
      </c>
      <c r="C16825">
        <v>2026</v>
      </c>
      <c r="D16825" t="s">
        <v>121</v>
      </c>
      <c r="E16825" t="s">
        <v>285</v>
      </c>
      <c r="F16825" t="s">
        <v>1083</v>
      </c>
      <c r="G16825" t="s">
        <v>301</v>
      </c>
      <c r="H16825" t="s">
        <v>1084</v>
      </c>
      <c r="I16825" t="s">
        <v>433</v>
      </c>
      <c r="J16825" s="178">
        <v>1273668.81</v>
      </c>
    </row>
    <row r="16826" spans="1:10" x14ac:dyDescent="0.25">
      <c r="A16826" t="s">
        <v>132</v>
      </c>
      <c r="B16826" t="s">
        <v>128</v>
      </c>
      <c r="C16826">
        <v>2026</v>
      </c>
      <c r="D16826" t="s">
        <v>121</v>
      </c>
      <c r="E16826" t="s">
        <v>285</v>
      </c>
      <c r="F16826" t="s">
        <v>1083</v>
      </c>
      <c r="G16826" t="s">
        <v>301</v>
      </c>
      <c r="H16826" t="s">
        <v>1084</v>
      </c>
      <c r="I16826" t="s">
        <v>848</v>
      </c>
      <c r="J16826" s="178">
        <v>60691643.710000001</v>
      </c>
    </row>
    <row r="16827" spans="1:10" x14ac:dyDescent="0.25">
      <c r="A16827" t="s">
        <v>132</v>
      </c>
      <c r="B16827" t="s">
        <v>128</v>
      </c>
      <c r="C16827">
        <v>2026</v>
      </c>
      <c r="D16827" t="s">
        <v>121</v>
      </c>
      <c r="E16827" t="s">
        <v>285</v>
      </c>
      <c r="F16827" t="s">
        <v>1083</v>
      </c>
      <c r="G16827" t="s">
        <v>301</v>
      </c>
      <c r="H16827" t="s">
        <v>1084</v>
      </c>
      <c r="I16827" t="s">
        <v>702</v>
      </c>
      <c r="J16827" s="178">
        <v>25878473.949999999</v>
      </c>
    </row>
    <row r="16828" spans="1:10" x14ac:dyDescent="0.25">
      <c r="A16828" t="s">
        <v>132</v>
      </c>
      <c r="B16828" t="s">
        <v>128</v>
      </c>
      <c r="C16828">
        <v>2026</v>
      </c>
      <c r="D16828" t="s">
        <v>121</v>
      </c>
      <c r="E16828" t="s">
        <v>285</v>
      </c>
      <c r="F16828" t="s">
        <v>1083</v>
      </c>
      <c r="G16828" t="s">
        <v>301</v>
      </c>
      <c r="H16828" t="s">
        <v>1084</v>
      </c>
      <c r="I16828" t="s">
        <v>686</v>
      </c>
      <c r="J16828" s="178">
        <v>25972931.09</v>
      </c>
    </row>
    <row r="16829" spans="1:10" x14ac:dyDescent="0.25">
      <c r="A16829" t="s">
        <v>132</v>
      </c>
      <c r="B16829" t="s">
        <v>128</v>
      </c>
      <c r="C16829">
        <v>2026</v>
      </c>
      <c r="D16829" t="s">
        <v>121</v>
      </c>
      <c r="E16829" t="s">
        <v>285</v>
      </c>
      <c r="F16829" t="s">
        <v>1083</v>
      </c>
      <c r="G16829" t="s">
        <v>301</v>
      </c>
      <c r="H16829" t="s">
        <v>1084</v>
      </c>
      <c r="I16829" t="s">
        <v>506</v>
      </c>
      <c r="J16829" s="178">
        <v>849112.54</v>
      </c>
    </row>
    <row r="16830" spans="1:10" x14ac:dyDescent="0.25">
      <c r="A16830" t="s">
        <v>132</v>
      </c>
      <c r="B16830" t="s">
        <v>128</v>
      </c>
      <c r="C16830">
        <v>2026</v>
      </c>
      <c r="D16830" t="s">
        <v>121</v>
      </c>
      <c r="E16830" t="s">
        <v>285</v>
      </c>
      <c r="F16830" t="s">
        <v>1083</v>
      </c>
      <c r="G16830" t="s">
        <v>301</v>
      </c>
      <c r="H16830" t="s">
        <v>1084</v>
      </c>
      <c r="I16830" t="s">
        <v>515</v>
      </c>
      <c r="J16830" s="178">
        <v>837862.34</v>
      </c>
    </row>
    <row r="16831" spans="1:10" x14ac:dyDescent="0.25">
      <c r="A16831" t="s">
        <v>132</v>
      </c>
      <c r="B16831" t="s">
        <v>128</v>
      </c>
      <c r="C16831">
        <v>2026</v>
      </c>
      <c r="D16831" t="s">
        <v>121</v>
      </c>
      <c r="E16831" t="s">
        <v>285</v>
      </c>
      <c r="F16831" t="s">
        <v>1083</v>
      </c>
      <c r="G16831" t="s">
        <v>301</v>
      </c>
      <c r="H16831" t="s">
        <v>1084</v>
      </c>
      <c r="I16831" t="s">
        <v>1089</v>
      </c>
      <c r="J16831" s="178">
        <v>2609009.65</v>
      </c>
    </row>
    <row r="16832" spans="1:10" x14ac:dyDescent="0.25">
      <c r="A16832" t="s">
        <v>132</v>
      </c>
      <c r="B16832" t="s">
        <v>128</v>
      </c>
      <c r="C16832">
        <v>2026</v>
      </c>
      <c r="D16832" t="s">
        <v>121</v>
      </c>
      <c r="E16832" t="s">
        <v>285</v>
      </c>
      <c r="F16832" t="s">
        <v>1083</v>
      </c>
      <c r="G16832" t="s">
        <v>301</v>
      </c>
      <c r="H16832" t="s">
        <v>1084</v>
      </c>
      <c r="I16832" t="s">
        <v>1090</v>
      </c>
      <c r="J16832" s="178">
        <v>1132150.0900000001</v>
      </c>
    </row>
    <row r="16833" spans="1:10" x14ac:dyDescent="0.25">
      <c r="A16833" t="s">
        <v>132</v>
      </c>
      <c r="B16833" t="s">
        <v>128</v>
      </c>
      <c r="C16833">
        <v>2026</v>
      </c>
      <c r="D16833" t="s">
        <v>121</v>
      </c>
      <c r="E16833" t="s">
        <v>285</v>
      </c>
      <c r="F16833" t="s">
        <v>1083</v>
      </c>
      <c r="G16833" t="s">
        <v>301</v>
      </c>
      <c r="H16833" t="s">
        <v>1084</v>
      </c>
      <c r="I16833" t="s">
        <v>393</v>
      </c>
      <c r="J16833" s="178">
        <v>1836497.55</v>
      </c>
    </row>
    <row r="16834" spans="1:10" x14ac:dyDescent="0.25">
      <c r="A16834" t="s">
        <v>132</v>
      </c>
      <c r="B16834" t="s">
        <v>128</v>
      </c>
      <c r="C16834">
        <v>2026</v>
      </c>
      <c r="D16834" t="s">
        <v>121</v>
      </c>
      <c r="E16834" t="s">
        <v>285</v>
      </c>
      <c r="F16834" t="s">
        <v>1083</v>
      </c>
      <c r="G16834" t="s">
        <v>301</v>
      </c>
      <c r="H16834" t="s">
        <v>1084</v>
      </c>
      <c r="I16834" t="s">
        <v>436</v>
      </c>
      <c r="J16834" s="178">
        <v>1132150.0900000001</v>
      </c>
    </row>
    <row r="16835" spans="1:10" x14ac:dyDescent="0.25">
      <c r="A16835" t="s">
        <v>132</v>
      </c>
      <c r="B16835" t="s">
        <v>128</v>
      </c>
      <c r="C16835">
        <v>2026</v>
      </c>
      <c r="D16835" t="s">
        <v>121</v>
      </c>
      <c r="E16835" t="s">
        <v>285</v>
      </c>
      <c r="F16835" t="s">
        <v>1083</v>
      </c>
      <c r="G16835" t="s">
        <v>301</v>
      </c>
      <c r="H16835" t="s">
        <v>1084</v>
      </c>
      <c r="I16835" t="s">
        <v>450</v>
      </c>
      <c r="J16835" s="178">
        <v>6535593.5</v>
      </c>
    </row>
    <row r="16836" spans="1:10" x14ac:dyDescent="0.25">
      <c r="A16836" t="s">
        <v>132</v>
      </c>
      <c r="B16836" t="s">
        <v>128</v>
      </c>
      <c r="C16836">
        <v>2026</v>
      </c>
      <c r="D16836" t="s">
        <v>121</v>
      </c>
      <c r="E16836" t="s">
        <v>285</v>
      </c>
      <c r="F16836" t="s">
        <v>1083</v>
      </c>
      <c r="G16836" t="s">
        <v>301</v>
      </c>
      <c r="H16836" t="s">
        <v>1084</v>
      </c>
      <c r="I16836" t="s">
        <v>1091</v>
      </c>
      <c r="J16836" s="178">
        <v>2592486.96</v>
      </c>
    </row>
    <row r="16837" spans="1:10" x14ac:dyDescent="0.25">
      <c r="A16837" t="s">
        <v>132</v>
      </c>
      <c r="B16837" t="s">
        <v>128</v>
      </c>
      <c r="C16837">
        <v>2026</v>
      </c>
      <c r="D16837" t="s">
        <v>121</v>
      </c>
      <c r="E16837" t="s">
        <v>285</v>
      </c>
      <c r="F16837" t="s">
        <v>1083</v>
      </c>
      <c r="G16837" t="s">
        <v>301</v>
      </c>
      <c r="H16837" t="s">
        <v>1084</v>
      </c>
      <c r="I16837" t="s">
        <v>1092</v>
      </c>
      <c r="J16837" s="178">
        <v>2122781.34</v>
      </c>
    </row>
    <row r="16838" spans="1:10" x14ac:dyDescent="0.25">
      <c r="A16838" t="s">
        <v>132</v>
      </c>
      <c r="B16838" t="s">
        <v>128</v>
      </c>
      <c r="C16838">
        <v>2026</v>
      </c>
      <c r="D16838" t="s">
        <v>121</v>
      </c>
      <c r="E16838" t="s">
        <v>285</v>
      </c>
      <c r="F16838" t="s">
        <v>1083</v>
      </c>
      <c r="G16838" t="s">
        <v>301</v>
      </c>
      <c r="H16838" t="s">
        <v>1084</v>
      </c>
      <c r="I16838" t="s">
        <v>504</v>
      </c>
      <c r="J16838" s="178">
        <v>9484673.9399999995</v>
      </c>
    </row>
    <row r="16839" spans="1:10" x14ac:dyDescent="0.25">
      <c r="A16839" t="s">
        <v>132</v>
      </c>
      <c r="B16839" t="s">
        <v>128</v>
      </c>
      <c r="C16839">
        <v>2026</v>
      </c>
      <c r="D16839" t="s">
        <v>121</v>
      </c>
      <c r="E16839" t="s">
        <v>285</v>
      </c>
      <c r="F16839" t="s">
        <v>1083</v>
      </c>
      <c r="G16839" t="s">
        <v>301</v>
      </c>
      <c r="H16839" t="s">
        <v>1084</v>
      </c>
      <c r="I16839" t="s">
        <v>1093</v>
      </c>
      <c r="J16839" s="178">
        <v>1400688.1</v>
      </c>
    </row>
    <row r="16840" spans="1:10" x14ac:dyDescent="0.25">
      <c r="A16840" t="s">
        <v>132</v>
      </c>
      <c r="B16840" t="s">
        <v>128</v>
      </c>
      <c r="C16840">
        <v>2026</v>
      </c>
      <c r="D16840" t="s">
        <v>121</v>
      </c>
      <c r="E16840" t="s">
        <v>285</v>
      </c>
      <c r="F16840" t="s">
        <v>1083</v>
      </c>
      <c r="G16840" t="s">
        <v>301</v>
      </c>
      <c r="H16840" t="s">
        <v>1084</v>
      </c>
      <c r="I16840" t="s">
        <v>1094</v>
      </c>
      <c r="J16840" s="178">
        <v>106218.49</v>
      </c>
    </row>
    <row r="16841" spans="1:10" x14ac:dyDescent="0.25">
      <c r="A16841" t="s">
        <v>132</v>
      </c>
      <c r="B16841" t="s">
        <v>128</v>
      </c>
      <c r="C16841">
        <v>2026</v>
      </c>
      <c r="D16841" t="s">
        <v>121</v>
      </c>
      <c r="E16841" t="s">
        <v>285</v>
      </c>
      <c r="F16841" t="s">
        <v>1083</v>
      </c>
      <c r="G16841" t="s">
        <v>301</v>
      </c>
      <c r="H16841" t="s">
        <v>1084</v>
      </c>
      <c r="I16841" t="s">
        <v>1095</v>
      </c>
      <c r="J16841" s="178">
        <v>53109.24</v>
      </c>
    </row>
    <row r="16842" spans="1:10" x14ac:dyDescent="0.25">
      <c r="A16842" t="s">
        <v>132</v>
      </c>
      <c r="B16842" t="s">
        <v>128</v>
      </c>
      <c r="C16842">
        <v>2026</v>
      </c>
      <c r="D16842" t="s">
        <v>121</v>
      </c>
      <c r="E16842" t="s">
        <v>285</v>
      </c>
      <c r="F16842" t="s">
        <v>1083</v>
      </c>
      <c r="G16842" t="s">
        <v>301</v>
      </c>
      <c r="H16842" t="s">
        <v>1084</v>
      </c>
      <c r="I16842" t="s">
        <v>1096</v>
      </c>
      <c r="J16842" s="178">
        <v>112605.04</v>
      </c>
    </row>
    <row r="16843" spans="1:10" x14ac:dyDescent="0.25">
      <c r="A16843" t="s">
        <v>132</v>
      </c>
      <c r="B16843" t="s">
        <v>128</v>
      </c>
      <c r="C16843">
        <v>2026</v>
      </c>
      <c r="D16843" t="s">
        <v>121</v>
      </c>
      <c r="E16843" t="s">
        <v>285</v>
      </c>
      <c r="F16843" t="s">
        <v>1083</v>
      </c>
      <c r="G16843" t="s">
        <v>301</v>
      </c>
      <c r="H16843" t="s">
        <v>1084</v>
      </c>
      <c r="I16843" t="s">
        <v>1097</v>
      </c>
      <c r="J16843" s="178">
        <v>167226.89000000001</v>
      </c>
    </row>
    <row r="16844" spans="1:10" x14ac:dyDescent="0.25">
      <c r="A16844" t="s">
        <v>132</v>
      </c>
      <c r="B16844" t="s">
        <v>128</v>
      </c>
      <c r="C16844">
        <v>2026</v>
      </c>
      <c r="D16844" t="s">
        <v>121</v>
      </c>
      <c r="E16844" t="s">
        <v>285</v>
      </c>
      <c r="F16844" t="s">
        <v>1083</v>
      </c>
      <c r="G16844" t="s">
        <v>301</v>
      </c>
      <c r="H16844" t="s">
        <v>1084</v>
      </c>
      <c r="I16844" t="s">
        <v>1098</v>
      </c>
      <c r="J16844" s="178">
        <v>39915.97</v>
      </c>
    </row>
    <row r="16845" spans="1:10" x14ac:dyDescent="0.25">
      <c r="A16845" t="s">
        <v>132</v>
      </c>
      <c r="B16845" t="s">
        <v>128</v>
      </c>
      <c r="C16845">
        <v>2026</v>
      </c>
      <c r="D16845" t="s">
        <v>121</v>
      </c>
      <c r="E16845" t="s">
        <v>285</v>
      </c>
      <c r="F16845" t="s">
        <v>1083</v>
      </c>
      <c r="G16845" t="s">
        <v>301</v>
      </c>
      <c r="H16845" t="s">
        <v>1084</v>
      </c>
      <c r="I16845" t="s">
        <v>1099</v>
      </c>
      <c r="J16845" s="178">
        <v>137815.13</v>
      </c>
    </row>
    <row r="16846" spans="1:10" x14ac:dyDescent="0.25">
      <c r="A16846" t="s">
        <v>132</v>
      </c>
      <c r="B16846" t="s">
        <v>128</v>
      </c>
      <c r="C16846">
        <v>2026</v>
      </c>
      <c r="D16846" t="s">
        <v>121</v>
      </c>
      <c r="E16846" t="s">
        <v>285</v>
      </c>
      <c r="F16846" t="s">
        <v>1083</v>
      </c>
      <c r="G16846" t="s">
        <v>301</v>
      </c>
      <c r="H16846" t="s">
        <v>1084</v>
      </c>
      <c r="I16846" t="s">
        <v>1100</v>
      </c>
      <c r="J16846" s="178">
        <v>33613.449999999997</v>
      </c>
    </row>
    <row r="16847" spans="1:10" x14ac:dyDescent="0.25">
      <c r="A16847" t="s">
        <v>132</v>
      </c>
      <c r="B16847" t="s">
        <v>128</v>
      </c>
      <c r="C16847">
        <v>2026</v>
      </c>
      <c r="D16847" t="s">
        <v>121</v>
      </c>
      <c r="E16847" t="s">
        <v>285</v>
      </c>
      <c r="F16847" t="s">
        <v>1083</v>
      </c>
      <c r="G16847" t="s">
        <v>301</v>
      </c>
      <c r="H16847" t="s">
        <v>1084</v>
      </c>
      <c r="I16847" t="s">
        <v>1101</v>
      </c>
      <c r="J16847" s="178">
        <v>53109.24</v>
      </c>
    </row>
    <row r="16848" spans="1:10" x14ac:dyDescent="0.25">
      <c r="A16848" t="s">
        <v>132</v>
      </c>
      <c r="B16848" t="s">
        <v>128</v>
      </c>
      <c r="C16848">
        <v>2026</v>
      </c>
      <c r="D16848" t="s">
        <v>121</v>
      </c>
      <c r="E16848" t="s">
        <v>285</v>
      </c>
      <c r="F16848" t="s">
        <v>1083</v>
      </c>
      <c r="G16848" t="s">
        <v>301</v>
      </c>
      <c r="H16848" t="s">
        <v>1084</v>
      </c>
      <c r="I16848" t="s">
        <v>1102</v>
      </c>
      <c r="J16848" s="178">
        <v>212436.97</v>
      </c>
    </row>
    <row r="16849" spans="1:10" x14ac:dyDescent="0.25">
      <c r="A16849" t="s">
        <v>132</v>
      </c>
      <c r="B16849" t="s">
        <v>128</v>
      </c>
      <c r="C16849">
        <v>2026</v>
      </c>
      <c r="D16849" t="s">
        <v>121</v>
      </c>
      <c r="E16849" t="s">
        <v>285</v>
      </c>
      <c r="F16849" t="s">
        <v>1083</v>
      </c>
      <c r="G16849" t="s">
        <v>301</v>
      </c>
      <c r="H16849" t="s">
        <v>1084</v>
      </c>
      <c r="I16849" t="s">
        <v>1103</v>
      </c>
      <c r="J16849" s="178">
        <v>53109.24</v>
      </c>
    </row>
    <row r="16850" spans="1:10" x14ac:dyDescent="0.25">
      <c r="A16850" t="s">
        <v>132</v>
      </c>
      <c r="B16850" t="s">
        <v>128</v>
      </c>
      <c r="C16850">
        <v>2026</v>
      </c>
      <c r="D16850" t="s">
        <v>121</v>
      </c>
      <c r="E16850" t="s">
        <v>285</v>
      </c>
      <c r="F16850" t="s">
        <v>1083</v>
      </c>
      <c r="G16850" t="s">
        <v>301</v>
      </c>
      <c r="H16850" t="s">
        <v>1084</v>
      </c>
      <c r="I16850" t="s">
        <v>1104</v>
      </c>
      <c r="J16850" s="178">
        <v>72605.039999999994</v>
      </c>
    </row>
    <row r="16851" spans="1:10" x14ac:dyDescent="0.25">
      <c r="A16851" t="s">
        <v>132</v>
      </c>
      <c r="B16851" t="s">
        <v>128</v>
      </c>
      <c r="C16851">
        <v>2026</v>
      </c>
      <c r="D16851" t="s">
        <v>121</v>
      </c>
      <c r="E16851" t="s">
        <v>285</v>
      </c>
      <c r="F16851" t="s">
        <v>1083</v>
      </c>
      <c r="G16851" t="s">
        <v>301</v>
      </c>
      <c r="H16851" t="s">
        <v>1084</v>
      </c>
      <c r="I16851" t="s">
        <v>1105</v>
      </c>
      <c r="J16851" s="178">
        <v>30084.03</v>
      </c>
    </row>
    <row r="16852" spans="1:10" x14ac:dyDescent="0.25">
      <c r="A16852" t="s">
        <v>132</v>
      </c>
      <c r="B16852" t="s">
        <v>128</v>
      </c>
      <c r="C16852">
        <v>2026</v>
      </c>
      <c r="D16852" t="s">
        <v>121</v>
      </c>
      <c r="E16852" t="s">
        <v>285</v>
      </c>
      <c r="F16852" t="s">
        <v>1083</v>
      </c>
      <c r="G16852" t="s">
        <v>301</v>
      </c>
      <c r="H16852" t="s">
        <v>1084</v>
      </c>
      <c r="I16852" t="s">
        <v>1106</v>
      </c>
      <c r="J16852" s="178">
        <v>106218.49</v>
      </c>
    </row>
    <row r="16853" spans="1:10" x14ac:dyDescent="0.25">
      <c r="A16853" t="s">
        <v>132</v>
      </c>
      <c r="B16853" t="s">
        <v>128</v>
      </c>
      <c r="C16853">
        <v>2026</v>
      </c>
      <c r="D16853" t="s">
        <v>121</v>
      </c>
      <c r="E16853" t="s">
        <v>285</v>
      </c>
      <c r="F16853" t="s">
        <v>1083</v>
      </c>
      <c r="G16853" t="s">
        <v>301</v>
      </c>
      <c r="H16853" t="s">
        <v>1084</v>
      </c>
      <c r="I16853" t="s">
        <v>1107</v>
      </c>
      <c r="J16853" s="178">
        <v>39915.97</v>
      </c>
    </row>
    <row r="16854" spans="1:10" x14ac:dyDescent="0.25">
      <c r="A16854" t="s">
        <v>132</v>
      </c>
      <c r="B16854" t="s">
        <v>128</v>
      </c>
      <c r="C16854">
        <v>2026</v>
      </c>
      <c r="D16854" t="s">
        <v>121</v>
      </c>
      <c r="E16854" t="s">
        <v>285</v>
      </c>
      <c r="F16854" t="s">
        <v>1083</v>
      </c>
      <c r="G16854" t="s">
        <v>301</v>
      </c>
      <c r="H16854" t="s">
        <v>1084</v>
      </c>
      <c r="I16854" t="s">
        <v>1108</v>
      </c>
      <c r="J16854" s="178">
        <v>73445.38</v>
      </c>
    </row>
    <row r="16855" spans="1:10" x14ac:dyDescent="0.25">
      <c r="A16855" t="s">
        <v>132</v>
      </c>
      <c r="B16855" t="s">
        <v>128</v>
      </c>
      <c r="C16855">
        <v>2026</v>
      </c>
      <c r="D16855" t="s">
        <v>121</v>
      </c>
      <c r="E16855" t="s">
        <v>285</v>
      </c>
      <c r="F16855" t="s">
        <v>1083</v>
      </c>
      <c r="G16855" t="s">
        <v>301</v>
      </c>
      <c r="H16855" t="s">
        <v>1084</v>
      </c>
      <c r="I16855" t="s">
        <v>1109</v>
      </c>
      <c r="J16855" s="178">
        <v>53109.24</v>
      </c>
    </row>
    <row r="16856" spans="1:10" x14ac:dyDescent="0.25">
      <c r="A16856" t="s">
        <v>132</v>
      </c>
      <c r="B16856" t="s">
        <v>128</v>
      </c>
      <c r="C16856">
        <v>2026</v>
      </c>
      <c r="D16856" t="s">
        <v>121</v>
      </c>
      <c r="E16856" t="s">
        <v>285</v>
      </c>
      <c r="F16856" t="s">
        <v>1083</v>
      </c>
      <c r="G16856" t="s">
        <v>301</v>
      </c>
      <c r="H16856" t="s">
        <v>1084</v>
      </c>
      <c r="I16856" t="s">
        <v>1110</v>
      </c>
      <c r="J16856" s="178">
        <v>79831.929999999993</v>
      </c>
    </row>
    <row r="16857" spans="1:10" x14ac:dyDescent="0.25">
      <c r="A16857" t="s">
        <v>132</v>
      </c>
      <c r="B16857" t="s">
        <v>128</v>
      </c>
      <c r="C16857">
        <v>2026</v>
      </c>
      <c r="D16857" t="s">
        <v>121</v>
      </c>
      <c r="E16857" t="s">
        <v>285</v>
      </c>
      <c r="F16857" t="s">
        <v>1083</v>
      </c>
      <c r="G16857" t="s">
        <v>301</v>
      </c>
      <c r="H16857" t="s">
        <v>1084</v>
      </c>
      <c r="I16857" t="s">
        <v>1111</v>
      </c>
      <c r="J16857" s="178">
        <v>90252.1</v>
      </c>
    </row>
    <row r="16858" spans="1:10" x14ac:dyDescent="0.25">
      <c r="A16858" t="s">
        <v>132</v>
      </c>
      <c r="B16858" t="s">
        <v>128</v>
      </c>
      <c r="C16858">
        <v>2026</v>
      </c>
      <c r="D16858" t="s">
        <v>121</v>
      </c>
      <c r="E16858" t="s">
        <v>285</v>
      </c>
      <c r="F16858" t="s">
        <v>1083</v>
      </c>
      <c r="G16858" t="s">
        <v>301</v>
      </c>
      <c r="H16858" t="s">
        <v>1084</v>
      </c>
      <c r="I16858" t="s">
        <v>1112</v>
      </c>
      <c r="J16858" s="178">
        <v>212268.91</v>
      </c>
    </row>
    <row r="16859" spans="1:10" x14ac:dyDescent="0.25">
      <c r="A16859" t="s">
        <v>132</v>
      </c>
      <c r="B16859" t="s">
        <v>128</v>
      </c>
      <c r="C16859">
        <v>2026</v>
      </c>
      <c r="D16859" t="s">
        <v>121</v>
      </c>
      <c r="E16859" t="s">
        <v>285</v>
      </c>
      <c r="F16859" t="s">
        <v>1083</v>
      </c>
      <c r="G16859" t="s">
        <v>301</v>
      </c>
      <c r="H16859" t="s">
        <v>1084</v>
      </c>
      <c r="I16859" t="s">
        <v>1113</v>
      </c>
      <c r="J16859" s="178">
        <v>90252.1</v>
      </c>
    </row>
    <row r="16860" spans="1:10" x14ac:dyDescent="0.25">
      <c r="A16860" t="s">
        <v>132</v>
      </c>
      <c r="B16860" t="s">
        <v>128</v>
      </c>
      <c r="C16860">
        <v>2026</v>
      </c>
      <c r="D16860" t="s">
        <v>121</v>
      </c>
      <c r="E16860" t="s">
        <v>285</v>
      </c>
      <c r="F16860" t="s">
        <v>1083</v>
      </c>
      <c r="G16860" t="s">
        <v>301</v>
      </c>
      <c r="H16860" t="s">
        <v>1084</v>
      </c>
      <c r="I16860" t="s">
        <v>1114</v>
      </c>
      <c r="J16860" s="178">
        <v>106218.49</v>
      </c>
    </row>
    <row r="16861" spans="1:10" x14ac:dyDescent="0.25">
      <c r="A16861" t="s">
        <v>132</v>
      </c>
      <c r="B16861" t="s">
        <v>128</v>
      </c>
      <c r="C16861">
        <v>2026</v>
      </c>
      <c r="D16861" t="s">
        <v>121</v>
      </c>
      <c r="E16861" t="s">
        <v>285</v>
      </c>
      <c r="F16861" t="s">
        <v>1083</v>
      </c>
      <c r="G16861" t="s">
        <v>301</v>
      </c>
      <c r="H16861" t="s">
        <v>1084</v>
      </c>
      <c r="I16861" t="s">
        <v>1115</v>
      </c>
      <c r="J16861" s="178">
        <v>53109.24</v>
      </c>
    </row>
    <row r="16862" spans="1:10" x14ac:dyDescent="0.25">
      <c r="A16862" t="s">
        <v>132</v>
      </c>
      <c r="B16862" t="s">
        <v>128</v>
      </c>
      <c r="C16862">
        <v>2026</v>
      </c>
      <c r="D16862" t="s">
        <v>121</v>
      </c>
      <c r="E16862" t="s">
        <v>285</v>
      </c>
      <c r="F16862" t="s">
        <v>1083</v>
      </c>
      <c r="G16862" t="s">
        <v>301</v>
      </c>
      <c r="H16862" t="s">
        <v>1084</v>
      </c>
      <c r="I16862" t="s">
        <v>1116</v>
      </c>
      <c r="J16862" s="178">
        <v>111428.57</v>
      </c>
    </row>
    <row r="16863" spans="1:10" x14ac:dyDescent="0.25">
      <c r="A16863" t="s">
        <v>132</v>
      </c>
      <c r="B16863" t="s">
        <v>128</v>
      </c>
      <c r="C16863">
        <v>2026</v>
      </c>
      <c r="D16863" t="s">
        <v>121</v>
      </c>
      <c r="E16863" t="s">
        <v>285</v>
      </c>
      <c r="F16863" t="s">
        <v>1083</v>
      </c>
      <c r="G16863" t="s">
        <v>301</v>
      </c>
      <c r="H16863" t="s">
        <v>1084</v>
      </c>
      <c r="I16863" t="s">
        <v>1117</v>
      </c>
      <c r="J16863" s="178">
        <v>37142.86</v>
      </c>
    </row>
    <row r="16864" spans="1:10" x14ac:dyDescent="0.25">
      <c r="A16864" t="s">
        <v>132</v>
      </c>
      <c r="B16864" t="s">
        <v>128</v>
      </c>
      <c r="C16864">
        <v>2026</v>
      </c>
      <c r="D16864" t="s">
        <v>121</v>
      </c>
      <c r="E16864" t="s">
        <v>285</v>
      </c>
      <c r="F16864" t="s">
        <v>1083</v>
      </c>
      <c r="G16864" t="s">
        <v>301</v>
      </c>
      <c r="H16864" t="s">
        <v>1084</v>
      </c>
      <c r="I16864" t="s">
        <v>1118</v>
      </c>
      <c r="J16864" s="178">
        <v>498991.61</v>
      </c>
    </row>
    <row r="16865" spans="1:10" x14ac:dyDescent="0.25">
      <c r="A16865" t="s">
        <v>132</v>
      </c>
      <c r="B16865" t="s">
        <v>128</v>
      </c>
      <c r="C16865">
        <v>2026</v>
      </c>
      <c r="D16865" t="s">
        <v>121</v>
      </c>
      <c r="E16865" t="s">
        <v>285</v>
      </c>
      <c r="F16865" t="s">
        <v>1083</v>
      </c>
      <c r="G16865" t="s">
        <v>301</v>
      </c>
      <c r="H16865" t="s">
        <v>1084</v>
      </c>
      <c r="I16865" t="s">
        <v>1119</v>
      </c>
      <c r="J16865" s="178">
        <v>106218.49</v>
      </c>
    </row>
    <row r="16866" spans="1:10" x14ac:dyDescent="0.25">
      <c r="A16866" t="s">
        <v>132</v>
      </c>
      <c r="B16866" t="s">
        <v>128</v>
      </c>
      <c r="C16866">
        <v>2026</v>
      </c>
      <c r="D16866" t="s">
        <v>121</v>
      </c>
      <c r="E16866" t="s">
        <v>285</v>
      </c>
      <c r="F16866" t="s">
        <v>1083</v>
      </c>
      <c r="G16866" t="s">
        <v>301</v>
      </c>
      <c r="H16866" t="s">
        <v>1084</v>
      </c>
      <c r="I16866" t="s">
        <v>1120</v>
      </c>
      <c r="J16866" s="178">
        <v>50336.13</v>
      </c>
    </row>
    <row r="16867" spans="1:10" x14ac:dyDescent="0.25">
      <c r="A16867" t="s">
        <v>132</v>
      </c>
      <c r="B16867" t="s">
        <v>128</v>
      </c>
      <c r="C16867">
        <v>2026</v>
      </c>
      <c r="D16867" t="s">
        <v>121</v>
      </c>
      <c r="E16867" t="s">
        <v>285</v>
      </c>
      <c r="F16867" t="s">
        <v>1083</v>
      </c>
      <c r="G16867" t="s">
        <v>301</v>
      </c>
      <c r="H16867" t="s">
        <v>1084</v>
      </c>
      <c r="I16867" t="s">
        <v>1121</v>
      </c>
      <c r="J16867" s="178">
        <v>159327.73000000001</v>
      </c>
    </row>
    <row r="16868" spans="1:10" x14ac:dyDescent="0.25">
      <c r="A16868" t="s">
        <v>132</v>
      </c>
      <c r="B16868" t="s">
        <v>128</v>
      </c>
      <c r="C16868">
        <v>2026</v>
      </c>
      <c r="D16868" t="s">
        <v>121</v>
      </c>
      <c r="E16868" t="s">
        <v>285</v>
      </c>
      <c r="F16868" t="s">
        <v>1083</v>
      </c>
      <c r="G16868" t="s">
        <v>301</v>
      </c>
      <c r="H16868" t="s">
        <v>1084</v>
      </c>
      <c r="I16868" t="s">
        <v>1122</v>
      </c>
      <c r="J16868" s="178">
        <v>53109.24</v>
      </c>
    </row>
    <row r="16869" spans="1:10" x14ac:dyDescent="0.25">
      <c r="A16869" t="s">
        <v>132</v>
      </c>
      <c r="B16869" t="s">
        <v>128</v>
      </c>
      <c r="C16869">
        <v>2026</v>
      </c>
      <c r="D16869" t="s">
        <v>121</v>
      </c>
      <c r="E16869" t="s">
        <v>285</v>
      </c>
      <c r="F16869" t="s">
        <v>1083</v>
      </c>
      <c r="G16869" t="s">
        <v>301</v>
      </c>
      <c r="H16869" t="s">
        <v>1084</v>
      </c>
      <c r="I16869" t="s">
        <v>1123</v>
      </c>
      <c r="J16869" s="178">
        <v>89411.76</v>
      </c>
    </row>
    <row r="16870" spans="1:10" x14ac:dyDescent="0.25">
      <c r="A16870" t="s">
        <v>132</v>
      </c>
      <c r="B16870" t="s">
        <v>128</v>
      </c>
      <c r="C16870">
        <v>2026</v>
      </c>
      <c r="D16870" t="s">
        <v>121</v>
      </c>
      <c r="E16870" t="s">
        <v>285</v>
      </c>
      <c r="F16870" t="s">
        <v>1083</v>
      </c>
      <c r="G16870" t="s">
        <v>301</v>
      </c>
      <c r="H16870" t="s">
        <v>1084</v>
      </c>
      <c r="I16870" t="s">
        <v>1124</v>
      </c>
      <c r="J16870" s="178">
        <v>53109.24</v>
      </c>
    </row>
    <row r="16871" spans="1:10" x14ac:dyDescent="0.25">
      <c r="A16871" t="s">
        <v>132</v>
      </c>
      <c r="B16871" t="s">
        <v>128</v>
      </c>
      <c r="C16871">
        <v>2026</v>
      </c>
      <c r="D16871" t="s">
        <v>121</v>
      </c>
      <c r="E16871" t="s">
        <v>285</v>
      </c>
      <c r="F16871" t="s">
        <v>1083</v>
      </c>
      <c r="G16871" t="s">
        <v>301</v>
      </c>
      <c r="H16871" t="s">
        <v>1084</v>
      </c>
      <c r="I16871" t="s">
        <v>1125</v>
      </c>
      <c r="J16871" s="178">
        <v>67226.89</v>
      </c>
    </row>
    <row r="16872" spans="1:10" x14ac:dyDescent="0.25">
      <c r="A16872" t="s">
        <v>132</v>
      </c>
      <c r="B16872" t="s">
        <v>128</v>
      </c>
      <c r="C16872">
        <v>2026</v>
      </c>
      <c r="D16872" t="s">
        <v>121</v>
      </c>
      <c r="E16872" t="s">
        <v>285</v>
      </c>
      <c r="F16872" t="s">
        <v>1083</v>
      </c>
      <c r="G16872" t="s">
        <v>301</v>
      </c>
      <c r="H16872" t="s">
        <v>1084</v>
      </c>
      <c r="I16872" t="s">
        <v>1126</v>
      </c>
      <c r="J16872" s="178">
        <v>53109.24</v>
      </c>
    </row>
    <row r="16873" spans="1:10" x14ac:dyDescent="0.25">
      <c r="A16873" t="s">
        <v>132</v>
      </c>
      <c r="B16873" t="s">
        <v>128</v>
      </c>
      <c r="C16873">
        <v>2026</v>
      </c>
      <c r="D16873" t="s">
        <v>121</v>
      </c>
      <c r="E16873" t="s">
        <v>285</v>
      </c>
      <c r="F16873" t="s">
        <v>1083</v>
      </c>
      <c r="G16873" t="s">
        <v>301</v>
      </c>
      <c r="H16873" t="s">
        <v>1084</v>
      </c>
      <c r="I16873" t="s">
        <v>1127</v>
      </c>
      <c r="J16873" s="178">
        <v>36302.519999999997</v>
      </c>
    </row>
    <row r="16874" spans="1:10" x14ac:dyDescent="0.25">
      <c r="A16874" t="s">
        <v>132</v>
      </c>
      <c r="B16874" t="s">
        <v>128</v>
      </c>
      <c r="C16874">
        <v>2026</v>
      </c>
      <c r="D16874" t="s">
        <v>121</v>
      </c>
      <c r="E16874" t="s">
        <v>285</v>
      </c>
      <c r="F16874" t="s">
        <v>1083</v>
      </c>
      <c r="G16874" t="s">
        <v>301</v>
      </c>
      <c r="H16874" t="s">
        <v>1084</v>
      </c>
      <c r="I16874" t="s">
        <v>1128</v>
      </c>
      <c r="J16874" s="178">
        <v>100840.34</v>
      </c>
    </row>
    <row r="16875" spans="1:10" x14ac:dyDescent="0.25">
      <c r="A16875" t="s">
        <v>132</v>
      </c>
      <c r="B16875" t="s">
        <v>128</v>
      </c>
      <c r="C16875">
        <v>2026</v>
      </c>
      <c r="D16875" t="s">
        <v>121</v>
      </c>
      <c r="E16875" t="s">
        <v>285</v>
      </c>
      <c r="F16875" t="s">
        <v>1083</v>
      </c>
      <c r="G16875" t="s">
        <v>301</v>
      </c>
      <c r="H16875" t="s">
        <v>1084</v>
      </c>
      <c r="I16875" t="s">
        <v>1129</v>
      </c>
      <c r="J16875" s="178">
        <v>111428.57</v>
      </c>
    </row>
    <row r="16876" spans="1:10" x14ac:dyDescent="0.25">
      <c r="A16876" t="s">
        <v>132</v>
      </c>
      <c r="B16876" t="s">
        <v>128</v>
      </c>
      <c r="C16876">
        <v>2026</v>
      </c>
      <c r="D16876" t="s">
        <v>121</v>
      </c>
      <c r="E16876" t="s">
        <v>285</v>
      </c>
      <c r="F16876" t="s">
        <v>1083</v>
      </c>
      <c r="G16876" t="s">
        <v>301</v>
      </c>
      <c r="H16876" t="s">
        <v>1084</v>
      </c>
      <c r="I16876" t="s">
        <v>1130</v>
      </c>
      <c r="J16876" s="178">
        <v>148571.43</v>
      </c>
    </row>
    <row r="16877" spans="1:10" x14ac:dyDescent="0.25">
      <c r="A16877" t="s">
        <v>132</v>
      </c>
      <c r="B16877" t="s">
        <v>128</v>
      </c>
      <c r="C16877">
        <v>2026</v>
      </c>
      <c r="D16877" t="s">
        <v>121</v>
      </c>
      <c r="E16877" t="s">
        <v>285</v>
      </c>
      <c r="F16877" t="s">
        <v>1083</v>
      </c>
      <c r="G16877" t="s">
        <v>301</v>
      </c>
      <c r="H16877" t="s">
        <v>1084</v>
      </c>
      <c r="I16877" t="s">
        <v>1131</v>
      </c>
      <c r="J16877" s="178">
        <v>156554.62</v>
      </c>
    </row>
    <row r="16878" spans="1:10" x14ac:dyDescent="0.25">
      <c r="A16878" t="s">
        <v>132</v>
      </c>
      <c r="B16878" t="s">
        <v>128</v>
      </c>
      <c r="C16878">
        <v>2026</v>
      </c>
      <c r="D16878" t="s">
        <v>121</v>
      </c>
      <c r="E16878" t="s">
        <v>285</v>
      </c>
      <c r="F16878" t="s">
        <v>1083</v>
      </c>
      <c r="G16878" t="s">
        <v>301</v>
      </c>
      <c r="H16878" t="s">
        <v>1084</v>
      </c>
      <c r="I16878" t="s">
        <v>1132</v>
      </c>
      <c r="J16878" s="178">
        <v>53109.24</v>
      </c>
    </row>
    <row r="16879" spans="1:10" x14ac:dyDescent="0.25">
      <c r="A16879" t="s">
        <v>132</v>
      </c>
      <c r="B16879" t="s">
        <v>128</v>
      </c>
      <c r="C16879">
        <v>2026</v>
      </c>
      <c r="D16879" t="s">
        <v>121</v>
      </c>
      <c r="E16879" t="s">
        <v>285</v>
      </c>
      <c r="F16879" t="s">
        <v>1083</v>
      </c>
      <c r="G16879" t="s">
        <v>301</v>
      </c>
      <c r="H16879" t="s">
        <v>1084</v>
      </c>
      <c r="I16879" t="s">
        <v>1133</v>
      </c>
      <c r="J16879" s="178">
        <v>106218.49</v>
      </c>
    </row>
    <row r="16880" spans="1:10" x14ac:dyDescent="0.25">
      <c r="A16880" t="s">
        <v>132</v>
      </c>
      <c r="B16880" t="s">
        <v>128</v>
      </c>
      <c r="C16880">
        <v>2026</v>
      </c>
      <c r="D16880" t="s">
        <v>121</v>
      </c>
      <c r="E16880" t="s">
        <v>285</v>
      </c>
      <c r="F16880" t="s">
        <v>1083</v>
      </c>
      <c r="G16880" t="s">
        <v>301</v>
      </c>
      <c r="H16880" t="s">
        <v>1084</v>
      </c>
      <c r="I16880" t="s">
        <v>1134</v>
      </c>
      <c r="J16880" s="178">
        <v>53109.24</v>
      </c>
    </row>
    <row r="16881" spans="1:10" x14ac:dyDescent="0.25">
      <c r="A16881" t="s">
        <v>132</v>
      </c>
      <c r="B16881" t="s">
        <v>128</v>
      </c>
      <c r="C16881">
        <v>2026</v>
      </c>
      <c r="D16881" t="s">
        <v>121</v>
      </c>
      <c r="E16881" t="s">
        <v>285</v>
      </c>
      <c r="F16881" t="s">
        <v>1083</v>
      </c>
      <c r="G16881" t="s">
        <v>301</v>
      </c>
      <c r="H16881" t="s">
        <v>1084</v>
      </c>
      <c r="I16881" t="s">
        <v>1135</v>
      </c>
      <c r="J16881" s="178">
        <v>159327.73000000001</v>
      </c>
    </row>
    <row r="16882" spans="1:10" x14ac:dyDescent="0.25">
      <c r="A16882" t="s">
        <v>132</v>
      </c>
      <c r="B16882" t="s">
        <v>128</v>
      </c>
      <c r="C16882">
        <v>2026</v>
      </c>
      <c r="D16882" t="s">
        <v>121</v>
      </c>
      <c r="E16882" t="s">
        <v>285</v>
      </c>
      <c r="F16882" t="s">
        <v>1083</v>
      </c>
      <c r="G16882" t="s">
        <v>301</v>
      </c>
      <c r="H16882" t="s">
        <v>1084</v>
      </c>
      <c r="I16882" t="s">
        <v>1136</v>
      </c>
      <c r="J16882" s="178">
        <v>240672.27</v>
      </c>
    </row>
    <row r="16883" spans="1:10" x14ac:dyDescent="0.25">
      <c r="A16883" t="s">
        <v>132</v>
      </c>
      <c r="B16883" t="s">
        <v>128</v>
      </c>
      <c r="C16883">
        <v>2026</v>
      </c>
      <c r="D16883" t="s">
        <v>121</v>
      </c>
      <c r="E16883" t="s">
        <v>285</v>
      </c>
      <c r="F16883" t="s">
        <v>1083</v>
      </c>
      <c r="G16883" t="s">
        <v>301</v>
      </c>
      <c r="H16883" t="s">
        <v>1084</v>
      </c>
      <c r="I16883" t="s">
        <v>1137</v>
      </c>
      <c r="J16883" s="178">
        <v>174453.78</v>
      </c>
    </row>
    <row r="16884" spans="1:10" x14ac:dyDescent="0.25">
      <c r="A16884" t="s">
        <v>132</v>
      </c>
      <c r="B16884" t="s">
        <v>128</v>
      </c>
      <c r="C16884">
        <v>2026</v>
      </c>
      <c r="D16884" t="s">
        <v>121</v>
      </c>
      <c r="E16884" t="s">
        <v>285</v>
      </c>
      <c r="F16884" t="s">
        <v>1083</v>
      </c>
      <c r="G16884" t="s">
        <v>301</v>
      </c>
      <c r="H16884" t="s">
        <v>1084</v>
      </c>
      <c r="I16884" t="s">
        <v>1138</v>
      </c>
      <c r="J16884" s="178">
        <v>106218.49</v>
      </c>
    </row>
    <row r="16885" spans="1:10" x14ac:dyDescent="0.25">
      <c r="A16885" t="s">
        <v>132</v>
      </c>
      <c r="B16885" t="s">
        <v>128</v>
      </c>
      <c r="C16885">
        <v>2026</v>
      </c>
      <c r="D16885" t="s">
        <v>121</v>
      </c>
      <c r="E16885" t="s">
        <v>285</v>
      </c>
      <c r="F16885" t="s">
        <v>1083</v>
      </c>
      <c r="G16885" t="s">
        <v>301</v>
      </c>
      <c r="H16885" t="s">
        <v>1084</v>
      </c>
      <c r="I16885" t="s">
        <v>1139</v>
      </c>
      <c r="J16885" s="178">
        <v>151008.4</v>
      </c>
    </row>
    <row r="16886" spans="1:10" x14ac:dyDescent="0.25">
      <c r="A16886" t="s">
        <v>132</v>
      </c>
      <c r="B16886" t="s">
        <v>128</v>
      </c>
      <c r="C16886">
        <v>2026</v>
      </c>
      <c r="D16886" t="s">
        <v>121</v>
      </c>
      <c r="E16886" t="s">
        <v>285</v>
      </c>
      <c r="F16886" t="s">
        <v>1083</v>
      </c>
      <c r="G16886" t="s">
        <v>301</v>
      </c>
      <c r="H16886" t="s">
        <v>1084</v>
      </c>
      <c r="I16886" t="s">
        <v>1140</v>
      </c>
      <c r="J16886" s="178">
        <v>53109.24</v>
      </c>
    </row>
    <row r="16887" spans="1:10" x14ac:dyDescent="0.25">
      <c r="A16887" t="s">
        <v>132</v>
      </c>
      <c r="B16887" t="s">
        <v>128</v>
      </c>
      <c r="C16887">
        <v>2026</v>
      </c>
      <c r="D16887" t="s">
        <v>121</v>
      </c>
      <c r="E16887" t="s">
        <v>285</v>
      </c>
      <c r="F16887" t="s">
        <v>1083</v>
      </c>
      <c r="G16887" t="s">
        <v>301</v>
      </c>
      <c r="H16887" t="s">
        <v>1084</v>
      </c>
      <c r="I16887" t="s">
        <v>1141</v>
      </c>
      <c r="J16887" s="178">
        <v>53109.24</v>
      </c>
    </row>
    <row r="16888" spans="1:10" x14ac:dyDescent="0.25">
      <c r="A16888" t="s">
        <v>132</v>
      </c>
      <c r="B16888" t="s">
        <v>128</v>
      </c>
      <c r="C16888">
        <v>2026</v>
      </c>
      <c r="D16888" t="s">
        <v>121</v>
      </c>
      <c r="E16888" t="s">
        <v>285</v>
      </c>
      <c r="F16888" t="s">
        <v>1083</v>
      </c>
      <c r="G16888" t="s">
        <v>301</v>
      </c>
      <c r="H16888" t="s">
        <v>1084</v>
      </c>
      <c r="I16888" t="s">
        <v>1142</v>
      </c>
      <c r="J16888" s="178">
        <v>53109.24</v>
      </c>
    </row>
    <row r="16889" spans="1:10" x14ac:dyDescent="0.25">
      <c r="A16889" t="s">
        <v>132</v>
      </c>
      <c r="B16889" t="s">
        <v>128</v>
      </c>
      <c r="C16889">
        <v>2026</v>
      </c>
      <c r="D16889" t="s">
        <v>121</v>
      </c>
      <c r="E16889" t="s">
        <v>285</v>
      </c>
      <c r="F16889" t="s">
        <v>1083</v>
      </c>
      <c r="G16889" t="s">
        <v>301</v>
      </c>
      <c r="H16889" t="s">
        <v>1084</v>
      </c>
      <c r="I16889" t="s">
        <v>1143</v>
      </c>
      <c r="J16889" s="178">
        <v>53109.24</v>
      </c>
    </row>
    <row r="16890" spans="1:10" x14ac:dyDescent="0.25">
      <c r="A16890" t="s">
        <v>132</v>
      </c>
      <c r="B16890" t="s">
        <v>128</v>
      </c>
      <c r="C16890">
        <v>2026</v>
      </c>
      <c r="D16890" t="s">
        <v>121</v>
      </c>
      <c r="E16890" t="s">
        <v>285</v>
      </c>
      <c r="F16890" t="s">
        <v>1083</v>
      </c>
      <c r="G16890" t="s">
        <v>301</v>
      </c>
      <c r="H16890" t="s">
        <v>1084</v>
      </c>
      <c r="I16890" t="s">
        <v>1144</v>
      </c>
      <c r="J16890" s="178">
        <v>116974.79</v>
      </c>
    </row>
    <row r="16891" spans="1:10" x14ac:dyDescent="0.25">
      <c r="A16891" t="s">
        <v>132</v>
      </c>
      <c r="B16891" t="s">
        <v>128</v>
      </c>
      <c r="C16891">
        <v>2026</v>
      </c>
      <c r="D16891" t="s">
        <v>121</v>
      </c>
      <c r="E16891" t="s">
        <v>285</v>
      </c>
      <c r="F16891" t="s">
        <v>1083</v>
      </c>
      <c r="G16891" t="s">
        <v>301</v>
      </c>
      <c r="H16891" t="s">
        <v>1084</v>
      </c>
      <c r="I16891" t="s">
        <v>1145</v>
      </c>
      <c r="J16891" s="178">
        <v>146890.75</v>
      </c>
    </row>
    <row r="16892" spans="1:10" x14ac:dyDescent="0.25">
      <c r="A16892" t="s">
        <v>132</v>
      </c>
      <c r="B16892" t="s">
        <v>128</v>
      </c>
      <c r="C16892">
        <v>2026</v>
      </c>
      <c r="D16892" t="s">
        <v>121</v>
      </c>
      <c r="E16892" t="s">
        <v>285</v>
      </c>
      <c r="F16892" t="s">
        <v>1083</v>
      </c>
      <c r="G16892" t="s">
        <v>301</v>
      </c>
      <c r="H16892" t="s">
        <v>1084</v>
      </c>
      <c r="I16892" t="s">
        <v>1146</v>
      </c>
      <c r="J16892" s="178">
        <v>122184.87</v>
      </c>
    </row>
    <row r="16893" spans="1:10" x14ac:dyDescent="0.25">
      <c r="A16893" t="s">
        <v>132</v>
      </c>
      <c r="B16893" t="s">
        <v>128</v>
      </c>
      <c r="C16893">
        <v>2026</v>
      </c>
      <c r="D16893" t="s">
        <v>121</v>
      </c>
      <c r="E16893" t="s">
        <v>285</v>
      </c>
      <c r="F16893" t="s">
        <v>1083</v>
      </c>
      <c r="G16893" t="s">
        <v>301</v>
      </c>
      <c r="H16893" t="s">
        <v>1084</v>
      </c>
      <c r="I16893" t="s">
        <v>1147</v>
      </c>
      <c r="J16893" s="178">
        <v>167226.89000000001</v>
      </c>
    </row>
    <row r="16894" spans="1:10" x14ac:dyDescent="0.25">
      <c r="A16894" t="s">
        <v>132</v>
      </c>
      <c r="B16894" t="s">
        <v>128</v>
      </c>
      <c r="C16894">
        <v>2026</v>
      </c>
      <c r="D16894" t="s">
        <v>121</v>
      </c>
      <c r="E16894" t="s">
        <v>285</v>
      </c>
      <c r="F16894" t="s">
        <v>1083</v>
      </c>
      <c r="G16894" t="s">
        <v>301</v>
      </c>
      <c r="H16894" t="s">
        <v>1084</v>
      </c>
      <c r="I16894" t="s">
        <v>1148</v>
      </c>
      <c r="J16894" s="178">
        <v>153949.57999999999</v>
      </c>
    </row>
    <row r="16895" spans="1:10" x14ac:dyDescent="0.25">
      <c r="A16895" t="s">
        <v>132</v>
      </c>
      <c r="B16895" t="s">
        <v>128</v>
      </c>
      <c r="C16895">
        <v>2026</v>
      </c>
      <c r="D16895" t="s">
        <v>121</v>
      </c>
      <c r="E16895" t="s">
        <v>285</v>
      </c>
      <c r="F16895" t="s">
        <v>1083</v>
      </c>
      <c r="G16895" t="s">
        <v>301</v>
      </c>
      <c r="H16895" t="s">
        <v>1084</v>
      </c>
      <c r="I16895" t="s">
        <v>1149</v>
      </c>
      <c r="J16895" s="178">
        <v>67226.89</v>
      </c>
    </row>
    <row r="16896" spans="1:10" x14ac:dyDescent="0.25">
      <c r="A16896" t="s">
        <v>132</v>
      </c>
      <c r="B16896" t="s">
        <v>128</v>
      </c>
      <c r="C16896">
        <v>2026</v>
      </c>
      <c r="D16896" t="s">
        <v>121</v>
      </c>
      <c r="E16896" t="s">
        <v>285</v>
      </c>
      <c r="F16896" t="s">
        <v>1083</v>
      </c>
      <c r="G16896" t="s">
        <v>301</v>
      </c>
      <c r="H16896" t="s">
        <v>1084</v>
      </c>
      <c r="I16896" t="s">
        <v>1150</v>
      </c>
      <c r="J16896" s="178">
        <v>114201.68</v>
      </c>
    </row>
    <row r="16897" spans="1:10" x14ac:dyDescent="0.25">
      <c r="A16897" t="s">
        <v>132</v>
      </c>
      <c r="B16897" t="s">
        <v>128</v>
      </c>
      <c r="C16897">
        <v>2026</v>
      </c>
      <c r="D16897" t="s">
        <v>121</v>
      </c>
      <c r="E16897" t="s">
        <v>285</v>
      </c>
      <c r="F16897" t="s">
        <v>1083</v>
      </c>
      <c r="G16897" t="s">
        <v>301</v>
      </c>
      <c r="H16897" t="s">
        <v>1084</v>
      </c>
      <c r="I16897" t="s">
        <v>1151</v>
      </c>
      <c r="J16897" s="178">
        <v>167226.89000000001</v>
      </c>
    </row>
    <row r="16898" spans="1:10" x14ac:dyDescent="0.25">
      <c r="A16898" t="s">
        <v>132</v>
      </c>
      <c r="B16898" t="s">
        <v>128</v>
      </c>
      <c r="C16898">
        <v>2026</v>
      </c>
      <c r="D16898" t="s">
        <v>121</v>
      </c>
      <c r="E16898" t="s">
        <v>285</v>
      </c>
      <c r="F16898" t="s">
        <v>1083</v>
      </c>
      <c r="G16898" t="s">
        <v>301</v>
      </c>
      <c r="H16898" t="s">
        <v>1084</v>
      </c>
      <c r="I16898" t="s">
        <v>1152</v>
      </c>
      <c r="J16898" s="178">
        <v>119747.9</v>
      </c>
    </row>
    <row r="16899" spans="1:10" x14ac:dyDescent="0.25">
      <c r="A16899" t="s">
        <v>132</v>
      </c>
      <c r="B16899" t="s">
        <v>128</v>
      </c>
      <c r="C16899">
        <v>2026</v>
      </c>
      <c r="D16899" t="s">
        <v>121</v>
      </c>
      <c r="E16899" t="s">
        <v>285</v>
      </c>
      <c r="F16899" t="s">
        <v>1083</v>
      </c>
      <c r="G16899" t="s">
        <v>301</v>
      </c>
      <c r="H16899" t="s">
        <v>1084</v>
      </c>
      <c r="I16899" t="s">
        <v>1153</v>
      </c>
      <c r="J16899" s="178">
        <v>53109.24</v>
      </c>
    </row>
    <row r="16900" spans="1:10" x14ac:dyDescent="0.25">
      <c r="A16900" t="s">
        <v>132</v>
      </c>
      <c r="B16900" t="s">
        <v>128</v>
      </c>
      <c r="C16900">
        <v>2026</v>
      </c>
      <c r="D16900" t="s">
        <v>121</v>
      </c>
      <c r="E16900" t="s">
        <v>285</v>
      </c>
      <c r="F16900" t="s">
        <v>1083</v>
      </c>
      <c r="G16900" t="s">
        <v>301</v>
      </c>
      <c r="H16900" t="s">
        <v>1084</v>
      </c>
      <c r="I16900" t="s">
        <v>1154</v>
      </c>
      <c r="J16900" s="178">
        <v>142521.01</v>
      </c>
    </row>
    <row r="16901" spans="1:10" x14ac:dyDescent="0.25">
      <c r="A16901" t="s">
        <v>132</v>
      </c>
      <c r="B16901" t="s">
        <v>128</v>
      </c>
      <c r="C16901">
        <v>2026</v>
      </c>
      <c r="D16901" t="s">
        <v>121</v>
      </c>
      <c r="E16901" t="s">
        <v>285</v>
      </c>
      <c r="F16901" t="s">
        <v>1083</v>
      </c>
      <c r="G16901" t="s">
        <v>301</v>
      </c>
      <c r="H16901" t="s">
        <v>1084</v>
      </c>
      <c r="I16901" t="s">
        <v>1155</v>
      </c>
      <c r="J16901" s="178">
        <v>329411.76</v>
      </c>
    </row>
    <row r="16902" spans="1:10" x14ac:dyDescent="0.25">
      <c r="A16902" t="s">
        <v>132</v>
      </c>
      <c r="B16902" t="s">
        <v>128</v>
      </c>
      <c r="C16902">
        <v>2026</v>
      </c>
      <c r="D16902" t="s">
        <v>121</v>
      </c>
      <c r="E16902" t="s">
        <v>285</v>
      </c>
      <c r="F16902" t="s">
        <v>1083</v>
      </c>
      <c r="G16902" t="s">
        <v>301</v>
      </c>
      <c r="H16902" t="s">
        <v>1084</v>
      </c>
      <c r="I16902" t="s">
        <v>1156</v>
      </c>
      <c r="J16902" s="178">
        <v>106218.49</v>
      </c>
    </row>
    <row r="16903" spans="1:10" x14ac:dyDescent="0.25">
      <c r="A16903" t="s">
        <v>132</v>
      </c>
      <c r="B16903" t="s">
        <v>128</v>
      </c>
      <c r="C16903">
        <v>2026</v>
      </c>
      <c r="D16903" t="s">
        <v>121</v>
      </c>
      <c r="E16903" t="s">
        <v>285</v>
      </c>
      <c r="F16903" t="s">
        <v>1083</v>
      </c>
      <c r="G16903" t="s">
        <v>301</v>
      </c>
      <c r="H16903" t="s">
        <v>1084</v>
      </c>
      <c r="I16903" t="s">
        <v>1157</v>
      </c>
      <c r="J16903" s="178">
        <v>53109.24</v>
      </c>
    </row>
    <row r="16904" spans="1:10" x14ac:dyDescent="0.25">
      <c r="A16904" t="s">
        <v>132</v>
      </c>
      <c r="B16904" t="s">
        <v>128</v>
      </c>
      <c r="C16904">
        <v>2026</v>
      </c>
      <c r="D16904" t="s">
        <v>121</v>
      </c>
      <c r="E16904" t="s">
        <v>285</v>
      </c>
      <c r="F16904" t="s">
        <v>1083</v>
      </c>
      <c r="G16904" t="s">
        <v>301</v>
      </c>
      <c r="H16904" t="s">
        <v>1084</v>
      </c>
      <c r="I16904" t="s">
        <v>1158</v>
      </c>
      <c r="J16904" s="178">
        <v>212268.91</v>
      </c>
    </row>
    <row r="16905" spans="1:10" x14ac:dyDescent="0.25">
      <c r="A16905" t="s">
        <v>132</v>
      </c>
      <c r="B16905" t="s">
        <v>128</v>
      </c>
      <c r="C16905">
        <v>2026</v>
      </c>
      <c r="D16905" t="s">
        <v>121</v>
      </c>
      <c r="E16905" t="s">
        <v>285</v>
      </c>
      <c r="F16905" t="s">
        <v>1083</v>
      </c>
      <c r="G16905" t="s">
        <v>301</v>
      </c>
      <c r="H16905" t="s">
        <v>1084</v>
      </c>
      <c r="I16905" t="s">
        <v>1159</v>
      </c>
      <c r="J16905" s="178">
        <v>104369.75</v>
      </c>
    </row>
    <row r="16906" spans="1:10" x14ac:dyDescent="0.25">
      <c r="A16906" t="s">
        <v>132</v>
      </c>
      <c r="B16906" t="s">
        <v>128</v>
      </c>
      <c r="C16906">
        <v>2026</v>
      </c>
      <c r="D16906" t="s">
        <v>121</v>
      </c>
      <c r="E16906" t="s">
        <v>285</v>
      </c>
      <c r="F16906" t="s">
        <v>1083</v>
      </c>
      <c r="G16906" t="s">
        <v>301</v>
      </c>
      <c r="H16906" t="s">
        <v>1084</v>
      </c>
      <c r="I16906" t="s">
        <v>1160</v>
      </c>
      <c r="J16906" s="178">
        <v>53109.24</v>
      </c>
    </row>
    <row r="16907" spans="1:10" x14ac:dyDescent="0.25">
      <c r="A16907" t="s">
        <v>132</v>
      </c>
      <c r="B16907" t="s">
        <v>128</v>
      </c>
      <c r="C16907">
        <v>2026</v>
      </c>
      <c r="D16907" t="s">
        <v>121</v>
      </c>
      <c r="E16907" t="s">
        <v>285</v>
      </c>
      <c r="F16907" t="s">
        <v>1083</v>
      </c>
      <c r="G16907" t="s">
        <v>301</v>
      </c>
      <c r="H16907" t="s">
        <v>1084</v>
      </c>
      <c r="I16907" t="s">
        <v>1161</v>
      </c>
      <c r="J16907" s="178">
        <v>112605.04</v>
      </c>
    </row>
    <row r="16908" spans="1:10" x14ac:dyDescent="0.25">
      <c r="A16908" t="s">
        <v>132</v>
      </c>
      <c r="B16908" t="s">
        <v>128</v>
      </c>
      <c r="C16908">
        <v>2026</v>
      </c>
      <c r="D16908" t="s">
        <v>121</v>
      </c>
      <c r="E16908" t="s">
        <v>285</v>
      </c>
      <c r="F16908" t="s">
        <v>1083</v>
      </c>
      <c r="G16908" t="s">
        <v>301</v>
      </c>
      <c r="H16908" t="s">
        <v>1084</v>
      </c>
      <c r="I16908" t="s">
        <v>1162</v>
      </c>
      <c r="J16908" s="178">
        <v>152521.01</v>
      </c>
    </row>
    <row r="16909" spans="1:10" x14ac:dyDescent="0.25">
      <c r="A16909" t="s">
        <v>132</v>
      </c>
      <c r="B16909" t="s">
        <v>128</v>
      </c>
      <c r="C16909">
        <v>2026</v>
      </c>
      <c r="D16909" t="s">
        <v>121</v>
      </c>
      <c r="E16909" t="s">
        <v>285</v>
      </c>
      <c r="F16909" t="s">
        <v>1083</v>
      </c>
      <c r="G16909" t="s">
        <v>301</v>
      </c>
      <c r="H16909" t="s">
        <v>1084</v>
      </c>
      <c r="I16909" t="s">
        <v>1163</v>
      </c>
      <c r="J16909" s="178">
        <v>39915.97</v>
      </c>
    </row>
    <row r="16910" spans="1:10" x14ac:dyDescent="0.25">
      <c r="A16910" t="s">
        <v>132</v>
      </c>
      <c r="B16910" t="s">
        <v>128</v>
      </c>
      <c r="C16910">
        <v>2026</v>
      </c>
      <c r="D16910" t="s">
        <v>121</v>
      </c>
      <c r="E16910" t="s">
        <v>285</v>
      </c>
      <c r="F16910" t="s">
        <v>1083</v>
      </c>
      <c r="G16910" t="s">
        <v>301</v>
      </c>
      <c r="H16910" t="s">
        <v>1084</v>
      </c>
      <c r="I16910" t="s">
        <v>1164</v>
      </c>
      <c r="J16910" s="178">
        <v>33613.449999999997</v>
      </c>
    </row>
    <row r="16911" spans="1:10" x14ac:dyDescent="0.25">
      <c r="A16911" t="s">
        <v>132</v>
      </c>
      <c r="B16911" t="s">
        <v>128</v>
      </c>
      <c r="C16911">
        <v>2026</v>
      </c>
      <c r="D16911" t="s">
        <v>121</v>
      </c>
      <c r="E16911" t="s">
        <v>285</v>
      </c>
      <c r="F16911" t="s">
        <v>1083</v>
      </c>
      <c r="G16911" t="s">
        <v>301</v>
      </c>
      <c r="H16911" t="s">
        <v>1084</v>
      </c>
      <c r="I16911" t="s">
        <v>1165</v>
      </c>
      <c r="J16911" s="178">
        <v>225210.08</v>
      </c>
    </row>
    <row r="16912" spans="1:10" x14ac:dyDescent="0.25">
      <c r="A16912" t="s">
        <v>132</v>
      </c>
      <c r="B16912" t="s">
        <v>128</v>
      </c>
      <c r="C16912">
        <v>2026</v>
      </c>
      <c r="D16912" t="s">
        <v>121</v>
      </c>
      <c r="E16912" t="s">
        <v>285</v>
      </c>
      <c r="F16912" t="s">
        <v>1083</v>
      </c>
      <c r="G16912" t="s">
        <v>301</v>
      </c>
      <c r="H16912" t="s">
        <v>1084</v>
      </c>
      <c r="I16912" t="s">
        <v>1166</v>
      </c>
      <c r="J16912" s="178">
        <v>113109.24</v>
      </c>
    </row>
    <row r="16913" spans="1:10" x14ac:dyDescent="0.25">
      <c r="A16913" t="s">
        <v>132</v>
      </c>
      <c r="B16913" t="s">
        <v>128</v>
      </c>
      <c r="C16913">
        <v>2026</v>
      </c>
      <c r="D16913" t="s">
        <v>121</v>
      </c>
      <c r="E16913" t="s">
        <v>285</v>
      </c>
      <c r="F16913" t="s">
        <v>1083</v>
      </c>
      <c r="G16913" t="s">
        <v>301</v>
      </c>
      <c r="H16913" t="s">
        <v>1084</v>
      </c>
      <c r="I16913" t="s">
        <v>1167</v>
      </c>
      <c r="J16913" s="178">
        <v>112605.04</v>
      </c>
    </row>
    <row r="16914" spans="1:10" x14ac:dyDescent="0.25">
      <c r="A16914" t="s">
        <v>132</v>
      </c>
      <c r="B16914" t="s">
        <v>128</v>
      </c>
      <c r="C16914">
        <v>2026</v>
      </c>
      <c r="D16914" t="s">
        <v>121</v>
      </c>
      <c r="E16914" t="s">
        <v>285</v>
      </c>
      <c r="F16914" t="s">
        <v>1083</v>
      </c>
      <c r="G16914" t="s">
        <v>301</v>
      </c>
      <c r="H16914" t="s">
        <v>1084</v>
      </c>
      <c r="I16914" t="s">
        <v>1168</v>
      </c>
      <c r="J16914" s="178">
        <v>53109.24</v>
      </c>
    </row>
    <row r="16915" spans="1:10" x14ac:dyDescent="0.25">
      <c r="A16915" t="s">
        <v>132</v>
      </c>
      <c r="B16915" t="s">
        <v>128</v>
      </c>
      <c r="C16915">
        <v>2026</v>
      </c>
      <c r="D16915" t="s">
        <v>121</v>
      </c>
      <c r="E16915" t="s">
        <v>285</v>
      </c>
      <c r="F16915" t="s">
        <v>1083</v>
      </c>
      <c r="G16915" t="s">
        <v>301</v>
      </c>
      <c r="H16915" t="s">
        <v>1084</v>
      </c>
      <c r="I16915" t="s">
        <v>1169</v>
      </c>
      <c r="J16915" s="178">
        <v>53109.24</v>
      </c>
    </row>
    <row r="16916" spans="1:10" x14ac:dyDescent="0.25">
      <c r="A16916" t="s">
        <v>132</v>
      </c>
      <c r="B16916" t="s">
        <v>128</v>
      </c>
      <c r="C16916">
        <v>2026</v>
      </c>
      <c r="D16916" t="s">
        <v>121</v>
      </c>
      <c r="E16916" t="s">
        <v>285</v>
      </c>
      <c r="F16916" t="s">
        <v>1083</v>
      </c>
      <c r="G16916" t="s">
        <v>301</v>
      </c>
      <c r="H16916" t="s">
        <v>1084</v>
      </c>
      <c r="I16916" t="s">
        <v>1170</v>
      </c>
      <c r="J16916" s="178">
        <v>53109.24</v>
      </c>
    </row>
    <row r="16917" spans="1:10" x14ac:dyDescent="0.25">
      <c r="A16917" t="s">
        <v>132</v>
      </c>
      <c r="B16917" t="s">
        <v>128</v>
      </c>
      <c r="C16917">
        <v>2026</v>
      </c>
      <c r="D16917" t="s">
        <v>121</v>
      </c>
      <c r="E16917" t="s">
        <v>285</v>
      </c>
      <c r="F16917" t="s">
        <v>1083</v>
      </c>
      <c r="G16917" t="s">
        <v>301</v>
      </c>
      <c r="H16917" t="s">
        <v>1084</v>
      </c>
      <c r="I16917" t="s">
        <v>1171</v>
      </c>
      <c r="J16917" s="178">
        <v>50336.13</v>
      </c>
    </row>
    <row r="16918" spans="1:10" x14ac:dyDescent="0.25">
      <c r="A16918" t="s">
        <v>132</v>
      </c>
      <c r="B16918" t="s">
        <v>128</v>
      </c>
      <c r="C16918">
        <v>2026</v>
      </c>
      <c r="D16918" t="s">
        <v>121</v>
      </c>
      <c r="E16918" t="s">
        <v>285</v>
      </c>
      <c r="F16918" t="s">
        <v>1083</v>
      </c>
      <c r="G16918" t="s">
        <v>301</v>
      </c>
      <c r="H16918" t="s">
        <v>1084</v>
      </c>
      <c r="I16918" t="s">
        <v>1172</v>
      </c>
      <c r="J16918" s="178">
        <v>74285.710000000006</v>
      </c>
    </row>
    <row r="16919" spans="1:10" x14ac:dyDescent="0.25">
      <c r="A16919" t="s">
        <v>132</v>
      </c>
      <c r="B16919" t="s">
        <v>128</v>
      </c>
      <c r="C16919">
        <v>2026</v>
      </c>
      <c r="D16919" t="s">
        <v>121</v>
      </c>
      <c r="E16919" t="s">
        <v>285</v>
      </c>
      <c r="F16919" t="s">
        <v>1083</v>
      </c>
      <c r="G16919" t="s">
        <v>301</v>
      </c>
      <c r="H16919" t="s">
        <v>1084</v>
      </c>
      <c r="I16919" t="s">
        <v>1173</v>
      </c>
      <c r="J16919" s="178">
        <v>53109.24</v>
      </c>
    </row>
    <row r="16920" spans="1:10" x14ac:dyDescent="0.25">
      <c r="A16920" t="s">
        <v>132</v>
      </c>
      <c r="B16920" t="s">
        <v>128</v>
      </c>
      <c r="C16920">
        <v>2026</v>
      </c>
      <c r="D16920" t="s">
        <v>121</v>
      </c>
      <c r="E16920" t="s">
        <v>285</v>
      </c>
      <c r="F16920" t="s">
        <v>1083</v>
      </c>
      <c r="G16920" t="s">
        <v>301</v>
      </c>
      <c r="H16920" t="s">
        <v>1084</v>
      </c>
      <c r="I16920" t="s">
        <v>1174</v>
      </c>
      <c r="J16920" s="178">
        <v>126554.62</v>
      </c>
    </row>
    <row r="16921" spans="1:10" x14ac:dyDescent="0.25">
      <c r="A16921" t="s">
        <v>132</v>
      </c>
      <c r="B16921" t="s">
        <v>128</v>
      </c>
      <c r="C16921">
        <v>2026</v>
      </c>
      <c r="D16921" t="s">
        <v>121</v>
      </c>
      <c r="E16921" t="s">
        <v>285</v>
      </c>
      <c r="F16921" t="s">
        <v>1083</v>
      </c>
      <c r="G16921" t="s">
        <v>301</v>
      </c>
      <c r="H16921" t="s">
        <v>1084</v>
      </c>
      <c r="I16921" t="s">
        <v>1175</v>
      </c>
      <c r="J16921" s="178">
        <v>53109.24</v>
      </c>
    </row>
    <row r="16922" spans="1:10" x14ac:dyDescent="0.25">
      <c r="A16922" t="s">
        <v>132</v>
      </c>
      <c r="B16922" t="s">
        <v>128</v>
      </c>
      <c r="C16922">
        <v>2026</v>
      </c>
      <c r="D16922" t="s">
        <v>121</v>
      </c>
      <c r="E16922" t="s">
        <v>285</v>
      </c>
      <c r="F16922" t="s">
        <v>1083</v>
      </c>
      <c r="G16922" t="s">
        <v>301</v>
      </c>
      <c r="H16922" t="s">
        <v>1084</v>
      </c>
      <c r="I16922" t="s">
        <v>1176</v>
      </c>
      <c r="J16922" s="178">
        <v>76218.490000000005</v>
      </c>
    </row>
    <row r="16923" spans="1:10" x14ac:dyDescent="0.25">
      <c r="A16923" t="s">
        <v>132</v>
      </c>
      <c r="B16923" t="s">
        <v>128</v>
      </c>
      <c r="C16923">
        <v>2026</v>
      </c>
      <c r="D16923" t="s">
        <v>121</v>
      </c>
      <c r="E16923" t="s">
        <v>285</v>
      </c>
      <c r="F16923" t="s">
        <v>1083</v>
      </c>
      <c r="G16923" t="s">
        <v>301</v>
      </c>
      <c r="H16923" t="s">
        <v>1084</v>
      </c>
      <c r="I16923" t="s">
        <v>1177</v>
      </c>
      <c r="J16923" s="178">
        <v>249495.79</v>
      </c>
    </row>
    <row r="16924" spans="1:10" x14ac:dyDescent="0.25">
      <c r="A16924" t="s">
        <v>132</v>
      </c>
      <c r="B16924" t="s">
        <v>128</v>
      </c>
      <c r="C16924">
        <v>2026</v>
      </c>
      <c r="D16924" t="s">
        <v>121</v>
      </c>
      <c r="E16924" t="s">
        <v>285</v>
      </c>
      <c r="F16924" t="s">
        <v>1083</v>
      </c>
      <c r="G16924" t="s">
        <v>301</v>
      </c>
      <c r="H16924" t="s">
        <v>1084</v>
      </c>
      <c r="I16924" t="s">
        <v>1178</v>
      </c>
      <c r="J16924" s="178">
        <v>74285.710000000006</v>
      </c>
    </row>
    <row r="16925" spans="1:10" x14ac:dyDescent="0.25">
      <c r="A16925" t="s">
        <v>132</v>
      </c>
      <c r="B16925" t="s">
        <v>128</v>
      </c>
      <c r="C16925">
        <v>2026</v>
      </c>
      <c r="D16925" t="s">
        <v>121</v>
      </c>
      <c r="E16925" t="s">
        <v>285</v>
      </c>
      <c r="F16925" t="s">
        <v>1083</v>
      </c>
      <c r="G16925" t="s">
        <v>301</v>
      </c>
      <c r="H16925" t="s">
        <v>1084</v>
      </c>
      <c r="I16925" t="s">
        <v>1179</v>
      </c>
      <c r="J16925" s="178">
        <v>67226.89</v>
      </c>
    </row>
    <row r="16926" spans="1:10" x14ac:dyDescent="0.25">
      <c r="A16926" t="s">
        <v>132</v>
      </c>
      <c r="B16926" t="s">
        <v>128</v>
      </c>
      <c r="C16926">
        <v>2026</v>
      </c>
      <c r="D16926" t="s">
        <v>121</v>
      </c>
      <c r="E16926" t="s">
        <v>285</v>
      </c>
      <c r="F16926" t="s">
        <v>1083</v>
      </c>
      <c r="G16926" t="s">
        <v>301</v>
      </c>
      <c r="H16926" t="s">
        <v>1084</v>
      </c>
      <c r="I16926" t="s">
        <v>1180</v>
      </c>
      <c r="J16926" s="178">
        <v>95798.31</v>
      </c>
    </row>
    <row r="16927" spans="1:10" x14ac:dyDescent="0.25">
      <c r="A16927" t="s">
        <v>132</v>
      </c>
      <c r="B16927" t="s">
        <v>128</v>
      </c>
      <c r="C16927">
        <v>2026</v>
      </c>
      <c r="D16927" t="s">
        <v>121</v>
      </c>
      <c r="E16927" t="s">
        <v>285</v>
      </c>
      <c r="F16927" t="s">
        <v>1083</v>
      </c>
      <c r="G16927" t="s">
        <v>301</v>
      </c>
      <c r="H16927" t="s">
        <v>1084</v>
      </c>
      <c r="I16927" t="s">
        <v>1181</v>
      </c>
      <c r="J16927" s="178">
        <v>103529.41</v>
      </c>
    </row>
    <row r="16928" spans="1:10" x14ac:dyDescent="0.25">
      <c r="A16928" t="s">
        <v>132</v>
      </c>
      <c r="B16928" t="s">
        <v>128</v>
      </c>
      <c r="C16928">
        <v>2026</v>
      </c>
      <c r="D16928" t="s">
        <v>121</v>
      </c>
      <c r="E16928" t="s">
        <v>285</v>
      </c>
      <c r="F16928" t="s">
        <v>1083</v>
      </c>
      <c r="G16928" t="s">
        <v>301</v>
      </c>
      <c r="H16928" t="s">
        <v>1084</v>
      </c>
      <c r="I16928" t="s">
        <v>1182</v>
      </c>
      <c r="J16928" s="178">
        <v>206890.76</v>
      </c>
    </row>
    <row r="16929" spans="1:10" x14ac:dyDescent="0.25">
      <c r="A16929" t="s">
        <v>132</v>
      </c>
      <c r="B16929" t="s">
        <v>128</v>
      </c>
      <c r="C16929">
        <v>2026</v>
      </c>
      <c r="D16929" t="s">
        <v>121</v>
      </c>
      <c r="E16929" t="s">
        <v>285</v>
      </c>
      <c r="F16929" t="s">
        <v>1083</v>
      </c>
      <c r="G16929" t="s">
        <v>301</v>
      </c>
      <c r="H16929" t="s">
        <v>1084</v>
      </c>
      <c r="I16929" t="s">
        <v>1183</v>
      </c>
      <c r="J16929" s="178">
        <v>127394.96</v>
      </c>
    </row>
    <row r="16930" spans="1:10" x14ac:dyDescent="0.25">
      <c r="A16930" t="s">
        <v>132</v>
      </c>
      <c r="B16930" t="s">
        <v>128</v>
      </c>
      <c r="C16930">
        <v>2026</v>
      </c>
      <c r="D16930" t="s">
        <v>121</v>
      </c>
      <c r="E16930" t="s">
        <v>285</v>
      </c>
      <c r="F16930" t="s">
        <v>1083</v>
      </c>
      <c r="G16930" t="s">
        <v>301</v>
      </c>
      <c r="H16930" t="s">
        <v>1084</v>
      </c>
      <c r="I16930" t="s">
        <v>1184</v>
      </c>
      <c r="J16930" s="178">
        <v>123025.21</v>
      </c>
    </row>
    <row r="16931" spans="1:10" x14ac:dyDescent="0.25">
      <c r="A16931" t="s">
        <v>132</v>
      </c>
      <c r="B16931" t="s">
        <v>128</v>
      </c>
      <c r="C16931">
        <v>2026</v>
      </c>
      <c r="D16931" t="s">
        <v>121</v>
      </c>
      <c r="E16931" t="s">
        <v>285</v>
      </c>
      <c r="F16931" t="s">
        <v>1083</v>
      </c>
      <c r="G16931" t="s">
        <v>301</v>
      </c>
      <c r="H16931" t="s">
        <v>1084</v>
      </c>
      <c r="I16931" t="s">
        <v>1185</v>
      </c>
      <c r="J16931" s="178">
        <v>53109.24</v>
      </c>
    </row>
    <row r="16932" spans="1:10" x14ac:dyDescent="0.25">
      <c r="A16932" t="s">
        <v>132</v>
      </c>
      <c r="B16932" t="s">
        <v>128</v>
      </c>
      <c r="C16932">
        <v>2026</v>
      </c>
      <c r="D16932" t="s">
        <v>121</v>
      </c>
      <c r="E16932" t="s">
        <v>285</v>
      </c>
      <c r="F16932" t="s">
        <v>1083</v>
      </c>
      <c r="G16932" t="s">
        <v>301</v>
      </c>
      <c r="H16932" t="s">
        <v>1084</v>
      </c>
      <c r="I16932" t="s">
        <v>1186</v>
      </c>
      <c r="J16932" s="178">
        <v>144537.81</v>
      </c>
    </row>
    <row r="16933" spans="1:10" x14ac:dyDescent="0.25">
      <c r="A16933" t="s">
        <v>132</v>
      </c>
      <c r="B16933" t="s">
        <v>128</v>
      </c>
      <c r="C16933">
        <v>2026</v>
      </c>
      <c r="D16933" t="s">
        <v>121</v>
      </c>
      <c r="E16933" t="s">
        <v>285</v>
      </c>
      <c r="F16933" t="s">
        <v>1083</v>
      </c>
      <c r="G16933" t="s">
        <v>301</v>
      </c>
      <c r="H16933" t="s">
        <v>1084</v>
      </c>
      <c r="I16933" t="s">
        <v>1187</v>
      </c>
      <c r="J16933" s="178">
        <v>53109.24</v>
      </c>
    </row>
    <row r="16934" spans="1:10" x14ac:dyDescent="0.25">
      <c r="A16934" t="s">
        <v>132</v>
      </c>
      <c r="B16934" t="s">
        <v>128</v>
      </c>
      <c r="C16934">
        <v>2026</v>
      </c>
      <c r="D16934" t="s">
        <v>121</v>
      </c>
      <c r="E16934" t="s">
        <v>285</v>
      </c>
      <c r="F16934" t="s">
        <v>1083</v>
      </c>
      <c r="G16934" t="s">
        <v>301</v>
      </c>
      <c r="H16934" t="s">
        <v>1084</v>
      </c>
      <c r="I16934" t="s">
        <v>1188</v>
      </c>
      <c r="J16934" s="178">
        <v>158235.29</v>
      </c>
    </row>
    <row r="16935" spans="1:10" x14ac:dyDescent="0.25">
      <c r="A16935" t="s">
        <v>132</v>
      </c>
      <c r="B16935" t="s">
        <v>128</v>
      </c>
      <c r="C16935">
        <v>2026</v>
      </c>
      <c r="D16935" t="s">
        <v>121</v>
      </c>
      <c r="E16935" t="s">
        <v>285</v>
      </c>
      <c r="F16935" t="s">
        <v>1083</v>
      </c>
      <c r="G16935" t="s">
        <v>301</v>
      </c>
      <c r="H16935" t="s">
        <v>1084</v>
      </c>
      <c r="I16935" t="s">
        <v>1189</v>
      </c>
      <c r="J16935" s="178">
        <v>159327.73000000001</v>
      </c>
    </row>
    <row r="16936" spans="1:10" x14ac:dyDescent="0.25">
      <c r="A16936" t="s">
        <v>132</v>
      </c>
      <c r="B16936" t="s">
        <v>128</v>
      </c>
      <c r="C16936">
        <v>2026</v>
      </c>
      <c r="D16936" t="s">
        <v>121</v>
      </c>
      <c r="E16936" t="s">
        <v>285</v>
      </c>
      <c r="F16936" t="s">
        <v>1083</v>
      </c>
      <c r="G16936" t="s">
        <v>301</v>
      </c>
      <c r="H16936" t="s">
        <v>1084</v>
      </c>
      <c r="I16936" t="s">
        <v>1190</v>
      </c>
      <c r="J16936" s="178">
        <v>33613.449999999997</v>
      </c>
    </row>
    <row r="16937" spans="1:10" x14ac:dyDescent="0.25">
      <c r="A16937" t="s">
        <v>132</v>
      </c>
      <c r="B16937" t="s">
        <v>128</v>
      </c>
      <c r="C16937">
        <v>2026</v>
      </c>
      <c r="D16937" t="s">
        <v>121</v>
      </c>
      <c r="E16937" t="s">
        <v>285</v>
      </c>
      <c r="F16937" t="s">
        <v>1083</v>
      </c>
      <c r="G16937" t="s">
        <v>301</v>
      </c>
      <c r="H16937" t="s">
        <v>1084</v>
      </c>
      <c r="I16937" t="s">
        <v>1191</v>
      </c>
      <c r="J16937" s="178">
        <v>53109.24</v>
      </c>
    </row>
    <row r="16938" spans="1:10" x14ac:dyDescent="0.25">
      <c r="A16938" t="s">
        <v>132</v>
      </c>
      <c r="B16938" t="s">
        <v>128</v>
      </c>
      <c r="C16938">
        <v>2026</v>
      </c>
      <c r="D16938" t="s">
        <v>121</v>
      </c>
      <c r="E16938" t="s">
        <v>285</v>
      </c>
      <c r="F16938" t="s">
        <v>1083</v>
      </c>
      <c r="G16938" t="s">
        <v>301</v>
      </c>
      <c r="H16938" t="s">
        <v>1084</v>
      </c>
      <c r="I16938" t="s">
        <v>1192</v>
      </c>
      <c r="J16938" s="178">
        <v>53109.24</v>
      </c>
    </row>
    <row r="16939" spans="1:10" x14ac:dyDescent="0.25">
      <c r="A16939" t="s">
        <v>132</v>
      </c>
      <c r="B16939" t="s">
        <v>128</v>
      </c>
      <c r="C16939">
        <v>2026</v>
      </c>
      <c r="D16939" t="s">
        <v>121</v>
      </c>
      <c r="E16939" t="s">
        <v>285</v>
      </c>
      <c r="F16939" t="s">
        <v>1083</v>
      </c>
      <c r="G16939" t="s">
        <v>301</v>
      </c>
      <c r="H16939" t="s">
        <v>1084</v>
      </c>
      <c r="I16939" t="s">
        <v>1193</v>
      </c>
      <c r="J16939" s="178">
        <v>53109.24</v>
      </c>
    </row>
    <row r="16940" spans="1:10" x14ac:dyDescent="0.25">
      <c r="A16940" t="s">
        <v>132</v>
      </c>
      <c r="B16940" t="s">
        <v>128</v>
      </c>
      <c r="C16940">
        <v>2026</v>
      </c>
      <c r="D16940" t="s">
        <v>121</v>
      </c>
      <c r="E16940" t="s">
        <v>285</v>
      </c>
      <c r="F16940" t="s">
        <v>1083</v>
      </c>
      <c r="G16940" t="s">
        <v>301</v>
      </c>
      <c r="H16940" t="s">
        <v>1084</v>
      </c>
      <c r="I16940" t="s">
        <v>1194</v>
      </c>
      <c r="J16940" s="178">
        <v>53109.24</v>
      </c>
    </row>
    <row r="16941" spans="1:10" x14ac:dyDescent="0.25">
      <c r="A16941" t="s">
        <v>132</v>
      </c>
      <c r="B16941" t="s">
        <v>128</v>
      </c>
      <c r="C16941">
        <v>2026</v>
      </c>
      <c r="D16941" t="s">
        <v>121</v>
      </c>
      <c r="E16941" t="s">
        <v>285</v>
      </c>
      <c r="F16941" t="s">
        <v>1083</v>
      </c>
      <c r="G16941" t="s">
        <v>301</v>
      </c>
      <c r="H16941" t="s">
        <v>1084</v>
      </c>
      <c r="I16941" t="s">
        <v>1195</v>
      </c>
      <c r="J16941" s="178">
        <v>53109.24</v>
      </c>
    </row>
    <row r="16942" spans="1:10" x14ac:dyDescent="0.25">
      <c r="A16942" t="s">
        <v>132</v>
      </c>
      <c r="B16942" t="s">
        <v>128</v>
      </c>
      <c r="C16942">
        <v>2026</v>
      </c>
      <c r="D16942" t="s">
        <v>121</v>
      </c>
      <c r="E16942" t="s">
        <v>285</v>
      </c>
      <c r="F16942" t="s">
        <v>1083</v>
      </c>
      <c r="G16942" t="s">
        <v>301</v>
      </c>
      <c r="H16942" t="s">
        <v>1084</v>
      </c>
      <c r="I16942" t="s">
        <v>1196</v>
      </c>
      <c r="J16942" s="178">
        <v>225210.08</v>
      </c>
    </row>
    <row r="16943" spans="1:10" x14ac:dyDescent="0.25">
      <c r="A16943" t="s">
        <v>132</v>
      </c>
      <c r="B16943" t="s">
        <v>128</v>
      </c>
      <c r="C16943">
        <v>2026</v>
      </c>
      <c r="D16943" t="s">
        <v>121</v>
      </c>
      <c r="E16943" t="s">
        <v>285</v>
      </c>
      <c r="F16943" t="s">
        <v>1083</v>
      </c>
      <c r="G16943" t="s">
        <v>301</v>
      </c>
      <c r="H16943" t="s">
        <v>1084</v>
      </c>
      <c r="I16943" t="s">
        <v>1197</v>
      </c>
      <c r="J16943" s="178">
        <v>37142.86</v>
      </c>
    </row>
    <row r="16944" spans="1:10" x14ac:dyDescent="0.25">
      <c r="A16944" t="s">
        <v>132</v>
      </c>
      <c r="B16944" t="s">
        <v>128</v>
      </c>
      <c r="C16944">
        <v>2026</v>
      </c>
      <c r="D16944" t="s">
        <v>121</v>
      </c>
      <c r="E16944" t="s">
        <v>285</v>
      </c>
      <c r="F16944" t="s">
        <v>1083</v>
      </c>
      <c r="G16944" t="s">
        <v>301</v>
      </c>
      <c r="H16944" t="s">
        <v>1084</v>
      </c>
      <c r="I16944" t="s">
        <v>1198</v>
      </c>
      <c r="J16944" s="178">
        <v>147731.09</v>
      </c>
    </row>
    <row r="16945" spans="1:10" x14ac:dyDescent="0.25">
      <c r="A16945" t="s">
        <v>132</v>
      </c>
      <c r="B16945" t="s">
        <v>128</v>
      </c>
      <c r="C16945">
        <v>2026</v>
      </c>
      <c r="D16945" t="s">
        <v>121</v>
      </c>
      <c r="E16945" t="s">
        <v>285</v>
      </c>
      <c r="F16945" t="s">
        <v>1083</v>
      </c>
      <c r="G16945" t="s">
        <v>301</v>
      </c>
      <c r="H16945" t="s">
        <v>1084</v>
      </c>
      <c r="I16945" t="s">
        <v>1199</v>
      </c>
      <c r="J16945" s="178">
        <v>90252.1</v>
      </c>
    </row>
    <row r="16946" spans="1:10" x14ac:dyDescent="0.25">
      <c r="A16946" t="s">
        <v>132</v>
      </c>
      <c r="B16946" t="s">
        <v>128</v>
      </c>
      <c r="C16946">
        <v>2026</v>
      </c>
      <c r="D16946" t="s">
        <v>121</v>
      </c>
      <c r="E16946" t="s">
        <v>285</v>
      </c>
      <c r="F16946" t="s">
        <v>1083</v>
      </c>
      <c r="G16946" t="s">
        <v>301</v>
      </c>
      <c r="H16946" t="s">
        <v>1084</v>
      </c>
      <c r="I16946" t="s">
        <v>1200</v>
      </c>
      <c r="J16946" s="178">
        <v>74285.710000000006</v>
      </c>
    </row>
    <row r="16947" spans="1:10" x14ac:dyDescent="0.25">
      <c r="A16947" t="s">
        <v>132</v>
      </c>
      <c r="B16947" t="s">
        <v>128</v>
      </c>
      <c r="C16947">
        <v>2026</v>
      </c>
      <c r="D16947" t="s">
        <v>121</v>
      </c>
      <c r="E16947" t="s">
        <v>285</v>
      </c>
      <c r="F16947" t="s">
        <v>1083</v>
      </c>
      <c r="G16947" t="s">
        <v>301</v>
      </c>
      <c r="H16947" t="s">
        <v>1084</v>
      </c>
      <c r="I16947" t="s">
        <v>1201</v>
      </c>
      <c r="J16947" s="178">
        <v>159327.73000000001</v>
      </c>
    </row>
    <row r="16948" spans="1:10" x14ac:dyDescent="0.25">
      <c r="A16948" t="s">
        <v>132</v>
      </c>
      <c r="B16948" t="s">
        <v>128</v>
      </c>
      <c r="C16948">
        <v>2026</v>
      </c>
      <c r="D16948" t="s">
        <v>121</v>
      </c>
      <c r="E16948" t="s">
        <v>285</v>
      </c>
      <c r="F16948" t="s">
        <v>1083</v>
      </c>
      <c r="G16948" t="s">
        <v>301</v>
      </c>
      <c r="H16948" t="s">
        <v>1084</v>
      </c>
      <c r="I16948" t="s">
        <v>1202</v>
      </c>
      <c r="J16948" s="178">
        <v>67226.89</v>
      </c>
    </row>
    <row r="16949" spans="1:10" x14ac:dyDescent="0.25">
      <c r="A16949" t="s">
        <v>132</v>
      </c>
      <c r="B16949" t="s">
        <v>128</v>
      </c>
      <c r="C16949">
        <v>2026</v>
      </c>
      <c r="D16949" t="s">
        <v>121</v>
      </c>
      <c r="E16949" t="s">
        <v>285</v>
      </c>
      <c r="F16949" t="s">
        <v>1083</v>
      </c>
      <c r="G16949" t="s">
        <v>301</v>
      </c>
      <c r="H16949" t="s">
        <v>1084</v>
      </c>
      <c r="I16949" t="s">
        <v>1203</v>
      </c>
      <c r="J16949" s="178">
        <v>68235.289999999994</v>
      </c>
    </row>
    <row r="16950" spans="1:10" x14ac:dyDescent="0.25">
      <c r="A16950" t="s">
        <v>132</v>
      </c>
      <c r="B16950" t="s">
        <v>128</v>
      </c>
      <c r="C16950">
        <v>2026</v>
      </c>
      <c r="D16950" t="s">
        <v>121</v>
      </c>
      <c r="E16950" t="s">
        <v>285</v>
      </c>
      <c r="F16950" t="s">
        <v>1083</v>
      </c>
      <c r="G16950" t="s">
        <v>301</v>
      </c>
      <c r="H16950" t="s">
        <v>1084</v>
      </c>
      <c r="I16950" t="s">
        <v>1204</v>
      </c>
      <c r="J16950" s="178">
        <v>85042.01</v>
      </c>
    </row>
    <row r="16951" spans="1:10" x14ac:dyDescent="0.25">
      <c r="A16951" t="s">
        <v>132</v>
      </c>
      <c r="B16951" t="s">
        <v>128</v>
      </c>
      <c r="C16951">
        <v>2026</v>
      </c>
      <c r="D16951" t="s">
        <v>121</v>
      </c>
      <c r="E16951" t="s">
        <v>285</v>
      </c>
      <c r="F16951" t="s">
        <v>1083</v>
      </c>
      <c r="G16951" t="s">
        <v>301</v>
      </c>
      <c r="H16951" t="s">
        <v>1084</v>
      </c>
      <c r="I16951" t="s">
        <v>1205</v>
      </c>
      <c r="J16951" s="178">
        <v>225210.08</v>
      </c>
    </row>
    <row r="16952" spans="1:10" x14ac:dyDescent="0.25">
      <c r="A16952" t="s">
        <v>132</v>
      </c>
      <c r="B16952" t="s">
        <v>128</v>
      </c>
      <c r="C16952">
        <v>2026</v>
      </c>
      <c r="D16952" t="s">
        <v>121</v>
      </c>
      <c r="E16952" t="s">
        <v>285</v>
      </c>
      <c r="F16952" t="s">
        <v>1083</v>
      </c>
      <c r="G16952" t="s">
        <v>301</v>
      </c>
      <c r="H16952" t="s">
        <v>1084</v>
      </c>
      <c r="I16952" t="s">
        <v>1206</v>
      </c>
      <c r="J16952" s="178">
        <v>143361.35</v>
      </c>
    </row>
    <row r="16953" spans="1:10" x14ac:dyDescent="0.25">
      <c r="A16953" t="s">
        <v>132</v>
      </c>
      <c r="B16953" t="s">
        <v>128</v>
      </c>
      <c r="C16953">
        <v>2026</v>
      </c>
      <c r="D16953" t="s">
        <v>121</v>
      </c>
      <c r="E16953" t="s">
        <v>285</v>
      </c>
      <c r="F16953" t="s">
        <v>1083</v>
      </c>
      <c r="G16953" t="s">
        <v>301</v>
      </c>
      <c r="H16953" t="s">
        <v>1084</v>
      </c>
      <c r="I16953" t="s">
        <v>1207</v>
      </c>
      <c r="J16953" s="178">
        <v>86722.69</v>
      </c>
    </row>
    <row r="16954" spans="1:10" x14ac:dyDescent="0.25">
      <c r="A16954" t="s">
        <v>132</v>
      </c>
      <c r="B16954" t="s">
        <v>128</v>
      </c>
      <c r="C16954">
        <v>2026</v>
      </c>
      <c r="D16954" t="s">
        <v>121</v>
      </c>
      <c r="E16954" t="s">
        <v>285</v>
      </c>
      <c r="F16954" t="s">
        <v>1083</v>
      </c>
      <c r="G16954" t="s">
        <v>301</v>
      </c>
      <c r="H16954" t="s">
        <v>1084</v>
      </c>
      <c r="I16954" t="s">
        <v>1208</v>
      </c>
      <c r="J16954" s="178">
        <v>212436.97</v>
      </c>
    </row>
    <row r="16955" spans="1:10" x14ac:dyDescent="0.25">
      <c r="A16955" t="s">
        <v>132</v>
      </c>
      <c r="B16955" t="s">
        <v>128</v>
      </c>
      <c r="C16955">
        <v>2026</v>
      </c>
      <c r="D16955" t="s">
        <v>121</v>
      </c>
      <c r="E16955" t="s">
        <v>285</v>
      </c>
      <c r="F16955" t="s">
        <v>1083</v>
      </c>
      <c r="G16955" t="s">
        <v>301</v>
      </c>
      <c r="H16955" t="s">
        <v>1084</v>
      </c>
      <c r="I16955" t="s">
        <v>1209</v>
      </c>
      <c r="J16955" s="178">
        <v>53109.24</v>
      </c>
    </row>
    <row r="16956" spans="1:10" x14ac:dyDescent="0.25">
      <c r="A16956" t="s">
        <v>132</v>
      </c>
      <c r="B16956" t="s">
        <v>128</v>
      </c>
      <c r="C16956">
        <v>2026</v>
      </c>
      <c r="D16956" t="s">
        <v>121</v>
      </c>
      <c r="E16956" t="s">
        <v>285</v>
      </c>
      <c r="F16956" t="s">
        <v>1083</v>
      </c>
      <c r="G16956" t="s">
        <v>301</v>
      </c>
      <c r="H16956" t="s">
        <v>1084</v>
      </c>
      <c r="I16956" t="s">
        <v>1210</v>
      </c>
      <c r="J16956" s="178">
        <v>106218.49</v>
      </c>
    </row>
    <row r="16957" spans="1:10" x14ac:dyDescent="0.25">
      <c r="A16957" t="s">
        <v>132</v>
      </c>
      <c r="B16957" t="s">
        <v>128</v>
      </c>
      <c r="C16957">
        <v>2026</v>
      </c>
      <c r="D16957" t="s">
        <v>121</v>
      </c>
      <c r="E16957" t="s">
        <v>285</v>
      </c>
      <c r="F16957" t="s">
        <v>1083</v>
      </c>
      <c r="G16957" t="s">
        <v>301</v>
      </c>
      <c r="H16957" t="s">
        <v>1084</v>
      </c>
      <c r="I16957" t="s">
        <v>1211</v>
      </c>
      <c r="J16957" s="178">
        <v>67226.89</v>
      </c>
    </row>
    <row r="16958" spans="1:10" x14ac:dyDescent="0.25">
      <c r="A16958" t="s">
        <v>132</v>
      </c>
      <c r="B16958" t="s">
        <v>128</v>
      </c>
      <c r="C16958">
        <v>2026</v>
      </c>
      <c r="D16958" t="s">
        <v>121</v>
      </c>
      <c r="E16958" t="s">
        <v>285</v>
      </c>
      <c r="F16958" t="s">
        <v>1083</v>
      </c>
      <c r="G16958" t="s">
        <v>301</v>
      </c>
      <c r="H16958" t="s">
        <v>1084</v>
      </c>
      <c r="I16958" t="s">
        <v>1212</v>
      </c>
      <c r="J16958" s="178">
        <v>53109.24</v>
      </c>
    </row>
    <row r="16959" spans="1:10" x14ac:dyDescent="0.25">
      <c r="A16959" t="s">
        <v>132</v>
      </c>
      <c r="B16959" t="s">
        <v>128</v>
      </c>
      <c r="C16959">
        <v>2026</v>
      </c>
      <c r="D16959" t="s">
        <v>121</v>
      </c>
      <c r="E16959" t="s">
        <v>285</v>
      </c>
      <c r="F16959" t="s">
        <v>1083</v>
      </c>
      <c r="G16959" t="s">
        <v>301</v>
      </c>
      <c r="H16959" t="s">
        <v>1084</v>
      </c>
      <c r="I16959" t="s">
        <v>1213</v>
      </c>
      <c r="J16959" s="178">
        <v>53109.24</v>
      </c>
    </row>
    <row r="16960" spans="1:10" x14ac:dyDescent="0.25">
      <c r="A16960" t="s">
        <v>132</v>
      </c>
      <c r="B16960" t="s">
        <v>128</v>
      </c>
      <c r="C16960">
        <v>2026</v>
      </c>
      <c r="D16960" t="s">
        <v>121</v>
      </c>
      <c r="E16960" t="s">
        <v>285</v>
      </c>
      <c r="F16960" t="s">
        <v>1083</v>
      </c>
      <c r="G16960" t="s">
        <v>301</v>
      </c>
      <c r="H16960" t="s">
        <v>1084</v>
      </c>
      <c r="I16960" t="s">
        <v>1214</v>
      </c>
      <c r="J16960" s="178">
        <v>53109.24</v>
      </c>
    </row>
    <row r="16961" spans="1:10" x14ac:dyDescent="0.25">
      <c r="A16961" t="s">
        <v>132</v>
      </c>
      <c r="B16961" t="s">
        <v>128</v>
      </c>
      <c r="C16961">
        <v>2026</v>
      </c>
      <c r="D16961" t="s">
        <v>121</v>
      </c>
      <c r="E16961" t="s">
        <v>285</v>
      </c>
      <c r="F16961" t="s">
        <v>1083</v>
      </c>
      <c r="G16961" t="s">
        <v>301</v>
      </c>
      <c r="H16961" t="s">
        <v>1084</v>
      </c>
      <c r="I16961" t="s">
        <v>1215</v>
      </c>
      <c r="J16961" s="178">
        <v>53109.24</v>
      </c>
    </row>
    <row r="16962" spans="1:10" x14ac:dyDescent="0.25">
      <c r="A16962" t="s">
        <v>132</v>
      </c>
      <c r="B16962" t="s">
        <v>128</v>
      </c>
      <c r="C16962">
        <v>2026</v>
      </c>
      <c r="D16962" t="s">
        <v>121</v>
      </c>
      <c r="E16962" t="s">
        <v>285</v>
      </c>
      <c r="F16962" t="s">
        <v>1083</v>
      </c>
      <c r="G16962" t="s">
        <v>301</v>
      </c>
      <c r="H16962" t="s">
        <v>1084</v>
      </c>
      <c r="I16962" t="s">
        <v>1216</v>
      </c>
      <c r="J16962" s="178">
        <v>145210.07999999999</v>
      </c>
    </row>
    <row r="16963" spans="1:10" x14ac:dyDescent="0.25">
      <c r="A16963" t="s">
        <v>132</v>
      </c>
      <c r="B16963" t="s">
        <v>128</v>
      </c>
      <c r="C16963">
        <v>2026</v>
      </c>
      <c r="D16963" t="s">
        <v>121</v>
      </c>
      <c r="E16963" t="s">
        <v>285</v>
      </c>
      <c r="F16963" t="s">
        <v>1083</v>
      </c>
      <c r="G16963" t="s">
        <v>301</v>
      </c>
      <c r="H16963" t="s">
        <v>1084</v>
      </c>
      <c r="I16963" t="s">
        <v>1217</v>
      </c>
      <c r="J16963" s="178">
        <v>53109.24</v>
      </c>
    </row>
    <row r="16964" spans="1:10" x14ac:dyDescent="0.25">
      <c r="A16964" t="s">
        <v>132</v>
      </c>
      <c r="B16964" t="s">
        <v>128</v>
      </c>
      <c r="C16964">
        <v>2026</v>
      </c>
      <c r="D16964" t="s">
        <v>121</v>
      </c>
      <c r="E16964" t="s">
        <v>285</v>
      </c>
      <c r="F16964" t="s">
        <v>1083</v>
      </c>
      <c r="G16964" t="s">
        <v>301</v>
      </c>
      <c r="H16964" t="s">
        <v>1084</v>
      </c>
      <c r="I16964" t="s">
        <v>1218</v>
      </c>
      <c r="J16964" s="178">
        <v>89411.76</v>
      </c>
    </row>
    <row r="16965" spans="1:10" x14ac:dyDescent="0.25">
      <c r="A16965" t="s">
        <v>132</v>
      </c>
      <c r="B16965" t="s">
        <v>128</v>
      </c>
      <c r="C16965">
        <v>2026</v>
      </c>
      <c r="D16965" t="s">
        <v>121</v>
      </c>
      <c r="E16965" t="s">
        <v>285</v>
      </c>
      <c r="F16965" t="s">
        <v>1083</v>
      </c>
      <c r="G16965" t="s">
        <v>301</v>
      </c>
      <c r="H16965" t="s">
        <v>1084</v>
      </c>
      <c r="I16965" t="s">
        <v>1219</v>
      </c>
      <c r="J16965" s="178">
        <v>53109.24</v>
      </c>
    </row>
    <row r="16966" spans="1:10" x14ac:dyDescent="0.25">
      <c r="A16966" t="s">
        <v>132</v>
      </c>
      <c r="B16966" t="s">
        <v>128</v>
      </c>
      <c r="C16966">
        <v>2026</v>
      </c>
      <c r="D16966" t="s">
        <v>121</v>
      </c>
      <c r="E16966" t="s">
        <v>285</v>
      </c>
      <c r="F16966" t="s">
        <v>1083</v>
      </c>
      <c r="G16966" t="s">
        <v>301</v>
      </c>
      <c r="H16966" t="s">
        <v>1084</v>
      </c>
      <c r="I16966" t="s">
        <v>1220</v>
      </c>
      <c r="J16966" s="178">
        <v>126554.62</v>
      </c>
    </row>
    <row r="16967" spans="1:10" x14ac:dyDescent="0.25">
      <c r="A16967" t="s">
        <v>132</v>
      </c>
      <c r="B16967" t="s">
        <v>128</v>
      </c>
      <c r="C16967">
        <v>2026</v>
      </c>
      <c r="D16967" t="s">
        <v>121</v>
      </c>
      <c r="E16967" t="s">
        <v>285</v>
      </c>
      <c r="F16967" t="s">
        <v>1083</v>
      </c>
      <c r="G16967" t="s">
        <v>301</v>
      </c>
      <c r="H16967" t="s">
        <v>1084</v>
      </c>
      <c r="I16967" t="s">
        <v>1221</v>
      </c>
      <c r="J16967" s="178">
        <v>174201.68</v>
      </c>
    </row>
    <row r="16968" spans="1:10" x14ac:dyDescent="0.25">
      <c r="A16968" t="s">
        <v>132</v>
      </c>
      <c r="B16968" t="s">
        <v>128</v>
      </c>
      <c r="C16968">
        <v>2026</v>
      </c>
      <c r="D16968" t="s">
        <v>121</v>
      </c>
      <c r="E16968" t="s">
        <v>285</v>
      </c>
      <c r="F16968" t="s">
        <v>1083</v>
      </c>
      <c r="G16968" t="s">
        <v>301</v>
      </c>
      <c r="H16968" t="s">
        <v>1084</v>
      </c>
      <c r="I16968" t="s">
        <v>1222</v>
      </c>
      <c r="J16968" s="178">
        <v>106218.49</v>
      </c>
    </row>
    <row r="16969" spans="1:10" x14ac:dyDescent="0.25">
      <c r="A16969" t="s">
        <v>132</v>
      </c>
      <c r="B16969" t="s">
        <v>128</v>
      </c>
      <c r="C16969">
        <v>2026</v>
      </c>
      <c r="D16969" t="s">
        <v>121</v>
      </c>
      <c r="E16969" t="s">
        <v>285</v>
      </c>
      <c r="F16969" t="s">
        <v>1083</v>
      </c>
      <c r="G16969" t="s">
        <v>301</v>
      </c>
      <c r="H16969" t="s">
        <v>1084</v>
      </c>
      <c r="I16969" t="s">
        <v>1223</v>
      </c>
      <c r="J16969" s="178">
        <v>79831.929999999993</v>
      </c>
    </row>
    <row r="16970" spans="1:10" x14ac:dyDescent="0.25">
      <c r="A16970" t="s">
        <v>132</v>
      </c>
      <c r="B16970" t="s">
        <v>128</v>
      </c>
      <c r="C16970">
        <v>2026</v>
      </c>
      <c r="D16970" t="s">
        <v>121</v>
      </c>
      <c r="E16970" t="s">
        <v>285</v>
      </c>
      <c r="F16970" t="s">
        <v>1083</v>
      </c>
      <c r="G16970" t="s">
        <v>301</v>
      </c>
      <c r="H16970" t="s">
        <v>1084</v>
      </c>
      <c r="I16970" t="s">
        <v>1224</v>
      </c>
      <c r="J16970" s="178">
        <v>74285.710000000006</v>
      </c>
    </row>
    <row r="16971" spans="1:10" x14ac:dyDescent="0.25">
      <c r="A16971" t="s">
        <v>132</v>
      </c>
      <c r="B16971" t="s">
        <v>128</v>
      </c>
      <c r="C16971">
        <v>2026</v>
      </c>
      <c r="D16971" t="s">
        <v>121</v>
      </c>
      <c r="E16971" t="s">
        <v>285</v>
      </c>
      <c r="F16971" t="s">
        <v>1083</v>
      </c>
      <c r="G16971" t="s">
        <v>301</v>
      </c>
      <c r="H16971" t="s">
        <v>1084</v>
      </c>
      <c r="I16971" t="s">
        <v>1225</v>
      </c>
      <c r="J16971" s="178">
        <v>53109.24</v>
      </c>
    </row>
    <row r="16972" spans="1:10" x14ac:dyDescent="0.25">
      <c r="A16972" t="s">
        <v>132</v>
      </c>
      <c r="B16972" t="s">
        <v>128</v>
      </c>
      <c r="C16972">
        <v>2026</v>
      </c>
      <c r="D16972" t="s">
        <v>121</v>
      </c>
      <c r="E16972" t="s">
        <v>285</v>
      </c>
      <c r="F16972" t="s">
        <v>1083</v>
      </c>
      <c r="G16972" t="s">
        <v>301</v>
      </c>
      <c r="H16972" t="s">
        <v>1084</v>
      </c>
      <c r="I16972" t="s">
        <v>1226</v>
      </c>
      <c r="J16972" s="178">
        <v>36302.519999999997</v>
      </c>
    </row>
    <row r="16973" spans="1:10" x14ac:dyDescent="0.25">
      <c r="A16973" t="s">
        <v>132</v>
      </c>
      <c r="B16973" t="s">
        <v>128</v>
      </c>
      <c r="C16973">
        <v>2026</v>
      </c>
      <c r="D16973" t="s">
        <v>121</v>
      </c>
      <c r="E16973" t="s">
        <v>285</v>
      </c>
      <c r="F16973" t="s">
        <v>1083</v>
      </c>
      <c r="G16973" t="s">
        <v>301</v>
      </c>
      <c r="H16973" t="s">
        <v>1084</v>
      </c>
      <c r="I16973" t="s">
        <v>1227</v>
      </c>
      <c r="J16973" s="178">
        <v>53109.24</v>
      </c>
    </row>
    <row r="16974" spans="1:10" x14ac:dyDescent="0.25">
      <c r="A16974" t="s">
        <v>132</v>
      </c>
      <c r="B16974" t="s">
        <v>128</v>
      </c>
      <c r="C16974">
        <v>2026</v>
      </c>
      <c r="D16974" t="s">
        <v>121</v>
      </c>
      <c r="E16974" t="s">
        <v>285</v>
      </c>
      <c r="F16974" t="s">
        <v>1083</v>
      </c>
      <c r="G16974" t="s">
        <v>301</v>
      </c>
      <c r="H16974" t="s">
        <v>1084</v>
      </c>
      <c r="I16974" t="s">
        <v>1228</v>
      </c>
      <c r="J16974" s="178">
        <v>53109.24</v>
      </c>
    </row>
    <row r="16975" spans="1:10" x14ac:dyDescent="0.25">
      <c r="A16975" t="s">
        <v>132</v>
      </c>
      <c r="B16975" t="s">
        <v>128</v>
      </c>
      <c r="C16975">
        <v>2026</v>
      </c>
      <c r="D16975" t="s">
        <v>121</v>
      </c>
      <c r="E16975" t="s">
        <v>285</v>
      </c>
      <c r="F16975" t="s">
        <v>1083</v>
      </c>
      <c r="G16975" t="s">
        <v>301</v>
      </c>
      <c r="H16975" t="s">
        <v>1084</v>
      </c>
      <c r="I16975" t="s">
        <v>1229</v>
      </c>
      <c r="J16975" s="178">
        <v>36302.519999999997</v>
      </c>
    </row>
    <row r="16976" spans="1:10" x14ac:dyDescent="0.25">
      <c r="A16976" t="s">
        <v>132</v>
      </c>
      <c r="B16976" t="s">
        <v>128</v>
      </c>
      <c r="C16976">
        <v>2026</v>
      </c>
      <c r="D16976" t="s">
        <v>121</v>
      </c>
      <c r="E16976" t="s">
        <v>285</v>
      </c>
      <c r="F16976" t="s">
        <v>1083</v>
      </c>
      <c r="G16976" t="s">
        <v>301</v>
      </c>
      <c r="H16976" t="s">
        <v>1084</v>
      </c>
      <c r="I16976" t="s">
        <v>1230</v>
      </c>
      <c r="J16976" s="178">
        <v>106218.49</v>
      </c>
    </row>
    <row r="16977" spans="1:10" x14ac:dyDescent="0.25">
      <c r="A16977" t="s">
        <v>132</v>
      </c>
      <c r="B16977" t="s">
        <v>128</v>
      </c>
      <c r="C16977">
        <v>2026</v>
      </c>
      <c r="D16977" t="s">
        <v>121</v>
      </c>
      <c r="E16977" t="s">
        <v>285</v>
      </c>
      <c r="F16977" t="s">
        <v>1083</v>
      </c>
      <c r="G16977" t="s">
        <v>301</v>
      </c>
      <c r="H16977" t="s">
        <v>1084</v>
      </c>
      <c r="I16977" t="s">
        <v>1231</v>
      </c>
      <c r="J16977" s="178">
        <v>112605.04</v>
      </c>
    </row>
    <row r="16978" spans="1:10" x14ac:dyDescent="0.25">
      <c r="A16978" t="s">
        <v>132</v>
      </c>
      <c r="B16978" t="s">
        <v>128</v>
      </c>
      <c r="C16978">
        <v>2026</v>
      </c>
      <c r="D16978" t="s">
        <v>121</v>
      </c>
      <c r="E16978" t="s">
        <v>285</v>
      </c>
      <c r="F16978" t="s">
        <v>1083</v>
      </c>
      <c r="G16978" t="s">
        <v>301</v>
      </c>
      <c r="H16978" t="s">
        <v>1084</v>
      </c>
      <c r="I16978" t="s">
        <v>1232</v>
      </c>
      <c r="J16978" s="178">
        <v>33613.449999999997</v>
      </c>
    </row>
    <row r="16979" spans="1:10" x14ac:dyDescent="0.25">
      <c r="A16979" t="s">
        <v>132</v>
      </c>
      <c r="B16979" t="s">
        <v>128</v>
      </c>
      <c r="C16979">
        <v>2026</v>
      </c>
      <c r="D16979" t="s">
        <v>121</v>
      </c>
      <c r="E16979" t="s">
        <v>285</v>
      </c>
      <c r="F16979" t="s">
        <v>1083</v>
      </c>
      <c r="G16979" t="s">
        <v>301</v>
      </c>
      <c r="H16979" t="s">
        <v>1084</v>
      </c>
      <c r="I16979" t="s">
        <v>1233</v>
      </c>
      <c r="J16979" s="178">
        <v>53109.24</v>
      </c>
    </row>
    <row r="16980" spans="1:10" x14ac:dyDescent="0.25">
      <c r="A16980" t="s">
        <v>132</v>
      </c>
      <c r="B16980" t="s">
        <v>128</v>
      </c>
      <c r="C16980">
        <v>2026</v>
      </c>
      <c r="D16980" t="s">
        <v>121</v>
      </c>
      <c r="E16980" t="s">
        <v>285</v>
      </c>
      <c r="F16980" t="s">
        <v>1083</v>
      </c>
      <c r="G16980" t="s">
        <v>301</v>
      </c>
      <c r="H16980" t="s">
        <v>1084</v>
      </c>
      <c r="I16980" t="s">
        <v>1234</v>
      </c>
      <c r="J16980" s="178">
        <v>53109.24</v>
      </c>
    </row>
    <row r="16981" spans="1:10" x14ac:dyDescent="0.25">
      <c r="A16981" t="s">
        <v>132</v>
      </c>
      <c r="B16981" t="s">
        <v>128</v>
      </c>
      <c r="C16981">
        <v>2026</v>
      </c>
      <c r="D16981" t="s">
        <v>121</v>
      </c>
      <c r="E16981" t="s">
        <v>285</v>
      </c>
      <c r="F16981" t="s">
        <v>1083</v>
      </c>
      <c r="G16981" t="s">
        <v>301</v>
      </c>
      <c r="H16981" t="s">
        <v>1084</v>
      </c>
      <c r="I16981" t="s">
        <v>1235</v>
      </c>
      <c r="J16981" s="178">
        <v>180504.2</v>
      </c>
    </row>
    <row r="16982" spans="1:10" x14ac:dyDescent="0.25">
      <c r="A16982" t="s">
        <v>132</v>
      </c>
      <c r="B16982" t="s">
        <v>128</v>
      </c>
      <c r="C16982">
        <v>2026</v>
      </c>
      <c r="D16982" t="s">
        <v>121</v>
      </c>
      <c r="E16982" t="s">
        <v>285</v>
      </c>
      <c r="F16982" t="s">
        <v>1083</v>
      </c>
      <c r="G16982" t="s">
        <v>301</v>
      </c>
      <c r="H16982" t="s">
        <v>1084</v>
      </c>
      <c r="I16982" t="s">
        <v>1236</v>
      </c>
      <c r="J16982" s="178">
        <v>115126.04</v>
      </c>
    </row>
    <row r="16983" spans="1:10" x14ac:dyDescent="0.25">
      <c r="A16983" t="s">
        <v>132</v>
      </c>
      <c r="B16983" t="s">
        <v>128</v>
      </c>
      <c r="C16983">
        <v>2026</v>
      </c>
      <c r="D16983" t="s">
        <v>121</v>
      </c>
      <c r="E16983" t="s">
        <v>285</v>
      </c>
      <c r="F16983" t="s">
        <v>1083</v>
      </c>
      <c r="G16983" t="s">
        <v>301</v>
      </c>
      <c r="H16983" t="s">
        <v>1084</v>
      </c>
      <c r="I16983" t="s">
        <v>1237</v>
      </c>
      <c r="J16983" s="178">
        <v>53109.24</v>
      </c>
    </row>
    <row r="16984" spans="1:10" x14ac:dyDescent="0.25">
      <c r="A16984" t="s">
        <v>132</v>
      </c>
      <c r="B16984" t="s">
        <v>128</v>
      </c>
      <c r="C16984">
        <v>2026</v>
      </c>
      <c r="D16984" t="s">
        <v>121</v>
      </c>
      <c r="E16984" t="s">
        <v>285</v>
      </c>
      <c r="F16984" t="s">
        <v>1083</v>
      </c>
      <c r="G16984" t="s">
        <v>301</v>
      </c>
      <c r="H16984" t="s">
        <v>1084</v>
      </c>
      <c r="I16984" t="s">
        <v>1238</v>
      </c>
      <c r="J16984" s="178">
        <v>37142.86</v>
      </c>
    </row>
    <row r="16985" spans="1:10" x14ac:dyDescent="0.25">
      <c r="A16985" t="s">
        <v>132</v>
      </c>
      <c r="B16985" t="s">
        <v>128</v>
      </c>
      <c r="C16985">
        <v>2026</v>
      </c>
      <c r="D16985" t="s">
        <v>121</v>
      </c>
      <c r="E16985" t="s">
        <v>285</v>
      </c>
      <c r="F16985" t="s">
        <v>1083</v>
      </c>
      <c r="G16985" t="s">
        <v>301</v>
      </c>
      <c r="H16985" t="s">
        <v>1084</v>
      </c>
      <c r="I16985" t="s">
        <v>1239</v>
      </c>
      <c r="J16985" s="178">
        <v>106218.49</v>
      </c>
    </row>
    <row r="16986" spans="1:10" x14ac:dyDescent="0.25">
      <c r="A16986" t="s">
        <v>132</v>
      </c>
      <c r="B16986" t="s">
        <v>128</v>
      </c>
      <c r="C16986">
        <v>2026</v>
      </c>
      <c r="D16986" t="s">
        <v>121</v>
      </c>
      <c r="E16986" t="s">
        <v>285</v>
      </c>
      <c r="F16986" t="s">
        <v>1083</v>
      </c>
      <c r="G16986" t="s">
        <v>301</v>
      </c>
      <c r="H16986" t="s">
        <v>1084</v>
      </c>
      <c r="I16986" t="s">
        <v>1240</v>
      </c>
      <c r="J16986" s="178">
        <v>74285.710000000006</v>
      </c>
    </row>
    <row r="16987" spans="1:10" x14ac:dyDescent="0.25">
      <c r="A16987" t="s">
        <v>132</v>
      </c>
      <c r="B16987" t="s">
        <v>128</v>
      </c>
      <c r="C16987">
        <v>2026</v>
      </c>
      <c r="D16987" t="s">
        <v>121</v>
      </c>
      <c r="E16987" t="s">
        <v>285</v>
      </c>
      <c r="F16987" t="s">
        <v>1083</v>
      </c>
      <c r="G16987" t="s">
        <v>301</v>
      </c>
      <c r="H16987" t="s">
        <v>1084</v>
      </c>
      <c r="I16987" t="s">
        <v>1241</v>
      </c>
      <c r="J16987" s="178">
        <v>106218.49</v>
      </c>
    </row>
    <row r="16988" spans="1:10" x14ac:dyDescent="0.25">
      <c r="A16988" t="s">
        <v>132</v>
      </c>
      <c r="B16988" t="s">
        <v>128</v>
      </c>
      <c r="C16988">
        <v>2026</v>
      </c>
      <c r="D16988" t="s">
        <v>121</v>
      </c>
      <c r="E16988" t="s">
        <v>285</v>
      </c>
      <c r="F16988" t="s">
        <v>1083</v>
      </c>
      <c r="G16988" t="s">
        <v>301</v>
      </c>
      <c r="H16988" t="s">
        <v>1084</v>
      </c>
      <c r="I16988" t="s">
        <v>1242</v>
      </c>
      <c r="J16988" s="178">
        <v>106218.48</v>
      </c>
    </row>
    <row r="16989" spans="1:10" x14ac:dyDescent="0.25">
      <c r="A16989" t="s">
        <v>132</v>
      </c>
      <c r="B16989" t="s">
        <v>128</v>
      </c>
      <c r="C16989">
        <v>2026</v>
      </c>
      <c r="D16989" t="s">
        <v>121</v>
      </c>
      <c r="E16989" t="s">
        <v>285</v>
      </c>
      <c r="F16989" t="s">
        <v>1083</v>
      </c>
      <c r="G16989" t="s">
        <v>301</v>
      </c>
      <c r="H16989" t="s">
        <v>1084</v>
      </c>
      <c r="I16989" t="s">
        <v>1243</v>
      </c>
      <c r="J16989" s="178">
        <v>112605.04</v>
      </c>
    </row>
    <row r="16990" spans="1:10" x14ac:dyDescent="0.25">
      <c r="A16990" t="s">
        <v>132</v>
      </c>
      <c r="B16990" t="s">
        <v>128</v>
      </c>
      <c r="C16990">
        <v>2026</v>
      </c>
      <c r="D16990" t="s">
        <v>121</v>
      </c>
      <c r="E16990" t="s">
        <v>285</v>
      </c>
      <c r="F16990" t="s">
        <v>1083</v>
      </c>
      <c r="G16990" t="s">
        <v>301</v>
      </c>
      <c r="H16990" t="s">
        <v>1084</v>
      </c>
      <c r="I16990" t="s">
        <v>1244</v>
      </c>
      <c r="J16990" s="178">
        <v>36302.519999999997</v>
      </c>
    </row>
    <row r="16991" spans="1:10" x14ac:dyDescent="0.25">
      <c r="A16991" t="s">
        <v>132</v>
      </c>
      <c r="B16991" t="s">
        <v>128</v>
      </c>
      <c r="C16991">
        <v>2026</v>
      </c>
      <c r="D16991" t="s">
        <v>121</v>
      </c>
      <c r="E16991" t="s">
        <v>285</v>
      </c>
      <c r="F16991" t="s">
        <v>1083</v>
      </c>
      <c r="G16991" t="s">
        <v>301</v>
      </c>
      <c r="H16991" t="s">
        <v>1084</v>
      </c>
      <c r="I16991" t="s">
        <v>1245</v>
      </c>
      <c r="J16991" s="178">
        <v>112605.04</v>
      </c>
    </row>
    <row r="16992" spans="1:10" x14ac:dyDescent="0.25">
      <c r="A16992" t="s">
        <v>132</v>
      </c>
      <c r="B16992" t="s">
        <v>128</v>
      </c>
      <c r="C16992">
        <v>2026</v>
      </c>
      <c r="D16992" t="s">
        <v>121</v>
      </c>
      <c r="E16992" t="s">
        <v>285</v>
      </c>
      <c r="F16992" t="s">
        <v>1083</v>
      </c>
      <c r="G16992" t="s">
        <v>301</v>
      </c>
      <c r="H16992" t="s">
        <v>1084</v>
      </c>
      <c r="I16992" t="s">
        <v>1246</v>
      </c>
      <c r="J16992" s="178">
        <v>253109.24</v>
      </c>
    </row>
    <row r="16993" spans="1:10" x14ac:dyDescent="0.25">
      <c r="A16993" t="s">
        <v>132</v>
      </c>
      <c r="B16993" t="s">
        <v>128</v>
      </c>
      <c r="C16993">
        <v>2026</v>
      </c>
      <c r="D16993" t="s">
        <v>121</v>
      </c>
      <c r="E16993" t="s">
        <v>285</v>
      </c>
      <c r="F16993" t="s">
        <v>1083</v>
      </c>
      <c r="G16993" t="s">
        <v>301</v>
      </c>
      <c r="H16993" t="s">
        <v>1084</v>
      </c>
      <c r="I16993" t="s">
        <v>1247</v>
      </c>
      <c r="J16993" s="178">
        <v>33613.449999999997</v>
      </c>
    </row>
    <row r="16994" spans="1:10" x14ac:dyDescent="0.25">
      <c r="A16994" t="s">
        <v>132</v>
      </c>
      <c r="B16994" t="s">
        <v>128</v>
      </c>
      <c r="C16994">
        <v>2026</v>
      </c>
      <c r="D16994" t="s">
        <v>121</v>
      </c>
      <c r="E16994" t="s">
        <v>285</v>
      </c>
      <c r="F16994" t="s">
        <v>1083</v>
      </c>
      <c r="G16994" t="s">
        <v>301</v>
      </c>
      <c r="H16994" t="s">
        <v>1084</v>
      </c>
      <c r="I16994" t="s">
        <v>1248</v>
      </c>
      <c r="J16994" s="178">
        <v>123865.55</v>
      </c>
    </row>
    <row r="16995" spans="1:10" x14ac:dyDescent="0.25">
      <c r="A16995" t="s">
        <v>132</v>
      </c>
      <c r="B16995" t="s">
        <v>128</v>
      </c>
      <c r="C16995">
        <v>2026</v>
      </c>
      <c r="D16995" t="s">
        <v>121</v>
      </c>
      <c r="E16995" t="s">
        <v>285</v>
      </c>
      <c r="F16995" t="s">
        <v>1083</v>
      </c>
      <c r="G16995" t="s">
        <v>301</v>
      </c>
      <c r="H16995" t="s">
        <v>1084</v>
      </c>
      <c r="I16995" t="s">
        <v>1249</v>
      </c>
      <c r="J16995" s="178">
        <v>159327.73000000001</v>
      </c>
    </row>
    <row r="16996" spans="1:10" x14ac:dyDescent="0.25">
      <c r="A16996" t="s">
        <v>132</v>
      </c>
      <c r="B16996" t="s">
        <v>128</v>
      </c>
      <c r="C16996">
        <v>2026</v>
      </c>
      <c r="D16996" t="s">
        <v>121</v>
      </c>
      <c r="E16996" t="s">
        <v>285</v>
      </c>
      <c r="F16996" t="s">
        <v>1083</v>
      </c>
      <c r="G16996" t="s">
        <v>301</v>
      </c>
      <c r="H16996" t="s">
        <v>1084</v>
      </c>
      <c r="I16996" t="s">
        <v>1250</v>
      </c>
      <c r="J16996" s="178">
        <v>112605.04</v>
      </c>
    </row>
    <row r="16997" spans="1:10" x14ac:dyDescent="0.25">
      <c r="A16997" t="s">
        <v>132</v>
      </c>
      <c r="B16997" t="s">
        <v>128</v>
      </c>
      <c r="C16997">
        <v>2026</v>
      </c>
      <c r="D16997" t="s">
        <v>121</v>
      </c>
      <c r="E16997" t="s">
        <v>285</v>
      </c>
      <c r="F16997" t="s">
        <v>1083</v>
      </c>
      <c r="G16997" t="s">
        <v>301</v>
      </c>
      <c r="H16997" t="s">
        <v>1084</v>
      </c>
      <c r="I16997" t="s">
        <v>1251</v>
      </c>
      <c r="J16997" s="178">
        <v>37142.86</v>
      </c>
    </row>
    <row r="16998" spans="1:10" x14ac:dyDescent="0.25">
      <c r="A16998" t="s">
        <v>132</v>
      </c>
      <c r="B16998" t="s">
        <v>128</v>
      </c>
      <c r="C16998">
        <v>2026</v>
      </c>
      <c r="D16998" t="s">
        <v>121</v>
      </c>
      <c r="E16998" t="s">
        <v>285</v>
      </c>
      <c r="F16998" t="s">
        <v>1083</v>
      </c>
      <c r="G16998" t="s">
        <v>301</v>
      </c>
      <c r="H16998" t="s">
        <v>1084</v>
      </c>
      <c r="I16998" t="s">
        <v>1252</v>
      </c>
      <c r="J16998" s="178">
        <v>112605.04</v>
      </c>
    </row>
    <row r="16999" spans="1:10" x14ac:dyDescent="0.25">
      <c r="A16999" t="s">
        <v>132</v>
      </c>
      <c r="B16999" t="s">
        <v>128</v>
      </c>
      <c r="C16999">
        <v>2026</v>
      </c>
      <c r="D16999" t="s">
        <v>121</v>
      </c>
      <c r="E16999" t="s">
        <v>285</v>
      </c>
      <c r="F16999" t="s">
        <v>1083</v>
      </c>
      <c r="G16999" t="s">
        <v>301</v>
      </c>
      <c r="H16999" t="s">
        <v>1084</v>
      </c>
      <c r="I16999" t="s">
        <v>1253</v>
      </c>
      <c r="J16999" s="178">
        <v>106218.49</v>
      </c>
    </row>
    <row r="17000" spans="1:10" x14ac:dyDescent="0.25">
      <c r="A17000" t="s">
        <v>132</v>
      </c>
      <c r="B17000" t="s">
        <v>128</v>
      </c>
      <c r="C17000">
        <v>2026</v>
      </c>
      <c r="D17000" t="s">
        <v>121</v>
      </c>
      <c r="E17000" t="s">
        <v>285</v>
      </c>
      <c r="F17000" t="s">
        <v>1083</v>
      </c>
      <c r="G17000" t="s">
        <v>301</v>
      </c>
      <c r="H17000" t="s">
        <v>1084</v>
      </c>
      <c r="I17000" t="s">
        <v>1254</v>
      </c>
      <c r="J17000" s="178">
        <v>74285.710000000006</v>
      </c>
    </row>
    <row r="17001" spans="1:10" x14ac:dyDescent="0.25">
      <c r="A17001" t="s">
        <v>132</v>
      </c>
      <c r="B17001" t="s">
        <v>128</v>
      </c>
      <c r="C17001">
        <v>2026</v>
      </c>
      <c r="D17001" t="s">
        <v>121</v>
      </c>
      <c r="E17001" t="s">
        <v>285</v>
      </c>
      <c r="F17001" t="s">
        <v>1083</v>
      </c>
      <c r="G17001" t="s">
        <v>301</v>
      </c>
      <c r="H17001" t="s">
        <v>1084</v>
      </c>
      <c r="I17001" t="s">
        <v>1255</v>
      </c>
      <c r="J17001" s="178">
        <v>76218.490000000005</v>
      </c>
    </row>
    <row r="17002" spans="1:10" x14ac:dyDescent="0.25">
      <c r="A17002" t="s">
        <v>132</v>
      </c>
      <c r="B17002" t="s">
        <v>128</v>
      </c>
      <c r="C17002">
        <v>2026</v>
      </c>
      <c r="D17002" t="s">
        <v>121</v>
      </c>
      <c r="E17002" t="s">
        <v>285</v>
      </c>
      <c r="F17002" t="s">
        <v>1083</v>
      </c>
      <c r="G17002" t="s">
        <v>301</v>
      </c>
      <c r="H17002" t="s">
        <v>1084</v>
      </c>
      <c r="I17002" t="s">
        <v>1256</v>
      </c>
      <c r="J17002" s="178">
        <v>181512.6</v>
      </c>
    </row>
    <row r="17003" spans="1:10" x14ac:dyDescent="0.25">
      <c r="A17003" t="s">
        <v>132</v>
      </c>
      <c r="B17003" t="s">
        <v>128</v>
      </c>
      <c r="C17003">
        <v>2026</v>
      </c>
      <c r="D17003" t="s">
        <v>121</v>
      </c>
      <c r="E17003" t="s">
        <v>285</v>
      </c>
      <c r="F17003" t="s">
        <v>1083</v>
      </c>
      <c r="G17003" t="s">
        <v>301</v>
      </c>
      <c r="H17003" t="s">
        <v>1084</v>
      </c>
      <c r="I17003" t="s">
        <v>1257</v>
      </c>
      <c r="J17003" s="178">
        <v>90252.1</v>
      </c>
    </row>
    <row r="17004" spans="1:10" x14ac:dyDescent="0.25">
      <c r="A17004" t="s">
        <v>132</v>
      </c>
      <c r="B17004" t="s">
        <v>128</v>
      </c>
      <c r="C17004">
        <v>2026</v>
      </c>
      <c r="D17004" t="s">
        <v>121</v>
      </c>
      <c r="E17004" t="s">
        <v>285</v>
      </c>
      <c r="F17004" t="s">
        <v>1083</v>
      </c>
      <c r="G17004" t="s">
        <v>301</v>
      </c>
      <c r="H17004" t="s">
        <v>1084</v>
      </c>
      <c r="I17004" t="s">
        <v>1258</v>
      </c>
      <c r="J17004" s="178">
        <v>111428.57</v>
      </c>
    </row>
    <row r="17005" spans="1:10" x14ac:dyDescent="0.25">
      <c r="A17005" t="s">
        <v>132</v>
      </c>
      <c r="B17005" t="s">
        <v>128</v>
      </c>
      <c r="C17005">
        <v>2026</v>
      </c>
      <c r="D17005" t="s">
        <v>121</v>
      </c>
      <c r="E17005" t="s">
        <v>285</v>
      </c>
      <c r="F17005" t="s">
        <v>1083</v>
      </c>
      <c r="G17005" t="s">
        <v>301</v>
      </c>
      <c r="H17005" t="s">
        <v>1084</v>
      </c>
      <c r="I17005" t="s">
        <v>1259</v>
      </c>
      <c r="J17005" s="178">
        <v>89411.76</v>
      </c>
    </row>
    <row r="17006" spans="1:10" x14ac:dyDescent="0.25">
      <c r="A17006" t="s">
        <v>132</v>
      </c>
      <c r="B17006" t="s">
        <v>128</v>
      </c>
      <c r="C17006">
        <v>2026</v>
      </c>
      <c r="D17006" t="s">
        <v>121</v>
      </c>
      <c r="E17006" t="s">
        <v>285</v>
      </c>
      <c r="F17006" t="s">
        <v>1083</v>
      </c>
      <c r="G17006" t="s">
        <v>301</v>
      </c>
      <c r="H17006" t="s">
        <v>1084</v>
      </c>
      <c r="I17006" t="s">
        <v>1260</v>
      </c>
      <c r="J17006" s="178">
        <v>53109.24</v>
      </c>
    </row>
    <row r="17007" spans="1:10" x14ac:dyDescent="0.25">
      <c r="A17007" t="s">
        <v>132</v>
      </c>
      <c r="B17007" t="s">
        <v>128</v>
      </c>
      <c r="C17007">
        <v>2026</v>
      </c>
      <c r="D17007" t="s">
        <v>121</v>
      </c>
      <c r="E17007" t="s">
        <v>285</v>
      </c>
      <c r="F17007" t="s">
        <v>1083</v>
      </c>
      <c r="G17007" t="s">
        <v>301</v>
      </c>
      <c r="H17007" t="s">
        <v>1084</v>
      </c>
      <c r="I17007" t="s">
        <v>1261</v>
      </c>
      <c r="J17007" s="178">
        <v>53109.24</v>
      </c>
    </row>
    <row r="17008" spans="1:10" x14ac:dyDescent="0.25">
      <c r="A17008" t="s">
        <v>132</v>
      </c>
      <c r="B17008" t="s">
        <v>128</v>
      </c>
      <c r="C17008">
        <v>2026</v>
      </c>
      <c r="D17008" t="s">
        <v>121</v>
      </c>
      <c r="E17008" t="s">
        <v>285</v>
      </c>
      <c r="F17008" t="s">
        <v>1083</v>
      </c>
      <c r="G17008" t="s">
        <v>301</v>
      </c>
      <c r="H17008" t="s">
        <v>1084</v>
      </c>
      <c r="I17008" t="s">
        <v>1262</v>
      </c>
      <c r="J17008" s="178">
        <v>79831.929999999993</v>
      </c>
    </row>
    <row r="17009" spans="1:10" x14ac:dyDescent="0.25">
      <c r="A17009" t="s">
        <v>132</v>
      </c>
      <c r="B17009" t="s">
        <v>128</v>
      </c>
      <c r="C17009">
        <v>2026</v>
      </c>
      <c r="D17009" t="s">
        <v>121</v>
      </c>
      <c r="E17009" t="s">
        <v>285</v>
      </c>
      <c r="F17009" t="s">
        <v>1083</v>
      </c>
      <c r="G17009" t="s">
        <v>301</v>
      </c>
      <c r="H17009" t="s">
        <v>1084</v>
      </c>
      <c r="I17009" t="s">
        <v>1263</v>
      </c>
      <c r="J17009" s="178">
        <v>53109.24</v>
      </c>
    </row>
    <row r="17010" spans="1:10" x14ac:dyDescent="0.25">
      <c r="A17010" t="s">
        <v>132</v>
      </c>
      <c r="B17010" t="s">
        <v>128</v>
      </c>
      <c r="C17010">
        <v>2026</v>
      </c>
      <c r="D17010" t="s">
        <v>121</v>
      </c>
      <c r="E17010" t="s">
        <v>285</v>
      </c>
      <c r="F17010" t="s">
        <v>1083</v>
      </c>
      <c r="G17010" t="s">
        <v>301</v>
      </c>
      <c r="H17010" t="s">
        <v>1084</v>
      </c>
      <c r="I17010" t="s">
        <v>1264</v>
      </c>
      <c r="J17010" s="178">
        <v>112605.04</v>
      </c>
    </row>
    <row r="17011" spans="1:10" x14ac:dyDescent="0.25">
      <c r="A17011" t="s">
        <v>132</v>
      </c>
      <c r="B17011" t="s">
        <v>128</v>
      </c>
      <c r="C17011">
        <v>2026</v>
      </c>
      <c r="D17011" t="s">
        <v>121</v>
      </c>
      <c r="E17011" t="s">
        <v>285</v>
      </c>
      <c r="F17011" t="s">
        <v>1083</v>
      </c>
      <c r="G17011" t="s">
        <v>301</v>
      </c>
      <c r="H17011" t="s">
        <v>1084</v>
      </c>
      <c r="I17011" t="s">
        <v>1265</v>
      </c>
      <c r="J17011" s="178">
        <v>108907.56</v>
      </c>
    </row>
    <row r="17012" spans="1:10" x14ac:dyDescent="0.25">
      <c r="A17012" t="s">
        <v>132</v>
      </c>
      <c r="B17012" t="s">
        <v>128</v>
      </c>
      <c r="C17012">
        <v>2026</v>
      </c>
      <c r="D17012" t="s">
        <v>121</v>
      </c>
      <c r="E17012" t="s">
        <v>285</v>
      </c>
      <c r="F17012" t="s">
        <v>1083</v>
      </c>
      <c r="G17012" t="s">
        <v>301</v>
      </c>
      <c r="H17012" t="s">
        <v>1084</v>
      </c>
      <c r="I17012" t="s">
        <v>1266</v>
      </c>
      <c r="J17012" s="178">
        <v>33613.449999999997</v>
      </c>
    </row>
    <row r="17013" spans="1:10" x14ac:dyDescent="0.25">
      <c r="A17013" t="s">
        <v>132</v>
      </c>
      <c r="B17013" t="s">
        <v>128</v>
      </c>
      <c r="C17013">
        <v>2026</v>
      </c>
      <c r="D17013" t="s">
        <v>121</v>
      </c>
      <c r="E17013" t="s">
        <v>285</v>
      </c>
      <c r="F17013" t="s">
        <v>1083</v>
      </c>
      <c r="G17013" t="s">
        <v>301</v>
      </c>
      <c r="H17013" t="s">
        <v>1084</v>
      </c>
      <c r="I17013" t="s">
        <v>1267</v>
      </c>
      <c r="J17013" s="178">
        <v>1736821.11</v>
      </c>
    </row>
    <row r="17014" spans="1:10" x14ac:dyDescent="0.25">
      <c r="A17014" t="s">
        <v>132</v>
      </c>
      <c r="B17014" t="s">
        <v>128</v>
      </c>
      <c r="C17014">
        <v>2026</v>
      </c>
      <c r="D17014" t="s">
        <v>121</v>
      </c>
      <c r="E17014" t="s">
        <v>285</v>
      </c>
      <c r="F17014" t="s">
        <v>1083</v>
      </c>
      <c r="G17014" t="s">
        <v>301</v>
      </c>
      <c r="H17014" t="s">
        <v>1084</v>
      </c>
      <c r="I17014" t="s">
        <v>1268</v>
      </c>
      <c r="J17014" s="178">
        <v>720459.13</v>
      </c>
    </row>
    <row r="17015" spans="1:10" x14ac:dyDescent="0.25">
      <c r="A17015" t="s">
        <v>132</v>
      </c>
      <c r="B17015" t="s">
        <v>128</v>
      </c>
      <c r="C17015">
        <v>2026</v>
      </c>
      <c r="D17015" t="s">
        <v>121</v>
      </c>
      <c r="E17015" t="s">
        <v>285</v>
      </c>
      <c r="F17015" t="s">
        <v>1083</v>
      </c>
      <c r="G17015" t="s">
        <v>1333</v>
      </c>
      <c r="H17015" t="s">
        <v>1269</v>
      </c>
      <c r="I17015" t="s">
        <v>1086</v>
      </c>
      <c r="J17015" s="178">
        <v>-1623832.73</v>
      </c>
    </row>
    <row r="17016" spans="1:10" x14ac:dyDescent="0.25">
      <c r="A17016" t="s">
        <v>132</v>
      </c>
      <c r="B17016" t="s">
        <v>128</v>
      </c>
      <c r="C17016">
        <v>2026</v>
      </c>
      <c r="D17016" t="s">
        <v>121</v>
      </c>
      <c r="E17016" t="s">
        <v>285</v>
      </c>
      <c r="F17016" t="s">
        <v>1083</v>
      </c>
      <c r="G17016" t="s">
        <v>1333</v>
      </c>
      <c r="H17016" t="s">
        <v>1269</v>
      </c>
      <c r="I17016" t="s">
        <v>696</v>
      </c>
      <c r="J17016" s="178">
        <v>-575022</v>
      </c>
    </row>
    <row r="17017" spans="1:10" x14ac:dyDescent="0.25">
      <c r="A17017" t="s">
        <v>132</v>
      </c>
      <c r="B17017" t="s">
        <v>128</v>
      </c>
      <c r="C17017">
        <v>2026</v>
      </c>
      <c r="D17017" t="s">
        <v>121</v>
      </c>
      <c r="E17017" t="s">
        <v>285</v>
      </c>
      <c r="F17017" t="s">
        <v>1083</v>
      </c>
      <c r="G17017" t="s">
        <v>1333</v>
      </c>
      <c r="H17017" t="s">
        <v>1269</v>
      </c>
      <c r="I17017" t="s">
        <v>1001</v>
      </c>
      <c r="J17017" s="178">
        <v>-342930.84</v>
      </c>
    </row>
    <row r="17018" spans="1:10" x14ac:dyDescent="0.25">
      <c r="A17018" t="s">
        <v>132</v>
      </c>
      <c r="B17018" t="s">
        <v>128</v>
      </c>
      <c r="C17018">
        <v>2026</v>
      </c>
      <c r="D17018" t="s">
        <v>121</v>
      </c>
      <c r="E17018" t="s">
        <v>285</v>
      </c>
      <c r="F17018" t="s">
        <v>1083</v>
      </c>
      <c r="G17018" t="s">
        <v>1333</v>
      </c>
      <c r="H17018" t="s">
        <v>1269</v>
      </c>
      <c r="I17018" t="s">
        <v>1087</v>
      </c>
      <c r="J17018" s="178">
        <v>-1145015.3999999999</v>
      </c>
    </row>
    <row r="17019" spans="1:10" x14ac:dyDescent="0.25">
      <c r="A17019" t="s">
        <v>132</v>
      </c>
      <c r="B17019" t="s">
        <v>128</v>
      </c>
      <c r="C17019">
        <v>2026</v>
      </c>
      <c r="D17019" t="s">
        <v>121</v>
      </c>
      <c r="E17019" t="s">
        <v>285</v>
      </c>
      <c r="F17019" t="s">
        <v>1083</v>
      </c>
      <c r="G17019" t="s">
        <v>1333</v>
      </c>
      <c r="H17019" t="s">
        <v>1269</v>
      </c>
      <c r="I17019" t="s">
        <v>848</v>
      </c>
      <c r="J17019" s="178">
        <v>-20805105.219999999</v>
      </c>
    </row>
    <row r="17020" spans="1:10" x14ac:dyDescent="0.25">
      <c r="A17020" t="s">
        <v>132</v>
      </c>
      <c r="B17020" t="s">
        <v>128</v>
      </c>
      <c r="C17020">
        <v>2026</v>
      </c>
      <c r="D17020" t="s">
        <v>121</v>
      </c>
      <c r="E17020" t="s">
        <v>285</v>
      </c>
      <c r="F17020" t="s">
        <v>1083</v>
      </c>
      <c r="G17020" t="s">
        <v>1333</v>
      </c>
      <c r="H17020" t="s">
        <v>1269</v>
      </c>
      <c r="I17020" t="s">
        <v>1088</v>
      </c>
      <c r="J17020" s="178">
        <v>-13160</v>
      </c>
    </row>
    <row r="17021" spans="1:10" x14ac:dyDescent="0.25">
      <c r="A17021" t="s">
        <v>132</v>
      </c>
      <c r="B17021" t="s">
        <v>128</v>
      </c>
      <c r="C17021">
        <v>2026</v>
      </c>
      <c r="D17021" t="s">
        <v>121</v>
      </c>
      <c r="E17021" t="s">
        <v>285</v>
      </c>
      <c r="F17021" t="s">
        <v>1083</v>
      </c>
      <c r="G17021" t="s">
        <v>1333</v>
      </c>
      <c r="H17021" t="s">
        <v>1269</v>
      </c>
      <c r="I17021" t="s">
        <v>393</v>
      </c>
      <c r="J17021" s="178">
        <v>-1708806.07</v>
      </c>
    </row>
    <row r="17022" spans="1:10" x14ac:dyDescent="0.25">
      <c r="A17022" t="s">
        <v>132</v>
      </c>
      <c r="B17022" t="s">
        <v>128</v>
      </c>
      <c r="C17022">
        <v>2026</v>
      </c>
      <c r="D17022" t="s">
        <v>121</v>
      </c>
      <c r="E17022" t="s">
        <v>285</v>
      </c>
      <c r="F17022" t="s">
        <v>1083</v>
      </c>
      <c r="G17022" t="s">
        <v>1333</v>
      </c>
      <c r="H17022" t="s">
        <v>1270</v>
      </c>
      <c r="I17022" t="s">
        <v>1087</v>
      </c>
      <c r="J17022" s="178">
        <v>-8403.36</v>
      </c>
    </row>
    <row r="17023" spans="1:10" x14ac:dyDescent="0.25">
      <c r="A17023" t="s">
        <v>132</v>
      </c>
      <c r="B17023" t="s">
        <v>128</v>
      </c>
      <c r="C17023">
        <v>2026</v>
      </c>
      <c r="D17023" t="s">
        <v>121</v>
      </c>
      <c r="E17023" t="s">
        <v>285</v>
      </c>
      <c r="F17023" t="s">
        <v>1083</v>
      </c>
      <c r="G17023" t="s">
        <v>47</v>
      </c>
      <c r="H17023" t="s">
        <v>1271</v>
      </c>
      <c r="I17023" t="s">
        <v>1085</v>
      </c>
      <c r="J17023" s="178">
        <v>8403.36</v>
      </c>
    </row>
    <row r="17024" spans="1:10" x14ac:dyDescent="0.25">
      <c r="A17024" t="s">
        <v>132</v>
      </c>
      <c r="B17024" t="s">
        <v>128</v>
      </c>
      <c r="C17024">
        <v>2026</v>
      </c>
      <c r="D17024" t="s">
        <v>121</v>
      </c>
      <c r="E17024" t="s">
        <v>285</v>
      </c>
      <c r="F17024" t="s">
        <v>1083</v>
      </c>
      <c r="G17024" t="s">
        <v>47</v>
      </c>
      <c r="H17024" t="s">
        <v>1271</v>
      </c>
      <c r="I17024" t="s">
        <v>846</v>
      </c>
      <c r="J17024" s="178">
        <v>8403.36</v>
      </c>
    </row>
    <row r="17025" spans="1:10" x14ac:dyDescent="0.25">
      <c r="A17025" t="s">
        <v>132</v>
      </c>
      <c r="B17025" t="s">
        <v>128</v>
      </c>
      <c r="C17025">
        <v>2026</v>
      </c>
      <c r="D17025" t="s">
        <v>121</v>
      </c>
      <c r="E17025" t="s">
        <v>285</v>
      </c>
      <c r="F17025" t="s">
        <v>1083</v>
      </c>
      <c r="G17025" t="s">
        <v>47</v>
      </c>
      <c r="H17025" t="s">
        <v>1271</v>
      </c>
      <c r="I17025" t="s">
        <v>1087</v>
      </c>
      <c r="J17025" s="178">
        <v>16806.72</v>
      </c>
    </row>
    <row r="17026" spans="1:10" x14ac:dyDescent="0.25">
      <c r="A17026" t="s">
        <v>132</v>
      </c>
      <c r="B17026" t="s">
        <v>128</v>
      </c>
      <c r="C17026">
        <v>2026</v>
      </c>
      <c r="D17026" t="s">
        <v>121</v>
      </c>
      <c r="E17026" t="s">
        <v>285</v>
      </c>
      <c r="F17026" t="s">
        <v>1083</v>
      </c>
      <c r="G17026" t="s">
        <v>47</v>
      </c>
      <c r="H17026" t="s">
        <v>1271</v>
      </c>
      <c r="I17026" t="s">
        <v>433</v>
      </c>
      <c r="J17026" s="178">
        <v>8403.36</v>
      </c>
    </row>
    <row r="17027" spans="1:10" x14ac:dyDescent="0.25">
      <c r="A17027" t="s">
        <v>132</v>
      </c>
      <c r="B17027" t="s">
        <v>128</v>
      </c>
      <c r="C17027">
        <v>2026</v>
      </c>
      <c r="D17027" t="s">
        <v>121</v>
      </c>
      <c r="E17027" t="s">
        <v>285</v>
      </c>
      <c r="F17027" t="s">
        <v>1083</v>
      </c>
      <c r="G17027" t="s">
        <v>47</v>
      </c>
      <c r="H17027" t="s">
        <v>1271</v>
      </c>
      <c r="I17027" t="s">
        <v>506</v>
      </c>
      <c r="J17027" s="178">
        <v>8403.36</v>
      </c>
    </row>
    <row r="17028" spans="1:10" x14ac:dyDescent="0.25">
      <c r="A17028" t="s">
        <v>132</v>
      </c>
      <c r="B17028" t="s">
        <v>128</v>
      </c>
      <c r="C17028">
        <v>2026</v>
      </c>
      <c r="D17028" t="s">
        <v>121</v>
      </c>
      <c r="E17028" t="s">
        <v>285</v>
      </c>
      <c r="F17028" t="s">
        <v>1083</v>
      </c>
      <c r="G17028" t="s">
        <v>47</v>
      </c>
      <c r="H17028" t="s">
        <v>1271</v>
      </c>
      <c r="I17028" t="s">
        <v>515</v>
      </c>
      <c r="J17028" s="178">
        <v>8403.36</v>
      </c>
    </row>
    <row r="17029" spans="1:10" x14ac:dyDescent="0.25">
      <c r="A17029" t="s">
        <v>132</v>
      </c>
      <c r="B17029" t="s">
        <v>128</v>
      </c>
      <c r="C17029">
        <v>2026</v>
      </c>
      <c r="D17029" t="s">
        <v>121</v>
      </c>
      <c r="E17029" t="s">
        <v>285</v>
      </c>
      <c r="F17029" t="s">
        <v>1083</v>
      </c>
      <c r="G17029" t="s">
        <v>47</v>
      </c>
      <c r="H17029" t="s">
        <v>1271</v>
      </c>
      <c r="I17029" t="s">
        <v>1089</v>
      </c>
      <c r="J17029" s="178">
        <v>16806.72</v>
      </c>
    </row>
    <row r="17030" spans="1:10" x14ac:dyDescent="0.25">
      <c r="A17030" t="s">
        <v>132</v>
      </c>
      <c r="B17030" t="s">
        <v>128</v>
      </c>
      <c r="C17030">
        <v>2026</v>
      </c>
      <c r="D17030" t="s">
        <v>121</v>
      </c>
      <c r="E17030" t="s">
        <v>285</v>
      </c>
      <c r="F17030" t="s">
        <v>1083</v>
      </c>
      <c r="G17030" t="s">
        <v>47</v>
      </c>
      <c r="H17030" t="s">
        <v>1271</v>
      </c>
      <c r="I17030" t="s">
        <v>1090</v>
      </c>
      <c r="J17030" s="178">
        <v>8403.36</v>
      </c>
    </row>
    <row r="17031" spans="1:10" x14ac:dyDescent="0.25">
      <c r="A17031" t="s">
        <v>132</v>
      </c>
      <c r="B17031" t="s">
        <v>128</v>
      </c>
      <c r="C17031">
        <v>2026</v>
      </c>
      <c r="D17031" t="s">
        <v>121</v>
      </c>
      <c r="E17031" t="s">
        <v>285</v>
      </c>
      <c r="F17031" t="s">
        <v>1083</v>
      </c>
      <c r="G17031" t="s">
        <v>47</v>
      </c>
      <c r="H17031" t="s">
        <v>1271</v>
      </c>
      <c r="I17031" t="s">
        <v>393</v>
      </c>
      <c r="J17031" s="178">
        <v>8403.36</v>
      </c>
    </row>
    <row r="17032" spans="1:10" x14ac:dyDescent="0.25">
      <c r="A17032" t="s">
        <v>132</v>
      </c>
      <c r="B17032" t="s">
        <v>128</v>
      </c>
      <c r="C17032">
        <v>2026</v>
      </c>
      <c r="D17032" t="s">
        <v>121</v>
      </c>
      <c r="E17032" t="s">
        <v>285</v>
      </c>
      <c r="F17032" t="s">
        <v>1083</v>
      </c>
      <c r="G17032" t="s">
        <v>47</v>
      </c>
      <c r="H17032" t="s">
        <v>1271</v>
      </c>
      <c r="I17032" t="s">
        <v>436</v>
      </c>
      <c r="J17032" s="178">
        <v>8403.36</v>
      </c>
    </row>
    <row r="17033" spans="1:10" x14ac:dyDescent="0.25">
      <c r="A17033" t="s">
        <v>132</v>
      </c>
      <c r="B17033" t="s">
        <v>128</v>
      </c>
      <c r="C17033">
        <v>2026</v>
      </c>
      <c r="D17033" t="s">
        <v>121</v>
      </c>
      <c r="E17033" t="s">
        <v>285</v>
      </c>
      <c r="F17033" t="s">
        <v>1083</v>
      </c>
      <c r="G17033" t="s">
        <v>47</v>
      </c>
      <c r="H17033" t="s">
        <v>1271</v>
      </c>
      <c r="I17033" t="s">
        <v>450</v>
      </c>
      <c r="J17033" s="178">
        <v>58823.519999999997</v>
      </c>
    </row>
    <row r="17034" spans="1:10" x14ac:dyDescent="0.25">
      <c r="A17034" t="s">
        <v>132</v>
      </c>
      <c r="B17034" t="s">
        <v>128</v>
      </c>
      <c r="C17034">
        <v>2026</v>
      </c>
      <c r="D17034" t="s">
        <v>121</v>
      </c>
      <c r="E17034" t="s">
        <v>285</v>
      </c>
      <c r="F17034" t="s">
        <v>1083</v>
      </c>
      <c r="G17034" t="s">
        <v>47</v>
      </c>
      <c r="H17034" t="s">
        <v>1271</v>
      </c>
      <c r="I17034" t="s">
        <v>1091</v>
      </c>
      <c r="J17034" s="178">
        <v>8403.36</v>
      </c>
    </row>
    <row r="17035" spans="1:10" x14ac:dyDescent="0.25">
      <c r="A17035" t="s">
        <v>132</v>
      </c>
      <c r="B17035" t="s">
        <v>128</v>
      </c>
      <c r="C17035">
        <v>2026</v>
      </c>
      <c r="D17035" t="s">
        <v>121</v>
      </c>
      <c r="E17035" t="s">
        <v>285</v>
      </c>
      <c r="F17035" t="s">
        <v>1083</v>
      </c>
      <c r="G17035" t="s">
        <v>47</v>
      </c>
      <c r="H17035" t="s">
        <v>1271</v>
      </c>
      <c r="I17035" t="s">
        <v>1092</v>
      </c>
      <c r="J17035" s="178">
        <v>8403.36</v>
      </c>
    </row>
    <row r="17036" spans="1:10" x14ac:dyDescent="0.25">
      <c r="A17036" t="s">
        <v>132</v>
      </c>
      <c r="B17036" t="s">
        <v>128</v>
      </c>
      <c r="C17036">
        <v>2026</v>
      </c>
      <c r="D17036" t="s">
        <v>121</v>
      </c>
      <c r="E17036" t="s">
        <v>285</v>
      </c>
      <c r="F17036" t="s">
        <v>1083</v>
      </c>
      <c r="G17036" t="s">
        <v>47</v>
      </c>
      <c r="H17036" t="s">
        <v>1271</v>
      </c>
      <c r="I17036" t="s">
        <v>1093</v>
      </c>
      <c r="J17036" s="178">
        <v>8403.36</v>
      </c>
    </row>
    <row r="17037" spans="1:10" x14ac:dyDescent="0.25">
      <c r="A17037" t="s">
        <v>132</v>
      </c>
      <c r="B17037" t="s">
        <v>128</v>
      </c>
      <c r="C17037">
        <v>2026</v>
      </c>
      <c r="D17037" t="s">
        <v>121</v>
      </c>
      <c r="E17037" t="s">
        <v>285</v>
      </c>
      <c r="F17037" t="s">
        <v>1083</v>
      </c>
      <c r="G17037" t="s">
        <v>47</v>
      </c>
      <c r="H17037" t="s">
        <v>1271</v>
      </c>
      <c r="I17037" t="s">
        <v>1267</v>
      </c>
      <c r="J17037" s="178">
        <v>8403.36</v>
      </c>
    </row>
    <row r="17038" spans="1:10" x14ac:dyDescent="0.25">
      <c r="A17038" t="s">
        <v>132</v>
      </c>
      <c r="B17038" t="s">
        <v>128</v>
      </c>
      <c r="C17038">
        <v>2026</v>
      </c>
      <c r="D17038" t="s">
        <v>121</v>
      </c>
      <c r="E17038" t="s">
        <v>285</v>
      </c>
      <c r="F17038" t="s">
        <v>1083</v>
      </c>
      <c r="G17038" t="s">
        <v>47</v>
      </c>
      <c r="H17038" t="s">
        <v>1271</v>
      </c>
      <c r="I17038" t="s">
        <v>1268</v>
      </c>
      <c r="J17038" s="178">
        <v>8403.36</v>
      </c>
    </row>
    <row r="17039" spans="1:10" x14ac:dyDescent="0.25">
      <c r="A17039" t="s">
        <v>132</v>
      </c>
      <c r="B17039" t="s">
        <v>128</v>
      </c>
      <c r="C17039">
        <v>2026</v>
      </c>
      <c r="D17039" t="s">
        <v>121</v>
      </c>
      <c r="E17039" t="s">
        <v>285</v>
      </c>
      <c r="F17039" t="s">
        <v>1083</v>
      </c>
      <c r="G17039" t="s">
        <v>1334</v>
      </c>
      <c r="H17039" t="s">
        <v>1272</v>
      </c>
      <c r="I17039" t="s">
        <v>504</v>
      </c>
      <c r="J17039" s="178">
        <v>-189693.47</v>
      </c>
    </row>
    <row r="17040" spans="1:10" x14ac:dyDescent="0.25">
      <c r="A17040" t="s">
        <v>132</v>
      </c>
      <c r="B17040" t="s">
        <v>128</v>
      </c>
      <c r="C17040">
        <v>2026</v>
      </c>
      <c r="D17040" t="s">
        <v>121</v>
      </c>
      <c r="E17040" t="s">
        <v>285</v>
      </c>
      <c r="F17040" t="s">
        <v>1083</v>
      </c>
      <c r="G17040" t="s">
        <v>1334</v>
      </c>
      <c r="H17040" t="s">
        <v>1272</v>
      </c>
      <c r="I17040" t="s">
        <v>1097</v>
      </c>
      <c r="J17040" s="178">
        <v>-16722.689999999999</v>
      </c>
    </row>
    <row r="17041" spans="1:10" x14ac:dyDescent="0.25">
      <c r="A17041" t="s">
        <v>132</v>
      </c>
      <c r="B17041" t="s">
        <v>128</v>
      </c>
      <c r="C17041">
        <v>2026</v>
      </c>
      <c r="D17041" t="s">
        <v>121</v>
      </c>
      <c r="E17041" t="s">
        <v>285</v>
      </c>
      <c r="F17041" t="s">
        <v>1083</v>
      </c>
      <c r="G17041" t="s">
        <v>1334</v>
      </c>
      <c r="H17041" t="s">
        <v>1272</v>
      </c>
      <c r="I17041" t="s">
        <v>1099</v>
      </c>
      <c r="J17041" s="178">
        <v>-20672.27</v>
      </c>
    </row>
    <row r="17042" spans="1:10" x14ac:dyDescent="0.25">
      <c r="A17042" t="s">
        <v>132</v>
      </c>
      <c r="B17042" t="s">
        <v>128</v>
      </c>
      <c r="C17042">
        <v>2026</v>
      </c>
      <c r="D17042" t="s">
        <v>121</v>
      </c>
      <c r="E17042" t="s">
        <v>285</v>
      </c>
      <c r="F17042" t="s">
        <v>1083</v>
      </c>
      <c r="G17042" t="s">
        <v>1334</v>
      </c>
      <c r="H17042" t="s">
        <v>1272</v>
      </c>
      <c r="I17042" t="s">
        <v>1101</v>
      </c>
      <c r="J17042" s="178">
        <v>-5310.92</v>
      </c>
    </row>
    <row r="17043" spans="1:10" x14ac:dyDescent="0.25">
      <c r="A17043" t="s">
        <v>132</v>
      </c>
      <c r="B17043" t="s">
        <v>128</v>
      </c>
      <c r="C17043">
        <v>2026</v>
      </c>
      <c r="D17043" t="s">
        <v>121</v>
      </c>
      <c r="E17043" t="s">
        <v>285</v>
      </c>
      <c r="F17043" t="s">
        <v>1083</v>
      </c>
      <c r="G17043" t="s">
        <v>1334</v>
      </c>
      <c r="H17043" t="s">
        <v>1272</v>
      </c>
      <c r="I17043" t="s">
        <v>1106</v>
      </c>
      <c r="J17043" s="178">
        <v>-10621.85</v>
      </c>
    </row>
    <row r="17044" spans="1:10" x14ac:dyDescent="0.25">
      <c r="A17044" t="s">
        <v>132</v>
      </c>
      <c r="B17044" t="s">
        <v>128</v>
      </c>
      <c r="C17044">
        <v>2026</v>
      </c>
      <c r="D17044" t="s">
        <v>121</v>
      </c>
      <c r="E17044" t="s">
        <v>285</v>
      </c>
      <c r="F17044" t="s">
        <v>1083</v>
      </c>
      <c r="G17044" t="s">
        <v>1334</v>
      </c>
      <c r="H17044" t="s">
        <v>1272</v>
      </c>
      <c r="I17044" t="s">
        <v>1107</v>
      </c>
      <c r="J17044" s="178">
        <v>-5987.39</v>
      </c>
    </row>
    <row r="17045" spans="1:10" x14ac:dyDescent="0.25">
      <c r="A17045" t="s">
        <v>132</v>
      </c>
      <c r="B17045" t="s">
        <v>128</v>
      </c>
      <c r="C17045">
        <v>2026</v>
      </c>
      <c r="D17045" t="s">
        <v>121</v>
      </c>
      <c r="E17045" t="s">
        <v>285</v>
      </c>
      <c r="F17045" t="s">
        <v>1083</v>
      </c>
      <c r="G17045" t="s">
        <v>1334</v>
      </c>
      <c r="H17045" t="s">
        <v>1272</v>
      </c>
      <c r="I17045" t="s">
        <v>1112</v>
      </c>
      <c r="J17045" s="178">
        <v>-31840.34</v>
      </c>
    </row>
    <row r="17046" spans="1:10" x14ac:dyDescent="0.25">
      <c r="A17046" t="s">
        <v>132</v>
      </c>
      <c r="B17046" t="s">
        <v>128</v>
      </c>
      <c r="C17046">
        <v>2026</v>
      </c>
      <c r="D17046" t="s">
        <v>121</v>
      </c>
      <c r="E17046" t="s">
        <v>285</v>
      </c>
      <c r="F17046" t="s">
        <v>1083</v>
      </c>
      <c r="G17046" t="s">
        <v>1334</v>
      </c>
      <c r="H17046" t="s">
        <v>1272</v>
      </c>
      <c r="I17046" t="s">
        <v>1116</v>
      </c>
      <c r="J17046" s="178">
        <v>-11142.86</v>
      </c>
    </row>
    <row r="17047" spans="1:10" x14ac:dyDescent="0.25">
      <c r="A17047" t="s">
        <v>132</v>
      </c>
      <c r="B17047" t="s">
        <v>128</v>
      </c>
      <c r="C17047">
        <v>2026</v>
      </c>
      <c r="D17047" t="s">
        <v>121</v>
      </c>
      <c r="E17047" t="s">
        <v>285</v>
      </c>
      <c r="F17047" t="s">
        <v>1083</v>
      </c>
      <c r="G17047" t="s">
        <v>1334</v>
      </c>
      <c r="H17047" t="s">
        <v>1272</v>
      </c>
      <c r="I17047" t="s">
        <v>1118</v>
      </c>
      <c r="J17047" s="178">
        <v>-24949.58</v>
      </c>
    </row>
    <row r="17048" spans="1:10" x14ac:dyDescent="0.25">
      <c r="A17048" t="s">
        <v>132</v>
      </c>
      <c r="B17048" t="s">
        <v>128</v>
      </c>
      <c r="C17048">
        <v>2026</v>
      </c>
      <c r="D17048" t="s">
        <v>121</v>
      </c>
      <c r="E17048" t="s">
        <v>285</v>
      </c>
      <c r="F17048" t="s">
        <v>1083</v>
      </c>
      <c r="G17048" t="s">
        <v>1334</v>
      </c>
      <c r="H17048" t="s">
        <v>1272</v>
      </c>
      <c r="I17048" t="s">
        <v>1121</v>
      </c>
      <c r="J17048" s="178">
        <v>-23899.16</v>
      </c>
    </row>
    <row r="17049" spans="1:10" x14ac:dyDescent="0.25">
      <c r="A17049" t="s">
        <v>132</v>
      </c>
      <c r="B17049" t="s">
        <v>128</v>
      </c>
      <c r="C17049">
        <v>2026</v>
      </c>
      <c r="D17049" t="s">
        <v>121</v>
      </c>
      <c r="E17049" t="s">
        <v>285</v>
      </c>
      <c r="F17049" t="s">
        <v>1083</v>
      </c>
      <c r="G17049" t="s">
        <v>1334</v>
      </c>
      <c r="H17049" t="s">
        <v>1272</v>
      </c>
      <c r="I17049" t="s">
        <v>1128</v>
      </c>
      <c r="J17049" s="178">
        <v>-15126.05</v>
      </c>
    </row>
    <row r="17050" spans="1:10" x14ac:dyDescent="0.25">
      <c r="A17050" t="s">
        <v>132</v>
      </c>
      <c r="B17050" t="s">
        <v>128</v>
      </c>
      <c r="C17050">
        <v>2026</v>
      </c>
      <c r="D17050" t="s">
        <v>121</v>
      </c>
      <c r="E17050" t="s">
        <v>285</v>
      </c>
      <c r="F17050" t="s">
        <v>1083</v>
      </c>
      <c r="G17050" t="s">
        <v>1334</v>
      </c>
      <c r="H17050" t="s">
        <v>1272</v>
      </c>
      <c r="I17050" t="s">
        <v>1129</v>
      </c>
      <c r="J17050" s="178">
        <v>-11142.86</v>
      </c>
    </row>
    <row r="17051" spans="1:10" x14ac:dyDescent="0.25">
      <c r="A17051" t="s">
        <v>132</v>
      </c>
      <c r="B17051" t="s">
        <v>128</v>
      </c>
      <c r="C17051">
        <v>2026</v>
      </c>
      <c r="D17051" t="s">
        <v>121</v>
      </c>
      <c r="E17051" t="s">
        <v>285</v>
      </c>
      <c r="F17051" t="s">
        <v>1083</v>
      </c>
      <c r="G17051" t="s">
        <v>1334</v>
      </c>
      <c r="H17051" t="s">
        <v>1272</v>
      </c>
      <c r="I17051" t="s">
        <v>1130</v>
      </c>
      <c r="J17051" s="178">
        <v>-14857.14</v>
      </c>
    </row>
    <row r="17052" spans="1:10" x14ac:dyDescent="0.25">
      <c r="A17052" t="s">
        <v>132</v>
      </c>
      <c r="B17052" t="s">
        <v>128</v>
      </c>
      <c r="C17052">
        <v>2026</v>
      </c>
      <c r="D17052" t="s">
        <v>121</v>
      </c>
      <c r="E17052" t="s">
        <v>285</v>
      </c>
      <c r="F17052" t="s">
        <v>1083</v>
      </c>
      <c r="G17052" t="s">
        <v>1334</v>
      </c>
      <c r="H17052" t="s">
        <v>1272</v>
      </c>
      <c r="I17052" t="s">
        <v>1133</v>
      </c>
      <c r="J17052" s="178">
        <v>-10621.85</v>
      </c>
    </row>
    <row r="17053" spans="1:10" x14ac:dyDescent="0.25">
      <c r="A17053" t="s">
        <v>132</v>
      </c>
      <c r="B17053" t="s">
        <v>128</v>
      </c>
      <c r="C17053">
        <v>2026</v>
      </c>
      <c r="D17053" t="s">
        <v>121</v>
      </c>
      <c r="E17053" t="s">
        <v>285</v>
      </c>
      <c r="F17053" t="s">
        <v>1083</v>
      </c>
      <c r="G17053" t="s">
        <v>1334</v>
      </c>
      <c r="H17053" t="s">
        <v>1272</v>
      </c>
      <c r="I17053" t="s">
        <v>1135</v>
      </c>
      <c r="J17053" s="178">
        <v>-23899.16</v>
      </c>
    </row>
    <row r="17054" spans="1:10" x14ac:dyDescent="0.25">
      <c r="A17054" t="s">
        <v>132</v>
      </c>
      <c r="B17054" t="s">
        <v>128</v>
      </c>
      <c r="C17054">
        <v>2026</v>
      </c>
      <c r="D17054" t="s">
        <v>121</v>
      </c>
      <c r="E17054" t="s">
        <v>285</v>
      </c>
      <c r="F17054" t="s">
        <v>1083</v>
      </c>
      <c r="G17054" t="s">
        <v>1334</v>
      </c>
      <c r="H17054" t="s">
        <v>1272</v>
      </c>
      <c r="I17054" t="s">
        <v>1137</v>
      </c>
      <c r="J17054" s="178">
        <v>-17445.38</v>
      </c>
    </row>
    <row r="17055" spans="1:10" x14ac:dyDescent="0.25">
      <c r="A17055" t="s">
        <v>132</v>
      </c>
      <c r="B17055" t="s">
        <v>128</v>
      </c>
      <c r="C17055">
        <v>2026</v>
      </c>
      <c r="D17055" t="s">
        <v>121</v>
      </c>
      <c r="E17055" t="s">
        <v>285</v>
      </c>
      <c r="F17055" t="s">
        <v>1083</v>
      </c>
      <c r="G17055" t="s">
        <v>1334</v>
      </c>
      <c r="H17055" t="s">
        <v>1272</v>
      </c>
      <c r="I17055" t="s">
        <v>1145</v>
      </c>
      <c r="J17055" s="178">
        <v>-14689.07</v>
      </c>
    </row>
    <row r="17056" spans="1:10" x14ac:dyDescent="0.25">
      <c r="A17056" t="s">
        <v>132</v>
      </c>
      <c r="B17056" t="s">
        <v>128</v>
      </c>
      <c r="C17056">
        <v>2026</v>
      </c>
      <c r="D17056" t="s">
        <v>121</v>
      </c>
      <c r="E17056" t="s">
        <v>285</v>
      </c>
      <c r="F17056" t="s">
        <v>1083</v>
      </c>
      <c r="G17056" t="s">
        <v>1334</v>
      </c>
      <c r="H17056" t="s">
        <v>1272</v>
      </c>
      <c r="I17056" t="s">
        <v>1147</v>
      </c>
      <c r="J17056" s="178">
        <v>-16722.689999999999</v>
      </c>
    </row>
    <row r="17057" spans="1:10" x14ac:dyDescent="0.25">
      <c r="A17057" t="s">
        <v>132</v>
      </c>
      <c r="B17057" t="s">
        <v>128</v>
      </c>
      <c r="C17057">
        <v>2026</v>
      </c>
      <c r="D17057" t="s">
        <v>121</v>
      </c>
      <c r="E17057" t="s">
        <v>285</v>
      </c>
      <c r="F17057" t="s">
        <v>1083</v>
      </c>
      <c r="G17057" t="s">
        <v>1334</v>
      </c>
      <c r="H17057" t="s">
        <v>1272</v>
      </c>
      <c r="I17057" t="s">
        <v>1148</v>
      </c>
      <c r="J17057" s="178">
        <v>-23092.44</v>
      </c>
    </row>
    <row r="17058" spans="1:10" x14ac:dyDescent="0.25">
      <c r="A17058" t="s">
        <v>132</v>
      </c>
      <c r="B17058" t="s">
        <v>128</v>
      </c>
      <c r="C17058">
        <v>2026</v>
      </c>
      <c r="D17058" t="s">
        <v>121</v>
      </c>
      <c r="E17058" t="s">
        <v>285</v>
      </c>
      <c r="F17058" t="s">
        <v>1083</v>
      </c>
      <c r="G17058" t="s">
        <v>1334</v>
      </c>
      <c r="H17058" t="s">
        <v>1272</v>
      </c>
      <c r="I17058" t="s">
        <v>1152</v>
      </c>
      <c r="J17058" s="178">
        <v>-11974.79</v>
      </c>
    </row>
    <row r="17059" spans="1:10" x14ac:dyDescent="0.25">
      <c r="A17059" t="s">
        <v>132</v>
      </c>
      <c r="B17059" t="s">
        <v>128</v>
      </c>
      <c r="C17059">
        <v>2026</v>
      </c>
      <c r="D17059" t="s">
        <v>121</v>
      </c>
      <c r="E17059" t="s">
        <v>285</v>
      </c>
      <c r="F17059" t="s">
        <v>1083</v>
      </c>
      <c r="G17059" t="s">
        <v>1334</v>
      </c>
      <c r="H17059" t="s">
        <v>1272</v>
      </c>
      <c r="I17059" t="s">
        <v>1154</v>
      </c>
      <c r="J17059" s="178">
        <v>-71260.5</v>
      </c>
    </row>
    <row r="17060" spans="1:10" x14ac:dyDescent="0.25">
      <c r="A17060" t="s">
        <v>132</v>
      </c>
      <c r="B17060" t="s">
        <v>128</v>
      </c>
      <c r="C17060">
        <v>2026</v>
      </c>
      <c r="D17060" t="s">
        <v>121</v>
      </c>
      <c r="E17060" t="s">
        <v>285</v>
      </c>
      <c r="F17060" t="s">
        <v>1083</v>
      </c>
      <c r="G17060" t="s">
        <v>1334</v>
      </c>
      <c r="H17060" t="s">
        <v>1272</v>
      </c>
      <c r="I17060" t="s">
        <v>1155</v>
      </c>
      <c r="J17060" s="178">
        <v>-11142.86</v>
      </c>
    </row>
    <row r="17061" spans="1:10" x14ac:dyDescent="0.25">
      <c r="A17061" t="s">
        <v>132</v>
      </c>
      <c r="B17061" t="s">
        <v>128</v>
      </c>
      <c r="C17061">
        <v>2026</v>
      </c>
      <c r="D17061" t="s">
        <v>121</v>
      </c>
      <c r="E17061" t="s">
        <v>285</v>
      </c>
      <c r="F17061" t="s">
        <v>1083</v>
      </c>
      <c r="G17061" t="s">
        <v>1334</v>
      </c>
      <c r="H17061" t="s">
        <v>1272</v>
      </c>
      <c r="I17061" t="s">
        <v>1158</v>
      </c>
      <c r="J17061" s="178">
        <v>-21226.89</v>
      </c>
    </row>
    <row r="17062" spans="1:10" x14ac:dyDescent="0.25">
      <c r="A17062" t="s">
        <v>132</v>
      </c>
      <c r="B17062" t="s">
        <v>128</v>
      </c>
      <c r="C17062">
        <v>2026</v>
      </c>
      <c r="D17062" t="s">
        <v>121</v>
      </c>
      <c r="E17062" t="s">
        <v>285</v>
      </c>
      <c r="F17062" t="s">
        <v>1083</v>
      </c>
      <c r="G17062" t="s">
        <v>1334</v>
      </c>
      <c r="H17062" t="s">
        <v>1272</v>
      </c>
      <c r="I17062" t="s">
        <v>1159</v>
      </c>
      <c r="J17062" s="178">
        <v>-15655.46</v>
      </c>
    </row>
    <row r="17063" spans="1:10" x14ac:dyDescent="0.25">
      <c r="A17063" t="s">
        <v>132</v>
      </c>
      <c r="B17063" t="s">
        <v>128</v>
      </c>
      <c r="C17063">
        <v>2026</v>
      </c>
      <c r="D17063" t="s">
        <v>121</v>
      </c>
      <c r="E17063" t="s">
        <v>285</v>
      </c>
      <c r="F17063" t="s">
        <v>1083</v>
      </c>
      <c r="G17063" t="s">
        <v>1334</v>
      </c>
      <c r="H17063" t="s">
        <v>1272</v>
      </c>
      <c r="I17063" t="s">
        <v>1161</v>
      </c>
      <c r="J17063" s="178">
        <v>-11260.5</v>
      </c>
    </row>
    <row r="17064" spans="1:10" x14ac:dyDescent="0.25">
      <c r="A17064" t="s">
        <v>132</v>
      </c>
      <c r="B17064" t="s">
        <v>128</v>
      </c>
      <c r="C17064">
        <v>2026</v>
      </c>
      <c r="D17064" t="s">
        <v>121</v>
      </c>
      <c r="E17064" t="s">
        <v>285</v>
      </c>
      <c r="F17064" t="s">
        <v>1083</v>
      </c>
      <c r="G17064" t="s">
        <v>1334</v>
      </c>
      <c r="H17064" t="s">
        <v>1272</v>
      </c>
      <c r="I17064" t="s">
        <v>1162</v>
      </c>
      <c r="J17064" s="178">
        <v>-15252.1</v>
      </c>
    </row>
    <row r="17065" spans="1:10" x14ac:dyDescent="0.25">
      <c r="A17065" t="s">
        <v>132</v>
      </c>
      <c r="B17065" t="s">
        <v>128</v>
      </c>
      <c r="C17065">
        <v>2026</v>
      </c>
      <c r="D17065" t="s">
        <v>121</v>
      </c>
      <c r="E17065" t="s">
        <v>285</v>
      </c>
      <c r="F17065" t="s">
        <v>1083</v>
      </c>
      <c r="G17065" t="s">
        <v>1334</v>
      </c>
      <c r="H17065" t="s">
        <v>1272</v>
      </c>
      <c r="I17065" t="s">
        <v>1167</v>
      </c>
      <c r="J17065" s="178">
        <v>-11260.5</v>
      </c>
    </row>
    <row r="17066" spans="1:10" x14ac:dyDescent="0.25">
      <c r="A17066" t="s">
        <v>132</v>
      </c>
      <c r="B17066" t="s">
        <v>128</v>
      </c>
      <c r="C17066">
        <v>2026</v>
      </c>
      <c r="D17066" t="s">
        <v>121</v>
      </c>
      <c r="E17066" t="s">
        <v>285</v>
      </c>
      <c r="F17066" t="s">
        <v>1083</v>
      </c>
      <c r="G17066" t="s">
        <v>1334</v>
      </c>
      <c r="H17066" t="s">
        <v>1272</v>
      </c>
      <c r="I17066" t="s">
        <v>1169</v>
      </c>
      <c r="J17066" s="178">
        <v>-5310.92</v>
      </c>
    </row>
    <row r="17067" spans="1:10" x14ac:dyDescent="0.25">
      <c r="A17067" t="s">
        <v>132</v>
      </c>
      <c r="B17067" t="s">
        <v>128</v>
      </c>
      <c r="C17067">
        <v>2026</v>
      </c>
      <c r="D17067" t="s">
        <v>121</v>
      </c>
      <c r="E17067" t="s">
        <v>285</v>
      </c>
      <c r="F17067" t="s">
        <v>1083</v>
      </c>
      <c r="G17067" t="s">
        <v>1334</v>
      </c>
      <c r="H17067" t="s">
        <v>1272</v>
      </c>
      <c r="I17067" t="s">
        <v>1170</v>
      </c>
      <c r="J17067" s="178">
        <v>-5310.92</v>
      </c>
    </row>
    <row r="17068" spans="1:10" x14ac:dyDescent="0.25">
      <c r="A17068" t="s">
        <v>132</v>
      </c>
      <c r="B17068" t="s">
        <v>128</v>
      </c>
      <c r="C17068">
        <v>2026</v>
      </c>
      <c r="D17068" t="s">
        <v>121</v>
      </c>
      <c r="E17068" t="s">
        <v>285</v>
      </c>
      <c r="F17068" t="s">
        <v>1083</v>
      </c>
      <c r="G17068" t="s">
        <v>1334</v>
      </c>
      <c r="H17068" t="s">
        <v>1272</v>
      </c>
      <c r="I17068" t="s">
        <v>1172</v>
      </c>
      <c r="J17068" s="178">
        <v>-7428.57</v>
      </c>
    </row>
    <row r="17069" spans="1:10" x14ac:dyDescent="0.25">
      <c r="A17069" t="s">
        <v>132</v>
      </c>
      <c r="B17069" t="s">
        <v>128</v>
      </c>
      <c r="C17069">
        <v>2026</v>
      </c>
      <c r="D17069" t="s">
        <v>121</v>
      </c>
      <c r="E17069" t="s">
        <v>285</v>
      </c>
      <c r="F17069" t="s">
        <v>1083</v>
      </c>
      <c r="G17069" t="s">
        <v>1334</v>
      </c>
      <c r="H17069" t="s">
        <v>1272</v>
      </c>
      <c r="I17069" t="s">
        <v>1174</v>
      </c>
      <c r="J17069" s="178">
        <v>-12655.46</v>
      </c>
    </row>
    <row r="17070" spans="1:10" x14ac:dyDescent="0.25">
      <c r="A17070" t="s">
        <v>132</v>
      </c>
      <c r="B17070" t="s">
        <v>128</v>
      </c>
      <c r="C17070">
        <v>2026</v>
      </c>
      <c r="D17070" t="s">
        <v>121</v>
      </c>
      <c r="E17070" t="s">
        <v>285</v>
      </c>
      <c r="F17070" t="s">
        <v>1083</v>
      </c>
      <c r="G17070" t="s">
        <v>1334</v>
      </c>
      <c r="H17070" t="s">
        <v>1272</v>
      </c>
      <c r="I17070" t="s">
        <v>1177</v>
      </c>
      <c r="J17070" s="178">
        <v>-37424.379999999997</v>
      </c>
    </row>
    <row r="17071" spans="1:10" x14ac:dyDescent="0.25">
      <c r="A17071" t="s">
        <v>132</v>
      </c>
      <c r="B17071" t="s">
        <v>128</v>
      </c>
      <c r="C17071">
        <v>2026</v>
      </c>
      <c r="D17071" t="s">
        <v>121</v>
      </c>
      <c r="E17071" t="s">
        <v>285</v>
      </c>
      <c r="F17071" t="s">
        <v>1083</v>
      </c>
      <c r="G17071" t="s">
        <v>1334</v>
      </c>
      <c r="H17071" t="s">
        <v>1272</v>
      </c>
      <c r="I17071" t="s">
        <v>1178</v>
      </c>
      <c r="J17071" s="178">
        <v>-7428.57</v>
      </c>
    </row>
    <row r="17072" spans="1:10" x14ac:dyDescent="0.25">
      <c r="A17072" t="s">
        <v>132</v>
      </c>
      <c r="B17072" t="s">
        <v>128</v>
      </c>
      <c r="C17072">
        <v>2026</v>
      </c>
      <c r="D17072" t="s">
        <v>121</v>
      </c>
      <c r="E17072" t="s">
        <v>285</v>
      </c>
      <c r="F17072" t="s">
        <v>1083</v>
      </c>
      <c r="G17072" t="s">
        <v>1334</v>
      </c>
      <c r="H17072" t="s">
        <v>1272</v>
      </c>
      <c r="I17072" t="s">
        <v>1181</v>
      </c>
      <c r="J17072" s="178">
        <v>-15529.42</v>
      </c>
    </row>
    <row r="17073" spans="1:10" x14ac:dyDescent="0.25">
      <c r="A17073" t="s">
        <v>132</v>
      </c>
      <c r="B17073" t="s">
        <v>128</v>
      </c>
      <c r="C17073">
        <v>2026</v>
      </c>
      <c r="D17073" t="s">
        <v>121</v>
      </c>
      <c r="E17073" t="s">
        <v>285</v>
      </c>
      <c r="F17073" t="s">
        <v>1083</v>
      </c>
      <c r="G17073" t="s">
        <v>1334</v>
      </c>
      <c r="H17073" t="s">
        <v>1272</v>
      </c>
      <c r="I17073" t="s">
        <v>1182</v>
      </c>
      <c r="J17073" s="178">
        <v>-20689.080000000002</v>
      </c>
    </row>
    <row r="17074" spans="1:10" x14ac:dyDescent="0.25">
      <c r="A17074" t="s">
        <v>132</v>
      </c>
      <c r="B17074" t="s">
        <v>128</v>
      </c>
      <c r="C17074">
        <v>2026</v>
      </c>
      <c r="D17074" t="s">
        <v>121</v>
      </c>
      <c r="E17074" t="s">
        <v>285</v>
      </c>
      <c r="F17074" t="s">
        <v>1083</v>
      </c>
      <c r="G17074" t="s">
        <v>1334</v>
      </c>
      <c r="H17074" t="s">
        <v>1272</v>
      </c>
      <c r="I17074" t="s">
        <v>1183</v>
      </c>
      <c r="J17074" s="178">
        <v>-12739.5</v>
      </c>
    </row>
    <row r="17075" spans="1:10" x14ac:dyDescent="0.25">
      <c r="A17075" t="s">
        <v>132</v>
      </c>
      <c r="B17075" t="s">
        <v>128</v>
      </c>
      <c r="C17075">
        <v>2026</v>
      </c>
      <c r="D17075" t="s">
        <v>121</v>
      </c>
      <c r="E17075" t="s">
        <v>285</v>
      </c>
      <c r="F17075" t="s">
        <v>1083</v>
      </c>
      <c r="G17075" t="s">
        <v>1334</v>
      </c>
      <c r="H17075" t="s">
        <v>1272</v>
      </c>
      <c r="I17075" t="s">
        <v>1184</v>
      </c>
      <c r="J17075" s="178">
        <v>-18453.79</v>
      </c>
    </row>
    <row r="17076" spans="1:10" x14ac:dyDescent="0.25">
      <c r="A17076" t="s">
        <v>132</v>
      </c>
      <c r="B17076" t="s">
        <v>128</v>
      </c>
      <c r="C17076">
        <v>2026</v>
      </c>
      <c r="D17076" t="s">
        <v>121</v>
      </c>
      <c r="E17076" t="s">
        <v>285</v>
      </c>
      <c r="F17076" t="s">
        <v>1083</v>
      </c>
      <c r="G17076" t="s">
        <v>1334</v>
      </c>
      <c r="H17076" t="s">
        <v>1272</v>
      </c>
      <c r="I17076" t="s">
        <v>1187</v>
      </c>
      <c r="J17076" s="178">
        <v>-5310.92</v>
      </c>
    </row>
    <row r="17077" spans="1:10" x14ac:dyDescent="0.25">
      <c r="A17077" t="s">
        <v>132</v>
      </c>
      <c r="B17077" t="s">
        <v>128</v>
      </c>
      <c r="C17077">
        <v>2026</v>
      </c>
      <c r="D17077" t="s">
        <v>121</v>
      </c>
      <c r="E17077" t="s">
        <v>285</v>
      </c>
      <c r="F17077" t="s">
        <v>1083</v>
      </c>
      <c r="G17077" t="s">
        <v>1334</v>
      </c>
      <c r="H17077" t="s">
        <v>1272</v>
      </c>
      <c r="I17077" t="s">
        <v>1188</v>
      </c>
      <c r="J17077" s="178">
        <v>-23735.3</v>
      </c>
    </row>
    <row r="17078" spans="1:10" x14ac:dyDescent="0.25">
      <c r="A17078" t="s">
        <v>132</v>
      </c>
      <c r="B17078" t="s">
        <v>128</v>
      </c>
      <c r="C17078">
        <v>2026</v>
      </c>
      <c r="D17078" t="s">
        <v>121</v>
      </c>
      <c r="E17078" t="s">
        <v>285</v>
      </c>
      <c r="F17078" t="s">
        <v>1083</v>
      </c>
      <c r="G17078" t="s">
        <v>1334</v>
      </c>
      <c r="H17078" t="s">
        <v>1272</v>
      </c>
      <c r="I17078" t="s">
        <v>1189</v>
      </c>
      <c r="J17078" s="178">
        <v>-15932.77</v>
      </c>
    </row>
    <row r="17079" spans="1:10" x14ac:dyDescent="0.25">
      <c r="A17079" t="s">
        <v>132</v>
      </c>
      <c r="B17079" t="s">
        <v>128</v>
      </c>
      <c r="C17079">
        <v>2026</v>
      </c>
      <c r="D17079" t="s">
        <v>121</v>
      </c>
      <c r="E17079" t="s">
        <v>285</v>
      </c>
      <c r="F17079" t="s">
        <v>1083</v>
      </c>
      <c r="G17079" t="s">
        <v>1334</v>
      </c>
      <c r="H17079" t="s">
        <v>1272</v>
      </c>
      <c r="I17079" t="s">
        <v>1192</v>
      </c>
      <c r="J17079" s="178">
        <v>-5310.92</v>
      </c>
    </row>
    <row r="17080" spans="1:10" x14ac:dyDescent="0.25">
      <c r="A17080" t="s">
        <v>132</v>
      </c>
      <c r="B17080" t="s">
        <v>128</v>
      </c>
      <c r="C17080">
        <v>2026</v>
      </c>
      <c r="D17080" t="s">
        <v>121</v>
      </c>
      <c r="E17080" t="s">
        <v>285</v>
      </c>
      <c r="F17080" t="s">
        <v>1083</v>
      </c>
      <c r="G17080" t="s">
        <v>1334</v>
      </c>
      <c r="H17080" t="s">
        <v>1272</v>
      </c>
      <c r="I17080" t="s">
        <v>1197</v>
      </c>
      <c r="J17080" s="178">
        <v>-3714.29</v>
      </c>
    </row>
    <row r="17081" spans="1:10" x14ac:dyDescent="0.25">
      <c r="A17081" t="s">
        <v>132</v>
      </c>
      <c r="B17081" t="s">
        <v>128</v>
      </c>
      <c r="C17081">
        <v>2026</v>
      </c>
      <c r="D17081" t="s">
        <v>121</v>
      </c>
      <c r="E17081" t="s">
        <v>285</v>
      </c>
      <c r="F17081" t="s">
        <v>1083</v>
      </c>
      <c r="G17081" t="s">
        <v>1334</v>
      </c>
      <c r="H17081" t="s">
        <v>1272</v>
      </c>
      <c r="I17081" t="s">
        <v>1198</v>
      </c>
      <c r="J17081" s="178">
        <v>-11142.86</v>
      </c>
    </row>
    <row r="17082" spans="1:10" x14ac:dyDescent="0.25">
      <c r="A17082" t="s">
        <v>132</v>
      </c>
      <c r="B17082" t="s">
        <v>128</v>
      </c>
      <c r="C17082">
        <v>2026</v>
      </c>
      <c r="D17082" t="s">
        <v>121</v>
      </c>
      <c r="E17082" t="s">
        <v>285</v>
      </c>
      <c r="F17082" t="s">
        <v>1083</v>
      </c>
      <c r="G17082" t="s">
        <v>1334</v>
      </c>
      <c r="H17082" t="s">
        <v>1272</v>
      </c>
      <c r="I17082" t="s">
        <v>1199</v>
      </c>
      <c r="J17082" s="178">
        <v>-9025.2099999999991</v>
      </c>
    </row>
    <row r="17083" spans="1:10" x14ac:dyDescent="0.25">
      <c r="A17083" t="s">
        <v>132</v>
      </c>
      <c r="B17083" t="s">
        <v>128</v>
      </c>
      <c r="C17083">
        <v>2026</v>
      </c>
      <c r="D17083" t="s">
        <v>121</v>
      </c>
      <c r="E17083" t="s">
        <v>285</v>
      </c>
      <c r="F17083" t="s">
        <v>1083</v>
      </c>
      <c r="G17083" t="s">
        <v>1334</v>
      </c>
      <c r="H17083" t="s">
        <v>1272</v>
      </c>
      <c r="I17083" t="s">
        <v>1201</v>
      </c>
      <c r="J17083" s="178">
        <v>-15932.77</v>
      </c>
    </row>
    <row r="17084" spans="1:10" x14ac:dyDescent="0.25">
      <c r="A17084" t="s">
        <v>132</v>
      </c>
      <c r="B17084" t="s">
        <v>128</v>
      </c>
      <c r="C17084">
        <v>2026</v>
      </c>
      <c r="D17084" t="s">
        <v>121</v>
      </c>
      <c r="E17084" t="s">
        <v>285</v>
      </c>
      <c r="F17084" t="s">
        <v>1083</v>
      </c>
      <c r="G17084" t="s">
        <v>1334</v>
      </c>
      <c r="H17084" t="s">
        <v>1272</v>
      </c>
      <c r="I17084" t="s">
        <v>1226</v>
      </c>
      <c r="J17084" s="178">
        <v>-3630.25</v>
      </c>
    </row>
    <row r="17085" spans="1:10" x14ac:dyDescent="0.25">
      <c r="A17085" t="s">
        <v>132</v>
      </c>
      <c r="B17085" t="s">
        <v>128</v>
      </c>
      <c r="C17085">
        <v>2026</v>
      </c>
      <c r="D17085" t="s">
        <v>121</v>
      </c>
      <c r="E17085" t="s">
        <v>285</v>
      </c>
      <c r="F17085" t="s">
        <v>1083</v>
      </c>
      <c r="G17085" t="s">
        <v>1334</v>
      </c>
      <c r="H17085" t="s">
        <v>1272</v>
      </c>
      <c r="I17085" t="s">
        <v>1228</v>
      </c>
      <c r="J17085" s="178">
        <v>-7966.39</v>
      </c>
    </row>
    <row r="17086" spans="1:10" x14ac:dyDescent="0.25">
      <c r="A17086" t="s">
        <v>132</v>
      </c>
      <c r="B17086" t="s">
        <v>128</v>
      </c>
      <c r="C17086">
        <v>2026</v>
      </c>
      <c r="D17086" t="s">
        <v>121</v>
      </c>
      <c r="E17086" t="s">
        <v>285</v>
      </c>
      <c r="F17086" t="s">
        <v>1083</v>
      </c>
      <c r="G17086" t="s">
        <v>1334</v>
      </c>
      <c r="H17086" t="s">
        <v>1272</v>
      </c>
      <c r="I17086" t="s">
        <v>1237</v>
      </c>
      <c r="J17086" s="178">
        <v>-5310.92</v>
      </c>
    </row>
    <row r="17087" spans="1:10" x14ac:dyDescent="0.25">
      <c r="A17087" t="s">
        <v>132</v>
      </c>
      <c r="B17087" t="s">
        <v>128</v>
      </c>
      <c r="C17087">
        <v>2026</v>
      </c>
      <c r="D17087" t="s">
        <v>121</v>
      </c>
      <c r="E17087" t="s">
        <v>285</v>
      </c>
      <c r="F17087" t="s">
        <v>1083</v>
      </c>
      <c r="G17087" t="s">
        <v>1334</v>
      </c>
      <c r="H17087" t="s">
        <v>1272</v>
      </c>
      <c r="I17087" t="s">
        <v>1239</v>
      </c>
      <c r="J17087" s="178">
        <v>-10621.85</v>
      </c>
    </row>
    <row r="17088" spans="1:10" x14ac:dyDescent="0.25">
      <c r="A17088" t="s">
        <v>132</v>
      </c>
      <c r="B17088" t="s">
        <v>128</v>
      </c>
      <c r="C17088">
        <v>2026</v>
      </c>
      <c r="D17088" t="s">
        <v>121</v>
      </c>
      <c r="E17088" t="s">
        <v>285</v>
      </c>
      <c r="F17088" t="s">
        <v>1083</v>
      </c>
      <c r="G17088" t="s">
        <v>1334</v>
      </c>
      <c r="H17088" t="s">
        <v>1272</v>
      </c>
      <c r="I17088" t="s">
        <v>1241</v>
      </c>
      <c r="J17088" s="178">
        <v>-10621.85</v>
      </c>
    </row>
    <row r="17089" spans="1:10" x14ac:dyDescent="0.25">
      <c r="A17089" t="s">
        <v>132</v>
      </c>
      <c r="B17089" t="s">
        <v>128</v>
      </c>
      <c r="C17089">
        <v>2026</v>
      </c>
      <c r="D17089" t="s">
        <v>121</v>
      </c>
      <c r="E17089" t="s">
        <v>285</v>
      </c>
      <c r="F17089" t="s">
        <v>1083</v>
      </c>
      <c r="G17089" t="s">
        <v>1334</v>
      </c>
      <c r="H17089" t="s">
        <v>1272</v>
      </c>
      <c r="I17089" t="s">
        <v>1246</v>
      </c>
      <c r="J17089" s="178">
        <v>-25310.92</v>
      </c>
    </row>
    <row r="17090" spans="1:10" x14ac:dyDescent="0.25">
      <c r="A17090" t="s">
        <v>132</v>
      </c>
      <c r="B17090" t="s">
        <v>128</v>
      </c>
      <c r="C17090">
        <v>2026</v>
      </c>
      <c r="D17090" t="s">
        <v>121</v>
      </c>
      <c r="E17090" t="s">
        <v>285</v>
      </c>
      <c r="F17090" t="s">
        <v>1083</v>
      </c>
      <c r="G17090" t="s">
        <v>1334</v>
      </c>
      <c r="H17090" t="s">
        <v>1272</v>
      </c>
      <c r="I17090" t="s">
        <v>1249</v>
      </c>
      <c r="J17090" s="178">
        <v>-23899.16</v>
      </c>
    </row>
    <row r="17091" spans="1:10" x14ac:dyDescent="0.25">
      <c r="A17091" t="s">
        <v>132</v>
      </c>
      <c r="B17091" t="s">
        <v>128</v>
      </c>
      <c r="C17091">
        <v>2026</v>
      </c>
      <c r="D17091" t="s">
        <v>121</v>
      </c>
      <c r="E17091" t="s">
        <v>285</v>
      </c>
      <c r="F17091" t="s">
        <v>1083</v>
      </c>
      <c r="G17091" t="s">
        <v>1334</v>
      </c>
      <c r="H17091" t="s">
        <v>1272</v>
      </c>
      <c r="I17091" t="s">
        <v>1250</v>
      </c>
      <c r="J17091" s="178">
        <v>-11260.5</v>
      </c>
    </row>
    <row r="17092" spans="1:10" x14ac:dyDescent="0.25">
      <c r="A17092" t="s">
        <v>132</v>
      </c>
      <c r="B17092" t="s">
        <v>128</v>
      </c>
      <c r="C17092">
        <v>2026</v>
      </c>
      <c r="D17092" t="s">
        <v>121</v>
      </c>
      <c r="E17092" t="s">
        <v>285</v>
      </c>
      <c r="F17092" t="s">
        <v>1083</v>
      </c>
      <c r="G17092" t="s">
        <v>1334</v>
      </c>
      <c r="H17092" t="s">
        <v>1272</v>
      </c>
      <c r="I17092" t="s">
        <v>1258</v>
      </c>
      <c r="J17092" s="178">
        <v>-11142.86</v>
      </c>
    </row>
    <row r="17093" spans="1:10" x14ac:dyDescent="0.25">
      <c r="A17093" t="s">
        <v>132</v>
      </c>
      <c r="B17093" t="s">
        <v>128</v>
      </c>
      <c r="C17093">
        <v>2026</v>
      </c>
      <c r="D17093" t="s">
        <v>121</v>
      </c>
      <c r="E17093" t="s">
        <v>285</v>
      </c>
      <c r="F17093" t="s">
        <v>1083</v>
      </c>
      <c r="G17093" t="s">
        <v>1334</v>
      </c>
      <c r="H17093" t="s">
        <v>1272</v>
      </c>
      <c r="I17093" t="s">
        <v>1260</v>
      </c>
      <c r="J17093" s="178">
        <v>-5310.92</v>
      </c>
    </row>
    <row r="17094" spans="1:10" x14ac:dyDescent="0.25">
      <c r="A17094" t="s">
        <v>132</v>
      </c>
      <c r="B17094" t="s">
        <v>128</v>
      </c>
      <c r="C17094">
        <v>2026</v>
      </c>
      <c r="D17094" t="s">
        <v>121</v>
      </c>
      <c r="E17094" t="s">
        <v>1067</v>
      </c>
      <c r="F17094" t="s">
        <v>1068</v>
      </c>
      <c r="G17094" t="s">
        <v>54</v>
      </c>
      <c r="H17094" t="s">
        <v>1273</v>
      </c>
      <c r="I17094" t="s">
        <v>824</v>
      </c>
      <c r="J17094" s="178">
        <v>18666667</v>
      </c>
    </row>
    <row r="17095" spans="1:10" s="85" customFormat="1" x14ac:dyDescent="0.25">
      <c r="A17095" s="85" t="s">
        <v>132</v>
      </c>
      <c r="B17095" s="85" t="s">
        <v>128</v>
      </c>
      <c r="C17095" s="85">
        <v>2026</v>
      </c>
      <c r="D17095" s="85" t="s">
        <v>121</v>
      </c>
      <c r="E17095" s="85" t="s">
        <v>1067</v>
      </c>
      <c r="F17095" s="85" t="s">
        <v>1068</v>
      </c>
      <c r="G17095" s="85" t="s">
        <v>54</v>
      </c>
      <c r="H17095" s="85" t="s">
        <v>1274</v>
      </c>
      <c r="I17095" s="85" t="s">
        <v>817</v>
      </c>
      <c r="J17095" s="252">
        <v>0</v>
      </c>
    </row>
    <row r="17096" spans="1:10" x14ac:dyDescent="0.25">
      <c r="A17096" t="s">
        <v>132</v>
      </c>
      <c r="B17096" t="s">
        <v>128</v>
      </c>
      <c r="C17096">
        <v>2026</v>
      </c>
      <c r="D17096" t="s">
        <v>121</v>
      </c>
      <c r="E17096" t="s">
        <v>1067</v>
      </c>
      <c r="F17096" t="s">
        <v>1068</v>
      </c>
      <c r="G17096" t="s">
        <v>54</v>
      </c>
      <c r="H17096" t="s">
        <v>1274</v>
      </c>
      <c r="I17096" t="s">
        <v>855</v>
      </c>
      <c r="J17096" s="178">
        <v>3266667</v>
      </c>
    </row>
    <row r="17097" spans="1:10" x14ac:dyDescent="0.25">
      <c r="A17097" t="s">
        <v>132</v>
      </c>
      <c r="B17097" t="s">
        <v>128</v>
      </c>
      <c r="C17097">
        <v>2026</v>
      </c>
      <c r="D17097" t="s">
        <v>121</v>
      </c>
      <c r="E17097" t="s">
        <v>1067</v>
      </c>
      <c r="F17097" t="s">
        <v>1068</v>
      </c>
      <c r="G17097" t="s">
        <v>54</v>
      </c>
      <c r="H17097" t="s">
        <v>1274</v>
      </c>
      <c r="I17097" t="s">
        <v>395</v>
      </c>
      <c r="J17097" s="178">
        <v>3190086</v>
      </c>
    </row>
    <row r="17098" spans="1:10" x14ac:dyDescent="0.25">
      <c r="A17098" t="s">
        <v>132</v>
      </c>
      <c r="B17098" t="s">
        <v>128</v>
      </c>
      <c r="C17098">
        <v>2026</v>
      </c>
      <c r="D17098" t="s">
        <v>121</v>
      </c>
      <c r="E17098" t="s">
        <v>1067</v>
      </c>
      <c r="F17098" t="s">
        <v>1068</v>
      </c>
      <c r="G17098" t="s">
        <v>54</v>
      </c>
      <c r="H17098" t="s">
        <v>1274</v>
      </c>
      <c r="I17098" t="s">
        <v>556</v>
      </c>
      <c r="J17098" s="178">
        <v>2053333</v>
      </c>
    </row>
    <row r="17099" spans="1:10" x14ac:dyDescent="0.25">
      <c r="A17099" t="s">
        <v>132</v>
      </c>
      <c r="B17099" t="s">
        <v>128</v>
      </c>
      <c r="C17099">
        <v>2026</v>
      </c>
      <c r="D17099" t="s">
        <v>121</v>
      </c>
      <c r="E17099" t="s">
        <v>1067</v>
      </c>
      <c r="F17099" t="s">
        <v>1068</v>
      </c>
      <c r="G17099" t="s">
        <v>54</v>
      </c>
      <c r="H17099" t="s">
        <v>1274</v>
      </c>
      <c r="I17099" t="s">
        <v>591</v>
      </c>
      <c r="J17099" s="178">
        <v>29834</v>
      </c>
    </row>
    <row r="17100" spans="1:10" x14ac:dyDescent="0.25">
      <c r="A17100" t="s">
        <v>132</v>
      </c>
      <c r="B17100" t="s">
        <v>128</v>
      </c>
      <c r="C17100">
        <v>2026</v>
      </c>
      <c r="D17100" t="s">
        <v>121</v>
      </c>
      <c r="E17100" t="s">
        <v>1067</v>
      </c>
      <c r="F17100" t="s">
        <v>1068</v>
      </c>
      <c r="G17100" t="s">
        <v>54</v>
      </c>
      <c r="H17100" t="s">
        <v>1275</v>
      </c>
      <c r="I17100" t="s">
        <v>855</v>
      </c>
      <c r="J17100" s="178">
        <v>232489</v>
      </c>
    </row>
    <row r="17101" spans="1:10" s="86" customFormat="1" x14ac:dyDescent="0.25">
      <c r="A17101" s="86" t="s">
        <v>132</v>
      </c>
      <c r="B17101" s="86" t="s">
        <v>128</v>
      </c>
      <c r="C17101" s="86">
        <v>2026</v>
      </c>
      <c r="D17101" s="86" t="s">
        <v>121</v>
      </c>
      <c r="E17101" s="86" t="s">
        <v>1067</v>
      </c>
      <c r="F17101" s="86" t="s">
        <v>1068</v>
      </c>
      <c r="G17101" t="s">
        <v>54</v>
      </c>
      <c r="H17101" s="86" t="s">
        <v>1275</v>
      </c>
      <c r="I17101" s="86" t="s">
        <v>556</v>
      </c>
      <c r="J17101" s="251">
        <v>182669</v>
      </c>
    </row>
    <row r="17102" spans="1:10" x14ac:dyDescent="0.25">
      <c r="A17102" t="s">
        <v>132</v>
      </c>
      <c r="B17102" t="s">
        <v>128</v>
      </c>
      <c r="C17102">
        <v>2026</v>
      </c>
      <c r="D17102" t="s">
        <v>121</v>
      </c>
      <c r="E17102" t="s">
        <v>1067</v>
      </c>
      <c r="F17102" t="s">
        <v>1068</v>
      </c>
      <c r="G17102" t="s">
        <v>54</v>
      </c>
      <c r="H17102" t="s">
        <v>1276</v>
      </c>
      <c r="I17102" t="s">
        <v>855</v>
      </c>
      <c r="J17102" s="178">
        <v>311041</v>
      </c>
    </row>
    <row r="17103" spans="1:10" x14ac:dyDescent="0.25">
      <c r="A17103" t="s">
        <v>132</v>
      </c>
      <c r="B17103" t="s">
        <v>128</v>
      </c>
      <c r="C17103">
        <v>2026</v>
      </c>
      <c r="D17103" t="s">
        <v>121</v>
      </c>
      <c r="E17103" t="s">
        <v>1067</v>
      </c>
      <c r="F17103" t="s">
        <v>1068</v>
      </c>
      <c r="G17103" t="s">
        <v>54</v>
      </c>
      <c r="H17103" t="s">
        <v>1276</v>
      </c>
      <c r="I17103" t="s">
        <v>556</v>
      </c>
      <c r="J17103" s="178">
        <v>248556</v>
      </c>
    </row>
    <row r="17104" spans="1:10" x14ac:dyDescent="0.25">
      <c r="A17104" t="s">
        <v>132</v>
      </c>
      <c r="B17104" t="s">
        <v>128</v>
      </c>
      <c r="C17104">
        <v>2026</v>
      </c>
      <c r="D17104" t="s">
        <v>121</v>
      </c>
      <c r="E17104" t="s">
        <v>1067</v>
      </c>
      <c r="F17104" t="s">
        <v>1068</v>
      </c>
      <c r="G17104" t="s">
        <v>54</v>
      </c>
      <c r="H17104" t="s">
        <v>1277</v>
      </c>
      <c r="I17104" t="s">
        <v>855</v>
      </c>
      <c r="J17104" s="178">
        <v>37325</v>
      </c>
    </row>
    <row r="17105" spans="1:10" x14ac:dyDescent="0.25">
      <c r="A17105" t="s">
        <v>132</v>
      </c>
      <c r="B17105" t="s">
        <v>128</v>
      </c>
      <c r="C17105">
        <v>2026</v>
      </c>
      <c r="D17105" t="s">
        <v>121</v>
      </c>
      <c r="E17105" t="s">
        <v>1067</v>
      </c>
      <c r="F17105" t="s">
        <v>1068</v>
      </c>
      <c r="G17105" t="s">
        <v>54</v>
      </c>
      <c r="H17105" t="s">
        <v>1277</v>
      </c>
      <c r="I17105" t="s">
        <v>556</v>
      </c>
      <c r="J17105" s="178">
        <v>29827</v>
      </c>
    </row>
    <row r="17106" spans="1:10" s="86" customFormat="1" x14ac:dyDescent="0.25">
      <c r="A17106" s="86" t="s">
        <v>132</v>
      </c>
      <c r="B17106" s="86" t="s">
        <v>128</v>
      </c>
      <c r="C17106" s="86">
        <v>2026</v>
      </c>
      <c r="D17106" s="86" t="s">
        <v>121</v>
      </c>
      <c r="E17106" s="86" t="s">
        <v>1067</v>
      </c>
      <c r="F17106" s="86" t="s">
        <v>1068</v>
      </c>
      <c r="G17106" t="s">
        <v>54</v>
      </c>
      <c r="H17106" s="86" t="s">
        <v>1277</v>
      </c>
      <c r="I17106" s="86" t="s">
        <v>395</v>
      </c>
      <c r="J17106" s="251">
        <v>35325</v>
      </c>
    </row>
    <row r="17107" spans="1:10" x14ac:dyDescent="0.25">
      <c r="A17107" t="s">
        <v>132</v>
      </c>
      <c r="B17107" t="s">
        <v>128</v>
      </c>
      <c r="C17107">
        <v>2026</v>
      </c>
      <c r="D17107" t="s">
        <v>121</v>
      </c>
      <c r="E17107" t="s">
        <v>1067</v>
      </c>
      <c r="F17107" t="s">
        <v>1068</v>
      </c>
      <c r="G17107" t="s">
        <v>54</v>
      </c>
      <c r="H17107" t="s">
        <v>1278</v>
      </c>
      <c r="I17107" t="s">
        <v>855</v>
      </c>
      <c r="J17107" s="178">
        <v>311041</v>
      </c>
    </row>
    <row r="17108" spans="1:10" x14ac:dyDescent="0.25">
      <c r="A17108" t="s">
        <v>132</v>
      </c>
      <c r="B17108" t="s">
        <v>128</v>
      </c>
      <c r="C17108">
        <v>2026</v>
      </c>
      <c r="D17108" t="s">
        <v>121</v>
      </c>
      <c r="E17108" t="s">
        <v>1067</v>
      </c>
      <c r="F17108" t="s">
        <v>1068</v>
      </c>
      <c r="G17108" t="s">
        <v>54</v>
      </c>
      <c r="H17108" t="s">
        <v>1278</v>
      </c>
      <c r="I17108" t="s">
        <v>395</v>
      </c>
      <c r="J17108" s="178">
        <v>294374</v>
      </c>
    </row>
    <row r="17109" spans="1:10" x14ac:dyDescent="0.25">
      <c r="A17109" t="s">
        <v>132</v>
      </c>
      <c r="B17109" t="s">
        <v>128</v>
      </c>
      <c r="C17109">
        <v>2026</v>
      </c>
      <c r="D17109" t="s">
        <v>121</v>
      </c>
      <c r="E17109" t="s">
        <v>1067</v>
      </c>
      <c r="F17109" t="s">
        <v>1068</v>
      </c>
      <c r="G17109" t="s">
        <v>54</v>
      </c>
      <c r="H17109" t="s">
        <v>1278</v>
      </c>
      <c r="I17109" t="s">
        <v>556</v>
      </c>
      <c r="J17109" s="178">
        <v>248556</v>
      </c>
    </row>
    <row r="17110" spans="1:10" x14ac:dyDescent="0.25">
      <c r="A17110" t="s">
        <v>132</v>
      </c>
      <c r="B17110" t="s">
        <v>128</v>
      </c>
      <c r="C17110">
        <v>2026</v>
      </c>
      <c r="D17110" t="s">
        <v>121</v>
      </c>
      <c r="E17110" t="s">
        <v>1067</v>
      </c>
      <c r="F17110" t="s">
        <v>1068</v>
      </c>
      <c r="G17110" t="s">
        <v>54</v>
      </c>
      <c r="H17110" t="s">
        <v>1279</v>
      </c>
      <c r="I17110" t="s">
        <v>855</v>
      </c>
      <c r="J17110" s="178">
        <v>145833</v>
      </c>
    </row>
    <row r="17111" spans="1:10" x14ac:dyDescent="0.25">
      <c r="A17111" t="s">
        <v>132</v>
      </c>
      <c r="B17111" t="s">
        <v>128</v>
      </c>
      <c r="C17111">
        <v>2026</v>
      </c>
      <c r="D17111" t="s">
        <v>121</v>
      </c>
      <c r="E17111" t="s">
        <v>1067</v>
      </c>
      <c r="F17111" t="s">
        <v>1068</v>
      </c>
      <c r="G17111" t="s">
        <v>54</v>
      </c>
      <c r="H17111" t="s">
        <v>1279</v>
      </c>
      <c r="I17111" t="s">
        <v>395</v>
      </c>
      <c r="J17111" s="178">
        <v>63227</v>
      </c>
    </row>
    <row r="17112" spans="1:10" x14ac:dyDescent="0.25">
      <c r="A17112" t="s">
        <v>132</v>
      </c>
      <c r="B17112" t="s">
        <v>128</v>
      </c>
      <c r="C17112">
        <v>2026</v>
      </c>
      <c r="D17112" t="s">
        <v>121</v>
      </c>
      <c r="E17112" t="s">
        <v>1067</v>
      </c>
      <c r="F17112" t="s">
        <v>1068</v>
      </c>
      <c r="G17112" t="s">
        <v>54</v>
      </c>
      <c r="H17112" t="s">
        <v>1279</v>
      </c>
      <c r="I17112" t="s">
        <v>556</v>
      </c>
      <c r="J17112" s="178">
        <v>116667</v>
      </c>
    </row>
    <row r="17113" spans="1:10" x14ac:dyDescent="0.25">
      <c r="A17113" t="s">
        <v>132</v>
      </c>
      <c r="B17113" t="s">
        <v>128</v>
      </c>
      <c r="C17113">
        <v>2026</v>
      </c>
      <c r="D17113" t="s">
        <v>121</v>
      </c>
      <c r="E17113" t="s">
        <v>1067</v>
      </c>
      <c r="F17113" t="s">
        <v>1068</v>
      </c>
      <c r="G17113" t="s">
        <v>54</v>
      </c>
      <c r="H17113" t="s">
        <v>1279</v>
      </c>
      <c r="I17113" t="s">
        <v>824</v>
      </c>
      <c r="J17113" s="178">
        <v>833333</v>
      </c>
    </row>
    <row r="17114" spans="1:10" x14ac:dyDescent="0.25">
      <c r="A17114" t="s">
        <v>132</v>
      </c>
      <c r="B17114" t="s">
        <v>128</v>
      </c>
      <c r="C17114">
        <v>2026</v>
      </c>
      <c r="D17114" t="s">
        <v>121</v>
      </c>
      <c r="E17114" t="s">
        <v>1067</v>
      </c>
      <c r="F17114" t="s">
        <v>1068</v>
      </c>
      <c r="G17114" t="s">
        <v>54</v>
      </c>
      <c r="H17114" t="s">
        <v>1280</v>
      </c>
      <c r="I17114" t="s">
        <v>395</v>
      </c>
      <c r="J17114" s="178">
        <v>215882</v>
      </c>
    </row>
    <row r="17115" spans="1:10" x14ac:dyDescent="0.25">
      <c r="A17115" t="s">
        <v>132</v>
      </c>
      <c r="B17115" t="s">
        <v>128</v>
      </c>
      <c r="C17115">
        <v>2026</v>
      </c>
      <c r="D17115" t="s">
        <v>121</v>
      </c>
      <c r="E17115" t="s">
        <v>1067</v>
      </c>
      <c r="F17115" t="s">
        <v>1068</v>
      </c>
      <c r="G17115" t="s">
        <v>54</v>
      </c>
      <c r="H17115" t="s">
        <v>1281</v>
      </c>
      <c r="I17115" t="s">
        <v>556</v>
      </c>
      <c r="J17115" s="178">
        <v>146667</v>
      </c>
    </row>
    <row r="17116" spans="1:10" x14ac:dyDescent="0.25">
      <c r="A17116" t="s">
        <v>132</v>
      </c>
      <c r="B17116" t="s">
        <v>128</v>
      </c>
      <c r="C17116">
        <v>2026</v>
      </c>
      <c r="D17116" t="s">
        <v>121</v>
      </c>
      <c r="E17116" t="s">
        <v>1067</v>
      </c>
      <c r="F17116" t="s">
        <v>1068</v>
      </c>
      <c r="G17116" t="s">
        <v>54</v>
      </c>
      <c r="H17116" t="s">
        <v>1281</v>
      </c>
      <c r="I17116" t="s">
        <v>824</v>
      </c>
      <c r="J17116" s="178">
        <v>10000000</v>
      </c>
    </row>
    <row r="17117" spans="1:10" x14ac:dyDescent="0.25">
      <c r="A17117" t="s">
        <v>132</v>
      </c>
      <c r="B17117" t="s">
        <v>128</v>
      </c>
      <c r="C17117">
        <v>2026</v>
      </c>
      <c r="D17117" t="s">
        <v>121</v>
      </c>
      <c r="E17117" t="s">
        <v>1067</v>
      </c>
      <c r="F17117" t="s">
        <v>1068</v>
      </c>
      <c r="G17117" t="s">
        <v>54</v>
      </c>
      <c r="H17117" t="s">
        <v>195</v>
      </c>
      <c r="I17117" t="s">
        <v>1282</v>
      </c>
      <c r="J17117" s="178">
        <v>71428.5</v>
      </c>
    </row>
    <row r="17118" spans="1:10" x14ac:dyDescent="0.25">
      <c r="A17118" t="s">
        <v>132</v>
      </c>
      <c r="B17118" t="s">
        <v>128</v>
      </c>
      <c r="C17118">
        <v>2026</v>
      </c>
      <c r="D17118" t="s">
        <v>121</v>
      </c>
      <c r="E17118" t="s">
        <v>1067</v>
      </c>
      <c r="F17118" t="s">
        <v>1068</v>
      </c>
      <c r="G17118" t="s">
        <v>54</v>
      </c>
      <c r="H17118" t="s">
        <v>1283</v>
      </c>
      <c r="I17118" t="s">
        <v>559</v>
      </c>
      <c r="J17118" s="178">
        <v>100196</v>
      </c>
    </row>
    <row r="17119" spans="1:10" x14ac:dyDescent="0.25">
      <c r="A17119" t="s">
        <v>132</v>
      </c>
      <c r="B17119" t="s">
        <v>128</v>
      </c>
      <c r="C17119">
        <v>2026</v>
      </c>
      <c r="D17119" t="s">
        <v>121</v>
      </c>
      <c r="E17119" t="s">
        <v>1067</v>
      </c>
      <c r="F17119" t="s">
        <v>1068</v>
      </c>
      <c r="G17119" t="s">
        <v>54</v>
      </c>
      <c r="H17119" t="s">
        <v>513</v>
      </c>
      <c r="I17119" t="s">
        <v>581</v>
      </c>
      <c r="J17119" s="178">
        <v>169927</v>
      </c>
    </row>
    <row r="17120" spans="1:10" x14ac:dyDescent="0.25">
      <c r="A17120" t="s">
        <v>132</v>
      </c>
      <c r="B17120" t="s">
        <v>128</v>
      </c>
      <c r="C17120">
        <v>2026</v>
      </c>
      <c r="D17120" t="s">
        <v>121</v>
      </c>
      <c r="E17120" t="s">
        <v>1067</v>
      </c>
      <c r="F17120" t="s">
        <v>1068</v>
      </c>
      <c r="G17120" t="s">
        <v>54</v>
      </c>
      <c r="H17120" t="s">
        <v>513</v>
      </c>
      <c r="I17120" t="s">
        <v>514</v>
      </c>
      <c r="J17120" s="178">
        <v>11133</v>
      </c>
    </row>
    <row r="17121" spans="1:10" x14ac:dyDescent="0.25">
      <c r="A17121" t="s">
        <v>132</v>
      </c>
      <c r="B17121" t="s">
        <v>128</v>
      </c>
      <c r="C17121">
        <v>2026</v>
      </c>
      <c r="D17121" t="s">
        <v>121</v>
      </c>
      <c r="E17121" t="s">
        <v>1067</v>
      </c>
      <c r="F17121" t="s">
        <v>1068</v>
      </c>
      <c r="G17121" t="s">
        <v>54</v>
      </c>
      <c r="H17121" t="s">
        <v>513</v>
      </c>
      <c r="I17121" t="s">
        <v>675</v>
      </c>
      <c r="J17121" s="178">
        <v>70067</v>
      </c>
    </row>
    <row r="17122" spans="1:10" x14ac:dyDescent="0.25">
      <c r="A17122" t="s">
        <v>132</v>
      </c>
      <c r="B17122" t="s">
        <v>128</v>
      </c>
      <c r="C17122">
        <v>2026</v>
      </c>
      <c r="D17122" t="s">
        <v>121</v>
      </c>
      <c r="E17122" t="s">
        <v>1067</v>
      </c>
      <c r="F17122" t="s">
        <v>1068</v>
      </c>
      <c r="G17122" t="s">
        <v>54</v>
      </c>
      <c r="H17122" t="s">
        <v>1284</v>
      </c>
      <c r="I17122" t="s">
        <v>398</v>
      </c>
      <c r="J17122" s="178">
        <v>2016000</v>
      </c>
    </row>
    <row r="17123" spans="1:10" x14ac:dyDescent="0.25">
      <c r="A17123" t="s">
        <v>132</v>
      </c>
      <c r="B17123" t="s">
        <v>128</v>
      </c>
      <c r="C17123">
        <v>2026</v>
      </c>
      <c r="D17123" t="s">
        <v>121</v>
      </c>
      <c r="E17123" t="s">
        <v>1067</v>
      </c>
      <c r="F17123" t="s">
        <v>1068</v>
      </c>
      <c r="G17123" t="s">
        <v>54</v>
      </c>
      <c r="H17123" t="s">
        <v>1285</v>
      </c>
      <c r="I17123" t="s">
        <v>399</v>
      </c>
      <c r="J17123" s="178">
        <v>952200</v>
      </c>
    </row>
    <row r="17124" spans="1:10" x14ac:dyDescent="0.25">
      <c r="A17124" t="s">
        <v>132</v>
      </c>
      <c r="B17124" t="s">
        <v>128</v>
      </c>
      <c r="C17124">
        <v>2026</v>
      </c>
      <c r="D17124" t="s">
        <v>121</v>
      </c>
      <c r="E17124" t="s">
        <v>1067</v>
      </c>
      <c r="F17124" t="s">
        <v>1068</v>
      </c>
      <c r="G17124" t="s">
        <v>54</v>
      </c>
      <c r="H17124" t="s">
        <v>294</v>
      </c>
      <c r="I17124" t="s">
        <v>975</v>
      </c>
      <c r="J17124" s="178">
        <v>899000</v>
      </c>
    </row>
    <row r="17125" spans="1:10" x14ac:dyDescent="0.25">
      <c r="A17125" t="s">
        <v>132</v>
      </c>
      <c r="B17125" t="s">
        <v>128</v>
      </c>
      <c r="C17125">
        <v>2026</v>
      </c>
      <c r="D17125" t="s">
        <v>121</v>
      </c>
      <c r="E17125" t="s">
        <v>1067</v>
      </c>
      <c r="F17125" t="s">
        <v>1068</v>
      </c>
      <c r="G17125" t="s">
        <v>54</v>
      </c>
      <c r="H17125" t="s">
        <v>523</v>
      </c>
      <c r="I17125" t="s">
        <v>1286</v>
      </c>
      <c r="J17125" s="178">
        <v>1145833</v>
      </c>
    </row>
    <row r="17126" spans="1:10" x14ac:dyDescent="0.25">
      <c r="A17126" t="s">
        <v>132</v>
      </c>
      <c r="B17126" t="s">
        <v>128</v>
      </c>
      <c r="C17126">
        <v>2026</v>
      </c>
      <c r="D17126" t="s">
        <v>121</v>
      </c>
      <c r="E17126" t="s">
        <v>1067</v>
      </c>
      <c r="F17126" t="s">
        <v>1068</v>
      </c>
      <c r="G17126" t="s">
        <v>118</v>
      </c>
      <c r="H17126" t="s">
        <v>295</v>
      </c>
      <c r="I17126" t="s">
        <v>819</v>
      </c>
      <c r="J17126" s="178">
        <v>2135250</v>
      </c>
    </row>
    <row r="17127" spans="1:10" x14ac:dyDescent="0.25">
      <c r="A17127" t="s">
        <v>132</v>
      </c>
      <c r="B17127" t="s">
        <v>128</v>
      </c>
      <c r="C17127">
        <v>2026</v>
      </c>
      <c r="D17127" t="s">
        <v>121</v>
      </c>
      <c r="E17127" t="s">
        <v>1067</v>
      </c>
      <c r="F17127" t="s">
        <v>1068</v>
      </c>
      <c r="G17127" t="s">
        <v>118</v>
      </c>
      <c r="H17127" t="s">
        <v>1287</v>
      </c>
      <c r="I17127" t="s">
        <v>655</v>
      </c>
      <c r="J17127" s="178">
        <v>3558750</v>
      </c>
    </row>
    <row r="17128" spans="1:10" x14ac:dyDescent="0.25">
      <c r="A17128" t="s">
        <v>132</v>
      </c>
      <c r="B17128" t="s">
        <v>128</v>
      </c>
      <c r="C17128">
        <v>2026</v>
      </c>
      <c r="D17128" t="s">
        <v>121</v>
      </c>
      <c r="E17128" t="s">
        <v>1067</v>
      </c>
      <c r="F17128" t="s">
        <v>1068</v>
      </c>
      <c r="G17128" t="s">
        <v>109</v>
      </c>
      <c r="H17128" t="s">
        <v>208</v>
      </c>
      <c r="I17128" t="s">
        <v>465</v>
      </c>
      <c r="J17128" s="178">
        <v>891.5</v>
      </c>
    </row>
    <row r="17129" spans="1:10" x14ac:dyDescent="0.25">
      <c r="A17129" t="s">
        <v>132</v>
      </c>
      <c r="B17129" t="s">
        <v>128</v>
      </c>
      <c r="C17129">
        <v>2026</v>
      </c>
      <c r="D17129" t="s">
        <v>121</v>
      </c>
      <c r="E17129" t="s">
        <v>1067</v>
      </c>
      <c r="F17129" t="s">
        <v>1068</v>
      </c>
      <c r="G17129" t="s">
        <v>109</v>
      </c>
      <c r="H17129" t="s">
        <v>208</v>
      </c>
      <c r="I17129" t="s">
        <v>717</v>
      </c>
      <c r="J17129" s="178">
        <v>28474</v>
      </c>
    </row>
    <row r="17130" spans="1:10" x14ac:dyDescent="0.25">
      <c r="A17130" t="s">
        <v>132</v>
      </c>
      <c r="B17130" t="s">
        <v>128</v>
      </c>
      <c r="C17130">
        <v>2026</v>
      </c>
      <c r="D17130" t="s">
        <v>121</v>
      </c>
      <c r="E17130" t="s">
        <v>1067</v>
      </c>
      <c r="F17130" t="s">
        <v>1068</v>
      </c>
      <c r="G17130" t="s">
        <v>109</v>
      </c>
      <c r="H17130" t="s">
        <v>208</v>
      </c>
      <c r="I17130" t="s">
        <v>1069</v>
      </c>
      <c r="J17130" s="178">
        <v>6859.26</v>
      </c>
    </row>
    <row r="17131" spans="1:10" x14ac:dyDescent="0.25">
      <c r="A17131" t="s">
        <v>132</v>
      </c>
      <c r="B17131" t="s">
        <v>128</v>
      </c>
      <c r="C17131">
        <v>2026</v>
      </c>
      <c r="D17131" t="s">
        <v>121</v>
      </c>
      <c r="E17131" t="s">
        <v>1067</v>
      </c>
      <c r="F17131" t="s">
        <v>1068</v>
      </c>
      <c r="G17131" t="s">
        <v>109</v>
      </c>
      <c r="H17131" t="s">
        <v>208</v>
      </c>
      <c r="I17131" t="s">
        <v>1070</v>
      </c>
      <c r="J17131" s="178">
        <v>2325.92</v>
      </c>
    </row>
    <row r="17132" spans="1:10" x14ac:dyDescent="0.25">
      <c r="A17132" t="s">
        <v>132</v>
      </c>
      <c r="B17132" t="s">
        <v>128</v>
      </c>
      <c r="C17132">
        <v>2026</v>
      </c>
      <c r="D17132" t="s">
        <v>121</v>
      </c>
      <c r="E17132" t="s">
        <v>1067</v>
      </c>
      <c r="F17132" t="s">
        <v>1068</v>
      </c>
      <c r="G17132" t="s">
        <v>109</v>
      </c>
      <c r="H17132" t="s">
        <v>208</v>
      </c>
      <c r="I17132" t="s">
        <v>1071</v>
      </c>
      <c r="J17132" s="178">
        <v>128985.18</v>
      </c>
    </row>
    <row r="17133" spans="1:10" x14ac:dyDescent="0.25">
      <c r="A17133" t="s">
        <v>132</v>
      </c>
      <c r="B17133" t="s">
        <v>128</v>
      </c>
      <c r="C17133">
        <v>2026</v>
      </c>
      <c r="D17133" t="s">
        <v>121</v>
      </c>
      <c r="E17133" t="s">
        <v>1067</v>
      </c>
      <c r="F17133" t="s">
        <v>1068</v>
      </c>
      <c r="G17133" t="s">
        <v>109</v>
      </c>
      <c r="H17133" t="s">
        <v>208</v>
      </c>
      <c r="I17133" t="s">
        <v>567</v>
      </c>
      <c r="J17133" s="178">
        <v>17941</v>
      </c>
    </row>
    <row r="17134" spans="1:10" x14ac:dyDescent="0.25">
      <c r="A17134" t="s">
        <v>132</v>
      </c>
      <c r="B17134" t="s">
        <v>128</v>
      </c>
      <c r="C17134">
        <v>2026</v>
      </c>
      <c r="D17134" t="s">
        <v>121</v>
      </c>
      <c r="E17134" t="s">
        <v>1067</v>
      </c>
      <c r="F17134" t="s">
        <v>1068</v>
      </c>
      <c r="G17134" t="s">
        <v>109</v>
      </c>
      <c r="H17134" t="s">
        <v>208</v>
      </c>
      <c r="I17134" t="s">
        <v>580</v>
      </c>
      <c r="J17134" s="178">
        <v>4135.29</v>
      </c>
    </row>
    <row r="17135" spans="1:10" x14ac:dyDescent="0.25">
      <c r="A17135" t="s">
        <v>132</v>
      </c>
      <c r="B17135" t="s">
        <v>128</v>
      </c>
      <c r="C17135">
        <v>2026</v>
      </c>
      <c r="D17135" t="s">
        <v>121</v>
      </c>
      <c r="E17135" t="s">
        <v>1067</v>
      </c>
      <c r="F17135" t="s">
        <v>1068</v>
      </c>
      <c r="G17135" t="s">
        <v>109</v>
      </c>
      <c r="H17135" t="s">
        <v>208</v>
      </c>
      <c r="I17135" t="s">
        <v>425</v>
      </c>
      <c r="J17135" s="178">
        <v>19336.57</v>
      </c>
    </row>
    <row r="17136" spans="1:10" x14ac:dyDescent="0.25">
      <c r="A17136" t="s">
        <v>132</v>
      </c>
      <c r="B17136" t="s">
        <v>128</v>
      </c>
      <c r="C17136">
        <v>2026</v>
      </c>
      <c r="D17136" t="s">
        <v>121</v>
      </c>
      <c r="E17136" t="s">
        <v>1067</v>
      </c>
      <c r="F17136" t="s">
        <v>1068</v>
      </c>
      <c r="G17136" t="s">
        <v>109</v>
      </c>
      <c r="H17136" t="s">
        <v>208</v>
      </c>
      <c r="I17136" t="s">
        <v>518</v>
      </c>
      <c r="J17136" s="178">
        <v>1481.52</v>
      </c>
    </row>
    <row r="17137" spans="1:10" x14ac:dyDescent="0.25">
      <c r="A17137" t="s">
        <v>132</v>
      </c>
      <c r="B17137" t="s">
        <v>128</v>
      </c>
      <c r="C17137">
        <v>2026</v>
      </c>
      <c r="D17137" t="s">
        <v>121</v>
      </c>
      <c r="E17137" t="s">
        <v>1067</v>
      </c>
      <c r="F17137" t="s">
        <v>1068</v>
      </c>
      <c r="G17137" t="s">
        <v>109</v>
      </c>
      <c r="H17137" t="s">
        <v>208</v>
      </c>
      <c r="I17137" t="s">
        <v>1072</v>
      </c>
      <c r="J17137" s="178">
        <v>1641.88</v>
      </c>
    </row>
    <row r="17138" spans="1:10" x14ac:dyDescent="0.25">
      <c r="A17138" t="s">
        <v>132</v>
      </c>
      <c r="B17138" t="s">
        <v>128</v>
      </c>
      <c r="C17138">
        <v>2026</v>
      </c>
      <c r="D17138" t="s">
        <v>121</v>
      </c>
      <c r="E17138" t="s">
        <v>1067</v>
      </c>
      <c r="F17138" t="s">
        <v>1068</v>
      </c>
      <c r="G17138" t="s">
        <v>109</v>
      </c>
      <c r="H17138" t="s">
        <v>208</v>
      </c>
      <c r="I17138" t="s">
        <v>1028</v>
      </c>
      <c r="J17138" s="178">
        <v>9584</v>
      </c>
    </row>
    <row r="17139" spans="1:10" x14ac:dyDescent="0.25">
      <c r="A17139" t="s">
        <v>132</v>
      </c>
      <c r="B17139" t="s">
        <v>128</v>
      </c>
      <c r="C17139">
        <v>2026</v>
      </c>
      <c r="D17139" t="s">
        <v>121</v>
      </c>
      <c r="E17139" t="s">
        <v>1067</v>
      </c>
      <c r="F17139" t="s">
        <v>1068</v>
      </c>
      <c r="G17139" t="s">
        <v>109</v>
      </c>
      <c r="H17139" t="s">
        <v>208</v>
      </c>
      <c r="I17139" t="s">
        <v>857</v>
      </c>
      <c r="J17139" s="178">
        <v>18392.580000000002</v>
      </c>
    </row>
    <row r="17140" spans="1:10" x14ac:dyDescent="0.25">
      <c r="A17140" t="s">
        <v>132</v>
      </c>
      <c r="B17140" t="s">
        <v>128</v>
      </c>
      <c r="C17140">
        <v>2026</v>
      </c>
      <c r="D17140" t="s">
        <v>121</v>
      </c>
      <c r="E17140" t="s">
        <v>1067</v>
      </c>
      <c r="F17140" t="s">
        <v>1068</v>
      </c>
      <c r="G17140" t="s">
        <v>109</v>
      </c>
      <c r="H17140" t="s">
        <v>208</v>
      </c>
      <c r="I17140" t="s">
        <v>1044</v>
      </c>
      <c r="J17140" s="178">
        <v>3400.32</v>
      </c>
    </row>
    <row r="17141" spans="1:10" x14ac:dyDescent="0.25">
      <c r="A17141" t="s">
        <v>132</v>
      </c>
      <c r="B17141" t="s">
        <v>128</v>
      </c>
      <c r="C17141">
        <v>2026</v>
      </c>
      <c r="D17141" t="s">
        <v>121</v>
      </c>
      <c r="E17141" t="s">
        <v>1067</v>
      </c>
      <c r="F17141" t="s">
        <v>1068</v>
      </c>
      <c r="G17141" t="s">
        <v>109</v>
      </c>
      <c r="H17141" t="s">
        <v>208</v>
      </c>
      <c r="I17141" t="s">
        <v>981</v>
      </c>
      <c r="J17141" s="178">
        <v>1015</v>
      </c>
    </row>
    <row r="17142" spans="1:10" x14ac:dyDescent="0.25">
      <c r="A17142" t="s">
        <v>132</v>
      </c>
      <c r="B17142" t="s">
        <v>128</v>
      </c>
      <c r="C17142">
        <v>2026</v>
      </c>
      <c r="D17142" t="s">
        <v>121</v>
      </c>
      <c r="E17142" t="s">
        <v>1067</v>
      </c>
      <c r="F17142" t="s">
        <v>1068</v>
      </c>
      <c r="G17142" t="s">
        <v>109</v>
      </c>
      <c r="H17142" t="s">
        <v>208</v>
      </c>
      <c r="I17142" t="s">
        <v>606</v>
      </c>
      <c r="J17142" s="178">
        <v>2170.37</v>
      </c>
    </row>
    <row r="17143" spans="1:10" x14ac:dyDescent="0.25">
      <c r="A17143" t="s">
        <v>132</v>
      </c>
      <c r="B17143" t="s">
        <v>128</v>
      </c>
      <c r="C17143">
        <v>2026</v>
      </c>
      <c r="D17143" t="s">
        <v>121</v>
      </c>
      <c r="E17143" t="s">
        <v>1067</v>
      </c>
      <c r="F17143" t="s">
        <v>1068</v>
      </c>
      <c r="G17143" t="s">
        <v>109</v>
      </c>
      <c r="H17143" t="s">
        <v>208</v>
      </c>
      <c r="I17143" t="s">
        <v>1073</v>
      </c>
      <c r="J17143" s="178">
        <v>1844.44</v>
      </c>
    </row>
    <row r="17144" spans="1:10" x14ac:dyDescent="0.25">
      <c r="A17144" t="s">
        <v>132</v>
      </c>
      <c r="B17144" t="s">
        <v>128</v>
      </c>
      <c r="C17144">
        <v>2026</v>
      </c>
      <c r="D17144" t="s">
        <v>121</v>
      </c>
      <c r="E17144" t="s">
        <v>1067</v>
      </c>
      <c r="F17144" t="s">
        <v>1068</v>
      </c>
      <c r="G17144" t="s">
        <v>109</v>
      </c>
      <c r="H17144" t="s">
        <v>108</v>
      </c>
      <c r="I17144" t="s">
        <v>614</v>
      </c>
      <c r="J17144" s="178">
        <v>233500</v>
      </c>
    </row>
    <row r="17145" spans="1:10" x14ac:dyDescent="0.25">
      <c r="A17145" t="s">
        <v>132</v>
      </c>
      <c r="B17145" t="s">
        <v>128</v>
      </c>
      <c r="C17145">
        <v>2026</v>
      </c>
      <c r="D17145" t="s">
        <v>121</v>
      </c>
      <c r="E17145" t="s">
        <v>1067</v>
      </c>
      <c r="F17145" t="s">
        <v>1068</v>
      </c>
      <c r="G17145" t="s">
        <v>109</v>
      </c>
      <c r="H17145" t="s">
        <v>108</v>
      </c>
      <c r="I17145" t="s">
        <v>425</v>
      </c>
      <c r="J17145" s="178">
        <v>1656.26</v>
      </c>
    </row>
    <row r="17146" spans="1:10" x14ac:dyDescent="0.25">
      <c r="A17146" t="s">
        <v>132</v>
      </c>
      <c r="B17146" t="s">
        <v>128</v>
      </c>
      <c r="C17146">
        <v>2026</v>
      </c>
      <c r="D17146" t="s">
        <v>121</v>
      </c>
      <c r="E17146" t="s">
        <v>1067</v>
      </c>
      <c r="F17146" t="s">
        <v>1068</v>
      </c>
      <c r="G17146" t="s">
        <v>109</v>
      </c>
      <c r="H17146" t="s">
        <v>108</v>
      </c>
      <c r="I17146" t="s">
        <v>1288</v>
      </c>
      <c r="J17146" s="178">
        <v>9725</v>
      </c>
    </row>
    <row r="17147" spans="1:10" x14ac:dyDescent="0.25">
      <c r="A17147" t="s">
        <v>132</v>
      </c>
      <c r="B17147" t="s">
        <v>128</v>
      </c>
      <c r="C17147">
        <v>2026</v>
      </c>
      <c r="D17147" t="s">
        <v>121</v>
      </c>
      <c r="E17147" t="s">
        <v>1067</v>
      </c>
      <c r="F17147" t="s">
        <v>1068</v>
      </c>
      <c r="G17147" t="s">
        <v>109</v>
      </c>
      <c r="H17147" t="s">
        <v>108</v>
      </c>
      <c r="I17147" t="s">
        <v>1044</v>
      </c>
      <c r="J17147" s="178">
        <v>27675.200000000001</v>
      </c>
    </row>
    <row r="17148" spans="1:10" x14ac:dyDescent="0.25">
      <c r="A17148" t="s">
        <v>132</v>
      </c>
      <c r="B17148" t="s">
        <v>128</v>
      </c>
      <c r="C17148">
        <v>2026</v>
      </c>
      <c r="D17148" t="s">
        <v>121</v>
      </c>
      <c r="E17148" t="s">
        <v>1067</v>
      </c>
      <c r="F17148" t="s">
        <v>1068</v>
      </c>
      <c r="G17148" t="s">
        <v>55</v>
      </c>
      <c r="H17148" t="s">
        <v>1289</v>
      </c>
      <c r="I17148" t="s">
        <v>615</v>
      </c>
      <c r="J17148" s="178">
        <v>150000</v>
      </c>
    </row>
    <row r="17149" spans="1:10" x14ac:dyDescent="0.25">
      <c r="A17149" t="s">
        <v>132</v>
      </c>
      <c r="B17149" t="s">
        <v>128</v>
      </c>
      <c r="C17149">
        <v>2026</v>
      </c>
      <c r="D17149" t="s">
        <v>121</v>
      </c>
      <c r="E17149" t="s">
        <v>1067</v>
      </c>
      <c r="F17149" t="s">
        <v>1068</v>
      </c>
      <c r="G17149" t="s">
        <v>55</v>
      </c>
      <c r="H17149" t="s">
        <v>1290</v>
      </c>
      <c r="I17149" t="s">
        <v>701</v>
      </c>
      <c r="J17149" s="178">
        <v>1221300</v>
      </c>
    </row>
    <row r="17150" spans="1:10" x14ac:dyDescent="0.25">
      <c r="A17150" t="s">
        <v>132</v>
      </c>
      <c r="B17150" t="s">
        <v>128</v>
      </c>
      <c r="C17150">
        <v>2026</v>
      </c>
      <c r="D17150" t="s">
        <v>121</v>
      </c>
      <c r="E17150" t="s">
        <v>1067</v>
      </c>
      <c r="F17150" t="s">
        <v>1068</v>
      </c>
      <c r="G17150" t="s">
        <v>611</v>
      </c>
      <c r="H17150" t="s">
        <v>612</v>
      </c>
      <c r="I17150" t="s">
        <v>613</v>
      </c>
      <c r="J17150" s="178">
        <v>50485</v>
      </c>
    </row>
    <row r="17151" spans="1:10" x14ac:dyDescent="0.25">
      <c r="A17151" t="s">
        <v>132</v>
      </c>
      <c r="B17151" t="s">
        <v>128</v>
      </c>
      <c r="C17151">
        <v>2026</v>
      </c>
      <c r="D17151" t="s">
        <v>121</v>
      </c>
      <c r="E17151" t="s">
        <v>1067</v>
      </c>
      <c r="F17151" t="s">
        <v>1068</v>
      </c>
      <c r="G17151" t="s">
        <v>47</v>
      </c>
      <c r="H17151" t="s">
        <v>1291</v>
      </c>
      <c r="I17151" t="s">
        <v>734</v>
      </c>
      <c r="J17151" s="178">
        <v>2243715</v>
      </c>
    </row>
    <row r="17152" spans="1:10" x14ac:dyDescent="0.25">
      <c r="A17152" t="s">
        <v>132</v>
      </c>
      <c r="B17152" t="s">
        <v>128</v>
      </c>
      <c r="C17152">
        <v>2026</v>
      </c>
      <c r="D17152" t="s">
        <v>121</v>
      </c>
      <c r="E17152" t="s">
        <v>1067</v>
      </c>
      <c r="F17152" t="s">
        <v>1068</v>
      </c>
      <c r="G17152" t="s">
        <v>47</v>
      </c>
      <c r="H17152" t="s">
        <v>1292</v>
      </c>
      <c r="I17152" t="s">
        <v>465</v>
      </c>
      <c r="J17152" s="178">
        <v>377202</v>
      </c>
    </row>
    <row r="17153" spans="1:10" x14ac:dyDescent="0.25">
      <c r="A17153" t="s">
        <v>132</v>
      </c>
      <c r="B17153" t="s">
        <v>128</v>
      </c>
      <c r="C17153">
        <v>2026</v>
      </c>
      <c r="D17153" t="s">
        <v>121</v>
      </c>
      <c r="E17153" t="s">
        <v>1067</v>
      </c>
      <c r="F17153" t="s">
        <v>1068</v>
      </c>
      <c r="G17153" t="s">
        <v>47</v>
      </c>
      <c r="H17153" t="s">
        <v>1293</v>
      </c>
      <c r="I17153" t="s">
        <v>817</v>
      </c>
      <c r="J17153" s="178">
        <v>217532</v>
      </c>
    </row>
    <row r="17154" spans="1:10" x14ac:dyDescent="0.25">
      <c r="A17154" t="s">
        <v>132</v>
      </c>
      <c r="B17154" t="s">
        <v>128</v>
      </c>
      <c r="C17154">
        <v>2026</v>
      </c>
      <c r="D17154" t="s">
        <v>121</v>
      </c>
      <c r="E17154" t="s">
        <v>1067</v>
      </c>
      <c r="F17154" t="s">
        <v>1068</v>
      </c>
      <c r="G17154" t="s">
        <v>47</v>
      </c>
      <c r="H17154" t="s">
        <v>1293</v>
      </c>
      <c r="I17154" t="s">
        <v>469</v>
      </c>
      <c r="J17154" s="178">
        <v>28500</v>
      </c>
    </row>
    <row r="17155" spans="1:10" x14ac:dyDescent="0.25">
      <c r="A17155" t="s">
        <v>132</v>
      </c>
      <c r="B17155" t="s">
        <v>128</v>
      </c>
      <c r="C17155">
        <v>2026</v>
      </c>
      <c r="D17155" t="s">
        <v>121</v>
      </c>
      <c r="E17155" t="s">
        <v>1067</v>
      </c>
      <c r="F17155" t="s">
        <v>1068</v>
      </c>
      <c r="G17155" t="s">
        <v>47</v>
      </c>
      <c r="H17155" t="s">
        <v>1293</v>
      </c>
      <c r="I17155" t="s">
        <v>674</v>
      </c>
      <c r="J17155" s="178">
        <v>110000</v>
      </c>
    </row>
    <row r="17156" spans="1:10" x14ac:dyDescent="0.25">
      <c r="A17156" t="s">
        <v>132</v>
      </c>
      <c r="B17156" t="s">
        <v>128</v>
      </c>
      <c r="C17156">
        <v>2026</v>
      </c>
      <c r="D17156" t="s">
        <v>121</v>
      </c>
      <c r="E17156" t="s">
        <v>1067</v>
      </c>
      <c r="F17156" t="s">
        <v>1068</v>
      </c>
      <c r="G17156" t="s">
        <v>47</v>
      </c>
      <c r="H17156" t="s">
        <v>1293</v>
      </c>
      <c r="I17156" t="s">
        <v>661</v>
      </c>
      <c r="J17156" s="178">
        <v>425000</v>
      </c>
    </row>
    <row r="17157" spans="1:10" x14ac:dyDescent="0.25">
      <c r="A17157" t="s">
        <v>132</v>
      </c>
      <c r="B17157" t="s">
        <v>128</v>
      </c>
      <c r="C17157">
        <v>2026</v>
      </c>
      <c r="D17157" t="s">
        <v>121</v>
      </c>
      <c r="E17157" t="s">
        <v>1067</v>
      </c>
      <c r="F17157" t="s">
        <v>1068</v>
      </c>
      <c r="G17157" t="s">
        <v>47</v>
      </c>
      <c r="H17157" t="s">
        <v>1293</v>
      </c>
      <c r="I17157" t="s">
        <v>556</v>
      </c>
      <c r="J17157" s="178">
        <v>14000</v>
      </c>
    </row>
    <row r="17158" spans="1:10" x14ac:dyDescent="0.25">
      <c r="A17158" t="s">
        <v>132</v>
      </c>
      <c r="B17158" t="s">
        <v>128</v>
      </c>
      <c r="C17158">
        <v>2026</v>
      </c>
      <c r="D17158" t="s">
        <v>121</v>
      </c>
      <c r="E17158" t="s">
        <v>1067</v>
      </c>
      <c r="F17158" t="s">
        <v>1068</v>
      </c>
      <c r="G17158" t="s">
        <v>47</v>
      </c>
      <c r="H17158" t="s">
        <v>1293</v>
      </c>
      <c r="I17158" t="s">
        <v>412</v>
      </c>
      <c r="J17158" s="178">
        <v>17550</v>
      </c>
    </row>
    <row r="17159" spans="1:10" x14ac:dyDescent="0.25">
      <c r="A17159" t="s">
        <v>132</v>
      </c>
      <c r="B17159" t="s">
        <v>128</v>
      </c>
      <c r="C17159">
        <v>2026</v>
      </c>
      <c r="D17159" t="s">
        <v>121</v>
      </c>
      <c r="E17159" t="s">
        <v>1067</v>
      </c>
      <c r="F17159" t="s">
        <v>1068</v>
      </c>
      <c r="G17159" t="s">
        <v>47</v>
      </c>
      <c r="H17159" t="s">
        <v>189</v>
      </c>
      <c r="I17159" t="s">
        <v>1030</v>
      </c>
      <c r="J17159" s="178">
        <v>500000</v>
      </c>
    </row>
    <row r="17160" spans="1:10" x14ac:dyDescent="0.25">
      <c r="A17160" t="s">
        <v>132</v>
      </c>
      <c r="B17160" t="s">
        <v>128</v>
      </c>
      <c r="C17160">
        <v>2026</v>
      </c>
      <c r="D17160" t="s">
        <v>121</v>
      </c>
      <c r="E17160" t="s">
        <v>1067</v>
      </c>
      <c r="F17160" t="s">
        <v>1068</v>
      </c>
      <c r="G17160" t="s">
        <v>47</v>
      </c>
      <c r="H17160" t="s">
        <v>189</v>
      </c>
      <c r="I17160" t="s">
        <v>848</v>
      </c>
      <c r="J17160" s="178">
        <v>7757000</v>
      </c>
    </row>
    <row r="17161" spans="1:10" x14ac:dyDescent="0.25">
      <c r="A17161" t="s">
        <v>132</v>
      </c>
      <c r="B17161" t="s">
        <v>128</v>
      </c>
      <c r="C17161">
        <v>2026</v>
      </c>
      <c r="D17161" t="s">
        <v>121</v>
      </c>
      <c r="E17161" t="s">
        <v>1067</v>
      </c>
      <c r="F17161" t="s">
        <v>1068</v>
      </c>
      <c r="G17161" t="s">
        <v>47</v>
      </c>
      <c r="H17161" t="s">
        <v>189</v>
      </c>
      <c r="I17161" t="s">
        <v>381</v>
      </c>
      <c r="J17161" s="178">
        <v>2120535</v>
      </c>
    </row>
    <row r="17162" spans="1:10" x14ac:dyDescent="0.25">
      <c r="A17162" t="s">
        <v>132</v>
      </c>
      <c r="B17162" t="s">
        <v>128</v>
      </c>
      <c r="C17162">
        <v>2026</v>
      </c>
      <c r="D17162" t="s">
        <v>121</v>
      </c>
      <c r="E17162" t="s">
        <v>1067</v>
      </c>
      <c r="F17162" t="s">
        <v>1068</v>
      </c>
      <c r="G17162" t="s">
        <v>47</v>
      </c>
      <c r="H17162" t="s">
        <v>189</v>
      </c>
      <c r="I17162" t="s">
        <v>382</v>
      </c>
      <c r="J17162" s="178">
        <v>1978751.89</v>
      </c>
    </row>
    <row r="17163" spans="1:10" x14ac:dyDescent="0.25">
      <c r="A17163" t="s">
        <v>132</v>
      </c>
      <c r="B17163" t="s">
        <v>128</v>
      </c>
      <c r="C17163">
        <v>2026</v>
      </c>
      <c r="D17163" t="s">
        <v>121</v>
      </c>
      <c r="E17163" t="s">
        <v>1067</v>
      </c>
      <c r="F17163" t="s">
        <v>1068</v>
      </c>
      <c r="G17163" t="s">
        <v>47</v>
      </c>
      <c r="H17163" t="s">
        <v>189</v>
      </c>
      <c r="I17163" t="s">
        <v>1074</v>
      </c>
      <c r="J17163" s="178">
        <v>3480000</v>
      </c>
    </row>
    <row r="17164" spans="1:10" x14ac:dyDescent="0.25">
      <c r="A17164" t="s">
        <v>132</v>
      </c>
      <c r="B17164" t="s">
        <v>128</v>
      </c>
      <c r="C17164">
        <v>2026</v>
      </c>
      <c r="D17164" t="s">
        <v>121</v>
      </c>
      <c r="E17164" t="s">
        <v>1067</v>
      </c>
      <c r="F17164" t="s">
        <v>1068</v>
      </c>
      <c r="G17164" t="s">
        <v>48</v>
      </c>
      <c r="H17164" t="s">
        <v>1294</v>
      </c>
      <c r="I17164" t="s">
        <v>477</v>
      </c>
      <c r="J17164" s="178">
        <v>12100</v>
      </c>
    </row>
    <row r="17165" spans="1:10" x14ac:dyDescent="0.25">
      <c r="A17165" t="s">
        <v>132</v>
      </c>
      <c r="B17165" t="s">
        <v>128</v>
      </c>
      <c r="C17165">
        <v>2026</v>
      </c>
      <c r="D17165" t="s">
        <v>121</v>
      </c>
      <c r="E17165" t="s">
        <v>1067</v>
      </c>
      <c r="F17165" t="s">
        <v>1068</v>
      </c>
      <c r="G17165" t="s">
        <v>253</v>
      </c>
      <c r="H17165" t="s">
        <v>1295</v>
      </c>
      <c r="I17165" t="s">
        <v>1010</v>
      </c>
      <c r="J17165" s="178">
        <v>18907.5</v>
      </c>
    </row>
    <row r="17166" spans="1:10" x14ac:dyDescent="0.25">
      <c r="A17166" t="s">
        <v>132</v>
      </c>
      <c r="B17166" t="s">
        <v>128</v>
      </c>
      <c r="C17166">
        <v>2026</v>
      </c>
      <c r="D17166" t="s">
        <v>121</v>
      </c>
      <c r="E17166" t="s">
        <v>1067</v>
      </c>
      <c r="F17166" t="s">
        <v>1068</v>
      </c>
      <c r="G17166" t="s">
        <v>253</v>
      </c>
      <c r="H17166" t="s">
        <v>1295</v>
      </c>
      <c r="I17166" t="s">
        <v>1296</v>
      </c>
      <c r="J17166" s="178">
        <v>179831.94</v>
      </c>
    </row>
    <row r="17167" spans="1:10" x14ac:dyDescent="0.25">
      <c r="A17167" t="s">
        <v>132</v>
      </c>
      <c r="B17167" t="s">
        <v>128</v>
      </c>
      <c r="C17167">
        <v>2026</v>
      </c>
      <c r="D17167" t="s">
        <v>121</v>
      </c>
      <c r="E17167" t="s">
        <v>1067</v>
      </c>
      <c r="F17167" t="s">
        <v>1068</v>
      </c>
      <c r="G17167" t="s">
        <v>253</v>
      </c>
      <c r="H17167" t="s">
        <v>1295</v>
      </c>
      <c r="I17167" t="s">
        <v>661</v>
      </c>
      <c r="J17167" s="178">
        <v>631000</v>
      </c>
    </row>
    <row r="17168" spans="1:10" x14ac:dyDescent="0.25">
      <c r="A17168" t="s">
        <v>132</v>
      </c>
      <c r="B17168" t="s">
        <v>128</v>
      </c>
      <c r="C17168">
        <v>2026</v>
      </c>
      <c r="D17168" t="s">
        <v>121</v>
      </c>
      <c r="E17168" t="s">
        <v>1067</v>
      </c>
      <c r="F17168" t="s">
        <v>1068</v>
      </c>
      <c r="G17168" t="s">
        <v>1328</v>
      </c>
      <c r="H17168" t="s">
        <v>1297</v>
      </c>
      <c r="I17168" t="s">
        <v>1298</v>
      </c>
      <c r="J17168" s="178">
        <v>205000</v>
      </c>
    </row>
    <row r="17169" spans="1:10" x14ac:dyDescent="0.25">
      <c r="A17169" t="s">
        <v>132</v>
      </c>
      <c r="B17169" t="s">
        <v>128</v>
      </c>
      <c r="C17169">
        <v>2026</v>
      </c>
      <c r="D17169" t="s">
        <v>121</v>
      </c>
      <c r="E17169" t="s">
        <v>1067</v>
      </c>
      <c r="F17169" t="s">
        <v>1068</v>
      </c>
      <c r="G17169" t="s">
        <v>1328</v>
      </c>
      <c r="H17169" t="s">
        <v>1297</v>
      </c>
      <c r="I17169" t="s">
        <v>1299</v>
      </c>
      <c r="J17169" s="178">
        <v>420000</v>
      </c>
    </row>
    <row r="17170" spans="1:10" x14ac:dyDescent="0.25">
      <c r="A17170" t="s">
        <v>132</v>
      </c>
      <c r="B17170" t="s">
        <v>128</v>
      </c>
      <c r="C17170">
        <v>2026</v>
      </c>
      <c r="D17170" t="s">
        <v>121</v>
      </c>
      <c r="E17170" t="s">
        <v>1067</v>
      </c>
      <c r="F17170" t="s">
        <v>1068</v>
      </c>
      <c r="G17170" t="s">
        <v>1328</v>
      </c>
      <c r="H17170" t="s">
        <v>1297</v>
      </c>
      <c r="I17170" t="s">
        <v>518</v>
      </c>
      <c r="J17170" s="178">
        <v>1194000</v>
      </c>
    </row>
    <row r="17171" spans="1:10" x14ac:dyDescent="0.25">
      <c r="A17171" t="s">
        <v>132</v>
      </c>
      <c r="B17171" t="s">
        <v>128</v>
      </c>
      <c r="C17171">
        <v>2026</v>
      </c>
      <c r="D17171" t="s">
        <v>121</v>
      </c>
      <c r="E17171" t="s">
        <v>1067</v>
      </c>
      <c r="F17171" t="s">
        <v>1068</v>
      </c>
      <c r="G17171" t="s">
        <v>1328</v>
      </c>
      <c r="H17171" t="s">
        <v>1300</v>
      </c>
      <c r="I17171" t="s">
        <v>614</v>
      </c>
      <c r="J17171" s="178">
        <v>2727700</v>
      </c>
    </row>
    <row r="17172" spans="1:10" x14ac:dyDescent="0.25">
      <c r="A17172" t="s">
        <v>132</v>
      </c>
      <c r="B17172" t="s">
        <v>128</v>
      </c>
      <c r="C17172">
        <v>2026</v>
      </c>
      <c r="D17172" t="s">
        <v>121</v>
      </c>
      <c r="E17172" t="s">
        <v>1067</v>
      </c>
      <c r="F17172" t="s">
        <v>1068</v>
      </c>
      <c r="G17172" t="s">
        <v>527</v>
      </c>
      <c r="H17172" t="s">
        <v>1075</v>
      </c>
      <c r="I17172" t="s">
        <v>526</v>
      </c>
      <c r="J17172" s="178">
        <v>57058.400000000001</v>
      </c>
    </row>
    <row r="17173" spans="1:10" x14ac:dyDescent="0.25">
      <c r="A17173" t="s">
        <v>132</v>
      </c>
      <c r="B17173" t="s">
        <v>128</v>
      </c>
      <c r="C17173">
        <v>2026</v>
      </c>
      <c r="D17173" t="s">
        <v>121</v>
      </c>
      <c r="E17173" t="s">
        <v>1067</v>
      </c>
      <c r="F17173" t="s">
        <v>1068</v>
      </c>
      <c r="G17173" t="s">
        <v>527</v>
      </c>
      <c r="H17173" t="s">
        <v>1301</v>
      </c>
      <c r="I17173" t="s">
        <v>526</v>
      </c>
      <c r="J17173" s="178">
        <v>254166.68</v>
      </c>
    </row>
    <row r="17174" spans="1:10" x14ac:dyDescent="0.25">
      <c r="A17174" t="s">
        <v>132</v>
      </c>
      <c r="B17174" t="s">
        <v>128</v>
      </c>
      <c r="C17174">
        <v>2026</v>
      </c>
      <c r="D17174" t="s">
        <v>121</v>
      </c>
      <c r="E17174" t="s">
        <v>1067</v>
      </c>
      <c r="F17174" t="s">
        <v>1068</v>
      </c>
      <c r="G17174" t="s">
        <v>272</v>
      </c>
      <c r="H17174" t="s">
        <v>1302</v>
      </c>
      <c r="I17174" t="s">
        <v>526</v>
      </c>
      <c r="J17174" s="178">
        <v>34613</v>
      </c>
    </row>
    <row r="17175" spans="1:10" x14ac:dyDescent="0.25">
      <c r="A17175" t="s">
        <v>132</v>
      </c>
      <c r="B17175" t="s">
        <v>128</v>
      </c>
      <c r="C17175">
        <v>2026</v>
      </c>
      <c r="D17175" t="s">
        <v>121</v>
      </c>
      <c r="E17175" t="s">
        <v>1067</v>
      </c>
      <c r="F17175" t="s">
        <v>1068</v>
      </c>
      <c r="G17175" t="s">
        <v>49</v>
      </c>
      <c r="H17175" t="s">
        <v>1303</v>
      </c>
      <c r="I17175" t="s">
        <v>615</v>
      </c>
      <c r="J17175" s="178">
        <v>1035768.05</v>
      </c>
    </row>
    <row r="17176" spans="1:10" x14ac:dyDescent="0.25">
      <c r="A17176" t="s">
        <v>132</v>
      </c>
      <c r="B17176" t="s">
        <v>128</v>
      </c>
      <c r="C17176">
        <v>2026</v>
      </c>
      <c r="D17176" t="s">
        <v>121</v>
      </c>
      <c r="E17176" t="s">
        <v>1067</v>
      </c>
      <c r="F17176" t="s">
        <v>1068</v>
      </c>
      <c r="G17176" t="s">
        <v>49</v>
      </c>
      <c r="H17176" t="s">
        <v>1303</v>
      </c>
      <c r="I17176" t="s">
        <v>505</v>
      </c>
      <c r="J17176" s="178">
        <v>387170</v>
      </c>
    </row>
    <row r="17177" spans="1:10" x14ac:dyDescent="0.25">
      <c r="A17177" t="s">
        <v>132</v>
      </c>
      <c r="B17177" t="s">
        <v>128</v>
      </c>
      <c r="C17177">
        <v>2026</v>
      </c>
      <c r="D17177" t="s">
        <v>121</v>
      </c>
      <c r="E17177" t="s">
        <v>1067</v>
      </c>
      <c r="F17177" t="s">
        <v>1068</v>
      </c>
      <c r="G17177" t="s">
        <v>49</v>
      </c>
      <c r="H17177" t="s">
        <v>1303</v>
      </c>
      <c r="I17177" t="s">
        <v>746</v>
      </c>
      <c r="J17177" s="178">
        <v>75151</v>
      </c>
    </row>
    <row r="17178" spans="1:10" x14ac:dyDescent="0.25">
      <c r="A17178" t="s">
        <v>132</v>
      </c>
      <c r="B17178" t="s">
        <v>128</v>
      </c>
      <c r="C17178">
        <v>2026</v>
      </c>
      <c r="D17178" t="s">
        <v>121</v>
      </c>
      <c r="E17178" t="s">
        <v>1067</v>
      </c>
      <c r="F17178" t="s">
        <v>1068</v>
      </c>
      <c r="G17178" t="s">
        <v>49</v>
      </c>
      <c r="H17178" t="s">
        <v>1303</v>
      </c>
      <c r="I17178" t="s">
        <v>388</v>
      </c>
      <c r="J17178" s="178">
        <v>238037</v>
      </c>
    </row>
    <row r="17179" spans="1:10" x14ac:dyDescent="0.25">
      <c r="A17179" t="s">
        <v>132</v>
      </c>
      <c r="B17179" t="s">
        <v>128</v>
      </c>
      <c r="C17179">
        <v>2026</v>
      </c>
      <c r="D17179" t="s">
        <v>121</v>
      </c>
      <c r="E17179" t="s">
        <v>1067</v>
      </c>
      <c r="F17179" t="s">
        <v>1068</v>
      </c>
      <c r="G17179" t="s">
        <v>49</v>
      </c>
      <c r="H17179" t="s">
        <v>1304</v>
      </c>
      <c r="I17179" t="s">
        <v>1305</v>
      </c>
      <c r="J17179" s="178">
        <v>600000</v>
      </c>
    </row>
    <row r="17180" spans="1:10" x14ac:dyDescent="0.25">
      <c r="A17180" t="s">
        <v>132</v>
      </c>
      <c r="B17180" t="s">
        <v>128</v>
      </c>
      <c r="C17180">
        <v>2026</v>
      </c>
      <c r="D17180" t="s">
        <v>121</v>
      </c>
      <c r="E17180" t="s">
        <v>1067</v>
      </c>
      <c r="F17180" t="s">
        <v>1068</v>
      </c>
      <c r="G17180" t="s">
        <v>49</v>
      </c>
      <c r="H17180" t="s">
        <v>1304</v>
      </c>
      <c r="I17180" t="s">
        <v>1044</v>
      </c>
      <c r="J17180" s="178">
        <v>181833</v>
      </c>
    </row>
    <row r="17181" spans="1:10" x14ac:dyDescent="0.25">
      <c r="A17181" t="s">
        <v>132</v>
      </c>
      <c r="B17181" t="s">
        <v>128</v>
      </c>
      <c r="C17181">
        <v>2026</v>
      </c>
      <c r="D17181" t="s">
        <v>121</v>
      </c>
      <c r="E17181" t="s">
        <v>1067</v>
      </c>
      <c r="F17181" t="s">
        <v>1068</v>
      </c>
      <c r="G17181" t="s">
        <v>49</v>
      </c>
      <c r="H17181" t="s">
        <v>1306</v>
      </c>
      <c r="I17181" t="s">
        <v>544</v>
      </c>
      <c r="J17181" s="178">
        <v>33711.49</v>
      </c>
    </row>
    <row r="17182" spans="1:10" x14ac:dyDescent="0.25">
      <c r="A17182" t="s">
        <v>132</v>
      </c>
      <c r="B17182" t="s">
        <v>128</v>
      </c>
      <c r="C17182">
        <v>2026</v>
      </c>
      <c r="D17182" t="s">
        <v>121</v>
      </c>
      <c r="E17182" t="s">
        <v>1067</v>
      </c>
      <c r="F17182" t="s">
        <v>1068</v>
      </c>
      <c r="G17182" t="s">
        <v>49</v>
      </c>
      <c r="H17182" t="s">
        <v>1307</v>
      </c>
      <c r="I17182" t="s">
        <v>617</v>
      </c>
      <c r="J17182" s="178">
        <v>120000</v>
      </c>
    </row>
    <row r="17183" spans="1:10" x14ac:dyDescent="0.25">
      <c r="A17183" t="s">
        <v>132</v>
      </c>
      <c r="B17183" t="s">
        <v>128</v>
      </c>
      <c r="C17183">
        <v>2026</v>
      </c>
      <c r="D17183" t="s">
        <v>121</v>
      </c>
      <c r="E17183" t="s">
        <v>1067</v>
      </c>
      <c r="F17183" t="s">
        <v>1068</v>
      </c>
      <c r="G17183" t="s">
        <v>49</v>
      </c>
      <c r="H17183" t="s">
        <v>1307</v>
      </c>
      <c r="I17183" t="s">
        <v>661</v>
      </c>
      <c r="J17183" s="178">
        <v>40000</v>
      </c>
    </row>
    <row r="17184" spans="1:10" x14ac:dyDescent="0.25">
      <c r="A17184" t="s">
        <v>132</v>
      </c>
      <c r="B17184" t="s">
        <v>128</v>
      </c>
      <c r="C17184">
        <v>2026</v>
      </c>
      <c r="D17184" t="s">
        <v>121</v>
      </c>
      <c r="E17184" t="s">
        <v>1067</v>
      </c>
      <c r="F17184" t="s">
        <v>1068</v>
      </c>
      <c r="G17184" t="s">
        <v>49</v>
      </c>
      <c r="H17184" t="s">
        <v>1308</v>
      </c>
      <c r="I17184" t="s">
        <v>717</v>
      </c>
      <c r="J17184" s="178">
        <v>394526</v>
      </c>
    </row>
    <row r="17185" spans="1:10" x14ac:dyDescent="0.25">
      <c r="A17185" t="s">
        <v>132</v>
      </c>
      <c r="B17185" t="s">
        <v>128</v>
      </c>
      <c r="C17185">
        <v>2026</v>
      </c>
      <c r="D17185" t="s">
        <v>121</v>
      </c>
      <c r="E17185" t="s">
        <v>1067</v>
      </c>
      <c r="F17185" t="s">
        <v>1068</v>
      </c>
      <c r="G17185" t="s">
        <v>49</v>
      </c>
      <c r="H17185" t="s">
        <v>1308</v>
      </c>
      <c r="I17185" t="s">
        <v>1069</v>
      </c>
      <c r="J17185" s="178">
        <v>85740.74</v>
      </c>
    </row>
    <row r="17186" spans="1:10" x14ac:dyDescent="0.25">
      <c r="A17186" t="s">
        <v>132</v>
      </c>
      <c r="B17186" t="s">
        <v>128</v>
      </c>
      <c r="C17186">
        <v>2026</v>
      </c>
      <c r="D17186" t="s">
        <v>121</v>
      </c>
      <c r="E17186" t="s">
        <v>1067</v>
      </c>
      <c r="F17186" t="s">
        <v>1068</v>
      </c>
      <c r="G17186" t="s">
        <v>49</v>
      </c>
      <c r="H17186" t="s">
        <v>1308</v>
      </c>
      <c r="I17186" t="s">
        <v>1070</v>
      </c>
      <c r="J17186" s="178">
        <v>29074.080000000002</v>
      </c>
    </row>
    <row r="17187" spans="1:10" x14ac:dyDescent="0.25">
      <c r="A17187" t="s">
        <v>132</v>
      </c>
      <c r="B17187" t="s">
        <v>128</v>
      </c>
      <c r="C17187">
        <v>2026</v>
      </c>
      <c r="D17187" t="s">
        <v>121</v>
      </c>
      <c r="E17187" t="s">
        <v>1067</v>
      </c>
      <c r="F17187" t="s">
        <v>1068</v>
      </c>
      <c r="G17187" t="s">
        <v>49</v>
      </c>
      <c r="H17187" t="s">
        <v>1308</v>
      </c>
      <c r="I17187" t="s">
        <v>1071</v>
      </c>
      <c r="J17187" s="178">
        <v>1860092.6</v>
      </c>
    </row>
    <row r="17188" spans="1:10" x14ac:dyDescent="0.25">
      <c r="A17188" t="s">
        <v>132</v>
      </c>
      <c r="B17188" t="s">
        <v>128</v>
      </c>
      <c r="C17188">
        <v>2026</v>
      </c>
      <c r="D17188" t="s">
        <v>121</v>
      </c>
      <c r="E17188" t="s">
        <v>1067</v>
      </c>
      <c r="F17188" t="s">
        <v>1068</v>
      </c>
      <c r="G17188" t="s">
        <v>49</v>
      </c>
      <c r="H17188" t="s">
        <v>1308</v>
      </c>
      <c r="I17188" t="s">
        <v>809</v>
      </c>
      <c r="J17188" s="178">
        <v>146000</v>
      </c>
    </row>
    <row r="17189" spans="1:10" x14ac:dyDescent="0.25">
      <c r="A17189" t="s">
        <v>132</v>
      </c>
      <c r="B17189" t="s">
        <v>128</v>
      </c>
      <c r="C17189">
        <v>2026</v>
      </c>
      <c r="D17189" t="s">
        <v>121</v>
      </c>
      <c r="E17189" t="s">
        <v>1067</v>
      </c>
      <c r="F17189" t="s">
        <v>1068</v>
      </c>
      <c r="G17189" t="s">
        <v>49</v>
      </c>
      <c r="H17189" t="s">
        <v>1308</v>
      </c>
      <c r="I17189" t="s">
        <v>1309</v>
      </c>
      <c r="J17189" s="178">
        <v>255000</v>
      </c>
    </row>
    <row r="17190" spans="1:10" x14ac:dyDescent="0.25">
      <c r="A17190" t="s">
        <v>132</v>
      </c>
      <c r="B17190" t="s">
        <v>128</v>
      </c>
      <c r="C17190">
        <v>2026</v>
      </c>
      <c r="D17190" t="s">
        <v>121</v>
      </c>
      <c r="E17190" t="s">
        <v>1067</v>
      </c>
      <c r="F17190" t="s">
        <v>1068</v>
      </c>
      <c r="G17190" t="s">
        <v>49</v>
      </c>
      <c r="H17190" t="s">
        <v>1308</v>
      </c>
      <c r="I17190" t="s">
        <v>567</v>
      </c>
      <c r="J17190" s="178">
        <v>287275</v>
      </c>
    </row>
    <row r="17191" spans="1:10" x14ac:dyDescent="0.25">
      <c r="A17191" t="s">
        <v>132</v>
      </c>
      <c r="B17191" t="s">
        <v>128</v>
      </c>
      <c r="C17191">
        <v>2026</v>
      </c>
      <c r="D17191" t="s">
        <v>121</v>
      </c>
      <c r="E17191" t="s">
        <v>1067</v>
      </c>
      <c r="F17191" t="s">
        <v>1068</v>
      </c>
      <c r="G17191" t="s">
        <v>49</v>
      </c>
      <c r="H17191" t="s">
        <v>1308</v>
      </c>
      <c r="I17191" t="s">
        <v>580</v>
      </c>
      <c r="J17191" s="178">
        <v>23914.71</v>
      </c>
    </row>
    <row r="17192" spans="1:10" x14ac:dyDescent="0.25">
      <c r="A17192" t="s">
        <v>132</v>
      </c>
      <c r="B17192" t="s">
        <v>128</v>
      </c>
      <c r="C17192">
        <v>2026</v>
      </c>
      <c r="D17192" t="s">
        <v>121</v>
      </c>
      <c r="E17192" t="s">
        <v>1067</v>
      </c>
      <c r="F17192" t="s">
        <v>1068</v>
      </c>
      <c r="G17192" t="s">
        <v>49</v>
      </c>
      <c r="H17192" t="s">
        <v>1308</v>
      </c>
      <c r="I17192" t="s">
        <v>425</v>
      </c>
      <c r="J17192" s="178">
        <v>264174</v>
      </c>
    </row>
    <row r="17193" spans="1:10" x14ac:dyDescent="0.25">
      <c r="A17193" t="s">
        <v>132</v>
      </c>
      <c r="B17193" t="s">
        <v>128</v>
      </c>
      <c r="C17193">
        <v>2026</v>
      </c>
      <c r="D17193" t="s">
        <v>121</v>
      </c>
      <c r="E17193" t="s">
        <v>1067</v>
      </c>
      <c r="F17193" t="s">
        <v>1068</v>
      </c>
      <c r="G17193" t="s">
        <v>49</v>
      </c>
      <c r="H17193" t="s">
        <v>1308</v>
      </c>
      <c r="I17193" t="s">
        <v>518</v>
      </c>
      <c r="J17193" s="178">
        <v>18519</v>
      </c>
    </row>
    <row r="17194" spans="1:10" x14ac:dyDescent="0.25">
      <c r="A17194" t="s">
        <v>132</v>
      </c>
      <c r="B17194" t="s">
        <v>128</v>
      </c>
      <c r="C17194">
        <v>2026</v>
      </c>
      <c r="D17194" t="s">
        <v>121</v>
      </c>
      <c r="E17194" t="s">
        <v>1067</v>
      </c>
      <c r="F17194" t="s">
        <v>1068</v>
      </c>
      <c r="G17194" t="s">
        <v>49</v>
      </c>
      <c r="H17194" t="s">
        <v>1308</v>
      </c>
      <c r="I17194" t="s">
        <v>1288</v>
      </c>
      <c r="J17194" s="178">
        <v>121575</v>
      </c>
    </row>
    <row r="17195" spans="1:10" x14ac:dyDescent="0.25">
      <c r="A17195" t="s">
        <v>132</v>
      </c>
      <c r="B17195" t="s">
        <v>128</v>
      </c>
      <c r="C17195">
        <v>2026</v>
      </c>
      <c r="D17195" t="s">
        <v>121</v>
      </c>
      <c r="E17195" t="s">
        <v>1067</v>
      </c>
      <c r="F17195" t="s">
        <v>1068</v>
      </c>
      <c r="G17195" t="s">
        <v>49</v>
      </c>
      <c r="H17195" t="s">
        <v>1308</v>
      </c>
      <c r="I17195" t="s">
        <v>1072</v>
      </c>
      <c r="J17195" s="178">
        <v>40247.379999999997</v>
      </c>
    </row>
    <row r="17196" spans="1:10" x14ac:dyDescent="0.25">
      <c r="A17196" t="s">
        <v>132</v>
      </c>
      <c r="B17196" t="s">
        <v>128</v>
      </c>
      <c r="C17196">
        <v>2026</v>
      </c>
      <c r="D17196" t="s">
        <v>121</v>
      </c>
      <c r="E17196" t="s">
        <v>1067</v>
      </c>
      <c r="F17196" t="s">
        <v>1068</v>
      </c>
      <c r="G17196" t="s">
        <v>49</v>
      </c>
      <c r="H17196" t="s">
        <v>1308</v>
      </c>
      <c r="I17196" t="s">
        <v>1028</v>
      </c>
      <c r="J17196" s="178">
        <v>131616</v>
      </c>
    </row>
    <row r="17197" spans="1:10" x14ac:dyDescent="0.25">
      <c r="A17197" t="s">
        <v>132</v>
      </c>
      <c r="B17197" t="s">
        <v>128</v>
      </c>
      <c r="C17197">
        <v>2026</v>
      </c>
      <c r="D17197" t="s">
        <v>121</v>
      </c>
      <c r="E17197" t="s">
        <v>1067</v>
      </c>
      <c r="F17197" t="s">
        <v>1068</v>
      </c>
      <c r="G17197" t="s">
        <v>49</v>
      </c>
      <c r="H17197" t="s">
        <v>1308</v>
      </c>
      <c r="I17197" t="s">
        <v>857</v>
      </c>
      <c r="J17197" s="178">
        <v>252607.42</v>
      </c>
    </row>
    <row r="17198" spans="1:10" x14ac:dyDescent="0.25">
      <c r="A17198" t="s">
        <v>132</v>
      </c>
      <c r="B17198" t="s">
        <v>128</v>
      </c>
      <c r="C17198">
        <v>2026</v>
      </c>
      <c r="D17198" t="s">
        <v>121</v>
      </c>
      <c r="E17198" t="s">
        <v>1067</v>
      </c>
      <c r="F17198" t="s">
        <v>1068</v>
      </c>
      <c r="G17198" t="s">
        <v>49</v>
      </c>
      <c r="H17198" t="s">
        <v>1308</v>
      </c>
      <c r="I17198" t="s">
        <v>1310</v>
      </c>
      <c r="J17198" s="178">
        <v>85577.72</v>
      </c>
    </row>
    <row r="17199" spans="1:10" x14ac:dyDescent="0.25">
      <c r="A17199" t="s">
        <v>132</v>
      </c>
      <c r="B17199" t="s">
        <v>128</v>
      </c>
      <c r="C17199">
        <v>2026</v>
      </c>
      <c r="D17199" t="s">
        <v>121</v>
      </c>
      <c r="E17199" t="s">
        <v>1067</v>
      </c>
      <c r="F17199" t="s">
        <v>1068</v>
      </c>
      <c r="G17199" t="s">
        <v>49</v>
      </c>
      <c r="H17199" t="s">
        <v>1308</v>
      </c>
      <c r="I17199" t="s">
        <v>981</v>
      </c>
      <c r="J17199" s="178">
        <v>12685</v>
      </c>
    </row>
    <row r="17200" spans="1:10" x14ac:dyDescent="0.25">
      <c r="A17200" t="s">
        <v>132</v>
      </c>
      <c r="B17200" t="s">
        <v>128</v>
      </c>
      <c r="C17200">
        <v>2026</v>
      </c>
      <c r="D17200" t="s">
        <v>121</v>
      </c>
      <c r="E17200" t="s">
        <v>1067</v>
      </c>
      <c r="F17200" t="s">
        <v>1068</v>
      </c>
      <c r="G17200" t="s">
        <v>49</v>
      </c>
      <c r="H17200" t="s">
        <v>1308</v>
      </c>
      <c r="I17200" t="s">
        <v>606</v>
      </c>
      <c r="J17200" s="178">
        <v>27129.63</v>
      </c>
    </row>
    <row r="17201" spans="1:12" x14ac:dyDescent="0.25">
      <c r="A17201" t="s">
        <v>132</v>
      </c>
      <c r="B17201" t="s">
        <v>128</v>
      </c>
      <c r="C17201">
        <v>2026</v>
      </c>
      <c r="D17201" t="s">
        <v>121</v>
      </c>
      <c r="E17201" t="s">
        <v>1067</v>
      </c>
      <c r="F17201" t="s">
        <v>1068</v>
      </c>
      <c r="G17201" t="s">
        <v>49</v>
      </c>
      <c r="H17201" t="s">
        <v>1308</v>
      </c>
      <c r="I17201" t="s">
        <v>1311</v>
      </c>
      <c r="J17201" s="178">
        <v>18487.400000000001</v>
      </c>
    </row>
    <row r="17202" spans="1:12" x14ac:dyDescent="0.25">
      <c r="A17202" t="s">
        <v>132</v>
      </c>
      <c r="B17202" t="s">
        <v>128</v>
      </c>
      <c r="C17202">
        <v>2026</v>
      </c>
      <c r="D17202" t="s">
        <v>121</v>
      </c>
      <c r="E17202" t="s">
        <v>1067</v>
      </c>
      <c r="F17202" t="s">
        <v>1068</v>
      </c>
      <c r="G17202" t="s">
        <v>49</v>
      </c>
      <c r="H17202" t="s">
        <v>1308</v>
      </c>
      <c r="I17202" t="s">
        <v>1073</v>
      </c>
      <c r="J17202" s="178">
        <v>23055.56</v>
      </c>
    </row>
    <row r="17203" spans="1:12" s="85" customFormat="1" x14ac:dyDescent="0.25">
      <c r="A17203" s="85" t="s">
        <v>132</v>
      </c>
      <c r="B17203" s="85" t="s">
        <v>128</v>
      </c>
      <c r="C17203" s="85">
        <v>2026</v>
      </c>
      <c r="D17203" s="85" t="s">
        <v>121</v>
      </c>
      <c r="E17203" s="85" t="s">
        <v>1067</v>
      </c>
      <c r="F17203" s="85" t="s">
        <v>1076</v>
      </c>
      <c r="G17203" s="85" t="s">
        <v>54</v>
      </c>
      <c r="H17203" s="85" t="s">
        <v>1312</v>
      </c>
      <c r="I17203" s="85" t="s">
        <v>817</v>
      </c>
      <c r="J17203" s="252">
        <f>6113333+28384</f>
        <v>6141717</v>
      </c>
      <c r="L17203" s="254"/>
    </row>
    <row r="17204" spans="1:12" x14ac:dyDescent="0.25">
      <c r="A17204" t="s">
        <v>132</v>
      </c>
      <c r="B17204" t="s">
        <v>128</v>
      </c>
      <c r="C17204">
        <v>2026</v>
      </c>
      <c r="D17204" t="s">
        <v>121</v>
      </c>
      <c r="E17204" t="s">
        <v>1067</v>
      </c>
      <c r="F17204" t="s">
        <v>1076</v>
      </c>
      <c r="G17204" t="s">
        <v>54</v>
      </c>
      <c r="H17204" t="s">
        <v>1312</v>
      </c>
      <c r="I17204" t="s">
        <v>916</v>
      </c>
      <c r="J17204" s="178">
        <v>3826667</v>
      </c>
    </row>
    <row r="17205" spans="1:12" x14ac:dyDescent="0.25">
      <c r="A17205" t="s">
        <v>132</v>
      </c>
      <c r="B17205" t="s">
        <v>128</v>
      </c>
      <c r="C17205">
        <v>2026</v>
      </c>
      <c r="D17205" t="s">
        <v>121</v>
      </c>
      <c r="E17205" t="s">
        <v>1067</v>
      </c>
      <c r="F17205" t="s">
        <v>1076</v>
      </c>
      <c r="G17205" t="s">
        <v>54</v>
      </c>
      <c r="H17205" t="s">
        <v>1312</v>
      </c>
      <c r="I17205" t="s">
        <v>714</v>
      </c>
      <c r="J17205" s="178">
        <v>1270000</v>
      </c>
    </row>
    <row r="17206" spans="1:12" x14ac:dyDescent="0.25">
      <c r="A17206" t="s">
        <v>132</v>
      </c>
      <c r="B17206" t="s">
        <v>128</v>
      </c>
      <c r="C17206">
        <v>2026</v>
      </c>
      <c r="D17206" t="s">
        <v>121</v>
      </c>
      <c r="E17206" t="s">
        <v>1067</v>
      </c>
      <c r="F17206" t="s">
        <v>1076</v>
      </c>
      <c r="G17206" t="s">
        <v>54</v>
      </c>
      <c r="H17206" t="s">
        <v>1312</v>
      </c>
      <c r="I17206" t="s">
        <v>851</v>
      </c>
      <c r="J17206" s="178">
        <v>3733333</v>
      </c>
    </row>
    <row r="17207" spans="1:12" x14ac:dyDescent="0.25">
      <c r="A17207" t="s">
        <v>132</v>
      </c>
      <c r="B17207" t="s">
        <v>128</v>
      </c>
      <c r="C17207">
        <v>2026</v>
      </c>
      <c r="D17207" t="s">
        <v>121</v>
      </c>
      <c r="E17207" t="s">
        <v>1067</v>
      </c>
      <c r="F17207" t="s">
        <v>1076</v>
      </c>
      <c r="G17207" t="s">
        <v>54</v>
      </c>
      <c r="H17207" t="s">
        <v>1312</v>
      </c>
      <c r="I17207" t="s">
        <v>852</v>
      </c>
      <c r="J17207" s="178">
        <v>1656006</v>
      </c>
    </row>
    <row r="17208" spans="1:12" x14ac:dyDescent="0.25">
      <c r="A17208" t="s">
        <v>132</v>
      </c>
      <c r="B17208" t="s">
        <v>128</v>
      </c>
      <c r="C17208">
        <v>2026</v>
      </c>
      <c r="D17208" t="s">
        <v>121</v>
      </c>
      <c r="E17208" t="s">
        <v>1067</v>
      </c>
      <c r="F17208" t="s">
        <v>1076</v>
      </c>
      <c r="G17208" t="s">
        <v>54</v>
      </c>
      <c r="H17208" t="s">
        <v>1312</v>
      </c>
      <c r="I17208" t="s">
        <v>1066</v>
      </c>
      <c r="J17208" s="178">
        <v>3080000</v>
      </c>
    </row>
    <row r="17209" spans="1:12" x14ac:dyDescent="0.25">
      <c r="A17209" t="s">
        <v>132</v>
      </c>
      <c r="B17209" t="s">
        <v>128</v>
      </c>
      <c r="C17209">
        <v>2026</v>
      </c>
      <c r="D17209" t="s">
        <v>121</v>
      </c>
      <c r="E17209" t="s">
        <v>1067</v>
      </c>
      <c r="F17209" t="s">
        <v>1076</v>
      </c>
      <c r="G17209" t="s">
        <v>54</v>
      </c>
      <c r="H17209" t="s">
        <v>1312</v>
      </c>
      <c r="I17209" t="s">
        <v>591</v>
      </c>
      <c r="J17209" s="178">
        <v>6533333</v>
      </c>
    </row>
    <row r="17210" spans="1:12" x14ac:dyDescent="0.25">
      <c r="A17210" t="s">
        <v>132</v>
      </c>
      <c r="B17210" t="s">
        <v>128</v>
      </c>
      <c r="C17210">
        <v>2026</v>
      </c>
      <c r="D17210" t="s">
        <v>121</v>
      </c>
      <c r="E17210" t="s">
        <v>1067</v>
      </c>
      <c r="F17210" t="s">
        <v>1076</v>
      </c>
      <c r="G17210" t="s">
        <v>54</v>
      </c>
      <c r="H17210" t="s">
        <v>1313</v>
      </c>
      <c r="I17210" t="s">
        <v>714</v>
      </c>
      <c r="J17210" s="178">
        <v>144789</v>
      </c>
    </row>
    <row r="17211" spans="1:12" x14ac:dyDescent="0.25">
      <c r="A17211" t="s">
        <v>132</v>
      </c>
      <c r="B17211" t="s">
        <v>128</v>
      </c>
      <c r="C17211">
        <v>2026</v>
      </c>
      <c r="D17211" t="s">
        <v>121</v>
      </c>
      <c r="E17211" t="s">
        <v>1067</v>
      </c>
      <c r="F17211" t="s">
        <v>1076</v>
      </c>
      <c r="G17211" t="s">
        <v>54</v>
      </c>
      <c r="H17211" t="s">
        <v>1313</v>
      </c>
      <c r="I17211" t="s">
        <v>852</v>
      </c>
      <c r="J17211" s="178">
        <v>232489</v>
      </c>
    </row>
    <row r="17212" spans="1:12" x14ac:dyDescent="0.25">
      <c r="A17212" t="s">
        <v>132</v>
      </c>
      <c r="B17212" t="s">
        <v>128</v>
      </c>
      <c r="C17212">
        <v>2026</v>
      </c>
      <c r="D17212" t="s">
        <v>121</v>
      </c>
      <c r="E17212" t="s">
        <v>1067</v>
      </c>
      <c r="F17212" t="s">
        <v>1076</v>
      </c>
      <c r="G17212" t="s">
        <v>54</v>
      </c>
      <c r="H17212" t="s">
        <v>1313</v>
      </c>
      <c r="I17212" t="s">
        <v>1066</v>
      </c>
      <c r="J17212" s="178">
        <v>232488</v>
      </c>
    </row>
    <row r="17213" spans="1:12" x14ac:dyDescent="0.25">
      <c r="A17213" t="s">
        <v>132</v>
      </c>
      <c r="B17213" t="s">
        <v>128</v>
      </c>
      <c r="C17213">
        <v>2026</v>
      </c>
      <c r="D17213" t="s">
        <v>121</v>
      </c>
      <c r="E17213" t="s">
        <v>1067</v>
      </c>
      <c r="F17213" t="s">
        <v>1076</v>
      </c>
      <c r="G17213" t="s">
        <v>54</v>
      </c>
      <c r="H17213" t="s">
        <v>1314</v>
      </c>
      <c r="I17213" t="s">
        <v>817</v>
      </c>
      <c r="J17213" s="178">
        <v>545833</v>
      </c>
    </row>
    <row r="17214" spans="1:12" x14ac:dyDescent="0.25">
      <c r="A17214" t="s">
        <v>132</v>
      </c>
      <c r="B17214" t="s">
        <v>128</v>
      </c>
      <c r="C17214">
        <v>2026</v>
      </c>
      <c r="D17214" t="s">
        <v>121</v>
      </c>
      <c r="E17214" t="s">
        <v>1067</v>
      </c>
      <c r="F17214" t="s">
        <v>1076</v>
      </c>
      <c r="G17214" t="s">
        <v>54</v>
      </c>
      <c r="H17214" t="s">
        <v>1314</v>
      </c>
      <c r="I17214" t="s">
        <v>916</v>
      </c>
      <c r="J17214" s="178">
        <v>550000</v>
      </c>
    </row>
    <row r="17215" spans="1:12" x14ac:dyDescent="0.25">
      <c r="A17215" t="s">
        <v>132</v>
      </c>
      <c r="B17215" t="s">
        <v>128</v>
      </c>
      <c r="C17215">
        <v>2026</v>
      </c>
      <c r="D17215" t="s">
        <v>121</v>
      </c>
      <c r="E17215" t="s">
        <v>1067</v>
      </c>
      <c r="F17215" t="s">
        <v>1076</v>
      </c>
      <c r="G17215" t="s">
        <v>54</v>
      </c>
      <c r="H17215" t="s">
        <v>1314</v>
      </c>
      <c r="I17215" t="s">
        <v>714</v>
      </c>
      <c r="J17215" s="178">
        <v>169672</v>
      </c>
    </row>
    <row r="17216" spans="1:12" x14ac:dyDescent="0.25">
      <c r="A17216" t="s">
        <v>132</v>
      </c>
      <c r="B17216" t="s">
        <v>128</v>
      </c>
      <c r="C17216">
        <v>2026</v>
      </c>
      <c r="D17216" t="s">
        <v>121</v>
      </c>
      <c r="E17216" t="s">
        <v>1067</v>
      </c>
      <c r="F17216" t="s">
        <v>1068</v>
      </c>
      <c r="G17216" t="s">
        <v>54</v>
      </c>
      <c r="H17216" t="s">
        <v>1276</v>
      </c>
      <c r="I17216" t="s">
        <v>395</v>
      </c>
      <c r="J17216" s="178">
        <v>294374</v>
      </c>
    </row>
    <row r="17217" spans="1:10" x14ac:dyDescent="0.25">
      <c r="A17217" t="s">
        <v>132</v>
      </c>
      <c r="B17217" t="s">
        <v>128</v>
      </c>
      <c r="C17217">
        <v>2026</v>
      </c>
      <c r="D17217" t="s">
        <v>121</v>
      </c>
      <c r="E17217" t="s">
        <v>1067</v>
      </c>
      <c r="F17217" t="s">
        <v>1076</v>
      </c>
      <c r="G17217" t="s">
        <v>54</v>
      </c>
      <c r="H17217" t="s">
        <v>1314</v>
      </c>
      <c r="I17217" t="s">
        <v>851</v>
      </c>
      <c r="J17217" s="178">
        <v>333333</v>
      </c>
    </row>
    <row r="17218" spans="1:10" x14ac:dyDescent="0.25">
      <c r="A17218" t="s">
        <v>132</v>
      </c>
      <c r="B17218" t="s">
        <v>128</v>
      </c>
      <c r="C17218">
        <v>2026</v>
      </c>
      <c r="D17218" t="s">
        <v>121</v>
      </c>
      <c r="E17218" t="s">
        <v>1067</v>
      </c>
      <c r="F17218" t="s">
        <v>1076</v>
      </c>
      <c r="G17218" t="s">
        <v>54</v>
      </c>
      <c r="H17218" t="s">
        <v>1314</v>
      </c>
      <c r="I17218" t="s">
        <v>852</v>
      </c>
      <c r="J17218" s="178">
        <v>165283</v>
      </c>
    </row>
    <row r="17219" spans="1:10" x14ac:dyDescent="0.25">
      <c r="A17219" t="s">
        <v>132</v>
      </c>
      <c r="B17219" t="s">
        <v>128</v>
      </c>
      <c r="C17219">
        <v>2026</v>
      </c>
      <c r="D17219" t="s">
        <v>121</v>
      </c>
      <c r="E17219" t="s">
        <v>1067</v>
      </c>
      <c r="F17219" t="s">
        <v>1076</v>
      </c>
      <c r="G17219" t="s">
        <v>54</v>
      </c>
      <c r="H17219" t="s">
        <v>1314</v>
      </c>
      <c r="I17219" t="s">
        <v>1066</v>
      </c>
      <c r="J17219" s="178">
        <v>294374</v>
      </c>
    </row>
    <row r="17220" spans="1:10" x14ac:dyDescent="0.25">
      <c r="A17220" t="s">
        <v>132</v>
      </c>
      <c r="B17220" t="s">
        <v>128</v>
      </c>
      <c r="C17220">
        <v>2026</v>
      </c>
      <c r="D17220" t="s">
        <v>121</v>
      </c>
      <c r="E17220" t="s">
        <v>1067</v>
      </c>
      <c r="F17220" t="s">
        <v>1076</v>
      </c>
      <c r="G17220" t="s">
        <v>54</v>
      </c>
      <c r="H17220" t="s">
        <v>1314</v>
      </c>
      <c r="I17220" t="s">
        <v>591</v>
      </c>
      <c r="J17220" s="178">
        <v>583333</v>
      </c>
    </row>
    <row r="17221" spans="1:10" x14ac:dyDescent="0.25">
      <c r="A17221" t="s">
        <v>132</v>
      </c>
      <c r="B17221" t="s">
        <v>128</v>
      </c>
      <c r="C17221">
        <v>2026</v>
      </c>
      <c r="D17221" t="s">
        <v>121</v>
      </c>
      <c r="E17221" t="s">
        <v>1067</v>
      </c>
      <c r="F17221" t="s">
        <v>1076</v>
      </c>
      <c r="G17221" t="s">
        <v>54</v>
      </c>
      <c r="H17221" t="s">
        <v>1315</v>
      </c>
      <c r="I17221" t="s">
        <v>817</v>
      </c>
      <c r="J17221" s="178">
        <v>65500</v>
      </c>
    </row>
    <row r="17222" spans="1:10" x14ac:dyDescent="0.25">
      <c r="A17222" t="s">
        <v>132</v>
      </c>
      <c r="B17222" t="s">
        <v>128</v>
      </c>
      <c r="C17222">
        <v>2026</v>
      </c>
      <c r="D17222" t="s">
        <v>121</v>
      </c>
      <c r="E17222" t="s">
        <v>1067</v>
      </c>
      <c r="F17222" t="s">
        <v>1076</v>
      </c>
      <c r="G17222" t="s">
        <v>54</v>
      </c>
      <c r="H17222" t="s">
        <v>1315</v>
      </c>
      <c r="I17222" t="s">
        <v>916</v>
      </c>
      <c r="J17222" s="178">
        <v>66000</v>
      </c>
    </row>
    <row r="17223" spans="1:10" x14ac:dyDescent="0.25">
      <c r="A17223" t="s">
        <v>132</v>
      </c>
      <c r="B17223" t="s">
        <v>128</v>
      </c>
      <c r="C17223">
        <v>2026</v>
      </c>
      <c r="D17223" t="s">
        <v>121</v>
      </c>
      <c r="E17223" t="s">
        <v>1067</v>
      </c>
      <c r="F17223" t="s">
        <v>1076</v>
      </c>
      <c r="G17223" t="s">
        <v>54</v>
      </c>
      <c r="H17223" t="s">
        <v>1315</v>
      </c>
      <c r="I17223" t="s">
        <v>714</v>
      </c>
      <c r="J17223" s="178">
        <v>20361</v>
      </c>
    </row>
    <row r="17224" spans="1:10" x14ac:dyDescent="0.25">
      <c r="A17224" t="s">
        <v>132</v>
      </c>
      <c r="B17224" t="s">
        <v>128</v>
      </c>
      <c r="C17224">
        <v>2026</v>
      </c>
      <c r="D17224" t="s">
        <v>121</v>
      </c>
      <c r="E17224" t="s">
        <v>1067</v>
      </c>
      <c r="F17224" t="s">
        <v>1076</v>
      </c>
      <c r="G17224" t="s">
        <v>54</v>
      </c>
      <c r="H17224" t="s">
        <v>1315</v>
      </c>
      <c r="I17224" t="s">
        <v>851</v>
      </c>
      <c r="J17224" s="178">
        <v>40000</v>
      </c>
    </row>
    <row r="17225" spans="1:10" x14ac:dyDescent="0.25">
      <c r="A17225" t="s">
        <v>132</v>
      </c>
      <c r="B17225" t="s">
        <v>128</v>
      </c>
      <c r="C17225">
        <v>2026</v>
      </c>
      <c r="D17225" t="s">
        <v>121</v>
      </c>
      <c r="E17225" t="s">
        <v>1067</v>
      </c>
      <c r="F17225" t="s">
        <v>1076</v>
      </c>
      <c r="G17225" t="s">
        <v>54</v>
      </c>
      <c r="H17225" t="s">
        <v>1315</v>
      </c>
      <c r="I17225" t="s">
        <v>852</v>
      </c>
      <c r="J17225" s="178">
        <v>19834</v>
      </c>
    </row>
    <row r="17226" spans="1:10" x14ac:dyDescent="0.25">
      <c r="A17226" t="s">
        <v>132</v>
      </c>
      <c r="B17226" t="s">
        <v>128</v>
      </c>
      <c r="C17226">
        <v>2026</v>
      </c>
      <c r="D17226" t="s">
        <v>121</v>
      </c>
      <c r="E17226" t="s">
        <v>1067</v>
      </c>
      <c r="F17226" t="s">
        <v>1076</v>
      </c>
      <c r="G17226" t="s">
        <v>54</v>
      </c>
      <c r="H17226" t="s">
        <v>1315</v>
      </c>
      <c r="I17226" t="s">
        <v>1066</v>
      </c>
      <c r="J17226" s="178">
        <v>35325</v>
      </c>
    </row>
    <row r="17227" spans="1:10" x14ac:dyDescent="0.25">
      <c r="A17227" t="s">
        <v>132</v>
      </c>
      <c r="B17227" t="s">
        <v>128</v>
      </c>
      <c r="C17227">
        <v>2026</v>
      </c>
      <c r="D17227" t="s">
        <v>121</v>
      </c>
      <c r="E17227" t="s">
        <v>1067</v>
      </c>
      <c r="F17227" t="s">
        <v>1076</v>
      </c>
      <c r="G17227" t="s">
        <v>54</v>
      </c>
      <c r="H17227" t="s">
        <v>1315</v>
      </c>
      <c r="I17227" t="s">
        <v>591</v>
      </c>
      <c r="J17227" s="178">
        <v>70000</v>
      </c>
    </row>
    <row r="17228" spans="1:10" x14ac:dyDescent="0.25">
      <c r="A17228" t="s">
        <v>132</v>
      </c>
      <c r="B17228" t="s">
        <v>128</v>
      </c>
      <c r="C17228">
        <v>2026</v>
      </c>
      <c r="D17228" t="s">
        <v>121</v>
      </c>
      <c r="E17228" t="s">
        <v>1067</v>
      </c>
      <c r="F17228" t="s">
        <v>1076</v>
      </c>
      <c r="G17228" t="s">
        <v>54</v>
      </c>
      <c r="H17228" t="s">
        <v>1316</v>
      </c>
      <c r="I17228" t="s">
        <v>817</v>
      </c>
      <c r="J17228" s="178">
        <v>545833</v>
      </c>
    </row>
    <row r="17229" spans="1:10" x14ac:dyDescent="0.25">
      <c r="A17229" t="s">
        <v>132</v>
      </c>
      <c r="B17229" t="s">
        <v>128</v>
      </c>
      <c r="C17229">
        <v>2026</v>
      </c>
      <c r="D17229" t="s">
        <v>121</v>
      </c>
      <c r="E17229" t="s">
        <v>1067</v>
      </c>
      <c r="F17229" t="s">
        <v>1076</v>
      </c>
      <c r="G17229" t="s">
        <v>54</v>
      </c>
      <c r="H17229" t="s">
        <v>1316</v>
      </c>
      <c r="I17229" t="s">
        <v>916</v>
      </c>
      <c r="J17229" s="178">
        <v>550000</v>
      </c>
    </row>
    <row r="17230" spans="1:10" x14ac:dyDescent="0.25">
      <c r="A17230" t="s">
        <v>132</v>
      </c>
      <c r="B17230" t="s">
        <v>128</v>
      </c>
      <c r="C17230">
        <v>2026</v>
      </c>
      <c r="D17230" t="s">
        <v>121</v>
      </c>
      <c r="E17230" t="s">
        <v>1067</v>
      </c>
      <c r="F17230" t="s">
        <v>1076</v>
      </c>
      <c r="G17230" t="s">
        <v>54</v>
      </c>
      <c r="H17230" t="s">
        <v>1316</v>
      </c>
      <c r="I17230" t="s">
        <v>714</v>
      </c>
      <c r="J17230" s="178">
        <v>169672</v>
      </c>
    </row>
    <row r="17231" spans="1:10" x14ac:dyDescent="0.25">
      <c r="A17231" t="s">
        <v>132</v>
      </c>
      <c r="B17231" t="s">
        <v>128</v>
      </c>
      <c r="C17231">
        <v>2026</v>
      </c>
      <c r="D17231" t="s">
        <v>121</v>
      </c>
      <c r="E17231" t="s">
        <v>1067</v>
      </c>
      <c r="F17231" t="s">
        <v>1076</v>
      </c>
      <c r="G17231" t="s">
        <v>54</v>
      </c>
      <c r="H17231" t="s">
        <v>1316</v>
      </c>
      <c r="I17231" t="s">
        <v>851</v>
      </c>
      <c r="J17231" s="178">
        <v>333333</v>
      </c>
    </row>
    <row r="17232" spans="1:10" x14ac:dyDescent="0.25">
      <c r="A17232" t="s">
        <v>132</v>
      </c>
      <c r="B17232" t="s">
        <v>128</v>
      </c>
      <c r="C17232">
        <v>2026</v>
      </c>
      <c r="D17232" t="s">
        <v>121</v>
      </c>
      <c r="E17232" t="s">
        <v>1067</v>
      </c>
      <c r="F17232" t="s">
        <v>1076</v>
      </c>
      <c r="G17232" t="s">
        <v>54</v>
      </c>
      <c r="H17232" t="s">
        <v>1316</v>
      </c>
      <c r="I17232" t="s">
        <v>852</v>
      </c>
      <c r="J17232" s="178">
        <v>165283</v>
      </c>
    </row>
    <row r="17233" spans="1:10" x14ac:dyDescent="0.25">
      <c r="A17233" t="s">
        <v>132</v>
      </c>
      <c r="B17233" t="s">
        <v>128</v>
      </c>
      <c r="C17233">
        <v>2026</v>
      </c>
      <c r="D17233" t="s">
        <v>121</v>
      </c>
      <c r="E17233" t="s">
        <v>1067</v>
      </c>
      <c r="F17233" t="s">
        <v>1076</v>
      </c>
      <c r="G17233" t="s">
        <v>54</v>
      </c>
      <c r="H17233" t="s">
        <v>1316</v>
      </c>
      <c r="I17233" t="s">
        <v>1066</v>
      </c>
      <c r="J17233" s="178">
        <v>294374</v>
      </c>
    </row>
    <row r="17234" spans="1:10" x14ac:dyDescent="0.25">
      <c r="A17234" t="s">
        <v>132</v>
      </c>
      <c r="B17234" t="s">
        <v>128</v>
      </c>
      <c r="C17234">
        <v>2026</v>
      </c>
      <c r="D17234" t="s">
        <v>121</v>
      </c>
      <c r="E17234" t="s">
        <v>1067</v>
      </c>
      <c r="F17234" t="s">
        <v>1076</v>
      </c>
      <c r="G17234" t="s">
        <v>54</v>
      </c>
      <c r="H17234" t="s">
        <v>1316</v>
      </c>
      <c r="I17234" t="s">
        <v>591</v>
      </c>
      <c r="J17234" s="178">
        <v>583333</v>
      </c>
    </row>
    <row r="17235" spans="1:10" x14ac:dyDescent="0.25">
      <c r="A17235" t="s">
        <v>132</v>
      </c>
      <c r="B17235" t="s">
        <v>128</v>
      </c>
      <c r="C17235">
        <v>2026</v>
      </c>
      <c r="D17235" t="s">
        <v>121</v>
      </c>
      <c r="E17235" t="s">
        <v>1067</v>
      </c>
      <c r="F17235" t="s">
        <v>1076</v>
      </c>
      <c r="G17235" t="s">
        <v>54</v>
      </c>
      <c r="H17235" t="s">
        <v>1317</v>
      </c>
      <c r="I17235" t="s">
        <v>817</v>
      </c>
      <c r="J17235" s="178">
        <v>272917</v>
      </c>
    </row>
    <row r="17236" spans="1:10" x14ac:dyDescent="0.25">
      <c r="A17236" t="s">
        <v>132</v>
      </c>
      <c r="B17236" t="s">
        <v>128</v>
      </c>
      <c r="C17236">
        <v>2026</v>
      </c>
      <c r="D17236" t="s">
        <v>121</v>
      </c>
      <c r="E17236" t="s">
        <v>1067</v>
      </c>
      <c r="F17236" t="s">
        <v>1076</v>
      </c>
      <c r="G17236" t="s">
        <v>54</v>
      </c>
      <c r="H17236" t="s">
        <v>1317</v>
      </c>
      <c r="I17236" t="s">
        <v>916</v>
      </c>
      <c r="J17236" s="178">
        <v>275000</v>
      </c>
    </row>
    <row r="17237" spans="1:10" x14ac:dyDescent="0.25">
      <c r="A17237" t="s">
        <v>132</v>
      </c>
      <c r="B17237" t="s">
        <v>128</v>
      </c>
      <c r="C17237">
        <v>2026</v>
      </c>
      <c r="D17237" t="s">
        <v>121</v>
      </c>
      <c r="E17237" t="s">
        <v>1067</v>
      </c>
      <c r="F17237" t="s">
        <v>1076</v>
      </c>
      <c r="G17237" t="s">
        <v>54</v>
      </c>
      <c r="H17237" t="s">
        <v>1317</v>
      </c>
      <c r="I17237" t="s">
        <v>714</v>
      </c>
      <c r="J17237" s="178">
        <v>77917</v>
      </c>
    </row>
    <row r="17238" spans="1:10" x14ac:dyDescent="0.25">
      <c r="A17238" t="s">
        <v>132</v>
      </c>
      <c r="B17238" t="s">
        <v>128</v>
      </c>
      <c r="C17238">
        <v>2026</v>
      </c>
      <c r="D17238" t="s">
        <v>121</v>
      </c>
      <c r="E17238" t="s">
        <v>1067</v>
      </c>
      <c r="F17238" t="s">
        <v>1076</v>
      </c>
      <c r="G17238" t="s">
        <v>54</v>
      </c>
      <c r="H17238" t="s">
        <v>1317</v>
      </c>
      <c r="I17238" t="s">
        <v>851</v>
      </c>
      <c r="J17238" s="178">
        <v>166667</v>
      </c>
    </row>
    <row r="17239" spans="1:10" x14ac:dyDescent="0.25">
      <c r="A17239" t="s">
        <v>132</v>
      </c>
      <c r="B17239" t="s">
        <v>128</v>
      </c>
      <c r="C17239">
        <v>2026</v>
      </c>
      <c r="D17239" t="s">
        <v>121</v>
      </c>
      <c r="E17239" t="s">
        <v>1067</v>
      </c>
      <c r="F17239" t="s">
        <v>1076</v>
      </c>
      <c r="G17239" t="s">
        <v>54</v>
      </c>
      <c r="H17239" t="s">
        <v>1317</v>
      </c>
      <c r="I17239" t="s">
        <v>852</v>
      </c>
      <c r="J17239" s="178">
        <v>72954</v>
      </c>
    </row>
    <row r="17240" spans="1:10" x14ac:dyDescent="0.25">
      <c r="A17240" t="s">
        <v>132</v>
      </c>
      <c r="B17240" t="s">
        <v>128</v>
      </c>
      <c r="C17240">
        <v>2026</v>
      </c>
      <c r="D17240" t="s">
        <v>121</v>
      </c>
      <c r="E17240" t="s">
        <v>1067</v>
      </c>
      <c r="F17240" t="s">
        <v>1076</v>
      </c>
      <c r="G17240" t="s">
        <v>54</v>
      </c>
      <c r="H17240" t="s">
        <v>1317</v>
      </c>
      <c r="I17240" t="s">
        <v>1066</v>
      </c>
      <c r="J17240" s="178">
        <v>137500</v>
      </c>
    </row>
    <row r="17241" spans="1:10" x14ac:dyDescent="0.25">
      <c r="A17241" t="s">
        <v>132</v>
      </c>
      <c r="B17241" t="s">
        <v>128</v>
      </c>
      <c r="C17241">
        <v>2026</v>
      </c>
      <c r="D17241" t="s">
        <v>121</v>
      </c>
      <c r="E17241" t="s">
        <v>1067</v>
      </c>
      <c r="F17241" t="s">
        <v>1076</v>
      </c>
      <c r="G17241" t="s">
        <v>54</v>
      </c>
      <c r="H17241" t="s">
        <v>1317</v>
      </c>
      <c r="I17241" t="s">
        <v>591</v>
      </c>
      <c r="J17241" s="178">
        <v>291667</v>
      </c>
    </row>
    <row r="17242" spans="1:10" x14ac:dyDescent="0.25">
      <c r="A17242" t="s">
        <v>132</v>
      </c>
      <c r="B17242" t="s">
        <v>128</v>
      </c>
      <c r="C17242">
        <v>2026</v>
      </c>
      <c r="D17242" t="s">
        <v>121</v>
      </c>
      <c r="E17242" t="s">
        <v>1067</v>
      </c>
      <c r="F17242" t="s">
        <v>1076</v>
      </c>
      <c r="G17242" t="s">
        <v>54</v>
      </c>
      <c r="H17242" t="s">
        <v>1327</v>
      </c>
      <c r="I17242" t="s">
        <v>817</v>
      </c>
      <c r="J17242" s="178">
        <v>186667</v>
      </c>
    </row>
    <row r="17243" spans="1:10" x14ac:dyDescent="0.25">
      <c r="A17243" t="s">
        <v>132</v>
      </c>
      <c r="B17243" t="s">
        <v>128</v>
      </c>
      <c r="C17243">
        <v>2026</v>
      </c>
      <c r="D17243" t="s">
        <v>121</v>
      </c>
      <c r="E17243" t="s">
        <v>1067</v>
      </c>
      <c r="F17243" t="s">
        <v>1076</v>
      </c>
      <c r="G17243" t="s">
        <v>54</v>
      </c>
      <c r="H17243" t="s">
        <v>1327</v>
      </c>
      <c r="I17243" t="s">
        <v>714</v>
      </c>
      <c r="J17243" s="178">
        <v>86667</v>
      </c>
    </row>
    <row r="17244" spans="1:10" x14ac:dyDescent="0.25">
      <c r="A17244" t="s">
        <v>132</v>
      </c>
      <c r="B17244" t="s">
        <v>128</v>
      </c>
      <c r="C17244">
        <v>2026</v>
      </c>
      <c r="D17244" t="s">
        <v>121</v>
      </c>
      <c r="E17244" t="s">
        <v>1067</v>
      </c>
      <c r="F17244" t="s">
        <v>1076</v>
      </c>
      <c r="G17244" t="s">
        <v>54</v>
      </c>
      <c r="H17244" t="s">
        <v>1327</v>
      </c>
      <c r="I17244" t="s">
        <v>1066</v>
      </c>
      <c r="J17244" s="178">
        <v>186667</v>
      </c>
    </row>
    <row r="17245" spans="1:10" x14ac:dyDescent="0.25">
      <c r="A17245" t="s">
        <v>132</v>
      </c>
      <c r="B17245" t="s">
        <v>128</v>
      </c>
      <c r="C17245">
        <v>2026</v>
      </c>
      <c r="D17245" t="s">
        <v>121</v>
      </c>
      <c r="E17245" t="s">
        <v>1067</v>
      </c>
      <c r="F17245" t="s">
        <v>1076</v>
      </c>
      <c r="G17245" t="s">
        <v>54</v>
      </c>
      <c r="H17245" t="s">
        <v>1318</v>
      </c>
      <c r="I17245" t="s">
        <v>559</v>
      </c>
      <c r="J17245" s="178">
        <v>127604</v>
      </c>
    </row>
    <row r="17246" spans="1:10" x14ac:dyDescent="0.25">
      <c r="A17246" t="s">
        <v>132</v>
      </c>
      <c r="B17246" t="s">
        <v>128</v>
      </c>
      <c r="C17246">
        <v>2026</v>
      </c>
      <c r="D17246" t="s">
        <v>121</v>
      </c>
      <c r="E17246" t="s">
        <v>1067</v>
      </c>
      <c r="F17246" t="s">
        <v>1076</v>
      </c>
      <c r="G17246" t="s">
        <v>54</v>
      </c>
      <c r="H17246" t="s">
        <v>1319</v>
      </c>
      <c r="I17246" t="s">
        <v>400</v>
      </c>
      <c r="J17246" s="178">
        <v>943983</v>
      </c>
    </row>
    <row r="17247" spans="1:10" x14ac:dyDescent="0.25">
      <c r="A17247" t="s">
        <v>132</v>
      </c>
      <c r="B17247" t="s">
        <v>128</v>
      </c>
      <c r="C17247">
        <v>2026</v>
      </c>
      <c r="D17247" t="s">
        <v>121</v>
      </c>
      <c r="E17247" t="s">
        <v>1067</v>
      </c>
      <c r="F17247" t="s">
        <v>1076</v>
      </c>
      <c r="G17247" t="s">
        <v>54</v>
      </c>
      <c r="H17247" t="s">
        <v>1319</v>
      </c>
      <c r="I17247" t="s">
        <v>560</v>
      </c>
      <c r="J17247" s="178">
        <v>1012400</v>
      </c>
    </row>
    <row r="17248" spans="1:10" x14ac:dyDescent="0.25">
      <c r="A17248" t="s">
        <v>132</v>
      </c>
      <c r="B17248" t="s">
        <v>128</v>
      </c>
      <c r="C17248">
        <v>2026</v>
      </c>
      <c r="D17248" t="s">
        <v>121</v>
      </c>
      <c r="E17248" t="s">
        <v>1067</v>
      </c>
      <c r="F17248" t="s">
        <v>1076</v>
      </c>
      <c r="G17248" t="s">
        <v>54</v>
      </c>
      <c r="H17248" t="s">
        <v>1319</v>
      </c>
      <c r="I17248" t="s">
        <v>398</v>
      </c>
      <c r="J17248" s="178">
        <v>2390927</v>
      </c>
    </row>
    <row r="17249" spans="1:10" x14ac:dyDescent="0.25">
      <c r="A17249" t="s">
        <v>132</v>
      </c>
      <c r="B17249" t="s">
        <v>128</v>
      </c>
      <c r="C17249">
        <v>2026</v>
      </c>
      <c r="D17249" t="s">
        <v>121</v>
      </c>
      <c r="E17249" t="s">
        <v>1067</v>
      </c>
      <c r="F17249" t="s">
        <v>1076</v>
      </c>
      <c r="G17249" t="s">
        <v>54</v>
      </c>
      <c r="H17249" t="s">
        <v>1320</v>
      </c>
      <c r="I17249" t="s">
        <v>1001</v>
      </c>
      <c r="J17249" s="178">
        <v>264100</v>
      </c>
    </row>
    <row r="17250" spans="1:10" x14ac:dyDescent="0.25">
      <c r="A17250" t="s">
        <v>132</v>
      </c>
      <c r="B17250" t="s">
        <v>128</v>
      </c>
      <c r="C17250">
        <v>2026</v>
      </c>
      <c r="D17250" t="s">
        <v>121</v>
      </c>
      <c r="E17250" t="s">
        <v>1067</v>
      </c>
      <c r="F17250" t="s">
        <v>1076</v>
      </c>
      <c r="G17250" t="s">
        <v>54</v>
      </c>
      <c r="H17250" t="s">
        <v>1320</v>
      </c>
      <c r="I17250" t="s">
        <v>399</v>
      </c>
      <c r="J17250" s="178">
        <v>1001800</v>
      </c>
    </row>
    <row r="17251" spans="1:10" x14ac:dyDescent="0.25">
      <c r="A17251" t="s">
        <v>132</v>
      </c>
      <c r="B17251" t="s">
        <v>128</v>
      </c>
      <c r="C17251">
        <v>2026</v>
      </c>
      <c r="D17251" t="s">
        <v>121</v>
      </c>
      <c r="E17251" t="s">
        <v>1067</v>
      </c>
      <c r="F17251" t="s">
        <v>1076</v>
      </c>
      <c r="G17251" t="s">
        <v>54</v>
      </c>
      <c r="H17251" t="s">
        <v>317</v>
      </c>
      <c r="I17251" t="s">
        <v>916</v>
      </c>
      <c r="J17251" s="178">
        <v>2500000</v>
      </c>
    </row>
    <row r="17252" spans="1:10" x14ac:dyDescent="0.25">
      <c r="A17252" t="s">
        <v>132</v>
      </c>
      <c r="B17252" t="s">
        <v>128</v>
      </c>
      <c r="C17252">
        <v>2026</v>
      </c>
      <c r="D17252" t="s">
        <v>121</v>
      </c>
      <c r="E17252" t="s">
        <v>1067</v>
      </c>
      <c r="F17252" t="s">
        <v>1076</v>
      </c>
      <c r="G17252" t="s">
        <v>1474</v>
      </c>
      <c r="H17252" t="s">
        <v>1473</v>
      </c>
      <c r="I17252" s="86" t="s">
        <v>1001</v>
      </c>
      <c r="J17252" s="210">
        <v>1103627</v>
      </c>
    </row>
    <row r="17253" spans="1:10" x14ac:dyDescent="0.25">
      <c r="A17253" t="s">
        <v>132</v>
      </c>
      <c r="B17253" t="s">
        <v>128</v>
      </c>
      <c r="C17253">
        <v>2026</v>
      </c>
      <c r="D17253" t="s">
        <v>121</v>
      </c>
      <c r="E17253" t="s">
        <v>1067</v>
      </c>
      <c r="F17253" t="s">
        <v>50</v>
      </c>
      <c r="G17253" t="s">
        <v>56</v>
      </c>
      <c r="H17253" t="s">
        <v>1321</v>
      </c>
      <c r="I17253" t="s">
        <v>401</v>
      </c>
      <c r="J17253" s="178">
        <v>147490</v>
      </c>
    </row>
    <row r="17254" spans="1:10" x14ac:dyDescent="0.25">
      <c r="A17254" t="s">
        <v>132</v>
      </c>
      <c r="B17254" t="s">
        <v>128</v>
      </c>
      <c r="C17254">
        <v>2026</v>
      </c>
      <c r="D17254" t="s">
        <v>121</v>
      </c>
      <c r="E17254" t="s">
        <v>1067</v>
      </c>
      <c r="F17254" t="s">
        <v>50</v>
      </c>
      <c r="G17254" t="s">
        <v>56</v>
      </c>
      <c r="H17254" t="s">
        <v>1322</v>
      </c>
      <c r="I17254" t="s">
        <v>853</v>
      </c>
      <c r="J17254" s="178">
        <v>84000</v>
      </c>
    </row>
    <row r="17255" spans="1:10" x14ac:dyDescent="0.25">
      <c r="A17255" t="s">
        <v>132</v>
      </c>
      <c r="B17255" t="s">
        <v>128</v>
      </c>
      <c r="C17255">
        <v>2026</v>
      </c>
      <c r="D17255" t="s">
        <v>121</v>
      </c>
      <c r="E17255" t="s">
        <v>1067</v>
      </c>
      <c r="F17255" t="s">
        <v>50</v>
      </c>
      <c r="G17255" t="s">
        <v>56</v>
      </c>
      <c r="H17255" t="s">
        <v>1322</v>
      </c>
      <c r="I17255" t="s">
        <v>401</v>
      </c>
      <c r="J17255" s="178">
        <v>264210</v>
      </c>
    </row>
    <row r="17256" spans="1:10" x14ac:dyDescent="0.25">
      <c r="A17256" t="s">
        <v>132</v>
      </c>
      <c r="B17256" t="s">
        <v>128</v>
      </c>
      <c r="C17256">
        <v>2026</v>
      </c>
      <c r="D17256" t="s">
        <v>121</v>
      </c>
      <c r="E17256" t="s">
        <v>1067</v>
      </c>
      <c r="F17256" t="s">
        <v>50</v>
      </c>
      <c r="G17256" t="s">
        <v>56</v>
      </c>
      <c r="H17256" t="s">
        <v>1322</v>
      </c>
      <c r="I17256" t="s">
        <v>569</v>
      </c>
      <c r="J17256" s="178">
        <v>657872.44999999995</v>
      </c>
    </row>
    <row r="17257" spans="1:10" x14ac:dyDescent="0.25">
      <c r="A17257" t="s">
        <v>132</v>
      </c>
      <c r="B17257" t="s">
        <v>128</v>
      </c>
      <c r="C17257">
        <v>2026</v>
      </c>
      <c r="D17257" t="s">
        <v>121</v>
      </c>
      <c r="E17257" t="s">
        <v>1067</v>
      </c>
      <c r="F17257" t="s">
        <v>50</v>
      </c>
      <c r="G17257" t="s">
        <v>56</v>
      </c>
      <c r="H17257" t="s">
        <v>193</v>
      </c>
      <c r="I17257" t="s">
        <v>702</v>
      </c>
      <c r="J17257" s="178">
        <v>1789669.44</v>
      </c>
    </row>
    <row r="17258" spans="1:10" x14ac:dyDescent="0.25">
      <c r="A17258" t="s">
        <v>132</v>
      </c>
      <c r="B17258" t="s">
        <v>128</v>
      </c>
      <c r="C17258">
        <v>2026</v>
      </c>
      <c r="D17258" t="s">
        <v>121</v>
      </c>
      <c r="E17258" t="s">
        <v>1067</v>
      </c>
      <c r="F17258" t="s">
        <v>50</v>
      </c>
      <c r="G17258" t="s">
        <v>101</v>
      </c>
      <c r="H17258" t="s">
        <v>1323</v>
      </c>
      <c r="I17258" t="s">
        <v>853</v>
      </c>
      <c r="J17258" s="178">
        <v>83813</v>
      </c>
    </row>
    <row r="17259" spans="1:10" x14ac:dyDescent="0.25">
      <c r="A17259" t="s">
        <v>132</v>
      </c>
      <c r="B17259" t="s">
        <v>128</v>
      </c>
      <c r="C17259">
        <v>2026</v>
      </c>
      <c r="D17259" t="s">
        <v>121</v>
      </c>
      <c r="E17259" t="s">
        <v>1067</v>
      </c>
      <c r="F17259" t="s">
        <v>50</v>
      </c>
      <c r="G17259" t="s">
        <v>101</v>
      </c>
      <c r="H17259" t="s">
        <v>1323</v>
      </c>
      <c r="I17259" t="s">
        <v>401</v>
      </c>
      <c r="J17259" s="178">
        <v>1207025.5</v>
      </c>
    </row>
    <row r="17260" spans="1:10" x14ac:dyDescent="0.25">
      <c r="A17260" t="s">
        <v>132</v>
      </c>
      <c r="B17260" t="s">
        <v>128</v>
      </c>
      <c r="C17260">
        <v>2026</v>
      </c>
      <c r="D17260" t="s">
        <v>121</v>
      </c>
      <c r="E17260" t="s">
        <v>1067</v>
      </c>
      <c r="F17260" t="s">
        <v>50</v>
      </c>
      <c r="G17260" t="s">
        <v>101</v>
      </c>
      <c r="H17260" t="s">
        <v>1324</v>
      </c>
      <c r="I17260" t="s">
        <v>1298</v>
      </c>
      <c r="J17260" s="178">
        <v>7175</v>
      </c>
    </row>
    <row r="17261" spans="1:10" x14ac:dyDescent="0.25">
      <c r="A17261" t="s">
        <v>132</v>
      </c>
      <c r="B17261" t="s">
        <v>128</v>
      </c>
      <c r="C17261">
        <v>2026</v>
      </c>
      <c r="D17261" t="s">
        <v>121</v>
      </c>
      <c r="E17261" t="s">
        <v>1067</v>
      </c>
      <c r="F17261" t="s">
        <v>50</v>
      </c>
      <c r="G17261" t="s">
        <v>101</v>
      </c>
      <c r="H17261" t="s">
        <v>1324</v>
      </c>
      <c r="I17261" t="s">
        <v>1299</v>
      </c>
      <c r="J17261" s="178">
        <v>18396</v>
      </c>
    </row>
    <row r="17262" spans="1:10" x14ac:dyDescent="0.25">
      <c r="A17262" t="s">
        <v>132</v>
      </c>
      <c r="B17262" t="s">
        <v>128</v>
      </c>
      <c r="C17262">
        <v>2026</v>
      </c>
      <c r="D17262" t="s">
        <v>121</v>
      </c>
      <c r="E17262" t="s">
        <v>1067</v>
      </c>
      <c r="F17262" t="s">
        <v>50</v>
      </c>
      <c r="G17262" t="s">
        <v>101</v>
      </c>
      <c r="H17262" t="s">
        <v>1324</v>
      </c>
      <c r="I17262" t="s">
        <v>975</v>
      </c>
      <c r="J17262" s="178">
        <v>83858.720000000001</v>
      </c>
    </row>
    <row r="17263" spans="1:10" x14ac:dyDescent="0.25">
      <c r="A17263" t="s">
        <v>132</v>
      </c>
      <c r="B17263" t="s">
        <v>128</v>
      </c>
      <c r="C17263">
        <v>2026</v>
      </c>
      <c r="D17263" t="s">
        <v>121</v>
      </c>
      <c r="E17263" t="s">
        <v>1067</v>
      </c>
      <c r="F17263" t="s">
        <v>50</v>
      </c>
      <c r="G17263" t="s">
        <v>49</v>
      </c>
      <c r="H17263" t="s">
        <v>1325</v>
      </c>
      <c r="I17263" t="s">
        <v>457</v>
      </c>
      <c r="J17263" s="178">
        <v>403.04</v>
      </c>
    </row>
    <row r="17264" spans="1:10" x14ac:dyDescent="0.25">
      <c r="A17264" t="s">
        <v>132</v>
      </c>
      <c r="B17264" t="s">
        <v>128</v>
      </c>
      <c r="C17264">
        <v>2026</v>
      </c>
      <c r="D17264" t="s">
        <v>121</v>
      </c>
      <c r="E17264" t="s">
        <v>1067</v>
      </c>
      <c r="F17264" t="s">
        <v>50</v>
      </c>
      <c r="G17264" t="s">
        <v>49</v>
      </c>
      <c r="H17264" t="s">
        <v>1326</v>
      </c>
      <c r="I17264" t="s">
        <v>524</v>
      </c>
      <c r="J17264" s="178">
        <v>600853</v>
      </c>
    </row>
    <row r="17265" spans="1:10" x14ac:dyDescent="0.25">
      <c r="A17265" t="s">
        <v>132</v>
      </c>
      <c r="B17265" t="s">
        <v>128</v>
      </c>
      <c r="C17265">
        <v>2026</v>
      </c>
      <c r="D17265" t="s">
        <v>121</v>
      </c>
      <c r="E17265" t="s">
        <v>1067</v>
      </c>
      <c r="F17265" t="s">
        <v>50</v>
      </c>
      <c r="G17265" t="s">
        <v>49</v>
      </c>
      <c r="H17265" t="s">
        <v>1326</v>
      </c>
      <c r="I17265" t="s">
        <v>403</v>
      </c>
      <c r="J17265" s="178">
        <v>-270</v>
      </c>
    </row>
    <row r="17266" spans="1:10" x14ac:dyDescent="0.25">
      <c r="A17266" t="s">
        <v>132</v>
      </c>
      <c r="B17266" t="s">
        <v>128</v>
      </c>
      <c r="C17266">
        <v>2026</v>
      </c>
      <c r="D17266" t="s">
        <v>121</v>
      </c>
      <c r="E17266" t="s">
        <v>1077</v>
      </c>
      <c r="F17266" t="s">
        <v>1329</v>
      </c>
      <c r="G17266" t="s">
        <v>1078</v>
      </c>
      <c r="H17266" t="s">
        <v>209</v>
      </c>
      <c r="I17266" t="s">
        <v>442</v>
      </c>
      <c r="J17266" s="178">
        <v>2189500</v>
      </c>
    </row>
    <row r="17267" spans="1:10" x14ac:dyDescent="0.25">
      <c r="A17267" t="s">
        <v>132</v>
      </c>
      <c r="B17267" t="s">
        <v>128</v>
      </c>
      <c r="C17267">
        <v>2026</v>
      </c>
      <c r="D17267" t="s">
        <v>121</v>
      </c>
      <c r="E17267" t="s">
        <v>1077</v>
      </c>
      <c r="F17267" t="s">
        <v>1329</v>
      </c>
      <c r="G17267" t="s">
        <v>1078</v>
      </c>
      <c r="H17267" t="s">
        <v>209</v>
      </c>
      <c r="I17267" t="s">
        <v>1079</v>
      </c>
      <c r="J17267" s="178">
        <v>588235.30000000005</v>
      </c>
    </row>
    <row r="17268" spans="1:10" x14ac:dyDescent="0.25">
      <c r="A17268" t="s">
        <v>132</v>
      </c>
      <c r="B17268" t="s">
        <v>128</v>
      </c>
      <c r="C17268">
        <v>2026</v>
      </c>
      <c r="D17268" t="s">
        <v>121</v>
      </c>
      <c r="E17268" t="s">
        <v>1077</v>
      </c>
      <c r="F17268" t="s">
        <v>1329</v>
      </c>
      <c r="G17268" t="s">
        <v>1345</v>
      </c>
      <c r="H17268" t="s">
        <v>209</v>
      </c>
      <c r="I17268" t="s">
        <v>406</v>
      </c>
      <c r="J17268" s="178">
        <v>0</v>
      </c>
    </row>
    <row r="17269" spans="1:10" x14ac:dyDescent="0.25">
      <c r="A17269" t="s">
        <v>132</v>
      </c>
      <c r="B17269" t="s">
        <v>128</v>
      </c>
      <c r="C17269">
        <v>2026</v>
      </c>
      <c r="D17269" t="s">
        <v>121</v>
      </c>
      <c r="E17269" t="s">
        <v>1077</v>
      </c>
      <c r="F17269" t="s">
        <v>1330</v>
      </c>
      <c r="G17269" t="s">
        <v>1078</v>
      </c>
      <c r="H17269" t="s">
        <v>1080</v>
      </c>
      <c r="I17269" t="s">
        <v>414</v>
      </c>
      <c r="J17269" s="178">
        <v>264000</v>
      </c>
    </row>
    <row r="17270" spans="1:10" x14ac:dyDescent="0.25">
      <c r="A17270" t="s">
        <v>132</v>
      </c>
      <c r="B17270" t="s">
        <v>128</v>
      </c>
      <c r="C17270">
        <v>2026</v>
      </c>
      <c r="D17270" t="s">
        <v>121</v>
      </c>
      <c r="E17270" t="s">
        <v>1077</v>
      </c>
      <c r="F17270" t="s">
        <v>1330</v>
      </c>
      <c r="G17270" t="s">
        <v>1078</v>
      </c>
      <c r="H17270" t="s">
        <v>1080</v>
      </c>
      <c r="I17270" t="s">
        <v>413</v>
      </c>
      <c r="J17270" s="178">
        <v>1487100</v>
      </c>
    </row>
    <row r="17271" spans="1:10" x14ac:dyDescent="0.25">
      <c r="A17271" t="s">
        <v>132</v>
      </c>
      <c r="B17271" t="s">
        <v>128</v>
      </c>
      <c r="C17271">
        <v>2026</v>
      </c>
      <c r="D17271" t="s">
        <v>121</v>
      </c>
      <c r="E17271" t="s">
        <v>1077</v>
      </c>
      <c r="F17271" t="s">
        <v>1331</v>
      </c>
      <c r="G17271" t="s">
        <v>1078</v>
      </c>
      <c r="H17271" t="s">
        <v>1081</v>
      </c>
      <c r="I17271" t="s">
        <v>414</v>
      </c>
      <c r="J17271" s="178">
        <v>1150000</v>
      </c>
    </row>
    <row r="17272" spans="1:10" x14ac:dyDescent="0.25">
      <c r="A17272" t="s">
        <v>132</v>
      </c>
      <c r="B17272" t="s">
        <v>128</v>
      </c>
      <c r="C17272">
        <v>2026</v>
      </c>
      <c r="D17272" t="s">
        <v>121</v>
      </c>
      <c r="E17272" t="s">
        <v>1077</v>
      </c>
      <c r="F17272" t="s">
        <v>1331</v>
      </c>
      <c r="G17272" t="s">
        <v>1078</v>
      </c>
      <c r="H17272" t="s">
        <v>1081</v>
      </c>
      <c r="I17272" t="s">
        <v>505</v>
      </c>
      <c r="J17272" s="178">
        <v>1495071</v>
      </c>
    </row>
    <row r="17273" spans="1:10" x14ac:dyDescent="0.25">
      <c r="A17273" t="s">
        <v>132</v>
      </c>
      <c r="B17273" t="s">
        <v>128</v>
      </c>
      <c r="C17273">
        <v>2026</v>
      </c>
      <c r="D17273" t="s">
        <v>121</v>
      </c>
      <c r="E17273" t="s">
        <v>1077</v>
      </c>
      <c r="F17273" t="s">
        <v>1332</v>
      </c>
      <c r="G17273" t="s">
        <v>1078</v>
      </c>
      <c r="H17273" t="s">
        <v>1082</v>
      </c>
      <c r="I17273" t="s">
        <v>505</v>
      </c>
      <c r="J17273" s="178">
        <v>1730383</v>
      </c>
    </row>
    <row r="17274" spans="1:10" x14ac:dyDescent="0.25">
      <c r="A17274" t="s">
        <v>133</v>
      </c>
      <c r="B17274" t="s">
        <v>128</v>
      </c>
      <c r="C17274">
        <v>2026</v>
      </c>
      <c r="D17274" t="s">
        <v>58</v>
      </c>
      <c r="E17274" t="s">
        <v>285</v>
      </c>
      <c r="F17274" t="s">
        <v>1083</v>
      </c>
      <c r="G17274" t="s">
        <v>301</v>
      </c>
      <c r="H17274" t="s">
        <v>1084</v>
      </c>
      <c r="I17274" t="s">
        <v>1086</v>
      </c>
      <c r="J17274" s="154">
        <v>8253539.5</v>
      </c>
    </row>
    <row r="17275" spans="1:10" x14ac:dyDescent="0.25">
      <c r="A17275" t="s">
        <v>133</v>
      </c>
      <c r="B17275" t="s">
        <v>128</v>
      </c>
      <c r="C17275">
        <v>2026</v>
      </c>
      <c r="D17275" t="s">
        <v>58</v>
      </c>
      <c r="E17275" t="s">
        <v>285</v>
      </c>
      <c r="F17275" t="s">
        <v>1083</v>
      </c>
      <c r="G17275" t="s">
        <v>301</v>
      </c>
      <c r="H17275" t="s">
        <v>1084</v>
      </c>
      <c r="I17275" t="s">
        <v>696</v>
      </c>
      <c r="J17275" s="154">
        <v>11765092.439999999</v>
      </c>
    </row>
    <row r="17276" spans="1:10" x14ac:dyDescent="0.25">
      <c r="A17276" t="s">
        <v>133</v>
      </c>
      <c r="B17276" t="s">
        <v>128</v>
      </c>
      <c r="C17276">
        <v>2026</v>
      </c>
      <c r="D17276" t="s">
        <v>58</v>
      </c>
      <c r="E17276" t="s">
        <v>285</v>
      </c>
      <c r="F17276" t="s">
        <v>1083</v>
      </c>
      <c r="G17276" t="s">
        <v>301</v>
      </c>
      <c r="H17276" t="s">
        <v>1084</v>
      </c>
      <c r="I17276" t="s">
        <v>1348</v>
      </c>
      <c r="J17276" s="154">
        <v>621987.82999999996</v>
      </c>
    </row>
    <row r="17277" spans="1:10" x14ac:dyDescent="0.25">
      <c r="A17277" t="s">
        <v>133</v>
      </c>
      <c r="B17277" t="s">
        <v>128</v>
      </c>
      <c r="C17277">
        <v>2026</v>
      </c>
      <c r="D17277" t="s">
        <v>58</v>
      </c>
      <c r="E17277" t="s">
        <v>285</v>
      </c>
      <c r="F17277" t="s">
        <v>1083</v>
      </c>
      <c r="G17277" t="s">
        <v>301</v>
      </c>
      <c r="H17277" t="s">
        <v>1084</v>
      </c>
      <c r="I17277" t="s">
        <v>533</v>
      </c>
      <c r="J17277" s="154">
        <v>1646302.79</v>
      </c>
    </row>
    <row r="17278" spans="1:10" x14ac:dyDescent="0.25">
      <c r="A17278" t="s">
        <v>133</v>
      </c>
      <c r="B17278" t="s">
        <v>128</v>
      </c>
      <c r="C17278">
        <v>2026</v>
      </c>
      <c r="D17278" t="s">
        <v>58</v>
      </c>
      <c r="E17278" t="s">
        <v>285</v>
      </c>
      <c r="F17278" t="s">
        <v>1083</v>
      </c>
      <c r="G17278" t="s">
        <v>301</v>
      </c>
      <c r="H17278" t="s">
        <v>1084</v>
      </c>
      <c r="I17278" t="s">
        <v>521</v>
      </c>
      <c r="J17278" s="154">
        <v>2829323.96</v>
      </c>
    </row>
    <row r="17279" spans="1:10" x14ac:dyDescent="0.25">
      <c r="A17279" t="s">
        <v>133</v>
      </c>
      <c r="B17279" t="s">
        <v>128</v>
      </c>
      <c r="C17279">
        <v>2026</v>
      </c>
      <c r="D17279" t="s">
        <v>58</v>
      </c>
      <c r="E17279" t="s">
        <v>285</v>
      </c>
      <c r="F17279" t="s">
        <v>1083</v>
      </c>
      <c r="G17279" t="s">
        <v>301</v>
      </c>
      <c r="H17279" t="s">
        <v>1084</v>
      </c>
      <c r="I17279" t="s">
        <v>843</v>
      </c>
      <c r="J17279" s="154">
        <v>377815.12</v>
      </c>
    </row>
    <row r="17280" spans="1:10" x14ac:dyDescent="0.25">
      <c r="A17280" t="s">
        <v>133</v>
      </c>
      <c r="B17280" t="s">
        <v>128</v>
      </c>
      <c r="C17280">
        <v>2026</v>
      </c>
      <c r="D17280" t="s">
        <v>58</v>
      </c>
      <c r="E17280" t="s">
        <v>285</v>
      </c>
      <c r="F17280" t="s">
        <v>1083</v>
      </c>
      <c r="G17280" t="s">
        <v>301</v>
      </c>
      <c r="H17280" t="s">
        <v>1084</v>
      </c>
      <c r="I17280" t="s">
        <v>848</v>
      </c>
      <c r="J17280" s="154">
        <v>51313411.759999998</v>
      </c>
    </row>
    <row r="17281" spans="1:10" x14ac:dyDescent="0.25">
      <c r="A17281" t="s">
        <v>133</v>
      </c>
      <c r="B17281" t="s">
        <v>128</v>
      </c>
      <c r="C17281">
        <v>2026</v>
      </c>
      <c r="D17281" t="s">
        <v>58</v>
      </c>
      <c r="E17281" t="s">
        <v>285</v>
      </c>
      <c r="F17281" t="s">
        <v>1083</v>
      </c>
      <c r="G17281" t="s">
        <v>301</v>
      </c>
      <c r="H17281" t="s">
        <v>1084</v>
      </c>
      <c r="I17281" t="s">
        <v>1349</v>
      </c>
      <c r="J17281" s="154">
        <v>4723840.34</v>
      </c>
    </row>
    <row r="17282" spans="1:10" x14ac:dyDescent="0.25">
      <c r="A17282" t="s">
        <v>133</v>
      </c>
      <c r="B17282" t="s">
        <v>128</v>
      </c>
      <c r="C17282">
        <v>2026</v>
      </c>
      <c r="D17282" t="s">
        <v>58</v>
      </c>
      <c r="E17282" t="s">
        <v>285</v>
      </c>
      <c r="F17282" t="s">
        <v>1083</v>
      </c>
      <c r="G17282" t="s">
        <v>301</v>
      </c>
      <c r="H17282" t="s">
        <v>1084</v>
      </c>
      <c r="I17282" t="s">
        <v>1088</v>
      </c>
      <c r="J17282" s="154">
        <v>2090400</v>
      </c>
    </row>
    <row r="17283" spans="1:10" x14ac:dyDescent="0.25">
      <c r="A17283" t="s">
        <v>133</v>
      </c>
      <c r="B17283" t="s">
        <v>128</v>
      </c>
      <c r="C17283">
        <v>2026</v>
      </c>
      <c r="D17283" t="s">
        <v>58</v>
      </c>
      <c r="E17283" t="s">
        <v>285</v>
      </c>
      <c r="F17283" t="s">
        <v>1083</v>
      </c>
      <c r="G17283" t="s">
        <v>301</v>
      </c>
      <c r="H17283" t="s">
        <v>1084</v>
      </c>
      <c r="I17283" t="s">
        <v>702</v>
      </c>
      <c r="J17283" s="154">
        <v>24577763.02</v>
      </c>
    </row>
    <row r="17284" spans="1:10" x14ac:dyDescent="0.25">
      <c r="A17284" t="s">
        <v>133</v>
      </c>
      <c r="B17284" t="s">
        <v>128</v>
      </c>
      <c r="C17284">
        <v>2026</v>
      </c>
      <c r="D17284" t="s">
        <v>58</v>
      </c>
      <c r="E17284" t="s">
        <v>285</v>
      </c>
      <c r="F17284" t="s">
        <v>1083</v>
      </c>
      <c r="G17284" t="s">
        <v>301</v>
      </c>
      <c r="H17284" t="s">
        <v>1084</v>
      </c>
      <c r="I17284" t="s">
        <v>686</v>
      </c>
      <c r="J17284" s="154">
        <v>3587495.8</v>
      </c>
    </row>
    <row r="17285" spans="1:10" x14ac:dyDescent="0.25">
      <c r="A17285" t="s">
        <v>133</v>
      </c>
      <c r="B17285" t="s">
        <v>128</v>
      </c>
      <c r="C17285">
        <v>2026</v>
      </c>
      <c r="D17285" t="s">
        <v>58</v>
      </c>
      <c r="E17285" t="s">
        <v>285</v>
      </c>
      <c r="F17285" t="s">
        <v>1083</v>
      </c>
      <c r="G17285" t="s">
        <v>301</v>
      </c>
      <c r="H17285" t="s">
        <v>1084</v>
      </c>
      <c r="I17285" t="s">
        <v>1089</v>
      </c>
      <c r="J17285" s="154">
        <v>2744859.32</v>
      </c>
    </row>
    <row r="17286" spans="1:10" x14ac:dyDescent="0.25">
      <c r="A17286" t="s">
        <v>133</v>
      </c>
      <c r="B17286" t="s">
        <v>128</v>
      </c>
      <c r="C17286">
        <v>2026</v>
      </c>
      <c r="D17286" t="s">
        <v>58</v>
      </c>
      <c r="E17286" t="s">
        <v>285</v>
      </c>
      <c r="F17286" t="s">
        <v>1083</v>
      </c>
      <c r="G17286" t="s">
        <v>301</v>
      </c>
      <c r="H17286" t="s">
        <v>1084</v>
      </c>
      <c r="I17286" t="s">
        <v>1090</v>
      </c>
      <c r="J17286" s="154">
        <v>892417.21</v>
      </c>
    </row>
    <row r="17287" spans="1:10" x14ac:dyDescent="0.25">
      <c r="A17287" t="s">
        <v>133</v>
      </c>
      <c r="B17287" t="s">
        <v>128</v>
      </c>
      <c r="C17287">
        <v>2026</v>
      </c>
      <c r="D17287" t="s">
        <v>58</v>
      </c>
      <c r="E17287" t="s">
        <v>285</v>
      </c>
      <c r="F17287" t="s">
        <v>1083</v>
      </c>
      <c r="G17287" t="s">
        <v>301</v>
      </c>
      <c r="H17287" t="s">
        <v>1084</v>
      </c>
      <c r="I17287" t="s">
        <v>393</v>
      </c>
      <c r="J17287" s="154">
        <v>1484571.89</v>
      </c>
    </row>
    <row r="17288" spans="1:10" x14ac:dyDescent="0.25">
      <c r="A17288" t="s">
        <v>133</v>
      </c>
      <c r="B17288" t="s">
        <v>128</v>
      </c>
      <c r="C17288">
        <v>2026</v>
      </c>
      <c r="D17288" t="s">
        <v>58</v>
      </c>
      <c r="E17288" t="s">
        <v>285</v>
      </c>
      <c r="F17288" t="s">
        <v>1083</v>
      </c>
      <c r="G17288" t="s">
        <v>301</v>
      </c>
      <c r="H17288" t="s">
        <v>1084</v>
      </c>
      <c r="I17288" t="s">
        <v>436</v>
      </c>
      <c r="J17288" s="154">
        <v>1500883.57</v>
      </c>
    </row>
    <row r="17289" spans="1:10" x14ac:dyDescent="0.25">
      <c r="A17289" t="s">
        <v>133</v>
      </c>
      <c r="B17289" t="s">
        <v>128</v>
      </c>
      <c r="C17289">
        <v>2026</v>
      </c>
      <c r="D17289" t="s">
        <v>58</v>
      </c>
      <c r="E17289" t="s">
        <v>285</v>
      </c>
      <c r="F17289" t="s">
        <v>1083</v>
      </c>
      <c r="G17289" t="s">
        <v>301</v>
      </c>
      <c r="H17289" t="s">
        <v>1084</v>
      </c>
      <c r="I17289" t="s">
        <v>450</v>
      </c>
      <c r="J17289" s="154">
        <v>2095828.34</v>
      </c>
    </row>
    <row r="17290" spans="1:10" x14ac:dyDescent="0.25">
      <c r="A17290" t="s">
        <v>133</v>
      </c>
      <c r="B17290" t="s">
        <v>128</v>
      </c>
      <c r="C17290">
        <v>2026</v>
      </c>
      <c r="D17290" t="s">
        <v>58</v>
      </c>
      <c r="E17290" t="s">
        <v>285</v>
      </c>
      <c r="F17290" t="s">
        <v>1083</v>
      </c>
      <c r="G17290" t="s">
        <v>301</v>
      </c>
      <c r="H17290" t="s">
        <v>1084</v>
      </c>
      <c r="I17290" t="s">
        <v>1350</v>
      </c>
      <c r="J17290" s="154">
        <v>1783760.87</v>
      </c>
    </row>
    <row r="17291" spans="1:10" x14ac:dyDescent="0.25">
      <c r="A17291" t="s">
        <v>133</v>
      </c>
      <c r="B17291" t="s">
        <v>128</v>
      </c>
      <c r="C17291">
        <v>2026</v>
      </c>
      <c r="D17291" t="s">
        <v>58</v>
      </c>
      <c r="E17291" t="s">
        <v>285</v>
      </c>
      <c r="F17291" t="s">
        <v>1083</v>
      </c>
      <c r="G17291" t="s">
        <v>301</v>
      </c>
      <c r="H17291" t="s">
        <v>1084</v>
      </c>
      <c r="I17291" t="s">
        <v>504</v>
      </c>
      <c r="J17291" s="154">
        <v>9788979.8200000003</v>
      </c>
    </row>
    <row r="17292" spans="1:10" x14ac:dyDescent="0.25">
      <c r="A17292" t="s">
        <v>133</v>
      </c>
      <c r="B17292" t="s">
        <v>128</v>
      </c>
      <c r="C17292">
        <v>2026</v>
      </c>
      <c r="D17292" t="s">
        <v>58</v>
      </c>
      <c r="E17292" t="s">
        <v>285</v>
      </c>
      <c r="F17292" t="s">
        <v>1083</v>
      </c>
      <c r="G17292" t="s">
        <v>301</v>
      </c>
      <c r="H17292" t="s">
        <v>1084</v>
      </c>
      <c r="I17292" t="s">
        <v>1093</v>
      </c>
      <c r="J17292" s="154">
        <v>726295.81</v>
      </c>
    </row>
    <row r="17293" spans="1:10" x14ac:dyDescent="0.25">
      <c r="A17293" t="s">
        <v>133</v>
      </c>
      <c r="B17293" t="s">
        <v>128</v>
      </c>
      <c r="C17293">
        <v>2026</v>
      </c>
      <c r="D17293" t="s">
        <v>58</v>
      </c>
      <c r="E17293" t="s">
        <v>285</v>
      </c>
      <c r="F17293" t="s">
        <v>1083</v>
      </c>
      <c r="G17293" t="s">
        <v>301</v>
      </c>
      <c r="H17293" t="s">
        <v>1084</v>
      </c>
      <c r="I17293" t="s">
        <v>1096</v>
      </c>
      <c r="J17293" s="154">
        <v>76806.720000000001</v>
      </c>
    </row>
    <row r="17294" spans="1:10" x14ac:dyDescent="0.25">
      <c r="A17294" t="s">
        <v>133</v>
      </c>
      <c r="B17294" t="s">
        <v>128</v>
      </c>
      <c r="C17294">
        <v>2026</v>
      </c>
      <c r="D17294" t="s">
        <v>58</v>
      </c>
      <c r="E17294" t="s">
        <v>285</v>
      </c>
      <c r="F17294" t="s">
        <v>1083</v>
      </c>
      <c r="G17294" t="s">
        <v>301</v>
      </c>
      <c r="H17294" t="s">
        <v>1084</v>
      </c>
      <c r="I17294" t="s">
        <v>1351</v>
      </c>
      <c r="J17294" s="154">
        <v>152184.87</v>
      </c>
    </row>
    <row r="17295" spans="1:10" x14ac:dyDescent="0.25">
      <c r="A17295" t="s">
        <v>133</v>
      </c>
      <c r="B17295" t="s">
        <v>128</v>
      </c>
      <c r="C17295">
        <v>2026</v>
      </c>
      <c r="D17295" t="s">
        <v>58</v>
      </c>
      <c r="E17295" t="s">
        <v>285</v>
      </c>
      <c r="F17295" t="s">
        <v>1083</v>
      </c>
      <c r="G17295" t="s">
        <v>301</v>
      </c>
      <c r="H17295" t="s">
        <v>1084</v>
      </c>
      <c r="I17295" t="s">
        <v>1352</v>
      </c>
      <c r="J17295" s="154">
        <v>36554.620000000003</v>
      </c>
    </row>
    <row r="17296" spans="1:10" x14ac:dyDescent="0.25">
      <c r="A17296" t="s">
        <v>133</v>
      </c>
      <c r="B17296" t="s">
        <v>128</v>
      </c>
      <c r="C17296">
        <v>2026</v>
      </c>
      <c r="D17296" t="s">
        <v>58</v>
      </c>
      <c r="E17296" t="s">
        <v>285</v>
      </c>
      <c r="F17296" t="s">
        <v>1083</v>
      </c>
      <c r="G17296" t="s">
        <v>301</v>
      </c>
      <c r="H17296" t="s">
        <v>1084</v>
      </c>
      <c r="I17296" t="s">
        <v>1353</v>
      </c>
      <c r="J17296" s="154">
        <v>234033.62</v>
      </c>
    </row>
    <row r="17297" spans="1:10" x14ac:dyDescent="0.25">
      <c r="A17297" t="s">
        <v>133</v>
      </c>
      <c r="B17297" t="s">
        <v>128</v>
      </c>
      <c r="C17297">
        <v>2026</v>
      </c>
      <c r="D17297" t="s">
        <v>58</v>
      </c>
      <c r="E17297" t="s">
        <v>285</v>
      </c>
      <c r="F17297" t="s">
        <v>1083</v>
      </c>
      <c r="G17297" t="s">
        <v>301</v>
      </c>
      <c r="H17297" t="s">
        <v>1084</v>
      </c>
      <c r="I17297" t="s">
        <v>1354</v>
      </c>
      <c r="J17297" s="154">
        <v>117563.03</v>
      </c>
    </row>
    <row r="17298" spans="1:10" x14ac:dyDescent="0.25">
      <c r="A17298" t="s">
        <v>133</v>
      </c>
      <c r="B17298" t="s">
        <v>128</v>
      </c>
      <c r="C17298">
        <v>2026</v>
      </c>
      <c r="D17298" t="s">
        <v>58</v>
      </c>
      <c r="E17298" t="s">
        <v>285</v>
      </c>
      <c r="F17298" t="s">
        <v>1083</v>
      </c>
      <c r="G17298" t="s">
        <v>301</v>
      </c>
      <c r="H17298" t="s">
        <v>1084</v>
      </c>
      <c r="I17298" t="s">
        <v>1355</v>
      </c>
      <c r="J17298" s="154">
        <v>175630.25</v>
      </c>
    </row>
    <row r="17299" spans="1:10" x14ac:dyDescent="0.25">
      <c r="A17299" t="s">
        <v>133</v>
      </c>
      <c r="B17299" t="s">
        <v>128</v>
      </c>
      <c r="C17299">
        <v>2026</v>
      </c>
      <c r="D17299" t="s">
        <v>58</v>
      </c>
      <c r="E17299" t="s">
        <v>285</v>
      </c>
      <c r="F17299" t="s">
        <v>1083</v>
      </c>
      <c r="G17299" t="s">
        <v>301</v>
      </c>
      <c r="H17299" t="s">
        <v>1084</v>
      </c>
      <c r="I17299" t="s">
        <v>1356</v>
      </c>
      <c r="J17299" s="154">
        <v>70756.31</v>
      </c>
    </row>
    <row r="17300" spans="1:10" x14ac:dyDescent="0.25">
      <c r="A17300" t="s">
        <v>133</v>
      </c>
      <c r="B17300" t="s">
        <v>128</v>
      </c>
      <c r="C17300">
        <v>2026</v>
      </c>
      <c r="D17300" t="s">
        <v>58</v>
      </c>
      <c r="E17300" t="s">
        <v>285</v>
      </c>
      <c r="F17300" t="s">
        <v>1083</v>
      </c>
      <c r="G17300" t="s">
        <v>301</v>
      </c>
      <c r="H17300" t="s">
        <v>1084</v>
      </c>
      <c r="I17300" t="s">
        <v>1357</v>
      </c>
      <c r="J17300" s="154">
        <v>117563.03</v>
      </c>
    </row>
    <row r="17301" spans="1:10" x14ac:dyDescent="0.25">
      <c r="A17301" t="s">
        <v>133</v>
      </c>
      <c r="B17301" t="s">
        <v>128</v>
      </c>
      <c r="C17301">
        <v>2026</v>
      </c>
      <c r="D17301" t="s">
        <v>58</v>
      </c>
      <c r="E17301" t="s">
        <v>285</v>
      </c>
      <c r="F17301" t="s">
        <v>1083</v>
      </c>
      <c r="G17301" t="s">
        <v>301</v>
      </c>
      <c r="H17301" t="s">
        <v>1084</v>
      </c>
      <c r="I17301" t="s">
        <v>1358</v>
      </c>
      <c r="J17301" s="154">
        <v>166890.76</v>
      </c>
    </row>
    <row r="17302" spans="1:10" x14ac:dyDescent="0.25">
      <c r="A17302" t="s">
        <v>133</v>
      </c>
      <c r="B17302" t="s">
        <v>128</v>
      </c>
      <c r="C17302">
        <v>2026</v>
      </c>
      <c r="D17302" t="s">
        <v>58</v>
      </c>
      <c r="E17302" t="s">
        <v>285</v>
      </c>
      <c r="F17302" t="s">
        <v>1083</v>
      </c>
      <c r="G17302" t="s">
        <v>301</v>
      </c>
      <c r="H17302" t="s">
        <v>1084</v>
      </c>
      <c r="I17302" t="s">
        <v>1359</v>
      </c>
      <c r="J17302" s="154">
        <v>806722.68</v>
      </c>
    </row>
    <row r="17303" spans="1:10" x14ac:dyDescent="0.25">
      <c r="A17303" t="s">
        <v>133</v>
      </c>
      <c r="B17303" t="s">
        <v>128</v>
      </c>
      <c r="C17303">
        <v>2026</v>
      </c>
      <c r="D17303" t="s">
        <v>58</v>
      </c>
      <c r="E17303" t="s">
        <v>285</v>
      </c>
      <c r="F17303" t="s">
        <v>1083</v>
      </c>
      <c r="G17303" t="s">
        <v>301</v>
      </c>
      <c r="H17303" t="s">
        <v>1084</v>
      </c>
      <c r="I17303" t="s">
        <v>1360</v>
      </c>
      <c r="J17303" s="154">
        <v>116470.59</v>
      </c>
    </row>
    <row r="17304" spans="1:10" x14ac:dyDescent="0.25">
      <c r="A17304" t="s">
        <v>133</v>
      </c>
      <c r="B17304" t="s">
        <v>128</v>
      </c>
      <c r="C17304">
        <v>2026</v>
      </c>
      <c r="D17304" t="s">
        <v>58</v>
      </c>
      <c r="E17304" t="s">
        <v>285</v>
      </c>
      <c r="F17304" t="s">
        <v>1083</v>
      </c>
      <c r="G17304" t="s">
        <v>301</v>
      </c>
      <c r="H17304" t="s">
        <v>1084</v>
      </c>
      <c r="I17304" t="s">
        <v>1361</v>
      </c>
      <c r="J17304" s="154">
        <v>82352.94</v>
      </c>
    </row>
    <row r="17305" spans="1:10" x14ac:dyDescent="0.25">
      <c r="A17305" t="s">
        <v>133</v>
      </c>
      <c r="B17305" t="s">
        <v>128</v>
      </c>
      <c r="C17305">
        <v>2026</v>
      </c>
      <c r="D17305" t="s">
        <v>58</v>
      </c>
      <c r="E17305" t="s">
        <v>285</v>
      </c>
      <c r="F17305" t="s">
        <v>1083</v>
      </c>
      <c r="G17305" t="s">
        <v>301</v>
      </c>
      <c r="H17305" t="s">
        <v>1084</v>
      </c>
      <c r="I17305" t="s">
        <v>1362</v>
      </c>
      <c r="J17305" s="154">
        <v>41176.47</v>
      </c>
    </row>
    <row r="17306" spans="1:10" x14ac:dyDescent="0.25">
      <c r="A17306" t="s">
        <v>133</v>
      </c>
      <c r="B17306" t="s">
        <v>128</v>
      </c>
      <c r="C17306">
        <v>2026</v>
      </c>
      <c r="D17306" t="s">
        <v>58</v>
      </c>
      <c r="E17306" t="s">
        <v>285</v>
      </c>
      <c r="F17306" t="s">
        <v>1083</v>
      </c>
      <c r="G17306" t="s">
        <v>301</v>
      </c>
      <c r="H17306" t="s">
        <v>1084</v>
      </c>
      <c r="I17306" t="s">
        <v>1363</v>
      </c>
      <c r="J17306" s="154">
        <v>94453.78</v>
      </c>
    </row>
    <row r="17307" spans="1:10" x14ac:dyDescent="0.25">
      <c r="A17307" t="s">
        <v>133</v>
      </c>
      <c r="B17307" t="s">
        <v>128</v>
      </c>
      <c r="C17307">
        <v>2026</v>
      </c>
      <c r="D17307" t="s">
        <v>58</v>
      </c>
      <c r="E17307" t="s">
        <v>285</v>
      </c>
      <c r="F17307" t="s">
        <v>1083</v>
      </c>
      <c r="G17307" t="s">
        <v>301</v>
      </c>
      <c r="H17307" t="s">
        <v>1084</v>
      </c>
      <c r="I17307" t="s">
        <v>1364</v>
      </c>
      <c r="J17307" s="154">
        <v>235126.04</v>
      </c>
    </row>
    <row r="17308" spans="1:10" x14ac:dyDescent="0.25">
      <c r="A17308" t="s">
        <v>133</v>
      </c>
      <c r="B17308" t="s">
        <v>128</v>
      </c>
      <c r="C17308">
        <v>2026</v>
      </c>
      <c r="D17308" t="s">
        <v>58</v>
      </c>
      <c r="E17308" t="s">
        <v>285</v>
      </c>
      <c r="F17308" t="s">
        <v>1083</v>
      </c>
      <c r="G17308" t="s">
        <v>301</v>
      </c>
      <c r="H17308" t="s">
        <v>1084</v>
      </c>
      <c r="I17308" t="s">
        <v>1365</v>
      </c>
      <c r="J17308" s="154">
        <v>94453.78</v>
      </c>
    </row>
    <row r="17309" spans="1:10" x14ac:dyDescent="0.25">
      <c r="A17309" t="s">
        <v>133</v>
      </c>
      <c r="B17309" t="s">
        <v>128</v>
      </c>
      <c r="C17309">
        <v>2026</v>
      </c>
      <c r="D17309" t="s">
        <v>58</v>
      </c>
      <c r="E17309" t="s">
        <v>285</v>
      </c>
      <c r="F17309" t="s">
        <v>1083</v>
      </c>
      <c r="G17309" t="s">
        <v>301</v>
      </c>
      <c r="H17309" t="s">
        <v>1084</v>
      </c>
      <c r="I17309" t="s">
        <v>1117</v>
      </c>
      <c r="J17309" s="154">
        <v>38823.53</v>
      </c>
    </row>
    <row r="17310" spans="1:10" x14ac:dyDescent="0.25">
      <c r="A17310" t="s">
        <v>133</v>
      </c>
      <c r="B17310" t="s">
        <v>128</v>
      </c>
      <c r="C17310">
        <v>2026</v>
      </c>
      <c r="D17310" t="s">
        <v>58</v>
      </c>
      <c r="E17310" t="s">
        <v>285</v>
      </c>
      <c r="F17310" t="s">
        <v>1083</v>
      </c>
      <c r="G17310" t="s">
        <v>301</v>
      </c>
      <c r="H17310" t="s">
        <v>1084</v>
      </c>
      <c r="I17310" t="s">
        <v>1366</v>
      </c>
      <c r="J17310" s="154">
        <v>222521.01</v>
      </c>
    </row>
    <row r="17311" spans="1:10" x14ac:dyDescent="0.25">
      <c r="A17311" t="s">
        <v>133</v>
      </c>
      <c r="B17311" t="s">
        <v>128</v>
      </c>
      <c r="C17311">
        <v>2026</v>
      </c>
      <c r="D17311" t="s">
        <v>58</v>
      </c>
      <c r="E17311" t="s">
        <v>285</v>
      </c>
      <c r="F17311" t="s">
        <v>1083</v>
      </c>
      <c r="G17311" t="s">
        <v>301</v>
      </c>
      <c r="H17311" t="s">
        <v>1084</v>
      </c>
      <c r="I17311" t="s">
        <v>1367</v>
      </c>
      <c r="J17311" s="154">
        <v>30924.37</v>
      </c>
    </row>
    <row r="17312" spans="1:10" x14ac:dyDescent="0.25">
      <c r="A17312" t="s">
        <v>133</v>
      </c>
      <c r="B17312" t="s">
        <v>128</v>
      </c>
      <c r="C17312">
        <v>2026</v>
      </c>
      <c r="D17312" t="s">
        <v>58</v>
      </c>
      <c r="E17312" t="s">
        <v>285</v>
      </c>
      <c r="F17312" t="s">
        <v>1083</v>
      </c>
      <c r="G17312" t="s">
        <v>301</v>
      </c>
      <c r="H17312" t="s">
        <v>1084</v>
      </c>
      <c r="I17312" t="s">
        <v>1368</v>
      </c>
      <c r="J17312" s="154">
        <v>55630.25</v>
      </c>
    </row>
    <row r="17313" spans="1:10" x14ac:dyDescent="0.25">
      <c r="A17313" t="s">
        <v>133</v>
      </c>
      <c r="B17313" t="s">
        <v>128</v>
      </c>
      <c r="C17313">
        <v>2026</v>
      </c>
      <c r="D17313" t="s">
        <v>58</v>
      </c>
      <c r="E17313" t="s">
        <v>285</v>
      </c>
      <c r="F17313" t="s">
        <v>1083</v>
      </c>
      <c r="G17313" t="s">
        <v>301</v>
      </c>
      <c r="H17313" t="s">
        <v>1084</v>
      </c>
      <c r="I17313" t="s">
        <v>1128</v>
      </c>
      <c r="J17313" s="154">
        <v>73109.240000000005</v>
      </c>
    </row>
    <row r="17314" spans="1:10" x14ac:dyDescent="0.25">
      <c r="A17314" t="s">
        <v>133</v>
      </c>
      <c r="B17314" t="s">
        <v>128</v>
      </c>
      <c r="C17314">
        <v>2026</v>
      </c>
      <c r="D17314" t="s">
        <v>58</v>
      </c>
      <c r="E17314" t="s">
        <v>285</v>
      </c>
      <c r="F17314" t="s">
        <v>1083</v>
      </c>
      <c r="G17314" t="s">
        <v>301</v>
      </c>
      <c r="H17314" t="s">
        <v>1084</v>
      </c>
      <c r="I17314" t="s">
        <v>1369</v>
      </c>
      <c r="J17314" s="154">
        <v>147815.12</v>
      </c>
    </row>
    <row r="17315" spans="1:10" x14ac:dyDescent="0.25">
      <c r="A17315" t="s">
        <v>133</v>
      </c>
      <c r="B17315" t="s">
        <v>128</v>
      </c>
      <c r="C17315">
        <v>2026</v>
      </c>
      <c r="D17315" t="s">
        <v>58</v>
      </c>
      <c r="E17315" t="s">
        <v>285</v>
      </c>
      <c r="F17315" t="s">
        <v>1083</v>
      </c>
      <c r="G17315" t="s">
        <v>301</v>
      </c>
      <c r="H17315" t="s">
        <v>1084</v>
      </c>
      <c r="I17315" t="s">
        <v>1370</v>
      </c>
      <c r="J17315" s="154">
        <v>117563.03</v>
      </c>
    </row>
    <row r="17316" spans="1:10" x14ac:dyDescent="0.25">
      <c r="A17316" t="s">
        <v>133</v>
      </c>
      <c r="B17316" t="s">
        <v>128</v>
      </c>
      <c r="C17316">
        <v>2026</v>
      </c>
      <c r="D17316" t="s">
        <v>58</v>
      </c>
      <c r="E17316" t="s">
        <v>285</v>
      </c>
      <c r="F17316" t="s">
        <v>1083</v>
      </c>
      <c r="G17316" t="s">
        <v>301</v>
      </c>
      <c r="H17316" t="s">
        <v>1084</v>
      </c>
      <c r="I17316" t="s">
        <v>1371</v>
      </c>
      <c r="J17316" s="154">
        <v>155294.12</v>
      </c>
    </row>
    <row r="17317" spans="1:10" x14ac:dyDescent="0.25">
      <c r="A17317" t="s">
        <v>133</v>
      </c>
      <c r="B17317" t="s">
        <v>128</v>
      </c>
      <c r="C17317">
        <v>2026</v>
      </c>
      <c r="D17317" t="s">
        <v>58</v>
      </c>
      <c r="E17317" t="s">
        <v>285</v>
      </c>
      <c r="F17317" t="s">
        <v>1083</v>
      </c>
      <c r="G17317" t="s">
        <v>301</v>
      </c>
      <c r="H17317" t="s">
        <v>1084</v>
      </c>
      <c r="I17317" t="s">
        <v>1372</v>
      </c>
      <c r="J17317" s="154">
        <v>55630.25</v>
      </c>
    </row>
    <row r="17318" spans="1:10" x14ac:dyDescent="0.25">
      <c r="A17318" t="s">
        <v>133</v>
      </c>
      <c r="B17318" t="s">
        <v>128</v>
      </c>
      <c r="C17318">
        <v>2026</v>
      </c>
      <c r="D17318" t="s">
        <v>58</v>
      </c>
      <c r="E17318" t="s">
        <v>285</v>
      </c>
      <c r="F17318" t="s">
        <v>1083</v>
      </c>
      <c r="G17318" t="s">
        <v>301</v>
      </c>
      <c r="H17318" t="s">
        <v>1084</v>
      </c>
      <c r="I17318" t="s">
        <v>1373</v>
      </c>
      <c r="J17318" s="154">
        <v>117563.03</v>
      </c>
    </row>
    <row r="17319" spans="1:10" x14ac:dyDescent="0.25">
      <c r="A17319" t="s">
        <v>133</v>
      </c>
      <c r="B17319" t="s">
        <v>128</v>
      </c>
      <c r="C17319">
        <v>2026</v>
      </c>
      <c r="D17319" t="s">
        <v>58</v>
      </c>
      <c r="E17319" t="s">
        <v>285</v>
      </c>
      <c r="F17319" t="s">
        <v>1083</v>
      </c>
      <c r="G17319" t="s">
        <v>301</v>
      </c>
      <c r="H17319" t="s">
        <v>1084</v>
      </c>
      <c r="I17319" t="s">
        <v>1374</v>
      </c>
      <c r="J17319" s="154">
        <v>92773.11</v>
      </c>
    </row>
    <row r="17320" spans="1:10" x14ac:dyDescent="0.25">
      <c r="A17320" t="s">
        <v>133</v>
      </c>
      <c r="B17320" t="s">
        <v>128</v>
      </c>
      <c r="C17320">
        <v>2026</v>
      </c>
      <c r="D17320" t="s">
        <v>58</v>
      </c>
      <c r="E17320" t="s">
        <v>285</v>
      </c>
      <c r="F17320" t="s">
        <v>1083</v>
      </c>
      <c r="G17320" t="s">
        <v>301</v>
      </c>
      <c r="H17320" t="s">
        <v>1084</v>
      </c>
      <c r="I17320" t="s">
        <v>1375</v>
      </c>
      <c r="J17320" s="154">
        <v>111260.5</v>
      </c>
    </row>
    <row r="17321" spans="1:10" x14ac:dyDescent="0.25">
      <c r="A17321" t="s">
        <v>133</v>
      </c>
      <c r="B17321" t="s">
        <v>128</v>
      </c>
      <c r="C17321">
        <v>2026</v>
      </c>
      <c r="D17321" t="s">
        <v>58</v>
      </c>
      <c r="E17321" t="s">
        <v>285</v>
      </c>
      <c r="F17321" t="s">
        <v>1083</v>
      </c>
      <c r="G17321" t="s">
        <v>301</v>
      </c>
      <c r="H17321" t="s">
        <v>1084</v>
      </c>
      <c r="I17321" t="s">
        <v>1376</v>
      </c>
      <c r="J17321" s="154">
        <v>94453.78</v>
      </c>
    </row>
    <row r="17322" spans="1:10" x14ac:dyDescent="0.25">
      <c r="A17322" t="s">
        <v>133</v>
      </c>
      <c r="B17322" t="s">
        <v>128</v>
      </c>
      <c r="C17322">
        <v>2026</v>
      </c>
      <c r="D17322" t="s">
        <v>58</v>
      </c>
      <c r="E17322" t="s">
        <v>285</v>
      </c>
      <c r="F17322" t="s">
        <v>1083</v>
      </c>
      <c r="G17322" t="s">
        <v>301</v>
      </c>
      <c r="H17322" t="s">
        <v>1084</v>
      </c>
      <c r="I17322" t="s">
        <v>1141</v>
      </c>
      <c r="J17322" s="154">
        <v>55630.25</v>
      </c>
    </row>
    <row r="17323" spans="1:10" x14ac:dyDescent="0.25">
      <c r="A17323" t="s">
        <v>133</v>
      </c>
      <c r="B17323" t="s">
        <v>128</v>
      </c>
      <c r="C17323">
        <v>2026</v>
      </c>
      <c r="D17323" t="s">
        <v>58</v>
      </c>
      <c r="E17323" t="s">
        <v>285</v>
      </c>
      <c r="F17323" t="s">
        <v>1083</v>
      </c>
      <c r="G17323" t="s">
        <v>301</v>
      </c>
      <c r="H17323" t="s">
        <v>1084</v>
      </c>
      <c r="I17323" t="s">
        <v>1377</v>
      </c>
      <c r="J17323" s="154">
        <v>106218.49</v>
      </c>
    </row>
    <row r="17324" spans="1:10" x14ac:dyDescent="0.25">
      <c r="A17324" t="s">
        <v>133</v>
      </c>
      <c r="B17324" t="s">
        <v>128</v>
      </c>
      <c r="C17324">
        <v>2026</v>
      </c>
      <c r="D17324" t="s">
        <v>58</v>
      </c>
      <c r="E17324" t="s">
        <v>285</v>
      </c>
      <c r="F17324" t="s">
        <v>1083</v>
      </c>
      <c r="G17324" t="s">
        <v>301</v>
      </c>
      <c r="H17324" t="s">
        <v>1084</v>
      </c>
      <c r="I17324" t="s">
        <v>1378</v>
      </c>
      <c r="J17324" s="154">
        <v>93613.440000000002</v>
      </c>
    </row>
    <row r="17325" spans="1:10" x14ac:dyDescent="0.25">
      <c r="A17325" t="s">
        <v>133</v>
      </c>
      <c r="B17325" t="s">
        <v>128</v>
      </c>
      <c r="C17325">
        <v>2026</v>
      </c>
      <c r="D17325" t="s">
        <v>58</v>
      </c>
      <c r="E17325" t="s">
        <v>285</v>
      </c>
      <c r="F17325" t="s">
        <v>1083</v>
      </c>
      <c r="G17325" t="s">
        <v>301</v>
      </c>
      <c r="H17325" t="s">
        <v>1084</v>
      </c>
      <c r="I17325" t="s">
        <v>1379</v>
      </c>
      <c r="J17325" s="154">
        <v>55630.25</v>
      </c>
    </row>
    <row r="17326" spans="1:10" x14ac:dyDescent="0.25">
      <c r="A17326" t="s">
        <v>133</v>
      </c>
      <c r="B17326" t="s">
        <v>128</v>
      </c>
      <c r="C17326">
        <v>2026</v>
      </c>
      <c r="D17326" t="s">
        <v>58</v>
      </c>
      <c r="E17326" t="s">
        <v>285</v>
      </c>
      <c r="F17326" t="s">
        <v>1083</v>
      </c>
      <c r="G17326" t="s">
        <v>301</v>
      </c>
      <c r="H17326" t="s">
        <v>1084</v>
      </c>
      <c r="I17326" t="s">
        <v>1380</v>
      </c>
      <c r="J17326" s="154">
        <v>55630.25</v>
      </c>
    </row>
    <row r="17327" spans="1:10" x14ac:dyDescent="0.25">
      <c r="A17327" t="s">
        <v>133</v>
      </c>
      <c r="B17327" t="s">
        <v>128</v>
      </c>
      <c r="C17327">
        <v>2026</v>
      </c>
      <c r="D17327" t="s">
        <v>58</v>
      </c>
      <c r="E17327" t="s">
        <v>285</v>
      </c>
      <c r="F17327" t="s">
        <v>1083</v>
      </c>
      <c r="G17327" t="s">
        <v>301</v>
      </c>
      <c r="H17327" t="s">
        <v>1084</v>
      </c>
      <c r="I17327" t="s">
        <v>1381</v>
      </c>
      <c r="J17327" s="154">
        <v>117563.03</v>
      </c>
    </row>
    <row r="17328" spans="1:10" x14ac:dyDescent="0.25">
      <c r="A17328" t="s">
        <v>133</v>
      </c>
      <c r="B17328" t="s">
        <v>128</v>
      </c>
      <c r="C17328">
        <v>2026</v>
      </c>
      <c r="D17328" t="s">
        <v>58</v>
      </c>
      <c r="E17328" t="s">
        <v>285</v>
      </c>
      <c r="F17328" t="s">
        <v>1083</v>
      </c>
      <c r="G17328" t="s">
        <v>301</v>
      </c>
      <c r="H17328" t="s">
        <v>1084</v>
      </c>
      <c r="I17328" t="s">
        <v>1382</v>
      </c>
      <c r="J17328" s="154">
        <v>30924.37</v>
      </c>
    </row>
    <row r="17329" spans="1:10" x14ac:dyDescent="0.25">
      <c r="A17329" t="s">
        <v>133</v>
      </c>
      <c r="B17329" t="s">
        <v>128</v>
      </c>
      <c r="C17329">
        <v>2026</v>
      </c>
      <c r="D17329" t="s">
        <v>58</v>
      </c>
      <c r="E17329" t="s">
        <v>285</v>
      </c>
      <c r="F17329" t="s">
        <v>1083</v>
      </c>
      <c r="G17329" t="s">
        <v>301</v>
      </c>
      <c r="H17329" t="s">
        <v>1084</v>
      </c>
      <c r="I17329" t="s">
        <v>1383</v>
      </c>
      <c r="J17329" s="154">
        <v>38823.53</v>
      </c>
    </row>
    <row r="17330" spans="1:10" x14ac:dyDescent="0.25">
      <c r="A17330" t="s">
        <v>133</v>
      </c>
      <c r="B17330" t="s">
        <v>128</v>
      </c>
      <c r="C17330">
        <v>2026</v>
      </c>
      <c r="D17330" t="s">
        <v>58</v>
      </c>
      <c r="E17330" t="s">
        <v>285</v>
      </c>
      <c r="F17330" t="s">
        <v>1083</v>
      </c>
      <c r="G17330" t="s">
        <v>301</v>
      </c>
      <c r="H17330" t="s">
        <v>1084</v>
      </c>
      <c r="I17330" t="s">
        <v>1384</v>
      </c>
      <c r="J17330" s="154">
        <v>36554.620000000003</v>
      </c>
    </row>
    <row r="17331" spans="1:10" x14ac:dyDescent="0.25">
      <c r="A17331" t="s">
        <v>133</v>
      </c>
      <c r="B17331" t="s">
        <v>128</v>
      </c>
      <c r="C17331">
        <v>2026</v>
      </c>
      <c r="D17331" t="s">
        <v>58</v>
      </c>
      <c r="E17331" t="s">
        <v>285</v>
      </c>
      <c r="F17331" t="s">
        <v>1083</v>
      </c>
      <c r="G17331" t="s">
        <v>301</v>
      </c>
      <c r="H17331" t="s">
        <v>1084</v>
      </c>
      <c r="I17331" t="s">
        <v>1385</v>
      </c>
      <c r="J17331" s="154">
        <v>77647.06</v>
      </c>
    </row>
    <row r="17332" spans="1:10" x14ac:dyDescent="0.25">
      <c r="A17332" t="s">
        <v>133</v>
      </c>
      <c r="B17332" t="s">
        <v>128</v>
      </c>
      <c r="C17332">
        <v>2026</v>
      </c>
      <c r="D17332" t="s">
        <v>58</v>
      </c>
      <c r="E17332" t="s">
        <v>285</v>
      </c>
      <c r="F17332" t="s">
        <v>1083</v>
      </c>
      <c r="G17332" t="s">
        <v>301</v>
      </c>
      <c r="H17332" t="s">
        <v>1084</v>
      </c>
      <c r="I17332" t="s">
        <v>1386</v>
      </c>
      <c r="J17332" s="154">
        <v>73109.240000000005</v>
      </c>
    </row>
    <row r="17333" spans="1:10" x14ac:dyDescent="0.25">
      <c r="A17333" t="s">
        <v>133</v>
      </c>
      <c r="B17333" t="s">
        <v>128</v>
      </c>
      <c r="C17333">
        <v>2026</v>
      </c>
      <c r="D17333" t="s">
        <v>58</v>
      </c>
      <c r="E17333" t="s">
        <v>285</v>
      </c>
      <c r="F17333" t="s">
        <v>1083</v>
      </c>
      <c r="G17333" t="s">
        <v>301</v>
      </c>
      <c r="H17333" t="s">
        <v>1084</v>
      </c>
      <c r="I17333" t="s">
        <v>1387</v>
      </c>
      <c r="J17333" s="154">
        <v>55630.25</v>
      </c>
    </row>
    <row r="17334" spans="1:10" x14ac:dyDescent="0.25">
      <c r="A17334" t="s">
        <v>133</v>
      </c>
      <c r="B17334" t="s">
        <v>128</v>
      </c>
      <c r="C17334">
        <v>2026</v>
      </c>
      <c r="D17334" t="s">
        <v>58</v>
      </c>
      <c r="E17334" t="s">
        <v>285</v>
      </c>
      <c r="F17334" t="s">
        <v>1083</v>
      </c>
      <c r="G17334" t="s">
        <v>301</v>
      </c>
      <c r="H17334" t="s">
        <v>1084</v>
      </c>
      <c r="I17334" t="s">
        <v>1388</v>
      </c>
      <c r="J17334" s="154">
        <v>55630.25</v>
      </c>
    </row>
    <row r="17335" spans="1:10" x14ac:dyDescent="0.25">
      <c r="A17335" t="s">
        <v>133</v>
      </c>
      <c r="B17335" t="s">
        <v>128</v>
      </c>
      <c r="C17335">
        <v>2026</v>
      </c>
      <c r="D17335" t="s">
        <v>58</v>
      </c>
      <c r="E17335" t="s">
        <v>285</v>
      </c>
      <c r="F17335" t="s">
        <v>1083</v>
      </c>
      <c r="G17335" t="s">
        <v>301</v>
      </c>
      <c r="H17335" t="s">
        <v>1084</v>
      </c>
      <c r="I17335" t="s">
        <v>1389</v>
      </c>
      <c r="J17335" s="154">
        <v>53109.24</v>
      </c>
    </row>
    <row r="17336" spans="1:10" x14ac:dyDescent="0.25">
      <c r="A17336" t="s">
        <v>133</v>
      </c>
      <c r="B17336" t="s">
        <v>128</v>
      </c>
      <c r="C17336">
        <v>2026</v>
      </c>
      <c r="D17336" t="s">
        <v>58</v>
      </c>
      <c r="E17336" t="s">
        <v>285</v>
      </c>
      <c r="F17336" t="s">
        <v>1083</v>
      </c>
      <c r="G17336" t="s">
        <v>301</v>
      </c>
      <c r="H17336" t="s">
        <v>1084</v>
      </c>
      <c r="I17336" t="s">
        <v>1390</v>
      </c>
      <c r="J17336" s="154">
        <v>37983.19</v>
      </c>
    </row>
    <row r="17337" spans="1:10" x14ac:dyDescent="0.25">
      <c r="A17337" t="s">
        <v>133</v>
      </c>
      <c r="B17337" t="s">
        <v>128</v>
      </c>
      <c r="C17337">
        <v>2026</v>
      </c>
      <c r="D17337" t="s">
        <v>58</v>
      </c>
      <c r="E17337" t="s">
        <v>285</v>
      </c>
      <c r="F17337" t="s">
        <v>1083</v>
      </c>
      <c r="G17337" t="s">
        <v>301</v>
      </c>
      <c r="H17337" t="s">
        <v>1084</v>
      </c>
      <c r="I17337" t="s">
        <v>1155</v>
      </c>
      <c r="J17337" s="154">
        <v>111260.5</v>
      </c>
    </row>
    <row r="17338" spans="1:10" x14ac:dyDescent="0.25">
      <c r="A17338" t="s">
        <v>133</v>
      </c>
      <c r="B17338" t="s">
        <v>128</v>
      </c>
      <c r="C17338">
        <v>2026</v>
      </c>
      <c r="D17338" t="s">
        <v>58</v>
      </c>
      <c r="E17338" t="s">
        <v>285</v>
      </c>
      <c r="F17338" t="s">
        <v>1083</v>
      </c>
      <c r="G17338" t="s">
        <v>301</v>
      </c>
      <c r="H17338" t="s">
        <v>1084</v>
      </c>
      <c r="I17338" t="s">
        <v>1391</v>
      </c>
      <c r="J17338" s="154">
        <v>235126.06</v>
      </c>
    </row>
    <row r="17339" spans="1:10" x14ac:dyDescent="0.25">
      <c r="A17339" t="s">
        <v>133</v>
      </c>
      <c r="B17339" t="s">
        <v>128</v>
      </c>
      <c r="C17339">
        <v>2026</v>
      </c>
      <c r="D17339" t="s">
        <v>58</v>
      </c>
      <c r="E17339" t="s">
        <v>285</v>
      </c>
      <c r="F17339" t="s">
        <v>1083</v>
      </c>
      <c r="G17339" t="s">
        <v>301</v>
      </c>
      <c r="H17339" t="s">
        <v>1084</v>
      </c>
      <c r="I17339" t="s">
        <v>1392</v>
      </c>
      <c r="J17339" s="154">
        <v>38823.53</v>
      </c>
    </row>
    <row r="17340" spans="1:10" x14ac:dyDescent="0.25">
      <c r="A17340" t="s">
        <v>133</v>
      </c>
      <c r="B17340" t="s">
        <v>128</v>
      </c>
      <c r="C17340">
        <v>2026</v>
      </c>
      <c r="D17340" t="s">
        <v>58</v>
      </c>
      <c r="E17340" t="s">
        <v>285</v>
      </c>
      <c r="F17340" t="s">
        <v>1083</v>
      </c>
      <c r="G17340" t="s">
        <v>301</v>
      </c>
      <c r="H17340" t="s">
        <v>1084</v>
      </c>
      <c r="I17340" t="s">
        <v>1393</v>
      </c>
      <c r="J17340" s="154">
        <v>117563.03</v>
      </c>
    </row>
    <row r="17341" spans="1:10" x14ac:dyDescent="0.25">
      <c r="A17341" t="s">
        <v>133</v>
      </c>
      <c r="B17341" t="s">
        <v>128</v>
      </c>
      <c r="C17341">
        <v>2026</v>
      </c>
      <c r="D17341" t="s">
        <v>58</v>
      </c>
      <c r="E17341" t="s">
        <v>285</v>
      </c>
      <c r="F17341" t="s">
        <v>1083</v>
      </c>
      <c r="G17341" t="s">
        <v>301</v>
      </c>
      <c r="H17341" t="s">
        <v>1084</v>
      </c>
      <c r="I17341" t="s">
        <v>1394</v>
      </c>
      <c r="J17341" s="154">
        <v>88319.32</v>
      </c>
    </row>
    <row r="17342" spans="1:10" x14ac:dyDescent="0.25">
      <c r="A17342" t="s">
        <v>133</v>
      </c>
      <c r="B17342" t="s">
        <v>128</v>
      </c>
      <c r="C17342">
        <v>2026</v>
      </c>
      <c r="D17342" t="s">
        <v>58</v>
      </c>
      <c r="E17342" t="s">
        <v>285</v>
      </c>
      <c r="F17342" t="s">
        <v>1083</v>
      </c>
      <c r="G17342" t="s">
        <v>301</v>
      </c>
      <c r="H17342" t="s">
        <v>1084</v>
      </c>
      <c r="I17342" t="s">
        <v>1395</v>
      </c>
      <c r="J17342" s="154">
        <v>96554.63</v>
      </c>
    </row>
    <row r="17343" spans="1:10" x14ac:dyDescent="0.25">
      <c r="A17343" t="s">
        <v>133</v>
      </c>
      <c r="B17343" t="s">
        <v>128</v>
      </c>
      <c r="C17343">
        <v>2026</v>
      </c>
      <c r="D17343" t="s">
        <v>58</v>
      </c>
      <c r="E17343" t="s">
        <v>285</v>
      </c>
      <c r="F17343" t="s">
        <v>1083</v>
      </c>
      <c r="G17343" t="s">
        <v>301</v>
      </c>
      <c r="H17343" t="s">
        <v>1084</v>
      </c>
      <c r="I17343" t="s">
        <v>1396</v>
      </c>
      <c r="J17343" s="154">
        <v>111260.5</v>
      </c>
    </row>
    <row r="17344" spans="1:10" x14ac:dyDescent="0.25">
      <c r="A17344" t="s">
        <v>133</v>
      </c>
      <c r="B17344" t="s">
        <v>128</v>
      </c>
      <c r="C17344">
        <v>2026</v>
      </c>
      <c r="D17344" t="s">
        <v>58</v>
      </c>
      <c r="E17344" t="s">
        <v>285</v>
      </c>
      <c r="F17344" t="s">
        <v>1083</v>
      </c>
      <c r="G17344" t="s">
        <v>301</v>
      </c>
      <c r="H17344" t="s">
        <v>1084</v>
      </c>
      <c r="I17344" t="s">
        <v>1397</v>
      </c>
      <c r="J17344" s="154">
        <v>125966.39</v>
      </c>
    </row>
    <row r="17345" spans="1:10" x14ac:dyDescent="0.25">
      <c r="A17345" t="s">
        <v>133</v>
      </c>
      <c r="B17345" t="s">
        <v>128</v>
      </c>
      <c r="C17345">
        <v>2026</v>
      </c>
      <c r="D17345" t="s">
        <v>58</v>
      </c>
      <c r="E17345" t="s">
        <v>285</v>
      </c>
      <c r="F17345" t="s">
        <v>1083</v>
      </c>
      <c r="G17345" t="s">
        <v>301</v>
      </c>
      <c r="H17345" t="s">
        <v>1084</v>
      </c>
      <c r="I17345" t="s">
        <v>1398</v>
      </c>
      <c r="J17345" s="154">
        <v>117563.03</v>
      </c>
    </row>
    <row r="17346" spans="1:10" x14ac:dyDescent="0.25">
      <c r="A17346" t="s">
        <v>133</v>
      </c>
      <c r="B17346" t="s">
        <v>128</v>
      </c>
      <c r="C17346">
        <v>2026</v>
      </c>
      <c r="D17346" t="s">
        <v>58</v>
      </c>
      <c r="E17346" t="s">
        <v>285</v>
      </c>
      <c r="F17346" t="s">
        <v>1083</v>
      </c>
      <c r="G17346" t="s">
        <v>301</v>
      </c>
      <c r="H17346" t="s">
        <v>1084</v>
      </c>
      <c r="I17346" t="s">
        <v>1399</v>
      </c>
      <c r="J17346" s="154">
        <v>61848.74</v>
      </c>
    </row>
    <row r="17347" spans="1:10" x14ac:dyDescent="0.25">
      <c r="A17347" t="s">
        <v>133</v>
      </c>
      <c r="B17347" t="s">
        <v>128</v>
      </c>
      <c r="C17347">
        <v>2026</v>
      </c>
      <c r="D17347" t="s">
        <v>58</v>
      </c>
      <c r="E17347" t="s">
        <v>285</v>
      </c>
      <c r="F17347" t="s">
        <v>1083</v>
      </c>
      <c r="G17347" t="s">
        <v>301</v>
      </c>
      <c r="H17347" t="s">
        <v>1084</v>
      </c>
      <c r="I17347" t="s">
        <v>1400</v>
      </c>
      <c r="J17347" s="154">
        <v>75966.39</v>
      </c>
    </row>
    <row r="17348" spans="1:10" x14ac:dyDescent="0.25">
      <c r="A17348" t="s">
        <v>133</v>
      </c>
      <c r="B17348" t="s">
        <v>128</v>
      </c>
      <c r="C17348">
        <v>2026</v>
      </c>
      <c r="D17348" t="s">
        <v>58</v>
      </c>
      <c r="E17348" t="s">
        <v>285</v>
      </c>
      <c r="F17348" t="s">
        <v>1083</v>
      </c>
      <c r="G17348" t="s">
        <v>301</v>
      </c>
      <c r="H17348" t="s">
        <v>1084</v>
      </c>
      <c r="I17348" t="s">
        <v>1401</v>
      </c>
      <c r="J17348" s="154">
        <v>166890.76</v>
      </c>
    </row>
    <row r="17349" spans="1:10" x14ac:dyDescent="0.25">
      <c r="A17349" t="s">
        <v>133</v>
      </c>
      <c r="B17349" t="s">
        <v>128</v>
      </c>
      <c r="C17349">
        <v>2026</v>
      </c>
      <c r="D17349" t="s">
        <v>58</v>
      </c>
      <c r="E17349" t="s">
        <v>285</v>
      </c>
      <c r="F17349" t="s">
        <v>1083</v>
      </c>
      <c r="G17349" t="s">
        <v>301</v>
      </c>
      <c r="H17349" t="s">
        <v>1084</v>
      </c>
      <c r="I17349" t="s">
        <v>1171</v>
      </c>
      <c r="J17349" s="154">
        <v>117563.03</v>
      </c>
    </row>
    <row r="17350" spans="1:10" x14ac:dyDescent="0.25">
      <c r="A17350" t="s">
        <v>133</v>
      </c>
      <c r="B17350" t="s">
        <v>128</v>
      </c>
      <c r="C17350">
        <v>2026</v>
      </c>
      <c r="D17350" t="s">
        <v>58</v>
      </c>
      <c r="E17350" t="s">
        <v>285</v>
      </c>
      <c r="F17350" t="s">
        <v>1083</v>
      </c>
      <c r="G17350" t="s">
        <v>301</v>
      </c>
      <c r="H17350" t="s">
        <v>1084</v>
      </c>
      <c r="I17350" t="s">
        <v>1402</v>
      </c>
      <c r="J17350" s="154">
        <v>38823.53</v>
      </c>
    </row>
    <row r="17351" spans="1:10" x14ac:dyDescent="0.25">
      <c r="A17351" t="s">
        <v>133</v>
      </c>
      <c r="B17351" t="s">
        <v>128</v>
      </c>
      <c r="C17351">
        <v>2026</v>
      </c>
      <c r="D17351" t="s">
        <v>58</v>
      </c>
      <c r="E17351" t="s">
        <v>285</v>
      </c>
      <c r="F17351" t="s">
        <v>1083</v>
      </c>
      <c r="G17351" t="s">
        <v>301</v>
      </c>
      <c r="H17351" t="s">
        <v>1084</v>
      </c>
      <c r="I17351" t="s">
        <v>1403</v>
      </c>
      <c r="J17351" s="154">
        <v>137982.85999999999</v>
      </c>
    </row>
    <row r="17352" spans="1:10" x14ac:dyDescent="0.25">
      <c r="A17352" t="s">
        <v>133</v>
      </c>
      <c r="B17352" t="s">
        <v>128</v>
      </c>
      <c r="C17352">
        <v>2026</v>
      </c>
      <c r="D17352" t="s">
        <v>58</v>
      </c>
      <c r="E17352" t="s">
        <v>285</v>
      </c>
      <c r="F17352" t="s">
        <v>1083</v>
      </c>
      <c r="G17352" t="s">
        <v>301</v>
      </c>
      <c r="H17352" t="s">
        <v>1084</v>
      </c>
      <c r="I17352" t="s">
        <v>1176</v>
      </c>
      <c r="J17352" s="154">
        <v>205966.39</v>
      </c>
    </row>
    <row r="17353" spans="1:10" x14ac:dyDescent="0.25">
      <c r="A17353" t="s">
        <v>133</v>
      </c>
      <c r="B17353" t="s">
        <v>128</v>
      </c>
      <c r="C17353">
        <v>2026</v>
      </c>
      <c r="D17353" t="s">
        <v>58</v>
      </c>
      <c r="E17353" t="s">
        <v>285</v>
      </c>
      <c r="F17353" t="s">
        <v>1083</v>
      </c>
      <c r="G17353" t="s">
        <v>301</v>
      </c>
      <c r="H17353" t="s">
        <v>1084</v>
      </c>
      <c r="I17353" t="s">
        <v>1404</v>
      </c>
      <c r="J17353" s="154">
        <v>167226.89000000001</v>
      </c>
    </row>
    <row r="17354" spans="1:10" x14ac:dyDescent="0.25">
      <c r="A17354" t="s">
        <v>133</v>
      </c>
      <c r="B17354" t="s">
        <v>128</v>
      </c>
      <c r="C17354">
        <v>2026</v>
      </c>
      <c r="D17354" t="s">
        <v>58</v>
      </c>
      <c r="E17354" t="s">
        <v>285</v>
      </c>
      <c r="F17354" t="s">
        <v>1083</v>
      </c>
      <c r="G17354" t="s">
        <v>301</v>
      </c>
      <c r="H17354" t="s">
        <v>1084</v>
      </c>
      <c r="I17354" t="s">
        <v>1405</v>
      </c>
      <c r="J17354" s="154">
        <v>90252.1</v>
      </c>
    </row>
    <row r="17355" spans="1:10" x14ac:dyDescent="0.25">
      <c r="A17355" t="s">
        <v>133</v>
      </c>
      <c r="B17355" t="s">
        <v>128</v>
      </c>
      <c r="C17355">
        <v>2026</v>
      </c>
      <c r="D17355" t="s">
        <v>58</v>
      </c>
      <c r="E17355" t="s">
        <v>285</v>
      </c>
      <c r="F17355" t="s">
        <v>1083</v>
      </c>
      <c r="G17355" t="s">
        <v>301</v>
      </c>
      <c r="H17355" t="s">
        <v>1084</v>
      </c>
      <c r="I17355" t="s">
        <v>1406</v>
      </c>
      <c r="J17355" s="154">
        <v>77647.06</v>
      </c>
    </row>
    <row r="17356" spans="1:10" x14ac:dyDescent="0.25">
      <c r="A17356" t="s">
        <v>133</v>
      </c>
      <c r="B17356" t="s">
        <v>128</v>
      </c>
      <c r="C17356">
        <v>2026</v>
      </c>
      <c r="D17356" t="s">
        <v>58</v>
      </c>
      <c r="E17356" t="s">
        <v>285</v>
      </c>
      <c r="F17356" t="s">
        <v>1083</v>
      </c>
      <c r="G17356" t="s">
        <v>301</v>
      </c>
      <c r="H17356" t="s">
        <v>1084</v>
      </c>
      <c r="I17356" t="s">
        <v>1186</v>
      </c>
      <c r="J17356" s="154">
        <v>161932.76999999999</v>
      </c>
    </row>
    <row r="17357" spans="1:10" x14ac:dyDescent="0.25">
      <c r="A17357" t="s">
        <v>133</v>
      </c>
      <c r="B17357" t="s">
        <v>128</v>
      </c>
      <c r="C17357">
        <v>2026</v>
      </c>
      <c r="D17357" t="s">
        <v>58</v>
      </c>
      <c r="E17357" t="s">
        <v>285</v>
      </c>
      <c r="F17357" t="s">
        <v>1083</v>
      </c>
      <c r="G17357" t="s">
        <v>301</v>
      </c>
      <c r="H17357" t="s">
        <v>1084</v>
      </c>
      <c r="I17357" t="s">
        <v>1194</v>
      </c>
      <c r="J17357" s="154">
        <v>55630.25</v>
      </c>
    </row>
    <row r="17358" spans="1:10" x14ac:dyDescent="0.25">
      <c r="A17358" t="s">
        <v>133</v>
      </c>
      <c r="B17358" t="s">
        <v>128</v>
      </c>
      <c r="C17358">
        <v>2026</v>
      </c>
      <c r="D17358" t="s">
        <v>58</v>
      </c>
      <c r="E17358" t="s">
        <v>285</v>
      </c>
      <c r="F17358" t="s">
        <v>1083</v>
      </c>
      <c r="G17358" t="s">
        <v>301</v>
      </c>
      <c r="H17358" t="s">
        <v>1084</v>
      </c>
      <c r="I17358" t="s">
        <v>1407</v>
      </c>
      <c r="J17358" s="154">
        <v>100672.27</v>
      </c>
    </row>
    <row r="17359" spans="1:10" x14ac:dyDescent="0.25">
      <c r="A17359" t="s">
        <v>133</v>
      </c>
      <c r="B17359" t="s">
        <v>128</v>
      </c>
      <c r="C17359">
        <v>2026</v>
      </c>
      <c r="D17359" t="s">
        <v>58</v>
      </c>
      <c r="E17359" t="s">
        <v>285</v>
      </c>
      <c r="F17359" t="s">
        <v>1083</v>
      </c>
      <c r="G17359" t="s">
        <v>301</v>
      </c>
      <c r="H17359" t="s">
        <v>1084</v>
      </c>
      <c r="I17359" t="s">
        <v>1408</v>
      </c>
      <c r="J17359" s="154">
        <v>38823.53</v>
      </c>
    </row>
    <row r="17360" spans="1:10" x14ac:dyDescent="0.25">
      <c r="A17360" t="s">
        <v>133</v>
      </c>
      <c r="B17360" t="s">
        <v>128</v>
      </c>
      <c r="C17360">
        <v>2026</v>
      </c>
      <c r="D17360" t="s">
        <v>58</v>
      </c>
      <c r="E17360" t="s">
        <v>285</v>
      </c>
      <c r="F17360" t="s">
        <v>1083</v>
      </c>
      <c r="G17360" t="s">
        <v>301</v>
      </c>
      <c r="H17360" t="s">
        <v>1084</v>
      </c>
      <c r="I17360" t="s">
        <v>1409</v>
      </c>
      <c r="J17360" s="154">
        <v>111260.5</v>
      </c>
    </row>
    <row r="17361" spans="1:10" x14ac:dyDescent="0.25">
      <c r="A17361" t="s">
        <v>133</v>
      </c>
      <c r="B17361" t="s">
        <v>128</v>
      </c>
      <c r="C17361">
        <v>2026</v>
      </c>
      <c r="D17361" t="s">
        <v>58</v>
      </c>
      <c r="E17361" t="s">
        <v>285</v>
      </c>
      <c r="F17361" t="s">
        <v>1083</v>
      </c>
      <c r="G17361" t="s">
        <v>301</v>
      </c>
      <c r="H17361" t="s">
        <v>1084</v>
      </c>
      <c r="I17361" t="s">
        <v>1410</v>
      </c>
      <c r="J17361" s="154">
        <v>111260.5</v>
      </c>
    </row>
    <row r="17362" spans="1:10" x14ac:dyDescent="0.25">
      <c r="A17362" t="s">
        <v>133</v>
      </c>
      <c r="B17362" t="s">
        <v>128</v>
      </c>
      <c r="C17362">
        <v>2026</v>
      </c>
      <c r="D17362" t="s">
        <v>58</v>
      </c>
      <c r="E17362" t="s">
        <v>285</v>
      </c>
      <c r="F17362" t="s">
        <v>1083</v>
      </c>
      <c r="G17362" t="s">
        <v>301</v>
      </c>
      <c r="H17362" t="s">
        <v>1084</v>
      </c>
      <c r="I17362" t="s">
        <v>1411</v>
      </c>
      <c r="J17362" s="154">
        <v>38823.53</v>
      </c>
    </row>
    <row r="17363" spans="1:10" x14ac:dyDescent="0.25">
      <c r="A17363" t="s">
        <v>133</v>
      </c>
      <c r="B17363" t="s">
        <v>128</v>
      </c>
      <c r="C17363">
        <v>2026</v>
      </c>
      <c r="D17363" t="s">
        <v>58</v>
      </c>
      <c r="E17363" t="s">
        <v>285</v>
      </c>
      <c r="F17363" t="s">
        <v>1083</v>
      </c>
      <c r="G17363" t="s">
        <v>301</v>
      </c>
      <c r="H17363" t="s">
        <v>1084</v>
      </c>
      <c r="I17363" t="s">
        <v>1412</v>
      </c>
      <c r="J17363" s="154">
        <v>38823.53</v>
      </c>
    </row>
    <row r="17364" spans="1:10" x14ac:dyDescent="0.25">
      <c r="A17364" t="s">
        <v>133</v>
      </c>
      <c r="B17364" t="s">
        <v>128</v>
      </c>
      <c r="C17364">
        <v>2026</v>
      </c>
      <c r="D17364" t="s">
        <v>58</v>
      </c>
      <c r="E17364" t="s">
        <v>285</v>
      </c>
      <c r="F17364" t="s">
        <v>1083</v>
      </c>
      <c r="G17364" t="s">
        <v>301</v>
      </c>
      <c r="H17364" t="s">
        <v>1084</v>
      </c>
      <c r="I17364" t="s">
        <v>1413</v>
      </c>
      <c r="J17364" s="154">
        <v>111260.5</v>
      </c>
    </row>
    <row r="17365" spans="1:10" x14ac:dyDescent="0.25">
      <c r="A17365" t="s">
        <v>133</v>
      </c>
      <c r="B17365" t="s">
        <v>128</v>
      </c>
      <c r="C17365">
        <v>2026</v>
      </c>
      <c r="D17365" t="s">
        <v>58</v>
      </c>
      <c r="E17365" t="s">
        <v>285</v>
      </c>
      <c r="F17365" t="s">
        <v>1083</v>
      </c>
      <c r="G17365" t="s">
        <v>301</v>
      </c>
      <c r="H17365" t="s">
        <v>1084</v>
      </c>
      <c r="I17365" t="s">
        <v>1198</v>
      </c>
      <c r="J17365" s="154">
        <v>147731.09</v>
      </c>
    </row>
    <row r="17366" spans="1:10" x14ac:dyDescent="0.25">
      <c r="A17366" t="s">
        <v>133</v>
      </c>
      <c r="B17366" t="s">
        <v>128</v>
      </c>
      <c r="C17366">
        <v>2026</v>
      </c>
      <c r="D17366" t="s">
        <v>58</v>
      </c>
      <c r="E17366" t="s">
        <v>285</v>
      </c>
      <c r="F17366" t="s">
        <v>1083</v>
      </c>
      <c r="G17366" t="s">
        <v>301</v>
      </c>
      <c r="H17366" t="s">
        <v>1084</v>
      </c>
      <c r="I17366" t="s">
        <v>1414</v>
      </c>
      <c r="J17366" s="154">
        <v>38823.53</v>
      </c>
    </row>
    <row r="17367" spans="1:10" x14ac:dyDescent="0.25">
      <c r="A17367" t="s">
        <v>133</v>
      </c>
      <c r="B17367" t="s">
        <v>128</v>
      </c>
      <c r="C17367">
        <v>2026</v>
      </c>
      <c r="D17367" t="s">
        <v>58</v>
      </c>
      <c r="E17367" t="s">
        <v>285</v>
      </c>
      <c r="F17367" t="s">
        <v>1083</v>
      </c>
      <c r="G17367" t="s">
        <v>301</v>
      </c>
      <c r="H17367" t="s">
        <v>1084</v>
      </c>
      <c r="I17367" t="s">
        <v>1415</v>
      </c>
      <c r="J17367" s="154">
        <v>53109.24</v>
      </c>
    </row>
    <row r="17368" spans="1:10" x14ac:dyDescent="0.25">
      <c r="A17368" t="s">
        <v>133</v>
      </c>
      <c r="B17368" t="s">
        <v>128</v>
      </c>
      <c r="C17368">
        <v>2026</v>
      </c>
      <c r="D17368" t="s">
        <v>58</v>
      </c>
      <c r="E17368" t="s">
        <v>285</v>
      </c>
      <c r="F17368" t="s">
        <v>1083</v>
      </c>
      <c r="G17368" t="s">
        <v>301</v>
      </c>
      <c r="H17368" t="s">
        <v>1084</v>
      </c>
      <c r="I17368" t="s">
        <v>1416</v>
      </c>
      <c r="J17368" s="154">
        <v>86554.62</v>
      </c>
    </row>
    <row r="17369" spans="1:10" x14ac:dyDescent="0.25">
      <c r="A17369" t="s">
        <v>133</v>
      </c>
      <c r="B17369" t="s">
        <v>128</v>
      </c>
      <c r="C17369">
        <v>2026</v>
      </c>
      <c r="D17369" t="s">
        <v>58</v>
      </c>
      <c r="E17369" t="s">
        <v>285</v>
      </c>
      <c r="F17369" t="s">
        <v>1083</v>
      </c>
      <c r="G17369" t="s">
        <v>301</v>
      </c>
      <c r="H17369" t="s">
        <v>1084</v>
      </c>
      <c r="I17369" t="s">
        <v>1417</v>
      </c>
      <c r="J17369" s="154">
        <v>117563.03</v>
      </c>
    </row>
    <row r="17370" spans="1:10" x14ac:dyDescent="0.25">
      <c r="A17370" t="s">
        <v>133</v>
      </c>
      <c r="B17370" t="s">
        <v>128</v>
      </c>
      <c r="C17370">
        <v>2026</v>
      </c>
      <c r="D17370" t="s">
        <v>58</v>
      </c>
      <c r="E17370" t="s">
        <v>285</v>
      </c>
      <c r="F17370" t="s">
        <v>1083</v>
      </c>
      <c r="G17370" t="s">
        <v>301</v>
      </c>
      <c r="H17370" t="s">
        <v>1084</v>
      </c>
      <c r="I17370" t="s">
        <v>1418</v>
      </c>
      <c r="J17370" s="154">
        <v>37983.19</v>
      </c>
    </row>
    <row r="17371" spans="1:10" x14ac:dyDescent="0.25">
      <c r="A17371" t="s">
        <v>133</v>
      </c>
      <c r="B17371" t="s">
        <v>128</v>
      </c>
      <c r="C17371">
        <v>2026</v>
      </c>
      <c r="D17371" t="s">
        <v>58</v>
      </c>
      <c r="E17371" t="s">
        <v>285</v>
      </c>
      <c r="F17371" t="s">
        <v>1083</v>
      </c>
      <c r="G17371" t="s">
        <v>301</v>
      </c>
      <c r="H17371" t="s">
        <v>1084</v>
      </c>
      <c r="I17371" t="s">
        <v>1419</v>
      </c>
      <c r="J17371" s="154">
        <v>111260.5</v>
      </c>
    </row>
    <row r="17372" spans="1:10" x14ac:dyDescent="0.25">
      <c r="A17372" t="s">
        <v>133</v>
      </c>
      <c r="B17372" t="s">
        <v>128</v>
      </c>
      <c r="C17372">
        <v>2026</v>
      </c>
      <c r="D17372" t="s">
        <v>58</v>
      </c>
      <c r="E17372" t="s">
        <v>285</v>
      </c>
      <c r="F17372" t="s">
        <v>1083</v>
      </c>
      <c r="G17372" t="s">
        <v>301</v>
      </c>
      <c r="H17372" t="s">
        <v>1084</v>
      </c>
      <c r="I17372" t="s">
        <v>1420</v>
      </c>
      <c r="J17372" s="154">
        <v>111260.5</v>
      </c>
    </row>
    <row r="17373" spans="1:10" x14ac:dyDescent="0.25">
      <c r="A17373" t="s">
        <v>133</v>
      </c>
      <c r="B17373" t="s">
        <v>128</v>
      </c>
      <c r="C17373">
        <v>2026</v>
      </c>
      <c r="D17373" t="s">
        <v>58</v>
      </c>
      <c r="E17373" t="s">
        <v>285</v>
      </c>
      <c r="F17373" t="s">
        <v>1083</v>
      </c>
      <c r="G17373" t="s">
        <v>301</v>
      </c>
      <c r="H17373" t="s">
        <v>1084</v>
      </c>
      <c r="I17373" t="s">
        <v>1207</v>
      </c>
      <c r="J17373" s="154">
        <v>36554.620000000003</v>
      </c>
    </row>
    <row r="17374" spans="1:10" x14ac:dyDescent="0.25">
      <c r="A17374" t="s">
        <v>133</v>
      </c>
      <c r="B17374" t="s">
        <v>128</v>
      </c>
      <c r="C17374">
        <v>2026</v>
      </c>
      <c r="D17374" t="s">
        <v>58</v>
      </c>
      <c r="E17374" t="s">
        <v>285</v>
      </c>
      <c r="F17374" t="s">
        <v>1083</v>
      </c>
      <c r="G17374" t="s">
        <v>301</v>
      </c>
      <c r="H17374" t="s">
        <v>1084</v>
      </c>
      <c r="I17374" t="s">
        <v>1421</v>
      </c>
      <c r="J17374" s="154">
        <v>175630.25</v>
      </c>
    </row>
    <row r="17375" spans="1:10" x14ac:dyDescent="0.25">
      <c r="A17375" t="s">
        <v>133</v>
      </c>
      <c r="B17375" t="s">
        <v>128</v>
      </c>
      <c r="C17375">
        <v>2026</v>
      </c>
      <c r="D17375" t="s">
        <v>58</v>
      </c>
      <c r="E17375" t="s">
        <v>285</v>
      </c>
      <c r="F17375" t="s">
        <v>1083</v>
      </c>
      <c r="G17375" t="s">
        <v>301</v>
      </c>
      <c r="H17375" t="s">
        <v>1084</v>
      </c>
      <c r="I17375" t="s">
        <v>1422</v>
      </c>
      <c r="J17375" s="154">
        <v>125966.39</v>
      </c>
    </row>
    <row r="17376" spans="1:10" x14ac:dyDescent="0.25">
      <c r="A17376" t="s">
        <v>133</v>
      </c>
      <c r="B17376" t="s">
        <v>128</v>
      </c>
      <c r="C17376">
        <v>2026</v>
      </c>
      <c r="D17376" t="s">
        <v>58</v>
      </c>
      <c r="E17376" t="s">
        <v>285</v>
      </c>
      <c r="F17376" t="s">
        <v>1083</v>
      </c>
      <c r="G17376" t="s">
        <v>301</v>
      </c>
      <c r="H17376" t="s">
        <v>1084</v>
      </c>
      <c r="I17376" t="s">
        <v>1066</v>
      </c>
      <c r="J17376" s="154">
        <v>144789.91</v>
      </c>
    </row>
    <row r="17377" spans="1:10" x14ac:dyDescent="0.25">
      <c r="A17377" t="s">
        <v>133</v>
      </c>
      <c r="B17377" t="s">
        <v>128</v>
      </c>
      <c r="C17377">
        <v>2026</v>
      </c>
      <c r="D17377" t="s">
        <v>58</v>
      </c>
      <c r="E17377" t="s">
        <v>285</v>
      </c>
      <c r="F17377" t="s">
        <v>1083</v>
      </c>
      <c r="G17377" t="s">
        <v>301</v>
      </c>
      <c r="H17377" t="s">
        <v>1084</v>
      </c>
      <c r="I17377" t="s">
        <v>1423</v>
      </c>
      <c r="J17377" s="154">
        <v>77647.06</v>
      </c>
    </row>
    <row r="17378" spans="1:10" x14ac:dyDescent="0.25">
      <c r="A17378" t="s">
        <v>133</v>
      </c>
      <c r="B17378" t="s">
        <v>128</v>
      </c>
      <c r="C17378">
        <v>2026</v>
      </c>
      <c r="D17378" t="s">
        <v>58</v>
      </c>
      <c r="E17378" t="s">
        <v>285</v>
      </c>
      <c r="F17378" t="s">
        <v>1083</v>
      </c>
      <c r="G17378" t="s">
        <v>301</v>
      </c>
      <c r="H17378" t="s">
        <v>1084</v>
      </c>
      <c r="I17378" t="s">
        <v>1424</v>
      </c>
      <c r="J17378" s="154">
        <v>155294.12</v>
      </c>
    </row>
    <row r="17379" spans="1:10" x14ac:dyDescent="0.25">
      <c r="A17379" t="s">
        <v>133</v>
      </c>
      <c r="B17379" t="s">
        <v>128</v>
      </c>
      <c r="C17379">
        <v>2026</v>
      </c>
      <c r="D17379" t="s">
        <v>58</v>
      </c>
      <c r="E17379" t="s">
        <v>285</v>
      </c>
      <c r="F17379" t="s">
        <v>1083</v>
      </c>
      <c r="G17379" t="s">
        <v>301</v>
      </c>
      <c r="H17379" t="s">
        <v>1084</v>
      </c>
      <c r="I17379" t="s">
        <v>1425</v>
      </c>
      <c r="J17379" s="154">
        <v>36554.620000000003</v>
      </c>
    </row>
    <row r="17380" spans="1:10" x14ac:dyDescent="0.25">
      <c r="A17380" t="s">
        <v>133</v>
      </c>
      <c r="B17380" t="s">
        <v>128</v>
      </c>
      <c r="C17380">
        <v>2026</v>
      </c>
      <c r="D17380" t="s">
        <v>58</v>
      </c>
      <c r="E17380" t="s">
        <v>285</v>
      </c>
      <c r="F17380" t="s">
        <v>1083</v>
      </c>
      <c r="G17380" t="s">
        <v>301</v>
      </c>
      <c r="H17380" t="s">
        <v>1084</v>
      </c>
      <c r="I17380" t="s">
        <v>1426</v>
      </c>
      <c r="J17380" s="154">
        <v>36554.620000000003</v>
      </c>
    </row>
    <row r="17381" spans="1:10" x14ac:dyDescent="0.25">
      <c r="A17381" t="s">
        <v>133</v>
      </c>
      <c r="B17381" t="s">
        <v>128</v>
      </c>
      <c r="C17381">
        <v>2026</v>
      </c>
      <c r="D17381" t="s">
        <v>58</v>
      </c>
      <c r="E17381" t="s">
        <v>285</v>
      </c>
      <c r="F17381" t="s">
        <v>1083</v>
      </c>
      <c r="G17381" t="s">
        <v>301</v>
      </c>
      <c r="H17381" t="s">
        <v>1084</v>
      </c>
      <c r="I17381" t="s">
        <v>1218</v>
      </c>
      <c r="J17381" s="154">
        <v>117563.03</v>
      </c>
    </row>
    <row r="17382" spans="1:10" x14ac:dyDescent="0.25">
      <c r="A17382" t="s">
        <v>133</v>
      </c>
      <c r="B17382" t="s">
        <v>128</v>
      </c>
      <c r="C17382">
        <v>2026</v>
      </c>
      <c r="D17382" t="s">
        <v>58</v>
      </c>
      <c r="E17382" t="s">
        <v>285</v>
      </c>
      <c r="F17382" t="s">
        <v>1083</v>
      </c>
      <c r="G17382" t="s">
        <v>301</v>
      </c>
      <c r="H17382" t="s">
        <v>1084</v>
      </c>
      <c r="I17382" t="s">
        <v>1427</v>
      </c>
      <c r="J17382" s="154">
        <v>77647.06</v>
      </c>
    </row>
    <row r="17383" spans="1:10" x14ac:dyDescent="0.25">
      <c r="A17383" t="s">
        <v>133</v>
      </c>
      <c r="B17383" t="s">
        <v>128</v>
      </c>
      <c r="C17383">
        <v>2026</v>
      </c>
      <c r="D17383" t="s">
        <v>58</v>
      </c>
      <c r="E17383" t="s">
        <v>285</v>
      </c>
      <c r="F17383" t="s">
        <v>1083</v>
      </c>
      <c r="G17383" t="s">
        <v>301</v>
      </c>
      <c r="H17383" t="s">
        <v>1084</v>
      </c>
      <c r="I17383" t="s">
        <v>1428</v>
      </c>
      <c r="J17383" s="154">
        <v>55630.25</v>
      </c>
    </row>
    <row r="17384" spans="1:10" x14ac:dyDescent="0.25">
      <c r="A17384" t="s">
        <v>133</v>
      </c>
      <c r="B17384" t="s">
        <v>128</v>
      </c>
      <c r="C17384">
        <v>2026</v>
      </c>
      <c r="D17384" t="s">
        <v>58</v>
      </c>
      <c r="E17384" t="s">
        <v>285</v>
      </c>
      <c r="F17384" t="s">
        <v>1083</v>
      </c>
      <c r="G17384" t="s">
        <v>301</v>
      </c>
      <c r="H17384" t="s">
        <v>1084</v>
      </c>
      <c r="I17384" t="s">
        <v>1429</v>
      </c>
      <c r="J17384" s="154">
        <v>117563.03</v>
      </c>
    </row>
    <row r="17385" spans="1:10" x14ac:dyDescent="0.25">
      <c r="A17385" t="s">
        <v>133</v>
      </c>
      <c r="B17385" t="s">
        <v>128</v>
      </c>
      <c r="C17385">
        <v>2026</v>
      </c>
      <c r="D17385" t="s">
        <v>58</v>
      </c>
      <c r="E17385" t="s">
        <v>285</v>
      </c>
      <c r="F17385" t="s">
        <v>1083</v>
      </c>
      <c r="G17385" t="s">
        <v>301</v>
      </c>
      <c r="H17385" t="s">
        <v>1084</v>
      </c>
      <c r="I17385" t="s">
        <v>1430</v>
      </c>
      <c r="J17385" s="154">
        <v>55630.25</v>
      </c>
    </row>
    <row r="17386" spans="1:10" x14ac:dyDescent="0.25">
      <c r="A17386" t="s">
        <v>133</v>
      </c>
      <c r="B17386" t="s">
        <v>128</v>
      </c>
      <c r="C17386">
        <v>2026</v>
      </c>
      <c r="D17386" t="s">
        <v>58</v>
      </c>
      <c r="E17386" t="s">
        <v>285</v>
      </c>
      <c r="F17386" t="s">
        <v>1083</v>
      </c>
      <c r="G17386" t="s">
        <v>301</v>
      </c>
      <c r="H17386" t="s">
        <v>1084</v>
      </c>
      <c r="I17386" t="s">
        <v>1431</v>
      </c>
      <c r="J17386" s="154">
        <v>41176.47</v>
      </c>
    </row>
    <row r="17387" spans="1:10" x14ac:dyDescent="0.25">
      <c r="A17387" t="s">
        <v>133</v>
      </c>
      <c r="B17387" t="s">
        <v>128</v>
      </c>
      <c r="C17387">
        <v>2026</v>
      </c>
      <c r="D17387" t="s">
        <v>58</v>
      </c>
      <c r="E17387" t="s">
        <v>285</v>
      </c>
      <c r="F17387" t="s">
        <v>1083</v>
      </c>
      <c r="G17387" t="s">
        <v>301</v>
      </c>
      <c r="H17387" t="s">
        <v>1084</v>
      </c>
      <c r="I17387" t="s">
        <v>1432</v>
      </c>
      <c r="J17387" s="154">
        <v>156302.51999999999</v>
      </c>
    </row>
    <row r="17388" spans="1:10" x14ac:dyDescent="0.25">
      <c r="A17388" t="s">
        <v>133</v>
      </c>
      <c r="B17388" t="s">
        <v>128</v>
      </c>
      <c r="C17388">
        <v>2026</v>
      </c>
      <c r="D17388" t="s">
        <v>58</v>
      </c>
      <c r="E17388" t="s">
        <v>285</v>
      </c>
      <c r="F17388" t="s">
        <v>1083</v>
      </c>
      <c r="G17388" t="s">
        <v>301</v>
      </c>
      <c r="H17388" t="s">
        <v>1084</v>
      </c>
      <c r="I17388" t="s">
        <v>1433</v>
      </c>
      <c r="J17388" s="154">
        <v>55630.25</v>
      </c>
    </row>
    <row r="17389" spans="1:10" x14ac:dyDescent="0.25">
      <c r="A17389" t="s">
        <v>133</v>
      </c>
      <c r="B17389" t="s">
        <v>128</v>
      </c>
      <c r="C17389">
        <v>2026</v>
      </c>
      <c r="D17389" t="s">
        <v>58</v>
      </c>
      <c r="E17389" t="s">
        <v>285</v>
      </c>
      <c r="F17389" t="s">
        <v>1083</v>
      </c>
      <c r="G17389" t="s">
        <v>301</v>
      </c>
      <c r="H17389" t="s">
        <v>1084</v>
      </c>
      <c r="I17389" t="s">
        <v>1434</v>
      </c>
      <c r="J17389" s="154">
        <v>117563.03</v>
      </c>
    </row>
    <row r="17390" spans="1:10" x14ac:dyDescent="0.25">
      <c r="A17390" t="s">
        <v>133</v>
      </c>
      <c r="B17390" t="s">
        <v>128</v>
      </c>
      <c r="C17390">
        <v>2026</v>
      </c>
      <c r="D17390" t="s">
        <v>58</v>
      </c>
      <c r="E17390" t="s">
        <v>285</v>
      </c>
      <c r="F17390" t="s">
        <v>1083</v>
      </c>
      <c r="G17390" t="s">
        <v>301</v>
      </c>
      <c r="H17390" t="s">
        <v>1084</v>
      </c>
      <c r="I17390" t="s">
        <v>1435</v>
      </c>
      <c r="J17390" s="154">
        <v>105966.38</v>
      </c>
    </row>
    <row r="17391" spans="1:10" x14ac:dyDescent="0.25">
      <c r="A17391" t="s">
        <v>133</v>
      </c>
      <c r="B17391" t="s">
        <v>128</v>
      </c>
      <c r="C17391">
        <v>2026</v>
      </c>
      <c r="D17391" t="s">
        <v>58</v>
      </c>
      <c r="E17391" t="s">
        <v>285</v>
      </c>
      <c r="F17391" t="s">
        <v>1083</v>
      </c>
      <c r="G17391" t="s">
        <v>301</v>
      </c>
      <c r="H17391" t="s">
        <v>1084</v>
      </c>
      <c r="I17391" t="s">
        <v>1436</v>
      </c>
      <c r="J17391" s="154">
        <v>69747.899999999994</v>
      </c>
    </row>
    <row r="17392" spans="1:10" x14ac:dyDescent="0.25">
      <c r="A17392" t="s">
        <v>133</v>
      </c>
      <c r="B17392" t="s">
        <v>128</v>
      </c>
      <c r="C17392">
        <v>2026</v>
      </c>
      <c r="D17392" t="s">
        <v>58</v>
      </c>
      <c r="E17392" t="s">
        <v>285</v>
      </c>
      <c r="F17392" t="s">
        <v>1083</v>
      </c>
      <c r="G17392" t="s">
        <v>301</v>
      </c>
      <c r="H17392" t="s">
        <v>1084</v>
      </c>
      <c r="I17392" t="s">
        <v>1437</v>
      </c>
      <c r="J17392" s="154">
        <v>36554.620000000003</v>
      </c>
    </row>
    <row r="17393" spans="1:10" x14ac:dyDescent="0.25">
      <c r="A17393" t="s">
        <v>133</v>
      </c>
      <c r="B17393" t="s">
        <v>128</v>
      </c>
      <c r="C17393">
        <v>2026</v>
      </c>
      <c r="D17393" t="s">
        <v>58</v>
      </c>
      <c r="E17393" t="s">
        <v>285</v>
      </c>
      <c r="F17393" t="s">
        <v>1083</v>
      </c>
      <c r="G17393" t="s">
        <v>301</v>
      </c>
      <c r="H17393" t="s">
        <v>1084</v>
      </c>
      <c r="I17393" t="s">
        <v>1438</v>
      </c>
      <c r="J17393" s="154">
        <v>55630.25</v>
      </c>
    </row>
    <row r="17394" spans="1:10" x14ac:dyDescent="0.25">
      <c r="A17394" t="s">
        <v>133</v>
      </c>
      <c r="B17394" t="s">
        <v>128</v>
      </c>
      <c r="C17394">
        <v>2026</v>
      </c>
      <c r="D17394" t="s">
        <v>58</v>
      </c>
      <c r="E17394" t="s">
        <v>285</v>
      </c>
      <c r="F17394" t="s">
        <v>1083</v>
      </c>
      <c r="G17394" t="s">
        <v>301</v>
      </c>
      <c r="H17394" t="s">
        <v>1084</v>
      </c>
      <c r="I17394" t="s">
        <v>1439</v>
      </c>
      <c r="J17394" s="154">
        <v>69747.899999999994</v>
      </c>
    </row>
    <row r="17395" spans="1:10" x14ac:dyDescent="0.25">
      <c r="A17395" t="s">
        <v>133</v>
      </c>
      <c r="B17395" t="s">
        <v>128</v>
      </c>
      <c r="C17395">
        <v>2026</v>
      </c>
      <c r="D17395" t="s">
        <v>58</v>
      </c>
      <c r="E17395" t="s">
        <v>285</v>
      </c>
      <c r="F17395" t="s">
        <v>1083</v>
      </c>
      <c r="G17395" t="s">
        <v>301</v>
      </c>
      <c r="H17395" t="s">
        <v>1084</v>
      </c>
      <c r="I17395" t="s">
        <v>1440</v>
      </c>
      <c r="J17395" s="154">
        <v>50336.13</v>
      </c>
    </row>
    <row r="17396" spans="1:10" x14ac:dyDescent="0.25">
      <c r="A17396" t="s">
        <v>133</v>
      </c>
      <c r="B17396" t="s">
        <v>128</v>
      </c>
      <c r="C17396">
        <v>2026</v>
      </c>
      <c r="D17396" t="s">
        <v>58</v>
      </c>
      <c r="E17396" t="s">
        <v>285</v>
      </c>
      <c r="F17396" t="s">
        <v>1083</v>
      </c>
      <c r="G17396" t="s">
        <v>301</v>
      </c>
      <c r="H17396" t="s">
        <v>1084</v>
      </c>
      <c r="I17396" t="s">
        <v>1441</v>
      </c>
      <c r="J17396" s="154">
        <v>100756.3</v>
      </c>
    </row>
    <row r="17397" spans="1:10" x14ac:dyDescent="0.25">
      <c r="A17397" t="s">
        <v>133</v>
      </c>
      <c r="B17397" t="s">
        <v>128</v>
      </c>
      <c r="C17397">
        <v>2026</v>
      </c>
      <c r="D17397" t="s">
        <v>58</v>
      </c>
      <c r="E17397" t="s">
        <v>285</v>
      </c>
      <c r="F17397" t="s">
        <v>1083</v>
      </c>
      <c r="G17397" t="s">
        <v>301</v>
      </c>
      <c r="H17397" t="s">
        <v>1084</v>
      </c>
      <c r="I17397" t="s">
        <v>1442</v>
      </c>
      <c r="J17397" s="154">
        <v>230420.17</v>
      </c>
    </row>
    <row r="17398" spans="1:10" x14ac:dyDescent="0.25">
      <c r="A17398" t="s">
        <v>133</v>
      </c>
      <c r="B17398" t="s">
        <v>128</v>
      </c>
      <c r="C17398">
        <v>2026</v>
      </c>
      <c r="D17398" t="s">
        <v>58</v>
      </c>
      <c r="E17398" t="s">
        <v>285</v>
      </c>
      <c r="F17398" t="s">
        <v>1083</v>
      </c>
      <c r="G17398" t="s">
        <v>301</v>
      </c>
      <c r="H17398" t="s">
        <v>1084</v>
      </c>
      <c r="I17398" t="s">
        <v>1443</v>
      </c>
      <c r="J17398" s="154">
        <v>117563.03</v>
      </c>
    </row>
    <row r="17399" spans="1:10" x14ac:dyDescent="0.25">
      <c r="A17399" t="s">
        <v>133</v>
      </c>
      <c r="B17399" t="s">
        <v>128</v>
      </c>
      <c r="C17399">
        <v>2026</v>
      </c>
      <c r="D17399" t="s">
        <v>58</v>
      </c>
      <c r="E17399" t="s">
        <v>285</v>
      </c>
      <c r="F17399" t="s">
        <v>1083</v>
      </c>
      <c r="G17399" t="s">
        <v>301</v>
      </c>
      <c r="H17399" t="s">
        <v>1084</v>
      </c>
      <c r="I17399" t="s">
        <v>1444</v>
      </c>
      <c r="J17399" s="154">
        <v>55630.25</v>
      </c>
    </row>
    <row r="17400" spans="1:10" x14ac:dyDescent="0.25">
      <c r="A17400" t="s">
        <v>133</v>
      </c>
      <c r="B17400" t="s">
        <v>128</v>
      </c>
      <c r="C17400">
        <v>2026</v>
      </c>
      <c r="D17400" t="s">
        <v>58</v>
      </c>
      <c r="E17400" t="s">
        <v>285</v>
      </c>
      <c r="F17400" t="s">
        <v>1083</v>
      </c>
      <c r="G17400" t="s">
        <v>301</v>
      </c>
      <c r="H17400" t="s">
        <v>1084</v>
      </c>
      <c r="I17400" t="s">
        <v>1445</v>
      </c>
      <c r="J17400" s="154">
        <v>117563.03</v>
      </c>
    </row>
    <row r="17401" spans="1:10" x14ac:dyDescent="0.25">
      <c r="A17401" t="s">
        <v>133</v>
      </c>
      <c r="B17401" t="s">
        <v>128</v>
      </c>
      <c r="C17401">
        <v>2026</v>
      </c>
      <c r="D17401" t="s">
        <v>58</v>
      </c>
      <c r="E17401" t="s">
        <v>285</v>
      </c>
      <c r="F17401" t="s">
        <v>1083</v>
      </c>
      <c r="G17401" t="s">
        <v>301</v>
      </c>
      <c r="H17401" t="s">
        <v>1084</v>
      </c>
      <c r="I17401" t="s">
        <v>1446</v>
      </c>
      <c r="J17401" s="154">
        <v>120336.13</v>
      </c>
    </row>
    <row r="17402" spans="1:10" x14ac:dyDescent="0.25">
      <c r="A17402" t="s">
        <v>133</v>
      </c>
      <c r="B17402" t="s">
        <v>128</v>
      </c>
      <c r="C17402">
        <v>2026</v>
      </c>
      <c r="D17402" t="s">
        <v>58</v>
      </c>
      <c r="E17402" t="s">
        <v>285</v>
      </c>
      <c r="F17402" t="s">
        <v>1083</v>
      </c>
      <c r="G17402" t="s">
        <v>301</v>
      </c>
      <c r="H17402" t="s">
        <v>1084</v>
      </c>
      <c r="I17402" t="s">
        <v>1447</v>
      </c>
      <c r="J17402" s="154">
        <v>117563.03</v>
      </c>
    </row>
    <row r="17403" spans="1:10" x14ac:dyDescent="0.25">
      <c r="A17403" t="s">
        <v>133</v>
      </c>
      <c r="B17403" t="s">
        <v>128</v>
      </c>
      <c r="C17403">
        <v>2026</v>
      </c>
      <c r="D17403" t="s">
        <v>58</v>
      </c>
      <c r="E17403" t="s">
        <v>285</v>
      </c>
      <c r="F17403" t="s">
        <v>1083</v>
      </c>
      <c r="G17403" t="s">
        <v>301</v>
      </c>
      <c r="H17403" t="s">
        <v>1084</v>
      </c>
      <c r="I17403" t="s">
        <v>1448</v>
      </c>
      <c r="J17403" s="154">
        <v>111260.5</v>
      </c>
    </row>
    <row r="17404" spans="1:10" x14ac:dyDescent="0.25">
      <c r="A17404" t="s">
        <v>133</v>
      </c>
      <c r="B17404" t="s">
        <v>128</v>
      </c>
      <c r="C17404">
        <v>2026</v>
      </c>
      <c r="D17404" t="s">
        <v>58</v>
      </c>
      <c r="E17404" t="s">
        <v>285</v>
      </c>
      <c r="F17404" t="s">
        <v>1083</v>
      </c>
      <c r="G17404" t="s">
        <v>301</v>
      </c>
      <c r="H17404" t="s">
        <v>1084</v>
      </c>
      <c r="I17404" t="s">
        <v>1449</v>
      </c>
      <c r="J17404" s="154">
        <v>111260.5</v>
      </c>
    </row>
    <row r="17405" spans="1:10" x14ac:dyDescent="0.25">
      <c r="A17405" t="s">
        <v>133</v>
      </c>
      <c r="B17405" t="s">
        <v>128</v>
      </c>
      <c r="C17405">
        <v>2026</v>
      </c>
      <c r="D17405" t="s">
        <v>58</v>
      </c>
      <c r="E17405" t="s">
        <v>285</v>
      </c>
      <c r="F17405" t="s">
        <v>1083</v>
      </c>
      <c r="G17405" t="s">
        <v>301</v>
      </c>
      <c r="H17405" t="s">
        <v>1084</v>
      </c>
      <c r="I17405" t="s">
        <v>1450</v>
      </c>
      <c r="J17405" s="154">
        <v>75966.39</v>
      </c>
    </row>
    <row r="17406" spans="1:10" x14ac:dyDescent="0.25">
      <c r="A17406" t="s">
        <v>133</v>
      </c>
      <c r="B17406" t="s">
        <v>128</v>
      </c>
      <c r="C17406">
        <v>2026</v>
      </c>
      <c r="D17406" t="s">
        <v>58</v>
      </c>
      <c r="E17406" t="s">
        <v>285</v>
      </c>
      <c r="F17406" t="s">
        <v>1083</v>
      </c>
      <c r="G17406" t="s">
        <v>301</v>
      </c>
      <c r="H17406" t="s">
        <v>1084</v>
      </c>
      <c r="I17406" t="s">
        <v>1451</v>
      </c>
      <c r="J17406" s="154">
        <v>77647.06</v>
      </c>
    </row>
    <row r="17407" spans="1:10" x14ac:dyDescent="0.25">
      <c r="A17407" t="s">
        <v>133</v>
      </c>
      <c r="B17407" t="s">
        <v>128</v>
      </c>
      <c r="C17407">
        <v>2026</v>
      </c>
      <c r="D17407" t="s">
        <v>58</v>
      </c>
      <c r="E17407" t="s">
        <v>285</v>
      </c>
      <c r="F17407" t="s">
        <v>1083</v>
      </c>
      <c r="G17407" t="s">
        <v>301</v>
      </c>
      <c r="H17407" t="s">
        <v>1084</v>
      </c>
      <c r="I17407" t="s">
        <v>1248</v>
      </c>
      <c r="J17407" s="154">
        <v>133277.31</v>
      </c>
    </row>
    <row r="17408" spans="1:10" x14ac:dyDescent="0.25">
      <c r="A17408" t="s">
        <v>133</v>
      </c>
      <c r="B17408" t="s">
        <v>128</v>
      </c>
      <c r="C17408">
        <v>2026</v>
      </c>
      <c r="D17408" t="s">
        <v>58</v>
      </c>
      <c r="E17408" t="s">
        <v>285</v>
      </c>
      <c r="F17408" t="s">
        <v>1083</v>
      </c>
      <c r="G17408" t="s">
        <v>301</v>
      </c>
      <c r="H17408" t="s">
        <v>1084</v>
      </c>
      <c r="I17408" t="s">
        <v>1452</v>
      </c>
      <c r="J17408" s="154">
        <v>175630.25</v>
      </c>
    </row>
    <row r="17409" spans="1:10" x14ac:dyDescent="0.25">
      <c r="A17409" t="s">
        <v>133</v>
      </c>
      <c r="B17409" t="s">
        <v>128</v>
      </c>
      <c r="C17409">
        <v>2026</v>
      </c>
      <c r="D17409" t="s">
        <v>58</v>
      </c>
      <c r="E17409" t="s">
        <v>285</v>
      </c>
      <c r="F17409" t="s">
        <v>1083</v>
      </c>
      <c r="G17409" t="s">
        <v>301</v>
      </c>
      <c r="H17409" t="s">
        <v>1084</v>
      </c>
      <c r="I17409" t="s">
        <v>1453</v>
      </c>
      <c r="J17409" s="154">
        <v>175630.25</v>
      </c>
    </row>
    <row r="17410" spans="1:10" x14ac:dyDescent="0.25">
      <c r="A17410" t="s">
        <v>133</v>
      </c>
      <c r="B17410" t="s">
        <v>128</v>
      </c>
      <c r="C17410">
        <v>2026</v>
      </c>
      <c r="D17410" t="s">
        <v>58</v>
      </c>
      <c r="E17410" t="s">
        <v>285</v>
      </c>
      <c r="F17410" t="s">
        <v>1083</v>
      </c>
      <c r="G17410" t="s">
        <v>301</v>
      </c>
      <c r="H17410" t="s">
        <v>1084</v>
      </c>
      <c r="I17410" t="s">
        <v>1253</v>
      </c>
      <c r="J17410" s="154">
        <v>111260.5</v>
      </c>
    </row>
    <row r="17411" spans="1:10" x14ac:dyDescent="0.25">
      <c r="A17411" t="s">
        <v>133</v>
      </c>
      <c r="B17411" t="s">
        <v>128</v>
      </c>
      <c r="C17411">
        <v>2026</v>
      </c>
      <c r="D17411" t="s">
        <v>58</v>
      </c>
      <c r="E17411" t="s">
        <v>285</v>
      </c>
      <c r="F17411" t="s">
        <v>1083</v>
      </c>
      <c r="G17411" t="s">
        <v>301</v>
      </c>
      <c r="H17411" t="s">
        <v>1084</v>
      </c>
      <c r="I17411" t="s">
        <v>1454</v>
      </c>
      <c r="J17411" s="154">
        <v>117563.03</v>
      </c>
    </row>
    <row r="17412" spans="1:10" x14ac:dyDescent="0.25">
      <c r="A17412" t="s">
        <v>133</v>
      </c>
      <c r="B17412" t="s">
        <v>128</v>
      </c>
      <c r="C17412">
        <v>2026</v>
      </c>
      <c r="D17412" t="s">
        <v>58</v>
      </c>
      <c r="E17412" t="s">
        <v>285</v>
      </c>
      <c r="F17412" t="s">
        <v>1083</v>
      </c>
      <c r="G17412" t="s">
        <v>301</v>
      </c>
      <c r="H17412" t="s">
        <v>1084</v>
      </c>
      <c r="I17412" t="s">
        <v>1455</v>
      </c>
      <c r="J17412" s="154">
        <v>111260.5</v>
      </c>
    </row>
    <row r="17413" spans="1:10" x14ac:dyDescent="0.25">
      <c r="A17413" t="s">
        <v>133</v>
      </c>
      <c r="B17413" t="s">
        <v>128</v>
      </c>
      <c r="C17413">
        <v>2026</v>
      </c>
      <c r="D17413" t="s">
        <v>58</v>
      </c>
      <c r="E17413" t="s">
        <v>285</v>
      </c>
      <c r="F17413" t="s">
        <v>1083</v>
      </c>
      <c r="G17413" t="s">
        <v>301</v>
      </c>
      <c r="H17413" t="s">
        <v>1084</v>
      </c>
      <c r="I17413" t="s">
        <v>1456</v>
      </c>
      <c r="J17413" s="154">
        <v>72605.039999999994</v>
      </c>
    </row>
    <row r="17414" spans="1:10" x14ac:dyDescent="0.25">
      <c r="A17414" t="s">
        <v>133</v>
      </c>
      <c r="B17414" t="s">
        <v>128</v>
      </c>
      <c r="C17414">
        <v>2026</v>
      </c>
      <c r="D17414" t="s">
        <v>58</v>
      </c>
      <c r="E17414" t="s">
        <v>285</v>
      </c>
      <c r="F17414" t="s">
        <v>1083</v>
      </c>
      <c r="G17414" t="s">
        <v>301</v>
      </c>
      <c r="H17414" t="s">
        <v>1084</v>
      </c>
      <c r="I17414" t="s">
        <v>1457</v>
      </c>
      <c r="J17414" s="154">
        <v>55630.25</v>
      </c>
    </row>
    <row r="17415" spans="1:10" x14ac:dyDescent="0.25">
      <c r="A17415" t="s">
        <v>133</v>
      </c>
      <c r="B17415" t="s">
        <v>128</v>
      </c>
      <c r="C17415">
        <v>2026</v>
      </c>
      <c r="D17415" t="s">
        <v>58</v>
      </c>
      <c r="E17415" t="s">
        <v>285</v>
      </c>
      <c r="F17415" t="s">
        <v>1083</v>
      </c>
      <c r="G17415" t="s">
        <v>301</v>
      </c>
      <c r="H17415" t="s">
        <v>1084</v>
      </c>
      <c r="I17415" t="s">
        <v>1458</v>
      </c>
      <c r="J17415" s="154">
        <v>55630.25</v>
      </c>
    </row>
    <row r="17416" spans="1:10" x14ac:dyDescent="0.25">
      <c r="A17416" t="s">
        <v>133</v>
      </c>
      <c r="B17416" t="s">
        <v>128</v>
      </c>
      <c r="C17416">
        <v>2026</v>
      </c>
      <c r="D17416" t="s">
        <v>58</v>
      </c>
      <c r="E17416" t="s">
        <v>285</v>
      </c>
      <c r="F17416" t="s">
        <v>1083</v>
      </c>
      <c r="G17416" t="s">
        <v>301</v>
      </c>
      <c r="H17416" t="s">
        <v>1084</v>
      </c>
      <c r="I17416" t="s">
        <v>1258</v>
      </c>
      <c r="J17416" s="154">
        <v>116470.59</v>
      </c>
    </row>
    <row r="17417" spans="1:10" x14ac:dyDescent="0.25">
      <c r="A17417" t="s">
        <v>133</v>
      </c>
      <c r="B17417" t="s">
        <v>128</v>
      </c>
      <c r="C17417">
        <v>2026</v>
      </c>
      <c r="D17417" t="s">
        <v>58</v>
      </c>
      <c r="E17417" t="s">
        <v>285</v>
      </c>
      <c r="F17417" t="s">
        <v>1083</v>
      </c>
      <c r="G17417" t="s">
        <v>301</v>
      </c>
      <c r="H17417" t="s">
        <v>1084</v>
      </c>
      <c r="I17417" t="s">
        <v>1261</v>
      </c>
      <c r="J17417" s="154">
        <v>55630.25</v>
      </c>
    </row>
    <row r="17418" spans="1:10" x14ac:dyDescent="0.25">
      <c r="A17418" t="s">
        <v>133</v>
      </c>
      <c r="B17418" t="s">
        <v>128</v>
      </c>
      <c r="C17418">
        <v>2026</v>
      </c>
      <c r="D17418" t="s">
        <v>58</v>
      </c>
      <c r="E17418" t="s">
        <v>285</v>
      </c>
      <c r="F17418" t="s">
        <v>1083</v>
      </c>
      <c r="G17418" t="s">
        <v>301</v>
      </c>
      <c r="H17418" t="s">
        <v>1084</v>
      </c>
      <c r="I17418" t="s">
        <v>1459</v>
      </c>
      <c r="J17418" s="154">
        <v>55630.25</v>
      </c>
    </row>
    <row r="17419" spans="1:10" x14ac:dyDescent="0.25">
      <c r="A17419" t="s">
        <v>133</v>
      </c>
      <c r="B17419" t="s">
        <v>128</v>
      </c>
      <c r="C17419">
        <v>2026</v>
      </c>
      <c r="D17419" t="s">
        <v>58</v>
      </c>
      <c r="E17419" t="s">
        <v>285</v>
      </c>
      <c r="F17419" t="s">
        <v>1083</v>
      </c>
      <c r="G17419" t="s">
        <v>301</v>
      </c>
      <c r="H17419" t="s">
        <v>1084</v>
      </c>
      <c r="I17419" t="s">
        <v>1460</v>
      </c>
      <c r="J17419" s="154">
        <v>37983.19</v>
      </c>
    </row>
    <row r="17420" spans="1:10" x14ac:dyDescent="0.25">
      <c r="A17420" t="s">
        <v>133</v>
      </c>
      <c r="B17420" t="s">
        <v>128</v>
      </c>
      <c r="C17420">
        <v>2026</v>
      </c>
      <c r="D17420" t="s">
        <v>58</v>
      </c>
      <c r="E17420" t="s">
        <v>285</v>
      </c>
      <c r="F17420" t="s">
        <v>1083</v>
      </c>
      <c r="G17420" t="s">
        <v>301</v>
      </c>
      <c r="H17420" t="s">
        <v>1084</v>
      </c>
      <c r="I17420" t="s">
        <v>1461</v>
      </c>
      <c r="J17420" s="154">
        <v>53109.24</v>
      </c>
    </row>
    <row r="17421" spans="1:10" x14ac:dyDescent="0.25">
      <c r="A17421" t="s">
        <v>133</v>
      </c>
      <c r="B17421" t="s">
        <v>128</v>
      </c>
      <c r="C17421">
        <v>2026</v>
      </c>
      <c r="D17421" t="s">
        <v>58</v>
      </c>
      <c r="E17421" t="s">
        <v>285</v>
      </c>
      <c r="F17421" t="s">
        <v>1083</v>
      </c>
      <c r="G17421" t="s">
        <v>301</v>
      </c>
      <c r="H17421" t="s">
        <v>1084</v>
      </c>
      <c r="I17421" t="s">
        <v>1462</v>
      </c>
      <c r="J17421" s="154">
        <v>55630.25</v>
      </c>
    </row>
    <row r="17422" spans="1:10" x14ac:dyDescent="0.25">
      <c r="A17422" t="s">
        <v>133</v>
      </c>
      <c r="B17422" t="s">
        <v>128</v>
      </c>
      <c r="C17422">
        <v>2026</v>
      </c>
      <c r="D17422" t="s">
        <v>58</v>
      </c>
      <c r="E17422" t="s">
        <v>285</v>
      </c>
      <c r="F17422" t="s">
        <v>1083</v>
      </c>
      <c r="G17422" t="s">
        <v>301</v>
      </c>
      <c r="H17422" t="s">
        <v>1084</v>
      </c>
      <c r="I17422" t="s">
        <v>516</v>
      </c>
      <c r="J17422" s="154">
        <v>1038363.28</v>
      </c>
    </row>
    <row r="17423" spans="1:10" x14ac:dyDescent="0.25">
      <c r="A17423" t="s">
        <v>133</v>
      </c>
      <c r="B17423" t="s">
        <v>128</v>
      </c>
      <c r="C17423">
        <v>2026</v>
      </c>
      <c r="D17423" t="s">
        <v>58</v>
      </c>
      <c r="E17423" t="s">
        <v>285</v>
      </c>
      <c r="F17423" t="s">
        <v>1083</v>
      </c>
      <c r="G17423" t="s">
        <v>301</v>
      </c>
      <c r="H17423" t="s">
        <v>1084</v>
      </c>
      <c r="I17423" t="s">
        <v>1268</v>
      </c>
      <c r="J17423" s="154">
        <v>509421.53</v>
      </c>
    </row>
    <row r="17424" spans="1:10" x14ac:dyDescent="0.25">
      <c r="A17424" t="s">
        <v>133</v>
      </c>
      <c r="B17424" t="s">
        <v>128</v>
      </c>
      <c r="C17424">
        <v>2026</v>
      </c>
      <c r="D17424" t="s">
        <v>58</v>
      </c>
      <c r="E17424" t="s">
        <v>285</v>
      </c>
      <c r="F17424" t="s">
        <v>1083</v>
      </c>
      <c r="G17424" t="s">
        <v>1333</v>
      </c>
      <c r="H17424" t="s">
        <v>1269</v>
      </c>
      <c r="I17424" t="s">
        <v>696</v>
      </c>
      <c r="J17424" s="154">
        <v>-352840.34</v>
      </c>
    </row>
    <row r="17425" spans="1:10" x14ac:dyDescent="0.25">
      <c r="A17425" t="s">
        <v>133</v>
      </c>
      <c r="B17425" t="s">
        <v>128</v>
      </c>
      <c r="C17425">
        <v>2026</v>
      </c>
      <c r="D17425" t="s">
        <v>58</v>
      </c>
      <c r="E17425" t="s">
        <v>285</v>
      </c>
      <c r="F17425" t="s">
        <v>1083</v>
      </c>
      <c r="G17425" t="s">
        <v>1333</v>
      </c>
      <c r="H17425" t="s">
        <v>1269</v>
      </c>
      <c r="I17425" t="s">
        <v>533</v>
      </c>
      <c r="J17425" s="154">
        <v>-171109</v>
      </c>
    </row>
    <row r="17426" spans="1:10" x14ac:dyDescent="0.25">
      <c r="A17426" t="s">
        <v>133</v>
      </c>
      <c r="B17426" t="s">
        <v>128</v>
      </c>
      <c r="C17426">
        <v>2026</v>
      </c>
      <c r="D17426" t="s">
        <v>58</v>
      </c>
      <c r="E17426" t="s">
        <v>285</v>
      </c>
      <c r="F17426" t="s">
        <v>1083</v>
      </c>
      <c r="G17426" t="s">
        <v>1333</v>
      </c>
      <c r="H17426" t="s">
        <v>1269</v>
      </c>
      <c r="I17426" t="s">
        <v>843</v>
      </c>
      <c r="J17426" s="154">
        <v>-322184.87</v>
      </c>
    </row>
    <row r="17427" spans="1:10" x14ac:dyDescent="0.25">
      <c r="A17427" t="s">
        <v>133</v>
      </c>
      <c r="B17427" t="s">
        <v>128</v>
      </c>
      <c r="C17427">
        <v>2026</v>
      </c>
      <c r="D17427" t="s">
        <v>58</v>
      </c>
      <c r="E17427" t="s">
        <v>285</v>
      </c>
      <c r="F17427" t="s">
        <v>1083</v>
      </c>
      <c r="G17427" t="s">
        <v>1333</v>
      </c>
      <c r="H17427" t="s">
        <v>1269</v>
      </c>
      <c r="I17427" t="s">
        <v>1349</v>
      </c>
      <c r="J17427" s="154">
        <v>-845596</v>
      </c>
    </row>
    <row r="17428" spans="1:10" x14ac:dyDescent="0.25">
      <c r="A17428" t="s">
        <v>133</v>
      </c>
      <c r="B17428" t="s">
        <v>128</v>
      </c>
      <c r="C17428">
        <v>2026</v>
      </c>
      <c r="D17428" t="s">
        <v>58</v>
      </c>
      <c r="E17428" t="s">
        <v>285</v>
      </c>
      <c r="F17428" t="s">
        <v>1083</v>
      </c>
      <c r="G17428" t="s">
        <v>1333</v>
      </c>
      <c r="H17428" t="s">
        <v>1269</v>
      </c>
      <c r="I17428" t="s">
        <v>702</v>
      </c>
      <c r="J17428" s="154">
        <v>-460924.37</v>
      </c>
    </row>
    <row r="17429" spans="1:10" x14ac:dyDescent="0.25">
      <c r="A17429" t="s">
        <v>133</v>
      </c>
      <c r="B17429" t="s">
        <v>128</v>
      </c>
      <c r="C17429">
        <v>2026</v>
      </c>
      <c r="D17429" t="s">
        <v>58</v>
      </c>
      <c r="E17429" t="s">
        <v>285</v>
      </c>
      <c r="F17429" t="s">
        <v>1083</v>
      </c>
      <c r="G17429" t="s">
        <v>1333</v>
      </c>
      <c r="H17429" t="s">
        <v>1269</v>
      </c>
      <c r="I17429" t="s">
        <v>1463</v>
      </c>
      <c r="J17429" s="154">
        <v>-134725.6</v>
      </c>
    </row>
    <row r="17430" spans="1:10" x14ac:dyDescent="0.25">
      <c r="A17430" t="s">
        <v>133</v>
      </c>
      <c r="B17430" t="s">
        <v>128</v>
      </c>
      <c r="C17430">
        <v>2026</v>
      </c>
      <c r="D17430" t="s">
        <v>58</v>
      </c>
      <c r="E17430" t="s">
        <v>285</v>
      </c>
      <c r="F17430" t="s">
        <v>1083</v>
      </c>
      <c r="G17430" t="s">
        <v>1333</v>
      </c>
      <c r="H17430" t="s">
        <v>1269</v>
      </c>
      <c r="I17430" t="s">
        <v>1093</v>
      </c>
      <c r="J17430" s="154">
        <v>-266416</v>
      </c>
    </row>
    <row r="17431" spans="1:10" x14ac:dyDescent="0.25">
      <c r="A17431" t="s">
        <v>133</v>
      </c>
      <c r="B17431" t="s">
        <v>128</v>
      </c>
      <c r="C17431">
        <v>2026</v>
      </c>
      <c r="D17431" t="s">
        <v>58</v>
      </c>
      <c r="E17431" t="s">
        <v>285</v>
      </c>
      <c r="F17431" t="s">
        <v>1083</v>
      </c>
      <c r="G17431" t="s">
        <v>1333</v>
      </c>
      <c r="H17431" t="s">
        <v>1269</v>
      </c>
      <c r="I17431" t="s">
        <v>1198</v>
      </c>
      <c r="J17431" s="154">
        <v>-147731.09</v>
      </c>
    </row>
    <row r="17432" spans="1:10" x14ac:dyDescent="0.25">
      <c r="A17432" t="s">
        <v>133</v>
      </c>
      <c r="B17432" t="s">
        <v>128</v>
      </c>
      <c r="C17432">
        <v>2026</v>
      </c>
      <c r="D17432" t="s">
        <v>58</v>
      </c>
      <c r="E17432" t="s">
        <v>285</v>
      </c>
      <c r="F17432" t="s">
        <v>1083</v>
      </c>
      <c r="G17432" t="s">
        <v>1333</v>
      </c>
      <c r="H17432" t="s">
        <v>1269</v>
      </c>
      <c r="I17432" t="s">
        <v>1267</v>
      </c>
      <c r="J17432" s="154">
        <v>-201985</v>
      </c>
    </row>
    <row r="17433" spans="1:10" x14ac:dyDescent="0.25">
      <c r="A17433" t="s">
        <v>133</v>
      </c>
      <c r="B17433" t="s">
        <v>128</v>
      </c>
      <c r="C17433">
        <v>2026</v>
      </c>
      <c r="D17433" t="s">
        <v>58</v>
      </c>
      <c r="E17433" t="s">
        <v>285</v>
      </c>
      <c r="F17433" t="s">
        <v>1083</v>
      </c>
      <c r="G17433" t="s">
        <v>1333</v>
      </c>
      <c r="H17433" t="s">
        <v>1269</v>
      </c>
      <c r="I17433" t="s">
        <v>1464</v>
      </c>
      <c r="J17433" s="154">
        <v>-144092</v>
      </c>
    </row>
    <row r="17434" spans="1:10" x14ac:dyDescent="0.25">
      <c r="A17434" t="s">
        <v>133</v>
      </c>
      <c r="B17434" t="s">
        <v>128</v>
      </c>
      <c r="C17434">
        <v>2026</v>
      </c>
      <c r="D17434" t="s">
        <v>58</v>
      </c>
      <c r="E17434" t="s">
        <v>285</v>
      </c>
      <c r="F17434" t="s">
        <v>1083</v>
      </c>
      <c r="G17434" t="s">
        <v>1333</v>
      </c>
      <c r="H17434" t="s">
        <v>1269</v>
      </c>
      <c r="I17434" t="s">
        <v>434</v>
      </c>
      <c r="J17434" s="154">
        <v>-178542</v>
      </c>
    </row>
    <row r="17435" spans="1:10" x14ac:dyDescent="0.25">
      <c r="A17435" t="s">
        <v>133</v>
      </c>
      <c r="B17435" t="s">
        <v>128</v>
      </c>
      <c r="C17435">
        <v>2026</v>
      </c>
      <c r="D17435" t="s">
        <v>58</v>
      </c>
      <c r="E17435" t="s">
        <v>285</v>
      </c>
      <c r="F17435" t="s">
        <v>1083</v>
      </c>
      <c r="G17435" t="s">
        <v>1333</v>
      </c>
      <c r="H17435" t="s">
        <v>1270</v>
      </c>
      <c r="I17435" t="s">
        <v>696</v>
      </c>
      <c r="J17435" s="154">
        <v>-8403.36</v>
      </c>
    </row>
    <row r="17436" spans="1:10" x14ac:dyDescent="0.25">
      <c r="A17436" t="s">
        <v>133</v>
      </c>
      <c r="B17436" t="s">
        <v>128</v>
      </c>
      <c r="C17436">
        <v>2026</v>
      </c>
      <c r="D17436" t="s">
        <v>58</v>
      </c>
      <c r="E17436" t="s">
        <v>285</v>
      </c>
      <c r="F17436" t="s">
        <v>1083</v>
      </c>
      <c r="G17436" t="s">
        <v>270</v>
      </c>
      <c r="H17436" t="s">
        <v>1271</v>
      </c>
      <c r="I17436" t="s">
        <v>696</v>
      </c>
      <c r="J17436" s="154">
        <v>8403.36</v>
      </c>
    </row>
    <row r="17437" spans="1:10" x14ac:dyDescent="0.25">
      <c r="A17437" t="s">
        <v>133</v>
      </c>
      <c r="B17437" t="s">
        <v>128</v>
      </c>
      <c r="C17437">
        <v>2026</v>
      </c>
      <c r="D17437" t="s">
        <v>58</v>
      </c>
      <c r="E17437" t="s">
        <v>285</v>
      </c>
      <c r="F17437" t="s">
        <v>1083</v>
      </c>
      <c r="G17437" t="s">
        <v>270</v>
      </c>
      <c r="H17437" t="s">
        <v>1271</v>
      </c>
      <c r="I17437" t="s">
        <v>1348</v>
      </c>
      <c r="J17437" s="154">
        <v>8403.36</v>
      </c>
    </row>
    <row r="17438" spans="1:10" x14ac:dyDescent="0.25">
      <c r="A17438" t="s">
        <v>133</v>
      </c>
      <c r="B17438" t="s">
        <v>128</v>
      </c>
      <c r="C17438">
        <v>2026</v>
      </c>
      <c r="D17438" t="s">
        <v>58</v>
      </c>
      <c r="E17438" t="s">
        <v>285</v>
      </c>
      <c r="F17438" t="s">
        <v>1083</v>
      </c>
      <c r="G17438" t="s">
        <v>270</v>
      </c>
      <c r="H17438" t="s">
        <v>1271</v>
      </c>
      <c r="I17438" t="s">
        <v>533</v>
      </c>
      <c r="J17438" s="154">
        <v>8403.36</v>
      </c>
    </row>
    <row r="17439" spans="1:10" x14ac:dyDescent="0.25">
      <c r="A17439" t="s">
        <v>133</v>
      </c>
      <c r="B17439" t="s">
        <v>128</v>
      </c>
      <c r="C17439">
        <v>2026</v>
      </c>
      <c r="D17439" t="s">
        <v>58</v>
      </c>
      <c r="E17439" t="s">
        <v>285</v>
      </c>
      <c r="F17439" t="s">
        <v>1083</v>
      </c>
      <c r="G17439" t="s">
        <v>270</v>
      </c>
      <c r="H17439" t="s">
        <v>1271</v>
      </c>
      <c r="I17439" t="s">
        <v>1089</v>
      </c>
      <c r="J17439" s="154">
        <v>16806.72</v>
      </c>
    </row>
    <row r="17440" spans="1:10" x14ac:dyDescent="0.25">
      <c r="A17440" t="s">
        <v>133</v>
      </c>
      <c r="B17440" t="s">
        <v>128</v>
      </c>
      <c r="C17440">
        <v>2026</v>
      </c>
      <c r="D17440" t="s">
        <v>58</v>
      </c>
      <c r="E17440" t="s">
        <v>285</v>
      </c>
      <c r="F17440" t="s">
        <v>1083</v>
      </c>
      <c r="G17440" t="s">
        <v>270</v>
      </c>
      <c r="H17440" t="s">
        <v>1271</v>
      </c>
      <c r="I17440" t="s">
        <v>1090</v>
      </c>
      <c r="J17440" s="154">
        <v>8403.36</v>
      </c>
    </row>
    <row r="17441" spans="1:10" x14ac:dyDescent="0.25">
      <c r="A17441" t="s">
        <v>133</v>
      </c>
      <c r="B17441" t="s">
        <v>128</v>
      </c>
      <c r="C17441">
        <v>2026</v>
      </c>
      <c r="D17441" t="s">
        <v>58</v>
      </c>
      <c r="E17441" t="s">
        <v>285</v>
      </c>
      <c r="F17441" t="s">
        <v>1083</v>
      </c>
      <c r="G17441" t="s">
        <v>270</v>
      </c>
      <c r="H17441" t="s">
        <v>1271</v>
      </c>
      <c r="I17441" t="s">
        <v>393</v>
      </c>
      <c r="J17441" s="154">
        <v>8403.36</v>
      </c>
    </row>
    <row r="17442" spans="1:10" x14ac:dyDescent="0.25">
      <c r="A17442" t="s">
        <v>133</v>
      </c>
      <c r="B17442" t="s">
        <v>128</v>
      </c>
      <c r="C17442">
        <v>2026</v>
      </c>
      <c r="D17442" t="s">
        <v>58</v>
      </c>
      <c r="E17442" t="s">
        <v>285</v>
      </c>
      <c r="F17442" t="s">
        <v>1083</v>
      </c>
      <c r="G17442" t="s">
        <v>270</v>
      </c>
      <c r="H17442" t="s">
        <v>1271</v>
      </c>
      <c r="I17442" t="s">
        <v>436</v>
      </c>
      <c r="J17442" s="154">
        <v>8403.36</v>
      </c>
    </row>
    <row r="17443" spans="1:10" x14ac:dyDescent="0.25">
      <c r="A17443" t="s">
        <v>133</v>
      </c>
      <c r="B17443" t="s">
        <v>128</v>
      </c>
      <c r="C17443">
        <v>2026</v>
      </c>
      <c r="D17443" t="s">
        <v>58</v>
      </c>
      <c r="E17443" t="s">
        <v>285</v>
      </c>
      <c r="F17443" t="s">
        <v>1083</v>
      </c>
      <c r="G17443" t="s">
        <v>270</v>
      </c>
      <c r="H17443" t="s">
        <v>1271</v>
      </c>
      <c r="I17443" t="s">
        <v>450</v>
      </c>
      <c r="J17443" s="154">
        <v>16806.72</v>
      </c>
    </row>
    <row r="17444" spans="1:10" x14ac:dyDescent="0.25">
      <c r="A17444" t="s">
        <v>133</v>
      </c>
      <c r="B17444" t="s">
        <v>128</v>
      </c>
      <c r="C17444">
        <v>2026</v>
      </c>
      <c r="D17444" t="s">
        <v>58</v>
      </c>
      <c r="E17444" t="s">
        <v>285</v>
      </c>
      <c r="F17444" t="s">
        <v>1083</v>
      </c>
      <c r="G17444" t="s">
        <v>270</v>
      </c>
      <c r="H17444" t="s">
        <v>1271</v>
      </c>
      <c r="I17444" t="s">
        <v>516</v>
      </c>
      <c r="J17444" s="154">
        <v>8403.36</v>
      </c>
    </row>
    <row r="17445" spans="1:10" x14ac:dyDescent="0.25">
      <c r="A17445" t="s">
        <v>133</v>
      </c>
      <c r="B17445" t="s">
        <v>128</v>
      </c>
      <c r="C17445">
        <v>2026</v>
      </c>
      <c r="D17445" t="s">
        <v>58</v>
      </c>
      <c r="E17445" t="s">
        <v>285</v>
      </c>
      <c r="F17445" t="s">
        <v>1083</v>
      </c>
      <c r="G17445" t="s">
        <v>1334</v>
      </c>
      <c r="H17445" t="s">
        <v>1272</v>
      </c>
      <c r="I17445" t="s">
        <v>843</v>
      </c>
      <c r="J17445" s="154">
        <v>-5563.03</v>
      </c>
    </row>
    <row r="17446" spans="1:10" x14ac:dyDescent="0.25">
      <c r="A17446" t="s">
        <v>133</v>
      </c>
      <c r="B17446" t="s">
        <v>128</v>
      </c>
      <c r="C17446">
        <v>2026</v>
      </c>
      <c r="D17446" t="s">
        <v>58</v>
      </c>
      <c r="E17446" t="s">
        <v>285</v>
      </c>
      <c r="F17446" t="s">
        <v>1083</v>
      </c>
      <c r="G17446" t="s">
        <v>1334</v>
      </c>
      <c r="H17446" t="s">
        <v>1272</v>
      </c>
      <c r="I17446" t="s">
        <v>504</v>
      </c>
      <c r="J17446" s="154">
        <v>-195779.59</v>
      </c>
    </row>
    <row r="17447" spans="1:10" x14ac:dyDescent="0.25">
      <c r="A17447" t="s">
        <v>133</v>
      </c>
      <c r="B17447" t="s">
        <v>128</v>
      </c>
      <c r="C17447">
        <v>2026</v>
      </c>
      <c r="D17447" t="s">
        <v>58</v>
      </c>
      <c r="E17447" t="s">
        <v>285</v>
      </c>
      <c r="F17447" t="s">
        <v>1083</v>
      </c>
      <c r="G17447" t="s">
        <v>1334</v>
      </c>
      <c r="H17447" t="s">
        <v>1272</v>
      </c>
      <c r="I17447" t="s">
        <v>1096</v>
      </c>
      <c r="J17447" s="154">
        <v>-11521.01</v>
      </c>
    </row>
    <row r="17448" spans="1:10" x14ac:dyDescent="0.25">
      <c r="A17448" t="s">
        <v>133</v>
      </c>
      <c r="B17448" t="s">
        <v>128</v>
      </c>
      <c r="C17448">
        <v>2026</v>
      </c>
      <c r="D17448" t="s">
        <v>58</v>
      </c>
      <c r="E17448" t="s">
        <v>285</v>
      </c>
      <c r="F17448" t="s">
        <v>1083</v>
      </c>
      <c r="G17448" t="s">
        <v>1334</v>
      </c>
      <c r="H17448" t="s">
        <v>1272</v>
      </c>
      <c r="I17448" t="s">
        <v>1352</v>
      </c>
      <c r="J17448" s="154">
        <v>-3655.46</v>
      </c>
    </row>
    <row r="17449" spans="1:10" x14ac:dyDescent="0.25">
      <c r="A17449" t="s">
        <v>133</v>
      </c>
      <c r="B17449" t="s">
        <v>128</v>
      </c>
      <c r="C17449">
        <v>2026</v>
      </c>
      <c r="D17449" t="s">
        <v>58</v>
      </c>
      <c r="E17449" t="s">
        <v>285</v>
      </c>
      <c r="F17449" t="s">
        <v>1083</v>
      </c>
      <c r="G17449" t="s">
        <v>1334</v>
      </c>
      <c r="H17449" t="s">
        <v>1272</v>
      </c>
      <c r="I17449" t="s">
        <v>1353</v>
      </c>
      <c r="J17449" s="154">
        <v>-11647.06</v>
      </c>
    </row>
    <row r="17450" spans="1:10" x14ac:dyDescent="0.25">
      <c r="A17450" t="s">
        <v>133</v>
      </c>
      <c r="B17450" t="s">
        <v>128</v>
      </c>
      <c r="C17450">
        <v>2026</v>
      </c>
      <c r="D17450" t="s">
        <v>58</v>
      </c>
      <c r="E17450" t="s">
        <v>285</v>
      </c>
      <c r="F17450" t="s">
        <v>1083</v>
      </c>
      <c r="G17450" t="s">
        <v>1334</v>
      </c>
      <c r="H17450" t="s">
        <v>1272</v>
      </c>
      <c r="I17450" t="s">
        <v>1355</v>
      </c>
      <c r="J17450" s="154">
        <v>-26344.54</v>
      </c>
    </row>
    <row r="17451" spans="1:10" x14ac:dyDescent="0.25">
      <c r="A17451" t="s">
        <v>133</v>
      </c>
      <c r="B17451" t="s">
        <v>128</v>
      </c>
      <c r="C17451">
        <v>2026</v>
      </c>
      <c r="D17451" t="s">
        <v>58</v>
      </c>
      <c r="E17451" t="s">
        <v>285</v>
      </c>
      <c r="F17451" t="s">
        <v>1083</v>
      </c>
      <c r="G17451" t="s">
        <v>1334</v>
      </c>
      <c r="H17451" t="s">
        <v>1272</v>
      </c>
      <c r="I17451" t="s">
        <v>1357</v>
      </c>
      <c r="J17451" s="154">
        <v>-11756.3</v>
      </c>
    </row>
    <row r="17452" spans="1:10" x14ac:dyDescent="0.25">
      <c r="A17452" t="s">
        <v>133</v>
      </c>
      <c r="B17452" t="s">
        <v>128</v>
      </c>
      <c r="C17452">
        <v>2026</v>
      </c>
      <c r="D17452" t="s">
        <v>58</v>
      </c>
      <c r="E17452" t="s">
        <v>285</v>
      </c>
      <c r="F17452" t="s">
        <v>1083</v>
      </c>
      <c r="G17452" t="s">
        <v>1334</v>
      </c>
      <c r="H17452" t="s">
        <v>1272</v>
      </c>
      <c r="I17452" t="s">
        <v>1358</v>
      </c>
      <c r="J17452" s="154">
        <v>-16689.080000000002</v>
      </c>
    </row>
    <row r="17453" spans="1:10" x14ac:dyDescent="0.25">
      <c r="A17453" t="s">
        <v>133</v>
      </c>
      <c r="B17453" t="s">
        <v>128</v>
      </c>
      <c r="C17453">
        <v>2026</v>
      </c>
      <c r="D17453" t="s">
        <v>58</v>
      </c>
      <c r="E17453" t="s">
        <v>285</v>
      </c>
      <c r="F17453" t="s">
        <v>1083</v>
      </c>
      <c r="G17453" t="s">
        <v>1334</v>
      </c>
      <c r="H17453" t="s">
        <v>1272</v>
      </c>
      <c r="I17453" t="s">
        <v>1360</v>
      </c>
      <c r="J17453" s="154">
        <v>-11647.06</v>
      </c>
    </row>
    <row r="17454" spans="1:10" x14ac:dyDescent="0.25">
      <c r="A17454" t="s">
        <v>133</v>
      </c>
      <c r="B17454" t="s">
        <v>128</v>
      </c>
      <c r="C17454">
        <v>2026</v>
      </c>
      <c r="D17454" t="s">
        <v>58</v>
      </c>
      <c r="E17454" t="s">
        <v>285</v>
      </c>
      <c r="F17454" t="s">
        <v>1083</v>
      </c>
      <c r="G17454" t="s">
        <v>1334</v>
      </c>
      <c r="H17454" t="s">
        <v>1272</v>
      </c>
      <c r="I17454" t="s">
        <v>1361</v>
      </c>
      <c r="J17454" s="154">
        <v>-8235.2900000000009</v>
      </c>
    </row>
    <row r="17455" spans="1:10" x14ac:dyDescent="0.25">
      <c r="A17455" t="s">
        <v>133</v>
      </c>
      <c r="B17455" t="s">
        <v>128</v>
      </c>
      <c r="C17455">
        <v>2026</v>
      </c>
      <c r="D17455" t="s">
        <v>58</v>
      </c>
      <c r="E17455" t="s">
        <v>285</v>
      </c>
      <c r="F17455" t="s">
        <v>1083</v>
      </c>
      <c r="G17455" t="s">
        <v>1334</v>
      </c>
      <c r="H17455" t="s">
        <v>1272</v>
      </c>
      <c r="I17455" t="s">
        <v>1363</v>
      </c>
      <c r="J17455" s="154">
        <v>-9445.3799999999992</v>
      </c>
    </row>
    <row r="17456" spans="1:10" x14ac:dyDescent="0.25">
      <c r="A17456" t="s">
        <v>133</v>
      </c>
      <c r="B17456" t="s">
        <v>128</v>
      </c>
      <c r="C17456">
        <v>2026</v>
      </c>
      <c r="D17456" t="s">
        <v>58</v>
      </c>
      <c r="E17456" t="s">
        <v>285</v>
      </c>
      <c r="F17456" t="s">
        <v>1083</v>
      </c>
      <c r="G17456" t="s">
        <v>1334</v>
      </c>
      <c r="H17456" t="s">
        <v>1272</v>
      </c>
      <c r="I17456" t="s">
        <v>1365</v>
      </c>
      <c r="J17456" s="154">
        <v>-9445.3799999999992</v>
      </c>
    </row>
    <row r="17457" spans="1:10" x14ac:dyDescent="0.25">
      <c r="A17457" t="s">
        <v>133</v>
      </c>
      <c r="B17457" t="s">
        <v>128</v>
      </c>
      <c r="C17457">
        <v>2026</v>
      </c>
      <c r="D17457" t="s">
        <v>58</v>
      </c>
      <c r="E17457" t="s">
        <v>285</v>
      </c>
      <c r="F17457" t="s">
        <v>1083</v>
      </c>
      <c r="G17457" t="s">
        <v>1334</v>
      </c>
      <c r="H17457" t="s">
        <v>1272</v>
      </c>
      <c r="I17457" t="s">
        <v>1368</v>
      </c>
      <c r="J17457" s="154">
        <v>-5563.03</v>
      </c>
    </row>
    <row r="17458" spans="1:10" x14ac:dyDescent="0.25">
      <c r="A17458" t="s">
        <v>133</v>
      </c>
      <c r="B17458" t="s">
        <v>128</v>
      </c>
      <c r="C17458">
        <v>2026</v>
      </c>
      <c r="D17458" t="s">
        <v>58</v>
      </c>
      <c r="E17458" t="s">
        <v>285</v>
      </c>
      <c r="F17458" t="s">
        <v>1083</v>
      </c>
      <c r="G17458" t="s">
        <v>1334</v>
      </c>
      <c r="H17458" t="s">
        <v>1272</v>
      </c>
      <c r="I17458" t="s">
        <v>1371</v>
      </c>
      <c r="J17458" s="154">
        <v>-23294.12</v>
      </c>
    </row>
    <row r="17459" spans="1:10" x14ac:dyDescent="0.25">
      <c r="A17459" t="s">
        <v>133</v>
      </c>
      <c r="B17459" t="s">
        <v>128</v>
      </c>
      <c r="C17459">
        <v>2026</v>
      </c>
      <c r="D17459" t="s">
        <v>58</v>
      </c>
      <c r="E17459" t="s">
        <v>285</v>
      </c>
      <c r="F17459" t="s">
        <v>1083</v>
      </c>
      <c r="G17459" t="s">
        <v>1334</v>
      </c>
      <c r="H17459" t="s">
        <v>1272</v>
      </c>
      <c r="I17459" t="s">
        <v>1373</v>
      </c>
      <c r="J17459" s="154">
        <v>-11756.3</v>
      </c>
    </row>
    <row r="17460" spans="1:10" x14ac:dyDescent="0.25">
      <c r="A17460" t="s">
        <v>133</v>
      </c>
      <c r="B17460" t="s">
        <v>128</v>
      </c>
      <c r="C17460">
        <v>2026</v>
      </c>
      <c r="D17460" t="s">
        <v>58</v>
      </c>
      <c r="E17460" t="s">
        <v>285</v>
      </c>
      <c r="F17460" t="s">
        <v>1083</v>
      </c>
      <c r="G17460" t="s">
        <v>1334</v>
      </c>
      <c r="H17460" t="s">
        <v>1272</v>
      </c>
      <c r="I17460" t="s">
        <v>1374</v>
      </c>
      <c r="J17460" s="154">
        <v>-9277.31</v>
      </c>
    </row>
    <row r="17461" spans="1:10" x14ac:dyDescent="0.25">
      <c r="A17461" t="s">
        <v>133</v>
      </c>
      <c r="B17461" t="s">
        <v>128</v>
      </c>
      <c r="C17461">
        <v>2026</v>
      </c>
      <c r="D17461" t="s">
        <v>58</v>
      </c>
      <c r="E17461" t="s">
        <v>285</v>
      </c>
      <c r="F17461" t="s">
        <v>1083</v>
      </c>
      <c r="G17461" t="s">
        <v>1334</v>
      </c>
      <c r="H17461" t="s">
        <v>1272</v>
      </c>
      <c r="I17461" t="s">
        <v>1141</v>
      </c>
      <c r="J17461" s="154">
        <v>-8344.5400000000009</v>
      </c>
    </row>
    <row r="17462" spans="1:10" x14ac:dyDescent="0.25">
      <c r="A17462" t="s">
        <v>133</v>
      </c>
      <c r="B17462" t="s">
        <v>128</v>
      </c>
      <c r="C17462">
        <v>2026</v>
      </c>
      <c r="D17462" t="s">
        <v>58</v>
      </c>
      <c r="E17462" t="s">
        <v>285</v>
      </c>
      <c r="F17462" t="s">
        <v>1083</v>
      </c>
      <c r="G17462" t="s">
        <v>1334</v>
      </c>
      <c r="H17462" t="s">
        <v>1272</v>
      </c>
      <c r="I17462" t="s">
        <v>1384</v>
      </c>
      <c r="J17462" s="154">
        <v>-3655.46</v>
      </c>
    </row>
    <row r="17463" spans="1:10" x14ac:dyDescent="0.25">
      <c r="A17463" t="s">
        <v>133</v>
      </c>
      <c r="B17463" t="s">
        <v>128</v>
      </c>
      <c r="C17463">
        <v>2026</v>
      </c>
      <c r="D17463" t="s">
        <v>58</v>
      </c>
      <c r="E17463" t="s">
        <v>285</v>
      </c>
      <c r="F17463" t="s">
        <v>1083</v>
      </c>
      <c r="G17463" t="s">
        <v>1334</v>
      </c>
      <c r="H17463" t="s">
        <v>1272</v>
      </c>
      <c r="I17463" t="s">
        <v>1155</v>
      </c>
      <c r="J17463" s="154">
        <v>-11126.05</v>
      </c>
    </row>
    <row r="17464" spans="1:10" x14ac:dyDescent="0.25">
      <c r="A17464" t="s">
        <v>133</v>
      </c>
      <c r="B17464" t="s">
        <v>128</v>
      </c>
      <c r="C17464">
        <v>2026</v>
      </c>
      <c r="D17464" t="s">
        <v>58</v>
      </c>
      <c r="E17464" t="s">
        <v>285</v>
      </c>
      <c r="F17464" t="s">
        <v>1083</v>
      </c>
      <c r="G17464" t="s">
        <v>1334</v>
      </c>
      <c r="H17464" t="s">
        <v>1272</v>
      </c>
      <c r="I17464" t="s">
        <v>1393</v>
      </c>
      <c r="J17464" s="154">
        <v>-11756.3</v>
      </c>
    </row>
    <row r="17465" spans="1:10" x14ac:dyDescent="0.25">
      <c r="A17465" t="s">
        <v>133</v>
      </c>
      <c r="B17465" t="s">
        <v>128</v>
      </c>
      <c r="C17465">
        <v>2026</v>
      </c>
      <c r="D17465" t="s">
        <v>58</v>
      </c>
      <c r="E17465" t="s">
        <v>285</v>
      </c>
      <c r="F17465" t="s">
        <v>1083</v>
      </c>
      <c r="G17465" t="s">
        <v>1334</v>
      </c>
      <c r="H17465" t="s">
        <v>1272</v>
      </c>
      <c r="I17465" t="s">
        <v>1394</v>
      </c>
      <c r="J17465" s="154">
        <v>-8831.93</v>
      </c>
    </row>
    <row r="17466" spans="1:10" x14ac:dyDescent="0.25">
      <c r="A17466" t="s">
        <v>133</v>
      </c>
      <c r="B17466" t="s">
        <v>128</v>
      </c>
      <c r="C17466">
        <v>2026</v>
      </c>
      <c r="D17466" t="s">
        <v>58</v>
      </c>
      <c r="E17466" t="s">
        <v>285</v>
      </c>
      <c r="F17466" t="s">
        <v>1083</v>
      </c>
      <c r="G17466" t="s">
        <v>1334</v>
      </c>
      <c r="H17466" t="s">
        <v>1272</v>
      </c>
      <c r="I17466" t="s">
        <v>1395</v>
      </c>
      <c r="J17466" s="154">
        <v>-9655.4699999999993</v>
      </c>
    </row>
    <row r="17467" spans="1:10" x14ac:dyDescent="0.25">
      <c r="A17467" t="s">
        <v>133</v>
      </c>
      <c r="B17467" t="s">
        <v>128</v>
      </c>
      <c r="C17467">
        <v>2026</v>
      </c>
      <c r="D17467" t="s">
        <v>58</v>
      </c>
      <c r="E17467" t="s">
        <v>285</v>
      </c>
      <c r="F17467" t="s">
        <v>1083</v>
      </c>
      <c r="G17467" t="s">
        <v>1334</v>
      </c>
      <c r="H17467" t="s">
        <v>1272</v>
      </c>
      <c r="I17467" t="s">
        <v>1397</v>
      </c>
      <c r="J17467" s="154">
        <v>-12596.64</v>
      </c>
    </row>
    <row r="17468" spans="1:10" x14ac:dyDescent="0.25">
      <c r="A17468" t="s">
        <v>133</v>
      </c>
      <c r="B17468" t="s">
        <v>128</v>
      </c>
      <c r="C17468">
        <v>2026</v>
      </c>
      <c r="D17468" t="s">
        <v>58</v>
      </c>
      <c r="E17468" t="s">
        <v>285</v>
      </c>
      <c r="F17468" t="s">
        <v>1083</v>
      </c>
      <c r="G17468" t="s">
        <v>1334</v>
      </c>
      <c r="H17468" t="s">
        <v>1272</v>
      </c>
      <c r="I17468" t="s">
        <v>1399</v>
      </c>
      <c r="J17468" s="154">
        <v>-30924.37</v>
      </c>
    </row>
    <row r="17469" spans="1:10" x14ac:dyDescent="0.25">
      <c r="A17469" t="s">
        <v>133</v>
      </c>
      <c r="B17469" t="s">
        <v>128</v>
      </c>
      <c r="C17469">
        <v>2026</v>
      </c>
      <c r="D17469" t="s">
        <v>58</v>
      </c>
      <c r="E17469" t="s">
        <v>285</v>
      </c>
      <c r="F17469" t="s">
        <v>1083</v>
      </c>
      <c r="G17469" t="s">
        <v>1334</v>
      </c>
      <c r="H17469" t="s">
        <v>1272</v>
      </c>
      <c r="I17469" t="s">
        <v>1404</v>
      </c>
      <c r="J17469" s="154">
        <v>-16722.689999999999</v>
      </c>
    </row>
    <row r="17470" spans="1:10" x14ac:dyDescent="0.25">
      <c r="A17470" t="s">
        <v>133</v>
      </c>
      <c r="B17470" t="s">
        <v>128</v>
      </c>
      <c r="C17470">
        <v>2026</v>
      </c>
      <c r="D17470" t="s">
        <v>58</v>
      </c>
      <c r="E17470" t="s">
        <v>285</v>
      </c>
      <c r="F17470" t="s">
        <v>1083</v>
      </c>
      <c r="G17470" t="s">
        <v>1334</v>
      </c>
      <c r="H17470" t="s">
        <v>1272</v>
      </c>
      <c r="I17470" t="s">
        <v>1405</v>
      </c>
      <c r="J17470" s="154">
        <v>-9025.2099999999991</v>
      </c>
    </row>
    <row r="17471" spans="1:10" x14ac:dyDescent="0.25">
      <c r="A17471" t="s">
        <v>133</v>
      </c>
      <c r="B17471" t="s">
        <v>128</v>
      </c>
      <c r="C17471">
        <v>2026</v>
      </c>
      <c r="D17471" t="s">
        <v>58</v>
      </c>
      <c r="E17471" t="s">
        <v>285</v>
      </c>
      <c r="F17471" t="s">
        <v>1083</v>
      </c>
      <c r="G17471" t="s">
        <v>1334</v>
      </c>
      <c r="H17471" t="s">
        <v>1272</v>
      </c>
      <c r="I17471" t="s">
        <v>1407</v>
      </c>
      <c r="J17471" s="154">
        <v>-10067.23</v>
      </c>
    </row>
    <row r="17472" spans="1:10" x14ac:dyDescent="0.25">
      <c r="A17472" t="s">
        <v>133</v>
      </c>
      <c r="B17472" t="s">
        <v>128</v>
      </c>
      <c r="C17472">
        <v>2026</v>
      </c>
      <c r="D17472" t="s">
        <v>58</v>
      </c>
      <c r="E17472" t="s">
        <v>285</v>
      </c>
      <c r="F17472" t="s">
        <v>1083</v>
      </c>
      <c r="G17472" t="s">
        <v>1334</v>
      </c>
      <c r="H17472" t="s">
        <v>1272</v>
      </c>
      <c r="I17472" t="s">
        <v>1411</v>
      </c>
      <c r="J17472" s="154">
        <v>-3882.35</v>
      </c>
    </row>
    <row r="17473" spans="1:10" x14ac:dyDescent="0.25">
      <c r="A17473" t="s">
        <v>133</v>
      </c>
      <c r="B17473" t="s">
        <v>128</v>
      </c>
      <c r="C17473">
        <v>2026</v>
      </c>
      <c r="D17473" t="s">
        <v>58</v>
      </c>
      <c r="E17473" t="s">
        <v>285</v>
      </c>
      <c r="F17473" t="s">
        <v>1083</v>
      </c>
      <c r="G17473" t="s">
        <v>1334</v>
      </c>
      <c r="H17473" t="s">
        <v>1272</v>
      </c>
      <c r="I17473" t="s">
        <v>1415</v>
      </c>
      <c r="J17473" s="154">
        <v>-5310.92</v>
      </c>
    </row>
    <row r="17474" spans="1:10" x14ac:dyDescent="0.25">
      <c r="A17474" t="s">
        <v>133</v>
      </c>
      <c r="B17474" t="s">
        <v>128</v>
      </c>
      <c r="C17474">
        <v>2026</v>
      </c>
      <c r="D17474" t="s">
        <v>58</v>
      </c>
      <c r="E17474" t="s">
        <v>285</v>
      </c>
      <c r="F17474" t="s">
        <v>1083</v>
      </c>
      <c r="G17474" t="s">
        <v>1334</v>
      </c>
      <c r="H17474" t="s">
        <v>1272</v>
      </c>
      <c r="I17474" t="s">
        <v>1417</v>
      </c>
      <c r="J17474" s="154">
        <v>-17634.46</v>
      </c>
    </row>
    <row r="17475" spans="1:10" x14ac:dyDescent="0.25">
      <c r="A17475" t="s">
        <v>133</v>
      </c>
      <c r="B17475" t="s">
        <v>128</v>
      </c>
      <c r="C17475">
        <v>2026</v>
      </c>
      <c r="D17475" t="s">
        <v>58</v>
      </c>
      <c r="E17475" t="s">
        <v>285</v>
      </c>
      <c r="F17475" t="s">
        <v>1083</v>
      </c>
      <c r="G17475" t="s">
        <v>1334</v>
      </c>
      <c r="H17475" t="s">
        <v>1272</v>
      </c>
      <c r="I17475" t="s">
        <v>1419</v>
      </c>
      <c r="J17475" s="154">
        <v>-16689.080000000002</v>
      </c>
    </row>
    <row r="17476" spans="1:10" x14ac:dyDescent="0.25">
      <c r="A17476" t="s">
        <v>133</v>
      </c>
      <c r="B17476" t="s">
        <v>128</v>
      </c>
      <c r="C17476">
        <v>2026</v>
      </c>
      <c r="D17476" t="s">
        <v>58</v>
      </c>
      <c r="E17476" t="s">
        <v>285</v>
      </c>
      <c r="F17476" t="s">
        <v>1083</v>
      </c>
      <c r="G17476" t="s">
        <v>1334</v>
      </c>
      <c r="H17476" t="s">
        <v>1272</v>
      </c>
      <c r="I17476" t="s">
        <v>1421</v>
      </c>
      <c r="J17476" s="154">
        <v>-17563.03</v>
      </c>
    </row>
    <row r="17477" spans="1:10" x14ac:dyDescent="0.25">
      <c r="A17477" t="s">
        <v>133</v>
      </c>
      <c r="B17477" t="s">
        <v>128</v>
      </c>
      <c r="C17477">
        <v>2026</v>
      </c>
      <c r="D17477" t="s">
        <v>58</v>
      </c>
      <c r="E17477" t="s">
        <v>285</v>
      </c>
      <c r="F17477" t="s">
        <v>1083</v>
      </c>
      <c r="G17477" t="s">
        <v>1334</v>
      </c>
      <c r="H17477" t="s">
        <v>1272</v>
      </c>
      <c r="I17477" t="s">
        <v>1066</v>
      </c>
      <c r="J17477" s="154">
        <v>-72394.960000000006</v>
      </c>
    </row>
    <row r="17478" spans="1:10" x14ac:dyDescent="0.25">
      <c r="A17478" t="s">
        <v>133</v>
      </c>
      <c r="B17478" t="s">
        <v>128</v>
      </c>
      <c r="C17478">
        <v>2026</v>
      </c>
      <c r="D17478" t="s">
        <v>58</v>
      </c>
      <c r="E17478" t="s">
        <v>285</v>
      </c>
      <c r="F17478" t="s">
        <v>1083</v>
      </c>
      <c r="G17478" t="s">
        <v>1334</v>
      </c>
      <c r="H17478" t="s">
        <v>1272</v>
      </c>
      <c r="I17478" t="s">
        <v>1423</v>
      </c>
      <c r="J17478" s="154">
        <v>-7764.71</v>
      </c>
    </row>
    <row r="17479" spans="1:10" x14ac:dyDescent="0.25">
      <c r="A17479" t="s">
        <v>133</v>
      </c>
      <c r="B17479" t="s">
        <v>128</v>
      </c>
      <c r="C17479">
        <v>2026</v>
      </c>
      <c r="D17479" t="s">
        <v>58</v>
      </c>
      <c r="E17479" t="s">
        <v>285</v>
      </c>
      <c r="F17479" t="s">
        <v>1083</v>
      </c>
      <c r="G17479" t="s">
        <v>1334</v>
      </c>
      <c r="H17479" t="s">
        <v>1272</v>
      </c>
      <c r="I17479" t="s">
        <v>1424</v>
      </c>
      <c r="J17479" s="154">
        <v>-12423.53</v>
      </c>
    </row>
    <row r="17480" spans="1:10" x14ac:dyDescent="0.25">
      <c r="A17480" t="s">
        <v>133</v>
      </c>
      <c r="B17480" t="s">
        <v>128</v>
      </c>
      <c r="C17480">
        <v>2026</v>
      </c>
      <c r="D17480" t="s">
        <v>58</v>
      </c>
      <c r="E17480" t="s">
        <v>285</v>
      </c>
      <c r="F17480" t="s">
        <v>1083</v>
      </c>
      <c r="G17480" t="s">
        <v>1334</v>
      </c>
      <c r="H17480" t="s">
        <v>1272</v>
      </c>
      <c r="I17480" t="s">
        <v>1432</v>
      </c>
      <c r="J17480" s="154">
        <v>-31260.5</v>
      </c>
    </row>
    <row r="17481" spans="1:10" x14ac:dyDescent="0.25">
      <c r="A17481" t="s">
        <v>133</v>
      </c>
      <c r="B17481" t="s">
        <v>128</v>
      </c>
      <c r="C17481">
        <v>2026</v>
      </c>
      <c r="D17481" t="s">
        <v>58</v>
      </c>
      <c r="E17481" t="s">
        <v>285</v>
      </c>
      <c r="F17481" t="s">
        <v>1083</v>
      </c>
      <c r="G17481" t="s">
        <v>1334</v>
      </c>
      <c r="H17481" t="s">
        <v>1272</v>
      </c>
      <c r="I17481" t="s">
        <v>1436</v>
      </c>
      <c r="J17481" s="154">
        <v>-6974.79</v>
      </c>
    </row>
    <row r="17482" spans="1:10" x14ac:dyDescent="0.25">
      <c r="A17482" t="s">
        <v>133</v>
      </c>
      <c r="B17482" t="s">
        <v>128</v>
      </c>
      <c r="C17482">
        <v>2026</v>
      </c>
      <c r="D17482" t="s">
        <v>58</v>
      </c>
      <c r="E17482" t="s">
        <v>285</v>
      </c>
      <c r="F17482" t="s">
        <v>1083</v>
      </c>
      <c r="G17482" t="s">
        <v>1334</v>
      </c>
      <c r="H17482" t="s">
        <v>1272</v>
      </c>
      <c r="I17482" t="s">
        <v>1437</v>
      </c>
      <c r="J17482" s="154">
        <v>-3655.46</v>
      </c>
    </row>
    <row r="17483" spans="1:10" x14ac:dyDescent="0.25">
      <c r="A17483" t="s">
        <v>133</v>
      </c>
      <c r="B17483" t="s">
        <v>128</v>
      </c>
      <c r="C17483">
        <v>2026</v>
      </c>
      <c r="D17483" t="s">
        <v>58</v>
      </c>
      <c r="E17483" t="s">
        <v>285</v>
      </c>
      <c r="F17483" t="s">
        <v>1083</v>
      </c>
      <c r="G17483" t="s">
        <v>1334</v>
      </c>
      <c r="H17483" t="s">
        <v>1272</v>
      </c>
      <c r="I17483" t="s">
        <v>1438</v>
      </c>
      <c r="J17483" s="154">
        <v>-5563.03</v>
      </c>
    </row>
    <row r="17484" spans="1:10" x14ac:dyDescent="0.25">
      <c r="A17484" t="s">
        <v>133</v>
      </c>
      <c r="B17484" t="s">
        <v>128</v>
      </c>
      <c r="C17484">
        <v>2026</v>
      </c>
      <c r="D17484" t="s">
        <v>58</v>
      </c>
      <c r="E17484" t="s">
        <v>285</v>
      </c>
      <c r="F17484" t="s">
        <v>1083</v>
      </c>
      <c r="G17484" t="s">
        <v>1334</v>
      </c>
      <c r="H17484" t="s">
        <v>1272</v>
      </c>
      <c r="I17484" t="s">
        <v>1439</v>
      </c>
      <c r="J17484" s="154">
        <v>-6974.79</v>
      </c>
    </row>
    <row r="17485" spans="1:10" x14ac:dyDescent="0.25">
      <c r="A17485" t="s">
        <v>133</v>
      </c>
      <c r="B17485" t="s">
        <v>128</v>
      </c>
      <c r="C17485">
        <v>2026</v>
      </c>
      <c r="D17485" t="s">
        <v>58</v>
      </c>
      <c r="E17485" t="s">
        <v>285</v>
      </c>
      <c r="F17485" t="s">
        <v>1083</v>
      </c>
      <c r="G17485" t="s">
        <v>1334</v>
      </c>
      <c r="H17485" t="s">
        <v>1272</v>
      </c>
      <c r="I17485" t="s">
        <v>1440</v>
      </c>
      <c r="J17485" s="154">
        <v>-5033.6099999999997</v>
      </c>
    </row>
    <row r="17486" spans="1:10" x14ac:dyDescent="0.25">
      <c r="A17486" t="s">
        <v>133</v>
      </c>
      <c r="B17486" t="s">
        <v>128</v>
      </c>
      <c r="C17486">
        <v>2026</v>
      </c>
      <c r="D17486" t="s">
        <v>58</v>
      </c>
      <c r="E17486" t="s">
        <v>285</v>
      </c>
      <c r="F17486" t="s">
        <v>1083</v>
      </c>
      <c r="G17486" t="s">
        <v>1334</v>
      </c>
      <c r="H17486" t="s">
        <v>1272</v>
      </c>
      <c r="I17486" t="s">
        <v>1441</v>
      </c>
      <c r="J17486" s="154">
        <v>-10075.629999999999</v>
      </c>
    </row>
    <row r="17487" spans="1:10" x14ac:dyDescent="0.25">
      <c r="A17487" t="s">
        <v>133</v>
      </c>
      <c r="B17487" t="s">
        <v>128</v>
      </c>
      <c r="C17487">
        <v>2026</v>
      </c>
      <c r="D17487" t="s">
        <v>58</v>
      </c>
      <c r="E17487" t="s">
        <v>285</v>
      </c>
      <c r="F17487" t="s">
        <v>1083</v>
      </c>
      <c r="G17487" t="s">
        <v>1334</v>
      </c>
      <c r="H17487" t="s">
        <v>1272</v>
      </c>
      <c r="I17487" t="s">
        <v>1442</v>
      </c>
      <c r="J17487" s="154">
        <v>-11647.06</v>
      </c>
    </row>
    <row r="17488" spans="1:10" x14ac:dyDescent="0.25">
      <c r="A17488" t="s">
        <v>133</v>
      </c>
      <c r="B17488" t="s">
        <v>128</v>
      </c>
      <c r="C17488">
        <v>2026</v>
      </c>
      <c r="D17488" t="s">
        <v>58</v>
      </c>
      <c r="E17488" t="s">
        <v>285</v>
      </c>
      <c r="F17488" t="s">
        <v>1083</v>
      </c>
      <c r="G17488" t="s">
        <v>1334</v>
      </c>
      <c r="H17488" t="s">
        <v>1272</v>
      </c>
      <c r="I17488" t="s">
        <v>1443</v>
      </c>
      <c r="J17488" s="154">
        <v>-11756.3</v>
      </c>
    </row>
    <row r="17489" spans="1:10" x14ac:dyDescent="0.25">
      <c r="A17489" t="s">
        <v>133</v>
      </c>
      <c r="B17489" t="s">
        <v>128</v>
      </c>
      <c r="C17489">
        <v>2026</v>
      </c>
      <c r="D17489" t="s">
        <v>58</v>
      </c>
      <c r="E17489" t="s">
        <v>285</v>
      </c>
      <c r="F17489" t="s">
        <v>1083</v>
      </c>
      <c r="G17489" t="s">
        <v>1334</v>
      </c>
      <c r="H17489" t="s">
        <v>1272</v>
      </c>
      <c r="I17489" t="s">
        <v>1453</v>
      </c>
      <c r="J17489" s="154">
        <v>-17563.03</v>
      </c>
    </row>
    <row r="17490" spans="1:10" x14ac:dyDescent="0.25">
      <c r="A17490" t="s">
        <v>133</v>
      </c>
      <c r="B17490" t="s">
        <v>128</v>
      </c>
      <c r="C17490">
        <v>2026</v>
      </c>
      <c r="D17490" t="s">
        <v>58</v>
      </c>
      <c r="E17490" t="s">
        <v>285</v>
      </c>
      <c r="F17490" t="s">
        <v>1083</v>
      </c>
      <c r="G17490" t="s">
        <v>1334</v>
      </c>
      <c r="H17490" t="s">
        <v>1272</v>
      </c>
      <c r="I17490" t="s">
        <v>1454</v>
      </c>
      <c r="J17490" s="154">
        <v>-11756.3</v>
      </c>
    </row>
    <row r="17491" spans="1:10" x14ac:dyDescent="0.25">
      <c r="A17491" t="s">
        <v>133</v>
      </c>
      <c r="B17491" t="s">
        <v>128</v>
      </c>
      <c r="C17491">
        <v>2026</v>
      </c>
      <c r="D17491" t="s">
        <v>58</v>
      </c>
      <c r="E17491" t="s">
        <v>285</v>
      </c>
      <c r="F17491" t="s">
        <v>1083</v>
      </c>
      <c r="G17491" t="s">
        <v>1334</v>
      </c>
      <c r="H17491" t="s">
        <v>1272</v>
      </c>
      <c r="I17491" t="s">
        <v>1456</v>
      </c>
      <c r="J17491" s="154">
        <v>-7260.5</v>
      </c>
    </row>
    <row r="17492" spans="1:10" x14ac:dyDescent="0.25">
      <c r="A17492" t="s">
        <v>133</v>
      </c>
      <c r="B17492" t="s">
        <v>128</v>
      </c>
      <c r="C17492">
        <v>2026</v>
      </c>
      <c r="D17492" t="s">
        <v>58</v>
      </c>
      <c r="E17492" t="s">
        <v>285</v>
      </c>
      <c r="F17492" t="s">
        <v>1083</v>
      </c>
      <c r="G17492" t="s">
        <v>1334</v>
      </c>
      <c r="H17492" t="s">
        <v>1272</v>
      </c>
      <c r="I17492" t="s">
        <v>1458</v>
      </c>
      <c r="J17492" s="154">
        <v>-5563.03</v>
      </c>
    </row>
    <row r="17493" spans="1:10" x14ac:dyDescent="0.25">
      <c r="A17493" t="s">
        <v>133</v>
      </c>
      <c r="B17493" t="s">
        <v>128</v>
      </c>
      <c r="C17493">
        <v>2026</v>
      </c>
      <c r="D17493" t="s">
        <v>58</v>
      </c>
      <c r="E17493" t="s">
        <v>285</v>
      </c>
      <c r="F17493" t="s">
        <v>1083</v>
      </c>
      <c r="G17493" t="s">
        <v>1334</v>
      </c>
      <c r="H17493" t="s">
        <v>1272</v>
      </c>
      <c r="I17493" t="s">
        <v>1258</v>
      </c>
      <c r="J17493" s="154">
        <v>-11647.06</v>
      </c>
    </row>
    <row r="17494" spans="1:10" x14ac:dyDescent="0.25">
      <c r="A17494" t="s">
        <v>133</v>
      </c>
      <c r="B17494" t="s">
        <v>128</v>
      </c>
      <c r="C17494">
        <v>2026</v>
      </c>
      <c r="D17494" t="s">
        <v>58</v>
      </c>
      <c r="E17494" t="s">
        <v>1067</v>
      </c>
      <c r="F17494" t="s">
        <v>1068</v>
      </c>
      <c r="G17494" t="s">
        <v>54</v>
      </c>
      <c r="H17494" t="s">
        <v>1273</v>
      </c>
      <c r="I17494" t="s">
        <v>824</v>
      </c>
      <c r="J17494" s="154">
        <v>20000000</v>
      </c>
    </row>
    <row r="17495" spans="1:10" x14ac:dyDescent="0.25">
      <c r="A17495" t="s">
        <v>133</v>
      </c>
      <c r="B17495" t="s">
        <v>128</v>
      </c>
      <c r="C17495">
        <v>2026</v>
      </c>
      <c r="D17495" t="s">
        <v>58</v>
      </c>
      <c r="E17495" t="s">
        <v>1067</v>
      </c>
      <c r="F17495" t="s">
        <v>1068</v>
      </c>
      <c r="G17495" t="s">
        <v>54</v>
      </c>
      <c r="H17495" t="s">
        <v>1274</v>
      </c>
      <c r="I17495" t="s">
        <v>855</v>
      </c>
      <c r="J17495" s="154">
        <v>3500000</v>
      </c>
    </row>
    <row r="17496" spans="1:10" x14ac:dyDescent="0.25">
      <c r="A17496" t="s">
        <v>133</v>
      </c>
      <c r="B17496" t="s">
        <v>128</v>
      </c>
      <c r="C17496">
        <v>2026</v>
      </c>
      <c r="D17496" t="s">
        <v>58</v>
      </c>
      <c r="E17496" t="s">
        <v>1067</v>
      </c>
      <c r="F17496" t="s">
        <v>1068</v>
      </c>
      <c r="G17496" t="s">
        <v>54</v>
      </c>
      <c r="H17496" t="s">
        <v>1274</v>
      </c>
      <c r="I17496" t="s">
        <v>395</v>
      </c>
      <c r="J17496" s="154">
        <v>1750905</v>
      </c>
    </row>
    <row r="17497" spans="1:10" x14ac:dyDescent="0.25">
      <c r="A17497" t="s">
        <v>133</v>
      </c>
      <c r="B17497" t="s">
        <v>128</v>
      </c>
      <c r="C17497">
        <v>2026</v>
      </c>
      <c r="D17497" t="s">
        <v>58</v>
      </c>
      <c r="E17497" t="s">
        <v>1067</v>
      </c>
      <c r="F17497" t="s">
        <v>1068</v>
      </c>
      <c r="G17497" t="s">
        <v>54</v>
      </c>
      <c r="H17497" t="s">
        <v>1274</v>
      </c>
      <c r="I17497" t="s">
        <v>556</v>
      </c>
      <c r="J17497" s="154">
        <v>2800000</v>
      </c>
    </row>
    <row r="17498" spans="1:10" x14ac:dyDescent="0.25">
      <c r="A17498" t="s">
        <v>133</v>
      </c>
      <c r="B17498" t="s">
        <v>128</v>
      </c>
      <c r="C17498">
        <v>2026</v>
      </c>
      <c r="D17498" t="s">
        <v>58</v>
      </c>
      <c r="E17498" t="s">
        <v>1067</v>
      </c>
      <c r="F17498" t="s">
        <v>1076</v>
      </c>
      <c r="G17498" t="s">
        <v>54</v>
      </c>
      <c r="H17498" t="s">
        <v>1472</v>
      </c>
      <c r="I17498" t="s">
        <v>817</v>
      </c>
      <c r="J17498" s="154">
        <v>338526</v>
      </c>
    </row>
    <row r="17499" spans="1:10" x14ac:dyDescent="0.25">
      <c r="A17499" t="s">
        <v>133</v>
      </c>
      <c r="B17499" t="s">
        <v>128</v>
      </c>
      <c r="C17499">
        <v>2026</v>
      </c>
      <c r="D17499" t="s">
        <v>58</v>
      </c>
      <c r="E17499" t="s">
        <v>1067</v>
      </c>
      <c r="F17499" t="s">
        <v>1076</v>
      </c>
      <c r="G17499" t="s">
        <v>54</v>
      </c>
      <c r="H17499" t="s">
        <v>1472</v>
      </c>
      <c r="I17499" t="s">
        <v>916</v>
      </c>
      <c r="J17499" s="154">
        <v>1082500</v>
      </c>
    </row>
    <row r="17500" spans="1:10" x14ac:dyDescent="0.25">
      <c r="A17500" t="s">
        <v>133</v>
      </c>
      <c r="B17500" t="s">
        <v>128</v>
      </c>
      <c r="C17500">
        <v>2026</v>
      </c>
      <c r="D17500" t="s">
        <v>58</v>
      </c>
      <c r="E17500" t="s">
        <v>1067</v>
      </c>
      <c r="F17500" t="s">
        <v>1076</v>
      </c>
      <c r="G17500" t="s">
        <v>54</v>
      </c>
      <c r="H17500" t="s">
        <v>1472</v>
      </c>
      <c r="I17500" t="s">
        <v>591</v>
      </c>
      <c r="J17500" s="154">
        <v>308843</v>
      </c>
    </row>
    <row r="17501" spans="1:10" x14ac:dyDescent="0.25">
      <c r="A17501" t="s">
        <v>133</v>
      </c>
      <c r="B17501" t="s">
        <v>128</v>
      </c>
      <c r="C17501">
        <v>2026</v>
      </c>
      <c r="D17501" t="s">
        <v>58</v>
      </c>
      <c r="E17501" t="s">
        <v>1067</v>
      </c>
      <c r="F17501" t="s">
        <v>1068</v>
      </c>
      <c r="G17501" t="s">
        <v>54</v>
      </c>
      <c r="H17501" t="s">
        <v>1275</v>
      </c>
      <c r="I17501" t="s">
        <v>855</v>
      </c>
      <c r="J17501" s="154">
        <v>249095</v>
      </c>
    </row>
    <row r="17502" spans="1:10" x14ac:dyDescent="0.25">
      <c r="A17502" t="s">
        <v>133</v>
      </c>
      <c r="B17502" t="s">
        <v>128</v>
      </c>
      <c r="C17502">
        <v>2026</v>
      </c>
      <c r="D17502" t="s">
        <v>58</v>
      </c>
      <c r="E17502" t="s">
        <v>1067</v>
      </c>
      <c r="F17502" t="s">
        <v>1068</v>
      </c>
      <c r="G17502" t="s">
        <v>54</v>
      </c>
      <c r="H17502" t="s">
        <v>1275</v>
      </c>
      <c r="I17502" t="s">
        <v>556</v>
      </c>
      <c r="J17502" s="154">
        <v>249095</v>
      </c>
    </row>
    <row r="17503" spans="1:10" x14ac:dyDescent="0.25">
      <c r="A17503" t="s">
        <v>133</v>
      </c>
      <c r="B17503" t="s">
        <v>128</v>
      </c>
      <c r="C17503">
        <v>2026</v>
      </c>
      <c r="D17503" t="s">
        <v>58</v>
      </c>
      <c r="E17503" t="s">
        <v>1067</v>
      </c>
      <c r="F17503" t="s">
        <v>1068</v>
      </c>
      <c r="G17503" t="s">
        <v>54</v>
      </c>
      <c r="H17503" t="s">
        <v>1276</v>
      </c>
      <c r="I17503" t="s">
        <v>855</v>
      </c>
      <c r="J17503" s="154">
        <v>312425</v>
      </c>
    </row>
    <row r="17504" spans="1:10" x14ac:dyDescent="0.25">
      <c r="A17504" t="s">
        <v>133</v>
      </c>
      <c r="B17504" t="s">
        <v>128</v>
      </c>
      <c r="C17504">
        <v>2026</v>
      </c>
      <c r="D17504" t="s">
        <v>58</v>
      </c>
      <c r="E17504" t="s">
        <v>1067</v>
      </c>
      <c r="F17504" t="s">
        <v>1068</v>
      </c>
      <c r="G17504" t="s">
        <v>54</v>
      </c>
      <c r="H17504" t="s">
        <v>1276</v>
      </c>
      <c r="I17504" t="s">
        <v>556</v>
      </c>
      <c r="J17504" s="154">
        <v>254091</v>
      </c>
    </row>
    <row r="17505" spans="1:10" x14ac:dyDescent="0.25">
      <c r="A17505" t="s">
        <v>133</v>
      </c>
      <c r="B17505" t="s">
        <v>128</v>
      </c>
      <c r="C17505">
        <v>2026</v>
      </c>
      <c r="D17505" t="s">
        <v>58</v>
      </c>
      <c r="E17505" t="s">
        <v>1067</v>
      </c>
      <c r="F17505" t="s">
        <v>1068</v>
      </c>
      <c r="G17505" t="s">
        <v>54</v>
      </c>
      <c r="H17505" t="s">
        <v>1277</v>
      </c>
      <c r="I17505" t="s">
        <v>855</v>
      </c>
      <c r="J17505" s="154">
        <v>37491</v>
      </c>
    </row>
    <row r="17506" spans="1:10" x14ac:dyDescent="0.25">
      <c r="A17506" t="s">
        <v>133</v>
      </c>
      <c r="B17506" t="s">
        <v>128</v>
      </c>
      <c r="C17506">
        <v>2026</v>
      </c>
      <c r="D17506" t="s">
        <v>58</v>
      </c>
      <c r="E17506" t="s">
        <v>1067</v>
      </c>
      <c r="F17506" t="s">
        <v>1068</v>
      </c>
      <c r="G17506" t="s">
        <v>54</v>
      </c>
      <c r="H17506" t="s">
        <v>1277</v>
      </c>
      <c r="I17506" t="s">
        <v>395</v>
      </c>
      <c r="J17506" s="154">
        <v>20000</v>
      </c>
    </row>
    <row r="17507" spans="1:10" x14ac:dyDescent="0.25">
      <c r="A17507" t="s">
        <v>133</v>
      </c>
      <c r="B17507" t="s">
        <v>128</v>
      </c>
      <c r="C17507">
        <v>2026</v>
      </c>
      <c r="D17507" t="s">
        <v>58</v>
      </c>
      <c r="E17507" t="s">
        <v>1067</v>
      </c>
      <c r="F17507" t="s">
        <v>1068</v>
      </c>
      <c r="G17507" t="s">
        <v>54</v>
      </c>
      <c r="H17507" t="s">
        <v>1277</v>
      </c>
      <c r="I17507" t="s">
        <v>556</v>
      </c>
      <c r="J17507" s="154">
        <v>30491</v>
      </c>
    </row>
    <row r="17508" spans="1:10" x14ac:dyDescent="0.25">
      <c r="A17508" t="s">
        <v>133</v>
      </c>
      <c r="B17508" t="s">
        <v>128</v>
      </c>
      <c r="C17508">
        <v>2026</v>
      </c>
      <c r="D17508" t="s">
        <v>58</v>
      </c>
      <c r="E17508" t="s">
        <v>1067</v>
      </c>
      <c r="F17508" t="s">
        <v>1068</v>
      </c>
      <c r="G17508" t="s">
        <v>54</v>
      </c>
      <c r="H17508" t="s">
        <v>1278</v>
      </c>
      <c r="I17508" t="s">
        <v>855</v>
      </c>
      <c r="J17508" s="154">
        <v>312425</v>
      </c>
    </row>
    <row r="17509" spans="1:10" x14ac:dyDescent="0.25">
      <c r="A17509" t="s">
        <v>133</v>
      </c>
      <c r="B17509" t="s">
        <v>128</v>
      </c>
      <c r="C17509">
        <v>2026</v>
      </c>
      <c r="D17509" t="s">
        <v>58</v>
      </c>
      <c r="E17509" t="s">
        <v>1067</v>
      </c>
      <c r="F17509" t="s">
        <v>1068</v>
      </c>
      <c r="G17509" t="s">
        <v>54</v>
      </c>
      <c r="H17509" t="s">
        <v>1278</v>
      </c>
      <c r="I17509" t="s">
        <v>395</v>
      </c>
      <c r="J17509" s="154">
        <v>166667</v>
      </c>
    </row>
    <row r="17510" spans="1:10" x14ac:dyDescent="0.25">
      <c r="A17510" t="s">
        <v>133</v>
      </c>
      <c r="B17510" t="s">
        <v>128</v>
      </c>
      <c r="C17510">
        <v>2026</v>
      </c>
      <c r="D17510" t="s">
        <v>58</v>
      </c>
      <c r="E17510" t="s">
        <v>1067</v>
      </c>
      <c r="F17510" t="s">
        <v>1068</v>
      </c>
      <c r="G17510" t="s">
        <v>54</v>
      </c>
      <c r="H17510" t="s">
        <v>1278</v>
      </c>
      <c r="I17510" t="s">
        <v>556</v>
      </c>
      <c r="J17510" s="154">
        <v>254091</v>
      </c>
    </row>
    <row r="17511" spans="1:10" x14ac:dyDescent="0.25">
      <c r="A17511" t="s">
        <v>133</v>
      </c>
      <c r="B17511" t="s">
        <v>128</v>
      </c>
      <c r="C17511">
        <v>2026</v>
      </c>
      <c r="D17511" t="s">
        <v>58</v>
      </c>
      <c r="E17511" t="s">
        <v>1067</v>
      </c>
      <c r="F17511" t="s">
        <v>1068</v>
      </c>
      <c r="G17511" t="s">
        <v>54</v>
      </c>
      <c r="H17511" t="s">
        <v>1279</v>
      </c>
      <c r="I17511" t="s">
        <v>855</v>
      </c>
      <c r="J17511" s="154">
        <v>145833</v>
      </c>
    </row>
    <row r="17512" spans="1:10" x14ac:dyDescent="0.25">
      <c r="A17512" t="s">
        <v>133</v>
      </c>
      <c r="B17512" t="s">
        <v>128</v>
      </c>
      <c r="C17512">
        <v>2026</v>
      </c>
      <c r="D17512" t="s">
        <v>58</v>
      </c>
      <c r="E17512" t="s">
        <v>1067</v>
      </c>
      <c r="F17512" t="s">
        <v>1068</v>
      </c>
      <c r="G17512" t="s">
        <v>54</v>
      </c>
      <c r="H17512" t="s">
        <v>1279</v>
      </c>
      <c r="I17512" t="s">
        <v>395</v>
      </c>
      <c r="J17512" s="154">
        <v>72954</v>
      </c>
    </row>
    <row r="17513" spans="1:10" x14ac:dyDescent="0.25">
      <c r="A17513" t="s">
        <v>133</v>
      </c>
      <c r="B17513" t="s">
        <v>128</v>
      </c>
      <c r="C17513">
        <v>2026</v>
      </c>
      <c r="D17513" t="s">
        <v>58</v>
      </c>
      <c r="E17513" t="s">
        <v>1067</v>
      </c>
      <c r="F17513" t="s">
        <v>1068</v>
      </c>
      <c r="G17513" t="s">
        <v>54</v>
      </c>
      <c r="H17513" t="s">
        <v>1279</v>
      </c>
      <c r="I17513" t="s">
        <v>556</v>
      </c>
      <c r="J17513" s="154">
        <v>116667</v>
      </c>
    </row>
    <row r="17514" spans="1:10" x14ac:dyDescent="0.25">
      <c r="A17514" t="s">
        <v>133</v>
      </c>
      <c r="B17514" t="s">
        <v>128</v>
      </c>
      <c r="C17514">
        <v>2026</v>
      </c>
      <c r="D17514" t="s">
        <v>58</v>
      </c>
      <c r="E17514" t="s">
        <v>1067</v>
      </c>
      <c r="F17514" t="s">
        <v>1068</v>
      </c>
      <c r="G17514" t="s">
        <v>54</v>
      </c>
      <c r="H17514" t="s">
        <v>1279</v>
      </c>
      <c r="I17514" t="s">
        <v>824</v>
      </c>
      <c r="J17514" s="154">
        <v>833333</v>
      </c>
    </row>
    <row r="17515" spans="1:10" x14ac:dyDescent="0.25">
      <c r="A17515" t="s">
        <v>133</v>
      </c>
      <c r="B17515" t="s">
        <v>128</v>
      </c>
      <c r="C17515">
        <v>2026</v>
      </c>
      <c r="D17515" t="s">
        <v>58</v>
      </c>
      <c r="E17515" t="s">
        <v>1067</v>
      </c>
      <c r="F17515" t="s">
        <v>1068</v>
      </c>
      <c r="G17515" t="s">
        <v>54</v>
      </c>
      <c r="H17515" t="s">
        <v>1280</v>
      </c>
      <c r="I17515" t="s">
        <v>395</v>
      </c>
      <c r="J17515" s="154">
        <v>249095</v>
      </c>
    </row>
    <row r="17516" spans="1:10" x14ac:dyDescent="0.25">
      <c r="A17516" t="s">
        <v>133</v>
      </c>
      <c r="B17516" t="s">
        <v>128</v>
      </c>
      <c r="C17516">
        <v>2026</v>
      </c>
      <c r="D17516" t="s">
        <v>58</v>
      </c>
      <c r="E17516" t="s">
        <v>1067</v>
      </c>
      <c r="F17516" t="s">
        <v>1068</v>
      </c>
      <c r="G17516" t="s">
        <v>54</v>
      </c>
      <c r="H17516" t="s">
        <v>1281</v>
      </c>
      <c r="I17516" t="s">
        <v>556</v>
      </c>
      <c r="J17516" s="154">
        <v>200000</v>
      </c>
    </row>
    <row r="17517" spans="1:10" x14ac:dyDescent="0.25">
      <c r="A17517" t="s">
        <v>133</v>
      </c>
      <c r="B17517" t="s">
        <v>128</v>
      </c>
      <c r="C17517">
        <v>2026</v>
      </c>
      <c r="D17517" t="s">
        <v>58</v>
      </c>
      <c r="E17517" t="s">
        <v>1067</v>
      </c>
      <c r="F17517" t="s">
        <v>1068</v>
      </c>
      <c r="G17517" t="s">
        <v>54</v>
      </c>
      <c r="H17517" t="s">
        <v>1281</v>
      </c>
      <c r="I17517" t="s">
        <v>824</v>
      </c>
      <c r="J17517" s="154">
        <v>10000000</v>
      </c>
    </row>
    <row r="17518" spans="1:10" x14ac:dyDescent="0.25">
      <c r="A17518" t="s">
        <v>133</v>
      </c>
      <c r="B17518" t="s">
        <v>128</v>
      </c>
      <c r="C17518">
        <v>2026</v>
      </c>
      <c r="D17518" t="s">
        <v>58</v>
      </c>
      <c r="E17518" t="s">
        <v>1067</v>
      </c>
      <c r="F17518" t="s">
        <v>1068</v>
      </c>
      <c r="G17518" t="s">
        <v>54</v>
      </c>
      <c r="H17518" t="s">
        <v>1283</v>
      </c>
      <c r="I17518" t="s">
        <v>559</v>
      </c>
      <c r="J17518" s="154">
        <v>100196</v>
      </c>
    </row>
    <row r="17519" spans="1:10" x14ac:dyDescent="0.25">
      <c r="A17519" t="s">
        <v>133</v>
      </c>
      <c r="B17519" t="s">
        <v>128</v>
      </c>
      <c r="C17519">
        <v>2026</v>
      </c>
      <c r="D17519" t="s">
        <v>58</v>
      </c>
      <c r="E17519" t="s">
        <v>1067</v>
      </c>
      <c r="F17519" t="s">
        <v>1068</v>
      </c>
      <c r="G17519" t="s">
        <v>54</v>
      </c>
      <c r="H17519" t="s">
        <v>513</v>
      </c>
      <c r="I17519" t="s">
        <v>514</v>
      </c>
      <c r="J17519" s="154">
        <v>-14086</v>
      </c>
    </row>
    <row r="17520" spans="1:10" x14ac:dyDescent="0.25">
      <c r="A17520" t="s">
        <v>133</v>
      </c>
      <c r="B17520" t="s">
        <v>128</v>
      </c>
      <c r="C17520">
        <v>2026</v>
      </c>
      <c r="D17520" t="s">
        <v>58</v>
      </c>
      <c r="E17520" t="s">
        <v>1067</v>
      </c>
      <c r="F17520" t="s">
        <v>1068</v>
      </c>
      <c r="G17520" t="s">
        <v>54</v>
      </c>
      <c r="H17520" t="s">
        <v>1284</v>
      </c>
      <c r="I17520" t="s">
        <v>398</v>
      </c>
      <c r="J17520" s="154">
        <v>2016000</v>
      </c>
    </row>
    <row r="17521" spans="1:10" x14ac:dyDescent="0.25">
      <c r="A17521" t="s">
        <v>133</v>
      </c>
      <c r="B17521" t="s">
        <v>128</v>
      </c>
      <c r="C17521">
        <v>2026</v>
      </c>
      <c r="D17521" t="s">
        <v>58</v>
      </c>
      <c r="E17521" t="s">
        <v>1067</v>
      </c>
      <c r="F17521" t="s">
        <v>1068</v>
      </c>
      <c r="G17521" t="s">
        <v>54</v>
      </c>
      <c r="H17521" t="s">
        <v>1285</v>
      </c>
      <c r="I17521" t="s">
        <v>399</v>
      </c>
      <c r="J17521" s="154">
        <v>868400</v>
      </c>
    </row>
    <row r="17522" spans="1:10" x14ac:dyDescent="0.25">
      <c r="A17522" t="s">
        <v>133</v>
      </c>
      <c r="B17522" t="s">
        <v>128</v>
      </c>
      <c r="C17522">
        <v>2026</v>
      </c>
      <c r="D17522" t="s">
        <v>58</v>
      </c>
      <c r="E17522" t="s">
        <v>1067</v>
      </c>
      <c r="F17522" t="s">
        <v>1068</v>
      </c>
      <c r="G17522" t="s">
        <v>54</v>
      </c>
      <c r="H17522" t="s">
        <v>294</v>
      </c>
      <c r="I17522" t="s">
        <v>975</v>
      </c>
      <c r="J17522" s="154">
        <v>899000</v>
      </c>
    </row>
    <row r="17523" spans="1:10" x14ac:dyDescent="0.25">
      <c r="A17523" t="s">
        <v>133</v>
      </c>
      <c r="B17523" t="s">
        <v>128</v>
      </c>
      <c r="C17523">
        <v>2026</v>
      </c>
      <c r="D17523" t="s">
        <v>58</v>
      </c>
      <c r="E17523" t="s">
        <v>1067</v>
      </c>
      <c r="F17523" t="s">
        <v>1068</v>
      </c>
      <c r="G17523" t="s">
        <v>118</v>
      </c>
      <c r="H17523" t="s">
        <v>295</v>
      </c>
      <c r="I17523" t="s">
        <v>819</v>
      </c>
      <c r="J17523" s="154">
        <v>2135250</v>
      </c>
    </row>
    <row r="17524" spans="1:10" x14ac:dyDescent="0.25">
      <c r="A17524" t="s">
        <v>133</v>
      </c>
      <c r="B17524" t="s">
        <v>128</v>
      </c>
      <c r="C17524">
        <v>2026</v>
      </c>
      <c r="D17524" t="s">
        <v>58</v>
      </c>
      <c r="E17524" t="s">
        <v>1067</v>
      </c>
      <c r="F17524" t="s">
        <v>1068</v>
      </c>
      <c r="G17524" t="s">
        <v>118</v>
      </c>
      <c r="H17524" t="s">
        <v>1287</v>
      </c>
      <c r="I17524" t="s">
        <v>655</v>
      </c>
      <c r="J17524" s="154">
        <v>3558750</v>
      </c>
    </row>
    <row r="17525" spans="1:10" x14ac:dyDescent="0.25">
      <c r="A17525" t="s">
        <v>133</v>
      </c>
      <c r="B17525" t="s">
        <v>128</v>
      </c>
      <c r="C17525">
        <v>2026</v>
      </c>
      <c r="D17525" t="s">
        <v>58</v>
      </c>
      <c r="E17525" t="s">
        <v>1067</v>
      </c>
      <c r="F17525" t="s">
        <v>1068</v>
      </c>
      <c r="G17525" t="s">
        <v>109</v>
      </c>
      <c r="H17525" t="s">
        <v>208</v>
      </c>
      <c r="I17525" t="s">
        <v>465</v>
      </c>
      <c r="J17525" s="154">
        <v>890</v>
      </c>
    </row>
    <row r="17526" spans="1:10" x14ac:dyDescent="0.25">
      <c r="A17526" t="s">
        <v>133</v>
      </c>
      <c r="B17526" t="s">
        <v>128</v>
      </c>
      <c r="C17526">
        <v>2026</v>
      </c>
      <c r="D17526" t="s">
        <v>58</v>
      </c>
      <c r="E17526" t="s">
        <v>1067</v>
      </c>
      <c r="F17526" t="s">
        <v>1068</v>
      </c>
      <c r="G17526" t="s">
        <v>109</v>
      </c>
      <c r="H17526" t="s">
        <v>208</v>
      </c>
      <c r="I17526" t="s">
        <v>740</v>
      </c>
      <c r="J17526" s="154">
        <v>33222.22</v>
      </c>
    </row>
    <row r="17527" spans="1:10" x14ac:dyDescent="0.25">
      <c r="A17527" t="s">
        <v>133</v>
      </c>
      <c r="B17527" t="s">
        <v>128</v>
      </c>
      <c r="C17527">
        <v>2026</v>
      </c>
      <c r="D17527" t="s">
        <v>58</v>
      </c>
      <c r="E17527" t="s">
        <v>1067</v>
      </c>
      <c r="F17527" t="s">
        <v>1068</v>
      </c>
      <c r="G17527" t="s">
        <v>109</v>
      </c>
      <c r="H17527" t="s">
        <v>208</v>
      </c>
      <c r="I17527" t="s">
        <v>1465</v>
      </c>
      <c r="J17527" s="154">
        <v>13481.48</v>
      </c>
    </row>
    <row r="17528" spans="1:10" x14ac:dyDescent="0.25">
      <c r="A17528" t="s">
        <v>133</v>
      </c>
      <c r="B17528" t="s">
        <v>128</v>
      </c>
      <c r="C17528">
        <v>2026</v>
      </c>
      <c r="D17528" t="s">
        <v>58</v>
      </c>
      <c r="E17528" t="s">
        <v>1067</v>
      </c>
      <c r="F17528" t="s">
        <v>1068</v>
      </c>
      <c r="G17528" t="s">
        <v>109</v>
      </c>
      <c r="H17528" t="s">
        <v>208</v>
      </c>
      <c r="I17528" t="s">
        <v>1042</v>
      </c>
      <c r="J17528" s="154">
        <v>9140.74</v>
      </c>
    </row>
    <row r="17529" spans="1:10" x14ac:dyDescent="0.25">
      <c r="A17529" t="s">
        <v>133</v>
      </c>
      <c r="B17529" t="s">
        <v>128</v>
      </c>
      <c r="C17529">
        <v>2026</v>
      </c>
      <c r="D17529" t="s">
        <v>58</v>
      </c>
      <c r="E17529" t="s">
        <v>1067</v>
      </c>
      <c r="F17529" t="s">
        <v>1068</v>
      </c>
      <c r="G17529" t="s">
        <v>109</v>
      </c>
      <c r="H17529" t="s">
        <v>208</v>
      </c>
      <c r="I17529" t="s">
        <v>797</v>
      </c>
      <c r="J17529" s="154">
        <v>1948</v>
      </c>
    </row>
    <row r="17530" spans="1:10" x14ac:dyDescent="0.25">
      <c r="A17530" t="s">
        <v>133</v>
      </c>
      <c r="B17530" t="s">
        <v>128</v>
      </c>
      <c r="C17530">
        <v>2026</v>
      </c>
      <c r="D17530" t="s">
        <v>58</v>
      </c>
      <c r="E17530" t="s">
        <v>1067</v>
      </c>
      <c r="F17530" t="s">
        <v>1068</v>
      </c>
      <c r="G17530" t="s">
        <v>109</v>
      </c>
      <c r="H17530" t="s">
        <v>208</v>
      </c>
      <c r="I17530" t="s">
        <v>509</v>
      </c>
      <c r="J17530" s="154">
        <v>592.59</v>
      </c>
    </row>
    <row r="17531" spans="1:10" x14ac:dyDescent="0.25">
      <c r="A17531" t="s">
        <v>133</v>
      </c>
      <c r="B17531" t="s">
        <v>128</v>
      </c>
      <c r="C17531">
        <v>2026</v>
      </c>
      <c r="D17531" t="s">
        <v>58</v>
      </c>
      <c r="E17531" t="s">
        <v>1067</v>
      </c>
      <c r="F17531" t="s">
        <v>1068</v>
      </c>
      <c r="G17531" t="s">
        <v>109</v>
      </c>
      <c r="H17531" t="s">
        <v>108</v>
      </c>
      <c r="I17531" t="s">
        <v>614</v>
      </c>
      <c r="J17531" s="154">
        <v>47700</v>
      </c>
    </row>
    <row r="17532" spans="1:10" x14ac:dyDescent="0.25">
      <c r="A17532" t="s">
        <v>133</v>
      </c>
      <c r="B17532" t="s">
        <v>128</v>
      </c>
      <c r="C17532">
        <v>2026</v>
      </c>
      <c r="D17532" t="s">
        <v>58</v>
      </c>
      <c r="E17532" t="s">
        <v>1067</v>
      </c>
      <c r="F17532" t="s">
        <v>1068</v>
      </c>
      <c r="G17532" t="s">
        <v>55</v>
      </c>
      <c r="H17532" t="s">
        <v>1289</v>
      </c>
      <c r="I17532" t="s">
        <v>818</v>
      </c>
      <c r="J17532" s="154">
        <v>10000000</v>
      </c>
    </row>
    <row r="17533" spans="1:10" x14ac:dyDescent="0.25">
      <c r="A17533" t="s">
        <v>133</v>
      </c>
      <c r="B17533" t="s">
        <v>128</v>
      </c>
      <c r="C17533">
        <v>2026</v>
      </c>
      <c r="D17533" t="s">
        <v>58</v>
      </c>
      <c r="E17533" t="s">
        <v>1067</v>
      </c>
      <c r="F17533" t="s">
        <v>1068</v>
      </c>
      <c r="G17533" t="s">
        <v>611</v>
      </c>
      <c r="H17533" t="s">
        <v>612</v>
      </c>
      <c r="I17533" t="s">
        <v>613</v>
      </c>
      <c r="J17533" s="154">
        <v>50485</v>
      </c>
    </row>
    <row r="17534" spans="1:10" x14ac:dyDescent="0.25">
      <c r="A17534" t="s">
        <v>133</v>
      </c>
      <c r="B17534" t="s">
        <v>128</v>
      </c>
      <c r="C17534">
        <v>2026</v>
      </c>
      <c r="D17534" t="s">
        <v>58</v>
      </c>
      <c r="E17534" t="s">
        <v>1067</v>
      </c>
      <c r="F17534" t="s">
        <v>1068</v>
      </c>
      <c r="G17534" t="s">
        <v>47</v>
      </c>
      <c r="H17534" t="s">
        <v>1291</v>
      </c>
      <c r="I17534" t="s">
        <v>734</v>
      </c>
      <c r="J17534" s="154">
        <v>633735</v>
      </c>
    </row>
    <row r="17535" spans="1:10" x14ac:dyDescent="0.25">
      <c r="A17535" t="s">
        <v>133</v>
      </c>
      <c r="B17535" t="s">
        <v>128</v>
      </c>
      <c r="C17535">
        <v>2026</v>
      </c>
      <c r="D17535" t="s">
        <v>58</v>
      </c>
      <c r="E17535" t="s">
        <v>1067</v>
      </c>
      <c r="F17535" t="s">
        <v>1068</v>
      </c>
      <c r="G17535" t="s">
        <v>47</v>
      </c>
      <c r="H17535" t="s">
        <v>1292</v>
      </c>
      <c r="I17535" t="s">
        <v>465</v>
      </c>
      <c r="J17535" s="154">
        <v>409867</v>
      </c>
    </row>
    <row r="17536" spans="1:10" x14ac:dyDescent="0.25">
      <c r="A17536" t="s">
        <v>133</v>
      </c>
      <c r="B17536" t="s">
        <v>128</v>
      </c>
      <c r="C17536">
        <v>2026</v>
      </c>
      <c r="D17536" t="s">
        <v>58</v>
      </c>
      <c r="E17536" t="s">
        <v>1067</v>
      </c>
      <c r="F17536" t="s">
        <v>1068</v>
      </c>
      <c r="G17536" t="s">
        <v>47</v>
      </c>
      <c r="H17536" t="s">
        <v>1293</v>
      </c>
      <c r="I17536" t="s">
        <v>674</v>
      </c>
      <c r="J17536" s="154">
        <v>330000</v>
      </c>
    </row>
    <row r="17537" spans="1:10" x14ac:dyDescent="0.25">
      <c r="A17537" t="s">
        <v>133</v>
      </c>
      <c r="B17537" t="s">
        <v>128</v>
      </c>
      <c r="C17537">
        <v>2026</v>
      </c>
      <c r="D17537" t="s">
        <v>58</v>
      </c>
      <c r="E17537" t="s">
        <v>1067</v>
      </c>
      <c r="F17537" t="s">
        <v>1068</v>
      </c>
      <c r="G17537" t="s">
        <v>47</v>
      </c>
      <c r="H17537" t="s">
        <v>1293</v>
      </c>
      <c r="I17537" t="s">
        <v>412</v>
      </c>
      <c r="J17537" s="154">
        <v>17550</v>
      </c>
    </row>
    <row r="17538" spans="1:10" x14ac:dyDescent="0.25">
      <c r="A17538" t="s">
        <v>133</v>
      </c>
      <c r="B17538" t="s">
        <v>128</v>
      </c>
      <c r="C17538">
        <v>2026</v>
      </c>
      <c r="D17538" t="s">
        <v>58</v>
      </c>
      <c r="E17538" t="s">
        <v>1067</v>
      </c>
      <c r="F17538" t="s">
        <v>1068</v>
      </c>
      <c r="G17538" t="s">
        <v>47</v>
      </c>
      <c r="H17538" t="s">
        <v>189</v>
      </c>
      <c r="I17538" t="s">
        <v>1086</v>
      </c>
      <c r="J17538" s="154">
        <v>1223932</v>
      </c>
    </row>
    <row r="17539" spans="1:10" x14ac:dyDescent="0.25">
      <c r="A17539" t="s">
        <v>133</v>
      </c>
      <c r="B17539" t="s">
        <v>128</v>
      </c>
      <c r="C17539">
        <v>2026</v>
      </c>
      <c r="D17539" t="s">
        <v>58</v>
      </c>
      <c r="E17539" t="s">
        <v>1067</v>
      </c>
      <c r="F17539" t="s">
        <v>1068</v>
      </c>
      <c r="G17539" t="s">
        <v>47</v>
      </c>
      <c r="H17539" t="s">
        <v>189</v>
      </c>
      <c r="I17539" t="s">
        <v>381</v>
      </c>
      <c r="J17539" s="154">
        <v>2437165</v>
      </c>
    </row>
    <row r="17540" spans="1:10" x14ac:dyDescent="0.25">
      <c r="A17540" t="s">
        <v>133</v>
      </c>
      <c r="B17540" t="s">
        <v>128</v>
      </c>
      <c r="C17540">
        <v>2026</v>
      </c>
      <c r="D17540" t="s">
        <v>58</v>
      </c>
      <c r="E17540" t="s">
        <v>1067</v>
      </c>
      <c r="F17540" t="s">
        <v>1068</v>
      </c>
      <c r="G17540" t="s">
        <v>47</v>
      </c>
      <c r="H17540" t="s">
        <v>189</v>
      </c>
      <c r="I17540" t="s">
        <v>382</v>
      </c>
      <c r="J17540" s="154">
        <v>858801.31</v>
      </c>
    </row>
    <row r="17541" spans="1:10" x14ac:dyDescent="0.25">
      <c r="A17541" t="s">
        <v>133</v>
      </c>
      <c r="B17541" t="s">
        <v>128</v>
      </c>
      <c r="C17541">
        <v>2026</v>
      </c>
      <c r="D17541" t="s">
        <v>58</v>
      </c>
      <c r="E17541" t="s">
        <v>1067</v>
      </c>
      <c r="F17541" t="s">
        <v>1068</v>
      </c>
      <c r="G17541" t="s">
        <v>47</v>
      </c>
      <c r="H17541" t="s">
        <v>189</v>
      </c>
      <c r="I17541" t="s">
        <v>1031</v>
      </c>
      <c r="J17541" s="154">
        <v>4900000</v>
      </c>
    </row>
    <row r="17542" spans="1:10" x14ac:dyDescent="0.25">
      <c r="A17542" t="s">
        <v>133</v>
      </c>
      <c r="B17542" t="s">
        <v>128</v>
      </c>
      <c r="C17542">
        <v>2026</v>
      </c>
      <c r="D17542" t="s">
        <v>58</v>
      </c>
      <c r="E17542" t="s">
        <v>1067</v>
      </c>
      <c r="F17542" t="s">
        <v>1068</v>
      </c>
      <c r="G17542" t="s">
        <v>47</v>
      </c>
      <c r="H17542" t="s">
        <v>189</v>
      </c>
      <c r="I17542" t="s">
        <v>1074</v>
      </c>
      <c r="J17542" s="154">
        <v>3070000</v>
      </c>
    </row>
    <row r="17543" spans="1:10" x14ac:dyDescent="0.25">
      <c r="A17543" t="s">
        <v>133</v>
      </c>
      <c r="B17543" t="s">
        <v>128</v>
      </c>
      <c r="C17543">
        <v>2026</v>
      </c>
      <c r="D17543" t="s">
        <v>58</v>
      </c>
      <c r="E17543" t="s">
        <v>1067</v>
      </c>
      <c r="F17543" t="s">
        <v>1068</v>
      </c>
      <c r="G17543" t="s">
        <v>182</v>
      </c>
      <c r="H17543" t="s">
        <v>1294</v>
      </c>
      <c r="I17543" t="s">
        <v>477</v>
      </c>
      <c r="J17543" s="154">
        <v>12100</v>
      </c>
    </row>
    <row r="17544" spans="1:10" x14ac:dyDescent="0.25">
      <c r="A17544" t="s">
        <v>133</v>
      </c>
      <c r="B17544" t="s">
        <v>128</v>
      </c>
      <c r="C17544">
        <v>2026</v>
      </c>
      <c r="D17544" t="s">
        <v>58</v>
      </c>
      <c r="E17544" t="s">
        <v>1067</v>
      </c>
      <c r="F17544" t="s">
        <v>1068</v>
      </c>
      <c r="G17544" t="s">
        <v>253</v>
      </c>
      <c r="H17544" t="s">
        <v>1466</v>
      </c>
      <c r="I17544" t="s">
        <v>1467</v>
      </c>
      <c r="J17544" s="154">
        <v>302437</v>
      </c>
    </row>
    <row r="17545" spans="1:10" x14ac:dyDescent="0.25">
      <c r="A17545" t="s">
        <v>133</v>
      </c>
      <c r="B17545" t="s">
        <v>128</v>
      </c>
      <c r="C17545">
        <v>2026</v>
      </c>
      <c r="D17545" t="s">
        <v>58</v>
      </c>
      <c r="E17545" t="s">
        <v>1067</v>
      </c>
      <c r="F17545" t="s">
        <v>1068</v>
      </c>
      <c r="G17545" t="s">
        <v>253</v>
      </c>
      <c r="H17545" t="s">
        <v>1466</v>
      </c>
      <c r="I17545" t="s">
        <v>808</v>
      </c>
      <c r="J17545" s="154">
        <v>336127.73</v>
      </c>
    </row>
    <row r="17546" spans="1:10" x14ac:dyDescent="0.25">
      <c r="A17546" t="s">
        <v>133</v>
      </c>
      <c r="B17546" t="s">
        <v>128</v>
      </c>
      <c r="C17546">
        <v>2026</v>
      </c>
      <c r="D17546" t="s">
        <v>58</v>
      </c>
      <c r="E17546" t="s">
        <v>1067</v>
      </c>
      <c r="F17546" t="s">
        <v>1068</v>
      </c>
      <c r="G17546" t="s">
        <v>221</v>
      </c>
      <c r="H17546" t="s">
        <v>1300</v>
      </c>
      <c r="I17546" t="s">
        <v>614</v>
      </c>
      <c r="J17546" s="154">
        <v>351600</v>
      </c>
    </row>
    <row r="17547" spans="1:10" x14ac:dyDescent="0.25">
      <c r="A17547" t="s">
        <v>133</v>
      </c>
      <c r="B17547" t="s">
        <v>128</v>
      </c>
      <c r="C17547">
        <v>2026</v>
      </c>
      <c r="D17547" t="s">
        <v>58</v>
      </c>
      <c r="E17547" t="s">
        <v>1067</v>
      </c>
      <c r="F17547" t="s">
        <v>1068</v>
      </c>
      <c r="G17547" t="s">
        <v>527</v>
      </c>
      <c r="H17547" t="s">
        <v>1075</v>
      </c>
      <c r="I17547" t="s">
        <v>526</v>
      </c>
      <c r="J17547" s="154">
        <v>57058.400000000001</v>
      </c>
    </row>
    <row r="17548" spans="1:10" x14ac:dyDescent="0.25">
      <c r="A17548" t="s">
        <v>133</v>
      </c>
      <c r="B17548" t="s">
        <v>128</v>
      </c>
      <c r="C17548">
        <v>2026</v>
      </c>
      <c r="D17548" t="s">
        <v>58</v>
      </c>
      <c r="E17548" t="s">
        <v>1067</v>
      </c>
      <c r="F17548" t="s">
        <v>1068</v>
      </c>
      <c r="G17548" t="s">
        <v>527</v>
      </c>
      <c r="H17548" t="s">
        <v>1301</v>
      </c>
      <c r="I17548" t="s">
        <v>526</v>
      </c>
      <c r="J17548" s="154">
        <v>254166.68</v>
      </c>
    </row>
    <row r="17549" spans="1:10" x14ac:dyDescent="0.25">
      <c r="A17549" t="s">
        <v>133</v>
      </c>
      <c r="B17549" t="s">
        <v>128</v>
      </c>
      <c r="C17549">
        <v>2026</v>
      </c>
      <c r="D17549" t="s">
        <v>58</v>
      </c>
      <c r="E17549" t="s">
        <v>1067</v>
      </c>
      <c r="F17549" t="s">
        <v>1068</v>
      </c>
      <c r="G17549" t="s">
        <v>272</v>
      </c>
      <c r="H17549" t="s">
        <v>1302</v>
      </c>
      <c r="I17549" t="s">
        <v>526</v>
      </c>
      <c r="J17549" s="154">
        <v>34613</v>
      </c>
    </row>
    <row r="17550" spans="1:10" x14ac:dyDescent="0.25">
      <c r="A17550" t="s">
        <v>133</v>
      </c>
      <c r="B17550" t="s">
        <v>128</v>
      </c>
      <c r="C17550">
        <v>2026</v>
      </c>
      <c r="D17550" t="s">
        <v>58</v>
      </c>
      <c r="E17550" t="s">
        <v>1067</v>
      </c>
      <c r="F17550" t="s">
        <v>1068</v>
      </c>
      <c r="G17550" t="s">
        <v>49</v>
      </c>
      <c r="H17550" t="s">
        <v>1303</v>
      </c>
      <c r="I17550" t="s">
        <v>1468</v>
      </c>
      <c r="J17550" s="154">
        <v>162000</v>
      </c>
    </row>
    <row r="17551" spans="1:10" x14ac:dyDescent="0.25">
      <c r="A17551" t="s">
        <v>133</v>
      </c>
      <c r="B17551" t="s">
        <v>128</v>
      </c>
      <c r="C17551">
        <v>2026</v>
      </c>
      <c r="D17551" t="s">
        <v>58</v>
      </c>
      <c r="E17551" t="s">
        <v>1067</v>
      </c>
      <c r="F17551" t="s">
        <v>1068</v>
      </c>
      <c r="G17551" t="s">
        <v>49</v>
      </c>
      <c r="H17551" t="s">
        <v>1303</v>
      </c>
      <c r="I17551" t="s">
        <v>615</v>
      </c>
      <c r="J17551" s="154">
        <v>1035768</v>
      </c>
    </row>
    <row r="17552" spans="1:10" x14ac:dyDescent="0.25">
      <c r="A17552" t="s">
        <v>133</v>
      </c>
      <c r="B17552" t="s">
        <v>128</v>
      </c>
      <c r="C17552">
        <v>2026</v>
      </c>
      <c r="D17552" t="s">
        <v>58</v>
      </c>
      <c r="E17552" t="s">
        <v>1067</v>
      </c>
      <c r="F17552" t="s">
        <v>1068</v>
      </c>
      <c r="G17552" t="s">
        <v>49</v>
      </c>
      <c r="H17552" t="s">
        <v>1303</v>
      </c>
      <c r="I17552" t="s">
        <v>505</v>
      </c>
      <c r="J17552" s="154">
        <v>421095</v>
      </c>
    </row>
    <row r="17553" spans="1:10" x14ac:dyDescent="0.25">
      <c r="A17553" t="s">
        <v>133</v>
      </c>
      <c r="B17553" t="s">
        <v>128</v>
      </c>
      <c r="C17553">
        <v>2026</v>
      </c>
      <c r="D17553" t="s">
        <v>58</v>
      </c>
      <c r="E17553" t="s">
        <v>1067</v>
      </c>
      <c r="F17553" t="s">
        <v>1068</v>
      </c>
      <c r="G17553" t="s">
        <v>49</v>
      </c>
      <c r="H17553" t="s">
        <v>1303</v>
      </c>
      <c r="I17553" t="s">
        <v>746</v>
      </c>
      <c r="J17553" s="154">
        <v>75369</v>
      </c>
    </row>
    <row r="17554" spans="1:10" x14ac:dyDescent="0.25">
      <c r="A17554" t="s">
        <v>133</v>
      </c>
      <c r="B17554" t="s">
        <v>128</v>
      </c>
      <c r="C17554">
        <v>2026</v>
      </c>
      <c r="D17554" t="s">
        <v>58</v>
      </c>
      <c r="E17554" t="s">
        <v>1067</v>
      </c>
      <c r="F17554" t="s">
        <v>1068</v>
      </c>
      <c r="G17554" t="s">
        <v>49</v>
      </c>
      <c r="H17554" t="s">
        <v>1306</v>
      </c>
      <c r="I17554" t="s">
        <v>544</v>
      </c>
      <c r="J17554" s="154">
        <v>35546.22</v>
      </c>
    </row>
    <row r="17555" spans="1:10" x14ac:dyDescent="0.25">
      <c r="A17555" t="s">
        <v>133</v>
      </c>
      <c r="B17555" t="s">
        <v>128</v>
      </c>
      <c r="C17555">
        <v>2026</v>
      </c>
      <c r="D17555" t="s">
        <v>58</v>
      </c>
      <c r="E17555" t="s">
        <v>1067</v>
      </c>
      <c r="F17555" t="s">
        <v>1068</v>
      </c>
      <c r="G17555" t="s">
        <v>49</v>
      </c>
      <c r="H17555" t="s">
        <v>1306</v>
      </c>
      <c r="I17555" t="s">
        <v>509</v>
      </c>
      <c r="J17555" s="154">
        <v>252407.41</v>
      </c>
    </row>
    <row r="17556" spans="1:10" x14ac:dyDescent="0.25">
      <c r="A17556" t="s">
        <v>133</v>
      </c>
      <c r="B17556" t="s">
        <v>128</v>
      </c>
      <c r="C17556">
        <v>2026</v>
      </c>
      <c r="D17556" t="s">
        <v>58</v>
      </c>
      <c r="E17556" t="s">
        <v>1067</v>
      </c>
      <c r="F17556" t="s">
        <v>1068</v>
      </c>
      <c r="G17556" t="s">
        <v>49</v>
      </c>
      <c r="H17556" t="s">
        <v>191</v>
      </c>
      <c r="I17556" t="s">
        <v>471</v>
      </c>
      <c r="J17556" s="154">
        <v>260311</v>
      </c>
    </row>
    <row r="17557" spans="1:10" x14ac:dyDescent="0.25">
      <c r="A17557" t="s">
        <v>133</v>
      </c>
      <c r="B17557" t="s">
        <v>128</v>
      </c>
      <c r="C17557">
        <v>2026</v>
      </c>
      <c r="D17557" t="s">
        <v>58</v>
      </c>
      <c r="E17557" t="s">
        <v>1067</v>
      </c>
      <c r="F17557" t="s">
        <v>1068</v>
      </c>
      <c r="G17557" t="s">
        <v>49</v>
      </c>
      <c r="H17557" t="s">
        <v>191</v>
      </c>
      <c r="I17557" t="s">
        <v>910</v>
      </c>
      <c r="J17557" s="154">
        <v>255392</v>
      </c>
    </row>
    <row r="17558" spans="1:10" x14ac:dyDescent="0.25">
      <c r="A17558" t="s">
        <v>133</v>
      </c>
      <c r="B17558" t="s">
        <v>128</v>
      </c>
      <c r="C17558">
        <v>2026</v>
      </c>
      <c r="D17558" t="s">
        <v>58</v>
      </c>
      <c r="E17558" t="s">
        <v>1067</v>
      </c>
      <c r="F17558" t="s">
        <v>1068</v>
      </c>
      <c r="G17558" t="s">
        <v>49</v>
      </c>
      <c r="H17558" t="s">
        <v>1307</v>
      </c>
      <c r="I17558" t="s">
        <v>617</v>
      </c>
      <c r="J17558" s="154">
        <v>85000</v>
      </c>
    </row>
    <row r="17559" spans="1:10" x14ac:dyDescent="0.25">
      <c r="A17559" t="s">
        <v>133</v>
      </c>
      <c r="B17559" t="s">
        <v>128</v>
      </c>
      <c r="C17559">
        <v>2026</v>
      </c>
      <c r="D17559" t="s">
        <v>58</v>
      </c>
      <c r="E17559" t="s">
        <v>1067</v>
      </c>
      <c r="F17559" t="s">
        <v>1068</v>
      </c>
      <c r="G17559" t="s">
        <v>49</v>
      </c>
      <c r="H17559" t="s">
        <v>1307</v>
      </c>
      <c r="I17559" t="s">
        <v>817</v>
      </c>
      <c r="J17559" s="154">
        <v>16000</v>
      </c>
    </row>
    <row r="17560" spans="1:10" x14ac:dyDescent="0.25">
      <c r="A17560" t="s">
        <v>133</v>
      </c>
      <c r="B17560" t="s">
        <v>128</v>
      </c>
      <c r="C17560">
        <v>2026</v>
      </c>
      <c r="D17560" t="s">
        <v>58</v>
      </c>
      <c r="E17560" t="s">
        <v>1067</v>
      </c>
      <c r="F17560" t="s">
        <v>1068</v>
      </c>
      <c r="G17560" t="s">
        <v>49</v>
      </c>
      <c r="H17560" t="s">
        <v>1307</v>
      </c>
      <c r="I17560" t="s">
        <v>661</v>
      </c>
      <c r="J17560" s="154">
        <v>262500</v>
      </c>
    </row>
    <row r="17561" spans="1:10" x14ac:dyDescent="0.25">
      <c r="A17561" t="s">
        <v>133</v>
      </c>
      <c r="B17561" t="s">
        <v>128</v>
      </c>
      <c r="C17561">
        <v>2026</v>
      </c>
      <c r="D17561" t="s">
        <v>58</v>
      </c>
      <c r="E17561" t="s">
        <v>1067</v>
      </c>
      <c r="F17561" t="s">
        <v>1068</v>
      </c>
      <c r="G17561" t="s">
        <v>49</v>
      </c>
      <c r="H17561" t="s">
        <v>1308</v>
      </c>
      <c r="I17561" t="s">
        <v>740</v>
      </c>
      <c r="J17561" s="154">
        <v>415278.11</v>
      </c>
    </row>
    <row r="17562" spans="1:10" x14ac:dyDescent="0.25">
      <c r="A17562" t="s">
        <v>133</v>
      </c>
      <c r="B17562" t="s">
        <v>128</v>
      </c>
      <c r="C17562">
        <v>2026</v>
      </c>
      <c r="D17562" t="s">
        <v>58</v>
      </c>
      <c r="E17562" t="s">
        <v>1067</v>
      </c>
      <c r="F17562" t="s">
        <v>1068</v>
      </c>
      <c r="G17562" t="s">
        <v>49</v>
      </c>
      <c r="H17562" t="s">
        <v>1308</v>
      </c>
      <c r="I17562" t="s">
        <v>1465</v>
      </c>
      <c r="J17562" s="154">
        <v>190518.52</v>
      </c>
    </row>
    <row r="17563" spans="1:10" x14ac:dyDescent="0.25">
      <c r="A17563" t="s">
        <v>133</v>
      </c>
      <c r="B17563" t="s">
        <v>128</v>
      </c>
      <c r="C17563">
        <v>2026</v>
      </c>
      <c r="D17563" t="s">
        <v>58</v>
      </c>
      <c r="E17563" t="s">
        <v>1067</v>
      </c>
      <c r="F17563" t="s">
        <v>1068</v>
      </c>
      <c r="G17563" t="s">
        <v>49</v>
      </c>
      <c r="H17563" t="s">
        <v>1308</v>
      </c>
      <c r="I17563" t="s">
        <v>1042</v>
      </c>
      <c r="J17563" s="154">
        <v>125659.26</v>
      </c>
    </row>
    <row r="17564" spans="1:10" x14ac:dyDescent="0.25">
      <c r="A17564" t="s">
        <v>133</v>
      </c>
      <c r="B17564" t="s">
        <v>128</v>
      </c>
      <c r="C17564">
        <v>2026</v>
      </c>
      <c r="D17564" t="s">
        <v>58</v>
      </c>
      <c r="E17564" t="s">
        <v>1067</v>
      </c>
      <c r="F17564" t="s">
        <v>1068</v>
      </c>
      <c r="G17564" t="s">
        <v>49</v>
      </c>
      <c r="H17564" t="s">
        <v>1308</v>
      </c>
      <c r="I17564" t="s">
        <v>797</v>
      </c>
      <c r="J17564" s="154">
        <v>62652</v>
      </c>
    </row>
    <row r="17565" spans="1:10" x14ac:dyDescent="0.25">
      <c r="A17565" t="s">
        <v>133</v>
      </c>
      <c r="B17565" t="s">
        <v>128</v>
      </c>
      <c r="C17565">
        <v>2026</v>
      </c>
      <c r="D17565" t="s">
        <v>58</v>
      </c>
      <c r="E17565" t="s">
        <v>1067</v>
      </c>
      <c r="F17565" t="s">
        <v>1068</v>
      </c>
      <c r="G17565" t="s">
        <v>49</v>
      </c>
      <c r="H17565" t="s">
        <v>1308</v>
      </c>
      <c r="I17565" t="s">
        <v>1072</v>
      </c>
      <c r="J17565" s="154">
        <v>31598.6</v>
      </c>
    </row>
    <row r="17566" spans="1:10" x14ac:dyDescent="0.25">
      <c r="A17566" t="s">
        <v>133</v>
      </c>
      <c r="B17566" t="s">
        <v>128</v>
      </c>
      <c r="C17566">
        <v>2026</v>
      </c>
      <c r="D17566" t="s">
        <v>58</v>
      </c>
      <c r="E17566" t="s">
        <v>1067</v>
      </c>
      <c r="F17566" t="s">
        <v>1068</v>
      </c>
      <c r="G17566" t="s">
        <v>49</v>
      </c>
      <c r="H17566" t="s">
        <v>1469</v>
      </c>
      <c r="I17566" t="s">
        <v>866</v>
      </c>
      <c r="J17566" s="154">
        <v>6000000</v>
      </c>
    </row>
    <row r="17567" spans="1:10" x14ac:dyDescent="0.25">
      <c r="A17567" t="s">
        <v>133</v>
      </c>
      <c r="B17567" t="s">
        <v>128</v>
      </c>
      <c r="C17567">
        <v>2026</v>
      </c>
      <c r="D17567" t="s">
        <v>58</v>
      </c>
      <c r="E17567" t="s">
        <v>1067</v>
      </c>
      <c r="F17567" t="s">
        <v>1076</v>
      </c>
      <c r="G17567" t="s">
        <v>54</v>
      </c>
      <c r="H17567" t="s">
        <v>1312</v>
      </c>
      <c r="I17567" t="s">
        <v>817</v>
      </c>
      <c r="J17567" s="154">
        <v>6550000</v>
      </c>
    </row>
    <row r="17568" spans="1:10" x14ac:dyDescent="0.25">
      <c r="A17568" t="s">
        <v>133</v>
      </c>
      <c r="B17568" t="s">
        <v>128</v>
      </c>
      <c r="C17568">
        <v>2026</v>
      </c>
      <c r="D17568" t="s">
        <v>58</v>
      </c>
      <c r="E17568" t="s">
        <v>1067</v>
      </c>
      <c r="F17568" t="s">
        <v>1076</v>
      </c>
      <c r="G17568" t="s">
        <v>54</v>
      </c>
      <c r="H17568" t="s">
        <v>1312</v>
      </c>
      <c r="I17568" t="s">
        <v>916</v>
      </c>
      <c r="J17568" s="154">
        <v>4612000</v>
      </c>
    </row>
    <row r="17569" spans="1:10" x14ac:dyDescent="0.25">
      <c r="A17569" t="s">
        <v>133</v>
      </c>
      <c r="B17569" t="s">
        <v>128</v>
      </c>
      <c r="C17569">
        <v>2026</v>
      </c>
      <c r="D17569" t="s">
        <v>58</v>
      </c>
      <c r="E17569" t="s">
        <v>1067</v>
      </c>
      <c r="F17569" t="s">
        <v>1076</v>
      </c>
      <c r="G17569" t="s">
        <v>54</v>
      </c>
      <c r="H17569" t="s">
        <v>1312</v>
      </c>
      <c r="I17569" t="s">
        <v>714</v>
      </c>
      <c r="J17569" s="154">
        <v>2146668</v>
      </c>
    </row>
    <row r="17570" spans="1:10" x14ac:dyDescent="0.25">
      <c r="A17570" t="s">
        <v>133</v>
      </c>
      <c r="B17570" t="s">
        <v>128</v>
      </c>
      <c r="C17570">
        <v>2026</v>
      </c>
      <c r="D17570" t="s">
        <v>58</v>
      </c>
      <c r="E17570" t="s">
        <v>1067</v>
      </c>
      <c r="F17570" t="s">
        <v>1076</v>
      </c>
      <c r="G17570" t="s">
        <v>54</v>
      </c>
      <c r="H17570" t="s">
        <v>1312</v>
      </c>
      <c r="I17570" t="s">
        <v>851</v>
      </c>
      <c r="J17570" s="154">
        <v>4000000</v>
      </c>
    </row>
    <row r="17571" spans="1:10" x14ac:dyDescent="0.25">
      <c r="A17571" t="s">
        <v>133</v>
      </c>
      <c r="B17571" t="s">
        <v>128</v>
      </c>
      <c r="C17571">
        <v>2026</v>
      </c>
      <c r="D17571" t="s">
        <v>58</v>
      </c>
      <c r="E17571" t="s">
        <v>1067</v>
      </c>
      <c r="F17571" t="s">
        <v>1076</v>
      </c>
      <c r="G17571" t="s">
        <v>54</v>
      </c>
      <c r="H17571" t="s">
        <v>1312</v>
      </c>
      <c r="I17571" t="s">
        <v>852</v>
      </c>
      <c r="J17571" s="154">
        <v>1750905</v>
      </c>
    </row>
    <row r="17572" spans="1:10" x14ac:dyDescent="0.25">
      <c r="A17572" t="s">
        <v>133</v>
      </c>
      <c r="B17572" t="s">
        <v>128</v>
      </c>
      <c r="C17572">
        <v>2026</v>
      </c>
      <c r="D17572" t="s">
        <v>58</v>
      </c>
      <c r="E17572" t="s">
        <v>1067</v>
      </c>
      <c r="F17572" t="s">
        <v>1076</v>
      </c>
      <c r="G17572" t="s">
        <v>54</v>
      </c>
      <c r="H17572" t="s">
        <v>1312</v>
      </c>
      <c r="I17572" t="s">
        <v>1066</v>
      </c>
      <c r="J17572" s="154">
        <v>3300000</v>
      </c>
    </row>
    <row r="17573" spans="1:10" x14ac:dyDescent="0.25">
      <c r="A17573" t="s">
        <v>133</v>
      </c>
      <c r="B17573" t="s">
        <v>128</v>
      </c>
      <c r="C17573">
        <v>2026</v>
      </c>
      <c r="D17573" t="s">
        <v>58</v>
      </c>
      <c r="E17573" t="s">
        <v>1067</v>
      </c>
      <c r="F17573" t="s">
        <v>1076</v>
      </c>
      <c r="G17573" t="s">
        <v>54</v>
      </c>
      <c r="H17573" t="s">
        <v>1312</v>
      </c>
      <c r="I17573" t="s">
        <v>591</v>
      </c>
      <c r="J17573" s="154">
        <v>7000000</v>
      </c>
    </row>
    <row r="17574" spans="1:10" x14ac:dyDescent="0.25">
      <c r="A17574" t="s">
        <v>133</v>
      </c>
      <c r="B17574" t="s">
        <v>128</v>
      </c>
      <c r="C17574">
        <v>2026</v>
      </c>
      <c r="D17574" t="s">
        <v>58</v>
      </c>
      <c r="E17574" t="s">
        <v>1067</v>
      </c>
      <c r="F17574" t="s">
        <v>1076</v>
      </c>
      <c r="G17574" t="s">
        <v>54</v>
      </c>
      <c r="H17574" t="s">
        <v>1313</v>
      </c>
      <c r="I17574" t="s">
        <v>714</v>
      </c>
      <c r="J17574" s="154">
        <v>249095</v>
      </c>
    </row>
    <row r="17575" spans="1:10" x14ac:dyDescent="0.25">
      <c r="A17575" t="s">
        <v>133</v>
      </c>
      <c r="B17575" t="s">
        <v>128</v>
      </c>
      <c r="C17575">
        <v>2026</v>
      </c>
      <c r="D17575" t="s">
        <v>58</v>
      </c>
      <c r="E17575" t="s">
        <v>1067</v>
      </c>
      <c r="F17575" t="s">
        <v>1076</v>
      </c>
      <c r="G17575" t="s">
        <v>54</v>
      </c>
      <c r="H17575" t="s">
        <v>1313</v>
      </c>
      <c r="I17575" t="s">
        <v>852</v>
      </c>
      <c r="J17575" s="154">
        <v>249095</v>
      </c>
    </row>
    <row r="17576" spans="1:10" x14ac:dyDescent="0.25">
      <c r="A17576" t="s">
        <v>133</v>
      </c>
      <c r="B17576" t="s">
        <v>128</v>
      </c>
      <c r="C17576">
        <v>2026</v>
      </c>
      <c r="D17576" t="s">
        <v>58</v>
      </c>
      <c r="E17576" t="s">
        <v>1067</v>
      </c>
      <c r="F17576" t="s">
        <v>1076</v>
      </c>
      <c r="G17576" t="s">
        <v>54</v>
      </c>
      <c r="H17576" t="s">
        <v>1313</v>
      </c>
      <c r="I17576" t="s">
        <v>1066</v>
      </c>
      <c r="J17576" s="154">
        <v>249095</v>
      </c>
    </row>
    <row r="17577" spans="1:10" x14ac:dyDescent="0.25">
      <c r="A17577" t="s">
        <v>133</v>
      </c>
      <c r="B17577" t="s">
        <v>128</v>
      </c>
      <c r="C17577">
        <v>2026</v>
      </c>
      <c r="D17577" t="s">
        <v>58</v>
      </c>
      <c r="E17577" t="s">
        <v>1067</v>
      </c>
      <c r="F17577" t="s">
        <v>1076</v>
      </c>
      <c r="G17577" t="s">
        <v>54</v>
      </c>
      <c r="H17577" t="s">
        <v>1314</v>
      </c>
      <c r="I17577" t="s">
        <v>817</v>
      </c>
      <c r="J17577" s="154">
        <v>545833</v>
      </c>
    </row>
    <row r="17578" spans="1:10" x14ac:dyDescent="0.25">
      <c r="A17578" t="s">
        <v>133</v>
      </c>
      <c r="B17578" t="s">
        <v>128</v>
      </c>
      <c r="C17578">
        <v>2026</v>
      </c>
      <c r="D17578" t="s">
        <v>58</v>
      </c>
      <c r="E17578" t="s">
        <v>1067</v>
      </c>
      <c r="F17578" t="s">
        <v>1076</v>
      </c>
      <c r="G17578" t="s">
        <v>54</v>
      </c>
      <c r="H17578" t="s">
        <v>1314</v>
      </c>
      <c r="I17578" t="s">
        <v>916</v>
      </c>
      <c r="J17578" s="154">
        <v>363000</v>
      </c>
    </row>
    <row r="17579" spans="1:10" x14ac:dyDescent="0.25">
      <c r="A17579" t="s">
        <v>133</v>
      </c>
      <c r="B17579" t="s">
        <v>128</v>
      </c>
      <c r="C17579">
        <v>2026</v>
      </c>
      <c r="D17579" t="s">
        <v>58</v>
      </c>
      <c r="E17579" t="s">
        <v>1067</v>
      </c>
      <c r="F17579" t="s">
        <v>1076</v>
      </c>
      <c r="G17579" t="s">
        <v>54</v>
      </c>
      <c r="H17579" t="s">
        <v>1314</v>
      </c>
      <c r="I17579" t="s">
        <v>714</v>
      </c>
      <c r="J17579" s="154">
        <v>195758</v>
      </c>
    </row>
    <row r="17580" spans="1:10" x14ac:dyDescent="0.25">
      <c r="A17580" t="s">
        <v>133</v>
      </c>
      <c r="B17580" t="s">
        <v>128</v>
      </c>
      <c r="C17580">
        <v>2026</v>
      </c>
      <c r="D17580" t="s">
        <v>58</v>
      </c>
      <c r="E17580" t="s">
        <v>1067</v>
      </c>
      <c r="F17580" t="s">
        <v>1068</v>
      </c>
      <c r="G17580" t="s">
        <v>54</v>
      </c>
      <c r="H17580" t="s">
        <v>1276</v>
      </c>
      <c r="I17580" t="s">
        <v>395</v>
      </c>
      <c r="J17580" s="154">
        <v>166667</v>
      </c>
    </row>
    <row r="17581" spans="1:10" x14ac:dyDescent="0.25">
      <c r="A17581" t="s">
        <v>133</v>
      </c>
      <c r="B17581" t="s">
        <v>128</v>
      </c>
      <c r="C17581">
        <v>2026</v>
      </c>
      <c r="D17581" t="s">
        <v>58</v>
      </c>
      <c r="E17581" t="s">
        <v>1067</v>
      </c>
      <c r="F17581" t="s">
        <v>1076</v>
      </c>
      <c r="G17581" t="s">
        <v>54</v>
      </c>
      <c r="H17581" t="s">
        <v>1314</v>
      </c>
      <c r="I17581" t="s">
        <v>851</v>
      </c>
      <c r="J17581" s="154">
        <v>333333</v>
      </c>
    </row>
    <row r="17582" spans="1:10" x14ac:dyDescent="0.25">
      <c r="A17582" t="s">
        <v>133</v>
      </c>
      <c r="B17582" t="s">
        <v>128</v>
      </c>
      <c r="C17582">
        <v>2026</v>
      </c>
      <c r="D17582" t="s">
        <v>58</v>
      </c>
      <c r="E17582" t="s">
        <v>1067</v>
      </c>
      <c r="F17582" t="s">
        <v>1076</v>
      </c>
      <c r="G17582" t="s">
        <v>54</v>
      </c>
      <c r="H17582" t="s">
        <v>1314</v>
      </c>
      <c r="I17582" t="s">
        <v>852</v>
      </c>
      <c r="J17582" s="154">
        <v>166667</v>
      </c>
    </row>
    <row r="17583" spans="1:10" x14ac:dyDescent="0.25">
      <c r="A17583" t="s">
        <v>133</v>
      </c>
      <c r="B17583" t="s">
        <v>128</v>
      </c>
      <c r="C17583">
        <v>2026</v>
      </c>
      <c r="D17583" t="s">
        <v>58</v>
      </c>
      <c r="E17583" t="s">
        <v>1067</v>
      </c>
      <c r="F17583" t="s">
        <v>1076</v>
      </c>
      <c r="G17583" t="s">
        <v>54</v>
      </c>
      <c r="H17583" t="s">
        <v>1314</v>
      </c>
      <c r="I17583" t="s">
        <v>1066</v>
      </c>
      <c r="J17583" s="154">
        <v>295758</v>
      </c>
    </row>
    <row r="17584" spans="1:10" x14ac:dyDescent="0.25">
      <c r="A17584" t="s">
        <v>133</v>
      </c>
      <c r="B17584" t="s">
        <v>128</v>
      </c>
      <c r="C17584">
        <v>2026</v>
      </c>
      <c r="D17584" t="s">
        <v>58</v>
      </c>
      <c r="E17584" t="s">
        <v>1067</v>
      </c>
      <c r="F17584" t="s">
        <v>1076</v>
      </c>
      <c r="G17584" t="s">
        <v>54</v>
      </c>
      <c r="H17584" t="s">
        <v>1314</v>
      </c>
      <c r="I17584" t="s">
        <v>591</v>
      </c>
      <c r="J17584" s="154">
        <v>583333</v>
      </c>
    </row>
    <row r="17585" spans="1:10" x14ac:dyDescent="0.25">
      <c r="A17585" t="s">
        <v>133</v>
      </c>
      <c r="B17585" t="s">
        <v>128</v>
      </c>
      <c r="C17585">
        <v>2026</v>
      </c>
      <c r="D17585" t="s">
        <v>58</v>
      </c>
      <c r="E17585" t="s">
        <v>1067</v>
      </c>
      <c r="F17585" t="s">
        <v>1076</v>
      </c>
      <c r="G17585" t="s">
        <v>54</v>
      </c>
      <c r="H17585" t="s">
        <v>1315</v>
      </c>
      <c r="I17585" t="s">
        <v>817</v>
      </c>
      <c r="J17585" s="154">
        <v>65500</v>
      </c>
    </row>
    <row r="17586" spans="1:10" x14ac:dyDescent="0.25">
      <c r="A17586" t="s">
        <v>133</v>
      </c>
      <c r="B17586" t="s">
        <v>128</v>
      </c>
      <c r="C17586">
        <v>2026</v>
      </c>
      <c r="D17586" t="s">
        <v>58</v>
      </c>
      <c r="E17586" t="s">
        <v>1067</v>
      </c>
      <c r="F17586" t="s">
        <v>1076</v>
      </c>
      <c r="G17586" t="s">
        <v>54</v>
      </c>
      <c r="H17586" t="s">
        <v>1315</v>
      </c>
      <c r="I17586" t="s">
        <v>916</v>
      </c>
      <c r="J17586" s="154">
        <v>43560</v>
      </c>
    </row>
    <row r="17587" spans="1:10" x14ac:dyDescent="0.25">
      <c r="A17587" t="s">
        <v>133</v>
      </c>
      <c r="B17587" t="s">
        <v>128</v>
      </c>
      <c r="C17587">
        <v>2026</v>
      </c>
      <c r="D17587" t="s">
        <v>58</v>
      </c>
      <c r="E17587" t="s">
        <v>1067</v>
      </c>
      <c r="F17587" t="s">
        <v>1076</v>
      </c>
      <c r="G17587" t="s">
        <v>54</v>
      </c>
      <c r="H17587" t="s">
        <v>1315</v>
      </c>
      <c r="I17587" t="s">
        <v>714</v>
      </c>
      <c r="J17587" s="154">
        <v>23491</v>
      </c>
    </row>
    <row r="17588" spans="1:10" x14ac:dyDescent="0.25">
      <c r="A17588" t="s">
        <v>133</v>
      </c>
      <c r="B17588" t="s">
        <v>128</v>
      </c>
      <c r="C17588">
        <v>2026</v>
      </c>
      <c r="D17588" t="s">
        <v>58</v>
      </c>
      <c r="E17588" t="s">
        <v>1067</v>
      </c>
      <c r="F17588" t="s">
        <v>1076</v>
      </c>
      <c r="G17588" t="s">
        <v>54</v>
      </c>
      <c r="H17588" t="s">
        <v>1315</v>
      </c>
      <c r="I17588" t="s">
        <v>851</v>
      </c>
      <c r="J17588" s="154">
        <v>40000</v>
      </c>
    </row>
    <row r="17589" spans="1:10" x14ac:dyDescent="0.25">
      <c r="A17589" t="s">
        <v>133</v>
      </c>
      <c r="B17589" t="s">
        <v>128</v>
      </c>
      <c r="C17589">
        <v>2026</v>
      </c>
      <c r="D17589" t="s">
        <v>58</v>
      </c>
      <c r="E17589" t="s">
        <v>1067</v>
      </c>
      <c r="F17589" t="s">
        <v>1076</v>
      </c>
      <c r="G17589" t="s">
        <v>54</v>
      </c>
      <c r="H17589" t="s">
        <v>1315</v>
      </c>
      <c r="I17589" t="s">
        <v>852</v>
      </c>
      <c r="J17589" s="154">
        <v>20000</v>
      </c>
    </row>
    <row r="17590" spans="1:10" x14ac:dyDescent="0.25">
      <c r="A17590" t="s">
        <v>133</v>
      </c>
      <c r="B17590" t="s">
        <v>128</v>
      </c>
      <c r="C17590">
        <v>2026</v>
      </c>
      <c r="D17590" t="s">
        <v>58</v>
      </c>
      <c r="E17590" t="s">
        <v>1067</v>
      </c>
      <c r="F17590" t="s">
        <v>1076</v>
      </c>
      <c r="G17590" t="s">
        <v>54</v>
      </c>
      <c r="H17590" t="s">
        <v>1315</v>
      </c>
      <c r="I17590" t="s">
        <v>1066</v>
      </c>
      <c r="J17590" s="154">
        <v>35491</v>
      </c>
    </row>
    <row r="17591" spans="1:10" x14ac:dyDescent="0.25">
      <c r="A17591" t="s">
        <v>133</v>
      </c>
      <c r="B17591" t="s">
        <v>128</v>
      </c>
      <c r="C17591">
        <v>2026</v>
      </c>
      <c r="D17591" t="s">
        <v>58</v>
      </c>
      <c r="E17591" t="s">
        <v>1067</v>
      </c>
      <c r="F17591" t="s">
        <v>1076</v>
      </c>
      <c r="G17591" t="s">
        <v>54</v>
      </c>
      <c r="H17591" t="s">
        <v>1315</v>
      </c>
      <c r="I17591" t="s">
        <v>591</v>
      </c>
      <c r="J17591" s="154">
        <v>70000</v>
      </c>
    </row>
    <row r="17592" spans="1:10" x14ac:dyDescent="0.25">
      <c r="A17592" t="s">
        <v>133</v>
      </c>
      <c r="B17592" t="s">
        <v>128</v>
      </c>
      <c r="C17592">
        <v>2026</v>
      </c>
      <c r="D17592" t="s">
        <v>58</v>
      </c>
      <c r="E17592" t="s">
        <v>1067</v>
      </c>
      <c r="F17592" t="s">
        <v>1076</v>
      </c>
      <c r="G17592" t="s">
        <v>54</v>
      </c>
      <c r="H17592" t="s">
        <v>1316</v>
      </c>
      <c r="I17592" t="s">
        <v>817</v>
      </c>
      <c r="J17592" s="154">
        <v>545833</v>
      </c>
    </row>
    <row r="17593" spans="1:10" x14ac:dyDescent="0.25">
      <c r="A17593" t="s">
        <v>133</v>
      </c>
      <c r="B17593" t="s">
        <v>128</v>
      </c>
      <c r="C17593">
        <v>2026</v>
      </c>
      <c r="D17593" t="s">
        <v>58</v>
      </c>
      <c r="E17593" t="s">
        <v>1067</v>
      </c>
      <c r="F17593" t="s">
        <v>1076</v>
      </c>
      <c r="G17593" t="s">
        <v>54</v>
      </c>
      <c r="H17593" t="s">
        <v>1316</v>
      </c>
      <c r="I17593" t="s">
        <v>916</v>
      </c>
      <c r="J17593" s="154">
        <v>363000</v>
      </c>
    </row>
    <row r="17594" spans="1:10" x14ac:dyDescent="0.25">
      <c r="A17594" t="s">
        <v>133</v>
      </c>
      <c r="B17594" t="s">
        <v>128</v>
      </c>
      <c r="C17594">
        <v>2026</v>
      </c>
      <c r="D17594" t="s">
        <v>58</v>
      </c>
      <c r="E17594" t="s">
        <v>1067</v>
      </c>
      <c r="F17594" t="s">
        <v>1076</v>
      </c>
      <c r="G17594" t="s">
        <v>54</v>
      </c>
      <c r="H17594" t="s">
        <v>1316</v>
      </c>
      <c r="I17594" t="s">
        <v>714</v>
      </c>
      <c r="J17594" s="154">
        <v>195758</v>
      </c>
    </row>
    <row r="17595" spans="1:10" x14ac:dyDescent="0.25">
      <c r="A17595" t="s">
        <v>133</v>
      </c>
      <c r="B17595" t="s">
        <v>128</v>
      </c>
      <c r="C17595">
        <v>2026</v>
      </c>
      <c r="D17595" t="s">
        <v>58</v>
      </c>
      <c r="E17595" t="s">
        <v>1067</v>
      </c>
      <c r="F17595" t="s">
        <v>1076</v>
      </c>
      <c r="G17595" t="s">
        <v>54</v>
      </c>
      <c r="H17595" t="s">
        <v>1316</v>
      </c>
      <c r="I17595" t="s">
        <v>851</v>
      </c>
      <c r="J17595" s="154">
        <v>333333</v>
      </c>
    </row>
    <row r="17596" spans="1:10" x14ac:dyDescent="0.25">
      <c r="A17596" t="s">
        <v>133</v>
      </c>
      <c r="B17596" t="s">
        <v>128</v>
      </c>
      <c r="C17596">
        <v>2026</v>
      </c>
      <c r="D17596" t="s">
        <v>58</v>
      </c>
      <c r="E17596" t="s">
        <v>1067</v>
      </c>
      <c r="F17596" t="s">
        <v>1076</v>
      </c>
      <c r="G17596" t="s">
        <v>54</v>
      </c>
      <c r="H17596" t="s">
        <v>1316</v>
      </c>
      <c r="I17596" t="s">
        <v>852</v>
      </c>
      <c r="J17596" s="154">
        <v>166667</v>
      </c>
    </row>
    <row r="17597" spans="1:10" x14ac:dyDescent="0.25">
      <c r="A17597" t="s">
        <v>133</v>
      </c>
      <c r="B17597" t="s">
        <v>128</v>
      </c>
      <c r="C17597">
        <v>2026</v>
      </c>
      <c r="D17597" t="s">
        <v>58</v>
      </c>
      <c r="E17597" t="s">
        <v>1067</v>
      </c>
      <c r="F17597" t="s">
        <v>1076</v>
      </c>
      <c r="G17597" t="s">
        <v>54</v>
      </c>
      <c r="H17597" t="s">
        <v>1316</v>
      </c>
      <c r="I17597" t="s">
        <v>1066</v>
      </c>
      <c r="J17597" s="154">
        <v>295758</v>
      </c>
    </row>
    <row r="17598" spans="1:10" x14ac:dyDescent="0.25">
      <c r="A17598" t="s">
        <v>133</v>
      </c>
      <c r="B17598" t="s">
        <v>128</v>
      </c>
      <c r="C17598">
        <v>2026</v>
      </c>
      <c r="D17598" t="s">
        <v>58</v>
      </c>
      <c r="E17598" t="s">
        <v>1067</v>
      </c>
      <c r="F17598" t="s">
        <v>1076</v>
      </c>
      <c r="G17598" t="s">
        <v>54</v>
      </c>
      <c r="H17598" t="s">
        <v>1316</v>
      </c>
      <c r="I17598" t="s">
        <v>591</v>
      </c>
      <c r="J17598" s="154">
        <v>583333</v>
      </c>
    </row>
    <row r="17599" spans="1:10" x14ac:dyDescent="0.25">
      <c r="A17599" t="s">
        <v>133</v>
      </c>
      <c r="B17599" t="s">
        <v>128</v>
      </c>
      <c r="C17599">
        <v>2026</v>
      </c>
      <c r="D17599" t="s">
        <v>58</v>
      </c>
      <c r="E17599" t="s">
        <v>1067</v>
      </c>
      <c r="F17599" t="s">
        <v>1076</v>
      </c>
      <c r="G17599" t="s">
        <v>54</v>
      </c>
      <c r="H17599" t="s">
        <v>1317</v>
      </c>
      <c r="I17599" t="s">
        <v>817</v>
      </c>
      <c r="J17599" s="154">
        <v>272917</v>
      </c>
    </row>
    <row r="17600" spans="1:10" x14ac:dyDescent="0.25">
      <c r="A17600" t="s">
        <v>133</v>
      </c>
      <c r="B17600" t="s">
        <v>128</v>
      </c>
      <c r="C17600">
        <v>2026</v>
      </c>
      <c r="D17600" t="s">
        <v>58</v>
      </c>
      <c r="E17600" t="s">
        <v>1067</v>
      </c>
      <c r="F17600" t="s">
        <v>1076</v>
      </c>
      <c r="G17600" t="s">
        <v>54</v>
      </c>
      <c r="H17600" t="s">
        <v>1317</v>
      </c>
      <c r="I17600" t="s">
        <v>916</v>
      </c>
      <c r="J17600" s="154">
        <v>181500</v>
      </c>
    </row>
    <row r="17601" spans="1:10" x14ac:dyDescent="0.25">
      <c r="A17601" t="s">
        <v>133</v>
      </c>
      <c r="B17601" t="s">
        <v>128</v>
      </c>
      <c r="C17601">
        <v>2026</v>
      </c>
      <c r="D17601" t="s">
        <v>58</v>
      </c>
      <c r="E17601" t="s">
        <v>1067</v>
      </c>
      <c r="F17601" t="s">
        <v>1076</v>
      </c>
      <c r="G17601" t="s">
        <v>54</v>
      </c>
      <c r="H17601" t="s">
        <v>1317</v>
      </c>
      <c r="I17601" t="s">
        <v>714</v>
      </c>
      <c r="J17601" s="154">
        <v>87500</v>
      </c>
    </row>
    <row r="17602" spans="1:10" x14ac:dyDescent="0.25">
      <c r="A17602" t="s">
        <v>133</v>
      </c>
      <c r="B17602" t="s">
        <v>128</v>
      </c>
      <c r="C17602">
        <v>2026</v>
      </c>
      <c r="D17602" t="s">
        <v>58</v>
      </c>
      <c r="E17602" t="s">
        <v>1067</v>
      </c>
      <c r="F17602" t="s">
        <v>1076</v>
      </c>
      <c r="G17602" t="s">
        <v>54</v>
      </c>
      <c r="H17602" t="s">
        <v>1317</v>
      </c>
      <c r="I17602" t="s">
        <v>851</v>
      </c>
      <c r="J17602" s="154">
        <v>166667</v>
      </c>
    </row>
    <row r="17603" spans="1:10" x14ac:dyDescent="0.25">
      <c r="A17603" t="s">
        <v>133</v>
      </c>
      <c r="B17603" t="s">
        <v>128</v>
      </c>
      <c r="C17603">
        <v>2026</v>
      </c>
      <c r="D17603" t="s">
        <v>58</v>
      </c>
      <c r="E17603" t="s">
        <v>1067</v>
      </c>
      <c r="F17603" t="s">
        <v>1076</v>
      </c>
      <c r="G17603" t="s">
        <v>54</v>
      </c>
      <c r="H17603" t="s">
        <v>1317</v>
      </c>
      <c r="I17603" t="s">
        <v>852</v>
      </c>
      <c r="J17603" s="154">
        <v>72954</v>
      </c>
    </row>
    <row r="17604" spans="1:10" x14ac:dyDescent="0.25">
      <c r="A17604" t="s">
        <v>133</v>
      </c>
      <c r="B17604" t="s">
        <v>128</v>
      </c>
      <c r="C17604">
        <v>2026</v>
      </c>
      <c r="D17604" t="s">
        <v>58</v>
      </c>
      <c r="E17604" t="s">
        <v>1067</v>
      </c>
      <c r="F17604" t="s">
        <v>1076</v>
      </c>
      <c r="G17604" t="s">
        <v>54</v>
      </c>
      <c r="H17604" t="s">
        <v>1317</v>
      </c>
      <c r="I17604" t="s">
        <v>1066</v>
      </c>
      <c r="J17604" s="154">
        <v>137500</v>
      </c>
    </row>
    <row r="17605" spans="1:10" x14ac:dyDescent="0.25">
      <c r="A17605" t="s">
        <v>133</v>
      </c>
      <c r="B17605" t="s">
        <v>128</v>
      </c>
      <c r="C17605">
        <v>2026</v>
      </c>
      <c r="D17605" t="s">
        <v>58</v>
      </c>
      <c r="E17605" t="s">
        <v>1067</v>
      </c>
      <c r="F17605" t="s">
        <v>1076</v>
      </c>
      <c r="G17605" t="s">
        <v>54</v>
      </c>
      <c r="H17605" t="s">
        <v>1317</v>
      </c>
      <c r="I17605" t="s">
        <v>591</v>
      </c>
      <c r="J17605" s="154">
        <v>291667</v>
      </c>
    </row>
    <row r="17606" spans="1:10" x14ac:dyDescent="0.25">
      <c r="A17606" t="s">
        <v>133</v>
      </c>
      <c r="B17606" t="s">
        <v>128</v>
      </c>
      <c r="C17606">
        <v>2026</v>
      </c>
      <c r="D17606" t="s">
        <v>58</v>
      </c>
      <c r="E17606" t="s">
        <v>1067</v>
      </c>
      <c r="F17606" t="s">
        <v>1076</v>
      </c>
      <c r="G17606" t="s">
        <v>54</v>
      </c>
      <c r="H17606" t="s">
        <v>1327</v>
      </c>
      <c r="I17606" t="s">
        <v>817</v>
      </c>
      <c r="J17606" s="154">
        <v>200000</v>
      </c>
    </row>
    <row r="17607" spans="1:10" x14ac:dyDescent="0.25">
      <c r="A17607" t="s">
        <v>133</v>
      </c>
      <c r="B17607" t="s">
        <v>128</v>
      </c>
      <c r="C17607">
        <v>2026</v>
      </c>
      <c r="D17607" t="s">
        <v>58</v>
      </c>
      <c r="E17607" t="s">
        <v>1067</v>
      </c>
      <c r="F17607" t="s">
        <v>1076</v>
      </c>
      <c r="G17607" t="s">
        <v>54</v>
      </c>
      <c r="H17607" t="s">
        <v>1327</v>
      </c>
      <c r="I17607" t="s">
        <v>714</v>
      </c>
      <c r="J17607" s="154">
        <v>200000</v>
      </c>
    </row>
    <row r="17608" spans="1:10" x14ac:dyDescent="0.25">
      <c r="A17608" t="s">
        <v>133</v>
      </c>
      <c r="B17608" t="s">
        <v>128</v>
      </c>
      <c r="C17608">
        <v>2026</v>
      </c>
      <c r="D17608" t="s">
        <v>58</v>
      </c>
      <c r="E17608" t="s">
        <v>1067</v>
      </c>
      <c r="F17608" t="s">
        <v>1076</v>
      </c>
      <c r="G17608" t="s">
        <v>54</v>
      </c>
      <c r="H17608" t="s">
        <v>1327</v>
      </c>
      <c r="I17608" t="s">
        <v>1066</v>
      </c>
      <c r="J17608" s="154">
        <v>200000</v>
      </c>
    </row>
    <row r="17609" spans="1:10" x14ac:dyDescent="0.25">
      <c r="A17609" t="s">
        <v>133</v>
      </c>
      <c r="B17609" t="s">
        <v>128</v>
      </c>
      <c r="C17609">
        <v>2026</v>
      </c>
      <c r="D17609" t="s">
        <v>58</v>
      </c>
      <c r="E17609" t="s">
        <v>1067</v>
      </c>
      <c r="F17609" t="s">
        <v>1076</v>
      </c>
      <c r="G17609" t="s">
        <v>54</v>
      </c>
      <c r="H17609" t="s">
        <v>1318</v>
      </c>
      <c r="I17609" t="s">
        <v>559</v>
      </c>
      <c r="J17609" s="154">
        <v>167104</v>
      </c>
    </row>
    <row r="17610" spans="1:10" x14ac:dyDescent="0.25">
      <c r="A17610" t="s">
        <v>133</v>
      </c>
      <c r="B17610" t="s">
        <v>128</v>
      </c>
      <c r="C17610">
        <v>2026</v>
      </c>
      <c r="D17610" t="s">
        <v>58</v>
      </c>
      <c r="E17610" t="s">
        <v>1067</v>
      </c>
      <c r="F17610" t="s">
        <v>1076</v>
      </c>
      <c r="G17610" t="s">
        <v>54</v>
      </c>
      <c r="H17610" t="s">
        <v>1319</v>
      </c>
      <c r="I17610" t="s">
        <v>400</v>
      </c>
      <c r="J17610" s="154">
        <v>786000</v>
      </c>
    </row>
    <row r="17611" spans="1:10" x14ac:dyDescent="0.25">
      <c r="A17611" t="s">
        <v>133</v>
      </c>
      <c r="B17611" t="s">
        <v>128</v>
      </c>
      <c r="C17611">
        <v>2026</v>
      </c>
      <c r="D17611" t="s">
        <v>58</v>
      </c>
      <c r="E17611" t="s">
        <v>1067</v>
      </c>
      <c r="F17611" t="s">
        <v>1076</v>
      </c>
      <c r="G17611" t="s">
        <v>54</v>
      </c>
      <c r="H17611" t="s">
        <v>1319</v>
      </c>
      <c r="I17611" t="s">
        <v>560</v>
      </c>
      <c r="J17611" s="154">
        <v>648000</v>
      </c>
    </row>
    <row r="17612" spans="1:10" x14ac:dyDescent="0.25">
      <c r="A17612" t="s">
        <v>133</v>
      </c>
      <c r="B17612" t="s">
        <v>128</v>
      </c>
      <c r="C17612">
        <v>2026</v>
      </c>
      <c r="D17612" t="s">
        <v>58</v>
      </c>
      <c r="E17612" t="s">
        <v>1067</v>
      </c>
      <c r="F17612" t="s">
        <v>1076</v>
      </c>
      <c r="G17612" t="s">
        <v>54</v>
      </c>
      <c r="H17612" t="s">
        <v>1319</v>
      </c>
      <c r="I17612" t="s">
        <v>398</v>
      </c>
      <c r="J17612" s="154">
        <v>2042684</v>
      </c>
    </row>
    <row r="17613" spans="1:10" x14ac:dyDescent="0.25">
      <c r="A17613" t="s">
        <v>133</v>
      </c>
      <c r="B17613" t="s">
        <v>128</v>
      </c>
      <c r="C17613">
        <v>2026</v>
      </c>
      <c r="D17613" t="s">
        <v>58</v>
      </c>
      <c r="E17613" t="s">
        <v>1067</v>
      </c>
      <c r="F17613" t="s">
        <v>1076</v>
      </c>
      <c r="G17613" t="s">
        <v>54</v>
      </c>
      <c r="H17613" t="s">
        <v>1320</v>
      </c>
      <c r="I17613" t="s">
        <v>1001</v>
      </c>
      <c r="J17613" s="154">
        <v>174300</v>
      </c>
    </row>
    <row r="17614" spans="1:10" x14ac:dyDescent="0.25">
      <c r="A17614" t="s">
        <v>133</v>
      </c>
      <c r="B17614" t="s">
        <v>128</v>
      </c>
      <c r="C17614">
        <v>2026</v>
      </c>
      <c r="D17614" t="s">
        <v>58</v>
      </c>
      <c r="E17614" t="s">
        <v>1067</v>
      </c>
      <c r="F17614" t="s">
        <v>1076</v>
      </c>
      <c r="G17614" t="s">
        <v>54</v>
      </c>
      <c r="H17614" t="s">
        <v>1320</v>
      </c>
      <c r="I17614" t="s">
        <v>399</v>
      </c>
      <c r="J17614" s="154">
        <v>1001800</v>
      </c>
    </row>
    <row r="17615" spans="1:10" s="86" customFormat="1" x14ac:dyDescent="0.25">
      <c r="A17615" s="86" t="s">
        <v>133</v>
      </c>
      <c r="B17615" s="86" t="s">
        <v>128</v>
      </c>
      <c r="C17615" s="86">
        <v>2026</v>
      </c>
      <c r="D17615" s="86" t="s">
        <v>58</v>
      </c>
      <c r="E17615" s="86" t="s">
        <v>1067</v>
      </c>
      <c r="F17615" s="86" t="s">
        <v>1076</v>
      </c>
      <c r="G17615" s="86" t="s">
        <v>1474</v>
      </c>
      <c r="H17615" s="86" t="s">
        <v>1473</v>
      </c>
      <c r="I17615" s="86" t="s">
        <v>1471</v>
      </c>
      <c r="J17615" s="213">
        <v>1308000</v>
      </c>
    </row>
    <row r="17616" spans="1:10" x14ac:dyDescent="0.25">
      <c r="A17616" t="s">
        <v>133</v>
      </c>
      <c r="B17616" t="s">
        <v>128</v>
      </c>
      <c r="C17616">
        <v>2026</v>
      </c>
      <c r="D17616" t="s">
        <v>58</v>
      </c>
      <c r="E17616" t="s">
        <v>1067</v>
      </c>
      <c r="F17616" t="s">
        <v>50</v>
      </c>
      <c r="G17616" t="s">
        <v>56</v>
      </c>
      <c r="H17616" t="s">
        <v>1321</v>
      </c>
      <c r="I17616" t="s">
        <v>853</v>
      </c>
      <c r="J17616" s="154">
        <v>45340</v>
      </c>
    </row>
    <row r="17617" spans="1:10" x14ac:dyDescent="0.25">
      <c r="A17617" t="s">
        <v>133</v>
      </c>
      <c r="B17617" t="s">
        <v>128</v>
      </c>
      <c r="C17617">
        <v>2026</v>
      </c>
      <c r="D17617" t="s">
        <v>58</v>
      </c>
      <c r="E17617" t="s">
        <v>1067</v>
      </c>
      <c r="F17617" t="s">
        <v>50</v>
      </c>
      <c r="G17617" t="s">
        <v>56</v>
      </c>
      <c r="H17617" t="s">
        <v>1321</v>
      </c>
      <c r="I17617" t="s">
        <v>401</v>
      </c>
      <c r="J17617" s="154">
        <v>140124</v>
      </c>
    </row>
    <row r="17618" spans="1:10" x14ac:dyDescent="0.25">
      <c r="A17618" t="s">
        <v>133</v>
      </c>
      <c r="B17618" t="s">
        <v>128</v>
      </c>
      <c r="C17618">
        <v>2026</v>
      </c>
      <c r="D17618" t="s">
        <v>58</v>
      </c>
      <c r="E17618" t="s">
        <v>1067</v>
      </c>
      <c r="F17618" t="s">
        <v>50</v>
      </c>
      <c r="G17618" t="s">
        <v>56</v>
      </c>
      <c r="H17618" t="s">
        <v>1322</v>
      </c>
      <c r="I17618" t="s">
        <v>853</v>
      </c>
      <c r="J17618" s="154">
        <v>84000</v>
      </c>
    </row>
    <row r="17619" spans="1:10" x14ac:dyDescent="0.25">
      <c r="A17619" t="s">
        <v>133</v>
      </c>
      <c r="B17619" t="s">
        <v>128</v>
      </c>
      <c r="C17619">
        <v>2026</v>
      </c>
      <c r="D17619" t="s">
        <v>58</v>
      </c>
      <c r="E17619" t="s">
        <v>1067</v>
      </c>
      <c r="F17619" t="s">
        <v>50</v>
      </c>
      <c r="G17619" t="s">
        <v>56</v>
      </c>
      <c r="H17619" t="s">
        <v>1322</v>
      </c>
      <c r="I17619" t="s">
        <v>401</v>
      </c>
      <c r="J17619" s="154">
        <v>225090</v>
      </c>
    </row>
    <row r="17620" spans="1:10" x14ac:dyDescent="0.25">
      <c r="A17620" t="s">
        <v>133</v>
      </c>
      <c r="B17620" t="s">
        <v>128</v>
      </c>
      <c r="C17620">
        <v>2026</v>
      </c>
      <c r="D17620" t="s">
        <v>58</v>
      </c>
      <c r="E17620" t="s">
        <v>1067</v>
      </c>
      <c r="F17620" t="s">
        <v>50</v>
      </c>
      <c r="G17620" t="s">
        <v>56</v>
      </c>
      <c r="H17620" t="s">
        <v>1322</v>
      </c>
      <c r="I17620" t="s">
        <v>569</v>
      </c>
      <c r="J17620" s="154">
        <v>819110</v>
      </c>
    </row>
    <row r="17621" spans="1:10" x14ac:dyDescent="0.25">
      <c r="A17621" t="s">
        <v>133</v>
      </c>
      <c r="B17621" t="s">
        <v>128</v>
      </c>
      <c r="C17621">
        <v>2026</v>
      </c>
      <c r="D17621" t="s">
        <v>58</v>
      </c>
      <c r="E17621" t="s">
        <v>1067</v>
      </c>
      <c r="F17621" t="s">
        <v>50</v>
      </c>
      <c r="G17621" t="s">
        <v>56</v>
      </c>
      <c r="H17621" t="s">
        <v>265</v>
      </c>
      <c r="I17621" t="s">
        <v>398</v>
      </c>
      <c r="J17621" s="154">
        <v>8300</v>
      </c>
    </row>
    <row r="17622" spans="1:10" x14ac:dyDescent="0.25">
      <c r="A17622" t="s">
        <v>133</v>
      </c>
      <c r="B17622" t="s">
        <v>128</v>
      </c>
      <c r="C17622">
        <v>2026</v>
      </c>
      <c r="D17622" t="s">
        <v>58</v>
      </c>
      <c r="E17622" t="s">
        <v>1067</v>
      </c>
      <c r="F17622" t="s">
        <v>50</v>
      </c>
      <c r="G17622" t="s">
        <v>56</v>
      </c>
      <c r="H17622" t="s">
        <v>193</v>
      </c>
      <c r="I17622" t="s">
        <v>702</v>
      </c>
      <c r="J17622" s="154">
        <v>8958820</v>
      </c>
    </row>
    <row r="17623" spans="1:10" x14ac:dyDescent="0.25">
      <c r="A17623" t="s">
        <v>133</v>
      </c>
      <c r="B17623" t="s">
        <v>128</v>
      </c>
      <c r="C17623">
        <v>2026</v>
      </c>
      <c r="D17623" t="s">
        <v>58</v>
      </c>
      <c r="E17623" t="s">
        <v>1067</v>
      </c>
      <c r="F17623" t="s">
        <v>50</v>
      </c>
      <c r="G17623" t="s">
        <v>101</v>
      </c>
      <c r="H17623" t="s">
        <v>1323</v>
      </c>
      <c r="I17623" t="s">
        <v>853</v>
      </c>
      <c r="J17623" s="154">
        <v>21206</v>
      </c>
    </row>
    <row r="17624" spans="1:10" x14ac:dyDescent="0.25">
      <c r="A17624" t="s">
        <v>133</v>
      </c>
      <c r="B17624" t="s">
        <v>128</v>
      </c>
      <c r="C17624">
        <v>2026</v>
      </c>
      <c r="D17624" t="s">
        <v>58</v>
      </c>
      <c r="E17624" t="s">
        <v>1067</v>
      </c>
      <c r="F17624" t="s">
        <v>50</v>
      </c>
      <c r="G17624" t="s">
        <v>101</v>
      </c>
      <c r="H17624" t="s">
        <v>1323</v>
      </c>
      <c r="I17624" t="s">
        <v>401</v>
      </c>
      <c r="J17624" s="154">
        <v>793125</v>
      </c>
    </row>
    <row r="17625" spans="1:10" x14ac:dyDescent="0.25">
      <c r="A17625" t="s">
        <v>133</v>
      </c>
      <c r="B17625" t="s">
        <v>128</v>
      </c>
      <c r="C17625">
        <v>2026</v>
      </c>
      <c r="D17625" t="s">
        <v>58</v>
      </c>
      <c r="E17625" t="s">
        <v>1067</v>
      </c>
      <c r="F17625" t="s">
        <v>50</v>
      </c>
      <c r="G17625" t="s">
        <v>101</v>
      </c>
      <c r="H17625" t="s">
        <v>1324</v>
      </c>
      <c r="I17625" t="s">
        <v>740</v>
      </c>
      <c r="J17625" s="154">
        <v>21275.03</v>
      </c>
    </row>
    <row r="17626" spans="1:10" x14ac:dyDescent="0.25">
      <c r="A17626" t="s">
        <v>133</v>
      </c>
      <c r="B17626" t="s">
        <v>128</v>
      </c>
      <c r="C17626">
        <v>2026</v>
      </c>
      <c r="D17626" t="s">
        <v>58</v>
      </c>
      <c r="E17626" t="s">
        <v>1067</v>
      </c>
      <c r="F17626" t="s">
        <v>50</v>
      </c>
      <c r="G17626" t="s">
        <v>101</v>
      </c>
      <c r="H17626" t="s">
        <v>1324</v>
      </c>
      <c r="I17626" t="s">
        <v>1465</v>
      </c>
      <c r="J17626" s="154">
        <v>8463.35</v>
      </c>
    </row>
    <row r="17627" spans="1:10" x14ac:dyDescent="0.25">
      <c r="A17627" t="s">
        <v>133</v>
      </c>
      <c r="B17627" t="s">
        <v>128</v>
      </c>
      <c r="C17627">
        <v>2026</v>
      </c>
      <c r="D17627" t="s">
        <v>58</v>
      </c>
      <c r="E17627" t="s">
        <v>1067</v>
      </c>
      <c r="F17627" t="s">
        <v>50</v>
      </c>
      <c r="G17627" t="s">
        <v>101</v>
      </c>
      <c r="H17627" t="s">
        <v>1324</v>
      </c>
      <c r="I17627" t="s">
        <v>1042</v>
      </c>
      <c r="J17627" s="154">
        <v>3999.07</v>
      </c>
    </row>
    <row r="17628" spans="1:10" x14ac:dyDescent="0.25">
      <c r="A17628" t="s">
        <v>133</v>
      </c>
      <c r="B17628" t="s">
        <v>128</v>
      </c>
      <c r="C17628">
        <v>2026</v>
      </c>
      <c r="D17628" t="s">
        <v>58</v>
      </c>
      <c r="E17628" t="s">
        <v>1067</v>
      </c>
      <c r="F17628" t="s">
        <v>50</v>
      </c>
      <c r="G17628" t="s">
        <v>101</v>
      </c>
      <c r="H17628" t="s">
        <v>1324</v>
      </c>
      <c r="I17628" t="s">
        <v>674</v>
      </c>
      <c r="J17628" s="154">
        <v>16852</v>
      </c>
    </row>
    <row r="17629" spans="1:10" x14ac:dyDescent="0.25">
      <c r="A17629" t="s">
        <v>133</v>
      </c>
      <c r="B17629" t="s">
        <v>128</v>
      </c>
      <c r="C17629">
        <v>2026</v>
      </c>
      <c r="D17629" t="s">
        <v>58</v>
      </c>
      <c r="E17629" t="s">
        <v>1067</v>
      </c>
      <c r="F17629" t="s">
        <v>50</v>
      </c>
      <c r="G17629" t="s">
        <v>101</v>
      </c>
      <c r="H17629" t="s">
        <v>1324</v>
      </c>
      <c r="I17629" t="s">
        <v>818</v>
      </c>
      <c r="J17629" s="154">
        <v>175000</v>
      </c>
    </row>
    <row r="17630" spans="1:10" x14ac:dyDescent="0.25">
      <c r="A17630" t="s">
        <v>133</v>
      </c>
      <c r="B17630" t="s">
        <v>128</v>
      </c>
      <c r="C17630">
        <v>2026</v>
      </c>
      <c r="D17630" t="s">
        <v>58</v>
      </c>
      <c r="E17630" t="s">
        <v>1067</v>
      </c>
      <c r="F17630" t="s">
        <v>50</v>
      </c>
      <c r="G17630" t="s">
        <v>101</v>
      </c>
      <c r="H17630" t="s">
        <v>1324</v>
      </c>
      <c r="I17630" t="s">
        <v>661</v>
      </c>
      <c r="J17630" s="154">
        <v>57881</v>
      </c>
    </row>
    <row r="17631" spans="1:10" x14ac:dyDescent="0.25">
      <c r="A17631" t="s">
        <v>133</v>
      </c>
      <c r="B17631" t="s">
        <v>128</v>
      </c>
      <c r="C17631">
        <v>2026</v>
      </c>
      <c r="D17631" t="s">
        <v>58</v>
      </c>
      <c r="E17631" t="s">
        <v>1067</v>
      </c>
      <c r="F17631" t="s">
        <v>50</v>
      </c>
      <c r="G17631" t="s">
        <v>101</v>
      </c>
      <c r="H17631" t="s">
        <v>1324</v>
      </c>
      <c r="I17631" t="s">
        <v>808</v>
      </c>
      <c r="J17631" s="154">
        <v>13223</v>
      </c>
    </row>
    <row r="17632" spans="1:10" x14ac:dyDescent="0.25">
      <c r="A17632" t="s">
        <v>133</v>
      </c>
      <c r="B17632" t="s">
        <v>128</v>
      </c>
      <c r="C17632">
        <v>2026</v>
      </c>
      <c r="D17632" t="s">
        <v>58</v>
      </c>
      <c r="E17632" t="s">
        <v>1067</v>
      </c>
      <c r="F17632" t="s">
        <v>50</v>
      </c>
      <c r="G17632" t="s">
        <v>49</v>
      </c>
      <c r="H17632" t="s">
        <v>1325</v>
      </c>
      <c r="I17632" t="s">
        <v>853</v>
      </c>
      <c r="J17632" s="154">
        <v>0.43</v>
      </c>
    </row>
    <row r="17633" spans="1:10" x14ac:dyDescent="0.25">
      <c r="A17633" t="s">
        <v>133</v>
      </c>
      <c r="B17633" t="s">
        <v>128</v>
      </c>
      <c r="C17633">
        <v>2026</v>
      </c>
      <c r="D17633" t="s">
        <v>58</v>
      </c>
      <c r="E17633" t="s">
        <v>1067</v>
      </c>
      <c r="F17633" t="s">
        <v>50</v>
      </c>
      <c r="G17633" t="s">
        <v>49</v>
      </c>
      <c r="H17633" t="s">
        <v>1325</v>
      </c>
      <c r="I17633" t="s">
        <v>403</v>
      </c>
      <c r="J17633" s="154">
        <v>424</v>
      </c>
    </row>
    <row r="17634" spans="1:10" x14ac:dyDescent="0.25">
      <c r="A17634" t="s">
        <v>133</v>
      </c>
      <c r="B17634" t="s">
        <v>128</v>
      </c>
      <c r="C17634">
        <v>2026</v>
      </c>
      <c r="D17634" t="s">
        <v>58</v>
      </c>
      <c r="E17634" t="s">
        <v>1077</v>
      </c>
      <c r="F17634" t="s">
        <v>1329</v>
      </c>
      <c r="G17634" t="s">
        <v>1078</v>
      </c>
      <c r="H17634" t="s">
        <v>194</v>
      </c>
      <c r="I17634" t="s">
        <v>1470</v>
      </c>
      <c r="J17634" s="154">
        <v>66500</v>
      </c>
    </row>
    <row r="17635" spans="1:10" x14ac:dyDescent="0.25">
      <c r="A17635" t="s">
        <v>133</v>
      </c>
      <c r="B17635" t="s">
        <v>128</v>
      </c>
      <c r="C17635">
        <v>2026</v>
      </c>
      <c r="D17635" t="s">
        <v>58</v>
      </c>
      <c r="E17635" t="s">
        <v>1077</v>
      </c>
      <c r="F17635" t="s">
        <v>1329</v>
      </c>
      <c r="G17635" t="s">
        <v>1078</v>
      </c>
      <c r="H17635" t="s">
        <v>209</v>
      </c>
      <c r="I17635" t="s">
        <v>671</v>
      </c>
      <c r="J17635" s="154">
        <v>1182600</v>
      </c>
    </row>
    <row r="17636" spans="1:10" x14ac:dyDescent="0.25">
      <c r="A17636" t="s">
        <v>133</v>
      </c>
      <c r="B17636" t="s">
        <v>128</v>
      </c>
      <c r="C17636">
        <v>2026</v>
      </c>
      <c r="D17636" t="s">
        <v>58</v>
      </c>
      <c r="E17636" t="s">
        <v>1077</v>
      </c>
      <c r="F17636" t="s">
        <v>1330</v>
      </c>
      <c r="G17636" t="s">
        <v>1078</v>
      </c>
      <c r="H17636" t="s">
        <v>1080</v>
      </c>
      <c r="I17636" t="s">
        <v>414</v>
      </c>
      <c r="J17636" s="154">
        <v>489000</v>
      </c>
    </row>
    <row r="17637" spans="1:10" x14ac:dyDescent="0.25">
      <c r="A17637" t="s">
        <v>133</v>
      </c>
      <c r="B17637" t="s">
        <v>128</v>
      </c>
      <c r="C17637">
        <v>2026</v>
      </c>
      <c r="D17637" t="s">
        <v>58</v>
      </c>
      <c r="E17637" t="s">
        <v>1077</v>
      </c>
      <c r="F17637" t="s">
        <v>1330</v>
      </c>
      <c r="G17637" t="s">
        <v>1078</v>
      </c>
      <c r="H17637" t="s">
        <v>1080</v>
      </c>
      <c r="I17637" t="s">
        <v>413</v>
      </c>
      <c r="J17637" s="154">
        <v>2348710</v>
      </c>
    </row>
    <row r="17638" spans="1:10" x14ac:dyDescent="0.25">
      <c r="A17638" t="s">
        <v>133</v>
      </c>
      <c r="B17638" t="s">
        <v>128</v>
      </c>
      <c r="C17638">
        <v>2026</v>
      </c>
      <c r="D17638" t="s">
        <v>58</v>
      </c>
      <c r="E17638" t="s">
        <v>1077</v>
      </c>
      <c r="F17638" t="s">
        <v>1331</v>
      </c>
      <c r="G17638" t="s">
        <v>1078</v>
      </c>
      <c r="H17638" t="s">
        <v>1081</v>
      </c>
      <c r="I17638" t="s">
        <v>414</v>
      </c>
      <c r="J17638" s="154">
        <v>1150000</v>
      </c>
    </row>
    <row r="17639" spans="1:10" x14ac:dyDescent="0.25">
      <c r="A17639" t="s">
        <v>133</v>
      </c>
      <c r="B17639" t="s">
        <v>128</v>
      </c>
      <c r="C17639">
        <v>2026</v>
      </c>
      <c r="D17639" t="s">
        <v>58</v>
      </c>
      <c r="E17639" t="s">
        <v>1077</v>
      </c>
      <c r="F17639" t="s">
        <v>1331</v>
      </c>
      <c r="G17639" t="s">
        <v>1078</v>
      </c>
      <c r="H17639" t="s">
        <v>1081</v>
      </c>
      <c r="I17639" t="s">
        <v>505</v>
      </c>
      <c r="J17639" s="154">
        <v>1538079</v>
      </c>
    </row>
    <row r="17640" spans="1:10" x14ac:dyDescent="0.25">
      <c r="A17640" t="s">
        <v>133</v>
      </c>
      <c r="B17640" t="s">
        <v>128</v>
      </c>
      <c r="C17640">
        <v>2026</v>
      </c>
      <c r="D17640" t="s">
        <v>58</v>
      </c>
      <c r="E17640" t="s">
        <v>1077</v>
      </c>
      <c r="F17640" t="s">
        <v>1332</v>
      </c>
      <c r="G17640" t="s">
        <v>1078</v>
      </c>
      <c r="H17640" t="s">
        <v>1082</v>
      </c>
      <c r="I17640" t="s">
        <v>505</v>
      </c>
      <c r="J17640" s="154">
        <v>2000885</v>
      </c>
    </row>
    <row r="17641" spans="1:10" x14ac:dyDescent="0.25">
      <c r="A17641" t="s">
        <v>134</v>
      </c>
      <c r="B17641" t="s">
        <v>128</v>
      </c>
      <c r="C17641">
        <v>2026</v>
      </c>
      <c r="D17641" t="s">
        <v>121</v>
      </c>
      <c r="E17641" t="s">
        <v>285</v>
      </c>
      <c r="F17641" t="s">
        <v>1083</v>
      </c>
      <c r="G17641" t="s">
        <v>301</v>
      </c>
      <c r="H17641" t="s">
        <v>1084</v>
      </c>
      <c r="I17641" t="s">
        <v>1086</v>
      </c>
      <c r="J17641" s="178">
        <v>3644026.91</v>
      </c>
    </row>
    <row r="17642" spans="1:10" x14ac:dyDescent="0.25">
      <c r="A17642" t="s">
        <v>134</v>
      </c>
      <c r="B17642" t="s">
        <v>128</v>
      </c>
      <c r="C17642">
        <v>2026</v>
      </c>
      <c r="D17642" t="s">
        <v>121</v>
      </c>
      <c r="E17642" t="s">
        <v>285</v>
      </c>
      <c r="F17642" t="s">
        <v>1083</v>
      </c>
      <c r="G17642" t="s">
        <v>301</v>
      </c>
      <c r="H17642" t="s">
        <v>1084</v>
      </c>
      <c r="I17642" t="s">
        <v>696</v>
      </c>
      <c r="J17642" s="178">
        <v>22044504.210000001</v>
      </c>
    </row>
    <row r="17643" spans="1:10" x14ac:dyDescent="0.25">
      <c r="A17643" t="s">
        <v>134</v>
      </c>
      <c r="B17643" t="s">
        <v>128</v>
      </c>
      <c r="C17643">
        <v>2026</v>
      </c>
      <c r="D17643" t="s">
        <v>121</v>
      </c>
      <c r="E17643" t="s">
        <v>285</v>
      </c>
      <c r="F17643" t="s">
        <v>1083</v>
      </c>
      <c r="G17643" t="s">
        <v>301</v>
      </c>
      <c r="H17643" t="s">
        <v>1084</v>
      </c>
      <c r="I17643" t="s">
        <v>843</v>
      </c>
      <c r="J17643" s="178">
        <v>2142352.9</v>
      </c>
    </row>
    <row r="17644" spans="1:10" x14ac:dyDescent="0.25">
      <c r="A17644" t="s">
        <v>134</v>
      </c>
      <c r="B17644" t="s">
        <v>128</v>
      </c>
      <c r="C17644">
        <v>2026</v>
      </c>
      <c r="D17644" t="s">
        <v>121</v>
      </c>
      <c r="E17644" t="s">
        <v>285</v>
      </c>
      <c r="F17644" t="s">
        <v>1083</v>
      </c>
      <c r="G17644" t="s">
        <v>301</v>
      </c>
      <c r="H17644" t="s">
        <v>1084</v>
      </c>
      <c r="I17644" t="s">
        <v>848</v>
      </c>
      <c r="J17644" s="178">
        <v>95691952.939999998</v>
      </c>
    </row>
    <row r="17645" spans="1:10" x14ac:dyDescent="0.25">
      <c r="A17645" t="s">
        <v>134</v>
      </c>
      <c r="B17645" t="s">
        <v>128</v>
      </c>
      <c r="C17645">
        <v>2026</v>
      </c>
      <c r="D17645" t="s">
        <v>121</v>
      </c>
      <c r="E17645" t="s">
        <v>285</v>
      </c>
      <c r="F17645" t="s">
        <v>1083</v>
      </c>
      <c r="G17645" t="s">
        <v>301</v>
      </c>
      <c r="H17645" t="s">
        <v>1084</v>
      </c>
      <c r="I17645" t="s">
        <v>1088</v>
      </c>
      <c r="J17645" s="178">
        <v>3121411.77</v>
      </c>
    </row>
    <row r="17646" spans="1:10" x14ac:dyDescent="0.25">
      <c r="A17646" t="s">
        <v>134</v>
      </c>
      <c r="B17646" t="s">
        <v>128</v>
      </c>
      <c r="C17646">
        <v>2026</v>
      </c>
      <c r="D17646" t="s">
        <v>121</v>
      </c>
      <c r="E17646" t="s">
        <v>285</v>
      </c>
      <c r="F17646" t="s">
        <v>1083</v>
      </c>
      <c r="G17646" t="s">
        <v>301</v>
      </c>
      <c r="H17646" t="s">
        <v>1084</v>
      </c>
      <c r="I17646" t="s">
        <v>702</v>
      </c>
      <c r="J17646" s="178">
        <v>174780393.28</v>
      </c>
    </row>
    <row r="17647" spans="1:10" x14ac:dyDescent="0.25">
      <c r="A17647" t="s">
        <v>134</v>
      </c>
      <c r="B17647" t="s">
        <v>128</v>
      </c>
      <c r="C17647">
        <v>2026</v>
      </c>
      <c r="D17647" t="s">
        <v>121</v>
      </c>
      <c r="E17647" t="s">
        <v>285</v>
      </c>
      <c r="F17647" t="s">
        <v>1083</v>
      </c>
      <c r="G17647" t="s">
        <v>301</v>
      </c>
      <c r="H17647" t="s">
        <v>1084</v>
      </c>
      <c r="I17647" t="s">
        <v>686</v>
      </c>
      <c r="J17647" s="178">
        <v>16533736.140000001</v>
      </c>
    </row>
    <row r="17648" spans="1:10" x14ac:dyDescent="0.25">
      <c r="A17648" t="s">
        <v>134</v>
      </c>
      <c r="B17648" t="s">
        <v>128</v>
      </c>
      <c r="C17648">
        <v>2026</v>
      </c>
      <c r="D17648" t="s">
        <v>121</v>
      </c>
      <c r="E17648" t="s">
        <v>285</v>
      </c>
      <c r="F17648" t="s">
        <v>1083</v>
      </c>
      <c r="G17648" t="s">
        <v>301</v>
      </c>
      <c r="H17648" t="s">
        <v>1084</v>
      </c>
      <c r="I17648" t="s">
        <v>1475</v>
      </c>
      <c r="J17648" s="178">
        <v>757202.53</v>
      </c>
    </row>
    <row r="17649" spans="1:10" x14ac:dyDescent="0.25">
      <c r="A17649" t="s">
        <v>134</v>
      </c>
      <c r="B17649" t="s">
        <v>128</v>
      </c>
      <c r="C17649">
        <v>2026</v>
      </c>
      <c r="D17649" t="s">
        <v>121</v>
      </c>
      <c r="E17649" t="s">
        <v>285</v>
      </c>
      <c r="F17649" t="s">
        <v>1083</v>
      </c>
      <c r="G17649" t="s">
        <v>301</v>
      </c>
      <c r="H17649" t="s">
        <v>1084</v>
      </c>
      <c r="I17649" t="s">
        <v>506</v>
      </c>
      <c r="J17649" s="178">
        <v>892417.21</v>
      </c>
    </row>
    <row r="17650" spans="1:10" x14ac:dyDescent="0.25">
      <c r="A17650" t="s">
        <v>134</v>
      </c>
      <c r="B17650" t="s">
        <v>128</v>
      </c>
      <c r="C17650">
        <v>2026</v>
      </c>
      <c r="D17650" t="s">
        <v>121</v>
      </c>
      <c r="E17650" t="s">
        <v>285</v>
      </c>
      <c r="F17650" t="s">
        <v>1083</v>
      </c>
      <c r="G17650" t="s">
        <v>301</v>
      </c>
      <c r="H17650" t="s">
        <v>1084</v>
      </c>
      <c r="I17650" t="s">
        <v>1090</v>
      </c>
      <c r="J17650" s="178">
        <v>1636098.26</v>
      </c>
    </row>
    <row r="17651" spans="1:10" x14ac:dyDescent="0.25">
      <c r="A17651" t="s">
        <v>134</v>
      </c>
      <c r="B17651" t="s">
        <v>128</v>
      </c>
      <c r="C17651">
        <v>2026</v>
      </c>
      <c r="D17651" t="s">
        <v>121</v>
      </c>
      <c r="E17651" t="s">
        <v>285</v>
      </c>
      <c r="F17651" t="s">
        <v>1083</v>
      </c>
      <c r="G17651" t="s">
        <v>301</v>
      </c>
      <c r="H17651" t="s">
        <v>1084</v>
      </c>
      <c r="I17651" t="s">
        <v>393</v>
      </c>
      <c r="J17651" s="178">
        <v>1203411.1299999999</v>
      </c>
    </row>
    <row r="17652" spans="1:10" x14ac:dyDescent="0.25">
      <c r="A17652" t="s">
        <v>134</v>
      </c>
      <c r="B17652" t="s">
        <v>128</v>
      </c>
      <c r="C17652">
        <v>2026</v>
      </c>
      <c r="D17652" t="s">
        <v>121</v>
      </c>
      <c r="E17652" t="s">
        <v>285</v>
      </c>
      <c r="F17652" t="s">
        <v>1083</v>
      </c>
      <c r="G17652" t="s">
        <v>301</v>
      </c>
      <c r="H17652" t="s">
        <v>1084</v>
      </c>
      <c r="I17652" t="s">
        <v>436</v>
      </c>
      <c r="J17652" s="178">
        <v>892417.21</v>
      </c>
    </row>
    <row r="17653" spans="1:10" x14ac:dyDescent="0.25">
      <c r="A17653" t="s">
        <v>134</v>
      </c>
      <c r="B17653" t="s">
        <v>128</v>
      </c>
      <c r="C17653">
        <v>2026</v>
      </c>
      <c r="D17653" t="s">
        <v>121</v>
      </c>
      <c r="E17653" t="s">
        <v>285</v>
      </c>
      <c r="F17653" t="s">
        <v>1083</v>
      </c>
      <c r="G17653" t="s">
        <v>301</v>
      </c>
      <c r="H17653" t="s">
        <v>1084</v>
      </c>
      <c r="I17653" t="s">
        <v>450</v>
      </c>
      <c r="J17653" s="178">
        <v>7490896.1399999997</v>
      </c>
    </row>
    <row r="17654" spans="1:10" x14ac:dyDescent="0.25">
      <c r="A17654" t="s">
        <v>134</v>
      </c>
      <c r="B17654" t="s">
        <v>128</v>
      </c>
      <c r="C17654">
        <v>2026</v>
      </c>
      <c r="D17654" t="s">
        <v>121</v>
      </c>
      <c r="E17654" t="s">
        <v>285</v>
      </c>
      <c r="F17654" t="s">
        <v>1083</v>
      </c>
      <c r="G17654" t="s">
        <v>301</v>
      </c>
      <c r="H17654" t="s">
        <v>1084</v>
      </c>
      <c r="I17654" t="s">
        <v>1091</v>
      </c>
      <c r="J17654" s="178">
        <v>3321267.48</v>
      </c>
    </row>
    <row r="17655" spans="1:10" x14ac:dyDescent="0.25">
      <c r="A17655" t="s">
        <v>134</v>
      </c>
      <c r="B17655" t="s">
        <v>128</v>
      </c>
      <c r="C17655">
        <v>2026</v>
      </c>
      <c r="D17655" t="s">
        <v>121</v>
      </c>
      <c r="E17655" t="s">
        <v>285</v>
      </c>
      <c r="F17655" t="s">
        <v>1083</v>
      </c>
      <c r="G17655" t="s">
        <v>301</v>
      </c>
      <c r="H17655" t="s">
        <v>1084</v>
      </c>
      <c r="I17655" t="s">
        <v>1476</v>
      </c>
      <c r="J17655" s="178">
        <v>1203411.1299999999</v>
      </c>
    </row>
    <row r="17656" spans="1:10" x14ac:dyDescent="0.25">
      <c r="A17656" t="s">
        <v>134</v>
      </c>
      <c r="B17656" t="s">
        <v>128</v>
      </c>
      <c r="C17656">
        <v>2026</v>
      </c>
      <c r="D17656" t="s">
        <v>121</v>
      </c>
      <c r="E17656" t="s">
        <v>285</v>
      </c>
      <c r="F17656" t="s">
        <v>1083</v>
      </c>
      <c r="G17656" t="s">
        <v>301</v>
      </c>
      <c r="H17656" t="s">
        <v>1084</v>
      </c>
      <c r="I17656" t="s">
        <v>504</v>
      </c>
      <c r="J17656" s="178">
        <v>17481110.920000002</v>
      </c>
    </row>
    <row r="17657" spans="1:10" x14ac:dyDescent="0.25">
      <c r="A17657" t="s">
        <v>134</v>
      </c>
      <c r="B17657" t="s">
        <v>128</v>
      </c>
      <c r="C17657">
        <v>2026</v>
      </c>
      <c r="D17657" t="s">
        <v>121</v>
      </c>
      <c r="E17657" t="s">
        <v>285</v>
      </c>
      <c r="F17657" t="s">
        <v>1083</v>
      </c>
      <c r="G17657" t="s">
        <v>301</v>
      </c>
      <c r="H17657" t="s">
        <v>1084</v>
      </c>
      <c r="I17657" t="s">
        <v>1477</v>
      </c>
      <c r="J17657" s="178">
        <v>111260.5</v>
      </c>
    </row>
    <row r="17658" spans="1:10" x14ac:dyDescent="0.25">
      <c r="A17658" t="s">
        <v>134</v>
      </c>
      <c r="B17658" t="s">
        <v>128</v>
      </c>
      <c r="C17658">
        <v>2026</v>
      </c>
      <c r="D17658" t="s">
        <v>121</v>
      </c>
      <c r="E17658" t="s">
        <v>285</v>
      </c>
      <c r="F17658" t="s">
        <v>1083</v>
      </c>
      <c r="G17658" t="s">
        <v>301</v>
      </c>
      <c r="H17658" t="s">
        <v>1084</v>
      </c>
      <c r="I17658" t="s">
        <v>1478</v>
      </c>
      <c r="J17658" s="178">
        <v>55630.25</v>
      </c>
    </row>
    <row r="17659" spans="1:10" x14ac:dyDescent="0.25">
      <c r="A17659" t="s">
        <v>134</v>
      </c>
      <c r="B17659" t="s">
        <v>128</v>
      </c>
      <c r="C17659">
        <v>2026</v>
      </c>
      <c r="D17659" t="s">
        <v>121</v>
      </c>
      <c r="E17659" t="s">
        <v>285</v>
      </c>
      <c r="F17659" t="s">
        <v>1083</v>
      </c>
      <c r="G17659" t="s">
        <v>301</v>
      </c>
      <c r="H17659" t="s">
        <v>1084</v>
      </c>
      <c r="I17659" t="s">
        <v>1479</v>
      </c>
      <c r="J17659" s="178">
        <v>75966.39</v>
      </c>
    </row>
    <row r="17660" spans="1:10" x14ac:dyDescent="0.25">
      <c r="A17660" t="s">
        <v>134</v>
      </c>
      <c r="B17660" t="s">
        <v>128</v>
      </c>
      <c r="C17660">
        <v>2026</v>
      </c>
      <c r="D17660" t="s">
        <v>121</v>
      </c>
      <c r="E17660" t="s">
        <v>285</v>
      </c>
      <c r="F17660" t="s">
        <v>1083</v>
      </c>
      <c r="G17660" t="s">
        <v>301</v>
      </c>
      <c r="H17660" t="s">
        <v>1084</v>
      </c>
      <c r="I17660" t="s">
        <v>1480</v>
      </c>
      <c r="J17660" s="178">
        <v>38823.53</v>
      </c>
    </row>
    <row r="17661" spans="1:10" x14ac:dyDescent="0.25">
      <c r="A17661" t="s">
        <v>134</v>
      </c>
      <c r="B17661" t="s">
        <v>128</v>
      </c>
      <c r="C17661">
        <v>2026</v>
      </c>
      <c r="D17661" t="s">
        <v>121</v>
      </c>
      <c r="E17661" t="s">
        <v>285</v>
      </c>
      <c r="F17661" t="s">
        <v>1083</v>
      </c>
      <c r="G17661" t="s">
        <v>301</v>
      </c>
      <c r="H17661" t="s">
        <v>1084</v>
      </c>
      <c r="I17661" t="s">
        <v>1481</v>
      </c>
      <c r="J17661" s="178">
        <v>100672.27</v>
      </c>
    </row>
    <row r="17662" spans="1:10" x14ac:dyDescent="0.25">
      <c r="A17662" t="s">
        <v>134</v>
      </c>
      <c r="B17662" t="s">
        <v>128</v>
      </c>
      <c r="C17662">
        <v>2026</v>
      </c>
      <c r="D17662" t="s">
        <v>121</v>
      </c>
      <c r="E17662" t="s">
        <v>285</v>
      </c>
      <c r="F17662" t="s">
        <v>1083</v>
      </c>
      <c r="G17662" t="s">
        <v>301</v>
      </c>
      <c r="H17662" t="s">
        <v>1084</v>
      </c>
      <c r="I17662" t="s">
        <v>1482</v>
      </c>
      <c r="J17662" s="178">
        <v>55630.25</v>
      </c>
    </row>
    <row r="17663" spans="1:10" x14ac:dyDescent="0.25">
      <c r="A17663" t="s">
        <v>134</v>
      </c>
      <c r="B17663" t="s">
        <v>128</v>
      </c>
      <c r="C17663">
        <v>2026</v>
      </c>
      <c r="D17663" t="s">
        <v>121</v>
      </c>
      <c r="E17663" t="s">
        <v>285</v>
      </c>
      <c r="F17663" t="s">
        <v>1083</v>
      </c>
      <c r="G17663" t="s">
        <v>301</v>
      </c>
      <c r="H17663" t="s">
        <v>1084</v>
      </c>
      <c r="I17663" t="s">
        <v>1483</v>
      </c>
      <c r="J17663" s="178">
        <v>55630.25</v>
      </c>
    </row>
    <row r="17664" spans="1:10" x14ac:dyDescent="0.25">
      <c r="A17664" t="s">
        <v>134</v>
      </c>
      <c r="B17664" t="s">
        <v>128</v>
      </c>
      <c r="C17664">
        <v>2026</v>
      </c>
      <c r="D17664" t="s">
        <v>121</v>
      </c>
      <c r="E17664" t="s">
        <v>285</v>
      </c>
      <c r="F17664" t="s">
        <v>1083</v>
      </c>
      <c r="G17664" t="s">
        <v>301</v>
      </c>
      <c r="H17664" t="s">
        <v>1084</v>
      </c>
      <c r="I17664" t="s">
        <v>1484</v>
      </c>
      <c r="J17664" s="178">
        <v>117563.03</v>
      </c>
    </row>
    <row r="17665" spans="1:10" x14ac:dyDescent="0.25">
      <c r="A17665" t="s">
        <v>134</v>
      </c>
      <c r="B17665" t="s">
        <v>128</v>
      </c>
      <c r="C17665">
        <v>2026</v>
      </c>
      <c r="D17665" t="s">
        <v>121</v>
      </c>
      <c r="E17665" t="s">
        <v>285</v>
      </c>
      <c r="F17665" t="s">
        <v>1083</v>
      </c>
      <c r="G17665" t="s">
        <v>301</v>
      </c>
      <c r="H17665" t="s">
        <v>1084</v>
      </c>
      <c r="I17665" t="s">
        <v>1485</v>
      </c>
      <c r="J17665" s="178">
        <v>96806.720000000001</v>
      </c>
    </row>
    <row r="17666" spans="1:10" x14ac:dyDescent="0.25">
      <c r="A17666" t="s">
        <v>134</v>
      </c>
      <c r="B17666" t="s">
        <v>128</v>
      </c>
      <c r="C17666">
        <v>2026</v>
      </c>
      <c r="D17666" t="s">
        <v>121</v>
      </c>
      <c r="E17666" t="s">
        <v>285</v>
      </c>
      <c r="F17666" t="s">
        <v>1083</v>
      </c>
      <c r="G17666" t="s">
        <v>301</v>
      </c>
      <c r="H17666" t="s">
        <v>1084</v>
      </c>
      <c r="I17666" t="s">
        <v>1486</v>
      </c>
      <c r="J17666" s="178">
        <v>93613.440000000002</v>
      </c>
    </row>
    <row r="17667" spans="1:10" x14ac:dyDescent="0.25">
      <c r="A17667" t="s">
        <v>134</v>
      </c>
      <c r="B17667" t="s">
        <v>128</v>
      </c>
      <c r="C17667">
        <v>2026</v>
      </c>
      <c r="D17667" t="s">
        <v>121</v>
      </c>
      <c r="E17667" t="s">
        <v>285</v>
      </c>
      <c r="F17667" t="s">
        <v>1083</v>
      </c>
      <c r="G17667" t="s">
        <v>301</v>
      </c>
      <c r="H17667" t="s">
        <v>1084</v>
      </c>
      <c r="I17667" t="s">
        <v>1487</v>
      </c>
      <c r="J17667" s="178">
        <v>55630.25</v>
      </c>
    </row>
    <row r="17668" spans="1:10" x14ac:dyDescent="0.25">
      <c r="A17668" t="s">
        <v>134</v>
      </c>
      <c r="B17668" t="s">
        <v>128</v>
      </c>
      <c r="C17668">
        <v>2026</v>
      </c>
      <c r="D17668" t="s">
        <v>121</v>
      </c>
      <c r="E17668" t="s">
        <v>285</v>
      </c>
      <c r="F17668" t="s">
        <v>1083</v>
      </c>
      <c r="G17668" t="s">
        <v>301</v>
      </c>
      <c r="H17668" t="s">
        <v>1084</v>
      </c>
      <c r="I17668" t="s">
        <v>1108</v>
      </c>
      <c r="J17668" s="178">
        <v>88319.32</v>
      </c>
    </row>
    <row r="17669" spans="1:10" x14ac:dyDescent="0.25">
      <c r="A17669" t="s">
        <v>134</v>
      </c>
      <c r="B17669" t="s">
        <v>128</v>
      </c>
      <c r="C17669">
        <v>2026</v>
      </c>
      <c r="D17669" t="s">
        <v>121</v>
      </c>
      <c r="E17669" t="s">
        <v>285</v>
      </c>
      <c r="F17669" t="s">
        <v>1083</v>
      </c>
      <c r="G17669" t="s">
        <v>301</v>
      </c>
      <c r="H17669" t="s">
        <v>1084</v>
      </c>
      <c r="I17669" t="s">
        <v>1114</v>
      </c>
      <c r="J17669" s="178">
        <v>55630.25</v>
      </c>
    </row>
    <row r="17670" spans="1:10" x14ac:dyDescent="0.25">
      <c r="A17670" t="s">
        <v>134</v>
      </c>
      <c r="B17670" t="s">
        <v>128</v>
      </c>
      <c r="C17670">
        <v>2026</v>
      </c>
      <c r="D17670" t="s">
        <v>121</v>
      </c>
      <c r="E17670" t="s">
        <v>285</v>
      </c>
      <c r="F17670" t="s">
        <v>1083</v>
      </c>
      <c r="G17670" t="s">
        <v>301</v>
      </c>
      <c r="H17670" t="s">
        <v>1084</v>
      </c>
      <c r="I17670" t="s">
        <v>1116</v>
      </c>
      <c r="J17670" s="178">
        <v>116470.59</v>
      </c>
    </row>
    <row r="17671" spans="1:10" x14ac:dyDescent="0.25">
      <c r="A17671" t="s">
        <v>134</v>
      </c>
      <c r="B17671" t="s">
        <v>128</v>
      </c>
      <c r="C17671">
        <v>2026</v>
      </c>
      <c r="D17671" t="s">
        <v>121</v>
      </c>
      <c r="E17671" t="s">
        <v>285</v>
      </c>
      <c r="F17671" t="s">
        <v>1083</v>
      </c>
      <c r="G17671" t="s">
        <v>301</v>
      </c>
      <c r="H17671" t="s">
        <v>1084</v>
      </c>
      <c r="I17671" t="s">
        <v>1488</v>
      </c>
      <c r="J17671" s="178">
        <v>55630.25</v>
      </c>
    </row>
    <row r="17672" spans="1:10" x14ac:dyDescent="0.25">
      <c r="A17672" t="s">
        <v>134</v>
      </c>
      <c r="B17672" t="s">
        <v>128</v>
      </c>
      <c r="C17672">
        <v>2026</v>
      </c>
      <c r="D17672" t="s">
        <v>121</v>
      </c>
      <c r="E17672" t="s">
        <v>285</v>
      </c>
      <c r="F17672" t="s">
        <v>1083</v>
      </c>
      <c r="G17672" t="s">
        <v>301</v>
      </c>
      <c r="H17672" t="s">
        <v>1084</v>
      </c>
      <c r="I17672" t="s">
        <v>1489</v>
      </c>
      <c r="J17672" s="178">
        <v>55630.25</v>
      </c>
    </row>
    <row r="17673" spans="1:10" x14ac:dyDescent="0.25">
      <c r="A17673" t="s">
        <v>134</v>
      </c>
      <c r="B17673" t="s">
        <v>128</v>
      </c>
      <c r="C17673">
        <v>2026</v>
      </c>
      <c r="D17673" t="s">
        <v>121</v>
      </c>
      <c r="E17673" t="s">
        <v>285</v>
      </c>
      <c r="F17673" t="s">
        <v>1083</v>
      </c>
      <c r="G17673" t="s">
        <v>301</v>
      </c>
      <c r="H17673" t="s">
        <v>1084</v>
      </c>
      <c r="I17673" t="s">
        <v>1490</v>
      </c>
      <c r="J17673" s="178">
        <v>38823.53</v>
      </c>
    </row>
    <row r="17674" spans="1:10" x14ac:dyDescent="0.25">
      <c r="A17674" t="s">
        <v>134</v>
      </c>
      <c r="B17674" t="s">
        <v>128</v>
      </c>
      <c r="C17674">
        <v>2026</v>
      </c>
      <c r="D17674" t="s">
        <v>121</v>
      </c>
      <c r="E17674" t="s">
        <v>285</v>
      </c>
      <c r="F17674" t="s">
        <v>1083</v>
      </c>
      <c r="G17674" t="s">
        <v>301</v>
      </c>
      <c r="H17674" t="s">
        <v>1084</v>
      </c>
      <c r="I17674" t="s">
        <v>1491</v>
      </c>
      <c r="J17674" s="178">
        <v>38823.53</v>
      </c>
    </row>
    <row r="17675" spans="1:10" x14ac:dyDescent="0.25">
      <c r="A17675" t="s">
        <v>134</v>
      </c>
      <c r="B17675" t="s">
        <v>128</v>
      </c>
      <c r="C17675">
        <v>2026</v>
      </c>
      <c r="D17675" t="s">
        <v>121</v>
      </c>
      <c r="E17675" t="s">
        <v>285</v>
      </c>
      <c r="F17675" t="s">
        <v>1083</v>
      </c>
      <c r="G17675" t="s">
        <v>301</v>
      </c>
      <c r="H17675" t="s">
        <v>1084</v>
      </c>
      <c r="I17675" t="s">
        <v>1492</v>
      </c>
      <c r="J17675" s="178">
        <v>144789.91</v>
      </c>
    </row>
    <row r="17676" spans="1:10" x14ac:dyDescent="0.25">
      <c r="A17676" t="s">
        <v>134</v>
      </c>
      <c r="B17676" t="s">
        <v>128</v>
      </c>
      <c r="C17676">
        <v>2026</v>
      </c>
      <c r="D17676" t="s">
        <v>121</v>
      </c>
      <c r="E17676" t="s">
        <v>285</v>
      </c>
      <c r="F17676" t="s">
        <v>1083</v>
      </c>
      <c r="G17676" t="s">
        <v>301</v>
      </c>
      <c r="H17676" t="s">
        <v>1084</v>
      </c>
      <c r="I17676" t="s">
        <v>1493</v>
      </c>
      <c r="J17676" s="178">
        <v>55630.25</v>
      </c>
    </row>
    <row r="17677" spans="1:10" x14ac:dyDescent="0.25">
      <c r="A17677" t="s">
        <v>134</v>
      </c>
      <c r="B17677" t="s">
        <v>128</v>
      </c>
      <c r="C17677">
        <v>2026</v>
      </c>
      <c r="D17677" t="s">
        <v>121</v>
      </c>
      <c r="E17677" t="s">
        <v>285</v>
      </c>
      <c r="F17677" t="s">
        <v>1083</v>
      </c>
      <c r="G17677" t="s">
        <v>301</v>
      </c>
      <c r="H17677" t="s">
        <v>1084</v>
      </c>
      <c r="I17677" t="s">
        <v>1494</v>
      </c>
      <c r="J17677" s="178">
        <v>209915.97</v>
      </c>
    </row>
    <row r="17678" spans="1:10" x14ac:dyDescent="0.25">
      <c r="A17678" t="s">
        <v>134</v>
      </c>
      <c r="B17678" t="s">
        <v>128</v>
      </c>
      <c r="C17678">
        <v>2026</v>
      </c>
      <c r="D17678" t="s">
        <v>121</v>
      </c>
      <c r="E17678" t="s">
        <v>285</v>
      </c>
      <c r="F17678" t="s">
        <v>1083</v>
      </c>
      <c r="G17678" t="s">
        <v>301</v>
      </c>
      <c r="H17678" t="s">
        <v>1084</v>
      </c>
      <c r="I17678" t="s">
        <v>1495</v>
      </c>
      <c r="J17678" s="178">
        <v>94453.78</v>
      </c>
    </row>
    <row r="17679" spans="1:10" x14ac:dyDescent="0.25">
      <c r="A17679" t="s">
        <v>134</v>
      </c>
      <c r="B17679" t="s">
        <v>128</v>
      </c>
      <c r="C17679">
        <v>2026</v>
      </c>
      <c r="D17679" t="s">
        <v>121</v>
      </c>
      <c r="E17679" t="s">
        <v>285</v>
      </c>
      <c r="F17679" t="s">
        <v>1083</v>
      </c>
      <c r="G17679" t="s">
        <v>301</v>
      </c>
      <c r="H17679" t="s">
        <v>1084</v>
      </c>
      <c r="I17679" t="s">
        <v>1496</v>
      </c>
      <c r="J17679" s="178">
        <v>194369.75</v>
      </c>
    </row>
    <row r="17680" spans="1:10" x14ac:dyDescent="0.25">
      <c r="A17680" t="s">
        <v>134</v>
      </c>
      <c r="B17680" t="s">
        <v>128</v>
      </c>
      <c r="C17680">
        <v>2026</v>
      </c>
      <c r="D17680" t="s">
        <v>121</v>
      </c>
      <c r="E17680" t="s">
        <v>285</v>
      </c>
      <c r="F17680" t="s">
        <v>1083</v>
      </c>
      <c r="G17680" t="s">
        <v>301</v>
      </c>
      <c r="H17680" t="s">
        <v>1084</v>
      </c>
      <c r="I17680" t="s">
        <v>1497</v>
      </c>
      <c r="J17680" s="178">
        <v>55630.25</v>
      </c>
    </row>
    <row r="17681" spans="1:10" x14ac:dyDescent="0.25">
      <c r="A17681" t="s">
        <v>134</v>
      </c>
      <c r="B17681" t="s">
        <v>128</v>
      </c>
      <c r="C17681">
        <v>2026</v>
      </c>
      <c r="D17681" t="s">
        <v>121</v>
      </c>
      <c r="E17681" t="s">
        <v>285</v>
      </c>
      <c r="F17681" t="s">
        <v>1083</v>
      </c>
      <c r="G17681" t="s">
        <v>301</v>
      </c>
      <c r="H17681" t="s">
        <v>1084</v>
      </c>
      <c r="I17681" t="s">
        <v>1498</v>
      </c>
      <c r="J17681" s="178">
        <v>175630.25</v>
      </c>
    </row>
    <row r="17682" spans="1:10" x14ac:dyDescent="0.25">
      <c r="A17682" t="s">
        <v>134</v>
      </c>
      <c r="B17682" t="s">
        <v>128</v>
      </c>
      <c r="C17682">
        <v>2026</v>
      </c>
      <c r="D17682" t="s">
        <v>121</v>
      </c>
      <c r="E17682" t="s">
        <v>285</v>
      </c>
      <c r="F17682" t="s">
        <v>1083</v>
      </c>
      <c r="G17682" t="s">
        <v>301</v>
      </c>
      <c r="H17682" t="s">
        <v>1084</v>
      </c>
      <c r="I17682" t="s">
        <v>1499</v>
      </c>
      <c r="J17682" s="178">
        <v>55630.25</v>
      </c>
    </row>
    <row r="17683" spans="1:10" x14ac:dyDescent="0.25">
      <c r="A17683" t="s">
        <v>134</v>
      </c>
      <c r="B17683" t="s">
        <v>128</v>
      </c>
      <c r="C17683">
        <v>2026</v>
      </c>
      <c r="D17683" t="s">
        <v>121</v>
      </c>
      <c r="E17683" t="s">
        <v>285</v>
      </c>
      <c r="F17683" t="s">
        <v>1083</v>
      </c>
      <c r="G17683" t="s">
        <v>301</v>
      </c>
      <c r="H17683" t="s">
        <v>1084</v>
      </c>
      <c r="I17683" t="s">
        <v>1377</v>
      </c>
      <c r="J17683" s="178">
        <v>204873.94</v>
      </c>
    </row>
    <row r="17684" spans="1:10" x14ac:dyDescent="0.25">
      <c r="A17684" t="s">
        <v>134</v>
      </c>
      <c r="B17684" t="s">
        <v>128</v>
      </c>
      <c r="C17684">
        <v>2026</v>
      </c>
      <c r="D17684" t="s">
        <v>121</v>
      </c>
      <c r="E17684" t="s">
        <v>285</v>
      </c>
      <c r="F17684" t="s">
        <v>1083</v>
      </c>
      <c r="G17684" t="s">
        <v>301</v>
      </c>
      <c r="H17684" t="s">
        <v>1084</v>
      </c>
      <c r="I17684" t="s">
        <v>1144</v>
      </c>
      <c r="J17684" s="178">
        <v>82352.94</v>
      </c>
    </row>
    <row r="17685" spans="1:10" x14ac:dyDescent="0.25">
      <c r="A17685" t="s">
        <v>134</v>
      </c>
      <c r="B17685" t="s">
        <v>128</v>
      </c>
      <c r="C17685">
        <v>2026</v>
      </c>
      <c r="D17685" t="s">
        <v>121</v>
      </c>
      <c r="E17685" t="s">
        <v>285</v>
      </c>
      <c r="F17685" t="s">
        <v>1083</v>
      </c>
      <c r="G17685" t="s">
        <v>301</v>
      </c>
      <c r="H17685" t="s">
        <v>1084</v>
      </c>
      <c r="I17685" t="s">
        <v>1500</v>
      </c>
      <c r="J17685" s="178">
        <v>137983.19</v>
      </c>
    </row>
    <row r="17686" spans="1:10" x14ac:dyDescent="0.25">
      <c r="A17686" t="s">
        <v>134</v>
      </c>
      <c r="B17686" t="s">
        <v>128</v>
      </c>
      <c r="C17686">
        <v>2026</v>
      </c>
      <c r="D17686" t="s">
        <v>121</v>
      </c>
      <c r="E17686" t="s">
        <v>285</v>
      </c>
      <c r="F17686" t="s">
        <v>1083</v>
      </c>
      <c r="G17686" t="s">
        <v>301</v>
      </c>
      <c r="H17686" t="s">
        <v>1084</v>
      </c>
      <c r="I17686" t="s">
        <v>1501</v>
      </c>
      <c r="J17686" s="178">
        <v>37983.19</v>
      </c>
    </row>
    <row r="17687" spans="1:10" x14ac:dyDescent="0.25">
      <c r="A17687" t="s">
        <v>134</v>
      </c>
      <c r="B17687" t="s">
        <v>128</v>
      </c>
      <c r="C17687">
        <v>2026</v>
      </c>
      <c r="D17687" t="s">
        <v>121</v>
      </c>
      <c r="E17687" t="s">
        <v>285</v>
      </c>
      <c r="F17687" t="s">
        <v>1083</v>
      </c>
      <c r="G17687" t="s">
        <v>301</v>
      </c>
      <c r="H17687" t="s">
        <v>1084</v>
      </c>
      <c r="I17687" t="s">
        <v>1502</v>
      </c>
      <c r="J17687" s="178">
        <v>55630.25</v>
      </c>
    </row>
    <row r="17688" spans="1:10" x14ac:dyDescent="0.25">
      <c r="A17688" t="s">
        <v>134</v>
      </c>
      <c r="B17688" t="s">
        <v>128</v>
      </c>
      <c r="C17688">
        <v>2026</v>
      </c>
      <c r="D17688" t="s">
        <v>121</v>
      </c>
      <c r="E17688" t="s">
        <v>285</v>
      </c>
      <c r="F17688" t="s">
        <v>1083</v>
      </c>
      <c r="G17688" t="s">
        <v>301</v>
      </c>
      <c r="H17688" t="s">
        <v>1084</v>
      </c>
      <c r="I17688" t="s">
        <v>1503</v>
      </c>
      <c r="J17688" s="178">
        <v>33529.410000000003</v>
      </c>
    </row>
    <row r="17689" spans="1:10" x14ac:dyDescent="0.25">
      <c r="A17689" t="s">
        <v>134</v>
      </c>
      <c r="B17689" t="s">
        <v>128</v>
      </c>
      <c r="C17689">
        <v>2026</v>
      </c>
      <c r="D17689" t="s">
        <v>121</v>
      </c>
      <c r="E17689" t="s">
        <v>285</v>
      </c>
      <c r="F17689" t="s">
        <v>1083</v>
      </c>
      <c r="G17689" t="s">
        <v>301</v>
      </c>
      <c r="H17689" t="s">
        <v>1084</v>
      </c>
      <c r="I17689" t="s">
        <v>1504</v>
      </c>
      <c r="J17689" s="178">
        <v>139495.79999999999</v>
      </c>
    </row>
    <row r="17690" spans="1:10" x14ac:dyDescent="0.25">
      <c r="A17690" t="s">
        <v>134</v>
      </c>
      <c r="B17690" t="s">
        <v>128</v>
      </c>
      <c r="C17690">
        <v>2026</v>
      </c>
      <c r="D17690" t="s">
        <v>121</v>
      </c>
      <c r="E17690" t="s">
        <v>285</v>
      </c>
      <c r="F17690" t="s">
        <v>1083</v>
      </c>
      <c r="G17690" t="s">
        <v>301</v>
      </c>
      <c r="H17690" t="s">
        <v>1084</v>
      </c>
      <c r="I17690" t="s">
        <v>1505</v>
      </c>
      <c r="J17690" s="178">
        <v>96806.720000000001</v>
      </c>
    </row>
    <row r="17691" spans="1:10" x14ac:dyDescent="0.25">
      <c r="A17691" t="s">
        <v>134</v>
      </c>
      <c r="B17691" t="s">
        <v>128</v>
      </c>
      <c r="C17691">
        <v>2026</v>
      </c>
      <c r="D17691" t="s">
        <v>121</v>
      </c>
      <c r="E17691" t="s">
        <v>285</v>
      </c>
      <c r="F17691" t="s">
        <v>1083</v>
      </c>
      <c r="G17691" t="s">
        <v>301</v>
      </c>
      <c r="H17691" t="s">
        <v>1084</v>
      </c>
      <c r="I17691" t="s">
        <v>1157</v>
      </c>
      <c r="J17691" s="178">
        <v>55630.25</v>
      </c>
    </row>
    <row r="17692" spans="1:10" x14ac:dyDescent="0.25">
      <c r="A17692" t="s">
        <v>134</v>
      </c>
      <c r="B17692" t="s">
        <v>128</v>
      </c>
      <c r="C17692">
        <v>2026</v>
      </c>
      <c r="D17692" t="s">
        <v>121</v>
      </c>
      <c r="E17692" t="s">
        <v>285</v>
      </c>
      <c r="F17692" t="s">
        <v>1083</v>
      </c>
      <c r="G17692" t="s">
        <v>301</v>
      </c>
      <c r="H17692" t="s">
        <v>1084</v>
      </c>
      <c r="I17692" t="s">
        <v>1506</v>
      </c>
      <c r="J17692" s="178">
        <v>109663.87</v>
      </c>
    </row>
    <row r="17693" spans="1:10" x14ac:dyDescent="0.25">
      <c r="A17693" t="s">
        <v>134</v>
      </c>
      <c r="B17693" t="s">
        <v>128</v>
      </c>
      <c r="C17693">
        <v>2026</v>
      </c>
      <c r="D17693" t="s">
        <v>121</v>
      </c>
      <c r="E17693" t="s">
        <v>285</v>
      </c>
      <c r="F17693" t="s">
        <v>1083</v>
      </c>
      <c r="G17693" t="s">
        <v>301</v>
      </c>
      <c r="H17693" t="s">
        <v>1084</v>
      </c>
      <c r="I17693" t="s">
        <v>1395</v>
      </c>
      <c r="J17693" s="178">
        <v>82352.94</v>
      </c>
    </row>
    <row r="17694" spans="1:10" x14ac:dyDescent="0.25">
      <c r="A17694" t="s">
        <v>134</v>
      </c>
      <c r="B17694" t="s">
        <v>128</v>
      </c>
      <c r="C17694">
        <v>2026</v>
      </c>
      <c r="D17694" t="s">
        <v>121</v>
      </c>
      <c r="E17694" t="s">
        <v>285</v>
      </c>
      <c r="F17694" t="s">
        <v>1083</v>
      </c>
      <c r="G17694" t="s">
        <v>301</v>
      </c>
      <c r="H17694" t="s">
        <v>1084</v>
      </c>
      <c r="I17694" t="s">
        <v>1507</v>
      </c>
      <c r="J17694" s="178">
        <v>125966.39</v>
      </c>
    </row>
    <row r="17695" spans="1:10" x14ac:dyDescent="0.25">
      <c r="A17695" t="s">
        <v>134</v>
      </c>
      <c r="B17695" t="s">
        <v>128</v>
      </c>
      <c r="C17695">
        <v>2026</v>
      </c>
      <c r="D17695" t="s">
        <v>121</v>
      </c>
      <c r="E17695" t="s">
        <v>285</v>
      </c>
      <c r="F17695" t="s">
        <v>1083</v>
      </c>
      <c r="G17695" t="s">
        <v>301</v>
      </c>
      <c r="H17695" t="s">
        <v>1084</v>
      </c>
      <c r="I17695" t="s">
        <v>1508</v>
      </c>
      <c r="J17695" s="178">
        <v>125966.39</v>
      </c>
    </row>
    <row r="17696" spans="1:10" x14ac:dyDescent="0.25">
      <c r="A17696" t="s">
        <v>134</v>
      </c>
      <c r="B17696" t="s">
        <v>128</v>
      </c>
      <c r="C17696">
        <v>2026</v>
      </c>
      <c r="D17696" t="s">
        <v>121</v>
      </c>
      <c r="E17696" t="s">
        <v>285</v>
      </c>
      <c r="F17696" t="s">
        <v>1083</v>
      </c>
      <c r="G17696" t="s">
        <v>301</v>
      </c>
      <c r="H17696" t="s">
        <v>1084</v>
      </c>
      <c r="I17696" t="s">
        <v>1509</v>
      </c>
      <c r="J17696" s="178">
        <v>117563.03</v>
      </c>
    </row>
    <row r="17697" spans="1:10" x14ac:dyDescent="0.25">
      <c r="A17697" t="s">
        <v>134</v>
      </c>
      <c r="B17697" t="s">
        <v>128</v>
      </c>
      <c r="C17697">
        <v>2026</v>
      </c>
      <c r="D17697" t="s">
        <v>121</v>
      </c>
      <c r="E17697" t="s">
        <v>285</v>
      </c>
      <c r="F17697" t="s">
        <v>1083</v>
      </c>
      <c r="G17697" t="s">
        <v>301</v>
      </c>
      <c r="H17697" t="s">
        <v>1084</v>
      </c>
      <c r="I17697" t="s">
        <v>1165</v>
      </c>
      <c r="J17697" s="178">
        <v>117563.03</v>
      </c>
    </row>
    <row r="17698" spans="1:10" x14ac:dyDescent="0.25">
      <c r="A17698" t="s">
        <v>134</v>
      </c>
      <c r="B17698" t="s">
        <v>128</v>
      </c>
      <c r="C17698">
        <v>2026</v>
      </c>
      <c r="D17698" t="s">
        <v>121</v>
      </c>
      <c r="E17698" t="s">
        <v>285</v>
      </c>
      <c r="F17698" t="s">
        <v>1083</v>
      </c>
      <c r="G17698" t="s">
        <v>301</v>
      </c>
      <c r="H17698" t="s">
        <v>1084</v>
      </c>
      <c r="I17698" t="s">
        <v>1510</v>
      </c>
      <c r="J17698" s="178">
        <v>167899.16</v>
      </c>
    </row>
    <row r="17699" spans="1:10" x14ac:dyDescent="0.25">
      <c r="A17699" t="s">
        <v>134</v>
      </c>
      <c r="B17699" t="s">
        <v>128</v>
      </c>
      <c r="C17699">
        <v>2026</v>
      </c>
      <c r="D17699" t="s">
        <v>121</v>
      </c>
      <c r="E17699" t="s">
        <v>285</v>
      </c>
      <c r="F17699" t="s">
        <v>1083</v>
      </c>
      <c r="G17699" t="s">
        <v>301</v>
      </c>
      <c r="H17699" t="s">
        <v>1084</v>
      </c>
      <c r="I17699" t="s">
        <v>1511</v>
      </c>
      <c r="J17699" s="178">
        <v>37983.19</v>
      </c>
    </row>
    <row r="17700" spans="1:10" x14ac:dyDescent="0.25">
      <c r="A17700" t="s">
        <v>134</v>
      </c>
      <c r="B17700" t="s">
        <v>128</v>
      </c>
      <c r="C17700">
        <v>2026</v>
      </c>
      <c r="D17700" t="s">
        <v>121</v>
      </c>
      <c r="E17700" t="s">
        <v>285</v>
      </c>
      <c r="F17700" t="s">
        <v>1083</v>
      </c>
      <c r="G17700" t="s">
        <v>301</v>
      </c>
      <c r="H17700" t="s">
        <v>1084</v>
      </c>
      <c r="I17700" t="s">
        <v>1512</v>
      </c>
      <c r="J17700" s="178">
        <v>166890.76</v>
      </c>
    </row>
    <row r="17701" spans="1:10" x14ac:dyDescent="0.25">
      <c r="A17701" t="s">
        <v>134</v>
      </c>
      <c r="B17701" t="s">
        <v>128</v>
      </c>
      <c r="C17701">
        <v>2026</v>
      </c>
      <c r="D17701" t="s">
        <v>121</v>
      </c>
      <c r="E17701" t="s">
        <v>285</v>
      </c>
      <c r="F17701" t="s">
        <v>1083</v>
      </c>
      <c r="G17701" t="s">
        <v>301</v>
      </c>
      <c r="H17701" t="s">
        <v>1084</v>
      </c>
      <c r="I17701" t="s">
        <v>1513</v>
      </c>
      <c r="J17701" s="178">
        <v>333781.52</v>
      </c>
    </row>
    <row r="17702" spans="1:10" x14ac:dyDescent="0.25">
      <c r="A17702" t="s">
        <v>134</v>
      </c>
      <c r="B17702" t="s">
        <v>128</v>
      </c>
      <c r="C17702">
        <v>2026</v>
      </c>
      <c r="D17702" t="s">
        <v>121</v>
      </c>
      <c r="E17702" t="s">
        <v>285</v>
      </c>
      <c r="F17702" t="s">
        <v>1083</v>
      </c>
      <c r="G17702" t="s">
        <v>301</v>
      </c>
      <c r="H17702" t="s">
        <v>1084</v>
      </c>
      <c r="I17702" t="s">
        <v>1514</v>
      </c>
      <c r="J17702" s="178">
        <v>41176.47</v>
      </c>
    </row>
    <row r="17703" spans="1:10" x14ac:dyDescent="0.25">
      <c r="A17703" t="s">
        <v>134</v>
      </c>
      <c r="B17703" t="s">
        <v>128</v>
      </c>
      <c r="C17703">
        <v>2026</v>
      </c>
      <c r="D17703" t="s">
        <v>121</v>
      </c>
      <c r="E17703" t="s">
        <v>285</v>
      </c>
      <c r="F17703" t="s">
        <v>1083</v>
      </c>
      <c r="G17703" t="s">
        <v>301</v>
      </c>
      <c r="H17703" t="s">
        <v>1084</v>
      </c>
      <c r="I17703" t="s">
        <v>1515</v>
      </c>
      <c r="J17703" s="178">
        <v>77647.06</v>
      </c>
    </row>
    <row r="17704" spans="1:10" x14ac:dyDescent="0.25">
      <c r="A17704" t="s">
        <v>134</v>
      </c>
      <c r="B17704" t="s">
        <v>128</v>
      </c>
      <c r="C17704">
        <v>2026</v>
      </c>
      <c r="D17704" t="s">
        <v>121</v>
      </c>
      <c r="E17704" t="s">
        <v>285</v>
      </c>
      <c r="F17704" t="s">
        <v>1083</v>
      </c>
      <c r="G17704" t="s">
        <v>301</v>
      </c>
      <c r="H17704" t="s">
        <v>1084</v>
      </c>
      <c r="I17704" t="s">
        <v>1399</v>
      </c>
      <c r="J17704" s="178">
        <v>117563.03</v>
      </c>
    </row>
    <row r="17705" spans="1:10" x14ac:dyDescent="0.25">
      <c r="A17705" t="s">
        <v>134</v>
      </c>
      <c r="B17705" t="s">
        <v>128</v>
      </c>
      <c r="C17705">
        <v>2026</v>
      </c>
      <c r="D17705" t="s">
        <v>121</v>
      </c>
      <c r="E17705" t="s">
        <v>285</v>
      </c>
      <c r="F17705" t="s">
        <v>1083</v>
      </c>
      <c r="G17705" t="s">
        <v>301</v>
      </c>
      <c r="H17705" t="s">
        <v>1084</v>
      </c>
      <c r="I17705" t="s">
        <v>1516</v>
      </c>
      <c r="J17705" s="178">
        <v>30924.37</v>
      </c>
    </row>
    <row r="17706" spans="1:10" x14ac:dyDescent="0.25">
      <c r="A17706" t="s">
        <v>134</v>
      </c>
      <c r="B17706" t="s">
        <v>128</v>
      </c>
      <c r="C17706">
        <v>2026</v>
      </c>
      <c r="D17706" t="s">
        <v>121</v>
      </c>
      <c r="E17706" t="s">
        <v>285</v>
      </c>
      <c r="F17706" t="s">
        <v>1083</v>
      </c>
      <c r="G17706" t="s">
        <v>301</v>
      </c>
      <c r="H17706" t="s">
        <v>1084</v>
      </c>
      <c r="I17706" t="s">
        <v>1171</v>
      </c>
      <c r="J17706" s="178">
        <v>125966.39</v>
      </c>
    </row>
    <row r="17707" spans="1:10" x14ac:dyDescent="0.25">
      <c r="A17707" t="s">
        <v>134</v>
      </c>
      <c r="B17707" t="s">
        <v>128</v>
      </c>
      <c r="C17707">
        <v>2026</v>
      </c>
      <c r="D17707" t="s">
        <v>121</v>
      </c>
      <c r="E17707" t="s">
        <v>285</v>
      </c>
      <c r="F17707" t="s">
        <v>1083</v>
      </c>
      <c r="G17707" t="s">
        <v>301</v>
      </c>
      <c r="H17707" t="s">
        <v>1084</v>
      </c>
      <c r="I17707" t="s">
        <v>1176</v>
      </c>
      <c r="J17707" s="178">
        <v>117983.19</v>
      </c>
    </row>
    <row r="17708" spans="1:10" x14ac:dyDescent="0.25">
      <c r="A17708" t="s">
        <v>134</v>
      </c>
      <c r="B17708" t="s">
        <v>128</v>
      </c>
      <c r="C17708">
        <v>2026</v>
      </c>
      <c r="D17708" t="s">
        <v>121</v>
      </c>
      <c r="E17708" t="s">
        <v>285</v>
      </c>
      <c r="F17708" t="s">
        <v>1083</v>
      </c>
      <c r="G17708" t="s">
        <v>301</v>
      </c>
      <c r="H17708" t="s">
        <v>1084</v>
      </c>
      <c r="I17708" t="s">
        <v>1517</v>
      </c>
      <c r="J17708" s="178">
        <v>117563.03</v>
      </c>
    </row>
    <row r="17709" spans="1:10" x14ac:dyDescent="0.25">
      <c r="A17709" t="s">
        <v>134</v>
      </c>
      <c r="B17709" t="s">
        <v>128</v>
      </c>
      <c r="C17709">
        <v>2026</v>
      </c>
      <c r="D17709" t="s">
        <v>121</v>
      </c>
      <c r="E17709" t="s">
        <v>285</v>
      </c>
      <c r="F17709" t="s">
        <v>1083</v>
      </c>
      <c r="G17709" t="s">
        <v>301</v>
      </c>
      <c r="H17709" t="s">
        <v>1084</v>
      </c>
      <c r="I17709" t="s">
        <v>1518</v>
      </c>
      <c r="J17709" s="178">
        <v>117563.03</v>
      </c>
    </row>
    <row r="17710" spans="1:10" x14ac:dyDescent="0.25">
      <c r="A17710" t="s">
        <v>134</v>
      </c>
      <c r="B17710" t="s">
        <v>128</v>
      </c>
      <c r="C17710">
        <v>2026</v>
      </c>
      <c r="D17710" t="s">
        <v>121</v>
      </c>
      <c r="E17710" t="s">
        <v>285</v>
      </c>
      <c r="F17710" t="s">
        <v>1083</v>
      </c>
      <c r="G17710" t="s">
        <v>301</v>
      </c>
      <c r="H17710" t="s">
        <v>1084</v>
      </c>
      <c r="I17710" t="s">
        <v>1519</v>
      </c>
      <c r="J17710" s="178">
        <v>55630.25</v>
      </c>
    </row>
    <row r="17711" spans="1:10" x14ac:dyDescent="0.25">
      <c r="A17711" t="s">
        <v>134</v>
      </c>
      <c r="B17711" t="s">
        <v>128</v>
      </c>
      <c r="C17711">
        <v>2026</v>
      </c>
      <c r="D17711" t="s">
        <v>121</v>
      </c>
      <c r="E17711" t="s">
        <v>285</v>
      </c>
      <c r="F17711" t="s">
        <v>1083</v>
      </c>
      <c r="G17711" t="s">
        <v>301</v>
      </c>
      <c r="H17711" t="s">
        <v>1084</v>
      </c>
      <c r="I17711" t="s">
        <v>1520</v>
      </c>
      <c r="J17711" s="178">
        <v>125966.39</v>
      </c>
    </row>
    <row r="17712" spans="1:10" x14ac:dyDescent="0.25">
      <c r="A17712" t="s">
        <v>134</v>
      </c>
      <c r="B17712" t="s">
        <v>128</v>
      </c>
      <c r="C17712">
        <v>2026</v>
      </c>
      <c r="D17712" t="s">
        <v>121</v>
      </c>
      <c r="E17712" t="s">
        <v>285</v>
      </c>
      <c r="F17712" t="s">
        <v>1083</v>
      </c>
      <c r="G17712" t="s">
        <v>301</v>
      </c>
      <c r="H17712" t="s">
        <v>1084</v>
      </c>
      <c r="I17712" t="s">
        <v>1193</v>
      </c>
      <c r="J17712" s="178">
        <v>55630.25</v>
      </c>
    </row>
    <row r="17713" spans="1:10" x14ac:dyDescent="0.25">
      <c r="A17713" t="s">
        <v>134</v>
      </c>
      <c r="B17713" t="s">
        <v>128</v>
      </c>
      <c r="C17713">
        <v>2026</v>
      </c>
      <c r="D17713" t="s">
        <v>121</v>
      </c>
      <c r="E17713" t="s">
        <v>285</v>
      </c>
      <c r="F17713" t="s">
        <v>1083</v>
      </c>
      <c r="G17713" t="s">
        <v>301</v>
      </c>
      <c r="H17713" t="s">
        <v>1084</v>
      </c>
      <c r="I17713" t="s">
        <v>1521</v>
      </c>
      <c r="J17713" s="178">
        <v>117563.03</v>
      </c>
    </row>
    <row r="17714" spans="1:10" x14ac:dyDescent="0.25">
      <c r="A17714" t="s">
        <v>134</v>
      </c>
      <c r="B17714" t="s">
        <v>128</v>
      </c>
      <c r="C17714">
        <v>2026</v>
      </c>
      <c r="D17714" t="s">
        <v>121</v>
      </c>
      <c r="E17714" t="s">
        <v>285</v>
      </c>
      <c r="F17714" t="s">
        <v>1083</v>
      </c>
      <c r="G17714" t="s">
        <v>301</v>
      </c>
      <c r="H17714" t="s">
        <v>1084</v>
      </c>
      <c r="I17714" t="s">
        <v>1522</v>
      </c>
      <c r="J17714" s="178">
        <v>117563.03</v>
      </c>
    </row>
    <row r="17715" spans="1:10" x14ac:dyDescent="0.25">
      <c r="A17715" t="s">
        <v>134</v>
      </c>
      <c r="B17715" t="s">
        <v>128</v>
      </c>
      <c r="C17715">
        <v>2026</v>
      </c>
      <c r="D17715" t="s">
        <v>121</v>
      </c>
      <c r="E17715" t="s">
        <v>285</v>
      </c>
      <c r="F17715" t="s">
        <v>1083</v>
      </c>
      <c r="G17715" t="s">
        <v>301</v>
      </c>
      <c r="H17715" t="s">
        <v>1084</v>
      </c>
      <c r="I17715" t="s">
        <v>1523</v>
      </c>
      <c r="J17715" s="178">
        <v>94453.78</v>
      </c>
    </row>
    <row r="17716" spans="1:10" x14ac:dyDescent="0.25">
      <c r="A17716" t="s">
        <v>134</v>
      </c>
      <c r="B17716" t="s">
        <v>128</v>
      </c>
      <c r="C17716">
        <v>2026</v>
      </c>
      <c r="D17716" t="s">
        <v>121</v>
      </c>
      <c r="E17716" t="s">
        <v>285</v>
      </c>
      <c r="F17716" t="s">
        <v>1083</v>
      </c>
      <c r="G17716" t="s">
        <v>301</v>
      </c>
      <c r="H17716" t="s">
        <v>1084</v>
      </c>
      <c r="I17716" t="s">
        <v>1524</v>
      </c>
      <c r="J17716" s="178">
        <v>111260.5</v>
      </c>
    </row>
    <row r="17717" spans="1:10" x14ac:dyDescent="0.25">
      <c r="A17717" t="s">
        <v>134</v>
      </c>
      <c r="B17717" t="s">
        <v>128</v>
      </c>
      <c r="C17717">
        <v>2026</v>
      </c>
      <c r="D17717" t="s">
        <v>121</v>
      </c>
      <c r="E17717" t="s">
        <v>285</v>
      </c>
      <c r="F17717" t="s">
        <v>1083</v>
      </c>
      <c r="G17717" t="s">
        <v>301</v>
      </c>
      <c r="H17717" t="s">
        <v>1084</v>
      </c>
      <c r="I17717" t="s">
        <v>1195</v>
      </c>
      <c r="J17717" s="178">
        <v>55630.25</v>
      </c>
    </row>
    <row r="17718" spans="1:10" x14ac:dyDescent="0.25">
      <c r="A17718" t="s">
        <v>134</v>
      </c>
      <c r="B17718" t="s">
        <v>128</v>
      </c>
      <c r="C17718">
        <v>2026</v>
      </c>
      <c r="D17718" t="s">
        <v>121</v>
      </c>
      <c r="E17718" t="s">
        <v>285</v>
      </c>
      <c r="F17718" t="s">
        <v>1083</v>
      </c>
      <c r="G17718" t="s">
        <v>301</v>
      </c>
      <c r="H17718" t="s">
        <v>1084</v>
      </c>
      <c r="I17718" t="s">
        <v>1196</v>
      </c>
      <c r="J17718" s="178">
        <v>55630.25</v>
      </c>
    </row>
    <row r="17719" spans="1:10" x14ac:dyDescent="0.25">
      <c r="A17719" t="s">
        <v>134</v>
      </c>
      <c r="B17719" t="s">
        <v>128</v>
      </c>
      <c r="C17719">
        <v>2026</v>
      </c>
      <c r="D17719" t="s">
        <v>121</v>
      </c>
      <c r="E17719" t="s">
        <v>285</v>
      </c>
      <c r="F17719" t="s">
        <v>1083</v>
      </c>
      <c r="G17719" t="s">
        <v>301</v>
      </c>
      <c r="H17719" t="s">
        <v>1084</v>
      </c>
      <c r="I17719" t="s">
        <v>1525</v>
      </c>
      <c r="J17719" s="178">
        <v>38823.53</v>
      </c>
    </row>
    <row r="17720" spans="1:10" x14ac:dyDescent="0.25">
      <c r="A17720" t="s">
        <v>134</v>
      </c>
      <c r="B17720" t="s">
        <v>128</v>
      </c>
      <c r="C17720">
        <v>2026</v>
      </c>
      <c r="D17720" t="s">
        <v>121</v>
      </c>
      <c r="E17720" t="s">
        <v>285</v>
      </c>
      <c r="F17720" t="s">
        <v>1083</v>
      </c>
      <c r="G17720" t="s">
        <v>301</v>
      </c>
      <c r="H17720" t="s">
        <v>1084</v>
      </c>
      <c r="I17720" t="s">
        <v>1526</v>
      </c>
      <c r="J17720" s="178">
        <v>117563.03</v>
      </c>
    </row>
    <row r="17721" spans="1:10" x14ac:dyDescent="0.25">
      <c r="A17721" t="s">
        <v>134</v>
      </c>
      <c r="B17721" t="s">
        <v>128</v>
      </c>
      <c r="C17721">
        <v>2026</v>
      </c>
      <c r="D17721" t="s">
        <v>121</v>
      </c>
      <c r="E17721" t="s">
        <v>285</v>
      </c>
      <c r="F17721" t="s">
        <v>1083</v>
      </c>
      <c r="G17721" t="s">
        <v>301</v>
      </c>
      <c r="H17721" t="s">
        <v>1084</v>
      </c>
      <c r="I17721" t="s">
        <v>1202</v>
      </c>
      <c r="J17721" s="178">
        <v>61848.74</v>
      </c>
    </row>
    <row r="17722" spans="1:10" x14ac:dyDescent="0.25">
      <c r="A17722" t="s">
        <v>134</v>
      </c>
      <c r="B17722" t="s">
        <v>128</v>
      </c>
      <c r="C17722">
        <v>2026</v>
      </c>
      <c r="D17722" t="s">
        <v>121</v>
      </c>
      <c r="E17722" t="s">
        <v>285</v>
      </c>
      <c r="F17722" t="s">
        <v>1083</v>
      </c>
      <c r="G17722" t="s">
        <v>301</v>
      </c>
      <c r="H17722" t="s">
        <v>1084</v>
      </c>
      <c r="I17722" t="s">
        <v>1527</v>
      </c>
      <c r="J17722" s="178">
        <v>55630.25</v>
      </c>
    </row>
    <row r="17723" spans="1:10" x14ac:dyDescent="0.25">
      <c r="A17723" t="s">
        <v>134</v>
      </c>
      <c r="B17723" t="s">
        <v>128</v>
      </c>
      <c r="C17723">
        <v>2026</v>
      </c>
      <c r="D17723" t="s">
        <v>121</v>
      </c>
      <c r="E17723" t="s">
        <v>285</v>
      </c>
      <c r="F17723" t="s">
        <v>1083</v>
      </c>
      <c r="G17723" t="s">
        <v>301</v>
      </c>
      <c r="H17723" t="s">
        <v>1084</v>
      </c>
      <c r="I17723" t="s">
        <v>1528</v>
      </c>
      <c r="J17723" s="178">
        <v>280840.34000000003</v>
      </c>
    </row>
    <row r="17724" spans="1:10" x14ac:dyDescent="0.25">
      <c r="A17724" t="s">
        <v>134</v>
      </c>
      <c r="B17724" t="s">
        <v>128</v>
      </c>
      <c r="C17724">
        <v>2026</v>
      </c>
      <c r="D17724" t="s">
        <v>121</v>
      </c>
      <c r="E17724" t="s">
        <v>285</v>
      </c>
      <c r="F17724" t="s">
        <v>1083</v>
      </c>
      <c r="G17724" t="s">
        <v>301</v>
      </c>
      <c r="H17724" t="s">
        <v>1084</v>
      </c>
      <c r="I17724" t="s">
        <v>1417</v>
      </c>
      <c r="J17724" s="178">
        <v>220420.17</v>
      </c>
    </row>
    <row r="17725" spans="1:10" x14ac:dyDescent="0.25">
      <c r="A17725" t="s">
        <v>134</v>
      </c>
      <c r="B17725" t="s">
        <v>128</v>
      </c>
      <c r="C17725">
        <v>2026</v>
      </c>
      <c r="D17725" t="s">
        <v>121</v>
      </c>
      <c r="E17725" t="s">
        <v>285</v>
      </c>
      <c r="F17725" t="s">
        <v>1083</v>
      </c>
      <c r="G17725" t="s">
        <v>301</v>
      </c>
      <c r="H17725" t="s">
        <v>1084</v>
      </c>
      <c r="I17725" t="s">
        <v>1529</v>
      </c>
      <c r="J17725" s="178">
        <v>55630.25</v>
      </c>
    </row>
    <row r="17726" spans="1:10" x14ac:dyDescent="0.25">
      <c r="A17726" t="s">
        <v>134</v>
      </c>
      <c r="B17726" t="s">
        <v>128</v>
      </c>
      <c r="C17726">
        <v>2026</v>
      </c>
      <c r="D17726" t="s">
        <v>121</v>
      </c>
      <c r="E17726" t="s">
        <v>285</v>
      </c>
      <c r="F17726" t="s">
        <v>1083</v>
      </c>
      <c r="G17726" t="s">
        <v>301</v>
      </c>
      <c r="H17726" t="s">
        <v>1084</v>
      </c>
      <c r="I17726" t="s">
        <v>1530</v>
      </c>
      <c r="J17726" s="178">
        <v>50336.13</v>
      </c>
    </row>
    <row r="17727" spans="1:10" x14ac:dyDescent="0.25">
      <c r="A17727" t="s">
        <v>134</v>
      </c>
      <c r="B17727" t="s">
        <v>128</v>
      </c>
      <c r="C17727">
        <v>2026</v>
      </c>
      <c r="D17727" t="s">
        <v>121</v>
      </c>
      <c r="E17727" t="s">
        <v>285</v>
      </c>
      <c r="F17727" t="s">
        <v>1083</v>
      </c>
      <c r="G17727" t="s">
        <v>301</v>
      </c>
      <c r="H17727" t="s">
        <v>1084</v>
      </c>
      <c r="I17727" t="s">
        <v>1531</v>
      </c>
      <c r="J17727" s="178">
        <v>55630.25</v>
      </c>
    </row>
    <row r="17728" spans="1:10" x14ac:dyDescent="0.25">
      <c r="A17728" t="s">
        <v>134</v>
      </c>
      <c r="B17728" t="s">
        <v>128</v>
      </c>
      <c r="C17728">
        <v>2026</v>
      </c>
      <c r="D17728" t="s">
        <v>121</v>
      </c>
      <c r="E17728" t="s">
        <v>285</v>
      </c>
      <c r="F17728" t="s">
        <v>1083</v>
      </c>
      <c r="G17728" t="s">
        <v>301</v>
      </c>
      <c r="H17728" t="s">
        <v>1084</v>
      </c>
      <c r="I17728" t="s">
        <v>1532</v>
      </c>
      <c r="J17728" s="178">
        <v>69747.899999999994</v>
      </c>
    </row>
    <row r="17729" spans="1:10" x14ac:dyDescent="0.25">
      <c r="A17729" t="s">
        <v>134</v>
      </c>
      <c r="B17729" t="s">
        <v>128</v>
      </c>
      <c r="C17729">
        <v>2026</v>
      </c>
      <c r="D17729" t="s">
        <v>121</v>
      </c>
      <c r="E17729" t="s">
        <v>285</v>
      </c>
      <c r="F17729" t="s">
        <v>1083</v>
      </c>
      <c r="G17729" t="s">
        <v>301</v>
      </c>
      <c r="H17729" t="s">
        <v>1084</v>
      </c>
      <c r="I17729" t="s">
        <v>1533</v>
      </c>
      <c r="J17729" s="178">
        <v>36554.620000000003</v>
      </c>
    </row>
    <row r="17730" spans="1:10" x14ac:dyDescent="0.25">
      <c r="A17730" t="s">
        <v>134</v>
      </c>
      <c r="B17730" t="s">
        <v>128</v>
      </c>
      <c r="C17730">
        <v>2026</v>
      </c>
      <c r="D17730" t="s">
        <v>121</v>
      </c>
      <c r="E17730" t="s">
        <v>285</v>
      </c>
      <c r="F17730" t="s">
        <v>1083</v>
      </c>
      <c r="G17730" t="s">
        <v>301</v>
      </c>
      <c r="H17730" t="s">
        <v>1084</v>
      </c>
      <c r="I17730" t="s">
        <v>1534</v>
      </c>
      <c r="J17730" s="178">
        <v>155294.12</v>
      </c>
    </row>
    <row r="17731" spans="1:10" x14ac:dyDescent="0.25">
      <c r="A17731" t="s">
        <v>134</v>
      </c>
      <c r="B17731" t="s">
        <v>128</v>
      </c>
      <c r="C17731">
        <v>2026</v>
      </c>
      <c r="D17731" t="s">
        <v>121</v>
      </c>
      <c r="E17731" t="s">
        <v>285</v>
      </c>
      <c r="F17731" t="s">
        <v>1083</v>
      </c>
      <c r="G17731" t="s">
        <v>301</v>
      </c>
      <c r="H17731" t="s">
        <v>1084</v>
      </c>
      <c r="I17731" t="s">
        <v>1535</v>
      </c>
      <c r="J17731" s="178">
        <v>55630.25</v>
      </c>
    </row>
    <row r="17732" spans="1:10" x14ac:dyDescent="0.25">
      <c r="A17732" t="s">
        <v>134</v>
      </c>
      <c r="B17732" t="s">
        <v>128</v>
      </c>
      <c r="C17732">
        <v>2026</v>
      </c>
      <c r="D17732" t="s">
        <v>121</v>
      </c>
      <c r="E17732" t="s">
        <v>285</v>
      </c>
      <c r="F17732" t="s">
        <v>1083</v>
      </c>
      <c r="G17732" t="s">
        <v>301</v>
      </c>
      <c r="H17732" t="s">
        <v>1084</v>
      </c>
      <c r="I17732" t="s">
        <v>1536</v>
      </c>
      <c r="J17732" s="178">
        <v>111260.5</v>
      </c>
    </row>
    <row r="17733" spans="1:10" x14ac:dyDescent="0.25">
      <c r="A17733" t="s">
        <v>134</v>
      </c>
      <c r="B17733" t="s">
        <v>128</v>
      </c>
      <c r="C17733">
        <v>2026</v>
      </c>
      <c r="D17733" t="s">
        <v>121</v>
      </c>
      <c r="E17733" t="s">
        <v>285</v>
      </c>
      <c r="F17733" t="s">
        <v>1083</v>
      </c>
      <c r="G17733" t="s">
        <v>301</v>
      </c>
      <c r="H17733" t="s">
        <v>1084</v>
      </c>
      <c r="I17733" t="s">
        <v>1537</v>
      </c>
      <c r="J17733" s="178">
        <v>38823.53</v>
      </c>
    </row>
    <row r="17734" spans="1:10" x14ac:dyDescent="0.25">
      <c r="A17734" t="s">
        <v>134</v>
      </c>
      <c r="B17734" t="s">
        <v>128</v>
      </c>
      <c r="C17734">
        <v>2026</v>
      </c>
      <c r="D17734" t="s">
        <v>121</v>
      </c>
      <c r="E17734" t="s">
        <v>285</v>
      </c>
      <c r="F17734" t="s">
        <v>1083</v>
      </c>
      <c r="G17734" t="s">
        <v>301</v>
      </c>
      <c r="H17734" t="s">
        <v>1084</v>
      </c>
      <c r="I17734" t="s">
        <v>1538</v>
      </c>
      <c r="J17734" s="178">
        <v>117563.03</v>
      </c>
    </row>
    <row r="17735" spans="1:10" x14ac:dyDescent="0.25">
      <c r="A17735" t="s">
        <v>134</v>
      </c>
      <c r="B17735" t="s">
        <v>128</v>
      </c>
      <c r="C17735">
        <v>2026</v>
      </c>
      <c r="D17735" t="s">
        <v>121</v>
      </c>
      <c r="E17735" t="s">
        <v>285</v>
      </c>
      <c r="F17735" t="s">
        <v>1083</v>
      </c>
      <c r="G17735" t="s">
        <v>301</v>
      </c>
      <c r="H17735" t="s">
        <v>1084</v>
      </c>
      <c r="I17735" t="s">
        <v>1217</v>
      </c>
      <c r="J17735" s="178">
        <v>55630.25</v>
      </c>
    </row>
    <row r="17736" spans="1:10" x14ac:dyDescent="0.25">
      <c r="A17736" t="s">
        <v>134</v>
      </c>
      <c r="B17736" t="s">
        <v>128</v>
      </c>
      <c r="C17736">
        <v>2026</v>
      </c>
      <c r="D17736" t="s">
        <v>121</v>
      </c>
      <c r="E17736" t="s">
        <v>285</v>
      </c>
      <c r="F17736" t="s">
        <v>1083</v>
      </c>
      <c r="G17736" t="s">
        <v>301</v>
      </c>
      <c r="H17736" t="s">
        <v>1084</v>
      </c>
      <c r="I17736" t="s">
        <v>1426</v>
      </c>
      <c r="J17736" s="178">
        <v>55630.25</v>
      </c>
    </row>
    <row r="17737" spans="1:10" x14ac:dyDescent="0.25">
      <c r="A17737" t="s">
        <v>134</v>
      </c>
      <c r="B17737" t="s">
        <v>128</v>
      </c>
      <c r="C17737">
        <v>2026</v>
      </c>
      <c r="D17737" t="s">
        <v>121</v>
      </c>
      <c r="E17737" t="s">
        <v>285</v>
      </c>
      <c r="F17737" t="s">
        <v>1083</v>
      </c>
      <c r="G17737" t="s">
        <v>301</v>
      </c>
      <c r="H17737" t="s">
        <v>1084</v>
      </c>
      <c r="I17737" t="s">
        <v>1433</v>
      </c>
      <c r="J17737" s="178">
        <v>55630.25</v>
      </c>
    </row>
    <row r="17738" spans="1:10" x14ac:dyDescent="0.25">
      <c r="A17738" t="s">
        <v>134</v>
      </c>
      <c r="B17738" t="s">
        <v>128</v>
      </c>
      <c r="C17738">
        <v>2026</v>
      </c>
      <c r="D17738" t="s">
        <v>121</v>
      </c>
      <c r="E17738" t="s">
        <v>285</v>
      </c>
      <c r="F17738" t="s">
        <v>1083</v>
      </c>
      <c r="G17738" t="s">
        <v>301</v>
      </c>
      <c r="H17738" t="s">
        <v>1084</v>
      </c>
      <c r="I17738" t="s">
        <v>1539</v>
      </c>
      <c r="J17738" s="178">
        <v>117563.03</v>
      </c>
    </row>
    <row r="17739" spans="1:10" x14ac:dyDescent="0.25">
      <c r="A17739" t="s">
        <v>134</v>
      </c>
      <c r="B17739" t="s">
        <v>128</v>
      </c>
      <c r="C17739">
        <v>2026</v>
      </c>
      <c r="D17739" t="s">
        <v>121</v>
      </c>
      <c r="E17739" t="s">
        <v>285</v>
      </c>
      <c r="F17739" t="s">
        <v>1083</v>
      </c>
      <c r="G17739" t="s">
        <v>301</v>
      </c>
      <c r="H17739" t="s">
        <v>1084</v>
      </c>
      <c r="I17739" t="s">
        <v>1540</v>
      </c>
      <c r="J17739" s="178">
        <v>55630.25</v>
      </c>
    </row>
    <row r="17740" spans="1:10" x14ac:dyDescent="0.25">
      <c r="A17740" t="s">
        <v>134</v>
      </c>
      <c r="B17740" t="s">
        <v>128</v>
      </c>
      <c r="C17740">
        <v>2026</v>
      </c>
      <c r="D17740" t="s">
        <v>121</v>
      </c>
      <c r="E17740" t="s">
        <v>285</v>
      </c>
      <c r="F17740" t="s">
        <v>1083</v>
      </c>
      <c r="G17740" t="s">
        <v>301</v>
      </c>
      <c r="H17740" t="s">
        <v>1084</v>
      </c>
      <c r="I17740" t="s">
        <v>1541</v>
      </c>
      <c r="J17740" s="178">
        <v>111260.5</v>
      </c>
    </row>
    <row r="17741" spans="1:10" x14ac:dyDescent="0.25">
      <c r="A17741" t="s">
        <v>134</v>
      </c>
      <c r="B17741" t="s">
        <v>128</v>
      </c>
      <c r="C17741">
        <v>2026</v>
      </c>
      <c r="D17741" t="s">
        <v>121</v>
      </c>
      <c r="E17741" t="s">
        <v>285</v>
      </c>
      <c r="F17741" t="s">
        <v>1083</v>
      </c>
      <c r="G17741" t="s">
        <v>301</v>
      </c>
      <c r="H17741" t="s">
        <v>1084</v>
      </c>
      <c r="I17741" t="s">
        <v>1542</v>
      </c>
      <c r="J17741" s="178">
        <v>125966.39</v>
      </c>
    </row>
    <row r="17742" spans="1:10" x14ac:dyDescent="0.25">
      <c r="A17742" t="s">
        <v>134</v>
      </c>
      <c r="B17742" t="s">
        <v>128</v>
      </c>
      <c r="C17742">
        <v>2026</v>
      </c>
      <c r="D17742" t="s">
        <v>121</v>
      </c>
      <c r="E17742" t="s">
        <v>285</v>
      </c>
      <c r="F17742" t="s">
        <v>1083</v>
      </c>
      <c r="G17742" t="s">
        <v>301</v>
      </c>
      <c r="H17742" t="s">
        <v>1084</v>
      </c>
      <c r="I17742" t="s">
        <v>1543</v>
      </c>
      <c r="J17742" s="178">
        <v>175630.25</v>
      </c>
    </row>
    <row r="17743" spans="1:10" x14ac:dyDescent="0.25">
      <c r="A17743" t="s">
        <v>134</v>
      </c>
      <c r="B17743" t="s">
        <v>128</v>
      </c>
      <c r="C17743">
        <v>2026</v>
      </c>
      <c r="D17743" t="s">
        <v>121</v>
      </c>
      <c r="E17743" t="s">
        <v>285</v>
      </c>
      <c r="F17743" t="s">
        <v>1083</v>
      </c>
      <c r="G17743" t="s">
        <v>301</v>
      </c>
      <c r="H17743" t="s">
        <v>1084</v>
      </c>
      <c r="I17743" t="s">
        <v>1544</v>
      </c>
      <c r="J17743" s="178">
        <v>55630.25</v>
      </c>
    </row>
    <row r="17744" spans="1:10" x14ac:dyDescent="0.25">
      <c r="A17744" t="s">
        <v>134</v>
      </c>
      <c r="B17744" t="s">
        <v>128</v>
      </c>
      <c r="C17744">
        <v>2026</v>
      </c>
      <c r="D17744" t="s">
        <v>121</v>
      </c>
      <c r="E17744" t="s">
        <v>285</v>
      </c>
      <c r="F17744" t="s">
        <v>1083</v>
      </c>
      <c r="G17744" t="s">
        <v>301</v>
      </c>
      <c r="H17744" t="s">
        <v>1084</v>
      </c>
      <c r="I17744" t="s">
        <v>1545</v>
      </c>
      <c r="J17744" s="178">
        <v>143949.57</v>
      </c>
    </row>
    <row r="17745" spans="1:10" x14ac:dyDescent="0.25">
      <c r="A17745" t="s">
        <v>134</v>
      </c>
      <c r="B17745" t="s">
        <v>128</v>
      </c>
      <c r="C17745">
        <v>2026</v>
      </c>
      <c r="D17745" t="s">
        <v>121</v>
      </c>
      <c r="E17745" t="s">
        <v>285</v>
      </c>
      <c r="F17745" t="s">
        <v>1083</v>
      </c>
      <c r="G17745" t="s">
        <v>301</v>
      </c>
      <c r="H17745" t="s">
        <v>1084</v>
      </c>
      <c r="I17745" t="s">
        <v>1546</v>
      </c>
      <c r="J17745" s="178">
        <v>111260.5</v>
      </c>
    </row>
    <row r="17746" spans="1:10" x14ac:dyDescent="0.25">
      <c r="A17746" t="s">
        <v>134</v>
      </c>
      <c r="B17746" t="s">
        <v>128</v>
      </c>
      <c r="C17746">
        <v>2026</v>
      </c>
      <c r="D17746" t="s">
        <v>121</v>
      </c>
      <c r="E17746" t="s">
        <v>285</v>
      </c>
      <c r="F17746" t="s">
        <v>1083</v>
      </c>
      <c r="G17746" t="s">
        <v>301</v>
      </c>
      <c r="H17746" t="s">
        <v>1084</v>
      </c>
      <c r="I17746" t="s">
        <v>1547</v>
      </c>
      <c r="J17746" s="178">
        <v>38823.53</v>
      </c>
    </row>
    <row r="17747" spans="1:10" x14ac:dyDescent="0.25">
      <c r="A17747" t="s">
        <v>134</v>
      </c>
      <c r="B17747" t="s">
        <v>128</v>
      </c>
      <c r="C17747">
        <v>2026</v>
      </c>
      <c r="D17747" t="s">
        <v>121</v>
      </c>
      <c r="E17747" t="s">
        <v>285</v>
      </c>
      <c r="F17747" t="s">
        <v>1083</v>
      </c>
      <c r="G17747" t="s">
        <v>301</v>
      </c>
      <c r="H17747" t="s">
        <v>1084</v>
      </c>
      <c r="I17747" t="s">
        <v>1441</v>
      </c>
      <c r="J17747" s="178">
        <v>100000.01</v>
      </c>
    </row>
    <row r="17748" spans="1:10" x14ac:dyDescent="0.25">
      <c r="A17748" t="s">
        <v>134</v>
      </c>
      <c r="B17748" t="s">
        <v>128</v>
      </c>
      <c r="C17748">
        <v>2026</v>
      </c>
      <c r="D17748" t="s">
        <v>121</v>
      </c>
      <c r="E17748" t="s">
        <v>285</v>
      </c>
      <c r="F17748" t="s">
        <v>1083</v>
      </c>
      <c r="G17748" t="s">
        <v>301</v>
      </c>
      <c r="H17748" t="s">
        <v>1084</v>
      </c>
      <c r="I17748" t="s">
        <v>1548</v>
      </c>
      <c r="J17748" s="178">
        <v>217058.83</v>
      </c>
    </row>
    <row r="17749" spans="1:10" x14ac:dyDescent="0.25">
      <c r="A17749" t="s">
        <v>134</v>
      </c>
      <c r="B17749" t="s">
        <v>128</v>
      </c>
      <c r="C17749">
        <v>2026</v>
      </c>
      <c r="D17749" t="s">
        <v>121</v>
      </c>
      <c r="E17749" t="s">
        <v>285</v>
      </c>
      <c r="F17749" t="s">
        <v>1083</v>
      </c>
      <c r="G17749" t="s">
        <v>301</v>
      </c>
      <c r="H17749" t="s">
        <v>1084</v>
      </c>
      <c r="I17749" t="s">
        <v>1549</v>
      </c>
      <c r="J17749" s="178">
        <v>82352.94</v>
      </c>
    </row>
    <row r="17750" spans="1:10" x14ac:dyDescent="0.25">
      <c r="A17750" t="s">
        <v>134</v>
      </c>
      <c r="B17750" t="s">
        <v>128</v>
      </c>
      <c r="C17750">
        <v>2026</v>
      </c>
      <c r="D17750" t="s">
        <v>121</v>
      </c>
      <c r="E17750" t="s">
        <v>285</v>
      </c>
      <c r="F17750" t="s">
        <v>1083</v>
      </c>
      <c r="G17750" t="s">
        <v>301</v>
      </c>
      <c r="H17750" t="s">
        <v>1084</v>
      </c>
      <c r="I17750" t="s">
        <v>1550</v>
      </c>
      <c r="J17750" s="178">
        <v>111260.5</v>
      </c>
    </row>
    <row r="17751" spans="1:10" x14ac:dyDescent="0.25">
      <c r="A17751" t="s">
        <v>134</v>
      </c>
      <c r="B17751" t="s">
        <v>128</v>
      </c>
      <c r="C17751">
        <v>2026</v>
      </c>
      <c r="D17751" t="s">
        <v>121</v>
      </c>
      <c r="E17751" t="s">
        <v>285</v>
      </c>
      <c r="F17751" t="s">
        <v>1083</v>
      </c>
      <c r="G17751" t="s">
        <v>301</v>
      </c>
      <c r="H17751" t="s">
        <v>1084</v>
      </c>
      <c r="I17751" t="s">
        <v>1551</v>
      </c>
      <c r="J17751" s="178">
        <v>73109.240000000005</v>
      </c>
    </row>
    <row r="17752" spans="1:10" x14ac:dyDescent="0.25">
      <c r="A17752" t="s">
        <v>134</v>
      </c>
      <c r="B17752" t="s">
        <v>128</v>
      </c>
      <c r="C17752">
        <v>2026</v>
      </c>
      <c r="D17752" t="s">
        <v>121</v>
      </c>
      <c r="E17752" t="s">
        <v>285</v>
      </c>
      <c r="F17752" t="s">
        <v>1083</v>
      </c>
      <c r="G17752" t="s">
        <v>301</v>
      </c>
      <c r="H17752" t="s">
        <v>1084</v>
      </c>
      <c r="I17752" t="s">
        <v>1552</v>
      </c>
      <c r="J17752" s="178">
        <v>50336.13</v>
      </c>
    </row>
    <row r="17753" spans="1:10" x14ac:dyDescent="0.25">
      <c r="A17753" t="s">
        <v>134</v>
      </c>
      <c r="B17753" t="s">
        <v>128</v>
      </c>
      <c r="C17753">
        <v>2026</v>
      </c>
      <c r="D17753" t="s">
        <v>121</v>
      </c>
      <c r="E17753" t="s">
        <v>285</v>
      </c>
      <c r="F17753" t="s">
        <v>1083</v>
      </c>
      <c r="G17753" t="s">
        <v>301</v>
      </c>
      <c r="H17753" t="s">
        <v>1084</v>
      </c>
      <c r="I17753" t="s">
        <v>1553</v>
      </c>
      <c r="J17753" s="178">
        <v>111260.5</v>
      </c>
    </row>
    <row r="17754" spans="1:10" x14ac:dyDescent="0.25">
      <c r="A17754" t="s">
        <v>134</v>
      </c>
      <c r="B17754" t="s">
        <v>128</v>
      </c>
      <c r="C17754">
        <v>2026</v>
      </c>
      <c r="D17754" t="s">
        <v>121</v>
      </c>
      <c r="E17754" t="s">
        <v>285</v>
      </c>
      <c r="F17754" t="s">
        <v>1083</v>
      </c>
      <c r="G17754" t="s">
        <v>301</v>
      </c>
      <c r="H17754" t="s">
        <v>1084</v>
      </c>
      <c r="I17754" t="s">
        <v>1554</v>
      </c>
      <c r="J17754" s="178">
        <v>37983.19</v>
      </c>
    </row>
    <row r="17755" spans="1:10" x14ac:dyDescent="0.25">
      <c r="A17755" t="s">
        <v>134</v>
      </c>
      <c r="B17755" t="s">
        <v>128</v>
      </c>
      <c r="C17755">
        <v>2026</v>
      </c>
      <c r="D17755" t="s">
        <v>121</v>
      </c>
      <c r="E17755" t="s">
        <v>285</v>
      </c>
      <c r="F17755" t="s">
        <v>1083</v>
      </c>
      <c r="G17755" t="s">
        <v>301</v>
      </c>
      <c r="H17755" t="s">
        <v>1084</v>
      </c>
      <c r="I17755" t="s">
        <v>1555</v>
      </c>
      <c r="J17755" s="178">
        <v>55630.25</v>
      </c>
    </row>
    <row r="17756" spans="1:10" x14ac:dyDescent="0.25">
      <c r="A17756" t="s">
        <v>134</v>
      </c>
      <c r="B17756" t="s">
        <v>128</v>
      </c>
      <c r="C17756">
        <v>2026</v>
      </c>
      <c r="D17756" t="s">
        <v>121</v>
      </c>
      <c r="E17756" t="s">
        <v>285</v>
      </c>
      <c r="F17756" t="s">
        <v>1083</v>
      </c>
      <c r="G17756" t="s">
        <v>301</v>
      </c>
      <c r="H17756" t="s">
        <v>1084</v>
      </c>
      <c r="I17756" t="s">
        <v>1556</v>
      </c>
      <c r="J17756" s="178">
        <v>133277.31</v>
      </c>
    </row>
    <row r="17757" spans="1:10" x14ac:dyDescent="0.25">
      <c r="A17757" t="s">
        <v>134</v>
      </c>
      <c r="B17757" t="s">
        <v>128</v>
      </c>
      <c r="C17757">
        <v>2026</v>
      </c>
      <c r="D17757" t="s">
        <v>121</v>
      </c>
      <c r="E17757" t="s">
        <v>285</v>
      </c>
      <c r="F17757" t="s">
        <v>1083</v>
      </c>
      <c r="G17757" t="s">
        <v>301</v>
      </c>
      <c r="H17757" t="s">
        <v>1084</v>
      </c>
      <c r="I17757" t="s">
        <v>1557</v>
      </c>
      <c r="J17757" s="178">
        <v>125966.39</v>
      </c>
    </row>
    <row r="17758" spans="1:10" x14ac:dyDescent="0.25">
      <c r="A17758" t="s">
        <v>134</v>
      </c>
      <c r="B17758" t="s">
        <v>128</v>
      </c>
      <c r="C17758">
        <v>2026</v>
      </c>
      <c r="D17758" t="s">
        <v>121</v>
      </c>
      <c r="E17758" t="s">
        <v>285</v>
      </c>
      <c r="F17758" t="s">
        <v>1083</v>
      </c>
      <c r="G17758" t="s">
        <v>301</v>
      </c>
      <c r="H17758" t="s">
        <v>1084</v>
      </c>
      <c r="I17758" t="s">
        <v>1558</v>
      </c>
      <c r="J17758" s="178">
        <v>79159.66</v>
      </c>
    </row>
    <row r="17759" spans="1:10" x14ac:dyDescent="0.25">
      <c r="A17759" t="s">
        <v>134</v>
      </c>
      <c r="B17759" t="s">
        <v>128</v>
      </c>
      <c r="C17759">
        <v>2026</v>
      </c>
      <c r="D17759" t="s">
        <v>121</v>
      </c>
      <c r="E17759" t="s">
        <v>285</v>
      </c>
      <c r="F17759" t="s">
        <v>1083</v>
      </c>
      <c r="G17759" t="s">
        <v>301</v>
      </c>
      <c r="H17759" t="s">
        <v>1084</v>
      </c>
      <c r="I17759" t="s">
        <v>1460</v>
      </c>
      <c r="J17759" s="178">
        <v>75966.39</v>
      </c>
    </row>
    <row r="17760" spans="1:10" x14ac:dyDescent="0.25">
      <c r="A17760" t="s">
        <v>134</v>
      </c>
      <c r="B17760" t="s">
        <v>128</v>
      </c>
      <c r="C17760">
        <v>2026</v>
      </c>
      <c r="D17760" t="s">
        <v>121</v>
      </c>
      <c r="E17760" t="s">
        <v>285</v>
      </c>
      <c r="F17760" t="s">
        <v>1083</v>
      </c>
      <c r="G17760" t="s">
        <v>301</v>
      </c>
      <c r="H17760" t="s">
        <v>1084</v>
      </c>
      <c r="I17760" t="s">
        <v>434</v>
      </c>
      <c r="J17760" s="178">
        <v>1276235.29</v>
      </c>
    </row>
    <row r="17761" spans="1:10" x14ac:dyDescent="0.25">
      <c r="A17761" t="s">
        <v>134</v>
      </c>
      <c r="B17761" t="s">
        <v>128</v>
      </c>
      <c r="C17761">
        <v>2026</v>
      </c>
      <c r="D17761" t="s">
        <v>121</v>
      </c>
      <c r="E17761" t="s">
        <v>285</v>
      </c>
      <c r="F17761" t="s">
        <v>1083</v>
      </c>
      <c r="G17761" t="s">
        <v>301</v>
      </c>
      <c r="H17761" t="s">
        <v>1084</v>
      </c>
      <c r="I17761" t="s">
        <v>1268</v>
      </c>
      <c r="J17761" s="178">
        <v>892417.22</v>
      </c>
    </row>
    <row r="17762" spans="1:10" x14ac:dyDescent="0.25">
      <c r="A17762" t="s">
        <v>134</v>
      </c>
      <c r="B17762" t="s">
        <v>128</v>
      </c>
      <c r="C17762">
        <v>2026</v>
      </c>
      <c r="D17762" t="s">
        <v>121</v>
      </c>
      <c r="E17762" t="s">
        <v>285</v>
      </c>
      <c r="F17762" t="s">
        <v>1083</v>
      </c>
      <c r="G17762" t="s">
        <v>1333</v>
      </c>
      <c r="H17762" t="s">
        <v>1269</v>
      </c>
      <c r="I17762" t="s">
        <v>1086</v>
      </c>
      <c r="J17762" s="178">
        <v>-761643.54</v>
      </c>
    </row>
    <row r="17763" spans="1:10" x14ac:dyDescent="0.25">
      <c r="A17763" t="s">
        <v>134</v>
      </c>
      <c r="B17763" t="s">
        <v>128</v>
      </c>
      <c r="C17763">
        <v>2026</v>
      </c>
      <c r="D17763" t="s">
        <v>121</v>
      </c>
      <c r="E17763" t="s">
        <v>285</v>
      </c>
      <c r="F17763" t="s">
        <v>1083</v>
      </c>
      <c r="G17763" t="s">
        <v>1333</v>
      </c>
      <c r="H17763" t="s">
        <v>1269</v>
      </c>
      <c r="I17763" t="s">
        <v>696</v>
      </c>
      <c r="J17763" s="178">
        <v>-1055505.93</v>
      </c>
    </row>
    <row r="17764" spans="1:10" x14ac:dyDescent="0.25">
      <c r="A17764" t="s">
        <v>134</v>
      </c>
      <c r="B17764" t="s">
        <v>128</v>
      </c>
      <c r="C17764">
        <v>2026</v>
      </c>
      <c r="D17764" t="s">
        <v>121</v>
      </c>
      <c r="E17764" t="s">
        <v>285</v>
      </c>
      <c r="F17764" t="s">
        <v>1083</v>
      </c>
      <c r="G17764" t="s">
        <v>1333</v>
      </c>
      <c r="H17764" t="s">
        <v>1269</v>
      </c>
      <c r="I17764" t="s">
        <v>843</v>
      </c>
      <c r="J17764" s="178">
        <v>-841092.43</v>
      </c>
    </row>
    <row r="17765" spans="1:10" x14ac:dyDescent="0.25">
      <c r="A17765" t="s">
        <v>134</v>
      </c>
      <c r="B17765" t="s">
        <v>128</v>
      </c>
      <c r="C17765">
        <v>2026</v>
      </c>
      <c r="D17765" t="s">
        <v>121</v>
      </c>
      <c r="E17765" t="s">
        <v>285</v>
      </c>
      <c r="F17765" t="s">
        <v>1083</v>
      </c>
      <c r="G17765" t="s">
        <v>1333</v>
      </c>
      <c r="H17765" t="s">
        <v>1269</v>
      </c>
      <c r="I17765" t="s">
        <v>848</v>
      </c>
      <c r="J17765" s="178">
        <v>-25953413</v>
      </c>
    </row>
    <row r="17766" spans="1:10" x14ac:dyDescent="0.25">
      <c r="A17766" t="s">
        <v>134</v>
      </c>
      <c r="B17766" t="s">
        <v>128</v>
      </c>
      <c r="C17766">
        <v>2026</v>
      </c>
      <c r="D17766" t="s">
        <v>121</v>
      </c>
      <c r="E17766" t="s">
        <v>285</v>
      </c>
      <c r="F17766" t="s">
        <v>1083</v>
      </c>
      <c r="G17766" t="s">
        <v>1333</v>
      </c>
      <c r="H17766" t="s">
        <v>1269</v>
      </c>
      <c r="I17766" t="s">
        <v>1088</v>
      </c>
      <c r="J17766" s="178">
        <v>-2575149.92</v>
      </c>
    </row>
    <row r="17767" spans="1:10" x14ac:dyDescent="0.25">
      <c r="A17767" t="s">
        <v>134</v>
      </c>
      <c r="B17767" t="s">
        <v>128</v>
      </c>
      <c r="C17767">
        <v>2026</v>
      </c>
      <c r="D17767" t="s">
        <v>121</v>
      </c>
      <c r="E17767" t="s">
        <v>285</v>
      </c>
      <c r="F17767" t="s">
        <v>1083</v>
      </c>
      <c r="G17767" t="s">
        <v>1333</v>
      </c>
      <c r="H17767" t="s">
        <v>1269</v>
      </c>
      <c r="I17767" t="s">
        <v>702</v>
      </c>
      <c r="J17767" s="178">
        <v>-107023650.81999999</v>
      </c>
    </row>
    <row r="17768" spans="1:10" x14ac:dyDescent="0.25">
      <c r="A17768" t="s">
        <v>134</v>
      </c>
      <c r="B17768" t="s">
        <v>128</v>
      </c>
      <c r="C17768">
        <v>2026</v>
      </c>
      <c r="D17768" t="s">
        <v>121</v>
      </c>
      <c r="E17768" t="s">
        <v>285</v>
      </c>
      <c r="F17768" t="s">
        <v>1083</v>
      </c>
      <c r="G17768" t="s">
        <v>1333</v>
      </c>
      <c r="H17768" t="s">
        <v>1269</v>
      </c>
      <c r="I17768" t="s">
        <v>1441</v>
      </c>
      <c r="J17768" s="178">
        <v>-100756.3</v>
      </c>
    </row>
    <row r="17769" spans="1:10" x14ac:dyDescent="0.25">
      <c r="A17769" t="s">
        <v>134</v>
      </c>
      <c r="B17769" t="s">
        <v>128</v>
      </c>
      <c r="C17769">
        <v>2026</v>
      </c>
      <c r="D17769" t="s">
        <v>121</v>
      </c>
      <c r="E17769" t="s">
        <v>285</v>
      </c>
      <c r="F17769" t="s">
        <v>1083</v>
      </c>
      <c r="G17769" t="s">
        <v>270</v>
      </c>
      <c r="H17769" t="s">
        <v>1271</v>
      </c>
      <c r="I17769" t="s">
        <v>1475</v>
      </c>
      <c r="J17769" s="178">
        <v>8403.36</v>
      </c>
    </row>
    <row r="17770" spans="1:10" x14ac:dyDescent="0.25">
      <c r="A17770" t="s">
        <v>134</v>
      </c>
      <c r="B17770" t="s">
        <v>128</v>
      </c>
      <c r="C17770">
        <v>2026</v>
      </c>
      <c r="D17770" t="s">
        <v>121</v>
      </c>
      <c r="E17770" t="s">
        <v>285</v>
      </c>
      <c r="F17770" t="s">
        <v>1083</v>
      </c>
      <c r="G17770" t="s">
        <v>270</v>
      </c>
      <c r="H17770" t="s">
        <v>1271</v>
      </c>
      <c r="I17770" t="s">
        <v>506</v>
      </c>
      <c r="J17770" s="178">
        <v>8403.36</v>
      </c>
    </row>
    <row r="17771" spans="1:10" x14ac:dyDescent="0.25">
      <c r="A17771" t="s">
        <v>134</v>
      </c>
      <c r="B17771" t="s">
        <v>128</v>
      </c>
      <c r="C17771">
        <v>2026</v>
      </c>
      <c r="D17771" t="s">
        <v>121</v>
      </c>
      <c r="E17771" t="s">
        <v>285</v>
      </c>
      <c r="F17771" t="s">
        <v>1083</v>
      </c>
      <c r="G17771" t="s">
        <v>270</v>
      </c>
      <c r="H17771" t="s">
        <v>1271</v>
      </c>
      <c r="I17771" t="s">
        <v>1090</v>
      </c>
      <c r="J17771" s="178">
        <v>8403.36</v>
      </c>
    </row>
    <row r="17772" spans="1:10" x14ac:dyDescent="0.25">
      <c r="A17772" t="s">
        <v>134</v>
      </c>
      <c r="B17772" t="s">
        <v>128</v>
      </c>
      <c r="C17772">
        <v>2026</v>
      </c>
      <c r="D17772" t="s">
        <v>121</v>
      </c>
      <c r="E17772" t="s">
        <v>285</v>
      </c>
      <c r="F17772" t="s">
        <v>1083</v>
      </c>
      <c r="G17772" t="s">
        <v>270</v>
      </c>
      <c r="H17772" t="s">
        <v>1271</v>
      </c>
      <c r="I17772" t="s">
        <v>393</v>
      </c>
      <c r="J17772" s="178">
        <v>8403.36</v>
      </c>
    </row>
    <row r="17773" spans="1:10" x14ac:dyDescent="0.25">
      <c r="A17773" t="s">
        <v>134</v>
      </c>
      <c r="B17773" t="s">
        <v>128</v>
      </c>
      <c r="C17773">
        <v>2026</v>
      </c>
      <c r="D17773" t="s">
        <v>121</v>
      </c>
      <c r="E17773" t="s">
        <v>285</v>
      </c>
      <c r="F17773" t="s">
        <v>1083</v>
      </c>
      <c r="G17773" t="s">
        <v>270</v>
      </c>
      <c r="H17773" t="s">
        <v>1271</v>
      </c>
      <c r="I17773" t="s">
        <v>436</v>
      </c>
      <c r="J17773" s="178">
        <v>8403.36</v>
      </c>
    </row>
    <row r="17774" spans="1:10" x14ac:dyDescent="0.25">
      <c r="A17774" t="s">
        <v>134</v>
      </c>
      <c r="B17774" t="s">
        <v>128</v>
      </c>
      <c r="C17774">
        <v>2026</v>
      </c>
      <c r="D17774" t="s">
        <v>121</v>
      </c>
      <c r="E17774" t="s">
        <v>285</v>
      </c>
      <c r="F17774" t="s">
        <v>1083</v>
      </c>
      <c r="G17774" t="s">
        <v>270</v>
      </c>
      <c r="H17774" t="s">
        <v>1271</v>
      </c>
      <c r="I17774" t="s">
        <v>450</v>
      </c>
      <c r="J17774" s="178">
        <v>58823.519999999997</v>
      </c>
    </row>
    <row r="17775" spans="1:10" x14ac:dyDescent="0.25">
      <c r="A17775" t="s">
        <v>134</v>
      </c>
      <c r="B17775" t="s">
        <v>128</v>
      </c>
      <c r="C17775">
        <v>2026</v>
      </c>
      <c r="D17775" t="s">
        <v>121</v>
      </c>
      <c r="E17775" t="s">
        <v>285</v>
      </c>
      <c r="F17775" t="s">
        <v>1083</v>
      </c>
      <c r="G17775" t="s">
        <v>270</v>
      </c>
      <c r="H17775" t="s">
        <v>1271</v>
      </c>
      <c r="I17775" t="s">
        <v>1091</v>
      </c>
      <c r="J17775" s="178">
        <v>16806.72</v>
      </c>
    </row>
    <row r="17776" spans="1:10" x14ac:dyDescent="0.25">
      <c r="A17776" t="s">
        <v>134</v>
      </c>
      <c r="B17776" t="s">
        <v>128</v>
      </c>
      <c r="C17776">
        <v>2026</v>
      </c>
      <c r="D17776" t="s">
        <v>121</v>
      </c>
      <c r="E17776" t="s">
        <v>285</v>
      </c>
      <c r="F17776" t="s">
        <v>1083</v>
      </c>
      <c r="G17776" t="s">
        <v>270</v>
      </c>
      <c r="H17776" t="s">
        <v>1271</v>
      </c>
      <c r="I17776" t="s">
        <v>1476</v>
      </c>
      <c r="J17776" s="178">
        <v>8403.36</v>
      </c>
    </row>
    <row r="17777" spans="1:10" x14ac:dyDescent="0.25">
      <c r="A17777" t="s">
        <v>134</v>
      </c>
      <c r="B17777" t="s">
        <v>128</v>
      </c>
      <c r="C17777">
        <v>2026</v>
      </c>
      <c r="D17777" t="s">
        <v>121</v>
      </c>
      <c r="E17777" t="s">
        <v>285</v>
      </c>
      <c r="F17777" t="s">
        <v>1083</v>
      </c>
      <c r="G17777" t="s">
        <v>270</v>
      </c>
      <c r="H17777" t="s">
        <v>1271</v>
      </c>
      <c r="I17777" t="s">
        <v>434</v>
      </c>
      <c r="J17777" s="178">
        <v>8403.36</v>
      </c>
    </row>
    <row r="17778" spans="1:10" x14ac:dyDescent="0.25">
      <c r="A17778" t="s">
        <v>134</v>
      </c>
      <c r="B17778" t="s">
        <v>128</v>
      </c>
      <c r="C17778">
        <v>2026</v>
      </c>
      <c r="D17778" t="s">
        <v>121</v>
      </c>
      <c r="E17778" t="s">
        <v>285</v>
      </c>
      <c r="F17778" t="s">
        <v>1083</v>
      </c>
      <c r="G17778" t="s">
        <v>270</v>
      </c>
      <c r="H17778" t="s">
        <v>1271</v>
      </c>
      <c r="I17778" t="s">
        <v>1268</v>
      </c>
      <c r="J17778" s="178">
        <v>8403.36</v>
      </c>
    </row>
    <row r="17779" spans="1:10" x14ac:dyDescent="0.25">
      <c r="A17779" t="s">
        <v>134</v>
      </c>
      <c r="B17779" t="s">
        <v>128</v>
      </c>
      <c r="C17779">
        <v>2026</v>
      </c>
      <c r="D17779" t="s">
        <v>121</v>
      </c>
      <c r="E17779" t="s">
        <v>285</v>
      </c>
      <c r="F17779" t="s">
        <v>1083</v>
      </c>
      <c r="G17779" t="s">
        <v>1334</v>
      </c>
      <c r="H17779" t="s">
        <v>1272</v>
      </c>
      <c r="I17779" t="s">
        <v>843</v>
      </c>
      <c r="J17779" s="178">
        <v>-82815.149999999994</v>
      </c>
    </row>
    <row r="17780" spans="1:10" x14ac:dyDescent="0.25">
      <c r="A17780" t="s">
        <v>134</v>
      </c>
      <c r="B17780" t="s">
        <v>128</v>
      </c>
      <c r="C17780">
        <v>2026</v>
      </c>
      <c r="D17780" t="s">
        <v>121</v>
      </c>
      <c r="E17780" t="s">
        <v>285</v>
      </c>
      <c r="F17780" t="s">
        <v>1083</v>
      </c>
      <c r="G17780" t="s">
        <v>1334</v>
      </c>
      <c r="H17780" t="s">
        <v>1272</v>
      </c>
      <c r="I17780" t="s">
        <v>504</v>
      </c>
      <c r="J17780" s="178">
        <v>-349622.22</v>
      </c>
    </row>
    <row r="17781" spans="1:10" x14ac:dyDescent="0.25">
      <c r="A17781" t="s">
        <v>134</v>
      </c>
      <c r="B17781" t="s">
        <v>128</v>
      </c>
      <c r="C17781">
        <v>2026</v>
      </c>
      <c r="D17781" t="s">
        <v>121</v>
      </c>
      <c r="E17781" t="s">
        <v>285</v>
      </c>
      <c r="F17781" t="s">
        <v>1083</v>
      </c>
      <c r="G17781" t="s">
        <v>1334</v>
      </c>
      <c r="H17781" t="s">
        <v>1272</v>
      </c>
      <c r="I17781" t="s">
        <v>1479</v>
      </c>
      <c r="J17781" s="178">
        <v>-7596.64</v>
      </c>
    </row>
    <row r="17782" spans="1:10" x14ac:dyDescent="0.25">
      <c r="A17782" t="s">
        <v>134</v>
      </c>
      <c r="B17782" t="s">
        <v>128</v>
      </c>
      <c r="C17782">
        <v>2026</v>
      </c>
      <c r="D17782" t="s">
        <v>121</v>
      </c>
      <c r="E17782" t="s">
        <v>285</v>
      </c>
      <c r="F17782" t="s">
        <v>1083</v>
      </c>
      <c r="G17782" t="s">
        <v>1334</v>
      </c>
      <c r="H17782" t="s">
        <v>1272</v>
      </c>
      <c r="I17782" t="s">
        <v>1480</v>
      </c>
      <c r="J17782" s="178">
        <v>-19411.759999999998</v>
      </c>
    </row>
    <row r="17783" spans="1:10" x14ac:dyDescent="0.25">
      <c r="A17783" t="s">
        <v>134</v>
      </c>
      <c r="B17783" t="s">
        <v>128</v>
      </c>
      <c r="C17783">
        <v>2026</v>
      </c>
      <c r="D17783" t="s">
        <v>121</v>
      </c>
      <c r="E17783" t="s">
        <v>285</v>
      </c>
      <c r="F17783" t="s">
        <v>1083</v>
      </c>
      <c r="G17783" t="s">
        <v>1334</v>
      </c>
      <c r="H17783" t="s">
        <v>1272</v>
      </c>
      <c r="I17783" t="s">
        <v>1481</v>
      </c>
      <c r="J17783" s="178">
        <v>-10067.23</v>
      </c>
    </row>
    <row r="17784" spans="1:10" x14ac:dyDescent="0.25">
      <c r="A17784" t="s">
        <v>134</v>
      </c>
      <c r="B17784" t="s">
        <v>128</v>
      </c>
      <c r="C17784">
        <v>2026</v>
      </c>
      <c r="D17784" t="s">
        <v>121</v>
      </c>
      <c r="E17784" t="s">
        <v>285</v>
      </c>
      <c r="F17784" t="s">
        <v>1083</v>
      </c>
      <c r="G17784" t="s">
        <v>1334</v>
      </c>
      <c r="H17784" t="s">
        <v>1272</v>
      </c>
      <c r="I17784" t="s">
        <v>1482</v>
      </c>
      <c r="J17784" s="178">
        <v>-5563.03</v>
      </c>
    </row>
    <row r="17785" spans="1:10" x14ac:dyDescent="0.25">
      <c r="A17785" t="s">
        <v>134</v>
      </c>
      <c r="B17785" t="s">
        <v>128</v>
      </c>
      <c r="C17785">
        <v>2026</v>
      </c>
      <c r="D17785" t="s">
        <v>121</v>
      </c>
      <c r="E17785" t="s">
        <v>285</v>
      </c>
      <c r="F17785" t="s">
        <v>1083</v>
      </c>
      <c r="G17785" t="s">
        <v>1334</v>
      </c>
      <c r="H17785" t="s">
        <v>1272</v>
      </c>
      <c r="I17785" t="s">
        <v>1483</v>
      </c>
      <c r="J17785" s="178">
        <v>-5563.03</v>
      </c>
    </row>
    <row r="17786" spans="1:10" x14ac:dyDescent="0.25">
      <c r="A17786" t="s">
        <v>134</v>
      </c>
      <c r="B17786" t="s">
        <v>128</v>
      </c>
      <c r="C17786">
        <v>2026</v>
      </c>
      <c r="D17786" t="s">
        <v>121</v>
      </c>
      <c r="E17786" t="s">
        <v>285</v>
      </c>
      <c r="F17786" t="s">
        <v>1083</v>
      </c>
      <c r="G17786" t="s">
        <v>1334</v>
      </c>
      <c r="H17786" t="s">
        <v>1272</v>
      </c>
      <c r="I17786" t="s">
        <v>1114</v>
      </c>
      <c r="J17786" s="178">
        <v>-5563.03</v>
      </c>
    </row>
    <row r="17787" spans="1:10" x14ac:dyDescent="0.25">
      <c r="A17787" t="s">
        <v>134</v>
      </c>
      <c r="B17787" t="s">
        <v>128</v>
      </c>
      <c r="C17787">
        <v>2026</v>
      </c>
      <c r="D17787" t="s">
        <v>121</v>
      </c>
      <c r="E17787" t="s">
        <v>285</v>
      </c>
      <c r="F17787" t="s">
        <v>1083</v>
      </c>
      <c r="G17787" t="s">
        <v>1334</v>
      </c>
      <c r="H17787" t="s">
        <v>1272</v>
      </c>
      <c r="I17787" t="s">
        <v>1116</v>
      </c>
      <c r="J17787" s="178">
        <v>-11647.06</v>
      </c>
    </row>
    <row r="17788" spans="1:10" x14ac:dyDescent="0.25">
      <c r="A17788" t="s">
        <v>134</v>
      </c>
      <c r="B17788" t="s">
        <v>128</v>
      </c>
      <c r="C17788">
        <v>2026</v>
      </c>
      <c r="D17788" t="s">
        <v>121</v>
      </c>
      <c r="E17788" t="s">
        <v>285</v>
      </c>
      <c r="F17788" t="s">
        <v>1083</v>
      </c>
      <c r="G17788" t="s">
        <v>1334</v>
      </c>
      <c r="H17788" t="s">
        <v>1272</v>
      </c>
      <c r="I17788" t="s">
        <v>1489</v>
      </c>
      <c r="J17788" s="178">
        <v>-5563.03</v>
      </c>
    </row>
    <row r="17789" spans="1:10" x14ac:dyDescent="0.25">
      <c r="A17789" t="s">
        <v>134</v>
      </c>
      <c r="B17789" t="s">
        <v>128</v>
      </c>
      <c r="C17789">
        <v>2026</v>
      </c>
      <c r="D17789" t="s">
        <v>121</v>
      </c>
      <c r="E17789" t="s">
        <v>285</v>
      </c>
      <c r="F17789" t="s">
        <v>1083</v>
      </c>
      <c r="G17789" t="s">
        <v>1334</v>
      </c>
      <c r="H17789" t="s">
        <v>1272</v>
      </c>
      <c r="I17789" t="s">
        <v>1495</v>
      </c>
      <c r="J17789" s="178">
        <v>-9445.3799999999992</v>
      </c>
    </row>
    <row r="17790" spans="1:10" x14ac:dyDescent="0.25">
      <c r="A17790" t="s">
        <v>134</v>
      </c>
      <c r="B17790" t="s">
        <v>128</v>
      </c>
      <c r="C17790">
        <v>2026</v>
      </c>
      <c r="D17790" t="s">
        <v>121</v>
      </c>
      <c r="E17790" t="s">
        <v>285</v>
      </c>
      <c r="F17790" t="s">
        <v>1083</v>
      </c>
      <c r="G17790" t="s">
        <v>1334</v>
      </c>
      <c r="H17790" t="s">
        <v>1272</v>
      </c>
      <c r="I17790" t="s">
        <v>1496</v>
      </c>
      <c r="J17790" s="178">
        <v>-29155.47</v>
      </c>
    </row>
    <row r="17791" spans="1:10" x14ac:dyDescent="0.25">
      <c r="A17791" t="s">
        <v>134</v>
      </c>
      <c r="B17791" t="s">
        <v>128</v>
      </c>
      <c r="C17791">
        <v>2026</v>
      </c>
      <c r="D17791" t="s">
        <v>121</v>
      </c>
      <c r="E17791" t="s">
        <v>285</v>
      </c>
      <c r="F17791" t="s">
        <v>1083</v>
      </c>
      <c r="G17791" t="s">
        <v>1334</v>
      </c>
      <c r="H17791" t="s">
        <v>1272</v>
      </c>
      <c r="I17791" t="s">
        <v>1498</v>
      </c>
      <c r="J17791" s="178">
        <v>-17563.03</v>
      </c>
    </row>
    <row r="17792" spans="1:10" x14ac:dyDescent="0.25">
      <c r="A17792" t="s">
        <v>134</v>
      </c>
      <c r="B17792" t="s">
        <v>128</v>
      </c>
      <c r="C17792">
        <v>2026</v>
      </c>
      <c r="D17792" t="s">
        <v>121</v>
      </c>
      <c r="E17792" t="s">
        <v>285</v>
      </c>
      <c r="F17792" t="s">
        <v>1083</v>
      </c>
      <c r="G17792" t="s">
        <v>1334</v>
      </c>
      <c r="H17792" t="s">
        <v>1272</v>
      </c>
      <c r="I17792" t="s">
        <v>1502</v>
      </c>
      <c r="J17792" s="178">
        <v>-5563.03</v>
      </c>
    </row>
    <row r="17793" spans="1:10" x14ac:dyDescent="0.25">
      <c r="A17793" t="s">
        <v>134</v>
      </c>
      <c r="B17793" t="s">
        <v>128</v>
      </c>
      <c r="C17793">
        <v>2026</v>
      </c>
      <c r="D17793" t="s">
        <v>121</v>
      </c>
      <c r="E17793" t="s">
        <v>285</v>
      </c>
      <c r="F17793" t="s">
        <v>1083</v>
      </c>
      <c r="G17793" t="s">
        <v>1334</v>
      </c>
      <c r="H17793" t="s">
        <v>1272</v>
      </c>
      <c r="I17793" t="s">
        <v>1504</v>
      </c>
      <c r="J17793" s="178">
        <v>-13949.58</v>
      </c>
    </row>
    <row r="17794" spans="1:10" x14ac:dyDescent="0.25">
      <c r="A17794" t="s">
        <v>134</v>
      </c>
      <c r="B17794" t="s">
        <v>128</v>
      </c>
      <c r="C17794">
        <v>2026</v>
      </c>
      <c r="D17794" t="s">
        <v>121</v>
      </c>
      <c r="E17794" t="s">
        <v>285</v>
      </c>
      <c r="F17794" t="s">
        <v>1083</v>
      </c>
      <c r="G17794" t="s">
        <v>1334</v>
      </c>
      <c r="H17794" t="s">
        <v>1272</v>
      </c>
      <c r="I17794" t="s">
        <v>1505</v>
      </c>
      <c r="J17794" s="178">
        <v>-9680.68</v>
      </c>
    </row>
    <row r="17795" spans="1:10" x14ac:dyDescent="0.25">
      <c r="A17795" t="s">
        <v>134</v>
      </c>
      <c r="B17795" t="s">
        <v>128</v>
      </c>
      <c r="C17795">
        <v>2026</v>
      </c>
      <c r="D17795" t="s">
        <v>121</v>
      </c>
      <c r="E17795" t="s">
        <v>285</v>
      </c>
      <c r="F17795" t="s">
        <v>1083</v>
      </c>
      <c r="G17795" t="s">
        <v>1334</v>
      </c>
      <c r="H17795" t="s">
        <v>1272</v>
      </c>
      <c r="I17795" t="s">
        <v>1506</v>
      </c>
      <c r="J17795" s="178">
        <v>-10966.39</v>
      </c>
    </row>
    <row r="17796" spans="1:10" x14ac:dyDescent="0.25">
      <c r="A17796" t="s">
        <v>134</v>
      </c>
      <c r="B17796" t="s">
        <v>128</v>
      </c>
      <c r="C17796">
        <v>2026</v>
      </c>
      <c r="D17796" t="s">
        <v>121</v>
      </c>
      <c r="E17796" t="s">
        <v>285</v>
      </c>
      <c r="F17796" t="s">
        <v>1083</v>
      </c>
      <c r="G17796" t="s">
        <v>1334</v>
      </c>
      <c r="H17796" t="s">
        <v>1272</v>
      </c>
      <c r="I17796" t="s">
        <v>1512</v>
      </c>
      <c r="J17796" s="178">
        <v>-16689.080000000002</v>
      </c>
    </row>
    <row r="17797" spans="1:10" x14ac:dyDescent="0.25">
      <c r="A17797" t="s">
        <v>134</v>
      </c>
      <c r="B17797" t="s">
        <v>128</v>
      </c>
      <c r="C17797">
        <v>2026</v>
      </c>
      <c r="D17797" t="s">
        <v>121</v>
      </c>
      <c r="E17797" t="s">
        <v>285</v>
      </c>
      <c r="F17797" t="s">
        <v>1083</v>
      </c>
      <c r="G17797" t="s">
        <v>1334</v>
      </c>
      <c r="H17797" t="s">
        <v>1272</v>
      </c>
      <c r="I17797" t="s">
        <v>1514</v>
      </c>
      <c r="J17797" s="178">
        <v>-4117.6499999999996</v>
      </c>
    </row>
    <row r="17798" spans="1:10" x14ac:dyDescent="0.25">
      <c r="A17798" t="s">
        <v>134</v>
      </c>
      <c r="B17798" t="s">
        <v>128</v>
      </c>
      <c r="C17798">
        <v>2026</v>
      </c>
      <c r="D17798" t="s">
        <v>121</v>
      </c>
      <c r="E17798" t="s">
        <v>285</v>
      </c>
      <c r="F17798" t="s">
        <v>1083</v>
      </c>
      <c r="G17798" t="s">
        <v>1334</v>
      </c>
      <c r="H17798" t="s">
        <v>1272</v>
      </c>
      <c r="I17798" t="s">
        <v>1399</v>
      </c>
      <c r="J17798" s="178">
        <v>-58781.52</v>
      </c>
    </row>
    <row r="17799" spans="1:10" x14ac:dyDescent="0.25">
      <c r="A17799" t="s">
        <v>134</v>
      </c>
      <c r="B17799" t="s">
        <v>128</v>
      </c>
      <c r="C17799">
        <v>2026</v>
      </c>
      <c r="D17799" t="s">
        <v>121</v>
      </c>
      <c r="E17799" t="s">
        <v>285</v>
      </c>
      <c r="F17799" t="s">
        <v>1083</v>
      </c>
      <c r="G17799" t="s">
        <v>1334</v>
      </c>
      <c r="H17799" t="s">
        <v>1272</v>
      </c>
      <c r="I17799" t="s">
        <v>1171</v>
      </c>
      <c r="J17799" s="178">
        <v>-12596.64</v>
      </c>
    </row>
    <row r="17800" spans="1:10" x14ac:dyDescent="0.25">
      <c r="A17800" t="s">
        <v>134</v>
      </c>
      <c r="B17800" t="s">
        <v>128</v>
      </c>
      <c r="C17800">
        <v>2026</v>
      </c>
      <c r="D17800" t="s">
        <v>121</v>
      </c>
      <c r="E17800" t="s">
        <v>285</v>
      </c>
      <c r="F17800" t="s">
        <v>1083</v>
      </c>
      <c r="G17800" t="s">
        <v>1334</v>
      </c>
      <c r="H17800" t="s">
        <v>1272</v>
      </c>
      <c r="I17800" t="s">
        <v>1518</v>
      </c>
      <c r="J17800" s="178">
        <v>-11756.3</v>
      </c>
    </row>
    <row r="17801" spans="1:10" x14ac:dyDescent="0.25">
      <c r="A17801" t="s">
        <v>134</v>
      </c>
      <c r="B17801" t="s">
        <v>128</v>
      </c>
      <c r="C17801">
        <v>2026</v>
      </c>
      <c r="D17801" t="s">
        <v>121</v>
      </c>
      <c r="E17801" t="s">
        <v>285</v>
      </c>
      <c r="F17801" t="s">
        <v>1083</v>
      </c>
      <c r="G17801" t="s">
        <v>1334</v>
      </c>
      <c r="H17801" t="s">
        <v>1272</v>
      </c>
      <c r="I17801" t="s">
        <v>1520</v>
      </c>
      <c r="J17801" s="178">
        <v>-12596.64</v>
      </c>
    </row>
    <row r="17802" spans="1:10" x14ac:dyDescent="0.25">
      <c r="A17802" t="s">
        <v>134</v>
      </c>
      <c r="B17802" t="s">
        <v>128</v>
      </c>
      <c r="C17802">
        <v>2026</v>
      </c>
      <c r="D17802" t="s">
        <v>121</v>
      </c>
      <c r="E17802" t="s">
        <v>285</v>
      </c>
      <c r="F17802" t="s">
        <v>1083</v>
      </c>
      <c r="G17802" t="s">
        <v>1334</v>
      </c>
      <c r="H17802" t="s">
        <v>1272</v>
      </c>
      <c r="I17802" t="s">
        <v>1521</v>
      </c>
      <c r="J17802" s="178">
        <v>-11756.3</v>
      </c>
    </row>
    <row r="17803" spans="1:10" x14ac:dyDescent="0.25">
      <c r="A17803" t="s">
        <v>134</v>
      </c>
      <c r="B17803" t="s">
        <v>128</v>
      </c>
      <c r="C17803">
        <v>2026</v>
      </c>
      <c r="D17803" t="s">
        <v>121</v>
      </c>
      <c r="E17803" t="s">
        <v>285</v>
      </c>
      <c r="F17803" t="s">
        <v>1083</v>
      </c>
      <c r="G17803" t="s">
        <v>1334</v>
      </c>
      <c r="H17803" t="s">
        <v>1272</v>
      </c>
      <c r="I17803" t="s">
        <v>1417</v>
      </c>
      <c r="J17803" s="178">
        <v>-22042.02</v>
      </c>
    </row>
    <row r="17804" spans="1:10" x14ac:dyDescent="0.25">
      <c r="A17804" t="s">
        <v>134</v>
      </c>
      <c r="B17804" t="s">
        <v>128</v>
      </c>
      <c r="C17804">
        <v>2026</v>
      </c>
      <c r="D17804" t="s">
        <v>121</v>
      </c>
      <c r="E17804" t="s">
        <v>285</v>
      </c>
      <c r="F17804" t="s">
        <v>1083</v>
      </c>
      <c r="G17804" t="s">
        <v>1334</v>
      </c>
      <c r="H17804" t="s">
        <v>1272</v>
      </c>
      <c r="I17804" t="s">
        <v>1531</v>
      </c>
      <c r="J17804" s="178">
        <v>-5563.03</v>
      </c>
    </row>
    <row r="17805" spans="1:10" x14ac:dyDescent="0.25">
      <c r="A17805" t="s">
        <v>134</v>
      </c>
      <c r="B17805" t="s">
        <v>128</v>
      </c>
      <c r="C17805">
        <v>2026</v>
      </c>
      <c r="D17805" t="s">
        <v>121</v>
      </c>
      <c r="E17805" t="s">
        <v>285</v>
      </c>
      <c r="F17805" t="s">
        <v>1083</v>
      </c>
      <c r="G17805" t="s">
        <v>1334</v>
      </c>
      <c r="H17805" t="s">
        <v>1272</v>
      </c>
      <c r="I17805" t="s">
        <v>1533</v>
      </c>
      <c r="J17805" s="178">
        <v>-3655.46</v>
      </c>
    </row>
    <row r="17806" spans="1:10" x14ac:dyDescent="0.25">
      <c r="A17806" t="s">
        <v>134</v>
      </c>
      <c r="B17806" t="s">
        <v>128</v>
      </c>
      <c r="C17806">
        <v>2026</v>
      </c>
      <c r="D17806" t="s">
        <v>121</v>
      </c>
      <c r="E17806" t="s">
        <v>285</v>
      </c>
      <c r="F17806" t="s">
        <v>1083</v>
      </c>
      <c r="G17806" t="s">
        <v>1334</v>
      </c>
      <c r="H17806" t="s">
        <v>1272</v>
      </c>
      <c r="I17806" t="s">
        <v>1534</v>
      </c>
      <c r="J17806" s="178">
        <v>-11647.06</v>
      </c>
    </row>
    <row r="17807" spans="1:10" x14ac:dyDescent="0.25">
      <c r="A17807" t="s">
        <v>134</v>
      </c>
      <c r="B17807" t="s">
        <v>128</v>
      </c>
      <c r="C17807">
        <v>2026</v>
      </c>
      <c r="D17807" t="s">
        <v>121</v>
      </c>
      <c r="E17807" t="s">
        <v>285</v>
      </c>
      <c r="F17807" t="s">
        <v>1083</v>
      </c>
      <c r="G17807" t="s">
        <v>1334</v>
      </c>
      <c r="H17807" t="s">
        <v>1272</v>
      </c>
      <c r="I17807" t="s">
        <v>1538</v>
      </c>
      <c r="J17807" s="178">
        <v>-11756.3</v>
      </c>
    </row>
    <row r="17808" spans="1:10" x14ac:dyDescent="0.25">
      <c r="A17808" t="s">
        <v>134</v>
      </c>
      <c r="B17808" t="s">
        <v>128</v>
      </c>
      <c r="C17808">
        <v>2026</v>
      </c>
      <c r="D17808" t="s">
        <v>121</v>
      </c>
      <c r="E17808" t="s">
        <v>285</v>
      </c>
      <c r="F17808" t="s">
        <v>1083</v>
      </c>
      <c r="G17808" t="s">
        <v>1334</v>
      </c>
      <c r="H17808" t="s">
        <v>1272</v>
      </c>
      <c r="I17808" t="s">
        <v>1539</v>
      </c>
      <c r="J17808" s="178">
        <v>-11756.3</v>
      </c>
    </row>
    <row r="17809" spans="1:10" x14ac:dyDescent="0.25">
      <c r="A17809" t="s">
        <v>134</v>
      </c>
      <c r="B17809" t="s">
        <v>128</v>
      </c>
      <c r="C17809">
        <v>2026</v>
      </c>
      <c r="D17809" t="s">
        <v>121</v>
      </c>
      <c r="E17809" t="s">
        <v>285</v>
      </c>
      <c r="F17809" t="s">
        <v>1083</v>
      </c>
      <c r="G17809" t="s">
        <v>1334</v>
      </c>
      <c r="H17809" t="s">
        <v>1272</v>
      </c>
      <c r="I17809" t="s">
        <v>1540</v>
      </c>
      <c r="J17809" s="178">
        <v>-5563.03</v>
      </c>
    </row>
    <row r="17810" spans="1:10" x14ac:dyDescent="0.25">
      <c r="A17810" t="s">
        <v>134</v>
      </c>
      <c r="B17810" t="s">
        <v>128</v>
      </c>
      <c r="C17810">
        <v>2026</v>
      </c>
      <c r="D17810" t="s">
        <v>121</v>
      </c>
      <c r="E17810" t="s">
        <v>285</v>
      </c>
      <c r="F17810" t="s">
        <v>1083</v>
      </c>
      <c r="G17810" t="s">
        <v>1334</v>
      </c>
      <c r="H17810" t="s">
        <v>1272</v>
      </c>
      <c r="I17810" t="s">
        <v>1542</v>
      </c>
      <c r="J17810" s="178">
        <v>-12596.64</v>
      </c>
    </row>
    <row r="17811" spans="1:10" x14ac:dyDescent="0.25">
      <c r="A17811" t="s">
        <v>134</v>
      </c>
      <c r="B17811" t="s">
        <v>128</v>
      </c>
      <c r="C17811">
        <v>2026</v>
      </c>
      <c r="D17811" t="s">
        <v>121</v>
      </c>
      <c r="E17811" t="s">
        <v>285</v>
      </c>
      <c r="F17811" t="s">
        <v>1083</v>
      </c>
      <c r="G17811" t="s">
        <v>1334</v>
      </c>
      <c r="H17811" t="s">
        <v>1272</v>
      </c>
      <c r="I17811" t="s">
        <v>1544</v>
      </c>
      <c r="J17811" s="178">
        <v>-5563.03</v>
      </c>
    </row>
    <row r="17812" spans="1:10" x14ac:dyDescent="0.25">
      <c r="A17812" t="s">
        <v>134</v>
      </c>
      <c r="B17812" t="s">
        <v>128</v>
      </c>
      <c r="C17812">
        <v>2026</v>
      </c>
      <c r="D17812" t="s">
        <v>121</v>
      </c>
      <c r="E17812" t="s">
        <v>285</v>
      </c>
      <c r="F17812" t="s">
        <v>1083</v>
      </c>
      <c r="G17812" t="s">
        <v>1334</v>
      </c>
      <c r="H17812" t="s">
        <v>1272</v>
      </c>
      <c r="I17812" t="s">
        <v>1547</v>
      </c>
      <c r="J17812" s="178">
        <v>-3882.35</v>
      </c>
    </row>
    <row r="17813" spans="1:10" x14ac:dyDescent="0.25">
      <c r="A17813" t="s">
        <v>134</v>
      </c>
      <c r="B17813" t="s">
        <v>128</v>
      </c>
      <c r="C17813">
        <v>2026</v>
      </c>
      <c r="D17813" t="s">
        <v>121</v>
      </c>
      <c r="E17813" t="s">
        <v>285</v>
      </c>
      <c r="F17813" t="s">
        <v>1083</v>
      </c>
      <c r="G17813" t="s">
        <v>1334</v>
      </c>
      <c r="H17813" t="s">
        <v>1272</v>
      </c>
      <c r="I17813" t="s">
        <v>1441</v>
      </c>
      <c r="J17813" s="178">
        <v>10075.629999999999</v>
      </c>
    </row>
    <row r="17814" spans="1:10" x14ac:dyDescent="0.25">
      <c r="A17814" t="s">
        <v>134</v>
      </c>
      <c r="B17814" t="s">
        <v>128</v>
      </c>
      <c r="C17814">
        <v>2026</v>
      </c>
      <c r="D17814" t="s">
        <v>121</v>
      </c>
      <c r="E17814" t="s">
        <v>285</v>
      </c>
      <c r="F17814" t="s">
        <v>1083</v>
      </c>
      <c r="G17814" t="s">
        <v>1334</v>
      </c>
      <c r="H17814" t="s">
        <v>1272</v>
      </c>
      <c r="I17814" t="s">
        <v>1548</v>
      </c>
      <c r="J17814" s="178">
        <v>-21705.88</v>
      </c>
    </row>
    <row r="17815" spans="1:10" x14ac:dyDescent="0.25">
      <c r="A17815" t="s">
        <v>134</v>
      </c>
      <c r="B17815" t="s">
        <v>128</v>
      </c>
      <c r="C17815">
        <v>2026</v>
      </c>
      <c r="D17815" t="s">
        <v>121</v>
      </c>
      <c r="E17815" t="s">
        <v>285</v>
      </c>
      <c r="F17815" t="s">
        <v>1083</v>
      </c>
      <c r="G17815" t="s">
        <v>1334</v>
      </c>
      <c r="H17815" t="s">
        <v>1272</v>
      </c>
      <c r="I17815" t="s">
        <v>1550</v>
      </c>
      <c r="J17815" s="178">
        <v>-11126.05</v>
      </c>
    </row>
    <row r="17816" spans="1:10" x14ac:dyDescent="0.25">
      <c r="A17816" t="s">
        <v>134</v>
      </c>
      <c r="B17816" t="s">
        <v>128</v>
      </c>
      <c r="C17816">
        <v>2026</v>
      </c>
      <c r="D17816" t="s">
        <v>121</v>
      </c>
      <c r="E17816" t="s">
        <v>285</v>
      </c>
      <c r="F17816" t="s">
        <v>1083</v>
      </c>
      <c r="G17816" t="s">
        <v>1334</v>
      </c>
      <c r="H17816" t="s">
        <v>1272</v>
      </c>
      <c r="I17816" t="s">
        <v>1551</v>
      </c>
      <c r="J17816" s="178">
        <v>-7310.92</v>
      </c>
    </row>
    <row r="17817" spans="1:10" x14ac:dyDescent="0.25">
      <c r="A17817" t="s">
        <v>134</v>
      </c>
      <c r="B17817" t="s">
        <v>128</v>
      </c>
      <c r="C17817">
        <v>2026</v>
      </c>
      <c r="D17817" t="s">
        <v>121</v>
      </c>
      <c r="E17817" t="s">
        <v>285</v>
      </c>
      <c r="F17817" t="s">
        <v>1083</v>
      </c>
      <c r="G17817" t="s">
        <v>1334</v>
      </c>
      <c r="H17817" t="s">
        <v>1272</v>
      </c>
      <c r="I17817" t="s">
        <v>1552</v>
      </c>
      <c r="J17817" s="178">
        <v>-5033.6099999999997</v>
      </c>
    </row>
    <row r="17818" spans="1:10" x14ac:dyDescent="0.25">
      <c r="A17818" t="s">
        <v>134</v>
      </c>
      <c r="B17818" t="s">
        <v>128</v>
      </c>
      <c r="C17818">
        <v>2026</v>
      </c>
      <c r="D17818" t="s">
        <v>121</v>
      </c>
      <c r="E17818" t="s">
        <v>285</v>
      </c>
      <c r="F17818" t="s">
        <v>1083</v>
      </c>
      <c r="G17818" t="s">
        <v>1334</v>
      </c>
      <c r="H17818" t="s">
        <v>1272</v>
      </c>
      <c r="I17818" t="s">
        <v>1553</v>
      </c>
      <c r="J17818" s="178">
        <v>-11126.05</v>
      </c>
    </row>
    <row r="17819" spans="1:10" x14ac:dyDescent="0.25">
      <c r="A17819" t="s">
        <v>134</v>
      </c>
      <c r="B17819" t="s">
        <v>128</v>
      </c>
      <c r="C17819">
        <v>2026</v>
      </c>
      <c r="D17819" t="s">
        <v>121</v>
      </c>
      <c r="E17819" t="s">
        <v>285</v>
      </c>
      <c r="F17819" t="s">
        <v>1083</v>
      </c>
      <c r="G17819" t="s">
        <v>1334</v>
      </c>
      <c r="H17819" t="s">
        <v>1272</v>
      </c>
      <c r="I17819" t="s">
        <v>1557</v>
      </c>
      <c r="J17819" s="178">
        <v>-12596.64</v>
      </c>
    </row>
    <row r="17820" spans="1:10" x14ac:dyDescent="0.25">
      <c r="A17820" t="s">
        <v>134</v>
      </c>
      <c r="B17820" t="s">
        <v>128</v>
      </c>
      <c r="C17820">
        <v>2026</v>
      </c>
      <c r="D17820" t="s">
        <v>121</v>
      </c>
      <c r="E17820" t="s">
        <v>1067</v>
      </c>
      <c r="F17820" t="s">
        <v>1068</v>
      </c>
      <c r="G17820" t="s">
        <v>54</v>
      </c>
      <c r="H17820" t="s">
        <v>1273</v>
      </c>
      <c r="I17820" t="s">
        <v>824</v>
      </c>
      <c r="J17820" s="178">
        <v>16000000</v>
      </c>
    </row>
    <row r="17821" spans="1:10" x14ac:dyDescent="0.25">
      <c r="A17821" t="s">
        <v>134</v>
      </c>
      <c r="B17821" t="s">
        <v>128</v>
      </c>
      <c r="C17821">
        <v>2026</v>
      </c>
      <c r="D17821" t="s">
        <v>121</v>
      </c>
      <c r="E17821" t="s">
        <v>1067</v>
      </c>
      <c r="F17821" t="s">
        <v>1068</v>
      </c>
      <c r="G17821" t="s">
        <v>54</v>
      </c>
      <c r="H17821" t="s">
        <v>1274</v>
      </c>
      <c r="I17821" t="s">
        <v>855</v>
      </c>
      <c r="J17821" s="178">
        <v>3500000</v>
      </c>
    </row>
    <row r="17822" spans="1:10" x14ac:dyDescent="0.25">
      <c r="A17822" t="s">
        <v>134</v>
      </c>
      <c r="B17822" t="s">
        <v>128</v>
      </c>
      <c r="C17822">
        <v>2026</v>
      </c>
      <c r="D17822" t="s">
        <v>121</v>
      </c>
      <c r="E17822" t="s">
        <v>1067</v>
      </c>
      <c r="F17822" t="s">
        <v>1068</v>
      </c>
      <c r="G17822" t="s">
        <v>54</v>
      </c>
      <c r="H17822" t="s">
        <v>1274</v>
      </c>
      <c r="I17822" t="s">
        <v>395</v>
      </c>
      <c r="J17822" s="178">
        <v>1750905</v>
      </c>
    </row>
    <row r="17823" spans="1:10" x14ac:dyDescent="0.25">
      <c r="A17823" t="s">
        <v>134</v>
      </c>
      <c r="B17823" t="s">
        <v>128</v>
      </c>
      <c r="C17823">
        <v>2026</v>
      </c>
      <c r="D17823" t="s">
        <v>121</v>
      </c>
      <c r="E17823" t="s">
        <v>1067</v>
      </c>
      <c r="F17823" t="s">
        <v>1068</v>
      </c>
      <c r="G17823" t="s">
        <v>54</v>
      </c>
      <c r="H17823" t="s">
        <v>1274</v>
      </c>
      <c r="I17823" t="s">
        <v>556</v>
      </c>
      <c r="J17823" s="178">
        <v>2800000</v>
      </c>
    </row>
    <row r="17824" spans="1:10" x14ac:dyDescent="0.25">
      <c r="A17824" t="s">
        <v>134</v>
      </c>
      <c r="B17824" t="s">
        <v>128</v>
      </c>
      <c r="C17824">
        <v>2026</v>
      </c>
      <c r="D17824" t="s">
        <v>121</v>
      </c>
      <c r="E17824" t="s">
        <v>1067</v>
      </c>
      <c r="F17824" t="s">
        <v>1068</v>
      </c>
      <c r="G17824" t="s">
        <v>54</v>
      </c>
      <c r="H17824" t="s">
        <v>1559</v>
      </c>
      <c r="I17824" t="s">
        <v>817</v>
      </c>
      <c r="J17824" s="178">
        <v>170000</v>
      </c>
    </row>
    <row r="17825" spans="1:10" x14ac:dyDescent="0.25">
      <c r="A17825" t="s">
        <v>134</v>
      </c>
      <c r="B17825" t="s">
        <v>128</v>
      </c>
      <c r="C17825">
        <v>2026</v>
      </c>
      <c r="D17825" t="s">
        <v>121</v>
      </c>
      <c r="E17825" t="s">
        <v>1067</v>
      </c>
      <c r="F17825" t="s">
        <v>1068</v>
      </c>
      <c r="G17825" t="s">
        <v>54</v>
      </c>
      <c r="H17825" t="s">
        <v>1559</v>
      </c>
      <c r="I17825" t="s">
        <v>916</v>
      </c>
      <c r="J17825" s="178">
        <v>1694213</v>
      </c>
    </row>
    <row r="17826" spans="1:10" x14ac:dyDescent="0.25">
      <c r="A17826" t="s">
        <v>134</v>
      </c>
      <c r="B17826" t="s">
        <v>128</v>
      </c>
      <c r="C17826">
        <v>2026</v>
      </c>
      <c r="D17826" t="s">
        <v>121</v>
      </c>
      <c r="E17826" t="s">
        <v>1067</v>
      </c>
      <c r="F17826" t="s">
        <v>1068</v>
      </c>
      <c r="G17826" t="s">
        <v>54</v>
      </c>
      <c r="H17826" t="s">
        <v>1559</v>
      </c>
      <c r="I17826" t="s">
        <v>851</v>
      </c>
      <c r="J17826" s="178">
        <v>390000</v>
      </c>
    </row>
    <row r="17827" spans="1:10" x14ac:dyDescent="0.25">
      <c r="A17827" t="s">
        <v>134</v>
      </c>
      <c r="B17827" t="s">
        <v>128</v>
      </c>
      <c r="C17827">
        <v>2026</v>
      </c>
      <c r="D17827" t="s">
        <v>121</v>
      </c>
      <c r="E17827" t="s">
        <v>1067</v>
      </c>
      <c r="F17827" t="s">
        <v>1068</v>
      </c>
      <c r="G17827" t="s">
        <v>54</v>
      </c>
      <c r="H17827" t="s">
        <v>1559</v>
      </c>
      <c r="I17827" t="s">
        <v>591</v>
      </c>
      <c r="J17827" s="178">
        <v>62800</v>
      </c>
    </row>
    <row r="17828" spans="1:10" x14ac:dyDescent="0.25">
      <c r="A17828" t="s">
        <v>134</v>
      </c>
      <c r="B17828" t="s">
        <v>128</v>
      </c>
      <c r="C17828">
        <v>2026</v>
      </c>
      <c r="D17828" t="s">
        <v>121</v>
      </c>
      <c r="E17828" t="s">
        <v>1067</v>
      </c>
      <c r="F17828" t="s">
        <v>1068</v>
      </c>
      <c r="G17828" t="s">
        <v>54</v>
      </c>
      <c r="H17828" t="s">
        <v>1559</v>
      </c>
      <c r="I17828" t="s">
        <v>824</v>
      </c>
      <c r="J17828" s="178">
        <v>898510</v>
      </c>
    </row>
    <row r="17829" spans="1:10" x14ac:dyDescent="0.25">
      <c r="A17829" t="s">
        <v>134</v>
      </c>
      <c r="B17829" t="s">
        <v>128</v>
      </c>
      <c r="C17829">
        <v>2026</v>
      </c>
      <c r="D17829" t="s">
        <v>121</v>
      </c>
      <c r="E17829" t="s">
        <v>1067</v>
      </c>
      <c r="F17829" t="s">
        <v>1068</v>
      </c>
      <c r="G17829" t="s">
        <v>54</v>
      </c>
      <c r="H17829" t="s">
        <v>1275</v>
      </c>
      <c r="I17829" t="s">
        <v>855</v>
      </c>
      <c r="J17829" s="178">
        <v>249095</v>
      </c>
    </row>
    <row r="17830" spans="1:10" x14ac:dyDescent="0.25">
      <c r="A17830" t="s">
        <v>134</v>
      </c>
      <c r="B17830" t="s">
        <v>128</v>
      </c>
      <c r="C17830">
        <v>2026</v>
      </c>
      <c r="D17830" t="s">
        <v>121</v>
      </c>
      <c r="E17830" t="s">
        <v>1067</v>
      </c>
      <c r="F17830" t="s">
        <v>1068</v>
      </c>
      <c r="G17830" t="s">
        <v>54</v>
      </c>
      <c r="H17830" t="s">
        <v>1275</v>
      </c>
      <c r="I17830" t="s">
        <v>395</v>
      </c>
      <c r="J17830" s="178">
        <v>249095</v>
      </c>
    </row>
    <row r="17831" spans="1:10" x14ac:dyDescent="0.25">
      <c r="A17831" t="s">
        <v>134</v>
      </c>
      <c r="B17831" t="s">
        <v>128</v>
      </c>
      <c r="C17831">
        <v>2026</v>
      </c>
      <c r="D17831" t="s">
        <v>121</v>
      </c>
      <c r="E17831" t="s">
        <v>1067</v>
      </c>
      <c r="F17831" t="s">
        <v>1068</v>
      </c>
      <c r="G17831" t="s">
        <v>54</v>
      </c>
      <c r="H17831" t="s">
        <v>1275</v>
      </c>
      <c r="I17831" t="s">
        <v>556</v>
      </c>
      <c r="J17831" s="178">
        <v>249095</v>
      </c>
    </row>
    <row r="17832" spans="1:10" x14ac:dyDescent="0.25">
      <c r="A17832" t="s">
        <v>134</v>
      </c>
      <c r="B17832" t="s">
        <v>128</v>
      </c>
      <c r="C17832">
        <v>2026</v>
      </c>
      <c r="D17832" t="s">
        <v>121</v>
      </c>
      <c r="E17832" t="s">
        <v>1067</v>
      </c>
      <c r="F17832" t="s">
        <v>1068</v>
      </c>
      <c r="G17832" t="s">
        <v>54</v>
      </c>
      <c r="H17832" t="s">
        <v>1276</v>
      </c>
      <c r="I17832" t="s">
        <v>855</v>
      </c>
      <c r="J17832" s="178">
        <v>312425</v>
      </c>
    </row>
    <row r="17833" spans="1:10" x14ac:dyDescent="0.25">
      <c r="A17833" t="s">
        <v>134</v>
      </c>
      <c r="B17833" t="s">
        <v>128</v>
      </c>
      <c r="C17833">
        <v>2026</v>
      </c>
      <c r="D17833" t="s">
        <v>121</v>
      </c>
      <c r="E17833" t="s">
        <v>1067</v>
      </c>
      <c r="F17833" t="s">
        <v>1068</v>
      </c>
      <c r="G17833" t="s">
        <v>54</v>
      </c>
      <c r="H17833" t="s">
        <v>1276</v>
      </c>
      <c r="I17833" t="s">
        <v>395</v>
      </c>
      <c r="J17833" s="178">
        <v>166667</v>
      </c>
    </row>
    <row r="17834" spans="1:10" x14ac:dyDescent="0.25">
      <c r="A17834" t="s">
        <v>134</v>
      </c>
      <c r="B17834" t="s">
        <v>128</v>
      </c>
      <c r="C17834">
        <v>2026</v>
      </c>
      <c r="D17834" t="s">
        <v>121</v>
      </c>
      <c r="E17834" t="s">
        <v>1067</v>
      </c>
      <c r="F17834" t="s">
        <v>1068</v>
      </c>
      <c r="G17834" t="s">
        <v>54</v>
      </c>
      <c r="H17834" t="s">
        <v>1276</v>
      </c>
      <c r="I17834" t="s">
        <v>556</v>
      </c>
      <c r="J17834" s="178">
        <v>254091</v>
      </c>
    </row>
    <row r="17835" spans="1:10" x14ac:dyDescent="0.25">
      <c r="A17835" t="s">
        <v>134</v>
      </c>
      <c r="B17835" t="s">
        <v>128</v>
      </c>
      <c r="C17835">
        <v>2026</v>
      </c>
      <c r="D17835" t="s">
        <v>121</v>
      </c>
      <c r="E17835" t="s">
        <v>1067</v>
      </c>
      <c r="F17835" t="s">
        <v>1068</v>
      </c>
      <c r="G17835" t="s">
        <v>54</v>
      </c>
      <c r="H17835" t="s">
        <v>1277</v>
      </c>
      <c r="I17835" t="s">
        <v>855</v>
      </c>
      <c r="J17835" s="178">
        <v>37491</v>
      </c>
    </row>
    <row r="17836" spans="1:10" x14ac:dyDescent="0.25">
      <c r="A17836" t="s">
        <v>134</v>
      </c>
      <c r="B17836" t="s">
        <v>128</v>
      </c>
      <c r="C17836">
        <v>2026</v>
      </c>
      <c r="D17836" t="s">
        <v>121</v>
      </c>
      <c r="E17836" t="s">
        <v>1067</v>
      </c>
      <c r="F17836" t="s">
        <v>1068</v>
      </c>
      <c r="G17836" t="s">
        <v>54</v>
      </c>
      <c r="H17836" t="s">
        <v>1277</v>
      </c>
      <c r="I17836" t="s">
        <v>395</v>
      </c>
      <c r="J17836" s="178">
        <v>20000</v>
      </c>
    </row>
    <row r="17837" spans="1:10" x14ac:dyDescent="0.25">
      <c r="A17837" t="s">
        <v>134</v>
      </c>
      <c r="B17837" t="s">
        <v>128</v>
      </c>
      <c r="C17837">
        <v>2026</v>
      </c>
      <c r="D17837" t="s">
        <v>121</v>
      </c>
      <c r="E17837" t="s">
        <v>1067</v>
      </c>
      <c r="F17837" t="s">
        <v>1068</v>
      </c>
      <c r="G17837" t="s">
        <v>54</v>
      </c>
      <c r="H17837" t="s">
        <v>1277</v>
      </c>
      <c r="I17837" t="s">
        <v>556</v>
      </c>
      <c r="J17837" s="178">
        <v>30491</v>
      </c>
    </row>
    <row r="17838" spans="1:10" x14ac:dyDescent="0.25">
      <c r="A17838" t="s">
        <v>134</v>
      </c>
      <c r="B17838" t="s">
        <v>128</v>
      </c>
      <c r="C17838">
        <v>2026</v>
      </c>
      <c r="D17838" t="s">
        <v>121</v>
      </c>
      <c r="E17838" t="s">
        <v>1067</v>
      </c>
      <c r="F17838" t="s">
        <v>1068</v>
      </c>
      <c r="G17838" t="s">
        <v>54</v>
      </c>
      <c r="H17838" t="s">
        <v>1278</v>
      </c>
      <c r="I17838" t="s">
        <v>855</v>
      </c>
      <c r="J17838" s="178">
        <v>312425</v>
      </c>
    </row>
    <row r="17839" spans="1:10" x14ac:dyDescent="0.25">
      <c r="A17839" t="s">
        <v>134</v>
      </c>
      <c r="B17839" t="s">
        <v>128</v>
      </c>
      <c r="C17839">
        <v>2026</v>
      </c>
      <c r="D17839" t="s">
        <v>121</v>
      </c>
      <c r="E17839" t="s">
        <v>1067</v>
      </c>
      <c r="F17839" t="s">
        <v>1068</v>
      </c>
      <c r="G17839" t="s">
        <v>54</v>
      </c>
      <c r="H17839" t="s">
        <v>1278</v>
      </c>
      <c r="I17839" t="s">
        <v>395</v>
      </c>
      <c r="J17839" s="178">
        <v>166667</v>
      </c>
    </row>
    <row r="17840" spans="1:10" x14ac:dyDescent="0.25">
      <c r="A17840" t="s">
        <v>134</v>
      </c>
      <c r="B17840" t="s">
        <v>128</v>
      </c>
      <c r="C17840">
        <v>2026</v>
      </c>
      <c r="D17840" t="s">
        <v>121</v>
      </c>
      <c r="E17840" t="s">
        <v>1067</v>
      </c>
      <c r="F17840" t="s">
        <v>1068</v>
      </c>
      <c r="G17840" t="s">
        <v>54</v>
      </c>
      <c r="H17840" t="s">
        <v>1278</v>
      </c>
      <c r="I17840" t="s">
        <v>556</v>
      </c>
      <c r="J17840" s="178">
        <v>254091</v>
      </c>
    </row>
    <row r="17841" spans="1:10" x14ac:dyDescent="0.25">
      <c r="A17841" t="s">
        <v>134</v>
      </c>
      <c r="B17841" t="s">
        <v>128</v>
      </c>
      <c r="C17841">
        <v>2026</v>
      </c>
      <c r="D17841" t="s">
        <v>121</v>
      </c>
      <c r="E17841" t="s">
        <v>1067</v>
      </c>
      <c r="F17841" t="s">
        <v>1068</v>
      </c>
      <c r="G17841" t="s">
        <v>54</v>
      </c>
      <c r="H17841" t="s">
        <v>1279</v>
      </c>
      <c r="I17841" t="s">
        <v>855</v>
      </c>
      <c r="J17841" s="178">
        <v>145833</v>
      </c>
    </row>
    <row r="17842" spans="1:10" x14ac:dyDescent="0.25">
      <c r="A17842" t="s">
        <v>134</v>
      </c>
      <c r="B17842" t="s">
        <v>128</v>
      </c>
      <c r="C17842">
        <v>2026</v>
      </c>
      <c r="D17842" t="s">
        <v>121</v>
      </c>
      <c r="E17842" t="s">
        <v>1067</v>
      </c>
      <c r="F17842" t="s">
        <v>1068</v>
      </c>
      <c r="G17842" t="s">
        <v>54</v>
      </c>
      <c r="H17842" t="s">
        <v>1279</v>
      </c>
      <c r="I17842" t="s">
        <v>395</v>
      </c>
      <c r="J17842" s="178">
        <v>72954</v>
      </c>
    </row>
    <row r="17843" spans="1:10" x14ac:dyDescent="0.25">
      <c r="A17843" t="s">
        <v>134</v>
      </c>
      <c r="B17843" t="s">
        <v>128</v>
      </c>
      <c r="C17843">
        <v>2026</v>
      </c>
      <c r="D17843" t="s">
        <v>121</v>
      </c>
      <c r="E17843" t="s">
        <v>1067</v>
      </c>
      <c r="F17843" t="s">
        <v>1068</v>
      </c>
      <c r="G17843" t="s">
        <v>54</v>
      </c>
      <c r="H17843" t="s">
        <v>1279</v>
      </c>
      <c r="I17843" t="s">
        <v>556</v>
      </c>
      <c r="J17843" s="178">
        <v>116667</v>
      </c>
    </row>
    <row r="17844" spans="1:10" x14ac:dyDescent="0.25">
      <c r="A17844" t="s">
        <v>134</v>
      </c>
      <c r="B17844" t="s">
        <v>128</v>
      </c>
      <c r="C17844">
        <v>2026</v>
      </c>
      <c r="D17844" t="s">
        <v>121</v>
      </c>
      <c r="E17844" t="s">
        <v>1067</v>
      </c>
      <c r="F17844" t="s">
        <v>1068</v>
      </c>
      <c r="G17844" t="s">
        <v>54</v>
      </c>
      <c r="H17844" t="s">
        <v>1279</v>
      </c>
      <c r="I17844" t="s">
        <v>824</v>
      </c>
      <c r="J17844" s="178">
        <v>833333</v>
      </c>
    </row>
    <row r="17845" spans="1:10" x14ac:dyDescent="0.25">
      <c r="A17845" t="s">
        <v>134</v>
      </c>
      <c r="B17845" t="s">
        <v>128</v>
      </c>
      <c r="C17845">
        <v>2026</v>
      </c>
      <c r="D17845" t="s">
        <v>121</v>
      </c>
      <c r="E17845" t="s">
        <v>1067</v>
      </c>
      <c r="F17845" t="s">
        <v>1068</v>
      </c>
      <c r="G17845" t="s">
        <v>54</v>
      </c>
      <c r="H17845" t="s">
        <v>1281</v>
      </c>
      <c r="I17845" t="s">
        <v>556</v>
      </c>
      <c r="J17845" s="178">
        <v>200000</v>
      </c>
    </row>
    <row r="17846" spans="1:10" x14ac:dyDescent="0.25">
      <c r="A17846" t="s">
        <v>134</v>
      </c>
      <c r="B17846" t="s">
        <v>128</v>
      </c>
      <c r="C17846">
        <v>2026</v>
      </c>
      <c r="D17846" t="s">
        <v>121</v>
      </c>
      <c r="E17846" t="s">
        <v>1067</v>
      </c>
      <c r="F17846" t="s">
        <v>1068</v>
      </c>
      <c r="G17846" t="s">
        <v>54</v>
      </c>
      <c r="H17846" t="s">
        <v>1281</v>
      </c>
      <c r="I17846" t="s">
        <v>824</v>
      </c>
      <c r="J17846" s="178">
        <v>10000000</v>
      </c>
    </row>
    <row r="17847" spans="1:10" x14ac:dyDescent="0.25">
      <c r="A17847" t="s">
        <v>134</v>
      </c>
      <c r="B17847" t="s">
        <v>128</v>
      </c>
      <c r="C17847">
        <v>2026</v>
      </c>
      <c r="D17847" t="s">
        <v>121</v>
      </c>
      <c r="E17847" t="s">
        <v>1067</v>
      </c>
      <c r="F17847" t="s">
        <v>1068</v>
      </c>
      <c r="G17847" t="s">
        <v>54</v>
      </c>
      <c r="H17847" t="s">
        <v>1283</v>
      </c>
      <c r="I17847" t="s">
        <v>559</v>
      </c>
      <c r="J17847" s="178">
        <v>79796</v>
      </c>
    </row>
    <row r="17848" spans="1:10" x14ac:dyDescent="0.25">
      <c r="A17848" t="s">
        <v>134</v>
      </c>
      <c r="B17848" t="s">
        <v>128</v>
      </c>
      <c r="C17848">
        <v>2026</v>
      </c>
      <c r="D17848" t="s">
        <v>121</v>
      </c>
      <c r="E17848" t="s">
        <v>1067</v>
      </c>
      <c r="F17848" t="s">
        <v>1068</v>
      </c>
      <c r="G17848" t="s">
        <v>54</v>
      </c>
      <c r="H17848" t="s">
        <v>1284</v>
      </c>
      <c r="I17848" t="s">
        <v>398</v>
      </c>
      <c r="J17848" s="178">
        <v>2075800</v>
      </c>
    </row>
    <row r="17849" spans="1:10" x14ac:dyDescent="0.25">
      <c r="A17849" t="s">
        <v>134</v>
      </c>
      <c r="B17849" t="s">
        <v>128</v>
      </c>
      <c r="C17849">
        <v>2026</v>
      </c>
      <c r="D17849" t="s">
        <v>121</v>
      </c>
      <c r="E17849" t="s">
        <v>1067</v>
      </c>
      <c r="F17849" t="s">
        <v>1068</v>
      </c>
      <c r="G17849" t="s">
        <v>54</v>
      </c>
      <c r="H17849" t="s">
        <v>1285</v>
      </c>
      <c r="I17849" t="s">
        <v>399</v>
      </c>
      <c r="J17849" s="178">
        <v>868400</v>
      </c>
    </row>
    <row r="17850" spans="1:10" x14ac:dyDescent="0.25">
      <c r="A17850" t="s">
        <v>134</v>
      </c>
      <c r="B17850" t="s">
        <v>128</v>
      </c>
      <c r="C17850">
        <v>2026</v>
      </c>
      <c r="D17850" t="s">
        <v>121</v>
      </c>
      <c r="E17850" t="s">
        <v>1067</v>
      </c>
      <c r="F17850" t="s">
        <v>1068</v>
      </c>
      <c r="G17850" t="s">
        <v>54</v>
      </c>
      <c r="H17850" t="s">
        <v>294</v>
      </c>
      <c r="I17850" t="s">
        <v>846</v>
      </c>
      <c r="J17850" s="178">
        <v>1320000</v>
      </c>
    </row>
    <row r="17851" spans="1:10" x14ac:dyDescent="0.25">
      <c r="A17851" t="s">
        <v>134</v>
      </c>
      <c r="B17851" t="s">
        <v>128</v>
      </c>
      <c r="C17851">
        <v>2026</v>
      </c>
      <c r="D17851" t="s">
        <v>121</v>
      </c>
      <c r="E17851" t="s">
        <v>1067</v>
      </c>
      <c r="F17851" t="s">
        <v>1068</v>
      </c>
      <c r="G17851" t="s">
        <v>54</v>
      </c>
      <c r="H17851" t="s">
        <v>294</v>
      </c>
      <c r="I17851" t="s">
        <v>975</v>
      </c>
      <c r="J17851" s="178">
        <v>899000</v>
      </c>
    </row>
    <row r="17852" spans="1:10" x14ac:dyDescent="0.25">
      <c r="A17852" t="s">
        <v>134</v>
      </c>
      <c r="B17852" t="s">
        <v>128</v>
      </c>
      <c r="C17852">
        <v>2026</v>
      </c>
      <c r="D17852" t="s">
        <v>121</v>
      </c>
      <c r="E17852" t="s">
        <v>1067</v>
      </c>
      <c r="F17852" t="s">
        <v>1068</v>
      </c>
      <c r="G17852" t="s">
        <v>54</v>
      </c>
      <c r="H17852" t="s">
        <v>523</v>
      </c>
      <c r="I17852" t="s">
        <v>694</v>
      </c>
      <c r="J17852" s="178">
        <v>1596800</v>
      </c>
    </row>
    <row r="17853" spans="1:10" x14ac:dyDescent="0.25">
      <c r="A17853" t="s">
        <v>134</v>
      </c>
      <c r="B17853" t="s">
        <v>128</v>
      </c>
      <c r="C17853">
        <v>2026</v>
      </c>
      <c r="D17853" t="s">
        <v>121</v>
      </c>
      <c r="E17853" t="s">
        <v>1067</v>
      </c>
      <c r="F17853" t="s">
        <v>1068</v>
      </c>
      <c r="G17853" t="s">
        <v>118</v>
      </c>
      <c r="H17853" t="s">
        <v>295</v>
      </c>
      <c r="I17853" t="s">
        <v>819</v>
      </c>
      <c r="J17853" s="178">
        <v>2135250</v>
      </c>
    </row>
    <row r="17854" spans="1:10" x14ac:dyDescent="0.25">
      <c r="A17854" t="s">
        <v>134</v>
      </c>
      <c r="B17854" t="s">
        <v>128</v>
      </c>
      <c r="C17854">
        <v>2026</v>
      </c>
      <c r="D17854" t="s">
        <v>121</v>
      </c>
      <c r="E17854" t="s">
        <v>1067</v>
      </c>
      <c r="F17854" t="s">
        <v>1068</v>
      </c>
      <c r="G17854" t="s">
        <v>118</v>
      </c>
      <c r="H17854" t="s">
        <v>1287</v>
      </c>
      <c r="I17854" t="s">
        <v>976</v>
      </c>
      <c r="J17854" s="178">
        <v>600000</v>
      </c>
    </row>
    <row r="17855" spans="1:10" x14ac:dyDescent="0.25">
      <c r="A17855" t="s">
        <v>134</v>
      </c>
      <c r="B17855" t="s">
        <v>128</v>
      </c>
      <c r="C17855">
        <v>2026</v>
      </c>
      <c r="D17855" t="s">
        <v>121</v>
      </c>
      <c r="E17855" t="s">
        <v>1067</v>
      </c>
      <c r="F17855" t="s">
        <v>1068</v>
      </c>
      <c r="G17855" t="s">
        <v>118</v>
      </c>
      <c r="H17855" t="s">
        <v>1287</v>
      </c>
      <c r="I17855" t="s">
        <v>655</v>
      </c>
      <c r="J17855" s="178">
        <v>3558750</v>
      </c>
    </row>
    <row r="17856" spans="1:10" x14ac:dyDescent="0.25">
      <c r="A17856" t="s">
        <v>134</v>
      </c>
      <c r="B17856" t="s">
        <v>128</v>
      </c>
      <c r="C17856">
        <v>2026</v>
      </c>
      <c r="D17856" t="s">
        <v>121</v>
      </c>
      <c r="E17856" t="s">
        <v>1067</v>
      </c>
      <c r="F17856" t="s">
        <v>1068</v>
      </c>
      <c r="G17856" t="s">
        <v>118</v>
      </c>
      <c r="H17856" t="s">
        <v>845</v>
      </c>
      <c r="I17856" t="s">
        <v>902</v>
      </c>
      <c r="J17856" s="178">
        <v>259874</v>
      </c>
    </row>
    <row r="17857" spans="1:10" x14ac:dyDescent="0.25">
      <c r="A17857" t="s">
        <v>134</v>
      </c>
      <c r="B17857" t="s">
        <v>128</v>
      </c>
      <c r="C17857">
        <v>2026</v>
      </c>
      <c r="D17857" t="s">
        <v>121</v>
      </c>
      <c r="E17857" t="s">
        <v>1067</v>
      </c>
      <c r="F17857" t="s">
        <v>1068</v>
      </c>
      <c r="G17857" t="s">
        <v>109</v>
      </c>
      <c r="H17857" t="s">
        <v>208</v>
      </c>
      <c r="I17857" t="s">
        <v>465</v>
      </c>
      <c r="J17857" s="178">
        <v>890</v>
      </c>
    </row>
    <row r="17858" spans="1:10" x14ac:dyDescent="0.25">
      <c r="A17858" t="s">
        <v>134</v>
      </c>
      <c r="B17858" t="s">
        <v>128</v>
      </c>
      <c r="C17858">
        <v>2026</v>
      </c>
      <c r="D17858" t="s">
        <v>121</v>
      </c>
      <c r="E17858" t="s">
        <v>1067</v>
      </c>
      <c r="F17858" t="s">
        <v>1068</v>
      </c>
      <c r="G17858" t="s">
        <v>109</v>
      </c>
      <c r="H17858" t="s">
        <v>208</v>
      </c>
      <c r="I17858" t="s">
        <v>1298</v>
      </c>
      <c r="J17858" s="178">
        <v>8074.08</v>
      </c>
    </row>
    <row r="17859" spans="1:10" x14ac:dyDescent="0.25">
      <c r="A17859" t="s">
        <v>134</v>
      </c>
      <c r="B17859" t="s">
        <v>128</v>
      </c>
      <c r="C17859">
        <v>2026</v>
      </c>
      <c r="D17859" t="s">
        <v>121</v>
      </c>
      <c r="E17859" t="s">
        <v>1067</v>
      </c>
      <c r="F17859" t="s">
        <v>1068</v>
      </c>
      <c r="G17859" t="s">
        <v>109</v>
      </c>
      <c r="H17859" t="s">
        <v>208</v>
      </c>
      <c r="I17859" t="s">
        <v>740</v>
      </c>
      <c r="J17859" s="178">
        <v>46000</v>
      </c>
    </row>
    <row r="17860" spans="1:10" x14ac:dyDescent="0.25">
      <c r="A17860" t="s">
        <v>134</v>
      </c>
      <c r="B17860" t="s">
        <v>128</v>
      </c>
      <c r="C17860">
        <v>2026</v>
      </c>
      <c r="D17860" t="s">
        <v>121</v>
      </c>
      <c r="E17860" t="s">
        <v>1067</v>
      </c>
      <c r="F17860" t="s">
        <v>1068</v>
      </c>
      <c r="G17860" t="s">
        <v>109</v>
      </c>
      <c r="H17860" t="s">
        <v>208</v>
      </c>
      <c r="I17860" t="s">
        <v>1560</v>
      </c>
      <c r="J17860" s="178">
        <v>46889</v>
      </c>
    </row>
    <row r="17861" spans="1:10" x14ac:dyDescent="0.25">
      <c r="A17861" t="s">
        <v>134</v>
      </c>
      <c r="B17861" t="s">
        <v>128</v>
      </c>
      <c r="C17861">
        <v>2026</v>
      </c>
      <c r="D17861" t="s">
        <v>121</v>
      </c>
      <c r="E17861" t="s">
        <v>1067</v>
      </c>
      <c r="F17861" t="s">
        <v>1068</v>
      </c>
      <c r="G17861" t="s">
        <v>109</v>
      </c>
      <c r="H17861" t="s">
        <v>208</v>
      </c>
      <c r="I17861" t="s">
        <v>1561</v>
      </c>
      <c r="J17861" s="178">
        <v>11518.52</v>
      </c>
    </row>
    <row r="17862" spans="1:10" x14ac:dyDescent="0.25">
      <c r="A17862" t="s">
        <v>134</v>
      </c>
      <c r="B17862" t="s">
        <v>128</v>
      </c>
      <c r="C17862">
        <v>2026</v>
      </c>
      <c r="D17862" t="s">
        <v>121</v>
      </c>
      <c r="E17862" t="s">
        <v>1067</v>
      </c>
      <c r="F17862" t="s">
        <v>1068</v>
      </c>
      <c r="G17862" t="s">
        <v>109</v>
      </c>
      <c r="H17862" t="s">
        <v>208</v>
      </c>
      <c r="I17862" t="s">
        <v>609</v>
      </c>
      <c r="J17862" s="178">
        <v>1622.22</v>
      </c>
    </row>
    <row r="17863" spans="1:10" x14ac:dyDescent="0.25">
      <c r="A17863" t="s">
        <v>134</v>
      </c>
      <c r="B17863" t="s">
        <v>128</v>
      </c>
      <c r="C17863">
        <v>2026</v>
      </c>
      <c r="D17863" t="s">
        <v>121</v>
      </c>
      <c r="E17863" t="s">
        <v>1067</v>
      </c>
      <c r="F17863" t="s">
        <v>1068</v>
      </c>
      <c r="G17863" t="s">
        <v>109</v>
      </c>
      <c r="H17863" t="s">
        <v>208</v>
      </c>
      <c r="I17863" t="s">
        <v>425</v>
      </c>
      <c r="J17863" s="178">
        <v>1933.32</v>
      </c>
    </row>
    <row r="17864" spans="1:10" x14ac:dyDescent="0.25">
      <c r="A17864" t="s">
        <v>134</v>
      </c>
      <c r="B17864" t="s">
        <v>128</v>
      </c>
      <c r="C17864">
        <v>2026</v>
      </c>
      <c r="D17864" t="s">
        <v>121</v>
      </c>
      <c r="E17864" t="s">
        <v>1067</v>
      </c>
      <c r="F17864" t="s">
        <v>1068</v>
      </c>
      <c r="G17864" t="s">
        <v>109</v>
      </c>
      <c r="H17864" t="s">
        <v>208</v>
      </c>
      <c r="I17864" t="s">
        <v>904</v>
      </c>
      <c r="J17864" s="178">
        <v>1696.29</v>
      </c>
    </row>
    <row r="17865" spans="1:10" x14ac:dyDescent="0.25">
      <c r="A17865" t="s">
        <v>134</v>
      </c>
      <c r="B17865" t="s">
        <v>128</v>
      </c>
      <c r="C17865">
        <v>2026</v>
      </c>
      <c r="D17865" t="s">
        <v>121</v>
      </c>
      <c r="E17865" t="s">
        <v>1067</v>
      </c>
      <c r="F17865" t="s">
        <v>1068</v>
      </c>
      <c r="G17865" t="s">
        <v>109</v>
      </c>
      <c r="H17865" t="s">
        <v>208</v>
      </c>
      <c r="I17865" t="s">
        <v>574</v>
      </c>
      <c r="J17865" s="178">
        <v>1407.41</v>
      </c>
    </row>
    <row r="17866" spans="1:10" x14ac:dyDescent="0.25">
      <c r="A17866" t="s">
        <v>134</v>
      </c>
      <c r="B17866" t="s">
        <v>128</v>
      </c>
      <c r="C17866">
        <v>2026</v>
      </c>
      <c r="D17866" t="s">
        <v>121</v>
      </c>
      <c r="E17866" t="s">
        <v>1067</v>
      </c>
      <c r="F17866" t="s">
        <v>1068</v>
      </c>
      <c r="G17866" t="s">
        <v>109</v>
      </c>
      <c r="H17866" t="s">
        <v>208</v>
      </c>
      <c r="I17866" t="s">
        <v>509</v>
      </c>
      <c r="J17866" s="178">
        <v>740.74</v>
      </c>
    </row>
    <row r="17867" spans="1:10" x14ac:dyDescent="0.25">
      <c r="A17867" t="s">
        <v>134</v>
      </c>
      <c r="B17867" t="s">
        <v>128</v>
      </c>
      <c r="C17867">
        <v>2026</v>
      </c>
      <c r="D17867" t="s">
        <v>121</v>
      </c>
      <c r="E17867" t="s">
        <v>1067</v>
      </c>
      <c r="F17867" t="s">
        <v>1068</v>
      </c>
      <c r="G17867" t="s">
        <v>109</v>
      </c>
      <c r="H17867" t="s">
        <v>108</v>
      </c>
      <c r="I17867" t="s">
        <v>614</v>
      </c>
      <c r="J17867" s="178">
        <v>287000</v>
      </c>
    </row>
    <row r="17868" spans="1:10" x14ac:dyDescent="0.25">
      <c r="A17868" t="s">
        <v>134</v>
      </c>
      <c r="B17868" t="s">
        <v>128</v>
      </c>
      <c r="C17868">
        <v>2026</v>
      </c>
      <c r="D17868" t="s">
        <v>121</v>
      </c>
      <c r="E17868" t="s">
        <v>1067</v>
      </c>
      <c r="F17868" t="s">
        <v>1068</v>
      </c>
      <c r="G17868" t="s">
        <v>55</v>
      </c>
      <c r="H17868" t="s">
        <v>1289</v>
      </c>
      <c r="I17868" t="s">
        <v>818</v>
      </c>
      <c r="J17868" s="178">
        <v>5000000</v>
      </c>
    </row>
    <row r="17869" spans="1:10" x14ac:dyDescent="0.25">
      <c r="A17869" t="s">
        <v>134</v>
      </c>
      <c r="B17869" t="s">
        <v>128</v>
      </c>
      <c r="C17869">
        <v>2026</v>
      </c>
      <c r="D17869" t="s">
        <v>121</v>
      </c>
      <c r="E17869" t="s">
        <v>1067</v>
      </c>
      <c r="F17869" t="s">
        <v>1068</v>
      </c>
      <c r="G17869" t="s">
        <v>55</v>
      </c>
      <c r="H17869" t="s">
        <v>447</v>
      </c>
      <c r="I17869" t="s">
        <v>442</v>
      </c>
      <c r="J17869" s="178">
        <v>934787</v>
      </c>
    </row>
    <row r="17870" spans="1:10" x14ac:dyDescent="0.25">
      <c r="A17870" t="s">
        <v>134</v>
      </c>
      <c r="B17870" t="s">
        <v>128</v>
      </c>
      <c r="C17870">
        <v>2026</v>
      </c>
      <c r="D17870" t="s">
        <v>121</v>
      </c>
      <c r="E17870" t="s">
        <v>1067</v>
      </c>
      <c r="F17870" t="s">
        <v>1068</v>
      </c>
      <c r="G17870" t="s">
        <v>611</v>
      </c>
      <c r="H17870" t="s">
        <v>612</v>
      </c>
      <c r="I17870" t="s">
        <v>613</v>
      </c>
      <c r="J17870" s="178">
        <v>50485</v>
      </c>
    </row>
    <row r="17871" spans="1:10" x14ac:dyDescent="0.25">
      <c r="A17871" t="s">
        <v>134</v>
      </c>
      <c r="B17871" t="s">
        <v>128</v>
      </c>
      <c r="C17871">
        <v>2026</v>
      </c>
      <c r="D17871" t="s">
        <v>121</v>
      </c>
      <c r="E17871" t="s">
        <v>1067</v>
      </c>
      <c r="F17871" t="s">
        <v>1068</v>
      </c>
      <c r="G17871" t="s">
        <v>47</v>
      </c>
      <c r="H17871" t="s">
        <v>1562</v>
      </c>
      <c r="I17871" t="s">
        <v>508</v>
      </c>
      <c r="J17871" s="178">
        <v>299904</v>
      </c>
    </row>
    <row r="17872" spans="1:10" x14ac:dyDescent="0.25">
      <c r="A17872" t="s">
        <v>134</v>
      </c>
      <c r="B17872" t="s">
        <v>128</v>
      </c>
      <c r="C17872">
        <v>2026</v>
      </c>
      <c r="D17872" t="s">
        <v>121</v>
      </c>
      <c r="E17872" t="s">
        <v>1067</v>
      </c>
      <c r="F17872" t="s">
        <v>1068</v>
      </c>
      <c r="G17872" t="s">
        <v>47</v>
      </c>
      <c r="H17872" t="s">
        <v>1291</v>
      </c>
      <c r="I17872" t="s">
        <v>734</v>
      </c>
      <c r="J17872" s="178">
        <v>491184</v>
      </c>
    </row>
    <row r="17873" spans="1:10" x14ac:dyDescent="0.25">
      <c r="A17873" t="s">
        <v>134</v>
      </c>
      <c r="B17873" t="s">
        <v>128</v>
      </c>
      <c r="C17873">
        <v>2026</v>
      </c>
      <c r="D17873" t="s">
        <v>121</v>
      </c>
      <c r="E17873" t="s">
        <v>1067</v>
      </c>
      <c r="F17873" t="s">
        <v>1068</v>
      </c>
      <c r="G17873" t="s">
        <v>47</v>
      </c>
      <c r="H17873" t="s">
        <v>1563</v>
      </c>
      <c r="I17873" t="s">
        <v>734</v>
      </c>
      <c r="J17873" s="178">
        <v>176570</v>
      </c>
    </row>
    <row r="17874" spans="1:10" x14ac:dyDescent="0.25">
      <c r="A17874" t="s">
        <v>134</v>
      </c>
      <c r="B17874" t="s">
        <v>128</v>
      </c>
      <c r="C17874">
        <v>2026</v>
      </c>
      <c r="D17874" t="s">
        <v>121</v>
      </c>
      <c r="E17874" t="s">
        <v>1067</v>
      </c>
      <c r="F17874" t="s">
        <v>1068</v>
      </c>
      <c r="G17874" t="s">
        <v>47</v>
      </c>
      <c r="H17874" t="s">
        <v>1292</v>
      </c>
      <c r="I17874" t="s">
        <v>465</v>
      </c>
      <c r="J17874" s="178">
        <v>402824</v>
      </c>
    </row>
    <row r="17875" spans="1:10" x14ac:dyDescent="0.25">
      <c r="A17875" t="s">
        <v>134</v>
      </c>
      <c r="B17875" t="s">
        <v>128</v>
      </c>
      <c r="C17875">
        <v>2026</v>
      </c>
      <c r="D17875" t="s">
        <v>121</v>
      </c>
      <c r="E17875" t="s">
        <v>1067</v>
      </c>
      <c r="F17875" t="s">
        <v>1068</v>
      </c>
      <c r="G17875" t="s">
        <v>47</v>
      </c>
      <c r="H17875" t="s">
        <v>1293</v>
      </c>
      <c r="I17875" t="s">
        <v>469</v>
      </c>
      <c r="J17875" s="178">
        <v>85425</v>
      </c>
    </row>
    <row r="17876" spans="1:10" x14ac:dyDescent="0.25">
      <c r="A17876" t="s">
        <v>134</v>
      </c>
      <c r="B17876" t="s">
        <v>128</v>
      </c>
      <c r="C17876">
        <v>2026</v>
      </c>
      <c r="D17876" t="s">
        <v>121</v>
      </c>
      <c r="E17876" t="s">
        <v>1067</v>
      </c>
      <c r="F17876" t="s">
        <v>1068</v>
      </c>
      <c r="G17876" t="s">
        <v>47</v>
      </c>
      <c r="H17876" t="s">
        <v>1293</v>
      </c>
      <c r="I17876" t="s">
        <v>674</v>
      </c>
      <c r="J17876" s="178">
        <v>300000</v>
      </c>
    </row>
    <row r="17877" spans="1:10" x14ac:dyDescent="0.25">
      <c r="A17877" t="s">
        <v>134</v>
      </c>
      <c r="B17877" t="s">
        <v>128</v>
      </c>
      <c r="C17877">
        <v>2026</v>
      </c>
      <c r="D17877" t="s">
        <v>121</v>
      </c>
      <c r="E17877" t="s">
        <v>1067</v>
      </c>
      <c r="F17877" t="s">
        <v>1068</v>
      </c>
      <c r="G17877" t="s">
        <v>47</v>
      </c>
      <c r="H17877" t="s">
        <v>1293</v>
      </c>
      <c r="I17877" t="s">
        <v>509</v>
      </c>
      <c r="J17877" s="178">
        <v>9259.26</v>
      </c>
    </row>
    <row r="17878" spans="1:10" x14ac:dyDescent="0.25">
      <c r="A17878" t="s">
        <v>134</v>
      </c>
      <c r="B17878" t="s">
        <v>128</v>
      </c>
      <c r="C17878">
        <v>2026</v>
      </c>
      <c r="D17878" t="s">
        <v>121</v>
      </c>
      <c r="E17878" t="s">
        <v>1067</v>
      </c>
      <c r="F17878" t="s">
        <v>1068</v>
      </c>
      <c r="G17878" t="s">
        <v>47</v>
      </c>
      <c r="H17878" t="s">
        <v>1293</v>
      </c>
      <c r="I17878" t="s">
        <v>412</v>
      </c>
      <c r="J17878" s="178">
        <v>17550</v>
      </c>
    </row>
    <row r="17879" spans="1:10" x14ac:dyDescent="0.25">
      <c r="A17879" t="s">
        <v>134</v>
      </c>
      <c r="B17879" t="s">
        <v>128</v>
      </c>
      <c r="C17879">
        <v>2026</v>
      </c>
      <c r="D17879" t="s">
        <v>121</v>
      </c>
      <c r="E17879" t="s">
        <v>1067</v>
      </c>
      <c r="F17879" t="s">
        <v>1068</v>
      </c>
      <c r="G17879" t="s">
        <v>47</v>
      </c>
      <c r="H17879" t="s">
        <v>189</v>
      </c>
      <c r="I17879" t="s">
        <v>1086</v>
      </c>
      <c r="J17879" s="178">
        <v>1223932</v>
      </c>
    </row>
    <row r="17880" spans="1:10" x14ac:dyDescent="0.25">
      <c r="A17880" t="s">
        <v>134</v>
      </c>
      <c r="B17880" t="s">
        <v>128</v>
      </c>
      <c r="C17880">
        <v>2026</v>
      </c>
      <c r="D17880" t="s">
        <v>121</v>
      </c>
      <c r="E17880" t="s">
        <v>1067</v>
      </c>
      <c r="F17880" t="s">
        <v>1068</v>
      </c>
      <c r="G17880" t="s">
        <v>47</v>
      </c>
      <c r="H17880" t="s">
        <v>189</v>
      </c>
      <c r="I17880" t="s">
        <v>381</v>
      </c>
      <c r="J17880" s="178">
        <v>3500200</v>
      </c>
    </row>
    <row r="17881" spans="1:10" x14ac:dyDescent="0.25">
      <c r="A17881" t="s">
        <v>134</v>
      </c>
      <c r="B17881" t="s">
        <v>128</v>
      </c>
      <c r="C17881">
        <v>2026</v>
      </c>
      <c r="D17881" t="s">
        <v>121</v>
      </c>
      <c r="E17881" t="s">
        <v>1067</v>
      </c>
      <c r="F17881" t="s">
        <v>1068</v>
      </c>
      <c r="G17881" t="s">
        <v>47</v>
      </c>
      <c r="H17881" t="s">
        <v>189</v>
      </c>
      <c r="I17881" t="s">
        <v>702</v>
      </c>
      <c r="J17881" s="178">
        <v>814137.48</v>
      </c>
    </row>
    <row r="17882" spans="1:10" x14ac:dyDescent="0.25">
      <c r="A17882" t="s">
        <v>134</v>
      </c>
      <c r="B17882" t="s">
        <v>128</v>
      </c>
      <c r="C17882">
        <v>2026</v>
      </c>
      <c r="D17882" t="s">
        <v>121</v>
      </c>
      <c r="E17882" t="s">
        <v>1067</v>
      </c>
      <c r="F17882" t="s">
        <v>1068</v>
      </c>
      <c r="G17882" t="s">
        <v>47</v>
      </c>
      <c r="H17882" t="s">
        <v>189</v>
      </c>
      <c r="I17882" t="s">
        <v>382</v>
      </c>
      <c r="J17882" s="178">
        <v>1558883.73</v>
      </c>
    </row>
    <row r="17883" spans="1:10" x14ac:dyDescent="0.25">
      <c r="A17883" t="s">
        <v>134</v>
      </c>
      <c r="B17883" t="s">
        <v>128</v>
      </c>
      <c r="C17883">
        <v>2026</v>
      </c>
      <c r="D17883" t="s">
        <v>121</v>
      </c>
      <c r="E17883" t="s">
        <v>1067</v>
      </c>
      <c r="F17883" t="s">
        <v>1068</v>
      </c>
      <c r="G17883" t="s">
        <v>47</v>
      </c>
      <c r="H17883" t="s">
        <v>189</v>
      </c>
      <c r="I17883" t="s">
        <v>1031</v>
      </c>
      <c r="J17883" s="178">
        <v>4900000</v>
      </c>
    </row>
    <row r="17884" spans="1:10" x14ac:dyDescent="0.25">
      <c r="A17884" t="s">
        <v>134</v>
      </c>
      <c r="B17884" t="s">
        <v>128</v>
      </c>
      <c r="C17884">
        <v>2026</v>
      </c>
      <c r="D17884" t="s">
        <v>121</v>
      </c>
      <c r="E17884" t="s">
        <v>1067</v>
      </c>
      <c r="F17884" t="s">
        <v>1068</v>
      </c>
      <c r="G17884" t="s">
        <v>47</v>
      </c>
      <c r="H17884" t="s">
        <v>189</v>
      </c>
      <c r="I17884" t="s">
        <v>1074</v>
      </c>
      <c r="J17884" s="178">
        <v>880000</v>
      </c>
    </row>
    <row r="17885" spans="1:10" x14ac:dyDescent="0.25">
      <c r="A17885" t="s">
        <v>134</v>
      </c>
      <c r="B17885" t="s">
        <v>128</v>
      </c>
      <c r="C17885">
        <v>2026</v>
      </c>
      <c r="D17885" t="s">
        <v>121</v>
      </c>
      <c r="E17885" t="s">
        <v>1067</v>
      </c>
      <c r="F17885" t="s">
        <v>1068</v>
      </c>
      <c r="G17885" t="s">
        <v>182</v>
      </c>
      <c r="H17885" t="s">
        <v>196</v>
      </c>
      <c r="I17885" t="s">
        <v>403</v>
      </c>
      <c r="J17885" s="178">
        <v>727200</v>
      </c>
    </row>
    <row r="17886" spans="1:10" x14ac:dyDescent="0.25">
      <c r="A17886" t="s">
        <v>134</v>
      </c>
      <c r="B17886" t="s">
        <v>128</v>
      </c>
      <c r="C17886">
        <v>2026</v>
      </c>
      <c r="D17886" t="s">
        <v>121</v>
      </c>
      <c r="E17886" t="s">
        <v>1067</v>
      </c>
      <c r="F17886" t="s">
        <v>1068</v>
      </c>
      <c r="G17886" t="s">
        <v>253</v>
      </c>
      <c r="H17886" t="s">
        <v>1295</v>
      </c>
      <c r="I17886" t="s">
        <v>688</v>
      </c>
      <c r="J17886" s="178">
        <v>467245</v>
      </c>
    </row>
    <row r="17887" spans="1:10" x14ac:dyDescent="0.25">
      <c r="A17887" t="s">
        <v>134</v>
      </c>
      <c r="B17887" t="s">
        <v>128</v>
      </c>
      <c r="C17887">
        <v>2026</v>
      </c>
      <c r="D17887" t="s">
        <v>121</v>
      </c>
      <c r="E17887" t="s">
        <v>1067</v>
      </c>
      <c r="F17887" t="s">
        <v>1068</v>
      </c>
      <c r="G17887" t="s">
        <v>253</v>
      </c>
      <c r="H17887" t="s">
        <v>1295</v>
      </c>
      <c r="I17887" t="s">
        <v>1564</v>
      </c>
      <c r="J17887" s="178">
        <v>1300000</v>
      </c>
    </row>
    <row r="17888" spans="1:10" x14ac:dyDescent="0.25">
      <c r="A17888" t="s">
        <v>134</v>
      </c>
      <c r="B17888" t="s">
        <v>128</v>
      </c>
      <c r="C17888">
        <v>2026</v>
      </c>
      <c r="D17888" t="s">
        <v>121</v>
      </c>
      <c r="E17888" t="s">
        <v>1067</v>
      </c>
      <c r="F17888" t="s">
        <v>1068</v>
      </c>
      <c r="G17888" t="s">
        <v>253</v>
      </c>
      <c r="H17888" t="s">
        <v>1466</v>
      </c>
      <c r="I17888" t="s">
        <v>524</v>
      </c>
      <c r="J17888" s="178">
        <v>281344.53000000003</v>
      </c>
    </row>
    <row r="17889" spans="1:10" x14ac:dyDescent="0.25">
      <c r="A17889" t="s">
        <v>134</v>
      </c>
      <c r="B17889" t="s">
        <v>128</v>
      </c>
      <c r="C17889">
        <v>2026</v>
      </c>
      <c r="D17889" t="s">
        <v>121</v>
      </c>
      <c r="E17889" t="s">
        <v>1067</v>
      </c>
      <c r="F17889" t="s">
        <v>1068</v>
      </c>
      <c r="G17889" t="s">
        <v>221</v>
      </c>
      <c r="H17889" t="s">
        <v>1297</v>
      </c>
      <c r="I17889" t="s">
        <v>1298</v>
      </c>
      <c r="J17889" s="178">
        <v>620280</v>
      </c>
    </row>
    <row r="17890" spans="1:10" x14ac:dyDescent="0.25">
      <c r="A17890" t="s">
        <v>134</v>
      </c>
      <c r="B17890" t="s">
        <v>128</v>
      </c>
      <c r="C17890">
        <v>2026</v>
      </c>
      <c r="D17890" t="s">
        <v>121</v>
      </c>
      <c r="E17890" t="s">
        <v>1067</v>
      </c>
      <c r="F17890" t="s">
        <v>1068</v>
      </c>
      <c r="G17890" t="s">
        <v>221</v>
      </c>
      <c r="H17890" t="s">
        <v>1300</v>
      </c>
      <c r="I17890" t="s">
        <v>614</v>
      </c>
      <c r="J17890" s="178">
        <v>1858100</v>
      </c>
    </row>
    <row r="17891" spans="1:10" x14ac:dyDescent="0.25">
      <c r="A17891" t="s">
        <v>134</v>
      </c>
      <c r="B17891" t="s">
        <v>128</v>
      </c>
      <c r="C17891">
        <v>2026</v>
      </c>
      <c r="D17891" t="s">
        <v>121</v>
      </c>
      <c r="E17891" t="s">
        <v>1067</v>
      </c>
      <c r="F17891" t="s">
        <v>1068</v>
      </c>
      <c r="G17891" t="s">
        <v>527</v>
      </c>
      <c r="H17891" t="s">
        <v>1075</v>
      </c>
      <c r="I17891" t="s">
        <v>526</v>
      </c>
      <c r="J17891" s="178">
        <v>57058.400000000001</v>
      </c>
    </row>
    <row r="17892" spans="1:10" x14ac:dyDescent="0.25">
      <c r="A17892" t="s">
        <v>134</v>
      </c>
      <c r="B17892" t="s">
        <v>128</v>
      </c>
      <c r="C17892">
        <v>2026</v>
      </c>
      <c r="D17892" t="s">
        <v>121</v>
      </c>
      <c r="E17892" t="s">
        <v>1067</v>
      </c>
      <c r="F17892" t="s">
        <v>1068</v>
      </c>
      <c r="G17892" t="s">
        <v>527</v>
      </c>
      <c r="H17892" t="s">
        <v>1301</v>
      </c>
      <c r="I17892" t="s">
        <v>526</v>
      </c>
      <c r="J17892" s="178">
        <v>254166.68</v>
      </c>
    </row>
    <row r="17893" spans="1:10" x14ac:dyDescent="0.25">
      <c r="A17893" t="s">
        <v>134</v>
      </c>
      <c r="B17893" t="s">
        <v>128</v>
      </c>
      <c r="C17893">
        <v>2026</v>
      </c>
      <c r="D17893" t="s">
        <v>121</v>
      </c>
      <c r="E17893" t="s">
        <v>1067</v>
      </c>
      <c r="F17893" t="s">
        <v>1068</v>
      </c>
      <c r="G17893" t="s">
        <v>272</v>
      </c>
      <c r="H17893" t="s">
        <v>1302</v>
      </c>
      <c r="I17893" t="s">
        <v>526</v>
      </c>
      <c r="J17893" s="178">
        <v>34613</v>
      </c>
    </row>
    <row r="17894" spans="1:10" x14ac:dyDescent="0.25">
      <c r="A17894" t="s">
        <v>134</v>
      </c>
      <c r="B17894" t="s">
        <v>128</v>
      </c>
      <c r="C17894">
        <v>2026</v>
      </c>
      <c r="D17894" t="s">
        <v>121</v>
      </c>
      <c r="E17894" t="s">
        <v>1067</v>
      </c>
      <c r="F17894" t="s">
        <v>1068</v>
      </c>
      <c r="G17894" t="s">
        <v>49</v>
      </c>
      <c r="H17894" t="s">
        <v>1303</v>
      </c>
      <c r="I17894" t="s">
        <v>1468</v>
      </c>
      <c r="J17894" s="178">
        <v>162000</v>
      </c>
    </row>
    <row r="17895" spans="1:10" x14ac:dyDescent="0.25">
      <c r="A17895" t="s">
        <v>134</v>
      </c>
      <c r="B17895" t="s">
        <v>128</v>
      </c>
      <c r="C17895">
        <v>2026</v>
      </c>
      <c r="D17895" t="s">
        <v>121</v>
      </c>
      <c r="E17895" t="s">
        <v>1067</v>
      </c>
      <c r="F17895" t="s">
        <v>1068</v>
      </c>
      <c r="G17895" t="s">
        <v>49</v>
      </c>
      <c r="H17895" t="s">
        <v>1303</v>
      </c>
      <c r="I17895" t="s">
        <v>1565</v>
      </c>
      <c r="J17895" s="178">
        <v>59900</v>
      </c>
    </row>
    <row r="17896" spans="1:10" x14ac:dyDescent="0.25">
      <c r="A17896" t="s">
        <v>134</v>
      </c>
      <c r="B17896" t="s">
        <v>128</v>
      </c>
      <c r="C17896">
        <v>2026</v>
      </c>
      <c r="D17896" t="s">
        <v>121</v>
      </c>
      <c r="E17896" t="s">
        <v>1067</v>
      </c>
      <c r="F17896" t="s">
        <v>1068</v>
      </c>
      <c r="G17896" t="s">
        <v>49</v>
      </c>
      <c r="H17896" t="s">
        <v>1303</v>
      </c>
      <c r="I17896" t="s">
        <v>615</v>
      </c>
      <c r="J17896" s="178">
        <v>1054796.1000000001</v>
      </c>
    </row>
    <row r="17897" spans="1:10" x14ac:dyDescent="0.25">
      <c r="A17897" t="s">
        <v>134</v>
      </c>
      <c r="B17897" t="s">
        <v>128</v>
      </c>
      <c r="C17897">
        <v>2026</v>
      </c>
      <c r="D17897" t="s">
        <v>121</v>
      </c>
      <c r="E17897" t="s">
        <v>1067</v>
      </c>
      <c r="F17897" t="s">
        <v>1068</v>
      </c>
      <c r="G17897" t="s">
        <v>49</v>
      </c>
      <c r="H17897" t="s">
        <v>1303</v>
      </c>
      <c r="I17897" t="s">
        <v>702</v>
      </c>
      <c r="J17897" s="178">
        <v>4000000</v>
      </c>
    </row>
    <row r="17898" spans="1:10" x14ac:dyDescent="0.25">
      <c r="A17898" t="s">
        <v>134</v>
      </c>
      <c r="B17898" t="s">
        <v>128</v>
      </c>
      <c r="C17898">
        <v>2026</v>
      </c>
      <c r="D17898" t="s">
        <v>121</v>
      </c>
      <c r="E17898" t="s">
        <v>1067</v>
      </c>
      <c r="F17898" t="s">
        <v>1068</v>
      </c>
      <c r="G17898" t="s">
        <v>49</v>
      </c>
      <c r="H17898" t="s">
        <v>1303</v>
      </c>
      <c r="I17898" t="s">
        <v>505</v>
      </c>
      <c r="J17898" s="178">
        <v>294766</v>
      </c>
    </row>
    <row r="17899" spans="1:10" x14ac:dyDescent="0.25">
      <c r="A17899" t="s">
        <v>134</v>
      </c>
      <c r="B17899" t="s">
        <v>128</v>
      </c>
      <c r="C17899">
        <v>2026</v>
      </c>
      <c r="D17899" t="s">
        <v>121</v>
      </c>
      <c r="E17899" t="s">
        <v>1067</v>
      </c>
      <c r="F17899" t="s">
        <v>1068</v>
      </c>
      <c r="G17899" t="s">
        <v>49</v>
      </c>
      <c r="H17899" t="s">
        <v>1303</v>
      </c>
      <c r="I17899" t="s">
        <v>746</v>
      </c>
      <c r="J17899" s="178">
        <v>175981.37</v>
      </c>
    </row>
    <row r="17900" spans="1:10" x14ac:dyDescent="0.25">
      <c r="A17900" t="s">
        <v>134</v>
      </c>
      <c r="B17900" t="s">
        <v>128</v>
      </c>
      <c r="C17900">
        <v>2026</v>
      </c>
      <c r="D17900" t="s">
        <v>121</v>
      </c>
      <c r="E17900" t="s">
        <v>1067</v>
      </c>
      <c r="F17900" t="s">
        <v>1068</v>
      </c>
      <c r="G17900" t="s">
        <v>49</v>
      </c>
      <c r="H17900" t="s">
        <v>1303</v>
      </c>
      <c r="I17900" t="s">
        <v>388</v>
      </c>
      <c r="J17900" s="178">
        <v>1084563.8799999999</v>
      </c>
    </row>
    <row r="17901" spans="1:10" x14ac:dyDescent="0.25">
      <c r="A17901" t="s">
        <v>134</v>
      </c>
      <c r="B17901" t="s">
        <v>128</v>
      </c>
      <c r="C17901">
        <v>2026</v>
      </c>
      <c r="D17901" t="s">
        <v>121</v>
      </c>
      <c r="E17901" t="s">
        <v>1067</v>
      </c>
      <c r="F17901" t="s">
        <v>1068</v>
      </c>
      <c r="G17901" t="s">
        <v>49</v>
      </c>
      <c r="H17901" t="s">
        <v>1306</v>
      </c>
      <c r="I17901" t="s">
        <v>1298</v>
      </c>
      <c r="J17901" s="178">
        <v>3796</v>
      </c>
    </row>
    <row r="17902" spans="1:10" x14ac:dyDescent="0.25">
      <c r="A17902" t="s">
        <v>134</v>
      </c>
      <c r="B17902" t="s">
        <v>128</v>
      </c>
      <c r="C17902">
        <v>2026</v>
      </c>
      <c r="D17902" t="s">
        <v>121</v>
      </c>
      <c r="E17902" t="s">
        <v>1067</v>
      </c>
      <c r="F17902" t="s">
        <v>1068</v>
      </c>
      <c r="G17902" t="s">
        <v>49</v>
      </c>
      <c r="H17902" t="s">
        <v>1306</v>
      </c>
      <c r="I17902" t="s">
        <v>524</v>
      </c>
      <c r="J17902" s="178">
        <v>535285.49</v>
      </c>
    </row>
    <row r="17903" spans="1:10" x14ac:dyDescent="0.25">
      <c r="A17903" t="s">
        <v>134</v>
      </c>
      <c r="B17903" t="s">
        <v>128</v>
      </c>
      <c r="C17903">
        <v>2026</v>
      </c>
      <c r="D17903" t="s">
        <v>121</v>
      </c>
      <c r="E17903" t="s">
        <v>1067</v>
      </c>
      <c r="F17903" t="s">
        <v>1068</v>
      </c>
      <c r="G17903" t="s">
        <v>49</v>
      </c>
      <c r="H17903" t="s">
        <v>1306</v>
      </c>
      <c r="I17903" t="s">
        <v>509</v>
      </c>
      <c r="J17903" s="178">
        <v>175000</v>
      </c>
    </row>
    <row r="17904" spans="1:10" x14ac:dyDescent="0.25">
      <c r="A17904" t="s">
        <v>134</v>
      </c>
      <c r="B17904" t="s">
        <v>128</v>
      </c>
      <c r="C17904">
        <v>2026</v>
      </c>
      <c r="D17904" t="s">
        <v>121</v>
      </c>
      <c r="E17904" t="s">
        <v>1067</v>
      </c>
      <c r="F17904" t="s">
        <v>1068</v>
      </c>
      <c r="G17904" t="s">
        <v>49</v>
      </c>
      <c r="H17904" t="s">
        <v>235</v>
      </c>
      <c r="I17904" t="s">
        <v>1566</v>
      </c>
      <c r="J17904" s="178">
        <v>12000</v>
      </c>
    </row>
    <row r="17905" spans="1:10" x14ac:dyDescent="0.25">
      <c r="A17905" t="s">
        <v>134</v>
      </c>
      <c r="B17905" t="s">
        <v>128</v>
      </c>
      <c r="C17905">
        <v>2026</v>
      </c>
      <c r="D17905" t="s">
        <v>121</v>
      </c>
      <c r="E17905" t="s">
        <v>1067</v>
      </c>
      <c r="F17905" t="s">
        <v>1068</v>
      </c>
      <c r="G17905" t="s">
        <v>49</v>
      </c>
      <c r="H17905" t="s">
        <v>235</v>
      </c>
      <c r="I17905" t="s">
        <v>597</v>
      </c>
      <c r="J17905" s="178">
        <v>76050.41</v>
      </c>
    </row>
    <row r="17906" spans="1:10" x14ac:dyDescent="0.25">
      <c r="A17906" t="s">
        <v>134</v>
      </c>
      <c r="B17906" t="s">
        <v>128</v>
      </c>
      <c r="C17906">
        <v>2026</v>
      </c>
      <c r="D17906" t="s">
        <v>121</v>
      </c>
      <c r="E17906" t="s">
        <v>1067</v>
      </c>
      <c r="F17906" t="s">
        <v>1068</v>
      </c>
      <c r="G17906" t="s">
        <v>49</v>
      </c>
      <c r="H17906" t="s">
        <v>191</v>
      </c>
      <c r="I17906" t="s">
        <v>471</v>
      </c>
      <c r="J17906" s="178">
        <v>243592</v>
      </c>
    </row>
    <row r="17907" spans="1:10" x14ac:dyDescent="0.25">
      <c r="A17907" t="s">
        <v>134</v>
      </c>
      <c r="B17907" t="s">
        <v>128</v>
      </c>
      <c r="C17907">
        <v>2026</v>
      </c>
      <c r="D17907" t="s">
        <v>121</v>
      </c>
      <c r="E17907" t="s">
        <v>1067</v>
      </c>
      <c r="F17907" t="s">
        <v>1068</v>
      </c>
      <c r="G17907" t="s">
        <v>49</v>
      </c>
      <c r="H17907" t="s">
        <v>1307</v>
      </c>
      <c r="I17907" t="s">
        <v>395</v>
      </c>
      <c r="J17907" s="178">
        <v>11000</v>
      </c>
    </row>
    <row r="17908" spans="1:10" x14ac:dyDescent="0.25">
      <c r="A17908" t="s">
        <v>134</v>
      </c>
      <c r="B17908" t="s">
        <v>128</v>
      </c>
      <c r="C17908">
        <v>2026</v>
      </c>
      <c r="D17908" t="s">
        <v>121</v>
      </c>
      <c r="E17908" t="s">
        <v>1067</v>
      </c>
      <c r="F17908" t="s">
        <v>1068</v>
      </c>
      <c r="G17908" t="s">
        <v>49</v>
      </c>
      <c r="H17908" t="s">
        <v>1307</v>
      </c>
      <c r="I17908" t="s">
        <v>661</v>
      </c>
      <c r="J17908" s="178">
        <v>173600</v>
      </c>
    </row>
    <row r="17909" spans="1:10" x14ac:dyDescent="0.25">
      <c r="A17909" t="s">
        <v>134</v>
      </c>
      <c r="B17909" t="s">
        <v>128</v>
      </c>
      <c r="C17909">
        <v>2026</v>
      </c>
      <c r="D17909" t="s">
        <v>121</v>
      </c>
      <c r="E17909" t="s">
        <v>1067</v>
      </c>
      <c r="F17909" t="s">
        <v>1068</v>
      </c>
      <c r="G17909" t="s">
        <v>49</v>
      </c>
      <c r="H17909" t="s">
        <v>1307</v>
      </c>
      <c r="I17909" t="s">
        <v>556</v>
      </c>
      <c r="J17909" s="178">
        <v>20000</v>
      </c>
    </row>
    <row r="17910" spans="1:10" x14ac:dyDescent="0.25">
      <c r="A17910" t="s">
        <v>134</v>
      </c>
      <c r="B17910" t="s">
        <v>128</v>
      </c>
      <c r="C17910">
        <v>2026</v>
      </c>
      <c r="D17910" t="s">
        <v>121</v>
      </c>
      <c r="E17910" t="s">
        <v>1067</v>
      </c>
      <c r="F17910" t="s">
        <v>1068</v>
      </c>
      <c r="G17910" t="s">
        <v>49</v>
      </c>
      <c r="H17910" t="s">
        <v>1308</v>
      </c>
      <c r="I17910" t="s">
        <v>1298</v>
      </c>
      <c r="J17910" s="178">
        <v>100926</v>
      </c>
    </row>
    <row r="17911" spans="1:10" x14ac:dyDescent="0.25">
      <c r="A17911" t="s">
        <v>134</v>
      </c>
      <c r="B17911" t="s">
        <v>128</v>
      </c>
      <c r="C17911">
        <v>2026</v>
      </c>
      <c r="D17911" t="s">
        <v>121</v>
      </c>
      <c r="E17911" t="s">
        <v>1067</v>
      </c>
      <c r="F17911" t="s">
        <v>1068</v>
      </c>
      <c r="G17911" t="s">
        <v>49</v>
      </c>
      <c r="H17911" t="s">
        <v>1308</v>
      </c>
      <c r="I17911" t="s">
        <v>740</v>
      </c>
      <c r="J17911" s="178">
        <v>575000</v>
      </c>
    </row>
    <row r="17912" spans="1:10" x14ac:dyDescent="0.25">
      <c r="A17912" t="s">
        <v>134</v>
      </c>
      <c r="B17912" t="s">
        <v>128</v>
      </c>
      <c r="C17912">
        <v>2026</v>
      </c>
      <c r="D17912" t="s">
        <v>121</v>
      </c>
      <c r="E17912" t="s">
        <v>1067</v>
      </c>
      <c r="F17912" t="s">
        <v>1068</v>
      </c>
      <c r="G17912" t="s">
        <v>49</v>
      </c>
      <c r="H17912" t="s">
        <v>1308</v>
      </c>
      <c r="I17912" t="s">
        <v>827</v>
      </c>
      <c r="J17912" s="178">
        <v>337000</v>
      </c>
    </row>
    <row r="17913" spans="1:10" x14ac:dyDescent="0.25">
      <c r="A17913" t="s">
        <v>134</v>
      </c>
      <c r="B17913" t="s">
        <v>128</v>
      </c>
      <c r="C17913">
        <v>2026</v>
      </c>
      <c r="D17913" t="s">
        <v>121</v>
      </c>
      <c r="E17913" t="s">
        <v>1067</v>
      </c>
      <c r="F17913" t="s">
        <v>1068</v>
      </c>
      <c r="G17913" t="s">
        <v>49</v>
      </c>
      <c r="H17913" t="s">
        <v>1308</v>
      </c>
      <c r="I17913" t="s">
        <v>1560</v>
      </c>
      <c r="J17913" s="178">
        <v>586111.19999999995</v>
      </c>
    </row>
    <row r="17914" spans="1:10" x14ac:dyDescent="0.25">
      <c r="A17914" t="s">
        <v>134</v>
      </c>
      <c r="B17914" t="s">
        <v>128</v>
      </c>
      <c r="C17914">
        <v>2026</v>
      </c>
      <c r="D17914" t="s">
        <v>121</v>
      </c>
      <c r="E17914" t="s">
        <v>1067</v>
      </c>
      <c r="F17914" t="s">
        <v>1068</v>
      </c>
      <c r="G17914" t="s">
        <v>49</v>
      </c>
      <c r="H17914" t="s">
        <v>1308</v>
      </c>
      <c r="I17914" t="s">
        <v>1561</v>
      </c>
      <c r="J17914" s="178">
        <v>159481.48000000001</v>
      </c>
    </row>
    <row r="17915" spans="1:10" x14ac:dyDescent="0.25">
      <c r="A17915" t="s">
        <v>134</v>
      </c>
      <c r="B17915" t="s">
        <v>128</v>
      </c>
      <c r="C17915">
        <v>2026</v>
      </c>
      <c r="D17915" t="s">
        <v>121</v>
      </c>
      <c r="E17915" t="s">
        <v>1067</v>
      </c>
      <c r="F17915" t="s">
        <v>1068</v>
      </c>
      <c r="G17915" t="s">
        <v>49</v>
      </c>
      <c r="H17915" t="s">
        <v>1308</v>
      </c>
      <c r="I17915" t="s">
        <v>989</v>
      </c>
      <c r="J17915" s="178">
        <v>64705.88</v>
      </c>
    </row>
    <row r="17916" spans="1:10" x14ac:dyDescent="0.25">
      <c r="A17916" t="s">
        <v>134</v>
      </c>
      <c r="B17916" t="s">
        <v>128</v>
      </c>
      <c r="C17916">
        <v>2026</v>
      </c>
      <c r="D17916" t="s">
        <v>121</v>
      </c>
      <c r="E17916" t="s">
        <v>1067</v>
      </c>
      <c r="F17916" t="s">
        <v>1068</v>
      </c>
      <c r="G17916" t="s">
        <v>49</v>
      </c>
      <c r="H17916" t="s">
        <v>1308</v>
      </c>
      <c r="I17916" t="s">
        <v>609</v>
      </c>
      <c r="J17916" s="178">
        <v>20277.78</v>
      </c>
    </row>
    <row r="17917" spans="1:10" x14ac:dyDescent="0.25">
      <c r="A17917" t="s">
        <v>134</v>
      </c>
      <c r="B17917" t="s">
        <v>128</v>
      </c>
      <c r="C17917">
        <v>2026</v>
      </c>
      <c r="D17917" t="s">
        <v>121</v>
      </c>
      <c r="E17917" t="s">
        <v>1067</v>
      </c>
      <c r="F17917" t="s">
        <v>1068</v>
      </c>
      <c r="G17917" t="s">
        <v>49</v>
      </c>
      <c r="H17917" t="s">
        <v>1308</v>
      </c>
      <c r="I17917" t="s">
        <v>425</v>
      </c>
      <c r="J17917" s="178">
        <v>26584</v>
      </c>
    </row>
    <row r="17918" spans="1:10" x14ac:dyDescent="0.25">
      <c r="A17918" t="s">
        <v>134</v>
      </c>
      <c r="B17918" t="s">
        <v>128</v>
      </c>
      <c r="C17918">
        <v>2026</v>
      </c>
      <c r="D17918" t="s">
        <v>121</v>
      </c>
      <c r="E17918" t="s">
        <v>1067</v>
      </c>
      <c r="F17918" t="s">
        <v>1068</v>
      </c>
      <c r="G17918" t="s">
        <v>49</v>
      </c>
      <c r="H17918" t="s">
        <v>1308</v>
      </c>
      <c r="I17918" t="s">
        <v>904</v>
      </c>
      <c r="J17918" s="178">
        <v>21203.71</v>
      </c>
    </row>
    <row r="17919" spans="1:10" x14ac:dyDescent="0.25">
      <c r="A17919" t="s">
        <v>134</v>
      </c>
      <c r="B17919" t="s">
        <v>128</v>
      </c>
      <c r="C17919">
        <v>2026</v>
      </c>
      <c r="D17919" t="s">
        <v>121</v>
      </c>
      <c r="E17919" t="s">
        <v>1067</v>
      </c>
      <c r="F17919" t="s">
        <v>1068</v>
      </c>
      <c r="G17919" t="s">
        <v>49</v>
      </c>
      <c r="H17919" t="s">
        <v>1308</v>
      </c>
      <c r="I17919" t="s">
        <v>1567</v>
      </c>
      <c r="J17919" s="178">
        <v>20840.330000000002</v>
      </c>
    </row>
    <row r="17920" spans="1:10" x14ac:dyDescent="0.25">
      <c r="A17920" t="s">
        <v>134</v>
      </c>
      <c r="B17920" t="s">
        <v>128</v>
      </c>
      <c r="C17920">
        <v>2026</v>
      </c>
      <c r="D17920" t="s">
        <v>121</v>
      </c>
      <c r="E17920" t="s">
        <v>1067</v>
      </c>
      <c r="F17920" t="s">
        <v>1068</v>
      </c>
      <c r="G17920" t="s">
        <v>49</v>
      </c>
      <c r="H17920" t="s">
        <v>1308</v>
      </c>
      <c r="I17920" t="s">
        <v>1568</v>
      </c>
      <c r="J17920" s="178">
        <v>193700</v>
      </c>
    </row>
    <row r="17921" spans="1:10" x14ac:dyDescent="0.25">
      <c r="A17921" t="s">
        <v>134</v>
      </c>
      <c r="B17921" t="s">
        <v>128</v>
      </c>
      <c r="C17921">
        <v>2026</v>
      </c>
      <c r="D17921" t="s">
        <v>121</v>
      </c>
      <c r="E17921" t="s">
        <v>1067</v>
      </c>
      <c r="F17921" t="s">
        <v>1068</v>
      </c>
      <c r="G17921" t="s">
        <v>49</v>
      </c>
      <c r="H17921" t="s">
        <v>1308</v>
      </c>
      <c r="I17921" t="s">
        <v>574</v>
      </c>
      <c r="J17921" s="178">
        <v>17592.59</v>
      </c>
    </row>
    <row r="17922" spans="1:10" x14ac:dyDescent="0.25">
      <c r="A17922" t="s">
        <v>134</v>
      </c>
      <c r="B17922" t="s">
        <v>128</v>
      </c>
      <c r="C17922">
        <v>2026</v>
      </c>
      <c r="D17922" t="s">
        <v>121</v>
      </c>
      <c r="E17922" t="s">
        <v>1067</v>
      </c>
      <c r="F17922" t="s">
        <v>1076</v>
      </c>
      <c r="G17922" t="s">
        <v>54</v>
      </c>
      <c r="H17922" t="s">
        <v>1312</v>
      </c>
      <c r="I17922" t="s">
        <v>817</v>
      </c>
      <c r="J17922" s="178">
        <v>6550000</v>
      </c>
    </row>
    <row r="17923" spans="1:10" x14ac:dyDescent="0.25">
      <c r="A17923" t="s">
        <v>134</v>
      </c>
      <c r="B17923" t="s">
        <v>128</v>
      </c>
      <c r="C17923">
        <v>2026</v>
      </c>
      <c r="D17923" t="s">
        <v>121</v>
      </c>
      <c r="E17923" t="s">
        <v>1067</v>
      </c>
      <c r="F17923" t="s">
        <v>1076</v>
      </c>
      <c r="G17923" t="s">
        <v>54</v>
      </c>
      <c r="H17923" t="s">
        <v>1312</v>
      </c>
      <c r="I17923" t="s">
        <v>916</v>
      </c>
      <c r="J17923" s="178">
        <v>4356000</v>
      </c>
    </row>
    <row r="17924" spans="1:10" x14ac:dyDescent="0.25">
      <c r="A17924" t="s">
        <v>134</v>
      </c>
      <c r="B17924" t="s">
        <v>128</v>
      </c>
      <c r="C17924">
        <v>2026</v>
      </c>
      <c r="D17924" t="s">
        <v>121</v>
      </c>
      <c r="E17924" t="s">
        <v>1067</v>
      </c>
      <c r="F17924" t="s">
        <v>1076</v>
      </c>
      <c r="G17924" t="s">
        <v>54</v>
      </c>
      <c r="H17924" t="s">
        <v>1312</v>
      </c>
      <c r="I17924" t="s">
        <v>714</v>
      </c>
      <c r="J17924" s="178">
        <v>2100000</v>
      </c>
    </row>
    <row r="17925" spans="1:10" x14ac:dyDescent="0.25">
      <c r="A17925" t="s">
        <v>134</v>
      </c>
      <c r="B17925" t="s">
        <v>128</v>
      </c>
      <c r="C17925">
        <v>2026</v>
      </c>
      <c r="D17925" t="s">
        <v>121</v>
      </c>
      <c r="E17925" t="s">
        <v>1067</v>
      </c>
      <c r="F17925" t="s">
        <v>1076</v>
      </c>
      <c r="G17925" t="s">
        <v>54</v>
      </c>
      <c r="H17925" t="s">
        <v>1312</v>
      </c>
      <c r="I17925" t="s">
        <v>851</v>
      </c>
      <c r="J17925" s="178">
        <v>3600000</v>
      </c>
    </row>
    <row r="17926" spans="1:10" x14ac:dyDescent="0.25">
      <c r="A17926" t="s">
        <v>134</v>
      </c>
      <c r="B17926" t="s">
        <v>128</v>
      </c>
      <c r="C17926">
        <v>2026</v>
      </c>
      <c r="D17926" t="s">
        <v>121</v>
      </c>
      <c r="E17926" t="s">
        <v>1067</v>
      </c>
      <c r="F17926" t="s">
        <v>1076</v>
      </c>
      <c r="G17926" t="s">
        <v>54</v>
      </c>
      <c r="H17926" t="s">
        <v>1312</v>
      </c>
      <c r="I17926" t="s">
        <v>852</v>
      </c>
      <c r="J17926" s="178">
        <v>1050543</v>
      </c>
    </row>
    <row r="17927" spans="1:10" x14ac:dyDescent="0.25">
      <c r="A17927" t="s">
        <v>134</v>
      </c>
      <c r="B17927" t="s">
        <v>128</v>
      </c>
      <c r="C17927">
        <v>2026</v>
      </c>
      <c r="D17927" t="s">
        <v>121</v>
      </c>
      <c r="E17927" t="s">
        <v>1067</v>
      </c>
      <c r="F17927" t="s">
        <v>1076</v>
      </c>
      <c r="G17927" t="s">
        <v>54</v>
      </c>
      <c r="H17927" t="s">
        <v>1312</v>
      </c>
      <c r="I17927" t="s">
        <v>1066</v>
      </c>
      <c r="J17927" s="178">
        <v>3300000</v>
      </c>
    </row>
    <row r="17928" spans="1:10" x14ac:dyDescent="0.25">
      <c r="A17928" t="s">
        <v>134</v>
      </c>
      <c r="B17928" t="s">
        <v>128</v>
      </c>
      <c r="C17928">
        <v>2026</v>
      </c>
      <c r="D17928" t="s">
        <v>121</v>
      </c>
      <c r="E17928" t="s">
        <v>1067</v>
      </c>
      <c r="F17928" t="s">
        <v>1076</v>
      </c>
      <c r="G17928" t="s">
        <v>54</v>
      </c>
      <c r="H17928" t="s">
        <v>1312</v>
      </c>
      <c r="I17928" t="s">
        <v>591</v>
      </c>
      <c r="J17928" s="178">
        <v>7000000</v>
      </c>
    </row>
    <row r="17929" spans="1:10" x14ac:dyDescent="0.25">
      <c r="A17929" t="s">
        <v>134</v>
      </c>
      <c r="B17929" t="s">
        <v>128</v>
      </c>
      <c r="C17929">
        <v>2026</v>
      </c>
      <c r="D17929" t="s">
        <v>121</v>
      </c>
      <c r="E17929" t="s">
        <v>1067</v>
      </c>
      <c r="F17929" t="s">
        <v>1076</v>
      </c>
      <c r="G17929" t="s">
        <v>54</v>
      </c>
      <c r="H17929" t="s">
        <v>1313</v>
      </c>
      <c r="I17929" t="s">
        <v>714</v>
      </c>
      <c r="J17929" s="178">
        <v>249095</v>
      </c>
    </row>
    <row r="17930" spans="1:10" x14ac:dyDescent="0.25">
      <c r="A17930" t="s">
        <v>134</v>
      </c>
      <c r="B17930" t="s">
        <v>128</v>
      </c>
      <c r="C17930">
        <v>2026</v>
      </c>
      <c r="D17930" t="s">
        <v>121</v>
      </c>
      <c r="E17930" t="s">
        <v>1067</v>
      </c>
      <c r="F17930" t="s">
        <v>1076</v>
      </c>
      <c r="G17930" t="s">
        <v>54</v>
      </c>
      <c r="H17930" t="s">
        <v>1313</v>
      </c>
      <c r="I17930" t="s">
        <v>852</v>
      </c>
      <c r="J17930" s="178">
        <v>149457</v>
      </c>
    </row>
    <row r="17931" spans="1:10" x14ac:dyDescent="0.25">
      <c r="A17931" t="s">
        <v>134</v>
      </c>
      <c r="B17931" t="s">
        <v>128</v>
      </c>
      <c r="C17931">
        <v>2026</v>
      </c>
      <c r="D17931" t="s">
        <v>121</v>
      </c>
      <c r="E17931" t="s">
        <v>1067</v>
      </c>
      <c r="F17931" t="s">
        <v>1076</v>
      </c>
      <c r="G17931" t="s">
        <v>54</v>
      </c>
      <c r="H17931" t="s">
        <v>1313</v>
      </c>
      <c r="I17931" t="s">
        <v>1066</v>
      </c>
      <c r="J17931" s="178">
        <v>249095</v>
      </c>
    </row>
    <row r="17932" spans="1:10" x14ac:dyDescent="0.25">
      <c r="A17932" t="s">
        <v>134</v>
      </c>
      <c r="B17932" t="s">
        <v>128</v>
      </c>
      <c r="C17932">
        <v>2026</v>
      </c>
      <c r="D17932" t="s">
        <v>121</v>
      </c>
      <c r="E17932" t="s">
        <v>1067</v>
      </c>
      <c r="F17932" t="s">
        <v>1076</v>
      </c>
      <c r="G17932" t="s">
        <v>54</v>
      </c>
      <c r="H17932" t="s">
        <v>1314</v>
      </c>
      <c r="I17932" t="s">
        <v>817</v>
      </c>
      <c r="J17932" s="178">
        <v>545833</v>
      </c>
    </row>
    <row r="17933" spans="1:10" x14ac:dyDescent="0.25">
      <c r="A17933" t="s">
        <v>134</v>
      </c>
      <c r="B17933" t="s">
        <v>128</v>
      </c>
      <c r="C17933">
        <v>2026</v>
      </c>
      <c r="D17933" t="s">
        <v>121</v>
      </c>
      <c r="E17933" t="s">
        <v>1067</v>
      </c>
      <c r="F17933" t="s">
        <v>1076</v>
      </c>
      <c r="G17933" t="s">
        <v>54</v>
      </c>
      <c r="H17933" t="s">
        <v>1314</v>
      </c>
      <c r="I17933" t="s">
        <v>916</v>
      </c>
      <c r="J17933" s="178">
        <v>363000</v>
      </c>
    </row>
    <row r="17934" spans="1:10" x14ac:dyDescent="0.25">
      <c r="A17934" t="s">
        <v>134</v>
      </c>
      <c r="B17934" t="s">
        <v>128</v>
      </c>
      <c r="C17934">
        <v>2026</v>
      </c>
      <c r="D17934" t="s">
        <v>121</v>
      </c>
      <c r="E17934" t="s">
        <v>1067</v>
      </c>
      <c r="F17934" t="s">
        <v>1076</v>
      </c>
      <c r="G17934" t="s">
        <v>54</v>
      </c>
      <c r="H17934" t="s">
        <v>1314</v>
      </c>
      <c r="I17934" t="s">
        <v>714</v>
      </c>
      <c r="J17934" s="178">
        <v>195758</v>
      </c>
    </row>
    <row r="17935" spans="1:10" x14ac:dyDescent="0.25">
      <c r="A17935" t="s">
        <v>134</v>
      </c>
      <c r="B17935" t="s">
        <v>128</v>
      </c>
      <c r="C17935">
        <v>2026</v>
      </c>
      <c r="D17935" t="s">
        <v>121</v>
      </c>
      <c r="E17935" t="s">
        <v>1067</v>
      </c>
      <c r="F17935" t="s">
        <v>1076</v>
      </c>
      <c r="G17935" t="s">
        <v>54</v>
      </c>
      <c r="H17935" t="s">
        <v>1314</v>
      </c>
      <c r="I17935" t="s">
        <v>851</v>
      </c>
      <c r="J17935" s="178">
        <v>333333</v>
      </c>
    </row>
    <row r="17936" spans="1:10" x14ac:dyDescent="0.25">
      <c r="A17936" t="s">
        <v>134</v>
      </c>
      <c r="B17936" t="s">
        <v>128</v>
      </c>
      <c r="C17936">
        <v>2026</v>
      </c>
      <c r="D17936" t="s">
        <v>121</v>
      </c>
      <c r="E17936" t="s">
        <v>1067</v>
      </c>
      <c r="F17936" t="s">
        <v>1076</v>
      </c>
      <c r="G17936" t="s">
        <v>54</v>
      </c>
      <c r="H17936" t="s">
        <v>1314</v>
      </c>
      <c r="I17936" t="s">
        <v>852</v>
      </c>
      <c r="J17936" s="178">
        <v>101000</v>
      </c>
    </row>
    <row r="17937" spans="1:10" x14ac:dyDescent="0.25">
      <c r="A17937" t="s">
        <v>134</v>
      </c>
      <c r="B17937" t="s">
        <v>128</v>
      </c>
      <c r="C17937">
        <v>2026</v>
      </c>
      <c r="D17937" t="s">
        <v>121</v>
      </c>
      <c r="E17937" t="s">
        <v>1067</v>
      </c>
      <c r="F17937" t="s">
        <v>1076</v>
      </c>
      <c r="G17937" t="s">
        <v>54</v>
      </c>
      <c r="H17937" t="s">
        <v>1314</v>
      </c>
      <c r="I17937" t="s">
        <v>1066</v>
      </c>
      <c r="J17937" s="178">
        <v>295758</v>
      </c>
    </row>
    <row r="17938" spans="1:10" x14ac:dyDescent="0.25">
      <c r="A17938" t="s">
        <v>134</v>
      </c>
      <c r="B17938" t="s">
        <v>128</v>
      </c>
      <c r="C17938">
        <v>2026</v>
      </c>
      <c r="D17938" t="s">
        <v>121</v>
      </c>
      <c r="E17938" t="s">
        <v>1067</v>
      </c>
      <c r="F17938" t="s">
        <v>1076</v>
      </c>
      <c r="G17938" t="s">
        <v>54</v>
      </c>
      <c r="H17938" t="s">
        <v>1314</v>
      </c>
      <c r="I17938" t="s">
        <v>591</v>
      </c>
      <c r="J17938" s="178">
        <v>583333</v>
      </c>
    </row>
    <row r="17939" spans="1:10" x14ac:dyDescent="0.25">
      <c r="A17939" t="s">
        <v>134</v>
      </c>
      <c r="B17939" t="s">
        <v>128</v>
      </c>
      <c r="C17939">
        <v>2026</v>
      </c>
      <c r="D17939" t="s">
        <v>121</v>
      </c>
      <c r="E17939" t="s">
        <v>1067</v>
      </c>
      <c r="F17939" t="s">
        <v>1076</v>
      </c>
      <c r="G17939" t="s">
        <v>54</v>
      </c>
      <c r="H17939" t="s">
        <v>1315</v>
      </c>
      <c r="I17939" t="s">
        <v>817</v>
      </c>
      <c r="J17939" s="178">
        <v>65500</v>
      </c>
    </row>
    <row r="17940" spans="1:10" x14ac:dyDescent="0.25">
      <c r="A17940" t="s">
        <v>134</v>
      </c>
      <c r="B17940" t="s">
        <v>128</v>
      </c>
      <c r="C17940">
        <v>2026</v>
      </c>
      <c r="D17940" t="s">
        <v>121</v>
      </c>
      <c r="E17940" t="s">
        <v>1067</v>
      </c>
      <c r="F17940" t="s">
        <v>1076</v>
      </c>
      <c r="G17940" t="s">
        <v>54</v>
      </c>
      <c r="H17940" t="s">
        <v>1315</v>
      </c>
      <c r="I17940" t="s">
        <v>916</v>
      </c>
      <c r="J17940" s="178">
        <v>43560</v>
      </c>
    </row>
    <row r="17941" spans="1:10" x14ac:dyDescent="0.25">
      <c r="A17941" t="s">
        <v>134</v>
      </c>
      <c r="B17941" t="s">
        <v>128</v>
      </c>
      <c r="C17941">
        <v>2026</v>
      </c>
      <c r="D17941" t="s">
        <v>121</v>
      </c>
      <c r="E17941" t="s">
        <v>1067</v>
      </c>
      <c r="F17941" t="s">
        <v>1076</v>
      </c>
      <c r="G17941" t="s">
        <v>54</v>
      </c>
      <c r="H17941" t="s">
        <v>1315</v>
      </c>
      <c r="I17941" t="s">
        <v>714</v>
      </c>
      <c r="J17941" s="178">
        <v>23491</v>
      </c>
    </row>
    <row r="17942" spans="1:10" x14ac:dyDescent="0.25">
      <c r="A17942" t="s">
        <v>134</v>
      </c>
      <c r="B17942" t="s">
        <v>128</v>
      </c>
      <c r="C17942">
        <v>2026</v>
      </c>
      <c r="D17942" t="s">
        <v>121</v>
      </c>
      <c r="E17942" t="s">
        <v>1067</v>
      </c>
      <c r="F17942" t="s">
        <v>1076</v>
      </c>
      <c r="G17942" t="s">
        <v>54</v>
      </c>
      <c r="H17942" t="s">
        <v>1315</v>
      </c>
      <c r="I17942" t="s">
        <v>851</v>
      </c>
      <c r="J17942" s="178">
        <v>40000</v>
      </c>
    </row>
    <row r="17943" spans="1:10" x14ac:dyDescent="0.25">
      <c r="A17943" t="s">
        <v>134</v>
      </c>
      <c r="B17943" t="s">
        <v>128</v>
      </c>
      <c r="C17943">
        <v>2026</v>
      </c>
      <c r="D17943" t="s">
        <v>121</v>
      </c>
      <c r="E17943" t="s">
        <v>1067</v>
      </c>
      <c r="F17943" t="s">
        <v>1076</v>
      </c>
      <c r="G17943" t="s">
        <v>54</v>
      </c>
      <c r="H17943" t="s">
        <v>1315</v>
      </c>
      <c r="I17943" t="s">
        <v>852</v>
      </c>
      <c r="J17943" s="178">
        <v>12000</v>
      </c>
    </row>
    <row r="17944" spans="1:10" x14ac:dyDescent="0.25">
      <c r="A17944" t="s">
        <v>134</v>
      </c>
      <c r="B17944" t="s">
        <v>128</v>
      </c>
      <c r="C17944">
        <v>2026</v>
      </c>
      <c r="D17944" t="s">
        <v>121</v>
      </c>
      <c r="E17944" t="s">
        <v>1067</v>
      </c>
      <c r="F17944" t="s">
        <v>1076</v>
      </c>
      <c r="G17944" t="s">
        <v>54</v>
      </c>
      <c r="H17944" t="s">
        <v>1315</v>
      </c>
      <c r="I17944" t="s">
        <v>1066</v>
      </c>
      <c r="J17944" s="178">
        <v>35491</v>
      </c>
    </row>
    <row r="17945" spans="1:10" x14ac:dyDescent="0.25">
      <c r="A17945" t="s">
        <v>134</v>
      </c>
      <c r="B17945" t="s">
        <v>128</v>
      </c>
      <c r="C17945">
        <v>2026</v>
      </c>
      <c r="D17945" t="s">
        <v>121</v>
      </c>
      <c r="E17945" t="s">
        <v>1067</v>
      </c>
      <c r="F17945" t="s">
        <v>1076</v>
      </c>
      <c r="G17945" t="s">
        <v>54</v>
      </c>
      <c r="H17945" t="s">
        <v>1315</v>
      </c>
      <c r="I17945" t="s">
        <v>591</v>
      </c>
      <c r="J17945" s="178">
        <v>70000</v>
      </c>
    </row>
    <row r="17946" spans="1:10" x14ac:dyDescent="0.25">
      <c r="A17946" t="s">
        <v>134</v>
      </c>
      <c r="B17946" t="s">
        <v>128</v>
      </c>
      <c r="C17946">
        <v>2026</v>
      </c>
      <c r="D17946" t="s">
        <v>121</v>
      </c>
      <c r="E17946" t="s">
        <v>1067</v>
      </c>
      <c r="F17946" t="s">
        <v>1076</v>
      </c>
      <c r="G17946" t="s">
        <v>54</v>
      </c>
      <c r="H17946" t="s">
        <v>1316</v>
      </c>
      <c r="I17946" t="s">
        <v>817</v>
      </c>
      <c r="J17946" s="178">
        <v>545833</v>
      </c>
    </row>
    <row r="17947" spans="1:10" x14ac:dyDescent="0.25">
      <c r="A17947" t="s">
        <v>134</v>
      </c>
      <c r="B17947" t="s">
        <v>128</v>
      </c>
      <c r="C17947">
        <v>2026</v>
      </c>
      <c r="D17947" t="s">
        <v>121</v>
      </c>
      <c r="E17947" t="s">
        <v>1067</v>
      </c>
      <c r="F17947" t="s">
        <v>1076</v>
      </c>
      <c r="G17947" t="s">
        <v>54</v>
      </c>
      <c r="H17947" t="s">
        <v>1316</v>
      </c>
      <c r="I17947" t="s">
        <v>916</v>
      </c>
      <c r="J17947" s="178">
        <v>363000</v>
      </c>
    </row>
    <row r="17948" spans="1:10" x14ac:dyDescent="0.25">
      <c r="A17948" t="s">
        <v>134</v>
      </c>
      <c r="B17948" t="s">
        <v>128</v>
      </c>
      <c r="C17948">
        <v>2026</v>
      </c>
      <c r="D17948" t="s">
        <v>121</v>
      </c>
      <c r="E17948" t="s">
        <v>1067</v>
      </c>
      <c r="F17948" t="s">
        <v>1076</v>
      </c>
      <c r="G17948" t="s">
        <v>54</v>
      </c>
      <c r="H17948" t="s">
        <v>1316</v>
      </c>
      <c r="I17948" t="s">
        <v>714</v>
      </c>
      <c r="J17948" s="178">
        <v>195758</v>
      </c>
    </row>
    <row r="17949" spans="1:10" x14ac:dyDescent="0.25">
      <c r="A17949" t="s">
        <v>134</v>
      </c>
      <c r="B17949" t="s">
        <v>128</v>
      </c>
      <c r="C17949">
        <v>2026</v>
      </c>
      <c r="D17949" t="s">
        <v>121</v>
      </c>
      <c r="E17949" t="s">
        <v>1067</v>
      </c>
      <c r="F17949" t="s">
        <v>1076</v>
      </c>
      <c r="G17949" t="s">
        <v>54</v>
      </c>
      <c r="H17949" t="s">
        <v>1316</v>
      </c>
      <c r="I17949" t="s">
        <v>851</v>
      </c>
      <c r="J17949" s="178">
        <v>333333</v>
      </c>
    </row>
    <row r="17950" spans="1:10" x14ac:dyDescent="0.25">
      <c r="A17950" t="s">
        <v>134</v>
      </c>
      <c r="B17950" t="s">
        <v>128</v>
      </c>
      <c r="C17950">
        <v>2026</v>
      </c>
      <c r="D17950" t="s">
        <v>121</v>
      </c>
      <c r="E17950" t="s">
        <v>1067</v>
      </c>
      <c r="F17950" t="s">
        <v>1076</v>
      </c>
      <c r="G17950" t="s">
        <v>54</v>
      </c>
      <c r="H17950" t="s">
        <v>1316</v>
      </c>
      <c r="I17950" t="s">
        <v>852</v>
      </c>
      <c r="J17950" s="178">
        <v>101000</v>
      </c>
    </row>
    <row r="17951" spans="1:10" x14ac:dyDescent="0.25">
      <c r="A17951" t="s">
        <v>134</v>
      </c>
      <c r="B17951" t="s">
        <v>128</v>
      </c>
      <c r="C17951">
        <v>2026</v>
      </c>
      <c r="D17951" t="s">
        <v>121</v>
      </c>
      <c r="E17951" t="s">
        <v>1067</v>
      </c>
      <c r="F17951" t="s">
        <v>1076</v>
      </c>
      <c r="G17951" t="s">
        <v>54</v>
      </c>
      <c r="H17951" t="s">
        <v>1316</v>
      </c>
      <c r="I17951" t="s">
        <v>1066</v>
      </c>
      <c r="J17951" s="178">
        <v>295758</v>
      </c>
    </row>
    <row r="17952" spans="1:10" x14ac:dyDescent="0.25">
      <c r="A17952" t="s">
        <v>134</v>
      </c>
      <c r="B17952" t="s">
        <v>128</v>
      </c>
      <c r="C17952">
        <v>2026</v>
      </c>
      <c r="D17952" t="s">
        <v>121</v>
      </c>
      <c r="E17952" t="s">
        <v>1067</v>
      </c>
      <c r="F17952" t="s">
        <v>1076</v>
      </c>
      <c r="G17952" t="s">
        <v>54</v>
      </c>
      <c r="H17952" t="s">
        <v>1316</v>
      </c>
      <c r="I17952" t="s">
        <v>591</v>
      </c>
      <c r="J17952" s="178">
        <v>583333</v>
      </c>
    </row>
    <row r="17953" spans="1:10" x14ac:dyDescent="0.25">
      <c r="A17953" t="s">
        <v>134</v>
      </c>
      <c r="B17953" t="s">
        <v>128</v>
      </c>
      <c r="C17953">
        <v>2026</v>
      </c>
      <c r="D17953" t="s">
        <v>121</v>
      </c>
      <c r="E17953" t="s">
        <v>1067</v>
      </c>
      <c r="F17953" t="s">
        <v>1076</v>
      </c>
      <c r="G17953" t="s">
        <v>54</v>
      </c>
      <c r="H17953" t="s">
        <v>1317</v>
      </c>
      <c r="I17953" t="s">
        <v>817</v>
      </c>
      <c r="J17953" s="178">
        <v>272917</v>
      </c>
    </row>
    <row r="17954" spans="1:10" x14ac:dyDescent="0.25">
      <c r="A17954" t="s">
        <v>134</v>
      </c>
      <c r="B17954" t="s">
        <v>128</v>
      </c>
      <c r="C17954">
        <v>2026</v>
      </c>
      <c r="D17954" t="s">
        <v>121</v>
      </c>
      <c r="E17954" t="s">
        <v>1067</v>
      </c>
      <c r="F17954" t="s">
        <v>1076</v>
      </c>
      <c r="G17954" t="s">
        <v>54</v>
      </c>
      <c r="H17954" t="s">
        <v>1317</v>
      </c>
      <c r="I17954" t="s">
        <v>916</v>
      </c>
      <c r="J17954" s="178">
        <v>181500</v>
      </c>
    </row>
    <row r="17955" spans="1:10" x14ac:dyDescent="0.25">
      <c r="A17955" t="s">
        <v>134</v>
      </c>
      <c r="B17955" t="s">
        <v>128</v>
      </c>
      <c r="C17955">
        <v>2026</v>
      </c>
      <c r="D17955" t="s">
        <v>121</v>
      </c>
      <c r="E17955" t="s">
        <v>1067</v>
      </c>
      <c r="F17955" t="s">
        <v>1076</v>
      </c>
      <c r="G17955" t="s">
        <v>54</v>
      </c>
      <c r="H17955" t="s">
        <v>1317</v>
      </c>
      <c r="I17955" t="s">
        <v>714</v>
      </c>
      <c r="J17955" s="178">
        <v>87500</v>
      </c>
    </row>
    <row r="17956" spans="1:10" x14ac:dyDescent="0.25">
      <c r="A17956" t="s">
        <v>134</v>
      </c>
      <c r="B17956" t="s">
        <v>128</v>
      </c>
      <c r="C17956">
        <v>2026</v>
      </c>
      <c r="D17956" t="s">
        <v>121</v>
      </c>
      <c r="E17956" t="s">
        <v>1067</v>
      </c>
      <c r="F17956" t="s">
        <v>1076</v>
      </c>
      <c r="G17956" t="s">
        <v>54</v>
      </c>
      <c r="H17956" t="s">
        <v>1317</v>
      </c>
      <c r="I17956" t="s">
        <v>851</v>
      </c>
      <c r="J17956" s="178">
        <v>166667</v>
      </c>
    </row>
    <row r="17957" spans="1:10" x14ac:dyDescent="0.25">
      <c r="A17957" t="s">
        <v>134</v>
      </c>
      <c r="B17957" t="s">
        <v>128</v>
      </c>
      <c r="C17957">
        <v>2026</v>
      </c>
      <c r="D17957" t="s">
        <v>121</v>
      </c>
      <c r="E17957" t="s">
        <v>1067</v>
      </c>
      <c r="F17957" t="s">
        <v>1076</v>
      </c>
      <c r="G17957" t="s">
        <v>54</v>
      </c>
      <c r="H17957" t="s">
        <v>1317</v>
      </c>
      <c r="I17957" t="s">
        <v>852</v>
      </c>
      <c r="J17957" s="178">
        <v>43773</v>
      </c>
    </row>
    <row r="17958" spans="1:10" x14ac:dyDescent="0.25">
      <c r="A17958" t="s">
        <v>134</v>
      </c>
      <c r="B17958" t="s">
        <v>128</v>
      </c>
      <c r="C17958">
        <v>2026</v>
      </c>
      <c r="D17958" t="s">
        <v>121</v>
      </c>
      <c r="E17958" t="s">
        <v>1067</v>
      </c>
      <c r="F17958" t="s">
        <v>1076</v>
      </c>
      <c r="G17958" t="s">
        <v>54</v>
      </c>
      <c r="H17958" t="s">
        <v>1317</v>
      </c>
      <c r="I17958" t="s">
        <v>1066</v>
      </c>
      <c r="J17958" s="178">
        <v>137500</v>
      </c>
    </row>
    <row r="17959" spans="1:10" x14ac:dyDescent="0.25">
      <c r="A17959" t="s">
        <v>134</v>
      </c>
      <c r="B17959" t="s">
        <v>128</v>
      </c>
      <c r="C17959">
        <v>2026</v>
      </c>
      <c r="D17959" t="s">
        <v>121</v>
      </c>
      <c r="E17959" t="s">
        <v>1067</v>
      </c>
      <c r="F17959" t="s">
        <v>1076</v>
      </c>
      <c r="G17959" t="s">
        <v>54</v>
      </c>
      <c r="H17959" t="s">
        <v>1317</v>
      </c>
      <c r="I17959" t="s">
        <v>591</v>
      </c>
      <c r="J17959" s="178">
        <v>291667</v>
      </c>
    </row>
    <row r="17960" spans="1:10" x14ac:dyDescent="0.25">
      <c r="A17960" t="s">
        <v>134</v>
      </c>
      <c r="B17960" t="s">
        <v>128</v>
      </c>
      <c r="C17960">
        <v>2026</v>
      </c>
      <c r="D17960" t="s">
        <v>121</v>
      </c>
      <c r="E17960" t="s">
        <v>1067</v>
      </c>
      <c r="F17960" t="s">
        <v>1076</v>
      </c>
      <c r="G17960" t="s">
        <v>54</v>
      </c>
      <c r="H17960" t="s">
        <v>1327</v>
      </c>
      <c r="I17960" t="s">
        <v>817</v>
      </c>
      <c r="J17960" s="178">
        <v>200000</v>
      </c>
    </row>
    <row r="17961" spans="1:10" x14ac:dyDescent="0.25">
      <c r="A17961" t="s">
        <v>134</v>
      </c>
      <c r="B17961" t="s">
        <v>128</v>
      </c>
      <c r="C17961">
        <v>2026</v>
      </c>
      <c r="D17961" t="s">
        <v>121</v>
      </c>
      <c r="E17961" t="s">
        <v>1067</v>
      </c>
      <c r="F17961" t="s">
        <v>1076</v>
      </c>
      <c r="G17961" t="s">
        <v>54</v>
      </c>
      <c r="H17961" t="s">
        <v>1327</v>
      </c>
      <c r="I17961" t="s">
        <v>714</v>
      </c>
      <c r="J17961" s="178">
        <v>200000</v>
      </c>
    </row>
    <row r="17962" spans="1:10" x14ac:dyDescent="0.25">
      <c r="A17962" t="s">
        <v>134</v>
      </c>
      <c r="B17962" t="s">
        <v>128</v>
      </c>
      <c r="C17962">
        <v>2026</v>
      </c>
      <c r="D17962" t="s">
        <v>121</v>
      </c>
      <c r="E17962" t="s">
        <v>1067</v>
      </c>
      <c r="F17962" t="s">
        <v>1076</v>
      </c>
      <c r="G17962" t="s">
        <v>54</v>
      </c>
      <c r="H17962" t="s">
        <v>1327</v>
      </c>
      <c r="I17962" t="s">
        <v>1066</v>
      </c>
      <c r="J17962" s="178">
        <v>200000</v>
      </c>
    </row>
    <row r="17963" spans="1:10" x14ac:dyDescent="0.25">
      <c r="A17963" t="s">
        <v>134</v>
      </c>
      <c r="B17963" t="s">
        <v>128</v>
      </c>
      <c r="C17963">
        <v>2026</v>
      </c>
      <c r="D17963" t="s">
        <v>121</v>
      </c>
      <c r="E17963" t="s">
        <v>1067</v>
      </c>
      <c r="F17963" t="s">
        <v>1076</v>
      </c>
      <c r="G17963" t="s">
        <v>54</v>
      </c>
      <c r="H17963" t="s">
        <v>1318</v>
      </c>
      <c r="I17963" t="s">
        <v>559</v>
      </c>
      <c r="J17963" s="178">
        <v>167104</v>
      </c>
    </row>
    <row r="17964" spans="1:10" x14ac:dyDescent="0.25">
      <c r="A17964" t="s">
        <v>134</v>
      </c>
      <c r="B17964" t="s">
        <v>128</v>
      </c>
      <c r="C17964">
        <v>2026</v>
      </c>
      <c r="D17964" t="s">
        <v>121</v>
      </c>
      <c r="E17964" t="s">
        <v>1067</v>
      </c>
      <c r="F17964" t="s">
        <v>1076</v>
      </c>
      <c r="G17964" t="s">
        <v>54</v>
      </c>
      <c r="H17964" t="s">
        <v>593</v>
      </c>
      <c r="I17964" t="s">
        <v>581</v>
      </c>
      <c r="J17964" s="178">
        <v>142</v>
      </c>
    </row>
    <row r="17965" spans="1:10" x14ac:dyDescent="0.25">
      <c r="A17965" t="s">
        <v>134</v>
      </c>
      <c r="B17965" t="s">
        <v>128</v>
      </c>
      <c r="C17965">
        <v>2026</v>
      </c>
      <c r="D17965" t="s">
        <v>121</v>
      </c>
      <c r="E17965" t="s">
        <v>1067</v>
      </c>
      <c r="F17965" t="s">
        <v>1076</v>
      </c>
      <c r="G17965" t="s">
        <v>54</v>
      </c>
      <c r="H17965" t="s">
        <v>593</v>
      </c>
      <c r="I17965" t="s">
        <v>1569</v>
      </c>
      <c r="J17965" s="178">
        <v>130</v>
      </c>
    </row>
    <row r="17966" spans="1:10" x14ac:dyDescent="0.25">
      <c r="A17966" t="s">
        <v>134</v>
      </c>
      <c r="B17966" t="s">
        <v>128</v>
      </c>
      <c r="C17966">
        <v>2026</v>
      </c>
      <c r="D17966" t="s">
        <v>121</v>
      </c>
      <c r="E17966" t="s">
        <v>1067</v>
      </c>
      <c r="F17966" t="s">
        <v>1076</v>
      </c>
      <c r="G17966" t="s">
        <v>54</v>
      </c>
      <c r="H17966" t="s">
        <v>593</v>
      </c>
      <c r="I17966" t="s">
        <v>514</v>
      </c>
      <c r="J17966" s="178">
        <v>3966</v>
      </c>
    </row>
    <row r="17967" spans="1:10" x14ac:dyDescent="0.25">
      <c r="A17967" t="s">
        <v>134</v>
      </c>
      <c r="B17967" t="s">
        <v>128</v>
      </c>
      <c r="C17967">
        <v>2026</v>
      </c>
      <c r="D17967" t="s">
        <v>121</v>
      </c>
      <c r="E17967" t="s">
        <v>1067</v>
      </c>
      <c r="F17967" t="s">
        <v>1076</v>
      </c>
      <c r="G17967" t="s">
        <v>54</v>
      </c>
      <c r="H17967" t="s">
        <v>1319</v>
      </c>
      <c r="I17967" t="s">
        <v>400</v>
      </c>
      <c r="J17967" s="178">
        <v>786000</v>
      </c>
    </row>
    <row r="17968" spans="1:10" x14ac:dyDescent="0.25">
      <c r="A17968" t="s">
        <v>134</v>
      </c>
      <c r="B17968" t="s">
        <v>128</v>
      </c>
      <c r="C17968">
        <v>2026</v>
      </c>
      <c r="D17968" t="s">
        <v>121</v>
      </c>
      <c r="E17968" t="s">
        <v>1067</v>
      </c>
      <c r="F17968" t="s">
        <v>1076</v>
      </c>
      <c r="G17968" t="s">
        <v>54</v>
      </c>
      <c r="H17968" t="s">
        <v>1319</v>
      </c>
      <c r="I17968" t="s">
        <v>560</v>
      </c>
      <c r="J17968" s="178">
        <v>648000</v>
      </c>
    </row>
    <row r="17969" spans="1:10" x14ac:dyDescent="0.25">
      <c r="A17969" t="s">
        <v>134</v>
      </c>
      <c r="B17969" t="s">
        <v>128</v>
      </c>
      <c r="C17969">
        <v>2026</v>
      </c>
      <c r="D17969" t="s">
        <v>121</v>
      </c>
      <c r="E17969" t="s">
        <v>1067</v>
      </c>
      <c r="F17969" t="s">
        <v>1076</v>
      </c>
      <c r="G17969" t="s">
        <v>54</v>
      </c>
      <c r="H17969" t="s">
        <v>1319</v>
      </c>
      <c r="I17969" t="s">
        <v>398</v>
      </c>
      <c r="J17969" s="178">
        <v>1968838</v>
      </c>
    </row>
    <row r="17970" spans="1:10" x14ac:dyDescent="0.25">
      <c r="A17970" t="s">
        <v>134</v>
      </c>
      <c r="B17970" t="s">
        <v>128</v>
      </c>
      <c r="C17970">
        <v>2026</v>
      </c>
      <c r="D17970" t="s">
        <v>121</v>
      </c>
      <c r="E17970" t="s">
        <v>1067</v>
      </c>
      <c r="F17970" t="s">
        <v>1076</v>
      </c>
      <c r="G17970" t="s">
        <v>54</v>
      </c>
      <c r="H17970" t="s">
        <v>1320</v>
      </c>
      <c r="I17970" t="s">
        <v>1001</v>
      </c>
      <c r="J17970" s="178">
        <v>174300</v>
      </c>
    </row>
    <row r="17971" spans="1:10" x14ac:dyDescent="0.25">
      <c r="A17971" t="s">
        <v>134</v>
      </c>
      <c r="B17971" t="s">
        <v>128</v>
      </c>
      <c r="C17971">
        <v>2026</v>
      </c>
      <c r="D17971" t="s">
        <v>121</v>
      </c>
      <c r="E17971" t="s">
        <v>1067</v>
      </c>
      <c r="F17971" t="s">
        <v>1076</v>
      </c>
      <c r="G17971" t="s">
        <v>54</v>
      </c>
      <c r="H17971" t="s">
        <v>1320</v>
      </c>
      <c r="I17971" t="s">
        <v>399</v>
      </c>
      <c r="J17971" s="178">
        <v>973800</v>
      </c>
    </row>
    <row r="17972" spans="1:10" x14ac:dyDescent="0.25">
      <c r="A17972" t="s">
        <v>134</v>
      </c>
      <c r="B17972" t="s">
        <v>128</v>
      </c>
      <c r="C17972">
        <v>2026</v>
      </c>
      <c r="D17972" t="s">
        <v>121</v>
      </c>
      <c r="E17972" t="s">
        <v>1067</v>
      </c>
      <c r="F17972" t="s">
        <v>50</v>
      </c>
      <c r="G17972" t="s">
        <v>56</v>
      </c>
      <c r="H17972" t="s">
        <v>1321</v>
      </c>
      <c r="I17972" t="s">
        <v>853</v>
      </c>
      <c r="J17972" s="178">
        <v>45340</v>
      </c>
    </row>
    <row r="17973" spans="1:10" x14ac:dyDescent="0.25">
      <c r="A17973" t="s">
        <v>134</v>
      </c>
      <c r="B17973" t="s">
        <v>128</v>
      </c>
      <c r="C17973">
        <v>2026</v>
      </c>
      <c r="D17973" t="s">
        <v>121</v>
      </c>
      <c r="E17973" t="s">
        <v>1067</v>
      </c>
      <c r="F17973" t="s">
        <v>50</v>
      </c>
      <c r="G17973" t="s">
        <v>56</v>
      </c>
      <c r="H17973" t="s">
        <v>1321</v>
      </c>
      <c r="I17973" t="s">
        <v>401</v>
      </c>
      <c r="J17973" s="178">
        <v>152500</v>
      </c>
    </row>
    <row r="17974" spans="1:10" x14ac:dyDescent="0.25">
      <c r="A17974" t="s">
        <v>134</v>
      </c>
      <c r="B17974" t="s">
        <v>128</v>
      </c>
      <c r="C17974">
        <v>2026</v>
      </c>
      <c r="D17974" t="s">
        <v>121</v>
      </c>
      <c r="E17974" t="s">
        <v>1067</v>
      </c>
      <c r="F17974" t="s">
        <v>50</v>
      </c>
      <c r="G17974" t="s">
        <v>56</v>
      </c>
      <c r="H17974" t="s">
        <v>1321</v>
      </c>
      <c r="I17974" t="s">
        <v>819</v>
      </c>
      <c r="J17974" s="178">
        <v>16377.71</v>
      </c>
    </row>
    <row r="17975" spans="1:10" x14ac:dyDescent="0.25">
      <c r="A17975" t="s">
        <v>134</v>
      </c>
      <c r="B17975" t="s">
        <v>128</v>
      </c>
      <c r="C17975">
        <v>2026</v>
      </c>
      <c r="D17975" t="s">
        <v>121</v>
      </c>
      <c r="E17975" t="s">
        <v>1067</v>
      </c>
      <c r="F17975" t="s">
        <v>50</v>
      </c>
      <c r="G17975" t="s">
        <v>56</v>
      </c>
      <c r="H17975" t="s">
        <v>1322</v>
      </c>
      <c r="I17975" t="s">
        <v>853</v>
      </c>
      <c r="J17975" s="178">
        <v>84000</v>
      </c>
    </row>
    <row r="17976" spans="1:10" x14ac:dyDescent="0.25">
      <c r="A17976" t="s">
        <v>134</v>
      </c>
      <c r="B17976" t="s">
        <v>128</v>
      </c>
      <c r="C17976">
        <v>2026</v>
      </c>
      <c r="D17976" t="s">
        <v>121</v>
      </c>
      <c r="E17976" t="s">
        <v>1067</v>
      </c>
      <c r="F17976" t="s">
        <v>50</v>
      </c>
      <c r="G17976" t="s">
        <v>56</v>
      </c>
      <c r="H17976" t="s">
        <v>1322</v>
      </c>
      <c r="I17976" t="s">
        <v>401</v>
      </c>
      <c r="J17976" s="178">
        <v>201150</v>
      </c>
    </row>
    <row r="17977" spans="1:10" x14ac:dyDescent="0.25">
      <c r="A17977" t="s">
        <v>134</v>
      </c>
      <c r="B17977" t="s">
        <v>128</v>
      </c>
      <c r="C17977">
        <v>2026</v>
      </c>
      <c r="D17977" t="s">
        <v>121</v>
      </c>
      <c r="E17977" t="s">
        <v>1067</v>
      </c>
      <c r="F17977" t="s">
        <v>50</v>
      </c>
      <c r="G17977" t="s">
        <v>56</v>
      </c>
      <c r="H17977" t="s">
        <v>1322</v>
      </c>
      <c r="I17977" t="s">
        <v>569</v>
      </c>
      <c r="J17977" s="178">
        <v>661553</v>
      </c>
    </row>
    <row r="17978" spans="1:10" x14ac:dyDescent="0.25">
      <c r="A17978" t="s">
        <v>134</v>
      </c>
      <c r="B17978" t="s">
        <v>128</v>
      </c>
      <c r="C17978">
        <v>2026</v>
      </c>
      <c r="D17978" t="s">
        <v>121</v>
      </c>
      <c r="E17978" t="s">
        <v>1067</v>
      </c>
      <c r="F17978" t="s">
        <v>50</v>
      </c>
      <c r="G17978" t="s">
        <v>56</v>
      </c>
      <c r="H17978" t="s">
        <v>193</v>
      </c>
      <c r="I17978" t="s">
        <v>702</v>
      </c>
      <c r="J17978" s="178">
        <v>497887.48</v>
      </c>
    </row>
    <row r="17979" spans="1:10" x14ac:dyDescent="0.25">
      <c r="A17979" t="s">
        <v>134</v>
      </c>
      <c r="B17979" t="s">
        <v>128</v>
      </c>
      <c r="C17979">
        <v>2026</v>
      </c>
      <c r="D17979" t="s">
        <v>121</v>
      </c>
      <c r="E17979" t="s">
        <v>1067</v>
      </c>
      <c r="F17979" t="s">
        <v>50</v>
      </c>
      <c r="G17979" t="s">
        <v>101</v>
      </c>
      <c r="H17979" t="s">
        <v>1323</v>
      </c>
      <c r="I17979" t="s">
        <v>853</v>
      </c>
      <c r="J17979" s="178">
        <v>82234</v>
      </c>
    </row>
    <row r="17980" spans="1:10" x14ac:dyDescent="0.25">
      <c r="A17980" t="s">
        <v>134</v>
      </c>
      <c r="B17980" t="s">
        <v>128</v>
      </c>
      <c r="C17980">
        <v>2026</v>
      </c>
      <c r="D17980" t="s">
        <v>121</v>
      </c>
      <c r="E17980" t="s">
        <v>1067</v>
      </c>
      <c r="F17980" t="s">
        <v>50</v>
      </c>
      <c r="G17980" t="s">
        <v>101</v>
      </c>
      <c r="H17980" t="s">
        <v>1323</v>
      </c>
      <c r="I17980" t="s">
        <v>401</v>
      </c>
      <c r="J17980" s="178">
        <v>768693</v>
      </c>
    </row>
    <row r="17981" spans="1:10" x14ac:dyDescent="0.25">
      <c r="A17981" t="s">
        <v>134</v>
      </c>
      <c r="B17981" t="s">
        <v>128</v>
      </c>
      <c r="C17981">
        <v>2026</v>
      </c>
      <c r="D17981" t="s">
        <v>121</v>
      </c>
      <c r="E17981" t="s">
        <v>1067</v>
      </c>
      <c r="F17981" t="s">
        <v>50</v>
      </c>
      <c r="G17981" t="s">
        <v>101</v>
      </c>
      <c r="H17981" t="s">
        <v>1324</v>
      </c>
      <c r="I17981" t="s">
        <v>740</v>
      </c>
      <c r="J17981" s="178">
        <v>25590</v>
      </c>
    </row>
    <row r="17982" spans="1:10" x14ac:dyDescent="0.25">
      <c r="A17982" t="s">
        <v>134</v>
      </c>
      <c r="B17982" t="s">
        <v>128</v>
      </c>
      <c r="C17982">
        <v>2026</v>
      </c>
      <c r="D17982" t="s">
        <v>121</v>
      </c>
      <c r="E17982" t="s">
        <v>1067</v>
      </c>
      <c r="F17982" t="s">
        <v>50</v>
      </c>
      <c r="G17982" t="s">
        <v>101</v>
      </c>
      <c r="H17982" t="s">
        <v>1324</v>
      </c>
      <c r="I17982" t="s">
        <v>827</v>
      </c>
      <c r="J17982" s="178">
        <v>11795</v>
      </c>
    </row>
    <row r="17983" spans="1:10" x14ac:dyDescent="0.25">
      <c r="A17983" t="s">
        <v>134</v>
      </c>
      <c r="B17983" t="s">
        <v>128</v>
      </c>
      <c r="C17983">
        <v>2026</v>
      </c>
      <c r="D17983" t="s">
        <v>121</v>
      </c>
      <c r="E17983" t="s">
        <v>1067</v>
      </c>
      <c r="F17983" t="s">
        <v>50</v>
      </c>
      <c r="G17983" t="s">
        <v>101</v>
      </c>
      <c r="H17983" t="s">
        <v>1324</v>
      </c>
      <c r="I17983" t="s">
        <v>1560</v>
      </c>
      <c r="J17983" s="178">
        <v>26084.09</v>
      </c>
    </row>
    <row r="17984" spans="1:10" x14ac:dyDescent="0.25">
      <c r="A17984" t="s">
        <v>134</v>
      </c>
      <c r="B17984" t="s">
        <v>128</v>
      </c>
      <c r="C17984">
        <v>2026</v>
      </c>
      <c r="D17984" t="s">
        <v>121</v>
      </c>
      <c r="E17984" t="s">
        <v>1067</v>
      </c>
      <c r="F17984" t="s">
        <v>50</v>
      </c>
      <c r="G17984" t="s">
        <v>101</v>
      </c>
      <c r="H17984" t="s">
        <v>1324</v>
      </c>
      <c r="I17984" t="s">
        <v>674</v>
      </c>
      <c r="J17984" s="178">
        <v>11490</v>
      </c>
    </row>
    <row r="17985" spans="1:10" x14ac:dyDescent="0.25">
      <c r="A17985" t="s">
        <v>134</v>
      </c>
      <c r="B17985" t="s">
        <v>128</v>
      </c>
      <c r="C17985">
        <v>2026</v>
      </c>
      <c r="D17985" t="s">
        <v>121</v>
      </c>
      <c r="E17985" t="s">
        <v>1067</v>
      </c>
      <c r="F17985" t="s">
        <v>50</v>
      </c>
      <c r="G17985" t="s">
        <v>101</v>
      </c>
      <c r="H17985" t="s">
        <v>1324</v>
      </c>
      <c r="I17985" t="s">
        <v>818</v>
      </c>
      <c r="J17985" s="178">
        <v>175000</v>
      </c>
    </row>
    <row r="17986" spans="1:10" x14ac:dyDescent="0.25">
      <c r="A17986" t="s">
        <v>134</v>
      </c>
      <c r="B17986" t="s">
        <v>128</v>
      </c>
      <c r="C17986">
        <v>2026</v>
      </c>
      <c r="D17986" t="s">
        <v>121</v>
      </c>
      <c r="E17986" t="s">
        <v>1067</v>
      </c>
      <c r="F17986" t="s">
        <v>50</v>
      </c>
      <c r="G17986" t="s">
        <v>101</v>
      </c>
      <c r="H17986" t="s">
        <v>1324</v>
      </c>
      <c r="I17986" t="s">
        <v>976</v>
      </c>
      <c r="J17986" s="178">
        <v>66000</v>
      </c>
    </row>
    <row r="17987" spans="1:10" x14ac:dyDescent="0.25">
      <c r="A17987" t="s">
        <v>134</v>
      </c>
      <c r="B17987" t="s">
        <v>128</v>
      </c>
      <c r="C17987">
        <v>2026</v>
      </c>
      <c r="D17987" t="s">
        <v>121</v>
      </c>
      <c r="E17987" t="s">
        <v>1067</v>
      </c>
      <c r="F17987" t="s">
        <v>50</v>
      </c>
      <c r="G17987" t="s">
        <v>101</v>
      </c>
      <c r="H17987" t="s">
        <v>1324</v>
      </c>
      <c r="I17987" t="s">
        <v>975</v>
      </c>
      <c r="J17987" s="178">
        <v>188776.74</v>
      </c>
    </row>
    <row r="17988" spans="1:10" x14ac:dyDescent="0.25">
      <c r="A17988" t="s">
        <v>134</v>
      </c>
      <c r="B17988" t="s">
        <v>128</v>
      </c>
      <c r="C17988">
        <v>2026</v>
      </c>
      <c r="D17988" t="s">
        <v>121</v>
      </c>
      <c r="E17988" t="s">
        <v>1067</v>
      </c>
      <c r="F17988" t="s">
        <v>50</v>
      </c>
      <c r="G17988" t="s">
        <v>101</v>
      </c>
      <c r="H17988" t="s">
        <v>1324</v>
      </c>
      <c r="I17988" t="s">
        <v>902</v>
      </c>
      <c r="J17988" s="178">
        <v>30301.25</v>
      </c>
    </row>
    <row r="17989" spans="1:10" x14ac:dyDescent="0.25">
      <c r="A17989" t="s">
        <v>134</v>
      </c>
      <c r="B17989" t="s">
        <v>128</v>
      </c>
      <c r="C17989">
        <v>2026</v>
      </c>
      <c r="D17989" t="s">
        <v>121</v>
      </c>
      <c r="E17989" t="s">
        <v>1067</v>
      </c>
      <c r="F17989" t="s">
        <v>50</v>
      </c>
      <c r="G17989" t="s">
        <v>49</v>
      </c>
      <c r="H17989" t="s">
        <v>1325</v>
      </c>
      <c r="I17989" t="s">
        <v>853</v>
      </c>
      <c r="J17989" s="178">
        <v>0.43</v>
      </c>
    </row>
    <row r="17990" spans="1:10" x14ac:dyDescent="0.25">
      <c r="A17990" t="s">
        <v>134</v>
      </c>
      <c r="B17990" t="s">
        <v>128</v>
      </c>
      <c r="C17990">
        <v>2026</v>
      </c>
      <c r="D17990" t="s">
        <v>121</v>
      </c>
      <c r="E17990" t="s">
        <v>1077</v>
      </c>
      <c r="F17990" t="s">
        <v>1329</v>
      </c>
      <c r="G17990" t="s">
        <v>1078</v>
      </c>
      <c r="H17990" t="s">
        <v>209</v>
      </c>
      <c r="I17990" t="s">
        <v>671</v>
      </c>
      <c r="J17990" s="178">
        <v>2025000</v>
      </c>
    </row>
    <row r="17991" spans="1:10" x14ac:dyDescent="0.25">
      <c r="A17991" t="s">
        <v>134</v>
      </c>
      <c r="B17991" t="s">
        <v>128</v>
      </c>
      <c r="C17991">
        <v>2026</v>
      </c>
      <c r="D17991" t="s">
        <v>121</v>
      </c>
      <c r="E17991" t="s">
        <v>1077</v>
      </c>
      <c r="F17991" t="s">
        <v>1329</v>
      </c>
      <c r="G17991" t="s">
        <v>1078</v>
      </c>
      <c r="H17991" t="s">
        <v>209</v>
      </c>
      <c r="I17991" t="s">
        <v>1570</v>
      </c>
      <c r="J17991" s="178">
        <v>27720</v>
      </c>
    </row>
    <row r="17992" spans="1:10" x14ac:dyDescent="0.25">
      <c r="A17992" t="s">
        <v>134</v>
      </c>
      <c r="B17992" t="s">
        <v>128</v>
      </c>
      <c r="C17992">
        <v>2026</v>
      </c>
      <c r="D17992" t="s">
        <v>121</v>
      </c>
      <c r="E17992" t="s">
        <v>1077</v>
      </c>
      <c r="F17992" t="s">
        <v>1329</v>
      </c>
      <c r="G17992" t="s">
        <v>1078</v>
      </c>
      <c r="H17992" t="s">
        <v>209</v>
      </c>
      <c r="I17992" t="s">
        <v>442</v>
      </c>
      <c r="J17992" s="178">
        <v>1672000</v>
      </c>
    </row>
    <row r="17993" spans="1:10" x14ac:dyDescent="0.25">
      <c r="A17993" t="s">
        <v>134</v>
      </c>
      <c r="B17993" t="s">
        <v>128</v>
      </c>
      <c r="C17993">
        <v>2026</v>
      </c>
      <c r="D17993" t="s">
        <v>121</v>
      </c>
      <c r="E17993" t="s">
        <v>1077</v>
      </c>
      <c r="F17993" t="s">
        <v>1330</v>
      </c>
      <c r="G17993" t="s">
        <v>1078</v>
      </c>
      <c r="H17993" t="s">
        <v>1080</v>
      </c>
      <c r="I17993" t="s">
        <v>414</v>
      </c>
      <c r="J17993" s="178">
        <v>857400</v>
      </c>
    </row>
    <row r="17994" spans="1:10" x14ac:dyDescent="0.25">
      <c r="A17994" t="s">
        <v>134</v>
      </c>
      <c r="B17994" t="s">
        <v>128</v>
      </c>
      <c r="C17994">
        <v>2026</v>
      </c>
      <c r="D17994" t="s">
        <v>121</v>
      </c>
      <c r="E17994" t="s">
        <v>1077</v>
      </c>
      <c r="F17994" t="s">
        <v>1330</v>
      </c>
      <c r="G17994" t="s">
        <v>1078</v>
      </c>
      <c r="H17994" t="s">
        <v>1080</v>
      </c>
      <c r="I17994" t="s">
        <v>413</v>
      </c>
      <c r="J17994" s="178">
        <v>1919330</v>
      </c>
    </row>
    <row r="17995" spans="1:10" x14ac:dyDescent="0.25">
      <c r="A17995" t="s">
        <v>134</v>
      </c>
      <c r="B17995" t="s">
        <v>128</v>
      </c>
      <c r="C17995">
        <v>2026</v>
      </c>
      <c r="D17995" t="s">
        <v>121</v>
      </c>
      <c r="E17995" t="s">
        <v>1077</v>
      </c>
      <c r="F17995" t="s">
        <v>1331</v>
      </c>
      <c r="G17995" t="s">
        <v>1078</v>
      </c>
      <c r="H17995" t="s">
        <v>1081</v>
      </c>
      <c r="I17995" t="s">
        <v>414</v>
      </c>
      <c r="J17995" s="178">
        <v>1150000</v>
      </c>
    </row>
    <row r="17996" spans="1:10" x14ac:dyDescent="0.25">
      <c r="A17996" t="s">
        <v>134</v>
      </c>
      <c r="B17996" t="s">
        <v>128</v>
      </c>
      <c r="C17996">
        <v>2026</v>
      </c>
      <c r="D17996" t="s">
        <v>121</v>
      </c>
      <c r="E17996" t="s">
        <v>1077</v>
      </c>
      <c r="F17996" t="s">
        <v>1331</v>
      </c>
      <c r="G17996" t="s">
        <v>1078</v>
      </c>
      <c r="H17996" t="s">
        <v>1081</v>
      </c>
      <c r="I17996" t="s">
        <v>505</v>
      </c>
      <c r="J17996" s="178">
        <v>1032256</v>
      </c>
    </row>
    <row r="17997" spans="1:10" x14ac:dyDescent="0.25">
      <c r="A17997" t="s">
        <v>134</v>
      </c>
      <c r="B17997" t="s">
        <v>128</v>
      </c>
      <c r="C17997">
        <v>2026</v>
      </c>
      <c r="D17997" t="s">
        <v>121</v>
      </c>
      <c r="E17997" t="s">
        <v>1077</v>
      </c>
      <c r="F17997" t="s">
        <v>1332</v>
      </c>
      <c r="G17997" t="s">
        <v>1078</v>
      </c>
      <c r="H17997" t="s">
        <v>1082</v>
      </c>
      <c r="I17997" t="s">
        <v>505</v>
      </c>
      <c r="J17997" s="178">
        <v>1456443</v>
      </c>
    </row>
    <row r="17998" spans="1:10" x14ac:dyDescent="0.25">
      <c r="A17998" t="s">
        <v>134</v>
      </c>
      <c r="B17998" t="s">
        <v>128</v>
      </c>
      <c r="C17998">
        <v>2026</v>
      </c>
      <c r="D17998" t="s">
        <v>121</v>
      </c>
      <c r="E17998" t="s">
        <v>1077</v>
      </c>
      <c r="F17998" t="s">
        <v>1572</v>
      </c>
      <c r="G17998" t="s">
        <v>1078</v>
      </c>
      <c r="H17998" t="s">
        <v>1571</v>
      </c>
      <c r="I17998" t="s">
        <v>922</v>
      </c>
      <c r="J17998" s="178">
        <v>144032</v>
      </c>
    </row>
  </sheetData>
  <autoFilter ref="A1:J17640" xr:uid="{00000000-0009-0000-0000-000008000000}">
    <filterColumn colId="1">
      <filters>
        <filter val="REAL"/>
      </filters>
    </filterColumn>
    <filterColumn colId="2">
      <filters>
        <filter val="2026"/>
      </filters>
    </filterColumn>
    <sortState xmlns:xlrd2="http://schemas.microsoft.com/office/spreadsheetml/2017/richdata2" ref="A16820:J17273">
      <sortCondition ref="H1:H1727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U133"/>
  <sheetViews>
    <sheetView showGridLines="0" topLeftCell="A9" zoomScale="77" zoomScaleNormal="77" workbookViewId="0">
      <selection activeCell="CS122" sqref="CS122"/>
    </sheetView>
  </sheetViews>
  <sheetFormatPr baseColWidth="10" defaultColWidth="10.7109375" defaultRowHeight="15" outlineLevelRow="1" x14ac:dyDescent="0.25"/>
  <cols>
    <col min="1" max="1" width="1.42578125" customWidth="1"/>
    <col min="2" max="2" width="58.5703125" bestFit="1" customWidth="1"/>
    <col min="3" max="3" width="13" style="10" bestFit="1" customWidth="1"/>
    <col min="4" max="5" width="13.85546875" style="10" bestFit="1" customWidth="1"/>
    <col min="6" max="7" width="14.42578125" style="10" bestFit="1" customWidth="1"/>
    <col min="8" max="8" width="15.5703125" style="10" bestFit="1" customWidth="1"/>
    <col min="9" max="9" width="15.5703125" hidden="1" customWidth="1"/>
    <col min="10" max="11" width="15.5703125" bestFit="1" customWidth="1"/>
    <col min="12" max="12" width="14" bestFit="1" customWidth="1"/>
    <col min="13" max="14" width="13.85546875" bestFit="1" customWidth="1"/>
    <col min="15" max="16" width="14.42578125" bestFit="1" customWidth="1"/>
    <col min="17" max="17" width="15.5703125" hidden="1" customWidth="1"/>
    <col min="18" max="18" width="16.5703125" hidden="1" customWidth="1"/>
    <col min="19" max="19" width="15.5703125" bestFit="1" customWidth="1"/>
    <col min="20" max="20" width="13.85546875" bestFit="1" customWidth="1"/>
    <col min="21" max="22" width="14.42578125" bestFit="1" customWidth="1"/>
    <col min="23" max="23" width="13.85546875" bestFit="1" customWidth="1"/>
    <col min="24" max="24" width="14.42578125" bestFit="1" customWidth="1"/>
    <col min="25" max="25" width="15.5703125" hidden="1" customWidth="1"/>
    <col min="26" max="26" width="13.85546875" hidden="1" customWidth="1"/>
    <col min="27" max="27" width="15.5703125" bestFit="1" customWidth="1"/>
    <col min="28" max="28" width="13.28515625" bestFit="1" customWidth="1" collapsed="1"/>
    <col min="29" max="29" width="13.85546875" bestFit="1" customWidth="1"/>
    <col min="30" max="30" width="14" bestFit="1" customWidth="1"/>
    <col min="31" max="31" width="14.42578125" bestFit="1" customWidth="1"/>
    <col min="32" max="32" width="15" bestFit="1" customWidth="1"/>
    <col min="33" max="33" width="0.28515625" hidden="1" customWidth="1"/>
    <col min="34" max="34" width="15.42578125" hidden="1" customWidth="1"/>
    <col min="35" max="35" width="15" bestFit="1" customWidth="1"/>
    <col min="36" max="36" width="12.7109375" bestFit="1" customWidth="1"/>
    <col min="37" max="37" width="13.85546875" bestFit="1" customWidth="1"/>
    <col min="38" max="38" width="15.140625" bestFit="1" customWidth="1"/>
    <col min="39" max="39" width="14.42578125" bestFit="1" customWidth="1"/>
    <col min="40" max="40" width="15" bestFit="1" customWidth="1"/>
    <col min="41" max="41" width="0.140625" hidden="1" customWidth="1"/>
    <col min="42" max="42" width="16.5703125" hidden="1" customWidth="1"/>
    <col min="43" max="43" width="15.5703125" bestFit="1" customWidth="1"/>
    <col min="44" max="44" width="12.7109375" bestFit="1" customWidth="1"/>
    <col min="45" max="46" width="13.85546875" bestFit="1" customWidth="1"/>
    <col min="47" max="48" width="15.140625" bestFit="1" customWidth="1"/>
    <col min="49" max="49" width="15" bestFit="1" customWidth="1"/>
    <col min="50" max="50" width="15" hidden="1" customWidth="1"/>
    <col min="51" max="51" width="15" bestFit="1" customWidth="1"/>
    <col min="52" max="53" width="13.85546875" customWidth="1"/>
    <col min="54" max="54" width="13.85546875" bestFit="1" customWidth="1"/>
    <col min="55" max="55" width="14.42578125" bestFit="1" customWidth="1"/>
    <col min="56" max="57" width="15" bestFit="1" customWidth="1"/>
    <col min="58" max="58" width="15.5703125" hidden="1" customWidth="1"/>
    <col min="59" max="59" width="15.5703125" bestFit="1" customWidth="1"/>
    <col min="60" max="61" width="13.85546875" bestFit="1" customWidth="1"/>
    <col min="62" max="63" width="14.42578125" bestFit="1" customWidth="1"/>
    <col min="64" max="64" width="15" bestFit="1" customWidth="1"/>
    <col min="65" max="65" width="15.140625" bestFit="1" customWidth="1"/>
    <col min="66" max="66" width="15" hidden="1" customWidth="1"/>
    <col min="67" max="67" width="15" bestFit="1" customWidth="1"/>
    <col min="68" max="69" width="15.140625" bestFit="1" customWidth="1"/>
    <col min="70" max="70" width="14.42578125" bestFit="1" customWidth="1"/>
    <col min="71" max="72" width="15" bestFit="1" customWidth="1"/>
    <col min="73" max="73" width="15.140625" bestFit="1" customWidth="1"/>
    <col min="74" max="74" width="16.85546875" hidden="1" customWidth="1"/>
    <col min="75" max="75" width="16.85546875" bestFit="1" customWidth="1"/>
    <col min="76" max="76" width="14.42578125" bestFit="1" customWidth="1"/>
    <col min="77" max="77" width="14" bestFit="1" customWidth="1"/>
    <col min="78" max="79" width="14.42578125" bestFit="1" customWidth="1"/>
    <col min="80" max="80" width="15.5703125" bestFit="1" customWidth="1"/>
    <col min="81" max="81" width="15.140625" bestFit="1" customWidth="1"/>
    <col min="82" max="82" width="15.5703125" hidden="1" customWidth="1"/>
    <col min="83" max="83" width="15.5703125" bestFit="1" customWidth="1"/>
    <col min="84" max="85" width="13.85546875" bestFit="1" customWidth="1"/>
    <col min="86" max="86" width="14.42578125" bestFit="1" customWidth="1"/>
    <col min="87" max="87" width="15" bestFit="1" customWidth="1"/>
    <col min="88" max="88" width="15.140625" bestFit="1" customWidth="1"/>
    <col min="89" max="89" width="15" hidden="1" customWidth="1"/>
    <col min="90" max="90" width="16.85546875" hidden="1" customWidth="1"/>
    <col min="91" max="91" width="16.85546875" bestFit="1" customWidth="1"/>
    <col min="92" max="92" width="13.85546875" bestFit="1" customWidth="1"/>
    <col min="93" max="95" width="15.140625" bestFit="1" customWidth="1"/>
    <col min="96" max="97" width="16.42578125" bestFit="1" customWidth="1"/>
    <col min="98" max="98" width="19.7109375" hidden="1" customWidth="1"/>
    <col min="99" max="99" width="16.7109375" bestFit="1" customWidth="1"/>
  </cols>
  <sheetData>
    <row r="2" spans="2:99" ht="21" x14ac:dyDescent="0.35">
      <c r="B2" s="264" t="s">
        <v>1</v>
      </c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4"/>
      <c r="BP2" s="264"/>
      <c r="BQ2" s="264"/>
      <c r="BR2" s="264"/>
      <c r="BS2" s="264"/>
      <c r="BT2" s="264"/>
    </row>
    <row r="3" spans="2:99" ht="21" x14ac:dyDescent="0.35">
      <c r="B3" s="264" t="s">
        <v>813</v>
      </c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4"/>
      <c r="T3" s="264"/>
      <c r="U3" s="264"/>
      <c r="V3" s="264"/>
      <c r="W3" s="264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4"/>
      <c r="AP3" s="264"/>
      <c r="AQ3" s="264"/>
      <c r="AR3" s="264"/>
      <c r="AS3" s="264"/>
      <c r="AT3" s="264"/>
      <c r="AU3" s="264"/>
      <c r="AV3" s="264"/>
      <c r="AW3" s="264"/>
      <c r="AX3" s="264"/>
      <c r="AY3" s="264"/>
      <c r="AZ3" s="264"/>
      <c r="BA3" s="264"/>
      <c r="BB3" s="264"/>
      <c r="BC3" s="264"/>
      <c r="BD3" s="264"/>
      <c r="BE3" s="264"/>
      <c r="BF3" s="264"/>
      <c r="BG3" s="264"/>
      <c r="BH3" s="264"/>
      <c r="BI3" s="264"/>
      <c r="BJ3" s="264"/>
      <c r="BK3" s="264"/>
      <c r="BL3" s="264"/>
      <c r="BM3" s="264"/>
      <c r="BN3" s="264"/>
      <c r="BO3" s="264"/>
      <c r="BP3" s="264"/>
      <c r="BQ3" s="264"/>
      <c r="BR3" s="264"/>
      <c r="BS3" s="264"/>
      <c r="BT3" s="264"/>
    </row>
    <row r="7" spans="2:99" x14ac:dyDescent="0.25">
      <c r="C7"/>
      <c r="L7" s="11"/>
      <c r="M7" s="10"/>
      <c r="N7" s="10"/>
      <c r="O7" s="10"/>
      <c r="P7" s="10"/>
      <c r="Q7" s="10"/>
    </row>
    <row r="8" spans="2:99" x14ac:dyDescent="0.25">
      <c r="B8" s="7" t="s">
        <v>57</v>
      </c>
      <c r="C8" s="11" t="s">
        <v>59</v>
      </c>
      <c r="L8" s="24"/>
      <c r="M8" s="10"/>
      <c r="N8" s="10"/>
      <c r="O8" s="10"/>
      <c r="P8" s="10"/>
      <c r="Q8" s="10"/>
    </row>
    <row r="9" spans="2:99" s="10" customFormat="1" ht="29.45" customHeight="1" x14ac:dyDescent="0.25">
      <c r="B9" s="136" t="s">
        <v>140</v>
      </c>
      <c r="C9" s="136">
        <f t="shared" ref="C9:BN9" si="0">+C14-C17-C25</f>
        <v>-29785.180000000633</v>
      </c>
      <c r="D9" s="136">
        <f t="shared" si="0"/>
        <v>7291265.9700000025</v>
      </c>
      <c r="E9" s="136">
        <f t="shared" si="0"/>
        <v>8312002.3099999987</v>
      </c>
      <c r="F9" s="136">
        <f t="shared" si="0"/>
        <v>33114195.249999993</v>
      </c>
      <c r="G9" s="136">
        <f t="shared" si="0"/>
        <v>25384477.379999995</v>
      </c>
      <c r="H9" s="136">
        <f t="shared" si="0"/>
        <v>244108100.33999997</v>
      </c>
      <c r="I9" s="136">
        <f t="shared" si="0"/>
        <v>0</v>
      </c>
      <c r="J9" s="136">
        <f t="shared" si="0"/>
        <v>318180256.06999993</v>
      </c>
      <c r="K9" s="136">
        <f t="shared" si="0"/>
        <v>318180256.06999993</v>
      </c>
      <c r="L9" s="136">
        <f t="shared" si="0"/>
        <v>-1272696.23</v>
      </c>
      <c r="M9" s="136">
        <f t="shared" si="0"/>
        <v>6559927.2400000002</v>
      </c>
      <c r="N9" s="136">
        <f t="shared" si="0"/>
        <v>7351265.7899999917</v>
      </c>
      <c r="O9" s="136">
        <f t="shared" si="0"/>
        <v>20491341.970000014</v>
      </c>
      <c r="P9" s="136">
        <f t="shared" si="0"/>
        <v>25308219.089999996</v>
      </c>
      <c r="Q9" s="136">
        <f t="shared" si="0"/>
        <v>206204633.98999995</v>
      </c>
      <c r="R9" s="136">
        <f t="shared" si="0"/>
        <v>264642691.8499999</v>
      </c>
      <c r="S9" s="136">
        <f t="shared" si="0"/>
        <v>264642691.8499999</v>
      </c>
      <c r="T9" s="136">
        <f t="shared" si="0"/>
        <v>5412779.1699999999</v>
      </c>
      <c r="U9" s="136">
        <f t="shared" si="0"/>
        <v>10493417.660000004</v>
      </c>
      <c r="V9" s="136">
        <f t="shared" si="0"/>
        <v>18393760.57</v>
      </c>
      <c r="W9" s="136">
        <f t="shared" si="0"/>
        <v>5144699.7600000016</v>
      </c>
      <c r="X9" s="136">
        <f t="shared" si="0"/>
        <v>38850672.879999995</v>
      </c>
      <c r="Y9" s="136">
        <f t="shared" si="0"/>
        <v>290145482.36000001</v>
      </c>
      <c r="Z9" s="136">
        <f t="shared" si="0"/>
        <v>368440812.39999998</v>
      </c>
      <c r="AA9" s="136">
        <f t="shared" si="0"/>
        <v>368440812.39999998</v>
      </c>
      <c r="AB9" s="136">
        <f t="shared" si="0"/>
        <v>1335951</v>
      </c>
      <c r="AC9" s="136">
        <f t="shared" si="0"/>
        <v>7526165.959999999</v>
      </c>
      <c r="AD9" s="136">
        <f t="shared" si="0"/>
        <v>-1410092.6600000113</v>
      </c>
      <c r="AE9" s="136">
        <f t="shared" si="0"/>
        <v>25982355.370000005</v>
      </c>
      <c r="AF9" s="136">
        <f t="shared" si="0"/>
        <v>48005214.060000017</v>
      </c>
      <c r="AG9" s="136">
        <f t="shared" si="0"/>
        <v>-21841679.799999997</v>
      </c>
      <c r="AH9" s="136">
        <f t="shared" si="0"/>
        <v>59597913.930000007</v>
      </c>
      <c r="AI9" s="136">
        <f t="shared" si="0"/>
        <v>59597913.930000007</v>
      </c>
      <c r="AJ9" s="136">
        <f t="shared" si="0"/>
        <v>919994.36000000034</v>
      </c>
      <c r="AK9" s="136">
        <f t="shared" si="0"/>
        <v>7780923.2600000072</v>
      </c>
      <c r="AL9" s="136">
        <f t="shared" si="0"/>
        <v>-18367429.920000002</v>
      </c>
      <c r="AM9" s="136">
        <f t="shared" si="0"/>
        <v>31357269.599999979</v>
      </c>
      <c r="AN9" s="136">
        <f t="shared" si="0"/>
        <v>76645926.110000014</v>
      </c>
      <c r="AO9" s="136">
        <f>+AO14-AO17-AO25</f>
        <v>35717513.439999983</v>
      </c>
      <c r="AP9" s="136">
        <f>+AP14-AP17-AP25</f>
        <v>134054196.8499999</v>
      </c>
      <c r="AQ9" s="136">
        <f t="shared" si="0"/>
        <v>134054196.8499999</v>
      </c>
      <c r="AR9" s="136">
        <f t="shared" si="0"/>
        <v>-827391.09999999963</v>
      </c>
      <c r="AS9" s="136">
        <f>+AS14-AS17-AS25</f>
        <v>9761694.9600000028</v>
      </c>
      <c r="AT9" s="136">
        <f>+AT14-AT17-AT25</f>
        <v>7531553.7399999984</v>
      </c>
      <c r="AU9" s="136">
        <f>+AU14-AU17-AU25</f>
        <v>-11659951.77999999</v>
      </c>
      <c r="AV9" s="136">
        <f>+AV14-AV17-AV25</f>
        <v>-45690170.749999993</v>
      </c>
      <c r="AW9" s="136">
        <f>+AW14-AW17-AW25</f>
        <v>62032030.00999999</v>
      </c>
      <c r="AX9" s="136">
        <f t="shared" si="0"/>
        <v>21147765.079999954</v>
      </c>
      <c r="AY9" s="136">
        <f t="shared" si="0"/>
        <v>21147765.079999954</v>
      </c>
      <c r="AZ9" s="136">
        <f t="shared" si="0"/>
        <v>4877412.9700000007</v>
      </c>
      <c r="BA9" s="136">
        <f t="shared" si="0"/>
        <v>8176452.8000000007</v>
      </c>
      <c r="BB9" s="136">
        <f t="shared" si="0"/>
        <v>7350687.3099999987</v>
      </c>
      <c r="BC9" s="136">
        <f t="shared" si="0"/>
        <v>18567354.049999982</v>
      </c>
      <c r="BD9" s="136">
        <f t="shared" si="0"/>
        <v>34513324.430000022</v>
      </c>
      <c r="BE9" s="136">
        <f t="shared" si="0"/>
        <v>61965106.079999998</v>
      </c>
      <c r="BF9" s="136">
        <f t="shared" si="0"/>
        <v>135450337.63999999</v>
      </c>
      <c r="BG9" s="136">
        <f t="shared" si="0"/>
        <v>135450337.63999999</v>
      </c>
      <c r="BH9" s="136">
        <f t="shared" si="0"/>
        <v>8027552.7000000002</v>
      </c>
      <c r="BI9" s="136">
        <f t="shared" si="0"/>
        <v>3330135.5499999989</v>
      </c>
      <c r="BJ9" s="136">
        <f t="shared" si="0"/>
        <v>13781750.620000001</v>
      </c>
      <c r="BK9" s="136">
        <f>+BK14-BK17-BK25</f>
        <v>25036250.170000002</v>
      </c>
      <c r="BL9" s="136">
        <f t="shared" si="0"/>
        <v>30409974.159999996</v>
      </c>
      <c r="BM9" s="136">
        <f t="shared" si="0"/>
        <v>-65562874.339999989</v>
      </c>
      <c r="BN9" s="136">
        <f t="shared" si="0"/>
        <v>15022788.860000104</v>
      </c>
      <c r="BO9" s="136">
        <f t="shared" ref="BO9:BV9" si="1">+BO14-BO17-BO25</f>
        <v>15022788.860000104</v>
      </c>
      <c r="BP9" s="136">
        <f t="shared" si="1"/>
        <v>6796729.0300000021</v>
      </c>
      <c r="BQ9" s="136">
        <f t="shared" si="1"/>
        <v>-14400132.010000002</v>
      </c>
      <c r="BR9" s="136">
        <f t="shared" si="1"/>
        <v>10872859.830000002</v>
      </c>
      <c r="BS9" s="136">
        <f t="shared" si="1"/>
        <v>31724075.049999997</v>
      </c>
      <c r="BT9" s="136">
        <f t="shared" si="1"/>
        <v>42329178.100000001</v>
      </c>
      <c r="BU9" s="136">
        <f t="shared" si="1"/>
        <v>-30963491.649999991</v>
      </c>
      <c r="BV9" s="136">
        <f t="shared" si="1"/>
        <v>46359218.350000024</v>
      </c>
      <c r="BW9" s="136">
        <f>+BW14-BW17-BW25</f>
        <v>46359218.350000024</v>
      </c>
      <c r="BX9" s="136">
        <f>+BX14-BX17-BX25</f>
        <v>11066149.079999998</v>
      </c>
      <c r="BY9" s="136">
        <f>+BY14-BY17-BY25</f>
        <v>-8119306.4299999997</v>
      </c>
      <c r="BZ9" s="136">
        <f t="shared" ref="BZ9:CT9" si="2">+BZ14-BZ17-BZ25</f>
        <v>11093497.159999996</v>
      </c>
      <c r="CA9" s="136">
        <f t="shared" si="2"/>
        <v>19175263.86999999</v>
      </c>
      <c r="CB9" s="136">
        <f t="shared" si="2"/>
        <v>138143011.51000005</v>
      </c>
      <c r="CC9" s="136">
        <f t="shared" si="2"/>
        <v>-55433968.450000003</v>
      </c>
      <c r="CD9" s="136">
        <f t="shared" si="2"/>
        <v>115924646.73999989</v>
      </c>
      <c r="CE9" s="136">
        <f t="shared" si="2"/>
        <v>115924646.73999989</v>
      </c>
      <c r="CF9" s="136">
        <f t="shared" si="2"/>
        <v>3008188.74</v>
      </c>
      <c r="CG9" s="136">
        <f t="shared" si="2"/>
        <v>-301650.09999999776</v>
      </c>
      <c r="CH9" s="136">
        <f t="shared" si="2"/>
        <v>17534791.030000005</v>
      </c>
      <c r="CI9" s="136">
        <f t="shared" si="2"/>
        <v>-5133348.6599999964</v>
      </c>
      <c r="CJ9" s="136">
        <f t="shared" si="2"/>
        <v>-50554980.980000019</v>
      </c>
      <c r="CK9" s="136">
        <f t="shared" si="2"/>
        <v>20536757.630000025</v>
      </c>
      <c r="CL9" s="136">
        <f t="shared" si="2"/>
        <v>-14910242.340000153</v>
      </c>
      <c r="CM9" s="136">
        <f t="shared" si="2"/>
        <v>-14910242.340000153</v>
      </c>
      <c r="CN9" s="136">
        <f t="shared" si="2"/>
        <v>3597635.7100000009</v>
      </c>
      <c r="CO9" s="136">
        <f t="shared" si="2"/>
        <v>-23201556.220000003</v>
      </c>
      <c r="CP9" s="136">
        <f t="shared" si="2"/>
        <v>-53565669.689999998</v>
      </c>
      <c r="CQ9" s="136">
        <f t="shared" si="2"/>
        <v>-60207112.770000011</v>
      </c>
      <c r="CR9" s="136">
        <f t="shared" si="2"/>
        <v>-137001707.31999999</v>
      </c>
      <c r="CS9" s="136">
        <f t="shared" si="2"/>
        <v>-342882521.75999999</v>
      </c>
      <c r="CT9" s="136">
        <f t="shared" si="2"/>
        <v>-613260932.04999995</v>
      </c>
    </row>
    <row r="10" spans="2:99" ht="15" customHeight="1" x14ac:dyDescent="0.25">
      <c r="B10" s="7" t="s">
        <v>153</v>
      </c>
      <c r="C10" s="12" t="s">
        <v>60</v>
      </c>
      <c r="D10" s="11"/>
      <c r="E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</row>
    <row r="11" spans="2:99" x14ac:dyDescent="0.25">
      <c r="C11" s="54" t="s">
        <v>132</v>
      </c>
      <c r="D11" s="54"/>
      <c r="E11" s="54"/>
      <c r="F11" s="54"/>
      <c r="G11" s="54"/>
      <c r="H11" s="54"/>
      <c r="I11" s="54"/>
      <c r="J11" s="54"/>
      <c r="K11" s="54" t="s">
        <v>168</v>
      </c>
      <c r="L11" s="54" t="s">
        <v>133</v>
      </c>
      <c r="M11" s="54"/>
      <c r="N11" s="54"/>
      <c r="O11" s="54"/>
      <c r="P11" s="54"/>
      <c r="Q11" s="54"/>
      <c r="R11" s="54"/>
      <c r="S11" s="54" t="s">
        <v>170</v>
      </c>
      <c r="T11" s="54" t="s">
        <v>134</v>
      </c>
      <c r="U11" s="54"/>
      <c r="V11" s="54"/>
      <c r="W11" s="54"/>
      <c r="X11" s="54"/>
      <c r="Y11" s="54"/>
      <c r="Z11" s="54"/>
      <c r="AA11" t="s">
        <v>183</v>
      </c>
      <c r="AB11" t="s">
        <v>135</v>
      </c>
      <c r="AI11" t="s">
        <v>583</v>
      </c>
      <c r="AJ11" t="s">
        <v>136</v>
      </c>
      <c r="AQ11" t="s">
        <v>584</v>
      </c>
      <c r="AR11" t="s">
        <v>137</v>
      </c>
      <c r="AY11" t="s">
        <v>585</v>
      </c>
      <c r="AZ11" t="s">
        <v>138</v>
      </c>
      <c r="BG11" t="s">
        <v>915</v>
      </c>
      <c r="BH11" s="237" t="s">
        <v>44</v>
      </c>
      <c r="BI11" s="237"/>
      <c r="BJ11" s="237"/>
      <c r="BK11" s="237"/>
      <c r="BL11" s="237"/>
      <c r="BM11" s="237"/>
      <c r="BN11" s="237"/>
      <c r="BO11" s="238" t="s">
        <v>923</v>
      </c>
      <c r="BP11" s="237" t="s">
        <v>51</v>
      </c>
      <c r="BQ11" s="237"/>
      <c r="BR11" s="237"/>
      <c r="BS11" s="237"/>
      <c r="BT11" s="237"/>
      <c r="BU11" s="237"/>
      <c r="BV11" s="237"/>
      <c r="BW11" s="238" t="s">
        <v>988</v>
      </c>
      <c r="BX11" s="237" t="s">
        <v>126</v>
      </c>
      <c r="BY11" s="237"/>
      <c r="BZ11" s="237"/>
      <c r="CA11" s="237"/>
      <c r="CB11" s="237"/>
      <c r="CC11" s="237"/>
      <c r="CD11" s="237"/>
      <c r="CE11" s="242" t="s">
        <v>1021</v>
      </c>
      <c r="CF11" s="30" t="s">
        <v>130</v>
      </c>
      <c r="CG11" s="30"/>
      <c r="CH11" s="30"/>
      <c r="CI11" s="30"/>
      <c r="CJ11" s="30"/>
      <c r="CK11" s="30"/>
      <c r="CL11" s="30"/>
      <c r="CM11" t="s">
        <v>1038</v>
      </c>
      <c r="CN11" t="s">
        <v>131</v>
      </c>
      <c r="CU11" t="s">
        <v>1060</v>
      </c>
    </row>
    <row r="12" spans="2:99" x14ac:dyDescent="0.25">
      <c r="C12" s="54" t="s">
        <v>128</v>
      </c>
      <c r="D12" s="54"/>
      <c r="E12" s="54"/>
      <c r="F12" s="54"/>
      <c r="G12" s="54"/>
      <c r="H12" s="54"/>
      <c r="I12" s="54"/>
      <c r="J12" t="s">
        <v>302</v>
      </c>
      <c r="K12" s="54"/>
      <c r="L12" s="54" t="s">
        <v>128</v>
      </c>
      <c r="M12" s="54"/>
      <c r="N12" s="54"/>
      <c r="O12" s="54"/>
      <c r="P12" s="54"/>
      <c r="Q12" s="54"/>
      <c r="R12" t="s">
        <v>302</v>
      </c>
      <c r="S12" s="54"/>
      <c r="T12" s="54" t="s">
        <v>128</v>
      </c>
      <c r="U12" s="54"/>
      <c r="V12" s="54"/>
      <c r="W12" s="54"/>
      <c r="X12" s="54"/>
      <c r="Y12" s="54"/>
      <c r="Z12" t="s">
        <v>302</v>
      </c>
      <c r="AB12" t="s">
        <v>128</v>
      </c>
      <c r="AH12" t="s">
        <v>302</v>
      </c>
      <c r="AJ12" t="s">
        <v>128</v>
      </c>
      <c r="AP12" t="s">
        <v>302</v>
      </c>
      <c r="AR12" t="s">
        <v>128</v>
      </c>
      <c r="AX12" t="s">
        <v>302</v>
      </c>
      <c r="AZ12" t="s">
        <v>128</v>
      </c>
      <c r="BF12" t="s">
        <v>302</v>
      </c>
      <c r="BH12" s="237" t="s">
        <v>128</v>
      </c>
      <c r="BI12" s="237"/>
      <c r="BJ12" s="237"/>
      <c r="BK12" s="237"/>
      <c r="BL12" s="237"/>
      <c r="BM12" s="237"/>
      <c r="BN12" t="s">
        <v>302</v>
      </c>
      <c r="BO12" s="238"/>
      <c r="BP12" s="237" t="s">
        <v>128</v>
      </c>
      <c r="BQ12" s="237"/>
      <c r="BR12" s="237"/>
      <c r="BS12" s="237"/>
      <c r="BT12" s="237"/>
      <c r="BU12" s="237"/>
      <c r="BV12" t="s">
        <v>302</v>
      </c>
      <c r="BW12" s="238"/>
      <c r="BX12" s="237" t="s">
        <v>128</v>
      </c>
      <c r="BY12" s="237"/>
      <c r="BZ12" s="237"/>
      <c r="CA12" s="237"/>
      <c r="CB12" s="237"/>
      <c r="CC12" s="237"/>
      <c r="CD12" t="s">
        <v>302</v>
      </c>
      <c r="CE12" s="242"/>
      <c r="CF12" s="30" t="s">
        <v>128</v>
      </c>
      <c r="CG12" s="30"/>
      <c r="CH12" s="30"/>
      <c r="CI12" s="30"/>
      <c r="CJ12" s="30"/>
      <c r="CK12" s="30"/>
      <c r="CL12" t="s">
        <v>302</v>
      </c>
      <c r="CN12" t="s">
        <v>128</v>
      </c>
      <c r="CT12" t="s">
        <v>302</v>
      </c>
    </row>
    <row r="13" spans="2:99" x14ac:dyDescent="0.25">
      <c r="B13" s="7" t="s">
        <v>42</v>
      </c>
      <c r="C13" s="89">
        <v>2020</v>
      </c>
      <c r="D13" s="89">
        <v>2021</v>
      </c>
      <c r="E13" s="89">
        <v>2022</v>
      </c>
      <c r="F13" s="89">
        <v>2023</v>
      </c>
      <c r="G13" s="89">
        <v>2024</v>
      </c>
      <c r="H13" s="89">
        <v>2025</v>
      </c>
      <c r="I13" s="89">
        <v>2026</v>
      </c>
      <c r="K13" s="54"/>
      <c r="L13" s="89">
        <v>2020</v>
      </c>
      <c r="M13" s="89">
        <v>2021</v>
      </c>
      <c r="N13" s="89">
        <v>2022</v>
      </c>
      <c r="O13" s="89">
        <v>2023</v>
      </c>
      <c r="P13" s="89">
        <v>2024</v>
      </c>
      <c r="Q13" s="89">
        <v>2025</v>
      </c>
      <c r="S13" s="54"/>
      <c r="T13" s="89">
        <v>2020</v>
      </c>
      <c r="U13" s="89">
        <v>2021</v>
      </c>
      <c r="V13" s="89">
        <v>2022</v>
      </c>
      <c r="W13" s="89">
        <v>2023</v>
      </c>
      <c r="X13" s="89">
        <v>2024</v>
      </c>
      <c r="Y13" s="89">
        <v>2025</v>
      </c>
      <c r="AB13" s="89">
        <v>2020</v>
      </c>
      <c r="AC13" s="89">
        <v>2021</v>
      </c>
      <c r="AD13" s="89">
        <v>2022</v>
      </c>
      <c r="AE13" s="89">
        <v>2023</v>
      </c>
      <c r="AF13" s="89">
        <v>2024</v>
      </c>
      <c r="AG13" s="89">
        <v>2025</v>
      </c>
      <c r="AJ13" s="89">
        <v>2020</v>
      </c>
      <c r="AK13" s="89">
        <v>2021</v>
      </c>
      <c r="AL13" s="89">
        <v>2022</v>
      </c>
      <c r="AM13" s="89">
        <v>2023</v>
      </c>
      <c r="AN13" s="89">
        <v>2024</v>
      </c>
      <c r="AO13" s="89">
        <v>2025</v>
      </c>
      <c r="AR13" s="89">
        <v>2020</v>
      </c>
      <c r="AS13" s="89">
        <v>2021</v>
      </c>
      <c r="AT13" s="89">
        <v>2022</v>
      </c>
      <c r="AU13" s="89">
        <v>2023</v>
      </c>
      <c r="AV13" s="89">
        <v>2024</v>
      </c>
      <c r="AW13" s="89">
        <v>2025</v>
      </c>
      <c r="AZ13" s="89">
        <v>2020</v>
      </c>
      <c r="BA13" s="89">
        <v>2021</v>
      </c>
      <c r="BB13" s="89">
        <v>2022</v>
      </c>
      <c r="BC13" s="89">
        <v>2023</v>
      </c>
      <c r="BD13" s="89">
        <v>2024</v>
      </c>
      <c r="BE13" s="89">
        <v>2025</v>
      </c>
      <c r="BH13" s="89">
        <v>2020</v>
      </c>
      <c r="BI13" s="89">
        <v>2021</v>
      </c>
      <c r="BJ13" s="89">
        <v>2022</v>
      </c>
      <c r="BK13" s="89">
        <v>2023</v>
      </c>
      <c r="BL13" s="89">
        <v>2024</v>
      </c>
      <c r="BM13" s="89">
        <v>2025</v>
      </c>
      <c r="BO13" s="238"/>
      <c r="BP13" s="89">
        <v>2020</v>
      </c>
      <c r="BQ13" s="89">
        <v>2021</v>
      </c>
      <c r="BR13" s="89">
        <v>2022</v>
      </c>
      <c r="BS13" s="89">
        <v>2023</v>
      </c>
      <c r="BT13" s="89">
        <v>2024</v>
      </c>
      <c r="BU13" s="89">
        <v>2025</v>
      </c>
      <c r="BW13" s="238"/>
      <c r="BX13" s="89">
        <v>2020</v>
      </c>
      <c r="BY13" s="89">
        <v>2021</v>
      </c>
      <c r="BZ13" s="89">
        <v>2022</v>
      </c>
      <c r="CA13" s="89">
        <v>2023</v>
      </c>
      <c r="CB13" s="89">
        <v>2024</v>
      </c>
      <c r="CC13" s="89">
        <v>2025</v>
      </c>
      <c r="CE13" s="242"/>
      <c r="CF13" s="89">
        <v>2020</v>
      </c>
      <c r="CG13" s="89">
        <v>2021</v>
      </c>
      <c r="CH13" s="89">
        <v>2022</v>
      </c>
      <c r="CI13" s="89">
        <v>2023</v>
      </c>
      <c r="CJ13" s="89">
        <v>2024</v>
      </c>
      <c r="CK13" s="89">
        <v>2025</v>
      </c>
      <c r="CN13" s="89">
        <v>2020</v>
      </c>
      <c r="CO13" s="89">
        <v>2021</v>
      </c>
      <c r="CP13" s="89">
        <v>2022</v>
      </c>
      <c r="CQ13" s="89">
        <v>2023</v>
      </c>
      <c r="CR13" s="89">
        <v>2024</v>
      </c>
      <c r="CS13" s="89">
        <v>2025</v>
      </c>
    </row>
    <row r="14" spans="2:99" x14ac:dyDescent="0.25">
      <c r="B14" s="8" t="s">
        <v>52</v>
      </c>
      <c r="C14" s="11">
        <v>6031177.1799999997</v>
      </c>
      <c r="D14" s="11">
        <v>23566694.670000002</v>
      </c>
      <c r="E14" s="11">
        <v>45742925.039999999</v>
      </c>
      <c r="F14" s="11">
        <v>71358813.25999999</v>
      </c>
      <c r="G14" s="11">
        <v>85870782.879999995</v>
      </c>
      <c r="H14" s="11">
        <v>320723352.65999997</v>
      </c>
      <c r="I14" s="11"/>
      <c r="J14" s="11">
        <v>553293745.68999994</v>
      </c>
      <c r="K14" s="11">
        <v>553293745.68999994</v>
      </c>
      <c r="L14" s="11">
        <v>4299272</v>
      </c>
      <c r="M14" s="11">
        <v>24367829.5</v>
      </c>
      <c r="N14" s="11">
        <v>44799525.639999993</v>
      </c>
      <c r="O14" s="11">
        <v>69503542.690000013</v>
      </c>
      <c r="P14" s="11">
        <v>91956981.229999989</v>
      </c>
      <c r="Q14" s="11">
        <v>316969596.67999995</v>
      </c>
      <c r="R14" s="11">
        <v>551896747.73999989</v>
      </c>
      <c r="S14" s="11">
        <v>551896747.73999989</v>
      </c>
      <c r="T14" s="11">
        <v>12090117</v>
      </c>
      <c r="U14" s="11">
        <v>30112667.360000003</v>
      </c>
      <c r="V14" s="11">
        <v>64959508.390000001</v>
      </c>
      <c r="W14" s="11">
        <v>56096882.890000001</v>
      </c>
      <c r="X14" s="11">
        <v>90911119.859999999</v>
      </c>
      <c r="Y14" s="11">
        <v>514741705.06999999</v>
      </c>
      <c r="Z14" s="11">
        <v>768912000.56999993</v>
      </c>
      <c r="AA14" s="11">
        <v>768912000.56999993</v>
      </c>
      <c r="AB14" s="11">
        <v>8494540</v>
      </c>
      <c r="AC14" s="11">
        <v>25718752.129999999</v>
      </c>
      <c r="AD14" s="11">
        <v>51632426.499999993</v>
      </c>
      <c r="AE14" s="11">
        <v>83359788.370000005</v>
      </c>
      <c r="AF14" s="11">
        <v>124313739.16000001</v>
      </c>
      <c r="AG14" s="11">
        <v>164395590.87</v>
      </c>
      <c r="AH14" s="11">
        <v>457914837.03000003</v>
      </c>
      <c r="AI14" s="11">
        <v>457914837.03000003</v>
      </c>
      <c r="AJ14" s="11">
        <v>7437580.4699999997</v>
      </c>
      <c r="AK14" s="11">
        <v>33739235.540000007</v>
      </c>
      <c r="AL14" s="11">
        <v>50404729.939999998</v>
      </c>
      <c r="AM14" s="11">
        <v>88719293.439999983</v>
      </c>
      <c r="AN14" s="11">
        <v>174817868.23000002</v>
      </c>
      <c r="AO14" s="11">
        <v>237336514.49999997</v>
      </c>
      <c r="AP14" s="11">
        <v>592455222.11999989</v>
      </c>
      <c r="AQ14" s="11">
        <v>592455222.11999989</v>
      </c>
      <c r="AR14" s="11">
        <v>5728837</v>
      </c>
      <c r="AS14" s="11">
        <v>33736753.950000003</v>
      </c>
      <c r="AT14" s="11">
        <v>52358538.609999999</v>
      </c>
      <c r="AU14" s="11">
        <v>73394616.820000008</v>
      </c>
      <c r="AV14" s="11">
        <v>110137795.93000001</v>
      </c>
      <c r="AW14" s="11">
        <v>239475186.69999999</v>
      </c>
      <c r="AX14" s="11">
        <v>514831729.00999999</v>
      </c>
      <c r="AY14" s="11">
        <v>514831729.00999999</v>
      </c>
      <c r="AZ14" s="11">
        <v>13756023</v>
      </c>
      <c r="BA14" s="11">
        <v>34656349.920000002</v>
      </c>
      <c r="BB14" s="11">
        <v>56553269.25</v>
      </c>
      <c r="BC14" s="11">
        <v>82363375.909999982</v>
      </c>
      <c r="BD14" s="11">
        <v>175927055.17000002</v>
      </c>
      <c r="BE14" s="11">
        <v>248911281.25</v>
      </c>
      <c r="BF14" s="11">
        <v>612167354.5</v>
      </c>
      <c r="BG14" s="11">
        <v>612167354.5</v>
      </c>
      <c r="BH14" s="11">
        <v>19006192</v>
      </c>
      <c r="BI14" s="11">
        <v>27849166.27</v>
      </c>
      <c r="BJ14" s="11">
        <v>56128487.799999997</v>
      </c>
      <c r="BK14" s="11">
        <v>94620496.450000003</v>
      </c>
      <c r="BL14" s="11">
        <v>131534741.41</v>
      </c>
      <c r="BM14" s="11">
        <v>228404835.43000001</v>
      </c>
      <c r="BN14" s="11">
        <v>557543919.36000013</v>
      </c>
      <c r="BO14" s="11">
        <v>557543919.36000013</v>
      </c>
      <c r="BP14" s="11">
        <v>20752626.830000002</v>
      </c>
      <c r="BQ14" s="11">
        <v>31200136.049999997</v>
      </c>
      <c r="BR14" s="11">
        <v>60620592.600000001</v>
      </c>
      <c r="BS14" s="11">
        <v>113244878.69</v>
      </c>
      <c r="BT14" s="11">
        <v>166934518.13</v>
      </c>
      <c r="BU14" s="11">
        <v>269596330.81</v>
      </c>
      <c r="BV14" s="11">
        <v>662349083.11000001</v>
      </c>
      <c r="BW14" s="11">
        <v>662349083.11000001</v>
      </c>
      <c r="BX14" s="11">
        <v>25555612.369999997</v>
      </c>
      <c r="BY14" s="11">
        <v>38404949.649999999</v>
      </c>
      <c r="BZ14" s="11">
        <v>57211340.419999994</v>
      </c>
      <c r="CA14" s="11">
        <v>93847419.579999998</v>
      </c>
      <c r="CB14" s="11">
        <v>290987961.22000003</v>
      </c>
      <c r="CC14" s="11">
        <v>194207589.19</v>
      </c>
      <c r="CD14" s="11">
        <v>700214872.42999995</v>
      </c>
      <c r="CE14" s="11">
        <v>700214872.42999995</v>
      </c>
      <c r="CF14" s="11">
        <v>16500645.41</v>
      </c>
      <c r="CG14" s="11">
        <v>36867503.880000003</v>
      </c>
      <c r="CH14" s="11">
        <v>67583930.980000004</v>
      </c>
      <c r="CI14" s="11">
        <v>103310092.46000001</v>
      </c>
      <c r="CJ14" s="11">
        <v>255746706.79999998</v>
      </c>
      <c r="CK14" s="11">
        <v>216711668.17000002</v>
      </c>
      <c r="CL14" s="11">
        <v>696720547.69999993</v>
      </c>
      <c r="CM14" s="11">
        <v>696720547.69999993</v>
      </c>
      <c r="CN14" s="11">
        <v>18561884.09</v>
      </c>
      <c r="CO14" s="11">
        <v>30659547.159999996</v>
      </c>
      <c r="CP14" s="11">
        <v>56025702.890000001</v>
      </c>
      <c r="CQ14" s="11">
        <v>175580883.48999998</v>
      </c>
      <c r="CR14" s="11">
        <v>194891240.50999999</v>
      </c>
      <c r="CS14" s="11">
        <v>339961695.35000002</v>
      </c>
      <c r="CT14" s="11">
        <v>815680953.49000001</v>
      </c>
      <c r="CU14" s="11">
        <v>815680953.49000001</v>
      </c>
    </row>
    <row r="15" spans="2:99" x14ac:dyDescent="0.25">
      <c r="B15" s="9" t="s">
        <v>142</v>
      </c>
      <c r="C15" s="11">
        <v>5965744</v>
      </c>
      <c r="D15" s="11">
        <v>23565828.670000002</v>
      </c>
      <c r="E15" s="11">
        <v>45739561.899999999</v>
      </c>
      <c r="F15" s="11">
        <v>71358810.139999986</v>
      </c>
      <c r="G15" s="11">
        <v>84577074.569999993</v>
      </c>
      <c r="H15" s="11">
        <v>320723352.65999997</v>
      </c>
      <c r="I15" s="11"/>
      <c r="J15" s="11">
        <v>551930371.93999994</v>
      </c>
      <c r="K15" s="11">
        <v>551930371.93999994</v>
      </c>
      <c r="L15" s="11">
        <v>4232271</v>
      </c>
      <c r="M15" s="11">
        <v>24367829.5</v>
      </c>
      <c r="N15" s="11">
        <v>44773514.709999993</v>
      </c>
      <c r="O15" s="11">
        <v>69503327.440000013</v>
      </c>
      <c r="P15" s="11">
        <v>91956434.349999994</v>
      </c>
      <c r="Q15" s="11">
        <v>316759596.67999995</v>
      </c>
      <c r="R15" s="11">
        <v>551592973.67999995</v>
      </c>
      <c r="S15" s="11">
        <v>551592973.67999995</v>
      </c>
      <c r="T15" s="11">
        <v>11974135</v>
      </c>
      <c r="U15" s="11">
        <v>30112162.920000002</v>
      </c>
      <c r="V15" s="11">
        <v>64936976.090000004</v>
      </c>
      <c r="W15" s="11">
        <v>56094022.890000001</v>
      </c>
      <c r="X15" s="11">
        <v>90859778.319999993</v>
      </c>
      <c r="Y15" s="11">
        <v>514741705.06999999</v>
      </c>
      <c r="Z15" s="11">
        <v>768718780.28999996</v>
      </c>
      <c r="AA15" s="11">
        <v>768718780.28999996</v>
      </c>
      <c r="AB15" s="11">
        <v>8494060</v>
      </c>
      <c r="AC15" s="11">
        <v>25717564.129999999</v>
      </c>
      <c r="AD15" s="11">
        <v>51350410.339999996</v>
      </c>
      <c r="AE15" s="11">
        <v>83359788.370000005</v>
      </c>
      <c r="AF15" s="11">
        <v>124313739.16000001</v>
      </c>
      <c r="AG15" s="11">
        <v>164395590.87</v>
      </c>
      <c r="AH15" s="11">
        <v>457631152.87</v>
      </c>
      <c r="AI15" s="11">
        <v>457631152.87</v>
      </c>
      <c r="AJ15" s="11">
        <v>7437042</v>
      </c>
      <c r="AK15" s="11">
        <v>33738468.260000005</v>
      </c>
      <c r="AL15" s="11">
        <v>50403533.259999998</v>
      </c>
      <c r="AM15" s="11">
        <v>88718989.439999983</v>
      </c>
      <c r="AN15" s="11">
        <v>174319196.23000002</v>
      </c>
      <c r="AO15" s="11">
        <v>237336514.49999997</v>
      </c>
      <c r="AP15" s="11">
        <v>591953743.68999994</v>
      </c>
      <c r="AQ15" s="11">
        <v>591953743.68999994</v>
      </c>
      <c r="AR15" s="11">
        <v>5728837</v>
      </c>
      <c r="AS15" s="11">
        <v>33736107.950000003</v>
      </c>
      <c r="AT15" s="11">
        <v>52337582.649999999</v>
      </c>
      <c r="AU15" s="11">
        <v>73394616.820000008</v>
      </c>
      <c r="AV15" s="11">
        <v>110137795.93000001</v>
      </c>
      <c r="AW15" s="11">
        <v>239475186.69999999</v>
      </c>
      <c r="AX15" s="11">
        <v>514810127.05000001</v>
      </c>
      <c r="AY15" s="11">
        <v>514810127.05000001</v>
      </c>
      <c r="AZ15" s="11">
        <v>13755981</v>
      </c>
      <c r="BA15" s="11">
        <v>34656348.640000001</v>
      </c>
      <c r="BB15" s="11">
        <v>56524732.859999999</v>
      </c>
      <c r="BC15" s="11">
        <v>82348408.779999986</v>
      </c>
      <c r="BD15" s="11">
        <v>175927055.17000002</v>
      </c>
      <c r="BE15" s="11">
        <v>248911281.25</v>
      </c>
      <c r="BF15" s="11">
        <v>612123807.70000005</v>
      </c>
      <c r="BG15" s="11">
        <v>612123807.70000005</v>
      </c>
      <c r="BH15" s="11">
        <v>19006192</v>
      </c>
      <c r="BI15" s="11">
        <v>27797033.66</v>
      </c>
      <c r="BJ15" s="11">
        <v>56126585.469999999</v>
      </c>
      <c r="BK15" s="11">
        <v>94620300.450000003</v>
      </c>
      <c r="BL15" s="11">
        <v>131529631.41</v>
      </c>
      <c r="BM15" s="11">
        <v>228404835.43000001</v>
      </c>
      <c r="BN15" s="11">
        <v>557484578.42000008</v>
      </c>
      <c r="BO15" s="11">
        <v>557484578.42000008</v>
      </c>
      <c r="BP15" s="11">
        <v>20765642.510000002</v>
      </c>
      <c r="BQ15" s="11">
        <v>31198163.799999997</v>
      </c>
      <c r="BR15" s="11">
        <v>60617582.5</v>
      </c>
      <c r="BS15" s="11">
        <v>112604188.11</v>
      </c>
      <c r="BT15" s="11">
        <v>166934518.13</v>
      </c>
      <c r="BU15" s="11">
        <v>265840330.81</v>
      </c>
      <c r="BV15" s="11">
        <v>657960425.86000001</v>
      </c>
      <c r="BW15" s="11">
        <v>657960425.86000001</v>
      </c>
      <c r="BX15" s="11">
        <v>25555612.369999997</v>
      </c>
      <c r="BY15" s="11">
        <v>38396332.649999999</v>
      </c>
      <c r="BZ15" s="11">
        <v>57187566.809999995</v>
      </c>
      <c r="CA15" s="11">
        <v>93842419.390000001</v>
      </c>
      <c r="CB15" s="11">
        <v>290987961.22000003</v>
      </c>
      <c r="CC15" s="11">
        <v>194207589.19</v>
      </c>
      <c r="CD15" s="11">
        <v>700177481.63</v>
      </c>
      <c r="CE15" s="11">
        <v>700177481.63</v>
      </c>
      <c r="CF15" s="11">
        <v>16499808.41</v>
      </c>
      <c r="CG15" s="11">
        <v>36385057.359999999</v>
      </c>
      <c r="CH15" s="11">
        <v>67583889.640000001</v>
      </c>
      <c r="CI15" s="11">
        <v>103310092.46000001</v>
      </c>
      <c r="CJ15" s="11">
        <v>255746706.79999998</v>
      </c>
      <c r="CK15" s="11">
        <v>212961682.17000002</v>
      </c>
      <c r="CL15" s="11">
        <v>692487236.83999991</v>
      </c>
      <c r="CM15" s="11">
        <v>692487236.83999991</v>
      </c>
      <c r="CN15" s="11">
        <v>18320945.370000001</v>
      </c>
      <c r="CO15" s="11">
        <v>30608259.939999998</v>
      </c>
      <c r="CP15" s="11">
        <v>56023891.920000002</v>
      </c>
      <c r="CQ15" s="11">
        <v>175579333.28999999</v>
      </c>
      <c r="CR15" s="11">
        <v>194891240.50999999</v>
      </c>
      <c r="CS15" s="11">
        <v>339961695.35000002</v>
      </c>
      <c r="CT15" s="11">
        <v>815385366.38</v>
      </c>
      <c r="CU15" s="11">
        <v>815385366.38</v>
      </c>
    </row>
    <row r="16" spans="2:99" x14ac:dyDescent="0.25">
      <c r="B16" s="9" t="s">
        <v>152</v>
      </c>
      <c r="C16" s="11">
        <v>65433.18</v>
      </c>
      <c r="D16" s="11">
        <v>866</v>
      </c>
      <c r="E16" s="11">
        <v>3363.1400000000003</v>
      </c>
      <c r="F16" s="11">
        <v>3.12</v>
      </c>
      <c r="G16" s="11">
        <v>1293708.31</v>
      </c>
      <c r="H16" s="11"/>
      <c r="I16" s="11"/>
      <c r="J16" s="11">
        <v>1363373.75</v>
      </c>
      <c r="K16" s="11">
        <v>1363373.75</v>
      </c>
      <c r="L16" s="11">
        <v>67001</v>
      </c>
      <c r="M16" s="11"/>
      <c r="N16" s="11">
        <v>26010.93</v>
      </c>
      <c r="O16" s="11">
        <v>215.25</v>
      </c>
      <c r="P16" s="11">
        <v>546.88</v>
      </c>
      <c r="Q16" s="11">
        <v>210000</v>
      </c>
      <c r="R16" s="11">
        <v>303774.06</v>
      </c>
      <c r="S16" s="11">
        <v>303774.06</v>
      </c>
      <c r="T16" s="11">
        <v>115982</v>
      </c>
      <c r="U16" s="11">
        <v>504.44</v>
      </c>
      <c r="V16" s="11">
        <v>22532.3</v>
      </c>
      <c r="W16" s="11">
        <v>2860</v>
      </c>
      <c r="X16" s="11">
        <v>51341.54</v>
      </c>
      <c r="Y16" s="11"/>
      <c r="Z16" s="11">
        <v>193220.28</v>
      </c>
      <c r="AA16" s="11">
        <v>193220.28</v>
      </c>
      <c r="AB16" s="11">
        <v>480</v>
      </c>
      <c r="AC16" s="11">
        <v>1188</v>
      </c>
      <c r="AD16" s="11">
        <v>282016.15999999997</v>
      </c>
      <c r="AE16" s="11"/>
      <c r="AF16" s="11"/>
      <c r="AG16" s="11"/>
      <c r="AH16" s="11">
        <v>283684.15999999997</v>
      </c>
      <c r="AI16" s="11">
        <v>283684.15999999997</v>
      </c>
      <c r="AJ16" s="11">
        <v>538.47</v>
      </c>
      <c r="AK16" s="11">
        <v>767.28</v>
      </c>
      <c r="AL16" s="11">
        <v>1196.68</v>
      </c>
      <c r="AM16" s="11">
        <v>304</v>
      </c>
      <c r="AN16" s="11">
        <v>498672</v>
      </c>
      <c r="AO16" s="11"/>
      <c r="AP16" s="11">
        <v>501478.43</v>
      </c>
      <c r="AQ16" s="11">
        <v>501478.43</v>
      </c>
      <c r="AR16" s="11"/>
      <c r="AS16" s="11">
        <v>646</v>
      </c>
      <c r="AT16" s="11">
        <v>20955.96</v>
      </c>
      <c r="AU16" s="11"/>
      <c r="AV16" s="11"/>
      <c r="AW16" s="11"/>
      <c r="AX16" s="11">
        <v>21601.96</v>
      </c>
      <c r="AY16" s="11">
        <v>21601.96</v>
      </c>
      <c r="AZ16" s="11">
        <v>42</v>
      </c>
      <c r="BA16" s="11">
        <v>1.28</v>
      </c>
      <c r="BB16" s="11">
        <v>28536.39</v>
      </c>
      <c r="BC16" s="11">
        <v>14967.13</v>
      </c>
      <c r="BD16" s="11"/>
      <c r="BE16" s="11"/>
      <c r="BF16" s="11">
        <v>43546.799999999996</v>
      </c>
      <c r="BG16" s="11">
        <v>43546.799999999996</v>
      </c>
      <c r="BH16" s="11"/>
      <c r="BI16" s="11">
        <v>52132.61</v>
      </c>
      <c r="BJ16" s="11">
        <v>1902.33</v>
      </c>
      <c r="BK16" s="11">
        <v>196</v>
      </c>
      <c r="BL16" s="11">
        <v>5110</v>
      </c>
      <c r="BM16" s="11"/>
      <c r="BN16" s="11">
        <v>59340.94</v>
      </c>
      <c r="BO16" s="11">
        <v>59340.94</v>
      </c>
      <c r="BP16" s="11">
        <v>-13015.68</v>
      </c>
      <c r="BQ16" s="11">
        <v>1972.25</v>
      </c>
      <c r="BR16" s="11">
        <v>3010.1000000000004</v>
      </c>
      <c r="BS16" s="11">
        <v>640690.57999999996</v>
      </c>
      <c r="BT16" s="11"/>
      <c r="BU16" s="11">
        <v>3756000</v>
      </c>
      <c r="BV16" s="11">
        <v>4388657.25</v>
      </c>
      <c r="BW16" s="11">
        <v>4388657.25</v>
      </c>
      <c r="BX16" s="11"/>
      <c r="BY16" s="11">
        <v>8617</v>
      </c>
      <c r="BZ16" s="11">
        <v>23773.61</v>
      </c>
      <c r="CA16" s="11">
        <v>5000.1899999999996</v>
      </c>
      <c r="CB16" s="11"/>
      <c r="CC16" s="11"/>
      <c r="CD16" s="11">
        <v>37390.800000000003</v>
      </c>
      <c r="CE16" s="11">
        <v>37390.800000000003</v>
      </c>
      <c r="CF16" s="11">
        <v>837</v>
      </c>
      <c r="CG16" s="11">
        <v>482446.52</v>
      </c>
      <c r="CH16" s="11">
        <v>41.339999999999996</v>
      </c>
      <c r="CI16" s="11"/>
      <c r="CJ16" s="11"/>
      <c r="CK16" s="11">
        <v>3749986</v>
      </c>
      <c r="CL16" s="11">
        <v>4233310.8600000003</v>
      </c>
      <c r="CM16" s="11">
        <v>4233310.8600000003</v>
      </c>
      <c r="CN16" s="11">
        <v>240938.72</v>
      </c>
      <c r="CO16" s="11">
        <v>51287.22</v>
      </c>
      <c r="CP16" s="11">
        <v>1810.97</v>
      </c>
      <c r="CQ16" s="11">
        <v>1550.2</v>
      </c>
      <c r="CR16" s="11"/>
      <c r="CS16" s="11"/>
      <c r="CT16" s="11">
        <v>295587.11</v>
      </c>
      <c r="CU16" s="11">
        <v>295587.11</v>
      </c>
    </row>
    <row r="17" spans="2:99" x14ac:dyDescent="0.25">
      <c r="B17" s="8" t="s">
        <v>112</v>
      </c>
      <c r="C17" s="11">
        <v>1720570</v>
      </c>
      <c r="D17" s="11">
        <v>7329138</v>
      </c>
      <c r="E17" s="11">
        <v>15417299</v>
      </c>
      <c r="F17" s="11">
        <v>4824040</v>
      </c>
      <c r="G17" s="11">
        <v>3825592</v>
      </c>
      <c r="H17" s="11">
        <v>10358455</v>
      </c>
      <c r="I17" s="11"/>
      <c r="J17" s="11">
        <v>43475094</v>
      </c>
      <c r="K17" s="11">
        <v>43475094</v>
      </c>
      <c r="L17" s="11">
        <v>1385741</v>
      </c>
      <c r="M17" s="11">
        <v>8538026</v>
      </c>
      <c r="N17" s="11">
        <v>14770146</v>
      </c>
      <c r="O17" s="11">
        <v>18554340</v>
      </c>
      <c r="P17" s="11">
        <v>10039129</v>
      </c>
      <c r="Q17" s="11">
        <v>17525571</v>
      </c>
      <c r="R17" s="11">
        <v>70812953</v>
      </c>
      <c r="S17" s="11">
        <v>70812953</v>
      </c>
      <c r="T17" s="11">
        <v>2647861</v>
      </c>
      <c r="U17" s="11">
        <v>8774320</v>
      </c>
      <c r="V17" s="11">
        <v>21417333</v>
      </c>
      <c r="W17" s="11">
        <v>18835761</v>
      </c>
      <c r="X17" s="11">
        <v>8410328</v>
      </c>
      <c r="Y17" s="11">
        <v>124094437</v>
      </c>
      <c r="Z17" s="11">
        <v>184180040</v>
      </c>
      <c r="AA17" s="11">
        <v>184180040</v>
      </c>
      <c r="AB17" s="11">
        <v>2186873</v>
      </c>
      <c r="AC17" s="11">
        <v>7696276</v>
      </c>
      <c r="AD17" s="11">
        <v>16521888</v>
      </c>
      <c r="AE17" s="11">
        <v>27910815</v>
      </c>
      <c r="AF17" s="11">
        <v>11615888</v>
      </c>
      <c r="AG17" s="11">
        <v>56803552</v>
      </c>
      <c r="AH17" s="11">
        <v>122735292</v>
      </c>
      <c r="AI17" s="11">
        <v>122735292</v>
      </c>
      <c r="AJ17" s="11">
        <v>2071758</v>
      </c>
      <c r="AK17" s="11">
        <v>10472560</v>
      </c>
      <c r="AL17" s="11">
        <v>39862184</v>
      </c>
      <c r="AM17" s="11">
        <v>26727012.199999999</v>
      </c>
      <c r="AN17" s="11">
        <v>40856680</v>
      </c>
      <c r="AO17" s="11">
        <v>100124342</v>
      </c>
      <c r="AP17" s="11">
        <v>220114536.19999999</v>
      </c>
      <c r="AQ17" s="11">
        <v>220114536.19999999</v>
      </c>
      <c r="AR17" s="11">
        <v>1719011</v>
      </c>
      <c r="AS17" s="11">
        <v>11308754</v>
      </c>
      <c r="AT17" s="11">
        <v>17603764</v>
      </c>
      <c r="AU17" s="11">
        <v>53056993.469999999</v>
      </c>
      <c r="AV17" s="11">
        <v>109351701</v>
      </c>
      <c r="AW17" s="11">
        <v>81953375</v>
      </c>
      <c r="AX17" s="11">
        <v>274993598.47000003</v>
      </c>
      <c r="AY17" s="11">
        <v>274993598.47000003</v>
      </c>
      <c r="AZ17" s="11">
        <v>4200013.01</v>
      </c>
      <c r="BA17" s="11">
        <v>10714108</v>
      </c>
      <c r="BB17" s="11">
        <v>20808812</v>
      </c>
      <c r="BC17" s="11">
        <v>27472857</v>
      </c>
      <c r="BD17" s="11">
        <v>71494978</v>
      </c>
      <c r="BE17" s="11">
        <v>78717307</v>
      </c>
      <c r="BF17" s="11">
        <v>213408075.00999999</v>
      </c>
      <c r="BG17" s="11">
        <v>213408075.00999999</v>
      </c>
      <c r="BH17" s="11">
        <v>4446181</v>
      </c>
      <c r="BI17" s="11">
        <v>8750840</v>
      </c>
      <c r="BJ17" s="11">
        <v>16279478</v>
      </c>
      <c r="BK17" s="11">
        <v>30604959</v>
      </c>
      <c r="BL17" s="11">
        <v>44475582</v>
      </c>
      <c r="BM17" s="11">
        <v>192786587</v>
      </c>
      <c r="BN17" s="11">
        <v>297343627</v>
      </c>
      <c r="BO17" s="11">
        <v>297343627</v>
      </c>
      <c r="BP17" s="11">
        <v>7403508</v>
      </c>
      <c r="BQ17" s="11">
        <v>26448456</v>
      </c>
      <c r="BR17" s="11">
        <v>19768785</v>
      </c>
      <c r="BS17" s="11">
        <v>36317892</v>
      </c>
      <c r="BT17" s="11">
        <v>60284881</v>
      </c>
      <c r="BU17" s="11">
        <v>189000011</v>
      </c>
      <c r="BV17" s="11">
        <v>339223533</v>
      </c>
      <c r="BW17" s="11">
        <v>339223533</v>
      </c>
      <c r="BX17" s="11">
        <v>6942464</v>
      </c>
      <c r="BY17" s="11">
        <v>23175424.5</v>
      </c>
      <c r="BZ17" s="11">
        <v>20156334</v>
      </c>
      <c r="CA17" s="11">
        <v>28872236</v>
      </c>
      <c r="CB17" s="11">
        <v>90750223</v>
      </c>
      <c r="CC17" s="11">
        <v>124712076.36</v>
      </c>
      <c r="CD17" s="11">
        <v>294608757.86000001</v>
      </c>
      <c r="CE17" s="11">
        <v>294608757.86000001</v>
      </c>
      <c r="CF17" s="11">
        <v>6016979</v>
      </c>
      <c r="CG17" s="11">
        <v>15230915</v>
      </c>
      <c r="CH17" s="11">
        <v>21429897</v>
      </c>
      <c r="CI17" s="11">
        <v>68948897.420000002</v>
      </c>
      <c r="CJ17" s="11">
        <v>233524244</v>
      </c>
      <c r="CK17" s="11">
        <v>70497104</v>
      </c>
      <c r="CL17" s="11">
        <v>415648036.42000002</v>
      </c>
      <c r="CM17" s="11">
        <v>415648036.42000002</v>
      </c>
      <c r="CN17" s="11">
        <v>6279059</v>
      </c>
      <c r="CO17" s="11">
        <v>30801526</v>
      </c>
      <c r="CP17" s="11">
        <v>81442108</v>
      </c>
      <c r="CQ17" s="11">
        <v>199526388</v>
      </c>
      <c r="CR17" s="11">
        <v>254730286.34999999</v>
      </c>
      <c r="CS17" s="11">
        <v>453631606</v>
      </c>
      <c r="CT17" s="11">
        <v>1026410973.35</v>
      </c>
      <c r="CU17" s="11">
        <v>1026410973.35</v>
      </c>
    </row>
    <row r="18" spans="2:99" x14ac:dyDescent="0.25">
      <c r="B18" s="9" t="s">
        <v>117</v>
      </c>
      <c r="C18" s="11">
        <v>1720570</v>
      </c>
      <c r="D18" s="11">
        <v>7329138</v>
      </c>
      <c r="E18" s="11">
        <v>15417299</v>
      </c>
      <c r="F18" s="11">
        <v>4824040</v>
      </c>
      <c r="G18" s="11">
        <v>3825592</v>
      </c>
      <c r="H18" s="11">
        <v>10358455</v>
      </c>
      <c r="I18" s="11"/>
      <c r="J18" s="11">
        <v>43475094</v>
      </c>
      <c r="K18" s="11">
        <v>43475094</v>
      </c>
      <c r="L18" s="11">
        <v>1385741</v>
      </c>
      <c r="M18" s="11">
        <v>8538026</v>
      </c>
      <c r="N18" s="11">
        <v>14770146</v>
      </c>
      <c r="O18" s="11">
        <v>18554340</v>
      </c>
      <c r="P18" s="11">
        <v>10039129</v>
      </c>
      <c r="Q18" s="11">
        <v>17525571</v>
      </c>
      <c r="R18" s="11">
        <v>70812953</v>
      </c>
      <c r="S18" s="11">
        <v>70812953</v>
      </c>
      <c r="T18" s="11">
        <v>2647861</v>
      </c>
      <c r="U18" s="11">
        <v>8774320</v>
      </c>
      <c r="V18" s="11">
        <v>21417333</v>
      </c>
      <c r="W18" s="11">
        <v>18835761</v>
      </c>
      <c r="X18" s="11">
        <v>8410328</v>
      </c>
      <c r="Y18" s="11">
        <v>124094437</v>
      </c>
      <c r="Z18" s="11">
        <v>184180040</v>
      </c>
      <c r="AA18" s="11">
        <v>184180040</v>
      </c>
      <c r="AB18" s="11">
        <v>2186873</v>
      </c>
      <c r="AC18" s="11">
        <v>7696276</v>
      </c>
      <c r="AD18" s="11">
        <v>16521888</v>
      </c>
      <c r="AE18" s="11">
        <v>27910815</v>
      </c>
      <c r="AF18" s="11">
        <v>11615888</v>
      </c>
      <c r="AG18" s="11">
        <v>56803552</v>
      </c>
      <c r="AH18" s="11">
        <v>122735292</v>
      </c>
      <c r="AI18" s="11">
        <v>122735292</v>
      </c>
      <c r="AJ18" s="11">
        <v>2071758</v>
      </c>
      <c r="AK18" s="11">
        <v>10472560</v>
      </c>
      <c r="AL18" s="11">
        <v>39862184</v>
      </c>
      <c r="AM18" s="11">
        <v>26727012.199999999</v>
      </c>
      <c r="AN18" s="11">
        <v>40856680</v>
      </c>
      <c r="AO18" s="11">
        <v>100124342</v>
      </c>
      <c r="AP18" s="11">
        <v>220114536.19999999</v>
      </c>
      <c r="AQ18" s="11">
        <v>220114536.19999999</v>
      </c>
      <c r="AR18" s="11">
        <v>1719011</v>
      </c>
      <c r="AS18" s="11">
        <v>11308754</v>
      </c>
      <c r="AT18" s="11">
        <v>17603764</v>
      </c>
      <c r="AU18" s="11">
        <v>53056993.469999999</v>
      </c>
      <c r="AV18" s="11">
        <v>109351701</v>
      </c>
      <c r="AW18" s="11">
        <v>81953375</v>
      </c>
      <c r="AX18" s="11">
        <v>274993598.47000003</v>
      </c>
      <c r="AY18" s="11">
        <v>274993598.47000003</v>
      </c>
      <c r="AZ18" s="11">
        <v>4200013.01</v>
      </c>
      <c r="BA18" s="11">
        <v>10714108</v>
      </c>
      <c r="BB18" s="11">
        <v>20808812</v>
      </c>
      <c r="BC18" s="11">
        <v>27472857</v>
      </c>
      <c r="BD18" s="11">
        <v>71494978</v>
      </c>
      <c r="BE18" s="11">
        <v>78717307</v>
      </c>
      <c r="BF18" s="11">
        <v>213408075.00999999</v>
      </c>
      <c r="BG18" s="11">
        <v>213408075.00999999</v>
      </c>
      <c r="BH18" s="11">
        <v>4446181</v>
      </c>
      <c r="BI18" s="11">
        <v>8750840</v>
      </c>
      <c r="BJ18" s="11">
        <v>16279478</v>
      </c>
      <c r="BK18" s="11">
        <v>30604959</v>
      </c>
      <c r="BL18" s="11">
        <v>44475582</v>
      </c>
      <c r="BM18" s="11">
        <v>192786587</v>
      </c>
      <c r="BN18" s="11">
        <v>297343627</v>
      </c>
      <c r="BO18" s="11">
        <v>297343627</v>
      </c>
      <c r="BP18" s="11">
        <v>7403508</v>
      </c>
      <c r="BQ18" s="11">
        <v>26448456</v>
      </c>
      <c r="BR18" s="11">
        <v>19768785</v>
      </c>
      <c r="BS18" s="11">
        <v>36317892</v>
      </c>
      <c r="BT18" s="11">
        <v>60284881</v>
      </c>
      <c r="BU18" s="11">
        <v>189000011</v>
      </c>
      <c r="BV18" s="11">
        <v>339223533</v>
      </c>
      <c r="BW18" s="11">
        <v>339223533</v>
      </c>
      <c r="BX18" s="11">
        <v>6942464</v>
      </c>
      <c r="BY18" s="11">
        <v>23175424.5</v>
      </c>
      <c r="BZ18" s="11">
        <v>20156334</v>
      </c>
      <c r="CA18" s="11">
        <v>28872236</v>
      </c>
      <c r="CB18" s="11">
        <v>90750223</v>
      </c>
      <c r="CC18" s="11">
        <v>124712076.36</v>
      </c>
      <c r="CD18" s="11">
        <v>294608757.86000001</v>
      </c>
      <c r="CE18" s="11">
        <v>294608757.86000001</v>
      </c>
      <c r="CF18" s="11">
        <v>6016979</v>
      </c>
      <c r="CG18" s="11">
        <v>15230915</v>
      </c>
      <c r="CH18" s="11">
        <v>21429897</v>
      </c>
      <c r="CI18" s="11">
        <v>68948897.420000002</v>
      </c>
      <c r="CJ18" s="11">
        <v>233524244</v>
      </c>
      <c r="CK18" s="11">
        <v>70497104</v>
      </c>
      <c r="CL18" s="11">
        <v>415648036.42000002</v>
      </c>
      <c r="CM18" s="11">
        <v>415648036.42000002</v>
      </c>
      <c r="CN18" s="11">
        <v>6279059</v>
      </c>
      <c r="CO18" s="11">
        <v>30801526</v>
      </c>
      <c r="CP18" s="11">
        <v>81442108</v>
      </c>
      <c r="CQ18" s="11">
        <v>199526388</v>
      </c>
      <c r="CR18" s="11">
        <v>254730286.34999999</v>
      </c>
      <c r="CS18" s="11">
        <v>453631606</v>
      </c>
      <c r="CT18" s="11">
        <v>1026410973.35</v>
      </c>
      <c r="CU18" s="11">
        <v>1026410973.35</v>
      </c>
    </row>
    <row r="19" spans="2:99" x14ac:dyDescent="0.25">
      <c r="B19" s="15" t="s">
        <v>53</v>
      </c>
      <c r="C19" s="11">
        <v>1720570</v>
      </c>
      <c r="D19" s="11">
        <v>5996138</v>
      </c>
      <c r="E19" s="11">
        <v>12951728</v>
      </c>
      <c r="F19" s="11">
        <v>2390410</v>
      </c>
      <c r="G19" s="11"/>
      <c r="H19" s="11">
        <v>816000</v>
      </c>
      <c r="I19" s="11"/>
      <c r="J19" s="11">
        <v>23874846</v>
      </c>
      <c r="K19" s="11">
        <v>23874846</v>
      </c>
      <c r="L19" s="11">
        <v>1078691</v>
      </c>
      <c r="M19" s="11">
        <v>6500386</v>
      </c>
      <c r="N19" s="11">
        <v>11214956</v>
      </c>
      <c r="O19" s="11">
        <v>14400940</v>
      </c>
      <c r="P19" s="11">
        <v>2203840</v>
      </c>
      <c r="Q19" s="11">
        <v>7482434</v>
      </c>
      <c r="R19" s="11">
        <v>42881247</v>
      </c>
      <c r="S19" s="11">
        <v>42881247</v>
      </c>
      <c r="T19" s="11">
        <v>2241361</v>
      </c>
      <c r="U19" s="11">
        <v>7539300</v>
      </c>
      <c r="V19" s="11">
        <v>18198382</v>
      </c>
      <c r="W19" s="11">
        <v>14861850</v>
      </c>
      <c r="X19" s="11">
        <v>1573000</v>
      </c>
      <c r="Y19" s="11">
        <v>116319223</v>
      </c>
      <c r="Z19" s="11">
        <v>160733116</v>
      </c>
      <c r="AA19" s="11">
        <v>160733116</v>
      </c>
      <c r="AB19" s="11">
        <v>1721773</v>
      </c>
      <c r="AC19" s="11">
        <v>6173632</v>
      </c>
      <c r="AD19" s="11">
        <v>13759720</v>
      </c>
      <c r="AE19" s="11">
        <v>24165036</v>
      </c>
      <c r="AF19" s="11">
        <v>3693141</v>
      </c>
      <c r="AG19" s="11">
        <v>43653522</v>
      </c>
      <c r="AH19" s="11">
        <v>93166824</v>
      </c>
      <c r="AI19" s="11">
        <v>93166824</v>
      </c>
      <c r="AJ19" s="11">
        <v>1736358</v>
      </c>
      <c r="AK19" s="11">
        <v>8599540</v>
      </c>
      <c r="AL19" s="11">
        <v>37150483</v>
      </c>
      <c r="AM19" s="11">
        <v>21807901</v>
      </c>
      <c r="AN19" s="11">
        <v>34215522</v>
      </c>
      <c r="AO19" s="11">
        <v>90876266</v>
      </c>
      <c r="AP19" s="11">
        <v>194386070</v>
      </c>
      <c r="AQ19" s="11">
        <v>194386070</v>
      </c>
      <c r="AR19" s="11">
        <v>1295611</v>
      </c>
      <c r="AS19" s="11">
        <v>8996364</v>
      </c>
      <c r="AT19" s="11">
        <v>14793165</v>
      </c>
      <c r="AU19" s="11">
        <v>47986980.460000001</v>
      </c>
      <c r="AV19" s="11">
        <v>99724403</v>
      </c>
      <c r="AW19" s="11">
        <v>72440976</v>
      </c>
      <c r="AX19" s="11">
        <v>245237499.46000001</v>
      </c>
      <c r="AY19" s="11">
        <v>245237499.46000001</v>
      </c>
      <c r="AZ19" s="11">
        <v>3654792</v>
      </c>
      <c r="BA19" s="11">
        <v>8595062</v>
      </c>
      <c r="BB19" s="11">
        <v>18279404</v>
      </c>
      <c r="BC19" s="11">
        <v>23020787</v>
      </c>
      <c r="BD19" s="11">
        <v>65131036</v>
      </c>
      <c r="BE19" s="11">
        <v>70433974</v>
      </c>
      <c r="BF19" s="11">
        <v>189115055</v>
      </c>
      <c r="BG19" s="11">
        <v>189115055</v>
      </c>
      <c r="BH19" s="11">
        <v>4267581</v>
      </c>
      <c r="BI19" s="11">
        <v>6676810</v>
      </c>
      <c r="BJ19" s="11">
        <v>13781838</v>
      </c>
      <c r="BK19" s="11">
        <v>25643459</v>
      </c>
      <c r="BL19" s="11">
        <v>40425918</v>
      </c>
      <c r="BM19" s="11">
        <v>178859515</v>
      </c>
      <c r="BN19" s="11">
        <v>269655121</v>
      </c>
      <c r="BO19" s="11">
        <v>269655121</v>
      </c>
      <c r="BP19" s="11">
        <v>6412408</v>
      </c>
      <c r="BQ19" s="11">
        <v>7833026</v>
      </c>
      <c r="BR19" s="11">
        <v>17049252</v>
      </c>
      <c r="BS19" s="11">
        <v>29082751</v>
      </c>
      <c r="BT19" s="11">
        <v>48344739</v>
      </c>
      <c r="BU19" s="11">
        <v>180808173</v>
      </c>
      <c r="BV19" s="11">
        <v>289530349</v>
      </c>
      <c r="BW19" s="11">
        <v>289530349</v>
      </c>
      <c r="BX19" s="11">
        <v>5773064</v>
      </c>
      <c r="BY19" s="11">
        <v>21466401.5</v>
      </c>
      <c r="BZ19" s="11">
        <v>17143484</v>
      </c>
      <c r="CA19" s="11">
        <v>23346391</v>
      </c>
      <c r="CB19" s="11">
        <v>80732240</v>
      </c>
      <c r="CC19" s="11">
        <v>117966828.36</v>
      </c>
      <c r="CD19" s="11">
        <v>266428408.86000001</v>
      </c>
      <c r="CE19" s="11">
        <v>266428408.86000001</v>
      </c>
      <c r="CF19" s="11">
        <v>4730279</v>
      </c>
      <c r="CG19" s="11">
        <v>12740825</v>
      </c>
      <c r="CH19" s="11">
        <v>18823897</v>
      </c>
      <c r="CI19" s="11">
        <v>62604690</v>
      </c>
      <c r="CJ19" s="11">
        <v>76532273</v>
      </c>
      <c r="CK19" s="11">
        <v>63146243</v>
      </c>
      <c r="CL19" s="11">
        <v>238578207</v>
      </c>
      <c r="CM19" s="11">
        <v>238578207</v>
      </c>
      <c r="CN19" s="11">
        <v>4596659</v>
      </c>
      <c r="CO19" s="11">
        <v>10779616</v>
      </c>
      <c r="CP19" s="11">
        <v>47152852</v>
      </c>
      <c r="CQ19" s="11">
        <v>192308303</v>
      </c>
      <c r="CR19" s="11">
        <v>245785245.34999999</v>
      </c>
      <c r="CS19" s="11">
        <v>444567253</v>
      </c>
      <c r="CT19" s="11">
        <v>945189928.35000002</v>
      </c>
      <c r="CU19" s="11">
        <v>945189928.35000002</v>
      </c>
    </row>
    <row r="20" spans="2:99" x14ac:dyDescent="0.25">
      <c r="B20" s="15" t="s">
        <v>47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156000</v>
      </c>
      <c r="Q20" s="11"/>
      <c r="R20" s="11">
        <v>156000</v>
      </c>
      <c r="S20" s="11">
        <v>156000</v>
      </c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>
        <v>120509</v>
      </c>
      <c r="AG20" s="11"/>
      <c r="AH20" s="11">
        <v>120509</v>
      </c>
      <c r="AI20" s="11">
        <v>120509</v>
      </c>
      <c r="AJ20" s="11"/>
      <c r="AK20" s="11"/>
      <c r="AL20" s="11"/>
      <c r="AM20" s="11"/>
      <c r="AN20" s="11">
        <v>361527</v>
      </c>
      <c r="AO20" s="11"/>
      <c r="AP20" s="11">
        <v>361527</v>
      </c>
      <c r="AQ20" s="11">
        <v>361527</v>
      </c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>
        <v>341400</v>
      </c>
      <c r="BE20" s="11"/>
      <c r="BF20" s="11">
        <v>341400</v>
      </c>
      <c r="BG20" s="11">
        <v>341400</v>
      </c>
      <c r="BH20" s="11"/>
      <c r="BI20" s="11"/>
      <c r="BJ20" s="11"/>
      <c r="BK20" s="11"/>
      <c r="BL20" s="11">
        <v>238200</v>
      </c>
      <c r="BM20" s="11">
        <v>5521356</v>
      </c>
      <c r="BN20" s="11">
        <v>5759556</v>
      </c>
      <c r="BO20" s="11">
        <v>5759556</v>
      </c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>
        <v>71000</v>
      </c>
      <c r="CD20" s="11">
        <v>71000</v>
      </c>
      <c r="CE20" s="11">
        <v>71000</v>
      </c>
      <c r="CF20" s="11"/>
      <c r="CG20" s="11"/>
      <c r="CH20" s="11"/>
      <c r="CI20" s="11"/>
      <c r="CJ20" s="11">
        <v>11000</v>
      </c>
      <c r="CK20" s="11"/>
      <c r="CL20" s="11">
        <v>11000</v>
      </c>
      <c r="CM20" s="11">
        <v>11000</v>
      </c>
      <c r="CN20" s="11"/>
      <c r="CO20" s="11"/>
      <c r="CP20" s="11"/>
      <c r="CQ20" s="11">
        <v>203000</v>
      </c>
      <c r="CR20" s="11"/>
      <c r="CS20" s="11"/>
      <c r="CT20" s="11">
        <v>203000</v>
      </c>
      <c r="CU20" s="11">
        <v>203000</v>
      </c>
    </row>
    <row r="21" spans="2:99" x14ac:dyDescent="0.25">
      <c r="B21" s="15" t="s">
        <v>318</v>
      </c>
      <c r="C21" s="11"/>
      <c r="D21" s="11">
        <v>1333000</v>
      </c>
      <c r="E21" s="11">
        <v>2215571</v>
      </c>
      <c r="F21" s="11">
        <v>2433630</v>
      </c>
      <c r="G21" s="11">
        <v>2609152</v>
      </c>
      <c r="H21" s="11">
        <v>6991737</v>
      </c>
      <c r="I21" s="11"/>
      <c r="J21" s="11">
        <v>15583090</v>
      </c>
      <c r="K21" s="11">
        <v>15583090</v>
      </c>
      <c r="L21" s="11">
        <v>307050</v>
      </c>
      <c r="M21" s="11">
        <v>2037640</v>
      </c>
      <c r="N21" s="11">
        <v>3205190</v>
      </c>
      <c r="O21" s="11">
        <v>4153400</v>
      </c>
      <c r="P21" s="11">
        <v>4510429</v>
      </c>
      <c r="Q21" s="11">
        <v>6626639</v>
      </c>
      <c r="R21" s="11">
        <v>20840348</v>
      </c>
      <c r="S21" s="11">
        <v>20840348</v>
      </c>
      <c r="T21" s="11">
        <v>406500</v>
      </c>
      <c r="U21" s="11">
        <v>1235020</v>
      </c>
      <c r="V21" s="11">
        <v>3218951</v>
      </c>
      <c r="W21" s="11">
        <v>3973911</v>
      </c>
      <c r="X21" s="11">
        <v>4753633</v>
      </c>
      <c r="Y21" s="11">
        <v>5635278</v>
      </c>
      <c r="Z21" s="11">
        <v>19223293</v>
      </c>
      <c r="AA21" s="11">
        <v>19223293</v>
      </c>
      <c r="AB21" s="11">
        <v>465100</v>
      </c>
      <c r="AC21" s="11">
        <v>1522644</v>
      </c>
      <c r="AD21" s="11">
        <v>2762168</v>
      </c>
      <c r="AE21" s="11">
        <v>3745779</v>
      </c>
      <c r="AF21" s="11">
        <v>4317463</v>
      </c>
      <c r="AG21" s="11">
        <v>10644957</v>
      </c>
      <c r="AH21" s="11">
        <v>23458111</v>
      </c>
      <c r="AI21" s="11">
        <v>23458111</v>
      </c>
      <c r="AJ21" s="11">
        <v>335400</v>
      </c>
      <c r="AK21" s="11">
        <v>1873020</v>
      </c>
      <c r="AL21" s="11">
        <v>2711701</v>
      </c>
      <c r="AM21" s="11">
        <v>4919111.2</v>
      </c>
      <c r="AN21" s="11">
        <v>4482611</v>
      </c>
      <c r="AO21" s="11">
        <v>6293583</v>
      </c>
      <c r="AP21" s="11">
        <v>20615426.199999999</v>
      </c>
      <c r="AQ21" s="11">
        <v>20615426.199999999</v>
      </c>
      <c r="AR21" s="11">
        <v>423400</v>
      </c>
      <c r="AS21" s="11">
        <v>2012390</v>
      </c>
      <c r="AT21" s="11">
        <v>2810599</v>
      </c>
      <c r="AU21" s="11">
        <v>5070013.01</v>
      </c>
      <c r="AV21" s="11">
        <v>7589973</v>
      </c>
      <c r="AW21" s="11">
        <v>6941375</v>
      </c>
      <c r="AX21" s="11">
        <v>24847750.009999998</v>
      </c>
      <c r="AY21" s="11">
        <v>24847750.009999998</v>
      </c>
      <c r="AZ21" s="11">
        <v>545221.01</v>
      </c>
      <c r="BA21" s="11">
        <v>2119046</v>
      </c>
      <c r="BB21" s="11">
        <v>2529408</v>
      </c>
      <c r="BC21" s="11">
        <v>4452070</v>
      </c>
      <c r="BD21" s="11">
        <v>4828162</v>
      </c>
      <c r="BE21" s="11">
        <v>5685370</v>
      </c>
      <c r="BF21" s="11">
        <v>20159277.009999998</v>
      </c>
      <c r="BG21" s="11">
        <v>20159277.009999998</v>
      </c>
      <c r="BH21" s="11">
        <v>178600</v>
      </c>
      <c r="BI21" s="11">
        <v>2074030</v>
      </c>
      <c r="BJ21" s="11">
        <v>2497640</v>
      </c>
      <c r="BK21" s="11">
        <v>4961500</v>
      </c>
      <c r="BL21" s="11">
        <v>2566639</v>
      </c>
      <c r="BM21" s="11">
        <v>6071364</v>
      </c>
      <c r="BN21" s="11">
        <v>18349773</v>
      </c>
      <c r="BO21" s="11">
        <v>18349773</v>
      </c>
      <c r="BP21" s="11">
        <v>991100</v>
      </c>
      <c r="BQ21" s="11">
        <v>2415430</v>
      </c>
      <c r="BR21" s="11">
        <v>2719533</v>
      </c>
      <c r="BS21" s="11">
        <v>7235141</v>
      </c>
      <c r="BT21" s="11">
        <v>9709432</v>
      </c>
      <c r="BU21" s="11">
        <v>5730418</v>
      </c>
      <c r="BV21" s="11">
        <v>28801054</v>
      </c>
      <c r="BW21" s="11">
        <v>28801054</v>
      </c>
      <c r="BX21" s="11">
        <v>1169400</v>
      </c>
      <c r="BY21" s="11">
        <v>1709023</v>
      </c>
      <c r="BZ21" s="11">
        <v>3012850</v>
      </c>
      <c r="CA21" s="11">
        <v>4370445</v>
      </c>
      <c r="CB21" s="11">
        <v>7372598</v>
      </c>
      <c r="CC21" s="11">
        <v>5012089</v>
      </c>
      <c r="CD21" s="11">
        <v>22646405</v>
      </c>
      <c r="CE21" s="11">
        <v>22646405</v>
      </c>
      <c r="CF21" s="11">
        <v>1286700</v>
      </c>
      <c r="CG21" s="11">
        <v>2490090</v>
      </c>
      <c r="CH21" s="11">
        <v>2606000</v>
      </c>
      <c r="CI21" s="11">
        <v>5002004.42</v>
      </c>
      <c r="CJ21" s="11">
        <v>6501401</v>
      </c>
      <c r="CK21" s="11">
        <v>5986578</v>
      </c>
      <c r="CL21" s="11">
        <v>23872773.420000002</v>
      </c>
      <c r="CM21" s="11">
        <v>23872773.420000002</v>
      </c>
      <c r="CN21" s="11">
        <v>1682400</v>
      </c>
      <c r="CO21" s="11">
        <v>2471910</v>
      </c>
      <c r="CP21" s="11">
        <v>4139256</v>
      </c>
      <c r="CQ21" s="11">
        <v>5887839</v>
      </c>
      <c r="CR21" s="11">
        <v>5841541</v>
      </c>
      <c r="CS21" s="11">
        <v>6732442</v>
      </c>
      <c r="CT21" s="11">
        <v>26755388</v>
      </c>
      <c r="CU21" s="11">
        <v>26755388</v>
      </c>
    </row>
    <row r="22" spans="2:99" x14ac:dyDescent="0.25">
      <c r="B22" s="15" t="s">
        <v>319</v>
      </c>
      <c r="C22" s="11"/>
      <c r="D22" s="11"/>
      <c r="E22" s="11">
        <v>250000</v>
      </c>
      <c r="F22" s="11"/>
      <c r="G22" s="11"/>
      <c r="H22" s="11"/>
      <c r="I22" s="11"/>
      <c r="J22" s="11">
        <v>250000</v>
      </c>
      <c r="K22" s="11">
        <v>250000</v>
      </c>
      <c r="L22" s="11"/>
      <c r="M22" s="11"/>
      <c r="N22" s="11">
        <v>350000</v>
      </c>
      <c r="O22" s="11"/>
      <c r="P22" s="11"/>
      <c r="Q22" s="11"/>
      <c r="R22" s="11">
        <v>350000</v>
      </c>
      <c r="S22" s="11">
        <v>350000</v>
      </c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>
        <v>300000</v>
      </c>
      <c r="AT22" s="11"/>
      <c r="AU22" s="11"/>
      <c r="AV22" s="11"/>
      <c r="AW22" s="11"/>
      <c r="AX22" s="11">
        <v>300000</v>
      </c>
      <c r="AY22" s="11">
        <v>300000</v>
      </c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</row>
    <row r="23" spans="2:99" x14ac:dyDescent="0.25">
      <c r="B23" s="15" t="s">
        <v>334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>
        <v>16200000</v>
      </c>
      <c r="BR23" s="11"/>
      <c r="BS23" s="11"/>
      <c r="BT23" s="11"/>
      <c r="BU23" s="11"/>
      <c r="BV23" s="11">
        <v>16200000</v>
      </c>
      <c r="BW23" s="11">
        <v>16200000</v>
      </c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>
        <v>148650000</v>
      </c>
      <c r="CK23" s="11"/>
      <c r="CL23" s="11">
        <v>148650000</v>
      </c>
      <c r="CM23" s="11">
        <v>148650000</v>
      </c>
      <c r="CN23" s="11"/>
      <c r="CO23" s="11">
        <v>17550000</v>
      </c>
      <c r="CP23" s="11">
        <v>30150000</v>
      </c>
      <c r="CQ23" s="11"/>
      <c r="CR23" s="11"/>
      <c r="CS23" s="11"/>
      <c r="CT23" s="11">
        <v>47700000</v>
      </c>
      <c r="CU23" s="11">
        <v>47700000</v>
      </c>
    </row>
    <row r="24" spans="2:99" x14ac:dyDescent="0.25">
      <c r="B24" s="15" t="s">
        <v>665</v>
      </c>
      <c r="C24" s="11"/>
      <c r="D24" s="11"/>
      <c r="E24" s="11"/>
      <c r="F24" s="11"/>
      <c r="G24" s="11">
        <v>1216440</v>
      </c>
      <c r="H24" s="11">
        <v>2550718</v>
      </c>
      <c r="I24" s="11"/>
      <c r="J24" s="11">
        <v>3767158</v>
      </c>
      <c r="K24" s="11">
        <v>3767158</v>
      </c>
      <c r="L24" s="11"/>
      <c r="M24" s="11"/>
      <c r="N24" s="11"/>
      <c r="O24" s="11"/>
      <c r="P24" s="11">
        <v>3168860</v>
      </c>
      <c r="Q24" s="11">
        <v>3416498</v>
      </c>
      <c r="R24" s="11">
        <v>6585358</v>
      </c>
      <c r="S24" s="11">
        <v>6585358</v>
      </c>
      <c r="T24" s="11"/>
      <c r="U24" s="11"/>
      <c r="V24" s="11"/>
      <c r="W24" s="11"/>
      <c r="X24" s="11">
        <v>2083695</v>
      </c>
      <c r="Y24" s="11">
        <v>2139936</v>
      </c>
      <c r="Z24" s="11">
        <v>4223631</v>
      </c>
      <c r="AA24" s="11">
        <v>4223631</v>
      </c>
      <c r="AB24" s="11"/>
      <c r="AC24" s="11"/>
      <c r="AD24" s="11"/>
      <c r="AE24" s="11"/>
      <c r="AF24" s="11">
        <v>3484775</v>
      </c>
      <c r="AG24" s="11">
        <v>2505073</v>
      </c>
      <c r="AH24" s="11">
        <v>5989848</v>
      </c>
      <c r="AI24" s="11">
        <v>5989848</v>
      </c>
      <c r="AJ24" s="11"/>
      <c r="AK24" s="11"/>
      <c r="AL24" s="11"/>
      <c r="AM24" s="11"/>
      <c r="AN24" s="11">
        <v>1797020</v>
      </c>
      <c r="AO24" s="11">
        <v>2954493</v>
      </c>
      <c r="AP24" s="11">
        <v>4751513</v>
      </c>
      <c r="AQ24" s="11">
        <v>4751513</v>
      </c>
      <c r="AR24" s="11"/>
      <c r="AS24" s="11"/>
      <c r="AT24" s="11"/>
      <c r="AU24" s="11"/>
      <c r="AV24" s="11">
        <v>2037325</v>
      </c>
      <c r="AW24" s="11">
        <v>2571024</v>
      </c>
      <c r="AX24" s="11">
        <v>4608349</v>
      </c>
      <c r="AY24" s="11">
        <v>4608349</v>
      </c>
      <c r="AZ24" s="11"/>
      <c r="BA24" s="11"/>
      <c r="BB24" s="11"/>
      <c r="BC24" s="11"/>
      <c r="BD24" s="11">
        <v>1194380</v>
      </c>
      <c r="BE24" s="11">
        <v>2597963</v>
      </c>
      <c r="BF24" s="11">
        <v>3792343</v>
      </c>
      <c r="BG24" s="11">
        <v>3792343</v>
      </c>
      <c r="BH24" s="11"/>
      <c r="BI24" s="11"/>
      <c r="BJ24" s="11"/>
      <c r="BK24" s="11"/>
      <c r="BL24" s="11">
        <v>1244825</v>
      </c>
      <c r="BM24" s="11">
        <v>2334352</v>
      </c>
      <c r="BN24" s="11">
        <v>3579177</v>
      </c>
      <c r="BO24" s="11">
        <v>3579177</v>
      </c>
      <c r="BP24" s="11"/>
      <c r="BQ24" s="11"/>
      <c r="BR24" s="11"/>
      <c r="BS24" s="11"/>
      <c r="BT24" s="11">
        <v>2230710</v>
      </c>
      <c r="BU24" s="11">
        <v>2461420</v>
      </c>
      <c r="BV24" s="11">
        <v>4692130</v>
      </c>
      <c r="BW24" s="11">
        <v>4692130</v>
      </c>
      <c r="BX24" s="11"/>
      <c r="BY24" s="11"/>
      <c r="BZ24" s="11"/>
      <c r="CA24" s="11">
        <v>1155400</v>
      </c>
      <c r="CB24" s="11">
        <v>2645385</v>
      </c>
      <c r="CC24" s="11">
        <v>1662159</v>
      </c>
      <c r="CD24" s="11">
        <v>5462944</v>
      </c>
      <c r="CE24" s="11">
        <v>5462944</v>
      </c>
      <c r="CF24" s="11"/>
      <c r="CG24" s="11"/>
      <c r="CH24" s="11"/>
      <c r="CI24" s="11">
        <v>1342203</v>
      </c>
      <c r="CJ24" s="11">
        <v>1829570</v>
      </c>
      <c r="CK24" s="11">
        <v>1364283</v>
      </c>
      <c r="CL24" s="11">
        <v>4536056</v>
      </c>
      <c r="CM24" s="11">
        <v>4536056</v>
      </c>
      <c r="CN24" s="11"/>
      <c r="CO24" s="11"/>
      <c r="CP24" s="11"/>
      <c r="CQ24" s="11">
        <v>1127246</v>
      </c>
      <c r="CR24" s="11">
        <v>3103500</v>
      </c>
      <c r="CS24" s="11">
        <v>2331911</v>
      </c>
      <c r="CT24" s="11">
        <v>6562657</v>
      </c>
      <c r="CU24" s="11">
        <v>6562657</v>
      </c>
    </row>
    <row r="25" spans="2:99" x14ac:dyDescent="0.25">
      <c r="B25" s="8" t="s">
        <v>45</v>
      </c>
      <c r="C25" s="11">
        <v>4340392.3600000003</v>
      </c>
      <c r="D25" s="11">
        <v>8946290.6999999993</v>
      </c>
      <c r="E25" s="11">
        <v>22013623.73</v>
      </c>
      <c r="F25" s="11">
        <v>33420578.009999998</v>
      </c>
      <c r="G25" s="11">
        <v>56660713.5</v>
      </c>
      <c r="H25" s="11">
        <v>66256797.32</v>
      </c>
      <c r="I25" s="11"/>
      <c r="J25" s="11">
        <v>191638395.62</v>
      </c>
      <c r="K25" s="11">
        <v>191638395.62</v>
      </c>
      <c r="L25" s="11">
        <v>4186227.23</v>
      </c>
      <c r="M25" s="11">
        <v>9269876.2599999998</v>
      </c>
      <c r="N25" s="11">
        <v>22678113.850000001</v>
      </c>
      <c r="O25" s="11">
        <v>30457860.719999999</v>
      </c>
      <c r="P25" s="11">
        <v>56609633.139999993</v>
      </c>
      <c r="Q25" s="11">
        <v>93239391.690000013</v>
      </c>
      <c r="R25" s="11">
        <v>216441102.88999999</v>
      </c>
      <c r="S25" s="11">
        <v>216441102.88999999</v>
      </c>
      <c r="T25" s="11">
        <v>4029476.8299999996</v>
      </c>
      <c r="U25" s="11">
        <v>10844929.699999999</v>
      </c>
      <c r="V25" s="11">
        <v>25148414.82</v>
      </c>
      <c r="W25" s="11">
        <v>32116422.129999999</v>
      </c>
      <c r="X25" s="11">
        <v>43650118.980000004</v>
      </c>
      <c r="Y25" s="11">
        <v>100501785.70999999</v>
      </c>
      <c r="Z25" s="11">
        <v>216291148.16999999</v>
      </c>
      <c r="AA25" s="11">
        <v>216291148.16999999</v>
      </c>
      <c r="AB25" s="11">
        <v>4971716</v>
      </c>
      <c r="AC25" s="11">
        <v>10496310.17</v>
      </c>
      <c r="AD25" s="11">
        <v>36520631.160000004</v>
      </c>
      <c r="AE25" s="11">
        <v>29466618</v>
      </c>
      <c r="AF25" s="11">
        <v>64692637.099999994</v>
      </c>
      <c r="AG25" s="11">
        <v>129433718.67</v>
      </c>
      <c r="AH25" s="11">
        <v>275581631.10000002</v>
      </c>
      <c r="AI25" s="11">
        <v>275581631.10000002</v>
      </c>
      <c r="AJ25" s="11">
        <v>4445828.1099999994</v>
      </c>
      <c r="AK25" s="11">
        <v>15485752.279999999</v>
      </c>
      <c r="AL25" s="11">
        <v>28909975.859999999</v>
      </c>
      <c r="AM25" s="11">
        <v>30635011.640000001</v>
      </c>
      <c r="AN25" s="11">
        <v>57315262.119999997</v>
      </c>
      <c r="AO25" s="11">
        <v>101494659.05999999</v>
      </c>
      <c r="AP25" s="11">
        <v>238286489.06999999</v>
      </c>
      <c r="AQ25" s="11">
        <v>238286489.06999999</v>
      </c>
      <c r="AR25" s="11">
        <v>4837217.0999999996</v>
      </c>
      <c r="AS25" s="11">
        <v>12666304.99</v>
      </c>
      <c r="AT25" s="11">
        <v>27223220.870000001</v>
      </c>
      <c r="AU25" s="11">
        <v>31997575.129999999</v>
      </c>
      <c r="AV25" s="11">
        <v>46476265.68</v>
      </c>
      <c r="AW25" s="11">
        <v>95489781.689999998</v>
      </c>
      <c r="AX25" s="11">
        <v>218690365.46000001</v>
      </c>
      <c r="AY25" s="11">
        <v>218690365.46000001</v>
      </c>
      <c r="AZ25" s="11">
        <v>4678597.0199999996</v>
      </c>
      <c r="BA25" s="11">
        <v>15765789.120000001</v>
      </c>
      <c r="BB25" s="11">
        <v>28393769.940000001</v>
      </c>
      <c r="BC25" s="11">
        <v>36323164.859999999</v>
      </c>
      <c r="BD25" s="11">
        <v>69918752.739999995</v>
      </c>
      <c r="BE25" s="11">
        <v>108228868.17</v>
      </c>
      <c r="BF25" s="11">
        <v>263308941.85000002</v>
      </c>
      <c r="BG25" s="11">
        <v>263308941.85000002</v>
      </c>
      <c r="BH25" s="11">
        <v>6532458.2999999998</v>
      </c>
      <c r="BI25" s="11">
        <v>15768190.720000001</v>
      </c>
      <c r="BJ25" s="11">
        <v>26067259.179999996</v>
      </c>
      <c r="BK25" s="11">
        <v>38979287.280000001</v>
      </c>
      <c r="BL25" s="11">
        <v>56649185.25</v>
      </c>
      <c r="BM25" s="11">
        <v>101181122.77</v>
      </c>
      <c r="BN25" s="11">
        <v>245177503.50000003</v>
      </c>
      <c r="BO25" s="11">
        <v>245177503.50000003</v>
      </c>
      <c r="BP25" s="11">
        <v>6552389.7999999998</v>
      </c>
      <c r="BQ25" s="11">
        <v>19151812.059999999</v>
      </c>
      <c r="BR25" s="11">
        <v>29978947.77</v>
      </c>
      <c r="BS25" s="11">
        <v>45202911.640000001</v>
      </c>
      <c r="BT25" s="11">
        <v>64320459.029999994</v>
      </c>
      <c r="BU25" s="11">
        <v>111559811.45999999</v>
      </c>
      <c r="BV25" s="11">
        <v>276766331.75999999</v>
      </c>
      <c r="BW25" s="11">
        <v>276766331.75999999</v>
      </c>
      <c r="BX25" s="11">
        <v>7546999.29</v>
      </c>
      <c r="BY25" s="11">
        <v>23348831.579999998</v>
      </c>
      <c r="BZ25" s="11">
        <v>25961509.259999998</v>
      </c>
      <c r="CA25" s="11">
        <v>45799919.710000008</v>
      </c>
      <c r="CB25" s="11">
        <v>62094726.709999993</v>
      </c>
      <c r="CC25" s="11">
        <v>124929481.28</v>
      </c>
      <c r="CD25" s="11">
        <v>289681467.83000004</v>
      </c>
      <c r="CE25" s="11">
        <v>289681467.83000004</v>
      </c>
      <c r="CF25" s="11">
        <v>7475477.6699999999</v>
      </c>
      <c r="CG25" s="11">
        <v>21938238.98</v>
      </c>
      <c r="CH25" s="11">
        <v>28619242.949999999</v>
      </c>
      <c r="CI25" s="11">
        <v>39494543.700000003</v>
      </c>
      <c r="CJ25" s="11">
        <v>72777443.780000001</v>
      </c>
      <c r="CK25" s="11">
        <v>125677806.53999999</v>
      </c>
      <c r="CL25" s="11">
        <v>295982753.62000006</v>
      </c>
      <c r="CM25" s="11">
        <v>295982753.62000006</v>
      </c>
      <c r="CN25" s="11">
        <v>8685189.379999999</v>
      </c>
      <c r="CO25" s="11">
        <v>23059577.379999999</v>
      </c>
      <c r="CP25" s="11">
        <v>28149264.580000002</v>
      </c>
      <c r="CQ25" s="11">
        <v>36261608.25999999</v>
      </c>
      <c r="CR25" s="11">
        <v>77162661.480000004</v>
      </c>
      <c r="CS25" s="11">
        <v>229212611.11000001</v>
      </c>
      <c r="CT25" s="11">
        <v>402530912.19</v>
      </c>
      <c r="CU25" s="11">
        <v>402530912.19</v>
      </c>
    </row>
    <row r="26" spans="2:99" x14ac:dyDescent="0.25">
      <c r="B26" s="9" t="s">
        <v>46</v>
      </c>
      <c r="C26" s="11">
        <v>4107892</v>
      </c>
      <c r="D26" s="11">
        <v>7756304</v>
      </c>
      <c r="E26" s="11">
        <v>17112606.890000001</v>
      </c>
      <c r="F26" s="11">
        <v>22890905.73</v>
      </c>
      <c r="G26" s="11">
        <v>35294967.823335819</v>
      </c>
      <c r="H26" s="11">
        <v>42863313.990000002</v>
      </c>
      <c r="I26" s="11"/>
      <c r="J26" s="11">
        <v>130025990.43333583</v>
      </c>
      <c r="K26" s="11">
        <v>130025990.43333583</v>
      </c>
      <c r="L26" s="11">
        <v>3963989</v>
      </c>
      <c r="M26" s="11">
        <v>8451524</v>
      </c>
      <c r="N26" s="11">
        <v>16896725.850000001</v>
      </c>
      <c r="O26" s="11">
        <v>23345414.469999999</v>
      </c>
      <c r="P26" s="11">
        <v>42187507.588677838</v>
      </c>
      <c r="Q26" s="11">
        <v>52381599.68</v>
      </c>
      <c r="R26" s="11">
        <v>147226760.58867785</v>
      </c>
      <c r="S26" s="11">
        <v>147226760.58867785</v>
      </c>
      <c r="T26" s="11">
        <v>3583173</v>
      </c>
      <c r="U26" s="11">
        <v>9331949</v>
      </c>
      <c r="V26" s="11">
        <v>19745064.82</v>
      </c>
      <c r="W26" s="11">
        <v>24297938.789999999</v>
      </c>
      <c r="X26" s="11">
        <v>29726019.318677839</v>
      </c>
      <c r="Y26" s="11">
        <v>57091285.899999991</v>
      </c>
      <c r="Z26" s="11">
        <v>143775430.82867783</v>
      </c>
      <c r="AA26" s="11">
        <v>143775430.82867783</v>
      </c>
      <c r="AB26" s="11">
        <v>4283063</v>
      </c>
      <c r="AC26" s="11">
        <v>7499436</v>
      </c>
      <c r="AD26" s="11">
        <v>26586008.170000002</v>
      </c>
      <c r="AE26" s="11">
        <v>22663189</v>
      </c>
      <c r="AF26" s="11">
        <v>49477466.419999994</v>
      </c>
      <c r="AG26" s="11">
        <v>52758192.519999996</v>
      </c>
      <c r="AH26" s="11">
        <v>163267355.11000004</v>
      </c>
      <c r="AI26" s="11">
        <v>163267355.11000004</v>
      </c>
      <c r="AJ26" s="11">
        <v>3448580</v>
      </c>
      <c r="AK26" s="11">
        <v>12293881.699999999</v>
      </c>
      <c r="AL26" s="11">
        <v>22590079.48</v>
      </c>
      <c r="AM26" s="11">
        <v>23876009.48</v>
      </c>
      <c r="AN26" s="11">
        <v>40922939.379999995</v>
      </c>
      <c r="AO26" s="11">
        <v>66727437.199999996</v>
      </c>
      <c r="AP26" s="11">
        <v>169858927.24000001</v>
      </c>
      <c r="AQ26" s="11">
        <v>169858927.24000001</v>
      </c>
      <c r="AR26" s="11">
        <v>4299861.0199999996</v>
      </c>
      <c r="AS26" s="11">
        <v>9228143.0399999991</v>
      </c>
      <c r="AT26" s="11">
        <v>22504910.420000002</v>
      </c>
      <c r="AU26" s="11">
        <v>24760879.73</v>
      </c>
      <c r="AV26" s="11">
        <v>33111839.420000002</v>
      </c>
      <c r="AW26" s="11">
        <v>55591779.399999999</v>
      </c>
      <c r="AX26" s="11">
        <v>149497413.03000003</v>
      </c>
      <c r="AY26" s="11">
        <v>149497413.03000003</v>
      </c>
      <c r="AZ26" s="11">
        <v>4454349</v>
      </c>
      <c r="BA26" s="11">
        <v>12600952.33</v>
      </c>
      <c r="BB26" s="11">
        <v>21382858.91</v>
      </c>
      <c r="BC26" s="11">
        <v>23218108</v>
      </c>
      <c r="BD26" s="11">
        <v>49587784.799999997</v>
      </c>
      <c r="BE26" s="11">
        <v>73495749.409999996</v>
      </c>
      <c r="BF26" s="11">
        <v>184739802.45000002</v>
      </c>
      <c r="BG26" s="11">
        <v>184739802.45000002</v>
      </c>
      <c r="BH26" s="11">
        <v>5505483.3300000001</v>
      </c>
      <c r="BI26" s="11">
        <v>12361064</v>
      </c>
      <c r="BJ26" s="11">
        <v>19580878.149999999</v>
      </c>
      <c r="BK26" s="11">
        <v>23430517.07</v>
      </c>
      <c r="BL26" s="11">
        <v>39840634.5</v>
      </c>
      <c r="BM26" s="11">
        <v>66835386.189999998</v>
      </c>
      <c r="BN26" s="11">
        <v>167553963.24000004</v>
      </c>
      <c r="BO26" s="11">
        <v>167553963.24000004</v>
      </c>
      <c r="BP26" s="11">
        <v>6006935</v>
      </c>
      <c r="BQ26" s="11">
        <v>16081747</v>
      </c>
      <c r="BR26" s="11">
        <v>24286086.09</v>
      </c>
      <c r="BS26" s="11">
        <v>31106723.07</v>
      </c>
      <c r="BT26" s="11">
        <v>42785299.25</v>
      </c>
      <c r="BU26" s="11">
        <v>77474956.469999999</v>
      </c>
      <c r="BV26" s="11">
        <v>197741746.88000003</v>
      </c>
      <c r="BW26" s="11">
        <v>197741746.88000003</v>
      </c>
      <c r="BX26" s="11">
        <v>6989143</v>
      </c>
      <c r="BY26" s="11">
        <v>18729601</v>
      </c>
      <c r="BZ26" s="11">
        <v>19745300.02</v>
      </c>
      <c r="CA26" s="11">
        <v>27191185.100000001</v>
      </c>
      <c r="CB26" s="11">
        <v>43985020.379999995</v>
      </c>
      <c r="CC26" s="11">
        <v>88911417.609999999</v>
      </c>
      <c r="CD26" s="11">
        <v>205551667.11000004</v>
      </c>
      <c r="CE26" s="11">
        <v>205551667.11000004</v>
      </c>
      <c r="CF26" s="11">
        <v>7137812</v>
      </c>
      <c r="CG26" s="11">
        <v>17267227</v>
      </c>
      <c r="CH26" s="11">
        <v>22845911.129999999</v>
      </c>
      <c r="CI26" s="11">
        <v>25306940.859999999</v>
      </c>
      <c r="CJ26" s="11">
        <v>52783231.590000004</v>
      </c>
      <c r="CK26" s="11">
        <v>85848368.86999999</v>
      </c>
      <c r="CL26" s="11">
        <v>211189491.45000002</v>
      </c>
      <c r="CM26" s="11">
        <v>211189491.45000002</v>
      </c>
      <c r="CN26" s="11">
        <v>8991604</v>
      </c>
      <c r="CO26" s="11">
        <v>18265234</v>
      </c>
      <c r="CP26" s="11">
        <v>22753012.859999999</v>
      </c>
      <c r="CQ26" s="11">
        <v>24175896.629999999</v>
      </c>
      <c r="CR26" s="11">
        <v>51590890.560000002</v>
      </c>
      <c r="CS26" s="11">
        <v>191116408.31000003</v>
      </c>
      <c r="CT26" s="11">
        <v>316893046.36000001</v>
      </c>
      <c r="CU26" s="11">
        <v>316893046.36000001</v>
      </c>
    </row>
    <row r="27" spans="2:99" x14ac:dyDescent="0.25">
      <c r="B27" s="15" t="s">
        <v>54</v>
      </c>
      <c r="C27" s="11">
        <v>2589941</v>
      </c>
      <c r="D27" s="11">
        <v>5174554</v>
      </c>
      <c r="E27" s="11">
        <v>11268126</v>
      </c>
      <c r="F27" s="11">
        <v>15524513</v>
      </c>
      <c r="G27" s="11">
        <v>22878540.87333582</v>
      </c>
      <c r="H27" s="11">
        <v>26475050</v>
      </c>
      <c r="I27" s="11"/>
      <c r="J27" s="11">
        <v>83910724.873335823</v>
      </c>
      <c r="K27" s="11">
        <v>83910724.873335823</v>
      </c>
      <c r="L27" s="11">
        <v>2589941</v>
      </c>
      <c r="M27" s="11">
        <v>5326554</v>
      </c>
      <c r="N27" s="11">
        <v>10824126</v>
      </c>
      <c r="O27" s="11">
        <v>14997730</v>
      </c>
      <c r="P27" s="11">
        <v>22843723.288677838</v>
      </c>
      <c r="Q27" s="11">
        <v>29505146</v>
      </c>
      <c r="R27" s="11">
        <v>86087220.288677841</v>
      </c>
      <c r="S27" s="11">
        <v>86087220.288677841</v>
      </c>
      <c r="T27" s="11">
        <v>1922513</v>
      </c>
      <c r="U27" s="11">
        <v>5166554</v>
      </c>
      <c r="V27" s="11">
        <v>10824126</v>
      </c>
      <c r="W27" s="11">
        <v>15379769</v>
      </c>
      <c r="X27" s="11">
        <v>21561511.088677838</v>
      </c>
      <c r="Y27" s="11">
        <v>27538918</v>
      </c>
      <c r="Z27" s="11">
        <v>82393391.088677838</v>
      </c>
      <c r="AA27" s="11">
        <v>82393391.088677838</v>
      </c>
      <c r="AB27" s="11">
        <v>1954413</v>
      </c>
      <c r="AC27" s="11">
        <v>5166554</v>
      </c>
      <c r="AD27" s="11">
        <v>13849577</v>
      </c>
      <c r="AE27" s="11">
        <v>16681173</v>
      </c>
      <c r="AF27" s="11">
        <v>25384851</v>
      </c>
      <c r="AG27" s="11">
        <v>22057508</v>
      </c>
      <c r="AH27" s="11">
        <v>85094076</v>
      </c>
      <c r="AI27" s="11">
        <v>85094076</v>
      </c>
      <c r="AJ27" s="11">
        <v>1836719</v>
      </c>
      <c r="AK27" s="11">
        <v>5166554</v>
      </c>
      <c r="AL27" s="11">
        <v>13876305</v>
      </c>
      <c r="AM27" s="11">
        <v>16161612</v>
      </c>
      <c r="AN27" s="11">
        <v>25853296</v>
      </c>
      <c r="AO27" s="11">
        <v>31859230</v>
      </c>
      <c r="AP27" s="11">
        <v>94753716</v>
      </c>
      <c r="AQ27" s="11">
        <v>94753716</v>
      </c>
      <c r="AR27" s="11">
        <v>1808119</v>
      </c>
      <c r="AS27" s="11">
        <v>5301554</v>
      </c>
      <c r="AT27" s="11">
        <v>13876305</v>
      </c>
      <c r="AU27" s="11">
        <v>17513281</v>
      </c>
      <c r="AV27" s="11">
        <v>22837745</v>
      </c>
      <c r="AW27" s="11">
        <v>27682835</v>
      </c>
      <c r="AX27" s="11">
        <v>89019839</v>
      </c>
      <c r="AY27" s="11">
        <v>89019839</v>
      </c>
      <c r="AZ27" s="11">
        <v>1922513</v>
      </c>
      <c r="BA27" s="11">
        <v>7344792</v>
      </c>
      <c r="BB27" s="11">
        <v>13876305</v>
      </c>
      <c r="BC27" s="11">
        <v>16444590</v>
      </c>
      <c r="BD27" s="11">
        <v>22613295</v>
      </c>
      <c r="BE27" s="11">
        <v>29413444</v>
      </c>
      <c r="BF27" s="11">
        <v>91614939</v>
      </c>
      <c r="BG27" s="11">
        <v>91614939</v>
      </c>
      <c r="BH27" s="11">
        <v>1922513</v>
      </c>
      <c r="BI27" s="11">
        <v>7366197</v>
      </c>
      <c r="BJ27" s="11">
        <v>13876305</v>
      </c>
      <c r="BK27" s="11">
        <v>16181173</v>
      </c>
      <c r="BL27" s="11">
        <v>22613295</v>
      </c>
      <c r="BM27" s="11">
        <v>33881432</v>
      </c>
      <c r="BN27" s="11">
        <v>95840915</v>
      </c>
      <c r="BO27" s="11">
        <v>95840915</v>
      </c>
      <c r="BP27" s="11">
        <v>3936350</v>
      </c>
      <c r="BQ27" s="11">
        <v>7380792</v>
      </c>
      <c r="BR27" s="11">
        <v>13876305</v>
      </c>
      <c r="BS27" s="11">
        <v>15203188</v>
      </c>
      <c r="BT27" s="11">
        <v>22051880</v>
      </c>
      <c r="BU27" s="11">
        <v>30854209</v>
      </c>
      <c r="BV27" s="11">
        <v>93302724</v>
      </c>
      <c r="BW27" s="11">
        <v>93302724</v>
      </c>
      <c r="BX27" s="11">
        <v>3936350</v>
      </c>
      <c r="BY27" s="11">
        <v>7380792</v>
      </c>
      <c r="BZ27" s="11">
        <v>13894972</v>
      </c>
      <c r="CA27" s="11">
        <v>15582766</v>
      </c>
      <c r="CB27" s="11">
        <v>24221442</v>
      </c>
      <c r="CC27" s="11">
        <v>42905877</v>
      </c>
      <c r="CD27" s="11">
        <v>107922199</v>
      </c>
      <c r="CE27" s="11">
        <v>107922199</v>
      </c>
      <c r="CF27" s="11">
        <v>3936350</v>
      </c>
      <c r="CG27" s="11">
        <v>9401383</v>
      </c>
      <c r="CH27" s="11">
        <v>13192783</v>
      </c>
      <c r="CI27" s="11">
        <v>13775188</v>
      </c>
      <c r="CJ27" s="11">
        <v>36416264</v>
      </c>
      <c r="CK27" s="11">
        <v>48992956.18</v>
      </c>
      <c r="CL27" s="11">
        <v>125714924.18000001</v>
      </c>
      <c r="CM27" s="11">
        <v>125714924.18000001</v>
      </c>
      <c r="CN27" s="11">
        <v>5166460</v>
      </c>
      <c r="CO27" s="11">
        <v>9401723</v>
      </c>
      <c r="CP27" s="11">
        <v>13630007</v>
      </c>
      <c r="CQ27" s="11">
        <v>14342150</v>
      </c>
      <c r="CR27" s="11">
        <v>25611670.43</v>
      </c>
      <c r="CS27" s="11">
        <v>137811176</v>
      </c>
      <c r="CT27" s="11">
        <v>205963186.43000001</v>
      </c>
      <c r="CU27" s="11">
        <v>205963186.43000001</v>
      </c>
    </row>
    <row r="28" spans="2:99" x14ac:dyDescent="0.25">
      <c r="B28" s="15" t="s">
        <v>118</v>
      </c>
      <c r="C28" s="11">
        <v>414058</v>
      </c>
      <c r="D28" s="11">
        <v>438902</v>
      </c>
      <c r="E28" s="11">
        <v>1906526</v>
      </c>
      <c r="F28" s="11">
        <v>600000</v>
      </c>
      <c r="G28" s="11">
        <v>1370000</v>
      </c>
      <c r="H28" s="11">
        <v>2768340</v>
      </c>
      <c r="I28" s="11"/>
      <c r="J28" s="11">
        <v>7497826</v>
      </c>
      <c r="K28" s="11">
        <v>7497826</v>
      </c>
      <c r="L28" s="11">
        <v>414058</v>
      </c>
      <c r="M28" s="11">
        <v>438902</v>
      </c>
      <c r="N28" s="11">
        <v>1906526</v>
      </c>
      <c r="O28" s="11">
        <v>600000</v>
      </c>
      <c r="P28" s="11">
        <v>3900000</v>
      </c>
      <c r="Q28" s="11">
        <v>3849433</v>
      </c>
      <c r="R28" s="11">
        <v>11108919</v>
      </c>
      <c r="S28" s="11">
        <v>11108919</v>
      </c>
      <c r="T28" s="11">
        <v>414058</v>
      </c>
      <c r="U28" s="11">
        <v>438902</v>
      </c>
      <c r="V28" s="11">
        <v>1906526</v>
      </c>
      <c r="W28" s="11">
        <v>600000</v>
      </c>
      <c r="X28" s="11">
        <v>1600000</v>
      </c>
      <c r="Y28" s="11">
        <v>3646100</v>
      </c>
      <c r="Z28" s="11">
        <v>8605586</v>
      </c>
      <c r="AA28" s="11">
        <v>8605586</v>
      </c>
      <c r="AB28" s="11">
        <v>414058</v>
      </c>
      <c r="AC28" s="11">
        <v>438902</v>
      </c>
      <c r="AD28" s="11">
        <v>1906526</v>
      </c>
      <c r="AE28" s="11">
        <v>1200000</v>
      </c>
      <c r="AF28" s="11">
        <v>2644840</v>
      </c>
      <c r="AG28" s="11">
        <v>10896100</v>
      </c>
      <c r="AH28" s="11">
        <v>17500426</v>
      </c>
      <c r="AI28" s="11">
        <v>17500426</v>
      </c>
      <c r="AJ28" s="11">
        <v>414058</v>
      </c>
      <c r="AK28" s="11">
        <v>438902</v>
      </c>
      <c r="AL28" s="11">
        <v>2815052</v>
      </c>
      <c r="AM28" s="11">
        <v>2400000</v>
      </c>
      <c r="AN28" s="11">
        <v>2689680</v>
      </c>
      <c r="AO28" s="11">
        <v>5407100</v>
      </c>
      <c r="AP28" s="11">
        <v>14164792</v>
      </c>
      <c r="AQ28" s="11">
        <v>14164792</v>
      </c>
      <c r="AR28" s="11">
        <v>414058</v>
      </c>
      <c r="AS28" s="11">
        <v>877804</v>
      </c>
      <c r="AT28" s="11">
        <v>1598000</v>
      </c>
      <c r="AU28" s="11">
        <v>1200000</v>
      </c>
      <c r="AV28" s="11">
        <v>1344840</v>
      </c>
      <c r="AW28" s="11">
        <v>6368700</v>
      </c>
      <c r="AX28" s="11">
        <v>11803402</v>
      </c>
      <c r="AY28" s="11">
        <v>11803402</v>
      </c>
      <c r="AZ28" s="11">
        <v>828116</v>
      </c>
      <c r="BA28" s="11">
        <v>908526</v>
      </c>
      <c r="BB28" s="11">
        <v>1598000</v>
      </c>
      <c r="BC28" s="11">
        <v>1200000</v>
      </c>
      <c r="BD28" s="11">
        <v>9096195</v>
      </c>
      <c r="BE28" s="11">
        <v>7168284.8399999999</v>
      </c>
      <c r="BF28" s="11">
        <v>20799121.84</v>
      </c>
      <c r="BG28" s="11">
        <v>20799121.84</v>
      </c>
      <c r="BH28" s="11">
        <v>414058</v>
      </c>
      <c r="BI28" s="11">
        <v>908526</v>
      </c>
      <c r="BJ28" s="11">
        <v>600000</v>
      </c>
      <c r="BK28" s="11">
        <v>1432000</v>
      </c>
      <c r="BL28" s="11">
        <v>9261340</v>
      </c>
      <c r="BM28" s="11">
        <v>5896100</v>
      </c>
      <c r="BN28" s="11">
        <v>18512024</v>
      </c>
      <c r="BO28" s="11">
        <v>18512024</v>
      </c>
      <c r="BP28" s="11">
        <v>414058</v>
      </c>
      <c r="BQ28" s="11">
        <v>908526</v>
      </c>
      <c r="BR28" s="11">
        <v>2200000</v>
      </c>
      <c r="BS28" s="11">
        <v>1200000</v>
      </c>
      <c r="BT28" s="11">
        <v>2644840</v>
      </c>
      <c r="BU28" s="11">
        <v>7903939</v>
      </c>
      <c r="BV28" s="11">
        <v>15271363</v>
      </c>
      <c r="BW28" s="11">
        <v>15271363</v>
      </c>
      <c r="BX28" s="11">
        <v>438902</v>
      </c>
      <c r="BY28" s="11">
        <v>2217052</v>
      </c>
      <c r="BZ28" s="11">
        <v>600000</v>
      </c>
      <c r="CA28" s="11">
        <v>1450000</v>
      </c>
      <c r="CB28" s="11">
        <v>3944840</v>
      </c>
      <c r="CC28" s="11">
        <v>3978900</v>
      </c>
      <c r="CD28" s="11">
        <v>12629694</v>
      </c>
      <c r="CE28" s="11">
        <v>12629694</v>
      </c>
      <c r="CF28" s="11">
        <v>878902</v>
      </c>
      <c r="CG28" s="11">
        <v>1544494</v>
      </c>
      <c r="CH28" s="11">
        <v>1598000</v>
      </c>
      <c r="CI28" s="11">
        <v>1200000</v>
      </c>
      <c r="CJ28" s="11">
        <v>3944840</v>
      </c>
      <c r="CK28" s="11">
        <v>6324234.0300000003</v>
      </c>
      <c r="CL28" s="11">
        <v>15490470.030000001</v>
      </c>
      <c r="CM28" s="11">
        <v>15490470.030000001</v>
      </c>
      <c r="CN28" s="11">
        <v>879325</v>
      </c>
      <c r="CO28" s="11">
        <v>908526</v>
      </c>
      <c r="CP28" s="11">
        <v>1598000</v>
      </c>
      <c r="CQ28" s="11">
        <v>1200000</v>
      </c>
      <c r="CR28" s="11">
        <v>3944840</v>
      </c>
      <c r="CS28" s="11">
        <v>6294000</v>
      </c>
      <c r="CT28" s="11">
        <v>14824691</v>
      </c>
      <c r="CU28" s="11">
        <v>14824691</v>
      </c>
    </row>
    <row r="29" spans="2:99" x14ac:dyDescent="0.25">
      <c r="B29" s="15" t="s">
        <v>109</v>
      </c>
      <c r="C29" s="11"/>
      <c r="D29" s="11"/>
      <c r="E29" s="11">
        <v>448</v>
      </c>
      <c r="F29" s="11">
        <v>79690</v>
      </c>
      <c r="G29" s="11">
        <v>20890</v>
      </c>
      <c r="H29" s="11">
        <v>83976</v>
      </c>
      <c r="I29" s="11"/>
      <c r="J29" s="11">
        <v>185004</v>
      </c>
      <c r="K29" s="11">
        <v>185004</v>
      </c>
      <c r="L29" s="11"/>
      <c r="M29" s="11"/>
      <c r="N29" s="11">
        <v>35648</v>
      </c>
      <c r="O29" s="11">
        <v>81564</v>
      </c>
      <c r="P29" s="11">
        <v>44041</v>
      </c>
      <c r="Q29" s="11">
        <v>224203.71000000002</v>
      </c>
      <c r="R29" s="11">
        <v>385456.71</v>
      </c>
      <c r="S29" s="11">
        <v>385456.71</v>
      </c>
      <c r="T29" s="11"/>
      <c r="U29" s="11">
        <v>33900</v>
      </c>
      <c r="V29" s="11">
        <v>36248</v>
      </c>
      <c r="W29" s="11">
        <v>3857</v>
      </c>
      <c r="X29" s="11">
        <v>741</v>
      </c>
      <c r="Y29" s="11">
        <v>859986.52</v>
      </c>
      <c r="Z29" s="11">
        <v>934732.52</v>
      </c>
      <c r="AA29" s="11">
        <v>934732.52</v>
      </c>
      <c r="AB29" s="11"/>
      <c r="AC29" s="11"/>
      <c r="AD29" s="11">
        <v>70726</v>
      </c>
      <c r="AE29" s="11">
        <v>6227</v>
      </c>
      <c r="AF29" s="11">
        <v>103293.63</v>
      </c>
      <c r="AG29" s="11">
        <v>4737533.34</v>
      </c>
      <c r="AH29" s="11">
        <v>4917779.97</v>
      </c>
      <c r="AI29" s="11">
        <v>4917779.97</v>
      </c>
      <c r="AJ29" s="11">
        <v>0</v>
      </c>
      <c r="AK29" s="11"/>
      <c r="AL29" s="11">
        <v>448</v>
      </c>
      <c r="AM29" s="11">
        <v>40272</v>
      </c>
      <c r="AN29" s="11">
        <v>130676</v>
      </c>
      <c r="AO29" s="11">
        <v>96097.41</v>
      </c>
      <c r="AP29" s="11">
        <v>267493.41000000003</v>
      </c>
      <c r="AQ29" s="11">
        <v>267493.41000000003</v>
      </c>
      <c r="AR29" s="11">
        <v>50</v>
      </c>
      <c r="AS29" s="11"/>
      <c r="AT29" s="11">
        <v>116175</v>
      </c>
      <c r="AU29" s="11">
        <v>40972</v>
      </c>
      <c r="AV29" s="11">
        <v>887</v>
      </c>
      <c r="AW29" s="11">
        <v>74750.739999999991</v>
      </c>
      <c r="AX29" s="11">
        <v>232834.74</v>
      </c>
      <c r="AY29" s="11">
        <v>232834.74</v>
      </c>
      <c r="AZ29" s="11"/>
      <c r="BA29" s="11"/>
      <c r="BB29" s="11">
        <v>451</v>
      </c>
      <c r="BC29" s="11">
        <v>113145</v>
      </c>
      <c r="BD29" s="11">
        <v>23587</v>
      </c>
      <c r="BE29" s="11">
        <v>275792.83999999997</v>
      </c>
      <c r="BF29" s="11">
        <v>412975.83999999997</v>
      </c>
      <c r="BG29" s="11">
        <v>412975.83999999997</v>
      </c>
      <c r="BH29" s="11">
        <v>100</v>
      </c>
      <c r="BI29" s="11"/>
      <c r="BJ29" s="11">
        <v>451</v>
      </c>
      <c r="BK29" s="11">
        <v>41038.07</v>
      </c>
      <c r="BL29" s="11">
        <v>47406</v>
      </c>
      <c r="BM29" s="11">
        <v>208013.86</v>
      </c>
      <c r="BN29" s="11">
        <v>297008.93</v>
      </c>
      <c r="BO29" s="11">
        <v>297008.93</v>
      </c>
      <c r="BP29" s="11"/>
      <c r="BQ29" s="11">
        <v>68000</v>
      </c>
      <c r="BR29" s="11">
        <v>36951</v>
      </c>
      <c r="BS29" s="11">
        <v>153138.07</v>
      </c>
      <c r="BT29" s="11">
        <v>89500</v>
      </c>
      <c r="BU29" s="11">
        <v>819681.32000000007</v>
      </c>
      <c r="BV29" s="11">
        <v>1167270.3900000001</v>
      </c>
      <c r="BW29" s="11">
        <v>1167270.3900000001</v>
      </c>
      <c r="BX29" s="11"/>
      <c r="BY29" s="11">
        <v>91586</v>
      </c>
      <c r="BZ29" s="11">
        <v>36951</v>
      </c>
      <c r="CA29" s="11">
        <v>37629</v>
      </c>
      <c r="CB29" s="11">
        <v>109212.20999999999</v>
      </c>
      <c r="CC29" s="11">
        <v>553721.66</v>
      </c>
      <c r="CD29" s="11">
        <v>829099.87</v>
      </c>
      <c r="CE29" s="11">
        <v>829099.87</v>
      </c>
      <c r="CF29" s="11"/>
      <c r="CG29" s="11">
        <v>448</v>
      </c>
      <c r="CH29" s="11">
        <v>72305</v>
      </c>
      <c r="CI29" s="11">
        <v>209722.81999999998</v>
      </c>
      <c r="CJ29" s="11">
        <v>119370.3</v>
      </c>
      <c r="CK29" s="11">
        <v>220363.53000000003</v>
      </c>
      <c r="CL29" s="11">
        <v>622209.64999999991</v>
      </c>
      <c r="CM29" s="11">
        <v>622209.64999999991</v>
      </c>
      <c r="CN29" s="11">
        <v>525578.29</v>
      </c>
      <c r="CO29" s="11">
        <v>34448</v>
      </c>
      <c r="CP29" s="11">
        <v>550</v>
      </c>
      <c r="CQ29" s="11">
        <v>4113</v>
      </c>
      <c r="CR29" s="11">
        <v>125483.57</v>
      </c>
      <c r="CS29" s="11">
        <v>439891.78000000009</v>
      </c>
      <c r="CT29" s="11">
        <v>1130064.6400000001</v>
      </c>
      <c r="CU29" s="11">
        <v>1130064.6400000001</v>
      </c>
    </row>
    <row r="30" spans="2:99" x14ac:dyDescent="0.25">
      <c r="B30" s="15" t="s">
        <v>55</v>
      </c>
      <c r="C30" s="11">
        <v>800000</v>
      </c>
      <c r="D30" s="11">
        <v>800000</v>
      </c>
      <c r="E30" s="11">
        <v>800000</v>
      </c>
      <c r="F30" s="11">
        <v>800000</v>
      </c>
      <c r="G30" s="11">
        <v>800000</v>
      </c>
      <c r="H30" s="11">
        <v>2500000</v>
      </c>
      <c r="I30" s="11"/>
      <c r="J30" s="11">
        <v>6500000</v>
      </c>
      <c r="K30" s="11">
        <v>6500000</v>
      </c>
      <c r="L30" s="11">
        <v>800000</v>
      </c>
      <c r="M30" s="11">
        <v>800000</v>
      </c>
      <c r="N30" s="11">
        <v>800000</v>
      </c>
      <c r="O30" s="11">
        <v>800000</v>
      </c>
      <c r="P30" s="11"/>
      <c r="Q30" s="11">
        <v>2300000</v>
      </c>
      <c r="R30" s="11">
        <v>5500000</v>
      </c>
      <c r="S30" s="11">
        <v>5500000</v>
      </c>
      <c r="T30" s="11">
        <v>800000</v>
      </c>
      <c r="U30" s="11">
        <v>800000</v>
      </c>
      <c r="V30" s="11">
        <v>800000</v>
      </c>
      <c r="W30" s="11">
        <v>800000</v>
      </c>
      <c r="X30" s="11"/>
      <c r="Y30" s="11">
        <v>2300000</v>
      </c>
      <c r="Z30" s="11">
        <v>5500000</v>
      </c>
      <c r="AA30" s="11">
        <v>5500000</v>
      </c>
      <c r="AB30" s="11">
        <v>829016</v>
      </c>
      <c r="AC30" s="11">
        <v>800000</v>
      </c>
      <c r="AD30" s="11">
        <v>4050000</v>
      </c>
      <c r="AE30" s="11">
        <v>800000</v>
      </c>
      <c r="AF30" s="11"/>
      <c r="AG30" s="11">
        <v>2300000</v>
      </c>
      <c r="AH30" s="11">
        <v>8779016</v>
      </c>
      <c r="AI30" s="11">
        <v>8779016</v>
      </c>
      <c r="AJ30" s="11">
        <v>829000</v>
      </c>
      <c r="AK30" s="11">
        <v>800000</v>
      </c>
      <c r="AL30" s="11">
        <v>800000</v>
      </c>
      <c r="AM30" s="11">
        <v>800000</v>
      </c>
      <c r="AN30" s="11">
        <v>1686667</v>
      </c>
      <c r="AO30" s="11">
        <v>2300000</v>
      </c>
      <c r="AP30" s="11">
        <v>7215667</v>
      </c>
      <c r="AQ30" s="11">
        <v>7215667</v>
      </c>
      <c r="AR30" s="11">
        <v>829016</v>
      </c>
      <c r="AS30" s="11">
        <v>800000</v>
      </c>
      <c r="AT30" s="11">
        <v>800000</v>
      </c>
      <c r="AU30" s="11">
        <v>800000</v>
      </c>
      <c r="AV30" s="11"/>
      <c r="AW30" s="11">
        <v>2300000</v>
      </c>
      <c r="AX30" s="11">
        <v>5529016</v>
      </c>
      <c r="AY30" s="11">
        <v>5529016</v>
      </c>
      <c r="AZ30" s="11">
        <v>829016</v>
      </c>
      <c r="BA30" s="11">
        <v>800000</v>
      </c>
      <c r="BB30" s="11">
        <v>800000</v>
      </c>
      <c r="BC30" s="11">
        <v>800000</v>
      </c>
      <c r="BD30" s="11">
        <v>4600000</v>
      </c>
      <c r="BE30" s="11">
        <v>3827000</v>
      </c>
      <c r="BF30" s="11">
        <v>11656016</v>
      </c>
      <c r="BG30" s="11">
        <v>11656016</v>
      </c>
      <c r="BH30" s="11">
        <v>829016</v>
      </c>
      <c r="BI30" s="11">
        <v>800000</v>
      </c>
      <c r="BJ30" s="11">
        <v>800000</v>
      </c>
      <c r="BK30" s="11"/>
      <c r="BL30" s="11"/>
      <c r="BM30" s="11">
        <v>2300000</v>
      </c>
      <c r="BN30" s="11">
        <v>4729016</v>
      </c>
      <c r="BO30" s="11">
        <v>4729016</v>
      </c>
      <c r="BP30" s="11">
        <v>829016</v>
      </c>
      <c r="BQ30" s="11">
        <v>800000</v>
      </c>
      <c r="BR30" s="11">
        <v>800000</v>
      </c>
      <c r="BS30" s="11">
        <v>1600000</v>
      </c>
      <c r="BT30" s="11">
        <v>5014608</v>
      </c>
      <c r="BU30" s="11">
        <v>2300000</v>
      </c>
      <c r="BV30" s="11">
        <v>11343624</v>
      </c>
      <c r="BW30" s="11">
        <v>11343624</v>
      </c>
      <c r="BX30" s="11">
        <v>829016</v>
      </c>
      <c r="BY30" s="11">
        <v>800000</v>
      </c>
      <c r="BZ30" s="11">
        <v>800000</v>
      </c>
      <c r="CA30" s="11">
        <v>800000</v>
      </c>
      <c r="CB30" s="11">
        <v>2300000</v>
      </c>
      <c r="CC30" s="11">
        <v>4657600</v>
      </c>
      <c r="CD30" s="11">
        <v>10186616</v>
      </c>
      <c r="CE30" s="11">
        <v>10186616</v>
      </c>
      <c r="CF30" s="11">
        <v>829016</v>
      </c>
      <c r="CG30" s="11">
        <v>800000</v>
      </c>
      <c r="CH30" s="11">
        <v>1178375</v>
      </c>
      <c r="CI30" s="11">
        <v>800000</v>
      </c>
      <c r="CJ30" s="11">
        <v>2300000</v>
      </c>
      <c r="CK30" s="11">
        <v>2445189.9</v>
      </c>
      <c r="CL30" s="11">
        <v>8352580.9000000004</v>
      </c>
      <c r="CM30" s="11">
        <v>8352580.9000000004</v>
      </c>
      <c r="CN30" s="11">
        <v>829016</v>
      </c>
      <c r="CO30" s="11">
        <v>800000</v>
      </c>
      <c r="CP30" s="11">
        <v>800000</v>
      </c>
      <c r="CQ30" s="11">
        <v>800000</v>
      </c>
      <c r="CR30" s="11">
        <v>2300000</v>
      </c>
      <c r="CS30" s="11">
        <v>2500000</v>
      </c>
      <c r="CT30" s="11">
        <v>8029016</v>
      </c>
      <c r="CU30" s="11">
        <v>8029016</v>
      </c>
    </row>
    <row r="31" spans="2:99" x14ac:dyDescent="0.25">
      <c r="B31" s="15" t="s">
        <v>47</v>
      </c>
      <c r="C31" s="11">
        <v>117326</v>
      </c>
      <c r="D31" s="11">
        <v>1291248</v>
      </c>
      <c r="E31" s="11">
        <v>1895964</v>
      </c>
      <c r="F31" s="11">
        <v>3949001</v>
      </c>
      <c r="G31" s="11">
        <v>7000937.75</v>
      </c>
      <c r="H31" s="11">
        <v>2913052.84</v>
      </c>
      <c r="I31" s="11"/>
      <c r="J31" s="11">
        <v>17167529.59</v>
      </c>
      <c r="K31" s="11">
        <v>17167529.59</v>
      </c>
      <c r="L31" s="11">
        <v>159990</v>
      </c>
      <c r="M31" s="11">
        <v>1723868</v>
      </c>
      <c r="N31" s="11">
        <v>2257235</v>
      </c>
      <c r="O31" s="11">
        <v>2787813</v>
      </c>
      <c r="P31" s="11">
        <v>8795098.2300000004</v>
      </c>
      <c r="Q31" s="11">
        <v>5306789.95</v>
      </c>
      <c r="R31" s="11">
        <v>21030794.18</v>
      </c>
      <c r="S31" s="11">
        <v>21030794.18</v>
      </c>
      <c r="T31" s="11">
        <v>446602</v>
      </c>
      <c r="U31" s="11">
        <v>1548746</v>
      </c>
      <c r="V31" s="11">
        <v>2884051</v>
      </c>
      <c r="W31" s="11">
        <v>4780055</v>
      </c>
      <c r="X31" s="11">
        <v>3418810.23</v>
      </c>
      <c r="Y31" s="11">
        <v>8969429.7899999991</v>
      </c>
      <c r="Z31" s="11">
        <v>22047694.02</v>
      </c>
      <c r="AA31" s="11">
        <v>22047694.02</v>
      </c>
      <c r="AB31" s="11">
        <v>159990</v>
      </c>
      <c r="AC31" s="11">
        <v>932160</v>
      </c>
      <c r="AD31" s="11">
        <v>4594987</v>
      </c>
      <c r="AE31" s="11">
        <v>2300218</v>
      </c>
      <c r="AF31" s="11">
        <v>10150197.25</v>
      </c>
      <c r="AG31" s="11">
        <v>7294973.0499999998</v>
      </c>
      <c r="AH31" s="11">
        <v>25432525.300000001</v>
      </c>
      <c r="AI31" s="11">
        <v>25432525.300000001</v>
      </c>
      <c r="AJ31" s="11">
        <v>319980</v>
      </c>
      <c r="AK31" s="11">
        <v>1884224</v>
      </c>
      <c r="AL31" s="11">
        <v>4052264</v>
      </c>
      <c r="AM31" s="11">
        <v>2989684</v>
      </c>
      <c r="AN31" s="11">
        <v>7305754.0499999998</v>
      </c>
      <c r="AO31" s="11">
        <v>15730958.699999999</v>
      </c>
      <c r="AP31" s="11">
        <v>32282864.75</v>
      </c>
      <c r="AQ31" s="11">
        <v>32282864.75</v>
      </c>
      <c r="AR31" s="11">
        <v>330332.94</v>
      </c>
      <c r="AS31" s="11">
        <v>1914179</v>
      </c>
      <c r="AT31" s="11">
        <v>3025182</v>
      </c>
      <c r="AU31" s="11">
        <v>3466064.84</v>
      </c>
      <c r="AV31" s="11">
        <v>4156298.2300000004</v>
      </c>
      <c r="AW31" s="11">
        <v>9573067.4000000004</v>
      </c>
      <c r="AX31" s="11">
        <v>22465124.41</v>
      </c>
      <c r="AY31" s="11">
        <v>22465124.41</v>
      </c>
      <c r="AZ31" s="11">
        <v>569980</v>
      </c>
      <c r="BA31" s="11">
        <v>2882072.33</v>
      </c>
      <c r="BB31" s="11">
        <v>3112505</v>
      </c>
      <c r="BC31" s="11">
        <v>3630081</v>
      </c>
      <c r="BD31" s="11">
        <v>4569082.1100000003</v>
      </c>
      <c r="BE31" s="11">
        <v>12926390.899999999</v>
      </c>
      <c r="BF31" s="11">
        <v>27690111.34</v>
      </c>
      <c r="BG31" s="11">
        <v>27690111.34</v>
      </c>
      <c r="BH31" s="11">
        <v>470263</v>
      </c>
      <c r="BI31" s="11">
        <v>2510677</v>
      </c>
      <c r="BJ31" s="11">
        <v>3330102</v>
      </c>
      <c r="BK31" s="11">
        <v>3394289</v>
      </c>
      <c r="BL31" s="11">
        <v>5165386</v>
      </c>
      <c r="BM31" s="11">
        <v>12324699.68</v>
      </c>
      <c r="BN31" s="11">
        <v>27195416.68</v>
      </c>
      <c r="BO31" s="11">
        <v>27195416.68</v>
      </c>
      <c r="BP31" s="11">
        <v>827511</v>
      </c>
      <c r="BQ31" s="11">
        <v>4230480</v>
      </c>
      <c r="BR31" s="11">
        <v>3027193</v>
      </c>
      <c r="BS31" s="11">
        <v>7928266</v>
      </c>
      <c r="BT31" s="11">
        <v>6782761.3399999999</v>
      </c>
      <c r="BU31" s="11">
        <v>16060610.899999999</v>
      </c>
      <c r="BV31" s="11">
        <v>38856822.239999995</v>
      </c>
      <c r="BW31" s="11">
        <v>38856822.239999995</v>
      </c>
      <c r="BX31" s="11">
        <v>1784875</v>
      </c>
      <c r="BY31" s="11">
        <v>3683097</v>
      </c>
      <c r="BZ31" s="11">
        <v>3566270</v>
      </c>
      <c r="CA31" s="11">
        <v>3676912.0700000003</v>
      </c>
      <c r="CB31" s="11">
        <v>6650812.8399999999</v>
      </c>
      <c r="CC31" s="11">
        <v>16793686.949999999</v>
      </c>
      <c r="CD31" s="11">
        <v>36155653.859999999</v>
      </c>
      <c r="CE31" s="11">
        <v>36155653.859999999</v>
      </c>
      <c r="CF31" s="11">
        <v>1493544</v>
      </c>
      <c r="CG31" s="11">
        <v>1986085</v>
      </c>
      <c r="CH31" s="11">
        <v>3755225</v>
      </c>
      <c r="CI31" s="11">
        <v>4867997.09</v>
      </c>
      <c r="CJ31" s="11">
        <v>4327219.95</v>
      </c>
      <c r="CK31" s="11">
        <v>18594585.689999998</v>
      </c>
      <c r="CL31" s="11">
        <v>35024656.729999997</v>
      </c>
      <c r="CM31" s="11">
        <v>35024656.729999997</v>
      </c>
      <c r="CN31" s="11">
        <v>1591224.71</v>
      </c>
      <c r="CO31" s="11">
        <v>2290418</v>
      </c>
      <c r="CP31" s="11">
        <v>3296151</v>
      </c>
      <c r="CQ31" s="11">
        <v>1752975.3600000001</v>
      </c>
      <c r="CR31" s="11">
        <v>6086177.8300000001</v>
      </c>
      <c r="CS31" s="11">
        <v>21915063.77</v>
      </c>
      <c r="CT31" s="11">
        <v>36932010.670000002</v>
      </c>
      <c r="CU31" s="11">
        <v>36932010.670000002</v>
      </c>
    </row>
    <row r="32" spans="2:99" x14ac:dyDescent="0.25">
      <c r="B32" s="15" t="s">
        <v>49</v>
      </c>
      <c r="C32" s="11">
        <v>186567</v>
      </c>
      <c r="D32" s="11">
        <v>51600</v>
      </c>
      <c r="E32" s="11">
        <v>638836.8899999999</v>
      </c>
      <c r="F32" s="11">
        <v>660983.7300000001</v>
      </c>
      <c r="G32" s="11">
        <v>1546191.2</v>
      </c>
      <c r="H32" s="11">
        <v>4408977.8</v>
      </c>
      <c r="I32" s="11"/>
      <c r="J32" s="11">
        <v>7493156.6200000001</v>
      </c>
      <c r="K32" s="11">
        <v>7493156.6200000001</v>
      </c>
      <c r="L32" s="11"/>
      <c r="M32" s="11">
        <v>156000</v>
      </c>
      <c r="N32" s="11">
        <v>783890.85000000009</v>
      </c>
      <c r="O32" s="11">
        <v>2211453.4700000002</v>
      </c>
      <c r="P32" s="11">
        <v>6029651.6699999999</v>
      </c>
      <c r="Q32" s="11">
        <v>7198308.2200000007</v>
      </c>
      <c r="R32" s="11">
        <v>16379304.210000001</v>
      </c>
      <c r="S32" s="11">
        <v>16379304.210000001</v>
      </c>
      <c r="T32" s="11"/>
      <c r="U32" s="11">
        <v>480725</v>
      </c>
      <c r="V32" s="11">
        <v>1436113.82</v>
      </c>
      <c r="W32" s="11">
        <v>1103865</v>
      </c>
      <c r="X32" s="11">
        <v>1149127</v>
      </c>
      <c r="Y32" s="11">
        <v>4233502.01</v>
      </c>
      <c r="Z32" s="11">
        <v>8403332.8300000001</v>
      </c>
      <c r="AA32" s="11">
        <v>8403332.8300000001</v>
      </c>
      <c r="AB32" s="11">
        <v>904578</v>
      </c>
      <c r="AC32" s="11">
        <v>161820</v>
      </c>
      <c r="AD32" s="11">
        <v>1439792.17</v>
      </c>
      <c r="AE32" s="11">
        <v>812903</v>
      </c>
      <c r="AF32" s="11">
        <v>6342182.7999999998</v>
      </c>
      <c r="AG32" s="11">
        <v>4236705.5500000007</v>
      </c>
      <c r="AH32" s="11">
        <v>13897981.52</v>
      </c>
      <c r="AI32" s="11">
        <v>13897981.52</v>
      </c>
      <c r="AJ32" s="11">
        <v>48823</v>
      </c>
      <c r="AK32" s="11">
        <v>4201.7</v>
      </c>
      <c r="AL32" s="11">
        <v>1046010.4800000001</v>
      </c>
      <c r="AM32" s="11">
        <v>692641.48</v>
      </c>
      <c r="AN32" s="11">
        <v>1868894.33</v>
      </c>
      <c r="AO32" s="11">
        <v>8734534.5099999998</v>
      </c>
      <c r="AP32" s="11">
        <v>12395105.5</v>
      </c>
      <c r="AQ32" s="11">
        <v>12395105.5</v>
      </c>
      <c r="AR32" s="11">
        <v>515085.08</v>
      </c>
      <c r="AS32" s="11">
        <v>334606.03999999998</v>
      </c>
      <c r="AT32" s="11">
        <v>1864748.4200000002</v>
      </c>
      <c r="AU32" s="11">
        <v>638861.89</v>
      </c>
      <c r="AV32" s="11">
        <v>1542509</v>
      </c>
      <c r="AW32" s="11">
        <v>8182607.790000001</v>
      </c>
      <c r="AX32" s="11">
        <v>13078418.220000001</v>
      </c>
      <c r="AY32" s="11">
        <v>13078418.220000001</v>
      </c>
      <c r="AZ32" s="11">
        <v>304724</v>
      </c>
      <c r="BA32" s="11">
        <v>665562</v>
      </c>
      <c r="BB32" s="11">
        <v>1995597.9099999997</v>
      </c>
      <c r="BC32" s="11">
        <v>500692</v>
      </c>
      <c r="BD32" s="11">
        <v>4197132.5</v>
      </c>
      <c r="BE32" s="11">
        <v>14932399.539999999</v>
      </c>
      <c r="BF32" s="11">
        <v>22596107.949999999</v>
      </c>
      <c r="BG32" s="11">
        <v>22596107.949999999</v>
      </c>
      <c r="BH32" s="11">
        <v>309533.33</v>
      </c>
      <c r="BI32" s="11">
        <v>525664</v>
      </c>
      <c r="BJ32" s="11">
        <v>974020.15</v>
      </c>
      <c r="BK32" s="11">
        <v>687417</v>
      </c>
      <c r="BL32" s="11">
        <v>2439277.5</v>
      </c>
      <c r="BM32" s="11">
        <v>9835308.0700000003</v>
      </c>
      <c r="BN32" s="11">
        <v>14771220.050000001</v>
      </c>
      <c r="BO32" s="11">
        <v>14771220.050000001</v>
      </c>
      <c r="BP32" s="11"/>
      <c r="BQ32" s="11">
        <v>1976149</v>
      </c>
      <c r="BR32" s="11">
        <v>1625037.0900000003</v>
      </c>
      <c r="BS32" s="11">
        <v>3013152</v>
      </c>
      <c r="BT32" s="11">
        <v>4029740.3</v>
      </c>
      <c r="BU32" s="11">
        <v>10405296.670000002</v>
      </c>
      <c r="BV32" s="11">
        <v>21049375.060000002</v>
      </c>
      <c r="BW32" s="11">
        <v>21049375.060000002</v>
      </c>
      <c r="BX32" s="11"/>
      <c r="BY32" s="11">
        <v>2017580</v>
      </c>
      <c r="BZ32" s="11">
        <v>355107.02</v>
      </c>
      <c r="CA32" s="11">
        <v>2184127.0300000003</v>
      </c>
      <c r="CB32" s="11">
        <v>4425351.49</v>
      </c>
      <c r="CC32" s="11">
        <v>11262161.42</v>
      </c>
      <c r="CD32" s="11">
        <v>20244326.960000001</v>
      </c>
      <c r="CE32" s="11">
        <v>20244326.960000001</v>
      </c>
      <c r="CF32" s="11"/>
      <c r="CG32" s="11">
        <v>2729836</v>
      </c>
      <c r="CH32" s="11">
        <v>1592523.1300000001</v>
      </c>
      <c r="CI32" s="11">
        <v>3072201.95</v>
      </c>
      <c r="CJ32" s="11">
        <v>3624131.34</v>
      </c>
      <c r="CK32" s="11">
        <v>6431282.96</v>
      </c>
      <c r="CL32" s="11">
        <v>17449975.379999999</v>
      </c>
      <c r="CM32" s="11">
        <v>17449975.379999999</v>
      </c>
      <c r="CN32" s="11"/>
      <c r="CO32" s="11">
        <v>2173189</v>
      </c>
      <c r="CP32" s="11">
        <v>1727270.8599999999</v>
      </c>
      <c r="CQ32" s="11">
        <v>2319595.9500000002</v>
      </c>
      <c r="CR32" s="11">
        <v>7591464.1300000008</v>
      </c>
      <c r="CS32" s="11">
        <v>12481776.18</v>
      </c>
      <c r="CT32" s="11">
        <v>26293296.120000001</v>
      </c>
      <c r="CU32" s="11">
        <v>26293296.120000001</v>
      </c>
    </row>
    <row r="33" spans="2:99" x14ac:dyDescent="0.25">
      <c r="B33" s="15" t="s">
        <v>182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>
        <v>6200</v>
      </c>
      <c r="N33" s="11">
        <v>6500</v>
      </c>
      <c r="O33" s="11"/>
      <c r="P33" s="11"/>
      <c r="Q33" s="11"/>
      <c r="R33" s="11">
        <v>12700</v>
      </c>
      <c r="S33" s="11">
        <v>12700</v>
      </c>
      <c r="T33" s="11"/>
      <c r="U33" s="11">
        <v>546000</v>
      </c>
      <c r="V33" s="11">
        <v>780000</v>
      </c>
      <c r="W33" s="11">
        <v>759200</v>
      </c>
      <c r="X33" s="11">
        <v>1901900</v>
      </c>
      <c r="Y33" s="11">
        <v>2175100</v>
      </c>
      <c r="Z33" s="11">
        <v>6162200</v>
      </c>
      <c r="AA33" s="11">
        <v>6162200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>
        <v>403200</v>
      </c>
      <c r="AS33" s="11"/>
      <c r="AT33" s="11"/>
      <c r="AU33" s="11"/>
      <c r="AV33" s="11">
        <v>2155462.19</v>
      </c>
      <c r="AW33" s="11"/>
      <c r="AX33" s="11">
        <v>2558662.19</v>
      </c>
      <c r="AY33" s="11">
        <v>2558662.19</v>
      </c>
      <c r="AZ33" s="11"/>
      <c r="BA33" s="11"/>
      <c r="BB33" s="11"/>
      <c r="BC33" s="11"/>
      <c r="BD33" s="11">
        <v>2155462.19</v>
      </c>
      <c r="BE33" s="11"/>
      <c r="BF33" s="11">
        <v>2155462.19</v>
      </c>
      <c r="BG33" s="11">
        <v>2155462.19</v>
      </c>
      <c r="BH33" s="11"/>
      <c r="BI33" s="11">
        <v>250000</v>
      </c>
      <c r="BJ33" s="11"/>
      <c r="BK33" s="11"/>
      <c r="BL33" s="11">
        <v>150000</v>
      </c>
      <c r="BM33" s="11"/>
      <c r="BN33" s="11">
        <v>400000</v>
      </c>
      <c r="BO33" s="11">
        <v>400000</v>
      </c>
      <c r="BP33" s="11"/>
      <c r="BQ33" s="11"/>
      <c r="BR33" s="11">
        <v>110000</v>
      </c>
      <c r="BS33" s="11"/>
      <c r="BT33" s="11"/>
      <c r="BU33" s="11">
        <v>3300469</v>
      </c>
      <c r="BV33" s="11">
        <v>3410469</v>
      </c>
      <c r="BW33" s="11">
        <v>3410469</v>
      </c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>
        <v>1587800</v>
      </c>
      <c r="CK33" s="11"/>
      <c r="CL33" s="11">
        <v>1587800</v>
      </c>
      <c r="CM33" s="11">
        <v>1587800</v>
      </c>
      <c r="CN33" s="11"/>
      <c r="CO33" s="11"/>
      <c r="CP33" s="11"/>
      <c r="CQ33" s="11"/>
      <c r="CR33" s="11">
        <v>239100</v>
      </c>
      <c r="CS33" s="11"/>
      <c r="CT33" s="11">
        <v>239100</v>
      </c>
      <c r="CU33" s="11">
        <v>239100</v>
      </c>
    </row>
    <row r="34" spans="2:99" x14ac:dyDescent="0.25">
      <c r="B34" s="15" t="s">
        <v>221</v>
      </c>
      <c r="C34" s="11"/>
      <c r="D34" s="11"/>
      <c r="E34" s="11"/>
      <c r="F34" s="11">
        <v>1276718</v>
      </c>
      <c r="G34" s="11">
        <v>394051</v>
      </c>
      <c r="H34" s="11">
        <v>1098570</v>
      </c>
      <c r="I34" s="11"/>
      <c r="J34" s="11">
        <v>2769339</v>
      </c>
      <c r="K34" s="11">
        <v>2769339</v>
      </c>
      <c r="L34" s="11"/>
      <c r="M34" s="11"/>
      <c r="N34" s="11">
        <v>282800</v>
      </c>
      <c r="O34" s="11">
        <v>1160720</v>
      </c>
      <c r="P34" s="11">
        <v>332600</v>
      </c>
      <c r="Q34" s="11">
        <v>1572800</v>
      </c>
      <c r="R34" s="11">
        <v>3348920</v>
      </c>
      <c r="S34" s="11">
        <v>3348920</v>
      </c>
      <c r="T34" s="11"/>
      <c r="U34" s="11">
        <v>317122</v>
      </c>
      <c r="V34" s="11">
        <v>798000</v>
      </c>
      <c r="W34" s="11">
        <v>495000</v>
      </c>
      <c r="X34" s="11"/>
      <c r="Y34" s="11">
        <v>6717877</v>
      </c>
      <c r="Z34" s="11">
        <v>8327999</v>
      </c>
      <c r="AA34" s="11">
        <v>8327999</v>
      </c>
      <c r="AB34" s="11"/>
      <c r="AC34" s="11"/>
      <c r="AD34" s="11">
        <v>674400</v>
      </c>
      <c r="AE34" s="11"/>
      <c r="AF34" s="11">
        <v>4808171.74</v>
      </c>
      <c r="AG34" s="11">
        <v>625000</v>
      </c>
      <c r="AH34" s="11">
        <v>6107571.7400000002</v>
      </c>
      <c r="AI34" s="11">
        <v>6107571.7400000002</v>
      </c>
      <c r="AJ34" s="11"/>
      <c r="AK34" s="11"/>
      <c r="AL34" s="11"/>
      <c r="AM34" s="11">
        <v>791800</v>
      </c>
      <c r="AN34" s="11">
        <v>1037559</v>
      </c>
      <c r="AO34" s="11">
        <v>1191900</v>
      </c>
      <c r="AP34" s="11">
        <v>3021259</v>
      </c>
      <c r="AQ34" s="11">
        <v>3021259</v>
      </c>
      <c r="AR34" s="11"/>
      <c r="AS34" s="11"/>
      <c r="AT34" s="11">
        <v>1224500</v>
      </c>
      <c r="AU34" s="11">
        <v>876600</v>
      </c>
      <c r="AV34" s="11">
        <v>610000</v>
      </c>
      <c r="AW34" s="11">
        <v>544908.08000000007</v>
      </c>
      <c r="AX34" s="11">
        <v>3256008.08</v>
      </c>
      <c r="AY34" s="11">
        <v>3256008.08</v>
      </c>
      <c r="AZ34" s="11"/>
      <c r="BA34" s="11"/>
      <c r="BB34" s="11"/>
      <c r="BC34" s="11">
        <v>401200</v>
      </c>
      <c r="BD34" s="11">
        <v>389101</v>
      </c>
      <c r="BE34" s="11">
        <v>1510300</v>
      </c>
      <c r="BF34" s="11">
        <v>2300601</v>
      </c>
      <c r="BG34" s="11">
        <v>2300601</v>
      </c>
      <c r="BH34" s="11"/>
      <c r="BI34" s="11"/>
      <c r="BJ34" s="11"/>
      <c r="BK34" s="11">
        <v>1694600</v>
      </c>
      <c r="BL34" s="11"/>
      <c r="BM34" s="11">
        <v>1689460</v>
      </c>
      <c r="BN34" s="11">
        <v>3384060</v>
      </c>
      <c r="BO34" s="11">
        <v>3384060</v>
      </c>
      <c r="BP34" s="11"/>
      <c r="BQ34" s="11">
        <v>717800</v>
      </c>
      <c r="BR34" s="11">
        <v>867000</v>
      </c>
      <c r="BS34" s="11">
        <v>1595049</v>
      </c>
      <c r="BT34" s="11">
        <v>1989930</v>
      </c>
      <c r="BU34" s="11">
        <v>3017899</v>
      </c>
      <c r="BV34" s="11">
        <v>8187678</v>
      </c>
      <c r="BW34" s="11">
        <v>8187678</v>
      </c>
      <c r="BX34" s="11"/>
      <c r="BY34" s="11">
        <v>847494</v>
      </c>
      <c r="BZ34" s="11">
        <v>492000</v>
      </c>
      <c r="CA34" s="11">
        <v>2149751</v>
      </c>
      <c r="CB34" s="11">
        <v>2118355.84</v>
      </c>
      <c r="CC34" s="11">
        <v>4670498</v>
      </c>
      <c r="CD34" s="11">
        <v>10278098.84</v>
      </c>
      <c r="CE34" s="11">
        <v>10278098.84</v>
      </c>
      <c r="CF34" s="11"/>
      <c r="CG34" s="11">
        <v>86000</v>
      </c>
      <c r="CH34" s="11">
        <v>1456700</v>
      </c>
      <c r="CI34" s="11">
        <v>1337901</v>
      </c>
      <c r="CJ34" s="11">
        <v>415600</v>
      </c>
      <c r="CK34" s="11">
        <v>1946905</v>
      </c>
      <c r="CL34" s="11">
        <v>5243106</v>
      </c>
      <c r="CM34" s="11">
        <v>5243106</v>
      </c>
      <c r="CN34" s="11"/>
      <c r="CO34" s="11">
        <v>527600</v>
      </c>
      <c r="CP34" s="11"/>
      <c r="CQ34" s="11">
        <v>115000</v>
      </c>
      <c r="CR34" s="11">
        <v>460000</v>
      </c>
      <c r="CS34" s="11">
        <v>2340562</v>
      </c>
      <c r="CT34" s="11">
        <v>3443162</v>
      </c>
      <c r="CU34" s="11">
        <v>3443162</v>
      </c>
    </row>
    <row r="35" spans="2:99" x14ac:dyDescent="0.25">
      <c r="B35" s="15" t="s">
        <v>253</v>
      </c>
      <c r="C35" s="11"/>
      <c r="D35" s="11"/>
      <c r="E35" s="11">
        <v>602706</v>
      </c>
      <c r="F35" s="11"/>
      <c r="G35" s="11">
        <v>1210427</v>
      </c>
      <c r="H35" s="11">
        <v>2004974.77</v>
      </c>
      <c r="I35" s="11"/>
      <c r="J35" s="11">
        <v>3818107.77</v>
      </c>
      <c r="K35" s="11">
        <v>3818107.77</v>
      </c>
      <c r="L35" s="11"/>
      <c r="M35" s="11"/>
      <c r="N35" s="11"/>
      <c r="O35" s="11">
        <v>706134</v>
      </c>
      <c r="P35" s="11">
        <v>112676</v>
      </c>
      <c r="Q35" s="11">
        <v>1814546.22</v>
      </c>
      <c r="R35" s="11">
        <v>2633356.2199999997</v>
      </c>
      <c r="S35" s="11">
        <v>2633356.2199999997</v>
      </c>
      <c r="T35" s="11"/>
      <c r="U35" s="11"/>
      <c r="V35" s="11">
        <v>280000</v>
      </c>
      <c r="W35" s="11">
        <v>196218</v>
      </c>
      <c r="X35" s="11"/>
      <c r="Y35" s="11">
        <v>40000</v>
      </c>
      <c r="Z35" s="11">
        <v>516218</v>
      </c>
      <c r="AA35" s="11">
        <v>516218</v>
      </c>
      <c r="AB35" s="11">
        <v>21008</v>
      </c>
      <c r="AC35" s="11"/>
      <c r="AD35" s="11"/>
      <c r="AE35" s="11">
        <v>862668</v>
      </c>
      <c r="AF35" s="11"/>
      <c r="AG35" s="11"/>
      <c r="AH35" s="11">
        <v>883676</v>
      </c>
      <c r="AI35" s="11">
        <v>883676</v>
      </c>
      <c r="AJ35" s="11"/>
      <c r="AK35" s="11">
        <v>4000000</v>
      </c>
      <c r="AL35" s="11"/>
      <c r="AM35" s="11"/>
      <c r="AN35" s="11">
        <v>256483</v>
      </c>
      <c r="AO35" s="11">
        <v>677244</v>
      </c>
      <c r="AP35" s="11">
        <v>4933727</v>
      </c>
      <c r="AQ35" s="11">
        <v>4933727</v>
      </c>
      <c r="AR35" s="11"/>
      <c r="AS35" s="11"/>
      <c r="AT35" s="11"/>
      <c r="AU35" s="11">
        <v>225100</v>
      </c>
      <c r="AV35" s="11"/>
      <c r="AW35" s="11">
        <v>174537.81</v>
      </c>
      <c r="AX35" s="11">
        <v>399637.81</v>
      </c>
      <c r="AY35" s="11">
        <v>399637.81</v>
      </c>
      <c r="AZ35" s="11"/>
      <c r="BA35" s="11"/>
      <c r="BB35" s="11"/>
      <c r="BC35" s="11">
        <v>128400</v>
      </c>
      <c r="BD35" s="11">
        <v>1800000</v>
      </c>
      <c r="BE35" s="11">
        <v>2831764.71</v>
      </c>
      <c r="BF35" s="11">
        <v>4760164.71</v>
      </c>
      <c r="BG35" s="11">
        <v>4760164.71</v>
      </c>
      <c r="BH35" s="11"/>
      <c r="BI35" s="11"/>
      <c r="BJ35" s="11"/>
      <c r="BK35" s="11"/>
      <c r="BL35" s="11">
        <v>120000</v>
      </c>
      <c r="BM35" s="11"/>
      <c r="BN35" s="11">
        <v>120000</v>
      </c>
      <c r="BO35" s="11">
        <v>120000</v>
      </c>
      <c r="BP35" s="11"/>
      <c r="BQ35" s="11"/>
      <c r="BR35" s="11"/>
      <c r="BS35" s="11"/>
      <c r="BT35" s="11">
        <v>134033.60999999999</v>
      </c>
      <c r="BU35" s="11">
        <v>2200000</v>
      </c>
      <c r="BV35" s="11">
        <v>2334033.61</v>
      </c>
      <c r="BW35" s="11">
        <v>2334033.61</v>
      </c>
      <c r="BX35" s="11"/>
      <c r="BY35" s="11"/>
      <c r="BZ35" s="11"/>
      <c r="CA35" s="11">
        <v>1310000</v>
      </c>
      <c r="CB35" s="11">
        <v>167000</v>
      </c>
      <c r="CC35" s="11">
        <v>3476121</v>
      </c>
      <c r="CD35" s="11">
        <v>4953121</v>
      </c>
      <c r="CE35" s="11">
        <v>4953121</v>
      </c>
      <c r="CF35" s="11"/>
      <c r="CG35" s="11">
        <v>718981</v>
      </c>
      <c r="CH35" s="11"/>
      <c r="CI35" s="11"/>
      <c r="CJ35" s="11"/>
      <c r="CK35" s="11">
        <v>280000</v>
      </c>
      <c r="CL35" s="11">
        <v>998981</v>
      </c>
      <c r="CM35" s="11">
        <v>998981</v>
      </c>
      <c r="CN35" s="11"/>
      <c r="CO35" s="11">
        <v>2129330</v>
      </c>
      <c r="CP35" s="11"/>
      <c r="CQ35" s="11"/>
      <c r="CR35" s="11">
        <v>3446722.7</v>
      </c>
      <c r="CS35" s="11">
        <v>6721087</v>
      </c>
      <c r="CT35" s="11">
        <v>12297139.699999999</v>
      </c>
      <c r="CU35" s="11">
        <v>12297139.699999999</v>
      </c>
    </row>
    <row r="36" spans="2:99" x14ac:dyDescent="0.25">
      <c r="B36" s="15" t="s">
        <v>272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>
        <v>1560000</v>
      </c>
      <c r="BI36" s="11"/>
      <c r="BJ36" s="11"/>
      <c r="BK36" s="11"/>
      <c r="BL36" s="11"/>
      <c r="BM36" s="11"/>
      <c r="BN36" s="11">
        <v>1560000</v>
      </c>
      <c r="BO36" s="11">
        <v>1560000</v>
      </c>
      <c r="BP36" s="11"/>
      <c r="BQ36" s="11"/>
      <c r="BR36" s="11">
        <v>1743600</v>
      </c>
      <c r="BS36" s="11"/>
      <c r="BT36" s="11"/>
      <c r="BU36" s="11"/>
      <c r="BV36" s="11">
        <v>1743600</v>
      </c>
      <c r="BW36" s="11">
        <v>1743600</v>
      </c>
      <c r="BX36" s="11"/>
      <c r="BY36" s="11">
        <v>1692000</v>
      </c>
      <c r="BZ36" s="11"/>
      <c r="CA36" s="11"/>
      <c r="CB36" s="11"/>
      <c r="CC36" s="11"/>
      <c r="CD36" s="11">
        <v>1692000</v>
      </c>
      <c r="CE36" s="11">
        <v>1692000</v>
      </c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>
        <v>736667</v>
      </c>
      <c r="CQ36" s="11">
        <v>1258333</v>
      </c>
      <c r="CR36" s="11"/>
      <c r="CS36" s="11"/>
      <c r="CT36" s="11">
        <v>1995000</v>
      </c>
      <c r="CU36" s="11">
        <v>1995000</v>
      </c>
    </row>
    <row r="37" spans="2:99" x14ac:dyDescent="0.25">
      <c r="B37" s="15" t="s">
        <v>527</v>
      </c>
      <c r="C37" s="11"/>
      <c r="D37" s="11"/>
      <c r="E37" s="11"/>
      <c r="F37" s="11"/>
      <c r="G37" s="11">
        <v>30000</v>
      </c>
      <c r="H37" s="11">
        <v>562366.58000000007</v>
      </c>
      <c r="I37" s="11"/>
      <c r="J37" s="11">
        <v>592366.58000000007</v>
      </c>
      <c r="K37" s="11">
        <v>592366.58000000007</v>
      </c>
      <c r="L37" s="11"/>
      <c r="M37" s="11"/>
      <c r="N37" s="11"/>
      <c r="O37" s="11"/>
      <c r="P37" s="11"/>
      <c r="Q37" s="11">
        <v>562366.58000000007</v>
      </c>
      <c r="R37" s="11">
        <v>562366.58000000007</v>
      </c>
      <c r="S37" s="11">
        <v>562366.58000000007</v>
      </c>
      <c r="T37" s="11"/>
      <c r="U37" s="11"/>
      <c r="V37" s="11"/>
      <c r="W37" s="11"/>
      <c r="X37" s="11">
        <v>50000</v>
      </c>
      <c r="Y37" s="11">
        <v>562366.58000000007</v>
      </c>
      <c r="Z37" s="11">
        <v>612366.58000000007</v>
      </c>
      <c r="AA37" s="11">
        <v>612366.58000000007</v>
      </c>
      <c r="AB37" s="11"/>
      <c r="AC37" s="11"/>
      <c r="AD37" s="11"/>
      <c r="AE37" s="11"/>
      <c r="AF37" s="11"/>
      <c r="AG37" s="11">
        <v>562366.58000000007</v>
      </c>
      <c r="AH37" s="11">
        <v>562366.58000000007</v>
      </c>
      <c r="AI37" s="11">
        <v>562366.58000000007</v>
      </c>
      <c r="AJ37" s="11"/>
      <c r="AK37" s="11"/>
      <c r="AL37" s="11"/>
      <c r="AM37" s="11"/>
      <c r="AN37" s="11"/>
      <c r="AO37" s="11">
        <v>562366.58000000007</v>
      </c>
      <c r="AP37" s="11">
        <v>562366.58000000007</v>
      </c>
      <c r="AQ37" s="11">
        <v>562366.58000000007</v>
      </c>
      <c r="AR37" s="11"/>
      <c r="AS37" s="11"/>
      <c r="AT37" s="11"/>
      <c r="AU37" s="11"/>
      <c r="AV37" s="11"/>
      <c r="AW37" s="11">
        <v>562366.58000000007</v>
      </c>
      <c r="AX37" s="11">
        <v>562366.58000000007</v>
      </c>
      <c r="AY37" s="11">
        <v>562366.58000000007</v>
      </c>
      <c r="AZ37" s="11"/>
      <c r="BA37" s="11"/>
      <c r="BB37" s="11"/>
      <c r="BC37" s="11"/>
      <c r="BD37" s="11">
        <v>100000</v>
      </c>
      <c r="BE37" s="11">
        <v>562366.58000000007</v>
      </c>
      <c r="BF37" s="11">
        <v>662366.58000000007</v>
      </c>
      <c r="BG37" s="11">
        <v>662366.58000000007</v>
      </c>
      <c r="BH37" s="11"/>
      <c r="BI37" s="11"/>
      <c r="BJ37" s="11"/>
      <c r="BK37" s="11"/>
      <c r="BL37" s="11"/>
      <c r="BM37" s="11">
        <v>652366.58000000007</v>
      </c>
      <c r="BN37" s="11">
        <v>652366.58000000007</v>
      </c>
      <c r="BO37" s="11">
        <v>652366.58000000007</v>
      </c>
      <c r="BP37" s="11"/>
      <c r="BQ37" s="11"/>
      <c r="BR37" s="11"/>
      <c r="BS37" s="11">
        <v>370000</v>
      </c>
      <c r="BT37" s="11"/>
      <c r="BU37" s="11">
        <v>562366.58000000007</v>
      </c>
      <c r="BV37" s="11">
        <v>932366.58000000007</v>
      </c>
      <c r="BW37" s="11">
        <v>932366.58000000007</v>
      </c>
      <c r="BX37" s="11"/>
      <c r="BY37" s="11"/>
      <c r="BZ37" s="11"/>
      <c r="CA37" s="11"/>
      <c r="CB37" s="11"/>
      <c r="CC37" s="11">
        <v>562366.58000000007</v>
      </c>
      <c r="CD37" s="11">
        <v>562366.58000000007</v>
      </c>
      <c r="CE37" s="11">
        <v>562366.58000000007</v>
      </c>
      <c r="CF37" s="11"/>
      <c r="CG37" s="11"/>
      <c r="CH37" s="11"/>
      <c r="CI37" s="11"/>
      <c r="CJ37" s="11"/>
      <c r="CK37" s="11">
        <v>562366.58000000007</v>
      </c>
      <c r="CL37" s="11">
        <v>562366.58000000007</v>
      </c>
      <c r="CM37" s="11">
        <v>562366.58000000007</v>
      </c>
      <c r="CN37" s="11"/>
      <c r="CO37" s="11"/>
      <c r="CP37" s="11">
        <v>964367</v>
      </c>
      <c r="CQ37" s="11">
        <v>1774001</v>
      </c>
      <c r="CR37" s="11">
        <v>1737425.9</v>
      </c>
      <c r="CS37" s="11">
        <v>562366.58000000007</v>
      </c>
      <c r="CT37" s="11">
        <v>5038160.4800000004</v>
      </c>
      <c r="CU37" s="11">
        <v>5038160.4800000004</v>
      </c>
    </row>
    <row r="38" spans="2:99" x14ac:dyDescent="0.25">
      <c r="B38" s="15" t="s">
        <v>537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>
        <v>179974.79</v>
      </c>
      <c r="X38" s="11"/>
      <c r="Y38" s="11"/>
      <c r="Z38" s="11">
        <v>179974.79</v>
      </c>
      <c r="AA38" s="11">
        <v>179974.79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>
        <v>120000</v>
      </c>
      <c r="AP38" s="11">
        <v>120000</v>
      </c>
      <c r="AQ38" s="11">
        <v>120000</v>
      </c>
      <c r="AR38" s="11"/>
      <c r="AS38" s="11"/>
      <c r="AT38" s="11"/>
      <c r="AU38" s="11"/>
      <c r="AV38" s="11">
        <v>420168</v>
      </c>
      <c r="AW38" s="11">
        <v>80000</v>
      </c>
      <c r="AX38" s="11">
        <v>500168</v>
      </c>
      <c r="AY38" s="11">
        <v>500168</v>
      </c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</row>
    <row r="39" spans="2:99" x14ac:dyDescent="0.25">
      <c r="B39" s="15" t="s">
        <v>611</v>
      </c>
      <c r="C39" s="11"/>
      <c r="D39" s="11"/>
      <c r="E39" s="11"/>
      <c r="F39" s="11"/>
      <c r="G39" s="11">
        <v>43930</v>
      </c>
      <c r="H39" s="11">
        <v>48006</v>
      </c>
      <c r="I39" s="11"/>
      <c r="J39" s="11">
        <v>91936</v>
      </c>
      <c r="K39" s="11">
        <v>91936</v>
      </c>
      <c r="L39" s="11"/>
      <c r="M39" s="11"/>
      <c r="N39" s="11"/>
      <c r="O39" s="11"/>
      <c r="P39" s="11">
        <v>43930</v>
      </c>
      <c r="Q39" s="11">
        <v>48006</v>
      </c>
      <c r="R39" s="11">
        <v>91936</v>
      </c>
      <c r="S39" s="11">
        <v>91936</v>
      </c>
      <c r="T39" s="11"/>
      <c r="U39" s="11"/>
      <c r="V39" s="11"/>
      <c r="W39" s="11"/>
      <c r="X39" s="11">
        <v>43930</v>
      </c>
      <c r="Y39" s="11">
        <v>48006</v>
      </c>
      <c r="Z39" s="11">
        <v>91936</v>
      </c>
      <c r="AA39" s="11">
        <v>91936</v>
      </c>
      <c r="AB39" s="11"/>
      <c r="AC39" s="11"/>
      <c r="AD39" s="11"/>
      <c r="AE39" s="11"/>
      <c r="AF39" s="11">
        <v>43930</v>
      </c>
      <c r="AG39" s="11">
        <v>48006</v>
      </c>
      <c r="AH39" s="11">
        <v>91936</v>
      </c>
      <c r="AI39" s="11">
        <v>91936</v>
      </c>
      <c r="AJ39" s="11"/>
      <c r="AK39" s="11"/>
      <c r="AL39" s="11"/>
      <c r="AM39" s="11"/>
      <c r="AN39" s="11">
        <v>43930</v>
      </c>
      <c r="AO39" s="11">
        <v>48006</v>
      </c>
      <c r="AP39" s="11">
        <v>91936</v>
      </c>
      <c r="AQ39" s="11">
        <v>91936</v>
      </c>
      <c r="AR39" s="11"/>
      <c r="AS39" s="11"/>
      <c r="AT39" s="11"/>
      <c r="AU39" s="11"/>
      <c r="AV39" s="11">
        <v>43930</v>
      </c>
      <c r="AW39" s="11">
        <v>48006</v>
      </c>
      <c r="AX39" s="11">
        <v>91936</v>
      </c>
      <c r="AY39" s="11">
        <v>91936</v>
      </c>
      <c r="AZ39" s="11"/>
      <c r="BA39" s="11"/>
      <c r="BB39" s="11"/>
      <c r="BC39" s="11"/>
      <c r="BD39" s="11">
        <v>43930</v>
      </c>
      <c r="BE39" s="11">
        <v>48006</v>
      </c>
      <c r="BF39" s="11">
        <v>91936</v>
      </c>
      <c r="BG39" s="11">
        <v>91936</v>
      </c>
      <c r="BH39" s="11"/>
      <c r="BI39" s="11"/>
      <c r="BJ39" s="11"/>
      <c r="BK39" s="11"/>
      <c r="BL39" s="11">
        <v>43930</v>
      </c>
      <c r="BM39" s="11">
        <v>48006</v>
      </c>
      <c r="BN39" s="11">
        <v>91936</v>
      </c>
      <c r="BO39" s="11">
        <v>91936</v>
      </c>
      <c r="BP39" s="11"/>
      <c r="BQ39" s="11"/>
      <c r="BR39" s="11"/>
      <c r="BS39" s="11">
        <v>43930</v>
      </c>
      <c r="BT39" s="11">
        <v>48006</v>
      </c>
      <c r="BU39" s="11">
        <v>50485</v>
      </c>
      <c r="BV39" s="11">
        <v>142421</v>
      </c>
      <c r="BW39" s="11">
        <v>142421</v>
      </c>
      <c r="BX39" s="11"/>
      <c r="BY39" s="11"/>
      <c r="BZ39" s="11"/>
      <c r="CA39" s="11"/>
      <c r="CB39" s="11">
        <v>48006</v>
      </c>
      <c r="CC39" s="11">
        <v>50485</v>
      </c>
      <c r="CD39" s="11">
        <v>98491</v>
      </c>
      <c r="CE39" s="11">
        <v>98491</v>
      </c>
      <c r="CF39" s="11"/>
      <c r="CG39" s="11"/>
      <c r="CH39" s="11"/>
      <c r="CI39" s="11">
        <v>43930</v>
      </c>
      <c r="CJ39" s="11">
        <v>48006</v>
      </c>
      <c r="CK39" s="11">
        <v>50485</v>
      </c>
      <c r="CL39" s="11">
        <v>142421</v>
      </c>
      <c r="CM39" s="11">
        <v>142421</v>
      </c>
      <c r="CN39" s="11"/>
      <c r="CO39" s="11"/>
      <c r="CP39" s="11"/>
      <c r="CQ39" s="11">
        <v>43930</v>
      </c>
      <c r="CR39" s="11">
        <v>48006</v>
      </c>
      <c r="CS39" s="11">
        <v>50485</v>
      </c>
      <c r="CT39" s="11">
        <v>142421</v>
      </c>
      <c r="CU39" s="11">
        <v>142421</v>
      </c>
    </row>
    <row r="40" spans="2:99" x14ac:dyDescent="0.25">
      <c r="B40" s="15" t="s">
        <v>673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85787.4</v>
      </c>
      <c r="Q40" s="11"/>
      <c r="R40" s="11">
        <v>85787.4</v>
      </c>
      <c r="S40" s="11">
        <v>85787.4</v>
      </c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>
        <v>50000</v>
      </c>
      <c r="AO40" s="11"/>
      <c r="AP40" s="11">
        <v>50000</v>
      </c>
      <c r="AQ40" s="11">
        <v>50000</v>
      </c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>
        <v>565798.31999999995</v>
      </c>
      <c r="CR40" s="11"/>
      <c r="CS40" s="11"/>
      <c r="CT40" s="11">
        <v>565798.31999999995</v>
      </c>
      <c r="CU40" s="11">
        <v>565798.31999999995</v>
      </c>
    </row>
    <row r="41" spans="2:99" x14ac:dyDescent="0.25">
      <c r="B41" s="9" t="s">
        <v>304</v>
      </c>
      <c r="C41" s="11"/>
      <c r="D41" s="11"/>
      <c r="E41" s="11">
        <v>3904979</v>
      </c>
      <c r="F41" s="11">
        <v>8531743</v>
      </c>
      <c r="G41" s="11">
        <v>19514472.12666418</v>
      </c>
      <c r="H41" s="11">
        <v>18390404</v>
      </c>
      <c r="I41" s="11"/>
      <c r="J41" s="11">
        <v>50341598.126664177</v>
      </c>
      <c r="K41" s="11">
        <v>50341598.126664177</v>
      </c>
      <c r="L41" s="11"/>
      <c r="M41" s="11"/>
      <c r="N41" s="11">
        <v>3904979</v>
      </c>
      <c r="O41" s="11">
        <v>5611726</v>
      </c>
      <c r="P41" s="11">
        <v>12637230.711322162</v>
      </c>
      <c r="Q41" s="11">
        <v>34152832</v>
      </c>
      <c r="R41" s="11">
        <v>56306767.711322159</v>
      </c>
      <c r="S41" s="11">
        <v>56306767.711322159</v>
      </c>
      <c r="T41" s="11"/>
      <c r="U41" s="11"/>
      <c r="V41" s="11">
        <v>3904979</v>
      </c>
      <c r="W41" s="11">
        <v>5611726</v>
      </c>
      <c r="X41" s="11">
        <v>12013481.311322162</v>
      </c>
      <c r="Y41" s="11">
        <v>33246181</v>
      </c>
      <c r="Z41" s="11">
        <v>54776367.31132216</v>
      </c>
      <c r="AA41" s="11">
        <v>54776367.31132216</v>
      </c>
      <c r="AB41" s="11"/>
      <c r="AC41" s="11">
        <v>2200591</v>
      </c>
      <c r="AD41" s="11">
        <v>7216821</v>
      </c>
      <c r="AE41" s="11">
        <v>5565726</v>
      </c>
      <c r="AF41" s="11">
        <v>12867342</v>
      </c>
      <c r="AG41" s="11">
        <v>64082621</v>
      </c>
      <c r="AH41" s="11">
        <v>91933101</v>
      </c>
      <c r="AI41" s="11">
        <v>91933101</v>
      </c>
      <c r="AJ41" s="11"/>
      <c r="AK41" s="11">
        <v>2200591</v>
      </c>
      <c r="AL41" s="11">
        <v>3904977.34</v>
      </c>
      <c r="AM41" s="11">
        <v>4347619</v>
      </c>
      <c r="AN41" s="11">
        <v>13959132</v>
      </c>
      <c r="AO41" s="11">
        <v>30339943</v>
      </c>
      <c r="AP41" s="11">
        <v>54752262.340000004</v>
      </c>
      <c r="AQ41" s="11">
        <v>54752262.340000004</v>
      </c>
      <c r="AR41" s="11"/>
      <c r="AS41" s="11">
        <v>2618770</v>
      </c>
      <c r="AT41" s="11">
        <v>3904977.34</v>
      </c>
      <c r="AU41" s="11">
        <v>5291266</v>
      </c>
      <c r="AV41" s="11">
        <v>9579646</v>
      </c>
      <c r="AW41" s="11">
        <v>32919181</v>
      </c>
      <c r="AX41" s="11">
        <v>54313840.340000004</v>
      </c>
      <c r="AY41" s="11">
        <v>54313840.340000004</v>
      </c>
      <c r="AZ41" s="11"/>
      <c r="BA41" s="11">
        <v>2458917</v>
      </c>
      <c r="BB41" s="11">
        <v>4980660</v>
      </c>
      <c r="BC41" s="11">
        <v>11177430</v>
      </c>
      <c r="BD41" s="11">
        <v>9934646</v>
      </c>
      <c r="BE41" s="11">
        <v>31869181</v>
      </c>
      <c r="BF41" s="11">
        <v>60420834</v>
      </c>
      <c r="BG41" s="11">
        <v>60420834</v>
      </c>
      <c r="BH41" s="11"/>
      <c r="BI41" s="11">
        <v>2714610</v>
      </c>
      <c r="BJ41" s="11">
        <v>5030660</v>
      </c>
      <c r="BK41" s="11">
        <v>11957476</v>
      </c>
      <c r="BL41" s="11">
        <v>9934646</v>
      </c>
      <c r="BM41" s="11">
        <v>31342570</v>
      </c>
      <c r="BN41" s="11">
        <v>60979962</v>
      </c>
      <c r="BO41" s="11">
        <v>60979962</v>
      </c>
      <c r="BP41" s="11"/>
      <c r="BQ41" s="11">
        <v>2200591</v>
      </c>
      <c r="BR41" s="11">
        <v>4512102</v>
      </c>
      <c r="BS41" s="11">
        <v>11957404</v>
      </c>
      <c r="BT41" s="11">
        <v>17383312</v>
      </c>
      <c r="BU41" s="11">
        <v>30868893</v>
      </c>
      <c r="BV41" s="11">
        <v>66922302</v>
      </c>
      <c r="BW41" s="11">
        <v>66922302</v>
      </c>
      <c r="BX41" s="11"/>
      <c r="BY41" s="11">
        <v>2977750</v>
      </c>
      <c r="BZ41" s="11">
        <v>5185160</v>
      </c>
      <c r="CA41" s="11">
        <v>13615331</v>
      </c>
      <c r="CB41" s="11">
        <v>12739614</v>
      </c>
      <c r="CC41" s="11">
        <v>31181326</v>
      </c>
      <c r="CD41" s="11">
        <v>65699181</v>
      </c>
      <c r="CE41" s="11">
        <v>65699181</v>
      </c>
      <c r="CF41" s="11"/>
      <c r="CG41" s="11">
        <v>3947107</v>
      </c>
      <c r="CH41" s="11">
        <v>5186082</v>
      </c>
      <c r="CI41" s="11">
        <v>11957404</v>
      </c>
      <c r="CJ41" s="11">
        <v>15642264</v>
      </c>
      <c r="CK41" s="11">
        <v>36555390</v>
      </c>
      <c r="CL41" s="11">
        <v>73288247</v>
      </c>
      <c r="CM41" s="11">
        <v>73288247</v>
      </c>
      <c r="CN41" s="11"/>
      <c r="CO41" s="11">
        <v>3875107</v>
      </c>
      <c r="CP41" s="11">
        <v>5186500</v>
      </c>
      <c r="CQ41" s="11">
        <v>10649985</v>
      </c>
      <c r="CR41" s="11">
        <v>18971306</v>
      </c>
      <c r="CS41" s="11">
        <v>33918684</v>
      </c>
      <c r="CT41" s="11">
        <v>72601582</v>
      </c>
      <c r="CU41" s="11">
        <v>72601582</v>
      </c>
    </row>
    <row r="42" spans="2:99" x14ac:dyDescent="0.25">
      <c r="B42" s="15" t="s">
        <v>54</v>
      </c>
      <c r="C42" s="11"/>
      <c r="D42" s="11"/>
      <c r="E42" s="11">
        <v>3904979</v>
      </c>
      <c r="F42" s="11">
        <v>8531743</v>
      </c>
      <c r="G42" s="11">
        <v>19514472.12666418</v>
      </c>
      <c r="H42" s="11">
        <v>18390404</v>
      </c>
      <c r="I42" s="11"/>
      <c r="J42" s="11">
        <v>50341598.126664177</v>
      </c>
      <c r="K42" s="11">
        <v>50341598.126664177</v>
      </c>
      <c r="L42" s="11"/>
      <c r="M42" s="11"/>
      <c r="N42" s="11">
        <v>3904979</v>
      </c>
      <c r="O42" s="11">
        <v>5611726</v>
      </c>
      <c r="P42" s="11">
        <v>12637230.711322162</v>
      </c>
      <c r="Q42" s="11">
        <v>34152832</v>
      </c>
      <c r="R42" s="11">
        <v>56306767.711322159</v>
      </c>
      <c r="S42" s="11">
        <v>56306767.711322159</v>
      </c>
      <c r="T42" s="11"/>
      <c r="U42" s="11"/>
      <c r="V42" s="11">
        <v>3904979</v>
      </c>
      <c r="W42" s="11">
        <v>5611726</v>
      </c>
      <c r="X42" s="11">
        <v>12013481.311322162</v>
      </c>
      <c r="Y42" s="11">
        <v>33246181</v>
      </c>
      <c r="Z42" s="11">
        <v>54776367.31132216</v>
      </c>
      <c r="AA42" s="11">
        <v>54776367.31132216</v>
      </c>
      <c r="AB42" s="11"/>
      <c r="AC42" s="11">
        <v>2200591</v>
      </c>
      <c r="AD42" s="11">
        <v>7216821</v>
      </c>
      <c r="AE42" s="11">
        <v>5565726</v>
      </c>
      <c r="AF42" s="11">
        <v>12867342</v>
      </c>
      <c r="AG42" s="11">
        <v>64082621</v>
      </c>
      <c r="AH42" s="11">
        <v>91933101</v>
      </c>
      <c r="AI42" s="11">
        <v>91933101</v>
      </c>
      <c r="AJ42" s="11"/>
      <c r="AK42" s="11">
        <v>2200591</v>
      </c>
      <c r="AL42" s="11">
        <v>3904977.34</v>
      </c>
      <c r="AM42" s="11">
        <v>4347619</v>
      </c>
      <c r="AN42" s="11">
        <v>13959132</v>
      </c>
      <c r="AO42" s="11">
        <v>30339943</v>
      </c>
      <c r="AP42" s="11">
        <v>54752262.340000004</v>
      </c>
      <c r="AQ42" s="11">
        <v>54752262.340000004</v>
      </c>
      <c r="AR42" s="11"/>
      <c r="AS42" s="11">
        <v>2315375</v>
      </c>
      <c r="AT42" s="11">
        <v>3904977.34</v>
      </c>
      <c r="AU42" s="11">
        <v>5291266</v>
      </c>
      <c r="AV42" s="11">
        <v>9579646</v>
      </c>
      <c r="AW42" s="11">
        <v>32919181</v>
      </c>
      <c r="AX42" s="11">
        <v>54010445.340000004</v>
      </c>
      <c r="AY42" s="11">
        <v>54010445.340000004</v>
      </c>
      <c r="AZ42" s="11"/>
      <c r="BA42" s="11">
        <v>2458917</v>
      </c>
      <c r="BB42" s="11">
        <v>4980660</v>
      </c>
      <c r="BC42" s="11">
        <v>11177430</v>
      </c>
      <c r="BD42" s="11">
        <v>9934646</v>
      </c>
      <c r="BE42" s="11">
        <v>31869181</v>
      </c>
      <c r="BF42" s="11">
        <v>60420834</v>
      </c>
      <c r="BG42" s="11">
        <v>60420834</v>
      </c>
      <c r="BH42" s="11"/>
      <c r="BI42" s="11">
        <v>2714610</v>
      </c>
      <c r="BJ42" s="11">
        <v>5030660</v>
      </c>
      <c r="BK42" s="11">
        <v>11957476</v>
      </c>
      <c r="BL42" s="11">
        <v>9934646</v>
      </c>
      <c r="BM42" s="11">
        <v>31342570</v>
      </c>
      <c r="BN42" s="11">
        <v>60979962</v>
      </c>
      <c r="BO42" s="11">
        <v>60979962</v>
      </c>
      <c r="BP42" s="11"/>
      <c r="BQ42" s="11">
        <v>2200591</v>
      </c>
      <c r="BR42" s="11">
        <v>4512102</v>
      </c>
      <c r="BS42" s="11">
        <v>11957404</v>
      </c>
      <c r="BT42" s="11">
        <v>14366812</v>
      </c>
      <c r="BU42" s="11">
        <v>30868893</v>
      </c>
      <c r="BV42" s="11">
        <v>63905802</v>
      </c>
      <c r="BW42" s="11">
        <v>63905802</v>
      </c>
      <c r="BX42" s="11"/>
      <c r="BY42" s="11">
        <v>2977750</v>
      </c>
      <c r="BZ42" s="11">
        <v>5185160</v>
      </c>
      <c r="CA42" s="11">
        <v>13615331</v>
      </c>
      <c r="CB42" s="11">
        <v>9723114</v>
      </c>
      <c r="CC42" s="11">
        <v>31181326</v>
      </c>
      <c r="CD42" s="11">
        <v>62682681</v>
      </c>
      <c r="CE42" s="11">
        <v>62682681</v>
      </c>
      <c r="CF42" s="11"/>
      <c r="CG42" s="11">
        <v>3947107</v>
      </c>
      <c r="CH42" s="11">
        <v>5186082</v>
      </c>
      <c r="CI42" s="11">
        <v>11957404</v>
      </c>
      <c r="CJ42" s="11">
        <v>10059546</v>
      </c>
      <c r="CK42" s="11">
        <v>36555390</v>
      </c>
      <c r="CL42" s="11">
        <v>67705529</v>
      </c>
      <c r="CM42" s="11">
        <v>67705529</v>
      </c>
      <c r="CN42" s="11"/>
      <c r="CO42" s="11">
        <v>3875107</v>
      </c>
      <c r="CP42" s="11">
        <v>5186500</v>
      </c>
      <c r="CQ42" s="11">
        <v>10649985</v>
      </c>
      <c r="CR42" s="11">
        <v>18971306</v>
      </c>
      <c r="CS42" s="11">
        <v>33918684</v>
      </c>
      <c r="CT42" s="11">
        <v>72601582</v>
      </c>
      <c r="CU42" s="11">
        <v>72601582</v>
      </c>
    </row>
    <row r="43" spans="2:99" x14ac:dyDescent="0.25">
      <c r="B43" s="15" t="s">
        <v>47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>
        <v>3016500</v>
      </c>
      <c r="BU43" s="11"/>
      <c r="BV43" s="11">
        <v>3016500</v>
      </c>
      <c r="BW43" s="11">
        <v>3016500</v>
      </c>
      <c r="BX43" s="11"/>
      <c r="BY43" s="11"/>
      <c r="BZ43" s="11"/>
      <c r="CA43" s="11"/>
      <c r="CB43" s="11">
        <v>3016500</v>
      </c>
      <c r="CC43" s="11"/>
      <c r="CD43" s="11">
        <v>3016500</v>
      </c>
      <c r="CE43" s="11">
        <v>3016500</v>
      </c>
      <c r="CF43" s="11"/>
      <c r="CG43" s="11"/>
      <c r="CH43" s="11"/>
      <c r="CI43" s="11"/>
      <c r="CJ43" s="11">
        <v>3082718</v>
      </c>
      <c r="CK43" s="11"/>
      <c r="CL43" s="11">
        <v>3082718</v>
      </c>
      <c r="CM43" s="11">
        <v>3082718</v>
      </c>
      <c r="CN43" s="11"/>
      <c r="CO43" s="11"/>
      <c r="CP43" s="11"/>
      <c r="CQ43" s="11"/>
      <c r="CR43" s="11"/>
      <c r="CS43" s="11"/>
      <c r="CT43" s="11"/>
      <c r="CU43" s="11"/>
    </row>
    <row r="44" spans="2:99" x14ac:dyDescent="0.25">
      <c r="B44" s="15" t="s">
        <v>49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>
        <v>303395</v>
      </c>
      <c r="AT44" s="11"/>
      <c r="AU44" s="11"/>
      <c r="AV44" s="11"/>
      <c r="AW44" s="11"/>
      <c r="AX44" s="11">
        <v>303395</v>
      </c>
      <c r="AY44" s="11">
        <v>303395</v>
      </c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>
        <v>2500000</v>
      </c>
      <c r="CK44" s="11"/>
      <c r="CL44" s="11">
        <v>2500000</v>
      </c>
      <c r="CM44" s="11">
        <v>2500000</v>
      </c>
      <c r="CN44" s="11"/>
      <c r="CO44" s="11"/>
      <c r="CP44" s="11"/>
      <c r="CQ44" s="11"/>
      <c r="CR44" s="11"/>
      <c r="CS44" s="11"/>
      <c r="CT44" s="11"/>
      <c r="CU44" s="11"/>
    </row>
    <row r="45" spans="2:99" x14ac:dyDescent="0.25">
      <c r="B45" s="9" t="s">
        <v>50</v>
      </c>
      <c r="C45" s="11">
        <v>232500.36</v>
      </c>
      <c r="D45" s="11">
        <v>1189986.7</v>
      </c>
      <c r="E45" s="11">
        <v>996037.84</v>
      </c>
      <c r="F45" s="11">
        <v>1997929.28</v>
      </c>
      <c r="G45" s="11">
        <v>1851273.5499999998</v>
      </c>
      <c r="H45" s="11">
        <v>5003079.33</v>
      </c>
      <c r="I45" s="11"/>
      <c r="J45" s="11">
        <v>11270807.059999999</v>
      </c>
      <c r="K45" s="11">
        <v>11270807.059999999</v>
      </c>
      <c r="L45" s="11">
        <v>222238.23</v>
      </c>
      <c r="M45" s="11">
        <v>818352.26</v>
      </c>
      <c r="N45" s="11">
        <v>1876409</v>
      </c>
      <c r="O45" s="11">
        <v>1500720.25</v>
      </c>
      <c r="P45" s="11">
        <v>1784894.84</v>
      </c>
      <c r="Q45" s="11">
        <v>6704960.0099999998</v>
      </c>
      <c r="R45" s="11">
        <v>12907574.59</v>
      </c>
      <c r="S45" s="11">
        <v>12907574.59</v>
      </c>
      <c r="T45" s="11">
        <v>446303.82999999996</v>
      </c>
      <c r="U45" s="11">
        <v>1512980.7000000002</v>
      </c>
      <c r="V45" s="11">
        <v>1498371</v>
      </c>
      <c r="W45" s="11">
        <v>2206757.34</v>
      </c>
      <c r="X45" s="11">
        <v>1910618.35</v>
      </c>
      <c r="Y45" s="11">
        <v>10164318.810000001</v>
      </c>
      <c r="Z45" s="11">
        <v>17739350.030000001</v>
      </c>
      <c r="AA45" s="11">
        <v>17739350.030000001</v>
      </c>
      <c r="AB45" s="11">
        <v>688653</v>
      </c>
      <c r="AC45" s="11">
        <v>796283.17</v>
      </c>
      <c r="AD45" s="11">
        <v>2717801.99</v>
      </c>
      <c r="AE45" s="11">
        <v>1237703</v>
      </c>
      <c r="AF45" s="11">
        <v>2347828.6800000002</v>
      </c>
      <c r="AG45" s="11">
        <v>12592905.149999999</v>
      </c>
      <c r="AH45" s="11">
        <v>20381174.989999998</v>
      </c>
      <c r="AI45" s="11">
        <v>20381174.989999998</v>
      </c>
      <c r="AJ45" s="11">
        <v>997248.1100000001</v>
      </c>
      <c r="AK45" s="11">
        <v>991279.58</v>
      </c>
      <c r="AL45" s="11">
        <v>2414919.04</v>
      </c>
      <c r="AM45" s="11">
        <v>2411383.16</v>
      </c>
      <c r="AN45" s="11">
        <v>2433190.7400000002</v>
      </c>
      <c r="AO45" s="11">
        <v>4427278.8600000003</v>
      </c>
      <c r="AP45" s="11">
        <v>13675299.49</v>
      </c>
      <c r="AQ45" s="11">
        <v>13675299.49</v>
      </c>
      <c r="AR45" s="11">
        <v>537356.08000000007</v>
      </c>
      <c r="AS45" s="11">
        <v>819391.95</v>
      </c>
      <c r="AT45" s="11">
        <v>813333.11</v>
      </c>
      <c r="AU45" s="11">
        <v>1945429.4</v>
      </c>
      <c r="AV45" s="11">
        <v>3784780.26</v>
      </c>
      <c r="AW45" s="11">
        <v>6978821.2899999991</v>
      </c>
      <c r="AX45" s="11">
        <v>14879112.089999998</v>
      </c>
      <c r="AY45" s="11">
        <v>14879112.089999998</v>
      </c>
      <c r="AZ45" s="11">
        <v>224248.02</v>
      </c>
      <c r="BA45" s="11">
        <v>705919.78999999992</v>
      </c>
      <c r="BB45" s="11">
        <v>2030251.03</v>
      </c>
      <c r="BC45" s="11">
        <v>1927626.86</v>
      </c>
      <c r="BD45" s="11">
        <v>10396321.939999999</v>
      </c>
      <c r="BE45" s="11">
        <v>2863937.76</v>
      </c>
      <c r="BF45" s="11">
        <v>18148305.399999999</v>
      </c>
      <c r="BG45" s="11">
        <v>18148305.399999999</v>
      </c>
      <c r="BH45" s="11">
        <v>1026974.97</v>
      </c>
      <c r="BI45" s="11">
        <v>692516.72</v>
      </c>
      <c r="BJ45" s="11">
        <v>1455721.03</v>
      </c>
      <c r="BK45" s="11">
        <v>3591294.21</v>
      </c>
      <c r="BL45" s="11">
        <v>6873904.75</v>
      </c>
      <c r="BM45" s="11">
        <v>3003166.58</v>
      </c>
      <c r="BN45" s="11">
        <v>16643578.260000002</v>
      </c>
      <c r="BO45" s="11">
        <v>16643578.260000002</v>
      </c>
      <c r="BP45" s="11">
        <v>545454.80000000005</v>
      </c>
      <c r="BQ45" s="11">
        <v>869474.06</v>
      </c>
      <c r="BR45" s="11">
        <v>1180759.6800000002</v>
      </c>
      <c r="BS45" s="11">
        <v>2138784.5699999998</v>
      </c>
      <c r="BT45" s="11">
        <v>4151847.7800000003</v>
      </c>
      <c r="BU45" s="11">
        <v>3215961.9899999998</v>
      </c>
      <c r="BV45" s="11">
        <v>12102282.879999999</v>
      </c>
      <c r="BW45" s="11">
        <v>12102282.879999999</v>
      </c>
      <c r="BX45" s="11">
        <v>557856.29</v>
      </c>
      <c r="BY45" s="11">
        <v>1641480.58</v>
      </c>
      <c r="BZ45" s="11">
        <v>1031049.24</v>
      </c>
      <c r="CA45" s="11">
        <v>4993403.6099999994</v>
      </c>
      <c r="CB45" s="11">
        <v>5370092.3300000001</v>
      </c>
      <c r="CC45" s="11">
        <v>4836737.67</v>
      </c>
      <c r="CD45" s="11">
        <v>18430619.719999999</v>
      </c>
      <c r="CE45" s="11">
        <v>18430619.719999999</v>
      </c>
      <c r="CF45" s="11">
        <v>337665.67000000004</v>
      </c>
      <c r="CG45" s="11">
        <v>723904.98</v>
      </c>
      <c r="CH45" s="11">
        <v>587249.81999999995</v>
      </c>
      <c r="CI45" s="11">
        <v>2230198.84</v>
      </c>
      <c r="CJ45" s="11">
        <v>4351948.1899999995</v>
      </c>
      <c r="CK45" s="11">
        <v>3274047.67</v>
      </c>
      <c r="CL45" s="11">
        <v>11505015.17</v>
      </c>
      <c r="CM45" s="11">
        <v>11505015.17</v>
      </c>
      <c r="CN45" s="11">
        <v>-306414.62</v>
      </c>
      <c r="CO45" s="11">
        <v>919236.38</v>
      </c>
      <c r="CP45" s="11">
        <v>209751.71999999997</v>
      </c>
      <c r="CQ45" s="11">
        <v>1435726.63</v>
      </c>
      <c r="CR45" s="11">
        <v>6600464.9199999999</v>
      </c>
      <c r="CS45" s="11">
        <v>4177518.8000000003</v>
      </c>
      <c r="CT45" s="11">
        <v>13036283.83</v>
      </c>
      <c r="CU45" s="11">
        <v>13036283.83</v>
      </c>
    </row>
    <row r="46" spans="2:99" x14ac:dyDescent="0.25">
      <c r="B46" s="15" t="s">
        <v>56</v>
      </c>
      <c r="C46" s="11">
        <v>211891.28</v>
      </c>
      <c r="D46" s="11">
        <v>233021</v>
      </c>
      <c r="E46" s="11">
        <v>419436</v>
      </c>
      <c r="F46" s="11">
        <v>571064.72</v>
      </c>
      <c r="G46" s="11">
        <v>909356.75</v>
      </c>
      <c r="H46" s="11">
        <v>2762425.83</v>
      </c>
      <c r="I46" s="11"/>
      <c r="J46" s="11">
        <v>5107195.58</v>
      </c>
      <c r="K46" s="11">
        <v>5107195.58</v>
      </c>
      <c r="L46" s="11">
        <v>169687.2</v>
      </c>
      <c r="M46" s="11">
        <v>672371.49</v>
      </c>
      <c r="N46" s="11">
        <v>780486</v>
      </c>
      <c r="O46" s="11">
        <v>774505</v>
      </c>
      <c r="P46" s="11">
        <v>1114184.73</v>
      </c>
      <c r="Q46" s="11">
        <v>3804201</v>
      </c>
      <c r="R46" s="11">
        <v>7315435.4199999999</v>
      </c>
      <c r="S46" s="11">
        <v>7315435.4199999999</v>
      </c>
      <c r="T46" s="11">
        <v>310043.8</v>
      </c>
      <c r="U46" s="11">
        <v>537429.37</v>
      </c>
      <c r="V46" s="11">
        <v>619587</v>
      </c>
      <c r="W46" s="11">
        <v>751522.34000000008</v>
      </c>
      <c r="X46" s="11">
        <v>1137934.58</v>
      </c>
      <c r="Y46" s="11">
        <v>8142384.3700000001</v>
      </c>
      <c r="Z46" s="11">
        <v>11498901.460000001</v>
      </c>
      <c r="AA46" s="11">
        <v>11498901.460000001</v>
      </c>
      <c r="AB46" s="11">
        <v>98218</v>
      </c>
      <c r="AC46" s="11">
        <v>260563.78</v>
      </c>
      <c r="AD46" s="11">
        <v>699059</v>
      </c>
      <c r="AE46" s="11">
        <v>656085</v>
      </c>
      <c r="AF46" s="11">
        <v>1283879.5</v>
      </c>
      <c r="AG46" s="11">
        <v>11575053.619999999</v>
      </c>
      <c r="AH46" s="11">
        <v>14572858.899999999</v>
      </c>
      <c r="AI46" s="11">
        <v>14572858.899999999</v>
      </c>
      <c r="AJ46" s="11">
        <v>329379.55</v>
      </c>
      <c r="AK46" s="11">
        <v>685925.48</v>
      </c>
      <c r="AL46" s="11">
        <v>1072497.8199999998</v>
      </c>
      <c r="AM46" s="11">
        <v>1127882.1600000001</v>
      </c>
      <c r="AN46" s="11">
        <v>1106974.03</v>
      </c>
      <c r="AO46" s="11">
        <v>1684535</v>
      </c>
      <c r="AP46" s="11">
        <v>6007194.04</v>
      </c>
      <c r="AQ46" s="11">
        <v>6007194.04</v>
      </c>
      <c r="AR46" s="11">
        <v>193651.05</v>
      </c>
      <c r="AS46" s="11">
        <v>642437.31999999995</v>
      </c>
      <c r="AT46" s="11">
        <v>561806.09</v>
      </c>
      <c r="AU46" s="11">
        <v>946404</v>
      </c>
      <c r="AV46" s="11">
        <v>3016887.65</v>
      </c>
      <c r="AW46" s="11">
        <v>1623165</v>
      </c>
      <c r="AX46" s="11">
        <v>6984351.1099999994</v>
      </c>
      <c r="AY46" s="11">
        <v>6984351.1099999994</v>
      </c>
      <c r="AZ46" s="11">
        <v>176537.8</v>
      </c>
      <c r="BA46" s="11">
        <v>143366.22</v>
      </c>
      <c r="BB46" s="11">
        <v>648006.73</v>
      </c>
      <c r="BC46" s="11">
        <v>901263.54</v>
      </c>
      <c r="BD46" s="11">
        <v>5311077</v>
      </c>
      <c r="BE46" s="11">
        <v>1762992</v>
      </c>
      <c r="BF46" s="11">
        <v>8943243.2899999991</v>
      </c>
      <c r="BG46" s="11">
        <v>8943243.2899999991</v>
      </c>
      <c r="BH46" s="11">
        <v>144237.45000000001</v>
      </c>
      <c r="BI46" s="11">
        <v>284796.48</v>
      </c>
      <c r="BJ46" s="11">
        <v>694195.15</v>
      </c>
      <c r="BK46" s="11">
        <v>983762.21</v>
      </c>
      <c r="BL46" s="11">
        <v>5790345.9900000002</v>
      </c>
      <c r="BM46" s="11">
        <v>1574928</v>
      </c>
      <c r="BN46" s="11">
        <v>9472265.2800000012</v>
      </c>
      <c r="BO46" s="11">
        <v>9472265.2800000012</v>
      </c>
      <c r="BP46" s="11">
        <v>436134.64</v>
      </c>
      <c r="BQ46" s="11">
        <v>302708</v>
      </c>
      <c r="BR46" s="11">
        <v>838462.15</v>
      </c>
      <c r="BS46" s="11">
        <v>910403.67</v>
      </c>
      <c r="BT46" s="11">
        <v>3113592.66</v>
      </c>
      <c r="BU46" s="11">
        <v>1497319</v>
      </c>
      <c r="BV46" s="11">
        <v>7098620.1200000001</v>
      </c>
      <c r="BW46" s="11">
        <v>7098620.1200000001</v>
      </c>
      <c r="BX46" s="11">
        <v>467944.53</v>
      </c>
      <c r="BY46" s="11">
        <v>484738</v>
      </c>
      <c r="BZ46" s="11">
        <v>771101.5</v>
      </c>
      <c r="CA46" s="11">
        <v>1077307.77</v>
      </c>
      <c r="CB46" s="11">
        <v>4616801.76</v>
      </c>
      <c r="CC46" s="11">
        <v>3258660</v>
      </c>
      <c r="CD46" s="11">
        <v>10676553.559999999</v>
      </c>
      <c r="CE46" s="11">
        <v>10676553.559999999</v>
      </c>
      <c r="CF46" s="11">
        <v>180163.96</v>
      </c>
      <c r="CG46" s="11">
        <v>486471</v>
      </c>
      <c r="CH46" s="11">
        <v>194072.47</v>
      </c>
      <c r="CI46" s="11">
        <v>1243857.03</v>
      </c>
      <c r="CJ46" s="11">
        <v>3294552.67</v>
      </c>
      <c r="CK46" s="11">
        <v>1952014.24</v>
      </c>
      <c r="CL46" s="11">
        <v>7351131.3700000001</v>
      </c>
      <c r="CM46" s="11">
        <v>7351131.3700000001</v>
      </c>
      <c r="CN46" s="11">
        <v>168171.18</v>
      </c>
      <c r="CO46" s="11">
        <v>487222</v>
      </c>
      <c r="CP46" s="11">
        <v>750703.78</v>
      </c>
      <c r="CQ46" s="11">
        <v>952137.73</v>
      </c>
      <c r="CR46" s="11">
        <v>2303075.8600000003</v>
      </c>
      <c r="CS46" s="11">
        <v>2031791.35</v>
      </c>
      <c r="CT46" s="11">
        <v>6693101.9000000004</v>
      </c>
      <c r="CU46" s="11">
        <v>6693101.9000000004</v>
      </c>
    </row>
    <row r="47" spans="2:99" x14ac:dyDescent="0.25">
      <c r="B47" s="15" t="s">
        <v>101</v>
      </c>
      <c r="C47" s="11">
        <v>20609.080000000002</v>
      </c>
      <c r="D47" s="11">
        <v>956965.7</v>
      </c>
      <c r="E47" s="11">
        <v>576601.84</v>
      </c>
      <c r="F47" s="11">
        <v>1426864.56</v>
      </c>
      <c r="G47" s="11">
        <v>941916.79999999993</v>
      </c>
      <c r="H47" s="11">
        <v>2240653.5</v>
      </c>
      <c r="I47" s="11"/>
      <c r="J47" s="11">
        <v>6163611.4799999995</v>
      </c>
      <c r="K47" s="11">
        <v>6163611.4799999995</v>
      </c>
      <c r="L47" s="11">
        <v>52551.03</v>
      </c>
      <c r="M47" s="11">
        <v>145980.77000000002</v>
      </c>
      <c r="N47" s="11">
        <v>1095923</v>
      </c>
      <c r="O47" s="11">
        <v>726215.25</v>
      </c>
      <c r="P47" s="11">
        <v>670710.1100000001</v>
      </c>
      <c r="Q47" s="11">
        <v>841759.01</v>
      </c>
      <c r="R47" s="11">
        <v>3533139.17</v>
      </c>
      <c r="S47" s="11">
        <v>3533139.17</v>
      </c>
      <c r="T47" s="11">
        <v>136260.03</v>
      </c>
      <c r="U47" s="11">
        <v>975551.33000000007</v>
      </c>
      <c r="V47" s="11">
        <v>878784</v>
      </c>
      <c r="W47" s="11">
        <v>1455235</v>
      </c>
      <c r="X47" s="11">
        <v>772683.77</v>
      </c>
      <c r="Y47" s="11">
        <v>2021934.4400000002</v>
      </c>
      <c r="Z47" s="11">
        <v>6240448.5700000012</v>
      </c>
      <c r="AA47" s="11">
        <v>6240448.5700000012</v>
      </c>
      <c r="AB47" s="11">
        <v>590435</v>
      </c>
      <c r="AC47" s="11">
        <v>535719.39</v>
      </c>
      <c r="AD47" s="11">
        <v>2018742.99</v>
      </c>
      <c r="AE47" s="11">
        <v>581618</v>
      </c>
      <c r="AF47" s="11">
        <v>1063949.1800000002</v>
      </c>
      <c r="AG47" s="11">
        <v>1017851.53</v>
      </c>
      <c r="AH47" s="11">
        <v>5808316.0900000008</v>
      </c>
      <c r="AI47" s="11">
        <v>5808316.0900000008</v>
      </c>
      <c r="AJ47" s="11">
        <v>667868.56000000006</v>
      </c>
      <c r="AK47" s="11">
        <v>305354.09999999998</v>
      </c>
      <c r="AL47" s="11">
        <v>1342421.22</v>
      </c>
      <c r="AM47" s="11">
        <v>1283501</v>
      </c>
      <c r="AN47" s="11">
        <v>1326216.7100000002</v>
      </c>
      <c r="AO47" s="11">
        <v>2742743.8600000003</v>
      </c>
      <c r="AP47" s="11">
        <v>7668105.4500000002</v>
      </c>
      <c r="AQ47" s="11">
        <v>7668105.4500000002</v>
      </c>
      <c r="AR47" s="11">
        <v>343705.03</v>
      </c>
      <c r="AS47" s="11">
        <v>176954.63</v>
      </c>
      <c r="AT47" s="11">
        <v>251527.02</v>
      </c>
      <c r="AU47" s="11">
        <v>999025.39999999991</v>
      </c>
      <c r="AV47" s="11">
        <v>767892.61</v>
      </c>
      <c r="AW47" s="11">
        <v>5355656.2899999991</v>
      </c>
      <c r="AX47" s="11">
        <v>7894760.9799999986</v>
      </c>
      <c r="AY47" s="11">
        <v>7894760.9799999986</v>
      </c>
      <c r="AZ47" s="11">
        <v>47710.22</v>
      </c>
      <c r="BA47" s="11">
        <v>562553.56999999995</v>
      </c>
      <c r="BB47" s="11">
        <v>1382244.3</v>
      </c>
      <c r="BC47" s="11">
        <v>1026363.3200000001</v>
      </c>
      <c r="BD47" s="11">
        <v>5085244.9399999995</v>
      </c>
      <c r="BE47" s="11">
        <v>1100945.76</v>
      </c>
      <c r="BF47" s="11">
        <v>9205062.1099999994</v>
      </c>
      <c r="BG47" s="11">
        <v>9205062.1099999994</v>
      </c>
      <c r="BH47" s="11">
        <v>882737.5199999999</v>
      </c>
      <c r="BI47" s="11">
        <v>407720.24</v>
      </c>
      <c r="BJ47" s="11">
        <v>761525.88</v>
      </c>
      <c r="BK47" s="11">
        <v>2607532</v>
      </c>
      <c r="BL47" s="11">
        <v>1083558.76</v>
      </c>
      <c r="BM47" s="11">
        <v>1428238.58</v>
      </c>
      <c r="BN47" s="11">
        <v>7171312.9799999995</v>
      </c>
      <c r="BO47" s="11">
        <v>7171312.9799999995</v>
      </c>
      <c r="BP47" s="11">
        <v>109320.16</v>
      </c>
      <c r="BQ47" s="11">
        <v>566766.06000000006</v>
      </c>
      <c r="BR47" s="11">
        <v>342297.53</v>
      </c>
      <c r="BS47" s="11">
        <v>1228380.8999999999</v>
      </c>
      <c r="BT47" s="11">
        <v>1038255.12</v>
      </c>
      <c r="BU47" s="11">
        <v>1718642.9899999998</v>
      </c>
      <c r="BV47" s="11">
        <v>5003662.76</v>
      </c>
      <c r="BW47" s="11">
        <v>5003662.76</v>
      </c>
      <c r="BX47" s="11">
        <v>89911.76</v>
      </c>
      <c r="BY47" s="11">
        <v>1156742.58</v>
      </c>
      <c r="BZ47" s="11">
        <v>259947.74</v>
      </c>
      <c r="CA47" s="11">
        <v>3916095.84</v>
      </c>
      <c r="CB47" s="11">
        <v>753290.57000000007</v>
      </c>
      <c r="CC47" s="11">
        <v>1578077.67</v>
      </c>
      <c r="CD47" s="11">
        <v>7754066.1600000001</v>
      </c>
      <c r="CE47" s="11">
        <v>7754066.1600000001</v>
      </c>
      <c r="CF47" s="11">
        <v>157501.71000000002</v>
      </c>
      <c r="CG47" s="11">
        <v>237433.98</v>
      </c>
      <c r="CH47" s="11">
        <v>393177.35</v>
      </c>
      <c r="CI47" s="11">
        <v>986341.81</v>
      </c>
      <c r="CJ47" s="11">
        <v>1057395.52</v>
      </c>
      <c r="CK47" s="11">
        <v>1322033.43</v>
      </c>
      <c r="CL47" s="11">
        <v>4153883.8</v>
      </c>
      <c r="CM47" s="11">
        <v>4153883.8</v>
      </c>
      <c r="CN47" s="11">
        <v>-474585.8</v>
      </c>
      <c r="CO47" s="11">
        <v>432014.38</v>
      </c>
      <c r="CP47" s="11">
        <v>-540952.06000000006</v>
      </c>
      <c r="CQ47" s="11">
        <v>483588.9</v>
      </c>
      <c r="CR47" s="11">
        <v>4297389.0599999996</v>
      </c>
      <c r="CS47" s="11">
        <v>2145727.4500000002</v>
      </c>
      <c r="CT47" s="11">
        <v>6343181.9299999997</v>
      </c>
      <c r="CU47" s="11">
        <v>6343181.9299999997</v>
      </c>
    </row>
    <row r="48" spans="2:99" x14ac:dyDescent="0.25">
      <c r="B48" s="15" t="s">
        <v>49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>
        <v>2059000</v>
      </c>
      <c r="R48" s="11">
        <v>2059000</v>
      </c>
      <c r="S48" s="11">
        <v>2059000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</row>
    <row r="49" spans="2:99" x14ac:dyDescent="0.25">
      <c r="B49" s="9" t="s">
        <v>287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</row>
    <row r="50" spans="2:99" hidden="1" outlineLevel="1" x14ac:dyDescent="0.25">
      <c r="B50" s="15" t="s">
        <v>287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</row>
    <row r="51" spans="2:99" hidden="1" outlineLevel="1" x14ac:dyDescent="0.25">
      <c r="B51" s="8" t="s">
        <v>287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>
        <v>3691000</v>
      </c>
      <c r="CO51" s="11">
        <v>9038000</v>
      </c>
      <c r="CP51" s="11">
        <v>18712000</v>
      </c>
      <c r="CQ51" s="11">
        <v>56184190</v>
      </c>
      <c r="CR51" s="11">
        <v>85705000</v>
      </c>
      <c r="CS51" s="11">
        <v>147955554.08550006</v>
      </c>
      <c r="CT51" s="11">
        <v>321285744.08550006</v>
      </c>
      <c r="CU51" s="11">
        <v>321285744.08550006</v>
      </c>
    </row>
    <row r="52" spans="2:99" hidden="1" outlineLevel="1" x14ac:dyDescent="0.25">
      <c r="B52" s="9" t="s">
        <v>287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>
        <v>3691000</v>
      </c>
      <c r="CO52" s="11">
        <v>9038000</v>
      </c>
      <c r="CP52" s="11">
        <v>18712000</v>
      </c>
      <c r="CQ52" s="11">
        <v>56184190</v>
      </c>
      <c r="CR52" s="11">
        <v>85705000</v>
      </c>
      <c r="CS52" s="11">
        <v>147955554.08550006</v>
      </c>
      <c r="CT52" s="11">
        <v>321285744.08550006</v>
      </c>
      <c r="CU52" s="11">
        <v>321285744.08550006</v>
      </c>
    </row>
    <row r="53" spans="2:99" hidden="1" outlineLevel="1" x14ac:dyDescent="0.25">
      <c r="B53" s="15" t="s">
        <v>287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>
        <v>3691000</v>
      </c>
      <c r="CO53" s="11">
        <v>9038000</v>
      </c>
      <c r="CP53" s="11">
        <v>18712000</v>
      </c>
      <c r="CQ53" s="11">
        <v>56184190</v>
      </c>
      <c r="CR53" s="11">
        <v>85705000</v>
      </c>
      <c r="CS53" s="11"/>
      <c r="CT53" s="11">
        <v>173330190</v>
      </c>
      <c r="CU53" s="11">
        <v>173330190</v>
      </c>
    </row>
    <row r="54" spans="2:99" hidden="1" outlineLevel="1" x14ac:dyDescent="0.25">
      <c r="B54" s="15" t="s">
        <v>1063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>
        <v>147955554.08550006</v>
      </c>
      <c r="CT54" s="11">
        <v>147955554.08550006</v>
      </c>
      <c r="CU54" s="11">
        <v>147955554.08550006</v>
      </c>
    </row>
    <row r="55" spans="2:99" hidden="1" outlineLevel="1" x14ac:dyDescent="0.25">
      <c r="B55" s="246" t="s">
        <v>624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>
        <v>147955554.08550006</v>
      </c>
      <c r="CT55" s="11">
        <v>147955554.08550006</v>
      </c>
      <c r="CU55" s="11">
        <v>147955554.08550006</v>
      </c>
    </row>
    <row r="56" spans="2:99" hidden="1" outlineLevel="1" x14ac:dyDescent="0.25">
      <c r="B56" s="8" t="s">
        <v>285</v>
      </c>
      <c r="C56" s="11"/>
      <c r="D56" s="11"/>
      <c r="E56" s="11"/>
      <c r="F56" s="11"/>
      <c r="G56" s="11"/>
      <c r="H56" s="11"/>
      <c r="I56" s="11">
        <v>193043481.16999999</v>
      </c>
      <c r="J56" s="11">
        <v>193043481.16999999</v>
      </c>
      <c r="K56" s="11">
        <v>193043481.16999999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</row>
    <row r="57" spans="2:99" hidden="1" outlineLevel="1" x14ac:dyDescent="0.25">
      <c r="B57" s="9" t="s">
        <v>1083</v>
      </c>
      <c r="C57" s="11"/>
      <c r="D57" s="11"/>
      <c r="E57" s="11"/>
      <c r="F57" s="11"/>
      <c r="G57" s="11"/>
      <c r="H57" s="11"/>
      <c r="I57" s="11">
        <v>193043481.16999999</v>
      </c>
      <c r="J57" s="11">
        <v>193043481.16999999</v>
      </c>
      <c r="K57" s="11">
        <v>193043481.16999999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</row>
    <row r="58" spans="2:99" hidden="1" outlineLevel="1" x14ac:dyDescent="0.25">
      <c r="B58" s="15" t="s">
        <v>47</v>
      </c>
      <c r="C58" s="11"/>
      <c r="D58" s="11"/>
      <c r="E58" s="11"/>
      <c r="F58" s="11"/>
      <c r="G58" s="11"/>
      <c r="H58" s="11"/>
      <c r="I58" s="11">
        <v>201680.63999999996</v>
      </c>
      <c r="J58" s="11">
        <v>201680.63999999996</v>
      </c>
      <c r="K58" s="11">
        <v>201680.63999999996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</row>
    <row r="59" spans="2:99" hidden="1" outlineLevel="1" x14ac:dyDescent="0.25">
      <c r="B59" s="15" t="s">
        <v>301</v>
      </c>
      <c r="C59" s="11"/>
      <c r="D59" s="11"/>
      <c r="E59" s="11"/>
      <c r="F59" s="11"/>
      <c r="G59" s="11"/>
      <c r="H59" s="11"/>
      <c r="I59" s="11">
        <v>220069698.19</v>
      </c>
      <c r="J59" s="11">
        <v>220069698.19</v>
      </c>
      <c r="K59" s="11">
        <v>220069698.19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</row>
    <row r="60" spans="2:99" hidden="1" outlineLevel="1" x14ac:dyDescent="0.25">
      <c r="B60" s="246" t="s">
        <v>1084</v>
      </c>
      <c r="C60" s="11"/>
      <c r="D60" s="11"/>
      <c r="E60" s="11"/>
      <c r="F60" s="11"/>
      <c r="G60" s="11"/>
      <c r="H60" s="11"/>
      <c r="I60" s="11">
        <v>220069698.19</v>
      </c>
      <c r="J60" s="11">
        <v>220069698.19</v>
      </c>
      <c r="K60" s="11">
        <v>220069698.19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</row>
    <row r="61" spans="2:99" hidden="1" outlineLevel="1" x14ac:dyDescent="0.25">
      <c r="B61" s="15" t="s">
        <v>1333</v>
      </c>
      <c r="C61" s="11"/>
      <c r="D61" s="11"/>
      <c r="E61" s="11"/>
      <c r="F61" s="11"/>
      <c r="G61" s="11"/>
      <c r="H61" s="11"/>
      <c r="I61" s="11">
        <v>-26222275.619999997</v>
      </c>
      <c r="J61" s="11">
        <v>-26222275.619999997</v>
      </c>
      <c r="K61" s="11">
        <v>-26222275.619999997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</row>
    <row r="62" spans="2:99" hidden="1" outlineLevel="1" x14ac:dyDescent="0.25">
      <c r="B62" s="246" t="s">
        <v>1269</v>
      </c>
      <c r="C62" s="11"/>
      <c r="D62" s="11"/>
      <c r="E62" s="11"/>
      <c r="F62" s="11"/>
      <c r="G62" s="11"/>
      <c r="H62" s="11"/>
      <c r="I62" s="11">
        <v>-26213872.259999998</v>
      </c>
      <c r="J62" s="11">
        <v>-26213872.259999998</v>
      </c>
      <c r="K62" s="11">
        <v>-26213872.259999998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</row>
    <row r="63" spans="2:99" hidden="1" outlineLevel="1" x14ac:dyDescent="0.25">
      <c r="B63" s="246" t="s">
        <v>1270</v>
      </c>
      <c r="C63" s="11"/>
      <c r="D63" s="11"/>
      <c r="E63" s="11"/>
      <c r="F63" s="11"/>
      <c r="G63" s="11"/>
      <c r="H63" s="11"/>
      <c r="I63" s="11">
        <v>-8403.36</v>
      </c>
      <c r="J63" s="11">
        <v>-8403.36</v>
      </c>
      <c r="K63" s="11">
        <v>-8403.36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</row>
    <row r="64" spans="2:99" hidden="1" outlineLevel="1" x14ac:dyDescent="0.25">
      <c r="B64" s="15" t="s">
        <v>1334</v>
      </c>
      <c r="C64" s="11"/>
      <c r="D64" s="11"/>
      <c r="E64" s="11"/>
      <c r="F64" s="11"/>
      <c r="G64" s="11"/>
      <c r="H64" s="11"/>
      <c r="I64" s="11">
        <v>-1005622.0399999998</v>
      </c>
      <c r="J64" s="11">
        <v>-1005622.0399999998</v>
      </c>
      <c r="K64" s="11">
        <v>-1005622.0399999998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</row>
    <row r="65" spans="2:99" hidden="1" outlineLevel="1" x14ac:dyDescent="0.25">
      <c r="B65" s="246" t="s">
        <v>1272</v>
      </c>
      <c r="C65" s="11"/>
      <c r="D65" s="11"/>
      <c r="E65" s="11"/>
      <c r="F65" s="11"/>
      <c r="G65" s="11"/>
      <c r="H65" s="11"/>
      <c r="I65" s="11">
        <v>-1005622.0399999998</v>
      </c>
      <c r="J65" s="11">
        <v>-1005622.0399999998</v>
      </c>
      <c r="K65" s="11">
        <v>-1005622.0399999998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</row>
    <row r="66" spans="2:99" hidden="1" outlineLevel="1" x14ac:dyDescent="0.25">
      <c r="B66" s="8" t="s">
        <v>1067</v>
      </c>
      <c r="C66" s="11"/>
      <c r="D66" s="11"/>
      <c r="E66" s="11"/>
      <c r="F66" s="11"/>
      <c r="G66" s="11"/>
      <c r="H66" s="11"/>
      <c r="I66" s="11">
        <v>133210940.13</v>
      </c>
      <c r="J66" s="11">
        <v>133210940.13</v>
      </c>
      <c r="K66" s="11">
        <v>133210940.13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</row>
    <row r="67" spans="2:99" hidden="1" outlineLevel="1" x14ac:dyDescent="0.25">
      <c r="B67" s="9" t="s">
        <v>50</v>
      </c>
      <c r="C67" s="11"/>
      <c r="D67" s="11"/>
      <c r="E67" s="11"/>
      <c r="F67" s="11"/>
      <c r="G67" s="11"/>
      <c r="H67" s="11"/>
      <c r="I67" s="11">
        <v>4944496.1499999994</v>
      </c>
      <c r="J67" s="11">
        <v>4944496.1499999994</v>
      </c>
      <c r="K67" s="11">
        <v>4944496.1499999994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</row>
    <row r="68" spans="2:99" hidden="1" outlineLevel="1" x14ac:dyDescent="0.25">
      <c r="B68" s="15" t="s">
        <v>56</v>
      </c>
      <c r="C68" s="11"/>
      <c r="D68" s="11"/>
      <c r="E68" s="11"/>
      <c r="F68" s="11"/>
      <c r="G68" s="11"/>
      <c r="H68" s="11"/>
      <c r="I68" s="11">
        <v>2943241.8899999997</v>
      </c>
      <c r="J68" s="11">
        <v>2943241.8899999997</v>
      </c>
      <c r="K68" s="11">
        <v>2943241.8899999997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</row>
    <row r="69" spans="2:99" hidden="1" outlineLevel="1" x14ac:dyDescent="0.25">
      <c r="B69" s="15" t="s">
        <v>101</v>
      </c>
      <c r="C69" s="11"/>
      <c r="D69" s="11"/>
      <c r="E69" s="11"/>
      <c r="F69" s="11"/>
      <c r="G69" s="11"/>
      <c r="H69" s="11"/>
      <c r="I69" s="11">
        <v>1400268.22</v>
      </c>
      <c r="J69" s="11">
        <v>1400268.22</v>
      </c>
      <c r="K69" s="11">
        <v>1400268.22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</row>
    <row r="70" spans="2:99" hidden="1" outlineLevel="1" x14ac:dyDescent="0.25">
      <c r="B70" s="15" t="s">
        <v>49</v>
      </c>
      <c r="C70" s="11"/>
      <c r="D70" s="11"/>
      <c r="E70" s="11"/>
      <c r="F70" s="11"/>
      <c r="G70" s="11"/>
      <c r="H70" s="11"/>
      <c r="I70" s="11">
        <v>600986.04</v>
      </c>
      <c r="J70" s="11">
        <v>600986.04</v>
      </c>
      <c r="K70" s="11">
        <v>600986.04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</row>
    <row r="71" spans="2:99" hidden="1" outlineLevel="1" x14ac:dyDescent="0.25">
      <c r="B71" s="9" t="s">
        <v>1068</v>
      </c>
      <c r="C71" s="11"/>
      <c r="D71" s="11"/>
      <c r="E71" s="11"/>
      <c r="F71" s="11"/>
      <c r="G71" s="11"/>
      <c r="H71" s="11"/>
      <c r="I71" s="11">
        <v>85525134.980000004</v>
      </c>
      <c r="J71" s="11">
        <v>85525134.980000004</v>
      </c>
      <c r="K71" s="11">
        <v>85525134.980000004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</row>
    <row r="72" spans="2:99" hidden="1" outlineLevel="1" x14ac:dyDescent="0.25">
      <c r="B72" s="15" t="s">
        <v>54</v>
      </c>
      <c r="C72" s="11"/>
      <c r="D72" s="11"/>
      <c r="E72" s="11"/>
      <c r="F72" s="11"/>
      <c r="G72" s="11"/>
      <c r="H72" s="11"/>
      <c r="I72" s="11">
        <v>46095183.5</v>
      </c>
      <c r="J72" s="11">
        <v>46095183.5</v>
      </c>
      <c r="K72" s="11">
        <v>46095183.5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</row>
    <row r="73" spans="2:99" hidden="1" outlineLevel="1" x14ac:dyDescent="0.25">
      <c r="B73" s="15" t="s">
        <v>118</v>
      </c>
      <c r="C73" s="11"/>
      <c r="D73" s="11"/>
      <c r="E73" s="11"/>
      <c r="F73" s="11"/>
      <c r="G73" s="11"/>
      <c r="H73" s="11"/>
      <c r="I73" s="11">
        <v>5694000</v>
      </c>
      <c r="J73" s="11">
        <v>5694000</v>
      </c>
      <c r="K73" s="11">
        <v>5694000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</row>
    <row r="74" spans="2:99" hidden="1" outlineLevel="1" x14ac:dyDescent="0.25">
      <c r="B74" s="15" t="s">
        <v>109</v>
      </c>
      <c r="C74" s="11"/>
      <c r="D74" s="11"/>
      <c r="E74" s="11"/>
      <c r="F74" s="11"/>
      <c r="G74" s="11"/>
      <c r="H74" s="11"/>
      <c r="I74" s="11">
        <v>521035.29000000004</v>
      </c>
      <c r="J74" s="11">
        <v>521035.29000000004</v>
      </c>
      <c r="K74" s="11">
        <v>521035.29000000004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</row>
    <row r="75" spans="2:99" hidden="1" outlineLevel="1" x14ac:dyDescent="0.25">
      <c r="B75" s="15" t="s">
        <v>55</v>
      </c>
      <c r="C75" s="11"/>
      <c r="D75" s="11"/>
      <c r="E75" s="11"/>
      <c r="F75" s="11"/>
      <c r="G75" s="11"/>
      <c r="H75" s="11"/>
      <c r="I75" s="11">
        <v>1371300</v>
      </c>
      <c r="J75" s="11">
        <v>1371300</v>
      </c>
      <c r="K75" s="11">
        <v>1371300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</row>
    <row r="76" spans="2:99" hidden="1" outlineLevel="1" x14ac:dyDescent="0.25">
      <c r="B76" s="15" t="s">
        <v>47</v>
      </c>
      <c r="C76" s="11"/>
      <c r="D76" s="11"/>
      <c r="E76" s="11"/>
      <c r="F76" s="11"/>
      <c r="G76" s="11"/>
      <c r="H76" s="11"/>
      <c r="I76" s="11">
        <v>19269785.890000001</v>
      </c>
      <c r="J76" s="11">
        <v>19269785.890000001</v>
      </c>
      <c r="K76" s="11">
        <v>19269785.890000001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</row>
    <row r="77" spans="2:99" hidden="1" outlineLevel="1" x14ac:dyDescent="0.25">
      <c r="B77" s="15" t="s">
        <v>48</v>
      </c>
      <c r="C77" s="11"/>
      <c r="D77" s="11"/>
      <c r="E77" s="11"/>
      <c r="F77" s="11"/>
      <c r="G77" s="11"/>
      <c r="H77" s="11"/>
      <c r="I77" s="11">
        <v>12100</v>
      </c>
      <c r="J77" s="11">
        <v>12100</v>
      </c>
      <c r="K77" s="11">
        <v>12100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</row>
    <row r="78" spans="2:99" hidden="1" outlineLevel="1" x14ac:dyDescent="0.25">
      <c r="B78" s="15" t="s">
        <v>49</v>
      </c>
      <c r="C78" s="11"/>
      <c r="D78" s="11"/>
      <c r="E78" s="11"/>
      <c r="F78" s="11"/>
      <c r="G78" s="11"/>
      <c r="H78" s="11"/>
      <c r="I78" s="11">
        <v>6788967.7800000003</v>
      </c>
      <c r="J78" s="11">
        <v>6788967.7800000003</v>
      </c>
      <c r="K78" s="11">
        <v>6788967.7800000003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</row>
    <row r="79" spans="2:99" hidden="1" outlineLevel="1" x14ac:dyDescent="0.25">
      <c r="B79" s="15" t="s">
        <v>253</v>
      </c>
      <c r="C79" s="11"/>
      <c r="D79" s="11"/>
      <c r="E79" s="11"/>
      <c r="F79" s="11"/>
      <c r="G79" s="11"/>
      <c r="H79" s="11"/>
      <c r="I79" s="11">
        <v>829739.44</v>
      </c>
      <c r="J79" s="11">
        <v>829739.44</v>
      </c>
      <c r="K79" s="11">
        <v>829739.44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</row>
    <row r="80" spans="2:99" hidden="1" outlineLevel="1" x14ac:dyDescent="0.25">
      <c r="B80" s="15" t="s">
        <v>527</v>
      </c>
      <c r="C80" s="11"/>
      <c r="D80" s="11"/>
      <c r="E80" s="11"/>
      <c r="F80" s="11"/>
      <c r="G80" s="11"/>
      <c r="H80" s="11"/>
      <c r="I80" s="11">
        <v>345838.08000000002</v>
      </c>
      <c r="J80" s="11">
        <v>345838.08000000002</v>
      </c>
      <c r="K80" s="11">
        <v>345838.08000000002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</row>
    <row r="81" spans="2:99" hidden="1" outlineLevel="1" x14ac:dyDescent="0.25">
      <c r="B81" s="15" t="s">
        <v>611</v>
      </c>
      <c r="C81" s="11"/>
      <c r="D81" s="11"/>
      <c r="E81" s="11"/>
      <c r="F81" s="11"/>
      <c r="G81" s="11"/>
      <c r="H81" s="11"/>
      <c r="I81" s="11">
        <v>50485</v>
      </c>
      <c r="J81" s="11">
        <v>50485</v>
      </c>
      <c r="K81" s="11">
        <v>50485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</row>
    <row r="82" spans="2:99" hidden="1" outlineLevel="1" x14ac:dyDescent="0.25">
      <c r="B82" s="15" t="s">
        <v>1328</v>
      </c>
      <c r="C82" s="11"/>
      <c r="D82" s="11"/>
      <c r="E82" s="11"/>
      <c r="F82" s="11"/>
      <c r="G82" s="11"/>
      <c r="H82" s="11"/>
      <c r="I82" s="11">
        <v>4546700</v>
      </c>
      <c r="J82" s="11">
        <v>4546700</v>
      </c>
      <c r="K82" s="11">
        <v>4546700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</row>
    <row r="83" spans="2:99" hidden="1" outlineLevel="1" x14ac:dyDescent="0.25">
      <c r="B83" s="246" t="s">
        <v>1297</v>
      </c>
      <c r="C83" s="11"/>
      <c r="D83" s="11"/>
      <c r="E83" s="11"/>
      <c r="F83" s="11"/>
      <c r="G83" s="11"/>
      <c r="H83" s="11"/>
      <c r="I83" s="11">
        <v>1819000</v>
      </c>
      <c r="J83" s="11">
        <v>1819000</v>
      </c>
      <c r="K83" s="11">
        <v>1819000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</row>
    <row r="84" spans="2:99" hidden="1" outlineLevel="1" x14ac:dyDescent="0.25">
      <c r="B84" s="246" t="s">
        <v>1300</v>
      </c>
      <c r="C84" s="11"/>
      <c r="D84" s="11"/>
      <c r="E84" s="11"/>
      <c r="F84" s="11"/>
      <c r="G84" s="11"/>
      <c r="H84" s="11"/>
      <c r="I84" s="11">
        <v>2727700</v>
      </c>
      <c r="J84" s="11">
        <v>2727700</v>
      </c>
      <c r="K84" s="11">
        <v>2727700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</row>
    <row r="85" spans="2:99" hidden="1" outlineLevel="1" x14ac:dyDescent="0.25">
      <c r="B85" s="9" t="s">
        <v>1076</v>
      </c>
      <c r="C85" s="11"/>
      <c r="D85" s="11"/>
      <c r="E85" s="11"/>
      <c r="F85" s="11"/>
      <c r="G85" s="11"/>
      <c r="H85" s="11"/>
      <c r="I85" s="11">
        <v>42741309</v>
      </c>
      <c r="J85" s="11">
        <v>42741309</v>
      </c>
      <c r="K85" s="11">
        <v>42741309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</row>
    <row r="86" spans="2:99" hidden="1" outlineLevel="1" x14ac:dyDescent="0.25">
      <c r="B86" s="15" t="s">
        <v>54</v>
      </c>
      <c r="C86" s="11"/>
      <c r="D86" s="11"/>
      <c r="E86" s="11"/>
      <c r="F86" s="11"/>
      <c r="G86" s="11"/>
      <c r="H86" s="11"/>
      <c r="I86" s="11">
        <v>42741309</v>
      </c>
      <c r="J86" s="11">
        <v>42741309</v>
      </c>
      <c r="K86" s="11">
        <v>42741309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</row>
    <row r="87" spans="2:99" hidden="1" outlineLevel="1" x14ac:dyDescent="0.25">
      <c r="B87" s="8" t="s">
        <v>1077</v>
      </c>
      <c r="C87" s="11"/>
      <c r="D87" s="11"/>
      <c r="E87" s="11"/>
      <c r="F87" s="11"/>
      <c r="G87" s="11"/>
      <c r="H87" s="11"/>
      <c r="I87" s="11">
        <v>10007916.300000001</v>
      </c>
      <c r="J87" s="11">
        <v>10007916.300000001</v>
      </c>
      <c r="K87" s="11">
        <v>10007916.300000001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</row>
    <row r="88" spans="2:99" hidden="1" outlineLevel="1" x14ac:dyDescent="0.25">
      <c r="B88" s="9" t="s">
        <v>1329</v>
      </c>
      <c r="C88" s="11"/>
      <c r="D88" s="11"/>
      <c r="E88" s="11"/>
      <c r="F88" s="11"/>
      <c r="G88" s="11"/>
      <c r="H88" s="11"/>
      <c r="I88" s="11">
        <v>2777735.3</v>
      </c>
      <c r="J88" s="11">
        <v>2777735.3</v>
      </c>
      <c r="K88" s="11">
        <v>2777735.3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</row>
    <row r="89" spans="2:99" hidden="1" outlineLevel="1" x14ac:dyDescent="0.25">
      <c r="B89" s="15" t="s">
        <v>1078</v>
      </c>
      <c r="C89" s="11"/>
      <c r="D89" s="11"/>
      <c r="E89" s="11"/>
      <c r="F89" s="11"/>
      <c r="G89" s="11"/>
      <c r="H89" s="11"/>
      <c r="I89" s="11">
        <v>2777735.3</v>
      </c>
      <c r="J89" s="11">
        <v>2777735.3</v>
      </c>
      <c r="K89" s="11">
        <v>2777735.3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</row>
    <row r="90" spans="2:99" hidden="1" outlineLevel="1" x14ac:dyDescent="0.25">
      <c r="B90" s="246" t="s">
        <v>209</v>
      </c>
      <c r="C90" s="11"/>
      <c r="D90" s="11"/>
      <c r="E90" s="11"/>
      <c r="F90" s="11"/>
      <c r="G90" s="11"/>
      <c r="H90" s="11"/>
      <c r="I90" s="11">
        <v>2777735.3</v>
      </c>
      <c r="J90" s="11">
        <v>2777735.3</v>
      </c>
      <c r="K90" s="11">
        <v>2777735.3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</row>
    <row r="91" spans="2:99" hidden="1" outlineLevel="1" x14ac:dyDescent="0.25">
      <c r="B91" s="15" t="s">
        <v>1345</v>
      </c>
      <c r="C91" s="11"/>
      <c r="D91" s="11"/>
      <c r="E91" s="11"/>
      <c r="F91" s="11"/>
      <c r="G91" s="11"/>
      <c r="H91" s="11"/>
      <c r="I91" s="11">
        <v>0</v>
      </c>
      <c r="J91" s="11">
        <v>0</v>
      </c>
      <c r="K91" s="11">
        <v>0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</row>
    <row r="92" spans="2:99" hidden="1" outlineLevel="1" x14ac:dyDescent="0.25">
      <c r="B92" s="246" t="s">
        <v>209</v>
      </c>
      <c r="C92" s="11"/>
      <c r="D92" s="11"/>
      <c r="E92" s="11"/>
      <c r="F92" s="11"/>
      <c r="G92" s="11"/>
      <c r="H92" s="11"/>
      <c r="I92" s="11">
        <v>0</v>
      </c>
      <c r="J92" s="11">
        <v>0</v>
      </c>
      <c r="K92" s="11">
        <v>0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</row>
    <row r="93" spans="2:99" hidden="1" outlineLevel="1" x14ac:dyDescent="0.25">
      <c r="B93" s="9" t="s">
        <v>1330</v>
      </c>
      <c r="C93" s="11"/>
      <c r="D93" s="11"/>
      <c r="E93" s="11"/>
      <c r="F93" s="11"/>
      <c r="G93" s="11"/>
      <c r="H93" s="11"/>
      <c r="I93" s="11">
        <v>1751100</v>
      </c>
      <c r="J93" s="11">
        <v>1751100</v>
      </c>
      <c r="K93" s="11">
        <v>1751100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</row>
    <row r="94" spans="2:99" hidden="1" outlineLevel="1" x14ac:dyDescent="0.25">
      <c r="B94" s="15" t="s">
        <v>1078</v>
      </c>
      <c r="C94" s="11"/>
      <c r="D94" s="11"/>
      <c r="E94" s="11"/>
      <c r="F94" s="11"/>
      <c r="G94" s="11"/>
      <c r="H94" s="11"/>
      <c r="I94" s="11">
        <v>1751100</v>
      </c>
      <c r="J94" s="11">
        <v>1751100</v>
      </c>
      <c r="K94" s="11">
        <v>1751100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</row>
    <row r="95" spans="2:99" hidden="1" outlineLevel="1" x14ac:dyDescent="0.25">
      <c r="B95" s="246" t="s">
        <v>1080</v>
      </c>
      <c r="C95" s="11"/>
      <c r="D95" s="11"/>
      <c r="E95" s="11"/>
      <c r="F95" s="11"/>
      <c r="G95" s="11"/>
      <c r="H95" s="11"/>
      <c r="I95" s="11">
        <v>1751100</v>
      </c>
      <c r="J95" s="11">
        <v>1751100</v>
      </c>
      <c r="K95" s="11">
        <v>1751100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</row>
    <row r="96" spans="2:99" hidden="1" outlineLevel="1" x14ac:dyDescent="0.25">
      <c r="B96" s="9" t="s">
        <v>1331</v>
      </c>
      <c r="C96" s="11"/>
      <c r="D96" s="11"/>
      <c r="E96" s="11"/>
      <c r="F96" s="11"/>
      <c r="G96" s="11"/>
      <c r="H96" s="11"/>
      <c r="I96" s="11">
        <v>2645071</v>
      </c>
      <c r="J96" s="11">
        <v>2645071</v>
      </c>
      <c r="K96" s="11">
        <v>2645071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</row>
    <row r="97" spans="2:99" hidden="1" outlineLevel="1" x14ac:dyDescent="0.25">
      <c r="B97" s="15" t="s">
        <v>1078</v>
      </c>
      <c r="C97" s="11"/>
      <c r="D97" s="11"/>
      <c r="E97" s="11"/>
      <c r="F97" s="11"/>
      <c r="G97" s="11"/>
      <c r="H97" s="11"/>
      <c r="I97" s="11">
        <v>2645071</v>
      </c>
      <c r="J97" s="11">
        <v>2645071</v>
      </c>
      <c r="K97" s="11">
        <v>2645071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</row>
    <row r="98" spans="2:99" hidden="1" outlineLevel="1" x14ac:dyDescent="0.25">
      <c r="B98" s="246" t="s">
        <v>1081</v>
      </c>
      <c r="C98" s="11"/>
      <c r="D98" s="11"/>
      <c r="E98" s="11"/>
      <c r="F98" s="11"/>
      <c r="G98" s="11"/>
      <c r="H98" s="11"/>
      <c r="I98" s="11">
        <v>2645071</v>
      </c>
      <c r="J98" s="11">
        <v>2645071</v>
      </c>
      <c r="K98" s="11">
        <v>2645071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</row>
    <row r="99" spans="2:99" hidden="1" outlineLevel="1" x14ac:dyDescent="0.25">
      <c r="B99" s="9" t="s">
        <v>1332</v>
      </c>
      <c r="C99" s="11"/>
      <c r="D99" s="11"/>
      <c r="E99" s="11"/>
      <c r="F99" s="11"/>
      <c r="G99" s="11"/>
      <c r="H99" s="11"/>
      <c r="I99" s="11">
        <v>2834010</v>
      </c>
      <c r="J99" s="11">
        <v>2834010</v>
      </c>
      <c r="K99" s="11">
        <v>2834010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</row>
    <row r="100" spans="2:99" hidden="1" outlineLevel="1" x14ac:dyDescent="0.25">
      <c r="B100" s="15" t="s">
        <v>1078</v>
      </c>
      <c r="C100" s="11"/>
      <c r="D100" s="11"/>
      <c r="E100" s="11"/>
      <c r="F100" s="11"/>
      <c r="G100" s="11"/>
      <c r="H100" s="11"/>
      <c r="I100" s="11">
        <v>2834010</v>
      </c>
      <c r="J100" s="11">
        <v>2834010</v>
      </c>
      <c r="K100" s="11">
        <v>2834010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</row>
    <row r="101" spans="2:99" hidden="1" outlineLevel="1" x14ac:dyDescent="0.25">
      <c r="B101" s="246" t="s">
        <v>1082</v>
      </c>
      <c r="C101" s="11"/>
      <c r="D101" s="11"/>
      <c r="E101" s="11"/>
      <c r="F101" s="11"/>
      <c r="G101" s="11"/>
      <c r="H101" s="11"/>
      <c r="I101" s="11">
        <v>2834010</v>
      </c>
      <c r="J101" s="11">
        <v>2834010</v>
      </c>
      <c r="K101" s="11">
        <v>2834010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</row>
    <row r="102" spans="2:99" hidden="1" outlineLevel="1" x14ac:dyDescent="0.25">
      <c r="C102"/>
      <c r="D102"/>
      <c r="E102"/>
      <c r="F102"/>
      <c r="G102"/>
      <c r="H102"/>
    </row>
    <row r="103" spans="2:99" hidden="1" outlineLevel="1" x14ac:dyDescent="0.25">
      <c r="C103"/>
      <c r="D103"/>
      <c r="E103"/>
      <c r="F103"/>
      <c r="G103"/>
      <c r="H103"/>
    </row>
    <row r="104" spans="2:99" hidden="1" outlineLevel="1" x14ac:dyDescent="0.25">
      <c r="C104"/>
      <c r="D104"/>
      <c r="E104"/>
      <c r="F104"/>
      <c r="G104"/>
      <c r="H104"/>
    </row>
    <row r="105" spans="2:99" hidden="1" outlineLevel="1" x14ac:dyDescent="0.25">
      <c r="C105"/>
      <c r="D105"/>
      <c r="E105"/>
      <c r="F105"/>
      <c r="G105"/>
      <c r="H105"/>
    </row>
    <row r="106" spans="2:99" hidden="1" outlineLevel="1" x14ac:dyDescent="0.25">
      <c r="C106"/>
      <c r="D106"/>
      <c r="E106"/>
      <c r="F106"/>
      <c r="G106"/>
      <c r="H106"/>
    </row>
    <row r="107" spans="2:99" hidden="1" outlineLevel="1" x14ac:dyDescent="0.25">
      <c r="C107"/>
      <c r="D107"/>
      <c r="E107"/>
      <c r="F107"/>
      <c r="G107"/>
      <c r="H107"/>
    </row>
    <row r="108" spans="2:99" hidden="1" outlineLevel="1" x14ac:dyDescent="0.25">
      <c r="C108"/>
      <c r="D108"/>
      <c r="E108"/>
      <c r="F108"/>
      <c r="G108"/>
      <c r="H108"/>
    </row>
    <row r="109" spans="2:99" hidden="1" outlineLevel="1" x14ac:dyDescent="0.25">
      <c r="C109"/>
      <c r="D109"/>
      <c r="E109"/>
      <c r="F109"/>
      <c r="G109"/>
      <c r="H109"/>
    </row>
    <row r="110" spans="2:99" hidden="1" outlineLevel="1" x14ac:dyDescent="0.25">
      <c r="C110"/>
      <c r="D110"/>
      <c r="E110"/>
      <c r="F110"/>
      <c r="G110"/>
      <c r="H110"/>
    </row>
    <row r="111" spans="2:99" hidden="1" outlineLevel="1" x14ac:dyDescent="0.25">
      <c r="C111"/>
      <c r="D111"/>
      <c r="E111"/>
      <c r="F111"/>
      <c r="G111"/>
      <c r="H111"/>
    </row>
    <row r="112" spans="2:99" hidden="1" outlineLevel="1" x14ac:dyDescent="0.25">
      <c r="C112"/>
      <c r="D112"/>
      <c r="E112"/>
      <c r="F112"/>
      <c r="G112"/>
      <c r="H112"/>
    </row>
    <row r="113" spans="2:98" hidden="1" outlineLevel="1" x14ac:dyDescent="0.25">
      <c r="C113"/>
      <c r="D113"/>
      <c r="E113"/>
      <c r="F113"/>
      <c r="G113"/>
      <c r="H113"/>
    </row>
    <row r="114" spans="2:98" hidden="1" outlineLevel="1" x14ac:dyDescent="0.25">
      <c r="C114"/>
      <c r="D114"/>
      <c r="E114"/>
      <c r="F114"/>
      <c r="G114"/>
      <c r="H114"/>
    </row>
    <row r="115" spans="2:98" hidden="1" outlineLevel="1" x14ac:dyDescent="0.25">
      <c r="C115"/>
      <c r="D115"/>
      <c r="E115"/>
      <c r="F115"/>
      <c r="G115"/>
      <c r="H115"/>
    </row>
    <row r="116" spans="2:98" hidden="1" outlineLevel="1" x14ac:dyDescent="0.25">
      <c r="C116"/>
      <c r="D116"/>
      <c r="E116"/>
      <c r="F116"/>
      <c r="G116"/>
      <c r="H116"/>
    </row>
    <row r="117" spans="2:98" hidden="1" outlineLevel="1" x14ac:dyDescent="0.25">
      <c r="C117"/>
      <c r="D117"/>
      <c r="E117"/>
      <c r="F117"/>
      <c r="G117"/>
      <c r="H117"/>
    </row>
    <row r="118" spans="2:98" hidden="1" outlineLevel="1" x14ac:dyDescent="0.25">
      <c r="C118"/>
      <c r="D118"/>
      <c r="E118"/>
      <c r="F118"/>
      <c r="G118"/>
      <c r="H118"/>
    </row>
    <row r="119" spans="2:98" hidden="1" outlineLevel="1" x14ac:dyDescent="0.25">
      <c r="C119"/>
      <c r="D119"/>
      <c r="E119"/>
      <c r="F119"/>
      <c r="G119"/>
      <c r="H119"/>
    </row>
    <row r="120" spans="2:98" hidden="1" outlineLevel="1" x14ac:dyDescent="0.25">
      <c r="C120"/>
      <c r="D120"/>
      <c r="E120"/>
      <c r="F120"/>
      <c r="G120"/>
      <c r="H120"/>
    </row>
    <row r="121" spans="2:98" collapsed="1" x14ac:dyDescent="0.25">
      <c r="B121" s="25" t="s">
        <v>140</v>
      </c>
      <c r="C121" s="28">
        <f>+C9</f>
        <v>-29785.180000000633</v>
      </c>
      <c r="D121" s="28">
        <f t="shared" ref="D121:BO121" si="3">+D9</f>
        <v>7291265.9700000025</v>
      </c>
      <c r="E121" s="28">
        <f t="shared" si="3"/>
        <v>8312002.3099999987</v>
      </c>
      <c r="F121" s="28">
        <f t="shared" si="3"/>
        <v>33114195.249999993</v>
      </c>
      <c r="G121" s="28">
        <f t="shared" si="3"/>
        <v>25384477.379999995</v>
      </c>
      <c r="H121" s="28">
        <f t="shared" si="3"/>
        <v>244108100.33999997</v>
      </c>
      <c r="I121" s="28">
        <f t="shared" si="3"/>
        <v>0</v>
      </c>
      <c r="J121" s="28">
        <f t="shared" si="3"/>
        <v>318180256.06999993</v>
      </c>
      <c r="K121" s="28">
        <f t="shared" si="3"/>
        <v>318180256.06999993</v>
      </c>
      <c r="L121" s="28">
        <f t="shared" si="3"/>
        <v>-1272696.23</v>
      </c>
      <c r="M121" s="28">
        <f t="shared" si="3"/>
        <v>6559927.2400000002</v>
      </c>
      <c r="N121" s="28">
        <f t="shared" si="3"/>
        <v>7351265.7899999917</v>
      </c>
      <c r="O121" s="28">
        <f t="shared" si="3"/>
        <v>20491341.970000014</v>
      </c>
      <c r="P121" s="28">
        <f t="shared" si="3"/>
        <v>25308219.089999996</v>
      </c>
      <c r="Q121" s="28">
        <f t="shared" si="3"/>
        <v>206204633.98999995</v>
      </c>
      <c r="R121" s="28">
        <f t="shared" si="3"/>
        <v>264642691.8499999</v>
      </c>
      <c r="S121" s="28">
        <f t="shared" si="3"/>
        <v>264642691.8499999</v>
      </c>
      <c r="T121" s="28">
        <f t="shared" si="3"/>
        <v>5412779.1699999999</v>
      </c>
      <c r="U121" s="28">
        <f t="shared" si="3"/>
        <v>10493417.660000004</v>
      </c>
      <c r="V121" s="28">
        <f t="shared" si="3"/>
        <v>18393760.57</v>
      </c>
      <c r="W121" s="28">
        <f t="shared" si="3"/>
        <v>5144699.7600000016</v>
      </c>
      <c r="X121" s="28">
        <f t="shared" si="3"/>
        <v>38850672.879999995</v>
      </c>
      <c r="Y121" s="28">
        <f t="shared" si="3"/>
        <v>290145482.36000001</v>
      </c>
      <c r="Z121" s="28">
        <f t="shared" si="3"/>
        <v>368440812.39999998</v>
      </c>
      <c r="AA121" s="28">
        <f t="shared" si="3"/>
        <v>368440812.39999998</v>
      </c>
      <c r="AB121" s="28">
        <f t="shared" si="3"/>
        <v>1335951</v>
      </c>
      <c r="AC121" s="28">
        <f t="shared" si="3"/>
        <v>7526165.959999999</v>
      </c>
      <c r="AD121" s="28">
        <f t="shared" si="3"/>
        <v>-1410092.6600000113</v>
      </c>
      <c r="AE121" s="28">
        <f t="shared" si="3"/>
        <v>25982355.370000005</v>
      </c>
      <c r="AF121" s="28">
        <f t="shared" si="3"/>
        <v>48005214.060000017</v>
      </c>
      <c r="AG121" s="28">
        <f t="shared" si="3"/>
        <v>-21841679.799999997</v>
      </c>
      <c r="AH121" s="28">
        <f t="shared" si="3"/>
        <v>59597913.930000007</v>
      </c>
      <c r="AI121" s="28">
        <f t="shared" si="3"/>
        <v>59597913.930000007</v>
      </c>
      <c r="AJ121" s="28">
        <f t="shared" si="3"/>
        <v>919994.36000000034</v>
      </c>
      <c r="AK121" s="28">
        <f t="shared" si="3"/>
        <v>7780923.2600000072</v>
      </c>
      <c r="AL121" s="28">
        <f t="shared" si="3"/>
        <v>-18367429.920000002</v>
      </c>
      <c r="AM121" s="28">
        <f t="shared" si="3"/>
        <v>31357269.599999979</v>
      </c>
      <c r="AN121" s="28">
        <f t="shared" si="3"/>
        <v>76645926.110000014</v>
      </c>
      <c r="AO121" s="28">
        <f t="shared" si="3"/>
        <v>35717513.439999983</v>
      </c>
      <c r="AP121" s="28">
        <f t="shared" si="3"/>
        <v>134054196.8499999</v>
      </c>
      <c r="AQ121" s="28">
        <f t="shared" si="3"/>
        <v>134054196.8499999</v>
      </c>
      <c r="AR121" s="28">
        <f t="shared" si="3"/>
        <v>-827391.09999999963</v>
      </c>
      <c r="AS121" s="28">
        <f t="shared" si="3"/>
        <v>9761694.9600000028</v>
      </c>
      <c r="AT121" s="28">
        <f t="shared" si="3"/>
        <v>7531553.7399999984</v>
      </c>
      <c r="AU121" s="28">
        <f t="shared" si="3"/>
        <v>-11659951.77999999</v>
      </c>
      <c r="AV121" s="28">
        <f t="shared" si="3"/>
        <v>-45690170.749999993</v>
      </c>
      <c r="AW121" s="28">
        <f t="shared" si="3"/>
        <v>62032030.00999999</v>
      </c>
      <c r="AX121" s="28">
        <f t="shared" si="3"/>
        <v>21147765.079999954</v>
      </c>
      <c r="AY121" s="28">
        <f t="shared" si="3"/>
        <v>21147765.079999954</v>
      </c>
      <c r="AZ121" s="28">
        <f t="shared" si="3"/>
        <v>4877412.9700000007</v>
      </c>
      <c r="BA121" s="28">
        <f t="shared" si="3"/>
        <v>8176452.8000000007</v>
      </c>
      <c r="BB121" s="28">
        <f t="shared" si="3"/>
        <v>7350687.3099999987</v>
      </c>
      <c r="BC121" s="28">
        <f t="shared" si="3"/>
        <v>18567354.049999982</v>
      </c>
      <c r="BD121" s="28">
        <f t="shared" si="3"/>
        <v>34513324.430000022</v>
      </c>
      <c r="BE121" s="28">
        <f t="shared" si="3"/>
        <v>61965106.079999998</v>
      </c>
      <c r="BF121" s="28">
        <f t="shared" si="3"/>
        <v>135450337.63999999</v>
      </c>
      <c r="BG121" s="28">
        <f t="shared" si="3"/>
        <v>135450337.63999999</v>
      </c>
      <c r="BH121" s="28">
        <f t="shared" si="3"/>
        <v>8027552.7000000002</v>
      </c>
      <c r="BI121" s="28">
        <f t="shared" si="3"/>
        <v>3330135.5499999989</v>
      </c>
      <c r="BJ121" s="28">
        <f t="shared" si="3"/>
        <v>13781750.620000001</v>
      </c>
      <c r="BK121" s="28">
        <f t="shared" si="3"/>
        <v>25036250.170000002</v>
      </c>
      <c r="BL121" s="28">
        <f t="shared" si="3"/>
        <v>30409974.159999996</v>
      </c>
      <c r="BM121" s="28">
        <f t="shared" si="3"/>
        <v>-65562874.339999989</v>
      </c>
      <c r="BN121" s="28">
        <f t="shared" si="3"/>
        <v>15022788.860000104</v>
      </c>
      <c r="BO121" s="28">
        <f t="shared" si="3"/>
        <v>15022788.860000104</v>
      </c>
      <c r="BP121" s="28">
        <f t="shared" ref="BP121:CT121" si="4">+BP9</f>
        <v>6796729.0300000021</v>
      </c>
      <c r="BQ121" s="28">
        <f t="shared" si="4"/>
        <v>-14400132.010000002</v>
      </c>
      <c r="BR121" s="28">
        <f t="shared" si="4"/>
        <v>10872859.830000002</v>
      </c>
      <c r="BS121" s="28">
        <f t="shared" si="4"/>
        <v>31724075.049999997</v>
      </c>
      <c r="BT121" s="28">
        <f t="shared" si="4"/>
        <v>42329178.100000001</v>
      </c>
      <c r="BU121" s="28">
        <f t="shared" si="4"/>
        <v>-30963491.649999991</v>
      </c>
      <c r="BV121" s="28">
        <f t="shared" si="4"/>
        <v>46359218.350000024</v>
      </c>
      <c r="BW121" s="28">
        <f t="shared" si="4"/>
        <v>46359218.350000024</v>
      </c>
      <c r="BX121" s="28">
        <f t="shared" si="4"/>
        <v>11066149.079999998</v>
      </c>
      <c r="BY121" s="28">
        <f t="shared" si="4"/>
        <v>-8119306.4299999997</v>
      </c>
      <c r="BZ121" s="28">
        <f t="shared" si="4"/>
        <v>11093497.159999996</v>
      </c>
      <c r="CA121" s="28">
        <f t="shared" si="4"/>
        <v>19175263.86999999</v>
      </c>
      <c r="CB121" s="28">
        <f t="shared" si="4"/>
        <v>138143011.51000005</v>
      </c>
      <c r="CC121" s="28">
        <f t="shared" si="4"/>
        <v>-55433968.450000003</v>
      </c>
      <c r="CD121" s="28">
        <f t="shared" si="4"/>
        <v>115924646.73999989</v>
      </c>
      <c r="CE121" s="28">
        <f t="shared" si="4"/>
        <v>115924646.73999989</v>
      </c>
      <c r="CF121" s="28">
        <f t="shared" si="4"/>
        <v>3008188.74</v>
      </c>
      <c r="CG121" s="28">
        <f t="shared" si="4"/>
        <v>-301650.09999999776</v>
      </c>
      <c r="CH121" s="28">
        <f t="shared" si="4"/>
        <v>17534791.030000005</v>
      </c>
      <c r="CI121" s="28">
        <f t="shared" si="4"/>
        <v>-5133348.6599999964</v>
      </c>
      <c r="CJ121" s="28">
        <f t="shared" si="4"/>
        <v>-50554980.980000019</v>
      </c>
      <c r="CK121" s="28">
        <f t="shared" si="4"/>
        <v>20536757.630000025</v>
      </c>
      <c r="CL121" s="28">
        <f t="shared" si="4"/>
        <v>-14910242.340000153</v>
      </c>
      <c r="CM121" s="28">
        <f t="shared" si="4"/>
        <v>-14910242.340000153</v>
      </c>
      <c r="CN121" s="28">
        <f t="shared" si="4"/>
        <v>3597635.7100000009</v>
      </c>
      <c r="CO121" s="28">
        <f t="shared" si="4"/>
        <v>-23201556.220000003</v>
      </c>
      <c r="CP121" s="28">
        <f t="shared" si="4"/>
        <v>-53565669.689999998</v>
      </c>
      <c r="CQ121" s="28">
        <f t="shared" si="4"/>
        <v>-60207112.770000011</v>
      </c>
      <c r="CR121" s="28">
        <f t="shared" si="4"/>
        <v>-137001707.31999999</v>
      </c>
      <c r="CS121" s="28">
        <f t="shared" si="4"/>
        <v>-342882521.75999999</v>
      </c>
      <c r="CT121" s="28">
        <f t="shared" si="4"/>
        <v>-613260932.04999995</v>
      </c>
    </row>
    <row r="122" spans="2:98" x14ac:dyDescent="0.25">
      <c r="B122" s="35" t="s">
        <v>62</v>
      </c>
      <c r="C122" s="34">
        <f>+C121/C15</f>
        <v>-4.9927016647044586E-3</v>
      </c>
      <c r="D122" s="34">
        <f>+D121/D15</f>
        <v>0.30939993972212826</v>
      </c>
      <c r="E122" s="34">
        <f t="shared" ref="E122:BP122" si="5">+E121/E15</f>
        <v>0.18172457200557487</v>
      </c>
      <c r="F122" s="34">
        <f t="shared" si="5"/>
        <v>0.46405195357143325</v>
      </c>
      <c r="G122" s="34">
        <f t="shared" si="5"/>
        <v>0.30013425634615204</v>
      </c>
      <c r="H122" s="34">
        <f t="shared" si="5"/>
        <v>0.76111732530677267</v>
      </c>
      <c r="I122" s="34" t="e">
        <f t="shared" si="5"/>
        <v>#DIV/0!</v>
      </c>
      <c r="J122" s="34">
        <f t="shared" si="5"/>
        <v>0.57648622407137462</v>
      </c>
      <c r="K122" s="34">
        <f t="shared" si="5"/>
        <v>0.57648622407137462</v>
      </c>
      <c r="L122" s="34">
        <f t="shared" si="5"/>
        <v>-0.30071236695381748</v>
      </c>
      <c r="M122" s="34">
        <f t="shared" si="5"/>
        <v>0.26920441313823212</v>
      </c>
      <c r="N122" s="34">
        <f t="shared" si="5"/>
        <v>0.16418782035796073</v>
      </c>
      <c r="O122" s="34">
        <f t="shared" si="5"/>
        <v>0.29482533750185602</v>
      </c>
      <c r="P122" s="34">
        <f t="shared" si="5"/>
        <v>0.27521966536537418</v>
      </c>
      <c r="Q122" s="34">
        <f t="shared" si="5"/>
        <v>0.6509814892784892</v>
      </c>
      <c r="R122" s="34">
        <f t="shared" si="5"/>
        <v>0.47977893932261939</v>
      </c>
      <c r="S122" s="34">
        <f t="shared" si="5"/>
        <v>0.47977893932261939</v>
      </c>
      <c r="T122" s="34">
        <f t="shared" si="5"/>
        <v>0.45203926379650805</v>
      </c>
      <c r="U122" s="34">
        <f t="shared" si="5"/>
        <v>0.34847771273947409</v>
      </c>
      <c r="V122" s="34">
        <f t="shared" si="5"/>
        <v>0.28325557606050206</v>
      </c>
      <c r="W122" s="34">
        <f t="shared" si="5"/>
        <v>9.1715649813327221E-2</v>
      </c>
      <c r="X122" s="34">
        <f>+X121/X15</f>
        <v>0.42758934259306036</v>
      </c>
      <c r="Y122" s="34">
        <f t="shared" si="5"/>
        <v>0.56367199218983621</v>
      </c>
      <c r="Z122" s="34">
        <f t="shared" si="5"/>
        <v>0.47929206602836644</v>
      </c>
      <c r="AA122" s="34">
        <f t="shared" si="5"/>
        <v>0.47929206602836644</v>
      </c>
      <c r="AB122" s="34">
        <f t="shared" si="5"/>
        <v>0.15728061727842751</v>
      </c>
      <c r="AC122" s="34">
        <f t="shared" si="5"/>
        <v>0.29264692106748136</v>
      </c>
      <c r="AD122" s="34">
        <f t="shared" si="5"/>
        <v>-2.7460202375473586E-2</v>
      </c>
      <c r="AE122" s="34">
        <f t="shared" si="5"/>
        <v>0.31168931541278577</v>
      </c>
      <c r="AF122" s="34">
        <f t="shared" si="5"/>
        <v>0.386161774107801</v>
      </c>
      <c r="AG122" s="34">
        <f t="shared" si="5"/>
        <v>-0.13286049634550029</v>
      </c>
      <c r="AH122" s="34">
        <f t="shared" si="5"/>
        <v>0.1302313305294801</v>
      </c>
      <c r="AI122" s="34">
        <f t="shared" si="5"/>
        <v>0.1302313305294801</v>
      </c>
      <c r="AJ122" s="34">
        <f t="shared" si="5"/>
        <v>0.12370433836463481</v>
      </c>
      <c r="AK122" s="34">
        <f t="shared" si="5"/>
        <v>0.23062467448248067</v>
      </c>
      <c r="AL122" s="34">
        <f t="shared" si="5"/>
        <v>-0.36440758677083274</v>
      </c>
      <c r="AM122" s="34">
        <f t="shared" si="5"/>
        <v>0.35344484645202906</v>
      </c>
      <c r="AN122" s="34">
        <f t="shared" si="5"/>
        <v>0.43968723908565949</v>
      </c>
      <c r="AO122" s="34">
        <f t="shared" si="5"/>
        <v>0.15049312372032828</v>
      </c>
      <c r="AP122" s="34">
        <f t="shared" si="5"/>
        <v>0.2264605947322173</v>
      </c>
      <c r="AQ122" s="34">
        <f t="shared" si="5"/>
        <v>0.2264605947322173</v>
      </c>
      <c r="AR122" s="34">
        <f t="shared" si="5"/>
        <v>-0.14442566615178606</v>
      </c>
      <c r="AS122" s="34">
        <f t="shared" si="5"/>
        <v>0.28935450925363787</v>
      </c>
      <c r="AT122" s="34">
        <f t="shared" si="5"/>
        <v>0.14390335507786389</v>
      </c>
      <c r="AU122" s="34">
        <f t="shared" si="5"/>
        <v>-0.15886658020977171</v>
      </c>
      <c r="AV122" s="34">
        <f t="shared" si="5"/>
        <v>-0.41484551569416894</v>
      </c>
      <c r="AW122" s="34">
        <f>+AW121/AW15</f>
        <v>0.25903322538259449</v>
      </c>
      <c r="AX122" s="34">
        <f t="shared" si="5"/>
        <v>4.1078766653605506E-2</v>
      </c>
      <c r="AY122" s="34">
        <f t="shared" si="5"/>
        <v>4.1078766653605506E-2</v>
      </c>
      <c r="AZ122" s="34">
        <f t="shared" si="5"/>
        <v>0.35456671319915323</v>
      </c>
      <c r="BA122" s="34">
        <f t="shared" si="5"/>
        <v>0.23592943633314051</v>
      </c>
      <c r="BB122" s="34">
        <f t="shared" si="5"/>
        <v>0.1300437337440607</v>
      </c>
      <c r="BC122" s="34">
        <f t="shared" si="5"/>
        <v>0.22547313694432244</v>
      </c>
      <c r="BD122" s="34">
        <f t="shared" si="5"/>
        <v>0.1961797427726478</v>
      </c>
      <c r="BE122" s="34">
        <f t="shared" si="5"/>
        <v>0.24894454670282246</v>
      </c>
      <c r="BF122" s="34">
        <f t="shared" si="5"/>
        <v>0.22127931626927305</v>
      </c>
      <c r="BG122" s="34">
        <f t="shared" si="5"/>
        <v>0.22127931626927305</v>
      </c>
      <c r="BH122" s="34">
        <f t="shared" si="5"/>
        <v>0.42236512711225899</v>
      </c>
      <c r="BI122" s="34">
        <f t="shared" si="5"/>
        <v>0.11980183176135345</v>
      </c>
      <c r="BJ122" s="34">
        <f t="shared" si="5"/>
        <v>0.24554764029546089</v>
      </c>
      <c r="BK122" s="34">
        <f t="shared" si="5"/>
        <v>0.26459702675780289</v>
      </c>
      <c r="BL122" s="34">
        <f t="shared" si="5"/>
        <v>0.2312024585943451</v>
      </c>
      <c r="BM122" s="34">
        <f t="shared" si="5"/>
        <v>-0.28704678785179777</v>
      </c>
      <c r="BN122" s="34">
        <f t="shared" si="5"/>
        <v>2.6947451896475908E-2</v>
      </c>
      <c r="BO122" s="34">
        <f t="shared" si="5"/>
        <v>2.6947451896475908E-2</v>
      </c>
      <c r="BP122" s="34">
        <f t="shared" si="5"/>
        <v>0.32730646435461541</v>
      </c>
      <c r="BQ122" s="34">
        <f t="shared" ref="BQ122:CT122" si="6">+BQ121/BQ15</f>
        <v>-0.46156985719781379</v>
      </c>
      <c r="BR122" s="34">
        <f t="shared" si="6"/>
        <v>0.17936808730371262</v>
      </c>
      <c r="BS122" s="34">
        <f t="shared" si="6"/>
        <v>0.2817308626124066</v>
      </c>
      <c r="BT122" s="34">
        <f t="shared" si="6"/>
        <v>0.25356755795129332</v>
      </c>
      <c r="BU122" s="34">
        <f t="shared" si="6"/>
        <v>-0.11647401865494236</v>
      </c>
      <c r="BV122" s="34">
        <f t="shared" si="6"/>
        <v>7.0458976752903191E-2</v>
      </c>
      <c r="BW122" s="34">
        <f t="shared" si="6"/>
        <v>7.0458976752903191E-2</v>
      </c>
      <c r="BX122" s="34">
        <f t="shared" si="6"/>
        <v>0.43302226218576811</v>
      </c>
      <c r="BY122" s="34">
        <f t="shared" si="6"/>
        <v>-0.21146046691519119</v>
      </c>
      <c r="BZ122" s="34">
        <f t="shared" si="6"/>
        <v>0.19398442316766226</v>
      </c>
      <c r="CA122" s="34">
        <f t="shared" si="6"/>
        <v>0.20433471339128045</v>
      </c>
      <c r="CB122" s="34">
        <f t="shared" si="6"/>
        <v>0.47473789269775907</v>
      </c>
      <c r="CC122" s="34">
        <f t="shared" si="6"/>
        <v>-0.28543667464903771</v>
      </c>
      <c r="CD122" s="34">
        <f t="shared" si="6"/>
        <v>0.16556466007751278</v>
      </c>
      <c r="CE122" s="34">
        <f t="shared" si="6"/>
        <v>0.16556466007751278</v>
      </c>
      <c r="CF122" s="34">
        <f t="shared" si="6"/>
        <v>0.18231658606271053</v>
      </c>
      <c r="CG122" s="34">
        <f t="shared" si="6"/>
        <v>-8.2904940073453767E-3</v>
      </c>
      <c r="CH122" s="34">
        <f t="shared" si="6"/>
        <v>0.25945223223171687</v>
      </c>
      <c r="CI122" s="34">
        <f t="shared" si="6"/>
        <v>-4.9688743256013884E-2</v>
      </c>
      <c r="CJ122" s="34">
        <f t="shared" si="6"/>
        <v>-0.19767598031882075</v>
      </c>
      <c r="CK122" s="34">
        <f t="shared" si="6"/>
        <v>9.6434050580076813E-2</v>
      </c>
      <c r="CL122" s="34">
        <f t="shared" si="6"/>
        <v>-2.1531432706311644E-2</v>
      </c>
      <c r="CM122" s="34">
        <f t="shared" si="6"/>
        <v>-2.1531432706311644E-2</v>
      </c>
      <c r="CN122" s="34">
        <f t="shared" si="6"/>
        <v>0.19636736190977466</v>
      </c>
      <c r="CO122" s="34">
        <f t="shared" si="6"/>
        <v>-0.75801617816501088</v>
      </c>
      <c r="CP122" s="34">
        <f t="shared" si="6"/>
        <v>-0.95612189468182163</v>
      </c>
      <c r="CQ122" s="34">
        <f t="shared" si="6"/>
        <v>-0.34290546411038836</v>
      </c>
      <c r="CR122" s="34">
        <f t="shared" si="6"/>
        <v>-0.70296493039650154</v>
      </c>
      <c r="CS122" s="34">
        <f t="shared" si="6"/>
        <v>-1.0085916338515517</v>
      </c>
      <c r="CT122" s="34">
        <f t="shared" si="6"/>
        <v>-0.75211177111584004</v>
      </c>
    </row>
    <row r="123" spans="2:98" x14ac:dyDescent="0.25">
      <c r="C123"/>
      <c r="D123"/>
      <c r="E123"/>
      <c r="F123"/>
      <c r="G123"/>
      <c r="H123"/>
    </row>
    <row r="124" spans="2:98" x14ac:dyDescent="0.25">
      <c r="C124"/>
      <c r="D124"/>
      <c r="E124"/>
      <c r="F124"/>
      <c r="G124"/>
      <c r="H124"/>
    </row>
    <row r="125" spans="2:98" x14ac:dyDescent="0.25">
      <c r="C125"/>
      <c r="D125"/>
      <c r="E125"/>
      <c r="F125"/>
      <c r="G125"/>
      <c r="H125"/>
    </row>
    <row r="126" spans="2:98" x14ac:dyDescent="0.25">
      <c r="C126"/>
      <c r="D126"/>
      <c r="E126"/>
      <c r="F126"/>
      <c r="G126"/>
      <c r="H126"/>
    </row>
    <row r="127" spans="2:98" x14ac:dyDescent="0.25">
      <c r="C127"/>
      <c r="D127"/>
      <c r="E127"/>
      <c r="F127"/>
      <c r="G127"/>
      <c r="H127"/>
    </row>
    <row r="128" spans="2:98" x14ac:dyDescent="0.25">
      <c r="C128"/>
      <c r="D128"/>
      <c r="E128"/>
      <c r="F128"/>
      <c r="G128"/>
      <c r="H128"/>
    </row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</sheetData>
  <mergeCells count="2">
    <mergeCell ref="B2:BT2"/>
    <mergeCell ref="B3:BT3"/>
  </mergeCells>
  <conditionalFormatting sqref="C122:CT122">
    <cfRule type="iconSet" priority="1">
      <iconSet iconSet="3Symbols">
        <cfvo type="percent" val="0"/>
        <cfvo type="num" val="0"/>
        <cfvo type="num" val="0" gte="0"/>
      </iconSet>
    </cfRule>
  </conditionalFormatting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C22C-5860-43AD-A4BE-6DCA18D0B9DA}">
  <dimension ref="A1:L31"/>
  <sheetViews>
    <sheetView topLeftCell="A6" workbookViewId="0">
      <selection activeCell="C20" sqref="C20"/>
    </sheetView>
  </sheetViews>
  <sheetFormatPr baseColWidth="10" defaultColWidth="10.7109375" defaultRowHeight="15" x14ac:dyDescent="0.25"/>
  <cols>
    <col min="3" max="3" width="15.140625" bestFit="1" customWidth="1"/>
    <col min="4" max="6" width="16.5703125" bestFit="1" customWidth="1"/>
    <col min="7" max="7" width="15.85546875" bestFit="1" customWidth="1"/>
    <col min="8" max="8" width="15.140625" bestFit="1" customWidth="1"/>
    <col min="9" max="9" width="15.5703125" bestFit="1" customWidth="1"/>
    <col min="11" max="11" width="14.140625" bestFit="1" customWidth="1"/>
  </cols>
  <sheetData>
    <row r="1" spans="1:12" x14ac:dyDescent="0.25">
      <c r="B1">
        <f>1160000*11.24%</f>
        <v>130384</v>
      </c>
      <c r="C1">
        <f>+B1+1160000</f>
        <v>1290384</v>
      </c>
      <c r="D1" s="59">
        <f>+C1*13</f>
        <v>16774992</v>
      </c>
      <c r="H1" s="46" t="s">
        <v>629</v>
      </c>
    </row>
    <row r="3" spans="1:12" x14ac:dyDescent="0.25">
      <c r="C3" s="155">
        <v>55760000</v>
      </c>
      <c r="D3" t="s">
        <v>628</v>
      </c>
      <c r="E3">
        <f>+C3/2</f>
        <v>27880000</v>
      </c>
      <c r="F3">
        <f>29240000+29750000+30000000</f>
        <v>88990000</v>
      </c>
      <c r="G3" s="27" t="e">
        <f>+E8-F3</f>
        <v>#REF!</v>
      </c>
    </row>
    <row r="4" spans="1:12" x14ac:dyDescent="0.25">
      <c r="K4" t="s">
        <v>625</v>
      </c>
    </row>
    <row r="5" spans="1:12" x14ac:dyDescent="0.25">
      <c r="C5" s="46" t="s">
        <v>624</v>
      </c>
      <c r="F5" t="s">
        <v>641</v>
      </c>
    </row>
    <row r="6" spans="1:12" x14ac:dyDescent="0.25">
      <c r="B6" t="s">
        <v>285</v>
      </c>
      <c r="C6" s="155" t="e">
        <f>+GETPIVOTDATA("VALOR",'E.R. PPTO - REAL'!$S$11,"CLASE","INGRESO")</f>
        <v>#REF!</v>
      </c>
      <c r="D6" t="s">
        <v>626</v>
      </c>
      <c r="E6" s="157"/>
      <c r="F6" s="155">
        <f>309756699+C8</f>
        <v>475456699</v>
      </c>
      <c r="G6" t="s">
        <v>285</v>
      </c>
      <c r="H6" s="155">
        <v>112604188</v>
      </c>
      <c r="I6" t="s">
        <v>51</v>
      </c>
    </row>
    <row r="7" spans="1:12" x14ac:dyDescent="0.25">
      <c r="C7" s="155">
        <v>197152511</v>
      </c>
      <c r="D7" t="s">
        <v>627</v>
      </c>
      <c r="F7" s="155">
        <f>+F6*19%</f>
        <v>90336772.810000002</v>
      </c>
      <c r="G7" t="s">
        <v>642</v>
      </c>
      <c r="H7" s="157">
        <f>+C7</f>
        <v>197152511</v>
      </c>
      <c r="I7" t="str">
        <f>+D7</f>
        <v>OCT-NOV</v>
      </c>
    </row>
    <row r="8" spans="1:12" x14ac:dyDescent="0.25">
      <c r="C8" s="157">
        <f>160700000+5000000</f>
        <v>165700000</v>
      </c>
      <c r="D8" t="s">
        <v>131</v>
      </c>
      <c r="E8" s="59" t="e">
        <f>+C9*7.85%</f>
        <v>#REF!</v>
      </c>
      <c r="F8" s="155">
        <v>-18605395</v>
      </c>
      <c r="G8" t="s">
        <v>643</v>
      </c>
      <c r="H8" s="155">
        <f>+C8</f>
        <v>165700000</v>
      </c>
      <c r="I8" t="str">
        <f>+D8</f>
        <v>DICIEMBRE</v>
      </c>
    </row>
    <row r="9" spans="1:12" x14ac:dyDescent="0.25">
      <c r="A9" s="41" t="e">
        <f>+(C9/B9)-1</f>
        <v>#REF!</v>
      </c>
      <c r="B9">
        <v>663000000</v>
      </c>
      <c r="C9" s="156" t="e">
        <f>SUM(C6:C8)</f>
        <v>#REF!</v>
      </c>
      <c r="D9">
        <v>65000000</v>
      </c>
      <c r="E9" s="41" t="e">
        <f>+D9/C9</f>
        <v>#REF!</v>
      </c>
      <c r="F9" s="155">
        <v>-5816000</v>
      </c>
      <c r="H9" s="159">
        <f>SUM(H6:H8)</f>
        <v>475456699</v>
      </c>
      <c r="K9" s="155" t="e">
        <f>+C9*3.3/1000</f>
        <v>#REF!</v>
      </c>
    </row>
    <row r="10" spans="1:12" x14ac:dyDescent="0.25">
      <c r="C10" s="155" t="e">
        <f>(((+C6+C7+C8)*33%)+C3)+62000000</f>
        <v>#REF!</v>
      </c>
      <c r="D10" t="s">
        <v>648</v>
      </c>
      <c r="E10" s="166" t="e">
        <f>+C10/C9</f>
        <v>#REF!</v>
      </c>
      <c r="F10" s="156">
        <f>SUM(F7:F9)</f>
        <v>65915377.810000002</v>
      </c>
      <c r="G10" t="s">
        <v>644</v>
      </c>
      <c r="K10" s="154">
        <v>-821000</v>
      </c>
      <c r="L10" s="154" t="s">
        <v>371</v>
      </c>
    </row>
    <row r="11" spans="1:12" x14ac:dyDescent="0.25">
      <c r="C11" s="157" t="e">
        <f>+(C9*42%)+10000000</f>
        <v>#REF!</v>
      </c>
      <c r="D11" t="s">
        <v>637</v>
      </c>
      <c r="E11" s="157">
        <f>+C7+C8</f>
        <v>362852511</v>
      </c>
      <c r="K11" s="156" t="e">
        <f>SUM(K9:K10)</f>
        <v>#REF!</v>
      </c>
      <c r="L11" t="s">
        <v>645</v>
      </c>
    </row>
    <row r="12" spans="1:12" x14ac:dyDescent="0.25">
      <c r="A12">
        <v>28878974.740000643</v>
      </c>
      <c r="B12" s="41" t="e">
        <f>+C12/C9</f>
        <v>#REF!</v>
      </c>
      <c r="C12" s="156" t="e">
        <f>+C9-C10-C11</f>
        <v>#REF!</v>
      </c>
      <c r="D12" s="46" t="s">
        <v>638</v>
      </c>
      <c r="E12" s="41" t="e">
        <f>+D25/E11</f>
        <v>#REF!</v>
      </c>
    </row>
    <row r="13" spans="1:12" x14ac:dyDescent="0.25">
      <c r="A13" s="60" t="e">
        <f>+(C12/A12)-1</f>
        <v>#REF!</v>
      </c>
      <c r="D13" s="122" t="e">
        <f>+C9*4.35%</f>
        <v>#REF!</v>
      </c>
    </row>
    <row r="14" spans="1:12" x14ac:dyDescent="0.25">
      <c r="C14" s="155" t="e">
        <f>+C12*35%</f>
        <v>#REF!</v>
      </c>
      <c r="D14" s="158" t="s">
        <v>639</v>
      </c>
      <c r="F14" s="263" t="s">
        <v>633</v>
      </c>
      <c r="G14" s="263"/>
      <c r="H14" s="263"/>
      <c r="J14" s="263" t="s">
        <v>634</v>
      </c>
      <c r="K14" s="263"/>
      <c r="L14" s="263"/>
    </row>
    <row r="15" spans="1:12" x14ac:dyDescent="0.25">
      <c r="C15" s="155">
        <f>-((10545000)/11)*12</f>
        <v>-11503636.363636363</v>
      </c>
      <c r="D15" t="s">
        <v>640</v>
      </c>
      <c r="F15" t="s">
        <v>631</v>
      </c>
      <c r="G15" s="155">
        <v>19327000</v>
      </c>
      <c r="J15" t="s">
        <v>631</v>
      </c>
      <c r="K15" s="155">
        <v>19327000</v>
      </c>
    </row>
    <row r="16" spans="1:12" x14ac:dyDescent="0.25">
      <c r="C16" s="155">
        <f>-((3815000)/10)*12</f>
        <v>-4578000</v>
      </c>
      <c r="D16" t="s">
        <v>646</v>
      </c>
      <c r="F16" t="s">
        <v>632</v>
      </c>
      <c r="G16" s="157" t="e">
        <f>+C14</f>
        <v>#REF!</v>
      </c>
      <c r="H16" s="155" t="e">
        <f>+G16*75%</f>
        <v>#REF!</v>
      </c>
      <c r="J16" t="s">
        <v>632</v>
      </c>
      <c r="K16" s="157" t="e">
        <f>+C14</f>
        <v>#REF!</v>
      </c>
    </row>
    <row r="17" spans="3:11" x14ac:dyDescent="0.25">
      <c r="C17" s="156" t="e">
        <f>SUM(C14:C16)</f>
        <v>#REF!</v>
      </c>
      <c r="D17" t="s">
        <v>635</v>
      </c>
      <c r="H17" s="157">
        <f>+C15+C16</f>
        <v>-16081636.363636363</v>
      </c>
      <c r="K17" s="160" t="e">
        <f>+(K15+K16)/2</f>
        <v>#REF!</v>
      </c>
    </row>
    <row r="18" spans="3:11" x14ac:dyDescent="0.25">
      <c r="C18" s="157" t="e">
        <f>+H18</f>
        <v>#REF!</v>
      </c>
      <c r="D18" t="s">
        <v>630</v>
      </c>
      <c r="H18" s="156" t="e">
        <f>SUM(H16:H17)</f>
        <v>#REF!</v>
      </c>
      <c r="K18" s="157">
        <f>+C15-C16</f>
        <v>-6925636.3636363633</v>
      </c>
    </row>
    <row r="19" spans="3:11" x14ac:dyDescent="0.25">
      <c r="C19" s="156" t="e">
        <f>+C17+C18</f>
        <v>#REF!</v>
      </c>
      <c r="D19" t="s">
        <v>286</v>
      </c>
      <c r="K19" s="156" t="e">
        <f>SUM(K17:K18)</f>
        <v>#REF!</v>
      </c>
    </row>
    <row r="20" spans="3:11" x14ac:dyDescent="0.25">
      <c r="C20" s="10" t="e">
        <f>+C19/2</f>
        <v>#REF!</v>
      </c>
      <c r="D20" s="46" t="s">
        <v>647</v>
      </c>
      <c r="F20" s="152" t="e">
        <f>+C9*3.3/1000</f>
        <v>#REF!</v>
      </c>
      <c r="G20" s="140" t="s">
        <v>653</v>
      </c>
      <c r="K20" s="46"/>
    </row>
    <row r="22" spans="3:11" x14ac:dyDescent="0.25">
      <c r="C22" s="157" t="e">
        <f>+GETPIVOTDATA("VALOR",'E.R. PPTO - REAL'!$S$11,"MES","SEPTIEMBRE","CLASE","INGRESO","GRUPO","INGRESO OPERACIONAL")+'PROYECCION IMP (2)'!C7+'PROYECCION IMP (2)'!C8</f>
        <v>#REF!</v>
      </c>
      <c r="D22" s="59" t="e">
        <f>+C22/4</f>
        <v>#REF!</v>
      </c>
      <c r="F22" s="10">
        <v>39000000</v>
      </c>
      <c r="G22" t="s">
        <v>651</v>
      </c>
      <c r="I22" s="59">
        <f>(15970-4000)*4900.15</f>
        <v>58654795.499999993</v>
      </c>
    </row>
    <row r="23" spans="3:11" x14ac:dyDescent="0.25">
      <c r="D23" s="59" t="e">
        <f>+D22*39%</f>
        <v>#REF!</v>
      </c>
      <c r="F23" s="165">
        <v>17700000</v>
      </c>
      <c r="G23" t="s">
        <v>650</v>
      </c>
    </row>
    <row r="24" spans="3:11" x14ac:dyDescent="0.25">
      <c r="D24" s="133" t="e">
        <f>122462000-D23</f>
        <v>#REF!</v>
      </c>
      <c r="F24" s="155">
        <v>3800000</v>
      </c>
      <c r="G24" s="159" t="s">
        <v>649</v>
      </c>
    </row>
    <row r="25" spans="3:11" x14ac:dyDescent="0.25">
      <c r="D25" s="133" t="e">
        <f>+D24+D23</f>
        <v>#REF!</v>
      </c>
      <c r="F25" s="10">
        <v>97162192.400000006</v>
      </c>
    </row>
    <row r="26" spans="3:11" x14ac:dyDescent="0.25">
      <c r="F26" s="11">
        <f>120000000-F25</f>
        <v>22837807.599999994</v>
      </c>
      <c r="G26" t="s">
        <v>652</v>
      </c>
    </row>
    <row r="27" spans="3:11" x14ac:dyDescent="0.25">
      <c r="D27" s="59">
        <f>10588*8700</f>
        <v>92115600</v>
      </c>
      <c r="F27" s="133">
        <v>67000000</v>
      </c>
      <c r="G27" s="154"/>
    </row>
    <row r="28" spans="3:11" x14ac:dyDescent="0.25">
      <c r="D28" s="59">
        <f>+D27*42%</f>
        <v>38688552</v>
      </c>
      <c r="F28" s="11">
        <f>+F26+F25</f>
        <v>120000000</v>
      </c>
    </row>
    <row r="29" spans="3:11" x14ac:dyDescent="0.25">
      <c r="D29" s="133" t="e">
        <f>+D25+D28</f>
        <v>#REF!</v>
      </c>
      <c r="E29" s="133" t="e">
        <f>+D29-D28</f>
        <v>#REF!</v>
      </c>
      <c r="F29" s="162"/>
    </row>
    <row r="30" spans="3:11" x14ac:dyDescent="0.25">
      <c r="D30" s="161" t="e">
        <f>+D29+F24</f>
        <v>#REF!</v>
      </c>
    </row>
    <row r="31" spans="3:11" x14ac:dyDescent="0.25">
      <c r="F31" s="89"/>
    </row>
  </sheetData>
  <mergeCells count="2">
    <mergeCell ref="F14:H14"/>
    <mergeCell ref="J14:L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EA06-B977-4409-9005-D74B79531FCF}">
  <dimension ref="B1:L31"/>
  <sheetViews>
    <sheetView topLeftCell="A13" workbookViewId="0">
      <selection activeCell="F21" sqref="F21:G27"/>
    </sheetView>
  </sheetViews>
  <sheetFormatPr baseColWidth="10" defaultColWidth="10.7109375" defaultRowHeight="15" x14ac:dyDescent="0.25"/>
  <cols>
    <col min="3" max="3" width="15.140625" bestFit="1" customWidth="1"/>
    <col min="4" max="6" width="16.5703125" bestFit="1" customWidth="1"/>
    <col min="7" max="7" width="15.85546875" bestFit="1" customWidth="1"/>
    <col min="8" max="8" width="15.140625" bestFit="1" customWidth="1"/>
    <col min="9" max="9" width="15.5703125" bestFit="1" customWidth="1"/>
    <col min="11" max="11" width="14.140625" bestFit="1" customWidth="1"/>
  </cols>
  <sheetData>
    <row r="1" spans="2:12" x14ac:dyDescent="0.25">
      <c r="H1" s="46" t="s">
        <v>629</v>
      </c>
    </row>
    <row r="3" spans="2:12" x14ac:dyDescent="0.25">
      <c r="C3" s="155">
        <v>55760000</v>
      </c>
      <c r="D3" t="s">
        <v>628</v>
      </c>
      <c r="E3">
        <f>+C3/2</f>
        <v>27880000</v>
      </c>
      <c r="F3">
        <f>29240000+29750000</f>
        <v>58990000</v>
      </c>
      <c r="G3" s="27" t="e">
        <f>+E8-F3</f>
        <v>#REF!</v>
      </c>
    </row>
    <row r="4" spans="2:12" x14ac:dyDescent="0.25">
      <c r="K4" t="s">
        <v>625</v>
      </c>
    </row>
    <row r="5" spans="2:12" x14ac:dyDescent="0.25">
      <c r="C5" s="46" t="s">
        <v>624</v>
      </c>
      <c r="F5" t="s">
        <v>641</v>
      </c>
    </row>
    <row r="6" spans="2:12" x14ac:dyDescent="0.25">
      <c r="B6" t="s">
        <v>285</v>
      </c>
      <c r="C6" s="155" t="e">
        <f>+GETPIVOTDATA("VALOR",'E.R. PPTO - REAL'!$S$11,"CLASE","INGRESO")</f>
        <v>#REF!</v>
      </c>
      <c r="D6" t="s">
        <v>626</v>
      </c>
      <c r="E6" s="157"/>
      <c r="F6" s="155">
        <f>309756699+C8</f>
        <v>497020821.82350004</v>
      </c>
      <c r="G6" t="s">
        <v>285</v>
      </c>
      <c r="H6" s="155">
        <v>112604188</v>
      </c>
      <c r="I6" t="s">
        <v>51</v>
      </c>
    </row>
    <row r="7" spans="2:12" x14ac:dyDescent="0.25">
      <c r="C7" s="155">
        <v>197152511</v>
      </c>
      <c r="D7" t="s">
        <v>627</v>
      </c>
      <c r="F7" s="155">
        <f>+F6*19%</f>
        <v>94433956.146465003</v>
      </c>
      <c r="G7" t="s">
        <v>642</v>
      </c>
      <c r="H7" s="157">
        <f>+C7</f>
        <v>197152511</v>
      </c>
      <c r="I7" t="str">
        <f>+D7</f>
        <v>OCT-NOV</v>
      </c>
    </row>
    <row r="8" spans="2:12" x14ac:dyDescent="0.25">
      <c r="C8" s="157">
        <f>98524122.8235+(10200*8700)</f>
        <v>187264122.82350001</v>
      </c>
      <c r="D8" t="s">
        <v>131</v>
      </c>
      <c r="E8" s="59" t="e">
        <f>+C9*7.85%</f>
        <v>#REF!</v>
      </c>
      <c r="F8" s="155">
        <v>-18605395</v>
      </c>
      <c r="G8" t="s">
        <v>643</v>
      </c>
      <c r="H8" s="155">
        <f>+C8</f>
        <v>187264122.82350001</v>
      </c>
      <c r="I8" t="str">
        <f>+D8</f>
        <v>DICIEMBRE</v>
      </c>
    </row>
    <row r="9" spans="2:12" x14ac:dyDescent="0.25">
      <c r="C9" s="156" t="e">
        <f>SUM(C6:C8)</f>
        <v>#REF!</v>
      </c>
      <c r="D9">
        <v>65000000</v>
      </c>
      <c r="E9" s="41" t="e">
        <f>+D9/C9</f>
        <v>#REF!</v>
      </c>
      <c r="F9" s="155">
        <v>-5816000</v>
      </c>
      <c r="H9" s="159">
        <f>SUM(H6:H8)</f>
        <v>497020821.82350004</v>
      </c>
      <c r="K9" s="155" t="e">
        <f>+C9*3.3/1000</f>
        <v>#REF!</v>
      </c>
    </row>
    <row r="10" spans="2:12" x14ac:dyDescent="0.25">
      <c r="C10" s="155" t="e">
        <f>((+C6+C7+C8)*33%)+C3+107000000</f>
        <v>#REF!</v>
      </c>
      <c r="D10" t="s">
        <v>648</v>
      </c>
      <c r="E10" s="60" t="e">
        <f>+C10/C9</f>
        <v>#REF!</v>
      </c>
      <c r="F10" s="156">
        <f>SUM(F7:F9)</f>
        <v>70012561.146465003</v>
      </c>
      <c r="G10" t="s">
        <v>644</v>
      </c>
      <c r="K10" s="154">
        <v>-821000</v>
      </c>
      <c r="L10" s="154" t="s">
        <v>371</v>
      </c>
    </row>
    <row r="11" spans="2:12" x14ac:dyDescent="0.25">
      <c r="C11" s="157" t="e">
        <f>+C9*42%</f>
        <v>#REF!</v>
      </c>
      <c r="D11" t="s">
        <v>637</v>
      </c>
      <c r="E11" s="157">
        <f>+C7+C8</f>
        <v>384416633.82350004</v>
      </c>
      <c r="K11" s="156" t="e">
        <f>SUM(K9:K10)</f>
        <v>#REF!</v>
      </c>
      <c r="L11" t="s">
        <v>645</v>
      </c>
    </row>
    <row r="12" spans="2:12" x14ac:dyDescent="0.25">
      <c r="C12" s="156" t="e">
        <f>+C9-C10-C11</f>
        <v>#REF!</v>
      </c>
      <c r="D12" s="46" t="s">
        <v>638</v>
      </c>
      <c r="E12" s="41" t="e">
        <f>+D25/E11</f>
        <v>#REF!</v>
      </c>
    </row>
    <row r="14" spans="2:12" x14ac:dyDescent="0.25">
      <c r="C14" s="155" t="e">
        <f>+C12*35%</f>
        <v>#REF!</v>
      </c>
      <c r="D14" s="158" t="s">
        <v>639</v>
      </c>
      <c r="F14" s="263" t="s">
        <v>633</v>
      </c>
      <c r="G14" s="263"/>
      <c r="H14" s="263"/>
      <c r="J14" s="263" t="s">
        <v>634</v>
      </c>
      <c r="K14" s="263"/>
      <c r="L14" s="263"/>
    </row>
    <row r="15" spans="2:12" x14ac:dyDescent="0.25">
      <c r="C15" s="155">
        <f>-((10545000)/11)*12</f>
        <v>-11503636.363636363</v>
      </c>
      <c r="D15" t="s">
        <v>640</v>
      </c>
      <c r="F15" t="s">
        <v>631</v>
      </c>
      <c r="G15" s="155">
        <v>19327000</v>
      </c>
      <c r="J15" t="s">
        <v>631</v>
      </c>
      <c r="K15" s="155">
        <v>19327000</v>
      </c>
    </row>
    <row r="16" spans="2:12" x14ac:dyDescent="0.25">
      <c r="C16" s="155">
        <f>-((3815000)/10)*12</f>
        <v>-4578000</v>
      </c>
      <c r="D16" t="s">
        <v>646</v>
      </c>
      <c r="F16" t="s">
        <v>632</v>
      </c>
      <c r="G16" s="157" t="e">
        <f>+C14</f>
        <v>#REF!</v>
      </c>
      <c r="H16" s="155" t="e">
        <f>+G16*75%</f>
        <v>#REF!</v>
      </c>
      <c r="J16" t="s">
        <v>632</v>
      </c>
      <c r="K16" s="157" t="e">
        <f>+C14</f>
        <v>#REF!</v>
      </c>
    </row>
    <row r="17" spans="3:11" x14ac:dyDescent="0.25">
      <c r="C17" s="156" t="e">
        <f>SUM(C14:C16)</f>
        <v>#REF!</v>
      </c>
      <c r="D17" t="s">
        <v>635</v>
      </c>
      <c r="H17" s="157">
        <f>+C15+C16</f>
        <v>-16081636.363636363</v>
      </c>
      <c r="K17" s="160" t="e">
        <f>+(K15+K16)/2</f>
        <v>#REF!</v>
      </c>
    </row>
    <row r="18" spans="3:11" x14ac:dyDescent="0.25">
      <c r="C18" s="157" t="e">
        <f>+H18</f>
        <v>#REF!</v>
      </c>
      <c r="D18" t="s">
        <v>630</v>
      </c>
      <c r="H18" s="156" t="e">
        <f>SUM(H16:H17)</f>
        <v>#REF!</v>
      </c>
      <c r="K18" s="157">
        <f>+C15-C16</f>
        <v>-6925636.3636363633</v>
      </c>
    </row>
    <row r="19" spans="3:11" x14ac:dyDescent="0.25">
      <c r="C19" s="156" t="e">
        <f>+C17+C18</f>
        <v>#REF!</v>
      </c>
      <c r="D19" t="s">
        <v>286</v>
      </c>
      <c r="K19" s="156" t="e">
        <f>SUM(K17:K18)</f>
        <v>#REF!</v>
      </c>
    </row>
    <row r="20" spans="3:11" x14ac:dyDescent="0.25">
      <c r="C20" s="10" t="e">
        <f>+C19/2</f>
        <v>#REF!</v>
      </c>
      <c r="D20" s="46" t="s">
        <v>647</v>
      </c>
      <c r="K20" s="46"/>
    </row>
    <row r="22" spans="3:11" x14ac:dyDescent="0.25">
      <c r="C22" s="157" t="e">
        <f>+GETPIVOTDATA("VALOR",'E.R. PPTO - REAL'!$S$11,"MES","SEPTIEMBRE","CLASE","INGRESO","GRUPO","INGRESO OPERACIONAL")+'PROYECCION IMP (2)'!C7+'PROYECCION IMP (2)'!C8</f>
        <v>#REF!</v>
      </c>
      <c r="D22" s="59" t="e">
        <f>+C22/4</f>
        <v>#REF!</v>
      </c>
      <c r="F22" t="e">
        <f>+'PROYECCION IMP'!C10</f>
        <v>#REF!</v>
      </c>
      <c r="I22" s="59">
        <f>(15970-4000)*4900.15</f>
        <v>58654795.499999993</v>
      </c>
    </row>
    <row r="23" spans="3:11" x14ac:dyDescent="0.25">
      <c r="D23" s="59" t="e">
        <f>+D22*39%</f>
        <v>#REF!</v>
      </c>
      <c r="F23" s="157" t="e">
        <f>-C10</f>
        <v>#REF!</v>
      </c>
    </row>
    <row r="24" spans="3:11" x14ac:dyDescent="0.25">
      <c r="D24" s="133" t="e">
        <f>122462000-D23</f>
        <v>#REF!</v>
      </c>
      <c r="F24" s="154" t="e">
        <f>SUM(F22:F23)</f>
        <v>#REF!</v>
      </c>
      <c r="G24" s="163" t="e">
        <f>+F24+F26</f>
        <v>#REF!</v>
      </c>
    </row>
    <row r="25" spans="3:11" x14ac:dyDescent="0.25">
      <c r="D25" s="133" t="e">
        <f>+D24+D23</f>
        <v>#REF!</v>
      </c>
      <c r="F25" s="133" t="e">
        <f>+F24+D25</f>
        <v>#REF!</v>
      </c>
    </row>
    <row r="26" spans="3:11" x14ac:dyDescent="0.25">
      <c r="F26">
        <v>-19000000</v>
      </c>
    </row>
    <row r="27" spans="3:11" x14ac:dyDescent="0.25">
      <c r="D27" s="59">
        <f>10588*8700</f>
        <v>92115600</v>
      </c>
      <c r="F27" s="133" t="e">
        <f>+F26+F25</f>
        <v>#REF!</v>
      </c>
      <c r="G27" s="154"/>
    </row>
    <row r="28" spans="3:11" x14ac:dyDescent="0.25">
      <c r="D28" s="59">
        <f>+D27*42%</f>
        <v>38688552</v>
      </c>
    </row>
    <row r="29" spans="3:11" x14ac:dyDescent="0.25">
      <c r="D29" s="133" t="e">
        <f>+D25+D28</f>
        <v>#REF!</v>
      </c>
      <c r="E29" s="133" t="e">
        <f>+D29-D28</f>
        <v>#REF!</v>
      </c>
      <c r="F29" s="162" t="e">
        <f>+E29/4900.15</f>
        <v>#REF!</v>
      </c>
    </row>
    <row r="30" spans="3:11" x14ac:dyDescent="0.25">
      <c r="D30" s="161" t="e">
        <f>+D29+F24</f>
        <v>#REF!</v>
      </c>
      <c r="F30">
        <v>16000</v>
      </c>
    </row>
    <row r="31" spans="3:11" x14ac:dyDescent="0.25">
      <c r="F31" s="89" t="e">
        <f>+F30-F29</f>
        <v>#REF!</v>
      </c>
    </row>
  </sheetData>
  <mergeCells count="2">
    <mergeCell ref="F14:H14"/>
    <mergeCell ref="J14:L1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showRowColHeaders="0" zoomScale="87" zoomScaleNormal="87" workbookViewId="0">
      <selection activeCell="R14" sqref="R14"/>
    </sheetView>
  </sheetViews>
  <sheetFormatPr baseColWidth="10" defaultColWidth="10.7109375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O46"/>
  <sheetViews>
    <sheetView showGridLines="0" showRowColHeaders="0" topLeftCell="A7" zoomScale="90" zoomScaleNormal="90" workbookViewId="0">
      <selection activeCell="F33" sqref="F33"/>
    </sheetView>
  </sheetViews>
  <sheetFormatPr baseColWidth="10" defaultColWidth="10.7109375" defaultRowHeight="15" x14ac:dyDescent="0.25"/>
  <cols>
    <col min="1" max="1" width="24.7109375" customWidth="1"/>
  </cols>
  <sheetData>
    <row r="5" spans="14:14" x14ac:dyDescent="0.25">
      <c r="N5" s="13"/>
    </row>
    <row r="39" spans="2:15" x14ac:dyDescent="0.25"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137</v>
      </c>
      <c r="I39" t="s">
        <v>138</v>
      </c>
      <c r="J39" t="s">
        <v>44</v>
      </c>
      <c r="K39" t="s">
        <v>51</v>
      </c>
      <c r="L39" t="s">
        <v>126</v>
      </c>
      <c r="M39" t="s">
        <v>130</v>
      </c>
      <c r="N39" t="s">
        <v>131</v>
      </c>
    </row>
    <row r="40" spans="2:15" x14ac:dyDescent="0.25">
      <c r="B40">
        <v>2020</v>
      </c>
      <c r="C40" s="41">
        <v>-4.9927016647044586E-3</v>
      </c>
      <c r="D40" s="41">
        <v>-0.30071236695381748</v>
      </c>
      <c r="E40" s="41">
        <v>0.45203926379650805</v>
      </c>
      <c r="F40" s="36">
        <v>0.15728061727842751</v>
      </c>
      <c r="G40" s="41">
        <v>0.12370433836463481</v>
      </c>
      <c r="H40" s="36">
        <v>-0.14442566615178606</v>
      </c>
      <c r="I40" s="41">
        <v>0.35456671319915323</v>
      </c>
      <c r="J40" s="41">
        <v>0.42236512711225899</v>
      </c>
      <c r="K40" s="41">
        <v>0.32730646435461541</v>
      </c>
      <c r="L40" s="41">
        <v>0.43302226218576811</v>
      </c>
      <c r="M40" s="41">
        <v>0.18231658606271053</v>
      </c>
      <c r="N40" s="41">
        <v>-5.0960410674484261E-3</v>
      </c>
    </row>
    <row r="41" spans="2:15" x14ac:dyDescent="0.25">
      <c r="B41">
        <v>2021</v>
      </c>
      <c r="C41" s="41">
        <v>0.30939993972212826</v>
      </c>
      <c r="D41" s="41">
        <v>0.26920441313823212</v>
      </c>
      <c r="E41" s="41">
        <v>0.34847771273947409</v>
      </c>
      <c r="F41" s="41">
        <v>0.29264692106748136</v>
      </c>
      <c r="G41" s="36">
        <v>0.23062467448248067</v>
      </c>
      <c r="H41" s="36">
        <v>0.28935450925363787</v>
      </c>
      <c r="I41" s="41">
        <v>0.23592943633314051</v>
      </c>
      <c r="J41" s="41">
        <v>0.11980183176135345</v>
      </c>
      <c r="K41" s="41">
        <v>-0.46156985719781379</v>
      </c>
      <c r="L41" s="41">
        <v>-0.21146046691519119</v>
      </c>
      <c r="M41" s="41">
        <v>-8.2904940073453767E-3</v>
      </c>
      <c r="N41" s="41">
        <v>-1.05329594962921</v>
      </c>
      <c r="O41" s="41"/>
    </row>
    <row r="42" spans="2:15" x14ac:dyDescent="0.25">
      <c r="B42">
        <v>2022</v>
      </c>
      <c r="C42" s="41">
        <v>0.18172457200557487</v>
      </c>
      <c r="D42" s="41">
        <v>0.16418782035796073</v>
      </c>
      <c r="E42" s="41">
        <v>0.28325557606050206</v>
      </c>
      <c r="F42" s="36">
        <v>-2.7460202375473586E-2</v>
      </c>
      <c r="G42" s="36">
        <v>-0.36440758677083274</v>
      </c>
      <c r="H42" s="36">
        <v>0.14390335507786389</v>
      </c>
      <c r="I42" s="41">
        <v>0.1300437337440607</v>
      </c>
      <c r="J42" s="41">
        <v>0.24554764029546089</v>
      </c>
      <c r="K42" s="41">
        <v>0.17936808730371262</v>
      </c>
      <c r="L42" s="41">
        <v>0.19398442316766226</v>
      </c>
      <c r="M42" s="41">
        <v>0.25945223223171687</v>
      </c>
      <c r="N42" s="41">
        <v>-1.2901222534344772</v>
      </c>
    </row>
    <row r="43" spans="2:15" x14ac:dyDescent="0.25">
      <c r="B43">
        <v>2023</v>
      </c>
      <c r="C43" s="41">
        <v>0.46405195357143336</v>
      </c>
      <c r="D43" s="41">
        <v>0.29482533750185586</v>
      </c>
      <c r="E43" s="41">
        <v>9.1715649813327221E-2</v>
      </c>
      <c r="F43" s="41">
        <v>0.31168931541278577</v>
      </c>
      <c r="G43" s="41">
        <v>0.35344484645202912</v>
      </c>
      <c r="H43" s="41">
        <v>-0.15886658020977171</v>
      </c>
      <c r="I43" s="41">
        <v>0.22547313694432258</v>
      </c>
      <c r="J43" s="41">
        <v>0.26459702675780289</v>
      </c>
      <c r="K43" s="41">
        <v>0.2817308626124066</v>
      </c>
      <c r="L43" s="41">
        <v>0.20433471339128034</v>
      </c>
      <c r="M43" s="41">
        <v>-4.9688743256014037E-2</v>
      </c>
      <c r="N43" s="41">
        <v>-0.66289864865678361</v>
      </c>
      <c r="O43" s="41"/>
    </row>
    <row r="44" spans="2:15" x14ac:dyDescent="0.25">
      <c r="B44">
        <v>2024</v>
      </c>
      <c r="C44" s="41">
        <v>0.30013425634615204</v>
      </c>
      <c r="D44" s="41">
        <v>0.27521966536537418</v>
      </c>
      <c r="E44" s="41">
        <v>0.42758934259306047</v>
      </c>
      <c r="F44" s="41">
        <v>0.386161774107801</v>
      </c>
      <c r="G44" s="41">
        <v>0.43968723908565949</v>
      </c>
      <c r="H44" s="41">
        <v>-0.41484551569416911</v>
      </c>
      <c r="I44" s="41">
        <v>0.1961797427726478</v>
      </c>
      <c r="J44" s="41">
        <v>0.23120245859434502</v>
      </c>
      <c r="K44" s="41">
        <v>0.25356755795129332</v>
      </c>
      <c r="L44" s="41">
        <v>0.47473789269775907</v>
      </c>
      <c r="M44" s="41">
        <v>-0.19767598031882061</v>
      </c>
      <c r="N44" s="41">
        <v>-0.7031627740753611</v>
      </c>
      <c r="O44" s="41"/>
    </row>
    <row r="45" spans="2:15" x14ac:dyDescent="0.25">
      <c r="B45">
        <v>2025</v>
      </c>
      <c r="C45" s="41">
        <v>0.76111732530677279</v>
      </c>
      <c r="D45" s="41">
        <v>0.65098148927848931</v>
      </c>
      <c r="E45" s="41">
        <v>0.56367199218983621</v>
      </c>
      <c r="F45" s="41">
        <v>-0.13286049634550029</v>
      </c>
      <c r="G45" s="41">
        <v>0.15049312372032828</v>
      </c>
      <c r="H45" s="41">
        <v>0.25903322538259449</v>
      </c>
      <c r="I45" s="41">
        <v>0.24894454670282246</v>
      </c>
      <c r="J45" s="41">
        <v>-0.28704678785179777</v>
      </c>
      <c r="K45" s="41">
        <v>-0.11647401865494236</v>
      </c>
      <c r="L45" s="41">
        <v>-0.28543667464903771</v>
      </c>
      <c r="M45" s="41">
        <v>9.6434050580076813E-2</v>
      </c>
      <c r="N45" s="41">
        <v>-1.0085916338515517</v>
      </c>
    </row>
    <row r="46" spans="2:15" x14ac:dyDescent="0.25">
      <c r="B46">
        <v>2026</v>
      </c>
      <c r="C46" s="41">
        <f>+'E.R. PPTO - REAL'!AN27</f>
        <v>0.25810052967353436</v>
      </c>
      <c r="D46" s="36">
        <f>+'E.R. PPTO - REAL'!AO27</f>
        <v>-5.6017155349276503E-2</v>
      </c>
      <c r="E46" s="36">
        <f>+'E.R. PPTO - REAL'!AP27</f>
        <v>0.35919677055521654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P12" sqref="P12"/>
    </sheetView>
  </sheetViews>
  <sheetFormatPr baseColWidth="10" defaultColWidth="10.7109375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Q128"/>
  <sheetViews>
    <sheetView showGridLines="0" zoomScale="90" zoomScaleNormal="90" workbookViewId="0">
      <selection activeCell="B25" sqref="B25"/>
    </sheetView>
  </sheetViews>
  <sheetFormatPr baseColWidth="10" defaultColWidth="10.7109375" defaultRowHeight="15" x14ac:dyDescent="0.25"/>
  <cols>
    <col min="1" max="1" width="54.140625" customWidth="1"/>
    <col min="2" max="2" width="42.85546875" bestFit="1" customWidth="1"/>
    <col min="3" max="13" width="16.42578125" style="10" bestFit="1" customWidth="1"/>
    <col min="14" max="14" width="16.42578125" bestFit="1" customWidth="1"/>
    <col min="15" max="15" width="14.28515625" customWidth="1"/>
    <col min="16" max="16" width="16.42578125" bestFit="1" customWidth="1"/>
    <col min="17" max="17" width="14.28515625" bestFit="1" customWidth="1"/>
  </cols>
  <sheetData>
    <row r="1" spans="2:16" x14ac:dyDescent="0.25">
      <c r="E1"/>
      <c r="F1"/>
    </row>
    <row r="2" spans="2:16" ht="15.75" x14ac:dyDescent="0.25">
      <c r="B2" s="265" t="s">
        <v>1</v>
      </c>
      <c r="C2" s="265"/>
      <c r="D2" s="265"/>
      <c r="E2" s="265"/>
      <c r="F2" s="265"/>
      <c r="G2" s="265"/>
      <c r="H2" s="169"/>
      <c r="I2" s="169"/>
      <c r="J2" s="169"/>
      <c r="K2" s="169"/>
      <c r="L2" s="169"/>
      <c r="M2" s="169"/>
      <c r="N2" s="169"/>
    </row>
    <row r="3" spans="2:16" ht="15.75" x14ac:dyDescent="0.25">
      <c r="B3" s="265" t="s">
        <v>61</v>
      </c>
      <c r="C3" s="265"/>
      <c r="D3" s="265"/>
      <c r="E3" s="265"/>
      <c r="F3" s="265"/>
      <c r="G3" s="265"/>
      <c r="H3" s="169"/>
      <c r="I3" s="169"/>
      <c r="J3" s="169"/>
      <c r="K3" s="169"/>
      <c r="L3" s="169"/>
      <c r="M3" s="169"/>
      <c r="N3" s="169"/>
    </row>
    <row r="4" spans="2:16" ht="15.75" x14ac:dyDescent="0.25">
      <c r="B4" s="266" t="s">
        <v>1342</v>
      </c>
      <c r="C4" s="266"/>
      <c r="D4" s="266"/>
      <c r="E4" s="266"/>
      <c r="F4" s="266"/>
      <c r="G4" s="266"/>
      <c r="H4" s="170"/>
      <c r="I4" s="170"/>
      <c r="J4" s="170"/>
      <c r="K4" s="170"/>
      <c r="L4" s="170"/>
      <c r="M4" s="170"/>
      <c r="N4" s="170"/>
    </row>
    <row r="8" spans="2:16" x14ac:dyDescent="0.25">
      <c r="B8" s="7" t="s">
        <v>38</v>
      </c>
      <c r="C8" s="26">
        <v>2026</v>
      </c>
    </row>
    <row r="9" spans="2:16" x14ac:dyDescent="0.25">
      <c r="B9" s="7" t="s">
        <v>57</v>
      </c>
      <c r="C9" s="11" t="s">
        <v>59</v>
      </c>
      <c r="N9" s="11"/>
    </row>
    <row r="10" spans="2:16" x14ac:dyDescent="0.25">
      <c r="B10" s="46" t="s">
        <v>204</v>
      </c>
      <c r="C10" s="47">
        <f>+GETPIVOTDATA("VALOR",$B$11,"MES","ENERO","CLASE","ACTIVO")-GETPIVOTDATA("VALOR",$B$11,"MES","ENERO","CLASE","PASIVO")-GETPIVOTDATA("VALOR",$B$11,"MES","ENERO","CLASE","PATRIMONIO")</f>
        <v>0</v>
      </c>
      <c r="D10" s="47">
        <f>+GETPIVOTDATA("VALOR",$B$11,"MES","FEBRERO","CLASE","ACTIVO")-GETPIVOTDATA("VALOR",$B$11,"MES","FEBRERO","CLASE","PASIVO")-GETPIVOTDATA("VALOR",$B$11,"MES","FEBRERO","CLASE","PATRIMONIO")</f>
        <v>0</v>
      </c>
      <c r="E10" s="47">
        <f>+GETPIVOTDATA("VALOR",$B$11,"MES","MARZO","CLASE","ACTIVO")-GETPIVOTDATA("VALOR",$B$11,"MES","MARZO","CLASE","PASIVO")-GETPIVOTDATA("VALOR",$B$11,"MES","MARZO","CLASE","PATRIMONIO")</f>
        <v>0</v>
      </c>
      <c r="F10" s="47"/>
      <c r="G10" s="47"/>
      <c r="H10" s="47"/>
      <c r="I10" s="47"/>
      <c r="J10" s="96"/>
      <c r="K10" s="96"/>
      <c r="L10" s="96"/>
      <c r="M10" s="96"/>
      <c r="N10" s="96"/>
      <c r="O10" s="11"/>
      <c r="P10" s="11"/>
    </row>
    <row r="11" spans="2:16" x14ac:dyDescent="0.25">
      <c r="B11" s="7" t="s">
        <v>188</v>
      </c>
      <c r="C11" s="168" t="s">
        <v>60</v>
      </c>
      <c r="D11" s="11"/>
      <c r="E11" s="11"/>
      <c r="F11"/>
      <c r="G11"/>
      <c r="H11"/>
      <c r="I11"/>
      <c r="J11"/>
      <c r="K11"/>
      <c r="L11"/>
      <c r="M11"/>
    </row>
    <row r="12" spans="2:16" x14ac:dyDescent="0.25">
      <c r="B12" s="7" t="s">
        <v>42</v>
      </c>
      <c r="C12" s="11" t="s">
        <v>132</v>
      </c>
      <c r="D12" s="11" t="s">
        <v>133</v>
      </c>
      <c r="E12" s="11" t="s">
        <v>134</v>
      </c>
      <c r="F12"/>
      <c r="G12"/>
      <c r="H12"/>
      <c r="I12"/>
      <c r="J12"/>
      <c r="K12"/>
      <c r="L12"/>
      <c r="M12"/>
    </row>
    <row r="13" spans="2:16" x14ac:dyDescent="0.25">
      <c r="B13" s="8" t="s">
        <v>63</v>
      </c>
      <c r="C13" s="11">
        <v>1260816805.8900001</v>
      </c>
      <c r="D13" s="11">
        <v>1309589039.8499999</v>
      </c>
      <c r="E13" s="11">
        <v>1461434563.3299999</v>
      </c>
      <c r="F13"/>
      <c r="G13"/>
      <c r="H13"/>
      <c r="I13"/>
      <c r="J13"/>
      <c r="K13"/>
      <c r="L13"/>
      <c r="M13"/>
    </row>
    <row r="14" spans="2:16" x14ac:dyDescent="0.25">
      <c r="B14" s="9" t="s">
        <v>64</v>
      </c>
      <c r="C14" s="11">
        <v>1243845959.8300002</v>
      </c>
      <c r="D14" s="11">
        <v>1292964031.8699999</v>
      </c>
      <c r="E14" s="11">
        <v>1445155393.4299998</v>
      </c>
      <c r="F14"/>
      <c r="G14"/>
      <c r="H14"/>
      <c r="I14"/>
      <c r="J14"/>
      <c r="K14"/>
      <c r="L14"/>
      <c r="M14"/>
    </row>
    <row r="15" spans="2:16" x14ac:dyDescent="0.25">
      <c r="B15" s="15" t="s">
        <v>65</v>
      </c>
      <c r="C15" s="11">
        <v>207105159.70999998</v>
      </c>
      <c r="D15" s="11">
        <v>121545075.53</v>
      </c>
      <c r="E15" s="11">
        <v>51435450.479999997</v>
      </c>
      <c r="F15"/>
      <c r="G15"/>
      <c r="H15"/>
      <c r="I15"/>
      <c r="J15"/>
      <c r="K15"/>
      <c r="L15"/>
      <c r="M15"/>
    </row>
    <row r="16" spans="2:16" x14ac:dyDescent="0.25">
      <c r="B16" s="15" t="s">
        <v>82</v>
      </c>
      <c r="C16" s="11">
        <v>105797673</v>
      </c>
      <c r="D16" s="11">
        <v>161701353</v>
      </c>
      <c r="E16" s="11">
        <v>252008791</v>
      </c>
      <c r="F16"/>
      <c r="G16"/>
      <c r="H16"/>
      <c r="I16"/>
      <c r="J16"/>
      <c r="K16"/>
      <c r="L16"/>
      <c r="M16"/>
      <c r="O16" s="11"/>
    </row>
    <row r="17" spans="2:17" x14ac:dyDescent="0.25">
      <c r="B17" s="15" t="s">
        <v>713</v>
      </c>
      <c r="C17" s="11">
        <v>930943127.12000012</v>
      </c>
      <c r="D17" s="11">
        <v>1009717603.34</v>
      </c>
      <c r="E17" s="11">
        <v>1141711151.9499998</v>
      </c>
      <c r="F17"/>
      <c r="G17"/>
      <c r="H17"/>
      <c r="I17"/>
      <c r="J17"/>
      <c r="K17"/>
      <c r="L17"/>
      <c r="M17"/>
    </row>
    <row r="18" spans="2:17" x14ac:dyDescent="0.25">
      <c r="B18" s="9" t="s">
        <v>73</v>
      </c>
      <c r="C18" s="11">
        <v>16970846.060000002</v>
      </c>
      <c r="D18" s="11">
        <v>16625007.98</v>
      </c>
      <c r="E18" s="11">
        <v>16279169.899999999</v>
      </c>
      <c r="F18"/>
      <c r="G18"/>
      <c r="H18"/>
      <c r="I18"/>
      <c r="J18"/>
      <c r="K18"/>
      <c r="L18"/>
      <c r="M18"/>
    </row>
    <row r="19" spans="2:17" x14ac:dyDescent="0.25">
      <c r="B19" s="15" t="s">
        <v>342</v>
      </c>
      <c r="C19" s="11">
        <v>4118887</v>
      </c>
      <c r="D19" s="11">
        <v>4084274</v>
      </c>
      <c r="E19" s="11">
        <v>4049661</v>
      </c>
      <c r="F19"/>
      <c r="G19"/>
      <c r="H19"/>
      <c r="I19"/>
      <c r="J19"/>
      <c r="K19"/>
      <c r="L19"/>
      <c r="M19"/>
      <c r="O19" s="50"/>
      <c r="P19" s="52"/>
    </row>
    <row r="20" spans="2:17" x14ac:dyDescent="0.25">
      <c r="B20" s="15" t="s">
        <v>1338</v>
      </c>
      <c r="C20" s="11">
        <v>12851959.060000001</v>
      </c>
      <c r="D20" s="11">
        <v>12540733.98</v>
      </c>
      <c r="E20" s="11">
        <v>12229508.899999999</v>
      </c>
      <c r="F20"/>
      <c r="G20"/>
      <c r="H20"/>
      <c r="I20"/>
      <c r="J20"/>
      <c r="K20"/>
      <c r="L20"/>
      <c r="M20"/>
      <c r="O20" s="11"/>
      <c r="P20" s="11"/>
      <c r="Q20" s="11"/>
    </row>
    <row r="21" spans="2:17" x14ac:dyDescent="0.25">
      <c r="B21" s="8" t="s">
        <v>66</v>
      </c>
      <c r="C21" s="11">
        <v>428221311.93000001</v>
      </c>
      <c r="D21" s="11">
        <v>485033536.16000003</v>
      </c>
      <c r="E21" s="11">
        <v>555739444.70000005</v>
      </c>
      <c r="F21"/>
      <c r="G21"/>
      <c r="H21"/>
      <c r="I21"/>
      <c r="J21"/>
      <c r="K21"/>
      <c r="L21"/>
      <c r="M21"/>
      <c r="Q21" s="11"/>
    </row>
    <row r="22" spans="2:17" x14ac:dyDescent="0.25">
      <c r="B22" s="9" t="s">
        <v>67</v>
      </c>
      <c r="C22" s="11">
        <v>428221311.93000001</v>
      </c>
      <c r="D22" s="11">
        <v>485033536.16000003</v>
      </c>
      <c r="E22" s="11">
        <v>555739444.70000005</v>
      </c>
      <c r="F22"/>
      <c r="G22"/>
      <c r="H22"/>
      <c r="I22"/>
      <c r="J22"/>
      <c r="K22"/>
      <c r="L22"/>
      <c r="M22"/>
      <c r="O22" s="11"/>
      <c r="P22" s="11"/>
      <c r="Q22" s="11"/>
    </row>
    <row r="23" spans="2:17" x14ac:dyDescent="0.25">
      <c r="B23" s="15" t="s">
        <v>899</v>
      </c>
      <c r="C23" s="11">
        <v>4064231</v>
      </c>
      <c r="D23" s="11">
        <v>1178498</v>
      </c>
      <c r="E23" s="11">
        <v>2496658</v>
      </c>
      <c r="F23"/>
      <c r="G23"/>
      <c r="H23"/>
      <c r="I23"/>
      <c r="J23"/>
      <c r="K23"/>
      <c r="L23"/>
      <c r="M23"/>
      <c r="O23" s="38"/>
      <c r="P23" s="16"/>
      <c r="Q23" s="59"/>
    </row>
    <row r="24" spans="2:17" x14ac:dyDescent="0.25">
      <c r="B24" s="15" t="s">
        <v>943</v>
      </c>
      <c r="C24" s="11">
        <v>196904218.5</v>
      </c>
      <c r="D24" s="11">
        <v>267401879</v>
      </c>
      <c r="E24" s="11">
        <v>291172091.49000001</v>
      </c>
      <c r="F24"/>
      <c r="G24"/>
      <c r="H24"/>
      <c r="I24"/>
      <c r="J24"/>
      <c r="K24"/>
      <c r="L24"/>
      <c r="M24"/>
      <c r="O24" s="59"/>
      <c r="P24" s="133"/>
    </row>
    <row r="25" spans="2:17" x14ac:dyDescent="0.25">
      <c r="B25" s="15" t="s">
        <v>68</v>
      </c>
      <c r="C25" s="11">
        <v>182447202.50999999</v>
      </c>
      <c r="D25" s="11">
        <v>189029736.24000001</v>
      </c>
      <c r="E25" s="11">
        <v>228088005.28999999</v>
      </c>
      <c r="F25"/>
      <c r="G25"/>
      <c r="H25"/>
      <c r="I25"/>
      <c r="J25"/>
      <c r="K25"/>
      <c r="L25"/>
      <c r="M25"/>
      <c r="O25" s="59"/>
      <c r="P25" s="52"/>
    </row>
    <row r="26" spans="2:17" x14ac:dyDescent="0.25">
      <c r="B26" s="15" t="s">
        <v>89</v>
      </c>
      <c r="C26" s="11">
        <v>41716913.350000001</v>
      </c>
      <c r="D26" s="11">
        <v>24472077.350000001</v>
      </c>
      <c r="E26" s="11">
        <v>31031344.350000001</v>
      </c>
      <c r="F26"/>
      <c r="G26"/>
      <c r="H26"/>
      <c r="I26"/>
      <c r="J26"/>
      <c r="K26"/>
      <c r="L26"/>
      <c r="M26"/>
    </row>
    <row r="27" spans="2:17" x14ac:dyDescent="0.25">
      <c r="B27" s="15" t="s">
        <v>93</v>
      </c>
      <c r="C27" s="11">
        <v>3088746.57</v>
      </c>
      <c r="D27" s="11">
        <v>2951345.57</v>
      </c>
      <c r="E27" s="11">
        <v>2951345.57</v>
      </c>
      <c r="F27"/>
      <c r="G27"/>
      <c r="H27"/>
      <c r="I27"/>
      <c r="J27"/>
      <c r="K27"/>
      <c r="L27"/>
      <c r="M27"/>
    </row>
    <row r="28" spans="2:17" x14ac:dyDescent="0.25">
      <c r="B28" s="8" t="s">
        <v>69</v>
      </c>
      <c r="C28" s="11">
        <v>832595493.96000004</v>
      </c>
      <c r="D28" s="11">
        <v>824555503.69000006</v>
      </c>
      <c r="E28" s="11">
        <v>905695118.63</v>
      </c>
      <c r="F28"/>
      <c r="G28"/>
      <c r="H28"/>
      <c r="I28"/>
      <c r="J28"/>
      <c r="K28"/>
      <c r="L28"/>
      <c r="M28"/>
    </row>
    <row r="29" spans="2:17" x14ac:dyDescent="0.25">
      <c r="B29" s="9" t="s">
        <v>69</v>
      </c>
      <c r="C29" s="11">
        <v>832595493.96000004</v>
      </c>
      <c r="D29" s="11">
        <v>824555503.69000006</v>
      </c>
      <c r="E29" s="11">
        <v>905695118.63</v>
      </c>
      <c r="F29"/>
      <c r="G29"/>
      <c r="H29"/>
      <c r="I29"/>
      <c r="J29"/>
      <c r="K29"/>
      <c r="L29"/>
      <c r="M29"/>
    </row>
    <row r="30" spans="2:17" x14ac:dyDescent="0.25">
      <c r="B30" s="15" t="s">
        <v>70</v>
      </c>
      <c r="C30" s="11">
        <v>250000000</v>
      </c>
      <c r="D30" s="11">
        <v>250000000</v>
      </c>
      <c r="E30" s="11">
        <v>250000000</v>
      </c>
      <c r="F30"/>
      <c r="G30"/>
      <c r="H30"/>
      <c r="I30"/>
      <c r="J30"/>
      <c r="K30"/>
      <c r="L30"/>
      <c r="M30"/>
    </row>
    <row r="31" spans="2:17" x14ac:dyDescent="0.25">
      <c r="B31" s="15" t="s">
        <v>971</v>
      </c>
      <c r="C31" s="11">
        <v>54327800</v>
      </c>
      <c r="D31" s="11">
        <v>54327800</v>
      </c>
      <c r="E31" s="11">
        <v>54327800</v>
      </c>
      <c r="F31"/>
      <c r="G31"/>
      <c r="H31"/>
      <c r="I31"/>
      <c r="J31"/>
      <c r="K31"/>
      <c r="L31"/>
      <c r="M31"/>
      <c r="O31" s="59"/>
      <c r="P31" s="27"/>
    </row>
    <row r="32" spans="2:17" x14ac:dyDescent="0.25">
      <c r="B32" s="15" t="s">
        <v>973</v>
      </c>
      <c r="C32" s="11">
        <v>478443069.22000003</v>
      </c>
      <c r="D32" s="11">
        <v>528267693.96000004</v>
      </c>
      <c r="E32" s="11">
        <v>520227703.69000006</v>
      </c>
      <c r="F32"/>
      <c r="G32"/>
      <c r="H32"/>
      <c r="I32"/>
      <c r="J32"/>
      <c r="K32"/>
      <c r="L32"/>
      <c r="M32"/>
      <c r="P32" s="11"/>
    </row>
    <row r="33" spans="2:16" x14ac:dyDescent="0.25">
      <c r="B33" s="15" t="s">
        <v>1343</v>
      </c>
      <c r="C33" s="11">
        <v>49824624.739999965</v>
      </c>
      <c r="D33" s="11">
        <v>-8039990.2699999809</v>
      </c>
      <c r="E33" s="11">
        <v>81139614.939999968</v>
      </c>
      <c r="F33"/>
      <c r="G33"/>
      <c r="H33"/>
      <c r="I33"/>
      <c r="J33"/>
      <c r="K33"/>
      <c r="L33"/>
      <c r="M33"/>
      <c r="P33" s="27"/>
    </row>
    <row r="34" spans="2:16" x14ac:dyDescent="0.25">
      <c r="C34"/>
      <c r="D34"/>
      <c r="E34"/>
      <c r="F34"/>
      <c r="G34"/>
      <c r="H34"/>
      <c r="I34"/>
      <c r="J34"/>
      <c r="K34"/>
      <c r="L34"/>
      <c r="M34"/>
    </row>
    <row r="35" spans="2:16" x14ac:dyDescent="0.25">
      <c r="C35"/>
      <c r="D35"/>
      <c r="E35"/>
      <c r="F35"/>
      <c r="G35"/>
      <c r="H35"/>
      <c r="I35"/>
      <c r="J35"/>
      <c r="K35"/>
      <c r="L35"/>
      <c r="M35"/>
    </row>
    <row r="36" spans="2:16" x14ac:dyDescent="0.25">
      <c r="C36"/>
      <c r="D36"/>
      <c r="E36"/>
      <c r="F36" s="155"/>
      <c r="G36" s="155"/>
      <c r="H36"/>
      <c r="I36"/>
      <c r="J36"/>
      <c r="K36"/>
      <c r="L36"/>
      <c r="M36"/>
      <c r="O36" s="59"/>
    </row>
    <row r="37" spans="2:16" x14ac:dyDescent="0.25">
      <c r="C37"/>
      <c r="D37"/>
      <c r="E37"/>
      <c r="F37"/>
      <c r="G37"/>
      <c r="H37"/>
      <c r="I37"/>
      <c r="J37"/>
      <c r="K37"/>
      <c r="L37"/>
      <c r="M37"/>
    </row>
    <row r="38" spans="2:16" x14ac:dyDescent="0.25">
      <c r="C38"/>
      <c r="D38"/>
      <c r="E38"/>
      <c r="F38"/>
      <c r="G38"/>
      <c r="H38"/>
      <c r="I38"/>
      <c r="J38"/>
      <c r="K38"/>
      <c r="L38"/>
      <c r="M38"/>
    </row>
    <row r="39" spans="2:16" x14ac:dyDescent="0.25">
      <c r="C39"/>
      <c r="D39"/>
      <c r="E39"/>
      <c r="F39"/>
      <c r="G39"/>
      <c r="H39"/>
      <c r="I39"/>
      <c r="J39"/>
      <c r="K39"/>
      <c r="L39"/>
      <c r="M39"/>
    </row>
    <row r="40" spans="2:16" x14ac:dyDescent="0.25">
      <c r="C40"/>
      <c r="D40"/>
      <c r="E40"/>
      <c r="F40"/>
      <c r="G40"/>
      <c r="H40"/>
      <c r="I40"/>
      <c r="J40"/>
      <c r="K40"/>
      <c r="L40"/>
      <c r="M40"/>
      <c r="O40" s="11">
        <f>+C40+18000000</f>
        <v>18000000</v>
      </c>
    </row>
    <row r="41" spans="2:16" x14ac:dyDescent="0.25">
      <c r="C41"/>
      <c r="D41"/>
      <c r="E41"/>
      <c r="F41" s="154"/>
      <c r="G41"/>
      <c r="H41"/>
      <c r="I41"/>
      <c r="J41"/>
      <c r="K41"/>
      <c r="L41"/>
      <c r="M41"/>
    </row>
    <row r="42" spans="2:16" x14ac:dyDescent="0.25">
      <c r="C42"/>
      <c r="D42"/>
      <c r="E42"/>
      <c r="F42" s="161"/>
      <c r="G42"/>
      <c r="H42"/>
      <c r="I42"/>
      <c r="J42"/>
      <c r="K42"/>
      <c r="L42"/>
      <c r="M42"/>
    </row>
    <row r="43" spans="2:16" x14ac:dyDescent="0.25">
      <c r="C43"/>
      <c r="D43"/>
      <c r="E43"/>
      <c r="F43"/>
      <c r="G43"/>
      <c r="H43"/>
      <c r="I43"/>
      <c r="J43"/>
      <c r="K43"/>
      <c r="L43"/>
      <c r="M43"/>
    </row>
    <row r="44" spans="2:16" x14ac:dyDescent="0.25">
      <c r="C44"/>
      <c r="D44"/>
      <c r="E44"/>
      <c r="F44"/>
      <c r="G44"/>
      <c r="H44"/>
      <c r="I44"/>
      <c r="J44"/>
      <c r="K44"/>
      <c r="L44"/>
      <c r="M44"/>
    </row>
    <row r="45" spans="2:16" x14ac:dyDescent="0.25">
      <c r="C45"/>
      <c r="D45"/>
      <c r="E45"/>
      <c r="F45"/>
      <c r="G45"/>
      <c r="H45"/>
      <c r="I45"/>
      <c r="J45"/>
      <c r="K45"/>
      <c r="L45"/>
      <c r="M45"/>
    </row>
    <row r="46" spans="2:16" x14ac:dyDescent="0.25">
      <c r="C46"/>
      <c r="D46"/>
      <c r="E46"/>
      <c r="F46"/>
      <c r="G46"/>
      <c r="H46"/>
      <c r="I46"/>
      <c r="J46"/>
      <c r="K46"/>
      <c r="L46"/>
      <c r="M46"/>
    </row>
    <row r="47" spans="2:16" x14ac:dyDescent="0.25">
      <c r="C47"/>
      <c r="D47"/>
      <c r="E47"/>
      <c r="F47" s="11"/>
      <c r="G47"/>
      <c r="H47"/>
      <c r="I47"/>
      <c r="J47"/>
      <c r="K47"/>
      <c r="L47"/>
      <c r="M47"/>
    </row>
    <row r="48" spans="2:16" x14ac:dyDescent="0.25">
      <c r="C48"/>
      <c r="D48"/>
      <c r="E48"/>
      <c r="F48" s="155"/>
      <c r="G48"/>
      <c r="H48"/>
      <c r="I48"/>
      <c r="J48"/>
      <c r="K48"/>
      <c r="L48"/>
      <c r="M48"/>
    </row>
    <row r="49" spans="4:4" customFormat="1" x14ac:dyDescent="0.25"/>
    <row r="50" spans="4:4" customFormat="1" x14ac:dyDescent="0.25">
      <c r="D50" s="155"/>
    </row>
    <row r="51" spans="4:4" customFormat="1" x14ac:dyDescent="0.25">
      <c r="D51" s="155"/>
    </row>
    <row r="52" spans="4:4" customFormat="1" x14ac:dyDescent="0.25"/>
    <row r="53" spans="4:4" customFormat="1" x14ac:dyDescent="0.25"/>
    <row r="54" spans="4:4" customFormat="1" x14ac:dyDescent="0.25"/>
    <row r="55" spans="4:4" customFormat="1" x14ac:dyDescent="0.25"/>
    <row r="56" spans="4:4" customFormat="1" x14ac:dyDescent="0.25"/>
    <row r="57" spans="4:4" customFormat="1" x14ac:dyDescent="0.25"/>
    <row r="58" spans="4:4" customFormat="1" x14ac:dyDescent="0.25"/>
    <row r="59" spans="4:4" customFormat="1" x14ac:dyDescent="0.25"/>
    <row r="60" spans="4:4" customFormat="1" x14ac:dyDescent="0.25"/>
    <row r="61" spans="4:4" customFormat="1" x14ac:dyDescent="0.25"/>
    <row r="62" spans="4:4" customFormat="1" x14ac:dyDescent="0.25"/>
    <row r="63" spans="4:4" customFormat="1" x14ac:dyDescent="0.25"/>
    <row r="64" spans="4: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</sheetData>
  <mergeCells count="3">
    <mergeCell ref="B2:G2"/>
    <mergeCell ref="B3:G3"/>
    <mergeCell ref="B4:G4"/>
  </mergeCells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CD8B-EE09-4BF1-8912-3468287DA0DA}">
  <dimension ref="A1:J84"/>
  <sheetViews>
    <sheetView workbookViewId="0">
      <selection activeCell="B3" sqref="B3"/>
    </sheetView>
  </sheetViews>
  <sheetFormatPr baseColWidth="10" defaultColWidth="11.5703125" defaultRowHeight="14.25" x14ac:dyDescent="0.2"/>
  <cols>
    <col min="1" max="1" width="47.5703125" style="180" customWidth="1"/>
    <col min="2" max="2" width="20.28515625" style="180" bestFit="1" customWidth="1"/>
    <col min="3" max="4" width="11.5703125" style="180"/>
    <col min="5" max="5" width="29.42578125" style="180" customWidth="1"/>
    <col min="6" max="6" width="16.85546875" style="181" bestFit="1" customWidth="1"/>
    <col min="7" max="7" width="15.5703125" style="180" bestFit="1" customWidth="1"/>
    <col min="8" max="8" width="29.85546875" style="180" customWidth="1"/>
    <col min="9" max="9" width="16.85546875" style="180" bestFit="1" customWidth="1"/>
    <col min="10" max="10" width="20.28515625" style="180" bestFit="1" customWidth="1"/>
    <col min="11" max="16384" width="11.5703125" style="180"/>
  </cols>
  <sheetData>
    <row r="1" spans="1:9" ht="15" x14ac:dyDescent="0.25">
      <c r="A1" s="267" t="s">
        <v>750</v>
      </c>
      <c r="B1" s="267"/>
      <c r="E1" s="267" t="s">
        <v>754</v>
      </c>
      <c r="F1" s="267"/>
      <c r="G1" s="267"/>
      <c r="H1" s="267"/>
      <c r="I1" s="267"/>
    </row>
    <row r="3" spans="1:9" ht="15" x14ac:dyDescent="0.25">
      <c r="A3" s="180" t="s">
        <v>285</v>
      </c>
      <c r="B3" s="181" t="e">
        <f>+((GETPIVOTDATA("VALOR",'E.R. PPTO - REAL'!$S$11,"CLASE","INGRESO")/9)*12)+230000000</f>
        <v>#REF!</v>
      </c>
      <c r="C3" s="193" t="e">
        <f>+B3/B3</f>
        <v>#REF!</v>
      </c>
      <c r="E3" s="183" t="s">
        <v>361</v>
      </c>
      <c r="H3" s="183" t="s">
        <v>362</v>
      </c>
    </row>
    <row r="4" spans="1:9" x14ac:dyDescent="0.2">
      <c r="A4" s="180" t="s">
        <v>112</v>
      </c>
      <c r="B4" s="181" t="e">
        <f>+B3*35%</f>
        <v>#REF!</v>
      </c>
      <c r="C4" s="193" t="e">
        <f>+B4/B3</f>
        <v>#REF!</v>
      </c>
      <c r="E4" s="185" t="s">
        <v>756</v>
      </c>
      <c r="F4" s="181">
        <v>58748000</v>
      </c>
      <c r="H4" s="180" t="s">
        <v>759</v>
      </c>
      <c r="I4" s="181" t="e">
        <f>+(F4+F5)/2</f>
        <v>#REF!</v>
      </c>
    </row>
    <row r="5" spans="1:9" x14ac:dyDescent="0.2">
      <c r="A5" s="180" t="s">
        <v>773</v>
      </c>
      <c r="B5" s="182" t="e">
        <f>+(((GETPIVOTDATA("VALOR",'E.R. PPTO - REAL'!$S$11,"CLASE","GASTO")-GETPIVOTDATA("VALOR",'E.R. PPTO - REAL'!$S$11,"CLASE","GASTO","GRUPO","NO OPERACIONALES")))/9)*12</f>
        <v>#REF!</v>
      </c>
      <c r="C5" s="193" t="e">
        <f>+B5/B3</f>
        <v>#REF!</v>
      </c>
      <c r="E5" s="185" t="s">
        <v>757</v>
      </c>
      <c r="F5" s="181" t="e">
        <f>+B7</f>
        <v>#REF!</v>
      </c>
      <c r="I5" s="186">
        <v>0.75</v>
      </c>
    </row>
    <row r="6" spans="1:9" ht="15" x14ac:dyDescent="0.25">
      <c r="A6" s="183" t="s">
        <v>751</v>
      </c>
      <c r="B6" s="184" t="e">
        <f>+B3-B4-B5</f>
        <v>#REF!</v>
      </c>
      <c r="C6" s="194" t="e">
        <f>+B6/B3</f>
        <v>#REF!</v>
      </c>
      <c r="E6" s="187" t="s">
        <v>361</v>
      </c>
      <c r="F6" s="188">
        <v>0.75</v>
      </c>
    </row>
    <row r="7" spans="1:9" x14ac:dyDescent="0.2">
      <c r="A7" s="180" t="s">
        <v>752</v>
      </c>
      <c r="B7" s="181" t="e">
        <f>+B6*35%</f>
        <v>#REF!</v>
      </c>
      <c r="E7" s="185" t="s">
        <v>755</v>
      </c>
      <c r="F7" s="181">
        <f>+(26923045.08/9)*12</f>
        <v>35897393.439999998</v>
      </c>
      <c r="H7" s="185" t="s">
        <v>755</v>
      </c>
      <c r="I7" s="189">
        <f>+F7</f>
        <v>35897393.439999998</v>
      </c>
    </row>
    <row r="8" spans="1:9" ht="15" x14ac:dyDescent="0.25">
      <c r="A8" s="180" t="s">
        <v>753</v>
      </c>
      <c r="B8" s="181" t="e">
        <f>+SMALL(E8:I8,1)</f>
        <v>#REF!</v>
      </c>
      <c r="E8" s="191" t="s">
        <v>758</v>
      </c>
      <c r="F8" s="192" t="e">
        <f>+(F5*F6)-F7</f>
        <v>#REF!</v>
      </c>
      <c r="H8" s="183" t="s">
        <v>760</v>
      </c>
      <c r="I8" s="190" t="e">
        <f>+(I4*I5)-I7</f>
        <v>#REF!</v>
      </c>
    </row>
    <row r="9" spans="1:9" x14ac:dyDescent="0.2">
      <c r="A9" s="180" t="s">
        <v>761</v>
      </c>
      <c r="B9" s="189" t="e">
        <f>+B3*3.1%</f>
        <v>#REF!</v>
      </c>
    </row>
    <row r="10" spans="1:9" x14ac:dyDescent="0.2">
      <c r="A10" s="180" t="s">
        <v>778</v>
      </c>
      <c r="B10" s="181">
        <v>5602000</v>
      </c>
    </row>
    <row r="11" spans="1:9" ht="15" x14ac:dyDescent="0.25">
      <c r="A11" s="183" t="s">
        <v>286</v>
      </c>
      <c r="B11" s="192" t="e">
        <f>+B7+B8-B9-B10</f>
        <v>#REF!</v>
      </c>
      <c r="C11" s="194" t="e">
        <f>+B11/B3</f>
        <v>#REF!</v>
      </c>
    </row>
    <row r="12" spans="1:9" x14ac:dyDescent="0.2">
      <c r="A12" s="180" t="s">
        <v>763</v>
      </c>
      <c r="B12" s="181" t="e">
        <f>+B11*50%</f>
        <v>#REF!</v>
      </c>
    </row>
    <row r="13" spans="1:9" x14ac:dyDescent="0.2">
      <c r="A13" s="180" t="s">
        <v>764</v>
      </c>
      <c r="B13" s="181" t="e">
        <f>+B11*50%</f>
        <v>#REF!</v>
      </c>
    </row>
    <row r="17" spans="1:9" x14ac:dyDescent="0.2">
      <c r="A17" s="180" t="s">
        <v>762</v>
      </c>
      <c r="B17" s="181">
        <v>44288000</v>
      </c>
    </row>
    <row r="18" spans="1:9" x14ac:dyDescent="0.2">
      <c r="A18" s="180" t="s">
        <v>765</v>
      </c>
      <c r="B18" s="181">
        <v>1104734298</v>
      </c>
    </row>
    <row r="19" spans="1:9" x14ac:dyDescent="0.2">
      <c r="A19" s="180" t="s">
        <v>766</v>
      </c>
      <c r="B19" s="189" t="e">
        <f>+B3</f>
        <v>#REF!</v>
      </c>
    </row>
    <row r="20" spans="1:9" ht="15" x14ac:dyDescent="0.25">
      <c r="A20" s="195" t="s">
        <v>767</v>
      </c>
      <c r="B20" s="196" t="e">
        <f>+(B19/B18)-1</f>
        <v>#REF!</v>
      </c>
    </row>
    <row r="22" spans="1:9" ht="15" x14ac:dyDescent="0.25">
      <c r="A22" s="197" t="s">
        <v>768</v>
      </c>
      <c r="B22" s="198" t="e">
        <f>+(F5/F4)-1</f>
        <v>#REF!</v>
      </c>
    </row>
    <row r="25" spans="1:9" ht="15" x14ac:dyDescent="0.25">
      <c r="A25" s="267" t="s">
        <v>776</v>
      </c>
      <c r="B25" s="267"/>
      <c r="E25" s="267" t="s">
        <v>754</v>
      </c>
      <c r="F25" s="267"/>
      <c r="G25" s="267"/>
      <c r="H25" s="267"/>
      <c r="I25" s="267"/>
    </row>
    <row r="27" spans="1:9" ht="15" x14ac:dyDescent="0.25">
      <c r="A27" s="180" t="s">
        <v>285</v>
      </c>
      <c r="B27" s="189" t="e">
        <f>+B3</f>
        <v>#REF!</v>
      </c>
      <c r="C27" s="193" t="e">
        <f>+B27/B27</f>
        <v>#REF!</v>
      </c>
      <c r="E27" s="183" t="s">
        <v>361</v>
      </c>
      <c r="H27" s="183" t="s">
        <v>362</v>
      </c>
    </row>
    <row r="28" spans="1:9" x14ac:dyDescent="0.2">
      <c r="A28" s="180" t="s">
        <v>112</v>
      </c>
      <c r="B28" s="181" t="e">
        <f>+(360354759+(55000000*2)+F41)+F48</f>
        <v>#REF!</v>
      </c>
      <c r="C28" s="193" t="e">
        <f>+B28/B27</f>
        <v>#REF!</v>
      </c>
      <c r="E28" s="185" t="s">
        <v>756</v>
      </c>
      <c r="F28" s="181">
        <v>58748000</v>
      </c>
      <c r="H28" s="180" t="s">
        <v>759</v>
      </c>
      <c r="I28" s="181" t="e">
        <f>+(F28+F29)/2</f>
        <v>#REF!</v>
      </c>
    </row>
    <row r="29" spans="1:9" x14ac:dyDescent="0.2">
      <c r="A29" s="180" t="s">
        <v>773</v>
      </c>
      <c r="B29" s="199" t="e">
        <f>+B5</f>
        <v>#REF!</v>
      </c>
      <c r="C29" s="193" t="e">
        <f>+B29/B27</f>
        <v>#REF!</v>
      </c>
      <c r="E29" s="185" t="s">
        <v>757</v>
      </c>
      <c r="F29" s="181" t="e">
        <f>+B31</f>
        <v>#REF!</v>
      </c>
      <c r="I29" s="186">
        <v>0.75</v>
      </c>
    </row>
    <row r="30" spans="1:9" ht="15" x14ac:dyDescent="0.25">
      <c r="A30" s="183" t="s">
        <v>751</v>
      </c>
      <c r="B30" s="184" t="e">
        <f>+B27-B28-B29</f>
        <v>#REF!</v>
      </c>
      <c r="C30" s="194" t="e">
        <f>+B30/B27</f>
        <v>#REF!</v>
      </c>
      <c r="E30" s="187" t="s">
        <v>361</v>
      </c>
      <c r="F30" s="188">
        <v>0.75</v>
      </c>
    </row>
    <row r="31" spans="1:9" x14ac:dyDescent="0.2">
      <c r="A31" s="180" t="s">
        <v>752</v>
      </c>
      <c r="B31" s="181" t="e">
        <f>+B30*35%</f>
        <v>#REF!</v>
      </c>
      <c r="E31" s="185" t="s">
        <v>755</v>
      </c>
      <c r="F31" s="181">
        <f>+(26923045.08/9)*12</f>
        <v>35897393.439999998</v>
      </c>
      <c r="H31" s="185" t="s">
        <v>755</v>
      </c>
      <c r="I31" s="189">
        <f>+F31</f>
        <v>35897393.439999998</v>
      </c>
    </row>
    <row r="32" spans="1:9" ht="15" x14ac:dyDescent="0.25">
      <c r="A32" s="180" t="s">
        <v>753</v>
      </c>
      <c r="B32" s="181" t="e">
        <f>+SMALL(E32:I32,1)</f>
        <v>#REF!</v>
      </c>
      <c r="E32" s="191" t="s">
        <v>758</v>
      </c>
      <c r="F32" s="192" t="e">
        <f>+(F29*F30)-F31</f>
        <v>#REF!</v>
      </c>
      <c r="H32" s="183" t="s">
        <v>760</v>
      </c>
      <c r="I32" s="190" t="e">
        <f>+(I28*I29)-I31</f>
        <v>#REF!</v>
      </c>
    </row>
    <row r="33" spans="1:7" x14ac:dyDescent="0.2">
      <c r="A33" s="180" t="s">
        <v>761</v>
      </c>
      <c r="B33" s="181">
        <f>+F31</f>
        <v>35897393.439999998</v>
      </c>
    </row>
    <row r="34" spans="1:7" x14ac:dyDescent="0.2">
      <c r="A34" s="180" t="s">
        <v>778</v>
      </c>
      <c r="B34" s="181">
        <v>5602000</v>
      </c>
    </row>
    <row r="35" spans="1:7" ht="15" x14ac:dyDescent="0.25">
      <c r="A35" s="183" t="s">
        <v>286</v>
      </c>
      <c r="B35" s="192" t="e">
        <f>+B31+B32-B33-B34</f>
        <v>#REF!</v>
      </c>
    </row>
    <row r="36" spans="1:7" x14ac:dyDescent="0.2">
      <c r="A36" s="180" t="s">
        <v>763</v>
      </c>
      <c r="B36" s="181" t="e">
        <f>+B35*50%</f>
        <v>#REF!</v>
      </c>
    </row>
    <row r="37" spans="1:7" x14ac:dyDescent="0.2">
      <c r="A37" s="180" t="s">
        <v>764</v>
      </c>
      <c r="B37" s="181" t="e">
        <f>+B35*50%</f>
        <v>#REF!</v>
      </c>
    </row>
    <row r="39" spans="1:7" x14ac:dyDescent="0.2">
      <c r="A39" s="180" t="s">
        <v>762</v>
      </c>
      <c r="B39" s="181">
        <v>44288000</v>
      </c>
      <c r="E39" s="180" t="s">
        <v>769</v>
      </c>
      <c r="F39" s="181">
        <v>88990000</v>
      </c>
    </row>
    <row r="40" spans="1:7" x14ac:dyDescent="0.2">
      <c r="A40" s="180" t="s">
        <v>765</v>
      </c>
      <c r="B40" s="181">
        <v>1104734298</v>
      </c>
      <c r="E40" s="180" t="s">
        <v>770</v>
      </c>
      <c r="F40" s="181" t="e">
        <f>+(F39*B20)+F39</f>
        <v>#REF!</v>
      </c>
    </row>
    <row r="41" spans="1:7" ht="15" x14ac:dyDescent="0.25">
      <c r="A41" s="180" t="s">
        <v>766</v>
      </c>
      <c r="B41" s="189" t="e">
        <f>+B27</f>
        <v>#REF!</v>
      </c>
      <c r="E41" s="200" t="s">
        <v>771</v>
      </c>
      <c r="F41" s="201" t="e">
        <f>+F40-32760000</f>
        <v>#REF!</v>
      </c>
      <c r="G41" s="190" t="e">
        <f>+F41-45150000</f>
        <v>#REF!</v>
      </c>
    </row>
    <row r="42" spans="1:7" ht="15" x14ac:dyDescent="0.25">
      <c r="A42" s="195" t="s">
        <v>767</v>
      </c>
      <c r="B42" s="196" t="e">
        <f>+(B41/B40)-1</f>
        <v>#REF!</v>
      </c>
    </row>
    <row r="43" spans="1:7" ht="15" x14ac:dyDescent="0.25">
      <c r="E43" s="183" t="s">
        <v>772</v>
      </c>
    </row>
    <row r="44" spans="1:7" ht="15" x14ac:dyDescent="0.25">
      <c r="A44" s="197" t="s">
        <v>768</v>
      </c>
      <c r="B44" s="198" t="e">
        <f>+(B31/F28)-1</f>
        <v>#REF!</v>
      </c>
      <c r="E44" s="180" t="s">
        <v>132</v>
      </c>
      <c r="F44" s="181" t="e">
        <f>+GETPIVOTDATA("VALOR",'E.R. PPTO - REAL'!$S$11,"MES","ENERO","CLASE","INGRESO","GRUPO","INGRESO OPERACIONAL")*35%</f>
        <v>#REF!</v>
      </c>
    </row>
    <row r="45" spans="1:7" ht="15" x14ac:dyDescent="0.25">
      <c r="A45" s="202" t="s">
        <v>774</v>
      </c>
      <c r="B45" s="202" t="s">
        <v>775</v>
      </c>
      <c r="E45" s="180" t="s">
        <v>133</v>
      </c>
      <c r="F45" s="181" t="e">
        <f>+GETPIVOTDATA("VALOR",'E.R. PPTO - REAL'!$S$11,"MES","FEBRERO","CLASE","INGRESO","GRUPO","INGRESO OPERACIONAL")*35%</f>
        <v>#REF!</v>
      </c>
    </row>
    <row r="46" spans="1:7" x14ac:dyDescent="0.2">
      <c r="E46" s="180" t="s">
        <v>134</v>
      </c>
      <c r="F46" s="181" t="e">
        <f>+GETPIVOTDATA("VALOR",'E.R. PPTO - REAL'!$S$11,"MES","MARZO","CLASE","INGRESO","GRUPO","INGRESO OPERACIONAL")*35%</f>
        <v>#REF!</v>
      </c>
    </row>
    <row r="47" spans="1:7" x14ac:dyDescent="0.2">
      <c r="E47" s="180" t="s">
        <v>135</v>
      </c>
      <c r="F47" s="181" t="e">
        <f>+GETPIVOTDATA("VALOR",'E.R. PPTO - REAL'!$S$11,"MES","ABRIL","CLASE","INGRESO","GRUPO","INGRESO OPERACIONAL")*30%</f>
        <v>#REF!</v>
      </c>
    </row>
    <row r="48" spans="1:7" ht="15" x14ac:dyDescent="0.25">
      <c r="E48" s="200" t="s">
        <v>347</v>
      </c>
      <c r="F48" s="201" t="e">
        <f>+SUM(F44:F47)</f>
        <v>#REF!</v>
      </c>
    </row>
    <row r="51" spans="1:9" ht="15" x14ac:dyDescent="0.25">
      <c r="A51" s="267" t="s">
        <v>780</v>
      </c>
      <c r="B51" s="267"/>
      <c r="E51" s="267" t="s">
        <v>754</v>
      </c>
      <c r="F51" s="267"/>
      <c r="G51" s="267"/>
      <c r="H51" s="267"/>
      <c r="I51" s="267"/>
    </row>
    <row r="53" spans="1:9" ht="15" x14ac:dyDescent="0.25">
      <c r="A53" s="180" t="s">
        <v>285</v>
      </c>
      <c r="B53" s="189" t="e">
        <f>+B27</f>
        <v>#REF!</v>
      </c>
      <c r="C53" s="193" t="e">
        <f>+B53/B53</f>
        <v>#REF!</v>
      </c>
      <c r="E53" s="183" t="s">
        <v>361</v>
      </c>
      <c r="H53" s="183" t="s">
        <v>362</v>
      </c>
    </row>
    <row r="54" spans="1:9" x14ac:dyDescent="0.2">
      <c r="A54" s="180" t="s">
        <v>112</v>
      </c>
      <c r="B54" s="205" t="e">
        <f>+B53*45%</f>
        <v>#REF!</v>
      </c>
      <c r="C54" s="193" t="e">
        <f>+B54/B53</f>
        <v>#REF!</v>
      </c>
      <c r="E54" s="185" t="s">
        <v>756</v>
      </c>
      <c r="F54" s="181">
        <v>58748000</v>
      </c>
      <c r="H54" s="180" t="s">
        <v>759</v>
      </c>
      <c r="I54" s="181" t="e">
        <f>+(F54+F55)/2</f>
        <v>#REF!</v>
      </c>
    </row>
    <row r="55" spans="1:9" x14ac:dyDescent="0.2">
      <c r="A55" s="180" t="s">
        <v>773</v>
      </c>
      <c r="B55" s="199" t="e">
        <f>+B29</f>
        <v>#REF!</v>
      </c>
      <c r="C55" s="193" t="e">
        <f>+B55/B53</f>
        <v>#REF!</v>
      </c>
      <c r="E55" s="185" t="s">
        <v>757</v>
      </c>
      <c r="F55" s="181" t="e">
        <f>+B57</f>
        <v>#REF!</v>
      </c>
      <c r="I55" s="186">
        <v>0.75</v>
      </c>
    </row>
    <row r="56" spans="1:9" ht="15" x14ac:dyDescent="0.25">
      <c r="A56" s="183" t="s">
        <v>751</v>
      </c>
      <c r="B56" s="184" t="e">
        <f>+B53-B54-B55</f>
        <v>#REF!</v>
      </c>
      <c r="C56" s="194" t="e">
        <f>+B56/B53</f>
        <v>#REF!</v>
      </c>
      <c r="E56" s="187" t="s">
        <v>361</v>
      </c>
      <c r="F56" s="188">
        <v>0.75</v>
      </c>
    </row>
    <row r="57" spans="1:9" x14ac:dyDescent="0.2">
      <c r="A57" s="180" t="s">
        <v>752</v>
      </c>
      <c r="B57" s="181" t="e">
        <f>+B56*35%</f>
        <v>#REF!</v>
      </c>
      <c r="E57" s="185" t="s">
        <v>755</v>
      </c>
      <c r="F57" s="181">
        <f>+(26923045.08/9)*12</f>
        <v>35897393.439999998</v>
      </c>
      <c r="H57" s="185" t="s">
        <v>755</v>
      </c>
      <c r="I57" s="189">
        <f>+F57</f>
        <v>35897393.439999998</v>
      </c>
    </row>
    <row r="58" spans="1:9" ht="15" x14ac:dyDescent="0.25">
      <c r="A58" s="180" t="s">
        <v>753</v>
      </c>
      <c r="B58" s="181" t="e">
        <f>+SMALL(E58:I58,1)</f>
        <v>#REF!</v>
      </c>
      <c r="E58" s="191" t="s">
        <v>758</v>
      </c>
      <c r="F58" s="192" t="e">
        <f>+(F55*F56)-F57</f>
        <v>#REF!</v>
      </c>
      <c r="H58" s="183" t="s">
        <v>760</v>
      </c>
      <c r="I58" s="190" t="e">
        <f>+(I54*I55)-I57</f>
        <v>#REF!</v>
      </c>
    </row>
    <row r="59" spans="1:9" x14ac:dyDescent="0.2">
      <c r="A59" s="180" t="s">
        <v>761</v>
      </c>
      <c r="B59" s="181" t="e">
        <f>+B53*3.1%</f>
        <v>#REF!</v>
      </c>
    </row>
    <row r="60" spans="1:9" x14ac:dyDescent="0.2">
      <c r="A60" s="180" t="s">
        <v>778</v>
      </c>
      <c r="B60" s="181">
        <v>5602000</v>
      </c>
    </row>
    <row r="61" spans="1:9" ht="15" x14ac:dyDescent="0.25">
      <c r="A61" s="183" t="s">
        <v>286</v>
      </c>
      <c r="B61" s="192" t="e">
        <f>+B57+B58-B59-B60</f>
        <v>#REF!</v>
      </c>
    </row>
    <row r="62" spans="1:9" x14ac:dyDescent="0.2">
      <c r="A62" s="180" t="s">
        <v>763</v>
      </c>
      <c r="B62" s="181" t="e">
        <f>+B61*50%</f>
        <v>#REF!</v>
      </c>
    </row>
    <row r="63" spans="1:9" x14ac:dyDescent="0.2">
      <c r="A63" s="180" t="s">
        <v>764</v>
      </c>
      <c r="B63" s="181" t="e">
        <f>+B61*50%</f>
        <v>#REF!</v>
      </c>
    </row>
    <row r="65" spans="1:10" x14ac:dyDescent="0.2">
      <c r="A65" s="180" t="s">
        <v>762</v>
      </c>
      <c r="B65" s="181">
        <v>44288000</v>
      </c>
      <c r="E65" s="180" t="s">
        <v>769</v>
      </c>
      <c r="F65" s="181">
        <v>88990000</v>
      </c>
      <c r="G65" s="193">
        <f>+F65/B66</f>
        <v>8.055330604029097E-2</v>
      </c>
      <c r="I65" s="181">
        <f>+(360354759+(157000000+16921680+2800000))</f>
        <v>537076439</v>
      </c>
    </row>
    <row r="66" spans="1:10" x14ac:dyDescent="0.2">
      <c r="A66" s="180" t="s">
        <v>765</v>
      </c>
      <c r="B66" s="181">
        <v>1104734298</v>
      </c>
      <c r="E66" s="180" t="s">
        <v>770</v>
      </c>
      <c r="F66" s="181">
        <f>+(F65*35%)+F65</f>
        <v>120136500</v>
      </c>
      <c r="G66" s="193" t="e">
        <f>+F66/B53</f>
        <v>#REF!</v>
      </c>
      <c r="H66" s="181" t="e">
        <f>+B53*13%</f>
        <v>#REF!</v>
      </c>
      <c r="I66" s="189" t="e">
        <f>+B54-I65</f>
        <v>#REF!</v>
      </c>
    </row>
    <row r="67" spans="1:10" ht="15" x14ac:dyDescent="0.25">
      <c r="A67" s="180" t="s">
        <v>766</v>
      </c>
      <c r="B67" s="189" t="e">
        <f>+B53</f>
        <v>#REF!</v>
      </c>
      <c r="E67" s="200" t="s">
        <v>771</v>
      </c>
      <c r="F67" s="201">
        <f>+F66-32760000</f>
        <v>87376500</v>
      </c>
      <c r="G67" s="204" t="e">
        <f>+G65-G66</f>
        <v>#REF!</v>
      </c>
      <c r="I67" s="189" t="e">
        <f>+H66-32760000</f>
        <v>#REF!</v>
      </c>
      <c r="J67" s="189" t="e">
        <f>+I67-45150000</f>
        <v>#REF!</v>
      </c>
    </row>
    <row r="68" spans="1:10" ht="15" x14ac:dyDescent="0.25">
      <c r="A68" s="195" t="s">
        <v>767</v>
      </c>
      <c r="B68" s="196" t="e">
        <f>+(B67/B66)-1</f>
        <v>#REF!</v>
      </c>
      <c r="I68" s="189" t="e">
        <f>+I65+I67</f>
        <v>#REF!</v>
      </c>
    </row>
    <row r="69" spans="1:10" ht="15" x14ac:dyDescent="0.25">
      <c r="E69" s="183" t="s">
        <v>772</v>
      </c>
      <c r="I69" s="189" t="e">
        <f>+B54-I68</f>
        <v>#REF!</v>
      </c>
    </row>
    <row r="70" spans="1:10" ht="15" x14ac:dyDescent="0.25">
      <c r="A70" s="197" t="s">
        <v>768</v>
      </c>
      <c r="B70" s="198" t="e">
        <f>+(B57/F54)-1</f>
        <v>#REF!</v>
      </c>
      <c r="E70" s="180" t="s">
        <v>132</v>
      </c>
      <c r="F70" s="181" t="e">
        <f>+GETPIVOTDATA("VALOR",'E.R. PPTO - REAL'!$S$11,"MES","ENERO","CLASE","INGRESO","GRUPO","INGRESO OPERACIONAL")*30%</f>
        <v>#REF!</v>
      </c>
    </row>
    <row r="71" spans="1:10" ht="15" x14ac:dyDescent="0.25">
      <c r="A71" s="202" t="s">
        <v>774</v>
      </c>
      <c r="B71" s="202" t="s">
        <v>777</v>
      </c>
      <c r="E71" s="180" t="s">
        <v>133</v>
      </c>
      <c r="F71" s="181" t="e">
        <f>+GETPIVOTDATA("VALOR",'E.R. PPTO - REAL'!$S$11,"MES","FEBRERO","CLASE","INGRESO","GRUPO","INGRESO OPERACIONAL")*30%</f>
        <v>#REF!</v>
      </c>
    </row>
    <row r="72" spans="1:10" x14ac:dyDescent="0.2">
      <c r="E72" s="180" t="s">
        <v>134</v>
      </c>
      <c r="F72" s="181" t="e">
        <f>+GETPIVOTDATA("VALOR",'E.R. PPTO - REAL'!$S$11,"MES","MARZO","CLASE","INGRESO","GRUPO","INGRESO OPERACIONAL")*30%</f>
        <v>#REF!</v>
      </c>
    </row>
    <row r="73" spans="1:10" ht="15" x14ac:dyDescent="0.25">
      <c r="A73" s="182" t="e">
        <f>+B53*3.3/1000</f>
        <v>#REF!</v>
      </c>
      <c r="B73" s="183" t="s">
        <v>625</v>
      </c>
      <c r="E73" s="180" t="s">
        <v>135</v>
      </c>
      <c r="F73" s="181" t="e">
        <f>+GETPIVOTDATA("VALOR",'E.R. PPTO - REAL'!$S$11,"MES","ABRIL","CLASE","INGRESO","GRUPO","INGRESO OPERACIONAL")*30%</f>
        <v>#REF!</v>
      </c>
    </row>
    <row r="74" spans="1:10" ht="15" x14ac:dyDescent="0.25">
      <c r="E74" s="200" t="s">
        <v>347</v>
      </c>
      <c r="F74" s="201" t="e">
        <f>+SUM(F70:F73)</f>
        <v>#REF!</v>
      </c>
    </row>
    <row r="75" spans="1:10" x14ac:dyDescent="0.2">
      <c r="J75" s="182">
        <f>13*1300000</f>
        <v>16900000</v>
      </c>
    </row>
    <row r="76" spans="1:10" x14ac:dyDescent="0.2">
      <c r="J76" s="182">
        <f>+J75*12</f>
        <v>202800000</v>
      </c>
    </row>
    <row r="77" spans="1:10" x14ac:dyDescent="0.2">
      <c r="A77" s="207" t="s">
        <v>781</v>
      </c>
      <c r="B77" s="208">
        <v>360354759</v>
      </c>
      <c r="J77" s="180">
        <f>+J76*25%</f>
        <v>50700000</v>
      </c>
    </row>
    <row r="78" spans="1:10" x14ac:dyDescent="0.2">
      <c r="A78" s="207" t="s">
        <v>782</v>
      </c>
      <c r="B78" s="208">
        <v>150000000</v>
      </c>
      <c r="J78" s="180">
        <f>+J76*8%</f>
        <v>16224000</v>
      </c>
    </row>
    <row r="79" spans="1:10" x14ac:dyDescent="0.2">
      <c r="A79" s="207" t="s">
        <v>783</v>
      </c>
      <c r="B79" s="208" t="e">
        <f>+B54-B77-B78</f>
        <v>#REF!</v>
      </c>
      <c r="J79" s="180">
        <f>+J76*10%</f>
        <v>20280000</v>
      </c>
    </row>
    <row r="80" spans="1:10" x14ac:dyDescent="0.2">
      <c r="J80" s="199">
        <f>+J76-J77-J78-J79</f>
        <v>115596000</v>
      </c>
    </row>
    <row r="81" spans="10:10" x14ac:dyDescent="0.2">
      <c r="J81" s="182">
        <f>+J80*15%</f>
        <v>17339400</v>
      </c>
    </row>
    <row r="82" spans="10:10" x14ac:dyDescent="0.2">
      <c r="J82" s="206">
        <f>+J80-J81</f>
        <v>98256600</v>
      </c>
    </row>
    <row r="84" spans="10:10" x14ac:dyDescent="0.2">
      <c r="J84" s="180">
        <f>94/2</f>
        <v>47</v>
      </c>
    </row>
  </sheetData>
  <mergeCells count="6">
    <mergeCell ref="A1:B1"/>
    <mergeCell ref="E1:I1"/>
    <mergeCell ref="E25:I25"/>
    <mergeCell ref="A25:B25"/>
    <mergeCell ref="A51:B51"/>
    <mergeCell ref="E51:I5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L5043"/>
  <sheetViews>
    <sheetView topLeftCell="A4987" zoomScaleNormal="100" workbookViewId="0">
      <selection activeCell="I5043" sqref="A4990:I5043"/>
    </sheetView>
  </sheetViews>
  <sheetFormatPr baseColWidth="10" defaultColWidth="10.7109375" defaultRowHeight="15" x14ac:dyDescent="0.25"/>
  <cols>
    <col min="2" max="2" width="5.140625" bestFit="1" customWidth="1"/>
    <col min="3" max="4" width="10.140625" customWidth="1"/>
    <col min="5" max="5" width="24.140625" bestFit="1" customWidth="1"/>
    <col min="6" max="6" width="28.28515625" customWidth="1"/>
    <col min="7" max="7" width="44" bestFit="1" customWidth="1"/>
    <col min="8" max="8" width="24.28515625" customWidth="1"/>
    <col min="9" max="9" width="16.42578125" style="155" bestFit="1" customWidth="1"/>
    <col min="10" max="10" width="16.42578125" bestFit="1" customWidth="1"/>
    <col min="11" max="11" width="15.140625" bestFit="1" customWidth="1"/>
    <col min="12" max="12" width="12.5703125" bestFit="1" customWidth="1"/>
  </cols>
  <sheetData>
    <row r="1" spans="1:9" x14ac:dyDescent="0.25">
      <c r="A1" s="5" t="s">
        <v>37</v>
      </c>
      <c r="B1" s="6" t="s">
        <v>38</v>
      </c>
      <c r="C1" s="6" t="s">
        <v>57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102</v>
      </c>
      <c r="I1" s="174" t="s">
        <v>43</v>
      </c>
    </row>
    <row r="2" spans="1:9" hidden="1" x14ac:dyDescent="0.25">
      <c r="A2" t="s">
        <v>44</v>
      </c>
      <c r="B2">
        <v>2018</v>
      </c>
      <c r="C2" t="s">
        <v>58</v>
      </c>
      <c r="D2" t="s">
        <v>63</v>
      </c>
      <c r="E2" t="s">
        <v>64</v>
      </c>
      <c r="F2" t="s">
        <v>65</v>
      </c>
      <c r="G2" s="2" t="s">
        <v>71</v>
      </c>
      <c r="H2" s="2"/>
      <c r="I2" s="3">
        <v>0</v>
      </c>
    </row>
    <row r="3" spans="1:9" hidden="1" x14ac:dyDescent="0.25">
      <c r="A3" t="s">
        <v>44</v>
      </c>
      <c r="B3">
        <v>2018</v>
      </c>
      <c r="C3" t="s">
        <v>58</v>
      </c>
      <c r="D3" t="s">
        <v>63</v>
      </c>
      <c r="E3" t="s">
        <v>64</v>
      </c>
      <c r="F3" t="s">
        <v>65</v>
      </c>
      <c r="G3" s="2" t="s">
        <v>72</v>
      </c>
      <c r="H3" s="2"/>
      <c r="I3" s="3">
        <v>15163900</v>
      </c>
    </row>
    <row r="4" spans="1:9" hidden="1" x14ac:dyDescent="0.25">
      <c r="A4" t="s">
        <v>44</v>
      </c>
      <c r="B4">
        <v>2018</v>
      </c>
      <c r="C4" t="s">
        <v>58</v>
      </c>
      <c r="D4" t="s">
        <v>63</v>
      </c>
      <c r="E4" t="s">
        <v>64</v>
      </c>
      <c r="F4" t="s">
        <v>65</v>
      </c>
      <c r="G4" s="2" t="s">
        <v>105</v>
      </c>
      <c r="H4" s="2"/>
      <c r="I4" s="3">
        <v>100000</v>
      </c>
    </row>
    <row r="5" spans="1:9" hidden="1" x14ac:dyDescent="0.25">
      <c r="A5" t="s">
        <v>44</v>
      </c>
      <c r="B5">
        <v>2018</v>
      </c>
      <c r="C5" t="s">
        <v>58</v>
      </c>
      <c r="D5" t="s">
        <v>63</v>
      </c>
      <c r="E5" s="2" t="s">
        <v>73</v>
      </c>
      <c r="I5">
        <v>0</v>
      </c>
    </row>
    <row r="6" spans="1:9" hidden="1" x14ac:dyDescent="0.25">
      <c r="A6" t="s">
        <v>44</v>
      </c>
      <c r="B6">
        <v>2018</v>
      </c>
      <c r="C6" t="s">
        <v>58</v>
      </c>
      <c r="D6" t="s">
        <v>66</v>
      </c>
      <c r="E6" s="2" t="s">
        <v>67</v>
      </c>
      <c r="F6" t="s">
        <v>68</v>
      </c>
      <c r="G6" s="2" t="s">
        <v>74</v>
      </c>
      <c r="H6" s="2"/>
      <c r="I6" s="3">
        <v>75000</v>
      </c>
    </row>
    <row r="7" spans="1:9" hidden="1" x14ac:dyDescent="0.25">
      <c r="A7" t="s">
        <v>44</v>
      </c>
      <c r="B7">
        <v>2018</v>
      </c>
      <c r="C7" t="s">
        <v>58</v>
      </c>
      <c r="D7" t="s">
        <v>66</v>
      </c>
      <c r="E7" s="2" t="s">
        <v>67</v>
      </c>
      <c r="F7" t="s">
        <v>68</v>
      </c>
      <c r="G7" s="2" t="s">
        <v>75</v>
      </c>
      <c r="H7" s="2"/>
      <c r="I7" s="3">
        <v>2970</v>
      </c>
    </row>
    <row r="8" spans="1:9" hidden="1" x14ac:dyDescent="0.25">
      <c r="A8" t="s">
        <v>44</v>
      </c>
      <c r="B8">
        <v>2018</v>
      </c>
      <c r="C8" t="s">
        <v>58</v>
      </c>
      <c r="D8" t="s">
        <v>66</v>
      </c>
      <c r="E8" s="2" t="s">
        <v>67</v>
      </c>
      <c r="F8" t="s">
        <v>68</v>
      </c>
      <c r="G8" s="2" t="s">
        <v>76</v>
      </c>
      <c r="H8" s="2"/>
      <c r="I8" s="3">
        <v>-137784</v>
      </c>
    </row>
    <row r="9" spans="1:9" hidden="1" x14ac:dyDescent="0.25">
      <c r="A9" t="s">
        <v>44</v>
      </c>
      <c r="B9">
        <v>2018</v>
      </c>
      <c r="C9" t="s">
        <v>58</v>
      </c>
      <c r="D9" t="s">
        <v>66</v>
      </c>
      <c r="E9" s="2" t="s">
        <v>67</v>
      </c>
      <c r="F9" t="s">
        <v>94</v>
      </c>
      <c r="G9" s="2" t="s">
        <v>95</v>
      </c>
      <c r="H9" s="2" t="s">
        <v>104</v>
      </c>
      <c r="I9" s="3">
        <v>2994651</v>
      </c>
    </row>
    <row r="10" spans="1:9" hidden="1" x14ac:dyDescent="0.25">
      <c r="A10" t="s">
        <v>44</v>
      </c>
      <c r="B10">
        <v>2018</v>
      </c>
      <c r="C10" t="s">
        <v>58</v>
      </c>
      <c r="D10" t="s">
        <v>66</v>
      </c>
      <c r="E10" s="2" t="s">
        <v>67</v>
      </c>
      <c r="F10" t="s">
        <v>94</v>
      </c>
      <c r="G10" s="2" t="s">
        <v>95</v>
      </c>
      <c r="H10" s="2" t="s">
        <v>103</v>
      </c>
      <c r="I10" s="3">
        <v>13999825</v>
      </c>
    </row>
    <row r="11" spans="1:9" hidden="1" x14ac:dyDescent="0.25">
      <c r="A11" t="s">
        <v>44</v>
      </c>
      <c r="B11">
        <v>2018</v>
      </c>
      <c r="C11" t="s">
        <v>58</v>
      </c>
      <c r="D11" s="2" t="s">
        <v>69</v>
      </c>
      <c r="E11" s="2" t="s">
        <v>69</v>
      </c>
      <c r="F11" s="2" t="s">
        <v>70</v>
      </c>
      <c r="G11" s="2" t="s">
        <v>77</v>
      </c>
      <c r="H11" s="2"/>
      <c r="I11" s="3">
        <v>200000000</v>
      </c>
    </row>
    <row r="12" spans="1:9" hidden="1" x14ac:dyDescent="0.25">
      <c r="A12" t="s">
        <v>44</v>
      </c>
      <c r="B12">
        <v>2018</v>
      </c>
      <c r="C12" t="s">
        <v>58</v>
      </c>
      <c r="D12" s="2" t="s">
        <v>69</v>
      </c>
      <c r="E12" s="2" t="s">
        <v>69</v>
      </c>
      <c r="F12" s="2" t="s">
        <v>70</v>
      </c>
      <c r="G12" s="2" t="s">
        <v>78</v>
      </c>
      <c r="H12" s="2"/>
      <c r="I12" s="3">
        <v>-198000000</v>
      </c>
    </row>
    <row r="13" spans="1:9" hidden="1" x14ac:dyDescent="0.25">
      <c r="A13" t="s">
        <v>44</v>
      </c>
      <c r="B13">
        <v>2018</v>
      </c>
      <c r="C13" t="s">
        <v>58</v>
      </c>
      <c r="D13" s="2" t="s">
        <v>69</v>
      </c>
      <c r="E13" s="2" t="s">
        <v>69</v>
      </c>
      <c r="F13" t="s">
        <v>79</v>
      </c>
      <c r="G13" s="2" t="s">
        <v>96</v>
      </c>
      <c r="H13" s="2"/>
      <c r="I13" s="14">
        <v>-3670762</v>
      </c>
    </row>
    <row r="14" spans="1:9" hidden="1" x14ac:dyDescent="0.25">
      <c r="A14" t="s">
        <v>51</v>
      </c>
      <c r="B14">
        <v>2018</v>
      </c>
      <c r="C14" t="s">
        <v>58</v>
      </c>
      <c r="D14" t="s">
        <v>63</v>
      </c>
      <c r="E14" t="s">
        <v>64</v>
      </c>
      <c r="F14" t="s">
        <v>65</v>
      </c>
      <c r="G14" s="2" t="s">
        <v>71</v>
      </c>
      <c r="H14" s="2"/>
      <c r="I14" s="3">
        <v>0</v>
      </c>
    </row>
    <row r="15" spans="1:9" hidden="1" x14ac:dyDescent="0.25">
      <c r="A15" t="s">
        <v>51</v>
      </c>
      <c r="B15">
        <v>2018</v>
      </c>
      <c r="C15" t="s">
        <v>58</v>
      </c>
      <c r="D15" t="s">
        <v>63</v>
      </c>
      <c r="E15" t="s">
        <v>64</v>
      </c>
      <c r="F15" t="s">
        <v>65</v>
      </c>
      <c r="G15" s="2" t="s">
        <v>80</v>
      </c>
      <c r="H15" s="2"/>
      <c r="I15" s="18">
        <v>300000</v>
      </c>
    </row>
    <row r="16" spans="1:9" hidden="1" x14ac:dyDescent="0.25">
      <c r="A16" t="s">
        <v>51</v>
      </c>
      <c r="B16">
        <v>2018</v>
      </c>
      <c r="C16" t="s">
        <v>58</v>
      </c>
      <c r="D16" t="s">
        <v>63</v>
      </c>
      <c r="E16" t="s">
        <v>64</v>
      </c>
      <c r="F16" t="s">
        <v>65</v>
      </c>
      <c r="G16" s="2" t="s">
        <v>72</v>
      </c>
      <c r="H16" s="2"/>
      <c r="I16" s="18">
        <v>22319605</v>
      </c>
    </row>
    <row r="17" spans="1:11" hidden="1" x14ac:dyDescent="0.25">
      <c r="A17" t="s">
        <v>51</v>
      </c>
      <c r="B17">
        <v>2018</v>
      </c>
      <c r="C17" t="s">
        <v>58</v>
      </c>
      <c r="D17" t="s">
        <v>63</v>
      </c>
      <c r="E17" t="s">
        <v>64</v>
      </c>
      <c r="F17" t="s">
        <v>65</v>
      </c>
      <c r="G17" s="2" t="s">
        <v>105</v>
      </c>
      <c r="H17" s="2"/>
      <c r="I17" s="18">
        <v>100000</v>
      </c>
    </row>
    <row r="18" spans="1:11" hidden="1" x14ac:dyDescent="0.25">
      <c r="A18" t="s">
        <v>51</v>
      </c>
      <c r="B18">
        <v>2018</v>
      </c>
      <c r="C18" t="s">
        <v>58</v>
      </c>
      <c r="D18" t="s">
        <v>63</v>
      </c>
      <c r="E18" t="s">
        <v>64</v>
      </c>
      <c r="F18" t="s">
        <v>82</v>
      </c>
      <c r="G18" s="2" t="s">
        <v>81</v>
      </c>
      <c r="H18" s="2"/>
      <c r="I18" s="18">
        <v>200500</v>
      </c>
    </row>
    <row r="19" spans="1:11" hidden="1" x14ac:dyDescent="0.25">
      <c r="A19" t="s">
        <v>51</v>
      </c>
      <c r="B19">
        <v>2018</v>
      </c>
      <c r="C19" t="s">
        <v>58</v>
      </c>
      <c r="D19" t="s">
        <v>63</v>
      </c>
      <c r="E19" t="s">
        <v>73</v>
      </c>
      <c r="F19" t="s">
        <v>84</v>
      </c>
      <c r="G19" s="2" t="s">
        <v>83</v>
      </c>
      <c r="H19" s="2"/>
      <c r="I19" s="18">
        <v>230750</v>
      </c>
    </row>
    <row r="20" spans="1:11" hidden="1" x14ac:dyDescent="0.25">
      <c r="A20" t="s">
        <v>51</v>
      </c>
      <c r="B20">
        <v>2018</v>
      </c>
      <c r="C20" t="s">
        <v>58</v>
      </c>
      <c r="D20" t="s">
        <v>66</v>
      </c>
      <c r="E20" s="2" t="s">
        <v>67</v>
      </c>
      <c r="F20" t="s">
        <v>93</v>
      </c>
      <c r="G20" s="2" t="s">
        <v>106</v>
      </c>
      <c r="H20" t="s">
        <v>107</v>
      </c>
      <c r="I20" s="18">
        <v>238595</v>
      </c>
    </row>
    <row r="21" spans="1:11" hidden="1" x14ac:dyDescent="0.25">
      <c r="A21" t="s">
        <v>51</v>
      </c>
      <c r="B21">
        <v>2018</v>
      </c>
      <c r="C21" t="s">
        <v>58</v>
      </c>
      <c r="D21" t="s">
        <v>66</v>
      </c>
      <c r="E21" s="2" t="s">
        <v>67</v>
      </c>
      <c r="F21" t="s">
        <v>89</v>
      </c>
      <c r="G21" s="2" t="s">
        <v>85</v>
      </c>
      <c r="H21" s="2"/>
      <c r="I21" s="18">
        <v>123968</v>
      </c>
    </row>
    <row r="22" spans="1:11" hidden="1" x14ac:dyDescent="0.25">
      <c r="A22" t="s">
        <v>51</v>
      </c>
      <c r="B22">
        <v>2018</v>
      </c>
      <c r="C22" t="s">
        <v>58</v>
      </c>
      <c r="D22" t="s">
        <v>66</v>
      </c>
      <c r="E22" s="2" t="s">
        <v>67</v>
      </c>
      <c r="F22" t="s">
        <v>89</v>
      </c>
      <c r="G22" s="2" t="s">
        <v>86</v>
      </c>
      <c r="H22" s="2"/>
      <c r="I22" s="18">
        <v>14876</v>
      </c>
    </row>
    <row r="23" spans="1:11" hidden="1" x14ac:dyDescent="0.25">
      <c r="A23" t="s">
        <v>51</v>
      </c>
      <c r="B23">
        <v>2018</v>
      </c>
      <c r="C23" t="s">
        <v>58</v>
      </c>
      <c r="D23" t="s">
        <v>66</v>
      </c>
      <c r="E23" s="2" t="s">
        <v>67</v>
      </c>
      <c r="F23" t="s">
        <v>89</v>
      </c>
      <c r="G23" s="2" t="s">
        <v>87</v>
      </c>
      <c r="H23" s="2"/>
      <c r="I23" s="18">
        <v>58380</v>
      </c>
    </row>
    <row r="24" spans="1:11" hidden="1" x14ac:dyDescent="0.25">
      <c r="A24" t="s">
        <v>51</v>
      </c>
      <c r="B24">
        <v>2018</v>
      </c>
      <c r="C24" t="s">
        <v>58</v>
      </c>
      <c r="D24" t="s">
        <v>66</v>
      </c>
      <c r="E24" s="2" t="s">
        <v>67</v>
      </c>
      <c r="F24" t="s">
        <v>89</v>
      </c>
      <c r="G24" s="2" t="s">
        <v>88</v>
      </c>
      <c r="H24" s="2"/>
      <c r="I24" s="18">
        <v>123968</v>
      </c>
    </row>
    <row r="25" spans="1:11" hidden="1" x14ac:dyDescent="0.25">
      <c r="A25" t="s">
        <v>51</v>
      </c>
      <c r="B25">
        <v>2018</v>
      </c>
      <c r="C25" t="s">
        <v>58</v>
      </c>
      <c r="D25" t="s">
        <v>66</v>
      </c>
      <c r="E25" s="2" t="s">
        <v>67</v>
      </c>
      <c r="F25" t="s">
        <v>68</v>
      </c>
      <c r="G25" s="2" t="s">
        <v>90</v>
      </c>
      <c r="H25" s="2"/>
      <c r="I25" s="18">
        <v>28000</v>
      </c>
    </row>
    <row r="26" spans="1:11" hidden="1" x14ac:dyDescent="0.25">
      <c r="A26" t="s">
        <v>51</v>
      </c>
      <c r="B26">
        <v>2018</v>
      </c>
      <c r="C26" t="s">
        <v>58</v>
      </c>
      <c r="D26" t="s">
        <v>66</v>
      </c>
      <c r="E26" s="2" t="s">
        <v>67</v>
      </c>
      <c r="F26" t="s">
        <v>68</v>
      </c>
      <c r="G26" s="2" t="s">
        <v>91</v>
      </c>
      <c r="H26" s="2"/>
      <c r="I26" s="3">
        <v>0</v>
      </c>
    </row>
    <row r="27" spans="1:11" hidden="1" x14ac:dyDescent="0.25">
      <c r="A27" t="s">
        <v>51</v>
      </c>
      <c r="B27">
        <v>2018</v>
      </c>
      <c r="C27" t="s">
        <v>58</v>
      </c>
      <c r="D27" t="s">
        <v>66</v>
      </c>
      <c r="E27" s="2" t="s">
        <v>67</v>
      </c>
      <c r="F27" t="s">
        <v>68</v>
      </c>
      <c r="G27" s="2" t="s">
        <v>76</v>
      </c>
      <c r="H27" s="2"/>
      <c r="I27" s="18">
        <v>-204009</v>
      </c>
    </row>
    <row r="28" spans="1:11" hidden="1" x14ac:dyDescent="0.25">
      <c r="A28" t="s">
        <v>51</v>
      </c>
      <c r="B28">
        <v>2018</v>
      </c>
      <c r="C28" t="s">
        <v>58</v>
      </c>
      <c r="D28" t="s">
        <v>66</v>
      </c>
      <c r="E28" s="2" t="s">
        <v>67</v>
      </c>
      <c r="F28" t="s">
        <v>68</v>
      </c>
      <c r="G28" s="2" t="s">
        <v>97</v>
      </c>
      <c r="H28" s="2"/>
      <c r="I28" s="18">
        <v>-2158</v>
      </c>
    </row>
    <row r="29" spans="1:11" hidden="1" x14ac:dyDescent="0.25">
      <c r="A29" t="s">
        <v>51</v>
      </c>
      <c r="B29">
        <v>2018</v>
      </c>
      <c r="C29" t="s">
        <v>58</v>
      </c>
      <c r="D29" t="s">
        <v>66</v>
      </c>
      <c r="E29" s="2" t="s">
        <v>67</v>
      </c>
      <c r="F29" t="s">
        <v>93</v>
      </c>
      <c r="G29" s="2" t="s">
        <v>92</v>
      </c>
      <c r="H29" s="2"/>
      <c r="I29" s="18">
        <v>343308</v>
      </c>
    </row>
    <row r="30" spans="1:11" hidden="1" x14ac:dyDescent="0.25">
      <c r="A30" t="s">
        <v>51</v>
      </c>
      <c r="B30">
        <v>2018</v>
      </c>
      <c r="C30" t="s">
        <v>58</v>
      </c>
      <c r="D30" t="s">
        <v>66</v>
      </c>
      <c r="E30" s="2" t="s">
        <v>67</v>
      </c>
      <c r="F30" t="s">
        <v>94</v>
      </c>
      <c r="G30" s="2" t="s">
        <v>95</v>
      </c>
      <c r="H30" s="2" t="s">
        <v>104</v>
      </c>
      <c r="I30" s="19">
        <f>14263124-164075</f>
        <v>14099049</v>
      </c>
      <c r="J30" s="3"/>
      <c r="K30" s="3"/>
    </row>
    <row r="31" spans="1:11" hidden="1" x14ac:dyDescent="0.25">
      <c r="A31" t="s">
        <v>51</v>
      </c>
      <c r="B31">
        <v>2018</v>
      </c>
      <c r="C31" t="s">
        <v>58</v>
      </c>
      <c r="D31" t="s">
        <v>66</v>
      </c>
      <c r="E31" s="2" t="s">
        <v>67</v>
      </c>
      <c r="F31" t="s">
        <v>94</v>
      </c>
      <c r="G31" s="2" t="s">
        <v>95</v>
      </c>
      <c r="H31" s="2" t="s">
        <v>103</v>
      </c>
      <c r="I31" s="18">
        <v>14163900</v>
      </c>
      <c r="J31" s="16"/>
      <c r="K31" s="16"/>
    </row>
    <row r="32" spans="1:11" hidden="1" x14ac:dyDescent="0.25">
      <c r="A32" t="s">
        <v>51</v>
      </c>
      <c r="B32">
        <v>2018</v>
      </c>
      <c r="C32" t="s">
        <v>58</v>
      </c>
      <c r="D32" s="2" t="s">
        <v>69</v>
      </c>
      <c r="E32" s="2" t="s">
        <v>69</v>
      </c>
      <c r="F32" s="2" t="s">
        <v>70</v>
      </c>
      <c r="G32" s="2" t="s">
        <v>77</v>
      </c>
      <c r="H32" s="2"/>
      <c r="I32" s="3">
        <v>200000000</v>
      </c>
    </row>
    <row r="33" spans="1:10" hidden="1" x14ac:dyDescent="0.25">
      <c r="A33" t="s">
        <v>51</v>
      </c>
      <c r="B33">
        <v>2018</v>
      </c>
      <c r="C33" t="s">
        <v>58</v>
      </c>
      <c r="D33" s="2" t="s">
        <v>69</v>
      </c>
      <c r="E33" s="2" t="s">
        <v>69</v>
      </c>
      <c r="F33" s="2" t="s">
        <v>70</v>
      </c>
      <c r="G33" s="2" t="s">
        <v>78</v>
      </c>
      <c r="H33" s="2"/>
      <c r="I33" s="3">
        <v>-198000000</v>
      </c>
    </row>
    <row r="34" spans="1:10" hidden="1" x14ac:dyDescent="0.25">
      <c r="A34" t="s">
        <v>51</v>
      </c>
      <c r="B34">
        <v>2018</v>
      </c>
      <c r="C34" t="s">
        <v>58</v>
      </c>
      <c r="D34" s="2" t="s">
        <v>69</v>
      </c>
      <c r="E34" s="2" t="s">
        <v>69</v>
      </c>
      <c r="F34" t="s">
        <v>79</v>
      </c>
      <c r="G34" s="2" t="s">
        <v>96</v>
      </c>
      <c r="H34" s="2"/>
      <c r="I34" s="14">
        <v>-4166260</v>
      </c>
      <c r="J34" s="11"/>
    </row>
    <row r="35" spans="1:10" hidden="1" x14ac:dyDescent="0.25">
      <c r="A35" t="s">
        <v>51</v>
      </c>
      <c r="B35">
        <v>2018</v>
      </c>
      <c r="C35" t="s">
        <v>58</v>
      </c>
      <c r="D35" s="2" t="s">
        <v>69</v>
      </c>
      <c r="E35" s="2" t="s">
        <v>69</v>
      </c>
      <c r="F35" t="s">
        <v>79</v>
      </c>
      <c r="G35" s="2" t="s">
        <v>110</v>
      </c>
      <c r="I35" s="14">
        <v>-3670762</v>
      </c>
    </row>
    <row r="36" spans="1:10" hidden="1" x14ac:dyDescent="0.25">
      <c r="A36" t="s">
        <v>126</v>
      </c>
      <c r="B36">
        <v>2018</v>
      </c>
      <c r="C36" t="s">
        <v>58</v>
      </c>
      <c r="D36" t="s">
        <v>63</v>
      </c>
      <c r="E36" t="s">
        <v>64</v>
      </c>
      <c r="F36" t="s">
        <v>65</v>
      </c>
      <c r="G36" s="2" t="s">
        <v>71</v>
      </c>
      <c r="H36" s="2"/>
      <c r="I36" s="3">
        <v>0</v>
      </c>
    </row>
    <row r="37" spans="1:10" hidden="1" x14ac:dyDescent="0.25">
      <c r="A37" t="s">
        <v>126</v>
      </c>
      <c r="B37">
        <v>2018</v>
      </c>
      <c r="C37" t="s">
        <v>58</v>
      </c>
      <c r="D37" t="s">
        <v>63</v>
      </c>
      <c r="E37" t="s">
        <v>64</v>
      </c>
      <c r="F37" t="s">
        <v>65</v>
      </c>
      <c r="G37" s="2" t="s">
        <v>80</v>
      </c>
      <c r="H37" s="2"/>
      <c r="I37" s="18">
        <v>300000</v>
      </c>
    </row>
    <row r="38" spans="1:10" hidden="1" x14ac:dyDescent="0.25">
      <c r="A38" t="s">
        <v>126</v>
      </c>
      <c r="B38">
        <v>2018</v>
      </c>
      <c r="C38" t="s">
        <v>58</v>
      </c>
      <c r="D38" t="s">
        <v>63</v>
      </c>
      <c r="E38" t="s">
        <v>64</v>
      </c>
      <c r="F38" t="s">
        <v>65</v>
      </c>
      <c r="G38" s="2" t="s">
        <v>72</v>
      </c>
      <c r="H38" s="2"/>
      <c r="I38" s="3">
        <v>13157397</v>
      </c>
    </row>
    <row r="39" spans="1:10" hidden="1" x14ac:dyDescent="0.25">
      <c r="A39" t="s">
        <v>126</v>
      </c>
      <c r="B39">
        <v>2018</v>
      </c>
      <c r="C39" t="s">
        <v>58</v>
      </c>
      <c r="D39" t="s">
        <v>63</v>
      </c>
      <c r="E39" t="s">
        <v>64</v>
      </c>
      <c r="F39" t="s">
        <v>65</v>
      </c>
      <c r="G39" s="2" t="s">
        <v>145</v>
      </c>
      <c r="H39" s="2"/>
      <c r="I39" s="3">
        <v>1866261</v>
      </c>
    </row>
    <row r="40" spans="1:10" hidden="1" x14ac:dyDescent="0.25">
      <c r="A40" t="s">
        <v>126</v>
      </c>
      <c r="B40">
        <v>2018</v>
      </c>
      <c r="C40" t="s">
        <v>58</v>
      </c>
      <c r="D40" t="s">
        <v>63</v>
      </c>
      <c r="E40" t="s">
        <v>64</v>
      </c>
      <c r="F40" t="s">
        <v>65</v>
      </c>
      <c r="G40" s="2" t="s">
        <v>105</v>
      </c>
      <c r="H40" s="2"/>
      <c r="I40" s="3">
        <v>100000</v>
      </c>
    </row>
    <row r="41" spans="1:10" hidden="1" x14ac:dyDescent="0.25">
      <c r="A41" t="s">
        <v>126</v>
      </c>
      <c r="B41">
        <v>2018</v>
      </c>
      <c r="C41" t="s">
        <v>58</v>
      </c>
      <c r="D41" t="s">
        <v>63</v>
      </c>
      <c r="E41" t="s">
        <v>64</v>
      </c>
      <c r="F41" t="s">
        <v>82</v>
      </c>
      <c r="G41" s="2" t="s">
        <v>81</v>
      </c>
      <c r="H41" s="2"/>
      <c r="I41" s="3">
        <v>200500</v>
      </c>
    </row>
    <row r="42" spans="1:10" hidden="1" x14ac:dyDescent="0.25">
      <c r="A42" t="s">
        <v>126</v>
      </c>
      <c r="B42">
        <v>2018</v>
      </c>
      <c r="C42" t="s">
        <v>58</v>
      </c>
      <c r="D42" t="s">
        <v>63</v>
      </c>
      <c r="E42" t="s">
        <v>73</v>
      </c>
      <c r="F42" t="s">
        <v>84</v>
      </c>
      <c r="G42" s="2" t="s">
        <v>83</v>
      </c>
      <c r="H42" s="2"/>
      <c r="I42" s="3">
        <v>230750</v>
      </c>
    </row>
    <row r="43" spans="1:10" hidden="1" x14ac:dyDescent="0.25">
      <c r="A43" t="s">
        <v>126</v>
      </c>
      <c r="B43">
        <v>2018</v>
      </c>
      <c r="C43" t="s">
        <v>58</v>
      </c>
      <c r="D43" t="s">
        <v>66</v>
      </c>
      <c r="E43" s="2" t="s">
        <v>67</v>
      </c>
      <c r="F43" t="s">
        <v>93</v>
      </c>
      <c r="G43" s="2" t="s">
        <v>106</v>
      </c>
      <c r="H43" t="s">
        <v>107</v>
      </c>
      <c r="I43" s="3">
        <v>238595</v>
      </c>
    </row>
    <row r="44" spans="1:10" hidden="1" x14ac:dyDescent="0.25">
      <c r="A44" t="s">
        <v>126</v>
      </c>
      <c r="B44">
        <v>2018</v>
      </c>
      <c r="C44" t="s">
        <v>58</v>
      </c>
      <c r="D44" t="s">
        <v>66</v>
      </c>
      <c r="E44" s="2" t="s">
        <v>67</v>
      </c>
      <c r="F44" t="s">
        <v>89</v>
      </c>
      <c r="G44" s="2" t="s">
        <v>85</v>
      </c>
      <c r="H44" s="2"/>
      <c r="I44" s="3">
        <v>247936</v>
      </c>
    </row>
    <row r="45" spans="1:10" hidden="1" x14ac:dyDescent="0.25">
      <c r="A45" t="s">
        <v>126</v>
      </c>
      <c r="B45">
        <v>2018</v>
      </c>
      <c r="C45" t="s">
        <v>58</v>
      </c>
      <c r="D45" t="s">
        <v>66</v>
      </c>
      <c r="E45" s="2" t="s">
        <v>67</v>
      </c>
      <c r="F45" t="s">
        <v>89</v>
      </c>
      <c r="G45" s="2" t="s">
        <v>86</v>
      </c>
      <c r="H45" s="2"/>
      <c r="I45" s="3">
        <v>29752</v>
      </c>
    </row>
    <row r="46" spans="1:10" hidden="1" x14ac:dyDescent="0.25">
      <c r="A46" t="s">
        <v>126</v>
      </c>
      <c r="B46">
        <v>2018</v>
      </c>
      <c r="C46" t="s">
        <v>58</v>
      </c>
      <c r="D46" t="s">
        <v>66</v>
      </c>
      <c r="E46" s="2" t="s">
        <v>67</v>
      </c>
      <c r="F46" t="s">
        <v>89</v>
      </c>
      <c r="G46" s="2" t="s">
        <v>87</v>
      </c>
      <c r="H46" s="2"/>
      <c r="I46" s="3">
        <v>116760</v>
      </c>
    </row>
    <row r="47" spans="1:10" hidden="1" x14ac:dyDescent="0.25">
      <c r="A47" t="s">
        <v>126</v>
      </c>
      <c r="B47">
        <v>2018</v>
      </c>
      <c r="C47" t="s">
        <v>58</v>
      </c>
      <c r="D47" t="s">
        <v>66</v>
      </c>
      <c r="E47" s="2" t="s">
        <v>67</v>
      </c>
      <c r="F47" t="s">
        <v>89</v>
      </c>
      <c r="G47" s="2" t="s">
        <v>88</v>
      </c>
      <c r="H47" s="2"/>
      <c r="I47" s="3">
        <v>247936</v>
      </c>
    </row>
    <row r="48" spans="1:10" hidden="1" x14ac:dyDescent="0.25">
      <c r="A48" t="s">
        <v>126</v>
      </c>
      <c r="B48">
        <v>2018</v>
      </c>
      <c r="C48" t="s">
        <v>58</v>
      </c>
      <c r="D48" t="s">
        <v>66</v>
      </c>
      <c r="E48" s="2" t="s">
        <v>67</v>
      </c>
      <c r="F48" t="s">
        <v>68</v>
      </c>
      <c r="G48" s="2" t="s">
        <v>146</v>
      </c>
      <c r="H48" s="2"/>
      <c r="I48" s="3">
        <v>42938</v>
      </c>
    </row>
    <row r="49" spans="1:10" hidden="1" x14ac:dyDescent="0.25">
      <c r="A49" t="s">
        <v>126</v>
      </c>
      <c r="B49">
        <v>2018</v>
      </c>
      <c r="C49" t="s">
        <v>58</v>
      </c>
      <c r="D49" t="s">
        <v>66</v>
      </c>
      <c r="E49" s="2" t="s">
        <v>67</v>
      </c>
      <c r="F49" t="s">
        <v>68</v>
      </c>
      <c r="G49" s="2" t="s">
        <v>74</v>
      </c>
      <c r="H49" s="2"/>
      <c r="I49" s="3">
        <v>22000</v>
      </c>
    </row>
    <row r="50" spans="1:10" hidden="1" x14ac:dyDescent="0.25">
      <c r="A50" t="s">
        <v>126</v>
      </c>
      <c r="B50">
        <v>2018</v>
      </c>
      <c r="C50" t="s">
        <v>58</v>
      </c>
      <c r="D50" t="s">
        <v>66</v>
      </c>
      <c r="E50" s="2" t="s">
        <v>67</v>
      </c>
      <c r="F50" t="s">
        <v>68</v>
      </c>
      <c r="G50" s="2" t="s">
        <v>147</v>
      </c>
      <c r="H50" s="2"/>
      <c r="I50" s="3">
        <v>18000</v>
      </c>
    </row>
    <row r="51" spans="1:10" hidden="1" x14ac:dyDescent="0.25">
      <c r="A51" t="s">
        <v>126</v>
      </c>
      <c r="B51">
        <v>2018</v>
      </c>
      <c r="C51" t="s">
        <v>58</v>
      </c>
      <c r="D51" t="s">
        <v>66</v>
      </c>
      <c r="E51" s="2" t="s">
        <v>67</v>
      </c>
      <c r="F51" t="s">
        <v>68</v>
      </c>
      <c r="G51" s="2" t="s">
        <v>90</v>
      </c>
      <c r="H51" s="2"/>
      <c r="I51" s="3">
        <v>28000</v>
      </c>
    </row>
    <row r="52" spans="1:10" hidden="1" x14ac:dyDescent="0.25">
      <c r="A52" t="s">
        <v>126</v>
      </c>
      <c r="B52">
        <v>2018</v>
      </c>
      <c r="C52" t="s">
        <v>58</v>
      </c>
      <c r="D52" t="s">
        <v>66</v>
      </c>
      <c r="E52" s="2" t="s">
        <v>67</v>
      </c>
      <c r="F52" t="s">
        <v>68</v>
      </c>
      <c r="G52" s="2" t="s">
        <v>75</v>
      </c>
      <c r="H52" s="2"/>
      <c r="I52" s="3">
        <v>2578</v>
      </c>
    </row>
    <row r="53" spans="1:10" hidden="1" x14ac:dyDescent="0.25">
      <c r="A53" t="s">
        <v>126</v>
      </c>
      <c r="B53">
        <v>2018</v>
      </c>
      <c r="C53" t="s">
        <v>58</v>
      </c>
      <c r="D53" t="s">
        <v>66</v>
      </c>
      <c r="E53" s="2" t="s">
        <v>67</v>
      </c>
      <c r="F53" t="s">
        <v>68</v>
      </c>
      <c r="G53" s="2" t="s">
        <v>148</v>
      </c>
      <c r="H53" s="2"/>
      <c r="I53" s="3">
        <v>3010</v>
      </c>
    </row>
    <row r="54" spans="1:10" hidden="1" x14ac:dyDescent="0.25">
      <c r="A54" t="s">
        <v>126</v>
      </c>
      <c r="B54">
        <v>2018</v>
      </c>
      <c r="C54" t="s">
        <v>58</v>
      </c>
      <c r="D54" t="s">
        <v>66</v>
      </c>
      <c r="E54" s="2" t="s">
        <v>67</v>
      </c>
      <c r="F54" t="s">
        <v>68</v>
      </c>
      <c r="G54" s="2" t="s">
        <v>91</v>
      </c>
      <c r="H54" s="2"/>
      <c r="I54" s="3"/>
    </row>
    <row r="55" spans="1:10" hidden="1" x14ac:dyDescent="0.25">
      <c r="A55" t="s">
        <v>126</v>
      </c>
      <c r="B55">
        <v>2018</v>
      </c>
      <c r="C55" t="s">
        <v>58</v>
      </c>
      <c r="D55" t="s">
        <v>66</v>
      </c>
      <c r="E55" s="2" t="s">
        <v>67</v>
      </c>
      <c r="F55" t="s">
        <v>68</v>
      </c>
      <c r="G55" s="2" t="s">
        <v>76</v>
      </c>
      <c r="H55" s="2"/>
      <c r="I55" s="3">
        <v>-278227</v>
      </c>
    </row>
    <row r="56" spans="1:10" hidden="1" x14ac:dyDescent="0.25">
      <c r="A56" t="s">
        <v>126</v>
      </c>
      <c r="B56">
        <v>2018</v>
      </c>
      <c r="C56" t="s">
        <v>58</v>
      </c>
      <c r="D56" t="s">
        <v>66</v>
      </c>
      <c r="E56" s="2" t="s">
        <v>67</v>
      </c>
      <c r="F56" t="s">
        <v>68</v>
      </c>
      <c r="G56" s="2" t="s">
        <v>97</v>
      </c>
      <c r="H56" s="2"/>
      <c r="I56" s="3">
        <v>-18544</v>
      </c>
    </row>
    <row r="57" spans="1:10" hidden="1" x14ac:dyDescent="0.25">
      <c r="A57" t="s">
        <v>126</v>
      </c>
      <c r="B57">
        <v>2018</v>
      </c>
      <c r="C57" t="s">
        <v>58</v>
      </c>
      <c r="D57" t="s">
        <v>66</v>
      </c>
      <c r="E57" s="2" t="s">
        <v>67</v>
      </c>
      <c r="F57" t="s">
        <v>93</v>
      </c>
      <c r="G57" s="2" t="s">
        <v>92</v>
      </c>
      <c r="H57" s="2"/>
      <c r="I57" s="3">
        <v>343308</v>
      </c>
    </row>
    <row r="58" spans="1:10" hidden="1" x14ac:dyDescent="0.25">
      <c r="A58" t="s">
        <v>126</v>
      </c>
      <c r="B58">
        <v>2018</v>
      </c>
      <c r="C58" t="s">
        <v>58</v>
      </c>
      <c r="D58" t="s">
        <v>66</v>
      </c>
      <c r="E58" s="2" t="s">
        <v>67</v>
      </c>
      <c r="F58" t="s">
        <v>94</v>
      </c>
      <c r="G58" s="2" t="s">
        <v>95</v>
      </c>
      <c r="H58" s="2" t="s">
        <v>104</v>
      </c>
      <c r="I58" s="19">
        <f>14263124-164075</f>
        <v>14099049</v>
      </c>
    </row>
    <row r="59" spans="1:10" hidden="1" x14ac:dyDescent="0.25">
      <c r="A59" t="s">
        <v>126</v>
      </c>
      <c r="B59">
        <v>2018</v>
      </c>
      <c r="C59" t="s">
        <v>58</v>
      </c>
      <c r="D59" t="s">
        <v>66</v>
      </c>
      <c r="E59" s="2" t="s">
        <v>67</v>
      </c>
      <c r="F59" t="s">
        <v>94</v>
      </c>
      <c r="G59" s="2" t="s">
        <v>95</v>
      </c>
      <c r="H59" s="2" t="s">
        <v>103</v>
      </c>
      <c r="I59" s="18">
        <v>14163900</v>
      </c>
    </row>
    <row r="60" spans="1:10" hidden="1" x14ac:dyDescent="0.25">
      <c r="A60" t="s">
        <v>126</v>
      </c>
      <c r="B60">
        <v>2018</v>
      </c>
      <c r="C60" t="s">
        <v>58</v>
      </c>
      <c r="D60" s="2" t="s">
        <v>69</v>
      </c>
      <c r="E60" s="2" t="s">
        <v>69</v>
      </c>
      <c r="F60" s="2" t="s">
        <v>70</v>
      </c>
      <c r="G60" s="2" t="s">
        <v>77</v>
      </c>
      <c r="H60" s="2"/>
      <c r="I60" s="3">
        <v>200000000</v>
      </c>
    </row>
    <row r="61" spans="1:10" hidden="1" x14ac:dyDescent="0.25">
      <c r="A61" t="s">
        <v>126</v>
      </c>
      <c r="B61">
        <v>2018</v>
      </c>
      <c r="C61" t="s">
        <v>58</v>
      </c>
      <c r="D61" s="2" t="s">
        <v>69</v>
      </c>
      <c r="E61" s="2" t="s">
        <v>69</v>
      </c>
      <c r="F61" s="2" t="s">
        <v>70</v>
      </c>
      <c r="G61" s="2" t="s">
        <v>78</v>
      </c>
      <c r="H61" s="2"/>
      <c r="I61" s="3">
        <v>-198000000</v>
      </c>
    </row>
    <row r="62" spans="1:10" hidden="1" x14ac:dyDescent="0.25">
      <c r="A62" t="s">
        <v>126</v>
      </c>
      <c r="B62">
        <v>2018</v>
      </c>
      <c r="C62" t="s">
        <v>58</v>
      </c>
      <c r="D62" s="2" t="s">
        <v>69</v>
      </c>
      <c r="E62" s="2" t="s">
        <v>69</v>
      </c>
      <c r="F62" t="s">
        <v>79</v>
      </c>
      <c r="G62" s="2" t="s">
        <v>96</v>
      </c>
      <c r="H62" s="2"/>
      <c r="I62" s="14">
        <v>-7615061</v>
      </c>
      <c r="J62" s="11"/>
    </row>
    <row r="63" spans="1:10" hidden="1" x14ac:dyDescent="0.25">
      <c r="A63" t="s">
        <v>126</v>
      </c>
      <c r="B63">
        <v>2018</v>
      </c>
      <c r="C63" t="s">
        <v>58</v>
      </c>
      <c r="D63" s="2" t="s">
        <v>69</v>
      </c>
      <c r="E63" s="2" t="s">
        <v>69</v>
      </c>
      <c r="F63" t="s">
        <v>79</v>
      </c>
      <c r="G63" s="2" t="s">
        <v>110</v>
      </c>
      <c r="I63" s="14">
        <v>-7837022</v>
      </c>
    </row>
    <row r="64" spans="1:10" hidden="1" x14ac:dyDescent="0.25">
      <c r="A64" t="s">
        <v>154</v>
      </c>
      <c r="B64">
        <v>2018</v>
      </c>
      <c r="C64" t="s">
        <v>58</v>
      </c>
      <c r="D64" s="2" t="s">
        <v>63</v>
      </c>
      <c r="E64" s="2" t="s">
        <v>64</v>
      </c>
      <c r="F64" t="s">
        <v>65</v>
      </c>
      <c r="G64" s="2" t="s">
        <v>71</v>
      </c>
      <c r="I64" s="3">
        <v>1325000</v>
      </c>
    </row>
    <row r="65" spans="1:9" hidden="1" x14ac:dyDescent="0.25">
      <c r="A65" t="s">
        <v>154</v>
      </c>
      <c r="B65">
        <v>2018</v>
      </c>
      <c r="C65" t="s">
        <v>58</v>
      </c>
      <c r="D65" s="2" t="s">
        <v>63</v>
      </c>
      <c r="E65" s="2" t="s">
        <v>64</v>
      </c>
      <c r="F65" t="s">
        <v>65</v>
      </c>
      <c r="G65" s="2" t="s">
        <v>80</v>
      </c>
      <c r="I65" s="3">
        <v>300000</v>
      </c>
    </row>
    <row r="66" spans="1:9" hidden="1" x14ac:dyDescent="0.25">
      <c r="A66" t="s">
        <v>154</v>
      </c>
      <c r="B66">
        <v>2018</v>
      </c>
      <c r="C66" t="s">
        <v>58</v>
      </c>
      <c r="D66" s="2" t="s">
        <v>63</v>
      </c>
      <c r="E66" s="2" t="s">
        <v>64</v>
      </c>
      <c r="F66" t="s">
        <v>65</v>
      </c>
      <c r="G66" s="2" t="s">
        <v>72</v>
      </c>
      <c r="I66" s="3">
        <v>11732526.6</v>
      </c>
    </row>
    <row r="67" spans="1:9" hidden="1" x14ac:dyDescent="0.25">
      <c r="A67" t="s">
        <v>154</v>
      </c>
      <c r="B67">
        <v>2018</v>
      </c>
      <c r="C67" t="s">
        <v>58</v>
      </c>
      <c r="D67" s="2" t="s">
        <v>63</v>
      </c>
      <c r="E67" s="2" t="s">
        <v>64</v>
      </c>
      <c r="F67" t="s">
        <v>65</v>
      </c>
      <c r="G67" s="2" t="s">
        <v>155</v>
      </c>
      <c r="I67" s="3">
        <v>255998</v>
      </c>
    </row>
    <row r="68" spans="1:9" hidden="1" x14ac:dyDescent="0.25">
      <c r="A68" t="s">
        <v>154</v>
      </c>
      <c r="B68">
        <v>2018</v>
      </c>
      <c r="C68" t="s">
        <v>58</v>
      </c>
      <c r="D68" s="2" t="s">
        <v>63</v>
      </c>
      <c r="E68" s="2" t="s">
        <v>64</v>
      </c>
      <c r="F68" t="s">
        <v>65</v>
      </c>
      <c r="G68" s="2" t="s">
        <v>145</v>
      </c>
      <c r="I68" s="3">
        <v>1157552</v>
      </c>
    </row>
    <row r="69" spans="1:9" hidden="1" x14ac:dyDescent="0.25">
      <c r="A69" t="s">
        <v>154</v>
      </c>
      <c r="B69">
        <v>2018</v>
      </c>
      <c r="C69" t="s">
        <v>58</v>
      </c>
      <c r="D69" s="2" t="s">
        <v>63</v>
      </c>
      <c r="E69" s="2" t="s">
        <v>64</v>
      </c>
      <c r="F69" t="s">
        <v>65</v>
      </c>
      <c r="G69" s="2" t="s">
        <v>105</v>
      </c>
      <c r="I69" s="3">
        <v>100000</v>
      </c>
    </row>
    <row r="70" spans="1:9" hidden="1" x14ac:dyDescent="0.25">
      <c r="A70" t="s">
        <v>154</v>
      </c>
      <c r="B70">
        <v>2018</v>
      </c>
      <c r="C70" t="s">
        <v>58</v>
      </c>
      <c r="D70" t="s">
        <v>63</v>
      </c>
      <c r="E70" t="s">
        <v>64</v>
      </c>
      <c r="F70" t="s">
        <v>82</v>
      </c>
      <c r="G70" s="2" t="s">
        <v>81</v>
      </c>
      <c r="I70" s="3">
        <v>245500</v>
      </c>
    </row>
    <row r="71" spans="1:9" hidden="1" x14ac:dyDescent="0.25">
      <c r="A71" t="s">
        <v>154</v>
      </c>
      <c r="B71">
        <v>2018</v>
      </c>
      <c r="C71" t="s">
        <v>58</v>
      </c>
      <c r="D71" t="s">
        <v>63</v>
      </c>
      <c r="E71" t="s">
        <v>73</v>
      </c>
      <c r="F71" t="s">
        <v>84</v>
      </c>
      <c r="G71" s="2" t="s">
        <v>83</v>
      </c>
      <c r="I71" s="3">
        <v>230750</v>
      </c>
    </row>
    <row r="72" spans="1:9" hidden="1" x14ac:dyDescent="0.25">
      <c r="A72" t="s">
        <v>154</v>
      </c>
      <c r="B72">
        <v>2018</v>
      </c>
      <c r="C72" t="s">
        <v>58</v>
      </c>
      <c r="D72" t="s">
        <v>66</v>
      </c>
      <c r="E72" s="2" t="s">
        <v>67</v>
      </c>
      <c r="F72" t="s">
        <v>93</v>
      </c>
      <c r="G72" s="2" t="s">
        <v>106</v>
      </c>
      <c r="H72" t="s">
        <v>107</v>
      </c>
      <c r="I72" s="3">
        <v>1688524</v>
      </c>
    </row>
    <row r="73" spans="1:9" hidden="1" x14ac:dyDescent="0.25">
      <c r="A73" t="s">
        <v>154</v>
      </c>
      <c r="B73">
        <v>2018</v>
      </c>
      <c r="C73" t="s">
        <v>58</v>
      </c>
      <c r="D73" t="s">
        <v>66</v>
      </c>
      <c r="E73" s="2" t="s">
        <v>67</v>
      </c>
      <c r="F73" t="s">
        <v>89</v>
      </c>
      <c r="G73" s="2" t="s">
        <v>156</v>
      </c>
      <c r="I73" s="3">
        <v>2288211</v>
      </c>
    </row>
    <row r="74" spans="1:9" hidden="1" x14ac:dyDescent="0.25">
      <c r="A74" t="s">
        <v>154</v>
      </c>
      <c r="B74">
        <v>2018</v>
      </c>
      <c r="C74" t="s">
        <v>58</v>
      </c>
      <c r="D74" t="s">
        <v>66</v>
      </c>
      <c r="E74" s="2" t="s">
        <v>67</v>
      </c>
      <c r="F74" t="s">
        <v>89</v>
      </c>
      <c r="G74" s="2" t="s">
        <v>85</v>
      </c>
      <c r="I74" s="3">
        <v>371904</v>
      </c>
    </row>
    <row r="75" spans="1:9" hidden="1" x14ac:dyDescent="0.25">
      <c r="A75" t="s">
        <v>154</v>
      </c>
      <c r="B75">
        <v>2018</v>
      </c>
      <c r="C75" t="s">
        <v>58</v>
      </c>
      <c r="D75" t="s">
        <v>66</v>
      </c>
      <c r="E75" s="2" t="s">
        <v>67</v>
      </c>
      <c r="F75" t="s">
        <v>89</v>
      </c>
      <c r="G75" s="2" t="s">
        <v>86</v>
      </c>
      <c r="I75" s="3">
        <v>44628</v>
      </c>
    </row>
    <row r="76" spans="1:9" hidden="1" x14ac:dyDescent="0.25">
      <c r="A76" t="s">
        <v>154</v>
      </c>
      <c r="B76">
        <v>2018</v>
      </c>
      <c r="C76" t="s">
        <v>58</v>
      </c>
      <c r="D76" t="s">
        <v>66</v>
      </c>
      <c r="E76" s="2" t="s">
        <v>67</v>
      </c>
      <c r="F76" t="s">
        <v>89</v>
      </c>
      <c r="G76" s="2" t="s">
        <v>87</v>
      </c>
      <c r="I76" s="3">
        <v>175140</v>
      </c>
    </row>
    <row r="77" spans="1:9" hidden="1" x14ac:dyDescent="0.25">
      <c r="A77" t="s">
        <v>154</v>
      </c>
      <c r="B77">
        <v>2018</v>
      </c>
      <c r="C77" t="s">
        <v>58</v>
      </c>
      <c r="D77" t="s">
        <v>66</v>
      </c>
      <c r="E77" s="2" t="s">
        <v>67</v>
      </c>
      <c r="F77" t="s">
        <v>89</v>
      </c>
      <c r="G77" s="2" t="s">
        <v>88</v>
      </c>
      <c r="I77" s="3">
        <v>371904</v>
      </c>
    </row>
    <row r="78" spans="1:9" hidden="1" x14ac:dyDescent="0.25">
      <c r="A78" t="s">
        <v>154</v>
      </c>
      <c r="B78">
        <v>2018</v>
      </c>
      <c r="C78" t="s">
        <v>58</v>
      </c>
      <c r="D78" t="s">
        <v>66</v>
      </c>
      <c r="E78" s="2" t="s">
        <v>67</v>
      </c>
      <c r="F78" t="s">
        <v>68</v>
      </c>
      <c r="G78" s="2" t="s">
        <v>146</v>
      </c>
      <c r="I78" s="3">
        <v>42968</v>
      </c>
    </row>
    <row r="79" spans="1:9" hidden="1" x14ac:dyDescent="0.25">
      <c r="A79" t="s">
        <v>154</v>
      </c>
      <c r="B79">
        <v>2018</v>
      </c>
      <c r="C79" t="s">
        <v>58</v>
      </c>
      <c r="D79" t="s">
        <v>66</v>
      </c>
      <c r="E79" s="2" t="s">
        <v>67</v>
      </c>
      <c r="F79" t="s">
        <v>68</v>
      </c>
      <c r="G79" s="2" t="s">
        <v>74</v>
      </c>
      <c r="I79" s="3">
        <v>391500</v>
      </c>
    </row>
    <row r="80" spans="1:9" hidden="1" x14ac:dyDescent="0.25">
      <c r="A80" t="s">
        <v>154</v>
      </c>
      <c r="B80">
        <v>2018</v>
      </c>
      <c r="C80" t="s">
        <v>58</v>
      </c>
      <c r="D80" t="s">
        <v>66</v>
      </c>
      <c r="E80" s="2" t="s">
        <v>67</v>
      </c>
      <c r="F80" t="s">
        <v>68</v>
      </c>
      <c r="G80" s="2" t="s">
        <v>90</v>
      </c>
      <c r="I80" s="3">
        <v>28000</v>
      </c>
    </row>
    <row r="81" spans="1:10" hidden="1" x14ac:dyDescent="0.25">
      <c r="A81" t="s">
        <v>154</v>
      </c>
      <c r="B81">
        <v>2018</v>
      </c>
      <c r="C81" t="s">
        <v>58</v>
      </c>
      <c r="D81" t="s">
        <v>66</v>
      </c>
      <c r="E81" s="2" t="s">
        <v>67</v>
      </c>
      <c r="F81" t="s">
        <v>68</v>
      </c>
      <c r="G81" s="2" t="s">
        <v>75</v>
      </c>
      <c r="I81" s="3">
        <v>8786</v>
      </c>
    </row>
    <row r="82" spans="1:10" hidden="1" x14ac:dyDescent="0.25">
      <c r="A82" t="s">
        <v>154</v>
      </c>
      <c r="B82">
        <v>2018</v>
      </c>
      <c r="C82" t="s">
        <v>58</v>
      </c>
      <c r="D82" t="s">
        <v>66</v>
      </c>
      <c r="E82" s="2" t="s">
        <v>67</v>
      </c>
      <c r="F82" t="s">
        <v>68</v>
      </c>
      <c r="G82" s="2" t="s">
        <v>148</v>
      </c>
      <c r="I82" s="3">
        <v>33160</v>
      </c>
    </row>
    <row r="83" spans="1:10" hidden="1" x14ac:dyDescent="0.25">
      <c r="A83" t="s">
        <v>154</v>
      </c>
      <c r="B83">
        <v>2018</v>
      </c>
      <c r="C83" t="s">
        <v>58</v>
      </c>
      <c r="D83" t="s">
        <v>66</v>
      </c>
      <c r="E83" s="2" t="s">
        <v>67</v>
      </c>
      <c r="F83" t="s">
        <v>68</v>
      </c>
      <c r="G83" s="2" t="s">
        <v>157</v>
      </c>
      <c r="I83" s="3">
        <v>4172</v>
      </c>
    </row>
    <row r="84" spans="1:10" hidden="1" x14ac:dyDescent="0.25">
      <c r="A84" t="s">
        <v>154</v>
      </c>
      <c r="B84">
        <v>2018</v>
      </c>
      <c r="C84" t="s">
        <v>58</v>
      </c>
      <c r="D84" t="s">
        <v>66</v>
      </c>
      <c r="E84" s="2" t="s">
        <v>67</v>
      </c>
      <c r="F84" t="s">
        <v>68</v>
      </c>
      <c r="G84" s="2" t="s">
        <v>158</v>
      </c>
      <c r="I84" s="3">
        <v>252432</v>
      </c>
    </row>
    <row r="85" spans="1:10" hidden="1" x14ac:dyDescent="0.25">
      <c r="A85" t="s">
        <v>154</v>
      </c>
      <c r="B85">
        <v>2018</v>
      </c>
      <c r="C85" t="s">
        <v>58</v>
      </c>
      <c r="D85" t="s">
        <v>66</v>
      </c>
      <c r="E85" s="2" t="s">
        <v>67</v>
      </c>
      <c r="F85" t="s">
        <v>68</v>
      </c>
      <c r="G85" s="2" t="s">
        <v>76</v>
      </c>
      <c r="I85" s="3">
        <v>-1630332.4</v>
      </c>
    </row>
    <row r="86" spans="1:10" hidden="1" x14ac:dyDescent="0.25">
      <c r="A86" t="s">
        <v>154</v>
      </c>
      <c r="B86">
        <v>2018</v>
      </c>
      <c r="C86" t="s">
        <v>58</v>
      </c>
      <c r="D86" t="s">
        <v>66</v>
      </c>
      <c r="E86" s="2" t="s">
        <v>67</v>
      </c>
      <c r="F86" t="s">
        <v>68</v>
      </c>
      <c r="G86" s="2" t="s">
        <v>97</v>
      </c>
      <c r="H86" s="3"/>
      <c r="I86" s="3">
        <v>-37088</v>
      </c>
    </row>
    <row r="87" spans="1:10" hidden="1" x14ac:dyDescent="0.25">
      <c r="A87" t="s">
        <v>154</v>
      </c>
      <c r="B87">
        <v>2018</v>
      </c>
      <c r="C87" t="s">
        <v>58</v>
      </c>
      <c r="D87" t="s">
        <v>66</v>
      </c>
      <c r="E87" s="2" t="s">
        <v>67</v>
      </c>
      <c r="F87" t="s">
        <v>93</v>
      </c>
      <c r="G87" s="2" t="s">
        <v>92</v>
      </c>
      <c r="I87" s="3">
        <v>343308</v>
      </c>
    </row>
    <row r="88" spans="1:10" hidden="1" x14ac:dyDescent="0.25">
      <c r="A88" t="s">
        <v>154</v>
      </c>
      <c r="B88">
        <v>2018</v>
      </c>
      <c r="C88" t="s">
        <v>58</v>
      </c>
      <c r="D88" t="s">
        <v>66</v>
      </c>
      <c r="E88" s="2" t="s">
        <v>67</v>
      </c>
      <c r="F88" t="s">
        <v>94</v>
      </c>
      <c r="G88" s="2" t="s">
        <v>95</v>
      </c>
      <c r="H88" s="2" t="s">
        <v>104</v>
      </c>
      <c r="I88" s="19">
        <f>14263124-164075-119899</f>
        <v>13979150</v>
      </c>
    </row>
    <row r="89" spans="1:10" hidden="1" x14ac:dyDescent="0.25">
      <c r="A89" t="s">
        <v>154</v>
      </c>
      <c r="B89">
        <v>2018</v>
      </c>
      <c r="C89" t="s">
        <v>58</v>
      </c>
      <c r="D89" t="s">
        <v>66</v>
      </c>
      <c r="E89" s="2" t="s">
        <v>67</v>
      </c>
      <c r="F89" t="s">
        <v>94</v>
      </c>
      <c r="G89" s="2" t="s">
        <v>95</v>
      </c>
      <c r="H89" s="2" t="s">
        <v>103</v>
      </c>
      <c r="I89" s="18">
        <v>14163900</v>
      </c>
    </row>
    <row r="90" spans="1:10" hidden="1" x14ac:dyDescent="0.25">
      <c r="A90" t="s">
        <v>154</v>
      </c>
      <c r="B90">
        <v>2018</v>
      </c>
      <c r="C90" t="s">
        <v>58</v>
      </c>
      <c r="D90" t="s">
        <v>66</v>
      </c>
      <c r="E90" s="2" t="s">
        <v>67</v>
      </c>
      <c r="F90" t="s">
        <v>94</v>
      </c>
      <c r="G90" s="2" t="s">
        <v>95</v>
      </c>
      <c r="H90" s="2" t="s">
        <v>104</v>
      </c>
      <c r="I90" s="3">
        <v>10000000</v>
      </c>
    </row>
    <row r="91" spans="1:10" hidden="1" x14ac:dyDescent="0.25">
      <c r="A91" t="s">
        <v>154</v>
      </c>
      <c r="B91">
        <v>2018</v>
      </c>
      <c r="C91" t="s">
        <v>58</v>
      </c>
      <c r="D91" s="2" t="s">
        <v>69</v>
      </c>
      <c r="E91" s="2" t="s">
        <v>69</v>
      </c>
      <c r="F91" s="2" t="s">
        <v>70</v>
      </c>
      <c r="G91" s="2" t="s">
        <v>77</v>
      </c>
      <c r="H91" s="2"/>
      <c r="I91" s="3">
        <v>200000000</v>
      </c>
    </row>
    <row r="92" spans="1:10" hidden="1" x14ac:dyDescent="0.25">
      <c r="A92" t="s">
        <v>154</v>
      </c>
      <c r="B92">
        <v>2018</v>
      </c>
      <c r="C92" t="s">
        <v>58</v>
      </c>
      <c r="D92" s="2" t="s">
        <v>69</v>
      </c>
      <c r="E92" s="2" t="s">
        <v>69</v>
      </c>
      <c r="F92" s="2" t="s">
        <v>70</v>
      </c>
      <c r="G92" s="2" t="s">
        <v>78</v>
      </c>
      <c r="H92" s="2"/>
      <c r="I92" s="3">
        <v>-198000000</v>
      </c>
    </row>
    <row r="93" spans="1:10" hidden="1" x14ac:dyDescent="0.25">
      <c r="A93" t="s">
        <v>154</v>
      </c>
      <c r="B93">
        <v>2018</v>
      </c>
      <c r="C93" t="s">
        <v>58</v>
      </c>
      <c r="D93" s="2" t="s">
        <v>69</v>
      </c>
      <c r="E93" s="2" t="s">
        <v>69</v>
      </c>
      <c r="F93" t="s">
        <v>79</v>
      </c>
      <c r="G93" s="2" t="s">
        <v>96</v>
      </c>
      <c r="H93" s="2"/>
      <c r="I93" s="29">
        <v>-13720827</v>
      </c>
    </row>
    <row r="94" spans="1:10" hidden="1" x14ac:dyDescent="0.25">
      <c r="A94" t="s">
        <v>154</v>
      </c>
      <c r="B94">
        <v>2018</v>
      </c>
      <c r="C94" t="s">
        <v>58</v>
      </c>
      <c r="D94" s="2" t="s">
        <v>69</v>
      </c>
      <c r="E94" s="2" t="s">
        <v>69</v>
      </c>
      <c r="F94" t="s">
        <v>79</v>
      </c>
      <c r="G94" s="2" t="s">
        <v>110</v>
      </c>
      <c r="I94" s="14">
        <v>-15452113</v>
      </c>
      <c r="J94" s="27"/>
    </row>
    <row r="95" spans="1:10" hidden="1" x14ac:dyDescent="0.25">
      <c r="A95" t="s">
        <v>131</v>
      </c>
      <c r="B95">
        <v>2018</v>
      </c>
      <c r="C95" t="s">
        <v>58</v>
      </c>
      <c r="D95" s="2" t="s">
        <v>63</v>
      </c>
      <c r="E95" s="2" t="s">
        <v>64</v>
      </c>
      <c r="F95" t="s">
        <v>65</v>
      </c>
      <c r="G95" s="2" t="s">
        <v>71</v>
      </c>
      <c r="I95" s="3">
        <v>1884322</v>
      </c>
    </row>
    <row r="96" spans="1:10" hidden="1" x14ac:dyDescent="0.25">
      <c r="A96" t="s">
        <v>131</v>
      </c>
      <c r="B96">
        <v>2018</v>
      </c>
      <c r="C96" t="s">
        <v>58</v>
      </c>
      <c r="D96" s="2" t="s">
        <v>63</v>
      </c>
      <c r="E96" s="2" t="s">
        <v>64</v>
      </c>
      <c r="F96" t="s">
        <v>65</v>
      </c>
      <c r="G96" s="2" t="s">
        <v>80</v>
      </c>
      <c r="I96" s="3">
        <v>300000</v>
      </c>
    </row>
    <row r="97" spans="1:10" hidden="1" x14ac:dyDescent="0.25">
      <c r="A97" t="s">
        <v>131</v>
      </c>
      <c r="B97">
        <v>2018</v>
      </c>
      <c r="C97" t="s">
        <v>58</v>
      </c>
      <c r="D97" s="2" t="s">
        <v>63</v>
      </c>
      <c r="E97" s="2" t="s">
        <v>64</v>
      </c>
      <c r="F97" t="s">
        <v>65</v>
      </c>
      <c r="G97" s="2" t="s">
        <v>72</v>
      </c>
      <c r="I97" s="3">
        <v>2286886</v>
      </c>
    </row>
    <row r="98" spans="1:10" hidden="1" x14ac:dyDescent="0.25">
      <c r="A98" t="s">
        <v>131</v>
      </c>
      <c r="B98">
        <v>2018</v>
      </c>
      <c r="C98" t="s">
        <v>58</v>
      </c>
      <c r="D98" s="2" t="s">
        <v>63</v>
      </c>
      <c r="E98" s="2" t="s">
        <v>64</v>
      </c>
      <c r="F98" t="s">
        <v>65</v>
      </c>
      <c r="G98" s="2" t="s">
        <v>155</v>
      </c>
      <c r="I98" s="3">
        <v>250003</v>
      </c>
    </row>
    <row r="99" spans="1:10" hidden="1" x14ac:dyDescent="0.25">
      <c r="A99" t="s">
        <v>131</v>
      </c>
      <c r="B99">
        <v>2018</v>
      </c>
      <c r="C99" t="s">
        <v>58</v>
      </c>
      <c r="D99" s="2" t="s">
        <v>63</v>
      </c>
      <c r="E99" s="2" t="s">
        <v>64</v>
      </c>
      <c r="F99" t="s">
        <v>65</v>
      </c>
      <c r="G99" s="2" t="s">
        <v>145</v>
      </c>
      <c r="I99" s="38">
        <v>1277413</v>
      </c>
    </row>
    <row r="100" spans="1:10" hidden="1" x14ac:dyDescent="0.25">
      <c r="A100" t="s">
        <v>131</v>
      </c>
      <c r="B100">
        <v>2018</v>
      </c>
      <c r="C100" t="s">
        <v>58</v>
      </c>
      <c r="D100" s="2" t="s">
        <v>63</v>
      </c>
      <c r="E100" s="2" t="s">
        <v>64</v>
      </c>
      <c r="F100" t="s">
        <v>65</v>
      </c>
      <c r="G100" s="2" t="s">
        <v>105</v>
      </c>
      <c r="I100" s="38">
        <v>100000</v>
      </c>
    </row>
    <row r="101" spans="1:10" hidden="1" x14ac:dyDescent="0.25">
      <c r="A101" t="s">
        <v>131</v>
      </c>
      <c r="B101">
        <v>2018</v>
      </c>
      <c r="C101" t="s">
        <v>58</v>
      </c>
      <c r="D101" t="s">
        <v>63</v>
      </c>
      <c r="E101" t="s">
        <v>64</v>
      </c>
      <c r="F101" t="s">
        <v>82</v>
      </c>
      <c r="G101" s="2" t="s">
        <v>81</v>
      </c>
      <c r="I101" s="38">
        <v>3233500</v>
      </c>
    </row>
    <row r="102" spans="1:10" hidden="1" x14ac:dyDescent="0.25">
      <c r="A102" t="s">
        <v>131</v>
      </c>
      <c r="B102">
        <v>2018</v>
      </c>
      <c r="C102" t="s">
        <v>58</v>
      </c>
      <c r="D102" t="s">
        <v>63</v>
      </c>
      <c r="E102" t="s">
        <v>73</v>
      </c>
      <c r="F102" t="s">
        <v>84</v>
      </c>
      <c r="G102" s="2" t="s">
        <v>83</v>
      </c>
      <c r="I102" s="38">
        <v>230750</v>
      </c>
    </row>
    <row r="103" spans="1:10" hidden="1" x14ac:dyDescent="0.25">
      <c r="A103" t="s">
        <v>131</v>
      </c>
      <c r="B103">
        <v>2018</v>
      </c>
      <c r="C103" t="s">
        <v>58</v>
      </c>
      <c r="D103" t="s">
        <v>66</v>
      </c>
      <c r="E103" s="2" t="s">
        <v>67</v>
      </c>
      <c r="F103" t="s">
        <v>93</v>
      </c>
      <c r="G103" s="2" t="s">
        <v>106</v>
      </c>
      <c r="H103" t="s">
        <v>107</v>
      </c>
      <c r="I103" s="3">
        <v>3780365</v>
      </c>
      <c r="J103" s="16"/>
    </row>
    <row r="104" spans="1:10" hidden="1" x14ac:dyDescent="0.25">
      <c r="A104" t="s">
        <v>131</v>
      </c>
      <c r="B104">
        <v>2018</v>
      </c>
      <c r="C104" t="s">
        <v>58</v>
      </c>
      <c r="D104" t="s">
        <v>66</v>
      </c>
      <c r="E104" s="2" t="s">
        <v>67</v>
      </c>
      <c r="F104" t="s">
        <v>93</v>
      </c>
      <c r="G104" s="2" t="s">
        <v>106</v>
      </c>
      <c r="H104" t="s">
        <v>171</v>
      </c>
      <c r="I104" s="3">
        <v>419293</v>
      </c>
    </row>
    <row r="105" spans="1:10" hidden="1" x14ac:dyDescent="0.25">
      <c r="A105" t="s">
        <v>131</v>
      </c>
      <c r="B105">
        <v>2018</v>
      </c>
      <c r="C105" t="s">
        <v>58</v>
      </c>
      <c r="D105" t="s">
        <v>66</v>
      </c>
      <c r="E105" s="2" t="s">
        <v>67</v>
      </c>
      <c r="F105" t="s">
        <v>93</v>
      </c>
      <c r="G105" s="2" t="s">
        <v>106</v>
      </c>
      <c r="H105" t="s">
        <v>172</v>
      </c>
      <c r="I105" s="16">
        <v>152692</v>
      </c>
      <c r="J105" s="16"/>
    </row>
    <row r="106" spans="1:10" hidden="1" x14ac:dyDescent="0.25">
      <c r="A106" t="s">
        <v>131</v>
      </c>
      <c r="B106">
        <v>2018</v>
      </c>
      <c r="C106" t="s">
        <v>58</v>
      </c>
      <c r="D106" t="s">
        <v>66</v>
      </c>
      <c r="E106" s="2" t="s">
        <v>67</v>
      </c>
      <c r="F106" t="s">
        <v>94</v>
      </c>
      <c r="G106" s="2" t="s">
        <v>95</v>
      </c>
      <c r="H106" s="2" t="s">
        <v>104</v>
      </c>
      <c r="I106" s="19">
        <f>14263124-164075-119899</f>
        <v>13979150</v>
      </c>
      <c r="J106" s="2" t="s">
        <v>164</v>
      </c>
    </row>
    <row r="107" spans="1:10" hidden="1" x14ac:dyDescent="0.25">
      <c r="A107" t="s">
        <v>131</v>
      </c>
      <c r="B107">
        <v>2018</v>
      </c>
      <c r="C107" t="s">
        <v>58</v>
      </c>
      <c r="D107" t="s">
        <v>66</v>
      </c>
      <c r="E107" s="2" t="s">
        <v>67</v>
      </c>
      <c r="F107" t="s">
        <v>94</v>
      </c>
      <c r="G107" s="2" t="s">
        <v>95</v>
      </c>
      <c r="H107" s="2" t="s">
        <v>103</v>
      </c>
      <c r="I107" s="18">
        <v>14163900</v>
      </c>
    </row>
    <row r="108" spans="1:10" hidden="1" x14ac:dyDescent="0.25">
      <c r="A108" t="s">
        <v>131</v>
      </c>
      <c r="B108">
        <v>2018</v>
      </c>
      <c r="C108" t="s">
        <v>58</v>
      </c>
      <c r="D108" t="s">
        <v>66</v>
      </c>
      <c r="E108" s="2" t="s">
        <v>67</v>
      </c>
      <c r="F108" t="s">
        <v>94</v>
      </c>
      <c r="G108" s="2" t="s">
        <v>95</v>
      </c>
      <c r="H108" s="2" t="s">
        <v>104</v>
      </c>
      <c r="I108" s="3">
        <v>10000000</v>
      </c>
    </row>
    <row r="109" spans="1:10" hidden="1" x14ac:dyDescent="0.25">
      <c r="A109" t="s">
        <v>131</v>
      </c>
      <c r="B109">
        <v>2018</v>
      </c>
      <c r="C109" t="s">
        <v>58</v>
      </c>
      <c r="D109" t="s">
        <v>66</v>
      </c>
      <c r="E109" s="2" t="s">
        <v>67</v>
      </c>
      <c r="F109" t="s">
        <v>68</v>
      </c>
      <c r="G109" s="2" t="s">
        <v>146</v>
      </c>
      <c r="I109" s="38">
        <v>42968</v>
      </c>
      <c r="J109" t="s">
        <v>164</v>
      </c>
    </row>
    <row r="110" spans="1:10" hidden="1" x14ac:dyDescent="0.25">
      <c r="A110" t="s">
        <v>131</v>
      </c>
      <c r="B110">
        <v>2018</v>
      </c>
      <c r="C110" t="s">
        <v>58</v>
      </c>
      <c r="D110" t="s">
        <v>66</v>
      </c>
      <c r="E110" s="2" t="s">
        <v>67</v>
      </c>
      <c r="F110" t="s">
        <v>68</v>
      </c>
      <c r="G110" s="2" t="s">
        <v>74</v>
      </c>
      <c r="I110" s="38">
        <v>35000</v>
      </c>
      <c r="J110" t="s">
        <v>164</v>
      </c>
    </row>
    <row r="111" spans="1:10" hidden="1" x14ac:dyDescent="0.25">
      <c r="A111" t="s">
        <v>131</v>
      </c>
      <c r="B111">
        <v>2018</v>
      </c>
      <c r="C111" t="s">
        <v>58</v>
      </c>
      <c r="D111" t="s">
        <v>66</v>
      </c>
      <c r="E111" s="2" t="s">
        <v>67</v>
      </c>
      <c r="F111" t="s">
        <v>68</v>
      </c>
      <c r="G111" s="2" t="s">
        <v>160</v>
      </c>
      <c r="I111" s="38">
        <v>87200</v>
      </c>
    </row>
    <row r="112" spans="1:10" hidden="1" x14ac:dyDescent="0.25">
      <c r="A112" t="s">
        <v>131</v>
      </c>
      <c r="B112">
        <v>2018</v>
      </c>
      <c r="C112" t="s">
        <v>58</v>
      </c>
      <c r="D112" t="s">
        <v>66</v>
      </c>
      <c r="E112" s="2" t="s">
        <v>67</v>
      </c>
      <c r="F112" t="s">
        <v>68</v>
      </c>
      <c r="G112" s="2" t="s">
        <v>90</v>
      </c>
      <c r="I112" s="38">
        <v>28000</v>
      </c>
    </row>
    <row r="113" spans="1:9" hidden="1" x14ac:dyDescent="0.25">
      <c r="A113" t="s">
        <v>131</v>
      </c>
      <c r="B113">
        <v>2018</v>
      </c>
      <c r="C113" t="s">
        <v>58</v>
      </c>
      <c r="D113" t="s">
        <v>66</v>
      </c>
      <c r="E113" s="2" t="s">
        <v>67</v>
      </c>
      <c r="F113" t="s">
        <v>68</v>
      </c>
      <c r="G113" t="s">
        <v>161</v>
      </c>
      <c r="I113" s="38">
        <v>67500</v>
      </c>
    </row>
    <row r="114" spans="1:9" hidden="1" x14ac:dyDescent="0.25">
      <c r="A114" t="s">
        <v>131</v>
      </c>
      <c r="B114">
        <v>2018</v>
      </c>
      <c r="C114" t="s">
        <v>58</v>
      </c>
      <c r="D114" t="s">
        <v>66</v>
      </c>
      <c r="E114" s="2" t="s">
        <v>67</v>
      </c>
      <c r="F114" t="s">
        <v>93</v>
      </c>
      <c r="G114" s="2" t="s">
        <v>75</v>
      </c>
      <c r="I114" s="38">
        <v>8785.9</v>
      </c>
    </row>
    <row r="115" spans="1:9" hidden="1" x14ac:dyDescent="0.25">
      <c r="A115" t="s">
        <v>131</v>
      </c>
      <c r="B115">
        <v>2018</v>
      </c>
      <c r="C115" t="s">
        <v>58</v>
      </c>
      <c r="D115" t="s">
        <v>66</v>
      </c>
      <c r="E115" s="2" t="s">
        <v>67</v>
      </c>
      <c r="F115" t="s">
        <v>68</v>
      </c>
      <c r="G115" s="2" t="s">
        <v>148</v>
      </c>
      <c r="I115" s="38">
        <v>31473.3</v>
      </c>
    </row>
    <row r="116" spans="1:9" hidden="1" x14ac:dyDescent="0.25">
      <c r="A116" t="s">
        <v>131</v>
      </c>
      <c r="B116">
        <v>2018</v>
      </c>
      <c r="C116" t="s">
        <v>58</v>
      </c>
      <c r="D116" t="s">
        <v>66</v>
      </c>
      <c r="E116" s="2" t="s">
        <v>67</v>
      </c>
      <c r="F116" t="s">
        <v>68</v>
      </c>
      <c r="G116" s="2" t="s">
        <v>157</v>
      </c>
      <c r="I116" s="38">
        <v>20958</v>
      </c>
    </row>
    <row r="117" spans="1:9" hidden="1" x14ac:dyDescent="0.25">
      <c r="A117" t="s">
        <v>131</v>
      </c>
      <c r="B117">
        <v>2018</v>
      </c>
      <c r="C117" t="s">
        <v>58</v>
      </c>
      <c r="D117" t="s">
        <v>66</v>
      </c>
      <c r="E117" s="2" t="s">
        <v>67</v>
      </c>
      <c r="F117" t="s">
        <v>93</v>
      </c>
      <c r="G117" s="2" t="s">
        <v>92</v>
      </c>
      <c r="I117" s="38">
        <v>343308</v>
      </c>
    </row>
    <row r="118" spans="1:9" hidden="1" x14ac:dyDescent="0.25">
      <c r="A118" t="s">
        <v>131</v>
      </c>
      <c r="B118">
        <v>2018</v>
      </c>
      <c r="C118" t="s">
        <v>58</v>
      </c>
      <c r="D118" t="s">
        <v>66</v>
      </c>
      <c r="E118" s="2" t="s">
        <v>67</v>
      </c>
      <c r="F118" t="s">
        <v>68</v>
      </c>
      <c r="G118" s="2" t="s">
        <v>158</v>
      </c>
      <c r="I118" s="38">
        <v>684059</v>
      </c>
    </row>
    <row r="119" spans="1:9" hidden="1" x14ac:dyDescent="0.25">
      <c r="A119" t="s">
        <v>131</v>
      </c>
      <c r="B119">
        <v>2018</v>
      </c>
      <c r="C119" t="s">
        <v>58</v>
      </c>
      <c r="D119" t="s">
        <v>66</v>
      </c>
      <c r="E119" s="2" t="s">
        <v>67</v>
      </c>
      <c r="F119" t="s">
        <v>68</v>
      </c>
      <c r="G119" s="2" t="s">
        <v>76</v>
      </c>
      <c r="I119" s="38">
        <v>-2689695.61</v>
      </c>
    </row>
    <row r="120" spans="1:9" hidden="1" x14ac:dyDescent="0.25">
      <c r="A120" t="s">
        <v>131</v>
      </c>
      <c r="B120">
        <v>2018</v>
      </c>
      <c r="C120" t="s">
        <v>58</v>
      </c>
      <c r="D120" t="s">
        <v>66</v>
      </c>
      <c r="E120" s="2" t="s">
        <v>67</v>
      </c>
      <c r="F120" t="s">
        <v>68</v>
      </c>
      <c r="G120" s="2" t="s">
        <v>97</v>
      </c>
      <c r="I120" s="38">
        <v>-163612</v>
      </c>
    </row>
    <row r="121" spans="1:9" hidden="1" x14ac:dyDescent="0.25">
      <c r="A121" t="s">
        <v>131</v>
      </c>
      <c r="B121">
        <v>2018</v>
      </c>
      <c r="C121" t="s">
        <v>58</v>
      </c>
      <c r="D121" t="s">
        <v>66</v>
      </c>
      <c r="E121" s="2" t="s">
        <v>67</v>
      </c>
      <c r="F121" t="s">
        <v>89</v>
      </c>
      <c r="G121" s="2" t="s">
        <v>85</v>
      </c>
      <c r="I121" s="38">
        <v>495872</v>
      </c>
    </row>
    <row r="122" spans="1:9" hidden="1" x14ac:dyDescent="0.25">
      <c r="A122" t="s">
        <v>131</v>
      </c>
      <c r="B122">
        <v>2018</v>
      </c>
      <c r="C122" t="s">
        <v>58</v>
      </c>
      <c r="D122" t="s">
        <v>66</v>
      </c>
      <c r="E122" s="2" t="s">
        <v>67</v>
      </c>
      <c r="F122" t="s">
        <v>89</v>
      </c>
      <c r="G122" s="2" t="s">
        <v>86</v>
      </c>
      <c r="I122" s="38">
        <v>59504</v>
      </c>
    </row>
    <row r="123" spans="1:9" hidden="1" x14ac:dyDescent="0.25">
      <c r="A123" t="s">
        <v>131</v>
      </c>
      <c r="B123">
        <v>2018</v>
      </c>
      <c r="C123" t="s">
        <v>58</v>
      </c>
      <c r="D123" t="s">
        <v>66</v>
      </c>
      <c r="E123" s="2" t="s">
        <v>67</v>
      </c>
      <c r="F123" t="s">
        <v>89</v>
      </c>
      <c r="G123" s="2" t="s">
        <v>87</v>
      </c>
      <c r="I123" s="38">
        <v>233520</v>
      </c>
    </row>
    <row r="124" spans="1:9" hidden="1" x14ac:dyDescent="0.25">
      <c r="A124" t="s">
        <v>131</v>
      </c>
      <c r="B124">
        <v>2018</v>
      </c>
      <c r="C124" t="s">
        <v>58</v>
      </c>
      <c r="D124" t="s">
        <v>66</v>
      </c>
      <c r="E124" s="2" t="s">
        <v>67</v>
      </c>
      <c r="F124" t="s">
        <v>89</v>
      </c>
      <c r="G124" s="2" t="s">
        <v>88</v>
      </c>
      <c r="I124" s="38">
        <v>3069</v>
      </c>
    </row>
    <row r="125" spans="1:9" hidden="1" x14ac:dyDescent="0.25">
      <c r="A125" t="s">
        <v>131</v>
      </c>
      <c r="B125">
        <v>2018</v>
      </c>
      <c r="C125" t="s">
        <v>58</v>
      </c>
      <c r="D125" t="s">
        <v>66</v>
      </c>
      <c r="E125" s="2" t="s">
        <v>67</v>
      </c>
      <c r="F125" t="s">
        <v>163</v>
      </c>
      <c r="G125" t="s">
        <v>162</v>
      </c>
      <c r="I125" s="38">
        <v>30000</v>
      </c>
    </row>
    <row r="126" spans="1:9" hidden="1" x14ac:dyDescent="0.25">
      <c r="A126" t="s">
        <v>131</v>
      </c>
      <c r="B126">
        <v>2018</v>
      </c>
      <c r="C126" t="s">
        <v>58</v>
      </c>
      <c r="D126" s="2" t="s">
        <v>69</v>
      </c>
      <c r="E126" s="2" t="s">
        <v>69</v>
      </c>
      <c r="F126" s="2" t="s">
        <v>70</v>
      </c>
      <c r="G126" s="2" t="s">
        <v>77</v>
      </c>
      <c r="H126" s="2"/>
      <c r="I126" s="3">
        <v>200000000</v>
      </c>
    </row>
    <row r="127" spans="1:9" hidden="1" x14ac:dyDescent="0.25">
      <c r="A127" t="s">
        <v>131</v>
      </c>
      <c r="B127">
        <v>2018</v>
      </c>
      <c r="C127" t="s">
        <v>58</v>
      </c>
      <c r="D127" s="2" t="s">
        <v>69</v>
      </c>
      <c r="E127" s="2" t="s">
        <v>69</v>
      </c>
      <c r="F127" s="2" t="s">
        <v>70</v>
      </c>
      <c r="G127" s="2" t="s">
        <v>78</v>
      </c>
      <c r="H127" s="2"/>
      <c r="I127" s="3">
        <v>-198000000</v>
      </c>
    </row>
    <row r="128" spans="1:9" hidden="1" x14ac:dyDescent="0.25">
      <c r="A128" t="s">
        <v>131</v>
      </c>
      <c r="B128">
        <v>2018</v>
      </c>
      <c r="C128" t="s">
        <v>58</v>
      </c>
      <c r="D128" s="2" t="s">
        <v>69</v>
      </c>
      <c r="E128" s="2" t="s">
        <v>69</v>
      </c>
      <c r="F128" t="s">
        <v>79</v>
      </c>
      <c r="G128" s="2" t="s">
        <v>110</v>
      </c>
      <c r="I128" s="27">
        <v>-29172940</v>
      </c>
    </row>
    <row r="129" spans="1:9" hidden="1" x14ac:dyDescent="0.25">
      <c r="A129" t="s">
        <v>131</v>
      </c>
      <c r="B129">
        <v>2018</v>
      </c>
      <c r="C129" t="s">
        <v>58</v>
      </c>
      <c r="D129" s="2" t="s">
        <v>69</v>
      </c>
      <c r="E129" s="2" t="s">
        <v>69</v>
      </c>
      <c r="F129" t="s">
        <v>79</v>
      </c>
      <c r="G129" s="2" t="s">
        <v>96</v>
      </c>
      <c r="I129">
        <v>-5047495.99</v>
      </c>
    </row>
    <row r="130" spans="1:9" hidden="1" x14ac:dyDescent="0.25">
      <c r="A130" t="s">
        <v>132</v>
      </c>
      <c r="B130">
        <v>2019</v>
      </c>
      <c r="C130" t="s">
        <v>58</v>
      </c>
      <c r="D130" s="2" t="s">
        <v>63</v>
      </c>
      <c r="E130" s="2" t="s">
        <v>64</v>
      </c>
      <c r="F130" t="s">
        <v>65</v>
      </c>
      <c r="G130" s="2" t="s">
        <v>71</v>
      </c>
      <c r="I130" s="38">
        <v>1626650</v>
      </c>
    </row>
    <row r="131" spans="1:9" hidden="1" x14ac:dyDescent="0.25">
      <c r="A131" t="s">
        <v>132</v>
      </c>
      <c r="B131">
        <v>2019</v>
      </c>
      <c r="C131" t="s">
        <v>58</v>
      </c>
      <c r="D131" s="2" t="s">
        <v>63</v>
      </c>
      <c r="E131" s="2" t="s">
        <v>64</v>
      </c>
      <c r="F131" t="s">
        <v>65</v>
      </c>
      <c r="G131" s="2" t="s">
        <v>80</v>
      </c>
      <c r="I131" s="38">
        <v>300000</v>
      </c>
    </row>
    <row r="132" spans="1:9" hidden="1" x14ac:dyDescent="0.25">
      <c r="A132" t="s">
        <v>132</v>
      </c>
      <c r="B132">
        <v>2019</v>
      </c>
      <c r="C132" t="s">
        <v>58</v>
      </c>
      <c r="D132" s="2" t="s">
        <v>63</v>
      </c>
      <c r="E132" s="2" t="s">
        <v>64</v>
      </c>
      <c r="F132" t="s">
        <v>65</v>
      </c>
      <c r="G132" s="2" t="s">
        <v>72</v>
      </c>
      <c r="I132" s="38">
        <v>9765974</v>
      </c>
    </row>
    <row r="133" spans="1:9" hidden="1" x14ac:dyDescent="0.25">
      <c r="A133" t="s">
        <v>132</v>
      </c>
      <c r="B133">
        <v>2019</v>
      </c>
      <c r="C133" t="s">
        <v>58</v>
      </c>
      <c r="D133" s="2" t="s">
        <v>63</v>
      </c>
      <c r="E133" s="2" t="s">
        <v>64</v>
      </c>
      <c r="F133" t="s">
        <v>65</v>
      </c>
      <c r="G133" s="2" t="s">
        <v>155</v>
      </c>
      <c r="I133" s="38">
        <v>1196707</v>
      </c>
    </row>
    <row r="134" spans="1:9" hidden="1" x14ac:dyDescent="0.25">
      <c r="A134" t="s">
        <v>132</v>
      </c>
      <c r="B134">
        <v>2019</v>
      </c>
      <c r="C134" t="s">
        <v>58</v>
      </c>
      <c r="D134" s="2" t="s">
        <v>63</v>
      </c>
      <c r="E134" s="2" t="s">
        <v>64</v>
      </c>
      <c r="F134" t="s">
        <v>65</v>
      </c>
      <c r="G134" s="2" t="s">
        <v>145</v>
      </c>
      <c r="I134" s="38">
        <v>1277413</v>
      </c>
    </row>
    <row r="135" spans="1:9" hidden="1" x14ac:dyDescent="0.25">
      <c r="A135" t="s">
        <v>132</v>
      </c>
      <c r="B135">
        <v>2019</v>
      </c>
      <c r="C135" t="s">
        <v>58</v>
      </c>
      <c r="D135" s="2" t="s">
        <v>63</v>
      </c>
      <c r="E135" s="2" t="s">
        <v>64</v>
      </c>
      <c r="F135" t="s">
        <v>65</v>
      </c>
      <c r="G135" s="2" t="s">
        <v>105</v>
      </c>
      <c r="I135" s="38">
        <v>100000</v>
      </c>
    </row>
    <row r="136" spans="1:9" hidden="1" x14ac:dyDescent="0.25">
      <c r="A136" t="s">
        <v>132</v>
      </c>
      <c r="B136">
        <v>2019</v>
      </c>
      <c r="C136" t="s">
        <v>58</v>
      </c>
      <c r="D136" s="2" t="s">
        <v>63</v>
      </c>
      <c r="E136" s="2" t="s">
        <v>64</v>
      </c>
      <c r="F136" t="s">
        <v>65</v>
      </c>
      <c r="G136" s="2" t="s">
        <v>199</v>
      </c>
      <c r="I136" s="38">
        <v>1927000</v>
      </c>
    </row>
    <row r="137" spans="1:9" hidden="1" x14ac:dyDescent="0.25">
      <c r="A137" t="s">
        <v>132</v>
      </c>
      <c r="B137">
        <v>2019</v>
      </c>
      <c r="C137" t="s">
        <v>58</v>
      </c>
      <c r="D137" s="2" t="s">
        <v>63</v>
      </c>
      <c r="E137" s="2" t="s">
        <v>64</v>
      </c>
      <c r="F137" t="s">
        <v>65</v>
      </c>
      <c r="G137" s="2" t="s">
        <v>186</v>
      </c>
      <c r="I137" s="38">
        <v>14401</v>
      </c>
    </row>
    <row r="138" spans="1:9" hidden="1" x14ac:dyDescent="0.25">
      <c r="A138" t="s">
        <v>132</v>
      </c>
      <c r="B138">
        <v>2019</v>
      </c>
      <c r="C138" t="s">
        <v>58</v>
      </c>
      <c r="D138" t="s">
        <v>63</v>
      </c>
      <c r="E138" t="s">
        <v>64</v>
      </c>
      <c r="F138" t="s">
        <v>82</v>
      </c>
      <c r="G138" s="2" t="s">
        <v>81</v>
      </c>
      <c r="I138" s="38">
        <v>14122435</v>
      </c>
    </row>
    <row r="139" spans="1:9" hidden="1" x14ac:dyDescent="0.25">
      <c r="A139" t="s">
        <v>132</v>
      </c>
      <c r="B139">
        <v>2019</v>
      </c>
      <c r="C139" t="s">
        <v>58</v>
      </c>
      <c r="D139" t="s">
        <v>63</v>
      </c>
      <c r="E139" t="s">
        <v>73</v>
      </c>
      <c r="F139" t="s">
        <v>84</v>
      </c>
      <c r="G139" s="2" t="s">
        <v>83</v>
      </c>
      <c r="I139" s="3"/>
    </row>
    <row r="140" spans="1:9" hidden="1" x14ac:dyDescent="0.25">
      <c r="A140" t="s">
        <v>132</v>
      </c>
      <c r="B140">
        <v>2019</v>
      </c>
      <c r="C140" t="s">
        <v>58</v>
      </c>
      <c r="D140" t="s">
        <v>66</v>
      </c>
      <c r="E140" s="2" t="s">
        <v>67</v>
      </c>
      <c r="F140" t="s">
        <v>93</v>
      </c>
      <c r="G140" s="2" t="s">
        <v>106</v>
      </c>
      <c r="I140" s="38">
        <v>4352350</v>
      </c>
    </row>
    <row r="141" spans="1:9" hidden="1" x14ac:dyDescent="0.25">
      <c r="A141" t="s">
        <v>132</v>
      </c>
      <c r="B141">
        <v>2019</v>
      </c>
      <c r="C141" t="s">
        <v>58</v>
      </c>
      <c r="D141" t="s">
        <v>66</v>
      </c>
      <c r="E141" s="2" t="s">
        <v>67</v>
      </c>
      <c r="F141" t="s">
        <v>89</v>
      </c>
      <c r="G141" s="2" t="s">
        <v>85</v>
      </c>
      <c r="I141" s="38">
        <v>620575</v>
      </c>
    </row>
    <row r="142" spans="1:9" hidden="1" x14ac:dyDescent="0.25">
      <c r="A142" t="s">
        <v>132</v>
      </c>
      <c r="B142">
        <v>2019</v>
      </c>
      <c r="C142" t="s">
        <v>58</v>
      </c>
      <c r="D142" t="s">
        <v>66</v>
      </c>
      <c r="E142" s="2" t="s">
        <v>67</v>
      </c>
      <c r="F142" t="s">
        <v>89</v>
      </c>
      <c r="G142" s="2" t="s">
        <v>86</v>
      </c>
      <c r="I142" s="38">
        <v>14964</v>
      </c>
    </row>
    <row r="143" spans="1:9" hidden="1" x14ac:dyDescent="0.25">
      <c r="A143" t="s">
        <v>132</v>
      </c>
      <c r="B143">
        <v>2019</v>
      </c>
      <c r="C143" t="s">
        <v>58</v>
      </c>
      <c r="D143" t="s">
        <v>66</v>
      </c>
      <c r="E143" s="2" t="s">
        <v>67</v>
      </c>
      <c r="F143" t="s">
        <v>89</v>
      </c>
      <c r="G143" s="2" t="s">
        <v>87</v>
      </c>
      <c r="I143" s="38">
        <v>291900</v>
      </c>
    </row>
    <row r="144" spans="1:9" hidden="1" x14ac:dyDescent="0.25">
      <c r="A144" t="s">
        <v>132</v>
      </c>
      <c r="B144">
        <v>2019</v>
      </c>
      <c r="C144" t="s">
        <v>58</v>
      </c>
      <c r="D144" t="s">
        <v>66</v>
      </c>
      <c r="E144" s="2" t="s">
        <v>67</v>
      </c>
      <c r="F144" t="s">
        <v>89</v>
      </c>
      <c r="G144" s="2" t="s">
        <v>88</v>
      </c>
      <c r="I144" s="3">
        <v>127772</v>
      </c>
    </row>
    <row r="145" spans="1:9" hidden="1" x14ac:dyDescent="0.25">
      <c r="A145" t="s">
        <v>132</v>
      </c>
      <c r="B145">
        <v>2019</v>
      </c>
      <c r="C145" t="s">
        <v>58</v>
      </c>
      <c r="D145" t="s">
        <v>66</v>
      </c>
      <c r="E145" s="2" t="s">
        <v>67</v>
      </c>
      <c r="F145" t="s">
        <v>68</v>
      </c>
      <c r="G145" s="2" t="s">
        <v>146</v>
      </c>
      <c r="I145" s="38">
        <v>42968</v>
      </c>
    </row>
    <row r="146" spans="1:9" hidden="1" x14ac:dyDescent="0.25">
      <c r="A146" t="s">
        <v>132</v>
      </c>
      <c r="B146">
        <v>2019</v>
      </c>
      <c r="C146" t="s">
        <v>58</v>
      </c>
      <c r="D146" t="s">
        <v>66</v>
      </c>
      <c r="E146" s="2" t="s">
        <v>67</v>
      </c>
      <c r="F146" t="s">
        <v>68</v>
      </c>
      <c r="G146" s="2" t="s">
        <v>74</v>
      </c>
      <c r="I146" s="38">
        <v>-35000</v>
      </c>
    </row>
    <row r="147" spans="1:9" hidden="1" x14ac:dyDescent="0.25">
      <c r="A147" t="s">
        <v>132</v>
      </c>
      <c r="B147">
        <v>2019</v>
      </c>
      <c r="C147" t="s">
        <v>58</v>
      </c>
      <c r="D147" t="s">
        <v>66</v>
      </c>
      <c r="E147" s="2" t="s">
        <v>67</v>
      </c>
      <c r="F147" t="s">
        <v>68</v>
      </c>
      <c r="G147" s="2" t="s">
        <v>90</v>
      </c>
      <c r="I147" s="38">
        <v>28000</v>
      </c>
    </row>
    <row r="148" spans="1:9" hidden="1" x14ac:dyDescent="0.25">
      <c r="A148" t="s">
        <v>132</v>
      </c>
      <c r="B148">
        <v>2019</v>
      </c>
      <c r="C148" t="s">
        <v>58</v>
      </c>
      <c r="D148" t="s">
        <v>66</v>
      </c>
      <c r="E148" s="2" t="s">
        <v>67</v>
      </c>
      <c r="F148" t="s">
        <v>68</v>
      </c>
      <c r="G148" s="2" t="s">
        <v>205</v>
      </c>
      <c r="I148" s="38">
        <v>14401</v>
      </c>
    </row>
    <row r="149" spans="1:9" hidden="1" x14ac:dyDescent="0.25">
      <c r="A149" t="s">
        <v>132</v>
      </c>
      <c r="B149">
        <v>2019</v>
      </c>
      <c r="C149" t="s">
        <v>58</v>
      </c>
      <c r="D149" t="s">
        <v>66</v>
      </c>
      <c r="E149" s="2" t="s">
        <v>67</v>
      </c>
      <c r="F149" t="s">
        <v>68</v>
      </c>
      <c r="G149" s="2" t="s">
        <v>75</v>
      </c>
      <c r="I149" s="38">
        <v>2577.6999999999998</v>
      </c>
    </row>
    <row r="150" spans="1:9" hidden="1" x14ac:dyDescent="0.25">
      <c r="A150" t="s">
        <v>132</v>
      </c>
      <c r="B150">
        <v>2019</v>
      </c>
      <c r="C150" t="s">
        <v>58</v>
      </c>
      <c r="D150" t="s">
        <v>66</v>
      </c>
      <c r="E150" s="2" t="s">
        <v>67</v>
      </c>
      <c r="F150" t="s">
        <v>68</v>
      </c>
      <c r="G150" s="2" t="s">
        <v>148</v>
      </c>
      <c r="I150" s="38">
        <v>-0.3</v>
      </c>
    </row>
    <row r="151" spans="1:9" hidden="1" x14ac:dyDescent="0.25">
      <c r="A151" t="s">
        <v>132</v>
      </c>
      <c r="B151">
        <v>2019</v>
      </c>
      <c r="C151" t="s">
        <v>58</v>
      </c>
      <c r="D151" t="s">
        <v>66</v>
      </c>
      <c r="E151" s="2" t="s">
        <v>67</v>
      </c>
      <c r="F151" t="s">
        <v>68</v>
      </c>
      <c r="G151" s="2" t="s">
        <v>157</v>
      </c>
      <c r="I151" s="38">
        <v>-0.01</v>
      </c>
    </row>
    <row r="152" spans="1:9" hidden="1" x14ac:dyDescent="0.25">
      <c r="A152" t="s">
        <v>132</v>
      </c>
      <c r="B152">
        <v>2019</v>
      </c>
      <c r="C152" t="s">
        <v>58</v>
      </c>
      <c r="D152" t="s">
        <v>66</v>
      </c>
      <c r="E152" s="2" t="s">
        <v>67</v>
      </c>
      <c r="F152" t="s">
        <v>68</v>
      </c>
      <c r="G152" s="2" t="s">
        <v>158</v>
      </c>
      <c r="I152" s="38">
        <v>1126178</v>
      </c>
    </row>
    <row r="153" spans="1:9" hidden="1" x14ac:dyDescent="0.25">
      <c r="A153" t="s">
        <v>132</v>
      </c>
      <c r="B153">
        <v>2019</v>
      </c>
      <c r="C153" t="s">
        <v>58</v>
      </c>
      <c r="D153" t="s">
        <v>66</v>
      </c>
      <c r="E153" s="2" t="s">
        <v>67</v>
      </c>
      <c r="F153" t="s">
        <v>68</v>
      </c>
      <c r="G153" s="2" t="s">
        <v>76</v>
      </c>
      <c r="I153" s="38">
        <v>-2763913.61</v>
      </c>
    </row>
    <row r="154" spans="1:9" hidden="1" x14ac:dyDescent="0.25">
      <c r="A154" t="s">
        <v>132</v>
      </c>
      <c r="B154">
        <v>2019</v>
      </c>
      <c r="C154" t="s">
        <v>58</v>
      </c>
      <c r="D154" t="s">
        <v>66</v>
      </c>
      <c r="E154" s="2" t="s">
        <v>67</v>
      </c>
      <c r="F154" t="s">
        <v>68</v>
      </c>
      <c r="G154" s="2" t="s">
        <v>97</v>
      </c>
      <c r="I154" s="38">
        <v>-73758</v>
      </c>
    </row>
    <row r="155" spans="1:9" hidden="1" x14ac:dyDescent="0.25">
      <c r="A155" t="s">
        <v>132</v>
      </c>
      <c r="B155">
        <v>2019</v>
      </c>
      <c r="C155" t="s">
        <v>58</v>
      </c>
      <c r="D155" t="s">
        <v>66</v>
      </c>
      <c r="E155" s="2" t="s">
        <v>67</v>
      </c>
      <c r="F155" t="s">
        <v>68</v>
      </c>
      <c r="G155" s="2" t="s">
        <v>202</v>
      </c>
      <c r="I155" s="38">
        <v>2052688.61</v>
      </c>
    </row>
    <row r="156" spans="1:9" hidden="1" x14ac:dyDescent="0.25">
      <c r="A156" t="s">
        <v>132</v>
      </c>
      <c r="B156">
        <v>2019</v>
      </c>
      <c r="C156" t="s">
        <v>58</v>
      </c>
      <c r="D156" t="s">
        <v>66</v>
      </c>
      <c r="E156" s="2" t="s">
        <v>67</v>
      </c>
      <c r="F156" t="s">
        <v>68</v>
      </c>
      <c r="G156" s="2" t="s">
        <v>203</v>
      </c>
      <c r="I156" s="38">
        <f>24000-12000</f>
        <v>12000</v>
      </c>
    </row>
    <row r="157" spans="1:9" hidden="1" x14ac:dyDescent="0.25">
      <c r="A157" t="s">
        <v>132</v>
      </c>
      <c r="B157">
        <v>2019</v>
      </c>
      <c r="C157" t="s">
        <v>58</v>
      </c>
      <c r="D157" t="s">
        <v>66</v>
      </c>
      <c r="E157" s="2" t="s">
        <v>67</v>
      </c>
      <c r="F157" t="s">
        <v>93</v>
      </c>
      <c r="G157" s="2" t="s">
        <v>92</v>
      </c>
      <c r="I157" s="38">
        <v>343308</v>
      </c>
    </row>
    <row r="158" spans="1:9" hidden="1" x14ac:dyDescent="0.25">
      <c r="A158" t="s">
        <v>132</v>
      </c>
      <c r="B158">
        <v>2019</v>
      </c>
      <c r="C158" t="s">
        <v>58</v>
      </c>
      <c r="D158" s="2" t="s">
        <v>69</v>
      </c>
      <c r="E158" s="2" t="s">
        <v>69</v>
      </c>
      <c r="F158" s="2" t="s">
        <v>70</v>
      </c>
      <c r="G158" s="2" t="s">
        <v>77</v>
      </c>
      <c r="I158" s="3">
        <v>200000000</v>
      </c>
    </row>
    <row r="159" spans="1:9" hidden="1" x14ac:dyDescent="0.25">
      <c r="A159" t="s">
        <v>132</v>
      </c>
      <c r="B159">
        <v>2019</v>
      </c>
      <c r="C159" t="s">
        <v>58</v>
      </c>
      <c r="D159" s="2" t="s">
        <v>69</v>
      </c>
      <c r="E159" s="2" t="s">
        <v>69</v>
      </c>
      <c r="F159" s="2" t="s">
        <v>70</v>
      </c>
      <c r="G159" s="2" t="s">
        <v>78</v>
      </c>
      <c r="I159" s="3">
        <v>-198000000</v>
      </c>
    </row>
    <row r="160" spans="1:9" hidden="1" x14ac:dyDescent="0.25">
      <c r="A160" t="s">
        <v>132</v>
      </c>
      <c r="B160">
        <v>2019</v>
      </c>
      <c r="C160" t="s">
        <v>58</v>
      </c>
      <c r="D160" t="s">
        <v>66</v>
      </c>
      <c r="E160" s="2" t="s">
        <v>67</v>
      </c>
      <c r="F160" t="s">
        <v>94</v>
      </c>
      <c r="G160" s="2" t="s">
        <v>95</v>
      </c>
      <c r="H160" s="2" t="s">
        <v>104</v>
      </c>
      <c r="I160" s="19">
        <f>14263124-164075-119899</f>
        <v>13979150</v>
      </c>
    </row>
    <row r="161" spans="1:9" hidden="1" x14ac:dyDescent="0.25">
      <c r="A161" t="s">
        <v>132</v>
      </c>
      <c r="B161">
        <v>2019</v>
      </c>
      <c r="C161" t="s">
        <v>58</v>
      </c>
      <c r="D161" t="s">
        <v>66</v>
      </c>
      <c r="E161" s="2" t="s">
        <v>67</v>
      </c>
      <c r="F161" t="s">
        <v>94</v>
      </c>
      <c r="G161" s="2" t="s">
        <v>95</v>
      </c>
      <c r="H161" s="2" t="s">
        <v>103</v>
      </c>
      <c r="I161" s="18">
        <v>14163900</v>
      </c>
    </row>
    <row r="162" spans="1:9" hidden="1" x14ac:dyDescent="0.25">
      <c r="A162" t="s">
        <v>132</v>
      </c>
      <c r="B162">
        <v>2019</v>
      </c>
      <c r="C162" t="s">
        <v>58</v>
      </c>
      <c r="D162" t="s">
        <v>66</v>
      </c>
      <c r="E162" s="2" t="s">
        <v>67</v>
      </c>
      <c r="F162" t="s">
        <v>94</v>
      </c>
      <c r="G162" s="2" t="s">
        <v>95</v>
      </c>
      <c r="H162" s="2" t="s">
        <v>104</v>
      </c>
      <c r="I162" s="3">
        <v>10000000</v>
      </c>
    </row>
    <row r="163" spans="1:9" hidden="1" x14ac:dyDescent="0.25">
      <c r="A163" t="s">
        <v>132</v>
      </c>
      <c r="B163">
        <v>2019</v>
      </c>
      <c r="C163" t="s">
        <v>58</v>
      </c>
      <c r="D163" t="s">
        <v>66</v>
      </c>
      <c r="E163" s="2" t="s">
        <v>67</v>
      </c>
      <c r="F163" t="s">
        <v>94</v>
      </c>
      <c r="G163" s="2" t="s">
        <v>95</v>
      </c>
      <c r="H163" s="2" t="s">
        <v>103</v>
      </c>
      <c r="I163" s="3">
        <v>10000000</v>
      </c>
    </row>
    <row r="164" spans="1:9" hidden="1" x14ac:dyDescent="0.25">
      <c r="A164" t="s">
        <v>132</v>
      </c>
      <c r="B164">
        <v>2019</v>
      </c>
      <c r="C164" t="s">
        <v>58</v>
      </c>
      <c r="D164" s="2" t="s">
        <v>69</v>
      </c>
      <c r="E164" s="2" t="s">
        <v>69</v>
      </c>
      <c r="F164" t="s">
        <v>79</v>
      </c>
      <c r="G164" s="2" t="s">
        <v>96</v>
      </c>
      <c r="I164" s="28">
        <v>-2134981.19</v>
      </c>
    </row>
    <row r="165" spans="1:9" hidden="1" x14ac:dyDescent="0.25">
      <c r="A165" t="s">
        <v>132</v>
      </c>
      <c r="B165">
        <v>2019</v>
      </c>
      <c r="C165" t="s">
        <v>58</v>
      </c>
      <c r="D165" s="2" t="s">
        <v>69</v>
      </c>
      <c r="E165" s="2" t="s">
        <v>69</v>
      </c>
      <c r="F165" t="s">
        <v>79</v>
      </c>
      <c r="G165" s="2" t="s">
        <v>110</v>
      </c>
      <c r="I165" s="27">
        <v>-23834499.200000003</v>
      </c>
    </row>
    <row r="166" spans="1:9" hidden="1" x14ac:dyDescent="0.25">
      <c r="A166" t="s">
        <v>133</v>
      </c>
      <c r="B166">
        <v>2019</v>
      </c>
      <c r="C166" t="s">
        <v>58</v>
      </c>
      <c r="D166" s="2" t="s">
        <v>63</v>
      </c>
      <c r="E166" s="2" t="s">
        <v>64</v>
      </c>
      <c r="F166" t="s">
        <v>65</v>
      </c>
      <c r="G166" s="2" t="s">
        <v>71</v>
      </c>
      <c r="I166" s="38">
        <v>2285310</v>
      </c>
    </row>
    <row r="167" spans="1:9" hidden="1" x14ac:dyDescent="0.25">
      <c r="A167" t="s">
        <v>133</v>
      </c>
      <c r="B167">
        <v>2019</v>
      </c>
      <c r="C167" t="s">
        <v>58</v>
      </c>
      <c r="D167" s="2" t="s">
        <v>63</v>
      </c>
      <c r="E167" s="2" t="s">
        <v>64</v>
      </c>
      <c r="F167" t="s">
        <v>65</v>
      </c>
      <c r="G167" s="2" t="s">
        <v>80</v>
      </c>
      <c r="I167" s="38">
        <v>300000</v>
      </c>
    </row>
    <row r="168" spans="1:9" hidden="1" x14ac:dyDescent="0.25">
      <c r="A168" t="s">
        <v>133</v>
      </c>
      <c r="B168">
        <v>2019</v>
      </c>
      <c r="C168" t="s">
        <v>58</v>
      </c>
      <c r="D168" s="2" t="s">
        <v>63</v>
      </c>
      <c r="E168" s="2" t="s">
        <v>64</v>
      </c>
      <c r="F168" t="s">
        <v>65</v>
      </c>
      <c r="G168" s="2" t="s">
        <v>72</v>
      </c>
      <c r="I168" s="38">
        <v>7132743</v>
      </c>
    </row>
    <row r="169" spans="1:9" hidden="1" x14ac:dyDescent="0.25">
      <c r="A169" t="s">
        <v>133</v>
      </c>
      <c r="B169">
        <v>2019</v>
      </c>
      <c r="C169" t="s">
        <v>58</v>
      </c>
      <c r="D169" s="2" t="s">
        <v>63</v>
      </c>
      <c r="E169" s="2" t="s">
        <v>64</v>
      </c>
      <c r="F169" t="s">
        <v>65</v>
      </c>
      <c r="G169" s="2" t="s">
        <v>155</v>
      </c>
      <c r="I169" s="38">
        <v>2818329</v>
      </c>
    </row>
    <row r="170" spans="1:9" hidden="1" x14ac:dyDescent="0.25">
      <c r="A170" t="s">
        <v>133</v>
      </c>
      <c r="B170">
        <v>2019</v>
      </c>
      <c r="C170" t="s">
        <v>58</v>
      </c>
      <c r="D170" s="2" t="s">
        <v>63</v>
      </c>
      <c r="E170" s="2" t="s">
        <v>64</v>
      </c>
      <c r="F170" t="s">
        <v>65</v>
      </c>
      <c r="G170" s="2" t="s">
        <v>145</v>
      </c>
      <c r="I170" s="38">
        <v>1622505</v>
      </c>
    </row>
    <row r="171" spans="1:9" hidden="1" x14ac:dyDescent="0.25">
      <c r="A171" t="s">
        <v>133</v>
      </c>
      <c r="B171">
        <v>2019</v>
      </c>
      <c r="C171" t="s">
        <v>58</v>
      </c>
      <c r="D171" s="2" t="s">
        <v>63</v>
      </c>
      <c r="E171" s="2" t="s">
        <v>64</v>
      </c>
      <c r="F171" t="s">
        <v>65</v>
      </c>
      <c r="G171" s="2" t="s">
        <v>105</v>
      </c>
      <c r="I171" s="38">
        <v>100000</v>
      </c>
    </row>
    <row r="172" spans="1:9" hidden="1" x14ac:dyDescent="0.25">
      <c r="A172" t="s">
        <v>133</v>
      </c>
      <c r="B172">
        <v>2019</v>
      </c>
      <c r="C172" t="s">
        <v>58</v>
      </c>
      <c r="D172" s="2" t="s">
        <v>63</v>
      </c>
      <c r="E172" s="2" t="s">
        <v>64</v>
      </c>
      <c r="F172" t="s">
        <v>65</v>
      </c>
      <c r="G172" s="2" t="s">
        <v>199</v>
      </c>
      <c r="I172" s="38">
        <v>1927000</v>
      </c>
    </row>
    <row r="173" spans="1:9" hidden="1" x14ac:dyDescent="0.25">
      <c r="A173" t="s">
        <v>133</v>
      </c>
      <c r="B173">
        <v>2019</v>
      </c>
      <c r="C173" t="s">
        <v>58</v>
      </c>
      <c r="D173" s="2" t="s">
        <v>63</v>
      </c>
      <c r="E173" s="2" t="s">
        <v>64</v>
      </c>
      <c r="F173" t="s">
        <v>65</v>
      </c>
      <c r="G173" s="2" t="s">
        <v>186</v>
      </c>
      <c r="I173" s="38">
        <v>14401</v>
      </c>
    </row>
    <row r="174" spans="1:9" hidden="1" x14ac:dyDescent="0.25">
      <c r="A174" t="s">
        <v>133</v>
      </c>
      <c r="B174">
        <v>2019</v>
      </c>
      <c r="C174" t="s">
        <v>58</v>
      </c>
      <c r="D174" t="s">
        <v>63</v>
      </c>
      <c r="E174" t="s">
        <v>64</v>
      </c>
      <c r="F174" t="s">
        <v>82</v>
      </c>
      <c r="G174" s="2" t="s">
        <v>81</v>
      </c>
      <c r="I174" s="38">
        <v>14122435</v>
      </c>
    </row>
    <row r="175" spans="1:9" hidden="1" x14ac:dyDescent="0.25">
      <c r="A175" t="s">
        <v>133</v>
      </c>
      <c r="B175">
        <v>2019</v>
      </c>
      <c r="C175" t="s">
        <v>58</v>
      </c>
      <c r="D175" t="s">
        <v>63</v>
      </c>
      <c r="E175" t="s">
        <v>73</v>
      </c>
      <c r="F175" t="s">
        <v>84</v>
      </c>
      <c r="G175" s="2" t="s">
        <v>83</v>
      </c>
      <c r="I175" s="22"/>
    </row>
    <row r="176" spans="1:9" hidden="1" x14ac:dyDescent="0.25">
      <c r="A176" t="s">
        <v>133</v>
      </c>
      <c r="B176">
        <v>2019</v>
      </c>
      <c r="C176" t="s">
        <v>58</v>
      </c>
      <c r="D176" t="s">
        <v>66</v>
      </c>
      <c r="E176" s="2" t="s">
        <v>67</v>
      </c>
      <c r="F176" t="s">
        <v>89</v>
      </c>
      <c r="G176" s="2" t="s">
        <v>85</v>
      </c>
      <c r="I176" s="38">
        <v>249406</v>
      </c>
    </row>
    <row r="177" spans="1:9" hidden="1" x14ac:dyDescent="0.25">
      <c r="A177" t="s">
        <v>133</v>
      </c>
      <c r="B177">
        <v>2019</v>
      </c>
      <c r="C177" t="s">
        <v>58</v>
      </c>
      <c r="D177" t="s">
        <v>66</v>
      </c>
      <c r="E177" s="2" t="s">
        <v>67</v>
      </c>
      <c r="F177" t="s">
        <v>89</v>
      </c>
      <c r="G177" s="2" t="s">
        <v>87</v>
      </c>
      <c r="I177" s="38">
        <v>350280</v>
      </c>
    </row>
    <row r="178" spans="1:9" hidden="1" x14ac:dyDescent="0.25">
      <c r="A178" t="s">
        <v>133</v>
      </c>
      <c r="B178">
        <v>2019</v>
      </c>
      <c r="C178" t="s">
        <v>58</v>
      </c>
      <c r="D178" t="s">
        <v>66</v>
      </c>
      <c r="E178" s="2" t="s">
        <v>67</v>
      </c>
      <c r="F178" t="s">
        <v>89</v>
      </c>
      <c r="G178" s="2" t="s">
        <v>88</v>
      </c>
      <c r="I178" s="38">
        <v>249406</v>
      </c>
    </row>
    <row r="179" spans="1:9" hidden="1" x14ac:dyDescent="0.25">
      <c r="A179" t="s">
        <v>133</v>
      </c>
      <c r="B179">
        <v>2019</v>
      </c>
      <c r="C179" t="s">
        <v>58</v>
      </c>
      <c r="D179" t="s">
        <v>66</v>
      </c>
      <c r="E179" s="2" t="s">
        <v>67</v>
      </c>
      <c r="F179" t="s">
        <v>89</v>
      </c>
      <c r="G179" s="2" t="s">
        <v>86</v>
      </c>
      <c r="I179" s="16">
        <v>29928</v>
      </c>
    </row>
    <row r="180" spans="1:9" hidden="1" x14ac:dyDescent="0.25">
      <c r="A180" t="s">
        <v>133</v>
      </c>
      <c r="B180">
        <v>2019</v>
      </c>
      <c r="C180" t="s">
        <v>58</v>
      </c>
      <c r="D180" t="s">
        <v>66</v>
      </c>
      <c r="E180" s="2" t="s">
        <v>67</v>
      </c>
      <c r="F180" t="s">
        <v>93</v>
      </c>
      <c r="G180" s="2" t="s">
        <v>106</v>
      </c>
      <c r="I180" s="38">
        <v>4352350</v>
      </c>
    </row>
    <row r="181" spans="1:9" hidden="1" x14ac:dyDescent="0.25">
      <c r="A181" t="s">
        <v>133</v>
      </c>
      <c r="B181">
        <v>2019</v>
      </c>
      <c r="C181" t="s">
        <v>58</v>
      </c>
      <c r="D181" t="s">
        <v>66</v>
      </c>
      <c r="E181" s="2" t="s">
        <v>67</v>
      </c>
      <c r="F181" t="s">
        <v>68</v>
      </c>
      <c r="G181" s="2" t="s">
        <v>146</v>
      </c>
      <c r="I181" s="38">
        <v>42967.69</v>
      </c>
    </row>
    <row r="182" spans="1:9" hidden="1" x14ac:dyDescent="0.25">
      <c r="A182" t="s">
        <v>133</v>
      </c>
      <c r="B182">
        <v>2019</v>
      </c>
      <c r="C182" t="s">
        <v>58</v>
      </c>
      <c r="D182" t="s">
        <v>66</v>
      </c>
      <c r="E182" s="2" t="s">
        <v>67</v>
      </c>
      <c r="F182" t="s">
        <v>68</v>
      </c>
      <c r="G182" s="2" t="s">
        <v>90</v>
      </c>
      <c r="I182" s="38">
        <v>28000</v>
      </c>
    </row>
    <row r="183" spans="1:9" hidden="1" x14ac:dyDescent="0.25">
      <c r="A183" t="s">
        <v>133</v>
      </c>
      <c r="B183">
        <v>2019</v>
      </c>
      <c r="C183" t="s">
        <v>58</v>
      </c>
      <c r="D183" t="s">
        <v>66</v>
      </c>
      <c r="E183" s="2" t="s">
        <v>67</v>
      </c>
      <c r="F183" t="s">
        <v>68</v>
      </c>
      <c r="G183" s="2" t="s">
        <v>205</v>
      </c>
      <c r="I183" s="38">
        <v>14401</v>
      </c>
    </row>
    <row r="184" spans="1:9" hidden="1" x14ac:dyDescent="0.25">
      <c r="A184" t="s">
        <v>133</v>
      </c>
      <c r="B184">
        <v>2019</v>
      </c>
      <c r="C184" t="s">
        <v>58</v>
      </c>
      <c r="D184" t="s">
        <v>66</v>
      </c>
      <c r="E184" s="2" t="s">
        <v>67</v>
      </c>
      <c r="F184" t="s">
        <v>68</v>
      </c>
      <c r="G184" s="2" t="s">
        <v>158</v>
      </c>
      <c r="I184" s="38">
        <v>1888895</v>
      </c>
    </row>
    <row r="185" spans="1:9" hidden="1" x14ac:dyDescent="0.25">
      <c r="A185" t="s">
        <v>133</v>
      </c>
      <c r="B185">
        <v>2019</v>
      </c>
      <c r="C185" t="s">
        <v>58</v>
      </c>
      <c r="D185" t="s">
        <v>66</v>
      </c>
      <c r="E185" s="2" t="s">
        <v>67</v>
      </c>
      <c r="F185" t="s">
        <v>68</v>
      </c>
      <c r="G185" s="2" t="s">
        <v>76</v>
      </c>
      <c r="I185" s="38">
        <v>-2885251.61</v>
      </c>
    </row>
    <row r="186" spans="1:9" hidden="1" x14ac:dyDescent="0.25">
      <c r="A186" t="s">
        <v>133</v>
      </c>
      <c r="B186">
        <v>2019</v>
      </c>
      <c r="C186" t="s">
        <v>58</v>
      </c>
      <c r="D186" t="s">
        <v>66</v>
      </c>
      <c r="E186" s="2" t="s">
        <v>67</v>
      </c>
      <c r="F186" t="s">
        <v>68</v>
      </c>
      <c r="G186" s="2" t="s">
        <v>97</v>
      </c>
      <c r="I186" s="38">
        <v>-88464</v>
      </c>
    </row>
    <row r="187" spans="1:9" hidden="1" x14ac:dyDescent="0.25">
      <c r="A187" t="s">
        <v>133</v>
      </c>
      <c r="B187">
        <v>2019</v>
      </c>
      <c r="C187" t="s">
        <v>58</v>
      </c>
      <c r="D187" t="s">
        <v>66</v>
      </c>
      <c r="E187" s="2" t="s">
        <v>67</v>
      </c>
      <c r="F187" t="s">
        <v>68</v>
      </c>
      <c r="G187" s="2" t="s">
        <v>202</v>
      </c>
      <c r="I187" s="38">
        <v>2052688.61</v>
      </c>
    </row>
    <row r="188" spans="1:9" hidden="1" x14ac:dyDescent="0.25">
      <c r="A188" t="s">
        <v>133</v>
      </c>
      <c r="B188">
        <v>2019</v>
      </c>
      <c r="C188" t="s">
        <v>58</v>
      </c>
      <c r="D188" t="s">
        <v>66</v>
      </c>
      <c r="E188" s="2" t="s">
        <v>67</v>
      </c>
      <c r="F188" t="s">
        <v>68</v>
      </c>
      <c r="G188" s="2" t="s">
        <v>203</v>
      </c>
      <c r="I188" s="38">
        <f>24000-8931</f>
        <v>15069</v>
      </c>
    </row>
    <row r="189" spans="1:9" hidden="1" x14ac:dyDescent="0.25">
      <c r="A189" t="s">
        <v>133</v>
      </c>
      <c r="B189">
        <v>2019</v>
      </c>
      <c r="C189" t="s">
        <v>58</v>
      </c>
      <c r="D189" t="s">
        <v>66</v>
      </c>
      <c r="E189" s="2" t="s">
        <v>67</v>
      </c>
      <c r="F189" t="s">
        <v>68</v>
      </c>
      <c r="G189" s="2" t="s">
        <v>75</v>
      </c>
      <c r="I189" s="38">
        <v>5155.7</v>
      </c>
    </row>
    <row r="190" spans="1:9" hidden="1" x14ac:dyDescent="0.25">
      <c r="A190" t="s">
        <v>133</v>
      </c>
      <c r="B190">
        <v>2019</v>
      </c>
      <c r="C190" t="s">
        <v>58</v>
      </c>
      <c r="D190" t="s">
        <v>66</v>
      </c>
      <c r="E190" s="2" t="s">
        <v>67</v>
      </c>
      <c r="F190" t="s">
        <v>68</v>
      </c>
      <c r="G190" s="2" t="s">
        <v>148</v>
      </c>
      <c r="I190" s="38">
        <v>-0.3</v>
      </c>
    </row>
    <row r="191" spans="1:9" hidden="1" x14ac:dyDescent="0.25">
      <c r="A191" t="s">
        <v>133</v>
      </c>
      <c r="B191">
        <v>2019</v>
      </c>
      <c r="C191" t="s">
        <v>58</v>
      </c>
      <c r="D191" t="s">
        <v>66</v>
      </c>
      <c r="E191" s="2" t="s">
        <v>67</v>
      </c>
      <c r="F191" t="s">
        <v>68</v>
      </c>
      <c r="G191" s="2" t="s">
        <v>157</v>
      </c>
      <c r="I191" s="38">
        <v>-0.01</v>
      </c>
    </row>
    <row r="192" spans="1:9" hidden="1" x14ac:dyDescent="0.25">
      <c r="A192" t="s">
        <v>133</v>
      </c>
      <c r="B192">
        <v>2019</v>
      </c>
      <c r="C192" t="s">
        <v>58</v>
      </c>
      <c r="D192" t="s">
        <v>66</v>
      </c>
      <c r="E192" s="2" t="s">
        <v>67</v>
      </c>
      <c r="F192" t="s">
        <v>93</v>
      </c>
      <c r="G192" s="2" t="s">
        <v>92</v>
      </c>
      <c r="I192" s="38">
        <v>343308</v>
      </c>
    </row>
    <row r="193" spans="1:11" hidden="1" x14ac:dyDescent="0.25">
      <c r="A193" t="s">
        <v>133</v>
      </c>
      <c r="B193">
        <v>2019</v>
      </c>
      <c r="C193" t="s">
        <v>58</v>
      </c>
      <c r="D193" t="s">
        <v>66</v>
      </c>
      <c r="E193" s="2" t="s">
        <v>67</v>
      </c>
      <c r="F193" t="s">
        <v>94</v>
      </c>
      <c r="G193" s="2" t="s">
        <v>95</v>
      </c>
      <c r="H193" s="2" t="s">
        <v>104</v>
      </c>
      <c r="I193" s="42">
        <f>14263124-164075-119899</f>
        <v>13979150</v>
      </c>
    </row>
    <row r="194" spans="1:11" hidden="1" x14ac:dyDescent="0.25">
      <c r="A194" t="s">
        <v>133</v>
      </c>
      <c r="B194">
        <v>2019</v>
      </c>
      <c r="C194" t="s">
        <v>58</v>
      </c>
      <c r="D194" t="s">
        <v>66</v>
      </c>
      <c r="E194" s="2" t="s">
        <v>67</v>
      </c>
      <c r="F194" t="s">
        <v>94</v>
      </c>
      <c r="G194" s="2" t="s">
        <v>95</v>
      </c>
      <c r="H194" s="2" t="s">
        <v>103</v>
      </c>
      <c r="I194" s="43">
        <v>14163900</v>
      </c>
    </row>
    <row r="195" spans="1:11" hidden="1" x14ac:dyDescent="0.25">
      <c r="A195" t="s">
        <v>133</v>
      </c>
      <c r="B195">
        <v>2019</v>
      </c>
      <c r="C195" t="s">
        <v>58</v>
      </c>
      <c r="D195" t="s">
        <v>66</v>
      </c>
      <c r="E195" s="2" t="s">
        <v>67</v>
      </c>
      <c r="F195" t="s">
        <v>94</v>
      </c>
      <c r="G195" s="2" t="s">
        <v>95</v>
      </c>
      <c r="H195" s="2" t="s">
        <v>104</v>
      </c>
      <c r="I195" s="22">
        <v>10000000</v>
      </c>
    </row>
    <row r="196" spans="1:11" hidden="1" x14ac:dyDescent="0.25">
      <c r="A196" t="s">
        <v>133</v>
      </c>
      <c r="B196">
        <v>2019</v>
      </c>
      <c r="C196" t="s">
        <v>58</v>
      </c>
      <c r="D196" t="s">
        <v>66</v>
      </c>
      <c r="E196" s="2" t="s">
        <v>67</v>
      </c>
      <c r="F196" t="s">
        <v>94</v>
      </c>
      <c r="G196" s="2" t="s">
        <v>95</v>
      </c>
      <c r="H196" s="2" t="s">
        <v>103</v>
      </c>
      <c r="I196" s="22">
        <v>10000000</v>
      </c>
    </row>
    <row r="197" spans="1:11" hidden="1" x14ac:dyDescent="0.25">
      <c r="A197" t="s">
        <v>133</v>
      </c>
      <c r="B197">
        <v>2019</v>
      </c>
      <c r="C197" t="s">
        <v>58</v>
      </c>
      <c r="D197" s="2" t="s">
        <v>69</v>
      </c>
      <c r="E197" s="2" t="s">
        <v>69</v>
      </c>
      <c r="F197" s="2" t="s">
        <v>70</v>
      </c>
      <c r="G197" s="2" t="s">
        <v>77</v>
      </c>
      <c r="I197" s="22">
        <v>200000000</v>
      </c>
    </row>
    <row r="198" spans="1:11" hidden="1" x14ac:dyDescent="0.25">
      <c r="A198" t="s">
        <v>133</v>
      </c>
      <c r="B198">
        <v>2019</v>
      </c>
      <c r="C198" t="s">
        <v>58</v>
      </c>
      <c r="D198" s="2" t="s">
        <v>69</v>
      </c>
      <c r="E198" s="2" t="s">
        <v>69</v>
      </c>
      <c r="F198" s="2" t="s">
        <v>70</v>
      </c>
      <c r="G198" s="2" t="s">
        <v>78</v>
      </c>
      <c r="I198" s="22">
        <v>-198000000</v>
      </c>
    </row>
    <row r="199" spans="1:11" hidden="1" x14ac:dyDescent="0.25">
      <c r="A199" t="s">
        <v>133</v>
      </c>
      <c r="B199">
        <v>2019</v>
      </c>
      <c r="C199" t="s">
        <v>58</v>
      </c>
      <c r="D199" s="2" t="s">
        <v>69</v>
      </c>
      <c r="E199" s="2" t="s">
        <v>69</v>
      </c>
      <c r="F199" t="s">
        <v>79</v>
      </c>
      <c r="G199" s="2" t="s">
        <v>96</v>
      </c>
      <c r="I199" s="28">
        <v>-498985.69000000041</v>
      </c>
    </row>
    <row r="200" spans="1:11" hidden="1" x14ac:dyDescent="0.25">
      <c r="A200" t="s">
        <v>133</v>
      </c>
      <c r="B200">
        <v>2019</v>
      </c>
      <c r="C200" t="s">
        <v>58</v>
      </c>
      <c r="D200" s="2" t="s">
        <v>69</v>
      </c>
      <c r="E200" s="2" t="s">
        <v>69</v>
      </c>
      <c r="F200" t="s">
        <v>79</v>
      </c>
      <c r="G200" s="2" t="s">
        <v>110</v>
      </c>
      <c r="I200" s="27">
        <f>+I165+I164</f>
        <v>-25969480.390000004</v>
      </c>
      <c r="K200" s="11"/>
    </row>
    <row r="201" spans="1:11" hidden="1" x14ac:dyDescent="0.25">
      <c r="A201" t="s">
        <v>134</v>
      </c>
      <c r="B201">
        <v>2019</v>
      </c>
      <c r="C201" t="s">
        <v>58</v>
      </c>
      <c r="D201" s="2" t="s">
        <v>63</v>
      </c>
      <c r="E201" s="2" t="s">
        <v>64</v>
      </c>
      <c r="F201" t="s">
        <v>65</v>
      </c>
      <c r="G201" s="2" t="s">
        <v>71</v>
      </c>
      <c r="I201" s="38">
        <v>2358305</v>
      </c>
    </row>
    <row r="202" spans="1:11" hidden="1" x14ac:dyDescent="0.25">
      <c r="A202" t="s">
        <v>134</v>
      </c>
      <c r="B202">
        <v>2019</v>
      </c>
      <c r="C202" t="s">
        <v>58</v>
      </c>
      <c r="D202" s="2" t="s">
        <v>63</v>
      </c>
      <c r="E202" s="2" t="s">
        <v>64</v>
      </c>
      <c r="F202" t="s">
        <v>65</v>
      </c>
      <c r="G202" s="2" t="s">
        <v>80</v>
      </c>
      <c r="I202" s="38">
        <v>300000</v>
      </c>
    </row>
    <row r="203" spans="1:11" hidden="1" x14ac:dyDescent="0.25">
      <c r="A203" t="s">
        <v>134</v>
      </c>
      <c r="B203">
        <v>2019</v>
      </c>
      <c r="C203" t="s">
        <v>58</v>
      </c>
      <c r="D203" s="2" t="s">
        <v>63</v>
      </c>
      <c r="E203" s="2" t="s">
        <v>64</v>
      </c>
      <c r="F203" t="s">
        <v>65</v>
      </c>
      <c r="G203" s="2" t="s">
        <v>72</v>
      </c>
      <c r="I203" s="38">
        <v>5268375</v>
      </c>
    </row>
    <row r="204" spans="1:11" hidden="1" x14ac:dyDescent="0.25">
      <c r="A204" t="s">
        <v>134</v>
      </c>
      <c r="B204">
        <v>2019</v>
      </c>
      <c r="C204" t="s">
        <v>58</v>
      </c>
      <c r="D204" s="2" t="s">
        <v>63</v>
      </c>
      <c r="E204" s="2" t="s">
        <v>64</v>
      </c>
      <c r="F204" t="s">
        <v>65</v>
      </c>
      <c r="G204" s="2" t="s">
        <v>155</v>
      </c>
      <c r="I204" s="38">
        <v>4106649</v>
      </c>
    </row>
    <row r="205" spans="1:11" hidden="1" x14ac:dyDescent="0.25">
      <c r="A205" t="s">
        <v>134</v>
      </c>
      <c r="B205">
        <v>2019</v>
      </c>
      <c r="C205" t="s">
        <v>58</v>
      </c>
      <c r="D205" s="2" t="s">
        <v>63</v>
      </c>
      <c r="E205" s="2" t="s">
        <v>64</v>
      </c>
      <c r="F205" t="s">
        <v>65</v>
      </c>
      <c r="G205" s="2" t="s">
        <v>145</v>
      </c>
      <c r="I205" s="38">
        <v>1277505</v>
      </c>
    </row>
    <row r="206" spans="1:11" hidden="1" x14ac:dyDescent="0.25">
      <c r="A206" t="s">
        <v>134</v>
      </c>
      <c r="B206">
        <v>2019</v>
      </c>
      <c r="C206" t="s">
        <v>58</v>
      </c>
      <c r="D206" s="2" t="s">
        <v>63</v>
      </c>
      <c r="E206" s="2" t="s">
        <v>64</v>
      </c>
      <c r="F206" t="s">
        <v>65</v>
      </c>
      <c r="G206" s="2" t="s">
        <v>105</v>
      </c>
      <c r="I206" s="38">
        <v>100000</v>
      </c>
    </row>
    <row r="207" spans="1:11" hidden="1" x14ac:dyDescent="0.25">
      <c r="A207" t="s">
        <v>134</v>
      </c>
      <c r="B207">
        <v>2019</v>
      </c>
      <c r="C207" t="s">
        <v>58</v>
      </c>
      <c r="D207" s="2" t="s">
        <v>63</v>
      </c>
      <c r="E207" s="2" t="s">
        <v>64</v>
      </c>
      <c r="F207" t="s">
        <v>65</v>
      </c>
      <c r="G207" s="2" t="s">
        <v>199</v>
      </c>
      <c r="I207" s="38">
        <v>1927000</v>
      </c>
    </row>
    <row r="208" spans="1:11" hidden="1" x14ac:dyDescent="0.25">
      <c r="A208" t="s">
        <v>134</v>
      </c>
      <c r="B208">
        <v>2019</v>
      </c>
      <c r="C208" t="s">
        <v>58</v>
      </c>
      <c r="D208" s="2" t="s">
        <v>63</v>
      </c>
      <c r="E208" s="2" t="s">
        <v>64</v>
      </c>
      <c r="F208" t="s">
        <v>65</v>
      </c>
      <c r="G208" s="2" t="s">
        <v>186</v>
      </c>
      <c r="I208" s="38">
        <v>56693</v>
      </c>
    </row>
    <row r="209" spans="1:10" hidden="1" x14ac:dyDescent="0.25">
      <c r="A209" t="s">
        <v>134</v>
      </c>
      <c r="B209">
        <v>2019</v>
      </c>
      <c r="C209" t="s">
        <v>58</v>
      </c>
      <c r="D209" t="s">
        <v>63</v>
      </c>
      <c r="E209" t="s">
        <v>64</v>
      </c>
      <c r="F209" t="s">
        <v>82</v>
      </c>
      <c r="G209" s="2" t="s">
        <v>81</v>
      </c>
      <c r="I209" s="38">
        <v>14122435</v>
      </c>
    </row>
    <row r="210" spans="1:10" hidden="1" x14ac:dyDescent="0.25">
      <c r="A210" t="s">
        <v>134</v>
      </c>
      <c r="B210">
        <v>2019</v>
      </c>
      <c r="C210" t="s">
        <v>58</v>
      </c>
      <c r="D210" t="s">
        <v>63</v>
      </c>
      <c r="E210" t="s">
        <v>73</v>
      </c>
      <c r="F210" t="s">
        <v>84</v>
      </c>
      <c r="G210" s="2" t="s">
        <v>83</v>
      </c>
      <c r="I210" s="3"/>
    </row>
    <row r="211" spans="1:10" hidden="1" x14ac:dyDescent="0.25">
      <c r="A211" t="s">
        <v>134</v>
      </c>
      <c r="B211">
        <v>2019</v>
      </c>
      <c r="C211" t="s">
        <v>58</v>
      </c>
      <c r="D211" t="s">
        <v>66</v>
      </c>
      <c r="E211" s="2" t="s">
        <v>67</v>
      </c>
      <c r="F211" t="s">
        <v>93</v>
      </c>
      <c r="G211" s="2" t="s">
        <v>106</v>
      </c>
      <c r="I211" s="38">
        <v>4146438</v>
      </c>
      <c r="J211" t="s">
        <v>187</v>
      </c>
    </row>
    <row r="212" spans="1:10" hidden="1" x14ac:dyDescent="0.25">
      <c r="A212" t="s">
        <v>134</v>
      </c>
      <c r="B212">
        <v>2019</v>
      </c>
      <c r="C212" t="s">
        <v>58</v>
      </c>
      <c r="D212" t="s">
        <v>66</v>
      </c>
      <c r="E212" s="2" t="s">
        <v>67</v>
      </c>
      <c r="F212" t="s">
        <v>89</v>
      </c>
      <c r="G212" s="2" t="s">
        <v>85</v>
      </c>
      <c r="I212" s="38">
        <v>374109</v>
      </c>
      <c r="J212" t="s">
        <v>187</v>
      </c>
    </row>
    <row r="213" spans="1:10" hidden="1" x14ac:dyDescent="0.25">
      <c r="A213" t="s">
        <v>134</v>
      </c>
      <c r="B213">
        <v>2019</v>
      </c>
      <c r="C213" t="s">
        <v>58</v>
      </c>
      <c r="D213" t="s">
        <v>66</v>
      </c>
      <c r="E213" s="2" t="s">
        <v>67</v>
      </c>
      <c r="F213" t="s">
        <v>89</v>
      </c>
      <c r="G213" s="2" t="s">
        <v>86</v>
      </c>
      <c r="I213" s="3">
        <v>44892</v>
      </c>
      <c r="J213" t="s">
        <v>187</v>
      </c>
    </row>
    <row r="214" spans="1:10" hidden="1" x14ac:dyDescent="0.25">
      <c r="A214" t="s">
        <v>134</v>
      </c>
      <c r="B214">
        <v>2019</v>
      </c>
      <c r="C214" t="s">
        <v>58</v>
      </c>
      <c r="D214" t="s">
        <v>66</v>
      </c>
      <c r="E214" s="2" t="s">
        <v>67</v>
      </c>
      <c r="F214" t="s">
        <v>89</v>
      </c>
      <c r="G214" s="2" t="s">
        <v>86</v>
      </c>
      <c r="I214" s="3"/>
      <c r="J214" t="s">
        <v>187</v>
      </c>
    </row>
    <row r="215" spans="1:10" hidden="1" x14ac:dyDescent="0.25">
      <c r="A215" t="s">
        <v>134</v>
      </c>
      <c r="B215">
        <v>2019</v>
      </c>
      <c r="C215" t="s">
        <v>58</v>
      </c>
      <c r="D215" t="s">
        <v>66</v>
      </c>
      <c r="E215" s="2" t="s">
        <v>67</v>
      </c>
      <c r="F215" t="s">
        <v>89</v>
      </c>
      <c r="G215" s="2" t="s">
        <v>87</v>
      </c>
      <c r="I215" s="38">
        <v>408660</v>
      </c>
      <c r="J215" t="s">
        <v>187</v>
      </c>
    </row>
    <row r="216" spans="1:10" hidden="1" x14ac:dyDescent="0.25">
      <c r="A216" t="s">
        <v>134</v>
      </c>
      <c r="B216">
        <v>2019</v>
      </c>
      <c r="C216" t="s">
        <v>58</v>
      </c>
      <c r="D216" t="s">
        <v>66</v>
      </c>
      <c r="E216" s="2" t="s">
        <v>67</v>
      </c>
      <c r="F216" t="s">
        <v>89</v>
      </c>
      <c r="G216" s="2" t="s">
        <v>88</v>
      </c>
      <c r="I216" s="38">
        <v>374109</v>
      </c>
      <c r="J216" t="s">
        <v>187</v>
      </c>
    </row>
    <row r="217" spans="1:10" hidden="1" x14ac:dyDescent="0.25">
      <c r="A217" t="s">
        <v>134</v>
      </c>
      <c r="B217">
        <v>2019</v>
      </c>
      <c r="C217" t="s">
        <v>58</v>
      </c>
      <c r="D217" t="s">
        <v>66</v>
      </c>
      <c r="E217" s="2" t="s">
        <v>67</v>
      </c>
      <c r="F217" t="s">
        <v>89</v>
      </c>
      <c r="G217" s="2" t="s">
        <v>88</v>
      </c>
      <c r="I217" s="3"/>
      <c r="J217" t="s">
        <v>187</v>
      </c>
    </row>
    <row r="218" spans="1:10" hidden="1" x14ac:dyDescent="0.25">
      <c r="A218" t="s">
        <v>134</v>
      </c>
      <c r="B218">
        <v>2019</v>
      </c>
      <c r="C218" t="s">
        <v>58</v>
      </c>
      <c r="D218" t="s">
        <v>66</v>
      </c>
      <c r="E218" s="2" t="s">
        <v>67</v>
      </c>
      <c r="F218" t="s">
        <v>94</v>
      </c>
      <c r="G218" s="2" t="s">
        <v>95</v>
      </c>
      <c r="H218" s="2" t="s">
        <v>104</v>
      </c>
      <c r="I218" s="42">
        <f>14263124-164075-119899</f>
        <v>13979150</v>
      </c>
      <c r="J218" t="s">
        <v>187</v>
      </c>
    </row>
    <row r="219" spans="1:10" hidden="1" x14ac:dyDescent="0.25">
      <c r="A219" t="s">
        <v>134</v>
      </c>
      <c r="B219">
        <v>2019</v>
      </c>
      <c r="C219" t="s">
        <v>58</v>
      </c>
      <c r="D219" t="s">
        <v>66</v>
      </c>
      <c r="E219" s="2" t="s">
        <v>67</v>
      </c>
      <c r="F219" t="s">
        <v>94</v>
      </c>
      <c r="G219" s="2" t="s">
        <v>95</v>
      </c>
      <c r="H219" s="2" t="s">
        <v>103</v>
      </c>
      <c r="I219" s="43">
        <v>14163900</v>
      </c>
      <c r="J219" t="s">
        <v>187</v>
      </c>
    </row>
    <row r="220" spans="1:10" hidden="1" x14ac:dyDescent="0.25">
      <c r="A220" t="s">
        <v>134</v>
      </c>
      <c r="B220">
        <v>2019</v>
      </c>
      <c r="C220" t="s">
        <v>58</v>
      </c>
      <c r="D220" t="s">
        <v>66</v>
      </c>
      <c r="E220" s="2" t="s">
        <v>67</v>
      </c>
      <c r="F220" t="s">
        <v>94</v>
      </c>
      <c r="G220" s="2" t="s">
        <v>95</v>
      </c>
      <c r="H220" s="2" t="s">
        <v>104</v>
      </c>
      <c r="I220" s="22">
        <v>10000000</v>
      </c>
      <c r="J220" t="s">
        <v>187</v>
      </c>
    </row>
    <row r="221" spans="1:10" hidden="1" x14ac:dyDescent="0.25">
      <c r="A221" t="s">
        <v>134</v>
      </c>
      <c r="B221">
        <v>2019</v>
      </c>
      <c r="C221" t="s">
        <v>58</v>
      </c>
      <c r="D221" t="s">
        <v>66</v>
      </c>
      <c r="E221" s="2" t="s">
        <v>67</v>
      </c>
      <c r="F221" t="s">
        <v>94</v>
      </c>
      <c r="G221" s="2" t="s">
        <v>95</v>
      </c>
      <c r="H221" s="2" t="s">
        <v>103</v>
      </c>
      <c r="I221" s="22">
        <v>10000000</v>
      </c>
      <c r="J221" t="s">
        <v>187</v>
      </c>
    </row>
    <row r="222" spans="1:10" hidden="1" x14ac:dyDescent="0.25">
      <c r="A222" t="s">
        <v>134</v>
      </c>
      <c r="B222">
        <v>2019</v>
      </c>
      <c r="C222" t="s">
        <v>58</v>
      </c>
      <c r="D222" t="s">
        <v>66</v>
      </c>
      <c r="E222" s="2" t="s">
        <v>67</v>
      </c>
      <c r="F222" t="s">
        <v>68</v>
      </c>
      <c r="G222" s="2" t="s">
        <v>146</v>
      </c>
      <c r="I222" s="38">
        <v>42968</v>
      </c>
      <c r="J222" t="s">
        <v>187</v>
      </c>
    </row>
    <row r="223" spans="1:10" hidden="1" x14ac:dyDescent="0.25">
      <c r="A223" t="s">
        <v>134</v>
      </c>
      <c r="B223">
        <v>2019</v>
      </c>
      <c r="C223" t="s">
        <v>58</v>
      </c>
      <c r="D223" t="s">
        <v>66</v>
      </c>
      <c r="E223" s="2" t="s">
        <v>67</v>
      </c>
      <c r="F223" t="s">
        <v>68</v>
      </c>
      <c r="G223" s="2" t="s">
        <v>90</v>
      </c>
      <c r="I223" s="38">
        <v>28000</v>
      </c>
      <c r="J223" t="s">
        <v>187</v>
      </c>
    </row>
    <row r="224" spans="1:10" hidden="1" x14ac:dyDescent="0.25">
      <c r="A224" t="s">
        <v>134</v>
      </c>
      <c r="B224">
        <v>2019</v>
      </c>
      <c r="C224" t="s">
        <v>58</v>
      </c>
      <c r="D224" t="s">
        <v>66</v>
      </c>
      <c r="E224" s="2" t="s">
        <v>67</v>
      </c>
      <c r="F224" t="s">
        <v>68</v>
      </c>
      <c r="G224" s="2" t="s">
        <v>184</v>
      </c>
      <c r="I224" s="38">
        <v>42292</v>
      </c>
      <c r="J224" t="s">
        <v>187</v>
      </c>
    </row>
    <row r="225" spans="1:10" hidden="1" x14ac:dyDescent="0.25">
      <c r="A225" t="s">
        <v>134</v>
      </c>
      <c r="B225">
        <v>2019</v>
      </c>
      <c r="C225" t="s">
        <v>58</v>
      </c>
      <c r="D225" t="s">
        <v>66</v>
      </c>
      <c r="E225" s="2" t="s">
        <v>67</v>
      </c>
      <c r="F225" t="s">
        <v>68</v>
      </c>
      <c r="G225" s="2" t="s">
        <v>75</v>
      </c>
      <c r="I225" s="38">
        <v>2577.6999999999998</v>
      </c>
      <c r="J225" t="s">
        <v>187</v>
      </c>
    </row>
    <row r="226" spans="1:10" hidden="1" x14ac:dyDescent="0.25">
      <c r="A226" t="s">
        <v>134</v>
      </c>
      <c r="B226">
        <v>2019</v>
      </c>
      <c r="C226" t="s">
        <v>58</v>
      </c>
      <c r="D226" t="s">
        <v>66</v>
      </c>
      <c r="E226" s="2" t="s">
        <v>67</v>
      </c>
      <c r="F226" t="s">
        <v>68</v>
      </c>
      <c r="G226" s="2" t="s">
        <v>148</v>
      </c>
      <c r="I226" s="38">
        <v>-0.3</v>
      </c>
      <c r="J226" t="s">
        <v>187</v>
      </c>
    </row>
    <row r="227" spans="1:10" hidden="1" x14ac:dyDescent="0.25">
      <c r="A227" t="s">
        <v>134</v>
      </c>
      <c r="B227">
        <v>2019</v>
      </c>
      <c r="C227" t="s">
        <v>58</v>
      </c>
      <c r="D227" t="s">
        <v>66</v>
      </c>
      <c r="E227" s="2" t="s">
        <v>67</v>
      </c>
      <c r="F227" t="s">
        <v>68</v>
      </c>
      <c r="G227" s="2" t="s">
        <v>157</v>
      </c>
      <c r="I227" s="38">
        <v>-0.01</v>
      </c>
      <c r="J227" t="s">
        <v>187</v>
      </c>
    </row>
    <row r="228" spans="1:10" hidden="1" x14ac:dyDescent="0.25">
      <c r="A228" t="s">
        <v>134</v>
      </c>
      <c r="B228">
        <v>2019</v>
      </c>
      <c r="C228" t="s">
        <v>58</v>
      </c>
      <c r="D228" t="s">
        <v>66</v>
      </c>
      <c r="E228" s="2" t="s">
        <v>67</v>
      </c>
      <c r="F228" t="s">
        <v>68</v>
      </c>
      <c r="G228" s="2" t="s">
        <v>158</v>
      </c>
      <c r="I228" s="38">
        <v>2590834</v>
      </c>
      <c r="J228" t="s">
        <v>187</v>
      </c>
    </row>
    <row r="229" spans="1:10" hidden="1" x14ac:dyDescent="0.25">
      <c r="A229" t="s">
        <v>134</v>
      </c>
      <c r="B229">
        <v>2019</v>
      </c>
      <c r="C229" t="s">
        <v>58</v>
      </c>
      <c r="D229" t="s">
        <v>66</v>
      </c>
      <c r="E229" s="2" t="s">
        <v>67</v>
      </c>
      <c r="F229" t="s">
        <v>68</v>
      </c>
      <c r="G229" s="2" t="s">
        <v>76</v>
      </c>
      <c r="I229" s="38">
        <v>-2989135.91</v>
      </c>
      <c r="J229" t="s">
        <v>187</v>
      </c>
    </row>
    <row r="230" spans="1:10" hidden="1" x14ac:dyDescent="0.25">
      <c r="A230" t="s">
        <v>134</v>
      </c>
      <c r="B230">
        <v>2019</v>
      </c>
      <c r="C230" t="s">
        <v>58</v>
      </c>
      <c r="D230" t="s">
        <v>66</v>
      </c>
      <c r="E230" s="2" t="s">
        <v>67</v>
      </c>
      <c r="F230" t="s">
        <v>68</v>
      </c>
      <c r="G230" s="2" t="s">
        <v>185</v>
      </c>
      <c r="I230" s="38">
        <v>-5025</v>
      </c>
      <c r="J230" t="s">
        <v>187</v>
      </c>
    </row>
    <row r="231" spans="1:10" hidden="1" x14ac:dyDescent="0.25">
      <c r="A231" t="s">
        <v>134</v>
      </c>
      <c r="B231">
        <v>2019</v>
      </c>
      <c r="C231" t="s">
        <v>58</v>
      </c>
      <c r="D231" t="s">
        <v>66</v>
      </c>
      <c r="E231" s="2" t="s">
        <v>67</v>
      </c>
      <c r="F231" t="s">
        <v>68</v>
      </c>
      <c r="G231" s="2" t="s">
        <v>97</v>
      </c>
      <c r="I231" s="38">
        <v>-108125</v>
      </c>
      <c r="J231" t="s">
        <v>187</v>
      </c>
    </row>
    <row r="232" spans="1:10" hidden="1" x14ac:dyDescent="0.25">
      <c r="A232" t="s">
        <v>134</v>
      </c>
      <c r="B232">
        <v>2019</v>
      </c>
      <c r="C232" t="s">
        <v>58</v>
      </c>
      <c r="D232" t="s">
        <v>66</v>
      </c>
      <c r="E232" s="2" t="s">
        <v>67</v>
      </c>
      <c r="F232" t="s">
        <v>68</v>
      </c>
      <c r="G232" s="2" t="s">
        <v>202</v>
      </c>
      <c r="I232" s="38">
        <v>2052688.61</v>
      </c>
    </row>
    <row r="233" spans="1:10" hidden="1" x14ac:dyDescent="0.25">
      <c r="A233" t="s">
        <v>134</v>
      </c>
      <c r="B233">
        <v>2019</v>
      </c>
      <c r="C233" t="s">
        <v>58</v>
      </c>
      <c r="D233" t="s">
        <v>66</v>
      </c>
      <c r="E233" s="2" t="s">
        <v>67</v>
      </c>
      <c r="F233" t="s">
        <v>68</v>
      </c>
      <c r="G233" s="2" t="s">
        <v>203</v>
      </c>
      <c r="I233" s="38">
        <f>24000-8931</f>
        <v>15069</v>
      </c>
    </row>
    <row r="234" spans="1:10" hidden="1" x14ac:dyDescent="0.25">
      <c r="A234" t="s">
        <v>134</v>
      </c>
      <c r="B234">
        <v>2019</v>
      </c>
      <c r="C234" t="s">
        <v>58</v>
      </c>
      <c r="D234" t="s">
        <v>66</v>
      </c>
      <c r="E234" s="2" t="s">
        <v>67</v>
      </c>
      <c r="F234" t="s">
        <v>93</v>
      </c>
      <c r="G234" s="2" t="s">
        <v>92</v>
      </c>
      <c r="I234" s="38">
        <v>343308</v>
      </c>
      <c r="J234" t="s">
        <v>187</v>
      </c>
    </row>
    <row r="235" spans="1:10" hidden="1" x14ac:dyDescent="0.25">
      <c r="A235" t="s">
        <v>134</v>
      </c>
      <c r="B235">
        <v>2019</v>
      </c>
      <c r="C235" t="s">
        <v>58</v>
      </c>
      <c r="D235" s="2" t="s">
        <v>69</v>
      </c>
      <c r="E235" s="2" t="s">
        <v>69</v>
      </c>
      <c r="F235" s="2" t="s">
        <v>70</v>
      </c>
      <c r="G235" s="2" t="s">
        <v>77</v>
      </c>
      <c r="I235" s="3">
        <v>200000000</v>
      </c>
      <c r="J235" t="s">
        <v>187</v>
      </c>
    </row>
    <row r="236" spans="1:10" hidden="1" x14ac:dyDescent="0.25">
      <c r="A236" t="s">
        <v>134</v>
      </c>
      <c r="B236">
        <v>2019</v>
      </c>
      <c r="C236" t="s">
        <v>58</v>
      </c>
      <c r="D236" s="2" t="s">
        <v>69</v>
      </c>
      <c r="E236" s="2" t="s">
        <v>69</v>
      </c>
      <c r="F236" s="2" t="s">
        <v>70</v>
      </c>
      <c r="G236" s="2" t="s">
        <v>78</v>
      </c>
      <c r="I236" s="3">
        <v>-198000000</v>
      </c>
      <c r="J236" t="s">
        <v>187</v>
      </c>
    </row>
    <row r="237" spans="1:10" hidden="1" x14ac:dyDescent="0.25">
      <c r="A237" t="s">
        <v>134</v>
      </c>
      <c r="B237">
        <v>2019</v>
      </c>
      <c r="C237" t="s">
        <v>58</v>
      </c>
      <c r="D237" s="2" t="s">
        <v>69</v>
      </c>
      <c r="E237" s="2" t="s">
        <v>69</v>
      </c>
      <c r="F237" t="s">
        <v>79</v>
      </c>
      <c r="G237" s="2" t="s">
        <v>96</v>
      </c>
      <c r="I237" s="27">
        <v>-1521281.0099999998</v>
      </c>
    </row>
    <row r="238" spans="1:10" hidden="1" x14ac:dyDescent="0.25">
      <c r="A238" t="s">
        <v>134</v>
      </c>
      <c r="B238">
        <v>2019</v>
      </c>
      <c r="C238" t="s">
        <v>58</v>
      </c>
      <c r="D238" s="2" t="s">
        <v>69</v>
      </c>
      <c r="E238" s="2" t="s">
        <v>69</v>
      </c>
      <c r="F238" t="s">
        <v>79</v>
      </c>
      <c r="G238" s="2" t="s">
        <v>110</v>
      </c>
      <c r="I238" s="27">
        <f>+I200+I199</f>
        <v>-26468466.080000006</v>
      </c>
    </row>
    <row r="239" spans="1:10" hidden="1" x14ac:dyDescent="0.25">
      <c r="A239" t="s">
        <v>135</v>
      </c>
      <c r="B239">
        <v>2019</v>
      </c>
      <c r="C239" t="s">
        <v>58</v>
      </c>
      <c r="D239" s="2" t="s">
        <v>63</v>
      </c>
      <c r="E239" s="2" t="s">
        <v>64</v>
      </c>
      <c r="F239" t="s">
        <v>65</v>
      </c>
      <c r="G239" s="2" t="s">
        <v>71</v>
      </c>
      <c r="I239" s="38">
        <v>1491302</v>
      </c>
    </row>
    <row r="240" spans="1:10" hidden="1" x14ac:dyDescent="0.25">
      <c r="A240" t="s">
        <v>135</v>
      </c>
      <c r="B240">
        <v>2019</v>
      </c>
      <c r="C240" t="s">
        <v>58</v>
      </c>
      <c r="D240" s="2" t="s">
        <v>63</v>
      </c>
      <c r="E240" s="2" t="s">
        <v>64</v>
      </c>
      <c r="F240" t="s">
        <v>65</v>
      </c>
      <c r="G240" s="2" t="s">
        <v>80</v>
      </c>
      <c r="I240" s="38">
        <v>300000</v>
      </c>
    </row>
    <row r="241" spans="1:10" hidden="1" x14ac:dyDescent="0.25">
      <c r="A241" t="s">
        <v>135</v>
      </c>
      <c r="B241">
        <v>2019</v>
      </c>
      <c r="C241" t="s">
        <v>58</v>
      </c>
      <c r="D241" s="2" t="s">
        <v>63</v>
      </c>
      <c r="E241" s="2" t="s">
        <v>64</v>
      </c>
      <c r="F241" t="s">
        <v>65</v>
      </c>
      <c r="G241" s="2" t="s">
        <v>72</v>
      </c>
      <c r="I241" s="38">
        <v>3084682</v>
      </c>
    </row>
    <row r="242" spans="1:10" hidden="1" x14ac:dyDescent="0.25">
      <c r="A242" t="s">
        <v>135</v>
      </c>
      <c r="B242">
        <v>2019</v>
      </c>
      <c r="C242" t="s">
        <v>58</v>
      </c>
      <c r="D242" s="2" t="s">
        <v>63</v>
      </c>
      <c r="E242" s="2" t="s">
        <v>64</v>
      </c>
      <c r="F242" t="s">
        <v>65</v>
      </c>
      <c r="G242" s="2" t="s">
        <v>155</v>
      </c>
      <c r="I242" s="38">
        <v>3782970</v>
      </c>
    </row>
    <row r="243" spans="1:10" hidden="1" x14ac:dyDescent="0.25">
      <c r="A243" t="s">
        <v>135</v>
      </c>
      <c r="B243">
        <v>2019</v>
      </c>
      <c r="C243" t="s">
        <v>58</v>
      </c>
      <c r="D243" s="2" t="s">
        <v>63</v>
      </c>
      <c r="E243" s="2" t="s">
        <v>64</v>
      </c>
      <c r="F243" t="s">
        <v>65</v>
      </c>
      <c r="G243" s="2" t="s">
        <v>145</v>
      </c>
      <c r="I243" s="38">
        <v>1173611</v>
      </c>
    </row>
    <row r="244" spans="1:10" hidden="1" x14ac:dyDescent="0.25">
      <c r="A244" t="s">
        <v>135</v>
      </c>
      <c r="B244">
        <v>2019</v>
      </c>
      <c r="C244" t="s">
        <v>58</v>
      </c>
      <c r="D244" s="2" t="s">
        <v>63</v>
      </c>
      <c r="E244" s="2" t="s">
        <v>64</v>
      </c>
      <c r="F244" t="s">
        <v>65</v>
      </c>
      <c r="G244" s="2" t="s">
        <v>105</v>
      </c>
      <c r="I244" s="38">
        <v>100000</v>
      </c>
    </row>
    <row r="245" spans="1:10" hidden="1" x14ac:dyDescent="0.25">
      <c r="A245" t="s">
        <v>135</v>
      </c>
      <c r="B245">
        <v>2019</v>
      </c>
      <c r="C245" t="s">
        <v>58</v>
      </c>
      <c r="D245" s="2" t="s">
        <v>63</v>
      </c>
      <c r="E245" s="2" t="s">
        <v>64</v>
      </c>
      <c r="F245" t="s">
        <v>65</v>
      </c>
      <c r="G245" s="2" t="s">
        <v>199</v>
      </c>
      <c r="I245" s="38">
        <v>1927000</v>
      </c>
    </row>
    <row r="246" spans="1:10" hidden="1" x14ac:dyDescent="0.25">
      <c r="A246" t="s">
        <v>135</v>
      </c>
      <c r="B246">
        <v>2019</v>
      </c>
      <c r="C246" t="s">
        <v>58</v>
      </c>
      <c r="D246" s="2" t="s">
        <v>63</v>
      </c>
      <c r="E246" s="2" t="s">
        <v>64</v>
      </c>
      <c r="F246" t="s">
        <v>65</v>
      </c>
      <c r="G246" s="2" t="s">
        <v>186</v>
      </c>
      <c r="I246" s="38">
        <v>66407</v>
      </c>
    </row>
    <row r="247" spans="1:10" hidden="1" x14ac:dyDescent="0.25">
      <c r="A247" t="s">
        <v>135</v>
      </c>
      <c r="B247">
        <v>2019</v>
      </c>
      <c r="C247" t="s">
        <v>58</v>
      </c>
      <c r="D247" t="s">
        <v>63</v>
      </c>
      <c r="E247" t="s">
        <v>64</v>
      </c>
      <c r="F247" t="s">
        <v>82</v>
      </c>
      <c r="G247" s="2" t="s">
        <v>81</v>
      </c>
      <c r="I247" s="38">
        <v>15215544</v>
      </c>
    </row>
    <row r="248" spans="1:10" hidden="1" x14ac:dyDescent="0.25">
      <c r="A248" t="s">
        <v>135</v>
      </c>
      <c r="B248">
        <v>2019</v>
      </c>
      <c r="C248" t="s">
        <v>58</v>
      </c>
      <c r="D248" t="s">
        <v>63</v>
      </c>
      <c r="E248" t="s">
        <v>73</v>
      </c>
      <c r="F248" t="s">
        <v>84</v>
      </c>
      <c r="G248" s="2" t="s">
        <v>83</v>
      </c>
      <c r="I248"/>
    </row>
    <row r="249" spans="1:10" hidden="1" x14ac:dyDescent="0.25">
      <c r="A249" t="s">
        <v>135</v>
      </c>
      <c r="B249">
        <v>2019</v>
      </c>
      <c r="C249" t="s">
        <v>58</v>
      </c>
      <c r="D249" t="s">
        <v>66</v>
      </c>
      <c r="E249" s="2" t="s">
        <v>67</v>
      </c>
      <c r="F249" t="s">
        <v>93</v>
      </c>
      <c r="G249" s="2" t="s">
        <v>106</v>
      </c>
      <c r="I249" s="38">
        <v>4270242</v>
      </c>
      <c r="J249" t="s">
        <v>164</v>
      </c>
    </row>
    <row r="250" spans="1:10" hidden="1" x14ac:dyDescent="0.25">
      <c r="A250" t="s">
        <v>135</v>
      </c>
      <c r="B250">
        <v>2019</v>
      </c>
      <c r="C250" t="s">
        <v>58</v>
      </c>
      <c r="D250" t="s">
        <v>66</v>
      </c>
      <c r="E250" s="2" t="s">
        <v>67</v>
      </c>
      <c r="F250" t="s">
        <v>89</v>
      </c>
      <c r="G250" s="2" t="s">
        <v>85</v>
      </c>
      <c r="I250" s="38">
        <v>498812</v>
      </c>
      <c r="J250" t="s">
        <v>164</v>
      </c>
    </row>
    <row r="251" spans="1:10" hidden="1" x14ac:dyDescent="0.25">
      <c r="A251" t="s">
        <v>135</v>
      </c>
      <c r="B251">
        <v>2019</v>
      </c>
      <c r="C251" t="s">
        <v>58</v>
      </c>
      <c r="D251" t="s">
        <v>66</v>
      </c>
      <c r="E251" s="2" t="s">
        <v>67</v>
      </c>
      <c r="F251" t="s">
        <v>89</v>
      </c>
      <c r="G251" s="2" t="s">
        <v>86</v>
      </c>
      <c r="I251" s="38">
        <v>59856</v>
      </c>
    </row>
    <row r="252" spans="1:10" hidden="1" x14ac:dyDescent="0.25">
      <c r="A252" t="s">
        <v>135</v>
      </c>
      <c r="B252">
        <v>2019</v>
      </c>
      <c r="C252" t="s">
        <v>58</v>
      </c>
      <c r="D252" t="s">
        <v>66</v>
      </c>
      <c r="E252" s="2" t="s">
        <v>67</v>
      </c>
      <c r="F252" t="s">
        <v>89</v>
      </c>
      <c r="G252" s="2" t="s">
        <v>86</v>
      </c>
      <c r="I252" s="38">
        <v>0</v>
      </c>
    </row>
    <row r="253" spans="1:10" hidden="1" x14ac:dyDescent="0.25">
      <c r="A253" t="s">
        <v>135</v>
      </c>
      <c r="B253">
        <v>2019</v>
      </c>
      <c r="C253" t="s">
        <v>58</v>
      </c>
      <c r="D253" t="s">
        <v>66</v>
      </c>
      <c r="E253" s="2" t="s">
        <v>67</v>
      </c>
      <c r="F253" t="s">
        <v>89</v>
      </c>
      <c r="G253" s="2" t="s">
        <v>87</v>
      </c>
      <c r="I253" s="38">
        <v>467040</v>
      </c>
      <c r="J253" t="s">
        <v>164</v>
      </c>
    </row>
    <row r="254" spans="1:10" hidden="1" x14ac:dyDescent="0.25">
      <c r="A254" t="s">
        <v>135</v>
      </c>
      <c r="B254">
        <v>2019</v>
      </c>
      <c r="C254" t="s">
        <v>58</v>
      </c>
      <c r="D254" t="s">
        <v>66</v>
      </c>
      <c r="E254" s="2" t="s">
        <v>67</v>
      </c>
      <c r="F254" t="s">
        <v>89</v>
      </c>
      <c r="G254" s="2" t="s">
        <v>88</v>
      </c>
      <c r="I254" s="38">
        <v>498812</v>
      </c>
      <c r="J254" t="s">
        <v>164</v>
      </c>
    </row>
    <row r="255" spans="1:10" hidden="1" x14ac:dyDescent="0.25">
      <c r="A255" t="s">
        <v>135</v>
      </c>
      <c r="B255">
        <v>2019</v>
      </c>
      <c r="C255" t="s">
        <v>58</v>
      </c>
      <c r="D255" t="s">
        <v>66</v>
      </c>
      <c r="E255" s="2" t="s">
        <v>67</v>
      </c>
      <c r="F255" t="s">
        <v>89</v>
      </c>
      <c r="G255" s="2" t="s">
        <v>88</v>
      </c>
      <c r="I255" s="38">
        <v>0</v>
      </c>
    </row>
    <row r="256" spans="1:10" hidden="1" x14ac:dyDescent="0.25">
      <c r="A256" t="s">
        <v>135</v>
      </c>
      <c r="B256">
        <v>2019</v>
      </c>
      <c r="C256" t="s">
        <v>58</v>
      </c>
      <c r="D256" t="s">
        <v>66</v>
      </c>
      <c r="E256" s="2" t="s">
        <v>67</v>
      </c>
      <c r="F256" t="s">
        <v>94</v>
      </c>
      <c r="G256" s="2" t="s">
        <v>95</v>
      </c>
      <c r="H256" s="2" t="s">
        <v>104</v>
      </c>
      <c r="I256" s="42">
        <f>14263124-164075-119899</f>
        <v>13979150</v>
      </c>
    </row>
    <row r="257" spans="1:10" hidden="1" x14ac:dyDescent="0.25">
      <c r="A257" t="s">
        <v>135</v>
      </c>
      <c r="B257">
        <v>2019</v>
      </c>
      <c r="C257" t="s">
        <v>58</v>
      </c>
      <c r="D257" t="s">
        <v>66</v>
      </c>
      <c r="E257" s="2" t="s">
        <v>67</v>
      </c>
      <c r="F257" t="s">
        <v>94</v>
      </c>
      <c r="G257" s="2" t="s">
        <v>95</v>
      </c>
      <c r="H257" s="2" t="s">
        <v>103</v>
      </c>
      <c r="I257" s="43">
        <v>14163900</v>
      </c>
    </row>
    <row r="258" spans="1:10" hidden="1" x14ac:dyDescent="0.25">
      <c r="A258" t="s">
        <v>135</v>
      </c>
      <c r="B258">
        <v>2019</v>
      </c>
      <c r="C258" t="s">
        <v>58</v>
      </c>
      <c r="D258" t="s">
        <v>66</v>
      </c>
      <c r="E258" s="2" t="s">
        <v>67</v>
      </c>
      <c r="F258" t="s">
        <v>94</v>
      </c>
      <c r="G258" s="2" t="s">
        <v>95</v>
      </c>
      <c r="H258" s="2" t="s">
        <v>104</v>
      </c>
      <c r="I258" s="22">
        <v>10000000</v>
      </c>
    </row>
    <row r="259" spans="1:10" hidden="1" x14ac:dyDescent="0.25">
      <c r="A259" t="s">
        <v>135</v>
      </c>
      <c r="B259">
        <v>2019</v>
      </c>
      <c r="C259" t="s">
        <v>58</v>
      </c>
      <c r="D259" t="s">
        <v>66</v>
      </c>
      <c r="E259" s="2" t="s">
        <v>67</v>
      </c>
      <c r="F259" t="s">
        <v>94</v>
      </c>
      <c r="G259" s="2" t="s">
        <v>95</v>
      </c>
      <c r="H259" s="2" t="s">
        <v>103</v>
      </c>
      <c r="I259" s="22">
        <v>10000000</v>
      </c>
    </row>
    <row r="260" spans="1:10" hidden="1" x14ac:dyDescent="0.25">
      <c r="A260" t="s">
        <v>135</v>
      </c>
      <c r="B260">
        <v>2019</v>
      </c>
      <c r="C260" t="s">
        <v>58</v>
      </c>
      <c r="D260" t="s">
        <v>66</v>
      </c>
      <c r="E260" s="2" t="s">
        <v>67</v>
      </c>
      <c r="F260" t="s">
        <v>68</v>
      </c>
      <c r="G260" s="2" t="s">
        <v>146</v>
      </c>
      <c r="I260" s="38">
        <v>42968</v>
      </c>
      <c r="J260" t="s">
        <v>164</v>
      </c>
    </row>
    <row r="261" spans="1:10" hidden="1" x14ac:dyDescent="0.25">
      <c r="A261" t="s">
        <v>135</v>
      </c>
      <c r="B261">
        <v>2019</v>
      </c>
      <c r="C261" t="s">
        <v>58</v>
      </c>
      <c r="D261" t="s">
        <v>66</v>
      </c>
      <c r="E261" s="2" t="s">
        <v>67</v>
      </c>
      <c r="F261" t="s">
        <v>68</v>
      </c>
      <c r="G261" s="2" t="s">
        <v>160</v>
      </c>
      <c r="I261" s="38">
        <v>46565</v>
      </c>
      <c r="J261" t="s">
        <v>164</v>
      </c>
    </row>
    <row r="262" spans="1:10" hidden="1" x14ac:dyDescent="0.25">
      <c r="A262" t="s">
        <v>135</v>
      </c>
      <c r="B262">
        <v>2019</v>
      </c>
      <c r="C262" t="s">
        <v>58</v>
      </c>
      <c r="D262" t="s">
        <v>66</v>
      </c>
      <c r="E262" s="2" t="s">
        <v>67</v>
      </c>
      <c r="F262" t="s">
        <v>68</v>
      </c>
      <c r="G262" s="2" t="s">
        <v>90</v>
      </c>
      <c r="I262" s="38">
        <v>28000</v>
      </c>
      <c r="J262" t="s">
        <v>164</v>
      </c>
    </row>
    <row r="263" spans="1:10" hidden="1" x14ac:dyDescent="0.25">
      <c r="A263" t="s">
        <v>135</v>
      </c>
      <c r="B263">
        <v>2019</v>
      </c>
      <c r="C263" t="s">
        <v>58</v>
      </c>
      <c r="D263" t="s">
        <v>66</v>
      </c>
      <c r="E263" s="2" t="s">
        <v>67</v>
      </c>
      <c r="F263" t="s">
        <v>68</v>
      </c>
      <c r="G263" s="2" t="s">
        <v>184</v>
      </c>
      <c r="I263" s="38">
        <v>9714</v>
      </c>
      <c r="J263" t="s">
        <v>164</v>
      </c>
    </row>
    <row r="264" spans="1:10" hidden="1" x14ac:dyDescent="0.25">
      <c r="A264" t="s">
        <v>135</v>
      </c>
      <c r="B264">
        <v>2019</v>
      </c>
      <c r="C264" t="s">
        <v>58</v>
      </c>
      <c r="D264" t="s">
        <v>66</v>
      </c>
      <c r="E264" s="2" t="s">
        <v>67</v>
      </c>
      <c r="F264" t="s">
        <v>68</v>
      </c>
      <c r="G264" s="2" t="s">
        <v>75</v>
      </c>
      <c r="I264" s="38">
        <v>5155.7</v>
      </c>
      <c r="J264" t="s">
        <v>164</v>
      </c>
    </row>
    <row r="265" spans="1:10" hidden="1" x14ac:dyDescent="0.25">
      <c r="A265" t="s">
        <v>135</v>
      </c>
      <c r="B265">
        <v>2019</v>
      </c>
      <c r="C265" t="s">
        <v>58</v>
      </c>
      <c r="D265" t="s">
        <v>66</v>
      </c>
      <c r="E265" s="2" t="s">
        <v>67</v>
      </c>
      <c r="F265" t="s">
        <v>68</v>
      </c>
      <c r="G265" s="2" t="s">
        <v>148</v>
      </c>
      <c r="I265" s="38">
        <v>-0.3</v>
      </c>
    </row>
    <row r="266" spans="1:10" hidden="1" x14ac:dyDescent="0.25">
      <c r="A266" t="s">
        <v>135</v>
      </c>
      <c r="B266">
        <v>2019</v>
      </c>
      <c r="C266" t="s">
        <v>58</v>
      </c>
      <c r="D266" t="s">
        <v>66</v>
      </c>
      <c r="E266" s="2" t="s">
        <v>67</v>
      </c>
      <c r="F266" t="s">
        <v>68</v>
      </c>
      <c r="G266" s="2" t="s">
        <v>157</v>
      </c>
      <c r="I266" s="38">
        <v>8963.99</v>
      </c>
      <c r="J266" t="s">
        <v>164</v>
      </c>
    </row>
    <row r="267" spans="1:10" hidden="1" x14ac:dyDescent="0.25">
      <c r="A267" t="s">
        <v>135</v>
      </c>
      <c r="B267">
        <v>2019</v>
      </c>
      <c r="C267" t="s">
        <v>58</v>
      </c>
      <c r="D267" t="s">
        <v>66</v>
      </c>
      <c r="E267" s="2" t="s">
        <v>67</v>
      </c>
      <c r="F267" t="s">
        <v>68</v>
      </c>
      <c r="G267" s="2" t="s">
        <v>158</v>
      </c>
      <c r="I267" s="38">
        <v>3045779</v>
      </c>
      <c r="J267" t="s">
        <v>164</v>
      </c>
    </row>
    <row r="268" spans="1:10" hidden="1" x14ac:dyDescent="0.25">
      <c r="A268" t="s">
        <v>135</v>
      </c>
      <c r="B268">
        <v>2019</v>
      </c>
      <c r="C268" t="s">
        <v>58</v>
      </c>
      <c r="D268" t="s">
        <v>66</v>
      </c>
      <c r="E268" s="2" t="s">
        <v>67</v>
      </c>
      <c r="F268" t="s">
        <v>68</v>
      </c>
      <c r="G268" s="2" t="s">
        <v>76</v>
      </c>
      <c r="I268" s="38">
        <v>-3129009.91</v>
      </c>
      <c r="J268" t="s">
        <v>164</v>
      </c>
    </row>
    <row r="269" spans="1:10" hidden="1" x14ac:dyDescent="0.25">
      <c r="A269" t="s">
        <v>135</v>
      </c>
      <c r="B269">
        <v>2019</v>
      </c>
      <c r="C269" t="s">
        <v>58</v>
      </c>
      <c r="D269" t="s">
        <v>66</v>
      </c>
      <c r="E269" s="2" t="s">
        <v>67</v>
      </c>
      <c r="F269" t="s">
        <v>68</v>
      </c>
      <c r="G269" s="2" t="s">
        <v>185</v>
      </c>
      <c r="I269"/>
    </row>
    <row r="270" spans="1:10" hidden="1" x14ac:dyDescent="0.25">
      <c r="A270" t="s">
        <v>135</v>
      </c>
      <c r="B270">
        <v>2019</v>
      </c>
      <c r="C270" t="s">
        <v>58</v>
      </c>
      <c r="D270" t="s">
        <v>66</v>
      </c>
      <c r="E270" s="2" t="s">
        <v>67</v>
      </c>
      <c r="F270" t="s">
        <v>68</v>
      </c>
      <c r="G270" s="2" t="s">
        <v>200</v>
      </c>
      <c r="I270" s="38">
        <v>-5025</v>
      </c>
      <c r="J270" t="s">
        <v>164</v>
      </c>
    </row>
    <row r="271" spans="1:10" hidden="1" x14ac:dyDescent="0.25">
      <c r="A271" t="s">
        <v>135</v>
      </c>
      <c r="B271">
        <v>2019</v>
      </c>
      <c r="C271" t="s">
        <v>58</v>
      </c>
      <c r="D271" t="s">
        <v>66</v>
      </c>
      <c r="E271" s="2" t="s">
        <v>67</v>
      </c>
      <c r="F271" t="s">
        <v>68</v>
      </c>
      <c r="G271" s="2" t="s">
        <v>97</v>
      </c>
      <c r="I271" s="38">
        <v>-348741.65</v>
      </c>
      <c r="J271" t="s">
        <v>164</v>
      </c>
    </row>
    <row r="272" spans="1:10" hidden="1" x14ac:dyDescent="0.25">
      <c r="A272" t="s">
        <v>135</v>
      </c>
      <c r="B272">
        <v>2019</v>
      </c>
      <c r="C272" t="s">
        <v>58</v>
      </c>
      <c r="D272" t="s">
        <v>66</v>
      </c>
      <c r="E272" s="2" t="s">
        <v>67</v>
      </c>
      <c r="F272" t="s">
        <v>68</v>
      </c>
      <c r="G272" s="2" t="s">
        <v>201</v>
      </c>
      <c r="I272" s="38">
        <v>-114</v>
      </c>
      <c r="J272" t="s">
        <v>164</v>
      </c>
    </row>
    <row r="273" spans="1:10" hidden="1" x14ac:dyDescent="0.25">
      <c r="A273" t="s">
        <v>135</v>
      </c>
      <c r="B273">
        <v>2019</v>
      </c>
      <c r="C273" t="s">
        <v>58</v>
      </c>
      <c r="D273" t="s">
        <v>66</v>
      </c>
      <c r="E273" s="2" t="s">
        <v>67</v>
      </c>
      <c r="F273" t="s">
        <v>68</v>
      </c>
      <c r="G273" s="2" t="s">
        <v>202</v>
      </c>
      <c r="I273" s="38">
        <f>2052688.61-8931</f>
        <v>2043757.61</v>
      </c>
      <c r="J273" t="s">
        <v>164</v>
      </c>
    </row>
    <row r="274" spans="1:10" hidden="1" x14ac:dyDescent="0.25">
      <c r="A274" t="s">
        <v>135</v>
      </c>
      <c r="B274">
        <v>2019</v>
      </c>
      <c r="C274" t="s">
        <v>58</v>
      </c>
      <c r="D274" t="s">
        <v>66</v>
      </c>
      <c r="E274" s="2" t="s">
        <v>67</v>
      </c>
      <c r="F274" t="s">
        <v>68</v>
      </c>
      <c r="G274" s="2" t="s">
        <v>203</v>
      </c>
      <c r="I274" s="38">
        <v>12000</v>
      </c>
      <c r="J274" t="s">
        <v>164</v>
      </c>
    </row>
    <row r="275" spans="1:10" hidden="1" x14ac:dyDescent="0.25">
      <c r="A275" t="s">
        <v>135</v>
      </c>
      <c r="B275">
        <v>2019</v>
      </c>
      <c r="C275" t="s">
        <v>58</v>
      </c>
      <c r="D275" t="s">
        <v>66</v>
      </c>
      <c r="E275" s="2" t="s">
        <v>67</v>
      </c>
      <c r="F275" t="s">
        <v>93</v>
      </c>
      <c r="G275" s="2" t="s">
        <v>92</v>
      </c>
      <c r="I275" s="38">
        <v>343308</v>
      </c>
      <c r="J275" t="s">
        <v>164</v>
      </c>
    </row>
    <row r="276" spans="1:10" hidden="1" x14ac:dyDescent="0.25">
      <c r="A276" t="s">
        <v>135</v>
      </c>
      <c r="B276">
        <v>2019</v>
      </c>
      <c r="C276" t="s">
        <v>58</v>
      </c>
      <c r="D276" s="2" t="s">
        <v>69</v>
      </c>
      <c r="E276" s="2" t="s">
        <v>69</v>
      </c>
      <c r="F276" s="2" t="s">
        <v>70</v>
      </c>
      <c r="G276" s="2" t="s">
        <v>77</v>
      </c>
      <c r="I276" s="3">
        <v>200000000</v>
      </c>
    </row>
    <row r="277" spans="1:10" hidden="1" x14ac:dyDescent="0.25">
      <c r="A277" t="s">
        <v>135</v>
      </c>
      <c r="B277">
        <v>2019</v>
      </c>
      <c r="C277" t="s">
        <v>58</v>
      </c>
      <c r="D277" s="2" t="s">
        <v>69</v>
      </c>
      <c r="E277" s="2" t="s">
        <v>69</v>
      </c>
      <c r="F277" s="2" t="s">
        <v>70</v>
      </c>
      <c r="G277" s="2" t="s">
        <v>78</v>
      </c>
      <c r="I277" s="3">
        <v>-198000000</v>
      </c>
    </row>
    <row r="278" spans="1:10" hidden="1" x14ac:dyDescent="0.25">
      <c r="A278" t="s">
        <v>135</v>
      </c>
      <c r="B278">
        <v>2019</v>
      </c>
      <c r="C278" t="s">
        <v>58</v>
      </c>
      <c r="D278" s="2" t="s">
        <v>69</v>
      </c>
      <c r="E278" s="2" t="s">
        <v>69</v>
      </c>
      <c r="F278" t="s">
        <v>79</v>
      </c>
      <c r="G278" s="2" t="s">
        <v>96</v>
      </c>
      <c r="I278">
        <v>-2909869.3499999996</v>
      </c>
    </row>
    <row r="279" spans="1:10" hidden="1" x14ac:dyDescent="0.25">
      <c r="A279" t="s">
        <v>135</v>
      </c>
      <c r="B279">
        <v>2019</v>
      </c>
      <c r="C279" t="s">
        <v>58</v>
      </c>
      <c r="D279" s="2" t="s">
        <v>69</v>
      </c>
      <c r="E279" s="2" t="s">
        <v>69</v>
      </c>
      <c r="F279" t="s">
        <v>79</v>
      </c>
      <c r="G279" s="2" t="s">
        <v>110</v>
      </c>
      <c r="I279" s="27">
        <f>+I238+I237</f>
        <v>-27989747.090000004</v>
      </c>
    </row>
    <row r="280" spans="1:10" hidden="1" x14ac:dyDescent="0.25">
      <c r="A280" t="s">
        <v>136</v>
      </c>
      <c r="B280">
        <v>2019</v>
      </c>
      <c r="C280" t="s">
        <v>58</v>
      </c>
      <c r="D280" s="2" t="s">
        <v>63</v>
      </c>
      <c r="E280" s="2" t="s">
        <v>64</v>
      </c>
      <c r="F280" t="s">
        <v>65</v>
      </c>
      <c r="G280" s="2" t="s">
        <v>71</v>
      </c>
      <c r="I280" s="38">
        <v>1236886</v>
      </c>
    </row>
    <row r="281" spans="1:10" hidden="1" x14ac:dyDescent="0.25">
      <c r="A281" t="s">
        <v>136</v>
      </c>
      <c r="B281">
        <v>2019</v>
      </c>
      <c r="C281" t="s">
        <v>58</v>
      </c>
      <c r="D281" s="2" t="s">
        <v>63</v>
      </c>
      <c r="E281" s="2" t="s">
        <v>64</v>
      </c>
      <c r="F281" t="s">
        <v>65</v>
      </c>
      <c r="G281" s="2" t="s">
        <v>80</v>
      </c>
      <c r="I281" s="38">
        <v>300000</v>
      </c>
    </row>
    <row r="282" spans="1:10" hidden="1" x14ac:dyDescent="0.25">
      <c r="A282" t="s">
        <v>136</v>
      </c>
      <c r="B282">
        <v>2019</v>
      </c>
      <c r="C282" t="s">
        <v>58</v>
      </c>
      <c r="D282" s="2" t="s">
        <v>63</v>
      </c>
      <c r="E282" s="2" t="s">
        <v>64</v>
      </c>
      <c r="F282" t="s">
        <v>65</v>
      </c>
      <c r="G282" s="2" t="s">
        <v>72</v>
      </c>
      <c r="I282" s="38">
        <v>5107677</v>
      </c>
    </row>
    <row r="283" spans="1:10" hidden="1" x14ac:dyDescent="0.25">
      <c r="A283" t="s">
        <v>136</v>
      </c>
      <c r="B283">
        <v>2019</v>
      </c>
      <c r="C283" t="s">
        <v>58</v>
      </c>
      <c r="D283" s="2" t="s">
        <v>63</v>
      </c>
      <c r="E283" s="2" t="s">
        <v>64</v>
      </c>
      <c r="F283" t="s">
        <v>65</v>
      </c>
      <c r="G283" s="2" t="s">
        <v>155</v>
      </c>
      <c r="I283" s="38">
        <v>3520723</v>
      </c>
    </row>
    <row r="284" spans="1:10" hidden="1" x14ac:dyDescent="0.25">
      <c r="A284" t="s">
        <v>136</v>
      </c>
      <c r="B284">
        <v>2019</v>
      </c>
      <c r="C284" t="s">
        <v>58</v>
      </c>
      <c r="D284" s="2" t="s">
        <v>63</v>
      </c>
      <c r="E284" s="2" t="s">
        <v>64</v>
      </c>
      <c r="F284" t="s">
        <v>65</v>
      </c>
      <c r="G284" s="2" t="s">
        <v>145</v>
      </c>
      <c r="I284" s="38">
        <v>1173703</v>
      </c>
    </row>
    <row r="285" spans="1:10" hidden="1" x14ac:dyDescent="0.25">
      <c r="A285" t="s">
        <v>136</v>
      </c>
      <c r="B285">
        <v>2019</v>
      </c>
      <c r="C285" t="s">
        <v>58</v>
      </c>
      <c r="D285" s="2" t="s">
        <v>63</v>
      </c>
      <c r="E285" s="2" t="s">
        <v>64</v>
      </c>
      <c r="F285" t="s">
        <v>65</v>
      </c>
      <c r="G285" s="2" t="s">
        <v>105</v>
      </c>
      <c r="I285" s="38">
        <v>100000</v>
      </c>
    </row>
    <row r="286" spans="1:10" hidden="1" x14ac:dyDescent="0.25">
      <c r="A286" t="s">
        <v>136</v>
      </c>
      <c r="B286">
        <v>2019</v>
      </c>
      <c r="C286" t="s">
        <v>58</v>
      </c>
      <c r="D286" s="2" t="s">
        <v>63</v>
      </c>
      <c r="E286" s="2" t="s">
        <v>64</v>
      </c>
      <c r="F286" t="s">
        <v>65</v>
      </c>
      <c r="G286" s="2" t="s">
        <v>199</v>
      </c>
      <c r="I286" s="38">
        <v>1927000</v>
      </c>
    </row>
    <row r="287" spans="1:10" hidden="1" x14ac:dyDescent="0.25">
      <c r="A287" t="s">
        <v>136</v>
      </c>
      <c r="B287">
        <v>2019</v>
      </c>
      <c r="C287" t="s">
        <v>58</v>
      </c>
      <c r="D287" s="2" t="s">
        <v>63</v>
      </c>
      <c r="E287" s="2" t="s">
        <v>64</v>
      </c>
      <c r="F287" t="s">
        <v>65</v>
      </c>
      <c r="G287" s="2" t="s">
        <v>186</v>
      </c>
      <c r="I287" s="38">
        <v>81672</v>
      </c>
    </row>
    <row r="288" spans="1:10" hidden="1" x14ac:dyDescent="0.25">
      <c r="A288" t="s">
        <v>136</v>
      </c>
      <c r="B288">
        <v>2019</v>
      </c>
      <c r="C288" t="s">
        <v>58</v>
      </c>
      <c r="D288" t="s">
        <v>63</v>
      </c>
      <c r="E288" t="s">
        <v>64</v>
      </c>
      <c r="F288" t="s">
        <v>82</v>
      </c>
      <c r="G288" s="2" t="s">
        <v>81</v>
      </c>
      <c r="I288" s="38">
        <v>15756184</v>
      </c>
    </row>
    <row r="289" spans="1:10" hidden="1" x14ac:dyDescent="0.25">
      <c r="A289" t="s">
        <v>136</v>
      </c>
      <c r="B289">
        <v>2019</v>
      </c>
      <c r="C289" t="s">
        <v>58</v>
      </c>
      <c r="D289" t="s">
        <v>63</v>
      </c>
      <c r="E289" t="s">
        <v>73</v>
      </c>
      <c r="F289" t="s">
        <v>84</v>
      </c>
      <c r="G289" s="2" t="s">
        <v>83</v>
      </c>
      <c r="I289"/>
    </row>
    <row r="290" spans="1:10" hidden="1" x14ac:dyDescent="0.25">
      <c r="A290" t="s">
        <v>136</v>
      </c>
      <c r="B290">
        <v>2019</v>
      </c>
      <c r="C290" t="s">
        <v>58</v>
      </c>
      <c r="D290" t="s">
        <v>66</v>
      </c>
      <c r="E290" s="2" t="s">
        <v>67</v>
      </c>
      <c r="F290" t="s">
        <v>93</v>
      </c>
      <c r="G290" s="2" t="s">
        <v>106</v>
      </c>
      <c r="I290" s="38">
        <v>1688765</v>
      </c>
    </row>
    <row r="291" spans="1:10" hidden="1" x14ac:dyDescent="0.25">
      <c r="A291" t="s">
        <v>136</v>
      </c>
      <c r="B291">
        <v>2019</v>
      </c>
      <c r="C291" t="s">
        <v>58</v>
      </c>
      <c r="D291" t="s">
        <v>66</v>
      </c>
      <c r="E291" s="2" t="s">
        <v>67</v>
      </c>
      <c r="F291" t="s">
        <v>89</v>
      </c>
      <c r="G291" s="2" t="s">
        <v>85</v>
      </c>
      <c r="I291" s="38">
        <v>623515</v>
      </c>
      <c r="J291" t="s">
        <v>164</v>
      </c>
    </row>
    <row r="292" spans="1:10" hidden="1" x14ac:dyDescent="0.25">
      <c r="A292" t="s">
        <v>136</v>
      </c>
      <c r="B292">
        <v>2019</v>
      </c>
      <c r="C292" t="s">
        <v>58</v>
      </c>
      <c r="D292" t="s">
        <v>66</v>
      </c>
      <c r="E292" s="2" t="s">
        <v>67</v>
      </c>
      <c r="F292" t="s">
        <v>89</v>
      </c>
      <c r="G292" s="2" t="s">
        <v>86</v>
      </c>
      <c r="I292">
        <v>74820</v>
      </c>
      <c r="J292" t="s">
        <v>164</v>
      </c>
    </row>
    <row r="293" spans="1:10" hidden="1" x14ac:dyDescent="0.25">
      <c r="A293" t="s">
        <v>136</v>
      </c>
      <c r="B293">
        <v>2019</v>
      </c>
      <c r="C293" t="s">
        <v>58</v>
      </c>
      <c r="D293" t="s">
        <v>66</v>
      </c>
      <c r="E293" s="2" t="s">
        <v>67</v>
      </c>
      <c r="F293" t="s">
        <v>89</v>
      </c>
      <c r="G293" s="2" t="s">
        <v>86</v>
      </c>
      <c r="I293"/>
    </row>
    <row r="294" spans="1:10" hidden="1" x14ac:dyDescent="0.25">
      <c r="A294" t="s">
        <v>136</v>
      </c>
      <c r="B294">
        <v>2019</v>
      </c>
      <c r="C294" t="s">
        <v>58</v>
      </c>
      <c r="D294" t="s">
        <v>66</v>
      </c>
      <c r="E294" s="2" t="s">
        <v>67</v>
      </c>
      <c r="F294" t="s">
        <v>89</v>
      </c>
      <c r="G294" s="2" t="s">
        <v>87</v>
      </c>
      <c r="I294" s="38">
        <v>525420</v>
      </c>
      <c r="J294" t="s">
        <v>164</v>
      </c>
    </row>
    <row r="295" spans="1:10" hidden="1" x14ac:dyDescent="0.25">
      <c r="A295" t="s">
        <v>136</v>
      </c>
      <c r="B295">
        <v>2019</v>
      </c>
      <c r="C295" t="s">
        <v>58</v>
      </c>
      <c r="D295" t="s">
        <v>66</v>
      </c>
      <c r="E295" s="2" t="s">
        <v>67</v>
      </c>
      <c r="F295" t="s">
        <v>89</v>
      </c>
      <c r="G295" s="2" t="s">
        <v>88</v>
      </c>
      <c r="I295" s="38">
        <v>623515</v>
      </c>
      <c r="J295" t="s">
        <v>164</v>
      </c>
    </row>
    <row r="296" spans="1:10" hidden="1" x14ac:dyDescent="0.25">
      <c r="A296" t="s">
        <v>136</v>
      </c>
      <c r="B296">
        <v>2019</v>
      </c>
      <c r="C296" t="s">
        <v>58</v>
      </c>
      <c r="D296" t="s">
        <v>66</v>
      </c>
      <c r="E296" s="2" t="s">
        <v>67</v>
      </c>
      <c r="F296" t="s">
        <v>89</v>
      </c>
      <c r="G296" s="2" t="s">
        <v>88</v>
      </c>
      <c r="I296"/>
    </row>
    <row r="297" spans="1:10" hidden="1" x14ac:dyDescent="0.25">
      <c r="A297" t="s">
        <v>136</v>
      </c>
      <c r="B297">
        <v>2019</v>
      </c>
      <c r="C297" t="s">
        <v>58</v>
      </c>
      <c r="D297" t="s">
        <v>66</v>
      </c>
      <c r="E297" s="2" t="s">
        <v>67</v>
      </c>
      <c r="F297" t="s">
        <v>94</v>
      </c>
      <c r="G297" s="2" t="s">
        <v>95</v>
      </c>
      <c r="H297" s="2" t="s">
        <v>104</v>
      </c>
      <c r="I297" s="42">
        <f>14263124-164075-119899</f>
        <v>13979150</v>
      </c>
    </row>
    <row r="298" spans="1:10" hidden="1" x14ac:dyDescent="0.25">
      <c r="A298" t="s">
        <v>136</v>
      </c>
      <c r="B298">
        <v>2019</v>
      </c>
      <c r="C298" t="s">
        <v>58</v>
      </c>
      <c r="D298" t="s">
        <v>66</v>
      </c>
      <c r="E298" s="2" t="s">
        <v>67</v>
      </c>
      <c r="F298" t="s">
        <v>94</v>
      </c>
      <c r="G298" s="2" t="s">
        <v>95</v>
      </c>
      <c r="H298" s="2" t="s">
        <v>103</v>
      </c>
      <c r="I298" s="43">
        <v>14163900</v>
      </c>
    </row>
    <row r="299" spans="1:10" hidden="1" x14ac:dyDescent="0.25">
      <c r="A299" t="s">
        <v>136</v>
      </c>
      <c r="B299">
        <v>2019</v>
      </c>
      <c r="C299" t="s">
        <v>58</v>
      </c>
      <c r="D299" t="s">
        <v>66</v>
      </c>
      <c r="E299" s="2" t="s">
        <v>67</v>
      </c>
      <c r="F299" t="s">
        <v>94</v>
      </c>
      <c r="G299" s="2" t="s">
        <v>95</v>
      </c>
      <c r="H299" s="2" t="s">
        <v>104</v>
      </c>
      <c r="I299" s="22">
        <v>10000000</v>
      </c>
    </row>
    <row r="300" spans="1:10" hidden="1" x14ac:dyDescent="0.25">
      <c r="A300" t="s">
        <v>136</v>
      </c>
      <c r="B300">
        <v>2019</v>
      </c>
      <c r="C300" t="s">
        <v>58</v>
      </c>
      <c r="D300" t="s">
        <v>66</v>
      </c>
      <c r="E300" s="2" t="s">
        <v>67</v>
      </c>
      <c r="F300" t="s">
        <v>94</v>
      </c>
      <c r="G300" s="2" t="s">
        <v>95</v>
      </c>
      <c r="H300" s="2" t="s">
        <v>103</v>
      </c>
      <c r="I300" s="22">
        <v>10000000</v>
      </c>
    </row>
    <row r="301" spans="1:10" hidden="1" x14ac:dyDescent="0.25">
      <c r="A301" t="s">
        <v>136</v>
      </c>
      <c r="B301">
        <v>2019</v>
      </c>
      <c r="C301" t="s">
        <v>58</v>
      </c>
      <c r="D301" t="s">
        <v>66</v>
      </c>
      <c r="E301" s="2" t="s">
        <v>67</v>
      </c>
      <c r="F301" t="s">
        <v>94</v>
      </c>
      <c r="G301" s="2" t="s">
        <v>95</v>
      </c>
      <c r="H301" s="2" t="s">
        <v>103</v>
      </c>
      <c r="I301" s="22">
        <v>5000000</v>
      </c>
    </row>
    <row r="302" spans="1:10" hidden="1" x14ac:dyDescent="0.25">
      <c r="A302" t="s">
        <v>136</v>
      </c>
      <c r="B302">
        <v>2019</v>
      </c>
      <c r="C302" t="s">
        <v>58</v>
      </c>
      <c r="D302" t="s">
        <v>66</v>
      </c>
      <c r="E302" s="2" t="s">
        <v>67</v>
      </c>
      <c r="F302" t="s">
        <v>68</v>
      </c>
      <c r="G302" s="2" t="s">
        <v>146</v>
      </c>
      <c r="I302" s="38">
        <v>42968</v>
      </c>
      <c r="J302" t="s">
        <v>164</v>
      </c>
    </row>
    <row r="303" spans="1:10" hidden="1" x14ac:dyDescent="0.25">
      <c r="A303" t="s">
        <v>136</v>
      </c>
      <c r="B303">
        <v>2019</v>
      </c>
      <c r="C303" t="s">
        <v>58</v>
      </c>
      <c r="D303" t="s">
        <v>66</v>
      </c>
      <c r="E303" s="2" t="s">
        <v>67</v>
      </c>
      <c r="F303" t="s">
        <v>68</v>
      </c>
      <c r="G303" s="2" t="s">
        <v>160</v>
      </c>
      <c r="I303" s="38">
        <v>21626</v>
      </c>
      <c r="J303" t="s">
        <v>164</v>
      </c>
    </row>
    <row r="304" spans="1:10" hidden="1" x14ac:dyDescent="0.25">
      <c r="A304" t="s">
        <v>136</v>
      </c>
      <c r="B304">
        <v>2019</v>
      </c>
      <c r="C304" t="s">
        <v>58</v>
      </c>
      <c r="D304" t="s">
        <v>66</v>
      </c>
      <c r="E304" s="2" t="s">
        <v>67</v>
      </c>
      <c r="F304" t="s">
        <v>68</v>
      </c>
      <c r="G304" s="2" t="s">
        <v>90</v>
      </c>
      <c r="I304" s="38">
        <v>28000</v>
      </c>
      <c r="J304" t="s">
        <v>164</v>
      </c>
    </row>
    <row r="305" spans="1:10" hidden="1" x14ac:dyDescent="0.25">
      <c r="A305" t="s">
        <v>136</v>
      </c>
      <c r="B305">
        <v>2019</v>
      </c>
      <c r="C305" t="s">
        <v>58</v>
      </c>
      <c r="D305" t="s">
        <v>66</v>
      </c>
      <c r="E305" s="2" t="s">
        <v>67</v>
      </c>
      <c r="F305" t="s">
        <v>68</v>
      </c>
      <c r="G305" s="2" t="s">
        <v>184</v>
      </c>
      <c r="I305" s="38">
        <v>15265</v>
      </c>
      <c r="J305" t="s">
        <v>164</v>
      </c>
    </row>
    <row r="306" spans="1:10" hidden="1" x14ac:dyDescent="0.25">
      <c r="A306" t="s">
        <v>136</v>
      </c>
      <c r="B306">
        <v>2019</v>
      </c>
      <c r="C306" t="s">
        <v>58</v>
      </c>
      <c r="D306" t="s">
        <v>66</v>
      </c>
      <c r="E306" s="2" t="s">
        <v>67</v>
      </c>
      <c r="F306" t="s">
        <v>68</v>
      </c>
      <c r="G306" s="2" t="s">
        <v>75</v>
      </c>
      <c r="I306" s="38">
        <v>2577.6999999999998</v>
      </c>
      <c r="J306" t="s">
        <v>164</v>
      </c>
    </row>
    <row r="307" spans="1:10" hidden="1" x14ac:dyDescent="0.25">
      <c r="A307" t="s">
        <v>136</v>
      </c>
      <c r="B307">
        <v>2019</v>
      </c>
      <c r="C307" t="s">
        <v>58</v>
      </c>
      <c r="D307" t="s">
        <v>66</v>
      </c>
      <c r="E307" s="2" t="s">
        <v>67</v>
      </c>
      <c r="F307" t="s">
        <v>68</v>
      </c>
      <c r="G307" s="2" t="s">
        <v>148</v>
      </c>
      <c r="I307" s="38">
        <v>-0.3</v>
      </c>
      <c r="J307" t="s">
        <v>164</v>
      </c>
    </row>
    <row r="308" spans="1:10" hidden="1" x14ac:dyDescent="0.25">
      <c r="A308" t="s">
        <v>136</v>
      </c>
      <c r="B308">
        <v>2019</v>
      </c>
      <c r="C308" t="s">
        <v>58</v>
      </c>
      <c r="D308" t="s">
        <v>66</v>
      </c>
      <c r="E308" s="2" t="s">
        <v>67</v>
      </c>
      <c r="F308" t="s">
        <v>68</v>
      </c>
      <c r="G308" s="2" t="s">
        <v>157</v>
      </c>
      <c r="I308" s="38">
        <v>4162.99</v>
      </c>
      <c r="J308" t="s">
        <v>164</v>
      </c>
    </row>
    <row r="309" spans="1:10" hidden="1" x14ac:dyDescent="0.25">
      <c r="A309" t="s">
        <v>136</v>
      </c>
      <c r="B309">
        <v>2019</v>
      </c>
      <c r="C309" t="s">
        <v>58</v>
      </c>
      <c r="D309" t="s">
        <v>66</v>
      </c>
      <c r="E309" s="2" t="s">
        <v>67</v>
      </c>
      <c r="F309" t="s">
        <v>68</v>
      </c>
      <c r="G309" s="2" t="s">
        <v>158</v>
      </c>
      <c r="I309" s="38">
        <v>3770879</v>
      </c>
      <c r="J309" t="s">
        <v>164</v>
      </c>
    </row>
    <row r="310" spans="1:10" hidden="1" x14ac:dyDescent="0.25">
      <c r="A310" t="s">
        <v>136</v>
      </c>
      <c r="B310">
        <v>2019</v>
      </c>
      <c r="C310" t="s">
        <v>58</v>
      </c>
      <c r="D310" t="s">
        <v>66</v>
      </c>
      <c r="E310" s="2" t="s">
        <v>67</v>
      </c>
      <c r="F310" t="s">
        <v>68</v>
      </c>
      <c r="G310" s="2" t="s">
        <v>76</v>
      </c>
      <c r="I310" s="38">
        <v>-3239370.91</v>
      </c>
      <c r="J310" t="s">
        <v>164</v>
      </c>
    </row>
    <row r="311" spans="1:10" hidden="1" x14ac:dyDescent="0.25">
      <c r="A311" t="s">
        <v>136</v>
      </c>
      <c r="B311">
        <v>2019</v>
      </c>
      <c r="C311" t="s">
        <v>58</v>
      </c>
      <c r="D311" t="s">
        <v>66</v>
      </c>
      <c r="E311" s="2" t="s">
        <v>67</v>
      </c>
      <c r="F311" t="s">
        <v>68</v>
      </c>
      <c r="G311" s="2" t="s">
        <v>185</v>
      </c>
      <c r="I311" s="38">
        <v>-5025</v>
      </c>
      <c r="J311" t="s">
        <v>164</v>
      </c>
    </row>
    <row r="312" spans="1:10" hidden="1" x14ac:dyDescent="0.25">
      <c r="A312" t="s">
        <v>136</v>
      </c>
      <c r="B312">
        <v>2019</v>
      </c>
      <c r="C312" t="s">
        <v>58</v>
      </c>
      <c r="D312" t="s">
        <v>66</v>
      </c>
      <c r="E312" s="2" t="s">
        <v>67</v>
      </c>
      <c r="F312" t="s">
        <v>68</v>
      </c>
      <c r="G312" s="2" t="s">
        <v>200</v>
      </c>
      <c r="I312"/>
    </row>
    <row r="313" spans="1:10" hidden="1" x14ac:dyDescent="0.25">
      <c r="A313" t="s">
        <v>136</v>
      </c>
      <c r="B313">
        <v>2019</v>
      </c>
      <c r="C313" t="s">
        <v>58</v>
      </c>
      <c r="D313" t="s">
        <v>66</v>
      </c>
      <c r="E313" s="2" t="s">
        <v>67</v>
      </c>
      <c r="F313" t="s">
        <v>68</v>
      </c>
      <c r="G313" s="2" t="s">
        <v>97</v>
      </c>
      <c r="I313" s="38">
        <v>-467230.65</v>
      </c>
      <c r="J313" t="s">
        <v>164</v>
      </c>
    </row>
    <row r="314" spans="1:10" hidden="1" x14ac:dyDescent="0.25">
      <c r="A314" t="s">
        <v>136</v>
      </c>
      <c r="B314">
        <v>2019</v>
      </c>
      <c r="C314" t="s">
        <v>58</v>
      </c>
      <c r="D314" t="s">
        <v>66</v>
      </c>
      <c r="E314" s="2" t="s">
        <v>67</v>
      </c>
      <c r="F314" t="s">
        <v>68</v>
      </c>
      <c r="G314" s="2" t="s">
        <v>201</v>
      </c>
      <c r="I314" s="38">
        <v>-114</v>
      </c>
      <c r="J314" t="s">
        <v>164</v>
      </c>
    </row>
    <row r="315" spans="1:10" hidden="1" x14ac:dyDescent="0.25">
      <c r="A315" t="s">
        <v>136</v>
      </c>
      <c r="B315">
        <v>2019</v>
      </c>
      <c r="C315" t="s">
        <v>58</v>
      </c>
      <c r="D315" t="s">
        <v>66</v>
      </c>
      <c r="E315" s="2" t="s">
        <v>67</v>
      </c>
      <c r="F315" t="s">
        <v>68</v>
      </c>
      <c r="G315" s="2" t="s">
        <v>202</v>
      </c>
      <c r="I315" s="38">
        <v>2052688.61</v>
      </c>
      <c r="J315" t="s">
        <v>164</v>
      </c>
    </row>
    <row r="316" spans="1:10" hidden="1" x14ac:dyDescent="0.25">
      <c r="A316" t="s">
        <v>136</v>
      </c>
      <c r="B316">
        <v>2019</v>
      </c>
      <c r="C316" t="s">
        <v>58</v>
      </c>
      <c r="D316" t="s">
        <v>66</v>
      </c>
      <c r="E316" s="2" t="s">
        <v>67</v>
      </c>
      <c r="F316" t="s">
        <v>68</v>
      </c>
      <c r="G316" s="2" t="s">
        <v>203</v>
      </c>
      <c r="I316" s="38">
        <f>12000-8931</f>
        <v>3069</v>
      </c>
      <c r="J316" t="s">
        <v>164</v>
      </c>
    </row>
    <row r="317" spans="1:10" hidden="1" x14ac:dyDescent="0.25">
      <c r="A317" t="s">
        <v>136</v>
      </c>
      <c r="B317">
        <v>2019</v>
      </c>
      <c r="C317" t="s">
        <v>58</v>
      </c>
      <c r="D317" t="s">
        <v>66</v>
      </c>
      <c r="E317" s="2" t="s">
        <v>67</v>
      </c>
      <c r="F317" t="s">
        <v>93</v>
      </c>
      <c r="G317" s="2" t="s">
        <v>92</v>
      </c>
      <c r="I317" s="38">
        <v>343308</v>
      </c>
      <c r="J317" t="s">
        <v>164</v>
      </c>
    </row>
    <row r="318" spans="1:10" hidden="1" x14ac:dyDescent="0.25">
      <c r="A318" t="s">
        <v>136</v>
      </c>
      <c r="B318">
        <v>2019</v>
      </c>
      <c r="C318" t="s">
        <v>58</v>
      </c>
      <c r="D318" s="2" t="s">
        <v>69</v>
      </c>
      <c r="E318" s="2" t="s">
        <v>69</v>
      </c>
      <c r="F318" s="2" t="s">
        <v>70</v>
      </c>
      <c r="G318" s="2" t="s">
        <v>77</v>
      </c>
      <c r="I318" s="3">
        <v>200000000</v>
      </c>
    </row>
    <row r="319" spans="1:10" hidden="1" x14ac:dyDescent="0.25">
      <c r="A319" t="s">
        <v>136</v>
      </c>
      <c r="B319">
        <v>2019</v>
      </c>
      <c r="C319" t="s">
        <v>58</v>
      </c>
      <c r="D319" s="2" t="s">
        <v>69</v>
      </c>
      <c r="E319" s="2" t="s">
        <v>69</v>
      </c>
      <c r="F319" s="2" t="s">
        <v>70</v>
      </c>
      <c r="G319" s="2" t="s">
        <v>78</v>
      </c>
      <c r="I319" s="3">
        <v>-198000000</v>
      </c>
    </row>
    <row r="320" spans="1:10" hidden="1" x14ac:dyDescent="0.25">
      <c r="A320" t="s">
        <v>136</v>
      </c>
      <c r="B320">
        <v>2019</v>
      </c>
      <c r="C320" t="s">
        <v>58</v>
      </c>
      <c r="D320" s="2" t="s">
        <v>69</v>
      </c>
      <c r="E320" s="2" t="s">
        <v>69</v>
      </c>
      <c r="F320" t="s">
        <v>79</v>
      </c>
      <c r="G320" s="2" t="s">
        <v>96</v>
      </c>
      <c r="I320" s="29">
        <v>-1148427</v>
      </c>
    </row>
    <row r="321" spans="1:9" hidden="1" x14ac:dyDescent="0.25">
      <c r="A321" t="s">
        <v>136</v>
      </c>
      <c r="B321">
        <v>2019</v>
      </c>
      <c r="C321" t="s">
        <v>58</v>
      </c>
      <c r="D321" s="2" t="s">
        <v>69</v>
      </c>
      <c r="E321" s="2" t="s">
        <v>69</v>
      </c>
      <c r="F321" t="s">
        <v>79</v>
      </c>
      <c r="G321" s="2" t="s">
        <v>110</v>
      </c>
      <c r="I321" s="27">
        <f>+I279+I278</f>
        <v>-30899616.440000005</v>
      </c>
    </row>
    <row r="322" spans="1:9" hidden="1" x14ac:dyDescent="0.25">
      <c r="A322" t="s">
        <v>137</v>
      </c>
      <c r="B322">
        <v>2019</v>
      </c>
      <c r="C322" t="s">
        <v>58</v>
      </c>
      <c r="D322" t="s">
        <v>63</v>
      </c>
      <c r="E322" t="s">
        <v>64</v>
      </c>
      <c r="F322" t="s">
        <v>65</v>
      </c>
      <c r="G322" t="s">
        <v>71</v>
      </c>
      <c r="I322">
        <v>6894879</v>
      </c>
    </row>
    <row r="323" spans="1:9" hidden="1" x14ac:dyDescent="0.25">
      <c r="A323" t="s">
        <v>137</v>
      </c>
      <c r="B323">
        <v>2019</v>
      </c>
      <c r="C323" t="s">
        <v>58</v>
      </c>
      <c r="D323" t="s">
        <v>63</v>
      </c>
      <c r="E323" t="s">
        <v>64</v>
      </c>
      <c r="F323" t="s">
        <v>65</v>
      </c>
      <c r="G323" t="s">
        <v>80</v>
      </c>
      <c r="I323">
        <v>300000</v>
      </c>
    </row>
    <row r="324" spans="1:9" hidden="1" x14ac:dyDescent="0.25">
      <c r="A324" t="s">
        <v>137</v>
      </c>
      <c r="B324">
        <v>2019</v>
      </c>
      <c r="C324" t="s">
        <v>58</v>
      </c>
      <c r="D324" t="s">
        <v>63</v>
      </c>
      <c r="E324" t="s">
        <v>64</v>
      </c>
      <c r="F324" t="s">
        <v>65</v>
      </c>
      <c r="G324" t="s">
        <v>72</v>
      </c>
      <c r="I324">
        <v>1064591</v>
      </c>
    </row>
    <row r="325" spans="1:9" hidden="1" x14ac:dyDescent="0.25">
      <c r="A325" t="s">
        <v>137</v>
      </c>
      <c r="B325">
        <v>2019</v>
      </c>
      <c r="C325" t="s">
        <v>58</v>
      </c>
      <c r="D325" t="s">
        <v>63</v>
      </c>
      <c r="E325" t="s">
        <v>64</v>
      </c>
      <c r="F325" t="s">
        <v>65</v>
      </c>
      <c r="G325" t="s">
        <v>155</v>
      </c>
      <c r="I325">
        <v>3886227</v>
      </c>
    </row>
    <row r="326" spans="1:9" hidden="1" x14ac:dyDescent="0.25">
      <c r="A326" t="s">
        <v>137</v>
      </c>
      <c r="B326">
        <v>2019</v>
      </c>
      <c r="C326" t="s">
        <v>58</v>
      </c>
      <c r="D326" t="s">
        <v>63</v>
      </c>
      <c r="E326" t="s">
        <v>64</v>
      </c>
      <c r="F326" t="s">
        <v>65</v>
      </c>
      <c r="G326" t="s">
        <v>145</v>
      </c>
      <c r="I326">
        <v>1594088</v>
      </c>
    </row>
    <row r="327" spans="1:9" hidden="1" x14ac:dyDescent="0.25">
      <c r="A327" t="s">
        <v>137</v>
      </c>
      <c r="B327">
        <v>2019</v>
      </c>
      <c r="C327" t="s">
        <v>58</v>
      </c>
      <c r="D327" t="s">
        <v>63</v>
      </c>
      <c r="E327" t="s">
        <v>64</v>
      </c>
      <c r="F327" t="s">
        <v>65</v>
      </c>
      <c r="G327" t="s">
        <v>105</v>
      </c>
      <c r="I327">
        <v>100000</v>
      </c>
    </row>
    <row r="328" spans="1:9" hidden="1" x14ac:dyDescent="0.25">
      <c r="A328" t="s">
        <v>137</v>
      </c>
      <c r="B328">
        <v>2019</v>
      </c>
      <c r="C328" t="s">
        <v>58</v>
      </c>
      <c r="D328" t="s">
        <v>63</v>
      </c>
      <c r="E328" t="s">
        <v>64</v>
      </c>
      <c r="F328" t="s">
        <v>65</v>
      </c>
      <c r="G328" t="s">
        <v>199</v>
      </c>
      <c r="I328">
        <v>1927000</v>
      </c>
    </row>
    <row r="329" spans="1:9" hidden="1" x14ac:dyDescent="0.25">
      <c r="A329" t="s">
        <v>137</v>
      </c>
      <c r="B329">
        <v>2019</v>
      </c>
      <c r="C329" t="s">
        <v>58</v>
      </c>
      <c r="D329" t="s">
        <v>63</v>
      </c>
      <c r="E329" t="s">
        <v>64</v>
      </c>
      <c r="F329" t="s">
        <v>65</v>
      </c>
      <c r="G329" t="s">
        <v>186</v>
      </c>
      <c r="I329">
        <v>95672</v>
      </c>
    </row>
    <row r="330" spans="1:9" hidden="1" x14ac:dyDescent="0.25">
      <c r="A330" t="s">
        <v>137</v>
      </c>
      <c r="B330">
        <v>2019</v>
      </c>
      <c r="C330" t="s">
        <v>58</v>
      </c>
      <c r="D330" t="s">
        <v>63</v>
      </c>
      <c r="E330" t="s">
        <v>64</v>
      </c>
      <c r="F330" t="s">
        <v>82</v>
      </c>
      <c r="G330" t="s">
        <v>81</v>
      </c>
      <c r="I330">
        <v>14847994</v>
      </c>
    </row>
    <row r="331" spans="1:9" hidden="1" x14ac:dyDescent="0.25">
      <c r="A331" t="s">
        <v>137</v>
      </c>
      <c r="B331">
        <v>2019</v>
      </c>
      <c r="C331" t="s">
        <v>58</v>
      </c>
      <c r="D331" t="s">
        <v>63</v>
      </c>
      <c r="E331" t="s">
        <v>73</v>
      </c>
      <c r="F331" t="s">
        <v>84</v>
      </c>
      <c r="G331" t="s">
        <v>83</v>
      </c>
      <c r="I331"/>
    </row>
    <row r="332" spans="1:9" hidden="1" x14ac:dyDescent="0.25">
      <c r="A332" t="s">
        <v>137</v>
      </c>
      <c r="B332">
        <v>2019</v>
      </c>
      <c r="C332" t="s">
        <v>58</v>
      </c>
      <c r="D332" t="s">
        <v>66</v>
      </c>
      <c r="E332" t="s">
        <v>67</v>
      </c>
      <c r="F332" t="s">
        <v>93</v>
      </c>
      <c r="G332" t="s">
        <v>106</v>
      </c>
      <c r="I332">
        <v>2011150</v>
      </c>
    </row>
    <row r="333" spans="1:9" hidden="1" x14ac:dyDescent="0.25">
      <c r="A333" t="s">
        <v>137</v>
      </c>
      <c r="B333">
        <v>2019</v>
      </c>
      <c r="C333" t="s">
        <v>58</v>
      </c>
      <c r="D333" t="s">
        <v>66</v>
      </c>
      <c r="E333" t="s">
        <v>67</v>
      </c>
      <c r="F333" t="s">
        <v>89</v>
      </c>
      <c r="G333" t="s">
        <v>85</v>
      </c>
      <c r="I333">
        <v>748218</v>
      </c>
    </row>
    <row r="334" spans="1:9" hidden="1" x14ac:dyDescent="0.25">
      <c r="A334" t="s">
        <v>137</v>
      </c>
      <c r="B334">
        <v>2019</v>
      </c>
      <c r="C334" t="s">
        <v>58</v>
      </c>
      <c r="D334" t="s">
        <v>66</v>
      </c>
      <c r="E334" t="s">
        <v>67</v>
      </c>
      <c r="F334" t="s">
        <v>89</v>
      </c>
      <c r="G334" t="s">
        <v>86</v>
      </c>
      <c r="I334">
        <v>89784</v>
      </c>
    </row>
    <row r="335" spans="1:9" hidden="1" x14ac:dyDescent="0.25">
      <c r="A335" t="s">
        <v>137</v>
      </c>
      <c r="B335">
        <v>2019</v>
      </c>
      <c r="C335" t="s">
        <v>58</v>
      </c>
      <c r="D335" t="s">
        <v>66</v>
      </c>
      <c r="E335" t="s">
        <v>67</v>
      </c>
      <c r="F335" t="s">
        <v>89</v>
      </c>
      <c r="G335" t="s">
        <v>86</v>
      </c>
      <c r="I335"/>
    </row>
    <row r="336" spans="1:9" hidden="1" x14ac:dyDescent="0.25">
      <c r="A336" t="s">
        <v>137</v>
      </c>
      <c r="B336">
        <v>2019</v>
      </c>
      <c r="C336" t="s">
        <v>58</v>
      </c>
      <c r="D336" t="s">
        <v>66</v>
      </c>
      <c r="E336" t="s">
        <v>67</v>
      </c>
      <c r="F336" t="s">
        <v>89</v>
      </c>
      <c r="G336" t="s">
        <v>87</v>
      </c>
      <c r="I336">
        <v>583800</v>
      </c>
    </row>
    <row r="337" spans="1:9" hidden="1" x14ac:dyDescent="0.25">
      <c r="A337" t="s">
        <v>137</v>
      </c>
      <c r="B337">
        <v>2019</v>
      </c>
      <c r="C337" t="s">
        <v>58</v>
      </c>
      <c r="D337" t="s">
        <v>66</v>
      </c>
      <c r="E337" t="s">
        <v>67</v>
      </c>
      <c r="F337" t="s">
        <v>89</v>
      </c>
      <c r="G337" t="s">
        <v>88</v>
      </c>
      <c r="I337">
        <v>-492803</v>
      </c>
    </row>
    <row r="338" spans="1:9" hidden="1" x14ac:dyDescent="0.25">
      <c r="A338" t="s">
        <v>137</v>
      </c>
      <c r="B338">
        <v>2019</v>
      </c>
      <c r="C338" t="s">
        <v>58</v>
      </c>
      <c r="D338" t="s">
        <v>66</v>
      </c>
      <c r="E338" t="s">
        <v>67</v>
      </c>
      <c r="F338" t="s">
        <v>89</v>
      </c>
      <c r="G338" t="s">
        <v>88</v>
      </c>
      <c r="I338">
        <v>1244090</v>
      </c>
    </row>
    <row r="339" spans="1:9" hidden="1" x14ac:dyDescent="0.25">
      <c r="A339" t="s">
        <v>137</v>
      </c>
      <c r="B339">
        <v>2019</v>
      </c>
      <c r="C339" t="s">
        <v>58</v>
      </c>
      <c r="D339" t="s">
        <v>66</v>
      </c>
      <c r="E339" t="s">
        <v>67</v>
      </c>
      <c r="F339" t="s">
        <v>94</v>
      </c>
      <c r="G339" t="s">
        <v>95</v>
      </c>
      <c r="H339" t="s">
        <v>104</v>
      </c>
      <c r="I339">
        <v>15000000</v>
      </c>
    </row>
    <row r="340" spans="1:9" hidden="1" x14ac:dyDescent="0.25">
      <c r="A340" t="s">
        <v>137</v>
      </c>
      <c r="B340">
        <v>2019</v>
      </c>
      <c r="C340" t="s">
        <v>58</v>
      </c>
      <c r="D340" t="s">
        <v>66</v>
      </c>
      <c r="E340" t="s">
        <v>67</v>
      </c>
      <c r="F340" t="s">
        <v>94</v>
      </c>
      <c r="G340" t="s">
        <v>95</v>
      </c>
      <c r="H340" t="s">
        <v>103</v>
      </c>
      <c r="I340">
        <v>10000000</v>
      </c>
    </row>
    <row r="341" spans="1:9" hidden="1" x14ac:dyDescent="0.25">
      <c r="A341" t="s">
        <v>137</v>
      </c>
      <c r="B341">
        <v>2019</v>
      </c>
      <c r="C341" t="s">
        <v>58</v>
      </c>
      <c r="D341" t="s">
        <v>66</v>
      </c>
      <c r="E341" t="s">
        <v>67</v>
      </c>
      <c r="F341" t="s">
        <v>94</v>
      </c>
      <c r="G341" t="s">
        <v>95</v>
      </c>
      <c r="H341" t="s">
        <v>104</v>
      </c>
      <c r="I341">
        <v>14071525</v>
      </c>
    </row>
    <row r="342" spans="1:9" hidden="1" x14ac:dyDescent="0.25">
      <c r="A342" t="s">
        <v>137</v>
      </c>
      <c r="B342">
        <v>2019</v>
      </c>
      <c r="C342" t="s">
        <v>58</v>
      </c>
      <c r="D342" t="s">
        <v>66</v>
      </c>
      <c r="E342" t="s">
        <v>67</v>
      </c>
      <c r="F342" t="s">
        <v>94</v>
      </c>
      <c r="G342" t="s">
        <v>95</v>
      </c>
      <c r="H342" t="s">
        <v>103</v>
      </c>
      <c r="I342">
        <v>5000000</v>
      </c>
    </row>
    <row r="343" spans="1:9" hidden="1" x14ac:dyDescent="0.25">
      <c r="A343" t="s">
        <v>137</v>
      </c>
      <c r="B343">
        <v>2019</v>
      </c>
      <c r="C343" t="s">
        <v>58</v>
      </c>
      <c r="D343" t="s">
        <v>66</v>
      </c>
      <c r="E343" t="s">
        <v>67</v>
      </c>
      <c r="F343" t="s">
        <v>94</v>
      </c>
      <c r="G343" t="s">
        <v>95</v>
      </c>
      <c r="H343" t="s">
        <v>103</v>
      </c>
      <c r="I343">
        <v>14071525</v>
      </c>
    </row>
    <row r="344" spans="1:9" hidden="1" x14ac:dyDescent="0.25">
      <c r="A344" t="s">
        <v>137</v>
      </c>
      <c r="B344">
        <v>2019</v>
      </c>
      <c r="C344" t="s">
        <v>58</v>
      </c>
      <c r="D344" t="s">
        <v>66</v>
      </c>
      <c r="E344" t="s">
        <v>67</v>
      </c>
      <c r="F344" t="s">
        <v>68</v>
      </c>
      <c r="G344" t="s">
        <v>146</v>
      </c>
      <c r="I344">
        <v>85937</v>
      </c>
    </row>
    <row r="345" spans="1:9" hidden="1" x14ac:dyDescent="0.25">
      <c r="A345" t="s">
        <v>137</v>
      </c>
      <c r="B345">
        <v>2019</v>
      </c>
      <c r="C345" t="s">
        <v>58</v>
      </c>
      <c r="D345" t="s">
        <v>66</v>
      </c>
      <c r="E345" t="s">
        <v>67</v>
      </c>
      <c r="F345" t="s">
        <v>68</v>
      </c>
      <c r="G345" t="s">
        <v>160</v>
      </c>
      <c r="I345">
        <v>43600</v>
      </c>
    </row>
    <row r="346" spans="1:9" hidden="1" x14ac:dyDescent="0.25">
      <c r="A346" t="s">
        <v>137</v>
      </c>
      <c r="B346">
        <v>2019</v>
      </c>
      <c r="C346" t="s">
        <v>58</v>
      </c>
      <c r="D346" t="s">
        <v>66</v>
      </c>
      <c r="E346" t="s">
        <v>67</v>
      </c>
      <c r="F346" t="s">
        <v>68</v>
      </c>
      <c r="G346" t="s">
        <v>90</v>
      </c>
      <c r="I346">
        <v>28000</v>
      </c>
    </row>
    <row r="347" spans="1:9" hidden="1" x14ac:dyDescent="0.25">
      <c r="A347" t="s">
        <v>137</v>
      </c>
      <c r="B347">
        <v>2019</v>
      </c>
      <c r="C347" t="s">
        <v>58</v>
      </c>
      <c r="D347" t="s">
        <v>66</v>
      </c>
      <c r="E347" t="s">
        <v>67</v>
      </c>
      <c r="F347" t="s">
        <v>68</v>
      </c>
      <c r="G347" t="s">
        <v>184</v>
      </c>
      <c r="I347">
        <v>14000</v>
      </c>
    </row>
    <row r="348" spans="1:9" hidden="1" x14ac:dyDescent="0.25">
      <c r="A348" t="s">
        <v>137</v>
      </c>
      <c r="B348">
        <v>2019</v>
      </c>
      <c r="C348" t="s">
        <v>58</v>
      </c>
      <c r="D348" t="s">
        <v>66</v>
      </c>
      <c r="E348" t="s">
        <v>67</v>
      </c>
      <c r="F348" t="s">
        <v>68</v>
      </c>
      <c r="G348" t="s">
        <v>75</v>
      </c>
      <c r="I348">
        <v>7733.7</v>
      </c>
    </row>
    <row r="349" spans="1:9" hidden="1" x14ac:dyDescent="0.25">
      <c r="A349" t="s">
        <v>137</v>
      </c>
      <c r="B349">
        <v>2019</v>
      </c>
      <c r="C349" t="s">
        <v>58</v>
      </c>
      <c r="D349" t="s">
        <v>66</v>
      </c>
      <c r="E349" t="s">
        <v>67</v>
      </c>
      <c r="F349" t="s">
        <v>68</v>
      </c>
      <c r="G349" t="s">
        <v>148</v>
      </c>
      <c r="I349">
        <v>0</v>
      </c>
    </row>
    <row r="350" spans="1:9" hidden="1" x14ac:dyDescent="0.25">
      <c r="A350" t="s">
        <v>137</v>
      </c>
      <c r="B350">
        <v>2019</v>
      </c>
      <c r="C350" t="s">
        <v>58</v>
      </c>
      <c r="D350" t="s">
        <v>66</v>
      </c>
      <c r="E350" t="s">
        <v>67</v>
      </c>
      <c r="F350" t="s">
        <v>68</v>
      </c>
      <c r="G350" t="s">
        <v>157</v>
      </c>
      <c r="I350">
        <v>12555.99</v>
      </c>
    </row>
    <row r="351" spans="1:9" hidden="1" x14ac:dyDescent="0.25">
      <c r="A351" t="s">
        <v>137</v>
      </c>
      <c r="B351">
        <v>2019</v>
      </c>
      <c r="C351" t="s">
        <v>58</v>
      </c>
      <c r="D351" t="s">
        <v>66</v>
      </c>
      <c r="E351" t="s">
        <v>67</v>
      </c>
      <c r="F351" t="s">
        <v>68</v>
      </c>
      <c r="G351" t="s">
        <v>158</v>
      </c>
      <c r="I351">
        <v>4416608</v>
      </c>
    </row>
    <row r="352" spans="1:9" hidden="1" x14ac:dyDescent="0.25">
      <c r="A352" t="s">
        <v>137</v>
      </c>
      <c r="B352">
        <v>2019</v>
      </c>
      <c r="C352" t="s">
        <v>58</v>
      </c>
      <c r="D352" t="s">
        <v>66</v>
      </c>
      <c r="E352" t="s">
        <v>67</v>
      </c>
      <c r="F352" t="s">
        <v>68</v>
      </c>
      <c r="G352" t="s">
        <v>76</v>
      </c>
      <c r="I352">
        <v>-3438190.91</v>
      </c>
    </row>
    <row r="353" spans="1:9" hidden="1" x14ac:dyDescent="0.25">
      <c r="A353" t="s">
        <v>137</v>
      </c>
      <c r="B353">
        <v>2019</v>
      </c>
      <c r="C353" t="s">
        <v>58</v>
      </c>
      <c r="D353" t="s">
        <v>66</v>
      </c>
      <c r="E353" t="s">
        <v>67</v>
      </c>
      <c r="F353" t="s">
        <v>68</v>
      </c>
      <c r="G353" t="s">
        <v>185</v>
      </c>
      <c r="I353">
        <v>-5025</v>
      </c>
    </row>
    <row r="354" spans="1:9" hidden="1" x14ac:dyDescent="0.25">
      <c r="A354" t="s">
        <v>137</v>
      </c>
      <c r="B354">
        <v>2019</v>
      </c>
      <c r="C354" t="s">
        <v>58</v>
      </c>
      <c r="D354" t="s">
        <v>66</v>
      </c>
      <c r="E354" t="s">
        <v>67</v>
      </c>
      <c r="F354" t="s">
        <v>68</v>
      </c>
      <c r="G354" t="s">
        <v>200</v>
      </c>
      <c r="I354"/>
    </row>
    <row r="355" spans="1:9" hidden="1" x14ac:dyDescent="0.25">
      <c r="A355" t="s">
        <v>137</v>
      </c>
      <c r="B355">
        <v>2019</v>
      </c>
      <c r="C355" t="s">
        <v>58</v>
      </c>
      <c r="D355" t="s">
        <v>66</v>
      </c>
      <c r="E355" t="s">
        <v>67</v>
      </c>
      <c r="F355" t="s">
        <v>68</v>
      </c>
      <c r="G355" t="s">
        <v>97</v>
      </c>
      <c r="I355">
        <v>-692779.65</v>
      </c>
    </row>
    <row r="356" spans="1:9" hidden="1" x14ac:dyDescent="0.25">
      <c r="A356" t="s">
        <v>137</v>
      </c>
      <c r="B356">
        <v>2019</v>
      </c>
      <c r="C356" t="s">
        <v>58</v>
      </c>
      <c r="D356" t="s">
        <v>66</v>
      </c>
      <c r="E356" t="s">
        <v>67</v>
      </c>
      <c r="F356" t="s">
        <v>68</v>
      </c>
      <c r="G356" t="s">
        <v>201</v>
      </c>
      <c r="I356">
        <v>-114</v>
      </c>
    </row>
    <row r="357" spans="1:9" hidden="1" x14ac:dyDescent="0.25">
      <c r="A357" t="s">
        <v>137</v>
      </c>
      <c r="B357">
        <v>2019</v>
      </c>
      <c r="C357" t="s">
        <v>58</v>
      </c>
      <c r="D357" t="s">
        <v>66</v>
      </c>
      <c r="E357" t="s">
        <v>67</v>
      </c>
      <c r="F357" t="s">
        <v>68</v>
      </c>
      <c r="G357" t="s">
        <v>202</v>
      </c>
      <c r="I357">
        <v>2052688.61</v>
      </c>
    </row>
    <row r="358" spans="1:9" hidden="1" x14ac:dyDescent="0.25">
      <c r="A358" t="s">
        <v>137</v>
      </c>
      <c r="B358">
        <v>2019</v>
      </c>
      <c r="C358" t="s">
        <v>58</v>
      </c>
      <c r="D358" t="s">
        <v>66</v>
      </c>
      <c r="E358" t="s">
        <v>67</v>
      </c>
      <c r="F358" t="s">
        <v>68</v>
      </c>
      <c r="G358" t="s">
        <v>203</v>
      </c>
      <c r="I358">
        <v>0</v>
      </c>
    </row>
    <row r="359" spans="1:9" hidden="1" x14ac:dyDescent="0.25">
      <c r="A359" t="s">
        <v>137</v>
      </c>
      <c r="B359">
        <v>2019</v>
      </c>
      <c r="C359" t="s">
        <v>58</v>
      </c>
      <c r="D359" t="s">
        <v>66</v>
      </c>
      <c r="E359" t="s">
        <v>67</v>
      </c>
      <c r="F359" t="s">
        <v>93</v>
      </c>
      <c r="G359" t="s">
        <v>92</v>
      </c>
      <c r="I359">
        <v>343308</v>
      </c>
    </row>
    <row r="360" spans="1:9" hidden="1" x14ac:dyDescent="0.25">
      <c r="A360" t="s">
        <v>137</v>
      </c>
      <c r="B360">
        <v>2019</v>
      </c>
      <c r="C360" t="s">
        <v>58</v>
      </c>
      <c r="D360" t="s">
        <v>69</v>
      </c>
      <c r="E360" t="s">
        <v>69</v>
      </c>
      <c r="F360" t="s">
        <v>70</v>
      </c>
      <c r="G360" t="s">
        <v>77</v>
      </c>
      <c r="I360">
        <v>200000000</v>
      </c>
    </row>
    <row r="361" spans="1:9" hidden="1" x14ac:dyDescent="0.25">
      <c r="A361" t="s">
        <v>137</v>
      </c>
      <c r="B361">
        <v>2019</v>
      </c>
      <c r="C361" t="s">
        <v>58</v>
      </c>
      <c r="D361" t="s">
        <v>69</v>
      </c>
      <c r="E361" t="s">
        <v>69</v>
      </c>
      <c r="F361" t="s">
        <v>70</v>
      </c>
      <c r="G361" t="s">
        <v>78</v>
      </c>
      <c r="I361">
        <v>-198000000</v>
      </c>
    </row>
    <row r="362" spans="1:9" hidden="1" x14ac:dyDescent="0.25">
      <c r="A362" t="s">
        <v>137</v>
      </c>
      <c r="B362">
        <v>2019</v>
      </c>
      <c r="C362" t="s">
        <v>58</v>
      </c>
      <c r="D362" t="s">
        <v>69</v>
      </c>
      <c r="E362" t="s">
        <v>69</v>
      </c>
      <c r="F362" t="s">
        <v>79</v>
      </c>
      <c r="G362" t="s">
        <v>96</v>
      </c>
      <c r="I362">
        <v>-2914056</v>
      </c>
    </row>
    <row r="363" spans="1:9" hidden="1" x14ac:dyDescent="0.25">
      <c r="A363" t="s">
        <v>137</v>
      </c>
      <c r="B363">
        <v>2019</v>
      </c>
      <c r="C363" t="s">
        <v>58</v>
      </c>
      <c r="D363" t="s">
        <v>69</v>
      </c>
      <c r="E363" t="s">
        <v>69</v>
      </c>
      <c r="F363" t="s">
        <v>79</v>
      </c>
      <c r="G363" t="s">
        <v>110</v>
      </c>
      <c r="I363">
        <v>-33571103.440000005</v>
      </c>
    </row>
    <row r="364" spans="1:9" hidden="1" x14ac:dyDescent="0.25">
      <c r="A364" t="s">
        <v>138</v>
      </c>
      <c r="B364">
        <v>2019</v>
      </c>
      <c r="C364" t="s">
        <v>58</v>
      </c>
      <c r="D364" t="s">
        <v>63</v>
      </c>
      <c r="E364" t="s">
        <v>64</v>
      </c>
      <c r="F364" t="s">
        <v>65</v>
      </c>
      <c r="G364" t="s">
        <v>71</v>
      </c>
      <c r="I364">
        <v>1751694</v>
      </c>
    </row>
    <row r="365" spans="1:9" hidden="1" x14ac:dyDescent="0.25">
      <c r="A365" t="s">
        <v>138</v>
      </c>
      <c r="B365">
        <v>2019</v>
      </c>
      <c r="C365" t="s">
        <v>58</v>
      </c>
      <c r="D365" t="s">
        <v>63</v>
      </c>
      <c r="E365" t="s">
        <v>64</v>
      </c>
      <c r="F365" t="s">
        <v>65</v>
      </c>
      <c r="G365" t="s">
        <v>80</v>
      </c>
      <c r="I365">
        <v>200000</v>
      </c>
    </row>
    <row r="366" spans="1:9" hidden="1" x14ac:dyDescent="0.25">
      <c r="A366" t="s">
        <v>138</v>
      </c>
      <c r="B366">
        <v>2019</v>
      </c>
      <c r="C366" t="s">
        <v>58</v>
      </c>
      <c r="D366" t="s">
        <v>63</v>
      </c>
      <c r="E366" t="s">
        <v>64</v>
      </c>
      <c r="F366" t="s">
        <v>65</v>
      </c>
      <c r="G366" t="s">
        <v>72</v>
      </c>
      <c r="I366">
        <v>6594261.5</v>
      </c>
    </row>
    <row r="367" spans="1:9" hidden="1" x14ac:dyDescent="0.25">
      <c r="A367" t="s">
        <v>138</v>
      </c>
      <c r="B367">
        <v>2019</v>
      </c>
      <c r="C367" t="s">
        <v>58</v>
      </c>
      <c r="D367" t="s">
        <v>63</v>
      </c>
      <c r="E367" t="s">
        <v>64</v>
      </c>
      <c r="F367" t="s">
        <v>65</v>
      </c>
      <c r="G367" t="s">
        <v>155</v>
      </c>
      <c r="I367">
        <v>4746429</v>
      </c>
    </row>
    <row r="368" spans="1:9" hidden="1" x14ac:dyDescent="0.25">
      <c r="A368" t="s">
        <v>138</v>
      </c>
      <c r="B368">
        <v>2019</v>
      </c>
      <c r="C368" t="s">
        <v>58</v>
      </c>
      <c r="D368" t="s">
        <v>63</v>
      </c>
      <c r="E368" t="s">
        <v>64</v>
      </c>
      <c r="F368" t="s">
        <v>65</v>
      </c>
      <c r="G368" t="s">
        <v>145</v>
      </c>
      <c r="I368">
        <v>1594180</v>
      </c>
    </row>
    <row r="369" spans="1:9" hidden="1" x14ac:dyDescent="0.25">
      <c r="A369" t="s">
        <v>138</v>
      </c>
      <c r="B369">
        <v>2019</v>
      </c>
      <c r="C369" t="s">
        <v>58</v>
      </c>
      <c r="D369" t="s">
        <v>63</v>
      </c>
      <c r="E369" t="s">
        <v>64</v>
      </c>
      <c r="F369" t="s">
        <v>65</v>
      </c>
      <c r="G369" t="s">
        <v>105</v>
      </c>
      <c r="I369">
        <v>100000</v>
      </c>
    </row>
    <row r="370" spans="1:9" hidden="1" x14ac:dyDescent="0.25">
      <c r="A370" t="s">
        <v>138</v>
      </c>
      <c r="B370">
        <v>2019</v>
      </c>
      <c r="C370" t="s">
        <v>58</v>
      </c>
      <c r="D370" t="s">
        <v>63</v>
      </c>
      <c r="E370" t="s">
        <v>64</v>
      </c>
      <c r="F370" t="s">
        <v>65</v>
      </c>
      <c r="G370" t="s">
        <v>199</v>
      </c>
      <c r="I370">
        <v>1927000</v>
      </c>
    </row>
    <row r="371" spans="1:9" hidden="1" x14ac:dyDescent="0.25">
      <c r="A371" t="s">
        <v>138</v>
      </c>
      <c r="B371">
        <v>2019</v>
      </c>
      <c r="C371" t="s">
        <v>58</v>
      </c>
      <c r="D371" t="s">
        <v>63</v>
      </c>
      <c r="E371" t="s">
        <v>64</v>
      </c>
      <c r="F371" t="s">
        <v>65</v>
      </c>
      <c r="G371" t="s">
        <v>186</v>
      </c>
      <c r="I371">
        <v>116664</v>
      </c>
    </row>
    <row r="372" spans="1:9" hidden="1" x14ac:dyDescent="0.25">
      <c r="A372" t="s">
        <v>138</v>
      </c>
      <c r="B372">
        <v>2019</v>
      </c>
      <c r="C372" t="s">
        <v>58</v>
      </c>
      <c r="D372" t="s">
        <v>63</v>
      </c>
      <c r="E372" t="s">
        <v>64</v>
      </c>
      <c r="F372" t="s">
        <v>82</v>
      </c>
      <c r="G372" t="s">
        <v>81</v>
      </c>
      <c r="I372">
        <v>15662994</v>
      </c>
    </row>
    <row r="373" spans="1:9" hidden="1" x14ac:dyDescent="0.25">
      <c r="A373" t="s">
        <v>138</v>
      </c>
      <c r="B373">
        <v>2019</v>
      </c>
      <c r="C373" t="s">
        <v>58</v>
      </c>
      <c r="D373" t="s">
        <v>63</v>
      </c>
      <c r="E373" t="s">
        <v>73</v>
      </c>
      <c r="F373" t="s">
        <v>84</v>
      </c>
      <c r="G373" t="s">
        <v>83</v>
      </c>
      <c r="I373"/>
    </row>
    <row r="374" spans="1:9" hidden="1" x14ac:dyDescent="0.25">
      <c r="A374" t="s">
        <v>138</v>
      </c>
      <c r="B374">
        <v>2019</v>
      </c>
      <c r="C374" t="s">
        <v>58</v>
      </c>
      <c r="D374" t="s">
        <v>66</v>
      </c>
      <c r="E374" t="s">
        <v>67</v>
      </c>
      <c r="F374" t="s">
        <v>93</v>
      </c>
      <c r="G374" t="s">
        <v>106</v>
      </c>
      <c r="I374">
        <v>3299888.7</v>
      </c>
    </row>
    <row r="375" spans="1:9" hidden="1" x14ac:dyDescent="0.25">
      <c r="A375" t="s">
        <v>138</v>
      </c>
      <c r="B375">
        <v>2019</v>
      </c>
      <c r="C375" t="s">
        <v>58</v>
      </c>
      <c r="D375" t="s">
        <v>66</v>
      </c>
      <c r="E375" t="s">
        <v>67</v>
      </c>
      <c r="F375" t="s">
        <v>89</v>
      </c>
      <c r="G375" t="s">
        <v>85</v>
      </c>
      <c r="I375">
        <v>872921</v>
      </c>
    </row>
    <row r="376" spans="1:9" hidden="1" x14ac:dyDescent="0.25">
      <c r="A376" t="s">
        <v>138</v>
      </c>
      <c r="B376">
        <v>2019</v>
      </c>
      <c r="C376" t="s">
        <v>58</v>
      </c>
      <c r="D376" t="s">
        <v>66</v>
      </c>
      <c r="E376" t="s">
        <v>67</v>
      </c>
      <c r="F376" t="s">
        <v>89</v>
      </c>
      <c r="G376" t="s">
        <v>86</v>
      </c>
      <c r="I376">
        <v>104748</v>
      </c>
    </row>
    <row r="377" spans="1:9" hidden="1" x14ac:dyDescent="0.25">
      <c r="A377" t="s">
        <v>138</v>
      </c>
      <c r="B377">
        <v>2019</v>
      </c>
      <c r="C377" t="s">
        <v>58</v>
      </c>
      <c r="D377" t="s">
        <v>66</v>
      </c>
      <c r="E377" t="s">
        <v>67</v>
      </c>
      <c r="F377" t="s">
        <v>89</v>
      </c>
      <c r="G377" t="s">
        <v>87</v>
      </c>
      <c r="I377">
        <v>642180</v>
      </c>
    </row>
    <row r="378" spans="1:9" hidden="1" x14ac:dyDescent="0.25">
      <c r="A378" t="s">
        <v>138</v>
      </c>
      <c r="B378">
        <v>2019</v>
      </c>
      <c r="C378" t="s">
        <v>58</v>
      </c>
      <c r="D378" t="s">
        <v>66</v>
      </c>
      <c r="E378" t="s">
        <v>67</v>
      </c>
      <c r="F378" t="s">
        <v>89</v>
      </c>
      <c r="G378" t="s">
        <v>88</v>
      </c>
      <c r="I378">
        <v>875990</v>
      </c>
    </row>
    <row r="379" spans="1:9" hidden="1" x14ac:dyDescent="0.25">
      <c r="A379" t="s">
        <v>138</v>
      </c>
      <c r="B379">
        <v>2019</v>
      </c>
      <c r="C379" t="s">
        <v>58</v>
      </c>
      <c r="D379" t="s">
        <v>66</v>
      </c>
      <c r="E379" t="s">
        <v>67</v>
      </c>
      <c r="F379" t="s">
        <v>94</v>
      </c>
      <c r="G379" t="s">
        <v>95</v>
      </c>
      <c r="H379" t="s">
        <v>104</v>
      </c>
      <c r="I379">
        <v>15000000</v>
      </c>
    </row>
    <row r="380" spans="1:9" hidden="1" x14ac:dyDescent="0.25">
      <c r="A380" t="s">
        <v>138</v>
      </c>
      <c r="B380">
        <v>2019</v>
      </c>
      <c r="C380" t="s">
        <v>58</v>
      </c>
      <c r="D380" t="s">
        <v>66</v>
      </c>
      <c r="E380" t="s">
        <v>67</v>
      </c>
      <c r="F380" t="s">
        <v>94</v>
      </c>
      <c r="G380" t="s">
        <v>95</v>
      </c>
      <c r="H380" t="s">
        <v>103</v>
      </c>
      <c r="I380">
        <v>10000000</v>
      </c>
    </row>
    <row r="381" spans="1:9" hidden="1" x14ac:dyDescent="0.25">
      <c r="A381" t="s">
        <v>138</v>
      </c>
      <c r="B381">
        <v>2019</v>
      </c>
      <c r="C381" t="s">
        <v>58</v>
      </c>
      <c r="D381" t="s">
        <v>66</v>
      </c>
      <c r="E381" t="s">
        <v>67</v>
      </c>
      <c r="F381" t="s">
        <v>94</v>
      </c>
      <c r="G381" t="s">
        <v>95</v>
      </c>
      <c r="H381" t="s">
        <v>104</v>
      </c>
      <c r="I381">
        <v>14071525</v>
      </c>
    </row>
    <row r="382" spans="1:9" hidden="1" x14ac:dyDescent="0.25">
      <c r="A382" t="s">
        <v>138</v>
      </c>
      <c r="B382">
        <v>2019</v>
      </c>
      <c r="C382" t="s">
        <v>58</v>
      </c>
      <c r="D382" t="s">
        <v>66</v>
      </c>
      <c r="E382" t="s">
        <v>67</v>
      </c>
      <c r="F382" t="s">
        <v>94</v>
      </c>
      <c r="G382" t="s">
        <v>95</v>
      </c>
      <c r="H382" t="s">
        <v>103</v>
      </c>
      <c r="I382">
        <v>5000000</v>
      </c>
    </row>
    <row r="383" spans="1:9" hidden="1" x14ac:dyDescent="0.25">
      <c r="A383" t="s">
        <v>138</v>
      </c>
      <c r="B383">
        <v>2019</v>
      </c>
      <c r="C383" t="s">
        <v>58</v>
      </c>
      <c r="D383" t="s">
        <v>66</v>
      </c>
      <c r="E383" t="s">
        <v>67</v>
      </c>
      <c r="F383" t="s">
        <v>94</v>
      </c>
      <c r="G383" t="s">
        <v>95</v>
      </c>
      <c r="H383" t="s">
        <v>103</v>
      </c>
      <c r="I383">
        <v>14071525</v>
      </c>
    </row>
    <row r="384" spans="1:9" hidden="1" x14ac:dyDescent="0.25">
      <c r="A384" t="s">
        <v>138</v>
      </c>
      <c r="B384">
        <v>2019</v>
      </c>
      <c r="C384" t="s">
        <v>58</v>
      </c>
      <c r="D384" t="s">
        <v>66</v>
      </c>
      <c r="E384" t="s">
        <v>67</v>
      </c>
      <c r="F384" t="s">
        <v>68</v>
      </c>
      <c r="G384" t="s">
        <v>146</v>
      </c>
      <c r="I384">
        <v>42968</v>
      </c>
    </row>
    <row r="385" spans="1:9" hidden="1" x14ac:dyDescent="0.25">
      <c r="A385" t="s">
        <v>138</v>
      </c>
      <c r="B385">
        <v>2019</v>
      </c>
      <c r="C385" t="s">
        <v>58</v>
      </c>
      <c r="D385" t="s">
        <v>66</v>
      </c>
      <c r="E385" t="s">
        <v>67</v>
      </c>
      <c r="F385" t="s">
        <v>68</v>
      </c>
      <c r="G385" t="s">
        <v>160</v>
      </c>
      <c r="I385"/>
    </row>
    <row r="386" spans="1:9" hidden="1" x14ac:dyDescent="0.25">
      <c r="A386" t="s">
        <v>138</v>
      </c>
      <c r="B386">
        <v>2019</v>
      </c>
      <c r="C386" t="s">
        <v>58</v>
      </c>
      <c r="D386" t="s">
        <v>66</v>
      </c>
      <c r="E386" t="s">
        <v>67</v>
      </c>
      <c r="F386" t="s">
        <v>68</v>
      </c>
      <c r="G386" t="s">
        <v>90</v>
      </c>
      <c r="I386">
        <v>28000</v>
      </c>
    </row>
    <row r="387" spans="1:9" hidden="1" x14ac:dyDescent="0.25">
      <c r="A387" t="s">
        <v>138</v>
      </c>
      <c r="B387">
        <v>2019</v>
      </c>
      <c r="C387" t="s">
        <v>58</v>
      </c>
      <c r="D387" t="s">
        <v>66</v>
      </c>
      <c r="E387" t="s">
        <v>67</v>
      </c>
      <c r="F387" t="s">
        <v>68</v>
      </c>
      <c r="G387" t="s">
        <v>184</v>
      </c>
      <c r="I387">
        <v>20992</v>
      </c>
    </row>
    <row r="388" spans="1:9" hidden="1" x14ac:dyDescent="0.25">
      <c r="A388" t="s">
        <v>138</v>
      </c>
      <c r="B388">
        <v>2019</v>
      </c>
      <c r="C388" t="s">
        <v>58</v>
      </c>
      <c r="D388" t="s">
        <v>66</v>
      </c>
      <c r="E388" t="s">
        <v>67</v>
      </c>
      <c r="F388" t="s">
        <v>68</v>
      </c>
      <c r="G388" t="s">
        <v>75</v>
      </c>
      <c r="I388">
        <v>2577.5</v>
      </c>
    </row>
    <row r="389" spans="1:9" hidden="1" x14ac:dyDescent="0.25">
      <c r="A389" t="s">
        <v>138</v>
      </c>
      <c r="B389">
        <v>2019</v>
      </c>
      <c r="C389" t="s">
        <v>58</v>
      </c>
      <c r="D389" t="s">
        <v>66</v>
      </c>
      <c r="E389" t="s">
        <v>67</v>
      </c>
      <c r="F389" t="s">
        <v>68</v>
      </c>
      <c r="G389" t="s">
        <v>148</v>
      </c>
      <c r="I389"/>
    </row>
    <row r="390" spans="1:9" hidden="1" x14ac:dyDescent="0.25">
      <c r="A390" t="s">
        <v>138</v>
      </c>
      <c r="B390">
        <v>2019</v>
      </c>
      <c r="C390" t="s">
        <v>58</v>
      </c>
      <c r="D390" t="s">
        <v>66</v>
      </c>
      <c r="E390" t="s">
        <v>67</v>
      </c>
      <c r="F390" t="s">
        <v>68</v>
      </c>
      <c r="G390" t="s">
        <v>157</v>
      </c>
      <c r="I390"/>
    </row>
    <row r="391" spans="1:9" hidden="1" x14ac:dyDescent="0.25">
      <c r="A391" t="s">
        <v>138</v>
      </c>
      <c r="B391">
        <v>2019</v>
      </c>
      <c r="C391" t="s">
        <v>58</v>
      </c>
      <c r="D391" t="s">
        <v>66</v>
      </c>
      <c r="E391" t="s">
        <v>67</v>
      </c>
      <c r="F391" t="s">
        <v>68</v>
      </c>
      <c r="G391" t="s">
        <v>158</v>
      </c>
      <c r="I391">
        <v>5335516</v>
      </c>
    </row>
    <row r="392" spans="1:9" hidden="1" x14ac:dyDescent="0.25">
      <c r="A392" t="s">
        <v>138</v>
      </c>
      <c r="B392">
        <v>2019</v>
      </c>
      <c r="C392" t="s">
        <v>58</v>
      </c>
      <c r="D392" t="s">
        <v>66</v>
      </c>
      <c r="E392" t="s">
        <v>67</v>
      </c>
      <c r="F392" t="s">
        <v>68</v>
      </c>
      <c r="G392" t="s">
        <v>76</v>
      </c>
      <c r="I392">
        <v>-3945337.91</v>
      </c>
    </row>
    <row r="393" spans="1:9" hidden="1" x14ac:dyDescent="0.25">
      <c r="A393" t="s">
        <v>138</v>
      </c>
      <c r="B393">
        <v>2019</v>
      </c>
      <c r="C393" t="s">
        <v>58</v>
      </c>
      <c r="D393" t="s">
        <v>66</v>
      </c>
      <c r="E393" t="s">
        <v>67</v>
      </c>
      <c r="F393" t="s">
        <v>68</v>
      </c>
      <c r="G393" t="s">
        <v>185</v>
      </c>
      <c r="I393">
        <v>-5025</v>
      </c>
    </row>
    <row r="394" spans="1:9" hidden="1" x14ac:dyDescent="0.25">
      <c r="A394" t="s">
        <v>138</v>
      </c>
      <c r="B394">
        <v>2019</v>
      </c>
      <c r="C394" t="s">
        <v>58</v>
      </c>
      <c r="D394" t="s">
        <v>66</v>
      </c>
      <c r="E394" t="s">
        <v>67</v>
      </c>
      <c r="F394" t="s">
        <v>68</v>
      </c>
      <c r="G394" t="s">
        <v>200</v>
      </c>
      <c r="I394"/>
    </row>
    <row r="395" spans="1:9" hidden="1" x14ac:dyDescent="0.25">
      <c r="A395" t="s">
        <v>138</v>
      </c>
      <c r="B395">
        <v>2019</v>
      </c>
      <c r="C395" t="s">
        <v>58</v>
      </c>
      <c r="D395" t="s">
        <v>66</v>
      </c>
      <c r="E395" t="s">
        <v>67</v>
      </c>
      <c r="F395" t="s">
        <v>68</v>
      </c>
      <c r="G395" t="s">
        <v>97</v>
      </c>
      <c r="I395">
        <v>-840295.65</v>
      </c>
    </row>
    <row r="396" spans="1:9" hidden="1" x14ac:dyDescent="0.25">
      <c r="A396" t="s">
        <v>138</v>
      </c>
      <c r="B396">
        <v>2019</v>
      </c>
      <c r="C396" t="s">
        <v>58</v>
      </c>
      <c r="D396" t="s">
        <v>66</v>
      </c>
      <c r="E396" t="s">
        <v>67</v>
      </c>
      <c r="F396" t="s">
        <v>68</v>
      </c>
      <c r="G396" t="s">
        <v>201</v>
      </c>
      <c r="I396">
        <v>-114</v>
      </c>
    </row>
    <row r="397" spans="1:9" hidden="1" x14ac:dyDescent="0.25">
      <c r="A397" t="s">
        <v>138</v>
      </c>
      <c r="B397">
        <v>2019</v>
      </c>
      <c r="C397" t="s">
        <v>58</v>
      </c>
      <c r="D397" t="s">
        <v>66</v>
      </c>
      <c r="E397" t="s">
        <v>67</v>
      </c>
      <c r="F397" t="s">
        <v>68</v>
      </c>
      <c r="G397" t="s">
        <v>202</v>
      </c>
      <c r="I397">
        <v>2052688.61</v>
      </c>
    </row>
    <row r="398" spans="1:9" hidden="1" x14ac:dyDescent="0.25">
      <c r="A398" t="s">
        <v>138</v>
      </c>
      <c r="B398">
        <v>2019</v>
      </c>
      <c r="C398" t="s">
        <v>58</v>
      </c>
      <c r="D398" t="s">
        <v>66</v>
      </c>
      <c r="E398" t="s">
        <v>67</v>
      </c>
      <c r="F398" t="s">
        <v>68</v>
      </c>
      <c r="G398" t="s">
        <v>203</v>
      </c>
      <c r="I398">
        <v>12000</v>
      </c>
    </row>
    <row r="399" spans="1:9" hidden="1" x14ac:dyDescent="0.25">
      <c r="A399" t="s">
        <v>138</v>
      </c>
      <c r="B399">
        <v>2019</v>
      </c>
      <c r="C399" t="s">
        <v>58</v>
      </c>
      <c r="D399" t="s">
        <v>66</v>
      </c>
      <c r="E399" t="s">
        <v>67</v>
      </c>
      <c r="F399" t="s">
        <v>93</v>
      </c>
      <c r="G399" t="s">
        <v>92</v>
      </c>
      <c r="I399">
        <v>343308</v>
      </c>
    </row>
    <row r="400" spans="1:9" hidden="1" x14ac:dyDescent="0.25">
      <c r="A400" t="s">
        <v>138</v>
      </c>
      <c r="B400">
        <v>2019</v>
      </c>
      <c r="C400" t="s">
        <v>58</v>
      </c>
      <c r="D400" t="s">
        <v>69</v>
      </c>
      <c r="E400" t="s">
        <v>69</v>
      </c>
      <c r="F400" t="s">
        <v>70</v>
      </c>
      <c r="G400" t="s">
        <v>77</v>
      </c>
      <c r="I400">
        <v>200000000</v>
      </c>
    </row>
    <row r="401" spans="1:10" hidden="1" x14ac:dyDescent="0.25">
      <c r="A401" t="s">
        <v>138</v>
      </c>
      <c r="B401">
        <v>2019</v>
      </c>
      <c r="C401" t="s">
        <v>58</v>
      </c>
      <c r="D401" t="s">
        <v>69</v>
      </c>
      <c r="E401" t="s">
        <v>69</v>
      </c>
      <c r="F401" t="s">
        <v>70</v>
      </c>
      <c r="G401" t="s">
        <v>78</v>
      </c>
      <c r="I401">
        <v>-198000000</v>
      </c>
    </row>
    <row r="402" spans="1:10" hidden="1" x14ac:dyDescent="0.25">
      <c r="A402" t="s">
        <v>138</v>
      </c>
      <c r="B402">
        <v>2019</v>
      </c>
      <c r="C402" t="s">
        <v>58</v>
      </c>
      <c r="D402" t="s">
        <v>69</v>
      </c>
      <c r="E402" t="s">
        <v>69</v>
      </c>
      <c r="F402" t="s">
        <v>79</v>
      </c>
      <c r="G402" t="s">
        <v>96</v>
      </c>
      <c r="I402">
        <v>192326.62000000011</v>
      </c>
    </row>
    <row r="403" spans="1:10" hidden="1" x14ac:dyDescent="0.25">
      <c r="A403" t="s">
        <v>138</v>
      </c>
      <c r="B403">
        <v>2019</v>
      </c>
      <c r="C403" t="s">
        <v>58</v>
      </c>
      <c r="D403" t="s">
        <v>69</v>
      </c>
      <c r="E403" t="s">
        <v>69</v>
      </c>
      <c r="F403" t="s">
        <v>79</v>
      </c>
      <c r="G403" t="s">
        <v>110</v>
      </c>
      <c r="I403">
        <v>-36485159.440000005</v>
      </c>
    </row>
    <row r="404" spans="1:10" hidden="1" x14ac:dyDescent="0.25">
      <c r="A404" t="s">
        <v>44</v>
      </c>
      <c r="B404">
        <v>2019</v>
      </c>
      <c r="C404" t="s">
        <v>58</v>
      </c>
      <c r="D404" t="s">
        <v>63</v>
      </c>
      <c r="E404" t="s">
        <v>64</v>
      </c>
      <c r="F404" t="s">
        <v>65</v>
      </c>
      <c r="G404" t="s">
        <v>71</v>
      </c>
      <c r="I404" s="3">
        <v>1524934.8</v>
      </c>
      <c r="J404" t="s">
        <v>187</v>
      </c>
    </row>
    <row r="405" spans="1:10" hidden="1" x14ac:dyDescent="0.25">
      <c r="A405" t="s">
        <v>44</v>
      </c>
      <c r="B405">
        <v>2019</v>
      </c>
      <c r="C405" t="s">
        <v>58</v>
      </c>
      <c r="D405" t="s">
        <v>63</v>
      </c>
      <c r="E405" t="s">
        <v>64</v>
      </c>
      <c r="F405" t="s">
        <v>65</v>
      </c>
      <c r="G405" t="s">
        <v>80</v>
      </c>
      <c r="I405" s="3">
        <v>300000</v>
      </c>
      <c r="J405" t="s">
        <v>187</v>
      </c>
    </row>
    <row r="406" spans="1:10" hidden="1" x14ac:dyDescent="0.25">
      <c r="A406" t="s">
        <v>44</v>
      </c>
      <c r="B406">
        <v>2019</v>
      </c>
      <c r="C406" t="s">
        <v>58</v>
      </c>
      <c r="D406" t="s">
        <v>63</v>
      </c>
      <c r="E406" t="s">
        <v>64</v>
      </c>
      <c r="F406" t="s">
        <v>65</v>
      </c>
      <c r="G406" t="s">
        <v>72</v>
      </c>
      <c r="I406">
        <v>836374</v>
      </c>
      <c r="J406" t="s">
        <v>187</v>
      </c>
    </row>
    <row r="407" spans="1:10" hidden="1" x14ac:dyDescent="0.25">
      <c r="A407" t="s">
        <v>44</v>
      </c>
      <c r="B407">
        <v>2019</v>
      </c>
      <c r="C407" t="s">
        <v>58</v>
      </c>
      <c r="D407" t="s">
        <v>63</v>
      </c>
      <c r="E407" t="s">
        <v>64</v>
      </c>
      <c r="F407" t="s">
        <v>65</v>
      </c>
      <c r="G407" t="s">
        <v>227</v>
      </c>
      <c r="I407">
        <v>3463641.26</v>
      </c>
      <c r="J407" t="s">
        <v>187</v>
      </c>
    </row>
    <row r="408" spans="1:10" hidden="1" x14ac:dyDescent="0.25">
      <c r="A408" t="s">
        <v>44</v>
      </c>
      <c r="B408">
        <v>2019</v>
      </c>
      <c r="C408" t="s">
        <v>58</v>
      </c>
      <c r="D408" t="s">
        <v>63</v>
      </c>
      <c r="E408" t="s">
        <v>64</v>
      </c>
      <c r="F408" t="s">
        <v>65</v>
      </c>
      <c r="G408" t="s">
        <v>155</v>
      </c>
      <c r="I408">
        <v>3564738</v>
      </c>
      <c r="J408" t="s">
        <v>187</v>
      </c>
    </row>
    <row r="409" spans="1:10" hidden="1" x14ac:dyDescent="0.25">
      <c r="A409" t="s">
        <v>44</v>
      </c>
      <c r="B409">
        <v>2019</v>
      </c>
      <c r="C409" t="s">
        <v>58</v>
      </c>
      <c r="D409" t="s">
        <v>63</v>
      </c>
      <c r="E409" t="s">
        <v>64</v>
      </c>
      <c r="F409" t="s">
        <v>65</v>
      </c>
      <c r="G409" t="s">
        <v>145</v>
      </c>
      <c r="I409">
        <v>1113041.2</v>
      </c>
      <c r="J409" t="s">
        <v>187</v>
      </c>
    </row>
    <row r="410" spans="1:10" hidden="1" x14ac:dyDescent="0.25">
      <c r="A410" t="s">
        <v>44</v>
      </c>
      <c r="B410">
        <v>2019</v>
      </c>
      <c r="C410" t="s">
        <v>58</v>
      </c>
      <c r="D410" t="s">
        <v>63</v>
      </c>
      <c r="E410" t="s">
        <v>64</v>
      </c>
      <c r="F410" t="s">
        <v>65</v>
      </c>
      <c r="G410" t="s">
        <v>105</v>
      </c>
      <c r="I410">
        <v>100000</v>
      </c>
      <c r="J410" t="s">
        <v>187</v>
      </c>
    </row>
    <row r="411" spans="1:10" hidden="1" x14ac:dyDescent="0.25">
      <c r="A411" t="s">
        <v>44</v>
      </c>
      <c r="B411">
        <v>2019</v>
      </c>
      <c r="C411" t="s">
        <v>58</v>
      </c>
      <c r="D411" t="s">
        <v>63</v>
      </c>
      <c r="E411" t="s">
        <v>64</v>
      </c>
      <c r="F411" t="s">
        <v>65</v>
      </c>
      <c r="G411" t="s">
        <v>199</v>
      </c>
      <c r="I411">
        <v>1927000</v>
      </c>
      <c r="J411" t="s">
        <v>187</v>
      </c>
    </row>
    <row r="412" spans="1:10" hidden="1" x14ac:dyDescent="0.25">
      <c r="A412" t="s">
        <v>44</v>
      </c>
      <c r="B412">
        <v>2019</v>
      </c>
      <c r="C412" t="s">
        <v>58</v>
      </c>
      <c r="D412" t="s">
        <v>63</v>
      </c>
      <c r="E412" t="s">
        <v>64</v>
      </c>
      <c r="F412" t="s">
        <v>65</v>
      </c>
      <c r="G412" t="s">
        <v>186</v>
      </c>
      <c r="I412">
        <v>135142</v>
      </c>
      <c r="J412" t="s">
        <v>187</v>
      </c>
    </row>
    <row r="413" spans="1:10" hidden="1" x14ac:dyDescent="0.25">
      <c r="A413" t="s">
        <v>44</v>
      </c>
      <c r="B413">
        <v>2019</v>
      </c>
      <c r="C413" t="s">
        <v>58</v>
      </c>
      <c r="D413" t="s">
        <v>63</v>
      </c>
      <c r="E413" t="s">
        <v>64</v>
      </c>
      <c r="F413" t="s">
        <v>82</v>
      </c>
      <c r="G413" t="s">
        <v>81</v>
      </c>
      <c r="I413">
        <v>16589589</v>
      </c>
      <c r="J413" t="s">
        <v>187</v>
      </c>
    </row>
    <row r="414" spans="1:10" hidden="1" x14ac:dyDescent="0.25">
      <c r="A414" t="s">
        <v>44</v>
      </c>
      <c r="B414">
        <v>2019</v>
      </c>
      <c r="C414" t="s">
        <v>58</v>
      </c>
      <c r="D414" t="s">
        <v>63</v>
      </c>
      <c r="E414" t="s">
        <v>64</v>
      </c>
      <c r="F414" t="s">
        <v>228</v>
      </c>
      <c r="G414" t="s">
        <v>229</v>
      </c>
      <c r="I414">
        <v>1560000</v>
      </c>
      <c r="J414" t="s">
        <v>187</v>
      </c>
    </row>
    <row r="415" spans="1:10" hidden="1" x14ac:dyDescent="0.25">
      <c r="A415" t="s">
        <v>44</v>
      </c>
      <c r="B415">
        <v>2019</v>
      </c>
      <c r="C415" t="s">
        <v>58</v>
      </c>
      <c r="D415" t="s">
        <v>63</v>
      </c>
      <c r="E415" t="s">
        <v>73</v>
      </c>
      <c r="F415" t="s">
        <v>84</v>
      </c>
      <c r="G415" t="s">
        <v>83</v>
      </c>
      <c r="I415"/>
    </row>
    <row r="416" spans="1:10" hidden="1" x14ac:dyDescent="0.25">
      <c r="A416" t="s">
        <v>44</v>
      </c>
      <c r="B416">
        <v>2019</v>
      </c>
      <c r="C416" t="s">
        <v>58</v>
      </c>
      <c r="D416" t="s">
        <v>66</v>
      </c>
      <c r="E416" t="s">
        <v>67</v>
      </c>
      <c r="F416" t="s">
        <v>93</v>
      </c>
      <c r="G416" t="s">
        <v>106</v>
      </c>
      <c r="I416">
        <v>2539215.2000000002</v>
      </c>
      <c r="J416" t="s">
        <v>187</v>
      </c>
    </row>
    <row r="417" spans="1:10" hidden="1" x14ac:dyDescent="0.25">
      <c r="A417" t="s">
        <v>44</v>
      </c>
      <c r="B417">
        <v>2019</v>
      </c>
      <c r="C417" t="s">
        <v>58</v>
      </c>
      <c r="D417" t="s">
        <v>66</v>
      </c>
      <c r="E417" t="s">
        <v>67</v>
      </c>
      <c r="F417" t="s">
        <v>89</v>
      </c>
      <c r="G417" t="s">
        <v>85</v>
      </c>
      <c r="I417">
        <v>997624</v>
      </c>
      <c r="J417" t="s">
        <v>187</v>
      </c>
    </row>
    <row r="418" spans="1:10" hidden="1" x14ac:dyDescent="0.25">
      <c r="A418" t="s">
        <v>44</v>
      </c>
      <c r="B418">
        <v>2019</v>
      </c>
      <c r="C418" t="s">
        <v>58</v>
      </c>
      <c r="D418" t="s">
        <v>66</v>
      </c>
      <c r="E418" t="s">
        <v>67</v>
      </c>
      <c r="F418" t="s">
        <v>89</v>
      </c>
      <c r="G418" t="s">
        <v>86</v>
      </c>
      <c r="I418">
        <v>119712</v>
      </c>
      <c r="J418" t="s">
        <v>187</v>
      </c>
    </row>
    <row r="419" spans="1:10" hidden="1" x14ac:dyDescent="0.25">
      <c r="A419" t="s">
        <v>44</v>
      </c>
      <c r="B419">
        <v>2019</v>
      </c>
      <c r="C419" t="s">
        <v>58</v>
      </c>
      <c r="D419" t="s">
        <v>66</v>
      </c>
      <c r="E419" t="s">
        <v>67</v>
      </c>
      <c r="F419" t="s">
        <v>89</v>
      </c>
      <c r="G419" t="s">
        <v>87</v>
      </c>
      <c r="I419">
        <v>700560</v>
      </c>
      <c r="J419" t="s">
        <v>187</v>
      </c>
    </row>
    <row r="420" spans="1:10" hidden="1" x14ac:dyDescent="0.25">
      <c r="A420" t="s">
        <v>44</v>
      </c>
      <c r="B420">
        <v>2019</v>
      </c>
      <c r="C420" t="s">
        <v>58</v>
      </c>
      <c r="D420" t="s">
        <v>66</v>
      </c>
      <c r="E420" t="s">
        <v>67</v>
      </c>
      <c r="F420" t="s">
        <v>89</v>
      </c>
      <c r="G420" t="s">
        <v>88</v>
      </c>
      <c r="I420">
        <v>997624</v>
      </c>
      <c r="J420" t="s">
        <v>187</v>
      </c>
    </row>
    <row r="421" spans="1:10" hidden="1" x14ac:dyDescent="0.25">
      <c r="A421" t="s">
        <v>44</v>
      </c>
      <c r="B421">
        <v>2019</v>
      </c>
      <c r="C421" t="s">
        <v>58</v>
      </c>
      <c r="D421" t="s">
        <v>66</v>
      </c>
      <c r="E421" t="s">
        <v>67</v>
      </c>
      <c r="F421" t="s">
        <v>94</v>
      </c>
      <c r="G421" t="s">
        <v>95</v>
      </c>
      <c r="H421" t="s">
        <v>104</v>
      </c>
      <c r="I421"/>
    </row>
    <row r="422" spans="1:10" hidden="1" x14ac:dyDescent="0.25">
      <c r="A422" t="s">
        <v>44</v>
      </c>
      <c r="B422">
        <v>2019</v>
      </c>
      <c r="C422" t="s">
        <v>58</v>
      </c>
      <c r="D422" t="s">
        <v>66</v>
      </c>
      <c r="E422" t="s">
        <v>67</v>
      </c>
      <c r="F422" t="s">
        <v>94</v>
      </c>
      <c r="G422" t="s">
        <v>95</v>
      </c>
      <c r="H422" t="s">
        <v>103</v>
      </c>
      <c r="I422"/>
    </row>
    <row r="423" spans="1:10" hidden="1" x14ac:dyDescent="0.25">
      <c r="A423" t="s">
        <v>44</v>
      </c>
      <c r="B423">
        <v>2019</v>
      </c>
      <c r="C423" t="s">
        <v>58</v>
      </c>
      <c r="D423" t="s">
        <v>66</v>
      </c>
      <c r="E423" t="s">
        <v>67</v>
      </c>
      <c r="F423" t="s">
        <v>94</v>
      </c>
      <c r="G423" t="s">
        <v>95</v>
      </c>
      <c r="H423" t="s">
        <v>104</v>
      </c>
      <c r="I423"/>
    </row>
    <row r="424" spans="1:10" hidden="1" x14ac:dyDescent="0.25">
      <c r="A424" t="s">
        <v>44</v>
      </c>
      <c r="B424">
        <v>2019</v>
      </c>
      <c r="C424" t="s">
        <v>58</v>
      </c>
      <c r="D424" t="s">
        <v>66</v>
      </c>
      <c r="E424" t="s">
        <v>67</v>
      </c>
      <c r="F424" t="s">
        <v>94</v>
      </c>
      <c r="G424" t="s">
        <v>95</v>
      </c>
      <c r="H424" t="s">
        <v>103</v>
      </c>
      <c r="I424"/>
    </row>
    <row r="425" spans="1:10" hidden="1" x14ac:dyDescent="0.25">
      <c r="A425" t="s">
        <v>44</v>
      </c>
      <c r="B425">
        <v>2019</v>
      </c>
      <c r="C425" t="s">
        <v>58</v>
      </c>
      <c r="D425" t="s">
        <v>66</v>
      </c>
      <c r="E425" t="s">
        <v>67</v>
      </c>
      <c r="F425" t="s">
        <v>94</v>
      </c>
      <c r="G425" t="s">
        <v>95</v>
      </c>
      <c r="H425" t="s">
        <v>103</v>
      </c>
      <c r="I425"/>
    </row>
    <row r="426" spans="1:10" hidden="1" x14ac:dyDescent="0.25">
      <c r="A426" t="s">
        <v>44</v>
      </c>
      <c r="B426">
        <v>2019</v>
      </c>
      <c r="C426" t="s">
        <v>58</v>
      </c>
      <c r="D426" t="s">
        <v>66</v>
      </c>
      <c r="E426" t="s">
        <v>67</v>
      </c>
      <c r="F426" t="s">
        <v>68</v>
      </c>
      <c r="G426" t="s">
        <v>146</v>
      </c>
      <c r="I426">
        <v>42968.38</v>
      </c>
      <c r="J426" t="s">
        <v>187</v>
      </c>
    </row>
    <row r="427" spans="1:10" hidden="1" x14ac:dyDescent="0.25">
      <c r="A427" t="s">
        <v>44</v>
      </c>
      <c r="B427">
        <v>2019</v>
      </c>
      <c r="C427" t="s">
        <v>58</v>
      </c>
      <c r="D427" t="s">
        <v>66</v>
      </c>
      <c r="E427" t="s">
        <v>67</v>
      </c>
      <c r="F427" t="s">
        <v>68</v>
      </c>
      <c r="G427" t="s">
        <v>160</v>
      </c>
      <c r="I427">
        <v>52320</v>
      </c>
      <c r="J427" t="s">
        <v>187</v>
      </c>
    </row>
    <row r="428" spans="1:10" hidden="1" x14ac:dyDescent="0.25">
      <c r="A428" t="s">
        <v>44</v>
      </c>
      <c r="B428">
        <v>2019</v>
      </c>
      <c r="C428" t="s">
        <v>58</v>
      </c>
      <c r="D428" t="s">
        <v>66</v>
      </c>
      <c r="E428" t="s">
        <v>67</v>
      </c>
      <c r="F428" t="s">
        <v>68</v>
      </c>
      <c r="G428" t="s">
        <v>90</v>
      </c>
      <c r="I428">
        <v>82600</v>
      </c>
      <c r="J428" t="s">
        <v>187</v>
      </c>
    </row>
    <row r="429" spans="1:10" hidden="1" x14ac:dyDescent="0.25">
      <c r="A429" t="s">
        <v>44</v>
      </c>
      <c r="B429">
        <v>2019</v>
      </c>
      <c r="C429" t="s">
        <v>58</v>
      </c>
      <c r="D429" t="s">
        <v>66</v>
      </c>
      <c r="E429" t="s">
        <v>67</v>
      </c>
      <c r="F429" t="s">
        <v>68</v>
      </c>
      <c r="G429" t="s">
        <v>184</v>
      </c>
      <c r="I429">
        <v>18478</v>
      </c>
      <c r="J429" t="s">
        <v>187</v>
      </c>
    </row>
    <row r="430" spans="1:10" hidden="1" x14ac:dyDescent="0.25">
      <c r="A430" t="s">
        <v>44</v>
      </c>
      <c r="B430">
        <v>2019</v>
      </c>
      <c r="C430" t="s">
        <v>58</v>
      </c>
      <c r="D430" t="s">
        <v>66</v>
      </c>
      <c r="E430" t="s">
        <v>67</v>
      </c>
      <c r="F430" t="s">
        <v>68</v>
      </c>
      <c r="G430" t="s">
        <v>75</v>
      </c>
      <c r="I430">
        <v>5155.5</v>
      </c>
      <c r="J430" t="s">
        <v>187</v>
      </c>
    </row>
    <row r="431" spans="1:10" hidden="1" x14ac:dyDescent="0.25">
      <c r="A431" t="s">
        <v>44</v>
      </c>
      <c r="B431">
        <v>2019</v>
      </c>
      <c r="C431" t="s">
        <v>58</v>
      </c>
      <c r="D431" t="s">
        <v>66</v>
      </c>
      <c r="E431" t="s">
        <v>67</v>
      </c>
      <c r="F431" t="s">
        <v>68</v>
      </c>
      <c r="G431" t="s">
        <v>148</v>
      </c>
      <c r="I431">
        <v>0.3</v>
      </c>
      <c r="J431" t="s">
        <v>187</v>
      </c>
    </row>
    <row r="432" spans="1:10" hidden="1" x14ac:dyDescent="0.25">
      <c r="A432" t="s">
        <v>44</v>
      </c>
      <c r="B432">
        <v>2019</v>
      </c>
      <c r="C432" t="s">
        <v>58</v>
      </c>
      <c r="D432" t="s">
        <v>66</v>
      </c>
      <c r="E432" t="s">
        <v>67</v>
      </c>
      <c r="F432" t="s">
        <v>68</v>
      </c>
      <c r="G432" t="s">
        <v>157</v>
      </c>
      <c r="I432">
        <v>10070.99</v>
      </c>
      <c r="J432" t="s">
        <v>187</v>
      </c>
    </row>
    <row r="433" spans="1:10" hidden="1" x14ac:dyDescent="0.25">
      <c r="A433" t="s">
        <v>44</v>
      </c>
      <c r="B433">
        <v>2019</v>
      </c>
      <c r="C433" t="s">
        <v>58</v>
      </c>
      <c r="D433" t="s">
        <v>66</v>
      </c>
      <c r="E433" t="s">
        <v>67</v>
      </c>
      <c r="F433" t="s">
        <v>68</v>
      </c>
      <c r="G433" t="s">
        <v>158</v>
      </c>
      <c r="I433">
        <v>6038363</v>
      </c>
      <c r="J433" t="s">
        <v>187</v>
      </c>
    </row>
    <row r="434" spans="1:10" hidden="1" x14ac:dyDescent="0.25">
      <c r="A434" t="s">
        <v>44</v>
      </c>
      <c r="B434">
        <v>2019</v>
      </c>
      <c r="C434" t="s">
        <v>58</v>
      </c>
      <c r="D434" t="s">
        <v>66</v>
      </c>
      <c r="E434" t="s">
        <v>67</v>
      </c>
      <c r="F434" t="s">
        <v>68</v>
      </c>
      <c r="G434" t="s">
        <v>76</v>
      </c>
      <c r="I434">
        <f>-3711627.91+39590</f>
        <v>-3672037.91</v>
      </c>
      <c r="J434" t="s">
        <v>187</v>
      </c>
    </row>
    <row r="435" spans="1:10" hidden="1" x14ac:dyDescent="0.25">
      <c r="A435" t="s">
        <v>44</v>
      </c>
      <c r="B435">
        <v>2019</v>
      </c>
      <c r="C435" t="s">
        <v>58</v>
      </c>
      <c r="D435" t="s">
        <v>66</v>
      </c>
      <c r="E435" t="s">
        <v>67</v>
      </c>
      <c r="F435" t="s">
        <v>68</v>
      </c>
      <c r="G435" t="s">
        <v>185</v>
      </c>
      <c r="I435">
        <f>-5025</f>
        <v>-5025</v>
      </c>
      <c r="J435" t="s">
        <v>187</v>
      </c>
    </row>
    <row r="436" spans="1:10" hidden="1" x14ac:dyDescent="0.25">
      <c r="A436" t="s">
        <v>44</v>
      </c>
      <c r="B436">
        <v>2019</v>
      </c>
      <c r="C436" t="s">
        <v>58</v>
      </c>
      <c r="D436" t="s">
        <v>66</v>
      </c>
      <c r="E436" t="s">
        <v>67</v>
      </c>
      <c r="F436" t="s">
        <v>68</v>
      </c>
      <c r="G436" t="s">
        <v>200</v>
      </c>
      <c r="I436"/>
    </row>
    <row r="437" spans="1:10" hidden="1" x14ac:dyDescent="0.25">
      <c r="A437" t="s">
        <v>44</v>
      </c>
      <c r="B437">
        <v>2019</v>
      </c>
      <c r="C437" t="s">
        <v>58</v>
      </c>
      <c r="D437" t="s">
        <v>66</v>
      </c>
      <c r="E437" t="s">
        <v>67</v>
      </c>
      <c r="F437" t="s">
        <v>68</v>
      </c>
      <c r="G437" t="s">
        <v>97</v>
      </c>
      <c r="I437">
        <v>-1229651.46</v>
      </c>
      <c r="J437" t="s">
        <v>187</v>
      </c>
    </row>
    <row r="438" spans="1:10" hidden="1" x14ac:dyDescent="0.25">
      <c r="A438" t="s">
        <v>44</v>
      </c>
      <c r="B438">
        <v>2019</v>
      </c>
      <c r="C438" t="s">
        <v>58</v>
      </c>
      <c r="D438" t="s">
        <v>66</v>
      </c>
      <c r="E438" t="s">
        <v>67</v>
      </c>
      <c r="F438" t="s">
        <v>68</v>
      </c>
      <c r="G438" t="s">
        <v>201</v>
      </c>
      <c r="I438">
        <v>-114</v>
      </c>
      <c r="J438" t="s">
        <v>187</v>
      </c>
    </row>
    <row r="439" spans="1:10" hidden="1" x14ac:dyDescent="0.25">
      <c r="A439" t="s">
        <v>44</v>
      </c>
      <c r="B439">
        <v>2019</v>
      </c>
      <c r="C439" t="s">
        <v>58</v>
      </c>
      <c r="D439" t="s">
        <v>66</v>
      </c>
      <c r="E439" t="s">
        <v>67</v>
      </c>
      <c r="F439" t="s">
        <v>68</v>
      </c>
      <c r="G439" t="s">
        <v>202</v>
      </c>
      <c r="I439">
        <v>2052688.61</v>
      </c>
      <c r="J439" t="s">
        <v>187</v>
      </c>
    </row>
    <row r="440" spans="1:10" hidden="1" x14ac:dyDescent="0.25">
      <c r="A440" t="s">
        <v>44</v>
      </c>
      <c r="B440">
        <v>2019</v>
      </c>
      <c r="C440" t="s">
        <v>58</v>
      </c>
      <c r="D440" t="s">
        <v>66</v>
      </c>
      <c r="E440" t="s">
        <v>67</v>
      </c>
      <c r="F440" t="s">
        <v>68</v>
      </c>
      <c r="G440" t="s">
        <v>203</v>
      </c>
      <c r="I440">
        <v>12000</v>
      </c>
      <c r="J440" t="s">
        <v>187</v>
      </c>
    </row>
    <row r="441" spans="1:10" hidden="1" x14ac:dyDescent="0.25">
      <c r="A441" t="s">
        <v>44</v>
      </c>
      <c r="B441">
        <v>2019</v>
      </c>
      <c r="C441" t="s">
        <v>58</v>
      </c>
      <c r="D441" t="s">
        <v>66</v>
      </c>
      <c r="E441" t="s">
        <v>67</v>
      </c>
      <c r="F441" t="s">
        <v>93</v>
      </c>
      <c r="G441" t="s">
        <v>92</v>
      </c>
      <c r="I441">
        <v>343308</v>
      </c>
      <c r="J441" t="s">
        <v>187</v>
      </c>
    </row>
    <row r="442" spans="1:10" hidden="1" x14ac:dyDescent="0.25">
      <c r="A442" t="s">
        <v>44</v>
      </c>
      <c r="B442">
        <v>2019</v>
      </c>
      <c r="C442" t="s">
        <v>58</v>
      </c>
      <c r="D442" t="s">
        <v>69</v>
      </c>
      <c r="E442" t="s">
        <v>69</v>
      </c>
      <c r="F442" t="s">
        <v>70</v>
      </c>
      <c r="G442" t="s">
        <v>77</v>
      </c>
      <c r="I442">
        <v>200000000</v>
      </c>
    </row>
    <row r="443" spans="1:10" hidden="1" x14ac:dyDescent="0.25">
      <c r="A443" t="s">
        <v>44</v>
      </c>
      <c r="B443">
        <v>2019</v>
      </c>
      <c r="C443" t="s">
        <v>58</v>
      </c>
      <c r="D443" t="s">
        <v>69</v>
      </c>
      <c r="E443" t="s">
        <v>69</v>
      </c>
      <c r="F443" t="s">
        <v>70</v>
      </c>
      <c r="G443" t="s">
        <v>78</v>
      </c>
      <c r="I443">
        <v>-194000000</v>
      </c>
    </row>
    <row r="444" spans="1:10" hidden="1" x14ac:dyDescent="0.25">
      <c r="A444" t="s">
        <v>44</v>
      </c>
      <c r="B444">
        <v>2019</v>
      </c>
      <c r="C444" t="s">
        <v>58</v>
      </c>
      <c r="D444" t="s">
        <v>69</v>
      </c>
      <c r="E444" t="s">
        <v>69</v>
      </c>
      <c r="F444" t="s">
        <v>70</v>
      </c>
      <c r="G444" t="s">
        <v>230</v>
      </c>
      <c r="I444">
        <v>54327800</v>
      </c>
    </row>
    <row r="445" spans="1:10" hidden="1" x14ac:dyDescent="0.25">
      <c r="A445" t="s">
        <v>44</v>
      </c>
      <c r="B445">
        <v>2019</v>
      </c>
      <c r="C445" t="s">
        <v>58</v>
      </c>
      <c r="D445" t="s">
        <v>69</v>
      </c>
      <c r="E445" t="s">
        <v>69</v>
      </c>
      <c r="F445" t="s">
        <v>79</v>
      </c>
      <c r="G445" t="s">
        <v>96</v>
      </c>
      <c r="I445">
        <v>-1641712.9299999997</v>
      </c>
    </row>
    <row r="446" spans="1:10" hidden="1" x14ac:dyDescent="0.25">
      <c r="A446" t="s">
        <v>44</v>
      </c>
      <c r="B446">
        <v>2019</v>
      </c>
      <c r="C446" t="s">
        <v>58</v>
      </c>
      <c r="D446" t="s">
        <v>69</v>
      </c>
      <c r="E446" t="s">
        <v>69</v>
      </c>
      <c r="F446" t="s">
        <v>79</v>
      </c>
      <c r="G446" t="s">
        <v>110</v>
      </c>
      <c r="I446">
        <f>+(I403-I402)</f>
        <v>-36677486.060000002</v>
      </c>
    </row>
    <row r="447" spans="1:10" hidden="1" x14ac:dyDescent="0.25">
      <c r="A447" s="20" t="s">
        <v>51</v>
      </c>
      <c r="B447">
        <v>2019</v>
      </c>
      <c r="C447" t="s">
        <v>58</v>
      </c>
      <c r="D447" t="s">
        <v>63</v>
      </c>
      <c r="E447" t="s">
        <v>64</v>
      </c>
      <c r="F447" t="s">
        <v>65</v>
      </c>
      <c r="G447" t="s">
        <v>71</v>
      </c>
      <c r="I447" s="3">
        <v>1535261.8</v>
      </c>
    </row>
    <row r="448" spans="1:10" hidden="1" x14ac:dyDescent="0.25">
      <c r="A448" s="20" t="s">
        <v>51</v>
      </c>
      <c r="B448">
        <v>2019</v>
      </c>
      <c r="C448" t="s">
        <v>58</v>
      </c>
      <c r="D448" t="s">
        <v>63</v>
      </c>
      <c r="E448" t="s">
        <v>64</v>
      </c>
      <c r="F448" t="s">
        <v>65</v>
      </c>
      <c r="G448" t="s">
        <v>80</v>
      </c>
      <c r="I448" s="3">
        <v>300227</v>
      </c>
    </row>
    <row r="449" spans="1:9" hidden="1" x14ac:dyDescent="0.25">
      <c r="A449" s="20" t="s">
        <v>51</v>
      </c>
      <c r="B449">
        <v>2019</v>
      </c>
      <c r="C449" t="s">
        <v>58</v>
      </c>
      <c r="D449" t="s">
        <v>63</v>
      </c>
      <c r="E449" t="s">
        <v>64</v>
      </c>
      <c r="F449" t="s">
        <v>65</v>
      </c>
      <c r="G449" t="s">
        <v>72</v>
      </c>
      <c r="I449" s="3">
        <v>466122</v>
      </c>
    </row>
    <row r="450" spans="1:9" hidden="1" x14ac:dyDescent="0.25">
      <c r="A450" s="20" t="s">
        <v>51</v>
      </c>
      <c r="B450">
        <v>2019</v>
      </c>
      <c r="C450" t="s">
        <v>58</v>
      </c>
      <c r="D450" t="s">
        <v>63</v>
      </c>
      <c r="E450" t="s">
        <v>64</v>
      </c>
      <c r="F450" t="s">
        <v>65</v>
      </c>
      <c r="G450" t="s">
        <v>227</v>
      </c>
      <c r="I450" s="3">
        <v>4181004.78</v>
      </c>
    </row>
    <row r="451" spans="1:9" hidden="1" x14ac:dyDescent="0.25">
      <c r="A451" s="20" t="s">
        <v>51</v>
      </c>
      <c r="B451">
        <v>2019</v>
      </c>
      <c r="C451" t="s">
        <v>58</v>
      </c>
      <c r="D451" t="s">
        <v>63</v>
      </c>
      <c r="E451" t="s">
        <v>64</v>
      </c>
      <c r="F451" t="s">
        <v>65</v>
      </c>
      <c r="G451" t="s">
        <v>155</v>
      </c>
      <c r="I451" s="3">
        <v>4656393</v>
      </c>
    </row>
    <row r="452" spans="1:9" hidden="1" x14ac:dyDescent="0.25">
      <c r="A452" s="20" t="s">
        <v>51</v>
      </c>
      <c r="B452">
        <v>2019</v>
      </c>
      <c r="C452" t="s">
        <v>58</v>
      </c>
      <c r="D452" t="s">
        <v>63</v>
      </c>
      <c r="E452" t="s">
        <v>64</v>
      </c>
      <c r="F452" t="s">
        <v>65</v>
      </c>
      <c r="G452" t="s">
        <v>145</v>
      </c>
      <c r="I452" s="3">
        <v>1815172</v>
      </c>
    </row>
    <row r="453" spans="1:9" hidden="1" x14ac:dyDescent="0.25">
      <c r="A453" s="20" t="s">
        <v>51</v>
      </c>
      <c r="B453">
        <v>2019</v>
      </c>
      <c r="C453" t="s">
        <v>58</v>
      </c>
      <c r="D453" t="s">
        <v>63</v>
      </c>
      <c r="E453" t="s">
        <v>64</v>
      </c>
      <c r="F453" t="s">
        <v>65</v>
      </c>
      <c r="G453" t="s">
        <v>105</v>
      </c>
      <c r="I453" s="3">
        <v>100000</v>
      </c>
    </row>
    <row r="454" spans="1:9" hidden="1" x14ac:dyDescent="0.25">
      <c r="A454" s="20" t="s">
        <v>51</v>
      </c>
      <c r="B454">
        <v>2019</v>
      </c>
      <c r="C454" t="s">
        <v>58</v>
      </c>
      <c r="D454" t="s">
        <v>63</v>
      </c>
      <c r="E454" t="s">
        <v>64</v>
      </c>
      <c r="F454" t="s">
        <v>65</v>
      </c>
      <c r="G454" s="2" t="s">
        <v>231</v>
      </c>
      <c r="I454" s="3">
        <v>47406.98</v>
      </c>
    </row>
    <row r="455" spans="1:9" hidden="1" x14ac:dyDescent="0.25">
      <c r="A455" s="20" t="s">
        <v>51</v>
      </c>
      <c r="B455">
        <v>2019</v>
      </c>
      <c r="C455" t="s">
        <v>58</v>
      </c>
      <c r="D455" t="s">
        <v>63</v>
      </c>
      <c r="E455" t="s">
        <v>64</v>
      </c>
      <c r="F455" t="s">
        <v>65</v>
      </c>
      <c r="G455" s="2" t="s">
        <v>232</v>
      </c>
      <c r="I455" s="3">
        <v>54044</v>
      </c>
    </row>
    <row r="456" spans="1:9" hidden="1" x14ac:dyDescent="0.25">
      <c r="A456" s="20" t="s">
        <v>51</v>
      </c>
      <c r="B456">
        <v>2019</v>
      </c>
      <c r="C456" t="s">
        <v>58</v>
      </c>
      <c r="D456" t="s">
        <v>63</v>
      </c>
      <c r="E456" t="s">
        <v>64</v>
      </c>
      <c r="F456" t="s">
        <v>65</v>
      </c>
      <c r="G456" s="2" t="s">
        <v>233</v>
      </c>
      <c r="I456" s="3">
        <v>14601.35</v>
      </c>
    </row>
    <row r="457" spans="1:9" hidden="1" x14ac:dyDescent="0.25">
      <c r="A457" s="20" t="s">
        <v>51</v>
      </c>
      <c r="B457">
        <v>2019</v>
      </c>
      <c r="C457" t="s">
        <v>58</v>
      </c>
      <c r="D457" t="s">
        <v>63</v>
      </c>
      <c r="E457" t="s">
        <v>64</v>
      </c>
      <c r="F457" t="s">
        <v>65</v>
      </c>
      <c r="G457" t="s">
        <v>199</v>
      </c>
      <c r="I457" s="3">
        <v>1927000</v>
      </c>
    </row>
    <row r="458" spans="1:9" hidden="1" x14ac:dyDescent="0.25">
      <c r="A458" s="20" t="s">
        <v>51</v>
      </c>
      <c r="B458">
        <v>2019</v>
      </c>
      <c r="C458" t="s">
        <v>58</v>
      </c>
      <c r="D458" t="s">
        <v>63</v>
      </c>
      <c r="E458" t="s">
        <v>64</v>
      </c>
      <c r="F458" t="s">
        <v>65</v>
      </c>
      <c r="G458" t="s">
        <v>186</v>
      </c>
      <c r="I458" s="3">
        <v>164433</v>
      </c>
    </row>
    <row r="459" spans="1:9" hidden="1" x14ac:dyDescent="0.25">
      <c r="A459" s="20" t="s">
        <v>51</v>
      </c>
      <c r="B459">
        <v>2019</v>
      </c>
      <c r="C459" t="s">
        <v>58</v>
      </c>
      <c r="D459" t="s">
        <v>63</v>
      </c>
      <c r="E459" t="s">
        <v>64</v>
      </c>
      <c r="F459" t="s">
        <v>82</v>
      </c>
      <c r="G459" t="s">
        <v>81</v>
      </c>
      <c r="I459" s="3">
        <v>17268689</v>
      </c>
    </row>
    <row r="460" spans="1:9" hidden="1" x14ac:dyDescent="0.25">
      <c r="A460" s="20" t="s">
        <v>51</v>
      </c>
      <c r="B460">
        <v>2019</v>
      </c>
      <c r="C460" t="s">
        <v>58</v>
      </c>
      <c r="D460" t="s">
        <v>63</v>
      </c>
      <c r="E460" t="s">
        <v>64</v>
      </c>
      <c r="F460" t="s">
        <v>228</v>
      </c>
      <c r="G460" t="s">
        <v>229</v>
      </c>
      <c r="I460" s="3">
        <v>1560000</v>
      </c>
    </row>
    <row r="461" spans="1:9" hidden="1" x14ac:dyDescent="0.25">
      <c r="A461" s="20" t="s">
        <v>51</v>
      </c>
      <c r="B461">
        <v>2019</v>
      </c>
      <c r="C461" t="s">
        <v>58</v>
      </c>
      <c r="D461" t="s">
        <v>63</v>
      </c>
      <c r="E461" t="s">
        <v>73</v>
      </c>
      <c r="F461" t="s">
        <v>84</v>
      </c>
      <c r="G461" t="s">
        <v>83</v>
      </c>
      <c r="I461"/>
    </row>
    <row r="462" spans="1:9" hidden="1" x14ac:dyDescent="0.25">
      <c r="A462" s="20" t="s">
        <v>51</v>
      </c>
      <c r="B462">
        <v>2019</v>
      </c>
      <c r="C462" t="s">
        <v>58</v>
      </c>
      <c r="D462" t="s">
        <v>66</v>
      </c>
      <c r="E462" t="s">
        <v>67</v>
      </c>
      <c r="F462" t="s">
        <v>93</v>
      </c>
      <c r="G462" s="2" t="s">
        <v>234</v>
      </c>
      <c r="I462" s="3">
        <v>419293</v>
      </c>
    </row>
    <row r="463" spans="1:9" hidden="1" x14ac:dyDescent="0.25">
      <c r="A463" s="20" t="s">
        <v>51</v>
      </c>
      <c r="B463">
        <v>2019</v>
      </c>
      <c r="C463" t="s">
        <v>58</v>
      </c>
      <c r="D463" t="s">
        <v>66</v>
      </c>
      <c r="E463" t="s">
        <v>67</v>
      </c>
      <c r="F463" t="s">
        <v>93</v>
      </c>
      <c r="G463" t="s">
        <v>106</v>
      </c>
      <c r="I463" s="3">
        <v>6721501.8899999997</v>
      </c>
    </row>
    <row r="464" spans="1:9" hidden="1" x14ac:dyDescent="0.25">
      <c r="A464" s="20" t="s">
        <v>51</v>
      </c>
      <c r="B464">
        <v>2019</v>
      </c>
      <c r="C464" t="s">
        <v>58</v>
      </c>
      <c r="D464" t="s">
        <v>66</v>
      </c>
      <c r="E464" t="s">
        <v>67</v>
      </c>
      <c r="F464" t="s">
        <v>89</v>
      </c>
      <c r="G464" t="s">
        <v>85</v>
      </c>
      <c r="I464" s="3">
        <v>1122327</v>
      </c>
    </row>
    <row r="465" spans="1:9" hidden="1" x14ac:dyDescent="0.25">
      <c r="A465" s="20" t="s">
        <v>51</v>
      </c>
      <c r="B465">
        <v>2019</v>
      </c>
      <c r="C465" t="s">
        <v>58</v>
      </c>
      <c r="D465" t="s">
        <v>66</v>
      </c>
      <c r="E465" t="s">
        <v>67</v>
      </c>
      <c r="F465" t="s">
        <v>89</v>
      </c>
      <c r="G465" t="s">
        <v>86</v>
      </c>
      <c r="I465" s="3">
        <v>134676</v>
      </c>
    </row>
    <row r="466" spans="1:9" hidden="1" x14ac:dyDescent="0.25">
      <c r="A466" s="20" t="s">
        <v>51</v>
      </c>
      <c r="B466">
        <v>2019</v>
      </c>
      <c r="C466" t="s">
        <v>58</v>
      </c>
      <c r="D466" t="s">
        <v>66</v>
      </c>
      <c r="E466" t="s">
        <v>67</v>
      </c>
      <c r="F466" t="s">
        <v>89</v>
      </c>
      <c r="G466" t="s">
        <v>87</v>
      </c>
      <c r="I466" s="3">
        <v>758940</v>
      </c>
    </row>
    <row r="467" spans="1:9" hidden="1" x14ac:dyDescent="0.25">
      <c r="A467" s="20" t="s">
        <v>51</v>
      </c>
      <c r="B467">
        <v>2019</v>
      </c>
      <c r="C467" t="s">
        <v>58</v>
      </c>
      <c r="D467" t="s">
        <v>66</v>
      </c>
      <c r="E467" t="s">
        <v>67</v>
      </c>
      <c r="F467" t="s">
        <v>89</v>
      </c>
      <c r="G467" t="s">
        <v>88</v>
      </c>
      <c r="I467" s="3">
        <v>1125396</v>
      </c>
    </row>
    <row r="468" spans="1:9" hidden="1" x14ac:dyDescent="0.25">
      <c r="A468" s="20" t="s">
        <v>51</v>
      </c>
      <c r="B468">
        <v>2019</v>
      </c>
      <c r="C468" t="s">
        <v>58</v>
      </c>
      <c r="D468" t="s">
        <v>66</v>
      </c>
      <c r="E468" t="s">
        <v>67</v>
      </c>
      <c r="F468" t="s">
        <v>94</v>
      </c>
      <c r="G468" t="s">
        <v>95</v>
      </c>
      <c r="H468" t="s">
        <v>104</v>
      </c>
      <c r="I468"/>
    </row>
    <row r="469" spans="1:9" hidden="1" x14ac:dyDescent="0.25">
      <c r="A469" s="20" t="s">
        <v>51</v>
      </c>
      <c r="B469">
        <v>2019</v>
      </c>
      <c r="C469" t="s">
        <v>58</v>
      </c>
      <c r="D469" t="s">
        <v>66</v>
      </c>
      <c r="E469" t="s">
        <v>67</v>
      </c>
      <c r="F469" t="s">
        <v>94</v>
      </c>
      <c r="G469" t="s">
        <v>95</v>
      </c>
      <c r="H469" t="s">
        <v>103</v>
      </c>
      <c r="I469"/>
    </row>
    <row r="470" spans="1:9" hidden="1" x14ac:dyDescent="0.25">
      <c r="A470" s="20" t="s">
        <v>51</v>
      </c>
      <c r="B470">
        <v>2019</v>
      </c>
      <c r="C470" t="s">
        <v>58</v>
      </c>
      <c r="D470" t="s">
        <v>66</v>
      </c>
      <c r="E470" t="s">
        <v>67</v>
      </c>
      <c r="F470" t="s">
        <v>94</v>
      </c>
      <c r="G470" t="s">
        <v>95</v>
      </c>
      <c r="H470" t="s">
        <v>104</v>
      </c>
      <c r="I470"/>
    </row>
    <row r="471" spans="1:9" hidden="1" x14ac:dyDescent="0.25">
      <c r="A471" s="20" t="s">
        <v>51</v>
      </c>
      <c r="B471">
        <v>2019</v>
      </c>
      <c r="C471" t="s">
        <v>58</v>
      </c>
      <c r="D471" t="s">
        <v>66</v>
      </c>
      <c r="E471" t="s">
        <v>67</v>
      </c>
      <c r="F471" t="s">
        <v>94</v>
      </c>
      <c r="G471" t="s">
        <v>95</v>
      </c>
      <c r="H471" t="s">
        <v>103</v>
      </c>
      <c r="I471"/>
    </row>
    <row r="472" spans="1:9" hidden="1" x14ac:dyDescent="0.25">
      <c r="A472" s="20" t="s">
        <v>51</v>
      </c>
      <c r="B472">
        <v>2019</v>
      </c>
      <c r="C472" t="s">
        <v>58</v>
      </c>
      <c r="D472" t="s">
        <v>66</v>
      </c>
      <c r="E472" t="s">
        <v>67</v>
      </c>
      <c r="F472" t="s">
        <v>94</v>
      </c>
      <c r="G472" t="s">
        <v>95</v>
      </c>
      <c r="H472" t="s">
        <v>103</v>
      </c>
      <c r="I472"/>
    </row>
    <row r="473" spans="1:9" hidden="1" x14ac:dyDescent="0.25">
      <c r="A473" s="20" t="s">
        <v>51</v>
      </c>
      <c r="B473">
        <v>2019</v>
      </c>
      <c r="C473" t="s">
        <v>58</v>
      </c>
      <c r="D473" t="s">
        <v>66</v>
      </c>
      <c r="E473" t="s">
        <v>67</v>
      </c>
      <c r="F473" t="s">
        <v>68</v>
      </c>
      <c r="G473" t="s">
        <v>146</v>
      </c>
      <c r="I473" s="3">
        <v>42968.07</v>
      </c>
    </row>
    <row r="474" spans="1:9" hidden="1" x14ac:dyDescent="0.25">
      <c r="A474" s="20" t="s">
        <v>51</v>
      </c>
      <c r="B474">
        <v>2019</v>
      </c>
      <c r="C474" t="s">
        <v>58</v>
      </c>
      <c r="D474" t="s">
        <v>66</v>
      </c>
      <c r="E474" t="s">
        <v>67</v>
      </c>
      <c r="F474" t="s">
        <v>68</v>
      </c>
      <c r="G474" t="s">
        <v>160</v>
      </c>
      <c r="I474" s="3">
        <v>124528</v>
      </c>
    </row>
    <row r="475" spans="1:9" hidden="1" x14ac:dyDescent="0.25">
      <c r="A475" s="20" t="s">
        <v>51</v>
      </c>
      <c r="B475">
        <v>2019</v>
      </c>
      <c r="C475" t="s">
        <v>58</v>
      </c>
      <c r="D475" t="s">
        <v>66</v>
      </c>
      <c r="E475" t="s">
        <v>67</v>
      </c>
      <c r="F475" t="s">
        <v>68</v>
      </c>
      <c r="G475" t="s">
        <v>90</v>
      </c>
      <c r="I475" s="3">
        <v>28000</v>
      </c>
    </row>
    <row r="476" spans="1:9" hidden="1" x14ac:dyDescent="0.25">
      <c r="A476" s="20" t="s">
        <v>51</v>
      </c>
      <c r="B476">
        <v>2019</v>
      </c>
      <c r="C476" t="s">
        <v>58</v>
      </c>
      <c r="D476" t="s">
        <v>66</v>
      </c>
      <c r="E476" t="s">
        <v>67</v>
      </c>
      <c r="F476" t="s">
        <v>68</v>
      </c>
      <c r="G476" t="s">
        <v>184</v>
      </c>
      <c r="I476" s="3">
        <v>29291</v>
      </c>
    </row>
    <row r="477" spans="1:9" hidden="1" x14ac:dyDescent="0.25">
      <c r="A477" s="20" t="s">
        <v>51</v>
      </c>
      <c r="B477">
        <v>2019</v>
      </c>
      <c r="C477" t="s">
        <v>58</v>
      </c>
      <c r="D477" t="s">
        <v>66</v>
      </c>
      <c r="E477" t="s">
        <v>67</v>
      </c>
      <c r="F477" t="s">
        <v>68</v>
      </c>
      <c r="G477" t="s">
        <v>75</v>
      </c>
      <c r="I477" s="3">
        <v>2577.3000000000002</v>
      </c>
    </row>
    <row r="478" spans="1:9" hidden="1" x14ac:dyDescent="0.25">
      <c r="A478" s="20" t="s">
        <v>51</v>
      </c>
      <c r="B478">
        <v>2019</v>
      </c>
      <c r="C478" t="s">
        <v>58</v>
      </c>
      <c r="D478" t="s">
        <v>66</v>
      </c>
      <c r="E478" t="s">
        <v>67</v>
      </c>
      <c r="F478" t="s">
        <v>68</v>
      </c>
      <c r="G478" t="s">
        <v>148</v>
      </c>
      <c r="I478" s="3">
        <v>0.3</v>
      </c>
    </row>
    <row r="479" spans="1:9" hidden="1" x14ac:dyDescent="0.25">
      <c r="A479" s="20" t="s">
        <v>51</v>
      </c>
      <c r="B479">
        <v>2019</v>
      </c>
      <c r="C479" t="s">
        <v>58</v>
      </c>
      <c r="D479" t="s">
        <v>66</v>
      </c>
      <c r="E479" t="s">
        <v>67</v>
      </c>
      <c r="F479" t="s">
        <v>68</v>
      </c>
      <c r="G479" t="s">
        <v>157</v>
      </c>
      <c r="I479" s="3">
        <v>12422.03</v>
      </c>
    </row>
    <row r="480" spans="1:9" hidden="1" x14ac:dyDescent="0.25">
      <c r="A480" s="20" t="s">
        <v>51</v>
      </c>
      <c r="B480">
        <v>2019</v>
      </c>
      <c r="C480" t="s">
        <v>58</v>
      </c>
      <c r="D480" t="s">
        <v>66</v>
      </c>
      <c r="E480" t="s">
        <v>67</v>
      </c>
      <c r="F480" t="s">
        <v>68</v>
      </c>
      <c r="G480" t="s">
        <v>158</v>
      </c>
      <c r="I480" s="3">
        <v>4173064</v>
      </c>
    </row>
    <row r="481" spans="1:9" hidden="1" x14ac:dyDescent="0.25">
      <c r="A481" s="20" t="s">
        <v>51</v>
      </c>
      <c r="B481">
        <v>2019</v>
      </c>
      <c r="C481" t="s">
        <v>58</v>
      </c>
      <c r="D481" t="s">
        <v>66</v>
      </c>
      <c r="E481" t="s">
        <v>67</v>
      </c>
      <c r="F481" t="s">
        <v>68</v>
      </c>
      <c r="G481" t="s">
        <v>76</v>
      </c>
      <c r="I481" s="3">
        <f>-3584377.41+36521</f>
        <v>-3547856.41</v>
      </c>
    </row>
    <row r="482" spans="1:9" hidden="1" x14ac:dyDescent="0.25">
      <c r="A482" s="20" t="s">
        <v>51</v>
      </c>
      <c r="B482">
        <v>2019</v>
      </c>
      <c r="C482" t="s">
        <v>58</v>
      </c>
      <c r="D482" t="s">
        <v>66</v>
      </c>
      <c r="E482" t="s">
        <v>67</v>
      </c>
      <c r="F482" t="s">
        <v>68</v>
      </c>
      <c r="G482" t="s">
        <v>185</v>
      </c>
      <c r="I482" s="3">
        <v>-5025</v>
      </c>
    </row>
    <row r="483" spans="1:9" hidden="1" x14ac:dyDescent="0.25">
      <c r="A483" s="20" t="s">
        <v>51</v>
      </c>
      <c r="B483">
        <v>2019</v>
      </c>
      <c r="C483" t="s">
        <v>58</v>
      </c>
      <c r="D483" t="s">
        <v>66</v>
      </c>
      <c r="E483" t="s">
        <v>67</v>
      </c>
      <c r="F483" t="s">
        <v>68</v>
      </c>
      <c r="G483" t="s">
        <v>200</v>
      </c>
      <c r="I483"/>
    </row>
    <row r="484" spans="1:9" hidden="1" x14ac:dyDescent="0.25">
      <c r="A484" s="20" t="s">
        <v>51</v>
      </c>
      <c r="B484">
        <v>2019</v>
      </c>
      <c r="C484" t="s">
        <v>58</v>
      </c>
      <c r="D484" t="s">
        <v>66</v>
      </c>
      <c r="E484" t="s">
        <v>67</v>
      </c>
      <c r="F484" t="s">
        <v>68</v>
      </c>
      <c r="G484" t="s">
        <v>97</v>
      </c>
      <c r="I484" s="3">
        <v>-749221.08</v>
      </c>
    </row>
    <row r="485" spans="1:9" hidden="1" x14ac:dyDescent="0.25">
      <c r="A485" s="20" t="s">
        <v>51</v>
      </c>
      <c r="B485">
        <v>2019</v>
      </c>
      <c r="C485" t="s">
        <v>58</v>
      </c>
      <c r="D485" t="s">
        <v>66</v>
      </c>
      <c r="E485" t="s">
        <v>67</v>
      </c>
      <c r="F485" t="s">
        <v>68</v>
      </c>
      <c r="G485" t="s">
        <v>201</v>
      </c>
      <c r="I485" s="3">
        <v>-114</v>
      </c>
    </row>
    <row r="486" spans="1:9" hidden="1" x14ac:dyDescent="0.25">
      <c r="A486" s="20" t="s">
        <v>51</v>
      </c>
      <c r="B486">
        <v>2019</v>
      </c>
      <c r="C486" t="s">
        <v>58</v>
      </c>
      <c r="D486" t="s">
        <v>66</v>
      </c>
      <c r="E486" t="s">
        <v>67</v>
      </c>
      <c r="F486" t="s">
        <v>68</v>
      </c>
      <c r="G486" t="s">
        <v>202</v>
      </c>
      <c r="I486" s="3">
        <v>2052688.61</v>
      </c>
    </row>
    <row r="487" spans="1:9" hidden="1" x14ac:dyDescent="0.25">
      <c r="A487" s="20" t="s">
        <v>51</v>
      </c>
      <c r="B487">
        <v>2019</v>
      </c>
      <c r="C487" t="s">
        <v>58</v>
      </c>
      <c r="D487" t="s">
        <v>66</v>
      </c>
      <c r="E487" t="s">
        <v>67</v>
      </c>
      <c r="F487" t="s">
        <v>68</v>
      </c>
      <c r="G487" t="s">
        <v>203</v>
      </c>
      <c r="I487" s="3">
        <v>12000</v>
      </c>
    </row>
    <row r="488" spans="1:9" hidden="1" x14ac:dyDescent="0.25">
      <c r="A488" s="20" t="s">
        <v>51</v>
      </c>
      <c r="B488">
        <v>2019</v>
      </c>
      <c r="C488" t="s">
        <v>58</v>
      </c>
      <c r="D488" t="s">
        <v>66</v>
      </c>
      <c r="E488" t="s">
        <v>67</v>
      </c>
      <c r="F488" t="s">
        <v>93</v>
      </c>
      <c r="G488" t="s">
        <v>92</v>
      </c>
      <c r="I488" s="3">
        <v>343308</v>
      </c>
    </row>
    <row r="489" spans="1:9" hidden="1" x14ac:dyDescent="0.25">
      <c r="A489" s="20" t="s">
        <v>51</v>
      </c>
      <c r="B489">
        <v>2019</v>
      </c>
      <c r="C489" t="s">
        <v>58</v>
      </c>
      <c r="D489" t="s">
        <v>69</v>
      </c>
      <c r="E489" t="s">
        <v>69</v>
      </c>
      <c r="F489" t="s">
        <v>70</v>
      </c>
      <c r="G489" t="s">
        <v>77</v>
      </c>
      <c r="I489">
        <v>200000000</v>
      </c>
    </row>
    <row r="490" spans="1:9" hidden="1" x14ac:dyDescent="0.25">
      <c r="A490" s="20" t="s">
        <v>51</v>
      </c>
      <c r="B490">
        <v>2019</v>
      </c>
      <c r="C490" t="s">
        <v>58</v>
      </c>
      <c r="D490" t="s">
        <v>69</v>
      </c>
      <c r="E490" t="s">
        <v>69</v>
      </c>
      <c r="F490" t="s">
        <v>70</v>
      </c>
      <c r="G490" t="s">
        <v>78</v>
      </c>
      <c r="I490">
        <v>-194000000</v>
      </c>
    </row>
    <row r="491" spans="1:9" hidden="1" x14ac:dyDescent="0.25">
      <c r="A491" s="20" t="s">
        <v>51</v>
      </c>
      <c r="B491">
        <v>2019</v>
      </c>
      <c r="C491" t="s">
        <v>58</v>
      </c>
      <c r="D491" t="s">
        <v>69</v>
      </c>
      <c r="E491" t="s">
        <v>69</v>
      </c>
      <c r="F491" t="s">
        <v>70</v>
      </c>
      <c r="G491" t="s">
        <v>230</v>
      </c>
      <c r="I491">
        <v>54327800</v>
      </c>
    </row>
    <row r="492" spans="1:9" hidden="1" x14ac:dyDescent="0.25">
      <c r="A492" s="20" t="s">
        <v>51</v>
      </c>
      <c r="B492">
        <v>2019</v>
      </c>
      <c r="C492" t="s">
        <v>58</v>
      </c>
      <c r="D492" t="s">
        <v>69</v>
      </c>
      <c r="E492" t="s">
        <v>69</v>
      </c>
      <c r="F492" t="s">
        <v>79</v>
      </c>
      <c r="G492" t="s">
        <v>96</v>
      </c>
      <c r="I492">
        <v>-719010.44999999925</v>
      </c>
    </row>
    <row r="493" spans="1:9" hidden="1" x14ac:dyDescent="0.25">
      <c r="A493" s="20" t="s">
        <v>51</v>
      </c>
      <c r="B493">
        <v>2019</v>
      </c>
      <c r="C493" t="s">
        <v>58</v>
      </c>
      <c r="D493" t="s">
        <v>69</v>
      </c>
      <c r="E493" t="s">
        <v>69</v>
      </c>
      <c r="F493" t="s">
        <v>79</v>
      </c>
      <c r="G493" t="s">
        <v>110</v>
      </c>
      <c r="I493">
        <f>+I445+I446</f>
        <v>-38319198.990000002</v>
      </c>
    </row>
    <row r="494" spans="1:9" hidden="1" x14ac:dyDescent="0.25">
      <c r="A494" s="20" t="s">
        <v>126</v>
      </c>
      <c r="B494">
        <v>2019</v>
      </c>
      <c r="C494" t="s">
        <v>58</v>
      </c>
      <c r="D494" t="s">
        <v>63</v>
      </c>
      <c r="E494" t="s">
        <v>64</v>
      </c>
      <c r="F494" t="s">
        <v>65</v>
      </c>
      <c r="G494" t="s">
        <v>71</v>
      </c>
      <c r="I494" s="3">
        <v>1144261.8</v>
      </c>
    </row>
    <row r="495" spans="1:9" hidden="1" x14ac:dyDescent="0.25">
      <c r="A495" s="20" t="s">
        <v>126</v>
      </c>
      <c r="B495">
        <v>2019</v>
      </c>
      <c r="C495" t="s">
        <v>58</v>
      </c>
      <c r="D495" t="s">
        <v>63</v>
      </c>
      <c r="E495" t="s">
        <v>64</v>
      </c>
      <c r="F495" t="s">
        <v>65</v>
      </c>
      <c r="G495" t="s">
        <v>80</v>
      </c>
      <c r="I495" s="3">
        <v>300227</v>
      </c>
    </row>
    <row r="496" spans="1:9" hidden="1" x14ac:dyDescent="0.25">
      <c r="A496" s="20" t="s">
        <v>126</v>
      </c>
      <c r="B496">
        <v>2019</v>
      </c>
      <c r="C496" t="s">
        <v>58</v>
      </c>
      <c r="D496" t="s">
        <v>63</v>
      </c>
      <c r="E496" t="s">
        <v>64</v>
      </c>
      <c r="F496" t="s">
        <v>65</v>
      </c>
      <c r="G496" t="s">
        <v>72</v>
      </c>
      <c r="I496" s="3">
        <v>1092848</v>
      </c>
    </row>
    <row r="497" spans="1:10" hidden="1" x14ac:dyDescent="0.25">
      <c r="A497" s="20" t="s">
        <v>126</v>
      </c>
      <c r="B497">
        <v>2019</v>
      </c>
      <c r="C497" t="s">
        <v>58</v>
      </c>
      <c r="D497" t="s">
        <v>63</v>
      </c>
      <c r="E497" t="s">
        <v>64</v>
      </c>
      <c r="F497" t="s">
        <v>65</v>
      </c>
      <c r="G497" t="s">
        <v>227</v>
      </c>
      <c r="I497" s="3">
        <v>3107121.9</v>
      </c>
    </row>
    <row r="498" spans="1:10" hidden="1" x14ac:dyDescent="0.25">
      <c r="A498" s="20" t="s">
        <v>126</v>
      </c>
      <c r="B498">
        <v>2019</v>
      </c>
      <c r="C498" t="s">
        <v>58</v>
      </c>
      <c r="D498" t="s">
        <v>63</v>
      </c>
      <c r="E498" t="s">
        <v>64</v>
      </c>
      <c r="F498" t="s">
        <v>65</v>
      </c>
      <c r="G498" t="s">
        <v>155</v>
      </c>
      <c r="I498" s="3">
        <v>4456379</v>
      </c>
    </row>
    <row r="499" spans="1:10" hidden="1" x14ac:dyDescent="0.25">
      <c r="A499" s="20" t="s">
        <v>126</v>
      </c>
      <c r="B499">
        <v>2019</v>
      </c>
      <c r="C499" t="s">
        <v>58</v>
      </c>
      <c r="D499" t="s">
        <v>63</v>
      </c>
      <c r="E499" t="s">
        <v>64</v>
      </c>
      <c r="F499" t="s">
        <v>65</v>
      </c>
      <c r="G499" t="s">
        <v>145</v>
      </c>
      <c r="I499" s="3">
        <v>1815264</v>
      </c>
    </row>
    <row r="500" spans="1:10" hidden="1" x14ac:dyDescent="0.25">
      <c r="A500" s="20" t="s">
        <v>126</v>
      </c>
      <c r="B500">
        <v>2019</v>
      </c>
      <c r="C500" t="s">
        <v>58</v>
      </c>
      <c r="D500" t="s">
        <v>63</v>
      </c>
      <c r="E500" t="s">
        <v>64</v>
      </c>
      <c r="F500" t="s">
        <v>65</v>
      </c>
      <c r="G500" t="s">
        <v>105</v>
      </c>
      <c r="I500" s="3">
        <v>100000</v>
      </c>
    </row>
    <row r="501" spans="1:10" hidden="1" x14ac:dyDescent="0.25">
      <c r="A501" s="20" t="s">
        <v>126</v>
      </c>
      <c r="B501">
        <v>2019</v>
      </c>
      <c r="C501" t="s">
        <v>58</v>
      </c>
      <c r="D501" t="s">
        <v>63</v>
      </c>
      <c r="E501" t="s">
        <v>64</v>
      </c>
      <c r="F501" t="s">
        <v>65</v>
      </c>
      <c r="G501" s="2" t="s">
        <v>231</v>
      </c>
      <c r="I501" s="3">
        <v>83505.98</v>
      </c>
    </row>
    <row r="502" spans="1:10" hidden="1" x14ac:dyDescent="0.25">
      <c r="A502" s="20" t="s">
        <v>126</v>
      </c>
      <c r="B502">
        <v>2019</v>
      </c>
      <c r="C502" t="s">
        <v>58</v>
      </c>
      <c r="D502" t="s">
        <v>63</v>
      </c>
      <c r="E502" t="s">
        <v>64</v>
      </c>
      <c r="F502" t="s">
        <v>65</v>
      </c>
      <c r="G502" s="2" t="s">
        <v>232</v>
      </c>
      <c r="I502" s="3">
        <v>95197</v>
      </c>
    </row>
    <row r="503" spans="1:10" hidden="1" x14ac:dyDescent="0.25">
      <c r="A503" s="20" t="s">
        <v>126</v>
      </c>
      <c r="B503">
        <v>2019</v>
      </c>
      <c r="C503" t="s">
        <v>58</v>
      </c>
      <c r="D503" t="s">
        <v>63</v>
      </c>
      <c r="E503" t="s">
        <v>64</v>
      </c>
      <c r="F503" t="s">
        <v>65</v>
      </c>
      <c r="G503" s="2" t="s">
        <v>233</v>
      </c>
      <c r="I503" s="3">
        <v>25719.35</v>
      </c>
    </row>
    <row r="504" spans="1:10" hidden="1" x14ac:dyDescent="0.25">
      <c r="A504" s="20" t="s">
        <v>126</v>
      </c>
      <c r="B504">
        <v>2019</v>
      </c>
      <c r="C504" t="s">
        <v>58</v>
      </c>
      <c r="D504" t="s">
        <v>63</v>
      </c>
      <c r="E504" t="s">
        <v>64</v>
      </c>
      <c r="F504" t="s">
        <v>65</v>
      </c>
      <c r="G504" t="s">
        <v>199</v>
      </c>
      <c r="I504" s="3">
        <v>1927000</v>
      </c>
    </row>
    <row r="505" spans="1:10" hidden="1" x14ac:dyDescent="0.25">
      <c r="A505" s="20" t="s">
        <v>126</v>
      </c>
      <c r="B505">
        <v>2019</v>
      </c>
      <c r="C505" t="s">
        <v>58</v>
      </c>
      <c r="D505" t="s">
        <v>63</v>
      </c>
      <c r="E505" t="s">
        <v>64</v>
      </c>
      <c r="F505" t="s">
        <v>65</v>
      </c>
      <c r="G505" t="s">
        <v>186</v>
      </c>
      <c r="I505" s="3">
        <v>182414</v>
      </c>
    </row>
    <row r="506" spans="1:10" hidden="1" x14ac:dyDescent="0.25">
      <c r="A506" s="20" t="s">
        <v>126</v>
      </c>
      <c r="B506">
        <v>2019</v>
      </c>
      <c r="C506" t="s">
        <v>58</v>
      </c>
      <c r="D506" t="s">
        <v>63</v>
      </c>
      <c r="E506" t="s">
        <v>64</v>
      </c>
      <c r="F506" t="s">
        <v>82</v>
      </c>
      <c r="G506" t="s">
        <v>81</v>
      </c>
      <c r="I506" s="3">
        <v>17818382</v>
      </c>
    </row>
    <row r="507" spans="1:10" hidden="1" x14ac:dyDescent="0.25">
      <c r="A507" s="20" t="s">
        <v>126</v>
      </c>
      <c r="B507">
        <v>2019</v>
      </c>
      <c r="C507" t="s">
        <v>58</v>
      </c>
      <c r="D507" t="s">
        <v>63</v>
      </c>
      <c r="E507" t="s">
        <v>64</v>
      </c>
      <c r="F507" t="s">
        <v>228</v>
      </c>
      <c r="G507" t="s">
        <v>229</v>
      </c>
      <c r="I507" s="3">
        <v>1560000</v>
      </c>
    </row>
    <row r="508" spans="1:10" hidden="1" x14ac:dyDescent="0.25">
      <c r="A508" s="20" t="s">
        <v>126</v>
      </c>
      <c r="B508">
        <v>2019</v>
      </c>
      <c r="C508" t="s">
        <v>58</v>
      </c>
      <c r="D508" t="s">
        <v>63</v>
      </c>
      <c r="E508" t="s">
        <v>73</v>
      </c>
      <c r="F508" t="s">
        <v>84</v>
      </c>
      <c r="G508" t="s">
        <v>83</v>
      </c>
      <c r="I508"/>
    </row>
    <row r="509" spans="1:10" hidden="1" x14ac:dyDescent="0.25">
      <c r="A509" s="20" t="s">
        <v>126</v>
      </c>
      <c r="B509">
        <v>2019</v>
      </c>
      <c r="C509" t="s">
        <v>58</v>
      </c>
      <c r="D509" t="s">
        <v>66</v>
      </c>
      <c r="E509" t="s">
        <v>67</v>
      </c>
      <c r="F509" t="s">
        <v>93</v>
      </c>
      <c r="G509" s="2" t="s">
        <v>234</v>
      </c>
      <c r="I509" s="3">
        <v>444451</v>
      </c>
    </row>
    <row r="510" spans="1:10" hidden="1" x14ac:dyDescent="0.25">
      <c r="A510" s="20" t="s">
        <v>126</v>
      </c>
      <c r="B510">
        <v>2019</v>
      </c>
      <c r="C510" t="s">
        <v>58</v>
      </c>
      <c r="D510" t="s">
        <v>66</v>
      </c>
      <c r="E510" t="s">
        <v>67</v>
      </c>
      <c r="F510" t="s">
        <v>93</v>
      </c>
      <c r="G510" t="s">
        <v>106</v>
      </c>
      <c r="I510" s="3">
        <f>1494128.4+4845979.89</f>
        <v>6340108.2899999991</v>
      </c>
      <c r="J510" s="3"/>
    </row>
    <row r="511" spans="1:10" hidden="1" x14ac:dyDescent="0.25">
      <c r="A511" s="20" t="s">
        <v>126</v>
      </c>
      <c r="B511">
        <v>2019</v>
      </c>
      <c r="C511" t="s">
        <v>58</v>
      </c>
      <c r="D511" t="s">
        <v>66</v>
      </c>
      <c r="E511" t="s">
        <v>67</v>
      </c>
      <c r="F511" t="s">
        <v>89</v>
      </c>
      <c r="G511" t="s">
        <v>85</v>
      </c>
      <c r="I511" s="3">
        <v>1247030</v>
      </c>
    </row>
    <row r="512" spans="1:10" hidden="1" x14ac:dyDescent="0.25">
      <c r="A512" s="20" t="s">
        <v>126</v>
      </c>
      <c r="B512">
        <v>2019</v>
      </c>
      <c r="C512" t="s">
        <v>58</v>
      </c>
      <c r="D512" t="s">
        <v>66</v>
      </c>
      <c r="E512" t="s">
        <v>67</v>
      </c>
      <c r="F512" t="s">
        <v>89</v>
      </c>
      <c r="G512" t="s">
        <v>86</v>
      </c>
      <c r="I512" s="3">
        <v>149640</v>
      </c>
    </row>
    <row r="513" spans="1:9" hidden="1" x14ac:dyDescent="0.25">
      <c r="A513" s="20" t="s">
        <v>126</v>
      </c>
      <c r="B513">
        <v>2019</v>
      </c>
      <c r="C513" t="s">
        <v>58</v>
      </c>
      <c r="D513" t="s">
        <v>66</v>
      </c>
      <c r="E513" t="s">
        <v>67</v>
      </c>
      <c r="F513" t="s">
        <v>89</v>
      </c>
      <c r="G513" t="s">
        <v>87</v>
      </c>
      <c r="I513" s="3">
        <v>817320</v>
      </c>
    </row>
    <row r="514" spans="1:9" hidden="1" x14ac:dyDescent="0.25">
      <c r="A514" s="20" t="s">
        <v>126</v>
      </c>
      <c r="B514">
        <v>2019</v>
      </c>
      <c r="C514" t="s">
        <v>58</v>
      </c>
      <c r="D514" t="s">
        <v>66</v>
      </c>
      <c r="E514" t="s">
        <v>67</v>
      </c>
      <c r="F514" t="s">
        <v>89</v>
      </c>
      <c r="G514" t="s">
        <v>88</v>
      </c>
      <c r="I514" s="3">
        <v>1250099</v>
      </c>
    </row>
    <row r="515" spans="1:9" hidden="1" x14ac:dyDescent="0.25">
      <c r="A515" s="20" t="s">
        <v>126</v>
      </c>
      <c r="B515">
        <v>2019</v>
      </c>
      <c r="C515" t="s">
        <v>58</v>
      </c>
      <c r="D515" t="s">
        <v>66</v>
      </c>
      <c r="E515" t="s">
        <v>67</v>
      </c>
      <c r="F515" t="s">
        <v>94</v>
      </c>
      <c r="G515" t="s">
        <v>95</v>
      </c>
      <c r="H515" t="s">
        <v>104</v>
      </c>
      <c r="I515"/>
    </row>
    <row r="516" spans="1:9" hidden="1" x14ac:dyDescent="0.25">
      <c r="A516" s="20" t="s">
        <v>126</v>
      </c>
      <c r="B516">
        <v>2019</v>
      </c>
      <c r="C516" t="s">
        <v>58</v>
      </c>
      <c r="D516" t="s">
        <v>66</v>
      </c>
      <c r="E516" t="s">
        <v>67</v>
      </c>
      <c r="F516" t="s">
        <v>94</v>
      </c>
      <c r="G516" t="s">
        <v>95</v>
      </c>
      <c r="H516" t="s">
        <v>103</v>
      </c>
      <c r="I516"/>
    </row>
    <row r="517" spans="1:9" hidden="1" x14ac:dyDescent="0.25">
      <c r="A517" s="20" t="s">
        <v>126</v>
      </c>
      <c r="B517">
        <v>2019</v>
      </c>
      <c r="C517" t="s">
        <v>58</v>
      </c>
      <c r="D517" t="s">
        <v>66</v>
      </c>
      <c r="E517" t="s">
        <v>67</v>
      </c>
      <c r="F517" t="s">
        <v>94</v>
      </c>
      <c r="G517" t="s">
        <v>95</v>
      </c>
      <c r="H517" t="s">
        <v>104</v>
      </c>
      <c r="I517"/>
    </row>
    <row r="518" spans="1:9" hidden="1" x14ac:dyDescent="0.25">
      <c r="A518" s="20" t="s">
        <v>126</v>
      </c>
      <c r="B518">
        <v>2019</v>
      </c>
      <c r="C518" t="s">
        <v>58</v>
      </c>
      <c r="D518" t="s">
        <v>66</v>
      </c>
      <c r="E518" t="s">
        <v>67</v>
      </c>
      <c r="F518" t="s">
        <v>94</v>
      </c>
      <c r="G518" t="s">
        <v>95</v>
      </c>
      <c r="H518" t="s">
        <v>103</v>
      </c>
      <c r="I518"/>
    </row>
    <row r="519" spans="1:9" hidden="1" x14ac:dyDescent="0.25">
      <c r="A519" s="20" t="s">
        <v>126</v>
      </c>
      <c r="B519">
        <v>2019</v>
      </c>
      <c r="C519" t="s">
        <v>58</v>
      </c>
      <c r="D519" t="s">
        <v>66</v>
      </c>
      <c r="E519" t="s">
        <v>67</v>
      </c>
      <c r="F519" t="s">
        <v>94</v>
      </c>
      <c r="G519" t="s">
        <v>95</v>
      </c>
      <c r="H519" t="s">
        <v>103</v>
      </c>
      <c r="I519"/>
    </row>
    <row r="520" spans="1:9" hidden="1" x14ac:dyDescent="0.25">
      <c r="A520" s="20" t="s">
        <v>126</v>
      </c>
      <c r="B520">
        <v>2019</v>
      </c>
      <c r="C520" t="s">
        <v>58</v>
      </c>
      <c r="D520" t="s">
        <v>66</v>
      </c>
      <c r="E520" t="s">
        <v>67</v>
      </c>
      <c r="F520" t="s">
        <v>68</v>
      </c>
      <c r="G520" t="s">
        <v>146</v>
      </c>
      <c r="I520" s="3">
        <v>45546</v>
      </c>
    </row>
    <row r="521" spans="1:9" hidden="1" x14ac:dyDescent="0.25">
      <c r="A521" s="20" t="s">
        <v>126</v>
      </c>
      <c r="B521">
        <v>2019</v>
      </c>
      <c r="C521" t="s">
        <v>58</v>
      </c>
      <c r="D521" t="s">
        <v>66</v>
      </c>
      <c r="E521" t="s">
        <v>67</v>
      </c>
      <c r="F521" t="s">
        <v>68</v>
      </c>
      <c r="G521" t="s">
        <v>160</v>
      </c>
      <c r="I521" s="3">
        <v>52320</v>
      </c>
    </row>
    <row r="522" spans="1:9" hidden="1" x14ac:dyDescent="0.25">
      <c r="A522" s="20" t="s">
        <v>126</v>
      </c>
      <c r="B522">
        <v>2019</v>
      </c>
      <c r="C522" t="s">
        <v>58</v>
      </c>
      <c r="D522" t="s">
        <v>66</v>
      </c>
      <c r="E522" t="s">
        <v>67</v>
      </c>
      <c r="F522" t="s">
        <v>68</v>
      </c>
      <c r="G522" t="s">
        <v>90</v>
      </c>
      <c r="I522" s="3">
        <v>28000</v>
      </c>
    </row>
    <row r="523" spans="1:9" hidden="1" x14ac:dyDescent="0.25">
      <c r="A523" s="20" t="s">
        <v>126</v>
      </c>
      <c r="B523">
        <v>2019</v>
      </c>
      <c r="C523" t="s">
        <v>58</v>
      </c>
      <c r="D523" t="s">
        <v>66</v>
      </c>
      <c r="E523" t="s">
        <v>67</v>
      </c>
      <c r="F523" t="s">
        <v>68</v>
      </c>
      <c r="G523" t="s">
        <v>184</v>
      </c>
      <c r="I523" s="3">
        <v>17981</v>
      </c>
    </row>
    <row r="524" spans="1:9" hidden="1" x14ac:dyDescent="0.25">
      <c r="A524" s="20" t="s">
        <v>126</v>
      </c>
      <c r="B524">
        <v>2019</v>
      </c>
      <c r="C524" t="s">
        <v>58</v>
      </c>
      <c r="D524" t="s">
        <v>66</v>
      </c>
      <c r="E524" t="s">
        <v>67</v>
      </c>
      <c r="F524" t="s">
        <v>68</v>
      </c>
      <c r="G524" t="s">
        <v>75</v>
      </c>
      <c r="I524" s="3">
        <v>5310.3</v>
      </c>
    </row>
    <row r="525" spans="1:9" hidden="1" x14ac:dyDescent="0.25">
      <c r="A525" s="20" t="s">
        <v>126</v>
      </c>
      <c r="B525">
        <v>2019</v>
      </c>
      <c r="C525" t="s">
        <v>58</v>
      </c>
      <c r="D525" t="s">
        <v>66</v>
      </c>
      <c r="E525" t="s">
        <v>67</v>
      </c>
      <c r="F525" t="s">
        <v>68</v>
      </c>
      <c r="G525" t="s">
        <v>148</v>
      </c>
      <c r="I525" s="3">
        <v>0.3</v>
      </c>
    </row>
    <row r="526" spans="1:9" hidden="1" x14ac:dyDescent="0.25">
      <c r="A526" s="20" t="s">
        <v>126</v>
      </c>
      <c r="B526">
        <v>2019</v>
      </c>
      <c r="C526" t="s">
        <v>58</v>
      </c>
      <c r="D526" t="s">
        <v>66</v>
      </c>
      <c r="E526" t="s">
        <v>67</v>
      </c>
      <c r="F526" t="s">
        <v>68</v>
      </c>
      <c r="G526" t="s">
        <v>157</v>
      </c>
      <c r="I526" s="3">
        <v>22493.63</v>
      </c>
    </row>
    <row r="527" spans="1:9" hidden="1" x14ac:dyDescent="0.25">
      <c r="A527" s="20" t="s">
        <v>126</v>
      </c>
      <c r="B527">
        <v>2019</v>
      </c>
      <c r="C527" t="s">
        <v>58</v>
      </c>
      <c r="D527" t="s">
        <v>66</v>
      </c>
      <c r="E527" t="s">
        <v>67</v>
      </c>
      <c r="F527" t="s">
        <v>68</v>
      </c>
      <c r="G527" t="s">
        <v>158</v>
      </c>
      <c r="I527" s="3">
        <v>5011353</v>
      </c>
    </row>
    <row r="528" spans="1:9" hidden="1" x14ac:dyDescent="0.25">
      <c r="A528" s="20" t="s">
        <v>126</v>
      </c>
      <c r="B528">
        <v>2019</v>
      </c>
      <c r="C528" t="s">
        <v>58</v>
      </c>
      <c r="D528" t="s">
        <v>66</v>
      </c>
      <c r="E528" t="s">
        <v>67</v>
      </c>
      <c r="F528" t="s">
        <v>68</v>
      </c>
      <c r="G528" t="s">
        <v>76</v>
      </c>
      <c r="I528" s="3">
        <f>-3955498.77+56366</f>
        <v>-3899132.77</v>
      </c>
    </row>
    <row r="529" spans="1:9" hidden="1" x14ac:dyDescent="0.25">
      <c r="A529" s="20" t="s">
        <v>126</v>
      </c>
      <c r="B529">
        <v>2019</v>
      </c>
      <c r="C529" t="s">
        <v>58</v>
      </c>
      <c r="D529" t="s">
        <v>66</v>
      </c>
      <c r="E529" t="s">
        <v>67</v>
      </c>
      <c r="F529" t="s">
        <v>68</v>
      </c>
      <c r="G529" t="s">
        <v>185</v>
      </c>
      <c r="I529" s="3">
        <v>-19731</v>
      </c>
    </row>
    <row r="530" spans="1:9" hidden="1" x14ac:dyDescent="0.25">
      <c r="A530" s="20" t="s">
        <v>126</v>
      </c>
      <c r="B530">
        <v>2019</v>
      </c>
      <c r="C530" t="s">
        <v>58</v>
      </c>
      <c r="D530" t="s">
        <v>66</v>
      </c>
      <c r="E530" t="s">
        <v>67</v>
      </c>
      <c r="F530" t="s">
        <v>68</v>
      </c>
      <c r="G530" t="s">
        <v>200</v>
      </c>
      <c r="I530"/>
    </row>
    <row r="531" spans="1:9" hidden="1" x14ac:dyDescent="0.25">
      <c r="A531" s="20" t="s">
        <v>126</v>
      </c>
      <c r="B531">
        <v>2019</v>
      </c>
      <c r="C531" t="s">
        <v>58</v>
      </c>
      <c r="D531" t="s">
        <v>66</v>
      </c>
      <c r="E531" t="s">
        <v>67</v>
      </c>
      <c r="F531" t="s">
        <v>68</v>
      </c>
      <c r="G531" t="s">
        <v>97</v>
      </c>
      <c r="I531" s="3">
        <v>-749221.08</v>
      </c>
    </row>
    <row r="532" spans="1:9" hidden="1" x14ac:dyDescent="0.25">
      <c r="A532" s="20" t="s">
        <v>126</v>
      </c>
      <c r="B532">
        <v>2019</v>
      </c>
      <c r="C532" t="s">
        <v>58</v>
      </c>
      <c r="D532" t="s">
        <v>66</v>
      </c>
      <c r="E532" t="s">
        <v>67</v>
      </c>
      <c r="F532" t="s">
        <v>68</v>
      </c>
      <c r="G532" t="s">
        <v>201</v>
      </c>
      <c r="I532" s="3">
        <v>-114</v>
      </c>
    </row>
    <row r="533" spans="1:9" hidden="1" x14ac:dyDescent="0.25">
      <c r="A533" s="20" t="s">
        <v>126</v>
      </c>
      <c r="B533">
        <v>2019</v>
      </c>
      <c r="C533" t="s">
        <v>58</v>
      </c>
      <c r="D533" t="s">
        <v>66</v>
      </c>
      <c r="E533" t="s">
        <v>67</v>
      </c>
      <c r="F533" t="s">
        <v>68</v>
      </c>
      <c r="G533" t="s">
        <v>202</v>
      </c>
      <c r="I533" s="3">
        <v>2052688.61</v>
      </c>
    </row>
    <row r="534" spans="1:9" hidden="1" x14ac:dyDescent="0.25">
      <c r="A534" s="20" t="s">
        <v>126</v>
      </c>
      <c r="B534">
        <v>2019</v>
      </c>
      <c r="C534" t="s">
        <v>58</v>
      </c>
      <c r="D534" t="s">
        <v>66</v>
      </c>
      <c r="E534" t="s">
        <v>67</v>
      </c>
      <c r="F534" t="s">
        <v>68</v>
      </c>
      <c r="G534" t="s">
        <v>203</v>
      </c>
      <c r="I534" s="3">
        <v>12000</v>
      </c>
    </row>
    <row r="535" spans="1:9" hidden="1" x14ac:dyDescent="0.25">
      <c r="A535" s="20" t="s">
        <v>126</v>
      </c>
      <c r="B535">
        <v>2019</v>
      </c>
      <c r="C535" t="s">
        <v>58</v>
      </c>
      <c r="D535" t="s">
        <v>66</v>
      </c>
      <c r="E535" t="s">
        <v>67</v>
      </c>
      <c r="F535" t="s">
        <v>93</v>
      </c>
      <c r="G535" t="s">
        <v>92</v>
      </c>
      <c r="I535" s="3">
        <v>343308</v>
      </c>
    </row>
    <row r="536" spans="1:9" hidden="1" x14ac:dyDescent="0.25">
      <c r="A536" s="20" t="s">
        <v>126</v>
      </c>
      <c r="B536">
        <v>2019</v>
      </c>
      <c r="C536" t="s">
        <v>58</v>
      </c>
      <c r="D536" t="s">
        <v>69</v>
      </c>
      <c r="E536" t="s">
        <v>69</v>
      </c>
      <c r="F536" t="s">
        <v>70</v>
      </c>
      <c r="G536" t="s">
        <v>77</v>
      </c>
      <c r="I536">
        <v>200000000</v>
      </c>
    </row>
    <row r="537" spans="1:9" hidden="1" x14ac:dyDescent="0.25">
      <c r="A537" s="20" t="s">
        <v>126</v>
      </c>
      <c r="B537">
        <v>2019</v>
      </c>
      <c r="C537" t="s">
        <v>58</v>
      </c>
      <c r="D537" t="s">
        <v>69</v>
      </c>
      <c r="E537" t="s">
        <v>69</v>
      </c>
      <c r="F537" t="s">
        <v>70</v>
      </c>
      <c r="G537" t="s">
        <v>78</v>
      </c>
      <c r="I537">
        <v>-194000000</v>
      </c>
    </row>
    <row r="538" spans="1:9" hidden="1" x14ac:dyDescent="0.25">
      <c r="A538" s="20" t="s">
        <v>126</v>
      </c>
      <c r="B538">
        <v>2019</v>
      </c>
      <c r="C538" t="s">
        <v>58</v>
      </c>
      <c r="D538" t="s">
        <v>69</v>
      </c>
      <c r="E538" t="s">
        <v>69</v>
      </c>
      <c r="F538" t="s">
        <v>70</v>
      </c>
      <c r="G538" t="s">
        <v>230</v>
      </c>
      <c r="I538">
        <v>54327800</v>
      </c>
    </row>
    <row r="539" spans="1:9" hidden="1" x14ac:dyDescent="0.25">
      <c r="A539" s="20" t="s">
        <v>126</v>
      </c>
      <c r="B539">
        <v>2019</v>
      </c>
      <c r="C539" t="s">
        <v>58</v>
      </c>
      <c r="D539" t="s">
        <v>69</v>
      </c>
      <c r="E539" t="s">
        <v>69</v>
      </c>
      <c r="F539" t="s">
        <v>79</v>
      </c>
      <c r="G539" t="s">
        <v>96</v>
      </c>
      <c r="I539">
        <v>-752720.44999999925</v>
      </c>
    </row>
    <row r="540" spans="1:9" hidden="1" x14ac:dyDescent="0.25">
      <c r="A540" s="20" t="s">
        <v>126</v>
      </c>
      <c r="B540">
        <v>2019</v>
      </c>
      <c r="C540" t="s">
        <v>58</v>
      </c>
      <c r="D540" t="s">
        <v>69</v>
      </c>
      <c r="E540" t="s">
        <v>69</v>
      </c>
      <c r="F540" t="s">
        <v>79</v>
      </c>
      <c r="G540" t="s">
        <v>110</v>
      </c>
      <c r="I540">
        <f>+I493+I492</f>
        <v>-39038209.439999998</v>
      </c>
    </row>
    <row r="541" spans="1:9" hidden="1" x14ac:dyDescent="0.25">
      <c r="A541" s="20" t="s">
        <v>130</v>
      </c>
      <c r="B541">
        <v>2019</v>
      </c>
      <c r="C541" t="s">
        <v>58</v>
      </c>
      <c r="D541" t="s">
        <v>63</v>
      </c>
      <c r="E541" t="s">
        <v>64</v>
      </c>
      <c r="F541" t="s">
        <v>65</v>
      </c>
      <c r="G541" t="s">
        <v>71</v>
      </c>
      <c r="I541" s="3">
        <v>1114259.8</v>
      </c>
    </row>
    <row r="542" spans="1:9" hidden="1" x14ac:dyDescent="0.25">
      <c r="A542" s="20" t="s">
        <v>130</v>
      </c>
      <c r="B542">
        <v>2019</v>
      </c>
      <c r="C542" t="s">
        <v>58</v>
      </c>
      <c r="D542" t="s">
        <v>63</v>
      </c>
      <c r="E542" t="s">
        <v>64</v>
      </c>
      <c r="F542" t="s">
        <v>65</v>
      </c>
      <c r="G542" t="s">
        <v>80</v>
      </c>
      <c r="I542" s="3">
        <v>300000</v>
      </c>
    </row>
    <row r="543" spans="1:9" hidden="1" x14ac:dyDescent="0.25">
      <c r="A543" s="20" t="s">
        <v>130</v>
      </c>
      <c r="B543">
        <v>2019</v>
      </c>
      <c r="C543" t="s">
        <v>58</v>
      </c>
      <c r="D543" t="s">
        <v>63</v>
      </c>
      <c r="E543" t="s">
        <v>64</v>
      </c>
      <c r="F543" t="s">
        <v>65</v>
      </c>
      <c r="G543" t="s">
        <v>72</v>
      </c>
      <c r="I543" s="3">
        <v>325239</v>
      </c>
    </row>
    <row r="544" spans="1:9" hidden="1" x14ac:dyDescent="0.25">
      <c r="A544" s="20" t="s">
        <v>130</v>
      </c>
      <c r="B544">
        <v>2019</v>
      </c>
      <c r="C544" t="s">
        <v>58</v>
      </c>
      <c r="D544" t="s">
        <v>63</v>
      </c>
      <c r="E544" t="s">
        <v>64</v>
      </c>
      <c r="F544" t="s">
        <v>65</v>
      </c>
      <c r="G544" t="s">
        <v>227</v>
      </c>
      <c r="I544" s="3">
        <v>2947401.24</v>
      </c>
    </row>
    <row r="545" spans="1:10" hidden="1" x14ac:dyDescent="0.25">
      <c r="A545" s="20" t="s">
        <v>130</v>
      </c>
      <c r="B545">
        <v>2019</v>
      </c>
      <c r="C545" t="s">
        <v>58</v>
      </c>
      <c r="D545" t="s">
        <v>63</v>
      </c>
      <c r="E545" t="s">
        <v>64</v>
      </c>
      <c r="F545" t="s">
        <v>65</v>
      </c>
      <c r="G545" t="s">
        <v>155</v>
      </c>
      <c r="I545" s="3">
        <v>5015543</v>
      </c>
    </row>
    <row r="546" spans="1:10" hidden="1" x14ac:dyDescent="0.25">
      <c r="A546" s="20" t="s">
        <v>130</v>
      </c>
      <c r="B546">
        <v>2019</v>
      </c>
      <c r="C546" t="s">
        <v>58</v>
      </c>
      <c r="D546" t="s">
        <v>63</v>
      </c>
      <c r="E546" t="s">
        <v>64</v>
      </c>
      <c r="F546" t="s">
        <v>65</v>
      </c>
      <c r="G546" t="s">
        <v>145</v>
      </c>
      <c r="I546" s="3">
        <v>1815264</v>
      </c>
    </row>
    <row r="547" spans="1:10" hidden="1" x14ac:dyDescent="0.25">
      <c r="A547" s="20" t="s">
        <v>130</v>
      </c>
      <c r="B547">
        <v>2019</v>
      </c>
      <c r="C547" t="s">
        <v>58</v>
      </c>
      <c r="D547" t="s">
        <v>63</v>
      </c>
      <c r="E547" t="s">
        <v>64</v>
      </c>
      <c r="F547" t="s">
        <v>65</v>
      </c>
      <c r="G547" t="s">
        <v>105</v>
      </c>
      <c r="I547" s="3">
        <v>100000</v>
      </c>
    </row>
    <row r="548" spans="1:10" hidden="1" x14ac:dyDescent="0.25">
      <c r="A548" s="20" t="s">
        <v>130</v>
      </c>
      <c r="B548">
        <v>2019</v>
      </c>
      <c r="C548" t="s">
        <v>58</v>
      </c>
      <c r="D548" t="s">
        <v>63</v>
      </c>
      <c r="E548" t="s">
        <v>64</v>
      </c>
      <c r="F548" t="s">
        <v>65</v>
      </c>
      <c r="G548" s="2" t="s">
        <v>231</v>
      </c>
      <c r="I548" s="3">
        <v>122213.98</v>
      </c>
    </row>
    <row r="549" spans="1:10" hidden="1" x14ac:dyDescent="0.25">
      <c r="A549" s="20" t="s">
        <v>130</v>
      </c>
      <c r="B549">
        <v>2019</v>
      </c>
      <c r="C549" t="s">
        <v>58</v>
      </c>
      <c r="D549" t="s">
        <v>63</v>
      </c>
      <c r="E549" t="s">
        <v>64</v>
      </c>
      <c r="F549" t="s">
        <v>65</v>
      </c>
      <c r="G549" s="2" t="s">
        <v>232</v>
      </c>
      <c r="I549" s="3">
        <v>139325</v>
      </c>
    </row>
    <row r="550" spans="1:10" hidden="1" x14ac:dyDescent="0.25">
      <c r="A550" s="20" t="s">
        <v>130</v>
      </c>
      <c r="B550">
        <v>2019</v>
      </c>
      <c r="C550" t="s">
        <v>58</v>
      </c>
      <c r="D550" t="s">
        <v>63</v>
      </c>
      <c r="E550" t="s">
        <v>64</v>
      </c>
      <c r="F550" t="s">
        <v>65</v>
      </c>
      <c r="G550" s="2" t="s">
        <v>233</v>
      </c>
      <c r="I550" s="3">
        <v>37641.35</v>
      </c>
    </row>
    <row r="551" spans="1:10" hidden="1" x14ac:dyDescent="0.25">
      <c r="A551" s="20" t="s">
        <v>130</v>
      </c>
      <c r="B551">
        <v>2019</v>
      </c>
      <c r="C551" t="s">
        <v>58</v>
      </c>
      <c r="D551" t="s">
        <v>63</v>
      </c>
      <c r="E551" t="s">
        <v>64</v>
      </c>
      <c r="F551" t="s">
        <v>65</v>
      </c>
      <c r="G551" t="s">
        <v>199</v>
      </c>
      <c r="I551" s="3">
        <v>1927000</v>
      </c>
    </row>
    <row r="552" spans="1:10" hidden="1" x14ac:dyDescent="0.25">
      <c r="A552" s="20" t="s">
        <v>130</v>
      </c>
      <c r="B552">
        <v>2019</v>
      </c>
      <c r="C552" t="s">
        <v>58</v>
      </c>
      <c r="D552" t="s">
        <v>63</v>
      </c>
      <c r="E552" t="s">
        <v>64</v>
      </c>
      <c r="F552" t="s">
        <v>65</v>
      </c>
      <c r="G552" t="s">
        <v>186</v>
      </c>
      <c r="I552" s="3">
        <v>203968</v>
      </c>
    </row>
    <row r="553" spans="1:10" hidden="1" x14ac:dyDescent="0.25">
      <c r="A553" s="20" t="s">
        <v>130</v>
      </c>
      <c r="B553">
        <v>2019</v>
      </c>
      <c r="C553" t="s">
        <v>58</v>
      </c>
      <c r="D553" t="s">
        <v>63</v>
      </c>
      <c r="E553" t="s">
        <v>64</v>
      </c>
      <c r="F553" t="s">
        <v>82</v>
      </c>
      <c r="G553" t="s">
        <v>81</v>
      </c>
      <c r="I553" s="3">
        <v>17474677</v>
      </c>
    </row>
    <row r="554" spans="1:10" hidden="1" x14ac:dyDescent="0.25">
      <c r="A554" s="20" t="s">
        <v>130</v>
      </c>
      <c r="B554">
        <v>2019</v>
      </c>
      <c r="C554" t="s">
        <v>58</v>
      </c>
      <c r="D554" t="s">
        <v>63</v>
      </c>
      <c r="E554" t="s">
        <v>64</v>
      </c>
      <c r="F554" t="s">
        <v>228</v>
      </c>
      <c r="G554" t="s">
        <v>229</v>
      </c>
      <c r="I554" s="3">
        <v>1560000</v>
      </c>
    </row>
    <row r="555" spans="1:10" hidden="1" x14ac:dyDescent="0.25">
      <c r="A555" s="20" t="s">
        <v>130</v>
      </c>
      <c r="B555">
        <v>2019</v>
      </c>
      <c r="C555" t="s">
        <v>58</v>
      </c>
      <c r="D555" t="s">
        <v>63</v>
      </c>
      <c r="E555" t="s">
        <v>73</v>
      </c>
      <c r="F555" t="s">
        <v>84</v>
      </c>
      <c r="G555" t="s">
        <v>83</v>
      </c>
      <c r="I555"/>
    </row>
    <row r="556" spans="1:10" hidden="1" x14ac:dyDescent="0.25">
      <c r="A556" s="20" t="s">
        <v>130</v>
      </c>
      <c r="B556">
        <v>2019</v>
      </c>
      <c r="C556" t="s">
        <v>58</v>
      </c>
      <c r="D556" t="s">
        <v>66</v>
      </c>
      <c r="E556" t="s">
        <v>67</v>
      </c>
      <c r="F556" t="s">
        <v>93</v>
      </c>
      <c r="G556" s="2" t="s">
        <v>234</v>
      </c>
      <c r="I556" s="3">
        <v>444451</v>
      </c>
    </row>
    <row r="557" spans="1:10" hidden="1" x14ac:dyDescent="0.25">
      <c r="A557" s="20" t="s">
        <v>130</v>
      </c>
      <c r="B557">
        <v>2019</v>
      </c>
      <c r="C557" t="s">
        <v>58</v>
      </c>
      <c r="D557" t="s">
        <v>66</v>
      </c>
      <c r="E557" t="s">
        <v>67</v>
      </c>
      <c r="F557" t="s">
        <v>93</v>
      </c>
      <c r="G557" t="s">
        <v>106</v>
      </c>
      <c r="I557" s="3">
        <f>+(1494128.4+4788061.96)-762730.07</f>
        <v>5519460.2899999991</v>
      </c>
      <c r="J557" s="3"/>
    </row>
    <row r="558" spans="1:10" hidden="1" x14ac:dyDescent="0.25">
      <c r="A558" s="20" t="s">
        <v>130</v>
      </c>
      <c r="B558">
        <v>2019</v>
      </c>
      <c r="C558" t="s">
        <v>58</v>
      </c>
      <c r="D558" t="s">
        <v>66</v>
      </c>
      <c r="E558" t="s">
        <v>67</v>
      </c>
      <c r="F558" t="s">
        <v>89</v>
      </c>
      <c r="G558" t="s">
        <v>85</v>
      </c>
      <c r="I558" s="3">
        <v>1371733</v>
      </c>
    </row>
    <row r="559" spans="1:10" hidden="1" x14ac:dyDescent="0.25">
      <c r="A559" s="20" t="s">
        <v>130</v>
      </c>
      <c r="B559">
        <v>2019</v>
      </c>
      <c r="C559" t="s">
        <v>58</v>
      </c>
      <c r="D559" t="s">
        <v>66</v>
      </c>
      <c r="E559" t="s">
        <v>67</v>
      </c>
      <c r="F559" t="s">
        <v>89</v>
      </c>
      <c r="G559" t="s">
        <v>86</v>
      </c>
      <c r="I559" s="3">
        <v>164604</v>
      </c>
    </row>
    <row r="560" spans="1:10" hidden="1" x14ac:dyDescent="0.25">
      <c r="A560" s="20" t="s">
        <v>130</v>
      </c>
      <c r="B560">
        <v>2019</v>
      </c>
      <c r="C560" t="s">
        <v>58</v>
      </c>
      <c r="D560" t="s">
        <v>66</v>
      </c>
      <c r="E560" t="s">
        <v>67</v>
      </c>
      <c r="F560" t="s">
        <v>89</v>
      </c>
      <c r="G560" t="s">
        <v>87</v>
      </c>
      <c r="I560" s="3">
        <v>875700</v>
      </c>
    </row>
    <row r="561" spans="1:9" hidden="1" x14ac:dyDescent="0.25">
      <c r="A561" s="20" t="s">
        <v>130</v>
      </c>
      <c r="B561">
        <v>2019</v>
      </c>
      <c r="C561" t="s">
        <v>58</v>
      </c>
      <c r="D561" t="s">
        <v>66</v>
      </c>
      <c r="E561" t="s">
        <v>67</v>
      </c>
      <c r="F561" t="s">
        <v>89</v>
      </c>
      <c r="G561" t="s">
        <v>88</v>
      </c>
      <c r="I561" s="3">
        <v>1374802</v>
      </c>
    </row>
    <row r="562" spans="1:9" hidden="1" x14ac:dyDescent="0.25">
      <c r="A562" s="20" t="s">
        <v>130</v>
      </c>
      <c r="B562">
        <v>2019</v>
      </c>
      <c r="C562" t="s">
        <v>58</v>
      </c>
      <c r="D562" t="s">
        <v>66</v>
      </c>
      <c r="E562" t="s">
        <v>67</v>
      </c>
      <c r="F562" t="s">
        <v>94</v>
      </c>
      <c r="G562" t="s">
        <v>95</v>
      </c>
      <c r="H562" t="s">
        <v>104</v>
      </c>
      <c r="I562" s="3"/>
    </row>
    <row r="563" spans="1:9" hidden="1" x14ac:dyDescent="0.25">
      <c r="A563" s="20" t="s">
        <v>130</v>
      </c>
      <c r="B563">
        <v>2019</v>
      </c>
      <c r="C563" t="s">
        <v>58</v>
      </c>
      <c r="D563" t="s">
        <v>66</v>
      </c>
      <c r="E563" t="s">
        <v>67</v>
      </c>
      <c r="F563" t="s">
        <v>94</v>
      </c>
      <c r="G563" t="s">
        <v>95</v>
      </c>
      <c r="H563" t="s">
        <v>103</v>
      </c>
      <c r="I563"/>
    </row>
    <row r="564" spans="1:9" hidden="1" x14ac:dyDescent="0.25">
      <c r="A564" s="20" t="s">
        <v>130</v>
      </c>
      <c r="B564">
        <v>2019</v>
      </c>
      <c r="C564" t="s">
        <v>58</v>
      </c>
      <c r="D564" t="s">
        <v>66</v>
      </c>
      <c r="E564" t="s">
        <v>67</v>
      </c>
      <c r="F564" t="s">
        <v>94</v>
      </c>
      <c r="G564" t="s">
        <v>95</v>
      </c>
      <c r="H564" t="s">
        <v>104</v>
      </c>
      <c r="I564"/>
    </row>
    <row r="565" spans="1:9" hidden="1" x14ac:dyDescent="0.25">
      <c r="A565" s="20" t="s">
        <v>130</v>
      </c>
      <c r="B565">
        <v>2019</v>
      </c>
      <c r="C565" t="s">
        <v>58</v>
      </c>
      <c r="D565" t="s">
        <v>66</v>
      </c>
      <c r="E565" t="s">
        <v>67</v>
      </c>
      <c r="F565" t="s">
        <v>94</v>
      </c>
      <c r="G565" t="s">
        <v>95</v>
      </c>
      <c r="H565" t="s">
        <v>103</v>
      </c>
      <c r="I565"/>
    </row>
    <row r="566" spans="1:9" hidden="1" x14ac:dyDescent="0.25">
      <c r="A566" s="20" t="s">
        <v>130</v>
      </c>
      <c r="B566">
        <v>2019</v>
      </c>
      <c r="C566" t="s">
        <v>58</v>
      </c>
      <c r="D566" t="s">
        <v>66</v>
      </c>
      <c r="E566" t="s">
        <v>67</v>
      </c>
      <c r="F566" t="s">
        <v>94</v>
      </c>
      <c r="G566" t="s">
        <v>95</v>
      </c>
      <c r="H566" t="s">
        <v>103</v>
      </c>
      <c r="I566"/>
    </row>
    <row r="567" spans="1:9" hidden="1" x14ac:dyDescent="0.25">
      <c r="A567" s="20" t="s">
        <v>130</v>
      </c>
      <c r="B567">
        <v>2019</v>
      </c>
      <c r="C567" t="s">
        <v>58</v>
      </c>
      <c r="D567" t="s">
        <v>66</v>
      </c>
      <c r="E567" t="s">
        <v>67</v>
      </c>
      <c r="F567" t="s">
        <v>68</v>
      </c>
      <c r="G567" t="s">
        <v>146</v>
      </c>
      <c r="I567" s="3">
        <v>45546</v>
      </c>
    </row>
    <row r="568" spans="1:9" hidden="1" x14ac:dyDescent="0.25">
      <c r="A568" s="20" t="s">
        <v>130</v>
      </c>
      <c r="B568">
        <v>2019</v>
      </c>
      <c r="C568" t="s">
        <v>58</v>
      </c>
      <c r="D568" t="s">
        <v>66</v>
      </c>
      <c r="E568" t="s">
        <v>67</v>
      </c>
      <c r="F568" t="s">
        <v>68</v>
      </c>
      <c r="G568" t="s">
        <v>160</v>
      </c>
      <c r="I568" s="3">
        <v>39066</v>
      </c>
    </row>
    <row r="569" spans="1:9" hidden="1" x14ac:dyDescent="0.25">
      <c r="A569" s="20" t="s">
        <v>130</v>
      </c>
      <c r="B569">
        <v>2019</v>
      </c>
      <c r="C569" t="s">
        <v>58</v>
      </c>
      <c r="D569" t="s">
        <v>66</v>
      </c>
      <c r="E569" t="s">
        <v>67</v>
      </c>
      <c r="F569" t="s">
        <v>68</v>
      </c>
      <c r="G569" t="s">
        <v>90</v>
      </c>
      <c r="I569" s="3">
        <v>28000</v>
      </c>
    </row>
    <row r="570" spans="1:9" hidden="1" x14ac:dyDescent="0.25">
      <c r="A570" s="20" t="s">
        <v>130</v>
      </c>
      <c r="B570">
        <v>2019</v>
      </c>
      <c r="C570" t="s">
        <v>58</v>
      </c>
      <c r="D570" t="s">
        <v>66</v>
      </c>
      <c r="E570" t="s">
        <v>67</v>
      </c>
      <c r="F570" t="s">
        <v>68</v>
      </c>
      <c r="G570" t="s">
        <v>184</v>
      </c>
      <c r="I570" s="3">
        <v>21554</v>
      </c>
    </row>
    <row r="571" spans="1:9" hidden="1" x14ac:dyDescent="0.25">
      <c r="A571" s="20" t="s">
        <v>130</v>
      </c>
      <c r="B571">
        <v>2019</v>
      </c>
      <c r="C571" t="s">
        <v>58</v>
      </c>
      <c r="D571" t="s">
        <v>66</v>
      </c>
      <c r="E571" t="s">
        <v>67</v>
      </c>
      <c r="F571" t="s">
        <v>68</v>
      </c>
      <c r="G571" t="s">
        <v>75</v>
      </c>
      <c r="I571" s="3">
        <v>2732.3</v>
      </c>
    </row>
    <row r="572" spans="1:9" hidden="1" x14ac:dyDescent="0.25">
      <c r="A572" s="20" t="s">
        <v>130</v>
      </c>
      <c r="B572">
        <v>2019</v>
      </c>
      <c r="C572" t="s">
        <v>58</v>
      </c>
      <c r="D572" t="s">
        <v>66</v>
      </c>
      <c r="E572" t="s">
        <v>67</v>
      </c>
      <c r="F572" t="s">
        <v>68</v>
      </c>
      <c r="G572" t="s">
        <v>148</v>
      </c>
      <c r="I572" s="3">
        <v>0.3</v>
      </c>
    </row>
    <row r="573" spans="1:9" hidden="1" x14ac:dyDescent="0.25">
      <c r="A573" s="20" t="s">
        <v>130</v>
      </c>
      <c r="B573">
        <v>2019</v>
      </c>
      <c r="C573" t="s">
        <v>58</v>
      </c>
      <c r="D573" t="s">
        <v>66</v>
      </c>
      <c r="E573" t="s">
        <v>67</v>
      </c>
      <c r="F573" t="s">
        <v>68</v>
      </c>
      <c r="G573" t="s">
        <v>157</v>
      </c>
      <c r="I573" s="3">
        <v>7520.03</v>
      </c>
    </row>
    <row r="574" spans="1:9" hidden="1" x14ac:dyDescent="0.25">
      <c r="A574" s="20" t="s">
        <v>130</v>
      </c>
      <c r="B574">
        <v>2019</v>
      </c>
      <c r="C574" t="s">
        <v>58</v>
      </c>
      <c r="D574" t="s">
        <v>66</v>
      </c>
      <c r="E574" t="s">
        <v>67</v>
      </c>
      <c r="F574" t="s">
        <v>68</v>
      </c>
      <c r="G574" t="s">
        <v>158</v>
      </c>
      <c r="I574" s="3">
        <v>5997420</v>
      </c>
    </row>
    <row r="575" spans="1:9" hidden="1" x14ac:dyDescent="0.25">
      <c r="A575" s="20" t="s">
        <v>130</v>
      </c>
      <c r="B575">
        <v>2019</v>
      </c>
      <c r="C575" t="s">
        <v>58</v>
      </c>
      <c r="D575" t="s">
        <v>66</v>
      </c>
      <c r="E575" t="s">
        <v>67</v>
      </c>
      <c r="F575" t="s">
        <v>68</v>
      </c>
      <c r="G575" t="s">
        <v>76</v>
      </c>
      <c r="I575" s="3">
        <f>+-4014324.77-54383</f>
        <v>-4068707.77</v>
      </c>
    </row>
    <row r="576" spans="1:9" hidden="1" x14ac:dyDescent="0.25">
      <c r="A576" s="20" t="s">
        <v>130</v>
      </c>
      <c r="B576">
        <v>2019</v>
      </c>
      <c r="C576" t="s">
        <v>58</v>
      </c>
      <c r="D576" t="s">
        <v>66</v>
      </c>
      <c r="E576" t="s">
        <v>67</v>
      </c>
      <c r="F576" t="s">
        <v>68</v>
      </c>
      <c r="G576" t="s">
        <v>185</v>
      </c>
      <c r="I576" s="3">
        <v>-19731</v>
      </c>
    </row>
    <row r="577" spans="1:10" hidden="1" x14ac:dyDescent="0.25">
      <c r="A577" s="20" t="s">
        <v>130</v>
      </c>
      <c r="B577">
        <v>2019</v>
      </c>
      <c r="C577" t="s">
        <v>58</v>
      </c>
      <c r="D577" t="s">
        <v>66</v>
      </c>
      <c r="E577" t="s">
        <v>67</v>
      </c>
      <c r="F577" t="s">
        <v>68</v>
      </c>
      <c r="G577" t="s">
        <v>200</v>
      </c>
      <c r="I577"/>
    </row>
    <row r="578" spans="1:10" hidden="1" x14ac:dyDescent="0.25">
      <c r="A578" s="20" t="s">
        <v>130</v>
      </c>
      <c r="B578">
        <v>2019</v>
      </c>
      <c r="C578" t="s">
        <v>58</v>
      </c>
      <c r="D578" t="s">
        <v>66</v>
      </c>
      <c r="E578" t="s">
        <v>67</v>
      </c>
      <c r="F578" t="s">
        <v>68</v>
      </c>
      <c r="G578" t="s">
        <v>97</v>
      </c>
      <c r="I578" s="3">
        <v>-960677.25</v>
      </c>
    </row>
    <row r="579" spans="1:10" hidden="1" x14ac:dyDescent="0.25">
      <c r="A579" s="20" t="s">
        <v>130</v>
      </c>
      <c r="B579">
        <v>2019</v>
      </c>
      <c r="C579" t="s">
        <v>58</v>
      </c>
      <c r="D579" t="s">
        <v>66</v>
      </c>
      <c r="E579" t="s">
        <v>67</v>
      </c>
      <c r="F579" t="s">
        <v>68</v>
      </c>
      <c r="G579" t="s">
        <v>201</v>
      </c>
      <c r="I579" s="3">
        <v>-114</v>
      </c>
    </row>
    <row r="580" spans="1:10" hidden="1" x14ac:dyDescent="0.25">
      <c r="A580" s="20" t="s">
        <v>130</v>
      </c>
      <c r="B580">
        <v>2019</v>
      </c>
      <c r="C580" t="s">
        <v>58</v>
      </c>
      <c r="D580" t="s">
        <v>66</v>
      </c>
      <c r="E580" t="s">
        <v>67</v>
      </c>
      <c r="F580" t="s">
        <v>68</v>
      </c>
      <c r="G580" t="s">
        <v>202</v>
      </c>
      <c r="I580" s="3">
        <v>2052688.61</v>
      </c>
    </row>
    <row r="581" spans="1:10" hidden="1" x14ac:dyDescent="0.25">
      <c r="A581" s="20" t="s">
        <v>130</v>
      </c>
      <c r="B581">
        <v>2019</v>
      </c>
      <c r="C581" t="s">
        <v>58</v>
      </c>
      <c r="D581" t="s">
        <v>66</v>
      </c>
      <c r="E581" t="s">
        <v>67</v>
      </c>
      <c r="F581" t="s">
        <v>68</v>
      </c>
      <c r="G581" t="s">
        <v>203</v>
      </c>
      <c r="I581" s="3">
        <v>12000</v>
      </c>
    </row>
    <row r="582" spans="1:10" hidden="1" x14ac:dyDescent="0.25">
      <c r="A582" s="20" t="s">
        <v>130</v>
      </c>
      <c r="B582">
        <v>2019</v>
      </c>
      <c r="C582" t="s">
        <v>58</v>
      </c>
      <c r="D582" t="s">
        <v>66</v>
      </c>
      <c r="E582" t="s">
        <v>67</v>
      </c>
      <c r="F582" t="s">
        <v>93</v>
      </c>
      <c r="G582" t="s">
        <v>92</v>
      </c>
      <c r="I582" s="3">
        <v>343216</v>
      </c>
    </row>
    <row r="583" spans="1:10" hidden="1" x14ac:dyDescent="0.25">
      <c r="A583" s="20" t="s">
        <v>130</v>
      </c>
      <c r="B583">
        <v>2019</v>
      </c>
      <c r="C583" t="s">
        <v>58</v>
      </c>
      <c r="D583" t="s">
        <v>69</v>
      </c>
      <c r="E583" t="s">
        <v>69</v>
      </c>
      <c r="F583" t="s">
        <v>70</v>
      </c>
      <c r="G583" t="s">
        <v>77</v>
      </c>
      <c r="I583">
        <v>200000000</v>
      </c>
    </row>
    <row r="584" spans="1:10" hidden="1" x14ac:dyDescent="0.25">
      <c r="A584" s="20" t="s">
        <v>130</v>
      </c>
      <c r="B584">
        <v>2019</v>
      </c>
      <c r="C584" t="s">
        <v>58</v>
      </c>
      <c r="D584" t="s">
        <v>69</v>
      </c>
      <c r="E584" t="s">
        <v>69</v>
      </c>
      <c r="F584" t="s">
        <v>70</v>
      </c>
      <c r="G584" t="s">
        <v>78</v>
      </c>
      <c r="I584">
        <v>-194000000</v>
      </c>
    </row>
    <row r="585" spans="1:10" hidden="1" x14ac:dyDescent="0.25">
      <c r="A585" s="20" t="s">
        <v>130</v>
      </c>
      <c r="B585">
        <v>2019</v>
      </c>
      <c r="C585" t="s">
        <v>58</v>
      </c>
      <c r="D585" t="s">
        <v>69</v>
      </c>
      <c r="E585" t="s">
        <v>69</v>
      </c>
      <c r="F585" t="s">
        <v>70</v>
      </c>
      <c r="G585" t="s">
        <v>230</v>
      </c>
      <c r="I585">
        <v>54327800</v>
      </c>
    </row>
    <row r="586" spans="1:10" hidden="1" x14ac:dyDescent="0.25">
      <c r="A586" s="20" t="s">
        <v>130</v>
      </c>
      <c r="B586">
        <v>2019</v>
      </c>
      <c r="C586" t="s">
        <v>58</v>
      </c>
      <c r="D586" t="s">
        <v>69</v>
      </c>
      <c r="E586" t="s">
        <v>69</v>
      </c>
      <c r="F586" t="s">
        <v>79</v>
      </c>
      <c r="G586" t="s">
        <v>96</v>
      </c>
      <c r="I586" s="29">
        <v>-705601.60999999987</v>
      </c>
    </row>
    <row r="587" spans="1:10" hidden="1" x14ac:dyDescent="0.25">
      <c r="A587" s="20" t="s">
        <v>130</v>
      </c>
      <c r="B587">
        <v>2019</v>
      </c>
      <c r="C587" t="s">
        <v>58</v>
      </c>
      <c r="D587" t="s">
        <v>69</v>
      </c>
      <c r="E587" t="s">
        <v>69</v>
      </c>
      <c r="F587" t="s">
        <v>79</v>
      </c>
      <c r="G587" t="s">
        <v>110</v>
      </c>
      <c r="I587">
        <f>+I539+I540</f>
        <v>-39790929.890000001</v>
      </c>
      <c r="J587" s="27"/>
    </row>
    <row r="588" spans="1:10" hidden="1" x14ac:dyDescent="0.25">
      <c r="A588" s="20" t="s">
        <v>131</v>
      </c>
      <c r="B588">
        <v>2019</v>
      </c>
      <c r="C588" t="s">
        <v>58</v>
      </c>
      <c r="D588" t="s">
        <v>63</v>
      </c>
      <c r="E588" t="s">
        <v>64</v>
      </c>
      <c r="F588" t="s">
        <v>65</v>
      </c>
      <c r="G588" t="s">
        <v>71</v>
      </c>
      <c r="I588" s="3">
        <v>0</v>
      </c>
    </row>
    <row r="589" spans="1:10" hidden="1" x14ac:dyDescent="0.25">
      <c r="A589" s="20" t="s">
        <v>131</v>
      </c>
      <c r="B589">
        <v>2019</v>
      </c>
      <c r="C589" t="s">
        <v>58</v>
      </c>
      <c r="D589" t="s">
        <v>63</v>
      </c>
      <c r="E589" t="s">
        <v>64</v>
      </c>
      <c r="F589" t="s">
        <v>65</v>
      </c>
      <c r="G589" t="s">
        <v>80</v>
      </c>
      <c r="I589" s="3">
        <v>300000</v>
      </c>
      <c r="J589" t="s">
        <v>187</v>
      </c>
    </row>
    <row r="590" spans="1:10" hidden="1" x14ac:dyDescent="0.25">
      <c r="A590" s="20" t="s">
        <v>131</v>
      </c>
      <c r="B590">
        <v>2019</v>
      </c>
      <c r="C590" t="s">
        <v>58</v>
      </c>
      <c r="D590" t="s">
        <v>63</v>
      </c>
      <c r="E590" t="s">
        <v>64</v>
      </c>
      <c r="F590" t="s">
        <v>65</v>
      </c>
      <c r="G590" t="s">
        <v>72</v>
      </c>
      <c r="I590" s="3">
        <v>299698</v>
      </c>
      <c r="J590" t="s">
        <v>187</v>
      </c>
    </row>
    <row r="591" spans="1:10" hidden="1" x14ac:dyDescent="0.25">
      <c r="A591" s="20" t="s">
        <v>131</v>
      </c>
      <c r="B591">
        <v>2019</v>
      </c>
      <c r="C591" t="s">
        <v>58</v>
      </c>
      <c r="D591" t="s">
        <v>63</v>
      </c>
      <c r="E591" t="s">
        <v>64</v>
      </c>
      <c r="F591" t="s">
        <v>65</v>
      </c>
      <c r="G591" t="s">
        <v>227</v>
      </c>
      <c r="I591" s="3">
        <v>3563514.38</v>
      </c>
      <c r="J591" t="s">
        <v>187</v>
      </c>
    </row>
    <row r="592" spans="1:10" hidden="1" x14ac:dyDescent="0.25">
      <c r="A592" s="20" t="s">
        <v>131</v>
      </c>
      <c r="B592">
        <v>2019</v>
      </c>
      <c r="C592" t="s">
        <v>58</v>
      </c>
      <c r="D592" t="s">
        <v>63</v>
      </c>
      <c r="E592" t="s">
        <v>64</v>
      </c>
      <c r="F592" t="s">
        <v>262</v>
      </c>
      <c r="G592" t="s">
        <v>261</v>
      </c>
      <c r="I592" s="3">
        <v>762730.07</v>
      </c>
      <c r="J592" t="s">
        <v>187</v>
      </c>
    </row>
    <row r="593" spans="1:10" hidden="1" x14ac:dyDescent="0.25">
      <c r="A593" s="20" t="s">
        <v>131</v>
      </c>
      <c r="B593">
        <v>2019</v>
      </c>
      <c r="C593" t="s">
        <v>58</v>
      </c>
      <c r="D593" t="s">
        <v>63</v>
      </c>
      <c r="E593" t="s">
        <v>64</v>
      </c>
      <c r="F593" t="s">
        <v>65</v>
      </c>
      <c r="G593" t="s">
        <v>155</v>
      </c>
      <c r="I593" s="3">
        <v>3795999</v>
      </c>
      <c r="J593" t="s">
        <v>187</v>
      </c>
    </row>
    <row r="594" spans="1:10" hidden="1" x14ac:dyDescent="0.25">
      <c r="A594" s="20" t="s">
        <v>131</v>
      </c>
      <c r="B594">
        <v>2019</v>
      </c>
      <c r="C594" t="s">
        <v>58</v>
      </c>
      <c r="D594" t="s">
        <v>63</v>
      </c>
      <c r="E594" t="s">
        <v>64</v>
      </c>
      <c r="F594" t="s">
        <v>65</v>
      </c>
      <c r="G594" t="s">
        <v>145</v>
      </c>
      <c r="I594" s="3">
        <v>1962849.04</v>
      </c>
      <c r="J594" t="s">
        <v>187</v>
      </c>
    </row>
    <row r="595" spans="1:10" hidden="1" x14ac:dyDescent="0.25">
      <c r="A595" s="20" t="s">
        <v>131</v>
      </c>
      <c r="B595">
        <v>2019</v>
      </c>
      <c r="C595" t="s">
        <v>58</v>
      </c>
      <c r="D595" t="s">
        <v>63</v>
      </c>
      <c r="E595" t="s">
        <v>64</v>
      </c>
      <c r="F595" t="s">
        <v>65</v>
      </c>
      <c r="G595" t="s">
        <v>105</v>
      </c>
      <c r="I595" s="3">
        <v>100000</v>
      </c>
      <c r="J595" t="s">
        <v>187</v>
      </c>
    </row>
    <row r="596" spans="1:10" hidden="1" x14ac:dyDescent="0.25">
      <c r="A596" s="20" t="s">
        <v>131</v>
      </c>
      <c r="B596">
        <v>2019</v>
      </c>
      <c r="C596" t="s">
        <v>58</v>
      </c>
      <c r="D596" t="s">
        <v>63</v>
      </c>
      <c r="E596" t="s">
        <v>64</v>
      </c>
      <c r="F596" t="s">
        <v>65</v>
      </c>
      <c r="G596" s="2" t="s">
        <v>231</v>
      </c>
      <c r="I596" s="3">
        <v>122213.98</v>
      </c>
      <c r="J596" t="s">
        <v>187</v>
      </c>
    </row>
    <row r="597" spans="1:10" hidden="1" x14ac:dyDescent="0.25">
      <c r="A597" s="20" t="s">
        <v>131</v>
      </c>
      <c r="B597">
        <v>2019</v>
      </c>
      <c r="C597" t="s">
        <v>58</v>
      </c>
      <c r="D597" t="s">
        <v>63</v>
      </c>
      <c r="E597" t="s">
        <v>64</v>
      </c>
      <c r="F597" t="s">
        <v>65</v>
      </c>
      <c r="G597" s="2" t="s">
        <v>232</v>
      </c>
      <c r="I597" s="3">
        <v>139325</v>
      </c>
      <c r="J597" t="s">
        <v>187</v>
      </c>
    </row>
    <row r="598" spans="1:10" hidden="1" x14ac:dyDescent="0.25">
      <c r="A598" s="20" t="s">
        <v>131</v>
      </c>
      <c r="B598">
        <v>2019</v>
      </c>
      <c r="C598" t="s">
        <v>58</v>
      </c>
      <c r="D598" t="s">
        <v>63</v>
      </c>
      <c r="E598" t="s">
        <v>64</v>
      </c>
      <c r="F598" t="s">
        <v>65</v>
      </c>
      <c r="G598" s="2" t="s">
        <v>233</v>
      </c>
      <c r="I598" s="3">
        <v>37641.35</v>
      </c>
      <c r="J598" t="s">
        <v>187</v>
      </c>
    </row>
    <row r="599" spans="1:10" hidden="1" x14ac:dyDescent="0.25">
      <c r="A599" s="20" t="s">
        <v>131</v>
      </c>
      <c r="B599">
        <v>2019</v>
      </c>
      <c r="C599" t="s">
        <v>58</v>
      </c>
      <c r="D599" t="s">
        <v>63</v>
      </c>
      <c r="E599" t="s">
        <v>64</v>
      </c>
      <c r="F599" t="s">
        <v>65</v>
      </c>
      <c r="G599" s="2" t="s">
        <v>237</v>
      </c>
      <c r="I599" s="3">
        <v>2495</v>
      </c>
      <c r="J599" t="s">
        <v>187</v>
      </c>
    </row>
    <row r="600" spans="1:10" hidden="1" x14ac:dyDescent="0.25">
      <c r="A600" s="20" t="s">
        <v>131</v>
      </c>
      <c r="B600">
        <v>2019</v>
      </c>
      <c r="C600" t="s">
        <v>58</v>
      </c>
      <c r="D600" t="s">
        <v>63</v>
      </c>
      <c r="E600" t="s">
        <v>64</v>
      </c>
      <c r="F600" t="s">
        <v>65</v>
      </c>
      <c r="G600" t="s">
        <v>199</v>
      </c>
      <c r="I600" s="3">
        <v>1927000</v>
      </c>
      <c r="J600" t="s">
        <v>187</v>
      </c>
    </row>
    <row r="601" spans="1:10" hidden="1" x14ac:dyDescent="0.25">
      <c r="A601" s="20" t="s">
        <v>131</v>
      </c>
      <c r="B601">
        <v>2019</v>
      </c>
      <c r="C601" t="s">
        <v>58</v>
      </c>
      <c r="D601" t="s">
        <v>63</v>
      </c>
      <c r="E601" t="s">
        <v>64</v>
      </c>
      <c r="F601" t="s">
        <v>65</v>
      </c>
      <c r="G601" t="s">
        <v>186</v>
      </c>
      <c r="I601" s="3">
        <v>220248</v>
      </c>
      <c r="J601" t="s">
        <v>187</v>
      </c>
    </row>
    <row r="602" spans="1:10" hidden="1" x14ac:dyDescent="0.25">
      <c r="A602" s="20" t="s">
        <v>131</v>
      </c>
      <c r="B602">
        <v>2019</v>
      </c>
      <c r="C602" t="s">
        <v>58</v>
      </c>
      <c r="D602" t="s">
        <v>63</v>
      </c>
      <c r="E602" t="s">
        <v>64</v>
      </c>
      <c r="F602" t="s">
        <v>82</v>
      </c>
      <c r="G602" t="s">
        <v>81</v>
      </c>
      <c r="I602" s="3">
        <v>18564677</v>
      </c>
      <c r="J602" t="s">
        <v>187</v>
      </c>
    </row>
    <row r="603" spans="1:10" hidden="1" x14ac:dyDescent="0.25">
      <c r="A603" s="20" t="s">
        <v>131</v>
      </c>
      <c r="B603">
        <v>2019</v>
      </c>
      <c r="C603" t="s">
        <v>58</v>
      </c>
      <c r="D603" t="s">
        <v>63</v>
      </c>
      <c r="E603" t="s">
        <v>64</v>
      </c>
      <c r="F603" t="s">
        <v>228</v>
      </c>
      <c r="G603" t="s">
        <v>229</v>
      </c>
      <c r="I603" s="3">
        <v>1560000</v>
      </c>
      <c r="J603" t="s">
        <v>187</v>
      </c>
    </row>
    <row r="604" spans="1:10" hidden="1" x14ac:dyDescent="0.25">
      <c r="A604" s="20" t="s">
        <v>131</v>
      </c>
      <c r="B604">
        <v>2019</v>
      </c>
      <c r="C604" t="s">
        <v>58</v>
      </c>
      <c r="D604" t="s">
        <v>63</v>
      </c>
      <c r="E604" t="s">
        <v>73</v>
      </c>
      <c r="F604" t="s">
        <v>84</v>
      </c>
      <c r="G604" t="s">
        <v>83</v>
      </c>
      <c r="I604"/>
    </row>
    <row r="605" spans="1:10" hidden="1" x14ac:dyDescent="0.25">
      <c r="A605" s="20" t="s">
        <v>131</v>
      </c>
      <c r="B605">
        <v>2019</v>
      </c>
      <c r="C605" t="s">
        <v>58</v>
      </c>
      <c r="D605" t="s">
        <v>66</v>
      </c>
      <c r="E605" t="s">
        <v>67</v>
      </c>
      <c r="F605" t="s">
        <v>93</v>
      </c>
      <c r="G605" s="2" t="s">
        <v>234</v>
      </c>
      <c r="I605" s="3">
        <v>444451</v>
      </c>
      <c r="J605" t="s">
        <v>187</v>
      </c>
    </row>
    <row r="606" spans="1:10" hidden="1" x14ac:dyDescent="0.25">
      <c r="A606" s="20" t="s">
        <v>131</v>
      </c>
      <c r="B606">
        <v>2019</v>
      </c>
      <c r="C606" t="s">
        <v>58</v>
      </c>
      <c r="D606" t="s">
        <v>66</v>
      </c>
      <c r="E606" t="s">
        <v>67</v>
      </c>
      <c r="F606" t="s">
        <v>93</v>
      </c>
      <c r="G606" t="s">
        <v>106</v>
      </c>
      <c r="I606" s="3">
        <v>4996364.5999999996</v>
      </c>
      <c r="J606" s="3" t="s">
        <v>187</v>
      </c>
    </row>
    <row r="607" spans="1:10" hidden="1" x14ac:dyDescent="0.25">
      <c r="A607" s="20" t="s">
        <v>131</v>
      </c>
      <c r="B607">
        <v>2019</v>
      </c>
      <c r="C607" t="s">
        <v>58</v>
      </c>
      <c r="D607" t="s">
        <v>66</v>
      </c>
      <c r="E607" t="s">
        <v>67</v>
      </c>
      <c r="F607" t="s">
        <v>89</v>
      </c>
      <c r="G607" t="s">
        <v>85</v>
      </c>
      <c r="I607" s="22">
        <v>1496436</v>
      </c>
      <c r="J607" t="s">
        <v>187</v>
      </c>
    </row>
    <row r="608" spans="1:10" hidden="1" x14ac:dyDescent="0.25">
      <c r="A608" s="20" t="s">
        <v>131</v>
      </c>
      <c r="B608">
        <v>2019</v>
      </c>
      <c r="C608" t="s">
        <v>58</v>
      </c>
      <c r="D608" t="s">
        <v>66</v>
      </c>
      <c r="E608" t="s">
        <v>67</v>
      </c>
      <c r="F608" t="s">
        <v>89</v>
      </c>
      <c r="G608" t="s">
        <v>86</v>
      </c>
      <c r="I608" s="22">
        <v>179568</v>
      </c>
      <c r="J608" t="s">
        <v>187</v>
      </c>
    </row>
    <row r="609" spans="1:10" hidden="1" x14ac:dyDescent="0.25">
      <c r="A609" s="20" t="s">
        <v>131</v>
      </c>
      <c r="B609">
        <v>2019</v>
      </c>
      <c r="C609" t="s">
        <v>58</v>
      </c>
      <c r="D609" t="s">
        <v>66</v>
      </c>
      <c r="E609" t="s">
        <v>67</v>
      </c>
      <c r="F609" t="s">
        <v>89</v>
      </c>
      <c r="G609" t="s">
        <v>87</v>
      </c>
      <c r="I609" s="22">
        <v>934080</v>
      </c>
      <c r="J609" t="s">
        <v>187</v>
      </c>
    </row>
    <row r="610" spans="1:10" hidden="1" x14ac:dyDescent="0.25">
      <c r="A610" s="20" t="s">
        <v>131</v>
      </c>
      <c r="B610">
        <v>2019</v>
      </c>
      <c r="C610" t="s">
        <v>58</v>
      </c>
      <c r="D610" t="s">
        <v>66</v>
      </c>
      <c r="E610" t="s">
        <v>67</v>
      </c>
      <c r="F610" t="s">
        <v>89</v>
      </c>
      <c r="G610" t="s">
        <v>88</v>
      </c>
      <c r="I610" s="22">
        <v>1499505</v>
      </c>
      <c r="J610" t="s">
        <v>187</v>
      </c>
    </row>
    <row r="611" spans="1:10" hidden="1" x14ac:dyDescent="0.25">
      <c r="A611" s="20" t="s">
        <v>131</v>
      </c>
      <c r="B611">
        <v>2019</v>
      </c>
      <c r="C611" t="s">
        <v>58</v>
      </c>
      <c r="D611" t="s">
        <v>66</v>
      </c>
      <c r="E611" t="s">
        <v>67</v>
      </c>
      <c r="F611" t="s">
        <v>94</v>
      </c>
      <c r="G611" t="s">
        <v>95</v>
      </c>
      <c r="H611" t="s">
        <v>104</v>
      </c>
      <c r="I611" s="3"/>
    </row>
    <row r="612" spans="1:10" hidden="1" x14ac:dyDescent="0.25">
      <c r="A612" s="20" t="s">
        <v>131</v>
      </c>
      <c r="B612">
        <v>2019</v>
      </c>
      <c r="C612" t="s">
        <v>58</v>
      </c>
      <c r="D612" t="s">
        <v>66</v>
      </c>
      <c r="E612" t="s">
        <v>67</v>
      </c>
      <c r="F612" t="s">
        <v>94</v>
      </c>
      <c r="G612" t="s">
        <v>95</v>
      </c>
      <c r="H612" t="s">
        <v>103</v>
      </c>
      <c r="I612"/>
    </row>
    <row r="613" spans="1:10" hidden="1" x14ac:dyDescent="0.25">
      <c r="A613" s="20" t="s">
        <v>131</v>
      </c>
      <c r="B613">
        <v>2019</v>
      </c>
      <c r="C613" t="s">
        <v>58</v>
      </c>
      <c r="D613" t="s">
        <v>66</v>
      </c>
      <c r="E613" t="s">
        <v>67</v>
      </c>
      <c r="F613" t="s">
        <v>94</v>
      </c>
      <c r="G613" t="s">
        <v>95</v>
      </c>
      <c r="H613" t="s">
        <v>104</v>
      </c>
      <c r="I613"/>
    </row>
    <row r="614" spans="1:10" hidden="1" x14ac:dyDescent="0.25">
      <c r="A614" s="20" t="s">
        <v>131</v>
      </c>
      <c r="B614">
        <v>2019</v>
      </c>
      <c r="C614" t="s">
        <v>58</v>
      </c>
      <c r="D614" t="s">
        <v>66</v>
      </c>
      <c r="E614" t="s">
        <v>67</v>
      </c>
      <c r="F614" t="s">
        <v>94</v>
      </c>
      <c r="G614" t="s">
        <v>95</v>
      </c>
      <c r="H614" t="s">
        <v>103</v>
      </c>
      <c r="I614"/>
    </row>
    <row r="615" spans="1:10" hidden="1" x14ac:dyDescent="0.25">
      <c r="A615" s="20" t="s">
        <v>131</v>
      </c>
      <c r="B615">
        <v>2019</v>
      </c>
      <c r="C615" t="s">
        <v>58</v>
      </c>
      <c r="D615" t="s">
        <v>66</v>
      </c>
      <c r="E615" t="s">
        <v>67</v>
      </c>
      <c r="F615" t="s">
        <v>94</v>
      </c>
      <c r="G615" t="s">
        <v>95</v>
      </c>
      <c r="H615" t="s">
        <v>103</v>
      </c>
      <c r="I615"/>
    </row>
    <row r="616" spans="1:10" hidden="1" x14ac:dyDescent="0.25">
      <c r="A616" s="20" t="s">
        <v>131</v>
      </c>
      <c r="B616">
        <v>2019</v>
      </c>
      <c r="C616" t="s">
        <v>58</v>
      </c>
      <c r="D616" t="s">
        <v>66</v>
      </c>
      <c r="E616" t="s">
        <v>67</v>
      </c>
      <c r="F616" t="s">
        <v>68</v>
      </c>
      <c r="G616" t="s">
        <v>146</v>
      </c>
      <c r="I616" s="3">
        <v>45545.62</v>
      </c>
      <c r="J616" t="s">
        <v>187</v>
      </c>
    </row>
    <row r="617" spans="1:10" hidden="1" x14ac:dyDescent="0.25">
      <c r="A617" s="20" t="s">
        <v>131</v>
      </c>
      <c r="B617">
        <v>2019</v>
      </c>
      <c r="C617" t="s">
        <v>58</v>
      </c>
      <c r="D617" t="s">
        <v>66</v>
      </c>
      <c r="E617" t="s">
        <v>67</v>
      </c>
      <c r="F617" t="s">
        <v>68</v>
      </c>
      <c r="G617" t="s">
        <v>160</v>
      </c>
      <c r="I617" s="3">
        <v>43600.4</v>
      </c>
      <c r="J617" t="s">
        <v>187</v>
      </c>
    </row>
    <row r="618" spans="1:10" hidden="1" x14ac:dyDescent="0.25">
      <c r="A618" s="20" t="s">
        <v>131</v>
      </c>
      <c r="B618">
        <v>2019</v>
      </c>
      <c r="C618" t="s">
        <v>58</v>
      </c>
      <c r="D618" t="s">
        <v>66</v>
      </c>
      <c r="E618" t="s">
        <v>67</v>
      </c>
      <c r="F618" t="s">
        <v>68</v>
      </c>
      <c r="G618" t="s">
        <v>90</v>
      </c>
      <c r="I618" s="3">
        <v>28000</v>
      </c>
      <c r="J618" t="s">
        <v>187</v>
      </c>
    </row>
    <row r="619" spans="1:10" hidden="1" x14ac:dyDescent="0.25">
      <c r="A619" s="20" t="s">
        <v>131</v>
      </c>
      <c r="B619">
        <v>2019</v>
      </c>
      <c r="C619" t="s">
        <v>58</v>
      </c>
      <c r="D619" t="s">
        <v>66</v>
      </c>
      <c r="E619" t="s">
        <v>67</v>
      </c>
      <c r="F619" t="s">
        <v>68</v>
      </c>
      <c r="G619" t="s">
        <v>184</v>
      </c>
      <c r="I619" s="3">
        <v>16279.7</v>
      </c>
      <c r="J619" t="s">
        <v>187</v>
      </c>
    </row>
    <row r="620" spans="1:10" hidden="1" x14ac:dyDescent="0.25">
      <c r="A620" s="20" t="s">
        <v>131</v>
      </c>
      <c r="B620">
        <v>2019</v>
      </c>
      <c r="C620" t="s">
        <v>58</v>
      </c>
      <c r="D620" t="s">
        <v>66</v>
      </c>
      <c r="E620" t="s">
        <v>67</v>
      </c>
      <c r="F620" t="s">
        <v>68</v>
      </c>
      <c r="G620" t="s">
        <v>75</v>
      </c>
      <c r="I620" s="3">
        <v>5465.3</v>
      </c>
      <c r="J620" t="s">
        <v>187</v>
      </c>
    </row>
    <row r="621" spans="1:10" hidden="1" x14ac:dyDescent="0.25">
      <c r="A621" s="20" t="s">
        <v>131</v>
      </c>
      <c r="B621">
        <v>2019</v>
      </c>
      <c r="C621" t="s">
        <v>58</v>
      </c>
      <c r="D621" t="s">
        <v>66</v>
      </c>
      <c r="E621" t="s">
        <v>67</v>
      </c>
      <c r="F621" t="s">
        <v>68</v>
      </c>
      <c r="G621" t="s">
        <v>148</v>
      </c>
      <c r="I621" s="3">
        <v>0.3</v>
      </c>
      <c r="J621" t="s">
        <v>187</v>
      </c>
    </row>
    <row r="622" spans="1:10" hidden="1" x14ac:dyDescent="0.25">
      <c r="A622" s="20" t="s">
        <v>131</v>
      </c>
      <c r="B622">
        <v>2019</v>
      </c>
      <c r="C622" t="s">
        <v>58</v>
      </c>
      <c r="D622" t="s">
        <v>66</v>
      </c>
      <c r="E622" t="s">
        <v>67</v>
      </c>
      <c r="F622" t="s">
        <v>68</v>
      </c>
      <c r="G622" t="s">
        <v>157</v>
      </c>
      <c r="I622" s="3">
        <v>15913.03</v>
      </c>
      <c r="J622" t="s">
        <v>187</v>
      </c>
    </row>
    <row r="623" spans="1:10" hidden="1" x14ac:dyDescent="0.25">
      <c r="A623" s="20" t="s">
        <v>131</v>
      </c>
      <c r="B623">
        <v>2019</v>
      </c>
      <c r="C623" t="s">
        <v>58</v>
      </c>
      <c r="D623" t="s">
        <v>66</v>
      </c>
      <c r="E623" t="s">
        <v>67</v>
      </c>
      <c r="F623" t="s">
        <v>68</v>
      </c>
      <c r="G623" t="s">
        <v>158</v>
      </c>
      <c r="I623" s="3">
        <v>6783276</v>
      </c>
      <c r="J623" t="s">
        <v>187</v>
      </c>
    </row>
    <row r="624" spans="1:10" hidden="1" x14ac:dyDescent="0.25">
      <c r="A624" s="20" t="s">
        <v>131</v>
      </c>
      <c r="B624">
        <v>2019</v>
      </c>
      <c r="C624" t="s">
        <v>58</v>
      </c>
      <c r="D624" t="s">
        <v>66</v>
      </c>
      <c r="E624" t="s">
        <v>67</v>
      </c>
      <c r="F624" t="s">
        <v>68</v>
      </c>
      <c r="G624" t="s">
        <v>76</v>
      </c>
      <c r="I624" s="3">
        <v>-4119418.77</v>
      </c>
      <c r="J624" t="s">
        <v>187</v>
      </c>
    </row>
    <row r="625" spans="1:10" hidden="1" x14ac:dyDescent="0.25">
      <c r="A625" s="20" t="s">
        <v>131</v>
      </c>
      <c r="B625">
        <v>2019</v>
      </c>
      <c r="C625" t="s">
        <v>58</v>
      </c>
      <c r="D625" t="s">
        <v>66</v>
      </c>
      <c r="E625" t="s">
        <v>67</v>
      </c>
      <c r="F625" t="s">
        <v>68</v>
      </c>
      <c r="G625" t="s">
        <v>185</v>
      </c>
      <c r="I625" s="3"/>
    </row>
    <row r="626" spans="1:10" hidden="1" x14ac:dyDescent="0.25">
      <c r="A626" s="20" t="s">
        <v>131</v>
      </c>
      <c r="B626">
        <v>2019</v>
      </c>
      <c r="C626" t="s">
        <v>58</v>
      </c>
      <c r="D626" t="s">
        <v>66</v>
      </c>
      <c r="E626" t="s">
        <v>67</v>
      </c>
      <c r="F626" t="s">
        <v>68</v>
      </c>
      <c r="G626" t="s">
        <v>200</v>
      </c>
      <c r="I626"/>
    </row>
    <row r="627" spans="1:10" hidden="1" x14ac:dyDescent="0.25">
      <c r="A627" s="20" t="s">
        <v>131</v>
      </c>
      <c r="B627">
        <v>2019</v>
      </c>
      <c r="C627" t="s">
        <v>58</v>
      </c>
      <c r="D627" t="s">
        <v>66</v>
      </c>
      <c r="E627" t="s">
        <v>67</v>
      </c>
      <c r="F627" t="s">
        <v>68</v>
      </c>
      <c r="G627" t="s">
        <v>97</v>
      </c>
      <c r="I627" s="3">
        <v>-1180979.6100000001</v>
      </c>
      <c r="J627" t="s">
        <v>187</v>
      </c>
    </row>
    <row r="628" spans="1:10" hidden="1" x14ac:dyDescent="0.25">
      <c r="A628" s="20" t="s">
        <v>131</v>
      </c>
      <c r="B628">
        <v>2019</v>
      </c>
      <c r="C628" t="s">
        <v>58</v>
      </c>
      <c r="D628" t="s">
        <v>66</v>
      </c>
      <c r="E628" t="s">
        <v>67</v>
      </c>
      <c r="F628" t="s">
        <v>68</v>
      </c>
      <c r="G628" t="s">
        <v>201</v>
      </c>
      <c r="I628" s="3">
        <v>-114</v>
      </c>
      <c r="J628" t="s">
        <v>187</v>
      </c>
    </row>
    <row r="629" spans="1:10" hidden="1" x14ac:dyDescent="0.25">
      <c r="A629" s="20" t="s">
        <v>131</v>
      </c>
      <c r="B629">
        <v>2019</v>
      </c>
      <c r="C629" t="s">
        <v>58</v>
      </c>
      <c r="D629" t="s">
        <v>66</v>
      </c>
      <c r="E629" t="s">
        <v>67</v>
      </c>
      <c r="F629" t="s">
        <v>68</v>
      </c>
      <c r="G629" t="s">
        <v>202</v>
      </c>
      <c r="I629" s="53">
        <f>2052688.61+272055</f>
        <v>2324743.6100000003</v>
      </c>
      <c r="J629" t="s">
        <v>187</v>
      </c>
    </row>
    <row r="630" spans="1:10" hidden="1" x14ac:dyDescent="0.25">
      <c r="A630" s="20" t="s">
        <v>131</v>
      </c>
      <c r="B630">
        <v>2019</v>
      </c>
      <c r="C630" t="s">
        <v>58</v>
      </c>
      <c r="D630" t="s">
        <v>66</v>
      </c>
      <c r="E630" t="s">
        <v>67</v>
      </c>
      <c r="F630" t="s">
        <v>68</v>
      </c>
      <c r="G630" t="s">
        <v>203</v>
      </c>
      <c r="I630" s="3">
        <v>12000</v>
      </c>
      <c r="J630" t="s">
        <v>187</v>
      </c>
    </row>
    <row r="631" spans="1:10" hidden="1" x14ac:dyDescent="0.25">
      <c r="A631" s="20" t="s">
        <v>131</v>
      </c>
      <c r="B631">
        <v>2019</v>
      </c>
      <c r="C631" t="s">
        <v>58</v>
      </c>
      <c r="D631" t="s">
        <v>66</v>
      </c>
      <c r="E631" t="s">
        <v>67</v>
      </c>
      <c r="F631" t="s">
        <v>93</v>
      </c>
      <c r="G631" t="s">
        <v>92</v>
      </c>
      <c r="I631" s="3">
        <v>341296</v>
      </c>
      <c r="J631" t="s">
        <v>187</v>
      </c>
    </row>
    <row r="632" spans="1:10" hidden="1" x14ac:dyDescent="0.25">
      <c r="A632" s="20" t="s">
        <v>131</v>
      </c>
      <c r="B632">
        <v>2019</v>
      </c>
      <c r="C632" t="s">
        <v>58</v>
      </c>
      <c r="D632" t="s">
        <v>69</v>
      </c>
      <c r="E632" t="s">
        <v>69</v>
      </c>
      <c r="F632" t="s">
        <v>70</v>
      </c>
      <c r="G632" t="s">
        <v>77</v>
      </c>
      <c r="I632">
        <v>200000000</v>
      </c>
    </row>
    <row r="633" spans="1:10" hidden="1" x14ac:dyDescent="0.25">
      <c r="A633" s="20" t="s">
        <v>131</v>
      </c>
      <c r="B633">
        <v>2019</v>
      </c>
      <c r="C633" t="s">
        <v>58</v>
      </c>
      <c r="D633" t="s">
        <v>69</v>
      </c>
      <c r="E633" t="s">
        <v>69</v>
      </c>
      <c r="F633" t="s">
        <v>70</v>
      </c>
      <c r="G633" t="s">
        <v>78</v>
      </c>
      <c r="I633">
        <v>-194000000</v>
      </c>
    </row>
    <row r="634" spans="1:10" hidden="1" x14ac:dyDescent="0.25">
      <c r="A634" s="20" t="s">
        <v>131</v>
      </c>
      <c r="B634">
        <v>2019</v>
      </c>
      <c r="C634" t="s">
        <v>58</v>
      </c>
      <c r="D634" t="s">
        <v>69</v>
      </c>
      <c r="E634" t="s">
        <v>69</v>
      </c>
      <c r="F634" t="s">
        <v>70</v>
      </c>
      <c r="G634" t="s">
        <v>230</v>
      </c>
      <c r="I634">
        <v>54327800</v>
      </c>
    </row>
    <row r="635" spans="1:10" hidden="1" x14ac:dyDescent="0.25">
      <c r="A635" s="20" t="s">
        <v>131</v>
      </c>
      <c r="B635">
        <v>2019</v>
      </c>
      <c r="C635" t="s">
        <v>58</v>
      </c>
      <c r="D635" t="s">
        <v>69</v>
      </c>
      <c r="E635" t="s">
        <v>69</v>
      </c>
      <c r="F635" t="s">
        <v>79</v>
      </c>
      <c r="G635" t="s">
        <v>96</v>
      </c>
      <c r="I635" s="29">
        <v>-338889.88726701803</v>
      </c>
    </row>
    <row r="636" spans="1:10" hidden="1" x14ac:dyDescent="0.25">
      <c r="A636" s="20" t="s">
        <v>131</v>
      </c>
      <c r="B636">
        <v>2019</v>
      </c>
      <c r="C636" t="s">
        <v>58</v>
      </c>
      <c r="D636" t="s">
        <v>69</v>
      </c>
      <c r="E636" t="s">
        <v>69</v>
      </c>
      <c r="F636" t="s">
        <v>79</v>
      </c>
      <c r="G636" t="s">
        <v>110</v>
      </c>
      <c r="I636" s="27">
        <f>+I587+I586</f>
        <v>-40496531.5</v>
      </c>
    </row>
    <row r="637" spans="1:10" hidden="1" x14ac:dyDescent="0.25">
      <c r="A637" s="20" t="s">
        <v>132</v>
      </c>
      <c r="B637">
        <v>2020</v>
      </c>
      <c r="C637" t="s">
        <v>58</v>
      </c>
      <c r="D637" t="s">
        <v>63</v>
      </c>
      <c r="E637" t="s">
        <v>64</v>
      </c>
      <c r="F637" t="s">
        <v>65</v>
      </c>
      <c r="G637" t="s">
        <v>71</v>
      </c>
      <c r="I637" s="38">
        <v>267571</v>
      </c>
    </row>
    <row r="638" spans="1:10" hidden="1" x14ac:dyDescent="0.25">
      <c r="A638" s="20" t="s">
        <v>132</v>
      </c>
      <c r="B638">
        <v>2020</v>
      </c>
      <c r="C638" t="s">
        <v>58</v>
      </c>
      <c r="D638" t="s">
        <v>63</v>
      </c>
      <c r="E638" t="s">
        <v>64</v>
      </c>
      <c r="F638" t="s">
        <v>65</v>
      </c>
      <c r="G638" t="s">
        <v>80</v>
      </c>
      <c r="I638" s="38">
        <v>89859.44</v>
      </c>
    </row>
    <row r="639" spans="1:10" hidden="1" x14ac:dyDescent="0.25">
      <c r="A639" s="20" t="s">
        <v>132</v>
      </c>
      <c r="B639">
        <v>2020</v>
      </c>
      <c r="C639" t="s">
        <v>58</v>
      </c>
      <c r="D639" t="s">
        <v>63</v>
      </c>
      <c r="E639" t="s">
        <v>64</v>
      </c>
      <c r="F639" t="s">
        <v>65</v>
      </c>
      <c r="G639" t="s">
        <v>72</v>
      </c>
      <c r="I639" s="38">
        <v>-132231</v>
      </c>
    </row>
    <row r="640" spans="1:10" hidden="1" x14ac:dyDescent="0.25">
      <c r="A640" s="20" t="s">
        <v>132</v>
      </c>
      <c r="B640">
        <v>2020</v>
      </c>
      <c r="C640" t="s">
        <v>58</v>
      </c>
      <c r="D640" t="s">
        <v>63</v>
      </c>
      <c r="E640" t="s">
        <v>64</v>
      </c>
      <c r="F640" t="s">
        <v>65</v>
      </c>
      <c r="G640" t="s">
        <v>227</v>
      </c>
      <c r="I640" s="38">
        <v>3277737.94</v>
      </c>
    </row>
    <row r="641" spans="1:9" hidden="1" x14ac:dyDescent="0.25">
      <c r="A641" s="20" t="s">
        <v>132</v>
      </c>
      <c r="B641">
        <v>2020</v>
      </c>
      <c r="C641" t="s">
        <v>58</v>
      </c>
      <c r="D641" t="s">
        <v>63</v>
      </c>
      <c r="E641" t="s">
        <v>64</v>
      </c>
      <c r="F641" t="s">
        <v>262</v>
      </c>
      <c r="G641" t="s">
        <v>261</v>
      </c>
      <c r="I641"/>
    </row>
    <row r="642" spans="1:9" hidden="1" x14ac:dyDescent="0.25">
      <c r="A642" s="20" t="s">
        <v>132</v>
      </c>
      <c r="B642">
        <v>2020</v>
      </c>
      <c r="C642" t="s">
        <v>58</v>
      </c>
      <c r="D642" t="s">
        <v>63</v>
      </c>
      <c r="E642" t="s">
        <v>64</v>
      </c>
      <c r="F642" t="s">
        <v>65</v>
      </c>
      <c r="G642" t="s">
        <v>155</v>
      </c>
      <c r="I642" s="38">
        <v>5464188</v>
      </c>
    </row>
    <row r="643" spans="1:9" hidden="1" x14ac:dyDescent="0.25">
      <c r="A643" s="20" t="s">
        <v>132</v>
      </c>
      <c r="B643">
        <v>2020</v>
      </c>
      <c r="C643" t="s">
        <v>58</v>
      </c>
      <c r="D643" t="s">
        <v>63</v>
      </c>
      <c r="E643" t="s">
        <v>64</v>
      </c>
      <c r="F643" t="s">
        <v>65</v>
      </c>
      <c r="G643" t="s">
        <v>145</v>
      </c>
      <c r="I643" s="38">
        <v>1566032.04</v>
      </c>
    </row>
    <row r="644" spans="1:9" hidden="1" x14ac:dyDescent="0.25">
      <c r="A644" s="20" t="s">
        <v>132</v>
      </c>
      <c r="B644">
        <v>2020</v>
      </c>
      <c r="C644" t="s">
        <v>58</v>
      </c>
      <c r="D644" t="s">
        <v>63</v>
      </c>
      <c r="E644" t="s">
        <v>64</v>
      </c>
      <c r="F644" t="s">
        <v>65</v>
      </c>
      <c r="G644" t="s">
        <v>105</v>
      </c>
      <c r="I644" s="38">
        <v>100000</v>
      </c>
    </row>
    <row r="645" spans="1:9" hidden="1" x14ac:dyDescent="0.25">
      <c r="A645" s="20" t="s">
        <v>132</v>
      </c>
      <c r="B645">
        <v>2020</v>
      </c>
      <c r="C645" t="s">
        <v>58</v>
      </c>
      <c r="D645" t="s">
        <v>63</v>
      </c>
      <c r="E645" t="s">
        <v>64</v>
      </c>
      <c r="F645" t="s">
        <v>65</v>
      </c>
      <c r="G645" s="2" t="s">
        <v>231</v>
      </c>
      <c r="I645" s="38">
        <v>173100.38</v>
      </c>
    </row>
    <row r="646" spans="1:9" hidden="1" x14ac:dyDescent="0.25">
      <c r="A646" s="20" t="s">
        <v>132</v>
      </c>
      <c r="B646">
        <v>2020</v>
      </c>
      <c r="C646" t="s">
        <v>58</v>
      </c>
      <c r="D646" t="s">
        <v>63</v>
      </c>
      <c r="E646" t="s">
        <v>64</v>
      </c>
      <c r="F646" t="s">
        <v>65</v>
      </c>
      <c r="G646" s="2" t="s">
        <v>232</v>
      </c>
      <c r="I646" s="38">
        <v>197335.55</v>
      </c>
    </row>
    <row r="647" spans="1:9" hidden="1" x14ac:dyDescent="0.25">
      <c r="A647" s="20" t="s">
        <v>132</v>
      </c>
      <c r="B647">
        <v>2020</v>
      </c>
      <c r="C647" t="s">
        <v>58</v>
      </c>
      <c r="D647" t="s">
        <v>63</v>
      </c>
      <c r="E647" t="s">
        <v>64</v>
      </c>
      <c r="F647" t="s">
        <v>65</v>
      </c>
      <c r="G647" s="2" t="s">
        <v>233</v>
      </c>
      <c r="I647" s="38">
        <v>53314.36</v>
      </c>
    </row>
    <row r="648" spans="1:9" hidden="1" x14ac:dyDescent="0.25">
      <c r="A648" s="20" t="s">
        <v>132</v>
      </c>
      <c r="B648">
        <v>2020</v>
      </c>
      <c r="C648" t="s">
        <v>58</v>
      </c>
      <c r="D648" t="s">
        <v>63</v>
      </c>
      <c r="E648" t="s">
        <v>64</v>
      </c>
      <c r="F648" t="s">
        <v>65</v>
      </c>
      <c r="G648" s="2" t="s">
        <v>237</v>
      </c>
      <c r="I648" s="38">
        <v>2495</v>
      </c>
    </row>
    <row r="649" spans="1:9" hidden="1" x14ac:dyDescent="0.25">
      <c r="A649" s="20" t="s">
        <v>132</v>
      </c>
      <c r="B649">
        <v>2020</v>
      </c>
      <c r="C649" t="s">
        <v>58</v>
      </c>
      <c r="D649" t="s">
        <v>63</v>
      </c>
      <c r="E649" t="s">
        <v>64</v>
      </c>
      <c r="F649" t="s">
        <v>65</v>
      </c>
      <c r="G649" t="s">
        <v>199</v>
      </c>
      <c r="I649" s="38">
        <v>1927000</v>
      </c>
    </row>
    <row r="650" spans="1:9" hidden="1" x14ac:dyDescent="0.25">
      <c r="A650" s="20" t="s">
        <v>132</v>
      </c>
      <c r="B650">
        <v>2020</v>
      </c>
      <c r="C650" t="s">
        <v>58</v>
      </c>
      <c r="D650" t="s">
        <v>63</v>
      </c>
      <c r="E650" t="s">
        <v>64</v>
      </c>
      <c r="F650" t="s">
        <v>65</v>
      </c>
      <c r="G650" t="s">
        <v>186</v>
      </c>
      <c r="I650" s="38">
        <v>244372.71</v>
      </c>
    </row>
    <row r="651" spans="1:9" hidden="1" x14ac:dyDescent="0.25">
      <c r="A651" s="20" t="s">
        <v>132</v>
      </c>
      <c r="B651">
        <v>2020</v>
      </c>
      <c r="C651" t="s">
        <v>58</v>
      </c>
      <c r="D651" t="s">
        <v>63</v>
      </c>
      <c r="E651" t="s">
        <v>64</v>
      </c>
      <c r="F651" t="s">
        <v>82</v>
      </c>
      <c r="G651" t="s">
        <v>81</v>
      </c>
      <c r="I651" s="38">
        <v>16844107</v>
      </c>
    </row>
    <row r="652" spans="1:9" hidden="1" x14ac:dyDescent="0.25">
      <c r="A652" s="20" t="s">
        <v>132</v>
      </c>
      <c r="B652">
        <v>2020</v>
      </c>
      <c r="C652" t="s">
        <v>58</v>
      </c>
      <c r="D652" t="s">
        <v>63</v>
      </c>
      <c r="E652" t="s">
        <v>64</v>
      </c>
      <c r="F652" t="s">
        <v>228</v>
      </c>
      <c r="G652" t="s">
        <v>229</v>
      </c>
      <c r="I652" s="38">
        <v>1560000</v>
      </c>
    </row>
    <row r="653" spans="1:9" hidden="1" x14ac:dyDescent="0.25">
      <c r="A653" s="20" t="s">
        <v>132</v>
      </c>
      <c r="B653">
        <v>2020</v>
      </c>
      <c r="C653" t="s">
        <v>58</v>
      </c>
      <c r="D653" t="s">
        <v>63</v>
      </c>
      <c r="E653" t="s">
        <v>73</v>
      </c>
      <c r="F653" t="s">
        <v>84</v>
      </c>
      <c r="G653" t="s">
        <v>83</v>
      </c>
      <c r="I653"/>
    </row>
    <row r="654" spans="1:9" hidden="1" x14ac:dyDescent="0.25">
      <c r="A654" s="20" t="s">
        <v>132</v>
      </c>
      <c r="B654">
        <v>2020</v>
      </c>
      <c r="C654" t="s">
        <v>58</v>
      </c>
      <c r="D654" t="s">
        <v>66</v>
      </c>
      <c r="E654" t="s">
        <v>67</v>
      </c>
      <c r="F654" t="s">
        <v>93</v>
      </c>
      <c r="G654" s="2" t="s">
        <v>234</v>
      </c>
      <c r="I654" s="38">
        <v>444451</v>
      </c>
    </row>
    <row r="655" spans="1:9" hidden="1" x14ac:dyDescent="0.25">
      <c r="A655" s="20" t="s">
        <v>132</v>
      </c>
      <c r="B655">
        <v>2020</v>
      </c>
      <c r="C655" t="s">
        <v>58</v>
      </c>
      <c r="D655" t="s">
        <v>66</v>
      </c>
      <c r="E655" t="s">
        <v>67</v>
      </c>
      <c r="F655" t="s">
        <v>93</v>
      </c>
      <c r="G655" t="s">
        <v>106</v>
      </c>
      <c r="I655" s="38">
        <v>3641854.2</v>
      </c>
    </row>
    <row r="656" spans="1:9" hidden="1" x14ac:dyDescent="0.25">
      <c r="A656" s="20" t="s">
        <v>132</v>
      </c>
      <c r="B656">
        <v>2020</v>
      </c>
      <c r="C656" t="s">
        <v>58</v>
      </c>
      <c r="D656" t="s">
        <v>66</v>
      </c>
      <c r="E656" t="s">
        <v>67</v>
      </c>
      <c r="F656" t="s">
        <v>93</v>
      </c>
      <c r="G656" t="s">
        <v>263</v>
      </c>
      <c r="I656" s="38">
        <v>1494128.4</v>
      </c>
    </row>
    <row r="657" spans="1:9" hidden="1" x14ac:dyDescent="0.25">
      <c r="A657" s="20" t="s">
        <v>132</v>
      </c>
      <c r="B657">
        <v>2020</v>
      </c>
      <c r="C657" t="s">
        <v>58</v>
      </c>
      <c r="D657" t="s">
        <v>66</v>
      </c>
      <c r="E657" t="s">
        <v>67</v>
      </c>
      <c r="F657" t="s">
        <v>89</v>
      </c>
      <c r="G657" t="s">
        <v>85</v>
      </c>
      <c r="I657" s="38">
        <v>1621624</v>
      </c>
    </row>
    <row r="658" spans="1:9" hidden="1" x14ac:dyDescent="0.25">
      <c r="A658" s="20" t="s">
        <v>132</v>
      </c>
      <c r="B658">
        <v>2020</v>
      </c>
      <c r="C658" t="s">
        <v>58</v>
      </c>
      <c r="D658" t="s">
        <v>66</v>
      </c>
      <c r="E658" t="s">
        <v>67</v>
      </c>
      <c r="F658" t="s">
        <v>89</v>
      </c>
      <c r="G658" t="s">
        <v>86</v>
      </c>
      <c r="I658">
        <v>14947</v>
      </c>
    </row>
    <row r="659" spans="1:9" hidden="1" x14ac:dyDescent="0.25">
      <c r="A659" s="20" t="s">
        <v>132</v>
      </c>
      <c r="B659">
        <v>2020</v>
      </c>
      <c r="C659" t="s">
        <v>58</v>
      </c>
      <c r="D659" t="s">
        <v>66</v>
      </c>
      <c r="E659" t="s">
        <v>67</v>
      </c>
      <c r="F659" t="s">
        <v>89</v>
      </c>
      <c r="G659" t="s">
        <v>87</v>
      </c>
      <c r="I659" s="38">
        <v>992460</v>
      </c>
    </row>
    <row r="660" spans="1:9" hidden="1" x14ac:dyDescent="0.25">
      <c r="A660" s="20" t="s">
        <v>132</v>
      </c>
      <c r="B660">
        <v>2020</v>
      </c>
      <c r="C660" t="s">
        <v>58</v>
      </c>
      <c r="D660" t="s">
        <v>66</v>
      </c>
      <c r="E660" t="s">
        <v>67</v>
      </c>
      <c r="F660" t="s">
        <v>89</v>
      </c>
      <c r="G660" t="s">
        <v>88</v>
      </c>
      <c r="I660">
        <v>1624693</v>
      </c>
    </row>
    <row r="661" spans="1:9" hidden="1" x14ac:dyDescent="0.25">
      <c r="A661" s="20" t="s">
        <v>132</v>
      </c>
      <c r="B661">
        <v>2020</v>
      </c>
      <c r="C661" t="s">
        <v>58</v>
      </c>
      <c r="D661" t="s">
        <v>66</v>
      </c>
      <c r="E661" t="s">
        <v>67</v>
      </c>
      <c r="F661" t="s">
        <v>94</v>
      </c>
      <c r="G661" t="s">
        <v>95</v>
      </c>
      <c r="H661" s="56" t="s">
        <v>104</v>
      </c>
      <c r="I661" s="38">
        <f>-762730.07</f>
        <v>-762730.07</v>
      </c>
    </row>
    <row r="662" spans="1:9" hidden="1" x14ac:dyDescent="0.25">
      <c r="A662" s="20" t="s">
        <v>132</v>
      </c>
      <c r="B662">
        <v>2020</v>
      </c>
      <c r="C662" t="s">
        <v>58</v>
      </c>
      <c r="D662" t="s">
        <v>66</v>
      </c>
      <c r="E662" t="s">
        <v>67</v>
      </c>
      <c r="F662" t="s">
        <v>94</v>
      </c>
      <c r="G662" t="s">
        <v>95</v>
      </c>
      <c r="I662"/>
    </row>
    <row r="663" spans="1:9" hidden="1" x14ac:dyDescent="0.25">
      <c r="A663" s="20" t="s">
        <v>132</v>
      </c>
      <c r="B663">
        <v>2020</v>
      </c>
      <c r="C663" t="s">
        <v>58</v>
      </c>
      <c r="D663" t="s">
        <v>66</v>
      </c>
      <c r="E663" t="s">
        <v>67</v>
      </c>
      <c r="F663" t="s">
        <v>94</v>
      </c>
      <c r="G663" t="s">
        <v>95</v>
      </c>
      <c r="I663"/>
    </row>
    <row r="664" spans="1:9" hidden="1" x14ac:dyDescent="0.25">
      <c r="A664" s="20" t="s">
        <v>132</v>
      </c>
      <c r="B664">
        <v>2020</v>
      </c>
      <c r="C664" t="s">
        <v>58</v>
      </c>
      <c r="D664" t="s">
        <v>66</v>
      </c>
      <c r="E664" t="s">
        <v>67</v>
      </c>
      <c r="F664" t="s">
        <v>94</v>
      </c>
      <c r="G664" t="s">
        <v>95</v>
      </c>
      <c r="I664"/>
    </row>
    <row r="665" spans="1:9" hidden="1" x14ac:dyDescent="0.25">
      <c r="A665" s="20" t="s">
        <v>132</v>
      </c>
      <c r="B665">
        <v>2020</v>
      </c>
      <c r="C665" t="s">
        <v>58</v>
      </c>
      <c r="D665" t="s">
        <v>66</v>
      </c>
      <c r="E665" t="s">
        <v>67</v>
      </c>
      <c r="F665" t="s">
        <v>94</v>
      </c>
      <c r="G665" t="s">
        <v>95</v>
      </c>
      <c r="I665"/>
    </row>
    <row r="666" spans="1:9" hidden="1" x14ac:dyDescent="0.25">
      <c r="A666" s="20" t="s">
        <v>132</v>
      </c>
      <c r="B666">
        <v>2020</v>
      </c>
      <c r="C666" t="s">
        <v>58</v>
      </c>
      <c r="D666" t="s">
        <v>66</v>
      </c>
      <c r="E666" t="s">
        <v>67</v>
      </c>
      <c r="F666" t="s">
        <v>68</v>
      </c>
      <c r="G666" t="s">
        <v>146</v>
      </c>
      <c r="I666" s="38">
        <v>45545.62</v>
      </c>
    </row>
    <row r="667" spans="1:9" hidden="1" x14ac:dyDescent="0.25">
      <c r="A667" s="20" t="s">
        <v>132</v>
      </c>
      <c r="B667">
        <v>2020</v>
      </c>
      <c r="C667" t="s">
        <v>58</v>
      </c>
      <c r="D667" t="s">
        <v>66</v>
      </c>
      <c r="E667" t="s">
        <v>67</v>
      </c>
      <c r="F667" t="s">
        <v>68</v>
      </c>
      <c r="G667" t="s">
        <v>160</v>
      </c>
      <c r="I667"/>
    </row>
    <row r="668" spans="1:9" hidden="1" x14ac:dyDescent="0.25">
      <c r="A668" s="20" t="s">
        <v>132</v>
      </c>
      <c r="B668">
        <v>2020</v>
      </c>
      <c r="C668" t="s">
        <v>58</v>
      </c>
      <c r="D668" t="s">
        <v>66</v>
      </c>
      <c r="E668" t="s">
        <v>67</v>
      </c>
      <c r="F668" t="s">
        <v>68</v>
      </c>
      <c r="G668" t="s">
        <v>90</v>
      </c>
      <c r="I668" s="38">
        <v>28000</v>
      </c>
    </row>
    <row r="669" spans="1:9" hidden="1" x14ac:dyDescent="0.25">
      <c r="A669" s="20" t="s">
        <v>132</v>
      </c>
      <c r="B669">
        <v>2020</v>
      </c>
      <c r="C669" t="s">
        <v>58</v>
      </c>
      <c r="D669" t="s">
        <v>66</v>
      </c>
      <c r="E669" t="s">
        <v>67</v>
      </c>
      <c r="F669" t="s">
        <v>68</v>
      </c>
      <c r="G669" t="s">
        <v>184</v>
      </c>
      <c r="I669" s="38">
        <v>24124.41</v>
      </c>
    </row>
    <row r="670" spans="1:9" hidden="1" x14ac:dyDescent="0.25">
      <c r="A670" s="20" t="s">
        <v>132</v>
      </c>
      <c r="B670">
        <v>2020</v>
      </c>
      <c r="C670" t="s">
        <v>58</v>
      </c>
      <c r="D670" t="s">
        <v>66</v>
      </c>
      <c r="E670" t="s">
        <v>67</v>
      </c>
      <c r="F670" t="s">
        <v>68</v>
      </c>
      <c r="G670" t="s">
        <v>75</v>
      </c>
      <c r="I670" s="38">
        <v>2732.74</v>
      </c>
    </row>
    <row r="671" spans="1:9" hidden="1" x14ac:dyDescent="0.25">
      <c r="A671" s="20" t="s">
        <v>132</v>
      </c>
      <c r="B671">
        <v>2020</v>
      </c>
      <c r="C671" t="s">
        <v>58</v>
      </c>
      <c r="D671" t="s">
        <v>66</v>
      </c>
      <c r="E671" t="s">
        <v>67</v>
      </c>
      <c r="F671" t="s">
        <v>68</v>
      </c>
      <c r="G671" t="s">
        <v>148</v>
      </c>
      <c r="I671" s="38">
        <v>-0.3</v>
      </c>
    </row>
    <row r="672" spans="1:9" hidden="1" x14ac:dyDescent="0.25">
      <c r="A672" s="20" t="s">
        <v>132</v>
      </c>
      <c r="B672">
        <v>2020</v>
      </c>
      <c r="C672" t="s">
        <v>58</v>
      </c>
      <c r="D672" t="s">
        <v>66</v>
      </c>
      <c r="E672" t="s">
        <v>67</v>
      </c>
      <c r="F672" t="s">
        <v>68</v>
      </c>
      <c r="G672" t="s">
        <v>157</v>
      </c>
      <c r="I672" s="38">
        <v>0.03</v>
      </c>
    </row>
    <row r="673" spans="1:9" hidden="1" x14ac:dyDescent="0.25">
      <c r="A673" s="20" t="s">
        <v>132</v>
      </c>
      <c r="B673">
        <v>2020</v>
      </c>
      <c r="C673" t="s">
        <v>58</v>
      </c>
      <c r="D673" t="s">
        <v>66</v>
      </c>
      <c r="E673" t="s">
        <v>67</v>
      </c>
      <c r="F673" t="s">
        <v>68</v>
      </c>
      <c r="G673" t="s">
        <v>158</v>
      </c>
      <c r="I673" s="38">
        <v>3938935</v>
      </c>
    </row>
    <row r="674" spans="1:9" hidden="1" x14ac:dyDescent="0.25">
      <c r="A674" s="20" t="s">
        <v>132</v>
      </c>
      <c r="B674">
        <v>2020</v>
      </c>
      <c r="C674" t="s">
        <v>58</v>
      </c>
      <c r="D674" t="s">
        <v>66</v>
      </c>
      <c r="E674" t="s">
        <v>67</v>
      </c>
      <c r="F674" t="s">
        <v>68</v>
      </c>
      <c r="G674" t="s">
        <v>76</v>
      </c>
      <c r="I674" s="38">
        <v>-3229972.91</v>
      </c>
    </row>
    <row r="675" spans="1:9" hidden="1" x14ac:dyDescent="0.25">
      <c r="A675" s="20" t="s">
        <v>132</v>
      </c>
      <c r="B675">
        <v>2020</v>
      </c>
      <c r="C675" t="s">
        <v>58</v>
      </c>
      <c r="D675" t="s">
        <v>66</v>
      </c>
      <c r="E675" t="s">
        <v>67</v>
      </c>
      <c r="F675" t="s">
        <v>68</v>
      </c>
      <c r="G675" t="s">
        <v>185</v>
      </c>
      <c r="I675" s="38">
        <v>-5025</v>
      </c>
    </row>
    <row r="676" spans="1:9" hidden="1" x14ac:dyDescent="0.25">
      <c r="A676" s="20" t="s">
        <v>132</v>
      </c>
      <c r="B676">
        <v>2020</v>
      </c>
      <c r="C676" t="s">
        <v>58</v>
      </c>
      <c r="D676" t="s">
        <v>66</v>
      </c>
      <c r="E676" t="s">
        <v>67</v>
      </c>
      <c r="F676" t="s">
        <v>68</v>
      </c>
      <c r="G676" t="s">
        <v>200</v>
      </c>
      <c r="I676"/>
    </row>
    <row r="677" spans="1:9" hidden="1" x14ac:dyDescent="0.25">
      <c r="A677" s="20" t="s">
        <v>132</v>
      </c>
      <c r="B677">
        <v>2020</v>
      </c>
      <c r="C677" t="s">
        <v>58</v>
      </c>
      <c r="D677" t="s">
        <v>66</v>
      </c>
      <c r="E677" t="s">
        <v>67</v>
      </c>
      <c r="F677" t="s">
        <v>68</v>
      </c>
      <c r="G677" t="s">
        <v>97</v>
      </c>
      <c r="I677" s="38">
        <v>-383302.77</v>
      </c>
    </row>
    <row r="678" spans="1:9" hidden="1" x14ac:dyDescent="0.25">
      <c r="A678" s="20" t="s">
        <v>132</v>
      </c>
      <c r="B678">
        <v>2020</v>
      </c>
      <c r="C678" t="s">
        <v>58</v>
      </c>
      <c r="D678" t="s">
        <v>66</v>
      </c>
      <c r="E678" t="s">
        <v>67</v>
      </c>
      <c r="F678" t="s">
        <v>68</v>
      </c>
      <c r="G678" t="s">
        <v>201</v>
      </c>
      <c r="I678" s="38">
        <v>-114</v>
      </c>
    </row>
    <row r="679" spans="1:9" hidden="1" x14ac:dyDescent="0.25">
      <c r="A679" s="20" t="s">
        <v>132</v>
      </c>
      <c r="B679">
        <v>2020</v>
      </c>
      <c r="C679" t="s">
        <v>58</v>
      </c>
      <c r="D679" t="s">
        <v>66</v>
      </c>
      <c r="E679" t="s">
        <v>67</v>
      </c>
      <c r="F679" t="s">
        <v>68</v>
      </c>
      <c r="G679" t="s">
        <v>202</v>
      </c>
      <c r="I679" s="38">
        <v>2052688.61</v>
      </c>
    </row>
    <row r="680" spans="1:9" hidden="1" x14ac:dyDescent="0.25">
      <c r="A680" s="20" t="s">
        <v>132</v>
      </c>
      <c r="B680">
        <v>2020</v>
      </c>
      <c r="C680" t="s">
        <v>58</v>
      </c>
      <c r="D680" t="s">
        <v>66</v>
      </c>
      <c r="E680" t="s">
        <v>67</v>
      </c>
      <c r="F680" t="s">
        <v>68</v>
      </c>
      <c r="G680" t="s">
        <v>203</v>
      </c>
      <c r="I680" s="38">
        <v>12000</v>
      </c>
    </row>
    <row r="681" spans="1:9" hidden="1" x14ac:dyDescent="0.25">
      <c r="A681" s="20" t="s">
        <v>132</v>
      </c>
      <c r="B681">
        <v>2020</v>
      </c>
      <c r="C681" t="s">
        <v>58</v>
      </c>
      <c r="D681" t="s">
        <v>66</v>
      </c>
      <c r="E681" t="s">
        <v>67</v>
      </c>
      <c r="F681" t="s">
        <v>93</v>
      </c>
      <c r="G681" t="s">
        <v>92</v>
      </c>
      <c r="I681" s="38">
        <v>343308</v>
      </c>
    </row>
    <row r="682" spans="1:9" hidden="1" x14ac:dyDescent="0.25">
      <c r="A682" s="20" t="s">
        <v>132</v>
      </c>
      <c r="B682">
        <v>2020</v>
      </c>
      <c r="C682" t="s">
        <v>58</v>
      </c>
      <c r="D682" t="s">
        <v>69</v>
      </c>
      <c r="E682" t="s">
        <v>69</v>
      </c>
      <c r="F682" t="s">
        <v>70</v>
      </c>
      <c r="G682" t="s">
        <v>77</v>
      </c>
      <c r="I682">
        <v>200000000</v>
      </c>
    </row>
    <row r="683" spans="1:9" hidden="1" x14ac:dyDescent="0.25">
      <c r="A683" s="20" t="s">
        <v>132</v>
      </c>
      <c r="B683">
        <v>2020</v>
      </c>
      <c r="C683" t="s">
        <v>58</v>
      </c>
      <c r="D683" t="s">
        <v>69</v>
      </c>
      <c r="E683" t="s">
        <v>69</v>
      </c>
      <c r="F683" t="s">
        <v>70</v>
      </c>
      <c r="G683" t="s">
        <v>78</v>
      </c>
      <c r="I683">
        <v>-194000000</v>
      </c>
    </row>
    <row r="684" spans="1:9" hidden="1" x14ac:dyDescent="0.25">
      <c r="A684" s="20" t="s">
        <v>132</v>
      </c>
      <c r="B684">
        <v>2020</v>
      </c>
      <c r="C684" t="s">
        <v>58</v>
      </c>
      <c r="D684" t="s">
        <v>69</v>
      </c>
      <c r="E684" t="s">
        <v>69</v>
      </c>
      <c r="F684" t="s">
        <v>70</v>
      </c>
      <c r="G684" t="s">
        <v>230</v>
      </c>
      <c r="I684">
        <v>54327800</v>
      </c>
    </row>
    <row r="685" spans="1:9" hidden="1" x14ac:dyDescent="0.25">
      <c r="A685" s="20" t="s">
        <v>132</v>
      </c>
      <c r="B685">
        <v>2020</v>
      </c>
      <c r="C685" t="s">
        <v>58</v>
      </c>
      <c r="D685" t="s">
        <v>69</v>
      </c>
      <c r="E685" t="s">
        <v>69</v>
      </c>
      <c r="F685" t="s">
        <v>79</v>
      </c>
      <c r="G685" t="s">
        <v>96</v>
      </c>
      <c r="I685">
        <v>-29785.180000000633</v>
      </c>
    </row>
    <row r="686" spans="1:9" hidden="1" x14ac:dyDescent="0.25">
      <c r="A686" s="20" t="s">
        <v>132</v>
      </c>
      <c r="B686">
        <v>2020</v>
      </c>
      <c r="C686" t="s">
        <v>58</v>
      </c>
      <c r="D686" t="s">
        <v>69</v>
      </c>
      <c r="E686" t="s">
        <v>69</v>
      </c>
      <c r="F686" t="s">
        <v>79</v>
      </c>
      <c r="G686" t="s">
        <v>110</v>
      </c>
      <c r="I686" s="27">
        <f>+I635+I636+271942</f>
        <v>-40563479.387267016</v>
      </c>
    </row>
    <row r="687" spans="1:9" hidden="1" x14ac:dyDescent="0.25">
      <c r="A687" s="20" t="s">
        <v>133</v>
      </c>
      <c r="B687">
        <v>2020</v>
      </c>
      <c r="C687" t="s">
        <v>58</v>
      </c>
      <c r="D687" t="s">
        <v>63</v>
      </c>
      <c r="E687" t="s">
        <v>64</v>
      </c>
      <c r="F687" t="s">
        <v>65</v>
      </c>
      <c r="G687" t="s">
        <v>71</v>
      </c>
      <c r="I687" s="38">
        <v>2385333</v>
      </c>
    </row>
    <row r="688" spans="1:9" hidden="1" x14ac:dyDescent="0.25">
      <c r="A688" s="20" t="s">
        <v>133</v>
      </c>
      <c r="B688">
        <v>2020</v>
      </c>
      <c r="C688" t="s">
        <v>58</v>
      </c>
      <c r="D688" t="s">
        <v>63</v>
      </c>
      <c r="E688" t="s">
        <v>64</v>
      </c>
      <c r="F688" t="s">
        <v>65</v>
      </c>
      <c r="G688" t="s">
        <v>80</v>
      </c>
      <c r="I688" s="38">
        <v>44300</v>
      </c>
    </row>
    <row r="689" spans="1:9" hidden="1" x14ac:dyDescent="0.25">
      <c r="A689" s="20" t="s">
        <v>133</v>
      </c>
      <c r="B689">
        <v>2020</v>
      </c>
      <c r="C689" t="s">
        <v>58</v>
      </c>
      <c r="D689" t="s">
        <v>63</v>
      </c>
      <c r="E689" t="s">
        <v>64</v>
      </c>
      <c r="F689" t="s">
        <v>65</v>
      </c>
      <c r="G689" t="s">
        <v>72</v>
      </c>
      <c r="I689" s="38">
        <v>0</v>
      </c>
    </row>
    <row r="690" spans="1:9" hidden="1" x14ac:dyDescent="0.25">
      <c r="A690" s="20" t="s">
        <v>133</v>
      </c>
      <c r="B690">
        <v>2020</v>
      </c>
      <c r="C690" t="s">
        <v>58</v>
      </c>
      <c r="D690" t="s">
        <v>63</v>
      </c>
      <c r="E690" t="s">
        <v>64</v>
      </c>
      <c r="F690" t="s">
        <v>65</v>
      </c>
      <c r="G690" t="s">
        <v>227</v>
      </c>
      <c r="I690" s="38">
        <v>544566.75</v>
      </c>
    </row>
    <row r="691" spans="1:9" hidden="1" x14ac:dyDescent="0.25">
      <c r="A691" s="20" t="s">
        <v>133</v>
      </c>
      <c r="B691">
        <v>2020</v>
      </c>
      <c r="C691" t="s">
        <v>58</v>
      </c>
      <c r="D691" t="s">
        <v>63</v>
      </c>
      <c r="E691" t="s">
        <v>64</v>
      </c>
      <c r="F691" t="s">
        <v>262</v>
      </c>
      <c r="G691" t="s">
        <v>261</v>
      </c>
      <c r="I691"/>
    </row>
    <row r="692" spans="1:9" hidden="1" x14ac:dyDescent="0.25">
      <c r="A692" s="20" t="s">
        <v>133</v>
      </c>
      <c r="B692">
        <v>2020</v>
      </c>
      <c r="C692" t="s">
        <v>58</v>
      </c>
      <c r="D692" t="s">
        <v>63</v>
      </c>
      <c r="E692" t="s">
        <v>64</v>
      </c>
      <c r="F692" t="s">
        <v>65</v>
      </c>
      <c r="G692" t="s">
        <v>155</v>
      </c>
      <c r="I692" s="38">
        <v>8146835</v>
      </c>
    </row>
    <row r="693" spans="1:9" hidden="1" x14ac:dyDescent="0.25">
      <c r="A693" s="20" t="s">
        <v>133</v>
      </c>
      <c r="B693">
        <v>2020</v>
      </c>
      <c r="C693" t="s">
        <v>58</v>
      </c>
      <c r="D693" t="s">
        <v>63</v>
      </c>
      <c r="E693" t="s">
        <v>64</v>
      </c>
      <c r="F693" t="s">
        <v>65</v>
      </c>
      <c r="G693" t="s">
        <v>145</v>
      </c>
      <c r="I693" s="38">
        <v>1567324.04</v>
      </c>
    </row>
    <row r="694" spans="1:9" hidden="1" x14ac:dyDescent="0.25">
      <c r="A694" s="20" t="s">
        <v>133</v>
      </c>
      <c r="B694">
        <v>2020</v>
      </c>
      <c r="C694" t="s">
        <v>58</v>
      </c>
      <c r="D694" t="s">
        <v>63</v>
      </c>
      <c r="E694" t="s">
        <v>64</v>
      </c>
      <c r="F694" t="s">
        <v>65</v>
      </c>
      <c r="G694" t="s">
        <v>105</v>
      </c>
      <c r="I694" s="38">
        <v>100000</v>
      </c>
    </row>
    <row r="695" spans="1:9" hidden="1" x14ac:dyDescent="0.25">
      <c r="A695" s="20" t="s">
        <v>133</v>
      </c>
      <c r="B695">
        <v>2020</v>
      </c>
      <c r="C695" t="s">
        <v>58</v>
      </c>
      <c r="D695" t="s">
        <v>63</v>
      </c>
      <c r="E695" t="s">
        <v>64</v>
      </c>
      <c r="F695" t="s">
        <v>65</v>
      </c>
      <c r="G695" s="2" t="s">
        <v>231</v>
      </c>
      <c r="I695" s="38">
        <v>173100.38</v>
      </c>
    </row>
    <row r="696" spans="1:9" hidden="1" x14ac:dyDescent="0.25">
      <c r="A696" s="20" t="s">
        <v>133</v>
      </c>
      <c r="B696">
        <v>2020</v>
      </c>
      <c r="C696" t="s">
        <v>58</v>
      </c>
      <c r="D696" t="s">
        <v>63</v>
      </c>
      <c r="E696" t="s">
        <v>64</v>
      </c>
      <c r="F696" t="s">
        <v>65</v>
      </c>
      <c r="G696" s="2" t="s">
        <v>232</v>
      </c>
      <c r="I696" s="38">
        <v>197335.55</v>
      </c>
    </row>
    <row r="697" spans="1:9" hidden="1" x14ac:dyDescent="0.25">
      <c r="A697" s="20" t="s">
        <v>133</v>
      </c>
      <c r="B697">
        <v>2020</v>
      </c>
      <c r="C697" t="s">
        <v>58</v>
      </c>
      <c r="D697" t="s">
        <v>63</v>
      </c>
      <c r="E697" t="s">
        <v>64</v>
      </c>
      <c r="F697" t="s">
        <v>65</v>
      </c>
      <c r="G697" s="2" t="s">
        <v>233</v>
      </c>
      <c r="I697" s="38">
        <v>53314.36</v>
      </c>
    </row>
    <row r="698" spans="1:9" hidden="1" x14ac:dyDescent="0.25">
      <c r="A698" s="20" t="s">
        <v>133</v>
      </c>
      <c r="B698">
        <v>2020</v>
      </c>
      <c r="C698" t="s">
        <v>58</v>
      </c>
      <c r="D698" t="s">
        <v>63</v>
      </c>
      <c r="E698" t="s">
        <v>64</v>
      </c>
      <c r="F698" t="s">
        <v>65</v>
      </c>
      <c r="G698" s="2" t="s">
        <v>237</v>
      </c>
      <c r="I698" s="38">
        <v>2495</v>
      </c>
    </row>
    <row r="699" spans="1:9" hidden="1" x14ac:dyDescent="0.25">
      <c r="A699" s="20" t="s">
        <v>133</v>
      </c>
      <c r="B699">
        <v>2020</v>
      </c>
      <c r="C699" t="s">
        <v>58</v>
      </c>
      <c r="D699" t="s">
        <v>63</v>
      </c>
      <c r="E699" t="s">
        <v>64</v>
      </c>
      <c r="F699" t="s">
        <v>65</v>
      </c>
      <c r="G699" t="s">
        <v>199</v>
      </c>
      <c r="I699" s="38">
        <v>1927000</v>
      </c>
    </row>
    <row r="700" spans="1:9" hidden="1" x14ac:dyDescent="0.25">
      <c r="A700" s="20" t="s">
        <v>133</v>
      </c>
      <c r="B700">
        <v>2020</v>
      </c>
      <c r="C700" t="s">
        <v>58</v>
      </c>
      <c r="D700" t="s">
        <v>63</v>
      </c>
      <c r="E700" t="s">
        <v>64</v>
      </c>
      <c r="F700" t="s">
        <v>65</v>
      </c>
      <c r="G700" t="s">
        <v>186</v>
      </c>
      <c r="I700" s="38">
        <v>265979.71000000002</v>
      </c>
    </row>
    <row r="701" spans="1:9" hidden="1" x14ac:dyDescent="0.25">
      <c r="A701" s="20" t="s">
        <v>133</v>
      </c>
      <c r="B701">
        <v>2020</v>
      </c>
      <c r="C701" t="s">
        <v>58</v>
      </c>
      <c r="D701" t="s">
        <v>63</v>
      </c>
      <c r="E701" t="s">
        <v>64</v>
      </c>
      <c r="F701" t="s">
        <v>82</v>
      </c>
      <c r="G701" t="s">
        <v>81</v>
      </c>
      <c r="I701" s="38">
        <v>17872363</v>
      </c>
    </row>
    <row r="702" spans="1:9" hidden="1" x14ac:dyDescent="0.25">
      <c r="A702" s="20" t="s">
        <v>133</v>
      </c>
      <c r="B702">
        <v>2020</v>
      </c>
      <c r="C702" t="s">
        <v>58</v>
      </c>
      <c r="D702" t="s">
        <v>63</v>
      </c>
      <c r="E702" t="s">
        <v>64</v>
      </c>
      <c r="F702" t="s">
        <v>228</v>
      </c>
      <c r="G702" t="s">
        <v>229</v>
      </c>
      <c r="I702" s="38">
        <v>1560000</v>
      </c>
    </row>
    <row r="703" spans="1:9" hidden="1" x14ac:dyDescent="0.25">
      <c r="A703" s="20" t="s">
        <v>133</v>
      </c>
      <c r="B703">
        <v>2020</v>
      </c>
      <c r="C703" t="s">
        <v>58</v>
      </c>
      <c r="D703" t="s">
        <v>63</v>
      </c>
      <c r="E703" t="s">
        <v>73</v>
      </c>
      <c r="F703" t="s">
        <v>84</v>
      </c>
      <c r="G703" t="s">
        <v>83</v>
      </c>
      <c r="I703"/>
    </row>
    <row r="704" spans="1:9" hidden="1" x14ac:dyDescent="0.25">
      <c r="A704" s="20" t="s">
        <v>133</v>
      </c>
      <c r="B704">
        <v>2020</v>
      </c>
      <c r="C704" t="s">
        <v>58</v>
      </c>
      <c r="D704" t="s">
        <v>66</v>
      </c>
      <c r="E704" t="s">
        <v>67</v>
      </c>
      <c r="F704" t="s">
        <v>93</v>
      </c>
      <c r="G704" s="2" t="s">
        <v>234</v>
      </c>
      <c r="I704" s="38">
        <v>444451</v>
      </c>
    </row>
    <row r="705" spans="1:9" hidden="1" x14ac:dyDescent="0.25">
      <c r="A705" s="20" t="s">
        <v>133</v>
      </c>
      <c r="B705">
        <v>2020</v>
      </c>
      <c r="C705" t="s">
        <v>58</v>
      </c>
      <c r="D705" t="s">
        <v>66</v>
      </c>
      <c r="E705" t="s">
        <v>67</v>
      </c>
      <c r="F705" t="s">
        <v>93</v>
      </c>
      <c r="G705" t="s">
        <v>106</v>
      </c>
      <c r="I705" s="38">
        <v>4632793.2</v>
      </c>
    </row>
    <row r="706" spans="1:9" hidden="1" x14ac:dyDescent="0.25">
      <c r="A706" s="20" t="s">
        <v>133</v>
      </c>
      <c r="B706">
        <v>2020</v>
      </c>
      <c r="C706" t="s">
        <v>58</v>
      </c>
      <c r="D706" t="s">
        <v>66</v>
      </c>
      <c r="E706" t="s">
        <v>67</v>
      </c>
      <c r="F706" t="s">
        <v>93</v>
      </c>
      <c r="G706" t="s">
        <v>263</v>
      </c>
      <c r="I706" s="38">
        <v>1494128.4</v>
      </c>
    </row>
    <row r="707" spans="1:9" hidden="1" x14ac:dyDescent="0.25">
      <c r="A707" s="20" t="s">
        <v>133</v>
      </c>
      <c r="B707">
        <v>2020</v>
      </c>
      <c r="C707" t="s">
        <v>58</v>
      </c>
      <c r="D707" t="s">
        <v>66</v>
      </c>
      <c r="E707" t="s">
        <v>67</v>
      </c>
      <c r="F707" t="s">
        <v>89</v>
      </c>
      <c r="G707" t="s">
        <v>85</v>
      </c>
      <c r="I707" s="38">
        <v>250376</v>
      </c>
    </row>
    <row r="708" spans="1:9" hidden="1" x14ac:dyDescent="0.25">
      <c r="A708" s="20" t="s">
        <v>133</v>
      </c>
      <c r="B708">
        <v>2020</v>
      </c>
      <c r="C708" t="s">
        <v>58</v>
      </c>
      <c r="D708" t="s">
        <v>66</v>
      </c>
      <c r="E708" t="s">
        <v>67</v>
      </c>
      <c r="F708" t="s">
        <v>89</v>
      </c>
      <c r="G708" t="s">
        <v>86</v>
      </c>
      <c r="I708">
        <v>29970</v>
      </c>
    </row>
    <row r="709" spans="1:9" hidden="1" x14ac:dyDescent="0.25">
      <c r="A709" s="20" t="s">
        <v>133</v>
      </c>
      <c r="B709">
        <v>2020</v>
      </c>
      <c r="C709" t="s">
        <v>58</v>
      </c>
      <c r="D709" t="s">
        <v>66</v>
      </c>
      <c r="E709" t="s">
        <v>67</v>
      </c>
      <c r="F709" t="s">
        <v>89</v>
      </c>
      <c r="G709" t="s">
        <v>87</v>
      </c>
      <c r="I709" s="38">
        <v>1050840</v>
      </c>
    </row>
    <row r="710" spans="1:9" hidden="1" x14ac:dyDescent="0.25">
      <c r="A710" s="20" t="s">
        <v>133</v>
      </c>
      <c r="B710">
        <v>2020</v>
      </c>
      <c r="C710" t="s">
        <v>58</v>
      </c>
      <c r="D710" t="s">
        <v>66</v>
      </c>
      <c r="E710" t="s">
        <v>67</v>
      </c>
      <c r="F710" t="s">
        <v>89</v>
      </c>
      <c r="G710" t="s">
        <v>88</v>
      </c>
      <c r="I710">
        <v>1749881</v>
      </c>
    </row>
    <row r="711" spans="1:9" hidden="1" x14ac:dyDescent="0.25">
      <c r="A711" s="20" t="s">
        <v>133</v>
      </c>
      <c r="B711">
        <v>2020</v>
      </c>
      <c r="C711" t="s">
        <v>58</v>
      </c>
      <c r="D711" t="s">
        <v>66</v>
      </c>
      <c r="E711" t="s">
        <v>67</v>
      </c>
      <c r="F711" t="s">
        <v>94</v>
      </c>
      <c r="G711" t="s">
        <v>95</v>
      </c>
      <c r="H711" s="2" t="s">
        <v>103</v>
      </c>
      <c r="I711">
        <v>3000000</v>
      </c>
    </row>
    <row r="712" spans="1:9" hidden="1" x14ac:dyDescent="0.25">
      <c r="A712" s="20" t="s">
        <v>133</v>
      </c>
      <c r="B712">
        <v>2020</v>
      </c>
      <c r="C712" t="s">
        <v>58</v>
      </c>
      <c r="D712" t="s">
        <v>66</v>
      </c>
      <c r="E712" t="s">
        <v>67</v>
      </c>
      <c r="F712" t="s">
        <v>94</v>
      </c>
      <c r="G712" t="s">
        <v>95</v>
      </c>
      <c r="H712" s="2" t="s">
        <v>104</v>
      </c>
      <c r="I712" s="38">
        <f>-762730.07</f>
        <v>-762730.07</v>
      </c>
    </row>
    <row r="713" spans="1:9" hidden="1" x14ac:dyDescent="0.25">
      <c r="A713" s="20" t="s">
        <v>133</v>
      </c>
      <c r="B713">
        <v>2020</v>
      </c>
      <c r="C713" t="s">
        <v>58</v>
      </c>
      <c r="D713" t="s">
        <v>66</v>
      </c>
      <c r="E713" t="s">
        <v>67</v>
      </c>
      <c r="F713" t="s">
        <v>94</v>
      </c>
      <c r="G713" t="s">
        <v>95</v>
      </c>
      <c r="I713"/>
    </row>
    <row r="714" spans="1:9" hidden="1" x14ac:dyDescent="0.25">
      <c r="A714" s="20" t="s">
        <v>133</v>
      </c>
      <c r="B714">
        <v>2020</v>
      </c>
      <c r="C714" t="s">
        <v>58</v>
      </c>
      <c r="D714" t="s">
        <v>66</v>
      </c>
      <c r="E714" t="s">
        <v>67</v>
      </c>
      <c r="F714" t="s">
        <v>94</v>
      </c>
      <c r="G714" t="s">
        <v>95</v>
      </c>
      <c r="I714"/>
    </row>
    <row r="715" spans="1:9" hidden="1" x14ac:dyDescent="0.25">
      <c r="A715" s="20" t="s">
        <v>133</v>
      </c>
      <c r="B715">
        <v>2020</v>
      </c>
      <c r="C715" t="s">
        <v>58</v>
      </c>
      <c r="D715" t="s">
        <v>66</v>
      </c>
      <c r="E715" t="s">
        <v>67</v>
      </c>
      <c r="F715" t="s">
        <v>94</v>
      </c>
      <c r="G715" t="s">
        <v>95</v>
      </c>
      <c r="I715"/>
    </row>
    <row r="716" spans="1:9" hidden="1" x14ac:dyDescent="0.25">
      <c r="A716" s="20" t="s">
        <v>133</v>
      </c>
      <c r="B716">
        <v>2020</v>
      </c>
      <c r="C716" t="s">
        <v>58</v>
      </c>
      <c r="D716" t="s">
        <v>66</v>
      </c>
      <c r="E716" t="s">
        <v>67</v>
      </c>
      <c r="F716" t="s">
        <v>68</v>
      </c>
      <c r="G716" t="s">
        <v>146</v>
      </c>
      <c r="I716" s="38">
        <v>45545.24</v>
      </c>
    </row>
    <row r="717" spans="1:9" hidden="1" x14ac:dyDescent="0.25">
      <c r="A717" s="20" t="s">
        <v>133</v>
      </c>
      <c r="B717">
        <v>2020</v>
      </c>
      <c r="C717" t="s">
        <v>58</v>
      </c>
      <c r="D717" t="s">
        <v>66</v>
      </c>
      <c r="E717" t="s">
        <v>67</v>
      </c>
      <c r="F717" t="s">
        <v>68</v>
      </c>
      <c r="G717" t="s">
        <v>160</v>
      </c>
      <c r="I717" s="38">
        <v>89589.4</v>
      </c>
    </row>
    <row r="718" spans="1:9" hidden="1" x14ac:dyDescent="0.25">
      <c r="A718" s="20" t="s">
        <v>133</v>
      </c>
      <c r="B718">
        <v>2020</v>
      </c>
      <c r="C718" t="s">
        <v>58</v>
      </c>
      <c r="D718" t="s">
        <v>66</v>
      </c>
      <c r="E718" t="s">
        <v>67</v>
      </c>
      <c r="F718" t="s">
        <v>68</v>
      </c>
      <c r="G718" t="s">
        <v>90</v>
      </c>
      <c r="I718" s="38">
        <v>28000</v>
      </c>
    </row>
    <row r="719" spans="1:9" hidden="1" x14ac:dyDescent="0.25">
      <c r="A719" s="20" t="s">
        <v>133</v>
      </c>
      <c r="B719">
        <v>2020</v>
      </c>
      <c r="C719" t="s">
        <v>58</v>
      </c>
      <c r="D719" t="s">
        <v>66</v>
      </c>
      <c r="E719" t="s">
        <v>67</v>
      </c>
      <c r="F719" t="s">
        <v>68</v>
      </c>
      <c r="G719" t="s">
        <v>184</v>
      </c>
      <c r="I719" s="38">
        <v>21606.7</v>
      </c>
    </row>
    <row r="720" spans="1:9" hidden="1" x14ac:dyDescent="0.25">
      <c r="A720" s="20" t="s">
        <v>133</v>
      </c>
      <c r="B720">
        <v>2020</v>
      </c>
      <c r="C720" t="s">
        <v>58</v>
      </c>
      <c r="D720" t="s">
        <v>66</v>
      </c>
      <c r="E720" t="s">
        <v>67</v>
      </c>
      <c r="F720" t="s">
        <v>68</v>
      </c>
      <c r="G720" t="s">
        <v>75</v>
      </c>
      <c r="I720" s="38">
        <v>5465.74</v>
      </c>
    </row>
    <row r="721" spans="1:9" hidden="1" x14ac:dyDescent="0.25">
      <c r="A721" s="20" t="s">
        <v>133</v>
      </c>
      <c r="B721">
        <v>2020</v>
      </c>
      <c r="C721" t="s">
        <v>58</v>
      </c>
      <c r="D721" t="s">
        <v>66</v>
      </c>
      <c r="E721" t="s">
        <v>67</v>
      </c>
      <c r="F721" t="s">
        <v>68</v>
      </c>
      <c r="G721" t="s">
        <v>148</v>
      </c>
      <c r="I721" s="38">
        <v>-0.3</v>
      </c>
    </row>
    <row r="722" spans="1:9" hidden="1" x14ac:dyDescent="0.25">
      <c r="A722" s="20" t="s">
        <v>133</v>
      </c>
      <c r="B722">
        <v>2020</v>
      </c>
      <c r="C722" t="s">
        <v>58</v>
      </c>
      <c r="D722" t="s">
        <v>66</v>
      </c>
      <c r="E722" t="s">
        <v>67</v>
      </c>
      <c r="F722" t="s">
        <v>68</v>
      </c>
      <c r="G722" t="s">
        <v>157</v>
      </c>
      <c r="I722" s="38">
        <v>16014.03</v>
      </c>
    </row>
    <row r="723" spans="1:9" hidden="1" x14ac:dyDescent="0.25">
      <c r="A723" s="20" t="s">
        <v>133</v>
      </c>
      <c r="B723">
        <v>2020</v>
      </c>
      <c r="C723" t="s">
        <v>58</v>
      </c>
      <c r="D723" t="s">
        <v>66</v>
      </c>
      <c r="E723" t="s">
        <v>67</v>
      </c>
      <c r="F723" t="s">
        <v>68</v>
      </c>
      <c r="G723" t="s">
        <v>158</v>
      </c>
      <c r="I723" s="38">
        <v>4936152</v>
      </c>
    </row>
    <row r="724" spans="1:9" hidden="1" x14ac:dyDescent="0.25">
      <c r="A724" s="20" t="s">
        <v>133</v>
      </c>
      <c r="B724">
        <v>2020</v>
      </c>
      <c r="C724" t="s">
        <v>58</v>
      </c>
      <c r="D724" t="s">
        <v>66</v>
      </c>
      <c r="E724" t="s">
        <v>67</v>
      </c>
      <c r="F724" t="s">
        <v>68</v>
      </c>
      <c r="G724" t="s">
        <v>76</v>
      </c>
      <c r="I724" s="38">
        <v>-3344214.91</v>
      </c>
    </row>
    <row r="725" spans="1:9" hidden="1" x14ac:dyDescent="0.25">
      <c r="A725" s="20" t="s">
        <v>133</v>
      </c>
      <c r="B725">
        <v>2020</v>
      </c>
      <c r="C725" t="s">
        <v>58</v>
      </c>
      <c r="D725" t="s">
        <v>66</v>
      </c>
      <c r="E725" t="s">
        <v>67</v>
      </c>
      <c r="F725" t="s">
        <v>68</v>
      </c>
      <c r="G725" t="s">
        <v>185</v>
      </c>
      <c r="I725" s="38">
        <v>-5025</v>
      </c>
    </row>
    <row r="726" spans="1:9" hidden="1" x14ac:dyDescent="0.25">
      <c r="A726" s="20" t="s">
        <v>133</v>
      </c>
      <c r="B726">
        <v>2020</v>
      </c>
      <c r="C726" t="s">
        <v>58</v>
      </c>
      <c r="D726" t="s">
        <v>66</v>
      </c>
      <c r="E726" t="s">
        <v>67</v>
      </c>
      <c r="F726" t="s">
        <v>68</v>
      </c>
      <c r="G726" t="s">
        <v>200</v>
      </c>
      <c r="I726"/>
    </row>
    <row r="727" spans="1:9" hidden="1" x14ac:dyDescent="0.25">
      <c r="A727" s="20" t="s">
        <v>133</v>
      </c>
      <c r="B727">
        <v>2020</v>
      </c>
      <c r="C727" t="s">
        <v>58</v>
      </c>
      <c r="D727" t="s">
        <v>66</v>
      </c>
      <c r="E727" t="s">
        <v>67</v>
      </c>
      <c r="F727" t="s">
        <v>68</v>
      </c>
      <c r="G727" t="s">
        <v>97</v>
      </c>
      <c r="I727" s="38">
        <v>-792986.08</v>
      </c>
    </row>
    <row r="728" spans="1:9" hidden="1" x14ac:dyDescent="0.25">
      <c r="A728" s="20" t="s">
        <v>133</v>
      </c>
      <c r="B728">
        <v>2020</v>
      </c>
      <c r="C728" t="s">
        <v>58</v>
      </c>
      <c r="D728" t="s">
        <v>66</v>
      </c>
      <c r="E728" t="s">
        <v>67</v>
      </c>
      <c r="F728" t="s">
        <v>68</v>
      </c>
      <c r="G728" t="s">
        <v>201</v>
      </c>
      <c r="I728" s="38">
        <v>-114</v>
      </c>
    </row>
    <row r="729" spans="1:9" hidden="1" x14ac:dyDescent="0.25">
      <c r="A729" s="20" t="s">
        <v>133</v>
      </c>
      <c r="B729">
        <v>2020</v>
      </c>
      <c r="C729" t="s">
        <v>58</v>
      </c>
      <c r="D729" t="s">
        <v>66</v>
      </c>
      <c r="E729" t="s">
        <v>67</v>
      </c>
      <c r="F729" t="s">
        <v>68</v>
      </c>
      <c r="G729" t="s">
        <v>202</v>
      </c>
      <c r="I729" s="38">
        <f>2052688.61+1080369</f>
        <v>3133057.6100000003</v>
      </c>
    </row>
    <row r="730" spans="1:9" hidden="1" x14ac:dyDescent="0.25">
      <c r="A730" s="20" t="s">
        <v>133</v>
      </c>
      <c r="B730">
        <v>2020</v>
      </c>
      <c r="C730" t="s">
        <v>58</v>
      </c>
      <c r="D730" t="s">
        <v>66</v>
      </c>
      <c r="E730" t="s">
        <v>67</v>
      </c>
      <c r="F730" t="s">
        <v>68</v>
      </c>
      <c r="G730" t="s">
        <v>203</v>
      </c>
      <c r="I730" s="38">
        <v>12000</v>
      </c>
    </row>
    <row r="731" spans="1:9" hidden="1" x14ac:dyDescent="0.25">
      <c r="A731" s="20" t="s">
        <v>133</v>
      </c>
      <c r="B731">
        <v>2020</v>
      </c>
      <c r="C731" t="s">
        <v>58</v>
      </c>
      <c r="D731" t="s">
        <v>66</v>
      </c>
      <c r="E731" t="s">
        <v>67</v>
      </c>
      <c r="F731" t="s">
        <v>93</v>
      </c>
      <c r="G731" t="s">
        <v>92</v>
      </c>
      <c r="I731" s="38">
        <v>343308</v>
      </c>
    </row>
    <row r="732" spans="1:9" hidden="1" x14ac:dyDescent="0.25">
      <c r="A732" s="20" t="s">
        <v>133</v>
      </c>
      <c r="B732">
        <v>2020</v>
      </c>
      <c r="C732" t="s">
        <v>58</v>
      </c>
      <c r="D732" t="s">
        <v>69</v>
      </c>
      <c r="E732" t="s">
        <v>69</v>
      </c>
      <c r="F732" t="s">
        <v>70</v>
      </c>
      <c r="G732" t="s">
        <v>77</v>
      </c>
      <c r="I732">
        <v>200000000</v>
      </c>
    </row>
    <row r="733" spans="1:9" hidden="1" x14ac:dyDescent="0.25">
      <c r="A733" s="20" t="s">
        <v>133</v>
      </c>
      <c r="B733">
        <v>2020</v>
      </c>
      <c r="C733" t="s">
        <v>58</v>
      </c>
      <c r="D733" t="s">
        <v>69</v>
      </c>
      <c r="E733" t="s">
        <v>69</v>
      </c>
      <c r="F733" t="s">
        <v>70</v>
      </c>
      <c r="G733" t="s">
        <v>78</v>
      </c>
      <c r="I733">
        <v>-194000000</v>
      </c>
    </row>
    <row r="734" spans="1:9" hidden="1" x14ac:dyDescent="0.25">
      <c r="A734" s="20" t="s">
        <v>133</v>
      </c>
      <c r="B734">
        <v>2020</v>
      </c>
      <c r="C734" t="s">
        <v>58</v>
      </c>
      <c r="D734" t="s">
        <v>69</v>
      </c>
      <c r="E734" t="s">
        <v>69</v>
      </c>
      <c r="F734" t="s">
        <v>70</v>
      </c>
      <c r="G734" t="s">
        <v>230</v>
      </c>
      <c r="I734">
        <v>54327800</v>
      </c>
    </row>
    <row r="735" spans="1:9" hidden="1" x14ac:dyDescent="0.25">
      <c r="A735" s="20" t="s">
        <v>133</v>
      </c>
      <c r="B735">
        <v>2020</v>
      </c>
      <c r="C735" t="s">
        <v>58</v>
      </c>
      <c r="D735" t="s">
        <v>69</v>
      </c>
      <c r="E735" t="s">
        <v>69</v>
      </c>
      <c r="F735" t="s">
        <v>79</v>
      </c>
      <c r="G735" t="s">
        <v>96</v>
      </c>
      <c r="I735">
        <v>-1272696.23</v>
      </c>
    </row>
    <row r="736" spans="1:9" hidden="1" x14ac:dyDescent="0.25">
      <c r="A736" s="20" t="s">
        <v>133</v>
      </c>
      <c r="B736">
        <v>2020</v>
      </c>
      <c r="C736" t="s">
        <v>58</v>
      </c>
      <c r="D736" t="s">
        <v>69</v>
      </c>
      <c r="E736" t="s">
        <v>69</v>
      </c>
      <c r="F736" t="s">
        <v>79</v>
      </c>
      <c r="G736" t="s">
        <v>110</v>
      </c>
      <c r="I736" s="27">
        <f>+I686+I685</f>
        <v>-40593264.567267016</v>
      </c>
    </row>
    <row r="737" spans="1:9" hidden="1" x14ac:dyDescent="0.25">
      <c r="A737" s="20" t="s">
        <v>134</v>
      </c>
      <c r="B737">
        <v>2020</v>
      </c>
      <c r="C737" t="s">
        <v>58</v>
      </c>
      <c r="D737" t="s">
        <v>63</v>
      </c>
      <c r="E737" t="s">
        <v>64</v>
      </c>
      <c r="F737" t="s">
        <v>65</v>
      </c>
      <c r="G737" t="s">
        <v>71</v>
      </c>
      <c r="I737" s="38">
        <v>2308598</v>
      </c>
    </row>
    <row r="738" spans="1:9" hidden="1" x14ac:dyDescent="0.25">
      <c r="A738" s="20" t="s">
        <v>134</v>
      </c>
      <c r="B738">
        <v>2020</v>
      </c>
      <c r="C738" t="s">
        <v>58</v>
      </c>
      <c r="D738" t="s">
        <v>63</v>
      </c>
      <c r="E738" t="s">
        <v>64</v>
      </c>
      <c r="F738" t="s">
        <v>65</v>
      </c>
      <c r="G738" t="s">
        <v>80</v>
      </c>
      <c r="I738" s="38">
        <v>44300</v>
      </c>
    </row>
    <row r="739" spans="1:9" hidden="1" x14ac:dyDescent="0.25">
      <c r="A739" s="20" t="s">
        <v>134</v>
      </c>
      <c r="B739">
        <v>2020</v>
      </c>
      <c r="C739" t="s">
        <v>58</v>
      </c>
      <c r="D739" t="s">
        <v>63</v>
      </c>
      <c r="E739" t="s">
        <v>64</v>
      </c>
      <c r="F739" t="s">
        <v>65</v>
      </c>
      <c r="G739" t="s">
        <v>72</v>
      </c>
      <c r="I739"/>
    </row>
    <row r="740" spans="1:9" hidden="1" x14ac:dyDescent="0.25">
      <c r="A740" s="20" t="s">
        <v>134</v>
      </c>
      <c r="B740">
        <v>2020</v>
      </c>
      <c r="C740" t="s">
        <v>58</v>
      </c>
      <c r="D740" t="s">
        <v>63</v>
      </c>
      <c r="E740" t="s">
        <v>64</v>
      </c>
      <c r="F740" t="s">
        <v>65</v>
      </c>
      <c r="G740" t="s">
        <v>227</v>
      </c>
      <c r="I740" s="38">
        <v>2678840.7200000002</v>
      </c>
    </row>
    <row r="741" spans="1:9" hidden="1" x14ac:dyDescent="0.25">
      <c r="A741" s="20" t="s">
        <v>134</v>
      </c>
      <c r="B741">
        <v>2020</v>
      </c>
      <c r="C741" t="s">
        <v>58</v>
      </c>
      <c r="D741" t="s">
        <v>63</v>
      </c>
      <c r="E741" t="s">
        <v>64</v>
      </c>
      <c r="F741" t="s">
        <v>262</v>
      </c>
      <c r="G741" t="s">
        <v>261</v>
      </c>
      <c r="I741"/>
    </row>
    <row r="742" spans="1:9" hidden="1" x14ac:dyDescent="0.25">
      <c r="A742" s="20" t="s">
        <v>134</v>
      </c>
      <c r="B742">
        <v>2020</v>
      </c>
      <c r="C742" t="s">
        <v>58</v>
      </c>
      <c r="D742" t="s">
        <v>63</v>
      </c>
      <c r="E742" t="s">
        <v>64</v>
      </c>
      <c r="F742" t="s">
        <v>65</v>
      </c>
      <c r="G742" t="s">
        <v>155</v>
      </c>
      <c r="I742" s="38">
        <v>11074075</v>
      </c>
    </row>
    <row r="743" spans="1:9" hidden="1" x14ac:dyDescent="0.25">
      <c r="A743" s="20" t="s">
        <v>134</v>
      </c>
      <c r="B743">
        <v>2020</v>
      </c>
      <c r="C743" t="s">
        <v>58</v>
      </c>
      <c r="D743" t="s">
        <v>63</v>
      </c>
      <c r="E743" t="s">
        <v>64</v>
      </c>
      <c r="F743" t="s">
        <v>65</v>
      </c>
      <c r="G743" t="s">
        <v>145</v>
      </c>
      <c r="I743" s="38">
        <v>1649536.04</v>
      </c>
    </row>
    <row r="744" spans="1:9" hidden="1" x14ac:dyDescent="0.25">
      <c r="A744" s="20" t="s">
        <v>134</v>
      </c>
      <c r="B744">
        <v>2020</v>
      </c>
      <c r="C744" t="s">
        <v>58</v>
      </c>
      <c r="D744" t="s">
        <v>63</v>
      </c>
      <c r="E744" t="s">
        <v>64</v>
      </c>
      <c r="F744" t="s">
        <v>65</v>
      </c>
      <c r="G744" t="s">
        <v>105</v>
      </c>
      <c r="I744" s="38">
        <v>526400</v>
      </c>
    </row>
    <row r="745" spans="1:9" hidden="1" x14ac:dyDescent="0.25">
      <c r="A745" s="20" t="s">
        <v>134</v>
      </c>
      <c r="B745">
        <v>2020</v>
      </c>
      <c r="C745" t="s">
        <v>58</v>
      </c>
      <c r="D745" t="s">
        <v>63</v>
      </c>
      <c r="E745" t="s">
        <v>64</v>
      </c>
      <c r="F745" t="s">
        <v>65</v>
      </c>
      <c r="G745" s="2" t="s">
        <v>231</v>
      </c>
      <c r="I745" s="38">
        <v>173100.38</v>
      </c>
    </row>
    <row r="746" spans="1:9" hidden="1" x14ac:dyDescent="0.25">
      <c r="A746" s="20" t="s">
        <v>134</v>
      </c>
      <c r="B746">
        <v>2020</v>
      </c>
      <c r="C746" t="s">
        <v>58</v>
      </c>
      <c r="D746" t="s">
        <v>63</v>
      </c>
      <c r="E746" t="s">
        <v>64</v>
      </c>
      <c r="F746" t="s">
        <v>65</v>
      </c>
      <c r="G746" s="2" t="s">
        <v>232</v>
      </c>
      <c r="I746" s="38">
        <v>197335.55</v>
      </c>
    </row>
    <row r="747" spans="1:9" hidden="1" x14ac:dyDescent="0.25">
      <c r="A747" s="20" t="s">
        <v>134</v>
      </c>
      <c r="B747">
        <v>2020</v>
      </c>
      <c r="C747" t="s">
        <v>58</v>
      </c>
      <c r="D747" t="s">
        <v>63</v>
      </c>
      <c r="E747" t="s">
        <v>64</v>
      </c>
      <c r="F747" t="s">
        <v>65</v>
      </c>
      <c r="G747" s="2" t="s">
        <v>233</v>
      </c>
      <c r="I747" s="38">
        <v>53314.36</v>
      </c>
    </row>
    <row r="748" spans="1:9" hidden="1" x14ac:dyDescent="0.25">
      <c r="A748" s="20" t="s">
        <v>134</v>
      </c>
      <c r="B748">
        <v>2020</v>
      </c>
      <c r="C748" t="s">
        <v>58</v>
      </c>
      <c r="D748" t="s">
        <v>63</v>
      </c>
      <c r="E748" t="s">
        <v>64</v>
      </c>
      <c r="F748" t="s">
        <v>65</v>
      </c>
      <c r="G748" s="2" t="s">
        <v>237</v>
      </c>
      <c r="I748" s="38">
        <v>2495</v>
      </c>
    </row>
    <row r="749" spans="1:9" hidden="1" x14ac:dyDescent="0.25">
      <c r="A749" s="20" t="s">
        <v>134</v>
      </c>
      <c r="B749">
        <v>2020</v>
      </c>
      <c r="C749" t="s">
        <v>58</v>
      </c>
      <c r="D749" t="s">
        <v>63</v>
      </c>
      <c r="E749" t="s">
        <v>64</v>
      </c>
      <c r="F749" t="s">
        <v>65</v>
      </c>
      <c r="G749" t="s">
        <v>199</v>
      </c>
      <c r="I749" s="38">
        <v>1927000</v>
      </c>
    </row>
    <row r="750" spans="1:9" hidden="1" x14ac:dyDescent="0.25">
      <c r="A750" s="20" t="s">
        <v>134</v>
      </c>
      <c r="B750">
        <v>2020</v>
      </c>
      <c r="C750" t="s">
        <v>58</v>
      </c>
      <c r="D750" t="s">
        <v>63</v>
      </c>
      <c r="E750" t="s">
        <v>64</v>
      </c>
      <c r="F750" t="s">
        <v>65</v>
      </c>
      <c r="G750" t="s">
        <v>186</v>
      </c>
      <c r="I750" s="38">
        <v>314339.71000000002</v>
      </c>
    </row>
    <row r="751" spans="1:9" hidden="1" x14ac:dyDescent="0.25">
      <c r="A751" s="20" t="s">
        <v>134</v>
      </c>
      <c r="B751">
        <v>2020</v>
      </c>
      <c r="C751" t="s">
        <v>58</v>
      </c>
      <c r="D751" t="s">
        <v>63</v>
      </c>
      <c r="E751" t="s">
        <v>64</v>
      </c>
      <c r="F751" t="s">
        <v>82</v>
      </c>
      <c r="G751" t="s">
        <v>81</v>
      </c>
      <c r="I751" s="38">
        <v>17075802</v>
      </c>
    </row>
    <row r="752" spans="1:9" hidden="1" x14ac:dyDescent="0.25">
      <c r="A752" s="20" t="s">
        <v>134</v>
      </c>
      <c r="B752">
        <v>2020</v>
      </c>
      <c r="C752" t="s">
        <v>58</v>
      </c>
      <c r="D752" t="s">
        <v>63</v>
      </c>
      <c r="E752" t="s">
        <v>64</v>
      </c>
      <c r="F752" t="s">
        <v>228</v>
      </c>
      <c r="G752" t="s">
        <v>229</v>
      </c>
      <c r="I752" s="38">
        <v>1560000</v>
      </c>
    </row>
    <row r="753" spans="1:10" hidden="1" x14ac:dyDescent="0.25">
      <c r="A753" s="20" t="s">
        <v>134</v>
      </c>
      <c r="B753">
        <v>2020</v>
      </c>
      <c r="C753" t="s">
        <v>58</v>
      </c>
      <c r="D753" t="s">
        <v>63</v>
      </c>
      <c r="E753" t="s">
        <v>73</v>
      </c>
      <c r="F753" t="s">
        <v>84</v>
      </c>
      <c r="G753" t="s">
        <v>83</v>
      </c>
      <c r="I753"/>
    </row>
    <row r="754" spans="1:10" hidden="1" x14ac:dyDescent="0.25">
      <c r="A754" s="20" t="s">
        <v>134</v>
      </c>
      <c r="B754">
        <v>2020</v>
      </c>
      <c r="C754" t="s">
        <v>58</v>
      </c>
      <c r="D754" t="s">
        <v>66</v>
      </c>
      <c r="E754" t="s">
        <v>67</v>
      </c>
      <c r="F754" t="s">
        <v>93</v>
      </c>
      <c r="G754" s="2" t="s">
        <v>234</v>
      </c>
      <c r="I754" s="38">
        <v>444451</v>
      </c>
    </row>
    <row r="755" spans="1:10" hidden="1" x14ac:dyDescent="0.25">
      <c r="A755" s="20" t="s">
        <v>134</v>
      </c>
      <c r="B755">
        <v>2020</v>
      </c>
      <c r="C755" t="s">
        <v>58</v>
      </c>
      <c r="D755" t="s">
        <v>66</v>
      </c>
      <c r="E755" t="s">
        <v>67</v>
      </c>
      <c r="F755" t="s">
        <v>93</v>
      </c>
      <c r="G755" t="s">
        <v>106</v>
      </c>
      <c r="I755" s="38">
        <v>3362395.2</v>
      </c>
    </row>
    <row r="756" spans="1:10" hidden="1" x14ac:dyDescent="0.25">
      <c r="A756" s="20" t="s">
        <v>134</v>
      </c>
      <c r="B756">
        <v>2020</v>
      </c>
      <c r="C756" t="s">
        <v>58</v>
      </c>
      <c r="D756" t="s">
        <v>66</v>
      </c>
      <c r="E756" t="s">
        <v>67</v>
      </c>
      <c r="F756" t="s">
        <v>93</v>
      </c>
      <c r="G756" t="s">
        <v>263</v>
      </c>
      <c r="I756" s="38">
        <v>1494128.4</v>
      </c>
    </row>
    <row r="757" spans="1:10" hidden="1" x14ac:dyDescent="0.25">
      <c r="A757" s="20" t="s">
        <v>134</v>
      </c>
      <c r="B757">
        <v>2020</v>
      </c>
      <c r="C757" t="s">
        <v>58</v>
      </c>
      <c r="D757" t="s">
        <v>66</v>
      </c>
      <c r="E757" t="s">
        <v>67</v>
      </c>
      <c r="F757" t="s">
        <v>89</v>
      </c>
      <c r="G757" t="s">
        <v>85</v>
      </c>
      <c r="I757" s="38">
        <v>332248</v>
      </c>
    </row>
    <row r="758" spans="1:10" hidden="1" x14ac:dyDescent="0.25">
      <c r="A758" s="20" t="s">
        <v>134</v>
      </c>
      <c r="B758">
        <v>2020</v>
      </c>
      <c r="C758" t="s">
        <v>58</v>
      </c>
      <c r="D758" t="s">
        <v>66</v>
      </c>
      <c r="E758" t="s">
        <v>67</v>
      </c>
      <c r="F758" t="s">
        <v>89</v>
      </c>
      <c r="G758" t="s">
        <v>86</v>
      </c>
      <c r="I758" s="38">
        <v>39795</v>
      </c>
    </row>
    <row r="759" spans="1:10" hidden="1" x14ac:dyDescent="0.25">
      <c r="A759" s="20" t="s">
        <v>134</v>
      </c>
      <c r="B759">
        <v>2020</v>
      </c>
      <c r="C759" t="s">
        <v>58</v>
      </c>
      <c r="D759" t="s">
        <v>66</v>
      </c>
      <c r="E759" t="s">
        <v>67</v>
      </c>
      <c r="F759" t="s">
        <v>89</v>
      </c>
      <c r="G759" t="s">
        <v>87</v>
      </c>
      <c r="I759" s="38">
        <v>1087536</v>
      </c>
    </row>
    <row r="760" spans="1:10" hidden="1" x14ac:dyDescent="0.25">
      <c r="A760" s="20" t="s">
        <v>134</v>
      </c>
      <c r="B760">
        <v>2020</v>
      </c>
      <c r="C760" t="s">
        <v>58</v>
      </c>
      <c r="D760" t="s">
        <v>66</v>
      </c>
      <c r="E760" t="s">
        <v>67</v>
      </c>
      <c r="F760" t="s">
        <v>89</v>
      </c>
      <c r="G760" t="s">
        <v>88</v>
      </c>
      <c r="I760" s="38">
        <v>1831753</v>
      </c>
    </row>
    <row r="761" spans="1:10" hidden="1" x14ac:dyDescent="0.25">
      <c r="A761" s="20" t="s">
        <v>134</v>
      </c>
      <c r="B761">
        <v>2020</v>
      </c>
      <c r="C761" t="s">
        <v>58</v>
      </c>
      <c r="D761" t="s">
        <v>66</v>
      </c>
      <c r="E761" t="s">
        <v>67</v>
      </c>
      <c r="F761" t="s">
        <v>94</v>
      </c>
      <c r="G761" t="s">
        <v>95</v>
      </c>
      <c r="H761" s="2" t="s">
        <v>103</v>
      </c>
      <c r="I761" s="38">
        <v>3000000</v>
      </c>
      <c r="J761" s="38"/>
    </row>
    <row r="762" spans="1:10" hidden="1" x14ac:dyDescent="0.25">
      <c r="A762" s="20" t="s">
        <v>134</v>
      </c>
      <c r="B762">
        <v>2020</v>
      </c>
      <c r="C762" t="s">
        <v>58</v>
      </c>
      <c r="D762" t="s">
        <v>66</v>
      </c>
      <c r="E762" t="s">
        <v>67</v>
      </c>
      <c r="F762" t="s">
        <v>94</v>
      </c>
      <c r="G762" t="s">
        <v>95</v>
      </c>
      <c r="H762" s="2" t="s">
        <v>104</v>
      </c>
      <c r="I762" s="55">
        <v>-762730</v>
      </c>
    </row>
    <row r="763" spans="1:10" hidden="1" x14ac:dyDescent="0.25">
      <c r="A763" s="20" t="s">
        <v>134</v>
      </c>
      <c r="B763">
        <v>2020</v>
      </c>
      <c r="C763" t="s">
        <v>58</v>
      </c>
      <c r="D763" t="s">
        <v>66</v>
      </c>
      <c r="E763" t="s">
        <v>67</v>
      </c>
      <c r="F763" t="s">
        <v>94</v>
      </c>
      <c r="G763" t="s">
        <v>95</v>
      </c>
      <c r="I763"/>
      <c r="J763" s="16"/>
    </row>
    <row r="764" spans="1:10" hidden="1" x14ac:dyDescent="0.25">
      <c r="A764" s="20" t="s">
        <v>134</v>
      </c>
      <c r="B764">
        <v>2020</v>
      </c>
      <c r="C764" t="s">
        <v>58</v>
      </c>
      <c r="D764" t="s">
        <v>66</v>
      </c>
      <c r="E764" t="s">
        <v>67</v>
      </c>
      <c r="F764" t="s">
        <v>94</v>
      </c>
      <c r="G764" t="s">
        <v>95</v>
      </c>
      <c r="I764"/>
    </row>
    <row r="765" spans="1:10" hidden="1" x14ac:dyDescent="0.25">
      <c r="A765" s="20" t="s">
        <v>134</v>
      </c>
      <c r="B765">
        <v>2020</v>
      </c>
      <c r="C765" t="s">
        <v>58</v>
      </c>
      <c r="D765" t="s">
        <v>66</v>
      </c>
      <c r="E765" t="s">
        <v>67</v>
      </c>
      <c r="F765" t="s">
        <v>94</v>
      </c>
      <c r="G765" t="s">
        <v>95</v>
      </c>
      <c r="I765"/>
    </row>
    <row r="766" spans="1:10" hidden="1" x14ac:dyDescent="0.25">
      <c r="A766" s="20" t="s">
        <v>134</v>
      </c>
      <c r="B766">
        <v>2020</v>
      </c>
      <c r="C766" t="s">
        <v>58</v>
      </c>
      <c r="D766" t="s">
        <v>66</v>
      </c>
      <c r="E766" t="s">
        <v>67</v>
      </c>
      <c r="F766" t="s">
        <v>68</v>
      </c>
      <c r="G766" t="s">
        <v>146</v>
      </c>
      <c r="I766" s="38">
        <v>45545.24</v>
      </c>
    </row>
    <row r="767" spans="1:10" hidden="1" x14ac:dyDescent="0.25">
      <c r="A767" s="20" t="s">
        <v>134</v>
      </c>
      <c r="B767">
        <v>2020</v>
      </c>
      <c r="C767" t="s">
        <v>58</v>
      </c>
      <c r="D767" t="s">
        <v>66</v>
      </c>
      <c r="E767" t="s">
        <v>67</v>
      </c>
      <c r="F767" t="s">
        <v>68</v>
      </c>
      <c r="G767" t="s">
        <v>160</v>
      </c>
      <c r="I767" s="38">
        <v>76540.399999999994</v>
      </c>
    </row>
    <row r="768" spans="1:10" hidden="1" x14ac:dyDescent="0.25">
      <c r="A768" s="20" t="s">
        <v>134</v>
      </c>
      <c r="B768">
        <v>2020</v>
      </c>
      <c r="C768" t="s">
        <v>58</v>
      </c>
      <c r="D768" t="s">
        <v>66</v>
      </c>
      <c r="E768" t="s">
        <v>67</v>
      </c>
      <c r="F768" t="s">
        <v>68</v>
      </c>
      <c r="G768" t="s">
        <v>90</v>
      </c>
      <c r="I768" s="38">
        <v>28000</v>
      </c>
    </row>
    <row r="769" spans="1:9" hidden="1" x14ac:dyDescent="0.25">
      <c r="A769" s="20" t="s">
        <v>134</v>
      </c>
      <c r="B769">
        <v>2020</v>
      </c>
      <c r="C769" t="s">
        <v>58</v>
      </c>
      <c r="D769" t="s">
        <v>66</v>
      </c>
      <c r="E769" t="s">
        <v>67</v>
      </c>
      <c r="F769" t="s">
        <v>68</v>
      </c>
      <c r="G769" t="s">
        <v>184</v>
      </c>
      <c r="I769" s="38">
        <v>48359.7</v>
      </c>
    </row>
    <row r="770" spans="1:9" hidden="1" x14ac:dyDescent="0.25">
      <c r="A770" s="20" t="s">
        <v>134</v>
      </c>
      <c r="B770">
        <v>2020</v>
      </c>
      <c r="C770" t="s">
        <v>58</v>
      </c>
      <c r="D770" t="s">
        <v>66</v>
      </c>
      <c r="E770" t="s">
        <v>67</v>
      </c>
      <c r="F770" t="s">
        <v>68</v>
      </c>
      <c r="G770" t="s">
        <v>75</v>
      </c>
      <c r="I770" s="38">
        <v>8198.74</v>
      </c>
    </row>
    <row r="771" spans="1:9" hidden="1" x14ac:dyDescent="0.25">
      <c r="A771" s="20" t="s">
        <v>134</v>
      </c>
      <c r="B771">
        <v>2020</v>
      </c>
      <c r="C771" t="s">
        <v>58</v>
      </c>
      <c r="D771" t="s">
        <v>66</v>
      </c>
      <c r="E771" t="s">
        <v>67</v>
      </c>
      <c r="F771" t="s">
        <v>68</v>
      </c>
      <c r="G771" t="s">
        <v>148</v>
      </c>
      <c r="I771" s="38">
        <v>-0.3</v>
      </c>
    </row>
    <row r="772" spans="1:9" hidden="1" x14ac:dyDescent="0.25">
      <c r="A772" s="20" t="s">
        <v>134</v>
      </c>
      <c r="B772">
        <v>2020</v>
      </c>
      <c r="C772" t="s">
        <v>58</v>
      </c>
      <c r="D772" t="s">
        <v>66</v>
      </c>
      <c r="E772" t="s">
        <v>67</v>
      </c>
      <c r="F772" t="s">
        <v>68</v>
      </c>
      <c r="G772" t="s">
        <v>157</v>
      </c>
      <c r="I772" s="38">
        <v>27139.03</v>
      </c>
    </row>
    <row r="773" spans="1:9" hidden="1" x14ac:dyDescent="0.25">
      <c r="A773" s="20" t="s">
        <v>134</v>
      </c>
      <c r="B773">
        <v>2020</v>
      </c>
      <c r="C773" t="s">
        <v>58</v>
      </c>
      <c r="D773" t="s">
        <v>66</v>
      </c>
      <c r="E773" t="s">
        <v>67</v>
      </c>
      <c r="F773" t="s">
        <v>68</v>
      </c>
      <c r="G773" t="s">
        <v>158</v>
      </c>
      <c r="I773" s="38">
        <v>6966087</v>
      </c>
    </row>
    <row r="774" spans="1:9" hidden="1" x14ac:dyDescent="0.25">
      <c r="A774" s="20" t="s">
        <v>134</v>
      </c>
      <c r="B774">
        <v>2020</v>
      </c>
      <c r="C774" t="s">
        <v>58</v>
      </c>
      <c r="D774" t="s">
        <v>66</v>
      </c>
      <c r="E774" t="s">
        <v>67</v>
      </c>
      <c r="F774" t="s">
        <v>68</v>
      </c>
      <c r="G774" t="s">
        <v>76</v>
      </c>
      <c r="I774" s="38">
        <v>-3507739.91</v>
      </c>
    </row>
    <row r="775" spans="1:9" hidden="1" x14ac:dyDescent="0.25">
      <c r="A775" s="20" t="s">
        <v>134</v>
      </c>
      <c r="B775">
        <v>2020</v>
      </c>
      <c r="C775" t="s">
        <v>58</v>
      </c>
      <c r="D775" t="s">
        <v>66</v>
      </c>
      <c r="E775" t="s">
        <v>67</v>
      </c>
      <c r="F775" t="s">
        <v>68</v>
      </c>
      <c r="G775" t="s">
        <v>185</v>
      </c>
      <c r="I775" s="38">
        <v>-5025</v>
      </c>
    </row>
    <row r="776" spans="1:9" hidden="1" x14ac:dyDescent="0.25">
      <c r="A776" s="20" t="s">
        <v>134</v>
      </c>
      <c r="B776">
        <v>2020</v>
      </c>
      <c r="C776" t="s">
        <v>58</v>
      </c>
      <c r="D776" t="s">
        <v>66</v>
      </c>
      <c r="E776" t="s">
        <v>67</v>
      </c>
      <c r="F776" t="s">
        <v>68</v>
      </c>
      <c r="G776" t="s">
        <v>200</v>
      </c>
      <c r="I776"/>
    </row>
    <row r="777" spans="1:9" hidden="1" x14ac:dyDescent="0.25">
      <c r="A777" s="20" t="s">
        <v>134</v>
      </c>
      <c r="B777">
        <v>2020</v>
      </c>
      <c r="C777" t="s">
        <v>58</v>
      </c>
      <c r="D777" t="s">
        <v>66</v>
      </c>
      <c r="E777" t="s">
        <v>67</v>
      </c>
      <c r="F777" t="s">
        <v>68</v>
      </c>
      <c r="G777" t="s">
        <v>97</v>
      </c>
      <c r="I777" s="38">
        <v>-1086531.28</v>
      </c>
    </row>
    <row r="778" spans="1:9" hidden="1" x14ac:dyDescent="0.25">
      <c r="A778" s="20" t="s">
        <v>134</v>
      </c>
      <c r="B778">
        <v>2020</v>
      </c>
      <c r="C778" t="s">
        <v>58</v>
      </c>
      <c r="D778" t="s">
        <v>66</v>
      </c>
      <c r="E778" t="s">
        <v>67</v>
      </c>
      <c r="F778" t="s">
        <v>68</v>
      </c>
      <c r="G778" t="s">
        <v>201</v>
      </c>
      <c r="I778" s="38">
        <v>-114</v>
      </c>
    </row>
    <row r="779" spans="1:9" hidden="1" x14ac:dyDescent="0.25">
      <c r="A779" s="20" t="s">
        <v>134</v>
      </c>
      <c r="B779">
        <v>2020</v>
      </c>
      <c r="C779" t="s">
        <v>58</v>
      </c>
      <c r="D779" t="s">
        <v>66</v>
      </c>
      <c r="E779" t="s">
        <v>67</v>
      </c>
      <c r="F779" t="s">
        <v>68</v>
      </c>
      <c r="G779" t="s">
        <v>202</v>
      </c>
      <c r="I779" s="38">
        <f>2052688.61-808427+1080369-271942</f>
        <v>2052688.6100000003</v>
      </c>
    </row>
    <row r="780" spans="1:9" hidden="1" x14ac:dyDescent="0.25">
      <c r="A780" s="20" t="s">
        <v>134</v>
      </c>
      <c r="B780">
        <v>2020</v>
      </c>
      <c r="C780" t="s">
        <v>58</v>
      </c>
      <c r="D780" t="s">
        <v>66</v>
      </c>
      <c r="E780" t="s">
        <v>67</v>
      </c>
      <c r="F780" t="s">
        <v>68</v>
      </c>
      <c r="G780" t="s">
        <v>203</v>
      </c>
      <c r="I780" s="38">
        <v>12000</v>
      </c>
    </row>
    <row r="781" spans="1:9" hidden="1" x14ac:dyDescent="0.25">
      <c r="A781" s="20" t="s">
        <v>134</v>
      </c>
      <c r="B781">
        <v>2020</v>
      </c>
      <c r="C781" t="s">
        <v>58</v>
      </c>
      <c r="D781" t="s">
        <v>66</v>
      </c>
      <c r="E781" t="s">
        <v>67</v>
      </c>
      <c r="F781" t="s">
        <v>93</v>
      </c>
      <c r="G781" t="s">
        <v>92</v>
      </c>
      <c r="I781" s="38">
        <v>215794</v>
      </c>
    </row>
    <row r="782" spans="1:9" hidden="1" x14ac:dyDescent="0.25">
      <c r="A782" s="20" t="s">
        <v>134</v>
      </c>
      <c r="B782">
        <v>2020</v>
      </c>
      <c r="C782" t="s">
        <v>58</v>
      </c>
      <c r="D782" t="s">
        <v>69</v>
      </c>
      <c r="E782" t="s">
        <v>69</v>
      </c>
      <c r="F782" t="s">
        <v>70</v>
      </c>
      <c r="G782" t="s">
        <v>77</v>
      </c>
      <c r="I782" s="38">
        <v>200000000</v>
      </c>
    </row>
    <row r="783" spans="1:9" hidden="1" x14ac:dyDescent="0.25">
      <c r="A783" s="20" t="s">
        <v>134</v>
      </c>
      <c r="B783">
        <v>2020</v>
      </c>
      <c r="C783" t="s">
        <v>58</v>
      </c>
      <c r="D783" t="s">
        <v>69</v>
      </c>
      <c r="E783" t="s">
        <v>69</v>
      </c>
      <c r="F783" t="s">
        <v>70</v>
      </c>
      <c r="G783" t="s">
        <v>78</v>
      </c>
      <c r="I783" s="38">
        <v>-194000000</v>
      </c>
    </row>
    <row r="784" spans="1:9" hidden="1" x14ac:dyDescent="0.25">
      <c r="A784" s="20" t="s">
        <v>134</v>
      </c>
      <c r="B784">
        <v>2020</v>
      </c>
      <c r="C784" t="s">
        <v>58</v>
      </c>
      <c r="D784" t="s">
        <v>69</v>
      </c>
      <c r="E784" t="s">
        <v>69</v>
      </c>
      <c r="F784" t="s">
        <v>70</v>
      </c>
      <c r="G784" t="s">
        <v>230</v>
      </c>
      <c r="I784" s="38">
        <v>54327800</v>
      </c>
    </row>
    <row r="785" spans="1:9" hidden="1" x14ac:dyDescent="0.25">
      <c r="A785" s="20" t="s">
        <v>134</v>
      </c>
      <c r="B785">
        <v>2020</v>
      </c>
      <c r="C785" t="s">
        <v>58</v>
      </c>
      <c r="D785" t="s">
        <v>69</v>
      </c>
      <c r="E785" t="s">
        <v>69</v>
      </c>
      <c r="F785" t="s">
        <v>79</v>
      </c>
      <c r="G785" t="s">
        <v>264</v>
      </c>
      <c r="I785" s="28">
        <v>5412779.1699999999</v>
      </c>
    </row>
    <row r="786" spans="1:9" hidden="1" x14ac:dyDescent="0.25">
      <c r="A786" s="20" t="s">
        <v>134</v>
      </c>
      <c r="B786">
        <v>2020</v>
      </c>
      <c r="C786" t="s">
        <v>58</v>
      </c>
      <c r="D786" t="s">
        <v>69</v>
      </c>
      <c r="E786" t="s">
        <v>69</v>
      </c>
      <c r="F786" t="s">
        <v>79</v>
      </c>
      <c r="G786" t="s">
        <v>110</v>
      </c>
      <c r="I786" s="27">
        <f>+I736+I735</f>
        <v>-41865960.797267012</v>
      </c>
    </row>
    <row r="787" spans="1:9" hidden="1" x14ac:dyDescent="0.25">
      <c r="A787" s="20" t="s">
        <v>135</v>
      </c>
      <c r="B787">
        <v>2020</v>
      </c>
      <c r="C787" t="s">
        <v>58</v>
      </c>
      <c r="D787" t="s">
        <v>63</v>
      </c>
      <c r="E787" t="s">
        <v>64</v>
      </c>
      <c r="F787" t="s">
        <v>65</v>
      </c>
      <c r="G787" t="s">
        <v>71</v>
      </c>
      <c r="I787" s="22">
        <v>2478599</v>
      </c>
    </row>
    <row r="788" spans="1:9" hidden="1" x14ac:dyDescent="0.25">
      <c r="A788" s="20" t="s">
        <v>135</v>
      </c>
      <c r="B788">
        <v>2020</v>
      </c>
      <c r="C788" t="s">
        <v>58</v>
      </c>
      <c r="D788" t="s">
        <v>63</v>
      </c>
      <c r="E788" t="s">
        <v>64</v>
      </c>
      <c r="F788" t="s">
        <v>65</v>
      </c>
      <c r="G788" t="s">
        <v>80</v>
      </c>
      <c r="I788" s="22">
        <v>23300</v>
      </c>
    </row>
    <row r="789" spans="1:9" hidden="1" x14ac:dyDescent="0.25">
      <c r="A789" s="20" t="s">
        <v>135</v>
      </c>
      <c r="B789">
        <v>2020</v>
      </c>
      <c r="C789" t="s">
        <v>58</v>
      </c>
      <c r="D789" t="s">
        <v>63</v>
      </c>
      <c r="E789" t="s">
        <v>64</v>
      </c>
      <c r="F789" t="s">
        <v>65</v>
      </c>
      <c r="G789" t="s">
        <v>72</v>
      </c>
      <c r="I789"/>
    </row>
    <row r="790" spans="1:9" hidden="1" x14ac:dyDescent="0.25">
      <c r="A790" s="20" t="s">
        <v>135</v>
      </c>
      <c r="B790">
        <v>2020</v>
      </c>
      <c r="C790" t="s">
        <v>58</v>
      </c>
      <c r="D790" t="s">
        <v>63</v>
      </c>
      <c r="E790" t="s">
        <v>64</v>
      </c>
      <c r="F790" t="s">
        <v>65</v>
      </c>
      <c r="G790" t="s">
        <v>227</v>
      </c>
      <c r="I790" s="22">
        <v>7627537.7199999997</v>
      </c>
    </row>
    <row r="791" spans="1:9" hidden="1" x14ac:dyDescent="0.25">
      <c r="A791" s="20" t="s">
        <v>135</v>
      </c>
      <c r="B791">
        <v>2020</v>
      </c>
      <c r="C791" t="s">
        <v>58</v>
      </c>
      <c r="D791" t="s">
        <v>63</v>
      </c>
      <c r="E791" t="s">
        <v>64</v>
      </c>
      <c r="F791" t="s">
        <v>262</v>
      </c>
      <c r="G791" t="s">
        <v>261</v>
      </c>
      <c r="I791"/>
    </row>
    <row r="792" spans="1:9" hidden="1" x14ac:dyDescent="0.25">
      <c r="A792" s="20" t="s">
        <v>135</v>
      </c>
      <c r="B792">
        <v>2020</v>
      </c>
      <c r="C792" t="s">
        <v>58</v>
      </c>
      <c r="D792" t="s">
        <v>63</v>
      </c>
      <c r="E792" t="s">
        <v>64</v>
      </c>
      <c r="F792" t="s">
        <v>65</v>
      </c>
      <c r="G792" t="s">
        <v>155</v>
      </c>
      <c r="I792" s="22">
        <v>8259211</v>
      </c>
    </row>
    <row r="793" spans="1:9" hidden="1" x14ac:dyDescent="0.25">
      <c r="A793" s="20" t="s">
        <v>135</v>
      </c>
      <c r="B793">
        <v>2020</v>
      </c>
      <c r="C793" t="s">
        <v>58</v>
      </c>
      <c r="D793" t="s">
        <v>63</v>
      </c>
      <c r="E793" t="s">
        <v>64</v>
      </c>
      <c r="F793" t="s">
        <v>65</v>
      </c>
      <c r="G793" t="s">
        <v>145</v>
      </c>
      <c r="I793" s="22">
        <v>1649536.04</v>
      </c>
    </row>
    <row r="794" spans="1:9" hidden="1" x14ac:dyDescent="0.25">
      <c r="A794" s="20" t="s">
        <v>135</v>
      </c>
      <c r="B794">
        <v>2020</v>
      </c>
      <c r="C794" t="s">
        <v>58</v>
      </c>
      <c r="D794" t="s">
        <v>63</v>
      </c>
      <c r="E794" t="s">
        <v>64</v>
      </c>
      <c r="F794" t="s">
        <v>65</v>
      </c>
      <c r="G794" t="s">
        <v>105</v>
      </c>
      <c r="I794" s="55">
        <v>952935</v>
      </c>
    </row>
    <row r="795" spans="1:9" hidden="1" x14ac:dyDescent="0.25">
      <c r="A795" s="20" t="s">
        <v>135</v>
      </c>
      <c r="B795">
        <v>2020</v>
      </c>
      <c r="C795" t="s">
        <v>58</v>
      </c>
      <c r="D795" t="s">
        <v>63</v>
      </c>
      <c r="E795" t="s">
        <v>64</v>
      </c>
      <c r="F795" t="s">
        <v>65</v>
      </c>
      <c r="G795" s="2" t="s">
        <v>231</v>
      </c>
      <c r="I795" s="22">
        <v>244623.38</v>
      </c>
    </row>
    <row r="796" spans="1:9" hidden="1" x14ac:dyDescent="0.25">
      <c r="A796" s="20" t="s">
        <v>135</v>
      </c>
      <c r="B796">
        <v>2020</v>
      </c>
      <c r="C796" t="s">
        <v>58</v>
      </c>
      <c r="D796" t="s">
        <v>63</v>
      </c>
      <c r="E796" t="s">
        <v>64</v>
      </c>
      <c r="F796" t="s">
        <v>65</v>
      </c>
      <c r="G796" s="2" t="s">
        <v>232</v>
      </c>
      <c r="I796" s="22">
        <v>278873.55</v>
      </c>
    </row>
    <row r="797" spans="1:9" hidden="1" x14ac:dyDescent="0.25">
      <c r="A797" s="20" t="s">
        <v>135</v>
      </c>
      <c r="B797">
        <v>2020</v>
      </c>
      <c r="C797" t="s">
        <v>58</v>
      </c>
      <c r="D797" t="s">
        <v>63</v>
      </c>
      <c r="E797" t="s">
        <v>64</v>
      </c>
      <c r="F797" t="s">
        <v>65</v>
      </c>
      <c r="G797" s="2" t="s">
        <v>233</v>
      </c>
      <c r="I797" s="22">
        <v>75344.36</v>
      </c>
    </row>
    <row r="798" spans="1:9" hidden="1" x14ac:dyDescent="0.25">
      <c r="A798" s="20" t="s">
        <v>135</v>
      </c>
      <c r="B798">
        <v>2020</v>
      </c>
      <c r="C798" t="s">
        <v>58</v>
      </c>
      <c r="D798" t="s">
        <v>63</v>
      </c>
      <c r="E798" t="s">
        <v>64</v>
      </c>
      <c r="F798" t="s">
        <v>65</v>
      </c>
      <c r="G798" s="2" t="s">
        <v>237</v>
      </c>
      <c r="I798" s="22">
        <v>2495</v>
      </c>
    </row>
    <row r="799" spans="1:9" hidden="1" x14ac:dyDescent="0.25">
      <c r="A799" s="20" t="s">
        <v>135</v>
      </c>
      <c r="B799">
        <v>2020</v>
      </c>
      <c r="C799" t="s">
        <v>58</v>
      </c>
      <c r="D799" t="s">
        <v>63</v>
      </c>
      <c r="E799" t="s">
        <v>64</v>
      </c>
      <c r="F799" t="s">
        <v>65</v>
      </c>
      <c r="G799" t="s">
        <v>199</v>
      </c>
      <c r="I799" s="22">
        <v>1927000</v>
      </c>
    </row>
    <row r="800" spans="1:9" hidden="1" x14ac:dyDescent="0.25">
      <c r="A800" s="20" t="s">
        <v>135</v>
      </c>
      <c r="B800">
        <v>2020</v>
      </c>
      <c r="C800" t="s">
        <v>58</v>
      </c>
      <c r="D800" t="s">
        <v>63</v>
      </c>
      <c r="E800" t="s">
        <v>64</v>
      </c>
      <c r="F800" t="s">
        <v>65</v>
      </c>
      <c r="G800" t="s">
        <v>186</v>
      </c>
      <c r="I800" s="22">
        <v>348315.71</v>
      </c>
    </row>
    <row r="801" spans="1:10" hidden="1" x14ac:dyDescent="0.25">
      <c r="A801" s="20" t="s">
        <v>135</v>
      </c>
      <c r="B801">
        <v>2020</v>
      </c>
      <c r="C801" t="s">
        <v>58</v>
      </c>
      <c r="D801" t="s">
        <v>63</v>
      </c>
      <c r="E801" t="s">
        <v>64</v>
      </c>
      <c r="F801" t="s">
        <v>82</v>
      </c>
      <c r="G801" t="s">
        <v>81</v>
      </c>
      <c r="I801" s="22">
        <v>17003867</v>
      </c>
    </row>
    <row r="802" spans="1:10" hidden="1" x14ac:dyDescent="0.25">
      <c r="A802" s="20" t="s">
        <v>135</v>
      </c>
      <c r="B802">
        <v>2020</v>
      </c>
      <c r="C802" t="s">
        <v>58</v>
      </c>
      <c r="D802" t="s">
        <v>63</v>
      </c>
      <c r="E802" t="s">
        <v>64</v>
      </c>
      <c r="F802" t="s">
        <v>228</v>
      </c>
      <c r="G802" t="s">
        <v>229</v>
      </c>
      <c r="I802" s="22">
        <v>1560000</v>
      </c>
    </row>
    <row r="803" spans="1:10" hidden="1" x14ac:dyDescent="0.25">
      <c r="A803" s="20" t="s">
        <v>135</v>
      </c>
      <c r="B803">
        <v>2020</v>
      </c>
      <c r="C803" t="s">
        <v>58</v>
      </c>
      <c r="D803" t="s">
        <v>63</v>
      </c>
      <c r="E803" t="s">
        <v>73</v>
      </c>
      <c r="F803" t="s">
        <v>84</v>
      </c>
      <c r="G803" t="s">
        <v>83</v>
      </c>
      <c r="I803"/>
    </row>
    <row r="804" spans="1:10" hidden="1" x14ac:dyDescent="0.25">
      <c r="A804" s="20" t="s">
        <v>135</v>
      </c>
      <c r="B804">
        <v>2020</v>
      </c>
      <c r="C804" t="s">
        <v>58</v>
      </c>
      <c r="D804" t="s">
        <v>66</v>
      </c>
      <c r="E804" t="s">
        <v>67</v>
      </c>
      <c r="F804" t="s">
        <v>93</v>
      </c>
      <c r="G804" s="2" t="s">
        <v>234</v>
      </c>
      <c r="I804" s="22">
        <v>444451</v>
      </c>
    </row>
    <row r="805" spans="1:10" hidden="1" x14ac:dyDescent="0.25">
      <c r="A805" s="20" t="s">
        <v>135</v>
      </c>
      <c r="B805">
        <v>2020</v>
      </c>
      <c r="C805" t="s">
        <v>58</v>
      </c>
      <c r="D805" t="s">
        <v>66</v>
      </c>
      <c r="E805" t="s">
        <v>67</v>
      </c>
      <c r="F805" t="s">
        <v>93</v>
      </c>
      <c r="G805" t="s">
        <v>106</v>
      </c>
      <c r="I805" s="22">
        <v>2321010.2000000002</v>
      </c>
    </row>
    <row r="806" spans="1:10" hidden="1" x14ac:dyDescent="0.25">
      <c r="A806" s="20" t="s">
        <v>135</v>
      </c>
      <c r="B806">
        <v>2020</v>
      </c>
      <c r="C806" t="s">
        <v>58</v>
      </c>
      <c r="D806" t="s">
        <v>66</v>
      </c>
      <c r="E806" t="s">
        <v>67</v>
      </c>
      <c r="F806" t="s">
        <v>93</v>
      </c>
      <c r="G806" t="s">
        <v>263</v>
      </c>
      <c r="I806" s="22">
        <v>1494128.4</v>
      </c>
    </row>
    <row r="807" spans="1:10" hidden="1" x14ac:dyDescent="0.25">
      <c r="A807" s="20" t="s">
        <v>135</v>
      </c>
      <c r="B807">
        <v>2020</v>
      </c>
      <c r="C807" t="s">
        <v>58</v>
      </c>
      <c r="D807" t="s">
        <v>66</v>
      </c>
      <c r="E807" t="s">
        <v>67</v>
      </c>
      <c r="F807" t="s">
        <v>89</v>
      </c>
      <c r="G807" t="s">
        <v>85</v>
      </c>
      <c r="I807" s="22">
        <v>414120</v>
      </c>
    </row>
    <row r="808" spans="1:10" hidden="1" x14ac:dyDescent="0.25">
      <c r="A808" s="20" t="s">
        <v>135</v>
      </c>
      <c r="B808">
        <v>2020</v>
      </c>
      <c r="C808" t="s">
        <v>58</v>
      </c>
      <c r="D808" t="s">
        <v>66</v>
      </c>
      <c r="E808" t="s">
        <v>67</v>
      </c>
      <c r="F808" t="s">
        <v>89</v>
      </c>
      <c r="G808" t="s">
        <v>86</v>
      </c>
      <c r="I808" s="55">
        <v>49620</v>
      </c>
    </row>
    <row r="809" spans="1:10" hidden="1" x14ac:dyDescent="0.25">
      <c r="A809" s="20" t="s">
        <v>135</v>
      </c>
      <c r="B809">
        <v>2020</v>
      </c>
      <c r="C809" t="s">
        <v>58</v>
      </c>
      <c r="D809" t="s">
        <v>66</v>
      </c>
      <c r="E809" t="s">
        <v>67</v>
      </c>
      <c r="F809" t="s">
        <v>89</v>
      </c>
      <c r="G809" t="s">
        <v>87</v>
      </c>
      <c r="I809" s="22">
        <v>449565</v>
      </c>
    </row>
    <row r="810" spans="1:10" hidden="1" x14ac:dyDescent="0.25">
      <c r="A810" s="20" t="s">
        <v>135</v>
      </c>
      <c r="B810">
        <v>2020</v>
      </c>
      <c r="C810" t="s">
        <v>58</v>
      </c>
      <c r="D810" t="s">
        <v>66</v>
      </c>
      <c r="E810" t="s">
        <v>67</v>
      </c>
      <c r="F810" t="s">
        <v>89</v>
      </c>
      <c r="G810" t="s">
        <v>88</v>
      </c>
      <c r="I810" s="22">
        <v>414120</v>
      </c>
    </row>
    <row r="811" spans="1:10" hidden="1" x14ac:dyDescent="0.25">
      <c r="A811" s="20" t="s">
        <v>135</v>
      </c>
      <c r="B811">
        <v>2020</v>
      </c>
      <c r="C811" t="s">
        <v>58</v>
      </c>
      <c r="D811" t="s">
        <v>66</v>
      </c>
      <c r="E811" t="s">
        <v>67</v>
      </c>
      <c r="F811" t="s">
        <v>94</v>
      </c>
      <c r="G811" t="s">
        <v>95</v>
      </c>
      <c r="H811" s="2" t="s">
        <v>103</v>
      </c>
      <c r="I811" s="22">
        <v>3000000</v>
      </c>
      <c r="J811" s="16"/>
    </row>
    <row r="812" spans="1:10" hidden="1" x14ac:dyDescent="0.25">
      <c r="A812" s="20" t="s">
        <v>135</v>
      </c>
      <c r="B812">
        <v>2020</v>
      </c>
      <c r="C812" t="s">
        <v>58</v>
      </c>
      <c r="D812" t="s">
        <v>66</v>
      </c>
      <c r="E812" t="s">
        <v>67</v>
      </c>
      <c r="F812" t="s">
        <v>94</v>
      </c>
      <c r="G812" t="s">
        <v>95</v>
      </c>
      <c r="H812" s="2" t="s">
        <v>104</v>
      </c>
      <c r="I812" s="55">
        <v>2585879.9300000002</v>
      </c>
    </row>
    <row r="813" spans="1:10" hidden="1" x14ac:dyDescent="0.25">
      <c r="A813" s="20" t="s">
        <v>135</v>
      </c>
      <c r="B813">
        <v>2020</v>
      </c>
      <c r="C813" t="s">
        <v>58</v>
      </c>
      <c r="D813" t="s">
        <v>66</v>
      </c>
      <c r="E813" t="s">
        <v>67</v>
      </c>
      <c r="F813" t="s">
        <v>94</v>
      </c>
      <c r="G813" t="s">
        <v>95</v>
      </c>
      <c r="I813"/>
    </row>
    <row r="814" spans="1:10" hidden="1" x14ac:dyDescent="0.25">
      <c r="A814" s="20" t="s">
        <v>135</v>
      </c>
      <c r="B814">
        <v>2020</v>
      </c>
      <c r="C814" t="s">
        <v>58</v>
      </c>
      <c r="D814" t="s">
        <v>66</v>
      </c>
      <c r="E814" t="s">
        <v>67</v>
      </c>
      <c r="F814" t="s">
        <v>94</v>
      </c>
      <c r="G814" t="s">
        <v>95</v>
      </c>
      <c r="I814"/>
    </row>
    <row r="815" spans="1:10" hidden="1" x14ac:dyDescent="0.25">
      <c r="A815" s="20" t="s">
        <v>135</v>
      </c>
      <c r="B815">
        <v>2020</v>
      </c>
      <c r="C815" t="s">
        <v>58</v>
      </c>
      <c r="D815" t="s">
        <v>66</v>
      </c>
      <c r="E815" t="s">
        <v>67</v>
      </c>
      <c r="F815" t="s">
        <v>94</v>
      </c>
      <c r="G815" t="s">
        <v>95</v>
      </c>
      <c r="I815"/>
    </row>
    <row r="816" spans="1:10" hidden="1" x14ac:dyDescent="0.25">
      <c r="A816" s="20" t="s">
        <v>135</v>
      </c>
      <c r="B816">
        <v>2020</v>
      </c>
      <c r="C816" t="s">
        <v>58</v>
      </c>
      <c r="D816" t="s">
        <v>66</v>
      </c>
      <c r="E816" t="s">
        <v>67</v>
      </c>
      <c r="F816" t="s">
        <v>68</v>
      </c>
      <c r="G816" t="s">
        <v>146</v>
      </c>
      <c r="I816" s="22">
        <v>45545.24</v>
      </c>
    </row>
    <row r="817" spans="1:9" hidden="1" x14ac:dyDescent="0.25">
      <c r="A817" s="20" t="s">
        <v>135</v>
      </c>
      <c r="B817">
        <v>2020</v>
      </c>
      <c r="C817" t="s">
        <v>58</v>
      </c>
      <c r="D817" t="s">
        <v>66</v>
      </c>
      <c r="E817" t="s">
        <v>67</v>
      </c>
      <c r="F817" t="s">
        <v>68</v>
      </c>
      <c r="G817" t="s">
        <v>160</v>
      </c>
      <c r="I817" s="22">
        <v>46904.4</v>
      </c>
    </row>
    <row r="818" spans="1:9" hidden="1" x14ac:dyDescent="0.25">
      <c r="A818" s="20" t="s">
        <v>135</v>
      </c>
      <c r="B818">
        <v>2020</v>
      </c>
      <c r="C818" t="s">
        <v>58</v>
      </c>
      <c r="D818" t="s">
        <v>66</v>
      </c>
      <c r="E818" t="s">
        <v>67</v>
      </c>
      <c r="F818" t="s">
        <v>68</v>
      </c>
      <c r="G818" t="s">
        <v>90</v>
      </c>
      <c r="I818" s="22">
        <v>29016</v>
      </c>
    </row>
    <row r="819" spans="1:9" hidden="1" x14ac:dyDescent="0.25">
      <c r="A819" s="20" t="s">
        <v>135</v>
      </c>
      <c r="B819">
        <v>2020</v>
      </c>
      <c r="C819" t="s">
        <v>58</v>
      </c>
      <c r="D819" t="s">
        <v>66</v>
      </c>
      <c r="E819" t="s">
        <v>67</v>
      </c>
      <c r="F819" t="s">
        <v>68</v>
      </c>
      <c r="G819" t="s">
        <v>184</v>
      </c>
      <c r="I819" s="22">
        <v>33975.699999999997</v>
      </c>
    </row>
    <row r="820" spans="1:9" hidden="1" x14ac:dyDescent="0.25">
      <c r="A820" s="20" t="s">
        <v>135</v>
      </c>
      <c r="B820">
        <v>2020</v>
      </c>
      <c r="C820" t="s">
        <v>58</v>
      </c>
      <c r="D820" t="s">
        <v>66</v>
      </c>
      <c r="E820" t="s">
        <v>67</v>
      </c>
      <c r="F820" t="s">
        <v>68</v>
      </c>
      <c r="G820" t="s">
        <v>75</v>
      </c>
      <c r="I820" s="22">
        <v>5465.74</v>
      </c>
    </row>
    <row r="821" spans="1:9" hidden="1" x14ac:dyDescent="0.25">
      <c r="A821" s="20" t="s">
        <v>135</v>
      </c>
      <c r="B821">
        <v>2020</v>
      </c>
      <c r="C821" t="s">
        <v>58</v>
      </c>
      <c r="D821" t="s">
        <v>66</v>
      </c>
      <c r="E821" t="s">
        <v>67</v>
      </c>
      <c r="F821" t="s">
        <v>68</v>
      </c>
      <c r="G821" t="s">
        <v>148</v>
      </c>
      <c r="I821" s="22">
        <v>-0.3</v>
      </c>
    </row>
    <row r="822" spans="1:9" hidden="1" x14ac:dyDescent="0.25">
      <c r="A822" s="20" t="s">
        <v>135</v>
      </c>
      <c r="B822">
        <v>2020</v>
      </c>
      <c r="C822" t="s">
        <v>58</v>
      </c>
      <c r="D822" t="s">
        <v>66</v>
      </c>
      <c r="E822" t="s">
        <v>67</v>
      </c>
      <c r="F822" t="s">
        <v>68</v>
      </c>
      <c r="G822" t="s">
        <v>157</v>
      </c>
      <c r="I822" s="22">
        <v>18922.03</v>
      </c>
    </row>
    <row r="823" spans="1:9" hidden="1" x14ac:dyDescent="0.25">
      <c r="A823" s="20" t="s">
        <v>135</v>
      </c>
      <c r="B823">
        <v>2020</v>
      </c>
      <c r="C823" t="s">
        <v>58</v>
      </c>
      <c r="D823" t="s">
        <v>66</v>
      </c>
      <c r="E823" t="s">
        <v>67</v>
      </c>
      <c r="F823" t="s">
        <v>68</v>
      </c>
      <c r="G823" t="s">
        <v>158</v>
      </c>
      <c r="I823" s="22">
        <v>8614036</v>
      </c>
    </row>
    <row r="824" spans="1:9" hidden="1" x14ac:dyDescent="0.25">
      <c r="A824" s="20" t="s">
        <v>135</v>
      </c>
      <c r="B824">
        <v>2020</v>
      </c>
      <c r="C824" t="s">
        <v>58</v>
      </c>
      <c r="D824" t="s">
        <v>66</v>
      </c>
      <c r="E824" t="s">
        <v>67</v>
      </c>
      <c r="F824" t="s">
        <v>68</v>
      </c>
      <c r="G824" t="s">
        <v>76</v>
      </c>
      <c r="I824" s="22">
        <v>-3887676.91</v>
      </c>
    </row>
    <row r="825" spans="1:9" hidden="1" x14ac:dyDescent="0.25">
      <c r="A825" s="20" t="s">
        <v>135</v>
      </c>
      <c r="B825">
        <v>2020</v>
      </c>
      <c r="C825" t="s">
        <v>58</v>
      </c>
      <c r="D825" t="s">
        <v>66</v>
      </c>
      <c r="E825" t="s">
        <v>67</v>
      </c>
      <c r="F825" t="s">
        <v>68</v>
      </c>
      <c r="G825" t="s">
        <v>185</v>
      </c>
      <c r="I825" s="22">
        <v>-5025</v>
      </c>
    </row>
    <row r="826" spans="1:9" hidden="1" x14ac:dyDescent="0.25">
      <c r="A826" s="20" t="s">
        <v>135</v>
      </c>
      <c r="B826">
        <v>2020</v>
      </c>
      <c r="C826" t="s">
        <v>58</v>
      </c>
      <c r="D826" t="s">
        <v>66</v>
      </c>
      <c r="E826" t="s">
        <v>67</v>
      </c>
      <c r="F826" t="s">
        <v>68</v>
      </c>
      <c r="G826" t="s">
        <v>200</v>
      </c>
      <c r="I826" s="22">
        <v>-34908</v>
      </c>
    </row>
    <row r="827" spans="1:9" hidden="1" x14ac:dyDescent="0.25">
      <c r="A827" s="20" t="s">
        <v>135</v>
      </c>
      <c r="B827">
        <v>2020</v>
      </c>
      <c r="C827" t="s">
        <v>58</v>
      </c>
      <c r="D827" t="s">
        <v>66</v>
      </c>
      <c r="E827" t="s">
        <v>67</v>
      </c>
      <c r="F827" t="s">
        <v>68</v>
      </c>
      <c r="G827" t="s">
        <v>97</v>
      </c>
      <c r="I827" s="22">
        <v>-1101749.28</v>
      </c>
    </row>
    <row r="828" spans="1:9" hidden="1" x14ac:dyDescent="0.25">
      <c r="A828" s="20" t="s">
        <v>135</v>
      </c>
      <c r="B828">
        <v>2020</v>
      </c>
      <c r="C828" t="s">
        <v>58</v>
      </c>
      <c r="D828" t="s">
        <v>66</v>
      </c>
      <c r="E828" t="s">
        <v>67</v>
      </c>
      <c r="F828" t="s">
        <v>68</v>
      </c>
      <c r="G828" t="s">
        <v>201</v>
      </c>
      <c r="I828" s="22">
        <v>-114</v>
      </c>
    </row>
    <row r="829" spans="1:9" hidden="1" x14ac:dyDescent="0.25">
      <c r="A829" s="20" t="s">
        <v>135</v>
      </c>
      <c r="B829">
        <v>2020</v>
      </c>
      <c r="C829" t="s">
        <v>58</v>
      </c>
      <c r="D829" t="s">
        <v>66</v>
      </c>
      <c r="E829" t="s">
        <v>67</v>
      </c>
      <c r="F829" t="s">
        <v>68</v>
      </c>
      <c r="G829" t="s">
        <v>202</v>
      </c>
      <c r="I829" s="22">
        <f>2052688.61-808427+1080369+3300-271942</f>
        <v>2055988.6100000003</v>
      </c>
    </row>
    <row r="830" spans="1:9" hidden="1" x14ac:dyDescent="0.25">
      <c r="A830" s="20" t="s">
        <v>135</v>
      </c>
      <c r="B830">
        <v>2020</v>
      </c>
      <c r="C830" t="s">
        <v>58</v>
      </c>
      <c r="D830" t="s">
        <v>66</v>
      </c>
      <c r="E830" t="s">
        <v>67</v>
      </c>
      <c r="F830" t="s">
        <v>68</v>
      </c>
      <c r="G830" t="s">
        <v>203</v>
      </c>
      <c r="I830" s="22">
        <v>12000</v>
      </c>
    </row>
    <row r="831" spans="1:9" hidden="1" x14ac:dyDescent="0.25">
      <c r="A831" s="20" t="s">
        <v>135</v>
      </c>
      <c r="B831">
        <v>2020</v>
      </c>
      <c r="C831" t="s">
        <v>58</v>
      </c>
      <c r="D831" t="s">
        <v>66</v>
      </c>
      <c r="E831" t="s">
        <v>67</v>
      </c>
      <c r="F831" t="s">
        <v>93</v>
      </c>
      <c r="G831" t="s">
        <v>92</v>
      </c>
      <c r="I831" s="22">
        <v>215794</v>
      </c>
    </row>
    <row r="832" spans="1:9" hidden="1" x14ac:dyDescent="0.25">
      <c r="A832" s="20" t="s">
        <v>135</v>
      </c>
      <c r="B832">
        <v>2020</v>
      </c>
      <c r="C832" t="s">
        <v>58</v>
      </c>
      <c r="D832" t="s">
        <v>69</v>
      </c>
      <c r="E832" t="s">
        <v>69</v>
      </c>
      <c r="F832" t="s">
        <v>70</v>
      </c>
      <c r="G832" t="s">
        <v>77</v>
      </c>
      <c r="I832">
        <v>200000000</v>
      </c>
    </row>
    <row r="833" spans="1:11" hidden="1" x14ac:dyDescent="0.25">
      <c r="A833" s="20" t="s">
        <v>135</v>
      </c>
      <c r="B833">
        <v>2020</v>
      </c>
      <c r="C833" t="s">
        <v>58</v>
      </c>
      <c r="D833" t="s">
        <v>69</v>
      </c>
      <c r="E833" t="s">
        <v>69</v>
      </c>
      <c r="F833" t="s">
        <v>70</v>
      </c>
      <c r="G833" t="s">
        <v>78</v>
      </c>
      <c r="I833">
        <v>-194000000</v>
      </c>
    </row>
    <row r="834" spans="1:11" hidden="1" x14ac:dyDescent="0.25">
      <c r="A834" s="20" t="s">
        <v>135</v>
      </c>
      <c r="B834">
        <v>2020</v>
      </c>
      <c r="C834" t="s">
        <v>58</v>
      </c>
      <c r="D834" t="s">
        <v>69</v>
      </c>
      <c r="E834" t="s">
        <v>69</v>
      </c>
      <c r="F834" t="s">
        <v>70</v>
      </c>
      <c r="G834" t="s">
        <v>230</v>
      </c>
      <c r="I834">
        <v>54327800</v>
      </c>
    </row>
    <row r="835" spans="1:11" hidden="1" x14ac:dyDescent="0.25">
      <c r="A835" s="20" t="s">
        <v>135</v>
      </c>
      <c r="B835">
        <v>2020</v>
      </c>
      <c r="C835" t="s">
        <v>58</v>
      </c>
      <c r="D835" t="s">
        <v>69</v>
      </c>
      <c r="E835" t="s">
        <v>69</v>
      </c>
      <c r="F835" t="s">
        <v>79</v>
      </c>
      <c r="G835" t="s">
        <v>264</v>
      </c>
      <c r="I835" s="29">
        <v>1335951</v>
      </c>
      <c r="K835" s="3">
        <v>34990737</v>
      </c>
    </row>
    <row r="836" spans="1:11" hidden="1" x14ac:dyDescent="0.25">
      <c r="A836" s="20" t="s">
        <v>135</v>
      </c>
      <c r="B836">
        <v>2020</v>
      </c>
      <c r="C836" t="s">
        <v>58</v>
      </c>
      <c r="D836" t="s">
        <v>69</v>
      </c>
      <c r="E836" t="s">
        <v>69</v>
      </c>
      <c r="F836" t="s">
        <v>79</v>
      </c>
      <c r="G836" t="s">
        <v>110</v>
      </c>
      <c r="I836" s="27">
        <f>+I785+I786</f>
        <v>-36453181.627267011</v>
      </c>
      <c r="K836" s="16">
        <f>+I836+K835</f>
        <v>-1462444.6272670105</v>
      </c>
    </row>
    <row r="837" spans="1:11" hidden="1" x14ac:dyDescent="0.25">
      <c r="A837" s="57" t="s">
        <v>136</v>
      </c>
      <c r="B837">
        <v>2020</v>
      </c>
      <c r="C837" t="s">
        <v>58</v>
      </c>
      <c r="D837" t="s">
        <v>63</v>
      </c>
      <c r="E837" t="s">
        <v>64</v>
      </c>
      <c r="F837" t="s">
        <v>65</v>
      </c>
      <c r="G837" t="s">
        <v>71</v>
      </c>
      <c r="I837" s="38">
        <v>2179832</v>
      </c>
    </row>
    <row r="838" spans="1:11" hidden="1" x14ac:dyDescent="0.25">
      <c r="A838" s="20" t="s">
        <v>136</v>
      </c>
      <c r="B838">
        <v>2020</v>
      </c>
      <c r="C838" t="s">
        <v>58</v>
      </c>
      <c r="D838" t="s">
        <v>63</v>
      </c>
      <c r="E838" t="s">
        <v>64</v>
      </c>
      <c r="F838" t="s">
        <v>65</v>
      </c>
      <c r="G838" t="s">
        <v>80</v>
      </c>
      <c r="I838" s="38">
        <v>23300</v>
      </c>
    </row>
    <row r="839" spans="1:11" hidden="1" x14ac:dyDescent="0.25">
      <c r="A839" s="20" t="s">
        <v>136</v>
      </c>
      <c r="B839">
        <v>2020</v>
      </c>
      <c r="C839" t="s">
        <v>58</v>
      </c>
      <c r="D839" t="s">
        <v>63</v>
      </c>
      <c r="E839" t="s">
        <v>64</v>
      </c>
      <c r="F839" t="s">
        <v>65</v>
      </c>
      <c r="G839" t="s">
        <v>72</v>
      </c>
      <c r="I839"/>
    </row>
    <row r="840" spans="1:11" hidden="1" x14ac:dyDescent="0.25">
      <c r="A840" s="20" t="s">
        <v>136</v>
      </c>
      <c r="B840">
        <v>2020</v>
      </c>
      <c r="C840" t="s">
        <v>58</v>
      </c>
      <c r="D840" t="s">
        <v>63</v>
      </c>
      <c r="E840" t="s">
        <v>64</v>
      </c>
      <c r="F840" t="s">
        <v>65</v>
      </c>
      <c r="G840" t="s">
        <v>227</v>
      </c>
      <c r="I840" s="38">
        <v>6665573.7300000004</v>
      </c>
    </row>
    <row r="841" spans="1:11" hidden="1" x14ac:dyDescent="0.25">
      <c r="A841" s="20" t="s">
        <v>136</v>
      </c>
      <c r="B841">
        <v>2020</v>
      </c>
      <c r="C841" t="s">
        <v>58</v>
      </c>
      <c r="D841" t="s">
        <v>63</v>
      </c>
      <c r="E841" t="s">
        <v>64</v>
      </c>
      <c r="F841" t="s">
        <v>262</v>
      </c>
      <c r="G841" t="s">
        <v>261</v>
      </c>
      <c r="I841"/>
    </row>
    <row r="842" spans="1:11" hidden="1" x14ac:dyDescent="0.25">
      <c r="A842" s="20" t="s">
        <v>136</v>
      </c>
      <c r="B842">
        <v>2020</v>
      </c>
      <c r="C842" t="s">
        <v>58</v>
      </c>
      <c r="D842" t="s">
        <v>63</v>
      </c>
      <c r="E842" t="s">
        <v>64</v>
      </c>
      <c r="F842" t="s">
        <v>65</v>
      </c>
      <c r="G842" t="s">
        <v>155</v>
      </c>
      <c r="I842" s="38">
        <v>6582965</v>
      </c>
    </row>
    <row r="843" spans="1:11" hidden="1" x14ac:dyDescent="0.25">
      <c r="A843" s="20" t="s">
        <v>136</v>
      </c>
      <c r="B843">
        <v>2020</v>
      </c>
      <c r="C843" t="s">
        <v>58</v>
      </c>
      <c r="D843" t="s">
        <v>63</v>
      </c>
      <c r="E843" t="s">
        <v>64</v>
      </c>
      <c r="F843" t="s">
        <v>65</v>
      </c>
      <c r="G843" t="s">
        <v>145</v>
      </c>
      <c r="I843" s="38">
        <v>1649537.04</v>
      </c>
    </row>
    <row r="844" spans="1:11" hidden="1" x14ac:dyDescent="0.25">
      <c r="A844" s="20" t="s">
        <v>136</v>
      </c>
      <c r="B844">
        <v>2020</v>
      </c>
      <c r="C844" t="s">
        <v>58</v>
      </c>
      <c r="D844" t="s">
        <v>63</v>
      </c>
      <c r="E844" t="s">
        <v>64</v>
      </c>
      <c r="F844" t="s">
        <v>65</v>
      </c>
      <c r="G844" t="s">
        <v>105</v>
      </c>
      <c r="I844">
        <v>1159066.43</v>
      </c>
    </row>
    <row r="845" spans="1:11" hidden="1" x14ac:dyDescent="0.25">
      <c r="A845" s="20" t="s">
        <v>136</v>
      </c>
      <c r="B845">
        <v>2020</v>
      </c>
      <c r="C845" t="s">
        <v>58</v>
      </c>
      <c r="D845" t="s">
        <v>63</v>
      </c>
      <c r="E845" t="s">
        <v>64</v>
      </c>
      <c r="F845" t="s">
        <v>65</v>
      </c>
      <c r="G845" s="2" t="s">
        <v>231</v>
      </c>
      <c r="I845" s="38">
        <v>327715.38</v>
      </c>
    </row>
    <row r="846" spans="1:11" hidden="1" x14ac:dyDescent="0.25">
      <c r="A846" s="20" t="s">
        <v>136</v>
      </c>
      <c r="B846">
        <v>2020</v>
      </c>
      <c r="C846" t="s">
        <v>58</v>
      </c>
      <c r="D846" t="s">
        <v>63</v>
      </c>
      <c r="E846" t="s">
        <v>64</v>
      </c>
      <c r="F846" t="s">
        <v>65</v>
      </c>
      <c r="G846" s="2" t="s">
        <v>232</v>
      </c>
      <c r="I846" s="38">
        <v>200998</v>
      </c>
    </row>
    <row r="847" spans="1:11" hidden="1" x14ac:dyDescent="0.25">
      <c r="A847" s="20" t="s">
        <v>136</v>
      </c>
      <c r="B847">
        <v>2020</v>
      </c>
      <c r="C847" t="s">
        <v>58</v>
      </c>
      <c r="D847" t="s">
        <v>63</v>
      </c>
      <c r="E847" t="s">
        <v>64</v>
      </c>
      <c r="F847" t="s">
        <v>65</v>
      </c>
      <c r="G847" s="2" t="s">
        <v>233</v>
      </c>
      <c r="I847" s="38">
        <v>54366.01</v>
      </c>
    </row>
    <row r="848" spans="1:11" hidden="1" x14ac:dyDescent="0.25">
      <c r="A848" s="20" t="s">
        <v>136</v>
      </c>
      <c r="B848">
        <v>2020</v>
      </c>
      <c r="C848" t="s">
        <v>58</v>
      </c>
      <c r="D848" t="s">
        <v>63</v>
      </c>
      <c r="E848" t="s">
        <v>64</v>
      </c>
      <c r="F848" t="s">
        <v>65</v>
      </c>
      <c r="G848" s="2" t="s">
        <v>237</v>
      </c>
      <c r="I848" s="38">
        <v>3827</v>
      </c>
    </row>
    <row r="849" spans="1:9" hidden="1" x14ac:dyDescent="0.25">
      <c r="A849" s="20" t="s">
        <v>136</v>
      </c>
      <c r="B849">
        <v>2020</v>
      </c>
      <c r="C849" t="s">
        <v>58</v>
      </c>
      <c r="D849" t="s">
        <v>63</v>
      </c>
      <c r="E849" t="s">
        <v>64</v>
      </c>
      <c r="F849" t="s">
        <v>65</v>
      </c>
      <c r="G849" t="s">
        <v>199</v>
      </c>
      <c r="I849" s="38">
        <v>1927000</v>
      </c>
    </row>
    <row r="850" spans="1:9" hidden="1" x14ac:dyDescent="0.25">
      <c r="A850" s="20" t="s">
        <v>136</v>
      </c>
      <c r="B850">
        <v>2020</v>
      </c>
      <c r="C850" t="s">
        <v>58</v>
      </c>
      <c r="D850" t="s">
        <v>63</v>
      </c>
      <c r="E850" t="s">
        <v>64</v>
      </c>
      <c r="F850" t="s">
        <v>65</v>
      </c>
      <c r="G850" t="s">
        <v>186</v>
      </c>
      <c r="I850" s="38">
        <v>378065.71</v>
      </c>
    </row>
    <row r="851" spans="1:9" hidden="1" x14ac:dyDescent="0.25">
      <c r="A851" s="20" t="s">
        <v>136</v>
      </c>
      <c r="B851">
        <v>2020</v>
      </c>
      <c r="C851" t="s">
        <v>58</v>
      </c>
      <c r="D851" t="s">
        <v>63</v>
      </c>
      <c r="E851" t="s">
        <v>64</v>
      </c>
      <c r="F851" t="s">
        <v>82</v>
      </c>
      <c r="G851" t="s">
        <v>81</v>
      </c>
      <c r="I851" s="38">
        <v>17301049</v>
      </c>
    </row>
    <row r="852" spans="1:9" hidden="1" x14ac:dyDescent="0.25">
      <c r="A852" s="20" t="s">
        <v>136</v>
      </c>
      <c r="B852">
        <v>2020</v>
      </c>
      <c r="C852" t="s">
        <v>58</v>
      </c>
      <c r="D852" t="s">
        <v>63</v>
      </c>
      <c r="E852" t="s">
        <v>64</v>
      </c>
      <c r="F852" t="s">
        <v>228</v>
      </c>
      <c r="G852" t="s">
        <v>229</v>
      </c>
      <c r="I852" s="38">
        <v>1560000</v>
      </c>
    </row>
    <row r="853" spans="1:9" hidden="1" x14ac:dyDescent="0.25">
      <c r="A853" s="20" t="s">
        <v>136</v>
      </c>
      <c r="B853">
        <v>2020</v>
      </c>
      <c r="C853" t="s">
        <v>58</v>
      </c>
      <c r="D853" t="s">
        <v>63</v>
      </c>
      <c r="E853" t="s">
        <v>73</v>
      </c>
      <c r="F853" t="s">
        <v>84</v>
      </c>
      <c r="G853" t="s">
        <v>83</v>
      </c>
      <c r="I853"/>
    </row>
    <row r="854" spans="1:9" hidden="1" x14ac:dyDescent="0.25">
      <c r="A854" s="20" t="s">
        <v>136</v>
      </c>
      <c r="B854">
        <v>2020</v>
      </c>
      <c r="C854" t="s">
        <v>58</v>
      </c>
      <c r="D854" t="s">
        <v>66</v>
      </c>
      <c r="E854" t="s">
        <v>67</v>
      </c>
      <c r="F854" t="s">
        <v>93</v>
      </c>
      <c r="G854" s="2" t="s">
        <v>234</v>
      </c>
      <c r="I854" s="38">
        <v>444451</v>
      </c>
    </row>
    <row r="855" spans="1:9" hidden="1" x14ac:dyDescent="0.25">
      <c r="A855" s="20" t="s">
        <v>136</v>
      </c>
      <c r="B855">
        <v>2020</v>
      </c>
      <c r="C855" t="s">
        <v>58</v>
      </c>
      <c r="D855" t="s">
        <v>66</v>
      </c>
      <c r="E855" t="s">
        <v>67</v>
      </c>
      <c r="F855" t="s">
        <v>93</v>
      </c>
      <c r="G855" t="s">
        <v>106</v>
      </c>
      <c r="I855" s="38">
        <v>2380470.2000000002</v>
      </c>
    </row>
    <row r="856" spans="1:9" hidden="1" x14ac:dyDescent="0.25">
      <c r="A856" s="20" t="s">
        <v>136</v>
      </c>
      <c r="B856">
        <v>2020</v>
      </c>
      <c r="C856" t="s">
        <v>58</v>
      </c>
      <c r="D856" t="s">
        <v>66</v>
      </c>
      <c r="E856" t="s">
        <v>67</v>
      </c>
      <c r="F856" t="s">
        <v>93</v>
      </c>
      <c r="G856" t="s">
        <v>263</v>
      </c>
      <c r="I856" s="38">
        <v>1494128.4</v>
      </c>
    </row>
    <row r="857" spans="1:9" hidden="1" x14ac:dyDescent="0.25">
      <c r="A857" s="20" t="s">
        <v>136</v>
      </c>
      <c r="B857">
        <v>2020</v>
      </c>
      <c r="C857" t="s">
        <v>58</v>
      </c>
      <c r="D857" t="s">
        <v>66</v>
      </c>
      <c r="E857" t="s">
        <v>67</v>
      </c>
      <c r="F857" t="s">
        <v>89</v>
      </c>
      <c r="G857" t="s">
        <v>85</v>
      </c>
      <c r="I857" s="38">
        <v>495992</v>
      </c>
    </row>
    <row r="858" spans="1:9" hidden="1" x14ac:dyDescent="0.25">
      <c r="A858" s="20" t="s">
        <v>136</v>
      </c>
      <c r="B858">
        <v>2020</v>
      </c>
      <c r="C858" t="s">
        <v>58</v>
      </c>
      <c r="D858" t="s">
        <v>66</v>
      </c>
      <c r="E858" t="s">
        <v>67</v>
      </c>
      <c r="F858" t="s">
        <v>89</v>
      </c>
      <c r="G858" t="s">
        <v>86</v>
      </c>
      <c r="I858">
        <v>59445</v>
      </c>
    </row>
    <row r="859" spans="1:9" hidden="1" x14ac:dyDescent="0.25">
      <c r="A859" s="20" t="s">
        <v>136</v>
      </c>
      <c r="B859">
        <v>2020</v>
      </c>
      <c r="C859" t="s">
        <v>58</v>
      </c>
      <c r="D859" t="s">
        <v>66</v>
      </c>
      <c r="E859" t="s">
        <v>67</v>
      </c>
      <c r="F859" t="s">
        <v>89</v>
      </c>
      <c r="G859" t="s">
        <v>87</v>
      </c>
      <c r="I859" s="38">
        <v>486261</v>
      </c>
    </row>
    <row r="860" spans="1:9" hidden="1" x14ac:dyDescent="0.25">
      <c r="A860" s="20" t="s">
        <v>136</v>
      </c>
      <c r="B860">
        <v>2020</v>
      </c>
      <c r="C860" t="s">
        <v>58</v>
      </c>
      <c r="D860" t="s">
        <v>66</v>
      </c>
      <c r="E860" t="s">
        <v>67</v>
      </c>
      <c r="F860" t="s">
        <v>89</v>
      </c>
      <c r="G860" t="s">
        <v>88</v>
      </c>
      <c r="I860">
        <v>495992</v>
      </c>
    </row>
    <row r="861" spans="1:9" hidden="1" x14ac:dyDescent="0.25">
      <c r="A861" s="20" t="s">
        <v>136</v>
      </c>
      <c r="B861">
        <v>2020</v>
      </c>
      <c r="C861" t="s">
        <v>58</v>
      </c>
      <c r="D861" t="s">
        <v>66</v>
      </c>
      <c r="E861" t="s">
        <v>67</v>
      </c>
      <c r="F861" t="s">
        <v>94</v>
      </c>
      <c r="G861" t="s">
        <v>95</v>
      </c>
      <c r="H861" s="2" t="s">
        <v>103</v>
      </c>
      <c r="I861" s="11">
        <v>3000000</v>
      </c>
    </row>
    <row r="862" spans="1:9" hidden="1" x14ac:dyDescent="0.25">
      <c r="A862" s="20" t="s">
        <v>136</v>
      </c>
      <c r="B862">
        <v>2020</v>
      </c>
      <c r="C862" t="s">
        <v>58</v>
      </c>
      <c r="D862" t="s">
        <v>66</v>
      </c>
      <c r="E862" t="s">
        <v>67</v>
      </c>
      <c r="F862" t="s">
        <v>94</v>
      </c>
      <c r="G862" t="s">
        <v>95</v>
      </c>
      <c r="H862" s="2" t="s">
        <v>104</v>
      </c>
      <c r="I862" s="11">
        <v>2585879.9300000002</v>
      </c>
    </row>
    <row r="863" spans="1:9" hidden="1" x14ac:dyDescent="0.25">
      <c r="A863" s="20" t="s">
        <v>136</v>
      </c>
      <c r="B863">
        <v>2020</v>
      </c>
      <c r="C863" t="s">
        <v>58</v>
      </c>
      <c r="D863" t="s">
        <v>66</v>
      </c>
      <c r="E863" t="s">
        <v>67</v>
      </c>
      <c r="F863" t="s">
        <v>94</v>
      </c>
      <c r="G863" t="s">
        <v>95</v>
      </c>
      <c r="I863"/>
    </row>
    <row r="864" spans="1:9" hidden="1" x14ac:dyDescent="0.25">
      <c r="A864" s="20" t="s">
        <v>136</v>
      </c>
      <c r="B864">
        <v>2020</v>
      </c>
      <c r="C864" t="s">
        <v>58</v>
      </c>
      <c r="D864" t="s">
        <v>66</v>
      </c>
      <c r="E864" t="s">
        <v>67</v>
      </c>
      <c r="F864" t="s">
        <v>94</v>
      </c>
      <c r="G864" t="s">
        <v>95</v>
      </c>
      <c r="I864"/>
    </row>
    <row r="865" spans="1:9" hidden="1" x14ac:dyDescent="0.25">
      <c r="A865" s="20" t="s">
        <v>136</v>
      </c>
      <c r="B865">
        <v>2020</v>
      </c>
      <c r="C865" t="s">
        <v>58</v>
      </c>
      <c r="D865" t="s">
        <v>66</v>
      </c>
      <c r="E865" t="s">
        <v>67</v>
      </c>
      <c r="F865" t="s">
        <v>94</v>
      </c>
      <c r="G865" t="s">
        <v>95</v>
      </c>
      <c r="I865"/>
    </row>
    <row r="866" spans="1:9" hidden="1" x14ac:dyDescent="0.25">
      <c r="A866" s="20" t="s">
        <v>136</v>
      </c>
      <c r="B866">
        <v>2020</v>
      </c>
      <c r="C866" t="s">
        <v>58</v>
      </c>
      <c r="D866" t="s">
        <v>66</v>
      </c>
      <c r="E866" t="s">
        <v>67</v>
      </c>
      <c r="F866" t="s">
        <v>68</v>
      </c>
      <c r="G866" t="s">
        <v>146</v>
      </c>
      <c r="I866" s="38">
        <v>45545.24</v>
      </c>
    </row>
    <row r="867" spans="1:9" hidden="1" x14ac:dyDescent="0.25">
      <c r="A867" s="20" t="s">
        <v>136</v>
      </c>
      <c r="B867">
        <v>2020</v>
      </c>
      <c r="C867" t="s">
        <v>58</v>
      </c>
      <c r="D867" t="s">
        <v>66</v>
      </c>
      <c r="E867" t="s">
        <v>67</v>
      </c>
      <c r="F867" t="s">
        <v>68</v>
      </c>
      <c r="G867" t="s">
        <v>160</v>
      </c>
      <c r="I867" s="38">
        <v>83832.399999999994</v>
      </c>
    </row>
    <row r="868" spans="1:9" hidden="1" x14ac:dyDescent="0.25">
      <c r="A868" s="20" t="s">
        <v>136</v>
      </c>
      <c r="B868">
        <v>2020</v>
      </c>
      <c r="C868" t="s">
        <v>58</v>
      </c>
      <c r="D868" t="s">
        <v>66</v>
      </c>
      <c r="E868" t="s">
        <v>67</v>
      </c>
      <c r="F868" t="s">
        <v>68</v>
      </c>
      <c r="G868" t="s">
        <v>90</v>
      </c>
      <c r="I868" s="38">
        <v>29015</v>
      </c>
    </row>
    <row r="869" spans="1:9" hidden="1" x14ac:dyDescent="0.25">
      <c r="A869" s="20" t="s">
        <v>136</v>
      </c>
      <c r="B869">
        <v>2020</v>
      </c>
      <c r="C869" t="s">
        <v>58</v>
      </c>
      <c r="D869" t="s">
        <v>66</v>
      </c>
      <c r="E869" t="s">
        <v>67</v>
      </c>
      <c r="F869" t="s">
        <v>68</v>
      </c>
      <c r="G869" t="s">
        <v>184</v>
      </c>
      <c r="I869" s="38">
        <v>29750.7</v>
      </c>
    </row>
    <row r="870" spans="1:9" hidden="1" x14ac:dyDescent="0.25">
      <c r="A870" s="20" t="s">
        <v>136</v>
      </c>
      <c r="B870">
        <v>2020</v>
      </c>
      <c r="C870" t="s">
        <v>58</v>
      </c>
      <c r="D870" t="s">
        <v>66</v>
      </c>
      <c r="E870" t="s">
        <v>67</v>
      </c>
      <c r="F870" t="s">
        <v>68</v>
      </c>
      <c r="G870" t="s">
        <v>75</v>
      </c>
      <c r="I870" s="38">
        <v>2732.74</v>
      </c>
    </row>
    <row r="871" spans="1:9" hidden="1" x14ac:dyDescent="0.25">
      <c r="A871" s="20" t="s">
        <v>136</v>
      </c>
      <c r="B871">
        <v>2020</v>
      </c>
      <c r="C871" t="s">
        <v>58</v>
      </c>
      <c r="D871" t="s">
        <v>66</v>
      </c>
      <c r="E871" t="s">
        <v>67</v>
      </c>
      <c r="F871" t="s">
        <v>68</v>
      </c>
      <c r="G871" t="s">
        <v>148</v>
      </c>
      <c r="I871" s="38">
        <v>-0.3</v>
      </c>
    </row>
    <row r="872" spans="1:9" hidden="1" x14ac:dyDescent="0.25">
      <c r="A872" s="20" t="s">
        <v>136</v>
      </c>
      <c r="B872">
        <v>2020</v>
      </c>
      <c r="C872" t="s">
        <v>58</v>
      </c>
      <c r="D872" t="s">
        <v>66</v>
      </c>
      <c r="E872" t="s">
        <v>67</v>
      </c>
      <c r="F872" t="s">
        <v>68</v>
      </c>
      <c r="G872" t="s">
        <v>157</v>
      </c>
      <c r="I872" s="38">
        <v>13673.03</v>
      </c>
    </row>
    <row r="873" spans="1:9" hidden="1" x14ac:dyDescent="0.25">
      <c r="A873" s="20" t="s">
        <v>136</v>
      </c>
      <c r="B873">
        <v>2020</v>
      </c>
      <c r="C873" t="s">
        <v>58</v>
      </c>
      <c r="D873" t="s">
        <v>66</v>
      </c>
      <c r="E873" t="s">
        <v>67</v>
      </c>
      <c r="F873" t="s">
        <v>68</v>
      </c>
      <c r="G873" t="s">
        <v>158</v>
      </c>
      <c r="I873" s="38">
        <v>4226384</v>
      </c>
    </row>
    <row r="874" spans="1:9" hidden="1" x14ac:dyDescent="0.25">
      <c r="A874" s="20" t="s">
        <v>136</v>
      </c>
      <c r="B874">
        <v>2020</v>
      </c>
      <c r="C874" t="s">
        <v>58</v>
      </c>
      <c r="D874" t="s">
        <v>66</v>
      </c>
      <c r="E874" t="s">
        <v>67</v>
      </c>
      <c r="F874" t="s">
        <v>68</v>
      </c>
      <c r="G874" t="s">
        <v>76</v>
      </c>
      <c r="I874" s="38">
        <v>-3390342.91</v>
      </c>
    </row>
    <row r="875" spans="1:9" hidden="1" x14ac:dyDescent="0.25">
      <c r="A875" s="20" t="s">
        <v>136</v>
      </c>
      <c r="B875">
        <v>2020</v>
      </c>
      <c r="C875" t="s">
        <v>58</v>
      </c>
      <c r="D875" t="s">
        <v>66</v>
      </c>
      <c r="E875" t="s">
        <v>67</v>
      </c>
      <c r="F875" t="s">
        <v>68</v>
      </c>
      <c r="G875" t="s">
        <v>185</v>
      </c>
      <c r="I875" s="38">
        <v>-5025</v>
      </c>
    </row>
    <row r="876" spans="1:9" hidden="1" x14ac:dyDescent="0.25">
      <c r="A876" s="20" t="s">
        <v>136</v>
      </c>
      <c r="B876">
        <v>2020</v>
      </c>
      <c r="C876" t="s">
        <v>58</v>
      </c>
      <c r="D876" t="s">
        <v>66</v>
      </c>
      <c r="E876" t="s">
        <v>67</v>
      </c>
      <c r="F876" t="s">
        <v>68</v>
      </c>
      <c r="G876" t="s">
        <v>200</v>
      </c>
      <c r="I876"/>
    </row>
    <row r="877" spans="1:9" hidden="1" x14ac:dyDescent="0.25">
      <c r="A877" s="20" t="s">
        <v>136</v>
      </c>
      <c r="B877">
        <v>2020</v>
      </c>
      <c r="C877" t="s">
        <v>58</v>
      </c>
      <c r="D877" t="s">
        <v>66</v>
      </c>
      <c r="E877" t="s">
        <v>67</v>
      </c>
      <c r="F877" t="s">
        <v>68</v>
      </c>
      <c r="G877" t="s">
        <v>97</v>
      </c>
      <c r="I877" s="38">
        <v>-705821.1</v>
      </c>
    </row>
    <row r="878" spans="1:9" hidden="1" x14ac:dyDescent="0.25">
      <c r="A878" s="20" t="s">
        <v>136</v>
      </c>
      <c r="B878">
        <v>2020</v>
      </c>
      <c r="C878" t="s">
        <v>58</v>
      </c>
      <c r="D878" t="s">
        <v>66</v>
      </c>
      <c r="E878" t="s">
        <v>67</v>
      </c>
      <c r="F878" t="s">
        <v>68</v>
      </c>
      <c r="G878" t="s">
        <v>201</v>
      </c>
      <c r="I878" s="38">
        <v>-114</v>
      </c>
    </row>
    <row r="879" spans="1:9" hidden="1" x14ac:dyDescent="0.25">
      <c r="A879" s="20" t="s">
        <v>136</v>
      </c>
      <c r="B879">
        <v>2020</v>
      </c>
      <c r="C879" t="s">
        <v>58</v>
      </c>
      <c r="D879" t="s">
        <v>66</v>
      </c>
      <c r="E879" t="s">
        <v>67</v>
      </c>
      <c r="F879" t="s">
        <v>68</v>
      </c>
      <c r="G879" t="s">
        <v>202</v>
      </c>
      <c r="I879" s="38">
        <f>2052688.61-811727+1083669-271942</f>
        <v>2052688.6100000003</v>
      </c>
    </row>
    <row r="880" spans="1:9" hidden="1" x14ac:dyDescent="0.25">
      <c r="A880" s="20" t="s">
        <v>136</v>
      </c>
      <c r="B880">
        <v>2020</v>
      </c>
      <c r="C880" t="s">
        <v>58</v>
      </c>
      <c r="D880" t="s">
        <v>66</v>
      </c>
      <c r="E880" t="s">
        <v>67</v>
      </c>
      <c r="F880" t="s">
        <v>68</v>
      </c>
      <c r="G880" t="s">
        <v>203</v>
      </c>
      <c r="I880" s="38">
        <v>12000</v>
      </c>
    </row>
    <row r="881" spans="1:9" hidden="1" x14ac:dyDescent="0.25">
      <c r="A881" s="20" t="s">
        <v>136</v>
      </c>
      <c r="B881">
        <v>2020</v>
      </c>
      <c r="C881" t="s">
        <v>58</v>
      </c>
      <c r="D881" t="s">
        <v>66</v>
      </c>
      <c r="E881" t="s">
        <v>67</v>
      </c>
      <c r="F881" t="s">
        <v>93</v>
      </c>
      <c r="G881" t="s">
        <v>92</v>
      </c>
      <c r="I881" s="38">
        <v>215794</v>
      </c>
    </row>
    <row r="882" spans="1:9" hidden="1" x14ac:dyDescent="0.25">
      <c r="A882" s="20" t="s">
        <v>136</v>
      </c>
      <c r="B882">
        <v>2020</v>
      </c>
      <c r="C882" t="s">
        <v>58</v>
      </c>
      <c r="D882" t="s">
        <v>69</v>
      </c>
      <c r="E882" t="s">
        <v>69</v>
      </c>
      <c r="F882" t="s">
        <v>70</v>
      </c>
      <c r="G882" t="s">
        <v>77</v>
      </c>
      <c r="I882" s="38">
        <v>200000000</v>
      </c>
    </row>
    <row r="883" spans="1:9" hidden="1" x14ac:dyDescent="0.25">
      <c r="A883" s="20" t="s">
        <v>136</v>
      </c>
      <c r="B883">
        <v>2020</v>
      </c>
      <c r="C883" t="s">
        <v>58</v>
      </c>
      <c r="D883" t="s">
        <v>69</v>
      </c>
      <c r="E883" t="s">
        <v>69</v>
      </c>
      <c r="F883" t="s">
        <v>70</v>
      </c>
      <c r="G883" t="s">
        <v>78</v>
      </c>
      <c r="I883" s="38">
        <v>-194000000</v>
      </c>
    </row>
    <row r="884" spans="1:9" hidden="1" x14ac:dyDescent="0.25">
      <c r="A884" s="20" t="s">
        <v>136</v>
      </c>
      <c r="B884">
        <v>2020</v>
      </c>
      <c r="C884" t="s">
        <v>58</v>
      </c>
      <c r="D884" t="s">
        <v>69</v>
      </c>
      <c r="E884" t="s">
        <v>69</v>
      </c>
      <c r="F884" t="s">
        <v>70</v>
      </c>
      <c r="G884" t="s">
        <v>230</v>
      </c>
      <c r="I884" s="38">
        <v>54327800</v>
      </c>
    </row>
    <row r="885" spans="1:9" hidden="1" x14ac:dyDescent="0.25">
      <c r="A885" s="20" t="s">
        <v>136</v>
      </c>
      <c r="B885">
        <v>2020</v>
      </c>
      <c r="C885" t="s">
        <v>58</v>
      </c>
      <c r="D885" t="s">
        <v>69</v>
      </c>
      <c r="E885" t="s">
        <v>69</v>
      </c>
      <c r="F885" t="s">
        <v>79</v>
      </c>
      <c r="G885" t="s">
        <v>264</v>
      </c>
      <c r="I885" s="29">
        <v>749994.36000000034</v>
      </c>
    </row>
    <row r="886" spans="1:9" hidden="1" x14ac:dyDescent="0.25">
      <c r="A886" s="20" t="s">
        <v>136</v>
      </c>
      <c r="B886">
        <v>2020</v>
      </c>
      <c r="C886" t="s">
        <v>58</v>
      </c>
      <c r="D886" t="s">
        <v>69</v>
      </c>
      <c r="E886" t="s">
        <v>69</v>
      </c>
      <c r="F886" t="s">
        <v>79</v>
      </c>
      <c r="G886" t="s">
        <v>110</v>
      </c>
      <c r="I886" s="27">
        <f>+I836+I835</f>
        <v>-35117230.627267011</v>
      </c>
    </row>
    <row r="887" spans="1:9" s="57" customFormat="1" hidden="1" x14ac:dyDescent="0.25">
      <c r="A887" s="57" t="s">
        <v>137</v>
      </c>
      <c r="B887" s="57">
        <v>2020</v>
      </c>
      <c r="C887" s="57" t="s">
        <v>58</v>
      </c>
      <c r="D887" s="57" t="s">
        <v>63</v>
      </c>
      <c r="E887" s="57" t="s">
        <v>64</v>
      </c>
      <c r="F887" s="57" t="s">
        <v>65</v>
      </c>
      <c r="G887" s="57" t="s">
        <v>71</v>
      </c>
      <c r="I887" s="58">
        <v>2824712</v>
      </c>
    </row>
    <row r="888" spans="1:9" hidden="1" x14ac:dyDescent="0.25">
      <c r="A888" s="20" t="s">
        <v>137</v>
      </c>
      <c r="B888">
        <v>2020</v>
      </c>
      <c r="C888" t="s">
        <v>58</v>
      </c>
      <c r="D888" t="s">
        <v>63</v>
      </c>
      <c r="E888" t="s">
        <v>64</v>
      </c>
      <c r="F888" t="s">
        <v>65</v>
      </c>
      <c r="G888" t="s">
        <v>80</v>
      </c>
      <c r="I888" s="3">
        <v>23300</v>
      </c>
    </row>
    <row r="889" spans="1:9" hidden="1" x14ac:dyDescent="0.25">
      <c r="A889" s="20" t="s">
        <v>137</v>
      </c>
      <c r="B889">
        <v>2020</v>
      </c>
      <c r="C889" t="s">
        <v>58</v>
      </c>
      <c r="D889" t="s">
        <v>63</v>
      </c>
      <c r="E889" t="s">
        <v>64</v>
      </c>
      <c r="F889" t="s">
        <v>65</v>
      </c>
      <c r="G889" t="s">
        <v>72</v>
      </c>
      <c r="I889"/>
    </row>
    <row r="890" spans="1:9" hidden="1" x14ac:dyDescent="0.25">
      <c r="A890" s="20" t="s">
        <v>137</v>
      </c>
      <c r="B890">
        <v>2020</v>
      </c>
      <c r="C890" t="s">
        <v>58</v>
      </c>
      <c r="D890" t="s">
        <v>63</v>
      </c>
      <c r="E890" t="s">
        <v>64</v>
      </c>
      <c r="F890" t="s">
        <v>65</v>
      </c>
      <c r="G890" t="s">
        <v>227</v>
      </c>
      <c r="I890" s="3">
        <v>6892868.9699999997</v>
      </c>
    </row>
    <row r="891" spans="1:9" hidden="1" x14ac:dyDescent="0.25">
      <c r="A891" s="20" t="s">
        <v>137</v>
      </c>
      <c r="B891">
        <v>2020</v>
      </c>
      <c r="C891" t="s">
        <v>58</v>
      </c>
      <c r="D891" t="s">
        <v>63</v>
      </c>
      <c r="E891" t="s">
        <v>64</v>
      </c>
      <c r="F891" t="s">
        <v>262</v>
      </c>
      <c r="G891" t="s">
        <v>261</v>
      </c>
      <c r="I891"/>
    </row>
    <row r="892" spans="1:9" hidden="1" x14ac:dyDescent="0.25">
      <c r="A892" s="20" t="s">
        <v>137</v>
      </c>
      <c r="B892">
        <v>2020</v>
      </c>
      <c r="C892" t="s">
        <v>58</v>
      </c>
      <c r="D892" t="s">
        <v>63</v>
      </c>
      <c r="E892" t="s">
        <v>64</v>
      </c>
      <c r="F892" t="s">
        <v>65</v>
      </c>
      <c r="G892" t="s">
        <v>155</v>
      </c>
      <c r="I892" s="3">
        <v>2825877</v>
      </c>
    </row>
    <row r="893" spans="1:9" hidden="1" x14ac:dyDescent="0.25">
      <c r="A893" s="20" t="s">
        <v>137</v>
      </c>
      <c r="B893">
        <v>2020</v>
      </c>
      <c r="C893" t="s">
        <v>58</v>
      </c>
      <c r="D893" t="s">
        <v>63</v>
      </c>
      <c r="E893" t="s">
        <v>64</v>
      </c>
      <c r="F893" t="s">
        <v>65</v>
      </c>
      <c r="G893" t="s">
        <v>145</v>
      </c>
      <c r="I893" s="3">
        <v>2861337.04</v>
      </c>
    </row>
    <row r="894" spans="1:9" hidden="1" x14ac:dyDescent="0.25">
      <c r="A894" s="20" t="s">
        <v>137</v>
      </c>
      <c r="B894">
        <v>2020</v>
      </c>
      <c r="C894" t="s">
        <v>58</v>
      </c>
      <c r="D894" t="s">
        <v>63</v>
      </c>
      <c r="E894" t="s">
        <v>64</v>
      </c>
      <c r="F894" t="s">
        <v>65</v>
      </c>
      <c r="G894" t="s">
        <v>105</v>
      </c>
      <c r="I894" s="3">
        <v>541180.25</v>
      </c>
    </row>
    <row r="895" spans="1:9" hidden="1" x14ac:dyDescent="0.25">
      <c r="A895" s="20" t="s">
        <v>137</v>
      </c>
      <c r="B895">
        <v>2020</v>
      </c>
      <c r="C895" t="s">
        <v>58</v>
      </c>
      <c r="D895" t="s">
        <v>63</v>
      </c>
      <c r="E895" t="s">
        <v>64</v>
      </c>
      <c r="F895" t="s">
        <v>65</v>
      </c>
      <c r="G895" s="2" t="s">
        <v>231</v>
      </c>
      <c r="I895" s="3">
        <v>377732.43</v>
      </c>
    </row>
    <row r="896" spans="1:9" hidden="1" x14ac:dyDescent="0.25">
      <c r="A896" s="20" t="s">
        <v>137</v>
      </c>
      <c r="B896">
        <v>2020</v>
      </c>
      <c r="C896" t="s">
        <v>58</v>
      </c>
      <c r="D896" t="s">
        <v>63</v>
      </c>
      <c r="E896" t="s">
        <v>64</v>
      </c>
      <c r="F896" t="s">
        <v>65</v>
      </c>
      <c r="G896" s="2" t="s">
        <v>232</v>
      </c>
      <c r="I896" s="3">
        <v>258017.5</v>
      </c>
    </row>
    <row r="897" spans="1:9" hidden="1" x14ac:dyDescent="0.25">
      <c r="A897" s="20" t="s">
        <v>137</v>
      </c>
      <c r="B897">
        <v>2020</v>
      </c>
      <c r="C897" t="s">
        <v>58</v>
      </c>
      <c r="D897" t="s">
        <v>63</v>
      </c>
      <c r="E897" t="s">
        <v>64</v>
      </c>
      <c r="F897" t="s">
        <v>65</v>
      </c>
      <c r="G897" s="2" t="s">
        <v>233</v>
      </c>
      <c r="I897" s="3">
        <v>69771.259999999995</v>
      </c>
    </row>
    <row r="898" spans="1:9" hidden="1" x14ac:dyDescent="0.25">
      <c r="A898" s="20" t="s">
        <v>137</v>
      </c>
      <c r="B898">
        <v>2020</v>
      </c>
      <c r="C898" t="s">
        <v>58</v>
      </c>
      <c r="D898" t="s">
        <v>63</v>
      </c>
      <c r="E898" t="s">
        <v>64</v>
      </c>
      <c r="F898" t="s">
        <v>65</v>
      </c>
      <c r="G898" s="2" t="s">
        <v>237</v>
      </c>
      <c r="I898" s="3">
        <v>3827</v>
      </c>
    </row>
    <row r="899" spans="1:9" hidden="1" x14ac:dyDescent="0.25">
      <c r="A899" s="20" t="s">
        <v>137</v>
      </c>
      <c r="B899">
        <v>2020</v>
      </c>
      <c r="C899" t="s">
        <v>58</v>
      </c>
      <c r="D899" t="s">
        <v>63</v>
      </c>
      <c r="E899" t="s">
        <v>64</v>
      </c>
      <c r="F899" t="s">
        <v>65</v>
      </c>
      <c r="G899" t="s">
        <v>199</v>
      </c>
      <c r="I899" s="3">
        <v>1927000</v>
      </c>
    </row>
    <row r="900" spans="1:9" hidden="1" x14ac:dyDescent="0.25">
      <c r="A900" s="20" t="s">
        <v>137</v>
      </c>
      <c r="B900">
        <v>2020</v>
      </c>
      <c r="C900" t="s">
        <v>58</v>
      </c>
      <c r="D900" t="s">
        <v>63</v>
      </c>
      <c r="E900" t="s">
        <v>64</v>
      </c>
      <c r="F900" t="s">
        <v>65</v>
      </c>
      <c r="G900" t="s">
        <v>186</v>
      </c>
      <c r="I900" s="3">
        <v>400980.71</v>
      </c>
    </row>
    <row r="901" spans="1:9" hidden="1" x14ac:dyDescent="0.25">
      <c r="A901" s="20" t="s">
        <v>137</v>
      </c>
      <c r="B901">
        <v>2020</v>
      </c>
      <c r="C901" t="s">
        <v>58</v>
      </c>
      <c r="D901" t="s">
        <v>63</v>
      </c>
      <c r="E901" t="s">
        <v>64</v>
      </c>
      <c r="F901" t="s">
        <v>82</v>
      </c>
      <c r="G901" t="s">
        <v>81</v>
      </c>
      <c r="I901" s="3">
        <v>19415038</v>
      </c>
    </row>
    <row r="902" spans="1:9" hidden="1" x14ac:dyDescent="0.25">
      <c r="A902" s="20" t="s">
        <v>137</v>
      </c>
      <c r="B902">
        <v>2020</v>
      </c>
      <c r="C902" t="s">
        <v>58</v>
      </c>
      <c r="D902" t="s">
        <v>63</v>
      </c>
      <c r="E902" t="s">
        <v>64</v>
      </c>
      <c r="F902" t="s">
        <v>228</v>
      </c>
      <c r="G902" t="s">
        <v>229</v>
      </c>
      <c r="I902" s="3">
        <v>1560000</v>
      </c>
    </row>
    <row r="903" spans="1:9" hidden="1" x14ac:dyDescent="0.25">
      <c r="A903" s="20" t="s">
        <v>137</v>
      </c>
      <c r="B903">
        <v>2020</v>
      </c>
      <c r="C903" t="s">
        <v>58</v>
      </c>
      <c r="D903" t="s">
        <v>63</v>
      </c>
      <c r="E903" t="s">
        <v>73</v>
      </c>
      <c r="F903" t="s">
        <v>84</v>
      </c>
      <c r="G903" t="s">
        <v>83</v>
      </c>
      <c r="I903"/>
    </row>
    <row r="904" spans="1:9" hidden="1" x14ac:dyDescent="0.25">
      <c r="A904" s="20" t="s">
        <v>137</v>
      </c>
      <c r="B904">
        <v>2020</v>
      </c>
      <c r="C904" t="s">
        <v>58</v>
      </c>
      <c r="D904" t="s">
        <v>66</v>
      </c>
      <c r="E904" t="s">
        <v>67</v>
      </c>
      <c r="F904" t="s">
        <v>93</v>
      </c>
      <c r="G904" s="2" t="s">
        <v>234</v>
      </c>
      <c r="I904" s="3">
        <v>444451</v>
      </c>
    </row>
    <row r="905" spans="1:9" hidden="1" x14ac:dyDescent="0.25">
      <c r="A905" s="20" t="s">
        <v>137</v>
      </c>
      <c r="B905">
        <v>2020</v>
      </c>
      <c r="C905" t="s">
        <v>58</v>
      </c>
      <c r="D905" t="s">
        <v>66</v>
      </c>
      <c r="E905" t="s">
        <v>67</v>
      </c>
      <c r="F905" t="s">
        <v>93</v>
      </c>
      <c r="G905" t="s">
        <v>106</v>
      </c>
      <c r="I905" s="3">
        <v>2529884.2000000002</v>
      </c>
    </row>
    <row r="906" spans="1:9" hidden="1" x14ac:dyDescent="0.25">
      <c r="A906" s="20" t="s">
        <v>137</v>
      </c>
      <c r="B906">
        <v>2020</v>
      </c>
      <c r="C906" t="s">
        <v>58</v>
      </c>
      <c r="D906" t="s">
        <v>66</v>
      </c>
      <c r="E906" t="s">
        <v>67</v>
      </c>
      <c r="F906" t="s">
        <v>93</v>
      </c>
      <c r="G906" t="s">
        <v>263</v>
      </c>
      <c r="I906" s="3">
        <v>1494128.4</v>
      </c>
    </row>
    <row r="907" spans="1:9" hidden="1" x14ac:dyDescent="0.25">
      <c r="A907" s="20" t="s">
        <v>137</v>
      </c>
      <c r="B907">
        <v>2020</v>
      </c>
      <c r="C907" t="s">
        <v>58</v>
      </c>
      <c r="D907" t="s">
        <v>66</v>
      </c>
      <c r="E907" t="s">
        <v>67</v>
      </c>
      <c r="F907" t="s">
        <v>89</v>
      </c>
      <c r="G907" t="s">
        <v>85</v>
      </c>
      <c r="I907" s="3">
        <v>577864</v>
      </c>
    </row>
    <row r="908" spans="1:9" hidden="1" x14ac:dyDescent="0.25">
      <c r="A908" s="20" t="s">
        <v>137</v>
      </c>
      <c r="B908">
        <v>2020</v>
      </c>
      <c r="C908" t="s">
        <v>58</v>
      </c>
      <c r="D908" t="s">
        <v>66</v>
      </c>
      <c r="E908" t="s">
        <v>67</v>
      </c>
      <c r="F908" t="s">
        <v>89</v>
      </c>
      <c r="G908" t="s">
        <v>86</v>
      </c>
      <c r="I908" s="38">
        <v>69270</v>
      </c>
    </row>
    <row r="909" spans="1:9" hidden="1" x14ac:dyDescent="0.25">
      <c r="A909" s="20" t="s">
        <v>137</v>
      </c>
      <c r="B909">
        <v>2020</v>
      </c>
      <c r="C909" t="s">
        <v>58</v>
      </c>
      <c r="D909" t="s">
        <v>66</v>
      </c>
      <c r="E909" t="s">
        <v>67</v>
      </c>
      <c r="F909" t="s">
        <v>89</v>
      </c>
      <c r="G909" t="s">
        <v>87</v>
      </c>
      <c r="I909" s="38">
        <v>522957</v>
      </c>
    </row>
    <row r="910" spans="1:9" hidden="1" x14ac:dyDescent="0.25">
      <c r="A910" s="20" t="s">
        <v>137</v>
      </c>
      <c r="B910">
        <v>2020</v>
      </c>
      <c r="C910" t="s">
        <v>58</v>
      </c>
      <c r="D910" t="s">
        <v>66</v>
      </c>
      <c r="E910" t="s">
        <v>67</v>
      </c>
      <c r="F910" t="s">
        <v>89</v>
      </c>
      <c r="G910" t="s">
        <v>88</v>
      </c>
      <c r="I910"/>
    </row>
    <row r="911" spans="1:9" hidden="1" x14ac:dyDescent="0.25">
      <c r="A911" s="20" t="s">
        <v>137</v>
      </c>
      <c r="B911">
        <v>2020</v>
      </c>
      <c r="C911" t="s">
        <v>58</v>
      </c>
      <c r="D911" t="s">
        <v>66</v>
      </c>
      <c r="E911" t="s">
        <v>67</v>
      </c>
      <c r="F911" t="s">
        <v>94</v>
      </c>
      <c r="G911" t="s">
        <v>95</v>
      </c>
      <c r="H911" s="2" t="s">
        <v>103</v>
      </c>
      <c r="I911" s="11">
        <v>3000000</v>
      </c>
    </row>
    <row r="912" spans="1:9" hidden="1" x14ac:dyDescent="0.25">
      <c r="A912" s="20" t="s">
        <v>137</v>
      </c>
      <c r="B912">
        <v>2020</v>
      </c>
      <c r="C912" t="s">
        <v>58</v>
      </c>
      <c r="D912" t="s">
        <v>66</v>
      </c>
      <c r="E912" t="s">
        <v>67</v>
      </c>
      <c r="F912" t="s">
        <v>94</v>
      </c>
      <c r="G912" t="s">
        <v>95</v>
      </c>
      <c r="H912" s="2" t="s">
        <v>104</v>
      </c>
      <c r="I912" s="11">
        <v>3000000</v>
      </c>
    </row>
    <row r="913" spans="1:9" hidden="1" x14ac:dyDescent="0.25">
      <c r="A913" s="20" t="s">
        <v>137</v>
      </c>
      <c r="B913">
        <v>2020</v>
      </c>
      <c r="C913" t="s">
        <v>58</v>
      </c>
      <c r="D913" t="s">
        <v>66</v>
      </c>
      <c r="E913" t="s">
        <v>67</v>
      </c>
      <c r="F913" t="s">
        <v>94</v>
      </c>
      <c r="G913" t="s">
        <v>95</v>
      </c>
      <c r="I913"/>
    </row>
    <row r="914" spans="1:9" hidden="1" x14ac:dyDescent="0.25">
      <c r="A914" s="20" t="s">
        <v>137</v>
      </c>
      <c r="B914">
        <v>2020</v>
      </c>
      <c r="C914" t="s">
        <v>58</v>
      </c>
      <c r="D914" t="s">
        <v>66</v>
      </c>
      <c r="E914" t="s">
        <v>67</v>
      </c>
      <c r="F914" t="s">
        <v>94</v>
      </c>
      <c r="G914" t="s">
        <v>95</v>
      </c>
      <c r="I914"/>
    </row>
    <row r="915" spans="1:9" hidden="1" x14ac:dyDescent="0.25">
      <c r="A915" s="20" t="s">
        <v>137</v>
      </c>
      <c r="B915">
        <v>2020</v>
      </c>
      <c r="C915" t="s">
        <v>58</v>
      </c>
      <c r="D915" t="s">
        <v>66</v>
      </c>
      <c r="E915" t="s">
        <v>67</v>
      </c>
      <c r="F915" t="s">
        <v>94</v>
      </c>
      <c r="G915" t="s">
        <v>95</v>
      </c>
      <c r="I915"/>
    </row>
    <row r="916" spans="1:9" hidden="1" x14ac:dyDescent="0.25">
      <c r="A916" s="20" t="s">
        <v>137</v>
      </c>
      <c r="B916">
        <v>2020</v>
      </c>
      <c r="C916" t="s">
        <v>58</v>
      </c>
      <c r="D916" t="s">
        <v>66</v>
      </c>
      <c r="E916" t="s">
        <v>67</v>
      </c>
      <c r="F916" t="s">
        <v>68</v>
      </c>
      <c r="G916" t="s">
        <v>146</v>
      </c>
      <c r="I916" s="3">
        <v>45545.24</v>
      </c>
    </row>
    <row r="917" spans="1:9" hidden="1" x14ac:dyDescent="0.25">
      <c r="A917" s="20" t="s">
        <v>137</v>
      </c>
      <c r="B917">
        <v>2020</v>
      </c>
      <c r="C917" t="s">
        <v>58</v>
      </c>
      <c r="D917" t="s">
        <v>66</v>
      </c>
      <c r="E917" t="s">
        <v>67</v>
      </c>
      <c r="F917" t="s">
        <v>68</v>
      </c>
      <c r="G917" t="s">
        <v>160</v>
      </c>
      <c r="I917" s="3">
        <v>142384.4</v>
      </c>
    </row>
    <row r="918" spans="1:9" hidden="1" x14ac:dyDescent="0.25">
      <c r="A918" s="20" t="s">
        <v>137</v>
      </c>
      <c r="B918">
        <v>2020</v>
      </c>
      <c r="C918" t="s">
        <v>58</v>
      </c>
      <c r="D918" t="s">
        <v>66</v>
      </c>
      <c r="E918" t="s">
        <v>67</v>
      </c>
      <c r="F918" t="s">
        <v>68</v>
      </c>
      <c r="G918" t="s">
        <v>90</v>
      </c>
      <c r="I918" s="3">
        <v>29015</v>
      </c>
    </row>
    <row r="919" spans="1:9" hidden="1" x14ac:dyDescent="0.25">
      <c r="A919" s="20" t="s">
        <v>137</v>
      </c>
      <c r="B919">
        <v>2020</v>
      </c>
      <c r="C919" t="s">
        <v>58</v>
      </c>
      <c r="D919" t="s">
        <v>66</v>
      </c>
      <c r="E919" t="s">
        <v>67</v>
      </c>
      <c r="F919" t="s">
        <v>68</v>
      </c>
      <c r="G919" t="s">
        <v>184</v>
      </c>
      <c r="I919" s="3">
        <v>22915.7</v>
      </c>
    </row>
    <row r="920" spans="1:9" hidden="1" x14ac:dyDescent="0.25">
      <c r="A920" s="20" t="s">
        <v>137</v>
      </c>
      <c r="B920">
        <v>2020</v>
      </c>
      <c r="C920" t="s">
        <v>58</v>
      </c>
      <c r="D920" t="s">
        <v>66</v>
      </c>
      <c r="E920" t="s">
        <v>67</v>
      </c>
      <c r="F920" t="s">
        <v>68</v>
      </c>
      <c r="G920" t="s">
        <v>75</v>
      </c>
      <c r="I920" s="3">
        <v>5465.74</v>
      </c>
    </row>
    <row r="921" spans="1:9" hidden="1" x14ac:dyDescent="0.25">
      <c r="A921" s="20" t="s">
        <v>137</v>
      </c>
      <c r="B921">
        <v>2020</v>
      </c>
      <c r="C921" t="s">
        <v>58</v>
      </c>
      <c r="D921" t="s">
        <v>66</v>
      </c>
      <c r="E921" t="s">
        <v>67</v>
      </c>
      <c r="F921" t="s">
        <v>68</v>
      </c>
      <c r="G921" t="s">
        <v>148</v>
      </c>
      <c r="I921" s="3">
        <v>-0.3</v>
      </c>
    </row>
    <row r="922" spans="1:9" hidden="1" x14ac:dyDescent="0.25">
      <c r="A922" s="20" t="s">
        <v>137</v>
      </c>
      <c r="B922">
        <v>2020</v>
      </c>
      <c r="C922" t="s">
        <v>58</v>
      </c>
      <c r="D922" t="s">
        <v>66</v>
      </c>
      <c r="E922" t="s">
        <v>67</v>
      </c>
      <c r="F922" t="s">
        <v>68</v>
      </c>
      <c r="G922" t="s">
        <v>157</v>
      </c>
      <c r="I922" s="3">
        <v>38618.03</v>
      </c>
    </row>
    <row r="923" spans="1:9" hidden="1" x14ac:dyDescent="0.25">
      <c r="A923" s="20" t="s">
        <v>137</v>
      </c>
      <c r="B923">
        <v>2020</v>
      </c>
      <c r="C923" t="s">
        <v>58</v>
      </c>
      <c r="D923" t="s">
        <v>66</v>
      </c>
      <c r="E923" t="s">
        <v>67</v>
      </c>
      <c r="F923" t="s">
        <v>68</v>
      </c>
      <c r="G923" t="s">
        <v>158</v>
      </c>
      <c r="I923" s="3">
        <v>5314854</v>
      </c>
    </row>
    <row r="924" spans="1:9" hidden="1" x14ac:dyDescent="0.25">
      <c r="A924" s="20" t="s">
        <v>137</v>
      </c>
      <c r="B924">
        <v>2020</v>
      </c>
      <c r="C924" t="s">
        <v>58</v>
      </c>
      <c r="D924" t="s">
        <v>66</v>
      </c>
      <c r="E924" t="s">
        <v>67</v>
      </c>
      <c r="F924" t="s">
        <v>68</v>
      </c>
      <c r="G924" t="s">
        <v>76</v>
      </c>
      <c r="I924" s="3">
        <v>-3534120.83</v>
      </c>
    </row>
    <row r="925" spans="1:9" hidden="1" x14ac:dyDescent="0.25">
      <c r="A925" s="20" t="s">
        <v>137</v>
      </c>
      <c r="B925">
        <v>2020</v>
      </c>
      <c r="C925" t="s">
        <v>58</v>
      </c>
      <c r="D925" t="s">
        <v>66</v>
      </c>
      <c r="E925" t="s">
        <v>67</v>
      </c>
      <c r="F925" t="s">
        <v>68</v>
      </c>
      <c r="G925" t="s">
        <v>185</v>
      </c>
      <c r="I925" s="3">
        <v>-5025</v>
      </c>
    </row>
    <row r="926" spans="1:9" hidden="1" x14ac:dyDescent="0.25">
      <c r="A926" s="20" t="s">
        <v>137</v>
      </c>
      <c r="B926">
        <v>2020</v>
      </c>
      <c r="C926" t="s">
        <v>58</v>
      </c>
      <c r="D926" t="s">
        <v>66</v>
      </c>
      <c r="E926" t="s">
        <v>67</v>
      </c>
      <c r="F926" t="s">
        <v>68</v>
      </c>
      <c r="G926" t="s">
        <v>200</v>
      </c>
      <c r="I926"/>
    </row>
    <row r="927" spans="1:9" hidden="1" x14ac:dyDescent="0.25">
      <c r="A927" s="20" t="s">
        <v>137</v>
      </c>
      <c r="B927">
        <v>2020</v>
      </c>
      <c r="C927" t="s">
        <v>58</v>
      </c>
      <c r="D927" t="s">
        <v>66</v>
      </c>
      <c r="E927" t="s">
        <v>67</v>
      </c>
      <c r="F927" t="s">
        <v>68</v>
      </c>
      <c r="G927" t="s">
        <v>97</v>
      </c>
      <c r="I927" s="3">
        <v>-1360105.29</v>
      </c>
    </row>
    <row r="928" spans="1:9" hidden="1" x14ac:dyDescent="0.25">
      <c r="A928" s="20" t="s">
        <v>137</v>
      </c>
      <c r="B928">
        <v>2020</v>
      </c>
      <c r="C928" t="s">
        <v>58</v>
      </c>
      <c r="D928" t="s">
        <v>66</v>
      </c>
      <c r="E928" t="s">
        <v>67</v>
      </c>
      <c r="F928" t="s">
        <v>68</v>
      </c>
      <c r="G928" t="s">
        <v>201</v>
      </c>
      <c r="I928" s="3">
        <v>-114</v>
      </c>
    </row>
    <row r="929" spans="1:10" hidden="1" x14ac:dyDescent="0.25">
      <c r="A929" s="20" t="s">
        <v>137</v>
      </c>
      <c r="B929">
        <v>2020</v>
      </c>
      <c r="C929" t="s">
        <v>58</v>
      </c>
      <c r="D929" t="s">
        <v>66</v>
      </c>
      <c r="E929" t="s">
        <v>67</v>
      </c>
      <c r="F929" t="s">
        <v>68</v>
      </c>
      <c r="G929" t="s">
        <v>202</v>
      </c>
      <c r="I929" s="3">
        <f>2052688.61-811727+1083669-271942</f>
        <v>2052688.6100000003</v>
      </c>
    </row>
    <row r="930" spans="1:10" hidden="1" x14ac:dyDescent="0.25">
      <c r="A930" s="20" t="s">
        <v>137</v>
      </c>
      <c r="B930">
        <v>2020</v>
      </c>
      <c r="C930" t="s">
        <v>58</v>
      </c>
      <c r="D930" t="s">
        <v>66</v>
      </c>
      <c r="E930" t="s">
        <v>67</v>
      </c>
      <c r="F930" t="s">
        <v>68</v>
      </c>
      <c r="G930" t="s">
        <v>203</v>
      </c>
      <c r="I930" s="3">
        <v>12000</v>
      </c>
    </row>
    <row r="931" spans="1:10" hidden="1" x14ac:dyDescent="0.25">
      <c r="A931" s="20" t="s">
        <v>137</v>
      </c>
      <c r="B931">
        <v>2020</v>
      </c>
      <c r="C931" t="s">
        <v>58</v>
      </c>
      <c r="D931" t="s">
        <v>66</v>
      </c>
      <c r="E931" t="s">
        <v>67</v>
      </c>
      <c r="F931" t="s">
        <v>268</v>
      </c>
      <c r="G931" t="s">
        <v>162</v>
      </c>
      <c r="I931" s="3">
        <v>230000</v>
      </c>
    </row>
    <row r="932" spans="1:10" hidden="1" x14ac:dyDescent="0.25">
      <c r="A932" s="20" t="s">
        <v>137</v>
      </c>
      <c r="B932">
        <v>2020</v>
      </c>
      <c r="C932" t="s">
        <v>58</v>
      </c>
      <c r="D932" t="s">
        <v>66</v>
      </c>
      <c r="E932" t="s">
        <v>67</v>
      </c>
      <c r="F932" t="s">
        <v>93</v>
      </c>
      <c r="G932" t="s">
        <v>92</v>
      </c>
      <c r="I932" s="3">
        <v>215794</v>
      </c>
    </row>
    <row r="933" spans="1:10" hidden="1" x14ac:dyDescent="0.25">
      <c r="A933" s="20" t="s">
        <v>137</v>
      </c>
      <c r="B933">
        <v>2020</v>
      </c>
      <c r="C933" t="s">
        <v>58</v>
      </c>
      <c r="D933" t="s">
        <v>69</v>
      </c>
      <c r="E933" t="s">
        <v>69</v>
      </c>
      <c r="F933" t="s">
        <v>70</v>
      </c>
      <c r="G933" t="s">
        <v>77</v>
      </c>
      <c r="I933" s="3">
        <v>200000000</v>
      </c>
    </row>
    <row r="934" spans="1:10" hidden="1" x14ac:dyDescent="0.25">
      <c r="A934" s="20" t="s">
        <v>137</v>
      </c>
      <c r="B934">
        <v>2020</v>
      </c>
      <c r="C934" t="s">
        <v>58</v>
      </c>
      <c r="D934" t="s">
        <v>69</v>
      </c>
      <c r="E934" t="s">
        <v>69</v>
      </c>
      <c r="F934" t="s">
        <v>70</v>
      </c>
      <c r="G934" t="s">
        <v>78</v>
      </c>
      <c r="I934" s="3">
        <v>-194000000</v>
      </c>
    </row>
    <row r="935" spans="1:10" hidden="1" x14ac:dyDescent="0.25">
      <c r="A935" s="20" t="s">
        <v>137</v>
      </c>
      <c r="B935">
        <v>2020</v>
      </c>
      <c r="C935" t="s">
        <v>58</v>
      </c>
      <c r="D935" t="s">
        <v>69</v>
      </c>
      <c r="E935" t="s">
        <v>69</v>
      </c>
      <c r="F935" t="s">
        <v>70</v>
      </c>
      <c r="G935" t="s">
        <v>230</v>
      </c>
      <c r="I935" s="3">
        <v>54327800</v>
      </c>
    </row>
    <row r="936" spans="1:10" hidden="1" x14ac:dyDescent="0.25">
      <c r="A936" s="20" t="s">
        <v>137</v>
      </c>
      <c r="B936">
        <v>2020</v>
      </c>
      <c r="C936" t="s">
        <v>58</v>
      </c>
      <c r="D936" t="s">
        <v>69</v>
      </c>
      <c r="E936" t="s">
        <v>69</v>
      </c>
      <c r="F936" t="s">
        <v>79</v>
      </c>
      <c r="G936" t="s">
        <v>96</v>
      </c>
      <c r="I936" s="29">
        <v>-827391.09999999963</v>
      </c>
    </row>
    <row r="937" spans="1:10" hidden="1" x14ac:dyDescent="0.25">
      <c r="A937" s="20" t="s">
        <v>137</v>
      </c>
      <c r="B937">
        <v>2020</v>
      </c>
      <c r="C937" t="s">
        <v>58</v>
      </c>
      <c r="D937" t="s">
        <v>69</v>
      </c>
      <c r="E937" t="s">
        <v>69</v>
      </c>
      <c r="F937" t="s">
        <v>79</v>
      </c>
      <c r="G937" t="s">
        <v>110</v>
      </c>
      <c r="I937" s="27">
        <f>+I885+I886</f>
        <v>-34367236.267267011</v>
      </c>
    </row>
    <row r="938" spans="1:10" hidden="1" x14ac:dyDescent="0.25">
      <c r="A938" s="57" t="s">
        <v>138</v>
      </c>
      <c r="B938" s="57">
        <v>2021</v>
      </c>
      <c r="C938" s="57" t="s">
        <v>58</v>
      </c>
      <c r="D938" s="57" t="s">
        <v>63</v>
      </c>
      <c r="E938" s="57" t="s">
        <v>64</v>
      </c>
      <c r="F938" s="57" t="s">
        <v>65</v>
      </c>
      <c r="G938" s="57" t="s">
        <v>71</v>
      </c>
      <c r="I938" s="3">
        <v>1971774</v>
      </c>
    </row>
    <row r="939" spans="1:10" hidden="1" x14ac:dyDescent="0.25">
      <c r="A939" s="20" t="s">
        <v>138</v>
      </c>
      <c r="B939">
        <v>2021</v>
      </c>
      <c r="C939" t="s">
        <v>58</v>
      </c>
      <c r="D939" t="s">
        <v>63</v>
      </c>
      <c r="E939" t="s">
        <v>64</v>
      </c>
      <c r="F939" t="s">
        <v>65</v>
      </c>
      <c r="G939" t="s">
        <v>80</v>
      </c>
      <c r="I939" s="3"/>
    </row>
    <row r="940" spans="1:10" hidden="1" x14ac:dyDescent="0.25">
      <c r="A940" s="20" t="s">
        <v>138</v>
      </c>
      <c r="B940">
        <v>2021</v>
      </c>
      <c r="C940" t="s">
        <v>58</v>
      </c>
      <c r="D940" t="s">
        <v>63</v>
      </c>
      <c r="E940" t="s">
        <v>64</v>
      </c>
      <c r="F940" t="s">
        <v>65</v>
      </c>
      <c r="G940" t="s">
        <v>72</v>
      </c>
      <c r="I940"/>
    </row>
    <row r="941" spans="1:10" hidden="1" x14ac:dyDescent="0.25">
      <c r="A941" s="20" t="s">
        <v>138</v>
      </c>
      <c r="B941">
        <v>2021</v>
      </c>
      <c r="C941" t="s">
        <v>58</v>
      </c>
      <c r="D941" t="s">
        <v>63</v>
      </c>
      <c r="E941" t="s">
        <v>64</v>
      </c>
      <c r="F941" t="s">
        <v>65</v>
      </c>
      <c r="G941" t="s">
        <v>227</v>
      </c>
      <c r="I941" s="3">
        <v>39174310.369999997</v>
      </c>
    </row>
    <row r="942" spans="1:10" hidden="1" x14ac:dyDescent="0.25">
      <c r="A942" s="20" t="s">
        <v>138</v>
      </c>
      <c r="B942">
        <v>2021</v>
      </c>
      <c r="C942" t="s">
        <v>58</v>
      </c>
      <c r="D942" t="s">
        <v>63</v>
      </c>
      <c r="E942" t="s">
        <v>64</v>
      </c>
      <c r="F942" t="s">
        <v>262</v>
      </c>
      <c r="G942" t="s">
        <v>261</v>
      </c>
      <c r="H942" s="56" t="s">
        <v>104</v>
      </c>
      <c r="I942" s="10">
        <v>8005428.6300000008</v>
      </c>
      <c r="J942" s="16"/>
    </row>
    <row r="943" spans="1:10" hidden="1" x14ac:dyDescent="0.25">
      <c r="A943" s="20" t="s">
        <v>138</v>
      </c>
      <c r="B943">
        <v>2021</v>
      </c>
      <c r="C943" t="s">
        <v>58</v>
      </c>
      <c r="D943" t="s">
        <v>63</v>
      </c>
      <c r="E943" t="s">
        <v>64</v>
      </c>
      <c r="F943" t="s">
        <v>262</v>
      </c>
      <c r="G943" t="s">
        <v>261</v>
      </c>
      <c r="H943" s="56" t="s">
        <v>291</v>
      </c>
      <c r="I943" s="10">
        <v>12000000</v>
      </c>
      <c r="J943" s="16"/>
    </row>
    <row r="944" spans="1:10" hidden="1" x14ac:dyDescent="0.25">
      <c r="A944" s="20" t="s">
        <v>138</v>
      </c>
      <c r="B944">
        <v>2021</v>
      </c>
      <c r="C944" t="s">
        <v>58</v>
      </c>
      <c r="D944" t="s">
        <v>63</v>
      </c>
      <c r="E944" t="s">
        <v>64</v>
      </c>
      <c r="F944" t="s">
        <v>65</v>
      </c>
      <c r="G944" t="s">
        <v>155</v>
      </c>
      <c r="I944" s="3">
        <v>35893159.409999996</v>
      </c>
    </row>
    <row r="945" spans="1:9" hidden="1" x14ac:dyDescent="0.25">
      <c r="A945" s="20" t="s">
        <v>138</v>
      </c>
      <c r="B945">
        <v>2021</v>
      </c>
      <c r="C945" t="s">
        <v>58</v>
      </c>
      <c r="D945" t="s">
        <v>63</v>
      </c>
      <c r="E945" t="s">
        <v>64</v>
      </c>
      <c r="F945" t="s">
        <v>65</v>
      </c>
      <c r="G945" t="s">
        <v>145</v>
      </c>
      <c r="I945" s="3">
        <f>23952720.03-I943-I942</f>
        <v>3947291.4000000004</v>
      </c>
    </row>
    <row r="946" spans="1:9" hidden="1" x14ac:dyDescent="0.25">
      <c r="A946" s="20" t="s">
        <v>138</v>
      </c>
      <c r="B946">
        <v>2021</v>
      </c>
      <c r="C946" t="s">
        <v>58</v>
      </c>
      <c r="D946" t="s">
        <v>63</v>
      </c>
      <c r="E946" t="s">
        <v>64</v>
      </c>
      <c r="F946" t="s">
        <v>65</v>
      </c>
      <c r="G946" t="s">
        <v>105</v>
      </c>
      <c r="I946" s="3"/>
    </row>
    <row r="947" spans="1:9" hidden="1" x14ac:dyDescent="0.25">
      <c r="A947" s="20" t="s">
        <v>138</v>
      </c>
      <c r="B947">
        <v>2021</v>
      </c>
      <c r="C947" t="s">
        <v>58</v>
      </c>
      <c r="D947" t="s">
        <v>63</v>
      </c>
      <c r="E947" t="s">
        <v>64</v>
      </c>
      <c r="F947" t="s">
        <v>65</v>
      </c>
      <c r="G947" s="2" t="s">
        <v>231</v>
      </c>
      <c r="I947" s="3">
        <v>1466295.96</v>
      </c>
    </row>
    <row r="948" spans="1:9" hidden="1" x14ac:dyDescent="0.25">
      <c r="A948" s="20" t="s">
        <v>138</v>
      </c>
      <c r="B948">
        <v>2021</v>
      </c>
      <c r="C948" t="s">
        <v>58</v>
      </c>
      <c r="D948" t="s">
        <v>63</v>
      </c>
      <c r="E948" t="s">
        <v>64</v>
      </c>
      <c r="F948" t="s">
        <v>65</v>
      </c>
      <c r="G948" s="90" t="s">
        <v>336</v>
      </c>
      <c r="I948" s="3">
        <v>85092.19</v>
      </c>
    </row>
    <row r="949" spans="1:9" hidden="1" x14ac:dyDescent="0.25">
      <c r="A949" s="20" t="s">
        <v>138</v>
      </c>
      <c r="B949">
        <v>2021</v>
      </c>
      <c r="C949" t="s">
        <v>58</v>
      </c>
      <c r="D949" t="s">
        <v>63</v>
      </c>
      <c r="E949" t="s">
        <v>64</v>
      </c>
      <c r="F949" t="s">
        <v>65</v>
      </c>
      <c r="G949" s="2" t="s">
        <v>232</v>
      </c>
      <c r="I949" s="3"/>
    </row>
    <row r="950" spans="1:9" hidden="1" x14ac:dyDescent="0.25">
      <c r="A950" s="20" t="s">
        <v>138</v>
      </c>
      <c r="B950">
        <v>2021</v>
      </c>
      <c r="C950" t="s">
        <v>58</v>
      </c>
      <c r="D950" t="s">
        <v>63</v>
      </c>
      <c r="E950" t="s">
        <v>64</v>
      </c>
      <c r="F950" t="s">
        <v>65</v>
      </c>
      <c r="G950" s="2" t="s">
        <v>233</v>
      </c>
      <c r="I950" s="3">
        <v>596631.80000000005</v>
      </c>
    </row>
    <row r="951" spans="1:9" hidden="1" x14ac:dyDescent="0.25">
      <c r="A951" s="20" t="s">
        <v>138</v>
      </c>
      <c r="B951">
        <v>2021</v>
      </c>
      <c r="C951" t="s">
        <v>58</v>
      </c>
      <c r="D951" t="s">
        <v>63</v>
      </c>
      <c r="E951" t="s">
        <v>64</v>
      </c>
      <c r="F951" t="s">
        <v>65</v>
      </c>
      <c r="G951" s="90" t="s">
        <v>323</v>
      </c>
      <c r="I951" s="3">
        <v>36481.15</v>
      </c>
    </row>
    <row r="952" spans="1:9" hidden="1" x14ac:dyDescent="0.25">
      <c r="A952" s="20" t="s">
        <v>138</v>
      </c>
      <c r="B952">
        <v>2021</v>
      </c>
      <c r="C952" t="s">
        <v>58</v>
      </c>
      <c r="D952" t="s">
        <v>63</v>
      </c>
      <c r="E952" t="s">
        <v>64</v>
      </c>
      <c r="F952" t="s">
        <v>65</v>
      </c>
      <c r="G952" s="2" t="s">
        <v>237</v>
      </c>
      <c r="I952" s="3">
        <v>30857.85</v>
      </c>
    </row>
    <row r="953" spans="1:9" hidden="1" x14ac:dyDescent="0.25">
      <c r="A953" s="20" t="s">
        <v>138</v>
      </c>
      <c r="B953">
        <v>2021</v>
      </c>
      <c r="C953" t="s">
        <v>58</v>
      </c>
      <c r="D953" t="s">
        <v>63</v>
      </c>
      <c r="E953" t="s">
        <v>64</v>
      </c>
      <c r="F953" t="s">
        <v>65</v>
      </c>
      <c r="G953" t="s">
        <v>199</v>
      </c>
      <c r="I953" s="3"/>
    </row>
    <row r="954" spans="1:9" hidden="1" x14ac:dyDescent="0.25">
      <c r="A954" s="20" t="s">
        <v>138</v>
      </c>
      <c r="B954">
        <v>2021</v>
      </c>
      <c r="C954" t="s">
        <v>58</v>
      </c>
      <c r="D954" t="s">
        <v>63</v>
      </c>
      <c r="E954" t="s">
        <v>64</v>
      </c>
      <c r="F954" t="s">
        <v>65</v>
      </c>
      <c r="G954" t="s">
        <v>186</v>
      </c>
      <c r="I954" s="3">
        <v>826140</v>
      </c>
    </row>
    <row r="955" spans="1:9" hidden="1" x14ac:dyDescent="0.25">
      <c r="A955" s="20" t="s">
        <v>138</v>
      </c>
      <c r="B955">
        <v>2021</v>
      </c>
      <c r="C955" t="s">
        <v>58</v>
      </c>
      <c r="D955" t="s">
        <v>63</v>
      </c>
      <c r="E955" t="s">
        <v>64</v>
      </c>
      <c r="F955" t="s">
        <v>82</v>
      </c>
      <c r="G955" t="s">
        <v>81</v>
      </c>
      <c r="I955" s="3">
        <v>33738018.5</v>
      </c>
    </row>
    <row r="956" spans="1:9" hidden="1" x14ac:dyDescent="0.25">
      <c r="A956" s="20" t="s">
        <v>138</v>
      </c>
      <c r="B956">
        <v>2021</v>
      </c>
      <c r="C956" t="s">
        <v>58</v>
      </c>
      <c r="D956" t="s">
        <v>63</v>
      </c>
      <c r="E956" t="s">
        <v>64</v>
      </c>
      <c r="F956" t="s">
        <v>228</v>
      </c>
      <c r="G956" t="s">
        <v>229</v>
      </c>
      <c r="I956" s="3">
        <v>1692000</v>
      </c>
    </row>
    <row r="957" spans="1:9" hidden="1" x14ac:dyDescent="0.25">
      <c r="A957" s="20" t="s">
        <v>138</v>
      </c>
      <c r="B957">
        <v>2021</v>
      </c>
      <c r="C957" t="s">
        <v>58</v>
      </c>
      <c r="D957" t="s">
        <v>63</v>
      </c>
      <c r="E957" t="s">
        <v>73</v>
      </c>
      <c r="F957" t="s">
        <v>84</v>
      </c>
      <c r="G957" t="s">
        <v>83</v>
      </c>
      <c r="I957" s="3">
        <v>4637000</v>
      </c>
    </row>
    <row r="958" spans="1:9" hidden="1" x14ac:dyDescent="0.25">
      <c r="A958" s="20" t="s">
        <v>138</v>
      </c>
      <c r="B958">
        <v>2021</v>
      </c>
      <c r="C958" t="s">
        <v>58</v>
      </c>
      <c r="D958" t="s">
        <v>63</v>
      </c>
      <c r="E958" t="s">
        <v>73</v>
      </c>
      <c r="F958" t="s">
        <v>84</v>
      </c>
      <c r="G958" s="90" t="s">
        <v>337</v>
      </c>
      <c r="I958" s="3">
        <v>320000</v>
      </c>
    </row>
    <row r="959" spans="1:9" hidden="1" x14ac:dyDescent="0.25">
      <c r="A959" s="20" t="s">
        <v>138</v>
      </c>
      <c r="B959">
        <v>2021</v>
      </c>
      <c r="C959" t="s">
        <v>58</v>
      </c>
      <c r="D959" t="s">
        <v>66</v>
      </c>
      <c r="E959" t="s">
        <v>67</v>
      </c>
      <c r="F959" t="s">
        <v>93</v>
      </c>
      <c r="G959" s="2" t="s">
        <v>234</v>
      </c>
      <c r="I959" s="3"/>
    </row>
    <row r="960" spans="1:9" hidden="1" x14ac:dyDescent="0.25">
      <c r="A960" s="20" t="s">
        <v>138</v>
      </c>
      <c r="B960">
        <v>2021</v>
      </c>
      <c r="C960" t="s">
        <v>58</v>
      </c>
      <c r="D960" t="s">
        <v>66</v>
      </c>
      <c r="E960" t="s">
        <v>67</v>
      </c>
      <c r="F960" t="s">
        <v>93</v>
      </c>
      <c r="G960" t="s">
        <v>106</v>
      </c>
      <c r="I960" s="3">
        <v>8314934</v>
      </c>
    </row>
    <row r="961" spans="1:9" hidden="1" x14ac:dyDescent="0.25">
      <c r="A961" s="20" t="s">
        <v>138</v>
      </c>
      <c r="B961">
        <v>2021</v>
      </c>
      <c r="C961" t="s">
        <v>58</v>
      </c>
      <c r="D961" t="s">
        <v>66</v>
      </c>
      <c r="E961" t="s">
        <v>67</v>
      </c>
      <c r="F961" t="s">
        <v>93</v>
      </c>
      <c r="G961" t="s">
        <v>263</v>
      </c>
      <c r="I961" s="3"/>
    </row>
    <row r="962" spans="1:9" hidden="1" x14ac:dyDescent="0.25">
      <c r="A962" s="20" t="s">
        <v>138</v>
      </c>
      <c r="B962">
        <v>2021</v>
      </c>
      <c r="C962" t="s">
        <v>58</v>
      </c>
      <c r="D962" t="s">
        <v>66</v>
      </c>
      <c r="E962" t="s">
        <v>67</v>
      </c>
      <c r="F962" t="s">
        <v>89</v>
      </c>
      <c r="G962" t="s">
        <v>85</v>
      </c>
      <c r="I962" s="3">
        <v>2135456</v>
      </c>
    </row>
    <row r="963" spans="1:9" hidden="1" x14ac:dyDescent="0.25">
      <c r="A963" s="20" t="s">
        <v>138</v>
      </c>
      <c r="B963">
        <v>2021</v>
      </c>
      <c r="C963" t="s">
        <v>58</v>
      </c>
      <c r="D963" t="s">
        <v>66</v>
      </c>
      <c r="E963" t="s">
        <v>67</v>
      </c>
      <c r="F963" t="s">
        <v>89</v>
      </c>
      <c r="G963" t="s">
        <v>86</v>
      </c>
      <c r="I963">
        <v>256179</v>
      </c>
    </row>
    <row r="964" spans="1:9" hidden="1" x14ac:dyDescent="0.25">
      <c r="A964" s="20" t="s">
        <v>138</v>
      </c>
      <c r="B964">
        <v>2021</v>
      </c>
      <c r="C964" t="s">
        <v>58</v>
      </c>
      <c r="D964" t="s">
        <v>66</v>
      </c>
      <c r="E964" t="s">
        <v>67</v>
      </c>
      <c r="F964" t="s">
        <v>89</v>
      </c>
      <c r="G964" t="s">
        <v>87</v>
      </c>
      <c r="I964" s="3">
        <v>1991612</v>
      </c>
    </row>
    <row r="965" spans="1:9" hidden="1" x14ac:dyDescent="0.25">
      <c r="A965" s="20" t="s">
        <v>138</v>
      </c>
      <c r="B965">
        <v>2021</v>
      </c>
      <c r="C965" t="s">
        <v>58</v>
      </c>
      <c r="D965" t="s">
        <v>66</v>
      </c>
      <c r="E965" t="s">
        <v>67</v>
      </c>
      <c r="F965" t="s">
        <v>89</v>
      </c>
      <c r="G965" t="s">
        <v>88</v>
      </c>
      <c r="I965" s="3">
        <v>473101</v>
      </c>
    </row>
    <row r="966" spans="1:9" hidden="1" x14ac:dyDescent="0.25">
      <c r="A966" s="20" t="s">
        <v>138</v>
      </c>
      <c r="B966">
        <v>2021</v>
      </c>
      <c r="C966" t="s">
        <v>58</v>
      </c>
      <c r="D966" t="s">
        <v>66</v>
      </c>
      <c r="E966" t="s">
        <v>67</v>
      </c>
      <c r="F966" t="s">
        <v>94</v>
      </c>
      <c r="G966" t="s">
        <v>95</v>
      </c>
      <c r="H966" s="2" t="s">
        <v>103</v>
      </c>
      <c r="I966"/>
    </row>
    <row r="967" spans="1:9" hidden="1" x14ac:dyDescent="0.25">
      <c r="A967" s="20" t="s">
        <v>138</v>
      </c>
      <c r="B967">
        <v>2021</v>
      </c>
      <c r="C967" t="s">
        <v>58</v>
      </c>
      <c r="D967" t="s">
        <v>66</v>
      </c>
      <c r="E967" t="s">
        <v>67</v>
      </c>
      <c r="F967" t="s">
        <v>94</v>
      </c>
      <c r="G967" t="s">
        <v>95</v>
      </c>
      <c r="H967" s="2" t="s">
        <v>104</v>
      </c>
      <c r="I967"/>
    </row>
    <row r="968" spans="1:9" hidden="1" x14ac:dyDescent="0.25">
      <c r="A968" s="20" t="s">
        <v>138</v>
      </c>
      <c r="B968">
        <v>2021</v>
      </c>
      <c r="C968" t="s">
        <v>58</v>
      </c>
      <c r="D968" t="s">
        <v>66</v>
      </c>
      <c r="E968" t="s">
        <v>67</v>
      </c>
      <c r="F968" t="s">
        <v>94</v>
      </c>
      <c r="G968" t="s">
        <v>95</v>
      </c>
      <c r="I968"/>
    </row>
    <row r="969" spans="1:9" hidden="1" x14ac:dyDescent="0.25">
      <c r="A969" s="20" t="s">
        <v>138</v>
      </c>
      <c r="B969">
        <v>2021</v>
      </c>
      <c r="C969" t="s">
        <v>58</v>
      </c>
      <c r="D969" t="s">
        <v>66</v>
      </c>
      <c r="E969" t="s">
        <v>67</v>
      </c>
      <c r="F969" t="s">
        <v>94</v>
      </c>
      <c r="G969" t="s">
        <v>95</v>
      </c>
      <c r="I969"/>
    </row>
    <row r="970" spans="1:9" hidden="1" x14ac:dyDescent="0.25">
      <c r="A970" s="20" t="s">
        <v>138</v>
      </c>
      <c r="B970">
        <v>2021</v>
      </c>
      <c r="C970" t="s">
        <v>58</v>
      </c>
      <c r="D970" t="s">
        <v>66</v>
      </c>
      <c r="E970" t="s">
        <v>67</v>
      </c>
      <c r="F970" t="s">
        <v>94</v>
      </c>
      <c r="G970" t="s">
        <v>95</v>
      </c>
      <c r="I970"/>
    </row>
    <row r="971" spans="1:9" hidden="1" x14ac:dyDescent="0.25">
      <c r="A971" s="20" t="s">
        <v>138</v>
      </c>
      <c r="B971">
        <v>2021</v>
      </c>
      <c r="C971" t="s">
        <v>58</v>
      </c>
      <c r="D971" t="s">
        <v>66</v>
      </c>
      <c r="E971" t="s">
        <v>67</v>
      </c>
      <c r="F971" t="s">
        <v>68</v>
      </c>
      <c r="G971" t="s">
        <v>146</v>
      </c>
      <c r="I971" s="3">
        <v>166716.01999999999</v>
      </c>
    </row>
    <row r="972" spans="1:9" hidden="1" x14ac:dyDescent="0.25">
      <c r="A972" s="20" t="s">
        <v>138</v>
      </c>
      <c r="B972">
        <v>2021</v>
      </c>
      <c r="C972" t="s">
        <v>58</v>
      </c>
      <c r="D972" t="s">
        <v>66</v>
      </c>
      <c r="E972" t="s">
        <v>67</v>
      </c>
      <c r="F972" t="s">
        <v>68</v>
      </c>
      <c r="G972" t="s">
        <v>160</v>
      </c>
      <c r="I972" s="3">
        <v>523350.4</v>
      </c>
    </row>
    <row r="973" spans="1:9" hidden="1" x14ac:dyDescent="0.25">
      <c r="A973" s="20" t="s">
        <v>138</v>
      </c>
      <c r="B973">
        <v>2021</v>
      </c>
      <c r="C973" t="s">
        <v>58</v>
      </c>
      <c r="D973" t="s">
        <v>66</v>
      </c>
      <c r="E973" t="s">
        <v>67</v>
      </c>
      <c r="F973" t="s">
        <v>68</v>
      </c>
      <c r="G973" s="90" t="s">
        <v>338</v>
      </c>
      <c r="I973" s="3">
        <v>4541</v>
      </c>
    </row>
    <row r="974" spans="1:9" hidden="1" x14ac:dyDescent="0.25">
      <c r="A974" s="20" t="s">
        <v>138</v>
      </c>
      <c r="B974">
        <v>2021</v>
      </c>
      <c r="C974" t="s">
        <v>58</v>
      </c>
      <c r="D974" t="s">
        <v>66</v>
      </c>
      <c r="E974" t="s">
        <v>67</v>
      </c>
      <c r="F974" t="s">
        <v>68</v>
      </c>
      <c r="G974" t="s">
        <v>90</v>
      </c>
      <c r="I974" s="3"/>
    </row>
    <row r="975" spans="1:9" hidden="1" x14ac:dyDescent="0.25">
      <c r="A975" s="20" t="s">
        <v>138</v>
      </c>
      <c r="B975">
        <v>2021</v>
      </c>
      <c r="C975" t="s">
        <v>58</v>
      </c>
      <c r="D975" t="s">
        <v>66</v>
      </c>
      <c r="E975" t="s">
        <v>67</v>
      </c>
      <c r="F975" t="s">
        <v>68</v>
      </c>
      <c r="G975" t="s">
        <v>184</v>
      </c>
      <c r="I975" s="3">
        <v>138625</v>
      </c>
    </row>
    <row r="976" spans="1:9" hidden="1" x14ac:dyDescent="0.25">
      <c r="A976" s="20" t="s">
        <v>138</v>
      </c>
      <c r="B976">
        <v>2021</v>
      </c>
      <c r="C976" t="s">
        <v>58</v>
      </c>
      <c r="D976" t="s">
        <v>66</v>
      </c>
      <c r="E976" t="s">
        <v>67</v>
      </c>
      <c r="F976" t="s">
        <v>68</v>
      </c>
      <c r="G976" t="s">
        <v>75</v>
      </c>
      <c r="I976" s="3">
        <v>11790.23</v>
      </c>
    </row>
    <row r="977" spans="1:9" hidden="1" x14ac:dyDescent="0.25">
      <c r="A977" s="20" t="s">
        <v>138</v>
      </c>
      <c r="B977">
        <v>2021</v>
      </c>
      <c r="C977" t="s">
        <v>58</v>
      </c>
      <c r="D977" t="s">
        <v>66</v>
      </c>
      <c r="E977" t="s">
        <v>67</v>
      </c>
      <c r="F977" t="s">
        <v>68</v>
      </c>
      <c r="G977" t="s">
        <v>148</v>
      </c>
      <c r="I977" s="3">
        <v>20999.7</v>
      </c>
    </row>
    <row r="978" spans="1:9" hidden="1" x14ac:dyDescent="0.25">
      <c r="A978" s="20" t="s">
        <v>138</v>
      </c>
      <c r="B978">
        <v>2021</v>
      </c>
      <c r="C978" t="s">
        <v>58</v>
      </c>
      <c r="D978" t="s">
        <v>66</v>
      </c>
      <c r="E978" t="s">
        <v>67</v>
      </c>
      <c r="F978" t="s">
        <v>68</v>
      </c>
      <c r="G978" t="s">
        <v>157</v>
      </c>
      <c r="I978" s="3">
        <v>167576.03</v>
      </c>
    </row>
    <row r="979" spans="1:9" hidden="1" x14ac:dyDescent="0.25">
      <c r="A979" s="20" t="s">
        <v>138</v>
      </c>
      <c r="B979">
        <v>2021</v>
      </c>
      <c r="C979" t="s">
        <v>58</v>
      </c>
      <c r="D979" t="s">
        <v>66</v>
      </c>
      <c r="E979" t="s">
        <v>67</v>
      </c>
      <c r="F979" t="s">
        <v>68</v>
      </c>
      <c r="G979" t="s">
        <v>158</v>
      </c>
      <c r="I979" s="3">
        <v>20015321.989999998</v>
      </c>
    </row>
    <row r="980" spans="1:9" hidden="1" x14ac:dyDescent="0.25">
      <c r="A980" s="20" t="s">
        <v>138</v>
      </c>
      <c r="B980">
        <v>2021</v>
      </c>
      <c r="C980" t="s">
        <v>58</v>
      </c>
      <c r="D980" t="s">
        <v>66</v>
      </c>
      <c r="E980" t="s">
        <v>67</v>
      </c>
      <c r="F980" t="s">
        <v>68</v>
      </c>
      <c r="G980" t="s">
        <v>76</v>
      </c>
      <c r="I980" s="3">
        <v>-2114157</v>
      </c>
    </row>
    <row r="981" spans="1:9" hidden="1" x14ac:dyDescent="0.25">
      <c r="A981" s="20" t="s">
        <v>138</v>
      </c>
      <c r="B981">
        <v>2021</v>
      </c>
      <c r="C981" t="s">
        <v>58</v>
      </c>
      <c r="D981" t="s">
        <v>66</v>
      </c>
      <c r="E981" t="s">
        <v>67</v>
      </c>
      <c r="F981" t="s">
        <v>68</v>
      </c>
      <c r="G981" t="s">
        <v>185</v>
      </c>
      <c r="I981" s="3"/>
    </row>
    <row r="982" spans="1:9" hidden="1" x14ac:dyDescent="0.25">
      <c r="A982" s="20" t="s">
        <v>138</v>
      </c>
      <c r="B982">
        <v>2021</v>
      </c>
      <c r="C982" t="s">
        <v>58</v>
      </c>
      <c r="D982" t="s">
        <v>66</v>
      </c>
      <c r="E982" t="s">
        <v>67</v>
      </c>
      <c r="F982" t="s">
        <v>68</v>
      </c>
      <c r="G982" t="s">
        <v>200</v>
      </c>
      <c r="I982"/>
    </row>
    <row r="983" spans="1:9" hidden="1" x14ac:dyDescent="0.25">
      <c r="A983" s="20" t="s">
        <v>138</v>
      </c>
      <c r="B983">
        <v>2021</v>
      </c>
      <c r="C983" t="s">
        <v>58</v>
      </c>
      <c r="D983" t="s">
        <v>66</v>
      </c>
      <c r="E983" t="s">
        <v>67</v>
      </c>
      <c r="F983" t="s">
        <v>68</v>
      </c>
      <c r="G983" t="s">
        <v>97</v>
      </c>
      <c r="I983" s="3">
        <v>-5761655.5199999996</v>
      </c>
    </row>
    <row r="984" spans="1:9" hidden="1" x14ac:dyDescent="0.25">
      <c r="A984" s="20" t="s">
        <v>138</v>
      </c>
      <c r="B984">
        <v>2021</v>
      </c>
      <c r="C984" t="s">
        <v>58</v>
      </c>
      <c r="D984" t="s">
        <v>66</v>
      </c>
      <c r="E984" t="s">
        <v>67</v>
      </c>
      <c r="F984" t="s">
        <v>68</v>
      </c>
      <c r="G984" s="90" t="s">
        <v>339</v>
      </c>
      <c r="I984" s="3">
        <v>-917591.85</v>
      </c>
    </row>
    <row r="985" spans="1:9" hidden="1" x14ac:dyDescent="0.25">
      <c r="A985" s="20" t="s">
        <v>138</v>
      </c>
      <c r="B985">
        <v>2021</v>
      </c>
      <c r="C985" t="s">
        <v>58</v>
      </c>
      <c r="D985" t="s">
        <v>66</v>
      </c>
      <c r="E985" t="s">
        <v>67</v>
      </c>
      <c r="F985" t="s">
        <v>68</v>
      </c>
      <c r="G985" t="s">
        <v>201</v>
      </c>
      <c r="I985" s="3"/>
    </row>
    <row r="986" spans="1:9" hidden="1" x14ac:dyDescent="0.25">
      <c r="A986" s="20" t="s">
        <v>138</v>
      </c>
      <c r="B986">
        <v>2021</v>
      </c>
      <c r="C986" t="s">
        <v>58</v>
      </c>
      <c r="D986" t="s">
        <v>66</v>
      </c>
      <c r="E986" t="s">
        <v>67</v>
      </c>
      <c r="F986" t="s">
        <v>68</v>
      </c>
      <c r="G986" t="s">
        <v>202</v>
      </c>
      <c r="I986" s="3"/>
    </row>
    <row r="987" spans="1:9" hidden="1" x14ac:dyDescent="0.25">
      <c r="A987" s="20" t="s">
        <v>138</v>
      </c>
      <c r="B987">
        <v>2021</v>
      </c>
      <c r="C987" t="s">
        <v>58</v>
      </c>
      <c r="D987" t="s">
        <v>66</v>
      </c>
      <c r="E987" t="s">
        <v>67</v>
      </c>
      <c r="F987" t="s">
        <v>68</v>
      </c>
      <c r="G987" t="s">
        <v>203</v>
      </c>
      <c r="I987" s="3">
        <v>522000</v>
      </c>
    </row>
    <row r="988" spans="1:9" hidden="1" x14ac:dyDescent="0.25">
      <c r="A988" s="20" t="s">
        <v>138</v>
      </c>
      <c r="B988">
        <v>2021</v>
      </c>
      <c r="C988" t="s">
        <v>58</v>
      </c>
      <c r="D988" t="s">
        <v>66</v>
      </c>
      <c r="E988" t="s">
        <v>67</v>
      </c>
      <c r="F988" t="s">
        <v>268</v>
      </c>
      <c r="G988" t="s">
        <v>162</v>
      </c>
      <c r="I988" s="3">
        <v>997481.92</v>
      </c>
    </row>
    <row r="989" spans="1:9" hidden="1" x14ac:dyDescent="0.25">
      <c r="A989" s="20" t="s">
        <v>138</v>
      </c>
      <c r="B989">
        <v>2021</v>
      </c>
      <c r="C989" t="s">
        <v>58</v>
      </c>
      <c r="D989" t="s">
        <v>66</v>
      </c>
      <c r="E989" t="s">
        <v>67</v>
      </c>
      <c r="F989" t="s">
        <v>93</v>
      </c>
      <c r="G989" t="s">
        <v>92</v>
      </c>
      <c r="I989" s="3">
        <v>1272695</v>
      </c>
    </row>
    <row r="990" spans="1:9" hidden="1" x14ac:dyDescent="0.25">
      <c r="A990" s="20" t="s">
        <v>138</v>
      </c>
      <c r="B990">
        <v>2021</v>
      </c>
      <c r="C990" t="s">
        <v>58</v>
      </c>
      <c r="D990" t="s">
        <v>69</v>
      </c>
      <c r="E990" t="s">
        <v>69</v>
      </c>
      <c r="F990" t="s">
        <v>70</v>
      </c>
      <c r="G990" t="s">
        <v>77</v>
      </c>
      <c r="I990" s="3">
        <v>200000000</v>
      </c>
    </row>
    <row r="991" spans="1:9" hidden="1" x14ac:dyDescent="0.25">
      <c r="A991" s="20" t="s">
        <v>138</v>
      </c>
      <c r="B991">
        <v>2021</v>
      </c>
      <c r="C991" t="s">
        <v>58</v>
      </c>
      <c r="D991" t="s">
        <v>69</v>
      </c>
      <c r="E991" t="s">
        <v>69</v>
      </c>
      <c r="F991" t="s">
        <v>70</v>
      </c>
      <c r="G991" t="s">
        <v>78</v>
      </c>
      <c r="I991" s="3">
        <v>-194000000</v>
      </c>
    </row>
    <row r="992" spans="1:9" hidden="1" x14ac:dyDescent="0.25">
      <c r="A992" s="20" t="s">
        <v>138</v>
      </c>
      <c r="B992">
        <v>2021</v>
      </c>
      <c r="C992" t="s">
        <v>58</v>
      </c>
      <c r="D992" t="s">
        <v>69</v>
      </c>
      <c r="E992" t="s">
        <v>69</v>
      </c>
      <c r="F992" t="s">
        <v>70</v>
      </c>
      <c r="G992" t="s">
        <v>230</v>
      </c>
      <c r="I992" s="3">
        <v>54327800</v>
      </c>
    </row>
    <row r="993" spans="1:12" hidden="1" x14ac:dyDescent="0.25">
      <c r="A993" s="20" t="s">
        <v>138</v>
      </c>
      <c r="B993">
        <v>2021</v>
      </c>
      <c r="C993" t="s">
        <v>58</v>
      </c>
      <c r="D993" t="s">
        <v>69</v>
      </c>
      <c r="E993" t="s">
        <v>69</v>
      </c>
      <c r="F993" t="s">
        <v>79</v>
      </c>
      <c r="G993" t="s">
        <v>264</v>
      </c>
      <c r="I993">
        <v>8175510.8000000026</v>
      </c>
    </row>
    <row r="994" spans="1:12" hidden="1" x14ac:dyDescent="0.25">
      <c r="A994" s="20" t="s">
        <v>138</v>
      </c>
      <c r="B994">
        <v>2021</v>
      </c>
      <c r="C994" t="s">
        <v>58</v>
      </c>
      <c r="D994" t="s">
        <v>69</v>
      </c>
      <c r="E994" t="s">
        <v>69</v>
      </c>
      <c r="F994" t="s">
        <v>79</v>
      </c>
      <c r="G994" t="s">
        <v>297</v>
      </c>
      <c r="I994" s="27">
        <v>47698195.539999999</v>
      </c>
      <c r="K994" s="38">
        <v>55873706.340000004</v>
      </c>
      <c r="L994" s="16">
        <f>+K994-I993</f>
        <v>47698195.539999999</v>
      </c>
    </row>
    <row r="995" spans="1:12" hidden="1" x14ac:dyDescent="0.25">
      <c r="A995" s="57" t="s">
        <v>44</v>
      </c>
      <c r="B995" s="57">
        <v>2020</v>
      </c>
      <c r="C995" s="57" t="s">
        <v>58</v>
      </c>
      <c r="D995" s="57" t="s">
        <v>63</v>
      </c>
      <c r="E995" s="57" t="s">
        <v>64</v>
      </c>
      <c r="F995" s="57" t="s">
        <v>65</v>
      </c>
      <c r="G995" s="57" t="s">
        <v>71</v>
      </c>
      <c r="I995" s="3">
        <v>3203823</v>
      </c>
    </row>
    <row r="996" spans="1:12" hidden="1" x14ac:dyDescent="0.25">
      <c r="A996" s="20" t="s">
        <v>44</v>
      </c>
      <c r="B996">
        <v>2020</v>
      </c>
      <c r="C996" t="s">
        <v>58</v>
      </c>
      <c r="D996" t="s">
        <v>63</v>
      </c>
      <c r="E996" t="s">
        <v>64</v>
      </c>
      <c r="F996" t="s">
        <v>65</v>
      </c>
      <c r="G996" t="s">
        <v>80</v>
      </c>
      <c r="I996" s="3">
        <v>300000</v>
      </c>
    </row>
    <row r="997" spans="1:12" hidden="1" x14ac:dyDescent="0.25">
      <c r="A997" s="20" t="s">
        <v>44</v>
      </c>
      <c r="B997">
        <v>2020</v>
      </c>
      <c r="C997" t="s">
        <v>58</v>
      </c>
      <c r="D997" t="s">
        <v>63</v>
      </c>
      <c r="E997" t="s">
        <v>64</v>
      </c>
      <c r="F997" t="s">
        <v>65</v>
      </c>
      <c r="G997" t="s">
        <v>72</v>
      </c>
      <c r="I997"/>
    </row>
    <row r="998" spans="1:12" hidden="1" x14ac:dyDescent="0.25">
      <c r="A998" s="20" t="s">
        <v>44</v>
      </c>
      <c r="B998">
        <v>2020</v>
      </c>
      <c r="C998" t="s">
        <v>58</v>
      </c>
      <c r="D998" t="s">
        <v>63</v>
      </c>
      <c r="E998" t="s">
        <v>64</v>
      </c>
      <c r="F998" t="s">
        <v>65</v>
      </c>
      <c r="G998" t="s">
        <v>227</v>
      </c>
      <c r="I998" s="3">
        <v>10035307.380000001</v>
      </c>
    </row>
    <row r="999" spans="1:12" hidden="1" x14ac:dyDescent="0.25">
      <c r="A999" s="20" t="s">
        <v>44</v>
      </c>
      <c r="B999">
        <v>2020</v>
      </c>
      <c r="C999" t="s">
        <v>58</v>
      </c>
      <c r="D999" t="s">
        <v>63</v>
      </c>
      <c r="E999" t="s">
        <v>64</v>
      </c>
      <c r="F999" t="s">
        <v>262</v>
      </c>
      <c r="G999" t="s">
        <v>261</v>
      </c>
      <c r="I999"/>
    </row>
    <row r="1000" spans="1:12" hidden="1" x14ac:dyDescent="0.25">
      <c r="A1000" s="20" t="s">
        <v>44</v>
      </c>
      <c r="B1000">
        <v>2020</v>
      </c>
      <c r="C1000" t="s">
        <v>58</v>
      </c>
      <c r="D1000" t="s">
        <v>63</v>
      </c>
      <c r="E1000" t="s">
        <v>64</v>
      </c>
      <c r="F1000" t="s">
        <v>65</v>
      </c>
      <c r="G1000" t="s">
        <v>155</v>
      </c>
      <c r="I1000" s="3">
        <v>14961990</v>
      </c>
    </row>
    <row r="1001" spans="1:12" hidden="1" x14ac:dyDescent="0.25">
      <c r="A1001" s="20" t="s">
        <v>44</v>
      </c>
      <c r="B1001">
        <v>2020</v>
      </c>
      <c r="C1001" t="s">
        <v>58</v>
      </c>
      <c r="D1001" t="s">
        <v>63</v>
      </c>
      <c r="E1001" t="s">
        <v>64</v>
      </c>
      <c r="F1001" t="s">
        <v>65</v>
      </c>
      <c r="G1001" t="s">
        <v>145</v>
      </c>
      <c r="I1001" s="3">
        <v>3147505.95</v>
      </c>
    </row>
    <row r="1002" spans="1:12" hidden="1" x14ac:dyDescent="0.25">
      <c r="A1002" s="20" t="s">
        <v>44</v>
      </c>
      <c r="B1002">
        <v>2020</v>
      </c>
      <c r="C1002" t="s">
        <v>58</v>
      </c>
      <c r="D1002" t="s">
        <v>63</v>
      </c>
      <c r="E1002" t="s">
        <v>64</v>
      </c>
      <c r="F1002" t="s">
        <v>65</v>
      </c>
      <c r="G1002" t="s">
        <v>275</v>
      </c>
      <c r="I1002" s="3">
        <v>-0.18</v>
      </c>
    </row>
    <row r="1003" spans="1:12" hidden="1" x14ac:dyDescent="0.25">
      <c r="A1003" s="20" t="s">
        <v>44</v>
      </c>
      <c r="B1003">
        <v>2020</v>
      </c>
      <c r="C1003" t="s">
        <v>58</v>
      </c>
      <c r="D1003" t="s">
        <v>63</v>
      </c>
      <c r="E1003" t="s">
        <v>64</v>
      </c>
      <c r="F1003" t="s">
        <v>65</v>
      </c>
      <c r="G1003" t="s">
        <v>105</v>
      </c>
      <c r="I1003">
        <v>0</v>
      </c>
    </row>
    <row r="1004" spans="1:12" hidden="1" x14ac:dyDescent="0.25">
      <c r="A1004" s="20" t="s">
        <v>44</v>
      </c>
      <c r="B1004">
        <v>2020</v>
      </c>
      <c r="C1004" t="s">
        <v>58</v>
      </c>
      <c r="D1004" t="s">
        <v>63</v>
      </c>
      <c r="E1004" t="s">
        <v>64</v>
      </c>
      <c r="F1004" t="s">
        <v>65</v>
      </c>
      <c r="G1004" s="2" t="s">
        <v>231</v>
      </c>
      <c r="I1004" s="3">
        <v>533242.43000000005</v>
      </c>
    </row>
    <row r="1005" spans="1:12" hidden="1" x14ac:dyDescent="0.25">
      <c r="A1005" s="20" t="s">
        <v>44</v>
      </c>
      <c r="B1005">
        <v>2020</v>
      </c>
      <c r="C1005" t="s">
        <v>58</v>
      </c>
      <c r="D1005" t="s">
        <v>63</v>
      </c>
      <c r="E1005" t="s">
        <v>64</v>
      </c>
      <c r="F1005" t="s">
        <v>65</v>
      </c>
      <c r="G1005" s="2" t="s">
        <v>232</v>
      </c>
      <c r="I1005" s="3">
        <v>0</v>
      </c>
    </row>
    <row r="1006" spans="1:12" hidden="1" x14ac:dyDescent="0.25">
      <c r="A1006" s="20" t="s">
        <v>44</v>
      </c>
      <c r="B1006">
        <v>2020</v>
      </c>
      <c r="C1006" t="s">
        <v>58</v>
      </c>
      <c r="D1006" t="s">
        <v>63</v>
      </c>
      <c r="E1006" t="s">
        <v>64</v>
      </c>
      <c r="F1006" t="s">
        <v>65</v>
      </c>
      <c r="G1006" s="2" t="s">
        <v>233</v>
      </c>
      <c r="I1006" s="3">
        <v>109517.26</v>
      </c>
    </row>
    <row r="1007" spans="1:12" hidden="1" x14ac:dyDescent="0.25">
      <c r="A1007" s="20" t="s">
        <v>44</v>
      </c>
      <c r="B1007">
        <v>2020</v>
      </c>
      <c r="C1007" t="s">
        <v>58</v>
      </c>
      <c r="D1007" t="s">
        <v>63</v>
      </c>
      <c r="E1007" t="s">
        <v>64</v>
      </c>
      <c r="F1007" t="s">
        <v>65</v>
      </c>
      <c r="G1007" s="2" t="s">
        <v>237</v>
      </c>
      <c r="I1007" s="3">
        <v>10240</v>
      </c>
    </row>
    <row r="1008" spans="1:12" hidden="1" x14ac:dyDescent="0.25">
      <c r="A1008" s="20" t="s">
        <v>44</v>
      </c>
      <c r="B1008">
        <v>2020</v>
      </c>
      <c r="C1008" t="s">
        <v>58</v>
      </c>
      <c r="D1008" t="s">
        <v>63</v>
      </c>
      <c r="E1008" t="s">
        <v>64</v>
      </c>
      <c r="F1008" t="s">
        <v>65</v>
      </c>
      <c r="G1008" t="s">
        <v>199</v>
      </c>
      <c r="I1008" s="3">
        <v>0</v>
      </c>
    </row>
    <row r="1009" spans="1:9" hidden="1" x14ac:dyDescent="0.25">
      <c r="A1009" s="20" t="s">
        <v>44</v>
      </c>
      <c r="B1009">
        <v>2020</v>
      </c>
      <c r="C1009" t="s">
        <v>58</v>
      </c>
      <c r="D1009" t="s">
        <v>63</v>
      </c>
      <c r="E1009" t="s">
        <v>64</v>
      </c>
      <c r="F1009" t="s">
        <v>65</v>
      </c>
      <c r="G1009" t="s">
        <v>186</v>
      </c>
      <c r="I1009" s="22">
        <v>532353.02</v>
      </c>
    </row>
    <row r="1010" spans="1:9" hidden="1" x14ac:dyDescent="0.25">
      <c r="A1010" s="20" t="s">
        <v>44</v>
      </c>
      <c r="B1010">
        <v>2020</v>
      </c>
      <c r="C1010" t="s">
        <v>58</v>
      </c>
      <c r="D1010" t="s">
        <v>63</v>
      </c>
      <c r="E1010" t="s">
        <v>64</v>
      </c>
      <c r="F1010" t="s">
        <v>82</v>
      </c>
      <c r="G1010" t="s">
        <v>81</v>
      </c>
      <c r="I1010" s="22">
        <v>19692442</v>
      </c>
    </row>
    <row r="1011" spans="1:9" hidden="1" x14ac:dyDescent="0.25">
      <c r="A1011" s="20" t="s">
        <v>44</v>
      </c>
      <c r="B1011">
        <v>2020</v>
      </c>
      <c r="C1011" t="s">
        <v>58</v>
      </c>
      <c r="D1011" t="s">
        <v>63</v>
      </c>
      <c r="E1011" t="s">
        <v>64</v>
      </c>
      <c r="F1011" t="s">
        <v>228</v>
      </c>
      <c r="G1011" t="s">
        <v>229</v>
      </c>
      <c r="I1011" s="22">
        <v>1692000</v>
      </c>
    </row>
    <row r="1012" spans="1:9" hidden="1" x14ac:dyDescent="0.25">
      <c r="A1012" s="20" t="s">
        <v>44</v>
      </c>
      <c r="B1012">
        <v>2020</v>
      </c>
      <c r="C1012" t="s">
        <v>58</v>
      </c>
      <c r="D1012" t="s">
        <v>63</v>
      </c>
      <c r="E1012" t="s">
        <v>73</v>
      </c>
      <c r="F1012" t="s">
        <v>84</v>
      </c>
      <c r="G1012" t="s">
        <v>83</v>
      </c>
      <c r="I1012" s="20"/>
    </row>
    <row r="1013" spans="1:9" hidden="1" x14ac:dyDescent="0.25">
      <c r="A1013" s="20" t="s">
        <v>44</v>
      </c>
      <c r="B1013">
        <v>2020</v>
      </c>
      <c r="C1013" t="s">
        <v>58</v>
      </c>
      <c r="D1013" t="s">
        <v>66</v>
      </c>
      <c r="E1013" t="s">
        <v>67</v>
      </c>
      <c r="F1013" t="s">
        <v>93</v>
      </c>
      <c r="G1013" s="2" t="s">
        <v>234</v>
      </c>
      <c r="I1013" s="22">
        <v>444451</v>
      </c>
    </row>
    <row r="1014" spans="1:9" hidden="1" x14ac:dyDescent="0.25">
      <c r="A1014" s="20" t="s">
        <v>44</v>
      </c>
      <c r="B1014">
        <v>2020</v>
      </c>
      <c r="C1014" t="s">
        <v>58</v>
      </c>
      <c r="D1014" t="s">
        <v>66</v>
      </c>
      <c r="E1014" t="s">
        <v>67</v>
      </c>
      <c r="F1014" t="s">
        <v>93</v>
      </c>
      <c r="G1014" t="s">
        <v>106</v>
      </c>
      <c r="I1014" s="22">
        <v>2399123.2000000002</v>
      </c>
    </row>
    <row r="1015" spans="1:9" hidden="1" x14ac:dyDescent="0.25">
      <c r="A1015" s="20" t="s">
        <v>44</v>
      </c>
      <c r="B1015">
        <v>2020</v>
      </c>
      <c r="C1015" t="s">
        <v>58</v>
      </c>
      <c r="D1015" t="s">
        <v>66</v>
      </c>
      <c r="E1015" t="s">
        <v>67</v>
      </c>
      <c r="F1015" t="s">
        <v>93</v>
      </c>
      <c r="G1015" t="s">
        <v>263</v>
      </c>
      <c r="I1015" s="22">
        <v>0</v>
      </c>
    </row>
    <row r="1016" spans="1:9" hidden="1" x14ac:dyDescent="0.25">
      <c r="A1016" s="20" t="s">
        <v>44</v>
      </c>
      <c r="B1016">
        <v>2020</v>
      </c>
      <c r="C1016" t="s">
        <v>58</v>
      </c>
      <c r="D1016" t="s">
        <v>66</v>
      </c>
      <c r="E1016" t="s">
        <v>67</v>
      </c>
      <c r="F1016" t="s">
        <v>89</v>
      </c>
      <c r="G1016" t="s">
        <v>85</v>
      </c>
      <c r="I1016" s="22">
        <v>741608</v>
      </c>
    </row>
    <row r="1017" spans="1:9" hidden="1" x14ac:dyDescent="0.25">
      <c r="A1017" s="20" t="s">
        <v>44</v>
      </c>
      <c r="B1017">
        <v>2020</v>
      </c>
      <c r="C1017" t="s">
        <v>58</v>
      </c>
      <c r="D1017" t="s">
        <v>66</v>
      </c>
      <c r="E1017" t="s">
        <v>67</v>
      </c>
      <c r="F1017" t="s">
        <v>89</v>
      </c>
      <c r="G1017" t="s">
        <v>86</v>
      </c>
      <c r="I1017" s="20">
        <v>88920</v>
      </c>
    </row>
    <row r="1018" spans="1:9" hidden="1" x14ac:dyDescent="0.25">
      <c r="A1018" s="20" t="s">
        <v>44</v>
      </c>
      <c r="B1018">
        <v>2020</v>
      </c>
      <c r="C1018" t="s">
        <v>58</v>
      </c>
      <c r="D1018" t="s">
        <v>66</v>
      </c>
      <c r="E1018" t="s">
        <v>67</v>
      </c>
      <c r="F1018" t="s">
        <v>89</v>
      </c>
      <c r="G1018" t="s">
        <v>87</v>
      </c>
      <c r="I1018" s="22">
        <v>596349</v>
      </c>
    </row>
    <row r="1019" spans="1:9" hidden="1" x14ac:dyDescent="0.25">
      <c r="A1019" s="20" t="s">
        <v>44</v>
      </c>
      <c r="B1019">
        <v>2020</v>
      </c>
      <c r="C1019" t="s">
        <v>58</v>
      </c>
      <c r="D1019" t="s">
        <v>66</v>
      </c>
      <c r="E1019" t="s">
        <v>67</v>
      </c>
      <c r="F1019" t="s">
        <v>89</v>
      </c>
      <c r="G1019" t="s">
        <v>88</v>
      </c>
      <c r="I1019" s="22">
        <v>163744</v>
      </c>
    </row>
    <row r="1020" spans="1:9" hidden="1" x14ac:dyDescent="0.25">
      <c r="A1020" s="20" t="s">
        <v>44</v>
      </c>
      <c r="B1020">
        <v>2020</v>
      </c>
      <c r="C1020" t="s">
        <v>58</v>
      </c>
      <c r="D1020" t="s">
        <v>66</v>
      </c>
      <c r="E1020" t="s">
        <v>67</v>
      </c>
      <c r="F1020" t="s">
        <v>94</v>
      </c>
      <c r="G1020" t="s">
        <v>95</v>
      </c>
      <c r="H1020" s="2" t="s">
        <v>103</v>
      </c>
      <c r="I1020" s="20">
        <v>3000000</v>
      </c>
    </row>
    <row r="1021" spans="1:9" hidden="1" x14ac:dyDescent="0.25">
      <c r="A1021" s="20" t="s">
        <v>44</v>
      </c>
      <c r="B1021">
        <v>2020</v>
      </c>
      <c r="C1021" t="s">
        <v>58</v>
      </c>
      <c r="D1021" t="s">
        <v>66</v>
      </c>
      <c r="E1021" t="s">
        <v>67</v>
      </c>
      <c r="F1021" t="s">
        <v>94</v>
      </c>
      <c r="G1021" t="s">
        <v>95</v>
      </c>
      <c r="H1021" s="2" t="s">
        <v>104</v>
      </c>
      <c r="I1021" s="20">
        <v>3000000</v>
      </c>
    </row>
    <row r="1022" spans="1:9" hidden="1" x14ac:dyDescent="0.25">
      <c r="A1022" s="20" t="s">
        <v>44</v>
      </c>
      <c r="B1022">
        <v>2020</v>
      </c>
      <c r="C1022" t="s">
        <v>58</v>
      </c>
      <c r="D1022" t="s">
        <v>66</v>
      </c>
      <c r="E1022" t="s">
        <v>67</v>
      </c>
      <c r="F1022" t="s">
        <v>94</v>
      </c>
      <c r="G1022" t="s">
        <v>95</v>
      </c>
      <c r="I1022"/>
    </row>
    <row r="1023" spans="1:9" hidden="1" x14ac:dyDescent="0.25">
      <c r="A1023" s="20" t="s">
        <v>44</v>
      </c>
      <c r="B1023">
        <v>2020</v>
      </c>
      <c r="C1023" t="s">
        <v>58</v>
      </c>
      <c r="D1023" t="s">
        <v>66</v>
      </c>
      <c r="E1023" t="s">
        <v>67</v>
      </c>
      <c r="F1023" t="s">
        <v>94</v>
      </c>
      <c r="G1023" t="s">
        <v>95</v>
      </c>
      <c r="I1023"/>
    </row>
    <row r="1024" spans="1:9" hidden="1" x14ac:dyDescent="0.25">
      <c r="A1024" s="20" t="s">
        <v>44</v>
      </c>
      <c r="B1024">
        <v>2020</v>
      </c>
      <c r="C1024" t="s">
        <v>58</v>
      </c>
      <c r="D1024" t="s">
        <v>66</v>
      </c>
      <c r="E1024" t="s">
        <v>67</v>
      </c>
      <c r="F1024" t="s">
        <v>94</v>
      </c>
      <c r="G1024" t="s">
        <v>95</v>
      </c>
      <c r="I1024"/>
    </row>
    <row r="1025" spans="1:9" hidden="1" x14ac:dyDescent="0.25">
      <c r="A1025" s="20" t="s">
        <v>44</v>
      </c>
      <c r="B1025">
        <v>2020</v>
      </c>
      <c r="C1025" t="s">
        <v>58</v>
      </c>
      <c r="D1025" t="s">
        <v>66</v>
      </c>
      <c r="E1025" t="s">
        <v>67</v>
      </c>
      <c r="F1025" t="s">
        <v>68</v>
      </c>
      <c r="G1025" t="s">
        <v>146</v>
      </c>
      <c r="I1025" s="22">
        <v>45545.24</v>
      </c>
    </row>
    <row r="1026" spans="1:9" hidden="1" x14ac:dyDescent="0.25">
      <c r="A1026" s="20" t="s">
        <v>44</v>
      </c>
      <c r="B1026">
        <v>2020</v>
      </c>
      <c r="C1026" t="s">
        <v>58</v>
      </c>
      <c r="D1026" t="s">
        <v>66</v>
      </c>
      <c r="E1026" t="s">
        <v>67</v>
      </c>
      <c r="F1026" t="s">
        <v>68</v>
      </c>
      <c r="G1026" t="s">
        <v>160</v>
      </c>
      <c r="I1026" s="22">
        <v>208044.4</v>
      </c>
    </row>
    <row r="1027" spans="1:9" hidden="1" x14ac:dyDescent="0.25">
      <c r="A1027" s="20" t="s">
        <v>44</v>
      </c>
      <c r="B1027">
        <v>2020</v>
      </c>
      <c r="C1027" t="s">
        <v>58</v>
      </c>
      <c r="D1027" t="s">
        <v>66</v>
      </c>
      <c r="E1027" t="s">
        <v>67</v>
      </c>
      <c r="F1027" t="s">
        <v>68</v>
      </c>
      <c r="G1027" t="s">
        <v>90</v>
      </c>
      <c r="I1027" s="22">
        <v>29016</v>
      </c>
    </row>
    <row r="1028" spans="1:9" hidden="1" x14ac:dyDescent="0.25">
      <c r="A1028" s="20" t="s">
        <v>44</v>
      </c>
      <c r="B1028">
        <v>2020</v>
      </c>
      <c r="C1028" t="s">
        <v>58</v>
      </c>
      <c r="D1028" t="s">
        <v>66</v>
      </c>
      <c r="E1028" t="s">
        <v>67</v>
      </c>
      <c r="F1028" t="s">
        <v>68</v>
      </c>
      <c r="G1028" s="2" t="s">
        <v>274</v>
      </c>
      <c r="I1028" s="22">
        <v>25500</v>
      </c>
    </row>
    <row r="1029" spans="1:9" hidden="1" x14ac:dyDescent="0.25">
      <c r="A1029" s="20" t="s">
        <v>44</v>
      </c>
      <c r="B1029">
        <v>2020</v>
      </c>
      <c r="C1029" t="s">
        <v>58</v>
      </c>
      <c r="D1029" t="s">
        <v>66</v>
      </c>
      <c r="E1029" t="s">
        <v>67</v>
      </c>
      <c r="F1029" t="s">
        <v>68</v>
      </c>
      <c r="G1029" t="s">
        <v>184</v>
      </c>
      <c r="I1029" s="22">
        <v>76349.009999999995</v>
      </c>
    </row>
    <row r="1030" spans="1:9" hidden="1" x14ac:dyDescent="0.25">
      <c r="A1030" s="20" t="s">
        <v>44</v>
      </c>
      <c r="B1030">
        <v>2020</v>
      </c>
      <c r="C1030" t="s">
        <v>58</v>
      </c>
      <c r="D1030" t="s">
        <v>66</v>
      </c>
      <c r="E1030" t="s">
        <v>67</v>
      </c>
      <c r="F1030" t="s">
        <v>68</v>
      </c>
      <c r="G1030" t="s">
        <v>75</v>
      </c>
      <c r="I1030" s="22">
        <v>8198.74</v>
      </c>
    </row>
    <row r="1031" spans="1:9" hidden="1" x14ac:dyDescent="0.25">
      <c r="A1031" s="20" t="s">
        <v>44</v>
      </c>
      <c r="B1031">
        <v>2020</v>
      </c>
      <c r="C1031" t="s">
        <v>58</v>
      </c>
      <c r="D1031" t="s">
        <v>66</v>
      </c>
      <c r="E1031" t="s">
        <v>67</v>
      </c>
      <c r="F1031" t="s">
        <v>68</v>
      </c>
      <c r="G1031" t="s">
        <v>148</v>
      </c>
      <c r="I1031" s="22">
        <v>0.3</v>
      </c>
    </row>
    <row r="1032" spans="1:9" hidden="1" x14ac:dyDescent="0.25">
      <c r="A1032" s="20" t="s">
        <v>44</v>
      </c>
      <c r="B1032">
        <v>2020</v>
      </c>
      <c r="C1032" t="s">
        <v>58</v>
      </c>
      <c r="D1032" t="s">
        <v>66</v>
      </c>
      <c r="E1032" t="s">
        <v>67</v>
      </c>
      <c r="F1032" t="s">
        <v>68</v>
      </c>
      <c r="G1032" t="s">
        <v>157</v>
      </c>
      <c r="I1032" s="22">
        <v>51352.03</v>
      </c>
    </row>
    <row r="1033" spans="1:9" hidden="1" x14ac:dyDescent="0.25">
      <c r="A1033" s="20" t="s">
        <v>44</v>
      </c>
      <c r="B1033">
        <v>2020</v>
      </c>
      <c r="C1033" t="s">
        <v>58</v>
      </c>
      <c r="D1033" t="s">
        <v>66</v>
      </c>
      <c r="E1033" t="s">
        <v>67</v>
      </c>
      <c r="F1033" t="s">
        <v>68</v>
      </c>
      <c r="G1033" t="s">
        <v>158</v>
      </c>
      <c r="I1033" s="3">
        <v>0</v>
      </c>
    </row>
    <row r="1034" spans="1:9" hidden="1" x14ac:dyDescent="0.25">
      <c r="A1034" s="20" t="s">
        <v>44</v>
      </c>
      <c r="B1034">
        <v>2020</v>
      </c>
      <c r="C1034" t="s">
        <v>58</v>
      </c>
      <c r="D1034" t="s">
        <v>66</v>
      </c>
      <c r="E1034" t="s">
        <v>67</v>
      </c>
      <c r="F1034" t="s">
        <v>68</v>
      </c>
      <c r="G1034" t="s">
        <v>76</v>
      </c>
      <c r="I1034" s="22">
        <v>6091.38</v>
      </c>
    </row>
    <row r="1035" spans="1:9" hidden="1" x14ac:dyDescent="0.25">
      <c r="A1035" s="20" t="s">
        <v>44</v>
      </c>
      <c r="B1035">
        <v>2020</v>
      </c>
      <c r="C1035" t="s">
        <v>58</v>
      </c>
      <c r="D1035" t="s">
        <v>66</v>
      </c>
      <c r="E1035" t="s">
        <v>67</v>
      </c>
      <c r="F1035" t="s">
        <v>68</v>
      </c>
      <c r="G1035" t="s">
        <v>185</v>
      </c>
      <c r="I1035" s="22">
        <v>-5025</v>
      </c>
    </row>
    <row r="1036" spans="1:9" hidden="1" x14ac:dyDescent="0.25">
      <c r="A1036" s="20" t="s">
        <v>44</v>
      </c>
      <c r="B1036">
        <v>2020</v>
      </c>
      <c r="C1036" t="s">
        <v>58</v>
      </c>
      <c r="D1036" t="s">
        <v>66</v>
      </c>
      <c r="E1036" t="s">
        <v>67</v>
      </c>
      <c r="F1036" t="s">
        <v>68</v>
      </c>
      <c r="G1036" t="s">
        <v>200</v>
      </c>
      <c r="I1036"/>
    </row>
    <row r="1037" spans="1:9" hidden="1" x14ac:dyDescent="0.25">
      <c r="A1037" s="20" t="s">
        <v>44</v>
      </c>
      <c r="B1037">
        <v>2020</v>
      </c>
      <c r="C1037" t="s">
        <v>58</v>
      </c>
      <c r="D1037" t="s">
        <v>66</v>
      </c>
      <c r="E1037" t="s">
        <v>67</v>
      </c>
      <c r="F1037" t="s">
        <v>68</v>
      </c>
      <c r="G1037" t="s">
        <v>97</v>
      </c>
      <c r="I1037" s="3">
        <v>0</v>
      </c>
    </row>
    <row r="1038" spans="1:9" hidden="1" x14ac:dyDescent="0.25">
      <c r="A1038" s="20" t="s">
        <v>44</v>
      </c>
      <c r="B1038">
        <v>2020</v>
      </c>
      <c r="C1038" t="s">
        <v>58</v>
      </c>
      <c r="D1038" t="s">
        <v>66</v>
      </c>
      <c r="E1038" t="s">
        <v>67</v>
      </c>
      <c r="F1038" t="s">
        <v>68</v>
      </c>
      <c r="G1038" t="s">
        <v>201</v>
      </c>
      <c r="I1038" s="22">
        <v>-1066.3800000000001</v>
      </c>
    </row>
    <row r="1039" spans="1:9" hidden="1" x14ac:dyDescent="0.25">
      <c r="A1039" s="20" t="s">
        <v>44</v>
      </c>
      <c r="B1039">
        <v>2020</v>
      </c>
      <c r="C1039" t="s">
        <v>58</v>
      </c>
      <c r="D1039" t="s">
        <v>66</v>
      </c>
      <c r="E1039" t="s">
        <v>67</v>
      </c>
      <c r="F1039" t="s">
        <v>68</v>
      </c>
      <c r="G1039" t="s">
        <v>202</v>
      </c>
      <c r="I1039" s="22">
        <f>5086000.61-1</f>
        <v>5085999.6100000003</v>
      </c>
    </row>
    <row r="1040" spans="1:9" hidden="1" x14ac:dyDescent="0.25">
      <c r="A1040" s="20" t="s">
        <v>44</v>
      </c>
      <c r="B1040">
        <v>2020</v>
      </c>
      <c r="C1040" t="s">
        <v>58</v>
      </c>
      <c r="D1040" t="s">
        <v>66</v>
      </c>
      <c r="E1040" t="s">
        <v>67</v>
      </c>
      <c r="F1040" t="s">
        <v>68</v>
      </c>
      <c r="G1040" t="s">
        <v>203</v>
      </c>
      <c r="I1040" s="18">
        <v>0</v>
      </c>
    </row>
    <row r="1041" spans="1:11" hidden="1" x14ac:dyDescent="0.25">
      <c r="A1041" s="20" t="s">
        <v>44</v>
      </c>
      <c r="B1041">
        <v>2020</v>
      </c>
      <c r="C1041" t="s">
        <v>58</v>
      </c>
      <c r="D1041" t="s">
        <v>66</v>
      </c>
      <c r="E1041" t="s">
        <v>67</v>
      </c>
      <c r="F1041" t="s">
        <v>268</v>
      </c>
      <c r="G1041" t="s">
        <v>162</v>
      </c>
      <c r="I1041"/>
    </row>
    <row r="1042" spans="1:11" hidden="1" x14ac:dyDescent="0.25">
      <c r="A1042" s="20" t="s">
        <v>44</v>
      </c>
      <c r="B1042">
        <v>2020</v>
      </c>
      <c r="C1042" t="s">
        <v>58</v>
      </c>
      <c r="D1042" t="s">
        <v>66</v>
      </c>
      <c r="E1042" t="s">
        <v>67</v>
      </c>
      <c r="F1042" t="s">
        <v>93</v>
      </c>
      <c r="G1042" t="s">
        <v>92</v>
      </c>
      <c r="I1042" s="22">
        <v>216082</v>
      </c>
    </row>
    <row r="1043" spans="1:11" hidden="1" x14ac:dyDescent="0.25">
      <c r="A1043" s="20" t="s">
        <v>44</v>
      </c>
      <c r="B1043">
        <v>2020</v>
      </c>
      <c r="C1043" t="s">
        <v>58</v>
      </c>
      <c r="D1043" t="s">
        <v>69</v>
      </c>
      <c r="E1043" t="s">
        <v>69</v>
      </c>
      <c r="F1043" t="s">
        <v>70</v>
      </c>
      <c r="G1043" t="s">
        <v>77</v>
      </c>
      <c r="I1043" s="3">
        <v>200000000</v>
      </c>
    </row>
    <row r="1044" spans="1:11" hidden="1" x14ac:dyDescent="0.25">
      <c r="A1044" s="20" t="s">
        <v>44</v>
      </c>
      <c r="B1044">
        <v>2020</v>
      </c>
      <c r="C1044" t="s">
        <v>58</v>
      </c>
      <c r="D1044" t="s">
        <v>69</v>
      </c>
      <c r="E1044" t="s">
        <v>69</v>
      </c>
      <c r="F1044" t="s">
        <v>70</v>
      </c>
      <c r="G1044" t="s">
        <v>78</v>
      </c>
      <c r="I1044" s="3">
        <v>-194000000</v>
      </c>
    </row>
    <row r="1045" spans="1:11" hidden="1" x14ac:dyDescent="0.25">
      <c r="A1045" s="20" t="s">
        <v>44</v>
      </c>
      <c r="B1045">
        <v>2020</v>
      </c>
      <c r="C1045" t="s">
        <v>58</v>
      </c>
      <c r="D1045" t="s">
        <v>69</v>
      </c>
      <c r="E1045" t="s">
        <v>69</v>
      </c>
      <c r="F1045" t="s">
        <v>70</v>
      </c>
      <c r="G1045" t="s">
        <v>230</v>
      </c>
      <c r="I1045" s="3">
        <v>54327800</v>
      </c>
    </row>
    <row r="1046" spans="1:11" hidden="1" x14ac:dyDescent="0.25">
      <c r="A1046" s="20" t="s">
        <v>44</v>
      </c>
      <c r="B1046">
        <v>2020</v>
      </c>
      <c r="C1046" t="s">
        <v>58</v>
      </c>
      <c r="D1046" t="s">
        <v>69</v>
      </c>
      <c r="E1046" t="s">
        <v>69</v>
      </c>
      <c r="F1046" t="s">
        <v>79</v>
      </c>
      <c r="G1046" t="s">
        <v>264</v>
      </c>
      <c r="I1046" s="59">
        <v>8027552.7000000002</v>
      </c>
    </row>
    <row r="1047" spans="1:11" hidden="1" x14ac:dyDescent="0.25">
      <c r="A1047" s="20" t="s">
        <v>44</v>
      </c>
      <c r="B1047">
        <v>2020</v>
      </c>
      <c r="C1047" t="s">
        <v>58</v>
      </c>
      <c r="D1047" t="s">
        <v>69</v>
      </c>
      <c r="E1047" t="s">
        <v>69</v>
      </c>
      <c r="F1047" t="s">
        <v>79</v>
      </c>
      <c r="G1047" t="s">
        <v>110</v>
      </c>
      <c r="I1047" s="27">
        <f>+I993+I994</f>
        <v>55873706.340000004</v>
      </c>
    </row>
    <row r="1048" spans="1:11" hidden="1" x14ac:dyDescent="0.25">
      <c r="A1048" s="57" t="s">
        <v>51</v>
      </c>
      <c r="B1048" s="57">
        <v>2020</v>
      </c>
      <c r="C1048" s="57" t="s">
        <v>58</v>
      </c>
      <c r="D1048" s="57" t="s">
        <v>63</v>
      </c>
      <c r="E1048" s="57" t="s">
        <v>64</v>
      </c>
      <c r="F1048" s="57" t="s">
        <v>65</v>
      </c>
      <c r="G1048" s="57" t="s">
        <v>71</v>
      </c>
      <c r="I1048" s="3">
        <v>1064223</v>
      </c>
    </row>
    <row r="1049" spans="1:11" hidden="1" x14ac:dyDescent="0.25">
      <c r="A1049" s="20" t="s">
        <v>51</v>
      </c>
      <c r="B1049">
        <v>2020</v>
      </c>
      <c r="C1049" t="s">
        <v>58</v>
      </c>
      <c r="D1049" t="s">
        <v>63</v>
      </c>
      <c r="E1049" t="s">
        <v>64</v>
      </c>
      <c r="F1049" t="s">
        <v>65</v>
      </c>
      <c r="G1049" t="s">
        <v>80</v>
      </c>
      <c r="I1049" s="3">
        <v>240000</v>
      </c>
    </row>
    <row r="1050" spans="1:11" hidden="1" x14ac:dyDescent="0.25">
      <c r="A1050" s="20" t="s">
        <v>51</v>
      </c>
      <c r="B1050">
        <v>2020</v>
      </c>
      <c r="C1050" t="s">
        <v>58</v>
      </c>
      <c r="D1050" t="s">
        <v>63</v>
      </c>
      <c r="E1050" t="s">
        <v>64</v>
      </c>
      <c r="F1050" t="s">
        <v>65</v>
      </c>
      <c r="G1050" t="s">
        <v>72</v>
      </c>
      <c r="I1050"/>
    </row>
    <row r="1051" spans="1:11" hidden="1" x14ac:dyDescent="0.25">
      <c r="A1051" s="20" t="s">
        <v>51</v>
      </c>
      <c r="B1051">
        <v>2020</v>
      </c>
      <c r="C1051" t="s">
        <v>58</v>
      </c>
      <c r="D1051" t="s">
        <v>63</v>
      </c>
      <c r="E1051" t="s">
        <v>64</v>
      </c>
      <c r="F1051" t="s">
        <v>65</v>
      </c>
      <c r="G1051" t="s">
        <v>227</v>
      </c>
      <c r="I1051" s="3">
        <v>11056688.6</v>
      </c>
    </row>
    <row r="1052" spans="1:11" hidden="1" x14ac:dyDescent="0.25">
      <c r="A1052" s="20" t="s">
        <v>51</v>
      </c>
      <c r="B1052">
        <v>2020</v>
      </c>
      <c r="C1052" t="s">
        <v>58</v>
      </c>
      <c r="D1052" t="s">
        <v>63</v>
      </c>
      <c r="E1052" t="s">
        <v>64</v>
      </c>
      <c r="F1052" t="s">
        <v>262</v>
      </c>
      <c r="G1052" t="s">
        <v>261</v>
      </c>
      <c r="I1052"/>
    </row>
    <row r="1053" spans="1:11" hidden="1" x14ac:dyDescent="0.25">
      <c r="A1053" s="20" t="s">
        <v>51</v>
      </c>
      <c r="B1053">
        <v>2020</v>
      </c>
      <c r="C1053" t="s">
        <v>58</v>
      </c>
      <c r="D1053" t="s">
        <v>63</v>
      </c>
      <c r="E1053" t="s">
        <v>64</v>
      </c>
      <c r="F1053" t="s">
        <v>65</v>
      </c>
      <c r="G1053" t="s">
        <v>155</v>
      </c>
      <c r="I1053" s="3">
        <v>17663164.440000001</v>
      </c>
    </row>
    <row r="1054" spans="1:11" hidden="1" x14ac:dyDescent="0.25">
      <c r="A1054" s="20" t="s">
        <v>51</v>
      </c>
      <c r="B1054">
        <v>2020</v>
      </c>
      <c r="C1054" t="s">
        <v>58</v>
      </c>
      <c r="D1054" t="s">
        <v>63</v>
      </c>
      <c r="E1054" t="s">
        <v>64</v>
      </c>
      <c r="F1054" t="s">
        <v>65</v>
      </c>
      <c r="G1054" t="s">
        <v>145</v>
      </c>
      <c r="I1054" s="3">
        <v>4869140.75</v>
      </c>
      <c r="J1054" s="3"/>
      <c r="K1054" s="16"/>
    </row>
    <row r="1055" spans="1:11" hidden="1" x14ac:dyDescent="0.25">
      <c r="A1055" s="20" t="s">
        <v>51</v>
      </c>
      <c r="B1055">
        <v>2020</v>
      </c>
      <c r="C1055" t="s">
        <v>58</v>
      </c>
      <c r="D1055" t="s">
        <v>63</v>
      </c>
      <c r="E1055" t="s">
        <v>64</v>
      </c>
      <c r="F1055" t="s">
        <v>65</v>
      </c>
      <c r="G1055" t="s">
        <v>275</v>
      </c>
      <c r="I1055" s="3">
        <v>-0.18</v>
      </c>
    </row>
    <row r="1056" spans="1:11" hidden="1" x14ac:dyDescent="0.25">
      <c r="A1056" s="20" t="s">
        <v>51</v>
      </c>
      <c r="B1056">
        <v>2020</v>
      </c>
      <c r="C1056" t="s">
        <v>58</v>
      </c>
      <c r="D1056" t="s">
        <v>63</v>
      </c>
      <c r="E1056" t="s">
        <v>64</v>
      </c>
      <c r="F1056" t="s">
        <v>65</v>
      </c>
      <c r="G1056" t="s">
        <v>105</v>
      </c>
      <c r="I1056"/>
    </row>
    <row r="1057" spans="1:9" hidden="1" x14ac:dyDescent="0.25">
      <c r="A1057" s="20" t="s">
        <v>51</v>
      </c>
      <c r="B1057">
        <v>2020</v>
      </c>
      <c r="C1057" t="s">
        <v>58</v>
      </c>
      <c r="D1057" t="s">
        <v>63</v>
      </c>
      <c r="E1057" t="s">
        <v>64</v>
      </c>
      <c r="F1057" t="s">
        <v>65</v>
      </c>
      <c r="G1057" s="2" t="s">
        <v>231</v>
      </c>
      <c r="I1057" s="3">
        <v>632326.43000000005</v>
      </c>
    </row>
    <row r="1058" spans="1:9" hidden="1" x14ac:dyDescent="0.25">
      <c r="A1058" s="20" t="s">
        <v>51</v>
      </c>
      <c r="B1058">
        <v>2020</v>
      </c>
      <c r="C1058" t="s">
        <v>58</v>
      </c>
      <c r="D1058" t="s">
        <v>63</v>
      </c>
      <c r="E1058" t="s">
        <v>64</v>
      </c>
      <c r="F1058" t="s">
        <v>65</v>
      </c>
      <c r="G1058" s="2" t="s">
        <v>232</v>
      </c>
      <c r="I1058" s="3">
        <v>112956</v>
      </c>
    </row>
    <row r="1059" spans="1:9" hidden="1" x14ac:dyDescent="0.25">
      <c r="A1059" s="20" t="s">
        <v>51</v>
      </c>
      <c r="B1059">
        <v>2020</v>
      </c>
      <c r="C1059" t="s">
        <v>58</v>
      </c>
      <c r="D1059" t="s">
        <v>63</v>
      </c>
      <c r="E1059" t="s">
        <v>64</v>
      </c>
      <c r="F1059" t="s">
        <v>65</v>
      </c>
      <c r="G1059" s="2" t="s">
        <v>233</v>
      </c>
      <c r="I1059" s="3">
        <v>140035.26</v>
      </c>
    </row>
    <row r="1060" spans="1:9" hidden="1" x14ac:dyDescent="0.25">
      <c r="A1060" s="20" t="s">
        <v>51</v>
      </c>
      <c r="B1060">
        <v>2020</v>
      </c>
      <c r="C1060" t="s">
        <v>58</v>
      </c>
      <c r="D1060" t="s">
        <v>63</v>
      </c>
      <c r="E1060" t="s">
        <v>64</v>
      </c>
      <c r="F1060" t="s">
        <v>65</v>
      </c>
      <c r="G1060" s="2" t="s">
        <v>237</v>
      </c>
      <c r="I1060" s="3">
        <v>10240</v>
      </c>
    </row>
    <row r="1061" spans="1:9" hidden="1" x14ac:dyDescent="0.25">
      <c r="A1061" s="20" t="s">
        <v>51</v>
      </c>
      <c r="B1061">
        <v>2020</v>
      </c>
      <c r="C1061" t="s">
        <v>58</v>
      </c>
      <c r="D1061" t="s">
        <v>63</v>
      </c>
      <c r="E1061" t="s">
        <v>64</v>
      </c>
      <c r="F1061" t="s">
        <v>65</v>
      </c>
      <c r="G1061" t="s">
        <v>199</v>
      </c>
      <c r="I1061"/>
    </row>
    <row r="1062" spans="1:9" hidden="1" x14ac:dyDescent="0.25">
      <c r="A1062" s="20" t="s">
        <v>51</v>
      </c>
      <c r="B1062">
        <v>2020</v>
      </c>
      <c r="C1062" t="s">
        <v>58</v>
      </c>
      <c r="D1062" t="s">
        <v>63</v>
      </c>
      <c r="E1062" t="s">
        <v>64</v>
      </c>
      <c r="F1062" t="s">
        <v>65</v>
      </c>
      <c r="G1062" t="s">
        <v>186</v>
      </c>
      <c r="I1062" s="3">
        <v>615416.02</v>
      </c>
    </row>
    <row r="1063" spans="1:9" hidden="1" x14ac:dyDescent="0.25">
      <c r="A1063" s="20" t="s">
        <v>51</v>
      </c>
      <c r="B1063">
        <v>2020</v>
      </c>
      <c r="C1063" t="s">
        <v>58</v>
      </c>
      <c r="D1063" t="s">
        <v>63</v>
      </c>
      <c r="E1063" t="s">
        <v>64</v>
      </c>
      <c r="F1063" t="s">
        <v>82</v>
      </c>
      <c r="G1063" t="s">
        <v>81</v>
      </c>
      <c r="I1063" s="3">
        <v>18725274</v>
      </c>
    </row>
    <row r="1064" spans="1:9" hidden="1" x14ac:dyDescent="0.25">
      <c r="A1064" s="20" t="s">
        <v>51</v>
      </c>
      <c r="B1064">
        <v>2020</v>
      </c>
      <c r="C1064" t="s">
        <v>58</v>
      </c>
      <c r="D1064" t="s">
        <v>63</v>
      </c>
      <c r="E1064" t="s">
        <v>64</v>
      </c>
      <c r="F1064" t="s">
        <v>228</v>
      </c>
      <c r="G1064" t="s">
        <v>229</v>
      </c>
      <c r="I1064" s="3">
        <v>1692000</v>
      </c>
    </row>
    <row r="1065" spans="1:9" hidden="1" x14ac:dyDescent="0.25">
      <c r="A1065" s="20" t="s">
        <v>51</v>
      </c>
      <c r="B1065">
        <v>2020</v>
      </c>
      <c r="C1065" t="s">
        <v>58</v>
      </c>
      <c r="D1065" t="s">
        <v>63</v>
      </c>
      <c r="E1065" t="s">
        <v>73</v>
      </c>
      <c r="F1065" t="s">
        <v>84</v>
      </c>
      <c r="G1065" t="s">
        <v>83</v>
      </c>
      <c r="I1065"/>
    </row>
    <row r="1066" spans="1:9" hidden="1" x14ac:dyDescent="0.25">
      <c r="A1066" s="20" t="s">
        <v>51</v>
      </c>
      <c r="B1066">
        <v>2020</v>
      </c>
      <c r="C1066" t="s">
        <v>58</v>
      </c>
      <c r="D1066" t="s">
        <v>66</v>
      </c>
      <c r="E1066" t="s">
        <v>67</v>
      </c>
      <c r="F1066" t="s">
        <v>93</v>
      </c>
      <c r="G1066" s="2" t="s">
        <v>234</v>
      </c>
      <c r="I1066" s="3">
        <v>444451</v>
      </c>
    </row>
    <row r="1067" spans="1:9" hidden="1" x14ac:dyDescent="0.25">
      <c r="A1067" s="20" t="s">
        <v>51</v>
      </c>
      <c r="B1067">
        <v>2020</v>
      </c>
      <c r="C1067" t="s">
        <v>58</v>
      </c>
      <c r="D1067" t="s">
        <v>66</v>
      </c>
      <c r="E1067" t="s">
        <v>67</v>
      </c>
      <c r="F1067" t="s">
        <v>93</v>
      </c>
      <c r="G1067" t="s">
        <v>106</v>
      </c>
      <c r="I1067" s="3">
        <v>4</v>
      </c>
    </row>
    <row r="1068" spans="1:9" hidden="1" x14ac:dyDescent="0.25">
      <c r="A1068" s="20" t="s">
        <v>51</v>
      </c>
      <c r="B1068">
        <v>2020</v>
      </c>
      <c r="C1068" t="s">
        <v>58</v>
      </c>
      <c r="D1068" t="s">
        <v>66</v>
      </c>
      <c r="E1068" t="s">
        <v>67</v>
      </c>
      <c r="F1068" t="s">
        <v>93</v>
      </c>
      <c r="G1068" t="s">
        <v>263</v>
      </c>
      <c r="I1068"/>
    </row>
    <row r="1069" spans="1:9" hidden="1" x14ac:dyDescent="0.25">
      <c r="A1069" s="20" t="s">
        <v>51</v>
      </c>
      <c r="B1069">
        <v>2020</v>
      </c>
      <c r="C1069" t="s">
        <v>58</v>
      </c>
      <c r="D1069" t="s">
        <v>66</v>
      </c>
      <c r="E1069" t="s">
        <v>67</v>
      </c>
      <c r="F1069" t="s">
        <v>89</v>
      </c>
      <c r="G1069" t="s">
        <v>85</v>
      </c>
      <c r="I1069" s="3">
        <v>901544</v>
      </c>
    </row>
    <row r="1070" spans="1:9" hidden="1" x14ac:dyDescent="0.25">
      <c r="A1070" s="20" t="s">
        <v>51</v>
      </c>
      <c r="B1070">
        <v>2020</v>
      </c>
      <c r="C1070" t="s">
        <v>58</v>
      </c>
      <c r="D1070" t="s">
        <v>66</v>
      </c>
      <c r="E1070" t="s">
        <v>67</v>
      </c>
      <c r="F1070" t="s">
        <v>89</v>
      </c>
      <c r="G1070" t="s">
        <v>86</v>
      </c>
      <c r="I1070" s="38">
        <v>108112</v>
      </c>
    </row>
    <row r="1071" spans="1:9" hidden="1" x14ac:dyDescent="0.25">
      <c r="A1071" s="20" t="s">
        <v>51</v>
      </c>
      <c r="B1071">
        <v>2020</v>
      </c>
      <c r="C1071" t="s">
        <v>58</v>
      </c>
      <c r="D1071" t="s">
        <v>66</v>
      </c>
      <c r="E1071" t="s">
        <v>67</v>
      </c>
      <c r="F1071" t="s">
        <v>89</v>
      </c>
      <c r="G1071" t="s">
        <v>87</v>
      </c>
      <c r="I1071" s="38">
        <v>676413</v>
      </c>
    </row>
    <row r="1072" spans="1:9" hidden="1" x14ac:dyDescent="0.25">
      <c r="A1072" s="20" t="s">
        <v>51</v>
      </c>
      <c r="B1072">
        <v>2020</v>
      </c>
      <c r="C1072" t="s">
        <v>58</v>
      </c>
      <c r="D1072" t="s">
        <v>66</v>
      </c>
      <c r="E1072" t="s">
        <v>67</v>
      </c>
      <c r="F1072" t="s">
        <v>89</v>
      </c>
      <c r="G1072" t="s">
        <v>88</v>
      </c>
      <c r="I1072" s="3">
        <v>323680</v>
      </c>
    </row>
    <row r="1073" spans="1:9" hidden="1" x14ac:dyDescent="0.25">
      <c r="A1073" s="20" t="s">
        <v>51</v>
      </c>
      <c r="B1073">
        <v>2020</v>
      </c>
      <c r="C1073" t="s">
        <v>58</v>
      </c>
      <c r="D1073" t="s">
        <v>66</v>
      </c>
      <c r="E1073" t="s">
        <v>67</v>
      </c>
      <c r="F1073" t="s">
        <v>94</v>
      </c>
      <c r="G1073" t="s">
        <v>95</v>
      </c>
      <c r="H1073" s="2" t="s">
        <v>103</v>
      </c>
      <c r="I1073">
        <v>3000000</v>
      </c>
    </row>
    <row r="1074" spans="1:9" hidden="1" x14ac:dyDescent="0.25">
      <c r="A1074" s="20" t="s">
        <v>51</v>
      </c>
      <c r="B1074">
        <v>2020</v>
      </c>
      <c r="C1074" t="s">
        <v>58</v>
      </c>
      <c r="D1074" t="s">
        <v>66</v>
      </c>
      <c r="E1074" t="s">
        <v>67</v>
      </c>
      <c r="F1074" t="s">
        <v>94</v>
      </c>
      <c r="G1074" t="s">
        <v>95</v>
      </c>
      <c r="H1074" s="2" t="s">
        <v>104</v>
      </c>
      <c r="I1074">
        <v>3000000</v>
      </c>
    </row>
    <row r="1075" spans="1:9" hidden="1" x14ac:dyDescent="0.25">
      <c r="A1075" s="20" t="s">
        <v>51</v>
      </c>
      <c r="B1075">
        <v>2020</v>
      </c>
      <c r="C1075" t="s">
        <v>58</v>
      </c>
      <c r="D1075" t="s">
        <v>66</v>
      </c>
      <c r="E1075" t="s">
        <v>67</v>
      </c>
      <c r="F1075" t="s">
        <v>94</v>
      </c>
      <c r="G1075" t="s">
        <v>95</v>
      </c>
      <c r="I1075"/>
    </row>
    <row r="1076" spans="1:9" hidden="1" x14ac:dyDescent="0.25">
      <c r="A1076" s="20" t="s">
        <v>51</v>
      </c>
      <c r="B1076">
        <v>2020</v>
      </c>
      <c r="C1076" t="s">
        <v>58</v>
      </c>
      <c r="D1076" t="s">
        <v>66</v>
      </c>
      <c r="E1076" t="s">
        <v>67</v>
      </c>
      <c r="F1076" t="s">
        <v>94</v>
      </c>
      <c r="G1076" t="s">
        <v>95</v>
      </c>
      <c r="I1076"/>
    </row>
    <row r="1077" spans="1:9" hidden="1" x14ac:dyDescent="0.25">
      <c r="A1077" s="20" t="s">
        <v>51</v>
      </c>
      <c r="B1077">
        <v>2020</v>
      </c>
      <c r="C1077" t="s">
        <v>58</v>
      </c>
      <c r="D1077" t="s">
        <v>66</v>
      </c>
      <c r="E1077" t="s">
        <v>67</v>
      </c>
      <c r="F1077" t="s">
        <v>94</v>
      </c>
      <c r="G1077" t="s">
        <v>95</v>
      </c>
      <c r="I1077"/>
    </row>
    <row r="1078" spans="1:9" hidden="1" x14ac:dyDescent="0.25">
      <c r="A1078" s="20" t="s">
        <v>51</v>
      </c>
      <c r="B1078">
        <v>2020</v>
      </c>
      <c r="C1078" t="s">
        <v>58</v>
      </c>
      <c r="D1078" t="s">
        <v>66</v>
      </c>
      <c r="E1078" t="s">
        <v>67</v>
      </c>
      <c r="F1078" t="s">
        <v>68</v>
      </c>
      <c r="G1078" t="s">
        <v>146</v>
      </c>
      <c r="I1078" s="3">
        <v>45545.24</v>
      </c>
    </row>
    <row r="1079" spans="1:9" hidden="1" x14ac:dyDescent="0.25">
      <c r="A1079" s="20" t="s">
        <v>51</v>
      </c>
      <c r="B1079">
        <v>2020</v>
      </c>
      <c r="C1079" t="s">
        <v>58</v>
      </c>
      <c r="D1079" t="s">
        <v>66</v>
      </c>
      <c r="E1079" t="s">
        <v>67</v>
      </c>
      <c r="F1079" t="s">
        <v>68</v>
      </c>
      <c r="G1079" t="s">
        <v>160</v>
      </c>
      <c r="I1079" s="3">
        <v>125678.39999999999</v>
      </c>
    </row>
    <row r="1080" spans="1:9" hidden="1" x14ac:dyDescent="0.25">
      <c r="A1080" s="20" t="s">
        <v>51</v>
      </c>
      <c r="B1080">
        <v>2020</v>
      </c>
      <c r="C1080" t="s">
        <v>58</v>
      </c>
      <c r="D1080" t="s">
        <v>66</v>
      </c>
      <c r="E1080" t="s">
        <v>67</v>
      </c>
      <c r="F1080" t="s">
        <v>68</v>
      </c>
      <c r="G1080" t="s">
        <v>90</v>
      </c>
      <c r="I1080" s="3">
        <v>29016</v>
      </c>
    </row>
    <row r="1081" spans="1:9" hidden="1" x14ac:dyDescent="0.25">
      <c r="A1081" s="20" t="s">
        <v>51</v>
      </c>
      <c r="B1081">
        <v>2020</v>
      </c>
      <c r="C1081" t="s">
        <v>58</v>
      </c>
      <c r="D1081" t="s">
        <v>66</v>
      </c>
      <c r="E1081" t="s">
        <v>67</v>
      </c>
      <c r="F1081" t="s">
        <v>68</v>
      </c>
      <c r="G1081" s="2" t="s">
        <v>274</v>
      </c>
      <c r="I1081" s="3"/>
    </row>
    <row r="1082" spans="1:9" hidden="1" x14ac:dyDescent="0.25">
      <c r="A1082" s="20" t="s">
        <v>51</v>
      </c>
      <c r="B1082">
        <v>2020</v>
      </c>
      <c r="C1082" t="s">
        <v>58</v>
      </c>
      <c r="D1082" t="s">
        <v>66</v>
      </c>
      <c r="E1082" t="s">
        <v>67</v>
      </c>
      <c r="F1082" t="s">
        <v>68</v>
      </c>
      <c r="G1082" t="s">
        <v>184</v>
      </c>
      <c r="I1082" s="3">
        <v>83063.7</v>
      </c>
    </row>
    <row r="1083" spans="1:9" hidden="1" x14ac:dyDescent="0.25">
      <c r="A1083" s="20" t="s">
        <v>51</v>
      </c>
      <c r="B1083">
        <v>2020</v>
      </c>
      <c r="C1083" t="s">
        <v>58</v>
      </c>
      <c r="D1083" t="s">
        <v>66</v>
      </c>
      <c r="E1083" t="s">
        <v>67</v>
      </c>
      <c r="F1083" t="s">
        <v>68</v>
      </c>
      <c r="G1083" t="s">
        <v>75</v>
      </c>
      <c r="I1083" s="3">
        <v>2732.74</v>
      </c>
    </row>
    <row r="1084" spans="1:9" hidden="1" x14ac:dyDescent="0.25">
      <c r="A1084" s="20" t="s">
        <v>51</v>
      </c>
      <c r="B1084">
        <v>2020</v>
      </c>
      <c r="C1084" t="s">
        <v>58</v>
      </c>
      <c r="D1084" t="s">
        <v>66</v>
      </c>
      <c r="E1084" t="s">
        <v>67</v>
      </c>
      <c r="F1084" t="s">
        <v>68</v>
      </c>
      <c r="G1084" t="s">
        <v>148</v>
      </c>
      <c r="I1084" s="3">
        <v>-0.3</v>
      </c>
    </row>
    <row r="1085" spans="1:9" hidden="1" x14ac:dyDescent="0.25">
      <c r="A1085" s="20" t="s">
        <v>51</v>
      </c>
      <c r="B1085">
        <v>2020</v>
      </c>
      <c r="C1085" t="s">
        <v>58</v>
      </c>
      <c r="D1085" t="s">
        <v>66</v>
      </c>
      <c r="E1085" t="s">
        <v>67</v>
      </c>
      <c r="F1085" t="s">
        <v>68</v>
      </c>
      <c r="G1085" t="s">
        <v>157</v>
      </c>
      <c r="I1085" s="3">
        <v>21728.63</v>
      </c>
    </row>
    <row r="1086" spans="1:9" hidden="1" x14ac:dyDescent="0.25">
      <c r="A1086" s="20" t="s">
        <v>51</v>
      </c>
      <c r="B1086">
        <v>2020</v>
      </c>
      <c r="C1086" t="s">
        <v>58</v>
      </c>
      <c r="D1086" t="s">
        <v>66</v>
      </c>
      <c r="E1086" t="s">
        <v>67</v>
      </c>
      <c r="F1086" t="s">
        <v>68</v>
      </c>
      <c r="G1086" t="s">
        <v>158</v>
      </c>
      <c r="I1086" s="3">
        <v>3927371.95</v>
      </c>
    </row>
    <row r="1087" spans="1:9" hidden="1" x14ac:dyDescent="0.25">
      <c r="A1087" s="20" t="s">
        <v>51</v>
      </c>
      <c r="B1087">
        <v>2020</v>
      </c>
      <c r="C1087" t="s">
        <v>58</v>
      </c>
      <c r="D1087" t="s">
        <v>66</v>
      </c>
      <c r="E1087" t="s">
        <v>67</v>
      </c>
      <c r="F1087" t="s">
        <v>68</v>
      </c>
      <c r="G1087" t="s">
        <v>76</v>
      </c>
      <c r="I1087" s="3">
        <f>-610268.62</f>
        <v>-610268.62</v>
      </c>
    </row>
    <row r="1088" spans="1:9" hidden="1" x14ac:dyDescent="0.25">
      <c r="A1088" s="20" t="s">
        <v>51</v>
      </c>
      <c r="B1088">
        <v>2020</v>
      </c>
      <c r="C1088" t="s">
        <v>58</v>
      </c>
      <c r="D1088" t="s">
        <v>66</v>
      </c>
      <c r="E1088" t="s">
        <v>67</v>
      </c>
      <c r="F1088" t="s">
        <v>68</v>
      </c>
      <c r="G1088" t="s">
        <v>185</v>
      </c>
      <c r="I1088" s="3">
        <v>-5025</v>
      </c>
    </row>
    <row r="1089" spans="1:9" hidden="1" x14ac:dyDescent="0.25">
      <c r="A1089" s="20" t="s">
        <v>51</v>
      </c>
      <c r="B1089">
        <v>2020</v>
      </c>
      <c r="C1089" t="s">
        <v>58</v>
      </c>
      <c r="D1089" t="s">
        <v>66</v>
      </c>
      <c r="E1089" t="s">
        <v>67</v>
      </c>
      <c r="F1089" t="s">
        <v>68</v>
      </c>
      <c r="G1089" t="s">
        <v>200</v>
      </c>
      <c r="I1089"/>
    </row>
    <row r="1090" spans="1:9" hidden="1" x14ac:dyDescent="0.25">
      <c r="A1090" s="20" t="s">
        <v>51</v>
      </c>
      <c r="B1090">
        <v>2020</v>
      </c>
      <c r="C1090" t="s">
        <v>58</v>
      </c>
      <c r="D1090" t="s">
        <v>66</v>
      </c>
      <c r="E1090" t="s">
        <v>67</v>
      </c>
      <c r="F1090" t="s">
        <v>68</v>
      </c>
      <c r="G1090" t="s">
        <v>97</v>
      </c>
      <c r="I1090" s="3">
        <f>-557487-8</f>
        <v>-557495</v>
      </c>
    </row>
    <row r="1091" spans="1:9" hidden="1" x14ac:dyDescent="0.25">
      <c r="A1091" s="20" t="s">
        <v>51</v>
      </c>
      <c r="B1091">
        <v>2020</v>
      </c>
      <c r="C1091" t="s">
        <v>58</v>
      </c>
      <c r="D1091" t="s">
        <v>66</v>
      </c>
      <c r="E1091" t="s">
        <v>67</v>
      </c>
      <c r="F1091" t="s">
        <v>68</v>
      </c>
      <c r="G1091" t="s">
        <v>201</v>
      </c>
      <c r="I1091" s="3">
        <v>-1066.3800000000001</v>
      </c>
    </row>
    <row r="1092" spans="1:9" hidden="1" x14ac:dyDescent="0.25">
      <c r="A1092" s="20" t="s">
        <v>51</v>
      </c>
      <c r="B1092">
        <v>2020</v>
      </c>
      <c r="C1092" t="s">
        <v>58</v>
      </c>
      <c r="D1092" t="s">
        <v>66</v>
      </c>
      <c r="E1092" t="s">
        <v>67</v>
      </c>
      <c r="F1092" t="s">
        <v>68</v>
      </c>
      <c r="G1092" t="s">
        <v>202</v>
      </c>
      <c r="I1092" s="3"/>
    </row>
    <row r="1093" spans="1:9" hidden="1" x14ac:dyDescent="0.25">
      <c r="A1093" s="20" t="s">
        <v>51</v>
      </c>
      <c r="B1093">
        <v>2020</v>
      </c>
      <c r="C1093" t="s">
        <v>58</v>
      </c>
      <c r="D1093" t="s">
        <v>66</v>
      </c>
      <c r="E1093" t="s">
        <v>67</v>
      </c>
      <c r="F1093" t="s">
        <v>68</v>
      </c>
      <c r="G1093" t="s">
        <v>203</v>
      </c>
      <c r="I1093"/>
    </row>
    <row r="1094" spans="1:9" hidden="1" x14ac:dyDescent="0.25">
      <c r="A1094" s="20" t="s">
        <v>51</v>
      </c>
      <c r="B1094">
        <v>2020</v>
      </c>
      <c r="C1094" t="s">
        <v>58</v>
      </c>
      <c r="D1094" t="s">
        <v>66</v>
      </c>
      <c r="E1094" t="s">
        <v>67</v>
      </c>
      <c r="F1094" t="s">
        <v>268</v>
      </c>
      <c r="G1094" t="s">
        <v>162</v>
      </c>
      <c r="I1094"/>
    </row>
    <row r="1095" spans="1:9" hidden="1" x14ac:dyDescent="0.25">
      <c r="A1095" s="20" t="s">
        <v>51</v>
      </c>
      <c r="B1095">
        <v>2020</v>
      </c>
      <c r="C1095" t="s">
        <v>58</v>
      </c>
      <c r="D1095" t="s">
        <v>66</v>
      </c>
      <c r="E1095" t="s">
        <v>67</v>
      </c>
      <c r="F1095" t="s">
        <v>93</v>
      </c>
      <c r="G1095" t="s">
        <v>92</v>
      </c>
      <c r="I1095" s="3">
        <v>471104</v>
      </c>
    </row>
    <row r="1096" spans="1:9" hidden="1" x14ac:dyDescent="0.25">
      <c r="A1096" s="20" t="s">
        <v>51</v>
      </c>
      <c r="B1096">
        <v>2020</v>
      </c>
      <c r="C1096" t="s">
        <v>58</v>
      </c>
      <c r="D1096" t="s">
        <v>69</v>
      </c>
      <c r="E1096" t="s">
        <v>69</v>
      </c>
      <c r="F1096" t="s">
        <v>70</v>
      </c>
      <c r="G1096" t="s">
        <v>77</v>
      </c>
      <c r="I1096" s="3">
        <v>200000000</v>
      </c>
    </row>
    <row r="1097" spans="1:9" hidden="1" x14ac:dyDescent="0.25">
      <c r="A1097" s="20" t="s">
        <v>51</v>
      </c>
      <c r="B1097">
        <v>2020</v>
      </c>
      <c r="C1097" t="s">
        <v>58</v>
      </c>
      <c r="D1097" t="s">
        <v>69</v>
      </c>
      <c r="E1097" t="s">
        <v>69</v>
      </c>
      <c r="F1097" t="s">
        <v>70</v>
      </c>
      <c r="G1097" t="s">
        <v>78</v>
      </c>
      <c r="I1097" s="3">
        <v>-194000000</v>
      </c>
    </row>
    <row r="1098" spans="1:9" hidden="1" x14ac:dyDescent="0.25">
      <c r="A1098" s="20" t="s">
        <v>51</v>
      </c>
      <c r="B1098">
        <v>2020</v>
      </c>
      <c r="C1098" t="s">
        <v>58</v>
      </c>
      <c r="D1098" t="s">
        <v>69</v>
      </c>
      <c r="E1098" t="s">
        <v>69</v>
      </c>
      <c r="F1098" t="s">
        <v>70</v>
      </c>
      <c r="G1098" t="s">
        <v>230</v>
      </c>
      <c r="I1098" s="3">
        <v>54327800</v>
      </c>
    </row>
    <row r="1099" spans="1:9" hidden="1" x14ac:dyDescent="0.25">
      <c r="A1099" s="20" t="s">
        <v>51</v>
      </c>
      <c r="B1099">
        <v>2020</v>
      </c>
      <c r="C1099" t="s">
        <v>58</v>
      </c>
      <c r="D1099" t="s">
        <v>69</v>
      </c>
      <c r="E1099" t="s">
        <v>69</v>
      </c>
      <c r="F1099" t="s">
        <v>79</v>
      </c>
      <c r="G1099" t="s">
        <v>264</v>
      </c>
      <c r="I1099" s="59">
        <v>6796729.0300000021</v>
      </c>
    </row>
    <row r="1100" spans="1:9" hidden="1" x14ac:dyDescent="0.25">
      <c r="A1100" s="20" t="s">
        <v>51</v>
      </c>
      <c r="B1100">
        <v>2020</v>
      </c>
      <c r="C1100" t="s">
        <v>58</v>
      </c>
      <c r="D1100" t="s">
        <v>69</v>
      </c>
      <c r="E1100" t="s">
        <v>69</v>
      </c>
      <c r="F1100" t="s">
        <v>79</v>
      </c>
      <c r="G1100" t="s">
        <v>110</v>
      </c>
      <c r="I1100" s="27">
        <f>+I1046+I1047</f>
        <v>63901259.040000007</v>
      </c>
    </row>
    <row r="1101" spans="1:9" hidden="1" x14ac:dyDescent="0.25">
      <c r="A1101" s="57" t="s">
        <v>126</v>
      </c>
      <c r="B1101" s="57">
        <v>2020</v>
      </c>
      <c r="C1101" s="57" t="s">
        <v>58</v>
      </c>
      <c r="D1101" s="57" t="s">
        <v>63</v>
      </c>
      <c r="E1101" s="57" t="s">
        <v>64</v>
      </c>
      <c r="F1101" s="57" t="s">
        <v>65</v>
      </c>
      <c r="G1101" s="57" t="s">
        <v>71</v>
      </c>
      <c r="I1101" s="3">
        <v>1244708</v>
      </c>
    </row>
    <row r="1102" spans="1:9" hidden="1" x14ac:dyDescent="0.25">
      <c r="A1102" s="20" t="s">
        <v>126</v>
      </c>
      <c r="B1102">
        <v>2020</v>
      </c>
      <c r="C1102" t="s">
        <v>58</v>
      </c>
      <c r="D1102" t="s">
        <v>63</v>
      </c>
      <c r="E1102" t="s">
        <v>64</v>
      </c>
      <c r="F1102" t="s">
        <v>65</v>
      </c>
      <c r="G1102" t="s">
        <v>80</v>
      </c>
      <c r="I1102" s="3">
        <v>240000</v>
      </c>
    </row>
    <row r="1103" spans="1:9" hidden="1" x14ac:dyDescent="0.25">
      <c r="A1103" s="20" t="s">
        <v>126</v>
      </c>
      <c r="B1103">
        <v>2020</v>
      </c>
      <c r="C1103" t="s">
        <v>58</v>
      </c>
      <c r="D1103" t="s">
        <v>63</v>
      </c>
      <c r="E1103" t="s">
        <v>64</v>
      </c>
      <c r="F1103" t="s">
        <v>65</v>
      </c>
      <c r="G1103" t="s">
        <v>72</v>
      </c>
      <c r="I1103"/>
    </row>
    <row r="1104" spans="1:9" hidden="1" x14ac:dyDescent="0.25">
      <c r="A1104" s="20" t="s">
        <v>126</v>
      </c>
      <c r="B1104">
        <v>2020</v>
      </c>
      <c r="C1104" t="s">
        <v>58</v>
      </c>
      <c r="D1104" t="s">
        <v>63</v>
      </c>
      <c r="E1104" t="s">
        <v>64</v>
      </c>
      <c r="F1104" t="s">
        <v>65</v>
      </c>
      <c r="G1104" t="s">
        <v>227</v>
      </c>
      <c r="I1104" s="3">
        <v>18423612.02</v>
      </c>
    </row>
    <row r="1105" spans="1:9" hidden="1" x14ac:dyDescent="0.25">
      <c r="A1105" s="20" t="s">
        <v>126</v>
      </c>
      <c r="B1105">
        <v>2020</v>
      </c>
      <c r="C1105" t="s">
        <v>58</v>
      </c>
      <c r="D1105" t="s">
        <v>63</v>
      </c>
      <c r="E1105" t="s">
        <v>64</v>
      </c>
      <c r="F1105" t="s">
        <v>262</v>
      </c>
      <c r="G1105" t="s">
        <v>261</v>
      </c>
      <c r="I1105"/>
    </row>
    <row r="1106" spans="1:9" hidden="1" x14ac:dyDescent="0.25">
      <c r="A1106" s="20" t="s">
        <v>126</v>
      </c>
      <c r="B1106">
        <v>2020</v>
      </c>
      <c r="C1106" t="s">
        <v>58</v>
      </c>
      <c r="D1106" t="s">
        <v>63</v>
      </c>
      <c r="E1106" t="s">
        <v>64</v>
      </c>
      <c r="F1106" t="s">
        <v>65</v>
      </c>
      <c r="G1106" t="s">
        <v>155</v>
      </c>
      <c r="I1106" s="3">
        <v>21598747.440000001</v>
      </c>
    </row>
    <row r="1107" spans="1:9" hidden="1" x14ac:dyDescent="0.25">
      <c r="A1107" s="20" t="s">
        <v>126</v>
      </c>
      <c r="B1107">
        <v>2020</v>
      </c>
      <c r="C1107" t="s">
        <v>58</v>
      </c>
      <c r="D1107" t="s">
        <v>63</v>
      </c>
      <c r="E1107" t="s">
        <v>64</v>
      </c>
      <c r="F1107" t="s">
        <v>65</v>
      </c>
      <c r="G1107" t="s">
        <v>145</v>
      </c>
      <c r="I1107" s="3">
        <v>2248247.75</v>
      </c>
    </row>
    <row r="1108" spans="1:9" hidden="1" x14ac:dyDescent="0.25">
      <c r="A1108" s="20" t="s">
        <v>126</v>
      </c>
      <c r="B1108">
        <v>2020</v>
      </c>
      <c r="C1108" t="s">
        <v>58</v>
      </c>
      <c r="D1108" t="s">
        <v>63</v>
      </c>
      <c r="E1108" t="s">
        <v>64</v>
      </c>
      <c r="F1108" t="s">
        <v>65</v>
      </c>
      <c r="G1108" t="s">
        <v>275</v>
      </c>
      <c r="I1108" s="3">
        <v>-0.18</v>
      </c>
    </row>
    <row r="1109" spans="1:9" hidden="1" x14ac:dyDescent="0.25">
      <c r="A1109" s="20" t="s">
        <v>126</v>
      </c>
      <c r="B1109">
        <v>2020</v>
      </c>
      <c r="C1109" t="s">
        <v>58</v>
      </c>
      <c r="D1109" t="s">
        <v>63</v>
      </c>
      <c r="E1109" t="s">
        <v>64</v>
      </c>
      <c r="F1109" t="s">
        <v>65</v>
      </c>
      <c r="G1109" t="s">
        <v>105</v>
      </c>
      <c r="I1109"/>
    </row>
    <row r="1110" spans="1:9" hidden="1" x14ac:dyDescent="0.25">
      <c r="A1110" s="20" t="s">
        <v>126</v>
      </c>
      <c r="B1110">
        <v>2020</v>
      </c>
      <c r="C1110" t="s">
        <v>58</v>
      </c>
      <c r="D1110" t="s">
        <v>63</v>
      </c>
      <c r="E1110" t="s">
        <v>64</v>
      </c>
      <c r="F1110" t="s">
        <v>65</v>
      </c>
      <c r="G1110" s="2" t="s">
        <v>231</v>
      </c>
      <c r="I1110" s="3">
        <v>756473.43</v>
      </c>
    </row>
    <row r="1111" spans="1:9" hidden="1" x14ac:dyDescent="0.25">
      <c r="A1111" s="20" t="s">
        <v>126</v>
      </c>
      <c r="B1111">
        <v>2020</v>
      </c>
      <c r="C1111" t="s">
        <v>58</v>
      </c>
      <c r="D1111" t="s">
        <v>63</v>
      </c>
      <c r="E1111" t="s">
        <v>64</v>
      </c>
      <c r="F1111" t="s">
        <v>65</v>
      </c>
      <c r="G1111" s="2" t="s">
        <v>232</v>
      </c>
      <c r="I1111" s="3">
        <v>204024</v>
      </c>
    </row>
    <row r="1112" spans="1:9" hidden="1" x14ac:dyDescent="0.25">
      <c r="A1112" s="20" t="s">
        <v>126</v>
      </c>
      <c r="B1112">
        <v>2020</v>
      </c>
      <c r="C1112" t="s">
        <v>58</v>
      </c>
      <c r="D1112" t="s">
        <v>63</v>
      </c>
      <c r="E1112" t="s">
        <v>64</v>
      </c>
      <c r="F1112" t="s">
        <v>65</v>
      </c>
      <c r="G1112" s="2" t="s">
        <v>233</v>
      </c>
      <c r="I1112" s="3">
        <v>164639.26</v>
      </c>
    </row>
    <row r="1113" spans="1:9" hidden="1" x14ac:dyDescent="0.25">
      <c r="A1113" s="20" t="s">
        <v>126</v>
      </c>
      <c r="B1113">
        <v>2020</v>
      </c>
      <c r="C1113" t="s">
        <v>58</v>
      </c>
      <c r="D1113" t="s">
        <v>63</v>
      </c>
      <c r="E1113" t="s">
        <v>64</v>
      </c>
      <c r="F1113" t="s">
        <v>65</v>
      </c>
      <c r="G1113" s="2" t="s">
        <v>237</v>
      </c>
      <c r="I1113" s="3">
        <v>16083</v>
      </c>
    </row>
    <row r="1114" spans="1:9" hidden="1" x14ac:dyDescent="0.25">
      <c r="A1114" s="20" t="s">
        <v>126</v>
      </c>
      <c r="B1114">
        <v>2020</v>
      </c>
      <c r="C1114" t="s">
        <v>58</v>
      </c>
      <c r="D1114" t="s">
        <v>63</v>
      </c>
      <c r="E1114" t="s">
        <v>64</v>
      </c>
      <c r="F1114" t="s">
        <v>65</v>
      </c>
      <c r="G1114" t="s">
        <v>199</v>
      </c>
      <c r="I1114"/>
    </row>
    <row r="1115" spans="1:9" hidden="1" x14ac:dyDescent="0.25">
      <c r="A1115" s="20" t="s">
        <v>126</v>
      </c>
      <c r="B1115">
        <v>2020</v>
      </c>
      <c r="C1115" t="s">
        <v>58</v>
      </c>
      <c r="D1115" t="s">
        <v>63</v>
      </c>
      <c r="E1115" t="s">
        <v>64</v>
      </c>
      <c r="F1115" t="s">
        <v>65</v>
      </c>
      <c r="G1115" t="s">
        <v>186</v>
      </c>
      <c r="I1115" s="3">
        <v>717638.02</v>
      </c>
    </row>
    <row r="1116" spans="1:9" hidden="1" x14ac:dyDescent="0.25">
      <c r="A1116" s="20" t="s">
        <v>126</v>
      </c>
      <c r="B1116">
        <v>2020</v>
      </c>
      <c r="C1116" t="s">
        <v>58</v>
      </c>
      <c r="D1116" t="s">
        <v>63</v>
      </c>
      <c r="E1116" t="s">
        <v>64</v>
      </c>
      <c r="F1116" t="s">
        <v>82</v>
      </c>
      <c r="G1116" t="s">
        <v>81</v>
      </c>
      <c r="I1116" s="3">
        <v>23879210</v>
      </c>
    </row>
    <row r="1117" spans="1:9" hidden="1" x14ac:dyDescent="0.25">
      <c r="A1117" s="20" t="s">
        <v>126</v>
      </c>
      <c r="B1117">
        <v>2020</v>
      </c>
      <c r="C1117" t="s">
        <v>58</v>
      </c>
      <c r="D1117" t="s">
        <v>63</v>
      </c>
      <c r="E1117" t="s">
        <v>64</v>
      </c>
      <c r="F1117" t="s">
        <v>228</v>
      </c>
      <c r="G1117" t="s">
        <v>229</v>
      </c>
      <c r="I1117" s="3">
        <v>1692000</v>
      </c>
    </row>
    <row r="1118" spans="1:9" hidden="1" x14ac:dyDescent="0.25">
      <c r="A1118" s="20" t="s">
        <v>126</v>
      </c>
      <c r="B1118">
        <v>2020</v>
      </c>
      <c r="C1118" t="s">
        <v>58</v>
      </c>
      <c r="D1118" t="s">
        <v>63</v>
      </c>
      <c r="E1118" t="s">
        <v>73</v>
      </c>
      <c r="F1118" t="s">
        <v>84</v>
      </c>
      <c r="G1118" t="s">
        <v>83</v>
      </c>
      <c r="I1118"/>
    </row>
    <row r="1119" spans="1:9" hidden="1" x14ac:dyDescent="0.25">
      <c r="A1119" s="20" t="s">
        <v>126</v>
      </c>
      <c r="B1119">
        <v>2020</v>
      </c>
      <c r="C1119" t="s">
        <v>58</v>
      </c>
      <c r="D1119" t="s">
        <v>66</v>
      </c>
      <c r="E1119" t="s">
        <v>67</v>
      </c>
      <c r="F1119" t="s">
        <v>93</v>
      </c>
      <c r="G1119" s="2" t="s">
        <v>234</v>
      </c>
      <c r="I1119" s="3">
        <v>444451</v>
      </c>
    </row>
    <row r="1120" spans="1:9" hidden="1" x14ac:dyDescent="0.25">
      <c r="A1120" s="20" t="s">
        <v>126</v>
      </c>
      <c r="B1120">
        <v>2020</v>
      </c>
      <c r="C1120" t="s">
        <v>58</v>
      </c>
      <c r="D1120" t="s">
        <v>66</v>
      </c>
      <c r="E1120" t="s">
        <v>67</v>
      </c>
      <c r="F1120" t="s">
        <v>93</v>
      </c>
      <c r="G1120" t="s">
        <v>106</v>
      </c>
      <c r="I1120" s="3">
        <v>4</v>
      </c>
    </row>
    <row r="1121" spans="1:9" hidden="1" x14ac:dyDescent="0.25">
      <c r="A1121" s="20" t="s">
        <v>126</v>
      </c>
      <c r="B1121">
        <v>2020</v>
      </c>
      <c r="C1121" t="s">
        <v>58</v>
      </c>
      <c r="D1121" t="s">
        <v>66</v>
      </c>
      <c r="E1121" t="s">
        <v>67</v>
      </c>
      <c r="F1121" t="s">
        <v>93</v>
      </c>
      <c r="G1121" t="s">
        <v>263</v>
      </c>
      <c r="I1121"/>
    </row>
    <row r="1122" spans="1:9" hidden="1" x14ac:dyDescent="0.25">
      <c r="A1122" s="20" t="s">
        <v>126</v>
      </c>
      <c r="B1122">
        <v>2020</v>
      </c>
      <c r="C1122" t="s">
        <v>58</v>
      </c>
      <c r="D1122" t="s">
        <v>66</v>
      </c>
      <c r="E1122" t="s">
        <v>67</v>
      </c>
      <c r="F1122" t="s">
        <v>89</v>
      </c>
      <c r="G1122" t="s">
        <v>85</v>
      </c>
      <c r="I1122" s="3">
        <v>1061480</v>
      </c>
    </row>
    <row r="1123" spans="1:9" hidden="1" x14ac:dyDescent="0.25">
      <c r="A1123" s="20" t="s">
        <v>126</v>
      </c>
      <c r="B1123">
        <v>2020</v>
      </c>
      <c r="C1123" t="s">
        <v>58</v>
      </c>
      <c r="D1123" t="s">
        <v>66</v>
      </c>
      <c r="E1123" t="s">
        <v>67</v>
      </c>
      <c r="F1123" t="s">
        <v>89</v>
      </c>
      <c r="G1123" t="s">
        <v>86</v>
      </c>
      <c r="I1123" s="38">
        <v>127304</v>
      </c>
    </row>
    <row r="1124" spans="1:9" hidden="1" x14ac:dyDescent="0.25">
      <c r="A1124" s="20" t="s">
        <v>126</v>
      </c>
      <c r="B1124">
        <v>2020</v>
      </c>
      <c r="C1124" t="s">
        <v>58</v>
      </c>
      <c r="D1124" t="s">
        <v>66</v>
      </c>
      <c r="E1124" t="s">
        <v>67</v>
      </c>
      <c r="F1124" t="s">
        <v>89</v>
      </c>
      <c r="G1124" t="s">
        <v>87</v>
      </c>
      <c r="I1124" s="38">
        <v>756477</v>
      </c>
    </row>
    <row r="1125" spans="1:9" hidden="1" x14ac:dyDescent="0.25">
      <c r="A1125" s="20" t="s">
        <v>126</v>
      </c>
      <c r="B1125">
        <v>2020</v>
      </c>
      <c r="C1125" t="s">
        <v>58</v>
      </c>
      <c r="D1125" t="s">
        <v>66</v>
      </c>
      <c r="E1125" t="s">
        <v>67</v>
      </c>
      <c r="F1125" t="s">
        <v>89</v>
      </c>
      <c r="G1125" t="s">
        <v>88</v>
      </c>
      <c r="I1125" s="38">
        <v>483616</v>
      </c>
    </row>
    <row r="1126" spans="1:9" hidden="1" x14ac:dyDescent="0.25">
      <c r="A1126" s="20" t="s">
        <v>126</v>
      </c>
      <c r="B1126">
        <v>2020</v>
      </c>
      <c r="C1126" t="s">
        <v>58</v>
      </c>
      <c r="D1126" t="s">
        <v>66</v>
      </c>
      <c r="E1126" t="s">
        <v>67</v>
      </c>
      <c r="F1126" t="s">
        <v>94</v>
      </c>
      <c r="G1126" t="s">
        <v>95</v>
      </c>
      <c r="H1126" s="2" t="s">
        <v>103</v>
      </c>
      <c r="I1126">
        <v>3000000</v>
      </c>
    </row>
    <row r="1127" spans="1:9" hidden="1" x14ac:dyDescent="0.25">
      <c r="A1127" s="20" t="s">
        <v>126</v>
      </c>
      <c r="B1127">
        <v>2020</v>
      </c>
      <c r="C1127" t="s">
        <v>58</v>
      </c>
      <c r="D1127" t="s">
        <v>66</v>
      </c>
      <c r="E1127" t="s">
        <v>67</v>
      </c>
      <c r="F1127" t="s">
        <v>94</v>
      </c>
      <c r="G1127" t="s">
        <v>95</v>
      </c>
      <c r="H1127" s="2" t="s">
        <v>104</v>
      </c>
      <c r="I1127">
        <v>3000000</v>
      </c>
    </row>
    <row r="1128" spans="1:9" hidden="1" x14ac:dyDescent="0.25">
      <c r="A1128" s="20" t="s">
        <v>126</v>
      </c>
      <c r="B1128">
        <v>2020</v>
      </c>
      <c r="C1128" t="s">
        <v>58</v>
      </c>
      <c r="D1128" t="s">
        <v>66</v>
      </c>
      <c r="E1128" t="s">
        <v>67</v>
      </c>
      <c r="F1128" t="s">
        <v>94</v>
      </c>
      <c r="G1128" t="s">
        <v>95</v>
      </c>
      <c r="I1128"/>
    </row>
    <row r="1129" spans="1:9" hidden="1" x14ac:dyDescent="0.25">
      <c r="A1129" s="20" t="s">
        <v>126</v>
      </c>
      <c r="B1129">
        <v>2020</v>
      </c>
      <c r="C1129" t="s">
        <v>58</v>
      </c>
      <c r="D1129" t="s">
        <v>66</v>
      </c>
      <c r="E1129" t="s">
        <v>67</v>
      </c>
      <c r="F1129" t="s">
        <v>94</v>
      </c>
      <c r="G1129" t="s">
        <v>95</v>
      </c>
      <c r="I1129"/>
    </row>
    <row r="1130" spans="1:9" hidden="1" x14ac:dyDescent="0.25">
      <c r="A1130" s="20" t="s">
        <v>126</v>
      </c>
      <c r="B1130">
        <v>2020</v>
      </c>
      <c r="C1130" t="s">
        <v>58</v>
      </c>
      <c r="D1130" t="s">
        <v>66</v>
      </c>
      <c r="E1130" t="s">
        <v>67</v>
      </c>
      <c r="F1130" t="s">
        <v>94</v>
      </c>
      <c r="G1130" t="s">
        <v>95</v>
      </c>
      <c r="I1130"/>
    </row>
    <row r="1131" spans="1:9" hidden="1" x14ac:dyDescent="0.25">
      <c r="A1131" s="20" t="s">
        <v>126</v>
      </c>
      <c r="B1131">
        <v>2020</v>
      </c>
      <c r="C1131" t="s">
        <v>58</v>
      </c>
      <c r="D1131" t="s">
        <v>66</v>
      </c>
      <c r="E1131" t="s">
        <v>67</v>
      </c>
      <c r="F1131" t="s">
        <v>68</v>
      </c>
      <c r="G1131" t="s">
        <v>146</v>
      </c>
      <c r="I1131" s="3">
        <v>114278.24</v>
      </c>
    </row>
    <row r="1132" spans="1:9" hidden="1" x14ac:dyDescent="0.25">
      <c r="A1132" s="20" t="s">
        <v>126</v>
      </c>
      <c r="B1132">
        <v>2020</v>
      </c>
      <c r="C1132" t="s">
        <v>58</v>
      </c>
      <c r="D1132" t="s">
        <v>66</v>
      </c>
      <c r="E1132" t="s">
        <v>67</v>
      </c>
      <c r="F1132" t="s">
        <v>68</v>
      </c>
      <c r="G1132" t="s">
        <v>160</v>
      </c>
      <c r="I1132" s="3">
        <v>312320.40000000002</v>
      </c>
    </row>
    <row r="1133" spans="1:9" hidden="1" x14ac:dyDescent="0.25">
      <c r="A1133" s="20" t="s">
        <v>126</v>
      </c>
      <c r="B1133">
        <v>2020</v>
      </c>
      <c r="C1133" t="s">
        <v>58</v>
      </c>
      <c r="D1133" t="s">
        <v>66</v>
      </c>
      <c r="E1133" t="s">
        <v>67</v>
      </c>
      <c r="F1133" t="s">
        <v>68</v>
      </c>
      <c r="G1133" t="s">
        <v>90</v>
      </c>
      <c r="I1133" s="3">
        <v>29016</v>
      </c>
    </row>
    <row r="1134" spans="1:9" hidden="1" x14ac:dyDescent="0.25">
      <c r="A1134" s="20" t="s">
        <v>126</v>
      </c>
      <c r="B1134">
        <v>2020</v>
      </c>
      <c r="C1134" t="s">
        <v>58</v>
      </c>
      <c r="D1134" t="s">
        <v>66</v>
      </c>
      <c r="E1134" t="s">
        <v>67</v>
      </c>
      <c r="F1134" t="s">
        <v>68</v>
      </c>
      <c r="G1134" s="2" t="s">
        <v>274</v>
      </c>
      <c r="I1134" s="3">
        <v>85000</v>
      </c>
    </row>
    <row r="1135" spans="1:9" hidden="1" x14ac:dyDescent="0.25">
      <c r="A1135" s="20" t="s">
        <v>126</v>
      </c>
      <c r="B1135">
        <v>2020</v>
      </c>
      <c r="C1135" t="s">
        <v>58</v>
      </c>
      <c r="D1135" t="s">
        <v>66</v>
      </c>
      <c r="E1135" t="s">
        <v>67</v>
      </c>
      <c r="F1135" t="s">
        <v>68</v>
      </c>
      <c r="G1135" t="s">
        <v>184</v>
      </c>
      <c r="I1135" s="3">
        <v>102222.7</v>
      </c>
    </row>
    <row r="1136" spans="1:9" hidden="1" x14ac:dyDescent="0.25">
      <c r="A1136" s="20" t="s">
        <v>126</v>
      </c>
      <c r="B1136">
        <v>2020</v>
      </c>
      <c r="C1136" t="s">
        <v>58</v>
      </c>
      <c r="D1136" t="s">
        <v>66</v>
      </c>
      <c r="E1136" t="s">
        <v>67</v>
      </c>
      <c r="F1136" t="s">
        <v>68</v>
      </c>
      <c r="G1136" t="s">
        <v>75</v>
      </c>
      <c r="I1136" s="3">
        <v>5629.74</v>
      </c>
    </row>
    <row r="1137" spans="1:9" hidden="1" x14ac:dyDescent="0.25">
      <c r="A1137" s="20" t="s">
        <v>126</v>
      </c>
      <c r="B1137">
        <v>2020</v>
      </c>
      <c r="C1137" t="s">
        <v>58</v>
      </c>
      <c r="D1137" t="s">
        <v>66</v>
      </c>
      <c r="E1137" t="s">
        <v>67</v>
      </c>
      <c r="F1137" t="s">
        <v>68</v>
      </c>
      <c r="G1137" t="s">
        <v>148</v>
      </c>
      <c r="I1137" s="3">
        <v>5999.7</v>
      </c>
    </row>
    <row r="1138" spans="1:9" hidden="1" x14ac:dyDescent="0.25">
      <c r="A1138" s="20" t="s">
        <v>126</v>
      </c>
      <c r="B1138">
        <v>2020</v>
      </c>
      <c r="C1138" t="s">
        <v>58</v>
      </c>
      <c r="D1138" t="s">
        <v>66</v>
      </c>
      <c r="E1138" t="s">
        <v>67</v>
      </c>
      <c r="F1138" t="s">
        <v>68</v>
      </c>
      <c r="G1138" t="s">
        <v>157</v>
      </c>
      <c r="I1138" s="3">
        <v>105566.63</v>
      </c>
    </row>
    <row r="1139" spans="1:9" hidden="1" x14ac:dyDescent="0.25">
      <c r="A1139" s="20" t="s">
        <v>126</v>
      </c>
      <c r="B1139">
        <v>2020</v>
      </c>
      <c r="C1139" t="s">
        <v>58</v>
      </c>
      <c r="D1139" t="s">
        <v>66</v>
      </c>
      <c r="E1139" t="s">
        <v>67</v>
      </c>
      <c r="F1139" t="s">
        <v>68</v>
      </c>
      <c r="G1139" t="s">
        <v>158</v>
      </c>
      <c r="I1139" s="3">
        <v>8760600.1300000008</v>
      </c>
    </row>
    <row r="1140" spans="1:9" hidden="1" x14ac:dyDescent="0.25">
      <c r="A1140" s="20" t="s">
        <v>126</v>
      </c>
      <c r="B1140">
        <v>2020</v>
      </c>
      <c r="C1140" t="s">
        <v>58</v>
      </c>
      <c r="D1140" t="s">
        <v>66</v>
      </c>
      <c r="E1140" t="s">
        <v>67</v>
      </c>
      <c r="F1140" t="s">
        <v>68</v>
      </c>
      <c r="G1140" t="s">
        <v>76</v>
      </c>
      <c r="I1140" s="3">
        <f>-1567973.62</f>
        <v>-1567973.62</v>
      </c>
    </row>
    <row r="1141" spans="1:9" hidden="1" x14ac:dyDescent="0.25">
      <c r="A1141" s="20" t="s">
        <v>126</v>
      </c>
      <c r="B1141">
        <v>2020</v>
      </c>
      <c r="C1141" t="s">
        <v>58</v>
      </c>
      <c r="D1141" t="s">
        <v>66</v>
      </c>
      <c r="E1141" t="s">
        <v>67</v>
      </c>
      <c r="F1141" t="s">
        <v>68</v>
      </c>
      <c r="G1141" t="s">
        <v>185</v>
      </c>
      <c r="I1141" s="3">
        <v>-5025</v>
      </c>
    </row>
    <row r="1142" spans="1:9" hidden="1" x14ac:dyDescent="0.25">
      <c r="A1142" s="20" t="s">
        <v>126</v>
      </c>
      <c r="B1142">
        <v>2020</v>
      </c>
      <c r="C1142" t="s">
        <v>58</v>
      </c>
      <c r="D1142" t="s">
        <v>66</v>
      </c>
      <c r="E1142" t="s">
        <v>67</v>
      </c>
      <c r="F1142" t="s">
        <v>68</v>
      </c>
      <c r="G1142" t="s">
        <v>200</v>
      </c>
      <c r="I1142" s="3">
        <v>-3688.24</v>
      </c>
    </row>
    <row r="1143" spans="1:9" hidden="1" x14ac:dyDescent="0.25">
      <c r="A1143" s="20" t="s">
        <v>126</v>
      </c>
      <c r="B1143">
        <v>2020</v>
      </c>
      <c r="C1143" t="s">
        <v>58</v>
      </c>
      <c r="D1143" t="s">
        <v>66</v>
      </c>
      <c r="E1143" t="s">
        <v>67</v>
      </c>
      <c r="F1143" t="s">
        <v>68</v>
      </c>
      <c r="G1143" t="s">
        <v>97</v>
      </c>
      <c r="I1143" s="3">
        <f>-2002871.6</f>
        <v>-2002871.6</v>
      </c>
    </row>
    <row r="1144" spans="1:9" hidden="1" x14ac:dyDescent="0.25">
      <c r="A1144" s="20" t="s">
        <v>126</v>
      </c>
      <c r="B1144">
        <v>2020</v>
      </c>
      <c r="C1144" t="s">
        <v>58</v>
      </c>
      <c r="D1144" t="s">
        <v>66</v>
      </c>
      <c r="E1144" t="s">
        <v>67</v>
      </c>
      <c r="F1144" t="s">
        <v>68</v>
      </c>
      <c r="G1144" t="s">
        <v>201</v>
      </c>
      <c r="I1144" s="3">
        <v>-1066.3800000000001</v>
      </c>
    </row>
    <row r="1145" spans="1:9" hidden="1" x14ac:dyDescent="0.25">
      <c r="A1145" s="20" t="s">
        <v>126</v>
      </c>
      <c r="B1145">
        <v>2020</v>
      </c>
      <c r="C1145" t="s">
        <v>58</v>
      </c>
      <c r="D1145" t="s">
        <v>66</v>
      </c>
      <c r="E1145" t="s">
        <v>67</v>
      </c>
      <c r="F1145" t="s">
        <v>68</v>
      </c>
      <c r="G1145" t="s">
        <v>202</v>
      </c>
      <c r="I1145"/>
    </row>
    <row r="1146" spans="1:9" hidden="1" x14ac:dyDescent="0.25">
      <c r="A1146" s="20" t="s">
        <v>126</v>
      </c>
      <c r="B1146">
        <v>2020</v>
      </c>
      <c r="C1146" t="s">
        <v>58</v>
      </c>
      <c r="D1146" t="s">
        <v>66</v>
      </c>
      <c r="E1146" t="s">
        <v>67</v>
      </c>
      <c r="F1146" t="s">
        <v>68</v>
      </c>
      <c r="G1146" t="s">
        <v>203</v>
      </c>
      <c r="I1146"/>
    </row>
    <row r="1147" spans="1:9" hidden="1" x14ac:dyDescent="0.25">
      <c r="A1147" s="20" t="s">
        <v>126</v>
      </c>
      <c r="B1147">
        <v>2020</v>
      </c>
      <c r="C1147" t="s">
        <v>58</v>
      </c>
      <c r="D1147" t="s">
        <v>66</v>
      </c>
      <c r="E1147" t="s">
        <v>67</v>
      </c>
      <c r="F1147" t="s">
        <v>268</v>
      </c>
      <c r="G1147" t="s">
        <v>162</v>
      </c>
      <c r="I1147"/>
    </row>
    <row r="1148" spans="1:9" hidden="1" x14ac:dyDescent="0.25">
      <c r="A1148" s="20" t="s">
        <v>126</v>
      </c>
      <c r="B1148">
        <v>2020</v>
      </c>
      <c r="C1148" t="s">
        <v>58</v>
      </c>
      <c r="D1148" t="s">
        <v>66</v>
      </c>
      <c r="E1148" t="s">
        <v>67</v>
      </c>
      <c r="F1148" t="s">
        <v>93</v>
      </c>
      <c r="G1148" t="s">
        <v>92</v>
      </c>
      <c r="I1148" s="3">
        <v>471026</v>
      </c>
    </row>
    <row r="1149" spans="1:9" hidden="1" x14ac:dyDescent="0.25">
      <c r="A1149" s="20" t="s">
        <v>126</v>
      </c>
      <c r="B1149">
        <v>2020</v>
      </c>
      <c r="C1149" t="s">
        <v>58</v>
      </c>
      <c r="D1149" t="s">
        <v>69</v>
      </c>
      <c r="E1149" t="s">
        <v>69</v>
      </c>
      <c r="F1149" t="s">
        <v>70</v>
      </c>
      <c r="G1149" t="s">
        <v>77</v>
      </c>
      <c r="I1149" s="3">
        <v>200000000</v>
      </c>
    </row>
    <row r="1150" spans="1:9" hidden="1" x14ac:dyDescent="0.25">
      <c r="A1150" s="20" t="s">
        <v>126</v>
      </c>
      <c r="B1150">
        <v>2020</v>
      </c>
      <c r="C1150" t="s">
        <v>58</v>
      </c>
      <c r="D1150" t="s">
        <v>69</v>
      </c>
      <c r="E1150" t="s">
        <v>69</v>
      </c>
      <c r="F1150" t="s">
        <v>70</v>
      </c>
      <c r="G1150" t="s">
        <v>78</v>
      </c>
      <c r="I1150" s="3">
        <v>-194000000</v>
      </c>
    </row>
    <row r="1151" spans="1:9" hidden="1" x14ac:dyDescent="0.25">
      <c r="A1151" s="20" t="s">
        <v>126</v>
      </c>
      <c r="B1151">
        <v>2020</v>
      </c>
      <c r="C1151" t="s">
        <v>58</v>
      </c>
      <c r="D1151" t="s">
        <v>69</v>
      </c>
      <c r="E1151" t="s">
        <v>69</v>
      </c>
      <c r="F1151" t="s">
        <v>70</v>
      </c>
      <c r="G1151" t="s">
        <v>230</v>
      </c>
      <c r="I1151" s="3">
        <v>54327800</v>
      </c>
    </row>
    <row r="1152" spans="1:9" hidden="1" x14ac:dyDescent="0.25">
      <c r="A1152" s="20" t="s">
        <v>126</v>
      </c>
      <c r="B1152">
        <v>2020</v>
      </c>
      <c r="C1152" t="s">
        <v>58</v>
      </c>
      <c r="D1152" t="s">
        <v>69</v>
      </c>
      <c r="E1152" t="s">
        <v>69</v>
      </c>
      <c r="F1152" t="s">
        <v>79</v>
      </c>
      <c r="G1152" t="s">
        <v>264</v>
      </c>
      <c r="I1152" s="29">
        <v>11066149.079999998</v>
      </c>
    </row>
    <row r="1153" spans="1:9" hidden="1" x14ac:dyDescent="0.25">
      <c r="A1153" s="20" t="s">
        <v>126</v>
      </c>
      <c r="B1153">
        <v>2020</v>
      </c>
      <c r="C1153" t="s">
        <v>58</v>
      </c>
      <c r="D1153" t="s">
        <v>69</v>
      </c>
      <c r="E1153" t="s">
        <v>69</v>
      </c>
      <c r="F1153" t="s">
        <v>79</v>
      </c>
      <c r="G1153" t="s">
        <v>110</v>
      </c>
      <c r="I1153" s="27">
        <f>+I1099+I1100</f>
        <v>70697988.070000008</v>
      </c>
    </row>
    <row r="1154" spans="1:9" hidden="1" x14ac:dyDescent="0.25">
      <c r="A1154" s="57" t="s">
        <v>130</v>
      </c>
      <c r="B1154" s="57">
        <v>2020</v>
      </c>
      <c r="C1154" s="57" t="s">
        <v>58</v>
      </c>
      <c r="D1154" s="57" t="s">
        <v>63</v>
      </c>
      <c r="E1154" s="57" t="s">
        <v>64</v>
      </c>
      <c r="F1154" s="57" t="s">
        <v>65</v>
      </c>
      <c r="G1154" s="57" t="s">
        <v>71</v>
      </c>
      <c r="I1154" s="3">
        <v>598508</v>
      </c>
    </row>
    <row r="1155" spans="1:9" hidden="1" x14ac:dyDescent="0.25">
      <c r="A1155" s="20" t="s">
        <v>130</v>
      </c>
      <c r="B1155">
        <v>2020</v>
      </c>
      <c r="C1155" t="s">
        <v>58</v>
      </c>
      <c r="D1155" t="s">
        <v>63</v>
      </c>
      <c r="E1155" t="s">
        <v>64</v>
      </c>
      <c r="F1155" t="s">
        <v>65</v>
      </c>
      <c r="G1155" t="s">
        <v>80</v>
      </c>
      <c r="I1155" s="3">
        <v>123000</v>
      </c>
    </row>
    <row r="1156" spans="1:9" hidden="1" x14ac:dyDescent="0.25">
      <c r="A1156" s="20" t="s">
        <v>130</v>
      </c>
      <c r="B1156">
        <v>2020</v>
      </c>
      <c r="C1156" t="s">
        <v>58</v>
      </c>
      <c r="D1156" t="s">
        <v>63</v>
      </c>
      <c r="E1156" t="s">
        <v>64</v>
      </c>
      <c r="F1156" t="s">
        <v>65</v>
      </c>
      <c r="G1156" t="s">
        <v>72</v>
      </c>
      <c r="I1156"/>
    </row>
    <row r="1157" spans="1:9" hidden="1" x14ac:dyDescent="0.25">
      <c r="A1157" s="20" t="s">
        <v>130</v>
      </c>
      <c r="B1157">
        <v>2020</v>
      </c>
      <c r="C1157" t="s">
        <v>58</v>
      </c>
      <c r="D1157" t="s">
        <v>63</v>
      </c>
      <c r="E1157" t="s">
        <v>64</v>
      </c>
      <c r="F1157" t="s">
        <v>65</v>
      </c>
      <c r="G1157" t="s">
        <v>227</v>
      </c>
      <c r="I1157" s="3">
        <v>26811894.690000001</v>
      </c>
    </row>
    <row r="1158" spans="1:9" hidden="1" x14ac:dyDescent="0.25">
      <c r="A1158" s="20" t="s">
        <v>130</v>
      </c>
      <c r="B1158">
        <v>2020</v>
      </c>
      <c r="C1158" t="s">
        <v>58</v>
      </c>
      <c r="D1158" t="s">
        <v>63</v>
      </c>
      <c r="E1158" t="s">
        <v>64</v>
      </c>
      <c r="F1158" t="s">
        <v>262</v>
      </c>
      <c r="G1158" t="s">
        <v>261</v>
      </c>
      <c r="I1158"/>
    </row>
    <row r="1159" spans="1:9" hidden="1" x14ac:dyDescent="0.25">
      <c r="A1159" s="20" t="s">
        <v>130</v>
      </c>
      <c r="B1159">
        <v>2020</v>
      </c>
      <c r="C1159" t="s">
        <v>58</v>
      </c>
      <c r="D1159" t="s">
        <v>63</v>
      </c>
      <c r="E1159" t="s">
        <v>64</v>
      </c>
      <c r="F1159" t="s">
        <v>65</v>
      </c>
      <c r="G1159" t="s">
        <v>155</v>
      </c>
      <c r="I1159" s="3">
        <v>13833415.210000001</v>
      </c>
    </row>
    <row r="1160" spans="1:9" hidden="1" x14ac:dyDescent="0.25">
      <c r="A1160" s="20" t="s">
        <v>130</v>
      </c>
      <c r="B1160">
        <v>2020</v>
      </c>
      <c r="C1160" t="s">
        <v>58</v>
      </c>
      <c r="D1160" t="s">
        <v>63</v>
      </c>
      <c r="E1160" t="s">
        <v>64</v>
      </c>
      <c r="F1160" t="s">
        <v>65</v>
      </c>
      <c r="G1160" t="s">
        <v>145</v>
      </c>
      <c r="I1160" s="3">
        <v>1808051.15</v>
      </c>
    </row>
    <row r="1161" spans="1:9" hidden="1" x14ac:dyDescent="0.25">
      <c r="A1161" s="20" t="s">
        <v>130</v>
      </c>
      <c r="B1161">
        <v>2020</v>
      </c>
      <c r="C1161" t="s">
        <v>58</v>
      </c>
      <c r="D1161" t="s">
        <v>63</v>
      </c>
      <c r="E1161" t="s">
        <v>64</v>
      </c>
      <c r="F1161" t="s">
        <v>65</v>
      </c>
      <c r="G1161" t="s">
        <v>275</v>
      </c>
      <c r="I1161" s="3">
        <v>-0.18</v>
      </c>
    </row>
    <row r="1162" spans="1:9" hidden="1" x14ac:dyDescent="0.25">
      <c r="A1162" s="20" t="s">
        <v>130</v>
      </c>
      <c r="B1162">
        <v>2020</v>
      </c>
      <c r="C1162" t="s">
        <v>58</v>
      </c>
      <c r="D1162" t="s">
        <v>63</v>
      </c>
      <c r="E1162" t="s">
        <v>64</v>
      </c>
      <c r="F1162" t="s">
        <v>65</v>
      </c>
      <c r="G1162" t="s">
        <v>105</v>
      </c>
      <c r="I1162" s="3">
        <v>0</v>
      </c>
    </row>
    <row r="1163" spans="1:9" hidden="1" x14ac:dyDescent="0.25">
      <c r="A1163" s="20" t="s">
        <v>130</v>
      </c>
      <c r="B1163">
        <v>2020</v>
      </c>
      <c r="C1163" t="s">
        <v>58</v>
      </c>
      <c r="D1163" t="s">
        <v>63</v>
      </c>
      <c r="E1163" t="s">
        <v>64</v>
      </c>
      <c r="F1163" t="s">
        <v>65</v>
      </c>
      <c r="G1163" s="2" t="s">
        <v>231</v>
      </c>
      <c r="I1163" s="3">
        <v>921509.43</v>
      </c>
    </row>
    <row r="1164" spans="1:9" hidden="1" x14ac:dyDescent="0.25">
      <c r="A1164" s="20" t="s">
        <v>130</v>
      </c>
      <c r="B1164">
        <v>2020</v>
      </c>
      <c r="C1164" t="s">
        <v>58</v>
      </c>
      <c r="D1164" t="s">
        <v>63</v>
      </c>
      <c r="E1164" t="s">
        <v>64</v>
      </c>
      <c r="F1164" t="s">
        <v>65</v>
      </c>
      <c r="G1164" s="2" t="s">
        <v>232</v>
      </c>
      <c r="I1164" s="3">
        <v>297565</v>
      </c>
    </row>
    <row r="1165" spans="1:9" hidden="1" x14ac:dyDescent="0.25">
      <c r="A1165" s="20" t="s">
        <v>130</v>
      </c>
      <c r="B1165">
        <v>2020</v>
      </c>
      <c r="C1165" t="s">
        <v>58</v>
      </c>
      <c r="D1165" t="s">
        <v>63</v>
      </c>
      <c r="E1165" t="s">
        <v>64</v>
      </c>
      <c r="F1165" t="s">
        <v>65</v>
      </c>
      <c r="G1165" s="2" t="s">
        <v>233</v>
      </c>
      <c r="I1165" s="3">
        <v>189911.26</v>
      </c>
    </row>
    <row r="1166" spans="1:9" hidden="1" x14ac:dyDescent="0.25">
      <c r="A1166" s="20" t="s">
        <v>130</v>
      </c>
      <c r="B1166">
        <v>2020</v>
      </c>
      <c r="C1166" t="s">
        <v>58</v>
      </c>
      <c r="D1166" t="s">
        <v>63</v>
      </c>
      <c r="E1166" t="s">
        <v>64</v>
      </c>
      <c r="F1166" t="s">
        <v>65</v>
      </c>
      <c r="G1166" s="2" t="s">
        <v>237</v>
      </c>
      <c r="I1166" s="3">
        <v>27037</v>
      </c>
    </row>
    <row r="1167" spans="1:9" hidden="1" x14ac:dyDescent="0.25">
      <c r="A1167" s="20" t="s">
        <v>130</v>
      </c>
      <c r="B1167">
        <v>2020</v>
      </c>
      <c r="C1167" t="s">
        <v>58</v>
      </c>
      <c r="D1167" t="s">
        <v>63</v>
      </c>
      <c r="E1167" t="s">
        <v>64</v>
      </c>
      <c r="F1167" t="s">
        <v>65</v>
      </c>
      <c r="G1167" t="s">
        <v>199</v>
      </c>
      <c r="I1167"/>
    </row>
    <row r="1168" spans="1:9" hidden="1" x14ac:dyDescent="0.25">
      <c r="A1168" s="20" t="s">
        <v>130</v>
      </c>
      <c r="B1168">
        <v>2020</v>
      </c>
      <c r="C1168" t="s">
        <v>58</v>
      </c>
      <c r="D1168" t="s">
        <v>63</v>
      </c>
      <c r="E1168" t="s">
        <v>64</v>
      </c>
      <c r="F1168" t="s">
        <v>65</v>
      </c>
      <c r="G1168" t="s">
        <v>186</v>
      </c>
      <c r="I1168" s="3">
        <v>783769.02</v>
      </c>
    </row>
    <row r="1169" spans="1:9" hidden="1" x14ac:dyDescent="0.25">
      <c r="A1169" s="20" t="s">
        <v>130</v>
      </c>
      <c r="B1169">
        <v>2020</v>
      </c>
      <c r="C1169" t="s">
        <v>58</v>
      </c>
      <c r="D1169" t="s">
        <v>63</v>
      </c>
      <c r="E1169" t="s">
        <v>64</v>
      </c>
      <c r="F1169" t="s">
        <v>82</v>
      </c>
      <c r="G1169" t="s">
        <v>81</v>
      </c>
      <c r="I1169" s="3">
        <v>28477475.5</v>
      </c>
    </row>
    <row r="1170" spans="1:9" hidden="1" x14ac:dyDescent="0.25">
      <c r="A1170" s="20" t="s">
        <v>130</v>
      </c>
      <c r="B1170">
        <v>2020</v>
      </c>
      <c r="C1170" t="s">
        <v>58</v>
      </c>
      <c r="D1170" t="s">
        <v>63</v>
      </c>
      <c r="E1170" t="s">
        <v>64</v>
      </c>
      <c r="F1170" t="s">
        <v>228</v>
      </c>
      <c r="G1170" t="s">
        <v>229</v>
      </c>
      <c r="I1170" s="3">
        <v>1692000</v>
      </c>
    </row>
    <row r="1171" spans="1:9" hidden="1" x14ac:dyDescent="0.25">
      <c r="A1171" s="20" t="s">
        <v>130</v>
      </c>
      <c r="B1171">
        <v>2020</v>
      </c>
      <c r="C1171" t="s">
        <v>58</v>
      </c>
      <c r="D1171" t="s">
        <v>63</v>
      </c>
      <c r="E1171" t="s">
        <v>73</v>
      </c>
      <c r="F1171" t="s">
        <v>84</v>
      </c>
      <c r="G1171" t="s">
        <v>83</v>
      </c>
      <c r="I1171"/>
    </row>
    <row r="1172" spans="1:9" hidden="1" x14ac:dyDescent="0.25">
      <c r="A1172" s="20" t="s">
        <v>130</v>
      </c>
      <c r="B1172">
        <v>2020</v>
      </c>
      <c r="C1172" t="s">
        <v>58</v>
      </c>
      <c r="D1172" t="s">
        <v>66</v>
      </c>
      <c r="E1172" t="s">
        <v>67</v>
      </c>
      <c r="F1172" t="s">
        <v>93</v>
      </c>
      <c r="G1172" s="2" t="s">
        <v>234</v>
      </c>
      <c r="I1172" s="3">
        <v>444451</v>
      </c>
    </row>
    <row r="1173" spans="1:9" hidden="1" x14ac:dyDescent="0.25">
      <c r="A1173" s="20" t="s">
        <v>130</v>
      </c>
      <c r="B1173">
        <v>2020</v>
      </c>
      <c r="C1173" t="s">
        <v>58</v>
      </c>
      <c r="D1173" t="s">
        <v>66</v>
      </c>
      <c r="E1173" t="s">
        <v>67</v>
      </c>
      <c r="F1173" t="s">
        <v>93</v>
      </c>
      <c r="G1173" t="s">
        <v>106</v>
      </c>
      <c r="I1173" s="3">
        <v>4</v>
      </c>
    </row>
    <row r="1174" spans="1:9" hidden="1" x14ac:dyDescent="0.25">
      <c r="A1174" s="20" t="s">
        <v>130</v>
      </c>
      <c r="B1174">
        <v>2020</v>
      </c>
      <c r="C1174" t="s">
        <v>58</v>
      </c>
      <c r="D1174" t="s">
        <v>66</v>
      </c>
      <c r="E1174" t="s">
        <v>67</v>
      </c>
      <c r="F1174" t="s">
        <v>93</v>
      </c>
      <c r="G1174" t="s">
        <v>263</v>
      </c>
      <c r="I1174"/>
    </row>
    <row r="1175" spans="1:9" hidden="1" x14ac:dyDescent="0.25">
      <c r="A1175" s="20" t="s">
        <v>130</v>
      </c>
      <c r="B1175">
        <v>2020</v>
      </c>
      <c r="C1175" t="s">
        <v>58</v>
      </c>
      <c r="D1175" t="s">
        <v>66</v>
      </c>
      <c r="E1175" t="s">
        <v>67</v>
      </c>
      <c r="F1175" t="s">
        <v>89</v>
      </c>
      <c r="G1175" t="s">
        <v>85</v>
      </c>
      <c r="I1175" s="3">
        <v>1221416</v>
      </c>
    </row>
    <row r="1176" spans="1:9" hidden="1" x14ac:dyDescent="0.25">
      <c r="A1176" s="20" t="s">
        <v>130</v>
      </c>
      <c r="B1176">
        <v>2020</v>
      </c>
      <c r="C1176" t="s">
        <v>58</v>
      </c>
      <c r="D1176" t="s">
        <v>66</v>
      </c>
      <c r="E1176" t="s">
        <v>67</v>
      </c>
      <c r="F1176" t="s">
        <v>89</v>
      </c>
      <c r="G1176" t="s">
        <v>86</v>
      </c>
      <c r="I1176" s="38">
        <v>146496</v>
      </c>
    </row>
    <row r="1177" spans="1:9" hidden="1" x14ac:dyDescent="0.25">
      <c r="A1177" s="20" t="s">
        <v>130</v>
      </c>
      <c r="B1177">
        <v>2020</v>
      </c>
      <c r="C1177" t="s">
        <v>58</v>
      </c>
      <c r="D1177" t="s">
        <v>66</v>
      </c>
      <c r="E1177" t="s">
        <v>67</v>
      </c>
      <c r="F1177" t="s">
        <v>89</v>
      </c>
      <c r="G1177" t="s">
        <v>87</v>
      </c>
      <c r="I1177" s="3">
        <v>836541</v>
      </c>
    </row>
    <row r="1178" spans="1:9" hidden="1" x14ac:dyDescent="0.25">
      <c r="A1178" s="20" t="s">
        <v>130</v>
      </c>
      <c r="B1178">
        <v>2020</v>
      </c>
      <c r="C1178" t="s">
        <v>58</v>
      </c>
      <c r="D1178" t="s">
        <v>66</v>
      </c>
      <c r="E1178" t="s">
        <v>67</v>
      </c>
      <c r="F1178" t="s">
        <v>89</v>
      </c>
      <c r="G1178" t="s">
        <v>88</v>
      </c>
      <c r="I1178" s="3">
        <v>643552</v>
      </c>
    </row>
    <row r="1179" spans="1:9" hidden="1" x14ac:dyDescent="0.25">
      <c r="A1179" s="20" t="s">
        <v>130</v>
      </c>
      <c r="B1179">
        <v>2020</v>
      </c>
      <c r="C1179" t="s">
        <v>58</v>
      </c>
      <c r="D1179" t="s">
        <v>66</v>
      </c>
      <c r="E1179" t="s">
        <v>67</v>
      </c>
      <c r="F1179" t="s">
        <v>94</v>
      </c>
      <c r="G1179" t="s">
        <v>95</v>
      </c>
      <c r="H1179" s="2" t="s">
        <v>103</v>
      </c>
      <c r="I1179">
        <v>3000000</v>
      </c>
    </row>
    <row r="1180" spans="1:9" hidden="1" x14ac:dyDescent="0.25">
      <c r="A1180" s="20" t="s">
        <v>130</v>
      </c>
      <c r="B1180">
        <v>2020</v>
      </c>
      <c r="C1180" t="s">
        <v>58</v>
      </c>
      <c r="D1180" t="s">
        <v>66</v>
      </c>
      <c r="E1180" t="s">
        <v>67</v>
      </c>
      <c r="F1180" t="s">
        <v>94</v>
      </c>
      <c r="G1180" t="s">
        <v>95</v>
      </c>
      <c r="H1180" s="2" t="s">
        <v>104</v>
      </c>
      <c r="I1180">
        <v>3000000</v>
      </c>
    </row>
    <row r="1181" spans="1:9" hidden="1" x14ac:dyDescent="0.25">
      <c r="A1181" s="20" t="s">
        <v>130</v>
      </c>
      <c r="B1181">
        <v>2020</v>
      </c>
      <c r="C1181" t="s">
        <v>58</v>
      </c>
      <c r="D1181" t="s">
        <v>66</v>
      </c>
      <c r="E1181" t="s">
        <v>67</v>
      </c>
      <c r="F1181" t="s">
        <v>94</v>
      </c>
      <c r="G1181" t="s">
        <v>95</v>
      </c>
      <c r="I1181"/>
    </row>
    <row r="1182" spans="1:9" hidden="1" x14ac:dyDescent="0.25">
      <c r="A1182" s="20" t="s">
        <v>130</v>
      </c>
      <c r="B1182">
        <v>2020</v>
      </c>
      <c r="C1182" t="s">
        <v>58</v>
      </c>
      <c r="D1182" t="s">
        <v>66</v>
      </c>
      <c r="E1182" t="s">
        <v>67</v>
      </c>
      <c r="F1182" t="s">
        <v>94</v>
      </c>
      <c r="G1182" t="s">
        <v>95</v>
      </c>
      <c r="I1182"/>
    </row>
    <row r="1183" spans="1:9" hidden="1" x14ac:dyDescent="0.25">
      <c r="A1183" s="20" t="s">
        <v>130</v>
      </c>
      <c r="B1183">
        <v>2020</v>
      </c>
      <c r="C1183" t="s">
        <v>58</v>
      </c>
      <c r="D1183" t="s">
        <v>66</v>
      </c>
      <c r="E1183" t="s">
        <v>67</v>
      </c>
      <c r="F1183" t="s">
        <v>94</v>
      </c>
      <c r="G1183" t="s">
        <v>95</v>
      </c>
      <c r="I1183"/>
    </row>
    <row r="1184" spans="1:9" hidden="1" x14ac:dyDescent="0.25">
      <c r="A1184" s="20" t="s">
        <v>130</v>
      </c>
      <c r="B1184">
        <v>2020</v>
      </c>
      <c r="C1184" t="s">
        <v>58</v>
      </c>
      <c r="D1184" t="s">
        <v>66</v>
      </c>
      <c r="E1184" t="s">
        <v>67</v>
      </c>
      <c r="F1184" t="s">
        <v>68</v>
      </c>
      <c r="G1184" t="s">
        <v>146</v>
      </c>
      <c r="I1184" s="3">
        <v>114278.24</v>
      </c>
    </row>
    <row r="1185" spans="1:9" hidden="1" x14ac:dyDescent="0.25">
      <c r="A1185" s="20" t="s">
        <v>130</v>
      </c>
      <c r="B1185">
        <v>2020</v>
      </c>
      <c r="C1185" t="s">
        <v>58</v>
      </c>
      <c r="D1185" t="s">
        <v>66</v>
      </c>
      <c r="E1185" t="s">
        <v>67</v>
      </c>
      <c r="F1185" t="s">
        <v>68</v>
      </c>
      <c r="G1185" t="s">
        <v>160</v>
      </c>
      <c r="I1185" s="3">
        <v>260460.4</v>
      </c>
    </row>
    <row r="1186" spans="1:9" hidden="1" x14ac:dyDescent="0.25">
      <c r="A1186" s="20" t="s">
        <v>130</v>
      </c>
      <c r="B1186">
        <v>2020</v>
      </c>
      <c r="C1186" t="s">
        <v>58</v>
      </c>
      <c r="D1186" t="s">
        <v>66</v>
      </c>
      <c r="E1186" t="s">
        <v>67</v>
      </c>
      <c r="F1186" t="s">
        <v>68</v>
      </c>
      <c r="G1186" s="2" t="s">
        <v>282</v>
      </c>
      <c r="I1186" s="3">
        <v>2325</v>
      </c>
    </row>
    <row r="1187" spans="1:9" hidden="1" x14ac:dyDescent="0.25">
      <c r="A1187" s="20" t="s">
        <v>130</v>
      </c>
      <c r="B1187">
        <v>2020</v>
      </c>
      <c r="C1187" t="s">
        <v>58</v>
      </c>
      <c r="D1187" t="s">
        <v>66</v>
      </c>
      <c r="E1187" t="s">
        <v>67</v>
      </c>
      <c r="F1187" t="s">
        <v>68</v>
      </c>
      <c r="G1187" t="s">
        <v>90</v>
      </c>
      <c r="I1187" s="3">
        <v>29016</v>
      </c>
    </row>
    <row r="1188" spans="1:9" hidden="1" x14ac:dyDescent="0.25">
      <c r="A1188" s="20" t="s">
        <v>130</v>
      </c>
      <c r="B1188">
        <v>2020</v>
      </c>
      <c r="C1188" t="s">
        <v>58</v>
      </c>
      <c r="D1188" t="s">
        <v>66</v>
      </c>
      <c r="E1188" t="s">
        <v>67</v>
      </c>
      <c r="F1188" t="s">
        <v>68</v>
      </c>
      <c r="G1188" s="2" t="s">
        <v>274</v>
      </c>
      <c r="I1188" s="3">
        <v>34000</v>
      </c>
    </row>
    <row r="1189" spans="1:9" hidden="1" x14ac:dyDescent="0.25">
      <c r="A1189" s="20" t="s">
        <v>130</v>
      </c>
      <c r="B1189">
        <v>2020</v>
      </c>
      <c r="C1189" t="s">
        <v>58</v>
      </c>
      <c r="D1189" t="s">
        <v>66</v>
      </c>
      <c r="E1189" t="s">
        <v>67</v>
      </c>
      <c r="F1189" t="s">
        <v>68</v>
      </c>
      <c r="G1189" t="s">
        <v>184</v>
      </c>
      <c r="I1189" s="3">
        <v>66131.7</v>
      </c>
    </row>
    <row r="1190" spans="1:9" hidden="1" x14ac:dyDescent="0.25">
      <c r="A1190" s="20" t="s">
        <v>130</v>
      </c>
      <c r="B1190">
        <v>2020</v>
      </c>
      <c r="C1190" t="s">
        <v>58</v>
      </c>
      <c r="D1190" t="s">
        <v>66</v>
      </c>
      <c r="E1190" t="s">
        <v>67</v>
      </c>
      <c r="F1190" t="s">
        <v>68</v>
      </c>
      <c r="G1190" t="s">
        <v>75</v>
      </c>
      <c r="I1190" s="3">
        <v>2896.74</v>
      </c>
    </row>
    <row r="1191" spans="1:9" hidden="1" x14ac:dyDescent="0.25">
      <c r="A1191" s="20" t="s">
        <v>130</v>
      </c>
      <c r="B1191">
        <v>2020</v>
      </c>
      <c r="C1191" t="s">
        <v>58</v>
      </c>
      <c r="D1191" t="s">
        <v>66</v>
      </c>
      <c r="E1191" t="s">
        <v>67</v>
      </c>
      <c r="F1191" t="s">
        <v>68</v>
      </c>
      <c r="G1191" t="s">
        <v>148</v>
      </c>
      <c r="I1191" s="3">
        <v>8999.7000000000007</v>
      </c>
    </row>
    <row r="1192" spans="1:9" hidden="1" x14ac:dyDescent="0.25">
      <c r="A1192" s="20" t="s">
        <v>130</v>
      </c>
      <c r="B1192">
        <v>2020</v>
      </c>
      <c r="C1192" t="s">
        <v>58</v>
      </c>
      <c r="D1192" t="s">
        <v>66</v>
      </c>
      <c r="E1192" t="s">
        <v>67</v>
      </c>
      <c r="F1192" t="s">
        <v>68</v>
      </c>
      <c r="G1192" t="s">
        <v>157</v>
      </c>
      <c r="I1192" s="3">
        <v>58147.03</v>
      </c>
    </row>
    <row r="1193" spans="1:9" hidden="1" x14ac:dyDescent="0.25">
      <c r="A1193" s="20" t="s">
        <v>130</v>
      </c>
      <c r="B1193">
        <v>2020</v>
      </c>
      <c r="C1193" t="s">
        <v>58</v>
      </c>
      <c r="D1193" t="s">
        <v>66</v>
      </c>
      <c r="E1193" t="s">
        <v>67</v>
      </c>
      <c r="F1193" t="s">
        <v>68</v>
      </c>
      <c r="G1193" t="s">
        <v>158</v>
      </c>
      <c r="I1193" s="3">
        <v>11879268.25</v>
      </c>
    </row>
    <row r="1194" spans="1:9" hidden="1" x14ac:dyDescent="0.25">
      <c r="A1194" s="20" t="s">
        <v>130</v>
      </c>
      <c r="B1194">
        <v>2020</v>
      </c>
      <c r="C1194" t="s">
        <v>58</v>
      </c>
      <c r="D1194" t="s">
        <v>66</v>
      </c>
      <c r="E1194" t="s">
        <v>67</v>
      </c>
      <c r="F1194" t="s">
        <v>68</v>
      </c>
      <c r="G1194" t="s">
        <v>76</v>
      </c>
      <c r="I1194" s="3">
        <v>-2346349.12</v>
      </c>
    </row>
    <row r="1195" spans="1:9" hidden="1" x14ac:dyDescent="0.25">
      <c r="A1195" s="20" t="s">
        <v>130</v>
      </c>
      <c r="B1195">
        <v>2020</v>
      </c>
      <c r="C1195" t="s">
        <v>58</v>
      </c>
      <c r="D1195" t="s">
        <v>66</v>
      </c>
      <c r="E1195" t="s">
        <v>67</v>
      </c>
      <c r="F1195" t="s">
        <v>68</v>
      </c>
      <c r="G1195" t="s">
        <v>185</v>
      </c>
      <c r="I1195" s="3">
        <v>-5025</v>
      </c>
    </row>
    <row r="1196" spans="1:9" hidden="1" x14ac:dyDescent="0.25">
      <c r="A1196" s="20" t="s">
        <v>130</v>
      </c>
      <c r="B1196">
        <v>2020</v>
      </c>
      <c r="C1196" t="s">
        <v>58</v>
      </c>
      <c r="D1196" t="s">
        <v>66</v>
      </c>
      <c r="E1196" t="s">
        <v>67</v>
      </c>
      <c r="F1196" t="s">
        <v>68</v>
      </c>
      <c r="G1196" t="s">
        <v>200</v>
      </c>
      <c r="I1196" s="3">
        <v>-9808.66</v>
      </c>
    </row>
    <row r="1197" spans="1:9" hidden="1" x14ac:dyDescent="0.25">
      <c r="A1197" s="20" t="s">
        <v>130</v>
      </c>
      <c r="B1197">
        <v>2020</v>
      </c>
      <c r="C1197" t="s">
        <v>58</v>
      </c>
      <c r="D1197" t="s">
        <v>66</v>
      </c>
      <c r="E1197" t="s">
        <v>67</v>
      </c>
      <c r="F1197" t="s">
        <v>68</v>
      </c>
      <c r="G1197" t="s">
        <v>97</v>
      </c>
      <c r="I1197" s="3">
        <f>-3201750.6</f>
        <v>-3201750.6</v>
      </c>
    </row>
    <row r="1198" spans="1:9" hidden="1" x14ac:dyDescent="0.25">
      <c r="A1198" s="20" t="s">
        <v>130</v>
      </c>
      <c r="B1198">
        <v>2020</v>
      </c>
      <c r="C1198" t="s">
        <v>58</v>
      </c>
      <c r="D1198" t="s">
        <v>66</v>
      </c>
      <c r="E1198" t="s">
        <v>67</v>
      </c>
      <c r="F1198" t="s">
        <v>68</v>
      </c>
      <c r="G1198" t="s">
        <v>201</v>
      </c>
      <c r="I1198" s="3">
        <v>-1066.3800000000001</v>
      </c>
    </row>
    <row r="1199" spans="1:9" hidden="1" x14ac:dyDescent="0.25">
      <c r="A1199" s="20" t="s">
        <v>130</v>
      </c>
      <c r="B1199">
        <v>2020</v>
      </c>
      <c r="C1199" t="s">
        <v>58</v>
      </c>
      <c r="D1199" t="s">
        <v>66</v>
      </c>
      <c r="E1199" t="s">
        <v>67</v>
      </c>
      <c r="F1199" t="s">
        <v>68</v>
      </c>
      <c r="G1199" t="s">
        <v>202</v>
      </c>
      <c r="I1199"/>
    </row>
    <row r="1200" spans="1:9" hidden="1" x14ac:dyDescent="0.25">
      <c r="A1200" s="20" t="s">
        <v>130</v>
      </c>
      <c r="B1200">
        <v>2020</v>
      </c>
      <c r="C1200" t="s">
        <v>58</v>
      </c>
      <c r="D1200" t="s">
        <v>66</v>
      </c>
      <c r="E1200" t="s">
        <v>67</v>
      </c>
      <c r="F1200" t="s">
        <v>68</v>
      </c>
      <c r="G1200" t="s">
        <v>203</v>
      </c>
      <c r="I1200"/>
    </row>
    <row r="1201" spans="1:9" hidden="1" x14ac:dyDescent="0.25">
      <c r="A1201" s="20" t="s">
        <v>130</v>
      </c>
      <c r="B1201">
        <v>2020</v>
      </c>
      <c r="C1201" t="s">
        <v>58</v>
      </c>
      <c r="D1201" t="s">
        <v>66</v>
      </c>
      <c r="E1201" t="s">
        <v>67</v>
      </c>
      <c r="F1201" t="s">
        <v>268</v>
      </c>
      <c r="G1201" t="s">
        <v>162</v>
      </c>
      <c r="I1201"/>
    </row>
    <row r="1202" spans="1:9" hidden="1" x14ac:dyDescent="0.25">
      <c r="A1202" s="20" t="s">
        <v>130</v>
      </c>
      <c r="B1202">
        <v>2020</v>
      </c>
      <c r="C1202" t="s">
        <v>58</v>
      </c>
      <c r="D1202" t="s">
        <v>66</v>
      </c>
      <c r="E1202" t="s">
        <v>67</v>
      </c>
      <c r="F1202" t="s">
        <v>93</v>
      </c>
      <c r="G1202" t="s">
        <v>92</v>
      </c>
      <c r="I1202" s="3">
        <v>470948</v>
      </c>
    </row>
    <row r="1203" spans="1:9" hidden="1" x14ac:dyDescent="0.25">
      <c r="A1203" s="20" t="s">
        <v>130</v>
      </c>
      <c r="B1203">
        <v>2020</v>
      </c>
      <c r="C1203" t="s">
        <v>58</v>
      </c>
      <c r="D1203" t="s">
        <v>69</v>
      </c>
      <c r="E1203" t="s">
        <v>69</v>
      </c>
      <c r="F1203" t="s">
        <v>70</v>
      </c>
      <c r="G1203" t="s">
        <v>77</v>
      </c>
      <c r="I1203" s="3">
        <v>200000000</v>
      </c>
    </row>
    <row r="1204" spans="1:9" hidden="1" x14ac:dyDescent="0.25">
      <c r="A1204" s="20" t="s">
        <v>130</v>
      </c>
      <c r="B1204">
        <v>2020</v>
      </c>
      <c r="C1204" t="s">
        <v>58</v>
      </c>
      <c r="D1204" t="s">
        <v>69</v>
      </c>
      <c r="E1204" t="s">
        <v>69</v>
      </c>
      <c r="F1204" t="s">
        <v>70</v>
      </c>
      <c r="G1204" t="s">
        <v>78</v>
      </c>
      <c r="I1204" s="3">
        <v>-194000000</v>
      </c>
    </row>
    <row r="1205" spans="1:9" hidden="1" x14ac:dyDescent="0.25">
      <c r="A1205" s="20" t="s">
        <v>130</v>
      </c>
      <c r="B1205">
        <v>2020</v>
      </c>
      <c r="C1205" t="s">
        <v>58</v>
      </c>
      <c r="D1205" t="s">
        <v>69</v>
      </c>
      <c r="E1205" t="s">
        <v>69</v>
      </c>
      <c r="F1205" t="s">
        <v>70</v>
      </c>
      <c r="G1205" t="s">
        <v>230</v>
      </c>
      <c r="I1205" s="3">
        <v>54327800</v>
      </c>
    </row>
    <row r="1206" spans="1:9" hidden="1" x14ac:dyDescent="0.25">
      <c r="A1206" s="20" t="s">
        <v>130</v>
      </c>
      <c r="B1206">
        <v>2020</v>
      </c>
      <c r="C1206" t="s">
        <v>58</v>
      </c>
      <c r="D1206" t="s">
        <v>69</v>
      </c>
      <c r="E1206" t="s">
        <v>69</v>
      </c>
      <c r="F1206" t="s">
        <v>79</v>
      </c>
      <c r="G1206" t="s">
        <v>264</v>
      </c>
      <c r="I1206" s="29">
        <v>3008188.74</v>
      </c>
    </row>
    <row r="1207" spans="1:9" hidden="1" x14ac:dyDescent="0.25">
      <c r="A1207" s="20" t="s">
        <v>130</v>
      </c>
      <c r="B1207">
        <v>2020</v>
      </c>
      <c r="C1207" t="s">
        <v>58</v>
      </c>
      <c r="D1207" t="s">
        <v>69</v>
      </c>
      <c r="E1207" t="s">
        <v>69</v>
      </c>
      <c r="F1207" t="s">
        <v>79</v>
      </c>
      <c r="G1207" t="s">
        <v>110</v>
      </c>
      <c r="I1207" s="27">
        <f>+I1153+I1152</f>
        <v>81764137.150000006</v>
      </c>
    </row>
    <row r="1208" spans="1:9" hidden="1" x14ac:dyDescent="0.25">
      <c r="A1208" s="57" t="s">
        <v>131</v>
      </c>
      <c r="B1208" s="57">
        <v>2020</v>
      </c>
      <c r="C1208" s="57" t="s">
        <v>58</v>
      </c>
      <c r="D1208" s="57" t="s">
        <v>63</v>
      </c>
      <c r="E1208" s="57" t="s">
        <v>64</v>
      </c>
      <c r="F1208" s="57" t="s">
        <v>65</v>
      </c>
      <c r="G1208" s="57" t="s">
        <v>71</v>
      </c>
      <c r="I1208" s="3">
        <v>947000</v>
      </c>
    </row>
    <row r="1209" spans="1:9" hidden="1" x14ac:dyDescent="0.25">
      <c r="A1209" s="20" t="s">
        <v>131</v>
      </c>
      <c r="B1209">
        <v>2020</v>
      </c>
      <c r="C1209" t="s">
        <v>58</v>
      </c>
      <c r="D1209" t="s">
        <v>63</v>
      </c>
      <c r="E1209" t="s">
        <v>64</v>
      </c>
      <c r="F1209" t="s">
        <v>65</v>
      </c>
      <c r="G1209" t="s">
        <v>80</v>
      </c>
      <c r="I1209"/>
    </row>
    <row r="1210" spans="1:9" hidden="1" x14ac:dyDescent="0.25">
      <c r="A1210" s="20" t="s">
        <v>131</v>
      </c>
      <c r="B1210">
        <v>2020</v>
      </c>
      <c r="C1210" t="s">
        <v>58</v>
      </c>
      <c r="D1210" t="s">
        <v>63</v>
      </c>
      <c r="E1210" t="s">
        <v>64</v>
      </c>
      <c r="F1210" t="s">
        <v>65</v>
      </c>
      <c r="G1210" t="s">
        <v>72</v>
      </c>
      <c r="I1210"/>
    </row>
    <row r="1211" spans="1:9" hidden="1" x14ac:dyDescent="0.25">
      <c r="A1211" s="20" t="s">
        <v>131</v>
      </c>
      <c r="B1211">
        <v>2020</v>
      </c>
      <c r="C1211" t="s">
        <v>58</v>
      </c>
      <c r="D1211" t="s">
        <v>63</v>
      </c>
      <c r="E1211" t="s">
        <v>64</v>
      </c>
      <c r="F1211" t="s">
        <v>65</v>
      </c>
      <c r="G1211" t="s">
        <v>227</v>
      </c>
      <c r="I1211" s="3">
        <v>22861071.359999999</v>
      </c>
    </row>
    <row r="1212" spans="1:9" hidden="1" x14ac:dyDescent="0.25">
      <c r="A1212" s="20" t="s">
        <v>131</v>
      </c>
      <c r="B1212">
        <v>2020</v>
      </c>
      <c r="C1212" t="s">
        <v>58</v>
      </c>
      <c r="D1212" t="s">
        <v>63</v>
      </c>
      <c r="E1212" t="s">
        <v>64</v>
      </c>
      <c r="F1212" t="s">
        <v>262</v>
      </c>
      <c r="G1212" t="s">
        <v>261</v>
      </c>
      <c r="I1212"/>
    </row>
    <row r="1213" spans="1:9" hidden="1" x14ac:dyDescent="0.25">
      <c r="A1213" s="20" t="s">
        <v>131</v>
      </c>
      <c r="B1213">
        <v>2020</v>
      </c>
      <c r="C1213" t="s">
        <v>58</v>
      </c>
      <c r="D1213" t="s">
        <v>63</v>
      </c>
      <c r="E1213" t="s">
        <v>64</v>
      </c>
      <c r="F1213" t="s">
        <v>65</v>
      </c>
      <c r="G1213" t="s">
        <v>155</v>
      </c>
      <c r="I1213" s="3">
        <v>21455864.640000001</v>
      </c>
    </row>
    <row r="1214" spans="1:9" hidden="1" x14ac:dyDescent="0.25">
      <c r="A1214" s="20" t="s">
        <v>131</v>
      </c>
      <c r="B1214">
        <v>2020</v>
      </c>
      <c r="C1214" t="s">
        <v>58</v>
      </c>
      <c r="D1214" t="s">
        <v>63</v>
      </c>
      <c r="E1214" t="s">
        <v>64</v>
      </c>
      <c r="F1214" t="s">
        <v>65</v>
      </c>
      <c r="G1214" t="s">
        <v>145</v>
      </c>
      <c r="I1214"/>
    </row>
    <row r="1215" spans="1:9" hidden="1" x14ac:dyDescent="0.25">
      <c r="A1215" s="20" t="s">
        <v>131</v>
      </c>
      <c r="B1215">
        <v>2020</v>
      </c>
      <c r="C1215" t="s">
        <v>58</v>
      </c>
      <c r="D1215" t="s">
        <v>63</v>
      </c>
      <c r="E1215" t="s">
        <v>64</v>
      </c>
      <c r="F1215" t="s">
        <v>65</v>
      </c>
      <c r="G1215" t="s">
        <v>275</v>
      </c>
      <c r="I1215"/>
    </row>
    <row r="1216" spans="1:9" hidden="1" x14ac:dyDescent="0.25">
      <c r="A1216" s="20" t="s">
        <v>131</v>
      </c>
      <c r="B1216">
        <v>2020</v>
      </c>
      <c r="C1216" t="s">
        <v>58</v>
      </c>
      <c r="D1216" t="s">
        <v>63</v>
      </c>
      <c r="E1216" t="s">
        <v>64</v>
      </c>
      <c r="F1216" t="s">
        <v>65</v>
      </c>
      <c r="G1216" t="s">
        <v>105</v>
      </c>
      <c r="I1216"/>
    </row>
    <row r="1217" spans="1:9" hidden="1" x14ac:dyDescent="0.25">
      <c r="A1217" s="20" t="s">
        <v>131</v>
      </c>
      <c r="B1217">
        <v>2020</v>
      </c>
      <c r="C1217" t="s">
        <v>58</v>
      </c>
      <c r="D1217" t="s">
        <v>63</v>
      </c>
      <c r="E1217" t="s">
        <v>64</v>
      </c>
      <c r="F1217" t="s">
        <v>65</v>
      </c>
      <c r="G1217" s="2" t="s">
        <v>231</v>
      </c>
      <c r="I1217" s="83">
        <v>944838.89</v>
      </c>
    </row>
    <row r="1218" spans="1:9" hidden="1" x14ac:dyDescent="0.25">
      <c r="A1218" s="20" t="s">
        <v>131</v>
      </c>
      <c r="B1218">
        <v>2020</v>
      </c>
      <c r="C1218" t="s">
        <v>58</v>
      </c>
      <c r="D1218" t="s">
        <v>63</v>
      </c>
      <c r="E1218" t="s">
        <v>64</v>
      </c>
      <c r="F1218" t="s">
        <v>65</v>
      </c>
      <c r="G1218" s="2" t="s">
        <v>232</v>
      </c>
      <c r="I1218" s="3">
        <v>0</v>
      </c>
    </row>
    <row r="1219" spans="1:9" hidden="1" x14ac:dyDescent="0.25">
      <c r="A1219" s="20" t="s">
        <v>131</v>
      </c>
      <c r="B1219">
        <v>2020</v>
      </c>
      <c r="C1219" t="s">
        <v>58</v>
      </c>
      <c r="D1219" t="s">
        <v>63</v>
      </c>
      <c r="E1219" t="s">
        <v>64</v>
      </c>
      <c r="F1219" t="s">
        <v>65</v>
      </c>
      <c r="G1219" s="2" t="s">
        <v>233</v>
      </c>
      <c r="I1219" s="83">
        <v>234740.91</v>
      </c>
    </row>
    <row r="1220" spans="1:9" hidden="1" x14ac:dyDescent="0.25">
      <c r="A1220" s="20" t="s">
        <v>131</v>
      </c>
      <c r="B1220">
        <v>2020</v>
      </c>
      <c r="C1220" t="s">
        <v>58</v>
      </c>
      <c r="D1220" t="s">
        <v>63</v>
      </c>
      <c r="E1220" t="s">
        <v>64</v>
      </c>
      <c r="F1220" t="s">
        <v>65</v>
      </c>
      <c r="G1220" s="2" t="s">
        <v>237</v>
      </c>
      <c r="I1220" s="83">
        <v>27037</v>
      </c>
    </row>
    <row r="1221" spans="1:9" hidden="1" x14ac:dyDescent="0.25">
      <c r="A1221" s="20" t="s">
        <v>131</v>
      </c>
      <c r="B1221">
        <v>2020</v>
      </c>
      <c r="C1221" t="s">
        <v>58</v>
      </c>
      <c r="D1221" t="s">
        <v>63</v>
      </c>
      <c r="E1221" t="s">
        <v>64</v>
      </c>
      <c r="F1221" t="s">
        <v>65</v>
      </c>
      <c r="G1221" s="2" t="s">
        <v>289</v>
      </c>
      <c r="I1221" s="83">
        <v>342467.98</v>
      </c>
    </row>
    <row r="1222" spans="1:9" hidden="1" x14ac:dyDescent="0.25">
      <c r="A1222" s="20" t="s">
        <v>131</v>
      </c>
      <c r="B1222">
        <v>2020</v>
      </c>
      <c r="C1222" t="s">
        <v>58</v>
      </c>
      <c r="D1222" t="s">
        <v>63</v>
      </c>
      <c r="E1222" t="s">
        <v>64</v>
      </c>
      <c r="F1222" t="s">
        <v>65</v>
      </c>
      <c r="G1222" t="s">
        <v>186</v>
      </c>
      <c r="I1222" s="83">
        <v>629520.31999999995</v>
      </c>
    </row>
    <row r="1223" spans="1:9" hidden="1" x14ac:dyDescent="0.25">
      <c r="A1223" s="20" t="s">
        <v>131</v>
      </c>
      <c r="B1223">
        <v>2020</v>
      </c>
      <c r="C1223" t="s">
        <v>58</v>
      </c>
      <c r="D1223" t="s">
        <v>63</v>
      </c>
      <c r="E1223" t="s">
        <v>64</v>
      </c>
      <c r="F1223" t="s">
        <v>82</v>
      </c>
      <c r="G1223" t="s">
        <v>81</v>
      </c>
      <c r="I1223" s="83">
        <v>26119364.5</v>
      </c>
    </row>
    <row r="1224" spans="1:9" hidden="1" x14ac:dyDescent="0.25">
      <c r="A1224" s="20" t="s">
        <v>131</v>
      </c>
      <c r="B1224">
        <v>2020</v>
      </c>
      <c r="C1224" t="s">
        <v>58</v>
      </c>
      <c r="D1224" t="s">
        <v>63</v>
      </c>
      <c r="E1224" t="s">
        <v>64</v>
      </c>
      <c r="F1224" t="s">
        <v>228</v>
      </c>
      <c r="G1224" t="s">
        <v>229</v>
      </c>
      <c r="I1224" s="83">
        <v>1692000</v>
      </c>
    </row>
    <row r="1225" spans="1:9" hidden="1" x14ac:dyDescent="0.25">
      <c r="A1225" s="20" t="s">
        <v>131</v>
      </c>
      <c r="B1225">
        <v>2020</v>
      </c>
      <c r="C1225" t="s">
        <v>58</v>
      </c>
      <c r="D1225" t="s">
        <v>63</v>
      </c>
      <c r="E1225" t="s">
        <v>73</v>
      </c>
      <c r="F1225" t="s">
        <v>84</v>
      </c>
      <c r="G1225" t="s">
        <v>83</v>
      </c>
      <c r="I1225"/>
    </row>
    <row r="1226" spans="1:9" hidden="1" x14ac:dyDescent="0.25">
      <c r="A1226" s="20" t="s">
        <v>131</v>
      </c>
      <c r="B1226">
        <v>2020</v>
      </c>
      <c r="C1226" t="s">
        <v>58</v>
      </c>
      <c r="D1226" t="s">
        <v>66</v>
      </c>
      <c r="E1226" t="s">
        <v>67</v>
      </c>
      <c r="F1226" t="s">
        <v>93</v>
      </c>
      <c r="G1226" s="2" t="s">
        <v>234</v>
      </c>
      <c r="I1226" s="83">
        <v>111778.24000000001</v>
      </c>
    </row>
    <row r="1227" spans="1:9" hidden="1" x14ac:dyDescent="0.25">
      <c r="A1227" s="20" t="s">
        <v>131</v>
      </c>
      <c r="B1227">
        <v>2020</v>
      </c>
      <c r="C1227" t="s">
        <v>58</v>
      </c>
      <c r="D1227" t="s">
        <v>66</v>
      </c>
      <c r="E1227" t="s">
        <v>67</v>
      </c>
      <c r="F1227" t="s">
        <v>93</v>
      </c>
      <c r="G1227" t="s">
        <v>106</v>
      </c>
      <c r="I1227" s="83">
        <v>244740</v>
      </c>
    </row>
    <row r="1228" spans="1:9" hidden="1" x14ac:dyDescent="0.25">
      <c r="A1228" s="20" t="s">
        <v>131</v>
      </c>
      <c r="B1228">
        <v>2020</v>
      </c>
      <c r="C1228" t="s">
        <v>58</v>
      </c>
      <c r="D1228" t="s">
        <v>66</v>
      </c>
      <c r="E1228" t="s">
        <v>67</v>
      </c>
      <c r="F1228" t="s">
        <v>93</v>
      </c>
      <c r="G1228" t="s">
        <v>263</v>
      </c>
      <c r="I1228"/>
    </row>
    <row r="1229" spans="1:9" hidden="1" x14ac:dyDescent="0.25">
      <c r="A1229" s="20" t="s">
        <v>131</v>
      </c>
      <c r="B1229">
        <v>2020</v>
      </c>
      <c r="C1229" t="s">
        <v>58</v>
      </c>
      <c r="D1229" t="s">
        <v>66</v>
      </c>
      <c r="E1229" t="s">
        <v>67</v>
      </c>
      <c r="F1229" t="s">
        <v>89</v>
      </c>
      <c r="G1229" t="s">
        <v>85</v>
      </c>
      <c r="I1229" s="83">
        <v>1431332</v>
      </c>
    </row>
    <row r="1230" spans="1:9" hidden="1" x14ac:dyDescent="0.25">
      <c r="A1230" s="20" t="s">
        <v>131</v>
      </c>
      <c r="B1230">
        <v>2020</v>
      </c>
      <c r="C1230" t="s">
        <v>58</v>
      </c>
      <c r="D1230" t="s">
        <v>66</v>
      </c>
      <c r="E1230" t="s">
        <v>67</v>
      </c>
      <c r="F1230" t="s">
        <v>89</v>
      </c>
      <c r="G1230" t="s">
        <v>86</v>
      </c>
      <c r="I1230" s="84">
        <v>171686</v>
      </c>
    </row>
    <row r="1231" spans="1:9" hidden="1" x14ac:dyDescent="0.25">
      <c r="A1231" s="20" t="s">
        <v>131</v>
      </c>
      <c r="B1231">
        <v>2020</v>
      </c>
      <c r="C1231" t="s">
        <v>58</v>
      </c>
      <c r="D1231" t="s">
        <v>66</v>
      </c>
      <c r="E1231" t="s">
        <v>67</v>
      </c>
      <c r="F1231" t="s">
        <v>89</v>
      </c>
      <c r="G1231" t="s">
        <v>87</v>
      </c>
      <c r="I1231" s="83">
        <v>941625</v>
      </c>
    </row>
    <row r="1232" spans="1:9" hidden="1" x14ac:dyDescent="0.25">
      <c r="A1232" s="20" t="s">
        <v>131</v>
      </c>
      <c r="B1232">
        <v>2020</v>
      </c>
      <c r="C1232" t="s">
        <v>58</v>
      </c>
      <c r="D1232" t="s">
        <v>66</v>
      </c>
      <c r="E1232" t="s">
        <v>67</v>
      </c>
      <c r="F1232" t="s">
        <v>89</v>
      </c>
      <c r="G1232" t="s">
        <v>88</v>
      </c>
      <c r="I1232" s="83">
        <v>-341</v>
      </c>
    </row>
    <row r="1233" spans="1:9" hidden="1" x14ac:dyDescent="0.25">
      <c r="A1233" s="20" t="s">
        <v>131</v>
      </c>
      <c r="B1233">
        <v>2020</v>
      </c>
      <c r="C1233" t="s">
        <v>58</v>
      </c>
      <c r="D1233" t="s">
        <v>66</v>
      </c>
      <c r="E1233" t="s">
        <v>67</v>
      </c>
      <c r="F1233" t="s">
        <v>94</v>
      </c>
      <c r="G1233" t="s">
        <v>95</v>
      </c>
      <c r="I1233"/>
    </row>
    <row r="1234" spans="1:9" hidden="1" x14ac:dyDescent="0.25">
      <c r="A1234" s="20" t="s">
        <v>131</v>
      </c>
      <c r="B1234">
        <v>2020</v>
      </c>
      <c r="C1234" t="s">
        <v>58</v>
      </c>
      <c r="D1234" t="s">
        <v>66</v>
      </c>
      <c r="E1234" t="s">
        <v>67</v>
      </c>
      <c r="F1234" t="s">
        <v>94</v>
      </c>
      <c r="G1234" t="s">
        <v>95</v>
      </c>
      <c r="I1234"/>
    </row>
    <row r="1235" spans="1:9" hidden="1" x14ac:dyDescent="0.25">
      <c r="A1235" s="20" t="s">
        <v>131</v>
      </c>
      <c r="B1235">
        <v>2020</v>
      </c>
      <c r="C1235" t="s">
        <v>58</v>
      </c>
      <c r="D1235" t="s">
        <v>66</v>
      </c>
      <c r="E1235" t="s">
        <v>67</v>
      </c>
      <c r="F1235" t="s">
        <v>94</v>
      </c>
      <c r="G1235" t="s">
        <v>95</v>
      </c>
      <c r="I1235"/>
    </row>
    <row r="1236" spans="1:9" hidden="1" x14ac:dyDescent="0.25">
      <c r="A1236" s="20" t="s">
        <v>131</v>
      </c>
      <c r="B1236">
        <v>2020</v>
      </c>
      <c r="C1236" t="s">
        <v>58</v>
      </c>
      <c r="D1236" t="s">
        <v>66</v>
      </c>
      <c r="E1236" t="s">
        <v>67</v>
      </c>
      <c r="F1236" t="s">
        <v>94</v>
      </c>
      <c r="G1236" t="s">
        <v>95</v>
      </c>
      <c r="I1236"/>
    </row>
    <row r="1237" spans="1:9" hidden="1" x14ac:dyDescent="0.25">
      <c r="A1237" s="20" t="s">
        <v>131</v>
      </c>
      <c r="B1237">
        <v>2020</v>
      </c>
      <c r="C1237" t="s">
        <v>58</v>
      </c>
      <c r="D1237" t="s">
        <v>66</v>
      </c>
      <c r="E1237" t="s">
        <v>67</v>
      </c>
      <c r="F1237" t="s">
        <v>94</v>
      </c>
      <c r="G1237" t="s">
        <v>95</v>
      </c>
      <c r="I1237"/>
    </row>
    <row r="1238" spans="1:9" hidden="1" x14ac:dyDescent="0.25">
      <c r="A1238" s="20" t="s">
        <v>131</v>
      </c>
      <c r="B1238">
        <v>2020</v>
      </c>
      <c r="C1238" t="s">
        <v>58</v>
      </c>
      <c r="D1238" t="s">
        <v>66</v>
      </c>
      <c r="E1238" t="s">
        <v>67</v>
      </c>
      <c r="F1238" t="s">
        <v>68</v>
      </c>
      <c r="G1238" t="s">
        <v>146</v>
      </c>
      <c r="I1238"/>
    </row>
    <row r="1239" spans="1:9" hidden="1" x14ac:dyDescent="0.25">
      <c r="A1239" s="20" t="s">
        <v>131</v>
      </c>
      <c r="B1239">
        <v>2020</v>
      </c>
      <c r="C1239" t="s">
        <v>58</v>
      </c>
      <c r="D1239" t="s">
        <v>66</v>
      </c>
      <c r="E1239" t="s">
        <v>67</v>
      </c>
      <c r="F1239" t="s">
        <v>68</v>
      </c>
      <c r="G1239" t="s">
        <v>160</v>
      </c>
      <c r="I1239" s="83">
        <v>57914.400000000001</v>
      </c>
    </row>
    <row r="1240" spans="1:9" hidden="1" x14ac:dyDescent="0.25">
      <c r="A1240" s="20" t="s">
        <v>131</v>
      </c>
      <c r="B1240">
        <v>2020</v>
      </c>
      <c r="C1240" t="s">
        <v>58</v>
      </c>
      <c r="D1240" t="s">
        <v>66</v>
      </c>
      <c r="E1240" t="s">
        <v>67</v>
      </c>
      <c r="F1240" t="s">
        <v>68</v>
      </c>
      <c r="G1240" s="2" t="s">
        <v>282</v>
      </c>
      <c r="I1240" s="83">
        <v>3576</v>
      </c>
    </row>
    <row r="1241" spans="1:9" hidden="1" x14ac:dyDescent="0.25">
      <c r="A1241" s="20" t="s">
        <v>131</v>
      </c>
      <c r="B1241">
        <v>2020</v>
      </c>
      <c r="C1241" t="s">
        <v>58</v>
      </c>
      <c r="D1241" t="s">
        <v>66</v>
      </c>
      <c r="E1241" t="s">
        <v>67</v>
      </c>
      <c r="F1241" t="s">
        <v>68</v>
      </c>
      <c r="G1241" t="s">
        <v>90</v>
      </c>
      <c r="I1241" s="83">
        <v>29016</v>
      </c>
    </row>
    <row r="1242" spans="1:9" hidden="1" x14ac:dyDescent="0.25">
      <c r="A1242" s="20" t="s">
        <v>131</v>
      </c>
      <c r="B1242">
        <v>2020</v>
      </c>
      <c r="C1242" t="s">
        <v>58</v>
      </c>
      <c r="D1242" t="s">
        <v>66</v>
      </c>
      <c r="E1242" t="s">
        <v>67</v>
      </c>
      <c r="F1242" t="s">
        <v>68</v>
      </c>
      <c r="G1242" s="2" t="s">
        <v>274</v>
      </c>
      <c r="I1242" s="83">
        <v>27400</v>
      </c>
    </row>
    <row r="1243" spans="1:9" hidden="1" x14ac:dyDescent="0.25">
      <c r="A1243" s="20" t="s">
        <v>131</v>
      </c>
      <c r="B1243">
        <v>2020</v>
      </c>
      <c r="C1243" t="s">
        <v>58</v>
      </c>
      <c r="D1243" t="s">
        <v>66</v>
      </c>
      <c r="E1243" t="s">
        <v>67</v>
      </c>
      <c r="F1243" t="s">
        <v>68</v>
      </c>
      <c r="G1243" t="s">
        <v>184</v>
      </c>
      <c r="I1243" s="83">
        <v>66000</v>
      </c>
    </row>
    <row r="1244" spans="1:9" hidden="1" x14ac:dyDescent="0.25">
      <c r="A1244" s="20" t="s">
        <v>131</v>
      </c>
      <c r="B1244">
        <v>2020</v>
      </c>
      <c r="C1244" t="s">
        <v>58</v>
      </c>
      <c r="D1244" t="s">
        <v>66</v>
      </c>
      <c r="E1244" t="s">
        <v>67</v>
      </c>
      <c r="F1244" t="s">
        <v>68</v>
      </c>
      <c r="G1244" t="s">
        <v>75</v>
      </c>
      <c r="I1244" s="83">
        <v>5793.74</v>
      </c>
    </row>
    <row r="1245" spans="1:9" hidden="1" x14ac:dyDescent="0.25">
      <c r="A1245" s="20" t="s">
        <v>131</v>
      </c>
      <c r="B1245">
        <v>2020</v>
      </c>
      <c r="C1245" t="s">
        <v>58</v>
      </c>
      <c r="D1245" t="s">
        <v>66</v>
      </c>
      <c r="E1245" t="s">
        <v>67</v>
      </c>
      <c r="F1245" t="s">
        <v>68</v>
      </c>
      <c r="G1245" t="s">
        <v>148</v>
      </c>
      <c r="I1245" s="83">
        <v>14999.7</v>
      </c>
    </row>
    <row r="1246" spans="1:9" hidden="1" x14ac:dyDescent="0.25">
      <c r="A1246" s="20" t="s">
        <v>131</v>
      </c>
      <c r="B1246">
        <v>2020</v>
      </c>
      <c r="C1246" t="s">
        <v>58</v>
      </c>
      <c r="D1246" t="s">
        <v>66</v>
      </c>
      <c r="E1246" t="s">
        <v>67</v>
      </c>
      <c r="F1246" t="s">
        <v>68</v>
      </c>
      <c r="G1246" t="s">
        <v>157</v>
      </c>
      <c r="I1246" s="83">
        <v>66831.03</v>
      </c>
    </row>
    <row r="1247" spans="1:9" hidden="1" x14ac:dyDescent="0.25">
      <c r="A1247" s="20" t="s">
        <v>131</v>
      </c>
      <c r="B1247">
        <v>2020</v>
      </c>
      <c r="C1247" t="s">
        <v>58</v>
      </c>
      <c r="D1247" t="s">
        <v>66</v>
      </c>
      <c r="E1247" t="s">
        <v>67</v>
      </c>
      <c r="F1247" t="s">
        <v>68</v>
      </c>
      <c r="G1247" t="s">
        <v>158</v>
      </c>
      <c r="I1247" s="3"/>
    </row>
    <row r="1248" spans="1:9" hidden="1" x14ac:dyDescent="0.25">
      <c r="A1248" s="20" t="s">
        <v>131</v>
      </c>
      <c r="B1248">
        <v>2020</v>
      </c>
      <c r="C1248" t="s">
        <v>58</v>
      </c>
      <c r="D1248" t="s">
        <v>66</v>
      </c>
      <c r="E1248" t="s">
        <v>67</v>
      </c>
      <c r="F1248" t="s">
        <v>68</v>
      </c>
      <c r="G1248" t="s">
        <v>76</v>
      </c>
      <c r="I1248" s="3"/>
    </row>
    <row r="1249" spans="1:10" hidden="1" x14ac:dyDescent="0.25">
      <c r="A1249" s="20" t="s">
        <v>131</v>
      </c>
      <c r="B1249">
        <v>2020</v>
      </c>
      <c r="C1249" t="s">
        <v>58</v>
      </c>
      <c r="D1249" t="s">
        <v>66</v>
      </c>
      <c r="E1249" t="s">
        <v>67</v>
      </c>
      <c r="F1249" t="s">
        <v>68</v>
      </c>
      <c r="G1249" t="s">
        <v>185</v>
      </c>
      <c r="I1249" s="3"/>
    </row>
    <row r="1250" spans="1:10" hidden="1" x14ac:dyDescent="0.25">
      <c r="A1250" s="20" t="s">
        <v>131</v>
      </c>
      <c r="B1250">
        <v>2020</v>
      </c>
      <c r="C1250" t="s">
        <v>58</v>
      </c>
      <c r="D1250" t="s">
        <v>66</v>
      </c>
      <c r="E1250" t="s">
        <v>67</v>
      </c>
      <c r="F1250" t="s">
        <v>68</v>
      </c>
      <c r="G1250" t="s">
        <v>200</v>
      </c>
      <c r="I1250" s="3"/>
    </row>
    <row r="1251" spans="1:10" hidden="1" x14ac:dyDescent="0.25">
      <c r="A1251" s="20" t="s">
        <v>131</v>
      </c>
      <c r="B1251">
        <v>2020</v>
      </c>
      <c r="C1251" t="s">
        <v>58</v>
      </c>
      <c r="D1251" t="s">
        <v>66</v>
      </c>
      <c r="E1251" t="s">
        <v>67</v>
      </c>
      <c r="F1251" t="s">
        <v>68</v>
      </c>
      <c r="G1251" t="s">
        <v>97</v>
      </c>
      <c r="I1251" s="3"/>
    </row>
    <row r="1252" spans="1:10" hidden="1" x14ac:dyDescent="0.25">
      <c r="A1252" s="20" t="s">
        <v>131</v>
      </c>
      <c r="B1252">
        <v>2020</v>
      </c>
      <c r="C1252" t="s">
        <v>58</v>
      </c>
      <c r="D1252" t="s">
        <v>66</v>
      </c>
      <c r="E1252" t="s">
        <v>67</v>
      </c>
      <c r="F1252" t="s">
        <v>68</v>
      </c>
      <c r="G1252" t="s">
        <v>201</v>
      </c>
      <c r="I1252" s="3"/>
    </row>
    <row r="1253" spans="1:10" hidden="1" x14ac:dyDescent="0.25">
      <c r="A1253" s="20" t="s">
        <v>131</v>
      </c>
      <c r="B1253">
        <v>2020</v>
      </c>
      <c r="C1253" t="s">
        <v>58</v>
      </c>
      <c r="D1253" t="s">
        <v>66</v>
      </c>
      <c r="E1253" t="s">
        <v>67</v>
      </c>
      <c r="F1253" t="s">
        <v>68</v>
      </c>
      <c r="G1253" t="s">
        <v>202</v>
      </c>
      <c r="I1253" s="83">
        <v>8638000</v>
      </c>
    </row>
    <row r="1254" spans="1:10" hidden="1" x14ac:dyDescent="0.25">
      <c r="A1254" s="20" t="s">
        <v>131</v>
      </c>
      <c r="B1254">
        <v>2020</v>
      </c>
      <c r="C1254" t="s">
        <v>58</v>
      </c>
      <c r="D1254" t="s">
        <v>66</v>
      </c>
      <c r="E1254" t="s">
        <v>67</v>
      </c>
      <c r="F1254" t="s">
        <v>68</v>
      </c>
      <c r="G1254" t="s">
        <v>203</v>
      </c>
      <c r="I1254" s="83">
        <v>522000</v>
      </c>
    </row>
    <row r="1255" spans="1:10" hidden="1" x14ac:dyDescent="0.25">
      <c r="A1255" s="20" t="s">
        <v>131</v>
      </c>
      <c r="B1255">
        <v>2020</v>
      </c>
      <c r="C1255" t="s">
        <v>58</v>
      </c>
      <c r="D1255" t="s">
        <v>66</v>
      </c>
      <c r="E1255" t="s">
        <v>67</v>
      </c>
      <c r="F1255" t="s">
        <v>68</v>
      </c>
      <c r="G1255" t="s">
        <v>290</v>
      </c>
      <c r="I1255" s="83">
        <v>3691000</v>
      </c>
    </row>
    <row r="1256" spans="1:10" hidden="1" x14ac:dyDescent="0.25">
      <c r="A1256" s="20" t="s">
        <v>131</v>
      </c>
      <c r="B1256">
        <v>2020</v>
      </c>
      <c r="C1256" t="s">
        <v>58</v>
      </c>
      <c r="D1256" t="s">
        <v>66</v>
      </c>
      <c r="E1256" t="s">
        <v>67</v>
      </c>
      <c r="F1256" t="s">
        <v>268</v>
      </c>
      <c r="G1256" t="s">
        <v>162</v>
      </c>
      <c r="I1256"/>
    </row>
    <row r="1257" spans="1:10" hidden="1" x14ac:dyDescent="0.25">
      <c r="A1257" s="20" t="s">
        <v>131</v>
      </c>
      <c r="B1257">
        <v>2020</v>
      </c>
      <c r="C1257" t="s">
        <v>58</v>
      </c>
      <c r="D1257" t="s">
        <v>66</v>
      </c>
      <c r="E1257" t="s">
        <v>67</v>
      </c>
      <c r="F1257" t="s">
        <v>93</v>
      </c>
      <c r="G1257" t="s">
        <v>92</v>
      </c>
      <c r="I1257" s="83">
        <v>617954</v>
      </c>
    </row>
    <row r="1258" spans="1:10" hidden="1" x14ac:dyDescent="0.25">
      <c r="A1258" s="20" t="s">
        <v>131</v>
      </c>
      <c r="B1258">
        <v>2020</v>
      </c>
      <c r="C1258" t="s">
        <v>58</v>
      </c>
      <c r="D1258" t="s">
        <v>69</v>
      </c>
      <c r="E1258" t="s">
        <v>69</v>
      </c>
      <c r="F1258" t="s">
        <v>70</v>
      </c>
      <c r="G1258" t="s">
        <v>77</v>
      </c>
      <c r="I1258" s="3">
        <v>200000000</v>
      </c>
    </row>
    <row r="1259" spans="1:10" hidden="1" x14ac:dyDescent="0.25">
      <c r="A1259" s="20" t="s">
        <v>131</v>
      </c>
      <c r="B1259">
        <v>2020</v>
      </c>
      <c r="C1259" t="s">
        <v>58</v>
      </c>
      <c r="D1259" t="s">
        <v>69</v>
      </c>
      <c r="E1259" t="s">
        <v>69</v>
      </c>
      <c r="F1259" t="s">
        <v>70</v>
      </c>
      <c r="G1259" t="s">
        <v>78</v>
      </c>
      <c r="I1259" s="3">
        <v>-194000000</v>
      </c>
    </row>
    <row r="1260" spans="1:10" hidden="1" x14ac:dyDescent="0.25">
      <c r="A1260" s="20" t="s">
        <v>131</v>
      </c>
      <c r="B1260">
        <v>2020</v>
      </c>
      <c r="C1260" t="s">
        <v>58</v>
      </c>
      <c r="D1260" t="s">
        <v>69</v>
      </c>
      <c r="E1260" t="s">
        <v>69</v>
      </c>
      <c r="F1260" t="s">
        <v>70</v>
      </c>
      <c r="G1260" t="s">
        <v>230</v>
      </c>
      <c r="I1260" s="3">
        <v>54327800</v>
      </c>
    </row>
    <row r="1261" spans="1:10" hidden="1" x14ac:dyDescent="0.25">
      <c r="A1261" s="20" t="s">
        <v>131</v>
      </c>
      <c r="B1261">
        <v>2020</v>
      </c>
      <c r="C1261" t="s">
        <v>58</v>
      </c>
      <c r="D1261" t="s">
        <v>69</v>
      </c>
      <c r="E1261" t="s">
        <v>69</v>
      </c>
      <c r="F1261" t="s">
        <v>79</v>
      </c>
      <c r="G1261" t="s">
        <v>264</v>
      </c>
      <c r="I1261" s="29">
        <v>-93364.289999999106</v>
      </c>
    </row>
    <row r="1262" spans="1:10" hidden="1" x14ac:dyDescent="0.25">
      <c r="A1262" s="20" t="s">
        <v>131</v>
      </c>
      <c r="B1262">
        <v>2020</v>
      </c>
      <c r="C1262" t="s">
        <v>58</v>
      </c>
      <c r="D1262" t="s">
        <v>69</v>
      </c>
      <c r="E1262" t="s">
        <v>69</v>
      </c>
      <c r="F1262" t="s">
        <v>79</v>
      </c>
      <c r="G1262" t="s">
        <v>110</v>
      </c>
      <c r="I1262" s="27">
        <v>-1621835.22</v>
      </c>
      <c r="J1262" s="38"/>
    </row>
    <row r="1263" spans="1:10" hidden="1" x14ac:dyDescent="0.25">
      <c r="A1263" s="57" t="s">
        <v>132</v>
      </c>
      <c r="B1263" s="57">
        <v>2021</v>
      </c>
      <c r="C1263" s="57" t="s">
        <v>58</v>
      </c>
      <c r="D1263" s="57" t="s">
        <v>63</v>
      </c>
      <c r="E1263" s="57" t="s">
        <v>64</v>
      </c>
      <c r="F1263" s="57" t="s">
        <v>65</v>
      </c>
      <c r="G1263" s="57" t="s">
        <v>71</v>
      </c>
      <c r="I1263" s="3">
        <v>1380340</v>
      </c>
      <c r="J1263" s="27"/>
    </row>
    <row r="1264" spans="1:10" hidden="1" x14ac:dyDescent="0.25">
      <c r="A1264" s="20" t="s">
        <v>132</v>
      </c>
      <c r="B1264">
        <v>2021</v>
      </c>
      <c r="C1264" t="s">
        <v>58</v>
      </c>
      <c r="D1264" t="s">
        <v>63</v>
      </c>
      <c r="E1264" t="s">
        <v>64</v>
      </c>
      <c r="F1264" t="s">
        <v>65</v>
      </c>
      <c r="G1264" t="s">
        <v>80</v>
      </c>
      <c r="I1264"/>
    </row>
    <row r="1265" spans="1:9" hidden="1" x14ac:dyDescent="0.25">
      <c r="A1265" s="20" t="s">
        <v>132</v>
      </c>
      <c r="B1265">
        <v>2021</v>
      </c>
      <c r="C1265" t="s">
        <v>58</v>
      </c>
      <c r="D1265" t="s">
        <v>63</v>
      </c>
      <c r="E1265" t="s">
        <v>64</v>
      </c>
      <c r="F1265" t="s">
        <v>65</v>
      </c>
      <c r="G1265" t="s">
        <v>72</v>
      </c>
      <c r="I1265"/>
    </row>
    <row r="1266" spans="1:9" hidden="1" x14ac:dyDescent="0.25">
      <c r="A1266" s="20" t="s">
        <v>132</v>
      </c>
      <c r="B1266">
        <v>2021</v>
      </c>
      <c r="C1266" t="s">
        <v>58</v>
      </c>
      <c r="D1266" t="s">
        <v>63</v>
      </c>
      <c r="E1266" t="s">
        <v>64</v>
      </c>
      <c r="F1266" t="s">
        <v>65</v>
      </c>
      <c r="G1266" t="s">
        <v>227</v>
      </c>
      <c r="I1266" s="3">
        <v>21881147.739999998</v>
      </c>
    </row>
    <row r="1267" spans="1:9" hidden="1" x14ac:dyDescent="0.25">
      <c r="A1267" s="20" t="s">
        <v>132</v>
      </c>
      <c r="B1267">
        <v>2021</v>
      </c>
      <c r="C1267" t="s">
        <v>58</v>
      </c>
      <c r="D1267" t="s">
        <v>63</v>
      </c>
      <c r="E1267" t="s">
        <v>64</v>
      </c>
      <c r="F1267" t="s">
        <v>262</v>
      </c>
      <c r="G1267" t="s">
        <v>261</v>
      </c>
      <c r="I1267"/>
    </row>
    <row r="1268" spans="1:9" hidden="1" x14ac:dyDescent="0.25">
      <c r="A1268" s="20" t="s">
        <v>132</v>
      </c>
      <c r="B1268">
        <v>2021</v>
      </c>
      <c r="C1268" t="s">
        <v>58</v>
      </c>
      <c r="D1268" t="s">
        <v>63</v>
      </c>
      <c r="E1268" t="s">
        <v>64</v>
      </c>
      <c r="F1268" t="s">
        <v>65</v>
      </c>
      <c r="G1268" t="s">
        <v>155</v>
      </c>
      <c r="I1268" s="3">
        <v>22627840.960000001</v>
      </c>
    </row>
    <row r="1269" spans="1:9" hidden="1" x14ac:dyDescent="0.25">
      <c r="A1269" s="20" t="s">
        <v>132</v>
      </c>
      <c r="B1269">
        <v>2021</v>
      </c>
      <c r="C1269" t="s">
        <v>58</v>
      </c>
      <c r="D1269" t="s">
        <v>63</v>
      </c>
      <c r="E1269" t="s">
        <v>64</v>
      </c>
      <c r="F1269" t="s">
        <v>65</v>
      </c>
      <c r="G1269" t="s">
        <v>145</v>
      </c>
      <c r="I1269" s="3">
        <v>3</v>
      </c>
    </row>
    <row r="1270" spans="1:9" hidden="1" x14ac:dyDescent="0.25">
      <c r="A1270" s="20" t="s">
        <v>132</v>
      </c>
      <c r="B1270">
        <v>2021</v>
      </c>
      <c r="C1270" t="s">
        <v>58</v>
      </c>
      <c r="D1270" t="s">
        <v>63</v>
      </c>
      <c r="E1270" t="s">
        <v>64</v>
      </c>
      <c r="F1270" t="s">
        <v>65</v>
      </c>
      <c r="G1270" t="s">
        <v>275</v>
      </c>
      <c r="I1270"/>
    </row>
    <row r="1271" spans="1:9" hidden="1" x14ac:dyDescent="0.25">
      <c r="A1271" s="20" t="s">
        <v>132</v>
      </c>
      <c r="B1271">
        <v>2021</v>
      </c>
      <c r="C1271" t="s">
        <v>58</v>
      </c>
      <c r="D1271" t="s">
        <v>63</v>
      </c>
      <c r="E1271" t="s">
        <v>64</v>
      </c>
      <c r="F1271" t="s">
        <v>65</v>
      </c>
      <c r="G1271" t="s">
        <v>105</v>
      </c>
      <c r="I1271"/>
    </row>
    <row r="1272" spans="1:9" hidden="1" x14ac:dyDescent="0.25">
      <c r="A1272" s="20" t="s">
        <v>132</v>
      </c>
      <c r="B1272">
        <v>2021</v>
      </c>
      <c r="C1272" t="s">
        <v>58</v>
      </c>
      <c r="D1272" t="s">
        <v>63</v>
      </c>
      <c r="E1272" t="s">
        <v>64</v>
      </c>
      <c r="F1272" t="s">
        <v>65</v>
      </c>
      <c r="G1272" s="2" t="s">
        <v>231</v>
      </c>
      <c r="I1272" s="3">
        <v>975026.3</v>
      </c>
    </row>
    <row r="1273" spans="1:9" hidden="1" x14ac:dyDescent="0.25">
      <c r="A1273" s="20" t="s">
        <v>132</v>
      </c>
      <c r="B1273">
        <v>2021</v>
      </c>
      <c r="C1273" t="s">
        <v>58</v>
      </c>
      <c r="D1273" t="s">
        <v>63</v>
      </c>
      <c r="E1273" t="s">
        <v>64</v>
      </c>
      <c r="F1273" t="s">
        <v>65</v>
      </c>
      <c r="G1273" s="2" t="s">
        <v>232</v>
      </c>
      <c r="I1273"/>
    </row>
    <row r="1274" spans="1:9" hidden="1" x14ac:dyDescent="0.25">
      <c r="A1274" s="20" t="s">
        <v>132</v>
      </c>
      <c r="B1274">
        <v>2021</v>
      </c>
      <c r="C1274" t="s">
        <v>58</v>
      </c>
      <c r="D1274" t="s">
        <v>63</v>
      </c>
      <c r="E1274" t="s">
        <v>64</v>
      </c>
      <c r="F1274" t="s">
        <v>65</v>
      </c>
      <c r="G1274" s="2" t="s">
        <v>233</v>
      </c>
      <c r="I1274" s="3">
        <v>234740.91</v>
      </c>
    </row>
    <row r="1275" spans="1:9" hidden="1" x14ac:dyDescent="0.25">
      <c r="A1275" s="20" t="s">
        <v>132</v>
      </c>
      <c r="B1275">
        <v>2021</v>
      </c>
      <c r="C1275" t="s">
        <v>58</v>
      </c>
      <c r="D1275" t="s">
        <v>63</v>
      </c>
      <c r="E1275" t="s">
        <v>64</v>
      </c>
      <c r="F1275" t="s">
        <v>65</v>
      </c>
      <c r="G1275" s="2" t="s">
        <v>237</v>
      </c>
      <c r="I1275" s="3">
        <v>27037</v>
      </c>
    </row>
    <row r="1276" spans="1:9" hidden="1" x14ac:dyDescent="0.25">
      <c r="A1276" s="20" t="s">
        <v>132</v>
      </c>
      <c r="B1276">
        <v>2021</v>
      </c>
      <c r="C1276" t="s">
        <v>58</v>
      </c>
      <c r="D1276" t="s">
        <v>63</v>
      </c>
      <c r="E1276" t="s">
        <v>64</v>
      </c>
      <c r="F1276" t="s">
        <v>65</v>
      </c>
      <c r="G1276" s="2" t="s">
        <v>289</v>
      </c>
      <c r="I1276" s="3">
        <v>342467.98</v>
      </c>
    </row>
    <row r="1277" spans="1:9" hidden="1" x14ac:dyDescent="0.25">
      <c r="A1277" s="20" t="s">
        <v>132</v>
      </c>
      <c r="B1277">
        <v>2021</v>
      </c>
      <c r="C1277" t="s">
        <v>58</v>
      </c>
      <c r="D1277" t="s">
        <v>63</v>
      </c>
      <c r="E1277" t="s">
        <v>64</v>
      </c>
      <c r="F1277" t="s">
        <v>65</v>
      </c>
      <c r="G1277" t="s">
        <v>186</v>
      </c>
      <c r="I1277" s="3">
        <v>723783.32</v>
      </c>
    </row>
    <row r="1278" spans="1:9" hidden="1" x14ac:dyDescent="0.25">
      <c r="A1278" s="20" t="s">
        <v>132</v>
      </c>
      <c r="B1278">
        <v>2021</v>
      </c>
      <c r="C1278" t="s">
        <v>58</v>
      </c>
      <c r="D1278" t="s">
        <v>63</v>
      </c>
      <c r="E1278" t="s">
        <v>64</v>
      </c>
      <c r="F1278" t="s">
        <v>82</v>
      </c>
      <c r="G1278" t="s">
        <v>81</v>
      </c>
      <c r="I1278" s="3">
        <v>27653226.5</v>
      </c>
    </row>
    <row r="1279" spans="1:9" hidden="1" x14ac:dyDescent="0.25">
      <c r="A1279" s="20" t="s">
        <v>132</v>
      </c>
      <c r="B1279">
        <v>2021</v>
      </c>
      <c r="C1279" t="s">
        <v>58</v>
      </c>
      <c r="D1279" t="s">
        <v>63</v>
      </c>
      <c r="E1279" t="s">
        <v>64</v>
      </c>
      <c r="F1279" t="s">
        <v>228</v>
      </c>
      <c r="G1279" t="s">
        <v>229</v>
      </c>
      <c r="I1279" s="3">
        <v>1692000</v>
      </c>
    </row>
    <row r="1280" spans="1:9" hidden="1" x14ac:dyDescent="0.25">
      <c r="A1280" s="20" t="s">
        <v>132</v>
      </c>
      <c r="B1280">
        <v>2021</v>
      </c>
      <c r="C1280" t="s">
        <v>58</v>
      </c>
      <c r="D1280" t="s">
        <v>63</v>
      </c>
      <c r="E1280" t="s">
        <v>73</v>
      </c>
      <c r="F1280" t="s">
        <v>84</v>
      </c>
      <c r="G1280" t="s">
        <v>83</v>
      </c>
      <c r="I1280"/>
    </row>
    <row r="1281" spans="1:9" hidden="1" x14ac:dyDescent="0.25">
      <c r="A1281" s="20" t="s">
        <v>132</v>
      </c>
      <c r="B1281">
        <v>2021</v>
      </c>
      <c r="C1281" t="s">
        <v>58</v>
      </c>
      <c r="D1281" t="s">
        <v>66</v>
      </c>
      <c r="E1281" t="s">
        <v>67</v>
      </c>
      <c r="F1281" t="s">
        <v>93</v>
      </c>
      <c r="G1281" s="2" t="s">
        <v>234</v>
      </c>
      <c r="I1281" s="3"/>
    </row>
    <row r="1282" spans="1:9" hidden="1" x14ac:dyDescent="0.25">
      <c r="A1282" s="20" t="s">
        <v>132</v>
      </c>
      <c r="B1282">
        <v>2021</v>
      </c>
      <c r="C1282" t="s">
        <v>58</v>
      </c>
      <c r="D1282" t="s">
        <v>66</v>
      </c>
      <c r="E1282" t="s">
        <v>67</v>
      </c>
      <c r="F1282" t="s">
        <v>93</v>
      </c>
      <c r="G1282" t="s">
        <v>106</v>
      </c>
      <c r="I1282" s="3">
        <v>535927</v>
      </c>
    </row>
    <row r="1283" spans="1:9" hidden="1" x14ac:dyDescent="0.25">
      <c r="A1283" s="20" t="s">
        <v>132</v>
      </c>
      <c r="B1283">
        <v>2021</v>
      </c>
      <c r="C1283" t="s">
        <v>58</v>
      </c>
      <c r="D1283" t="s">
        <v>66</v>
      </c>
      <c r="E1283" t="s">
        <v>67</v>
      </c>
      <c r="F1283" t="s">
        <v>93</v>
      </c>
      <c r="G1283" t="s">
        <v>263</v>
      </c>
      <c r="I1283"/>
    </row>
    <row r="1284" spans="1:9" hidden="1" x14ac:dyDescent="0.25">
      <c r="A1284" s="20" t="s">
        <v>132</v>
      </c>
      <c r="B1284">
        <v>2021</v>
      </c>
      <c r="C1284" t="s">
        <v>58</v>
      </c>
      <c r="D1284" t="s">
        <v>66</v>
      </c>
      <c r="E1284" t="s">
        <v>67</v>
      </c>
      <c r="F1284" t="s">
        <v>89</v>
      </c>
      <c r="G1284" t="s">
        <v>85</v>
      </c>
      <c r="I1284" s="3">
        <v>1641332</v>
      </c>
    </row>
    <row r="1285" spans="1:9" hidden="1" x14ac:dyDescent="0.25">
      <c r="A1285" s="20" t="s">
        <v>132</v>
      </c>
      <c r="B1285">
        <v>2021</v>
      </c>
      <c r="C1285" t="s">
        <v>58</v>
      </c>
      <c r="D1285" t="s">
        <v>66</v>
      </c>
      <c r="E1285" t="s">
        <v>67</v>
      </c>
      <c r="F1285" t="s">
        <v>89</v>
      </c>
      <c r="G1285" t="s">
        <v>86</v>
      </c>
      <c r="I1285" s="38">
        <v>25124</v>
      </c>
    </row>
    <row r="1286" spans="1:9" hidden="1" x14ac:dyDescent="0.25">
      <c r="A1286" s="20" t="s">
        <v>132</v>
      </c>
      <c r="B1286">
        <v>2021</v>
      </c>
      <c r="C1286" t="s">
        <v>58</v>
      </c>
      <c r="D1286" t="s">
        <v>66</v>
      </c>
      <c r="E1286" t="s">
        <v>67</v>
      </c>
      <c r="F1286" t="s">
        <v>89</v>
      </c>
      <c r="G1286" t="s">
        <v>87</v>
      </c>
      <c r="I1286" s="3">
        <v>1046625</v>
      </c>
    </row>
    <row r="1287" spans="1:9" hidden="1" x14ac:dyDescent="0.25">
      <c r="A1287" s="20" t="s">
        <v>132</v>
      </c>
      <c r="B1287">
        <v>2021</v>
      </c>
      <c r="C1287" t="s">
        <v>58</v>
      </c>
      <c r="D1287" t="s">
        <v>66</v>
      </c>
      <c r="E1287" t="s">
        <v>67</v>
      </c>
      <c r="F1287" t="s">
        <v>89</v>
      </c>
      <c r="G1287" t="s">
        <v>88</v>
      </c>
      <c r="I1287" s="3">
        <v>209659</v>
      </c>
    </row>
    <row r="1288" spans="1:9" hidden="1" x14ac:dyDescent="0.25">
      <c r="A1288" s="20" t="s">
        <v>132</v>
      </c>
      <c r="B1288">
        <v>2021</v>
      </c>
      <c r="C1288" t="s">
        <v>58</v>
      </c>
      <c r="D1288" t="s">
        <v>66</v>
      </c>
      <c r="E1288" t="s">
        <v>67</v>
      </c>
      <c r="F1288" t="s">
        <v>94</v>
      </c>
      <c r="G1288" t="s">
        <v>95</v>
      </c>
      <c r="I1288"/>
    </row>
    <row r="1289" spans="1:9" hidden="1" x14ac:dyDescent="0.25">
      <c r="A1289" s="20" t="s">
        <v>132</v>
      </c>
      <c r="B1289">
        <v>2021</v>
      </c>
      <c r="C1289" t="s">
        <v>58</v>
      </c>
      <c r="D1289" t="s">
        <v>66</v>
      </c>
      <c r="E1289" t="s">
        <v>67</v>
      </c>
      <c r="F1289" t="s">
        <v>94</v>
      </c>
      <c r="G1289" t="s">
        <v>95</v>
      </c>
      <c r="I1289"/>
    </row>
    <row r="1290" spans="1:9" hidden="1" x14ac:dyDescent="0.25">
      <c r="A1290" s="20" t="s">
        <v>132</v>
      </c>
      <c r="B1290">
        <v>2021</v>
      </c>
      <c r="C1290" t="s">
        <v>58</v>
      </c>
      <c r="D1290" t="s">
        <v>66</v>
      </c>
      <c r="E1290" t="s">
        <v>67</v>
      </c>
      <c r="F1290" t="s">
        <v>94</v>
      </c>
      <c r="G1290" t="s">
        <v>95</v>
      </c>
      <c r="I1290"/>
    </row>
    <row r="1291" spans="1:9" hidden="1" x14ac:dyDescent="0.25">
      <c r="A1291" s="20" t="s">
        <v>132</v>
      </c>
      <c r="B1291">
        <v>2021</v>
      </c>
      <c r="C1291" t="s">
        <v>58</v>
      </c>
      <c r="D1291" t="s">
        <v>66</v>
      </c>
      <c r="E1291" t="s">
        <v>67</v>
      </c>
      <c r="F1291" t="s">
        <v>94</v>
      </c>
      <c r="G1291" t="s">
        <v>95</v>
      </c>
      <c r="I1291"/>
    </row>
    <row r="1292" spans="1:9" hidden="1" x14ac:dyDescent="0.25">
      <c r="A1292" s="20" t="s">
        <v>132</v>
      </c>
      <c r="B1292">
        <v>2021</v>
      </c>
      <c r="C1292" t="s">
        <v>58</v>
      </c>
      <c r="D1292" t="s">
        <v>66</v>
      </c>
      <c r="E1292" t="s">
        <v>67</v>
      </c>
      <c r="F1292" t="s">
        <v>94</v>
      </c>
      <c r="G1292" t="s">
        <v>95</v>
      </c>
      <c r="I1292"/>
    </row>
    <row r="1293" spans="1:9" hidden="1" x14ac:dyDescent="0.25">
      <c r="A1293" s="20" t="s">
        <v>132</v>
      </c>
      <c r="B1293">
        <v>2021</v>
      </c>
      <c r="C1293" t="s">
        <v>58</v>
      </c>
      <c r="D1293" t="s">
        <v>66</v>
      </c>
      <c r="E1293" t="s">
        <v>67</v>
      </c>
      <c r="F1293" t="s">
        <v>68</v>
      </c>
      <c r="G1293" t="s">
        <v>146</v>
      </c>
      <c r="I1293" s="3">
        <v>115057.24</v>
      </c>
    </row>
    <row r="1294" spans="1:9" hidden="1" x14ac:dyDescent="0.25">
      <c r="A1294" s="20" t="s">
        <v>132</v>
      </c>
      <c r="B1294">
        <v>2021</v>
      </c>
      <c r="C1294" t="s">
        <v>58</v>
      </c>
      <c r="D1294" t="s">
        <v>66</v>
      </c>
      <c r="E1294" t="s">
        <v>67</v>
      </c>
      <c r="F1294" t="s">
        <v>68</v>
      </c>
      <c r="G1294" t="s">
        <v>160</v>
      </c>
      <c r="I1294" s="3">
        <v>215200.4</v>
      </c>
    </row>
    <row r="1295" spans="1:9" hidden="1" x14ac:dyDescent="0.25">
      <c r="A1295" s="20" t="s">
        <v>132</v>
      </c>
      <c r="B1295">
        <v>2021</v>
      </c>
      <c r="C1295" t="s">
        <v>58</v>
      </c>
      <c r="D1295" t="s">
        <v>66</v>
      </c>
      <c r="E1295" t="s">
        <v>67</v>
      </c>
      <c r="F1295" t="s">
        <v>68</v>
      </c>
      <c r="G1295" s="2" t="s">
        <v>282</v>
      </c>
      <c r="I1295"/>
    </row>
    <row r="1296" spans="1:9" hidden="1" x14ac:dyDescent="0.25">
      <c r="A1296" s="20" t="s">
        <v>132</v>
      </c>
      <c r="B1296">
        <v>2021</v>
      </c>
      <c r="C1296" t="s">
        <v>58</v>
      </c>
      <c r="D1296" t="s">
        <v>66</v>
      </c>
      <c r="E1296" t="s">
        <v>67</v>
      </c>
      <c r="F1296" t="s">
        <v>68</v>
      </c>
      <c r="G1296" t="s">
        <v>90</v>
      </c>
      <c r="I1296"/>
    </row>
    <row r="1297" spans="1:9" hidden="1" x14ac:dyDescent="0.25">
      <c r="A1297" s="20" t="s">
        <v>132</v>
      </c>
      <c r="B1297">
        <v>2021</v>
      </c>
      <c r="C1297" t="s">
        <v>58</v>
      </c>
      <c r="D1297" t="s">
        <v>66</v>
      </c>
      <c r="E1297" t="s">
        <v>67</v>
      </c>
      <c r="F1297" t="s">
        <v>68</v>
      </c>
      <c r="G1297" s="2" t="s">
        <v>274</v>
      </c>
      <c r="I1297"/>
    </row>
    <row r="1298" spans="1:9" hidden="1" x14ac:dyDescent="0.25">
      <c r="A1298" s="20" t="s">
        <v>132</v>
      </c>
      <c r="B1298">
        <v>2021</v>
      </c>
      <c r="C1298" t="s">
        <v>58</v>
      </c>
      <c r="D1298" t="s">
        <v>66</v>
      </c>
      <c r="E1298" t="s">
        <v>67</v>
      </c>
      <c r="F1298" t="s">
        <v>68</v>
      </c>
      <c r="G1298" t="s">
        <v>184</v>
      </c>
      <c r="I1298" s="3">
        <v>94263</v>
      </c>
    </row>
    <row r="1299" spans="1:9" hidden="1" x14ac:dyDescent="0.25">
      <c r="A1299" s="20" t="s">
        <v>132</v>
      </c>
      <c r="B1299">
        <v>2021</v>
      </c>
      <c r="C1299" t="s">
        <v>58</v>
      </c>
      <c r="D1299" t="s">
        <v>66</v>
      </c>
      <c r="E1299" t="s">
        <v>67</v>
      </c>
      <c r="F1299" t="s">
        <v>68</v>
      </c>
      <c r="G1299" t="s">
        <v>75</v>
      </c>
      <c r="I1299" s="3">
        <v>8690.74</v>
      </c>
    </row>
    <row r="1300" spans="1:9" hidden="1" x14ac:dyDescent="0.25">
      <c r="A1300" s="20" t="s">
        <v>132</v>
      </c>
      <c r="B1300">
        <v>2021</v>
      </c>
      <c r="C1300" t="s">
        <v>58</v>
      </c>
      <c r="D1300" t="s">
        <v>66</v>
      </c>
      <c r="E1300" t="s">
        <v>67</v>
      </c>
      <c r="F1300" t="s">
        <v>68</v>
      </c>
      <c r="G1300" t="s">
        <v>148</v>
      </c>
      <c r="I1300" s="3">
        <v>24399.7</v>
      </c>
    </row>
    <row r="1301" spans="1:9" hidden="1" x14ac:dyDescent="0.25">
      <c r="A1301" s="20" t="s">
        <v>132</v>
      </c>
      <c r="B1301">
        <v>2021</v>
      </c>
      <c r="C1301" t="s">
        <v>58</v>
      </c>
      <c r="D1301" t="s">
        <v>66</v>
      </c>
      <c r="E1301" t="s">
        <v>67</v>
      </c>
      <c r="F1301" t="s">
        <v>68</v>
      </c>
      <c r="G1301" t="s">
        <v>157</v>
      </c>
      <c r="I1301" s="3">
        <v>117882.03</v>
      </c>
    </row>
    <row r="1302" spans="1:9" hidden="1" x14ac:dyDescent="0.25">
      <c r="A1302" s="20" t="s">
        <v>132</v>
      </c>
      <c r="B1302">
        <v>2021</v>
      </c>
      <c r="C1302" t="s">
        <v>58</v>
      </c>
      <c r="D1302" t="s">
        <v>66</v>
      </c>
      <c r="E1302" t="s">
        <v>67</v>
      </c>
      <c r="F1302" t="s">
        <v>68</v>
      </c>
      <c r="G1302" t="s">
        <v>158</v>
      </c>
      <c r="I1302" s="3">
        <v>4436696.55</v>
      </c>
    </row>
    <row r="1303" spans="1:9" hidden="1" x14ac:dyDescent="0.25">
      <c r="A1303" s="20" t="s">
        <v>132</v>
      </c>
      <c r="B1303">
        <v>2021</v>
      </c>
      <c r="C1303" t="s">
        <v>58</v>
      </c>
      <c r="D1303" t="s">
        <v>66</v>
      </c>
      <c r="E1303" t="s">
        <v>67</v>
      </c>
      <c r="F1303" t="s">
        <v>68</v>
      </c>
      <c r="G1303" t="s">
        <v>76</v>
      </c>
      <c r="I1303" s="3">
        <v>-621501</v>
      </c>
    </row>
    <row r="1304" spans="1:9" hidden="1" x14ac:dyDescent="0.25">
      <c r="A1304" s="20" t="s">
        <v>132</v>
      </c>
      <c r="B1304">
        <v>2021</v>
      </c>
      <c r="C1304" t="s">
        <v>58</v>
      </c>
      <c r="D1304" t="s">
        <v>66</v>
      </c>
      <c r="E1304" t="s">
        <v>67</v>
      </c>
      <c r="F1304" t="s">
        <v>68</v>
      </c>
      <c r="G1304" t="s">
        <v>185</v>
      </c>
      <c r="I1304"/>
    </row>
    <row r="1305" spans="1:9" hidden="1" x14ac:dyDescent="0.25">
      <c r="A1305" s="20" t="s">
        <v>132</v>
      </c>
      <c r="B1305">
        <v>2021</v>
      </c>
      <c r="C1305" t="s">
        <v>58</v>
      </c>
      <c r="D1305" t="s">
        <v>66</v>
      </c>
      <c r="E1305" t="s">
        <v>67</v>
      </c>
      <c r="F1305" t="s">
        <v>68</v>
      </c>
      <c r="G1305" t="s">
        <v>200</v>
      </c>
      <c r="I1305"/>
    </row>
    <row r="1306" spans="1:9" hidden="1" x14ac:dyDescent="0.25">
      <c r="A1306" s="20" t="s">
        <v>132</v>
      </c>
      <c r="B1306">
        <v>2021</v>
      </c>
      <c r="C1306" t="s">
        <v>58</v>
      </c>
      <c r="D1306" t="s">
        <v>66</v>
      </c>
      <c r="E1306" t="s">
        <v>67</v>
      </c>
      <c r="F1306" t="s">
        <v>68</v>
      </c>
      <c r="G1306" t="s">
        <v>97</v>
      </c>
      <c r="I1306" s="3">
        <v>-1046562.41</v>
      </c>
    </row>
    <row r="1307" spans="1:9" hidden="1" x14ac:dyDescent="0.25">
      <c r="A1307" s="20" t="s">
        <v>132</v>
      </c>
      <c r="B1307">
        <v>2021</v>
      </c>
      <c r="C1307" t="s">
        <v>58</v>
      </c>
      <c r="D1307" t="s">
        <v>66</v>
      </c>
      <c r="E1307" t="s">
        <v>67</v>
      </c>
      <c r="F1307" t="s">
        <v>68</v>
      </c>
      <c r="G1307" t="s">
        <v>201</v>
      </c>
      <c r="I1307"/>
    </row>
    <row r="1308" spans="1:9" hidden="1" x14ac:dyDescent="0.25">
      <c r="A1308" s="20" t="s">
        <v>132</v>
      </c>
      <c r="B1308">
        <v>2021</v>
      </c>
      <c r="C1308" t="s">
        <v>58</v>
      </c>
      <c r="D1308" t="s">
        <v>66</v>
      </c>
      <c r="E1308" t="s">
        <v>67</v>
      </c>
      <c r="F1308" t="s">
        <v>68</v>
      </c>
      <c r="G1308" t="s">
        <v>202</v>
      </c>
      <c r="I1308"/>
    </row>
    <row r="1309" spans="1:9" hidden="1" x14ac:dyDescent="0.25">
      <c r="A1309" s="20" t="s">
        <v>132</v>
      </c>
      <c r="B1309">
        <v>2021</v>
      </c>
      <c r="C1309" t="s">
        <v>58</v>
      </c>
      <c r="D1309" t="s">
        <v>66</v>
      </c>
      <c r="E1309" t="s">
        <v>67</v>
      </c>
      <c r="F1309" t="s">
        <v>68</v>
      </c>
      <c r="G1309" t="s">
        <v>203</v>
      </c>
      <c r="I1309" s="3">
        <v>522000</v>
      </c>
    </row>
    <row r="1310" spans="1:9" hidden="1" x14ac:dyDescent="0.25">
      <c r="A1310" s="20" t="s">
        <v>132</v>
      </c>
      <c r="B1310">
        <v>2021</v>
      </c>
      <c r="C1310" t="s">
        <v>58</v>
      </c>
      <c r="D1310" t="s">
        <v>66</v>
      </c>
      <c r="E1310" t="s">
        <v>67</v>
      </c>
      <c r="F1310" t="s">
        <v>68</v>
      </c>
      <c r="G1310" t="s">
        <v>290</v>
      </c>
      <c r="I1310" s="3">
        <v>3691000</v>
      </c>
    </row>
    <row r="1311" spans="1:9" hidden="1" x14ac:dyDescent="0.25">
      <c r="A1311" s="20" t="s">
        <v>132</v>
      </c>
      <c r="B1311">
        <v>2021</v>
      </c>
      <c r="C1311" t="s">
        <v>58</v>
      </c>
      <c r="D1311" t="s">
        <v>66</v>
      </c>
      <c r="E1311" t="s">
        <v>67</v>
      </c>
      <c r="F1311" t="s">
        <v>268</v>
      </c>
      <c r="G1311" t="s">
        <v>162</v>
      </c>
      <c r="I1311"/>
    </row>
    <row r="1312" spans="1:9" hidden="1" x14ac:dyDescent="0.25">
      <c r="A1312" s="20" t="s">
        <v>132</v>
      </c>
      <c r="B1312">
        <v>2021</v>
      </c>
      <c r="C1312" t="s">
        <v>58</v>
      </c>
      <c r="D1312" t="s">
        <v>66</v>
      </c>
      <c r="E1312" t="s">
        <v>67</v>
      </c>
      <c r="F1312" t="s">
        <v>93</v>
      </c>
      <c r="G1312" t="s">
        <v>92</v>
      </c>
      <c r="I1312" s="3">
        <v>617954</v>
      </c>
    </row>
    <row r="1313" spans="1:9" hidden="1" x14ac:dyDescent="0.25">
      <c r="A1313" s="20" t="s">
        <v>132</v>
      </c>
      <c r="B1313">
        <v>2021</v>
      </c>
      <c r="C1313" t="s">
        <v>58</v>
      </c>
      <c r="D1313" t="s">
        <v>69</v>
      </c>
      <c r="E1313" t="s">
        <v>69</v>
      </c>
      <c r="F1313" t="s">
        <v>70</v>
      </c>
      <c r="G1313" t="s">
        <v>77</v>
      </c>
      <c r="I1313" s="3">
        <v>200000000</v>
      </c>
    </row>
    <row r="1314" spans="1:9" hidden="1" x14ac:dyDescent="0.25">
      <c r="A1314" s="20" t="s">
        <v>132</v>
      </c>
      <c r="B1314">
        <v>2021</v>
      </c>
      <c r="C1314" t="s">
        <v>58</v>
      </c>
      <c r="D1314" t="s">
        <v>69</v>
      </c>
      <c r="E1314" t="s">
        <v>69</v>
      </c>
      <c r="F1314" t="s">
        <v>70</v>
      </c>
      <c r="G1314" t="s">
        <v>78</v>
      </c>
      <c r="I1314" s="3">
        <v>-194000000</v>
      </c>
    </row>
    <row r="1315" spans="1:9" hidden="1" x14ac:dyDescent="0.25">
      <c r="A1315" s="20" t="s">
        <v>132</v>
      </c>
      <c r="B1315">
        <v>2021</v>
      </c>
      <c r="C1315" t="s">
        <v>58</v>
      </c>
      <c r="D1315" t="s">
        <v>69</v>
      </c>
      <c r="E1315" t="s">
        <v>69</v>
      </c>
      <c r="F1315" t="s">
        <v>70</v>
      </c>
      <c r="G1315" t="s">
        <v>230</v>
      </c>
      <c r="I1315" s="3">
        <v>54327800</v>
      </c>
    </row>
    <row r="1316" spans="1:9" s="86" customFormat="1" hidden="1" x14ac:dyDescent="0.25">
      <c r="A1316" s="85" t="s">
        <v>132</v>
      </c>
      <c r="B1316" s="86">
        <v>2021</v>
      </c>
      <c r="C1316" s="86" t="s">
        <v>58</v>
      </c>
      <c r="D1316" s="86" t="s">
        <v>69</v>
      </c>
      <c r="E1316" s="86" t="s">
        <v>69</v>
      </c>
      <c r="F1316" s="86" t="s">
        <v>79</v>
      </c>
      <c r="G1316" s="86" t="s">
        <v>264</v>
      </c>
      <c r="I1316" s="87">
        <v>7291265.9700000025</v>
      </c>
    </row>
    <row r="1317" spans="1:9" s="86" customFormat="1" hidden="1" x14ac:dyDescent="0.25">
      <c r="A1317" s="85" t="s">
        <v>132</v>
      </c>
      <c r="B1317" s="86">
        <v>2021</v>
      </c>
      <c r="C1317" s="86" t="s">
        <v>58</v>
      </c>
      <c r="D1317" s="86" t="s">
        <v>69</v>
      </c>
      <c r="E1317" s="86" t="s">
        <v>69</v>
      </c>
      <c r="F1317" s="86" t="s">
        <v>79</v>
      </c>
      <c r="G1317" s="86" t="s">
        <v>110</v>
      </c>
      <c r="I1317" s="88">
        <f>+I1261+I1262</f>
        <v>-1715199.5099999991</v>
      </c>
    </row>
    <row r="1318" spans="1:9" hidden="1" x14ac:dyDescent="0.25">
      <c r="A1318" s="57" t="s">
        <v>133</v>
      </c>
      <c r="B1318" s="57">
        <v>2021</v>
      </c>
      <c r="C1318" s="57" t="s">
        <v>58</v>
      </c>
      <c r="D1318" s="57" t="s">
        <v>63</v>
      </c>
      <c r="E1318" s="57" t="s">
        <v>64</v>
      </c>
      <c r="F1318" s="57" t="s">
        <v>65</v>
      </c>
      <c r="G1318" s="57" t="s">
        <v>71</v>
      </c>
      <c r="I1318" s="3">
        <v>1400484</v>
      </c>
    </row>
    <row r="1319" spans="1:9" hidden="1" x14ac:dyDescent="0.25">
      <c r="A1319" s="20" t="s">
        <v>133</v>
      </c>
      <c r="B1319">
        <v>2021</v>
      </c>
      <c r="C1319" t="s">
        <v>58</v>
      </c>
      <c r="D1319" t="s">
        <v>63</v>
      </c>
      <c r="E1319" t="s">
        <v>64</v>
      </c>
      <c r="F1319" t="s">
        <v>65</v>
      </c>
      <c r="G1319" t="s">
        <v>80</v>
      </c>
      <c r="I1319"/>
    </row>
    <row r="1320" spans="1:9" hidden="1" x14ac:dyDescent="0.25">
      <c r="A1320" s="20" t="s">
        <v>133</v>
      </c>
      <c r="B1320">
        <v>2021</v>
      </c>
      <c r="C1320" t="s">
        <v>58</v>
      </c>
      <c r="D1320" t="s">
        <v>63</v>
      </c>
      <c r="E1320" t="s">
        <v>64</v>
      </c>
      <c r="F1320" t="s">
        <v>65</v>
      </c>
      <c r="G1320" t="s">
        <v>72</v>
      </c>
      <c r="I1320"/>
    </row>
    <row r="1321" spans="1:9" hidden="1" x14ac:dyDescent="0.25">
      <c r="A1321" s="20" t="s">
        <v>133</v>
      </c>
      <c r="B1321">
        <v>2021</v>
      </c>
      <c r="C1321" t="s">
        <v>58</v>
      </c>
      <c r="D1321" t="s">
        <v>63</v>
      </c>
      <c r="E1321" t="s">
        <v>64</v>
      </c>
      <c r="F1321" t="s">
        <v>65</v>
      </c>
      <c r="G1321" t="s">
        <v>227</v>
      </c>
      <c r="I1321" s="3">
        <v>24589584.68</v>
      </c>
    </row>
    <row r="1322" spans="1:9" hidden="1" x14ac:dyDescent="0.25">
      <c r="A1322" s="20" t="s">
        <v>133</v>
      </c>
      <c r="B1322">
        <v>2021</v>
      </c>
      <c r="C1322" t="s">
        <v>58</v>
      </c>
      <c r="D1322" t="s">
        <v>63</v>
      </c>
      <c r="E1322" t="s">
        <v>64</v>
      </c>
      <c r="F1322" t="s">
        <v>262</v>
      </c>
      <c r="G1322" t="s">
        <v>261</v>
      </c>
      <c r="H1322" t="s">
        <v>291</v>
      </c>
      <c r="I1322" s="3">
        <v>2000000</v>
      </c>
    </row>
    <row r="1323" spans="1:9" hidden="1" x14ac:dyDescent="0.25">
      <c r="A1323" s="20" t="s">
        <v>133</v>
      </c>
      <c r="B1323">
        <v>2021</v>
      </c>
      <c r="C1323" t="s">
        <v>58</v>
      </c>
      <c r="D1323" t="s">
        <v>63</v>
      </c>
      <c r="E1323" t="s">
        <v>64</v>
      </c>
      <c r="F1323" t="s">
        <v>262</v>
      </c>
      <c r="G1323" t="s">
        <v>261</v>
      </c>
      <c r="H1323" t="s">
        <v>104</v>
      </c>
      <c r="I1323" s="3">
        <v>2000000</v>
      </c>
    </row>
    <row r="1324" spans="1:9" hidden="1" x14ac:dyDescent="0.25">
      <c r="A1324" s="20" t="s">
        <v>133</v>
      </c>
      <c r="B1324">
        <v>2021</v>
      </c>
      <c r="C1324" t="s">
        <v>58</v>
      </c>
      <c r="D1324" t="s">
        <v>63</v>
      </c>
      <c r="E1324" t="s">
        <v>64</v>
      </c>
      <c r="F1324" t="s">
        <v>65</v>
      </c>
      <c r="G1324" t="s">
        <v>155</v>
      </c>
      <c r="I1324" s="3">
        <v>23458834.100000001</v>
      </c>
    </row>
    <row r="1325" spans="1:9" hidden="1" x14ac:dyDescent="0.25">
      <c r="A1325" s="20" t="s">
        <v>133</v>
      </c>
      <c r="B1325">
        <v>2021</v>
      </c>
      <c r="C1325" t="s">
        <v>58</v>
      </c>
      <c r="D1325" t="s">
        <v>63</v>
      </c>
      <c r="E1325" t="s">
        <v>64</v>
      </c>
      <c r="F1325" t="s">
        <v>65</v>
      </c>
      <c r="G1325" t="s">
        <v>145</v>
      </c>
      <c r="I1325" s="3">
        <v>471120</v>
      </c>
    </row>
    <row r="1326" spans="1:9" hidden="1" x14ac:dyDescent="0.25">
      <c r="A1326" s="20" t="s">
        <v>133</v>
      </c>
      <c r="B1326">
        <v>2021</v>
      </c>
      <c r="C1326" t="s">
        <v>58</v>
      </c>
      <c r="D1326" t="s">
        <v>63</v>
      </c>
      <c r="E1326" t="s">
        <v>64</v>
      </c>
      <c r="F1326" t="s">
        <v>65</v>
      </c>
      <c r="G1326" t="s">
        <v>275</v>
      </c>
      <c r="I1326"/>
    </row>
    <row r="1327" spans="1:9" hidden="1" x14ac:dyDescent="0.25">
      <c r="A1327" s="20" t="s">
        <v>133</v>
      </c>
      <c r="B1327">
        <v>2021</v>
      </c>
      <c r="C1327" t="s">
        <v>58</v>
      </c>
      <c r="D1327" t="s">
        <v>63</v>
      </c>
      <c r="E1327" t="s">
        <v>64</v>
      </c>
      <c r="F1327" t="s">
        <v>65</v>
      </c>
      <c r="G1327" t="s">
        <v>105</v>
      </c>
      <c r="I1327"/>
    </row>
    <row r="1328" spans="1:9" hidden="1" x14ac:dyDescent="0.25">
      <c r="A1328" s="20" t="s">
        <v>133</v>
      </c>
      <c r="B1328">
        <v>2021</v>
      </c>
      <c r="C1328" t="s">
        <v>58</v>
      </c>
      <c r="D1328" t="s">
        <v>63</v>
      </c>
      <c r="E1328" t="s">
        <v>64</v>
      </c>
      <c r="F1328" t="s">
        <v>65</v>
      </c>
      <c r="G1328" s="2" t="s">
        <v>231</v>
      </c>
      <c r="I1328" s="3">
        <v>1181121.72</v>
      </c>
    </row>
    <row r="1329" spans="1:9" hidden="1" x14ac:dyDescent="0.25">
      <c r="A1329" s="20" t="s">
        <v>133</v>
      </c>
      <c r="B1329">
        <v>2021</v>
      </c>
      <c r="C1329" t="s">
        <v>58</v>
      </c>
      <c r="D1329" t="s">
        <v>63</v>
      </c>
      <c r="E1329" t="s">
        <v>64</v>
      </c>
      <c r="F1329" t="s">
        <v>65</v>
      </c>
      <c r="G1329" s="2" t="s">
        <v>232</v>
      </c>
      <c r="I1329"/>
    </row>
    <row r="1330" spans="1:9" hidden="1" x14ac:dyDescent="0.25">
      <c r="A1330" s="20" t="s">
        <v>133</v>
      </c>
      <c r="B1330">
        <v>2021</v>
      </c>
      <c r="C1330" t="s">
        <v>58</v>
      </c>
      <c r="D1330" t="s">
        <v>63</v>
      </c>
      <c r="E1330" t="s">
        <v>64</v>
      </c>
      <c r="F1330" t="s">
        <v>65</v>
      </c>
      <c r="G1330" s="2" t="s">
        <v>233</v>
      </c>
      <c r="I1330" s="3">
        <v>298218.3</v>
      </c>
    </row>
    <row r="1331" spans="1:9" hidden="1" x14ac:dyDescent="0.25">
      <c r="A1331" s="20" t="s">
        <v>133</v>
      </c>
      <c r="B1331">
        <v>2021</v>
      </c>
      <c r="C1331" t="s">
        <v>58</v>
      </c>
      <c r="D1331" t="s">
        <v>63</v>
      </c>
      <c r="E1331" t="s">
        <v>64</v>
      </c>
      <c r="F1331" t="s">
        <v>65</v>
      </c>
      <c r="G1331" s="2" t="s">
        <v>237</v>
      </c>
      <c r="I1331" s="3">
        <v>27037</v>
      </c>
    </row>
    <row r="1332" spans="1:9" hidden="1" x14ac:dyDescent="0.25">
      <c r="A1332" s="20" t="s">
        <v>133</v>
      </c>
      <c r="B1332">
        <v>2021</v>
      </c>
      <c r="C1332" t="s">
        <v>58</v>
      </c>
      <c r="D1332" t="s">
        <v>63</v>
      </c>
      <c r="E1332" t="s">
        <v>64</v>
      </c>
      <c r="F1332" t="s">
        <v>65</v>
      </c>
      <c r="G1332" s="2" t="s">
        <v>289</v>
      </c>
      <c r="I1332" s="3">
        <v>342467.98</v>
      </c>
    </row>
    <row r="1333" spans="1:9" hidden="1" x14ac:dyDescent="0.25">
      <c r="A1333" s="20" t="s">
        <v>133</v>
      </c>
      <c r="B1333">
        <v>2021</v>
      </c>
      <c r="C1333" t="s">
        <v>58</v>
      </c>
      <c r="D1333" t="s">
        <v>63</v>
      </c>
      <c r="E1333" t="s">
        <v>64</v>
      </c>
      <c r="F1333" t="s">
        <v>65</v>
      </c>
      <c r="G1333" t="s">
        <v>186</v>
      </c>
      <c r="I1333" s="3">
        <v>821254.32</v>
      </c>
    </row>
    <row r="1334" spans="1:9" hidden="1" x14ac:dyDescent="0.25">
      <c r="A1334" s="20" t="s">
        <v>133</v>
      </c>
      <c r="B1334">
        <v>2021</v>
      </c>
      <c r="C1334" t="s">
        <v>58</v>
      </c>
      <c r="D1334" t="s">
        <v>63</v>
      </c>
      <c r="E1334" t="s">
        <v>64</v>
      </c>
      <c r="F1334" t="s">
        <v>82</v>
      </c>
      <c r="G1334" t="s">
        <v>81</v>
      </c>
      <c r="I1334" s="3">
        <v>27486400.5</v>
      </c>
    </row>
    <row r="1335" spans="1:9" hidden="1" x14ac:dyDescent="0.25">
      <c r="A1335" s="20" t="s">
        <v>133</v>
      </c>
      <c r="B1335">
        <v>2021</v>
      </c>
      <c r="C1335" t="s">
        <v>58</v>
      </c>
      <c r="D1335" t="s">
        <v>63</v>
      </c>
      <c r="E1335" t="s">
        <v>64</v>
      </c>
      <c r="F1335" t="s">
        <v>228</v>
      </c>
      <c r="G1335" t="s">
        <v>229</v>
      </c>
      <c r="I1335" s="3">
        <v>1692000</v>
      </c>
    </row>
    <row r="1336" spans="1:9" hidden="1" x14ac:dyDescent="0.25">
      <c r="A1336" s="20" t="s">
        <v>133</v>
      </c>
      <c r="B1336">
        <v>2021</v>
      </c>
      <c r="C1336" t="s">
        <v>58</v>
      </c>
      <c r="D1336" t="s">
        <v>63</v>
      </c>
      <c r="E1336" t="s">
        <v>73</v>
      </c>
      <c r="F1336" t="s">
        <v>84</v>
      </c>
      <c r="G1336" t="s">
        <v>83</v>
      </c>
      <c r="I1336"/>
    </row>
    <row r="1337" spans="1:9" hidden="1" x14ac:dyDescent="0.25">
      <c r="A1337" s="20" t="s">
        <v>133</v>
      </c>
      <c r="B1337">
        <v>2021</v>
      </c>
      <c r="C1337" t="s">
        <v>58</v>
      </c>
      <c r="D1337" t="s">
        <v>66</v>
      </c>
      <c r="E1337" t="s">
        <v>67</v>
      </c>
      <c r="F1337" t="s">
        <v>93</v>
      </c>
      <c r="G1337" s="2" t="s">
        <v>234</v>
      </c>
      <c r="I1337"/>
    </row>
    <row r="1338" spans="1:9" hidden="1" x14ac:dyDescent="0.25">
      <c r="A1338" s="20" t="s">
        <v>133</v>
      </c>
      <c r="B1338">
        <v>2021</v>
      </c>
      <c r="C1338" t="s">
        <v>58</v>
      </c>
      <c r="D1338" t="s">
        <v>66</v>
      </c>
      <c r="E1338" t="s">
        <v>67</v>
      </c>
      <c r="F1338" t="s">
        <v>93</v>
      </c>
      <c r="G1338" t="s">
        <v>106</v>
      </c>
      <c r="I1338" s="3">
        <v>370255</v>
      </c>
    </row>
    <row r="1339" spans="1:9" hidden="1" x14ac:dyDescent="0.25">
      <c r="A1339" s="20" t="s">
        <v>133</v>
      </c>
      <c r="B1339">
        <v>2021</v>
      </c>
      <c r="C1339" t="s">
        <v>58</v>
      </c>
      <c r="D1339" t="s">
        <v>66</v>
      </c>
      <c r="E1339" t="s">
        <v>67</v>
      </c>
      <c r="F1339" t="s">
        <v>93</v>
      </c>
      <c r="G1339" t="s">
        <v>263</v>
      </c>
      <c r="I1339"/>
    </row>
    <row r="1340" spans="1:9" hidden="1" x14ac:dyDescent="0.25">
      <c r="A1340" s="20" t="s">
        <v>133</v>
      </c>
      <c r="B1340">
        <v>2021</v>
      </c>
      <c r="C1340" t="s">
        <v>58</v>
      </c>
      <c r="D1340" t="s">
        <v>66</v>
      </c>
      <c r="E1340" t="s">
        <v>67</v>
      </c>
      <c r="F1340" t="s">
        <v>89</v>
      </c>
      <c r="G1340" t="s">
        <v>85</v>
      </c>
      <c r="I1340" s="3">
        <v>420000</v>
      </c>
    </row>
    <row r="1341" spans="1:9" hidden="1" x14ac:dyDescent="0.25">
      <c r="A1341" s="20" t="s">
        <v>133</v>
      </c>
      <c r="B1341">
        <v>2021</v>
      </c>
      <c r="C1341" t="s">
        <v>58</v>
      </c>
      <c r="D1341" t="s">
        <v>66</v>
      </c>
      <c r="E1341" t="s">
        <v>67</v>
      </c>
      <c r="F1341" t="s">
        <v>89</v>
      </c>
      <c r="G1341" t="s">
        <v>86</v>
      </c>
      <c r="I1341" s="38">
        <v>50324</v>
      </c>
    </row>
    <row r="1342" spans="1:9" hidden="1" x14ac:dyDescent="0.25">
      <c r="A1342" s="20" t="s">
        <v>133</v>
      </c>
      <c r="B1342">
        <v>2021</v>
      </c>
      <c r="C1342" t="s">
        <v>58</v>
      </c>
      <c r="D1342" t="s">
        <v>66</v>
      </c>
      <c r="E1342" t="s">
        <v>67</v>
      </c>
      <c r="F1342" t="s">
        <v>89</v>
      </c>
      <c r="G1342" t="s">
        <v>87</v>
      </c>
      <c r="I1342" s="38">
        <v>1151625</v>
      </c>
    </row>
    <row r="1343" spans="1:9" hidden="1" x14ac:dyDescent="0.25">
      <c r="A1343" s="20" t="s">
        <v>133</v>
      </c>
      <c r="B1343">
        <v>2021</v>
      </c>
      <c r="C1343" t="s">
        <v>58</v>
      </c>
      <c r="D1343" t="s">
        <v>66</v>
      </c>
      <c r="E1343" t="s">
        <v>67</v>
      </c>
      <c r="F1343" t="s">
        <v>89</v>
      </c>
      <c r="G1343" t="s">
        <v>88</v>
      </c>
      <c r="I1343" s="38">
        <v>419659</v>
      </c>
    </row>
    <row r="1344" spans="1:9" hidden="1" x14ac:dyDescent="0.25">
      <c r="A1344" s="20" t="s">
        <v>133</v>
      </c>
      <c r="B1344">
        <v>2021</v>
      </c>
      <c r="C1344" t="s">
        <v>58</v>
      </c>
      <c r="D1344" t="s">
        <v>66</v>
      </c>
      <c r="E1344" t="s">
        <v>67</v>
      </c>
      <c r="F1344" t="s">
        <v>94</v>
      </c>
      <c r="G1344" t="s">
        <v>95</v>
      </c>
      <c r="I1344"/>
    </row>
    <row r="1345" spans="1:9" hidden="1" x14ac:dyDescent="0.25">
      <c r="A1345" s="20" t="s">
        <v>133</v>
      </c>
      <c r="B1345">
        <v>2021</v>
      </c>
      <c r="C1345" t="s">
        <v>58</v>
      </c>
      <c r="D1345" t="s">
        <v>66</v>
      </c>
      <c r="E1345" t="s">
        <v>67</v>
      </c>
      <c r="F1345" t="s">
        <v>94</v>
      </c>
      <c r="G1345" t="s">
        <v>95</v>
      </c>
      <c r="I1345"/>
    </row>
    <row r="1346" spans="1:9" hidden="1" x14ac:dyDescent="0.25">
      <c r="A1346" s="20" t="s">
        <v>133</v>
      </c>
      <c r="B1346">
        <v>2021</v>
      </c>
      <c r="C1346" t="s">
        <v>58</v>
      </c>
      <c r="D1346" t="s">
        <v>66</v>
      </c>
      <c r="E1346" t="s">
        <v>67</v>
      </c>
      <c r="F1346" t="s">
        <v>94</v>
      </c>
      <c r="G1346" t="s">
        <v>95</v>
      </c>
      <c r="I1346"/>
    </row>
    <row r="1347" spans="1:9" hidden="1" x14ac:dyDescent="0.25">
      <c r="A1347" s="20" t="s">
        <v>133</v>
      </c>
      <c r="B1347">
        <v>2021</v>
      </c>
      <c r="C1347" t="s">
        <v>58</v>
      </c>
      <c r="D1347" t="s">
        <v>66</v>
      </c>
      <c r="E1347" t="s">
        <v>67</v>
      </c>
      <c r="F1347" t="s">
        <v>94</v>
      </c>
      <c r="G1347" t="s">
        <v>95</v>
      </c>
      <c r="I1347"/>
    </row>
    <row r="1348" spans="1:9" hidden="1" x14ac:dyDescent="0.25">
      <c r="A1348" s="20" t="s">
        <v>133</v>
      </c>
      <c r="B1348">
        <v>2021</v>
      </c>
      <c r="C1348" t="s">
        <v>58</v>
      </c>
      <c r="D1348" t="s">
        <v>66</v>
      </c>
      <c r="E1348" t="s">
        <v>67</v>
      </c>
      <c r="F1348" t="s">
        <v>94</v>
      </c>
      <c r="G1348" t="s">
        <v>95</v>
      </c>
      <c r="I1348"/>
    </row>
    <row r="1349" spans="1:9" hidden="1" x14ac:dyDescent="0.25">
      <c r="A1349" s="20" t="s">
        <v>133</v>
      </c>
      <c r="B1349">
        <v>2021</v>
      </c>
      <c r="C1349" t="s">
        <v>58</v>
      </c>
      <c r="D1349" t="s">
        <v>66</v>
      </c>
      <c r="E1349" t="s">
        <v>67</v>
      </c>
      <c r="F1349" t="s">
        <v>68</v>
      </c>
      <c r="G1349" t="s">
        <v>146</v>
      </c>
      <c r="I1349" s="3">
        <v>115057.24</v>
      </c>
    </row>
    <row r="1350" spans="1:9" hidden="1" x14ac:dyDescent="0.25">
      <c r="A1350" s="20" t="s">
        <v>133</v>
      </c>
      <c r="B1350">
        <v>2021</v>
      </c>
      <c r="C1350" t="s">
        <v>58</v>
      </c>
      <c r="D1350" t="s">
        <v>66</v>
      </c>
      <c r="E1350" t="s">
        <v>67</v>
      </c>
      <c r="F1350" t="s">
        <v>68</v>
      </c>
      <c r="G1350" t="s">
        <v>160</v>
      </c>
      <c r="I1350" s="3">
        <v>353989.4</v>
      </c>
    </row>
    <row r="1351" spans="1:9" hidden="1" x14ac:dyDescent="0.25">
      <c r="A1351" s="20" t="s">
        <v>133</v>
      </c>
      <c r="B1351">
        <v>2021</v>
      </c>
      <c r="C1351" t="s">
        <v>58</v>
      </c>
      <c r="D1351" t="s">
        <v>66</v>
      </c>
      <c r="E1351" t="s">
        <v>67</v>
      </c>
      <c r="F1351" t="s">
        <v>68</v>
      </c>
      <c r="G1351" t="s">
        <v>292</v>
      </c>
      <c r="I1351" s="3">
        <v>9000</v>
      </c>
    </row>
    <row r="1352" spans="1:9" hidden="1" x14ac:dyDescent="0.25">
      <c r="A1352" s="20" t="s">
        <v>133</v>
      </c>
      <c r="B1352">
        <v>2021</v>
      </c>
      <c r="C1352" t="s">
        <v>58</v>
      </c>
      <c r="D1352" t="s">
        <v>66</v>
      </c>
      <c r="E1352" t="s">
        <v>67</v>
      </c>
      <c r="F1352" t="s">
        <v>68</v>
      </c>
      <c r="G1352" s="2" t="s">
        <v>282</v>
      </c>
      <c r="I1352" s="3">
        <v>6765</v>
      </c>
    </row>
    <row r="1353" spans="1:9" hidden="1" x14ac:dyDescent="0.25">
      <c r="A1353" s="20" t="s">
        <v>133</v>
      </c>
      <c r="B1353">
        <v>2021</v>
      </c>
      <c r="C1353" t="s">
        <v>58</v>
      </c>
      <c r="D1353" t="s">
        <v>66</v>
      </c>
      <c r="E1353" t="s">
        <v>67</v>
      </c>
      <c r="F1353" t="s">
        <v>68</v>
      </c>
      <c r="G1353" t="s">
        <v>90</v>
      </c>
      <c r="I1353"/>
    </row>
    <row r="1354" spans="1:9" hidden="1" x14ac:dyDescent="0.25">
      <c r="A1354" s="20" t="s">
        <v>133</v>
      </c>
      <c r="B1354">
        <v>2021</v>
      </c>
      <c r="C1354" t="s">
        <v>58</v>
      </c>
      <c r="D1354" t="s">
        <v>66</v>
      </c>
      <c r="E1354" t="s">
        <v>67</v>
      </c>
      <c r="F1354" t="s">
        <v>68</v>
      </c>
      <c r="G1354" s="2" t="s">
        <v>274</v>
      </c>
      <c r="I1354"/>
    </row>
    <row r="1355" spans="1:9" hidden="1" x14ac:dyDescent="0.25">
      <c r="A1355" s="20" t="s">
        <v>133</v>
      </c>
      <c r="B1355">
        <v>2021</v>
      </c>
      <c r="C1355" t="s">
        <v>58</v>
      </c>
      <c r="D1355" t="s">
        <v>66</v>
      </c>
      <c r="E1355" t="s">
        <v>67</v>
      </c>
      <c r="F1355" t="s">
        <v>68</v>
      </c>
      <c r="G1355" t="s">
        <v>184</v>
      </c>
      <c r="I1355" s="3">
        <v>97471</v>
      </c>
    </row>
    <row r="1356" spans="1:9" hidden="1" x14ac:dyDescent="0.25">
      <c r="A1356" s="20" t="s">
        <v>133</v>
      </c>
      <c r="B1356">
        <v>2021</v>
      </c>
      <c r="C1356" t="s">
        <v>58</v>
      </c>
      <c r="D1356" t="s">
        <v>66</v>
      </c>
      <c r="E1356" t="s">
        <v>67</v>
      </c>
      <c r="F1356" t="s">
        <v>68</v>
      </c>
      <c r="G1356" t="s">
        <v>75</v>
      </c>
      <c r="I1356" s="3">
        <v>11587.74</v>
      </c>
    </row>
    <row r="1357" spans="1:9" hidden="1" x14ac:dyDescent="0.25">
      <c r="A1357" s="20" t="s">
        <v>133</v>
      </c>
      <c r="B1357">
        <v>2021</v>
      </c>
      <c r="C1357" t="s">
        <v>58</v>
      </c>
      <c r="D1357" t="s">
        <v>66</v>
      </c>
      <c r="E1357" t="s">
        <v>67</v>
      </c>
      <c r="F1357" t="s">
        <v>68</v>
      </c>
      <c r="G1357" t="s">
        <v>148</v>
      </c>
      <c r="I1357" s="3">
        <v>31899.7</v>
      </c>
    </row>
    <row r="1358" spans="1:9" hidden="1" x14ac:dyDescent="0.25">
      <c r="A1358" s="20" t="s">
        <v>133</v>
      </c>
      <c r="B1358">
        <v>2021</v>
      </c>
      <c r="C1358" t="s">
        <v>58</v>
      </c>
      <c r="D1358" t="s">
        <v>66</v>
      </c>
      <c r="E1358" t="s">
        <v>67</v>
      </c>
      <c r="F1358" t="s">
        <v>68</v>
      </c>
      <c r="G1358" t="s">
        <v>157</v>
      </c>
      <c r="I1358" s="3">
        <v>186025.03</v>
      </c>
    </row>
    <row r="1359" spans="1:9" hidden="1" x14ac:dyDescent="0.25">
      <c r="A1359" s="20" t="s">
        <v>133</v>
      </c>
      <c r="B1359">
        <v>2021</v>
      </c>
      <c r="C1359" t="s">
        <v>58</v>
      </c>
      <c r="D1359" t="s">
        <v>66</v>
      </c>
      <c r="E1359" t="s">
        <v>67</v>
      </c>
      <c r="F1359" t="s">
        <v>68</v>
      </c>
      <c r="G1359" t="s">
        <v>158</v>
      </c>
      <c r="I1359" s="3">
        <v>9027450.5500000007</v>
      </c>
    </row>
    <row r="1360" spans="1:9" hidden="1" x14ac:dyDescent="0.25">
      <c r="A1360" s="20" t="s">
        <v>133</v>
      </c>
      <c r="B1360">
        <v>2021</v>
      </c>
      <c r="C1360" t="s">
        <v>58</v>
      </c>
      <c r="D1360" t="s">
        <v>66</v>
      </c>
      <c r="E1360" t="s">
        <v>67</v>
      </c>
      <c r="F1360" t="s">
        <v>68</v>
      </c>
      <c r="G1360" t="s">
        <v>76</v>
      </c>
      <c r="I1360" s="3">
        <v>-934107</v>
      </c>
    </row>
    <row r="1361" spans="1:9" hidden="1" x14ac:dyDescent="0.25">
      <c r="A1361" s="20" t="s">
        <v>133</v>
      </c>
      <c r="B1361">
        <v>2021</v>
      </c>
      <c r="C1361" t="s">
        <v>58</v>
      </c>
      <c r="D1361" t="s">
        <v>66</v>
      </c>
      <c r="E1361" t="s">
        <v>67</v>
      </c>
      <c r="F1361" t="s">
        <v>68</v>
      </c>
      <c r="G1361" t="s">
        <v>185</v>
      </c>
      <c r="I1361"/>
    </row>
    <row r="1362" spans="1:9" hidden="1" x14ac:dyDescent="0.25">
      <c r="A1362" s="20" t="s">
        <v>133</v>
      </c>
      <c r="B1362">
        <v>2021</v>
      </c>
      <c r="C1362" t="s">
        <v>58</v>
      </c>
      <c r="D1362" t="s">
        <v>66</v>
      </c>
      <c r="E1362" t="s">
        <v>67</v>
      </c>
      <c r="F1362" t="s">
        <v>68</v>
      </c>
      <c r="G1362" t="s">
        <v>200</v>
      </c>
      <c r="I1362"/>
    </row>
    <row r="1363" spans="1:9" hidden="1" x14ac:dyDescent="0.25">
      <c r="A1363" s="20" t="s">
        <v>133</v>
      </c>
      <c r="B1363">
        <v>2021</v>
      </c>
      <c r="C1363" t="s">
        <v>58</v>
      </c>
      <c r="D1363" t="s">
        <v>66</v>
      </c>
      <c r="E1363" t="s">
        <v>67</v>
      </c>
      <c r="F1363" t="s">
        <v>68</v>
      </c>
      <c r="G1363" t="s">
        <v>97</v>
      </c>
      <c r="I1363" s="3">
        <v>-2839554.49</v>
      </c>
    </row>
    <row r="1364" spans="1:9" hidden="1" x14ac:dyDescent="0.25">
      <c r="A1364" s="20" t="s">
        <v>133</v>
      </c>
      <c r="B1364">
        <v>2021</v>
      </c>
      <c r="C1364" t="s">
        <v>58</v>
      </c>
      <c r="D1364" t="s">
        <v>66</v>
      </c>
      <c r="E1364" t="s">
        <v>67</v>
      </c>
      <c r="F1364" t="s">
        <v>68</v>
      </c>
      <c r="G1364" t="s">
        <v>201</v>
      </c>
      <c r="I1364"/>
    </row>
    <row r="1365" spans="1:9" hidden="1" x14ac:dyDescent="0.25">
      <c r="A1365" s="20" t="s">
        <v>133</v>
      </c>
      <c r="B1365">
        <v>2021</v>
      </c>
      <c r="C1365" t="s">
        <v>58</v>
      </c>
      <c r="D1365" t="s">
        <v>66</v>
      </c>
      <c r="E1365" t="s">
        <v>67</v>
      </c>
      <c r="F1365" t="s">
        <v>68</v>
      </c>
      <c r="G1365" t="s">
        <v>293</v>
      </c>
      <c r="I1365" s="3">
        <v>-3672.27</v>
      </c>
    </row>
    <row r="1366" spans="1:9" hidden="1" x14ac:dyDescent="0.25">
      <c r="A1366" s="20" t="s">
        <v>133</v>
      </c>
      <c r="B1366">
        <v>2021</v>
      </c>
      <c r="C1366" t="s">
        <v>58</v>
      </c>
      <c r="D1366" t="s">
        <v>66</v>
      </c>
      <c r="E1366" t="s">
        <v>67</v>
      </c>
      <c r="F1366" t="s">
        <v>68</v>
      </c>
      <c r="G1366" t="s">
        <v>202</v>
      </c>
      <c r="I1366"/>
    </row>
    <row r="1367" spans="1:9" hidden="1" x14ac:dyDescent="0.25">
      <c r="A1367" s="20" t="s">
        <v>133</v>
      </c>
      <c r="B1367">
        <v>2021</v>
      </c>
      <c r="C1367" t="s">
        <v>58</v>
      </c>
      <c r="D1367" t="s">
        <v>66</v>
      </c>
      <c r="E1367" t="s">
        <v>67</v>
      </c>
      <c r="F1367" t="s">
        <v>68</v>
      </c>
      <c r="G1367" t="s">
        <v>203</v>
      </c>
      <c r="I1367" s="3">
        <v>522000</v>
      </c>
    </row>
    <row r="1368" spans="1:9" hidden="1" x14ac:dyDescent="0.25">
      <c r="A1368" s="20" t="s">
        <v>133</v>
      </c>
      <c r="B1368">
        <v>2021</v>
      </c>
      <c r="C1368" t="s">
        <v>58</v>
      </c>
      <c r="D1368" t="s">
        <v>66</v>
      </c>
      <c r="E1368" t="s">
        <v>67</v>
      </c>
      <c r="F1368" t="s">
        <v>68</v>
      </c>
      <c r="G1368" t="s">
        <v>290</v>
      </c>
      <c r="I1368" s="3">
        <v>3691000</v>
      </c>
    </row>
    <row r="1369" spans="1:9" hidden="1" x14ac:dyDescent="0.25">
      <c r="A1369" s="20" t="s">
        <v>133</v>
      </c>
      <c r="B1369">
        <v>2021</v>
      </c>
      <c r="C1369" t="s">
        <v>58</v>
      </c>
      <c r="D1369" t="s">
        <v>66</v>
      </c>
      <c r="E1369" t="s">
        <v>67</v>
      </c>
      <c r="F1369" t="s">
        <v>268</v>
      </c>
      <c r="G1369" t="s">
        <v>162</v>
      </c>
      <c r="I1369"/>
    </row>
    <row r="1370" spans="1:9" hidden="1" x14ac:dyDescent="0.25">
      <c r="A1370" s="20" t="s">
        <v>133</v>
      </c>
      <c r="B1370">
        <v>2021</v>
      </c>
      <c r="C1370" t="s">
        <v>58</v>
      </c>
      <c r="D1370" t="s">
        <v>66</v>
      </c>
      <c r="E1370" t="s">
        <v>67</v>
      </c>
      <c r="F1370" t="s">
        <v>93</v>
      </c>
      <c r="G1370" t="s">
        <v>92</v>
      </c>
      <c r="I1370" s="3">
        <v>617954</v>
      </c>
    </row>
    <row r="1371" spans="1:9" hidden="1" x14ac:dyDescent="0.25">
      <c r="A1371" s="20" t="s">
        <v>133</v>
      </c>
      <c r="B1371">
        <v>2021</v>
      </c>
      <c r="C1371" t="s">
        <v>58</v>
      </c>
      <c r="D1371" t="s">
        <v>69</v>
      </c>
      <c r="E1371" t="s">
        <v>69</v>
      </c>
      <c r="F1371" t="s">
        <v>70</v>
      </c>
      <c r="G1371" t="s">
        <v>77</v>
      </c>
      <c r="I1371" s="3">
        <v>200000000</v>
      </c>
    </row>
    <row r="1372" spans="1:9" hidden="1" x14ac:dyDescent="0.25">
      <c r="A1372" s="20" t="s">
        <v>133</v>
      </c>
      <c r="B1372">
        <v>2021</v>
      </c>
      <c r="C1372" t="s">
        <v>58</v>
      </c>
      <c r="D1372" t="s">
        <v>69</v>
      </c>
      <c r="E1372" t="s">
        <v>69</v>
      </c>
      <c r="F1372" t="s">
        <v>70</v>
      </c>
      <c r="G1372" t="s">
        <v>78</v>
      </c>
      <c r="I1372" s="3">
        <v>-194000000</v>
      </c>
    </row>
    <row r="1373" spans="1:9" hidden="1" x14ac:dyDescent="0.25">
      <c r="A1373" s="20" t="s">
        <v>133</v>
      </c>
      <c r="B1373">
        <v>2021</v>
      </c>
      <c r="C1373" t="s">
        <v>58</v>
      </c>
      <c r="D1373" t="s">
        <v>69</v>
      </c>
      <c r="E1373" t="s">
        <v>69</v>
      </c>
      <c r="F1373" t="s">
        <v>70</v>
      </c>
      <c r="G1373" t="s">
        <v>230</v>
      </c>
      <c r="I1373" s="3">
        <v>54327800</v>
      </c>
    </row>
    <row r="1374" spans="1:9" hidden="1" x14ac:dyDescent="0.25">
      <c r="A1374" s="20" t="s">
        <v>133</v>
      </c>
      <c r="B1374" s="86">
        <v>2021</v>
      </c>
      <c r="C1374" s="86" t="s">
        <v>58</v>
      </c>
      <c r="D1374" s="86" t="s">
        <v>69</v>
      </c>
      <c r="E1374" s="86" t="s">
        <v>69</v>
      </c>
      <c r="F1374" s="86" t="s">
        <v>79</v>
      </c>
      <c r="G1374" s="86" t="s">
        <v>264</v>
      </c>
      <c r="I1374" s="87">
        <v>6559927.2400000002</v>
      </c>
    </row>
    <row r="1375" spans="1:9" hidden="1" x14ac:dyDescent="0.25">
      <c r="A1375" s="20" t="s">
        <v>133</v>
      </c>
      <c r="B1375" s="86">
        <v>2021</v>
      </c>
      <c r="C1375" s="86" t="s">
        <v>58</v>
      </c>
      <c r="D1375" s="86" t="s">
        <v>69</v>
      </c>
      <c r="E1375" s="86" t="s">
        <v>69</v>
      </c>
      <c r="F1375" s="86" t="s">
        <v>79</v>
      </c>
      <c r="G1375" s="86" t="s">
        <v>297</v>
      </c>
      <c r="I1375" s="88">
        <f>+I1316+I1317</f>
        <v>5576066.4600000037</v>
      </c>
    </row>
    <row r="1376" spans="1:9" hidden="1" x14ac:dyDescent="0.25">
      <c r="A1376" s="57" t="s">
        <v>134</v>
      </c>
      <c r="B1376" s="57">
        <v>2021</v>
      </c>
      <c r="C1376" s="57" t="s">
        <v>58</v>
      </c>
      <c r="D1376" s="57" t="s">
        <v>63</v>
      </c>
      <c r="E1376" s="57" t="s">
        <v>64</v>
      </c>
      <c r="F1376" s="57" t="s">
        <v>65</v>
      </c>
      <c r="G1376" s="57" t="s">
        <v>71</v>
      </c>
      <c r="I1376" s="3">
        <v>386784</v>
      </c>
    </row>
    <row r="1377" spans="1:9" hidden="1" x14ac:dyDescent="0.25">
      <c r="A1377" s="20" t="s">
        <v>134</v>
      </c>
      <c r="B1377">
        <v>2021</v>
      </c>
      <c r="C1377" t="s">
        <v>58</v>
      </c>
      <c r="D1377" t="s">
        <v>63</v>
      </c>
      <c r="E1377" t="s">
        <v>64</v>
      </c>
      <c r="F1377" t="s">
        <v>65</v>
      </c>
      <c r="G1377" t="s">
        <v>80</v>
      </c>
      <c r="I1377"/>
    </row>
    <row r="1378" spans="1:9" hidden="1" x14ac:dyDescent="0.25">
      <c r="A1378" s="20" t="s">
        <v>134</v>
      </c>
      <c r="B1378">
        <v>2021</v>
      </c>
      <c r="C1378" t="s">
        <v>58</v>
      </c>
      <c r="D1378" t="s">
        <v>63</v>
      </c>
      <c r="E1378" t="s">
        <v>64</v>
      </c>
      <c r="F1378" t="s">
        <v>65</v>
      </c>
      <c r="G1378" t="s">
        <v>72</v>
      </c>
      <c r="I1378"/>
    </row>
    <row r="1379" spans="1:9" hidden="1" x14ac:dyDescent="0.25">
      <c r="A1379" s="20" t="s">
        <v>134</v>
      </c>
      <c r="B1379">
        <v>2021</v>
      </c>
      <c r="C1379" t="s">
        <v>58</v>
      </c>
      <c r="D1379" t="s">
        <v>63</v>
      </c>
      <c r="E1379" t="s">
        <v>64</v>
      </c>
      <c r="F1379" t="s">
        <v>65</v>
      </c>
      <c r="G1379" t="s">
        <v>227</v>
      </c>
      <c r="I1379" s="3">
        <v>29450275.32</v>
      </c>
    </row>
    <row r="1380" spans="1:9" hidden="1" x14ac:dyDescent="0.25">
      <c r="A1380" s="20" t="s">
        <v>134</v>
      </c>
      <c r="B1380">
        <v>2021</v>
      </c>
      <c r="C1380" t="s">
        <v>58</v>
      </c>
      <c r="D1380" t="s">
        <v>63</v>
      </c>
      <c r="E1380" t="s">
        <v>64</v>
      </c>
      <c r="F1380" t="s">
        <v>262</v>
      </c>
      <c r="G1380" t="s">
        <v>261</v>
      </c>
      <c r="H1380" t="s">
        <v>291</v>
      </c>
      <c r="I1380" s="59">
        <v>4000000</v>
      </c>
    </row>
    <row r="1381" spans="1:9" hidden="1" x14ac:dyDescent="0.25">
      <c r="A1381" s="20" t="s">
        <v>134</v>
      </c>
      <c r="B1381">
        <v>2021</v>
      </c>
      <c r="C1381" t="s">
        <v>58</v>
      </c>
      <c r="D1381" t="s">
        <v>63</v>
      </c>
      <c r="E1381" t="s">
        <v>64</v>
      </c>
      <c r="F1381" t="s">
        <v>262</v>
      </c>
      <c r="G1381" t="s">
        <v>261</v>
      </c>
      <c r="H1381" t="s">
        <v>104</v>
      </c>
      <c r="I1381" s="59">
        <v>4000000</v>
      </c>
    </row>
    <row r="1382" spans="1:9" hidden="1" x14ac:dyDescent="0.25">
      <c r="A1382" s="20" t="s">
        <v>134</v>
      </c>
      <c r="B1382">
        <v>2021</v>
      </c>
      <c r="C1382" t="s">
        <v>58</v>
      </c>
      <c r="D1382" t="s">
        <v>63</v>
      </c>
      <c r="E1382" t="s">
        <v>64</v>
      </c>
      <c r="F1382" t="s">
        <v>65</v>
      </c>
      <c r="G1382" t="s">
        <v>155</v>
      </c>
      <c r="I1382" s="3">
        <v>30004618.550000001</v>
      </c>
    </row>
    <row r="1383" spans="1:9" hidden="1" x14ac:dyDescent="0.25">
      <c r="A1383" s="20" t="s">
        <v>134</v>
      </c>
      <c r="B1383">
        <v>2021</v>
      </c>
      <c r="C1383" t="s">
        <v>58</v>
      </c>
      <c r="D1383" t="s">
        <v>63</v>
      </c>
      <c r="E1383" t="s">
        <v>64</v>
      </c>
      <c r="F1383" t="s">
        <v>65</v>
      </c>
      <c r="G1383" t="s">
        <v>145</v>
      </c>
      <c r="I1383"/>
    </row>
    <row r="1384" spans="1:9" hidden="1" x14ac:dyDescent="0.25">
      <c r="A1384" s="20" t="s">
        <v>134</v>
      </c>
      <c r="B1384">
        <v>2021</v>
      </c>
      <c r="C1384" t="s">
        <v>58</v>
      </c>
      <c r="D1384" t="s">
        <v>63</v>
      </c>
      <c r="E1384" t="s">
        <v>64</v>
      </c>
      <c r="F1384" t="s">
        <v>65</v>
      </c>
      <c r="G1384" t="s">
        <v>275</v>
      </c>
      <c r="I1384"/>
    </row>
    <row r="1385" spans="1:9" hidden="1" x14ac:dyDescent="0.25">
      <c r="A1385" s="20" t="s">
        <v>134</v>
      </c>
      <c r="B1385">
        <v>2021</v>
      </c>
      <c r="C1385" t="s">
        <v>58</v>
      </c>
      <c r="D1385" t="s">
        <v>63</v>
      </c>
      <c r="E1385" t="s">
        <v>64</v>
      </c>
      <c r="F1385" t="s">
        <v>65</v>
      </c>
      <c r="G1385" t="s">
        <v>105</v>
      </c>
      <c r="I1385"/>
    </row>
    <row r="1386" spans="1:9" hidden="1" x14ac:dyDescent="0.25">
      <c r="A1386" s="20" t="s">
        <v>134</v>
      </c>
      <c r="B1386">
        <v>2021</v>
      </c>
      <c r="C1386" t="s">
        <v>58</v>
      </c>
      <c r="D1386" t="s">
        <v>63</v>
      </c>
      <c r="E1386" t="s">
        <v>64</v>
      </c>
      <c r="F1386" t="s">
        <v>65</v>
      </c>
      <c r="G1386" s="2" t="s">
        <v>231</v>
      </c>
      <c r="I1386" s="3">
        <v>1328440.1100000001</v>
      </c>
    </row>
    <row r="1387" spans="1:9" hidden="1" x14ac:dyDescent="0.25">
      <c r="A1387" s="20" t="s">
        <v>134</v>
      </c>
      <c r="B1387">
        <v>2021</v>
      </c>
      <c r="C1387" t="s">
        <v>58</v>
      </c>
      <c r="D1387" t="s">
        <v>63</v>
      </c>
      <c r="E1387" t="s">
        <v>64</v>
      </c>
      <c r="F1387" t="s">
        <v>65</v>
      </c>
      <c r="G1387" s="2" t="s">
        <v>232</v>
      </c>
      <c r="I1387"/>
    </row>
    <row r="1388" spans="1:9" hidden="1" x14ac:dyDescent="0.25">
      <c r="A1388" s="20" t="s">
        <v>134</v>
      </c>
      <c r="B1388">
        <v>2021</v>
      </c>
      <c r="C1388" t="s">
        <v>58</v>
      </c>
      <c r="D1388" t="s">
        <v>63</v>
      </c>
      <c r="E1388" t="s">
        <v>64</v>
      </c>
      <c r="F1388" t="s">
        <v>65</v>
      </c>
      <c r="G1388" s="2" t="s">
        <v>233</v>
      </c>
      <c r="I1388" s="3">
        <f>298218.3+36481.15</f>
        <v>334699.45</v>
      </c>
    </row>
    <row r="1389" spans="1:9" hidden="1" x14ac:dyDescent="0.25">
      <c r="A1389" s="20" t="s">
        <v>134</v>
      </c>
      <c r="B1389">
        <v>2021</v>
      </c>
      <c r="C1389" t="s">
        <v>58</v>
      </c>
      <c r="D1389" t="s">
        <v>63</v>
      </c>
      <c r="E1389" t="s">
        <v>64</v>
      </c>
      <c r="F1389" t="s">
        <v>65</v>
      </c>
      <c r="G1389" s="2" t="s">
        <v>237</v>
      </c>
      <c r="I1389" s="3">
        <v>27037</v>
      </c>
    </row>
    <row r="1390" spans="1:9" hidden="1" x14ac:dyDescent="0.25">
      <c r="A1390" s="20" t="s">
        <v>134</v>
      </c>
      <c r="B1390">
        <v>2021</v>
      </c>
      <c r="C1390" t="s">
        <v>58</v>
      </c>
      <c r="D1390" t="s">
        <v>63</v>
      </c>
      <c r="E1390" t="s">
        <v>64</v>
      </c>
      <c r="F1390" t="s">
        <v>65</v>
      </c>
      <c r="G1390" s="2" t="s">
        <v>289</v>
      </c>
      <c r="I1390" s="3">
        <v>342467.98</v>
      </c>
    </row>
    <row r="1391" spans="1:9" hidden="1" x14ac:dyDescent="0.25">
      <c r="A1391" s="20" t="s">
        <v>134</v>
      </c>
      <c r="B1391">
        <v>2021</v>
      </c>
      <c r="C1391" t="s">
        <v>58</v>
      </c>
      <c r="D1391" t="s">
        <v>63</v>
      </c>
      <c r="E1391" t="s">
        <v>64</v>
      </c>
      <c r="F1391" t="s">
        <v>65</v>
      </c>
      <c r="G1391" t="s">
        <v>186</v>
      </c>
      <c r="I1391" s="3">
        <v>941705.32</v>
      </c>
    </row>
    <row r="1392" spans="1:9" hidden="1" x14ac:dyDescent="0.25">
      <c r="A1392" s="20" t="s">
        <v>134</v>
      </c>
      <c r="B1392">
        <v>2021</v>
      </c>
      <c r="C1392" t="s">
        <v>58</v>
      </c>
      <c r="D1392" t="s">
        <v>63</v>
      </c>
      <c r="E1392" t="s">
        <v>64</v>
      </c>
      <c r="F1392" t="s">
        <v>82</v>
      </c>
      <c r="G1392" t="s">
        <v>81</v>
      </c>
      <c r="I1392" s="3">
        <v>27935500.5</v>
      </c>
    </row>
    <row r="1393" spans="1:9" hidden="1" x14ac:dyDescent="0.25">
      <c r="A1393" s="20" t="s">
        <v>134</v>
      </c>
      <c r="B1393">
        <v>2021</v>
      </c>
      <c r="C1393" t="s">
        <v>58</v>
      </c>
      <c r="D1393" t="s">
        <v>63</v>
      </c>
      <c r="E1393" t="s">
        <v>64</v>
      </c>
      <c r="F1393" t="s">
        <v>228</v>
      </c>
      <c r="G1393" t="s">
        <v>229</v>
      </c>
      <c r="I1393" s="3">
        <v>1692000</v>
      </c>
    </row>
    <row r="1394" spans="1:9" hidden="1" x14ac:dyDescent="0.25">
      <c r="A1394" s="20" t="s">
        <v>134</v>
      </c>
      <c r="B1394">
        <v>2021</v>
      </c>
      <c r="C1394" t="s">
        <v>58</v>
      </c>
      <c r="D1394" t="s">
        <v>63</v>
      </c>
      <c r="E1394" t="s">
        <v>73</v>
      </c>
      <c r="F1394" t="s">
        <v>84</v>
      </c>
      <c r="G1394" t="s">
        <v>83</v>
      </c>
      <c r="I1394"/>
    </row>
    <row r="1395" spans="1:9" hidden="1" x14ac:dyDescent="0.25">
      <c r="A1395" s="20" t="s">
        <v>134</v>
      </c>
      <c r="B1395">
        <v>2021</v>
      </c>
      <c r="C1395" t="s">
        <v>58</v>
      </c>
      <c r="D1395" t="s">
        <v>66</v>
      </c>
      <c r="E1395" t="s">
        <v>67</v>
      </c>
      <c r="F1395" t="s">
        <v>93</v>
      </c>
      <c r="G1395" s="2" t="s">
        <v>234</v>
      </c>
      <c r="I1395"/>
    </row>
    <row r="1396" spans="1:9" hidden="1" x14ac:dyDescent="0.25">
      <c r="A1396" s="20" t="s">
        <v>134</v>
      </c>
      <c r="B1396">
        <v>2021</v>
      </c>
      <c r="C1396" t="s">
        <v>58</v>
      </c>
      <c r="D1396" t="s">
        <v>66</v>
      </c>
      <c r="E1396" t="s">
        <v>67</v>
      </c>
      <c r="F1396" t="s">
        <v>93</v>
      </c>
      <c r="G1396" t="s">
        <v>106</v>
      </c>
      <c r="I1396" s="3">
        <v>389890</v>
      </c>
    </row>
    <row r="1397" spans="1:9" hidden="1" x14ac:dyDescent="0.25">
      <c r="A1397" s="20" t="s">
        <v>134</v>
      </c>
      <c r="B1397">
        <v>2021</v>
      </c>
      <c r="C1397" t="s">
        <v>58</v>
      </c>
      <c r="D1397" t="s">
        <v>66</v>
      </c>
      <c r="E1397" t="s">
        <v>67</v>
      </c>
      <c r="F1397" t="s">
        <v>93</v>
      </c>
      <c r="G1397" t="s">
        <v>263</v>
      </c>
      <c r="I1397"/>
    </row>
    <row r="1398" spans="1:9" hidden="1" x14ac:dyDescent="0.25">
      <c r="A1398" s="20" t="s">
        <v>134</v>
      </c>
      <c r="B1398">
        <v>2021</v>
      </c>
      <c r="C1398" t="s">
        <v>58</v>
      </c>
      <c r="D1398" t="s">
        <v>66</v>
      </c>
      <c r="E1398" t="s">
        <v>67</v>
      </c>
      <c r="F1398" t="s">
        <v>89</v>
      </c>
      <c r="G1398" t="s">
        <v>85</v>
      </c>
      <c r="I1398" s="3">
        <v>630000</v>
      </c>
    </row>
    <row r="1399" spans="1:9" hidden="1" x14ac:dyDescent="0.25">
      <c r="A1399" s="20" t="s">
        <v>134</v>
      </c>
      <c r="B1399">
        <v>2021</v>
      </c>
      <c r="C1399" t="s">
        <v>58</v>
      </c>
      <c r="D1399" t="s">
        <v>66</v>
      </c>
      <c r="E1399" t="s">
        <v>67</v>
      </c>
      <c r="F1399" t="s">
        <v>89</v>
      </c>
      <c r="G1399" t="s">
        <v>86</v>
      </c>
      <c r="I1399" s="38">
        <v>75524</v>
      </c>
    </row>
    <row r="1400" spans="1:9" hidden="1" x14ac:dyDescent="0.25">
      <c r="A1400" s="20" t="s">
        <v>134</v>
      </c>
      <c r="B1400">
        <v>2021</v>
      </c>
      <c r="C1400" t="s">
        <v>58</v>
      </c>
      <c r="D1400" t="s">
        <v>66</v>
      </c>
      <c r="E1400" t="s">
        <v>67</v>
      </c>
      <c r="F1400" t="s">
        <v>89</v>
      </c>
      <c r="G1400" t="s">
        <v>87</v>
      </c>
      <c r="I1400" s="38">
        <v>1256625</v>
      </c>
    </row>
    <row r="1401" spans="1:9" hidden="1" x14ac:dyDescent="0.25">
      <c r="A1401" s="20" t="s">
        <v>134</v>
      </c>
      <c r="B1401">
        <v>2021</v>
      </c>
      <c r="C1401" t="s">
        <v>58</v>
      </c>
      <c r="D1401" t="s">
        <v>66</v>
      </c>
      <c r="E1401" t="s">
        <v>67</v>
      </c>
      <c r="F1401" t="s">
        <v>89</v>
      </c>
      <c r="G1401" t="s">
        <v>88</v>
      </c>
      <c r="I1401" s="38">
        <v>629659</v>
      </c>
    </row>
    <row r="1402" spans="1:9" hidden="1" x14ac:dyDescent="0.25">
      <c r="A1402" s="20" t="s">
        <v>134</v>
      </c>
      <c r="B1402">
        <v>2021</v>
      </c>
      <c r="C1402" t="s">
        <v>58</v>
      </c>
      <c r="D1402" t="s">
        <v>66</v>
      </c>
      <c r="E1402" t="s">
        <v>67</v>
      </c>
      <c r="F1402" t="s">
        <v>94</v>
      </c>
      <c r="G1402" t="s">
        <v>95</v>
      </c>
      <c r="I1402"/>
    </row>
    <row r="1403" spans="1:9" hidden="1" x14ac:dyDescent="0.25">
      <c r="A1403" s="20" t="s">
        <v>134</v>
      </c>
      <c r="B1403">
        <v>2021</v>
      </c>
      <c r="C1403" t="s">
        <v>58</v>
      </c>
      <c r="D1403" t="s">
        <v>66</v>
      </c>
      <c r="E1403" t="s">
        <v>67</v>
      </c>
      <c r="F1403" t="s">
        <v>94</v>
      </c>
      <c r="G1403" t="s">
        <v>95</v>
      </c>
      <c r="I1403"/>
    </row>
    <row r="1404" spans="1:9" hidden="1" x14ac:dyDescent="0.25">
      <c r="A1404" s="20" t="s">
        <v>134</v>
      </c>
      <c r="B1404">
        <v>2021</v>
      </c>
      <c r="C1404" t="s">
        <v>58</v>
      </c>
      <c r="D1404" t="s">
        <v>66</v>
      </c>
      <c r="E1404" t="s">
        <v>67</v>
      </c>
      <c r="F1404" t="s">
        <v>94</v>
      </c>
      <c r="G1404" t="s">
        <v>95</v>
      </c>
      <c r="I1404"/>
    </row>
    <row r="1405" spans="1:9" hidden="1" x14ac:dyDescent="0.25">
      <c r="A1405" s="20" t="s">
        <v>134</v>
      </c>
      <c r="B1405">
        <v>2021</v>
      </c>
      <c r="C1405" t="s">
        <v>58</v>
      </c>
      <c r="D1405" t="s">
        <v>66</v>
      </c>
      <c r="E1405" t="s">
        <v>67</v>
      </c>
      <c r="F1405" t="s">
        <v>94</v>
      </c>
      <c r="G1405" t="s">
        <v>95</v>
      </c>
      <c r="I1405"/>
    </row>
    <row r="1406" spans="1:9" hidden="1" x14ac:dyDescent="0.25">
      <c r="A1406" s="20" t="s">
        <v>134</v>
      </c>
      <c r="B1406">
        <v>2021</v>
      </c>
      <c r="C1406" t="s">
        <v>58</v>
      </c>
      <c r="D1406" t="s">
        <v>66</v>
      </c>
      <c r="E1406" t="s">
        <v>67</v>
      </c>
      <c r="F1406" t="s">
        <v>94</v>
      </c>
      <c r="G1406" t="s">
        <v>95</v>
      </c>
      <c r="I1406"/>
    </row>
    <row r="1407" spans="1:9" hidden="1" x14ac:dyDescent="0.25">
      <c r="A1407" s="20" t="s">
        <v>134</v>
      </c>
      <c r="B1407">
        <v>2021</v>
      </c>
      <c r="C1407" t="s">
        <v>58</v>
      </c>
      <c r="D1407" t="s">
        <v>66</v>
      </c>
      <c r="E1407" t="s">
        <v>67</v>
      </c>
      <c r="F1407" t="s">
        <v>68</v>
      </c>
      <c r="G1407" t="s">
        <v>146</v>
      </c>
      <c r="I1407" s="3">
        <v>115057.24</v>
      </c>
    </row>
    <row r="1408" spans="1:9" hidden="1" x14ac:dyDescent="0.25">
      <c r="A1408" s="20" t="s">
        <v>134</v>
      </c>
      <c r="B1408">
        <v>2021</v>
      </c>
      <c r="C1408" t="s">
        <v>58</v>
      </c>
      <c r="D1408" t="s">
        <v>66</v>
      </c>
      <c r="E1408" t="s">
        <v>67</v>
      </c>
      <c r="F1408" t="s">
        <v>68</v>
      </c>
      <c r="G1408" t="s">
        <v>160</v>
      </c>
      <c r="I1408" s="3">
        <v>208896.4</v>
      </c>
    </row>
    <row r="1409" spans="1:9" hidden="1" x14ac:dyDescent="0.25">
      <c r="A1409" s="20" t="s">
        <v>134</v>
      </c>
      <c r="B1409">
        <v>2021</v>
      </c>
      <c r="C1409" t="s">
        <v>58</v>
      </c>
      <c r="D1409" t="s">
        <v>66</v>
      </c>
      <c r="E1409" t="s">
        <v>67</v>
      </c>
      <c r="F1409" t="s">
        <v>68</v>
      </c>
      <c r="G1409" t="s">
        <v>292</v>
      </c>
      <c r="I1409" s="3">
        <v>9000</v>
      </c>
    </row>
    <row r="1410" spans="1:9" hidden="1" x14ac:dyDescent="0.25">
      <c r="A1410" s="20" t="s">
        <v>134</v>
      </c>
      <c r="B1410">
        <v>2021</v>
      </c>
      <c r="C1410" t="s">
        <v>58</v>
      </c>
      <c r="D1410" t="s">
        <v>66</v>
      </c>
      <c r="E1410" t="s">
        <v>67</v>
      </c>
      <c r="F1410" t="s">
        <v>68</v>
      </c>
      <c r="G1410" s="2" t="s">
        <v>282</v>
      </c>
      <c r="I1410" s="3">
        <v>2562</v>
      </c>
    </row>
    <row r="1411" spans="1:9" hidden="1" x14ac:dyDescent="0.25">
      <c r="A1411" s="20" t="s">
        <v>134</v>
      </c>
      <c r="B1411">
        <v>2021</v>
      </c>
      <c r="C1411" t="s">
        <v>58</v>
      </c>
      <c r="D1411" t="s">
        <v>66</v>
      </c>
      <c r="E1411" t="s">
        <v>67</v>
      </c>
      <c r="F1411" t="s">
        <v>68</v>
      </c>
      <c r="G1411" t="s">
        <v>90</v>
      </c>
      <c r="I1411"/>
    </row>
    <row r="1412" spans="1:9" hidden="1" x14ac:dyDescent="0.25">
      <c r="A1412" s="20" t="s">
        <v>134</v>
      </c>
      <c r="B1412">
        <v>2021</v>
      </c>
      <c r="C1412" t="s">
        <v>58</v>
      </c>
      <c r="D1412" t="s">
        <v>66</v>
      </c>
      <c r="E1412" t="s">
        <v>67</v>
      </c>
      <c r="F1412" t="s">
        <v>68</v>
      </c>
      <c r="G1412" s="2" t="s">
        <v>274</v>
      </c>
      <c r="I1412"/>
    </row>
    <row r="1413" spans="1:9" hidden="1" x14ac:dyDescent="0.25">
      <c r="A1413" s="20" t="s">
        <v>134</v>
      </c>
      <c r="B1413">
        <v>2021</v>
      </c>
      <c r="C1413" t="s">
        <v>58</v>
      </c>
      <c r="D1413" t="s">
        <v>66</v>
      </c>
      <c r="E1413" t="s">
        <v>67</v>
      </c>
      <c r="F1413" t="s">
        <v>68</v>
      </c>
      <c r="G1413" t="s">
        <v>184</v>
      </c>
      <c r="I1413" s="3">
        <v>120451</v>
      </c>
    </row>
    <row r="1414" spans="1:9" hidden="1" x14ac:dyDescent="0.25">
      <c r="A1414" s="20" t="s">
        <v>134</v>
      </c>
      <c r="B1414">
        <v>2021</v>
      </c>
      <c r="C1414" t="s">
        <v>58</v>
      </c>
      <c r="D1414" t="s">
        <v>66</v>
      </c>
      <c r="E1414" t="s">
        <v>67</v>
      </c>
      <c r="F1414" t="s">
        <v>68</v>
      </c>
      <c r="G1414" t="s">
        <v>75</v>
      </c>
      <c r="I1414" s="3">
        <v>8690.74</v>
      </c>
    </row>
    <row r="1415" spans="1:9" hidden="1" x14ac:dyDescent="0.25">
      <c r="A1415" s="20" t="s">
        <v>134</v>
      </c>
      <c r="B1415">
        <v>2021</v>
      </c>
      <c r="C1415" t="s">
        <v>58</v>
      </c>
      <c r="D1415" t="s">
        <v>66</v>
      </c>
      <c r="E1415" t="s">
        <v>67</v>
      </c>
      <c r="F1415" t="s">
        <v>68</v>
      </c>
      <c r="G1415" t="s">
        <v>148</v>
      </c>
      <c r="I1415" s="3">
        <v>26249.7</v>
      </c>
    </row>
    <row r="1416" spans="1:9" hidden="1" x14ac:dyDescent="0.25">
      <c r="A1416" s="20" t="s">
        <v>134</v>
      </c>
      <c r="B1416">
        <v>2021</v>
      </c>
      <c r="C1416" t="s">
        <v>58</v>
      </c>
      <c r="D1416" t="s">
        <v>66</v>
      </c>
      <c r="E1416" t="s">
        <v>67</v>
      </c>
      <c r="F1416" t="s">
        <v>68</v>
      </c>
      <c r="G1416" t="s">
        <v>157</v>
      </c>
      <c r="I1416" s="3">
        <v>122751.03</v>
      </c>
    </row>
    <row r="1417" spans="1:9" hidden="1" x14ac:dyDescent="0.25">
      <c r="A1417" s="20" t="s">
        <v>134</v>
      </c>
      <c r="B1417">
        <v>2021</v>
      </c>
      <c r="C1417" t="s">
        <v>58</v>
      </c>
      <c r="D1417" t="s">
        <v>66</v>
      </c>
      <c r="E1417" t="s">
        <v>67</v>
      </c>
      <c r="F1417" t="s">
        <v>68</v>
      </c>
      <c r="G1417" t="s">
        <v>158</v>
      </c>
      <c r="I1417" s="3">
        <v>15359722.35</v>
      </c>
    </row>
    <row r="1418" spans="1:9" hidden="1" x14ac:dyDescent="0.25">
      <c r="A1418" s="20" t="s">
        <v>134</v>
      </c>
      <c r="B1418">
        <v>2021</v>
      </c>
      <c r="C1418" t="s">
        <v>58</v>
      </c>
      <c r="D1418" t="s">
        <v>66</v>
      </c>
      <c r="E1418" t="s">
        <v>67</v>
      </c>
      <c r="F1418" t="s">
        <v>68</v>
      </c>
      <c r="G1418" t="s">
        <v>76</v>
      </c>
      <c r="I1418" s="3">
        <v>-1700198</v>
      </c>
    </row>
    <row r="1419" spans="1:9" hidden="1" x14ac:dyDescent="0.25">
      <c r="A1419" s="20" t="s">
        <v>134</v>
      </c>
      <c r="B1419">
        <v>2021</v>
      </c>
      <c r="C1419" t="s">
        <v>58</v>
      </c>
      <c r="D1419" t="s">
        <v>66</v>
      </c>
      <c r="E1419" t="s">
        <v>67</v>
      </c>
      <c r="F1419" t="s">
        <v>68</v>
      </c>
      <c r="G1419" t="s">
        <v>185</v>
      </c>
      <c r="I1419"/>
    </row>
    <row r="1420" spans="1:9" hidden="1" x14ac:dyDescent="0.25">
      <c r="A1420" s="20" t="s">
        <v>134</v>
      </c>
      <c r="B1420">
        <v>2021</v>
      </c>
      <c r="C1420" t="s">
        <v>58</v>
      </c>
      <c r="D1420" t="s">
        <v>66</v>
      </c>
      <c r="E1420" t="s">
        <v>67</v>
      </c>
      <c r="F1420" t="s">
        <v>68</v>
      </c>
      <c r="G1420" t="s">
        <v>200</v>
      </c>
      <c r="I1420"/>
    </row>
    <row r="1421" spans="1:9" hidden="1" x14ac:dyDescent="0.25">
      <c r="A1421" s="20" t="s">
        <v>134</v>
      </c>
      <c r="B1421">
        <v>2021</v>
      </c>
      <c r="C1421" t="s">
        <v>58</v>
      </c>
      <c r="D1421" t="s">
        <v>66</v>
      </c>
      <c r="E1421" t="s">
        <v>67</v>
      </c>
      <c r="F1421" t="s">
        <v>68</v>
      </c>
      <c r="G1421" t="s">
        <v>97</v>
      </c>
      <c r="I1421" s="3">
        <v>-3921891.56</v>
      </c>
    </row>
    <row r="1422" spans="1:9" hidden="1" x14ac:dyDescent="0.25">
      <c r="A1422" s="20" t="s">
        <v>134</v>
      </c>
      <c r="B1422">
        <v>2021</v>
      </c>
      <c r="C1422" t="s">
        <v>58</v>
      </c>
      <c r="D1422" t="s">
        <v>66</v>
      </c>
      <c r="E1422" t="s">
        <v>67</v>
      </c>
      <c r="F1422" t="s">
        <v>68</v>
      </c>
      <c r="G1422" t="s">
        <v>201</v>
      </c>
      <c r="I1422"/>
    </row>
    <row r="1423" spans="1:9" hidden="1" x14ac:dyDescent="0.25">
      <c r="A1423" s="20" t="s">
        <v>134</v>
      </c>
      <c r="B1423">
        <v>2021</v>
      </c>
      <c r="C1423" t="s">
        <v>58</v>
      </c>
      <c r="D1423" t="s">
        <v>66</v>
      </c>
      <c r="E1423" t="s">
        <v>67</v>
      </c>
      <c r="F1423" t="s">
        <v>68</v>
      </c>
      <c r="G1423" t="s">
        <v>293</v>
      </c>
      <c r="I1423" s="3">
        <v>-677623.03</v>
      </c>
    </row>
    <row r="1424" spans="1:9" hidden="1" x14ac:dyDescent="0.25">
      <c r="A1424" s="20" t="s">
        <v>134</v>
      </c>
      <c r="B1424">
        <v>2021</v>
      </c>
      <c r="C1424" t="s">
        <v>58</v>
      </c>
      <c r="D1424" t="s">
        <v>66</v>
      </c>
      <c r="E1424" t="s">
        <v>67</v>
      </c>
      <c r="F1424" t="s">
        <v>68</v>
      </c>
      <c r="G1424" t="s">
        <v>202</v>
      </c>
      <c r="I1424"/>
    </row>
    <row r="1425" spans="1:9" hidden="1" x14ac:dyDescent="0.25">
      <c r="A1425" s="20" t="s">
        <v>134</v>
      </c>
      <c r="B1425">
        <v>2021</v>
      </c>
      <c r="C1425" t="s">
        <v>58</v>
      </c>
      <c r="D1425" t="s">
        <v>66</v>
      </c>
      <c r="E1425" t="s">
        <v>67</v>
      </c>
      <c r="F1425" t="s">
        <v>68</v>
      </c>
      <c r="G1425" t="s">
        <v>203</v>
      </c>
      <c r="I1425" s="3">
        <v>522000</v>
      </c>
    </row>
    <row r="1426" spans="1:9" hidden="1" x14ac:dyDescent="0.25">
      <c r="A1426" s="20" t="s">
        <v>134</v>
      </c>
      <c r="B1426">
        <v>2021</v>
      </c>
      <c r="C1426" t="s">
        <v>58</v>
      </c>
      <c r="D1426" t="s">
        <v>66</v>
      </c>
      <c r="E1426" t="s">
        <v>67</v>
      </c>
      <c r="F1426" t="s">
        <v>68</v>
      </c>
      <c r="G1426" t="s">
        <v>290</v>
      </c>
      <c r="I1426" s="3">
        <v>3691000</v>
      </c>
    </row>
    <row r="1427" spans="1:9" hidden="1" x14ac:dyDescent="0.25">
      <c r="A1427" s="20" t="s">
        <v>134</v>
      </c>
      <c r="B1427">
        <v>2021</v>
      </c>
      <c r="C1427" t="s">
        <v>58</v>
      </c>
      <c r="D1427" t="s">
        <v>66</v>
      </c>
      <c r="E1427" t="s">
        <v>67</v>
      </c>
      <c r="F1427" t="s">
        <v>268</v>
      </c>
      <c r="G1427" t="s">
        <v>162</v>
      </c>
      <c r="I1427"/>
    </row>
    <row r="1428" spans="1:9" hidden="1" x14ac:dyDescent="0.25">
      <c r="A1428" s="20" t="s">
        <v>134</v>
      </c>
      <c r="B1428">
        <v>2021</v>
      </c>
      <c r="C1428" t="s">
        <v>58</v>
      </c>
      <c r="D1428" t="s">
        <v>66</v>
      </c>
      <c r="E1428" t="s">
        <v>67</v>
      </c>
      <c r="F1428" t="s">
        <v>93</v>
      </c>
      <c r="G1428" t="s">
        <v>92</v>
      </c>
      <c r="I1428" s="3">
        <v>617954</v>
      </c>
    </row>
    <row r="1429" spans="1:9" hidden="1" x14ac:dyDescent="0.25">
      <c r="A1429" s="20" t="s">
        <v>134</v>
      </c>
      <c r="B1429">
        <v>2021</v>
      </c>
      <c r="C1429" t="s">
        <v>58</v>
      </c>
      <c r="D1429" t="s">
        <v>69</v>
      </c>
      <c r="E1429" t="s">
        <v>69</v>
      </c>
      <c r="F1429" t="s">
        <v>70</v>
      </c>
      <c r="G1429" t="s">
        <v>77</v>
      </c>
      <c r="I1429" s="3">
        <v>200000000</v>
      </c>
    </row>
    <row r="1430" spans="1:9" hidden="1" x14ac:dyDescent="0.25">
      <c r="A1430" s="20" t="s">
        <v>134</v>
      </c>
      <c r="B1430">
        <v>2021</v>
      </c>
      <c r="C1430" t="s">
        <v>58</v>
      </c>
      <c r="D1430" t="s">
        <v>69</v>
      </c>
      <c r="E1430" t="s">
        <v>69</v>
      </c>
      <c r="F1430" t="s">
        <v>70</v>
      </c>
      <c r="G1430" t="s">
        <v>78</v>
      </c>
      <c r="I1430" s="3">
        <v>-194000000</v>
      </c>
    </row>
    <row r="1431" spans="1:9" hidden="1" x14ac:dyDescent="0.25">
      <c r="A1431" s="20" t="s">
        <v>134</v>
      </c>
      <c r="B1431">
        <v>2021</v>
      </c>
      <c r="C1431" t="s">
        <v>58</v>
      </c>
      <c r="D1431" t="s">
        <v>69</v>
      </c>
      <c r="E1431" t="s">
        <v>69</v>
      </c>
      <c r="F1431" t="s">
        <v>70</v>
      </c>
      <c r="G1431" t="s">
        <v>230</v>
      </c>
      <c r="I1431" s="3">
        <v>54327800</v>
      </c>
    </row>
    <row r="1432" spans="1:9" hidden="1" x14ac:dyDescent="0.25">
      <c r="A1432" s="20" t="s">
        <v>134</v>
      </c>
      <c r="B1432">
        <v>2021</v>
      </c>
      <c r="C1432" s="86" t="s">
        <v>58</v>
      </c>
      <c r="D1432" s="86" t="s">
        <v>69</v>
      </c>
      <c r="E1432" s="86" t="s">
        <v>69</v>
      </c>
      <c r="F1432" s="86" t="s">
        <v>79</v>
      </c>
      <c r="G1432" s="86" t="s">
        <v>264</v>
      </c>
      <c r="I1432" s="87">
        <v>10493417.660000004</v>
      </c>
    </row>
    <row r="1433" spans="1:9" hidden="1" x14ac:dyDescent="0.25">
      <c r="A1433" s="20" t="s">
        <v>134</v>
      </c>
      <c r="B1433">
        <v>2021</v>
      </c>
      <c r="C1433" s="86" t="s">
        <v>58</v>
      </c>
      <c r="D1433" s="86" t="s">
        <v>69</v>
      </c>
      <c r="E1433" s="86" t="s">
        <v>69</v>
      </c>
      <c r="F1433" s="86" t="s">
        <v>79</v>
      </c>
      <c r="G1433" s="86" t="s">
        <v>297</v>
      </c>
      <c r="I1433" s="88">
        <f>+I1374+I1375</f>
        <v>12135993.700000003</v>
      </c>
    </row>
    <row r="1434" spans="1:9" hidden="1" x14ac:dyDescent="0.25">
      <c r="A1434" s="57" t="s">
        <v>135</v>
      </c>
      <c r="B1434" s="57">
        <v>2021</v>
      </c>
      <c r="C1434" s="57" t="s">
        <v>58</v>
      </c>
      <c r="D1434" s="57" t="s">
        <v>63</v>
      </c>
      <c r="E1434" s="57" t="s">
        <v>64</v>
      </c>
      <c r="F1434" s="57" t="s">
        <v>65</v>
      </c>
      <c r="G1434" s="57" t="s">
        <v>71</v>
      </c>
      <c r="I1434" s="3">
        <v>516784</v>
      </c>
    </row>
    <row r="1435" spans="1:9" hidden="1" x14ac:dyDescent="0.25">
      <c r="A1435" s="20" t="s">
        <v>135</v>
      </c>
      <c r="B1435">
        <v>2021</v>
      </c>
      <c r="C1435" t="s">
        <v>58</v>
      </c>
      <c r="D1435" t="s">
        <v>63</v>
      </c>
      <c r="E1435" t="s">
        <v>64</v>
      </c>
      <c r="F1435" t="s">
        <v>65</v>
      </c>
      <c r="G1435" t="s">
        <v>80</v>
      </c>
      <c r="I1435"/>
    </row>
    <row r="1436" spans="1:9" hidden="1" x14ac:dyDescent="0.25">
      <c r="A1436" s="20" t="s">
        <v>135</v>
      </c>
      <c r="B1436">
        <v>2021</v>
      </c>
      <c r="C1436" t="s">
        <v>58</v>
      </c>
      <c r="D1436" t="s">
        <v>63</v>
      </c>
      <c r="E1436" t="s">
        <v>64</v>
      </c>
      <c r="F1436" t="s">
        <v>65</v>
      </c>
      <c r="G1436" t="s">
        <v>72</v>
      </c>
      <c r="I1436"/>
    </row>
    <row r="1437" spans="1:9" hidden="1" x14ac:dyDescent="0.25">
      <c r="A1437" s="20" t="s">
        <v>135</v>
      </c>
      <c r="B1437">
        <v>2021</v>
      </c>
      <c r="C1437" t="s">
        <v>58</v>
      </c>
      <c r="D1437" t="s">
        <v>63</v>
      </c>
      <c r="E1437" t="s">
        <v>64</v>
      </c>
      <c r="F1437" t="s">
        <v>65</v>
      </c>
      <c r="G1437" t="s">
        <v>227</v>
      </c>
      <c r="I1437" s="3">
        <v>35059173.640000001</v>
      </c>
    </row>
    <row r="1438" spans="1:9" hidden="1" x14ac:dyDescent="0.25">
      <c r="A1438" s="20" t="s">
        <v>135</v>
      </c>
      <c r="B1438">
        <v>2021</v>
      </c>
      <c r="C1438" t="s">
        <v>58</v>
      </c>
      <c r="D1438" t="s">
        <v>63</v>
      </c>
      <c r="E1438" t="s">
        <v>64</v>
      </c>
      <c r="F1438" t="s">
        <v>262</v>
      </c>
      <c r="G1438" t="s">
        <v>261</v>
      </c>
      <c r="H1438" t="s">
        <v>291</v>
      </c>
      <c r="I1438">
        <v>6000000</v>
      </c>
    </row>
    <row r="1439" spans="1:9" hidden="1" x14ac:dyDescent="0.25">
      <c r="A1439" s="20" t="s">
        <v>135</v>
      </c>
      <c r="B1439">
        <v>2021</v>
      </c>
      <c r="C1439" t="s">
        <v>58</v>
      </c>
      <c r="D1439" t="s">
        <v>63</v>
      </c>
      <c r="E1439" t="s">
        <v>64</v>
      </c>
      <c r="F1439" t="s">
        <v>262</v>
      </c>
      <c r="G1439" t="s">
        <v>261</v>
      </c>
      <c r="H1439" t="s">
        <v>104</v>
      </c>
      <c r="I1439">
        <v>4000000</v>
      </c>
    </row>
    <row r="1440" spans="1:9" hidden="1" x14ac:dyDescent="0.25">
      <c r="A1440" s="20" t="s">
        <v>135</v>
      </c>
      <c r="B1440">
        <v>2021</v>
      </c>
      <c r="C1440" t="s">
        <v>58</v>
      </c>
      <c r="D1440" t="s">
        <v>63</v>
      </c>
      <c r="E1440" t="s">
        <v>64</v>
      </c>
      <c r="F1440" t="s">
        <v>65</v>
      </c>
      <c r="G1440" t="s">
        <v>155</v>
      </c>
      <c r="I1440" s="3">
        <v>30534646.710000001</v>
      </c>
    </row>
    <row r="1441" spans="1:9" hidden="1" x14ac:dyDescent="0.25">
      <c r="A1441" s="20" t="s">
        <v>135</v>
      </c>
      <c r="B1441">
        <v>2021</v>
      </c>
      <c r="C1441" t="s">
        <v>58</v>
      </c>
      <c r="D1441" t="s">
        <v>63</v>
      </c>
      <c r="E1441" t="s">
        <v>64</v>
      </c>
      <c r="F1441" t="s">
        <v>65</v>
      </c>
      <c r="G1441" t="s">
        <v>145</v>
      </c>
      <c r="I1441">
        <v>280003</v>
      </c>
    </row>
    <row r="1442" spans="1:9" hidden="1" x14ac:dyDescent="0.25">
      <c r="A1442" s="20" t="s">
        <v>135</v>
      </c>
      <c r="B1442">
        <v>2021</v>
      </c>
      <c r="C1442" t="s">
        <v>58</v>
      </c>
      <c r="D1442" t="s">
        <v>63</v>
      </c>
      <c r="E1442" t="s">
        <v>64</v>
      </c>
      <c r="F1442" t="s">
        <v>65</v>
      </c>
      <c r="G1442" t="s">
        <v>275</v>
      </c>
      <c r="I1442"/>
    </row>
    <row r="1443" spans="1:9" hidden="1" x14ac:dyDescent="0.25">
      <c r="A1443" s="20" t="s">
        <v>135</v>
      </c>
      <c r="B1443">
        <v>2021</v>
      </c>
      <c r="C1443" t="s">
        <v>58</v>
      </c>
      <c r="D1443" t="s">
        <v>63</v>
      </c>
      <c r="E1443" t="s">
        <v>64</v>
      </c>
      <c r="F1443" t="s">
        <v>65</v>
      </c>
      <c r="G1443" t="s">
        <v>105</v>
      </c>
      <c r="I1443"/>
    </row>
    <row r="1444" spans="1:9" hidden="1" x14ac:dyDescent="0.25">
      <c r="A1444" s="20" t="s">
        <v>135</v>
      </c>
      <c r="B1444">
        <v>2021</v>
      </c>
      <c r="C1444" t="s">
        <v>58</v>
      </c>
      <c r="D1444" t="s">
        <v>63</v>
      </c>
      <c r="E1444" t="s">
        <v>64</v>
      </c>
      <c r="F1444" t="s">
        <v>65</v>
      </c>
      <c r="G1444" s="2" t="s">
        <v>231</v>
      </c>
      <c r="I1444" s="3">
        <v>601411.96</v>
      </c>
    </row>
    <row r="1445" spans="1:9" hidden="1" x14ac:dyDescent="0.25">
      <c r="A1445" s="20" t="s">
        <v>135</v>
      </c>
      <c r="B1445">
        <v>2021</v>
      </c>
      <c r="C1445" t="s">
        <v>58</v>
      </c>
      <c r="D1445" t="s">
        <v>63</v>
      </c>
      <c r="E1445" t="s">
        <v>64</v>
      </c>
      <c r="F1445" t="s">
        <v>65</v>
      </c>
      <c r="G1445" s="2" t="s">
        <v>232</v>
      </c>
      <c r="I1445"/>
    </row>
    <row r="1446" spans="1:9" hidden="1" x14ac:dyDescent="0.25">
      <c r="A1446" s="20" t="s">
        <v>135</v>
      </c>
      <c r="B1446">
        <v>2021</v>
      </c>
      <c r="C1446" t="s">
        <v>58</v>
      </c>
      <c r="D1446" t="s">
        <v>63</v>
      </c>
      <c r="E1446" t="s">
        <v>64</v>
      </c>
      <c r="F1446" t="s">
        <v>65</v>
      </c>
      <c r="G1446" s="2" t="s">
        <v>233</v>
      </c>
      <c r="I1446" s="3">
        <v>346719.3</v>
      </c>
    </row>
    <row r="1447" spans="1:9" hidden="1" x14ac:dyDescent="0.25">
      <c r="A1447" s="20" t="s">
        <v>135</v>
      </c>
      <c r="B1447">
        <v>2021</v>
      </c>
      <c r="C1447" t="s">
        <v>58</v>
      </c>
      <c r="D1447" t="s">
        <v>63</v>
      </c>
      <c r="E1447" t="s">
        <v>64</v>
      </c>
      <c r="F1447" t="s">
        <v>65</v>
      </c>
      <c r="G1447" s="90" t="s">
        <v>323</v>
      </c>
      <c r="H1447" s="3"/>
      <c r="I1447" s="3">
        <v>36481.15</v>
      </c>
    </row>
    <row r="1448" spans="1:9" hidden="1" x14ac:dyDescent="0.25">
      <c r="A1448" s="20" t="s">
        <v>135</v>
      </c>
      <c r="B1448">
        <v>2021</v>
      </c>
      <c r="C1448" t="s">
        <v>58</v>
      </c>
      <c r="D1448" t="s">
        <v>63</v>
      </c>
      <c r="E1448" t="s">
        <v>64</v>
      </c>
      <c r="F1448" t="s">
        <v>65</v>
      </c>
      <c r="G1448" s="2" t="s">
        <v>237</v>
      </c>
      <c r="I1448" s="3">
        <v>30857.85</v>
      </c>
    </row>
    <row r="1449" spans="1:9" hidden="1" x14ac:dyDescent="0.25">
      <c r="A1449" s="20" t="s">
        <v>135</v>
      </c>
      <c r="B1449">
        <v>2021</v>
      </c>
      <c r="C1449" t="s">
        <v>58</v>
      </c>
      <c r="D1449" t="s">
        <v>63</v>
      </c>
      <c r="E1449" t="s">
        <v>64</v>
      </c>
      <c r="F1449" t="s">
        <v>65</v>
      </c>
      <c r="G1449" s="2" t="s">
        <v>289</v>
      </c>
      <c r="I1449"/>
    </row>
    <row r="1450" spans="1:9" hidden="1" x14ac:dyDescent="0.25">
      <c r="A1450" s="20" t="s">
        <v>135</v>
      </c>
      <c r="B1450">
        <v>2021</v>
      </c>
      <c r="C1450" t="s">
        <v>58</v>
      </c>
      <c r="D1450" t="s">
        <v>63</v>
      </c>
      <c r="E1450" t="s">
        <v>64</v>
      </c>
      <c r="F1450" t="s">
        <v>65</v>
      </c>
      <c r="G1450" t="s">
        <v>186</v>
      </c>
      <c r="I1450" s="3">
        <v>418421</v>
      </c>
    </row>
    <row r="1451" spans="1:9" hidden="1" x14ac:dyDescent="0.25">
      <c r="A1451" s="20" t="s">
        <v>135</v>
      </c>
      <c r="B1451">
        <v>2021</v>
      </c>
      <c r="C1451" t="s">
        <v>58</v>
      </c>
      <c r="D1451" t="s">
        <v>63</v>
      </c>
      <c r="E1451" t="s">
        <v>64</v>
      </c>
      <c r="F1451" t="s">
        <v>82</v>
      </c>
      <c r="G1451" t="s">
        <v>81</v>
      </c>
      <c r="I1451" s="3">
        <v>29412644.5</v>
      </c>
    </row>
    <row r="1452" spans="1:9" hidden="1" x14ac:dyDescent="0.25">
      <c r="A1452" s="20" t="s">
        <v>135</v>
      </c>
      <c r="B1452">
        <v>2021</v>
      </c>
      <c r="C1452" t="s">
        <v>58</v>
      </c>
      <c r="D1452" t="s">
        <v>63</v>
      </c>
      <c r="E1452" t="s">
        <v>64</v>
      </c>
      <c r="F1452" t="s">
        <v>228</v>
      </c>
      <c r="G1452" t="s">
        <v>229</v>
      </c>
      <c r="I1452" s="3">
        <v>1692000</v>
      </c>
    </row>
    <row r="1453" spans="1:9" hidden="1" x14ac:dyDescent="0.25">
      <c r="A1453" s="20" t="s">
        <v>135</v>
      </c>
      <c r="B1453">
        <v>2021</v>
      </c>
      <c r="C1453" t="s">
        <v>58</v>
      </c>
      <c r="D1453" t="s">
        <v>63</v>
      </c>
      <c r="E1453" t="s">
        <v>73</v>
      </c>
      <c r="F1453" t="s">
        <v>84</v>
      </c>
      <c r="G1453" t="s">
        <v>83</v>
      </c>
      <c r="I1453"/>
    </row>
    <row r="1454" spans="1:9" hidden="1" x14ac:dyDescent="0.25">
      <c r="A1454" s="20" t="s">
        <v>135</v>
      </c>
      <c r="B1454">
        <v>2021</v>
      </c>
      <c r="C1454" t="s">
        <v>58</v>
      </c>
      <c r="D1454" t="s">
        <v>66</v>
      </c>
      <c r="E1454" t="s">
        <v>67</v>
      </c>
      <c r="F1454" t="s">
        <v>93</v>
      </c>
      <c r="G1454" s="2" t="s">
        <v>234</v>
      </c>
      <c r="I1454"/>
    </row>
    <row r="1455" spans="1:9" hidden="1" x14ac:dyDescent="0.25">
      <c r="A1455" s="20" t="s">
        <v>135</v>
      </c>
      <c r="B1455">
        <v>2021</v>
      </c>
      <c r="C1455" t="s">
        <v>58</v>
      </c>
      <c r="D1455" t="s">
        <v>66</v>
      </c>
      <c r="E1455" t="s">
        <v>67</v>
      </c>
      <c r="F1455" t="s">
        <v>93</v>
      </c>
      <c r="G1455" t="s">
        <v>106</v>
      </c>
      <c r="I1455" s="3">
        <v>67160</v>
      </c>
    </row>
    <row r="1456" spans="1:9" hidden="1" x14ac:dyDescent="0.25">
      <c r="A1456" s="20" t="s">
        <v>135</v>
      </c>
      <c r="B1456">
        <v>2021</v>
      </c>
      <c r="C1456" t="s">
        <v>58</v>
      </c>
      <c r="D1456" t="s">
        <v>66</v>
      </c>
      <c r="E1456" t="s">
        <v>67</v>
      </c>
      <c r="F1456" t="s">
        <v>93</v>
      </c>
      <c r="G1456" t="s">
        <v>263</v>
      </c>
      <c r="I1456"/>
    </row>
    <row r="1457" spans="1:9" hidden="1" x14ac:dyDescent="0.25">
      <c r="A1457" s="20" t="s">
        <v>135</v>
      </c>
      <c r="B1457">
        <v>2021</v>
      </c>
      <c r="C1457" t="s">
        <v>58</v>
      </c>
      <c r="D1457" t="s">
        <v>66</v>
      </c>
      <c r="E1457" t="s">
        <v>67</v>
      </c>
      <c r="F1457" t="s">
        <v>89</v>
      </c>
      <c r="G1457" t="s">
        <v>85</v>
      </c>
      <c r="I1457" s="3">
        <v>973871</v>
      </c>
    </row>
    <row r="1458" spans="1:9" hidden="1" x14ac:dyDescent="0.25">
      <c r="A1458" s="20" t="s">
        <v>135</v>
      </c>
      <c r="B1458">
        <v>2021</v>
      </c>
      <c r="C1458" t="s">
        <v>58</v>
      </c>
      <c r="D1458" t="s">
        <v>66</v>
      </c>
      <c r="E1458" t="s">
        <v>67</v>
      </c>
      <c r="F1458" t="s">
        <v>89</v>
      </c>
      <c r="G1458" t="s">
        <v>86</v>
      </c>
      <c r="I1458" s="16">
        <v>116789</v>
      </c>
    </row>
    <row r="1459" spans="1:9" hidden="1" x14ac:dyDescent="0.25">
      <c r="A1459" s="20" t="s">
        <v>135</v>
      </c>
      <c r="B1459">
        <v>2021</v>
      </c>
      <c r="C1459" t="s">
        <v>58</v>
      </c>
      <c r="D1459" t="s">
        <v>66</v>
      </c>
      <c r="E1459" t="s">
        <v>67</v>
      </c>
      <c r="F1459" t="s">
        <v>89</v>
      </c>
      <c r="G1459" t="s">
        <v>87</v>
      </c>
      <c r="I1459" s="3">
        <v>1424125</v>
      </c>
    </row>
    <row r="1460" spans="1:9" hidden="1" x14ac:dyDescent="0.25">
      <c r="A1460" s="20" t="s">
        <v>135</v>
      </c>
      <c r="B1460">
        <v>2021</v>
      </c>
      <c r="C1460" t="s">
        <v>58</v>
      </c>
      <c r="D1460" t="s">
        <v>66</v>
      </c>
      <c r="E1460" t="s">
        <v>67</v>
      </c>
      <c r="F1460" t="s">
        <v>89</v>
      </c>
      <c r="G1460" t="s">
        <v>88</v>
      </c>
      <c r="I1460" s="3">
        <v>973530</v>
      </c>
    </row>
    <row r="1461" spans="1:9" hidden="1" x14ac:dyDescent="0.25">
      <c r="A1461" s="20" t="s">
        <v>135</v>
      </c>
      <c r="B1461">
        <v>2021</v>
      </c>
      <c r="C1461" t="s">
        <v>58</v>
      </c>
      <c r="D1461" t="s">
        <v>66</v>
      </c>
      <c r="E1461" t="s">
        <v>67</v>
      </c>
      <c r="F1461" t="s">
        <v>94</v>
      </c>
      <c r="G1461" t="s">
        <v>95</v>
      </c>
      <c r="I1461"/>
    </row>
    <row r="1462" spans="1:9" hidden="1" x14ac:dyDescent="0.25">
      <c r="A1462" s="20" t="s">
        <v>135</v>
      </c>
      <c r="B1462">
        <v>2021</v>
      </c>
      <c r="C1462" t="s">
        <v>58</v>
      </c>
      <c r="D1462" t="s">
        <v>66</v>
      </c>
      <c r="E1462" t="s">
        <v>67</v>
      </c>
      <c r="F1462" t="s">
        <v>94</v>
      </c>
      <c r="G1462" t="s">
        <v>95</v>
      </c>
      <c r="I1462"/>
    </row>
    <row r="1463" spans="1:9" hidden="1" x14ac:dyDescent="0.25">
      <c r="A1463" s="20" t="s">
        <v>135</v>
      </c>
      <c r="B1463">
        <v>2021</v>
      </c>
      <c r="C1463" t="s">
        <v>58</v>
      </c>
      <c r="D1463" t="s">
        <v>66</v>
      </c>
      <c r="E1463" t="s">
        <v>67</v>
      </c>
      <c r="F1463" t="s">
        <v>94</v>
      </c>
      <c r="G1463" t="s">
        <v>95</v>
      </c>
      <c r="I1463"/>
    </row>
    <row r="1464" spans="1:9" hidden="1" x14ac:dyDescent="0.25">
      <c r="A1464" s="20" t="s">
        <v>135</v>
      </c>
      <c r="B1464">
        <v>2021</v>
      </c>
      <c r="C1464" t="s">
        <v>58</v>
      </c>
      <c r="D1464" t="s">
        <v>66</v>
      </c>
      <c r="E1464" t="s">
        <v>67</v>
      </c>
      <c r="F1464" t="s">
        <v>94</v>
      </c>
      <c r="G1464" t="s">
        <v>95</v>
      </c>
      <c r="I1464"/>
    </row>
    <row r="1465" spans="1:9" hidden="1" x14ac:dyDescent="0.25">
      <c r="A1465" s="20" t="s">
        <v>135</v>
      </c>
      <c r="B1465">
        <v>2021</v>
      </c>
      <c r="C1465" t="s">
        <v>58</v>
      </c>
      <c r="D1465" t="s">
        <v>66</v>
      </c>
      <c r="E1465" t="s">
        <v>67</v>
      </c>
      <c r="F1465" t="s">
        <v>94</v>
      </c>
      <c r="G1465" t="s">
        <v>95</v>
      </c>
      <c r="I1465"/>
    </row>
    <row r="1466" spans="1:9" hidden="1" x14ac:dyDescent="0.25">
      <c r="A1466" s="20" t="s">
        <v>135</v>
      </c>
      <c r="B1466">
        <v>2021</v>
      </c>
      <c r="C1466" t="s">
        <v>58</v>
      </c>
      <c r="D1466" t="s">
        <v>66</v>
      </c>
      <c r="E1466" t="s">
        <v>67</v>
      </c>
      <c r="F1466" t="s">
        <v>68</v>
      </c>
      <c r="G1466" t="s">
        <v>146</v>
      </c>
      <c r="I1466" s="3">
        <v>115057.24</v>
      </c>
    </row>
    <row r="1467" spans="1:9" hidden="1" x14ac:dyDescent="0.25">
      <c r="A1467" s="20" t="s">
        <v>135</v>
      </c>
      <c r="B1467">
        <v>2021</v>
      </c>
      <c r="C1467" t="s">
        <v>58</v>
      </c>
      <c r="D1467" t="s">
        <v>66</v>
      </c>
      <c r="E1467" t="s">
        <v>67</v>
      </c>
      <c r="F1467" t="s">
        <v>68</v>
      </c>
      <c r="G1467" t="s">
        <v>160</v>
      </c>
      <c r="I1467" s="3">
        <v>177984.4</v>
      </c>
    </row>
    <row r="1468" spans="1:9" hidden="1" x14ac:dyDescent="0.25">
      <c r="A1468" s="20" t="s">
        <v>135</v>
      </c>
      <c r="B1468">
        <v>2021</v>
      </c>
      <c r="C1468" t="s">
        <v>58</v>
      </c>
      <c r="D1468" t="s">
        <v>66</v>
      </c>
      <c r="E1468" t="s">
        <v>67</v>
      </c>
      <c r="F1468" t="s">
        <v>68</v>
      </c>
      <c r="G1468" t="s">
        <v>292</v>
      </c>
      <c r="I1468"/>
    </row>
    <row r="1469" spans="1:9" hidden="1" x14ac:dyDescent="0.25">
      <c r="A1469" s="20" t="s">
        <v>135</v>
      </c>
      <c r="B1469">
        <v>2021</v>
      </c>
      <c r="C1469" t="s">
        <v>58</v>
      </c>
      <c r="D1469" t="s">
        <v>66</v>
      </c>
      <c r="E1469" t="s">
        <v>67</v>
      </c>
      <c r="F1469" t="s">
        <v>68</v>
      </c>
      <c r="G1469" s="2" t="s">
        <v>282</v>
      </c>
      <c r="I1469"/>
    </row>
    <row r="1470" spans="1:9" hidden="1" x14ac:dyDescent="0.25">
      <c r="A1470" s="20" t="s">
        <v>135</v>
      </c>
      <c r="B1470">
        <v>2021</v>
      </c>
      <c r="C1470" t="s">
        <v>58</v>
      </c>
      <c r="D1470" t="s">
        <v>66</v>
      </c>
      <c r="E1470" t="s">
        <v>67</v>
      </c>
      <c r="F1470" t="s">
        <v>68</v>
      </c>
      <c r="G1470" t="s">
        <v>90</v>
      </c>
      <c r="I1470"/>
    </row>
    <row r="1471" spans="1:9" hidden="1" x14ac:dyDescent="0.25">
      <c r="A1471" s="20" t="s">
        <v>135</v>
      </c>
      <c r="B1471">
        <v>2021</v>
      </c>
      <c r="C1471" t="s">
        <v>58</v>
      </c>
      <c r="D1471" t="s">
        <v>66</v>
      </c>
      <c r="E1471" t="s">
        <v>67</v>
      </c>
      <c r="F1471" t="s">
        <v>68</v>
      </c>
      <c r="G1471" s="2" t="s">
        <v>274</v>
      </c>
      <c r="I1471"/>
    </row>
    <row r="1472" spans="1:9" hidden="1" x14ac:dyDescent="0.25">
      <c r="A1472" s="20" t="s">
        <v>135</v>
      </c>
      <c r="B1472">
        <v>2021</v>
      </c>
      <c r="C1472" t="s">
        <v>58</v>
      </c>
      <c r="D1472" t="s">
        <v>66</v>
      </c>
      <c r="E1472" t="s">
        <v>67</v>
      </c>
      <c r="F1472" t="s">
        <v>68</v>
      </c>
      <c r="G1472" t="s">
        <v>184</v>
      </c>
      <c r="I1472" s="3">
        <v>106236</v>
      </c>
    </row>
    <row r="1473" spans="1:9" hidden="1" x14ac:dyDescent="0.25">
      <c r="A1473" s="20" t="s">
        <v>135</v>
      </c>
      <c r="B1473">
        <v>2021</v>
      </c>
      <c r="C1473" t="s">
        <v>58</v>
      </c>
      <c r="D1473" t="s">
        <v>66</v>
      </c>
      <c r="E1473" t="s">
        <v>67</v>
      </c>
      <c r="F1473" t="s">
        <v>68</v>
      </c>
      <c r="G1473" t="s">
        <v>75</v>
      </c>
      <c r="I1473" s="3">
        <v>11587.74</v>
      </c>
    </row>
    <row r="1474" spans="1:9" hidden="1" x14ac:dyDescent="0.25">
      <c r="A1474" s="20" t="s">
        <v>135</v>
      </c>
      <c r="B1474">
        <v>2021</v>
      </c>
      <c r="C1474" t="s">
        <v>58</v>
      </c>
      <c r="D1474" t="s">
        <v>66</v>
      </c>
      <c r="E1474" t="s">
        <v>67</v>
      </c>
      <c r="F1474" t="s">
        <v>68</v>
      </c>
      <c r="G1474" t="s">
        <v>148</v>
      </c>
      <c r="I1474" s="3">
        <v>32249.7</v>
      </c>
    </row>
    <row r="1475" spans="1:9" hidden="1" x14ac:dyDescent="0.25">
      <c r="A1475" s="20" t="s">
        <v>135</v>
      </c>
      <c r="B1475">
        <v>2021</v>
      </c>
      <c r="C1475" t="s">
        <v>58</v>
      </c>
      <c r="D1475" t="s">
        <v>66</v>
      </c>
      <c r="E1475" t="s">
        <v>67</v>
      </c>
      <c r="F1475" t="s">
        <v>68</v>
      </c>
      <c r="G1475" t="s">
        <v>157</v>
      </c>
      <c r="I1475" s="3">
        <v>177957.03</v>
      </c>
    </row>
    <row r="1476" spans="1:9" hidden="1" x14ac:dyDescent="0.25">
      <c r="A1476" s="20" t="s">
        <v>135</v>
      </c>
      <c r="B1476">
        <v>2021</v>
      </c>
      <c r="C1476" t="s">
        <v>58</v>
      </c>
      <c r="D1476" t="s">
        <v>66</v>
      </c>
      <c r="E1476" t="s">
        <v>67</v>
      </c>
      <c r="F1476" t="s">
        <v>68</v>
      </c>
      <c r="G1476" t="s">
        <v>158</v>
      </c>
      <c r="I1476" s="3">
        <v>20438668.199999999</v>
      </c>
    </row>
    <row r="1477" spans="1:9" hidden="1" x14ac:dyDescent="0.25">
      <c r="A1477" s="20" t="s">
        <v>135</v>
      </c>
      <c r="B1477">
        <v>2021</v>
      </c>
      <c r="C1477" t="s">
        <v>58</v>
      </c>
      <c r="D1477" t="s">
        <v>66</v>
      </c>
      <c r="E1477" t="s">
        <v>67</v>
      </c>
      <c r="F1477" t="s">
        <v>68</v>
      </c>
      <c r="G1477" t="s">
        <v>76</v>
      </c>
      <c r="I1477" s="3">
        <v>-2568923</v>
      </c>
    </row>
    <row r="1478" spans="1:9" hidden="1" x14ac:dyDescent="0.25">
      <c r="A1478" s="20" t="s">
        <v>135</v>
      </c>
      <c r="B1478">
        <v>2021</v>
      </c>
      <c r="C1478" t="s">
        <v>58</v>
      </c>
      <c r="D1478" t="s">
        <v>66</v>
      </c>
      <c r="E1478" t="s">
        <v>67</v>
      </c>
      <c r="F1478" t="s">
        <v>68</v>
      </c>
      <c r="G1478" t="s">
        <v>185</v>
      </c>
      <c r="I1478"/>
    </row>
    <row r="1479" spans="1:9" hidden="1" x14ac:dyDescent="0.25">
      <c r="A1479" s="20" t="s">
        <v>135</v>
      </c>
      <c r="B1479">
        <v>2021</v>
      </c>
      <c r="C1479" t="s">
        <v>58</v>
      </c>
      <c r="D1479" t="s">
        <v>66</v>
      </c>
      <c r="E1479" t="s">
        <v>67</v>
      </c>
      <c r="F1479" t="s">
        <v>68</v>
      </c>
      <c r="G1479" t="s">
        <v>200</v>
      </c>
      <c r="I1479"/>
    </row>
    <row r="1480" spans="1:9" hidden="1" x14ac:dyDescent="0.25">
      <c r="A1480" s="20" t="s">
        <v>135</v>
      </c>
      <c r="B1480">
        <v>2021</v>
      </c>
      <c r="C1480" t="s">
        <v>58</v>
      </c>
      <c r="D1480" t="s">
        <v>66</v>
      </c>
      <c r="E1480" t="s">
        <v>67</v>
      </c>
      <c r="F1480" t="s">
        <v>68</v>
      </c>
      <c r="G1480" t="s">
        <v>97</v>
      </c>
      <c r="I1480" s="3">
        <v>-4789390.6100000003</v>
      </c>
    </row>
    <row r="1481" spans="1:9" hidden="1" x14ac:dyDescent="0.25">
      <c r="A1481" s="20" t="s">
        <v>135</v>
      </c>
      <c r="B1481">
        <v>2021</v>
      </c>
      <c r="C1481" t="s">
        <v>58</v>
      </c>
      <c r="D1481" t="s">
        <v>66</v>
      </c>
      <c r="E1481" t="s">
        <v>67</v>
      </c>
      <c r="F1481" t="s">
        <v>68</v>
      </c>
      <c r="G1481" t="s">
        <v>201</v>
      </c>
      <c r="I1481"/>
    </row>
    <row r="1482" spans="1:9" hidden="1" x14ac:dyDescent="0.25">
      <c r="A1482" s="20" t="s">
        <v>135</v>
      </c>
      <c r="B1482">
        <v>2021</v>
      </c>
      <c r="C1482" t="s">
        <v>58</v>
      </c>
      <c r="D1482" t="s">
        <v>66</v>
      </c>
      <c r="E1482" t="s">
        <v>67</v>
      </c>
      <c r="F1482" t="s">
        <v>68</v>
      </c>
      <c r="G1482" t="s">
        <v>293</v>
      </c>
      <c r="I1482" s="3">
        <v>-922919.91</v>
      </c>
    </row>
    <row r="1483" spans="1:9" hidden="1" x14ac:dyDescent="0.25">
      <c r="A1483" s="20" t="s">
        <v>135</v>
      </c>
      <c r="B1483">
        <v>2021</v>
      </c>
      <c r="C1483" t="s">
        <v>58</v>
      </c>
      <c r="D1483" t="s">
        <v>66</v>
      </c>
      <c r="E1483" t="s">
        <v>67</v>
      </c>
      <c r="F1483" t="s">
        <v>68</v>
      </c>
      <c r="G1483" t="s">
        <v>202</v>
      </c>
      <c r="I1483"/>
    </row>
    <row r="1484" spans="1:9" hidden="1" x14ac:dyDescent="0.25">
      <c r="A1484" s="20" t="s">
        <v>135</v>
      </c>
      <c r="B1484">
        <v>2021</v>
      </c>
      <c r="C1484" t="s">
        <v>58</v>
      </c>
      <c r="D1484" t="s">
        <v>66</v>
      </c>
      <c r="E1484" t="s">
        <v>67</v>
      </c>
      <c r="F1484" t="s">
        <v>68</v>
      </c>
      <c r="G1484" t="s">
        <v>203</v>
      </c>
      <c r="I1484" s="3">
        <v>522000</v>
      </c>
    </row>
    <row r="1485" spans="1:9" hidden="1" x14ac:dyDescent="0.25">
      <c r="A1485" s="20" t="s">
        <v>135</v>
      </c>
      <c r="B1485">
        <v>2021</v>
      </c>
      <c r="C1485" t="s">
        <v>58</v>
      </c>
      <c r="D1485" t="s">
        <v>66</v>
      </c>
      <c r="E1485" t="s">
        <v>67</v>
      </c>
      <c r="F1485" t="s">
        <v>68</v>
      </c>
      <c r="G1485" t="s">
        <v>290</v>
      </c>
      <c r="I1485"/>
    </row>
    <row r="1486" spans="1:9" hidden="1" x14ac:dyDescent="0.25">
      <c r="A1486" s="20" t="s">
        <v>135</v>
      </c>
      <c r="B1486">
        <v>2021</v>
      </c>
      <c r="C1486" t="s">
        <v>58</v>
      </c>
      <c r="D1486" t="s">
        <v>66</v>
      </c>
      <c r="E1486" t="s">
        <v>67</v>
      </c>
      <c r="F1486" t="s">
        <v>268</v>
      </c>
      <c r="G1486" t="s">
        <v>162</v>
      </c>
      <c r="I1486" s="3">
        <v>604000</v>
      </c>
    </row>
    <row r="1487" spans="1:9" hidden="1" x14ac:dyDescent="0.25">
      <c r="A1487" s="20" t="s">
        <v>135</v>
      </c>
      <c r="B1487">
        <v>2021</v>
      </c>
      <c r="C1487" t="s">
        <v>58</v>
      </c>
      <c r="D1487" t="s">
        <v>66</v>
      </c>
      <c r="E1487" t="s">
        <v>67</v>
      </c>
      <c r="F1487" t="s">
        <v>93</v>
      </c>
      <c r="G1487" t="s">
        <v>92</v>
      </c>
      <c r="I1487" s="3">
        <v>985784</v>
      </c>
    </row>
    <row r="1488" spans="1:9" hidden="1" x14ac:dyDescent="0.25">
      <c r="A1488" s="20" t="s">
        <v>135</v>
      </c>
      <c r="B1488">
        <v>2021</v>
      </c>
      <c r="C1488" t="s">
        <v>58</v>
      </c>
      <c r="D1488" t="s">
        <v>69</v>
      </c>
      <c r="E1488" t="s">
        <v>69</v>
      </c>
      <c r="F1488" t="s">
        <v>70</v>
      </c>
      <c r="G1488" t="s">
        <v>77</v>
      </c>
      <c r="I1488" s="3">
        <v>200000000</v>
      </c>
    </row>
    <row r="1489" spans="1:11" hidden="1" x14ac:dyDescent="0.25">
      <c r="A1489" s="20" t="s">
        <v>135</v>
      </c>
      <c r="B1489">
        <v>2021</v>
      </c>
      <c r="C1489" t="s">
        <v>58</v>
      </c>
      <c r="D1489" t="s">
        <v>69</v>
      </c>
      <c r="E1489" t="s">
        <v>69</v>
      </c>
      <c r="F1489" t="s">
        <v>70</v>
      </c>
      <c r="G1489" t="s">
        <v>78</v>
      </c>
      <c r="I1489" s="3">
        <v>-194000000</v>
      </c>
    </row>
    <row r="1490" spans="1:11" hidden="1" x14ac:dyDescent="0.25">
      <c r="A1490" s="20" t="s">
        <v>135</v>
      </c>
      <c r="B1490">
        <v>2021</v>
      </c>
      <c r="C1490" t="s">
        <v>58</v>
      </c>
      <c r="D1490" t="s">
        <v>69</v>
      </c>
      <c r="E1490" t="s">
        <v>69</v>
      </c>
      <c r="F1490" t="s">
        <v>70</v>
      </c>
      <c r="G1490" t="s">
        <v>230</v>
      </c>
      <c r="I1490" s="3">
        <v>54327800</v>
      </c>
    </row>
    <row r="1491" spans="1:11" hidden="1" x14ac:dyDescent="0.25">
      <c r="A1491" s="20" t="s">
        <v>135</v>
      </c>
      <c r="B1491">
        <v>2021</v>
      </c>
      <c r="C1491" s="86" t="s">
        <v>58</v>
      </c>
      <c r="D1491" s="86" t="s">
        <v>69</v>
      </c>
      <c r="E1491" s="86" t="s">
        <v>69</v>
      </c>
      <c r="F1491" s="86" t="s">
        <v>79</v>
      </c>
      <c r="G1491" s="86" t="s">
        <v>264</v>
      </c>
      <c r="I1491">
        <v>7526165.959999999</v>
      </c>
    </row>
    <row r="1492" spans="1:11" hidden="1" x14ac:dyDescent="0.25">
      <c r="A1492" s="20" t="s">
        <v>135</v>
      </c>
      <c r="B1492">
        <v>2021</v>
      </c>
      <c r="C1492" s="86" t="s">
        <v>58</v>
      </c>
      <c r="D1492" s="86" t="s">
        <v>69</v>
      </c>
      <c r="E1492" s="86" t="s">
        <v>69</v>
      </c>
      <c r="F1492" s="86" t="s">
        <v>79</v>
      </c>
      <c r="G1492" s="86" t="s">
        <v>297</v>
      </c>
      <c r="I1492" s="27">
        <f>+I1432+I1433</f>
        <v>22629411.360000007</v>
      </c>
      <c r="J1492" s="38"/>
      <c r="K1492" s="16"/>
    </row>
    <row r="1493" spans="1:11" hidden="1" x14ac:dyDescent="0.25">
      <c r="A1493" s="57" t="s">
        <v>136</v>
      </c>
      <c r="B1493" s="57">
        <v>2021</v>
      </c>
      <c r="C1493" s="57" t="s">
        <v>58</v>
      </c>
      <c r="D1493" s="57" t="s">
        <v>63</v>
      </c>
      <c r="E1493" s="57" t="s">
        <v>64</v>
      </c>
      <c r="F1493" s="57" t="s">
        <v>65</v>
      </c>
      <c r="G1493" s="57" t="s">
        <v>71</v>
      </c>
      <c r="I1493" s="3">
        <v>516784</v>
      </c>
    </row>
    <row r="1494" spans="1:11" hidden="1" x14ac:dyDescent="0.25">
      <c r="A1494" s="20" t="s">
        <v>136</v>
      </c>
      <c r="B1494">
        <v>2021</v>
      </c>
      <c r="C1494" t="s">
        <v>58</v>
      </c>
      <c r="D1494" t="s">
        <v>63</v>
      </c>
      <c r="E1494" t="s">
        <v>64</v>
      </c>
      <c r="F1494" t="s">
        <v>65</v>
      </c>
      <c r="G1494" t="s">
        <v>80</v>
      </c>
      <c r="I1494"/>
    </row>
    <row r="1495" spans="1:11" hidden="1" x14ac:dyDescent="0.25">
      <c r="A1495" s="20" t="s">
        <v>136</v>
      </c>
      <c r="B1495">
        <v>2021</v>
      </c>
      <c r="C1495" t="s">
        <v>58</v>
      </c>
      <c r="D1495" t="s">
        <v>63</v>
      </c>
      <c r="E1495" t="s">
        <v>64</v>
      </c>
      <c r="F1495" t="s">
        <v>65</v>
      </c>
      <c r="G1495" t="s">
        <v>72</v>
      </c>
      <c r="I1495" s="3">
        <v>244000</v>
      </c>
    </row>
    <row r="1496" spans="1:11" hidden="1" x14ac:dyDescent="0.25">
      <c r="A1496" s="20" t="s">
        <v>136</v>
      </c>
      <c r="B1496">
        <v>2021</v>
      </c>
      <c r="C1496" t="s">
        <v>58</v>
      </c>
      <c r="D1496" t="s">
        <v>63</v>
      </c>
      <c r="E1496" t="s">
        <v>64</v>
      </c>
      <c r="F1496" t="s">
        <v>65</v>
      </c>
      <c r="G1496" t="s">
        <v>227</v>
      </c>
      <c r="I1496" s="3">
        <v>20338471.609999999</v>
      </c>
    </row>
    <row r="1497" spans="1:11" hidden="1" x14ac:dyDescent="0.25">
      <c r="A1497" s="20" t="s">
        <v>136</v>
      </c>
      <c r="B1497">
        <v>2021</v>
      </c>
      <c r="C1497" t="s">
        <v>58</v>
      </c>
      <c r="D1497" t="s">
        <v>63</v>
      </c>
      <c r="E1497" t="s">
        <v>64</v>
      </c>
      <c r="F1497" t="s">
        <v>262</v>
      </c>
      <c r="G1497" t="s">
        <v>261</v>
      </c>
      <c r="H1497" t="s">
        <v>291</v>
      </c>
      <c r="I1497" s="3">
        <v>8000000</v>
      </c>
    </row>
    <row r="1498" spans="1:11" hidden="1" x14ac:dyDescent="0.25">
      <c r="A1498" s="20" t="s">
        <v>136</v>
      </c>
      <c r="B1498">
        <v>2021</v>
      </c>
      <c r="C1498" t="s">
        <v>58</v>
      </c>
      <c r="D1498" t="s">
        <v>63</v>
      </c>
      <c r="E1498" t="s">
        <v>64</v>
      </c>
      <c r="F1498" t="s">
        <v>262</v>
      </c>
      <c r="G1498" t="s">
        <v>261</v>
      </c>
      <c r="H1498" t="s">
        <v>104</v>
      </c>
      <c r="I1498" s="3">
        <v>4000000</v>
      </c>
    </row>
    <row r="1499" spans="1:11" hidden="1" x14ac:dyDescent="0.25">
      <c r="A1499" s="20" t="s">
        <v>136</v>
      </c>
      <c r="B1499">
        <v>2021</v>
      </c>
      <c r="C1499" t="s">
        <v>58</v>
      </c>
      <c r="D1499" t="s">
        <v>63</v>
      </c>
      <c r="E1499" t="s">
        <v>64</v>
      </c>
      <c r="F1499" t="s">
        <v>65</v>
      </c>
      <c r="G1499" t="s">
        <v>155</v>
      </c>
      <c r="I1499" s="3">
        <v>40966330.670000002</v>
      </c>
    </row>
    <row r="1500" spans="1:11" hidden="1" x14ac:dyDescent="0.25">
      <c r="A1500" s="20" t="s">
        <v>136</v>
      </c>
      <c r="B1500">
        <v>2021</v>
      </c>
      <c r="C1500" t="s">
        <v>58</v>
      </c>
      <c r="D1500" t="s">
        <v>63</v>
      </c>
      <c r="E1500" t="s">
        <v>64</v>
      </c>
      <c r="F1500" t="s">
        <v>65</v>
      </c>
      <c r="G1500" t="s">
        <v>145</v>
      </c>
      <c r="I1500" s="3">
        <v>680003.4</v>
      </c>
    </row>
    <row r="1501" spans="1:11" hidden="1" x14ac:dyDescent="0.25">
      <c r="A1501" s="20" t="s">
        <v>136</v>
      </c>
      <c r="B1501">
        <v>2021</v>
      </c>
      <c r="C1501" t="s">
        <v>58</v>
      </c>
      <c r="D1501" t="s">
        <v>63</v>
      </c>
      <c r="E1501" t="s">
        <v>64</v>
      </c>
      <c r="F1501" t="s">
        <v>65</v>
      </c>
      <c r="G1501" t="s">
        <v>275</v>
      </c>
      <c r="I1501"/>
    </row>
    <row r="1502" spans="1:11" hidden="1" x14ac:dyDescent="0.25">
      <c r="A1502" s="20" t="s">
        <v>136</v>
      </c>
      <c r="B1502">
        <v>2021</v>
      </c>
      <c r="C1502" t="s">
        <v>58</v>
      </c>
      <c r="D1502" t="s">
        <v>63</v>
      </c>
      <c r="E1502" t="s">
        <v>64</v>
      </c>
      <c r="F1502" t="s">
        <v>65</v>
      </c>
      <c r="G1502" t="s">
        <v>105</v>
      </c>
      <c r="I1502"/>
    </row>
    <row r="1503" spans="1:11" hidden="1" x14ac:dyDescent="0.25">
      <c r="A1503" s="20" t="s">
        <v>136</v>
      </c>
      <c r="B1503">
        <v>2021</v>
      </c>
      <c r="C1503" t="s">
        <v>58</v>
      </c>
      <c r="D1503" t="s">
        <v>63</v>
      </c>
      <c r="E1503" t="s">
        <v>64</v>
      </c>
      <c r="F1503" t="s">
        <v>65</v>
      </c>
      <c r="G1503" s="2" t="s">
        <v>231</v>
      </c>
      <c r="I1503" s="3">
        <v>753176.96</v>
      </c>
    </row>
    <row r="1504" spans="1:11" hidden="1" x14ac:dyDescent="0.25">
      <c r="A1504" s="20" t="s">
        <v>136</v>
      </c>
      <c r="B1504">
        <v>2021</v>
      </c>
      <c r="C1504" t="s">
        <v>58</v>
      </c>
      <c r="D1504" t="s">
        <v>63</v>
      </c>
      <c r="E1504" t="s">
        <v>64</v>
      </c>
      <c r="F1504" t="s">
        <v>65</v>
      </c>
      <c r="G1504" s="2" t="s">
        <v>232</v>
      </c>
      <c r="I1504"/>
    </row>
    <row r="1505" spans="1:9" hidden="1" x14ac:dyDescent="0.25">
      <c r="A1505" s="20" t="s">
        <v>136</v>
      </c>
      <c r="B1505">
        <v>2021</v>
      </c>
      <c r="C1505" t="s">
        <v>58</v>
      </c>
      <c r="D1505" t="s">
        <v>63</v>
      </c>
      <c r="E1505" t="s">
        <v>64</v>
      </c>
      <c r="F1505" t="s">
        <v>65</v>
      </c>
      <c r="G1505" s="2" t="s">
        <v>233</v>
      </c>
      <c r="I1505" s="3">
        <v>393463.3</v>
      </c>
    </row>
    <row r="1506" spans="1:9" hidden="1" x14ac:dyDescent="0.25">
      <c r="A1506" s="20" t="s">
        <v>136</v>
      </c>
      <c r="B1506">
        <v>2021</v>
      </c>
      <c r="C1506" t="s">
        <v>58</v>
      </c>
      <c r="D1506" t="s">
        <v>63</v>
      </c>
      <c r="E1506" t="s">
        <v>64</v>
      </c>
      <c r="F1506" t="s">
        <v>65</v>
      </c>
      <c r="G1506" s="90" t="s">
        <v>323</v>
      </c>
      <c r="H1506" s="3"/>
      <c r="I1506" s="3">
        <v>36481.15</v>
      </c>
    </row>
    <row r="1507" spans="1:9" hidden="1" x14ac:dyDescent="0.25">
      <c r="A1507" s="20" t="s">
        <v>136</v>
      </c>
      <c r="B1507">
        <v>2021</v>
      </c>
      <c r="C1507" t="s">
        <v>58</v>
      </c>
      <c r="D1507" t="s">
        <v>63</v>
      </c>
      <c r="E1507" t="s">
        <v>64</v>
      </c>
      <c r="F1507" t="s">
        <v>65</v>
      </c>
      <c r="G1507" s="2" t="s">
        <v>237</v>
      </c>
      <c r="I1507" s="3">
        <v>30857.85</v>
      </c>
    </row>
    <row r="1508" spans="1:9" hidden="1" x14ac:dyDescent="0.25">
      <c r="A1508" s="20" t="s">
        <v>136</v>
      </c>
      <c r="B1508">
        <v>2021</v>
      </c>
      <c r="C1508" t="s">
        <v>58</v>
      </c>
      <c r="D1508" t="s">
        <v>63</v>
      </c>
      <c r="E1508" t="s">
        <v>64</v>
      </c>
      <c r="F1508" t="s">
        <v>65</v>
      </c>
      <c r="G1508" s="2" t="s">
        <v>289</v>
      </c>
      <c r="I1508"/>
    </row>
    <row r="1509" spans="1:9" hidden="1" x14ac:dyDescent="0.25">
      <c r="A1509" s="20" t="s">
        <v>136</v>
      </c>
      <c r="B1509">
        <v>2021</v>
      </c>
      <c r="C1509" t="s">
        <v>58</v>
      </c>
      <c r="D1509" t="s">
        <v>63</v>
      </c>
      <c r="E1509" t="s">
        <v>64</v>
      </c>
      <c r="F1509" t="s">
        <v>65</v>
      </c>
      <c r="G1509" t="s">
        <v>186</v>
      </c>
      <c r="I1509" s="3">
        <v>553375</v>
      </c>
    </row>
    <row r="1510" spans="1:9" hidden="1" x14ac:dyDescent="0.25">
      <c r="A1510" s="20" t="s">
        <v>136</v>
      </c>
      <c r="B1510">
        <v>2021</v>
      </c>
      <c r="C1510" t="s">
        <v>58</v>
      </c>
      <c r="D1510" t="s">
        <v>63</v>
      </c>
      <c r="E1510" t="s">
        <v>64</v>
      </c>
      <c r="F1510" t="s">
        <v>82</v>
      </c>
      <c r="G1510" t="s">
        <v>81</v>
      </c>
      <c r="I1510" s="3">
        <v>28304104.5</v>
      </c>
    </row>
    <row r="1511" spans="1:9" hidden="1" x14ac:dyDescent="0.25">
      <c r="A1511" s="20" t="s">
        <v>136</v>
      </c>
      <c r="B1511">
        <v>2021</v>
      </c>
      <c r="C1511" t="s">
        <v>58</v>
      </c>
      <c r="D1511" t="s">
        <v>63</v>
      </c>
      <c r="E1511" t="s">
        <v>64</v>
      </c>
      <c r="F1511" t="s">
        <v>228</v>
      </c>
      <c r="G1511" t="s">
        <v>229</v>
      </c>
      <c r="I1511" s="3">
        <v>1692000</v>
      </c>
    </row>
    <row r="1512" spans="1:9" hidden="1" x14ac:dyDescent="0.25">
      <c r="A1512" s="20" t="s">
        <v>136</v>
      </c>
      <c r="B1512">
        <v>2021</v>
      </c>
      <c r="C1512" t="s">
        <v>58</v>
      </c>
      <c r="D1512" t="s">
        <v>63</v>
      </c>
      <c r="E1512" t="s">
        <v>73</v>
      </c>
      <c r="F1512" t="s">
        <v>84</v>
      </c>
      <c r="G1512" t="s">
        <v>83</v>
      </c>
      <c r="I1512" s="3">
        <v>4637000</v>
      </c>
    </row>
    <row r="1513" spans="1:9" hidden="1" x14ac:dyDescent="0.25">
      <c r="A1513" s="20" t="s">
        <v>136</v>
      </c>
      <c r="B1513">
        <v>2021</v>
      </c>
      <c r="C1513" t="s">
        <v>58</v>
      </c>
      <c r="D1513" t="s">
        <v>63</v>
      </c>
      <c r="E1513" t="s">
        <v>73</v>
      </c>
      <c r="F1513" t="s">
        <v>84</v>
      </c>
      <c r="G1513" s="90" t="s">
        <v>324</v>
      </c>
      <c r="I1513" s="3">
        <v>320000</v>
      </c>
    </row>
    <row r="1514" spans="1:9" hidden="1" x14ac:dyDescent="0.25">
      <c r="A1514" s="20" t="s">
        <v>136</v>
      </c>
      <c r="B1514">
        <v>2021</v>
      </c>
      <c r="C1514" t="s">
        <v>58</v>
      </c>
      <c r="D1514" t="s">
        <v>66</v>
      </c>
      <c r="E1514" t="s">
        <v>67</v>
      </c>
      <c r="F1514" t="s">
        <v>93</v>
      </c>
      <c r="G1514" s="2" t="s">
        <v>234</v>
      </c>
      <c r="I1514"/>
    </row>
    <row r="1515" spans="1:9" hidden="1" x14ac:dyDescent="0.25">
      <c r="A1515" s="20" t="s">
        <v>136</v>
      </c>
      <c r="B1515">
        <v>2021</v>
      </c>
      <c r="C1515" t="s">
        <v>58</v>
      </c>
      <c r="D1515" t="s">
        <v>66</v>
      </c>
      <c r="E1515" t="s">
        <v>67</v>
      </c>
      <c r="F1515" t="s">
        <v>93</v>
      </c>
      <c r="G1515" t="s">
        <v>106</v>
      </c>
      <c r="I1515" s="22">
        <v>1718267.35</v>
      </c>
    </row>
    <row r="1516" spans="1:9" hidden="1" x14ac:dyDescent="0.25">
      <c r="A1516" s="20" t="s">
        <v>136</v>
      </c>
      <c r="B1516">
        <v>2021</v>
      </c>
      <c r="C1516" t="s">
        <v>58</v>
      </c>
      <c r="D1516" t="s">
        <v>66</v>
      </c>
      <c r="E1516" t="s">
        <v>67</v>
      </c>
      <c r="F1516" t="s">
        <v>93</v>
      </c>
      <c r="G1516" t="s">
        <v>263</v>
      </c>
      <c r="I1516"/>
    </row>
    <row r="1517" spans="1:9" hidden="1" x14ac:dyDescent="0.25">
      <c r="A1517" s="20" t="s">
        <v>136</v>
      </c>
      <c r="B1517">
        <v>2021</v>
      </c>
      <c r="C1517" t="s">
        <v>58</v>
      </c>
      <c r="D1517" t="s">
        <v>66</v>
      </c>
      <c r="E1517" t="s">
        <v>67</v>
      </c>
      <c r="F1517" t="s">
        <v>89</v>
      </c>
      <c r="G1517" t="s">
        <v>85</v>
      </c>
      <c r="I1517" s="3">
        <v>1317742</v>
      </c>
    </row>
    <row r="1518" spans="1:9" hidden="1" x14ac:dyDescent="0.25">
      <c r="A1518" s="20" t="s">
        <v>136</v>
      </c>
      <c r="B1518">
        <v>2021</v>
      </c>
      <c r="C1518" t="s">
        <v>58</v>
      </c>
      <c r="D1518" t="s">
        <v>66</v>
      </c>
      <c r="E1518" t="s">
        <v>67</v>
      </c>
      <c r="F1518" t="s">
        <v>89</v>
      </c>
      <c r="G1518" t="s">
        <v>86</v>
      </c>
      <c r="I1518" s="16">
        <v>158054</v>
      </c>
    </row>
    <row r="1519" spans="1:9" hidden="1" x14ac:dyDescent="0.25">
      <c r="A1519" s="20" t="s">
        <v>136</v>
      </c>
      <c r="B1519">
        <v>2021</v>
      </c>
      <c r="C1519" t="s">
        <v>58</v>
      </c>
      <c r="D1519" t="s">
        <v>66</v>
      </c>
      <c r="E1519" t="s">
        <v>67</v>
      </c>
      <c r="F1519" t="s">
        <v>89</v>
      </c>
      <c r="G1519" t="s">
        <v>87</v>
      </c>
      <c r="I1519" s="3">
        <v>1591625</v>
      </c>
    </row>
    <row r="1520" spans="1:9" hidden="1" x14ac:dyDescent="0.25">
      <c r="A1520" s="20" t="s">
        <v>136</v>
      </c>
      <c r="B1520">
        <v>2021</v>
      </c>
      <c r="C1520" t="s">
        <v>58</v>
      </c>
      <c r="D1520" t="s">
        <v>66</v>
      </c>
      <c r="E1520" t="s">
        <v>67</v>
      </c>
      <c r="F1520" t="s">
        <v>89</v>
      </c>
      <c r="G1520" t="s">
        <v>88</v>
      </c>
      <c r="I1520" s="3">
        <v>1317401</v>
      </c>
    </row>
    <row r="1521" spans="1:9" hidden="1" x14ac:dyDescent="0.25">
      <c r="A1521" s="20" t="s">
        <v>136</v>
      </c>
      <c r="B1521">
        <v>2021</v>
      </c>
      <c r="C1521" t="s">
        <v>58</v>
      </c>
      <c r="D1521" t="s">
        <v>66</v>
      </c>
      <c r="E1521" t="s">
        <v>67</v>
      </c>
      <c r="F1521" t="s">
        <v>94</v>
      </c>
      <c r="G1521" t="s">
        <v>95</v>
      </c>
      <c r="I1521"/>
    </row>
    <row r="1522" spans="1:9" hidden="1" x14ac:dyDescent="0.25">
      <c r="A1522" s="20" t="s">
        <v>136</v>
      </c>
      <c r="B1522">
        <v>2021</v>
      </c>
      <c r="C1522" t="s">
        <v>58</v>
      </c>
      <c r="D1522" t="s">
        <v>66</v>
      </c>
      <c r="E1522" t="s">
        <v>67</v>
      </c>
      <c r="F1522" t="s">
        <v>94</v>
      </c>
      <c r="G1522" t="s">
        <v>95</v>
      </c>
      <c r="I1522"/>
    </row>
    <row r="1523" spans="1:9" hidden="1" x14ac:dyDescent="0.25">
      <c r="A1523" s="20" t="s">
        <v>136</v>
      </c>
      <c r="B1523">
        <v>2021</v>
      </c>
      <c r="C1523" t="s">
        <v>58</v>
      </c>
      <c r="D1523" t="s">
        <v>66</v>
      </c>
      <c r="E1523" t="s">
        <v>67</v>
      </c>
      <c r="F1523" t="s">
        <v>94</v>
      </c>
      <c r="G1523" t="s">
        <v>95</v>
      </c>
      <c r="I1523"/>
    </row>
    <row r="1524" spans="1:9" hidden="1" x14ac:dyDescent="0.25">
      <c r="A1524" s="20" t="s">
        <v>136</v>
      </c>
      <c r="B1524">
        <v>2021</v>
      </c>
      <c r="C1524" t="s">
        <v>58</v>
      </c>
      <c r="D1524" t="s">
        <v>66</v>
      </c>
      <c r="E1524" t="s">
        <v>67</v>
      </c>
      <c r="F1524" t="s">
        <v>94</v>
      </c>
      <c r="G1524" t="s">
        <v>95</v>
      </c>
      <c r="I1524"/>
    </row>
    <row r="1525" spans="1:9" hidden="1" x14ac:dyDescent="0.25">
      <c r="A1525" s="20" t="s">
        <v>136</v>
      </c>
      <c r="B1525">
        <v>2021</v>
      </c>
      <c r="C1525" t="s">
        <v>58</v>
      </c>
      <c r="D1525" t="s">
        <v>66</v>
      </c>
      <c r="E1525" t="s">
        <v>67</v>
      </c>
      <c r="F1525" t="s">
        <v>94</v>
      </c>
      <c r="G1525" t="s">
        <v>95</v>
      </c>
      <c r="I1525"/>
    </row>
    <row r="1526" spans="1:9" hidden="1" x14ac:dyDescent="0.25">
      <c r="A1526" s="20" t="s">
        <v>136</v>
      </c>
      <c r="B1526">
        <v>2021</v>
      </c>
      <c r="C1526" t="s">
        <v>58</v>
      </c>
      <c r="D1526" t="s">
        <v>66</v>
      </c>
      <c r="E1526" t="s">
        <v>67</v>
      </c>
      <c r="F1526" t="s">
        <v>68</v>
      </c>
      <c r="G1526" t="s">
        <v>146</v>
      </c>
      <c r="I1526" s="22">
        <v>115057.02</v>
      </c>
    </row>
    <row r="1527" spans="1:9" hidden="1" x14ac:dyDescent="0.25">
      <c r="A1527" s="20" t="s">
        <v>136</v>
      </c>
      <c r="B1527">
        <v>2021</v>
      </c>
      <c r="C1527" t="s">
        <v>58</v>
      </c>
      <c r="D1527" t="s">
        <v>66</v>
      </c>
      <c r="E1527" t="s">
        <v>67</v>
      </c>
      <c r="F1527" t="s">
        <v>68</v>
      </c>
      <c r="G1527" t="s">
        <v>160</v>
      </c>
      <c r="I1527" s="22">
        <v>257280.4</v>
      </c>
    </row>
    <row r="1528" spans="1:9" hidden="1" x14ac:dyDescent="0.25">
      <c r="A1528" s="20" t="s">
        <v>136</v>
      </c>
      <c r="B1528">
        <v>2021</v>
      </c>
      <c r="C1528" t="s">
        <v>58</v>
      </c>
      <c r="D1528" t="s">
        <v>66</v>
      </c>
      <c r="E1528" t="s">
        <v>67</v>
      </c>
      <c r="F1528" t="s">
        <v>68</v>
      </c>
      <c r="G1528" t="s">
        <v>292</v>
      </c>
      <c r="I1528"/>
    </row>
    <row r="1529" spans="1:9" hidden="1" x14ac:dyDescent="0.25">
      <c r="A1529" s="20" t="s">
        <v>136</v>
      </c>
      <c r="B1529">
        <v>2021</v>
      </c>
      <c r="C1529" t="s">
        <v>58</v>
      </c>
      <c r="D1529" t="s">
        <v>66</v>
      </c>
      <c r="E1529" t="s">
        <v>67</v>
      </c>
      <c r="F1529" t="s">
        <v>68</v>
      </c>
      <c r="G1529" s="2" t="s">
        <v>282</v>
      </c>
      <c r="I1529" s="22">
        <v>5208</v>
      </c>
    </row>
    <row r="1530" spans="1:9" hidden="1" x14ac:dyDescent="0.25">
      <c r="A1530" s="20" t="s">
        <v>136</v>
      </c>
      <c r="B1530">
        <v>2021</v>
      </c>
      <c r="C1530" t="s">
        <v>58</v>
      </c>
      <c r="D1530" t="s">
        <v>66</v>
      </c>
      <c r="E1530" t="s">
        <v>67</v>
      </c>
      <c r="F1530" t="s">
        <v>68</v>
      </c>
      <c r="G1530" t="s">
        <v>90</v>
      </c>
      <c r="I1530"/>
    </row>
    <row r="1531" spans="1:9" hidden="1" x14ac:dyDescent="0.25">
      <c r="A1531" s="20" t="s">
        <v>136</v>
      </c>
      <c r="B1531">
        <v>2021</v>
      </c>
      <c r="C1531" t="s">
        <v>58</v>
      </c>
      <c r="D1531" t="s">
        <v>66</v>
      </c>
      <c r="E1531" t="s">
        <v>67</v>
      </c>
      <c r="F1531" t="s">
        <v>68</v>
      </c>
      <c r="G1531" s="2" t="s">
        <v>274</v>
      </c>
      <c r="I1531" s="22">
        <v>223925</v>
      </c>
    </row>
    <row r="1532" spans="1:9" hidden="1" x14ac:dyDescent="0.25">
      <c r="A1532" s="20" t="s">
        <v>136</v>
      </c>
      <c r="B1532">
        <v>2021</v>
      </c>
      <c r="C1532" t="s">
        <v>58</v>
      </c>
      <c r="D1532" t="s">
        <v>66</v>
      </c>
      <c r="E1532" t="s">
        <v>67</v>
      </c>
      <c r="F1532" t="s">
        <v>68</v>
      </c>
      <c r="G1532" t="s">
        <v>184</v>
      </c>
      <c r="I1532" s="22">
        <v>134954</v>
      </c>
    </row>
    <row r="1533" spans="1:9" hidden="1" x14ac:dyDescent="0.25">
      <c r="A1533" s="20" t="s">
        <v>136</v>
      </c>
      <c r="B1533">
        <v>2021</v>
      </c>
      <c r="C1533" t="s">
        <v>58</v>
      </c>
      <c r="D1533" t="s">
        <v>66</v>
      </c>
      <c r="E1533" t="s">
        <v>67</v>
      </c>
      <c r="F1533" t="s">
        <v>68</v>
      </c>
      <c r="G1533" t="s">
        <v>75</v>
      </c>
      <c r="I1533" s="22">
        <v>67807.23</v>
      </c>
    </row>
    <row r="1534" spans="1:9" hidden="1" x14ac:dyDescent="0.25">
      <c r="A1534" s="20" t="s">
        <v>136</v>
      </c>
      <c r="B1534">
        <v>2021</v>
      </c>
      <c r="C1534" t="s">
        <v>58</v>
      </c>
      <c r="D1534" t="s">
        <v>66</v>
      </c>
      <c r="E1534" t="s">
        <v>67</v>
      </c>
      <c r="F1534" t="s">
        <v>68</v>
      </c>
      <c r="G1534" t="s">
        <v>148</v>
      </c>
      <c r="I1534" s="22">
        <v>20999.7</v>
      </c>
    </row>
    <row r="1535" spans="1:9" hidden="1" x14ac:dyDescent="0.25">
      <c r="A1535" s="20" t="s">
        <v>136</v>
      </c>
      <c r="B1535">
        <v>2021</v>
      </c>
      <c r="C1535" t="s">
        <v>58</v>
      </c>
      <c r="D1535" t="s">
        <v>66</v>
      </c>
      <c r="E1535" t="s">
        <v>67</v>
      </c>
      <c r="F1535" t="s">
        <v>68</v>
      </c>
      <c r="G1535" t="s">
        <v>157</v>
      </c>
      <c r="I1535" s="22">
        <v>116357.43</v>
      </c>
    </row>
    <row r="1536" spans="1:9" hidden="1" x14ac:dyDescent="0.25">
      <c r="A1536" s="20" t="s">
        <v>136</v>
      </c>
      <c r="B1536">
        <v>2021</v>
      </c>
      <c r="C1536" t="s">
        <v>58</v>
      </c>
      <c r="D1536" t="s">
        <v>66</v>
      </c>
      <c r="E1536" t="s">
        <v>67</v>
      </c>
      <c r="F1536" t="s">
        <v>68</v>
      </c>
      <c r="G1536" t="s">
        <v>158</v>
      </c>
      <c r="I1536" s="3">
        <v>6214545.1100000003</v>
      </c>
    </row>
    <row r="1537" spans="1:9" hidden="1" x14ac:dyDescent="0.25">
      <c r="A1537" s="20" t="s">
        <v>136</v>
      </c>
      <c r="B1537">
        <v>2021</v>
      </c>
      <c r="C1537" t="s">
        <v>58</v>
      </c>
      <c r="D1537" t="s">
        <v>66</v>
      </c>
      <c r="E1537" t="s">
        <v>67</v>
      </c>
      <c r="F1537" t="s">
        <v>68</v>
      </c>
      <c r="G1537" t="s">
        <v>76</v>
      </c>
      <c r="I1537" s="3">
        <v>-1346592</v>
      </c>
    </row>
    <row r="1538" spans="1:9" hidden="1" x14ac:dyDescent="0.25">
      <c r="A1538" s="20" t="s">
        <v>136</v>
      </c>
      <c r="B1538">
        <v>2021</v>
      </c>
      <c r="C1538" t="s">
        <v>58</v>
      </c>
      <c r="D1538" t="s">
        <v>66</v>
      </c>
      <c r="E1538" t="s">
        <v>67</v>
      </c>
      <c r="F1538" t="s">
        <v>68</v>
      </c>
      <c r="G1538" t="s">
        <v>185</v>
      </c>
      <c r="I1538"/>
    </row>
    <row r="1539" spans="1:9" hidden="1" x14ac:dyDescent="0.25">
      <c r="A1539" s="20" t="s">
        <v>136</v>
      </c>
      <c r="B1539">
        <v>2021</v>
      </c>
      <c r="C1539" t="s">
        <v>58</v>
      </c>
      <c r="D1539" t="s">
        <v>66</v>
      </c>
      <c r="E1539" t="s">
        <v>67</v>
      </c>
      <c r="F1539" t="s">
        <v>68</v>
      </c>
      <c r="G1539" t="s">
        <v>200</v>
      </c>
      <c r="I1539"/>
    </row>
    <row r="1540" spans="1:9" hidden="1" x14ac:dyDescent="0.25">
      <c r="A1540" s="20" t="s">
        <v>136</v>
      </c>
      <c r="B1540">
        <v>2021</v>
      </c>
      <c r="C1540" t="s">
        <v>58</v>
      </c>
      <c r="D1540" t="s">
        <v>66</v>
      </c>
      <c r="E1540" t="s">
        <v>67</v>
      </c>
      <c r="F1540" t="s">
        <v>68</v>
      </c>
      <c r="G1540" t="s">
        <v>97</v>
      </c>
      <c r="I1540" s="3">
        <v>-1242667.3799999999</v>
      </c>
    </row>
    <row r="1541" spans="1:9" hidden="1" x14ac:dyDescent="0.25">
      <c r="A1541" s="20" t="s">
        <v>136</v>
      </c>
      <c r="B1541">
        <v>2021</v>
      </c>
      <c r="C1541" t="s">
        <v>58</v>
      </c>
      <c r="D1541" t="s">
        <v>66</v>
      </c>
      <c r="E1541" t="s">
        <v>67</v>
      </c>
      <c r="F1541" t="s">
        <v>68</v>
      </c>
      <c r="G1541" t="s">
        <v>201</v>
      </c>
      <c r="I1541"/>
    </row>
    <row r="1542" spans="1:9" hidden="1" x14ac:dyDescent="0.25">
      <c r="A1542" s="20" t="s">
        <v>136</v>
      </c>
      <c r="B1542">
        <v>2021</v>
      </c>
      <c r="C1542" t="s">
        <v>58</v>
      </c>
      <c r="D1542" t="s">
        <v>66</v>
      </c>
      <c r="E1542" t="s">
        <v>67</v>
      </c>
      <c r="F1542" t="s">
        <v>68</v>
      </c>
      <c r="G1542" t="s">
        <v>293</v>
      </c>
      <c r="I1542" s="3"/>
    </row>
    <row r="1543" spans="1:9" hidden="1" x14ac:dyDescent="0.25">
      <c r="A1543" s="20" t="s">
        <v>136</v>
      </c>
      <c r="B1543">
        <v>2021</v>
      </c>
      <c r="C1543" t="s">
        <v>58</v>
      </c>
      <c r="D1543" t="s">
        <v>66</v>
      </c>
      <c r="E1543" t="s">
        <v>67</v>
      </c>
      <c r="F1543" t="s">
        <v>68</v>
      </c>
      <c r="G1543" t="s">
        <v>202</v>
      </c>
      <c r="I1543"/>
    </row>
    <row r="1544" spans="1:9" hidden="1" x14ac:dyDescent="0.25">
      <c r="A1544" s="20" t="s">
        <v>136</v>
      </c>
      <c r="B1544">
        <v>2021</v>
      </c>
      <c r="C1544" t="s">
        <v>58</v>
      </c>
      <c r="D1544" t="s">
        <v>66</v>
      </c>
      <c r="E1544" t="s">
        <v>67</v>
      </c>
      <c r="F1544" t="s">
        <v>68</v>
      </c>
      <c r="G1544" t="s">
        <v>203</v>
      </c>
      <c r="I1544" s="3">
        <v>522000</v>
      </c>
    </row>
    <row r="1545" spans="1:9" hidden="1" x14ac:dyDescent="0.25">
      <c r="A1545" s="20" t="s">
        <v>136</v>
      </c>
      <c r="B1545">
        <v>2021</v>
      </c>
      <c r="C1545" t="s">
        <v>58</v>
      </c>
      <c r="D1545" t="s">
        <v>66</v>
      </c>
      <c r="E1545" t="s">
        <v>67</v>
      </c>
      <c r="F1545" t="s">
        <v>68</v>
      </c>
      <c r="G1545" t="s">
        <v>290</v>
      </c>
      <c r="I1545"/>
    </row>
    <row r="1546" spans="1:9" hidden="1" x14ac:dyDescent="0.25">
      <c r="A1546" s="20" t="s">
        <v>136</v>
      </c>
      <c r="B1546">
        <v>2021</v>
      </c>
      <c r="C1546" t="s">
        <v>58</v>
      </c>
      <c r="D1546" t="s">
        <v>66</v>
      </c>
      <c r="E1546" t="s">
        <v>67</v>
      </c>
      <c r="F1546" t="s">
        <v>268</v>
      </c>
      <c r="G1546" t="s">
        <v>162</v>
      </c>
      <c r="I1546" s="3">
        <v>1024000</v>
      </c>
    </row>
    <row r="1547" spans="1:9" hidden="1" x14ac:dyDescent="0.25">
      <c r="A1547" s="20" t="s">
        <v>136</v>
      </c>
      <c r="B1547">
        <v>2021</v>
      </c>
      <c r="C1547" t="s">
        <v>58</v>
      </c>
      <c r="D1547" t="s">
        <v>66</v>
      </c>
      <c r="E1547" t="s">
        <v>67</v>
      </c>
      <c r="F1547" t="s">
        <v>93</v>
      </c>
      <c r="G1547" t="s">
        <v>92</v>
      </c>
      <c r="I1547" s="22">
        <v>985784</v>
      </c>
    </row>
    <row r="1548" spans="1:9" hidden="1" x14ac:dyDescent="0.25">
      <c r="A1548" s="20" t="s">
        <v>136</v>
      </c>
      <c r="B1548">
        <v>2021</v>
      </c>
      <c r="C1548" t="s">
        <v>58</v>
      </c>
      <c r="D1548" t="s">
        <v>69</v>
      </c>
      <c r="E1548" t="s">
        <v>69</v>
      </c>
      <c r="F1548" t="s">
        <v>70</v>
      </c>
      <c r="G1548" t="s">
        <v>77</v>
      </c>
      <c r="I1548" s="3">
        <v>200000000</v>
      </c>
    </row>
    <row r="1549" spans="1:9" hidden="1" x14ac:dyDescent="0.25">
      <c r="A1549" s="20" t="s">
        <v>136</v>
      </c>
      <c r="B1549">
        <v>2021</v>
      </c>
      <c r="C1549" t="s">
        <v>58</v>
      </c>
      <c r="D1549" t="s">
        <v>69</v>
      </c>
      <c r="E1549" t="s">
        <v>69</v>
      </c>
      <c r="F1549" t="s">
        <v>70</v>
      </c>
      <c r="G1549" t="s">
        <v>78</v>
      </c>
      <c r="I1549" s="3">
        <v>-194000000</v>
      </c>
    </row>
    <row r="1550" spans="1:9" hidden="1" x14ac:dyDescent="0.25">
      <c r="A1550" s="20" t="s">
        <v>136</v>
      </c>
      <c r="B1550">
        <v>2021</v>
      </c>
      <c r="C1550" t="s">
        <v>58</v>
      </c>
      <c r="D1550" t="s">
        <v>69</v>
      </c>
      <c r="E1550" t="s">
        <v>69</v>
      </c>
      <c r="F1550" t="s">
        <v>70</v>
      </c>
      <c r="G1550" t="s">
        <v>230</v>
      </c>
      <c r="I1550" s="3">
        <v>54327800</v>
      </c>
    </row>
    <row r="1551" spans="1:9" hidden="1" x14ac:dyDescent="0.25">
      <c r="A1551" s="20" t="s">
        <v>136</v>
      </c>
      <c r="B1551">
        <v>2021</v>
      </c>
      <c r="C1551" s="86" t="s">
        <v>58</v>
      </c>
      <c r="D1551" s="86" t="s">
        <v>69</v>
      </c>
      <c r="E1551" s="86" t="s">
        <v>69</v>
      </c>
      <c r="F1551" s="86" t="s">
        <v>79</v>
      </c>
      <c r="G1551" s="86" t="s">
        <v>264</v>
      </c>
      <c r="I1551">
        <v>7780923.2600000072</v>
      </c>
    </row>
    <row r="1552" spans="1:9" hidden="1" x14ac:dyDescent="0.25">
      <c r="A1552" s="20" t="s">
        <v>136</v>
      </c>
      <c r="B1552">
        <v>2021</v>
      </c>
      <c r="C1552" s="86" t="s">
        <v>58</v>
      </c>
      <c r="D1552" s="86" t="s">
        <v>69</v>
      </c>
      <c r="E1552" s="86" t="s">
        <v>69</v>
      </c>
      <c r="F1552" s="86" t="s">
        <v>79</v>
      </c>
      <c r="G1552" s="86" t="s">
        <v>297</v>
      </c>
      <c r="I1552" s="27">
        <v>30155577.320000008</v>
      </c>
    </row>
    <row r="1553" spans="1:9" hidden="1" x14ac:dyDescent="0.25">
      <c r="A1553" s="57" t="s">
        <v>137</v>
      </c>
      <c r="B1553" s="57">
        <v>2021</v>
      </c>
      <c r="C1553" s="57" t="s">
        <v>58</v>
      </c>
      <c r="D1553" s="57" t="s">
        <v>63</v>
      </c>
      <c r="E1553" s="57" t="s">
        <v>64</v>
      </c>
      <c r="F1553" s="57" t="s">
        <v>65</v>
      </c>
      <c r="G1553" s="57" t="s">
        <v>71</v>
      </c>
      <c r="I1553"/>
    </row>
    <row r="1554" spans="1:9" hidden="1" x14ac:dyDescent="0.25">
      <c r="A1554" s="20" t="s">
        <v>137</v>
      </c>
      <c r="B1554">
        <v>2021</v>
      </c>
      <c r="C1554" t="s">
        <v>58</v>
      </c>
      <c r="D1554" t="s">
        <v>63</v>
      </c>
      <c r="E1554" t="s">
        <v>64</v>
      </c>
      <c r="F1554" t="s">
        <v>65</v>
      </c>
      <c r="G1554" t="s">
        <v>80</v>
      </c>
      <c r="I1554"/>
    </row>
    <row r="1555" spans="1:9" hidden="1" x14ac:dyDescent="0.25">
      <c r="A1555" s="20" t="s">
        <v>137</v>
      </c>
      <c r="B1555">
        <v>2021</v>
      </c>
      <c r="C1555" t="s">
        <v>58</v>
      </c>
      <c r="D1555" t="s">
        <v>63</v>
      </c>
      <c r="E1555" t="s">
        <v>64</v>
      </c>
      <c r="F1555" t="s">
        <v>65</v>
      </c>
      <c r="G1555" t="s">
        <v>72</v>
      </c>
      <c r="I1555"/>
    </row>
    <row r="1556" spans="1:9" hidden="1" x14ac:dyDescent="0.25">
      <c r="A1556" s="20" t="s">
        <v>137</v>
      </c>
      <c r="B1556">
        <v>2021</v>
      </c>
      <c r="C1556" t="s">
        <v>58</v>
      </c>
      <c r="D1556" t="s">
        <v>63</v>
      </c>
      <c r="E1556" t="s">
        <v>64</v>
      </c>
      <c r="F1556" t="s">
        <v>65</v>
      </c>
      <c r="G1556" t="s">
        <v>227</v>
      </c>
      <c r="I1556" s="3">
        <v>24528894.949999999</v>
      </c>
    </row>
    <row r="1557" spans="1:9" hidden="1" x14ac:dyDescent="0.25">
      <c r="A1557" s="20" t="s">
        <v>137</v>
      </c>
      <c r="B1557">
        <v>2021</v>
      </c>
      <c r="C1557" t="s">
        <v>58</v>
      </c>
      <c r="D1557" t="s">
        <v>63</v>
      </c>
      <c r="E1557" t="s">
        <v>64</v>
      </c>
      <c r="F1557" t="s">
        <v>262</v>
      </c>
      <c r="G1557" t="s">
        <v>261</v>
      </c>
      <c r="H1557" t="s">
        <v>291</v>
      </c>
      <c r="I1557" s="10">
        <v>10000000</v>
      </c>
    </row>
    <row r="1558" spans="1:9" hidden="1" x14ac:dyDescent="0.25">
      <c r="A1558" s="20" t="s">
        <v>137</v>
      </c>
      <c r="B1558">
        <v>2021</v>
      </c>
      <c r="C1558" t="s">
        <v>58</v>
      </c>
      <c r="D1558" t="s">
        <v>63</v>
      </c>
      <c r="E1558" t="s">
        <v>64</v>
      </c>
      <c r="F1558" t="s">
        <v>262</v>
      </c>
      <c r="G1558" t="s">
        <v>261</v>
      </c>
      <c r="H1558" t="s">
        <v>104</v>
      </c>
      <c r="I1558" s="59">
        <f>6000000-164559.04</f>
        <v>5835440.96</v>
      </c>
    </row>
    <row r="1559" spans="1:9" hidden="1" x14ac:dyDescent="0.25">
      <c r="A1559" s="20" t="s">
        <v>137</v>
      </c>
      <c r="B1559">
        <v>2021</v>
      </c>
      <c r="C1559" t="s">
        <v>58</v>
      </c>
      <c r="D1559" t="s">
        <v>63</v>
      </c>
      <c r="E1559" t="s">
        <v>64</v>
      </c>
      <c r="F1559" t="s">
        <v>65</v>
      </c>
      <c r="G1559" t="s">
        <v>155</v>
      </c>
      <c r="I1559" s="3">
        <v>44364762.259999998</v>
      </c>
    </row>
    <row r="1560" spans="1:9" hidden="1" x14ac:dyDescent="0.25">
      <c r="A1560" s="20" t="s">
        <v>137</v>
      </c>
      <c r="B1560">
        <v>2021</v>
      </c>
      <c r="C1560" t="s">
        <v>58</v>
      </c>
      <c r="D1560" t="s">
        <v>63</v>
      </c>
      <c r="E1560" t="s">
        <v>64</v>
      </c>
      <c r="F1560" t="s">
        <v>65</v>
      </c>
      <c r="G1560" t="s">
        <v>145</v>
      </c>
      <c r="I1560">
        <v>680003.40000000037</v>
      </c>
    </row>
    <row r="1561" spans="1:9" hidden="1" x14ac:dyDescent="0.25">
      <c r="A1561" s="20" t="s">
        <v>137</v>
      </c>
      <c r="B1561">
        <v>2021</v>
      </c>
      <c r="C1561" t="s">
        <v>58</v>
      </c>
      <c r="D1561" t="s">
        <v>63</v>
      </c>
      <c r="E1561" t="s">
        <v>64</v>
      </c>
      <c r="F1561" t="s">
        <v>65</v>
      </c>
      <c r="G1561" t="s">
        <v>275</v>
      </c>
      <c r="I1561"/>
    </row>
    <row r="1562" spans="1:9" hidden="1" x14ac:dyDescent="0.25">
      <c r="A1562" s="20" t="s">
        <v>137</v>
      </c>
      <c r="B1562">
        <v>2021</v>
      </c>
      <c r="C1562" t="s">
        <v>58</v>
      </c>
      <c r="D1562" t="s">
        <v>63</v>
      </c>
      <c r="E1562" t="s">
        <v>64</v>
      </c>
      <c r="F1562" t="s">
        <v>65</v>
      </c>
      <c r="G1562" t="s">
        <v>105</v>
      </c>
      <c r="I1562"/>
    </row>
    <row r="1563" spans="1:9" hidden="1" x14ac:dyDescent="0.25">
      <c r="A1563" s="20" t="s">
        <v>137</v>
      </c>
      <c r="B1563">
        <v>2021</v>
      </c>
      <c r="C1563" t="s">
        <v>58</v>
      </c>
      <c r="D1563" t="s">
        <v>63</v>
      </c>
      <c r="E1563" t="s">
        <v>64</v>
      </c>
      <c r="F1563" t="s">
        <v>65</v>
      </c>
      <c r="G1563" s="2" t="s">
        <v>231</v>
      </c>
      <c r="I1563" s="3">
        <v>1075092.96</v>
      </c>
    </row>
    <row r="1564" spans="1:9" hidden="1" x14ac:dyDescent="0.25">
      <c r="A1564" s="20" t="s">
        <v>137</v>
      </c>
      <c r="B1564">
        <v>2021</v>
      </c>
      <c r="C1564" t="s">
        <v>58</v>
      </c>
      <c r="D1564" t="s">
        <v>63</v>
      </c>
      <c r="E1564" t="s">
        <v>64</v>
      </c>
      <c r="F1564" t="s">
        <v>65</v>
      </c>
      <c r="G1564" s="2" t="s">
        <v>232</v>
      </c>
      <c r="I1564"/>
    </row>
    <row r="1565" spans="1:9" hidden="1" x14ac:dyDescent="0.25">
      <c r="A1565" s="20" t="s">
        <v>137</v>
      </c>
      <c r="B1565">
        <v>2021</v>
      </c>
      <c r="C1565" t="s">
        <v>58</v>
      </c>
      <c r="D1565" t="s">
        <v>63</v>
      </c>
      <c r="E1565" t="s">
        <v>64</v>
      </c>
      <c r="F1565" t="s">
        <v>65</v>
      </c>
      <c r="G1565" s="2" t="s">
        <v>233</v>
      </c>
      <c r="I1565" s="3">
        <v>492612.8</v>
      </c>
    </row>
    <row r="1566" spans="1:9" hidden="1" x14ac:dyDescent="0.25">
      <c r="A1566" s="20" t="s">
        <v>137</v>
      </c>
      <c r="B1566">
        <v>2021</v>
      </c>
      <c r="C1566" t="s">
        <v>58</v>
      </c>
      <c r="D1566" t="s">
        <v>63</v>
      </c>
      <c r="E1566" t="s">
        <v>64</v>
      </c>
      <c r="F1566" t="s">
        <v>65</v>
      </c>
      <c r="G1566" s="90" t="s">
        <v>323</v>
      </c>
      <c r="H1566" s="3"/>
      <c r="I1566" s="3">
        <v>36481.15</v>
      </c>
    </row>
    <row r="1567" spans="1:9" hidden="1" x14ac:dyDescent="0.25">
      <c r="A1567" s="20" t="s">
        <v>137</v>
      </c>
      <c r="B1567">
        <v>2021</v>
      </c>
      <c r="C1567" t="s">
        <v>58</v>
      </c>
      <c r="D1567" t="s">
        <v>63</v>
      </c>
      <c r="E1567" t="s">
        <v>64</v>
      </c>
      <c r="F1567" t="s">
        <v>65</v>
      </c>
      <c r="G1567" s="2" t="s">
        <v>237</v>
      </c>
      <c r="I1567" s="3">
        <v>30857.85</v>
      </c>
    </row>
    <row r="1568" spans="1:9" hidden="1" x14ac:dyDescent="0.25">
      <c r="A1568" s="20" t="s">
        <v>137</v>
      </c>
      <c r="B1568">
        <v>2021</v>
      </c>
      <c r="C1568" t="s">
        <v>58</v>
      </c>
      <c r="D1568" t="s">
        <v>63</v>
      </c>
      <c r="E1568" t="s">
        <v>64</v>
      </c>
      <c r="F1568" t="s">
        <v>65</v>
      </c>
      <c r="G1568" s="2" t="s">
        <v>289</v>
      </c>
      <c r="I1568"/>
    </row>
    <row r="1569" spans="1:9" hidden="1" x14ac:dyDescent="0.25">
      <c r="A1569" s="20" t="s">
        <v>137</v>
      </c>
      <c r="B1569">
        <v>2021</v>
      </c>
      <c r="C1569" t="s">
        <v>58</v>
      </c>
      <c r="D1569" t="s">
        <v>63</v>
      </c>
      <c r="E1569" t="s">
        <v>64</v>
      </c>
      <c r="F1569" t="s">
        <v>65</v>
      </c>
      <c r="G1569" t="s">
        <v>186</v>
      </c>
      <c r="I1569" s="3">
        <v>687515</v>
      </c>
    </row>
    <row r="1570" spans="1:9" hidden="1" x14ac:dyDescent="0.25">
      <c r="A1570" s="20" t="s">
        <v>137</v>
      </c>
      <c r="B1570">
        <v>2021</v>
      </c>
      <c r="C1570" t="s">
        <v>58</v>
      </c>
      <c r="D1570" t="s">
        <v>63</v>
      </c>
      <c r="E1570" t="s">
        <v>64</v>
      </c>
      <c r="F1570" t="s">
        <v>82</v>
      </c>
      <c r="G1570" t="s">
        <v>81</v>
      </c>
      <c r="I1570" s="3">
        <v>29249324.5</v>
      </c>
    </row>
    <row r="1571" spans="1:9" hidden="1" x14ac:dyDescent="0.25">
      <c r="A1571" s="20" t="s">
        <v>137</v>
      </c>
      <c r="B1571">
        <v>2021</v>
      </c>
      <c r="C1571" t="s">
        <v>58</v>
      </c>
      <c r="D1571" t="s">
        <v>63</v>
      </c>
      <c r="E1571" t="s">
        <v>64</v>
      </c>
      <c r="F1571" t="s">
        <v>228</v>
      </c>
      <c r="G1571" t="s">
        <v>229</v>
      </c>
      <c r="I1571" s="3">
        <v>1692000</v>
      </c>
    </row>
    <row r="1572" spans="1:9" hidden="1" x14ac:dyDescent="0.25">
      <c r="A1572" s="20" t="s">
        <v>137</v>
      </c>
      <c r="B1572">
        <v>2021</v>
      </c>
      <c r="C1572" t="s">
        <v>58</v>
      </c>
      <c r="D1572" t="s">
        <v>63</v>
      </c>
      <c r="E1572" t="s">
        <v>73</v>
      </c>
      <c r="F1572" t="s">
        <v>84</v>
      </c>
      <c r="G1572" t="s">
        <v>83</v>
      </c>
      <c r="I1572" s="3">
        <v>4637000</v>
      </c>
    </row>
    <row r="1573" spans="1:9" hidden="1" x14ac:dyDescent="0.25">
      <c r="A1573" s="20" t="s">
        <v>137</v>
      </c>
      <c r="B1573">
        <v>2021</v>
      </c>
      <c r="C1573" t="s">
        <v>58</v>
      </c>
      <c r="D1573" t="s">
        <v>63</v>
      </c>
      <c r="E1573" t="s">
        <v>73</v>
      </c>
      <c r="F1573" t="s">
        <v>84</v>
      </c>
      <c r="G1573" s="90" t="s">
        <v>324</v>
      </c>
      <c r="I1573" s="3">
        <v>320000</v>
      </c>
    </row>
    <row r="1574" spans="1:9" hidden="1" x14ac:dyDescent="0.25">
      <c r="A1574" s="20" t="s">
        <v>137</v>
      </c>
      <c r="B1574">
        <v>2021</v>
      </c>
      <c r="C1574" t="s">
        <v>58</v>
      </c>
      <c r="D1574" t="s">
        <v>66</v>
      </c>
      <c r="E1574" t="s">
        <v>67</v>
      </c>
      <c r="F1574" t="s">
        <v>93</v>
      </c>
      <c r="G1574" s="2" t="s">
        <v>234</v>
      </c>
      <c r="I1574"/>
    </row>
    <row r="1575" spans="1:9" hidden="1" x14ac:dyDescent="0.25">
      <c r="A1575" s="20" t="s">
        <v>137</v>
      </c>
      <c r="B1575">
        <v>2021</v>
      </c>
      <c r="C1575" t="s">
        <v>58</v>
      </c>
      <c r="D1575" t="s">
        <v>66</v>
      </c>
      <c r="E1575" t="s">
        <v>67</v>
      </c>
      <c r="F1575" t="s">
        <v>93</v>
      </c>
      <c r="G1575" t="s">
        <v>106</v>
      </c>
      <c r="I1575" s="3">
        <v>740840.02</v>
      </c>
    </row>
    <row r="1576" spans="1:9" hidden="1" x14ac:dyDescent="0.25">
      <c r="A1576" s="20" t="s">
        <v>137</v>
      </c>
      <c r="B1576">
        <v>2021</v>
      </c>
      <c r="C1576" t="s">
        <v>58</v>
      </c>
      <c r="D1576" t="s">
        <v>66</v>
      </c>
      <c r="E1576" t="s">
        <v>67</v>
      </c>
      <c r="F1576" t="s">
        <v>93</v>
      </c>
      <c r="G1576" t="s">
        <v>263</v>
      </c>
      <c r="I1576"/>
    </row>
    <row r="1577" spans="1:9" hidden="1" x14ac:dyDescent="0.25">
      <c r="A1577" s="20" t="s">
        <v>137</v>
      </c>
      <c r="B1577">
        <v>2021</v>
      </c>
      <c r="C1577" t="s">
        <v>58</v>
      </c>
      <c r="D1577" t="s">
        <v>66</v>
      </c>
      <c r="E1577" t="s">
        <v>67</v>
      </c>
      <c r="F1577" t="s">
        <v>89</v>
      </c>
      <c r="G1577" t="s">
        <v>85</v>
      </c>
      <c r="I1577" s="3">
        <v>1686896</v>
      </c>
    </row>
    <row r="1578" spans="1:9" hidden="1" x14ac:dyDescent="0.25">
      <c r="A1578" s="20" t="s">
        <v>137</v>
      </c>
      <c r="B1578">
        <v>2021</v>
      </c>
      <c r="C1578" t="s">
        <v>58</v>
      </c>
      <c r="D1578" t="s">
        <v>66</v>
      </c>
      <c r="E1578" t="s">
        <v>67</v>
      </c>
      <c r="F1578" t="s">
        <v>89</v>
      </c>
      <c r="G1578" t="s">
        <v>86</v>
      </c>
      <c r="I1578">
        <v>202352</v>
      </c>
    </row>
    <row r="1579" spans="1:9" hidden="1" x14ac:dyDescent="0.25">
      <c r="A1579" s="20" t="s">
        <v>137</v>
      </c>
      <c r="B1579">
        <v>2021</v>
      </c>
      <c r="C1579" t="s">
        <v>58</v>
      </c>
      <c r="D1579" t="s">
        <v>66</v>
      </c>
      <c r="E1579" t="s">
        <v>67</v>
      </c>
      <c r="F1579" t="s">
        <v>89</v>
      </c>
      <c r="G1579" t="s">
        <v>87</v>
      </c>
      <c r="I1579" s="3">
        <v>1771767</v>
      </c>
    </row>
    <row r="1580" spans="1:9" hidden="1" x14ac:dyDescent="0.25">
      <c r="A1580" s="20" t="s">
        <v>137</v>
      </c>
      <c r="B1580">
        <v>2021</v>
      </c>
      <c r="C1580" t="s">
        <v>58</v>
      </c>
      <c r="D1580" t="s">
        <v>66</v>
      </c>
      <c r="E1580" t="s">
        <v>67</v>
      </c>
      <c r="F1580" t="s">
        <v>89</v>
      </c>
      <c r="G1580" t="s">
        <v>88</v>
      </c>
      <c r="I1580" s="3">
        <v>24941</v>
      </c>
    </row>
    <row r="1581" spans="1:9" hidden="1" x14ac:dyDescent="0.25">
      <c r="A1581" s="20" t="s">
        <v>137</v>
      </c>
      <c r="B1581">
        <v>2021</v>
      </c>
      <c r="C1581" t="s">
        <v>58</v>
      </c>
      <c r="D1581" t="s">
        <v>66</v>
      </c>
      <c r="E1581" t="s">
        <v>67</v>
      </c>
      <c r="F1581" t="s">
        <v>94</v>
      </c>
      <c r="G1581" t="s">
        <v>95</v>
      </c>
      <c r="I1581"/>
    </row>
    <row r="1582" spans="1:9" hidden="1" x14ac:dyDescent="0.25">
      <c r="A1582" s="20" t="s">
        <v>137</v>
      </c>
      <c r="B1582">
        <v>2021</v>
      </c>
      <c r="C1582" t="s">
        <v>58</v>
      </c>
      <c r="D1582" t="s">
        <v>66</v>
      </c>
      <c r="E1582" t="s">
        <v>67</v>
      </c>
      <c r="F1582" t="s">
        <v>94</v>
      </c>
      <c r="G1582" t="s">
        <v>95</v>
      </c>
      <c r="I1582"/>
    </row>
    <row r="1583" spans="1:9" hidden="1" x14ac:dyDescent="0.25">
      <c r="A1583" s="20" t="s">
        <v>137</v>
      </c>
      <c r="B1583">
        <v>2021</v>
      </c>
      <c r="C1583" t="s">
        <v>58</v>
      </c>
      <c r="D1583" t="s">
        <v>66</v>
      </c>
      <c r="E1583" t="s">
        <v>67</v>
      </c>
      <c r="F1583" t="s">
        <v>94</v>
      </c>
      <c r="G1583" t="s">
        <v>95</v>
      </c>
      <c r="I1583"/>
    </row>
    <row r="1584" spans="1:9" hidden="1" x14ac:dyDescent="0.25">
      <c r="A1584" s="20" t="s">
        <v>137</v>
      </c>
      <c r="B1584">
        <v>2021</v>
      </c>
      <c r="C1584" t="s">
        <v>58</v>
      </c>
      <c r="D1584" t="s">
        <v>66</v>
      </c>
      <c r="E1584" t="s">
        <v>67</v>
      </c>
      <c r="F1584" t="s">
        <v>94</v>
      </c>
      <c r="G1584" t="s">
        <v>95</v>
      </c>
      <c r="I1584"/>
    </row>
    <row r="1585" spans="1:9" hidden="1" x14ac:dyDescent="0.25">
      <c r="A1585" s="20" t="s">
        <v>137</v>
      </c>
      <c r="B1585">
        <v>2021</v>
      </c>
      <c r="C1585" t="s">
        <v>58</v>
      </c>
      <c r="D1585" t="s">
        <v>66</v>
      </c>
      <c r="E1585" t="s">
        <v>67</v>
      </c>
      <c r="F1585" t="s">
        <v>94</v>
      </c>
      <c r="G1585" t="s">
        <v>95</v>
      </c>
      <c r="I1585"/>
    </row>
    <row r="1586" spans="1:9" hidden="1" x14ac:dyDescent="0.25">
      <c r="A1586" s="20" t="s">
        <v>137</v>
      </c>
      <c r="B1586">
        <v>2021</v>
      </c>
      <c r="C1586" t="s">
        <v>58</v>
      </c>
      <c r="D1586" t="s">
        <v>66</v>
      </c>
      <c r="E1586" t="s">
        <v>67</v>
      </c>
      <c r="F1586" t="s">
        <v>68</v>
      </c>
      <c r="G1586" t="s">
        <v>146</v>
      </c>
      <c r="I1586" s="3">
        <v>163336.01999999999</v>
      </c>
    </row>
    <row r="1587" spans="1:9" hidden="1" x14ac:dyDescent="0.25">
      <c r="A1587" s="20" t="s">
        <v>137</v>
      </c>
      <c r="B1587">
        <v>2021</v>
      </c>
      <c r="C1587" t="s">
        <v>58</v>
      </c>
      <c r="D1587" t="s">
        <v>66</v>
      </c>
      <c r="E1587" t="s">
        <v>67</v>
      </c>
      <c r="F1587" t="s">
        <v>68</v>
      </c>
      <c r="G1587" t="s">
        <v>325</v>
      </c>
      <c r="I1587" s="3">
        <v>30000</v>
      </c>
    </row>
    <row r="1588" spans="1:9" hidden="1" x14ac:dyDescent="0.25">
      <c r="A1588" s="20" t="s">
        <v>137</v>
      </c>
      <c r="B1588">
        <v>2021</v>
      </c>
      <c r="C1588" t="s">
        <v>58</v>
      </c>
      <c r="D1588" t="s">
        <v>66</v>
      </c>
      <c r="E1588" t="s">
        <v>67</v>
      </c>
      <c r="F1588" t="s">
        <v>68</v>
      </c>
      <c r="G1588" t="s">
        <v>160</v>
      </c>
      <c r="I1588" s="3">
        <v>417759.4</v>
      </c>
    </row>
    <row r="1589" spans="1:9" hidden="1" x14ac:dyDescent="0.25">
      <c r="A1589" s="20" t="s">
        <v>137</v>
      </c>
      <c r="B1589">
        <v>2021</v>
      </c>
      <c r="C1589" t="s">
        <v>58</v>
      </c>
      <c r="D1589" t="s">
        <v>66</v>
      </c>
      <c r="E1589" t="s">
        <v>67</v>
      </c>
      <c r="F1589" t="s">
        <v>68</v>
      </c>
      <c r="G1589" t="s">
        <v>292</v>
      </c>
      <c r="I1589"/>
    </row>
    <row r="1590" spans="1:9" hidden="1" x14ac:dyDescent="0.25">
      <c r="A1590" s="20" t="s">
        <v>137</v>
      </c>
      <c r="B1590">
        <v>2021</v>
      </c>
      <c r="C1590" t="s">
        <v>58</v>
      </c>
      <c r="D1590" t="s">
        <v>66</v>
      </c>
      <c r="E1590" t="s">
        <v>67</v>
      </c>
      <c r="F1590" t="s">
        <v>68</v>
      </c>
      <c r="G1590" s="2" t="s">
        <v>282</v>
      </c>
      <c r="I1590" s="3">
        <v>2961</v>
      </c>
    </row>
    <row r="1591" spans="1:9" hidden="1" x14ac:dyDescent="0.25">
      <c r="A1591" s="20" t="s">
        <v>137</v>
      </c>
      <c r="B1591">
        <v>2021</v>
      </c>
      <c r="C1591" t="s">
        <v>58</v>
      </c>
      <c r="D1591" t="s">
        <v>66</v>
      </c>
      <c r="E1591" t="s">
        <v>67</v>
      </c>
      <c r="F1591" t="s">
        <v>68</v>
      </c>
      <c r="G1591" t="s">
        <v>90</v>
      </c>
      <c r="I1591"/>
    </row>
    <row r="1592" spans="1:9" hidden="1" x14ac:dyDescent="0.25">
      <c r="A1592" s="20" t="s">
        <v>137</v>
      </c>
      <c r="B1592">
        <v>2021</v>
      </c>
      <c r="C1592" t="s">
        <v>58</v>
      </c>
      <c r="D1592" t="s">
        <v>66</v>
      </c>
      <c r="E1592" t="s">
        <v>67</v>
      </c>
      <c r="F1592" t="s">
        <v>68</v>
      </c>
      <c r="G1592" s="2" t="s">
        <v>274</v>
      </c>
      <c r="I1592"/>
    </row>
    <row r="1593" spans="1:9" hidden="1" x14ac:dyDescent="0.25">
      <c r="A1593" s="20" t="s">
        <v>137</v>
      </c>
      <c r="B1593">
        <v>2021</v>
      </c>
      <c r="C1593" t="s">
        <v>58</v>
      </c>
      <c r="D1593" t="s">
        <v>66</v>
      </c>
      <c r="E1593" t="s">
        <v>67</v>
      </c>
      <c r="F1593" t="s">
        <v>68</v>
      </c>
      <c r="G1593" t="s">
        <v>184</v>
      </c>
      <c r="I1593" s="3">
        <v>134140</v>
      </c>
    </row>
    <row r="1594" spans="1:9" hidden="1" x14ac:dyDescent="0.25">
      <c r="A1594" s="20" t="s">
        <v>137</v>
      </c>
      <c r="B1594">
        <v>2021</v>
      </c>
      <c r="C1594" t="s">
        <v>58</v>
      </c>
      <c r="D1594" t="s">
        <v>66</v>
      </c>
      <c r="E1594" t="s">
        <v>67</v>
      </c>
      <c r="F1594" t="s">
        <v>68</v>
      </c>
      <c r="G1594" t="s">
        <v>75</v>
      </c>
      <c r="I1594" s="3">
        <v>73601.23</v>
      </c>
    </row>
    <row r="1595" spans="1:9" hidden="1" x14ac:dyDescent="0.25">
      <c r="A1595" s="20" t="s">
        <v>137</v>
      </c>
      <c r="B1595">
        <v>2021</v>
      </c>
      <c r="C1595" t="s">
        <v>58</v>
      </c>
      <c r="D1595" t="s">
        <v>66</v>
      </c>
      <c r="E1595" t="s">
        <v>67</v>
      </c>
      <c r="F1595" t="s">
        <v>68</v>
      </c>
      <c r="G1595" t="s">
        <v>148</v>
      </c>
      <c r="I1595" s="3">
        <v>29999.7</v>
      </c>
    </row>
    <row r="1596" spans="1:9" hidden="1" x14ac:dyDescent="0.25">
      <c r="A1596" s="20" t="s">
        <v>137</v>
      </c>
      <c r="B1596">
        <v>2021</v>
      </c>
      <c r="C1596" t="s">
        <v>58</v>
      </c>
      <c r="D1596" t="s">
        <v>66</v>
      </c>
      <c r="E1596" t="s">
        <v>67</v>
      </c>
      <c r="F1596" t="s">
        <v>68</v>
      </c>
      <c r="G1596" t="s">
        <v>157</v>
      </c>
      <c r="I1596" s="3">
        <v>196776.43</v>
      </c>
    </row>
    <row r="1597" spans="1:9" hidden="1" x14ac:dyDescent="0.25">
      <c r="A1597" s="20" t="s">
        <v>137</v>
      </c>
      <c r="B1597">
        <v>2021</v>
      </c>
      <c r="C1597" t="s">
        <v>58</v>
      </c>
      <c r="D1597" t="s">
        <v>66</v>
      </c>
      <c r="E1597" t="s">
        <v>67</v>
      </c>
      <c r="F1597" t="s">
        <v>326</v>
      </c>
      <c r="G1597" s="90" t="s">
        <v>327</v>
      </c>
      <c r="I1597" s="3">
        <v>172936</v>
      </c>
    </row>
    <row r="1598" spans="1:9" hidden="1" x14ac:dyDescent="0.25">
      <c r="A1598" s="20" t="s">
        <v>137</v>
      </c>
      <c r="B1598">
        <v>2021</v>
      </c>
      <c r="C1598" t="s">
        <v>58</v>
      </c>
      <c r="D1598" t="s">
        <v>66</v>
      </c>
      <c r="E1598" t="s">
        <v>67</v>
      </c>
      <c r="F1598" t="s">
        <v>326</v>
      </c>
      <c r="G1598" s="90" t="s">
        <v>328</v>
      </c>
      <c r="I1598" s="3">
        <v>172936</v>
      </c>
    </row>
    <row r="1599" spans="1:9" hidden="1" x14ac:dyDescent="0.25">
      <c r="A1599" s="20" t="s">
        <v>137</v>
      </c>
      <c r="B1599">
        <v>2021</v>
      </c>
      <c r="C1599" t="s">
        <v>58</v>
      </c>
      <c r="D1599" t="s">
        <v>66</v>
      </c>
      <c r="E1599" t="s">
        <v>67</v>
      </c>
      <c r="F1599" t="s">
        <v>326</v>
      </c>
      <c r="G1599" s="90" t="s">
        <v>329</v>
      </c>
      <c r="I1599" s="3">
        <v>20984</v>
      </c>
    </row>
    <row r="1600" spans="1:9" hidden="1" x14ac:dyDescent="0.25">
      <c r="A1600" s="20" t="s">
        <v>137</v>
      </c>
      <c r="B1600">
        <v>2021</v>
      </c>
      <c r="C1600" t="s">
        <v>58</v>
      </c>
      <c r="D1600" t="s">
        <v>66</v>
      </c>
      <c r="E1600" t="s">
        <v>67</v>
      </c>
      <c r="F1600" t="s">
        <v>326</v>
      </c>
      <c r="G1600" s="90" t="s">
        <v>330</v>
      </c>
      <c r="I1600" s="3">
        <v>691743</v>
      </c>
    </row>
    <row r="1601" spans="1:10" hidden="1" x14ac:dyDescent="0.25">
      <c r="A1601" s="20" t="s">
        <v>137</v>
      </c>
      <c r="B1601">
        <v>2021</v>
      </c>
      <c r="C1601" t="s">
        <v>58</v>
      </c>
      <c r="D1601" t="s">
        <v>66</v>
      </c>
      <c r="E1601" t="s">
        <v>67</v>
      </c>
      <c r="F1601" t="s">
        <v>68</v>
      </c>
      <c r="G1601" t="s">
        <v>158</v>
      </c>
      <c r="I1601" s="3">
        <v>12897757.42</v>
      </c>
    </row>
    <row r="1602" spans="1:10" hidden="1" x14ac:dyDescent="0.25">
      <c r="A1602" s="20" t="s">
        <v>137</v>
      </c>
      <c r="B1602">
        <v>2021</v>
      </c>
      <c r="C1602" t="s">
        <v>58</v>
      </c>
      <c r="D1602" t="s">
        <v>66</v>
      </c>
      <c r="E1602" t="s">
        <v>67</v>
      </c>
      <c r="F1602" t="s">
        <v>68</v>
      </c>
      <c r="G1602" t="s">
        <v>76</v>
      </c>
      <c r="I1602" s="3">
        <v>-1755877</v>
      </c>
    </row>
    <row r="1603" spans="1:10" hidden="1" x14ac:dyDescent="0.25">
      <c r="A1603" s="20" t="s">
        <v>137</v>
      </c>
      <c r="B1603">
        <v>2021</v>
      </c>
      <c r="C1603" t="s">
        <v>58</v>
      </c>
      <c r="D1603" t="s">
        <v>66</v>
      </c>
      <c r="E1603" t="s">
        <v>67</v>
      </c>
      <c r="F1603" t="s">
        <v>68</v>
      </c>
      <c r="G1603" t="s">
        <v>185</v>
      </c>
      <c r="I1603"/>
    </row>
    <row r="1604" spans="1:10" hidden="1" x14ac:dyDescent="0.25">
      <c r="A1604" s="20" t="s">
        <v>137</v>
      </c>
      <c r="B1604">
        <v>2021</v>
      </c>
      <c r="C1604" t="s">
        <v>58</v>
      </c>
      <c r="D1604" t="s">
        <v>66</v>
      </c>
      <c r="E1604" t="s">
        <v>67</v>
      </c>
      <c r="F1604" t="s">
        <v>68</v>
      </c>
      <c r="G1604" t="s">
        <v>200</v>
      </c>
      <c r="I1604"/>
    </row>
    <row r="1605" spans="1:10" hidden="1" x14ac:dyDescent="0.25">
      <c r="A1605" s="20" t="s">
        <v>137</v>
      </c>
      <c r="B1605">
        <v>2021</v>
      </c>
      <c r="C1605" t="s">
        <v>58</v>
      </c>
      <c r="D1605" t="s">
        <v>66</v>
      </c>
      <c r="E1605" t="s">
        <v>67</v>
      </c>
      <c r="F1605" t="s">
        <v>68</v>
      </c>
      <c r="G1605" t="s">
        <v>97</v>
      </c>
      <c r="I1605" s="3">
        <v>-3251257.45</v>
      </c>
    </row>
    <row r="1606" spans="1:10" hidden="1" x14ac:dyDescent="0.25">
      <c r="A1606" s="20" t="s">
        <v>137</v>
      </c>
      <c r="B1606">
        <v>2021</v>
      </c>
      <c r="C1606" t="s">
        <v>58</v>
      </c>
      <c r="D1606" t="s">
        <v>66</v>
      </c>
      <c r="E1606" t="s">
        <v>67</v>
      </c>
      <c r="F1606" t="s">
        <v>68</v>
      </c>
      <c r="G1606" t="s">
        <v>201</v>
      </c>
      <c r="I1606"/>
    </row>
    <row r="1607" spans="1:10" hidden="1" x14ac:dyDescent="0.25">
      <c r="A1607" s="20" t="s">
        <v>137</v>
      </c>
      <c r="B1607">
        <v>2021</v>
      </c>
      <c r="C1607" t="s">
        <v>58</v>
      </c>
      <c r="D1607" t="s">
        <v>66</v>
      </c>
      <c r="E1607" t="s">
        <v>67</v>
      </c>
      <c r="F1607" t="s">
        <v>68</v>
      </c>
      <c r="G1607" t="s">
        <v>293</v>
      </c>
      <c r="I1607" s="3">
        <v>-340083.4</v>
      </c>
    </row>
    <row r="1608" spans="1:10" hidden="1" x14ac:dyDescent="0.25">
      <c r="A1608" s="20" t="s">
        <v>137</v>
      </c>
      <c r="B1608">
        <v>2021</v>
      </c>
      <c r="C1608" t="s">
        <v>58</v>
      </c>
      <c r="D1608" t="s">
        <v>66</v>
      </c>
      <c r="E1608" t="s">
        <v>67</v>
      </c>
      <c r="F1608" t="s">
        <v>68</v>
      </c>
      <c r="G1608" t="s">
        <v>202</v>
      </c>
      <c r="I1608"/>
    </row>
    <row r="1609" spans="1:10" hidden="1" x14ac:dyDescent="0.25">
      <c r="A1609" s="20" t="s">
        <v>137</v>
      </c>
      <c r="B1609">
        <v>2021</v>
      </c>
      <c r="C1609" t="s">
        <v>58</v>
      </c>
      <c r="D1609" t="s">
        <v>66</v>
      </c>
      <c r="E1609" t="s">
        <v>67</v>
      </c>
      <c r="F1609" t="s">
        <v>68</v>
      </c>
      <c r="G1609" t="s">
        <v>203</v>
      </c>
      <c r="I1609" s="3">
        <v>522000</v>
      </c>
    </row>
    <row r="1610" spans="1:10" hidden="1" x14ac:dyDescent="0.25">
      <c r="A1610" s="20" t="s">
        <v>137</v>
      </c>
      <c r="B1610">
        <v>2021</v>
      </c>
      <c r="C1610" t="s">
        <v>58</v>
      </c>
      <c r="D1610" t="s">
        <v>66</v>
      </c>
      <c r="E1610" t="s">
        <v>67</v>
      </c>
      <c r="F1610" t="s">
        <v>68</v>
      </c>
      <c r="G1610" t="s">
        <v>290</v>
      </c>
      <c r="I1610"/>
    </row>
    <row r="1611" spans="1:10" hidden="1" x14ac:dyDescent="0.25">
      <c r="A1611" s="20" t="s">
        <v>137</v>
      </c>
      <c r="B1611">
        <v>2021</v>
      </c>
      <c r="C1611" t="s">
        <v>58</v>
      </c>
      <c r="D1611" t="s">
        <v>66</v>
      </c>
      <c r="E1611" t="s">
        <v>67</v>
      </c>
      <c r="F1611" t="s">
        <v>268</v>
      </c>
      <c r="G1611" t="s">
        <v>162</v>
      </c>
      <c r="I1611" s="3">
        <v>997481.92</v>
      </c>
    </row>
    <row r="1612" spans="1:10" hidden="1" x14ac:dyDescent="0.25">
      <c r="A1612" s="20" t="s">
        <v>137</v>
      </c>
      <c r="B1612">
        <v>2021</v>
      </c>
      <c r="C1612" t="s">
        <v>58</v>
      </c>
      <c r="D1612" t="s">
        <v>66</v>
      </c>
      <c r="E1612" t="s">
        <v>67</v>
      </c>
      <c r="F1612" t="s">
        <v>93</v>
      </c>
      <c r="G1612" t="s">
        <v>92</v>
      </c>
      <c r="I1612"/>
    </row>
    <row r="1613" spans="1:10" hidden="1" x14ac:dyDescent="0.25">
      <c r="A1613" s="20" t="s">
        <v>137</v>
      </c>
      <c r="B1613">
        <v>2021</v>
      </c>
      <c r="C1613" t="s">
        <v>58</v>
      </c>
      <c r="D1613" t="s">
        <v>69</v>
      </c>
      <c r="E1613" t="s">
        <v>69</v>
      </c>
      <c r="F1613" t="s">
        <v>70</v>
      </c>
      <c r="G1613" t="s">
        <v>77</v>
      </c>
      <c r="I1613" s="3">
        <v>200000000</v>
      </c>
    </row>
    <row r="1614" spans="1:10" hidden="1" x14ac:dyDescent="0.25">
      <c r="A1614" s="20" t="s">
        <v>137</v>
      </c>
      <c r="B1614">
        <v>2021</v>
      </c>
      <c r="C1614" t="s">
        <v>58</v>
      </c>
      <c r="D1614" t="s">
        <v>69</v>
      </c>
      <c r="E1614" t="s">
        <v>69</v>
      </c>
      <c r="F1614" t="s">
        <v>70</v>
      </c>
      <c r="G1614" t="s">
        <v>78</v>
      </c>
      <c r="I1614" s="3">
        <v>-194000000</v>
      </c>
    </row>
    <row r="1615" spans="1:10" hidden="1" x14ac:dyDescent="0.25">
      <c r="A1615" s="20" t="s">
        <v>137</v>
      </c>
      <c r="B1615">
        <v>2021</v>
      </c>
      <c r="C1615" t="s">
        <v>58</v>
      </c>
      <c r="D1615" t="s">
        <v>69</v>
      </c>
      <c r="E1615" t="s">
        <v>69</v>
      </c>
      <c r="F1615" t="s">
        <v>70</v>
      </c>
      <c r="G1615" t="s">
        <v>230</v>
      </c>
      <c r="I1615" s="3">
        <v>54327800</v>
      </c>
    </row>
    <row r="1616" spans="1:10" hidden="1" x14ac:dyDescent="0.25">
      <c r="A1616" s="20" t="s">
        <v>137</v>
      </c>
      <c r="B1616">
        <v>2021</v>
      </c>
      <c r="C1616" s="86" t="s">
        <v>58</v>
      </c>
      <c r="D1616" s="86" t="s">
        <v>69</v>
      </c>
      <c r="E1616" s="86" t="s">
        <v>69</v>
      </c>
      <c r="F1616" s="86" t="s">
        <v>79</v>
      </c>
      <c r="G1616" s="86" t="s">
        <v>264</v>
      </c>
      <c r="I1616">
        <v>9761694.9600000046</v>
      </c>
      <c r="J1616" s="27"/>
    </row>
    <row r="1617" spans="1:9" hidden="1" x14ac:dyDescent="0.25">
      <c r="A1617" s="20" t="s">
        <v>137</v>
      </c>
      <c r="B1617">
        <v>2021</v>
      </c>
      <c r="C1617" s="86" t="s">
        <v>58</v>
      </c>
      <c r="D1617" s="86" t="s">
        <v>69</v>
      </c>
      <c r="E1617" s="86" t="s">
        <v>69</v>
      </c>
      <c r="F1617" s="86" t="s">
        <v>79</v>
      </c>
      <c r="G1617" s="86" t="s">
        <v>297</v>
      </c>
      <c r="I1617" s="27">
        <v>37936500.580000013</v>
      </c>
    </row>
    <row r="1618" spans="1:9" hidden="1" x14ac:dyDescent="0.25">
      <c r="A1618" s="57" t="s">
        <v>44</v>
      </c>
      <c r="B1618" s="57">
        <v>2020</v>
      </c>
      <c r="C1618" s="57" t="s">
        <v>58</v>
      </c>
      <c r="D1618" s="57" t="s">
        <v>63</v>
      </c>
      <c r="E1618" s="57" t="s">
        <v>64</v>
      </c>
      <c r="F1618" s="57" t="s">
        <v>65</v>
      </c>
      <c r="G1618" s="57" t="s">
        <v>71</v>
      </c>
      <c r="I1618" s="3">
        <v>1971774</v>
      </c>
    </row>
    <row r="1619" spans="1:9" hidden="1" x14ac:dyDescent="0.25">
      <c r="A1619" s="20" t="s">
        <v>44</v>
      </c>
      <c r="B1619">
        <v>2020</v>
      </c>
      <c r="C1619" t="s">
        <v>58</v>
      </c>
      <c r="D1619" t="s">
        <v>63</v>
      </c>
      <c r="E1619" t="s">
        <v>64</v>
      </c>
      <c r="F1619" t="s">
        <v>65</v>
      </c>
      <c r="G1619" t="s">
        <v>80</v>
      </c>
      <c r="I1619"/>
    </row>
    <row r="1620" spans="1:9" hidden="1" x14ac:dyDescent="0.25">
      <c r="A1620" s="20" t="s">
        <v>44</v>
      </c>
      <c r="B1620">
        <v>2020</v>
      </c>
      <c r="C1620" t="s">
        <v>58</v>
      </c>
      <c r="D1620" t="s">
        <v>63</v>
      </c>
      <c r="E1620" t="s">
        <v>64</v>
      </c>
      <c r="F1620" t="s">
        <v>65</v>
      </c>
      <c r="G1620" t="s">
        <v>72</v>
      </c>
      <c r="I1620"/>
    </row>
    <row r="1621" spans="1:9" hidden="1" x14ac:dyDescent="0.25">
      <c r="A1621" s="20" t="s">
        <v>44</v>
      </c>
      <c r="B1621">
        <v>2020</v>
      </c>
      <c r="C1621" t="s">
        <v>58</v>
      </c>
      <c r="D1621" t="s">
        <v>63</v>
      </c>
      <c r="E1621" t="s">
        <v>64</v>
      </c>
      <c r="F1621" t="s">
        <v>65</v>
      </c>
      <c r="G1621" t="s">
        <v>227</v>
      </c>
      <c r="I1621" s="3">
        <v>39174310.369999997</v>
      </c>
    </row>
    <row r="1622" spans="1:9" hidden="1" x14ac:dyDescent="0.25">
      <c r="A1622" s="20" t="s">
        <v>44</v>
      </c>
      <c r="B1622">
        <v>2020</v>
      </c>
      <c r="C1622" t="s">
        <v>58</v>
      </c>
      <c r="D1622" t="s">
        <v>63</v>
      </c>
      <c r="E1622" t="s">
        <v>64</v>
      </c>
      <c r="F1622" t="s">
        <v>262</v>
      </c>
      <c r="G1622" t="s">
        <v>261</v>
      </c>
      <c r="I1622"/>
    </row>
    <row r="1623" spans="1:9" hidden="1" x14ac:dyDescent="0.25">
      <c r="A1623" s="20" t="s">
        <v>44</v>
      </c>
      <c r="B1623">
        <v>2020</v>
      </c>
      <c r="C1623" t="s">
        <v>58</v>
      </c>
      <c r="D1623" t="s">
        <v>63</v>
      </c>
      <c r="E1623" t="s">
        <v>64</v>
      </c>
      <c r="F1623" t="s">
        <v>65</v>
      </c>
      <c r="G1623" t="s">
        <v>155</v>
      </c>
      <c r="I1623" s="3">
        <v>35893159.409999996</v>
      </c>
    </row>
    <row r="1624" spans="1:9" hidden="1" x14ac:dyDescent="0.25">
      <c r="A1624" s="20" t="s">
        <v>44</v>
      </c>
      <c r="B1624">
        <v>2020</v>
      </c>
      <c r="C1624" t="s">
        <v>58</v>
      </c>
      <c r="D1624" t="s">
        <v>63</v>
      </c>
      <c r="E1624" t="s">
        <v>64</v>
      </c>
      <c r="F1624" t="s">
        <v>65</v>
      </c>
      <c r="G1624" t="s">
        <v>145</v>
      </c>
      <c r="I1624"/>
    </row>
    <row r="1625" spans="1:9" hidden="1" x14ac:dyDescent="0.25">
      <c r="A1625" s="20" t="s">
        <v>44</v>
      </c>
      <c r="B1625">
        <v>2020</v>
      </c>
      <c r="C1625" t="s">
        <v>58</v>
      </c>
      <c r="D1625" t="s">
        <v>63</v>
      </c>
      <c r="E1625" t="s">
        <v>64</v>
      </c>
      <c r="F1625" t="s">
        <v>65</v>
      </c>
      <c r="G1625" t="s">
        <v>105</v>
      </c>
      <c r="I1625"/>
    </row>
    <row r="1626" spans="1:9" hidden="1" x14ac:dyDescent="0.25">
      <c r="A1626" s="20" t="s">
        <v>44</v>
      </c>
      <c r="B1626">
        <v>2020</v>
      </c>
      <c r="C1626" t="s">
        <v>58</v>
      </c>
      <c r="D1626" t="s">
        <v>63</v>
      </c>
      <c r="E1626" t="s">
        <v>64</v>
      </c>
      <c r="F1626" t="s">
        <v>65</v>
      </c>
      <c r="G1626" s="2" t="s">
        <v>231</v>
      </c>
      <c r="I1626"/>
    </row>
    <row r="1627" spans="1:9" hidden="1" x14ac:dyDescent="0.25">
      <c r="A1627" s="20" t="s">
        <v>44</v>
      </c>
      <c r="B1627">
        <v>2020</v>
      </c>
      <c r="C1627" t="s">
        <v>58</v>
      </c>
      <c r="D1627" t="s">
        <v>63</v>
      </c>
      <c r="E1627" t="s">
        <v>64</v>
      </c>
      <c r="F1627" t="s">
        <v>65</v>
      </c>
      <c r="G1627" s="2" t="s">
        <v>232</v>
      </c>
      <c r="I1627"/>
    </row>
    <row r="1628" spans="1:9" hidden="1" x14ac:dyDescent="0.25">
      <c r="A1628" s="20" t="s">
        <v>44</v>
      </c>
      <c r="B1628">
        <v>2020</v>
      </c>
      <c r="C1628" t="s">
        <v>58</v>
      </c>
      <c r="D1628" t="s">
        <v>63</v>
      </c>
      <c r="E1628" t="s">
        <v>64</v>
      </c>
      <c r="F1628" t="s">
        <v>65</v>
      </c>
      <c r="G1628" s="2" t="s">
        <v>233</v>
      </c>
      <c r="I1628"/>
    </row>
    <row r="1629" spans="1:9" hidden="1" x14ac:dyDescent="0.25">
      <c r="A1629" s="20" t="s">
        <v>44</v>
      </c>
      <c r="B1629">
        <v>2020</v>
      </c>
      <c r="C1629" t="s">
        <v>58</v>
      </c>
      <c r="D1629" t="s">
        <v>63</v>
      </c>
      <c r="E1629" t="s">
        <v>64</v>
      </c>
      <c r="F1629" t="s">
        <v>65</v>
      </c>
      <c r="G1629" s="2" t="s">
        <v>237</v>
      </c>
      <c r="I1629"/>
    </row>
    <row r="1630" spans="1:9" hidden="1" x14ac:dyDescent="0.25">
      <c r="A1630" s="20" t="s">
        <v>44</v>
      </c>
      <c r="B1630">
        <v>2020</v>
      </c>
      <c r="C1630" t="s">
        <v>58</v>
      </c>
      <c r="D1630" t="s">
        <v>63</v>
      </c>
      <c r="E1630" t="s">
        <v>64</v>
      </c>
      <c r="F1630" t="s">
        <v>65</v>
      </c>
      <c r="G1630" t="s">
        <v>199</v>
      </c>
      <c r="I1630"/>
    </row>
    <row r="1631" spans="1:9" hidden="1" x14ac:dyDescent="0.25">
      <c r="A1631" s="20" t="s">
        <v>44</v>
      </c>
      <c r="B1631">
        <v>2020</v>
      </c>
      <c r="C1631" t="s">
        <v>58</v>
      </c>
      <c r="D1631" t="s">
        <v>63</v>
      </c>
      <c r="E1631" t="s">
        <v>64</v>
      </c>
      <c r="F1631" t="s">
        <v>65</v>
      </c>
      <c r="G1631" t="s">
        <v>186</v>
      </c>
      <c r="I1631"/>
    </row>
    <row r="1632" spans="1:9" hidden="1" x14ac:dyDescent="0.25">
      <c r="A1632" s="20" t="s">
        <v>44</v>
      </c>
      <c r="B1632">
        <v>2020</v>
      </c>
      <c r="C1632" t="s">
        <v>58</v>
      </c>
      <c r="D1632" t="s">
        <v>63</v>
      </c>
      <c r="E1632" t="s">
        <v>64</v>
      </c>
      <c r="F1632" t="s">
        <v>82</v>
      </c>
      <c r="G1632" t="s">
        <v>81</v>
      </c>
      <c r="I1632"/>
    </row>
    <row r="1633" spans="1:8" customFormat="1" hidden="1" x14ac:dyDescent="0.25">
      <c r="A1633" s="20" t="s">
        <v>44</v>
      </c>
      <c r="B1633">
        <v>2020</v>
      </c>
      <c r="C1633" t="s">
        <v>58</v>
      </c>
      <c r="D1633" t="s">
        <v>63</v>
      </c>
      <c r="E1633" t="s">
        <v>64</v>
      </c>
      <c r="F1633" t="s">
        <v>228</v>
      </c>
      <c r="G1633" t="s">
        <v>229</v>
      </c>
    </row>
    <row r="1634" spans="1:8" customFormat="1" hidden="1" x14ac:dyDescent="0.25">
      <c r="A1634" s="20" t="s">
        <v>44</v>
      </c>
      <c r="B1634">
        <v>2020</v>
      </c>
      <c r="C1634" t="s">
        <v>58</v>
      </c>
      <c r="D1634" t="s">
        <v>63</v>
      </c>
      <c r="E1634" t="s">
        <v>73</v>
      </c>
      <c r="F1634" t="s">
        <v>84</v>
      </c>
      <c r="G1634" t="s">
        <v>83</v>
      </c>
    </row>
    <row r="1635" spans="1:8" customFormat="1" hidden="1" x14ac:dyDescent="0.25">
      <c r="A1635" s="20" t="s">
        <v>44</v>
      </c>
      <c r="B1635">
        <v>2020</v>
      </c>
      <c r="C1635" t="s">
        <v>58</v>
      </c>
      <c r="D1635" t="s">
        <v>66</v>
      </c>
      <c r="E1635" t="s">
        <v>67</v>
      </c>
      <c r="F1635" t="s">
        <v>93</v>
      </c>
      <c r="G1635" s="2" t="s">
        <v>234</v>
      </c>
    </row>
    <row r="1636" spans="1:8" customFormat="1" hidden="1" x14ac:dyDescent="0.25">
      <c r="A1636" s="20" t="s">
        <v>44</v>
      </c>
      <c r="B1636">
        <v>2020</v>
      </c>
      <c r="C1636" t="s">
        <v>58</v>
      </c>
      <c r="D1636" t="s">
        <v>66</v>
      </c>
      <c r="E1636" t="s">
        <v>67</v>
      </c>
      <c r="F1636" t="s">
        <v>93</v>
      </c>
      <c r="G1636" t="s">
        <v>106</v>
      </c>
    </row>
    <row r="1637" spans="1:8" customFormat="1" hidden="1" x14ac:dyDescent="0.25">
      <c r="A1637" s="20" t="s">
        <v>44</v>
      </c>
      <c r="B1637">
        <v>2020</v>
      </c>
      <c r="C1637" t="s">
        <v>58</v>
      </c>
      <c r="D1637" t="s">
        <v>66</v>
      </c>
      <c r="E1637" t="s">
        <v>67</v>
      </c>
      <c r="F1637" t="s">
        <v>93</v>
      </c>
      <c r="G1637" t="s">
        <v>263</v>
      </c>
    </row>
    <row r="1638" spans="1:8" customFormat="1" hidden="1" x14ac:dyDescent="0.25">
      <c r="A1638" s="20" t="s">
        <v>44</v>
      </c>
      <c r="B1638">
        <v>2020</v>
      </c>
      <c r="C1638" t="s">
        <v>58</v>
      </c>
      <c r="D1638" t="s">
        <v>66</v>
      </c>
      <c r="E1638" t="s">
        <v>67</v>
      </c>
      <c r="F1638" t="s">
        <v>89</v>
      </c>
      <c r="G1638" t="s">
        <v>85</v>
      </c>
    </row>
    <row r="1639" spans="1:8" customFormat="1" hidden="1" x14ac:dyDescent="0.25">
      <c r="A1639" s="20" t="s">
        <v>44</v>
      </c>
      <c r="B1639">
        <v>2020</v>
      </c>
      <c r="C1639" t="s">
        <v>58</v>
      </c>
      <c r="D1639" t="s">
        <v>66</v>
      </c>
      <c r="E1639" t="s">
        <v>67</v>
      </c>
      <c r="F1639" t="s">
        <v>89</v>
      </c>
      <c r="G1639" t="s">
        <v>86</v>
      </c>
    </row>
    <row r="1640" spans="1:8" customFormat="1" hidden="1" x14ac:dyDescent="0.25">
      <c r="A1640" s="20" t="s">
        <v>44</v>
      </c>
      <c r="B1640">
        <v>2020</v>
      </c>
      <c r="C1640" t="s">
        <v>58</v>
      </c>
      <c r="D1640" t="s">
        <v>66</v>
      </c>
      <c r="E1640" t="s">
        <v>67</v>
      </c>
      <c r="F1640" t="s">
        <v>89</v>
      </c>
      <c r="G1640" t="s">
        <v>87</v>
      </c>
    </row>
    <row r="1641" spans="1:8" customFormat="1" hidden="1" x14ac:dyDescent="0.25">
      <c r="A1641" s="20" t="s">
        <v>44</v>
      </c>
      <c r="B1641">
        <v>2020</v>
      </c>
      <c r="C1641" t="s">
        <v>58</v>
      </c>
      <c r="D1641" t="s">
        <v>66</v>
      </c>
      <c r="E1641" t="s">
        <v>67</v>
      </c>
      <c r="F1641" t="s">
        <v>89</v>
      </c>
      <c r="G1641" t="s">
        <v>88</v>
      </c>
    </row>
    <row r="1642" spans="1:8" customFormat="1" hidden="1" x14ac:dyDescent="0.25">
      <c r="A1642" s="20" t="s">
        <v>44</v>
      </c>
      <c r="B1642">
        <v>2020</v>
      </c>
      <c r="C1642" t="s">
        <v>58</v>
      </c>
      <c r="D1642" t="s">
        <v>66</v>
      </c>
      <c r="E1642" t="s">
        <v>67</v>
      </c>
      <c r="F1642" t="s">
        <v>94</v>
      </c>
      <c r="G1642" t="s">
        <v>95</v>
      </c>
      <c r="H1642" s="2" t="s">
        <v>103</v>
      </c>
    </row>
    <row r="1643" spans="1:8" customFormat="1" hidden="1" x14ac:dyDescent="0.25">
      <c r="A1643" s="20" t="s">
        <v>44</v>
      </c>
      <c r="B1643">
        <v>2020</v>
      </c>
      <c r="C1643" t="s">
        <v>58</v>
      </c>
      <c r="D1643" t="s">
        <v>66</v>
      </c>
      <c r="E1643" t="s">
        <v>67</v>
      </c>
      <c r="F1643" t="s">
        <v>94</v>
      </c>
      <c r="G1643" t="s">
        <v>95</v>
      </c>
      <c r="H1643" s="2" t="s">
        <v>104</v>
      </c>
    </row>
    <row r="1644" spans="1:8" customFormat="1" hidden="1" x14ac:dyDescent="0.25">
      <c r="A1644" s="20" t="s">
        <v>44</v>
      </c>
      <c r="B1644">
        <v>2020</v>
      </c>
      <c r="C1644" t="s">
        <v>58</v>
      </c>
      <c r="D1644" t="s">
        <v>66</v>
      </c>
      <c r="E1644" t="s">
        <v>67</v>
      </c>
      <c r="F1644" t="s">
        <v>94</v>
      </c>
      <c r="G1644" t="s">
        <v>95</v>
      </c>
    </row>
    <row r="1645" spans="1:8" customFormat="1" hidden="1" x14ac:dyDescent="0.25">
      <c r="A1645" s="20" t="s">
        <v>44</v>
      </c>
      <c r="B1645">
        <v>2020</v>
      </c>
      <c r="C1645" t="s">
        <v>58</v>
      </c>
      <c r="D1645" t="s">
        <v>66</v>
      </c>
      <c r="E1645" t="s">
        <v>67</v>
      </c>
      <c r="F1645" t="s">
        <v>94</v>
      </c>
      <c r="G1645" t="s">
        <v>95</v>
      </c>
    </row>
    <row r="1646" spans="1:8" customFormat="1" hidden="1" x14ac:dyDescent="0.25">
      <c r="A1646" s="20" t="s">
        <v>44</v>
      </c>
      <c r="B1646">
        <v>2020</v>
      </c>
      <c r="C1646" t="s">
        <v>58</v>
      </c>
      <c r="D1646" t="s">
        <v>66</v>
      </c>
      <c r="E1646" t="s">
        <v>67</v>
      </c>
      <c r="F1646" t="s">
        <v>94</v>
      </c>
      <c r="G1646" t="s">
        <v>95</v>
      </c>
    </row>
    <row r="1647" spans="1:8" customFormat="1" hidden="1" x14ac:dyDescent="0.25">
      <c r="A1647" s="20" t="s">
        <v>44</v>
      </c>
      <c r="B1647">
        <v>2020</v>
      </c>
      <c r="C1647" t="s">
        <v>58</v>
      </c>
      <c r="D1647" t="s">
        <v>66</v>
      </c>
      <c r="E1647" t="s">
        <v>67</v>
      </c>
      <c r="F1647" t="s">
        <v>68</v>
      </c>
      <c r="G1647" t="s">
        <v>146</v>
      </c>
    </row>
    <row r="1648" spans="1:8" customFormat="1" hidden="1" x14ac:dyDescent="0.25">
      <c r="A1648" s="20" t="s">
        <v>44</v>
      </c>
      <c r="B1648">
        <v>2020</v>
      </c>
      <c r="C1648" t="s">
        <v>58</v>
      </c>
      <c r="D1648" t="s">
        <v>66</v>
      </c>
      <c r="E1648" t="s">
        <v>67</v>
      </c>
      <c r="F1648" t="s">
        <v>68</v>
      </c>
      <c r="G1648" t="s">
        <v>160</v>
      </c>
    </row>
    <row r="1649" spans="1:7" customFormat="1" hidden="1" x14ac:dyDescent="0.25">
      <c r="A1649" s="20" t="s">
        <v>44</v>
      </c>
      <c r="B1649">
        <v>2020</v>
      </c>
      <c r="C1649" t="s">
        <v>58</v>
      </c>
      <c r="D1649" t="s">
        <v>66</v>
      </c>
      <c r="E1649" t="s">
        <v>67</v>
      </c>
      <c r="F1649" t="s">
        <v>68</v>
      </c>
      <c r="G1649" t="s">
        <v>90</v>
      </c>
    </row>
    <row r="1650" spans="1:7" customFormat="1" hidden="1" x14ac:dyDescent="0.25">
      <c r="A1650" s="20" t="s">
        <v>44</v>
      </c>
      <c r="B1650">
        <v>2020</v>
      </c>
      <c r="C1650" t="s">
        <v>58</v>
      </c>
      <c r="D1650" t="s">
        <v>66</v>
      </c>
      <c r="E1650" t="s">
        <v>67</v>
      </c>
      <c r="F1650" t="s">
        <v>68</v>
      </c>
      <c r="G1650" t="s">
        <v>184</v>
      </c>
    </row>
    <row r="1651" spans="1:7" customFormat="1" hidden="1" x14ac:dyDescent="0.25">
      <c r="A1651" s="20" t="s">
        <v>44</v>
      </c>
      <c r="B1651">
        <v>2020</v>
      </c>
      <c r="C1651" t="s">
        <v>58</v>
      </c>
      <c r="D1651" t="s">
        <v>66</v>
      </c>
      <c r="E1651" t="s">
        <v>67</v>
      </c>
      <c r="F1651" t="s">
        <v>68</v>
      </c>
      <c r="G1651" t="s">
        <v>75</v>
      </c>
    </row>
    <row r="1652" spans="1:7" customFormat="1" hidden="1" x14ac:dyDescent="0.25">
      <c r="A1652" s="20" t="s">
        <v>44</v>
      </c>
      <c r="B1652">
        <v>2020</v>
      </c>
      <c r="C1652" t="s">
        <v>58</v>
      </c>
      <c r="D1652" t="s">
        <v>66</v>
      </c>
      <c r="E1652" t="s">
        <v>67</v>
      </c>
      <c r="F1652" t="s">
        <v>68</v>
      </c>
      <c r="G1652" t="s">
        <v>148</v>
      </c>
    </row>
    <row r="1653" spans="1:7" customFormat="1" hidden="1" x14ac:dyDescent="0.25">
      <c r="A1653" s="20" t="s">
        <v>44</v>
      </c>
      <c r="B1653">
        <v>2020</v>
      </c>
      <c r="C1653" t="s">
        <v>58</v>
      </c>
      <c r="D1653" t="s">
        <v>66</v>
      </c>
      <c r="E1653" t="s">
        <v>67</v>
      </c>
      <c r="F1653" t="s">
        <v>68</v>
      </c>
      <c r="G1653" t="s">
        <v>157</v>
      </c>
    </row>
    <row r="1654" spans="1:7" customFormat="1" hidden="1" x14ac:dyDescent="0.25">
      <c r="A1654" s="20" t="s">
        <v>44</v>
      </c>
      <c r="B1654">
        <v>2020</v>
      </c>
      <c r="C1654" t="s">
        <v>58</v>
      </c>
      <c r="D1654" t="s">
        <v>66</v>
      </c>
      <c r="E1654" t="s">
        <v>67</v>
      </c>
      <c r="F1654" t="s">
        <v>68</v>
      </c>
      <c r="G1654" t="s">
        <v>158</v>
      </c>
    </row>
    <row r="1655" spans="1:7" customFormat="1" hidden="1" x14ac:dyDescent="0.25">
      <c r="A1655" s="20" t="s">
        <v>44</v>
      </c>
      <c r="B1655">
        <v>2020</v>
      </c>
      <c r="C1655" t="s">
        <v>58</v>
      </c>
      <c r="D1655" t="s">
        <v>66</v>
      </c>
      <c r="E1655" t="s">
        <v>67</v>
      </c>
      <c r="F1655" t="s">
        <v>68</v>
      </c>
      <c r="G1655" t="s">
        <v>76</v>
      </c>
    </row>
    <row r="1656" spans="1:7" customFormat="1" hidden="1" x14ac:dyDescent="0.25">
      <c r="A1656" s="20" t="s">
        <v>44</v>
      </c>
      <c r="B1656">
        <v>2020</v>
      </c>
      <c r="C1656" t="s">
        <v>58</v>
      </c>
      <c r="D1656" t="s">
        <v>66</v>
      </c>
      <c r="E1656" t="s">
        <v>67</v>
      </c>
      <c r="F1656" t="s">
        <v>68</v>
      </c>
      <c r="G1656" t="s">
        <v>185</v>
      </c>
    </row>
    <row r="1657" spans="1:7" customFormat="1" hidden="1" x14ac:dyDescent="0.25">
      <c r="A1657" s="20" t="s">
        <v>44</v>
      </c>
      <c r="B1657">
        <v>2020</v>
      </c>
      <c r="C1657" t="s">
        <v>58</v>
      </c>
      <c r="D1657" t="s">
        <v>66</v>
      </c>
      <c r="E1657" t="s">
        <v>67</v>
      </c>
      <c r="F1657" t="s">
        <v>68</v>
      </c>
      <c r="G1657" t="s">
        <v>200</v>
      </c>
    </row>
    <row r="1658" spans="1:7" customFormat="1" hidden="1" x14ac:dyDescent="0.25">
      <c r="A1658" s="20" t="s">
        <v>44</v>
      </c>
      <c r="B1658">
        <v>2020</v>
      </c>
      <c r="C1658" t="s">
        <v>58</v>
      </c>
      <c r="D1658" t="s">
        <v>66</v>
      </c>
      <c r="E1658" t="s">
        <v>67</v>
      </c>
      <c r="F1658" t="s">
        <v>68</v>
      </c>
      <c r="G1658" t="s">
        <v>97</v>
      </c>
    </row>
    <row r="1659" spans="1:7" customFormat="1" hidden="1" x14ac:dyDescent="0.25">
      <c r="A1659" s="20" t="s">
        <v>44</v>
      </c>
      <c r="B1659">
        <v>2020</v>
      </c>
      <c r="C1659" t="s">
        <v>58</v>
      </c>
      <c r="D1659" t="s">
        <v>66</v>
      </c>
      <c r="E1659" t="s">
        <v>67</v>
      </c>
      <c r="F1659" t="s">
        <v>68</v>
      </c>
      <c r="G1659" t="s">
        <v>201</v>
      </c>
    </row>
    <row r="1660" spans="1:7" customFormat="1" hidden="1" x14ac:dyDescent="0.25">
      <c r="A1660" s="20" t="s">
        <v>44</v>
      </c>
      <c r="B1660">
        <v>2020</v>
      </c>
      <c r="C1660" t="s">
        <v>58</v>
      </c>
      <c r="D1660" t="s">
        <v>66</v>
      </c>
      <c r="E1660" t="s">
        <v>67</v>
      </c>
      <c r="F1660" t="s">
        <v>68</v>
      </c>
      <c r="G1660" t="s">
        <v>202</v>
      </c>
    </row>
    <row r="1661" spans="1:7" customFormat="1" hidden="1" x14ac:dyDescent="0.25">
      <c r="A1661" s="20" t="s">
        <v>44</v>
      </c>
      <c r="B1661">
        <v>2020</v>
      </c>
      <c r="C1661" t="s">
        <v>58</v>
      </c>
      <c r="D1661" t="s">
        <v>66</v>
      </c>
      <c r="E1661" t="s">
        <v>67</v>
      </c>
      <c r="F1661" t="s">
        <v>68</v>
      </c>
      <c r="G1661" t="s">
        <v>203</v>
      </c>
    </row>
    <row r="1662" spans="1:7" customFormat="1" hidden="1" x14ac:dyDescent="0.25">
      <c r="A1662" s="20" t="s">
        <v>44</v>
      </c>
      <c r="B1662">
        <v>2020</v>
      </c>
      <c r="C1662" t="s">
        <v>58</v>
      </c>
      <c r="D1662" t="s">
        <v>66</v>
      </c>
      <c r="E1662" t="s">
        <v>67</v>
      </c>
      <c r="F1662" t="s">
        <v>268</v>
      </c>
      <c r="G1662" t="s">
        <v>162</v>
      </c>
    </row>
    <row r="1663" spans="1:7" customFormat="1" hidden="1" x14ac:dyDescent="0.25">
      <c r="A1663" s="20" t="s">
        <v>44</v>
      </c>
      <c r="B1663">
        <v>2020</v>
      </c>
      <c r="C1663" t="s">
        <v>58</v>
      </c>
      <c r="D1663" t="s">
        <v>66</v>
      </c>
      <c r="E1663" t="s">
        <v>67</v>
      </c>
      <c r="F1663" t="s">
        <v>93</v>
      </c>
      <c r="G1663" t="s">
        <v>92</v>
      </c>
    </row>
    <row r="1664" spans="1:7" customFormat="1" hidden="1" x14ac:dyDescent="0.25">
      <c r="A1664" s="20" t="s">
        <v>44</v>
      </c>
      <c r="B1664">
        <v>2020</v>
      </c>
      <c r="C1664" t="s">
        <v>58</v>
      </c>
      <c r="D1664" t="s">
        <v>69</v>
      </c>
      <c r="E1664" t="s">
        <v>69</v>
      </c>
      <c r="F1664" t="s">
        <v>70</v>
      </c>
      <c r="G1664" t="s">
        <v>77</v>
      </c>
    </row>
    <row r="1665" spans="1:9" hidden="1" x14ac:dyDescent="0.25">
      <c r="A1665" s="20" t="s">
        <v>44</v>
      </c>
      <c r="B1665">
        <v>2020</v>
      </c>
      <c r="C1665" t="s">
        <v>58</v>
      </c>
      <c r="D1665" t="s">
        <v>69</v>
      </c>
      <c r="E1665" t="s">
        <v>69</v>
      </c>
      <c r="F1665" t="s">
        <v>70</v>
      </c>
      <c r="G1665" t="s">
        <v>78</v>
      </c>
      <c r="I1665"/>
    </row>
    <row r="1666" spans="1:9" hidden="1" x14ac:dyDescent="0.25">
      <c r="A1666" s="20" t="s">
        <v>44</v>
      </c>
      <c r="B1666">
        <v>2020</v>
      </c>
      <c r="C1666" t="s">
        <v>58</v>
      </c>
      <c r="D1666" t="s">
        <v>69</v>
      </c>
      <c r="E1666" t="s">
        <v>69</v>
      </c>
      <c r="F1666" t="s">
        <v>70</v>
      </c>
      <c r="G1666" t="s">
        <v>230</v>
      </c>
      <c r="I1666"/>
    </row>
    <row r="1667" spans="1:9" hidden="1" x14ac:dyDescent="0.25">
      <c r="A1667" s="20" t="s">
        <v>44</v>
      </c>
      <c r="B1667">
        <v>2020</v>
      </c>
      <c r="C1667" t="s">
        <v>58</v>
      </c>
      <c r="D1667" t="s">
        <v>69</v>
      </c>
      <c r="E1667" t="s">
        <v>69</v>
      </c>
      <c r="F1667" t="s">
        <v>79</v>
      </c>
      <c r="G1667" t="s">
        <v>264</v>
      </c>
      <c r="I1667"/>
    </row>
    <row r="1668" spans="1:9" hidden="1" x14ac:dyDescent="0.25">
      <c r="A1668" s="20" t="s">
        <v>44</v>
      </c>
      <c r="B1668">
        <v>2020</v>
      </c>
      <c r="C1668" t="s">
        <v>58</v>
      </c>
      <c r="D1668" t="s">
        <v>69</v>
      </c>
      <c r="E1668" t="s">
        <v>69</v>
      </c>
      <c r="F1668" t="s">
        <v>79</v>
      </c>
      <c r="G1668" t="s">
        <v>110</v>
      </c>
      <c r="I1668"/>
    </row>
    <row r="1669" spans="1:9" hidden="1" x14ac:dyDescent="0.25">
      <c r="A1669" s="57" t="s">
        <v>44</v>
      </c>
      <c r="B1669" s="57">
        <v>2021</v>
      </c>
      <c r="C1669" s="57" t="s">
        <v>58</v>
      </c>
      <c r="D1669" s="57" t="s">
        <v>63</v>
      </c>
      <c r="E1669" s="57" t="s">
        <v>64</v>
      </c>
      <c r="F1669" s="57" t="s">
        <v>65</v>
      </c>
      <c r="G1669" s="57" t="s">
        <v>71</v>
      </c>
      <c r="I1669" s="3">
        <v>392774</v>
      </c>
    </row>
    <row r="1670" spans="1:9" hidden="1" x14ac:dyDescent="0.25">
      <c r="A1670" s="20" t="s">
        <v>44</v>
      </c>
      <c r="B1670">
        <v>2021</v>
      </c>
      <c r="C1670" t="s">
        <v>58</v>
      </c>
      <c r="D1670" t="s">
        <v>63</v>
      </c>
      <c r="E1670" t="s">
        <v>64</v>
      </c>
      <c r="F1670" t="s">
        <v>65</v>
      </c>
      <c r="G1670" t="s">
        <v>80</v>
      </c>
      <c r="I1670"/>
    </row>
    <row r="1671" spans="1:9" hidden="1" x14ac:dyDescent="0.25">
      <c r="A1671" s="20" t="s">
        <v>44</v>
      </c>
      <c r="B1671">
        <v>2021</v>
      </c>
      <c r="C1671" t="s">
        <v>58</v>
      </c>
      <c r="D1671" t="s">
        <v>63</v>
      </c>
      <c r="E1671" t="s">
        <v>64</v>
      </c>
      <c r="F1671" t="s">
        <v>65</v>
      </c>
      <c r="G1671" t="s">
        <v>72</v>
      </c>
      <c r="I1671"/>
    </row>
    <row r="1672" spans="1:9" hidden="1" x14ac:dyDescent="0.25">
      <c r="A1672" s="20" t="s">
        <v>44</v>
      </c>
      <c r="B1672">
        <v>2021</v>
      </c>
      <c r="C1672" t="s">
        <v>58</v>
      </c>
      <c r="D1672" t="s">
        <v>63</v>
      </c>
      <c r="E1672" t="s">
        <v>64</v>
      </c>
      <c r="F1672" t="s">
        <v>65</v>
      </c>
      <c r="G1672" t="s">
        <v>227</v>
      </c>
      <c r="I1672" s="3">
        <v>26096057.239999998</v>
      </c>
    </row>
    <row r="1673" spans="1:9" hidden="1" x14ac:dyDescent="0.25">
      <c r="A1673" s="20" t="s">
        <v>44</v>
      </c>
      <c r="B1673">
        <v>2021</v>
      </c>
      <c r="C1673" t="s">
        <v>58</v>
      </c>
      <c r="D1673" t="s">
        <v>63</v>
      </c>
      <c r="E1673" t="s">
        <v>64</v>
      </c>
      <c r="F1673" t="s">
        <v>262</v>
      </c>
      <c r="G1673" t="s">
        <v>261</v>
      </c>
      <c r="H1673" t="s">
        <v>291</v>
      </c>
      <c r="I1673">
        <v>14000000</v>
      </c>
    </row>
    <row r="1674" spans="1:9" hidden="1" x14ac:dyDescent="0.25">
      <c r="A1674" s="20" t="s">
        <v>44</v>
      </c>
      <c r="B1674">
        <v>2021</v>
      </c>
      <c r="C1674" t="s">
        <v>58</v>
      </c>
      <c r="D1674" t="s">
        <v>63</v>
      </c>
      <c r="E1674" t="s">
        <v>64</v>
      </c>
      <c r="F1674" t="s">
        <v>262</v>
      </c>
      <c r="G1674" t="s">
        <v>261</v>
      </c>
      <c r="H1674" t="s">
        <v>104</v>
      </c>
      <c r="I1674" s="11">
        <f>8005428.63+3000000</f>
        <v>11005428.629999999</v>
      </c>
    </row>
    <row r="1675" spans="1:9" hidden="1" x14ac:dyDescent="0.25">
      <c r="A1675" s="20" t="s">
        <v>44</v>
      </c>
      <c r="B1675">
        <v>2021</v>
      </c>
      <c r="C1675" t="s">
        <v>58</v>
      </c>
      <c r="D1675" t="s">
        <v>63</v>
      </c>
      <c r="E1675" t="s">
        <v>64</v>
      </c>
      <c r="F1675" t="s">
        <v>65</v>
      </c>
      <c r="G1675" t="s">
        <v>155</v>
      </c>
      <c r="I1675" s="3">
        <v>41820220.399999999</v>
      </c>
    </row>
    <row r="1676" spans="1:9" hidden="1" x14ac:dyDescent="0.25">
      <c r="A1676" s="20" t="s">
        <v>44</v>
      </c>
      <c r="B1676">
        <v>2021</v>
      </c>
      <c r="C1676" t="s">
        <v>58</v>
      </c>
      <c r="D1676" t="s">
        <v>63</v>
      </c>
      <c r="E1676" t="s">
        <v>64</v>
      </c>
      <c r="F1676" t="s">
        <v>65</v>
      </c>
      <c r="G1676" t="s">
        <v>145</v>
      </c>
      <c r="I1676">
        <v>3580201.4000000022</v>
      </c>
    </row>
    <row r="1677" spans="1:9" hidden="1" x14ac:dyDescent="0.25">
      <c r="A1677" s="20" t="s">
        <v>44</v>
      </c>
      <c r="B1677">
        <v>2021</v>
      </c>
      <c r="C1677" t="s">
        <v>58</v>
      </c>
      <c r="D1677" t="s">
        <v>63</v>
      </c>
      <c r="E1677" t="s">
        <v>64</v>
      </c>
      <c r="F1677" t="s">
        <v>65</v>
      </c>
      <c r="G1677" t="s">
        <v>275</v>
      </c>
      <c r="I1677"/>
    </row>
    <row r="1678" spans="1:9" hidden="1" x14ac:dyDescent="0.25">
      <c r="A1678" s="20" t="s">
        <v>44</v>
      </c>
      <c r="B1678">
        <v>2021</v>
      </c>
      <c r="C1678" t="s">
        <v>58</v>
      </c>
      <c r="D1678" t="s">
        <v>63</v>
      </c>
      <c r="E1678" t="s">
        <v>64</v>
      </c>
      <c r="F1678" t="s">
        <v>65</v>
      </c>
      <c r="G1678" t="s">
        <v>105</v>
      </c>
      <c r="I1678"/>
    </row>
    <row r="1679" spans="1:9" hidden="1" x14ac:dyDescent="0.25">
      <c r="A1679" s="20" t="s">
        <v>44</v>
      </c>
      <c r="B1679">
        <v>2021</v>
      </c>
      <c r="C1679" t="s">
        <v>58</v>
      </c>
      <c r="D1679" t="s">
        <v>63</v>
      </c>
      <c r="E1679" t="s">
        <v>64</v>
      </c>
      <c r="F1679" t="s">
        <v>65</v>
      </c>
      <c r="G1679" s="2" t="s">
        <v>231</v>
      </c>
      <c r="I1679" s="3">
        <v>1600120.96</v>
      </c>
    </row>
    <row r="1680" spans="1:9" hidden="1" x14ac:dyDescent="0.25">
      <c r="A1680" s="20" t="s">
        <v>44</v>
      </c>
      <c r="B1680">
        <v>2021</v>
      </c>
      <c r="C1680" t="s">
        <v>58</v>
      </c>
      <c r="D1680" t="s">
        <v>63</v>
      </c>
      <c r="E1680" t="s">
        <v>64</v>
      </c>
      <c r="F1680" t="s">
        <v>65</v>
      </c>
      <c r="G1680" s="90" t="s">
        <v>336</v>
      </c>
      <c r="I1680" s="3">
        <v>85092.19</v>
      </c>
    </row>
    <row r="1681" spans="1:9" hidden="1" x14ac:dyDescent="0.25">
      <c r="A1681" s="20" t="s">
        <v>44</v>
      </c>
      <c r="B1681">
        <v>2021</v>
      </c>
      <c r="C1681" t="s">
        <v>58</v>
      </c>
      <c r="D1681" t="s">
        <v>63</v>
      </c>
      <c r="E1681" t="s">
        <v>64</v>
      </c>
      <c r="F1681" t="s">
        <v>65</v>
      </c>
      <c r="G1681" s="2" t="s">
        <v>232</v>
      </c>
      <c r="I1681"/>
    </row>
    <row r="1682" spans="1:9" hidden="1" x14ac:dyDescent="0.25">
      <c r="A1682" s="20" t="s">
        <v>44</v>
      </c>
      <c r="B1682">
        <v>2021</v>
      </c>
      <c r="C1682" t="s">
        <v>58</v>
      </c>
      <c r="D1682" t="s">
        <v>63</v>
      </c>
      <c r="E1682" t="s">
        <v>64</v>
      </c>
      <c r="F1682" t="s">
        <v>65</v>
      </c>
      <c r="G1682" s="90" t="s">
        <v>340</v>
      </c>
      <c r="I1682" s="3">
        <v>38702</v>
      </c>
    </row>
    <row r="1683" spans="1:9" hidden="1" x14ac:dyDescent="0.25">
      <c r="A1683" s="20" t="s">
        <v>44</v>
      </c>
      <c r="B1683">
        <v>2021</v>
      </c>
      <c r="C1683" t="s">
        <v>58</v>
      </c>
      <c r="D1683" t="s">
        <v>63</v>
      </c>
      <c r="E1683" t="s">
        <v>64</v>
      </c>
      <c r="F1683" t="s">
        <v>65</v>
      </c>
      <c r="G1683" s="90" t="s">
        <v>341</v>
      </c>
      <c r="I1683" s="3">
        <v>6385.76</v>
      </c>
    </row>
    <row r="1684" spans="1:9" hidden="1" x14ac:dyDescent="0.25">
      <c r="A1684" s="20" t="s">
        <v>44</v>
      </c>
      <c r="B1684">
        <v>2021</v>
      </c>
      <c r="C1684" t="s">
        <v>58</v>
      </c>
      <c r="D1684" t="s">
        <v>63</v>
      </c>
      <c r="E1684" t="s">
        <v>64</v>
      </c>
      <c r="F1684" t="s">
        <v>65</v>
      </c>
      <c r="G1684" s="2" t="s">
        <v>233</v>
      </c>
      <c r="I1684" s="3">
        <v>629211.80000000005</v>
      </c>
    </row>
    <row r="1685" spans="1:9" hidden="1" x14ac:dyDescent="0.25">
      <c r="A1685" s="20" t="s">
        <v>44</v>
      </c>
      <c r="B1685">
        <v>2021</v>
      </c>
      <c r="C1685" t="s">
        <v>58</v>
      </c>
      <c r="D1685" t="s">
        <v>63</v>
      </c>
      <c r="E1685" t="s">
        <v>64</v>
      </c>
      <c r="F1685" t="s">
        <v>65</v>
      </c>
      <c r="G1685" s="90" t="s">
        <v>323</v>
      </c>
      <c r="H1685" s="3"/>
      <c r="I1685" s="3">
        <v>36481.15</v>
      </c>
    </row>
    <row r="1686" spans="1:9" hidden="1" x14ac:dyDescent="0.25">
      <c r="A1686" s="20" t="s">
        <v>44</v>
      </c>
      <c r="B1686">
        <v>2021</v>
      </c>
      <c r="C1686" t="s">
        <v>58</v>
      </c>
      <c r="D1686" t="s">
        <v>63</v>
      </c>
      <c r="E1686" t="s">
        <v>64</v>
      </c>
      <c r="F1686" t="s">
        <v>65</v>
      </c>
      <c r="G1686" s="2" t="s">
        <v>237</v>
      </c>
      <c r="I1686" s="3">
        <v>34559.85</v>
      </c>
    </row>
    <row r="1687" spans="1:9" hidden="1" x14ac:dyDescent="0.25">
      <c r="A1687" s="20" t="s">
        <v>44</v>
      </c>
      <c r="B1687">
        <v>2021</v>
      </c>
      <c r="C1687" t="s">
        <v>58</v>
      </c>
      <c r="D1687" t="s">
        <v>63</v>
      </c>
      <c r="E1687" t="s">
        <v>64</v>
      </c>
      <c r="F1687" t="s">
        <v>65</v>
      </c>
      <c r="G1687" s="2" t="s">
        <v>289</v>
      </c>
      <c r="I1687"/>
    </row>
    <row r="1688" spans="1:9" hidden="1" x14ac:dyDescent="0.25">
      <c r="A1688" s="20" t="s">
        <v>44</v>
      </c>
      <c r="B1688">
        <v>2021</v>
      </c>
      <c r="C1688" t="s">
        <v>58</v>
      </c>
      <c r="D1688" t="s">
        <v>63</v>
      </c>
      <c r="E1688" t="s">
        <v>64</v>
      </c>
      <c r="F1688" t="s">
        <v>65</v>
      </c>
      <c r="G1688" t="s">
        <v>186</v>
      </c>
      <c r="I1688" s="3">
        <v>938340</v>
      </c>
    </row>
    <row r="1689" spans="1:9" hidden="1" x14ac:dyDescent="0.25">
      <c r="A1689" s="20" t="s">
        <v>44</v>
      </c>
      <c r="B1689">
        <v>2021</v>
      </c>
      <c r="C1689" t="s">
        <v>58</v>
      </c>
      <c r="D1689" t="s">
        <v>63</v>
      </c>
      <c r="E1689" t="s">
        <v>64</v>
      </c>
      <c r="F1689" t="s">
        <v>82</v>
      </c>
      <c r="G1689" t="s">
        <v>81</v>
      </c>
      <c r="I1689" s="3">
        <v>35036208.5</v>
      </c>
    </row>
    <row r="1690" spans="1:9" hidden="1" x14ac:dyDescent="0.25">
      <c r="A1690" s="20" t="s">
        <v>44</v>
      </c>
      <c r="B1690">
        <v>2021</v>
      </c>
      <c r="C1690" t="s">
        <v>58</v>
      </c>
      <c r="D1690" t="s">
        <v>63</v>
      </c>
      <c r="E1690" t="s">
        <v>64</v>
      </c>
      <c r="F1690" t="s">
        <v>228</v>
      </c>
      <c r="G1690" t="s">
        <v>229</v>
      </c>
      <c r="I1690" s="3">
        <v>1692000</v>
      </c>
    </row>
    <row r="1691" spans="1:9" hidden="1" x14ac:dyDescent="0.25">
      <c r="A1691" s="20" t="s">
        <v>44</v>
      </c>
      <c r="B1691">
        <v>2021</v>
      </c>
      <c r="C1691" t="s">
        <v>58</v>
      </c>
      <c r="D1691" t="s">
        <v>63</v>
      </c>
      <c r="E1691" t="s">
        <v>73</v>
      </c>
      <c r="F1691" t="s">
        <v>84</v>
      </c>
      <c r="G1691" t="s">
        <v>83</v>
      </c>
      <c r="I1691" s="3">
        <v>4637000</v>
      </c>
    </row>
    <row r="1692" spans="1:9" hidden="1" x14ac:dyDescent="0.25">
      <c r="A1692" s="20" t="s">
        <v>44</v>
      </c>
      <c r="B1692">
        <v>2021</v>
      </c>
      <c r="C1692" t="s">
        <v>58</v>
      </c>
      <c r="D1692" t="s">
        <v>63</v>
      </c>
      <c r="E1692" t="s">
        <v>73</v>
      </c>
      <c r="F1692" t="s">
        <v>84</v>
      </c>
      <c r="G1692" s="90" t="s">
        <v>324</v>
      </c>
      <c r="I1692" s="3">
        <v>320000</v>
      </c>
    </row>
    <row r="1693" spans="1:9" hidden="1" x14ac:dyDescent="0.25">
      <c r="A1693" s="20" t="s">
        <v>44</v>
      </c>
      <c r="B1693">
        <v>2021</v>
      </c>
      <c r="C1693" t="s">
        <v>58</v>
      </c>
      <c r="D1693" t="s">
        <v>63</v>
      </c>
      <c r="E1693" t="s">
        <v>73</v>
      </c>
      <c r="F1693" t="s">
        <v>342</v>
      </c>
      <c r="G1693" s="90" t="s">
        <v>343</v>
      </c>
      <c r="I1693" s="3">
        <v>1743600</v>
      </c>
    </row>
    <row r="1694" spans="1:9" hidden="1" x14ac:dyDescent="0.25">
      <c r="A1694" s="20" t="s">
        <v>44</v>
      </c>
      <c r="B1694">
        <v>2021</v>
      </c>
      <c r="C1694" t="s">
        <v>58</v>
      </c>
      <c r="D1694" t="s">
        <v>66</v>
      </c>
      <c r="E1694" t="s">
        <v>67</v>
      </c>
      <c r="F1694" t="s">
        <v>93</v>
      </c>
      <c r="G1694" s="2" t="s">
        <v>234</v>
      </c>
      <c r="I1694" s="3">
        <v>166716.01999999999</v>
      </c>
    </row>
    <row r="1695" spans="1:9" hidden="1" x14ac:dyDescent="0.25">
      <c r="A1695" s="20" t="s">
        <v>44</v>
      </c>
      <c r="B1695">
        <v>2021</v>
      </c>
      <c r="C1695" t="s">
        <v>58</v>
      </c>
      <c r="D1695" t="s">
        <v>66</v>
      </c>
      <c r="E1695" t="s">
        <v>67</v>
      </c>
      <c r="F1695" t="s">
        <v>93</v>
      </c>
      <c r="G1695" t="s">
        <v>106</v>
      </c>
      <c r="I1695" s="3">
        <v>1124461.22</v>
      </c>
    </row>
    <row r="1696" spans="1:9" hidden="1" x14ac:dyDescent="0.25">
      <c r="A1696" s="20" t="s">
        <v>44</v>
      </c>
      <c r="B1696">
        <v>2021</v>
      </c>
      <c r="C1696" t="s">
        <v>58</v>
      </c>
      <c r="D1696" t="s">
        <v>66</v>
      </c>
      <c r="E1696" t="s">
        <v>67</v>
      </c>
      <c r="F1696" t="s">
        <v>93</v>
      </c>
      <c r="G1696" t="s">
        <v>263</v>
      </c>
      <c r="I1696"/>
    </row>
    <row r="1697" spans="1:9" hidden="1" x14ac:dyDescent="0.25">
      <c r="A1697" s="20" t="s">
        <v>44</v>
      </c>
      <c r="B1697">
        <v>2021</v>
      </c>
      <c r="C1697" t="s">
        <v>58</v>
      </c>
      <c r="D1697" t="s">
        <v>66</v>
      </c>
      <c r="E1697" t="s">
        <v>67</v>
      </c>
      <c r="F1697" t="s">
        <v>89</v>
      </c>
      <c r="G1697" t="s">
        <v>85</v>
      </c>
      <c r="I1697" s="3">
        <v>2598119</v>
      </c>
    </row>
    <row r="1698" spans="1:9" hidden="1" x14ac:dyDescent="0.25">
      <c r="A1698" s="20" t="s">
        <v>44</v>
      </c>
      <c r="B1698">
        <v>2021</v>
      </c>
      <c r="C1698" t="s">
        <v>58</v>
      </c>
      <c r="D1698" t="s">
        <v>66</v>
      </c>
      <c r="E1698" t="s">
        <v>67</v>
      </c>
      <c r="F1698" t="s">
        <v>89</v>
      </c>
      <c r="G1698" t="s">
        <v>86</v>
      </c>
      <c r="I1698">
        <v>311699</v>
      </c>
    </row>
    <row r="1699" spans="1:9" hidden="1" x14ac:dyDescent="0.25">
      <c r="A1699" s="20" t="s">
        <v>44</v>
      </c>
      <c r="B1699">
        <v>2021</v>
      </c>
      <c r="C1699" t="s">
        <v>58</v>
      </c>
      <c r="D1699" t="s">
        <v>66</v>
      </c>
      <c r="E1699" t="s">
        <v>67</v>
      </c>
      <c r="F1699" t="s">
        <v>89</v>
      </c>
      <c r="G1699" t="s">
        <v>87</v>
      </c>
      <c r="I1699" s="3">
        <v>2218508</v>
      </c>
    </row>
    <row r="1700" spans="1:9" hidden="1" x14ac:dyDescent="0.25">
      <c r="A1700" s="20" t="s">
        <v>44</v>
      </c>
      <c r="B1700">
        <v>2021</v>
      </c>
      <c r="C1700" t="s">
        <v>58</v>
      </c>
      <c r="D1700" t="s">
        <v>66</v>
      </c>
      <c r="E1700" t="s">
        <v>67</v>
      </c>
      <c r="F1700" t="s">
        <v>89</v>
      </c>
      <c r="G1700" t="s">
        <v>88</v>
      </c>
      <c r="I1700" s="3">
        <v>935764</v>
      </c>
    </row>
    <row r="1701" spans="1:9" hidden="1" x14ac:dyDescent="0.25">
      <c r="A1701" s="20" t="s">
        <v>44</v>
      </c>
      <c r="B1701">
        <v>2021</v>
      </c>
      <c r="C1701" t="s">
        <v>58</v>
      </c>
      <c r="D1701" t="s">
        <v>66</v>
      </c>
      <c r="E1701" t="s">
        <v>67</v>
      </c>
      <c r="F1701" t="s">
        <v>94</v>
      </c>
      <c r="G1701" t="s">
        <v>95</v>
      </c>
      <c r="I1701"/>
    </row>
    <row r="1702" spans="1:9" hidden="1" x14ac:dyDescent="0.25">
      <c r="A1702" s="20" t="s">
        <v>44</v>
      </c>
      <c r="B1702">
        <v>2021</v>
      </c>
      <c r="C1702" t="s">
        <v>58</v>
      </c>
      <c r="D1702" t="s">
        <v>66</v>
      </c>
      <c r="E1702" t="s">
        <v>67</v>
      </c>
      <c r="F1702" t="s">
        <v>94</v>
      </c>
      <c r="G1702" t="s">
        <v>95</v>
      </c>
      <c r="I1702"/>
    </row>
    <row r="1703" spans="1:9" hidden="1" x14ac:dyDescent="0.25">
      <c r="A1703" s="20" t="s">
        <v>44</v>
      </c>
      <c r="B1703">
        <v>2021</v>
      </c>
      <c r="C1703" t="s">
        <v>58</v>
      </c>
      <c r="D1703" t="s">
        <v>66</v>
      </c>
      <c r="E1703" t="s">
        <v>67</v>
      </c>
      <c r="F1703" t="s">
        <v>94</v>
      </c>
      <c r="G1703" t="s">
        <v>95</v>
      </c>
      <c r="I1703"/>
    </row>
    <row r="1704" spans="1:9" hidden="1" x14ac:dyDescent="0.25">
      <c r="A1704" s="20" t="s">
        <v>44</v>
      </c>
      <c r="B1704">
        <v>2021</v>
      </c>
      <c r="C1704" t="s">
        <v>58</v>
      </c>
      <c r="D1704" t="s">
        <v>66</v>
      </c>
      <c r="E1704" t="s">
        <v>67</v>
      </c>
      <c r="F1704" t="s">
        <v>94</v>
      </c>
      <c r="G1704" t="s">
        <v>95</v>
      </c>
      <c r="I1704"/>
    </row>
    <row r="1705" spans="1:9" hidden="1" x14ac:dyDescent="0.25">
      <c r="A1705" s="20" t="s">
        <v>44</v>
      </c>
      <c r="B1705">
        <v>2021</v>
      </c>
      <c r="C1705" t="s">
        <v>58</v>
      </c>
      <c r="D1705" t="s">
        <v>66</v>
      </c>
      <c r="E1705" t="s">
        <v>67</v>
      </c>
      <c r="F1705" t="s">
        <v>94</v>
      </c>
      <c r="G1705" t="s">
        <v>95</v>
      </c>
      <c r="I1705"/>
    </row>
    <row r="1706" spans="1:9" hidden="1" x14ac:dyDescent="0.25">
      <c r="A1706" s="20" t="s">
        <v>44</v>
      </c>
      <c r="B1706">
        <v>2021</v>
      </c>
      <c r="C1706" t="s">
        <v>58</v>
      </c>
      <c r="D1706" t="s">
        <v>66</v>
      </c>
      <c r="E1706" t="s">
        <v>67</v>
      </c>
      <c r="F1706" t="s">
        <v>68</v>
      </c>
      <c r="G1706" t="s">
        <v>146</v>
      </c>
      <c r="I1706"/>
    </row>
    <row r="1707" spans="1:9" hidden="1" x14ac:dyDescent="0.25">
      <c r="A1707" s="20" t="s">
        <v>44</v>
      </c>
      <c r="B1707">
        <v>2021</v>
      </c>
      <c r="C1707" t="s">
        <v>58</v>
      </c>
      <c r="D1707" t="s">
        <v>66</v>
      </c>
      <c r="E1707" t="s">
        <v>67</v>
      </c>
      <c r="F1707" t="s">
        <v>68</v>
      </c>
      <c r="G1707" t="s">
        <v>325</v>
      </c>
      <c r="I1707"/>
    </row>
    <row r="1708" spans="1:9" hidden="1" x14ac:dyDescent="0.25">
      <c r="A1708" s="20" t="s">
        <v>44</v>
      </c>
      <c r="B1708">
        <v>2021</v>
      </c>
      <c r="C1708" t="s">
        <v>58</v>
      </c>
      <c r="D1708" t="s">
        <v>66</v>
      </c>
      <c r="E1708" t="s">
        <v>67</v>
      </c>
      <c r="F1708" t="s">
        <v>68</v>
      </c>
      <c r="G1708" t="s">
        <v>160</v>
      </c>
      <c r="I1708" s="3">
        <v>38800.400000000001</v>
      </c>
    </row>
    <row r="1709" spans="1:9" hidden="1" x14ac:dyDescent="0.25">
      <c r="A1709" s="20" t="s">
        <v>44</v>
      </c>
      <c r="B1709">
        <v>2021</v>
      </c>
      <c r="C1709" t="s">
        <v>58</v>
      </c>
      <c r="D1709" t="s">
        <v>66</v>
      </c>
      <c r="E1709" t="s">
        <v>67</v>
      </c>
      <c r="F1709" t="s">
        <v>68</v>
      </c>
      <c r="G1709" t="s">
        <v>292</v>
      </c>
      <c r="I1709"/>
    </row>
    <row r="1710" spans="1:9" hidden="1" x14ac:dyDescent="0.25">
      <c r="A1710" s="20" t="s">
        <v>44</v>
      </c>
      <c r="B1710">
        <v>2021</v>
      </c>
      <c r="C1710" t="s">
        <v>58</v>
      </c>
      <c r="D1710" t="s">
        <v>66</v>
      </c>
      <c r="E1710" t="s">
        <v>67</v>
      </c>
      <c r="F1710" t="s">
        <v>68</v>
      </c>
      <c r="G1710" s="2" t="s">
        <v>282</v>
      </c>
      <c r="I1710" s="3">
        <v>2858</v>
      </c>
    </row>
    <row r="1711" spans="1:9" hidden="1" x14ac:dyDescent="0.25">
      <c r="A1711" s="20" t="s">
        <v>44</v>
      </c>
      <c r="B1711">
        <v>2021</v>
      </c>
      <c r="C1711" t="s">
        <v>58</v>
      </c>
      <c r="D1711" t="s">
        <v>66</v>
      </c>
      <c r="E1711" t="s">
        <v>67</v>
      </c>
      <c r="F1711" t="s">
        <v>68</v>
      </c>
      <c r="G1711" t="s">
        <v>90</v>
      </c>
      <c r="I1711"/>
    </row>
    <row r="1712" spans="1:9" hidden="1" x14ac:dyDescent="0.25">
      <c r="A1712" s="20" t="s">
        <v>44</v>
      </c>
      <c r="B1712">
        <v>2021</v>
      </c>
      <c r="C1712" t="s">
        <v>58</v>
      </c>
      <c r="D1712" t="s">
        <v>66</v>
      </c>
      <c r="E1712" t="s">
        <v>67</v>
      </c>
      <c r="F1712" t="s">
        <v>68</v>
      </c>
      <c r="G1712" s="2" t="s">
        <v>274</v>
      </c>
      <c r="I1712"/>
    </row>
    <row r="1713" spans="1:9" hidden="1" x14ac:dyDescent="0.25">
      <c r="A1713" s="20" t="s">
        <v>44</v>
      </c>
      <c r="B1713">
        <v>2021</v>
      </c>
      <c r="C1713" t="s">
        <v>58</v>
      </c>
      <c r="D1713" t="s">
        <v>66</v>
      </c>
      <c r="E1713" t="s">
        <v>67</v>
      </c>
      <c r="F1713" t="s">
        <v>68</v>
      </c>
      <c r="G1713" t="s">
        <v>184</v>
      </c>
      <c r="I1713" s="3">
        <v>112200</v>
      </c>
    </row>
    <row r="1714" spans="1:9" hidden="1" x14ac:dyDescent="0.25">
      <c r="A1714" s="20" t="s">
        <v>44</v>
      </c>
      <c r="B1714">
        <v>2021</v>
      </c>
      <c r="C1714" t="s">
        <v>58</v>
      </c>
      <c r="D1714" t="s">
        <v>66</v>
      </c>
      <c r="E1714" t="s">
        <v>67</v>
      </c>
      <c r="F1714" t="s">
        <v>68</v>
      </c>
      <c r="G1714" t="s">
        <v>75</v>
      </c>
      <c r="I1714" s="3">
        <v>17786.23</v>
      </c>
    </row>
    <row r="1715" spans="1:9" hidden="1" x14ac:dyDescent="0.25">
      <c r="A1715" s="20" t="s">
        <v>44</v>
      </c>
      <c r="B1715">
        <v>2021</v>
      </c>
      <c r="C1715" t="s">
        <v>58</v>
      </c>
      <c r="D1715" t="s">
        <v>66</v>
      </c>
      <c r="E1715" t="s">
        <v>67</v>
      </c>
      <c r="F1715" t="s">
        <v>68</v>
      </c>
      <c r="G1715" t="s">
        <v>148</v>
      </c>
      <c r="I1715" s="3">
        <v>29499.7</v>
      </c>
    </row>
    <row r="1716" spans="1:9" hidden="1" x14ac:dyDescent="0.25">
      <c r="A1716" s="20" t="s">
        <v>44</v>
      </c>
      <c r="B1716">
        <v>2021</v>
      </c>
      <c r="C1716" t="s">
        <v>58</v>
      </c>
      <c r="D1716" t="s">
        <v>66</v>
      </c>
      <c r="E1716" t="s">
        <v>67</v>
      </c>
      <c r="F1716" t="s">
        <v>68</v>
      </c>
      <c r="G1716" t="s">
        <v>157</v>
      </c>
      <c r="I1716" s="3">
        <v>228983.53</v>
      </c>
    </row>
    <row r="1717" spans="1:9" hidden="1" x14ac:dyDescent="0.25">
      <c r="A1717" s="20" t="s">
        <v>44</v>
      </c>
      <c r="B1717">
        <v>2021</v>
      </c>
      <c r="C1717" t="s">
        <v>58</v>
      </c>
      <c r="D1717" t="s">
        <v>66</v>
      </c>
      <c r="E1717" t="s">
        <v>67</v>
      </c>
      <c r="F1717" t="s">
        <v>326</v>
      </c>
      <c r="G1717" s="90" t="s">
        <v>327</v>
      </c>
      <c r="I1717"/>
    </row>
    <row r="1718" spans="1:9" hidden="1" x14ac:dyDescent="0.25">
      <c r="A1718" s="20" t="s">
        <v>44</v>
      </c>
      <c r="B1718">
        <v>2021</v>
      </c>
      <c r="C1718" t="s">
        <v>58</v>
      </c>
      <c r="D1718" t="s">
        <v>66</v>
      </c>
      <c r="E1718" t="s">
        <v>67</v>
      </c>
      <c r="F1718" t="s">
        <v>326</v>
      </c>
      <c r="G1718" s="90" t="s">
        <v>328</v>
      </c>
      <c r="I1718"/>
    </row>
    <row r="1719" spans="1:9" hidden="1" x14ac:dyDescent="0.25">
      <c r="A1719" s="20" t="s">
        <v>44</v>
      </c>
      <c r="B1719">
        <v>2021</v>
      </c>
      <c r="C1719" t="s">
        <v>58</v>
      </c>
      <c r="D1719" t="s">
        <v>66</v>
      </c>
      <c r="E1719" t="s">
        <v>67</v>
      </c>
      <c r="F1719" t="s">
        <v>326</v>
      </c>
      <c r="G1719" s="90" t="s">
        <v>329</v>
      </c>
      <c r="I1719"/>
    </row>
    <row r="1720" spans="1:9" hidden="1" x14ac:dyDescent="0.25">
      <c r="A1720" s="20" t="s">
        <v>44</v>
      </c>
      <c r="B1720">
        <v>2021</v>
      </c>
      <c r="C1720" t="s">
        <v>58</v>
      </c>
      <c r="D1720" t="s">
        <v>66</v>
      </c>
      <c r="E1720" t="s">
        <v>67</v>
      </c>
      <c r="F1720" t="s">
        <v>326</v>
      </c>
      <c r="G1720" s="90" t="s">
        <v>330</v>
      </c>
      <c r="I1720"/>
    </row>
    <row r="1721" spans="1:9" hidden="1" x14ac:dyDescent="0.25">
      <c r="A1721" s="20" t="s">
        <v>44</v>
      </c>
      <c r="B1721">
        <v>2021</v>
      </c>
      <c r="C1721" t="s">
        <v>58</v>
      </c>
      <c r="D1721" t="s">
        <v>66</v>
      </c>
      <c r="E1721" t="s">
        <v>67</v>
      </c>
      <c r="F1721" t="s">
        <v>68</v>
      </c>
      <c r="G1721" t="s">
        <v>158</v>
      </c>
      <c r="I1721" s="3">
        <v>25428577.039999999</v>
      </c>
    </row>
    <row r="1722" spans="1:9" hidden="1" x14ac:dyDescent="0.25">
      <c r="A1722" s="20" t="s">
        <v>44</v>
      </c>
      <c r="B1722">
        <v>2021</v>
      </c>
      <c r="C1722" t="s">
        <v>58</v>
      </c>
      <c r="D1722" t="s">
        <v>66</v>
      </c>
      <c r="E1722" t="s">
        <v>67</v>
      </c>
      <c r="F1722" t="s">
        <v>68</v>
      </c>
      <c r="G1722" t="s">
        <v>76</v>
      </c>
      <c r="I1722" s="3">
        <v>-3932326</v>
      </c>
    </row>
    <row r="1723" spans="1:9" hidden="1" x14ac:dyDescent="0.25">
      <c r="A1723" s="20" t="s">
        <v>44</v>
      </c>
      <c r="B1723">
        <v>2021</v>
      </c>
      <c r="C1723" t="s">
        <v>58</v>
      </c>
      <c r="D1723" t="s">
        <v>66</v>
      </c>
      <c r="E1723" t="s">
        <v>67</v>
      </c>
      <c r="F1723" t="s">
        <v>68</v>
      </c>
      <c r="G1723" t="s">
        <v>185</v>
      </c>
      <c r="I1723"/>
    </row>
    <row r="1724" spans="1:9" hidden="1" x14ac:dyDescent="0.25">
      <c r="A1724" s="20" t="s">
        <v>44</v>
      </c>
      <c r="B1724">
        <v>2021</v>
      </c>
      <c r="C1724" t="s">
        <v>58</v>
      </c>
      <c r="D1724" t="s">
        <v>66</v>
      </c>
      <c r="E1724" t="s">
        <v>67</v>
      </c>
      <c r="F1724" t="s">
        <v>68</v>
      </c>
      <c r="G1724" t="s">
        <v>200</v>
      </c>
      <c r="I1724"/>
    </row>
    <row r="1725" spans="1:9" hidden="1" x14ac:dyDescent="0.25">
      <c r="A1725" s="20" t="s">
        <v>44</v>
      </c>
      <c r="B1725">
        <v>2021</v>
      </c>
      <c r="C1725" t="s">
        <v>58</v>
      </c>
      <c r="D1725" t="s">
        <v>66</v>
      </c>
      <c r="E1725" t="s">
        <v>67</v>
      </c>
      <c r="F1725" t="s">
        <v>68</v>
      </c>
      <c r="G1725" t="s">
        <v>97</v>
      </c>
      <c r="I1725" s="3">
        <v>-5923703.25</v>
      </c>
    </row>
    <row r="1726" spans="1:9" hidden="1" x14ac:dyDescent="0.25">
      <c r="A1726" s="20" t="s">
        <v>44</v>
      </c>
      <c r="B1726">
        <v>2021</v>
      </c>
      <c r="C1726" t="s">
        <v>58</v>
      </c>
      <c r="D1726" t="s">
        <v>66</v>
      </c>
      <c r="E1726" t="s">
        <v>67</v>
      </c>
      <c r="F1726" t="s">
        <v>68</v>
      </c>
      <c r="G1726" t="s">
        <v>201</v>
      </c>
      <c r="I1726"/>
    </row>
    <row r="1727" spans="1:9" hidden="1" x14ac:dyDescent="0.25">
      <c r="A1727" s="20" t="s">
        <v>44</v>
      </c>
      <c r="B1727">
        <v>2021</v>
      </c>
      <c r="C1727" t="s">
        <v>58</v>
      </c>
      <c r="D1727" t="s">
        <v>66</v>
      </c>
      <c r="E1727" t="s">
        <v>67</v>
      </c>
      <c r="F1727" t="s">
        <v>68</v>
      </c>
      <c r="G1727" t="s">
        <v>293</v>
      </c>
      <c r="I1727" s="3">
        <v>-1052028.82</v>
      </c>
    </row>
    <row r="1728" spans="1:9" hidden="1" x14ac:dyDescent="0.25">
      <c r="A1728" s="20" t="s">
        <v>44</v>
      </c>
      <c r="B1728">
        <v>2021</v>
      </c>
      <c r="C1728" t="s">
        <v>58</v>
      </c>
      <c r="D1728" t="s">
        <v>66</v>
      </c>
      <c r="E1728" t="s">
        <v>67</v>
      </c>
      <c r="F1728" t="s">
        <v>68</v>
      </c>
      <c r="G1728" t="s">
        <v>202</v>
      </c>
      <c r="I1728"/>
    </row>
    <row r="1729" spans="1:9" hidden="1" x14ac:dyDescent="0.25">
      <c r="A1729" s="20" t="s">
        <v>44</v>
      </c>
      <c r="B1729">
        <v>2021</v>
      </c>
      <c r="C1729" t="s">
        <v>58</v>
      </c>
      <c r="D1729" t="s">
        <v>66</v>
      </c>
      <c r="E1729" t="s">
        <v>67</v>
      </c>
      <c r="F1729" t="s">
        <v>68</v>
      </c>
      <c r="G1729" t="s">
        <v>203</v>
      </c>
      <c r="I1729" s="3">
        <v>522000</v>
      </c>
    </row>
    <row r="1730" spans="1:9" hidden="1" x14ac:dyDescent="0.25">
      <c r="A1730" s="20" t="s">
        <v>44</v>
      </c>
      <c r="B1730">
        <v>2021</v>
      </c>
      <c r="C1730" t="s">
        <v>58</v>
      </c>
      <c r="D1730" t="s">
        <v>66</v>
      </c>
      <c r="E1730" t="s">
        <v>67</v>
      </c>
      <c r="F1730" t="s">
        <v>68</v>
      </c>
      <c r="G1730" t="s">
        <v>290</v>
      </c>
      <c r="I1730"/>
    </row>
    <row r="1731" spans="1:9" hidden="1" x14ac:dyDescent="0.25">
      <c r="A1731" s="20" t="s">
        <v>44</v>
      </c>
      <c r="B1731">
        <v>2021</v>
      </c>
      <c r="C1731" t="s">
        <v>58</v>
      </c>
      <c r="D1731" t="s">
        <v>66</v>
      </c>
      <c r="E1731" t="s">
        <v>67</v>
      </c>
      <c r="F1731" t="s">
        <v>268</v>
      </c>
      <c r="G1731" t="s">
        <v>162</v>
      </c>
      <c r="I1731" s="3">
        <v>-2518.08</v>
      </c>
    </row>
    <row r="1732" spans="1:9" hidden="1" x14ac:dyDescent="0.25">
      <c r="A1732" s="20" t="s">
        <v>44</v>
      </c>
      <c r="B1732">
        <v>2021</v>
      </c>
      <c r="C1732" t="s">
        <v>58</v>
      </c>
      <c r="D1732" t="s">
        <v>66</v>
      </c>
      <c r="E1732" t="s">
        <v>67</v>
      </c>
      <c r="F1732" t="s">
        <v>93</v>
      </c>
      <c r="G1732" t="s">
        <v>92</v>
      </c>
      <c r="I1732">
        <v>1335346</v>
      </c>
    </row>
    <row r="1733" spans="1:9" hidden="1" x14ac:dyDescent="0.25">
      <c r="A1733" s="20" t="s">
        <v>44</v>
      </c>
      <c r="B1733">
        <v>2021</v>
      </c>
      <c r="C1733" t="s">
        <v>58</v>
      </c>
      <c r="D1733" t="s">
        <v>69</v>
      </c>
      <c r="E1733" t="s">
        <v>69</v>
      </c>
      <c r="F1733" t="s">
        <v>70</v>
      </c>
      <c r="G1733" t="s">
        <v>77</v>
      </c>
      <c r="I1733" s="3">
        <v>200000000</v>
      </c>
    </row>
    <row r="1734" spans="1:9" hidden="1" x14ac:dyDescent="0.25">
      <c r="A1734" s="20" t="s">
        <v>44</v>
      </c>
      <c r="B1734">
        <v>2021</v>
      </c>
      <c r="C1734" t="s">
        <v>58</v>
      </c>
      <c r="D1734" t="s">
        <v>69</v>
      </c>
      <c r="E1734" t="s">
        <v>69</v>
      </c>
      <c r="F1734" t="s">
        <v>70</v>
      </c>
      <c r="G1734" t="s">
        <v>78</v>
      </c>
      <c r="I1734" s="3">
        <v>-194000000</v>
      </c>
    </row>
    <row r="1735" spans="1:9" hidden="1" x14ac:dyDescent="0.25">
      <c r="A1735" s="20" t="s">
        <v>44</v>
      </c>
      <c r="B1735">
        <v>2021</v>
      </c>
      <c r="C1735" t="s">
        <v>58</v>
      </c>
      <c r="D1735" t="s">
        <v>69</v>
      </c>
      <c r="E1735" t="s">
        <v>69</v>
      </c>
      <c r="F1735" t="s">
        <v>70</v>
      </c>
      <c r="G1735" t="s">
        <v>230</v>
      </c>
      <c r="I1735" s="3">
        <v>54327800</v>
      </c>
    </row>
    <row r="1736" spans="1:9" hidden="1" x14ac:dyDescent="0.25">
      <c r="A1736" s="20" t="s">
        <v>44</v>
      </c>
      <c r="B1736">
        <v>2021</v>
      </c>
      <c r="C1736" s="86" t="s">
        <v>58</v>
      </c>
      <c r="D1736" s="86" t="s">
        <v>69</v>
      </c>
      <c r="E1736" s="86" t="s">
        <v>69</v>
      </c>
      <c r="F1736" s="86" t="s">
        <v>79</v>
      </c>
      <c r="G1736" s="86" t="s">
        <v>264</v>
      </c>
      <c r="I1736" s="29">
        <v>3330135.5499999989</v>
      </c>
    </row>
    <row r="1737" spans="1:9" hidden="1" x14ac:dyDescent="0.25">
      <c r="A1737" s="20" t="s">
        <v>44</v>
      </c>
      <c r="B1737">
        <v>2021</v>
      </c>
      <c r="C1737" s="86" t="s">
        <v>58</v>
      </c>
      <c r="D1737" s="86" t="s">
        <v>69</v>
      </c>
      <c r="E1737" s="86" t="s">
        <v>69</v>
      </c>
      <c r="F1737" s="86" t="s">
        <v>79</v>
      </c>
      <c r="G1737" s="86" t="s">
        <v>297</v>
      </c>
      <c r="I1737" s="27">
        <v>55873706.340000004</v>
      </c>
    </row>
    <row r="1738" spans="1:9" hidden="1" x14ac:dyDescent="0.25">
      <c r="A1738" s="57" t="s">
        <v>51</v>
      </c>
      <c r="B1738" s="57">
        <v>2021</v>
      </c>
      <c r="C1738" s="57" t="s">
        <v>58</v>
      </c>
      <c r="D1738" s="57" t="s">
        <v>63</v>
      </c>
      <c r="E1738" s="57" t="s">
        <v>64</v>
      </c>
      <c r="F1738" s="57" t="s">
        <v>65</v>
      </c>
      <c r="G1738" s="57" t="s">
        <v>71</v>
      </c>
      <c r="I1738"/>
    </row>
    <row r="1739" spans="1:9" hidden="1" x14ac:dyDescent="0.25">
      <c r="A1739" s="20" t="s">
        <v>51</v>
      </c>
      <c r="B1739">
        <v>2021</v>
      </c>
      <c r="C1739" t="s">
        <v>58</v>
      </c>
      <c r="D1739" t="s">
        <v>63</v>
      </c>
      <c r="E1739" t="s">
        <v>64</v>
      </c>
      <c r="F1739" t="s">
        <v>65</v>
      </c>
      <c r="G1739" t="s">
        <v>80</v>
      </c>
      <c r="I1739"/>
    </row>
    <row r="1740" spans="1:9" hidden="1" x14ac:dyDescent="0.25">
      <c r="A1740" s="20" t="s">
        <v>51</v>
      </c>
      <c r="B1740">
        <v>2021</v>
      </c>
      <c r="C1740" t="s">
        <v>58</v>
      </c>
      <c r="D1740" t="s">
        <v>63</v>
      </c>
      <c r="E1740" t="s">
        <v>64</v>
      </c>
      <c r="F1740" t="s">
        <v>65</v>
      </c>
      <c r="G1740" t="s">
        <v>72</v>
      </c>
      <c r="I1740"/>
    </row>
    <row r="1741" spans="1:9" hidden="1" x14ac:dyDescent="0.25">
      <c r="A1741" s="20" t="s">
        <v>51</v>
      </c>
      <c r="B1741">
        <v>2021</v>
      </c>
      <c r="C1741" t="s">
        <v>58</v>
      </c>
      <c r="D1741" t="s">
        <v>63</v>
      </c>
      <c r="E1741" t="s">
        <v>64</v>
      </c>
      <c r="F1741" t="s">
        <v>65</v>
      </c>
      <c r="G1741" t="s">
        <v>227</v>
      </c>
      <c r="I1741" s="3">
        <v>14643793.640000001</v>
      </c>
    </row>
    <row r="1742" spans="1:9" hidden="1" x14ac:dyDescent="0.25">
      <c r="A1742" s="20" t="s">
        <v>51</v>
      </c>
      <c r="B1742">
        <v>2021</v>
      </c>
      <c r="C1742" t="s">
        <v>58</v>
      </c>
      <c r="D1742" t="s">
        <v>63</v>
      </c>
      <c r="E1742" t="s">
        <v>64</v>
      </c>
      <c r="F1742" t="s">
        <v>262</v>
      </c>
      <c r="G1742" t="s">
        <v>261</v>
      </c>
      <c r="H1742" t="s">
        <v>291</v>
      </c>
      <c r="I1742" s="98">
        <f>6000000+324000</f>
        <v>6324000</v>
      </c>
    </row>
    <row r="1743" spans="1:9" hidden="1" x14ac:dyDescent="0.25">
      <c r="A1743" s="20" t="s">
        <v>51</v>
      </c>
      <c r="B1743">
        <v>2021</v>
      </c>
      <c r="C1743" t="s">
        <v>58</v>
      </c>
      <c r="D1743" t="s">
        <v>63</v>
      </c>
      <c r="E1743" t="s">
        <v>64</v>
      </c>
      <c r="F1743" t="s">
        <v>262</v>
      </c>
      <c r="G1743" t="s">
        <v>261</v>
      </c>
      <c r="H1743" t="s">
        <v>104</v>
      </c>
      <c r="I1743" s="98">
        <f>6796554.63+324000</f>
        <v>7120554.6299999999</v>
      </c>
    </row>
    <row r="1744" spans="1:9" hidden="1" x14ac:dyDescent="0.25">
      <c r="A1744" s="20" t="s">
        <v>51</v>
      </c>
      <c r="B1744">
        <v>2021</v>
      </c>
      <c r="C1744" t="s">
        <v>58</v>
      </c>
      <c r="D1744" t="s">
        <v>63</v>
      </c>
      <c r="E1744" t="s">
        <v>64</v>
      </c>
      <c r="F1744" t="s">
        <v>65</v>
      </c>
      <c r="G1744" t="s">
        <v>155</v>
      </c>
      <c r="I1744" s="3">
        <v>37546403.259999998</v>
      </c>
    </row>
    <row r="1745" spans="1:9" hidden="1" x14ac:dyDescent="0.25">
      <c r="A1745" s="20" t="s">
        <v>51</v>
      </c>
      <c r="B1745">
        <v>2021</v>
      </c>
      <c r="C1745" t="s">
        <v>58</v>
      </c>
      <c r="D1745" t="s">
        <v>63</v>
      </c>
      <c r="E1745" t="s">
        <v>64</v>
      </c>
      <c r="F1745" t="s">
        <v>65</v>
      </c>
      <c r="G1745" t="s">
        <v>145</v>
      </c>
      <c r="I1745" s="3">
        <v>3675201.4</v>
      </c>
    </row>
    <row r="1746" spans="1:9" hidden="1" x14ac:dyDescent="0.25">
      <c r="A1746" s="20" t="s">
        <v>51</v>
      </c>
      <c r="B1746">
        <v>2021</v>
      </c>
      <c r="C1746" t="s">
        <v>58</v>
      </c>
      <c r="D1746" t="s">
        <v>63</v>
      </c>
      <c r="E1746" t="s">
        <v>64</v>
      </c>
      <c r="F1746" t="s">
        <v>65</v>
      </c>
      <c r="G1746" t="s">
        <v>275</v>
      </c>
      <c r="I1746"/>
    </row>
    <row r="1747" spans="1:9" hidden="1" x14ac:dyDescent="0.25">
      <c r="A1747" s="20" t="s">
        <v>51</v>
      </c>
      <c r="B1747">
        <v>2021</v>
      </c>
      <c r="C1747" t="s">
        <v>58</v>
      </c>
      <c r="D1747" t="s">
        <v>63</v>
      </c>
      <c r="E1747" t="s">
        <v>64</v>
      </c>
      <c r="F1747" t="s">
        <v>65</v>
      </c>
      <c r="G1747" t="s">
        <v>105</v>
      </c>
      <c r="I1747"/>
    </row>
    <row r="1748" spans="1:9" hidden="1" x14ac:dyDescent="0.25">
      <c r="A1748" s="20" t="s">
        <v>51</v>
      </c>
      <c r="B1748">
        <v>2021</v>
      </c>
      <c r="C1748" t="s">
        <v>58</v>
      </c>
      <c r="D1748" t="s">
        <v>63</v>
      </c>
      <c r="E1748" t="s">
        <v>64</v>
      </c>
      <c r="F1748" t="s">
        <v>65</v>
      </c>
      <c r="G1748" s="2" t="s">
        <v>231</v>
      </c>
      <c r="I1748" s="3">
        <v>1935772.96</v>
      </c>
    </row>
    <row r="1749" spans="1:9" hidden="1" x14ac:dyDescent="0.25">
      <c r="A1749" s="20" t="s">
        <v>51</v>
      </c>
      <c r="B1749">
        <v>2021</v>
      </c>
      <c r="C1749" t="s">
        <v>58</v>
      </c>
      <c r="D1749" t="s">
        <v>63</v>
      </c>
      <c r="E1749" t="s">
        <v>64</v>
      </c>
      <c r="F1749" t="s">
        <v>65</v>
      </c>
      <c r="G1749" s="90" t="s">
        <v>336</v>
      </c>
      <c r="I1749" s="3">
        <v>85092.19</v>
      </c>
    </row>
    <row r="1750" spans="1:9" hidden="1" x14ac:dyDescent="0.25">
      <c r="A1750" s="20" t="s">
        <v>51</v>
      </c>
      <c r="B1750">
        <v>2021</v>
      </c>
      <c r="C1750" t="s">
        <v>58</v>
      </c>
      <c r="D1750" t="s">
        <v>63</v>
      </c>
      <c r="E1750" t="s">
        <v>64</v>
      </c>
      <c r="F1750" t="s">
        <v>65</v>
      </c>
      <c r="G1750" s="2" t="s">
        <v>232</v>
      </c>
      <c r="I1750"/>
    </row>
    <row r="1751" spans="1:9" hidden="1" x14ac:dyDescent="0.25">
      <c r="A1751" s="20" t="s">
        <v>51</v>
      </c>
      <c r="B1751">
        <v>2021</v>
      </c>
      <c r="C1751" t="s">
        <v>58</v>
      </c>
      <c r="D1751" t="s">
        <v>63</v>
      </c>
      <c r="E1751" t="s">
        <v>64</v>
      </c>
      <c r="F1751" t="s">
        <v>65</v>
      </c>
      <c r="G1751" s="90" t="s">
        <v>340</v>
      </c>
      <c r="I1751" s="3">
        <v>38702</v>
      </c>
    </row>
    <row r="1752" spans="1:9" hidden="1" x14ac:dyDescent="0.25">
      <c r="A1752" s="20" t="s">
        <v>51</v>
      </c>
      <c r="B1752">
        <v>2021</v>
      </c>
      <c r="C1752" t="s">
        <v>58</v>
      </c>
      <c r="D1752" t="s">
        <v>63</v>
      </c>
      <c r="E1752" t="s">
        <v>64</v>
      </c>
      <c r="F1752" t="s">
        <v>65</v>
      </c>
      <c r="G1752" s="90" t="s">
        <v>341</v>
      </c>
      <c r="I1752" s="3">
        <v>6385.76</v>
      </c>
    </row>
    <row r="1753" spans="1:9" hidden="1" x14ac:dyDescent="0.25">
      <c r="A1753" s="20" t="s">
        <v>51</v>
      </c>
      <c r="B1753">
        <v>2021</v>
      </c>
      <c r="C1753" t="s">
        <v>58</v>
      </c>
      <c r="D1753" t="s">
        <v>63</v>
      </c>
      <c r="E1753" t="s">
        <v>64</v>
      </c>
      <c r="F1753" t="s">
        <v>65</v>
      </c>
      <c r="G1753" s="90" t="s">
        <v>344</v>
      </c>
      <c r="I1753" s="3">
        <v>7848</v>
      </c>
    </row>
    <row r="1754" spans="1:9" hidden="1" x14ac:dyDescent="0.25">
      <c r="A1754" s="20" t="s">
        <v>51</v>
      </c>
      <c r="B1754">
        <v>2021</v>
      </c>
      <c r="C1754" t="s">
        <v>58</v>
      </c>
      <c r="D1754" t="s">
        <v>63</v>
      </c>
      <c r="E1754" t="s">
        <v>64</v>
      </c>
      <c r="F1754" t="s">
        <v>65</v>
      </c>
      <c r="G1754" s="2" t="s">
        <v>233</v>
      </c>
      <c r="I1754" s="3">
        <v>688400.8</v>
      </c>
    </row>
    <row r="1755" spans="1:9" hidden="1" x14ac:dyDescent="0.25">
      <c r="A1755" s="20" t="s">
        <v>51</v>
      </c>
      <c r="B1755">
        <v>2021</v>
      </c>
      <c r="C1755" t="s">
        <v>58</v>
      </c>
      <c r="D1755" t="s">
        <v>63</v>
      </c>
      <c r="E1755" t="s">
        <v>64</v>
      </c>
      <c r="F1755" t="s">
        <v>65</v>
      </c>
      <c r="G1755" s="90" t="s">
        <v>323</v>
      </c>
      <c r="H1755" s="3"/>
      <c r="I1755" s="3">
        <v>36481.15</v>
      </c>
    </row>
    <row r="1756" spans="1:9" hidden="1" x14ac:dyDescent="0.25">
      <c r="A1756" s="20" t="s">
        <v>51</v>
      </c>
      <c r="B1756">
        <v>2021</v>
      </c>
      <c r="C1756" t="s">
        <v>58</v>
      </c>
      <c r="D1756" t="s">
        <v>63</v>
      </c>
      <c r="E1756" t="s">
        <v>64</v>
      </c>
      <c r="F1756" t="s">
        <v>65</v>
      </c>
      <c r="G1756" s="2" t="s">
        <v>237</v>
      </c>
      <c r="I1756" s="3">
        <v>34559.85</v>
      </c>
    </row>
    <row r="1757" spans="1:9" hidden="1" x14ac:dyDescent="0.25">
      <c r="A1757" s="20" t="s">
        <v>51</v>
      </c>
      <c r="B1757">
        <v>2021</v>
      </c>
      <c r="C1757" t="s">
        <v>58</v>
      </c>
      <c r="D1757" t="s">
        <v>63</v>
      </c>
      <c r="E1757" t="s">
        <v>64</v>
      </c>
      <c r="F1757" t="s">
        <v>65</v>
      </c>
      <c r="G1757" s="2" t="s">
        <v>289</v>
      </c>
      <c r="I1757"/>
    </row>
    <row r="1758" spans="1:9" hidden="1" x14ac:dyDescent="0.25">
      <c r="A1758" s="20" t="s">
        <v>51</v>
      </c>
      <c r="B1758">
        <v>2021</v>
      </c>
      <c r="C1758" t="s">
        <v>58</v>
      </c>
      <c r="D1758" t="s">
        <v>63</v>
      </c>
      <c r="E1758" t="s">
        <v>64</v>
      </c>
      <c r="F1758" t="s">
        <v>65</v>
      </c>
      <c r="G1758" t="s">
        <v>186</v>
      </c>
      <c r="I1758" s="3">
        <v>1063133</v>
      </c>
    </row>
    <row r="1759" spans="1:9" hidden="1" x14ac:dyDescent="0.25">
      <c r="A1759" s="20" t="s">
        <v>51</v>
      </c>
      <c r="B1759">
        <v>2021</v>
      </c>
      <c r="C1759" t="s">
        <v>58</v>
      </c>
      <c r="D1759" t="s">
        <v>63</v>
      </c>
      <c r="E1759" t="s">
        <v>64</v>
      </c>
      <c r="F1759" t="s">
        <v>82</v>
      </c>
      <c r="G1759" t="s">
        <v>81</v>
      </c>
      <c r="I1759" s="3">
        <v>42976341.5</v>
      </c>
    </row>
    <row r="1760" spans="1:9" hidden="1" x14ac:dyDescent="0.25">
      <c r="A1760" s="20" t="s">
        <v>51</v>
      </c>
      <c r="B1760">
        <v>2021</v>
      </c>
      <c r="C1760" t="s">
        <v>58</v>
      </c>
      <c r="D1760" t="s">
        <v>63</v>
      </c>
      <c r="E1760" t="s">
        <v>64</v>
      </c>
      <c r="F1760" t="s">
        <v>228</v>
      </c>
      <c r="G1760" t="s">
        <v>229</v>
      </c>
      <c r="I1760" s="3">
        <v>1692000</v>
      </c>
    </row>
    <row r="1761" spans="1:9" hidden="1" x14ac:dyDescent="0.25">
      <c r="A1761" s="20" t="s">
        <v>51</v>
      </c>
      <c r="B1761">
        <v>2021</v>
      </c>
      <c r="C1761" t="s">
        <v>58</v>
      </c>
      <c r="D1761" t="s">
        <v>63</v>
      </c>
      <c r="E1761" t="s">
        <v>73</v>
      </c>
      <c r="F1761" t="s">
        <v>84</v>
      </c>
      <c r="G1761" t="s">
        <v>83</v>
      </c>
      <c r="I1761" s="3">
        <v>4637000</v>
      </c>
    </row>
    <row r="1762" spans="1:9" hidden="1" x14ac:dyDescent="0.25">
      <c r="A1762" s="20" t="s">
        <v>51</v>
      </c>
      <c r="B1762">
        <v>2021</v>
      </c>
      <c r="C1762" t="s">
        <v>58</v>
      </c>
      <c r="D1762" t="s">
        <v>63</v>
      </c>
      <c r="E1762" t="s">
        <v>73</v>
      </c>
      <c r="F1762" t="s">
        <v>84</v>
      </c>
      <c r="G1762" s="90" t="s">
        <v>324</v>
      </c>
      <c r="I1762" s="3">
        <v>320000</v>
      </c>
    </row>
    <row r="1763" spans="1:9" hidden="1" x14ac:dyDescent="0.25">
      <c r="A1763" s="20" t="s">
        <v>51</v>
      </c>
      <c r="B1763">
        <v>2021</v>
      </c>
      <c r="C1763" t="s">
        <v>58</v>
      </c>
      <c r="D1763" t="s">
        <v>63</v>
      </c>
      <c r="E1763" t="s">
        <v>73</v>
      </c>
      <c r="F1763" t="s">
        <v>342</v>
      </c>
      <c r="G1763" s="90" t="s">
        <v>343</v>
      </c>
      <c r="I1763" s="3">
        <v>1743600</v>
      </c>
    </row>
    <row r="1764" spans="1:9" hidden="1" x14ac:dyDescent="0.25">
      <c r="A1764" s="20" t="s">
        <v>51</v>
      </c>
      <c r="B1764">
        <v>2021</v>
      </c>
      <c r="C1764" t="s">
        <v>58</v>
      </c>
      <c r="D1764" t="s">
        <v>66</v>
      </c>
      <c r="E1764" t="s">
        <v>67</v>
      </c>
      <c r="F1764" t="s">
        <v>93</v>
      </c>
      <c r="G1764" s="2" t="s">
        <v>234</v>
      </c>
      <c r="I1764"/>
    </row>
    <row r="1765" spans="1:9" hidden="1" x14ac:dyDescent="0.25">
      <c r="A1765" s="20" t="s">
        <v>51</v>
      </c>
      <c r="B1765">
        <v>2021</v>
      </c>
      <c r="C1765" t="s">
        <v>58</v>
      </c>
      <c r="D1765" t="s">
        <v>66</v>
      </c>
      <c r="E1765" t="s">
        <v>67</v>
      </c>
      <c r="F1765" t="s">
        <v>93</v>
      </c>
      <c r="G1765" t="s">
        <v>106</v>
      </c>
      <c r="I1765" s="3">
        <v>7076777.7000000002</v>
      </c>
    </row>
    <row r="1766" spans="1:9" hidden="1" x14ac:dyDescent="0.25">
      <c r="A1766" s="20" t="s">
        <v>51</v>
      </c>
      <c r="B1766">
        <v>2021</v>
      </c>
      <c r="C1766" t="s">
        <v>58</v>
      </c>
      <c r="D1766" t="s">
        <v>66</v>
      </c>
      <c r="E1766" t="s">
        <v>67</v>
      </c>
      <c r="F1766" t="s">
        <v>93</v>
      </c>
      <c r="G1766" t="s">
        <v>263</v>
      </c>
      <c r="I1766"/>
    </row>
    <row r="1767" spans="1:9" hidden="1" x14ac:dyDescent="0.25">
      <c r="A1767" s="20" t="s">
        <v>51</v>
      </c>
      <c r="B1767">
        <v>2021</v>
      </c>
      <c r="C1767" t="s">
        <v>58</v>
      </c>
      <c r="D1767" t="s">
        <v>66</v>
      </c>
      <c r="E1767" t="s">
        <v>67</v>
      </c>
      <c r="F1767" t="s">
        <v>89</v>
      </c>
      <c r="G1767" t="s">
        <v>85</v>
      </c>
      <c r="I1767" s="3">
        <v>3031990</v>
      </c>
    </row>
    <row r="1768" spans="1:9" hidden="1" x14ac:dyDescent="0.25">
      <c r="A1768" s="20" t="s">
        <v>51</v>
      </c>
      <c r="B1768">
        <v>2021</v>
      </c>
      <c r="C1768" t="s">
        <v>58</v>
      </c>
      <c r="D1768" t="s">
        <v>66</v>
      </c>
      <c r="E1768" t="s">
        <v>67</v>
      </c>
      <c r="F1768" t="s">
        <v>89</v>
      </c>
      <c r="G1768" t="s">
        <v>86</v>
      </c>
      <c r="I1768">
        <v>363764</v>
      </c>
    </row>
    <row r="1769" spans="1:9" hidden="1" x14ac:dyDescent="0.25">
      <c r="A1769" s="20" t="s">
        <v>51</v>
      </c>
      <c r="B1769">
        <v>2021</v>
      </c>
      <c r="C1769" t="s">
        <v>58</v>
      </c>
      <c r="D1769" t="s">
        <v>66</v>
      </c>
      <c r="E1769" t="s">
        <v>67</v>
      </c>
      <c r="F1769" t="s">
        <v>89</v>
      </c>
      <c r="G1769" t="s">
        <v>87</v>
      </c>
      <c r="I1769" s="3">
        <v>2431008</v>
      </c>
    </row>
    <row r="1770" spans="1:9" hidden="1" x14ac:dyDescent="0.25">
      <c r="A1770" s="20" t="s">
        <v>51</v>
      </c>
      <c r="B1770">
        <v>2021</v>
      </c>
      <c r="C1770" t="s">
        <v>58</v>
      </c>
      <c r="D1770" t="s">
        <v>66</v>
      </c>
      <c r="E1770" t="s">
        <v>67</v>
      </c>
      <c r="F1770" t="s">
        <v>89</v>
      </c>
      <c r="G1770" t="s">
        <v>88</v>
      </c>
      <c r="I1770" s="3">
        <v>1369635</v>
      </c>
    </row>
    <row r="1771" spans="1:9" hidden="1" x14ac:dyDescent="0.25">
      <c r="A1771" s="20" t="s">
        <v>51</v>
      </c>
      <c r="B1771">
        <v>2021</v>
      </c>
      <c r="C1771" t="s">
        <v>58</v>
      </c>
      <c r="D1771" t="s">
        <v>66</v>
      </c>
      <c r="E1771" t="s">
        <v>67</v>
      </c>
      <c r="F1771" t="s">
        <v>94</v>
      </c>
      <c r="G1771" t="s">
        <v>95</v>
      </c>
      <c r="I1771"/>
    </row>
    <row r="1772" spans="1:9" hidden="1" x14ac:dyDescent="0.25">
      <c r="A1772" s="20" t="s">
        <v>51</v>
      </c>
      <c r="B1772">
        <v>2021</v>
      </c>
      <c r="C1772" t="s">
        <v>58</v>
      </c>
      <c r="D1772" t="s">
        <v>66</v>
      </c>
      <c r="E1772" t="s">
        <v>67</v>
      </c>
      <c r="F1772" t="s">
        <v>94</v>
      </c>
      <c r="G1772" t="s">
        <v>95</v>
      </c>
      <c r="I1772"/>
    </row>
    <row r="1773" spans="1:9" hidden="1" x14ac:dyDescent="0.25">
      <c r="A1773" s="20" t="s">
        <v>51</v>
      </c>
      <c r="B1773">
        <v>2021</v>
      </c>
      <c r="C1773" t="s">
        <v>58</v>
      </c>
      <c r="D1773" t="s">
        <v>66</v>
      </c>
      <c r="E1773" t="s">
        <v>67</v>
      </c>
      <c r="F1773" t="s">
        <v>94</v>
      </c>
      <c r="G1773" t="s">
        <v>95</v>
      </c>
      <c r="I1773"/>
    </row>
    <row r="1774" spans="1:9" hidden="1" x14ac:dyDescent="0.25">
      <c r="A1774" s="20" t="s">
        <v>51</v>
      </c>
      <c r="B1774">
        <v>2021</v>
      </c>
      <c r="C1774" t="s">
        <v>58</v>
      </c>
      <c r="D1774" t="s">
        <v>66</v>
      </c>
      <c r="E1774" t="s">
        <v>67</v>
      </c>
      <c r="F1774" t="s">
        <v>94</v>
      </c>
      <c r="G1774" t="s">
        <v>95</v>
      </c>
      <c r="I1774"/>
    </row>
    <row r="1775" spans="1:9" hidden="1" x14ac:dyDescent="0.25">
      <c r="A1775" s="20" t="s">
        <v>51</v>
      </c>
      <c r="B1775">
        <v>2021</v>
      </c>
      <c r="C1775" t="s">
        <v>58</v>
      </c>
      <c r="D1775" t="s">
        <v>66</v>
      </c>
      <c r="E1775" t="s">
        <v>67</v>
      </c>
      <c r="F1775" t="s">
        <v>94</v>
      </c>
      <c r="G1775" t="s">
        <v>95</v>
      </c>
      <c r="I1775"/>
    </row>
    <row r="1776" spans="1:9" hidden="1" x14ac:dyDescent="0.25">
      <c r="A1776" s="20" t="s">
        <v>51</v>
      </c>
      <c r="B1776">
        <v>2021</v>
      </c>
      <c r="C1776" t="s">
        <v>58</v>
      </c>
      <c r="D1776" t="s">
        <v>66</v>
      </c>
      <c r="E1776" t="s">
        <v>67</v>
      </c>
      <c r="F1776" t="s">
        <v>68</v>
      </c>
      <c r="G1776" t="s">
        <v>146</v>
      </c>
      <c r="I1776" s="3">
        <v>276716.15999999997</v>
      </c>
    </row>
    <row r="1777" spans="1:9" hidden="1" x14ac:dyDescent="0.25">
      <c r="A1777" s="20" t="s">
        <v>51</v>
      </c>
      <c r="B1777">
        <v>2021</v>
      </c>
      <c r="C1777" t="s">
        <v>58</v>
      </c>
      <c r="D1777" t="s">
        <v>66</v>
      </c>
      <c r="E1777" t="s">
        <v>67</v>
      </c>
      <c r="F1777" t="s">
        <v>68</v>
      </c>
      <c r="G1777" t="s">
        <v>325</v>
      </c>
      <c r="I1777"/>
    </row>
    <row r="1778" spans="1:9" hidden="1" x14ac:dyDescent="0.25">
      <c r="A1778" s="20" t="s">
        <v>51</v>
      </c>
      <c r="B1778">
        <v>2021</v>
      </c>
      <c r="C1778" t="s">
        <v>58</v>
      </c>
      <c r="D1778" t="s">
        <v>66</v>
      </c>
      <c r="E1778" t="s">
        <v>67</v>
      </c>
      <c r="F1778" t="s">
        <v>68</v>
      </c>
      <c r="G1778" t="s">
        <v>160</v>
      </c>
      <c r="I1778" s="3">
        <v>638809.4</v>
      </c>
    </row>
    <row r="1779" spans="1:9" hidden="1" x14ac:dyDescent="0.25">
      <c r="A1779" s="20" t="s">
        <v>51</v>
      </c>
      <c r="B1779">
        <v>2021</v>
      </c>
      <c r="C1779" t="s">
        <v>58</v>
      </c>
      <c r="D1779" t="s">
        <v>66</v>
      </c>
      <c r="E1779" t="s">
        <v>67</v>
      </c>
      <c r="F1779" t="s">
        <v>68</v>
      </c>
      <c r="G1779" t="s">
        <v>292</v>
      </c>
      <c r="I1779"/>
    </row>
    <row r="1780" spans="1:9" hidden="1" x14ac:dyDescent="0.25">
      <c r="A1780" s="20" t="s">
        <v>51</v>
      </c>
      <c r="B1780">
        <v>2021</v>
      </c>
      <c r="C1780" t="s">
        <v>58</v>
      </c>
      <c r="D1780" t="s">
        <v>66</v>
      </c>
      <c r="E1780" t="s">
        <v>67</v>
      </c>
      <c r="F1780" t="s">
        <v>68</v>
      </c>
      <c r="G1780" s="2" t="s">
        <v>282</v>
      </c>
      <c r="I1780" s="3">
        <v>6205</v>
      </c>
    </row>
    <row r="1781" spans="1:9" hidden="1" x14ac:dyDescent="0.25">
      <c r="A1781" s="20" t="s">
        <v>51</v>
      </c>
      <c r="B1781">
        <v>2021</v>
      </c>
      <c r="C1781" t="s">
        <v>58</v>
      </c>
      <c r="D1781" t="s">
        <v>66</v>
      </c>
      <c r="E1781" t="s">
        <v>67</v>
      </c>
      <c r="F1781" t="s">
        <v>68</v>
      </c>
      <c r="G1781" t="s">
        <v>90</v>
      </c>
      <c r="I1781"/>
    </row>
    <row r="1782" spans="1:9" hidden="1" x14ac:dyDescent="0.25">
      <c r="A1782" s="20" t="s">
        <v>51</v>
      </c>
      <c r="B1782">
        <v>2021</v>
      </c>
      <c r="C1782" t="s">
        <v>58</v>
      </c>
      <c r="D1782" t="s">
        <v>66</v>
      </c>
      <c r="E1782" t="s">
        <v>67</v>
      </c>
      <c r="F1782" t="s">
        <v>68</v>
      </c>
      <c r="G1782" s="2" t="s">
        <v>274</v>
      </c>
      <c r="I1782"/>
    </row>
    <row r="1783" spans="1:9" hidden="1" x14ac:dyDescent="0.25">
      <c r="A1783" s="20" t="s">
        <v>51</v>
      </c>
      <c r="B1783">
        <v>2021</v>
      </c>
      <c r="C1783" t="s">
        <v>58</v>
      </c>
      <c r="D1783" t="s">
        <v>66</v>
      </c>
      <c r="E1783" t="s">
        <v>67</v>
      </c>
      <c r="F1783" t="s">
        <v>68</v>
      </c>
      <c r="G1783" s="90" t="s">
        <v>345</v>
      </c>
      <c r="I1783" s="3">
        <v>243000</v>
      </c>
    </row>
    <row r="1784" spans="1:9" hidden="1" x14ac:dyDescent="0.25">
      <c r="A1784" s="20" t="s">
        <v>51</v>
      </c>
      <c r="B1784">
        <v>2021</v>
      </c>
      <c r="C1784" t="s">
        <v>58</v>
      </c>
      <c r="D1784" t="s">
        <v>66</v>
      </c>
      <c r="E1784" t="s">
        <v>67</v>
      </c>
      <c r="F1784" t="s">
        <v>68</v>
      </c>
      <c r="G1784" t="s">
        <v>184</v>
      </c>
      <c r="I1784" s="3">
        <v>124793</v>
      </c>
    </row>
    <row r="1785" spans="1:9" hidden="1" x14ac:dyDescent="0.25">
      <c r="A1785" s="20" t="s">
        <v>51</v>
      </c>
      <c r="B1785">
        <v>2021</v>
      </c>
      <c r="C1785" t="s">
        <v>58</v>
      </c>
      <c r="D1785" t="s">
        <v>66</v>
      </c>
      <c r="E1785" t="s">
        <v>67</v>
      </c>
      <c r="F1785" t="s">
        <v>68</v>
      </c>
      <c r="G1785" t="s">
        <v>75</v>
      </c>
      <c r="I1785" s="3">
        <v>11790.23</v>
      </c>
    </row>
    <row r="1786" spans="1:9" hidden="1" x14ac:dyDescent="0.25">
      <c r="A1786" s="20" t="s">
        <v>51</v>
      </c>
      <c r="B1786">
        <v>2021</v>
      </c>
      <c r="C1786" t="s">
        <v>58</v>
      </c>
      <c r="D1786" t="s">
        <v>66</v>
      </c>
      <c r="E1786" t="s">
        <v>67</v>
      </c>
      <c r="F1786" t="s">
        <v>68</v>
      </c>
      <c r="G1786" t="s">
        <v>148</v>
      </c>
      <c r="I1786" s="3">
        <v>30099.7</v>
      </c>
    </row>
    <row r="1787" spans="1:9" hidden="1" x14ac:dyDescent="0.25">
      <c r="A1787" s="20" t="s">
        <v>51</v>
      </c>
      <c r="B1787">
        <v>2021</v>
      </c>
      <c r="C1787" t="s">
        <v>58</v>
      </c>
      <c r="D1787" t="s">
        <v>66</v>
      </c>
      <c r="E1787" t="s">
        <v>67</v>
      </c>
      <c r="F1787" t="s">
        <v>68</v>
      </c>
      <c r="G1787" t="s">
        <v>157</v>
      </c>
      <c r="I1787" s="3">
        <v>145112.03</v>
      </c>
    </row>
    <row r="1788" spans="1:9" hidden="1" x14ac:dyDescent="0.25">
      <c r="A1788" s="20" t="s">
        <v>51</v>
      </c>
      <c r="B1788">
        <v>2021</v>
      </c>
      <c r="C1788" t="s">
        <v>58</v>
      </c>
      <c r="D1788" t="s">
        <v>66</v>
      </c>
      <c r="E1788" t="s">
        <v>67</v>
      </c>
      <c r="F1788" t="s">
        <v>68</v>
      </c>
      <c r="G1788" s="90" t="s">
        <v>346</v>
      </c>
      <c r="I1788" s="3">
        <v>952</v>
      </c>
    </row>
    <row r="1789" spans="1:9" hidden="1" x14ac:dyDescent="0.25">
      <c r="A1789" s="20" t="s">
        <v>51</v>
      </c>
      <c r="B1789">
        <v>2021</v>
      </c>
      <c r="C1789" t="s">
        <v>58</v>
      </c>
      <c r="D1789" t="s">
        <v>66</v>
      </c>
      <c r="E1789" t="s">
        <v>67</v>
      </c>
      <c r="F1789" t="s">
        <v>326</v>
      </c>
      <c r="G1789" s="90" t="s">
        <v>327</v>
      </c>
      <c r="I1789"/>
    </row>
    <row r="1790" spans="1:9" hidden="1" x14ac:dyDescent="0.25">
      <c r="A1790" s="20" t="s">
        <v>51</v>
      </c>
      <c r="B1790">
        <v>2021</v>
      </c>
      <c r="C1790" t="s">
        <v>58</v>
      </c>
      <c r="D1790" t="s">
        <v>66</v>
      </c>
      <c r="E1790" t="s">
        <v>67</v>
      </c>
      <c r="F1790" t="s">
        <v>326</v>
      </c>
      <c r="G1790" s="90" t="s">
        <v>328</v>
      </c>
      <c r="I1790"/>
    </row>
    <row r="1791" spans="1:9" hidden="1" x14ac:dyDescent="0.25">
      <c r="A1791" s="20" t="s">
        <v>51</v>
      </c>
      <c r="B1791">
        <v>2021</v>
      </c>
      <c r="C1791" t="s">
        <v>58</v>
      </c>
      <c r="D1791" t="s">
        <v>66</v>
      </c>
      <c r="E1791" t="s">
        <v>67</v>
      </c>
      <c r="F1791" t="s">
        <v>326</v>
      </c>
      <c r="G1791" s="90" t="s">
        <v>329</v>
      </c>
      <c r="I1791"/>
    </row>
    <row r="1792" spans="1:9" hidden="1" x14ac:dyDescent="0.25">
      <c r="A1792" s="20" t="s">
        <v>51</v>
      </c>
      <c r="B1792">
        <v>2021</v>
      </c>
      <c r="C1792" t="s">
        <v>58</v>
      </c>
      <c r="D1792" t="s">
        <v>66</v>
      </c>
      <c r="E1792" t="s">
        <v>67</v>
      </c>
      <c r="F1792" t="s">
        <v>326</v>
      </c>
      <c r="G1792" s="90" t="s">
        <v>330</v>
      </c>
      <c r="I1792"/>
    </row>
    <row r="1793" spans="1:9" hidden="1" x14ac:dyDescent="0.25">
      <c r="A1793" s="20" t="s">
        <v>51</v>
      </c>
      <c r="B1793">
        <v>2021</v>
      </c>
      <c r="C1793" t="s">
        <v>58</v>
      </c>
      <c r="D1793" t="s">
        <v>66</v>
      </c>
      <c r="E1793" t="s">
        <v>67</v>
      </c>
      <c r="F1793" t="s">
        <v>68</v>
      </c>
      <c r="G1793" t="s">
        <v>158</v>
      </c>
      <c r="I1793" s="3">
        <v>5932481.0999999996</v>
      </c>
    </row>
    <row r="1794" spans="1:9" hidden="1" x14ac:dyDescent="0.25">
      <c r="A1794" s="20" t="s">
        <v>51</v>
      </c>
      <c r="B1794">
        <v>2021</v>
      </c>
      <c r="C1794" t="s">
        <v>58</v>
      </c>
      <c r="D1794" t="s">
        <v>66</v>
      </c>
      <c r="E1794" t="s">
        <v>67</v>
      </c>
      <c r="F1794" t="s">
        <v>68</v>
      </c>
      <c r="G1794" t="s">
        <v>76</v>
      </c>
      <c r="I1794" s="3">
        <v>-894982</v>
      </c>
    </row>
    <row r="1795" spans="1:9" hidden="1" x14ac:dyDescent="0.25">
      <c r="A1795" s="20" t="s">
        <v>51</v>
      </c>
      <c r="B1795">
        <v>2021</v>
      </c>
      <c r="C1795" t="s">
        <v>58</v>
      </c>
      <c r="D1795" t="s">
        <v>66</v>
      </c>
      <c r="E1795" t="s">
        <v>67</v>
      </c>
      <c r="F1795" t="s">
        <v>68</v>
      </c>
      <c r="G1795" t="s">
        <v>185</v>
      </c>
      <c r="I1795"/>
    </row>
    <row r="1796" spans="1:9" hidden="1" x14ac:dyDescent="0.25">
      <c r="A1796" s="20" t="s">
        <v>51</v>
      </c>
      <c r="B1796">
        <v>2021</v>
      </c>
      <c r="C1796" t="s">
        <v>58</v>
      </c>
      <c r="D1796" t="s">
        <v>66</v>
      </c>
      <c r="E1796" t="s">
        <v>67</v>
      </c>
      <c r="F1796" t="s">
        <v>68</v>
      </c>
      <c r="G1796" t="s">
        <v>200</v>
      </c>
      <c r="I1796"/>
    </row>
    <row r="1797" spans="1:9" hidden="1" x14ac:dyDescent="0.25">
      <c r="A1797" s="20" t="s">
        <v>51</v>
      </c>
      <c r="B1797">
        <v>2021</v>
      </c>
      <c r="C1797" t="s">
        <v>58</v>
      </c>
      <c r="D1797" t="s">
        <v>66</v>
      </c>
      <c r="E1797" t="s">
        <v>67</v>
      </c>
      <c r="F1797" t="s">
        <v>68</v>
      </c>
      <c r="G1797" t="s">
        <v>97</v>
      </c>
      <c r="I1797" s="3">
        <v>-2910532</v>
      </c>
    </row>
    <row r="1798" spans="1:9" hidden="1" x14ac:dyDescent="0.25">
      <c r="A1798" s="20" t="s">
        <v>51</v>
      </c>
      <c r="B1798">
        <v>2021</v>
      </c>
      <c r="C1798" t="s">
        <v>58</v>
      </c>
      <c r="D1798" t="s">
        <v>66</v>
      </c>
      <c r="E1798" t="s">
        <v>67</v>
      </c>
      <c r="F1798" t="s">
        <v>68</v>
      </c>
      <c r="G1798" t="s">
        <v>201</v>
      </c>
      <c r="I1798" s="3">
        <v>-21040</v>
      </c>
    </row>
    <row r="1799" spans="1:9" hidden="1" x14ac:dyDescent="0.25">
      <c r="A1799" s="20" t="s">
        <v>51</v>
      </c>
      <c r="B1799">
        <v>2021</v>
      </c>
      <c r="C1799" t="s">
        <v>58</v>
      </c>
      <c r="D1799" t="s">
        <v>66</v>
      </c>
      <c r="E1799" t="s">
        <v>67</v>
      </c>
      <c r="F1799" t="s">
        <v>68</v>
      </c>
      <c r="G1799" t="s">
        <v>293</v>
      </c>
      <c r="I1799" s="3">
        <v>-207243.7</v>
      </c>
    </row>
    <row r="1800" spans="1:9" hidden="1" x14ac:dyDescent="0.25">
      <c r="A1800" s="20" t="s">
        <v>51</v>
      </c>
      <c r="B1800">
        <v>2021</v>
      </c>
      <c r="C1800" t="s">
        <v>58</v>
      </c>
      <c r="D1800" t="s">
        <v>66</v>
      </c>
      <c r="E1800" t="s">
        <v>67</v>
      </c>
      <c r="F1800" t="s">
        <v>68</v>
      </c>
      <c r="G1800" t="s">
        <v>202</v>
      </c>
      <c r="I1800"/>
    </row>
    <row r="1801" spans="1:9" hidden="1" x14ac:dyDescent="0.25">
      <c r="A1801" s="20" t="s">
        <v>51</v>
      </c>
      <c r="B1801">
        <v>2021</v>
      </c>
      <c r="C1801" t="s">
        <v>58</v>
      </c>
      <c r="D1801" t="s">
        <v>66</v>
      </c>
      <c r="E1801" t="s">
        <v>67</v>
      </c>
      <c r="F1801" t="s">
        <v>68</v>
      </c>
      <c r="G1801" t="s">
        <v>203</v>
      </c>
      <c r="I1801" s="3">
        <v>522000</v>
      </c>
    </row>
    <row r="1802" spans="1:9" hidden="1" x14ac:dyDescent="0.25">
      <c r="A1802" s="20" t="s">
        <v>51</v>
      </c>
      <c r="B1802">
        <v>2021</v>
      </c>
      <c r="C1802" t="s">
        <v>58</v>
      </c>
      <c r="D1802" t="s">
        <v>66</v>
      </c>
      <c r="E1802" t="s">
        <v>67</v>
      </c>
      <c r="F1802" t="s">
        <v>68</v>
      </c>
      <c r="G1802" t="s">
        <v>290</v>
      </c>
      <c r="I1802"/>
    </row>
    <row r="1803" spans="1:9" hidden="1" x14ac:dyDescent="0.25">
      <c r="A1803" s="20" t="s">
        <v>51</v>
      </c>
      <c r="B1803">
        <v>2021</v>
      </c>
      <c r="C1803" t="s">
        <v>58</v>
      </c>
      <c r="D1803" t="s">
        <v>66</v>
      </c>
      <c r="E1803" t="s">
        <v>67</v>
      </c>
      <c r="F1803" t="s">
        <v>268</v>
      </c>
      <c r="G1803" t="s">
        <v>162</v>
      </c>
      <c r="I1803" s="3">
        <v>-2518.08</v>
      </c>
    </row>
    <row r="1804" spans="1:9" hidden="1" x14ac:dyDescent="0.25">
      <c r="A1804" s="20" t="s">
        <v>51</v>
      </c>
      <c r="B1804">
        <v>2021</v>
      </c>
      <c r="C1804" t="s">
        <v>58</v>
      </c>
      <c r="D1804" t="s">
        <v>66</v>
      </c>
      <c r="E1804" t="s">
        <v>67</v>
      </c>
      <c r="F1804" t="s">
        <v>93</v>
      </c>
      <c r="G1804" t="s">
        <v>92</v>
      </c>
      <c r="I1804" s="59">
        <v>1250622</v>
      </c>
    </row>
    <row r="1805" spans="1:9" hidden="1" x14ac:dyDescent="0.25">
      <c r="A1805" s="20" t="s">
        <v>51</v>
      </c>
      <c r="B1805">
        <v>2021</v>
      </c>
      <c r="C1805" t="s">
        <v>58</v>
      </c>
      <c r="D1805" t="s">
        <v>69</v>
      </c>
      <c r="E1805" t="s">
        <v>69</v>
      </c>
      <c r="F1805" t="s">
        <v>70</v>
      </c>
      <c r="G1805" t="s">
        <v>77</v>
      </c>
      <c r="I1805" s="3">
        <v>200000000</v>
      </c>
    </row>
    <row r="1806" spans="1:9" hidden="1" x14ac:dyDescent="0.25">
      <c r="A1806" s="20" t="s">
        <v>51</v>
      </c>
      <c r="B1806">
        <v>2021</v>
      </c>
      <c r="C1806" t="s">
        <v>58</v>
      </c>
      <c r="D1806" t="s">
        <v>69</v>
      </c>
      <c r="E1806" t="s">
        <v>69</v>
      </c>
      <c r="F1806" t="s">
        <v>70</v>
      </c>
      <c r="G1806" t="s">
        <v>78</v>
      </c>
      <c r="I1806" s="3">
        <v>-194000000</v>
      </c>
    </row>
    <row r="1807" spans="1:9" hidden="1" x14ac:dyDescent="0.25">
      <c r="A1807" s="20" t="s">
        <v>51</v>
      </c>
      <c r="B1807">
        <v>2021</v>
      </c>
      <c r="C1807" t="s">
        <v>58</v>
      </c>
      <c r="D1807" t="s">
        <v>69</v>
      </c>
      <c r="E1807" t="s">
        <v>69</v>
      </c>
      <c r="F1807" t="s">
        <v>70</v>
      </c>
      <c r="G1807" t="s">
        <v>230</v>
      </c>
      <c r="I1807" s="3">
        <v>54327800</v>
      </c>
    </row>
    <row r="1808" spans="1:9" hidden="1" x14ac:dyDescent="0.25">
      <c r="A1808" s="20" t="s">
        <v>51</v>
      </c>
      <c r="B1808">
        <v>2021</v>
      </c>
      <c r="C1808" s="86" t="s">
        <v>58</v>
      </c>
      <c r="D1808" s="86" t="s">
        <v>69</v>
      </c>
      <c r="E1808" s="86" t="s">
        <v>69</v>
      </c>
      <c r="F1808" s="86" t="s">
        <v>79</v>
      </c>
      <c r="G1808" s="86" t="s">
        <v>264</v>
      </c>
      <c r="I1808" s="29">
        <v>-14375811.560000002</v>
      </c>
    </row>
    <row r="1809" spans="1:9" hidden="1" x14ac:dyDescent="0.25">
      <c r="A1809" s="20" t="s">
        <v>51</v>
      </c>
      <c r="B1809">
        <v>2021</v>
      </c>
      <c r="C1809" s="86" t="s">
        <v>58</v>
      </c>
      <c r="D1809" s="86" t="s">
        <v>69</v>
      </c>
      <c r="E1809" s="86" t="s">
        <v>69</v>
      </c>
      <c r="F1809" s="86" t="s">
        <v>79</v>
      </c>
      <c r="G1809" s="86" t="s">
        <v>297</v>
      </c>
      <c r="I1809" s="27">
        <v>59203841.890000001</v>
      </c>
    </row>
    <row r="1810" spans="1:9" hidden="1" x14ac:dyDescent="0.25">
      <c r="A1810" s="57" t="s">
        <v>126</v>
      </c>
      <c r="B1810" s="57">
        <v>2021</v>
      </c>
      <c r="C1810" s="57" t="s">
        <v>58</v>
      </c>
      <c r="D1810" s="57" t="s">
        <v>63</v>
      </c>
      <c r="E1810" s="57" t="s">
        <v>64</v>
      </c>
      <c r="F1810" s="57" t="s">
        <v>65</v>
      </c>
      <c r="G1810" s="57" t="s">
        <v>71</v>
      </c>
      <c r="I1810"/>
    </row>
    <row r="1811" spans="1:9" hidden="1" x14ac:dyDescent="0.25">
      <c r="A1811" s="20" t="s">
        <v>126</v>
      </c>
      <c r="B1811">
        <v>2021</v>
      </c>
      <c r="C1811" t="s">
        <v>58</v>
      </c>
      <c r="D1811" t="s">
        <v>63</v>
      </c>
      <c r="E1811" t="s">
        <v>64</v>
      </c>
      <c r="F1811" t="s">
        <v>65</v>
      </c>
      <c r="G1811" t="s">
        <v>80</v>
      </c>
      <c r="I1811"/>
    </row>
    <row r="1812" spans="1:9" hidden="1" x14ac:dyDescent="0.25">
      <c r="A1812" s="20" t="s">
        <v>126</v>
      </c>
      <c r="B1812">
        <v>2021</v>
      </c>
      <c r="C1812" t="s">
        <v>58</v>
      </c>
      <c r="D1812" t="s">
        <v>63</v>
      </c>
      <c r="E1812" t="s">
        <v>64</v>
      </c>
      <c r="F1812" t="s">
        <v>65</v>
      </c>
      <c r="G1812" t="s">
        <v>72</v>
      </c>
      <c r="I1812"/>
    </row>
    <row r="1813" spans="1:9" hidden="1" x14ac:dyDescent="0.25">
      <c r="A1813" s="20" t="s">
        <v>126</v>
      </c>
      <c r="B1813">
        <v>2021</v>
      </c>
      <c r="C1813" t="s">
        <v>58</v>
      </c>
      <c r="D1813" t="s">
        <v>63</v>
      </c>
      <c r="E1813" t="s">
        <v>64</v>
      </c>
      <c r="F1813" t="s">
        <v>65</v>
      </c>
      <c r="G1813" t="s">
        <v>227</v>
      </c>
      <c r="I1813" s="3">
        <v>16803004.199999999</v>
      </c>
    </row>
    <row r="1814" spans="1:9" hidden="1" x14ac:dyDescent="0.25">
      <c r="A1814" s="20" t="s">
        <v>126</v>
      </c>
      <c r="B1814">
        <v>2021</v>
      </c>
      <c r="C1814" t="s">
        <v>58</v>
      </c>
      <c r="D1814" t="s">
        <v>63</v>
      </c>
      <c r="E1814" t="s">
        <v>64</v>
      </c>
      <c r="F1814" t="s">
        <v>262</v>
      </c>
      <c r="G1814" t="s">
        <v>261</v>
      </c>
      <c r="H1814" t="s">
        <v>291</v>
      </c>
      <c r="I1814" s="38">
        <v>8324000</v>
      </c>
    </row>
    <row r="1815" spans="1:9" hidden="1" x14ac:dyDescent="0.25">
      <c r="A1815" s="20" t="s">
        <v>126</v>
      </c>
      <c r="B1815">
        <v>2021</v>
      </c>
      <c r="C1815" t="s">
        <v>58</v>
      </c>
      <c r="D1815" t="s">
        <v>63</v>
      </c>
      <c r="E1815" t="s">
        <v>64</v>
      </c>
      <c r="F1815" t="s">
        <v>262</v>
      </c>
      <c r="G1815" t="s">
        <v>261</v>
      </c>
      <c r="H1815" t="s">
        <v>104</v>
      </c>
      <c r="I1815" s="38">
        <v>9081868.2699999996</v>
      </c>
    </row>
    <row r="1816" spans="1:9" hidden="1" x14ac:dyDescent="0.25">
      <c r="A1816" s="20" t="s">
        <v>126</v>
      </c>
      <c r="B1816">
        <v>2021</v>
      </c>
      <c r="C1816" t="s">
        <v>58</v>
      </c>
      <c r="D1816" t="s">
        <v>63</v>
      </c>
      <c r="E1816" t="s">
        <v>64</v>
      </c>
      <c r="F1816" t="s">
        <v>65</v>
      </c>
      <c r="G1816" t="s">
        <v>155</v>
      </c>
      <c r="I1816" s="3">
        <v>44704001.619999997</v>
      </c>
    </row>
    <row r="1817" spans="1:9" hidden="1" x14ac:dyDescent="0.25">
      <c r="A1817" s="20" t="s">
        <v>126</v>
      </c>
      <c r="B1817">
        <v>2021</v>
      </c>
      <c r="C1817" t="s">
        <v>58</v>
      </c>
      <c r="D1817" t="s">
        <v>63</v>
      </c>
      <c r="E1817" t="s">
        <v>64</v>
      </c>
      <c r="F1817" t="s">
        <v>65</v>
      </c>
      <c r="G1817" t="s">
        <v>145</v>
      </c>
      <c r="I1817" s="3">
        <v>3634201.4</v>
      </c>
    </row>
    <row r="1818" spans="1:9" hidden="1" x14ac:dyDescent="0.25">
      <c r="A1818" s="20" t="s">
        <v>126</v>
      </c>
      <c r="B1818">
        <v>2021</v>
      </c>
      <c r="C1818" t="s">
        <v>58</v>
      </c>
      <c r="D1818" t="s">
        <v>63</v>
      </c>
      <c r="E1818" t="s">
        <v>64</v>
      </c>
      <c r="F1818" t="s">
        <v>65</v>
      </c>
      <c r="G1818" t="s">
        <v>275</v>
      </c>
      <c r="I1818"/>
    </row>
    <row r="1819" spans="1:9" hidden="1" x14ac:dyDescent="0.25">
      <c r="A1819" s="20" t="s">
        <v>126</v>
      </c>
      <c r="B1819">
        <v>2021</v>
      </c>
      <c r="C1819" t="s">
        <v>58</v>
      </c>
      <c r="D1819" t="s">
        <v>63</v>
      </c>
      <c r="E1819" t="s">
        <v>64</v>
      </c>
      <c r="F1819" t="s">
        <v>65</v>
      </c>
      <c r="G1819" t="s">
        <v>105</v>
      </c>
      <c r="I1819"/>
    </row>
    <row r="1820" spans="1:9" hidden="1" x14ac:dyDescent="0.25">
      <c r="A1820" s="20" t="s">
        <v>126</v>
      </c>
      <c r="B1820">
        <v>2021</v>
      </c>
      <c r="C1820" t="s">
        <v>58</v>
      </c>
      <c r="D1820" t="s">
        <v>63</v>
      </c>
      <c r="E1820" t="s">
        <v>64</v>
      </c>
      <c r="F1820" t="s">
        <v>65</v>
      </c>
      <c r="G1820" s="2" t="s">
        <v>231</v>
      </c>
      <c r="I1820" s="3">
        <v>2165523.75</v>
      </c>
    </row>
    <row r="1821" spans="1:9" hidden="1" x14ac:dyDescent="0.25">
      <c r="A1821" s="20" t="s">
        <v>126</v>
      </c>
      <c r="B1821">
        <v>2021</v>
      </c>
      <c r="C1821" t="s">
        <v>58</v>
      </c>
      <c r="D1821" t="s">
        <v>63</v>
      </c>
      <c r="E1821" t="s">
        <v>64</v>
      </c>
      <c r="F1821" t="s">
        <v>65</v>
      </c>
      <c r="G1821" s="90" t="s">
        <v>336</v>
      </c>
      <c r="I1821" s="3">
        <v>85092.19</v>
      </c>
    </row>
    <row r="1822" spans="1:9" hidden="1" x14ac:dyDescent="0.25">
      <c r="A1822" s="20" t="s">
        <v>126</v>
      </c>
      <c r="B1822">
        <v>2021</v>
      </c>
      <c r="C1822" t="s">
        <v>58</v>
      </c>
      <c r="D1822" t="s">
        <v>63</v>
      </c>
      <c r="E1822" t="s">
        <v>64</v>
      </c>
      <c r="F1822" t="s">
        <v>65</v>
      </c>
      <c r="G1822" s="2" t="s">
        <v>232</v>
      </c>
      <c r="I1822"/>
    </row>
    <row r="1823" spans="1:9" hidden="1" x14ac:dyDescent="0.25">
      <c r="A1823" s="20" t="s">
        <v>126</v>
      </c>
      <c r="B1823">
        <v>2021</v>
      </c>
      <c r="C1823" t="s">
        <v>58</v>
      </c>
      <c r="D1823" t="s">
        <v>63</v>
      </c>
      <c r="E1823" t="s">
        <v>64</v>
      </c>
      <c r="F1823" t="s">
        <v>65</v>
      </c>
      <c r="G1823" s="90" t="s">
        <v>340</v>
      </c>
      <c r="I1823" s="3">
        <v>38702</v>
      </c>
    </row>
    <row r="1824" spans="1:9" hidden="1" x14ac:dyDescent="0.25">
      <c r="A1824" s="20" t="s">
        <v>126</v>
      </c>
      <c r="B1824">
        <v>2021</v>
      </c>
      <c r="C1824" t="s">
        <v>58</v>
      </c>
      <c r="D1824" t="s">
        <v>63</v>
      </c>
      <c r="E1824" t="s">
        <v>64</v>
      </c>
      <c r="F1824" t="s">
        <v>65</v>
      </c>
      <c r="G1824" s="90" t="s">
        <v>341</v>
      </c>
      <c r="I1824" s="3">
        <v>6385.76</v>
      </c>
    </row>
    <row r="1825" spans="1:9" hidden="1" x14ac:dyDescent="0.25">
      <c r="A1825" s="20" t="s">
        <v>126</v>
      </c>
      <c r="B1825">
        <v>2021</v>
      </c>
      <c r="C1825" t="s">
        <v>58</v>
      </c>
      <c r="D1825" t="s">
        <v>63</v>
      </c>
      <c r="E1825" t="s">
        <v>64</v>
      </c>
      <c r="F1825" t="s">
        <v>65</v>
      </c>
      <c r="G1825" s="90" t="s">
        <v>344</v>
      </c>
      <c r="I1825" s="3">
        <v>7848</v>
      </c>
    </row>
    <row r="1826" spans="1:9" hidden="1" x14ac:dyDescent="0.25">
      <c r="A1826" s="20" t="s">
        <v>126</v>
      </c>
      <c r="B1826">
        <v>2021</v>
      </c>
      <c r="C1826" t="s">
        <v>58</v>
      </c>
      <c r="D1826" t="s">
        <v>63</v>
      </c>
      <c r="E1826" t="s">
        <v>64</v>
      </c>
      <c r="F1826" t="s">
        <v>65</v>
      </c>
      <c r="G1826" s="2" t="s">
        <v>233</v>
      </c>
      <c r="I1826" s="3">
        <v>727574.8</v>
      </c>
    </row>
    <row r="1827" spans="1:9" hidden="1" x14ac:dyDescent="0.25">
      <c r="A1827" s="20" t="s">
        <v>126</v>
      </c>
      <c r="B1827">
        <v>2021</v>
      </c>
      <c r="C1827" t="s">
        <v>58</v>
      </c>
      <c r="D1827" t="s">
        <v>63</v>
      </c>
      <c r="E1827" t="s">
        <v>64</v>
      </c>
      <c r="F1827" t="s">
        <v>65</v>
      </c>
      <c r="G1827" s="90" t="s">
        <v>323</v>
      </c>
      <c r="H1827" s="3"/>
      <c r="I1827" s="3">
        <v>36481.15</v>
      </c>
    </row>
    <row r="1828" spans="1:9" hidden="1" x14ac:dyDescent="0.25">
      <c r="A1828" s="20" t="s">
        <v>126</v>
      </c>
      <c r="B1828">
        <v>2021</v>
      </c>
      <c r="C1828" t="s">
        <v>58</v>
      </c>
      <c r="D1828" t="s">
        <v>63</v>
      </c>
      <c r="E1828" t="s">
        <v>64</v>
      </c>
      <c r="F1828" t="s">
        <v>65</v>
      </c>
      <c r="G1828" s="2" t="s">
        <v>237</v>
      </c>
      <c r="I1828" s="3">
        <v>34559.85</v>
      </c>
    </row>
    <row r="1829" spans="1:9" hidden="1" x14ac:dyDescent="0.25">
      <c r="A1829" s="20" t="s">
        <v>126</v>
      </c>
      <c r="B1829">
        <v>2021</v>
      </c>
      <c r="C1829" t="s">
        <v>58</v>
      </c>
      <c r="D1829" t="s">
        <v>63</v>
      </c>
      <c r="E1829" t="s">
        <v>64</v>
      </c>
      <c r="F1829" t="s">
        <v>65</v>
      </c>
      <c r="G1829" s="2" t="s">
        <v>289</v>
      </c>
      <c r="I1829"/>
    </row>
    <row r="1830" spans="1:9" hidden="1" x14ac:dyDescent="0.25">
      <c r="A1830" s="20" t="s">
        <v>126</v>
      </c>
      <c r="B1830">
        <v>2021</v>
      </c>
      <c r="C1830" t="s">
        <v>58</v>
      </c>
      <c r="D1830" t="s">
        <v>63</v>
      </c>
      <c r="E1830" t="s">
        <v>64</v>
      </c>
      <c r="F1830" t="s">
        <v>65</v>
      </c>
      <c r="G1830" t="s">
        <v>186</v>
      </c>
      <c r="I1830" s="3">
        <v>1216718</v>
      </c>
    </row>
    <row r="1831" spans="1:9" hidden="1" x14ac:dyDescent="0.25">
      <c r="A1831" s="20" t="s">
        <v>126</v>
      </c>
      <c r="B1831">
        <v>2021</v>
      </c>
      <c r="C1831" t="s">
        <v>58</v>
      </c>
      <c r="D1831" t="s">
        <v>63</v>
      </c>
      <c r="E1831" t="s">
        <v>64</v>
      </c>
      <c r="F1831" t="s">
        <v>82</v>
      </c>
      <c r="G1831" t="s">
        <v>81</v>
      </c>
      <c r="I1831" s="3">
        <v>36867151</v>
      </c>
    </row>
    <row r="1832" spans="1:9" hidden="1" x14ac:dyDescent="0.25">
      <c r="A1832" s="20" t="s">
        <v>126</v>
      </c>
      <c r="B1832">
        <v>2021</v>
      </c>
      <c r="C1832" t="s">
        <v>58</v>
      </c>
      <c r="D1832" t="s">
        <v>63</v>
      </c>
      <c r="E1832" t="s">
        <v>64</v>
      </c>
      <c r="F1832" t="s">
        <v>228</v>
      </c>
      <c r="G1832" t="s">
        <v>229</v>
      </c>
      <c r="I1832"/>
    </row>
    <row r="1833" spans="1:9" hidden="1" x14ac:dyDescent="0.25">
      <c r="A1833" s="20" t="s">
        <v>126</v>
      </c>
      <c r="B1833">
        <v>2021</v>
      </c>
      <c r="C1833" t="s">
        <v>58</v>
      </c>
      <c r="D1833" t="s">
        <v>63</v>
      </c>
      <c r="E1833" t="s">
        <v>73</v>
      </c>
      <c r="F1833" t="s">
        <v>84</v>
      </c>
      <c r="G1833" t="s">
        <v>83</v>
      </c>
      <c r="I1833" s="3">
        <v>4637000</v>
      </c>
    </row>
    <row r="1834" spans="1:9" hidden="1" x14ac:dyDescent="0.25">
      <c r="A1834" s="20" t="s">
        <v>126</v>
      </c>
      <c r="B1834">
        <v>2021</v>
      </c>
      <c r="C1834" t="s">
        <v>58</v>
      </c>
      <c r="D1834" t="s">
        <v>63</v>
      </c>
      <c r="E1834" t="s">
        <v>73</v>
      </c>
      <c r="F1834" t="s">
        <v>84</v>
      </c>
      <c r="G1834" s="90" t="s">
        <v>324</v>
      </c>
      <c r="I1834" s="3">
        <v>2135000</v>
      </c>
    </row>
    <row r="1835" spans="1:9" hidden="1" x14ac:dyDescent="0.25">
      <c r="A1835" s="20" t="s">
        <v>126</v>
      </c>
      <c r="B1835">
        <v>2021</v>
      </c>
      <c r="C1835" t="s">
        <v>58</v>
      </c>
      <c r="D1835" t="s">
        <v>63</v>
      </c>
      <c r="E1835" t="s">
        <v>73</v>
      </c>
      <c r="F1835" t="s">
        <v>342</v>
      </c>
      <c r="G1835" s="90" t="s">
        <v>343</v>
      </c>
      <c r="I1835" s="3">
        <v>1743600</v>
      </c>
    </row>
    <row r="1836" spans="1:9" hidden="1" x14ac:dyDescent="0.25">
      <c r="A1836" s="20" t="s">
        <v>126</v>
      </c>
      <c r="B1836">
        <v>2021</v>
      </c>
      <c r="C1836" t="s">
        <v>58</v>
      </c>
      <c r="D1836" t="s">
        <v>66</v>
      </c>
      <c r="E1836" t="s">
        <v>67</v>
      </c>
      <c r="F1836" t="s">
        <v>93</v>
      </c>
      <c r="G1836" s="2" t="s">
        <v>234</v>
      </c>
      <c r="I1836"/>
    </row>
    <row r="1837" spans="1:9" hidden="1" x14ac:dyDescent="0.25">
      <c r="A1837" s="20" t="s">
        <v>126</v>
      </c>
      <c r="B1837">
        <v>2021</v>
      </c>
      <c r="C1837" t="s">
        <v>58</v>
      </c>
      <c r="D1837" t="s">
        <v>66</v>
      </c>
      <c r="E1837" t="s">
        <v>67</v>
      </c>
      <c r="F1837" t="s">
        <v>93</v>
      </c>
      <c r="G1837" t="s">
        <v>106</v>
      </c>
      <c r="I1837" s="3">
        <v>19334630.719999999</v>
      </c>
    </row>
    <row r="1838" spans="1:9" hidden="1" x14ac:dyDescent="0.25">
      <c r="A1838" s="20" t="s">
        <v>126</v>
      </c>
      <c r="B1838">
        <v>2021</v>
      </c>
      <c r="C1838" t="s">
        <v>58</v>
      </c>
      <c r="D1838" t="s">
        <v>66</v>
      </c>
      <c r="E1838" t="s">
        <v>67</v>
      </c>
      <c r="F1838" t="s">
        <v>93</v>
      </c>
      <c r="G1838" t="s">
        <v>263</v>
      </c>
      <c r="I1838"/>
    </row>
    <row r="1839" spans="1:9" hidden="1" x14ac:dyDescent="0.25">
      <c r="A1839" s="20" t="s">
        <v>126</v>
      </c>
      <c r="B1839">
        <v>2021</v>
      </c>
      <c r="C1839" t="s">
        <v>58</v>
      </c>
      <c r="D1839" t="s">
        <v>66</v>
      </c>
      <c r="E1839" t="s">
        <v>67</v>
      </c>
      <c r="F1839" t="s">
        <v>89</v>
      </c>
      <c r="G1839" t="s">
        <v>85</v>
      </c>
      <c r="I1839" s="3">
        <v>2571111</v>
      </c>
    </row>
    <row r="1840" spans="1:9" hidden="1" x14ac:dyDescent="0.25">
      <c r="A1840" s="20" t="s">
        <v>126</v>
      </c>
      <c r="B1840">
        <v>2021</v>
      </c>
      <c r="C1840" t="s">
        <v>58</v>
      </c>
      <c r="D1840" t="s">
        <v>66</v>
      </c>
      <c r="E1840" t="s">
        <v>67</v>
      </c>
      <c r="F1840" t="s">
        <v>89</v>
      </c>
      <c r="G1840" t="s">
        <v>86</v>
      </c>
      <c r="I1840" s="16">
        <v>308457</v>
      </c>
    </row>
    <row r="1841" spans="1:9" hidden="1" x14ac:dyDescent="0.25">
      <c r="A1841" s="20" t="s">
        <v>126</v>
      </c>
      <c r="B1841">
        <v>2021</v>
      </c>
      <c r="C1841" t="s">
        <v>58</v>
      </c>
      <c r="D1841" t="s">
        <v>66</v>
      </c>
      <c r="E1841" t="s">
        <v>67</v>
      </c>
      <c r="F1841" t="s">
        <v>89</v>
      </c>
      <c r="G1841" t="s">
        <v>87</v>
      </c>
      <c r="I1841" s="3">
        <v>2227181</v>
      </c>
    </row>
    <row r="1842" spans="1:9" hidden="1" x14ac:dyDescent="0.25">
      <c r="A1842" s="20" t="s">
        <v>126</v>
      </c>
      <c r="B1842">
        <v>2021</v>
      </c>
      <c r="C1842" t="s">
        <v>58</v>
      </c>
      <c r="D1842" t="s">
        <v>66</v>
      </c>
      <c r="E1842" t="s">
        <v>67</v>
      </c>
      <c r="F1842" t="s">
        <v>89</v>
      </c>
      <c r="G1842" t="s">
        <v>88</v>
      </c>
      <c r="I1842" s="3">
        <v>1310770</v>
      </c>
    </row>
    <row r="1843" spans="1:9" hidden="1" x14ac:dyDescent="0.25">
      <c r="A1843" s="20" t="s">
        <v>126</v>
      </c>
      <c r="B1843">
        <v>2021</v>
      </c>
      <c r="C1843" t="s">
        <v>58</v>
      </c>
      <c r="D1843" t="s">
        <v>66</v>
      </c>
      <c r="E1843" t="s">
        <v>67</v>
      </c>
      <c r="F1843" t="s">
        <v>94</v>
      </c>
      <c r="G1843" t="s">
        <v>95</v>
      </c>
      <c r="I1843"/>
    </row>
    <row r="1844" spans="1:9" hidden="1" x14ac:dyDescent="0.25">
      <c r="A1844" s="20" t="s">
        <v>126</v>
      </c>
      <c r="B1844">
        <v>2021</v>
      </c>
      <c r="C1844" t="s">
        <v>58</v>
      </c>
      <c r="D1844" t="s">
        <v>66</v>
      </c>
      <c r="E1844" t="s">
        <v>67</v>
      </c>
      <c r="F1844" t="s">
        <v>94</v>
      </c>
      <c r="G1844" t="s">
        <v>95</v>
      </c>
      <c r="I1844"/>
    </row>
    <row r="1845" spans="1:9" hidden="1" x14ac:dyDescent="0.25">
      <c r="A1845" s="20" t="s">
        <v>126</v>
      </c>
      <c r="B1845">
        <v>2021</v>
      </c>
      <c r="C1845" t="s">
        <v>58</v>
      </c>
      <c r="D1845" t="s">
        <v>66</v>
      </c>
      <c r="E1845" t="s">
        <v>67</v>
      </c>
      <c r="F1845" t="s">
        <v>94</v>
      </c>
      <c r="G1845" t="s">
        <v>95</v>
      </c>
      <c r="I1845"/>
    </row>
    <row r="1846" spans="1:9" hidden="1" x14ac:dyDescent="0.25">
      <c r="A1846" s="20" t="s">
        <v>126</v>
      </c>
      <c r="B1846">
        <v>2021</v>
      </c>
      <c r="C1846" t="s">
        <v>58</v>
      </c>
      <c r="D1846" t="s">
        <v>66</v>
      </c>
      <c r="E1846" t="s">
        <v>67</v>
      </c>
      <c r="F1846" t="s">
        <v>94</v>
      </c>
      <c r="G1846" t="s">
        <v>95</v>
      </c>
      <c r="I1846"/>
    </row>
    <row r="1847" spans="1:9" hidden="1" x14ac:dyDescent="0.25">
      <c r="A1847" s="20" t="s">
        <v>126</v>
      </c>
      <c r="B1847">
        <v>2021</v>
      </c>
      <c r="C1847" t="s">
        <v>58</v>
      </c>
      <c r="D1847" t="s">
        <v>66</v>
      </c>
      <c r="E1847" t="s">
        <v>67</v>
      </c>
      <c r="F1847" t="s">
        <v>94</v>
      </c>
      <c r="G1847" t="s">
        <v>95</v>
      </c>
      <c r="I1847"/>
    </row>
    <row r="1848" spans="1:9" hidden="1" x14ac:dyDescent="0.25">
      <c r="A1848" s="20" t="s">
        <v>126</v>
      </c>
      <c r="B1848">
        <v>2021</v>
      </c>
      <c r="C1848" t="s">
        <v>58</v>
      </c>
      <c r="D1848" t="s">
        <v>66</v>
      </c>
      <c r="E1848" t="s">
        <v>67</v>
      </c>
      <c r="F1848" t="s">
        <v>68</v>
      </c>
      <c r="G1848" t="s">
        <v>146</v>
      </c>
      <c r="I1848" s="3">
        <v>420654.16</v>
      </c>
    </row>
    <row r="1849" spans="1:9" hidden="1" x14ac:dyDescent="0.25">
      <c r="A1849" s="20" t="s">
        <v>126</v>
      </c>
      <c r="B1849">
        <v>2021</v>
      </c>
      <c r="C1849" t="s">
        <v>58</v>
      </c>
      <c r="D1849" t="s">
        <v>66</v>
      </c>
      <c r="E1849" t="s">
        <v>67</v>
      </c>
      <c r="F1849" t="s">
        <v>68</v>
      </c>
      <c r="G1849" t="s">
        <v>325</v>
      </c>
      <c r="I1849"/>
    </row>
    <row r="1850" spans="1:9" hidden="1" x14ac:dyDescent="0.25">
      <c r="A1850" s="20" t="s">
        <v>126</v>
      </c>
      <c r="B1850">
        <v>2021</v>
      </c>
      <c r="C1850" t="s">
        <v>58</v>
      </c>
      <c r="D1850" t="s">
        <v>66</v>
      </c>
      <c r="E1850" t="s">
        <v>67</v>
      </c>
      <c r="F1850" t="s">
        <v>68</v>
      </c>
      <c r="G1850" t="s">
        <v>160</v>
      </c>
      <c r="I1850" s="3">
        <v>650769.4</v>
      </c>
    </row>
    <row r="1851" spans="1:9" hidden="1" x14ac:dyDescent="0.25">
      <c r="A1851" s="20" t="s">
        <v>126</v>
      </c>
      <c r="B1851">
        <v>2021</v>
      </c>
      <c r="C1851" t="s">
        <v>58</v>
      </c>
      <c r="D1851" t="s">
        <v>66</v>
      </c>
      <c r="E1851" t="s">
        <v>67</v>
      </c>
      <c r="F1851" t="s">
        <v>68</v>
      </c>
      <c r="G1851" t="s">
        <v>292</v>
      </c>
      <c r="I1851"/>
    </row>
    <row r="1852" spans="1:9" hidden="1" x14ac:dyDescent="0.25">
      <c r="A1852" s="20" t="s">
        <v>126</v>
      </c>
      <c r="B1852">
        <v>2021</v>
      </c>
      <c r="C1852" t="s">
        <v>58</v>
      </c>
      <c r="D1852" t="s">
        <v>66</v>
      </c>
      <c r="E1852" t="s">
        <v>67</v>
      </c>
      <c r="F1852" t="s">
        <v>68</v>
      </c>
      <c r="G1852" s="2" t="s">
        <v>282</v>
      </c>
      <c r="I1852" s="3">
        <v>3067</v>
      </c>
    </row>
    <row r="1853" spans="1:9" hidden="1" x14ac:dyDescent="0.25">
      <c r="A1853" s="20" t="s">
        <v>126</v>
      </c>
      <c r="B1853">
        <v>2021</v>
      </c>
      <c r="C1853" t="s">
        <v>58</v>
      </c>
      <c r="D1853" t="s">
        <v>66</v>
      </c>
      <c r="E1853" t="s">
        <v>67</v>
      </c>
      <c r="F1853" t="s">
        <v>68</v>
      </c>
      <c r="G1853" t="s">
        <v>90</v>
      </c>
      <c r="I1853"/>
    </row>
    <row r="1854" spans="1:9" hidden="1" x14ac:dyDescent="0.25">
      <c r="A1854" s="20" t="s">
        <v>126</v>
      </c>
      <c r="B1854">
        <v>2021</v>
      </c>
      <c r="C1854" t="s">
        <v>58</v>
      </c>
      <c r="D1854" t="s">
        <v>66</v>
      </c>
      <c r="E1854" t="s">
        <v>67</v>
      </c>
      <c r="F1854" t="s">
        <v>68</v>
      </c>
      <c r="G1854" s="2" t="s">
        <v>274</v>
      </c>
      <c r="I1854"/>
    </row>
    <row r="1855" spans="1:9" hidden="1" x14ac:dyDescent="0.25">
      <c r="A1855" s="20" t="s">
        <v>126</v>
      </c>
      <c r="B1855">
        <v>2021</v>
      </c>
      <c r="C1855" t="s">
        <v>58</v>
      </c>
      <c r="D1855" t="s">
        <v>66</v>
      </c>
      <c r="E1855" t="s">
        <v>67</v>
      </c>
      <c r="F1855" t="s">
        <v>68</v>
      </c>
      <c r="G1855" s="90" t="s">
        <v>345</v>
      </c>
      <c r="I1855"/>
    </row>
    <row r="1856" spans="1:9" hidden="1" x14ac:dyDescent="0.25">
      <c r="A1856" s="20" t="s">
        <v>126</v>
      </c>
      <c r="B1856">
        <v>2021</v>
      </c>
      <c r="C1856" t="s">
        <v>58</v>
      </c>
      <c r="D1856" t="s">
        <v>66</v>
      </c>
      <c r="E1856" t="s">
        <v>67</v>
      </c>
      <c r="F1856" t="s">
        <v>68</v>
      </c>
      <c r="G1856" t="s">
        <v>184</v>
      </c>
      <c r="I1856" s="3">
        <v>153585</v>
      </c>
    </row>
    <row r="1857" spans="1:9" hidden="1" x14ac:dyDescent="0.25">
      <c r="A1857" s="20" t="s">
        <v>126</v>
      </c>
      <c r="B1857">
        <v>2021</v>
      </c>
      <c r="C1857" t="s">
        <v>58</v>
      </c>
      <c r="D1857" t="s">
        <v>66</v>
      </c>
      <c r="E1857" t="s">
        <v>67</v>
      </c>
      <c r="F1857" t="s">
        <v>68</v>
      </c>
      <c r="G1857" t="s">
        <v>75</v>
      </c>
      <c r="I1857" s="3">
        <v>26422.23</v>
      </c>
    </row>
    <row r="1858" spans="1:9" hidden="1" x14ac:dyDescent="0.25">
      <c r="A1858" s="20" t="s">
        <v>126</v>
      </c>
      <c r="B1858">
        <v>2021</v>
      </c>
      <c r="C1858" t="s">
        <v>58</v>
      </c>
      <c r="D1858" t="s">
        <v>66</v>
      </c>
      <c r="E1858" t="s">
        <v>67</v>
      </c>
      <c r="F1858" t="s">
        <v>68</v>
      </c>
      <c r="G1858" t="s">
        <v>148</v>
      </c>
      <c r="I1858" s="3">
        <v>51119.7</v>
      </c>
    </row>
    <row r="1859" spans="1:9" hidden="1" x14ac:dyDescent="0.25">
      <c r="A1859" s="20" t="s">
        <v>126</v>
      </c>
      <c r="B1859">
        <v>2021</v>
      </c>
      <c r="C1859" t="s">
        <v>58</v>
      </c>
      <c r="D1859" t="s">
        <v>66</v>
      </c>
      <c r="E1859" t="s">
        <v>67</v>
      </c>
      <c r="F1859" t="s">
        <v>68</v>
      </c>
      <c r="G1859" t="s">
        <v>157</v>
      </c>
      <c r="I1859" s="3">
        <v>211947.03</v>
      </c>
    </row>
    <row r="1860" spans="1:9" hidden="1" x14ac:dyDescent="0.25">
      <c r="A1860" s="20" t="s">
        <v>126</v>
      </c>
      <c r="B1860">
        <v>2021</v>
      </c>
      <c r="C1860" t="s">
        <v>58</v>
      </c>
      <c r="D1860" t="s">
        <v>66</v>
      </c>
      <c r="E1860" t="s">
        <v>67</v>
      </c>
      <c r="F1860" t="s">
        <v>68</v>
      </c>
      <c r="G1860" s="90" t="s">
        <v>346</v>
      </c>
      <c r="I1860" s="3">
        <v>952</v>
      </c>
    </row>
    <row r="1861" spans="1:9" hidden="1" x14ac:dyDescent="0.25">
      <c r="A1861" s="20" t="s">
        <v>126</v>
      </c>
      <c r="B1861">
        <v>2021</v>
      </c>
      <c r="C1861" t="s">
        <v>58</v>
      </c>
      <c r="D1861" t="s">
        <v>66</v>
      </c>
      <c r="E1861" t="s">
        <v>67</v>
      </c>
      <c r="F1861" t="s">
        <v>326</v>
      </c>
      <c r="G1861" s="90" t="s">
        <v>327</v>
      </c>
      <c r="I1861" s="3">
        <v>212617</v>
      </c>
    </row>
    <row r="1862" spans="1:9" hidden="1" x14ac:dyDescent="0.25">
      <c r="A1862" s="20" t="s">
        <v>126</v>
      </c>
      <c r="B1862">
        <v>2021</v>
      </c>
      <c r="C1862" t="s">
        <v>58</v>
      </c>
      <c r="D1862" t="s">
        <v>66</v>
      </c>
      <c r="E1862" t="s">
        <v>67</v>
      </c>
      <c r="F1862" t="s">
        <v>326</v>
      </c>
      <c r="G1862" s="90" t="s">
        <v>328</v>
      </c>
      <c r="I1862" s="3">
        <v>211333</v>
      </c>
    </row>
    <row r="1863" spans="1:9" hidden="1" x14ac:dyDescent="0.25">
      <c r="A1863" s="20" t="s">
        <v>126</v>
      </c>
      <c r="B1863">
        <v>2021</v>
      </c>
      <c r="C1863" t="s">
        <v>58</v>
      </c>
      <c r="D1863" t="s">
        <v>66</v>
      </c>
      <c r="E1863" t="s">
        <v>67</v>
      </c>
      <c r="F1863" t="s">
        <v>326</v>
      </c>
      <c r="G1863" s="90" t="s">
        <v>329</v>
      </c>
      <c r="I1863" s="3">
        <v>27501</v>
      </c>
    </row>
    <row r="1864" spans="1:9" hidden="1" x14ac:dyDescent="0.25">
      <c r="A1864" s="20" t="s">
        <v>126</v>
      </c>
      <c r="B1864">
        <v>2021</v>
      </c>
      <c r="C1864" t="s">
        <v>58</v>
      </c>
      <c r="D1864" t="s">
        <v>66</v>
      </c>
      <c r="E1864" t="s">
        <v>67</v>
      </c>
      <c r="F1864" t="s">
        <v>326</v>
      </c>
      <c r="G1864" s="90" t="s">
        <v>330</v>
      </c>
      <c r="I1864" s="3">
        <v>846617</v>
      </c>
    </row>
    <row r="1865" spans="1:9" hidden="1" x14ac:dyDescent="0.25">
      <c r="A1865" s="20" t="s">
        <v>126</v>
      </c>
      <c r="B1865">
        <v>2021</v>
      </c>
      <c r="C1865" t="s">
        <v>58</v>
      </c>
      <c r="D1865" t="s">
        <v>66</v>
      </c>
      <c r="E1865" t="s">
        <v>67</v>
      </c>
      <c r="F1865" t="s">
        <v>68</v>
      </c>
      <c r="G1865" t="s">
        <v>158</v>
      </c>
      <c r="I1865" s="3">
        <v>13624048.529999999</v>
      </c>
    </row>
    <row r="1866" spans="1:9" hidden="1" x14ac:dyDescent="0.25">
      <c r="A1866" s="20" t="s">
        <v>126</v>
      </c>
      <c r="B1866">
        <v>2021</v>
      </c>
      <c r="C1866" t="s">
        <v>58</v>
      </c>
      <c r="D1866" t="s">
        <v>66</v>
      </c>
      <c r="E1866" t="s">
        <v>67</v>
      </c>
      <c r="F1866" t="s">
        <v>68</v>
      </c>
      <c r="G1866" t="s">
        <v>76</v>
      </c>
      <c r="I1866" s="3">
        <v>-2243838</v>
      </c>
    </row>
    <row r="1867" spans="1:9" hidden="1" x14ac:dyDescent="0.25">
      <c r="A1867" s="20" t="s">
        <v>126</v>
      </c>
      <c r="B1867">
        <v>2021</v>
      </c>
      <c r="C1867" t="s">
        <v>58</v>
      </c>
      <c r="D1867" t="s">
        <v>66</v>
      </c>
      <c r="E1867" t="s">
        <v>67</v>
      </c>
      <c r="F1867" t="s">
        <v>68</v>
      </c>
      <c r="G1867" t="s">
        <v>185</v>
      </c>
      <c r="I1867"/>
    </row>
    <row r="1868" spans="1:9" hidden="1" x14ac:dyDescent="0.25">
      <c r="A1868" s="20" t="s">
        <v>126</v>
      </c>
      <c r="B1868">
        <v>2021</v>
      </c>
      <c r="C1868" t="s">
        <v>58</v>
      </c>
      <c r="D1868" t="s">
        <v>66</v>
      </c>
      <c r="E1868" t="s">
        <v>67</v>
      </c>
      <c r="F1868" t="s">
        <v>68</v>
      </c>
      <c r="G1868" t="s">
        <v>200</v>
      </c>
      <c r="I1868"/>
    </row>
    <row r="1869" spans="1:9" hidden="1" x14ac:dyDescent="0.25">
      <c r="A1869" s="20" t="s">
        <v>126</v>
      </c>
      <c r="B1869">
        <v>2021</v>
      </c>
      <c r="C1869" t="s">
        <v>58</v>
      </c>
      <c r="D1869" t="s">
        <v>66</v>
      </c>
      <c r="E1869" t="s">
        <v>67</v>
      </c>
      <c r="F1869" t="s">
        <v>68</v>
      </c>
      <c r="G1869" t="s">
        <v>97</v>
      </c>
      <c r="I1869" s="3">
        <v>-4552860.7300000004</v>
      </c>
    </row>
    <row r="1870" spans="1:9" hidden="1" x14ac:dyDescent="0.25">
      <c r="A1870" s="20" t="s">
        <v>126</v>
      </c>
      <c r="B1870">
        <v>2021</v>
      </c>
      <c r="C1870" t="s">
        <v>58</v>
      </c>
      <c r="D1870" t="s">
        <v>66</v>
      </c>
      <c r="E1870" t="s">
        <v>67</v>
      </c>
      <c r="F1870" t="s">
        <v>68</v>
      </c>
      <c r="G1870" t="s">
        <v>201</v>
      </c>
      <c r="I1870" s="3">
        <v>-58070</v>
      </c>
    </row>
    <row r="1871" spans="1:9" hidden="1" x14ac:dyDescent="0.25">
      <c r="A1871" s="20" t="s">
        <v>126</v>
      </c>
      <c r="B1871">
        <v>2021</v>
      </c>
      <c r="C1871" t="s">
        <v>58</v>
      </c>
      <c r="D1871" t="s">
        <v>66</v>
      </c>
      <c r="E1871" t="s">
        <v>67</v>
      </c>
      <c r="F1871" t="s">
        <v>68</v>
      </c>
      <c r="G1871" t="s">
        <v>293</v>
      </c>
      <c r="I1871" s="3">
        <v>-645307.87</v>
      </c>
    </row>
    <row r="1872" spans="1:9" hidden="1" x14ac:dyDescent="0.25">
      <c r="A1872" s="20" t="s">
        <v>126</v>
      </c>
      <c r="B1872">
        <v>2021</v>
      </c>
      <c r="C1872" t="s">
        <v>58</v>
      </c>
      <c r="D1872" t="s">
        <v>66</v>
      </c>
      <c r="E1872" t="s">
        <v>67</v>
      </c>
      <c r="F1872" t="s">
        <v>68</v>
      </c>
      <c r="G1872" t="s">
        <v>202</v>
      </c>
      <c r="I1872"/>
    </row>
    <row r="1873" spans="1:10" hidden="1" x14ac:dyDescent="0.25">
      <c r="A1873" s="20" t="s">
        <v>126</v>
      </c>
      <c r="B1873">
        <v>2021</v>
      </c>
      <c r="C1873" t="s">
        <v>58</v>
      </c>
      <c r="D1873" t="s">
        <v>66</v>
      </c>
      <c r="E1873" t="s">
        <v>67</v>
      </c>
      <c r="F1873" t="s">
        <v>68</v>
      </c>
      <c r="G1873" t="s">
        <v>203</v>
      </c>
      <c r="I1873" s="3">
        <v>522000</v>
      </c>
    </row>
    <row r="1874" spans="1:10" hidden="1" x14ac:dyDescent="0.25">
      <c r="A1874" s="20" t="s">
        <v>126</v>
      </c>
      <c r="B1874">
        <v>2021</v>
      </c>
      <c r="C1874" t="s">
        <v>58</v>
      </c>
      <c r="D1874" t="s">
        <v>66</v>
      </c>
      <c r="E1874" t="s">
        <v>67</v>
      </c>
      <c r="F1874" t="s">
        <v>68</v>
      </c>
      <c r="G1874" t="s">
        <v>290</v>
      </c>
      <c r="I1874"/>
    </row>
    <row r="1875" spans="1:10" hidden="1" x14ac:dyDescent="0.25">
      <c r="A1875" s="20" t="s">
        <v>126</v>
      </c>
      <c r="B1875">
        <v>2021</v>
      </c>
      <c r="C1875" t="s">
        <v>58</v>
      </c>
      <c r="D1875" t="s">
        <v>66</v>
      </c>
      <c r="E1875" t="s">
        <v>67</v>
      </c>
      <c r="F1875" t="s">
        <v>268</v>
      </c>
      <c r="G1875" t="s">
        <v>162</v>
      </c>
      <c r="I1875" s="3">
        <v>-2518.08</v>
      </c>
    </row>
    <row r="1876" spans="1:10" hidden="1" x14ac:dyDescent="0.25">
      <c r="A1876" s="20" t="s">
        <v>126</v>
      </c>
      <c r="B1876">
        <v>2021</v>
      </c>
      <c r="C1876" t="s">
        <v>58</v>
      </c>
      <c r="D1876" t="s">
        <v>66</v>
      </c>
      <c r="E1876" t="s">
        <v>67</v>
      </c>
      <c r="F1876" t="s">
        <v>93</v>
      </c>
      <c r="G1876" t="s">
        <v>92</v>
      </c>
      <c r="I1876"/>
    </row>
    <row r="1877" spans="1:10" hidden="1" x14ac:dyDescent="0.25">
      <c r="A1877" s="20" t="s">
        <v>126</v>
      </c>
      <c r="B1877">
        <v>2021</v>
      </c>
      <c r="C1877" t="s">
        <v>58</v>
      </c>
      <c r="D1877" t="s">
        <v>69</v>
      </c>
      <c r="E1877" t="s">
        <v>69</v>
      </c>
      <c r="F1877" t="s">
        <v>70</v>
      </c>
      <c r="G1877" t="s">
        <v>77</v>
      </c>
      <c r="I1877" s="3">
        <v>200000000</v>
      </c>
    </row>
    <row r="1878" spans="1:10" hidden="1" x14ac:dyDescent="0.25">
      <c r="A1878" s="20" t="s">
        <v>126</v>
      </c>
      <c r="B1878">
        <v>2021</v>
      </c>
      <c r="C1878" t="s">
        <v>58</v>
      </c>
      <c r="D1878" t="s">
        <v>69</v>
      </c>
      <c r="E1878" t="s">
        <v>69</v>
      </c>
      <c r="F1878" t="s">
        <v>70</v>
      </c>
      <c r="G1878" t="s">
        <v>78</v>
      </c>
      <c r="I1878" s="3">
        <v>-194000000</v>
      </c>
    </row>
    <row r="1879" spans="1:10" hidden="1" x14ac:dyDescent="0.25">
      <c r="A1879" s="20" t="s">
        <v>126</v>
      </c>
      <c r="B1879">
        <v>2021</v>
      </c>
      <c r="C1879" t="s">
        <v>58</v>
      </c>
      <c r="D1879" t="s">
        <v>69</v>
      </c>
      <c r="E1879" t="s">
        <v>69</v>
      </c>
      <c r="F1879" t="s">
        <v>70</v>
      </c>
      <c r="G1879" t="s">
        <v>230</v>
      </c>
      <c r="I1879" s="3">
        <v>54327800</v>
      </c>
    </row>
    <row r="1880" spans="1:10" hidden="1" x14ac:dyDescent="0.25">
      <c r="A1880" s="20" t="s">
        <v>126</v>
      </c>
      <c r="B1880">
        <v>2021</v>
      </c>
      <c r="C1880" s="86" t="s">
        <v>58</v>
      </c>
      <c r="D1880" s="86" t="s">
        <v>69</v>
      </c>
      <c r="E1880" s="86" t="s">
        <v>69</v>
      </c>
      <c r="F1880" s="86" t="s">
        <v>79</v>
      </c>
      <c r="G1880" s="86" t="s">
        <v>264</v>
      </c>
      <c r="I1880" s="29">
        <v>-8119306.4299999997</v>
      </c>
    </row>
    <row r="1881" spans="1:10" hidden="1" x14ac:dyDescent="0.25">
      <c r="A1881" s="20" t="s">
        <v>126</v>
      </c>
      <c r="B1881">
        <v>2021</v>
      </c>
      <c r="C1881" s="86" t="s">
        <v>58</v>
      </c>
      <c r="D1881" s="86" t="s">
        <v>69</v>
      </c>
      <c r="E1881" s="86" t="s">
        <v>69</v>
      </c>
      <c r="F1881" s="86" t="s">
        <v>79</v>
      </c>
      <c r="G1881" s="86" t="s">
        <v>297</v>
      </c>
      <c r="I1881" s="27">
        <v>44828030.329999998</v>
      </c>
      <c r="J1881" s="27">
        <f>+I1881+I1880</f>
        <v>36708723.899999999</v>
      </c>
    </row>
    <row r="1882" spans="1:10" hidden="1" x14ac:dyDescent="0.25">
      <c r="A1882" s="57" t="s">
        <v>130</v>
      </c>
      <c r="B1882" s="57">
        <v>2021</v>
      </c>
      <c r="C1882" s="57" t="s">
        <v>58</v>
      </c>
      <c r="D1882" s="57" t="s">
        <v>63</v>
      </c>
      <c r="E1882" s="57" t="s">
        <v>64</v>
      </c>
      <c r="F1882" s="57" t="s">
        <v>65</v>
      </c>
      <c r="G1882" s="57" t="s">
        <v>71</v>
      </c>
      <c r="I1882"/>
    </row>
    <row r="1883" spans="1:10" hidden="1" x14ac:dyDescent="0.25">
      <c r="A1883" s="57" t="s">
        <v>130</v>
      </c>
      <c r="B1883">
        <v>2021</v>
      </c>
      <c r="C1883" t="s">
        <v>58</v>
      </c>
      <c r="D1883" t="s">
        <v>63</v>
      </c>
      <c r="E1883" t="s">
        <v>64</v>
      </c>
      <c r="F1883" t="s">
        <v>65</v>
      </c>
      <c r="G1883" t="s">
        <v>80</v>
      </c>
      <c r="I1883"/>
    </row>
    <row r="1884" spans="1:10" hidden="1" x14ac:dyDescent="0.25">
      <c r="A1884" s="57" t="s">
        <v>130</v>
      </c>
      <c r="B1884">
        <v>2021</v>
      </c>
      <c r="C1884" t="s">
        <v>58</v>
      </c>
      <c r="D1884" t="s">
        <v>63</v>
      </c>
      <c r="E1884" t="s">
        <v>64</v>
      </c>
      <c r="F1884" t="s">
        <v>65</v>
      </c>
      <c r="G1884" t="s">
        <v>72</v>
      </c>
      <c r="I1884"/>
    </row>
    <row r="1885" spans="1:10" hidden="1" x14ac:dyDescent="0.25">
      <c r="A1885" s="57" t="s">
        <v>130</v>
      </c>
      <c r="B1885">
        <v>2021</v>
      </c>
      <c r="C1885" t="s">
        <v>58</v>
      </c>
      <c r="D1885" t="s">
        <v>63</v>
      </c>
      <c r="E1885" t="s">
        <v>64</v>
      </c>
      <c r="F1885" t="s">
        <v>65</v>
      </c>
      <c r="G1885" t="s">
        <v>227</v>
      </c>
      <c r="I1885" s="3">
        <v>13615521.85</v>
      </c>
    </row>
    <row r="1886" spans="1:10" hidden="1" x14ac:dyDescent="0.25">
      <c r="A1886" s="57" t="s">
        <v>130</v>
      </c>
      <c r="B1886">
        <v>2021</v>
      </c>
      <c r="C1886" t="s">
        <v>58</v>
      </c>
      <c r="D1886" t="s">
        <v>63</v>
      </c>
      <c r="E1886" t="s">
        <v>64</v>
      </c>
      <c r="F1886" t="s">
        <v>262</v>
      </c>
      <c r="G1886" t="s">
        <v>261</v>
      </c>
      <c r="H1886" t="s">
        <v>291</v>
      </c>
      <c r="I1886">
        <v>8324000</v>
      </c>
    </row>
    <row r="1887" spans="1:10" hidden="1" x14ac:dyDescent="0.25">
      <c r="A1887" s="57" t="s">
        <v>130</v>
      </c>
      <c r="B1887">
        <v>2021</v>
      </c>
      <c r="C1887" t="s">
        <v>58</v>
      </c>
      <c r="D1887" t="s">
        <v>63</v>
      </c>
      <c r="E1887" t="s">
        <v>64</v>
      </c>
      <c r="F1887" t="s">
        <v>262</v>
      </c>
      <c r="G1887" t="s">
        <v>261</v>
      </c>
      <c r="H1887" t="s">
        <v>104</v>
      </c>
      <c r="I1887">
        <v>9081868.2699999996</v>
      </c>
    </row>
    <row r="1888" spans="1:10" hidden="1" x14ac:dyDescent="0.25">
      <c r="A1888" s="57" t="s">
        <v>130</v>
      </c>
      <c r="B1888">
        <v>2021</v>
      </c>
      <c r="C1888" t="s">
        <v>58</v>
      </c>
      <c r="D1888" t="s">
        <v>63</v>
      </c>
      <c r="E1888" t="s">
        <v>64</v>
      </c>
      <c r="F1888" t="s">
        <v>65</v>
      </c>
      <c r="G1888" t="s">
        <v>155</v>
      </c>
      <c r="I1888" s="3">
        <v>45342899.57</v>
      </c>
    </row>
    <row r="1889" spans="1:9" hidden="1" x14ac:dyDescent="0.25">
      <c r="A1889" s="57" t="s">
        <v>130</v>
      </c>
      <c r="B1889">
        <v>2021</v>
      </c>
      <c r="C1889" t="s">
        <v>58</v>
      </c>
      <c r="D1889" t="s">
        <v>63</v>
      </c>
      <c r="E1889" t="s">
        <v>64</v>
      </c>
      <c r="F1889" t="s">
        <v>65</v>
      </c>
      <c r="G1889" t="s">
        <v>145</v>
      </c>
      <c r="I1889" s="3">
        <v>3481913.4</v>
      </c>
    </row>
    <row r="1890" spans="1:9" hidden="1" x14ac:dyDescent="0.25">
      <c r="A1890" s="57" t="s">
        <v>130</v>
      </c>
      <c r="B1890">
        <v>2021</v>
      </c>
      <c r="C1890" t="s">
        <v>58</v>
      </c>
      <c r="D1890" t="s">
        <v>63</v>
      </c>
      <c r="E1890" t="s">
        <v>64</v>
      </c>
      <c r="F1890" t="s">
        <v>65</v>
      </c>
      <c r="G1890" t="s">
        <v>275</v>
      </c>
      <c r="I1890"/>
    </row>
    <row r="1891" spans="1:9" hidden="1" x14ac:dyDescent="0.25">
      <c r="A1891" s="57" t="s">
        <v>130</v>
      </c>
      <c r="B1891">
        <v>2021</v>
      </c>
      <c r="C1891" t="s">
        <v>58</v>
      </c>
      <c r="D1891" t="s">
        <v>63</v>
      </c>
      <c r="E1891" t="s">
        <v>64</v>
      </c>
      <c r="F1891" t="s">
        <v>65</v>
      </c>
      <c r="G1891" t="s">
        <v>105</v>
      </c>
      <c r="I1891"/>
    </row>
    <row r="1892" spans="1:9" hidden="1" x14ac:dyDescent="0.25">
      <c r="A1892" s="57" t="s">
        <v>130</v>
      </c>
      <c r="B1892">
        <v>2021</v>
      </c>
      <c r="C1892" t="s">
        <v>58</v>
      </c>
      <c r="D1892" t="s">
        <v>63</v>
      </c>
      <c r="E1892" t="s">
        <v>64</v>
      </c>
      <c r="F1892" t="s">
        <v>65</v>
      </c>
      <c r="G1892" s="2" t="s">
        <v>231</v>
      </c>
      <c r="I1892" s="3">
        <v>2837426.91</v>
      </c>
    </row>
    <row r="1893" spans="1:9" hidden="1" x14ac:dyDescent="0.25">
      <c r="A1893" s="57" t="s">
        <v>130</v>
      </c>
      <c r="B1893">
        <v>2021</v>
      </c>
      <c r="C1893" t="s">
        <v>58</v>
      </c>
      <c r="D1893" t="s">
        <v>63</v>
      </c>
      <c r="E1893" t="s">
        <v>64</v>
      </c>
      <c r="F1893" t="s">
        <v>65</v>
      </c>
      <c r="G1893" s="90" t="s">
        <v>336</v>
      </c>
      <c r="I1893" s="3">
        <v>85092.19</v>
      </c>
    </row>
    <row r="1894" spans="1:9" hidden="1" x14ac:dyDescent="0.25">
      <c r="A1894" s="57" t="s">
        <v>130</v>
      </c>
      <c r="B1894">
        <v>2021</v>
      </c>
      <c r="C1894" t="s">
        <v>58</v>
      </c>
      <c r="D1894" t="s">
        <v>63</v>
      </c>
      <c r="E1894" t="s">
        <v>64</v>
      </c>
      <c r="F1894" t="s">
        <v>65</v>
      </c>
      <c r="G1894" s="2" t="s">
        <v>232</v>
      </c>
      <c r="I1894"/>
    </row>
    <row r="1895" spans="1:9" hidden="1" x14ac:dyDescent="0.25">
      <c r="A1895" s="57" t="s">
        <v>130</v>
      </c>
      <c r="B1895">
        <v>2021</v>
      </c>
      <c r="C1895" t="s">
        <v>58</v>
      </c>
      <c r="D1895" t="s">
        <v>63</v>
      </c>
      <c r="E1895" t="s">
        <v>64</v>
      </c>
      <c r="F1895" t="s">
        <v>65</v>
      </c>
      <c r="G1895" s="90" t="s">
        <v>340</v>
      </c>
      <c r="I1895" s="3">
        <v>38702</v>
      </c>
    </row>
    <row r="1896" spans="1:9" hidden="1" x14ac:dyDescent="0.25">
      <c r="A1896" s="57" t="s">
        <v>130</v>
      </c>
      <c r="B1896">
        <v>2021</v>
      </c>
      <c r="C1896" t="s">
        <v>58</v>
      </c>
      <c r="D1896" t="s">
        <v>63</v>
      </c>
      <c r="E1896" t="s">
        <v>64</v>
      </c>
      <c r="F1896" t="s">
        <v>65</v>
      </c>
      <c r="G1896" s="90" t="s">
        <v>341</v>
      </c>
      <c r="I1896" s="3">
        <v>6385.76</v>
      </c>
    </row>
    <row r="1897" spans="1:9" hidden="1" x14ac:dyDescent="0.25">
      <c r="A1897" s="57" t="s">
        <v>130</v>
      </c>
      <c r="B1897">
        <v>2021</v>
      </c>
      <c r="C1897" t="s">
        <v>58</v>
      </c>
      <c r="D1897" t="s">
        <v>63</v>
      </c>
      <c r="E1897" t="s">
        <v>64</v>
      </c>
      <c r="F1897" t="s">
        <v>65</v>
      </c>
      <c r="G1897" s="90" t="s">
        <v>344</v>
      </c>
      <c r="I1897" s="3">
        <v>7848</v>
      </c>
    </row>
    <row r="1898" spans="1:9" hidden="1" x14ac:dyDescent="0.25">
      <c r="A1898" s="57" t="s">
        <v>130</v>
      </c>
      <c r="B1898">
        <v>2021</v>
      </c>
      <c r="C1898" t="s">
        <v>58</v>
      </c>
      <c r="D1898" t="s">
        <v>63</v>
      </c>
      <c r="E1898" t="s">
        <v>64</v>
      </c>
      <c r="F1898" t="s">
        <v>65</v>
      </c>
      <c r="G1898" s="2" t="s">
        <v>233</v>
      </c>
      <c r="I1898" s="3">
        <v>850033.46</v>
      </c>
    </row>
    <row r="1899" spans="1:9" hidden="1" x14ac:dyDescent="0.25">
      <c r="A1899" s="57" t="s">
        <v>130</v>
      </c>
      <c r="B1899">
        <v>2021</v>
      </c>
      <c r="C1899" t="s">
        <v>58</v>
      </c>
      <c r="D1899" t="s">
        <v>63</v>
      </c>
      <c r="E1899" t="s">
        <v>64</v>
      </c>
      <c r="F1899" t="s">
        <v>65</v>
      </c>
      <c r="G1899" s="90" t="s">
        <v>323</v>
      </c>
      <c r="H1899" s="3"/>
      <c r="I1899" s="3">
        <v>36481.15</v>
      </c>
    </row>
    <row r="1900" spans="1:9" hidden="1" x14ac:dyDescent="0.25">
      <c r="A1900" s="57" t="s">
        <v>130</v>
      </c>
      <c r="B1900">
        <v>2021</v>
      </c>
      <c r="C1900" t="s">
        <v>58</v>
      </c>
      <c r="D1900" t="s">
        <v>63</v>
      </c>
      <c r="E1900" t="s">
        <v>64</v>
      </c>
      <c r="F1900" t="s">
        <v>65</v>
      </c>
      <c r="G1900" s="2" t="s">
        <v>237</v>
      </c>
      <c r="I1900" s="3">
        <v>34559.85</v>
      </c>
    </row>
    <row r="1901" spans="1:9" hidden="1" x14ac:dyDescent="0.25">
      <c r="A1901" s="57" t="s">
        <v>130</v>
      </c>
      <c r="B1901">
        <v>2021</v>
      </c>
      <c r="C1901" t="s">
        <v>58</v>
      </c>
      <c r="D1901" t="s">
        <v>63</v>
      </c>
      <c r="E1901" t="s">
        <v>64</v>
      </c>
      <c r="F1901" t="s">
        <v>65</v>
      </c>
      <c r="G1901" s="2" t="s">
        <v>289</v>
      </c>
      <c r="I1901"/>
    </row>
    <row r="1902" spans="1:9" hidden="1" x14ac:dyDescent="0.25">
      <c r="A1902" s="57" t="s">
        <v>130</v>
      </c>
      <c r="B1902">
        <v>2021</v>
      </c>
      <c r="C1902" t="s">
        <v>58</v>
      </c>
      <c r="D1902" t="s">
        <v>63</v>
      </c>
      <c r="E1902" t="s">
        <v>64</v>
      </c>
      <c r="F1902" t="s">
        <v>65</v>
      </c>
      <c r="G1902" t="s">
        <v>186</v>
      </c>
      <c r="I1902" s="3">
        <v>1362258</v>
      </c>
    </row>
    <row r="1903" spans="1:9" hidden="1" x14ac:dyDescent="0.25">
      <c r="A1903" s="57" t="s">
        <v>130</v>
      </c>
      <c r="B1903">
        <v>2021</v>
      </c>
      <c r="C1903" t="s">
        <v>58</v>
      </c>
      <c r="D1903" t="s">
        <v>63</v>
      </c>
      <c r="E1903" t="s">
        <v>64</v>
      </c>
      <c r="F1903" t="s">
        <v>82</v>
      </c>
      <c r="G1903" t="s">
        <v>81</v>
      </c>
      <c r="I1903" s="3">
        <v>30615926</v>
      </c>
    </row>
    <row r="1904" spans="1:9" hidden="1" x14ac:dyDescent="0.25">
      <c r="A1904" s="57" t="s">
        <v>130</v>
      </c>
      <c r="B1904">
        <v>2021</v>
      </c>
      <c r="C1904" t="s">
        <v>58</v>
      </c>
      <c r="D1904" t="s">
        <v>63</v>
      </c>
      <c r="E1904" t="s">
        <v>64</v>
      </c>
      <c r="F1904" t="s">
        <v>228</v>
      </c>
      <c r="G1904" t="s">
        <v>229</v>
      </c>
      <c r="I1904"/>
    </row>
    <row r="1905" spans="1:9" hidden="1" x14ac:dyDescent="0.25">
      <c r="A1905" s="57" t="s">
        <v>130</v>
      </c>
      <c r="B1905">
        <v>2021</v>
      </c>
      <c r="C1905" t="s">
        <v>58</v>
      </c>
      <c r="D1905" t="s">
        <v>63</v>
      </c>
      <c r="E1905" t="s">
        <v>73</v>
      </c>
      <c r="F1905" t="s">
        <v>84</v>
      </c>
      <c r="G1905" t="s">
        <v>83</v>
      </c>
      <c r="I1905" s="3">
        <v>4637000</v>
      </c>
    </row>
    <row r="1906" spans="1:9" hidden="1" x14ac:dyDescent="0.25">
      <c r="A1906" s="57" t="s">
        <v>130</v>
      </c>
      <c r="B1906">
        <v>2021</v>
      </c>
      <c r="C1906" t="s">
        <v>58</v>
      </c>
      <c r="D1906" t="s">
        <v>63</v>
      </c>
      <c r="E1906" t="s">
        <v>73</v>
      </c>
      <c r="F1906" t="s">
        <v>84</v>
      </c>
      <c r="G1906" s="90" t="s">
        <v>324</v>
      </c>
      <c r="I1906" s="3">
        <v>2135000</v>
      </c>
    </row>
    <row r="1907" spans="1:9" hidden="1" x14ac:dyDescent="0.25">
      <c r="A1907" s="57" t="s">
        <v>130</v>
      </c>
      <c r="B1907">
        <v>2021</v>
      </c>
      <c r="C1907" t="s">
        <v>58</v>
      </c>
      <c r="D1907" t="s">
        <v>63</v>
      </c>
      <c r="E1907" t="s">
        <v>73</v>
      </c>
      <c r="F1907" t="s">
        <v>342</v>
      </c>
      <c r="G1907" s="90" t="s">
        <v>343</v>
      </c>
      <c r="I1907" s="3">
        <v>1743600</v>
      </c>
    </row>
    <row r="1908" spans="1:9" hidden="1" x14ac:dyDescent="0.25">
      <c r="A1908" s="57" t="s">
        <v>130</v>
      </c>
      <c r="B1908">
        <v>2021</v>
      </c>
      <c r="C1908" t="s">
        <v>58</v>
      </c>
      <c r="D1908" t="s">
        <v>66</v>
      </c>
      <c r="E1908" t="s">
        <v>67</v>
      </c>
      <c r="F1908" t="s">
        <v>93</v>
      </c>
      <c r="G1908" s="2" t="s">
        <v>234</v>
      </c>
      <c r="I1908" s="3"/>
    </row>
    <row r="1909" spans="1:9" hidden="1" x14ac:dyDescent="0.25">
      <c r="A1909" s="57" t="s">
        <v>130</v>
      </c>
      <c r="B1909">
        <v>2021</v>
      </c>
      <c r="C1909" t="s">
        <v>58</v>
      </c>
      <c r="D1909" t="s">
        <v>66</v>
      </c>
      <c r="E1909" t="s">
        <v>67</v>
      </c>
      <c r="F1909" t="s">
        <v>93</v>
      </c>
      <c r="G1909" t="s">
        <v>106</v>
      </c>
      <c r="I1909" s="3">
        <v>7793074.7199999997</v>
      </c>
    </row>
    <row r="1910" spans="1:9" hidden="1" x14ac:dyDescent="0.25">
      <c r="A1910" s="57" t="s">
        <v>130</v>
      </c>
      <c r="B1910">
        <v>2021</v>
      </c>
      <c r="C1910" t="s">
        <v>58</v>
      </c>
      <c r="D1910" t="s">
        <v>66</v>
      </c>
      <c r="E1910" t="s">
        <v>67</v>
      </c>
      <c r="F1910" t="s">
        <v>93</v>
      </c>
      <c r="G1910" t="s">
        <v>263</v>
      </c>
      <c r="I1910"/>
    </row>
    <row r="1911" spans="1:9" hidden="1" x14ac:dyDescent="0.25">
      <c r="A1911" s="57" t="s">
        <v>130</v>
      </c>
      <c r="B1911">
        <v>2021</v>
      </c>
      <c r="C1911" t="s">
        <v>58</v>
      </c>
      <c r="D1911" t="s">
        <v>66</v>
      </c>
      <c r="E1911" t="s">
        <v>67</v>
      </c>
      <c r="F1911" t="s">
        <v>89</v>
      </c>
      <c r="G1911" t="s">
        <v>85</v>
      </c>
      <c r="I1911">
        <v>3171650</v>
      </c>
    </row>
    <row r="1912" spans="1:9" hidden="1" x14ac:dyDescent="0.25">
      <c r="A1912" s="57" t="s">
        <v>130</v>
      </c>
      <c r="B1912">
        <v>2021</v>
      </c>
      <c r="C1912" t="s">
        <v>58</v>
      </c>
      <c r="D1912" t="s">
        <v>66</v>
      </c>
      <c r="E1912" t="s">
        <v>67</v>
      </c>
      <c r="F1912" t="s">
        <v>89</v>
      </c>
      <c r="G1912" t="s">
        <v>86</v>
      </c>
      <c r="I1912">
        <v>380522</v>
      </c>
    </row>
    <row r="1913" spans="1:9" hidden="1" x14ac:dyDescent="0.25">
      <c r="A1913" s="57" t="s">
        <v>130</v>
      </c>
      <c r="B1913">
        <v>2021</v>
      </c>
      <c r="C1913" t="s">
        <v>58</v>
      </c>
      <c r="D1913" t="s">
        <v>66</v>
      </c>
      <c r="E1913" t="s">
        <v>67</v>
      </c>
      <c r="F1913" t="s">
        <v>89</v>
      </c>
      <c r="G1913" t="s">
        <v>87</v>
      </c>
      <c r="I1913" s="3">
        <v>-116986</v>
      </c>
    </row>
    <row r="1914" spans="1:9" hidden="1" x14ac:dyDescent="0.25">
      <c r="A1914" s="57" t="s">
        <v>130</v>
      </c>
      <c r="B1914">
        <v>2021</v>
      </c>
      <c r="C1914" t="s">
        <v>58</v>
      </c>
      <c r="D1914" t="s">
        <v>66</v>
      </c>
      <c r="E1914" t="s">
        <v>67</v>
      </c>
      <c r="F1914" t="s">
        <v>89</v>
      </c>
      <c r="G1914" t="s">
        <v>88</v>
      </c>
      <c r="I1914" s="3">
        <v>1911308</v>
      </c>
    </row>
    <row r="1915" spans="1:9" hidden="1" x14ac:dyDescent="0.25">
      <c r="A1915" s="57" t="s">
        <v>130</v>
      </c>
      <c r="B1915">
        <v>2021</v>
      </c>
      <c r="C1915" t="s">
        <v>58</v>
      </c>
      <c r="D1915" t="s">
        <v>66</v>
      </c>
      <c r="E1915" t="s">
        <v>67</v>
      </c>
      <c r="F1915" t="s">
        <v>94</v>
      </c>
      <c r="G1915" t="s">
        <v>95</v>
      </c>
      <c r="I1915"/>
    </row>
    <row r="1916" spans="1:9" hidden="1" x14ac:dyDescent="0.25">
      <c r="A1916" s="57" t="s">
        <v>130</v>
      </c>
      <c r="B1916">
        <v>2021</v>
      </c>
      <c r="C1916" t="s">
        <v>58</v>
      </c>
      <c r="D1916" t="s">
        <v>66</v>
      </c>
      <c r="E1916" t="s">
        <v>67</v>
      </c>
      <c r="F1916" t="s">
        <v>94</v>
      </c>
      <c r="G1916" t="s">
        <v>95</v>
      </c>
      <c r="I1916"/>
    </row>
    <row r="1917" spans="1:9" hidden="1" x14ac:dyDescent="0.25">
      <c r="A1917" s="57" t="s">
        <v>130</v>
      </c>
      <c r="B1917">
        <v>2021</v>
      </c>
      <c r="C1917" t="s">
        <v>58</v>
      </c>
      <c r="D1917" t="s">
        <v>66</v>
      </c>
      <c r="E1917" t="s">
        <v>67</v>
      </c>
      <c r="F1917" t="s">
        <v>94</v>
      </c>
      <c r="G1917" t="s">
        <v>95</v>
      </c>
      <c r="I1917"/>
    </row>
    <row r="1918" spans="1:9" hidden="1" x14ac:dyDescent="0.25">
      <c r="A1918" s="57" t="s">
        <v>130</v>
      </c>
      <c r="B1918">
        <v>2021</v>
      </c>
      <c r="C1918" t="s">
        <v>58</v>
      </c>
      <c r="D1918" t="s">
        <v>66</v>
      </c>
      <c r="E1918" t="s">
        <v>67</v>
      </c>
      <c r="F1918" t="s">
        <v>94</v>
      </c>
      <c r="G1918" t="s">
        <v>95</v>
      </c>
      <c r="I1918"/>
    </row>
    <row r="1919" spans="1:9" hidden="1" x14ac:dyDescent="0.25">
      <c r="A1919" s="57" t="s">
        <v>130</v>
      </c>
      <c r="B1919">
        <v>2021</v>
      </c>
      <c r="C1919" t="s">
        <v>58</v>
      </c>
      <c r="D1919" t="s">
        <v>66</v>
      </c>
      <c r="E1919" t="s">
        <v>67</v>
      </c>
      <c r="F1919" t="s">
        <v>94</v>
      </c>
      <c r="G1919" t="s">
        <v>95</v>
      </c>
      <c r="I1919"/>
    </row>
    <row r="1920" spans="1:9" hidden="1" x14ac:dyDescent="0.25">
      <c r="A1920" s="57" t="s">
        <v>130</v>
      </c>
      <c r="B1920">
        <v>2021</v>
      </c>
      <c r="C1920" t="s">
        <v>58</v>
      </c>
      <c r="D1920" t="s">
        <v>66</v>
      </c>
      <c r="E1920" t="s">
        <v>67</v>
      </c>
      <c r="F1920" t="s">
        <v>68</v>
      </c>
      <c r="G1920" t="s">
        <v>146</v>
      </c>
      <c r="I1920" s="3">
        <v>236672.16</v>
      </c>
    </row>
    <row r="1921" spans="1:9" hidden="1" x14ac:dyDescent="0.25">
      <c r="A1921" s="57" t="s">
        <v>130</v>
      </c>
      <c r="B1921">
        <v>2021</v>
      </c>
      <c r="C1921" t="s">
        <v>58</v>
      </c>
      <c r="D1921" t="s">
        <v>66</v>
      </c>
      <c r="E1921" t="s">
        <v>67</v>
      </c>
      <c r="F1921" t="s">
        <v>68</v>
      </c>
      <c r="G1921" t="s">
        <v>325</v>
      </c>
      <c r="I1921"/>
    </row>
    <row r="1922" spans="1:9" hidden="1" x14ac:dyDescent="0.25">
      <c r="A1922" s="57" t="s">
        <v>130</v>
      </c>
      <c r="B1922">
        <v>2021</v>
      </c>
      <c r="C1922" t="s">
        <v>58</v>
      </c>
      <c r="D1922" t="s">
        <v>66</v>
      </c>
      <c r="E1922" t="s">
        <v>67</v>
      </c>
      <c r="F1922" t="s">
        <v>68</v>
      </c>
      <c r="G1922" t="s">
        <v>160</v>
      </c>
      <c r="I1922" s="3">
        <v>221144.4</v>
      </c>
    </row>
    <row r="1923" spans="1:9" hidden="1" x14ac:dyDescent="0.25">
      <c r="A1923" s="57" t="s">
        <v>130</v>
      </c>
      <c r="B1923">
        <v>2021</v>
      </c>
      <c r="C1923" t="s">
        <v>58</v>
      </c>
      <c r="D1923" t="s">
        <v>66</v>
      </c>
      <c r="E1923" t="s">
        <v>67</v>
      </c>
      <c r="F1923" t="s">
        <v>68</v>
      </c>
      <c r="G1923" t="s">
        <v>292</v>
      </c>
      <c r="I1923"/>
    </row>
    <row r="1924" spans="1:9" hidden="1" x14ac:dyDescent="0.25">
      <c r="A1924" s="57" t="s">
        <v>130</v>
      </c>
      <c r="B1924">
        <v>2021</v>
      </c>
      <c r="C1924" t="s">
        <v>58</v>
      </c>
      <c r="D1924" t="s">
        <v>66</v>
      </c>
      <c r="E1924" t="s">
        <v>67</v>
      </c>
      <c r="F1924" t="s">
        <v>68</v>
      </c>
      <c r="G1924" s="2" t="s">
        <v>282</v>
      </c>
      <c r="I1924" s="3">
        <v>3680</v>
      </c>
    </row>
    <row r="1925" spans="1:9" hidden="1" x14ac:dyDescent="0.25">
      <c r="A1925" s="57" t="s">
        <v>130</v>
      </c>
      <c r="B1925">
        <v>2021</v>
      </c>
      <c r="C1925" t="s">
        <v>58</v>
      </c>
      <c r="D1925" t="s">
        <v>66</v>
      </c>
      <c r="E1925" t="s">
        <v>67</v>
      </c>
      <c r="F1925" t="s">
        <v>68</v>
      </c>
      <c r="G1925" t="s">
        <v>90</v>
      </c>
      <c r="I1925"/>
    </row>
    <row r="1926" spans="1:9" hidden="1" x14ac:dyDescent="0.25">
      <c r="A1926" s="57" t="s">
        <v>130</v>
      </c>
      <c r="B1926">
        <v>2021</v>
      </c>
      <c r="C1926" t="s">
        <v>58</v>
      </c>
      <c r="D1926" t="s">
        <v>66</v>
      </c>
      <c r="E1926" t="s">
        <v>67</v>
      </c>
      <c r="F1926" t="s">
        <v>68</v>
      </c>
      <c r="G1926" s="2" t="s">
        <v>274</v>
      </c>
      <c r="I1926" s="3">
        <v>51100</v>
      </c>
    </row>
    <row r="1927" spans="1:9" hidden="1" x14ac:dyDescent="0.25">
      <c r="A1927" s="57" t="s">
        <v>130</v>
      </c>
      <c r="B1927">
        <v>2021</v>
      </c>
      <c r="C1927" t="s">
        <v>58</v>
      </c>
      <c r="D1927" t="s">
        <v>66</v>
      </c>
      <c r="E1927" t="s">
        <v>67</v>
      </c>
      <c r="F1927" t="s">
        <v>68</v>
      </c>
      <c r="G1927" s="90" t="s">
        <v>345</v>
      </c>
      <c r="I1927"/>
    </row>
    <row r="1928" spans="1:9" hidden="1" x14ac:dyDescent="0.25">
      <c r="A1928" s="57" t="s">
        <v>130</v>
      </c>
      <c r="B1928">
        <v>2021</v>
      </c>
      <c r="C1928" t="s">
        <v>58</v>
      </c>
      <c r="D1928" t="s">
        <v>66</v>
      </c>
      <c r="E1928" t="s">
        <v>67</v>
      </c>
      <c r="F1928" t="s">
        <v>68</v>
      </c>
      <c r="G1928" t="s">
        <v>184</v>
      </c>
      <c r="I1928" s="3">
        <v>145540</v>
      </c>
    </row>
    <row r="1929" spans="1:9" hidden="1" x14ac:dyDescent="0.25">
      <c r="A1929" s="57" t="s">
        <v>130</v>
      </c>
      <c r="B1929">
        <v>2021</v>
      </c>
      <c r="C1929" t="s">
        <v>58</v>
      </c>
      <c r="D1929" t="s">
        <v>66</v>
      </c>
      <c r="E1929" t="s">
        <v>67</v>
      </c>
      <c r="F1929" t="s">
        <v>68</v>
      </c>
      <c r="G1929" t="s">
        <v>75</v>
      </c>
      <c r="I1929" s="3">
        <v>21874.23</v>
      </c>
    </row>
    <row r="1930" spans="1:9" hidden="1" x14ac:dyDescent="0.25">
      <c r="A1930" s="57" t="s">
        <v>130</v>
      </c>
      <c r="B1930">
        <v>2021</v>
      </c>
      <c r="C1930" t="s">
        <v>58</v>
      </c>
      <c r="D1930" t="s">
        <v>66</v>
      </c>
      <c r="E1930" t="s">
        <v>67</v>
      </c>
      <c r="F1930" t="s">
        <v>68</v>
      </c>
      <c r="G1930" t="s">
        <v>148</v>
      </c>
      <c r="I1930" s="3">
        <v>26099.7</v>
      </c>
    </row>
    <row r="1931" spans="1:9" hidden="1" x14ac:dyDescent="0.25">
      <c r="A1931" s="57" t="s">
        <v>130</v>
      </c>
      <c r="B1931">
        <v>2021</v>
      </c>
      <c r="C1931" t="s">
        <v>58</v>
      </c>
      <c r="D1931" t="s">
        <v>66</v>
      </c>
      <c r="E1931" t="s">
        <v>67</v>
      </c>
      <c r="F1931" t="s">
        <v>68</v>
      </c>
      <c r="G1931" t="s">
        <v>157</v>
      </c>
      <c r="I1931" s="3">
        <v>104612.03</v>
      </c>
    </row>
    <row r="1932" spans="1:9" hidden="1" x14ac:dyDescent="0.25">
      <c r="A1932" s="57" t="s">
        <v>130</v>
      </c>
      <c r="B1932">
        <v>2021</v>
      </c>
      <c r="C1932" t="s">
        <v>58</v>
      </c>
      <c r="D1932" t="s">
        <v>66</v>
      </c>
      <c r="E1932" t="s">
        <v>67</v>
      </c>
      <c r="F1932" t="s">
        <v>68</v>
      </c>
      <c r="G1932" s="90" t="s">
        <v>346</v>
      </c>
      <c r="I1932"/>
    </row>
    <row r="1933" spans="1:9" hidden="1" x14ac:dyDescent="0.25">
      <c r="A1933" s="57" t="s">
        <v>130</v>
      </c>
      <c r="B1933">
        <v>2021</v>
      </c>
      <c r="C1933" t="s">
        <v>58</v>
      </c>
      <c r="D1933" t="s">
        <v>66</v>
      </c>
      <c r="E1933" t="s">
        <v>67</v>
      </c>
      <c r="F1933" t="s">
        <v>326</v>
      </c>
      <c r="G1933" s="90" t="s">
        <v>327</v>
      </c>
      <c r="I1933" s="3">
        <v>390817</v>
      </c>
    </row>
    <row r="1934" spans="1:9" hidden="1" x14ac:dyDescent="0.25">
      <c r="A1934" s="57" t="s">
        <v>130</v>
      </c>
      <c r="B1934">
        <v>2021</v>
      </c>
      <c r="C1934" t="s">
        <v>58</v>
      </c>
      <c r="D1934" t="s">
        <v>66</v>
      </c>
      <c r="E1934" t="s">
        <v>67</v>
      </c>
      <c r="F1934" t="s">
        <v>326</v>
      </c>
      <c r="G1934" s="90" t="s">
        <v>328</v>
      </c>
      <c r="I1934" s="3">
        <v>283933</v>
      </c>
    </row>
    <row r="1935" spans="1:9" hidden="1" x14ac:dyDescent="0.25">
      <c r="A1935" s="57" t="s">
        <v>130</v>
      </c>
      <c r="B1935">
        <v>2021</v>
      </c>
      <c r="C1935" t="s">
        <v>58</v>
      </c>
      <c r="D1935" t="s">
        <v>66</v>
      </c>
      <c r="E1935" t="s">
        <v>67</v>
      </c>
      <c r="F1935" t="s">
        <v>326</v>
      </c>
      <c r="G1935" s="90" t="s">
        <v>329</v>
      </c>
      <c r="I1935" s="3">
        <v>36863</v>
      </c>
    </row>
    <row r="1936" spans="1:9" hidden="1" x14ac:dyDescent="0.25">
      <c r="A1936" s="57" t="s">
        <v>130</v>
      </c>
      <c r="B1936">
        <v>2021</v>
      </c>
      <c r="C1936" t="s">
        <v>58</v>
      </c>
      <c r="D1936" t="s">
        <v>66</v>
      </c>
      <c r="E1936" t="s">
        <v>67</v>
      </c>
      <c r="F1936" t="s">
        <v>326</v>
      </c>
      <c r="G1936" s="90" t="s">
        <v>330</v>
      </c>
      <c r="I1936" s="3">
        <v>1242817</v>
      </c>
    </row>
    <row r="1937" spans="1:9" hidden="1" x14ac:dyDescent="0.25">
      <c r="A1937" s="57" t="s">
        <v>130</v>
      </c>
      <c r="B1937">
        <v>2021</v>
      </c>
      <c r="C1937" t="s">
        <v>58</v>
      </c>
      <c r="D1937" t="s">
        <v>66</v>
      </c>
      <c r="E1937" t="s">
        <v>67</v>
      </c>
      <c r="F1937" t="s">
        <v>68</v>
      </c>
      <c r="G1937" t="s">
        <v>158</v>
      </c>
      <c r="I1937" s="3">
        <v>20553407.399999999</v>
      </c>
    </row>
    <row r="1938" spans="1:9" hidden="1" x14ac:dyDescent="0.25">
      <c r="A1938" s="57" t="s">
        <v>130</v>
      </c>
      <c r="B1938">
        <v>2021</v>
      </c>
      <c r="C1938" t="s">
        <v>58</v>
      </c>
      <c r="D1938" t="s">
        <v>66</v>
      </c>
      <c r="E1938" t="s">
        <v>67</v>
      </c>
      <c r="F1938" t="s">
        <v>68</v>
      </c>
      <c r="G1938" t="s">
        <v>76</v>
      </c>
      <c r="I1938" s="3">
        <v>-3267394</v>
      </c>
    </row>
    <row r="1939" spans="1:9" hidden="1" x14ac:dyDescent="0.25">
      <c r="A1939" s="57" t="s">
        <v>130</v>
      </c>
      <c r="B1939">
        <v>2021</v>
      </c>
      <c r="C1939" t="s">
        <v>58</v>
      </c>
      <c r="D1939" t="s">
        <v>66</v>
      </c>
      <c r="E1939" t="s">
        <v>67</v>
      </c>
      <c r="F1939" t="s">
        <v>68</v>
      </c>
      <c r="G1939" t="s">
        <v>185</v>
      </c>
      <c r="I1939"/>
    </row>
    <row r="1940" spans="1:9" hidden="1" x14ac:dyDescent="0.25">
      <c r="A1940" s="57" t="s">
        <v>130</v>
      </c>
      <c r="B1940">
        <v>2021</v>
      </c>
      <c r="C1940" t="s">
        <v>58</v>
      </c>
      <c r="D1940" t="s">
        <v>66</v>
      </c>
      <c r="E1940" t="s">
        <v>67</v>
      </c>
      <c r="F1940" t="s">
        <v>68</v>
      </c>
      <c r="G1940" t="s">
        <v>200</v>
      </c>
      <c r="I1940"/>
    </row>
    <row r="1941" spans="1:9" hidden="1" x14ac:dyDescent="0.25">
      <c r="A1941" s="57" t="s">
        <v>130</v>
      </c>
      <c r="B1941">
        <v>2021</v>
      </c>
      <c r="C1941" t="s">
        <v>58</v>
      </c>
      <c r="D1941" t="s">
        <v>66</v>
      </c>
      <c r="E1941" t="s">
        <v>67</v>
      </c>
      <c r="F1941" t="s">
        <v>68</v>
      </c>
      <c r="G1941" t="s">
        <v>97</v>
      </c>
      <c r="I1941" s="3">
        <v>-5469069.7300000004</v>
      </c>
    </row>
    <row r="1942" spans="1:9" hidden="1" x14ac:dyDescent="0.25">
      <c r="A1942" s="57" t="s">
        <v>130</v>
      </c>
      <c r="B1942">
        <v>2021</v>
      </c>
      <c r="C1942" t="s">
        <v>58</v>
      </c>
      <c r="D1942" t="s">
        <v>66</v>
      </c>
      <c r="E1942" t="s">
        <v>67</v>
      </c>
      <c r="F1942" t="s">
        <v>68</v>
      </c>
      <c r="G1942" t="s">
        <v>201</v>
      </c>
      <c r="I1942" s="3">
        <v>-58070</v>
      </c>
    </row>
    <row r="1943" spans="1:9" hidden="1" x14ac:dyDescent="0.25">
      <c r="A1943" s="57" t="s">
        <v>130</v>
      </c>
      <c r="B1943">
        <v>2021</v>
      </c>
      <c r="C1943" t="s">
        <v>58</v>
      </c>
      <c r="D1943" t="s">
        <v>66</v>
      </c>
      <c r="E1943" t="s">
        <v>67</v>
      </c>
      <c r="F1943" t="s">
        <v>68</v>
      </c>
      <c r="G1943" t="s">
        <v>293</v>
      </c>
      <c r="I1943" s="3">
        <v>-708055.77</v>
      </c>
    </row>
    <row r="1944" spans="1:9" hidden="1" x14ac:dyDescent="0.25">
      <c r="A1944" s="57" t="s">
        <v>130</v>
      </c>
      <c r="B1944">
        <v>2021</v>
      </c>
      <c r="C1944" t="s">
        <v>58</v>
      </c>
      <c r="D1944" t="s">
        <v>66</v>
      </c>
      <c r="E1944" t="s">
        <v>67</v>
      </c>
      <c r="F1944" t="s">
        <v>68</v>
      </c>
      <c r="G1944" t="s">
        <v>202</v>
      </c>
      <c r="I1944"/>
    </row>
    <row r="1945" spans="1:9" hidden="1" x14ac:dyDescent="0.25">
      <c r="A1945" s="57" t="s">
        <v>130</v>
      </c>
      <c r="B1945">
        <v>2021</v>
      </c>
      <c r="C1945" t="s">
        <v>58</v>
      </c>
      <c r="D1945" t="s">
        <v>66</v>
      </c>
      <c r="E1945" t="s">
        <v>67</v>
      </c>
      <c r="F1945" t="s">
        <v>68</v>
      </c>
      <c r="G1945" t="s">
        <v>203</v>
      </c>
      <c r="I1945" s="3">
        <v>522000</v>
      </c>
    </row>
    <row r="1946" spans="1:9" hidden="1" x14ac:dyDescent="0.25">
      <c r="A1946" s="57" t="s">
        <v>130</v>
      </c>
      <c r="B1946">
        <v>2021</v>
      </c>
      <c r="C1946" t="s">
        <v>58</v>
      </c>
      <c r="D1946" t="s">
        <v>66</v>
      </c>
      <c r="E1946" t="s">
        <v>67</v>
      </c>
      <c r="F1946" t="s">
        <v>68</v>
      </c>
      <c r="G1946" t="s">
        <v>290</v>
      </c>
      <c r="I1946"/>
    </row>
    <row r="1947" spans="1:9" hidden="1" x14ac:dyDescent="0.25">
      <c r="A1947" s="57" t="s">
        <v>130</v>
      </c>
      <c r="B1947">
        <v>2021</v>
      </c>
      <c r="C1947" t="s">
        <v>58</v>
      </c>
      <c r="D1947" t="s">
        <v>66</v>
      </c>
      <c r="E1947" t="s">
        <v>67</v>
      </c>
      <c r="F1947" t="s">
        <v>268</v>
      </c>
      <c r="G1947" t="s">
        <v>162</v>
      </c>
      <c r="I1947" s="3">
        <v>47481.919999999998</v>
      </c>
    </row>
    <row r="1948" spans="1:9" hidden="1" x14ac:dyDescent="0.25">
      <c r="A1948" s="57" t="s">
        <v>130</v>
      </c>
      <c r="B1948">
        <v>2021</v>
      </c>
      <c r="C1948" t="s">
        <v>58</v>
      </c>
      <c r="D1948" t="s">
        <v>66</v>
      </c>
      <c r="E1948" t="s">
        <v>67</v>
      </c>
      <c r="F1948" t="s">
        <v>93</v>
      </c>
      <c r="G1948" t="s">
        <v>92</v>
      </c>
      <c r="I1948"/>
    </row>
    <row r="1949" spans="1:9" hidden="1" x14ac:dyDescent="0.25">
      <c r="A1949" s="57" t="s">
        <v>130</v>
      </c>
      <c r="B1949">
        <v>2021</v>
      </c>
      <c r="C1949" t="s">
        <v>58</v>
      </c>
      <c r="D1949" t="s">
        <v>69</v>
      </c>
      <c r="E1949" t="s">
        <v>69</v>
      </c>
      <c r="F1949" t="s">
        <v>70</v>
      </c>
      <c r="G1949" t="s">
        <v>77</v>
      </c>
      <c r="I1949" s="3">
        <v>200000000</v>
      </c>
    </row>
    <row r="1950" spans="1:9" hidden="1" x14ac:dyDescent="0.25">
      <c r="A1950" s="57" t="s">
        <v>130</v>
      </c>
      <c r="B1950">
        <v>2021</v>
      </c>
      <c r="C1950" t="s">
        <v>58</v>
      </c>
      <c r="D1950" t="s">
        <v>69</v>
      </c>
      <c r="E1950" t="s">
        <v>69</v>
      </c>
      <c r="F1950" t="s">
        <v>70</v>
      </c>
      <c r="G1950" t="s">
        <v>78</v>
      </c>
      <c r="I1950" s="3">
        <v>-194000000</v>
      </c>
    </row>
    <row r="1951" spans="1:9" hidden="1" x14ac:dyDescent="0.25">
      <c r="A1951" s="57" t="s">
        <v>130</v>
      </c>
      <c r="B1951">
        <v>2021</v>
      </c>
      <c r="C1951" t="s">
        <v>58</v>
      </c>
      <c r="D1951" t="s">
        <v>69</v>
      </c>
      <c r="E1951" t="s">
        <v>69</v>
      </c>
      <c r="F1951" t="s">
        <v>70</v>
      </c>
      <c r="G1951" t="s">
        <v>230</v>
      </c>
      <c r="I1951" s="3">
        <v>54327800</v>
      </c>
    </row>
    <row r="1952" spans="1:9" hidden="1" x14ac:dyDescent="0.25">
      <c r="A1952" s="57" t="s">
        <v>130</v>
      </c>
      <c r="B1952">
        <v>2021</v>
      </c>
      <c r="C1952" s="86" t="s">
        <v>58</v>
      </c>
      <c r="D1952" s="86" t="s">
        <v>69</v>
      </c>
      <c r="E1952" s="86" t="s">
        <v>69</v>
      </c>
      <c r="F1952" s="86" t="s">
        <v>79</v>
      </c>
      <c r="G1952" s="86" t="s">
        <v>264</v>
      </c>
      <c r="I1952" s="29">
        <v>-301650.09999999776</v>
      </c>
    </row>
    <row r="1953" spans="1:10" hidden="1" x14ac:dyDescent="0.25">
      <c r="A1953" s="57" t="s">
        <v>130</v>
      </c>
      <c r="B1953">
        <v>2021</v>
      </c>
      <c r="C1953" s="86" t="s">
        <v>58</v>
      </c>
      <c r="D1953" s="86" t="s">
        <v>69</v>
      </c>
      <c r="E1953" s="86" t="s">
        <v>69</v>
      </c>
      <c r="F1953" s="86" t="s">
        <v>79</v>
      </c>
      <c r="G1953" s="86" t="s">
        <v>297</v>
      </c>
      <c r="I1953" s="27">
        <f>36708723.9-23378</f>
        <v>36685345.899999999</v>
      </c>
      <c r="J1953" s="27">
        <f>+I1953+I1952</f>
        <v>36383695.799999997</v>
      </c>
    </row>
    <row r="1954" spans="1:10" hidden="1" x14ac:dyDescent="0.25">
      <c r="A1954" s="57" t="s">
        <v>131</v>
      </c>
      <c r="B1954" s="57">
        <v>2021</v>
      </c>
      <c r="C1954" s="57" t="s">
        <v>58</v>
      </c>
      <c r="D1954" s="57" t="s">
        <v>63</v>
      </c>
      <c r="E1954" s="57" t="s">
        <v>64</v>
      </c>
      <c r="F1954" s="57" t="s">
        <v>65</v>
      </c>
      <c r="G1954" s="57" t="s">
        <v>71</v>
      </c>
      <c r="I1954"/>
    </row>
    <row r="1955" spans="1:10" hidden="1" x14ac:dyDescent="0.25">
      <c r="A1955" s="57" t="s">
        <v>131</v>
      </c>
      <c r="B1955">
        <v>2021</v>
      </c>
      <c r="C1955" t="s">
        <v>58</v>
      </c>
      <c r="D1955" t="s">
        <v>63</v>
      </c>
      <c r="E1955" t="s">
        <v>64</v>
      </c>
      <c r="F1955" t="s">
        <v>65</v>
      </c>
      <c r="G1955" t="s">
        <v>80</v>
      </c>
      <c r="I1955" s="3">
        <v>103090</v>
      </c>
    </row>
    <row r="1956" spans="1:10" hidden="1" x14ac:dyDescent="0.25">
      <c r="A1956" s="57" t="s">
        <v>131</v>
      </c>
      <c r="B1956">
        <v>2021</v>
      </c>
      <c r="C1956" t="s">
        <v>58</v>
      </c>
      <c r="D1956" t="s">
        <v>63</v>
      </c>
      <c r="E1956" t="s">
        <v>64</v>
      </c>
      <c r="F1956" t="s">
        <v>65</v>
      </c>
      <c r="G1956" t="s">
        <v>72</v>
      </c>
      <c r="I1956"/>
    </row>
    <row r="1957" spans="1:10" hidden="1" x14ac:dyDescent="0.25">
      <c r="A1957" s="57" t="s">
        <v>131</v>
      </c>
      <c r="B1957">
        <v>2021</v>
      </c>
      <c r="C1957" t="s">
        <v>58</v>
      </c>
      <c r="D1957" t="s">
        <v>63</v>
      </c>
      <c r="E1957" t="s">
        <v>64</v>
      </c>
      <c r="F1957" t="s">
        <v>65</v>
      </c>
      <c r="G1957" t="s">
        <v>227</v>
      </c>
      <c r="I1957" s="3">
        <v>20000016.030000001</v>
      </c>
    </row>
    <row r="1958" spans="1:10" hidden="1" x14ac:dyDescent="0.25">
      <c r="A1958" s="57" t="s">
        <v>131</v>
      </c>
      <c r="B1958">
        <v>2021</v>
      </c>
      <c r="C1958" t="s">
        <v>58</v>
      </c>
      <c r="D1958" t="s">
        <v>63</v>
      </c>
      <c r="E1958" t="s">
        <v>64</v>
      </c>
      <c r="F1958" t="s">
        <v>262</v>
      </c>
      <c r="G1958" t="s">
        <v>261</v>
      </c>
      <c r="H1958" t="s">
        <v>291</v>
      </c>
      <c r="I1958">
        <v>4031625</v>
      </c>
    </row>
    <row r="1959" spans="1:10" hidden="1" x14ac:dyDescent="0.25">
      <c r="A1959" s="57" t="s">
        <v>131</v>
      </c>
      <c r="B1959">
        <v>2021</v>
      </c>
      <c r="C1959" t="s">
        <v>58</v>
      </c>
      <c r="D1959" t="s">
        <v>63</v>
      </c>
      <c r="E1959" t="s">
        <v>64</v>
      </c>
      <c r="F1959" t="s">
        <v>262</v>
      </c>
      <c r="G1959" t="s">
        <v>261</v>
      </c>
      <c r="H1959" t="s">
        <v>104</v>
      </c>
      <c r="I1959" s="3">
        <v>4836108.2699999996</v>
      </c>
    </row>
    <row r="1960" spans="1:10" hidden="1" x14ac:dyDescent="0.25">
      <c r="A1960" s="57" t="s">
        <v>131</v>
      </c>
      <c r="B1960">
        <v>2021</v>
      </c>
      <c r="C1960" t="s">
        <v>58</v>
      </c>
      <c r="D1960" t="s">
        <v>63</v>
      </c>
      <c r="E1960" t="s">
        <v>64</v>
      </c>
      <c r="F1960" t="s">
        <v>65</v>
      </c>
      <c r="G1960" t="s">
        <v>155</v>
      </c>
      <c r="I1960" s="3">
        <v>33652981.649999999</v>
      </c>
    </row>
    <row r="1961" spans="1:10" hidden="1" x14ac:dyDescent="0.25">
      <c r="A1961" s="57" t="s">
        <v>131</v>
      </c>
      <c r="B1961">
        <v>2021</v>
      </c>
      <c r="C1961" t="s">
        <v>58</v>
      </c>
      <c r="D1961" t="s">
        <v>63</v>
      </c>
      <c r="E1961" t="s">
        <v>64</v>
      </c>
      <c r="F1961" t="s">
        <v>65</v>
      </c>
      <c r="G1961" t="s">
        <v>145</v>
      </c>
      <c r="I1961" s="3">
        <v>1617913.4</v>
      </c>
    </row>
    <row r="1962" spans="1:10" hidden="1" x14ac:dyDescent="0.25">
      <c r="A1962" s="57" t="s">
        <v>131</v>
      </c>
      <c r="B1962">
        <v>2021</v>
      </c>
      <c r="C1962" t="s">
        <v>58</v>
      </c>
      <c r="D1962" t="s">
        <v>63</v>
      </c>
      <c r="E1962" t="s">
        <v>64</v>
      </c>
      <c r="F1962" t="s">
        <v>65</v>
      </c>
      <c r="G1962" t="s">
        <v>275</v>
      </c>
      <c r="I1962"/>
    </row>
    <row r="1963" spans="1:10" hidden="1" x14ac:dyDescent="0.25">
      <c r="A1963" s="57" t="s">
        <v>131</v>
      </c>
      <c r="B1963">
        <v>2021</v>
      </c>
      <c r="C1963" t="s">
        <v>58</v>
      </c>
      <c r="D1963" t="s">
        <v>63</v>
      </c>
      <c r="E1963" t="s">
        <v>64</v>
      </c>
      <c r="F1963" t="s">
        <v>65</v>
      </c>
      <c r="G1963" t="s">
        <v>105</v>
      </c>
      <c r="I1963"/>
    </row>
    <row r="1964" spans="1:10" hidden="1" x14ac:dyDescent="0.25">
      <c r="A1964" s="57" t="s">
        <v>131</v>
      </c>
      <c r="B1964">
        <v>2021</v>
      </c>
      <c r="C1964" t="s">
        <v>58</v>
      </c>
      <c r="D1964" t="s">
        <v>63</v>
      </c>
      <c r="E1964" t="s">
        <v>64</v>
      </c>
      <c r="F1964" t="s">
        <v>65</v>
      </c>
      <c r="G1964" s="2" t="s">
        <v>231</v>
      </c>
      <c r="I1964" s="3">
        <v>3433633</v>
      </c>
    </row>
    <row r="1965" spans="1:10" hidden="1" x14ac:dyDescent="0.25">
      <c r="A1965" s="57" t="s">
        <v>131</v>
      </c>
      <c r="B1965">
        <v>2021</v>
      </c>
      <c r="C1965" t="s">
        <v>58</v>
      </c>
      <c r="D1965" t="s">
        <v>63</v>
      </c>
      <c r="E1965" t="s">
        <v>64</v>
      </c>
      <c r="F1965" t="s">
        <v>65</v>
      </c>
      <c r="G1965" s="90" t="s">
        <v>336</v>
      </c>
      <c r="I1965" s="3">
        <v>85092.19</v>
      </c>
    </row>
    <row r="1966" spans="1:10" hidden="1" x14ac:dyDescent="0.25">
      <c r="A1966" s="57" t="s">
        <v>131</v>
      </c>
      <c r="B1966">
        <v>2021</v>
      </c>
      <c r="C1966" t="s">
        <v>58</v>
      </c>
      <c r="D1966" t="s">
        <v>63</v>
      </c>
      <c r="E1966" t="s">
        <v>64</v>
      </c>
      <c r="F1966" t="s">
        <v>65</v>
      </c>
      <c r="G1966" s="2" t="s">
        <v>232</v>
      </c>
      <c r="I1966"/>
    </row>
    <row r="1967" spans="1:10" hidden="1" x14ac:dyDescent="0.25">
      <c r="A1967" s="57" t="s">
        <v>131</v>
      </c>
      <c r="B1967">
        <v>2021</v>
      </c>
      <c r="C1967" t="s">
        <v>58</v>
      </c>
      <c r="D1967" t="s">
        <v>63</v>
      </c>
      <c r="E1967" t="s">
        <v>64</v>
      </c>
      <c r="F1967" t="s">
        <v>65</v>
      </c>
      <c r="G1967" s="90" t="s">
        <v>340</v>
      </c>
      <c r="I1967" s="3">
        <v>38702</v>
      </c>
    </row>
    <row r="1968" spans="1:10" hidden="1" x14ac:dyDescent="0.25">
      <c r="A1968" s="57" t="s">
        <v>131</v>
      </c>
      <c r="B1968">
        <v>2021</v>
      </c>
      <c r="C1968" t="s">
        <v>58</v>
      </c>
      <c r="D1968" t="s">
        <v>63</v>
      </c>
      <c r="E1968" t="s">
        <v>64</v>
      </c>
      <c r="F1968" t="s">
        <v>65</v>
      </c>
      <c r="G1968" s="90" t="s">
        <v>341</v>
      </c>
      <c r="I1968" s="3">
        <v>6385.76</v>
      </c>
    </row>
    <row r="1969" spans="1:9" hidden="1" x14ac:dyDescent="0.25">
      <c r="A1969" s="57" t="s">
        <v>131</v>
      </c>
      <c r="B1969">
        <v>2021</v>
      </c>
      <c r="C1969" t="s">
        <v>58</v>
      </c>
      <c r="D1969" t="s">
        <v>63</v>
      </c>
      <c r="E1969" t="s">
        <v>64</v>
      </c>
      <c r="F1969" t="s">
        <v>65</v>
      </c>
      <c r="G1969" s="90" t="s">
        <v>344</v>
      </c>
      <c r="I1969" s="3">
        <v>7848</v>
      </c>
    </row>
    <row r="1970" spans="1:9" hidden="1" x14ac:dyDescent="0.25">
      <c r="A1970" s="57" t="s">
        <v>131</v>
      </c>
      <c r="B1970">
        <v>2021</v>
      </c>
      <c r="C1970" t="s">
        <v>58</v>
      </c>
      <c r="D1970" t="s">
        <v>63</v>
      </c>
      <c r="E1970" t="s">
        <v>64</v>
      </c>
      <c r="F1970" t="s">
        <v>65</v>
      </c>
      <c r="G1970" s="2" t="s">
        <v>233</v>
      </c>
      <c r="I1970" s="3">
        <v>956476.14</v>
      </c>
    </row>
    <row r="1971" spans="1:9" hidden="1" x14ac:dyDescent="0.25">
      <c r="A1971" s="57" t="s">
        <v>131</v>
      </c>
      <c r="B1971">
        <v>2021</v>
      </c>
      <c r="C1971" t="s">
        <v>58</v>
      </c>
      <c r="D1971" t="s">
        <v>63</v>
      </c>
      <c r="E1971" t="s">
        <v>64</v>
      </c>
      <c r="F1971" t="s">
        <v>65</v>
      </c>
      <c r="G1971" s="90" t="s">
        <v>323</v>
      </c>
      <c r="H1971" s="3"/>
      <c r="I1971" s="3">
        <v>36481.15</v>
      </c>
    </row>
    <row r="1972" spans="1:9" hidden="1" x14ac:dyDescent="0.25">
      <c r="A1972" s="57" t="s">
        <v>131</v>
      </c>
      <c r="B1972">
        <v>2021</v>
      </c>
      <c r="C1972" t="s">
        <v>58</v>
      </c>
      <c r="D1972" t="s">
        <v>63</v>
      </c>
      <c r="E1972" t="s">
        <v>64</v>
      </c>
      <c r="F1972" t="s">
        <v>65</v>
      </c>
      <c r="G1972" s="2" t="s">
        <v>237</v>
      </c>
      <c r="I1972" s="3">
        <v>34559.85</v>
      </c>
    </row>
    <row r="1973" spans="1:9" hidden="1" x14ac:dyDescent="0.25">
      <c r="A1973" s="57" t="s">
        <v>131</v>
      </c>
      <c r="B1973">
        <v>2021</v>
      </c>
      <c r="C1973" t="s">
        <v>58</v>
      </c>
      <c r="D1973" t="s">
        <v>63</v>
      </c>
      <c r="E1973" t="s">
        <v>64</v>
      </c>
      <c r="F1973" t="s">
        <v>65</v>
      </c>
      <c r="G1973" s="2" t="s">
        <v>289</v>
      </c>
      <c r="I1973"/>
    </row>
    <row r="1974" spans="1:9" hidden="1" x14ac:dyDescent="0.25">
      <c r="A1974" s="57" t="s">
        <v>131</v>
      </c>
      <c r="B1974">
        <v>2021</v>
      </c>
      <c r="C1974" t="s">
        <v>58</v>
      </c>
      <c r="D1974" t="s">
        <v>63</v>
      </c>
      <c r="E1974" t="s">
        <v>64</v>
      </c>
      <c r="F1974" t="s">
        <v>65</v>
      </c>
      <c r="G1974" t="s">
        <v>186</v>
      </c>
      <c r="I1974" s="3">
        <v>1484896</v>
      </c>
    </row>
    <row r="1975" spans="1:9" hidden="1" x14ac:dyDescent="0.25">
      <c r="A1975" s="57" t="s">
        <v>131</v>
      </c>
      <c r="B1975">
        <v>2021</v>
      </c>
      <c r="C1975" t="s">
        <v>58</v>
      </c>
      <c r="D1975" t="s">
        <v>63</v>
      </c>
      <c r="E1975" t="s">
        <v>64</v>
      </c>
      <c r="F1975" t="s">
        <v>82</v>
      </c>
      <c r="G1975" t="s">
        <v>81</v>
      </c>
      <c r="I1975" s="3">
        <v>26521721</v>
      </c>
    </row>
    <row r="1976" spans="1:9" hidden="1" x14ac:dyDescent="0.25">
      <c r="A1976" s="57" t="s">
        <v>131</v>
      </c>
      <c r="B1976">
        <v>2021</v>
      </c>
      <c r="C1976" t="s">
        <v>58</v>
      </c>
      <c r="D1976" t="s">
        <v>63</v>
      </c>
      <c r="E1976" t="s">
        <v>64</v>
      </c>
      <c r="F1976" t="s">
        <v>228</v>
      </c>
      <c r="G1976" t="s">
        <v>229</v>
      </c>
      <c r="I1976"/>
    </row>
    <row r="1977" spans="1:9" hidden="1" x14ac:dyDescent="0.25">
      <c r="A1977" s="57" t="s">
        <v>131</v>
      </c>
      <c r="B1977">
        <v>2021</v>
      </c>
      <c r="C1977" t="s">
        <v>58</v>
      </c>
      <c r="D1977" t="s">
        <v>63</v>
      </c>
      <c r="E1977" t="s">
        <v>73</v>
      </c>
      <c r="F1977" t="s">
        <v>84</v>
      </c>
      <c r="G1977" t="s">
        <v>83</v>
      </c>
      <c r="I1977" s="3">
        <v>4637000</v>
      </c>
    </row>
    <row r="1978" spans="1:9" hidden="1" x14ac:dyDescent="0.25">
      <c r="A1978" s="57" t="s">
        <v>131</v>
      </c>
      <c r="B1978">
        <v>2021</v>
      </c>
      <c r="C1978" t="s">
        <v>58</v>
      </c>
      <c r="D1978" t="s">
        <v>63</v>
      </c>
      <c r="E1978" t="s">
        <v>73</v>
      </c>
      <c r="F1978" t="s">
        <v>84</v>
      </c>
      <c r="G1978" s="90" t="s">
        <v>324</v>
      </c>
      <c r="I1978" s="3">
        <v>2135000</v>
      </c>
    </row>
    <row r="1979" spans="1:9" hidden="1" x14ac:dyDescent="0.25">
      <c r="A1979" s="57" t="s">
        <v>131</v>
      </c>
      <c r="B1979">
        <v>2021</v>
      </c>
      <c r="C1979" t="s">
        <v>58</v>
      </c>
      <c r="D1979" t="s">
        <v>63</v>
      </c>
      <c r="E1979" t="s">
        <v>73</v>
      </c>
      <c r="F1979" t="s">
        <v>342</v>
      </c>
      <c r="G1979" s="90" t="s">
        <v>343</v>
      </c>
      <c r="I1979" s="3">
        <v>1743600</v>
      </c>
    </row>
    <row r="1980" spans="1:9" hidden="1" x14ac:dyDescent="0.25">
      <c r="A1980" s="57" t="s">
        <v>131</v>
      </c>
      <c r="B1980">
        <v>2021</v>
      </c>
      <c r="C1980" t="s">
        <v>58</v>
      </c>
      <c r="D1980" t="s">
        <v>66</v>
      </c>
      <c r="E1980" t="s">
        <v>67</v>
      </c>
      <c r="F1980" t="s">
        <v>93</v>
      </c>
      <c r="G1980" s="2" t="s">
        <v>234</v>
      </c>
      <c r="I1980"/>
    </row>
    <row r="1981" spans="1:9" hidden="1" x14ac:dyDescent="0.25">
      <c r="A1981" s="57" t="s">
        <v>131</v>
      </c>
      <c r="B1981">
        <v>2021</v>
      </c>
      <c r="C1981" t="s">
        <v>58</v>
      </c>
      <c r="D1981" t="s">
        <v>66</v>
      </c>
      <c r="E1981" t="s">
        <v>67</v>
      </c>
      <c r="F1981" t="s">
        <v>93</v>
      </c>
      <c r="G1981" t="s">
        <v>106</v>
      </c>
      <c r="I1981" s="3">
        <v>8632955.7200000007</v>
      </c>
    </row>
    <row r="1982" spans="1:9" hidden="1" x14ac:dyDescent="0.25">
      <c r="A1982" s="57" t="s">
        <v>131</v>
      </c>
      <c r="B1982">
        <v>2021</v>
      </c>
      <c r="C1982" t="s">
        <v>58</v>
      </c>
      <c r="D1982" t="s">
        <v>66</v>
      </c>
      <c r="E1982" t="s">
        <v>67</v>
      </c>
      <c r="F1982" t="s">
        <v>93</v>
      </c>
      <c r="G1982" t="s">
        <v>263</v>
      </c>
      <c r="I1982"/>
    </row>
    <row r="1983" spans="1:9" hidden="1" x14ac:dyDescent="0.25">
      <c r="A1983" s="57" t="s">
        <v>131</v>
      </c>
      <c r="B1983">
        <v>2021</v>
      </c>
      <c r="C1983" t="s">
        <v>58</v>
      </c>
      <c r="D1983" t="s">
        <v>66</v>
      </c>
      <c r="E1983" t="s">
        <v>67</v>
      </c>
      <c r="F1983" t="s">
        <v>89</v>
      </c>
      <c r="G1983" t="s">
        <v>85</v>
      </c>
      <c r="I1983" s="3">
        <v>3772187</v>
      </c>
    </row>
    <row r="1984" spans="1:9" hidden="1" x14ac:dyDescent="0.25">
      <c r="A1984" s="57" t="s">
        <v>131</v>
      </c>
      <c r="B1984">
        <v>2021</v>
      </c>
      <c r="C1984" t="s">
        <v>58</v>
      </c>
      <c r="D1984" t="s">
        <v>66</v>
      </c>
      <c r="E1984" t="s">
        <v>67</v>
      </c>
      <c r="F1984" t="s">
        <v>89</v>
      </c>
      <c r="G1984" t="s">
        <v>86</v>
      </c>
      <c r="I1984">
        <v>452587</v>
      </c>
    </row>
    <row r="1985" spans="1:9" hidden="1" x14ac:dyDescent="0.25">
      <c r="A1985" s="57" t="s">
        <v>131</v>
      </c>
      <c r="B1985">
        <v>2021</v>
      </c>
      <c r="C1985" t="s">
        <v>58</v>
      </c>
      <c r="D1985" t="s">
        <v>66</v>
      </c>
      <c r="E1985" t="s">
        <v>67</v>
      </c>
      <c r="F1985" t="s">
        <v>89</v>
      </c>
      <c r="G1985" t="s">
        <v>87</v>
      </c>
      <c r="I1985" s="3">
        <v>178847</v>
      </c>
    </row>
    <row r="1986" spans="1:9" hidden="1" x14ac:dyDescent="0.25">
      <c r="A1986" s="57" t="s">
        <v>131</v>
      </c>
      <c r="B1986">
        <v>2021</v>
      </c>
      <c r="C1986" t="s">
        <v>58</v>
      </c>
      <c r="D1986" t="s">
        <v>66</v>
      </c>
      <c r="E1986" t="s">
        <v>67</v>
      </c>
      <c r="F1986" t="s">
        <v>89</v>
      </c>
      <c r="G1986" t="s">
        <v>88</v>
      </c>
      <c r="I1986"/>
    </row>
    <row r="1987" spans="1:9" hidden="1" x14ac:dyDescent="0.25">
      <c r="A1987" s="57" t="s">
        <v>131</v>
      </c>
      <c r="B1987">
        <v>2021</v>
      </c>
      <c r="C1987" t="s">
        <v>58</v>
      </c>
      <c r="D1987" t="s">
        <v>66</v>
      </c>
      <c r="E1987" t="s">
        <v>67</v>
      </c>
      <c r="F1987" t="s">
        <v>94</v>
      </c>
      <c r="G1987" t="s">
        <v>95</v>
      </c>
      <c r="I1987"/>
    </row>
    <row r="1988" spans="1:9" hidden="1" x14ac:dyDescent="0.25">
      <c r="A1988" s="57" t="s">
        <v>131</v>
      </c>
      <c r="B1988">
        <v>2021</v>
      </c>
      <c r="C1988" t="s">
        <v>58</v>
      </c>
      <c r="D1988" t="s">
        <v>66</v>
      </c>
      <c r="E1988" t="s">
        <v>67</v>
      </c>
      <c r="F1988" t="s">
        <v>94</v>
      </c>
      <c r="G1988" t="s">
        <v>95</v>
      </c>
      <c r="I1988"/>
    </row>
    <row r="1989" spans="1:9" hidden="1" x14ac:dyDescent="0.25">
      <c r="A1989" s="57" t="s">
        <v>131</v>
      </c>
      <c r="B1989">
        <v>2021</v>
      </c>
      <c r="C1989" t="s">
        <v>58</v>
      </c>
      <c r="D1989" t="s">
        <v>66</v>
      </c>
      <c r="E1989" t="s">
        <v>67</v>
      </c>
      <c r="F1989" t="s">
        <v>94</v>
      </c>
      <c r="G1989" t="s">
        <v>95</v>
      </c>
      <c r="I1989"/>
    </row>
    <row r="1990" spans="1:9" hidden="1" x14ac:dyDescent="0.25">
      <c r="A1990" s="57" t="s">
        <v>131</v>
      </c>
      <c r="B1990">
        <v>2021</v>
      </c>
      <c r="C1990" t="s">
        <v>58</v>
      </c>
      <c r="D1990" t="s">
        <v>66</v>
      </c>
      <c r="E1990" t="s">
        <v>67</v>
      </c>
      <c r="F1990" t="s">
        <v>94</v>
      </c>
      <c r="G1990" t="s">
        <v>95</v>
      </c>
      <c r="I1990"/>
    </row>
    <row r="1991" spans="1:9" hidden="1" x14ac:dyDescent="0.25">
      <c r="A1991" s="57" t="s">
        <v>131</v>
      </c>
      <c r="B1991">
        <v>2021</v>
      </c>
      <c r="C1991" t="s">
        <v>58</v>
      </c>
      <c r="D1991" t="s">
        <v>66</v>
      </c>
      <c r="E1991" t="s">
        <v>67</v>
      </c>
      <c r="F1991" t="s">
        <v>94</v>
      </c>
      <c r="G1991" t="s">
        <v>95</v>
      </c>
      <c r="I1991"/>
    </row>
    <row r="1992" spans="1:9" hidden="1" x14ac:dyDescent="0.25">
      <c r="A1992" s="57" t="s">
        <v>131</v>
      </c>
      <c r="B1992">
        <v>2021</v>
      </c>
      <c r="C1992" t="s">
        <v>58</v>
      </c>
      <c r="D1992" t="s">
        <v>66</v>
      </c>
      <c r="E1992" t="s">
        <v>67</v>
      </c>
      <c r="F1992" t="s">
        <v>68</v>
      </c>
      <c r="G1992" t="s">
        <v>146</v>
      </c>
      <c r="I1992" s="3">
        <v>207636.16</v>
      </c>
    </row>
    <row r="1993" spans="1:9" hidden="1" x14ac:dyDescent="0.25">
      <c r="A1993" s="57" t="s">
        <v>131</v>
      </c>
      <c r="B1993">
        <v>2021</v>
      </c>
      <c r="C1993" t="s">
        <v>58</v>
      </c>
      <c r="D1993" t="s">
        <v>66</v>
      </c>
      <c r="E1993" t="s">
        <v>67</v>
      </c>
      <c r="F1993" t="s">
        <v>68</v>
      </c>
      <c r="G1993" t="s">
        <v>325</v>
      </c>
      <c r="I1993"/>
    </row>
    <row r="1994" spans="1:9" hidden="1" x14ac:dyDescent="0.25">
      <c r="A1994" s="57" t="s">
        <v>131</v>
      </c>
      <c r="B1994">
        <v>2021</v>
      </c>
      <c r="C1994" t="s">
        <v>58</v>
      </c>
      <c r="D1994" t="s">
        <v>66</v>
      </c>
      <c r="E1994" t="s">
        <v>67</v>
      </c>
      <c r="F1994" t="s">
        <v>68</v>
      </c>
      <c r="G1994" t="s">
        <v>160</v>
      </c>
      <c r="I1994" s="3">
        <v>307961.40000000002</v>
      </c>
    </row>
    <row r="1995" spans="1:9" hidden="1" x14ac:dyDescent="0.25">
      <c r="A1995" s="57" t="s">
        <v>131</v>
      </c>
      <c r="B1995">
        <v>2021</v>
      </c>
      <c r="C1995" t="s">
        <v>58</v>
      </c>
      <c r="D1995" t="s">
        <v>66</v>
      </c>
      <c r="E1995" t="s">
        <v>67</v>
      </c>
      <c r="F1995" t="s">
        <v>68</v>
      </c>
      <c r="G1995" t="s">
        <v>292</v>
      </c>
      <c r="I1995"/>
    </row>
    <row r="1996" spans="1:9" hidden="1" x14ac:dyDescent="0.25">
      <c r="A1996" s="57" t="s">
        <v>131</v>
      </c>
      <c r="B1996">
        <v>2021</v>
      </c>
      <c r="C1996" t="s">
        <v>58</v>
      </c>
      <c r="D1996" t="s">
        <v>66</v>
      </c>
      <c r="E1996" t="s">
        <v>67</v>
      </c>
      <c r="F1996" t="s">
        <v>68</v>
      </c>
      <c r="G1996" s="2" t="s">
        <v>282</v>
      </c>
      <c r="I1996" s="3">
        <v>2545</v>
      </c>
    </row>
    <row r="1997" spans="1:9" hidden="1" x14ac:dyDescent="0.25">
      <c r="A1997" s="57" t="s">
        <v>131</v>
      </c>
      <c r="B1997">
        <v>2021</v>
      </c>
      <c r="C1997" t="s">
        <v>58</v>
      </c>
      <c r="D1997" t="s">
        <v>66</v>
      </c>
      <c r="E1997" t="s">
        <v>67</v>
      </c>
      <c r="F1997" t="s">
        <v>68</v>
      </c>
      <c r="G1997" t="s">
        <v>90</v>
      </c>
      <c r="I1997"/>
    </row>
    <row r="1998" spans="1:9" hidden="1" x14ac:dyDescent="0.25">
      <c r="A1998" s="57" t="s">
        <v>131</v>
      </c>
      <c r="B1998">
        <v>2021</v>
      </c>
      <c r="C1998" t="s">
        <v>58</v>
      </c>
      <c r="D1998" t="s">
        <v>66</v>
      </c>
      <c r="E1998" t="s">
        <v>67</v>
      </c>
      <c r="F1998" t="s">
        <v>68</v>
      </c>
      <c r="G1998" s="2" t="s">
        <v>274</v>
      </c>
      <c r="I1998" s="3">
        <v>33350</v>
      </c>
    </row>
    <row r="1999" spans="1:9" hidden="1" x14ac:dyDescent="0.25">
      <c r="A1999" s="57" t="s">
        <v>131</v>
      </c>
      <c r="B1999">
        <v>2021</v>
      </c>
      <c r="C1999" t="s">
        <v>58</v>
      </c>
      <c r="D1999" t="s">
        <v>66</v>
      </c>
      <c r="E1999" t="s">
        <v>67</v>
      </c>
      <c r="F1999" t="s">
        <v>68</v>
      </c>
      <c r="G1999" s="90" t="s">
        <v>345</v>
      </c>
      <c r="I1999" s="3">
        <v>263250</v>
      </c>
    </row>
    <row r="2000" spans="1:9" hidden="1" x14ac:dyDescent="0.25">
      <c r="A2000" s="57" t="s">
        <v>131</v>
      </c>
      <c r="B2000">
        <v>2021</v>
      </c>
      <c r="C2000" t="s">
        <v>58</v>
      </c>
      <c r="D2000" t="s">
        <v>66</v>
      </c>
      <c r="E2000" t="s">
        <v>67</v>
      </c>
      <c r="F2000" t="s">
        <v>68</v>
      </c>
      <c r="G2000" t="s">
        <v>184</v>
      </c>
      <c r="I2000" s="3">
        <v>122638</v>
      </c>
    </row>
    <row r="2001" spans="1:9" hidden="1" x14ac:dyDescent="0.25">
      <c r="A2001" s="57" t="s">
        <v>131</v>
      </c>
      <c r="B2001">
        <v>2021</v>
      </c>
      <c r="C2001" t="s">
        <v>58</v>
      </c>
      <c r="D2001" t="s">
        <v>66</v>
      </c>
      <c r="E2001" t="s">
        <v>67</v>
      </c>
      <c r="F2001" t="s">
        <v>68</v>
      </c>
      <c r="G2001" t="s">
        <v>75</v>
      </c>
      <c r="I2001" s="3">
        <v>37651.230000000003</v>
      </c>
    </row>
    <row r="2002" spans="1:9" hidden="1" x14ac:dyDescent="0.25">
      <c r="A2002" s="57" t="s">
        <v>131</v>
      </c>
      <c r="B2002">
        <v>2021</v>
      </c>
      <c r="C2002" t="s">
        <v>58</v>
      </c>
      <c r="D2002" t="s">
        <v>66</v>
      </c>
      <c r="E2002" t="s">
        <v>67</v>
      </c>
      <c r="F2002" t="s">
        <v>68</v>
      </c>
      <c r="G2002" t="s">
        <v>148</v>
      </c>
      <c r="I2002" s="3">
        <v>45439.7</v>
      </c>
    </row>
    <row r="2003" spans="1:9" hidden="1" x14ac:dyDescent="0.25">
      <c r="A2003" s="57" t="s">
        <v>131</v>
      </c>
      <c r="B2003">
        <v>2021</v>
      </c>
      <c r="C2003" t="s">
        <v>58</v>
      </c>
      <c r="D2003" t="s">
        <v>66</v>
      </c>
      <c r="E2003" t="s">
        <v>67</v>
      </c>
      <c r="F2003" t="s">
        <v>68</v>
      </c>
      <c r="G2003" t="s">
        <v>157</v>
      </c>
      <c r="I2003" s="3">
        <v>155247.03</v>
      </c>
    </row>
    <row r="2004" spans="1:9" hidden="1" x14ac:dyDescent="0.25">
      <c r="A2004" s="57" t="s">
        <v>131</v>
      </c>
      <c r="B2004">
        <v>2021</v>
      </c>
      <c r="C2004" t="s">
        <v>58</v>
      </c>
      <c r="D2004" t="s">
        <v>66</v>
      </c>
      <c r="E2004" t="s">
        <v>67</v>
      </c>
      <c r="F2004" t="s">
        <v>68</v>
      </c>
      <c r="G2004" s="90" t="s">
        <v>346</v>
      </c>
      <c r="I2004" s="3">
        <v>1132</v>
      </c>
    </row>
    <row r="2005" spans="1:9" hidden="1" x14ac:dyDescent="0.25">
      <c r="A2005" s="57" t="s">
        <v>131</v>
      </c>
      <c r="B2005">
        <v>2021</v>
      </c>
      <c r="C2005" t="s">
        <v>58</v>
      </c>
      <c r="D2005" t="s">
        <v>66</v>
      </c>
      <c r="E2005" t="s">
        <v>67</v>
      </c>
      <c r="F2005" t="s">
        <v>326</v>
      </c>
      <c r="G2005" s="90" t="s">
        <v>327</v>
      </c>
      <c r="I2005" s="3">
        <v>390817</v>
      </c>
    </row>
    <row r="2006" spans="1:9" hidden="1" x14ac:dyDescent="0.25">
      <c r="A2006" s="57" t="s">
        <v>131</v>
      </c>
      <c r="B2006">
        <v>2021</v>
      </c>
      <c r="C2006" t="s">
        <v>58</v>
      </c>
      <c r="D2006" t="s">
        <v>66</v>
      </c>
      <c r="E2006" t="s">
        <v>67</v>
      </c>
      <c r="F2006" t="s">
        <v>326</v>
      </c>
      <c r="G2006" s="90" t="s">
        <v>328</v>
      </c>
      <c r="I2006" s="3">
        <v>283933</v>
      </c>
    </row>
    <row r="2007" spans="1:9" hidden="1" x14ac:dyDescent="0.25">
      <c r="A2007" s="57" t="s">
        <v>131</v>
      </c>
      <c r="B2007">
        <v>2021</v>
      </c>
      <c r="C2007" t="s">
        <v>58</v>
      </c>
      <c r="D2007" t="s">
        <v>66</v>
      </c>
      <c r="E2007" t="s">
        <v>67</v>
      </c>
      <c r="F2007" t="s">
        <v>326</v>
      </c>
      <c r="G2007" s="90" t="s">
        <v>329</v>
      </c>
      <c r="I2007" s="3">
        <v>36725</v>
      </c>
    </row>
    <row r="2008" spans="1:9" hidden="1" x14ac:dyDescent="0.25">
      <c r="A2008" s="57" t="s">
        <v>131</v>
      </c>
      <c r="B2008">
        <v>2021</v>
      </c>
      <c r="C2008" t="s">
        <v>58</v>
      </c>
      <c r="D2008" t="s">
        <v>66</v>
      </c>
      <c r="E2008" t="s">
        <v>67</v>
      </c>
      <c r="F2008" t="s">
        <v>326</v>
      </c>
      <c r="G2008" s="90" t="s">
        <v>330</v>
      </c>
      <c r="I2008" s="3">
        <v>1242817</v>
      </c>
    </row>
    <row r="2009" spans="1:9" hidden="1" x14ac:dyDescent="0.25">
      <c r="A2009" s="57" t="s">
        <v>131</v>
      </c>
      <c r="B2009">
        <v>2021</v>
      </c>
      <c r="C2009" t="s">
        <v>58</v>
      </c>
      <c r="D2009" t="s">
        <v>66</v>
      </c>
      <c r="E2009" t="s">
        <v>67</v>
      </c>
      <c r="F2009" t="s">
        <v>68</v>
      </c>
      <c r="G2009" t="s">
        <v>158</v>
      </c>
      <c r="I2009" s="3">
        <v>26524010.280000001</v>
      </c>
    </row>
    <row r="2010" spans="1:9" hidden="1" x14ac:dyDescent="0.25">
      <c r="A2010" s="57" t="s">
        <v>131</v>
      </c>
      <c r="B2010">
        <v>2021</v>
      </c>
      <c r="C2010" t="s">
        <v>58</v>
      </c>
      <c r="D2010" t="s">
        <v>66</v>
      </c>
      <c r="E2010" t="s">
        <v>67</v>
      </c>
      <c r="F2010" t="s">
        <v>68</v>
      </c>
      <c r="G2010" t="s">
        <v>76</v>
      </c>
      <c r="I2010" s="3">
        <v>-4301551</v>
      </c>
    </row>
    <row r="2011" spans="1:9" hidden="1" x14ac:dyDescent="0.25">
      <c r="A2011" s="57" t="s">
        <v>131</v>
      </c>
      <c r="B2011">
        <v>2021</v>
      </c>
      <c r="C2011" t="s">
        <v>58</v>
      </c>
      <c r="D2011" t="s">
        <v>66</v>
      </c>
      <c r="E2011" t="s">
        <v>67</v>
      </c>
      <c r="F2011" t="s">
        <v>68</v>
      </c>
      <c r="G2011" t="s">
        <v>185</v>
      </c>
      <c r="I2011"/>
    </row>
    <row r="2012" spans="1:9" hidden="1" x14ac:dyDescent="0.25">
      <c r="A2012" s="57" t="s">
        <v>131</v>
      </c>
      <c r="B2012">
        <v>2021</v>
      </c>
      <c r="C2012" t="s">
        <v>58</v>
      </c>
      <c r="D2012" t="s">
        <v>66</v>
      </c>
      <c r="E2012" t="s">
        <v>67</v>
      </c>
      <c r="F2012" t="s">
        <v>68</v>
      </c>
      <c r="G2012" t="s">
        <v>200</v>
      </c>
      <c r="I2012"/>
    </row>
    <row r="2013" spans="1:9" hidden="1" x14ac:dyDescent="0.25">
      <c r="A2013" s="57" t="s">
        <v>131</v>
      </c>
      <c r="B2013">
        <v>2021</v>
      </c>
      <c r="C2013" t="s">
        <v>58</v>
      </c>
      <c r="D2013" t="s">
        <v>66</v>
      </c>
      <c r="E2013" t="s">
        <v>67</v>
      </c>
      <c r="F2013" t="s">
        <v>68</v>
      </c>
      <c r="G2013" t="s">
        <v>97</v>
      </c>
      <c r="I2013" s="3">
        <v>-6849511.7300000004</v>
      </c>
    </row>
    <row r="2014" spans="1:9" hidden="1" x14ac:dyDescent="0.25">
      <c r="A2014" s="57" t="s">
        <v>131</v>
      </c>
      <c r="B2014">
        <v>2021</v>
      </c>
      <c r="C2014" t="s">
        <v>58</v>
      </c>
      <c r="D2014" t="s">
        <v>66</v>
      </c>
      <c r="E2014" t="s">
        <v>67</v>
      </c>
      <c r="F2014" t="s">
        <v>68</v>
      </c>
      <c r="G2014" t="s">
        <v>201</v>
      </c>
      <c r="I2014" s="3">
        <v>-79200</v>
      </c>
    </row>
    <row r="2015" spans="1:9" hidden="1" x14ac:dyDescent="0.25">
      <c r="A2015" s="57" t="s">
        <v>131</v>
      </c>
      <c r="B2015">
        <v>2021</v>
      </c>
      <c r="C2015" t="s">
        <v>58</v>
      </c>
      <c r="D2015" t="s">
        <v>66</v>
      </c>
      <c r="E2015" t="s">
        <v>67</v>
      </c>
      <c r="F2015" t="s">
        <v>68</v>
      </c>
      <c r="G2015" t="s">
        <v>293</v>
      </c>
      <c r="I2015" s="3">
        <v>-901089.4</v>
      </c>
    </row>
    <row r="2016" spans="1:9" hidden="1" x14ac:dyDescent="0.25">
      <c r="A2016" s="57" t="s">
        <v>131</v>
      </c>
      <c r="B2016">
        <v>2021</v>
      </c>
      <c r="C2016" t="s">
        <v>58</v>
      </c>
      <c r="D2016" t="s">
        <v>66</v>
      </c>
      <c r="E2016" t="s">
        <v>67</v>
      </c>
      <c r="F2016" t="s">
        <v>68</v>
      </c>
      <c r="G2016" t="s">
        <v>202</v>
      </c>
      <c r="I2016"/>
    </row>
    <row r="2017" spans="1:9" hidden="1" x14ac:dyDescent="0.25">
      <c r="A2017" s="57" t="s">
        <v>131</v>
      </c>
      <c r="B2017">
        <v>2021</v>
      </c>
      <c r="C2017" t="s">
        <v>58</v>
      </c>
      <c r="D2017" t="s">
        <v>66</v>
      </c>
      <c r="E2017" t="s">
        <v>67</v>
      </c>
      <c r="F2017" t="s">
        <v>68</v>
      </c>
      <c r="G2017" t="s">
        <v>203</v>
      </c>
      <c r="I2017" s="3">
        <v>522000</v>
      </c>
    </row>
    <row r="2018" spans="1:9" hidden="1" x14ac:dyDescent="0.25">
      <c r="A2018" s="57" t="s">
        <v>131</v>
      </c>
      <c r="B2018">
        <v>2021</v>
      </c>
      <c r="C2018" t="s">
        <v>58</v>
      </c>
      <c r="D2018" t="s">
        <v>66</v>
      </c>
      <c r="E2018" t="s">
        <v>67</v>
      </c>
      <c r="F2018" t="s">
        <v>68</v>
      </c>
      <c r="G2018" t="s">
        <v>290</v>
      </c>
      <c r="I2018">
        <v>9038000</v>
      </c>
    </row>
    <row r="2019" spans="1:9" hidden="1" x14ac:dyDescent="0.25">
      <c r="A2019" s="57" t="s">
        <v>131</v>
      </c>
      <c r="B2019">
        <v>2021</v>
      </c>
      <c r="C2019" t="s">
        <v>58</v>
      </c>
      <c r="D2019" t="s">
        <v>66</v>
      </c>
      <c r="E2019" t="s">
        <v>67</v>
      </c>
      <c r="F2019" t="s">
        <v>268</v>
      </c>
      <c r="G2019" t="s">
        <v>162</v>
      </c>
      <c r="I2019" s="3">
        <v>47481.919999999998</v>
      </c>
    </row>
    <row r="2020" spans="1:9" hidden="1" x14ac:dyDescent="0.25">
      <c r="A2020" s="57" t="s">
        <v>131</v>
      </c>
      <c r="B2020">
        <v>2021</v>
      </c>
      <c r="C2020" t="s">
        <v>58</v>
      </c>
      <c r="D2020" t="s">
        <v>66</v>
      </c>
      <c r="E2020" t="s">
        <v>67</v>
      </c>
      <c r="F2020" t="s">
        <v>93</v>
      </c>
      <c r="G2020" t="s">
        <v>92</v>
      </c>
      <c r="I2020"/>
    </row>
    <row r="2021" spans="1:9" hidden="1" x14ac:dyDescent="0.25">
      <c r="A2021" s="57" t="s">
        <v>131</v>
      </c>
      <c r="B2021">
        <v>2021</v>
      </c>
      <c r="C2021" t="s">
        <v>58</v>
      </c>
      <c r="D2021" t="s">
        <v>69</v>
      </c>
      <c r="E2021" t="s">
        <v>69</v>
      </c>
      <c r="F2021" t="s">
        <v>70</v>
      </c>
      <c r="G2021" t="s">
        <v>77</v>
      </c>
      <c r="I2021" s="3">
        <v>200000000</v>
      </c>
    </row>
    <row r="2022" spans="1:9" hidden="1" x14ac:dyDescent="0.25">
      <c r="A2022" s="57" t="s">
        <v>131</v>
      </c>
      <c r="B2022">
        <v>2021</v>
      </c>
      <c r="C2022" t="s">
        <v>58</v>
      </c>
      <c r="D2022" t="s">
        <v>69</v>
      </c>
      <c r="E2022" t="s">
        <v>69</v>
      </c>
      <c r="F2022" t="s">
        <v>70</v>
      </c>
      <c r="G2022" t="s">
        <v>78</v>
      </c>
      <c r="I2022" s="3">
        <v>-194000000</v>
      </c>
    </row>
    <row r="2023" spans="1:9" hidden="1" x14ac:dyDescent="0.25">
      <c r="A2023" s="57" t="s">
        <v>131</v>
      </c>
      <c r="B2023">
        <v>2021</v>
      </c>
      <c r="C2023" t="s">
        <v>58</v>
      </c>
      <c r="D2023" t="s">
        <v>69</v>
      </c>
      <c r="E2023" t="s">
        <v>69</v>
      </c>
      <c r="F2023" t="s">
        <v>70</v>
      </c>
      <c r="G2023" t="s">
        <v>230</v>
      </c>
      <c r="I2023" s="3">
        <v>54327800</v>
      </c>
    </row>
    <row r="2024" spans="1:9" hidden="1" x14ac:dyDescent="0.25">
      <c r="A2024" s="57" t="s">
        <v>131</v>
      </c>
      <c r="B2024">
        <v>2021</v>
      </c>
      <c r="C2024" s="86" t="s">
        <v>58</v>
      </c>
      <c r="D2024" s="86" t="s">
        <v>69</v>
      </c>
      <c r="E2024" s="86" t="s">
        <v>69</v>
      </c>
      <c r="F2024" s="86" t="s">
        <v>79</v>
      </c>
      <c r="G2024" s="86" t="s">
        <v>264</v>
      </c>
      <c r="I2024" s="29">
        <f>-32239556.22+723331</f>
        <v>-31516225.219999999</v>
      </c>
    </row>
    <row r="2025" spans="1:9" hidden="1" x14ac:dyDescent="0.25">
      <c r="A2025" s="57" t="s">
        <v>131</v>
      </c>
      <c r="B2025">
        <v>2021</v>
      </c>
      <c r="C2025" s="86" t="s">
        <v>58</v>
      </c>
      <c r="D2025" s="86" t="s">
        <v>69</v>
      </c>
      <c r="E2025" s="86" t="s">
        <v>69</v>
      </c>
      <c r="F2025" s="86" t="s">
        <v>79</v>
      </c>
      <c r="G2025" s="86" t="s">
        <v>297</v>
      </c>
      <c r="I2025" s="27">
        <v>36383695.799999997</v>
      </c>
    </row>
    <row r="2026" spans="1:9" hidden="1" x14ac:dyDescent="0.25">
      <c r="A2026" s="57" t="s">
        <v>132</v>
      </c>
      <c r="B2026" s="57">
        <v>2022</v>
      </c>
      <c r="C2026" s="57" t="s">
        <v>58</v>
      </c>
      <c r="D2026" s="57" t="s">
        <v>63</v>
      </c>
      <c r="E2026" s="57" t="s">
        <v>64</v>
      </c>
      <c r="F2026" s="57" t="s">
        <v>65</v>
      </c>
      <c r="G2026" s="57" t="s">
        <v>71</v>
      </c>
      <c r="I2026"/>
    </row>
    <row r="2027" spans="1:9" hidden="1" x14ac:dyDescent="0.25">
      <c r="A2027" s="57" t="s">
        <v>132</v>
      </c>
      <c r="B2027" s="57">
        <v>2022</v>
      </c>
      <c r="C2027" t="s">
        <v>58</v>
      </c>
      <c r="D2027" t="s">
        <v>63</v>
      </c>
      <c r="E2027" t="s">
        <v>64</v>
      </c>
      <c r="F2027" t="s">
        <v>65</v>
      </c>
      <c r="G2027" t="s">
        <v>80</v>
      </c>
      <c r="I2027" s="3">
        <v>4625</v>
      </c>
    </row>
    <row r="2028" spans="1:9" hidden="1" x14ac:dyDescent="0.25">
      <c r="A2028" s="57" t="s">
        <v>132</v>
      </c>
      <c r="B2028" s="57">
        <v>2022</v>
      </c>
      <c r="C2028" t="s">
        <v>58</v>
      </c>
      <c r="D2028" t="s">
        <v>63</v>
      </c>
      <c r="E2028" t="s">
        <v>64</v>
      </c>
      <c r="F2028" t="s">
        <v>65</v>
      </c>
      <c r="G2028" t="s">
        <v>72</v>
      </c>
      <c r="I2028"/>
    </row>
    <row r="2029" spans="1:9" hidden="1" x14ac:dyDescent="0.25">
      <c r="A2029" s="57" t="s">
        <v>132</v>
      </c>
      <c r="B2029" s="57">
        <v>2022</v>
      </c>
      <c r="C2029" t="s">
        <v>58</v>
      </c>
      <c r="D2029" t="s">
        <v>63</v>
      </c>
      <c r="E2029" t="s">
        <v>64</v>
      </c>
      <c r="F2029" t="s">
        <v>65</v>
      </c>
      <c r="G2029" t="s">
        <v>227</v>
      </c>
      <c r="I2029" s="3">
        <v>9017905.9299999997</v>
      </c>
    </row>
    <row r="2030" spans="1:9" hidden="1" x14ac:dyDescent="0.25">
      <c r="A2030" s="57" t="s">
        <v>132</v>
      </c>
      <c r="B2030" s="57">
        <v>2022</v>
      </c>
      <c r="C2030" t="s">
        <v>58</v>
      </c>
      <c r="D2030" t="s">
        <v>63</v>
      </c>
      <c r="E2030" t="s">
        <v>64</v>
      </c>
      <c r="F2030" t="s">
        <v>262</v>
      </c>
      <c r="G2030" t="s">
        <v>261</v>
      </c>
      <c r="H2030" t="s">
        <v>291</v>
      </c>
      <c r="I2030" s="16">
        <v>6031625</v>
      </c>
    </row>
    <row r="2031" spans="1:9" hidden="1" x14ac:dyDescent="0.25">
      <c r="A2031" s="57" t="s">
        <v>132</v>
      </c>
      <c r="B2031" s="57">
        <v>2022</v>
      </c>
      <c r="C2031" t="s">
        <v>58</v>
      </c>
      <c r="D2031" t="s">
        <v>63</v>
      </c>
      <c r="E2031" t="s">
        <v>64</v>
      </c>
      <c r="F2031" t="s">
        <v>262</v>
      </c>
      <c r="G2031" t="s">
        <v>261</v>
      </c>
      <c r="H2031" t="s">
        <v>104</v>
      </c>
      <c r="I2031">
        <v>5069183.91</v>
      </c>
    </row>
    <row r="2032" spans="1:9" hidden="1" x14ac:dyDescent="0.25">
      <c r="A2032" s="57" t="s">
        <v>132</v>
      </c>
      <c r="B2032" s="57">
        <v>2022</v>
      </c>
      <c r="C2032" t="s">
        <v>58</v>
      </c>
      <c r="D2032" t="s">
        <v>63</v>
      </c>
      <c r="E2032" t="s">
        <v>64</v>
      </c>
      <c r="F2032" t="s">
        <v>65</v>
      </c>
      <c r="G2032" t="s">
        <v>155</v>
      </c>
      <c r="I2032" s="22">
        <v>46707154.490000002</v>
      </c>
    </row>
    <row r="2033" spans="1:9" hidden="1" x14ac:dyDescent="0.25">
      <c r="A2033" s="57" t="s">
        <v>132</v>
      </c>
      <c r="B2033" s="57">
        <v>2022</v>
      </c>
      <c r="C2033" t="s">
        <v>58</v>
      </c>
      <c r="D2033" t="s">
        <v>63</v>
      </c>
      <c r="E2033" t="s">
        <v>64</v>
      </c>
      <c r="F2033" t="s">
        <v>65</v>
      </c>
      <c r="G2033" t="s">
        <v>145</v>
      </c>
      <c r="I2033" s="3">
        <v>1661392.4</v>
      </c>
    </row>
    <row r="2034" spans="1:9" hidden="1" x14ac:dyDescent="0.25">
      <c r="A2034" s="57" t="s">
        <v>132</v>
      </c>
      <c r="B2034" s="57">
        <v>2022</v>
      </c>
      <c r="C2034" t="s">
        <v>58</v>
      </c>
      <c r="D2034" t="s">
        <v>63</v>
      </c>
      <c r="E2034" t="s">
        <v>64</v>
      </c>
      <c r="F2034" t="s">
        <v>65</v>
      </c>
      <c r="G2034" t="s">
        <v>275</v>
      </c>
      <c r="I2034"/>
    </row>
    <row r="2035" spans="1:9" hidden="1" x14ac:dyDescent="0.25">
      <c r="A2035" s="57" t="s">
        <v>132</v>
      </c>
      <c r="B2035" s="57">
        <v>2022</v>
      </c>
      <c r="C2035" t="s">
        <v>58</v>
      </c>
      <c r="D2035" t="s">
        <v>63</v>
      </c>
      <c r="E2035" t="s">
        <v>64</v>
      </c>
      <c r="F2035" t="s">
        <v>65</v>
      </c>
      <c r="G2035" t="s">
        <v>105</v>
      </c>
      <c r="I2035"/>
    </row>
    <row r="2036" spans="1:9" hidden="1" x14ac:dyDescent="0.25">
      <c r="A2036" s="57" t="s">
        <v>132</v>
      </c>
      <c r="B2036" s="57">
        <v>2022</v>
      </c>
      <c r="C2036" t="s">
        <v>58</v>
      </c>
      <c r="D2036" t="s">
        <v>63</v>
      </c>
      <c r="E2036" t="s">
        <v>64</v>
      </c>
      <c r="F2036" t="s">
        <v>65</v>
      </c>
      <c r="G2036" s="2" t="s">
        <v>231</v>
      </c>
      <c r="I2036" s="3">
        <v>3733956.65</v>
      </c>
    </row>
    <row r="2037" spans="1:9" hidden="1" x14ac:dyDescent="0.25">
      <c r="A2037" s="57" t="s">
        <v>132</v>
      </c>
      <c r="B2037" s="57">
        <v>2022</v>
      </c>
      <c r="C2037" t="s">
        <v>58</v>
      </c>
      <c r="D2037" t="s">
        <v>63</v>
      </c>
      <c r="E2037" t="s">
        <v>64</v>
      </c>
      <c r="F2037" t="s">
        <v>65</v>
      </c>
      <c r="G2037" s="90" t="s">
        <v>336</v>
      </c>
      <c r="I2037" s="3">
        <v>85092.19</v>
      </c>
    </row>
    <row r="2038" spans="1:9" hidden="1" x14ac:dyDescent="0.25">
      <c r="A2038" s="57" t="s">
        <v>132</v>
      </c>
      <c r="B2038" s="57">
        <v>2022</v>
      </c>
      <c r="C2038" t="s">
        <v>58</v>
      </c>
      <c r="D2038" t="s">
        <v>63</v>
      </c>
      <c r="E2038" t="s">
        <v>64</v>
      </c>
      <c r="F2038" t="s">
        <v>65</v>
      </c>
      <c r="G2038" s="2" t="s">
        <v>232</v>
      </c>
      <c r="I2038" s="3"/>
    </row>
    <row r="2039" spans="1:9" hidden="1" x14ac:dyDescent="0.25">
      <c r="A2039" s="57" t="s">
        <v>132</v>
      </c>
      <c r="B2039" s="57">
        <v>2022</v>
      </c>
      <c r="C2039" t="s">
        <v>58</v>
      </c>
      <c r="D2039" t="s">
        <v>63</v>
      </c>
      <c r="E2039" t="s">
        <v>64</v>
      </c>
      <c r="F2039" t="s">
        <v>65</v>
      </c>
      <c r="G2039" s="90" t="s">
        <v>340</v>
      </c>
      <c r="I2039" s="3">
        <v>38702</v>
      </c>
    </row>
    <row r="2040" spans="1:9" hidden="1" x14ac:dyDescent="0.25">
      <c r="A2040" s="57" t="s">
        <v>132</v>
      </c>
      <c r="B2040" s="57">
        <v>2022</v>
      </c>
      <c r="C2040" t="s">
        <v>58</v>
      </c>
      <c r="D2040" t="s">
        <v>63</v>
      </c>
      <c r="E2040" t="s">
        <v>64</v>
      </c>
      <c r="F2040" t="s">
        <v>65</v>
      </c>
      <c r="G2040" s="90" t="s">
        <v>341</v>
      </c>
      <c r="I2040" s="3">
        <v>6385.76</v>
      </c>
    </row>
    <row r="2041" spans="1:9" hidden="1" x14ac:dyDescent="0.25">
      <c r="A2041" s="57" t="s">
        <v>132</v>
      </c>
      <c r="B2041" s="57">
        <v>2022</v>
      </c>
      <c r="C2041" t="s">
        <v>58</v>
      </c>
      <c r="D2041" t="s">
        <v>63</v>
      </c>
      <c r="E2041" t="s">
        <v>64</v>
      </c>
      <c r="F2041" t="s">
        <v>65</v>
      </c>
      <c r="G2041" s="90" t="s">
        <v>344</v>
      </c>
      <c r="I2041" s="3">
        <v>-253929.91</v>
      </c>
    </row>
    <row r="2042" spans="1:9" hidden="1" x14ac:dyDescent="0.25">
      <c r="A2042" s="57" t="s">
        <v>132</v>
      </c>
      <c r="B2042" s="57">
        <v>2022</v>
      </c>
      <c r="C2042" t="s">
        <v>58</v>
      </c>
      <c r="D2042" t="s">
        <v>63</v>
      </c>
      <c r="E2042" t="s">
        <v>64</v>
      </c>
      <c r="F2042" t="s">
        <v>65</v>
      </c>
      <c r="G2042" s="2" t="s">
        <v>233</v>
      </c>
      <c r="I2042" s="3">
        <v>976510.29</v>
      </c>
    </row>
    <row r="2043" spans="1:9" hidden="1" x14ac:dyDescent="0.25">
      <c r="A2043" s="57" t="s">
        <v>132</v>
      </c>
      <c r="B2043" s="57">
        <v>2022</v>
      </c>
      <c r="C2043" t="s">
        <v>58</v>
      </c>
      <c r="D2043" t="s">
        <v>63</v>
      </c>
      <c r="E2043" t="s">
        <v>64</v>
      </c>
      <c r="F2043" t="s">
        <v>65</v>
      </c>
      <c r="G2043" s="90" t="s">
        <v>323</v>
      </c>
      <c r="H2043" s="3"/>
      <c r="I2043" s="3">
        <v>36481.15</v>
      </c>
    </row>
    <row r="2044" spans="1:9" hidden="1" x14ac:dyDescent="0.25">
      <c r="A2044" s="57" t="s">
        <v>132</v>
      </c>
      <c r="B2044" s="57">
        <v>2022</v>
      </c>
      <c r="C2044" t="s">
        <v>58</v>
      </c>
      <c r="D2044" t="s">
        <v>63</v>
      </c>
      <c r="E2044" t="s">
        <v>64</v>
      </c>
      <c r="F2044" t="s">
        <v>65</v>
      </c>
      <c r="G2044" s="2" t="s">
        <v>237</v>
      </c>
      <c r="I2044" s="3">
        <v>38890.519999999997</v>
      </c>
    </row>
    <row r="2045" spans="1:9" hidden="1" x14ac:dyDescent="0.25">
      <c r="A2045" s="57" t="s">
        <v>132</v>
      </c>
      <c r="B2045" s="57">
        <v>2022</v>
      </c>
      <c r="C2045" t="s">
        <v>58</v>
      </c>
      <c r="D2045" t="s">
        <v>63</v>
      </c>
      <c r="E2045" t="s">
        <v>64</v>
      </c>
      <c r="F2045" t="s">
        <v>65</v>
      </c>
      <c r="G2045" s="2" t="s">
        <v>289</v>
      </c>
      <c r="I2045"/>
    </row>
    <row r="2046" spans="1:9" hidden="1" x14ac:dyDescent="0.25">
      <c r="A2046" s="57" t="s">
        <v>132</v>
      </c>
      <c r="B2046" s="57">
        <v>2022</v>
      </c>
      <c r="C2046" t="s">
        <v>58</v>
      </c>
      <c r="D2046" t="s">
        <v>63</v>
      </c>
      <c r="E2046" t="s">
        <v>64</v>
      </c>
      <c r="F2046" t="s">
        <v>65</v>
      </c>
      <c r="G2046" t="s">
        <v>186</v>
      </c>
      <c r="I2046" s="3">
        <v>1668896</v>
      </c>
    </row>
    <row r="2047" spans="1:9" hidden="1" x14ac:dyDescent="0.25">
      <c r="A2047" s="57" t="s">
        <v>132</v>
      </c>
      <c r="B2047" s="57">
        <v>2022</v>
      </c>
      <c r="C2047" t="s">
        <v>58</v>
      </c>
      <c r="D2047" t="s">
        <v>63</v>
      </c>
      <c r="E2047" t="s">
        <v>64</v>
      </c>
      <c r="F2047" t="s">
        <v>82</v>
      </c>
      <c r="G2047" t="s">
        <v>81</v>
      </c>
      <c r="I2047" s="3">
        <v>19369754</v>
      </c>
    </row>
    <row r="2048" spans="1:9" hidden="1" x14ac:dyDescent="0.25">
      <c r="A2048" s="57" t="s">
        <v>132</v>
      </c>
      <c r="B2048" s="57">
        <v>2022</v>
      </c>
      <c r="C2048" t="s">
        <v>58</v>
      </c>
      <c r="D2048" t="s">
        <v>63</v>
      </c>
      <c r="E2048" t="s">
        <v>64</v>
      </c>
      <c r="F2048" t="s">
        <v>228</v>
      </c>
      <c r="G2048" t="s">
        <v>229</v>
      </c>
      <c r="I2048"/>
    </row>
    <row r="2049" spans="1:9" hidden="1" x14ac:dyDescent="0.25">
      <c r="A2049" s="57" t="s">
        <v>132</v>
      </c>
      <c r="B2049" s="57">
        <v>2022</v>
      </c>
      <c r="C2049" t="s">
        <v>58</v>
      </c>
      <c r="D2049" t="s">
        <v>63</v>
      </c>
      <c r="E2049" t="s">
        <v>73</v>
      </c>
      <c r="F2049" t="s">
        <v>84</v>
      </c>
      <c r="G2049" t="s">
        <v>83</v>
      </c>
      <c r="I2049" s="3">
        <v>4637000</v>
      </c>
    </row>
    <row r="2050" spans="1:9" hidden="1" x14ac:dyDescent="0.25">
      <c r="A2050" s="57" t="s">
        <v>132</v>
      </c>
      <c r="B2050" s="57">
        <v>2022</v>
      </c>
      <c r="C2050" t="s">
        <v>58</v>
      </c>
      <c r="D2050" t="s">
        <v>63</v>
      </c>
      <c r="E2050" t="s">
        <v>73</v>
      </c>
      <c r="F2050" t="s">
        <v>84</v>
      </c>
      <c r="G2050" s="90" t="s">
        <v>324</v>
      </c>
      <c r="I2050" s="3">
        <v>2135000</v>
      </c>
    </row>
    <row r="2051" spans="1:9" hidden="1" x14ac:dyDescent="0.25">
      <c r="A2051" s="57" t="s">
        <v>132</v>
      </c>
      <c r="B2051" s="57">
        <v>2022</v>
      </c>
      <c r="C2051" t="s">
        <v>58</v>
      </c>
      <c r="D2051" t="s">
        <v>63</v>
      </c>
      <c r="E2051" t="s">
        <v>73</v>
      </c>
      <c r="F2051" t="s">
        <v>84</v>
      </c>
      <c r="G2051" s="90" t="s">
        <v>511</v>
      </c>
      <c r="I2051" s="3">
        <v>-723330</v>
      </c>
    </row>
    <row r="2052" spans="1:9" hidden="1" x14ac:dyDescent="0.25">
      <c r="A2052" s="57" t="s">
        <v>132</v>
      </c>
      <c r="B2052" s="57">
        <v>2022</v>
      </c>
      <c r="C2052" t="s">
        <v>58</v>
      </c>
      <c r="D2052" t="s">
        <v>63</v>
      </c>
      <c r="E2052" t="s">
        <v>73</v>
      </c>
      <c r="F2052" t="s">
        <v>342</v>
      </c>
      <c r="G2052" s="90" t="s">
        <v>343</v>
      </c>
      <c r="I2052" s="3">
        <v>1743600</v>
      </c>
    </row>
    <row r="2053" spans="1:9" hidden="1" x14ac:dyDescent="0.25">
      <c r="A2053" s="57" t="s">
        <v>132</v>
      </c>
      <c r="B2053" s="57">
        <v>2022</v>
      </c>
      <c r="C2053" t="s">
        <v>58</v>
      </c>
      <c r="D2053" t="s">
        <v>66</v>
      </c>
      <c r="E2053" t="s">
        <v>67</v>
      </c>
      <c r="F2053" t="s">
        <v>93</v>
      </c>
      <c r="G2053" s="2" t="s">
        <v>234</v>
      </c>
      <c r="I2053"/>
    </row>
    <row r="2054" spans="1:9" hidden="1" x14ac:dyDescent="0.25">
      <c r="A2054" s="57" t="s">
        <v>132</v>
      </c>
      <c r="B2054" s="57">
        <v>2022</v>
      </c>
      <c r="C2054" t="s">
        <v>58</v>
      </c>
      <c r="D2054" t="s">
        <v>66</v>
      </c>
      <c r="E2054" t="s">
        <v>67</v>
      </c>
      <c r="F2054" t="s">
        <v>93</v>
      </c>
      <c r="G2054" t="s">
        <v>106</v>
      </c>
      <c r="I2054" s="22">
        <v>5377217.7199999997</v>
      </c>
    </row>
    <row r="2055" spans="1:9" hidden="1" x14ac:dyDescent="0.25">
      <c r="A2055" s="57" t="s">
        <v>132</v>
      </c>
      <c r="B2055" s="57">
        <v>2022</v>
      </c>
      <c r="C2055" t="s">
        <v>58</v>
      </c>
      <c r="D2055" t="s">
        <v>66</v>
      </c>
      <c r="E2055" t="s">
        <v>67</v>
      </c>
      <c r="F2055" t="s">
        <v>93</v>
      </c>
      <c r="G2055" t="s">
        <v>263</v>
      </c>
      <c r="I2055" s="3">
        <v>0</v>
      </c>
    </row>
    <row r="2056" spans="1:9" hidden="1" x14ac:dyDescent="0.25">
      <c r="A2056" s="57" t="s">
        <v>132</v>
      </c>
      <c r="B2056" s="57">
        <v>2022</v>
      </c>
      <c r="C2056" t="s">
        <v>58</v>
      </c>
      <c r="D2056" t="s">
        <v>66</v>
      </c>
      <c r="E2056" t="s">
        <v>67</v>
      </c>
      <c r="F2056" t="s">
        <v>89</v>
      </c>
      <c r="G2056" s="90" t="s">
        <v>444</v>
      </c>
      <c r="I2056" s="3">
        <v>1</v>
      </c>
    </row>
    <row r="2057" spans="1:9" hidden="1" x14ac:dyDescent="0.25">
      <c r="A2057" s="57" t="s">
        <v>132</v>
      </c>
      <c r="B2057" s="57">
        <v>2022</v>
      </c>
      <c r="C2057" t="s">
        <v>58</v>
      </c>
      <c r="D2057" t="s">
        <v>66</v>
      </c>
      <c r="E2057" t="s">
        <v>67</v>
      </c>
      <c r="F2057" t="s">
        <v>89</v>
      </c>
      <c r="G2057" t="s">
        <v>85</v>
      </c>
      <c r="I2057" s="22">
        <v>4433382</v>
      </c>
    </row>
    <row r="2058" spans="1:9" hidden="1" x14ac:dyDescent="0.25">
      <c r="A2058" s="57" t="s">
        <v>132</v>
      </c>
      <c r="B2058" s="57">
        <v>2022</v>
      </c>
      <c r="C2058" t="s">
        <v>58</v>
      </c>
      <c r="D2058" t="s">
        <v>66</v>
      </c>
      <c r="E2058" t="s">
        <v>67</v>
      </c>
      <c r="F2058" t="s">
        <v>89</v>
      </c>
      <c r="G2058" t="s">
        <v>86</v>
      </c>
      <c r="I2058" s="20">
        <v>79269</v>
      </c>
    </row>
    <row r="2059" spans="1:9" hidden="1" x14ac:dyDescent="0.25">
      <c r="A2059" s="57" t="s">
        <v>132</v>
      </c>
      <c r="B2059" s="57">
        <v>2022</v>
      </c>
      <c r="C2059" t="s">
        <v>58</v>
      </c>
      <c r="D2059" t="s">
        <v>66</v>
      </c>
      <c r="E2059" t="s">
        <v>67</v>
      </c>
      <c r="F2059" t="s">
        <v>89</v>
      </c>
      <c r="G2059" t="s">
        <v>87</v>
      </c>
      <c r="I2059" s="22">
        <v>499680</v>
      </c>
    </row>
    <row r="2060" spans="1:9" hidden="1" x14ac:dyDescent="0.25">
      <c r="A2060" s="57" t="s">
        <v>132</v>
      </c>
      <c r="B2060" s="57">
        <v>2022</v>
      </c>
      <c r="C2060" t="s">
        <v>58</v>
      </c>
      <c r="D2060" t="s">
        <v>66</v>
      </c>
      <c r="E2060" t="s">
        <v>67</v>
      </c>
      <c r="F2060" t="s">
        <v>89</v>
      </c>
      <c r="G2060" t="s">
        <v>88</v>
      </c>
      <c r="I2060" s="22">
        <v>661195</v>
      </c>
    </row>
    <row r="2061" spans="1:9" hidden="1" x14ac:dyDescent="0.25">
      <c r="A2061" s="57" t="s">
        <v>132</v>
      </c>
      <c r="B2061" s="57">
        <v>2022</v>
      </c>
      <c r="C2061" t="s">
        <v>58</v>
      </c>
      <c r="D2061" t="s">
        <v>66</v>
      </c>
      <c r="E2061" t="s">
        <v>67</v>
      </c>
      <c r="F2061" t="s">
        <v>94</v>
      </c>
      <c r="G2061" t="s">
        <v>95</v>
      </c>
      <c r="I2061"/>
    </row>
    <row r="2062" spans="1:9" hidden="1" x14ac:dyDescent="0.25">
      <c r="A2062" s="57" t="s">
        <v>132</v>
      </c>
      <c r="B2062" s="57">
        <v>2022</v>
      </c>
      <c r="C2062" t="s">
        <v>58</v>
      </c>
      <c r="D2062" t="s">
        <v>66</v>
      </c>
      <c r="E2062" t="s">
        <v>67</v>
      </c>
      <c r="F2062" t="s">
        <v>94</v>
      </c>
      <c r="G2062" t="s">
        <v>95</v>
      </c>
      <c r="I2062"/>
    </row>
    <row r="2063" spans="1:9" hidden="1" x14ac:dyDescent="0.25">
      <c r="A2063" s="57" t="s">
        <v>132</v>
      </c>
      <c r="B2063" s="57">
        <v>2022</v>
      </c>
      <c r="C2063" t="s">
        <v>58</v>
      </c>
      <c r="D2063" t="s">
        <v>66</v>
      </c>
      <c r="E2063" t="s">
        <v>67</v>
      </c>
      <c r="F2063" t="s">
        <v>94</v>
      </c>
      <c r="G2063" t="s">
        <v>95</v>
      </c>
      <c r="I2063"/>
    </row>
    <row r="2064" spans="1:9" hidden="1" x14ac:dyDescent="0.25">
      <c r="A2064" s="57" t="s">
        <v>132</v>
      </c>
      <c r="B2064" s="57">
        <v>2022</v>
      </c>
      <c r="C2064" t="s">
        <v>58</v>
      </c>
      <c r="D2064" t="s">
        <v>66</v>
      </c>
      <c r="E2064" t="s">
        <v>67</v>
      </c>
      <c r="F2064" t="s">
        <v>94</v>
      </c>
      <c r="G2064" t="s">
        <v>95</v>
      </c>
      <c r="I2064"/>
    </row>
    <row r="2065" spans="1:9" hidden="1" x14ac:dyDescent="0.25">
      <c r="A2065" s="57" t="s">
        <v>132</v>
      </c>
      <c r="B2065" s="57">
        <v>2022</v>
      </c>
      <c r="C2065" t="s">
        <v>58</v>
      </c>
      <c r="D2065" t="s">
        <v>66</v>
      </c>
      <c r="E2065" t="s">
        <v>67</v>
      </c>
      <c r="F2065" t="s">
        <v>94</v>
      </c>
      <c r="G2065" t="s">
        <v>95</v>
      </c>
      <c r="I2065"/>
    </row>
    <row r="2066" spans="1:9" hidden="1" x14ac:dyDescent="0.25">
      <c r="A2066" s="57" t="s">
        <v>132</v>
      </c>
      <c r="B2066" s="57">
        <v>2022</v>
      </c>
      <c r="C2066" t="s">
        <v>58</v>
      </c>
      <c r="D2066" t="s">
        <v>66</v>
      </c>
      <c r="E2066" t="s">
        <v>67</v>
      </c>
      <c r="F2066" t="s">
        <v>68</v>
      </c>
      <c r="G2066" s="90" t="s">
        <v>443</v>
      </c>
      <c r="I2066" s="22">
        <v>216000</v>
      </c>
    </row>
    <row r="2067" spans="1:9" hidden="1" x14ac:dyDescent="0.25">
      <c r="A2067" s="57" t="s">
        <v>132</v>
      </c>
      <c r="B2067" s="57">
        <v>2022</v>
      </c>
      <c r="C2067" t="s">
        <v>58</v>
      </c>
      <c r="D2067" t="s">
        <v>66</v>
      </c>
      <c r="E2067" t="s">
        <v>67</v>
      </c>
      <c r="F2067" t="s">
        <v>68</v>
      </c>
      <c r="G2067" t="s">
        <v>146</v>
      </c>
      <c r="I2067" s="22">
        <v>186398.14</v>
      </c>
    </row>
    <row r="2068" spans="1:9" hidden="1" x14ac:dyDescent="0.25">
      <c r="A2068" s="57" t="s">
        <v>132</v>
      </c>
      <c r="B2068" s="57">
        <v>2022</v>
      </c>
      <c r="C2068" t="s">
        <v>58</v>
      </c>
      <c r="D2068" t="s">
        <v>66</v>
      </c>
      <c r="E2068" t="s">
        <v>67</v>
      </c>
      <c r="F2068" t="s">
        <v>68</v>
      </c>
      <c r="G2068" t="s">
        <v>325</v>
      </c>
      <c r="I2068"/>
    </row>
    <row r="2069" spans="1:9" hidden="1" x14ac:dyDescent="0.25">
      <c r="A2069" s="57" t="s">
        <v>132</v>
      </c>
      <c r="B2069" s="57">
        <v>2022</v>
      </c>
      <c r="C2069" t="s">
        <v>58</v>
      </c>
      <c r="D2069" t="s">
        <v>66</v>
      </c>
      <c r="E2069" t="s">
        <v>67</v>
      </c>
      <c r="F2069" t="s">
        <v>68</v>
      </c>
      <c r="G2069" t="s">
        <v>160</v>
      </c>
      <c r="I2069" s="22">
        <v>162256</v>
      </c>
    </row>
    <row r="2070" spans="1:9" hidden="1" x14ac:dyDescent="0.25">
      <c r="A2070" s="57" t="s">
        <v>132</v>
      </c>
      <c r="B2070" s="57">
        <v>2022</v>
      </c>
      <c r="C2070" t="s">
        <v>58</v>
      </c>
      <c r="D2070" t="s">
        <v>66</v>
      </c>
      <c r="E2070" t="s">
        <v>67</v>
      </c>
      <c r="F2070" t="s">
        <v>68</v>
      </c>
      <c r="G2070" t="s">
        <v>292</v>
      </c>
      <c r="I2070"/>
    </row>
    <row r="2071" spans="1:9" hidden="1" x14ac:dyDescent="0.25">
      <c r="A2071" s="57" t="s">
        <v>132</v>
      </c>
      <c r="B2071" s="57">
        <v>2022</v>
      </c>
      <c r="C2071" t="s">
        <v>58</v>
      </c>
      <c r="D2071" t="s">
        <v>66</v>
      </c>
      <c r="E2071" t="s">
        <v>67</v>
      </c>
      <c r="F2071" t="s">
        <v>68</v>
      </c>
      <c r="G2071" s="2" t="s">
        <v>282</v>
      </c>
      <c r="I2071" s="22">
        <v>4558</v>
      </c>
    </row>
    <row r="2072" spans="1:9" hidden="1" x14ac:dyDescent="0.25">
      <c r="A2072" s="57" t="s">
        <v>132</v>
      </c>
      <c r="B2072" s="57">
        <v>2022</v>
      </c>
      <c r="C2072" t="s">
        <v>58</v>
      </c>
      <c r="D2072" t="s">
        <v>66</v>
      </c>
      <c r="E2072" t="s">
        <v>67</v>
      </c>
      <c r="F2072" t="s">
        <v>68</v>
      </c>
      <c r="G2072" t="s">
        <v>90</v>
      </c>
      <c r="I2072"/>
    </row>
    <row r="2073" spans="1:9" hidden="1" x14ac:dyDescent="0.25">
      <c r="A2073" s="57" t="s">
        <v>132</v>
      </c>
      <c r="B2073" s="57">
        <v>2022</v>
      </c>
      <c r="C2073" t="s">
        <v>58</v>
      </c>
      <c r="D2073" t="s">
        <v>66</v>
      </c>
      <c r="E2073" t="s">
        <v>67</v>
      </c>
      <c r="F2073" t="s">
        <v>68</v>
      </c>
      <c r="G2073" s="2" t="s">
        <v>274</v>
      </c>
      <c r="I2073" s="22">
        <v>39750</v>
      </c>
    </row>
    <row r="2074" spans="1:9" hidden="1" x14ac:dyDescent="0.25">
      <c r="A2074" s="57" t="s">
        <v>132</v>
      </c>
      <c r="B2074" s="57">
        <v>2022</v>
      </c>
      <c r="C2074" t="s">
        <v>58</v>
      </c>
      <c r="D2074" t="s">
        <v>66</v>
      </c>
      <c r="E2074" t="s">
        <v>67</v>
      </c>
      <c r="F2074" t="s">
        <v>68</v>
      </c>
      <c r="G2074" s="90" t="s">
        <v>345</v>
      </c>
      <c r="I2074"/>
    </row>
    <row r="2075" spans="1:9" hidden="1" x14ac:dyDescent="0.25">
      <c r="A2075" s="57" t="s">
        <v>132</v>
      </c>
      <c r="B2075" s="57">
        <v>2022</v>
      </c>
      <c r="C2075" t="s">
        <v>58</v>
      </c>
      <c r="D2075" t="s">
        <v>66</v>
      </c>
      <c r="E2075" t="s">
        <v>67</v>
      </c>
      <c r="F2075" t="s">
        <v>68</v>
      </c>
      <c r="G2075" t="s">
        <v>184</v>
      </c>
      <c r="I2075" s="22">
        <v>184000</v>
      </c>
    </row>
    <row r="2076" spans="1:9" hidden="1" x14ac:dyDescent="0.25">
      <c r="A2076" s="57" t="s">
        <v>132</v>
      </c>
      <c r="B2076" s="57">
        <v>2022</v>
      </c>
      <c r="C2076" t="s">
        <v>58</v>
      </c>
      <c r="D2076" t="s">
        <v>66</v>
      </c>
      <c r="E2076" t="s">
        <v>67</v>
      </c>
      <c r="F2076" t="s">
        <v>68</v>
      </c>
      <c r="G2076" t="s">
        <v>75</v>
      </c>
      <c r="I2076" s="22">
        <v>11790.23</v>
      </c>
    </row>
    <row r="2077" spans="1:9" hidden="1" x14ac:dyDescent="0.25">
      <c r="A2077" s="57" t="s">
        <v>132</v>
      </c>
      <c r="B2077" s="57">
        <v>2022</v>
      </c>
      <c r="C2077" t="s">
        <v>58</v>
      </c>
      <c r="D2077" t="s">
        <v>66</v>
      </c>
      <c r="E2077" t="s">
        <v>67</v>
      </c>
      <c r="F2077" t="s">
        <v>68</v>
      </c>
      <c r="G2077" t="s">
        <v>148</v>
      </c>
      <c r="I2077" s="22">
        <v>25249.7</v>
      </c>
    </row>
    <row r="2078" spans="1:9" hidden="1" x14ac:dyDescent="0.25">
      <c r="A2078" s="57" t="s">
        <v>132</v>
      </c>
      <c r="B2078" s="57">
        <v>2022</v>
      </c>
      <c r="C2078" t="s">
        <v>58</v>
      </c>
      <c r="D2078" t="s">
        <v>66</v>
      </c>
      <c r="E2078" t="s">
        <v>67</v>
      </c>
      <c r="F2078" t="s">
        <v>68</v>
      </c>
      <c r="G2078" t="s">
        <v>157</v>
      </c>
      <c r="I2078" s="22">
        <v>96140.03</v>
      </c>
    </row>
    <row r="2079" spans="1:9" hidden="1" x14ac:dyDescent="0.25">
      <c r="A2079" s="57" t="s">
        <v>132</v>
      </c>
      <c r="B2079" s="57">
        <v>2022</v>
      </c>
      <c r="C2079" t="s">
        <v>58</v>
      </c>
      <c r="D2079" t="s">
        <v>66</v>
      </c>
      <c r="E2079" t="s">
        <v>67</v>
      </c>
      <c r="F2079" t="s">
        <v>68</v>
      </c>
      <c r="G2079" s="90" t="s">
        <v>346</v>
      </c>
      <c r="I2079"/>
    </row>
    <row r="2080" spans="1:9" hidden="1" x14ac:dyDescent="0.25">
      <c r="A2080" s="57" t="s">
        <v>132</v>
      </c>
      <c r="B2080" s="57">
        <v>2022</v>
      </c>
      <c r="C2080" t="s">
        <v>58</v>
      </c>
      <c r="D2080" t="s">
        <v>66</v>
      </c>
      <c r="E2080" t="s">
        <v>67</v>
      </c>
      <c r="F2080" t="s">
        <v>326</v>
      </c>
      <c r="G2080" s="90" t="s">
        <v>327</v>
      </c>
      <c r="I2080" s="22">
        <v>414817</v>
      </c>
    </row>
    <row r="2081" spans="1:9" hidden="1" x14ac:dyDescent="0.25">
      <c r="A2081" s="57" t="s">
        <v>132</v>
      </c>
      <c r="B2081" s="57">
        <v>2022</v>
      </c>
      <c r="C2081" t="s">
        <v>58</v>
      </c>
      <c r="D2081" t="s">
        <v>66</v>
      </c>
      <c r="E2081" t="s">
        <v>67</v>
      </c>
      <c r="F2081" t="s">
        <v>326</v>
      </c>
      <c r="G2081" s="90" t="s">
        <v>328</v>
      </c>
      <c r="I2081" s="22">
        <v>307933</v>
      </c>
    </row>
    <row r="2082" spans="1:9" hidden="1" x14ac:dyDescent="0.25">
      <c r="A2082" s="57" t="s">
        <v>132</v>
      </c>
      <c r="B2082" s="57">
        <v>2022</v>
      </c>
      <c r="C2082" t="s">
        <v>58</v>
      </c>
      <c r="D2082" t="s">
        <v>66</v>
      </c>
      <c r="E2082" t="s">
        <v>67</v>
      </c>
      <c r="F2082" t="s">
        <v>326</v>
      </c>
      <c r="G2082" s="90" t="s">
        <v>329</v>
      </c>
      <c r="I2082" s="22">
        <v>39719</v>
      </c>
    </row>
    <row r="2083" spans="1:9" hidden="1" x14ac:dyDescent="0.25">
      <c r="A2083" s="57" t="s">
        <v>132</v>
      </c>
      <c r="B2083" s="57">
        <v>2022</v>
      </c>
      <c r="C2083" t="s">
        <v>58</v>
      </c>
      <c r="D2083" t="s">
        <v>66</v>
      </c>
      <c r="E2083" t="s">
        <v>67</v>
      </c>
      <c r="F2083" t="s">
        <v>326</v>
      </c>
      <c r="G2083" s="90" t="s">
        <v>330</v>
      </c>
      <c r="I2083" s="22">
        <v>1380817</v>
      </c>
    </row>
    <row r="2084" spans="1:9" hidden="1" x14ac:dyDescent="0.25">
      <c r="A2084" s="57" t="s">
        <v>132</v>
      </c>
      <c r="B2084" s="57">
        <v>2022</v>
      </c>
      <c r="C2084" t="s">
        <v>58</v>
      </c>
      <c r="D2084" t="s">
        <v>66</v>
      </c>
      <c r="E2084" t="s">
        <v>67</v>
      </c>
      <c r="F2084" t="s">
        <v>68</v>
      </c>
      <c r="G2084" t="s">
        <v>158</v>
      </c>
      <c r="I2084" s="22">
        <v>8629906.1899999995</v>
      </c>
    </row>
    <row r="2085" spans="1:9" hidden="1" x14ac:dyDescent="0.25">
      <c r="A2085" s="57" t="s">
        <v>132</v>
      </c>
      <c r="B2085" s="57">
        <v>2022</v>
      </c>
      <c r="C2085" t="s">
        <v>58</v>
      </c>
      <c r="D2085" t="s">
        <v>66</v>
      </c>
      <c r="E2085" t="s">
        <v>67</v>
      </c>
      <c r="F2085" t="s">
        <v>68</v>
      </c>
      <c r="G2085" t="s">
        <v>76</v>
      </c>
      <c r="I2085" s="22">
        <v>-905194</v>
      </c>
    </row>
    <row r="2086" spans="1:9" hidden="1" x14ac:dyDescent="0.25">
      <c r="A2086" s="57" t="s">
        <v>132</v>
      </c>
      <c r="B2086" s="57">
        <v>2022</v>
      </c>
      <c r="C2086" t="s">
        <v>58</v>
      </c>
      <c r="D2086" t="s">
        <v>66</v>
      </c>
      <c r="E2086" t="s">
        <v>67</v>
      </c>
      <c r="F2086" t="s">
        <v>68</v>
      </c>
      <c r="G2086" t="s">
        <v>185</v>
      </c>
      <c r="I2086" s="22">
        <v>-1899.98</v>
      </c>
    </row>
    <row r="2087" spans="1:9" hidden="1" x14ac:dyDescent="0.25">
      <c r="A2087" s="57" t="s">
        <v>132</v>
      </c>
      <c r="B2087" s="57">
        <v>2022</v>
      </c>
      <c r="C2087" t="s">
        <v>58</v>
      </c>
      <c r="D2087" t="s">
        <v>66</v>
      </c>
      <c r="E2087" t="s">
        <v>67</v>
      </c>
      <c r="F2087" t="s">
        <v>68</v>
      </c>
      <c r="G2087" t="s">
        <v>200</v>
      </c>
      <c r="I2087"/>
    </row>
    <row r="2088" spans="1:9" hidden="1" x14ac:dyDescent="0.25">
      <c r="A2088" s="57" t="s">
        <v>132</v>
      </c>
      <c r="B2088" s="57">
        <v>2022</v>
      </c>
      <c r="C2088" t="s">
        <v>58</v>
      </c>
      <c r="D2088" t="s">
        <v>66</v>
      </c>
      <c r="E2088" t="s">
        <v>67</v>
      </c>
      <c r="F2088" t="s">
        <v>68</v>
      </c>
      <c r="G2088" t="s">
        <v>97</v>
      </c>
      <c r="I2088" s="22">
        <v>-727513</v>
      </c>
    </row>
    <row r="2089" spans="1:9" hidden="1" x14ac:dyDescent="0.25">
      <c r="A2089" s="57" t="s">
        <v>132</v>
      </c>
      <c r="B2089" s="57">
        <v>2022</v>
      </c>
      <c r="C2089" t="s">
        <v>58</v>
      </c>
      <c r="D2089" t="s">
        <v>66</v>
      </c>
      <c r="E2089" t="s">
        <v>67</v>
      </c>
      <c r="F2089" t="s">
        <v>68</v>
      </c>
      <c r="G2089" t="s">
        <v>201</v>
      </c>
      <c r="I2089"/>
    </row>
    <row r="2090" spans="1:9" hidden="1" x14ac:dyDescent="0.25">
      <c r="A2090" s="57" t="s">
        <v>132</v>
      </c>
      <c r="B2090" s="57">
        <v>2022</v>
      </c>
      <c r="C2090" t="s">
        <v>58</v>
      </c>
      <c r="D2090" t="s">
        <v>66</v>
      </c>
      <c r="E2090" t="s">
        <v>67</v>
      </c>
      <c r="F2090" t="s">
        <v>68</v>
      </c>
      <c r="G2090" t="s">
        <v>293</v>
      </c>
      <c r="I2090"/>
    </row>
    <row r="2091" spans="1:9" hidden="1" x14ac:dyDescent="0.25">
      <c r="A2091" s="57" t="s">
        <v>132</v>
      </c>
      <c r="B2091" s="57">
        <v>2022</v>
      </c>
      <c r="C2091" t="s">
        <v>58</v>
      </c>
      <c r="D2091" t="s">
        <v>66</v>
      </c>
      <c r="E2091" t="s">
        <v>67</v>
      </c>
      <c r="F2091" t="s">
        <v>68</v>
      </c>
      <c r="G2091" t="s">
        <v>202</v>
      </c>
      <c r="I2091"/>
    </row>
    <row r="2092" spans="1:9" hidden="1" x14ac:dyDescent="0.25">
      <c r="A2092" s="57" t="s">
        <v>132</v>
      </c>
      <c r="B2092" s="57">
        <v>2022</v>
      </c>
      <c r="C2092" t="s">
        <v>58</v>
      </c>
      <c r="D2092" t="s">
        <v>66</v>
      </c>
      <c r="E2092" t="s">
        <v>67</v>
      </c>
      <c r="F2092" t="s">
        <v>68</v>
      </c>
      <c r="G2092" t="s">
        <v>203</v>
      </c>
      <c r="I2092" s="22">
        <v>-522000</v>
      </c>
    </row>
    <row r="2093" spans="1:9" hidden="1" x14ac:dyDescent="0.25">
      <c r="A2093" s="57" t="s">
        <v>132</v>
      </c>
      <c r="B2093" s="57">
        <v>2022</v>
      </c>
      <c r="C2093" t="s">
        <v>58</v>
      </c>
      <c r="D2093" t="s">
        <v>66</v>
      </c>
      <c r="E2093" t="s">
        <v>67</v>
      </c>
      <c r="F2093" t="s">
        <v>68</v>
      </c>
      <c r="G2093" t="s">
        <v>290</v>
      </c>
      <c r="I2093">
        <v>9038000</v>
      </c>
    </row>
    <row r="2094" spans="1:9" hidden="1" x14ac:dyDescent="0.25">
      <c r="A2094" s="57" t="s">
        <v>132</v>
      </c>
      <c r="B2094" s="57">
        <v>2022</v>
      </c>
      <c r="C2094" t="s">
        <v>58</v>
      </c>
      <c r="D2094" t="s">
        <v>66</v>
      </c>
      <c r="E2094" t="s">
        <v>67</v>
      </c>
      <c r="F2094" t="s">
        <v>268</v>
      </c>
      <c r="G2094" t="s">
        <v>162</v>
      </c>
      <c r="I2094" s="22">
        <v>-430518.08</v>
      </c>
    </row>
    <row r="2095" spans="1:9" hidden="1" x14ac:dyDescent="0.25">
      <c r="A2095" s="57" t="s">
        <v>132</v>
      </c>
      <c r="B2095" s="57">
        <v>2022</v>
      </c>
      <c r="C2095" t="s">
        <v>58</v>
      </c>
      <c r="D2095" t="s">
        <v>66</v>
      </c>
      <c r="E2095" t="s">
        <v>67</v>
      </c>
      <c r="F2095" t="s">
        <v>93</v>
      </c>
      <c r="G2095" t="s">
        <v>92</v>
      </c>
      <c r="I2095"/>
    </row>
    <row r="2096" spans="1:9" hidden="1" x14ac:dyDescent="0.25">
      <c r="A2096" s="57" t="s">
        <v>132</v>
      </c>
      <c r="B2096" s="57">
        <v>2022</v>
      </c>
      <c r="C2096" t="s">
        <v>58</v>
      </c>
      <c r="D2096" t="s">
        <v>69</v>
      </c>
      <c r="E2096" t="s">
        <v>69</v>
      </c>
      <c r="F2096" t="s">
        <v>70</v>
      </c>
      <c r="G2096" t="s">
        <v>77</v>
      </c>
      <c r="I2096" s="3">
        <v>200000000</v>
      </c>
    </row>
    <row r="2097" spans="1:11" hidden="1" x14ac:dyDescent="0.25">
      <c r="A2097" s="57" t="s">
        <v>132</v>
      </c>
      <c r="B2097" s="57">
        <v>2022</v>
      </c>
      <c r="C2097" t="s">
        <v>58</v>
      </c>
      <c r="D2097" t="s">
        <v>69</v>
      </c>
      <c r="E2097" t="s">
        <v>69</v>
      </c>
      <c r="F2097" t="s">
        <v>70</v>
      </c>
      <c r="G2097" t="s">
        <v>78</v>
      </c>
      <c r="I2097" s="3">
        <v>-194000000</v>
      </c>
    </row>
    <row r="2098" spans="1:11" hidden="1" x14ac:dyDescent="0.25">
      <c r="A2098" s="57" t="s">
        <v>132</v>
      </c>
      <c r="B2098" s="57">
        <v>2022</v>
      </c>
      <c r="C2098" t="s">
        <v>58</v>
      </c>
      <c r="D2098" t="s">
        <v>69</v>
      </c>
      <c r="E2098" t="s">
        <v>69</v>
      </c>
      <c r="F2098" t="s">
        <v>70</v>
      </c>
      <c r="G2098" t="s">
        <v>230</v>
      </c>
      <c r="I2098" s="3">
        <v>54327800</v>
      </c>
    </row>
    <row r="2099" spans="1:11" hidden="1" x14ac:dyDescent="0.25">
      <c r="A2099" s="57" t="s">
        <v>132</v>
      </c>
      <c r="B2099" s="57">
        <v>2022</v>
      </c>
      <c r="C2099" s="86" t="s">
        <v>58</v>
      </c>
      <c r="D2099" s="86" t="s">
        <v>69</v>
      </c>
      <c r="E2099" s="86" t="s">
        <v>69</v>
      </c>
      <c r="F2099" s="86" t="s">
        <v>79</v>
      </c>
      <c r="G2099" s="86" t="s">
        <v>264</v>
      </c>
      <c r="I2099" s="29">
        <v>8312002.3099999987</v>
      </c>
      <c r="J2099" s="133"/>
      <c r="K2099" s="38">
        <v>12456141.43</v>
      </c>
    </row>
    <row r="2100" spans="1:11" hidden="1" x14ac:dyDescent="0.25">
      <c r="A2100" s="57" t="s">
        <v>132</v>
      </c>
      <c r="B2100" s="57">
        <v>2022</v>
      </c>
      <c r="C2100" s="86" t="s">
        <v>58</v>
      </c>
      <c r="D2100" s="86" t="s">
        <v>69</v>
      </c>
      <c r="E2100" s="86" t="s">
        <v>69</v>
      </c>
      <c r="F2100" s="86" t="s">
        <v>79</v>
      </c>
      <c r="G2100" s="86" t="s">
        <v>297</v>
      </c>
      <c r="I2100" s="27">
        <f>4867470.58-2-723329.46</f>
        <v>4144139.12</v>
      </c>
      <c r="K2100" s="133">
        <f>+K2099-I2099-I2100</f>
        <v>0</v>
      </c>
    </row>
    <row r="2101" spans="1:11" hidden="1" x14ac:dyDescent="0.25">
      <c r="A2101" s="57" t="s">
        <v>133</v>
      </c>
      <c r="B2101" s="57">
        <v>2022</v>
      </c>
      <c r="C2101" s="57" t="s">
        <v>58</v>
      </c>
      <c r="D2101" s="57" t="s">
        <v>63</v>
      </c>
      <c r="E2101" s="57" t="s">
        <v>64</v>
      </c>
      <c r="F2101" s="57" t="s">
        <v>65</v>
      </c>
      <c r="G2101" s="57" t="s">
        <v>71</v>
      </c>
      <c r="I2101"/>
    </row>
    <row r="2102" spans="1:11" hidden="1" x14ac:dyDescent="0.25">
      <c r="A2102" s="57" t="s">
        <v>133</v>
      </c>
      <c r="B2102" s="57">
        <v>2022</v>
      </c>
      <c r="C2102" t="s">
        <v>58</v>
      </c>
      <c r="D2102" t="s">
        <v>63</v>
      </c>
      <c r="E2102" t="s">
        <v>64</v>
      </c>
      <c r="F2102" t="s">
        <v>65</v>
      </c>
      <c r="G2102" t="s">
        <v>80</v>
      </c>
      <c r="I2102" s="3">
        <v>4625</v>
      </c>
    </row>
    <row r="2103" spans="1:11" hidden="1" x14ac:dyDescent="0.25">
      <c r="A2103" s="57" t="s">
        <v>133</v>
      </c>
      <c r="B2103" s="57">
        <v>2022</v>
      </c>
      <c r="C2103" t="s">
        <v>58</v>
      </c>
      <c r="D2103" t="s">
        <v>63</v>
      </c>
      <c r="E2103" t="s">
        <v>64</v>
      </c>
      <c r="F2103" t="s">
        <v>65</v>
      </c>
      <c r="G2103" t="s">
        <v>72</v>
      </c>
      <c r="I2103"/>
    </row>
    <row r="2104" spans="1:11" hidden="1" x14ac:dyDescent="0.25">
      <c r="A2104" s="57" t="s">
        <v>133</v>
      </c>
      <c r="B2104" s="57">
        <v>2022</v>
      </c>
      <c r="C2104" t="s">
        <v>58</v>
      </c>
      <c r="D2104" t="s">
        <v>63</v>
      </c>
      <c r="E2104" t="s">
        <v>64</v>
      </c>
      <c r="F2104" t="s">
        <v>65</v>
      </c>
      <c r="G2104" t="s">
        <v>227</v>
      </c>
      <c r="I2104" s="3">
        <v>14248581.869999999</v>
      </c>
    </row>
    <row r="2105" spans="1:11" hidden="1" x14ac:dyDescent="0.25">
      <c r="A2105" s="57" t="s">
        <v>133</v>
      </c>
      <c r="B2105" s="57">
        <v>2022</v>
      </c>
      <c r="C2105" t="s">
        <v>58</v>
      </c>
      <c r="D2105" t="s">
        <v>63</v>
      </c>
      <c r="E2105" t="s">
        <v>64</v>
      </c>
      <c r="F2105" t="s">
        <v>262</v>
      </c>
      <c r="G2105" t="s">
        <v>261</v>
      </c>
      <c r="H2105" t="s">
        <v>291</v>
      </c>
      <c r="I2105" s="11">
        <f>6031625+2000000</f>
        <v>8031625</v>
      </c>
    </row>
    <row r="2106" spans="1:11" hidden="1" x14ac:dyDescent="0.25">
      <c r="A2106" s="57" t="s">
        <v>133</v>
      </c>
      <c r="B2106" s="57">
        <v>2022</v>
      </c>
      <c r="C2106" t="s">
        <v>58</v>
      </c>
      <c r="D2106" t="s">
        <v>63</v>
      </c>
      <c r="E2106" t="s">
        <v>64</v>
      </c>
      <c r="F2106" t="s">
        <v>262</v>
      </c>
      <c r="G2106" t="s">
        <v>261</v>
      </c>
      <c r="H2106" t="s">
        <v>104</v>
      </c>
      <c r="I2106" s="11">
        <v>7071183.9100000001</v>
      </c>
    </row>
    <row r="2107" spans="1:11" hidden="1" x14ac:dyDescent="0.25">
      <c r="A2107" s="57" t="s">
        <v>133</v>
      </c>
      <c r="B2107" s="57">
        <v>2022</v>
      </c>
      <c r="C2107" t="s">
        <v>58</v>
      </c>
      <c r="D2107" t="s">
        <v>63</v>
      </c>
      <c r="E2107" t="s">
        <v>64</v>
      </c>
      <c r="F2107" t="s">
        <v>65</v>
      </c>
      <c r="G2107" t="s">
        <v>155</v>
      </c>
      <c r="I2107" s="3">
        <v>52627747.119999997</v>
      </c>
    </row>
    <row r="2108" spans="1:11" hidden="1" x14ac:dyDescent="0.25">
      <c r="A2108" s="57" t="s">
        <v>133</v>
      </c>
      <c r="B2108" s="57">
        <v>2022</v>
      </c>
      <c r="C2108" t="s">
        <v>58</v>
      </c>
      <c r="D2108" t="s">
        <v>63</v>
      </c>
      <c r="E2108" t="s">
        <v>64</v>
      </c>
      <c r="F2108" t="s">
        <v>65</v>
      </c>
      <c r="G2108" t="s">
        <v>145</v>
      </c>
      <c r="I2108" s="3">
        <v>43479</v>
      </c>
    </row>
    <row r="2109" spans="1:11" hidden="1" x14ac:dyDescent="0.25">
      <c r="A2109" s="57" t="s">
        <v>133</v>
      </c>
      <c r="B2109" s="57">
        <v>2022</v>
      </c>
      <c r="C2109" t="s">
        <v>58</v>
      </c>
      <c r="D2109" t="s">
        <v>63</v>
      </c>
      <c r="E2109" t="s">
        <v>64</v>
      </c>
      <c r="F2109" t="s">
        <v>65</v>
      </c>
      <c r="G2109" t="s">
        <v>275</v>
      </c>
      <c r="I2109" s="3">
        <v>235514</v>
      </c>
    </row>
    <row r="2110" spans="1:11" hidden="1" x14ac:dyDescent="0.25">
      <c r="A2110" s="57" t="s">
        <v>133</v>
      </c>
      <c r="B2110" s="57">
        <v>2022</v>
      </c>
      <c r="C2110" t="s">
        <v>58</v>
      </c>
      <c r="D2110" t="s">
        <v>63</v>
      </c>
      <c r="E2110" t="s">
        <v>64</v>
      </c>
      <c r="F2110" t="s">
        <v>65</v>
      </c>
      <c r="G2110" t="s">
        <v>105</v>
      </c>
      <c r="I2110"/>
    </row>
    <row r="2111" spans="1:11" hidden="1" x14ac:dyDescent="0.25">
      <c r="A2111" s="57" t="s">
        <v>133</v>
      </c>
      <c r="B2111" s="57">
        <v>2022</v>
      </c>
      <c r="C2111" t="s">
        <v>58</v>
      </c>
      <c r="D2111" t="s">
        <v>63</v>
      </c>
      <c r="E2111" t="s">
        <v>64</v>
      </c>
      <c r="F2111" t="s">
        <v>65</v>
      </c>
      <c r="G2111" s="2" t="s">
        <v>231</v>
      </c>
      <c r="I2111" s="3">
        <v>4085824.92</v>
      </c>
    </row>
    <row r="2112" spans="1:11" hidden="1" x14ac:dyDescent="0.25">
      <c r="A2112" s="57" t="s">
        <v>133</v>
      </c>
      <c r="B2112" s="57">
        <v>2022</v>
      </c>
      <c r="C2112" t="s">
        <v>58</v>
      </c>
      <c r="D2112" t="s">
        <v>63</v>
      </c>
      <c r="E2112" t="s">
        <v>64</v>
      </c>
      <c r="F2112" t="s">
        <v>65</v>
      </c>
      <c r="G2112" s="90" t="s">
        <v>336</v>
      </c>
      <c r="I2112" s="3">
        <v>85092.19</v>
      </c>
    </row>
    <row r="2113" spans="1:9" hidden="1" x14ac:dyDescent="0.25">
      <c r="A2113" s="57" t="s">
        <v>133</v>
      </c>
      <c r="B2113" s="57">
        <v>2022</v>
      </c>
      <c r="C2113" t="s">
        <v>58</v>
      </c>
      <c r="D2113" t="s">
        <v>63</v>
      </c>
      <c r="E2113" t="s">
        <v>64</v>
      </c>
      <c r="F2113" t="s">
        <v>65</v>
      </c>
      <c r="G2113" s="2" t="s">
        <v>232</v>
      </c>
      <c r="I2113"/>
    </row>
    <row r="2114" spans="1:9" hidden="1" x14ac:dyDescent="0.25">
      <c r="A2114" s="57" t="s">
        <v>133</v>
      </c>
      <c r="B2114" s="57">
        <v>2022</v>
      </c>
      <c r="C2114" t="s">
        <v>58</v>
      </c>
      <c r="D2114" t="s">
        <v>63</v>
      </c>
      <c r="E2114" t="s">
        <v>64</v>
      </c>
      <c r="F2114" t="s">
        <v>65</v>
      </c>
      <c r="G2114" s="90" t="s">
        <v>340</v>
      </c>
      <c r="I2114" s="3">
        <v>38702</v>
      </c>
    </row>
    <row r="2115" spans="1:9" hidden="1" x14ac:dyDescent="0.25">
      <c r="A2115" s="57" t="s">
        <v>133</v>
      </c>
      <c r="B2115" s="57">
        <v>2022</v>
      </c>
      <c r="C2115" t="s">
        <v>58</v>
      </c>
      <c r="D2115" t="s">
        <v>63</v>
      </c>
      <c r="E2115" t="s">
        <v>64</v>
      </c>
      <c r="F2115" t="s">
        <v>65</v>
      </c>
      <c r="G2115" s="90" t="s">
        <v>341</v>
      </c>
      <c r="I2115" s="3">
        <v>6385.76</v>
      </c>
    </row>
    <row r="2116" spans="1:9" hidden="1" x14ac:dyDescent="0.25">
      <c r="A2116" s="57" t="s">
        <v>133</v>
      </c>
      <c r="B2116" s="57">
        <v>2022</v>
      </c>
      <c r="C2116" t="s">
        <v>58</v>
      </c>
      <c r="D2116" t="s">
        <v>63</v>
      </c>
      <c r="E2116" t="s">
        <v>64</v>
      </c>
      <c r="F2116" t="s">
        <v>65</v>
      </c>
      <c r="G2116" s="90" t="s">
        <v>344</v>
      </c>
      <c r="I2116" s="3">
        <v>-253929.91</v>
      </c>
    </row>
    <row r="2117" spans="1:9" hidden="1" x14ac:dyDescent="0.25">
      <c r="A2117" s="57" t="s">
        <v>133</v>
      </c>
      <c r="B2117" s="57">
        <v>2022</v>
      </c>
      <c r="C2117" t="s">
        <v>58</v>
      </c>
      <c r="D2117" t="s">
        <v>63</v>
      </c>
      <c r="E2117" t="s">
        <v>64</v>
      </c>
      <c r="F2117" t="s">
        <v>65</v>
      </c>
      <c r="G2117" s="2" t="s">
        <v>233</v>
      </c>
      <c r="I2117" s="3">
        <v>1034942.15</v>
      </c>
    </row>
    <row r="2118" spans="1:9" hidden="1" x14ac:dyDescent="0.25">
      <c r="A2118" s="57" t="s">
        <v>133</v>
      </c>
      <c r="B2118" s="57">
        <v>2022</v>
      </c>
      <c r="C2118" t="s">
        <v>58</v>
      </c>
      <c r="D2118" t="s">
        <v>63</v>
      </c>
      <c r="E2118" t="s">
        <v>64</v>
      </c>
      <c r="F2118" t="s">
        <v>65</v>
      </c>
      <c r="G2118" s="90" t="s">
        <v>323</v>
      </c>
      <c r="H2118" s="3"/>
      <c r="I2118" s="3">
        <v>36481.15</v>
      </c>
    </row>
    <row r="2119" spans="1:9" hidden="1" x14ac:dyDescent="0.25">
      <c r="A2119" s="57" t="s">
        <v>133</v>
      </c>
      <c r="B2119" s="57">
        <v>2022</v>
      </c>
      <c r="C2119" t="s">
        <v>58</v>
      </c>
      <c r="D2119" t="s">
        <v>63</v>
      </c>
      <c r="E2119" t="s">
        <v>64</v>
      </c>
      <c r="F2119" t="s">
        <v>65</v>
      </c>
      <c r="G2119" s="2" t="s">
        <v>237</v>
      </c>
      <c r="I2119" s="3">
        <v>43462.68</v>
      </c>
    </row>
    <row r="2120" spans="1:9" hidden="1" x14ac:dyDescent="0.25">
      <c r="A2120" s="57" t="s">
        <v>133</v>
      </c>
      <c r="B2120" s="57">
        <v>2022</v>
      </c>
      <c r="C2120" t="s">
        <v>58</v>
      </c>
      <c r="D2120" t="s">
        <v>63</v>
      </c>
      <c r="E2120" t="s">
        <v>64</v>
      </c>
      <c r="F2120" t="s">
        <v>65</v>
      </c>
      <c r="G2120" s="2" t="s">
        <v>289</v>
      </c>
      <c r="I2120"/>
    </row>
    <row r="2121" spans="1:9" hidden="1" x14ac:dyDescent="0.25">
      <c r="A2121" s="57" t="s">
        <v>133</v>
      </c>
      <c r="B2121" s="57">
        <v>2022</v>
      </c>
      <c r="C2121" t="s">
        <v>58</v>
      </c>
      <c r="D2121" t="s">
        <v>63</v>
      </c>
      <c r="E2121" t="s">
        <v>64</v>
      </c>
      <c r="F2121" t="s">
        <v>65</v>
      </c>
      <c r="G2121" t="s">
        <v>186</v>
      </c>
      <c r="I2121" s="3">
        <v>1847896</v>
      </c>
    </row>
    <row r="2122" spans="1:9" hidden="1" x14ac:dyDescent="0.25">
      <c r="A2122" s="57" t="s">
        <v>133</v>
      </c>
      <c r="B2122" s="57">
        <v>2022</v>
      </c>
      <c r="C2122" t="s">
        <v>58</v>
      </c>
      <c r="D2122" t="s">
        <v>63</v>
      </c>
      <c r="E2122" t="s">
        <v>64</v>
      </c>
      <c r="F2122" t="s">
        <v>82</v>
      </c>
      <c r="G2122" t="s">
        <v>81</v>
      </c>
      <c r="I2122" s="3">
        <v>30416430</v>
      </c>
    </row>
    <row r="2123" spans="1:9" hidden="1" x14ac:dyDescent="0.25">
      <c r="A2123" s="57" t="s">
        <v>133</v>
      </c>
      <c r="B2123" s="57">
        <v>2022</v>
      </c>
      <c r="C2123" t="s">
        <v>58</v>
      </c>
      <c r="D2123" t="s">
        <v>63</v>
      </c>
      <c r="E2123" t="s">
        <v>64</v>
      </c>
      <c r="F2123" t="s">
        <v>228</v>
      </c>
      <c r="G2123" t="s">
        <v>229</v>
      </c>
      <c r="I2123"/>
    </row>
    <row r="2124" spans="1:9" hidden="1" x14ac:dyDescent="0.25">
      <c r="A2124" s="57" t="s">
        <v>133</v>
      </c>
      <c r="B2124" s="57">
        <v>2022</v>
      </c>
      <c r="C2124" t="s">
        <v>58</v>
      </c>
      <c r="D2124" t="s">
        <v>63</v>
      </c>
      <c r="E2124" t="s">
        <v>73</v>
      </c>
      <c r="F2124" t="s">
        <v>84</v>
      </c>
      <c r="G2124" t="s">
        <v>83</v>
      </c>
      <c r="I2124" s="3">
        <v>4637000</v>
      </c>
    </row>
    <row r="2125" spans="1:9" hidden="1" x14ac:dyDescent="0.25">
      <c r="A2125" s="57" t="s">
        <v>133</v>
      </c>
      <c r="B2125" s="57">
        <v>2022</v>
      </c>
      <c r="C2125" t="s">
        <v>58</v>
      </c>
      <c r="D2125" t="s">
        <v>63</v>
      </c>
      <c r="E2125" t="s">
        <v>73</v>
      </c>
      <c r="F2125" t="s">
        <v>84</v>
      </c>
      <c r="G2125" s="90" t="s">
        <v>324</v>
      </c>
      <c r="I2125" s="3">
        <v>2135000</v>
      </c>
    </row>
    <row r="2126" spans="1:9" hidden="1" x14ac:dyDescent="0.25">
      <c r="A2126" s="57" t="s">
        <v>133</v>
      </c>
      <c r="B2126" s="57">
        <v>2022</v>
      </c>
      <c r="C2126" t="s">
        <v>58</v>
      </c>
      <c r="D2126" t="s">
        <v>63</v>
      </c>
      <c r="E2126" t="s">
        <v>73</v>
      </c>
      <c r="F2126" t="s">
        <v>342</v>
      </c>
      <c r="G2126" s="90" t="s">
        <v>343</v>
      </c>
      <c r="I2126" s="3">
        <v>1743600</v>
      </c>
    </row>
    <row r="2127" spans="1:9" hidden="1" x14ac:dyDescent="0.25">
      <c r="A2127" s="57" t="s">
        <v>133</v>
      </c>
      <c r="B2127" s="57">
        <v>2022</v>
      </c>
      <c r="C2127" t="s">
        <v>58</v>
      </c>
      <c r="D2127" t="s">
        <v>66</v>
      </c>
      <c r="E2127" t="s">
        <v>67</v>
      </c>
      <c r="F2127" t="s">
        <v>93</v>
      </c>
      <c r="G2127" s="2" t="s">
        <v>234</v>
      </c>
      <c r="I2127"/>
    </row>
    <row r="2128" spans="1:9" hidden="1" x14ac:dyDescent="0.25">
      <c r="A2128" s="57" t="s">
        <v>133</v>
      </c>
      <c r="B2128" s="57">
        <v>2022</v>
      </c>
      <c r="C2128" t="s">
        <v>58</v>
      </c>
      <c r="D2128" t="s">
        <v>66</v>
      </c>
      <c r="E2128" t="s">
        <v>67</v>
      </c>
      <c r="F2128" t="s">
        <v>93</v>
      </c>
      <c r="G2128" t="s">
        <v>106</v>
      </c>
      <c r="I2128" s="3">
        <v>20489600.719999999</v>
      </c>
    </row>
    <row r="2129" spans="1:9" hidden="1" x14ac:dyDescent="0.25">
      <c r="A2129" s="57" t="s">
        <v>133</v>
      </c>
      <c r="B2129" s="57">
        <v>2022</v>
      </c>
      <c r="C2129" t="s">
        <v>58</v>
      </c>
      <c r="D2129" t="s">
        <v>66</v>
      </c>
      <c r="E2129" t="s">
        <v>67</v>
      </c>
      <c r="F2129" t="s">
        <v>93</v>
      </c>
      <c r="G2129" t="s">
        <v>263</v>
      </c>
      <c r="I2129" s="3">
        <v>0</v>
      </c>
    </row>
    <row r="2130" spans="1:9" hidden="1" x14ac:dyDescent="0.25">
      <c r="A2130" s="57" t="s">
        <v>133</v>
      </c>
      <c r="B2130" s="57">
        <v>2022</v>
      </c>
      <c r="C2130" t="s">
        <v>58</v>
      </c>
      <c r="D2130" t="s">
        <v>66</v>
      </c>
      <c r="E2130" t="s">
        <v>67</v>
      </c>
      <c r="F2130" t="s">
        <v>89</v>
      </c>
      <c r="G2130" s="90" t="s">
        <v>444</v>
      </c>
      <c r="I2130" s="3">
        <v>1</v>
      </c>
    </row>
    <row r="2131" spans="1:9" hidden="1" x14ac:dyDescent="0.25">
      <c r="A2131" s="57" t="s">
        <v>133</v>
      </c>
      <c r="B2131" s="57">
        <v>2022</v>
      </c>
      <c r="C2131" t="s">
        <v>58</v>
      </c>
      <c r="D2131" t="s">
        <v>66</v>
      </c>
      <c r="E2131" t="s">
        <v>67</v>
      </c>
      <c r="F2131" t="s">
        <v>89</v>
      </c>
      <c r="G2131" t="s">
        <v>85</v>
      </c>
      <c r="I2131" s="3">
        <v>1322390</v>
      </c>
    </row>
    <row r="2132" spans="1:9" hidden="1" x14ac:dyDescent="0.25">
      <c r="A2132" s="57" t="s">
        <v>133</v>
      </c>
      <c r="B2132" s="57">
        <v>2022</v>
      </c>
      <c r="C2132" t="s">
        <v>58</v>
      </c>
      <c r="D2132" t="s">
        <v>66</v>
      </c>
      <c r="E2132" t="s">
        <v>67</v>
      </c>
      <c r="F2132" t="s">
        <v>89</v>
      </c>
      <c r="G2132" t="s">
        <v>86</v>
      </c>
      <c r="I2132">
        <v>158613</v>
      </c>
    </row>
    <row r="2133" spans="1:9" hidden="1" x14ac:dyDescent="0.25">
      <c r="A2133" s="57" t="s">
        <v>133</v>
      </c>
      <c r="B2133" s="57">
        <v>2022</v>
      </c>
      <c r="C2133" t="s">
        <v>58</v>
      </c>
      <c r="D2133" t="s">
        <v>66</v>
      </c>
      <c r="E2133" t="s">
        <v>67</v>
      </c>
      <c r="F2133" t="s">
        <v>89</v>
      </c>
      <c r="G2133" t="s">
        <v>87</v>
      </c>
      <c r="I2133" s="3">
        <v>820513</v>
      </c>
    </row>
    <row r="2134" spans="1:9" hidden="1" x14ac:dyDescent="0.25">
      <c r="A2134" s="57" t="s">
        <v>133</v>
      </c>
      <c r="B2134" s="57">
        <v>2022</v>
      </c>
      <c r="C2134" t="s">
        <v>58</v>
      </c>
      <c r="D2134" t="s">
        <v>66</v>
      </c>
      <c r="E2134" t="s">
        <v>67</v>
      </c>
      <c r="F2134" t="s">
        <v>89</v>
      </c>
      <c r="G2134" t="s">
        <v>88</v>
      </c>
      <c r="I2134" s="3">
        <v>1322390</v>
      </c>
    </row>
    <row r="2135" spans="1:9" hidden="1" x14ac:dyDescent="0.25">
      <c r="A2135" s="57" t="s">
        <v>133</v>
      </c>
      <c r="B2135" s="57">
        <v>2022</v>
      </c>
      <c r="C2135" t="s">
        <v>58</v>
      </c>
      <c r="D2135" t="s">
        <v>66</v>
      </c>
      <c r="E2135" t="s">
        <v>67</v>
      </c>
      <c r="F2135" t="s">
        <v>94</v>
      </c>
      <c r="G2135" t="s">
        <v>95</v>
      </c>
      <c r="I2135"/>
    </row>
    <row r="2136" spans="1:9" hidden="1" x14ac:dyDescent="0.25">
      <c r="A2136" s="57" t="s">
        <v>133</v>
      </c>
      <c r="B2136" s="57">
        <v>2022</v>
      </c>
      <c r="C2136" t="s">
        <v>58</v>
      </c>
      <c r="D2136" t="s">
        <v>66</v>
      </c>
      <c r="E2136" t="s">
        <v>67</v>
      </c>
      <c r="F2136" t="s">
        <v>94</v>
      </c>
      <c r="G2136" t="s">
        <v>95</v>
      </c>
      <c r="I2136"/>
    </row>
    <row r="2137" spans="1:9" hidden="1" x14ac:dyDescent="0.25">
      <c r="A2137" s="57" t="s">
        <v>133</v>
      </c>
      <c r="B2137" s="57">
        <v>2022</v>
      </c>
      <c r="C2137" t="s">
        <v>58</v>
      </c>
      <c r="D2137" t="s">
        <v>66</v>
      </c>
      <c r="E2137" t="s">
        <v>67</v>
      </c>
      <c r="F2137" t="s">
        <v>94</v>
      </c>
      <c r="G2137" t="s">
        <v>95</v>
      </c>
      <c r="I2137"/>
    </row>
    <row r="2138" spans="1:9" hidden="1" x14ac:dyDescent="0.25">
      <c r="A2138" s="57" t="s">
        <v>133</v>
      </c>
      <c r="B2138" s="57">
        <v>2022</v>
      </c>
      <c r="C2138" t="s">
        <v>58</v>
      </c>
      <c r="D2138" t="s">
        <v>66</v>
      </c>
      <c r="E2138" t="s">
        <v>67</v>
      </c>
      <c r="F2138" t="s">
        <v>94</v>
      </c>
      <c r="G2138" t="s">
        <v>95</v>
      </c>
      <c r="I2138"/>
    </row>
    <row r="2139" spans="1:9" hidden="1" x14ac:dyDescent="0.25">
      <c r="A2139" s="57" t="s">
        <v>133</v>
      </c>
      <c r="B2139" s="57">
        <v>2022</v>
      </c>
      <c r="C2139" t="s">
        <v>58</v>
      </c>
      <c r="D2139" t="s">
        <v>66</v>
      </c>
      <c r="E2139" t="s">
        <v>67</v>
      </c>
      <c r="F2139" t="s">
        <v>94</v>
      </c>
      <c r="G2139" t="s">
        <v>95</v>
      </c>
      <c r="I2139"/>
    </row>
    <row r="2140" spans="1:9" hidden="1" x14ac:dyDescent="0.25">
      <c r="A2140" s="57" t="s">
        <v>133</v>
      </c>
      <c r="B2140" s="57">
        <v>2022</v>
      </c>
      <c r="C2140" t="s">
        <v>58</v>
      </c>
      <c r="D2140" t="s">
        <v>66</v>
      </c>
      <c r="E2140" t="s">
        <v>67</v>
      </c>
      <c r="F2140" t="s">
        <v>68</v>
      </c>
      <c r="G2140" s="90" t="s">
        <v>443</v>
      </c>
      <c r="I2140">
        <v>216000</v>
      </c>
    </row>
    <row r="2141" spans="1:9" hidden="1" x14ac:dyDescent="0.25">
      <c r="A2141" s="57" t="s">
        <v>133</v>
      </c>
      <c r="B2141" s="57">
        <v>2022</v>
      </c>
      <c r="C2141" t="s">
        <v>58</v>
      </c>
      <c r="D2141" t="s">
        <v>66</v>
      </c>
      <c r="E2141" t="s">
        <v>67</v>
      </c>
      <c r="F2141" t="s">
        <v>68</v>
      </c>
      <c r="G2141" t="s">
        <v>146</v>
      </c>
      <c r="I2141" s="3">
        <v>186398.14</v>
      </c>
    </row>
    <row r="2142" spans="1:9" hidden="1" x14ac:dyDescent="0.25">
      <c r="A2142" s="57" t="s">
        <v>133</v>
      </c>
      <c r="B2142" s="57">
        <v>2022</v>
      </c>
      <c r="C2142" t="s">
        <v>58</v>
      </c>
      <c r="D2142" t="s">
        <v>66</v>
      </c>
      <c r="E2142" t="s">
        <v>67</v>
      </c>
      <c r="F2142" t="s">
        <v>68</v>
      </c>
      <c r="G2142" t="s">
        <v>325</v>
      </c>
      <c r="I2142"/>
    </row>
    <row r="2143" spans="1:9" hidden="1" x14ac:dyDescent="0.25">
      <c r="A2143" s="57" t="s">
        <v>133</v>
      </c>
      <c r="B2143" s="57">
        <v>2022</v>
      </c>
      <c r="C2143" t="s">
        <v>58</v>
      </c>
      <c r="D2143" t="s">
        <v>66</v>
      </c>
      <c r="E2143" t="s">
        <v>67</v>
      </c>
      <c r="F2143" t="s">
        <v>68</v>
      </c>
      <c r="G2143" t="s">
        <v>160</v>
      </c>
      <c r="I2143" s="3">
        <v>914466</v>
      </c>
    </row>
    <row r="2144" spans="1:9" hidden="1" x14ac:dyDescent="0.25">
      <c r="A2144" s="57" t="s">
        <v>133</v>
      </c>
      <c r="B2144" s="57">
        <v>2022</v>
      </c>
      <c r="C2144" t="s">
        <v>58</v>
      </c>
      <c r="D2144" t="s">
        <v>66</v>
      </c>
      <c r="E2144" t="s">
        <v>67</v>
      </c>
      <c r="F2144" t="s">
        <v>68</v>
      </c>
      <c r="G2144" t="s">
        <v>292</v>
      </c>
      <c r="I2144"/>
    </row>
    <row r="2145" spans="1:9" hidden="1" x14ac:dyDescent="0.25">
      <c r="A2145" s="57" t="s">
        <v>133</v>
      </c>
      <c r="B2145" s="57">
        <v>2022</v>
      </c>
      <c r="C2145" t="s">
        <v>58</v>
      </c>
      <c r="D2145" t="s">
        <v>66</v>
      </c>
      <c r="E2145" t="s">
        <v>67</v>
      </c>
      <c r="F2145" t="s">
        <v>68</v>
      </c>
      <c r="G2145" s="2" t="s">
        <v>282</v>
      </c>
      <c r="I2145" s="3">
        <v>3687</v>
      </c>
    </row>
    <row r="2146" spans="1:9" hidden="1" x14ac:dyDescent="0.25">
      <c r="A2146" s="57" t="s">
        <v>133</v>
      </c>
      <c r="B2146" s="57">
        <v>2022</v>
      </c>
      <c r="C2146" t="s">
        <v>58</v>
      </c>
      <c r="D2146" t="s">
        <v>66</v>
      </c>
      <c r="E2146" t="s">
        <v>67</v>
      </c>
      <c r="F2146" t="s">
        <v>68</v>
      </c>
      <c r="G2146" t="s">
        <v>90</v>
      </c>
      <c r="I2146"/>
    </row>
    <row r="2147" spans="1:9" hidden="1" x14ac:dyDescent="0.25">
      <c r="A2147" s="57" t="s">
        <v>133</v>
      </c>
      <c r="B2147" s="57">
        <v>2022</v>
      </c>
      <c r="C2147" t="s">
        <v>58</v>
      </c>
      <c r="D2147" t="s">
        <v>66</v>
      </c>
      <c r="E2147" t="s">
        <v>67</v>
      </c>
      <c r="F2147" t="s">
        <v>68</v>
      </c>
      <c r="G2147" s="2" t="s">
        <v>274</v>
      </c>
      <c r="I2147"/>
    </row>
    <row r="2148" spans="1:9" hidden="1" x14ac:dyDescent="0.25">
      <c r="A2148" s="57" t="s">
        <v>133</v>
      </c>
      <c r="B2148" s="57">
        <v>2022</v>
      </c>
      <c r="C2148" t="s">
        <v>58</v>
      </c>
      <c r="D2148" t="s">
        <v>66</v>
      </c>
      <c r="E2148" t="s">
        <v>67</v>
      </c>
      <c r="F2148" t="s">
        <v>68</v>
      </c>
      <c r="G2148" s="90" t="s">
        <v>345</v>
      </c>
      <c r="I2148"/>
    </row>
    <row r="2149" spans="1:9" hidden="1" x14ac:dyDescent="0.25">
      <c r="A2149" s="57" t="s">
        <v>133</v>
      </c>
      <c r="B2149" s="57">
        <v>2022</v>
      </c>
      <c r="C2149" t="s">
        <v>58</v>
      </c>
      <c r="D2149" t="s">
        <v>66</v>
      </c>
      <c r="E2149" t="s">
        <v>67</v>
      </c>
      <c r="F2149" t="s">
        <v>68</v>
      </c>
      <c r="G2149" t="s">
        <v>184</v>
      </c>
      <c r="I2149" s="3">
        <v>179000</v>
      </c>
    </row>
    <row r="2150" spans="1:9" hidden="1" x14ac:dyDescent="0.25">
      <c r="A2150" s="57" t="s">
        <v>133</v>
      </c>
      <c r="B2150" s="57">
        <v>2022</v>
      </c>
      <c r="C2150" t="s">
        <v>58</v>
      </c>
      <c r="D2150" t="s">
        <v>66</v>
      </c>
      <c r="E2150" t="s">
        <v>67</v>
      </c>
      <c r="F2150" t="s">
        <v>68</v>
      </c>
      <c r="G2150" t="s">
        <v>75</v>
      </c>
      <c r="I2150" s="3">
        <v>17786.23</v>
      </c>
    </row>
    <row r="2151" spans="1:9" hidden="1" x14ac:dyDescent="0.25">
      <c r="A2151" s="57" t="s">
        <v>133</v>
      </c>
      <c r="B2151" s="57">
        <v>2022</v>
      </c>
      <c r="C2151" t="s">
        <v>58</v>
      </c>
      <c r="D2151" t="s">
        <v>66</v>
      </c>
      <c r="E2151" t="s">
        <v>67</v>
      </c>
      <c r="F2151" t="s">
        <v>68</v>
      </c>
      <c r="G2151" t="s">
        <v>148</v>
      </c>
      <c r="I2151" s="3">
        <v>34749.699999999997</v>
      </c>
    </row>
    <row r="2152" spans="1:9" hidden="1" x14ac:dyDescent="0.25">
      <c r="A2152" s="57" t="s">
        <v>133</v>
      </c>
      <c r="B2152" s="57">
        <v>2022</v>
      </c>
      <c r="C2152" t="s">
        <v>58</v>
      </c>
      <c r="D2152" t="s">
        <v>66</v>
      </c>
      <c r="E2152" t="s">
        <v>67</v>
      </c>
      <c r="F2152" t="s">
        <v>68</v>
      </c>
      <c r="G2152" t="s">
        <v>157</v>
      </c>
      <c r="I2152" s="3">
        <v>267556.03000000003</v>
      </c>
    </row>
    <row r="2153" spans="1:9" hidden="1" x14ac:dyDescent="0.25">
      <c r="A2153" s="57" t="s">
        <v>133</v>
      </c>
      <c r="B2153" s="57">
        <v>2022</v>
      </c>
      <c r="C2153" t="s">
        <v>58</v>
      </c>
      <c r="D2153" t="s">
        <v>66</v>
      </c>
      <c r="E2153" t="s">
        <v>67</v>
      </c>
      <c r="F2153" t="s">
        <v>68</v>
      </c>
      <c r="G2153" s="90" t="s">
        <v>346</v>
      </c>
      <c r="I2153"/>
    </row>
    <row r="2154" spans="1:9" hidden="1" x14ac:dyDescent="0.25">
      <c r="A2154" s="57" t="s">
        <v>133</v>
      </c>
      <c r="B2154" s="57">
        <v>2022</v>
      </c>
      <c r="C2154" t="s">
        <v>58</v>
      </c>
      <c r="D2154" t="s">
        <v>66</v>
      </c>
      <c r="E2154" t="s">
        <v>67</v>
      </c>
      <c r="F2154" t="s">
        <v>326</v>
      </c>
      <c r="G2154" s="90" t="s">
        <v>327</v>
      </c>
      <c r="I2154" s="3">
        <v>414817</v>
      </c>
    </row>
    <row r="2155" spans="1:9" hidden="1" x14ac:dyDescent="0.25">
      <c r="A2155" s="57" t="s">
        <v>133</v>
      </c>
      <c r="B2155" s="57">
        <v>2022</v>
      </c>
      <c r="C2155" t="s">
        <v>58</v>
      </c>
      <c r="D2155" t="s">
        <v>66</v>
      </c>
      <c r="E2155" t="s">
        <v>67</v>
      </c>
      <c r="F2155" t="s">
        <v>326</v>
      </c>
      <c r="G2155" s="90" t="s">
        <v>328</v>
      </c>
      <c r="I2155" s="3">
        <v>307933</v>
      </c>
    </row>
    <row r="2156" spans="1:9" hidden="1" x14ac:dyDescent="0.25">
      <c r="A2156" s="57" t="s">
        <v>133</v>
      </c>
      <c r="B2156" s="57">
        <v>2022</v>
      </c>
      <c r="C2156" t="s">
        <v>58</v>
      </c>
      <c r="D2156" t="s">
        <v>66</v>
      </c>
      <c r="E2156" t="s">
        <v>67</v>
      </c>
      <c r="F2156" t="s">
        <v>326</v>
      </c>
      <c r="G2156" s="90" t="s">
        <v>329</v>
      </c>
      <c r="I2156" s="3">
        <v>39513</v>
      </c>
    </row>
    <row r="2157" spans="1:9" hidden="1" x14ac:dyDescent="0.25">
      <c r="A2157" s="57" t="s">
        <v>133</v>
      </c>
      <c r="B2157" s="57">
        <v>2022</v>
      </c>
      <c r="C2157" t="s">
        <v>58</v>
      </c>
      <c r="D2157" t="s">
        <v>66</v>
      </c>
      <c r="E2157" t="s">
        <v>67</v>
      </c>
      <c r="F2157" t="s">
        <v>326</v>
      </c>
      <c r="G2157" s="90" t="s">
        <v>330</v>
      </c>
      <c r="I2157" s="3">
        <v>1380817</v>
      </c>
    </row>
    <row r="2158" spans="1:9" hidden="1" x14ac:dyDescent="0.25">
      <c r="A2158" s="57" t="s">
        <v>133</v>
      </c>
      <c r="B2158" s="57">
        <v>2022</v>
      </c>
      <c r="C2158" t="s">
        <v>58</v>
      </c>
      <c r="D2158" t="s">
        <v>66</v>
      </c>
      <c r="E2158" t="s">
        <v>67</v>
      </c>
      <c r="F2158" t="s">
        <v>68</v>
      </c>
      <c r="G2158" t="s">
        <v>158</v>
      </c>
      <c r="I2158" s="3">
        <v>17599625.25</v>
      </c>
    </row>
    <row r="2159" spans="1:9" hidden="1" x14ac:dyDescent="0.25">
      <c r="A2159" s="57" t="s">
        <v>133</v>
      </c>
      <c r="B2159" s="57">
        <v>2022</v>
      </c>
      <c r="C2159" t="s">
        <v>58</v>
      </c>
      <c r="D2159" t="s">
        <v>66</v>
      </c>
      <c r="E2159" t="s">
        <v>67</v>
      </c>
      <c r="F2159" t="s">
        <v>68</v>
      </c>
      <c r="G2159" t="s">
        <v>76</v>
      </c>
      <c r="I2159" s="3">
        <v>-1438870</v>
      </c>
    </row>
    <row r="2160" spans="1:9" hidden="1" x14ac:dyDescent="0.25">
      <c r="A2160" s="57" t="s">
        <v>133</v>
      </c>
      <c r="B2160" s="57">
        <v>2022</v>
      </c>
      <c r="C2160" t="s">
        <v>58</v>
      </c>
      <c r="D2160" t="s">
        <v>66</v>
      </c>
      <c r="E2160" t="s">
        <v>67</v>
      </c>
      <c r="F2160" t="s">
        <v>68</v>
      </c>
      <c r="G2160" t="s">
        <v>185</v>
      </c>
      <c r="I2160"/>
    </row>
    <row r="2161" spans="1:11" hidden="1" x14ac:dyDescent="0.25">
      <c r="A2161" s="57" t="s">
        <v>133</v>
      </c>
      <c r="B2161" s="57">
        <v>2022</v>
      </c>
      <c r="C2161" t="s">
        <v>58</v>
      </c>
      <c r="D2161" t="s">
        <v>66</v>
      </c>
      <c r="E2161" t="s">
        <v>67</v>
      </c>
      <c r="F2161" t="s">
        <v>68</v>
      </c>
      <c r="G2161" t="s">
        <v>200</v>
      </c>
      <c r="I2161"/>
    </row>
    <row r="2162" spans="1:11" hidden="1" x14ac:dyDescent="0.25">
      <c r="A2162" s="57" t="s">
        <v>133</v>
      </c>
      <c r="B2162" s="57">
        <v>2022</v>
      </c>
      <c r="C2162" t="s">
        <v>58</v>
      </c>
      <c r="D2162" t="s">
        <v>66</v>
      </c>
      <c r="E2162" t="s">
        <v>67</v>
      </c>
      <c r="F2162" t="s">
        <v>68</v>
      </c>
      <c r="G2162" t="s">
        <v>97</v>
      </c>
      <c r="I2162" s="3">
        <v>-4990461</v>
      </c>
    </row>
    <row r="2163" spans="1:11" hidden="1" x14ac:dyDescent="0.25">
      <c r="A2163" s="57" t="s">
        <v>133</v>
      </c>
      <c r="B2163" s="57">
        <v>2022</v>
      </c>
      <c r="C2163" t="s">
        <v>58</v>
      </c>
      <c r="D2163" t="s">
        <v>66</v>
      </c>
      <c r="E2163" t="s">
        <v>67</v>
      </c>
      <c r="F2163" t="s">
        <v>68</v>
      </c>
      <c r="G2163" t="s">
        <v>201</v>
      </c>
      <c r="I2163" s="3">
        <v>-14140</v>
      </c>
    </row>
    <row r="2164" spans="1:11" hidden="1" x14ac:dyDescent="0.25">
      <c r="A2164" s="57" t="s">
        <v>133</v>
      </c>
      <c r="B2164" s="57">
        <v>2022</v>
      </c>
      <c r="C2164" t="s">
        <v>58</v>
      </c>
      <c r="D2164" t="s">
        <v>66</v>
      </c>
      <c r="E2164" t="s">
        <v>67</v>
      </c>
      <c r="F2164" t="s">
        <v>68</v>
      </c>
      <c r="G2164" t="s">
        <v>293</v>
      </c>
      <c r="I2164" s="3">
        <v>-534761.37</v>
      </c>
    </row>
    <row r="2165" spans="1:11" hidden="1" x14ac:dyDescent="0.25">
      <c r="A2165" s="57" t="s">
        <v>133</v>
      </c>
      <c r="B2165" s="57">
        <v>2022</v>
      </c>
      <c r="C2165" t="s">
        <v>58</v>
      </c>
      <c r="D2165" t="s">
        <v>66</v>
      </c>
      <c r="E2165" t="s">
        <v>67</v>
      </c>
      <c r="F2165" t="s">
        <v>68</v>
      </c>
      <c r="G2165" t="s">
        <v>202</v>
      </c>
      <c r="I2165"/>
    </row>
    <row r="2166" spans="1:11" hidden="1" x14ac:dyDescent="0.25">
      <c r="A2166" s="57" t="s">
        <v>133</v>
      </c>
      <c r="B2166" s="57">
        <v>2022</v>
      </c>
      <c r="C2166" t="s">
        <v>58</v>
      </c>
      <c r="D2166" t="s">
        <v>66</v>
      </c>
      <c r="E2166" t="s">
        <v>67</v>
      </c>
      <c r="F2166" t="s">
        <v>68</v>
      </c>
      <c r="G2166" t="s">
        <v>203</v>
      </c>
      <c r="I2166" s="3">
        <v>-522000</v>
      </c>
    </row>
    <row r="2167" spans="1:11" hidden="1" x14ac:dyDescent="0.25">
      <c r="A2167" s="57" t="s">
        <v>133</v>
      </c>
      <c r="B2167" s="57">
        <v>2022</v>
      </c>
      <c r="C2167" t="s">
        <v>58</v>
      </c>
      <c r="D2167" t="s">
        <v>66</v>
      </c>
      <c r="E2167" t="s">
        <v>67</v>
      </c>
      <c r="F2167" t="s">
        <v>68</v>
      </c>
      <c r="G2167" t="s">
        <v>290</v>
      </c>
      <c r="I2167" s="3">
        <v>9038000</v>
      </c>
    </row>
    <row r="2168" spans="1:11" hidden="1" x14ac:dyDescent="0.25">
      <c r="A2168" s="57" t="s">
        <v>133</v>
      </c>
      <c r="B2168" s="57">
        <v>2022</v>
      </c>
      <c r="C2168" t="s">
        <v>58</v>
      </c>
      <c r="D2168" t="s">
        <v>66</v>
      </c>
      <c r="E2168" t="s">
        <v>67</v>
      </c>
      <c r="F2168" t="s">
        <v>268</v>
      </c>
      <c r="G2168" t="s">
        <v>162</v>
      </c>
      <c r="I2168" s="3">
        <v>47481.919999999998</v>
      </c>
    </row>
    <row r="2169" spans="1:11" hidden="1" x14ac:dyDescent="0.25">
      <c r="A2169" s="57" t="s">
        <v>133</v>
      </c>
      <c r="B2169" s="57">
        <v>2022</v>
      </c>
      <c r="C2169" t="s">
        <v>58</v>
      </c>
      <c r="D2169" t="s">
        <v>66</v>
      </c>
      <c r="E2169" t="s">
        <v>67</v>
      </c>
      <c r="F2169" t="s">
        <v>93</v>
      </c>
      <c r="G2169" t="s">
        <v>92</v>
      </c>
      <c r="I2169"/>
    </row>
    <row r="2170" spans="1:11" hidden="1" x14ac:dyDescent="0.25">
      <c r="A2170" s="57" t="s">
        <v>133</v>
      </c>
      <c r="B2170" s="57">
        <v>2022</v>
      </c>
      <c r="C2170" t="s">
        <v>58</v>
      </c>
      <c r="D2170" t="s">
        <v>69</v>
      </c>
      <c r="E2170" t="s">
        <v>69</v>
      </c>
      <c r="F2170" t="s">
        <v>70</v>
      </c>
      <c r="G2170" t="s">
        <v>77</v>
      </c>
      <c r="I2170" s="3">
        <v>200000000</v>
      </c>
    </row>
    <row r="2171" spans="1:11" hidden="1" x14ac:dyDescent="0.25">
      <c r="A2171" s="57" t="s">
        <v>133</v>
      </c>
      <c r="B2171" s="57">
        <v>2022</v>
      </c>
      <c r="C2171" t="s">
        <v>58</v>
      </c>
      <c r="D2171" t="s">
        <v>69</v>
      </c>
      <c r="E2171" t="s">
        <v>69</v>
      </c>
      <c r="F2171" t="s">
        <v>70</v>
      </c>
      <c r="G2171" t="s">
        <v>78</v>
      </c>
      <c r="I2171" s="3">
        <v>-194000000</v>
      </c>
    </row>
    <row r="2172" spans="1:11" hidden="1" x14ac:dyDescent="0.25">
      <c r="A2172" s="57" t="s">
        <v>133</v>
      </c>
      <c r="B2172" s="57">
        <v>2022</v>
      </c>
      <c r="C2172" t="s">
        <v>58</v>
      </c>
      <c r="D2172" t="s">
        <v>69</v>
      </c>
      <c r="E2172" t="s">
        <v>69</v>
      </c>
      <c r="F2172" t="s">
        <v>70</v>
      </c>
      <c r="G2172" t="s">
        <v>230</v>
      </c>
      <c r="I2172" s="3">
        <v>54327800</v>
      </c>
    </row>
    <row r="2173" spans="1:11" hidden="1" x14ac:dyDescent="0.25">
      <c r="A2173" s="57" t="s">
        <v>133</v>
      </c>
      <c r="B2173" s="57">
        <v>2022</v>
      </c>
      <c r="C2173" s="86" t="s">
        <v>58</v>
      </c>
      <c r="D2173" s="86" t="s">
        <v>69</v>
      </c>
      <c r="E2173" s="86" t="s">
        <v>69</v>
      </c>
      <c r="F2173" s="86" t="s">
        <v>79</v>
      </c>
      <c r="G2173" s="86" t="s">
        <v>264</v>
      </c>
      <c r="I2173" s="29">
        <v>7351265.7899999991</v>
      </c>
      <c r="K2173" s="133"/>
    </row>
    <row r="2174" spans="1:11" hidden="1" x14ac:dyDescent="0.25">
      <c r="A2174" s="57" t="s">
        <v>133</v>
      </c>
      <c r="B2174" s="57">
        <v>2022</v>
      </c>
      <c r="C2174" s="86" t="s">
        <v>58</v>
      </c>
      <c r="D2174" s="86" t="s">
        <v>69</v>
      </c>
      <c r="E2174" s="86" t="s">
        <v>69</v>
      </c>
      <c r="F2174" s="86" t="s">
        <v>79</v>
      </c>
      <c r="G2174" s="86" t="s">
        <v>297</v>
      </c>
      <c r="I2174" s="27">
        <f>14177470.89+1-1721330.46</f>
        <v>12456141.43</v>
      </c>
      <c r="J2174" s="38"/>
      <c r="K2174" s="16"/>
    </row>
    <row r="2175" spans="1:11" hidden="1" x14ac:dyDescent="0.25">
      <c r="A2175" s="57" t="s">
        <v>134</v>
      </c>
      <c r="B2175" s="57">
        <v>2022</v>
      </c>
      <c r="C2175" s="57" t="s">
        <v>58</v>
      </c>
      <c r="D2175" s="57" t="s">
        <v>63</v>
      </c>
      <c r="E2175" s="57" t="s">
        <v>64</v>
      </c>
      <c r="F2175" s="57" t="s">
        <v>65</v>
      </c>
      <c r="G2175" s="57" t="s">
        <v>71</v>
      </c>
      <c r="I2175"/>
    </row>
    <row r="2176" spans="1:11" hidden="1" x14ac:dyDescent="0.25">
      <c r="A2176" s="57" t="s">
        <v>134</v>
      </c>
      <c r="B2176" s="57">
        <v>2022</v>
      </c>
      <c r="C2176" t="s">
        <v>58</v>
      </c>
      <c r="D2176" t="s">
        <v>63</v>
      </c>
      <c r="E2176" t="s">
        <v>64</v>
      </c>
      <c r="F2176" t="s">
        <v>65</v>
      </c>
      <c r="G2176" t="s">
        <v>80</v>
      </c>
      <c r="I2176" s="3">
        <v>99985</v>
      </c>
    </row>
    <row r="2177" spans="1:9" hidden="1" x14ac:dyDescent="0.25">
      <c r="A2177" s="57" t="s">
        <v>134</v>
      </c>
      <c r="B2177" s="57">
        <v>2022</v>
      </c>
      <c r="C2177" t="s">
        <v>58</v>
      </c>
      <c r="D2177" t="s">
        <v>63</v>
      </c>
      <c r="E2177" t="s">
        <v>64</v>
      </c>
      <c r="F2177" t="s">
        <v>65</v>
      </c>
      <c r="G2177" t="s">
        <v>72</v>
      </c>
      <c r="I2177"/>
    </row>
    <row r="2178" spans="1:9" hidden="1" x14ac:dyDescent="0.25">
      <c r="A2178" s="57" t="s">
        <v>134</v>
      </c>
      <c r="B2178" s="57">
        <v>2022</v>
      </c>
      <c r="C2178" t="s">
        <v>58</v>
      </c>
      <c r="D2178" t="s">
        <v>63</v>
      </c>
      <c r="E2178" t="s">
        <v>64</v>
      </c>
      <c r="F2178" t="s">
        <v>65</v>
      </c>
      <c r="G2178" t="s">
        <v>227</v>
      </c>
      <c r="I2178" s="3">
        <v>18143253.579999998</v>
      </c>
    </row>
    <row r="2179" spans="1:9" hidden="1" x14ac:dyDescent="0.25">
      <c r="A2179" s="57" t="s">
        <v>134</v>
      </c>
      <c r="B2179" s="57">
        <v>2022</v>
      </c>
      <c r="C2179" t="s">
        <v>58</v>
      </c>
      <c r="D2179" t="s">
        <v>63</v>
      </c>
      <c r="E2179" t="s">
        <v>64</v>
      </c>
      <c r="F2179" t="s">
        <v>262</v>
      </c>
      <c r="G2179" t="s">
        <v>261</v>
      </c>
      <c r="H2179" t="s">
        <v>291</v>
      </c>
      <c r="I2179" s="11">
        <f>6031625+2000000+2000000</f>
        <v>10031625</v>
      </c>
    </row>
    <row r="2180" spans="1:9" hidden="1" x14ac:dyDescent="0.25">
      <c r="A2180" s="57" t="s">
        <v>134</v>
      </c>
      <c r="B2180" s="57">
        <v>2022</v>
      </c>
      <c r="C2180" t="s">
        <v>58</v>
      </c>
      <c r="D2180" t="s">
        <v>63</v>
      </c>
      <c r="E2180" t="s">
        <v>64</v>
      </c>
      <c r="F2180" t="s">
        <v>262</v>
      </c>
      <c r="G2180" t="s">
        <v>261</v>
      </c>
      <c r="H2180" t="s">
        <v>104</v>
      </c>
      <c r="I2180" s="11">
        <v>9073183.9100000001</v>
      </c>
    </row>
    <row r="2181" spans="1:9" hidden="1" x14ac:dyDescent="0.25">
      <c r="A2181" s="57" t="s">
        <v>134</v>
      </c>
      <c r="B2181" s="57">
        <v>2022</v>
      </c>
      <c r="C2181" t="s">
        <v>58</v>
      </c>
      <c r="D2181" t="s">
        <v>63</v>
      </c>
      <c r="E2181" t="s">
        <v>64</v>
      </c>
      <c r="F2181" t="s">
        <v>65</v>
      </c>
      <c r="G2181" t="s">
        <v>155</v>
      </c>
      <c r="I2181" s="3">
        <v>63541310.579999998</v>
      </c>
    </row>
    <row r="2182" spans="1:9" hidden="1" x14ac:dyDescent="0.25">
      <c r="A2182" s="57" t="s">
        <v>134</v>
      </c>
      <c r="B2182" s="57">
        <v>2022</v>
      </c>
      <c r="C2182" t="s">
        <v>58</v>
      </c>
      <c r="D2182" t="s">
        <v>63</v>
      </c>
      <c r="E2182" t="s">
        <v>64</v>
      </c>
      <c r="F2182" t="s">
        <v>65</v>
      </c>
      <c r="G2182" t="s">
        <v>145</v>
      </c>
      <c r="I2182" s="3">
        <v>168479</v>
      </c>
    </row>
    <row r="2183" spans="1:9" hidden="1" x14ac:dyDescent="0.25">
      <c r="A2183" s="57" t="s">
        <v>134</v>
      </c>
      <c r="B2183" s="57">
        <v>2022</v>
      </c>
      <c r="C2183" t="s">
        <v>58</v>
      </c>
      <c r="D2183" t="s">
        <v>63</v>
      </c>
      <c r="E2183" t="s">
        <v>64</v>
      </c>
      <c r="F2183" t="s">
        <v>65</v>
      </c>
      <c r="G2183" t="s">
        <v>275</v>
      </c>
      <c r="I2183"/>
    </row>
    <row r="2184" spans="1:9" hidden="1" x14ac:dyDescent="0.25">
      <c r="A2184" s="57" t="s">
        <v>134</v>
      </c>
      <c r="B2184" s="57">
        <v>2022</v>
      </c>
      <c r="C2184" t="s">
        <v>58</v>
      </c>
      <c r="D2184" t="s">
        <v>63</v>
      </c>
      <c r="E2184" t="s">
        <v>64</v>
      </c>
      <c r="F2184" t="s">
        <v>65</v>
      </c>
      <c r="G2184" t="s">
        <v>105</v>
      </c>
      <c r="I2184"/>
    </row>
    <row r="2185" spans="1:9" hidden="1" x14ac:dyDescent="0.25">
      <c r="A2185" s="57" t="s">
        <v>134</v>
      </c>
      <c r="B2185" s="57">
        <v>2022</v>
      </c>
      <c r="C2185" t="s">
        <v>58</v>
      </c>
      <c r="D2185" t="s">
        <v>63</v>
      </c>
      <c r="E2185" t="s">
        <v>64</v>
      </c>
      <c r="F2185" t="s">
        <v>65</v>
      </c>
      <c r="G2185" s="2" t="s">
        <v>231</v>
      </c>
      <c r="I2185" s="3">
        <v>4766856.71</v>
      </c>
    </row>
    <row r="2186" spans="1:9" hidden="1" x14ac:dyDescent="0.25">
      <c r="A2186" s="57" t="s">
        <v>134</v>
      </c>
      <c r="B2186" s="57">
        <v>2022</v>
      </c>
      <c r="C2186" t="s">
        <v>58</v>
      </c>
      <c r="D2186" t="s">
        <v>63</v>
      </c>
      <c r="E2186" t="s">
        <v>64</v>
      </c>
      <c r="F2186" t="s">
        <v>65</v>
      </c>
      <c r="G2186" s="90" t="s">
        <v>336</v>
      </c>
      <c r="I2186" s="3">
        <v>85092.19</v>
      </c>
    </row>
    <row r="2187" spans="1:9" hidden="1" x14ac:dyDescent="0.25">
      <c r="A2187" s="57" t="s">
        <v>134</v>
      </c>
      <c r="B2187" s="57">
        <v>2022</v>
      </c>
      <c r="C2187" t="s">
        <v>58</v>
      </c>
      <c r="D2187" t="s">
        <v>63</v>
      </c>
      <c r="E2187" t="s">
        <v>64</v>
      </c>
      <c r="F2187" t="s">
        <v>65</v>
      </c>
      <c r="G2187" s="2" t="s">
        <v>232</v>
      </c>
      <c r="I2187"/>
    </row>
    <row r="2188" spans="1:9" hidden="1" x14ac:dyDescent="0.25">
      <c r="A2188" s="57" t="s">
        <v>134</v>
      </c>
      <c r="B2188" s="57">
        <v>2022</v>
      </c>
      <c r="C2188" t="s">
        <v>58</v>
      </c>
      <c r="D2188" t="s">
        <v>63</v>
      </c>
      <c r="E2188" t="s">
        <v>64</v>
      </c>
      <c r="F2188" t="s">
        <v>65</v>
      </c>
      <c r="G2188" s="90" t="s">
        <v>340</v>
      </c>
      <c r="I2188" s="3">
        <v>38702</v>
      </c>
    </row>
    <row r="2189" spans="1:9" hidden="1" x14ac:dyDescent="0.25">
      <c r="A2189" s="57" t="s">
        <v>134</v>
      </c>
      <c r="B2189" s="57">
        <v>2022</v>
      </c>
      <c r="C2189" t="s">
        <v>58</v>
      </c>
      <c r="D2189" t="s">
        <v>63</v>
      </c>
      <c r="E2189" t="s">
        <v>64</v>
      </c>
      <c r="F2189" t="s">
        <v>65</v>
      </c>
      <c r="G2189" s="90" t="s">
        <v>341</v>
      </c>
      <c r="I2189" s="3">
        <v>6385.76</v>
      </c>
    </row>
    <row r="2190" spans="1:9" hidden="1" x14ac:dyDescent="0.25">
      <c r="A2190" s="57" t="s">
        <v>134</v>
      </c>
      <c r="B2190" s="57">
        <v>2022</v>
      </c>
      <c r="C2190" t="s">
        <v>58</v>
      </c>
      <c r="D2190" t="s">
        <v>63</v>
      </c>
      <c r="E2190" t="s">
        <v>64</v>
      </c>
      <c r="F2190" t="s">
        <v>65</v>
      </c>
      <c r="G2190" s="90" t="s">
        <v>344</v>
      </c>
      <c r="I2190" s="3">
        <v>-253929.91</v>
      </c>
    </row>
    <row r="2191" spans="1:9" hidden="1" x14ac:dyDescent="0.25">
      <c r="A2191" s="57" t="s">
        <v>134</v>
      </c>
      <c r="B2191" s="57">
        <v>2022</v>
      </c>
      <c r="C2191" t="s">
        <v>58</v>
      </c>
      <c r="D2191" t="s">
        <v>63</v>
      </c>
      <c r="E2191" t="s">
        <v>64</v>
      </c>
      <c r="F2191" t="s">
        <v>65</v>
      </c>
      <c r="G2191" s="2" t="s">
        <v>233</v>
      </c>
      <c r="I2191" s="3">
        <v>1104359.6100000001</v>
      </c>
    </row>
    <row r="2192" spans="1:9" hidden="1" x14ac:dyDescent="0.25">
      <c r="A2192" s="57" t="s">
        <v>134</v>
      </c>
      <c r="B2192" s="57">
        <v>2022</v>
      </c>
      <c r="C2192" t="s">
        <v>58</v>
      </c>
      <c r="D2192" t="s">
        <v>63</v>
      </c>
      <c r="E2192" t="s">
        <v>64</v>
      </c>
      <c r="F2192" t="s">
        <v>65</v>
      </c>
      <c r="G2192" s="90" t="s">
        <v>323</v>
      </c>
      <c r="H2192" s="3"/>
      <c r="I2192" s="3">
        <v>36481.15</v>
      </c>
    </row>
    <row r="2193" spans="1:9" hidden="1" x14ac:dyDescent="0.25">
      <c r="A2193" s="57" t="s">
        <v>134</v>
      </c>
      <c r="B2193" s="57">
        <v>2022</v>
      </c>
      <c r="C2193" t="s">
        <v>58</v>
      </c>
      <c r="D2193" t="s">
        <v>63</v>
      </c>
      <c r="E2193" t="s">
        <v>64</v>
      </c>
      <c r="F2193" t="s">
        <v>65</v>
      </c>
      <c r="G2193" s="2" t="s">
        <v>237</v>
      </c>
      <c r="I2193" s="3">
        <v>62764.32</v>
      </c>
    </row>
    <row r="2194" spans="1:9" hidden="1" x14ac:dyDescent="0.25">
      <c r="A2194" s="57" t="s">
        <v>134</v>
      </c>
      <c r="B2194" s="57">
        <v>2022</v>
      </c>
      <c r="C2194" t="s">
        <v>58</v>
      </c>
      <c r="D2194" t="s">
        <v>63</v>
      </c>
      <c r="E2194" t="s">
        <v>64</v>
      </c>
      <c r="F2194" t="s">
        <v>65</v>
      </c>
      <c r="G2194" s="2" t="s">
        <v>289</v>
      </c>
      <c r="I2194"/>
    </row>
    <row r="2195" spans="1:9" hidden="1" x14ac:dyDescent="0.25">
      <c r="A2195" s="57" t="s">
        <v>134</v>
      </c>
      <c r="B2195" s="57">
        <v>2022</v>
      </c>
      <c r="C2195" t="s">
        <v>58</v>
      </c>
      <c r="D2195" t="s">
        <v>63</v>
      </c>
      <c r="E2195" t="s">
        <v>64</v>
      </c>
      <c r="F2195" t="s">
        <v>65</v>
      </c>
      <c r="G2195" t="s">
        <v>186</v>
      </c>
      <c r="I2195" s="3">
        <v>2107896</v>
      </c>
    </row>
    <row r="2196" spans="1:9" hidden="1" x14ac:dyDescent="0.25">
      <c r="A2196" s="57" t="s">
        <v>134</v>
      </c>
      <c r="B2196" s="57">
        <v>2022</v>
      </c>
      <c r="C2196" t="s">
        <v>58</v>
      </c>
      <c r="D2196" t="s">
        <v>63</v>
      </c>
      <c r="E2196" t="s">
        <v>64</v>
      </c>
      <c r="F2196" t="s">
        <v>82</v>
      </c>
      <c r="G2196" t="s">
        <v>81</v>
      </c>
      <c r="I2196" s="3">
        <v>27864386</v>
      </c>
    </row>
    <row r="2197" spans="1:9" hidden="1" x14ac:dyDescent="0.25">
      <c r="A2197" s="57" t="s">
        <v>134</v>
      </c>
      <c r="B2197" s="57">
        <v>2022</v>
      </c>
      <c r="C2197" t="s">
        <v>58</v>
      </c>
      <c r="D2197" t="s">
        <v>63</v>
      </c>
      <c r="E2197" t="s">
        <v>64</v>
      </c>
      <c r="F2197" t="s">
        <v>228</v>
      </c>
      <c r="G2197" t="s">
        <v>229</v>
      </c>
      <c r="I2197"/>
    </row>
    <row r="2198" spans="1:9" hidden="1" x14ac:dyDescent="0.25">
      <c r="A2198" s="57" t="s">
        <v>134</v>
      </c>
      <c r="B2198" s="57">
        <v>2022</v>
      </c>
      <c r="C2198" t="s">
        <v>58</v>
      </c>
      <c r="D2198" t="s">
        <v>63</v>
      </c>
      <c r="E2198" t="s">
        <v>73</v>
      </c>
      <c r="F2198" t="s">
        <v>84</v>
      </c>
      <c r="G2198" t="s">
        <v>83</v>
      </c>
      <c r="I2198" s="3">
        <v>4637000</v>
      </c>
    </row>
    <row r="2199" spans="1:9" hidden="1" x14ac:dyDescent="0.25">
      <c r="A2199" s="57" t="s">
        <v>134</v>
      </c>
      <c r="B2199" s="57">
        <v>2022</v>
      </c>
      <c r="C2199" t="s">
        <v>58</v>
      </c>
      <c r="D2199" t="s">
        <v>63</v>
      </c>
      <c r="E2199" t="s">
        <v>73</v>
      </c>
      <c r="F2199" t="s">
        <v>84</v>
      </c>
      <c r="G2199" s="90" t="s">
        <v>324</v>
      </c>
      <c r="I2199" s="3">
        <v>2135000</v>
      </c>
    </row>
    <row r="2200" spans="1:9" hidden="1" x14ac:dyDescent="0.25">
      <c r="A2200" s="57" t="s">
        <v>134</v>
      </c>
      <c r="B2200" s="57">
        <v>2022</v>
      </c>
      <c r="C2200" t="s">
        <v>58</v>
      </c>
      <c r="D2200" t="s">
        <v>63</v>
      </c>
      <c r="E2200" t="s">
        <v>73</v>
      </c>
      <c r="F2200" t="s">
        <v>342</v>
      </c>
      <c r="G2200" s="90" t="s">
        <v>343</v>
      </c>
      <c r="I2200" s="3">
        <v>1743600</v>
      </c>
    </row>
    <row r="2201" spans="1:9" hidden="1" x14ac:dyDescent="0.25">
      <c r="A2201" s="57" t="s">
        <v>134</v>
      </c>
      <c r="B2201" s="57">
        <v>2022</v>
      </c>
      <c r="C2201" t="s">
        <v>58</v>
      </c>
      <c r="D2201" t="s">
        <v>66</v>
      </c>
      <c r="E2201" t="s">
        <v>67</v>
      </c>
      <c r="F2201" t="s">
        <v>93</v>
      </c>
      <c r="G2201" s="2" t="s">
        <v>234</v>
      </c>
      <c r="I2201"/>
    </row>
    <row r="2202" spans="1:9" hidden="1" x14ac:dyDescent="0.25">
      <c r="A2202" s="57" t="s">
        <v>134</v>
      </c>
      <c r="B2202" s="57">
        <v>2022</v>
      </c>
      <c r="C2202" t="s">
        <v>58</v>
      </c>
      <c r="D2202" t="s">
        <v>66</v>
      </c>
      <c r="E2202" t="s">
        <v>67</v>
      </c>
      <c r="F2202" t="s">
        <v>93</v>
      </c>
      <c r="G2202" t="s">
        <v>106</v>
      </c>
      <c r="I2202" s="3">
        <v>9412368.7200000007</v>
      </c>
    </row>
    <row r="2203" spans="1:9" hidden="1" x14ac:dyDescent="0.25">
      <c r="A2203" s="57" t="s">
        <v>134</v>
      </c>
      <c r="B2203" s="57">
        <v>2022</v>
      </c>
      <c r="C2203" t="s">
        <v>58</v>
      </c>
      <c r="D2203" t="s">
        <v>66</v>
      </c>
      <c r="E2203" t="s">
        <v>67</v>
      </c>
      <c r="F2203" t="s">
        <v>93</v>
      </c>
      <c r="G2203" t="s">
        <v>263</v>
      </c>
      <c r="I2203" s="3">
        <v>0</v>
      </c>
    </row>
    <row r="2204" spans="1:9" hidden="1" x14ac:dyDescent="0.25">
      <c r="A2204" s="57" t="s">
        <v>134</v>
      </c>
      <c r="B2204" s="57">
        <v>2022</v>
      </c>
      <c r="C2204" t="s">
        <v>58</v>
      </c>
      <c r="D2204" t="s">
        <v>66</v>
      </c>
      <c r="E2204" t="s">
        <v>67</v>
      </c>
      <c r="F2204" t="s">
        <v>89</v>
      </c>
      <c r="G2204" s="90" t="s">
        <v>444</v>
      </c>
      <c r="I2204" s="3">
        <v>1</v>
      </c>
    </row>
    <row r="2205" spans="1:9" hidden="1" x14ac:dyDescent="0.25">
      <c r="A2205" s="57" t="s">
        <v>134</v>
      </c>
      <c r="B2205" s="57">
        <v>2022</v>
      </c>
      <c r="C2205" t="s">
        <v>58</v>
      </c>
      <c r="D2205" t="s">
        <v>66</v>
      </c>
      <c r="E2205" t="s">
        <v>67</v>
      </c>
      <c r="F2205" t="s">
        <v>89</v>
      </c>
      <c r="G2205" t="s">
        <v>85</v>
      </c>
      <c r="I2205" s="3">
        <v>1983585</v>
      </c>
    </row>
    <row r="2206" spans="1:9" hidden="1" x14ac:dyDescent="0.25">
      <c r="A2206" s="57" t="s">
        <v>134</v>
      </c>
      <c r="B2206" s="57">
        <v>2022</v>
      </c>
      <c r="C2206" t="s">
        <v>58</v>
      </c>
      <c r="D2206" t="s">
        <v>66</v>
      </c>
      <c r="E2206" t="s">
        <v>67</v>
      </c>
      <c r="F2206" t="s">
        <v>89</v>
      </c>
      <c r="G2206" t="s">
        <v>86</v>
      </c>
      <c r="I2206">
        <v>237957</v>
      </c>
    </row>
    <row r="2207" spans="1:9" hidden="1" x14ac:dyDescent="0.25">
      <c r="A2207" s="57" t="s">
        <v>134</v>
      </c>
      <c r="B2207" s="57">
        <v>2022</v>
      </c>
      <c r="C2207" t="s">
        <v>58</v>
      </c>
      <c r="D2207" t="s">
        <v>66</v>
      </c>
      <c r="E2207" t="s">
        <v>67</v>
      </c>
      <c r="F2207" t="s">
        <v>89</v>
      </c>
      <c r="G2207" t="s">
        <v>87</v>
      </c>
      <c r="I2207" s="3">
        <v>1141346</v>
      </c>
    </row>
    <row r="2208" spans="1:9" hidden="1" x14ac:dyDescent="0.25">
      <c r="A2208" s="57" t="s">
        <v>134</v>
      </c>
      <c r="B2208" s="57">
        <v>2022</v>
      </c>
      <c r="C2208" t="s">
        <v>58</v>
      </c>
      <c r="D2208" t="s">
        <v>66</v>
      </c>
      <c r="E2208" t="s">
        <v>67</v>
      </c>
      <c r="F2208" t="s">
        <v>89</v>
      </c>
      <c r="G2208" t="s">
        <v>88</v>
      </c>
      <c r="I2208" s="3">
        <v>1983585</v>
      </c>
    </row>
    <row r="2209" spans="1:9" hidden="1" x14ac:dyDescent="0.25">
      <c r="A2209" s="57" t="s">
        <v>134</v>
      </c>
      <c r="B2209" s="57">
        <v>2022</v>
      </c>
      <c r="C2209" t="s">
        <v>58</v>
      </c>
      <c r="D2209" t="s">
        <v>66</v>
      </c>
      <c r="E2209" t="s">
        <v>67</v>
      </c>
      <c r="F2209" t="s">
        <v>94</v>
      </c>
      <c r="G2209" t="s">
        <v>95</v>
      </c>
      <c r="I2209"/>
    </row>
    <row r="2210" spans="1:9" hidden="1" x14ac:dyDescent="0.25">
      <c r="A2210" s="57" t="s">
        <v>134</v>
      </c>
      <c r="B2210" s="57">
        <v>2022</v>
      </c>
      <c r="C2210" t="s">
        <v>58</v>
      </c>
      <c r="D2210" t="s">
        <v>66</v>
      </c>
      <c r="E2210" t="s">
        <v>67</v>
      </c>
      <c r="F2210" t="s">
        <v>94</v>
      </c>
      <c r="G2210" t="s">
        <v>95</v>
      </c>
      <c r="I2210"/>
    </row>
    <row r="2211" spans="1:9" hidden="1" x14ac:dyDescent="0.25">
      <c r="A2211" s="57" t="s">
        <v>134</v>
      </c>
      <c r="B2211" s="57">
        <v>2022</v>
      </c>
      <c r="C2211" t="s">
        <v>58</v>
      </c>
      <c r="D2211" t="s">
        <v>66</v>
      </c>
      <c r="E2211" t="s">
        <v>67</v>
      </c>
      <c r="F2211" t="s">
        <v>94</v>
      </c>
      <c r="G2211" t="s">
        <v>95</v>
      </c>
      <c r="I2211"/>
    </row>
    <row r="2212" spans="1:9" hidden="1" x14ac:dyDescent="0.25">
      <c r="A2212" s="57" t="s">
        <v>134</v>
      </c>
      <c r="B2212" s="57">
        <v>2022</v>
      </c>
      <c r="C2212" t="s">
        <v>58</v>
      </c>
      <c r="D2212" t="s">
        <v>66</v>
      </c>
      <c r="E2212" t="s">
        <v>67</v>
      </c>
      <c r="F2212" t="s">
        <v>94</v>
      </c>
      <c r="G2212" t="s">
        <v>95</v>
      </c>
      <c r="I2212"/>
    </row>
    <row r="2213" spans="1:9" hidden="1" x14ac:dyDescent="0.25">
      <c r="A2213" s="57" t="s">
        <v>134</v>
      </c>
      <c r="B2213" s="57">
        <v>2022</v>
      </c>
      <c r="C2213" t="s">
        <v>58</v>
      </c>
      <c r="D2213" t="s">
        <v>66</v>
      </c>
      <c r="E2213" t="s">
        <v>67</v>
      </c>
      <c r="F2213" t="s">
        <v>94</v>
      </c>
      <c r="G2213" t="s">
        <v>95</v>
      </c>
      <c r="I2213"/>
    </row>
    <row r="2214" spans="1:9" hidden="1" x14ac:dyDescent="0.25">
      <c r="A2214" s="57" t="s">
        <v>134</v>
      </c>
      <c r="B2214" s="57">
        <v>2022</v>
      </c>
      <c r="C2214" t="s">
        <v>58</v>
      </c>
      <c r="D2214" t="s">
        <v>66</v>
      </c>
      <c r="E2214" t="s">
        <v>67</v>
      </c>
      <c r="F2214" t="s">
        <v>68</v>
      </c>
      <c r="G2214" s="90" t="s">
        <v>443</v>
      </c>
      <c r="I2214" s="3">
        <v>216000</v>
      </c>
    </row>
    <row r="2215" spans="1:9" hidden="1" x14ac:dyDescent="0.25">
      <c r="A2215" s="57" t="s">
        <v>134</v>
      </c>
      <c r="B2215" s="57">
        <v>2022</v>
      </c>
      <c r="C2215" t="s">
        <v>58</v>
      </c>
      <c r="D2215" t="s">
        <v>66</v>
      </c>
      <c r="E2215" t="s">
        <v>67</v>
      </c>
      <c r="F2215" t="s">
        <v>68</v>
      </c>
      <c r="G2215" t="s">
        <v>146</v>
      </c>
      <c r="I2215" s="3">
        <v>276756.14</v>
      </c>
    </row>
    <row r="2216" spans="1:9" hidden="1" x14ac:dyDescent="0.25">
      <c r="A2216" s="57" t="s">
        <v>134</v>
      </c>
      <c r="B2216" s="57">
        <v>2022</v>
      </c>
      <c r="C2216" t="s">
        <v>58</v>
      </c>
      <c r="D2216" t="s">
        <v>66</v>
      </c>
      <c r="E2216" t="s">
        <v>67</v>
      </c>
      <c r="F2216" t="s">
        <v>68</v>
      </c>
      <c r="G2216" t="s">
        <v>325</v>
      </c>
      <c r="I2216"/>
    </row>
    <row r="2217" spans="1:9" hidden="1" x14ac:dyDescent="0.25">
      <c r="A2217" s="57" t="s">
        <v>134</v>
      </c>
      <c r="B2217" s="57">
        <v>2022</v>
      </c>
      <c r="C2217" t="s">
        <v>58</v>
      </c>
      <c r="D2217" t="s">
        <v>66</v>
      </c>
      <c r="E2217" t="s">
        <v>67</v>
      </c>
      <c r="F2217" t="s">
        <v>68</v>
      </c>
      <c r="G2217" t="s">
        <v>160</v>
      </c>
      <c r="I2217" s="3">
        <v>196921</v>
      </c>
    </row>
    <row r="2218" spans="1:9" hidden="1" x14ac:dyDescent="0.25">
      <c r="A2218" s="57" t="s">
        <v>134</v>
      </c>
      <c r="B2218" s="57">
        <v>2022</v>
      </c>
      <c r="C2218" t="s">
        <v>58</v>
      </c>
      <c r="D2218" t="s">
        <v>66</v>
      </c>
      <c r="E2218" t="s">
        <v>67</v>
      </c>
      <c r="F2218" t="s">
        <v>68</v>
      </c>
      <c r="G2218" t="s">
        <v>292</v>
      </c>
      <c r="I2218" s="3">
        <v>16800</v>
      </c>
    </row>
    <row r="2219" spans="1:9" hidden="1" x14ac:dyDescent="0.25">
      <c r="A2219" s="57" t="s">
        <v>134</v>
      </c>
      <c r="B2219" s="57">
        <v>2022</v>
      </c>
      <c r="C2219" t="s">
        <v>58</v>
      </c>
      <c r="D2219" t="s">
        <v>66</v>
      </c>
      <c r="E2219" t="s">
        <v>67</v>
      </c>
      <c r="F2219" t="s">
        <v>68</v>
      </c>
      <c r="G2219" s="2" t="s">
        <v>282</v>
      </c>
      <c r="I2219" s="3">
        <v>4960</v>
      </c>
    </row>
    <row r="2220" spans="1:9" hidden="1" x14ac:dyDescent="0.25">
      <c r="A2220" s="57" t="s">
        <v>134</v>
      </c>
      <c r="B2220" s="57">
        <v>2022</v>
      </c>
      <c r="C2220" t="s">
        <v>58</v>
      </c>
      <c r="D2220" t="s">
        <v>66</v>
      </c>
      <c r="E2220" t="s">
        <v>67</v>
      </c>
      <c r="F2220" t="s">
        <v>68</v>
      </c>
      <c r="G2220" t="s">
        <v>90</v>
      </c>
      <c r="I2220" s="3">
        <v>18515</v>
      </c>
    </row>
    <row r="2221" spans="1:9" hidden="1" x14ac:dyDescent="0.25">
      <c r="A2221" s="57" t="s">
        <v>134</v>
      </c>
      <c r="B2221" s="57">
        <v>2022</v>
      </c>
      <c r="C2221" t="s">
        <v>58</v>
      </c>
      <c r="D2221" t="s">
        <v>66</v>
      </c>
      <c r="E2221" t="s">
        <v>67</v>
      </c>
      <c r="F2221" t="s">
        <v>68</v>
      </c>
      <c r="G2221" s="2" t="s">
        <v>274</v>
      </c>
      <c r="I2221" s="3">
        <v>248750</v>
      </c>
    </row>
    <row r="2222" spans="1:9" hidden="1" x14ac:dyDescent="0.25">
      <c r="A2222" s="57" t="s">
        <v>134</v>
      </c>
      <c r="B2222" s="57">
        <v>2022</v>
      </c>
      <c r="C2222" t="s">
        <v>58</v>
      </c>
      <c r="D2222" t="s">
        <v>66</v>
      </c>
      <c r="E2222" t="s">
        <v>67</v>
      </c>
      <c r="F2222" t="s">
        <v>68</v>
      </c>
      <c r="G2222" s="90" t="s">
        <v>345</v>
      </c>
      <c r="I2222"/>
    </row>
    <row r="2223" spans="1:9" hidden="1" x14ac:dyDescent="0.25">
      <c r="A2223" s="57" t="s">
        <v>134</v>
      </c>
      <c r="B2223" s="57">
        <v>2022</v>
      </c>
      <c r="C2223" t="s">
        <v>58</v>
      </c>
      <c r="D2223" t="s">
        <v>66</v>
      </c>
      <c r="E2223" t="s">
        <v>67</v>
      </c>
      <c r="F2223" t="s">
        <v>68</v>
      </c>
      <c r="G2223" t="s">
        <v>184</v>
      </c>
      <c r="I2223" s="3">
        <v>260000</v>
      </c>
    </row>
    <row r="2224" spans="1:9" hidden="1" x14ac:dyDescent="0.25">
      <c r="A2224" s="57" t="s">
        <v>134</v>
      </c>
      <c r="B2224" s="57">
        <v>2022</v>
      </c>
      <c r="C2224" t="s">
        <v>58</v>
      </c>
      <c r="D2224" t="s">
        <v>66</v>
      </c>
      <c r="E2224" t="s">
        <v>67</v>
      </c>
      <c r="F2224" t="s">
        <v>68</v>
      </c>
      <c r="G2224" t="s">
        <v>75</v>
      </c>
      <c r="I2224" s="3">
        <v>19433.23</v>
      </c>
    </row>
    <row r="2225" spans="1:9" hidden="1" x14ac:dyDescent="0.25">
      <c r="A2225" s="57" t="s">
        <v>134</v>
      </c>
      <c r="B2225" s="57">
        <v>2022</v>
      </c>
      <c r="C2225" t="s">
        <v>58</v>
      </c>
      <c r="D2225" t="s">
        <v>66</v>
      </c>
      <c r="E2225" t="s">
        <v>67</v>
      </c>
      <c r="F2225" t="s">
        <v>68</v>
      </c>
      <c r="G2225" t="s">
        <v>148</v>
      </c>
      <c r="I2225" s="3">
        <v>124970.7</v>
      </c>
    </row>
    <row r="2226" spans="1:9" hidden="1" x14ac:dyDescent="0.25">
      <c r="A2226" s="57" t="s">
        <v>134</v>
      </c>
      <c r="B2226" s="57">
        <v>2022</v>
      </c>
      <c r="C2226" t="s">
        <v>58</v>
      </c>
      <c r="D2226" t="s">
        <v>66</v>
      </c>
      <c r="E2226" t="s">
        <v>67</v>
      </c>
      <c r="F2226" t="s">
        <v>68</v>
      </c>
      <c r="G2226" t="s">
        <v>157</v>
      </c>
      <c r="I2226" s="3">
        <v>66831.03</v>
      </c>
    </row>
    <row r="2227" spans="1:9" hidden="1" x14ac:dyDescent="0.25">
      <c r="A2227" s="57" t="s">
        <v>134</v>
      </c>
      <c r="B2227" s="57">
        <v>2022</v>
      </c>
      <c r="C2227" t="s">
        <v>58</v>
      </c>
      <c r="D2227" t="s">
        <v>66</v>
      </c>
      <c r="E2227" t="s">
        <v>67</v>
      </c>
      <c r="F2227" t="s">
        <v>68</v>
      </c>
      <c r="G2227" s="90" t="s">
        <v>346</v>
      </c>
      <c r="I2227" s="3">
        <v>1391</v>
      </c>
    </row>
    <row r="2228" spans="1:9" hidden="1" x14ac:dyDescent="0.25">
      <c r="A2228" s="57" t="s">
        <v>134</v>
      </c>
      <c r="B2228" s="57">
        <v>2022</v>
      </c>
      <c r="C2228" t="s">
        <v>58</v>
      </c>
      <c r="D2228" t="s">
        <v>66</v>
      </c>
      <c r="E2228" t="s">
        <v>67</v>
      </c>
      <c r="F2228" t="s">
        <v>326</v>
      </c>
      <c r="G2228" s="90" t="s">
        <v>327</v>
      </c>
      <c r="I2228" s="3">
        <v>414817</v>
      </c>
    </row>
    <row r="2229" spans="1:9" hidden="1" x14ac:dyDescent="0.25">
      <c r="A2229" s="57" t="s">
        <v>134</v>
      </c>
      <c r="B2229" s="57">
        <v>2022</v>
      </c>
      <c r="C2229" t="s">
        <v>58</v>
      </c>
      <c r="D2229" t="s">
        <v>66</v>
      </c>
      <c r="E2229" t="s">
        <v>67</v>
      </c>
      <c r="F2229" t="s">
        <v>326</v>
      </c>
      <c r="G2229" s="90" t="s">
        <v>328</v>
      </c>
      <c r="I2229" s="22">
        <v>307933</v>
      </c>
    </row>
    <row r="2230" spans="1:9" hidden="1" x14ac:dyDescent="0.25">
      <c r="A2230" s="57" t="s">
        <v>134</v>
      </c>
      <c r="B2230" s="57">
        <v>2022</v>
      </c>
      <c r="C2230" t="s">
        <v>58</v>
      </c>
      <c r="D2230" t="s">
        <v>66</v>
      </c>
      <c r="E2230" t="s">
        <v>67</v>
      </c>
      <c r="F2230" t="s">
        <v>326</v>
      </c>
      <c r="G2230" s="90" t="s">
        <v>329</v>
      </c>
      <c r="I2230" s="3">
        <v>39307</v>
      </c>
    </row>
    <row r="2231" spans="1:9" hidden="1" x14ac:dyDescent="0.25">
      <c r="A2231" s="57" t="s">
        <v>134</v>
      </c>
      <c r="B2231" s="57">
        <v>2022</v>
      </c>
      <c r="C2231" t="s">
        <v>58</v>
      </c>
      <c r="D2231" t="s">
        <v>66</v>
      </c>
      <c r="E2231" t="s">
        <v>67</v>
      </c>
      <c r="F2231" t="s">
        <v>326</v>
      </c>
      <c r="G2231" s="90" t="s">
        <v>330</v>
      </c>
      <c r="I2231" s="3">
        <v>1380817</v>
      </c>
    </row>
    <row r="2232" spans="1:9" hidden="1" x14ac:dyDescent="0.25">
      <c r="A2232" s="57" t="s">
        <v>134</v>
      </c>
      <c r="B2232" s="57">
        <v>2022</v>
      </c>
      <c r="C2232" t="s">
        <v>58</v>
      </c>
      <c r="D2232" t="s">
        <v>66</v>
      </c>
      <c r="E2232" t="s">
        <v>67</v>
      </c>
      <c r="F2232" t="s">
        <v>68</v>
      </c>
      <c r="G2232" t="s">
        <v>158</v>
      </c>
      <c r="I2232" s="3">
        <v>30967225.609999999</v>
      </c>
    </row>
    <row r="2233" spans="1:9" hidden="1" x14ac:dyDescent="0.25">
      <c r="A2233" s="57" t="s">
        <v>134</v>
      </c>
      <c r="B2233" s="57">
        <v>2022</v>
      </c>
      <c r="C2233" t="s">
        <v>58</v>
      </c>
      <c r="D2233" t="s">
        <v>66</v>
      </c>
      <c r="E2233" t="s">
        <v>67</v>
      </c>
      <c r="F2233" t="s">
        <v>68</v>
      </c>
      <c r="G2233" t="s">
        <v>76</v>
      </c>
      <c r="I2233" s="3">
        <v>-3224868</v>
      </c>
    </row>
    <row r="2234" spans="1:9" hidden="1" x14ac:dyDescent="0.25">
      <c r="A2234" s="57" t="s">
        <v>134</v>
      </c>
      <c r="B2234" s="57">
        <v>2022</v>
      </c>
      <c r="C2234" t="s">
        <v>58</v>
      </c>
      <c r="D2234" t="s">
        <v>66</v>
      </c>
      <c r="E2234" t="s">
        <v>67</v>
      </c>
      <c r="F2234" t="s">
        <v>68</v>
      </c>
      <c r="G2234" t="s">
        <v>185</v>
      </c>
      <c r="I2234" s="3">
        <v>-895280</v>
      </c>
    </row>
    <row r="2235" spans="1:9" hidden="1" x14ac:dyDescent="0.25">
      <c r="A2235" s="57" t="s">
        <v>134</v>
      </c>
      <c r="B2235" s="57">
        <v>2022</v>
      </c>
      <c r="C2235" t="s">
        <v>58</v>
      </c>
      <c r="D2235" t="s">
        <v>66</v>
      </c>
      <c r="E2235" t="s">
        <v>67</v>
      </c>
      <c r="F2235" t="s">
        <v>68</v>
      </c>
      <c r="G2235" t="s">
        <v>200</v>
      </c>
      <c r="I2235"/>
    </row>
    <row r="2236" spans="1:9" hidden="1" x14ac:dyDescent="0.25">
      <c r="A2236" s="57" t="s">
        <v>134</v>
      </c>
      <c r="B2236" s="57">
        <v>2022</v>
      </c>
      <c r="C2236" t="s">
        <v>58</v>
      </c>
      <c r="D2236" t="s">
        <v>66</v>
      </c>
      <c r="E2236" t="s">
        <v>67</v>
      </c>
      <c r="F2236" t="s">
        <v>68</v>
      </c>
      <c r="G2236" t="s">
        <v>97</v>
      </c>
      <c r="I2236" s="3">
        <v>-5959535</v>
      </c>
    </row>
    <row r="2237" spans="1:9" hidden="1" x14ac:dyDescent="0.25">
      <c r="A2237" s="57" t="s">
        <v>134</v>
      </c>
      <c r="B2237" s="57">
        <v>2022</v>
      </c>
      <c r="C2237" t="s">
        <v>58</v>
      </c>
      <c r="D2237" t="s">
        <v>66</v>
      </c>
      <c r="E2237" t="s">
        <v>67</v>
      </c>
      <c r="F2237" t="s">
        <v>68</v>
      </c>
      <c r="G2237" t="s">
        <v>201</v>
      </c>
      <c r="I2237" s="3">
        <v>-27590</v>
      </c>
    </row>
    <row r="2238" spans="1:9" hidden="1" x14ac:dyDescent="0.25">
      <c r="A2238" s="57" t="s">
        <v>134</v>
      </c>
      <c r="B2238" s="57">
        <v>2022</v>
      </c>
      <c r="C2238" t="s">
        <v>58</v>
      </c>
      <c r="D2238" t="s">
        <v>66</v>
      </c>
      <c r="E2238" t="s">
        <v>67</v>
      </c>
      <c r="F2238" t="s">
        <v>68</v>
      </c>
      <c r="G2238" t="s">
        <v>293</v>
      </c>
      <c r="I2238" s="3">
        <v>-1636346.24</v>
      </c>
    </row>
    <row r="2239" spans="1:9" hidden="1" x14ac:dyDescent="0.25">
      <c r="A2239" s="57" t="s">
        <v>134</v>
      </c>
      <c r="B2239" s="57">
        <v>2022</v>
      </c>
      <c r="C2239" t="s">
        <v>58</v>
      </c>
      <c r="D2239" t="s">
        <v>66</v>
      </c>
      <c r="E2239" t="s">
        <v>67</v>
      </c>
      <c r="F2239" t="s">
        <v>68</v>
      </c>
      <c r="G2239" t="s">
        <v>202</v>
      </c>
      <c r="I2239"/>
    </row>
    <row r="2240" spans="1:9" hidden="1" x14ac:dyDescent="0.25">
      <c r="A2240" s="57" t="s">
        <v>134</v>
      </c>
      <c r="B2240" s="57">
        <v>2022</v>
      </c>
      <c r="C2240" t="s">
        <v>58</v>
      </c>
      <c r="D2240" t="s">
        <v>66</v>
      </c>
      <c r="E2240" t="s">
        <v>67</v>
      </c>
      <c r="F2240" t="s">
        <v>68</v>
      </c>
      <c r="G2240" t="s">
        <v>203</v>
      </c>
      <c r="I2240" s="3">
        <v>-522000</v>
      </c>
    </row>
    <row r="2241" spans="1:11" hidden="1" x14ac:dyDescent="0.25">
      <c r="A2241" s="57" t="s">
        <v>134</v>
      </c>
      <c r="B2241" s="57">
        <v>2022</v>
      </c>
      <c r="C2241" t="s">
        <v>58</v>
      </c>
      <c r="D2241" t="s">
        <v>66</v>
      </c>
      <c r="E2241" t="s">
        <v>67</v>
      </c>
      <c r="F2241" t="s">
        <v>68</v>
      </c>
      <c r="G2241" t="s">
        <v>290</v>
      </c>
      <c r="I2241" s="3">
        <v>9038000</v>
      </c>
    </row>
    <row r="2242" spans="1:11" hidden="1" x14ac:dyDescent="0.25">
      <c r="A2242" s="57" t="s">
        <v>134</v>
      </c>
      <c r="B2242" s="57">
        <v>2022</v>
      </c>
      <c r="C2242" t="s">
        <v>58</v>
      </c>
      <c r="D2242" t="s">
        <v>66</v>
      </c>
      <c r="E2242" t="s">
        <v>67</v>
      </c>
      <c r="F2242" t="s">
        <v>268</v>
      </c>
      <c r="G2242" t="s">
        <v>162</v>
      </c>
      <c r="I2242" s="3">
        <v>47481.919999999998</v>
      </c>
    </row>
    <row r="2243" spans="1:11" hidden="1" x14ac:dyDescent="0.25">
      <c r="A2243" s="57" t="s">
        <v>134</v>
      </c>
      <c r="B2243" s="57">
        <v>2022</v>
      </c>
      <c r="C2243" t="s">
        <v>58</v>
      </c>
      <c r="D2243" t="s">
        <v>66</v>
      </c>
      <c r="E2243" t="s">
        <v>67</v>
      </c>
      <c r="F2243" t="s">
        <v>93</v>
      </c>
      <c r="G2243" t="s">
        <v>92</v>
      </c>
      <c r="I2243"/>
    </row>
    <row r="2244" spans="1:11" hidden="1" x14ac:dyDescent="0.25">
      <c r="A2244" s="57" t="s">
        <v>134</v>
      </c>
      <c r="B2244" s="57">
        <v>2022</v>
      </c>
      <c r="C2244" t="s">
        <v>58</v>
      </c>
      <c r="D2244" t="s">
        <v>69</v>
      </c>
      <c r="E2244" t="s">
        <v>69</v>
      </c>
      <c r="F2244" t="s">
        <v>70</v>
      </c>
      <c r="G2244" t="s">
        <v>77</v>
      </c>
      <c r="I2244" s="3">
        <v>200000000</v>
      </c>
    </row>
    <row r="2245" spans="1:11" hidden="1" x14ac:dyDescent="0.25">
      <c r="A2245" s="57" t="s">
        <v>134</v>
      </c>
      <c r="B2245" s="57">
        <v>2022</v>
      </c>
      <c r="C2245" t="s">
        <v>58</v>
      </c>
      <c r="D2245" t="s">
        <v>69</v>
      </c>
      <c r="E2245" t="s">
        <v>69</v>
      </c>
      <c r="F2245" t="s">
        <v>70</v>
      </c>
      <c r="G2245" t="s">
        <v>78</v>
      </c>
      <c r="I2245" s="3">
        <v>-194000000</v>
      </c>
    </row>
    <row r="2246" spans="1:11" hidden="1" x14ac:dyDescent="0.25">
      <c r="A2246" s="57" t="s">
        <v>134</v>
      </c>
      <c r="B2246" s="57">
        <v>2022</v>
      </c>
      <c r="C2246" t="s">
        <v>58</v>
      </c>
      <c r="D2246" t="s">
        <v>69</v>
      </c>
      <c r="E2246" t="s">
        <v>69</v>
      </c>
      <c r="F2246" t="s">
        <v>70</v>
      </c>
      <c r="G2246" t="s">
        <v>230</v>
      </c>
      <c r="I2246" s="3">
        <v>54327800</v>
      </c>
    </row>
    <row r="2247" spans="1:11" hidden="1" x14ac:dyDescent="0.25">
      <c r="A2247" s="57" t="s">
        <v>134</v>
      </c>
      <c r="B2247" s="57">
        <v>2022</v>
      </c>
      <c r="C2247" s="86" t="s">
        <v>58</v>
      </c>
      <c r="D2247" s="86" t="s">
        <v>69</v>
      </c>
      <c r="E2247" s="86" t="s">
        <v>69</v>
      </c>
      <c r="F2247" s="86" t="s">
        <v>79</v>
      </c>
      <c r="G2247" s="86" t="s">
        <v>264</v>
      </c>
      <c r="I2247" s="29">
        <v>18393760.57</v>
      </c>
      <c r="J2247" s="133"/>
      <c r="K2247" s="133">
        <f>+I2247+I2248</f>
        <v>38201167.789999999</v>
      </c>
    </row>
    <row r="2248" spans="1:11" hidden="1" x14ac:dyDescent="0.25">
      <c r="A2248" s="57" t="s">
        <v>134</v>
      </c>
      <c r="B2248" s="57">
        <v>2022</v>
      </c>
      <c r="C2248" s="86" t="s">
        <v>58</v>
      </c>
      <c r="D2248" s="86" t="s">
        <v>69</v>
      </c>
      <c r="E2248" s="86" t="s">
        <v>69</v>
      </c>
      <c r="F2248" s="86" t="s">
        <v>79</v>
      </c>
      <c r="G2248" s="86" t="s">
        <v>297</v>
      </c>
      <c r="I2248" s="27">
        <f>41195167.79-I2247+640137-3634137</f>
        <v>19807407.219999999</v>
      </c>
      <c r="J2248" s="38">
        <v>38201167.789999999</v>
      </c>
      <c r="K2248" s="16">
        <f>+K2247-J2248</f>
        <v>0</v>
      </c>
    </row>
    <row r="2249" spans="1:11" hidden="1" x14ac:dyDescent="0.25">
      <c r="A2249" s="57" t="s">
        <v>135</v>
      </c>
      <c r="B2249" s="57">
        <v>2022</v>
      </c>
      <c r="C2249" s="57" t="s">
        <v>58</v>
      </c>
      <c r="D2249" s="57" t="s">
        <v>63</v>
      </c>
      <c r="E2249" s="57" t="s">
        <v>64</v>
      </c>
      <c r="F2249" s="57" t="s">
        <v>65</v>
      </c>
      <c r="G2249" s="57" t="s">
        <v>71</v>
      </c>
      <c r="I2249"/>
    </row>
    <row r="2250" spans="1:11" hidden="1" x14ac:dyDescent="0.25">
      <c r="A2250" s="57" t="s">
        <v>135</v>
      </c>
      <c r="B2250" s="57">
        <v>2022</v>
      </c>
      <c r="C2250" t="s">
        <v>58</v>
      </c>
      <c r="D2250" t="s">
        <v>63</v>
      </c>
      <c r="E2250" t="s">
        <v>64</v>
      </c>
      <c r="F2250" t="s">
        <v>65</v>
      </c>
      <c r="G2250" t="s">
        <v>80</v>
      </c>
      <c r="I2250" s="3">
        <v>1028915</v>
      </c>
    </row>
    <row r="2251" spans="1:11" hidden="1" x14ac:dyDescent="0.25">
      <c r="A2251" s="57" t="s">
        <v>135</v>
      </c>
      <c r="B2251" s="57">
        <v>2022</v>
      </c>
      <c r="C2251" t="s">
        <v>58</v>
      </c>
      <c r="D2251" t="s">
        <v>63</v>
      </c>
      <c r="E2251" t="s">
        <v>64</v>
      </c>
      <c r="F2251" t="s">
        <v>65</v>
      </c>
      <c r="G2251" t="s">
        <v>72</v>
      </c>
      <c r="I2251"/>
    </row>
    <row r="2252" spans="1:11" hidden="1" x14ac:dyDescent="0.25">
      <c r="A2252" s="57" t="s">
        <v>135</v>
      </c>
      <c r="B2252" s="57">
        <v>2022</v>
      </c>
      <c r="C2252" t="s">
        <v>58</v>
      </c>
      <c r="D2252" t="s">
        <v>63</v>
      </c>
      <c r="E2252" t="s">
        <v>64</v>
      </c>
      <c r="F2252" t="s">
        <v>65</v>
      </c>
      <c r="G2252" t="s">
        <v>227</v>
      </c>
      <c r="I2252" s="3">
        <v>34411732.390000001</v>
      </c>
    </row>
    <row r="2253" spans="1:11" hidden="1" x14ac:dyDescent="0.25">
      <c r="A2253" s="57" t="s">
        <v>135</v>
      </c>
      <c r="B2253" s="57">
        <v>2022</v>
      </c>
      <c r="C2253" t="s">
        <v>58</v>
      </c>
      <c r="D2253" t="s">
        <v>63</v>
      </c>
      <c r="E2253" t="s">
        <v>64</v>
      </c>
      <c r="F2253" t="s">
        <v>262</v>
      </c>
      <c r="G2253" t="s">
        <v>261</v>
      </c>
      <c r="H2253" t="s">
        <v>291</v>
      </c>
      <c r="I2253" s="11">
        <v>12031625</v>
      </c>
    </row>
    <row r="2254" spans="1:11" hidden="1" x14ac:dyDescent="0.25">
      <c r="A2254" s="57" t="s">
        <v>135</v>
      </c>
      <c r="B2254" s="57">
        <v>2022</v>
      </c>
      <c r="C2254" t="s">
        <v>58</v>
      </c>
      <c r="D2254" t="s">
        <v>63</v>
      </c>
      <c r="E2254" t="s">
        <v>64</v>
      </c>
      <c r="F2254" t="s">
        <v>262</v>
      </c>
      <c r="G2254" t="s">
        <v>261</v>
      </c>
      <c r="H2254" t="s">
        <v>104</v>
      </c>
      <c r="I2254" s="11">
        <v>11341176.91</v>
      </c>
    </row>
    <row r="2255" spans="1:11" hidden="1" x14ac:dyDescent="0.25">
      <c r="A2255" s="57" t="s">
        <v>135</v>
      </c>
      <c r="B2255" s="57">
        <v>2022</v>
      </c>
      <c r="C2255" t="s">
        <v>58</v>
      </c>
      <c r="D2255" t="s">
        <v>63</v>
      </c>
      <c r="E2255" t="s">
        <v>64</v>
      </c>
      <c r="F2255" t="s">
        <v>65</v>
      </c>
      <c r="G2255" t="s">
        <v>155</v>
      </c>
      <c r="I2255" s="3">
        <v>55350506.659999996</v>
      </c>
    </row>
    <row r="2256" spans="1:11" hidden="1" x14ac:dyDescent="0.25">
      <c r="A2256" s="57" t="s">
        <v>135</v>
      </c>
      <c r="B2256" s="57">
        <v>2022</v>
      </c>
      <c r="C2256" t="s">
        <v>58</v>
      </c>
      <c r="D2256" t="s">
        <v>63</v>
      </c>
      <c r="E2256" t="s">
        <v>64</v>
      </c>
      <c r="F2256" t="s">
        <v>65</v>
      </c>
      <c r="G2256" t="s">
        <v>145</v>
      </c>
      <c r="I2256" s="3">
        <v>168479</v>
      </c>
    </row>
    <row r="2257" spans="1:9" hidden="1" x14ac:dyDescent="0.25">
      <c r="A2257" s="57" t="s">
        <v>135</v>
      </c>
      <c r="B2257" s="57">
        <v>2022</v>
      </c>
      <c r="C2257" t="s">
        <v>58</v>
      </c>
      <c r="D2257" t="s">
        <v>63</v>
      </c>
      <c r="E2257" t="s">
        <v>64</v>
      </c>
      <c r="F2257" t="s">
        <v>65</v>
      </c>
      <c r="G2257" t="s">
        <v>275</v>
      </c>
      <c r="I2257"/>
    </row>
    <row r="2258" spans="1:9" hidden="1" x14ac:dyDescent="0.25">
      <c r="A2258" s="57" t="s">
        <v>135</v>
      </c>
      <c r="B2258" s="57">
        <v>2022</v>
      </c>
      <c r="C2258" t="s">
        <v>58</v>
      </c>
      <c r="D2258" t="s">
        <v>63</v>
      </c>
      <c r="E2258" t="s">
        <v>64</v>
      </c>
      <c r="F2258" t="s">
        <v>65</v>
      </c>
      <c r="G2258" t="s">
        <v>105</v>
      </c>
      <c r="I2258"/>
    </row>
    <row r="2259" spans="1:9" hidden="1" x14ac:dyDescent="0.25">
      <c r="A2259" s="57" t="s">
        <v>135</v>
      </c>
      <c r="B2259" s="57">
        <v>2022</v>
      </c>
      <c r="C2259" t="s">
        <v>58</v>
      </c>
      <c r="D2259" t="s">
        <v>63</v>
      </c>
      <c r="E2259" t="s">
        <v>64</v>
      </c>
      <c r="F2259" t="s">
        <v>65</v>
      </c>
      <c r="G2259" s="2" t="s">
        <v>231</v>
      </c>
      <c r="I2259" s="3">
        <v>2076568.08</v>
      </c>
    </row>
    <row r="2260" spans="1:9" hidden="1" x14ac:dyDescent="0.25">
      <c r="A2260" s="57" t="s">
        <v>135</v>
      </c>
      <c r="B2260" s="57">
        <v>2022</v>
      </c>
      <c r="C2260" t="s">
        <v>58</v>
      </c>
      <c r="D2260" t="s">
        <v>63</v>
      </c>
      <c r="E2260" t="s">
        <v>64</v>
      </c>
      <c r="F2260" t="s">
        <v>65</v>
      </c>
      <c r="G2260" s="90" t="s">
        <v>336</v>
      </c>
      <c r="I2260" s="3"/>
    </row>
    <row r="2261" spans="1:9" hidden="1" x14ac:dyDescent="0.25">
      <c r="A2261" s="57" t="s">
        <v>135</v>
      </c>
      <c r="B2261" s="57">
        <v>2022</v>
      </c>
      <c r="C2261" t="s">
        <v>58</v>
      </c>
      <c r="D2261" t="s">
        <v>63</v>
      </c>
      <c r="E2261" t="s">
        <v>64</v>
      </c>
      <c r="F2261" t="s">
        <v>65</v>
      </c>
      <c r="G2261" s="2" t="s">
        <v>232</v>
      </c>
      <c r="I2261"/>
    </row>
    <row r="2262" spans="1:9" hidden="1" x14ac:dyDescent="0.25">
      <c r="A2262" s="57" t="s">
        <v>135</v>
      </c>
      <c r="B2262" s="57">
        <v>2022</v>
      </c>
      <c r="C2262" t="s">
        <v>58</v>
      </c>
      <c r="D2262" t="s">
        <v>63</v>
      </c>
      <c r="E2262" t="s">
        <v>64</v>
      </c>
      <c r="F2262" t="s">
        <v>65</v>
      </c>
      <c r="G2262" s="90" t="s">
        <v>340</v>
      </c>
      <c r="I2262" s="3"/>
    </row>
    <row r="2263" spans="1:9" hidden="1" x14ac:dyDescent="0.25">
      <c r="A2263" s="57" t="s">
        <v>135</v>
      </c>
      <c r="B2263" s="57">
        <v>2022</v>
      </c>
      <c r="C2263" t="s">
        <v>58</v>
      </c>
      <c r="D2263" t="s">
        <v>63</v>
      </c>
      <c r="E2263" t="s">
        <v>64</v>
      </c>
      <c r="F2263" t="s">
        <v>65</v>
      </c>
      <c r="G2263" s="90" t="s">
        <v>341</v>
      </c>
      <c r="I2263" s="3">
        <v>6385.76</v>
      </c>
    </row>
    <row r="2264" spans="1:9" hidden="1" x14ac:dyDescent="0.25">
      <c r="A2264" s="57" t="s">
        <v>135</v>
      </c>
      <c r="B2264" s="57">
        <v>2022</v>
      </c>
      <c r="C2264" t="s">
        <v>58</v>
      </c>
      <c r="D2264" t="s">
        <v>63</v>
      </c>
      <c r="E2264" t="s">
        <v>64</v>
      </c>
      <c r="F2264" t="s">
        <v>65</v>
      </c>
      <c r="G2264" s="90" t="s">
        <v>344</v>
      </c>
      <c r="I2264" s="3">
        <v>-1033902.9</v>
      </c>
    </row>
    <row r="2265" spans="1:9" hidden="1" x14ac:dyDescent="0.25">
      <c r="A2265" s="57" t="s">
        <v>135</v>
      </c>
      <c r="B2265" s="57">
        <v>2022</v>
      </c>
      <c r="C2265" t="s">
        <v>58</v>
      </c>
      <c r="D2265" t="s">
        <v>63</v>
      </c>
      <c r="E2265" t="s">
        <v>64</v>
      </c>
      <c r="F2265" t="s">
        <v>65</v>
      </c>
      <c r="G2265" s="2" t="s">
        <v>233</v>
      </c>
      <c r="I2265" s="3">
        <v>1193633.54</v>
      </c>
    </row>
    <row r="2266" spans="1:9" hidden="1" x14ac:dyDescent="0.25">
      <c r="A2266" s="57" t="s">
        <v>135</v>
      </c>
      <c r="B2266" s="57">
        <v>2022</v>
      </c>
      <c r="C2266" t="s">
        <v>58</v>
      </c>
      <c r="D2266" t="s">
        <v>63</v>
      </c>
      <c r="E2266" t="s">
        <v>64</v>
      </c>
      <c r="F2266" t="s">
        <v>65</v>
      </c>
      <c r="G2266" s="90" t="s">
        <v>323</v>
      </c>
      <c r="H2266" s="3"/>
      <c r="I2266" s="3">
        <v>36481.15</v>
      </c>
    </row>
    <row r="2267" spans="1:9" hidden="1" x14ac:dyDescent="0.25">
      <c r="A2267" s="57" t="s">
        <v>135</v>
      </c>
      <c r="B2267" s="57">
        <v>2022</v>
      </c>
      <c r="C2267" t="s">
        <v>58</v>
      </c>
      <c r="D2267" t="s">
        <v>63</v>
      </c>
      <c r="E2267" t="s">
        <v>64</v>
      </c>
      <c r="F2267" t="s">
        <v>65</v>
      </c>
      <c r="G2267" s="2" t="s">
        <v>237</v>
      </c>
      <c r="I2267" s="3">
        <v>91403.36</v>
      </c>
    </row>
    <row r="2268" spans="1:9" hidden="1" x14ac:dyDescent="0.25">
      <c r="A2268" s="57" t="s">
        <v>135</v>
      </c>
      <c r="B2268" s="57">
        <v>2022</v>
      </c>
      <c r="C2268" t="s">
        <v>58</v>
      </c>
      <c r="D2268" t="s">
        <v>63</v>
      </c>
      <c r="E2268" t="s">
        <v>64</v>
      </c>
      <c r="F2268" t="s">
        <v>65</v>
      </c>
      <c r="G2268" s="2" t="s">
        <v>289</v>
      </c>
      <c r="I2268"/>
    </row>
    <row r="2269" spans="1:9" hidden="1" x14ac:dyDescent="0.25">
      <c r="A2269" s="57" t="s">
        <v>135</v>
      </c>
      <c r="B2269" s="57">
        <v>2022</v>
      </c>
      <c r="C2269" t="s">
        <v>58</v>
      </c>
      <c r="D2269" t="s">
        <v>63</v>
      </c>
      <c r="E2269" t="s">
        <v>64</v>
      </c>
      <c r="F2269" t="s">
        <v>65</v>
      </c>
      <c r="G2269" t="s">
        <v>186</v>
      </c>
      <c r="I2269" s="3">
        <v>829530</v>
      </c>
    </row>
    <row r="2270" spans="1:9" hidden="1" x14ac:dyDescent="0.25">
      <c r="A2270" s="57" t="s">
        <v>135</v>
      </c>
      <c r="B2270" s="57">
        <v>2022</v>
      </c>
      <c r="C2270" t="s">
        <v>58</v>
      </c>
      <c r="D2270" t="s">
        <v>63</v>
      </c>
      <c r="E2270" t="s">
        <v>64</v>
      </c>
      <c r="F2270" t="s">
        <v>82</v>
      </c>
      <c r="G2270" t="s">
        <v>81</v>
      </c>
      <c r="I2270" s="3">
        <v>38006421</v>
      </c>
    </row>
    <row r="2271" spans="1:9" hidden="1" x14ac:dyDescent="0.25">
      <c r="A2271" s="57" t="s">
        <v>135</v>
      </c>
      <c r="B2271" s="57">
        <v>2022</v>
      </c>
      <c r="C2271" t="s">
        <v>58</v>
      </c>
      <c r="D2271" t="s">
        <v>63</v>
      </c>
      <c r="E2271" t="s">
        <v>64</v>
      </c>
      <c r="F2271" t="s">
        <v>228</v>
      </c>
      <c r="G2271" t="s">
        <v>229</v>
      </c>
      <c r="I2271"/>
    </row>
    <row r="2272" spans="1:9" hidden="1" x14ac:dyDescent="0.25">
      <c r="A2272" s="57" t="s">
        <v>135</v>
      </c>
      <c r="B2272" s="57">
        <v>2022</v>
      </c>
      <c r="C2272" t="s">
        <v>58</v>
      </c>
      <c r="D2272" t="s">
        <v>63</v>
      </c>
      <c r="E2272" t="s">
        <v>73</v>
      </c>
      <c r="F2272" t="s">
        <v>84</v>
      </c>
      <c r="G2272" t="s">
        <v>83</v>
      </c>
      <c r="I2272" s="3">
        <v>4637000</v>
      </c>
    </row>
    <row r="2273" spans="1:9" hidden="1" x14ac:dyDescent="0.25">
      <c r="A2273" s="57" t="s">
        <v>135</v>
      </c>
      <c r="B2273" s="57">
        <v>2022</v>
      </c>
      <c r="C2273" t="s">
        <v>58</v>
      </c>
      <c r="D2273" t="s">
        <v>63</v>
      </c>
      <c r="E2273" t="s">
        <v>73</v>
      </c>
      <c r="F2273" t="s">
        <v>84</v>
      </c>
      <c r="G2273" s="90" t="s">
        <v>324</v>
      </c>
      <c r="I2273" s="3">
        <v>2135000</v>
      </c>
    </row>
    <row r="2274" spans="1:9" hidden="1" x14ac:dyDescent="0.25">
      <c r="A2274" s="57" t="s">
        <v>135</v>
      </c>
      <c r="B2274" s="57">
        <v>2022</v>
      </c>
      <c r="C2274" t="s">
        <v>58</v>
      </c>
      <c r="D2274" t="s">
        <v>63</v>
      </c>
      <c r="E2274" t="s">
        <v>73</v>
      </c>
      <c r="F2274" t="s">
        <v>483</v>
      </c>
      <c r="G2274" s="90" t="s">
        <v>484</v>
      </c>
      <c r="I2274" s="3">
        <v>-723330</v>
      </c>
    </row>
    <row r="2275" spans="1:9" hidden="1" x14ac:dyDescent="0.25">
      <c r="A2275" s="57" t="s">
        <v>135</v>
      </c>
      <c r="B2275" s="57">
        <v>2022</v>
      </c>
      <c r="C2275" t="s">
        <v>58</v>
      </c>
      <c r="D2275" t="s">
        <v>63</v>
      </c>
      <c r="E2275" t="s">
        <v>73</v>
      </c>
      <c r="F2275" t="s">
        <v>342</v>
      </c>
      <c r="G2275" s="90" t="s">
        <v>343</v>
      </c>
      <c r="I2275" s="3">
        <v>1743600</v>
      </c>
    </row>
    <row r="2276" spans="1:9" hidden="1" x14ac:dyDescent="0.25">
      <c r="A2276" s="57" t="s">
        <v>135</v>
      </c>
      <c r="B2276" s="57">
        <v>2022</v>
      </c>
      <c r="C2276" t="s">
        <v>58</v>
      </c>
      <c r="D2276" t="s">
        <v>66</v>
      </c>
      <c r="E2276" t="s">
        <v>67</v>
      </c>
      <c r="F2276" t="s">
        <v>93</v>
      </c>
      <c r="G2276" s="2" t="s">
        <v>234</v>
      </c>
      <c r="I2276"/>
    </row>
    <row r="2277" spans="1:9" hidden="1" x14ac:dyDescent="0.25">
      <c r="A2277" s="57" t="s">
        <v>135</v>
      </c>
      <c r="B2277" s="57">
        <v>2022</v>
      </c>
      <c r="C2277" t="s">
        <v>58</v>
      </c>
      <c r="D2277" t="s">
        <v>66</v>
      </c>
      <c r="E2277" t="s">
        <v>67</v>
      </c>
      <c r="F2277" t="s">
        <v>93</v>
      </c>
      <c r="G2277" t="s">
        <v>106</v>
      </c>
      <c r="I2277" s="3">
        <v>30012435.719999999</v>
      </c>
    </row>
    <row r="2278" spans="1:9" hidden="1" x14ac:dyDescent="0.25">
      <c r="A2278" s="57" t="s">
        <v>135</v>
      </c>
      <c r="B2278" s="57">
        <v>2022</v>
      </c>
      <c r="C2278" t="s">
        <v>58</v>
      </c>
      <c r="D2278" t="s">
        <v>66</v>
      </c>
      <c r="E2278" t="s">
        <v>67</v>
      </c>
      <c r="F2278" t="s">
        <v>93</v>
      </c>
      <c r="G2278" t="s">
        <v>263</v>
      </c>
      <c r="I2278" s="3"/>
    </row>
    <row r="2279" spans="1:9" hidden="1" x14ac:dyDescent="0.25">
      <c r="A2279" s="57" t="s">
        <v>135</v>
      </c>
      <c r="B2279" s="57">
        <v>2022</v>
      </c>
      <c r="C2279" t="s">
        <v>58</v>
      </c>
      <c r="D2279" t="s">
        <v>66</v>
      </c>
      <c r="E2279" t="s">
        <v>67</v>
      </c>
      <c r="F2279" t="s">
        <v>89</v>
      </c>
      <c r="G2279" s="90" t="s">
        <v>444</v>
      </c>
      <c r="I2279" s="3">
        <v>1</v>
      </c>
    </row>
    <row r="2280" spans="1:9" hidden="1" x14ac:dyDescent="0.25">
      <c r="A2280" s="57" t="s">
        <v>135</v>
      </c>
      <c r="B2280" s="57">
        <v>2022</v>
      </c>
      <c r="C2280" t="s">
        <v>58</v>
      </c>
      <c r="D2280" t="s">
        <v>66</v>
      </c>
      <c r="E2280" t="s">
        <v>67</v>
      </c>
      <c r="F2280" t="s">
        <v>89</v>
      </c>
      <c r="G2280" t="s">
        <v>85</v>
      </c>
      <c r="I2280" s="3">
        <v>2952797</v>
      </c>
    </row>
    <row r="2281" spans="1:9" hidden="1" x14ac:dyDescent="0.25">
      <c r="A2281" s="57" t="s">
        <v>135</v>
      </c>
      <c r="B2281" s="57">
        <v>2022</v>
      </c>
      <c r="C2281" t="s">
        <v>58</v>
      </c>
      <c r="D2281" t="s">
        <v>66</v>
      </c>
      <c r="E2281" t="s">
        <v>67</v>
      </c>
      <c r="F2281" t="s">
        <v>89</v>
      </c>
      <c r="G2281" t="s">
        <v>86</v>
      </c>
      <c r="I2281" s="38">
        <v>354263</v>
      </c>
    </row>
    <row r="2282" spans="1:9" hidden="1" x14ac:dyDescent="0.25">
      <c r="A2282" s="57" t="s">
        <v>135</v>
      </c>
      <c r="B2282" s="57">
        <v>2022</v>
      </c>
      <c r="C2282" t="s">
        <v>58</v>
      </c>
      <c r="D2282" t="s">
        <v>66</v>
      </c>
      <c r="E2282" t="s">
        <v>67</v>
      </c>
      <c r="F2282" t="s">
        <v>89</v>
      </c>
      <c r="G2282" t="s">
        <v>87</v>
      </c>
      <c r="I2282" s="3">
        <v>1621070</v>
      </c>
    </row>
    <row r="2283" spans="1:9" hidden="1" x14ac:dyDescent="0.25">
      <c r="A2283" s="57" t="s">
        <v>135</v>
      </c>
      <c r="B2283" s="57">
        <v>2022</v>
      </c>
      <c r="C2283" t="s">
        <v>58</v>
      </c>
      <c r="D2283" t="s">
        <v>66</v>
      </c>
      <c r="E2283" t="s">
        <v>67</v>
      </c>
      <c r="F2283" t="s">
        <v>89</v>
      </c>
      <c r="G2283" t="s">
        <v>88</v>
      </c>
      <c r="I2283" s="3">
        <v>2952797</v>
      </c>
    </row>
    <row r="2284" spans="1:9" hidden="1" x14ac:dyDescent="0.25">
      <c r="A2284" s="57" t="s">
        <v>135</v>
      </c>
      <c r="B2284" s="57">
        <v>2022</v>
      </c>
      <c r="C2284" t="s">
        <v>58</v>
      </c>
      <c r="D2284" t="s">
        <v>66</v>
      </c>
      <c r="E2284" t="s">
        <v>67</v>
      </c>
      <c r="F2284" t="s">
        <v>94</v>
      </c>
      <c r="G2284" t="s">
        <v>95</v>
      </c>
      <c r="I2284"/>
    </row>
    <row r="2285" spans="1:9" hidden="1" x14ac:dyDescent="0.25">
      <c r="A2285" s="57" t="s">
        <v>135</v>
      </c>
      <c r="B2285" s="57">
        <v>2022</v>
      </c>
      <c r="C2285" t="s">
        <v>58</v>
      </c>
      <c r="D2285" t="s">
        <v>66</v>
      </c>
      <c r="E2285" t="s">
        <v>67</v>
      </c>
      <c r="F2285" t="s">
        <v>94</v>
      </c>
      <c r="G2285" t="s">
        <v>95</v>
      </c>
      <c r="I2285"/>
    </row>
    <row r="2286" spans="1:9" hidden="1" x14ac:dyDescent="0.25">
      <c r="A2286" s="57" t="s">
        <v>135</v>
      </c>
      <c r="B2286" s="57">
        <v>2022</v>
      </c>
      <c r="C2286" t="s">
        <v>58</v>
      </c>
      <c r="D2286" t="s">
        <v>66</v>
      </c>
      <c r="E2286" t="s">
        <v>67</v>
      </c>
      <c r="F2286" t="s">
        <v>94</v>
      </c>
      <c r="G2286" t="s">
        <v>95</v>
      </c>
      <c r="I2286"/>
    </row>
    <row r="2287" spans="1:9" hidden="1" x14ac:dyDescent="0.25">
      <c r="A2287" s="57" t="s">
        <v>135</v>
      </c>
      <c r="B2287" s="57">
        <v>2022</v>
      </c>
      <c r="C2287" t="s">
        <v>58</v>
      </c>
      <c r="D2287" t="s">
        <v>66</v>
      </c>
      <c r="E2287" t="s">
        <v>67</v>
      </c>
      <c r="F2287" t="s">
        <v>94</v>
      </c>
      <c r="G2287" t="s">
        <v>95</v>
      </c>
      <c r="I2287"/>
    </row>
    <row r="2288" spans="1:9" hidden="1" x14ac:dyDescent="0.25">
      <c r="A2288" s="57" t="s">
        <v>135</v>
      </c>
      <c r="B2288" s="57">
        <v>2022</v>
      </c>
      <c r="C2288" t="s">
        <v>58</v>
      </c>
      <c r="D2288" t="s">
        <v>66</v>
      </c>
      <c r="E2288" t="s">
        <v>67</v>
      </c>
      <c r="F2288" t="s">
        <v>94</v>
      </c>
      <c r="G2288" t="s">
        <v>95</v>
      </c>
      <c r="I2288"/>
    </row>
    <row r="2289" spans="1:9" hidden="1" x14ac:dyDescent="0.25">
      <c r="A2289" s="57" t="s">
        <v>135</v>
      </c>
      <c r="B2289" s="57">
        <v>2022</v>
      </c>
      <c r="C2289" t="s">
        <v>58</v>
      </c>
      <c r="D2289" t="s">
        <v>66</v>
      </c>
      <c r="E2289" t="s">
        <v>67</v>
      </c>
      <c r="F2289" t="s">
        <v>68</v>
      </c>
      <c r="G2289" s="90" t="s">
        <v>443</v>
      </c>
      <c r="I2289" s="3">
        <v>550000</v>
      </c>
    </row>
    <row r="2290" spans="1:9" hidden="1" x14ac:dyDescent="0.25">
      <c r="A2290" s="57" t="s">
        <v>135</v>
      </c>
      <c r="B2290" s="57">
        <v>2022</v>
      </c>
      <c r="C2290" t="s">
        <v>58</v>
      </c>
      <c r="D2290" t="s">
        <v>66</v>
      </c>
      <c r="E2290" t="s">
        <v>67</v>
      </c>
      <c r="F2290" t="s">
        <v>68</v>
      </c>
      <c r="G2290" t="s">
        <v>146</v>
      </c>
      <c r="I2290" s="3">
        <v>250858.14</v>
      </c>
    </row>
    <row r="2291" spans="1:9" hidden="1" x14ac:dyDescent="0.25">
      <c r="A2291" s="57" t="s">
        <v>135</v>
      </c>
      <c r="B2291" s="57">
        <v>2022</v>
      </c>
      <c r="C2291" t="s">
        <v>58</v>
      </c>
      <c r="D2291" t="s">
        <v>66</v>
      </c>
      <c r="E2291" t="s">
        <v>67</v>
      </c>
      <c r="F2291" t="s">
        <v>68</v>
      </c>
      <c r="G2291" t="s">
        <v>325</v>
      </c>
      <c r="I2291"/>
    </row>
    <row r="2292" spans="1:9" hidden="1" x14ac:dyDescent="0.25">
      <c r="A2292" s="57" t="s">
        <v>135</v>
      </c>
      <c r="B2292" s="57">
        <v>2022</v>
      </c>
      <c r="C2292" t="s">
        <v>58</v>
      </c>
      <c r="D2292" t="s">
        <v>66</v>
      </c>
      <c r="E2292" t="s">
        <v>67</v>
      </c>
      <c r="F2292" t="s">
        <v>68</v>
      </c>
      <c r="G2292" t="s">
        <v>160</v>
      </c>
      <c r="I2292" s="3">
        <v>668591</v>
      </c>
    </row>
    <row r="2293" spans="1:9" hidden="1" x14ac:dyDescent="0.25">
      <c r="A2293" s="57" t="s">
        <v>135</v>
      </c>
      <c r="B2293" s="57">
        <v>2022</v>
      </c>
      <c r="C2293" t="s">
        <v>58</v>
      </c>
      <c r="D2293" t="s">
        <v>66</v>
      </c>
      <c r="E2293" t="s">
        <v>67</v>
      </c>
      <c r="F2293" t="s">
        <v>68</v>
      </c>
      <c r="G2293" t="s">
        <v>292</v>
      </c>
      <c r="I2293" s="3">
        <v>163336</v>
      </c>
    </row>
    <row r="2294" spans="1:9" hidden="1" x14ac:dyDescent="0.25">
      <c r="A2294" s="57" t="s">
        <v>135</v>
      </c>
      <c r="B2294" s="57">
        <v>2022</v>
      </c>
      <c r="C2294" t="s">
        <v>58</v>
      </c>
      <c r="D2294" t="s">
        <v>66</v>
      </c>
      <c r="E2294" t="s">
        <v>67</v>
      </c>
      <c r="F2294" t="s">
        <v>68</v>
      </c>
      <c r="G2294" s="2" t="s">
        <v>282</v>
      </c>
      <c r="I2294" s="3">
        <v>3615</v>
      </c>
    </row>
    <row r="2295" spans="1:9" hidden="1" x14ac:dyDescent="0.25">
      <c r="A2295" s="57" t="s">
        <v>135</v>
      </c>
      <c r="B2295" s="57">
        <v>2022</v>
      </c>
      <c r="C2295" t="s">
        <v>58</v>
      </c>
      <c r="D2295" t="s">
        <v>66</v>
      </c>
      <c r="E2295" t="s">
        <v>67</v>
      </c>
      <c r="F2295" t="s">
        <v>68</v>
      </c>
      <c r="G2295" t="s">
        <v>90</v>
      </c>
      <c r="I2295" s="3"/>
    </row>
    <row r="2296" spans="1:9" hidden="1" x14ac:dyDescent="0.25">
      <c r="A2296" s="57" t="s">
        <v>135</v>
      </c>
      <c r="B2296" s="57">
        <v>2022</v>
      </c>
      <c r="C2296" t="s">
        <v>58</v>
      </c>
      <c r="D2296" t="s">
        <v>66</v>
      </c>
      <c r="E2296" t="s">
        <v>67</v>
      </c>
      <c r="F2296" t="s">
        <v>68</v>
      </c>
      <c r="G2296" s="2" t="s">
        <v>274</v>
      </c>
      <c r="I2296" s="3">
        <v>258500</v>
      </c>
    </row>
    <row r="2297" spans="1:9" hidden="1" x14ac:dyDescent="0.25">
      <c r="A2297" s="57" t="s">
        <v>135</v>
      </c>
      <c r="B2297" s="57">
        <v>2022</v>
      </c>
      <c r="C2297" t="s">
        <v>58</v>
      </c>
      <c r="D2297" t="s">
        <v>66</v>
      </c>
      <c r="E2297" t="s">
        <v>67</v>
      </c>
      <c r="F2297" t="s">
        <v>68</v>
      </c>
      <c r="G2297" s="90" t="s">
        <v>345</v>
      </c>
      <c r="I2297"/>
    </row>
    <row r="2298" spans="1:9" hidden="1" x14ac:dyDescent="0.25">
      <c r="A2298" s="57" t="s">
        <v>135</v>
      </c>
      <c r="B2298" s="57">
        <v>2022</v>
      </c>
      <c r="C2298" t="s">
        <v>58</v>
      </c>
      <c r="D2298" t="s">
        <v>66</v>
      </c>
      <c r="E2298" t="s">
        <v>67</v>
      </c>
      <c r="F2298" t="s">
        <v>68</v>
      </c>
      <c r="G2298" t="s">
        <v>184</v>
      </c>
      <c r="I2298" s="3">
        <v>206530</v>
      </c>
    </row>
    <row r="2299" spans="1:9" hidden="1" x14ac:dyDescent="0.25">
      <c r="A2299" s="57" t="s">
        <v>135</v>
      </c>
      <c r="B2299" s="57">
        <v>2022</v>
      </c>
      <c r="C2299" t="s">
        <v>58</v>
      </c>
      <c r="D2299" t="s">
        <v>66</v>
      </c>
      <c r="E2299" t="s">
        <v>67</v>
      </c>
      <c r="F2299" t="s">
        <v>68</v>
      </c>
      <c r="G2299" s="90" t="s">
        <v>485</v>
      </c>
      <c r="I2299" s="3">
        <v>-9687.6</v>
      </c>
    </row>
    <row r="2300" spans="1:9" hidden="1" x14ac:dyDescent="0.25">
      <c r="A2300" s="57" t="s">
        <v>135</v>
      </c>
      <c r="B2300" s="57">
        <v>2022</v>
      </c>
      <c r="C2300" t="s">
        <v>58</v>
      </c>
      <c r="D2300" t="s">
        <v>66</v>
      </c>
      <c r="E2300" t="s">
        <v>67</v>
      </c>
      <c r="F2300" t="s">
        <v>68</v>
      </c>
      <c r="G2300" t="s">
        <v>75</v>
      </c>
      <c r="I2300" s="3">
        <v>25429.23</v>
      </c>
    </row>
    <row r="2301" spans="1:9" hidden="1" x14ac:dyDescent="0.25">
      <c r="A2301" s="57" t="s">
        <v>135</v>
      </c>
      <c r="B2301" s="57">
        <v>2022</v>
      </c>
      <c r="C2301" t="s">
        <v>58</v>
      </c>
      <c r="D2301" t="s">
        <v>66</v>
      </c>
      <c r="E2301" t="s">
        <v>67</v>
      </c>
      <c r="F2301" t="s">
        <v>68</v>
      </c>
      <c r="G2301" t="s">
        <v>148</v>
      </c>
      <c r="I2301" s="3">
        <v>338818.7</v>
      </c>
    </row>
    <row r="2302" spans="1:9" hidden="1" x14ac:dyDescent="0.25">
      <c r="A2302" s="57" t="s">
        <v>135</v>
      </c>
      <c r="B2302" s="57">
        <v>2022</v>
      </c>
      <c r="C2302" t="s">
        <v>58</v>
      </c>
      <c r="D2302" t="s">
        <v>66</v>
      </c>
      <c r="E2302" t="s">
        <v>67</v>
      </c>
      <c r="F2302" t="s">
        <v>68</v>
      </c>
      <c r="G2302" t="s">
        <v>157</v>
      </c>
      <c r="I2302" s="3">
        <v>66831.03</v>
      </c>
    </row>
    <row r="2303" spans="1:9" hidden="1" x14ac:dyDescent="0.25">
      <c r="A2303" s="57" t="s">
        <v>135</v>
      </c>
      <c r="B2303" s="57">
        <v>2022</v>
      </c>
      <c r="C2303" t="s">
        <v>58</v>
      </c>
      <c r="D2303" t="s">
        <v>66</v>
      </c>
      <c r="E2303" t="s">
        <v>67</v>
      </c>
      <c r="F2303" t="s">
        <v>68</v>
      </c>
      <c r="G2303" s="90" t="s">
        <v>346</v>
      </c>
      <c r="I2303" s="3">
        <v>1391</v>
      </c>
    </row>
    <row r="2304" spans="1:9" hidden="1" x14ac:dyDescent="0.25">
      <c r="A2304" s="57" t="s">
        <v>135</v>
      </c>
      <c r="B2304" s="57">
        <v>2022</v>
      </c>
      <c r="C2304" t="s">
        <v>58</v>
      </c>
      <c r="D2304" t="s">
        <v>66</v>
      </c>
      <c r="E2304" t="s">
        <v>67</v>
      </c>
      <c r="F2304" t="s">
        <v>326</v>
      </c>
      <c r="G2304" s="90" t="s">
        <v>327</v>
      </c>
      <c r="I2304" s="3">
        <v>567352</v>
      </c>
    </row>
    <row r="2305" spans="1:9" hidden="1" x14ac:dyDescent="0.25">
      <c r="A2305" s="57" t="s">
        <v>135</v>
      </c>
      <c r="B2305" s="57">
        <v>2022</v>
      </c>
      <c r="C2305" t="s">
        <v>58</v>
      </c>
      <c r="D2305" t="s">
        <v>66</v>
      </c>
      <c r="E2305" t="s">
        <v>67</v>
      </c>
      <c r="F2305" t="s">
        <v>326</v>
      </c>
      <c r="G2305" s="90" t="s">
        <v>328</v>
      </c>
      <c r="I2305" s="3">
        <v>460468</v>
      </c>
    </row>
    <row r="2306" spans="1:9" hidden="1" x14ac:dyDescent="0.25">
      <c r="A2306" s="57" t="s">
        <v>135</v>
      </c>
      <c r="B2306" s="57">
        <v>2022</v>
      </c>
      <c r="C2306" t="s">
        <v>58</v>
      </c>
      <c r="D2306" t="s">
        <v>66</v>
      </c>
      <c r="E2306" t="s">
        <v>67</v>
      </c>
      <c r="F2306" t="s">
        <v>326</v>
      </c>
      <c r="G2306" s="90" t="s">
        <v>329</v>
      </c>
      <c r="I2306" s="3">
        <v>59007</v>
      </c>
    </row>
    <row r="2307" spans="1:9" hidden="1" x14ac:dyDescent="0.25">
      <c r="A2307" s="57" t="s">
        <v>135</v>
      </c>
      <c r="B2307" s="57">
        <v>2022</v>
      </c>
      <c r="C2307" t="s">
        <v>58</v>
      </c>
      <c r="D2307" t="s">
        <v>66</v>
      </c>
      <c r="E2307" t="s">
        <v>67</v>
      </c>
      <c r="F2307" t="s">
        <v>326</v>
      </c>
      <c r="G2307" s="90" t="s">
        <v>330</v>
      </c>
      <c r="I2307" s="3">
        <v>2049090</v>
      </c>
    </row>
    <row r="2308" spans="1:9" hidden="1" x14ac:dyDescent="0.25">
      <c r="A2308" s="57" t="s">
        <v>135</v>
      </c>
      <c r="B2308" s="57">
        <v>2022</v>
      </c>
      <c r="C2308" t="s">
        <v>58</v>
      </c>
      <c r="D2308" t="s">
        <v>66</v>
      </c>
      <c r="E2308" t="s">
        <v>67</v>
      </c>
      <c r="F2308" t="s">
        <v>68</v>
      </c>
      <c r="G2308" t="s">
        <v>158</v>
      </c>
      <c r="I2308" s="3">
        <v>40724099.289999999</v>
      </c>
    </row>
    <row r="2309" spans="1:9" hidden="1" x14ac:dyDescent="0.25">
      <c r="A2309" s="57" t="s">
        <v>135</v>
      </c>
      <c r="B2309" s="57">
        <v>2022</v>
      </c>
      <c r="C2309" t="s">
        <v>58</v>
      </c>
      <c r="D2309" t="s">
        <v>66</v>
      </c>
      <c r="E2309" t="s">
        <v>67</v>
      </c>
      <c r="F2309" t="s">
        <v>68</v>
      </c>
      <c r="G2309" t="s">
        <v>76</v>
      </c>
      <c r="I2309" s="3">
        <v>-6802262</v>
      </c>
    </row>
    <row r="2310" spans="1:9" hidden="1" x14ac:dyDescent="0.25">
      <c r="A2310" s="57" t="s">
        <v>135</v>
      </c>
      <c r="B2310" s="57">
        <v>2022</v>
      </c>
      <c r="C2310" t="s">
        <v>58</v>
      </c>
      <c r="D2310" t="s">
        <v>66</v>
      </c>
      <c r="E2310" t="s">
        <v>67</v>
      </c>
      <c r="F2310" t="s">
        <v>68</v>
      </c>
      <c r="G2310" t="s">
        <v>185</v>
      </c>
      <c r="I2310" s="3">
        <v>-895280</v>
      </c>
    </row>
    <row r="2311" spans="1:9" hidden="1" x14ac:dyDescent="0.25">
      <c r="A2311" s="57" t="s">
        <v>135</v>
      </c>
      <c r="B2311" s="57">
        <v>2022</v>
      </c>
      <c r="C2311" t="s">
        <v>58</v>
      </c>
      <c r="D2311" t="s">
        <v>66</v>
      </c>
      <c r="E2311" t="s">
        <v>67</v>
      </c>
      <c r="F2311" t="s">
        <v>68</v>
      </c>
      <c r="G2311" t="s">
        <v>200</v>
      </c>
      <c r="I2311"/>
    </row>
    <row r="2312" spans="1:9" hidden="1" x14ac:dyDescent="0.25">
      <c r="A2312" s="57" t="s">
        <v>135</v>
      </c>
      <c r="B2312" s="57">
        <v>2022</v>
      </c>
      <c r="C2312" t="s">
        <v>58</v>
      </c>
      <c r="D2312" t="s">
        <v>66</v>
      </c>
      <c r="E2312" t="s">
        <v>67</v>
      </c>
      <c r="F2312" t="s">
        <v>68</v>
      </c>
      <c r="G2312" t="s">
        <v>97</v>
      </c>
      <c r="I2312" s="3">
        <v>-8279081</v>
      </c>
    </row>
    <row r="2313" spans="1:9" hidden="1" x14ac:dyDescent="0.25">
      <c r="A2313" s="57" t="s">
        <v>135</v>
      </c>
      <c r="B2313" s="57">
        <v>2022</v>
      </c>
      <c r="C2313" t="s">
        <v>58</v>
      </c>
      <c r="D2313" t="s">
        <v>66</v>
      </c>
      <c r="E2313" t="s">
        <v>67</v>
      </c>
      <c r="F2313" t="s">
        <v>68</v>
      </c>
      <c r="G2313" t="s">
        <v>201</v>
      </c>
      <c r="I2313" s="3">
        <v>-61310</v>
      </c>
    </row>
    <row r="2314" spans="1:9" hidden="1" x14ac:dyDescent="0.25">
      <c r="A2314" s="57" t="s">
        <v>135</v>
      </c>
      <c r="B2314" s="57">
        <v>2022</v>
      </c>
      <c r="C2314" t="s">
        <v>58</v>
      </c>
      <c r="D2314" t="s">
        <v>66</v>
      </c>
      <c r="E2314" t="s">
        <v>67</v>
      </c>
      <c r="F2314" t="s">
        <v>68</v>
      </c>
      <c r="G2314" t="s">
        <v>293</v>
      </c>
      <c r="I2314" s="3">
        <v>-1709791.61</v>
      </c>
    </row>
    <row r="2315" spans="1:9" hidden="1" x14ac:dyDescent="0.25">
      <c r="A2315" s="57" t="s">
        <v>135</v>
      </c>
      <c r="B2315" s="57">
        <v>2022</v>
      </c>
      <c r="C2315" t="s">
        <v>58</v>
      </c>
      <c r="D2315" t="s">
        <v>66</v>
      </c>
      <c r="E2315" t="s">
        <v>67</v>
      </c>
      <c r="F2315" t="s">
        <v>68</v>
      </c>
      <c r="G2315" t="s">
        <v>202</v>
      </c>
      <c r="I2315"/>
    </row>
    <row r="2316" spans="1:9" hidden="1" x14ac:dyDescent="0.25">
      <c r="A2316" s="57" t="s">
        <v>135</v>
      </c>
      <c r="B2316" s="57">
        <v>2022</v>
      </c>
      <c r="C2316" t="s">
        <v>58</v>
      </c>
      <c r="D2316" t="s">
        <v>66</v>
      </c>
      <c r="E2316" t="s">
        <v>67</v>
      </c>
      <c r="F2316" t="s">
        <v>68</v>
      </c>
      <c r="G2316" t="s">
        <v>203</v>
      </c>
      <c r="I2316" s="3">
        <v>-9403000</v>
      </c>
    </row>
    <row r="2317" spans="1:9" hidden="1" x14ac:dyDescent="0.25">
      <c r="A2317" s="57" t="s">
        <v>135</v>
      </c>
      <c r="B2317" s="57">
        <v>2022</v>
      </c>
      <c r="C2317" t="s">
        <v>58</v>
      </c>
      <c r="D2317" t="s">
        <v>66</v>
      </c>
      <c r="E2317" t="s">
        <v>67</v>
      </c>
      <c r="F2317" t="s">
        <v>68</v>
      </c>
      <c r="G2317" t="s">
        <v>290</v>
      </c>
      <c r="I2317" s="3">
        <v>9038000</v>
      </c>
    </row>
    <row r="2318" spans="1:9" hidden="1" x14ac:dyDescent="0.25">
      <c r="A2318" s="57" t="s">
        <v>135</v>
      </c>
      <c r="B2318" s="57">
        <v>2022</v>
      </c>
      <c r="C2318" t="s">
        <v>58</v>
      </c>
      <c r="D2318" t="s">
        <v>66</v>
      </c>
      <c r="E2318" t="s">
        <v>67</v>
      </c>
      <c r="F2318" t="s">
        <v>268</v>
      </c>
      <c r="G2318" t="s">
        <v>162</v>
      </c>
      <c r="I2318" s="3">
        <v>47481.919999999998</v>
      </c>
    </row>
    <row r="2319" spans="1:9" hidden="1" x14ac:dyDescent="0.25">
      <c r="A2319" s="57" t="s">
        <v>135</v>
      </c>
      <c r="B2319" s="57">
        <v>2022</v>
      </c>
      <c r="C2319" t="s">
        <v>58</v>
      </c>
      <c r="D2319" t="s">
        <v>66</v>
      </c>
      <c r="E2319" t="s">
        <v>67</v>
      </c>
      <c r="F2319" t="s">
        <v>93</v>
      </c>
      <c r="G2319" t="s">
        <v>92</v>
      </c>
      <c r="I2319"/>
    </row>
    <row r="2320" spans="1:9" hidden="1" x14ac:dyDescent="0.25">
      <c r="A2320" s="57" t="s">
        <v>135</v>
      </c>
      <c r="B2320" s="57">
        <v>2022</v>
      </c>
      <c r="C2320" t="s">
        <v>58</v>
      </c>
      <c r="D2320" t="s">
        <v>69</v>
      </c>
      <c r="E2320" t="s">
        <v>69</v>
      </c>
      <c r="F2320" t="s">
        <v>70</v>
      </c>
      <c r="G2320" t="s">
        <v>77</v>
      </c>
      <c r="I2320" s="3">
        <v>200000000</v>
      </c>
    </row>
    <row r="2321" spans="1:11" hidden="1" x14ac:dyDescent="0.25">
      <c r="A2321" s="57" t="s">
        <v>135</v>
      </c>
      <c r="B2321" s="57">
        <v>2022</v>
      </c>
      <c r="C2321" t="s">
        <v>58</v>
      </c>
      <c r="D2321" t="s">
        <v>69</v>
      </c>
      <c r="E2321" t="s">
        <v>69</v>
      </c>
      <c r="F2321" t="s">
        <v>70</v>
      </c>
      <c r="G2321" t="s">
        <v>78</v>
      </c>
      <c r="I2321" s="3">
        <v>-194000000</v>
      </c>
    </row>
    <row r="2322" spans="1:11" hidden="1" x14ac:dyDescent="0.25">
      <c r="A2322" s="57" t="s">
        <v>135</v>
      </c>
      <c r="B2322" s="57">
        <v>2022</v>
      </c>
      <c r="C2322" t="s">
        <v>58</v>
      </c>
      <c r="D2322" t="s">
        <v>69</v>
      </c>
      <c r="E2322" t="s">
        <v>69</v>
      </c>
      <c r="F2322" t="s">
        <v>70</v>
      </c>
      <c r="G2322" t="s">
        <v>230</v>
      </c>
      <c r="I2322" s="3">
        <v>54327800</v>
      </c>
    </row>
    <row r="2323" spans="1:11" hidden="1" x14ac:dyDescent="0.25">
      <c r="A2323" s="57" t="s">
        <v>135</v>
      </c>
      <c r="B2323" s="57">
        <v>2022</v>
      </c>
      <c r="C2323" s="86" t="s">
        <v>58</v>
      </c>
      <c r="D2323" s="86" t="s">
        <v>69</v>
      </c>
      <c r="E2323" s="86" t="s">
        <v>69</v>
      </c>
      <c r="F2323" s="86" t="s">
        <v>79</v>
      </c>
      <c r="G2323" s="86" t="s">
        <v>264</v>
      </c>
      <c r="I2323" s="29">
        <v>-1410092.6600000039</v>
      </c>
      <c r="J2323" s="38">
        <v>36791075.130000003</v>
      </c>
      <c r="K2323" s="133">
        <f>+J2323-I2323-I2324</f>
        <v>0</v>
      </c>
    </row>
    <row r="2324" spans="1:11" hidden="1" x14ac:dyDescent="0.25">
      <c r="A2324" s="57" t="s">
        <v>135</v>
      </c>
      <c r="B2324" s="57">
        <v>2022</v>
      </c>
      <c r="C2324" s="86" t="s">
        <v>58</v>
      </c>
      <c r="D2324" s="86" t="s">
        <v>69</v>
      </c>
      <c r="E2324" s="86" t="s">
        <v>69</v>
      </c>
      <c r="F2324" s="86" t="s">
        <v>79</v>
      </c>
      <c r="G2324" s="86" t="s">
        <v>297</v>
      </c>
      <c r="I2324" s="27">
        <f>40783075.13-I2323-3992000</f>
        <v>38201167.790000007</v>
      </c>
    </row>
    <row r="2325" spans="1:11" hidden="1" x14ac:dyDescent="0.25">
      <c r="A2325" s="57" t="s">
        <v>136</v>
      </c>
      <c r="B2325" s="57">
        <v>2022</v>
      </c>
      <c r="C2325" s="57" t="s">
        <v>58</v>
      </c>
      <c r="D2325" s="57" t="s">
        <v>63</v>
      </c>
      <c r="E2325" s="57" t="s">
        <v>64</v>
      </c>
      <c r="F2325" s="57" t="s">
        <v>65</v>
      </c>
      <c r="G2325" s="57" t="s">
        <v>71</v>
      </c>
      <c r="I2325"/>
    </row>
    <row r="2326" spans="1:11" hidden="1" x14ac:dyDescent="0.25">
      <c r="A2326" s="57" t="s">
        <v>136</v>
      </c>
      <c r="B2326" s="57">
        <v>2022</v>
      </c>
      <c r="C2326" t="s">
        <v>58</v>
      </c>
      <c r="D2326" t="s">
        <v>63</v>
      </c>
      <c r="E2326" t="s">
        <v>64</v>
      </c>
      <c r="F2326" t="s">
        <v>65</v>
      </c>
      <c r="G2326" t="s">
        <v>80</v>
      </c>
      <c r="I2326" s="3">
        <v>426514.46</v>
      </c>
    </row>
    <row r="2327" spans="1:11" hidden="1" x14ac:dyDescent="0.25">
      <c r="A2327" s="57" t="s">
        <v>136</v>
      </c>
      <c r="B2327" s="57">
        <v>2022</v>
      </c>
      <c r="C2327" t="s">
        <v>58</v>
      </c>
      <c r="D2327" t="s">
        <v>63</v>
      </c>
      <c r="E2327" t="s">
        <v>64</v>
      </c>
      <c r="F2327" t="s">
        <v>65</v>
      </c>
      <c r="G2327" t="s">
        <v>72</v>
      </c>
      <c r="I2327"/>
    </row>
    <row r="2328" spans="1:11" hidden="1" x14ac:dyDescent="0.25">
      <c r="A2328" s="57" t="s">
        <v>136</v>
      </c>
      <c r="B2328" s="57">
        <v>2022</v>
      </c>
      <c r="C2328" t="s">
        <v>58</v>
      </c>
      <c r="D2328" t="s">
        <v>63</v>
      </c>
      <c r="E2328" t="s">
        <v>64</v>
      </c>
      <c r="F2328" t="s">
        <v>65</v>
      </c>
      <c r="G2328" t="s">
        <v>227</v>
      </c>
      <c r="I2328" s="3">
        <v>5817118.5700000003</v>
      </c>
    </row>
    <row r="2329" spans="1:11" hidden="1" x14ac:dyDescent="0.25">
      <c r="A2329" s="57" t="s">
        <v>136</v>
      </c>
      <c r="B2329" s="57">
        <v>2022</v>
      </c>
      <c r="C2329" t="s">
        <v>58</v>
      </c>
      <c r="D2329" t="s">
        <v>63</v>
      </c>
      <c r="E2329" t="s">
        <v>64</v>
      </c>
      <c r="F2329" t="s">
        <v>262</v>
      </c>
      <c r="G2329" t="s">
        <v>261</v>
      </c>
      <c r="H2329" t="s">
        <v>291</v>
      </c>
      <c r="I2329" s="3">
        <v>14031625</v>
      </c>
    </row>
    <row r="2330" spans="1:11" hidden="1" x14ac:dyDescent="0.25">
      <c r="A2330" s="57" t="s">
        <v>136</v>
      </c>
      <c r="B2330" s="57">
        <v>2022</v>
      </c>
      <c r="C2330" t="s">
        <v>58</v>
      </c>
      <c r="D2330" t="s">
        <v>63</v>
      </c>
      <c r="E2330" t="s">
        <v>64</v>
      </c>
      <c r="F2330" t="s">
        <v>262</v>
      </c>
      <c r="G2330" t="s">
        <v>261</v>
      </c>
      <c r="H2330" t="s">
        <v>104</v>
      </c>
      <c r="I2330" s="3">
        <v>13343176.91</v>
      </c>
    </row>
    <row r="2331" spans="1:11" hidden="1" x14ac:dyDescent="0.25">
      <c r="A2331" s="57" t="s">
        <v>136</v>
      </c>
      <c r="B2331" s="57">
        <v>2022</v>
      </c>
      <c r="C2331" t="s">
        <v>58</v>
      </c>
      <c r="D2331" t="s">
        <v>63</v>
      </c>
      <c r="E2331" t="s">
        <v>64</v>
      </c>
      <c r="F2331" t="s">
        <v>65</v>
      </c>
      <c r="G2331" t="s">
        <v>155</v>
      </c>
      <c r="I2331" s="3">
        <v>64648876.189999998</v>
      </c>
    </row>
    <row r="2332" spans="1:11" hidden="1" x14ac:dyDescent="0.25">
      <c r="A2332" s="57" t="s">
        <v>136</v>
      </c>
      <c r="B2332" s="57">
        <v>2022</v>
      </c>
      <c r="C2332" t="s">
        <v>58</v>
      </c>
      <c r="D2332" t="s">
        <v>63</v>
      </c>
      <c r="E2332" t="s">
        <v>64</v>
      </c>
      <c r="F2332" t="s">
        <v>65</v>
      </c>
      <c r="G2332" t="s">
        <v>145</v>
      </c>
      <c r="I2332" s="3">
        <v>168479</v>
      </c>
    </row>
    <row r="2333" spans="1:11" hidden="1" x14ac:dyDescent="0.25">
      <c r="A2333" s="57" t="s">
        <v>136</v>
      </c>
      <c r="B2333" s="57">
        <v>2022</v>
      </c>
      <c r="C2333" t="s">
        <v>58</v>
      </c>
      <c r="D2333" t="s">
        <v>63</v>
      </c>
      <c r="E2333" t="s">
        <v>64</v>
      </c>
      <c r="F2333" t="s">
        <v>65</v>
      </c>
      <c r="G2333" t="s">
        <v>275</v>
      </c>
      <c r="I2333"/>
    </row>
    <row r="2334" spans="1:11" hidden="1" x14ac:dyDescent="0.25">
      <c r="A2334" s="57" t="s">
        <v>136</v>
      </c>
      <c r="B2334" s="57">
        <v>2022</v>
      </c>
      <c r="C2334" t="s">
        <v>58</v>
      </c>
      <c r="D2334" t="s">
        <v>63</v>
      </c>
      <c r="E2334" t="s">
        <v>64</v>
      </c>
      <c r="F2334" t="s">
        <v>65</v>
      </c>
      <c r="G2334" t="s">
        <v>105</v>
      </c>
      <c r="I2334"/>
    </row>
    <row r="2335" spans="1:11" hidden="1" x14ac:dyDescent="0.25">
      <c r="A2335" s="57" t="s">
        <v>136</v>
      </c>
      <c r="B2335" s="57">
        <v>2022</v>
      </c>
      <c r="C2335" t="s">
        <v>58</v>
      </c>
      <c r="D2335" t="s">
        <v>63</v>
      </c>
      <c r="E2335" t="s">
        <v>64</v>
      </c>
      <c r="F2335" t="s">
        <v>65</v>
      </c>
      <c r="G2335" s="2" t="s">
        <v>231</v>
      </c>
      <c r="I2335" s="3">
        <v>2615548.09</v>
      </c>
    </row>
    <row r="2336" spans="1:11" hidden="1" x14ac:dyDescent="0.25">
      <c r="A2336" s="57" t="s">
        <v>136</v>
      </c>
      <c r="B2336" s="57">
        <v>2022</v>
      </c>
      <c r="C2336" t="s">
        <v>58</v>
      </c>
      <c r="D2336" t="s">
        <v>63</v>
      </c>
      <c r="E2336" t="s">
        <v>64</v>
      </c>
      <c r="F2336" t="s">
        <v>65</v>
      </c>
      <c r="G2336" s="90" t="s">
        <v>336</v>
      </c>
      <c r="I2336"/>
    </row>
    <row r="2337" spans="1:9" hidden="1" x14ac:dyDescent="0.25">
      <c r="A2337" s="57" t="s">
        <v>136</v>
      </c>
      <c r="B2337" s="57">
        <v>2022</v>
      </c>
      <c r="C2337" t="s">
        <v>58</v>
      </c>
      <c r="D2337" t="s">
        <v>63</v>
      </c>
      <c r="E2337" t="s">
        <v>64</v>
      </c>
      <c r="F2337" t="s">
        <v>65</v>
      </c>
      <c r="G2337" s="2" t="s">
        <v>232</v>
      </c>
      <c r="I2337" s="3">
        <v>157888.79999999999</v>
      </c>
    </row>
    <row r="2338" spans="1:9" hidden="1" x14ac:dyDescent="0.25">
      <c r="A2338" s="57" t="s">
        <v>136</v>
      </c>
      <c r="B2338" s="57">
        <v>2022</v>
      </c>
      <c r="C2338" t="s">
        <v>58</v>
      </c>
      <c r="D2338" t="s">
        <v>63</v>
      </c>
      <c r="E2338" t="s">
        <v>64</v>
      </c>
      <c r="F2338" t="s">
        <v>65</v>
      </c>
      <c r="G2338" s="90" t="s">
        <v>340</v>
      </c>
      <c r="I2338" s="3">
        <v>83098.8</v>
      </c>
    </row>
    <row r="2339" spans="1:9" hidden="1" x14ac:dyDescent="0.25">
      <c r="A2339" s="57" t="s">
        <v>136</v>
      </c>
      <c r="B2339" s="57">
        <v>2022</v>
      </c>
      <c r="C2339" t="s">
        <v>58</v>
      </c>
      <c r="D2339" t="s">
        <v>63</v>
      </c>
      <c r="E2339" t="s">
        <v>64</v>
      </c>
      <c r="F2339" t="s">
        <v>65</v>
      </c>
      <c r="G2339" s="90" t="s">
        <v>341</v>
      </c>
      <c r="I2339" s="3">
        <v>6385.76</v>
      </c>
    </row>
    <row r="2340" spans="1:9" hidden="1" x14ac:dyDescent="0.25">
      <c r="A2340" s="57" t="s">
        <v>136</v>
      </c>
      <c r="B2340" s="57">
        <v>2022</v>
      </c>
      <c r="C2340" t="s">
        <v>58</v>
      </c>
      <c r="D2340" t="s">
        <v>63</v>
      </c>
      <c r="E2340" t="s">
        <v>64</v>
      </c>
      <c r="F2340" t="s">
        <v>65</v>
      </c>
      <c r="G2340" s="90" t="s">
        <v>344</v>
      </c>
      <c r="I2340" s="3">
        <v>-1021714.9</v>
      </c>
    </row>
    <row r="2341" spans="1:9" hidden="1" x14ac:dyDescent="0.25">
      <c r="A2341" s="57" t="s">
        <v>136</v>
      </c>
      <c r="B2341" s="57">
        <v>2022</v>
      </c>
      <c r="C2341" t="s">
        <v>58</v>
      </c>
      <c r="D2341" t="s">
        <v>63</v>
      </c>
      <c r="E2341" t="s">
        <v>64</v>
      </c>
      <c r="F2341" t="s">
        <v>65</v>
      </c>
      <c r="G2341" s="2" t="s">
        <v>233</v>
      </c>
      <c r="I2341" s="3">
        <v>1207914.3899999999</v>
      </c>
    </row>
    <row r="2342" spans="1:9" hidden="1" x14ac:dyDescent="0.25">
      <c r="A2342" s="57" t="s">
        <v>136</v>
      </c>
      <c r="B2342" s="57">
        <v>2022</v>
      </c>
      <c r="C2342" t="s">
        <v>58</v>
      </c>
      <c r="D2342" t="s">
        <v>63</v>
      </c>
      <c r="E2342" t="s">
        <v>64</v>
      </c>
      <c r="F2342" t="s">
        <v>65</v>
      </c>
      <c r="G2342" s="90" t="s">
        <v>323</v>
      </c>
      <c r="H2342" s="3"/>
      <c r="I2342" s="3">
        <v>36481.15</v>
      </c>
    </row>
    <row r="2343" spans="1:9" hidden="1" x14ac:dyDescent="0.25">
      <c r="A2343" s="57" t="s">
        <v>136</v>
      </c>
      <c r="B2343" s="57">
        <v>2022</v>
      </c>
      <c r="C2343" t="s">
        <v>58</v>
      </c>
      <c r="D2343" t="s">
        <v>63</v>
      </c>
      <c r="E2343" t="s">
        <v>64</v>
      </c>
      <c r="F2343" t="s">
        <v>65</v>
      </c>
      <c r="G2343" s="2" t="s">
        <v>237</v>
      </c>
      <c r="I2343" s="3">
        <v>129169.93</v>
      </c>
    </row>
    <row r="2344" spans="1:9" hidden="1" x14ac:dyDescent="0.25">
      <c r="A2344" s="57" t="s">
        <v>136</v>
      </c>
      <c r="B2344" s="57">
        <v>2022</v>
      </c>
      <c r="C2344" t="s">
        <v>58</v>
      </c>
      <c r="D2344" t="s">
        <v>63</v>
      </c>
      <c r="E2344" t="s">
        <v>64</v>
      </c>
      <c r="F2344" t="s">
        <v>65</v>
      </c>
      <c r="G2344" s="2" t="s">
        <v>289</v>
      </c>
      <c r="I2344"/>
    </row>
    <row r="2345" spans="1:9" hidden="1" x14ac:dyDescent="0.25">
      <c r="A2345" s="57" t="s">
        <v>136</v>
      </c>
      <c r="B2345" s="57">
        <v>2022</v>
      </c>
      <c r="C2345" t="s">
        <v>58</v>
      </c>
      <c r="D2345" t="s">
        <v>63</v>
      </c>
      <c r="E2345" t="s">
        <v>64</v>
      </c>
      <c r="F2345" t="s">
        <v>65</v>
      </c>
      <c r="G2345" t="s">
        <v>186</v>
      </c>
      <c r="I2345" s="3">
        <v>1031478</v>
      </c>
    </row>
    <row r="2346" spans="1:9" hidden="1" x14ac:dyDescent="0.25">
      <c r="A2346" s="57" t="s">
        <v>136</v>
      </c>
      <c r="B2346" s="57">
        <v>2022</v>
      </c>
      <c r="C2346" t="s">
        <v>58</v>
      </c>
      <c r="D2346" t="s">
        <v>63</v>
      </c>
      <c r="E2346" t="s">
        <v>64</v>
      </c>
      <c r="F2346" t="s">
        <v>82</v>
      </c>
      <c r="G2346" t="s">
        <v>81</v>
      </c>
      <c r="I2346" s="3">
        <v>35791782</v>
      </c>
    </row>
    <row r="2347" spans="1:9" hidden="1" x14ac:dyDescent="0.25">
      <c r="A2347" s="57" t="s">
        <v>136</v>
      </c>
      <c r="B2347" s="57">
        <v>2022</v>
      </c>
      <c r="C2347" t="s">
        <v>58</v>
      </c>
      <c r="D2347" t="s">
        <v>63</v>
      </c>
      <c r="E2347" t="s">
        <v>64</v>
      </c>
      <c r="F2347" t="s">
        <v>228</v>
      </c>
      <c r="G2347" t="s">
        <v>229</v>
      </c>
      <c r="I2347"/>
    </row>
    <row r="2348" spans="1:9" hidden="1" x14ac:dyDescent="0.25">
      <c r="A2348" s="57" t="s">
        <v>136</v>
      </c>
      <c r="B2348" s="57">
        <v>2022</v>
      </c>
      <c r="C2348" t="s">
        <v>58</v>
      </c>
      <c r="D2348" t="s">
        <v>63</v>
      </c>
      <c r="E2348" t="s">
        <v>73</v>
      </c>
      <c r="F2348" t="s">
        <v>84</v>
      </c>
      <c r="G2348" t="s">
        <v>83</v>
      </c>
      <c r="I2348" s="3">
        <v>4637000</v>
      </c>
    </row>
    <row r="2349" spans="1:9" hidden="1" x14ac:dyDescent="0.25">
      <c r="A2349" s="57" t="s">
        <v>136</v>
      </c>
      <c r="B2349" s="57">
        <v>2022</v>
      </c>
      <c r="C2349" t="s">
        <v>58</v>
      </c>
      <c r="D2349" t="s">
        <v>63</v>
      </c>
      <c r="E2349" t="s">
        <v>73</v>
      </c>
      <c r="F2349" t="s">
        <v>84</v>
      </c>
      <c r="G2349" s="90" t="s">
        <v>324</v>
      </c>
      <c r="I2349" s="3">
        <v>2135000</v>
      </c>
    </row>
    <row r="2350" spans="1:9" hidden="1" x14ac:dyDescent="0.25">
      <c r="A2350" s="57" t="s">
        <v>136</v>
      </c>
      <c r="B2350" s="57">
        <v>2022</v>
      </c>
      <c r="C2350" t="s">
        <v>58</v>
      </c>
      <c r="D2350" t="s">
        <v>63</v>
      </c>
      <c r="E2350" t="s">
        <v>73</v>
      </c>
      <c r="F2350" t="s">
        <v>483</v>
      </c>
      <c r="G2350" s="90" t="s">
        <v>484</v>
      </c>
      <c r="I2350" s="3">
        <v>-723330</v>
      </c>
    </row>
    <row r="2351" spans="1:9" hidden="1" x14ac:dyDescent="0.25">
      <c r="A2351" s="57" t="s">
        <v>136</v>
      </c>
      <c r="B2351" s="57">
        <v>2022</v>
      </c>
      <c r="C2351" t="s">
        <v>58</v>
      </c>
      <c r="D2351" t="s">
        <v>63</v>
      </c>
      <c r="E2351" t="s">
        <v>73</v>
      </c>
      <c r="F2351" t="s">
        <v>342</v>
      </c>
      <c r="G2351" s="90" t="s">
        <v>343</v>
      </c>
      <c r="I2351" s="3">
        <v>1743600</v>
      </c>
    </row>
    <row r="2352" spans="1:9" hidden="1" x14ac:dyDescent="0.25">
      <c r="A2352" s="57" t="s">
        <v>136</v>
      </c>
      <c r="B2352" s="57">
        <v>2022</v>
      </c>
      <c r="C2352" t="s">
        <v>58</v>
      </c>
      <c r="D2352" t="s">
        <v>66</v>
      </c>
      <c r="E2352" t="s">
        <v>67</v>
      </c>
      <c r="F2352" t="s">
        <v>93</v>
      </c>
      <c r="G2352" s="2" t="s">
        <v>234</v>
      </c>
      <c r="I2352"/>
    </row>
    <row r="2353" spans="1:9" hidden="1" x14ac:dyDescent="0.25">
      <c r="A2353" s="57" t="s">
        <v>136</v>
      </c>
      <c r="B2353" s="57">
        <v>2022</v>
      </c>
      <c r="C2353" t="s">
        <v>58</v>
      </c>
      <c r="D2353" t="s">
        <v>66</v>
      </c>
      <c r="E2353" t="s">
        <v>67</v>
      </c>
      <c r="F2353" t="s">
        <v>93</v>
      </c>
      <c r="G2353" t="s">
        <v>106</v>
      </c>
      <c r="I2353" s="3">
        <v>44240108.399999999</v>
      </c>
    </row>
    <row r="2354" spans="1:9" hidden="1" x14ac:dyDescent="0.25">
      <c r="A2354" s="57" t="s">
        <v>136</v>
      </c>
      <c r="B2354" s="57">
        <v>2022</v>
      </c>
      <c r="C2354" t="s">
        <v>58</v>
      </c>
      <c r="D2354" t="s">
        <v>66</v>
      </c>
      <c r="E2354" t="s">
        <v>67</v>
      </c>
      <c r="F2354" t="s">
        <v>93</v>
      </c>
      <c r="G2354" t="s">
        <v>263</v>
      </c>
      <c r="I2354"/>
    </row>
    <row r="2355" spans="1:9" hidden="1" x14ac:dyDescent="0.25">
      <c r="A2355" s="57" t="s">
        <v>136</v>
      </c>
      <c r="B2355" s="57">
        <v>2022</v>
      </c>
      <c r="C2355" t="s">
        <v>58</v>
      </c>
      <c r="D2355" t="s">
        <v>66</v>
      </c>
      <c r="E2355" t="s">
        <v>67</v>
      </c>
      <c r="F2355" t="s">
        <v>89</v>
      </c>
      <c r="G2355" s="90" t="s">
        <v>444</v>
      </c>
      <c r="I2355" s="3">
        <v>1</v>
      </c>
    </row>
    <row r="2356" spans="1:9" hidden="1" x14ac:dyDescent="0.25">
      <c r="A2356" s="57" t="s">
        <v>136</v>
      </c>
      <c r="B2356" s="57">
        <v>2022</v>
      </c>
      <c r="C2356" t="s">
        <v>58</v>
      </c>
      <c r="D2356" t="s">
        <v>66</v>
      </c>
      <c r="E2356" t="s">
        <v>67</v>
      </c>
      <c r="F2356" t="s">
        <v>89</v>
      </c>
      <c r="G2356" t="s">
        <v>85</v>
      </c>
      <c r="I2356" s="3">
        <v>3744825</v>
      </c>
    </row>
    <row r="2357" spans="1:9" hidden="1" x14ac:dyDescent="0.25">
      <c r="A2357" s="57" t="s">
        <v>136</v>
      </c>
      <c r="B2357" s="57">
        <v>2022</v>
      </c>
      <c r="C2357" t="s">
        <v>58</v>
      </c>
      <c r="D2357" t="s">
        <v>66</v>
      </c>
      <c r="E2357" t="s">
        <v>67</v>
      </c>
      <c r="F2357" t="s">
        <v>89</v>
      </c>
      <c r="G2357" t="s">
        <v>86</v>
      </c>
      <c r="I2357" s="38">
        <v>449307</v>
      </c>
    </row>
    <row r="2358" spans="1:9" hidden="1" x14ac:dyDescent="0.25">
      <c r="A2358" s="57" t="s">
        <v>136</v>
      </c>
      <c r="B2358" s="57">
        <v>2022</v>
      </c>
      <c r="C2358" t="s">
        <v>58</v>
      </c>
      <c r="D2358" t="s">
        <v>66</v>
      </c>
      <c r="E2358" t="s">
        <v>67</v>
      </c>
      <c r="F2358" t="s">
        <v>89</v>
      </c>
      <c r="G2358" t="s">
        <v>87</v>
      </c>
      <c r="I2358" s="3">
        <v>2007319.34</v>
      </c>
    </row>
    <row r="2359" spans="1:9" hidden="1" x14ac:dyDescent="0.25">
      <c r="A2359" s="57" t="s">
        <v>136</v>
      </c>
      <c r="B2359" s="57">
        <v>2022</v>
      </c>
      <c r="C2359" t="s">
        <v>58</v>
      </c>
      <c r="D2359" t="s">
        <v>66</v>
      </c>
      <c r="E2359" t="s">
        <v>67</v>
      </c>
      <c r="F2359" t="s">
        <v>89</v>
      </c>
      <c r="G2359" t="s">
        <v>88</v>
      </c>
      <c r="I2359" s="3">
        <v>3744825</v>
      </c>
    </row>
    <row r="2360" spans="1:9" hidden="1" x14ac:dyDescent="0.25">
      <c r="A2360" s="57" t="s">
        <v>136</v>
      </c>
      <c r="B2360" s="57">
        <v>2022</v>
      </c>
      <c r="C2360" t="s">
        <v>58</v>
      </c>
      <c r="D2360" t="s">
        <v>66</v>
      </c>
      <c r="E2360" t="s">
        <v>67</v>
      </c>
      <c r="F2360" t="s">
        <v>94</v>
      </c>
      <c r="G2360" t="s">
        <v>95</v>
      </c>
      <c r="I2360"/>
    </row>
    <row r="2361" spans="1:9" hidden="1" x14ac:dyDescent="0.25">
      <c r="A2361" s="57" t="s">
        <v>136</v>
      </c>
      <c r="B2361" s="57">
        <v>2022</v>
      </c>
      <c r="C2361" t="s">
        <v>58</v>
      </c>
      <c r="D2361" t="s">
        <v>66</v>
      </c>
      <c r="E2361" t="s">
        <v>67</v>
      </c>
      <c r="F2361" t="s">
        <v>94</v>
      </c>
      <c r="G2361" t="s">
        <v>95</v>
      </c>
      <c r="I2361"/>
    </row>
    <row r="2362" spans="1:9" hidden="1" x14ac:dyDescent="0.25">
      <c r="A2362" s="57" t="s">
        <v>136</v>
      </c>
      <c r="B2362" s="57">
        <v>2022</v>
      </c>
      <c r="C2362" t="s">
        <v>58</v>
      </c>
      <c r="D2362" t="s">
        <v>66</v>
      </c>
      <c r="E2362" t="s">
        <v>67</v>
      </c>
      <c r="F2362" t="s">
        <v>94</v>
      </c>
      <c r="G2362" t="s">
        <v>95</v>
      </c>
      <c r="I2362"/>
    </row>
    <row r="2363" spans="1:9" hidden="1" x14ac:dyDescent="0.25">
      <c r="A2363" s="57" t="s">
        <v>136</v>
      </c>
      <c r="B2363" s="57">
        <v>2022</v>
      </c>
      <c r="C2363" t="s">
        <v>58</v>
      </c>
      <c r="D2363" t="s">
        <v>66</v>
      </c>
      <c r="E2363" t="s">
        <v>67</v>
      </c>
      <c r="F2363" t="s">
        <v>94</v>
      </c>
      <c r="G2363" t="s">
        <v>95</v>
      </c>
      <c r="I2363"/>
    </row>
    <row r="2364" spans="1:9" hidden="1" x14ac:dyDescent="0.25">
      <c r="A2364" s="57" t="s">
        <v>136</v>
      </c>
      <c r="B2364" s="57">
        <v>2022</v>
      </c>
      <c r="C2364" t="s">
        <v>58</v>
      </c>
      <c r="D2364" t="s">
        <v>66</v>
      </c>
      <c r="E2364" t="s">
        <v>67</v>
      </c>
      <c r="F2364" t="s">
        <v>94</v>
      </c>
      <c r="G2364" t="s">
        <v>95</v>
      </c>
      <c r="I2364"/>
    </row>
    <row r="2365" spans="1:9" hidden="1" x14ac:dyDescent="0.25">
      <c r="A2365" s="57" t="s">
        <v>136</v>
      </c>
      <c r="B2365" s="57">
        <v>2022</v>
      </c>
      <c r="C2365" t="s">
        <v>58</v>
      </c>
      <c r="D2365" t="s">
        <v>66</v>
      </c>
      <c r="E2365" t="s">
        <v>67</v>
      </c>
      <c r="F2365" t="s">
        <v>68</v>
      </c>
      <c r="G2365" s="90" t="s">
        <v>443</v>
      </c>
      <c r="I2365" s="3">
        <v>550000</v>
      </c>
    </row>
    <row r="2366" spans="1:9" hidden="1" x14ac:dyDescent="0.25">
      <c r="A2366" s="57" t="s">
        <v>136</v>
      </c>
      <c r="B2366" s="57">
        <v>2022</v>
      </c>
      <c r="C2366" t="s">
        <v>58</v>
      </c>
      <c r="D2366" t="s">
        <v>66</v>
      </c>
      <c r="E2366" t="s">
        <v>67</v>
      </c>
      <c r="F2366" t="s">
        <v>68</v>
      </c>
      <c r="G2366" t="s">
        <v>146</v>
      </c>
      <c r="I2366" s="3">
        <v>330336.14</v>
      </c>
    </row>
    <row r="2367" spans="1:9" hidden="1" x14ac:dyDescent="0.25">
      <c r="A2367" s="57" t="s">
        <v>136</v>
      </c>
      <c r="B2367" s="57">
        <v>2022</v>
      </c>
      <c r="C2367" t="s">
        <v>58</v>
      </c>
      <c r="D2367" t="s">
        <v>66</v>
      </c>
      <c r="E2367" t="s">
        <v>67</v>
      </c>
      <c r="F2367" t="s">
        <v>68</v>
      </c>
      <c r="G2367" t="s">
        <v>325</v>
      </c>
      <c r="I2367"/>
    </row>
    <row r="2368" spans="1:9" hidden="1" x14ac:dyDescent="0.25">
      <c r="A2368" s="57" t="s">
        <v>136</v>
      </c>
      <c r="B2368" s="57">
        <v>2022</v>
      </c>
      <c r="C2368" t="s">
        <v>58</v>
      </c>
      <c r="D2368" t="s">
        <v>66</v>
      </c>
      <c r="E2368" t="s">
        <v>67</v>
      </c>
      <c r="F2368" t="s">
        <v>68</v>
      </c>
      <c r="G2368" t="s">
        <v>160</v>
      </c>
      <c r="I2368" s="3">
        <v>1004914.48</v>
      </c>
    </row>
    <row r="2369" spans="1:9" hidden="1" x14ac:dyDescent="0.25">
      <c r="A2369" s="57" t="s">
        <v>136</v>
      </c>
      <c r="B2369" s="57">
        <v>2022</v>
      </c>
      <c r="C2369" t="s">
        <v>58</v>
      </c>
      <c r="D2369" t="s">
        <v>66</v>
      </c>
      <c r="E2369" t="s">
        <v>67</v>
      </c>
      <c r="F2369" t="s">
        <v>68</v>
      </c>
      <c r="G2369" t="s">
        <v>292</v>
      </c>
      <c r="I2369"/>
    </row>
    <row r="2370" spans="1:9" hidden="1" x14ac:dyDescent="0.25">
      <c r="A2370" s="57" t="s">
        <v>136</v>
      </c>
      <c r="B2370" s="57">
        <v>2022</v>
      </c>
      <c r="C2370" t="s">
        <v>58</v>
      </c>
      <c r="D2370" t="s">
        <v>66</v>
      </c>
      <c r="E2370" t="s">
        <v>67</v>
      </c>
      <c r="F2370" t="s">
        <v>68</v>
      </c>
      <c r="G2370" s="2" t="s">
        <v>282</v>
      </c>
      <c r="I2370" s="3">
        <v>3172</v>
      </c>
    </row>
    <row r="2371" spans="1:9" hidden="1" x14ac:dyDescent="0.25">
      <c r="A2371" s="57" t="s">
        <v>136</v>
      </c>
      <c r="B2371" s="57">
        <v>2022</v>
      </c>
      <c r="C2371" t="s">
        <v>58</v>
      </c>
      <c r="D2371" t="s">
        <v>66</v>
      </c>
      <c r="E2371" t="s">
        <v>67</v>
      </c>
      <c r="F2371" t="s">
        <v>68</v>
      </c>
      <c r="G2371" t="s">
        <v>90</v>
      </c>
      <c r="I2371"/>
    </row>
    <row r="2372" spans="1:9" hidden="1" x14ac:dyDescent="0.25">
      <c r="A2372" s="57" t="s">
        <v>136</v>
      </c>
      <c r="B2372" s="57">
        <v>2022</v>
      </c>
      <c r="C2372" t="s">
        <v>58</v>
      </c>
      <c r="D2372" t="s">
        <v>66</v>
      </c>
      <c r="E2372" t="s">
        <v>67</v>
      </c>
      <c r="F2372" t="s">
        <v>68</v>
      </c>
      <c r="G2372" s="2" t="s">
        <v>274</v>
      </c>
      <c r="I2372" s="3">
        <v>-509641</v>
      </c>
    </row>
    <row r="2373" spans="1:9" hidden="1" x14ac:dyDescent="0.25">
      <c r="A2373" s="57" t="s">
        <v>136</v>
      </c>
      <c r="B2373" s="57">
        <v>2022</v>
      </c>
      <c r="C2373" t="s">
        <v>58</v>
      </c>
      <c r="D2373" t="s">
        <v>66</v>
      </c>
      <c r="E2373" t="s">
        <v>67</v>
      </c>
      <c r="F2373" t="s">
        <v>68</v>
      </c>
      <c r="G2373" s="90" t="s">
        <v>345</v>
      </c>
      <c r="I2373" s="3">
        <v>330000</v>
      </c>
    </row>
    <row r="2374" spans="1:9" hidden="1" x14ac:dyDescent="0.25">
      <c r="A2374" s="57" t="s">
        <v>136</v>
      </c>
      <c r="B2374" s="57">
        <v>2022</v>
      </c>
      <c r="C2374" t="s">
        <v>58</v>
      </c>
      <c r="D2374" t="s">
        <v>66</v>
      </c>
      <c r="E2374" t="s">
        <v>67</v>
      </c>
      <c r="F2374" t="s">
        <v>68</v>
      </c>
      <c r="G2374" t="s">
        <v>184</v>
      </c>
      <c r="I2374" s="3">
        <v>201948</v>
      </c>
    </row>
    <row r="2375" spans="1:9" hidden="1" x14ac:dyDescent="0.25">
      <c r="A2375" s="57" t="s">
        <v>136</v>
      </c>
      <c r="B2375" s="57">
        <v>2022</v>
      </c>
      <c r="C2375" t="s">
        <v>58</v>
      </c>
      <c r="D2375" t="s">
        <v>66</v>
      </c>
      <c r="E2375" t="s">
        <v>67</v>
      </c>
      <c r="F2375" t="s">
        <v>68</v>
      </c>
      <c r="G2375" s="90" t="s">
        <v>485</v>
      </c>
      <c r="I2375" s="3">
        <v>-9687.6</v>
      </c>
    </row>
    <row r="2376" spans="1:9" hidden="1" x14ac:dyDescent="0.25">
      <c r="A2376" s="57" t="s">
        <v>136</v>
      </c>
      <c r="B2376" s="57">
        <v>2022</v>
      </c>
      <c r="C2376" t="s">
        <v>58</v>
      </c>
      <c r="D2376" t="s">
        <v>66</v>
      </c>
      <c r="E2376" t="s">
        <v>67</v>
      </c>
      <c r="F2376" t="s">
        <v>68</v>
      </c>
      <c r="G2376" t="s">
        <v>75</v>
      </c>
      <c r="I2376" s="3">
        <v>25429.89</v>
      </c>
    </row>
    <row r="2377" spans="1:9" hidden="1" x14ac:dyDescent="0.25">
      <c r="A2377" s="57" t="s">
        <v>136</v>
      </c>
      <c r="B2377" s="57">
        <v>2022</v>
      </c>
      <c r="C2377" t="s">
        <v>58</v>
      </c>
      <c r="D2377" t="s">
        <v>66</v>
      </c>
      <c r="E2377" t="s">
        <v>67</v>
      </c>
      <c r="F2377" t="s">
        <v>68</v>
      </c>
      <c r="G2377" t="s">
        <v>148</v>
      </c>
      <c r="I2377" s="3">
        <v>146580.32</v>
      </c>
    </row>
    <row r="2378" spans="1:9" hidden="1" x14ac:dyDescent="0.25">
      <c r="A2378" s="57" t="s">
        <v>136</v>
      </c>
      <c r="B2378" s="57">
        <v>2022</v>
      </c>
      <c r="C2378" t="s">
        <v>58</v>
      </c>
      <c r="D2378" t="s">
        <v>66</v>
      </c>
      <c r="E2378" t="s">
        <v>67</v>
      </c>
      <c r="F2378" t="s">
        <v>68</v>
      </c>
      <c r="G2378" t="s">
        <v>157</v>
      </c>
      <c r="I2378" s="3">
        <v>66831.03</v>
      </c>
    </row>
    <row r="2379" spans="1:9" hidden="1" x14ac:dyDescent="0.25">
      <c r="A2379" s="57" t="s">
        <v>136</v>
      </c>
      <c r="B2379" s="57">
        <v>2022</v>
      </c>
      <c r="C2379" t="s">
        <v>58</v>
      </c>
      <c r="D2379" t="s">
        <v>66</v>
      </c>
      <c r="E2379" t="s">
        <v>67</v>
      </c>
      <c r="F2379" t="s">
        <v>68</v>
      </c>
      <c r="G2379" s="90" t="s">
        <v>346</v>
      </c>
      <c r="I2379" s="3">
        <v>1047.27</v>
      </c>
    </row>
    <row r="2380" spans="1:9" hidden="1" x14ac:dyDescent="0.25">
      <c r="A2380" s="57" t="s">
        <v>136</v>
      </c>
      <c r="B2380" s="57">
        <v>2022</v>
      </c>
      <c r="C2380" t="s">
        <v>58</v>
      </c>
      <c r="D2380" t="s">
        <v>66</v>
      </c>
      <c r="E2380" t="s">
        <v>67</v>
      </c>
      <c r="F2380" t="s">
        <v>326</v>
      </c>
      <c r="G2380" s="90" t="s">
        <v>327</v>
      </c>
      <c r="I2380" s="3">
        <v>938152</v>
      </c>
    </row>
    <row r="2381" spans="1:9" hidden="1" x14ac:dyDescent="0.25">
      <c r="A2381" s="57" t="s">
        <v>136</v>
      </c>
      <c r="B2381" s="57">
        <v>2022</v>
      </c>
      <c r="C2381" t="s">
        <v>58</v>
      </c>
      <c r="D2381" t="s">
        <v>66</v>
      </c>
      <c r="E2381" t="s">
        <v>67</v>
      </c>
      <c r="F2381" t="s">
        <v>326</v>
      </c>
      <c r="G2381" s="90" t="s">
        <v>328</v>
      </c>
      <c r="I2381" s="3">
        <v>831268</v>
      </c>
    </row>
    <row r="2382" spans="1:9" hidden="1" x14ac:dyDescent="0.25">
      <c r="A2382" s="57" t="s">
        <v>136</v>
      </c>
      <c r="B2382" s="57">
        <v>2022</v>
      </c>
      <c r="C2382" t="s">
        <v>58</v>
      </c>
      <c r="D2382" t="s">
        <v>66</v>
      </c>
      <c r="E2382" t="s">
        <v>67</v>
      </c>
      <c r="F2382" t="s">
        <v>326</v>
      </c>
      <c r="G2382" s="90" t="s">
        <v>329</v>
      </c>
      <c r="I2382" s="3">
        <v>107396</v>
      </c>
    </row>
    <row r="2383" spans="1:9" hidden="1" x14ac:dyDescent="0.25">
      <c r="A2383" s="57" t="s">
        <v>136</v>
      </c>
      <c r="B2383" s="57">
        <v>2022</v>
      </c>
      <c r="C2383" t="s">
        <v>58</v>
      </c>
      <c r="D2383" t="s">
        <v>66</v>
      </c>
      <c r="E2383" t="s">
        <v>67</v>
      </c>
      <c r="F2383" t="s">
        <v>326</v>
      </c>
      <c r="G2383" s="90" t="s">
        <v>330</v>
      </c>
      <c r="I2383" s="3">
        <v>3607490</v>
      </c>
    </row>
    <row r="2384" spans="1:9" hidden="1" x14ac:dyDescent="0.25">
      <c r="A2384" s="57" t="s">
        <v>136</v>
      </c>
      <c r="B2384" s="57">
        <v>2022</v>
      </c>
      <c r="C2384" t="s">
        <v>58</v>
      </c>
      <c r="D2384" t="s">
        <v>66</v>
      </c>
      <c r="E2384" t="s">
        <v>67</v>
      </c>
      <c r="F2384" t="s">
        <v>68</v>
      </c>
      <c r="G2384" t="s">
        <v>158</v>
      </c>
      <c r="I2384" s="3">
        <v>50311715.640000001</v>
      </c>
    </row>
    <row r="2385" spans="1:12" hidden="1" x14ac:dyDescent="0.25">
      <c r="A2385" s="57" t="s">
        <v>136</v>
      </c>
      <c r="B2385" s="57">
        <v>2022</v>
      </c>
      <c r="C2385" t="s">
        <v>58</v>
      </c>
      <c r="D2385" t="s">
        <v>66</v>
      </c>
      <c r="E2385" t="s">
        <v>67</v>
      </c>
      <c r="F2385" t="s">
        <v>68</v>
      </c>
      <c r="G2385" t="s">
        <v>76</v>
      </c>
      <c r="I2385" s="3">
        <v>-10113023.32</v>
      </c>
    </row>
    <row r="2386" spans="1:12" hidden="1" x14ac:dyDescent="0.25">
      <c r="A2386" s="57" t="s">
        <v>136</v>
      </c>
      <c r="B2386" s="57">
        <v>2022</v>
      </c>
      <c r="C2386" t="s">
        <v>58</v>
      </c>
      <c r="D2386" t="s">
        <v>66</v>
      </c>
      <c r="E2386" t="s">
        <v>67</v>
      </c>
      <c r="F2386" t="s">
        <v>68</v>
      </c>
      <c r="G2386" t="s">
        <v>185</v>
      </c>
      <c r="I2386" s="3">
        <v>-895280</v>
      </c>
    </row>
    <row r="2387" spans="1:12" hidden="1" x14ac:dyDescent="0.25">
      <c r="A2387" s="57" t="s">
        <v>136</v>
      </c>
      <c r="B2387" s="57">
        <v>2022</v>
      </c>
      <c r="C2387" t="s">
        <v>58</v>
      </c>
      <c r="D2387" t="s">
        <v>66</v>
      </c>
      <c r="E2387" t="s">
        <v>67</v>
      </c>
      <c r="F2387" t="s">
        <v>68</v>
      </c>
      <c r="G2387" t="s">
        <v>200</v>
      </c>
      <c r="I2387"/>
    </row>
    <row r="2388" spans="1:12" hidden="1" x14ac:dyDescent="0.25">
      <c r="A2388" s="57" t="s">
        <v>136</v>
      </c>
      <c r="B2388" s="57">
        <v>2022</v>
      </c>
      <c r="C2388" t="s">
        <v>58</v>
      </c>
      <c r="D2388" t="s">
        <v>66</v>
      </c>
      <c r="E2388" t="s">
        <v>67</v>
      </c>
      <c r="F2388" t="s">
        <v>68</v>
      </c>
      <c r="G2388" t="s">
        <v>97</v>
      </c>
      <c r="I2388" s="3">
        <v>-8310573</v>
      </c>
    </row>
    <row r="2389" spans="1:12" hidden="1" x14ac:dyDescent="0.25">
      <c r="A2389" s="57" t="s">
        <v>136</v>
      </c>
      <c r="B2389" s="57">
        <v>2022</v>
      </c>
      <c r="C2389" t="s">
        <v>58</v>
      </c>
      <c r="D2389" t="s">
        <v>66</v>
      </c>
      <c r="E2389" t="s">
        <v>67</v>
      </c>
      <c r="F2389" t="s">
        <v>68</v>
      </c>
      <c r="G2389" t="s">
        <v>201</v>
      </c>
      <c r="I2389" s="3">
        <v>-61310</v>
      </c>
    </row>
    <row r="2390" spans="1:12" hidden="1" x14ac:dyDescent="0.25">
      <c r="A2390" s="57" t="s">
        <v>136</v>
      </c>
      <c r="B2390" s="57">
        <v>2022</v>
      </c>
      <c r="C2390" t="s">
        <v>58</v>
      </c>
      <c r="D2390" t="s">
        <v>66</v>
      </c>
      <c r="E2390" t="s">
        <v>67</v>
      </c>
      <c r="F2390" t="s">
        <v>68</v>
      </c>
      <c r="G2390" t="s">
        <v>293</v>
      </c>
      <c r="I2390" s="3">
        <v>-1791986.57</v>
      </c>
    </row>
    <row r="2391" spans="1:12" hidden="1" x14ac:dyDescent="0.25">
      <c r="A2391" s="57" t="s">
        <v>136</v>
      </c>
      <c r="B2391" s="57">
        <v>2022</v>
      </c>
      <c r="C2391" t="s">
        <v>58</v>
      </c>
      <c r="D2391" t="s">
        <v>66</v>
      </c>
      <c r="E2391" t="s">
        <v>67</v>
      </c>
      <c r="F2391" t="s">
        <v>68</v>
      </c>
      <c r="G2391" t="s">
        <v>202</v>
      </c>
      <c r="I2391" s="3">
        <v>-22962000</v>
      </c>
    </row>
    <row r="2392" spans="1:12" hidden="1" x14ac:dyDescent="0.25">
      <c r="A2392" s="57" t="s">
        <v>136</v>
      </c>
      <c r="B2392" s="57">
        <v>2022</v>
      </c>
      <c r="C2392" t="s">
        <v>58</v>
      </c>
      <c r="D2392" t="s">
        <v>66</v>
      </c>
      <c r="E2392" t="s">
        <v>67</v>
      </c>
      <c r="F2392" t="s">
        <v>68</v>
      </c>
      <c r="G2392" t="s">
        <v>203</v>
      </c>
      <c r="I2392" s="3">
        <v>-9560000</v>
      </c>
    </row>
    <row r="2393" spans="1:12" hidden="1" x14ac:dyDescent="0.25">
      <c r="A2393" s="57" t="s">
        <v>136</v>
      </c>
      <c r="B2393" s="57">
        <v>2022</v>
      </c>
      <c r="C2393" t="s">
        <v>58</v>
      </c>
      <c r="D2393" t="s">
        <v>66</v>
      </c>
      <c r="E2393" t="s">
        <v>67</v>
      </c>
      <c r="F2393" t="s">
        <v>68</v>
      </c>
      <c r="G2393" t="s">
        <v>290</v>
      </c>
      <c r="I2393" s="3">
        <v>9038000</v>
      </c>
    </row>
    <row r="2394" spans="1:12" hidden="1" x14ac:dyDescent="0.25">
      <c r="A2394" s="57" t="s">
        <v>136</v>
      </c>
      <c r="B2394" s="57">
        <v>2022</v>
      </c>
      <c r="C2394" t="s">
        <v>58</v>
      </c>
      <c r="D2394" t="s">
        <v>66</v>
      </c>
      <c r="E2394" t="s">
        <v>67</v>
      </c>
      <c r="F2394" t="s">
        <v>268</v>
      </c>
      <c r="G2394" t="s">
        <v>162</v>
      </c>
      <c r="I2394" s="3">
        <v>47481.919999999998</v>
      </c>
    </row>
    <row r="2395" spans="1:12" hidden="1" x14ac:dyDescent="0.25">
      <c r="A2395" s="57" t="s">
        <v>136</v>
      </c>
      <c r="B2395" s="57">
        <v>2022</v>
      </c>
      <c r="C2395" t="s">
        <v>58</v>
      </c>
      <c r="D2395" t="s">
        <v>66</v>
      </c>
      <c r="E2395" t="s">
        <v>67</v>
      </c>
      <c r="F2395" t="s">
        <v>93</v>
      </c>
      <c r="G2395" t="s">
        <v>92</v>
      </c>
      <c r="I2395"/>
    </row>
    <row r="2396" spans="1:12" hidden="1" x14ac:dyDescent="0.25">
      <c r="A2396" s="57" t="s">
        <v>136</v>
      </c>
      <c r="B2396" s="57">
        <v>2022</v>
      </c>
      <c r="C2396" t="s">
        <v>58</v>
      </c>
      <c r="D2396" t="s">
        <v>69</v>
      </c>
      <c r="E2396" t="s">
        <v>69</v>
      </c>
      <c r="F2396" t="s">
        <v>70</v>
      </c>
      <c r="G2396" t="s">
        <v>77</v>
      </c>
      <c r="I2396" s="3">
        <v>200000000</v>
      </c>
    </row>
    <row r="2397" spans="1:12" hidden="1" x14ac:dyDescent="0.25">
      <c r="A2397" s="57" t="s">
        <v>136</v>
      </c>
      <c r="B2397" s="57">
        <v>2022</v>
      </c>
      <c r="C2397" t="s">
        <v>58</v>
      </c>
      <c r="D2397" t="s">
        <v>69</v>
      </c>
      <c r="E2397" t="s">
        <v>69</v>
      </c>
      <c r="F2397" t="s">
        <v>70</v>
      </c>
      <c r="G2397" t="s">
        <v>78</v>
      </c>
      <c r="I2397" s="3">
        <v>-194000000</v>
      </c>
    </row>
    <row r="2398" spans="1:12" hidden="1" x14ac:dyDescent="0.25">
      <c r="A2398" s="57" t="s">
        <v>136</v>
      </c>
      <c r="B2398" s="57">
        <v>2022</v>
      </c>
      <c r="C2398" t="s">
        <v>58</v>
      </c>
      <c r="D2398" t="s">
        <v>69</v>
      </c>
      <c r="E2398" t="s">
        <v>69</v>
      </c>
      <c r="F2398" t="s">
        <v>70</v>
      </c>
      <c r="G2398" t="s">
        <v>230</v>
      </c>
      <c r="I2398" s="3">
        <v>54327800</v>
      </c>
    </row>
    <row r="2399" spans="1:12" hidden="1" x14ac:dyDescent="0.25">
      <c r="A2399" s="57" t="s">
        <v>136</v>
      </c>
      <c r="B2399" s="57">
        <v>2022</v>
      </c>
      <c r="C2399" s="86" t="s">
        <v>58</v>
      </c>
      <c r="D2399" s="86" t="s">
        <v>69</v>
      </c>
      <c r="E2399" s="86" t="s">
        <v>69</v>
      </c>
      <c r="F2399" s="86" t="s">
        <v>79</v>
      </c>
      <c r="G2399" s="86" t="s">
        <v>264</v>
      </c>
      <c r="I2399" s="29">
        <v>-18367429.920000002</v>
      </c>
    </row>
    <row r="2400" spans="1:12" hidden="1" x14ac:dyDescent="0.25">
      <c r="A2400" s="57" t="s">
        <v>136</v>
      </c>
      <c r="B2400" s="57">
        <v>2022</v>
      </c>
      <c r="C2400" s="86" t="s">
        <v>58</v>
      </c>
      <c r="D2400" s="86" t="s">
        <v>69</v>
      </c>
      <c r="E2400" s="86" t="s">
        <v>69</v>
      </c>
      <c r="F2400" s="86" t="s">
        <v>79</v>
      </c>
      <c r="G2400" s="86" t="s">
        <v>297</v>
      </c>
      <c r="I2400" s="38">
        <f>23413645.21-I2399-4990000</f>
        <v>36791075.130000003</v>
      </c>
      <c r="J2400" s="133"/>
      <c r="K2400" s="38"/>
      <c r="L2400" s="16"/>
    </row>
    <row r="2401" spans="1:9" hidden="1" x14ac:dyDescent="0.25">
      <c r="A2401" s="57" t="s">
        <v>137</v>
      </c>
      <c r="B2401" s="57">
        <v>2022</v>
      </c>
      <c r="C2401" s="57" t="s">
        <v>58</v>
      </c>
      <c r="D2401" s="57" t="s">
        <v>63</v>
      </c>
      <c r="E2401" s="57" t="s">
        <v>64</v>
      </c>
      <c r="F2401" s="57" t="s">
        <v>65</v>
      </c>
      <c r="G2401" s="57" t="s">
        <v>71</v>
      </c>
      <c r="I2401"/>
    </row>
    <row r="2402" spans="1:9" hidden="1" x14ac:dyDescent="0.25">
      <c r="A2402" s="57" t="s">
        <v>137</v>
      </c>
      <c r="B2402" s="57">
        <v>2022</v>
      </c>
      <c r="C2402" t="s">
        <v>58</v>
      </c>
      <c r="D2402" t="s">
        <v>63</v>
      </c>
      <c r="E2402" t="s">
        <v>64</v>
      </c>
      <c r="F2402" t="s">
        <v>65</v>
      </c>
      <c r="G2402" t="s">
        <v>80</v>
      </c>
      <c r="I2402" s="3">
        <v>103373.46</v>
      </c>
    </row>
    <row r="2403" spans="1:9" hidden="1" x14ac:dyDescent="0.25">
      <c r="A2403" s="57" t="s">
        <v>137</v>
      </c>
      <c r="B2403" s="57">
        <v>2022</v>
      </c>
      <c r="C2403" t="s">
        <v>58</v>
      </c>
      <c r="D2403" t="s">
        <v>63</v>
      </c>
      <c r="E2403" t="s">
        <v>64</v>
      </c>
      <c r="F2403" t="s">
        <v>65</v>
      </c>
      <c r="G2403" t="s">
        <v>72</v>
      </c>
      <c r="I2403"/>
    </row>
    <row r="2404" spans="1:9" hidden="1" x14ac:dyDescent="0.25">
      <c r="A2404" s="57" t="s">
        <v>137</v>
      </c>
      <c r="B2404" s="57">
        <v>2022</v>
      </c>
      <c r="C2404" t="s">
        <v>58</v>
      </c>
      <c r="D2404" t="s">
        <v>63</v>
      </c>
      <c r="E2404" t="s">
        <v>64</v>
      </c>
      <c r="F2404" t="s">
        <v>65</v>
      </c>
      <c r="G2404" t="s">
        <v>227</v>
      </c>
      <c r="I2404" s="3">
        <v>4693761.6399999997</v>
      </c>
    </row>
    <row r="2405" spans="1:9" hidden="1" x14ac:dyDescent="0.25">
      <c r="A2405" s="57" t="s">
        <v>137</v>
      </c>
      <c r="B2405" s="57">
        <v>2022</v>
      </c>
      <c r="C2405" t="s">
        <v>58</v>
      </c>
      <c r="D2405" t="s">
        <v>63</v>
      </c>
      <c r="E2405" t="s">
        <v>64</v>
      </c>
      <c r="F2405" t="s">
        <v>262</v>
      </c>
      <c r="G2405" t="s">
        <v>261</v>
      </c>
      <c r="H2405" t="s">
        <v>291</v>
      </c>
      <c r="I2405">
        <v>5636625</v>
      </c>
    </row>
    <row r="2406" spans="1:9" hidden="1" x14ac:dyDescent="0.25">
      <c r="A2406" s="57" t="s">
        <v>137</v>
      </c>
      <c r="B2406" s="57">
        <v>2022</v>
      </c>
      <c r="C2406" t="s">
        <v>58</v>
      </c>
      <c r="D2406" t="s">
        <v>63</v>
      </c>
      <c r="E2406" t="s">
        <v>64</v>
      </c>
      <c r="F2406" t="s">
        <v>262</v>
      </c>
      <c r="G2406" t="s">
        <v>261</v>
      </c>
      <c r="H2406" t="s">
        <v>104</v>
      </c>
      <c r="I2406">
        <v>2461403.46</v>
      </c>
    </row>
    <row r="2407" spans="1:9" hidden="1" x14ac:dyDescent="0.25">
      <c r="A2407" s="57" t="s">
        <v>137</v>
      </c>
      <c r="B2407" s="57">
        <v>2022</v>
      </c>
      <c r="C2407" t="s">
        <v>58</v>
      </c>
      <c r="D2407" t="s">
        <v>63</v>
      </c>
      <c r="E2407" t="s">
        <v>64</v>
      </c>
      <c r="F2407" t="s">
        <v>65</v>
      </c>
      <c r="G2407" t="s">
        <v>155</v>
      </c>
      <c r="I2407" s="3">
        <v>65923366.590000004</v>
      </c>
    </row>
    <row r="2408" spans="1:9" hidden="1" x14ac:dyDescent="0.25">
      <c r="A2408" s="57" t="s">
        <v>137</v>
      </c>
      <c r="B2408" s="57">
        <v>2022</v>
      </c>
      <c r="C2408" t="s">
        <v>58</v>
      </c>
      <c r="D2408" t="s">
        <v>63</v>
      </c>
      <c r="E2408" t="s">
        <v>64</v>
      </c>
      <c r="F2408" t="s">
        <v>65</v>
      </c>
      <c r="G2408" t="s">
        <v>145</v>
      </c>
      <c r="I2408" s="3">
        <v>692214</v>
      </c>
    </row>
    <row r="2409" spans="1:9" hidden="1" x14ac:dyDescent="0.25">
      <c r="A2409" s="57" t="s">
        <v>137</v>
      </c>
      <c r="B2409" s="57">
        <v>2022</v>
      </c>
      <c r="C2409" t="s">
        <v>58</v>
      </c>
      <c r="D2409" t="s">
        <v>63</v>
      </c>
      <c r="E2409" t="s">
        <v>64</v>
      </c>
      <c r="F2409" t="s">
        <v>65</v>
      </c>
      <c r="G2409" t="s">
        <v>275</v>
      </c>
      <c r="I2409"/>
    </row>
    <row r="2410" spans="1:9" hidden="1" x14ac:dyDescent="0.25">
      <c r="A2410" s="57" t="s">
        <v>137</v>
      </c>
      <c r="B2410" s="57">
        <v>2022</v>
      </c>
      <c r="C2410" t="s">
        <v>58</v>
      </c>
      <c r="D2410" t="s">
        <v>63</v>
      </c>
      <c r="E2410" t="s">
        <v>64</v>
      </c>
      <c r="F2410" t="s">
        <v>65</v>
      </c>
      <c r="G2410" t="s">
        <v>105</v>
      </c>
      <c r="I2410"/>
    </row>
    <row r="2411" spans="1:9" hidden="1" x14ac:dyDescent="0.25">
      <c r="A2411" s="57" t="s">
        <v>137</v>
      </c>
      <c r="B2411" s="57">
        <v>2022</v>
      </c>
      <c r="C2411" t="s">
        <v>58</v>
      </c>
      <c r="D2411" t="s">
        <v>63</v>
      </c>
      <c r="E2411" t="s">
        <v>64</v>
      </c>
      <c r="F2411" t="s">
        <v>65</v>
      </c>
      <c r="G2411" s="2" t="s">
        <v>231</v>
      </c>
      <c r="I2411" s="3">
        <v>3274388.27</v>
      </c>
    </row>
    <row r="2412" spans="1:9" hidden="1" x14ac:dyDescent="0.25">
      <c r="A2412" s="57" t="s">
        <v>137</v>
      </c>
      <c r="B2412" s="57">
        <v>2022</v>
      </c>
      <c r="C2412" t="s">
        <v>58</v>
      </c>
      <c r="D2412" t="s">
        <v>63</v>
      </c>
      <c r="E2412" t="s">
        <v>64</v>
      </c>
      <c r="F2412" t="s">
        <v>65</v>
      </c>
      <c r="G2412" s="90" t="s">
        <v>336</v>
      </c>
      <c r="I2412"/>
    </row>
    <row r="2413" spans="1:9" hidden="1" x14ac:dyDescent="0.25">
      <c r="A2413" s="57" t="s">
        <v>137</v>
      </c>
      <c r="B2413" s="57">
        <v>2022</v>
      </c>
      <c r="C2413" t="s">
        <v>58</v>
      </c>
      <c r="D2413" t="s">
        <v>63</v>
      </c>
      <c r="E2413" t="s">
        <v>64</v>
      </c>
      <c r="F2413" t="s">
        <v>65</v>
      </c>
      <c r="G2413" s="2" t="s">
        <v>232</v>
      </c>
      <c r="I2413" s="3">
        <v>157888.79999999999</v>
      </c>
    </row>
    <row r="2414" spans="1:9" hidden="1" x14ac:dyDescent="0.25">
      <c r="A2414" s="57" t="s">
        <v>137</v>
      </c>
      <c r="B2414" s="57">
        <v>2022</v>
      </c>
      <c r="C2414" t="s">
        <v>58</v>
      </c>
      <c r="D2414" t="s">
        <v>63</v>
      </c>
      <c r="E2414" t="s">
        <v>64</v>
      </c>
      <c r="F2414" t="s">
        <v>65</v>
      </c>
      <c r="G2414" s="90" t="s">
        <v>340</v>
      </c>
      <c r="I2414" s="3">
        <v>83098.8</v>
      </c>
    </row>
    <row r="2415" spans="1:9" hidden="1" x14ac:dyDescent="0.25">
      <c r="A2415" s="57" t="s">
        <v>137</v>
      </c>
      <c r="B2415" s="57">
        <v>2022</v>
      </c>
      <c r="C2415" t="s">
        <v>58</v>
      </c>
      <c r="D2415" t="s">
        <v>63</v>
      </c>
      <c r="E2415" t="s">
        <v>64</v>
      </c>
      <c r="F2415" t="s">
        <v>65</v>
      </c>
      <c r="G2415" s="90" t="s">
        <v>341</v>
      </c>
      <c r="I2415" s="3">
        <v>6385.76</v>
      </c>
    </row>
    <row r="2416" spans="1:9" hidden="1" x14ac:dyDescent="0.25">
      <c r="A2416" s="57" t="s">
        <v>137</v>
      </c>
      <c r="B2416" s="57">
        <v>2022</v>
      </c>
      <c r="C2416" t="s">
        <v>58</v>
      </c>
      <c r="D2416" t="s">
        <v>63</v>
      </c>
      <c r="E2416" t="s">
        <v>64</v>
      </c>
      <c r="F2416" t="s">
        <v>65</v>
      </c>
      <c r="G2416" s="90" t="s">
        <v>344</v>
      </c>
      <c r="I2416" s="3">
        <v>-1021714.9</v>
      </c>
    </row>
    <row r="2417" spans="1:9" hidden="1" x14ac:dyDescent="0.25">
      <c r="A2417" s="57" t="s">
        <v>137</v>
      </c>
      <c r="B2417" s="57">
        <v>2022</v>
      </c>
      <c r="C2417" t="s">
        <v>58</v>
      </c>
      <c r="D2417" t="s">
        <v>63</v>
      </c>
      <c r="E2417" t="s">
        <v>64</v>
      </c>
      <c r="F2417" t="s">
        <v>65</v>
      </c>
      <c r="G2417" s="2" t="s">
        <v>233</v>
      </c>
      <c r="I2417" s="3">
        <v>1801669.67</v>
      </c>
    </row>
    <row r="2418" spans="1:9" hidden="1" x14ac:dyDescent="0.25">
      <c r="A2418" s="57" t="s">
        <v>137</v>
      </c>
      <c r="B2418" s="57">
        <v>2022</v>
      </c>
      <c r="C2418" t="s">
        <v>58</v>
      </c>
      <c r="D2418" t="s">
        <v>63</v>
      </c>
      <c r="E2418" t="s">
        <v>64</v>
      </c>
      <c r="F2418" t="s">
        <v>65</v>
      </c>
      <c r="G2418" s="90" t="s">
        <v>323</v>
      </c>
      <c r="H2418" s="3"/>
      <c r="I2418" s="3">
        <v>36481.15</v>
      </c>
    </row>
    <row r="2419" spans="1:9" hidden="1" x14ac:dyDescent="0.25">
      <c r="A2419" s="57" t="s">
        <v>137</v>
      </c>
      <c r="B2419" s="57">
        <v>2022</v>
      </c>
      <c r="C2419" t="s">
        <v>58</v>
      </c>
      <c r="D2419" t="s">
        <v>63</v>
      </c>
      <c r="E2419" t="s">
        <v>64</v>
      </c>
      <c r="F2419" t="s">
        <v>65</v>
      </c>
      <c r="G2419" s="2" t="s">
        <v>237</v>
      </c>
      <c r="I2419" s="3">
        <v>160304.57</v>
      </c>
    </row>
    <row r="2420" spans="1:9" hidden="1" x14ac:dyDescent="0.25">
      <c r="A2420" s="57" t="s">
        <v>137</v>
      </c>
      <c r="B2420" s="57">
        <v>2022</v>
      </c>
      <c r="C2420" t="s">
        <v>58</v>
      </c>
      <c r="D2420" t="s">
        <v>63</v>
      </c>
      <c r="E2420" t="s">
        <v>64</v>
      </c>
      <c r="F2420" t="s">
        <v>65</v>
      </c>
      <c r="G2420" s="2" t="s">
        <v>289</v>
      </c>
      <c r="I2420"/>
    </row>
    <row r="2421" spans="1:9" hidden="1" x14ac:dyDescent="0.25">
      <c r="A2421" s="57" t="s">
        <v>137</v>
      </c>
      <c r="B2421" s="57">
        <v>2022</v>
      </c>
      <c r="C2421" t="s">
        <v>58</v>
      </c>
      <c r="D2421" t="s">
        <v>63</v>
      </c>
      <c r="E2421" t="s">
        <v>64</v>
      </c>
      <c r="F2421" t="s">
        <v>65</v>
      </c>
      <c r="G2421" t="s">
        <v>186</v>
      </c>
      <c r="I2421" s="3">
        <v>1240912</v>
      </c>
    </row>
    <row r="2422" spans="1:9" hidden="1" x14ac:dyDescent="0.25">
      <c r="A2422" s="57" t="s">
        <v>137</v>
      </c>
      <c r="B2422" s="57">
        <v>2022</v>
      </c>
      <c r="C2422" t="s">
        <v>58</v>
      </c>
      <c r="D2422" t="s">
        <v>63</v>
      </c>
      <c r="E2422" t="s">
        <v>64</v>
      </c>
      <c r="F2422" t="s">
        <v>82</v>
      </c>
      <c r="G2422" t="s">
        <v>81</v>
      </c>
      <c r="I2422" s="3">
        <v>30331222</v>
      </c>
    </row>
    <row r="2423" spans="1:9" hidden="1" x14ac:dyDescent="0.25">
      <c r="A2423" s="57" t="s">
        <v>137</v>
      </c>
      <c r="B2423" s="57">
        <v>2022</v>
      </c>
      <c r="C2423" t="s">
        <v>58</v>
      </c>
      <c r="D2423" t="s">
        <v>63</v>
      </c>
      <c r="E2423" t="s">
        <v>64</v>
      </c>
      <c r="F2423" t="s">
        <v>228</v>
      </c>
      <c r="G2423" t="s">
        <v>229</v>
      </c>
      <c r="I2423"/>
    </row>
    <row r="2424" spans="1:9" hidden="1" x14ac:dyDescent="0.25">
      <c r="A2424" s="57" t="s">
        <v>137</v>
      </c>
      <c r="B2424" s="57">
        <v>2022</v>
      </c>
      <c r="C2424" t="s">
        <v>58</v>
      </c>
      <c r="D2424" t="s">
        <v>63</v>
      </c>
      <c r="E2424" t="s">
        <v>73</v>
      </c>
      <c r="F2424" t="s">
        <v>84</v>
      </c>
      <c r="G2424" t="s">
        <v>83</v>
      </c>
      <c r="I2424" s="3">
        <v>4637000</v>
      </c>
    </row>
    <row r="2425" spans="1:9" hidden="1" x14ac:dyDescent="0.25">
      <c r="A2425" s="57" t="s">
        <v>137</v>
      </c>
      <c r="B2425" s="57">
        <v>2022</v>
      </c>
      <c r="C2425" t="s">
        <v>58</v>
      </c>
      <c r="D2425" t="s">
        <v>63</v>
      </c>
      <c r="E2425" t="s">
        <v>73</v>
      </c>
      <c r="F2425" t="s">
        <v>84</v>
      </c>
      <c r="G2425" s="90" t="s">
        <v>324</v>
      </c>
      <c r="I2425" s="3">
        <v>2135000</v>
      </c>
    </row>
    <row r="2426" spans="1:9" hidden="1" x14ac:dyDescent="0.25">
      <c r="A2426" s="57" t="s">
        <v>137</v>
      </c>
      <c r="B2426" s="57">
        <v>2022</v>
      </c>
      <c r="C2426" t="s">
        <v>58</v>
      </c>
      <c r="D2426" t="s">
        <v>63</v>
      </c>
      <c r="E2426" t="s">
        <v>73</v>
      </c>
      <c r="F2426" t="s">
        <v>483</v>
      </c>
      <c r="G2426" s="90" t="s">
        <v>484</v>
      </c>
      <c r="I2426" s="3">
        <v>-723330</v>
      </c>
    </row>
    <row r="2427" spans="1:9" hidden="1" x14ac:dyDescent="0.25">
      <c r="A2427" s="57" t="s">
        <v>137</v>
      </c>
      <c r="B2427" s="57">
        <v>2022</v>
      </c>
      <c r="C2427" t="s">
        <v>58</v>
      </c>
      <c r="D2427" t="s">
        <v>63</v>
      </c>
      <c r="E2427" t="s">
        <v>73</v>
      </c>
      <c r="F2427" t="s">
        <v>342</v>
      </c>
      <c r="G2427" s="90" t="s">
        <v>343</v>
      </c>
      <c r="I2427" s="3">
        <v>1743600</v>
      </c>
    </row>
    <row r="2428" spans="1:9" hidden="1" x14ac:dyDescent="0.25">
      <c r="A2428" s="57" t="s">
        <v>137</v>
      </c>
      <c r="B2428" s="57">
        <v>2022</v>
      </c>
      <c r="C2428" t="s">
        <v>58</v>
      </c>
      <c r="D2428" t="s">
        <v>66</v>
      </c>
      <c r="E2428" t="s">
        <v>67</v>
      </c>
      <c r="F2428" t="s">
        <v>93</v>
      </c>
      <c r="G2428" s="2" t="s">
        <v>234</v>
      </c>
      <c r="I2428"/>
    </row>
    <row r="2429" spans="1:9" hidden="1" x14ac:dyDescent="0.25">
      <c r="A2429" s="57" t="s">
        <v>137</v>
      </c>
      <c r="B2429" s="57">
        <v>2022</v>
      </c>
      <c r="C2429" t="s">
        <v>58</v>
      </c>
      <c r="D2429" t="s">
        <v>66</v>
      </c>
      <c r="E2429" t="s">
        <v>67</v>
      </c>
      <c r="F2429" t="s">
        <v>93</v>
      </c>
      <c r="G2429" t="s">
        <v>106</v>
      </c>
      <c r="I2429" s="3">
        <v>14006404.42</v>
      </c>
    </row>
    <row r="2430" spans="1:9" hidden="1" x14ac:dyDescent="0.25">
      <c r="A2430" s="57" t="s">
        <v>137</v>
      </c>
      <c r="B2430" s="57">
        <v>2022</v>
      </c>
      <c r="C2430" t="s">
        <v>58</v>
      </c>
      <c r="D2430" t="s">
        <v>66</v>
      </c>
      <c r="E2430" t="s">
        <v>67</v>
      </c>
      <c r="F2430" t="s">
        <v>93</v>
      </c>
      <c r="G2430" t="s">
        <v>263</v>
      </c>
      <c r="I2430"/>
    </row>
    <row r="2431" spans="1:9" hidden="1" x14ac:dyDescent="0.25">
      <c r="A2431" s="57" t="s">
        <v>137</v>
      </c>
      <c r="B2431" s="57">
        <v>2022</v>
      </c>
      <c r="C2431" t="s">
        <v>58</v>
      </c>
      <c r="D2431" t="s">
        <v>66</v>
      </c>
      <c r="E2431" t="s">
        <v>67</v>
      </c>
      <c r="F2431" t="s">
        <v>89</v>
      </c>
      <c r="G2431" s="90" t="s">
        <v>444</v>
      </c>
      <c r="I2431" s="3">
        <v>1</v>
      </c>
    </row>
    <row r="2432" spans="1:9" hidden="1" x14ac:dyDescent="0.25">
      <c r="A2432" s="57" t="s">
        <v>137</v>
      </c>
      <c r="B2432" s="57">
        <v>2022</v>
      </c>
      <c r="C2432" t="s">
        <v>58</v>
      </c>
      <c r="D2432" t="s">
        <v>66</v>
      </c>
      <c r="E2432" t="s">
        <v>67</v>
      </c>
      <c r="F2432" t="s">
        <v>89</v>
      </c>
      <c r="G2432" t="s">
        <v>85</v>
      </c>
      <c r="I2432" s="3">
        <v>4536853</v>
      </c>
    </row>
    <row r="2433" spans="1:9" hidden="1" x14ac:dyDescent="0.25">
      <c r="A2433" s="57" t="s">
        <v>137</v>
      </c>
      <c r="B2433" s="57">
        <v>2022</v>
      </c>
      <c r="C2433" t="s">
        <v>58</v>
      </c>
      <c r="D2433" t="s">
        <v>66</v>
      </c>
      <c r="E2433" t="s">
        <v>67</v>
      </c>
      <c r="F2433" t="s">
        <v>89</v>
      </c>
      <c r="G2433" t="s">
        <v>86</v>
      </c>
      <c r="I2433" s="38">
        <v>544351</v>
      </c>
    </row>
    <row r="2434" spans="1:9" hidden="1" x14ac:dyDescent="0.25">
      <c r="A2434" s="57" t="s">
        <v>137</v>
      </c>
      <c r="B2434" s="57">
        <v>2022</v>
      </c>
      <c r="C2434" t="s">
        <v>58</v>
      </c>
      <c r="D2434" t="s">
        <v>66</v>
      </c>
      <c r="E2434" t="s">
        <v>67</v>
      </c>
      <c r="F2434" t="s">
        <v>89</v>
      </c>
      <c r="G2434" t="s">
        <v>87</v>
      </c>
      <c r="I2434" s="3">
        <v>2393568.6800000002</v>
      </c>
    </row>
    <row r="2435" spans="1:9" hidden="1" x14ac:dyDescent="0.25">
      <c r="A2435" s="57" t="s">
        <v>137</v>
      </c>
      <c r="B2435" s="57">
        <v>2022</v>
      </c>
      <c r="C2435" t="s">
        <v>58</v>
      </c>
      <c r="D2435" t="s">
        <v>66</v>
      </c>
      <c r="E2435" t="s">
        <v>67</v>
      </c>
      <c r="F2435" t="s">
        <v>89</v>
      </c>
      <c r="G2435" t="s">
        <v>88</v>
      </c>
      <c r="I2435" s="3">
        <v>-3</v>
      </c>
    </row>
    <row r="2436" spans="1:9" hidden="1" x14ac:dyDescent="0.25">
      <c r="A2436" s="57" t="s">
        <v>137</v>
      </c>
      <c r="B2436" s="57">
        <v>2022</v>
      </c>
      <c r="C2436" t="s">
        <v>58</v>
      </c>
      <c r="D2436" t="s">
        <v>66</v>
      </c>
      <c r="E2436" t="s">
        <v>67</v>
      </c>
      <c r="F2436" t="s">
        <v>94</v>
      </c>
      <c r="G2436" t="s">
        <v>95</v>
      </c>
      <c r="I2436"/>
    </row>
    <row r="2437" spans="1:9" hidden="1" x14ac:dyDescent="0.25">
      <c r="A2437" s="57" t="s">
        <v>137</v>
      </c>
      <c r="B2437" s="57">
        <v>2022</v>
      </c>
      <c r="C2437" t="s">
        <v>58</v>
      </c>
      <c r="D2437" t="s">
        <v>66</v>
      </c>
      <c r="E2437" t="s">
        <v>67</v>
      </c>
      <c r="F2437" t="s">
        <v>94</v>
      </c>
      <c r="G2437" t="s">
        <v>95</v>
      </c>
      <c r="I2437"/>
    </row>
    <row r="2438" spans="1:9" hidden="1" x14ac:dyDescent="0.25">
      <c r="A2438" s="57" t="s">
        <v>137</v>
      </c>
      <c r="B2438" s="57">
        <v>2022</v>
      </c>
      <c r="C2438" t="s">
        <v>58</v>
      </c>
      <c r="D2438" t="s">
        <v>66</v>
      </c>
      <c r="E2438" t="s">
        <v>67</v>
      </c>
      <c r="F2438" t="s">
        <v>94</v>
      </c>
      <c r="G2438" t="s">
        <v>95</v>
      </c>
      <c r="I2438"/>
    </row>
    <row r="2439" spans="1:9" hidden="1" x14ac:dyDescent="0.25">
      <c r="A2439" s="57" t="s">
        <v>137</v>
      </c>
      <c r="B2439" s="57">
        <v>2022</v>
      </c>
      <c r="C2439" t="s">
        <v>58</v>
      </c>
      <c r="D2439" t="s">
        <v>66</v>
      </c>
      <c r="E2439" t="s">
        <v>67</v>
      </c>
      <c r="F2439" t="s">
        <v>94</v>
      </c>
      <c r="G2439" t="s">
        <v>95</v>
      </c>
      <c r="I2439"/>
    </row>
    <row r="2440" spans="1:9" hidden="1" x14ac:dyDescent="0.25">
      <c r="A2440" s="57" t="s">
        <v>137</v>
      </c>
      <c r="B2440" s="57">
        <v>2022</v>
      </c>
      <c r="C2440" t="s">
        <v>58</v>
      </c>
      <c r="D2440" t="s">
        <v>66</v>
      </c>
      <c r="E2440" t="s">
        <v>67</v>
      </c>
      <c r="F2440" t="s">
        <v>94</v>
      </c>
      <c r="G2440" t="s">
        <v>95</v>
      </c>
      <c r="I2440"/>
    </row>
    <row r="2441" spans="1:9" hidden="1" x14ac:dyDescent="0.25">
      <c r="A2441" s="57" t="s">
        <v>137</v>
      </c>
      <c r="B2441" s="57">
        <v>2022</v>
      </c>
      <c r="C2441" t="s">
        <v>58</v>
      </c>
      <c r="D2441" t="s">
        <v>66</v>
      </c>
      <c r="E2441" t="s">
        <v>67</v>
      </c>
      <c r="F2441" t="s">
        <v>68</v>
      </c>
      <c r="G2441" s="90" t="s">
        <v>443</v>
      </c>
      <c r="I2441" s="3">
        <v>550000</v>
      </c>
    </row>
    <row r="2442" spans="1:9" hidden="1" x14ac:dyDescent="0.25">
      <c r="A2442" s="57" t="s">
        <v>137</v>
      </c>
      <c r="B2442" s="57">
        <v>2022</v>
      </c>
      <c r="C2442" t="s">
        <v>58</v>
      </c>
      <c r="D2442" t="s">
        <v>66</v>
      </c>
      <c r="E2442" t="s">
        <v>67</v>
      </c>
      <c r="F2442" t="s">
        <v>68</v>
      </c>
      <c r="G2442" t="s">
        <v>146</v>
      </c>
      <c r="I2442" s="3">
        <v>196460.2</v>
      </c>
    </row>
    <row r="2443" spans="1:9" hidden="1" x14ac:dyDescent="0.25">
      <c r="A2443" s="57" t="s">
        <v>137</v>
      </c>
      <c r="B2443" s="57">
        <v>2022</v>
      </c>
      <c r="C2443" t="s">
        <v>58</v>
      </c>
      <c r="D2443" t="s">
        <v>66</v>
      </c>
      <c r="E2443" t="s">
        <v>67</v>
      </c>
      <c r="F2443" t="s">
        <v>68</v>
      </c>
      <c r="G2443" t="s">
        <v>325</v>
      </c>
      <c r="I2443"/>
    </row>
    <row r="2444" spans="1:9" hidden="1" x14ac:dyDescent="0.25">
      <c r="A2444" s="57" t="s">
        <v>137</v>
      </c>
      <c r="B2444" s="57">
        <v>2022</v>
      </c>
      <c r="C2444" t="s">
        <v>58</v>
      </c>
      <c r="D2444" t="s">
        <v>66</v>
      </c>
      <c r="E2444" t="s">
        <v>67</v>
      </c>
      <c r="F2444" t="s">
        <v>68</v>
      </c>
      <c r="G2444" t="s">
        <v>160</v>
      </c>
      <c r="I2444" s="3">
        <v>761015.68</v>
      </c>
    </row>
    <row r="2445" spans="1:9" hidden="1" x14ac:dyDescent="0.25">
      <c r="A2445" s="57" t="s">
        <v>137</v>
      </c>
      <c r="B2445" s="57">
        <v>2022</v>
      </c>
      <c r="C2445" t="s">
        <v>58</v>
      </c>
      <c r="D2445" t="s">
        <v>66</v>
      </c>
      <c r="E2445" t="s">
        <v>67</v>
      </c>
      <c r="F2445" t="s">
        <v>68</v>
      </c>
      <c r="G2445" t="s">
        <v>292</v>
      </c>
      <c r="I2445"/>
    </row>
    <row r="2446" spans="1:9" hidden="1" x14ac:dyDescent="0.25">
      <c r="A2446" s="57" t="s">
        <v>137</v>
      </c>
      <c r="B2446" s="57">
        <v>2022</v>
      </c>
      <c r="C2446" t="s">
        <v>58</v>
      </c>
      <c r="D2446" t="s">
        <v>66</v>
      </c>
      <c r="E2446" t="s">
        <v>67</v>
      </c>
      <c r="F2446" t="s">
        <v>68</v>
      </c>
      <c r="G2446" s="2" t="s">
        <v>282</v>
      </c>
      <c r="I2446" s="3">
        <v>7203</v>
      </c>
    </row>
    <row r="2447" spans="1:9" hidden="1" x14ac:dyDescent="0.25">
      <c r="A2447" s="57" t="s">
        <v>137</v>
      </c>
      <c r="B2447" s="57">
        <v>2022</v>
      </c>
      <c r="C2447" t="s">
        <v>58</v>
      </c>
      <c r="D2447" t="s">
        <v>66</v>
      </c>
      <c r="E2447" t="s">
        <v>67</v>
      </c>
      <c r="F2447" t="s">
        <v>68</v>
      </c>
      <c r="G2447" t="s">
        <v>90</v>
      </c>
      <c r="I2447" s="3">
        <v>7700</v>
      </c>
    </row>
    <row r="2448" spans="1:9" hidden="1" x14ac:dyDescent="0.25">
      <c r="A2448" s="57" t="s">
        <v>137</v>
      </c>
      <c r="B2448" s="57">
        <v>2022</v>
      </c>
      <c r="C2448" t="s">
        <v>58</v>
      </c>
      <c r="D2448" t="s">
        <v>66</v>
      </c>
      <c r="E2448" t="s">
        <v>67</v>
      </c>
      <c r="F2448" t="s">
        <v>68</v>
      </c>
      <c r="G2448" s="2" t="s">
        <v>274</v>
      </c>
      <c r="I2448" s="3">
        <v>-446091</v>
      </c>
    </row>
    <row r="2449" spans="1:9" hidden="1" x14ac:dyDescent="0.25">
      <c r="A2449" s="57" t="s">
        <v>137</v>
      </c>
      <c r="B2449" s="57">
        <v>2022</v>
      </c>
      <c r="C2449" t="s">
        <v>58</v>
      </c>
      <c r="D2449" t="s">
        <v>66</v>
      </c>
      <c r="E2449" t="s">
        <v>67</v>
      </c>
      <c r="F2449" t="s">
        <v>68</v>
      </c>
      <c r="G2449" s="90" t="s">
        <v>345</v>
      </c>
      <c r="I2449"/>
    </row>
    <row r="2450" spans="1:9" hidden="1" x14ac:dyDescent="0.25">
      <c r="A2450" s="57" t="s">
        <v>137</v>
      </c>
      <c r="B2450" s="57">
        <v>2022</v>
      </c>
      <c r="C2450" t="s">
        <v>58</v>
      </c>
      <c r="D2450" t="s">
        <v>66</v>
      </c>
      <c r="E2450" t="s">
        <v>67</v>
      </c>
      <c r="F2450" t="s">
        <v>68</v>
      </c>
      <c r="G2450" t="s">
        <v>184</v>
      </c>
      <c r="I2450" s="3">
        <v>209434</v>
      </c>
    </row>
    <row r="2451" spans="1:9" hidden="1" x14ac:dyDescent="0.25">
      <c r="A2451" s="57" t="s">
        <v>137</v>
      </c>
      <c r="B2451" s="57">
        <v>2022</v>
      </c>
      <c r="C2451" t="s">
        <v>58</v>
      </c>
      <c r="D2451" t="s">
        <v>66</v>
      </c>
      <c r="E2451" t="s">
        <v>67</v>
      </c>
      <c r="F2451" t="s">
        <v>68</v>
      </c>
      <c r="G2451" s="90" t="s">
        <v>485</v>
      </c>
      <c r="I2451" s="3">
        <v>-9687.6</v>
      </c>
    </row>
    <row r="2452" spans="1:9" hidden="1" x14ac:dyDescent="0.25">
      <c r="A2452" s="57" t="s">
        <v>137</v>
      </c>
      <c r="B2452" s="57">
        <v>2022</v>
      </c>
      <c r="C2452" t="s">
        <v>58</v>
      </c>
      <c r="D2452" t="s">
        <v>66</v>
      </c>
      <c r="E2452" t="s">
        <v>67</v>
      </c>
      <c r="F2452" t="s">
        <v>68</v>
      </c>
      <c r="G2452" t="s">
        <v>75</v>
      </c>
      <c r="I2452" s="3">
        <v>30841.89</v>
      </c>
    </row>
    <row r="2453" spans="1:9" hidden="1" x14ac:dyDescent="0.25">
      <c r="A2453" s="57" t="s">
        <v>137</v>
      </c>
      <c r="B2453" s="57">
        <v>2022</v>
      </c>
      <c r="C2453" t="s">
        <v>58</v>
      </c>
      <c r="D2453" t="s">
        <v>66</v>
      </c>
      <c r="E2453" t="s">
        <v>67</v>
      </c>
      <c r="F2453" t="s">
        <v>68</v>
      </c>
      <c r="G2453" t="s">
        <v>148</v>
      </c>
      <c r="I2453" s="3">
        <v>220986.37</v>
      </c>
    </row>
    <row r="2454" spans="1:9" hidden="1" x14ac:dyDescent="0.25">
      <c r="A2454" s="57" t="s">
        <v>137</v>
      </c>
      <c r="B2454" s="57">
        <v>2022</v>
      </c>
      <c r="C2454" t="s">
        <v>58</v>
      </c>
      <c r="D2454" t="s">
        <v>66</v>
      </c>
      <c r="E2454" t="s">
        <v>67</v>
      </c>
      <c r="F2454" t="s">
        <v>68</v>
      </c>
      <c r="G2454" t="s">
        <v>157</v>
      </c>
      <c r="I2454" s="3">
        <v>66831.03</v>
      </c>
    </row>
    <row r="2455" spans="1:9" hidden="1" x14ac:dyDescent="0.25">
      <c r="A2455" s="57" t="s">
        <v>137</v>
      </c>
      <c r="B2455" s="57">
        <v>2022</v>
      </c>
      <c r="C2455" t="s">
        <v>58</v>
      </c>
      <c r="D2455" t="s">
        <v>66</v>
      </c>
      <c r="E2455" t="s">
        <v>67</v>
      </c>
      <c r="F2455" t="s">
        <v>68</v>
      </c>
      <c r="G2455" s="90" t="s">
        <v>346</v>
      </c>
      <c r="I2455" s="3">
        <v>2632.27</v>
      </c>
    </row>
    <row r="2456" spans="1:9" hidden="1" x14ac:dyDescent="0.25">
      <c r="A2456" s="57" t="s">
        <v>137</v>
      </c>
      <c r="B2456" s="57">
        <v>2022</v>
      </c>
      <c r="C2456" t="s">
        <v>58</v>
      </c>
      <c r="D2456" t="s">
        <v>66</v>
      </c>
      <c r="E2456" t="s">
        <v>67</v>
      </c>
      <c r="F2456" t="s">
        <v>326</v>
      </c>
      <c r="G2456" s="90" t="s">
        <v>327</v>
      </c>
      <c r="I2456" s="3">
        <v>174684</v>
      </c>
    </row>
    <row r="2457" spans="1:9" hidden="1" x14ac:dyDescent="0.25">
      <c r="A2457" s="57" t="s">
        <v>137</v>
      </c>
      <c r="B2457" s="57">
        <v>2022</v>
      </c>
      <c r="C2457" t="s">
        <v>58</v>
      </c>
      <c r="D2457" t="s">
        <v>66</v>
      </c>
      <c r="E2457" t="s">
        <v>67</v>
      </c>
      <c r="F2457" t="s">
        <v>326</v>
      </c>
      <c r="G2457" s="90" t="s">
        <v>328</v>
      </c>
      <c r="I2457" s="3">
        <v>159335</v>
      </c>
    </row>
    <row r="2458" spans="1:9" hidden="1" x14ac:dyDescent="0.25">
      <c r="A2458" s="57" t="s">
        <v>137</v>
      </c>
      <c r="B2458" s="57">
        <v>2022</v>
      </c>
      <c r="C2458" t="s">
        <v>58</v>
      </c>
      <c r="D2458" t="s">
        <v>66</v>
      </c>
      <c r="E2458" t="s">
        <v>67</v>
      </c>
      <c r="F2458" t="s">
        <v>326</v>
      </c>
      <c r="G2458" s="90" t="s">
        <v>329</v>
      </c>
      <c r="I2458" s="3">
        <v>20900</v>
      </c>
    </row>
    <row r="2459" spans="1:9" hidden="1" x14ac:dyDescent="0.25">
      <c r="A2459" s="57" t="s">
        <v>137</v>
      </c>
      <c r="B2459" s="57">
        <v>2022</v>
      </c>
      <c r="C2459" t="s">
        <v>58</v>
      </c>
      <c r="D2459" t="s">
        <v>66</v>
      </c>
      <c r="E2459" t="s">
        <v>67</v>
      </c>
      <c r="F2459" t="s">
        <v>326</v>
      </c>
      <c r="G2459" s="90" t="s">
        <v>330</v>
      </c>
      <c r="I2459" s="3">
        <v>24600</v>
      </c>
    </row>
    <row r="2460" spans="1:9" hidden="1" x14ac:dyDescent="0.25">
      <c r="A2460" s="57" t="s">
        <v>137</v>
      </c>
      <c r="B2460" s="57">
        <v>2022</v>
      </c>
      <c r="C2460" t="s">
        <v>58</v>
      </c>
      <c r="D2460" t="s">
        <v>66</v>
      </c>
      <c r="E2460" t="s">
        <v>67</v>
      </c>
      <c r="F2460" t="s">
        <v>68</v>
      </c>
      <c r="G2460" t="s">
        <v>158</v>
      </c>
      <c r="I2460" s="3">
        <v>60516822.82</v>
      </c>
    </row>
    <row r="2461" spans="1:9" hidden="1" x14ac:dyDescent="0.25">
      <c r="A2461" s="57" t="s">
        <v>137</v>
      </c>
      <c r="B2461" s="57">
        <v>2022</v>
      </c>
      <c r="C2461" t="s">
        <v>58</v>
      </c>
      <c r="D2461" t="s">
        <v>66</v>
      </c>
      <c r="E2461" t="s">
        <v>67</v>
      </c>
      <c r="F2461" t="s">
        <v>68</v>
      </c>
      <c r="G2461" t="s">
        <v>76</v>
      </c>
      <c r="I2461" s="3">
        <v>-12498030.27</v>
      </c>
    </row>
    <row r="2462" spans="1:9" hidden="1" x14ac:dyDescent="0.25">
      <c r="A2462" s="57" t="s">
        <v>137</v>
      </c>
      <c r="B2462" s="57">
        <v>2022</v>
      </c>
      <c r="C2462" t="s">
        <v>58</v>
      </c>
      <c r="D2462" t="s">
        <v>66</v>
      </c>
      <c r="E2462" t="s">
        <v>67</v>
      </c>
      <c r="F2462" t="s">
        <v>68</v>
      </c>
      <c r="G2462" t="s">
        <v>185</v>
      </c>
      <c r="I2462" s="3">
        <v>-895280</v>
      </c>
    </row>
    <row r="2463" spans="1:9" hidden="1" x14ac:dyDescent="0.25">
      <c r="A2463" s="57" t="s">
        <v>137</v>
      </c>
      <c r="B2463" s="57">
        <v>2022</v>
      </c>
      <c r="C2463" t="s">
        <v>58</v>
      </c>
      <c r="D2463" t="s">
        <v>66</v>
      </c>
      <c r="E2463" t="s">
        <v>67</v>
      </c>
      <c r="F2463" t="s">
        <v>68</v>
      </c>
      <c r="G2463" t="s">
        <v>200</v>
      </c>
      <c r="I2463"/>
    </row>
    <row r="2464" spans="1:9" hidden="1" x14ac:dyDescent="0.25">
      <c r="A2464" s="57" t="s">
        <v>137</v>
      </c>
      <c r="B2464" s="57">
        <v>2022</v>
      </c>
      <c r="C2464" t="s">
        <v>58</v>
      </c>
      <c r="D2464" t="s">
        <v>66</v>
      </c>
      <c r="E2464" t="s">
        <v>67</v>
      </c>
      <c r="F2464" t="s">
        <v>68</v>
      </c>
      <c r="G2464" t="s">
        <v>97</v>
      </c>
      <c r="I2464" s="3">
        <v>-8342647.0899999999</v>
      </c>
    </row>
    <row r="2465" spans="1:12" hidden="1" x14ac:dyDescent="0.25">
      <c r="A2465" s="57" t="s">
        <v>137</v>
      </c>
      <c r="B2465" s="57">
        <v>2022</v>
      </c>
      <c r="C2465" t="s">
        <v>58</v>
      </c>
      <c r="D2465" t="s">
        <v>66</v>
      </c>
      <c r="E2465" t="s">
        <v>67</v>
      </c>
      <c r="F2465" t="s">
        <v>68</v>
      </c>
      <c r="G2465" t="s">
        <v>201</v>
      </c>
      <c r="I2465" s="3">
        <v>-113313</v>
      </c>
    </row>
    <row r="2466" spans="1:12" hidden="1" x14ac:dyDescent="0.25">
      <c r="A2466" s="57" t="s">
        <v>137</v>
      </c>
      <c r="B2466" s="57">
        <v>2022</v>
      </c>
      <c r="C2466" t="s">
        <v>58</v>
      </c>
      <c r="D2466" t="s">
        <v>66</v>
      </c>
      <c r="E2466" t="s">
        <v>67</v>
      </c>
      <c r="F2466" t="s">
        <v>68</v>
      </c>
      <c r="G2466" t="s">
        <v>293</v>
      </c>
      <c r="I2466" s="3">
        <v>-2120403</v>
      </c>
    </row>
    <row r="2467" spans="1:12" hidden="1" x14ac:dyDescent="0.25">
      <c r="A2467" s="57" t="s">
        <v>137</v>
      </c>
      <c r="B2467" s="57">
        <v>2022</v>
      </c>
      <c r="C2467" t="s">
        <v>58</v>
      </c>
      <c r="D2467" t="s">
        <v>66</v>
      </c>
      <c r="E2467" t="s">
        <v>67</v>
      </c>
      <c r="F2467" t="s">
        <v>68</v>
      </c>
      <c r="G2467" t="s">
        <v>202</v>
      </c>
      <c r="I2467" s="3">
        <v>-22962000</v>
      </c>
    </row>
    <row r="2468" spans="1:12" hidden="1" x14ac:dyDescent="0.25">
      <c r="A2468" s="57" t="s">
        <v>137</v>
      </c>
      <c r="B2468" s="57">
        <v>2022</v>
      </c>
      <c r="C2468" t="s">
        <v>58</v>
      </c>
      <c r="D2468" t="s">
        <v>66</v>
      </c>
      <c r="E2468" t="s">
        <v>67</v>
      </c>
      <c r="F2468" t="s">
        <v>68</v>
      </c>
      <c r="G2468" t="s">
        <v>203</v>
      </c>
      <c r="I2468" s="3">
        <f>-9560000+522000</f>
        <v>-9038000</v>
      </c>
    </row>
    <row r="2469" spans="1:12" hidden="1" x14ac:dyDescent="0.25">
      <c r="A2469" s="57" t="s">
        <v>137</v>
      </c>
      <c r="B2469" s="57">
        <v>2022</v>
      </c>
      <c r="C2469" t="s">
        <v>58</v>
      </c>
      <c r="D2469" t="s">
        <v>66</v>
      </c>
      <c r="E2469" t="s">
        <v>67</v>
      </c>
      <c r="F2469" t="s">
        <v>68</v>
      </c>
      <c r="G2469" t="s">
        <v>290</v>
      </c>
      <c r="I2469" s="3">
        <v>9038000</v>
      </c>
    </row>
    <row r="2470" spans="1:12" hidden="1" x14ac:dyDescent="0.25">
      <c r="A2470" s="57" t="s">
        <v>137</v>
      </c>
      <c r="B2470" s="57">
        <v>2022</v>
      </c>
      <c r="C2470" t="s">
        <v>58</v>
      </c>
      <c r="D2470" t="s">
        <v>66</v>
      </c>
      <c r="E2470" t="s">
        <v>67</v>
      </c>
      <c r="F2470" t="s">
        <v>268</v>
      </c>
      <c r="G2470" t="s">
        <v>162</v>
      </c>
      <c r="I2470" s="3">
        <v>47481.919999999998</v>
      </c>
    </row>
    <row r="2471" spans="1:12" hidden="1" x14ac:dyDescent="0.25">
      <c r="A2471" s="57" t="s">
        <v>137</v>
      </c>
      <c r="B2471" s="57">
        <v>2022</v>
      </c>
      <c r="C2471" t="s">
        <v>58</v>
      </c>
      <c r="D2471" t="s">
        <v>66</v>
      </c>
      <c r="E2471" t="s">
        <v>67</v>
      </c>
      <c r="F2471" t="s">
        <v>93</v>
      </c>
      <c r="G2471" t="s">
        <v>92</v>
      </c>
      <c r="I2471"/>
    </row>
    <row r="2472" spans="1:12" hidden="1" x14ac:dyDescent="0.25">
      <c r="A2472" s="57" t="s">
        <v>137</v>
      </c>
      <c r="B2472" s="57">
        <v>2022</v>
      </c>
      <c r="C2472" t="s">
        <v>58</v>
      </c>
      <c r="D2472" t="s">
        <v>69</v>
      </c>
      <c r="E2472" t="s">
        <v>69</v>
      </c>
      <c r="F2472" t="s">
        <v>70</v>
      </c>
      <c r="G2472" t="s">
        <v>77</v>
      </c>
      <c r="I2472" s="3">
        <v>200000000</v>
      </c>
    </row>
    <row r="2473" spans="1:12" hidden="1" x14ac:dyDescent="0.25">
      <c r="A2473" s="57" t="s">
        <v>137</v>
      </c>
      <c r="B2473" s="57">
        <v>2022</v>
      </c>
      <c r="C2473" t="s">
        <v>58</v>
      </c>
      <c r="D2473" t="s">
        <v>69</v>
      </c>
      <c r="E2473" t="s">
        <v>69</v>
      </c>
      <c r="F2473" t="s">
        <v>70</v>
      </c>
      <c r="G2473" t="s">
        <v>78</v>
      </c>
      <c r="I2473" s="3">
        <v>-194000000</v>
      </c>
    </row>
    <row r="2474" spans="1:12" hidden="1" x14ac:dyDescent="0.25">
      <c r="A2474" s="57" t="s">
        <v>137</v>
      </c>
      <c r="B2474" s="57">
        <v>2022</v>
      </c>
      <c r="C2474" t="s">
        <v>58</v>
      </c>
      <c r="D2474" t="s">
        <v>69</v>
      </c>
      <c r="E2474" t="s">
        <v>69</v>
      </c>
      <c r="F2474" t="s">
        <v>70</v>
      </c>
      <c r="G2474" t="s">
        <v>230</v>
      </c>
      <c r="I2474" s="3">
        <v>54327800</v>
      </c>
    </row>
    <row r="2475" spans="1:12" hidden="1" x14ac:dyDescent="0.25">
      <c r="A2475" s="57" t="s">
        <v>137</v>
      </c>
      <c r="B2475" s="57">
        <v>2022</v>
      </c>
      <c r="C2475" s="86" t="s">
        <v>58</v>
      </c>
      <c r="D2475" s="86" t="s">
        <v>69</v>
      </c>
      <c r="E2475" s="86" t="s">
        <v>69</v>
      </c>
      <c r="F2475" s="86" t="s">
        <v>79</v>
      </c>
      <c r="G2475" s="86" t="s">
        <v>264</v>
      </c>
      <c r="I2475">
        <v>7531553.7400000058</v>
      </c>
    </row>
    <row r="2476" spans="1:12" hidden="1" x14ac:dyDescent="0.25">
      <c r="A2476" s="57" t="s">
        <v>137</v>
      </c>
      <c r="B2476" s="57">
        <v>2022</v>
      </c>
      <c r="C2476" s="86" t="s">
        <v>58</v>
      </c>
      <c r="D2476" s="86" t="s">
        <v>69</v>
      </c>
      <c r="E2476" s="86" t="s">
        <v>69</v>
      </c>
      <c r="F2476" s="86" t="s">
        <v>79</v>
      </c>
      <c r="G2476" s="86" t="s">
        <v>297</v>
      </c>
      <c r="I2476" s="38">
        <f>31943198.95-I2475-5988000</f>
        <v>18423645.209999993</v>
      </c>
      <c r="J2476" s="10">
        <v>25955198.949999999</v>
      </c>
      <c r="K2476" s="16">
        <f>+I2476+I2475</f>
        <v>25955198.949999999</v>
      </c>
      <c r="L2476" s="11">
        <f>+K2476-J2476</f>
        <v>0</v>
      </c>
    </row>
    <row r="2477" spans="1:12" hidden="1" x14ac:dyDescent="0.25">
      <c r="A2477" s="57" t="s">
        <v>138</v>
      </c>
      <c r="B2477" s="57">
        <v>2022</v>
      </c>
      <c r="C2477" s="57" t="s">
        <v>58</v>
      </c>
      <c r="D2477" s="57" t="s">
        <v>63</v>
      </c>
      <c r="E2477" s="57" t="s">
        <v>64</v>
      </c>
      <c r="F2477" s="57" t="s">
        <v>65</v>
      </c>
      <c r="G2477" s="57" t="s">
        <v>71</v>
      </c>
      <c r="I2477"/>
    </row>
    <row r="2478" spans="1:12" hidden="1" x14ac:dyDescent="0.25">
      <c r="A2478" s="57" t="s">
        <v>138</v>
      </c>
      <c r="B2478" s="57">
        <v>2022</v>
      </c>
      <c r="C2478" t="s">
        <v>58</v>
      </c>
      <c r="D2478" t="s">
        <v>63</v>
      </c>
      <c r="E2478" t="s">
        <v>64</v>
      </c>
      <c r="F2478" t="s">
        <v>65</v>
      </c>
      <c r="G2478" t="s">
        <v>80</v>
      </c>
      <c r="I2478" s="3">
        <v>26523.46</v>
      </c>
    </row>
    <row r="2479" spans="1:12" hidden="1" x14ac:dyDescent="0.25">
      <c r="A2479" s="57" t="s">
        <v>138</v>
      </c>
      <c r="B2479" s="57">
        <v>2022</v>
      </c>
      <c r="C2479" t="s">
        <v>58</v>
      </c>
      <c r="D2479" t="s">
        <v>63</v>
      </c>
      <c r="E2479" t="s">
        <v>64</v>
      </c>
      <c r="F2479" t="s">
        <v>65</v>
      </c>
      <c r="G2479" t="s">
        <v>72</v>
      </c>
      <c r="I2479"/>
    </row>
    <row r="2480" spans="1:12" hidden="1" x14ac:dyDescent="0.25">
      <c r="A2480" s="57" t="s">
        <v>138</v>
      </c>
      <c r="B2480" s="57">
        <v>2022</v>
      </c>
      <c r="C2480" t="s">
        <v>58</v>
      </c>
      <c r="D2480" t="s">
        <v>63</v>
      </c>
      <c r="E2480" t="s">
        <v>64</v>
      </c>
      <c r="F2480" t="s">
        <v>65</v>
      </c>
      <c r="G2480" t="s">
        <v>227</v>
      </c>
      <c r="I2480" s="3">
        <v>26642036.440000001</v>
      </c>
    </row>
    <row r="2481" spans="1:9" hidden="1" x14ac:dyDescent="0.25">
      <c r="A2481" s="57" t="s">
        <v>138</v>
      </c>
      <c r="B2481" s="57">
        <v>2022</v>
      </c>
      <c r="C2481" t="s">
        <v>58</v>
      </c>
      <c r="D2481" t="s">
        <v>63</v>
      </c>
      <c r="E2481" t="s">
        <v>64</v>
      </c>
      <c r="F2481" t="s">
        <v>262</v>
      </c>
      <c r="G2481" t="s">
        <v>261</v>
      </c>
      <c r="H2481" t="s">
        <v>291</v>
      </c>
      <c r="I2481">
        <v>7636625</v>
      </c>
    </row>
    <row r="2482" spans="1:9" hidden="1" x14ac:dyDescent="0.25">
      <c r="A2482" s="57" t="s">
        <v>138</v>
      </c>
      <c r="B2482" s="57">
        <v>2022</v>
      </c>
      <c r="C2482" t="s">
        <v>58</v>
      </c>
      <c r="D2482" t="s">
        <v>63</v>
      </c>
      <c r="E2482" t="s">
        <v>64</v>
      </c>
      <c r="F2482" t="s">
        <v>262</v>
      </c>
      <c r="G2482" t="s">
        <v>261</v>
      </c>
      <c r="H2482" t="s">
        <v>104</v>
      </c>
      <c r="I2482" s="3">
        <v>4463403.46</v>
      </c>
    </row>
    <row r="2483" spans="1:9" hidden="1" x14ac:dyDescent="0.25">
      <c r="A2483" s="57" t="s">
        <v>138</v>
      </c>
      <c r="B2483" s="57">
        <v>2022</v>
      </c>
      <c r="C2483" t="s">
        <v>58</v>
      </c>
      <c r="D2483" t="s">
        <v>63</v>
      </c>
      <c r="E2483" t="s">
        <v>64</v>
      </c>
      <c r="F2483" t="s">
        <v>65</v>
      </c>
      <c r="G2483" t="s">
        <v>155</v>
      </c>
      <c r="I2483" s="138">
        <v>67519007.519999996</v>
      </c>
    </row>
    <row r="2484" spans="1:9" hidden="1" x14ac:dyDescent="0.25">
      <c r="A2484" s="57" t="s">
        <v>138</v>
      </c>
      <c r="B2484" s="57">
        <v>2022</v>
      </c>
      <c r="C2484" t="s">
        <v>58</v>
      </c>
      <c r="D2484" t="s">
        <v>63</v>
      </c>
      <c r="E2484" t="s">
        <v>64</v>
      </c>
      <c r="F2484" t="s">
        <v>65</v>
      </c>
      <c r="G2484" t="s">
        <v>145</v>
      </c>
      <c r="I2484" s="3">
        <v>168479</v>
      </c>
    </row>
    <row r="2485" spans="1:9" hidden="1" x14ac:dyDescent="0.25">
      <c r="A2485" s="57" t="s">
        <v>138</v>
      </c>
      <c r="B2485" s="57">
        <v>2022</v>
      </c>
      <c r="C2485" t="s">
        <v>58</v>
      </c>
      <c r="D2485" t="s">
        <v>63</v>
      </c>
      <c r="E2485" t="s">
        <v>64</v>
      </c>
      <c r="F2485" t="s">
        <v>65</v>
      </c>
      <c r="G2485" t="s">
        <v>275</v>
      </c>
      <c r="I2485"/>
    </row>
    <row r="2486" spans="1:9" hidden="1" x14ac:dyDescent="0.25">
      <c r="A2486" s="57" t="s">
        <v>138</v>
      </c>
      <c r="B2486" s="57">
        <v>2022</v>
      </c>
      <c r="C2486" t="s">
        <v>58</v>
      </c>
      <c r="D2486" t="s">
        <v>63</v>
      </c>
      <c r="E2486" t="s">
        <v>64</v>
      </c>
      <c r="F2486" t="s">
        <v>65</v>
      </c>
      <c r="G2486" t="s">
        <v>105</v>
      </c>
      <c r="I2486"/>
    </row>
    <row r="2487" spans="1:9" hidden="1" x14ac:dyDescent="0.25">
      <c r="A2487" s="57" t="s">
        <v>138</v>
      </c>
      <c r="B2487" s="57">
        <v>2022</v>
      </c>
      <c r="C2487" t="s">
        <v>58</v>
      </c>
      <c r="D2487" t="s">
        <v>63</v>
      </c>
      <c r="E2487" t="s">
        <v>64</v>
      </c>
      <c r="F2487" t="s">
        <v>65</v>
      </c>
      <c r="G2487" s="2" t="s">
        <v>231</v>
      </c>
      <c r="I2487" s="3">
        <v>3882395.3</v>
      </c>
    </row>
    <row r="2488" spans="1:9" hidden="1" x14ac:dyDescent="0.25">
      <c r="A2488" s="57" t="s">
        <v>138</v>
      </c>
      <c r="B2488" s="57">
        <v>2022</v>
      </c>
      <c r="C2488" t="s">
        <v>58</v>
      </c>
      <c r="D2488" t="s">
        <v>63</v>
      </c>
      <c r="E2488" t="s">
        <v>64</v>
      </c>
      <c r="F2488" t="s">
        <v>65</v>
      </c>
      <c r="G2488" s="90" t="s">
        <v>336</v>
      </c>
      <c r="I2488"/>
    </row>
    <row r="2489" spans="1:9" hidden="1" x14ac:dyDescent="0.25">
      <c r="A2489" s="57" t="s">
        <v>138</v>
      </c>
      <c r="B2489" s="57">
        <v>2022</v>
      </c>
      <c r="C2489" t="s">
        <v>58</v>
      </c>
      <c r="D2489" t="s">
        <v>63</v>
      </c>
      <c r="E2489" t="s">
        <v>64</v>
      </c>
      <c r="F2489" t="s">
        <v>65</v>
      </c>
      <c r="G2489" s="2" t="s">
        <v>232</v>
      </c>
      <c r="I2489" s="3">
        <v>157888.79999999999</v>
      </c>
    </row>
    <row r="2490" spans="1:9" hidden="1" x14ac:dyDescent="0.25">
      <c r="A2490" s="57" t="s">
        <v>138</v>
      </c>
      <c r="B2490" s="57">
        <v>2022</v>
      </c>
      <c r="C2490" t="s">
        <v>58</v>
      </c>
      <c r="D2490" t="s">
        <v>63</v>
      </c>
      <c r="E2490" t="s">
        <v>64</v>
      </c>
      <c r="F2490" t="s">
        <v>65</v>
      </c>
      <c r="G2490" s="90" t="s">
        <v>340</v>
      </c>
      <c r="I2490" s="3">
        <v>83098.8</v>
      </c>
    </row>
    <row r="2491" spans="1:9" hidden="1" x14ac:dyDescent="0.25">
      <c r="A2491" s="57" t="s">
        <v>138</v>
      </c>
      <c r="B2491" s="57">
        <v>2022</v>
      </c>
      <c r="C2491" t="s">
        <v>58</v>
      </c>
      <c r="D2491" t="s">
        <v>63</v>
      </c>
      <c r="E2491" t="s">
        <v>64</v>
      </c>
      <c r="F2491" t="s">
        <v>65</v>
      </c>
      <c r="G2491" s="90" t="s">
        <v>341</v>
      </c>
      <c r="I2491" s="3">
        <v>6385.76</v>
      </c>
    </row>
    <row r="2492" spans="1:9" hidden="1" x14ac:dyDescent="0.25">
      <c r="A2492" s="57" t="s">
        <v>138</v>
      </c>
      <c r="B2492" s="57">
        <v>2022</v>
      </c>
      <c r="C2492" t="s">
        <v>58</v>
      </c>
      <c r="D2492" t="s">
        <v>63</v>
      </c>
      <c r="E2492" t="s">
        <v>64</v>
      </c>
      <c r="F2492" t="s">
        <v>65</v>
      </c>
      <c r="G2492" s="90" t="s">
        <v>344</v>
      </c>
      <c r="I2492" s="3">
        <v>-1021714.9</v>
      </c>
    </row>
    <row r="2493" spans="1:9" hidden="1" x14ac:dyDescent="0.25">
      <c r="A2493" s="57" t="s">
        <v>138</v>
      </c>
      <c r="B2493" s="57">
        <v>2022</v>
      </c>
      <c r="C2493" t="s">
        <v>58</v>
      </c>
      <c r="D2493" t="s">
        <v>63</v>
      </c>
      <c r="E2493" t="s">
        <v>64</v>
      </c>
      <c r="F2493" t="s">
        <v>65</v>
      </c>
      <c r="G2493" s="2" t="s">
        <v>233</v>
      </c>
      <c r="I2493" s="3">
        <v>1848843.13</v>
      </c>
    </row>
    <row r="2494" spans="1:9" hidden="1" x14ac:dyDescent="0.25">
      <c r="A2494" s="57" t="s">
        <v>138</v>
      </c>
      <c r="B2494" s="57">
        <v>2022</v>
      </c>
      <c r="C2494" t="s">
        <v>58</v>
      </c>
      <c r="D2494" t="s">
        <v>63</v>
      </c>
      <c r="E2494" t="s">
        <v>64</v>
      </c>
      <c r="F2494" t="s">
        <v>65</v>
      </c>
      <c r="G2494" s="90" t="s">
        <v>323</v>
      </c>
      <c r="H2494" s="3"/>
      <c r="I2494" s="3">
        <v>36481.15</v>
      </c>
    </row>
    <row r="2495" spans="1:9" hidden="1" x14ac:dyDescent="0.25">
      <c r="A2495" s="57" t="s">
        <v>138</v>
      </c>
      <c r="B2495" s="57">
        <v>2022</v>
      </c>
      <c r="C2495" t="s">
        <v>58</v>
      </c>
      <c r="D2495" t="s">
        <v>63</v>
      </c>
      <c r="E2495" t="s">
        <v>64</v>
      </c>
      <c r="F2495" t="s">
        <v>65</v>
      </c>
      <c r="G2495" s="2" t="s">
        <v>237</v>
      </c>
      <c r="I2495" s="3">
        <v>201138.3</v>
      </c>
    </row>
    <row r="2496" spans="1:9" hidden="1" x14ac:dyDescent="0.25">
      <c r="A2496" s="57" t="s">
        <v>138</v>
      </c>
      <c r="B2496" s="57">
        <v>2022</v>
      </c>
      <c r="C2496" t="s">
        <v>58</v>
      </c>
      <c r="D2496" t="s">
        <v>63</v>
      </c>
      <c r="E2496" t="s">
        <v>64</v>
      </c>
      <c r="F2496" t="s">
        <v>65</v>
      </c>
      <c r="G2496" s="2" t="s">
        <v>289</v>
      </c>
      <c r="I2496"/>
    </row>
    <row r="2497" spans="1:9" hidden="1" x14ac:dyDescent="0.25">
      <c r="A2497" s="57" t="s">
        <v>138</v>
      </c>
      <c r="B2497" s="57">
        <v>2022</v>
      </c>
      <c r="C2497" t="s">
        <v>58</v>
      </c>
      <c r="D2497" t="s">
        <v>63</v>
      </c>
      <c r="E2497" t="s">
        <v>64</v>
      </c>
      <c r="F2497" t="s">
        <v>65</v>
      </c>
      <c r="G2497" t="s">
        <v>186</v>
      </c>
      <c r="I2497" s="3">
        <v>1450264</v>
      </c>
    </row>
    <row r="2498" spans="1:9" hidden="1" x14ac:dyDescent="0.25">
      <c r="A2498" s="57" t="s">
        <v>138</v>
      </c>
      <c r="B2498" s="57">
        <v>2022</v>
      </c>
      <c r="C2498" t="s">
        <v>58</v>
      </c>
      <c r="D2498" t="s">
        <v>63</v>
      </c>
      <c r="E2498" t="s">
        <v>64</v>
      </c>
      <c r="F2498" t="s">
        <v>82</v>
      </c>
      <c r="G2498" t="s">
        <v>81</v>
      </c>
      <c r="I2498" s="3">
        <v>31547455</v>
      </c>
    </row>
    <row r="2499" spans="1:9" hidden="1" x14ac:dyDescent="0.25">
      <c r="A2499" s="57" t="s">
        <v>138</v>
      </c>
      <c r="B2499" s="57">
        <v>2022</v>
      </c>
      <c r="C2499" t="s">
        <v>58</v>
      </c>
      <c r="D2499" t="s">
        <v>63</v>
      </c>
      <c r="E2499" t="s">
        <v>64</v>
      </c>
      <c r="F2499" t="s">
        <v>228</v>
      </c>
      <c r="G2499" t="s">
        <v>229</v>
      </c>
      <c r="I2499"/>
    </row>
    <row r="2500" spans="1:9" hidden="1" x14ac:dyDescent="0.25">
      <c r="A2500" s="57" t="s">
        <v>138</v>
      </c>
      <c r="B2500" s="57">
        <v>2022</v>
      </c>
      <c r="C2500" t="s">
        <v>58</v>
      </c>
      <c r="D2500" t="s">
        <v>63</v>
      </c>
      <c r="E2500" t="s">
        <v>73</v>
      </c>
      <c r="F2500" t="s">
        <v>84</v>
      </c>
      <c r="G2500" t="s">
        <v>83</v>
      </c>
      <c r="I2500" s="3">
        <v>4637000</v>
      </c>
    </row>
    <row r="2501" spans="1:9" hidden="1" x14ac:dyDescent="0.25">
      <c r="A2501" s="57" t="s">
        <v>138</v>
      </c>
      <c r="B2501" s="57">
        <v>2022</v>
      </c>
      <c r="C2501" t="s">
        <v>58</v>
      </c>
      <c r="D2501" t="s">
        <v>63</v>
      </c>
      <c r="E2501" t="s">
        <v>73</v>
      </c>
      <c r="F2501" t="s">
        <v>84</v>
      </c>
      <c r="G2501" s="90" t="s">
        <v>324</v>
      </c>
      <c r="I2501" s="3">
        <v>2135000</v>
      </c>
    </row>
    <row r="2502" spans="1:9" hidden="1" x14ac:dyDescent="0.25">
      <c r="A2502" s="57" t="s">
        <v>138</v>
      </c>
      <c r="B2502" s="57">
        <v>2022</v>
      </c>
      <c r="C2502" t="s">
        <v>58</v>
      </c>
      <c r="D2502" t="s">
        <v>63</v>
      </c>
      <c r="E2502" t="s">
        <v>73</v>
      </c>
      <c r="F2502" t="s">
        <v>483</v>
      </c>
      <c r="G2502" s="90" t="s">
        <v>484</v>
      </c>
      <c r="I2502" s="3">
        <v>-723330</v>
      </c>
    </row>
    <row r="2503" spans="1:9" hidden="1" x14ac:dyDescent="0.25">
      <c r="A2503" s="57" t="s">
        <v>138</v>
      </c>
      <c r="B2503" s="57">
        <v>2022</v>
      </c>
      <c r="C2503" t="s">
        <v>58</v>
      </c>
      <c r="D2503" t="s">
        <v>63</v>
      </c>
      <c r="E2503" t="s">
        <v>73</v>
      </c>
      <c r="F2503" t="s">
        <v>342</v>
      </c>
      <c r="G2503" s="90" t="s">
        <v>343</v>
      </c>
      <c r="I2503" s="3">
        <v>1743600</v>
      </c>
    </row>
    <row r="2504" spans="1:9" hidden="1" x14ac:dyDescent="0.25">
      <c r="A2504" s="57" t="s">
        <v>138</v>
      </c>
      <c r="B2504" s="57">
        <v>2022</v>
      </c>
      <c r="C2504" t="s">
        <v>58</v>
      </c>
      <c r="D2504" t="s">
        <v>66</v>
      </c>
      <c r="E2504" t="s">
        <v>67</v>
      </c>
      <c r="F2504" t="s">
        <v>93</v>
      </c>
      <c r="G2504" s="2" t="s">
        <v>234</v>
      </c>
      <c r="I2504"/>
    </row>
    <row r="2505" spans="1:9" hidden="1" x14ac:dyDescent="0.25">
      <c r="A2505" s="57" t="s">
        <v>138</v>
      </c>
      <c r="B2505" s="57">
        <v>2022</v>
      </c>
      <c r="C2505" t="s">
        <v>58</v>
      </c>
      <c r="D2505" t="s">
        <v>66</v>
      </c>
      <c r="E2505" t="s">
        <v>67</v>
      </c>
      <c r="F2505" t="s">
        <v>93</v>
      </c>
      <c r="G2505" t="s">
        <v>106</v>
      </c>
      <c r="I2505" s="3">
        <v>26307004.52</v>
      </c>
    </row>
    <row r="2506" spans="1:9" hidden="1" x14ac:dyDescent="0.25">
      <c r="A2506" s="57" t="s">
        <v>138</v>
      </c>
      <c r="B2506" s="57">
        <v>2022</v>
      </c>
      <c r="C2506" t="s">
        <v>58</v>
      </c>
      <c r="D2506" t="s">
        <v>66</v>
      </c>
      <c r="E2506" t="s">
        <v>67</v>
      </c>
      <c r="F2506" t="s">
        <v>93</v>
      </c>
      <c r="G2506" t="s">
        <v>263</v>
      </c>
      <c r="I2506"/>
    </row>
    <row r="2507" spans="1:9" hidden="1" x14ac:dyDescent="0.25">
      <c r="A2507" s="57" t="s">
        <v>138</v>
      </c>
      <c r="B2507" s="57">
        <v>2022</v>
      </c>
      <c r="C2507" t="s">
        <v>58</v>
      </c>
      <c r="D2507" t="s">
        <v>66</v>
      </c>
      <c r="E2507" t="s">
        <v>67</v>
      </c>
      <c r="F2507" t="s">
        <v>89</v>
      </c>
      <c r="G2507" s="90" t="s">
        <v>444</v>
      </c>
      <c r="I2507" s="3">
        <v>-52999</v>
      </c>
    </row>
    <row r="2508" spans="1:9" hidden="1" x14ac:dyDescent="0.25">
      <c r="A2508" s="57" t="s">
        <v>138</v>
      </c>
      <c r="B2508" s="57">
        <v>2022</v>
      </c>
      <c r="C2508" t="s">
        <v>58</v>
      </c>
      <c r="D2508" t="s">
        <v>66</v>
      </c>
      <c r="E2508" t="s">
        <v>67</v>
      </c>
      <c r="F2508" t="s">
        <v>89</v>
      </c>
      <c r="G2508" t="s">
        <v>85</v>
      </c>
      <c r="I2508" s="3">
        <v>5402451</v>
      </c>
    </row>
    <row r="2509" spans="1:9" hidden="1" x14ac:dyDescent="0.25">
      <c r="A2509" s="57" t="s">
        <v>138</v>
      </c>
      <c r="B2509" s="57">
        <v>2022</v>
      </c>
      <c r="C2509" t="s">
        <v>58</v>
      </c>
      <c r="D2509" t="s">
        <v>66</v>
      </c>
      <c r="E2509" t="s">
        <v>67</v>
      </c>
      <c r="F2509" t="s">
        <v>89</v>
      </c>
      <c r="G2509" t="s">
        <v>86</v>
      </c>
      <c r="I2509">
        <v>648223</v>
      </c>
    </row>
    <row r="2510" spans="1:9" hidden="1" x14ac:dyDescent="0.25">
      <c r="A2510" s="57" t="s">
        <v>138</v>
      </c>
      <c r="B2510" s="57">
        <v>2022</v>
      </c>
      <c r="C2510" t="s">
        <v>58</v>
      </c>
      <c r="D2510" t="s">
        <v>66</v>
      </c>
      <c r="E2510" t="s">
        <v>67</v>
      </c>
      <c r="F2510" t="s">
        <v>89</v>
      </c>
      <c r="G2510" t="s">
        <v>87</v>
      </c>
      <c r="I2510" s="3">
        <v>2821484.68</v>
      </c>
    </row>
    <row r="2511" spans="1:9" hidden="1" x14ac:dyDescent="0.25">
      <c r="A2511" s="57" t="s">
        <v>138</v>
      </c>
      <c r="B2511" s="57">
        <v>2022</v>
      </c>
      <c r="C2511" t="s">
        <v>58</v>
      </c>
      <c r="D2511" t="s">
        <v>66</v>
      </c>
      <c r="E2511" t="s">
        <v>67</v>
      </c>
      <c r="F2511" t="s">
        <v>89</v>
      </c>
      <c r="G2511" t="s">
        <v>88</v>
      </c>
      <c r="I2511" s="3">
        <v>865595</v>
      </c>
    </row>
    <row r="2512" spans="1:9" hidden="1" x14ac:dyDescent="0.25">
      <c r="A2512" s="57" t="s">
        <v>138</v>
      </c>
      <c r="B2512" s="57">
        <v>2022</v>
      </c>
      <c r="C2512" t="s">
        <v>58</v>
      </c>
      <c r="D2512" t="s">
        <v>66</v>
      </c>
      <c r="E2512" t="s">
        <v>67</v>
      </c>
      <c r="F2512" t="s">
        <v>94</v>
      </c>
      <c r="G2512" t="s">
        <v>95</v>
      </c>
      <c r="I2512"/>
    </row>
    <row r="2513" spans="1:9" hidden="1" x14ac:dyDescent="0.25">
      <c r="A2513" s="57" t="s">
        <v>138</v>
      </c>
      <c r="B2513" s="57">
        <v>2022</v>
      </c>
      <c r="C2513" t="s">
        <v>58</v>
      </c>
      <c r="D2513" t="s">
        <v>66</v>
      </c>
      <c r="E2513" t="s">
        <v>67</v>
      </c>
      <c r="F2513" t="s">
        <v>94</v>
      </c>
      <c r="G2513" t="s">
        <v>95</v>
      </c>
      <c r="I2513"/>
    </row>
    <row r="2514" spans="1:9" hidden="1" x14ac:dyDescent="0.25">
      <c r="A2514" s="57" t="s">
        <v>138</v>
      </c>
      <c r="B2514" s="57">
        <v>2022</v>
      </c>
      <c r="C2514" t="s">
        <v>58</v>
      </c>
      <c r="D2514" t="s">
        <v>66</v>
      </c>
      <c r="E2514" t="s">
        <v>67</v>
      </c>
      <c r="F2514" t="s">
        <v>94</v>
      </c>
      <c r="G2514" t="s">
        <v>95</v>
      </c>
      <c r="I2514"/>
    </row>
    <row r="2515" spans="1:9" hidden="1" x14ac:dyDescent="0.25">
      <c r="A2515" s="57" t="s">
        <v>138</v>
      </c>
      <c r="B2515" s="57">
        <v>2022</v>
      </c>
      <c r="C2515" t="s">
        <v>58</v>
      </c>
      <c r="D2515" t="s">
        <v>66</v>
      </c>
      <c r="E2515" t="s">
        <v>67</v>
      </c>
      <c r="F2515" t="s">
        <v>94</v>
      </c>
      <c r="G2515" t="s">
        <v>95</v>
      </c>
      <c r="I2515"/>
    </row>
    <row r="2516" spans="1:9" hidden="1" x14ac:dyDescent="0.25">
      <c r="A2516" s="57" t="s">
        <v>138</v>
      </c>
      <c r="B2516" s="57">
        <v>2022</v>
      </c>
      <c r="C2516" t="s">
        <v>58</v>
      </c>
      <c r="D2516" t="s">
        <v>66</v>
      </c>
      <c r="E2516" t="s">
        <v>67</v>
      </c>
      <c r="F2516" t="s">
        <v>94</v>
      </c>
      <c r="G2516" t="s">
        <v>95</v>
      </c>
      <c r="I2516"/>
    </row>
    <row r="2517" spans="1:9" hidden="1" x14ac:dyDescent="0.25">
      <c r="A2517" s="57" t="s">
        <v>138</v>
      </c>
      <c r="B2517" s="57">
        <v>2022</v>
      </c>
      <c r="C2517" t="s">
        <v>58</v>
      </c>
      <c r="D2517" t="s">
        <v>66</v>
      </c>
      <c r="E2517" t="s">
        <v>67</v>
      </c>
      <c r="F2517" t="s">
        <v>68</v>
      </c>
      <c r="G2517" s="90" t="s">
        <v>443</v>
      </c>
      <c r="I2517" s="3">
        <v>825000</v>
      </c>
    </row>
    <row r="2518" spans="1:9" hidden="1" x14ac:dyDescent="0.25">
      <c r="A2518" s="57" t="s">
        <v>138</v>
      </c>
      <c r="B2518" s="57">
        <v>2022</v>
      </c>
      <c r="C2518" t="s">
        <v>58</v>
      </c>
      <c r="D2518" t="s">
        <v>66</v>
      </c>
      <c r="E2518" t="s">
        <v>67</v>
      </c>
      <c r="F2518" t="s">
        <v>68</v>
      </c>
      <c r="G2518" t="s">
        <v>146</v>
      </c>
      <c r="I2518" s="3">
        <v>221760.2</v>
      </c>
    </row>
    <row r="2519" spans="1:9" hidden="1" x14ac:dyDescent="0.25">
      <c r="A2519" s="57" t="s">
        <v>138</v>
      </c>
      <c r="B2519" s="57">
        <v>2022</v>
      </c>
      <c r="C2519" t="s">
        <v>58</v>
      </c>
      <c r="D2519" t="s">
        <v>66</v>
      </c>
      <c r="E2519" t="s">
        <v>67</v>
      </c>
      <c r="F2519" t="s">
        <v>68</v>
      </c>
      <c r="G2519" t="s">
        <v>325</v>
      </c>
      <c r="I2519"/>
    </row>
    <row r="2520" spans="1:9" hidden="1" x14ac:dyDescent="0.25">
      <c r="A2520" s="57" t="s">
        <v>138</v>
      </c>
      <c r="B2520" s="57">
        <v>2022</v>
      </c>
      <c r="C2520" t="s">
        <v>58</v>
      </c>
      <c r="D2520" t="s">
        <v>66</v>
      </c>
      <c r="E2520" t="s">
        <v>67</v>
      </c>
      <c r="F2520" t="s">
        <v>68</v>
      </c>
      <c r="G2520" t="s">
        <v>160</v>
      </c>
      <c r="I2520" s="3">
        <v>1133767.96</v>
      </c>
    </row>
    <row r="2521" spans="1:9" hidden="1" x14ac:dyDescent="0.25">
      <c r="A2521" s="57" t="s">
        <v>138</v>
      </c>
      <c r="B2521" s="57">
        <v>2022</v>
      </c>
      <c r="C2521" t="s">
        <v>58</v>
      </c>
      <c r="D2521" t="s">
        <v>66</v>
      </c>
      <c r="E2521" t="s">
        <v>67</v>
      </c>
      <c r="F2521" t="s">
        <v>68</v>
      </c>
      <c r="G2521" t="s">
        <v>292</v>
      </c>
      <c r="I2521"/>
    </row>
    <row r="2522" spans="1:9" hidden="1" x14ac:dyDescent="0.25">
      <c r="A2522" s="57" t="s">
        <v>138</v>
      </c>
      <c r="B2522" s="57">
        <v>2022</v>
      </c>
      <c r="C2522" t="s">
        <v>58</v>
      </c>
      <c r="D2522" t="s">
        <v>66</v>
      </c>
      <c r="E2522" t="s">
        <v>67</v>
      </c>
      <c r="F2522" t="s">
        <v>68</v>
      </c>
      <c r="G2522" s="2" t="s">
        <v>282</v>
      </c>
      <c r="I2522" s="3">
        <v>3069</v>
      </c>
    </row>
    <row r="2523" spans="1:9" hidden="1" x14ac:dyDescent="0.25">
      <c r="A2523" s="57" t="s">
        <v>138</v>
      </c>
      <c r="B2523" s="57">
        <v>2022</v>
      </c>
      <c r="C2523" t="s">
        <v>58</v>
      </c>
      <c r="D2523" t="s">
        <v>66</v>
      </c>
      <c r="E2523" t="s">
        <v>67</v>
      </c>
      <c r="F2523" t="s">
        <v>68</v>
      </c>
      <c r="G2523" t="s">
        <v>90</v>
      </c>
      <c r="I2523"/>
    </row>
    <row r="2524" spans="1:9" hidden="1" x14ac:dyDescent="0.25">
      <c r="A2524" s="57" t="s">
        <v>138</v>
      </c>
      <c r="B2524" s="57">
        <v>2022</v>
      </c>
      <c r="C2524" t="s">
        <v>58</v>
      </c>
      <c r="D2524" t="s">
        <v>66</v>
      </c>
      <c r="E2524" t="s">
        <v>67</v>
      </c>
      <c r="F2524" t="s">
        <v>68</v>
      </c>
      <c r="G2524" s="2" t="s">
        <v>274</v>
      </c>
      <c r="I2524" s="3">
        <v>-460891</v>
      </c>
    </row>
    <row r="2525" spans="1:9" hidden="1" x14ac:dyDescent="0.25">
      <c r="A2525" s="57" t="s">
        <v>138</v>
      </c>
      <c r="B2525" s="57">
        <v>2022</v>
      </c>
      <c r="C2525" t="s">
        <v>58</v>
      </c>
      <c r="D2525" t="s">
        <v>66</v>
      </c>
      <c r="E2525" t="s">
        <v>67</v>
      </c>
      <c r="F2525" t="s">
        <v>68</v>
      </c>
      <c r="G2525" s="90" t="s">
        <v>345</v>
      </c>
      <c r="I2525"/>
    </row>
    <row r="2526" spans="1:9" hidden="1" x14ac:dyDescent="0.25">
      <c r="A2526" s="57" t="s">
        <v>138</v>
      </c>
      <c r="B2526" s="57">
        <v>2022</v>
      </c>
      <c r="C2526" t="s">
        <v>58</v>
      </c>
      <c r="D2526" t="s">
        <v>66</v>
      </c>
      <c r="E2526" t="s">
        <v>67</v>
      </c>
      <c r="F2526" t="s">
        <v>68</v>
      </c>
      <c r="G2526" t="s">
        <v>184</v>
      </c>
      <c r="I2526" s="3">
        <v>209352</v>
      </c>
    </row>
    <row r="2527" spans="1:9" hidden="1" x14ac:dyDescent="0.25">
      <c r="A2527" s="57" t="s">
        <v>138</v>
      </c>
      <c r="B2527" s="57">
        <v>2022</v>
      </c>
      <c r="C2527" t="s">
        <v>58</v>
      </c>
      <c r="D2527" t="s">
        <v>66</v>
      </c>
      <c r="E2527" t="s">
        <v>67</v>
      </c>
      <c r="F2527" t="s">
        <v>68</v>
      </c>
      <c r="G2527" s="90" t="s">
        <v>485</v>
      </c>
      <c r="I2527" s="3">
        <v>-9687.6</v>
      </c>
    </row>
    <row r="2528" spans="1:9" hidden="1" x14ac:dyDescent="0.25">
      <c r="A2528" s="57" t="s">
        <v>138</v>
      </c>
      <c r="B2528" s="57">
        <v>2022</v>
      </c>
      <c r="C2528" t="s">
        <v>58</v>
      </c>
      <c r="D2528" t="s">
        <v>66</v>
      </c>
      <c r="E2528" t="s">
        <v>67</v>
      </c>
      <c r="F2528" t="s">
        <v>68</v>
      </c>
      <c r="G2528" t="s">
        <v>75</v>
      </c>
      <c r="I2528" s="3">
        <v>17397.55</v>
      </c>
    </row>
    <row r="2529" spans="1:9" hidden="1" x14ac:dyDescent="0.25">
      <c r="A2529" s="57" t="s">
        <v>138</v>
      </c>
      <c r="B2529" s="57">
        <v>2022</v>
      </c>
      <c r="C2529" t="s">
        <v>58</v>
      </c>
      <c r="D2529" t="s">
        <v>66</v>
      </c>
      <c r="E2529" t="s">
        <v>67</v>
      </c>
      <c r="F2529" t="s">
        <v>68</v>
      </c>
      <c r="G2529" t="s">
        <v>148</v>
      </c>
      <c r="I2529" s="3">
        <v>182593.48</v>
      </c>
    </row>
    <row r="2530" spans="1:9" hidden="1" x14ac:dyDescent="0.25">
      <c r="A2530" s="57" t="s">
        <v>138</v>
      </c>
      <c r="B2530" s="57">
        <v>2022</v>
      </c>
      <c r="C2530" t="s">
        <v>58</v>
      </c>
      <c r="D2530" t="s">
        <v>66</v>
      </c>
      <c r="E2530" t="s">
        <v>67</v>
      </c>
      <c r="F2530" t="s">
        <v>68</v>
      </c>
      <c r="G2530" t="s">
        <v>157</v>
      </c>
      <c r="I2530" s="3">
        <v>81846.03</v>
      </c>
    </row>
    <row r="2531" spans="1:9" hidden="1" x14ac:dyDescent="0.25">
      <c r="A2531" s="57" t="s">
        <v>138</v>
      </c>
      <c r="B2531" s="57">
        <v>2022</v>
      </c>
      <c r="C2531" t="s">
        <v>58</v>
      </c>
      <c r="D2531" t="s">
        <v>66</v>
      </c>
      <c r="E2531" t="s">
        <v>67</v>
      </c>
      <c r="F2531" t="s">
        <v>68</v>
      </c>
      <c r="G2531" s="90" t="s">
        <v>346</v>
      </c>
      <c r="I2531" s="3">
        <v>1013.52</v>
      </c>
    </row>
    <row r="2532" spans="1:9" hidden="1" x14ac:dyDescent="0.25">
      <c r="A2532" s="57" t="s">
        <v>138</v>
      </c>
      <c r="B2532" s="57">
        <v>2022</v>
      </c>
      <c r="C2532" t="s">
        <v>58</v>
      </c>
      <c r="D2532" t="s">
        <v>66</v>
      </c>
      <c r="E2532" t="s">
        <v>67</v>
      </c>
      <c r="F2532" t="s">
        <v>326</v>
      </c>
      <c r="G2532" s="90" t="s">
        <v>327</v>
      </c>
      <c r="I2532" s="138">
        <v>214684</v>
      </c>
    </row>
    <row r="2533" spans="1:9" hidden="1" x14ac:dyDescent="0.25">
      <c r="A2533" s="57" t="s">
        <v>138</v>
      </c>
      <c r="B2533" s="57">
        <v>2022</v>
      </c>
      <c r="C2533" t="s">
        <v>58</v>
      </c>
      <c r="D2533" t="s">
        <v>66</v>
      </c>
      <c r="E2533" t="s">
        <v>67</v>
      </c>
      <c r="F2533" t="s">
        <v>326</v>
      </c>
      <c r="G2533" s="90" t="s">
        <v>328</v>
      </c>
      <c r="I2533" s="3">
        <v>199400</v>
      </c>
    </row>
    <row r="2534" spans="1:9" hidden="1" x14ac:dyDescent="0.25">
      <c r="A2534" s="57" t="s">
        <v>138</v>
      </c>
      <c r="B2534" s="57">
        <v>2022</v>
      </c>
      <c r="C2534" t="s">
        <v>58</v>
      </c>
      <c r="D2534" t="s">
        <v>66</v>
      </c>
      <c r="E2534" t="s">
        <v>67</v>
      </c>
      <c r="F2534" t="s">
        <v>326</v>
      </c>
      <c r="G2534" s="90" t="s">
        <v>329</v>
      </c>
      <c r="I2534" s="3">
        <v>26120</v>
      </c>
    </row>
    <row r="2535" spans="1:9" hidden="1" x14ac:dyDescent="0.25">
      <c r="A2535" s="57" t="s">
        <v>138</v>
      </c>
      <c r="B2535" s="57">
        <v>2022</v>
      </c>
      <c r="C2535" t="s">
        <v>58</v>
      </c>
      <c r="D2535" t="s">
        <v>66</v>
      </c>
      <c r="E2535" t="s">
        <v>67</v>
      </c>
      <c r="F2535" t="s">
        <v>326</v>
      </c>
      <c r="G2535" s="90" t="s">
        <v>330</v>
      </c>
      <c r="I2535" s="3">
        <v>104600</v>
      </c>
    </row>
    <row r="2536" spans="1:9" hidden="1" x14ac:dyDescent="0.25">
      <c r="A2536" s="57" t="s">
        <v>138</v>
      </c>
      <c r="B2536" s="57">
        <v>2022</v>
      </c>
      <c r="C2536" t="s">
        <v>58</v>
      </c>
      <c r="D2536" t="s">
        <v>66</v>
      </c>
      <c r="E2536" t="s">
        <v>67</v>
      </c>
      <c r="F2536" t="s">
        <v>68</v>
      </c>
      <c r="G2536" t="s">
        <v>158</v>
      </c>
      <c r="I2536" s="3">
        <v>71265630.900000006</v>
      </c>
    </row>
    <row r="2537" spans="1:9" hidden="1" x14ac:dyDescent="0.25">
      <c r="A2537" s="57" t="s">
        <v>138</v>
      </c>
      <c r="B2537" s="57">
        <v>2022</v>
      </c>
      <c r="C2537" t="s">
        <v>58</v>
      </c>
      <c r="D2537" t="s">
        <v>66</v>
      </c>
      <c r="E2537" t="s">
        <v>67</v>
      </c>
      <c r="F2537" t="s">
        <v>68</v>
      </c>
      <c r="G2537" t="s">
        <v>76</v>
      </c>
      <c r="I2537" s="3">
        <v>-14156210.59</v>
      </c>
    </row>
    <row r="2538" spans="1:9" hidden="1" x14ac:dyDescent="0.25">
      <c r="A2538" s="57" t="s">
        <v>138</v>
      </c>
      <c r="B2538" s="57">
        <v>2022</v>
      </c>
      <c r="C2538" t="s">
        <v>58</v>
      </c>
      <c r="D2538" t="s">
        <v>66</v>
      </c>
      <c r="E2538" t="s">
        <v>67</v>
      </c>
      <c r="F2538" t="s">
        <v>68</v>
      </c>
      <c r="G2538" t="s">
        <v>185</v>
      </c>
      <c r="I2538" s="3">
        <v>-895280</v>
      </c>
    </row>
    <row r="2539" spans="1:9" hidden="1" x14ac:dyDescent="0.25">
      <c r="A2539" s="57" t="s">
        <v>138</v>
      </c>
      <c r="B2539" s="57">
        <v>2022</v>
      </c>
      <c r="C2539" t="s">
        <v>58</v>
      </c>
      <c r="D2539" t="s">
        <v>66</v>
      </c>
      <c r="E2539" t="s">
        <v>67</v>
      </c>
      <c r="F2539" t="s">
        <v>68</v>
      </c>
      <c r="G2539" t="s">
        <v>200</v>
      </c>
      <c r="I2539"/>
    </row>
    <row r="2540" spans="1:9" hidden="1" x14ac:dyDescent="0.25">
      <c r="A2540" s="57" t="s">
        <v>138</v>
      </c>
      <c r="B2540" s="57">
        <v>2022</v>
      </c>
      <c r="C2540" t="s">
        <v>58</v>
      </c>
      <c r="D2540" t="s">
        <v>66</v>
      </c>
      <c r="E2540" t="s">
        <v>67</v>
      </c>
      <c r="F2540" t="s">
        <v>68</v>
      </c>
      <c r="G2540" t="s">
        <v>97</v>
      </c>
      <c r="I2540" s="3">
        <v>-10922337.369999999</v>
      </c>
    </row>
    <row r="2541" spans="1:9" hidden="1" x14ac:dyDescent="0.25">
      <c r="A2541" s="57" t="s">
        <v>138</v>
      </c>
      <c r="B2541" s="57">
        <v>2022</v>
      </c>
      <c r="C2541" t="s">
        <v>58</v>
      </c>
      <c r="D2541" t="s">
        <v>66</v>
      </c>
      <c r="E2541" t="s">
        <v>67</v>
      </c>
      <c r="F2541" t="s">
        <v>68</v>
      </c>
      <c r="G2541" t="s">
        <v>201</v>
      </c>
      <c r="I2541" s="3">
        <v>-113313</v>
      </c>
    </row>
    <row r="2542" spans="1:9" hidden="1" x14ac:dyDescent="0.25">
      <c r="A2542" s="57" t="s">
        <v>138</v>
      </c>
      <c r="B2542" s="57">
        <v>2022</v>
      </c>
      <c r="C2542" t="s">
        <v>58</v>
      </c>
      <c r="D2542" t="s">
        <v>66</v>
      </c>
      <c r="E2542" t="s">
        <v>67</v>
      </c>
      <c r="F2542" t="s">
        <v>68</v>
      </c>
      <c r="G2542" t="s">
        <v>293</v>
      </c>
      <c r="I2542" s="3">
        <v>-2198861.8199999998</v>
      </c>
    </row>
    <row r="2543" spans="1:9" hidden="1" x14ac:dyDescent="0.25">
      <c r="A2543" s="57" t="s">
        <v>138</v>
      </c>
      <c r="B2543" s="57">
        <v>2022</v>
      </c>
      <c r="C2543" t="s">
        <v>58</v>
      </c>
      <c r="D2543" t="s">
        <v>66</v>
      </c>
      <c r="E2543" t="s">
        <v>67</v>
      </c>
      <c r="F2543" t="s">
        <v>68</v>
      </c>
      <c r="G2543" t="s">
        <v>202</v>
      </c>
      <c r="I2543" s="3">
        <v>-22962000</v>
      </c>
    </row>
    <row r="2544" spans="1:9" hidden="1" x14ac:dyDescent="0.25">
      <c r="A2544" s="57" t="s">
        <v>138</v>
      </c>
      <c r="B2544" s="57">
        <v>2022</v>
      </c>
      <c r="C2544" t="s">
        <v>58</v>
      </c>
      <c r="D2544" t="s">
        <v>66</v>
      </c>
      <c r="E2544" t="s">
        <v>67</v>
      </c>
      <c r="F2544" t="s">
        <v>68</v>
      </c>
      <c r="G2544" t="s">
        <v>203</v>
      </c>
      <c r="I2544"/>
    </row>
    <row r="2545" spans="1:11" hidden="1" x14ac:dyDescent="0.25">
      <c r="A2545" s="57" t="s">
        <v>138</v>
      </c>
      <c r="B2545" s="57">
        <v>2022</v>
      </c>
      <c r="C2545" t="s">
        <v>58</v>
      </c>
      <c r="D2545" t="s">
        <v>66</v>
      </c>
      <c r="E2545" t="s">
        <v>67</v>
      </c>
      <c r="F2545" t="s">
        <v>68</v>
      </c>
      <c r="G2545" t="s">
        <v>290</v>
      </c>
      <c r="I2545"/>
    </row>
    <row r="2546" spans="1:11" hidden="1" x14ac:dyDescent="0.25">
      <c r="A2546" s="57" t="s">
        <v>138</v>
      </c>
      <c r="B2546" s="57">
        <v>2022</v>
      </c>
      <c r="C2546" t="s">
        <v>58</v>
      </c>
      <c r="D2546" t="s">
        <v>66</v>
      </c>
      <c r="E2546" t="s">
        <v>67</v>
      </c>
      <c r="F2546" t="s">
        <v>268</v>
      </c>
      <c r="G2546" t="s">
        <v>162</v>
      </c>
      <c r="I2546" s="3">
        <v>47481.919999999998</v>
      </c>
    </row>
    <row r="2547" spans="1:11" hidden="1" x14ac:dyDescent="0.25">
      <c r="A2547" s="57" t="s">
        <v>138</v>
      </c>
      <c r="B2547" s="57">
        <v>2022</v>
      </c>
      <c r="C2547" t="s">
        <v>58</v>
      </c>
      <c r="D2547" t="s">
        <v>66</v>
      </c>
      <c r="E2547" t="s">
        <v>67</v>
      </c>
      <c r="F2547" t="s">
        <v>93</v>
      </c>
      <c r="G2547" t="s">
        <v>92</v>
      </c>
      <c r="I2547"/>
    </row>
    <row r="2548" spans="1:11" hidden="1" x14ac:dyDescent="0.25">
      <c r="A2548" s="57" t="s">
        <v>138</v>
      </c>
      <c r="B2548" s="57">
        <v>2022</v>
      </c>
      <c r="C2548" t="s">
        <v>58</v>
      </c>
      <c r="D2548" t="s">
        <v>69</v>
      </c>
      <c r="E2548" t="s">
        <v>69</v>
      </c>
      <c r="F2548" t="s">
        <v>70</v>
      </c>
      <c r="G2548" t="s">
        <v>77</v>
      </c>
      <c r="I2548" s="3">
        <v>200000000</v>
      </c>
    </row>
    <row r="2549" spans="1:11" hidden="1" x14ac:dyDescent="0.25">
      <c r="A2549" s="57" t="s">
        <v>138</v>
      </c>
      <c r="B2549" s="57">
        <v>2022</v>
      </c>
      <c r="C2549" t="s">
        <v>58</v>
      </c>
      <c r="D2549" t="s">
        <v>69</v>
      </c>
      <c r="E2549" t="s">
        <v>69</v>
      </c>
      <c r="F2549" t="s">
        <v>70</v>
      </c>
      <c r="G2549" t="s">
        <v>78</v>
      </c>
      <c r="I2549" s="3">
        <v>-194000000</v>
      </c>
    </row>
    <row r="2550" spans="1:11" hidden="1" x14ac:dyDescent="0.25">
      <c r="A2550" s="57" t="s">
        <v>138</v>
      </c>
      <c r="B2550" s="57">
        <v>2022</v>
      </c>
      <c r="C2550" t="s">
        <v>58</v>
      </c>
      <c r="D2550" t="s">
        <v>69</v>
      </c>
      <c r="E2550" t="s">
        <v>69</v>
      </c>
      <c r="F2550" t="s">
        <v>70</v>
      </c>
      <c r="G2550" t="s">
        <v>230</v>
      </c>
      <c r="I2550" s="3">
        <v>54327800</v>
      </c>
    </row>
    <row r="2551" spans="1:11" hidden="1" x14ac:dyDescent="0.25">
      <c r="A2551" s="57" t="s">
        <v>138</v>
      </c>
      <c r="B2551" s="57">
        <v>2022</v>
      </c>
      <c r="C2551" s="86" t="s">
        <v>58</v>
      </c>
      <c r="D2551" s="86" t="s">
        <v>69</v>
      </c>
      <c r="E2551" s="86" t="s">
        <v>69</v>
      </c>
      <c r="F2551" s="86" t="s">
        <v>79</v>
      </c>
      <c r="G2551" s="86" t="s">
        <v>264</v>
      </c>
      <c r="I2551">
        <v>7350687.3099999987</v>
      </c>
    </row>
    <row r="2552" spans="1:11" hidden="1" x14ac:dyDescent="0.25">
      <c r="A2552" s="57" t="s">
        <v>138</v>
      </c>
      <c r="B2552" s="57">
        <v>2022</v>
      </c>
      <c r="C2552" s="86" t="s">
        <v>58</v>
      </c>
      <c r="D2552" s="86" t="s">
        <v>69</v>
      </c>
      <c r="E2552" s="86" t="s">
        <v>69</v>
      </c>
      <c r="F2552" s="86" t="s">
        <v>79</v>
      </c>
      <c r="G2552" s="86" t="s">
        <v>297</v>
      </c>
      <c r="I2552" s="38">
        <f>+I2476+I2475-0.42</f>
        <v>25955198.529999997</v>
      </c>
      <c r="J2552" s="38"/>
      <c r="K2552" s="16">
        <f>+J2552-I2551-I2552</f>
        <v>-33305885.839999996</v>
      </c>
    </row>
    <row r="2553" spans="1:11" hidden="1" x14ac:dyDescent="0.25">
      <c r="A2553" s="57" t="s">
        <v>44</v>
      </c>
      <c r="B2553" s="57">
        <v>2022</v>
      </c>
      <c r="C2553" s="57" t="s">
        <v>58</v>
      </c>
      <c r="D2553" s="57" t="s">
        <v>63</v>
      </c>
      <c r="E2553" s="57" t="s">
        <v>64</v>
      </c>
      <c r="F2553" s="57" t="s">
        <v>65</v>
      </c>
      <c r="G2553" s="57" t="s">
        <v>71</v>
      </c>
      <c r="I2553"/>
    </row>
    <row r="2554" spans="1:11" hidden="1" x14ac:dyDescent="0.25">
      <c r="A2554" s="57" t="s">
        <v>44</v>
      </c>
      <c r="B2554" s="57">
        <v>2022</v>
      </c>
      <c r="C2554" t="s">
        <v>58</v>
      </c>
      <c r="D2554" t="s">
        <v>63</v>
      </c>
      <c r="E2554" t="s">
        <v>64</v>
      </c>
      <c r="F2554" t="s">
        <v>65</v>
      </c>
      <c r="G2554" t="s">
        <v>80</v>
      </c>
      <c r="I2554" s="3">
        <v>26523.46</v>
      </c>
    </row>
    <row r="2555" spans="1:11" hidden="1" x14ac:dyDescent="0.25">
      <c r="A2555" s="57" t="s">
        <v>44</v>
      </c>
      <c r="B2555" s="57">
        <v>2022</v>
      </c>
      <c r="C2555" t="s">
        <v>58</v>
      </c>
      <c r="D2555" t="s">
        <v>63</v>
      </c>
      <c r="E2555" t="s">
        <v>64</v>
      </c>
      <c r="F2555" t="s">
        <v>65</v>
      </c>
      <c r="G2555" t="s">
        <v>72</v>
      </c>
      <c r="I2555"/>
    </row>
    <row r="2556" spans="1:11" hidden="1" x14ac:dyDescent="0.25">
      <c r="A2556" s="57" t="s">
        <v>44</v>
      </c>
      <c r="B2556" s="57">
        <v>2022</v>
      </c>
      <c r="C2556" t="s">
        <v>58</v>
      </c>
      <c r="D2556" t="s">
        <v>63</v>
      </c>
      <c r="E2556" t="s">
        <v>64</v>
      </c>
      <c r="F2556" t="s">
        <v>65</v>
      </c>
      <c r="G2556" t="s">
        <v>227</v>
      </c>
      <c r="I2556" s="3">
        <v>40921981.479999997</v>
      </c>
    </row>
    <row r="2557" spans="1:11" hidden="1" x14ac:dyDescent="0.25">
      <c r="A2557" s="57" t="s">
        <v>44</v>
      </c>
      <c r="B2557" s="57">
        <v>2022</v>
      </c>
      <c r="C2557" t="s">
        <v>58</v>
      </c>
      <c r="D2557" t="s">
        <v>63</v>
      </c>
      <c r="E2557" t="s">
        <v>64</v>
      </c>
      <c r="F2557" t="s">
        <v>262</v>
      </c>
      <c r="G2557" t="s">
        <v>261</v>
      </c>
      <c r="H2557" t="s">
        <v>291</v>
      </c>
      <c r="I2557" s="3">
        <v>9636625</v>
      </c>
    </row>
    <row r="2558" spans="1:11" hidden="1" x14ac:dyDescent="0.25">
      <c r="A2558" s="57" t="s">
        <v>44</v>
      </c>
      <c r="B2558" s="57">
        <v>2022</v>
      </c>
      <c r="C2558" t="s">
        <v>58</v>
      </c>
      <c r="D2558" t="s">
        <v>63</v>
      </c>
      <c r="E2558" t="s">
        <v>64</v>
      </c>
      <c r="F2558" t="s">
        <v>262</v>
      </c>
      <c r="G2558" t="s">
        <v>261</v>
      </c>
      <c r="H2558" t="s">
        <v>104</v>
      </c>
      <c r="I2558" s="3">
        <v>7463403.46</v>
      </c>
    </row>
    <row r="2559" spans="1:11" hidden="1" x14ac:dyDescent="0.25">
      <c r="A2559" s="57" t="s">
        <v>44</v>
      </c>
      <c r="B2559" s="57">
        <v>2022</v>
      </c>
      <c r="C2559" t="s">
        <v>58</v>
      </c>
      <c r="D2559" t="s">
        <v>63</v>
      </c>
      <c r="E2559" t="s">
        <v>64</v>
      </c>
      <c r="F2559" t="s">
        <v>65</v>
      </c>
      <c r="G2559" t="s">
        <v>155</v>
      </c>
      <c r="I2559" s="3">
        <v>60565750.979999997</v>
      </c>
    </row>
    <row r="2560" spans="1:11" hidden="1" x14ac:dyDescent="0.25">
      <c r="A2560" s="57" t="s">
        <v>44</v>
      </c>
      <c r="B2560" s="57">
        <v>2022</v>
      </c>
      <c r="C2560" t="s">
        <v>58</v>
      </c>
      <c r="D2560" t="s">
        <v>63</v>
      </c>
      <c r="E2560" t="s">
        <v>64</v>
      </c>
      <c r="F2560" t="s">
        <v>65</v>
      </c>
      <c r="G2560" t="s">
        <v>145</v>
      </c>
      <c r="I2560" s="3">
        <v>980116</v>
      </c>
    </row>
    <row r="2561" spans="1:9" hidden="1" x14ac:dyDescent="0.25">
      <c r="A2561" s="57" t="s">
        <v>44</v>
      </c>
      <c r="B2561" s="57">
        <v>2022</v>
      </c>
      <c r="C2561" t="s">
        <v>58</v>
      </c>
      <c r="D2561" t="s">
        <v>63</v>
      </c>
      <c r="E2561" t="s">
        <v>64</v>
      </c>
      <c r="F2561" t="s">
        <v>65</v>
      </c>
      <c r="G2561" t="s">
        <v>275</v>
      </c>
      <c r="I2561"/>
    </row>
    <row r="2562" spans="1:9" hidden="1" x14ac:dyDescent="0.25">
      <c r="A2562" s="57" t="s">
        <v>44</v>
      </c>
      <c r="B2562" s="57">
        <v>2022</v>
      </c>
      <c r="C2562" t="s">
        <v>58</v>
      </c>
      <c r="D2562" t="s">
        <v>63</v>
      </c>
      <c r="E2562" t="s">
        <v>64</v>
      </c>
      <c r="F2562" t="s">
        <v>65</v>
      </c>
      <c r="G2562" t="s">
        <v>105</v>
      </c>
      <c r="I2562"/>
    </row>
    <row r="2563" spans="1:9" hidden="1" x14ac:dyDescent="0.25">
      <c r="A2563" s="57" t="s">
        <v>44</v>
      </c>
      <c r="B2563" s="57">
        <v>2022</v>
      </c>
      <c r="C2563" t="s">
        <v>58</v>
      </c>
      <c r="D2563" t="s">
        <v>63</v>
      </c>
      <c r="E2563" t="s">
        <v>64</v>
      </c>
      <c r="F2563" t="s">
        <v>65</v>
      </c>
      <c r="G2563" s="2" t="s">
        <v>231</v>
      </c>
      <c r="I2563" s="3">
        <v>4688513.63</v>
      </c>
    </row>
    <row r="2564" spans="1:9" hidden="1" x14ac:dyDescent="0.25">
      <c r="A2564" s="57" t="s">
        <v>44</v>
      </c>
      <c r="B2564" s="57">
        <v>2022</v>
      </c>
      <c r="C2564" t="s">
        <v>58</v>
      </c>
      <c r="D2564" t="s">
        <v>63</v>
      </c>
      <c r="E2564" t="s">
        <v>64</v>
      </c>
      <c r="F2564" t="s">
        <v>65</v>
      </c>
      <c r="G2564" s="90" t="s">
        <v>336</v>
      </c>
      <c r="I2564"/>
    </row>
    <row r="2565" spans="1:9" hidden="1" x14ac:dyDescent="0.25">
      <c r="A2565" s="57" t="s">
        <v>44</v>
      </c>
      <c r="B2565" s="57">
        <v>2022</v>
      </c>
      <c r="C2565" t="s">
        <v>58</v>
      </c>
      <c r="D2565" t="s">
        <v>63</v>
      </c>
      <c r="E2565" t="s">
        <v>64</v>
      </c>
      <c r="F2565" t="s">
        <v>65</v>
      </c>
      <c r="G2565" s="2" t="s">
        <v>232</v>
      </c>
      <c r="I2565" s="3">
        <v>157888.79999999999</v>
      </c>
    </row>
    <row r="2566" spans="1:9" hidden="1" x14ac:dyDescent="0.25">
      <c r="A2566" s="57" t="s">
        <v>44</v>
      </c>
      <c r="B2566" s="57">
        <v>2022</v>
      </c>
      <c r="C2566" t="s">
        <v>58</v>
      </c>
      <c r="D2566" t="s">
        <v>63</v>
      </c>
      <c r="E2566" t="s">
        <v>64</v>
      </c>
      <c r="F2566" t="s">
        <v>65</v>
      </c>
      <c r="G2566" s="90" t="s">
        <v>340</v>
      </c>
      <c r="I2566" s="3">
        <v>83098.8</v>
      </c>
    </row>
    <row r="2567" spans="1:9" hidden="1" x14ac:dyDescent="0.25">
      <c r="A2567" s="57" t="s">
        <v>44</v>
      </c>
      <c r="B2567" s="57">
        <v>2022</v>
      </c>
      <c r="C2567" t="s">
        <v>58</v>
      </c>
      <c r="D2567" t="s">
        <v>63</v>
      </c>
      <c r="E2567" t="s">
        <v>64</v>
      </c>
      <c r="F2567" t="s">
        <v>65</v>
      </c>
      <c r="G2567" s="90" t="s">
        <v>341</v>
      </c>
      <c r="I2567" s="3">
        <v>6385.76</v>
      </c>
    </row>
    <row r="2568" spans="1:9" hidden="1" x14ac:dyDescent="0.25">
      <c r="A2568" s="57" t="s">
        <v>44</v>
      </c>
      <c r="B2568" s="57">
        <v>2022</v>
      </c>
      <c r="C2568" t="s">
        <v>58</v>
      </c>
      <c r="D2568" t="s">
        <v>63</v>
      </c>
      <c r="E2568" t="s">
        <v>64</v>
      </c>
      <c r="F2568" t="s">
        <v>65</v>
      </c>
      <c r="G2568" s="90" t="s">
        <v>344</v>
      </c>
      <c r="I2568" s="3">
        <v>-1021714.9</v>
      </c>
    </row>
    <row r="2569" spans="1:9" hidden="1" x14ac:dyDescent="0.25">
      <c r="A2569" s="57" t="s">
        <v>44</v>
      </c>
      <c r="B2569" s="57">
        <v>2022</v>
      </c>
      <c r="C2569" t="s">
        <v>58</v>
      </c>
      <c r="D2569" t="s">
        <v>63</v>
      </c>
      <c r="E2569" t="s">
        <v>64</v>
      </c>
      <c r="F2569" t="s">
        <v>65</v>
      </c>
      <c r="G2569" s="2" t="s">
        <v>233</v>
      </c>
      <c r="I2569" s="3">
        <v>1848843.13</v>
      </c>
    </row>
    <row r="2570" spans="1:9" hidden="1" x14ac:dyDescent="0.25">
      <c r="A2570" s="57" t="s">
        <v>44</v>
      </c>
      <c r="B2570" s="57">
        <v>2022</v>
      </c>
      <c r="C2570" t="s">
        <v>58</v>
      </c>
      <c r="D2570" t="s">
        <v>63</v>
      </c>
      <c r="E2570" t="s">
        <v>64</v>
      </c>
      <c r="F2570" t="s">
        <v>65</v>
      </c>
      <c r="G2570" s="90" t="s">
        <v>323</v>
      </c>
      <c r="H2570" s="3"/>
      <c r="I2570" s="3">
        <v>36481.15</v>
      </c>
    </row>
    <row r="2571" spans="1:9" hidden="1" x14ac:dyDescent="0.25">
      <c r="A2571" s="57" t="s">
        <v>44</v>
      </c>
      <c r="B2571" s="57">
        <v>2022</v>
      </c>
      <c r="C2571" t="s">
        <v>58</v>
      </c>
      <c r="D2571" t="s">
        <v>63</v>
      </c>
      <c r="E2571" t="s">
        <v>64</v>
      </c>
      <c r="F2571" t="s">
        <v>65</v>
      </c>
      <c r="G2571" s="2" t="s">
        <v>237</v>
      </c>
      <c r="I2571" s="3">
        <v>271402.31</v>
      </c>
    </row>
    <row r="2572" spans="1:9" hidden="1" x14ac:dyDescent="0.25">
      <c r="A2572" s="57" t="s">
        <v>44</v>
      </c>
      <c r="B2572" s="57">
        <v>2022</v>
      </c>
      <c r="C2572" t="s">
        <v>58</v>
      </c>
      <c r="D2572" t="s">
        <v>63</v>
      </c>
      <c r="E2572" t="s">
        <v>64</v>
      </c>
      <c r="F2572" t="s">
        <v>65</v>
      </c>
      <c r="G2572" s="2" t="s">
        <v>289</v>
      </c>
      <c r="I2572"/>
    </row>
    <row r="2573" spans="1:9" hidden="1" x14ac:dyDescent="0.25">
      <c r="A2573" s="57" t="s">
        <v>44</v>
      </c>
      <c r="B2573" s="57">
        <v>2022</v>
      </c>
      <c r="C2573" t="s">
        <v>58</v>
      </c>
      <c r="D2573" t="s">
        <v>63</v>
      </c>
      <c r="E2573" t="s">
        <v>64</v>
      </c>
      <c r="F2573" t="s">
        <v>65</v>
      </c>
      <c r="G2573" t="s">
        <v>186</v>
      </c>
      <c r="I2573" s="3">
        <v>1674776</v>
      </c>
    </row>
    <row r="2574" spans="1:9" hidden="1" x14ac:dyDescent="0.25">
      <c r="A2574" s="57" t="s">
        <v>44</v>
      </c>
      <c r="B2574" s="57">
        <v>2022</v>
      </c>
      <c r="C2574" t="s">
        <v>58</v>
      </c>
      <c r="D2574" t="s">
        <v>63</v>
      </c>
      <c r="E2574" t="s">
        <v>64</v>
      </c>
      <c r="F2574" t="s">
        <v>82</v>
      </c>
      <c r="G2574" t="s">
        <v>81</v>
      </c>
      <c r="I2574" s="3">
        <v>44476701</v>
      </c>
    </row>
    <row r="2575" spans="1:9" hidden="1" x14ac:dyDescent="0.25">
      <c r="A2575" s="57" t="s">
        <v>44</v>
      </c>
      <c r="B2575" s="57">
        <v>2022</v>
      </c>
      <c r="C2575" t="s">
        <v>58</v>
      </c>
      <c r="D2575" t="s">
        <v>63</v>
      </c>
      <c r="E2575" t="s">
        <v>64</v>
      </c>
      <c r="F2575" t="s">
        <v>228</v>
      </c>
      <c r="G2575" t="s">
        <v>229</v>
      </c>
      <c r="I2575"/>
    </row>
    <row r="2576" spans="1:9" hidden="1" x14ac:dyDescent="0.25">
      <c r="A2576" s="57" t="s">
        <v>44</v>
      </c>
      <c r="B2576" s="57">
        <v>2022</v>
      </c>
      <c r="C2576" t="s">
        <v>58</v>
      </c>
      <c r="D2576" t="s">
        <v>63</v>
      </c>
      <c r="E2576" t="s">
        <v>73</v>
      </c>
      <c r="F2576" t="s">
        <v>84</v>
      </c>
      <c r="G2576" t="s">
        <v>83</v>
      </c>
      <c r="I2576" s="3">
        <v>4637000</v>
      </c>
    </row>
    <row r="2577" spans="1:9" hidden="1" x14ac:dyDescent="0.25">
      <c r="A2577" s="57" t="s">
        <v>44</v>
      </c>
      <c r="B2577" s="57">
        <v>2022</v>
      </c>
      <c r="C2577" t="s">
        <v>58</v>
      </c>
      <c r="D2577" t="s">
        <v>63</v>
      </c>
      <c r="E2577" t="s">
        <v>73</v>
      </c>
      <c r="F2577" t="s">
        <v>84</v>
      </c>
      <c r="G2577" s="90" t="s">
        <v>324</v>
      </c>
      <c r="I2577" s="3">
        <v>2135000</v>
      </c>
    </row>
    <row r="2578" spans="1:9" hidden="1" x14ac:dyDescent="0.25">
      <c r="A2578" s="57" t="s">
        <v>44</v>
      </c>
      <c r="B2578" s="57">
        <v>2022</v>
      </c>
      <c r="C2578" t="s">
        <v>58</v>
      </c>
      <c r="D2578" t="s">
        <v>63</v>
      </c>
      <c r="E2578" t="s">
        <v>73</v>
      </c>
      <c r="F2578" t="s">
        <v>483</v>
      </c>
      <c r="G2578" s="90" t="s">
        <v>484</v>
      </c>
      <c r="I2578" s="3">
        <v>-723330</v>
      </c>
    </row>
    <row r="2579" spans="1:9" hidden="1" x14ac:dyDescent="0.25">
      <c r="A2579" s="57" t="s">
        <v>44</v>
      </c>
      <c r="B2579" s="57">
        <v>2022</v>
      </c>
      <c r="C2579" t="s">
        <v>58</v>
      </c>
      <c r="D2579" t="s">
        <v>63</v>
      </c>
      <c r="E2579" t="s">
        <v>73</v>
      </c>
      <c r="F2579" t="s">
        <v>342</v>
      </c>
      <c r="G2579" s="90" t="s">
        <v>343</v>
      </c>
      <c r="I2579" s="3">
        <v>1743600</v>
      </c>
    </row>
    <row r="2580" spans="1:9" hidden="1" x14ac:dyDescent="0.25">
      <c r="A2580" s="57" t="s">
        <v>44</v>
      </c>
      <c r="B2580" s="57">
        <v>2022</v>
      </c>
      <c r="C2580" t="s">
        <v>58</v>
      </c>
      <c r="D2580" t="s">
        <v>66</v>
      </c>
      <c r="E2580" t="s">
        <v>67</v>
      </c>
      <c r="F2580" t="s">
        <v>93</v>
      </c>
      <c r="G2580" s="2" t="s">
        <v>234</v>
      </c>
      <c r="I2580"/>
    </row>
    <row r="2581" spans="1:9" hidden="1" x14ac:dyDescent="0.25">
      <c r="A2581" s="57" t="s">
        <v>44</v>
      </c>
      <c r="B2581" s="57">
        <v>2022</v>
      </c>
      <c r="C2581" t="s">
        <v>58</v>
      </c>
      <c r="D2581" t="s">
        <v>66</v>
      </c>
      <c r="E2581" t="s">
        <v>67</v>
      </c>
      <c r="F2581" t="s">
        <v>93</v>
      </c>
      <c r="G2581" t="s">
        <v>106</v>
      </c>
      <c r="I2581" s="3">
        <v>31965006.02</v>
      </c>
    </row>
    <row r="2582" spans="1:9" hidden="1" x14ac:dyDescent="0.25">
      <c r="A2582" s="57" t="s">
        <v>44</v>
      </c>
      <c r="B2582" s="57">
        <v>2022</v>
      </c>
      <c r="C2582" t="s">
        <v>58</v>
      </c>
      <c r="D2582" t="s">
        <v>66</v>
      </c>
      <c r="E2582" t="s">
        <v>67</v>
      </c>
      <c r="F2582" t="s">
        <v>93</v>
      </c>
      <c r="G2582" t="s">
        <v>263</v>
      </c>
      <c r="I2582"/>
    </row>
    <row r="2583" spans="1:9" hidden="1" x14ac:dyDescent="0.25">
      <c r="A2583" s="57" t="s">
        <v>44</v>
      </c>
      <c r="B2583" s="57">
        <v>2022</v>
      </c>
      <c r="C2583" t="s">
        <v>58</v>
      </c>
      <c r="D2583" t="s">
        <v>66</v>
      </c>
      <c r="E2583" t="s">
        <v>67</v>
      </c>
      <c r="F2583" t="s">
        <v>89</v>
      </c>
      <c r="G2583" s="90" t="s">
        <v>444</v>
      </c>
      <c r="I2583" s="3">
        <v>222001</v>
      </c>
    </row>
    <row r="2584" spans="1:9" hidden="1" x14ac:dyDescent="0.25">
      <c r="A2584" s="57" t="s">
        <v>44</v>
      </c>
      <c r="B2584" s="57">
        <v>2022</v>
      </c>
      <c r="C2584" t="s">
        <v>58</v>
      </c>
      <c r="D2584" t="s">
        <v>66</v>
      </c>
      <c r="E2584" t="s">
        <v>67</v>
      </c>
      <c r="F2584" t="s">
        <v>89</v>
      </c>
      <c r="G2584" t="s">
        <v>85</v>
      </c>
      <c r="I2584" s="3">
        <v>6268049</v>
      </c>
    </row>
    <row r="2585" spans="1:9" hidden="1" x14ac:dyDescent="0.25">
      <c r="A2585" s="57" t="s">
        <v>44</v>
      </c>
      <c r="B2585" s="57">
        <v>2022</v>
      </c>
      <c r="C2585" t="s">
        <v>58</v>
      </c>
      <c r="D2585" t="s">
        <v>66</v>
      </c>
      <c r="E2585" t="s">
        <v>67</v>
      </c>
      <c r="F2585" t="s">
        <v>89</v>
      </c>
      <c r="G2585" t="s">
        <v>86</v>
      </c>
      <c r="I2585">
        <v>752095</v>
      </c>
    </row>
    <row r="2586" spans="1:9" hidden="1" x14ac:dyDescent="0.25">
      <c r="A2586" s="57" t="s">
        <v>44</v>
      </c>
      <c r="B2586" s="57">
        <v>2022</v>
      </c>
      <c r="C2586" t="s">
        <v>58</v>
      </c>
      <c r="D2586" t="s">
        <v>66</v>
      </c>
      <c r="E2586" t="s">
        <v>67</v>
      </c>
      <c r="F2586" t="s">
        <v>89</v>
      </c>
      <c r="G2586" t="s">
        <v>87</v>
      </c>
      <c r="I2586" s="3">
        <v>3249400.68</v>
      </c>
    </row>
    <row r="2587" spans="1:9" hidden="1" x14ac:dyDescent="0.25">
      <c r="A2587" s="57" t="s">
        <v>44</v>
      </c>
      <c r="B2587" s="57">
        <v>2022</v>
      </c>
      <c r="C2587" t="s">
        <v>58</v>
      </c>
      <c r="D2587" t="s">
        <v>66</v>
      </c>
      <c r="E2587" t="s">
        <v>67</v>
      </c>
      <c r="F2587" t="s">
        <v>89</v>
      </c>
      <c r="G2587" t="s">
        <v>88</v>
      </c>
      <c r="I2587" s="3">
        <v>1731193</v>
      </c>
    </row>
    <row r="2588" spans="1:9" hidden="1" x14ac:dyDescent="0.25">
      <c r="A2588" s="57" t="s">
        <v>44</v>
      </c>
      <c r="B2588" s="57">
        <v>2022</v>
      </c>
      <c r="C2588" t="s">
        <v>58</v>
      </c>
      <c r="D2588" t="s">
        <v>66</v>
      </c>
      <c r="E2588" t="s">
        <v>67</v>
      </c>
      <c r="F2588" t="s">
        <v>94</v>
      </c>
      <c r="G2588" t="s">
        <v>95</v>
      </c>
      <c r="I2588"/>
    </row>
    <row r="2589" spans="1:9" hidden="1" x14ac:dyDescent="0.25">
      <c r="A2589" s="57" t="s">
        <v>44</v>
      </c>
      <c r="B2589" s="57">
        <v>2022</v>
      </c>
      <c r="C2589" t="s">
        <v>58</v>
      </c>
      <c r="D2589" t="s">
        <v>66</v>
      </c>
      <c r="E2589" t="s">
        <v>67</v>
      </c>
      <c r="F2589" t="s">
        <v>94</v>
      </c>
      <c r="G2589" t="s">
        <v>95</v>
      </c>
      <c r="I2589"/>
    </row>
    <row r="2590" spans="1:9" hidden="1" x14ac:dyDescent="0.25">
      <c r="A2590" s="57" t="s">
        <v>44</v>
      </c>
      <c r="B2590" s="57">
        <v>2022</v>
      </c>
      <c r="C2590" t="s">
        <v>58</v>
      </c>
      <c r="D2590" t="s">
        <v>66</v>
      </c>
      <c r="E2590" t="s">
        <v>67</v>
      </c>
      <c r="F2590" t="s">
        <v>94</v>
      </c>
      <c r="G2590" t="s">
        <v>95</v>
      </c>
      <c r="I2590"/>
    </row>
    <row r="2591" spans="1:9" hidden="1" x14ac:dyDescent="0.25">
      <c r="A2591" s="57" t="s">
        <v>44</v>
      </c>
      <c r="B2591" s="57">
        <v>2022</v>
      </c>
      <c r="C2591" t="s">
        <v>58</v>
      </c>
      <c r="D2591" t="s">
        <v>66</v>
      </c>
      <c r="E2591" t="s">
        <v>67</v>
      </c>
      <c r="F2591" t="s">
        <v>94</v>
      </c>
      <c r="G2591" t="s">
        <v>95</v>
      </c>
      <c r="I2591"/>
    </row>
    <row r="2592" spans="1:9" hidden="1" x14ac:dyDescent="0.25">
      <c r="A2592" s="57" t="s">
        <v>44</v>
      </c>
      <c r="B2592" s="57">
        <v>2022</v>
      </c>
      <c r="C2592" t="s">
        <v>58</v>
      </c>
      <c r="D2592" t="s">
        <v>66</v>
      </c>
      <c r="E2592" t="s">
        <v>67</v>
      </c>
      <c r="F2592" t="s">
        <v>94</v>
      </c>
      <c r="G2592" t="s">
        <v>95</v>
      </c>
      <c r="I2592"/>
    </row>
    <row r="2593" spans="1:9" hidden="1" x14ac:dyDescent="0.25">
      <c r="A2593" s="57" t="s">
        <v>44</v>
      </c>
      <c r="B2593" s="57">
        <v>2022</v>
      </c>
      <c r="C2593" t="s">
        <v>58</v>
      </c>
      <c r="D2593" t="s">
        <v>66</v>
      </c>
      <c r="E2593" t="s">
        <v>67</v>
      </c>
      <c r="F2593" t="s">
        <v>68</v>
      </c>
      <c r="G2593" s="90" t="s">
        <v>443</v>
      </c>
      <c r="I2593" s="3">
        <v>825000</v>
      </c>
    </row>
    <row r="2594" spans="1:9" hidden="1" x14ac:dyDescent="0.25">
      <c r="A2594" s="57" t="s">
        <v>44</v>
      </c>
      <c r="B2594" s="57">
        <v>2022</v>
      </c>
      <c r="C2594" t="s">
        <v>58</v>
      </c>
      <c r="D2594" t="s">
        <v>66</v>
      </c>
      <c r="E2594" t="s">
        <v>67</v>
      </c>
      <c r="F2594" t="s">
        <v>68</v>
      </c>
      <c r="G2594" t="s">
        <v>146</v>
      </c>
      <c r="I2594" s="3">
        <v>176000.2</v>
      </c>
    </row>
    <row r="2595" spans="1:9" hidden="1" x14ac:dyDescent="0.25">
      <c r="A2595" s="57" t="s">
        <v>44</v>
      </c>
      <c r="B2595" s="57">
        <v>2022</v>
      </c>
      <c r="C2595" t="s">
        <v>58</v>
      </c>
      <c r="D2595" t="s">
        <v>66</v>
      </c>
      <c r="E2595" t="s">
        <v>67</v>
      </c>
      <c r="F2595" t="s">
        <v>68</v>
      </c>
      <c r="G2595" t="s">
        <v>325</v>
      </c>
      <c r="I2595"/>
    </row>
    <row r="2596" spans="1:9" hidden="1" x14ac:dyDescent="0.25">
      <c r="A2596" s="57" t="s">
        <v>44</v>
      </c>
      <c r="B2596" s="57">
        <v>2022</v>
      </c>
      <c r="C2596" t="s">
        <v>58</v>
      </c>
      <c r="D2596" t="s">
        <v>66</v>
      </c>
      <c r="E2596" t="s">
        <v>67</v>
      </c>
      <c r="F2596" t="s">
        <v>68</v>
      </c>
      <c r="G2596" t="s">
        <v>160</v>
      </c>
      <c r="I2596" s="3">
        <v>970486.44</v>
      </c>
    </row>
    <row r="2597" spans="1:9" hidden="1" x14ac:dyDescent="0.25">
      <c r="A2597" s="57" t="s">
        <v>44</v>
      </c>
      <c r="B2597" s="57">
        <v>2022</v>
      </c>
      <c r="C2597" t="s">
        <v>58</v>
      </c>
      <c r="D2597" t="s">
        <v>66</v>
      </c>
      <c r="E2597" t="s">
        <v>67</v>
      </c>
      <c r="F2597" t="s">
        <v>68</v>
      </c>
      <c r="G2597" t="s">
        <v>292</v>
      </c>
      <c r="I2597"/>
    </row>
    <row r="2598" spans="1:9" hidden="1" x14ac:dyDescent="0.25">
      <c r="A2598" s="57" t="s">
        <v>44</v>
      </c>
      <c r="B2598" s="57">
        <v>2022</v>
      </c>
      <c r="C2598" t="s">
        <v>58</v>
      </c>
      <c r="D2598" t="s">
        <v>66</v>
      </c>
      <c r="E2598" t="s">
        <v>67</v>
      </c>
      <c r="F2598" t="s">
        <v>68</v>
      </c>
      <c r="G2598" s="2" t="s">
        <v>282</v>
      </c>
      <c r="I2598" s="3">
        <v>5009</v>
      </c>
    </row>
    <row r="2599" spans="1:9" hidden="1" x14ac:dyDescent="0.25">
      <c r="A2599" s="57" t="s">
        <v>44</v>
      </c>
      <c r="B2599" s="57">
        <v>2022</v>
      </c>
      <c r="C2599" t="s">
        <v>58</v>
      </c>
      <c r="D2599" t="s">
        <v>66</v>
      </c>
      <c r="E2599" t="s">
        <v>67</v>
      </c>
      <c r="F2599" t="s">
        <v>68</v>
      </c>
      <c r="G2599" t="s">
        <v>90</v>
      </c>
      <c r="I2599"/>
    </row>
    <row r="2600" spans="1:9" hidden="1" x14ac:dyDescent="0.25">
      <c r="A2600" s="57" t="s">
        <v>44</v>
      </c>
      <c r="B2600" s="57">
        <v>2022</v>
      </c>
      <c r="C2600" t="s">
        <v>58</v>
      </c>
      <c r="D2600" t="s">
        <v>66</v>
      </c>
      <c r="E2600" t="s">
        <v>67</v>
      </c>
      <c r="F2600" t="s">
        <v>68</v>
      </c>
      <c r="G2600" s="2" t="s">
        <v>274</v>
      </c>
      <c r="I2600" s="3">
        <v>-156091</v>
      </c>
    </row>
    <row r="2601" spans="1:9" hidden="1" x14ac:dyDescent="0.25">
      <c r="A2601" s="57" t="s">
        <v>44</v>
      </c>
      <c r="B2601" s="57">
        <v>2022</v>
      </c>
      <c r="C2601" t="s">
        <v>58</v>
      </c>
      <c r="D2601" t="s">
        <v>66</v>
      </c>
      <c r="E2601" t="s">
        <v>67</v>
      </c>
      <c r="F2601" t="s">
        <v>68</v>
      </c>
      <c r="G2601" s="90" t="s">
        <v>345</v>
      </c>
      <c r="I2601"/>
    </row>
    <row r="2602" spans="1:9" hidden="1" x14ac:dyDescent="0.25">
      <c r="A2602" s="57" t="s">
        <v>44</v>
      </c>
      <c r="B2602" s="57">
        <v>2022</v>
      </c>
      <c r="C2602" t="s">
        <v>58</v>
      </c>
      <c r="D2602" t="s">
        <v>66</v>
      </c>
      <c r="E2602" t="s">
        <v>67</v>
      </c>
      <c r="F2602" t="s">
        <v>68</v>
      </c>
      <c r="G2602" t="s">
        <v>184</v>
      </c>
      <c r="I2602" s="3">
        <v>218890</v>
      </c>
    </row>
    <row r="2603" spans="1:9" hidden="1" x14ac:dyDescent="0.25">
      <c r="A2603" s="57" t="s">
        <v>44</v>
      </c>
      <c r="B2603" s="57">
        <v>2022</v>
      </c>
      <c r="C2603" t="s">
        <v>58</v>
      </c>
      <c r="D2603" t="s">
        <v>66</v>
      </c>
      <c r="E2603" t="s">
        <v>67</v>
      </c>
      <c r="F2603" t="s">
        <v>68</v>
      </c>
      <c r="G2603" s="90" t="s">
        <v>485</v>
      </c>
      <c r="I2603" s="3">
        <v>-9687.6</v>
      </c>
    </row>
    <row r="2604" spans="1:9" hidden="1" x14ac:dyDescent="0.25">
      <c r="A2604" s="57" t="s">
        <v>44</v>
      </c>
      <c r="B2604" s="57">
        <v>2022</v>
      </c>
      <c r="C2604" t="s">
        <v>58</v>
      </c>
      <c r="D2604" t="s">
        <v>66</v>
      </c>
      <c r="E2604" t="s">
        <v>67</v>
      </c>
      <c r="F2604" t="s">
        <v>68</v>
      </c>
      <c r="G2604" t="s">
        <v>75</v>
      </c>
      <c r="I2604" s="3">
        <v>21357.55</v>
      </c>
    </row>
    <row r="2605" spans="1:9" hidden="1" x14ac:dyDescent="0.25">
      <c r="A2605" s="57" t="s">
        <v>44</v>
      </c>
      <c r="B2605" s="57">
        <v>2022</v>
      </c>
      <c r="C2605" t="s">
        <v>58</v>
      </c>
      <c r="D2605" t="s">
        <v>66</v>
      </c>
      <c r="E2605" t="s">
        <v>67</v>
      </c>
      <c r="F2605" t="s">
        <v>68</v>
      </c>
      <c r="G2605" t="s">
        <v>148</v>
      </c>
      <c r="I2605" s="3">
        <v>308067.21999999997</v>
      </c>
    </row>
    <row r="2606" spans="1:9" hidden="1" x14ac:dyDescent="0.25">
      <c r="A2606" s="57" t="s">
        <v>44</v>
      </c>
      <c r="B2606" s="57">
        <v>2022</v>
      </c>
      <c r="C2606" t="s">
        <v>58</v>
      </c>
      <c r="D2606" t="s">
        <v>66</v>
      </c>
      <c r="E2606" t="s">
        <v>67</v>
      </c>
      <c r="F2606" t="s">
        <v>68</v>
      </c>
      <c r="G2606" t="s">
        <v>157</v>
      </c>
      <c r="I2606" s="3">
        <v>163572.03</v>
      </c>
    </row>
    <row r="2607" spans="1:9" hidden="1" x14ac:dyDescent="0.25">
      <c r="A2607" s="57" t="s">
        <v>44</v>
      </c>
      <c r="B2607" s="57">
        <v>2022</v>
      </c>
      <c r="C2607" t="s">
        <v>58</v>
      </c>
      <c r="D2607" t="s">
        <v>66</v>
      </c>
      <c r="E2607" t="s">
        <v>67</v>
      </c>
      <c r="F2607" t="s">
        <v>68</v>
      </c>
      <c r="G2607" s="90" t="s">
        <v>346</v>
      </c>
      <c r="I2607" s="3">
        <v>1874.52</v>
      </c>
    </row>
    <row r="2608" spans="1:9" hidden="1" x14ac:dyDescent="0.25">
      <c r="A2608" s="57" t="s">
        <v>44</v>
      </c>
      <c r="B2608" s="57">
        <v>2022</v>
      </c>
      <c r="C2608" t="s">
        <v>58</v>
      </c>
      <c r="D2608" t="s">
        <v>66</v>
      </c>
      <c r="E2608" t="s">
        <v>67</v>
      </c>
      <c r="F2608" t="s">
        <v>326</v>
      </c>
      <c r="G2608" s="90" t="s">
        <v>327</v>
      </c>
      <c r="I2608" s="3">
        <v>214684</v>
      </c>
    </row>
    <row r="2609" spans="1:9" hidden="1" x14ac:dyDescent="0.25">
      <c r="A2609" s="57" t="s">
        <v>44</v>
      </c>
      <c r="B2609" s="57">
        <v>2022</v>
      </c>
      <c r="C2609" t="s">
        <v>58</v>
      </c>
      <c r="D2609" t="s">
        <v>66</v>
      </c>
      <c r="E2609" t="s">
        <v>67</v>
      </c>
      <c r="F2609" t="s">
        <v>326</v>
      </c>
      <c r="G2609" s="90" t="s">
        <v>328</v>
      </c>
      <c r="I2609" s="3">
        <v>199400</v>
      </c>
    </row>
    <row r="2610" spans="1:9" hidden="1" x14ac:dyDescent="0.25">
      <c r="A2610" s="57" t="s">
        <v>44</v>
      </c>
      <c r="B2610" s="57">
        <v>2022</v>
      </c>
      <c r="C2610" t="s">
        <v>58</v>
      </c>
      <c r="D2610" t="s">
        <v>66</v>
      </c>
      <c r="E2610" t="s">
        <v>67</v>
      </c>
      <c r="F2610" t="s">
        <v>326</v>
      </c>
      <c r="G2610" s="90" t="s">
        <v>329</v>
      </c>
      <c r="I2610" s="3">
        <v>26120</v>
      </c>
    </row>
    <row r="2611" spans="1:9" hidden="1" x14ac:dyDescent="0.25">
      <c r="A2611" s="57" t="s">
        <v>44</v>
      </c>
      <c r="B2611" s="57">
        <v>2022</v>
      </c>
      <c r="C2611" t="s">
        <v>58</v>
      </c>
      <c r="D2611" t="s">
        <v>66</v>
      </c>
      <c r="E2611" t="s">
        <v>67</v>
      </c>
      <c r="F2611" t="s">
        <v>326</v>
      </c>
      <c r="G2611" s="90" t="s">
        <v>330</v>
      </c>
      <c r="I2611" s="3">
        <v>16200</v>
      </c>
    </row>
    <row r="2612" spans="1:9" hidden="1" x14ac:dyDescent="0.25">
      <c r="A2612" s="57" t="s">
        <v>44</v>
      </c>
      <c r="B2612" s="57">
        <v>2022</v>
      </c>
      <c r="C2612" t="s">
        <v>58</v>
      </c>
      <c r="D2612" t="s">
        <v>66</v>
      </c>
      <c r="E2612" t="s">
        <v>67</v>
      </c>
      <c r="F2612" t="s">
        <v>68</v>
      </c>
      <c r="G2612" t="s">
        <v>158</v>
      </c>
      <c r="I2612" s="3">
        <v>81845716.519999996</v>
      </c>
    </row>
    <row r="2613" spans="1:9" hidden="1" x14ac:dyDescent="0.25">
      <c r="A2613" s="57" t="s">
        <v>44</v>
      </c>
      <c r="B2613" s="57">
        <v>2022</v>
      </c>
      <c r="C2613" t="s">
        <v>58</v>
      </c>
      <c r="D2613" t="s">
        <v>66</v>
      </c>
      <c r="E2613" t="s">
        <v>67</v>
      </c>
      <c r="F2613" t="s">
        <v>68</v>
      </c>
      <c r="G2613" t="s">
        <v>76</v>
      </c>
      <c r="I2613" s="3">
        <v>-17590798.59</v>
      </c>
    </row>
    <row r="2614" spans="1:9" hidden="1" x14ac:dyDescent="0.25">
      <c r="A2614" s="57" t="s">
        <v>44</v>
      </c>
      <c r="B2614" s="57">
        <v>2022</v>
      </c>
      <c r="C2614" t="s">
        <v>58</v>
      </c>
      <c r="D2614" t="s">
        <v>66</v>
      </c>
      <c r="E2614" t="s">
        <v>67</v>
      </c>
      <c r="F2614" t="s">
        <v>68</v>
      </c>
      <c r="G2614" t="s">
        <v>185</v>
      </c>
      <c r="I2614" s="3">
        <v>-895280</v>
      </c>
    </row>
    <row r="2615" spans="1:9" hidden="1" x14ac:dyDescent="0.25">
      <c r="A2615" s="57" t="s">
        <v>44</v>
      </c>
      <c r="B2615" s="57">
        <v>2022</v>
      </c>
      <c r="C2615" t="s">
        <v>58</v>
      </c>
      <c r="D2615" t="s">
        <v>66</v>
      </c>
      <c r="E2615" t="s">
        <v>67</v>
      </c>
      <c r="F2615" t="s">
        <v>68</v>
      </c>
      <c r="G2615" t="s">
        <v>200</v>
      </c>
      <c r="I2615"/>
    </row>
    <row r="2616" spans="1:9" hidden="1" x14ac:dyDescent="0.25">
      <c r="A2616" s="57" t="s">
        <v>44</v>
      </c>
      <c r="B2616" s="57">
        <v>2022</v>
      </c>
      <c r="C2616" t="s">
        <v>58</v>
      </c>
      <c r="D2616" t="s">
        <v>66</v>
      </c>
      <c r="E2616" t="s">
        <v>67</v>
      </c>
      <c r="F2616" t="s">
        <v>68</v>
      </c>
      <c r="G2616" t="s">
        <v>97</v>
      </c>
      <c r="I2616" s="3">
        <v>-13091037.220000001</v>
      </c>
    </row>
    <row r="2617" spans="1:9" hidden="1" x14ac:dyDescent="0.25">
      <c r="A2617" s="57" t="s">
        <v>44</v>
      </c>
      <c r="B2617" s="57">
        <v>2022</v>
      </c>
      <c r="C2617" t="s">
        <v>58</v>
      </c>
      <c r="D2617" t="s">
        <v>66</v>
      </c>
      <c r="E2617" t="s">
        <v>67</v>
      </c>
      <c r="F2617" t="s">
        <v>68</v>
      </c>
      <c r="G2617" t="s">
        <v>201</v>
      </c>
      <c r="I2617" s="3">
        <v>-113313</v>
      </c>
    </row>
    <row r="2618" spans="1:9" hidden="1" x14ac:dyDescent="0.25">
      <c r="A2618" s="57" t="s">
        <v>44</v>
      </c>
      <c r="B2618" s="57">
        <v>2022</v>
      </c>
      <c r="C2618" t="s">
        <v>58</v>
      </c>
      <c r="D2618" t="s">
        <v>66</v>
      </c>
      <c r="E2618" t="s">
        <v>67</v>
      </c>
      <c r="F2618" t="s">
        <v>68</v>
      </c>
      <c r="G2618" t="s">
        <v>293</v>
      </c>
      <c r="I2618" s="3">
        <v>-2215786.19</v>
      </c>
    </row>
    <row r="2619" spans="1:9" hidden="1" x14ac:dyDescent="0.25">
      <c r="A2619" s="57" t="s">
        <v>44</v>
      </c>
      <c r="B2619" s="57">
        <v>2022</v>
      </c>
      <c r="C2619" t="s">
        <v>58</v>
      </c>
      <c r="D2619" t="s">
        <v>66</v>
      </c>
      <c r="E2619" t="s">
        <v>67</v>
      </c>
      <c r="F2619" t="s">
        <v>68</v>
      </c>
      <c r="G2619" t="s">
        <v>202</v>
      </c>
      <c r="I2619" s="3">
        <v>-22962000</v>
      </c>
    </row>
    <row r="2620" spans="1:9" hidden="1" x14ac:dyDescent="0.25">
      <c r="A2620" s="57" t="s">
        <v>44</v>
      </c>
      <c r="B2620" s="57">
        <v>2022</v>
      </c>
      <c r="C2620" t="s">
        <v>58</v>
      </c>
      <c r="D2620" t="s">
        <v>66</v>
      </c>
      <c r="E2620" t="s">
        <v>67</v>
      </c>
      <c r="F2620" t="s">
        <v>68</v>
      </c>
      <c r="G2620" t="s">
        <v>203</v>
      </c>
      <c r="I2620"/>
    </row>
    <row r="2621" spans="1:9" hidden="1" x14ac:dyDescent="0.25">
      <c r="A2621" s="57" t="s">
        <v>44</v>
      </c>
      <c r="B2621" s="57">
        <v>2022</v>
      </c>
      <c r="C2621" t="s">
        <v>58</v>
      </c>
      <c r="D2621" t="s">
        <v>66</v>
      </c>
      <c r="E2621" t="s">
        <v>67</v>
      </c>
      <c r="F2621" t="s">
        <v>68</v>
      </c>
      <c r="G2621" t="s">
        <v>290</v>
      </c>
      <c r="I2621"/>
    </row>
    <row r="2622" spans="1:9" hidden="1" x14ac:dyDescent="0.25">
      <c r="A2622" s="57" t="s">
        <v>44</v>
      </c>
      <c r="B2622" s="57">
        <v>2022</v>
      </c>
      <c r="C2622" t="s">
        <v>58</v>
      </c>
      <c r="D2622" t="s">
        <v>66</v>
      </c>
      <c r="E2622" t="s">
        <v>67</v>
      </c>
      <c r="F2622" t="s">
        <v>268</v>
      </c>
      <c r="G2622" t="s">
        <v>162</v>
      </c>
      <c r="I2622">
        <v>47481.919999999998</v>
      </c>
    </row>
    <row r="2623" spans="1:9" hidden="1" x14ac:dyDescent="0.25">
      <c r="A2623" s="57" t="s">
        <v>44</v>
      </c>
      <c r="B2623" s="57">
        <v>2022</v>
      </c>
      <c r="C2623" t="s">
        <v>58</v>
      </c>
      <c r="D2623" t="s">
        <v>66</v>
      </c>
      <c r="E2623" t="s">
        <v>67</v>
      </c>
      <c r="F2623" t="s">
        <v>93</v>
      </c>
      <c r="G2623" t="s">
        <v>92</v>
      </c>
      <c r="I2623"/>
    </row>
    <row r="2624" spans="1:9" hidden="1" x14ac:dyDescent="0.25">
      <c r="A2624" s="57" t="s">
        <v>44</v>
      </c>
      <c r="B2624" s="57">
        <v>2022</v>
      </c>
      <c r="C2624" t="s">
        <v>58</v>
      </c>
      <c r="D2624" t="s">
        <v>69</v>
      </c>
      <c r="E2624" t="s">
        <v>69</v>
      </c>
      <c r="F2624" t="s">
        <v>70</v>
      </c>
      <c r="G2624" t="s">
        <v>77</v>
      </c>
      <c r="I2624" s="3">
        <v>200000000</v>
      </c>
    </row>
    <row r="2625" spans="1:11" hidden="1" x14ac:dyDescent="0.25">
      <c r="A2625" s="57" t="s">
        <v>44</v>
      </c>
      <c r="B2625" s="57">
        <v>2022</v>
      </c>
      <c r="C2625" t="s">
        <v>58</v>
      </c>
      <c r="D2625" t="s">
        <v>69</v>
      </c>
      <c r="E2625" t="s">
        <v>69</v>
      </c>
      <c r="F2625" t="s">
        <v>70</v>
      </c>
      <c r="G2625" t="s">
        <v>78</v>
      </c>
      <c r="I2625" s="3">
        <v>-194000000</v>
      </c>
    </row>
    <row r="2626" spans="1:11" hidden="1" x14ac:dyDescent="0.25">
      <c r="A2626" s="57" t="s">
        <v>44</v>
      </c>
      <c r="B2626" s="57">
        <v>2022</v>
      </c>
      <c r="C2626" t="s">
        <v>58</v>
      </c>
      <c r="D2626" t="s">
        <v>69</v>
      </c>
      <c r="E2626" t="s">
        <v>69</v>
      </c>
      <c r="F2626" t="s">
        <v>70</v>
      </c>
      <c r="G2626" t="s">
        <v>230</v>
      </c>
      <c r="I2626" s="3">
        <v>54327800</v>
      </c>
    </row>
    <row r="2627" spans="1:11" hidden="1" x14ac:dyDescent="0.25">
      <c r="A2627" s="57" t="s">
        <v>44</v>
      </c>
      <c r="B2627" s="57">
        <v>2022</v>
      </c>
      <c r="C2627" s="86" t="s">
        <v>58</v>
      </c>
      <c r="D2627" s="86" t="s">
        <v>69</v>
      </c>
      <c r="E2627" s="86" t="s">
        <v>69</v>
      </c>
      <c r="F2627" s="86" t="s">
        <v>79</v>
      </c>
      <c r="G2627" s="86" t="s">
        <v>264</v>
      </c>
      <c r="I2627">
        <v>13781750.619999997</v>
      </c>
    </row>
    <row r="2628" spans="1:11" hidden="1" x14ac:dyDescent="0.25">
      <c r="A2628" s="57" t="s">
        <v>44</v>
      </c>
      <c r="B2628" s="57">
        <v>2022</v>
      </c>
      <c r="C2628" s="86" t="s">
        <v>58</v>
      </c>
      <c r="D2628" s="86" t="s">
        <v>69</v>
      </c>
      <c r="E2628" s="86" t="s">
        <v>69</v>
      </c>
      <c r="F2628" s="86" t="s">
        <v>79</v>
      </c>
      <c r="G2628" s="86" t="s">
        <v>297</v>
      </c>
      <c r="I2628" s="38">
        <f>+I2551+I2552-0.9</f>
        <v>33305884.939999998</v>
      </c>
      <c r="J2628" s="38">
        <v>47087635.560000002</v>
      </c>
      <c r="K2628" s="16">
        <f>+J2628-I2628-I2627</f>
        <v>0</v>
      </c>
    </row>
    <row r="2629" spans="1:11" hidden="1" x14ac:dyDescent="0.25">
      <c r="A2629" s="57" t="s">
        <v>51</v>
      </c>
      <c r="B2629" s="57">
        <v>2022</v>
      </c>
      <c r="C2629" s="57" t="s">
        <v>58</v>
      </c>
      <c r="D2629" s="57" t="s">
        <v>63</v>
      </c>
      <c r="E2629" s="57" t="s">
        <v>64</v>
      </c>
      <c r="F2629" s="57" t="s">
        <v>65</v>
      </c>
      <c r="G2629" s="57" t="s">
        <v>71</v>
      </c>
      <c r="I2629"/>
    </row>
    <row r="2630" spans="1:11" hidden="1" x14ac:dyDescent="0.25">
      <c r="A2630" s="57" t="s">
        <v>51</v>
      </c>
      <c r="B2630" s="57">
        <v>2022</v>
      </c>
      <c r="C2630" t="s">
        <v>58</v>
      </c>
      <c r="D2630" t="s">
        <v>63</v>
      </c>
      <c r="E2630" t="s">
        <v>64</v>
      </c>
      <c r="F2630" t="s">
        <v>65</v>
      </c>
      <c r="G2630" t="s">
        <v>80</v>
      </c>
      <c r="I2630" s="3">
        <v>26523.46</v>
      </c>
    </row>
    <row r="2631" spans="1:11" hidden="1" x14ac:dyDescent="0.25">
      <c r="A2631" s="57" t="s">
        <v>51</v>
      </c>
      <c r="B2631" s="57">
        <v>2022</v>
      </c>
      <c r="C2631" t="s">
        <v>58</v>
      </c>
      <c r="D2631" t="s">
        <v>63</v>
      </c>
      <c r="E2631" t="s">
        <v>64</v>
      </c>
      <c r="F2631" t="s">
        <v>65</v>
      </c>
      <c r="G2631" t="s">
        <v>72</v>
      </c>
      <c r="I2631"/>
    </row>
    <row r="2632" spans="1:11" hidden="1" x14ac:dyDescent="0.25">
      <c r="A2632" s="57" t="s">
        <v>51</v>
      </c>
      <c r="B2632" s="57">
        <v>2022</v>
      </c>
      <c r="C2632" t="s">
        <v>58</v>
      </c>
      <c r="D2632" t="s">
        <v>63</v>
      </c>
      <c r="E2632" t="s">
        <v>64</v>
      </c>
      <c r="F2632" t="s">
        <v>65</v>
      </c>
      <c r="G2632" t="s">
        <v>227</v>
      </c>
      <c r="I2632" s="3">
        <v>20777860.039999999</v>
      </c>
    </row>
    <row r="2633" spans="1:11" hidden="1" x14ac:dyDescent="0.25">
      <c r="A2633" s="57" t="s">
        <v>51</v>
      </c>
      <c r="B2633" s="57">
        <v>2022</v>
      </c>
      <c r="C2633" t="s">
        <v>58</v>
      </c>
      <c r="D2633" t="s">
        <v>63</v>
      </c>
      <c r="E2633" t="s">
        <v>64</v>
      </c>
      <c r="F2633" t="s">
        <v>262</v>
      </c>
      <c r="G2633" t="s">
        <v>261</v>
      </c>
      <c r="H2633" t="s">
        <v>291</v>
      </c>
      <c r="I2633">
        <v>11636625</v>
      </c>
    </row>
    <row r="2634" spans="1:11" hidden="1" x14ac:dyDescent="0.25">
      <c r="A2634" s="57" t="s">
        <v>51</v>
      </c>
      <c r="B2634" s="57">
        <v>2022</v>
      </c>
      <c r="C2634" t="s">
        <v>58</v>
      </c>
      <c r="D2634" t="s">
        <v>63</v>
      </c>
      <c r="E2634" t="s">
        <v>64</v>
      </c>
      <c r="F2634" t="s">
        <v>262</v>
      </c>
      <c r="G2634" t="s">
        <v>261</v>
      </c>
      <c r="H2634" t="s">
        <v>104</v>
      </c>
      <c r="I2634">
        <v>10463403.460000001</v>
      </c>
    </row>
    <row r="2635" spans="1:11" hidden="1" x14ac:dyDescent="0.25">
      <c r="A2635" s="57" t="s">
        <v>51</v>
      </c>
      <c r="B2635" s="57">
        <v>2022</v>
      </c>
      <c r="C2635" t="s">
        <v>58</v>
      </c>
      <c r="D2635" t="s">
        <v>63</v>
      </c>
      <c r="E2635" t="s">
        <v>64</v>
      </c>
      <c r="F2635" t="s">
        <v>65</v>
      </c>
      <c r="G2635" t="s">
        <v>155</v>
      </c>
      <c r="I2635" s="3">
        <v>66973046.770000003</v>
      </c>
    </row>
    <row r="2636" spans="1:11" hidden="1" x14ac:dyDescent="0.25">
      <c r="A2636" s="57" t="s">
        <v>51</v>
      </c>
      <c r="B2636" s="57">
        <v>2022</v>
      </c>
      <c r="C2636" t="s">
        <v>58</v>
      </c>
      <c r="D2636" t="s">
        <v>63</v>
      </c>
      <c r="E2636" t="s">
        <v>64</v>
      </c>
      <c r="F2636" t="s">
        <v>65</v>
      </c>
      <c r="G2636" t="s">
        <v>145</v>
      </c>
      <c r="I2636" s="3">
        <v>5461541</v>
      </c>
    </row>
    <row r="2637" spans="1:11" hidden="1" x14ac:dyDescent="0.25">
      <c r="A2637" s="57" t="s">
        <v>51</v>
      </c>
      <c r="B2637" s="57">
        <v>2022</v>
      </c>
      <c r="C2637" t="s">
        <v>58</v>
      </c>
      <c r="D2637" t="s">
        <v>63</v>
      </c>
      <c r="E2637" t="s">
        <v>64</v>
      </c>
      <c r="F2637" t="s">
        <v>65</v>
      </c>
      <c r="G2637" t="s">
        <v>275</v>
      </c>
      <c r="I2637"/>
    </row>
    <row r="2638" spans="1:11" hidden="1" x14ac:dyDescent="0.25">
      <c r="A2638" s="57" t="s">
        <v>51</v>
      </c>
      <c r="B2638" s="57">
        <v>2022</v>
      </c>
      <c r="C2638" t="s">
        <v>58</v>
      </c>
      <c r="D2638" t="s">
        <v>63</v>
      </c>
      <c r="E2638" t="s">
        <v>64</v>
      </c>
      <c r="F2638" t="s">
        <v>65</v>
      </c>
      <c r="G2638" t="s">
        <v>105</v>
      </c>
      <c r="I2638"/>
    </row>
    <row r="2639" spans="1:11" hidden="1" x14ac:dyDescent="0.25">
      <c r="A2639" s="57" t="s">
        <v>51</v>
      </c>
      <c r="B2639" s="57">
        <v>2022</v>
      </c>
      <c r="C2639" t="s">
        <v>58</v>
      </c>
      <c r="D2639" t="s">
        <v>63</v>
      </c>
      <c r="E2639" t="s">
        <v>64</v>
      </c>
      <c r="F2639" t="s">
        <v>65</v>
      </c>
      <c r="G2639" s="2" t="s">
        <v>231</v>
      </c>
      <c r="I2639" s="3">
        <v>5449052.4000000004</v>
      </c>
    </row>
    <row r="2640" spans="1:11" hidden="1" x14ac:dyDescent="0.25">
      <c r="A2640" s="57" t="s">
        <v>51</v>
      </c>
      <c r="B2640" s="57">
        <v>2022</v>
      </c>
      <c r="C2640" t="s">
        <v>58</v>
      </c>
      <c r="D2640" t="s">
        <v>63</v>
      </c>
      <c r="E2640" t="s">
        <v>64</v>
      </c>
      <c r="F2640" t="s">
        <v>65</v>
      </c>
      <c r="G2640" s="90" t="s">
        <v>336</v>
      </c>
      <c r="I2640"/>
    </row>
    <row r="2641" spans="1:9" hidden="1" x14ac:dyDescent="0.25">
      <c r="A2641" s="57" t="s">
        <v>51</v>
      </c>
      <c r="B2641" s="57">
        <v>2022</v>
      </c>
      <c r="C2641" t="s">
        <v>58</v>
      </c>
      <c r="D2641" t="s">
        <v>63</v>
      </c>
      <c r="E2641" t="s">
        <v>64</v>
      </c>
      <c r="F2641" t="s">
        <v>65</v>
      </c>
      <c r="G2641" s="2" t="s">
        <v>232</v>
      </c>
      <c r="I2641" s="3">
        <v>157888.79999999999</v>
      </c>
    </row>
    <row r="2642" spans="1:9" hidden="1" x14ac:dyDescent="0.25">
      <c r="A2642" s="57" t="s">
        <v>51</v>
      </c>
      <c r="B2642" s="57">
        <v>2022</v>
      </c>
      <c r="C2642" t="s">
        <v>58</v>
      </c>
      <c r="D2642" t="s">
        <v>63</v>
      </c>
      <c r="E2642" t="s">
        <v>64</v>
      </c>
      <c r="F2642" t="s">
        <v>65</v>
      </c>
      <c r="G2642" s="90" t="s">
        <v>340</v>
      </c>
      <c r="I2642" s="3">
        <v>83098.8</v>
      </c>
    </row>
    <row r="2643" spans="1:9" hidden="1" x14ac:dyDescent="0.25">
      <c r="A2643" s="57" t="s">
        <v>51</v>
      </c>
      <c r="B2643" s="57">
        <v>2022</v>
      </c>
      <c r="C2643" t="s">
        <v>58</v>
      </c>
      <c r="D2643" t="s">
        <v>63</v>
      </c>
      <c r="E2643" t="s">
        <v>64</v>
      </c>
      <c r="F2643" t="s">
        <v>65</v>
      </c>
      <c r="G2643" s="90" t="s">
        <v>341</v>
      </c>
      <c r="I2643" s="3">
        <v>6385.76</v>
      </c>
    </row>
    <row r="2644" spans="1:9" hidden="1" x14ac:dyDescent="0.25">
      <c r="A2644" s="57" t="s">
        <v>51</v>
      </c>
      <c r="B2644" s="57">
        <v>2022</v>
      </c>
      <c r="C2644" t="s">
        <v>58</v>
      </c>
      <c r="D2644" t="s">
        <v>63</v>
      </c>
      <c r="E2644" t="s">
        <v>64</v>
      </c>
      <c r="F2644" t="s">
        <v>65</v>
      </c>
      <c r="G2644" s="90" t="s">
        <v>344</v>
      </c>
      <c r="I2644" s="3">
        <v>-1021714.9</v>
      </c>
    </row>
    <row r="2645" spans="1:9" hidden="1" x14ac:dyDescent="0.25">
      <c r="A2645" s="57" t="s">
        <v>51</v>
      </c>
      <c r="B2645" s="57">
        <v>2022</v>
      </c>
      <c r="C2645" t="s">
        <v>58</v>
      </c>
      <c r="D2645" t="s">
        <v>63</v>
      </c>
      <c r="E2645" t="s">
        <v>64</v>
      </c>
      <c r="F2645" t="s">
        <v>65</v>
      </c>
      <c r="G2645" s="2" t="s">
        <v>233</v>
      </c>
      <c r="I2645" s="3">
        <v>1848843.13</v>
      </c>
    </row>
    <row r="2646" spans="1:9" hidden="1" x14ac:dyDescent="0.25">
      <c r="A2646" s="57" t="s">
        <v>51</v>
      </c>
      <c r="B2646" s="57">
        <v>2022</v>
      </c>
      <c r="C2646" t="s">
        <v>58</v>
      </c>
      <c r="D2646" t="s">
        <v>63</v>
      </c>
      <c r="E2646" t="s">
        <v>64</v>
      </c>
      <c r="F2646" t="s">
        <v>65</v>
      </c>
      <c r="G2646" s="90" t="s">
        <v>323</v>
      </c>
      <c r="H2646" s="3"/>
      <c r="I2646" s="3">
        <v>36481.15</v>
      </c>
    </row>
    <row r="2647" spans="1:9" hidden="1" x14ac:dyDescent="0.25">
      <c r="A2647" s="57" t="s">
        <v>51</v>
      </c>
      <c r="B2647" s="57">
        <v>2022</v>
      </c>
      <c r="C2647" t="s">
        <v>58</v>
      </c>
      <c r="D2647" t="s">
        <v>63</v>
      </c>
      <c r="E2647" t="s">
        <v>64</v>
      </c>
      <c r="F2647" t="s">
        <v>65</v>
      </c>
      <c r="G2647" s="2" t="s">
        <v>237</v>
      </c>
      <c r="I2647" s="3">
        <v>336534.91</v>
      </c>
    </row>
    <row r="2648" spans="1:9" hidden="1" x14ac:dyDescent="0.25">
      <c r="A2648" s="57" t="s">
        <v>51</v>
      </c>
      <c r="B2648" s="57">
        <v>2022</v>
      </c>
      <c r="C2648" t="s">
        <v>58</v>
      </c>
      <c r="D2648" t="s">
        <v>63</v>
      </c>
      <c r="E2648" t="s">
        <v>64</v>
      </c>
      <c r="F2648" t="s">
        <v>65</v>
      </c>
      <c r="G2648" s="2" t="s">
        <v>289</v>
      </c>
      <c r="I2648"/>
    </row>
    <row r="2649" spans="1:9" hidden="1" x14ac:dyDescent="0.25">
      <c r="A2649" s="57" t="s">
        <v>51</v>
      </c>
      <c r="B2649" s="57">
        <v>2022</v>
      </c>
      <c r="C2649" t="s">
        <v>58</v>
      </c>
      <c r="D2649" t="s">
        <v>63</v>
      </c>
      <c r="E2649" t="s">
        <v>64</v>
      </c>
      <c r="F2649" t="s">
        <v>65</v>
      </c>
      <c r="G2649" t="s">
        <v>186</v>
      </c>
      <c r="I2649" s="3">
        <v>1917260</v>
      </c>
    </row>
    <row r="2650" spans="1:9" hidden="1" x14ac:dyDescent="0.25">
      <c r="A2650" s="57" t="s">
        <v>51</v>
      </c>
      <c r="B2650" s="57">
        <v>2022</v>
      </c>
      <c r="C2650" t="s">
        <v>58</v>
      </c>
      <c r="D2650" t="s">
        <v>63</v>
      </c>
      <c r="E2650" t="s">
        <v>64</v>
      </c>
      <c r="F2650" t="s">
        <v>82</v>
      </c>
      <c r="G2650" t="s">
        <v>81</v>
      </c>
      <c r="I2650" s="3">
        <v>42845083</v>
      </c>
    </row>
    <row r="2651" spans="1:9" hidden="1" x14ac:dyDescent="0.25">
      <c r="A2651" s="57" t="s">
        <v>51</v>
      </c>
      <c r="B2651" s="57">
        <v>2022</v>
      </c>
      <c r="C2651" t="s">
        <v>58</v>
      </c>
      <c r="D2651" t="s">
        <v>63</v>
      </c>
      <c r="E2651" t="s">
        <v>64</v>
      </c>
      <c r="F2651" t="s">
        <v>228</v>
      </c>
      <c r="G2651" t="s">
        <v>229</v>
      </c>
      <c r="I2651"/>
    </row>
    <row r="2652" spans="1:9" hidden="1" x14ac:dyDescent="0.25">
      <c r="A2652" s="57" t="s">
        <v>51</v>
      </c>
      <c r="B2652" s="57">
        <v>2022</v>
      </c>
      <c r="C2652" t="s">
        <v>58</v>
      </c>
      <c r="D2652" t="s">
        <v>63</v>
      </c>
      <c r="E2652" t="s">
        <v>73</v>
      </c>
      <c r="F2652" t="s">
        <v>84</v>
      </c>
      <c r="G2652" t="s">
        <v>83</v>
      </c>
      <c r="I2652" s="3">
        <v>4637000</v>
      </c>
    </row>
    <row r="2653" spans="1:9" hidden="1" x14ac:dyDescent="0.25">
      <c r="A2653" s="57" t="s">
        <v>51</v>
      </c>
      <c r="B2653" s="57">
        <v>2022</v>
      </c>
      <c r="C2653" t="s">
        <v>58</v>
      </c>
      <c r="D2653" t="s">
        <v>63</v>
      </c>
      <c r="E2653" t="s">
        <v>73</v>
      </c>
      <c r="F2653" t="s">
        <v>84</v>
      </c>
      <c r="G2653" s="90" t="s">
        <v>324</v>
      </c>
      <c r="I2653" s="3">
        <v>2135000</v>
      </c>
    </row>
    <row r="2654" spans="1:9" hidden="1" x14ac:dyDescent="0.25">
      <c r="A2654" s="57" t="s">
        <v>51</v>
      </c>
      <c r="B2654" s="57">
        <v>2022</v>
      </c>
      <c r="C2654" t="s">
        <v>58</v>
      </c>
      <c r="D2654" t="s">
        <v>63</v>
      </c>
      <c r="E2654" t="s">
        <v>73</v>
      </c>
      <c r="F2654" t="s">
        <v>483</v>
      </c>
      <c r="G2654" s="90" t="s">
        <v>484</v>
      </c>
      <c r="I2654" s="3">
        <v>-723330</v>
      </c>
    </row>
    <row r="2655" spans="1:9" hidden="1" x14ac:dyDescent="0.25">
      <c r="A2655" s="57" t="s">
        <v>51</v>
      </c>
      <c r="B2655" s="57">
        <v>2022</v>
      </c>
      <c r="C2655" t="s">
        <v>58</v>
      </c>
      <c r="D2655" t="s">
        <v>63</v>
      </c>
      <c r="E2655" t="s">
        <v>73</v>
      </c>
      <c r="F2655" t="s">
        <v>342</v>
      </c>
      <c r="G2655" s="90" t="s">
        <v>343</v>
      </c>
      <c r="I2655" s="3">
        <f>3738600-1743600</f>
        <v>1995000</v>
      </c>
    </row>
    <row r="2656" spans="1:9" hidden="1" x14ac:dyDescent="0.25">
      <c r="A2656" s="57" t="s">
        <v>51</v>
      </c>
      <c r="B2656" s="57">
        <v>2022</v>
      </c>
      <c r="C2656" t="s">
        <v>58</v>
      </c>
      <c r="D2656" t="s">
        <v>66</v>
      </c>
      <c r="E2656" t="s">
        <v>67</v>
      </c>
      <c r="F2656" t="s">
        <v>93</v>
      </c>
      <c r="G2656" s="2" t="s">
        <v>234</v>
      </c>
      <c r="I2656"/>
    </row>
    <row r="2657" spans="1:9" hidden="1" x14ac:dyDescent="0.25">
      <c r="A2657" s="57" t="s">
        <v>51</v>
      </c>
      <c r="B2657" s="57">
        <v>2022</v>
      </c>
      <c r="C2657" t="s">
        <v>58</v>
      </c>
      <c r="D2657" t="s">
        <v>66</v>
      </c>
      <c r="E2657" t="s">
        <v>67</v>
      </c>
      <c r="F2657" t="s">
        <v>93</v>
      </c>
      <c r="G2657" t="s">
        <v>106</v>
      </c>
      <c r="I2657" s="3">
        <v>32356269.620000001</v>
      </c>
    </row>
    <row r="2658" spans="1:9" hidden="1" x14ac:dyDescent="0.25">
      <c r="A2658" s="57" t="s">
        <v>51</v>
      </c>
      <c r="B2658" s="57">
        <v>2022</v>
      </c>
      <c r="C2658" t="s">
        <v>58</v>
      </c>
      <c r="D2658" t="s">
        <v>66</v>
      </c>
      <c r="E2658" t="s">
        <v>67</v>
      </c>
      <c r="F2658" t="s">
        <v>93</v>
      </c>
      <c r="G2658" t="s">
        <v>263</v>
      </c>
      <c r="I2658"/>
    </row>
    <row r="2659" spans="1:9" hidden="1" x14ac:dyDescent="0.25">
      <c r="A2659" s="57" t="s">
        <v>51</v>
      </c>
      <c r="B2659" s="57">
        <v>2022</v>
      </c>
      <c r="C2659" t="s">
        <v>58</v>
      </c>
      <c r="D2659" t="s">
        <v>66</v>
      </c>
      <c r="E2659" t="s">
        <v>67</v>
      </c>
      <c r="F2659" t="s">
        <v>89</v>
      </c>
      <c r="G2659" s="90" t="s">
        <v>444</v>
      </c>
      <c r="I2659" s="3">
        <v>182001</v>
      </c>
    </row>
    <row r="2660" spans="1:9" hidden="1" x14ac:dyDescent="0.25">
      <c r="A2660" s="57" t="s">
        <v>51</v>
      </c>
      <c r="B2660" s="57">
        <v>2022</v>
      </c>
      <c r="C2660" t="s">
        <v>58</v>
      </c>
      <c r="D2660" t="s">
        <v>66</v>
      </c>
      <c r="E2660" t="s">
        <v>67</v>
      </c>
      <c r="F2660" t="s">
        <v>89</v>
      </c>
      <c r="G2660" t="s">
        <v>85</v>
      </c>
      <c r="I2660" s="3">
        <v>7094757</v>
      </c>
    </row>
    <row r="2661" spans="1:9" hidden="1" x14ac:dyDescent="0.25">
      <c r="A2661" s="57" t="s">
        <v>51</v>
      </c>
      <c r="B2661" s="57">
        <v>2022</v>
      </c>
      <c r="C2661" t="s">
        <v>58</v>
      </c>
      <c r="D2661" t="s">
        <v>66</v>
      </c>
      <c r="E2661" t="s">
        <v>67</v>
      </c>
      <c r="F2661" t="s">
        <v>89</v>
      </c>
      <c r="G2661" t="s">
        <v>86</v>
      </c>
      <c r="I2661">
        <v>851300</v>
      </c>
    </row>
    <row r="2662" spans="1:9" hidden="1" x14ac:dyDescent="0.25">
      <c r="A2662" s="57" t="s">
        <v>51</v>
      </c>
      <c r="B2662" s="57">
        <v>2022</v>
      </c>
      <c r="C2662" t="s">
        <v>58</v>
      </c>
      <c r="D2662" t="s">
        <v>66</v>
      </c>
      <c r="E2662" t="s">
        <v>67</v>
      </c>
      <c r="F2662" t="s">
        <v>89</v>
      </c>
      <c r="G2662" t="s">
        <v>87</v>
      </c>
      <c r="I2662" s="3">
        <v>3107966.68</v>
      </c>
    </row>
    <row r="2663" spans="1:9" hidden="1" x14ac:dyDescent="0.25">
      <c r="A2663" s="57" t="s">
        <v>51</v>
      </c>
      <c r="B2663" s="57">
        <v>2022</v>
      </c>
      <c r="C2663" t="s">
        <v>58</v>
      </c>
      <c r="D2663" t="s">
        <v>66</v>
      </c>
      <c r="E2663" t="s">
        <v>67</v>
      </c>
      <c r="F2663" t="s">
        <v>89</v>
      </c>
      <c r="G2663" t="s">
        <v>88</v>
      </c>
      <c r="I2663" s="3">
        <v>2557901</v>
      </c>
    </row>
    <row r="2664" spans="1:9" hidden="1" x14ac:dyDescent="0.25">
      <c r="A2664" s="57" t="s">
        <v>51</v>
      </c>
      <c r="B2664" s="57">
        <v>2022</v>
      </c>
      <c r="C2664" t="s">
        <v>58</v>
      </c>
      <c r="D2664" t="s">
        <v>66</v>
      </c>
      <c r="E2664" t="s">
        <v>67</v>
      </c>
      <c r="F2664" t="s">
        <v>94</v>
      </c>
      <c r="G2664" t="s">
        <v>95</v>
      </c>
      <c r="I2664"/>
    </row>
    <row r="2665" spans="1:9" hidden="1" x14ac:dyDescent="0.25">
      <c r="A2665" s="57" t="s">
        <v>51</v>
      </c>
      <c r="B2665" s="57">
        <v>2022</v>
      </c>
      <c r="C2665" t="s">
        <v>58</v>
      </c>
      <c r="D2665" t="s">
        <v>66</v>
      </c>
      <c r="E2665" t="s">
        <v>67</v>
      </c>
      <c r="F2665" t="s">
        <v>94</v>
      </c>
      <c r="G2665" t="s">
        <v>95</v>
      </c>
      <c r="I2665"/>
    </row>
    <row r="2666" spans="1:9" hidden="1" x14ac:dyDescent="0.25">
      <c r="A2666" s="57" t="s">
        <v>51</v>
      </c>
      <c r="B2666" s="57">
        <v>2022</v>
      </c>
      <c r="C2666" t="s">
        <v>58</v>
      </c>
      <c r="D2666" t="s">
        <v>66</v>
      </c>
      <c r="E2666" t="s">
        <v>67</v>
      </c>
      <c r="F2666" t="s">
        <v>94</v>
      </c>
      <c r="G2666" t="s">
        <v>95</v>
      </c>
      <c r="I2666"/>
    </row>
    <row r="2667" spans="1:9" hidden="1" x14ac:dyDescent="0.25">
      <c r="A2667" s="57" t="s">
        <v>51</v>
      </c>
      <c r="B2667" s="57">
        <v>2022</v>
      </c>
      <c r="C2667" t="s">
        <v>58</v>
      </c>
      <c r="D2667" t="s">
        <v>66</v>
      </c>
      <c r="E2667" t="s">
        <v>67</v>
      </c>
      <c r="F2667" t="s">
        <v>94</v>
      </c>
      <c r="G2667" t="s">
        <v>95</v>
      </c>
      <c r="I2667"/>
    </row>
    <row r="2668" spans="1:9" hidden="1" x14ac:dyDescent="0.25">
      <c r="A2668" s="57" t="s">
        <v>51</v>
      </c>
      <c r="B2668" s="57">
        <v>2022</v>
      </c>
      <c r="C2668" t="s">
        <v>58</v>
      </c>
      <c r="D2668" t="s">
        <v>66</v>
      </c>
      <c r="E2668" t="s">
        <v>67</v>
      </c>
      <c r="F2668" t="s">
        <v>94</v>
      </c>
      <c r="G2668" t="s">
        <v>95</v>
      </c>
      <c r="I2668"/>
    </row>
    <row r="2669" spans="1:9" hidden="1" x14ac:dyDescent="0.25">
      <c r="A2669" s="57" t="s">
        <v>51</v>
      </c>
      <c r="B2669" s="57">
        <v>2022</v>
      </c>
      <c r="C2669" t="s">
        <v>58</v>
      </c>
      <c r="D2669" t="s">
        <v>66</v>
      </c>
      <c r="E2669" t="s">
        <v>67</v>
      </c>
      <c r="F2669" t="s">
        <v>68</v>
      </c>
      <c r="G2669" s="90" t="s">
        <v>443</v>
      </c>
      <c r="I2669" s="3">
        <v>825000</v>
      </c>
    </row>
    <row r="2670" spans="1:9" hidden="1" x14ac:dyDescent="0.25">
      <c r="A2670" s="57" t="s">
        <v>51</v>
      </c>
      <c r="B2670" s="57">
        <v>2022</v>
      </c>
      <c r="C2670" t="s">
        <v>58</v>
      </c>
      <c r="D2670" t="s">
        <v>66</v>
      </c>
      <c r="E2670" t="s">
        <v>67</v>
      </c>
      <c r="F2670" t="s">
        <v>68</v>
      </c>
      <c r="G2670" t="s">
        <v>146</v>
      </c>
      <c r="I2670" s="3">
        <v>352000.2</v>
      </c>
    </row>
    <row r="2671" spans="1:9" hidden="1" x14ac:dyDescent="0.25">
      <c r="A2671" s="57" t="s">
        <v>51</v>
      </c>
      <c r="B2671" s="57">
        <v>2022</v>
      </c>
      <c r="C2671" t="s">
        <v>58</v>
      </c>
      <c r="D2671" t="s">
        <v>66</v>
      </c>
      <c r="E2671" t="s">
        <v>67</v>
      </c>
      <c r="F2671" t="s">
        <v>68</v>
      </c>
      <c r="G2671" t="s">
        <v>325</v>
      </c>
      <c r="I2671"/>
    </row>
    <row r="2672" spans="1:9" hidden="1" x14ac:dyDescent="0.25">
      <c r="A2672" s="57" t="s">
        <v>51</v>
      </c>
      <c r="B2672" s="57">
        <v>2022</v>
      </c>
      <c r="C2672" t="s">
        <v>58</v>
      </c>
      <c r="D2672" t="s">
        <v>66</v>
      </c>
      <c r="E2672" t="s">
        <v>67</v>
      </c>
      <c r="F2672" t="s">
        <v>68</v>
      </c>
      <c r="G2672" t="s">
        <v>160</v>
      </c>
      <c r="I2672" s="3">
        <v>1091297.32</v>
      </c>
    </row>
    <row r="2673" spans="1:9" hidden="1" x14ac:dyDescent="0.25">
      <c r="A2673" s="57" t="s">
        <v>51</v>
      </c>
      <c r="B2673" s="57">
        <v>2022</v>
      </c>
      <c r="C2673" t="s">
        <v>58</v>
      </c>
      <c r="D2673" t="s">
        <v>66</v>
      </c>
      <c r="E2673" t="s">
        <v>67</v>
      </c>
      <c r="F2673" t="s">
        <v>68</v>
      </c>
      <c r="G2673" t="s">
        <v>292</v>
      </c>
      <c r="I2673"/>
    </row>
    <row r="2674" spans="1:9" hidden="1" x14ac:dyDescent="0.25">
      <c r="A2674" s="57" t="s">
        <v>51</v>
      </c>
      <c r="B2674" s="57">
        <v>2022</v>
      </c>
      <c r="C2674" t="s">
        <v>58</v>
      </c>
      <c r="D2674" t="s">
        <v>66</v>
      </c>
      <c r="E2674" t="s">
        <v>67</v>
      </c>
      <c r="F2674" t="s">
        <v>68</v>
      </c>
      <c r="G2674" s="2" t="s">
        <v>282</v>
      </c>
      <c r="I2674" s="3">
        <v>7220.83</v>
      </c>
    </row>
    <row r="2675" spans="1:9" hidden="1" x14ac:dyDescent="0.25">
      <c r="A2675" s="57" t="s">
        <v>51</v>
      </c>
      <c r="B2675" s="57">
        <v>2022</v>
      </c>
      <c r="C2675" t="s">
        <v>58</v>
      </c>
      <c r="D2675" t="s">
        <v>66</v>
      </c>
      <c r="E2675" t="s">
        <v>67</v>
      </c>
      <c r="F2675" t="s">
        <v>68</v>
      </c>
      <c r="G2675" t="s">
        <v>90</v>
      </c>
      <c r="I2675" s="3">
        <v>11550</v>
      </c>
    </row>
    <row r="2676" spans="1:9" hidden="1" x14ac:dyDescent="0.25">
      <c r="A2676" s="57" t="s">
        <v>51</v>
      </c>
      <c r="B2676" s="57">
        <v>2022</v>
      </c>
      <c r="C2676" t="s">
        <v>58</v>
      </c>
      <c r="D2676" t="s">
        <v>66</v>
      </c>
      <c r="E2676" t="s">
        <v>67</v>
      </c>
      <c r="F2676" t="s">
        <v>68</v>
      </c>
      <c r="G2676" s="2" t="s">
        <v>274</v>
      </c>
      <c r="I2676" s="3">
        <v>-498591</v>
      </c>
    </row>
    <row r="2677" spans="1:9" hidden="1" x14ac:dyDescent="0.25">
      <c r="A2677" s="57" t="s">
        <v>51</v>
      </c>
      <c r="B2677" s="57">
        <v>2022</v>
      </c>
      <c r="C2677" t="s">
        <v>58</v>
      </c>
      <c r="D2677" t="s">
        <v>66</v>
      </c>
      <c r="E2677" t="s">
        <v>67</v>
      </c>
      <c r="F2677" t="s">
        <v>68</v>
      </c>
      <c r="G2677" s="90" t="s">
        <v>345</v>
      </c>
      <c r="I2677"/>
    </row>
    <row r="2678" spans="1:9" hidden="1" x14ac:dyDescent="0.25">
      <c r="A2678" s="57" t="s">
        <v>51</v>
      </c>
      <c r="B2678" s="57">
        <v>2022</v>
      </c>
      <c r="C2678" t="s">
        <v>58</v>
      </c>
      <c r="D2678" t="s">
        <v>66</v>
      </c>
      <c r="E2678" t="s">
        <v>67</v>
      </c>
      <c r="F2678" t="s">
        <v>68</v>
      </c>
      <c r="G2678" t="s">
        <v>184</v>
      </c>
      <c r="I2678" s="3">
        <v>-236862</v>
      </c>
    </row>
    <row r="2679" spans="1:9" hidden="1" x14ac:dyDescent="0.25">
      <c r="A2679" s="57" t="s">
        <v>51</v>
      </c>
      <c r="B2679" s="57">
        <v>2022</v>
      </c>
      <c r="C2679" t="s">
        <v>58</v>
      </c>
      <c r="D2679" t="s">
        <v>66</v>
      </c>
      <c r="E2679" t="s">
        <v>67</v>
      </c>
      <c r="F2679" t="s">
        <v>68</v>
      </c>
      <c r="G2679" s="90" t="s">
        <v>485</v>
      </c>
      <c r="I2679" s="3">
        <v>-9687.6</v>
      </c>
    </row>
    <row r="2680" spans="1:9" hidden="1" x14ac:dyDescent="0.25">
      <c r="A2680" s="57" t="s">
        <v>51</v>
      </c>
      <c r="B2680" s="57">
        <v>2022</v>
      </c>
      <c r="C2680" t="s">
        <v>58</v>
      </c>
      <c r="D2680" t="s">
        <v>66</v>
      </c>
      <c r="E2680" t="s">
        <v>67</v>
      </c>
      <c r="F2680" t="s">
        <v>68</v>
      </c>
      <c r="G2680" t="s">
        <v>75</v>
      </c>
      <c r="I2680" s="3">
        <v>38055.550000000003</v>
      </c>
    </row>
    <row r="2681" spans="1:9" hidden="1" x14ac:dyDescent="0.25">
      <c r="A2681" s="57" t="s">
        <v>51</v>
      </c>
      <c r="B2681" s="57">
        <v>2022</v>
      </c>
      <c r="C2681" t="s">
        <v>58</v>
      </c>
      <c r="D2681" t="s">
        <v>66</v>
      </c>
      <c r="E2681" t="s">
        <v>67</v>
      </c>
      <c r="F2681" t="s">
        <v>68</v>
      </c>
      <c r="G2681" t="s">
        <v>148</v>
      </c>
      <c r="I2681" s="3">
        <v>443278.68</v>
      </c>
    </row>
    <row r="2682" spans="1:9" hidden="1" x14ac:dyDescent="0.25">
      <c r="A2682" s="57" t="s">
        <v>51</v>
      </c>
      <c r="B2682" s="57">
        <v>2022</v>
      </c>
      <c r="C2682" t="s">
        <v>58</v>
      </c>
      <c r="D2682" t="s">
        <v>66</v>
      </c>
      <c r="E2682" t="s">
        <v>67</v>
      </c>
      <c r="F2682" t="s">
        <v>68</v>
      </c>
      <c r="G2682" t="s">
        <v>157</v>
      </c>
      <c r="I2682" s="3">
        <v>175892.03</v>
      </c>
    </row>
    <row r="2683" spans="1:9" hidden="1" x14ac:dyDescent="0.25">
      <c r="A2683" s="57" t="s">
        <v>51</v>
      </c>
      <c r="B2683" s="57">
        <v>2022</v>
      </c>
      <c r="C2683" t="s">
        <v>58</v>
      </c>
      <c r="D2683" t="s">
        <v>66</v>
      </c>
      <c r="E2683" t="s">
        <v>67</v>
      </c>
      <c r="F2683" t="s">
        <v>68</v>
      </c>
      <c r="G2683" s="90" t="s">
        <v>346</v>
      </c>
      <c r="I2683" s="3">
        <v>2735.52</v>
      </c>
    </row>
    <row r="2684" spans="1:9" hidden="1" x14ac:dyDescent="0.25">
      <c r="A2684" s="57" t="s">
        <v>51</v>
      </c>
      <c r="B2684" s="57">
        <v>2022</v>
      </c>
      <c r="C2684" t="s">
        <v>58</v>
      </c>
      <c r="D2684" t="s">
        <v>66</v>
      </c>
      <c r="E2684" t="s">
        <v>67</v>
      </c>
      <c r="F2684" t="s">
        <v>326</v>
      </c>
      <c r="G2684" s="90" t="s">
        <v>327</v>
      </c>
      <c r="I2684" s="3">
        <v>196017</v>
      </c>
    </row>
    <row r="2685" spans="1:9" hidden="1" x14ac:dyDescent="0.25">
      <c r="A2685" s="57" t="s">
        <v>51</v>
      </c>
      <c r="B2685" s="57">
        <v>2022</v>
      </c>
      <c r="C2685" t="s">
        <v>58</v>
      </c>
      <c r="D2685" t="s">
        <v>66</v>
      </c>
      <c r="E2685" t="s">
        <v>67</v>
      </c>
      <c r="F2685" t="s">
        <v>326</v>
      </c>
      <c r="G2685" s="90" t="s">
        <v>328</v>
      </c>
      <c r="I2685" s="3">
        <v>199400</v>
      </c>
    </row>
    <row r="2686" spans="1:9" hidden="1" x14ac:dyDescent="0.25">
      <c r="A2686" s="57" t="s">
        <v>51</v>
      </c>
      <c r="B2686" s="57">
        <v>2022</v>
      </c>
      <c r="C2686" t="s">
        <v>58</v>
      </c>
      <c r="D2686" t="s">
        <v>66</v>
      </c>
      <c r="E2686" t="s">
        <v>67</v>
      </c>
      <c r="F2686" t="s">
        <v>326</v>
      </c>
      <c r="G2686" s="90" t="s">
        <v>329</v>
      </c>
      <c r="I2686" s="3">
        <v>26120</v>
      </c>
    </row>
    <row r="2687" spans="1:9" hidden="1" x14ac:dyDescent="0.25">
      <c r="A2687" s="57" t="s">
        <v>51</v>
      </c>
      <c r="B2687" s="57">
        <v>2022</v>
      </c>
      <c r="C2687" t="s">
        <v>58</v>
      </c>
      <c r="D2687" t="s">
        <v>66</v>
      </c>
      <c r="E2687" t="s">
        <v>67</v>
      </c>
      <c r="F2687" t="s">
        <v>326</v>
      </c>
      <c r="G2687" s="90" t="s">
        <v>330</v>
      </c>
      <c r="I2687" s="3">
        <v>-130867</v>
      </c>
    </row>
    <row r="2688" spans="1:9" hidden="1" x14ac:dyDescent="0.25">
      <c r="A2688" s="57" t="s">
        <v>51</v>
      </c>
      <c r="B2688" s="57">
        <v>2022</v>
      </c>
      <c r="C2688" t="s">
        <v>58</v>
      </c>
      <c r="D2688" t="s">
        <v>66</v>
      </c>
      <c r="E2688" t="s">
        <v>67</v>
      </c>
      <c r="F2688" t="s">
        <v>68</v>
      </c>
      <c r="G2688" t="s">
        <v>158</v>
      </c>
      <c r="I2688" s="3">
        <v>94325887.200000003</v>
      </c>
    </row>
    <row r="2689" spans="1:10" hidden="1" x14ac:dyDescent="0.25">
      <c r="A2689" s="57" t="s">
        <v>51</v>
      </c>
      <c r="B2689" s="57">
        <v>2022</v>
      </c>
      <c r="C2689" t="s">
        <v>58</v>
      </c>
      <c r="D2689" t="s">
        <v>66</v>
      </c>
      <c r="E2689" t="s">
        <v>67</v>
      </c>
      <c r="F2689" t="s">
        <v>68</v>
      </c>
      <c r="G2689" t="s">
        <v>76</v>
      </c>
      <c r="I2689" s="3">
        <v>-19148162.59</v>
      </c>
    </row>
    <row r="2690" spans="1:10" hidden="1" x14ac:dyDescent="0.25">
      <c r="A2690" s="57" t="s">
        <v>51</v>
      </c>
      <c r="B2690" s="57">
        <v>2022</v>
      </c>
      <c r="C2690" t="s">
        <v>58</v>
      </c>
      <c r="D2690" t="s">
        <v>66</v>
      </c>
      <c r="E2690" t="s">
        <v>67</v>
      </c>
      <c r="F2690" t="s">
        <v>68</v>
      </c>
      <c r="G2690" t="s">
        <v>185</v>
      </c>
      <c r="I2690" s="3">
        <v>-895280</v>
      </c>
    </row>
    <row r="2691" spans="1:10" hidden="1" x14ac:dyDescent="0.25">
      <c r="A2691" s="57" t="s">
        <v>51</v>
      </c>
      <c r="B2691" s="57">
        <v>2022</v>
      </c>
      <c r="C2691" t="s">
        <v>58</v>
      </c>
      <c r="D2691" t="s">
        <v>66</v>
      </c>
      <c r="E2691" t="s">
        <v>67</v>
      </c>
      <c r="F2691" t="s">
        <v>68</v>
      </c>
      <c r="G2691" t="s">
        <v>200</v>
      </c>
      <c r="I2691"/>
    </row>
    <row r="2692" spans="1:10" hidden="1" x14ac:dyDescent="0.25">
      <c r="A2692" s="57" t="s">
        <v>51</v>
      </c>
      <c r="B2692" s="57">
        <v>2022</v>
      </c>
      <c r="C2692" t="s">
        <v>58</v>
      </c>
      <c r="D2692" t="s">
        <v>66</v>
      </c>
      <c r="E2692" t="s">
        <v>67</v>
      </c>
      <c r="F2692" t="s">
        <v>68</v>
      </c>
      <c r="G2692" t="s">
        <v>97</v>
      </c>
      <c r="I2692" s="3">
        <v>-15383417.75</v>
      </c>
    </row>
    <row r="2693" spans="1:10" hidden="1" x14ac:dyDescent="0.25">
      <c r="A2693" s="57" t="s">
        <v>51</v>
      </c>
      <c r="B2693" s="57">
        <v>2022</v>
      </c>
      <c r="C2693" t="s">
        <v>58</v>
      </c>
      <c r="D2693" t="s">
        <v>66</v>
      </c>
      <c r="E2693" t="s">
        <v>67</v>
      </c>
      <c r="F2693" t="s">
        <v>68</v>
      </c>
      <c r="G2693" t="s">
        <v>201</v>
      </c>
      <c r="I2693" s="3">
        <v>-141484</v>
      </c>
    </row>
    <row r="2694" spans="1:10" hidden="1" x14ac:dyDescent="0.25">
      <c r="A2694" s="57" t="s">
        <v>51</v>
      </c>
      <c r="B2694" s="57">
        <v>2022</v>
      </c>
      <c r="C2694" t="s">
        <v>58</v>
      </c>
      <c r="D2694" t="s">
        <v>66</v>
      </c>
      <c r="E2694" t="s">
        <v>67</v>
      </c>
      <c r="F2694" t="s">
        <v>68</v>
      </c>
      <c r="G2694" t="s">
        <v>293</v>
      </c>
      <c r="I2694" s="3">
        <v>-3243216.22</v>
      </c>
    </row>
    <row r="2695" spans="1:10" hidden="1" x14ac:dyDescent="0.25">
      <c r="A2695" s="57" t="s">
        <v>51</v>
      </c>
      <c r="B2695" s="57">
        <v>2022</v>
      </c>
      <c r="C2695" t="s">
        <v>58</v>
      </c>
      <c r="D2695" t="s">
        <v>66</v>
      </c>
      <c r="E2695" t="s">
        <v>67</v>
      </c>
      <c r="F2695" t="s">
        <v>68</v>
      </c>
      <c r="G2695" t="s">
        <v>202</v>
      </c>
      <c r="I2695" s="3">
        <v>-22962000</v>
      </c>
    </row>
    <row r="2696" spans="1:10" hidden="1" x14ac:dyDescent="0.25">
      <c r="A2696" s="57" t="s">
        <v>51</v>
      </c>
      <c r="B2696" s="57">
        <v>2022</v>
      </c>
      <c r="C2696" t="s">
        <v>58</v>
      </c>
      <c r="D2696" t="s">
        <v>66</v>
      </c>
      <c r="E2696" t="s">
        <v>67</v>
      </c>
      <c r="F2696" t="s">
        <v>68</v>
      </c>
      <c r="G2696" t="s">
        <v>203</v>
      </c>
      <c r="I2696" s="3">
        <f>-24963000+473724</f>
        <v>-24489276</v>
      </c>
    </row>
    <row r="2697" spans="1:10" hidden="1" x14ac:dyDescent="0.25">
      <c r="A2697" s="57" t="s">
        <v>51</v>
      </c>
      <c r="B2697" s="57">
        <v>2022</v>
      </c>
      <c r="C2697" t="s">
        <v>58</v>
      </c>
      <c r="D2697" t="s">
        <v>66</v>
      </c>
      <c r="E2697" t="s">
        <v>67</v>
      </c>
      <c r="F2697" t="s">
        <v>68</v>
      </c>
      <c r="G2697" t="s">
        <v>290</v>
      </c>
      <c r="I2697"/>
    </row>
    <row r="2698" spans="1:10" hidden="1" x14ac:dyDescent="0.25">
      <c r="A2698" s="57" t="s">
        <v>51</v>
      </c>
      <c r="B2698" s="57">
        <v>2022</v>
      </c>
      <c r="C2698" t="s">
        <v>58</v>
      </c>
      <c r="D2698" t="s">
        <v>66</v>
      </c>
      <c r="E2698" t="s">
        <v>67</v>
      </c>
      <c r="F2698" t="s">
        <v>268</v>
      </c>
      <c r="G2698" t="s">
        <v>162</v>
      </c>
      <c r="I2698" s="3">
        <v>47481.919999999998</v>
      </c>
    </row>
    <row r="2699" spans="1:10" hidden="1" x14ac:dyDescent="0.25">
      <c r="A2699" s="57" t="s">
        <v>51</v>
      </c>
      <c r="B2699" s="57">
        <v>2022</v>
      </c>
      <c r="C2699" t="s">
        <v>58</v>
      </c>
      <c r="D2699" t="s">
        <v>66</v>
      </c>
      <c r="E2699" t="s">
        <v>67</v>
      </c>
      <c r="F2699" t="s">
        <v>93</v>
      </c>
      <c r="G2699" t="s">
        <v>92</v>
      </c>
      <c r="I2699"/>
    </row>
    <row r="2700" spans="1:10" hidden="1" x14ac:dyDescent="0.25">
      <c r="A2700" s="57" t="s">
        <v>51</v>
      </c>
      <c r="B2700" s="57">
        <v>2022</v>
      </c>
      <c r="C2700" t="s">
        <v>58</v>
      </c>
      <c r="D2700" t="s">
        <v>69</v>
      </c>
      <c r="E2700" t="s">
        <v>69</v>
      </c>
      <c r="F2700" t="s">
        <v>70</v>
      </c>
      <c r="G2700" t="s">
        <v>77</v>
      </c>
      <c r="I2700" s="3">
        <v>200000000</v>
      </c>
    </row>
    <row r="2701" spans="1:10" hidden="1" x14ac:dyDescent="0.25">
      <c r="A2701" s="57" t="s">
        <v>51</v>
      </c>
      <c r="B2701" s="57">
        <v>2022</v>
      </c>
      <c r="C2701" t="s">
        <v>58</v>
      </c>
      <c r="D2701" t="s">
        <v>69</v>
      </c>
      <c r="E2701" t="s">
        <v>69</v>
      </c>
      <c r="F2701" t="s">
        <v>70</v>
      </c>
      <c r="G2701" t="s">
        <v>78</v>
      </c>
      <c r="I2701" s="3">
        <v>-194000000</v>
      </c>
    </row>
    <row r="2702" spans="1:10" hidden="1" x14ac:dyDescent="0.25">
      <c r="A2702" s="57" t="s">
        <v>51</v>
      </c>
      <c r="B2702" s="57">
        <v>2022</v>
      </c>
      <c r="C2702" t="s">
        <v>58</v>
      </c>
      <c r="D2702" t="s">
        <v>69</v>
      </c>
      <c r="E2702" t="s">
        <v>69</v>
      </c>
      <c r="F2702" t="s">
        <v>70</v>
      </c>
      <c r="G2702" t="s">
        <v>230</v>
      </c>
      <c r="I2702" s="3">
        <v>54327800</v>
      </c>
    </row>
    <row r="2703" spans="1:10" hidden="1" x14ac:dyDescent="0.25">
      <c r="A2703" s="57" t="s">
        <v>51</v>
      </c>
      <c r="B2703" s="57">
        <v>2022</v>
      </c>
      <c r="C2703" s="86" t="s">
        <v>58</v>
      </c>
      <c r="D2703" s="86" t="s">
        <v>69</v>
      </c>
      <c r="E2703" s="86" t="s">
        <v>69</v>
      </c>
      <c r="F2703" s="86" t="s">
        <v>79</v>
      </c>
      <c r="G2703" s="86" t="s">
        <v>264</v>
      </c>
      <c r="I2703">
        <v>10872859.830000002</v>
      </c>
      <c r="J2703" s="16"/>
    </row>
    <row r="2704" spans="1:10" hidden="1" x14ac:dyDescent="0.25">
      <c r="A2704" s="57" t="s">
        <v>51</v>
      </c>
      <c r="B2704" s="57">
        <v>2022</v>
      </c>
      <c r="C2704" s="86" t="s">
        <v>58</v>
      </c>
      <c r="D2704" s="86" t="s">
        <v>69</v>
      </c>
      <c r="E2704" s="86" t="s">
        <v>69</v>
      </c>
      <c r="F2704" s="86" t="s">
        <v>79</v>
      </c>
      <c r="G2704" s="86" t="s">
        <v>297</v>
      </c>
      <c r="I2704" s="38">
        <f>+I2627+I2628</f>
        <v>47087635.559999995</v>
      </c>
      <c r="J2704" s="38"/>
    </row>
    <row r="2705" spans="1:9" hidden="1" x14ac:dyDescent="0.25">
      <c r="A2705" s="57" t="s">
        <v>133</v>
      </c>
      <c r="B2705" s="57">
        <v>2022</v>
      </c>
      <c r="C2705" t="s">
        <v>58</v>
      </c>
      <c r="D2705" t="s">
        <v>63</v>
      </c>
      <c r="E2705" t="s">
        <v>73</v>
      </c>
      <c r="F2705" t="s">
        <v>84</v>
      </c>
      <c r="G2705" s="90" t="s">
        <v>511</v>
      </c>
      <c r="I2705" s="3">
        <v>-723330</v>
      </c>
    </row>
    <row r="2706" spans="1:9" hidden="1" x14ac:dyDescent="0.25">
      <c r="A2706" s="57" t="s">
        <v>134</v>
      </c>
      <c r="B2706" s="57">
        <v>2022</v>
      </c>
      <c r="C2706" t="s">
        <v>58</v>
      </c>
      <c r="D2706" t="s">
        <v>63</v>
      </c>
      <c r="E2706" t="s">
        <v>73</v>
      </c>
      <c r="F2706" t="s">
        <v>84</v>
      </c>
      <c r="G2706" s="90" t="s">
        <v>511</v>
      </c>
      <c r="I2706" s="3">
        <v>-723330</v>
      </c>
    </row>
    <row r="2707" spans="1:9" hidden="1" x14ac:dyDescent="0.25">
      <c r="A2707" s="57" t="s">
        <v>126</v>
      </c>
      <c r="B2707" s="57">
        <v>2022</v>
      </c>
      <c r="C2707" s="57" t="s">
        <v>58</v>
      </c>
      <c r="D2707" s="57" t="s">
        <v>63</v>
      </c>
      <c r="E2707" s="57" t="s">
        <v>64</v>
      </c>
      <c r="F2707" s="57" t="s">
        <v>65</v>
      </c>
      <c r="G2707" s="57" t="s">
        <v>71</v>
      </c>
      <c r="I2707"/>
    </row>
    <row r="2708" spans="1:9" hidden="1" x14ac:dyDescent="0.25">
      <c r="A2708" s="57" t="s">
        <v>126</v>
      </c>
      <c r="B2708" s="57">
        <v>2022</v>
      </c>
      <c r="C2708" t="s">
        <v>58</v>
      </c>
      <c r="D2708" t="s">
        <v>63</v>
      </c>
      <c r="E2708" t="s">
        <v>64</v>
      </c>
      <c r="F2708" t="s">
        <v>65</v>
      </c>
      <c r="G2708" t="s">
        <v>80</v>
      </c>
      <c r="I2708" s="3">
        <v>16523.46</v>
      </c>
    </row>
    <row r="2709" spans="1:9" hidden="1" x14ac:dyDescent="0.25">
      <c r="A2709" s="57" t="s">
        <v>126</v>
      </c>
      <c r="B2709" s="57">
        <v>2022</v>
      </c>
      <c r="C2709" t="s">
        <v>58</v>
      </c>
      <c r="D2709" t="s">
        <v>63</v>
      </c>
      <c r="E2709" t="s">
        <v>64</v>
      </c>
      <c r="F2709" t="s">
        <v>65</v>
      </c>
      <c r="G2709" t="s">
        <v>72</v>
      </c>
      <c r="I2709"/>
    </row>
    <row r="2710" spans="1:9" hidden="1" x14ac:dyDescent="0.25">
      <c r="A2710" s="57" t="s">
        <v>126</v>
      </c>
      <c r="B2710" s="57">
        <v>2022</v>
      </c>
      <c r="C2710" t="s">
        <v>58</v>
      </c>
      <c r="D2710" t="s">
        <v>63</v>
      </c>
      <c r="E2710" t="s">
        <v>64</v>
      </c>
      <c r="F2710" t="s">
        <v>65</v>
      </c>
      <c r="G2710" t="s">
        <v>227</v>
      </c>
      <c r="I2710" s="3">
        <v>11403078.26</v>
      </c>
    </row>
    <row r="2711" spans="1:9" hidden="1" x14ac:dyDescent="0.25">
      <c r="A2711" s="57" t="s">
        <v>126</v>
      </c>
      <c r="B2711" s="57">
        <v>2022</v>
      </c>
      <c r="C2711" t="s">
        <v>58</v>
      </c>
      <c r="D2711" t="s">
        <v>63</v>
      </c>
      <c r="E2711" t="s">
        <v>64</v>
      </c>
      <c r="F2711" t="s">
        <v>262</v>
      </c>
      <c r="G2711" t="s">
        <v>261</v>
      </c>
      <c r="H2711" t="s">
        <v>291</v>
      </c>
      <c r="I2711">
        <v>13636625</v>
      </c>
    </row>
    <row r="2712" spans="1:9" hidden="1" x14ac:dyDescent="0.25">
      <c r="A2712" s="57" t="s">
        <v>126</v>
      </c>
      <c r="B2712" s="57">
        <v>2022</v>
      </c>
      <c r="C2712" t="s">
        <v>58</v>
      </c>
      <c r="D2712" t="s">
        <v>63</v>
      </c>
      <c r="E2712" t="s">
        <v>64</v>
      </c>
      <c r="F2712" t="s">
        <v>262</v>
      </c>
      <c r="G2712" t="s">
        <v>261</v>
      </c>
      <c r="H2712" t="s">
        <v>104</v>
      </c>
      <c r="I2712" s="3">
        <v>13463403.460000001</v>
      </c>
    </row>
    <row r="2713" spans="1:9" hidden="1" x14ac:dyDescent="0.25">
      <c r="A2713" s="57" t="s">
        <v>126</v>
      </c>
      <c r="B2713" s="57">
        <v>2022</v>
      </c>
      <c r="C2713" t="s">
        <v>58</v>
      </c>
      <c r="D2713" t="s">
        <v>63</v>
      </c>
      <c r="E2713" t="s">
        <v>64</v>
      </c>
      <c r="F2713" t="s">
        <v>65</v>
      </c>
      <c r="G2713" t="s">
        <v>155</v>
      </c>
      <c r="I2713" s="3">
        <v>79811319.579999998</v>
      </c>
    </row>
    <row r="2714" spans="1:9" hidden="1" x14ac:dyDescent="0.25">
      <c r="A2714" s="57" t="s">
        <v>126</v>
      </c>
      <c r="B2714" s="57">
        <v>2022</v>
      </c>
      <c r="C2714" t="s">
        <v>58</v>
      </c>
      <c r="D2714" t="s">
        <v>63</v>
      </c>
      <c r="E2714" t="s">
        <v>64</v>
      </c>
      <c r="F2714" t="s">
        <v>65</v>
      </c>
      <c r="G2714" t="s">
        <v>145</v>
      </c>
      <c r="I2714" s="3">
        <v>5865796</v>
      </c>
    </row>
    <row r="2715" spans="1:9" hidden="1" x14ac:dyDescent="0.25">
      <c r="A2715" s="57" t="s">
        <v>126</v>
      </c>
      <c r="B2715" s="57">
        <v>2022</v>
      </c>
      <c r="C2715" t="s">
        <v>58</v>
      </c>
      <c r="D2715" t="s">
        <v>63</v>
      </c>
      <c r="E2715" t="s">
        <v>64</v>
      </c>
      <c r="F2715" t="s">
        <v>65</v>
      </c>
      <c r="G2715" t="s">
        <v>275</v>
      </c>
      <c r="I2715"/>
    </row>
    <row r="2716" spans="1:9" hidden="1" x14ac:dyDescent="0.25">
      <c r="A2716" s="57" t="s">
        <v>126</v>
      </c>
      <c r="B2716" s="57">
        <v>2022</v>
      </c>
      <c r="C2716" t="s">
        <v>58</v>
      </c>
      <c r="D2716" t="s">
        <v>63</v>
      </c>
      <c r="E2716" t="s">
        <v>64</v>
      </c>
      <c r="F2716" t="s">
        <v>65</v>
      </c>
      <c r="G2716" t="s">
        <v>105</v>
      </c>
      <c r="I2716"/>
    </row>
    <row r="2717" spans="1:9" hidden="1" x14ac:dyDescent="0.25">
      <c r="A2717" s="57" t="s">
        <v>126</v>
      </c>
      <c r="B2717" s="57">
        <v>2022</v>
      </c>
      <c r="C2717" t="s">
        <v>58</v>
      </c>
      <c r="D2717" t="s">
        <v>63</v>
      </c>
      <c r="E2717" t="s">
        <v>64</v>
      </c>
      <c r="F2717" t="s">
        <v>65</v>
      </c>
      <c r="G2717" s="2" t="s">
        <v>231</v>
      </c>
      <c r="I2717" s="3">
        <v>5905557.8700000001</v>
      </c>
    </row>
    <row r="2718" spans="1:9" hidden="1" x14ac:dyDescent="0.25">
      <c r="A2718" s="57" t="s">
        <v>126</v>
      </c>
      <c r="B2718" s="57">
        <v>2022</v>
      </c>
      <c r="C2718" t="s">
        <v>58</v>
      </c>
      <c r="D2718" t="s">
        <v>63</v>
      </c>
      <c r="E2718" t="s">
        <v>64</v>
      </c>
      <c r="F2718" t="s">
        <v>65</v>
      </c>
      <c r="G2718" s="90" t="s">
        <v>336</v>
      </c>
      <c r="I2718" s="3">
        <v>83098.8</v>
      </c>
    </row>
    <row r="2719" spans="1:9" hidden="1" x14ac:dyDescent="0.25">
      <c r="A2719" s="57" t="s">
        <v>126</v>
      </c>
      <c r="B2719" s="57">
        <v>2022</v>
      </c>
      <c r="C2719" t="s">
        <v>58</v>
      </c>
      <c r="D2719" t="s">
        <v>63</v>
      </c>
      <c r="E2719" t="s">
        <v>64</v>
      </c>
      <c r="F2719" t="s">
        <v>65</v>
      </c>
      <c r="G2719" s="2" t="s">
        <v>232</v>
      </c>
      <c r="I2719" s="3">
        <v>157888.79999999999</v>
      </c>
    </row>
    <row r="2720" spans="1:9" hidden="1" x14ac:dyDescent="0.25">
      <c r="A2720" s="57" t="s">
        <v>126</v>
      </c>
      <c r="B2720" s="57">
        <v>2022</v>
      </c>
      <c r="C2720" t="s">
        <v>58</v>
      </c>
      <c r="D2720" t="s">
        <v>63</v>
      </c>
      <c r="E2720" t="s">
        <v>64</v>
      </c>
      <c r="F2720" t="s">
        <v>65</v>
      </c>
      <c r="G2720" s="90" t="s">
        <v>340</v>
      </c>
      <c r="I2720"/>
    </row>
    <row r="2721" spans="1:9" hidden="1" x14ac:dyDescent="0.25">
      <c r="A2721" s="57" t="s">
        <v>126</v>
      </c>
      <c r="B2721" s="57">
        <v>2022</v>
      </c>
      <c r="C2721" t="s">
        <v>58</v>
      </c>
      <c r="D2721" t="s">
        <v>63</v>
      </c>
      <c r="E2721" t="s">
        <v>64</v>
      </c>
      <c r="F2721" t="s">
        <v>65</v>
      </c>
      <c r="G2721" s="90" t="s">
        <v>341</v>
      </c>
      <c r="I2721" s="3">
        <v>6385.76</v>
      </c>
    </row>
    <row r="2722" spans="1:9" hidden="1" x14ac:dyDescent="0.25">
      <c r="A2722" s="57" t="s">
        <v>126</v>
      </c>
      <c r="B2722" s="57">
        <v>2022</v>
      </c>
      <c r="C2722" t="s">
        <v>58</v>
      </c>
      <c r="D2722" t="s">
        <v>63</v>
      </c>
      <c r="E2722" t="s">
        <v>64</v>
      </c>
      <c r="F2722" t="s">
        <v>65</v>
      </c>
      <c r="G2722" s="90" t="s">
        <v>344</v>
      </c>
      <c r="I2722" s="3">
        <v>-1021714.9</v>
      </c>
    </row>
    <row r="2723" spans="1:9" hidden="1" x14ac:dyDescent="0.25">
      <c r="A2723" s="57" t="s">
        <v>126</v>
      </c>
      <c r="B2723" s="57">
        <v>2022</v>
      </c>
      <c r="C2723" t="s">
        <v>58</v>
      </c>
      <c r="D2723" t="s">
        <v>63</v>
      </c>
      <c r="E2723" t="s">
        <v>64</v>
      </c>
      <c r="F2723" t="s">
        <v>65</v>
      </c>
      <c r="G2723" s="2" t="s">
        <v>233</v>
      </c>
      <c r="I2723" s="3">
        <v>1848843.13</v>
      </c>
    </row>
    <row r="2724" spans="1:9" hidden="1" x14ac:dyDescent="0.25">
      <c r="A2724" s="57" t="s">
        <v>126</v>
      </c>
      <c r="B2724" s="57">
        <v>2022</v>
      </c>
      <c r="C2724" t="s">
        <v>58</v>
      </c>
      <c r="D2724" t="s">
        <v>63</v>
      </c>
      <c r="E2724" t="s">
        <v>64</v>
      </c>
      <c r="F2724" t="s">
        <v>65</v>
      </c>
      <c r="G2724" s="90" t="s">
        <v>323</v>
      </c>
      <c r="H2724" s="3"/>
      <c r="I2724" s="3">
        <v>36481.15</v>
      </c>
    </row>
    <row r="2725" spans="1:9" hidden="1" x14ac:dyDescent="0.25">
      <c r="A2725" s="57" t="s">
        <v>126</v>
      </c>
      <c r="B2725" s="57">
        <v>2022</v>
      </c>
      <c r="C2725" t="s">
        <v>58</v>
      </c>
      <c r="D2725" t="s">
        <v>63</v>
      </c>
      <c r="E2725" t="s">
        <v>64</v>
      </c>
      <c r="F2725" t="s">
        <v>65</v>
      </c>
      <c r="G2725" s="2" t="s">
        <v>237</v>
      </c>
      <c r="I2725" s="3">
        <v>378233.46</v>
      </c>
    </row>
    <row r="2726" spans="1:9" hidden="1" x14ac:dyDescent="0.25">
      <c r="A2726" s="57" t="s">
        <v>126</v>
      </c>
      <c r="B2726" s="57">
        <v>2022</v>
      </c>
      <c r="C2726" t="s">
        <v>58</v>
      </c>
      <c r="D2726" t="s">
        <v>63</v>
      </c>
      <c r="E2726" t="s">
        <v>64</v>
      </c>
      <c r="F2726" t="s">
        <v>65</v>
      </c>
      <c r="G2726" s="2" t="s">
        <v>289</v>
      </c>
      <c r="I2726"/>
    </row>
    <row r="2727" spans="1:9" hidden="1" x14ac:dyDescent="0.25">
      <c r="A2727" s="57" t="s">
        <v>126</v>
      </c>
      <c r="B2727" s="57">
        <v>2022</v>
      </c>
      <c r="C2727" t="s">
        <v>58</v>
      </c>
      <c r="D2727" t="s">
        <v>63</v>
      </c>
      <c r="E2727" t="s">
        <v>64</v>
      </c>
      <c r="F2727" t="s">
        <v>65</v>
      </c>
      <c r="G2727" t="s">
        <v>186</v>
      </c>
      <c r="I2727" s="3">
        <v>2146104</v>
      </c>
    </row>
    <row r="2728" spans="1:9" hidden="1" x14ac:dyDescent="0.25">
      <c r="A2728" s="57" t="s">
        <v>126</v>
      </c>
      <c r="B2728" s="57">
        <v>2022</v>
      </c>
      <c r="C2728" t="s">
        <v>58</v>
      </c>
      <c r="D2728" t="s">
        <v>63</v>
      </c>
      <c r="E2728" t="s">
        <v>64</v>
      </c>
      <c r="F2728" t="s">
        <v>82</v>
      </c>
      <c r="G2728" t="s">
        <v>81</v>
      </c>
      <c r="I2728" s="3">
        <v>42471193</v>
      </c>
    </row>
    <row r="2729" spans="1:9" hidden="1" x14ac:dyDescent="0.25">
      <c r="A2729" s="57" t="s">
        <v>126</v>
      </c>
      <c r="B2729" s="57">
        <v>2022</v>
      </c>
      <c r="C2729" t="s">
        <v>58</v>
      </c>
      <c r="D2729" t="s">
        <v>63</v>
      </c>
      <c r="E2729" t="s">
        <v>64</v>
      </c>
      <c r="F2729" t="s">
        <v>228</v>
      </c>
      <c r="G2729" t="s">
        <v>229</v>
      </c>
      <c r="I2729"/>
    </row>
    <row r="2730" spans="1:9" hidden="1" x14ac:dyDescent="0.25">
      <c r="A2730" s="57" t="s">
        <v>126</v>
      </c>
      <c r="B2730" s="57">
        <v>2022</v>
      </c>
      <c r="C2730" t="s">
        <v>58</v>
      </c>
      <c r="D2730" t="s">
        <v>63</v>
      </c>
      <c r="E2730" t="s">
        <v>73</v>
      </c>
      <c r="F2730" t="s">
        <v>84</v>
      </c>
      <c r="G2730" t="s">
        <v>83</v>
      </c>
      <c r="I2730" s="3">
        <v>4637000</v>
      </c>
    </row>
    <row r="2731" spans="1:9" hidden="1" x14ac:dyDescent="0.25">
      <c r="A2731" s="57" t="s">
        <v>126</v>
      </c>
      <c r="B2731" s="57">
        <v>2022</v>
      </c>
      <c r="C2731" t="s">
        <v>58</v>
      </c>
      <c r="D2731" t="s">
        <v>63</v>
      </c>
      <c r="E2731" t="s">
        <v>73</v>
      </c>
      <c r="F2731" t="s">
        <v>84</v>
      </c>
      <c r="G2731" s="90" t="s">
        <v>324</v>
      </c>
      <c r="I2731" s="3">
        <v>2135000</v>
      </c>
    </row>
    <row r="2732" spans="1:9" hidden="1" x14ac:dyDescent="0.25">
      <c r="A2732" s="57" t="s">
        <v>126</v>
      </c>
      <c r="B2732" s="57">
        <v>2022</v>
      </c>
      <c r="C2732" t="s">
        <v>58</v>
      </c>
      <c r="D2732" t="s">
        <v>63</v>
      </c>
      <c r="E2732" t="s">
        <v>73</v>
      </c>
      <c r="F2732" t="s">
        <v>483</v>
      </c>
      <c r="G2732" s="90" t="s">
        <v>484</v>
      </c>
      <c r="I2732" s="3">
        <v>-723330</v>
      </c>
    </row>
    <row r="2733" spans="1:9" hidden="1" x14ac:dyDescent="0.25">
      <c r="A2733" s="57" t="s">
        <v>126</v>
      </c>
      <c r="B2733" s="57">
        <v>2022</v>
      </c>
      <c r="C2733" t="s">
        <v>58</v>
      </c>
      <c r="D2733" t="s">
        <v>63</v>
      </c>
      <c r="E2733" t="s">
        <v>73</v>
      </c>
      <c r="F2733" t="s">
        <v>342</v>
      </c>
      <c r="G2733" s="90" t="s">
        <v>343</v>
      </c>
      <c r="I2733" s="3">
        <v>1995000</v>
      </c>
    </row>
    <row r="2734" spans="1:9" hidden="1" x14ac:dyDescent="0.25">
      <c r="A2734" s="57" t="s">
        <v>126</v>
      </c>
      <c r="B2734" s="57">
        <v>2022</v>
      </c>
      <c r="C2734" t="s">
        <v>58</v>
      </c>
      <c r="D2734" t="s">
        <v>66</v>
      </c>
      <c r="E2734" t="s">
        <v>67</v>
      </c>
      <c r="F2734" t="s">
        <v>93</v>
      </c>
      <c r="G2734" s="2" t="s">
        <v>234</v>
      </c>
      <c r="I2734"/>
    </row>
    <row r="2735" spans="1:9" hidden="1" x14ac:dyDescent="0.25">
      <c r="A2735" s="57" t="s">
        <v>126</v>
      </c>
      <c r="B2735" s="57">
        <v>2022</v>
      </c>
      <c r="C2735" t="s">
        <v>58</v>
      </c>
      <c r="D2735" t="s">
        <v>66</v>
      </c>
      <c r="E2735" t="s">
        <v>67</v>
      </c>
      <c r="F2735" t="s">
        <v>93</v>
      </c>
      <c r="G2735" t="s">
        <v>106</v>
      </c>
      <c r="I2735" s="3">
        <v>21362030.940000001</v>
      </c>
    </row>
    <row r="2736" spans="1:9" hidden="1" x14ac:dyDescent="0.25">
      <c r="A2736" s="57" t="s">
        <v>126</v>
      </c>
      <c r="B2736" s="57">
        <v>2022</v>
      </c>
      <c r="C2736" t="s">
        <v>58</v>
      </c>
      <c r="D2736" t="s">
        <v>66</v>
      </c>
      <c r="E2736" t="s">
        <v>67</v>
      </c>
      <c r="F2736" t="s">
        <v>93</v>
      </c>
      <c r="G2736" t="s">
        <v>263</v>
      </c>
      <c r="I2736"/>
    </row>
    <row r="2737" spans="1:9" hidden="1" x14ac:dyDescent="0.25">
      <c r="A2737" s="57" t="s">
        <v>126</v>
      </c>
      <c r="B2737" s="57">
        <v>2022</v>
      </c>
      <c r="C2737" t="s">
        <v>58</v>
      </c>
      <c r="D2737" t="s">
        <v>66</v>
      </c>
      <c r="E2737" t="s">
        <v>67</v>
      </c>
      <c r="F2737" t="s">
        <v>89</v>
      </c>
      <c r="G2737" s="90" t="s">
        <v>444</v>
      </c>
      <c r="I2737" s="3">
        <v>182001</v>
      </c>
    </row>
    <row r="2738" spans="1:9" hidden="1" x14ac:dyDescent="0.25">
      <c r="A2738" s="57" t="s">
        <v>126</v>
      </c>
      <c r="B2738" s="57">
        <v>2022</v>
      </c>
      <c r="C2738" t="s">
        <v>58</v>
      </c>
      <c r="D2738" t="s">
        <v>66</v>
      </c>
      <c r="E2738" t="s">
        <v>67</v>
      </c>
      <c r="F2738" t="s">
        <v>89</v>
      </c>
      <c r="G2738" t="s">
        <v>85</v>
      </c>
      <c r="I2738" s="3">
        <v>7960355</v>
      </c>
    </row>
    <row r="2739" spans="1:9" hidden="1" x14ac:dyDescent="0.25">
      <c r="A2739" s="57" t="s">
        <v>126</v>
      </c>
      <c r="B2739" s="57">
        <v>2022</v>
      </c>
      <c r="C2739" t="s">
        <v>58</v>
      </c>
      <c r="D2739" t="s">
        <v>66</v>
      </c>
      <c r="E2739" t="s">
        <v>67</v>
      </c>
      <c r="F2739" t="s">
        <v>89</v>
      </c>
      <c r="G2739" t="s">
        <v>86</v>
      </c>
      <c r="I2739" s="3">
        <v>955172</v>
      </c>
    </row>
    <row r="2740" spans="1:9" hidden="1" x14ac:dyDescent="0.25">
      <c r="A2740" s="57" t="s">
        <v>126</v>
      </c>
      <c r="B2740" s="57">
        <v>2022</v>
      </c>
      <c r="C2740" t="s">
        <v>58</v>
      </c>
      <c r="D2740" t="s">
        <v>66</v>
      </c>
      <c r="E2740" t="s">
        <v>67</v>
      </c>
      <c r="F2740" t="s">
        <v>89</v>
      </c>
      <c r="G2740" t="s">
        <v>87</v>
      </c>
      <c r="I2740" s="3">
        <v>3535882.68</v>
      </c>
    </row>
    <row r="2741" spans="1:9" hidden="1" x14ac:dyDescent="0.25">
      <c r="A2741" s="57" t="s">
        <v>126</v>
      </c>
      <c r="B2741" s="57">
        <v>2022</v>
      </c>
      <c r="C2741" t="s">
        <v>58</v>
      </c>
      <c r="D2741" t="s">
        <v>66</v>
      </c>
      <c r="E2741" t="s">
        <v>67</v>
      </c>
      <c r="F2741" t="s">
        <v>89</v>
      </c>
      <c r="G2741" t="s">
        <v>88</v>
      </c>
      <c r="I2741" s="3">
        <v>3423499</v>
      </c>
    </row>
    <row r="2742" spans="1:9" hidden="1" x14ac:dyDescent="0.25">
      <c r="A2742" s="57" t="s">
        <v>126</v>
      </c>
      <c r="B2742" s="57">
        <v>2022</v>
      </c>
      <c r="C2742" t="s">
        <v>58</v>
      </c>
      <c r="D2742" t="s">
        <v>66</v>
      </c>
      <c r="E2742" t="s">
        <v>67</v>
      </c>
      <c r="F2742" t="s">
        <v>94</v>
      </c>
      <c r="G2742" t="s">
        <v>95</v>
      </c>
      <c r="I2742"/>
    </row>
    <row r="2743" spans="1:9" hidden="1" x14ac:dyDescent="0.25">
      <c r="A2743" s="57" t="s">
        <v>126</v>
      </c>
      <c r="B2743" s="57">
        <v>2022</v>
      </c>
      <c r="C2743" t="s">
        <v>58</v>
      </c>
      <c r="D2743" t="s">
        <v>66</v>
      </c>
      <c r="E2743" t="s">
        <v>67</v>
      </c>
      <c r="F2743" t="s">
        <v>94</v>
      </c>
      <c r="G2743" t="s">
        <v>95</v>
      </c>
      <c r="I2743"/>
    </row>
    <row r="2744" spans="1:9" hidden="1" x14ac:dyDescent="0.25">
      <c r="A2744" s="57" t="s">
        <v>126</v>
      </c>
      <c r="B2744" s="57">
        <v>2022</v>
      </c>
      <c r="C2744" t="s">
        <v>58</v>
      </c>
      <c r="D2744" t="s">
        <v>66</v>
      </c>
      <c r="E2744" t="s">
        <v>67</v>
      </c>
      <c r="F2744" t="s">
        <v>94</v>
      </c>
      <c r="G2744" t="s">
        <v>95</v>
      </c>
      <c r="I2744"/>
    </row>
    <row r="2745" spans="1:9" hidden="1" x14ac:dyDescent="0.25">
      <c r="A2745" s="57" t="s">
        <v>126</v>
      </c>
      <c r="B2745" s="57">
        <v>2022</v>
      </c>
      <c r="C2745" t="s">
        <v>58</v>
      </c>
      <c r="D2745" t="s">
        <v>66</v>
      </c>
      <c r="E2745" t="s">
        <v>67</v>
      </c>
      <c r="F2745" t="s">
        <v>94</v>
      </c>
      <c r="G2745" t="s">
        <v>95</v>
      </c>
      <c r="I2745"/>
    </row>
    <row r="2746" spans="1:9" hidden="1" x14ac:dyDescent="0.25">
      <c r="A2746" s="57" t="s">
        <v>126</v>
      </c>
      <c r="B2746" s="57">
        <v>2022</v>
      </c>
      <c r="C2746" t="s">
        <v>58</v>
      </c>
      <c r="D2746" t="s">
        <v>66</v>
      </c>
      <c r="E2746" t="s">
        <v>67</v>
      </c>
      <c r="F2746" t="s">
        <v>94</v>
      </c>
      <c r="G2746" t="s">
        <v>95</v>
      </c>
      <c r="I2746"/>
    </row>
    <row r="2747" spans="1:9" hidden="1" x14ac:dyDescent="0.25">
      <c r="A2747" s="57" t="s">
        <v>126</v>
      </c>
      <c r="B2747" s="57">
        <v>2022</v>
      </c>
      <c r="C2747" t="s">
        <v>58</v>
      </c>
      <c r="D2747" t="s">
        <v>66</v>
      </c>
      <c r="E2747" t="s">
        <v>67</v>
      </c>
      <c r="F2747" t="s">
        <v>68</v>
      </c>
      <c r="G2747" s="90" t="s">
        <v>443</v>
      </c>
      <c r="I2747" s="3">
        <v>825000</v>
      </c>
    </row>
    <row r="2748" spans="1:9" hidden="1" x14ac:dyDescent="0.25">
      <c r="A2748" s="57" t="s">
        <v>126</v>
      </c>
      <c r="B2748" s="57">
        <v>2022</v>
      </c>
      <c r="C2748" t="s">
        <v>58</v>
      </c>
      <c r="D2748" t="s">
        <v>66</v>
      </c>
      <c r="E2748" t="s">
        <v>67</v>
      </c>
      <c r="F2748" t="s">
        <v>68</v>
      </c>
      <c r="G2748" t="s">
        <v>146</v>
      </c>
      <c r="I2748" s="3">
        <v>176000.2</v>
      </c>
    </row>
    <row r="2749" spans="1:9" hidden="1" x14ac:dyDescent="0.25">
      <c r="A2749" s="57" t="s">
        <v>126</v>
      </c>
      <c r="B2749" s="57">
        <v>2022</v>
      </c>
      <c r="C2749" t="s">
        <v>58</v>
      </c>
      <c r="D2749" t="s">
        <v>66</v>
      </c>
      <c r="E2749" t="s">
        <v>67</v>
      </c>
      <c r="F2749" t="s">
        <v>68</v>
      </c>
      <c r="G2749" t="s">
        <v>325</v>
      </c>
      <c r="I2749"/>
    </row>
    <row r="2750" spans="1:9" hidden="1" x14ac:dyDescent="0.25">
      <c r="A2750" s="57" t="s">
        <v>126</v>
      </c>
      <c r="B2750" s="57">
        <v>2022</v>
      </c>
      <c r="C2750" t="s">
        <v>58</v>
      </c>
      <c r="D2750" t="s">
        <v>66</v>
      </c>
      <c r="E2750" t="s">
        <v>67</v>
      </c>
      <c r="F2750" t="s">
        <v>68</v>
      </c>
      <c r="G2750" t="s">
        <v>160</v>
      </c>
      <c r="I2750" s="3">
        <v>809783.6</v>
      </c>
    </row>
    <row r="2751" spans="1:9" hidden="1" x14ac:dyDescent="0.25">
      <c r="A2751" s="57" t="s">
        <v>126</v>
      </c>
      <c r="B2751" s="57">
        <v>2022</v>
      </c>
      <c r="C2751" t="s">
        <v>58</v>
      </c>
      <c r="D2751" t="s">
        <v>66</v>
      </c>
      <c r="E2751" t="s">
        <v>67</v>
      </c>
      <c r="F2751" t="s">
        <v>68</v>
      </c>
      <c r="G2751" t="s">
        <v>292</v>
      </c>
      <c r="I2751"/>
    </row>
    <row r="2752" spans="1:9" hidden="1" x14ac:dyDescent="0.25">
      <c r="A2752" s="57" t="s">
        <v>126</v>
      </c>
      <c r="B2752" s="57">
        <v>2022</v>
      </c>
      <c r="C2752" t="s">
        <v>58</v>
      </c>
      <c r="D2752" t="s">
        <v>66</v>
      </c>
      <c r="E2752" t="s">
        <v>67</v>
      </c>
      <c r="F2752" t="s">
        <v>68</v>
      </c>
      <c r="G2752" s="2" t="s">
        <v>282</v>
      </c>
      <c r="I2752" s="3">
        <v>8544.82</v>
      </c>
    </row>
    <row r="2753" spans="1:9" hidden="1" x14ac:dyDescent="0.25">
      <c r="A2753" s="57" t="s">
        <v>126</v>
      </c>
      <c r="B2753" s="57">
        <v>2022</v>
      </c>
      <c r="C2753" t="s">
        <v>58</v>
      </c>
      <c r="D2753" t="s">
        <v>66</v>
      </c>
      <c r="E2753" t="s">
        <v>67</v>
      </c>
      <c r="F2753" t="s">
        <v>68</v>
      </c>
      <c r="G2753" t="s">
        <v>90</v>
      </c>
      <c r="I2753"/>
    </row>
    <row r="2754" spans="1:9" hidden="1" x14ac:dyDescent="0.25">
      <c r="A2754" s="57" t="s">
        <v>126</v>
      </c>
      <c r="B2754" s="57">
        <v>2022</v>
      </c>
      <c r="C2754" t="s">
        <v>58</v>
      </c>
      <c r="D2754" t="s">
        <v>66</v>
      </c>
      <c r="E2754" t="s">
        <v>67</v>
      </c>
      <c r="F2754" t="s">
        <v>68</v>
      </c>
      <c r="G2754" s="2" t="s">
        <v>274</v>
      </c>
      <c r="I2754" s="3">
        <v>-304641</v>
      </c>
    </row>
    <row r="2755" spans="1:9" hidden="1" x14ac:dyDescent="0.25">
      <c r="A2755" s="57" t="s">
        <v>126</v>
      </c>
      <c r="B2755" s="57">
        <v>2022</v>
      </c>
      <c r="C2755" t="s">
        <v>58</v>
      </c>
      <c r="D2755" t="s">
        <v>66</v>
      </c>
      <c r="E2755" t="s">
        <v>67</v>
      </c>
      <c r="F2755" t="s">
        <v>68</v>
      </c>
      <c r="G2755" s="90" t="s">
        <v>345</v>
      </c>
      <c r="I2755"/>
    </row>
    <row r="2756" spans="1:9" hidden="1" x14ac:dyDescent="0.25">
      <c r="A2756" s="57" t="s">
        <v>126</v>
      </c>
      <c r="B2756" s="57">
        <v>2022</v>
      </c>
      <c r="C2756" t="s">
        <v>58</v>
      </c>
      <c r="D2756" t="s">
        <v>66</v>
      </c>
      <c r="E2756" t="s">
        <v>67</v>
      </c>
      <c r="F2756" t="s">
        <v>68</v>
      </c>
      <c r="G2756" t="s">
        <v>184</v>
      </c>
      <c r="I2756" s="3">
        <v>223222</v>
      </c>
    </row>
    <row r="2757" spans="1:9" hidden="1" x14ac:dyDescent="0.25">
      <c r="A2757" s="57" t="s">
        <v>126</v>
      </c>
      <c r="B2757" s="57">
        <v>2022</v>
      </c>
      <c r="C2757" t="s">
        <v>58</v>
      </c>
      <c r="D2757" t="s">
        <v>66</v>
      </c>
      <c r="E2757" t="s">
        <v>67</v>
      </c>
      <c r="F2757" t="s">
        <v>68</v>
      </c>
      <c r="G2757" s="90" t="s">
        <v>485</v>
      </c>
      <c r="I2757" s="3">
        <v>-9687.6</v>
      </c>
    </row>
    <row r="2758" spans="1:9" hidden="1" x14ac:dyDescent="0.25">
      <c r="A2758" s="57" t="s">
        <v>126</v>
      </c>
      <c r="B2758" s="57">
        <v>2022</v>
      </c>
      <c r="C2758" t="s">
        <v>58</v>
      </c>
      <c r="D2758" t="s">
        <v>66</v>
      </c>
      <c r="E2758" t="s">
        <v>67</v>
      </c>
      <c r="F2758" t="s">
        <v>68</v>
      </c>
      <c r="G2758" t="s">
        <v>75</v>
      </c>
      <c r="I2758" s="3">
        <v>49658.55</v>
      </c>
    </row>
    <row r="2759" spans="1:9" hidden="1" x14ac:dyDescent="0.25">
      <c r="A2759" s="57" t="s">
        <v>126</v>
      </c>
      <c r="B2759" s="57">
        <v>2022</v>
      </c>
      <c r="C2759" t="s">
        <v>58</v>
      </c>
      <c r="D2759" t="s">
        <v>66</v>
      </c>
      <c r="E2759" t="s">
        <v>67</v>
      </c>
      <c r="F2759" t="s">
        <v>68</v>
      </c>
      <c r="G2759" t="s">
        <v>148</v>
      </c>
      <c r="I2759" s="3">
        <v>526994.62</v>
      </c>
    </row>
    <row r="2760" spans="1:9" hidden="1" x14ac:dyDescent="0.25">
      <c r="A2760" s="57" t="s">
        <v>126</v>
      </c>
      <c r="B2760" s="57">
        <v>2022</v>
      </c>
      <c r="C2760" t="s">
        <v>58</v>
      </c>
      <c r="D2760" t="s">
        <v>66</v>
      </c>
      <c r="E2760" t="s">
        <v>67</v>
      </c>
      <c r="F2760" t="s">
        <v>68</v>
      </c>
      <c r="G2760" t="s">
        <v>157</v>
      </c>
      <c r="I2760" s="3">
        <v>211004.03</v>
      </c>
    </row>
    <row r="2761" spans="1:9" hidden="1" x14ac:dyDescent="0.25">
      <c r="A2761" s="57" t="s">
        <v>126</v>
      </c>
      <c r="B2761" s="57">
        <v>2022</v>
      </c>
      <c r="C2761" t="s">
        <v>58</v>
      </c>
      <c r="D2761" t="s">
        <v>66</v>
      </c>
      <c r="E2761" t="s">
        <v>67</v>
      </c>
      <c r="F2761" t="s">
        <v>68</v>
      </c>
      <c r="G2761" s="90" t="s">
        <v>346</v>
      </c>
      <c r="I2761" s="3">
        <v>2735.52</v>
      </c>
    </row>
    <row r="2762" spans="1:9" hidden="1" x14ac:dyDescent="0.25">
      <c r="A2762" s="57" t="s">
        <v>126</v>
      </c>
      <c r="B2762" s="57">
        <v>2022</v>
      </c>
      <c r="C2762" t="s">
        <v>58</v>
      </c>
      <c r="D2762" t="s">
        <v>66</v>
      </c>
      <c r="E2762" t="s">
        <v>67</v>
      </c>
      <c r="F2762" t="s">
        <v>326</v>
      </c>
      <c r="G2762" s="90" t="s">
        <v>327</v>
      </c>
      <c r="I2762" s="3">
        <v>214684</v>
      </c>
    </row>
    <row r="2763" spans="1:9" hidden="1" x14ac:dyDescent="0.25">
      <c r="A2763" s="57" t="s">
        <v>126</v>
      </c>
      <c r="B2763" s="57">
        <v>2022</v>
      </c>
      <c r="C2763" t="s">
        <v>58</v>
      </c>
      <c r="D2763" t="s">
        <v>66</v>
      </c>
      <c r="E2763" t="s">
        <v>67</v>
      </c>
      <c r="F2763" t="s">
        <v>326</v>
      </c>
      <c r="G2763" s="90" t="s">
        <v>328</v>
      </c>
      <c r="I2763" s="3">
        <v>194000</v>
      </c>
    </row>
    <row r="2764" spans="1:9" hidden="1" x14ac:dyDescent="0.25">
      <c r="A2764" s="57" t="s">
        <v>126</v>
      </c>
      <c r="B2764" s="57">
        <v>2022</v>
      </c>
      <c r="C2764" t="s">
        <v>58</v>
      </c>
      <c r="D2764" t="s">
        <v>66</v>
      </c>
      <c r="E2764" t="s">
        <v>67</v>
      </c>
      <c r="F2764" t="s">
        <v>326</v>
      </c>
      <c r="G2764" s="90" t="s">
        <v>329</v>
      </c>
      <c r="I2764" s="3">
        <v>28329</v>
      </c>
    </row>
    <row r="2765" spans="1:9" hidden="1" x14ac:dyDescent="0.25">
      <c r="A2765" s="57" t="s">
        <v>126</v>
      </c>
      <c r="B2765" s="57">
        <v>2022</v>
      </c>
      <c r="C2765" t="s">
        <v>58</v>
      </c>
      <c r="D2765" t="s">
        <v>66</v>
      </c>
      <c r="E2765" t="s">
        <v>67</v>
      </c>
      <c r="F2765" t="s">
        <v>326</v>
      </c>
      <c r="G2765" s="90" t="s">
        <v>330</v>
      </c>
      <c r="I2765" s="3">
        <v>-117467</v>
      </c>
    </row>
    <row r="2766" spans="1:9" hidden="1" x14ac:dyDescent="0.25">
      <c r="A2766" s="57" t="s">
        <v>126</v>
      </c>
      <c r="B2766" s="57">
        <v>2022</v>
      </c>
      <c r="C2766" t="s">
        <v>58</v>
      </c>
      <c r="D2766" t="s">
        <v>66</v>
      </c>
      <c r="E2766" t="s">
        <v>67</v>
      </c>
      <c r="F2766" t="s">
        <v>68</v>
      </c>
      <c r="G2766" t="s">
        <v>158</v>
      </c>
      <c r="I2766" s="3">
        <v>105125024.62</v>
      </c>
    </row>
    <row r="2767" spans="1:9" hidden="1" x14ac:dyDescent="0.25">
      <c r="A2767" s="57" t="s">
        <v>126</v>
      </c>
      <c r="B2767" s="57">
        <v>2022</v>
      </c>
      <c r="C2767" t="s">
        <v>58</v>
      </c>
      <c r="D2767" t="s">
        <v>66</v>
      </c>
      <c r="E2767" t="s">
        <v>67</v>
      </c>
      <c r="F2767" t="s">
        <v>68</v>
      </c>
      <c r="G2767" t="s">
        <v>76</v>
      </c>
      <c r="I2767" s="3">
        <v>-21653349.59</v>
      </c>
    </row>
    <row r="2768" spans="1:9" hidden="1" x14ac:dyDescent="0.25">
      <c r="A2768" s="57" t="s">
        <v>126</v>
      </c>
      <c r="B2768" s="57">
        <v>2022</v>
      </c>
      <c r="C2768" t="s">
        <v>58</v>
      </c>
      <c r="D2768" t="s">
        <v>66</v>
      </c>
      <c r="E2768" t="s">
        <v>67</v>
      </c>
      <c r="F2768" t="s">
        <v>68</v>
      </c>
      <c r="G2768" t="s">
        <v>185</v>
      </c>
      <c r="I2768" s="3">
        <v>-895280</v>
      </c>
    </row>
    <row r="2769" spans="1:11" hidden="1" x14ac:dyDescent="0.25">
      <c r="A2769" s="57" t="s">
        <v>126</v>
      </c>
      <c r="B2769" s="57">
        <v>2022</v>
      </c>
      <c r="C2769" t="s">
        <v>58</v>
      </c>
      <c r="D2769" t="s">
        <v>66</v>
      </c>
      <c r="E2769" t="s">
        <v>67</v>
      </c>
      <c r="F2769" t="s">
        <v>68</v>
      </c>
      <c r="G2769" t="s">
        <v>200</v>
      </c>
      <c r="I2769"/>
    </row>
    <row r="2770" spans="1:11" hidden="1" x14ac:dyDescent="0.25">
      <c r="A2770" s="57" t="s">
        <v>126</v>
      </c>
      <c r="B2770" s="57">
        <v>2022</v>
      </c>
      <c r="C2770" t="s">
        <v>58</v>
      </c>
      <c r="D2770" t="s">
        <v>66</v>
      </c>
      <c r="E2770" t="s">
        <v>67</v>
      </c>
      <c r="F2770" t="s">
        <v>68</v>
      </c>
      <c r="G2770" t="s">
        <v>97</v>
      </c>
      <c r="I2770" s="3">
        <v>-16675983.810000001</v>
      </c>
    </row>
    <row r="2771" spans="1:11" hidden="1" x14ac:dyDescent="0.25">
      <c r="A2771" s="57" t="s">
        <v>126</v>
      </c>
      <c r="B2771" s="57">
        <v>2022</v>
      </c>
      <c r="C2771" t="s">
        <v>58</v>
      </c>
      <c r="D2771" t="s">
        <v>66</v>
      </c>
      <c r="E2771" t="s">
        <v>67</v>
      </c>
      <c r="F2771" t="s">
        <v>68</v>
      </c>
      <c r="G2771" t="s">
        <v>201</v>
      </c>
      <c r="I2771" s="3">
        <v>-166084</v>
      </c>
    </row>
    <row r="2772" spans="1:11" hidden="1" x14ac:dyDescent="0.25">
      <c r="A2772" s="57" t="s">
        <v>126</v>
      </c>
      <c r="B2772" s="57">
        <v>2022</v>
      </c>
      <c r="C2772" t="s">
        <v>58</v>
      </c>
      <c r="D2772" t="s">
        <v>66</v>
      </c>
      <c r="E2772" t="s">
        <v>67</v>
      </c>
      <c r="F2772" t="s">
        <v>68</v>
      </c>
      <c r="G2772" t="s">
        <v>293</v>
      </c>
      <c r="I2772" s="3">
        <v>-3243216.22</v>
      </c>
    </row>
    <row r="2773" spans="1:11" hidden="1" x14ac:dyDescent="0.25">
      <c r="A2773" s="57" t="s">
        <v>126</v>
      </c>
      <c r="B2773" s="57">
        <v>2022</v>
      </c>
      <c r="C2773" t="s">
        <v>58</v>
      </c>
      <c r="D2773" t="s">
        <v>66</v>
      </c>
      <c r="E2773" t="s">
        <v>67</v>
      </c>
      <c r="F2773" t="s">
        <v>68</v>
      </c>
      <c r="G2773" t="s">
        <v>202</v>
      </c>
      <c r="I2773" s="3">
        <v>-22962000</v>
      </c>
    </row>
    <row r="2774" spans="1:11" hidden="1" x14ac:dyDescent="0.25">
      <c r="A2774" s="57" t="s">
        <v>126</v>
      </c>
      <c r="B2774" s="57">
        <v>2022</v>
      </c>
      <c r="C2774" t="s">
        <v>58</v>
      </c>
      <c r="D2774" t="s">
        <v>66</v>
      </c>
      <c r="E2774" t="s">
        <v>67</v>
      </c>
      <c r="F2774" t="s">
        <v>68</v>
      </c>
      <c r="G2774" t="s">
        <v>203</v>
      </c>
      <c r="I2774"/>
    </row>
    <row r="2775" spans="1:11" hidden="1" x14ac:dyDescent="0.25">
      <c r="A2775" s="57" t="s">
        <v>126</v>
      </c>
      <c r="B2775" s="57">
        <v>2022</v>
      </c>
      <c r="C2775" t="s">
        <v>58</v>
      </c>
      <c r="D2775" t="s">
        <v>66</v>
      </c>
      <c r="E2775" t="s">
        <v>67</v>
      </c>
      <c r="F2775" t="s">
        <v>68</v>
      </c>
      <c r="G2775" t="s">
        <v>290</v>
      </c>
      <c r="I2775" s="3">
        <v>-24963000</v>
      </c>
    </row>
    <row r="2776" spans="1:11" hidden="1" x14ac:dyDescent="0.25">
      <c r="A2776" s="57" t="s">
        <v>126</v>
      </c>
      <c r="B2776" s="57">
        <v>2022</v>
      </c>
      <c r="C2776" t="s">
        <v>58</v>
      </c>
      <c r="D2776" t="s">
        <v>66</v>
      </c>
      <c r="E2776" t="s">
        <v>67</v>
      </c>
      <c r="F2776" t="s">
        <v>268</v>
      </c>
      <c r="G2776" t="s">
        <v>162</v>
      </c>
      <c r="I2776" s="3">
        <v>47481.919999999998</v>
      </c>
    </row>
    <row r="2777" spans="1:11" hidden="1" x14ac:dyDescent="0.25">
      <c r="A2777" s="57" t="s">
        <v>126</v>
      </c>
      <c r="B2777" s="57">
        <v>2022</v>
      </c>
      <c r="C2777" t="s">
        <v>58</v>
      </c>
      <c r="D2777" t="s">
        <v>66</v>
      </c>
      <c r="E2777" t="s">
        <v>67</v>
      </c>
      <c r="F2777" t="s">
        <v>93</v>
      </c>
      <c r="G2777" t="s">
        <v>92</v>
      </c>
      <c r="I2777"/>
    </row>
    <row r="2778" spans="1:11" hidden="1" x14ac:dyDescent="0.25">
      <c r="A2778" s="57" t="s">
        <v>126</v>
      </c>
      <c r="B2778" s="57">
        <v>2022</v>
      </c>
      <c r="C2778" t="s">
        <v>58</v>
      </c>
      <c r="D2778" t="s">
        <v>69</v>
      </c>
      <c r="E2778" t="s">
        <v>69</v>
      </c>
      <c r="F2778" t="s">
        <v>70</v>
      </c>
      <c r="G2778" t="s">
        <v>77</v>
      </c>
      <c r="I2778" s="3">
        <v>200000000</v>
      </c>
    </row>
    <row r="2779" spans="1:11" hidden="1" x14ac:dyDescent="0.25">
      <c r="A2779" s="57" t="s">
        <v>126</v>
      </c>
      <c r="B2779" s="57">
        <v>2022</v>
      </c>
      <c r="C2779" t="s">
        <v>58</v>
      </c>
      <c r="D2779" t="s">
        <v>69</v>
      </c>
      <c r="E2779" t="s">
        <v>69</v>
      </c>
      <c r="F2779" t="s">
        <v>70</v>
      </c>
      <c r="G2779" t="s">
        <v>78</v>
      </c>
      <c r="I2779" s="3">
        <v>-194000000</v>
      </c>
    </row>
    <row r="2780" spans="1:11" hidden="1" x14ac:dyDescent="0.25">
      <c r="A2780" s="57" t="s">
        <v>126</v>
      </c>
      <c r="B2780" s="57">
        <v>2022</v>
      </c>
      <c r="C2780" t="s">
        <v>58</v>
      </c>
      <c r="D2780" t="s">
        <v>69</v>
      </c>
      <c r="E2780" t="s">
        <v>69</v>
      </c>
      <c r="F2780" t="s">
        <v>70</v>
      </c>
      <c r="G2780" t="s">
        <v>230</v>
      </c>
      <c r="I2780" s="3">
        <v>54327800</v>
      </c>
    </row>
    <row r="2781" spans="1:11" hidden="1" x14ac:dyDescent="0.25">
      <c r="A2781" s="57" t="s">
        <v>126</v>
      </c>
      <c r="B2781" s="57">
        <v>2022</v>
      </c>
      <c r="C2781" s="86" t="s">
        <v>58</v>
      </c>
      <c r="D2781" s="86" t="s">
        <v>69</v>
      </c>
      <c r="E2781" s="86" t="s">
        <v>69</v>
      </c>
      <c r="F2781" s="86" t="s">
        <v>79</v>
      </c>
      <c r="G2781" s="86" t="s">
        <v>264</v>
      </c>
      <c r="I2781">
        <v>11093497.159999996</v>
      </c>
    </row>
    <row r="2782" spans="1:11" hidden="1" x14ac:dyDescent="0.25">
      <c r="A2782" s="57" t="s">
        <v>126</v>
      </c>
      <c r="B2782" s="57">
        <v>2022</v>
      </c>
      <c r="C2782" s="86" t="s">
        <v>58</v>
      </c>
      <c r="D2782" s="86" t="s">
        <v>69</v>
      </c>
      <c r="E2782" s="86" t="s">
        <v>69</v>
      </c>
      <c r="F2782" s="86" t="s">
        <v>79</v>
      </c>
      <c r="G2782" s="86" t="s">
        <v>297</v>
      </c>
      <c r="I2782" s="38">
        <v>57960495.390000001</v>
      </c>
      <c r="J2782" s="38"/>
      <c r="K2782" s="16"/>
    </row>
    <row r="2783" spans="1:11" hidden="1" x14ac:dyDescent="0.25">
      <c r="A2783" s="57" t="s">
        <v>130</v>
      </c>
      <c r="B2783" s="57">
        <v>2022</v>
      </c>
      <c r="C2783" s="57" t="s">
        <v>58</v>
      </c>
      <c r="D2783" s="57" t="s">
        <v>63</v>
      </c>
      <c r="E2783" s="57" t="s">
        <v>64</v>
      </c>
      <c r="F2783" s="57" t="s">
        <v>65</v>
      </c>
      <c r="G2783" s="57" t="s">
        <v>71</v>
      </c>
      <c r="I2783"/>
    </row>
    <row r="2784" spans="1:11" hidden="1" x14ac:dyDescent="0.25">
      <c r="A2784" s="57" t="s">
        <v>130</v>
      </c>
      <c r="B2784" s="57">
        <v>2022</v>
      </c>
      <c r="C2784" t="s">
        <v>58</v>
      </c>
      <c r="D2784" t="s">
        <v>63</v>
      </c>
      <c r="E2784" t="s">
        <v>64</v>
      </c>
      <c r="F2784" t="s">
        <v>65</v>
      </c>
      <c r="G2784" t="s">
        <v>80</v>
      </c>
      <c r="I2784" s="3">
        <v>10523.46</v>
      </c>
    </row>
    <row r="2785" spans="1:9" hidden="1" x14ac:dyDescent="0.25">
      <c r="A2785" s="57" t="s">
        <v>130</v>
      </c>
      <c r="B2785" s="57">
        <v>2022</v>
      </c>
      <c r="C2785" t="s">
        <v>58</v>
      </c>
      <c r="D2785" t="s">
        <v>63</v>
      </c>
      <c r="E2785" t="s">
        <v>64</v>
      </c>
      <c r="F2785" t="s">
        <v>65</v>
      </c>
      <c r="G2785" t="s">
        <v>72</v>
      </c>
      <c r="I2785"/>
    </row>
    <row r="2786" spans="1:9" hidden="1" x14ac:dyDescent="0.25">
      <c r="A2786" s="57" t="s">
        <v>130</v>
      </c>
      <c r="B2786" s="57">
        <v>2022</v>
      </c>
      <c r="C2786" t="s">
        <v>58</v>
      </c>
      <c r="D2786" t="s">
        <v>63</v>
      </c>
      <c r="E2786" t="s">
        <v>64</v>
      </c>
      <c r="F2786" t="s">
        <v>65</v>
      </c>
      <c r="G2786" t="s">
        <v>227</v>
      </c>
      <c r="I2786" s="3">
        <v>16985943.890000001</v>
      </c>
    </row>
    <row r="2787" spans="1:9" hidden="1" x14ac:dyDescent="0.25">
      <c r="A2787" s="57" t="s">
        <v>130</v>
      </c>
      <c r="B2787" s="57">
        <v>2022</v>
      </c>
      <c r="C2787" t="s">
        <v>58</v>
      </c>
      <c r="D2787" t="s">
        <v>63</v>
      </c>
      <c r="E2787" t="s">
        <v>64</v>
      </c>
      <c r="F2787" t="s">
        <v>262</v>
      </c>
      <c r="G2787" t="s">
        <v>261</v>
      </c>
      <c r="H2787" t="s">
        <v>291</v>
      </c>
      <c r="I2787">
        <v>15636625</v>
      </c>
    </row>
    <row r="2788" spans="1:9" hidden="1" x14ac:dyDescent="0.25">
      <c r="A2788" s="57" t="s">
        <v>130</v>
      </c>
      <c r="B2788" s="57">
        <v>2022</v>
      </c>
      <c r="C2788" t="s">
        <v>58</v>
      </c>
      <c r="D2788" t="s">
        <v>63</v>
      </c>
      <c r="E2788" t="s">
        <v>64</v>
      </c>
      <c r="F2788" t="s">
        <v>262</v>
      </c>
      <c r="G2788" t="s">
        <v>261</v>
      </c>
      <c r="H2788" t="s">
        <v>104</v>
      </c>
      <c r="I2788" s="3">
        <v>14735403.460000001</v>
      </c>
    </row>
    <row r="2789" spans="1:9" hidden="1" x14ac:dyDescent="0.25">
      <c r="A2789" s="57" t="s">
        <v>130</v>
      </c>
      <c r="B2789" s="57">
        <v>2022</v>
      </c>
      <c r="C2789" t="s">
        <v>58</v>
      </c>
      <c r="D2789" t="s">
        <v>63</v>
      </c>
      <c r="E2789" t="s">
        <v>64</v>
      </c>
      <c r="F2789" t="s">
        <v>65</v>
      </c>
      <c r="G2789" t="s">
        <v>155</v>
      </c>
      <c r="I2789" s="3">
        <v>94446452.629999995</v>
      </c>
    </row>
    <row r="2790" spans="1:9" hidden="1" x14ac:dyDescent="0.25">
      <c r="A2790" s="57" t="s">
        <v>130</v>
      </c>
      <c r="B2790" s="57">
        <v>2022</v>
      </c>
      <c r="C2790" t="s">
        <v>58</v>
      </c>
      <c r="D2790" t="s">
        <v>63</v>
      </c>
      <c r="E2790" t="s">
        <v>64</v>
      </c>
      <c r="F2790" t="s">
        <v>65</v>
      </c>
      <c r="G2790" t="s">
        <v>145</v>
      </c>
      <c r="I2790" s="3">
        <v>8037796</v>
      </c>
    </row>
    <row r="2791" spans="1:9" hidden="1" x14ac:dyDescent="0.25">
      <c r="A2791" s="57" t="s">
        <v>130</v>
      </c>
      <c r="B2791" s="57">
        <v>2022</v>
      </c>
      <c r="C2791" t="s">
        <v>58</v>
      </c>
      <c r="D2791" t="s">
        <v>63</v>
      </c>
      <c r="E2791" t="s">
        <v>64</v>
      </c>
      <c r="F2791" t="s">
        <v>65</v>
      </c>
      <c r="G2791" t="s">
        <v>275</v>
      </c>
      <c r="I2791" s="3">
        <v>79200</v>
      </c>
    </row>
    <row r="2792" spans="1:9" hidden="1" x14ac:dyDescent="0.25">
      <c r="A2792" s="57" t="s">
        <v>130</v>
      </c>
      <c r="B2792" s="57">
        <v>2022</v>
      </c>
      <c r="C2792" t="s">
        <v>58</v>
      </c>
      <c r="D2792" t="s">
        <v>63</v>
      </c>
      <c r="E2792" t="s">
        <v>64</v>
      </c>
      <c r="F2792" t="s">
        <v>65</v>
      </c>
      <c r="G2792" t="s">
        <v>105</v>
      </c>
      <c r="I2792"/>
    </row>
    <row r="2793" spans="1:9" hidden="1" x14ac:dyDescent="0.25">
      <c r="A2793" s="57" t="s">
        <v>130</v>
      </c>
      <c r="B2793" s="57">
        <v>2022</v>
      </c>
      <c r="C2793" t="s">
        <v>58</v>
      </c>
      <c r="D2793" t="s">
        <v>63</v>
      </c>
      <c r="E2793" t="s">
        <v>64</v>
      </c>
      <c r="F2793" t="s">
        <v>65</v>
      </c>
      <c r="G2793" s="2" t="s">
        <v>231</v>
      </c>
      <c r="I2793" s="3">
        <v>6701104.2400000002</v>
      </c>
    </row>
    <row r="2794" spans="1:9" hidden="1" x14ac:dyDescent="0.25">
      <c r="A2794" s="57" t="s">
        <v>130</v>
      </c>
      <c r="B2794" s="57">
        <v>2022</v>
      </c>
      <c r="C2794" t="s">
        <v>58</v>
      </c>
      <c r="D2794" t="s">
        <v>63</v>
      </c>
      <c r="E2794" t="s">
        <v>64</v>
      </c>
      <c r="F2794" t="s">
        <v>65</v>
      </c>
      <c r="G2794" s="90" t="s">
        <v>336</v>
      </c>
      <c r="I2794"/>
    </row>
    <row r="2795" spans="1:9" hidden="1" x14ac:dyDescent="0.25">
      <c r="A2795" s="57" t="s">
        <v>130</v>
      </c>
      <c r="B2795" s="57">
        <v>2022</v>
      </c>
      <c r="C2795" t="s">
        <v>58</v>
      </c>
      <c r="D2795" t="s">
        <v>63</v>
      </c>
      <c r="E2795" t="s">
        <v>64</v>
      </c>
      <c r="F2795" t="s">
        <v>65</v>
      </c>
      <c r="G2795" s="2" t="s">
        <v>232</v>
      </c>
      <c r="I2795" s="3">
        <v>157888.79999999999</v>
      </c>
    </row>
    <row r="2796" spans="1:9" hidden="1" x14ac:dyDescent="0.25">
      <c r="A2796" s="57" t="s">
        <v>130</v>
      </c>
      <c r="B2796" s="57">
        <v>2022</v>
      </c>
      <c r="C2796" t="s">
        <v>58</v>
      </c>
      <c r="D2796" t="s">
        <v>63</v>
      </c>
      <c r="E2796" t="s">
        <v>64</v>
      </c>
      <c r="F2796" t="s">
        <v>65</v>
      </c>
      <c r="G2796" s="90" t="s">
        <v>340</v>
      </c>
      <c r="I2796" s="3">
        <v>83098.8</v>
      </c>
    </row>
    <row r="2797" spans="1:9" hidden="1" x14ac:dyDescent="0.25">
      <c r="A2797" s="57" t="s">
        <v>130</v>
      </c>
      <c r="B2797" s="57">
        <v>2022</v>
      </c>
      <c r="C2797" t="s">
        <v>58</v>
      </c>
      <c r="D2797" t="s">
        <v>63</v>
      </c>
      <c r="E2797" t="s">
        <v>64</v>
      </c>
      <c r="F2797" t="s">
        <v>65</v>
      </c>
      <c r="G2797" s="90" t="s">
        <v>341</v>
      </c>
      <c r="I2797" s="3">
        <v>6385.76</v>
      </c>
    </row>
    <row r="2798" spans="1:9" hidden="1" x14ac:dyDescent="0.25">
      <c r="A2798" s="57" t="s">
        <v>130</v>
      </c>
      <c r="B2798" s="57">
        <v>2022</v>
      </c>
      <c r="C2798" t="s">
        <v>58</v>
      </c>
      <c r="D2798" t="s">
        <v>63</v>
      </c>
      <c r="E2798" t="s">
        <v>64</v>
      </c>
      <c r="F2798" t="s">
        <v>65</v>
      </c>
      <c r="G2798" s="90" t="s">
        <v>344</v>
      </c>
      <c r="I2798" s="3">
        <v>-1021714.9</v>
      </c>
    </row>
    <row r="2799" spans="1:9" hidden="1" x14ac:dyDescent="0.25">
      <c r="A2799" s="57" t="s">
        <v>130</v>
      </c>
      <c r="B2799" s="57">
        <v>2022</v>
      </c>
      <c r="C2799" t="s">
        <v>58</v>
      </c>
      <c r="D2799" t="s">
        <v>63</v>
      </c>
      <c r="E2799" t="s">
        <v>64</v>
      </c>
      <c r="F2799" t="s">
        <v>65</v>
      </c>
      <c r="G2799" s="2" t="s">
        <v>233</v>
      </c>
      <c r="I2799" s="3">
        <v>1848843.13</v>
      </c>
    </row>
    <row r="2800" spans="1:9" hidden="1" x14ac:dyDescent="0.25">
      <c r="A2800" s="57" t="s">
        <v>130</v>
      </c>
      <c r="B2800" s="57">
        <v>2022</v>
      </c>
      <c r="C2800" t="s">
        <v>58</v>
      </c>
      <c r="D2800" t="s">
        <v>63</v>
      </c>
      <c r="E2800" t="s">
        <v>64</v>
      </c>
      <c r="F2800" t="s">
        <v>65</v>
      </c>
      <c r="G2800" s="90" t="s">
        <v>323</v>
      </c>
      <c r="H2800" s="3"/>
      <c r="I2800" s="3">
        <v>36481.15</v>
      </c>
    </row>
    <row r="2801" spans="1:9" hidden="1" x14ac:dyDescent="0.25">
      <c r="A2801" s="57" t="s">
        <v>130</v>
      </c>
      <c r="B2801" s="57">
        <v>2022</v>
      </c>
      <c r="C2801" t="s">
        <v>58</v>
      </c>
      <c r="D2801" t="s">
        <v>63</v>
      </c>
      <c r="E2801" t="s">
        <v>64</v>
      </c>
      <c r="F2801" t="s">
        <v>65</v>
      </c>
      <c r="G2801" s="2" t="s">
        <v>237</v>
      </c>
      <c r="I2801" s="3">
        <v>445483.17</v>
      </c>
    </row>
    <row r="2802" spans="1:9" hidden="1" x14ac:dyDescent="0.25">
      <c r="A2802" s="57" t="s">
        <v>130</v>
      </c>
      <c r="B2802" s="57">
        <v>2022</v>
      </c>
      <c r="C2802" t="s">
        <v>58</v>
      </c>
      <c r="D2802" t="s">
        <v>63</v>
      </c>
      <c r="E2802" t="s">
        <v>64</v>
      </c>
      <c r="F2802" t="s">
        <v>65</v>
      </c>
      <c r="G2802" s="2" t="s">
        <v>289</v>
      </c>
      <c r="I2802"/>
    </row>
    <row r="2803" spans="1:9" hidden="1" x14ac:dyDescent="0.25">
      <c r="A2803" s="57" t="s">
        <v>130</v>
      </c>
      <c r="B2803" s="57">
        <v>2022</v>
      </c>
      <c r="C2803" t="s">
        <v>58</v>
      </c>
      <c r="D2803" t="s">
        <v>63</v>
      </c>
      <c r="E2803" t="s">
        <v>64</v>
      </c>
      <c r="F2803" t="s">
        <v>65</v>
      </c>
      <c r="G2803" t="s">
        <v>186</v>
      </c>
      <c r="I2803" s="3">
        <v>2416440</v>
      </c>
    </row>
    <row r="2804" spans="1:9" hidden="1" x14ac:dyDescent="0.25">
      <c r="A2804" s="57" t="s">
        <v>130</v>
      </c>
      <c r="B2804" s="57">
        <v>2022</v>
      </c>
      <c r="C2804" t="s">
        <v>58</v>
      </c>
      <c r="D2804" t="s">
        <v>63</v>
      </c>
      <c r="E2804" t="s">
        <v>64</v>
      </c>
      <c r="F2804" t="s">
        <v>82</v>
      </c>
      <c r="G2804" t="s">
        <v>81</v>
      </c>
      <c r="I2804" s="3">
        <v>45811111</v>
      </c>
    </row>
    <row r="2805" spans="1:9" hidden="1" x14ac:dyDescent="0.25">
      <c r="A2805" s="57" t="s">
        <v>130</v>
      </c>
      <c r="B2805" s="57">
        <v>2022</v>
      </c>
      <c r="C2805" t="s">
        <v>58</v>
      </c>
      <c r="D2805" t="s">
        <v>63</v>
      </c>
      <c r="E2805" t="s">
        <v>64</v>
      </c>
      <c r="F2805" t="s">
        <v>228</v>
      </c>
      <c r="G2805" t="s">
        <v>229</v>
      </c>
      <c r="I2805"/>
    </row>
    <row r="2806" spans="1:9" hidden="1" x14ac:dyDescent="0.25">
      <c r="A2806" s="57" t="s">
        <v>130</v>
      </c>
      <c r="B2806" s="57">
        <v>2022</v>
      </c>
      <c r="C2806" t="s">
        <v>58</v>
      </c>
      <c r="D2806" t="s">
        <v>63</v>
      </c>
      <c r="E2806" t="s">
        <v>73</v>
      </c>
      <c r="F2806" t="s">
        <v>84</v>
      </c>
      <c r="G2806" t="s">
        <v>83</v>
      </c>
      <c r="I2806" s="3">
        <v>4637000</v>
      </c>
    </row>
    <row r="2807" spans="1:9" hidden="1" x14ac:dyDescent="0.25">
      <c r="A2807" s="57" t="s">
        <v>130</v>
      </c>
      <c r="B2807" s="57">
        <v>2022</v>
      </c>
      <c r="C2807" t="s">
        <v>58</v>
      </c>
      <c r="D2807" t="s">
        <v>63</v>
      </c>
      <c r="E2807" t="s">
        <v>73</v>
      </c>
      <c r="F2807" t="s">
        <v>84</v>
      </c>
      <c r="G2807" s="90" t="s">
        <v>324</v>
      </c>
      <c r="I2807" s="3">
        <f>2135000+2210008</f>
        <v>4345008</v>
      </c>
    </row>
    <row r="2808" spans="1:9" hidden="1" x14ac:dyDescent="0.25">
      <c r="A2808" s="57" t="s">
        <v>130</v>
      </c>
      <c r="B2808" s="57">
        <v>2022</v>
      </c>
      <c r="C2808" t="s">
        <v>58</v>
      </c>
      <c r="D2808" t="s">
        <v>63</v>
      </c>
      <c r="E2808" t="s">
        <v>73</v>
      </c>
      <c r="F2808" t="s">
        <v>483</v>
      </c>
      <c r="G2808" s="90" t="s">
        <v>484</v>
      </c>
      <c r="I2808" s="3">
        <v>-723330</v>
      </c>
    </row>
    <row r="2809" spans="1:9" hidden="1" x14ac:dyDescent="0.25">
      <c r="A2809" s="57" t="s">
        <v>130</v>
      </c>
      <c r="B2809" s="57">
        <v>2022</v>
      </c>
      <c r="C2809" t="s">
        <v>58</v>
      </c>
      <c r="D2809" t="s">
        <v>63</v>
      </c>
      <c r="E2809" t="s">
        <v>73</v>
      </c>
      <c r="F2809" t="s">
        <v>342</v>
      </c>
      <c r="G2809" s="90" t="s">
        <v>343</v>
      </c>
      <c r="I2809" s="3">
        <v>1995000</v>
      </c>
    </row>
    <row r="2810" spans="1:9" hidden="1" x14ac:dyDescent="0.25">
      <c r="A2810" s="57" t="s">
        <v>130</v>
      </c>
      <c r="B2810" s="57">
        <v>2022</v>
      </c>
      <c r="C2810" t="s">
        <v>58</v>
      </c>
      <c r="D2810" t="s">
        <v>66</v>
      </c>
      <c r="E2810" t="s">
        <v>67</v>
      </c>
      <c r="F2810" t="s">
        <v>93</v>
      </c>
      <c r="G2810" s="2" t="s">
        <v>234</v>
      </c>
      <c r="I2810"/>
    </row>
    <row r="2811" spans="1:9" hidden="1" x14ac:dyDescent="0.25">
      <c r="A2811" s="57" t="s">
        <v>130</v>
      </c>
      <c r="B2811" s="57">
        <v>2022</v>
      </c>
      <c r="C2811" t="s">
        <v>58</v>
      </c>
      <c r="D2811" t="s">
        <v>66</v>
      </c>
      <c r="E2811" t="s">
        <v>67</v>
      </c>
      <c r="F2811" t="s">
        <v>93</v>
      </c>
      <c r="G2811" t="s">
        <v>106</v>
      </c>
      <c r="I2811" s="3">
        <v>26912250.41</v>
      </c>
    </row>
    <row r="2812" spans="1:9" hidden="1" x14ac:dyDescent="0.25">
      <c r="A2812" s="57" t="s">
        <v>130</v>
      </c>
      <c r="B2812" s="57">
        <v>2022</v>
      </c>
      <c r="C2812" t="s">
        <v>58</v>
      </c>
      <c r="D2812" t="s">
        <v>66</v>
      </c>
      <c r="E2812" t="s">
        <v>67</v>
      </c>
      <c r="F2812" t="s">
        <v>93</v>
      </c>
      <c r="G2812" t="s">
        <v>263</v>
      </c>
      <c r="I2812" s="3">
        <v>-218769</v>
      </c>
    </row>
    <row r="2813" spans="1:9" hidden="1" x14ac:dyDescent="0.25">
      <c r="A2813" s="57" t="s">
        <v>130</v>
      </c>
      <c r="B2813" s="57">
        <v>2022</v>
      </c>
      <c r="C2813" t="s">
        <v>58</v>
      </c>
      <c r="D2813" t="s">
        <v>66</v>
      </c>
      <c r="E2813" t="s">
        <v>67</v>
      </c>
      <c r="F2813" t="s">
        <v>89</v>
      </c>
      <c r="G2813" s="90" t="s">
        <v>444</v>
      </c>
      <c r="I2813" s="3">
        <v>182001</v>
      </c>
    </row>
    <row r="2814" spans="1:9" hidden="1" x14ac:dyDescent="0.25">
      <c r="A2814" s="57" t="s">
        <v>130</v>
      </c>
      <c r="B2814" s="57">
        <v>2022</v>
      </c>
      <c r="C2814" t="s">
        <v>58</v>
      </c>
      <c r="D2814" t="s">
        <v>66</v>
      </c>
      <c r="E2814" t="s">
        <v>67</v>
      </c>
      <c r="F2814" t="s">
        <v>89</v>
      </c>
      <c r="G2814" t="s">
        <v>85</v>
      </c>
      <c r="I2814" s="3">
        <v>8822372</v>
      </c>
    </row>
    <row r="2815" spans="1:9" hidden="1" x14ac:dyDescent="0.25">
      <c r="A2815" s="57" t="s">
        <v>130</v>
      </c>
      <c r="B2815" s="57">
        <v>2022</v>
      </c>
      <c r="C2815" t="s">
        <v>58</v>
      </c>
      <c r="D2815" t="s">
        <v>66</v>
      </c>
      <c r="E2815" t="s">
        <v>67</v>
      </c>
      <c r="F2815" t="s">
        <v>89</v>
      </c>
      <c r="G2815" t="s">
        <v>86</v>
      </c>
      <c r="I2815">
        <v>1058614</v>
      </c>
    </row>
    <row r="2816" spans="1:9" hidden="1" x14ac:dyDescent="0.25">
      <c r="A2816" s="57" t="s">
        <v>130</v>
      </c>
      <c r="B2816" s="57">
        <v>2022</v>
      </c>
      <c r="C2816" t="s">
        <v>58</v>
      </c>
      <c r="D2816" t="s">
        <v>66</v>
      </c>
      <c r="E2816" t="s">
        <v>67</v>
      </c>
      <c r="F2816" t="s">
        <v>89</v>
      </c>
      <c r="G2816" t="s">
        <v>87</v>
      </c>
      <c r="I2816" s="16">
        <v>3322132.0100000002</v>
      </c>
    </row>
    <row r="2817" spans="1:9" hidden="1" x14ac:dyDescent="0.25">
      <c r="A2817" s="57" t="s">
        <v>130</v>
      </c>
      <c r="B2817" s="57">
        <v>2022</v>
      </c>
      <c r="C2817" t="s">
        <v>58</v>
      </c>
      <c r="D2817" t="s">
        <v>66</v>
      </c>
      <c r="E2817" t="s">
        <v>67</v>
      </c>
      <c r="F2817" t="s">
        <v>89</v>
      </c>
      <c r="G2817" t="s">
        <v>88</v>
      </c>
      <c r="I2817" s="3">
        <v>4285516</v>
      </c>
    </row>
    <row r="2818" spans="1:9" hidden="1" x14ac:dyDescent="0.25">
      <c r="A2818" s="57" t="s">
        <v>130</v>
      </c>
      <c r="B2818" s="57">
        <v>2022</v>
      </c>
      <c r="C2818" t="s">
        <v>58</v>
      </c>
      <c r="D2818" t="s">
        <v>66</v>
      </c>
      <c r="E2818" t="s">
        <v>67</v>
      </c>
      <c r="F2818" t="s">
        <v>94</v>
      </c>
      <c r="G2818" t="s">
        <v>95</v>
      </c>
      <c r="I2818"/>
    </row>
    <row r="2819" spans="1:9" hidden="1" x14ac:dyDescent="0.25">
      <c r="A2819" s="57" t="s">
        <v>130</v>
      </c>
      <c r="B2819" s="57">
        <v>2022</v>
      </c>
      <c r="C2819" t="s">
        <v>58</v>
      </c>
      <c r="D2819" t="s">
        <v>66</v>
      </c>
      <c r="E2819" t="s">
        <v>67</v>
      </c>
      <c r="F2819" t="s">
        <v>94</v>
      </c>
      <c r="G2819" t="s">
        <v>95</v>
      </c>
      <c r="I2819"/>
    </row>
    <row r="2820" spans="1:9" hidden="1" x14ac:dyDescent="0.25">
      <c r="A2820" s="57" t="s">
        <v>130</v>
      </c>
      <c r="B2820" s="57">
        <v>2022</v>
      </c>
      <c r="C2820" t="s">
        <v>58</v>
      </c>
      <c r="D2820" t="s">
        <v>66</v>
      </c>
      <c r="E2820" t="s">
        <v>67</v>
      </c>
      <c r="F2820" t="s">
        <v>94</v>
      </c>
      <c r="G2820" t="s">
        <v>95</v>
      </c>
      <c r="I2820"/>
    </row>
    <row r="2821" spans="1:9" hidden="1" x14ac:dyDescent="0.25">
      <c r="A2821" s="57" t="s">
        <v>130</v>
      </c>
      <c r="B2821" s="57">
        <v>2022</v>
      </c>
      <c r="C2821" t="s">
        <v>58</v>
      </c>
      <c r="D2821" t="s">
        <v>66</v>
      </c>
      <c r="E2821" t="s">
        <v>67</v>
      </c>
      <c r="F2821" t="s">
        <v>94</v>
      </c>
      <c r="G2821" t="s">
        <v>95</v>
      </c>
      <c r="I2821"/>
    </row>
    <row r="2822" spans="1:9" hidden="1" x14ac:dyDescent="0.25">
      <c r="A2822" s="57" t="s">
        <v>130</v>
      </c>
      <c r="B2822" s="57">
        <v>2022</v>
      </c>
      <c r="C2822" t="s">
        <v>58</v>
      </c>
      <c r="D2822" t="s">
        <v>66</v>
      </c>
      <c r="E2822" t="s">
        <v>67</v>
      </c>
      <c r="F2822" t="s">
        <v>94</v>
      </c>
      <c r="G2822" t="s">
        <v>95</v>
      </c>
      <c r="I2822"/>
    </row>
    <row r="2823" spans="1:9" hidden="1" x14ac:dyDescent="0.25">
      <c r="A2823" s="57" t="s">
        <v>130</v>
      </c>
      <c r="B2823" s="57">
        <v>2022</v>
      </c>
      <c r="C2823" t="s">
        <v>58</v>
      </c>
      <c r="D2823" t="s">
        <v>66</v>
      </c>
      <c r="E2823" t="s">
        <v>67</v>
      </c>
      <c r="F2823" t="s">
        <v>68</v>
      </c>
      <c r="G2823" s="90" t="s">
        <v>443</v>
      </c>
      <c r="I2823" s="3">
        <v>825000</v>
      </c>
    </row>
    <row r="2824" spans="1:9" hidden="1" x14ac:dyDescent="0.25">
      <c r="A2824" s="57" t="s">
        <v>130</v>
      </c>
      <c r="B2824" s="57">
        <v>2022</v>
      </c>
      <c r="C2824" t="s">
        <v>58</v>
      </c>
      <c r="D2824" t="s">
        <v>66</v>
      </c>
      <c r="E2824" t="s">
        <v>67</v>
      </c>
      <c r="F2824" t="s">
        <v>68</v>
      </c>
      <c r="G2824" t="s">
        <v>146</v>
      </c>
      <c r="I2824" s="3">
        <v>176000.2</v>
      </c>
    </row>
    <row r="2825" spans="1:9" hidden="1" x14ac:dyDescent="0.25">
      <c r="A2825" s="57" t="s">
        <v>130</v>
      </c>
      <c r="B2825" s="57">
        <v>2022</v>
      </c>
      <c r="C2825" t="s">
        <v>58</v>
      </c>
      <c r="D2825" t="s">
        <v>66</v>
      </c>
      <c r="E2825" t="s">
        <v>67</v>
      </c>
      <c r="F2825" t="s">
        <v>68</v>
      </c>
      <c r="G2825" t="s">
        <v>325</v>
      </c>
      <c r="I2825"/>
    </row>
    <row r="2826" spans="1:9" hidden="1" x14ac:dyDescent="0.25">
      <c r="A2826" s="57" t="s">
        <v>130</v>
      </c>
      <c r="B2826" s="57">
        <v>2022</v>
      </c>
      <c r="C2826" t="s">
        <v>58</v>
      </c>
      <c r="D2826" t="s">
        <v>66</v>
      </c>
      <c r="E2826" t="s">
        <v>67</v>
      </c>
      <c r="F2826" t="s">
        <v>68</v>
      </c>
      <c r="G2826" t="s">
        <v>160</v>
      </c>
      <c r="I2826" s="3">
        <v>1175119.76</v>
      </c>
    </row>
    <row r="2827" spans="1:9" hidden="1" x14ac:dyDescent="0.25">
      <c r="A2827" s="57" t="s">
        <v>130</v>
      </c>
      <c r="B2827" s="57">
        <v>2022</v>
      </c>
      <c r="C2827" t="s">
        <v>58</v>
      </c>
      <c r="D2827" t="s">
        <v>66</v>
      </c>
      <c r="E2827" t="s">
        <v>67</v>
      </c>
      <c r="F2827" t="s">
        <v>68</v>
      </c>
      <c r="G2827" t="s">
        <v>292</v>
      </c>
      <c r="I2827"/>
    </row>
    <row r="2828" spans="1:9" hidden="1" x14ac:dyDescent="0.25">
      <c r="A2828" s="57" t="s">
        <v>130</v>
      </c>
      <c r="B2828" s="57">
        <v>2022</v>
      </c>
      <c r="C2828" t="s">
        <v>58</v>
      </c>
      <c r="D2828" t="s">
        <v>66</v>
      </c>
      <c r="E2828" t="s">
        <v>67</v>
      </c>
      <c r="F2828" t="s">
        <v>68</v>
      </c>
      <c r="G2828" s="2" t="s">
        <v>282</v>
      </c>
      <c r="I2828" s="3">
        <v>12796.82</v>
      </c>
    </row>
    <row r="2829" spans="1:9" hidden="1" x14ac:dyDescent="0.25">
      <c r="A2829" s="57" t="s">
        <v>130</v>
      </c>
      <c r="B2829" s="57">
        <v>2022</v>
      </c>
      <c r="C2829" t="s">
        <v>58</v>
      </c>
      <c r="D2829" t="s">
        <v>66</v>
      </c>
      <c r="E2829" t="s">
        <v>67</v>
      </c>
      <c r="F2829" t="s">
        <v>68</v>
      </c>
      <c r="G2829" t="s">
        <v>90</v>
      </c>
      <c r="I2829"/>
    </row>
    <row r="2830" spans="1:9" hidden="1" x14ac:dyDescent="0.25">
      <c r="A2830" s="57" t="s">
        <v>130</v>
      </c>
      <c r="B2830" s="57">
        <v>2022</v>
      </c>
      <c r="C2830" t="s">
        <v>58</v>
      </c>
      <c r="D2830" t="s">
        <v>66</v>
      </c>
      <c r="E2830" t="s">
        <v>67</v>
      </c>
      <c r="F2830" t="s">
        <v>68</v>
      </c>
      <c r="G2830" s="2" t="s">
        <v>274</v>
      </c>
      <c r="I2830" s="3">
        <v>-402091</v>
      </c>
    </row>
    <row r="2831" spans="1:9" hidden="1" x14ac:dyDescent="0.25">
      <c r="A2831" s="57" t="s">
        <v>130</v>
      </c>
      <c r="B2831" s="57">
        <v>2022</v>
      </c>
      <c r="C2831" t="s">
        <v>58</v>
      </c>
      <c r="D2831" t="s">
        <v>66</v>
      </c>
      <c r="E2831" t="s">
        <v>67</v>
      </c>
      <c r="F2831" t="s">
        <v>68</v>
      </c>
      <c r="G2831" s="90" t="s">
        <v>345</v>
      </c>
      <c r="I2831"/>
    </row>
    <row r="2832" spans="1:9" hidden="1" x14ac:dyDescent="0.25">
      <c r="A2832" s="57" t="s">
        <v>130</v>
      </c>
      <c r="B2832" s="57">
        <v>2022</v>
      </c>
      <c r="C2832" t="s">
        <v>58</v>
      </c>
      <c r="D2832" t="s">
        <v>66</v>
      </c>
      <c r="E2832" t="s">
        <v>67</v>
      </c>
      <c r="F2832" t="s">
        <v>68</v>
      </c>
      <c r="G2832" t="s">
        <v>184</v>
      </c>
      <c r="I2832" s="3">
        <v>264714</v>
      </c>
    </row>
    <row r="2833" spans="1:9" hidden="1" x14ac:dyDescent="0.25">
      <c r="A2833" s="57" t="s">
        <v>130</v>
      </c>
      <c r="B2833" s="57">
        <v>2022</v>
      </c>
      <c r="C2833" t="s">
        <v>58</v>
      </c>
      <c r="D2833" t="s">
        <v>66</v>
      </c>
      <c r="E2833" t="s">
        <v>67</v>
      </c>
      <c r="F2833" t="s">
        <v>68</v>
      </c>
      <c r="G2833" s="90" t="s">
        <v>485</v>
      </c>
      <c r="I2833" s="3">
        <v>-9687.6</v>
      </c>
    </row>
    <row r="2834" spans="1:9" hidden="1" x14ac:dyDescent="0.25">
      <c r="A2834" s="57" t="s">
        <v>130</v>
      </c>
      <c r="B2834" s="57">
        <v>2022</v>
      </c>
      <c r="C2834" t="s">
        <v>58</v>
      </c>
      <c r="D2834" t="s">
        <v>66</v>
      </c>
      <c r="E2834" t="s">
        <v>67</v>
      </c>
      <c r="F2834" t="s">
        <v>68</v>
      </c>
      <c r="G2834" t="s">
        <v>75</v>
      </c>
      <c r="I2834" s="3">
        <v>53618.55</v>
      </c>
    </row>
    <row r="2835" spans="1:9" hidden="1" x14ac:dyDescent="0.25">
      <c r="A2835" s="57" t="s">
        <v>130</v>
      </c>
      <c r="B2835" s="57">
        <v>2022</v>
      </c>
      <c r="C2835" t="s">
        <v>58</v>
      </c>
      <c r="D2835" t="s">
        <v>66</v>
      </c>
      <c r="E2835" t="s">
        <v>67</v>
      </c>
      <c r="F2835" t="s">
        <v>68</v>
      </c>
      <c r="G2835" t="s">
        <v>148</v>
      </c>
      <c r="I2835" s="3">
        <v>694438.57</v>
      </c>
    </row>
    <row r="2836" spans="1:9" hidden="1" x14ac:dyDescent="0.25">
      <c r="A2836" s="57" t="s">
        <v>130</v>
      </c>
      <c r="B2836" s="57">
        <v>2022</v>
      </c>
      <c r="C2836" t="s">
        <v>58</v>
      </c>
      <c r="D2836" t="s">
        <v>66</v>
      </c>
      <c r="E2836" t="s">
        <v>67</v>
      </c>
      <c r="F2836" t="s">
        <v>68</v>
      </c>
      <c r="G2836" t="s">
        <v>157</v>
      </c>
      <c r="I2836" s="3">
        <v>218392.03</v>
      </c>
    </row>
    <row r="2837" spans="1:9" hidden="1" x14ac:dyDescent="0.25">
      <c r="A2837" s="57" t="s">
        <v>130</v>
      </c>
      <c r="B2837" s="57">
        <v>2022</v>
      </c>
      <c r="C2837" t="s">
        <v>58</v>
      </c>
      <c r="D2837" t="s">
        <v>66</v>
      </c>
      <c r="E2837" t="s">
        <v>67</v>
      </c>
      <c r="F2837" t="s">
        <v>68</v>
      </c>
      <c r="G2837" s="90" t="s">
        <v>346</v>
      </c>
      <c r="I2837" s="3">
        <v>2735.52</v>
      </c>
    </row>
    <row r="2838" spans="1:9" hidden="1" x14ac:dyDescent="0.25">
      <c r="A2838" s="57" t="s">
        <v>130</v>
      </c>
      <c r="B2838" s="57">
        <v>2022</v>
      </c>
      <c r="C2838" t="s">
        <v>58</v>
      </c>
      <c r="D2838" t="s">
        <v>66</v>
      </c>
      <c r="E2838" t="s">
        <v>67</v>
      </c>
      <c r="F2838" t="s">
        <v>326</v>
      </c>
      <c r="G2838" s="90" t="s">
        <v>327</v>
      </c>
      <c r="I2838" s="3">
        <v>205983.67</v>
      </c>
    </row>
    <row r="2839" spans="1:9" hidden="1" x14ac:dyDescent="0.25">
      <c r="A2839" s="57" t="s">
        <v>130</v>
      </c>
      <c r="B2839" s="57">
        <v>2022</v>
      </c>
      <c r="C2839" t="s">
        <v>58</v>
      </c>
      <c r="D2839" t="s">
        <v>66</v>
      </c>
      <c r="E2839" t="s">
        <v>67</v>
      </c>
      <c r="F2839" t="s">
        <v>326</v>
      </c>
      <c r="G2839" s="90" t="s">
        <v>328</v>
      </c>
      <c r="I2839" s="3">
        <v>185300</v>
      </c>
    </row>
    <row r="2840" spans="1:9" hidden="1" x14ac:dyDescent="0.25">
      <c r="A2840" s="57" t="s">
        <v>130</v>
      </c>
      <c r="B2840" s="57">
        <v>2022</v>
      </c>
      <c r="C2840" t="s">
        <v>58</v>
      </c>
      <c r="D2840" t="s">
        <v>66</v>
      </c>
      <c r="E2840" t="s">
        <v>67</v>
      </c>
      <c r="F2840" t="s">
        <v>326</v>
      </c>
      <c r="G2840" s="90" t="s">
        <v>329</v>
      </c>
      <c r="I2840" s="3">
        <v>27960</v>
      </c>
    </row>
    <row r="2841" spans="1:9" hidden="1" x14ac:dyDescent="0.25">
      <c r="A2841" s="57" t="s">
        <v>130</v>
      </c>
      <c r="B2841" s="57">
        <v>2022</v>
      </c>
      <c r="C2841" t="s">
        <v>58</v>
      </c>
      <c r="D2841" t="s">
        <v>66</v>
      </c>
      <c r="E2841" t="s">
        <v>67</v>
      </c>
      <c r="F2841" t="s">
        <v>326</v>
      </c>
      <c r="G2841" s="90" t="s">
        <v>330</v>
      </c>
      <c r="I2841" s="3">
        <v>-115467.33</v>
      </c>
    </row>
    <row r="2842" spans="1:9" hidden="1" x14ac:dyDescent="0.25">
      <c r="A2842" s="57" t="s">
        <v>130</v>
      </c>
      <c r="B2842" s="57">
        <v>2022</v>
      </c>
      <c r="C2842" t="s">
        <v>58</v>
      </c>
      <c r="D2842" t="s">
        <v>66</v>
      </c>
      <c r="E2842" t="s">
        <v>67</v>
      </c>
      <c r="F2842" t="s">
        <v>68</v>
      </c>
      <c r="G2842" t="s">
        <v>158</v>
      </c>
      <c r="I2842" s="3">
        <v>117914128.8</v>
      </c>
    </row>
    <row r="2843" spans="1:9" hidden="1" x14ac:dyDescent="0.25">
      <c r="A2843" s="57" t="s">
        <v>130</v>
      </c>
      <c r="B2843" s="57">
        <v>2022</v>
      </c>
      <c r="C2843" t="s">
        <v>58</v>
      </c>
      <c r="D2843" t="s">
        <v>66</v>
      </c>
      <c r="E2843" t="s">
        <v>67</v>
      </c>
      <c r="F2843" t="s">
        <v>68</v>
      </c>
      <c r="G2843" t="s">
        <v>76</v>
      </c>
      <c r="I2843" s="3">
        <v>-23886484.59</v>
      </c>
    </row>
    <row r="2844" spans="1:9" hidden="1" x14ac:dyDescent="0.25">
      <c r="A2844" s="57" t="s">
        <v>130</v>
      </c>
      <c r="B2844" s="57">
        <v>2022</v>
      </c>
      <c r="C2844" t="s">
        <v>58</v>
      </c>
      <c r="D2844" t="s">
        <v>66</v>
      </c>
      <c r="E2844" t="s">
        <v>67</v>
      </c>
      <c r="F2844" t="s">
        <v>68</v>
      </c>
      <c r="G2844" t="s">
        <v>185</v>
      </c>
      <c r="I2844" s="3">
        <v>-895280</v>
      </c>
    </row>
    <row r="2845" spans="1:9" hidden="1" x14ac:dyDescent="0.25">
      <c r="A2845" s="57" t="s">
        <v>130</v>
      </c>
      <c r="B2845" s="57">
        <v>2022</v>
      </c>
      <c r="C2845" t="s">
        <v>58</v>
      </c>
      <c r="D2845" t="s">
        <v>66</v>
      </c>
      <c r="E2845" t="s">
        <v>67</v>
      </c>
      <c r="F2845" t="s">
        <v>68</v>
      </c>
      <c r="G2845" t="s">
        <v>200</v>
      </c>
      <c r="I2845" s="3">
        <v>-3255031.35</v>
      </c>
    </row>
    <row r="2846" spans="1:9" hidden="1" x14ac:dyDescent="0.25">
      <c r="A2846" s="57" t="s">
        <v>130</v>
      </c>
      <c r="B2846" s="57">
        <v>2022</v>
      </c>
      <c r="C2846" t="s">
        <v>58</v>
      </c>
      <c r="D2846" t="s">
        <v>66</v>
      </c>
      <c r="E2846" t="s">
        <v>67</v>
      </c>
      <c r="F2846" t="s">
        <v>68</v>
      </c>
      <c r="G2846" t="s">
        <v>97</v>
      </c>
      <c r="I2846" s="3">
        <v>-19700532.350000001</v>
      </c>
    </row>
    <row r="2847" spans="1:9" hidden="1" x14ac:dyDescent="0.25">
      <c r="A2847" s="57" t="s">
        <v>130</v>
      </c>
      <c r="B2847" s="57">
        <v>2022</v>
      </c>
      <c r="C2847" t="s">
        <v>58</v>
      </c>
      <c r="D2847" t="s">
        <v>66</v>
      </c>
      <c r="E2847" t="s">
        <v>67</v>
      </c>
      <c r="F2847" t="s">
        <v>68</v>
      </c>
      <c r="G2847" t="s">
        <v>201</v>
      </c>
      <c r="I2847" s="3">
        <v>-224052</v>
      </c>
    </row>
    <row r="2848" spans="1:9" hidden="1" x14ac:dyDescent="0.25">
      <c r="A2848" s="57" t="s">
        <v>130</v>
      </c>
      <c r="B2848" s="57">
        <v>2022</v>
      </c>
      <c r="C2848" t="s">
        <v>58</v>
      </c>
      <c r="D2848" t="s">
        <v>66</v>
      </c>
      <c r="E2848" t="s">
        <v>67</v>
      </c>
      <c r="F2848" t="s">
        <v>68</v>
      </c>
      <c r="G2848" t="s">
        <v>293</v>
      </c>
      <c r="I2848"/>
    </row>
    <row r="2849" spans="1:11" hidden="1" x14ac:dyDescent="0.25">
      <c r="A2849" s="57" t="s">
        <v>130</v>
      </c>
      <c r="B2849" s="57">
        <v>2022</v>
      </c>
      <c r="C2849" t="s">
        <v>58</v>
      </c>
      <c r="D2849" t="s">
        <v>66</v>
      </c>
      <c r="E2849" t="s">
        <v>67</v>
      </c>
      <c r="F2849" t="s">
        <v>68</v>
      </c>
      <c r="G2849" t="s">
        <v>202</v>
      </c>
      <c r="I2849" s="3">
        <v>-22962000</v>
      </c>
    </row>
    <row r="2850" spans="1:11" hidden="1" x14ac:dyDescent="0.25">
      <c r="A2850" s="57" t="s">
        <v>130</v>
      </c>
      <c r="B2850" s="57">
        <v>2022</v>
      </c>
      <c r="C2850" t="s">
        <v>58</v>
      </c>
      <c r="D2850" t="s">
        <v>66</v>
      </c>
      <c r="E2850" t="s">
        <v>67</v>
      </c>
      <c r="F2850" t="s">
        <v>68</v>
      </c>
      <c r="G2850" t="s">
        <v>203</v>
      </c>
      <c r="I2850"/>
    </row>
    <row r="2851" spans="1:11" hidden="1" x14ac:dyDescent="0.25">
      <c r="A2851" s="57" t="s">
        <v>130</v>
      </c>
      <c r="B2851" s="57">
        <v>2022</v>
      </c>
      <c r="C2851" t="s">
        <v>58</v>
      </c>
      <c r="D2851" t="s">
        <v>66</v>
      </c>
      <c r="E2851" t="s">
        <v>67</v>
      </c>
      <c r="F2851" t="s">
        <v>68</v>
      </c>
      <c r="G2851" t="s">
        <v>290</v>
      </c>
      <c r="I2851" s="3">
        <v>-24963000</v>
      </c>
    </row>
    <row r="2852" spans="1:11" hidden="1" x14ac:dyDescent="0.25">
      <c r="A2852" s="57" t="s">
        <v>130</v>
      </c>
      <c r="B2852" s="57">
        <v>2022</v>
      </c>
      <c r="C2852" t="s">
        <v>58</v>
      </c>
      <c r="D2852" t="s">
        <v>66</v>
      </c>
      <c r="E2852" t="s">
        <v>67</v>
      </c>
      <c r="F2852" t="s">
        <v>268</v>
      </c>
      <c r="G2852" t="s">
        <v>162</v>
      </c>
      <c r="I2852" s="3">
        <v>47481.919999999998</v>
      </c>
    </row>
    <row r="2853" spans="1:11" hidden="1" x14ac:dyDescent="0.25">
      <c r="A2853" s="57" t="s">
        <v>130</v>
      </c>
      <c r="B2853" s="57">
        <v>2022</v>
      </c>
      <c r="C2853" t="s">
        <v>58</v>
      </c>
      <c r="D2853" t="s">
        <v>66</v>
      </c>
      <c r="E2853" t="s">
        <v>67</v>
      </c>
      <c r="F2853" t="s">
        <v>93</v>
      </c>
      <c r="G2853" t="s">
        <v>92</v>
      </c>
      <c r="I2853"/>
    </row>
    <row r="2854" spans="1:11" hidden="1" x14ac:dyDescent="0.25">
      <c r="A2854" s="57" t="s">
        <v>130</v>
      </c>
      <c r="B2854" s="57">
        <v>2022</v>
      </c>
      <c r="C2854" t="s">
        <v>58</v>
      </c>
      <c r="D2854" t="s">
        <v>69</v>
      </c>
      <c r="E2854" t="s">
        <v>69</v>
      </c>
      <c r="F2854" t="s">
        <v>70</v>
      </c>
      <c r="G2854" t="s">
        <v>77</v>
      </c>
      <c r="I2854" s="3">
        <v>200000000</v>
      </c>
    </row>
    <row r="2855" spans="1:11" hidden="1" x14ac:dyDescent="0.25">
      <c r="A2855" s="57" t="s">
        <v>130</v>
      </c>
      <c r="B2855" s="57">
        <v>2022</v>
      </c>
      <c r="C2855" t="s">
        <v>58</v>
      </c>
      <c r="D2855" t="s">
        <v>69</v>
      </c>
      <c r="E2855" t="s">
        <v>69</v>
      </c>
      <c r="F2855" t="s">
        <v>70</v>
      </c>
      <c r="G2855" t="s">
        <v>78</v>
      </c>
      <c r="I2855" s="3">
        <v>-194000000</v>
      </c>
    </row>
    <row r="2856" spans="1:11" hidden="1" x14ac:dyDescent="0.25">
      <c r="A2856" s="57" t="s">
        <v>130</v>
      </c>
      <c r="B2856" s="57">
        <v>2022</v>
      </c>
      <c r="C2856" t="s">
        <v>58</v>
      </c>
      <c r="D2856" t="s">
        <v>69</v>
      </c>
      <c r="E2856" t="s">
        <v>69</v>
      </c>
      <c r="F2856" t="s">
        <v>70</v>
      </c>
      <c r="G2856" t="s">
        <v>230</v>
      </c>
      <c r="I2856" s="3">
        <v>54327800</v>
      </c>
    </row>
    <row r="2857" spans="1:11" hidden="1" x14ac:dyDescent="0.25">
      <c r="A2857" s="57" t="s">
        <v>130</v>
      </c>
      <c r="B2857" s="57">
        <v>2022</v>
      </c>
      <c r="C2857" s="86" t="s">
        <v>58</v>
      </c>
      <c r="D2857" s="86" t="s">
        <v>69</v>
      </c>
      <c r="E2857" s="86" t="s">
        <v>69</v>
      </c>
      <c r="F2857" s="86" t="s">
        <v>79</v>
      </c>
      <c r="G2857" s="86" t="s">
        <v>264</v>
      </c>
      <c r="I2857">
        <v>17534791.030000005</v>
      </c>
    </row>
    <row r="2858" spans="1:11" hidden="1" x14ac:dyDescent="0.25">
      <c r="A2858" s="57" t="s">
        <v>130</v>
      </c>
      <c r="B2858" s="57">
        <v>2022</v>
      </c>
      <c r="C2858" s="86" t="s">
        <v>58</v>
      </c>
      <c r="D2858" s="86" t="s">
        <v>69</v>
      </c>
      <c r="E2858" s="86" t="s">
        <v>69</v>
      </c>
      <c r="F2858" s="86" t="s">
        <v>79</v>
      </c>
      <c r="G2858" s="86" t="s">
        <v>297</v>
      </c>
      <c r="I2858" s="38">
        <f>57960495.39+11093497.13</f>
        <v>69053992.519999996</v>
      </c>
      <c r="J2858" s="16"/>
      <c r="K2858" s="38"/>
    </row>
    <row r="2859" spans="1:11" hidden="1" x14ac:dyDescent="0.25">
      <c r="A2859" s="57" t="s">
        <v>131</v>
      </c>
      <c r="B2859" s="57">
        <v>2022</v>
      </c>
      <c r="C2859" s="57" t="s">
        <v>58</v>
      </c>
      <c r="D2859" s="57" t="s">
        <v>63</v>
      </c>
      <c r="E2859" s="57" t="s">
        <v>64</v>
      </c>
      <c r="F2859" s="57" t="s">
        <v>65</v>
      </c>
      <c r="G2859" s="57" t="s">
        <v>71</v>
      </c>
      <c r="I2859"/>
    </row>
    <row r="2860" spans="1:11" hidden="1" x14ac:dyDescent="0.25">
      <c r="A2860" s="57" t="s">
        <v>131</v>
      </c>
      <c r="B2860" s="57">
        <v>2022</v>
      </c>
      <c r="C2860" t="s">
        <v>58</v>
      </c>
      <c r="D2860" t="s">
        <v>63</v>
      </c>
      <c r="E2860" t="s">
        <v>64</v>
      </c>
      <c r="F2860" t="s">
        <v>65</v>
      </c>
      <c r="G2860" t="s">
        <v>80</v>
      </c>
      <c r="I2860" s="3">
        <v>10523.46</v>
      </c>
    </row>
    <row r="2861" spans="1:11" hidden="1" x14ac:dyDescent="0.25">
      <c r="A2861" s="57" t="s">
        <v>131</v>
      </c>
      <c r="B2861" s="57">
        <v>2022</v>
      </c>
      <c r="C2861" t="s">
        <v>58</v>
      </c>
      <c r="D2861" t="s">
        <v>63</v>
      </c>
      <c r="E2861" t="s">
        <v>64</v>
      </c>
      <c r="F2861" t="s">
        <v>65</v>
      </c>
      <c r="G2861" t="s">
        <v>72</v>
      </c>
      <c r="I2861"/>
    </row>
    <row r="2862" spans="1:11" hidden="1" x14ac:dyDescent="0.25">
      <c r="A2862" s="57" t="s">
        <v>131</v>
      </c>
      <c r="B2862" s="57">
        <v>2022</v>
      </c>
      <c r="C2862" t="s">
        <v>58</v>
      </c>
      <c r="D2862" t="s">
        <v>63</v>
      </c>
      <c r="E2862" t="s">
        <v>64</v>
      </c>
      <c r="F2862" t="s">
        <v>65</v>
      </c>
      <c r="G2862" t="s">
        <v>227</v>
      </c>
      <c r="I2862" s="3">
        <v>49255848.25</v>
      </c>
    </row>
    <row r="2863" spans="1:11" hidden="1" x14ac:dyDescent="0.25">
      <c r="A2863" s="57" t="s">
        <v>131</v>
      </c>
      <c r="B2863" s="57">
        <v>2022</v>
      </c>
      <c r="C2863" t="s">
        <v>58</v>
      </c>
      <c r="D2863" t="s">
        <v>63</v>
      </c>
      <c r="E2863" t="s">
        <v>64</v>
      </c>
      <c r="F2863" t="s">
        <v>262</v>
      </c>
      <c r="G2863" t="s">
        <v>261</v>
      </c>
      <c r="H2863" t="s">
        <v>291</v>
      </c>
      <c r="I2863">
        <v>3390750</v>
      </c>
    </row>
    <row r="2864" spans="1:11" hidden="1" x14ac:dyDescent="0.25">
      <c r="A2864" s="57" t="s">
        <v>131</v>
      </c>
      <c r="B2864" s="57">
        <v>2022</v>
      </c>
      <c r="C2864" t="s">
        <v>58</v>
      </c>
      <c r="D2864" t="s">
        <v>63</v>
      </c>
      <c r="E2864" t="s">
        <v>64</v>
      </c>
      <c r="F2864" t="s">
        <v>262</v>
      </c>
      <c r="G2864" t="s">
        <v>261</v>
      </c>
      <c r="H2864" t="s">
        <v>104</v>
      </c>
      <c r="I2864" s="3">
        <v>3515228.46</v>
      </c>
    </row>
    <row r="2865" spans="1:9" hidden="1" x14ac:dyDescent="0.25">
      <c r="A2865" s="57" t="s">
        <v>131</v>
      </c>
      <c r="B2865" s="57">
        <v>2022</v>
      </c>
      <c r="C2865" t="s">
        <v>58</v>
      </c>
      <c r="D2865" t="s">
        <v>63</v>
      </c>
      <c r="E2865" t="s">
        <v>64</v>
      </c>
      <c r="F2865" t="s">
        <v>65</v>
      </c>
      <c r="G2865" t="s">
        <v>155</v>
      </c>
      <c r="I2865" s="3">
        <v>75080413.810000002</v>
      </c>
    </row>
    <row r="2866" spans="1:9" hidden="1" x14ac:dyDescent="0.25">
      <c r="A2866" s="57" t="s">
        <v>131</v>
      </c>
      <c r="B2866" s="57">
        <v>2022</v>
      </c>
      <c r="C2866" t="s">
        <v>58</v>
      </c>
      <c r="D2866" t="s">
        <v>63</v>
      </c>
      <c r="E2866" t="s">
        <v>64</v>
      </c>
      <c r="F2866" t="s">
        <v>65</v>
      </c>
      <c r="G2866" t="s">
        <v>145</v>
      </c>
      <c r="I2866" s="3">
        <v>9617400.75</v>
      </c>
    </row>
    <row r="2867" spans="1:9" hidden="1" x14ac:dyDescent="0.25">
      <c r="A2867" s="57" t="s">
        <v>131</v>
      </c>
      <c r="B2867" s="57">
        <v>2022</v>
      </c>
      <c r="C2867" t="s">
        <v>58</v>
      </c>
      <c r="D2867" t="s">
        <v>63</v>
      </c>
      <c r="E2867" t="s">
        <v>64</v>
      </c>
      <c r="F2867" t="s">
        <v>65</v>
      </c>
      <c r="G2867" t="s">
        <v>275</v>
      </c>
      <c r="I2867" s="3">
        <v>79200</v>
      </c>
    </row>
    <row r="2868" spans="1:9" hidden="1" x14ac:dyDescent="0.25">
      <c r="A2868" s="57" t="s">
        <v>131</v>
      </c>
      <c r="B2868" s="57">
        <v>2022</v>
      </c>
      <c r="C2868" t="s">
        <v>58</v>
      </c>
      <c r="D2868" t="s">
        <v>63</v>
      </c>
      <c r="E2868" t="s">
        <v>64</v>
      </c>
      <c r="F2868" t="s">
        <v>65</v>
      </c>
      <c r="G2868" t="s">
        <v>105</v>
      </c>
      <c r="I2868"/>
    </row>
    <row r="2869" spans="1:9" hidden="1" x14ac:dyDescent="0.25">
      <c r="A2869" s="57" t="s">
        <v>131</v>
      </c>
      <c r="B2869" s="57">
        <v>2022</v>
      </c>
      <c r="C2869" t="s">
        <v>58</v>
      </c>
      <c r="D2869" t="s">
        <v>63</v>
      </c>
      <c r="E2869" t="s">
        <v>64</v>
      </c>
      <c r="F2869" t="s">
        <v>65</v>
      </c>
      <c r="G2869" s="2" t="s">
        <v>231</v>
      </c>
      <c r="I2869" s="3">
        <v>7918475.8700000001</v>
      </c>
    </row>
    <row r="2870" spans="1:9" hidden="1" x14ac:dyDescent="0.25">
      <c r="A2870" s="57" t="s">
        <v>131</v>
      </c>
      <c r="B2870" s="57">
        <v>2022</v>
      </c>
      <c r="C2870" t="s">
        <v>58</v>
      </c>
      <c r="D2870" t="s">
        <v>63</v>
      </c>
      <c r="E2870" t="s">
        <v>64</v>
      </c>
      <c r="F2870" t="s">
        <v>65</v>
      </c>
      <c r="G2870" s="90" t="s">
        <v>336</v>
      </c>
      <c r="I2870"/>
    </row>
    <row r="2871" spans="1:9" hidden="1" x14ac:dyDescent="0.25">
      <c r="A2871" s="57" t="s">
        <v>131</v>
      </c>
      <c r="B2871" s="57">
        <v>2022</v>
      </c>
      <c r="C2871" t="s">
        <v>58</v>
      </c>
      <c r="D2871" t="s">
        <v>63</v>
      </c>
      <c r="E2871" t="s">
        <v>64</v>
      </c>
      <c r="F2871" t="s">
        <v>65</v>
      </c>
      <c r="G2871" s="2" t="s">
        <v>232</v>
      </c>
      <c r="I2871" s="3">
        <v>41888.85</v>
      </c>
    </row>
    <row r="2872" spans="1:9" hidden="1" x14ac:dyDescent="0.25">
      <c r="A2872" s="57" t="s">
        <v>131</v>
      </c>
      <c r="B2872" s="57">
        <v>2022</v>
      </c>
      <c r="C2872" t="s">
        <v>58</v>
      </c>
      <c r="D2872" t="s">
        <v>63</v>
      </c>
      <c r="E2872" t="s">
        <v>64</v>
      </c>
      <c r="F2872" t="s">
        <v>65</v>
      </c>
      <c r="G2872" s="90" t="s">
        <v>340</v>
      </c>
      <c r="I2872" s="3">
        <v>83098.8</v>
      </c>
    </row>
    <row r="2873" spans="1:9" hidden="1" x14ac:dyDescent="0.25">
      <c r="A2873" s="57" t="s">
        <v>131</v>
      </c>
      <c r="B2873" s="57">
        <v>2022</v>
      </c>
      <c r="C2873" t="s">
        <v>58</v>
      </c>
      <c r="D2873" t="s">
        <v>63</v>
      </c>
      <c r="E2873" t="s">
        <v>64</v>
      </c>
      <c r="F2873" t="s">
        <v>65</v>
      </c>
      <c r="G2873" s="90" t="s">
        <v>341</v>
      </c>
      <c r="I2873" s="3">
        <v>6385.76</v>
      </c>
    </row>
    <row r="2874" spans="1:9" hidden="1" x14ac:dyDescent="0.25">
      <c r="A2874" s="57" t="s">
        <v>131</v>
      </c>
      <c r="B2874" s="57">
        <v>2022</v>
      </c>
      <c r="C2874" t="s">
        <v>58</v>
      </c>
      <c r="D2874" t="s">
        <v>63</v>
      </c>
      <c r="E2874" t="s">
        <v>64</v>
      </c>
      <c r="F2874" t="s">
        <v>65</v>
      </c>
      <c r="G2874" s="90" t="s">
        <v>344</v>
      </c>
      <c r="I2874" s="3">
        <v>-1021714.9</v>
      </c>
    </row>
    <row r="2875" spans="1:9" hidden="1" x14ac:dyDescent="0.25">
      <c r="A2875" s="57" t="s">
        <v>131</v>
      </c>
      <c r="B2875" s="57">
        <v>2022</v>
      </c>
      <c r="C2875" t="s">
        <v>58</v>
      </c>
      <c r="D2875" t="s">
        <v>63</v>
      </c>
      <c r="E2875" t="s">
        <v>64</v>
      </c>
      <c r="F2875" t="s">
        <v>65</v>
      </c>
      <c r="G2875" s="2" t="s">
        <v>233</v>
      </c>
      <c r="I2875" s="3">
        <v>1848843.13</v>
      </c>
    </row>
    <row r="2876" spans="1:9" hidden="1" x14ac:dyDescent="0.25">
      <c r="A2876" s="57" t="s">
        <v>131</v>
      </c>
      <c r="B2876" s="57">
        <v>2022</v>
      </c>
      <c r="C2876" t="s">
        <v>58</v>
      </c>
      <c r="D2876" t="s">
        <v>63</v>
      </c>
      <c r="E2876" t="s">
        <v>64</v>
      </c>
      <c r="F2876" t="s">
        <v>65</v>
      </c>
      <c r="G2876" s="90" t="s">
        <v>323</v>
      </c>
      <c r="H2876" s="3"/>
      <c r="I2876" s="3">
        <v>36481.15</v>
      </c>
    </row>
    <row r="2877" spans="1:9" hidden="1" x14ac:dyDescent="0.25">
      <c r="A2877" s="57" t="s">
        <v>131</v>
      </c>
      <c r="B2877" s="57">
        <v>2022</v>
      </c>
      <c r="C2877" t="s">
        <v>58</v>
      </c>
      <c r="D2877" t="s">
        <v>63</v>
      </c>
      <c r="E2877" t="s">
        <v>64</v>
      </c>
      <c r="F2877" t="s">
        <v>65</v>
      </c>
      <c r="G2877" s="2" t="s">
        <v>237</v>
      </c>
      <c r="I2877" s="3">
        <v>561821.31999999995</v>
      </c>
    </row>
    <row r="2878" spans="1:9" hidden="1" x14ac:dyDescent="0.25">
      <c r="A2878" s="57" t="s">
        <v>131</v>
      </c>
      <c r="B2878" s="57">
        <v>2022</v>
      </c>
      <c r="C2878" t="s">
        <v>58</v>
      </c>
      <c r="D2878" t="s">
        <v>63</v>
      </c>
      <c r="E2878" t="s">
        <v>64</v>
      </c>
      <c r="F2878" t="s">
        <v>65</v>
      </c>
      <c r="G2878" s="2" t="s">
        <v>289</v>
      </c>
      <c r="I2878"/>
    </row>
    <row r="2879" spans="1:9" hidden="1" x14ac:dyDescent="0.25">
      <c r="A2879" s="57" t="s">
        <v>131</v>
      </c>
      <c r="B2879" s="57">
        <v>2022</v>
      </c>
      <c r="C2879" t="s">
        <v>58</v>
      </c>
      <c r="D2879" t="s">
        <v>63</v>
      </c>
      <c r="E2879" t="s">
        <v>64</v>
      </c>
      <c r="F2879" t="s">
        <v>65</v>
      </c>
      <c r="G2879" t="s">
        <v>186</v>
      </c>
      <c r="I2879" s="3">
        <v>2657498</v>
      </c>
    </row>
    <row r="2880" spans="1:9" hidden="1" x14ac:dyDescent="0.25">
      <c r="A2880" s="57" t="s">
        <v>131</v>
      </c>
      <c r="B2880" s="57">
        <v>2022</v>
      </c>
      <c r="C2880" t="s">
        <v>58</v>
      </c>
      <c r="D2880" t="s">
        <v>63</v>
      </c>
      <c r="E2880" t="s">
        <v>64</v>
      </c>
      <c r="F2880" t="s">
        <v>82</v>
      </c>
      <c r="G2880" t="s">
        <v>81</v>
      </c>
      <c r="I2880" s="3">
        <f>43693907-31980936</f>
        <v>11712971</v>
      </c>
    </row>
    <row r="2881" spans="1:9" hidden="1" x14ac:dyDescent="0.25">
      <c r="A2881" s="57" t="s">
        <v>131</v>
      </c>
      <c r="B2881" s="57">
        <v>2022</v>
      </c>
      <c r="C2881" t="s">
        <v>58</v>
      </c>
      <c r="D2881" t="s">
        <v>63</v>
      </c>
      <c r="E2881" t="s">
        <v>64</v>
      </c>
      <c r="F2881" t="s">
        <v>228</v>
      </c>
      <c r="G2881" t="s">
        <v>229</v>
      </c>
      <c r="I2881"/>
    </row>
    <row r="2882" spans="1:9" hidden="1" x14ac:dyDescent="0.25">
      <c r="A2882" s="57" t="s">
        <v>131</v>
      </c>
      <c r="B2882" s="57">
        <v>2022</v>
      </c>
      <c r="C2882" t="s">
        <v>58</v>
      </c>
      <c r="D2882" t="s">
        <v>63</v>
      </c>
      <c r="E2882" t="s">
        <v>73</v>
      </c>
      <c r="F2882" t="s">
        <v>84</v>
      </c>
      <c r="G2882" t="s">
        <v>83</v>
      </c>
      <c r="I2882" s="3">
        <v>4637000</v>
      </c>
    </row>
    <row r="2883" spans="1:9" hidden="1" x14ac:dyDescent="0.25">
      <c r="A2883" s="57" t="s">
        <v>131</v>
      </c>
      <c r="B2883" s="57">
        <v>2022</v>
      </c>
      <c r="C2883" t="s">
        <v>58</v>
      </c>
      <c r="D2883" t="s">
        <v>63</v>
      </c>
      <c r="E2883" t="s">
        <v>73</v>
      </c>
      <c r="F2883" t="s">
        <v>84</v>
      </c>
      <c r="G2883" s="90" t="s">
        <v>324</v>
      </c>
      <c r="I2883">
        <v>4345008</v>
      </c>
    </row>
    <row r="2884" spans="1:9" hidden="1" x14ac:dyDescent="0.25">
      <c r="A2884" s="57" t="s">
        <v>131</v>
      </c>
      <c r="B2884" s="57">
        <v>2022</v>
      </c>
      <c r="C2884" t="s">
        <v>58</v>
      </c>
      <c r="D2884" t="s">
        <v>63</v>
      </c>
      <c r="E2884" t="s">
        <v>73</v>
      </c>
      <c r="F2884" t="s">
        <v>483</v>
      </c>
      <c r="G2884" s="90" t="s">
        <v>484</v>
      </c>
      <c r="I2884" s="3">
        <v>-796997</v>
      </c>
    </row>
    <row r="2885" spans="1:9" hidden="1" x14ac:dyDescent="0.25">
      <c r="A2885" s="57" t="s">
        <v>131</v>
      </c>
      <c r="B2885" s="57">
        <v>2022</v>
      </c>
      <c r="C2885" t="s">
        <v>58</v>
      </c>
      <c r="D2885" t="s">
        <v>63</v>
      </c>
      <c r="E2885" t="s">
        <v>73</v>
      </c>
      <c r="F2885" t="s">
        <v>483</v>
      </c>
      <c r="G2885" s="90" t="s">
        <v>525</v>
      </c>
      <c r="I2885" s="3">
        <v>-463700</v>
      </c>
    </row>
    <row r="2886" spans="1:9" hidden="1" x14ac:dyDescent="0.25">
      <c r="A2886" s="57" t="s">
        <v>131</v>
      </c>
      <c r="B2886" s="57">
        <v>2022</v>
      </c>
      <c r="C2886" t="s">
        <v>58</v>
      </c>
      <c r="D2886" t="s">
        <v>63</v>
      </c>
      <c r="E2886" t="s">
        <v>73</v>
      </c>
      <c r="F2886" t="s">
        <v>483</v>
      </c>
      <c r="G2886" s="90" t="s">
        <v>365</v>
      </c>
      <c r="I2886" s="3">
        <v>-427000</v>
      </c>
    </row>
    <row r="2887" spans="1:9" hidden="1" x14ac:dyDescent="0.25">
      <c r="A2887" s="57" t="s">
        <v>131</v>
      </c>
      <c r="B2887" s="57">
        <v>2022</v>
      </c>
      <c r="C2887" t="s">
        <v>58</v>
      </c>
      <c r="D2887" t="s">
        <v>63</v>
      </c>
      <c r="E2887" t="s">
        <v>73</v>
      </c>
      <c r="F2887" t="s">
        <v>342</v>
      </c>
      <c r="G2887" s="90" t="s">
        <v>343</v>
      </c>
      <c r="I2887" s="3">
        <v>1995000</v>
      </c>
    </row>
    <row r="2888" spans="1:9" hidden="1" x14ac:dyDescent="0.25">
      <c r="A2888" s="57" t="s">
        <v>131</v>
      </c>
      <c r="B2888" s="57">
        <v>2022</v>
      </c>
      <c r="C2888" t="s">
        <v>58</v>
      </c>
      <c r="D2888" t="s">
        <v>63</v>
      </c>
      <c r="E2888" t="s">
        <v>73</v>
      </c>
      <c r="F2888" t="s">
        <v>529</v>
      </c>
      <c r="G2888" s="90" t="s">
        <v>530</v>
      </c>
      <c r="I2888" s="3">
        <v>-736667</v>
      </c>
    </row>
    <row r="2889" spans="1:9" hidden="1" x14ac:dyDescent="0.25">
      <c r="A2889" s="57" t="s">
        <v>131</v>
      </c>
      <c r="B2889" s="57">
        <v>2022</v>
      </c>
      <c r="C2889" t="s">
        <v>58</v>
      </c>
      <c r="D2889" t="s">
        <v>66</v>
      </c>
      <c r="E2889" t="s">
        <v>67</v>
      </c>
      <c r="F2889" t="s">
        <v>93</v>
      </c>
      <c r="G2889" s="2" t="s">
        <v>234</v>
      </c>
      <c r="I2889"/>
    </row>
    <row r="2890" spans="1:9" hidden="1" x14ac:dyDescent="0.25">
      <c r="A2890" s="57" t="s">
        <v>131</v>
      </c>
      <c r="B2890" s="57">
        <v>2022</v>
      </c>
      <c r="C2890" t="s">
        <v>58</v>
      </c>
      <c r="D2890" t="s">
        <v>66</v>
      </c>
      <c r="E2890" t="s">
        <v>67</v>
      </c>
      <c r="F2890" t="s">
        <v>93</v>
      </c>
      <c r="G2890" t="s">
        <v>106</v>
      </c>
      <c r="I2890" s="3">
        <v>30078257.920000002</v>
      </c>
    </row>
    <row r="2891" spans="1:9" hidden="1" x14ac:dyDescent="0.25">
      <c r="A2891" s="57" t="s">
        <v>131</v>
      </c>
      <c r="B2891" s="57">
        <v>2022</v>
      </c>
      <c r="C2891" t="s">
        <v>58</v>
      </c>
      <c r="D2891" t="s">
        <v>66</v>
      </c>
      <c r="E2891" t="s">
        <v>67</v>
      </c>
      <c r="F2891" t="s">
        <v>93</v>
      </c>
      <c r="G2891" t="s">
        <v>263</v>
      </c>
      <c r="I2891"/>
    </row>
    <row r="2892" spans="1:9" hidden="1" x14ac:dyDescent="0.25">
      <c r="A2892" s="57" t="s">
        <v>131</v>
      </c>
      <c r="B2892" s="57">
        <v>2022</v>
      </c>
      <c r="C2892" t="s">
        <v>58</v>
      </c>
      <c r="D2892" t="s">
        <v>66</v>
      </c>
      <c r="E2892" t="s">
        <v>67</v>
      </c>
      <c r="F2892" t="s">
        <v>89</v>
      </c>
      <c r="G2892" s="90" t="s">
        <v>444</v>
      </c>
      <c r="I2892"/>
    </row>
    <row r="2893" spans="1:9" hidden="1" x14ac:dyDescent="0.25">
      <c r="A2893" s="57" t="s">
        <v>131</v>
      </c>
      <c r="B2893" s="57">
        <v>2022</v>
      </c>
      <c r="C2893" t="s">
        <v>58</v>
      </c>
      <c r="D2893" t="s">
        <v>66</v>
      </c>
      <c r="E2893" t="s">
        <v>67</v>
      </c>
      <c r="F2893" t="s">
        <v>89</v>
      </c>
      <c r="G2893" t="s">
        <v>85</v>
      </c>
      <c r="I2893" s="3">
        <v>9687970</v>
      </c>
    </row>
    <row r="2894" spans="1:9" hidden="1" x14ac:dyDescent="0.25">
      <c r="A2894" s="57" t="s">
        <v>131</v>
      </c>
      <c r="B2894" s="57">
        <v>2022</v>
      </c>
      <c r="C2894" t="s">
        <v>58</v>
      </c>
      <c r="D2894" t="s">
        <v>66</v>
      </c>
      <c r="E2894" t="s">
        <v>67</v>
      </c>
      <c r="F2894" t="s">
        <v>89</v>
      </c>
      <c r="G2894" t="s">
        <v>86</v>
      </c>
      <c r="I2894">
        <v>1162486</v>
      </c>
    </row>
    <row r="2895" spans="1:9" hidden="1" x14ac:dyDescent="0.25">
      <c r="A2895" s="57" t="s">
        <v>131</v>
      </c>
      <c r="B2895" s="57">
        <v>2022</v>
      </c>
      <c r="C2895" t="s">
        <v>58</v>
      </c>
      <c r="D2895" t="s">
        <v>66</v>
      </c>
      <c r="E2895" t="s">
        <v>67</v>
      </c>
      <c r="F2895" t="s">
        <v>89</v>
      </c>
      <c r="G2895" t="s">
        <v>87</v>
      </c>
      <c r="I2895">
        <v>3750048.01</v>
      </c>
    </row>
    <row r="2896" spans="1:9" hidden="1" x14ac:dyDescent="0.25">
      <c r="A2896" s="57" t="s">
        <v>131</v>
      </c>
      <c r="B2896" s="57">
        <v>2022</v>
      </c>
      <c r="C2896" t="s">
        <v>58</v>
      </c>
      <c r="D2896" t="s">
        <v>66</v>
      </c>
      <c r="E2896" t="s">
        <v>67</v>
      </c>
      <c r="F2896" t="s">
        <v>89</v>
      </c>
      <c r="G2896" t="s">
        <v>88</v>
      </c>
      <c r="I2896"/>
    </row>
    <row r="2897" spans="1:9" hidden="1" x14ac:dyDescent="0.25">
      <c r="A2897" s="57" t="s">
        <v>131</v>
      </c>
      <c r="B2897" s="57">
        <v>2022</v>
      </c>
      <c r="C2897" t="s">
        <v>58</v>
      </c>
      <c r="D2897" t="s">
        <v>66</v>
      </c>
      <c r="E2897" t="s">
        <v>67</v>
      </c>
      <c r="F2897" t="s">
        <v>94</v>
      </c>
      <c r="G2897" t="s">
        <v>95</v>
      </c>
      <c r="I2897"/>
    </row>
    <row r="2898" spans="1:9" hidden="1" x14ac:dyDescent="0.25">
      <c r="A2898" s="57" t="s">
        <v>131</v>
      </c>
      <c r="B2898" s="57">
        <v>2022</v>
      </c>
      <c r="C2898" t="s">
        <v>58</v>
      </c>
      <c r="D2898" t="s">
        <v>66</v>
      </c>
      <c r="E2898" t="s">
        <v>67</v>
      </c>
      <c r="F2898" t="s">
        <v>94</v>
      </c>
      <c r="G2898" t="s">
        <v>95</v>
      </c>
      <c r="I2898"/>
    </row>
    <row r="2899" spans="1:9" hidden="1" x14ac:dyDescent="0.25">
      <c r="A2899" s="57" t="s">
        <v>131</v>
      </c>
      <c r="B2899" s="57">
        <v>2022</v>
      </c>
      <c r="C2899" t="s">
        <v>58</v>
      </c>
      <c r="D2899" t="s">
        <v>66</v>
      </c>
      <c r="E2899" t="s">
        <v>67</v>
      </c>
      <c r="F2899" t="s">
        <v>94</v>
      </c>
      <c r="G2899" t="s">
        <v>95</v>
      </c>
      <c r="I2899"/>
    </row>
    <row r="2900" spans="1:9" hidden="1" x14ac:dyDescent="0.25">
      <c r="A2900" s="57" t="s">
        <v>131</v>
      </c>
      <c r="B2900" s="57">
        <v>2022</v>
      </c>
      <c r="C2900" t="s">
        <v>58</v>
      </c>
      <c r="D2900" t="s">
        <v>66</v>
      </c>
      <c r="E2900" t="s">
        <v>67</v>
      </c>
      <c r="F2900" t="s">
        <v>94</v>
      </c>
      <c r="G2900" t="s">
        <v>95</v>
      </c>
      <c r="I2900"/>
    </row>
    <row r="2901" spans="1:9" hidden="1" x14ac:dyDescent="0.25">
      <c r="A2901" s="57" t="s">
        <v>131</v>
      </c>
      <c r="B2901" s="57">
        <v>2022</v>
      </c>
      <c r="C2901" t="s">
        <v>58</v>
      </c>
      <c r="D2901" t="s">
        <v>66</v>
      </c>
      <c r="E2901" t="s">
        <v>67</v>
      </c>
      <c r="F2901" t="s">
        <v>94</v>
      </c>
      <c r="G2901" t="s">
        <v>95</v>
      </c>
      <c r="I2901"/>
    </row>
    <row r="2902" spans="1:9" hidden="1" x14ac:dyDescent="0.25">
      <c r="A2902" s="57" t="s">
        <v>131</v>
      </c>
      <c r="B2902" s="57">
        <v>2022</v>
      </c>
      <c r="C2902" t="s">
        <v>58</v>
      </c>
      <c r="D2902" t="s">
        <v>66</v>
      </c>
      <c r="E2902" t="s">
        <v>67</v>
      </c>
      <c r="F2902" t="s">
        <v>68</v>
      </c>
      <c r="G2902" s="90" t="s">
        <v>443</v>
      </c>
      <c r="I2902"/>
    </row>
    <row r="2903" spans="1:9" hidden="1" x14ac:dyDescent="0.25">
      <c r="A2903" s="57" t="s">
        <v>131</v>
      </c>
      <c r="B2903" s="57">
        <v>2022</v>
      </c>
      <c r="C2903" t="s">
        <v>58</v>
      </c>
      <c r="D2903" t="s">
        <v>66</v>
      </c>
      <c r="E2903" t="s">
        <v>67</v>
      </c>
      <c r="F2903" t="s">
        <v>68</v>
      </c>
      <c r="G2903" t="s">
        <v>146</v>
      </c>
      <c r="I2903"/>
    </row>
    <row r="2904" spans="1:9" hidden="1" x14ac:dyDescent="0.25">
      <c r="A2904" s="57" t="s">
        <v>131</v>
      </c>
      <c r="B2904" s="57">
        <v>2022</v>
      </c>
      <c r="C2904" t="s">
        <v>58</v>
      </c>
      <c r="D2904" t="s">
        <v>66</v>
      </c>
      <c r="E2904" t="s">
        <v>67</v>
      </c>
      <c r="F2904" t="s">
        <v>68</v>
      </c>
      <c r="G2904" t="s">
        <v>325</v>
      </c>
      <c r="I2904"/>
    </row>
    <row r="2905" spans="1:9" hidden="1" x14ac:dyDescent="0.25">
      <c r="A2905" s="57" t="s">
        <v>131</v>
      </c>
      <c r="B2905" s="57">
        <v>2022</v>
      </c>
      <c r="C2905" t="s">
        <v>58</v>
      </c>
      <c r="D2905" t="s">
        <v>66</v>
      </c>
      <c r="E2905" t="s">
        <v>67</v>
      </c>
      <c r="F2905" t="s">
        <v>68</v>
      </c>
      <c r="G2905" t="s">
        <v>160</v>
      </c>
      <c r="I2905"/>
    </row>
    <row r="2906" spans="1:9" hidden="1" x14ac:dyDescent="0.25">
      <c r="A2906" s="57" t="s">
        <v>131</v>
      </c>
      <c r="B2906" s="57">
        <v>2022</v>
      </c>
      <c r="C2906" t="s">
        <v>58</v>
      </c>
      <c r="D2906" t="s">
        <v>66</v>
      </c>
      <c r="E2906" t="s">
        <v>67</v>
      </c>
      <c r="F2906" t="s">
        <v>68</v>
      </c>
      <c r="G2906" t="s">
        <v>292</v>
      </c>
      <c r="I2906"/>
    </row>
    <row r="2907" spans="1:9" hidden="1" x14ac:dyDescent="0.25">
      <c r="A2907" s="57" t="s">
        <v>131</v>
      </c>
      <c r="B2907" s="57">
        <v>2022</v>
      </c>
      <c r="C2907" t="s">
        <v>58</v>
      </c>
      <c r="D2907" t="s">
        <v>66</v>
      </c>
      <c r="E2907" t="s">
        <v>67</v>
      </c>
      <c r="F2907" t="s">
        <v>68</v>
      </c>
      <c r="G2907" s="2" t="s">
        <v>282</v>
      </c>
      <c r="I2907"/>
    </row>
    <row r="2908" spans="1:9" hidden="1" x14ac:dyDescent="0.25">
      <c r="A2908" s="57" t="s">
        <v>131</v>
      </c>
      <c r="B2908" s="57">
        <v>2022</v>
      </c>
      <c r="C2908" t="s">
        <v>58</v>
      </c>
      <c r="D2908" t="s">
        <v>66</v>
      </c>
      <c r="E2908" t="s">
        <v>67</v>
      </c>
      <c r="F2908" t="s">
        <v>68</v>
      </c>
      <c r="G2908" t="s">
        <v>90</v>
      </c>
      <c r="I2908"/>
    </row>
    <row r="2909" spans="1:9" hidden="1" x14ac:dyDescent="0.25">
      <c r="A2909" s="57" t="s">
        <v>131</v>
      </c>
      <c r="B2909" s="57">
        <v>2022</v>
      </c>
      <c r="C2909" t="s">
        <v>58</v>
      </c>
      <c r="D2909" t="s">
        <v>66</v>
      </c>
      <c r="E2909" t="s">
        <v>67</v>
      </c>
      <c r="F2909" t="s">
        <v>68</v>
      </c>
      <c r="G2909" s="2" t="s">
        <v>274</v>
      </c>
      <c r="I2909"/>
    </row>
    <row r="2910" spans="1:9" hidden="1" x14ac:dyDescent="0.25">
      <c r="A2910" s="57" t="s">
        <v>131</v>
      </c>
      <c r="B2910" s="57">
        <v>2022</v>
      </c>
      <c r="C2910" t="s">
        <v>58</v>
      </c>
      <c r="D2910" t="s">
        <v>66</v>
      </c>
      <c r="E2910" t="s">
        <v>67</v>
      </c>
      <c r="F2910" t="s">
        <v>68</v>
      </c>
      <c r="G2910" s="90" t="s">
        <v>345</v>
      </c>
      <c r="I2910"/>
    </row>
    <row r="2911" spans="1:9" hidden="1" x14ac:dyDescent="0.25">
      <c r="A2911" s="57" t="s">
        <v>131</v>
      </c>
      <c r="B2911" s="57">
        <v>2022</v>
      </c>
      <c r="C2911" t="s">
        <v>58</v>
      </c>
      <c r="D2911" t="s">
        <v>66</v>
      </c>
      <c r="E2911" t="s">
        <v>67</v>
      </c>
      <c r="F2911" t="s">
        <v>68</v>
      </c>
      <c r="G2911" t="s">
        <v>184</v>
      </c>
      <c r="I2911"/>
    </row>
    <row r="2912" spans="1:9" hidden="1" x14ac:dyDescent="0.25">
      <c r="A2912" s="57" t="s">
        <v>131</v>
      </c>
      <c r="B2912" s="57">
        <v>2022</v>
      </c>
      <c r="C2912" t="s">
        <v>58</v>
      </c>
      <c r="D2912" t="s">
        <v>66</v>
      </c>
      <c r="E2912" t="s">
        <v>67</v>
      </c>
      <c r="F2912" t="s">
        <v>68</v>
      </c>
      <c r="G2912" s="90" t="s">
        <v>531</v>
      </c>
      <c r="I2912" s="3">
        <v>2446000</v>
      </c>
    </row>
    <row r="2913" spans="1:9" hidden="1" x14ac:dyDescent="0.25">
      <c r="A2913" s="57" t="s">
        <v>131</v>
      </c>
      <c r="B2913" s="57">
        <v>2022</v>
      </c>
      <c r="C2913" t="s">
        <v>58</v>
      </c>
      <c r="D2913" t="s">
        <v>66</v>
      </c>
      <c r="E2913" t="s">
        <v>67</v>
      </c>
      <c r="F2913" t="s">
        <v>68</v>
      </c>
      <c r="G2913" s="90" t="s">
        <v>485</v>
      </c>
      <c r="I2913"/>
    </row>
    <row r="2914" spans="1:9" hidden="1" x14ac:dyDescent="0.25">
      <c r="A2914" s="57" t="s">
        <v>131</v>
      </c>
      <c r="B2914" s="57">
        <v>2022</v>
      </c>
      <c r="C2914" t="s">
        <v>58</v>
      </c>
      <c r="D2914" t="s">
        <v>66</v>
      </c>
      <c r="E2914" t="s">
        <v>67</v>
      </c>
      <c r="F2914" t="s">
        <v>68</v>
      </c>
      <c r="G2914" t="s">
        <v>75</v>
      </c>
      <c r="I2914"/>
    </row>
    <row r="2915" spans="1:9" hidden="1" x14ac:dyDescent="0.25">
      <c r="A2915" s="57" t="s">
        <v>131</v>
      </c>
      <c r="B2915" s="57">
        <v>2022</v>
      </c>
      <c r="C2915" t="s">
        <v>58</v>
      </c>
      <c r="D2915" t="s">
        <v>66</v>
      </c>
      <c r="E2915" t="s">
        <v>67</v>
      </c>
      <c r="F2915" t="s">
        <v>68</v>
      </c>
      <c r="G2915" t="s">
        <v>148</v>
      </c>
      <c r="I2915"/>
    </row>
    <row r="2916" spans="1:9" hidden="1" x14ac:dyDescent="0.25">
      <c r="A2916" s="57" t="s">
        <v>131</v>
      </c>
      <c r="B2916" s="57">
        <v>2022</v>
      </c>
      <c r="C2916" t="s">
        <v>58</v>
      </c>
      <c r="D2916" t="s">
        <v>66</v>
      </c>
      <c r="E2916" t="s">
        <v>67</v>
      </c>
      <c r="F2916" t="s">
        <v>68</v>
      </c>
      <c r="G2916" t="s">
        <v>157</v>
      </c>
      <c r="I2916"/>
    </row>
    <row r="2917" spans="1:9" hidden="1" x14ac:dyDescent="0.25">
      <c r="A2917" s="57" t="s">
        <v>131</v>
      </c>
      <c r="B2917" s="57">
        <v>2022</v>
      </c>
      <c r="C2917" t="s">
        <v>58</v>
      </c>
      <c r="D2917" t="s">
        <v>66</v>
      </c>
      <c r="E2917" t="s">
        <v>67</v>
      </c>
      <c r="F2917" t="s">
        <v>68</v>
      </c>
      <c r="G2917" s="90" t="s">
        <v>346</v>
      </c>
      <c r="I2917"/>
    </row>
    <row r="2918" spans="1:9" hidden="1" x14ac:dyDescent="0.25">
      <c r="A2918" s="57" t="s">
        <v>131</v>
      </c>
      <c r="B2918" s="57">
        <v>2022</v>
      </c>
      <c r="C2918" t="s">
        <v>58</v>
      </c>
      <c r="D2918" t="s">
        <v>66</v>
      </c>
      <c r="E2918" t="s">
        <v>67</v>
      </c>
      <c r="F2918" t="s">
        <v>68</v>
      </c>
      <c r="G2918" s="90" t="s">
        <v>532</v>
      </c>
      <c r="I2918" s="3">
        <v>325000</v>
      </c>
    </row>
    <row r="2919" spans="1:9" hidden="1" x14ac:dyDescent="0.25">
      <c r="A2919" s="57" t="s">
        <v>131</v>
      </c>
      <c r="B2919" s="57">
        <v>2022</v>
      </c>
      <c r="C2919" t="s">
        <v>58</v>
      </c>
      <c r="D2919" t="s">
        <v>66</v>
      </c>
      <c r="E2919" t="s">
        <v>67</v>
      </c>
      <c r="F2919" t="s">
        <v>326</v>
      </c>
      <c r="G2919" s="90" t="s">
        <v>327</v>
      </c>
      <c r="I2919" s="3">
        <v>370800</v>
      </c>
    </row>
    <row r="2920" spans="1:9" hidden="1" x14ac:dyDescent="0.25">
      <c r="A2920" s="57" t="s">
        <v>131</v>
      </c>
      <c r="B2920" s="57">
        <v>2022</v>
      </c>
      <c r="C2920" t="s">
        <v>58</v>
      </c>
      <c r="D2920" t="s">
        <v>66</v>
      </c>
      <c r="E2920" t="s">
        <v>67</v>
      </c>
      <c r="F2920" t="s">
        <v>326</v>
      </c>
      <c r="G2920" s="90" t="s">
        <v>328</v>
      </c>
      <c r="I2920" s="3">
        <v>370800</v>
      </c>
    </row>
    <row r="2921" spans="1:9" hidden="1" x14ac:dyDescent="0.25">
      <c r="A2921" s="57" t="s">
        <v>131</v>
      </c>
      <c r="B2921" s="57">
        <v>2022</v>
      </c>
      <c r="C2921" t="s">
        <v>58</v>
      </c>
      <c r="D2921" t="s">
        <v>66</v>
      </c>
      <c r="E2921" t="s">
        <v>67</v>
      </c>
      <c r="F2921" t="s">
        <v>326</v>
      </c>
      <c r="G2921" s="90" t="s">
        <v>329</v>
      </c>
      <c r="I2921" s="3">
        <v>48600</v>
      </c>
    </row>
    <row r="2922" spans="1:9" hidden="1" x14ac:dyDescent="0.25">
      <c r="A2922" s="57" t="s">
        <v>131</v>
      </c>
      <c r="B2922" s="57">
        <v>2022</v>
      </c>
      <c r="C2922" t="s">
        <v>58</v>
      </c>
      <c r="D2922" t="s">
        <v>66</v>
      </c>
      <c r="E2922" t="s">
        <v>67</v>
      </c>
      <c r="F2922" t="s">
        <v>326</v>
      </c>
      <c r="G2922" s="90" t="s">
        <v>330</v>
      </c>
      <c r="I2922" s="3">
        <v>1538400</v>
      </c>
    </row>
    <row r="2923" spans="1:9" hidden="1" x14ac:dyDescent="0.25">
      <c r="A2923" s="57" t="s">
        <v>131</v>
      </c>
      <c r="B2923" s="57">
        <v>2022</v>
      </c>
      <c r="C2923" t="s">
        <v>58</v>
      </c>
      <c r="D2923" t="s">
        <v>66</v>
      </c>
      <c r="E2923" t="s">
        <v>67</v>
      </c>
      <c r="F2923" t="s">
        <v>68</v>
      </c>
      <c r="G2923" t="s">
        <v>158</v>
      </c>
      <c r="I2923"/>
    </row>
    <row r="2924" spans="1:9" hidden="1" x14ac:dyDescent="0.25">
      <c r="A2924" s="57" t="s">
        <v>131</v>
      </c>
      <c r="B2924" s="57">
        <v>2022</v>
      </c>
      <c r="C2924" t="s">
        <v>58</v>
      </c>
      <c r="D2924" t="s">
        <v>66</v>
      </c>
      <c r="E2924" t="s">
        <v>67</v>
      </c>
      <c r="F2924" t="s">
        <v>68</v>
      </c>
      <c r="G2924" t="s">
        <v>76</v>
      </c>
      <c r="I2924"/>
    </row>
    <row r="2925" spans="1:9" hidden="1" x14ac:dyDescent="0.25">
      <c r="A2925" s="57" t="s">
        <v>131</v>
      </c>
      <c r="B2925" s="57">
        <v>2022</v>
      </c>
      <c r="C2925" t="s">
        <v>58</v>
      </c>
      <c r="D2925" t="s">
        <v>66</v>
      </c>
      <c r="E2925" t="s">
        <v>67</v>
      </c>
      <c r="F2925" t="s">
        <v>68</v>
      </c>
      <c r="G2925" t="s">
        <v>185</v>
      </c>
      <c r="I2925"/>
    </row>
    <row r="2926" spans="1:9" hidden="1" x14ac:dyDescent="0.25">
      <c r="A2926" s="57" t="s">
        <v>131</v>
      </c>
      <c r="B2926" s="57">
        <v>2022</v>
      </c>
      <c r="C2926" t="s">
        <v>58</v>
      </c>
      <c r="D2926" t="s">
        <v>66</v>
      </c>
      <c r="E2926" t="s">
        <v>67</v>
      </c>
      <c r="F2926" t="s">
        <v>68</v>
      </c>
      <c r="G2926" t="s">
        <v>200</v>
      </c>
      <c r="I2926"/>
    </row>
    <row r="2927" spans="1:9" hidden="1" x14ac:dyDescent="0.25">
      <c r="A2927" s="57" t="s">
        <v>131</v>
      </c>
      <c r="B2927" s="57">
        <v>2022</v>
      </c>
      <c r="C2927" t="s">
        <v>58</v>
      </c>
      <c r="D2927" t="s">
        <v>66</v>
      </c>
      <c r="E2927" t="s">
        <v>67</v>
      </c>
      <c r="F2927" t="s">
        <v>68</v>
      </c>
      <c r="G2927" t="s">
        <v>97</v>
      </c>
      <c r="I2927"/>
    </row>
    <row r="2928" spans="1:9" hidden="1" x14ac:dyDescent="0.25">
      <c r="A2928" s="57" t="s">
        <v>131</v>
      </c>
      <c r="B2928" s="57">
        <v>2022</v>
      </c>
      <c r="C2928" t="s">
        <v>58</v>
      </c>
      <c r="D2928" t="s">
        <v>66</v>
      </c>
      <c r="E2928" t="s">
        <v>67</v>
      </c>
      <c r="F2928" t="s">
        <v>68</v>
      </c>
      <c r="G2928" t="s">
        <v>201</v>
      </c>
      <c r="I2928"/>
    </row>
    <row r="2929" spans="1:11" hidden="1" x14ac:dyDescent="0.25">
      <c r="A2929" s="57" t="s">
        <v>131</v>
      </c>
      <c r="B2929" s="57">
        <v>2022</v>
      </c>
      <c r="C2929" t="s">
        <v>58</v>
      </c>
      <c r="D2929" t="s">
        <v>66</v>
      </c>
      <c r="E2929" t="s">
        <v>67</v>
      </c>
      <c r="F2929" t="s">
        <v>68</v>
      </c>
      <c r="G2929" t="s">
        <v>293</v>
      </c>
      <c r="I2929"/>
    </row>
    <row r="2930" spans="1:11" hidden="1" x14ac:dyDescent="0.25">
      <c r="A2930" s="57" t="s">
        <v>131</v>
      </c>
      <c r="B2930" s="57">
        <v>2022</v>
      </c>
      <c r="C2930" t="s">
        <v>58</v>
      </c>
      <c r="D2930" t="s">
        <v>66</v>
      </c>
      <c r="E2930" t="s">
        <v>67</v>
      </c>
      <c r="F2930" t="s">
        <v>68</v>
      </c>
      <c r="G2930" t="s">
        <v>202</v>
      </c>
      <c r="I2930" s="3">
        <v>30171000</v>
      </c>
    </row>
    <row r="2931" spans="1:11" hidden="1" x14ac:dyDescent="0.25">
      <c r="A2931" s="57" t="s">
        <v>131</v>
      </c>
      <c r="B2931" s="57">
        <v>2022</v>
      </c>
      <c r="C2931" t="s">
        <v>58</v>
      </c>
      <c r="D2931" t="s">
        <v>66</v>
      </c>
      <c r="E2931" t="s">
        <v>67</v>
      </c>
      <c r="F2931" t="s">
        <v>68</v>
      </c>
      <c r="G2931" t="s">
        <v>203</v>
      </c>
      <c r="I2931">
        <v>18712000</v>
      </c>
    </row>
    <row r="2932" spans="1:11" hidden="1" x14ac:dyDescent="0.25">
      <c r="A2932" s="57" t="s">
        <v>131</v>
      </c>
      <c r="B2932" s="57">
        <v>2022</v>
      </c>
      <c r="C2932" t="s">
        <v>58</v>
      </c>
      <c r="D2932" t="s">
        <v>66</v>
      </c>
      <c r="E2932" t="s">
        <v>67</v>
      </c>
      <c r="F2932" t="s">
        <v>68</v>
      </c>
      <c r="G2932" t="s">
        <v>290</v>
      </c>
      <c r="I2932"/>
    </row>
    <row r="2933" spans="1:11" hidden="1" x14ac:dyDescent="0.25">
      <c r="A2933" s="57" t="s">
        <v>131</v>
      </c>
      <c r="B2933" s="57">
        <v>2022</v>
      </c>
      <c r="C2933" t="s">
        <v>58</v>
      </c>
      <c r="D2933" t="s">
        <v>66</v>
      </c>
      <c r="E2933" t="s">
        <v>67</v>
      </c>
      <c r="F2933" t="s">
        <v>268</v>
      </c>
      <c r="G2933" t="s">
        <v>162</v>
      </c>
      <c r="I2933" s="3">
        <v>47481.919999999998</v>
      </c>
    </row>
    <row r="2934" spans="1:11" hidden="1" x14ac:dyDescent="0.25">
      <c r="A2934" s="57" t="s">
        <v>131</v>
      </c>
      <c r="B2934" s="57">
        <v>2022</v>
      </c>
      <c r="C2934" t="s">
        <v>58</v>
      </c>
      <c r="D2934" t="s">
        <v>66</v>
      </c>
      <c r="E2934" t="s">
        <v>67</v>
      </c>
      <c r="F2934" t="s">
        <v>93</v>
      </c>
      <c r="G2934" t="s">
        <v>92</v>
      </c>
      <c r="I2934"/>
    </row>
    <row r="2935" spans="1:11" hidden="1" x14ac:dyDescent="0.25">
      <c r="A2935" s="57" t="s">
        <v>131</v>
      </c>
      <c r="B2935" s="57">
        <v>2022</v>
      </c>
      <c r="C2935" t="s">
        <v>58</v>
      </c>
      <c r="D2935" t="s">
        <v>69</v>
      </c>
      <c r="E2935" t="s">
        <v>69</v>
      </c>
      <c r="F2935" t="s">
        <v>70</v>
      </c>
      <c r="G2935" t="s">
        <v>77</v>
      </c>
      <c r="I2935" s="3">
        <v>200000000</v>
      </c>
    </row>
    <row r="2936" spans="1:11" hidden="1" x14ac:dyDescent="0.25">
      <c r="A2936" s="57" t="s">
        <v>131</v>
      </c>
      <c r="B2936" s="57">
        <v>2022</v>
      </c>
      <c r="C2936" t="s">
        <v>58</v>
      </c>
      <c r="D2936" t="s">
        <v>69</v>
      </c>
      <c r="E2936" t="s">
        <v>69</v>
      </c>
      <c r="F2936" t="s">
        <v>70</v>
      </c>
      <c r="G2936" t="s">
        <v>78</v>
      </c>
      <c r="I2936" s="3">
        <v>-194000000</v>
      </c>
    </row>
    <row r="2937" spans="1:11" hidden="1" x14ac:dyDescent="0.25">
      <c r="A2937" s="57" t="s">
        <v>131</v>
      </c>
      <c r="B2937" s="57">
        <v>2022</v>
      </c>
      <c r="C2937" t="s">
        <v>58</v>
      </c>
      <c r="D2937" t="s">
        <v>69</v>
      </c>
      <c r="E2937" t="s">
        <v>69</v>
      </c>
      <c r="F2937" t="s">
        <v>70</v>
      </c>
      <c r="G2937" t="s">
        <v>230</v>
      </c>
      <c r="I2937" s="3">
        <v>54327800</v>
      </c>
    </row>
    <row r="2938" spans="1:11" hidden="1" x14ac:dyDescent="0.25">
      <c r="A2938" s="57" t="s">
        <v>131</v>
      </c>
      <c r="B2938" s="57">
        <v>2022</v>
      </c>
      <c r="C2938" s="86" t="s">
        <v>58</v>
      </c>
      <c r="D2938" s="86" t="s">
        <v>69</v>
      </c>
      <c r="E2938" s="86" t="s">
        <v>69</v>
      </c>
      <c r="F2938" s="86" t="s">
        <v>79</v>
      </c>
      <c r="G2938" s="86" t="s">
        <v>264</v>
      </c>
      <c r="I2938" s="59">
        <v>-72277669.689999998</v>
      </c>
      <c r="J2938" s="27"/>
    </row>
    <row r="2939" spans="1:11" hidden="1" x14ac:dyDescent="0.25">
      <c r="A2939" s="57" t="s">
        <v>131</v>
      </c>
      <c r="B2939" s="57">
        <v>2022</v>
      </c>
      <c r="C2939" s="86" t="s">
        <v>58</v>
      </c>
      <c r="D2939" s="86" t="s">
        <v>69</v>
      </c>
      <c r="E2939" s="86" t="s">
        <v>69</v>
      </c>
      <c r="F2939" s="86" t="s">
        <v>79</v>
      </c>
      <c r="G2939" s="86" t="s">
        <v>297</v>
      </c>
      <c r="I2939" s="38">
        <v>86588783.549999997</v>
      </c>
      <c r="J2939" s="38"/>
      <c r="K2939" s="16"/>
    </row>
    <row r="2940" spans="1:11" hidden="1" x14ac:dyDescent="0.25">
      <c r="A2940" s="57" t="s">
        <v>51</v>
      </c>
      <c r="B2940" s="57">
        <v>2023</v>
      </c>
      <c r="C2940" s="57" t="s">
        <v>58</v>
      </c>
      <c r="D2940" s="57" t="s">
        <v>63</v>
      </c>
      <c r="E2940" s="57" t="s">
        <v>64</v>
      </c>
      <c r="F2940" s="57" t="s">
        <v>65</v>
      </c>
      <c r="G2940" s="57" t="s">
        <v>71</v>
      </c>
      <c r="I2940"/>
    </row>
    <row r="2941" spans="1:11" hidden="1" x14ac:dyDescent="0.25">
      <c r="A2941" s="57" t="s">
        <v>51</v>
      </c>
      <c r="B2941" s="57">
        <v>2023</v>
      </c>
      <c r="C2941" t="s">
        <v>58</v>
      </c>
      <c r="D2941" t="s">
        <v>63</v>
      </c>
      <c r="E2941" t="s">
        <v>64</v>
      </c>
      <c r="F2941" t="s">
        <v>65</v>
      </c>
      <c r="G2941" t="s">
        <v>80</v>
      </c>
      <c r="I2941" s="3">
        <v>4800</v>
      </c>
    </row>
    <row r="2942" spans="1:11" hidden="1" x14ac:dyDescent="0.25">
      <c r="A2942" s="57" t="s">
        <v>51</v>
      </c>
      <c r="B2942" s="57">
        <v>2023</v>
      </c>
      <c r="C2942" t="s">
        <v>58</v>
      </c>
      <c r="D2942" t="s">
        <v>63</v>
      </c>
      <c r="E2942" t="s">
        <v>64</v>
      </c>
      <c r="F2942" t="s">
        <v>65</v>
      </c>
      <c r="G2942" t="s">
        <v>72</v>
      </c>
      <c r="I2942"/>
    </row>
    <row r="2943" spans="1:11" hidden="1" x14ac:dyDescent="0.25">
      <c r="A2943" s="57" t="s">
        <v>51</v>
      </c>
      <c r="B2943" s="57">
        <v>2023</v>
      </c>
      <c r="C2943" t="s">
        <v>58</v>
      </c>
      <c r="D2943" t="s">
        <v>63</v>
      </c>
      <c r="E2943" t="s">
        <v>64</v>
      </c>
      <c r="F2943" t="s">
        <v>65</v>
      </c>
      <c r="G2943" t="s">
        <v>227</v>
      </c>
      <c r="I2943" s="3">
        <v>72665484.069999993</v>
      </c>
    </row>
    <row r="2944" spans="1:11" hidden="1" x14ac:dyDescent="0.25">
      <c r="A2944" s="57" t="s">
        <v>51</v>
      </c>
      <c r="B2944" s="57">
        <v>2023</v>
      </c>
      <c r="C2944" t="s">
        <v>58</v>
      </c>
      <c r="D2944" t="s">
        <v>63</v>
      </c>
      <c r="E2944" t="s">
        <v>64</v>
      </c>
      <c r="F2944" t="s">
        <v>65</v>
      </c>
      <c r="G2944" s="90" t="s">
        <v>586</v>
      </c>
      <c r="I2944" s="3">
        <v>0</v>
      </c>
    </row>
    <row r="2945" spans="1:10" hidden="1" x14ac:dyDescent="0.25">
      <c r="A2945" s="57" t="s">
        <v>51</v>
      </c>
      <c r="B2945" s="57">
        <v>2023</v>
      </c>
      <c r="C2945" t="s">
        <v>58</v>
      </c>
      <c r="D2945" t="s">
        <v>63</v>
      </c>
      <c r="E2945" t="s">
        <v>64</v>
      </c>
      <c r="F2945" t="s">
        <v>587</v>
      </c>
      <c r="G2945" s="90" t="s">
        <v>621</v>
      </c>
      <c r="I2945" s="3">
        <v>35000000</v>
      </c>
    </row>
    <row r="2946" spans="1:10" hidden="1" x14ac:dyDescent="0.25">
      <c r="A2946" s="57" t="s">
        <v>51</v>
      </c>
      <c r="B2946" s="57">
        <v>2023</v>
      </c>
      <c r="C2946" t="s">
        <v>58</v>
      </c>
      <c r="D2946" t="s">
        <v>63</v>
      </c>
      <c r="E2946" t="s">
        <v>64</v>
      </c>
      <c r="F2946" t="s">
        <v>262</v>
      </c>
      <c r="G2946" t="s">
        <v>261</v>
      </c>
      <c r="H2946" t="s">
        <v>291</v>
      </c>
      <c r="I2946" s="3">
        <v>9318209.5999999996</v>
      </c>
    </row>
    <row r="2947" spans="1:10" hidden="1" x14ac:dyDescent="0.25">
      <c r="A2947" s="57" t="s">
        <v>51</v>
      </c>
      <c r="B2947" s="57">
        <v>2023</v>
      </c>
      <c r="C2947" t="s">
        <v>58</v>
      </c>
      <c r="D2947" t="s">
        <v>63</v>
      </c>
      <c r="E2947" t="s">
        <v>64</v>
      </c>
      <c r="F2947" t="s">
        <v>262</v>
      </c>
      <c r="G2947" t="s">
        <v>261</v>
      </c>
      <c r="H2947" t="s">
        <v>104</v>
      </c>
      <c r="I2947" s="3">
        <v>7316420.0800000001</v>
      </c>
    </row>
    <row r="2948" spans="1:10" hidden="1" x14ac:dyDescent="0.25">
      <c r="A2948" s="57" t="s">
        <v>51</v>
      </c>
      <c r="B2948" s="57">
        <v>2023</v>
      </c>
      <c r="C2948" t="s">
        <v>58</v>
      </c>
      <c r="D2948" t="s">
        <v>63</v>
      </c>
      <c r="E2948" t="s">
        <v>64</v>
      </c>
      <c r="F2948" t="s">
        <v>65</v>
      </c>
      <c r="G2948" t="s">
        <v>155</v>
      </c>
      <c r="I2948" s="3">
        <v>109604552.73</v>
      </c>
    </row>
    <row r="2949" spans="1:10" hidden="1" x14ac:dyDescent="0.25">
      <c r="A2949" s="57" t="s">
        <v>51</v>
      </c>
      <c r="B2949" s="57">
        <v>2023</v>
      </c>
      <c r="C2949" t="s">
        <v>58</v>
      </c>
      <c r="D2949" t="s">
        <v>63</v>
      </c>
      <c r="E2949" t="s">
        <v>64</v>
      </c>
      <c r="F2949" t="s">
        <v>65</v>
      </c>
      <c r="G2949" t="s">
        <v>145</v>
      </c>
      <c r="I2949" s="3">
        <v>5400306.8499999996</v>
      </c>
    </row>
    <row r="2950" spans="1:10" hidden="1" x14ac:dyDescent="0.25">
      <c r="A2950" s="57" t="s">
        <v>51</v>
      </c>
      <c r="B2950" s="57">
        <v>2023</v>
      </c>
      <c r="C2950" t="s">
        <v>58</v>
      </c>
      <c r="D2950" t="s">
        <v>63</v>
      </c>
      <c r="E2950" t="s">
        <v>64</v>
      </c>
      <c r="F2950" t="s">
        <v>65</v>
      </c>
      <c r="G2950" t="s">
        <v>275</v>
      </c>
      <c r="I2950" s="3">
        <v>79200</v>
      </c>
    </row>
    <row r="2951" spans="1:10" hidden="1" x14ac:dyDescent="0.25">
      <c r="A2951" s="57" t="s">
        <v>51</v>
      </c>
      <c r="B2951" s="57">
        <v>2023</v>
      </c>
      <c r="C2951" t="s">
        <v>58</v>
      </c>
      <c r="D2951" t="s">
        <v>63</v>
      </c>
      <c r="E2951" t="s">
        <v>64</v>
      </c>
      <c r="F2951" t="s">
        <v>65</v>
      </c>
      <c r="G2951" t="s">
        <v>105</v>
      </c>
      <c r="I2951"/>
    </row>
    <row r="2952" spans="1:10" hidden="1" x14ac:dyDescent="0.25">
      <c r="A2952" s="57" t="s">
        <v>51</v>
      </c>
      <c r="B2952" s="57">
        <v>2023</v>
      </c>
      <c r="C2952" t="s">
        <v>58</v>
      </c>
      <c r="D2952" t="s">
        <v>63</v>
      </c>
      <c r="E2952" t="s">
        <v>64</v>
      </c>
      <c r="F2952" t="s">
        <v>65</v>
      </c>
      <c r="G2952" s="2" t="s">
        <v>231</v>
      </c>
      <c r="I2952" s="3">
        <v>9155618.2699999996</v>
      </c>
    </row>
    <row r="2953" spans="1:10" hidden="1" x14ac:dyDescent="0.25">
      <c r="A2953" s="57" t="s">
        <v>51</v>
      </c>
      <c r="B2953" s="57">
        <v>2023</v>
      </c>
      <c r="C2953" t="s">
        <v>58</v>
      </c>
      <c r="D2953" t="s">
        <v>63</v>
      </c>
      <c r="E2953" t="s">
        <v>64</v>
      </c>
      <c r="F2953" t="s">
        <v>65</v>
      </c>
      <c r="G2953" s="90" t="s">
        <v>336</v>
      </c>
      <c r="I2953"/>
    </row>
    <row r="2954" spans="1:10" hidden="1" x14ac:dyDescent="0.25">
      <c r="A2954" s="57" t="s">
        <v>51</v>
      </c>
      <c r="B2954" s="57">
        <v>2023</v>
      </c>
      <c r="C2954" t="s">
        <v>58</v>
      </c>
      <c r="D2954" t="s">
        <v>63</v>
      </c>
      <c r="E2954" t="s">
        <v>64</v>
      </c>
      <c r="F2954" t="s">
        <v>65</v>
      </c>
      <c r="G2954" s="2" t="s">
        <v>232</v>
      </c>
      <c r="I2954" s="3">
        <v>288058.46999999997</v>
      </c>
    </row>
    <row r="2955" spans="1:10" hidden="1" x14ac:dyDescent="0.25">
      <c r="A2955" s="57" t="s">
        <v>51</v>
      </c>
      <c r="B2955" s="57">
        <v>2023</v>
      </c>
      <c r="C2955" t="s">
        <v>58</v>
      </c>
      <c r="D2955" t="s">
        <v>63</v>
      </c>
      <c r="E2955" t="s">
        <v>64</v>
      </c>
      <c r="F2955" t="s">
        <v>65</v>
      </c>
      <c r="G2955" s="90" t="s">
        <v>340</v>
      </c>
      <c r="I2955" s="3">
        <v>-6504.2</v>
      </c>
    </row>
    <row r="2956" spans="1:10" hidden="1" x14ac:dyDescent="0.25">
      <c r="A2956" s="57" t="s">
        <v>51</v>
      </c>
      <c r="B2956" s="57">
        <v>2023</v>
      </c>
      <c r="C2956" t="s">
        <v>58</v>
      </c>
      <c r="D2956" t="s">
        <v>63</v>
      </c>
      <c r="E2956" t="s">
        <v>64</v>
      </c>
      <c r="F2956" t="s">
        <v>65</v>
      </c>
      <c r="G2956" s="90" t="s">
        <v>341</v>
      </c>
      <c r="I2956" s="3">
        <v>11128.22</v>
      </c>
    </row>
    <row r="2957" spans="1:10" hidden="1" x14ac:dyDescent="0.25">
      <c r="A2957" s="57" t="s">
        <v>51</v>
      </c>
      <c r="B2957" s="57">
        <v>2023</v>
      </c>
      <c r="C2957" t="s">
        <v>58</v>
      </c>
      <c r="D2957" t="s">
        <v>63</v>
      </c>
      <c r="E2957" t="s">
        <v>64</v>
      </c>
      <c r="F2957" t="s">
        <v>65</v>
      </c>
      <c r="G2957" s="90" t="s">
        <v>344</v>
      </c>
      <c r="I2957" s="3">
        <v>-1021714.9</v>
      </c>
      <c r="J2957" s="16"/>
    </row>
    <row r="2958" spans="1:10" hidden="1" x14ac:dyDescent="0.25">
      <c r="A2958" s="57" t="s">
        <v>51</v>
      </c>
      <c r="B2958" s="57">
        <v>2023</v>
      </c>
      <c r="C2958" t="s">
        <v>58</v>
      </c>
      <c r="D2958" t="s">
        <v>63</v>
      </c>
      <c r="E2958" t="s">
        <v>64</v>
      </c>
      <c r="F2958" t="s">
        <v>65</v>
      </c>
      <c r="G2958" s="2" t="s">
        <v>233</v>
      </c>
      <c r="I2958" s="3">
        <v>991853.13</v>
      </c>
    </row>
    <row r="2959" spans="1:10" hidden="1" x14ac:dyDescent="0.25">
      <c r="A2959" s="57" t="s">
        <v>51</v>
      </c>
      <c r="B2959" s="57">
        <v>2023</v>
      </c>
      <c r="C2959" t="s">
        <v>58</v>
      </c>
      <c r="D2959" t="s">
        <v>63</v>
      </c>
      <c r="E2959" t="s">
        <v>64</v>
      </c>
      <c r="F2959" t="s">
        <v>65</v>
      </c>
      <c r="G2959" s="90" t="s">
        <v>323</v>
      </c>
      <c r="H2959" s="3"/>
      <c r="I2959" s="3">
        <v>36481.15</v>
      </c>
    </row>
    <row r="2960" spans="1:10" hidden="1" x14ac:dyDescent="0.25">
      <c r="A2960" s="57" t="s">
        <v>51</v>
      </c>
      <c r="B2960" s="57">
        <v>2023</v>
      </c>
      <c r="C2960" t="s">
        <v>58</v>
      </c>
      <c r="D2960" t="s">
        <v>63</v>
      </c>
      <c r="E2960" t="s">
        <v>64</v>
      </c>
      <c r="F2960" t="s">
        <v>65</v>
      </c>
      <c r="G2960" s="2" t="s">
        <v>237</v>
      </c>
      <c r="I2960" s="3">
        <v>1303977.1499999999</v>
      </c>
    </row>
    <row r="2961" spans="1:9" hidden="1" x14ac:dyDescent="0.25">
      <c r="A2961" s="57" t="s">
        <v>51</v>
      </c>
      <c r="B2961" s="57">
        <v>2023</v>
      </c>
      <c r="C2961" t="s">
        <v>58</v>
      </c>
      <c r="D2961" t="s">
        <v>63</v>
      </c>
      <c r="E2961" t="s">
        <v>64</v>
      </c>
      <c r="F2961" t="s">
        <v>65</v>
      </c>
      <c r="G2961" s="2" t="s">
        <v>289</v>
      </c>
      <c r="I2961"/>
    </row>
    <row r="2962" spans="1:9" hidden="1" x14ac:dyDescent="0.25">
      <c r="A2962" s="57" t="s">
        <v>51</v>
      </c>
      <c r="B2962" s="57">
        <v>2023</v>
      </c>
      <c r="C2962" t="s">
        <v>58</v>
      </c>
      <c r="D2962" t="s">
        <v>63</v>
      </c>
      <c r="E2962" t="s">
        <v>64</v>
      </c>
      <c r="F2962" t="s">
        <v>65</v>
      </c>
      <c r="G2962" t="s">
        <v>186</v>
      </c>
      <c r="I2962" s="3">
        <v>3815687</v>
      </c>
    </row>
    <row r="2963" spans="1:9" hidden="1" x14ac:dyDescent="0.25">
      <c r="A2963" s="57" t="s">
        <v>51</v>
      </c>
      <c r="B2963" s="57">
        <v>2023</v>
      </c>
      <c r="C2963" t="s">
        <v>58</v>
      </c>
      <c r="D2963" t="s">
        <v>63</v>
      </c>
      <c r="E2963" t="s">
        <v>64</v>
      </c>
      <c r="F2963" t="s">
        <v>82</v>
      </c>
      <c r="G2963" t="s">
        <v>81</v>
      </c>
      <c r="I2963" s="3">
        <v>97162192.400000006</v>
      </c>
    </row>
    <row r="2964" spans="1:9" hidden="1" x14ac:dyDescent="0.25">
      <c r="A2964" s="57" t="s">
        <v>51</v>
      </c>
      <c r="B2964" s="57">
        <v>2023</v>
      </c>
      <c r="C2964" t="s">
        <v>58</v>
      </c>
      <c r="D2964" t="s">
        <v>63</v>
      </c>
      <c r="E2964" t="s">
        <v>64</v>
      </c>
      <c r="F2964" t="s">
        <v>228</v>
      </c>
      <c r="G2964" t="s">
        <v>229</v>
      </c>
      <c r="I2964"/>
    </row>
    <row r="2965" spans="1:9" hidden="1" x14ac:dyDescent="0.25">
      <c r="A2965" s="57" t="s">
        <v>51</v>
      </c>
      <c r="B2965" s="57">
        <v>2023</v>
      </c>
      <c r="C2965" t="s">
        <v>58</v>
      </c>
      <c r="D2965" t="s">
        <v>63</v>
      </c>
      <c r="E2965" t="s">
        <v>73</v>
      </c>
      <c r="F2965" t="s">
        <v>84</v>
      </c>
      <c r="G2965" t="s">
        <v>83</v>
      </c>
      <c r="I2965" s="3">
        <v>4637000</v>
      </c>
    </row>
    <row r="2966" spans="1:9" hidden="1" x14ac:dyDescent="0.25">
      <c r="A2966" s="57" t="s">
        <v>51</v>
      </c>
      <c r="B2966" s="57">
        <v>2023</v>
      </c>
      <c r="C2966" t="s">
        <v>58</v>
      </c>
      <c r="D2966" t="s">
        <v>63</v>
      </c>
      <c r="E2966" t="s">
        <v>73</v>
      </c>
      <c r="F2966" t="s">
        <v>84</v>
      </c>
      <c r="G2966" s="90" t="s">
        <v>551</v>
      </c>
      <c r="I2966" s="3">
        <v>2210008</v>
      </c>
    </row>
    <row r="2967" spans="1:9" hidden="1" x14ac:dyDescent="0.25">
      <c r="A2967" s="57" t="s">
        <v>51</v>
      </c>
      <c r="B2967" s="57">
        <v>2023</v>
      </c>
      <c r="C2967" t="s">
        <v>58</v>
      </c>
      <c r="D2967" t="s">
        <v>63</v>
      </c>
      <c r="E2967" t="s">
        <v>73</v>
      </c>
      <c r="F2967" t="s">
        <v>84</v>
      </c>
      <c r="G2967" s="90" t="s">
        <v>324</v>
      </c>
      <c r="I2967" s="3">
        <v>8953001</v>
      </c>
    </row>
    <row r="2968" spans="1:9" hidden="1" x14ac:dyDescent="0.25">
      <c r="A2968" s="57" t="s">
        <v>51</v>
      </c>
      <c r="B2968" s="57">
        <v>2023</v>
      </c>
      <c r="C2968" t="s">
        <v>58</v>
      </c>
      <c r="D2968" t="s">
        <v>63</v>
      </c>
      <c r="E2968" t="s">
        <v>73</v>
      </c>
      <c r="F2968" t="s">
        <v>483</v>
      </c>
      <c r="G2968" s="90" t="s">
        <v>484</v>
      </c>
      <c r="I2968" s="3">
        <v>-796997</v>
      </c>
    </row>
    <row r="2969" spans="1:9" hidden="1" x14ac:dyDescent="0.25">
      <c r="A2969" s="57" t="s">
        <v>51</v>
      </c>
      <c r="B2969" s="57">
        <v>2023</v>
      </c>
      <c r="C2969" t="s">
        <v>58</v>
      </c>
      <c r="D2969" t="s">
        <v>63</v>
      </c>
      <c r="E2969" t="s">
        <v>73</v>
      </c>
      <c r="F2969" t="s">
        <v>483</v>
      </c>
      <c r="G2969" s="90" t="s">
        <v>525</v>
      </c>
      <c r="I2969" s="3">
        <v>-463700</v>
      </c>
    </row>
    <row r="2970" spans="1:9" hidden="1" x14ac:dyDescent="0.25">
      <c r="A2970" s="57" t="s">
        <v>51</v>
      </c>
      <c r="B2970" s="57">
        <v>2023</v>
      </c>
      <c r="C2970" t="s">
        <v>58</v>
      </c>
      <c r="D2970" t="s">
        <v>63</v>
      </c>
      <c r="E2970" t="s">
        <v>73</v>
      </c>
      <c r="F2970" t="s">
        <v>483</v>
      </c>
      <c r="G2970" s="90" t="s">
        <v>365</v>
      </c>
      <c r="I2970" s="3">
        <v>-427000</v>
      </c>
    </row>
    <row r="2971" spans="1:9" hidden="1" x14ac:dyDescent="0.25">
      <c r="A2971" s="57" t="s">
        <v>51</v>
      </c>
      <c r="B2971" s="57">
        <v>2023</v>
      </c>
      <c r="C2971" t="s">
        <v>58</v>
      </c>
      <c r="D2971" t="s">
        <v>63</v>
      </c>
      <c r="E2971" t="s">
        <v>73</v>
      </c>
      <c r="F2971" t="s">
        <v>342</v>
      </c>
      <c r="G2971" s="90" t="s">
        <v>343</v>
      </c>
      <c r="I2971" s="3">
        <v>1995000</v>
      </c>
    </row>
    <row r="2972" spans="1:9" hidden="1" x14ac:dyDescent="0.25">
      <c r="A2972" s="57" t="s">
        <v>51</v>
      </c>
      <c r="B2972" s="57">
        <v>2023</v>
      </c>
      <c r="C2972" t="s">
        <v>58</v>
      </c>
      <c r="D2972" t="s">
        <v>63</v>
      </c>
      <c r="E2972" t="s">
        <v>73</v>
      </c>
      <c r="F2972" t="s">
        <v>529</v>
      </c>
      <c r="G2972" s="90" t="s">
        <v>530</v>
      </c>
      <c r="I2972" s="3">
        <v>-736667</v>
      </c>
    </row>
    <row r="2973" spans="1:9" hidden="1" x14ac:dyDescent="0.25">
      <c r="A2973" s="57" t="s">
        <v>51</v>
      </c>
      <c r="B2973" s="57">
        <v>2023</v>
      </c>
      <c r="C2973" t="s">
        <v>58</v>
      </c>
      <c r="D2973" t="s">
        <v>66</v>
      </c>
      <c r="E2973" t="s">
        <v>67</v>
      </c>
      <c r="F2973" t="s">
        <v>93</v>
      </c>
      <c r="G2973" s="2" t="s">
        <v>234</v>
      </c>
      <c r="I2973"/>
    </row>
    <row r="2974" spans="1:9" hidden="1" x14ac:dyDescent="0.25">
      <c r="A2974" s="57" t="s">
        <v>51</v>
      </c>
      <c r="B2974" s="57">
        <v>2023</v>
      </c>
      <c r="C2974" t="s">
        <v>58</v>
      </c>
      <c r="D2974" t="s">
        <v>66</v>
      </c>
      <c r="E2974" t="s">
        <v>67</v>
      </c>
      <c r="F2974" t="s">
        <v>93</v>
      </c>
      <c r="G2974" t="s">
        <v>106</v>
      </c>
      <c r="I2974" s="3">
        <v>75590868.450000003</v>
      </c>
    </row>
    <row r="2975" spans="1:9" hidden="1" x14ac:dyDescent="0.25">
      <c r="A2975" s="57" t="s">
        <v>51</v>
      </c>
      <c r="B2975" s="57">
        <v>2023</v>
      </c>
      <c r="C2975" t="s">
        <v>58</v>
      </c>
      <c r="D2975" t="s">
        <v>66</v>
      </c>
      <c r="E2975" t="s">
        <v>67</v>
      </c>
      <c r="F2975" t="s">
        <v>93</v>
      </c>
      <c r="G2975" t="s">
        <v>263</v>
      </c>
      <c r="I2975" s="3">
        <v>521919.2</v>
      </c>
    </row>
    <row r="2976" spans="1:9" hidden="1" x14ac:dyDescent="0.25">
      <c r="A2976" s="57" t="s">
        <v>51</v>
      </c>
      <c r="B2976" s="57">
        <v>2023</v>
      </c>
      <c r="C2976" t="s">
        <v>58</v>
      </c>
      <c r="D2976" t="s">
        <v>66</v>
      </c>
      <c r="E2976" t="s">
        <v>67</v>
      </c>
      <c r="F2976" t="s">
        <v>89</v>
      </c>
      <c r="G2976" s="90" t="s">
        <v>444</v>
      </c>
      <c r="I2976" s="3">
        <v>-2134419</v>
      </c>
    </row>
    <row r="2977" spans="1:11" hidden="1" x14ac:dyDescent="0.25">
      <c r="A2977" s="57" t="s">
        <v>51</v>
      </c>
      <c r="B2977" s="57">
        <v>2023</v>
      </c>
      <c r="C2977" t="s">
        <v>58</v>
      </c>
      <c r="D2977" t="s">
        <v>66</v>
      </c>
      <c r="E2977" t="s">
        <v>67</v>
      </c>
      <c r="F2977" t="s">
        <v>89</v>
      </c>
      <c r="G2977" t="s">
        <v>85</v>
      </c>
      <c r="I2977" s="3">
        <v>9407073</v>
      </c>
    </row>
    <row r="2978" spans="1:11" hidden="1" x14ac:dyDescent="0.25">
      <c r="A2978" s="57" t="s">
        <v>51</v>
      </c>
      <c r="B2978" s="57">
        <v>2023</v>
      </c>
      <c r="C2978" t="s">
        <v>58</v>
      </c>
      <c r="D2978" t="s">
        <v>66</v>
      </c>
      <c r="E2978" t="s">
        <v>67</v>
      </c>
      <c r="F2978" t="s">
        <v>89</v>
      </c>
      <c r="G2978" t="s">
        <v>86</v>
      </c>
      <c r="I2978" s="3">
        <v>2393793</v>
      </c>
      <c r="J2978" s="3"/>
      <c r="K2978" s="16"/>
    </row>
    <row r="2979" spans="1:11" hidden="1" x14ac:dyDescent="0.25">
      <c r="A2979" s="57" t="s">
        <v>51</v>
      </c>
      <c r="B2979" s="57">
        <v>2023</v>
      </c>
      <c r="C2979" t="s">
        <v>58</v>
      </c>
      <c r="D2979" t="s">
        <v>66</v>
      </c>
      <c r="E2979" t="s">
        <v>67</v>
      </c>
      <c r="F2979" t="s">
        <v>89</v>
      </c>
      <c r="G2979" t="s">
        <v>87</v>
      </c>
      <c r="I2979">
        <v>7754903.0099999998</v>
      </c>
    </row>
    <row r="2980" spans="1:11" hidden="1" x14ac:dyDescent="0.25">
      <c r="A2980" s="57" t="s">
        <v>51</v>
      </c>
      <c r="B2980" s="57">
        <v>2023</v>
      </c>
      <c r="C2980" t="s">
        <v>58</v>
      </c>
      <c r="D2980" t="s">
        <v>66</v>
      </c>
      <c r="E2980" t="s">
        <v>67</v>
      </c>
      <c r="F2980" t="s">
        <v>89</v>
      </c>
      <c r="G2980" t="s">
        <v>88</v>
      </c>
      <c r="I2980" s="3">
        <v>4268855</v>
      </c>
    </row>
    <row r="2981" spans="1:11" hidden="1" x14ac:dyDescent="0.25">
      <c r="A2981" s="57" t="s">
        <v>51</v>
      </c>
      <c r="B2981" s="57">
        <v>2023</v>
      </c>
      <c r="C2981" t="s">
        <v>58</v>
      </c>
      <c r="D2981" t="s">
        <v>66</v>
      </c>
      <c r="E2981" t="s">
        <v>67</v>
      </c>
      <c r="F2981" t="s">
        <v>94</v>
      </c>
      <c r="G2981" t="s">
        <v>95</v>
      </c>
      <c r="I2981" s="3">
        <v>-348834.91</v>
      </c>
    </row>
    <row r="2982" spans="1:11" hidden="1" x14ac:dyDescent="0.25">
      <c r="A2982" s="57" t="s">
        <v>51</v>
      </c>
      <c r="B2982" s="57">
        <v>2023</v>
      </c>
      <c r="C2982" t="s">
        <v>58</v>
      </c>
      <c r="D2982" t="s">
        <v>66</v>
      </c>
      <c r="E2982" t="s">
        <v>67</v>
      </c>
      <c r="F2982" t="s">
        <v>94</v>
      </c>
      <c r="G2982" t="s">
        <v>95</v>
      </c>
      <c r="I2982"/>
    </row>
    <row r="2983" spans="1:11" hidden="1" x14ac:dyDescent="0.25">
      <c r="A2983" s="57" t="s">
        <v>51</v>
      </c>
      <c r="B2983" s="57">
        <v>2023</v>
      </c>
      <c r="C2983" t="s">
        <v>58</v>
      </c>
      <c r="D2983" t="s">
        <v>66</v>
      </c>
      <c r="E2983" t="s">
        <v>67</v>
      </c>
      <c r="F2983" t="s">
        <v>94</v>
      </c>
      <c r="G2983" t="s">
        <v>95</v>
      </c>
      <c r="I2983"/>
    </row>
    <row r="2984" spans="1:11" hidden="1" x14ac:dyDescent="0.25">
      <c r="A2984" s="57" t="s">
        <v>51</v>
      </c>
      <c r="B2984" s="57">
        <v>2023</v>
      </c>
      <c r="C2984" t="s">
        <v>58</v>
      </c>
      <c r="D2984" t="s">
        <v>66</v>
      </c>
      <c r="E2984" t="s">
        <v>67</v>
      </c>
      <c r="F2984" t="s">
        <v>94</v>
      </c>
      <c r="G2984" t="s">
        <v>95</v>
      </c>
      <c r="I2984"/>
    </row>
    <row r="2985" spans="1:11" hidden="1" x14ac:dyDescent="0.25">
      <c r="A2985" s="57" t="s">
        <v>51</v>
      </c>
      <c r="B2985" s="57">
        <v>2023</v>
      </c>
      <c r="C2985" t="s">
        <v>58</v>
      </c>
      <c r="D2985" t="s">
        <v>66</v>
      </c>
      <c r="E2985" t="s">
        <v>67</v>
      </c>
      <c r="F2985" t="s">
        <v>94</v>
      </c>
      <c r="G2985" t="s">
        <v>95</v>
      </c>
      <c r="I2985"/>
    </row>
    <row r="2986" spans="1:11" hidden="1" x14ac:dyDescent="0.25">
      <c r="A2986" s="57" t="s">
        <v>51</v>
      </c>
      <c r="B2986" s="57">
        <v>2023</v>
      </c>
      <c r="C2986" t="s">
        <v>58</v>
      </c>
      <c r="D2986" t="s">
        <v>66</v>
      </c>
      <c r="E2986" t="s">
        <v>67</v>
      </c>
      <c r="F2986" t="s">
        <v>68</v>
      </c>
      <c r="G2986" s="90" t="s">
        <v>443</v>
      </c>
      <c r="I2986" s="3">
        <v>422000</v>
      </c>
    </row>
    <row r="2987" spans="1:11" hidden="1" x14ac:dyDescent="0.25">
      <c r="A2987" s="57" t="s">
        <v>51</v>
      </c>
      <c r="B2987" s="57">
        <v>2023</v>
      </c>
      <c r="C2987" t="s">
        <v>58</v>
      </c>
      <c r="D2987" t="s">
        <v>66</v>
      </c>
      <c r="E2987" t="s">
        <v>67</v>
      </c>
      <c r="F2987" t="s">
        <v>68</v>
      </c>
      <c r="G2987" t="s">
        <v>146</v>
      </c>
      <c r="I2987" s="3">
        <v>-292165</v>
      </c>
    </row>
    <row r="2988" spans="1:11" hidden="1" x14ac:dyDescent="0.25">
      <c r="A2988" s="57" t="s">
        <v>51</v>
      </c>
      <c r="B2988" s="57">
        <v>2023</v>
      </c>
      <c r="C2988" t="s">
        <v>58</v>
      </c>
      <c r="D2988" t="s">
        <v>66</v>
      </c>
      <c r="E2988" t="s">
        <v>67</v>
      </c>
      <c r="F2988" t="s">
        <v>68</v>
      </c>
      <c r="G2988" t="s">
        <v>325</v>
      </c>
      <c r="I2988" s="3">
        <v>-173000</v>
      </c>
    </row>
    <row r="2989" spans="1:11" hidden="1" x14ac:dyDescent="0.25">
      <c r="A2989" s="57" t="s">
        <v>51</v>
      </c>
      <c r="B2989" s="57">
        <v>2023</v>
      </c>
      <c r="C2989" t="s">
        <v>58</v>
      </c>
      <c r="D2989" t="s">
        <v>66</v>
      </c>
      <c r="E2989" t="s">
        <v>67</v>
      </c>
      <c r="F2989" t="s">
        <v>68</v>
      </c>
      <c r="G2989" t="s">
        <v>160</v>
      </c>
      <c r="I2989" s="3">
        <v>653824.28</v>
      </c>
    </row>
    <row r="2990" spans="1:11" hidden="1" x14ac:dyDescent="0.25">
      <c r="A2990" s="57" t="s">
        <v>51</v>
      </c>
      <c r="B2990" s="57">
        <v>2023</v>
      </c>
      <c r="C2990" t="s">
        <v>58</v>
      </c>
      <c r="D2990" t="s">
        <v>66</v>
      </c>
      <c r="E2990" t="s">
        <v>67</v>
      </c>
      <c r="F2990" t="s">
        <v>68</v>
      </c>
      <c r="G2990" s="90" t="s">
        <v>622</v>
      </c>
      <c r="I2990" s="3">
        <v>-784.02</v>
      </c>
    </row>
    <row r="2991" spans="1:11" hidden="1" x14ac:dyDescent="0.25">
      <c r="A2991" s="57" t="s">
        <v>51</v>
      </c>
      <c r="B2991" s="57">
        <v>2023</v>
      </c>
      <c r="C2991" t="s">
        <v>58</v>
      </c>
      <c r="D2991" t="s">
        <v>66</v>
      </c>
      <c r="E2991" t="s">
        <v>67</v>
      </c>
      <c r="F2991" t="s">
        <v>68</v>
      </c>
      <c r="G2991" t="s">
        <v>292</v>
      </c>
      <c r="I2991"/>
    </row>
    <row r="2992" spans="1:11" hidden="1" x14ac:dyDescent="0.25">
      <c r="A2992" s="57" t="s">
        <v>51</v>
      </c>
      <c r="B2992" s="57">
        <v>2023</v>
      </c>
      <c r="C2992" t="s">
        <v>58</v>
      </c>
      <c r="D2992" t="s">
        <v>66</v>
      </c>
      <c r="E2992" t="s">
        <v>67</v>
      </c>
      <c r="F2992" t="s">
        <v>68</v>
      </c>
      <c r="G2992" s="2" t="s">
        <v>282</v>
      </c>
      <c r="I2992" s="3">
        <v>102784</v>
      </c>
    </row>
    <row r="2993" spans="1:9" hidden="1" x14ac:dyDescent="0.25">
      <c r="A2993" s="57" t="s">
        <v>51</v>
      </c>
      <c r="B2993" s="57">
        <v>2023</v>
      </c>
      <c r="C2993" t="s">
        <v>58</v>
      </c>
      <c r="D2993" t="s">
        <v>66</v>
      </c>
      <c r="E2993" t="s">
        <v>67</v>
      </c>
      <c r="F2993" t="s">
        <v>68</v>
      </c>
      <c r="G2993" s="90" t="s">
        <v>623</v>
      </c>
      <c r="I2993" s="3">
        <v>26400</v>
      </c>
    </row>
    <row r="2994" spans="1:9" hidden="1" x14ac:dyDescent="0.25">
      <c r="A2994" s="57" t="s">
        <v>51</v>
      </c>
      <c r="B2994" s="57">
        <v>2023</v>
      </c>
      <c r="C2994" t="s">
        <v>58</v>
      </c>
      <c r="D2994" t="s">
        <v>66</v>
      </c>
      <c r="E2994" t="s">
        <v>67</v>
      </c>
      <c r="F2994" t="s">
        <v>68</v>
      </c>
      <c r="G2994" t="s">
        <v>90</v>
      </c>
      <c r="I2994" s="3">
        <v>46620</v>
      </c>
    </row>
    <row r="2995" spans="1:9" hidden="1" x14ac:dyDescent="0.25">
      <c r="A2995" s="57" t="s">
        <v>51</v>
      </c>
      <c r="B2995" s="57">
        <v>2023</v>
      </c>
      <c r="C2995" t="s">
        <v>58</v>
      </c>
      <c r="D2995" t="s">
        <v>66</v>
      </c>
      <c r="E2995" t="s">
        <v>67</v>
      </c>
      <c r="F2995" t="s">
        <v>68</v>
      </c>
      <c r="G2995" s="2" t="s">
        <v>274</v>
      </c>
      <c r="I2995" s="3">
        <v>523187.48</v>
      </c>
    </row>
    <row r="2996" spans="1:9" hidden="1" x14ac:dyDescent="0.25">
      <c r="A2996" s="57" t="s">
        <v>51</v>
      </c>
      <c r="B2996" s="57">
        <v>2023</v>
      </c>
      <c r="C2996" t="s">
        <v>58</v>
      </c>
      <c r="D2996" t="s">
        <v>66</v>
      </c>
      <c r="E2996" t="s">
        <v>67</v>
      </c>
      <c r="F2996" t="s">
        <v>68</v>
      </c>
      <c r="G2996" s="90" t="s">
        <v>345</v>
      </c>
      <c r="I2996"/>
    </row>
    <row r="2997" spans="1:9" hidden="1" x14ac:dyDescent="0.25">
      <c r="A2997" s="57" t="s">
        <v>51</v>
      </c>
      <c r="B2997" s="57">
        <v>2023</v>
      </c>
      <c r="C2997" t="s">
        <v>58</v>
      </c>
      <c r="D2997" t="s">
        <v>66</v>
      </c>
      <c r="E2997" t="s">
        <v>67</v>
      </c>
      <c r="F2997" t="s">
        <v>68</v>
      </c>
      <c r="G2997" t="s">
        <v>184</v>
      </c>
      <c r="I2997" s="3">
        <v>619323</v>
      </c>
    </row>
    <row r="2998" spans="1:9" hidden="1" x14ac:dyDescent="0.25">
      <c r="A2998" s="57" t="s">
        <v>51</v>
      </c>
      <c r="B2998" s="57">
        <v>2023</v>
      </c>
      <c r="C2998" t="s">
        <v>58</v>
      </c>
      <c r="D2998" t="s">
        <v>66</v>
      </c>
      <c r="E2998" t="s">
        <v>67</v>
      </c>
      <c r="F2998" t="s">
        <v>68</v>
      </c>
      <c r="G2998" s="90" t="s">
        <v>531</v>
      </c>
      <c r="I2998" s="3">
        <v>2446000</v>
      </c>
    </row>
    <row r="2999" spans="1:9" hidden="1" x14ac:dyDescent="0.25">
      <c r="A2999" s="57" t="s">
        <v>51</v>
      </c>
      <c r="B2999" s="57">
        <v>2023</v>
      </c>
      <c r="C2999" t="s">
        <v>58</v>
      </c>
      <c r="D2999" t="s">
        <v>66</v>
      </c>
      <c r="E2999" t="s">
        <v>67</v>
      </c>
      <c r="F2999" t="s">
        <v>68</v>
      </c>
      <c r="G2999" s="90" t="s">
        <v>485</v>
      </c>
      <c r="I2999"/>
    </row>
    <row r="3000" spans="1:9" hidden="1" x14ac:dyDescent="0.25">
      <c r="A3000" s="57" t="s">
        <v>51</v>
      </c>
      <c r="B3000" s="57">
        <v>2023</v>
      </c>
      <c r="C3000" t="s">
        <v>58</v>
      </c>
      <c r="D3000" t="s">
        <v>66</v>
      </c>
      <c r="E3000" t="s">
        <v>67</v>
      </c>
      <c r="F3000" t="s">
        <v>68</v>
      </c>
      <c r="G3000" t="s">
        <v>75</v>
      </c>
      <c r="I3000" s="3">
        <v>21146</v>
      </c>
    </row>
    <row r="3001" spans="1:9" hidden="1" x14ac:dyDescent="0.25">
      <c r="A3001" s="57" t="s">
        <v>51</v>
      </c>
      <c r="B3001" s="57">
        <v>2023</v>
      </c>
      <c r="C3001" t="s">
        <v>58</v>
      </c>
      <c r="D3001" t="s">
        <v>66</v>
      </c>
      <c r="E3001" t="s">
        <v>67</v>
      </c>
      <c r="F3001" t="s">
        <v>68</v>
      </c>
      <c r="G3001" t="s">
        <v>148</v>
      </c>
      <c r="I3001" s="3">
        <v>245050</v>
      </c>
    </row>
    <row r="3002" spans="1:9" hidden="1" x14ac:dyDescent="0.25">
      <c r="A3002" s="57" t="s">
        <v>51</v>
      </c>
      <c r="B3002" s="57">
        <v>2023</v>
      </c>
      <c r="C3002" t="s">
        <v>58</v>
      </c>
      <c r="D3002" t="s">
        <v>66</v>
      </c>
      <c r="E3002" t="s">
        <v>67</v>
      </c>
      <c r="F3002" t="s">
        <v>68</v>
      </c>
      <c r="G3002" t="s">
        <v>157</v>
      </c>
      <c r="I3002" s="3">
        <v>131254.20000000001</v>
      </c>
    </row>
    <row r="3003" spans="1:9" hidden="1" x14ac:dyDescent="0.25">
      <c r="A3003" s="57" t="s">
        <v>51</v>
      </c>
      <c r="B3003" s="57">
        <v>2023</v>
      </c>
      <c r="C3003" t="s">
        <v>58</v>
      </c>
      <c r="D3003" t="s">
        <v>66</v>
      </c>
      <c r="E3003" t="s">
        <v>67</v>
      </c>
      <c r="F3003" t="s">
        <v>68</v>
      </c>
      <c r="G3003" s="90" t="s">
        <v>552</v>
      </c>
      <c r="I3003" s="3">
        <v>69199.95</v>
      </c>
    </row>
    <row r="3004" spans="1:9" hidden="1" x14ac:dyDescent="0.25">
      <c r="A3004" s="57" t="s">
        <v>51</v>
      </c>
      <c r="B3004" s="57">
        <v>2023</v>
      </c>
      <c r="C3004" t="s">
        <v>58</v>
      </c>
      <c r="D3004" t="s">
        <v>66</v>
      </c>
      <c r="E3004" t="s">
        <v>67</v>
      </c>
      <c r="F3004" t="s">
        <v>68</v>
      </c>
      <c r="G3004" s="90" t="s">
        <v>588</v>
      </c>
      <c r="I3004" s="3">
        <v>-150200</v>
      </c>
    </row>
    <row r="3005" spans="1:9" hidden="1" x14ac:dyDescent="0.25">
      <c r="A3005" s="57" t="s">
        <v>51</v>
      </c>
      <c r="B3005" s="57">
        <v>2023</v>
      </c>
      <c r="C3005" t="s">
        <v>58</v>
      </c>
      <c r="D3005" t="s">
        <v>66</v>
      </c>
      <c r="E3005" t="s">
        <v>67</v>
      </c>
      <c r="F3005" t="s">
        <v>68</v>
      </c>
      <c r="G3005" s="90" t="s">
        <v>346</v>
      </c>
      <c r="I3005" s="3">
        <v>2734.99</v>
      </c>
    </row>
    <row r="3006" spans="1:9" hidden="1" x14ac:dyDescent="0.25">
      <c r="A3006" s="57" t="s">
        <v>51</v>
      </c>
      <c r="B3006" s="57">
        <v>2023</v>
      </c>
      <c r="C3006" t="s">
        <v>58</v>
      </c>
      <c r="D3006" t="s">
        <v>66</v>
      </c>
      <c r="E3006" t="s">
        <v>67</v>
      </c>
      <c r="F3006" t="s">
        <v>68</v>
      </c>
      <c r="G3006" s="90" t="s">
        <v>553</v>
      </c>
      <c r="I3006" s="3">
        <v>2576</v>
      </c>
    </row>
    <row r="3007" spans="1:9" hidden="1" x14ac:dyDescent="0.25">
      <c r="A3007" s="57" t="s">
        <v>51</v>
      </c>
      <c r="B3007" s="57">
        <v>2023</v>
      </c>
      <c r="C3007" t="s">
        <v>58</v>
      </c>
      <c r="D3007" t="s">
        <v>66</v>
      </c>
      <c r="E3007" t="s">
        <v>67</v>
      </c>
      <c r="F3007" t="s">
        <v>68</v>
      </c>
      <c r="G3007" s="90" t="s">
        <v>532</v>
      </c>
      <c r="I3007" s="3"/>
    </row>
    <row r="3008" spans="1:9" hidden="1" x14ac:dyDescent="0.25">
      <c r="A3008" s="57" t="s">
        <v>51</v>
      </c>
      <c r="B3008" s="57">
        <v>2023</v>
      </c>
      <c r="C3008" t="s">
        <v>58</v>
      </c>
      <c r="D3008" t="s">
        <v>66</v>
      </c>
      <c r="E3008" t="s">
        <v>67</v>
      </c>
      <c r="F3008" t="s">
        <v>326</v>
      </c>
      <c r="G3008" s="90" t="s">
        <v>327</v>
      </c>
      <c r="I3008" s="3">
        <v>628800</v>
      </c>
    </row>
    <row r="3009" spans="1:9" hidden="1" x14ac:dyDescent="0.25">
      <c r="A3009" s="57" t="s">
        <v>51</v>
      </c>
      <c r="B3009" s="57">
        <v>2023</v>
      </c>
      <c r="C3009" t="s">
        <v>58</v>
      </c>
      <c r="D3009" t="s">
        <v>66</v>
      </c>
      <c r="E3009" t="s">
        <v>67</v>
      </c>
      <c r="F3009" t="s">
        <v>326</v>
      </c>
      <c r="G3009" s="90" t="s">
        <v>328</v>
      </c>
      <c r="I3009" s="3">
        <v>628800</v>
      </c>
    </row>
    <row r="3010" spans="1:9" hidden="1" x14ac:dyDescent="0.25">
      <c r="A3010" s="57" t="s">
        <v>51</v>
      </c>
      <c r="B3010" s="57">
        <v>2023</v>
      </c>
      <c r="C3010" t="s">
        <v>58</v>
      </c>
      <c r="D3010" t="s">
        <v>66</v>
      </c>
      <c r="E3010" t="s">
        <v>67</v>
      </c>
      <c r="F3010" t="s">
        <v>326</v>
      </c>
      <c r="G3010" s="90" t="s">
        <v>329</v>
      </c>
      <c r="I3010" s="3">
        <v>82300</v>
      </c>
    </row>
    <row r="3011" spans="1:9" hidden="1" x14ac:dyDescent="0.25">
      <c r="A3011" s="57" t="s">
        <v>51</v>
      </c>
      <c r="B3011" s="57">
        <v>2023</v>
      </c>
      <c r="C3011" t="s">
        <v>58</v>
      </c>
      <c r="D3011" t="s">
        <v>66</v>
      </c>
      <c r="E3011" t="s">
        <v>67</v>
      </c>
      <c r="F3011" t="s">
        <v>326</v>
      </c>
      <c r="G3011" s="90" t="s">
        <v>330</v>
      </c>
      <c r="I3011" s="3">
        <v>2631400</v>
      </c>
    </row>
    <row r="3012" spans="1:9" hidden="1" x14ac:dyDescent="0.25">
      <c r="A3012" s="57" t="s">
        <v>51</v>
      </c>
      <c r="B3012" s="57">
        <v>2023</v>
      </c>
      <c r="C3012" t="s">
        <v>58</v>
      </c>
      <c r="D3012" t="s">
        <v>66</v>
      </c>
      <c r="E3012" t="s">
        <v>67</v>
      </c>
      <c r="F3012" t="s">
        <v>68</v>
      </c>
      <c r="G3012" t="s">
        <v>158</v>
      </c>
      <c r="I3012" s="3">
        <v>22362240.960000001</v>
      </c>
    </row>
    <row r="3013" spans="1:9" hidden="1" x14ac:dyDescent="0.25">
      <c r="A3013" s="57" t="s">
        <v>51</v>
      </c>
      <c r="B3013" s="57">
        <v>2023</v>
      </c>
      <c r="C3013" t="s">
        <v>58</v>
      </c>
      <c r="D3013" t="s">
        <v>66</v>
      </c>
      <c r="E3013" t="s">
        <v>67</v>
      </c>
      <c r="F3013" t="s">
        <v>68</v>
      </c>
      <c r="G3013" t="s">
        <v>76</v>
      </c>
      <c r="I3013" s="3">
        <v>-10842613.390000001</v>
      </c>
    </row>
    <row r="3014" spans="1:9" hidden="1" x14ac:dyDescent="0.25">
      <c r="A3014" s="57" t="s">
        <v>51</v>
      </c>
      <c r="B3014" s="57">
        <v>2023</v>
      </c>
      <c r="C3014" t="s">
        <v>58</v>
      </c>
      <c r="D3014" t="s">
        <v>66</v>
      </c>
      <c r="E3014" t="s">
        <v>67</v>
      </c>
      <c r="F3014" t="s">
        <v>68</v>
      </c>
      <c r="G3014" t="s">
        <v>185</v>
      </c>
      <c r="I3014" s="3"/>
    </row>
    <row r="3015" spans="1:9" hidden="1" x14ac:dyDescent="0.25">
      <c r="A3015" s="57" t="s">
        <v>51</v>
      </c>
      <c r="B3015" s="57">
        <v>2023</v>
      </c>
      <c r="C3015" t="s">
        <v>58</v>
      </c>
      <c r="D3015" t="s">
        <v>66</v>
      </c>
      <c r="E3015" t="s">
        <v>67</v>
      </c>
      <c r="F3015" t="s">
        <v>68</v>
      </c>
      <c r="G3015" t="s">
        <v>200</v>
      </c>
      <c r="I3015"/>
    </row>
    <row r="3016" spans="1:9" hidden="1" x14ac:dyDescent="0.25">
      <c r="A3016" s="57" t="s">
        <v>51</v>
      </c>
      <c r="B3016" s="57">
        <v>2023</v>
      </c>
      <c r="C3016" t="s">
        <v>58</v>
      </c>
      <c r="D3016" t="s">
        <v>66</v>
      </c>
      <c r="E3016" t="s">
        <v>67</v>
      </c>
      <c r="F3016" t="s">
        <v>68</v>
      </c>
      <c r="G3016" t="s">
        <v>97</v>
      </c>
      <c r="I3016" s="3">
        <v>-169408.34</v>
      </c>
    </row>
    <row r="3017" spans="1:9" hidden="1" x14ac:dyDescent="0.25">
      <c r="A3017" s="57" t="s">
        <v>51</v>
      </c>
      <c r="B3017" s="57">
        <v>2023</v>
      </c>
      <c r="C3017" t="s">
        <v>58</v>
      </c>
      <c r="D3017" t="s">
        <v>66</v>
      </c>
      <c r="E3017" t="s">
        <v>67</v>
      </c>
      <c r="F3017" t="s">
        <v>68</v>
      </c>
      <c r="G3017" t="s">
        <v>201</v>
      </c>
      <c r="I3017" s="3">
        <v>-20524</v>
      </c>
    </row>
    <row r="3018" spans="1:9" hidden="1" x14ac:dyDescent="0.25">
      <c r="A3018" s="57" t="s">
        <v>51</v>
      </c>
      <c r="B3018" s="57">
        <v>2023</v>
      </c>
      <c r="C3018" t="s">
        <v>58</v>
      </c>
      <c r="D3018" t="s">
        <v>66</v>
      </c>
      <c r="E3018" t="s">
        <v>67</v>
      </c>
      <c r="F3018" t="s">
        <v>68</v>
      </c>
      <c r="G3018" t="s">
        <v>293</v>
      </c>
      <c r="I3018" s="3">
        <v>-967445.22</v>
      </c>
    </row>
    <row r="3019" spans="1:9" hidden="1" x14ac:dyDescent="0.25">
      <c r="A3019" s="57" t="s">
        <v>51</v>
      </c>
      <c r="B3019" s="57">
        <v>2023</v>
      </c>
      <c r="C3019" t="s">
        <v>58</v>
      </c>
      <c r="D3019" t="s">
        <v>66</v>
      </c>
      <c r="E3019" t="s">
        <v>67</v>
      </c>
      <c r="F3019" t="s">
        <v>68</v>
      </c>
      <c r="G3019" t="s">
        <v>202</v>
      </c>
      <c r="I3019" s="3">
        <v>-2330000</v>
      </c>
    </row>
    <row r="3020" spans="1:9" hidden="1" x14ac:dyDescent="0.25">
      <c r="A3020" s="57" t="s">
        <v>51</v>
      </c>
      <c r="B3020" s="57">
        <v>2023</v>
      </c>
      <c r="C3020" t="s">
        <v>58</v>
      </c>
      <c r="D3020" t="s">
        <v>66</v>
      </c>
      <c r="E3020" t="s">
        <v>67</v>
      </c>
      <c r="F3020" t="s">
        <v>68</v>
      </c>
      <c r="G3020" t="s">
        <v>203</v>
      </c>
      <c r="I3020" s="3">
        <v>-11868000</v>
      </c>
    </row>
    <row r="3021" spans="1:9" hidden="1" x14ac:dyDescent="0.25">
      <c r="A3021" s="57" t="s">
        <v>51</v>
      </c>
      <c r="B3021" s="57">
        <v>2023</v>
      </c>
      <c r="C3021" t="s">
        <v>58</v>
      </c>
      <c r="D3021" t="s">
        <v>66</v>
      </c>
      <c r="E3021" t="s">
        <v>67</v>
      </c>
      <c r="F3021" t="s">
        <v>68</v>
      </c>
      <c r="G3021" t="s">
        <v>290</v>
      </c>
      <c r="I3021" s="3">
        <v>18712000</v>
      </c>
    </row>
    <row r="3022" spans="1:9" hidden="1" x14ac:dyDescent="0.25">
      <c r="A3022" s="57" t="s">
        <v>51</v>
      </c>
      <c r="B3022" s="57">
        <v>2023</v>
      </c>
      <c r="C3022" t="s">
        <v>58</v>
      </c>
      <c r="D3022" t="s">
        <v>66</v>
      </c>
      <c r="E3022" t="s">
        <v>67</v>
      </c>
      <c r="F3022" t="s">
        <v>68</v>
      </c>
      <c r="G3022" s="90" t="s">
        <v>554</v>
      </c>
      <c r="I3022"/>
    </row>
    <row r="3023" spans="1:9" hidden="1" x14ac:dyDescent="0.25">
      <c r="A3023" s="57" t="s">
        <v>51</v>
      </c>
      <c r="B3023" s="57">
        <v>2023</v>
      </c>
      <c r="C3023" t="s">
        <v>58</v>
      </c>
      <c r="D3023" t="s">
        <v>66</v>
      </c>
      <c r="E3023" t="s">
        <v>67</v>
      </c>
      <c r="F3023" t="s">
        <v>268</v>
      </c>
      <c r="G3023" t="s">
        <v>162</v>
      </c>
      <c r="I3023" s="3">
        <v>140232.88</v>
      </c>
    </row>
    <row r="3024" spans="1:9" hidden="1" x14ac:dyDescent="0.25">
      <c r="A3024" s="57" t="s">
        <v>51</v>
      </c>
      <c r="B3024" s="57">
        <v>2023</v>
      </c>
      <c r="C3024" t="s">
        <v>58</v>
      </c>
      <c r="D3024" t="s">
        <v>66</v>
      </c>
      <c r="E3024" t="s">
        <v>67</v>
      </c>
      <c r="F3024" t="s">
        <v>93</v>
      </c>
      <c r="G3024" t="s">
        <v>92</v>
      </c>
      <c r="I3024"/>
    </row>
    <row r="3025" spans="1:11" hidden="1" x14ac:dyDescent="0.25">
      <c r="A3025" s="57" t="s">
        <v>51</v>
      </c>
      <c r="B3025" s="57">
        <v>2023</v>
      </c>
      <c r="C3025" t="s">
        <v>58</v>
      </c>
      <c r="D3025" t="s">
        <v>69</v>
      </c>
      <c r="E3025" t="s">
        <v>69</v>
      </c>
      <c r="F3025" t="s">
        <v>70</v>
      </c>
      <c r="G3025" t="s">
        <v>77</v>
      </c>
      <c r="I3025" s="3">
        <v>200000000</v>
      </c>
    </row>
    <row r="3026" spans="1:11" hidden="1" x14ac:dyDescent="0.25">
      <c r="A3026" s="57" t="s">
        <v>51</v>
      </c>
      <c r="B3026" s="57">
        <v>2023</v>
      </c>
      <c r="C3026" t="s">
        <v>58</v>
      </c>
      <c r="D3026" t="s">
        <v>69</v>
      </c>
      <c r="E3026" t="s">
        <v>69</v>
      </c>
      <c r="F3026" t="s">
        <v>70</v>
      </c>
      <c r="G3026" t="s">
        <v>78</v>
      </c>
      <c r="I3026" s="3">
        <v>-194000000</v>
      </c>
    </row>
    <row r="3027" spans="1:11" hidden="1" x14ac:dyDescent="0.25">
      <c r="A3027" s="57" t="s">
        <v>51</v>
      </c>
      <c r="B3027" s="57">
        <v>2023</v>
      </c>
      <c r="C3027" t="s">
        <v>58</v>
      </c>
      <c r="D3027" t="s">
        <v>69</v>
      </c>
      <c r="E3027" t="s">
        <v>69</v>
      </c>
      <c r="F3027" t="s">
        <v>70</v>
      </c>
      <c r="G3027" t="s">
        <v>230</v>
      </c>
      <c r="I3027" s="3">
        <v>54327800</v>
      </c>
    </row>
    <row r="3028" spans="1:11" hidden="1" x14ac:dyDescent="0.25">
      <c r="A3028" s="57" t="s">
        <v>51</v>
      </c>
      <c r="B3028" s="57">
        <v>2023</v>
      </c>
      <c r="C3028" s="86" t="s">
        <v>58</v>
      </c>
      <c r="D3028" s="86" t="s">
        <v>69</v>
      </c>
      <c r="E3028" s="86" t="s">
        <v>69</v>
      </c>
      <c r="F3028" s="86" t="s">
        <v>79</v>
      </c>
      <c r="G3028" s="86" t="s">
        <v>264</v>
      </c>
      <c r="I3028" s="59">
        <v>179757589.44000006</v>
      </c>
      <c r="J3028" s="38"/>
      <c r="K3028" s="133"/>
    </row>
    <row r="3029" spans="1:11" hidden="1" x14ac:dyDescent="0.25">
      <c r="A3029" s="57" t="s">
        <v>51</v>
      </c>
      <c r="B3029" s="57">
        <v>2023</v>
      </c>
      <c r="C3029" s="86" t="s">
        <v>58</v>
      </c>
      <c r="D3029" s="86" t="s">
        <v>69</v>
      </c>
      <c r="E3029" s="86" t="s">
        <v>69</v>
      </c>
      <c r="F3029" s="86" t="s">
        <v>79</v>
      </c>
      <c r="G3029" s="86" t="s">
        <v>297</v>
      </c>
      <c r="I3029" s="38">
        <v>5273114.0599999428</v>
      </c>
      <c r="K3029" s="133"/>
    </row>
    <row r="3030" spans="1:11" hidden="1" x14ac:dyDescent="0.25">
      <c r="A3030" s="57" t="s">
        <v>131</v>
      </c>
      <c r="B3030" s="57">
        <v>2023</v>
      </c>
      <c r="C3030" s="57" t="s">
        <v>58</v>
      </c>
      <c r="D3030" s="57" t="s">
        <v>63</v>
      </c>
      <c r="E3030" s="57" t="s">
        <v>64</v>
      </c>
      <c r="F3030" s="57" t="s">
        <v>65</v>
      </c>
      <c r="G3030" s="57" t="s">
        <v>71</v>
      </c>
      <c r="I3030"/>
    </row>
    <row r="3031" spans="1:11" hidden="1" x14ac:dyDescent="0.25">
      <c r="A3031" s="57" t="s">
        <v>131</v>
      </c>
      <c r="B3031" s="57">
        <v>2023</v>
      </c>
      <c r="C3031" t="s">
        <v>58</v>
      </c>
      <c r="D3031" t="s">
        <v>63</v>
      </c>
      <c r="E3031" t="s">
        <v>64</v>
      </c>
      <c r="F3031" t="s">
        <v>65</v>
      </c>
      <c r="G3031" t="s">
        <v>80</v>
      </c>
      <c r="I3031" s="3">
        <v>72600</v>
      </c>
    </row>
    <row r="3032" spans="1:11" hidden="1" x14ac:dyDescent="0.25">
      <c r="A3032" s="57" t="s">
        <v>131</v>
      </c>
      <c r="B3032" s="57">
        <v>2023</v>
      </c>
      <c r="C3032" t="s">
        <v>58</v>
      </c>
      <c r="D3032" t="s">
        <v>63</v>
      </c>
      <c r="E3032" t="s">
        <v>64</v>
      </c>
      <c r="F3032" t="s">
        <v>65</v>
      </c>
      <c r="G3032" t="s">
        <v>72</v>
      </c>
      <c r="I3032"/>
    </row>
    <row r="3033" spans="1:11" hidden="1" x14ac:dyDescent="0.25">
      <c r="A3033" s="57" t="s">
        <v>131</v>
      </c>
      <c r="B3033" s="57">
        <v>2023</v>
      </c>
      <c r="C3033" t="s">
        <v>58</v>
      </c>
      <c r="D3033" t="s">
        <v>63</v>
      </c>
      <c r="E3033" t="s">
        <v>64</v>
      </c>
      <c r="F3033" t="s">
        <v>65</v>
      </c>
      <c r="G3033" t="s">
        <v>227</v>
      </c>
      <c r="I3033" s="3">
        <v>38333956.909999996</v>
      </c>
    </row>
    <row r="3034" spans="1:11" hidden="1" x14ac:dyDescent="0.25">
      <c r="A3034" s="57" t="s">
        <v>131</v>
      </c>
      <c r="B3034" s="57">
        <v>2023</v>
      </c>
      <c r="C3034" t="s">
        <v>58</v>
      </c>
      <c r="D3034" t="s">
        <v>63</v>
      </c>
      <c r="E3034" t="s">
        <v>64</v>
      </c>
      <c r="F3034" t="s">
        <v>65</v>
      </c>
      <c r="G3034" s="90" t="s">
        <v>586</v>
      </c>
      <c r="I3034">
        <v>2528660</v>
      </c>
    </row>
    <row r="3035" spans="1:11" hidden="1" x14ac:dyDescent="0.25">
      <c r="A3035" s="57" t="s">
        <v>131</v>
      </c>
      <c r="B3035" s="57">
        <v>2023</v>
      </c>
      <c r="C3035" t="s">
        <v>58</v>
      </c>
      <c r="D3035" t="s">
        <v>63</v>
      </c>
      <c r="E3035" t="s">
        <v>64</v>
      </c>
      <c r="F3035" t="s">
        <v>587</v>
      </c>
      <c r="G3035" s="90" t="s">
        <v>621</v>
      </c>
      <c r="I3035" s="3">
        <v>35000000</v>
      </c>
    </row>
    <row r="3036" spans="1:11" hidden="1" x14ac:dyDescent="0.25">
      <c r="A3036" s="57" t="s">
        <v>131</v>
      </c>
      <c r="B3036" s="57">
        <v>2023</v>
      </c>
      <c r="C3036" t="s">
        <v>58</v>
      </c>
      <c r="D3036" t="s">
        <v>63</v>
      </c>
      <c r="E3036" t="s">
        <v>64</v>
      </c>
      <c r="F3036" t="s">
        <v>262</v>
      </c>
      <c r="G3036" t="s">
        <v>261</v>
      </c>
      <c r="H3036" t="s">
        <v>291</v>
      </c>
      <c r="I3036"/>
    </row>
    <row r="3037" spans="1:11" hidden="1" x14ac:dyDescent="0.25">
      <c r="A3037" s="57" t="s">
        <v>131</v>
      </c>
      <c r="B3037" s="57">
        <v>2023</v>
      </c>
      <c r="C3037" t="s">
        <v>58</v>
      </c>
      <c r="D3037" t="s">
        <v>63</v>
      </c>
      <c r="E3037" t="s">
        <v>64</v>
      </c>
      <c r="F3037" t="s">
        <v>262</v>
      </c>
      <c r="G3037" t="s">
        <v>261</v>
      </c>
      <c r="H3037" t="s">
        <v>104</v>
      </c>
      <c r="I3037" s="3">
        <v>-0.64</v>
      </c>
    </row>
    <row r="3038" spans="1:11" hidden="1" x14ac:dyDescent="0.25">
      <c r="A3038" s="57" t="s">
        <v>131</v>
      </c>
      <c r="B3038" s="57">
        <v>2023</v>
      </c>
      <c r="C3038" t="s">
        <v>58</v>
      </c>
      <c r="D3038" t="s">
        <v>63</v>
      </c>
      <c r="E3038" t="s">
        <v>64</v>
      </c>
      <c r="F3038" t="s">
        <v>65</v>
      </c>
      <c r="G3038" t="s">
        <v>155</v>
      </c>
      <c r="I3038" s="3">
        <v>246780015.16</v>
      </c>
    </row>
    <row r="3039" spans="1:11" hidden="1" x14ac:dyDescent="0.25">
      <c r="A3039" s="57" t="s">
        <v>131</v>
      </c>
      <c r="B3039" s="57">
        <v>2023</v>
      </c>
      <c r="C3039" t="s">
        <v>58</v>
      </c>
      <c r="D3039" t="s">
        <v>63</v>
      </c>
      <c r="E3039" t="s">
        <v>64</v>
      </c>
      <c r="F3039" t="s">
        <v>65</v>
      </c>
      <c r="G3039" t="s">
        <v>145</v>
      </c>
      <c r="I3039" s="3">
        <v>11151052.65</v>
      </c>
    </row>
    <row r="3040" spans="1:11" hidden="1" x14ac:dyDescent="0.25">
      <c r="A3040" s="57" t="s">
        <v>131</v>
      </c>
      <c r="B3040" s="57">
        <v>2023</v>
      </c>
      <c r="C3040" t="s">
        <v>58</v>
      </c>
      <c r="D3040" t="s">
        <v>63</v>
      </c>
      <c r="E3040" t="s">
        <v>64</v>
      </c>
      <c r="F3040" t="s">
        <v>65</v>
      </c>
      <c r="G3040" t="s">
        <v>275</v>
      </c>
      <c r="I3040" s="3">
        <v>659200</v>
      </c>
    </row>
    <row r="3041" spans="1:9" hidden="1" x14ac:dyDescent="0.25">
      <c r="A3041" s="57" t="s">
        <v>131</v>
      </c>
      <c r="B3041" s="57">
        <v>2023</v>
      </c>
      <c r="C3041" t="s">
        <v>58</v>
      </c>
      <c r="D3041" t="s">
        <v>63</v>
      </c>
      <c r="E3041" t="s">
        <v>64</v>
      </c>
      <c r="F3041" t="s">
        <v>65</v>
      </c>
      <c r="G3041" t="s">
        <v>105</v>
      </c>
      <c r="I3041"/>
    </row>
    <row r="3042" spans="1:9" hidden="1" x14ac:dyDescent="0.25">
      <c r="A3042" s="57" t="s">
        <v>131</v>
      </c>
      <c r="B3042" s="57">
        <v>2023</v>
      </c>
      <c r="C3042" t="s">
        <v>58</v>
      </c>
      <c r="D3042" t="s">
        <v>63</v>
      </c>
      <c r="E3042" t="s">
        <v>64</v>
      </c>
      <c r="F3042" t="s">
        <v>65</v>
      </c>
      <c r="G3042" s="2" t="s">
        <v>231</v>
      </c>
      <c r="I3042" s="3">
        <v>13211365.16</v>
      </c>
    </row>
    <row r="3043" spans="1:9" hidden="1" x14ac:dyDescent="0.25">
      <c r="A3043" s="57" t="s">
        <v>131</v>
      </c>
      <c r="B3043" s="57">
        <v>2023</v>
      </c>
      <c r="C3043" t="s">
        <v>58</v>
      </c>
      <c r="D3043" t="s">
        <v>63</v>
      </c>
      <c r="E3043" t="s">
        <v>64</v>
      </c>
      <c r="F3043" t="s">
        <v>65</v>
      </c>
      <c r="G3043" s="90" t="s">
        <v>336</v>
      </c>
      <c r="I3043"/>
    </row>
    <row r="3044" spans="1:9" hidden="1" x14ac:dyDescent="0.25">
      <c r="A3044" s="57" t="s">
        <v>131</v>
      </c>
      <c r="B3044" s="57">
        <v>2023</v>
      </c>
      <c r="C3044" t="s">
        <v>58</v>
      </c>
      <c r="D3044" t="s">
        <v>63</v>
      </c>
      <c r="E3044" t="s">
        <v>64</v>
      </c>
      <c r="F3044" t="s">
        <v>65</v>
      </c>
      <c r="G3044" s="2" t="s">
        <v>232</v>
      </c>
      <c r="I3044" s="3">
        <v>500000</v>
      </c>
    </row>
    <row r="3045" spans="1:9" hidden="1" x14ac:dyDescent="0.25">
      <c r="A3045" s="57" t="s">
        <v>131</v>
      </c>
      <c r="B3045" s="57">
        <v>2023</v>
      </c>
      <c r="C3045" t="s">
        <v>58</v>
      </c>
      <c r="D3045" t="s">
        <v>63</v>
      </c>
      <c r="E3045" t="s">
        <v>64</v>
      </c>
      <c r="F3045" t="s">
        <v>65</v>
      </c>
      <c r="G3045" s="90" t="s">
        <v>340</v>
      </c>
      <c r="I3045" s="3">
        <v>-6504.2</v>
      </c>
    </row>
    <row r="3046" spans="1:9" hidden="1" x14ac:dyDescent="0.25">
      <c r="A3046" s="57" t="s">
        <v>131</v>
      </c>
      <c r="B3046" s="57">
        <v>2023</v>
      </c>
      <c r="C3046" t="s">
        <v>58</v>
      </c>
      <c r="D3046" t="s">
        <v>63</v>
      </c>
      <c r="E3046" t="s">
        <v>64</v>
      </c>
      <c r="F3046" t="s">
        <v>65</v>
      </c>
      <c r="G3046" s="90" t="s">
        <v>341</v>
      </c>
      <c r="I3046" s="3">
        <v>11128.22</v>
      </c>
    </row>
    <row r="3047" spans="1:9" hidden="1" x14ac:dyDescent="0.25">
      <c r="A3047" s="57" t="s">
        <v>131</v>
      </c>
      <c r="B3047" s="57">
        <v>2023</v>
      </c>
      <c r="C3047" t="s">
        <v>58</v>
      </c>
      <c r="D3047" t="s">
        <v>63</v>
      </c>
      <c r="E3047" t="s">
        <v>64</v>
      </c>
      <c r="F3047" t="s">
        <v>65</v>
      </c>
      <c r="G3047" s="90" t="s">
        <v>344</v>
      </c>
      <c r="I3047" s="3">
        <v>-1021714.9</v>
      </c>
    </row>
    <row r="3048" spans="1:9" hidden="1" x14ac:dyDescent="0.25">
      <c r="A3048" s="57" t="s">
        <v>131</v>
      </c>
      <c r="B3048" s="57">
        <v>2023</v>
      </c>
      <c r="C3048" t="s">
        <v>58</v>
      </c>
      <c r="D3048" t="s">
        <v>63</v>
      </c>
      <c r="E3048" t="s">
        <v>64</v>
      </c>
      <c r="F3048" t="s">
        <v>65</v>
      </c>
      <c r="G3048" s="2" t="s">
        <v>233</v>
      </c>
      <c r="I3048" s="3">
        <v>991853.13</v>
      </c>
    </row>
    <row r="3049" spans="1:9" hidden="1" x14ac:dyDescent="0.25">
      <c r="A3049" s="57" t="s">
        <v>131</v>
      </c>
      <c r="B3049" s="57">
        <v>2023</v>
      </c>
      <c r="C3049" t="s">
        <v>58</v>
      </c>
      <c r="D3049" t="s">
        <v>63</v>
      </c>
      <c r="E3049" t="s">
        <v>64</v>
      </c>
      <c r="F3049" t="s">
        <v>65</v>
      </c>
      <c r="G3049" s="90" t="s">
        <v>323</v>
      </c>
      <c r="I3049" s="3">
        <v>36481.15</v>
      </c>
    </row>
    <row r="3050" spans="1:9" hidden="1" x14ac:dyDescent="0.25">
      <c r="A3050" s="57" t="s">
        <v>131</v>
      </c>
      <c r="B3050" s="57">
        <v>2023</v>
      </c>
      <c r="C3050" t="s">
        <v>58</v>
      </c>
      <c r="D3050" t="s">
        <v>63</v>
      </c>
      <c r="E3050" t="s">
        <v>64</v>
      </c>
      <c r="F3050" t="s">
        <v>65</v>
      </c>
      <c r="G3050" s="2" t="s">
        <v>237</v>
      </c>
      <c r="I3050" s="3">
        <v>1630157.38</v>
      </c>
    </row>
    <row r="3051" spans="1:9" hidden="1" x14ac:dyDescent="0.25">
      <c r="A3051" s="57" t="s">
        <v>131</v>
      </c>
      <c r="B3051" s="57">
        <v>2023</v>
      </c>
      <c r="C3051" t="s">
        <v>58</v>
      </c>
      <c r="D3051" t="s">
        <v>63</v>
      </c>
      <c r="E3051" t="s">
        <v>64</v>
      </c>
      <c r="F3051" t="s">
        <v>65</v>
      </c>
      <c r="G3051" s="2" t="s">
        <v>289</v>
      </c>
      <c r="I3051"/>
    </row>
    <row r="3052" spans="1:9" hidden="1" x14ac:dyDescent="0.25">
      <c r="A3052" s="57" t="s">
        <v>131</v>
      </c>
      <c r="B3052" s="57">
        <v>2023</v>
      </c>
      <c r="C3052" t="s">
        <v>58</v>
      </c>
      <c r="D3052" t="s">
        <v>63</v>
      </c>
      <c r="E3052" t="s">
        <v>64</v>
      </c>
      <c r="F3052" t="s">
        <v>65</v>
      </c>
      <c r="G3052" t="s">
        <v>186</v>
      </c>
      <c r="I3052" s="3">
        <v>5862687</v>
      </c>
    </row>
    <row r="3053" spans="1:9" hidden="1" x14ac:dyDescent="0.25">
      <c r="A3053" s="57" t="s">
        <v>131</v>
      </c>
      <c r="B3053" s="57">
        <v>2023</v>
      </c>
      <c r="C3053" t="s">
        <v>58</v>
      </c>
      <c r="D3053" t="s">
        <v>63</v>
      </c>
      <c r="E3053" t="s">
        <v>64</v>
      </c>
      <c r="F3053" t="s">
        <v>82</v>
      </c>
      <c r="G3053" t="s">
        <v>81</v>
      </c>
      <c r="I3053" s="3">
        <v>17591650.350000001</v>
      </c>
    </row>
    <row r="3054" spans="1:9" hidden="1" x14ac:dyDescent="0.25">
      <c r="A3054" s="57" t="s">
        <v>131</v>
      </c>
      <c r="B3054" s="57">
        <v>2023</v>
      </c>
      <c r="C3054" t="s">
        <v>58</v>
      </c>
      <c r="D3054" t="s">
        <v>63</v>
      </c>
      <c r="E3054" t="s">
        <v>64</v>
      </c>
      <c r="F3054" t="s">
        <v>228</v>
      </c>
      <c r="G3054" t="s">
        <v>229</v>
      </c>
      <c r="I3054"/>
    </row>
    <row r="3055" spans="1:9" hidden="1" x14ac:dyDescent="0.25">
      <c r="A3055" s="57" t="s">
        <v>131</v>
      </c>
      <c r="B3055" s="57">
        <v>2023</v>
      </c>
      <c r="C3055" t="s">
        <v>58</v>
      </c>
      <c r="D3055" t="s">
        <v>63</v>
      </c>
      <c r="E3055" t="s">
        <v>73</v>
      </c>
      <c r="F3055" t="s">
        <v>84</v>
      </c>
      <c r="G3055" t="s">
        <v>83</v>
      </c>
      <c r="I3055" s="3">
        <v>4637000</v>
      </c>
    </row>
    <row r="3056" spans="1:9" hidden="1" x14ac:dyDescent="0.25">
      <c r="A3056" s="57" t="s">
        <v>131</v>
      </c>
      <c r="B3056" s="57">
        <v>2023</v>
      </c>
      <c r="C3056" t="s">
        <v>58</v>
      </c>
      <c r="D3056" t="s">
        <v>63</v>
      </c>
      <c r="E3056" t="s">
        <v>73</v>
      </c>
      <c r="F3056" t="s">
        <v>84</v>
      </c>
      <c r="G3056" s="90" t="s">
        <v>551</v>
      </c>
      <c r="I3056" s="3">
        <v>2210008</v>
      </c>
    </row>
    <row r="3057" spans="1:9" hidden="1" x14ac:dyDescent="0.25">
      <c r="A3057" s="57" t="s">
        <v>131</v>
      </c>
      <c r="B3057" s="57">
        <v>2023</v>
      </c>
      <c r="C3057" t="s">
        <v>58</v>
      </c>
      <c r="D3057" t="s">
        <v>63</v>
      </c>
      <c r="E3057" t="s">
        <v>73</v>
      </c>
      <c r="F3057" t="s">
        <v>84</v>
      </c>
      <c r="G3057" s="90" t="s">
        <v>324</v>
      </c>
      <c r="I3057" s="3">
        <v>8953001</v>
      </c>
    </row>
    <row r="3058" spans="1:9" hidden="1" x14ac:dyDescent="0.25">
      <c r="A3058" s="57" t="s">
        <v>131</v>
      </c>
      <c r="B3058" s="57">
        <v>2023</v>
      </c>
      <c r="C3058" t="s">
        <v>58</v>
      </c>
      <c r="D3058" t="s">
        <v>63</v>
      </c>
      <c r="E3058" t="s">
        <v>73</v>
      </c>
      <c r="F3058" t="s">
        <v>483</v>
      </c>
      <c r="G3058" s="90" t="s">
        <v>484</v>
      </c>
      <c r="I3058" s="3">
        <v>-1692297</v>
      </c>
    </row>
    <row r="3059" spans="1:9" hidden="1" x14ac:dyDescent="0.25">
      <c r="A3059" s="57" t="s">
        <v>131</v>
      </c>
      <c r="B3059" s="57">
        <v>2023</v>
      </c>
      <c r="C3059" t="s">
        <v>58</v>
      </c>
      <c r="D3059" t="s">
        <v>63</v>
      </c>
      <c r="E3059" t="s">
        <v>73</v>
      </c>
      <c r="F3059" t="s">
        <v>483</v>
      </c>
      <c r="G3059" s="90" t="s">
        <v>525</v>
      </c>
      <c r="I3059" s="3">
        <v>-900400</v>
      </c>
    </row>
    <row r="3060" spans="1:9" hidden="1" x14ac:dyDescent="0.25">
      <c r="A3060" s="57" t="s">
        <v>131</v>
      </c>
      <c r="B3060" s="57">
        <v>2023</v>
      </c>
      <c r="C3060" t="s">
        <v>58</v>
      </c>
      <c r="D3060" t="s">
        <v>63</v>
      </c>
      <c r="E3060" t="s">
        <v>73</v>
      </c>
      <c r="F3060" t="s">
        <v>483</v>
      </c>
      <c r="G3060" s="90" t="s">
        <v>365</v>
      </c>
      <c r="I3060" s="3">
        <v>-869001</v>
      </c>
    </row>
    <row r="3061" spans="1:9" hidden="1" x14ac:dyDescent="0.25">
      <c r="A3061" s="57" t="s">
        <v>131</v>
      </c>
      <c r="B3061" s="57">
        <v>2023</v>
      </c>
      <c r="C3061" t="s">
        <v>58</v>
      </c>
      <c r="D3061" t="s">
        <v>63</v>
      </c>
      <c r="E3061" t="s">
        <v>73</v>
      </c>
      <c r="F3061" t="s">
        <v>342</v>
      </c>
      <c r="G3061" s="90" t="s">
        <v>343</v>
      </c>
      <c r="I3061" s="3">
        <v>1995000</v>
      </c>
    </row>
    <row r="3062" spans="1:9" hidden="1" x14ac:dyDescent="0.25">
      <c r="A3062" s="57" t="s">
        <v>131</v>
      </c>
      <c r="B3062" s="57">
        <v>2023</v>
      </c>
      <c r="C3062" t="s">
        <v>58</v>
      </c>
      <c r="D3062" t="s">
        <v>63</v>
      </c>
      <c r="E3062" t="s">
        <v>73</v>
      </c>
      <c r="F3062" t="s">
        <v>529</v>
      </c>
      <c r="G3062" s="90" t="s">
        <v>530</v>
      </c>
      <c r="I3062" s="3">
        <v>-1995000</v>
      </c>
    </row>
    <row r="3063" spans="1:9" hidden="1" x14ac:dyDescent="0.25">
      <c r="A3063" s="57" t="s">
        <v>131</v>
      </c>
      <c r="B3063" s="57">
        <v>2023</v>
      </c>
      <c r="C3063" t="s">
        <v>58</v>
      </c>
      <c r="D3063" t="s">
        <v>66</v>
      </c>
      <c r="E3063" t="s">
        <v>67</v>
      </c>
      <c r="F3063" t="s">
        <v>93</v>
      </c>
      <c r="G3063" s="2" t="s">
        <v>234</v>
      </c>
      <c r="I3063"/>
    </row>
    <row r="3064" spans="1:9" hidden="1" x14ac:dyDescent="0.25">
      <c r="A3064" s="57" t="s">
        <v>131</v>
      </c>
      <c r="B3064" s="57">
        <v>2023</v>
      </c>
      <c r="C3064" t="s">
        <v>58</v>
      </c>
      <c r="D3064" t="s">
        <v>66</v>
      </c>
      <c r="E3064" t="s">
        <v>67</v>
      </c>
      <c r="F3064" t="s">
        <v>93</v>
      </c>
      <c r="G3064" t="s">
        <v>106</v>
      </c>
      <c r="I3064" s="3">
        <v>86250082.829999998</v>
      </c>
    </row>
    <row r="3065" spans="1:9" hidden="1" x14ac:dyDescent="0.25">
      <c r="A3065" s="57" t="s">
        <v>131</v>
      </c>
      <c r="B3065" s="57">
        <v>2023</v>
      </c>
      <c r="C3065" t="s">
        <v>58</v>
      </c>
      <c r="D3065" t="s">
        <v>66</v>
      </c>
      <c r="E3065" t="s">
        <v>67</v>
      </c>
      <c r="F3065" t="s">
        <v>93</v>
      </c>
      <c r="G3065" t="s">
        <v>263</v>
      </c>
      <c r="I3065" s="3">
        <v>2631919.2000000002</v>
      </c>
    </row>
    <row r="3066" spans="1:9" hidden="1" x14ac:dyDescent="0.25">
      <c r="A3066" s="57" t="s">
        <v>131</v>
      </c>
      <c r="B3066" s="57">
        <v>2023</v>
      </c>
      <c r="C3066" t="s">
        <v>58</v>
      </c>
      <c r="D3066" t="s">
        <v>66</v>
      </c>
      <c r="E3066" t="s">
        <v>67</v>
      </c>
      <c r="F3066" t="s">
        <v>89</v>
      </c>
      <c r="G3066" s="90" t="s">
        <v>444</v>
      </c>
      <c r="I3066" s="3"/>
    </row>
    <row r="3067" spans="1:9" hidden="1" x14ac:dyDescent="0.25">
      <c r="A3067" s="57" t="s">
        <v>131</v>
      </c>
      <c r="B3067" s="57">
        <v>2023</v>
      </c>
      <c r="C3067" t="s">
        <v>58</v>
      </c>
      <c r="D3067" t="s">
        <v>66</v>
      </c>
      <c r="E3067" t="s">
        <v>67</v>
      </c>
      <c r="F3067" t="s">
        <v>89</v>
      </c>
      <c r="G3067" t="s">
        <v>85</v>
      </c>
      <c r="I3067" s="3">
        <v>13343316</v>
      </c>
    </row>
    <row r="3068" spans="1:9" hidden="1" x14ac:dyDescent="0.25">
      <c r="A3068" s="57" t="s">
        <v>131</v>
      </c>
      <c r="B3068" s="57">
        <v>2023</v>
      </c>
      <c r="C3068" t="s">
        <v>58</v>
      </c>
      <c r="D3068" t="s">
        <v>66</v>
      </c>
      <c r="E3068" t="s">
        <v>67</v>
      </c>
      <c r="F3068" t="s">
        <v>89</v>
      </c>
      <c r="G3068" t="s">
        <v>86</v>
      </c>
      <c r="I3068" s="3">
        <v>1601198</v>
      </c>
    </row>
    <row r="3069" spans="1:9" hidden="1" x14ac:dyDescent="0.25">
      <c r="A3069" s="57" t="s">
        <v>131</v>
      </c>
      <c r="B3069" s="57">
        <v>2023</v>
      </c>
      <c r="C3069" t="s">
        <v>58</v>
      </c>
      <c r="D3069" t="s">
        <v>66</v>
      </c>
      <c r="E3069" t="s">
        <v>67</v>
      </c>
      <c r="F3069" t="s">
        <v>89</v>
      </c>
      <c r="G3069" t="s">
        <v>87</v>
      </c>
      <c r="I3069">
        <v>7807257.0099999998</v>
      </c>
    </row>
    <row r="3070" spans="1:9" hidden="1" x14ac:dyDescent="0.25">
      <c r="A3070" s="57" t="s">
        <v>131</v>
      </c>
      <c r="B3070" s="57">
        <v>2023</v>
      </c>
      <c r="C3070" t="s">
        <v>58</v>
      </c>
      <c r="D3070" t="s">
        <v>66</v>
      </c>
      <c r="E3070" t="s">
        <v>67</v>
      </c>
      <c r="F3070" t="s">
        <v>89</v>
      </c>
      <c r="G3070" t="s">
        <v>88</v>
      </c>
      <c r="I3070"/>
    </row>
    <row r="3071" spans="1:9" hidden="1" x14ac:dyDescent="0.25">
      <c r="A3071" s="57" t="s">
        <v>131</v>
      </c>
      <c r="B3071" s="57">
        <v>2023</v>
      </c>
      <c r="C3071" t="s">
        <v>58</v>
      </c>
      <c r="D3071" t="s">
        <v>66</v>
      </c>
      <c r="E3071" t="s">
        <v>67</v>
      </c>
      <c r="F3071" t="s">
        <v>94</v>
      </c>
      <c r="G3071" t="s">
        <v>95</v>
      </c>
      <c r="I3071"/>
    </row>
    <row r="3072" spans="1:9" hidden="1" x14ac:dyDescent="0.25">
      <c r="A3072" s="57" t="s">
        <v>131</v>
      </c>
      <c r="B3072" s="57">
        <v>2023</v>
      </c>
      <c r="C3072" t="s">
        <v>58</v>
      </c>
      <c r="D3072" t="s">
        <v>66</v>
      </c>
      <c r="E3072" t="s">
        <v>67</v>
      </c>
      <c r="F3072" t="s">
        <v>94</v>
      </c>
      <c r="G3072" t="s">
        <v>95</v>
      </c>
      <c r="I3072"/>
    </row>
    <row r="3073" spans="1:9" hidden="1" x14ac:dyDescent="0.25">
      <c r="A3073" s="57" t="s">
        <v>131</v>
      </c>
      <c r="B3073" s="57">
        <v>2023</v>
      </c>
      <c r="C3073" t="s">
        <v>58</v>
      </c>
      <c r="D3073" t="s">
        <v>66</v>
      </c>
      <c r="E3073" t="s">
        <v>67</v>
      </c>
      <c r="F3073" t="s">
        <v>94</v>
      </c>
      <c r="G3073" t="s">
        <v>95</v>
      </c>
      <c r="I3073"/>
    </row>
    <row r="3074" spans="1:9" hidden="1" x14ac:dyDescent="0.25">
      <c r="A3074" s="57" t="s">
        <v>131</v>
      </c>
      <c r="B3074" s="57">
        <v>2023</v>
      </c>
      <c r="C3074" t="s">
        <v>58</v>
      </c>
      <c r="D3074" t="s">
        <v>66</v>
      </c>
      <c r="E3074" t="s">
        <v>67</v>
      </c>
      <c r="F3074" t="s">
        <v>94</v>
      </c>
      <c r="G3074" t="s">
        <v>95</v>
      </c>
      <c r="I3074"/>
    </row>
    <row r="3075" spans="1:9" hidden="1" x14ac:dyDescent="0.25">
      <c r="A3075" s="57" t="s">
        <v>131</v>
      </c>
      <c r="B3075" s="57">
        <v>2023</v>
      </c>
      <c r="C3075" t="s">
        <v>58</v>
      </c>
      <c r="D3075" t="s">
        <v>66</v>
      </c>
      <c r="E3075" t="s">
        <v>67</v>
      </c>
      <c r="F3075" t="s">
        <v>94</v>
      </c>
      <c r="G3075" t="s">
        <v>95</v>
      </c>
      <c r="I3075"/>
    </row>
    <row r="3076" spans="1:9" hidden="1" x14ac:dyDescent="0.25">
      <c r="A3076" s="57" t="s">
        <v>131</v>
      </c>
      <c r="B3076" s="57">
        <v>2023</v>
      </c>
      <c r="C3076" t="s">
        <v>58</v>
      </c>
      <c r="D3076" t="s">
        <v>66</v>
      </c>
      <c r="E3076" t="s">
        <v>67</v>
      </c>
      <c r="F3076" t="s">
        <v>68</v>
      </c>
      <c r="G3076" s="90" t="s">
        <v>443</v>
      </c>
      <c r="I3076" s="3">
        <v>422000</v>
      </c>
    </row>
    <row r="3077" spans="1:9" hidden="1" x14ac:dyDescent="0.25">
      <c r="A3077" s="57" t="s">
        <v>131</v>
      </c>
      <c r="B3077" s="57">
        <v>2023</v>
      </c>
      <c r="C3077" t="s">
        <v>58</v>
      </c>
      <c r="D3077" t="s">
        <v>66</v>
      </c>
      <c r="E3077" t="s">
        <v>67</v>
      </c>
      <c r="F3077" t="s">
        <v>68</v>
      </c>
      <c r="G3077" t="s">
        <v>146</v>
      </c>
      <c r="I3077"/>
    </row>
    <row r="3078" spans="1:9" hidden="1" x14ac:dyDescent="0.25">
      <c r="A3078" s="57" t="s">
        <v>131</v>
      </c>
      <c r="B3078" s="57">
        <v>2023</v>
      </c>
      <c r="C3078" t="s">
        <v>58</v>
      </c>
      <c r="D3078" t="s">
        <v>66</v>
      </c>
      <c r="E3078" t="s">
        <v>67</v>
      </c>
      <c r="F3078" t="s">
        <v>68</v>
      </c>
      <c r="G3078" t="s">
        <v>325</v>
      </c>
      <c r="I3078" s="3">
        <v>70000</v>
      </c>
    </row>
    <row r="3079" spans="1:9" hidden="1" x14ac:dyDescent="0.25">
      <c r="A3079" s="57" t="s">
        <v>131</v>
      </c>
      <c r="B3079" s="57">
        <v>2023</v>
      </c>
      <c r="C3079" t="s">
        <v>58</v>
      </c>
      <c r="D3079" t="s">
        <v>66</v>
      </c>
      <c r="E3079" t="s">
        <v>67</v>
      </c>
      <c r="F3079" t="s">
        <v>68</v>
      </c>
      <c r="G3079" t="s">
        <v>160</v>
      </c>
      <c r="I3079" s="3">
        <v>667881.34</v>
      </c>
    </row>
    <row r="3080" spans="1:9" hidden="1" x14ac:dyDescent="0.25">
      <c r="A3080" s="57" t="s">
        <v>131</v>
      </c>
      <c r="B3080" s="57">
        <v>2023</v>
      </c>
      <c r="C3080" t="s">
        <v>58</v>
      </c>
      <c r="D3080" t="s">
        <v>66</v>
      </c>
      <c r="E3080" t="s">
        <v>67</v>
      </c>
      <c r="F3080" t="s">
        <v>68</v>
      </c>
      <c r="G3080" s="90" t="s">
        <v>622</v>
      </c>
      <c r="I3080"/>
    </row>
    <row r="3081" spans="1:9" hidden="1" x14ac:dyDescent="0.25">
      <c r="A3081" s="57" t="s">
        <v>131</v>
      </c>
      <c r="B3081" s="57">
        <v>2023</v>
      </c>
      <c r="C3081" t="s">
        <v>58</v>
      </c>
      <c r="D3081" t="s">
        <v>66</v>
      </c>
      <c r="E3081" t="s">
        <v>67</v>
      </c>
      <c r="F3081" t="s">
        <v>68</v>
      </c>
      <c r="G3081" t="s">
        <v>292</v>
      </c>
      <c r="I3081"/>
    </row>
    <row r="3082" spans="1:9" hidden="1" x14ac:dyDescent="0.25">
      <c r="A3082" s="57" t="s">
        <v>131</v>
      </c>
      <c r="B3082" s="57">
        <v>2023</v>
      </c>
      <c r="C3082" t="s">
        <v>58</v>
      </c>
      <c r="D3082" t="s">
        <v>66</v>
      </c>
      <c r="E3082" t="s">
        <v>67</v>
      </c>
      <c r="F3082" t="s">
        <v>68</v>
      </c>
      <c r="G3082" s="2" t="s">
        <v>282</v>
      </c>
      <c r="I3082" s="3">
        <v>136118.66</v>
      </c>
    </row>
    <row r="3083" spans="1:9" hidden="1" x14ac:dyDescent="0.25">
      <c r="A3083" s="57" t="s">
        <v>131</v>
      </c>
      <c r="B3083" s="57">
        <v>2023</v>
      </c>
      <c r="C3083" t="s">
        <v>58</v>
      </c>
      <c r="D3083" t="s">
        <v>66</v>
      </c>
      <c r="E3083" t="s">
        <v>67</v>
      </c>
      <c r="F3083" t="s">
        <v>68</v>
      </c>
      <c r="G3083" s="90" t="s">
        <v>623</v>
      </c>
      <c r="I3083"/>
    </row>
    <row r="3084" spans="1:9" hidden="1" x14ac:dyDescent="0.25">
      <c r="A3084" s="57" t="s">
        <v>131</v>
      </c>
      <c r="B3084" s="57">
        <v>2023</v>
      </c>
      <c r="C3084" t="s">
        <v>58</v>
      </c>
      <c r="D3084" t="s">
        <v>66</v>
      </c>
      <c r="E3084" t="s">
        <v>67</v>
      </c>
      <c r="F3084" t="s">
        <v>68</v>
      </c>
      <c r="G3084" t="s">
        <v>90</v>
      </c>
      <c r="I3084"/>
    </row>
    <row r="3085" spans="1:9" hidden="1" x14ac:dyDescent="0.25">
      <c r="A3085" s="57" t="s">
        <v>131</v>
      </c>
      <c r="B3085" s="57">
        <v>2023</v>
      </c>
      <c r="C3085" t="s">
        <v>58</v>
      </c>
      <c r="D3085" t="s">
        <v>66</v>
      </c>
      <c r="E3085" t="s">
        <v>67</v>
      </c>
      <c r="F3085" t="s">
        <v>68</v>
      </c>
      <c r="G3085" s="2" t="s">
        <v>274</v>
      </c>
      <c r="I3085" s="3">
        <v>976000</v>
      </c>
    </row>
    <row r="3086" spans="1:9" hidden="1" x14ac:dyDescent="0.25">
      <c r="A3086" s="57" t="s">
        <v>131</v>
      </c>
      <c r="B3086" s="57">
        <v>2023</v>
      </c>
      <c r="C3086" t="s">
        <v>58</v>
      </c>
      <c r="D3086" t="s">
        <v>66</v>
      </c>
      <c r="E3086" t="s">
        <v>67</v>
      </c>
      <c r="F3086" t="s">
        <v>68</v>
      </c>
      <c r="G3086" s="90" t="s">
        <v>345</v>
      </c>
      <c r="I3086"/>
    </row>
    <row r="3087" spans="1:9" hidden="1" x14ac:dyDescent="0.25">
      <c r="A3087" s="57" t="s">
        <v>131</v>
      </c>
      <c r="B3087" s="57">
        <v>2023</v>
      </c>
      <c r="C3087" t="s">
        <v>58</v>
      </c>
      <c r="D3087" t="s">
        <v>66</v>
      </c>
      <c r="E3087" t="s">
        <v>67</v>
      </c>
      <c r="F3087" t="s">
        <v>68</v>
      </c>
      <c r="G3087" t="s">
        <v>184</v>
      </c>
      <c r="I3087" s="3">
        <v>971000</v>
      </c>
    </row>
    <row r="3088" spans="1:9" hidden="1" x14ac:dyDescent="0.25">
      <c r="A3088" s="57" t="s">
        <v>131</v>
      </c>
      <c r="B3088" s="57">
        <v>2023</v>
      </c>
      <c r="C3088" t="s">
        <v>58</v>
      </c>
      <c r="D3088" t="s">
        <v>66</v>
      </c>
      <c r="E3088" t="s">
        <v>67</v>
      </c>
      <c r="F3088" t="s">
        <v>68</v>
      </c>
      <c r="G3088" s="90" t="s">
        <v>531</v>
      </c>
      <c r="I3088"/>
    </row>
    <row r="3089" spans="1:9" hidden="1" x14ac:dyDescent="0.25">
      <c r="A3089" s="57" t="s">
        <v>131</v>
      </c>
      <c r="B3089" s="57">
        <v>2023</v>
      </c>
      <c r="C3089" t="s">
        <v>58</v>
      </c>
      <c r="D3089" t="s">
        <v>66</v>
      </c>
      <c r="E3089" t="s">
        <v>67</v>
      </c>
      <c r="F3089" t="s">
        <v>68</v>
      </c>
      <c r="G3089" s="90" t="s">
        <v>485</v>
      </c>
      <c r="I3089"/>
    </row>
    <row r="3090" spans="1:9" hidden="1" x14ac:dyDescent="0.25">
      <c r="A3090" s="57" t="s">
        <v>131</v>
      </c>
      <c r="B3090" s="57">
        <v>2023</v>
      </c>
      <c r="C3090" t="s">
        <v>58</v>
      </c>
      <c r="D3090" t="s">
        <v>66</v>
      </c>
      <c r="E3090" t="s">
        <v>67</v>
      </c>
      <c r="F3090" t="s">
        <v>68</v>
      </c>
      <c r="G3090" t="s">
        <v>75</v>
      </c>
      <c r="I3090" s="3">
        <v>75436.2</v>
      </c>
    </row>
    <row r="3091" spans="1:9" hidden="1" x14ac:dyDescent="0.25">
      <c r="A3091" s="57" t="s">
        <v>131</v>
      </c>
      <c r="B3091" s="57">
        <v>2023</v>
      </c>
      <c r="C3091" t="s">
        <v>58</v>
      </c>
      <c r="D3091" t="s">
        <v>66</v>
      </c>
      <c r="E3091" t="s">
        <v>67</v>
      </c>
      <c r="F3091" t="s">
        <v>68</v>
      </c>
      <c r="G3091" t="s">
        <v>148</v>
      </c>
      <c r="I3091" s="3">
        <v>309510.88</v>
      </c>
    </row>
    <row r="3092" spans="1:9" hidden="1" x14ac:dyDescent="0.25">
      <c r="A3092" s="57" t="s">
        <v>131</v>
      </c>
      <c r="B3092" s="57">
        <v>2023</v>
      </c>
      <c r="C3092" t="s">
        <v>58</v>
      </c>
      <c r="D3092" t="s">
        <v>66</v>
      </c>
      <c r="E3092" t="s">
        <v>67</v>
      </c>
      <c r="F3092" t="s">
        <v>68</v>
      </c>
      <c r="G3092" t="s">
        <v>157</v>
      </c>
      <c r="I3092" s="3">
        <v>431828.2</v>
      </c>
    </row>
    <row r="3093" spans="1:9" hidden="1" x14ac:dyDescent="0.25">
      <c r="A3093" s="57" t="s">
        <v>131</v>
      </c>
      <c r="B3093" s="57">
        <v>2023</v>
      </c>
      <c r="C3093" t="s">
        <v>58</v>
      </c>
      <c r="D3093" t="s">
        <v>66</v>
      </c>
      <c r="E3093" t="s">
        <v>67</v>
      </c>
      <c r="F3093" t="s">
        <v>68</v>
      </c>
      <c r="G3093" s="90" t="s">
        <v>552</v>
      </c>
      <c r="I3093" s="3">
        <v>34000</v>
      </c>
    </row>
    <row r="3094" spans="1:9" hidden="1" x14ac:dyDescent="0.25">
      <c r="A3094" s="57" t="s">
        <v>131</v>
      </c>
      <c r="B3094" s="57">
        <v>2023</v>
      </c>
      <c r="C3094" t="s">
        <v>58</v>
      </c>
      <c r="D3094" t="s">
        <v>66</v>
      </c>
      <c r="E3094" t="s">
        <v>67</v>
      </c>
      <c r="F3094" t="s">
        <v>68</v>
      </c>
      <c r="G3094" s="90" t="s">
        <v>588</v>
      </c>
      <c r="I3094"/>
    </row>
    <row r="3095" spans="1:9" hidden="1" x14ac:dyDescent="0.25">
      <c r="A3095" s="57" t="s">
        <v>131</v>
      </c>
      <c r="B3095" s="57">
        <v>2023</v>
      </c>
      <c r="C3095" t="s">
        <v>58</v>
      </c>
      <c r="D3095" t="s">
        <v>66</v>
      </c>
      <c r="E3095" t="s">
        <v>67</v>
      </c>
      <c r="F3095" t="s">
        <v>68</v>
      </c>
      <c r="G3095" s="90" t="s">
        <v>346</v>
      </c>
      <c r="I3095" s="3">
        <v>19978.93</v>
      </c>
    </row>
    <row r="3096" spans="1:9" hidden="1" x14ac:dyDescent="0.25">
      <c r="A3096" s="57" t="s">
        <v>131</v>
      </c>
      <c r="B3096" s="57">
        <v>2023</v>
      </c>
      <c r="C3096" t="s">
        <v>58</v>
      </c>
      <c r="D3096" t="s">
        <v>66</v>
      </c>
      <c r="E3096" t="s">
        <v>67</v>
      </c>
      <c r="F3096" t="s">
        <v>68</v>
      </c>
      <c r="G3096" s="90" t="s">
        <v>553</v>
      </c>
      <c r="I3096" s="3">
        <v>11489</v>
      </c>
    </row>
    <row r="3097" spans="1:9" hidden="1" x14ac:dyDescent="0.25">
      <c r="A3097" s="57" t="s">
        <v>131</v>
      </c>
      <c r="B3097" s="57">
        <v>2023</v>
      </c>
      <c r="C3097" t="s">
        <v>58</v>
      </c>
      <c r="D3097" t="s">
        <v>66</v>
      </c>
      <c r="E3097" t="s">
        <v>67</v>
      </c>
      <c r="F3097" t="s">
        <v>68</v>
      </c>
      <c r="G3097" s="90" t="s">
        <v>679</v>
      </c>
      <c r="I3097" s="3">
        <v>18192.47</v>
      </c>
    </row>
    <row r="3098" spans="1:9" hidden="1" x14ac:dyDescent="0.25">
      <c r="A3098" s="57" t="s">
        <v>131</v>
      </c>
      <c r="B3098" s="57">
        <v>2023</v>
      </c>
      <c r="C3098" t="s">
        <v>58</v>
      </c>
      <c r="D3098" t="s">
        <v>66</v>
      </c>
      <c r="E3098" t="s">
        <v>67</v>
      </c>
      <c r="F3098" t="s">
        <v>68</v>
      </c>
      <c r="G3098" s="90" t="s">
        <v>680</v>
      </c>
      <c r="I3098" s="3">
        <v>-4435.3900000000003</v>
      </c>
    </row>
    <row r="3099" spans="1:9" hidden="1" x14ac:dyDescent="0.25">
      <c r="A3099" s="57" t="s">
        <v>131</v>
      </c>
      <c r="B3099" s="57">
        <v>2023</v>
      </c>
      <c r="C3099" t="s">
        <v>58</v>
      </c>
      <c r="D3099" t="s">
        <v>66</v>
      </c>
      <c r="E3099" t="s">
        <v>67</v>
      </c>
      <c r="F3099" t="s">
        <v>68</v>
      </c>
      <c r="G3099" s="90" t="s">
        <v>532</v>
      </c>
      <c r="I3099"/>
    </row>
    <row r="3100" spans="1:9" hidden="1" x14ac:dyDescent="0.25">
      <c r="A3100" s="57" t="s">
        <v>131</v>
      </c>
      <c r="B3100" s="57">
        <v>2023</v>
      </c>
      <c r="C3100" t="s">
        <v>58</v>
      </c>
      <c r="D3100" t="s">
        <v>66</v>
      </c>
      <c r="E3100" t="s">
        <v>67</v>
      </c>
      <c r="F3100" t="s">
        <v>326</v>
      </c>
      <c r="G3100" s="90" t="s">
        <v>327</v>
      </c>
      <c r="I3100" s="3">
        <v>628900</v>
      </c>
    </row>
    <row r="3101" spans="1:9" hidden="1" x14ac:dyDescent="0.25">
      <c r="A3101" s="57" t="s">
        <v>131</v>
      </c>
      <c r="B3101" s="57">
        <v>2023</v>
      </c>
      <c r="C3101" t="s">
        <v>58</v>
      </c>
      <c r="D3101" t="s">
        <v>66</v>
      </c>
      <c r="E3101" t="s">
        <v>67</v>
      </c>
      <c r="F3101" t="s">
        <v>326</v>
      </c>
      <c r="G3101" s="90" t="s">
        <v>328</v>
      </c>
      <c r="I3101" s="3">
        <v>628900</v>
      </c>
    </row>
    <row r="3102" spans="1:9" hidden="1" x14ac:dyDescent="0.25">
      <c r="A3102" s="57" t="s">
        <v>131</v>
      </c>
      <c r="B3102" s="57">
        <v>2023</v>
      </c>
      <c r="C3102" t="s">
        <v>58</v>
      </c>
      <c r="D3102" t="s">
        <v>66</v>
      </c>
      <c r="E3102" t="s">
        <v>67</v>
      </c>
      <c r="F3102" t="s">
        <v>326</v>
      </c>
      <c r="G3102" s="90" t="s">
        <v>329</v>
      </c>
      <c r="I3102" s="3">
        <v>78400</v>
      </c>
    </row>
    <row r="3103" spans="1:9" hidden="1" x14ac:dyDescent="0.25">
      <c r="A3103" s="57" t="s">
        <v>131</v>
      </c>
      <c r="B3103" s="57">
        <v>2023</v>
      </c>
      <c r="C3103" t="s">
        <v>58</v>
      </c>
      <c r="D3103" t="s">
        <v>66</v>
      </c>
      <c r="E3103" t="s">
        <v>67</v>
      </c>
      <c r="F3103" t="s">
        <v>326</v>
      </c>
      <c r="G3103" s="90" t="s">
        <v>330</v>
      </c>
      <c r="I3103" s="3">
        <v>2631700</v>
      </c>
    </row>
    <row r="3104" spans="1:9" hidden="1" x14ac:dyDescent="0.25">
      <c r="A3104" s="57" t="s">
        <v>131</v>
      </c>
      <c r="B3104" s="57">
        <v>2023</v>
      </c>
      <c r="C3104" t="s">
        <v>58</v>
      </c>
      <c r="D3104" t="s">
        <v>66</v>
      </c>
      <c r="E3104" t="s">
        <v>67</v>
      </c>
      <c r="F3104" t="s">
        <v>68</v>
      </c>
      <c r="G3104" t="s">
        <v>158</v>
      </c>
      <c r="I3104" s="3">
        <f>95173000.14-9038928+928</f>
        <v>86135000.140000001</v>
      </c>
    </row>
    <row r="3105" spans="1:10" hidden="1" x14ac:dyDescent="0.25">
      <c r="A3105" s="57" t="s">
        <v>131</v>
      </c>
      <c r="B3105" s="57">
        <v>2023</v>
      </c>
      <c r="C3105" t="s">
        <v>58</v>
      </c>
      <c r="D3105" t="s">
        <v>66</v>
      </c>
      <c r="E3105" t="s">
        <v>67</v>
      </c>
      <c r="F3105" t="s">
        <v>68</v>
      </c>
      <c r="G3105" t="s">
        <v>76</v>
      </c>
      <c r="I3105" s="3">
        <v>-26003000.82</v>
      </c>
    </row>
    <row r="3106" spans="1:10" hidden="1" x14ac:dyDescent="0.25">
      <c r="A3106" s="57" t="s">
        <v>131</v>
      </c>
      <c r="B3106" s="57">
        <v>2023</v>
      </c>
      <c r="C3106" t="s">
        <v>58</v>
      </c>
      <c r="D3106" t="s">
        <v>66</v>
      </c>
      <c r="E3106" t="s">
        <v>67</v>
      </c>
      <c r="F3106" t="s">
        <v>68</v>
      </c>
      <c r="G3106" t="s">
        <v>185</v>
      </c>
      <c r="I3106" s="3">
        <v>-270</v>
      </c>
    </row>
    <row r="3107" spans="1:10" hidden="1" x14ac:dyDescent="0.25">
      <c r="A3107" s="57" t="s">
        <v>131</v>
      </c>
      <c r="B3107" s="57">
        <v>2023</v>
      </c>
      <c r="C3107" t="s">
        <v>58</v>
      </c>
      <c r="D3107" t="s">
        <v>66</v>
      </c>
      <c r="E3107" t="s">
        <v>67</v>
      </c>
      <c r="F3107" t="s">
        <v>68</v>
      </c>
      <c r="G3107" t="s">
        <v>200</v>
      </c>
      <c r="I3107"/>
    </row>
    <row r="3108" spans="1:10" hidden="1" x14ac:dyDescent="0.25">
      <c r="A3108" s="57" t="s">
        <v>131</v>
      </c>
      <c r="B3108" s="57">
        <v>2023</v>
      </c>
      <c r="C3108" t="s">
        <v>58</v>
      </c>
      <c r="D3108" t="s">
        <v>66</v>
      </c>
      <c r="E3108" t="s">
        <v>67</v>
      </c>
      <c r="F3108" t="s">
        <v>68</v>
      </c>
      <c r="G3108" t="s">
        <v>97</v>
      </c>
      <c r="I3108" s="3">
        <v>-7655000.1100000003</v>
      </c>
    </row>
    <row r="3109" spans="1:10" hidden="1" x14ac:dyDescent="0.25">
      <c r="A3109" s="57" t="s">
        <v>131</v>
      </c>
      <c r="B3109" s="57">
        <v>2023</v>
      </c>
      <c r="C3109" t="s">
        <v>58</v>
      </c>
      <c r="D3109" t="s">
        <v>66</v>
      </c>
      <c r="E3109" t="s">
        <v>67</v>
      </c>
      <c r="F3109" t="s">
        <v>68</v>
      </c>
      <c r="G3109" t="s">
        <v>201</v>
      </c>
      <c r="I3109"/>
    </row>
    <row r="3110" spans="1:10" hidden="1" x14ac:dyDescent="0.25">
      <c r="A3110" s="57" t="s">
        <v>131</v>
      </c>
      <c r="B3110" s="57">
        <v>2023</v>
      </c>
      <c r="C3110" t="s">
        <v>58</v>
      </c>
      <c r="D3110" t="s">
        <v>66</v>
      </c>
      <c r="E3110" t="s">
        <v>67</v>
      </c>
      <c r="F3110" t="s">
        <v>68</v>
      </c>
      <c r="G3110" t="s">
        <v>293</v>
      </c>
      <c r="I3110" s="3">
        <v>-1182200.1499999999</v>
      </c>
    </row>
    <row r="3111" spans="1:10" hidden="1" x14ac:dyDescent="0.25">
      <c r="A3111" s="57" t="s">
        <v>131</v>
      </c>
      <c r="B3111" s="57">
        <v>2023</v>
      </c>
      <c r="C3111" t="s">
        <v>58</v>
      </c>
      <c r="D3111" t="s">
        <v>66</v>
      </c>
      <c r="E3111" t="s">
        <v>67</v>
      </c>
      <c r="F3111" t="s">
        <v>68</v>
      </c>
      <c r="G3111" t="s">
        <v>202</v>
      </c>
      <c r="I3111"/>
    </row>
    <row r="3112" spans="1:10" hidden="1" x14ac:dyDescent="0.25">
      <c r="A3112" s="57" t="s">
        <v>131</v>
      </c>
      <c r="B3112" s="57">
        <v>2023</v>
      </c>
      <c r="C3112" t="s">
        <v>58</v>
      </c>
      <c r="D3112" t="s">
        <v>66</v>
      </c>
      <c r="E3112" t="s">
        <v>67</v>
      </c>
      <c r="F3112" t="s">
        <v>68</v>
      </c>
      <c r="G3112" t="s">
        <v>203</v>
      </c>
      <c r="I3112" s="3">
        <v>6844000</v>
      </c>
    </row>
    <row r="3113" spans="1:10" hidden="1" x14ac:dyDescent="0.25">
      <c r="A3113" s="57" t="s">
        <v>131</v>
      </c>
      <c r="B3113" s="57">
        <v>2023</v>
      </c>
      <c r="C3113" t="s">
        <v>58</v>
      </c>
      <c r="D3113" t="s">
        <v>66</v>
      </c>
      <c r="E3113" t="s">
        <v>67</v>
      </c>
      <c r="F3113" t="s">
        <v>68</v>
      </c>
      <c r="G3113" t="s">
        <v>290</v>
      </c>
      <c r="I3113" s="3">
        <v>56184190</v>
      </c>
    </row>
    <row r="3114" spans="1:10" hidden="1" x14ac:dyDescent="0.25">
      <c r="A3114" s="57" t="s">
        <v>131</v>
      </c>
      <c r="B3114" s="57">
        <v>2023</v>
      </c>
      <c r="C3114" t="s">
        <v>58</v>
      </c>
      <c r="D3114" t="s">
        <v>66</v>
      </c>
      <c r="E3114" t="s">
        <v>67</v>
      </c>
      <c r="F3114" t="s">
        <v>68</v>
      </c>
      <c r="G3114" s="90" t="s">
        <v>554</v>
      </c>
      <c r="I3114" s="3">
        <v>-647283</v>
      </c>
    </row>
    <row r="3115" spans="1:10" hidden="1" x14ac:dyDescent="0.25">
      <c r="A3115" s="57" t="s">
        <v>131</v>
      </c>
      <c r="B3115" s="57">
        <v>2023</v>
      </c>
      <c r="C3115" t="s">
        <v>58</v>
      </c>
      <c r="D3115" t="s">
        <v>66</v>
      </c>
      <c r="E3115" t="s">
        <v>67</v>
      </c>
      <c r="F3115" t="s">
        <v>268</v>
      </c>
      <c r="G3115" t="s">
        <v>162</v>
      </c>
      <c r="I3115" s="3">
        <v>207673.16</v>
      </c>
    </row>
    <row r="3116" spans="1:10" hidden="1" x14ac:dyDescent="0.25">
      <c r="A3116" s="57" t="s">
        <v>131</v>
      </c>
      <c r="B3116" s="57">
        <v>2023</v>
      </c>
      <c r="C3116" t="s">
        <v>58</v>
      </c>
      <c r="D3116" t="s">
        <v>66</v>
      </c>
      <c r="E3116" t="s">
        <v>67</v>
      </c>
      <c r="F3116" t="s">
        <v>93</v>
      </c>
      <c r="G3116" t="s">
        <v>92</v>
      </c>
      <c r="I3116"/>
    </row>
    <row r="3117" spans="1:10" hidden="1" x14ac:dyDescent="0.25">
      <c r="A3117" s="57" t="s">
        <v>131</v>
      </c>
      <c r="B3117" s="57">
        <v>2023</v>
      </c>
      <c r="C3117" t="s">
        <v>58</v>
      </c>
      <c r="D3117" t="s">
        <v>69</v>
      </c>
      <c r="E3117" t="s">
        <v>69</v>
      </c>
      <c r="F3117" t="s">
        <v>70</v>
      </c>
      <c r="G3117" t="s">
        <v>77</v>
      </c>
      <c r="I3117" s="3">
        <v>200000000</v>
      </c>
    </row>
    <row r="3118" spans="1:10" hidden="1" x14ac:dyDescent="0.25">
      <c r="A3118" s="57" t="s">
        <v>131</v>
      </c>
      <c r="B3118" s="57">
        <v>2023</v>
      </c>
      <c r="C3118" t="s">
        <v>58</v>
      </c>
      <c r="D3118" t="s">
        <v>69</v>
      </c>
      <c r="E3118" t="s">
        <v>69</v>
      </c>
      <c r="F3118" t="s">
        <v>70</v>
      </c>
      <c r="G3118" t="s">
        <v>78</v>
      </c>
      <c r="I3118" s="3">
        <v>-194000000</v>
      </c>
    </row>
    <row r="3119" spans="1:10" hidden="1" x14ac:dyDescent="0.25">
      <c r="A3119" s="57" t="s">
        <v>131</v>
      </c>
      <c r="B3119" s="57">
        <v>2023</v>
      </c>
      <c r="C3119" t="s">
        <v>58</v>
      </c>
      <c r="D3119" t="s">
        <v>69</v>
      </c>
      <c r="E3119" t="s">
        <v>69</v>
      </c>
      <c r="F3119" t="s">
        <v>70</v>
      </c>
      <c r="G3119" t="s">
        <v>230</v>
      </c>
      <c r="I3119" s="3">
        <v>54327800</v>
      </c>
    </row>
    <row r="3120" spans="1:10" hidden="1" x14ac:dyDescent="0.25">
      <c r="A3120" s="57" t="s">
        <v>131</v>
      </c>
      <c r="B3120" s="57">
        <v>2023</v>
      </c>
      <c r="C3120" s="86" t="s">
        <v>58</v>
      </c>
      <c r="D3120" s="86" t="s">
        <v>69</v>
      </c>
      <c r="E3120" s="86" t="s">
        <v>69</v>
      </c>
      <c r="F3120" s="86" t="s">
        <v>79</v>
      </c>
      <c r="G3120" s="86" t="s">
        <v>264</v>
      </c>
      <c r="I3120" s="59">
        <v>77408201.880000174</v>
      </c>
      <c r="J3120" s="16"/>
    </row>
    <row r="3121" spans="1:9" hidden="1" x14ac:dyDescent="0.25">
      <c r="A3121" s="57" t="s">
        <v>131</v>
      </c>
      <c r="B3121" s="57">
        <v>2023</v>
      </c>
      <c r="C3121" s="86" t="s">
        <v>58</v>
      </c>
      <c r="D3121" s="86" t="s">
        <v>69</v>
      </c>
      <c r="E3121" s="86" t="s">
        <v>69</v>
      </c>
      <c r="F3121" s="86" t="s">
        <v>79</v>
      </c>
      <c r="G3121" s="86" t="s">
        <v>297</v>
      </c>
      <c r="I3121" s="38">
        <v>14311114</v>
      </c>
    </row>
    <row r="3122" spans="1:9" hidden="1" x14ac:dyDescent="0.25">
      <c r="A3122" s="57" t="s">
        <v>134</v>
      </c>
      <c r="B3122" s="57">
        <v>2024</v>
      </c>
      <c r="C3122" s="57" t="s">
        <v>58</v>
      </c>
      <c r="D3122" s="57" t="s">
        <v>63</v>
      </c>
      <c r="E3122" s="57" t="s">
        <v>64</v>
      </c>
      <c r="F3122" s="57" t="s">
        <v>65</v>
      </c>
      <c r="G3122" s="57" t="s">
        <v>71</v>
      </c>
      <c r="I3122"/>
    </row>
    <row r="3123" spans="1:9" hidden="1" x14ac:dyDescent="0.25">
      <c r="A3123" s="57" t="s">
        <v>134</v>
      </c>
      <c r="B3123" s="57">
        <v>2024</v>
      </c>
      <c r="C3123" t="s">
        <v>58</v>
      </c>
      <c r="D3123" t="s">
        <v>63</v>
      </c>
      <c r="E3123" t="s">
        <v>64</v>
      </c>
      <c r="F3123" t="s">
        <v>65</v>
      </c>
      <c r="G3123" t="s">
        <v>80</v>
      </c>
      <c r="I3123" s="3">
        <v>107809.55</v>
      </c>
    </row>
    <row r="3124" spans="1:9" hidden="1" x14ac:dyDescent="0.25">
      <c r="A3124" s="57" t="s">
        <v>134</v>
      </c>
      <c r="B3124" s="57">
        <v>2024</v>
      </c>
      <c r="C3124" t="s">
        <v>58</v>
      </c>
      <c r="D3124" t="s">
        <v>63</v>
      </c>
      <c r="E3124" t="s">
        <v>64</v>
      </c>
      <c r="F3124" t="s">
        <v>65</v>
      </c>
      <c r="G3124" t="s">
        <v>72</v>
      </c>
      <c r="I3124" s="3"/>
    </row>
    <row r="3125" spans="1:9" hidden="1" x14ac:dyDescent="0.25">
      <c r="A3125" s="57" t="s">
        <v>134</v>
      </c>
      <c r="B3125" s="57">
        <v>2024</v>
      </c>
      <c r="C3125" t="s">
        <v>58</v>
      </c>
      <c r="D3125" t="s">
        <v>63</v>
      </c>
      <c r="E3125" t="s">
        <v>64</v>
      </c>
      <c r="F3125" t="s">
        <v>65</v>
      </c>
      <c r="G3125" t="s">
        <v>227</v>
      </c>
      <c r="I3125" s="3">
        <v>78172130.629999995</v>
      </c>
    </row>
    <row r="3126" spans="1:9" hidden="1" x14ac:dyDescent="0.25">
      <c r="A3126" s="57" t="s">
        <v>134</v>
      </c>
      <c r="B3126" s="57">
        <v>2024</v>
      </c>
      <c r="C3126" t="s">
        <v>58</v>
      </c>
      <c r="D3126" t="s">
        <v>63</v>
      </c>
      <c r="E3126" t="s">
        <v>64</v>
      </c>
      <c r="F3126" t="s">
        <v>65</v>
      </c>
      <c r="G3126" s="90" t="s">
        <v>586</v>
      </c>
      <c r="I3126">
        <v>3442392</v>
      </c>
    </row>
    <row r="3127" spans="1:9" hidden="1" x14ac:dyDescent="0.25">
      <c r="A3127" s="57" t="s">
        <v>134</v>
      </c>
      <c r="B3127" s="57">
        <v>2024</v>
      </c>
      <c r="C3127" t="s">
        <v>58</v>
      </c>
      <c r="D3127" t="s">
        <v>63</v>
      </c>
      <c r="E3127" t="s">
        <v>64</v>
      </c>
      <c r="F3127" t="s">
        <v>587</v>
      </c>
      <c r="G3127" s="90" t="s">
        <v>621</v>
      </c>
      <c r="I3127"/>
    </row>
    <row r="3128" spans="1:9" hidden="1" x14ac:dyDescent="0.25">
      <c r="A3128" s="57" t="s">
        <v>134</v>
      </c>
      <c r="B3128" s="57">
        <v>2024</v>
      </c>
      <c r="C3128" t="s">
        <v>58</v>
      </c>
      <c r="D3128" t="s">
        <v>63</v>
      </c>
      <c r="E3128" t="s">
        <v>64</v>
      </c>
      <c r="F3128" t="s">
        <v>262</v>
      </c>
      <c r="G3128" t="s">
        <v>261</v>
      </c>
      <c r="H3128" t="s">
        <v>291</v>
      </c>
      <c r="I3128" s="172">
        <v>9000000</v>
      </c>
    </row>
    <row r="3129" spans="1:9" hidden="1" x14ac:dyDescent="0.25">
      <c r="A3129" s="57" t="s">
        <v>134</v>
      </c>
      <c r="B3129" s="57">
        <v>2024</v>
      </c>
      <c r="C3129" t="s">
        <v>58</v>
      </c>
      <c r="D3129" t="s">
        <v>63</v>
      </c>
      <c r="E3129" t="s">
        <v>64</v>
      </c>
      <c r="F3129" t="s">
        <v>262</v>
      </c>
      <c r="G3129" t="s">
        <v>261</v>
      </c>
      <c r="H3129" t="s">
        <v>104</v>
      </c>
      <c r="I3129" s="16">
        <v>8999999.3599999994</v>
      </c>
    </row>
    <row r="3130" spans="1:9" hidden="1" x14ac:dyDescent="0.25">
      <c r="A3130" s="57" t="s">
        <v>134</v>
      </c>
      <c r="B3130" s="57">
        <v>2024</v>
      </c>
      <c r="C3130" t="s">
        <v>58</v>
      </c>
      <c r="D3130" t="s">
        <v>63</v>
      </c>
      <c r="E3130" t="s">
        <v>64</v>
      </c>
      <c r="F3130" t="s">
        <v>713</v>
      </c>
      <c r="G3130" t="s">
        <v>155</v>
      </c>
      <c r="I3130" s="3">
        <v>171022056.28999999</v>
      </c>
    </row>
    <row r="3131" spans="1:9" hidden="1" x14ac:dyDescent="0.25">
      <c r="A3131" s="57" t="s">
        <v>134</v>
      </c>
      <c r="B3131" s="57">
        <v>2024</v>
      </c>
      <c r="C3131" t="s">
        <v>58</v>
      </c>
      <c r="D3131" t="s">
        <v>63</v>
      </c>
      <c r="E3131" t="s">
        <v>64</v>
      </c>
      <c r="F3131" t="s">
        <v>713</v>
      </c>
      <c r="G3131" t="s">
        <v>145</v>
      </c>
      <c r="I3131" s="3">
        <v>31762558.649999999</v>
      </c>
    </row>
    <row r="3132" spans="1:9" hidden="1" x14ac:dyDescent="0.25">
      <c r="A3132" s="57" t="s">
        <v>134</v>
      </c>
      <c r="B3132" s="57">
        <v>2024</v>
      </c>
      <c r="C3132" t="s">
        <v>58</v>
      </c>
      <c r="D3132" t="s">
        <v>63</v>
      </c>
      <c r="E3132" t="s">
        <v>64</v>
      </c>
      <c r="F3132" t="s">
        <v>713</v>
      </c>
      <c r="G3132" t="s">
        <v>275</v>
      </c>
      <c r="I3132" s="3">
        <v>1489200</v>
      </c>
    </row>
    <row r="3133" spans="1:9" hidden="1" x14ac:dyDescent="0.25">
      <c r="A3133" s="57" t="s">
        <v>134</v>
      </c>
      <c r="B3133" s="57">
        <v>2024</v>
      </c>
      <c r="C3133" t="s">
        <v>58</v>
      </c>
      <c r="D3133" t="s">
        <v>63</v>
      </c>
      <c r="E3133" t="s">
        <v>64</v>
      </c>
      <c r="F3133" t="s">
        <v>713</v>
      </c>
      <c r="G3133" t="s">
        <v>105</v>
      </c>
      <c r="I3133"/>
    </row>
    <row r="3134" spans="1:9" hidden="1" x14ac:dyDescent="0.25">
      <c r="A3134" s="57" t="s">
        <v>134</v>
      </c>
      <c r="B3134" s="57">
        <v>2024</v>
      </c>
      <c r="C3134" t="s">
        <v>58</v>
      </c>
      <c r="D3134" t="s">
        <v>63</v>
      </c>
      <c r="E3134" t="s">
        <v>64</v>
      </c>
      <c r="F3134" t="s">
        <v>713</v>
      </c>
      <c r="G3134" s="2" t="s">
        <v>231</v>
      </c>
      <c r="I3134" s="3">
        <v>19107526.469999999</v>
      </c>
    </row>
    <row r="3135" spans="1:9" hidden="1" x14ac:dyDescent="0.25">
      <c r="A3135" s="57" t="s">
        <v>134</v>
      </c>
      <c r="B3135" s="57">
        <v>2024</v>
      </c>
      <c r="C3135" t="s">
        <v>58</v>
      </c>
      <c r="D3135" t="s">
        <v>63</v>
      </c>
      <c r="E3135" t="s">
        <v>64</v>
      </c>
      <c r="F3135" t="s">
        <v>713</v>
      </c>
      <c r="G3135" s="90" t="s">
        <v>336</v>
      </c>
      <c r="I3135" s="3">
        <v>-317211.84000000003</v>
      </c>
    </row>
    <row r="3136" spans="1:9" hidden="1" x14ac:dyDescent="0.25">
      <c r="A3136" s="57" t="s">
        <v>134</v>
      </c>
      <c r="B3136" s="57">
        <v>2024</v>
      </c>
      <c r="C3136" t="s">
        <v>58</v>
      </c>
      <c r="D3136" t="s">
        <v>63</v>
      </c>
      <c r="E3136" t="s">
        <v>64</v>
      </c>
      <c r="F3136" t="s">
        <v>713</v>
      </c>
      <c r="G3136" s="2" t="s">
        <v>232</v>
      </c>
      <c r="I3136" s="3">
        <v>2511648</v>
      </c>
    </row>
    <row r="3137" spans="1:9" hidden="1" x14ac:dyDescent="0.25">
      <c r="A3137" s="57" t="s">
        <v>134</v>
      </c>
      <c r="B3137" s="57">
        <v>2024</v>
      </c>
      <c r="C3137" t="s">
        <v>58</v>
      </c>
      <c r="D3137" t="s">
        <v>63</v>
      </c>
      <c r="E3137" t="s">
        <v>64</v>
      </c>
      <c r="F3137" t="s">
        <v>713</v>
      </c>
      <c r="G3137" s="90" t="s">
        <v>340</v>
      </c>
      <c r="I3137" s="3">
        <v>-6504.2</v>
      </c>
    </row>
    <row r="3138" spans="1:9" hidden="1" x14ac:dyDescent="0.25">
      <c r="A3138" s="57" t="s">
        <v>134</v>
      </c>
      <c r="B3138" s="57">
        <v>2024</v>
      </c>
      <c r="C3138" t="s">
        <v>58</v>
      </c>
      <c r="D3138" t="s">
        <v>63</v>
      </c>
      <c r="E3138" t="s">
        <v>64</v>
      </c>
      <c r="F3138" t="s">
        <v>713</v>
      </c>
      <c r="G3138" s="90" t="s">
        <v>341</v>
      </c>
      <c r="I3138" s="3">
        <v>11128.22</v>
      </c>
    </row>
    <row r="3139" spans="1:9" hidden="1" x14ac:dyDescent="0.25">
      <c r="A3139" s="57" t="s">
        <v>134</v>
      </c>
      <c r="B3139" s="57">
        <v>2024</v>
      </c>
      <c r="C3139" t="s">
        <v>58</v>
      </c>
      <c r="D3139" t="s">
        <v>63</v>
      </c>
      <c r="E3139" t="s">
        <v>64</v>
      </c>
      <c r="F3139" t="s">
        <v>713</v>
      </c>
      <c r="G3139" s="90" t="s">
        <v>344</v>
      </c>
      <c r="I3139" s="3">
        <v>-1021714.9</v>
      </c>
    </row>
    <row r="3140" spans="1:9" hidden="1" x14ac:dyDescent="0.25">
      <c r="A3140" s="57" t="s">
        <v>134</v>
      </c>
      <c r="B3140" s="57">
        <v>2024</v>
      </c>
      <c r="C3140" t="s">
        <v>58</v>
      </c>
      <c r="D3140" t="s">
        <v>63</v>
      </c>
      <c r="E3140" t="s">
        <v>64</v>
      </c>
      <c r="F3140" t="s">
        <v>713</v>
      </c>
      <c r="G3140" s="2" t="s">
        <v>233</v>
      </c>
      <c r="I3140" s="3">
        <v>991853.13</v>
      </c>
    </row>
    <row r="3141" spans="1:9" hidden="1" x14ac:dyDescent="0.25">
      <c r="A3141" s="57" t="s">
        <v>134</v>
      </c>
      <c r="B3141" s="57">
        <v>2024</v>
      </c>
      <c r="C3141" t="s">
        <v>58</v>
      </c>
      <c r="D3141" t="s">
        <v>63</v>
      </c>
      <c r="E3141" t="s">
        <v>64</v>
      </c>
      <c r="F3141" t="s">
        <v>713</v>
      </c>
      <c r="G3141" s="90" t="s">
        <v>323</v>
      </c>
      <c r="I3141" s="3">
        <v>36481.15</v>
      </c>
    </row>
    <row r="3142" spans="1:9" hidden="1" x14ac:dyDescent="0.25">
      <c r="A3142" s="57" t="s">
        <v>134</v>
      </c>
      <c r="B3142" s="57">
        <v>2024</v>
      </c>
      <c r="C3142" t="s">
        <v>58</v>
      </c>
      <c r="D3142" t="s">
        <v>63</v>
      </c>
      <c r="E3142" t="s">
        <v>64</v>
      </c>
      <c r="F3142" t="s">
        <v>713</v>
      </c>
      <c r="G3142" s="2" t="s">
        <v>237</v>
      </c>
      <c r="I3142" s="3">
        <v>1834240.68</v>
      </c>
    </row>
    <row r="3143" spans="1:9" hidden="1" x14ac:dyDescent="0.25">
      <c r="A3143" s="57" t="s">
        <v>134</v>
      </c>
      <c r="B3143" s="57">
        <v>2024</v>
      </c>
      <c r="C3143" t="s">
        <v>58</v>
      </c>
      <c r="D3143" t="s">
        <v>63</v>
      </c>
      <c r="E3143" t="s">
        <v>64</v>
      </c>
      <c r="F3143" t="s">
        <v>713</v>
      </c>
      <c r="G3143" s="2" t="s">
        <v>289</v>
      </c>
      <c r="I3143"/>
    </row>
    <row r="3144" spans="1:9" hidden="1" x14ac:dyDescent="0.25">
      <c r="A3144" s="57" t="s">
        <v>134</v>
      </c>
      <c r="B3144" s="57">
        <v>2024</v>
      </c>
      <c r="C3144" t="s">
        <v>58</v>
      </c>
      <c r="D3144" t="s">
        <v>63</v>
      </c>
      <c r="E3144" t="s">
        <v>64</v>
      </c>
      <c r="F3144" t="s">
        <v>713</v>
      </c>
      <c r="G3144" t="s">
        <v>186</v>
      </c>
      <c r="I3144" s="3">
        <v>6375687</v>
      </c>
    </row>
    <row r="3145" spans="1:9" hidden="1" x14ac:dyDescent="0.25">
      <c r="A3145" s="57" t="s">
        <v>134</v>
      </c>
      <c r="B3145" s="57">
        <v>2024</v>
      </c>
      <c r="C3145" t="s">
        <v>58</v>
      </c>
      <c r="D3145" t="s">
        <v>63</v>
      </c>
      <c r="E3145" t="s">
        <v>64</v>
      </c>
      <c r="F3145" t="s">
        <v>713</v>
      </c>
      <c r="G3145" s="90" t="s">
        <v>691</v>
      </c>
      <c r="I3145" s="3">
        <v>30007220.050000001</v>
      </c>
    </row>
    <row r="3146" spans="1:9" hidden="1" x14ac:dyDescent="0.25">
      <c r="A3146" s="57" t="s">
        <v>134</v>
      </c>
      <c r="B3146" s="57">
        <v>2024</v>
      </c>
      <c r="C3146" t="s">
        <v>58</v>
      </c>
      <c r="D3146" t="s">
        <v>63</v>
      </c>
      <c r="E3146" t="s">
        <v>64</v>
      </c>
      <c r="F3146" t="s">
        <v>82</v>
      </c>
      <c r="G3146" t="s">
        <v>81</v>
      </c>
      <c r="I3146" s="3">
        <v>31550783.350000001</v>
      </c>
    </row>
    <row r="3147" spans="1:9" hidden="1" x14ac:dyDescent="0.25">
      <c r="A3147" s="57" t="s">
        <v>134</v>
      </c>
      <c r="B3147" s="57">
        <v>2024</v>
      </c>
      <c r="C3147" t="s">
        <v>58</v>
      </c>
      <c r="D3147" t="s">
        <v>63</v>
      </c>
      <c r="E3147" t="s">
        <v>64</v>
      </c>
      <c r="F3147" t="s">
        <v>228</v>
      </c>
      <c r="G3147" t="s">
        <v>229</v>
      </c>
      <c r="I3147"/>
    </row>
    <row r="3148" spans="1:9" hidden="1" x14ac:dyDescent="0.25">
      <c r="A3148" s="57" t="s">
        <v>134</v>
      </c>
      <c r="B3148" s="57">
        <v>2024</v>
      </c>
      <c r="C3148" t="s">
        <v>58</v>
      </c>
      <c r="D3148" t="s">
        <v>63</v>
      </c>
      <c r="E3148" t="s">
        <v>73</v>
      </c>
      <c r="F3148" t="s">
        <v>84</v>
      </c>
      <c r="G3148" t="s">
        <v>83</v>
      </c>
      <c r="I3148" s="3">
        <v>4637000</v>
      </c>
    </row>
    <row r="3149" spans="1:9" hidden="1" x14ac:dyDescent="0.25">
      <c r="A3149" s="57" t="s">
        <v>134</v>
      </c>
      <c r="B3149" s="57">
        <v>2024</v>
      </c>
      <c r="C3149" t="s">
        <v>58</v>
      </c>
      <c r="D3149" t="s">
        <v>63</v>
      </c>
      <c r="E3149" t="s">
        <v>73</v>
      </c>
      <c r="F3149" t="s">
        <v>84</v>
      </c>
      <c r="G3149" s="90" t="s">
        <v>551</v>
      </c>
      <c r="I3149" s="3">
        <v>2210008</v>
      </c>
    </row>
    <row r="3150" spans="1:9" hidden="1" x14ac:dyDescent="0.25">
      <c r="A3150" s="57" t="s">
        <v>134</v>
      </c>
      <c r="B3150" s="57">
        <v>2024</v>
      </c>
      <c r="C3150" t="s">
        <v>58</v>
      </c>
      <c r="D3150" t="s">
        <v>63</v>
      </c>
      <c r="E3150" t="s">
        <v>73</v>
      </c>
      <c r="F3150" t="s">
        <v>84</v>
      </c>
      <c r="G3150" s="90" t="s">
        <v>324</v>
      </c>
      <c r="I3150" s="3">
        <v>8953001</v>
      </c>
    </row>
    <row r="3151" spans="1:9" hidden="1" x14ac:dyDescent="0.25">
      <c r="A3151" s="57" t="s">
        <v>134</v>
      </c>
      <c r="B3151" s="57">
        <v>2024</v>
      </c>
      <c r="C3151" t="s">
        <v>58</v>
      </c>
      <c r="D3151" t="s">
        <v>63</v>
      </c>
      <c r="E3151" t="s">
        <v>73</v>
      </c>
      <c r="F3151" t="s">
        <v>483</v>
      </c>
      <c r="G3151" s="90" t="s">
        <v>484</v>
      </c>
      <c r="I3151" s="3">
        <v>-1692297</v>
      </c>
    </row>
    <row r="3152" spans="1:9" hidden="1" x14ac:dyDescent="0.25">
      <c r="A3152" s="57" t="s">
        <v>134</v>
      </c>
      <c r="B3152" s="57">
        <v>2024</v>
      </c>
      <c r="C3152" t="s">
        <v>58</v>
      </c>
      <c r="D3152" t="s">
        <v>63</v>
      </c>
      <c r="E3152" t="s">
        <v>73</v>
      </c>
      <c r="F3152" t="s">
        <v>483</v>
      </c>
      <c r="G3152" s="90" t="s">
        <v>525</v>
      </c>
      <c r="I3152" s="3">
        <v>2149600</v>
      </c>
    </row>
    <row r="3153" spans="1:9" hidden="1" x14ac:dyDescent="0.25">
      <c r="A3153" s="57" t="s">
        <v>134</v>
      </c>
      <c r="B3153" s="57">
        <v>2024</v>
      </c>
      <c r="C3153" t="s">
        <v>58</v>
      </c>
      <c r="D3153" t="s">
        <v>63</v>
      </c>
      <c r="E3153" t="s">
        <v>73</v>
      </c>
      <c r="F3153" t="s">
        <v>483</v>
      </c>
      <c r="G3153" s="90" t="s">
        <v>365</v>
      </c>
      <c r="I3153" s="3">
        <v>-869001</v>
      </c>
    </row>
    <row r="3154" spans="1:9" hidden="1" x14ac:dyDescent="0.25">
      <c r="A3154" s="57" t="s">
        <v>134</v>
      </c>
      <c r="B3154" s="57">
        <v>2024</v>
      </c>
      <c r="C3154" t="s">
        <v>58</v>
      </c>
      <c r="D3154" t="s">
        <v>63</v>
      </c>
      <c r="E3154" t="s">
        <v>73</v>
      </c>
      <c r="F3154" t="s">
        <v>342</v>
      </c>
      <c r="G3154" s="90" t="s">
        <v>343</v>
      </c>
      <c r="I3154" s="3">
        <v>1995000</v>
      </c>
    </row>
    <row r="3155" spans="1:9" hidden="1" x14ac:dyDescent="0.25">
      <c r="A3155" s="57" t="s">
        <v>134</v>
      </c>
      <c r="B3155" s="57">
        <v>2024</v>
      </c>
      <c r="C3155" t="s">
        <v>58</v>
      </c>
      <c r="D3155" t="s">
        <v>63</v>
      </c>
      <c r="E3155" t="s">
        <v>73</v>
      </c>
      <c r="F3155" t="s">
        <v>529</v>
      </c>
      <c r="G3155" s="90" t="s">
        <v>530</v>
      </c>
      <c r="I3155" s="3">
        <v>-1995000</v>
      </c>
    </row>
    <row r="3156" spans="1:9" hidden="1" x14ac:dyDescent="0.25">
      <c r="A3156" s="57" t="s">
        <v>134</v>
      </c>
      <c r="B3156" s="57">
        <v>2024</v>
      </c>
      <c r="C3156" t="s">
        <v>58</v>
      </c>
      <c r="D3156" t="s">
        <v>66</v>
      </c>
      <c r="E3156" t="s">
        <v>67</v>
      </c>
      <c r="F3156" t="s">
        <v>93</v>
      </c>
      <c r="G3156" s="2" t="s">
        <v>234</v>
      </c>
      <c r="I3156"/>
    </row>
    <row r="3157" spans="1:9" hidden="1" x14ac:dyDescent="0.25">
      <c r="A3157" s="57" t="s">
        <v>134</v>
      </c>
      <c r="B3157" s="57">
        <v>2024</v>
      </c>
      <c r="C3157" t="s">
        <v>58</v>
      </c>
      <c r="D3157" t="s">
        <v>66</v>
      </c>
      <c r="E3157" t="s">
        <v>67</v>
      </c>
      <c r="F3157" t="s">
        <v>93</v>
      </c>
      <c r="G3157" t="s">
        <v>106</v>
      </c>
      <c r="I3157" s="3">
        <v>44864045.549999997</v>
      </c>
    </row>
    <row r="3158" spans="1:9" hidden="1" x14ac:dyDescent="0.25">
      <c r="A3158" s="57" t="s">
        <v>134</v>
      </c>
      <c r="B3158" s="57">
        <v>2024</v>
      </c>
      <c r="C3158" t="s">
        <v>58</v>
      </c>
      <c r="D3158" t="s">
        <v>66</v>
      </c>
      <c r="E3158" t="s">
        <v>67</v>
      </c>
      <c r="F3158" t="s">
        <v>93</v>
      </c>
      <c r="G3158" t="s">
        <v>263</v>
      </c>
      <c r="I3158" s="3">
        <v>6303719.3499999996</v>
      </c>
    </row>
    <row r="3159" spans="1:9" hidden="1" x14ac:dyDescent="0.25">
      <c r="A3159" s="57" t="s">
        <v>134</v>
      </c>
      <c r="B3159" s="57">
        <v>2024</v>
      </c>
      <c r="C3159" t="s">
        <v>58</v>
      </c>
      <c r="D3159" t="s">
        <v>66</v>
      </c>
      <c r="E3159" t="s">
        <v>67</v>
      </c>
      <c r="F3159" t="s">
        <v>89</v>
      </c>
      <c r="G3159" s="90" t="s">
        <v>444</v>
      </c>
      <c r="I3159" s="3">
        <v>-3992027</v>
      </c>
    </row>
    <row r="3160" spans="1:9" hidden="1" x14ac:dyDescent="0.25">
      <c r="A3160" s="57" t="s">
        <v>134</v>
      </c>
      <c r="B3160" s="57">
        <v>2024</v>
      </c>
      <c r="C3160" t="s">
        <v>58</v>
      </c>
      <c r="D3160" t="s">
        <v>66</v>
      </c>
      <c r="E3160" t="s">
        <v>67</v>
      </c>
      <c r="F3160" t="s">
        <v>89</v>
      </c>
      <c r="G3160" t="s">
        <v>85</v>
      </c>
      <c r="I3160" s="3">
        <v>3298433</v>
      </c>
    </row>
    <row r="3161" spans="1:9" hidden="1" x14ac:dyDescent="0.25">
      <c r="A3161" s="57" t="s">
        <v>134</v>
      </c>
      <c r="B3161" s="57">
        <v>2024</v>
      </c>
      <c r="C3161" t="s">
        <v>58</v>
      </c>
      <c r="D3161" t="s">
        <v>66</v>
      </c>
      <c r="E3161" t="s">
        <v>67</v>
      </c>
      <c r="F3161" t="s">
        <v>89</v>
      </c>
      <c r="G3161" t="s">
        <v>86</v>
      </c>
      <c r="I3161" s="3">
        <v>395812</v>
      </c>
    </row>
    <row r="3162" spans="1:9" hidden="1" x14ac:dyDescent="0.25">
      <c r="A3162" s="57" t="s">
        <v>134</v>
      </c>
      <c r="B3162" s="57">
        <v>2024</v>
      </c>
      <c r="C3162" t="s">
        <v>58</v>
      </c>
      <c r="D3162" t="s">
        <v>66</v>
      </c>
      <c r="E3162" t="s">
        <v>67</v>
      </c>
      <c r="F3162" t="s">
        <v>89</v>
      </c>
      <c r="G3162" t="s">
        <v>87</v>
      </c>
      <c r="I3162" s="3">
        <v>11549175.01</v>
      </c>
    </row>
    <row r="3163" spans="1:9" hidden="1" x14ac:dyDescent="0.25">
      <c r="A3163" s="57" t="s">
        <v>134</v>
      </c>
      <c r="B3163" s="57">
        <v>2024</v>
      </c>
      <c r="C3163" t="s">
        <v>58</v>
      </c>
      <c r="D3163" t="s">
        <v>66</v>
      </c>
      <c r="E3163" t="s">
        <v>67</v>
      </c>
      <c r="F3163" t="s">
        <v>89</v>
      </c>
      <c r="G3163" t="s">
        <v>88</v>
      </c>
      <c r="I3163" s="3">
        <v>3298433</v>
      </c>
    </row>
    <row r="3164" spans="1:9" hidden="1" x14ac:dyDescent="0.25">
      <c r="A3164" s="57" t="s">
        <v>134</v>
      </c>
      <c r="B3164" s="57">
        <v>2024</v>
      </c>
      <c r="C3164" t="s">
        <v>58</v>
      </c>
      <c r="D3164" t="s">
        <v>66</v>
      </c>
      <c r="E3164" t="s">
        <v>67</v>
      </c>
      <c r="F3164" t="s">
        <v>94</v>
      </c>
      <c r="G3164" t="s">
        <v>95</v>
      </c>
      <c r="I3164"/>
    </row>
    <row r="3165" spans="1:9" hidden="1" x14ac:dyDescent="0.25">
      <c r="A3165" s="57" t="s">
        <v>134</v>
      </c>
      <c r="B3165" s="57">
        <v>2024</v>
      </c>
      <c r="C3165" t="s">
        <v>58</v>
      </c>
      <c r="D3165" t="s">
        <v>66</v>
      </c>
      <c r="E3165" t="s">
        <v>67</v>
      </c>
      <c r="F3165" t="s">
        <v>94</v>
      </c>
      <c r="G3165" t="s">
        <v>95</v>
      </c>
      <c r="I3165"/>
    </row>
    <row r="3166" spans="1:9" hidden="1" x14ac:dyDescent="0.25">
      <c r="A3166" s="57" t="s">
        <v>134</v>
      </c>
      <c r="B3166" s="57">
        <v>2024</v>
      </c>
      <c r="C3166" t="s">
        <v>58</v>
      </c>
      <c r="D3166" t="s">
        <v>66</v>
      </c>
      <c r="E3166" t="s">
        <v>67</v>
      </c>
      <c r="F3166" t="s">
        <v>94</v>
      </c>
      <c r="G3166" t="s">
        <v>95</v>
      </c>
      <c r="I3166"/>
    </row>
    <row r="3167" spans="1:9" hidden="1" x14ac:dyDescent="0.25">
      <c r="A3167" s="57" t="s">
        <v>134</v>
      </c>
      <c r="B3167" s="57">
        <v>2024</v>
      </c>
      <c r="C3167" t="s">
        <v>58</v>
      </c>
      <c r="D3167" t="s">
        <v>66</v>
      </c>
      <c r="E3167" t="s">
        <v>67</v>
      </c>
      <c r="F3167" t="s">
        <v>94</v>
      </c>
      <c r="G3167" t="s">
        <v>95</v>
      </c>
      <c r="I3167"/>
    </row>
    <row r="3168" spans="1:9" hidden="1" x14ac:dyDescent="0.25">
      <c r="A3168" s="57" t="s">
        <v>134</v>
      </c>
      <c r="B3168" s="57">
        <v>2024</v>
      </c>
      <c r="C3168" t="s">
        <v>58</v>
      </c>
      <c r="D3168" t="s">
        <v>66</v>
      </c>
      <c r="E3168" t="s">
        <v>67</v>
      </c>
      <c r="F3168" t="s">
        <v>94</v>
      </c>
      <c r="G3168" t="s">
        <v>95</v>
      </c>
      <c r="I3168"/>
    </row>
    <row r="3169" spans="1:9" hidden="1" x14ac:dyDescent="0.25">
      <c r="A3169" s="57" t="s">
        <v>134</v>
      </c>
      <c r="B3169" s="57">
        <v>2024</v>
      </c>
      <c r="C3169" t="s">
        <v>58</v>
      </c>
      <c r="D3169" t="s">
        <v>66</v>
      </c>
      <c r="E3169" t="s">
        <v>67</v>
      </c>
      <c r="F3169" t="s">
        <v>68</v>
      </c>
      <c r="G3169" s="90" t="s">
        <v>443</v>
      </c>
      <c r="I3169" s="3">
        <v>1549000</v>
      </c>
    </row>
    <row r="3170" spans="1:9" hidden="1" x14ac:dyDescent="0.25">
      <c r="A3170" s="57" t="s">
        <v>134</v>
      </c>
      <c r="B3170" s="57">
        <v>2024</v>
      </c>
      <c r="C3170" t="s">
        <v>58</v>
      </c>
      <c r="D3170" t="s">
        <v>66</v>
      </c>
      <c r="E3170" t="s">
        <v>67</v>
      </c>
      <c r="F3170" t="s">
        <v>68</v>
      </c>
      <c r="G3170" t="s">
        <v>146</v>
      </c>
      <c r="I3170" s="3">
        <v>-70490</v>
      </c>
    </row>
    <row r="3171" spans="1:9" hidden="1" x14ac:dyDescent="0.25">
      <c r="A3171" s="57" t="s">
        <v>134</v>
      </c>
      <c r="B3171" s="57">
        <v>2024</v>
      </c>
      <c r="C3171" t="s">
        <v>58</v>
      </c>
      <c r="D3171" t="s">
        <v>66</v>
      </c>
      <c r="E3171" t="s">
        <v>67</v>
      </c>
      <c r="F3171" t="s">
        <v>68</v>
      </c>
      <c r="G3171" t="s">
        <v>325</v>
      </c>
      <c r="I3171" s="3">
        <v>167233.49</v>
      </c>
    </row>
    <row r="3172" spans="1:9" hidden="1" x14ac:dyDescent="0.25">
      <c r="A3172" s="57" t="s">
        <v>134</v>
      </c>
      <c r="B3172" s="57">
        <v>2024</v>
      </c>
      <c r="C3172" t="s">
        <v>58</v>
      </c>
      <c r="D3172" t="s">
        <v>66</v>
      </c>
      <c r="E3172" t="s">
        <v>67</v>
      </c>
      <c r="F3172" t="s">
        <v>68</v>
      </c>
      <c r="G3172" t="s">
        <v>160</v>
      </c>
      <c r="I3172" s="3">
        <v>-18270.04</v>
      </c>
    </row>
    <row r="3173" spans="1:9" hidden="1" x14ac:dyDescent="0.25">
      <c r="A3173" s="57" t="s">
        <v>134</v>
      </c>
      <c r="B3173" s="57">
        <v>2024</v>
      </c>
      <c r="C3173" t="s">
        <v>58</v>
      </c>
      <c r="D3173" t="s">
        <v>66</v>
      </c>
      <c r="E3173" t="s">
        <v>67</v>
      </c>
      <c r="F3173" t="s">
        <v>68</v>
      </c>
      <c r="G3173" s="90" t="s">
        <v>622</v>
      </c>
      <c r="I3173"/>
    </row>
    <row r="3174" spans="1:9" hidden="1" x14ac:dyDescent="0.25">
      <c r="A3174" s="57" t="s">
        <v>134</v>
      </c>
      <c r="B3174" s="57">
        <v>2024</v>
      </c>
      <c r="C3174" t="s">
        <v>58</v>
      </c>
      <c r="D3174" t="s">
        <v>66</v>
      </c>
      <c r="E3174" t="s">
        <v>67</v>
      </c>
      <c r="F3174" t="s">
        <v>68</v>
      </c>
      <c r="G3174" t="s">
        <v>292</v>
      </c>
      <c r="I3174"/>
    </row>
    <row r="3175" spans="1:9" hidden="1" x14ac:dyDescent="0.25">
      <c r="A3175" s="57" t="s">
        <v>134</v>
      </c>
      <c r="B3175" s="57">
        <v>2024</v>
      </c>
      <c r="C3175" t="s">
        <v>58</v>
      </c>
      <c r="D3175" t="s">
        <v>66</v>
      </c>
      <c r="E3175" t="s">
        <v>67</v>
      </c>
      <c r="F3175" t="s">
        <v>68</v>
      </c>
      <c r="G3175" s="90" t="s">
        <v>692</v>
      </c>
      <c r="I3175" s="3"/>
    </row>
    <row r="3176" spans="1:9" hidden="1" x14ac:dyDescent="0.25">
      <c r="A3176" s="57" t="s">
        <v>134</v>
      </c>
      <c r="B3176" s="57">
        <v>2024</v>
      </c>
      <c r="C3176" t="s">
        <v>58</v>
      </c>
      <c r="D3176" t="s">
        <v>66</v>
      </c>
      <c r="E3176" t="s">
        <v>67</v>
      </c>
      <c r="F3176" t="s">
        <v>68</v>
      </c>
      <c r="G3176" s="2" t="s">
        <v>282</v>
      </c>
      <c r="I3176" s="3">
        <v>128485.21</v>
      </c>
    </row>
    <row r="3177" spans="1:9" hidden="1" x14ac:dyDescent="0.25">
      <c r="A3177" s="57" t="s">
        <v>134</v>
      </c>
      <c r="B3177" s="57">
        <v>2024</v>
      </c>
      <c r="C3177" t="s">
        <v>58</v>
      </c>
      <c r="D3177" t="s">
        <v>66</v>
      </c>
      <c r="E3177" t="s">
        <v>67</v>
      </c>
      <c r="F3177" t="s">
        <v>68</v>
      </c>
      <c r="G3177" s="90" t="s">
        <v>623</v>
      </c>
      <c r="I3177"/>
    </row>
    <row r="3178" spans="1:9" hidden="1" x14ac:dyDescent="0.25">
      <c r="A3178" s="57" t="s">
        <v>134</v>
      </c>
      <c r="B3178" s="57">
        <v>2024</v>
      </c>
      <c r="C3178" t="s">
        <v>58</v>
      </c>
      <c r="D3178" t="s">
        <v>66</v>
      </c>
      <c r="E3178" t="s">
        <v>67</v>
      </c>
      <c r="F3178" t="s">
        <v>68</v>
      </c>
      <c r="G3178" t="s">
        <v>90</v>
      </c>
      <c r="I3178"/>
    </row>
    <row r="3179" spans="1:9" hidden="1" x14ac:dyDescent="0.25">
      <c r="A3179" s="57" t="s">
        <v>134</v>
      </c>
      <c r="B3179" s="57">
        <v>2024</v>
      </c>
      <c r="C3179" t="s">
        <v>58</v>
      </c>
      <c r="D3179" t="s">
        <v>66</v>
      </c>
      <c r="E3179" t="s">
        <v>67</v>
      </c>
      <c r="F3179" t="s">
        <v>68</v>
      </c>
      <c r="G3179" s="2" t="s">
        <v>274</v>
      </c>
      <c r="I3179" s="3">
        <v>276133</v>
      </c>
    </row>
    <row r="3180" spans="1:9" hidden="1" x14ac:dyDescent="0.25">
      <c r="A3180" s="57" t="s">
        <v>134</v>
      </c>
      <c r="B3180" s="57">
        <v>2024</v>
      </c>
      <c r="C3180" t="s">
        <v>58</v>
      </c>
      <c r="D3180" t="s">
        <v>66</v>
      </c>
      <c r="E3180" t="s">
        <v>67</v>
      </c>
      <c r="F3180" t="s">
        <v>68</v>
      </c>
      <c r="G3180" s="90" t="s">
        <v>345</v>
      </c>
      <c r="I3180"/>
    </row>
    <row r="3181" spans="1:9" hidden="1" x14ac:dyDescent="0.25">
      <c r="A3181" s="57" t="s">
        <v>134</v>
      </c>
      <c r="B3181" s="57">
        <v>2024</v>
      </c>
      <c r="C3181" t="s">
        <v>58</v>
      </c>
      <c r="D3181" t="s">
        <v>66</v>
      </c>
      <c r="E3181" t="s">
        <v>67</v>
      </c>
      <c r="F3181" t="s">
        <v>68</v>
      </c>
      <c r="G3181" t="s">
        <v>184</v>
      </c>
      <c r="I3181" s="3">
        <v>-465190</v>
      </c>
    </row>
    <row r="3182" spans="1:9" hidden="1" x14ac:dyDescent="0.25">
      <c r="A3182" s="57" t="s">
        <v>134</v>
      </c>
      <c r="B3182" s="57">
        <v>2024</v>
      </c>
      <c r="C3182" t="s">
        <v>58</v>
      </c>
      <c r="D3182" t="s">
        <v>66</v>
      </c>
      <c r="E3182" t="s">
        <v>67</v>
      </c>
      <c r="F3182" t="s">
        <v>68</v>
      </c>
      <c r="G3182" s="90" t="s">
        <v>531</v>
      </c>
      <c r="I3182"/>
    </row>
    <row r="3183" spans="1:9" hidden="1" x14ac:dyDescent="0.25">
      <c r="A3183" s="57" t="s">
        <v>134</v>
      </c>
      <c r="B3183" s="57">
        <v>2024</v>
      </c>
      <c r="C3183" t="s">
        <v>58</v>
      </c>
      <c r="D3183" t="s">
        <v>66</v>
      </c>
      <c r="E3183" t="s">
        <v>67</v>
      </c>
      <c r="F3183" t="s">
        <v>68</v>
      </c>
      <c r="G3183" s="90" t="s">
        <v>485</v>
      </c>
      <c r="I3183"/>
    </row>
    <row r="3184" spans="1:9" hidden="1" x14ac:dyDescent="0.25">
      <c r="A3184" s="57" t="s">
        <v>134</v>
      </c>
      <c r="B3184" s="57">
        <v>2024</v>
      </c>
      <c r="C3184" t="s">
        <v>58</v>
      </c>
      <c r="D3184" t="s">
        <v>66</v>
      </c>
      <c r="E3184" t="s">
        <v>67</v>
      </c>
      <c r="F3184" t="s">
        <v>68</v>
      </c>
      <c r="G3184" t="s">
        <v>75</v>
      </c>
      <c r="I3184" s="3">
        <v>84201</v>
      </c>
    </row>
    <row r="3185" spans="1:9" hidden="1" x14ac:dyDescent="0.25">
      <c r="A3185" s="57" t="s">
        <v>134</v>
      </c>
      <c r="B3185" s="57">
        <v>2024</v>
      </c>
      <c r="C3185" t="s">
        <v>58</v>
      </c>
      <c r="D3185" t="s">
        <v>66</v>
      </c>
      <c r="E3185" t="s">
        <v>67</v>
      </c>
      <c r="F3185" t="s">
        <v>68</v>
      </c>
      <c r="G3185" t="s">
        <v>148</v>
      </c>
      <c r="I3185" s="3">
        <v>330210.88</v>
      </c>
    </row>
    <row r="3186" spans="1:9" hidden="1" x14ac:dyDescent="0.25">
      <c r="A3186" s="57" t="s">
        <v>134</v>
      </c>
      <c r="B3186" s="57">
        <v>2024</v>
      </c>
      <c r="C3186" t="s">
        <v>58</v>
      </c>
      <c r="D3186" t="s">
        <v>66</v>
      </c>
      <c r="E3186" t="s">
        <v>67</v>
      </c>
      <c r="F3186" t="s">
        <v>68</v>
      </c>
      <c r="G3186" t="s">
        <v>157</v>
      </c>
      <c r="I3186" s="3">
        <v>483033.2</v>
      </c>
    </row>
    <row r="3187" spans="1:9" hidden="1" x14ac:dyDescent="0.25">
      <c r="A3187" s="57" t="s">
        <v>134</v>
      </c>
      <c r="B3187" s="57">
        <v>2024</v>
      </c>
      <c r="C3187" t="s">
        <v>58</v>
      </c>
      <c r="D3187" t="s">
        <v>66</v>
      </c>
      <c r="E3187" t="s">
        <v>67</v>
      </c>
      <c r="F3187" t="s">
        <v>68</v>
      </c>
      <c r="G3187" s="90" t="s">
        <v>552</v>
      </c>
      <c r="I3187" s="3">
        <v>34000</v>
      </c>
    </row>
    <row r="3188" spans="1:9" hidden="1" x14ac:dyDescent="0.25">
      <c r="A3188" s="57" t="s">
        <v>134</v>
      </c>
      <c r="B3188" s="57">
        <v>2024</v>
      </c>
      <c r="C3188" t="s">
        <v>58</v>
      </c>
      <c r="D3188" t="s">
        <v>66</v>
      </c>
      <c r="E3188" t="s">
        <v>67</v>
      </c>
      <c r="F3188" t="s">
        <v>68</v>
      </c>
      <c r="G3188" s="90" t="s">
        <v>588</v>
      </c>
      <c r="I3188"/>
    </row>
    <row r="3189" spans="1:9" hidden="1" x14ac:dyDescent="0.25">
      <c r="A3189" s="57" t="s">
        <v>134</v>
      </c>
      <c r="B3189" s="57">
        <v>2024</v>
      </c>
      <c r="C3189" t="s">
        <v>58</v>
      </c>
      <c r="D3189" t="s">
        <v>66</v>
      </c>
      <c r="E3189" t="s">
        <v>67</v>
      </c>
      <c r="F3189" t="s">
        <v>68</v>
      </c>
      <c r="G3189" s="90" t="s">
        <v>346</v>
      </c>
      <c r="I3189" s="3">
        <v>24428.95</v>
      </c>
    </row>
    <row r="3190" spans="1:9" hidden="1" x14ac:dyDescent="0.25">
      <c r="A3190" s="57" t="s">
        <v>134</v>
      </c>
      <c r="B3190" s="57">
        <v>2024</v>
      </c>
      <c r="C3190" t="s">
        <v>58</v>
      </c>
      <c r="D3190" t="s">
        <v>66</v>
      </c>
      <c r="E3190" t="s">
        <v>67</v>
      </c>
      <c r="F3190" t="s">
        <v>68</v>
      </c>
      <c r="G3190" s="90" t="s">
        <v>553</v>
      </c>
      <c r="I3190" s="3">
        <v>11489</v>
      </c>
    </row>
    <row r="3191" spans="1:9" hidden="1" x14ac:dyDescent="0.25">
      <c r="A3191" s="57" t="s">
        <v>134</v>
      </c>
      <c r="B3191" s="57">
        <v>2024</v>
      </c>
      <c r="C3191" t="s">
        <v>58</v>
      </c>
      <c r="D3191" t="s">
        <v>66</v>
      </c>
      <c r="E3191" t="s">
        <v>67</v>
      </c>
      <c r="F3191" t="s">
        <v>68</v>
      </c>
      <c r="G3191" s="90" t="s">
        <v>679</v>
      </c>
      <c r="I3191" s="3">
        <v>18192.47</v>
      </c>
    </row>
    <row r="3192" spans="1:9" hidden="1" x14ac:dyDescent="0.25">
      <c r="A3192" s="57" t="s">
        <v>134</v>
      </c>
      <c r="B3192" s="57">
        <v>2024</v>
      </c>
      <c r="C3192" t="s">
        <v>58</v>
      </c>
      <c r="D3192" t="s">
        <v>66</v>
      </c>
      <c r="E3192" t="s">
        <v>67</v>
      </c>
      <c r="F3192" t="s">
        <v>68</v>
      </c>
      <c r="G3192" s="90" t="s">
        <v>680</v>
      </c>
      <c r="I3192" s="3">
        <v>-4435.3900000000003</v>
      </c>
    </row>
    <row r="3193" spans="1:9" hidden="1" x14ac:dyDescent="0.25">
      <c r="A3193" s="57" t="s">
        <v>134</v>
      </c>
      <c r="B3193" s="57">
        <v>2024</v>
      </c>
      <c r="C3193" t="s">
        <v>58</v>
      </c>
      <c r="D3193" t="s">
        <v>66</v>
      </c>
      <c r="E3193" t="s">
        <v>67</v>
      </c>
      <c r="F3193" t="s">
        <v>68</v>
      </c>
      <c r="G3193" s="90" t="s">
        <v>532</v>
      </c>
      <c r="I3193"/>
    </row>
    <row r="3194" spans="1:9" hidden="1" x14ac:dyDescent="0.25">
      <c r="A3194" s="57" t="s">
        <v>134</v>
      </c>
      <c r="B3194" s="57">
        <v>2024</v>
      </c>
      <c r="C3194" t="s">
        <v>58</v>
      </c>
      <c r="D3194" t="s">
        <v>66</v>
      </c>
      <c r="E3194" t="s">
        <v>67</v>
      </c>
      <c r="F3194" t="s">
        <v>326</v>
      </c>
      <c r="G3194" s="90" t="s">
        <v>327</v>
      </c>
      <c r="I3194" s="3">
        <v>866133</v>
      </c>
    </row>
    <row r="3195" spans="1:9" hidden="1" x14ac:dyDescent="0.25">
      <c r="A3195" s="57" t="s">
        <v>134</v>
      </c>
      <c r="B3195" s="57">
        <v>2024</v>
      </c>
      <c r="C3195" t="s">
        <v>58</v>
      </c>
      <c r="D3195" t="s">
        <v>66</v>
      </c>
      <c r="E3195" t="s">
        <v>67</v>
      </c>
      <c r="F3195" t="s">
        <v>326</v>
      </c>
      <c r="G3195" s="90" t="s">
        <v>328</v>
      </c>
      <c r="I3195" s="3">
        <v>928000</v>
      </c>
    </row>
    <row r="3196" spans="1:9" hidden="1" x14ac:dyDescent="0.25">
      <c r="A3196" s="57" t="s">
        <v>134</v>
      </c>
      <c r="B3196" s="57">
        <v>2024</v>
      </c>
      <c r="C3196" t="s">
        <v>58</v>
      </c>
      <c r="D3196" t="s">
        <v>66</v>
      </c>
      <c r="E3196" t="s">
        <v>67</v>
      </c>
      <c r="F3196" t="s">
        <v>326</v>
      </c>
      <c r="G3196" s="90" t="s">
        <v>329</v>
      </c>
      <c r="I3196" s="3">
        <v>113030</v>
      </c>
    </row>
    <row r="3197" spans="1:9" hidden="1" x14ac:dyDescent="0.25">
      <c r="A3197" s="57" t="s">
        <v>134</v>
      </c>
      <c r="B3197" s="57">
        <v>2024</v>
      </c>
      <c r="C3197" t="s">
        <v>58</v>
      </c>
      <c r="D3197" t="s">
        <v>66</v>
      </c>
      <c r="E3197" t="s">
        <v>67</v>
      </c>
      <c r="F3197" t="s">
        <v>326</v>
      </c>
      <c r="G3197" s="90" t="s">
        <v>330</v>
      </c>
      <c r="I3197" s="3">
        <v>3811981</v>
      </c>
    </row>
    <row r="3198" spans="1:9" hidden="1" x14ac:dyDescent="0.25">
      <c r="A3198" s="57" t="s">
        <v>134</v>
      </c>
      <c r="B3198" s="57">
        <v>2024</v>
      </c>
      <c r="C3198" t="s">
        <v>58</v>
      </c>
      <c r="D3198" t="s">
        <v>66</v>
      </c>
      <c r="E3198" t="s">
        <v>67</v>
      </c>
      <c r="F3198" t="s">
        <v>68</v>
      </c>
      <c r="G3198" t="s">
        <v>158</v>
      </c>
      <c r="I3198" s="3">
        <v>56931443.380000003</v>
      </c>
    </row>
    <row r="3199" spans="1:9" hidden="1" x14ac:dyDescent="0.25">
      <c r="A3199" s="57" t="s">
        <v>134</v>
      </c>
      <c r="B3199" s="57">
        <v>2024</v>
      </c>
      <c r="C3199" t="s">
        <v>58</v>
      </c>
      <c r="D3199" t="s">
        <v>66</v>
      </c>
      <c r="E3199" t="s">
        <v>67</v>
      </c>
      <c r="F3199" t="s">
        <v>68</v>
      </c>
      <c r="G3199" t="s">
        <v>76</v>
      </c>
      <c r="I3199" s="3">
        <v>-28079494.649999999</v>
      </c>
    </row>
    <row r="3200" spans="1:9" hidden="1" x14ac:dyDescent="0.25">
      <c r="A3200" s="57" t="s">
        <v>134</v>
      </c>
      <c r="B3200" s="57">
        <v>2024</v>
      </c>
      <c r="C3200" t="s">
        <v>58</v>
      </c>
      <c r="D3200" t="s">
        <v>66</v>
      </c>
      <c r="E3200" t="s">
        <v>67</v>
      </c>
      <c r="F3200" t="s">
        <v>68</v>
      </c>
      <c r="G3200" t="s">
        <v>185</v>
      </c>
      <c r="I3200"/>
    </row>
    <row r="3201" spans="1:11" hidden="1" x14ac:dyDescent="0.25">
      <c r="A3201" s="57" t="s">
        <v>134</v>
      </c>
      <c r="B3201" s="57">
        <v>2024</v>
      </c>
      <c r="C3201" t="s">
        <v>58</v>
      </c>
      <c r="D3201" t="s">
        <v>66</v>
      </c>
      <c r="E3201" t="s">
        <v>67</v>
      </c>
      <c r="F3201" t="s">
        <v>68</v>
      </c>
      <c r="G3201" t="s">
        <v>200</v>
      </c>
      <c r="I3201"/>
    </row>
    <row r="3202" spans="1:11" hidden="1" x14ac:dyDescent="0.25">
      <c r="A3202" s="57" t="s">
        <v>134</v>
      </c>
      <c r="B3202" s="57">
        <v>2024</v>
      </c>
      <c r="C3202" t="s">
        <v>58</v>
      </c>
      <c r="D3202" t="s">
        <v>66</v>
      </c>
      <c r="E3202" t="s">
        <v>67</v>
      </c>
      <c r="F3202" t="s">
        <v>68</v>
      </c>
      <c r="G3202" t="s">
        <v>97</v>
      </c>
      <c r="I3202" s="3">
        <v>18217346.289999999</v>
      </c>
    </row>
    <row r="3203" spans="1:11" hidden="1" x14ac:dyDescent="0.25">
      <c r="A3203" s="57" t="s">
        <v>134</v>
      </c>
      <c r="B3203" s="57">
        <v>2024</v>
      </c>
      <c r="C3203" t="s">
        <v>58</v>
      </c>
      <c r="D3203" t="s">
        <v>66</v>
      </c>
      <c r="E3203" t="s">
        <v>67</v>
      </c>
      <c r="F3203" t="s">
        <v>68</v>
      </c>
      <c r="G3203" t="s">
        <v>201</v>
      </c>
      <c r="I3203" s="3">
        <v>-270</v>
      </c>
    </row>
    <row r="3204" spans="1:11" hidden="1" x14ac:dyDescent="0.25">
      <c r="A3204" s="57" t="s">
        <v>134</v>
      </c>
      <c r="B3204" s="57">
        <v>2024</v>
      </c>
      <c r="C3204" t="s">
        <v>58</v>
      </c>
      <c r="D3204" t="s">
        <v>66</v>
      </c>
      <c r="E3204" t="s">
        <v>67</v>
      </c>
      <c r="F3204" t="s">
        <v>68</v>
      </c>
      <c r="G3204" t="s">
        <v>293</v>
      </c>
      <c r="I3204" s="3">
        <v>-6522058.5599999996</v>
      </c>
    </row>
    <row r="3205" spans="1:11" hidden="1" x14ac:dyDescent="0.25">
      <c r="A3205" s="57" t="s">
        <v>134</v>
      </c>
      <c r="B3205" s="57">
        <v>2024</v>
      </c>
      <c r="C3205" t="s">
        <v>58</v>
      </c>
      <c r="D3205" t="s">
        <v>66</v>
      </c>
      <c r="E3205" t="s">
        <v>67</v>
      </c>
      <c r="F3205" t="s">
        <v>68</v>
      </c>
      <c r="G3205" t="s">
        <v>202</v>
      </c>
      <c r="I3205"/>
    </row>
    <row r="3206" spans="1:11" hidden="1" x14ac:dyDescent="0.25">
      <c r="A3206" s="57" t="s">
        <v>134</v>
      </c>
      <c r="B3206" s="57">
        <v>2024</v>
      </c>
      <c r="C3206" t="s">
        <v>58</v>
      </c>
      <c r="D3206" t="s">
        <v>66</v>
      </c>
      <c r="E3206" t="s">
        <v>67</v>
      </c>
      <c r="F3206" t="s">
        <v>68</v>
      </c>
      <c r="G3206" t="s">
        <v>203</v>
      </c>
      <c r="I3206" s="3">
        <v>6844000</v>
      </c>
    </row>
    <row r="3207" spans="1:11" hidden="1" x14ac:dyDescent="0.25">
      <c r="A3207" s="57" t="s">
        <v>134</v>
      </c>
      <c r="B3207" s="57">
        <v>2024</v>
      </c>
      <c r="C3207" t="s">
        <v>58</v>
      </c>
      <c r="D3207" t="s">
        <v>66</v>
      </c>
      <c r="E3207" t="s">
        <v>67</v>
      </c>
      <c r="F3207" t="s">
        <v>68</v>
      </c>
      <c r="G3207" t="s">
        <v>290</v>
      </c>
      <c r="I3207" s="3">
        <f>56184190+5273114</f>
        <v>61457304</v>
      </c>
    </row>
    <row r="3208" spans="1:11" hidden="1" x14ac:dyDescent="0.25">
      <c r="A3208" s="57" t="s">
        <v>134</v>
      </c>
      <c r="B3208" s="57">
        <v>2024</v>
      </c>
      <c r="C3208" t="s">
        <v>58</v>
      </c>
      <c r="D3208" t="s">
        <v>66</v>
      </c>
      <c r="E3208" t="s">
        <v>67</v>
      </c>
      <c r="F3208" t="s">
        <v>68</v>
      </c>
      <c r="G3208" s="90" t="s">
        <v>554</v>
      </c>
      <c r="I3208" s="3"/>
    </row>
    <row r="3209" spans="1:11" hidden="1" x14ac:dyDescent="0.25">
      <c r="A3209" s="57" t="s">
        <v>134</v>
      </c>
      <c r="B3209" s="57">
        <v>2024</v>
      </c>
      <c r="C3209" t="s">
        <v>58</v>
      </c>
      <c r="D3209" t="s">
        <v>66</v>
      </c>
      <c r="E3209" t="s">
        <v>67</v>
      </c>
      <c r="F3209" t="s">
        <v>268</v>
      </c>
      <c r="G3209" t="s">
        <v>162</v>
      </c>
      <c r="I3209" s="3">
        <v>353195.88</v>
      </c>
    </row>
    <row r="3210" spans="1:11" hidden="1" x14ac:dyDescent="0.25">
      <c r="A3210" s="57" t="s">
        <v>134</v>
      </c>
      <c r="B3210" s="57">
        <v>2024</v>
      </c>
      <c r="C3210" t="s">
        <v>58</v>
      </c>
      <c r="D3210" t="s">
        <v>66</v>
      </c>
      <c r="E3210" t="s">
        <v>67</v>
      </c>
      <c r="F3210" t="s">
        <v>93</v>
      </c>
      <c r="G3210" t="s">
        <v>92</v>
      </c>
      <c r="I3210"/>
    </row>
    <row r="3211" spans="1:11" hidden="1" x14ac:dyDescent="0.25">
      <c r="A3211" s="57" t="s">
        <v>134</v>
      </c>
      <c r="B3211" s="57">
        <v>2024</v>
      </c>
      <c r="C3211" t="s">
        <v>58</v>
      </c>
      <c r="D3211" t="s">
        <v>69</v>
      </c>
      <c r="E3211" t="s">
        <v>69</v>
      </c>
      <c r="F3211" t="s">
        <v>70</v>
      </c>
      <c r="G3211" t="s">
        <v>77</v>
      </c>
      <c r="I3211" s="3">
        <v>200000000</v>
      </c>
    </row>
    <row r="3212" spans="1:11" hidden="1" x14ac:dyDescent="0.25">
      <c r="A3212" s="57" t="s">
        <v>134</v>
      </c>
      <c r="B3212" s="57">
        <v>2024</v>
      </c>
      <c r="C3212" t="s">
        <v>58</v>
      </c>
      <c r="D3212" t="s">
        <v>69</v>
      </c>
      <c r="E3212" t="s">
        <v>69</v>
      </c>
      <c r="F3212" t="s">
        <v>70</v>
      </c>
      <c r="G3212" t="s">
        <v>78</v>
      </c>
      <c r="I3212" s="3">
        <v>-194000000</v>
      </c>
    </row>
    <row r="3213" spans="1:11" hidden="1" x14ac:dyDescent="0.25">
      <c r="A3213" s="57" t="s">
        <v>134</v>
      </c>
      <c r="B3213" s="57">
        <v>2024</v>
      </c>
      <c r="C3213" t="s">
        <v>58</v>
      </c>
      <c r="D3213" t="s">
        <v>69</v>
      </c>
      <c r="E3213" t="s">
        <v>69</v>
      </c>
      <c r="F3213" t="s">
        <v>70</v>
      </c>
      <c r="G3213" t="s">
        <v>230</v>
      </c>
      <c r="I3213" s="3">
        <v>54327800</v>
      </c>
    </row>
    <row r="3214" spans="1:11" hidden="1" x14ac:dyDescent="0.25">
      <c r="A3214" s="57" t="s">
        <v>134</v>
      </c>
      <c r="B3214" s="57">
        <v>2024</v>
      </c>
      <c r="C3214" s="86" t="s">
        <v>58</v>
      </c>
      <c r="D3214" s="86" t="s">
        <v>69</v>
      </c>
      <c r="E3214" s="86" t="s">
        <v>69</v>
      </c>
      <c r="F3214" s="86" t="s">
        <v>79</v>
      </c>
      <c r="G3214" s="86" t="s">
        <v>264</v>
      </c>
      <c r="I3214" s="59">
        <v>89543369.350000024</v>
      </c>
      <c r="J3214" s="38"/>
      <c r="K3214" s="16"/>
    </row>
    <row r="3215" spans="1:11" hidden="1" x14ac:dyDescent="0.25">
      <c r="A3215" s="57" t="s">
        <v>134</v>
      </c>
      <c r="B3215" s="57">
        <v>2024</v>
      </c>
      <c r="C3215" s="86" t="s">
        <v>58</v>
      </c>
      <c r="D3215" s="86" t="s">
        <v>69</v>
      </c>
      <c r="E3215" s="86" t="s">
        <v>69</v>
      </c>
      <c r="F3215" s="86" t="s">
        <v>79</v>
      </c>
      <c r="G3215" s="86" t="s">
        <v>297</v>
      </c>
      <c r="I3215" s="38">
        <f>77408201.88</f>
        <v>77408201.879999995</v>
      </c>
    </row>
    <row r="3216" spans="1:11" hidden="1" x14ac:dyDescent="0.25">
      <c r="A3216" s="57" t="s">
        <v>137</v>
      </c>
      <c r="B3216" s="57">
        <v>2024</v>
      </c>
      <c r="C3216" s="57" t="s">
        <v>58</v>
      </c>
      <c r="D3216" s="57" t="s">
        <v>63</v>
      </c>
      <c r="E3216" s="57" t="s">
        <v>64</v>
      </c>
      <c r="F3216" s="57" t="s">
        <v>65</v>
      </c>
      <c r="G3216" s="57" t="s">
        <v>71</v>
      </c>
    </row>
    <row r="3217" spans="1:9" hidden="1" x14ac:dyDescent="0.25">
      <c r="A3217" s="57" t="s">
        <v>137</v>
      </c>
      <c r="B3217" s="57">
        <v>2024</v>
      </c>
      <c r="C3217" t="s">
        <v>58</v>
      </c>
      <c r="D3217" t="s">
        <v>63</v>
      </c>
      <c r="E3217" t="s">
        <v>64</v>
      </c>
      <c r="F3217" t="s">
        <v>65</v>
      </c>
      <c r="G3217" t="s">
        <v>80</v>
      </c>
      <c r="I3217" s="155">
        <v>1439065.07</v>
      </c>
    </row>
    <row r="3218" spans="1:9" hidden="1" x14ac:dyDescent="0.25">
      <c r="A3218" s="57" t="s">
        <v>137</v>
      </c>
      <c r="B3218" s="57">
        <v>2024</v>
      </c>
      <c r="C3218" t="s">
        <v>58</v>
      </c>
      <c r="D3218" t="s">
        <v>63</v>
      </c>
      <c r="E3218" t="s">
        <v>64</v>
      </c>
      <c r="F3218" t="s">
        <v>65</v>
      </c>
      <c r="G3218" t="s">
        <v>72</v>
      </c>
    </row>
    <row r="3219" spans="1:9" hidden="1" x14ac:dyDescent="0.25">
      <c r="A3219" s="57" t="s">
        <v>137</v>
      </c>
      <c r="B3219" s="57">
        <v>2024</v>
      </c>
      <c r="C3219" t="s">
        <v>58</v>
      </c>
      <c r="D3219" t="s">
        <v>63</v>
      </c>
      <c r="E3219" t="s">
        <v>64</v>
      </c>
      <c r="F3219" t="s">
        <v>65</v>
      </c>
      <c r="G3219" t="s">
        <v>227</v>
      </c>
      <c r="I3219" s="175">
        <v>104769289.31</v>
      </c>
    </row>
    <row r="3220" spans="1:9" hidden="1" x14ac:dyDescent="0.25">
      <c r="A3220" s="57" t="s">
        <v>137</v>
      </c>
      <c r="B3220" s="57">
        <v>2024</v>
      </c>
      <c r="C3220" t="s">
        <v>58</v>
      </c>
      <c r="D3220" t="s">
        <v>63</v>
      </c>
      <c r="E3220" t="s">
        <v>64</v>
      </c>
      <c r="F3220" t="s">
        <v>65</v>
      </c>
      <c r="G3220" s="90" t="s">
        <v>586</v>
      </c>
      <c r="I3220" s="175">
        <v>5603052.0499999998</v>
      </c>
    </row>
    <row r="3221" spans="1:9" hidden="1" x14ac:dyDescent="0.25">
      <c r="A3221" s="57" t="s">
        <v>137</v>
      </c>
      <c r="B3221" s="57">
        <v>2024</v>
      </c>
      <c r="C3221" t="s">
        <v>58</v>
      </c>
      <c r="D3221" t="s">
        <v>63</v>
      </c>
      <c r="E3221" t="s">
        <v>64</v>
      </c>
      <c r="F3221" t="s">
        <v>587</v>
      </c>
      <c r="G3221" s="90" t="s">
        <v>621</v>
      </c>
    </row>
    <row r="3222" spans="1:9" hidden="1" x14ac:dyDescent="0.25">
      <c r="A3222" s="57" t="s">
        <v>137</v>
      </c>
      <c r="B3222" s="57">
        <v>2024</v>
      </c>
      <c r="C3222" t="s">
        <v>58</v>
      </c>
      <c r="D3222" t="s">
        <v>63</v>
      </c>
      <c r="E3222" t="s">
        <v>64</v>
      </c>
      <c r="F3222" t="s">
        <v>262</v>
      </c>
      <c r="G3222" t="s">
        <v>261</v>
      </c>
      <c r="H3222" t="s">
        <v>291</v>
      </c>
      <c r="I3222" s="155">
        <v>2275199.7599999998</v>
      </c>
    </row>
    <row r="3223" spans="1:9" hidden="1" x14ac:dyDescent="0.25">
      <c r="A3223" s="57" t="s">
        <v>137</v>
      </c>
      <c r="B3223" s="57">
        <v>2024</v>
      </c>
      <c r="C3223" t="s">
        <v>58</v>
      </c>
      <c r="D3223" t="s">
        <v>63</v>
      </c>
      <c r="E3223" t="s">
        <v>64</v>
      </c>
      <c r="F3223" t="s">
        <v>262</v>
      </c>
      <c r="G3223" t="s">
        <v>261</v>
      </c>
      <c r="H3223" t="s">
        <v>104</v>
      </c>
      <c r="I3223" s="155">
        <v>6275199.7599999998</v>
      </c>
    </row>
    <row r="3224" spans="1:9" hidden="1" x14ac:dyDescent="0.25">
      <c r="A3224" s="57" t="s">
        <v>137</v>
      </c>
      <c r="B3224" s="57">
        <v>2024</v>
      </c>
      <c r="C3224" t="s">
        <v>58</v>
      </c>
      <c r="D3224" t="s">
        <v>63</v>
      </c>
      <c r="E3224" t="s">
        <v>64</v>
      </c>
      <c r="F3224" t="s">
        <v>713</v>
      </c>
      <c r="G3224" t="s">
        <v>155</v>
      </c>
      <c r="I3224" s="175">
        <v>171830151.43000001</v>
      </c>
    </row>
    <row r="3225" spans="1:9" hidden="1" x14ac:dyDescent="0.25">
      <c r="A3225" s="57" t="s">
        <v>137</v>
      </c>
      <c r="B3225" s="57">
        <v>2024</v>
      </c>
      <c r="C3225" t="s">
        <v>58</v>
      </c>
      <c r="D3225" t="s">
        <v>63</v>
      </c>
      <c r="E3225" t="s">
        <v>64</v>
      </c>
      <c r="F3225" t="s">
        <v>713</v>
      </c>
      <c r="G3225" t="s">
        <v>145</v>
      </c>
      <c r="I3225" s="175">
        <v>90939185.650000006</v>
      </c>
    </row>
    <row r="3226" spans="1:9" hidden="1" x14ac:dyDescent="0.25">
      <c r="A3226" s="57" t="s">
        <v>137</v>
      </c>
      <c r="B3226" s="57">
        <v>2024</v>
      </c>
      <c r="C3226" t="s">
        <v>58</v>
      </c>
      <c r="D3226" t="s">
        <v>63</v>
      </c>
      <c r="E3226" t="s">
        <v>64</v>
      </c>
      <c r="F3226" t="s">
        <v>713</v>
      </c>
      <c r="G3226" t="s">
        <v>706</v>
      </c>
      <c r="I3226" s="175">
        <v>2986336</v>
      </c>
    </row>
    <row r="3227" spans="1:9" hidden="1" x14ac:dyDescent="0.25">
      <c r="A3227" s="57" t="s">
        <v>137</v>
      </c>
      <c r="B3227" s="57">
        <v>2024</v>
      </c>
      <c r="C3227" t="s">
        <v>58</v>
      </c>
      <c r="D3227" t="s">
        <v>63</v>
      </c>
      <c r="E3227" t="s">
        <v>64</v>
      </c>
      <c r="F3227" t="s">
        <v>713</v>
      </c>
      <c r="G3227" t="s">
        <v>275</v>
      </c>
      <c r="I3227" s="175">
        <v>1489200</v>
      </c>
    </row>
    <row r="3228" spans="1:9" hidden="1" x14ac:dyDescent="0.25">
      <c r="A3228" s="57" t="s">
        <v>137</v>
      </c>
      <c r="B3228" s="57">
        <v>2024</v>
      </c>
      <c r="C3228" t="s">
        <v>58</v>
      </c>
      <c r="D3228" t="s">
        <v>63</v>
      </c>
      <c r="E3228" t="s">
        <v>64</v>
      </c>
      <c r="F3228" t="s">
        <v>713</v>
      </c>
      <c r="G3228" t="s">
        <v>105</v>
      </c>
    </row>
    <row r="3229" spans="1:9" hidden="1" x14ac:dyDescent="0.25">
      <c r="A3229" s="57" t="s">
        <v>137</v>
      </c>
      <c r="B3229" s="57">
        <v>2024</v>
      </c>
      <c r="C3229" t="s">
        <v>58</v>
      </c>
      <c r="D3229" t="s">
        <v>63</v>
      </c>
      <c r="E3229" t="s">
        <v>64</v>
      </c>
      <c r="F3229" t="s">
        <v>713</v>
      </c>
      <c r="G3229" s="2" t="s">
        <v>231</v>
      </c>
      <c r="I3229" s="175">
        <v>26373978.739999998</v>
      </c>
    </row>
    <row r="3230" spans="1:9" hidden="1" x14ac:dyDescent="0.25">
      <c r="A3230" s="57" t="s">
        <v>137</v>
      </c>
      <c r="B3230" s="57">
        <v>2024</v>
      </c>
      <c r="C3230" t="s">
        <v>58</v>
      </c>
      <c r="D3230" t="s">
        <v>63</v>
      </c>
      <c r="E3230" t="s">
        <v>64</v>
      </c>
      <c r="F3230" t="s">
        <v>713</v>
      </c>
      <c r="G3230" s="90" t="s">
        <v>336</v>
      </c>
      <c r="I3230" s="175">
        <v>-317211.84000000003</v>
      </c>
    </row>
    <row r="3231" spans="1:9" hidden="1" x14ac:dyDescent="0.25">
      <c r="A3231" s="57" t="s">
        <v>137</v>
      </c>
      <c r="B3231" s="57">
        <v>2024</v>
      </c>
      <c r="C3231" t="s">
        <v>58</v>
      </c>
      <c r="D3231" t="s">
        <v>63</v>
      </c>
      <c r="E3231" t="s">
        <v>64</v>
      </c>
      <c r="F3231" t="s">
        <v>713</v>
      </c>
      <c r="G3231" s="2" t="s">
        <v>232</v>
      </c>
      <c r="I3231" s="3">
        <v>4350161.01</v>
      </c>
    </row>
    <row r="3232" spans="1:9" hidden="1" x14ac:dyDescent="0.25">
      <c r="A3232" s="57" t="s">
        <v>137</v>
      </c>
      <c r="B3232" s="57">
        <v>2024</v>
      </c>
      <c r="C3232" t="s">
        <v>58</v>
      </c>
      <c r="D3232" t="s">
        <v>63</v>
      </c>
      <c r="E3232" t="s">
        <v>64</v>
      </c>
      <c r="F3232" t="s">
        <v>713</v>
      </c>
      <c r="G3232" s="90" t="s">
        <v>340</v>
      </c>
      <c r="I3232" s="175">
        <v>-6504.2</v>
      </c>
    </row>
    <row r="3233" spans="1:9" hidden="1" x14ac:dyDescent="0.25">
      <c r="A3233" s="57" t="s">
        <v>137</v>
      </c>
      <c r="B3233" s="57">
        <v>2024</v>
      </c>
      <c r="C3233" t="s">
        <v>58</v>
      </c>
      <c r="D3233" t="s">
        <v>63</v>
      </c>
      <c r="E3233" t="s">
        <v>64</v>
      </c>
      <c r="F3233" t="s">
        <v>713</v>
      </c>
      <c r="G3233" s="90" t="s">
        <v>341</v>
      </c>
      <c r="I3233" s="175">
        <v>11128.22</v>
      </c>
    </row>
    <row r="3234" spans="1:9" hidden="1" x14ac:dyDescent="0.25">
      <c r="A3234" s="57" t="s">
        <v>137</v>
      </c>
      <c r="B3234" s="57">
        <v>2024</v>
      </c>
      <c r="C3234" t="s">
        <v>58</v>
      </c>
      <c r="D3234" t="s">
        <v>63</v>
      </c>
      <c r="E3234" t="s">
        <v>64</v>
      </c>
      <c r="F3234" t="s">
        <v>713</v>
      </c>
      <c r="G3234" s="90" t="s">
        <v>344</v>
      </c>
      <c r="I3234" s="175">
        <v>-1021714.9</v>
      </c>
    </row>
    <row r="3235" spans="1:9" hidden="1" x14ac:dyDescent="0.25">
      <c r="A3235" s="57" t="s">
        <v>137</v>
      </c>
      <c r="B3235" s="57">
        <v>2024</v>
      </c>
      <c r="C3235" t="s">
        <v>58</v>
      </c>
      <c r="D3235" t="s">
        <v>63</v>
      </c>
      <c r="E3235" t="s">
        <v>64</v>
      </c>
      <c r="F3235" t="s">
        <v>713</v>
      </c>
      <c r="G3235" s="2" t="s">
        <v>233</v>
      </c>
      <c r="I3235" s="175">
        <v>991853.13</v>
      </c>
    </row>
    <row r="3236" spans="1:9" hidden="1" x14ac:dyDescent="0.25">
      <c r="A3236" s="57" t="s">
        <v>137</v>
      </c>
      <c r="B3236" s="57">
        <v>2024</v>
      </c>
      <c r="C3236" t="s">
        <v>58</v>
      </c>
      <c r="D3236" t="s">
        <v>63</v>
      </c>
      <c r="E3236" t="s">
        <v>64</v>
      </c>
      <c r="F3236" t="s">
        <v>713</v>
      </c>
      <c r="G3236" s="90" t="s">
        <v>323</v>
      </c>
      <c r="I3236" s="175">
        <v>36481.15</v>
      </c>
    </row>
    <row r="3237" spans="1:9" hidden="1" x14ac:dyDescent="0.25">
      <c r="A3237" s="57" t="s">
        <v>137</v>
      </c>
      <c r="B3237" s="57">
        <v>2024</v>
      </c>
      <c r="C3237" t="s">
        <v>58</v>
      </c>
      <c r="D3237" t="s">
        <v>63</v>
      </c>
      <c r="E3237" t="s">
        <v>64</v>
      </c>
      <c r="F3237" t="s">
        <v>713</v>
      </c>
      <c r="G3237" s="2" t="s">
        <v>237</v>
      </c>
      <c r="I3237" s="3">
        <v>2262904.34</v>
      </c>
    </row>
    <row r="3238" spans="1:9" hidden="1" x14ac:dyDescent="0.25">
      <c r="A3238" s="57" t="s">
        <v>137</v>
      </c>
      <c r="B3238" s="57">
        <v>2024</v>
      </c>
      <c r="C3238" t="s">
        <v>58</v>
      </c>
      <c r="D3238" t="s">
        <v>63</v>
      </c>
      <c r="E3238" t="s">
        <v>64</v>
      </c>
      <c r="F3238" t="s">
        <v>713</v>
      </c>
      <c r="G3238" s="2" t="s">
        <v>289</v>
      </c>
      <c r="I3238" s="3"/>
    </row>
    <row r="3239" spans="1:9" hidden="1" x14ac:dyDescent="0.25">
      <c r="A3239" s="57" t="s">
        <v>137</v>
      </c>
      <c r="B3239" s="57">
        <v>2024</v>
      </c>
      <c r="C3239" t="s">
        <v>58</v>
      </c>
      <c r="D3239" t="s">
        <v>63</v>
      </c>
      <c r="E3239" t="s">
        <v>64</v>
      </c>
      <c r="F3239" t="s">
        <v>713</v>
      </c>
      <c r="G3239" t="s">
        <v>186</v>
      </c>
      <c r="I3239" s="3">
        <v>6375687</v>
      </c>
    </row>
    <row r="3240" spans="1:9" hidden="1" x14ac:dyDescent="0.25">
      <c r="A3240" s="57" t="s">
        <v>137</v>
      </c>
      <c r="B3240" s="57">
        <v>2024</v>
      </c>
      <c r="C3240" t="s">
        <v>58</v>
      </c>
      <c r="D3240" t="s">
        <v>63</v>
      </c>
      <c r="E3240" t="s">
        <v>64</v>
      </c>
      <c r="F3240" t="s">
        <v>713</v>
      </c>
      <c r="G3240" s="90" t="s">
        <v>691</v>
      </c>
      <c r="I3240" s="175">
        <v>-316399.95</v>
      </c>
    </row>
    <row r="3241" spans="1:9" hidden="1" x14ac:dyDescent="0.25">
      <c r="A3241" s="57" t="s">
        <v>137</v>
      </c>
      <c r="B3241" s="57">
        <v>2024</v>
      </c>
      <c r="C3241" t="s">
        <v>58</v>
      </c>
      <c r="D3241" t="s">
        <v>63</v>
      </c>
      <c r="E3241" t="s">
        <v>64</v>
      </c>
      <c r="F3241" t="s">
        <v>82</v>
      </c>
      <c r="G3241" t="s">
        <v>81</v>
      </c>
      <c r="I3241" s="3">
        <v>78811547.349999994</v>
      </c>
    </row>
    <row r="3242" spans="1:9" hidden="1" x14ac:dyDescent="0.25">
      <c r="A3242" s="57" t="s">
        <v>137</v>
      </c>
      <c r="B3242" s="57">
        <v>2024</v>
      </c>
      <c r="C3242" t="s">
        <v>58</v>
      </c>
      <c r="D3242" t="s">
        <v>63</v>
      </c>
      <c r="E3242" t="s">
        <v>64</v>
      </c>
      <c r="F3242" t="s">
        <v>228</v>
      </c>
      <c r="G3242" t="s">
        <v>229</v>
      </c>
    </row>
    <row r="3243" spans="1:9" hidden="1" x14ac:dyDescent="0.25">
      <c r="A3243" s="57" t="s">
        <v>137</v>
      </c>
      <c r="B3243" s="57">
        <v>2024</v>
      </c>
      <c r="C3243" t="s">
        <v>58</v>
      </c>
      <c r="D3243" t="s">
        <v>63</v>
      </c>
      <c r="E3243" t="s">
        <v>73</v>
      </c>
      <c r="F3243" t="s">
        <v>84</v>
      </c>
      <c r="G3243" t="s">
        <v>83</v>
      </c>
      <c r="I3243" s="175">
        <v>4637000</v>
      </c>
    </row>
    <row r="3244" spans="1:9" hidden="1" x14ac:dyDescent="0.25">
      <c r="A3244" s="57" t="s">
        <v>137</v>
      </c>
      <c r="B3244" s="57">
        <v>2024</v>
      </c>
      <c r="C3244" t="s">
        <v>58</v>
      </c>
      <c r="D3244" t="s">
        <v>63</v>
      </c>
      <c r="E3244" t="s">
        <v>73</v>
      </c>
      <c r="F3244" t="s">
        <v>84</v>
      </c>
      <c r="G3244" s="90" t="s">
        <v>551</v>
      </c>
      <c r="I3244" s="175">
        <v>2210008</v>
      </c>
    </row>
    <row r="3245" spans="1:9" hidden="1" x14ac:dyDescent="0.25">
      <c r="A3245" s="57" t="s">
        <v>137</v>
      </c>
      <c r="B3245" s="57">
        <v>2024</v>
      </c>
      <c r="C3245" t="s">
        <v>58</v>
      </c>
      <c r="D3245" t="s">
        <v>63</v>
      </c>
      <c r="E3245" t="s">
        <v>73</v>
      </c>
      <c r="F3245" t="s">
        <v>84</v>
      </c>
      <c r="G3245" s="90" t="s">
        <v>324</v>
      </c>
      <c r="I3245" s="175">
        <v>8953001</v>
      </c>
    </row>
    <row r="3246" spans="1:9" hidden="1" x14ac:dyDescent="0.25">
      <c r="A3246" s="57" t="s">
        <v>137</v>
      </c>
      <c r="B3246" s="57">
        <v>2024</v>
      </c>
      <c r="C3246" t="s">
        <v>58</v>
      </c>
      <c r="D3246" t="s">
        <v>63</v>
      </c>
      <c r="E3246" t="s">
        <v>73</v>
      </c>
      <c r="F3246" t="s">
        <v>483</v>
      </c>
      <c r="G3246" s="90" t="s">
        <v>484</v>
      </c>
      <c r="I3246" s="175">
        <v>-1692297</v>
      </c>
    </row>
    <row r="3247" spans="1:9" hidden="1" x14ac:dyDescent="0.25">
      <c r="A3247" s="57" t="s">
        <v>137</v>
      </c>
      <c r="B3247" s="57">
        <v>2024</v>
      </c>
      <c r="C3247" t="s">
        <v>58</v>
      </c>
      <c r="D3247" t="s">
        <v>63</v>
      </c>
      <c r="E3247" t="s">
        <v>73</v>
      </c>
      <c r="F3247" t="s">
        <v>483</v>
      </c>
      <c r="G3247" s="90" t="s">
        <v>525</v>
      </c>
      <c r="I3247" s="175">
        <v>2149600</v>
      </c>
    </row>
    <row r="3248" spans="1:9" hidden="1" x14ac:dyDescent="0.25">
      <c r="A3248" s="57" t="s">
        <v>137</v>
      </c>
      <c r="B3248" s="57">
        <v>2024</v>
      </c>
      <c r="C3248" t="s">
        <v>58</v>
      </c>
      <c r="D3248" t="s">
        <v>63</v>
      </c>
      <c r="E3248" t="s">
        <v>73</v>
      </c>
      <c r="F3248" t="s">
        <v>483</v>
      </c>
      <c r="G3248" s="90" t="s">
        <v>365</v>
      </c>
      <c r="I3248" s="175">
        <v>-869001</v>
      </c>
    </row>
    <row r="3249" spans="1:9" hidden="1" x14ac:dyDescent="0.25">
      <c r="A3249" s="57" t="s">
        <v>137</v>
      </c>
      <c r="B3249" s="57">
        <v>2024</v>
      </c>
      <c r="C3249" t="s">
        <v>58</v>
      </c>
      <c r="D3249" t="s">
        <v>63</v>
      </c>
      <c r="E3249" t="s">
        <v>73</v>
      </c>
      <c r="F3249" t="s">
        <v>342</v>
      </c>
      <c r="G3249" s="90" t="s">
        <v>343</v>
      </c>
      <c r="I3249" s="175">
        <v>1995000</v>
      </c>
    </row>
    <row r="3250" spans="1:9" hidden="1" x14ac:dyDescent="0.25">
      <c r="A3250" s="57" t="s">
        <v>137</v>
      </c>
      <c r="B3250" s="57">
        <v>2024</v>
      </c>
      <c r="C3250" t="s">
        <v>58</v>
      </c>
      <c r="D3250" t="s">
        <v>63</v>
      </c>
      <c r="E3250" t="s">
        <v>73</v>
      </c>
      <c r="F3250" t="s">
        <v>529</v>
      </c>
      <c r="G3250" s="90" t="s">
        <v>530</v>
      </c>
      <c r="I3250" s="175">
        <v>-1995000</v>
      </c>
    </row>
    <row r="3251" spans="1:9" hidden="1" x14ac:dyDescent="0.25">
      <c r="A3251" s="57" t="s">
        <v>137</v>
      </c>
      <c r="B3251" s="57">
        <v>2024</v>
      </c>
      <c r="C3251" t="s">
        <v>58</v>
      </c>
      <c r="D3251" t="s">
        <v>66</v>
      </c>
      <c r="E3251" t="s">
        <v>67</v>
      </c>
      <c r="F3251" t="s">
        <v>93</v>
      </c>
      <c r="G3251" s="2" t="s">
        <v>234</v>
      </c>
    </row>
    <row r="3252" spans="1:9" hidden="1" x14ac:dyDescent="0.25">
      <c r="A3252" s="57" t="s">
        <v>137</v>
      </c>
      <c r="B3252" s="57">
        <v>2024</v>
      </c>
      <c r="C3252" t="s">
        <v>58</v>
      </c>
      <c r="D3252" t="s">
        <v>66</v>
      </c>
      <c r="E3252" t="s">
        <v>67</v>
      </c>
      <c r="F3252" t="s">
        <v>93</v>
      </c>
      <c r="G3252" t="s">
        <v>106</v>
      </c>
      <c r="I3252" s="3">
        <v>131215765.73999999</v>
      </c>
    </row>
    <row r="3253" spans="1:9" hidden="1" x14ac:dyDescent="0.25">
      <c r="A3253" s="57" t="s">
        <v>137</v>
      </c>
      <c r="B3253" s="57">
        <v>2024</v>
      </c>
      <c r="C3253" t="s">
        <v>58</v>
      </c>
      <c r="D3253" t="s">
        <v>66</v>
      </c>
      <c r="E3253" t="s">
        <v>67</v>
      </c>
      <c r="F3253" t="s">
        <v>93</v>
      </c>
      <c r="G3253" t="s">
        <v>263</v>
      </c>
      <c r="I3253" s="175">
        <v>6303719.3499999996</v>
      </c>
    </row>
    <row r="3254" spans="1:9" hidden="1" x14ac:dyDescent="0.25">
      <c r="A3254" s="57" t="s">
        <v>137</v>
      </c>
      <c r="B3254" s="57">
        <v>2024</v>
      </c>
      <c r="C3254" t="s">
        <v>58</v>
      </c>
      <c r="D3254" t="s">
        <v>66</v>
      </c>
      <c r="E3254" t="s">
        <v>67</v>
      </c>
      <c r="F3254" s="173" t="s">
        <v>707</v>
      </c>
      <c r="G3254" s="90" t="s">
        <v>708</v>
      </c>
      <c r="H3254" t="s">
        <v>104</v>
      </c>
      <c r="I3254" s="175">
        <v>0</v>
      </c>
    </row>
    <row r="3255" spans="1:9" hidden="1" x14ac:dyDescent="0.25">
      <c r="A3255" s="57" t="s">
        <v>137</v>
      </c>
      <c r="B3255" s="57">
        <v>2024</v>
      </c>
      <c r="C3255" t="s">
        <v>58</v>
      </c>
      <c r="D3255" t="s">
        <v>66</v>
      </c>
      <c r="E3255" t="s">
        <v>67</v>
      </c>
      <c r="F3255" t="s">
        <v>89</v>
      </c>
      <c r="G3255" s="90" t="s">
        <v>444</v>
      </c>
      <c r="I3255" s="175">
        <v>-4017538</v>
      </c>
    </row>
    <row r="3256" spans="1:9" hidden="1" x14ac:dyDescent="0.25">
      <c r="A3256" s="57" t="s">
        <v>137</v>
      </c>
      <c r="B3256" s="57">
        <v>2024</v>
      </c>
      <c r="C3256" t="s">
        <v>58</v>
      </c>
      <c r="D3256" t="s">
        <v>66</v>
      </c>
      <c r="E3256" t="s">
        <v>67</v>
      </c>
      <c r="F3256" t="s">
        <v>89</v>
      </c>
      <c r="G3256" t="s">
        <v>85</v>
      </c>
      <c r="I3256" s="3">
        <v>3797133</v>
      </c>
    </row>
    <row r="3257" spans="1:9" hidden="1" x14ac:dyDescent="0.25">
      <c r="A3257" s="57" t="s">
        <v>137</v>
      </c>
      <c r="B3257" s="57">
        <v>2024</v>
      </c>
      <c r="C3257" t="s">
        <v>58</v>
      </c>
      <c r="D3257" t="s">
        <v>66</v>
      </c>
      <c r="E3257" t="s">
        <v>67</v>
      </c>
      <c r="F3257" t="s">
        <v>89</v>
      </c>
      <c r="G3257" t="s">
        <v>86</v>
      </c>
      <c r="I3257" s="3">
        <v>610796</v>
      </c>
    </row>
    <row r="3258" spans="1:9" hidden="1" x14ac:dyDescent="0.25">
      <c r="A3258" s="57" t="s">
        <v>137</v>
      </c>
      <c r="B3258" s="57">
        <v>2024</v>
      </c>
      <c r="C3258" t="s">
        <v>58</v>
      </c>
      <c r="D3258" t="s">
        <v>66</v>
      </c>
      <c r="E3258" t="s">
        <v>67</v>
      </c>
      <c r="F3258" t="s">
        <v>89</v>
      </c>
      <c r="G3258" t="s">
        <v>87</v>
      </c>
      <c r="I3258" s="3">
        <v>13030261.01</v>
      </c>
    </row>
    <row r="3259" spans="1:9" hidden="1" x14ac:dyDescent="0.25">
      <c r="A3259" s="57" t="s">
        <v>137</v>
      </c>
      <c r="B3259" s="57">
        <v>2024</v>
      </c>
      <c r="C3259" t="s">
        <v>58</v>
      </c>
      <c r="D3259" t="s">
        <v>66</v>
      </c>
      <c r="E3259" t="s">
        <v>67</v>
      </c>
      <c r="F3259" t="s">
        <v>89</v>
      </c>
      <c r="G3259" t="s">
        <v>88</v>
      </c>
      <c r="I3259" s="3">
        <v>-114467</v>
      </c>
    </row>
    <row r="3260" spans="1:9" hidden="1" x14ac:dyDescent="0.25">
      <c r="A3260" s="57" t="s">
        <v>137</v>
      </c>
      <c r="B3260" s="57">
        <v>2024</v>
      </c>
      <c r="C3260" t="s">
        <v>58</v>
      </c>
      <c r="D3260" t="s">
        <v>66</v>
      </c>
      <c r="E3260" t="s">
        <v>67</v>
      </c>
      <c r="F3260" t="s">
        <v>94</v>
      </c>
      <c r="G3260" t="s">
        <v>95</v>
      </c>
    </row>
    <row r="3261" spans="1:9" hidden="1" x14ac:dyDescent="0.25">
      <c r="A3261" s="57" t="s">
        <v>137</v>
      </c>
      <c r="B3261" s="57">
        <v>2024</v>
      </c>
      <c r="C3261" t="s">
        <v>58</v>
      </c>
      <c r="D3261" t="s">
        <v>66</v>
      </c>
      <c r="E3261" t="s">
        <v>67</v>
      </c>
      <c r="F3261" t="s">
        <v>94</v>
      </c>
      <c r="G3261" t="s">
        <v>95</v>
      </c>
    </row>
    <row r="3262" spans="1:9" hidden="1" x14ac:dyDescent="0.25">
      <c r="A3262" s="57" t="s">
        <v>137</v>
      </c>
      <c r="B3262" s="57">
        <v>2024</v>
      </c>
      <c r="C3262" t="s">
        <v>58</v>
      </c>
      <c r="D3262" t="s">
        <v>66</v>
      </c>
      <c r="E3262" t="s">
        <v>67</v>
      </c>
      <c r="F3262" t="s">
        <v>94</v>
      </c>
      <c r="G3262" t="s">
        <v>95</v>
      </c>
    </row>
    <row r="3263" spans="1:9" hidden="1" x14ac:dyDescent="0.25">
      <c r="A3263" s="57" t="s">
        <v>137</v>
      </c>
      <c r="B3263" s="57">
        <v>2024</v>
      </c>
      <c r="C3263" t="s">
        <v>58</v>
      </c>
      <c r="D3263" t="s">
        <v>66</v>
      </c>
      <c r="E3263" t="s">
        <v>67</v>
      </c>
      <c r="F3263" t="s">
        <v>94</v>
      </c>
      <c r="G3263" t="s">
        <v>95</v>
      </c>
    </row>
    <row r="3264" spans="1:9" hidden="1" x14ac:dyDescent="0.25">
      <c r="A3264" s="57" t="s">
        <v>137</v>
      </c>
      <c r="B3264" s="57">
        <v>2024</v>
      </c>
      <c r="C3264" t="s">
        <v>58</v>
      </c>
      <c r="D3264" t="s">
        <v>66</v>
      </c>
      <c r="E3264" t="s">
        <v>67</v>
      </c>
      <c r="F3264" t="s">
        <v>94</v>
      </c>
      <c r="G3264" t="s">
        <v>95</v>
      </c>
    </row>
    <row r="3265" spans="1:9" hidden="1" x14ac:dyDescent="0.25">
      <c r="A3265" s="57" t="s">
        <v>137</v>
      </c>
      <c r="B3265" s="57">
        <v>2024</v>
      </c>
      <c r="C3265" t="s">
        <v>58</v>
      </c>
      <c r="D3265" t="s">
        <v>66</v>
      </c>
      <c r="E3265" t="s">
        <v>67</v>
      </c>
      <c r="F3265" t="s">
        <v>68</v>
      </c>
      <c r="G3265" s="90" t="s">
        <v>443</v>
      </c>
      <c r="I3265" s="175">
        <v>1549000</v>
      </c>
    </row>
    <row r="3266" spans="1:9" hidden="1" x14ac:dyDescent="0.25">
      <c r="A3266" s="57" t="s">
        <v>137</v>
      </c>
      <c r="B3266" s="57">
        <v>2024</v>
      </c>
      <c r="C3266" t="s">
        <v>58</v>
      </c>
      <c r="D3266" t="s">
        <v>66</v>
      </c>
      <c r="E3266" t="s">
        <v>67</v>
      </c>
      <c r="F3266" t="s">
        <v>68</v>
      </c>
      <c r="G3266" t="s">
        <v>146</v>
      </c>
      <c r="I3266" s="175">
        <v>312309.78000000003</v>
      </c>
    </row>
    <row r="3267" spans="1:9" hidden="1" x14ac:dyDescent="0.25">
      <c r="A3267" s="57" t="s">
        <v>137</v>
      </c>
      <c r="B3267" s="57">
        <v>2024</v>
      </c>
      <c r="C3267" t="s">
        <v>58</v>
      </c>
      <c r="D3267" t="s">
        <v>66</v>
      </c>
      <c r="E3267" t="s">
        <v>67</v>
      </c>
      <c r="F3267" t="s">
        <v>68</v>
      </c>
      <c r="G3267" t="s">
        <v>325</v>
      </c>
      <c r="I3267" s="3">
        <v>165123.38</v>
      </c>
    </row>
    <row r="3268" spans="1:9" hidden="1" x14ac:dyDescent="0.25">
      <c r="A3268" s="57" t="s">
        <v>137</v>
      </c>
      <c r="B3268" s="57">
        <v>2024</v>
      </c>
      <c r="C3268" t="s">
        <v>58</v>
      </c>
      <c r="D3268" t="s">
        <v>66</v>
      </c>
      <c r="E3268" t="s">
        <v>67</v>
      </c>
      <c r="F3268" t="s">
        <v>68</v>
      </c>
      <c r="G3268" t="s">
        <v>160</v>
      </c>
      <c r="I3268" s="3">
        <v>226598.81</v>
      </c>
    </row>
    <row r="3269" spans="1:9" hidden="1" x14ac:dyDescent="0.25">
      <c r="A3269" s="57" t="s">
        <v>137</v>
      </c>
      <c r="B3269" s="57">
        <v>2024</v>
      </c>
      <c r="C3269" t="s">
        <v>58</v>
      </c>
      <c r="D3269" t="s">
        <v>66</v>
      </c>
      <c r="E3269" t="s">
        <v>67</v>
      </c>
      <c r="F3269" t="s">
        <v>68</v>
      </c>
      <c r="G3269" s="90" t="s">
        <v>622</v>
      </c>
      <c r="I3269" s="175">
        <v>-224300</v>
      </c>
    </row>
    <row r="3270" spans="1:9" hidden="1" x14ac:dyDescent="0.25">
      <c r="A3270" s="57" t="s">
        <v>137</v>
      </c>
      <c r="B3270" s="57">
        <v>2024</v>
      </c>
      <c r="C3270" t="s">
        <v>58</v>
      </c>
      <c r="D3270" t="s">
        <v>66</v>
      </c>
      <c r="E3270" t="s">
        <v>67</v>
      </c>
      <c r="F3270" t="s">
        <v>68</v>
      </c>
      <c r="G3270" t="s">
        <v>292</v>
      </c>
    </row>
    <row r="3271" spans="1:9" hidden="1" x14ac:dyDescent="0.25">
      <c r="A3271" s="57" t="s">
        <v>137</v>
      </c>
      <c r="B3271" s="57">
        <v>2024</v>
      </c>
      <c r="C3271" t="s">
        <v>58</v>
      </c>
      <c r="D3271" t="s">
        <v>66</v>
      </c>
      <c r="E3271" t="s">
        <v>67</v>
      </c>
      <c r="F3271" t="s">
        <v>68</v>
      </c>
      <c r="G3271" s="90" t="s">
        <v>692</v>
      </c>
      <c r="I3271" s="3">
        <v>1225</v>
      </c>
    </row>
    <row r="3272" spans="1:9" hidden="1" x14ac:dyDescent="0.25">
      <c r="A3272" s="57" t="s">
        <v>137</v>
      </c>
      <c r="B3272" s="57">
        <v>2024</v>
      </c>
      <c r="C3272" t="s">
        <v>58</v>
      </c>
      <c r="D3272" t="s">
        <v>66</v>
      </c>
      <c r="E3272" t="s">
        <v>67</v>
      </c>
      <c r="F3272" t="s">
        <v>68</v>
      </c>
      <c r="G3272" s="2" t="s">
        <v>282</v>
      </c>
      <c r="I3272" s="175">
        <v>156818.31</v>
      </c>
    </row>
    <row r="3273" spans="1:9" hidden="1" x14ac:dyDescent="0.25">
      <c r="A3273" s="57" t="s">
        <v>137</v>
      </c>
      <c r="B3273" s="57">
        <v>2024</v>
      </c>
      <c r="C3273" t="s">
        <v>58</v>
      </c>
      <c r="D3273" t="s">
        <v>66</v>
      </c>
      <c r="E3273" t="s">
        <v>67</v>
      </c>
      <c r="F3273" t="s">
        <v>68</v>
      </c>
      <c r="G3273" s="90" t="s">
        <v>623</v>
      </c>
    </row>
    <row r="3274" spans="1:9" hidden="1" x14ac:dyDescent="0.25">
      <c r="A3274" s="57" t="s">
        <v>137</v>
      </c>
      <c r="B3274" s="57">
        <v>2024</v>
      </c>
      <c r="C3274" t="s">
        <v>58</v>
      </c>
      <c r="D3274" t="s">
        <v>66</v>
      </c>
      <c r="E3274" t="s">
        <v>67</v>
      </c>
      <c r="F3274" t="s">
        <v>68</v>
      </c>
      <c r="G3274" t="s">
        <v>90</v>
      </c>
      <c r="I3274" s="175">
        <v>16100</v>
      </c>
    </row>
    <row r="3275" spans="1:9" hidden="1" x14ac:dyDescent="0.25">
      <c r="A3275" s="57" t="s">
        <v>137</v>
      </c>
      <c r="B3275" s="57">
        <v>2024</v>
      </c>
      <c r="C3275" t="s">
        <v>58</v>
      </c>
      <c r="D3275" t="s">
        <v>66</v>
      </c>
      <c r="E3275" t="s">
        <v>67</v>
      </c>
      <c r="F3275" t="s">
        <v>68</v>
      </c>
      <c r="G3275" s="2" t="s">
        <v>274</v>
      </c>
      <c r="I3275" s="3">
        <v>1512679.5</v>
      </c>
    </row>
    <row r="3276" spans="1:9" hidden="1" x14ac:dyDescent="0.25">
      <c r="A3276" s="57" t="s">
        <v>137</v>
      </c>
      <c r="B3276" s="57">
        <v>2024</v>
      </c>
      <c r="C3276" t="s">
        <v>58</v>
      </c>
      <c r="D3276" t="s">
        <v>66</v>
      </c>
      <c r="E3276" t="s">
        <v>67</v>
      </c>
      <c r="F3276" t="s">
        <v>68</v>
      </c>
      <c r="G3276" s="90" t="s">
        <v>345</v>
      </c>
    </row>
    <row r="3277" spans="1:9" hidden="1" x14ac:dyDescent="0.25">
      <c r="A3277" s="57" t="s">
        <v>137</v>
      </c>
      <c r="B3277" s="57">
        <v>2024</v>
      </c>
      <c r="C3277" t="s">
        <v>58</v>
      </c>
      <c r="D3277" t="s">
        <v>66</v>
      </c>
      <c r="E3277" t="s">
        <v>67</v>
      </c>
      <c r="F3277" t="s">
        <v>68</v>
      </c>
      <c r="G3277" t="s">
        <v>184</v>
      </c>
      <c r="I3277" s="3">
        <v>-2607190</v>
      </c>
    </row>
    <row r="3278" spans="1:9" hidden="1" x14ac:dyDescent="0.25">
      <c r="A3278" s="57" t="s">
        <v>137</v>
      </c>
      <c r="B3278" s="57">
        <v>2024</v>
      </c>
      <c r="C3278" t="s">
        <v>58</v>
      </c>
      <c r="D3278" t="s">
        <v>66</v>
      </c>
      <c r="E3278" t="s">
        <v>67</v>
      </c>
      <c r="F3278" t="s">
        <v>68</v>
      </c>
      <c r="G3278" s="90" t="s">
        <v>531</v>
      </c>
    </row>
    <row r="3279" spans="1:9" hidden="1" x14ac:dyDescent="0.25">
      <c r="A3279" s="57" t="s">
        <v>137</v>
      </c>
      <c r="B3279" s="57">
        <v>2024</v>
      </c>
      <c r="C3279" t="s">
        <v>58</v>
      </c>
      <c r="D3279" t="s">
        <v>66</v>
      </c>
      <c r="E3279" t="s">
        <v>67</v>
      </c>
      <c r="F3279" t="s">
        <v>68</v>
      </c>
      <c r="G3279" s="90" t="s">
        <v>485</v>
      </c>
    </row>
    <row r="3280" spans="1:9" hidden="1" x14ac:dyDescent="0.25">
      <c r="A3280" s="57" t="s">
        <v>137</v>
      </c>
      <c r="B3280" s="57">
        <v>2024</v>
      </c>
      <c r="C3280" t="s">
        <v>58</v>
      </c>
      <c r="D3280" t="s">
        <v>66</v>
      </c>
      <c r="E3280" t="s">
        <v>67</v>
      </c>
      <c r="F3280" t="s">
        <v>68</v>
      </c>
      <c r="G3280" t="s">
        <v>75</v>
      </c>
      <c r="I3280" s="3">
        <v>108436.2</v>
      </c>
    </row>
    <row r="3281" spans="1:9" hidden="1" x14ac:dyDescent="0.25">
      <c r="A3281" s="57" t="s">
        <v>137</v>
      </c>
      <c r="B3281" s="57">
        <v>2024</v>
      </c>
      <c r="C3281" t="s">
        <v>58</v>
      </c>
      <c r="D3281" t="s">
        <v>66</v>
      </c>
      <c r="E3281" t="s">
        <v>67</v>
      </c>
      <c r="F3281" t="s">
        <v>68</v>
      </c>
      <c r="G3281" t="s">
        <v>148</v>
      </c>
      <c r="I3281" s="3">
        <v>675689.51</v>
      </c>
    </row>
    <row r="3282" spans="1:9" hidden="1" x14ac:dyDescent="0.25">
      <c r="A3282" s="57" t="s">
        <v>137</v>
      </c>
      <c r="B3282" s="57">
        <v>2024</v>
      </c>
      <c r="C3282" t="s">
        <v>58</v>
      </c>
      <c r="D3282" t="s">
        <v>66</v>
      </c>
      <c r="E3282" t="s">
        <v>67</v>
      </c>
      <c r="F3282" t="s">
        <v>68</v>
      </c>
      <c r="G3282" s="90" t="s">
        <v>709</v>
      </c>
      <c r="I3282" s="175">
        <v>-56075</v>
      </c>
    </row>
    <row r="3283" spans="1:9" hidden="1" x14ac:dyDescent="0.25">
      <c r="A3283" s="57" t="s">
        <v>137</v>
      </c>
      <c r="B3283" s="57">
        <v>2024</v>
      </c>
      <c r="C3283" t="s">
        <v>58</v>
      </c>
      <c r="D3283" t="s">
        <v>66</v>
      </c>
      <c r="E3283" t="s">
        <v>67</v>
      </c>
      <c r="F3283" t="s">
        <v>68</v>
      </c>
      <c r="G3283" t="s">
        <v>157</v>
      </c>
      <c r="I3283" s="3">
        <v>461704.2</v>
      </c>
    </row>
    <row r="3284" spans="1:9" hidden="1" x14ac:dyDescent="0.25">
      <c r="A3284" s="57" t="s">
        <v>137</v>
      </c>
      <c r="B3284" s="57">
        <v>2024</v>
      </c>
      <c r="C3284" t="s">
        <v>58</v>
      </c>
      <c r="D3284" t="s">
        <v>66</v>
      </c>
      <c r="E3284" t="s">
        <v>67</v>
      </c>
      <c r="F3284" t="s">
        <v>68</v>
      </c>
      <c r="G3284" s="90" t="s">
        <v>552</v>
      </c>
      <c r="I3284" s="3">
        <v>37311.81</v>
      </c>
    </row>
    <row r="3285" spans="1:9" hidden="1" x14ac:dyDescent="0.25">
      <c r="A3285" s="57" t="s">
        <v>137</v>
      </c>
      <c r="B3285" s="57">
        <v>2024</v>
      </c>
      <c r="C3285" t="s">
        <v>58</v>
      </c>
      <c r="D3285" t="s">
        <v>66</v>
      </c>
      <c r="E3285" t="s">
        <v>67</v>
      </c>
      <c r="F3285" t="s">
        <v>68</v>
      </c>
      <c r="G3285" s="90" t="s">
        <v>588</v>
      </c>
    </row>
    <row r="3286" spans="1:9" hidden="1" x14ac:dyDescent="0.25">
      <c r="A3286" s="57" t="s">
        <v>137</v>
      </c>
      <c r="B3286" s="57">
        <v>2024</v>
      </c>
      <c r="C3286" t="s">
        <v>58</v>
      </c>
      <c r="D3286" t="s">
        <v>66</v>
      </c>
      <c r="E3286" t="s">
        <v>67</v>
      </c>
      <c r="F3286" t="s">
        <v>68</v>
      </c>
      <c r="G3286" s="90" t="s">
        <v>346</v>
      </c>
      <c r="I3286" s="3">
        <v>234451.7</v>
      </c>
    </row>
    <row r="3287" spans="1:9" hidden="1" x14ac:dyDescent="0.25">
      <c r="A3287" s="57" t="s">
        <v>137</v>
      </c>
      <c r="B3287" s="57">
        <v>2024</v>
      </c>
      <c r="C3287" t="s">
        <v>58</v>
      </c>
      <c r="D3287" t="s">
        <v>66</v>
      </c>
      <c r="E3287" t="s">
        <v>67</v>
      </c>
      <c r="F3287" t="s">
        <v>68</v>
      </c>
      <c r="G3287" s="90" t="s">
        <v>553</v>
      </c>
      <c r="I3287" s="3">
        <v>11489</v>
      </c>
    </row>
    <row r="3288" spans="1:9" hidden="1" x14ac:dyDescent="0.25">
      <c r="A3288" s="57" t="s">
        <v>137</v>
      </c>
      <c r="B3288" s="57">
        <v>2024</v>
      </c>
      <c r="C3288" t="s">
        <v>58</v>
      </c>
      <c r="D3288" t="s">
        <v>66</v>
      </c>
      <c r="E3288" t="s">
        <v>67</v>
      </c>
      <c r="F3288" t="s">
        <v>68</v>
      </c>
      <c r="G3288" s="90" t="s">
        <v>679</v>
      </c>
      <c r="I3288" s="3">
        <v>22240.47</v>
      </c>
    </row>
    <row r="3289" spans="1:9" hidden="1" x14ac:dyDescent="0.25">
      <c r="A3289" s="57" t="s">
        <v>137</v>
      </c>
      <c r="B3289" s="57">
        <v>2024</v>
      </c>
      <c r="C3289" t="s">
        <v>58</v>
      </c>
      <c r="D3289" t="s">
        <v>66</v>
      </c>
      <c r="E3289" t="s">
        <v>67</v>
      </c>
      <c r="F3289" t="s">
        <v>68</v>
      </c>
      <c r="G3289" s="90" t="s">
        <v>680</v>
      </c>
      <c r="I3289" s="3">
        <v>-4435.3900000000003</v>
      </c>
    </row>
    <row r="3290" spans="1:9" hidden="1" x14ac:dyDescent="0.25">
      <c r="A3290" s="57" t="s">
        <v>137</v>
      </c>
      <c r="B3290" s="57">
        <v>2024</v>
      </c>
      <c r="C3290" t="s">
        <v>58</v>
      </c>
      <c r="D3290" t="s">
        <v>66</v>
      </c>
      <c r="E3290" t="s">
        <v>67</v>
      </c>
      <c r="F3290" t="s">
        <v>68</v>
      </c>
      <c r="G3290" s="90" t="s">
        <v>532</v>
      </c>
      <c r="I3290" s="175"/>
    </row>
    <row r="3291" spans="1:9" hidden="1" x14ac:dyDescent="0.25">
      <c r="A3291" s="57" t="s">
        <v>137</v>
      </c>
      <c r="B3291" s="57">
        <v>2024</v>
      </c>
      <c r="C3291" t="s">
        <v>58</v>
      </c>
      <c r="D3291" t="s">
        <v>66</v>
      </c>
      <c r="E3291" t="s">
        <v>67</v>
      </c>
      <c r="F3291" t="s">
        <v>326</v>
      </c>
      <c r="G3291" s="90" t="s">
        <v>327</v>
      </c>
      <c r="I3291" s="155">
        <v>768246</v>
      </c>
    </row>
    <row r="3292" spans="1:9" hidden="1" x14ac:dyDescent="0.25">
      <c r="A3292" s="57" t="s">
        <v>137</v>
      </c>
      <c r="B3292" s="57">
        <v>2024</v>
      </c>
      <c r="C3292" t="s">
        <v>58</v>
      </c>
      <c r="D3292" t="s">
        <v>66</v>
      </c>
      <c r="E3292" t="s">
        <v>67</v>
      </c>
      <c r="F3292" t="s">
        <v>326</v>
      </c>
      <c r="G3292" s="90" t="s">
        <v>328</v>
      </c>
      <c r="I3292" s="175">
        <v>849600</v>
      </c>
    </row>
    <row r="3293" spans="1:9" hidden="1" x14ac:dyDescent="0.25">
      <c r="A3293" s="57" t="s">
        <v>137</v>
      </c>
      <c r="B3293" s="57">
        <v>2024</v>
      </c>
      <c r="C3293" t="s">
        <v>58</v>
      </c>
      <c r="D3293" t="s">
        <v>66</v>
      </c>
      <c r="E3293" t="s">
        <v>67</v>
      </c>
      <c r="F3293" t="s">
        <v>326</v>
      </c>
      <c r="G3293" s="90" t="s">
        <v>329</v>
      </c>
      <c r="I3293" s="175">
        <v>109130</v>
      </c>
    </row>
    <row r="3294" spans="1:9" hidden="1" x14ac:dyDescent="0.25">
      <c r="A3294" s="57" t="s">
        <v>137</v>
      </c>
      <c r="B3294" s="57">
        <v>2024</v>
      </c>
      <c r="C3294" t="s">
        <v>58</v>
      </c>
      <c r="D3294" t="s">
        <v>66</v>
      </c>
      <c r="E3294" t="s">
        <v>67</v>
      </c>
      <c r="F3294" t="s">
        <v>326</v>
      </c>
      <c r="G3294" s="90" t="s">
        <v>330</v>
      </c>
      <c r="I3294" s="175">
        <v>3195595</v>
      </c>
    </row>
    <row r="3295" spans="1:9" hidden="1" x14ac:dyDescent="0.25">
      <c r="A3295" s="57" t="s">
        <v>137</v>
      </c>
      <c r="B3295" s="57">
        <v>2024</v>
      </c>
      <c r="C3295" t="s">
        <v>58</v>
      </c>
      <c r="D3295" t="s">
        <v>66</v>
      </c>
      <c r="E3295" t="s">
        <v>67</v>
      </c>
      <c r="F3295" t="s">
        <v>68</v>
      </c>
      <c r="G3295" s="90" t="s">
        <v>158</v>
      </c>
      <c r="I3295" s="175">
        <v>59944058.869999997</v>
      </c>
    </row>
    <row r="3296" spans="1:9" hidden="1" x14ac:dyDescent="0.25">
      <c r="A3296" s="57" t="s">
        <v>137</v>
      </c>
      <c r="B3296" s="57">
        <v>2024</v>
      </c>
      <c r="C3296" t="s">
        <v>58</v>
      </c>
      <c r="D3296" t="s">
        <v>66</v>
      </c>
      <c r="E3296" t="s">
        <v>67</v>
      </c>
      <c r="F3296" t="s">
        <v>68</v>
      </c>
      <c r="G3296" t="s">
        <v>76</v>
      </c>
      <c r="I3296" s="175">
        <v>-39694746.93</v>
      </c>
    </row>
    <row r="3297" spans="1:9" hidden="1" x14ac:dyDescent="0.25">
      <c r="A3297" s="57" t="s">
        <v>137</v>
      </c>
      <c r="B3297" s="57">
        <v>2024</v>
      </c>
      <c r="C3297" t="s">
        <v>58</v>
      </c>
      <c r="D3297" t="s">
        <v>66</v>
      </c>
      <c r="E3297" t="s">
        <v>67</v>
      </c>
      <c r="F3297" t="s">
        <v>68</v>
      </c>
      <c r="G3297" t="s">
        <v>185</v>
      </c>
      <c r="I3297" s="175">
        <v>1065425</v>
      </c>
    </row>
    <row r="3298" spans="1:9" hidden="1" x14ac:dyDescent="0.25">
      <c r="A3298" s="57" t="s">
        <v>137</v>
      </c>
      <c r="B3298" s="57">
        <v>2024</v>
      </c>
      <c r="C3298" t="s">
        <v>58</v>
      </c>
      <c r="D3298" t="s">
        <v>66</v>
      </c>
      <c r="E3298" t="s">
        <v>67</v>
      </c>
      <c r="F3298" t="s">
        <v>68</v>
      </c>
      <c r="G3298" t="s">
        <v>200</v>
      </c>
      <c r="I3298" s="175"/>
    </row>
    <row r="3299" spans="1:9" hidden="1" x14ac:dyDescent="0.25">
      <c r="A3299" s="57" t="s">
        <v>137</v>
      </c>
      <c r="B3299" s="57">
        <v>2024</v>
      </c>
      <c r="C3299" t="s">
        <v>58</v>
      </c>
      <c r="D3299" t="s">
        <v>66</v>
      </c>
      <c r="E3299" t="s">
        <v>67</v>
      </c>
      <c r="F3299" t="s">
        <v>68</v>
      </c>
      <c r="G3299" t="s">
        <v>97</v>
      </c>
      <c r="I3299" s="155">
        <v>28139775.620000001</v>
      </c>
    </row>
    <row r="3300" spans="1:9" hidden="1" x14ac:dyDescent="0.25">
      <c r="A3300" s="57" t="s">
        <v>137</v>
      </c>
      <c r="B3300" s="57">
        <v>2024</v>
      </c>
      <c r="C3300" t="s">
        <v>58</v>
      </c>
      <c r="D3300" t="s">
        <v>66</v>
      </c>
      <c r="E3300" t="s">
        <v>67</v>
      </c>
      <c r="F3300" t="s">
        <v>68</v>
      </c>
      <c r="G3300" t="s">
        <v>201</v>
      </c>
      <c r="I3300" s="175">
        <v>-8603.33</v>
      </c>
    </row>
    <row r="3301" spans="1:9" hidden="1" x14ac:dyDescent="0.25">
      <c r="A3301" s="57" t="s">
        <v>137</v>
      </c>
      <c r="B3301" s="57">
        <v>2024</v>
      </c>
      <c r="C3301" t="s">
        <v>58</v>
      </c>
      <c r="D3301" t="s">
        <v>66</v>
      </c>
      <c r="E3301" t="s">
        <v>67</v>
      </c>
      <c r="F3301" t="s">
        <v>68</v>
      </c>
      <c r="G3301" t="s">
        <v>710</v>
      </c>
      <c r="I3301" s="175">
        <v>8000</v>
      </c>
    </row>
    <row r="3302" spans="1:9" hidden="1" x14ac:dyDescent="0.25">
      <c r="A3302" s="57" t="s">
        <v>137</v>
      </c>
      <c r="B3302" s="57">
        <v>2024</v>
      </c>
      <c r="C3302" t="s">
        <v>58</v>
      </c>
      <c r="D3302" t="s">
        <v>66</v>
      </c>
      <c r="E3302" t="s">
        <v>67</v>
      </c>
      <c r="F3302" t="s">
        <v>68</v>
      </c>
      <c r="G3302" s="90" t="s">
        <v>293</v>
      </c>
      <c r="I3302" s="175">
        <v>-6099430.5599999996</v>
      </c>
    </row>
    <row r="3303" spans="1:9" hidden="1" x14ac:dyDescent="0.25">
      <c r="A3303" s="57" t="s">
        <v>137</v>
      </c>
      <c r="B3303" s="57">
        <v>2024</v>
      </c>
      <c r="C3303" t="s">
        <v>58</v>
      </c>
      <c r="D3303" t="s">
        <v>66</v>
      </c>
      <c r="E3303" t="s">
        <v>67</v>
      </c>
      <c r="F3303" t="s">
        <v>68</v>
      </c>
      <c r="G3303" t="s">
        <v>202</v>
      </c>
      <c r="I3303" s="175"/>
    </row>
    <row r="3304" spans="1:9" hidden="1" x14ac:dyDescent="0.25">
      <c r="A3304" s="57" t="s">
        <v>137</v>
      </c>
      <c r="B3304" s="57">
        <v>2024</v>
      </c>
      <c r="C3304" t="s">
        <v>58</v>
      </c>
      <c r="D3304" t="s">
        <v>66</v>
      </c>
      <c r="E3304" t="s">
        <v>67</v>
      </c>
      <c r="F3304" t="s">
        <v>68</v>
      </c>
      <c r="G3304" t="s">
        <v>203</v>
      </c>
      <c r="I3304" s="155">
        <v>6844000</v>
      </c>
    </row>
    <row r="3305" spans="1:9" hidden="1" x14ac:dyDescent="0.25">
      <c r="A3305" s="57" t="s">
        <v>137</v>
      </c>
      <c r="B3305" s="57">
        <v>2024</v>
      </c>
      <c r="C3305" t="s">
        <v>58</v>
      </c>
      <c r="D3305" t="s">
        <v>66</v>
      </c>
      <c r="E3305" t="s">
        <v>67</v>
      </c>
      <c r="F3305" t="s">
        <v>68</v>
      </c>
      <c r="G3305" t="s">
        <v>290</v>
      </c>
      <c r="I3305" s="175">
        <v>34040190</v>
      </c>
    </row>
    <row r="3306" spans="1:9" hidden="1" x14ac:dyDescent="0.25">
      <c r="A3306" s="57" t="s">
        <v>137</v>
      </c>
      <c r="B3306" s="57">
        <v>2024</v>
      </c>
      <c r="C3306" t="s">
        <v>58</v>
      </c>
      <c r="D3306" t="s">
        <v>66</v>
      </c>
      <c r="E3306" t="s">
        <v>67</v>
      </c>
      <c r="F3306" t="s">
        <v>68</v>
      </c>
      <c r="G3306" t="s">
        <v>554</v>
      </c>
      <c r="I3306" s="3"/>
    </row>
    <row r="3307" spans="1:9" hidden="1" x14ac:dyDescent="0.25">
      <c r="A3307" s="57" t="s">
        <v>137</v>
      </c>
      <c r="B3307" s="57">
        <v>2024</v>
      </c>
      <c r="C3307" t="s">
        <v>58</v>
      </c>
      <c r="D3307" t="s">
        <v>66</v>
      </c>
      <c r="E3307" t="s">
        <v>67</v>
      </c>
      <c r="F3307" t="s">
        <v>268</v>
      </c>
      <c r="G3307" s="90" t="s">
        <v>162</v>
      </c>
      <c r="I3307" s="155">
        <v>-33552642.120000001</v>
      </c>
    </row>
    <row r="3308" spans="1:9" hidden="1" x14ac:dyDescent="0.25">
      <c r="A3308" s="57" t="s">
        <v>137</v>
      </c>
      <c r="B3308" s="57">
        <v>2024</v>
      </c>
      <c r="C3308" t="s">
        <v>58</v>
      </c>
      <c r="D3308" t="s">
        <v>66</v>
      </c>
      <c r="E3308" t="s">
        <v>67</v>
      </c>
      <c r="F3308" t="s">
        <v>93</v>
      </c>
      <c r="G3308" t="s">
        <v>92</v>
      </c>
      <c r="I3308" s="175"/>
    </row>
    <row r="3309" spans="1:9" hidden="1" x14ac:dyDescent="0.25">
      <c r="A3309" s="57" t="s">
        <v>137</v>
      </c>
      <c r="B3309" s="57">
        <v>2024</v>
      </c>
      <c r="C3309" t="s">
        <v>58</v>
      </c>
      <c r="D3309" t="s">
        <v>69</v>
      </c>
      <c r="E3309" t="s">
        <v>69</v>
      </c>
      <c r="F3309" t="s">
        <v>70</v>
      </c>
      <c r="G3309" t="s">
        <v>77</v>
      </c>
      <c r="I3309" s="155">
        <v>200000000</v>
      </c>
    </row>
    <row r="3310" spans="1:9" hidden="1" x14ac:dyDescent="0.25">
      <c r="A3310" s="57" t="s">
        <v>137</v>
      </c>
      <c r="B3310" s="57">
        <v>2024</v>
      </c>
      <c r="C3310" t="s">
        <v>58</v>
      </c>
      <c r="D3310" t="s">
        <v>69</v>
      </c>
      <c r="E3310" t="s">
        <v>69</v>
      </c>
      <c r="F3310" t="s">
        <v>70</v>
      </c>
      <c r="G3310" t="s">
        <v>78</v>
      </c>
      <c r="I3310" s="175">
        <v>-194000000</v>
      </c>
    </row>
    <row r="3311" spans="1:9" hidden="1" x14ac:dyDescent="0.25">
      <c r="A3311" s="57" t="s">
        <v>137</v>
      </c>
      <c r="B3311" s="57">
        <v>2024</v>
      </c>
      <c r="C3311" t="s">
        <v>58</v>
      </c>
      <c r="D3311" t="s">
        <v>69</v>
      </c>
      <c r="E3311" t="s">
        <v>69</v>
      </c>
      <c r="F3311" t="s">
        <v>70</v>
      </c>
      <c r="G3311" t="s">
        <v>230</v>
      </c>
      <c r="I3311" s="175">
        <v>54327800</v>
      </c>
    </row>
    <row r="3312" spans="1:9" hidden="1" x14ac:dyDescent="0.25">
      <c r="A3312" s="57" t="s">
        <v>137</v>
      </c>
      <c r="B3312" s="57">
        <v>2024</v>
      </c>
      <c r="C3312" t="s">
        <v>58</v>
      </c>
      <c r="D3312" t="s">
        <v>69</v>
      </c>
      <c r="E3312" t="s">
        <v>69</v>
      </c>
      <c r="F3312" t="s">
        <v>79</v>
      </c>
      <c r="G3312" t="s">
        <v>264</v>
      </c>
      <c r="I3312" s="175">
        <v>168504338.77000004</v>
      </c>
    </row>
    <row r="3313" spans="1:9" hidden="1" x14ac:dyDescent="0.25">
      <c r="A3313" s="57" t="s">
        <v>137</v>
      </c>
      <c r="B3313" s="57">
        <v>2024</v>
      </c>
      <c r="C3313" s="86" t="s">
        <v>58</v>
      </c>
      <c r="D3313" s="86" t="s">
        <v>69</v>
      </c>
      <c r="E3313" s="86" t="s">
        <v>69</v>
      </c>
      <c r="F3313" s="86" t="s">
        <v>79</v>
      </c>
      <c r="G3313" s="86" t="s">
        <v>297</v>
      </c>
      <c r="I3313" s="155">
        <v>82681315.879999995</v>
      </c>
    </row>
    <row r="3314" spans="1:9" hidden="1" x14ac:dyDescent="0.25">
      <c r="A3314" t="s">
        <v>138</v>
      </c>
      <c r="B3314">
        <v>2024</v>
      </c>
      <c r="C3314" t="s">
        <v>58</v>
      </c>
      <c r="D3314" t="s">
        <v>63</v>
      </c>
      <c r="E3314" t="s">
        <v>64</v>
      </c>
      <c r="F3314" t="s">
        <v>65</v>
      </c>
      <c r="G3314" t="s">
        <v>71</v>
      </c>
    </row>
    <row r="3315" spans="1:9" hidden="1" x14ac:dyDescent="0.25">
      <c r="A3315" t="s">
        <v>138</v>
      </c>
      <c r="B3315">
        <v>2024</v>
      </c>
      <c r="C3315" t="s">
        <v>58</v>
      </c>
      <c r="D3315" t="s">
        <v>63</v>
      </c>
      <c r="E3315" t="s">
        <v>64</v>
      </c>
      <c r="F3315" t="s">
        <v>65</v>
      </c>
      <c r="G3315" t="s">
        <v>80</v>
      </c>
      <c r="I3315" s="155">
        <v>1480864.15</v>
      </c>
    </row>
    <row r="3316" spans="1:9" hidden="1" x14ac:dyDescent="0.25">
      <c r="A3316" t="s">
        <v>138</v>
      </c>
      <c r="B3316">
        <v>2024</v>
      </c>
      <c r="C3316" t="s">
        <v>58</v>
      </c>
      <c r="D3316" t="s">
        <v>63</v>
      </c>
      <c r="E3316" t="s">
        <v>64</v>
      </c>
      <c r="F3316" t="s">
        <v>65</v>
      </c>
      <c r="G3316" t="s">
        <v>72</v>
      </c>
    </row>
    <row r="3317" spans="1:9" hidden="1" x14ac:dyDescent="0.25">
      <c r="A3317" t="s">
        <v>138</v>
      </c>
      <c r="B3317">
        <v>2024</v>
      </c>
      <c r="C3317" t="s">
        <v>58</v>
      </c>
      <c r="D3317" t="s">
        <v>63</v>
      </c>
      <c r="E3317" t="s">
        <v>64</v>
      </c>
      <c r="F3317" t="s">
        <v>65</v>
      </c>
      <c r="G3317" t="s">
        <v>227</v>
      </c>
      <c r="I3317" s="155">
        <v>90999460.620000005</v>
      </c>
    </row>
    <row r="3318" spans="1:9" hidden="1" x14ac:dyDescent="0.25">
      <c r="A3318" t="s">
        <v>138</v>
      </c>
      <c r="B3318">
        <v>2024</v>
      </c>
      <c r="C3318" t="s">
        <v>58</v>
      </c>
      <c r="D3318" t="s">
        <v>63</v>
      </c>
      <c r="E3318" t="s">
        <v>64</v>
      </c>
      <c r="F3318" t="s">
        <v>65</v>
      </c>
      <c r="G3318" t="s">
        <v>586</v>
      </c>
      <c r="I3318" s="155">
        <v>2948702.0399999991</v>
      </c>
    </row>
    <row r="3319" spans="1:9" hidden="1" x14ac:dyDescent="0.25">
      <c r="A3319" t="s">
        <v>138</v>
      </c>
      <c r="B3319">
        <v>2024</v>
      </c>
      <c r="C3319" t="s">
        <v>58</v>
      </c>
      <c r="D3319" t="s">
        <v>63</v>
      </c>
      <c r="E3319" t="s">
        <v>64</v>
      </c>
      <c r="F3319" t="s">
        <v>587</v>
      </c>
      <c r="G3319" t="s">
        <v>621</v>
      </c>
    </row>
    <row r="3320" spans="1:9" hidden="1" x14ac:dyDescent="0.25">
      <c r="A3320" t="s">
        <v>138</v>
      </c>
      <c r="B3320">
        <v>2024</v>
      </c>
      <c r="C3320" t="s">
        <v>58</v>
      </c>
      <c r="D3320" t="s">
        <v>63</v>
      </c>
      <c r="E3320" t="s">
        <v>64</v>
      </c>
      <c r="F3320" t="s">
        <v>262</v>
      </c>
      <c r="G3320" t="s">
        <v>261</v>
      </c>
      <c r="H3320" t="s">
        <v>291</v>
      </c>
      <c r="I3320" s="155">
        <v>5275199.5999999996</v>
      </c>
    </row>
    <row r="3321" spans="1:9" hidden="1" x14ac:dyDescent="0.25">
      <c r="A3321" t="s">
        <v>138</v>
      </c>
      <c r="B3321">
        <v>2024</v>
      </c>
      <c r="C3321" t="s">
        <v>58</v>
      </c>
      <c r="D3321" t="s">
        <v>63</v>
      </c>
      <c r="E3321" t="s">
        <v>64</v>
      </c>
      <c r="F3321" t="s">
        <v>262</v>
      </c>
      <c r="G3321" t="s">
        <v>261</v>
      </c>
      <c r="H3321" t="s">
        <v>104</v>
      </c>
      <c r="I3321" s="155">
        <v>8102816.7599999998</v>
      </c>
    </row>
    <row r="3322" spans="1:9" hidden="1" x14ac:dyDescent="0.25">
      <c r="A3322" t="s">
        <v>138</v>
      </c>
      <c r="B3322">
        <v>2024</v>
      </c>
      <c r="C3322" t="s">
        <v>58</v>
      </c>
      <c r="D3322" t="s">
        <v>63</v>
      </c>
      <c r="E3322" t="s">
        <v>64</v>
      </c>
      <c r="F3322" t="s">
        <v>713</v>
      </c>
      <c r="G3322" t="s">
        <v>155</v>
      </c>
      <c r="I3322" s="155">
        <v>244297882.88</v>
      </c>
    </row>
    <row r="3323" spans="1:9" hidden="1" x14ac:dyDescent="0.25">
      <c r="A3323" t="s">
        <v>138</v>
      </c>
      <c r="B3323">
        <v>2024</v>
      </c>
      <c r="C3323" t="s">
        <v>58</v>
      </c>
      <c r="D3323" t="s">
        <v>63</v>
      </c>
      <c r="E3323" t="s">
        <v>64</v>
      </c>
      <c r="F3323" t="s">
        <v>713</v>
      </c>
      <c r="G3323" t="s">
        <v>145</v>
      </c>
      <c r="I3323" s="3">
        <v>59194980.649999999</v>
      </c>
    </row>
    <row r="3324" spans="1:9" hidden="1" x14ac:dyDescent="0.25">
      <c r="A3324" t="s">
        <v>138</v>
      </c>
      <c r="B3324">
        <v>2024</v>
      </c>
      <c r="C3324" t="s">
        <v>58</v>
      </c>
      <c r="D3324" t="s">
        <v>63</v>
      </c>
      <c r="E3324" t="s">
        <v>64</v>
      </c>
      <c r="F3324" t="s">
        <v>713</v>
      </c>
      <c r="G3324" t="s">
        <v>706</v>
      </c>
      <c r="I3324" s="3">
        <v>2986336</v>
      </c>
    </row>
    <row r="3325" spans="1:9" hidden="1" x14ac:dyDescent="0.25">
      <c r="A3325" t="s">
        <v>138</v>
      </c>
      <c r="B3325">
        <v>2024</v>
      </c>
      <c r="C3325" t="s">
        <v>58</v>
      </c>
      <c r="D3325" t="s">
        <v>63</v>
      </c>
      <c r="E3325" t="s">
        <v>64</v>
      </c>
      <c r="F3325" t="s">
        <v>713</v>
      </c>
      <c r="G3325" t="s">
        <v>275</v>
      </c>
      <c r="I3325" s="3">
        <v>1489200</v>
      </c>
    </row>
    <row r="3326" spans="1:9" hidden="1" x14ac:dyDescent="0.25">
      <c r="A3326" t="s">
        <v>138</v>
      </c>
      <c r="B3326">
        <v>2024</v>
      </c>
      <c r="C3326" t="s">
        <v>58</v>
      </c>
      <c r="D3326" t="s">
        <v>63</v>
      </c>
      <c r="E3326" t="s">
        <v>64</v>
      </c>
      <c r="F3326" t="s">
        <v>713</v>
      </c>
      <c r="G3326" t="s">
        <v>105</v>
      </c>
    </row>
    <row r="3327" spans="1:9" hidden="1" x14ac:dyDescent="0.25">
      <c r="A3327" t="s">
        <v>138</v>
      </c>
      <c r="B3327">
        <v>2024</v>
      </c>
      <c r="C3327" t="s">
        <v>58</v>
      </c>
      <c r="D3327" t="s">
        <v>63</v>
      </c>
      <c r="E3327" t="s">
        <v>64</v>
      </c>
      <c r="F3327" t="s">
        <v>713</v>
      </c>
      <c r="G3327" t="s">
        <v>231</v>
      </c>
      <c r="I3327" s="155">
        <v>15479136.6</v>
      </c>
    </row>
    <row r="3328" spans="1:9" hidden="1" x14ac:dyDescent="0.25">
      <c r="A3328" t="s">
        <v>138</v>
      </c>
      <c r="B3328">
        <v>2024</v>
      </c>
      <c r="C3328" t="s">
        <v>58</v>
      </c>
      <c r="D3328" t="s">
        <v>63</v>
      </c>
      <c r="E3328" t="s">
        <v>64</v>
      </c>
      <c r="F3328" t="s">
        <v>713</v>
      </c>
      <c r="G3328" t="s">
        <v>336</v>
      </c>
      <c r="I3328" s="155">
        <v>-317211.84000000003</v>
      </c>
    </row>
    <row r="3329" spans="1:9" hidden="1" x14ac:dyDescent="0.25">
      <c r="A3329" t="s">
        <v>138</v>
      </c>
      <c r="B3329">
        <v>2024</v>
      </c>
      <c r="C3329" t="s">
        <v>58</v>
      </c>
      <c r="D3329" t="s">
        <v>63</v>
      </c>
      <c r="E3329" t="s">
        <v>64</v>
      </c>
      <c r="F3329" t="s">
        <v>713</v>
      </c>
      <c r="G3329" t="s">
        <v>232</v>
      </c>
      <c r="I3329" s="155">
        <v>4772826.49</v>
      </c>
    </row>
    <row r="3330" spans="1:9" hidden="1" x14ac:dyDescent="0.25">
      <c r="A3330" t="s">
        <v>138</v>
      </c>
      <c r="B3330">
        <v>2024</v>
      </c>
      <c r="C3330" t="s">
        <v>58</v>
      </c>
      <c r="D3330" t="s">
        <v>63</v>
      </c>
      <c r="E3330" t="s">
        <v>64</v>
      </c>
      <c r="F3330" t="s">
        <v>713</v>
      </c>
      <c r="G3330" t="s">
        <v>340</v>
      </c>
      <c r="I3330" s="155">
        <v>0</v>
      </c>
    </row>
    <row r="3331" spans="1:9" hidden="1" x14ac:dyDescent="0.25">
      <c r="A3331" t="s">
        <v>138</v>
      </c>
      <c r="B3331">
        <v>2024</v>
      </c>
      <c r="C3331" t="s">
        <v>58</v>
      </c>
      <c r="D3331" t="s">
        <v>63</v>
      </c>
      <c r="E3331" t="s">
        <v>64</v>
      </c>
      <c r="F3331" t="s">
        <v>713</v>
      </c>
      <c r="G3331" t="s">
        <v>341</v>
      </c>
      <c r="I3331" s="155">
        <v>0</v>
      </c>
    </row>
    <row r="3332" spans="1:9" hidden="1" x14ac:dyDescent="0.25">
      <c r="A3332" t="s">
        <v>138</v>
      </c>
      <c r="B3332">
        <v>2024</v>
      </c>
      <c r="C3332" t="s">
        <v>58</v>
      </c>
      <c r="D3332" t="s">
        <v>63</v>
      </c>
      <c r="E3332" t="s">
        <v>64</v>
      </c>
      <c r="F3332" t="s">
        <v>713</v>
      </c>
      <c r="G3332" t="s">
        <v>344</v>
      </c>
      <c r="I3332" s="155">
        <v>0</v>
      </c>
    </row>
    <row r="3333" spans="1:9" hidden="1" x14ac:dyDescent="0.25">
      <c r="A3333" t="s">
        <v>138</v>
      </c>
      <c r="B3333">
        <v>2024</v>
      </c>
      <c r="C3333" t="s">
        <v>58</v>
      </c>
      <c r="D3333" t="s">
        <v>63</v>
      </c>
      <c r="E3333" t="s">
        <v>64</v>
      </c>
      <c r="F3333" t="s">
        <v>713</v>
      </c>
      <c r="G3333" t="s">
        <v>233</v>
      </c>
      <c r="I3333" s="155">
        <v>0</v>
      </c>
    </row>
    <row r="3334" spans="1:9" hidden="1" x14ac:dyDescent="0.25">
      <c r="A3334" t="s">
        <v>138</v>
      </c>
      <c r="B3334">
        <v>2024</v>
      </c>
      <c r="C3334" t="s">
        <v>58</v>
      </c>
      <c r="D3334" t="s">
        <v>63</v>
      </c>
      <c r="E3334" t="s">
        <v>64</v>
      </c>
      <c r="F3334" t="s">
        <v>713</v>
      </c>
      <c r="G3334" t="s">
        <v>323</v>
      </c>
      <c r="I3334" s="155">
        <v>0</v>
      </c>
    </row>
    <row r="3335" spans="1:9" hidden="1" x14ac:dyDescent="0.25">
      <c r="A3335" t="s">
        <v>138</v>
      </c>
      <c r="B3335">
        <v>2024</v>
      </c>
      <c r="C3335" t="s">
        <v>58</v>
      </c>
      <c r="D3335" t="s">
        <v>63</v>
      </c>
      <c r="E3335" t="s">
        <v>64</v>
      </c>
      <c r="F3335" t="s">
        <v>713</v>
      </c>
      <c r="G3335" t="s">
        <v>237</v>
      </c>
      <c r="I3335" s="155">
        <v>760501.1</v>
      </c>
    </row>
    <row r="3336" spans="1:9" hidden="1" x14ac:dyDescent="0.25">
      <c r="A3336" t="s">
        <v>138</v>
      </c>
      <c r="B3336">
        <v>2024</v>
      </c>
      <c r="C3336" t="s">
        <v>58</v>
      </c>
      <c r="D3336" t="s">
        <v>63</v>
      </c>
      <c r="E3336" t="s">
        <v>64</v>
      </c>
      <c r="F3336" t="s">
        <v>713</v>
      </c>
      <c r="G3336" t="s">
        <v>712</v>
      </c>
      <c r="I3336" s="155">
        <v>5602000</v>
      </c>
    </row>
    <row r="3337" spans="1:9" hidden="1" x14ac:dyDescent="0.25">
      <c r="A3337" t="s">
        <v>138</v>
      </c>
      <c r="B3337">
        <v>2024</v>
      </c>
      <c r="C3337" t="s">
        <v>58</v>
      </c>
      <c r="D3337" t="s">
        <v>63</v>
      </c>
      <c r="E3337" t="s">
        <v>64</v>
      </c>
      <c r="F3337" t="s">
        <v>713</v>
      </c>
      <c r="G3337" t="s">
        <v>186</v>
      </c>
      <c r="I3337" s="155">
        <v>4229000</v>
      </c>
    </row>
    <row r="3338" spans="1:9" hidden="1" x14ac:dyDescent="0.25">
      <c r="A3338" t="s">
        <v>138</v>
      </c>
      <c r="B3338">
        <v>2024</v>
      </c>
      <c r="C3338" t="s">
        <v>58</v>
      </c>
      <c r="D3338" t="s">
        <v>63</v>
      </c>
      <c r="E3338" t="s">
        <v>64</v>
      </c>
      <c r="F3338" t="s">
        <v>713</v>
      </c>
      <c r="G3338" t="s">
        <v>691</v>
      </c>
      <c r="I3338" s="155">
        <v>-316399.95</v>
      </c>
    </row>
    <row r="3339" spans="1:9" hidden="1" x14ac:dyDescent="0.25">
      <c r="A3339" t="s">
        <v>138</v>
      </c>
      <c r="B3339">
        <v>2024</v>
      </c>
      <c r="C3339" t="s">
        <v>58</v>
      </c>
      <c r="D3339" t="s">
        <v>63</v>
      </c>
      <c r="E3339" t="s">
        <v>64</v>
      </c>
      <c r="F3339" t="s">
        <v>82</v>
      </c>
      <c r="G3339" t="s">
        <v>81</v>
      </c>
      <c r="I3339" s="155">
        <v>123128317.34999999</v>
      </c>
    </row>
    <row r="3340" spans="1:9" hidden="1" x14ac:dyDescent="0.25">
      <c r="A3340" t="s">
        <v>138</v>
      </c>
      <c r="B3340">
        <v>2024</v>
      </c>
      <c r="C3340" t="s">
        <v>58</v>
      </c>
      <c r="D3340" t="s">
        <v>63</v>
      </c>
      <c r="E3340" t="s">
        <v>64</v>
      </c>
      <c r="F3340" t="s">
        <v>228</v>
      </c>
      <c r="G3340" t="s">
        <v>229</v>
      </c>
    </row>
    <row r="3341" spans="1:9" hidden="1" x14ac:dyDescent="0.25">
      <c r="A3341" t="s">
        <v>138</v>
      </c>
      <c r="B3341">
        <v>2024</v>
      </c>
      <c r="C3341" t="s">
        <v>58</v>
      </c>
      <c r="D3341" t="s">
        <v>63</v>
      </c>
      <c r="E3341" t="s">
        <v>73</v>
      </c>
      <c r="F3341" t="s">
        <v>84</v>
      </c>
      <c r="G3341" t="s">
        <v>83</v>
      </c>
      <c r="I3341" s="155">
        <v>4637000</v>
      </c>
    </row>
    <row r="3342" spans="1:9" hidden="1" x14ac:dyDescent="0.25">
      <c r="A3342" t="s">
        <v>138</v>
      </c>
      <c r="B3342">
        <v>2024</v>
      </c>
      <c r="C3342" t="s">
        <v>58</v>
      </c>
      <c r="D3342" t="s">
        <v>63</v>
      </c>
      <c r="E3342" t="s">
        <v>73</v>
      </c>
      <c r="F3342" t="s">
        <v>84</v>
      </c>
      <c r="G3342" t="s">
        <v>551</v>
      </c>
      <c r="I3342" s="155">
        <v>2210008</v>
      </c>
    </row>
    <row r="3343" spans="1:9" hidden="1" x14ac:dyDescent="0.25">
      <c r="A3343" t="s">
        <v>138</v>
      </c>
      <c r="B3343">
        <v>2024</v>
      </c>
      <c r="C3343" t="s">
        <v>58</v>
      </c>
      <c r="D3343" t="s">
        <v>63</v>
      </c>
      <c r="E3343" t="s">
        <v>73</v>
      </c>
      <c r="F3343" t="s">
        <v>84</v>
      </c>
      <c r="G3343" t="s">
        <v>324</v>
      </c>
      <c r="I3343" s="155">
        <v>8953001</v>
      </c>
    </row>
    <row r="3344" spans="1:9" hidden="1" x14ac:dyDescent="0.25">
      <c r="A3344" t="s">
        <v>138</v>
      </c>
      <c r="B3344">
        <v>2024</v>
      </c>
      <c r="C3344" t="s">
        <v>58</v>
      </c>
      <c r="D3344" t="s">
        <v>63</v>
      </c>
      <c r="E3344" t="s">
        <v>73</v>
      </c>
      <c r="F3344" t="s">
        <v>483</v>
      </c>
      <c r="G3344" t="s">
        <v>484</v>
      </c>
      <c r="I3344" s="155">
        <v>-1692297</v>
      </c>
    </row>
    <row r="3345" spans="1:9" hidden="1" x14ac:dyDescent="0.25">
      <c r="A3345" t="s">
        <v>138</v>
      </c>
      <c r="B3345">
        <v>2024</v>
      </c>
      <c r="C3345" t="s">
        <v>58</v>
      </c>
      <c r="D3345" t="s">
        <v>63</v>
      </c>
      <c r="E3345" t="s">
        <v>73</v>
      </c>
      <c r="F3345" t="s">
        <v>483</v>
      </c>
      <c r="G3345" t="s">
        <v>525</v>
      </c>
      <c r="I3345" s="155">
        <v>2149600</v>
      </c>
    </row>
    <row r="3346" spans="1:9" hidden="1" x14ac:dyDescent="0.25">
      <c r="A3346" t="s">
        <v>138</v>
      </c>
      <c r="B3346">
        <v>2024</v>
      </c>
      <c r="C3346" t="s">
        <v>58</v>
      </c>
      <c r="D3346" t="s">
        <v>63</v>
      </c>
      <c r="E3346" t="s">
        <v>73</v>
      </c>
      <c r="F3346" t="s">
        <v>483</v>
      </c>
      <c r="G3346" t="s">
        <v>365</v>
      </c>
      <c r="I3346" s="155">
        <v>-869001</v>
      </c>
    </row>
    <row r="3347" spans="1:9" hidden="1" x14ac:dyDescent="0.25">
      <c r="A3347" t="s">
        <v>138</v>
      </c>
      <c r="B3347">
        <v>2024</v>
      </c>
      <c r="C3347" t="s">
        <v>58</v>
      </c>
      <c r="D3347" t="s">
        <v>63</v>
      </c>
      <c r="E3347" t="s">
        <v>73</v>
      </c>
      <c r="F3347" t="s">
        <v>342</v>
      </c>
      <c r="G3347" t="s">
        <v>343</v>
      </c>
      <c r="I3347" s="155">
        <v>1995000</v>
      </c>
    </row>
    <row r="3348" spans="1:9" hidden="1" x14ac:dyDescent="0.25">
      <c r="A3348" t="s">
        <v>138</v>
      </c>
      <c r="B3348">
        <v>2024</v>
      </c>
      <c r="C3348" t="s">
        <v>58</v>
      </c>
      <c r="D3348" t="s">
        <v>63</v>
      </c>
      <c r="E3348" t="s">
        <v>73</v>
      </c>
      <c r="F3348" t="s">
        <v>529</v>
      </c>
      <c r="G3348" t="s">
        <v>530</v>
      </c>
      <c r="I3348" s="155">
        <v>-1995000</v>
      </c>
    </row>
    <row r="3349" spans="1:9" hidden="1" x14ac:dyDescent="0.25">
      <c r="A3349" t="s">
        <v>138</v>
      </c>
      <c r="B3349">
        <v>2024</v>
      </c>
      <c r="C3349" t="s">
        <v>58</v>
      </c>
      <c r="D3349" t="s">
        <v>66</v>
      </c>
      <c r="E3349" t="s">
        <v>67</v>
      </c>
      <c r="F3349" t="s">
        <v>93</v>
      </c>
      <c r="G3349" t="s">
        <v>234</v>
      </c>
    </row>
    <row r="3350" spans="1:9" hidden="1" x14ac:dyDescent="0.25">
      <c r="A3350" t="s">
        <v>138</v>
      </c>
      <c r="B3350">
        <v>2024</v>
      </c>
      <c r="C3350" t="s">
        <v>58</v>
      </c>
      <c r="D3350" t="s">
        <v>66</v>
      </c>
      <c r="E3350" t="s">
        <v>67</v>
      </c>
      <c r="F3350" t="s">
        <v>93</v>
      </c>
      <c r="G3350" t="s">
        <v>106</v>
      </c>
      <c r="I3350" s="155">
        <v>160320888.94999999</v>
      </c>
    </row>
    <row r="3351" spans="1:9" hidden="1" x14ac:dyDescent="0.25">
      <c r="A3351" t="s">
        <v>138</v>
      </c>
      <c r="B3351">
        <v>2024</v>
      </c>
      <c r="C3351" t="s">
        <v>58</v>
      </c>
      <c r="D3351" t="s">
        <v>66</v>
      </c>
      <c r="E3351" t="s">
        <v>67</v>
      </c>
      <c r="F3351" t="s">
        <v>93</v>
      </c>
      <c r="G3351" t="s">
        <v>263</v>
      </c>
      <c r="I3351" s="155">
        <v>6303719.3499999996</v>
      </c>
    </row>
    <row r="3352" spans="1:9" hidden="1" x14ac:dyDescent="0.25">
      <c r="A3352" t="s">
        <v>138</v>
      </c>
      <c r="B3352">
        <v>2024</v>
      </c>
      <c r="C3352" t="s">
        <v>58</v>
      </c>
      <c r="D3352" t="s">
        <v>66</v>
      </c>
      <c r="E3352" t="s">
        <v>67</v>
      </c>
      <c r="F3352" t="s">
        <v>707</v>
      </c>
      <c r="G3352" t="s">
        <v>708</v>
      </c>
      <c r="H3352" t="s">
        <v>104</v>
      </c>
      <c r="I3352" s="155">
        <v>0</v>
      </c>
    </row>
    <row r="3353" spans="1:9" hidden="1" x14ac:dyDescent="0.25">
      <c r="A3353" t="s">
        <v>138</v>
      </c>
      <c r="B3353">
        <v>2024</v>
      </c>
      <c r="C3353" t="s">
        <v>58</v>
      </c>
      <c r="D3353" t="s">
        <v>66</v>
      </c>
      <c r="E3353" t="s">
        <v>67</v>
      </c>
      <c r="F3353" t="s">
        <v>89</v>
      </c>
      <c r="G3353" t="s">
        <v>444</v>
      </c>
      <c r="I3353" s="155">
        <v>0</v>
      </c>
    </row>
    <row r="3354" spans="1:9" hidden="1" x14ac:dyDescent="0.25">
      <c r="A3354" t="s">
        <v>138</v>
      </c>
      <c r="B3354">
        <v>2024</v>
      </c>
      <c r="C3354" t="s">
        <v>58</v>
      </c>
      <c r="D3354" t="s">
        <v>66</v>
      </c>
      <c r="E3354" t="s">
        <v>67</v>
      </c>
      <c r="F3354" t="s">
        <v>89</v>
      </c>
      <c r="G3354" t="s">
        <v>85</v>
      </c>
      <c r="I3354" s="155">
        <v>4376552</v>
      </c>
    </row>
    <row r="3355" spans="1:9" hidden="1" x14ac:dyDescent="0.25">
      <c r="A3355" t="s">
        <v>138</v>
      </c>
      <c r="B3355">
        <v>2024</v>
      </c>
      <c r="C3355" t="s">
        <v>58</v>
      </c>
      <c r="D3355" t="s">
        <v>66</v>
      </c>
      <c r="E3355" t="s">
        <v>67</v>
      </c>
      <c r="F3355" t="s">
        <v>89</v>
      </c>
      <c r="G3355" t="s">
        <v>86</v>
      </c>
      <c r="I3355" s="155">
        <v>170186</v>
      </c>
    </row>
    <row r="3356" spans="1:9" hidden="1" x14ac:dyDescent="0.25">
      <c r="A3356" t="s">
        <v>138</v>
      </c>
      <c r="B3356">
        <v>2024</v>
      </c>
      <c r="C3356" t="s">
        <v>58</v>
      </c>
      <c r="D3356" t="s">
        <v>66</v>
      </c>
      <c r="E3356" t="s">
        <v>67</v>
      </c>
      <c r="F3356" t="s">
        <v>89</v>
      </c>
      <c r="G3356" t="s">
        <v>87</v>
      </c>
      <c r="I3356" s="155">
        <v>14353805.68</v>
      </c>
    </row>
    <row r="3357" spans="1:9" hidden="1" x14ac:dyDescent="0.25">
      <c r="A3357" t="s">
        <v>138</v>
      </c>
      <c r="B3357">
        <v>2024</v>
      </c>
      <c r="C3357" t="s">
        <v>58</v>
      </c>
      <c r="D3357" t="s">
        <v>66</v>
      </c>
      <c r="E3357" t="s">
        <v>67</v>
      </c>
      <c r="F3357" t="s">
        <v>89</v>
      </c>
      <c r="G3357" t="s">
        <v>88</v>
      </c>
      <c r="I3357" s="155">
        <v>464952</v>
      </c>
    </row>
    <row r="3358" spans="1:9" hidden="1" x14ac:dyDescent="0.25">
      <c r="A3358" t="s">
        <v>138</v>
      </c>
      <c r="B3358">
        <v>2024</v>
      </c>
      <c r="C3358" t="s">
        <v>58</v>
      </c>
      <c r="D3358" t="s">
        <v>66</v>
      </c>
      <c r="E3358" t="s">
        <v>67</v>
      </c>
      <c r="F3358" t="s">
        <v>94</v>
      </c>
      <c r="G3358" t="s">
        <v>95</v>
      </c>
    </row>
    <row r="3359" spans="1:9" hidden="1" x14ac:dyDescent="0.25">
      <c r="A3359" t="s">
        <v>138</v>
      </c>
      <c r="B3359">
        <v>2024</v>
      </c>
      <c r="C3359" t="s">
        <v>58</v>
      </c>
      <c r="D3359" t="s">
        <v>66</v>
      </c>
      <c r="E3359" t="s">
        <v>67</v>
      </c>
      <c r="F3359" t="s">
        <v>94</v>
      </c>
      <c r="G3359" t="s">
        <v>95</v>
      </c>
    </row>
    <row r="3360" spans="1:9" hidden="1" x14ac:dyDescent="0.25">
      <c r="A3360" t="s">
        <v>138</v>
      </c>
      <c r="B3360">
        <v>2024</v>
      </c>
      <c r="C3360" t="s">
        <v>58</v>
      </c>
      <c r="D3360" t="s">
        <v>66</v>
      </c>
      <c r="E3360" t="s">
        <v>67</v>
      </c>
      <c r="F3360" t="s">
        <v>94</v>
      </c>
      <c r="G3360" t="s">
        <v>95</v>
      </c>
    </row>
    <row r="3361" spans="1:9" hidden="1" x14ac:dyDescent="0.25">
      <c r="A3361" t="s">
        <v>138</v>
      </c>
      <c r="B3361">
        <v>2024</v>
      </c>
      <c r="C3361" t="s">
        <v>58</v>
      </c>
      <c r="D3361" t="s">
        <v>66</v>
      </c>
      <c r="E3361" t="s">
        <v>67</v>
      </c>
      <c r="F3361" t="s">
        <v>94</v>
      </c>
      <c r="G3361" t="s">
        <v>95</v>
      </c>
    </row>
    <row r="3362" spans="1:9" hidden="1" x14ac:dyDescent="0.25">
      <c r="A3362" t="s">
        <v>138</v>
      </c>
      <c r="B3362">
        <v>2024</v>
      </c>
      <c r="C3362" t="s">
        <v>58</v>
      </c>
      <c r="D3362" t="s">
        <v>66</v>
      </c>
      <c r="E3362" t="s">
        <v>67</v>
      </c>
      <c r="F3362" t="s">
        <v>94</v>
      </c>
      <c r="G3362" t="s">
        <v>95</v>
      </c>
    </row>
    <row r="3363" spans="1:9" hidden="1" x14ac:dyDescent="0.25">
      <c r="A3363" t="s">
        <v>138</v>
      </c>
      <c r="B3363">
        <v>2024</v>
      </c>
      <c r="C3363" t="s">
        <v>58</v>
      </c>
      <c r="D3363" t="s">
        <v>66</v>
      </c>
      <c r="E3363" t="s">
        <v>67</v>
      </c>
      <c r="F3363" t="s">
        <v>68</v>
      </c>
      <c r="G3363" t="s">
        <v>443</v>
      </c>
      <c r="I3363" s="155">
        <v>1549000</v>
      </c>
    </row>
    <row r="3364" spans="1:9" hidden="1" x14ac:dyDescent="0.25">
      <c r="A3364" t="s">
        <v>138</v>
      </c>
      <c r="B3364">
        <v>2024</v>
      </c>
      <c r="C3364" t="s">
        <v>58</v>
      </c>
      <c r="D3364" t="s">
        <v>66</v>
      </c>
      <c r="E3364" t="s">
        <v>67</v>
      </c>
      <c r="F3364" t="s">
        <v>68</v>
      </c>
      <c r="G3364" t="s">
        <v>146</v>
      </c>
      <c r="I3364" s="155">
        <v>0</v>
      </c>
    </row>
    <row r="3365" spans="1:9" hidden="1" x14ac:dyDescent="0.25">
      <c r="A3365" t="s">
        <v>138</v>
      </c>
      <c r="B3365">
        <v>2024</v>
      </c>
      <c r="C3365" t="s">
        <v>58</v>
      </c>
      <c r="D3365" t="s">
        <v>66</v>
      </c>
      <c r="E3365" t="s">
        <v>67</v>
      </c>
      <c r="F3365" t="s">
        <v>68</v>
      </c>
      <c r="G3365" t="s">
        <v>325</v>
      </c>
      <c r="I3365" s="155">
        <v>168035.26</v>
      </c>
    </row>
    <row r="3366" spans="1:9" hidden="1" x14ac:dyDescent="0.25">
      <c r="A3366" t="s">
        <v>138</v>
      </c>
      <c r="B3366">
        <v>2024</v>
      </c>
      <c r="C3366" t="s">
        <v>58</v>
      </c>
      <c r="D3366" t="s">
        <v>66</v>
      </c>
      <c r="E3366" t="s">
        <v>67</v>
      </c>
      <c r="F3366" t="s">
        <v>68</v>
      </c>
      <c r="G3366" t="s">
        <v>160</v>
      </c>
      <c r="I3366" s="155">
        <v>1377063.53</v>
      </c>
    </row>
    <row r="3367" spans="1:9" hidden="1" x14ac:dyDescent="0.25">
      <c r="A3367" t="s">
        <v>138</v>
      </c>
      <c r="B3367">
        <v>2024</v>
      </c>
      <c r="C3367" t="s">
        <v>58</v>
      </c>
      <c r="D3367" t="s">
        <v>66</v>
      </c>
      <c r="E3367" t="s">
        <v>67</v>
      </c>
      <c r="F3367" t="s">
        <v>68</v>
      </c>
      <c r="G3367" t="s">
        <v>622</v>
      </c>
      <c r="I3367" s="155">
        <v>-224300</v>
      </c>
    </row>
    <row r="3368" spans="1:9" hidden="1" x14ac:dyDescent="0.25">
      <c r="A3368" t="s">
        <v>138</v>
      </c>
      <c r="B3368">
        <v>2024</v>
      </c>
      <c r="C3368" t="s">
        <v>58</v>
      </c>
      <c r="D3368" t="s">
        <v>66</v>
      </c>
      <c r="E3368" t="s">
        <v>67</v>
      </c>
      <c r="F3368" t="s">
        <v>68</v>
      </c>
      <c r="G3368" t="s">
        <v>292</v>
      </c>
    </row>
    <row r="3369" spans="1:9" hidden="1" x14ac:dyDescent="0.25">
      <c r="A3369" t="s">
        <v>138</v>
      </c>
      <c r="B3369">
        <v>2024</v>
      </c>
      <c r="C3369" t="s">
        <v>58</v>
      </c>
      <c r="D3369" t="s">
        <v>66</v>
      </c>
      <c r="E3369" t="s">
        <v>67</v>
      </c>
      <c r="F3369" t="s">
        <v>68</v>
      </c>
      <c r="G3369" t="s">
        <v>692</v>
      </c>
      <c r="I3369" s="155">
        <v>-16100</v>
      </c>
    </row>
    <row r="3370" spans="1:9" hidden="1" x14ac:dyDescent="0.25">
      <c r="A3370" t="s">
        <v>138</v>
      </c>
      <c r="B3370">
        <v>2024</v>
      </c>
      <c r="C3370" t="s">
        <v>58</v>
      </c>
      <c r="D3370" t="s">
        <v>66</v>
      </c>
      <c r="E3370" t="s">
        <v>67</v>
      </c>
      <c r="F3370" t="s">
        <v>68</v>
      </c>
      <c r="G3370" t="s">
        <v>282</v>
      </c>
      <c r="I3370" s="155">
        <v>137716.51</v>
      </c>
    </row>
    <row r="3371" spans="1:9" hidden="1" x14ac:dyDescent="0.25">
      <c r="A3371" t="s">
        <v>138</v>
      </c>
      <c r="B3371">
        <v>2024</v>
      </c>
      <c r="C3371" t="s">
        <v>58</v>
      </c>
      <c r="D3371" t="s">
        <v>66</v>
      </c>
      <c r="E3371" t="s">
        <v>67</v>
      </c>
      <c r="F3371" t="s">
        <v>68</v>
      </c>
      <c r="G3371" t="s">
        <v>718</v>
      </c>
      <c r="I3371" s="155">
        <v>-8580</v>
      </c>
    </row>
    <row r="3372" spans="1:9" hidden="1" x14ac:dyDescent="0.25">
      <c r="A3372" t="s">
        <v>138</v>
      </c>
      <c r="B3372">
        <v>2024</v>
      </c>
      <c r="C3372" t="s">
        <v>58</v>
      </c>
      <c r="D3372" t="s">
        <v>66</v>
      </c>
      <c r="E3372" t="s">
        <v>67</v>
      </c>
      <c r="F3372" t="s">
        <v>68</v>
      </c>
      <c r="G3372" t="s">
        <v>623</v>
      </c>
      <c r="I3372" s="155">
        <v>0</v>
      </c>
    </row>
    <row r="3373" spans="1:9" hidden="1" x14ac:dyDescent="0.25">
      <c r="A3373" t="s">
        <v>138</v>
      </c>
      <c r="B3373">
        <v>2024</v>
      </c>
      <c r="C3373" t="s">
        <v>58</v>
      </c>
      <c r="D3373" t="s">
        <v>66</v>
      </c>
      <c r="E3373" t="s">
        <v>67</v>
      </c>
      <c r="F3373" t="s">
        <v>68</v>
      </c>
      <c r="G3373" t="s">
        <v>90</v>
      </c>
      <c r="I3373" s="155">
        <v>16100</v>
      </c>
    </row>
    <row r="3374" spans="1:9" hidden="1" x14ac:dyDescent="0.25">
      <c r="A3374" t="s">
        <v>138</v>
      </c>
      <c r="B3374">
        <v>2024</v>
      </c>
      <c r="C3374" t="s">
        <v>58</v>
      </c>
      <c r="D3374" t="s">
        <v>66</v>
      </c>
      <c r="E3374" t="s">
        <v>67</v>
      </c>
      <c r="F3374" t="s">
        <v>68</v>
      </c>
      <c r="G3374" t="s">
        <v>274</v>
      </c>
      <c r="I3374" s="155">
        <v>1962912</v>
      </c>
    </row>
    <row r="3375" spans="1:9" hidden="1" x14ac:dyDescent="0.25">
      <c r="A3375" t="s">
        <v>138</v>
      </c>
      <c r="B3375">
        <v>2024</v>
      </c>
      <c r="C3375" t="s">
        <v>58</v>
      </c>
      <c r="D3375" t="s">
        <v>66</v>
      </c>
      <c r="E3375" t="s">
        <v>67</v>
      </c>
      <c r="F3375" t="s">
        <v>68</v>
      </c>
      <c r="G3375" t="s">
        <v>345</v>
      </c>
    </row>
    <row r="3376" spans="1:9" hidden="1" x14ac:dyDescent="0.25">
      <c r="A3376" t="s">
        <v>138</v>
      </c>
      <c r="B3376">
        <v>2024</v>
      </c>
      <c r="C3376" t="s">
        <v>58</v>
      </c>
      <c r="D3376" t="s">
        <v>66</v>
      </c>
      <c r="E3376" t="s">
        <v>67</v>
      </c>
      <c r="F3376" t="s">
        <v>68</v>
      </c>
      <c r="G3376" t="s">
        <v>184</v>
      </c>
      <c r="I3376" s="155">
        <v>502810</v>
      </c>
    </row>
    <row r="3377" spans="1:9" hidden="1" x14ac:dyDescent="0.25">
      <c r="A3377" t="s">
        <v>138</v>
      </c>
      <c r="B3377">
        <v>2024</v>
      </c>
      <c r="C3377" t="s">
        <v>58</v>
      </c>
      <c r="D3377" t="s">
        <v>66</v>
      </c>
      <c r="E3377" t="s">
        <v>67</v>
      </c>
      <c r="F3377" t="s">
        <v>68</v>
      </c>
      <c r="G3377" t="s">
        <v>531</v>
      </c>
    </row>
    <row r="3378" spans="1:9" hidden="1" x14ac:dyDescent="0.25">
      <c r="A3378" t="s">
        <v>138</v>
      </c>
      <c r="B3378">
        <v>2024</v>
      </c>
      <c r="C3378" t="s">
        <v>58</v>
      </c>
      <c r="D3378" t="s">
        <v>66</v>
      </c>
      <c r="E3378" t="s">
        <v>67</v>
      </c>
      <c r="F3378" t="s">
        <v>68</v>
      </c>
      <c r="G3378" t="s">
        <v>485</v>
      </c>
    </row>
    <row r="3379" spans="1:9" hidden="1" x14ac:dyDescent="0.25">
      <c r="A3379" t="s">
        <v>138</v>
      </c>
      <c r="B3379">
        <v>2024</v>
      </c>
      <c r="C3379" t="s">
        <v>58</v>
      </c>
      <c r="D3379" t="s">
        <v>66</v>
      </c>
      <c r="E3379" t="s">
        <v>67</v>
      </c>
      <c r="F3379" t="s">
        <v>68</v>
      </c>
      <c r="G3379" t="s">
        <v>75</v>
      </c>
      <c r="I3379" s="155">
        <v>75436.2</v>
      </c>
    </row>
    <row r="3380" spans="1:9" hidden="1" x14ac:dyDescent="0.25">
      <c r="A3380" t="s">
        <v>138</v>
      </c>
      <c r="B3380">
        <v>2024</v>
      </c>
      <c r="C3380" t="s">
        <v>58</v>
      </c>
      <c r="D3380" t="s">
        <v>66</v>
      </c>
      <c r="E3380" t="s">
        <v>67</v>
      </c>
      <c r="F3380" t="s">
        <v>68</v>
      </c>
      <c r="G3380" t="s">
        <v>148</v>
      </c>
      <c r="I3380" s="155">
        <v>687023.57</v>
      </c>
    </row>
    <row r="3381" spans="1:9" hidden="1" x14ac:dyDescent="0.25">
      <c r="A3381" t="s">
        <v>138</v>
      </c>
      <c r="B3381">
        <v>2024</v>
      </c>
      <c r="C3381" t="s">
        <v>58</v>
      </c>
      <c r="D3381" t="s">
        <v>66</v>
      </c>
      <c r="E3381" t="s">
        <v>67</v>
      </c>
      <c r="F3381" t="s">
        <v>68</v>
      </c>
      <c r="G3381" t="s">
        <v>709</v>
      </c>
      <c r="I3381" s="155">
        <v>-56075</v>
      </c>
    </row>
    <row r="3382" spans="1:9" hidden="1" x14ac:dyDescent="0.25">
      <c r="A3382" t="s">
        <v>138</v>
      </c>
      <c r="B3382">
        <v>2024</v>
      </c>
      <c r="C3382" t="s">
        <v>58</v>
      </c>
      <c r="D3382" t="s">
        <v>66</v>
      </c>
      <c r="E3382" t="s">
        <v>67</v>
      </c>
      <c r="F3382" t="s">
        <v>68</v>
      </c>
      <c r="G3382" t="s">
        <v>157</v>
      </c>
      <c r="I3382" s="155">
        <v>431828.2</v>
      </c>
    </row>
    <row r="3383" spans="1:9" hidden="1" x14ac:dyDescent="0.25">
      <c r="A3383" t="s">
        <v>138</v>
      </c>
      <c r="B3383">
        <v>2024</v>
      </c>
      <c r="C3383" t="s">
        <v>58</v>
      </c>
      <c r="D3383" t="s">
        <v>66</v>
      </c>
      <c r="E3383" t="s">
        <v>67</v>
      </c>
      <c r="F3383" t="s">
        <v>68</v>
      </c>
      <c r="G3383" t="s">
        <v>552</v>
      </c>
      <c r="I3383" s="155">
        <v>74689.75</v>
      </c>
    </row>
    <row r="3384" spans="1:9" hidden="1" x14ac:dyDescent="0.25">
      <c r="A3384" t="s">
        <v>138</v>
      </c>
      <c r="B3384">
        <v>2024</v>
      </c>
      <c r="C3384" t="s">
        <v>58</v>
      </c>
      <c r="D3384" t="s">
        <v>66</v>
      </c>
      <c r="E3384" t="s">
        <v>67</v>
      </c>
      <c r="F3384" t="s">
        <v>68</v>
      </c>
      <c r="G3384" t="s">
        <v>588</v>
      </c>
    </row>
    <row r="3385" spans="1:9" hidden="1" x14ac:dyDescent="0.25">
      <c r="A3385" t="s">
        <v>138</v>
      </c>
      <c r="B3385">
        <v>2024</v>
      </c>
      <c r="C3385" t="s">
        <v>58</v>
      </c>
      <c r="D3385" t="s">
        <v>66</v>
      </c>
      <c r="E3385" t="s">
        <v>67</v>
      </c>
      <c r="F3385" t="s">
        <v>68</v>
      </c>
      <c r="G3385" t="s">
        <v>346</v>
      </c>
      <c r="I3385" s="155">
        <v>241627.89</v>
      </c>
    </row>
    <row r="3386" spans="1:9" hidden="1" x14ac:dyDescent="0.25">
      <c r="A3386" t="s">
        <v>138</v>
      </c>
      <c r="B3386">
        <v>2024</v>
      </c>
      <c r="C3386" t="s">
        <v>58</v>
      </c>
      <c r="D3386" t="s">
        <v>66</v>
      </c>
      <c r="E3386" t="s">
        <v>67</v>
      </c>
      <c r="F3386" t="s">
        <v>68</v>
      </c>
      <c r="G3386" t="s">
        <v>711</v>
      </c>
      <c r="I3386" s="3">
        <v>-2831.4</v>
      </c>
    </row>
    <row r="3387" spans="1:9" hidden="1" x14ac:dyDescent="0.25">
      <c r="A3387" t="s">
        <v>138</v>
      </c>
      <c r="B3387">
        <v>2024</v>
      </c>
      <c r="C3387" t="s">
        <v>58</v>
      </c>
      <c r="D3387" t="s">
        <v>66</v>
      </c>
      <c r="E3387" t="s">
        <v>67</v>
      </c>
      <c r="F3387" t="s">
        <v>68</v>
      </c>
      <c r="G3387" t="s">
        <v>553</v>
      </c>
      <c r="I3387" s="3">
        <v>16489</v>
      </c>
    </row>
    <row r="3388" spans="1:9" hidden="1" x14ac:dyDescent="0.25">
      <c r="A3388" t="s">
        <v>138</v>
      </c>
      <c r="B3388">
        <v>2024</v>
      </c>
      <c r="C3388" t="s">
        <v>58</v>
      </c>
      <c r="D3388" t="s">
        <v>66</v>
      </c>
      <c r="E3388" t="s">
        <v>67</v>
      </c>
      <c r="F3388" t="s">
        <v>68</v>
      </c>
      <c r="G3388" t="s">
        <v>679</v>
      </c>
      <c r="I3388" s="3">
        <v>18192.47</v>
      </c>
    </row>
    <row r="3389" spans="1:9" hidden="1" x14ac:dyDescent="0.25">
      <c r="A3389" t="s">
        <v>138</v>
      </c>
      <c r="B3389">
        <v>2024</v>
      </c>
      <c r="C3389" t="s">
        <v>58</v>
      </c>
      <c r="D3389" t="s">
        <v>66</v>
      </c>
      <c r="E3389" t="s">
        <v>67</v>
      </c>
      <c r="F3389" t="s">
        <v>68</v>
      </c>
      <c r="G3389" s="90" t="s">
        <v>680</v>
      </c>
      <c r="I3389" s="3">
        <v>-4435.3900000000003</v>
      </c>
    </row>
    <row r="3390" spans="1:9" hidden="1" x14ac:dyDescent="0.25">
      <c r="A3390" t="s">
        <v>138</v>
      </c>
      <c r="B3390">
        <v>2024</v>
      </c>
      <c r="C3390" t="s">
        <v>58</v>
      </c>
      <c r="D3390" t="s">
        <v>66</v>
      </c>
      <c r="E3390" t="s">
        <v>67</v>
      </c>
      <c r="F3390" t="s">
        <v>68</v>
      </c>
      <c r="G3390" t="s">
        <v>532</v>
      </c>
    </row>
    <row r="3391" spans="1:9" hidden="1" x14ac:dyDescent="0.25">
      <c r="A3391" t="s">
        <v>138</v>
      </c>
      <c r="B3391">
        <v>2024</v>
      </c>
      <c r="C3391" t="s">
        <v>58</v>
      </c>
      <c r="D3391" t="s">
        <v>66</v>
      </c>
      <c r="E3391" t="s">
        <v>67</v>
      </c>
      <c r="F3391" t="s">
        <v>326</v>
      </c>
      <c r="G3391" t="s">
        <v>327</v>
      </c>
      <c r="I3391" s="16">
        <v>850001</v>
      </c>
    </row>
    <row r="3392" spans="1:9" hidden="1" x14ac:dyDescent="0.25">
      <c r="A3392" t="s">
        <v>138</v>
      </c>
      <c r="B3392">
        <v>2024</v>
      </c>
      <c r="C3392" t="s">
        <v>58</v>
      </c>
      <c r="D3392" t="s">
        <v>66</v>
      </c>
      <c r="E3392" t="s">
        <v>67</v>
      </c>
      <c r="F3392" t="s">
        <v>326</v>
      </c>
      <c r="G3392" t="s">
        <v>328</v>
      </c>
      <c r="I3392" s="16">
        <v>850000</v>
      </c>
    </row>
    <row r="3393" spans="1:9" hidden="1" x14ac:dyDescent="0.25">
      <c r="A3393" t="s">
        <v>138</v>
      </c>
      <c r="B3393">
        <v>2024</v>
      </c>
      <c r="C3393" t="s">
        <v>58</v>
      </c>
      <c r="D3393" t="s">
        <v>66</v>
      </c>
      <c r="E3393" t="s">
        <v>67</v>
      </c>
      <c r="F3393" t="s">
        <v>326</v>
      </c>
      <c r="G3393" t="s">
        <v>329</v>
      </c>
      <c r="I3393" s="16">
        <v>111200</v>
      </c>
    </row>
    <row r="3394" spans="1:9" hidden="1" x14ac:dyDescent="0.25">
      <c r="A3394" t="s">
        <v>138</v>
      </c>
      <c r="B3394">
        <v>2024</v>
      </c>
      <c r="C3394" t="s">
        <v>58</v>
      </c>
      <c r="D3394" t="s">
        <v>66</v>
      </c>
      <c r="E3394" t="s">
        <v>67</v>
      </c>
      <c r="F3394" t="s">
        <v>326</v>
      </c>
      <c r="G3394" t="s">
        <v>330</v>
      </c>
      <c r="I3394" s="16">
        <v>3518400</v>
      </c>
    </row>
    <row r="3395" spans="1:9" hidden="1" x14ac:dyDescent="0.25">
      <c r="A3395" t="s">
        <v>138</v>
      </c>
      <c r="B3395">
        <v>2024</v>
      </c>
      <c r="C3395" t="s">
        <v>58</v>
      </c>
      <c r="D3395" t="s">
        <v>66</v>
      </c>
      <c r="E3395" t="s">
        <v>67</v>
      </c>
      <c r="F3395" t="s">
        <v>68</v>
      </c>
      <c r="G3395" t="s">
        <v>158</v>
      </c>
      <c r="I3395" s="3">
        <v>97111862.930000007</v>
      </c>
    </row>
    <row r="3396" spans="1:9" hidden="1" x14ac:dyDescent="0.25">
      <c r="A3396" t="s">
        <v>138</v>
      </c>
      <c r="B3396">
        <v>2024</v>
      </c>
      <c r="C3396" t="s">
        <v>58</v>
      </c>
      <c r="D3396" t="s">
        <v>66</v>
      </c>
      <c r="E3396" t="s">
        <v>67</v>
      </c>
      <c r="F3396" t="s">
        <v>68</v>
      </c>
      <c r="G3396" t="s">
        <v>76</v>
      </c>
      <c r="I3396" s="3">
        <v>-44854927.090000004</v>
      </c>
    </row>
    <row r="3397" spans="1:9" hidden="1" x14ac:dyDescent="0.25">
      <c r="A3397" t="s">
        <v>138</v>
      </c>
      <c r="B3397">
        <v>2024</v>
      </c>
      <c r="C3397" t="s">
        <v>58</v>
      </c>
      <c r="D3397" t="s">
        <v>66</v>
      </c>
      <c r="E3397" t="s">
        <v>67</v>
      </c>
      <c r="F3397" t="s">
        <v>68</v>
      </c>
      <c r="G3397" t="s">
        <v>185</v>
      </c>
      <c r="I3397" s="155">
        <v>1065425</v>
      </c>
    </row>
    <row r="3398" spans="1:9" hidden="1" x14ac:dyDescent="0.25">
      <c r="A3398" t="s">
        <v>138</v>
      </c>
      <c r="B3398">
        <v>2024</v>
      </c>
      <c r="C3398" t="s">
        <v>58</v>
      </c>
      <c r="D3398" t="s">
        <v>66</v>
      </c>
      <c r="E3398" t="s">
        <v>67</v>
      </c>
      <c r="F3398" t="s">
        <v>68</v>
      </c>
      <c r="G3398" t="s">
        <v>200</v>
      </c>
    </row>
    <row r="3399" spans="1:9" hidden="1" x14ac:dyDescent="0.25">
      <c r="A3399" t="s">
        <v>138</v>
      </c>
      <c r="B3399">
        <v>2024</v>
      </c>
      <c r="C3399" t="s">
        <v>58</v>
      </c>
      <c r="D3399" t="s">
        <v>66</v>
      </c>
      <c r="E3399" t="s">
        <v>67</v>
      </c>
      <c r="F3399" t="s">
        <v>68</v>
      </c>
      <c r="G3399" t="s">
        <v>97</v>
      </c>
      <c r="I3399" s="3">
        <v>28089976.620000001</v>
      </c>
    </row>
    <row r="3400" spans="1:9" hidden="1" x14ac:dyDescent="0.25">
      <c r="A3400" t="s">
        <v>138</v>
      </c>
      <c r="B3400">
        <v>2024</v>
      </c>
      <c r="C3400" t="s">
        <v>58</v>
      </c>
      <c r="D3400" t="s">
        <v>66</v>
      </c>
      <c r="E3400" t="s">
        <v>67</v>
      </c>
      <c r="F3400" t="s">
        <v>68</v>
      </c>
      <c r="G3400" t="s">
        <v>201</v>
      </c>
      <c r="I3400" s="3">
        <v>-16936.66</v>
      </c>
    </row>
    <row r="3401" spans="1:9" hidden="1" x14ac:dyDescent="0.25">
      <c r="A3401" t="s">
        <v>138</v>
      </c>
      <c r="B3401">
        <v>2024</v>
      </c>
      <c r="C3401" t="s">
        <v>58</v>
      </c>
      <c r="D3401" t="s">
        <v>66</v>
      </c>
      <c r="E3401" t="s">
        <v>67</v>
      </c>
      <c r="F3401" t="s">
        <v>68</v>
      </c>
      <c r="G3401" t="s">
        <v>710</v>
      </c>
      <c r="I3401" s="155">
        <v>8000</v>
      </c>
    </row>
    <row r="3402" spans="1:9" hidden="1" x14ac:dyDescent="0.25">
      <c r="A3402" t="s">
        <v>138</v>
      </c>
      <c r="B3402">
        <v>2024</v>
      </c>
      <c r="C3402" t="s">
        <v>58</v>
      </c>
      <c r="D3402" t="s">
        <v>66</v>
      </c>
      <c r="E3402" t="s">
        <v>67</v>
      </c>
      <c r="F3402" t="s">
        <v>68</v>
      </c>
      <c r="G3402" t="s">
        <v>293</v>
      </c>
      <c r="I3402" s="3">
        <v>-9093963.25</v>
      </c>
    </row>
    <row r="3403" spans="1:9" hidden="1" x14ac:dyDescent="0.25">
      <c r="A3403" t="s">
        <v>138</v>
      </c>
      <c r="B3403">
        <v>2024</v>
      </c>
      <c r="C3403" t="s">
        <v>58</v>
      </c>
      <c r="D3403" t="s">
        <v>66</v>
      </c>
      <c r="E3403" t="s">
        <v>67</v>
      </c>
      <c r="F3403" t="s">
        <v>68</v>
      </c>
      <c r="G3403" t="s">
        <v>202</v>
      </c>
    </row>
    <row r="3404" spans="1:9" hidden="1" x14ac:dyDescent="0.25">
      <c r="A3404" t="s">
        <v>138</v>
      </c>
      <c r="B3404">
        <v>2024</v>
      </c>
      <c r="C3404" t="s">
        <v>58</v>
      </c>
      <c r="D3404" t="s">
        <v>66</v>
      </c>
      <c r="E3404" t="s">
        <v>67</v>
      </c>
      <c r="F3404" t="s">
        <v>68</v>
      </c>
      <c r="G3404" t="s">
        <v>203</v>
      </c>
      <c r="I3404" s="155">
        <v>0</v>
      </c>
    </row>
    <row r="3405" spans="1:9" hidden="1" x14ac:dyDescent="0.25">
      <c r="A3405" t="s">
        <v>138</v>
      </c>
      <c r="B3405">
        <v>2024</v>
      </c>
      <c r="C3405" t="s">
        <v>58</v>
      </c>
      <c r="D3405" t="s">
        <v>66</v>
      </c>
      <c r="E3405" t="s">
        <v>67</v>
      </c>
      <c r="F3405" t="s">
        <v>68</v>
      </c>
      <c r="G3405" t="s">
        <v>290</v>
      </c>
      <c r="I3405" s="155">
        <v>0</v>
      </c>
    </row>
    <row r="3406" spans="1:9" hidden="1" x14ac:dyDescent="0.25">
      <c r="A3406" t="s">
        <v>138</v>
      </c>
      <c r="B3406">
        <v>2024</v>
      </c>
      <c r="C3406" t="s">
        <v>58</v>
      </c>
      <c r="D3406" t="s">
        <v>66</v>
      </c>
      <c r="E3406" t="s">
        <v>67</v>
      </c>
      <c r="F3406" t="s">
        <v>68</v>
      </c>
      <c r="G3406" t="s">
        <v>554</v>
      </c>
    </row>
    <row r="3407" spans="1:9" hidden="1" x14ac:dyDescent="0.25">
      <c r="A3407" t="s">
        <v>138</v>
      </c>
      <c r="B3407">
        <v>2024</v>
      </c>
      <c r="C3407" t="s">
        <v>58</v>
      </c>
      <c r="D3407" t="s">
        <v>66</v>
      </c>
      <c r="E3407" t="s">
        <v>67</v>
      </c>
      <c r="F3407" t="s">
        <v>268</v>
      </c>
      <c r="G3407" t="s">
        <v>162</v>
      </c>
      <c r="I3407" s="155">
        <v>-31100601.09</v>
      </c>
    </row>
    <row r="3408" spans="1:9" hidden="1" x14ac:dyDescent="0.25">
      <c r="A3408" t="s">
        <v>138</v>
      </c>
      <c r="B3408">
        <v>2024</v>
      </c>
      <c r="C3408" t="s">
        <v>58</v>
      </c>
      <c r="D3408" t="s">
        <v>66</v>
      </c>
      <c r="E3408" t="s">
        <v>67</v>
      </c>
      <c r="F3408" t="s">
        <v>93</v>
      </c>
      <c r="G3408" t="s">
        <v>92</v>
      </c>
    </row>
    <row r="3409" spans="1:10" hidden="1" x14ac:dyDescent="0.25">
      <c r="A3409" t="s">
        <v>138</v>
      </c>
      <c r="B3409">
        <v>2024</v>
      </c>
      <c r="C3409" t="s">
        <v>58</v>
      </c>
      <c r="D3409" t="s">
        <v>69</v>
      </c>
      <c r="E3409" t="s">
        <v>69</v>
      </c>
      <c r="F3409" t="s">
        <v>70</v>
      </c>
      <c r="G3409" t="s">
        <v>77</v>
      </c>
      <c r="I3409" s="155">
        <v>200000000</v>
      </c>
    </row>
    <row r="3410" spans="1:10" hidden="1" x14ac:dyDescent="0.25">
      <c r="A3410" t="s">
        <v>138</v>
      </c>
      <c r="B3410">
        <v>2024</v>
      </c>
      <c r="C3410" t="s">
        <v>58</v>
      </c>
      <c r="D3410" t="s">
        <v>69</v>
      </c>
      <c r="E3410" t="s">
        <v>69</v>
      </c>
      <c r="F3410" t="s">
        <v>70</v>
      </c>
      <c r="G3410" t="s">
        <v>78</v>
      </c>
      <c r="I3410" s="155">
        <v>-194000000</v>
      </c>
    </row>
    <row r="3411" spans="1:10" hidden="1" x14ac:dyDescent="0.25">
      <c r="A3411" t="s">
        <v>138</v>
      </c>
      <c r="B3411">
        <v>2024</v>
      </c>
      <c r="C3411" t="s">
        <v>58</v>
      </c>
      <c r="D3411" t="s">
        <v>69</v>
      </c>
      <c r="E3411" t="s">
        <v>69</v>
      </c>
      <c r="F3411" t="s">
        <v>70</v>
      </c>
      <c r="G3411" t="s">
        <v>230</v>
      </c>
      <c r="I3411" s="155">
        <v>54327800</v>
      </c>
    </row>
    <row r="3412" spans="1:10" s="86" customFormat="1" hidden="1" x14ac:dyDescent="0.25">
      <c r="A3412" s="86" t="s">
        <v>138</v>
      </c>
      <c r="B3412" s="86">
        <v>2024</v>
      </c>
      <c r="C3412" s="86" t="s">
        <v>58</v>
      </c>
      <c r="D3412" s="86" t="s">
        <v>69</v>
      </c>
      <c r="E3412" s="86" t="s">
        <v>69</v>
      </c>
      <c r="F3412" s="86" t="s">
        <v>79</v>
      </c>
      <c r="G3412" s="86" t="s">
        <v>264</v>
      </c>
      <c r="I3412" s="176">
        <v>203017663.20000005</v>
      </c>
      <c r="J3412" s="177">
        <f>+I3312</f>
        <v>168504338.77000004</v>
      </c>
    </row>
    <row r="3413" spans="1:10" s="86" customFormat="1" hidden="1" x14ac:dyDescent="0.25">
      <c r="A3413" s="86" t="s">
        <v>138</v>
      </c>
      <c r="B3413" s="86">
        <v>2024</v>
      </c>
      <c r="C3413" s="86" t="s">
        <v>58</v>
      </c>
      <c r="D3413" s="86" t="s">
        <v>69</v>
      </c>
      <c r="E3413" s="86" t="s">
        <v>69</v>
      </c>
      <c r="F3413" s="86" t="s">
        <v>79</v>
      </c>
      <c r="G3413" s="86" t="s">
        <v>297</v>
      </c>
      <c r="I3413" s="176">
        <v>82681315.879999995</v>
      </c>
      <c r="J3413" s="177">
        <f>+I3412-J3412</f>
        <v>34513324.430000007</v>
      </c>
    </row>
    <row r="3414" spans="1:10" hidden="1" x14ac:dyDescent="0.25">
      <c r="A3414" t="s">
        <v>44</v>
      </c>
      <c r="B3414">
        <v>2024</v>
      </c>
      <c r="C3414" t="s">
        <v>58</v>
      </c>
      <c r="D3414" t="s">
        <v>63</v>
      </c>
      <c r="E3414" t="s">
        <v>64</v>
      </c>
      <c r="F3414" t="s">
        <v>65</v>
      </c>
      <c r="G3414" t="s">
        <v>71</v>
      </c>
    </row>
    <row r="3415" spans="1:10" hidden="1" x14ac:dyDescent="0.25">
      <c r="A3415" t="s">
        <v>44</v>
      </c>
      <c r="B3415">
        <v>2024</v>
      </c>
      <c r="C3415" t="s">
        <v>58</v>
      </c>
      <c r="D3415" t="s">
        <v>63</v>
      </c>
      <c r="E3415" t="s">
        <v>64</v>
      </c>
      <c r="F3415" t="s">
        <v>65</v>
      </c>
      <c r="G3415" t="s">
        <v>80</v>
      </c>
      <c r="I3415" s="155">
        <v>1533464.15</v>
      </c>
    </row>
    <row r="3416" spans="1:10" hidden="1" x14ac:dyDescent="0.25">
      <c r="A3416" t="s">
        <v>44</v>
      </c>
      <c r="B3416">
        <v>2024</v>
      </c>
      <c r="C3416" t="s">
        <v>58</v>
      </c>
      <c r="D3416" t="s">
        <v>63</v>
      </c>
      <c r="E3416" t="s">
        <v>64</v>
      </c>
      <c r="F3416" t="s">
        <v>65</v>
      </c>
      <c r="G3416" t="s">
        <v>72</v>
      </c>
    </row>
    <row r="3417" spans="1:10" hidden="1" x14ac:dyDescent="0.25">
      <c r="A3417" t="s">
        <v>44</v>
      </c>
      <c r="B3417">
        <v>2024</v>
      </c>
      <c r="C3417" t="s">
        <v>58</v>
      </c>
      <c r="D3417" t="s">
        <v>63</v>
      </c>
      <c r="E3417" t="s">
        <v>64</v>
      </c>
      <c r="F3417" t="s">
        <v>65</v>
      </c>
      <c r="G3417" t="s">
        <v>227</v>
      </c>
      <c r="I3417" s="155">
        <v>100961321.79000001</v>
      </c>
    </row>
    <row r="3418" spans="1:10" hidden="1" x14ac:dyDescent="0.25">
      <c r="A3418" t="s">
        <v>44</v>
      </c>
      <c r="B3418">
        <v>2024</v>
      </c>
      <c r="C3418" t="s">
        <v>58</v>
      </c>
      <c r="D3418" t="s">
        <v>63</v>
      </c>
      <c r="E3418" t="s">
        <v>64</v>
      </c>
      <c r="F3418" t="s">
        <v>65</v>
      </c>
      <c r="G3418" t="s">
        <v>586</v>
      </c>
      <c r="I3418" s="155">
        <v>2314534.0499999998</v>
      </c>
    </row>
    <row r="3419" spans="1:10" hidden="1" x14ac:dyDescent="0.25">
      <c r="A3419" t="s">
        <v>44</v>
      </c>
      <c r="B3419">
        <v>2024</v>
      </c>
      <c r="C3419" t="s">
        <v>58</v>
      </c>
      <c r="D3419" t="s">
        <v>63</v>
      </c>
      <c r="E3419" t="s">
        <v>64</v>
      </c>
      <c r="F3419" t="s">
        <v>587</v>
      </c>
      <c r="G3419" t="s">
        <v>621</v>
      </c>
    </row>
    <row r="3420" spans="1:10" hidden="1" x14ac:dyDescent="0.25">
      <c r="A3420" t="s">
        <v>44</v>
      </c>
      <c r="B3420">
        <v>2024</v>
      </c>
      <c r="C3420" t="s">
        <v>58</v>
      </c>
      <c r="D3420" t="s">
        <v>63</v>
      </c>
      <c r="E3420" t="s">
        <v>64</v>
      </c>
      <c r="F3420" t="s">
        <v>262</v>
      </c>
      <c r="G3420" t="s">
        <v>261</v>
      </c>
      <c r="H3420" t="s">
        <v>291</v>
      </c>
      <c r="I3420" s="3">
        <v>8275199.5999999996</v>
      </c>
    </row>
    <row r="3421" spans="1:10" hidden="1" x14ac:dyDescent="0.25">
      <c r="A3421" t="s">
        <v>44</v>
      </c>
      <c r="B3421">
        <v>2024</v>
      </c>
      <c r="C3421" t="s">
        <v>58</v>
      </c>
      <c r="D3421" t="s">
        <v>63</v>
      </c>
      <c r="E3421" t="s">
        <v>64</v>
      </c>
      <c r="F3421" t="s">
        <v>262</v>
      </c>
      <c r="G3421" t="s">
        <v>261</v>
      </c>
      <c r="H3421" t="s">
        <v>104</v>
      </c>
      <c r="I3421" s="3">
        <v>14102816.76</v>
      </c>
    </row>
    <row r="3422" spans="1:10" hidden="1" x14ac:dyDescent="0.25">
      <c r="A3422" t="s">
        <v>44</v>
      </c>
      <c r="B3422">
        <v>2024</v>
      </c>
      <c r="C3422" t="s">
        <v>58</v>
      </c>
      <c r="D3422" t="s">
        <v>63</v>
      </c>
      <c r="E3422" t="s">
        <v>64</v>
      </c>
      <c r="F3422" t="s">
        <v>713</v>
      </c>
      <c r="G3422" t="s">
        <v>155</v>
      </c>
      <c r="I3422" s="155">
        <v>213488039.83000001</v>
      </c>
    </row>
    <row r="3423" spans="1:10" hidden="1" x14ac:dyDescent="0.25">
      <c r="A3423" t="s">
        <v>44</v>
      </c>
      <c r="B3423">
        <v>2024</v>
      </c>
      <c r="C3423" t="s">
        <v>58</v>
      </c>
      <c r="D3423" t="s">
        <v>63</v>
      </c>
      <c r="E3423" t="s">
        <v>64</v>
      </c>
      <c r="F3423" t="s">
        <v>713</v>
      </c>
      <c r="G3423" t="s">
        <v>145</v>
      </c>
      <c r="I3423" s="3">
        <f>112216005.65+33865920</f>
        <v>146081925.65000001</v>
      </c>
    </row>
    <row r="3424" spans="1:10" hidden="1" x14ac:dyDescent="0.25">
      <c r="A3424" t="s">
        <v>44</v>
      </c>
      <c r="B3424">
        <v>2024</v>
      </c>
      <c r="C3424" t="s">
        <v>58</v>
      </c>
      <c r="D3424" t="s">
        <v>63</v>
      </c>
      <c r="E3424" t="s">
        <v>64</v>
      </c>
      <c r="F3424" t="s">
        <v>713</v>
      </c>
      <c r="G3424" t="s">
        <v>706</v>
      </c>
      <c r="I3424" s="3">
        <v>1</v>
      </c>
    </row>
    <row r="3425" spans="1:9" hidden="1" x14ac:dyDescent="0.25">
      <c r="A3425" t="s">
        <v>44</v>
      </c>
      <c r="B3425">
        <v>2024</v>
      </c>
      <c r="C3425" t="s">
        <v>58</v>
      </c>
      <c r="D3425" t="s">
        <v>63</v>
      </c>
      <c r="E3425" t="s">
        <v>64</v>
      </c>
      <c r="F3425" t="s">
        <v>713</v>
      </c>
      <c r="G3425" t="s">
        <v>275</v>
      </c>
      <c r="I3425" s="3">
        <v>1634838.05</v>
      </c>
    </row>
    <row r="3426" spans="1:9" hidden="1" x14ac:dyDescent="0.25">
      <c r="A3426" t="s">
        <v>44</v>
      </c>
      <c r="B3426">
        <v>2024</v>
      </c>
      <c r="C3426" t="s">
        <v>58</v>
      </c>
      <c r="D3426" t="s">
        <v>63</v>
      </c>
      <c r="E3426" t="s">
        <v>64</v>
      </c>
      <c r="F3426" t="s">
        <v>713</v>
      </c>
      <c r="G3426" t="s">
        <v>105</v>
      </c>
      <c r="I3426" s="155">
        <v>-147917</v>
      </c>
    </row>
    <row r="3427" spans="1:9" hidden="1" x14ac:dyDescent="0.25">
      <c r="A3427" t="s">
        <v>44</v>
      </c>
      <c r="B3427">
        <v>2024</v>
      </c>
      <c r="C3427" t="s">
        <v>58</v>
      </c>
      <c r="D3427" t="s">
        <v>63</v>
      </c>
      <c r="E3427" t="s">
        <v>64</v>
      </c>
      <c r="F3427" t="s">
        <v>713</v>
      </c>
      <c r="G3427" t="s">
        <v>231</v>
      </c>
      <c r="I3427" s="3">
        <v>18494566.539999999</v>
      </c>
    </row>
    <row r="3428" spans="1:9" hidden="1" x14ac:dyDescent="0.25">
      <c r="A3428" t="s">
        <v>44</v>
      </c>
      <c r="B3428">
        <v>2024</v>
      </c>
      <c r="C3428" t="s">
        <v>58</v>
      </c>
      <c r="D3428" t="s">
        <v>63</v>
      </c>
      <c r="E3428" t="s">
        <v>64</v>
      </c>
      <c r="F3428" t="s">
        <v>713</v>
      </c>
      <c r="G3428" t="s">
        <v>336</v>
      </c>
      <c r="I3428" s="3">
        <v>-507511.74</v>
      </c>
    </row>
    <row r="3429" spans="1:9" hidden="1" x14ac:dyDescent="0.25">
      <c r="A3429" t="s">
        <v>44</v>
      </c>
      <c r="B3429">
        <v>2024</v>
      </c>
      <c r="C3429" t="s">
        <v>58</v>
      </c>
      <c r="D3429" t="s">
        <v>63</v>
      </c>
      <c r="E3429" t="s">
        <v>64</v>
      </c>
      <c r="F3429" t="s">
        <v>713</v>
      </c>
      <c r="G3429" t="s">
        <v>232</v>
      </c>
      <c r="I3429" s="3">
        <v>5885588.8099999996</v>
      </c>
    </row>
    <row r="3430" spans="1:9" hidden="1" x14ac:dyDescent="0.25">
      <c r="A3430" t="s">
        <v>44</v>
      </c>
      <c r="B3430">
        <v>2024</v>
      </c>
      <c r="C3430" t="s">
        <v>58</v>
      </c>
      <c r="D3430" t="s">
        <v>63</v>
      </c>
      <c r="E3430" t="s">
        <v>64</v>
      </c>
      <c r="F3430" t="s">
        <v>713</v>
      </c>
      <c r="G3430" t="s">
        <v>340</v>
      </c>
      <c r="I3430" s="155">
        <v>0</v>
      </c>
    </row>
    <row r="3431" spans="1:9" hidden="1" x14ac:dyDescent="0.25">
      <c r="A3431" t="s">
        <v>44</v>
      </c>
      <c r="B3431">
        <v>2024</v>
      </c>
      <c r="C3431" t="s">
        <v>58</v>
      </c>
      <c r="D3431" t="s">
        <v>63</v>
      </c>
      <c r="E3431" t="s">
        <v>64</v>
      </c>
      <c r="F3431" t="s">
        <v>713</v>
      </c>
      <c r="G3431" t="s">
        <v>341</v>
      </c>
      <c r="I3431" s="155">
        <v>0</v>
      </c>
    </row>
    <row r="3432" spans="1:9" hidden="1" x14ac:dyDescent="0.25">
      <c r="A3432" t="s">
        <v>44</v>
      </c>
      <c r="B3432">
        <v>2024</v>
      </c>
      <c r="C3432" t="s">
        <v>58</v>
      </c>
      <c r="D3432" t="s">
        <v>63</v>
      </c>
      <c r="E3432" t="s">
        <v>64</v>
      </c>
      <c r="F3432" t="s">
        <v>713</v>
      </c>
      <c r="G3432" t="s">
        <v>344</v>
      </c>
      <c r="I3432" s="155">
        <v>0</v>
      </c>
    </row>
    <row r="3433" spans="1:9" hidden="1" x14ac:dyDescent="0.25">
      <c r="A3433" t="s">
        <v>44</v>
      </c>
      <c r="B3433">
        <v>2024</v>
      </c>
      <c r="C3433" t="s">
        <v>58</v>
      </c>
      <c r="D3433" t="s">
        <v>63</v>
      </c>
      <c r="E3433" t="s">
        <v>64</v>
      </c>
      <c r="F3433" t="s">
        <v>713</v>
      </c>
      <c r="G3433" t="s">
        <v>233</v>
      </c>
      <c r="I3433" s="155">
        <v>0</v>
      </c>
    </row>
    <row r="3434" spans="1:9" hidden="1" x14ac:dyDescent="0.25">
      <c r="A3434" t="s">
        <v>44</v>
      </c>
      <c r="B3434">
        <v>2024</v>
      </c>
      <c r="C3434" t="s">
        <v>58</v>
      </c>
      <c r="D3434" t="s">
        <v>63</v>
      </c>
      <c r="E3434" t="s">
        <v>64</v>
      </c>
      <c r="F3434" t="s">
        <v>713</v>
      </c>
      <c r="G3434" t="s">
        <v>323</v>
      </c>
      <c r="I3434" s="155">
        <v>0</v>
      </c>
    </row>
    <row r="3435" spans="1:9" hidden="1" x14ac:dyDescent="0.25">
      <c r="A3435" t="s">
        <v>44</v>
      </c>
      <c r="B3435">
        <v>2024</v>
      </c>
      <c r="C3435" t="s">
        <v>58</v>
      </c>
      <c r="D3435" t="s">
        <v>63</v>
      </c>
      <c r="E3435" t="s">
        <v>64</v>
      </c>
      <c r="F3435" t="s">
        <v>713</v>
      </c>
      <c r="G3435" t="s">
        <v>237</v>
      </c>
      <c r="I3435" s="3">
        <v>898541.71</v>
      </c>
    </row>
    <row r="3436" spans="1:9" hidden="1" x14ac:dyDescent="0.25">
      <c r="A3436" t="s">
        <v>44</v>
      </c>
      <c r="B3436">
        <v>2024</v>
      </c>
      <c r="C3436" t="s">
        <v>58</v>
      </c>
      <c r="D3436" t="s">
        <v>63</v>
      </c>
      <c r="E3436" t="s">
        <v>64</v>
      </c>
      <c r="F3436" t="s">
        <v>713</v>
      </c>
      <c r="G3436" s="90" t="s">
        <v>711</v>
      </c>
      <c r="I3436" s="3">
        <v>-25119.59</v>
      </c>
    </row>
    <row r="3437" spans="1:9" hidden="1" x14ac:dyDescent="0.25">
      <c r="A3437" t="s">
        <v>44</v>
      </c>
      <c r="B3437">
        <v>2024</v>
      </c>
      <c r="C3437" t="s">
        <v>58</v>
      </c>
      <c r="D3437" t="s">
        <v>63</v>
      </c>
      <c r="E3437" t="s">
        <v>64</v>
      </c>
      <c r="F3437" t="s">
        <v>713</v>
      </c>
      <c r="G3437" t="s">
        <v>712</v>
      </c>
      <c r="I3437" s="155">
        <v>5602000</v>
      </c>
    </row>
    <row r="3438" spans="1:9" hidden="1" x14ac:dyDescent="0.25">
      <c r="A3438" t="s">
        <v>44</v>
      </c>
      <c r="B3438">
        <v>2024</v>
      </c>
      <c r="C3438" t="s">
        <v>58</v>
      </c>
      <c r="D3438" t="s">
        <v>63</v>
      </c>
      <c r="E3438" t="s">
        <v>64</v>
      </c>
      <c r="F3438" t="s">
        <v>713</v>
      </c>
      <c r="G3438" t="s">
        <v>186</v>
      </c>
      <c r="I3438" s="155">
        <f>4229000+726000+465190</f>
        <v>5420190</v>
      </c>
    </row>
    <row r="3439" spans="1:9" hidden="1" x14ac:dyDescent="0.25">
      <c r="A3439" t="s">
        <v>44</v>
      </c>
      <c r="B3439">
        <v>2024</v>
      </c>
      <c r="C3439" t="s">
        <v>58</v>
      </c>
      <c r="D3439" t="s">
        <v>63</v>
      </c>
      <c r="E3439" t="s">
        <v>64</v>
      </c>
      <c r="F3439" t="s">
        <v>713</v>
      </c>
      <c r="G3439" t="s">
        <v>691</v>
      </c>
      <c r="I3439" s="3">
        <v>0</v>
      </c>
    </row>
    <row r="3440" spans="1:9" hidden="1" x14ac:dyDescent="0.25">
      <c r="A3440" t="s">
        <v>44</v>
      </c>
      <c r="B3440">
        <v>2024</v>
      </c>
      <c r="C3440" t="s">
        <v>58</v>
      </c>
      <c r="D3440" t="s">
        <v>63</v>
      </c>
      <c r="E3440" t="s">
        <v>64</v>
      </c>
      <c r="F3440" t="s">
        <v>82</v>
      </c>
      <c r="G3440" t="s">
        <v>81</v>
      </c>
      <c r="I3440" s="3">
        <f>177531317.35-37165816</f>
        <v>140365501.34999999</v>
      </c>
    </row>
    <row r="3441" spans="1:9" hidden="1" x14ac:dyDescent="0.25">
      <c r="A3441" t="s">
        <v>44</v>
      </c>
      <c r="B3441">
        <v>2024</v>
      </c>
      <c r="C3441" t="s">
        <v>58</v>
      </c>
      <c r="D3441" t="s">
        <v>63</v>
      </c>
      <c r="E3441" t="s">
        <v>64</v>
      </c>
      <c r="F3441" t="s">
        <v>228</v>
      </c>
      <c r="G3441" t="s">
        <v>229</v>
      </c>
    </row>
    <row r="3442" spans="1:9" hidden="1" x14ac:dyDescent="0.25">
      <c r="A3442" t="s">
        <v>44</v>
      </c>
      <c r="B3442">
        <v>2024</v>
      </c>
      <c r="C3442" t="s">
        <v>58</v>
      </c>
      <c r="D3442" t="s">
        <v>63</v>
      </c>
      <c r="E3442" t="s">
        <v>73</v>
      </c>
      <c r="F3442" t="s">
        <v>84</v>
      </c>
      <c r="G3442" t="s">
        <v>83</v>
      </c>
      <c r="I3442" s="155">
        <v>4637000</v>
      </c>
    </row>
    <row r="3443" spans="1:9" hidden="1" x14ac:dyDescent="0.25">
      <c r="A3443" t="s">
        <v>44</v>
      </c>
      <c r="B3443">
        <v>2024</v>
      </c>
      <c r="C3443" t="s">
        <v>58</v>
      </c>
      <c r="D3443" t="s">
        <v>63</v>
      </c>
      <c r="E3443" t="s">
        <v>73</v>
      </c>
      <c r="F3443" t="s">
        <v>84</v>
      </c>
      <c r="G3443" t="s">
        <v>551</v>
      </c>
      <c r="I3443" s="155">
        <v>2210008</v>
      </c>
    </row>
    <row r="3444" spans="1:9" hidden="1" x14ac:dyDescent="0.25">
      <c r="A3444" t="s">
        <v>44</v>
      </c>
      <c r="B3444">
        <v>2024</v>
      </c>
      <c r="C3444" t="s">
        <v>58</v>
      </c>
      <c r="D3444" t="s">
        <v>63</v>
      </c>
      <c r="E3444" t="s">
        <v>73</v>
      </c>
      <c r="F3444" t="s">
        <v>84</v>
      </c>
      <c r="G3444" t="s">
        <v>324</v>
      </c>
      <c r="I3444" s="155">
        <v>8953001</v>
      </c>
    </row>
    <row r="3445" spans="1:9" hidden="1" x14ac:dyDescent="0.25">
      <c r="A3445" t="s">
        <v>44</v>
      </c>
      <c r="B3445">
        <v>2024</v>
      </c>
      <c r="C3445" t="s">
        <v>58</v>
      </c>
      <c r="D3445" t="s">
        <v>63</v>
      </c>
      <c r="E3445" t="s">
        <v>73</v>
      </c>
      <c r="F3445" t="s">
        <v>483</v>
      </c>
      <c r="G3445" t="s">
        <v>484</v>
      </c>
      <c r="I3445" s="155">
        <v>-1692297</v>
      </c>
    </row>
    <row r="3446" spans="1:9" hidden="1" x14ac:dyDescent="0.25">
      <c r="A3446" t="s">
        <v>44</v>
      </c>
      <c r="B3446">
        <v>2024</v>
      </c>
      <c r="C3446" t="s">
        <v>58</v>
      </c>
      <c r="D3446" t="s">
        <v>63</v>
      </c>
      <c r="E3446" t="s">
        <v>73</v>
      </c>
      <c r="F3446" t="s">
        <v>483</v>
      </c>
      <c r="G3446" t="s">
        <v>525</v>
      </c>
      <c r="I3446" s="155">
        <v>2149600</v>
      </c>
    </row>
    <row r="3447" spans="1:9" hidden="1" x14ac:dyDescent="0.25">
      <c r="A3447" t="s">
        <v>44</v>
      </c>
      <c r="B3447">
        <v>2024</v>
      </c>
      <c r="C3447" t="s">
        <v>58</v>
      </c>
      <c r="D3447" t="s">
        <v>63</v>
      </c>
      <c r="E3447" t="s">
        <v>73</v>
      </c>
      <c r="F3447" t="s">
        <v>483</v>
      </c>
      <c r="G3447" t="s">
        <v>365</v>
      </c>
      <c r="I3447" s="155">
        <v>-869001</v>
      </c>
    </row>
    <row r="3448" spans="1:9" hidden="1" x14ac:dyDescent="0.25">
      <c r="A3448" t="s">
        <v>44</v>
      </c>
      <c r="B3448">
        <v>2024</v>
      </c>
      <c r="C3448" t="s">
        <v>58</v>
      </c>
      <c r="D3448" t="s">
        <v>63</v>
      </c>
      <c r="E3448" t="s">
        <v>73</v>
      </c>
      <c r="F3448" t="s">
        <v>342</v>
      </c>
      <c r="G3448" t="s">
        <v>343</v>
      </c>
      <c r="I3448" s="155">
        <v>1995000</v>
      </c>
    </row>
    <row r="3449" spans="1:9" hidden="1" x14ac:dyDescent="0.25">
      <c r="A3449" t="s">
        <v>44</v>
      </c>
      <c r="B3449">
        <v>2024</v>
      </c>
      <c r="C3449" t="s">
        <v>58</v>
      </c>
      <c r="D3449" t="s">
        <v>63</v>
      </c>
      <c r="E3449" t="s">
        <v>73</v>
      </c>
      <c r="F3449" t="s">
        <v>529</v>
      </c>
      <c r="G3449" t="s">
        <v>530</v>
      </c>
      <c r="I3449" s="155">
        <v>-1995000</v>
      </c>
    </row>
    <row r="3450" spans="1:9" hidden="1" x14ac:dyDescent="0.25">
      <c r="A3450" t="s">
        <v>44</v>
      </c>
      <c r="B3450">
        <v>2024</v>
      </c>
      <c r="C3450" t="s">
        <v>58</v>
      </c>
      <c r="D3450" t="s">
        <v>66</v>
      </c>
      <c r="E3450" t="s">
        <v>67</v>
      </c>
      <c r="F3450" t="s">
        <v>93</v>
      </c>
      <c r="G3450" t="s">
        <v>234</v>
      </c>
    </row>
    <row r="3451" spans="1:9" hidden="1" x14ac:dyDescent="0.25">
      <c r="A3451" t="s">
        <v>44</v>
      </c>
      <c r="B3451">
        <v>2024</v>
      </c>
      <c r="C3451" t="s">
        <v>58</v>
      </c>
      <c r="D3451" t="s">
        <v>66</v>
      </c>
      <c r="E3451" t="s">
        <v>67</v>
      </c>
      <c r="F3451" t="s">
        <v>93</v>
      </c>
      <c r="G3451" t="s">
        <v>106</v>
      </c>
      <c r="I3451" s="155">
        <v>168372359.77000001</v>
      </c>
    </row>
    <row r="3452" spans="1:9" hidden="1" x14ac:dyDescent="0.25">
      <c r="A3452" t="s">
        <v>44</v>
      </c>
      <c r="B3452">
        <v>2024</v>
      </c>
      <c r="C3452" t="s">
        <v>58</v>
      </c>
      <c r="D3452" t="s">
        <v>66</v>
      </c>
      <c r="E3452" t="s">
        <v>67</v>
      </c>
      <c r="F3452" t="s">
        <v>93</v>
      </c>
      <c r="G3452" t="s">
        <v>263</v>
      </c>
      <c r="I3452" s="155">
        <v>6303719.3499999996</v>
      </c>
    </row>
    <row r="3453" spans="1:9" hidden="1" x14ac:dyDescent="0.25">
      <c r="A3453" t="s">
        <v>44</v>
      </c>
      <c r="B3453">
        <v>2024</v>
      </c>
      <c r="C3453" t="s">
        <v>58</v>
      </c>
      <c r="D3453" t="s">
        <v>66</v>
      </c>
      <c r="E3453" t="s">
        <v>67</v>
      </c>
      <c r="F3453" t="s">
        <v>707</v>
      </c>
      <c r="G3453" t="s">
        <v>708</v>
      </c>
      <c r="H3453" t="s">
        <v>104</v>
      </c>
      <c r="I3453" s="155">
        <v>0</v>
      </c>
    </row>
    <row r="3454" spans="1:9" hidden="1" x14ac:dyDescent="0.25">
      <c r="A3454" t="s">
        <v>44</v>
      </c>
      <c r="B3454">
        <v>2024</v>
      </c>
      <c r="C3454" t="s">
        <v>58</v>
      </c>
      <c r="D3454" t="s">
        <v>66</v>
      </c>
      <c r="E3454" t="s">
        <v>67</v>
      </c>
      <c r="F3454" t="s">
        <v>89</v>
      </c>
      <c r="G3454" t="s">
        <v>444</v>
      </c>
      <c r="I3454" s="155">
        <v>0</v>
      </c>
    </row>
    <row r="3455" spans="1:9" hidden="1" x14ac:dyDescent="0.25">
      <c r="A3455" t="s">
        <v>44</v>
      </c>
      <c r="B3455">
        <v>2024</v>
      </c>
      <c r="C3455" t="s">
        <v>58</v>
      </c>
      <c r="D3455" t="s">
        <v>66</v>
      </c>
      <c r="E3455" t="s">
        <v>67</v>
      </c>
      <c r="F3455" t="s">
        <v>89</v>
      </c>
      <c r="G3455" t="s">
        <v>85</v>
      </c>
      <c r="I3455" s="155">
        <v>5065219</v>
      </c>
    </row>
    <row r="3456" spans="1:9" hidden="1" x14ac:dyDescent="0.25">
      <c r="A3456" t="s">
        <v>44</v>
      </c>
      <c r="B3456">
        <v>2024</v>
      </c>
      <c r="C3456" t="s">
        <v>58</v>
      </c>
      <c r="D3456" t="s">
        <v>66</v>
      </c>
      <c r="E3456" t="s">
        <v>67</v>
      </c>
      <c r="F3456" t="s">
        <v>89</v>
      </c>
      <c r="G3456" t="s">
        <v>86</v>
      </c>
      <c r="I3456" s="155">
        <v>607826</v>
      </c>
    </row>
    <row r="3457" spans="1:9" hidden="1" x14ac:dyDescent="0.25">
      <c r="A3457" t="s">
        <v>44</v>
      </c>
      <c r="B3457">
        <v>2024</v>
      </c>
      <c r="C3457" t="s">
        <v>58</v>
      </c>
      <c r="D3457" t="s">
        <v>66</v>
      </c>
      <c r="E3457" t="s">
        <v>67</v>
      </c>
      <c r="F3457" t="s">
        <v>89</v>
      </c>
      <c r="G3457" t="s">
        <v>87</v>
      </c>
      <c r="I3457" s="155">
        <v>15302555.68</v>
      </c>
    </row>
    <row r="3458" spans="1:9" hidden="1" x14ac:dyDescent="0.25">
      <c r="A3458" t="s">
        <v>44</v>
      </c>
      <c r="B3458">
        <v>2024</v>
      </c>
      <c r="C3458" t="s">
        <v>58</v>
      </c>
      <c r="D3458" t="s">
        <v>66</v>
      </c>
      <c r="E3458" t="s">
        <v>67</v>
      </c>
      <c r="F3458" t="s">
        <v>89</v>
      </c>
      <c r="G3458" t="s">
        <v>88</v>
      </c>
      <c r="I3458" s="155">
        <v>1153619</v>
      </c>
    </row>
    <row r="3459" spans="1:9" hidden="1" x14ac:dyDescent="0.25">
      <c r="A3459" t="s">
        <v>44</v>
      </c>
      <c r="B3459">
        <v>2024</v>
      </c>
      <c r="C3459" t="s">
        <v>58</v>
      </c>
      <c r="D3459" t="s">
        <v>66</v>
      </c>
      <c r="E3459" t="s">
        <v>67</v>
      </c>
      <c r="F3459" t="s">
        <v>94</v>
      </c>
      <c r="G3459" t="s">
        <v>95</v>
      </c>
    </row>
    <row r="3460" spans="1:9" hidden="1" x14ac:dyDescent="0.25">
      <c r="A3460" t="s">
        <v>44</v>
      </c>
      <c r="B3460">
        <v>2024</v>
      </c>
      <c r="C3460" t="s">
        <v>58</v>
      </c>
      <c r="D3460" t="s">
        <v>66</v>
      </c>
      <c r="E3460" t="s">
        <v>67</v>
      </c>
      <c r="F3460" t="s">
        <v>94</v>
      </c>
      <c r="G3460" t="s">
        <v>95</v>
      </c>
    </row>
    <row r="3461" spans="1:9" hidden="1" x14ac:dyDescent="0.25">
      <c r="A3461" t="s">
        <v>44</v>
      </c>
      <c r="B3461">
        <v>2024</v>
      </c>
      <c r="C3461" t="s">
        <v>58</v>
      </c>
      <c r="D3461" t="s">
        <v>66</v>
      </c>
      <c r="E3461" t="s">
        <v>67</v>
      </c>
      <c r="F3461" t="s">
        <v>94</v>
      </c>
      <c r="G3461" t="s">
        <v>95</v>
      </c>
    </row>
    <row r="3462" spans="1:9" hidden="1" x14ac:dyDescent="0.25">
      <c r="A3462" t="s">
        <v>44</v>
      </c>
      <c r="B3462">
        <v>2024</v>
      </c>
      <c r="C3462" t="s">
        <v>58</v>
      </c>
      <c r="D3462" t="s">
        <v>66</v>
      </c>
      <c r="E3462" t="s">
        <v>67</v>
      </c>
      <c r="F3462" t="s">
        <v>94</v>
      </c>
      <c r="G3462" t="s">
        <v>95</v>
      </c>
    </row>
    <row r="3463" spans="1:9" hidden="1" x14ac:dyDescent="0.25">
      <c r="A3463" t="s">
        <v>44</v>
      </c>
      <c r="B3463">
        <v>2024</v>
      </c>
      <c r="C3463" t="s">
        <v>58</v>
      </c>
      <c r="D3463" t="s">
        <v>66</v>
      </c>
      <c r="E3463" t="s">
        <v>67</v>
      </c>
      <c r="F3463" t="s">
        <v>94</v>
      </c>
      <c r="G3463" t="s">
        <v>95</v>
      </c>
    </row>
    <row r="3464" spans="1:9" hidden="1" x14ac:dyDescent="0.25">
      <c r="A3464" t="s">
        <v>44</v>
      </c>
      <c r="B3464">
        <v>2024</v>
      </c>
      <c r="C3464" t="s">
        <v>58</v>
      </c>
      <c r="D3464" t="s">
        <v>66</v>
      </c>
      <c r="E3464" t="s">
        <v>67</v>
      </c>
      <c r="F3464" t="s">
        <v>68</v>
      </c>
      <c r="G3464" t="s">
        <v>720</v>
      </c>
      <c r="I3464" s="155">
        <v>1549000</v>
      </c>
    </row>
    <row r="3465" spans="1:9" hidden="1" x14ac:dyDescent="0.25">
      <c r="A3465" t="s">
        <v>44</v>
      </c>
      <c r="B3465">
        <v>2024</v>
      </c>
      <c r="C3465" t="s">
        <v>58</v>
      </c>
      <c r="D3465" t="s">
        <v>66</v>
      </c>
      <c r="E3465" t="s">
        <v>67</v>
      </c>
      <c r="F3465" t="s">
        <v>68</v>
      </c>
      <c r="G3465" t="s">
        <v>721</v>
      </c>
      <c r="I3465" s="3">
        <v>565202</v>
      </c>
    </row>
    <row r="3466" spans="1:9" hidden="1" x14ac:dyDescent="0.25">
      <c r="A3466" t="s">
        <v>44</v>
      </c>
      <c r="B3466">
        <v>2024</v>
      </c>
      <c r="C3466" t="s">
        <v>58</v>
      </c>
      <c r="D3466" t="s">
        <v>66</v>
      </c>
      <c r="E3466" t="s">
        <v>67</v>
      </c>
      <c r="F3466" t="s">
        <v>68</v>
      </c>
      <c r="G3466" t="s">
        <v>722</v>
      </c>
      <c r="I3466" s="155">
        <v>101935.6</v>
      </c>
    </row>
    <row r="3467" spans="1:9" hidden="1" x14ac:dyDescent="0.25">
      <c r="A3467" t="s">
        <v>44</v>
      </c>
      <c r="B3467">
        <v>2024</v>
      </c>
      <c r="C3467" t="s">
        <v>58</v>
      </c>
      <c r="D3467" t="s">
        <v>66</v>
      </c>
      <c r="E3467" t="s">
        <v>67</v>
      </c>
      <c r="F3467" t="s">
        <v>68</v>
      </c>
      <c r="G3467" s="90" t="s">
        <v>719</v>
      </c>
      <c r="I3467" s="3">
        <v>-310.60000000000002</v>
      </c>
    </row>
    <row r="3468" spans="1:9" hidden="1" x14ac:dyDescent="0.25">
      <c r="A3468" t="s">
        <v>44</v>
      </c>
      <c r="B3468">
        <v>2024</v>
      </c>
      <c r="C3468" t="s">
        <v>58</v>
      </c>
      <c r="D3468" t="s">
        <v>66</v>
      </c>
      <c r="E3468" t="s">
        <v>67</v>
      </c>
      <c r="F3468" t="s">
        <v>68</v>
      </c>
      <c r="G3468" t="s">
        <v>723</v>
      </c>
      <c r="I3468" s="155">
        <v>134192.57</v>
      </c>
    </row>
    <row r="3469" spans="1:9" hidden="1" x14ac:dyDescent="0.25">
      <c r="A3469" t="s">
        <v>44</v>
      </c>
      <c r="B3469">
        <v>2024</v>
      </c>
      <c r="C3469" t="s">
        <v>58</v>
      </c>
      <c r="D3469" t="s">
        <v>66</v>
      </c>
      <c r="E3469" t="s">
        <v>67</v>
      </c>
      <c r="F3469" t="s">
        <v>68</v>
      </c>
      <c r="G3469" t="s">
        <v>724</v>
      </c>
      <c r="I3469" s="155">
        <v>-224300</v>
      </c>
    </row>
    <row r="3470" spans="1:9" hidden="1" x14ac:dyDescent="0.25">
      <c r="A3470" t="s">
        <v>44</v>
      </c>
      <c r="B3470">
        <v>2024</v>
      </c>
      <c r="C3470" t="s">
        <v>58</v>
      </c>
      <c r="D3470" t="s">
        <v>66</v>
      </c>
      <c r="E3470" t="s">
        <v>67</v>
      </c>
      <c r="F3470" t="s">
        <v>68</v>
      </c>
      <c r="G3470" t="s">
        <v>282</v>
      </c>
      <c r="I3470" s="155">
        <v>123818.76</v>
      </c>
    </row>
    <row r="3471" spans="1:9" hidden="1" x14ac:dyDescent="0.25">
      <c r="A3471" t="s">
        <v>44</v>
      </c>
      <c r="B3471">
        <v>2024</v>
      </c>
      <c r="C3471" t="s">
        <v>58</v>
      </c>
      <c r="D3471" t="s">
        <v>66</v>
      </c>
      <c r="E3471" t="s">
        <v>67</v>
      </c>
      <c r="F3471" t="s">
        <v>68</v>
      </c>
      <c r="G3471" t="s">
        <v>718</v>
      </c>
      <c r="I3471" s="3">
        <v>-8580</v>
      </c>
    </row>
    <row r="3472" spans="1:9" hidden="1" x14ac:dyDescent="0.25">
      <c r="A3472" t="s">
        <v>44</v>
      </c>
      <c r="B3472">
        <v>2024</v>
      </c>
      <c r="C3472" t="s">
        <v>58</v>
      </c>
      <c r="D3472" t="s">
        <v>66</v>
      </c>
      <c r="E3472" t="s">
        <v>67</v>
      </c>
      <c r="F3472" t="s">
        <v>68</v>
      </c>
      <c r="G3472" t="s">
        <v>725</v>
      </c>
      <c r="I3472" s="3">
        <v>7915.19</v>
      </c>
    </row>
    <row r="3473" spans="1:10" hidden="1" x14ac:dyDescent="0.25">
      <c r="A3473" t="s">
        <v>44</v>
      </c>
      <c r="B3473">
        <v>2024</v>
      </c>
      <c r="C3473" t="s">
        <v>58</v>
      </c>
      <c r="D3473" t="s">
        <v>66</v>
      </c>
      <c r="E3473" t="s">
        <v>67</v>
      </c>
      <c r="F3473" t="s">
        <v>68</v>
      </c>
      <c r="G3473" t="s">
        <v>726</v>
      </c>
      <c r="I3473" s="155">
        <v>16100</v>
      </c>
    </row>
    <row r="3474" spans="1:10" hidden="1" x14ac:dyDescent="0.25">
      <c r="A3474" t="s">
        <v>44</v>
      </c>
      <c r="B3474">
        <v>2024</v>
      </c>
      <c r="C3474" t="s">
        <v>58</v>
      </c>
      <c r="D3474" t="s">
        <v>66</v>
      </c>
      <c r="E3474" t="s">
        <v>67</v>
      </c>
      <c r="F3474" t="s">
        <v>68</v>
      </c>
      <c r="G3474" t="s">
        <v>727</v>
      </c>
      <c r="I3474" s="155">
        <v>1441689.55</v>
      </c>
    </row>
    <row r="3475" spans="1:10" hidden="1" x14ac:dyDescent="0.25">
      <c r="A3475" t="s">
        <v>44</v>
      </c>
      <c r="B3475">
        <v>2024</v>
      </c>
      <c r="C3475" t="s">
        <v>58</v>
      </c>
      <c r="D3475" t="s">
        <v>66</v>
      </c>
      <c r="E3475" t="s">
        <v>67</v>
      </c>
      <c r="F3475" t="s">
        <v>68</v>
      </c>
      <c r="G3475" t="s">
        <v>728</v>
      </c>
      <c r="I3475" s="155">
        <v>726000</v>
      </c>
    </row>
    <row r="3476" spans="1:10" hidden="1" x14ac:dyDescent="0.25">
      <c r="A3476" t="s">
        <v>44</v>
      </c>
      <c r="B3476">
        <v>2024</v>
      </c>
      <c r="C3476" t="s">
        <v>58</v>
      </c>
      <c r="D3476" t="s">
        <v>66</v>
      </c>
      <c r="E3476" t="s">
        <v>67</v>
      </c>
      <c r="F3476" t="s">
        <v>68</v>
      </c>
      <c r="G3476" t="s">
        <v>729</v>
      </c>
      <c r="I3476" s="3">
        <v>75067.69</v>
      </c>
    </row>
    <row r="3477" spans="1:10" hidden="1" x14ac:dyDescent="0.25">
      <c r="A3477" t="s">
        <v>44</v>
      </c>
      <c r="B3477">
        <v>2024</v>
      </c>
      <c r="C3477" t="s">
        <v>58</v>
      </c>
      <c r="D3477" t="s">
        <v>66</v>
      </c>
      <c r="E3477" t="s">
        <v>67</v>
      </c>
      <c r="F3477" t="s">
        <v>68</v>
      </c>
      <c r="G3477" t="s">
        <v>730</v>
      </c>
      <c r="I3477" s="155">
        <v>94168.320000000007</v>
      </c>
      <c r="J3477" s="20"/>
    </row>
    <row r="3478" spans="1:10" hidden="1" x14ac:dyDescent="0.25">
      <c r="A3478" t="s">
        <v>44</v>
      </c>
      <c r="B3478">
        <v>2024</v>
      </c>
      <c r="C3478" t="s">
        <v>58</v>
      </c>
      <c r="D3478" t="s">
        <v>66</v>
      </c>
      <c r="E3478" t="s">
        <v>67</v>
      </c>
      <c r="F3478" t="s">
        <v>68</v>
      </c>
      <c r="G3478" t="s">
        <v>731</v>
      </c>
      <c r="I3478" s="155">
        <v>736138.57</v>
      </c>
    </row>
    <row r="3479" spans="1:10" hidden="1" x14ac:dyDescent="0.25">
      <c r="A3479" t="s">
        <v>44</v>
      </c>
      <c r="B3479">
        <v>2024</v>
      </c>
      <c r="C3479" t="s">
        <v>58</v>
      </c>
      <c r="D3479" t="s">
        <v>66</v>
      </c>
      <c r="E3479" t="s">
        <v>67</v>
      </c>
      <c r="F3479" t="s">
        <v>68</v>
      </c>
      <c r="G3479" t="s">
        <v>709</v>
      </c>
      <c r="I3479" s="155">
        <v>-56075</v>
      </c>
    </row>
    <row r="3480" spans="1:10" hidden="1" x14ac:dyDescent="0.25">
      <c r="A3480" t="s">
        <v>44</v>
      </c>
      <c r="B3480">
        <v>2024</v>
      </c>
      <c r="C3480" t="s">
        <v>58</v>
      </c>
      <c r="D3480" t="s">
        <v>66</v>
      </c>
      <c r="E3480" t="s">
        <v>67</v>
      </c>
      <c r="F3480" t="s">
        <v>68</v>
      </c>
      <c r="G3480" t="s">
        <v>732</v>
      </c>
      <c r="I3480" s="155">
        <v>456930.99</v>
      </c>
    </row>
    <row r="3481" spans="1:10" hidden="1" x14ac:dyDescent="0.25">
      <c r="A3481" t="s">
        <v>44</v>
      </c>
      <c r="B3481">
        <v>2024</v>
      </c>
      <c r="C3481" t="s">
        <v>58</v>
      </c>
      <c r="D3481" t="s">
        <v>66</v>
      </c>
      <c r="E3481" t="s">
        <v>67</v>
      </c>
      <c r="F3481" t="s">
        <v>68</v>
      </c>
      <c r="G3481" t="s">
        <v>733</v>
      </c>
      <c r="I3481" s="155">
        <v>416718.89</v>
      </c>
    </row>
    <row r="3482" spans="1:10" hidden="1" x14ac:dyDescent="0.25">
      <c r="A3482" t="s">
        <v>44</v>
      </c>
      <c r="B3482">
        <v>2024</v>
      </c>
      <c r="C3482" t="s">
        <v>58</v>
      </c>
      <c r="D3482" t="s">
        <v>66</v>
      </c>
      <c r="E3482" t="s">
        <v>67</v>
      </c>
      <c r="F3482" t="s">
        <v>68</v>
      </c>
      <c r="G3482" t="s">
        <v>711</v>
      </c>
      <c r="I3482" s="155">
        <v>-2831.4</v>
      </c>
    </row>
    <row r="3483" spans="1:10" hidden="1" x14ac:dyDescent="0.25">
      <c r="A3483" t="s">
        <v>44</v>
      </c>
      <c r="B3483">
        <v>2024</v>
      </c>
      <c r="C3483" t="s">
        <v>58</v>
      </c>
      <c r="D3483" t="s">
        <v>66</v>
      </c>
      <c r="E3483" t="s">
        <v>67</v>
      </c>
      <c r="F3483" t="s">
        <v>68</v>
      </c>
      <c r="G3483" t="s">
        <v>553</v>
      </c>
      <c r="I3483" s="155">
        <v>16489</v>
      </c>
    </row>
    <row r="3484" spans="1:10" hidden="1" x14ac:dyDescent="0.25">
      <c r="A3484" t="s">
        <v>44</v>
      </c>
      <c r="B3484">
        <v>2024</v>
      </c>
      <c r="C3484" t="s">
        <v>58</v>
      </c>
      <c r="D3484" t="s">
        <v>66</v>
      </c>
      <c r="E3484" t="s">
        <v>67</v>
      </c>
      <c r="F3484" t="s">
        <v>68</v>
      </c>
      <c r="G3484" t="s">
        <v>679</v>
      </c>
      <c r="I3484" s="155">
        <v>24230.57</v>
      </c>
    </row>
    <row r="3485" spans="1:10" hidden="1" x14ac:dyDescent="0.25">
      <c r="A3485" t="s">
        <v>44</v>
      </c>
      <c r="B3485">
        <v>2024</v>
      </c>
      <c r="C3485" t="s">
        <v>58</v>
      </c>
      <c r="D3485" t="s">
        <v>66</v>
      </c>
      <c r="E3485" t="s">
        <v>67</v>
      </c>
      <c r="F3485" t="s">
        <v>68</v>
      </c>
      <c r="G3485" t="s">
        <v>680</v>
      </c>
      <c r="I3485" s="155">
        <v>-4435.3900000000003</v>
      </c>
    </row>
    <row r="3486" spans="1:10" hidden="1" x14ac:dyDescent="0.25">
      <c r="A3486" t="s">
        <v>44</v>
      </c>
      <c r="B3486">
        <v>2024</v>
      </c>
      <c r="C3486" t="s">
        <v>58</v>
      </c>
      <c r="D3486" t="s">
        <v>66</v>
      </c>
      <c r="E3486" t="s">
        <v>67</v>
      </c>
      <c r="F3486" t="s">
        <v>326</v>
      </c>
      <c r="G3486" t="s">
        <v>327</v>
      </c>
      <c r="I3486" s="16">
        <v>850001</v>
      </c>
    </row>
    <row r="3487" spans="1:10" hidden="1" x14ac:dyDescent="0.25">
      <c r="A3487" t="s">
        <v>44</v>
      </c>
      <c r="B3487">
        <v>2024</v>
      </c>
      <c r="C3487" t="s">
        <v>58</v>
      </c>
      <c r="D3487" t="s">
        <v>66</v>
      </c>
      <c r="E3487" t="s">
        <v>67</v>
      </c>
      <c r="F3487" t="s">
        <v>326</v>
      </c>
      <c r="G3487" t="s">
        <v>328</v>
      </c>
      <c r="I3487" s="16">
        <v>850000</v>
      </c>
    </row>
    <row r="3488" spans="1:10" hidden="1" x14ac:dyDescent="0.25">
      <c r="A3488" t="s">
        <v>44</v>
      </c>
      <c r="B3488">
        <v>2024</v>
      </c>
      <c r="C3488" t="s">
        <v>58</v>
      </c>
      <c r="D3488" t="s">
        <v>66</v>
      </c>
      <c r="E3488" t="s">
        <v>67</v>
      </c>
      <c r="F3488" t="s">
        <v>326</v>
      </c>
      <c r="G3488" t="s">
        <v>329</v>
      </c>
      <c r="I3488" s="16">
        <v>109300</v>
      </c>
    </row>
    <row r="3489" spans="1:9" hidden="1" x14ac:dyDescent="0.25">
      <c r="A3489" t="s">
        <v>44</v>
      </c>
      <c r="B3489">
        <v>2024</v>
      </c>
      <c r="C3489" t="s">
        <v>58</v>
      </c>
      <c r="D3489" t="s">
        <v>66</v>
      </c>
      <c r="E3489" t="s">
        <v>67</v>
      </c>
      <c r="F3489" t="s">
        <v>326</v>
      </c>
      <c r="G3489" t="s">
        <v>330</v>
      </c>
      <c r="I3489" s="16">
        <v>3518300</v>
      </c>
    </row>
    <row r="3490" spans="1:9" hidden="1" x14ac:dyDescent="0.25">
      <c r="A3490" t="s">
        <v>44</v>
      </c>
      <c r="B3490">
        <v>2024</v>
      </c>
      <c r="C3490" t="s">
        <v>58</v>
      </c>
      <c r="D3490" t="s">
        <v>66</v>
      </c>
      <c r="E3490" t="s">
        <v>67</v>
      </c>
      <c r="F3490" t="s">
        <v>68</v>
      </c>
      <c r="G3490" t="s">
        <v>158</v>
      </c>
      <c r="I3490" s="3">
        <v>122757187.43000001</v>
      </c>
    </row>
    <row r="3491" spans="1:9" hidden="1" x14ac:dyDescent="0.25">
      <c r="A3491" t="s">
        <v>44</v>
      </c>
      <c r="B3491">
        <v>2024</v>
      </c>
      <c r="C3491" t="s">
        <v>58</v>
      </c>
      <c r="D3491" t="s">
        <v>66</v>
      </c>
      <c r="E3491" t="s">
        <v>67</v>
      </c>
      <c r="F3491" t="s">
        <v>68</v>
      </c>
      <c r="G3491" t="s">
        <v>76</v>
      </c>
      <c r="I3491" s="3">
        <v>-48548593.789999999</v>
      </c>
    </row>
    <row r="3492" spans="1:9" hidden="1" x14ac:dyDescent="0.25">
      <c r="A3492" t="s">
        <v>44</v>
      </c>
      <c r="B3492">
        <v>2024</v>
      </c>
      <c r="C3492" t="s">
        <v>58</v>
      </c>
      <c r="D3492" t="s">
        <v>66</v>
      </c>
      <c r="E3492" t="s">
        <v>67</v>
      </c>
      <c r="F3492" t="s">
        <v>68</v>
      </c>
      <c r="G3492" t="s">
        <v>185</v>
      </c>
      <c r="I3492" s="155">
        <v>1065425</v>
      </c>
    </row>
    <row r="3493" spans="1:9" hidden="1" x14ac:dyDescent="0.25">
      <c r="A3493" t="s">
        <v>44</v>
      </c>
      <c r="B3493">
        <v>2024</v>
      </c>
      <c r="C3493" t="s">
        <v>58</v>
      </c>
      <c r="D3493" t="s">
        <v>66</v>
      </c>
      <c r="E3493" t="s">
        <v>67</v>
      </c>
      <c r="F3493" t="s">
        <v>68</v>
      </c>
      <c r="G3493" t="s">
        <v>200</v>
      </c>
    </row>
    <row r="3494" spans="1:9" hidden="1" x14ac:dyDescent="0.25">
      <c r="A3494" t="s">
        <v>44</v>
      </c>
      <c r="B3494">
        <v>2024</v>
      </c>
      <c r="C3494" t="s">
        <v>58</v>
      </c>
      <c r="D3494" t="s">
        <v>66</v>
      </c>
      <c r="E3494" t="s">
        <v>67</v>
      </c>
      <c r="F3494" t="s">
        <v>68</v>
      </c>
      <c r="G3494" t="s">
        <v>97</v>
      </c>
      <c r="I3494" s="3">
        <v>28042800.620000001</v>
      </c>
    </row>
    <row r="3495" spans="1:9" hidden="1" x14ac:dyDescent="0.25">
      <c r="A3495" t="s">
        <v>44</v>
      </c>
      <c r="B3495">
        <v>2024</v>
      </c>
      <c r="C3495" t="s">
        <v>58</v>
      </c>
      <c r="D3495" t="s">
        <v>66</v>
      </c>
      <c r="E3495" t="s">
        <v>67</v>
      </c>
      <c r="F3495" t="s">
        <v>68</v>
      </c>
      <c r="G3495" t="s">
        <v>201</v>
      </c>
      <c r="I3495" s="3">
        <v>-16936.66</v>
      </c>
    </row>
    <row r="3496" spans="1:9" hidden="1" x14ac:dyDescent="0.25">
      <c r="A3496" t="s">
        <v>44</v>
      </c>
      <c r="B3496">
        <v>2024</v>
      </c>
      <c r="C3496" t="s">
        <v>58</v>
      </c>
      <c r="D3496" t="s">
        <v>66</v>
      </c>
      <c r="E3496" t="s">
        <v>67</v>
      </c>
      <c r="F3496" t="s">
        <v>68</v>
      </c>
      <c r="G3496" t="s">
        <v>710</v>
      </c>
      <c r="I3496" s="155">
        <v>8000</v>
      </c>
    </row>
    <row r="3497" spans="1:9" hidden="1" x14ac:dyDescent="0.25">
      <c r="A3497" t="s">
        <v>44</v>
      </c>
      <c r="B3497">
        <v>2024</v>
      </c>
      <c r="C3497" t="s">
        <v>58</v>
      </c>
      <c r="D3497" t="s">
        <v>66</v>
      </c>
      <c r="E3497" t="s">
        <v>67</v>
      </c>
      <c r="F3497" t="s">
        <v>68</v>
      </c>
      <c r="G3497" t="s">
        <v>293</v>
      </c>
      <c r="I3497" s="3">
        <v>-9264988.1899999995</v>
      </c>
    </row>
    <row r="3498" spans="1:9" hidden="1" x14ac:dyDescent="0.25">
      <c r="A3498" t="s">
        <v>44</v>
      </c>
      <c r="B3498">
        <v>2024</v>
      </c>
      <c r="C3498" t="s">
        <v>58</v>
      </c>
      <c r="D3498" t="s">
        <v>66</v>
      </c>
      <c r="E3498" t="s">
        <v>67</v>
      </c>
      <c r="F3498" t="s">
        <v>68</v>
      </c>
      <c r="G3498" t="s">
        <v>202</v>
      </c>
    </row>
    <row r="3499" spans="1:9" hidden="1" x14ac:dyDescent="0.25">
      <c r="A3499" t="s">
        <v>44</v>
      </c>
      <c r="B3499">
        <v>2024</v>
      </c>
      <c r="C3499" t="s">
        <v>58</v>
      </c>
      <c r="D3499" t="s">
        <v>66</v>
      </c>
      <c r="E3499" t="s">
        <v>67</v>
      </c>
      <c r="F3499" t="s">
        <v>68</v>
      </c>
      <c r="G3499" t="s">
        <v>203</v>
      </c>
      <c r="I3499" s="155">
        <v>0</v>
      </c>
    </row>
    <row r="3500" spans="1:9" hidden="1" x14ac:dyDescent="0.25">
      <c r="A3500" t="s">
        <v>44</v>
      </c>
      <c r="B3500">
        <v>2024</v>
      </c>
      <c r="C3500" t="s">
        <v>58</v>
      </c>
      <c r="D3500" t="s">
        <v>66</v>
      </c>
      <c r="E3500" t="s">
        <v>67</v>
      </c>
      <c r="F3500" t="s">
        <v>68</v>
      </c>
      <c r="G3500" t="s">
        <v>290</v>
      </c>
      <c r="I3500" s="155">
        <v>0</v>
      </c>
    </row>
    <row r="3501" spans="1:9" hidden="1" x14ac:dyDescent="0.25">
      <c r="A3501" t="s">
        <v>44</v>
      </c>
      <c r="B3501">
        <v>2024</v>
      </c>
      <c r="C3501" t="s">
        <v>58</v>
      </c>
      <c r="D3501" t="s">
        <v>66</v>
      </c>
      <c r="E3501" t="s">
        <v>67</v>
      </c>
      <c r="F3501" t="s">
        <v>68</v>
      </c>
      <c r="G3501" t="s">
        <v>554</v>
      </c>
    </row>
    <row r="3502" spans="1:9" hidden="1" x14ac:dyDescent="0.25">
      <c r="A3502" t="s">
        <v>44</v>
      </c>
      <c r="B3502">
        <v>2024</v>
      </c>
      <c r="C3502" t="s">
        <v>58</v>
      </c>
      <c r="D3502" t="s">
        <v>66</v>
      </c>
      <c r="E3502" t="s">
        <v>67</v>
      </c>
      <c r="F3502" t="s">
        <v>268</v>
      </c>
      <c r="G3502" t="s">
        <v>162</v>
      </c>
      <c r="I3502" s="155">
        <f>-32901241.14+33865920</f>
        <v>964678.8599999994</v>
      </c>
    </row>
    <row r="3503" spans="1:9" hidden="1" x14ac:dyDescent="0.25">
      <c r="A3503" t="s">
        <v>44</v>
      </c>
      <c r="B3503">
        <v>2024</v>
      </c>
      <c r="C3503" t="s">
        <v>58</v>
      </c>
      <c r="D3503" t="s">
        <v>66</v>
      </c>
      <c r="E3503" t="s">
        <v>67</v>
      </c>
      <c r="F3503" t="s">
        <v>93</v>
      </c>
      <c r="G3503" t="s">
        <v>92</v>
      </c>
    </row>
    <row r="3504" spans="1:9" hidden="1" x14ac:dyDescent="0.25">
      <c r="A3504" t="s">
        <v>44</v>
      </c>
      <c r="B3504">
        <v>2024</v>
      </c>
      <c r="C3504" t="s">
        <v>58</v>
      </c>
      <c r="D3504" t="s">
        <v>69</v>
      </c>
      <c r="E3504" t="s">
        <v>69</v>
      </c>
      <c r="F3504" t="s">
        <v>70</v>
      </c>
      <c r="G3504" t="s">
        <v>77</v>
      </c>
      <c r="I3504" s="155">
        <v>200000000</v>
      </c>
    </row>
    <row r="3505" spans="1:9" hidden="1" x14ac:dyDescent="0.25">
      <c r="A3505" t="s">
        <v>44</v>
      </c>
      <c r="B3505">
        <v>2024</v>
      </c>
      <c r="C3505" t="s">
        <v>58</v>
      </c>
      <c r="D3505" t="s">
        <v>69</v>
      </c>
      <c r="E3505" t="s">
        <v>69</v>
      </c>
      <c r="F3505" t="s">
        <v>70</v>
      </c>
      <c r="G3505" t="s">
        <v>78</v>
      </c>
      <c r="I3505" s="155">
        <v>-194000000</v>
      </c>
    </row>
    <row r="3506" spans="1:9" hidden="1" x14ac:dyDescent="0.25">
      <c r="A3506" t="s">
        <v>44</v>
      </c>
      <c r="B3506">
        <v>2024</v>
      </c>
      <c r="C3506" t="s">
        <v>58</v>
      </c>
      <c r="D3506" t="s">
        <v>69</v>
      </c>
      <c r="E3506" t="s">
        <v>69</v>
      </c>
      <c r="F3506" t="s">
        <v>70</v>
      </c>
      <c r="G3506" t="s">
        <v>230</v>
      </c>
      <c r="I3506" s="155">
        <v>54327800</v>
      </c>
    </row>
    <row r="3507" spans="1:9" s="86" customFormat="1" hidden="1" x14ac:dyDescent="0.25">
      <c r="A3507" t="s">
        <v>44</v>
      </c>
      <c r="B3507" s="86">
        <v>2024</v>
      </c>
      <c r="C3507" s="86" t="s">
        <v>58</v>
      </c>
      <c r="D3507" s="86" t="s">
        <v>69</v>
      </c>
      <c r="E3507" s="86" t="s">
        <v>69</v>
      </c>
      <c r="F3507" s="86" t="s">
        <v>79</v>
      </c>
      <c r="G3507" s="86" t="s">
        <v>264</v>
      </c>
      <c r="I3507" s="176">
        <f>203017663.2+67575790.16-37165816</f>
        <v>233427637.36000001</v>
      </c>
    </row>
    <row r="3508" spans="1:9" s="86" customFormat="1" hidden="1" x14ac:dyDescent="0.25">
      <c r="A3508" t="s">
        <v>44</v>
      </c>
      <c r="B3508" s="86">
        <v>2024</v>
      </c>
      <c r="C3508" s="86" t="s">
        <v>58</v>
      </c>
      <c r="D3508" s="86" t="s">
        <v>69</v>
      </c>
      <c r="E3508" s="86" t="s">
        <v>69</v>
      </c>
      <c r="F3508" s="86" t="s">
        <v>79</v>
      </c>
      <c r="G3508" s="86" t="s">
        <v>297</v>
      </c>
      <c r="I3508" s="176">
        <v>82681315.879999995</v>
      </c>
    </row>
    <row r="3509" spans="1:9" hidden="1" x14ac:dyDescent="0.25">
      <c r="A3509" t="s">
        <v>51</v>
      </c>
      <c r="B3509">
        <v>2024</v>
      </c>
      <c r="C3509" t="s">
        <v>58</v>
      </c>
      <c r="D3509" t="s">
        <v>63</v>
      </c>
      <c r="E3509" t="s">
        <v>64</v>
      </c>
      <c r="F3509" t="s">
        <v>65</v>
      </c>
      <c r="G3509" t="s">
        <v>71</v>
      </c>
    </row>
    <row r="3510" spans="1:9" hidden="1" x14ac:dyDescent="0.25">
      <c r="A3510" t="s">
        <v>51</v>
      </c>
      <c r="B3510">
        <v>2024</v>
      </c>
      <c r="C3510" t="s">
        <v>58</v>
      </c>
      <c r="D3510" t="s">
        <v>63</v>
      </c>
      <c r="E3510" t="s">
        <v>64</v>
      </c>
      <c r="F3510" t="s">
        <v>65</v>
      </c>
      <c r="G3510" t="s">
        <v>80</v>
      </c>
      <c r="I3510" s="155">
        <v>1366915.17</v>
      </c>
    </row>
    <row r="3511" spans="1:9" hidden="1" x14ac:dyDescent="0.25">
      <c r="A3511" t="s">
        <v>51</v>
      </c>
      <c r="B3511">
        <v>2024</v>
      </c>
      <c r="C3511" t="s">
        <v>58</v>
      </c>
      <c r="D3511" t="s">
        <v>63</v>
      </c>
      <c r="E3511" t="s">
        <v>64</v>
      </c>
      <c r="F3511" t="s">
        <v>65</v>
      </c>
      <c r="G3511" t="s">
        <v>72</v>
      </c>
    </row>
    <row r="3512" spans="1:9" hidden="1" x14ac:dyDescent="0.25">
      <c r="A3512" t="s">
        <v>51</v>
      </c>
      <c r="B3512">
        <v>2024</v>
      </c>
      <c r="C3512" t="s">
        <v>58</v>
      </c>
      <c r="D3512" t="s">
        <v>63</v>
      </c>
      <c r="E3512" t="s">
        <v>64</v>
      </c>
      <c r="F3512" t="s">
        <v>65</v>
      </c>
      <c r="G3512" t="s">
        <v>227</v>
      </c>
      <c r="I3512" s="155">
        <v>29317451.609999999</v>
      </c>
    </row>
    <row r="3513" spans="1:9" hidden="1" x14ac:dyDescent="0.25">
      <c r="A3513" t="s">
        <v>51</v>
      </c>
      <c r="B3513">
        <v>2024</v>
      </c>
      <c r="C3513" t="s">
        <v>58</v>
      </c>
      <c r="D3513" t="s">
        <v>63</v>
      </c>
      <c r="E3513" t="s">
        <v>64</v>
      </c>
      <c r="F3513" t="s">
        <v>65</v>
      </c>
      <c r="G3513" t="s">
        <v>586</v>
      </c>
      <c r="I3513" s="155">
        <v>5942784.0800000001</v>
      </c>
    </row>
    <row r="3514" spans="1:9" hidden="1" x14ac:dyDescent="0.25">
      <c r="A3514" t="s">
        <v>51</v>
      </c>
      <c r="B3514">
        <v>2024</v>
      </c>
      <c r="C3514" t="s">
        <v>58</v>
      </c>
      <c r="D3514" t="s">
        <v>63</v>
      </c>
      <c r="E3514" t="s">
        <v>64</v>
      </c>
      <c r="F3514" t="s">
        <v>587</v>
      </c>
      <c r="G3514" t="s">
        <v>621</v>
      </c>
    </row>
    <row r="3515" spans="1:9" hidden="1" x14ac:dyDescent="0.25">
      <c r="A3515" t="s">
        <v>51</v>
      </c>
      <c r="B3515">
        <v>2024</v>
      </c>
      <c r="C3515" t="s">
        <v>58</v>
      </c>
      <c r="D3515" t="s">
        <v>63</v>
      </c>
      <c r="E3515" t="s">
        <v>64</v>
      </c>
      <c r="F3515" t="s">
        <v>262</v>
      </c>
      <c r="G3515" t="s">
        <v>261</v>
      </c>
      <c r="H3515" t="s">
        <v>291</v>
      </c>
      <c r="I3515" s="3">
        <v>8275199.5999999996</v>
      </c>
    </row>
    <row r="3516" spans="1:9" hidden="1" x14ac:dyDescent="0.25">
      <c r="A3516" t="s">
        <v>51</v>
      </c>
      <c r="B3516">
        <v>2024</v>
      </c>
      <c r="C3516" t="s">
        <v>58</v>
      </c>
      <c r="D3516" t="s">
        <v>63</v>
      </c>
      <c r="E3516" t="s">
        <v>64</v>
      </c>
      <c r="F3516" t="s">
        <v>262</v>
      </c>
      <c r="G3516" t="s">
        <v>261</v>
      </c>
      <c r="H3516" t="s">
        <v>104</v>
      </c>
      <c r="I3516" s="3">
        <v>14102816.76</v>
      </c>
    </row>
    <row r="3517" spans="1:9" hidden="1" x14ac:dyDescent="0.25">
      <c r="A3517" t="s">
        <v>51</v>
      </c>
      <c r="B3517">
        <v>2024</v>
      </c>
      <c r="C3517" t="s">
        <v>58</v>
      </c>
      <c r="D3517" t="s">
        <v>63</v>
      </c>
      <c r="E3517" t="s">
        <v>64</v>
      </c>
      <c r="F3517" t="s">
        <v>713</v>
      </c>
      <c r="G3517" t="s">
        <v>155</v>
      </c>
      <c r="I3517" s="155">
        <v>231814360.53</v>
      </c>
    </row>
    <row r="3518" spans="1:9" hidden="1" x14ac:dyDescent="0.25">
      <c r="A3518" t="s">
        <v>51</v>
      </c>
      <c r="B3518">
        <v>2024</v>
      </c>
      <c r="C3518" t="s">
        <v>58</v>
      </c>
      <c r="D3518" t="s">
        <v>63</v>
      </c>
      <c r="E3518" t="s">
        <v>64</v>
      </c>
      <c r="F3518" t="s">
        <v>713</v>
      </c>
      <c r="G3518" t="s">
        <v>145</v>
      </c>
      <c r="I3518" s="3">
        <v>53967931.649999999</v>
      </c>
    </row>
    <row r="3519" spans="1:9" hidden="1" x14ac:dyDescent="0.25">
      <c r="A3519" t="s">
        <v>51</v>
      </c>
      <c r="B3519">
        <v>2024</v>
      </c>
      <c r="C3519" t="s">
        <v>58</v>
      </c>
      <c r="D3519" t="s">
        <v>63</v>
      </c>
      <c r="E3519" t="s">
        <v>64</v>
      </c>
      <c r="F3519" t="s">
        <v>713</v>
      </c>
      <c r="G3519" t="s">
        <v>706</v>
      </c>
      <c r="I3519" s="3">
        <v>1</v>
      </c>
    </row>
    <row r="3520" spans="1:9" hidden="1" x14ac:dyDescent="0.25">
      <c r="A3520" t="s">
        <v>51</v>
      </c>
      <c r="B3520">
        <v>2024</v>
      </c>
      <c r="C3520" t="s">
        <v>58</v>
      </c>
      <c r="D3520" t="s">
        <v>63</v>
      </c>
      <c r="E3520" t="s">
        <v>64</v>
      </c>
      <c r="F3520" t="s">
        <v>713</v>
      </c>
      <c r="G3520" t="s">
        <v>275</v>
      </c>
      <c r="I3520" s="3">
        <v>1339004.05</v>
      </c>
    </row>
    <row r="3521" spans="1:9" hidden="1" x14ac:dyDescent="0.25">
      <c r="A3521" t="s">
        <v>51</v>
      </c>
      <c r="B3521">
        <v>2024</v>
      </c>
      <c r="C3521" t="s">
        <v>58</v>
      </c>
      <c r="D3521" t="s">
        <v>63</v>
      </c>
      <c r="E3521" t="s">
        <v>64</v>
      </c>
      <c r="F3521" t="s">
        <v>713</v>
      </c>
      <c r="G3521" t="s">
        <v>105</v>
      </c>
    </row>
    <row r="3522" spans="1:9" hidden="1" x14ac:dyDescent="0.25">
      <c r="A3522" t="s">
        <v>51</v>
      </c>
      <c r="B3522">
        <v>2024</v>
      </c>
      <c r="C3522" t="s">
        <v>58</v>
      </c>
      <c r="D3522" t="s">
        <v>63</v>
      </c>
      <c r="E3522" t="s">
        <v>64</v>
      </c>
      <c r="F3522" t="s">
        <v>713</v>
      </c>
      <c r="G3522" t="s">
        <v>231</v>
      </c>
      <c r="I3522" s="3">
        <v>21092366.82</v>
      </c>
    </row>
    <row r="3523" spans="1:9" hidden="1" x14ac:dyDescent="0.25">
      <c r="A3523" t="s">
        <v>51</v>
      </c>
      <c r="B3523">
        <v>2024</v>
      </c>
      <c r="C3523" t="s">
        <v>58</v>
      </c>
      <c r="D3523" t="s">
        <v>63</v>
      </c>
      <c r="E3523" t="s">
        <v>64</v>
      </c>
      <c r="F3523" t="s">
        <v>713</v>
      </c>
      <c r="G3523" t="s">
        <v>336</v>
      </c>
      <c r="I3523" s="3">
        <v>-507511.74</v>
      </c>
    </row>
    <row r="3524" spans="1:9" hidden="1" x14ac:dyDescent="0.25">
      <c r="A3524" t="s">
        <v>51</v>
      </c>
      <c r="B3524">
        <v>2024</v>
      </c>
      <c r="C3524" t="s">
        <v>58</v>
      </c>
      <c r="D3524" t="s">
        <v>63</v>
      </c>
      <c r="E3524" t="s">
        <v>64</v>
      </c>
      <c r="F3524" t="s">
        <v>713</v>
      </c>
      <c r="G3524" t="s">
        <v>232</v>
      </c>
      <c r="I3524" s="3">
        <v>3199759.81</v>
      </c>
    </row>
    <row r="3525" spans="1:9" hidden="1" x14ac:dyDescent="0.25">
      <c r="A3525" t="s">
        <v>51</v>
      </c>
      <c r="B3525">
        <v>2024</v>
      </c>
      <c r="C3525" t="s">
        <v>58</v>
      </c>
      <c r="D3525" t="s">
        <v>63</v>
      </c>
      <c r="E3525" t="s">
        <v>64</v>
      </c>
      <c r="F3525" t="s">
        <v>713</v>
      </c>
      <c r="G3525" t="s">
        <v>340</v>
      </c>
      <c r="I3525" s="155">
        <v>0</v>
      </c>
    </row>
    <row r="3526" spans="1:9" hidden="1" x14ac:dyDescent="0.25">
      <c r="A3526" t="s">
        <v>51</v>
      </c>
      <c r="B3526">
        <v>2024</v>
      </c>
      <c r="C3526" t="s">
        <v>58</v>
      </c>
      <c r="D3526" t="s">
        <v>63</v>
      </c>
      <c r="E3526" t="s">
        <v>64</v>
      </c>
      <c r="F3526" t="s">
        <v>713</v>
      </c>
      <c r="G3526" t="s">
        <v>341</v>
      </c>
      <c r="I3526" s="155">
        <v>0</v>
      </c>
    </row>
    <row r="3527" spans="1:9" hidden="1" x14ac:dyDescent="0.25">
      <c r="A3527" t="s">
        <v>51</v>
      </c>
      <c r="B3527">
        <v>2024</v>
      </c>
      <c r="C3527" t="s">
        <v>58</v>
      </c>
      <c r="D3527" t="s">
        <v>63</v>
      </c>
      <c r="E3527" t="s">
        <v>64</v>
      </c>
      <c r="F3527" t="s">
        <v>713</v>
      </c>
      <c r="G3527" t="s">
        <v>344</v>
      </c>
      <c r="I3527" s="155">
        <v>0</v>
      </c>
    </row>
    <row r="3528" spans="1:9" hidden="1" x14ac:dyDescent="0.25">
      <c r="A3528" t="s">
        <v>51</v>
      </c>
      <c r="B3528">
        <v>2024</v>
      </c>
      <c r="C3528" t="s">
        <v>58</v>
      </c>
      <c r="D3528" t="s">
        <v>63</v>
      </c>
      <c r="E3528" t="s">
        <v>64</v>
      </c>
      <c r="F3528" t="s">
        <v>713</v>
      </c>
      <c r="G3528" t="s">
        <v>233</v>
      </c>
      <c r="I3528" s="155">
        <v>0</v>
      </c>
    </row>
    <row r="3529" spans="1:9" hidden="1" x14ac:dyDescent="0.25">
      <c r="A3529" t="s">
        <v>51</v>
      </c>
      <c r="B3529">
        <v>2024</v>
      </c>
      <c r="C3529" t="s">
        <v>58</v>
      </c>
      <c r="D3529" t="s">
        <v>63</v>
      </c>
      <c r="E3529" t="s">
        <v>64</v>
      </c>
      <c r="F3529" t="s">
        <v>713</v>
      </c>
      <c r="G3529" t="s">
        <v>323</v>
      </c>
      <c r="I3529" s="155">
        <v>0</v>
      </c>
    </row>
    <row r="3530" spans="1:9" hidden="1" x14ac:dyDescent="0.25">
      <c r="A3530" t="s">
        <v>51</v>
      </c>
      <c r="B3530">
        <v>2024</v>
      </c>
      <c r="C3530" t="s">
        <v>58</v>
      </c>
      <c r="D3530" t="s">
        <v>63</v>
      </c>
      <c r="E3530" t="s">
        <v>64</v>
      </c>
      <c r="F3530" t="s">
        <v>713</v>
      </c>
      <c r="G3530" t="s">
        <v>237</v>
      </c>
      <c r="I3530" s="3">
        <v>963912.17</v>
      </c>
    </row>
    <row r="3531" spans="1:9" hidden="1" x14ac:dyDescent="0.25">
      <c r="A3531" t="s">
        <v>51</v>
      </c>
      <c r="B3531">
        <v>2024</v>
      </c>
      <c r="C3531" t="s">
        <v>58</v>
      </c>
      <c r="D3531" t="s">
        <v>63</v>
      </c>
      <c r="E3531" t="s">
        <v>64</v>
      </c>
      <c r="F3531" t="s">
        <v>713</v>
      </c>
      <c r="G3531" s="90" t="s">
        <v>711</v>
      </c>
      <c r="I3531" s="3">
        <v>-25119.59</v>
      </c>
    </row>
    <row r="3532" spans="1:9" hidden="1" x14ac:dyDescent="0.25">
      <c r="A3532" t="s">
        <v>51</v>
      </c>
      <c r="B3532">
        <v>2024</v>
      </c>
      <c r="C3532" t="s">
        <v>58</v>
      </c>
      <c r="D3532" t="s">
        <v>63</v>
      </c>
      <c r="E3532" t="s">
        <v>64</v>
      </c>
      <c r="F3532" t="s">
        <v>713</v>
      </c>
      <c r="G3532" t="s">
        <v>712</v>
      </c>
      <c r="I3532" s="155">
        <v>5602000</v>
      </c>
    </row>
    <row r="3533" spans="1:9" hidden="1" x14ac:dyDescent="0.25">
      <c r="A3533" t="s">
        <v>51</v>
      </c>
      <c r="B3533">
        <v>2024</v>
      </c>
      <c r="C3533" t="s">
        <v>58</v>
      </c>
      <c r="D3533" t="s">
        <v>63</v>
      </c>
      <c r="E3533" t="s">
        <v>64</v>
      </c>
      <c r="F3533" t="s">
        <v>713</v>
      </c>
      <c r="G3533" t="s">
        <v>186</v>
      </c>
      <c r="I3533" s="155">
        <f>4229000+726000+465190+918000</f>
        <v>6338190</v>
      </c>
    </row>
    <row r="3534" spans="1:9" hidden="1" x14ac:dyDescent="0.25">
      <c r="A3534" t="s">
        <v>51</v>
      </c>
      <c r="B3534">
        <v>2024</v>
      </c>
      <c r="C3534" t="s">
        <v>58</v>
      </c>
      <c r="D3534" t="s">
        <v>63</v>
      </c>
      <c r="E3534" t="s">
        <v>64</v>
      </c>
      <c r="F3534" t="s">
        <v>713</v>
      </c>
      <c r="G3534" t="s">
        <v>691</v>
      </c>
      <c r="I3534" s="3">
        <v>0</v>
      </c>
    </row>
    <row r="3535" spans="1:9" hidden="1" x14ac:dyDescent="0.25">
      <c r="A3535" t="s">
        <v>51</v>
      </c>
      <c r="B3535">
        <v>2024</v>
      </c>
      <c r="C3535" t="s">
        <v>58</v>
      </c>
      <c r="D3535" t="s">
        <v>63</v>
      </c>
      <c r="E3535" t="s">
        <v>64</v>
      </c>
      <c r="F3535" t="s">
        <v>82</v>
      </c>
      <c r="G3535" t="s">
        <v>81</v>
      </c>
      <c r="I3535" s="3">
        <v>192474161.34999999</v>
      </c>
    </row>
    <row r="3536" spans="1:9" hidden="1" x14ac:dyDescent="0.25">
      <c r="A3536" t="s">
        <v>51</v>
      </c>
      <c r="B3536">
        <v>2024</v>
      </c>
      <c r="C3536" t="s">
        <v>58</v>
      </c>
      <c r="D3536" t="s">
        <v>63</v>
      </c>
      <c r="E3536" t="s">
        <v>64</v>
      </c>
      <c r="F3536" t="s">
        <v>228</v>
      </c>
      <c r="G3536" t="s">
        <v>229</v>
      </c>
    </row>
    <row r="3537" spans="1:9" hidden="1" x14ac:dyDescent="0.25">
      <c r="A3537" t="s">
        <v>51</v>
      </c>
      <c r="B3537">
        <v>2024</v>
      </c>
      <c r="C3537" t="s">
        <v>58</v>
      </c>
      <c r="D3537" t="s">
        <v>63</v>
      </c>
      <c r="E3537" t="s">
        <v>73</v>
      </c>
      <c r="F3537" t="s">
        <v>84</v>
      </c>
      <c r="G3537" t="s">
        <v>83</v>
      </c>
      <c r="I3537" s="155">
        <v>4637000</v>
      </c>
    </row>
    <row r="3538" spans="1:9" hidden="1" x14ac:dyDescent="0.25">
      <c r="A3538" t="s">
        <v>51</v>
      </c>
      <c r="B3538">
        <v>2024</v>
      </c>
      <c r="C3538" t="s">
        <v>58</v>
      </c>
      <c r="D3538" t="s">
        <v>63</v>
      </c>
      <c r="E3538" t="s">
        <v>73</v>
      </c>
      <c r="F3538" t="s">
        <v>84</v>
      </c>
      <c r="G3538" t="s">
        <v>551</v>
      </c>
      <c r="I3538" s="155">
        <v>2210008</v>
      </c>
    </row>
    <row r="3539" spans="1:9" hidden="1" x14ac:dyDescent="0.25">
      <c r="A3539" t="s">
        <v>51</v>
      </c>
      <c r="B3539">
        <v>2024</v>
      </c>
      <c r="C3539" t="s">
        <v>58</v>
      </c>
      <c r="D3539" t="s">
        <v>63</v>
      </c>
      <c r="E3539" t="s">
        <v>73</v>
      </c>
      <c r="F3539" t="s">
        <v>84</v>
      </c>
      <c r="G3539" t="s">
        <v>324</v>
      </c>
      <c r="I3539" s="155">
        <v>8953001</v>
      </c>
    </row>
    <row r="3540" spans="1:9" hidden="1" x14ac:dyDescent="0.25">
      <c r="A3540" t="s">
        <v>51</v>
      </c>
      <c r="B3540">
        <v>2024</v>
      </c>
      <c r="C3540" t="s">
        <v>58</v>
      </c>
      <c r="D3540" t="s">
        <v>63</v>
      </c>
      <c r="E3540" t="s">
        <v>73</v>
      </c>
      <c r="F3540" t="s">
        <v>483</v>
      </c>
      <c r="G3540" t="s">
        <v>484</v>
      </c>
      <c r="I3540" s="155">
        <v>-1692297</v>
      </c>
    </row>
    <row r="3541" spans="1:9" hidden="1" x14ac:dyDescent="0.25">
      <c r="A3541" t="s">
        <v>51</v>
      </c>
      <c r="B3541">
        <v>2024</v>
      </c>
      <c r="C3541" t="s">
        <v>58</v>
      </c>
      <c r="D3541" t="s">
        <v>63</v>
      </c>
      <c r="E3541" t="s">
        <v>73</v>
      </c>
      <c r="F3541" t="s">
        <v>483</v>
      </c>
      <c r="G3541" t="s">
        <v>525</v>
      </c>
      <c r="I3541" s="155">
        <v>2149600</v>
      </c>
    </row>
    <row r="3542" spans="1:9" hidden="1" x14ac:dyDescent="0.25">
      <c r="A3542" t="s">
        <v>51</v>
      </c>
      <c r="B3542">
        <v>2024</v>
      </c>
      <c r="C3542" t="s">
        <v>58</v>
      </c>
      <c r="D3542" t="s">
        <v>63</v>
      </c>
      <c r="E3542" t="s">
        <v>73</v>
      </c>
      <c r="F3542" t="s">
        <v>483</v>
      </c>
      <c r="G3542" t="s">
        <v>365</v>
      </c>
      <c r="I3542" s="155">
        <v>-869001</v>
      </c>
    </row>
    <row r="3543" spans="1:9" hidden="1" x14ac:dyDescent="0.25">
      <c r="A3543" t="s">
        <v>51</v>
      </c>
      <c r="B3543">
        <v>2024</v>
      </c>
      <c r="C3543" t="s">
        <v>58</v>
      </c>
      <c r="D3543" t="s">
        <v>63</v>
      </c>
      <c r="E3543" t="s">
        <v>73</v>
      </c>
      <c r="F3543" t="s">
        <v>342</v>
      </c>
      <c r="G3543" t="s">
        <v>343</v>
      </c>
      <c r="I3543" s="155">
        <v>1995000</v>
      </c>
    </row>
    <row r="3544" spans="1:9" hidden="1" x14ac:dyDescent="0.25">
      <c r="A3544" t="s">
        <v>51</v>
      </c>
      <c r="B3544">
        <v>2024</v>
      </c>
      <c r="C3544" t="s">
        <v>58</v>
      </c>
      <c r="D3544" t="s">
        <v>63</v>
      </c>
      <c r="E3544" t="s">
        <v>73</v>
      </c>
      <c r="F3544" t="s">
        <v>529</v>
      </c>
      <c r="G3544" t="s">
        <v>530</v>
      </c>
      <c r="I3544" s="155">
        <v>-1995000</v>
      </c>
    </row>
    <row r="3545" spans="1:9" hidden="1" x14ac:dyDescent="0.25">
      <c r="A3545" t="s">
        <v>51</v>
      </c>
      <c r="B3545">
        <v>2024</v>
      </c>
      <c r="C3545" t="s">
        <v>58</v>
      </c>
      <c r="D3545" t="s">
        <v>66</v>
      </c>
      <c r="E3545" t="s">
        <v>67</v>
      </c>
      <c r="F3545" t="s">
        <v>93</v>
      </c>
      <c r="G3545" t="s">
        <v>234</v>
      </c>
    </row>
    <row r="3546" spans="1:9" hidden="1" x14ac:dyDescent="0.25">
      <c r="A3546" t="s">
        <v>51</v>
      </c>
      <c r="B3546">
        <v>2024</v>
      </c>
      <c r="C3546" t="s">
        <v>58</v>
      </c>
      <c r="D3546" t="s">
        <v>66</v>
      </c>
      <c r="E3546" t="s">
        <v>67</v>
      </c>
      <c r="F3546" t="s">
        <v>93</v>
      </c>
      <c r="G3546" t="s">
        <v>106</v>
      </c>
      <c r="I3546" s="178">
        <v>101281135.83</v>
      </c>
    </row>
    <row r="3547" spans="1:9" hidden="1" x14ac:dyDescent="0.25">
      <c r="A3547" t="s">
        <v>51</v>
      </c>
      <c r="B3547">
        <v>2024</v>
      </c>
      <c r="C3547" t="s">
        <v>58</v>
      </c>
      <c r="D3547" t="s">
        <v>66</v>
      </c>
      <c r="E3547" t="s">
        <v>67</v>
      </c>
      <c r="F3547" t="s">
        <v>93</v>
      </c>
      <c r="G3547" t="s">
        <v>263</v>
      </c>
      <c r="I3547" s="155">
        <v>6303719.3499999996</v>
      </c>
    </row>
    <row r="3548" spans="1:9" hidden="1" x14ac:dyDescent="0.25">
      <c r="A3548" t="s">
        <v>51</v>
      </c>
      <c r="B3548">
        <v>2024</v>
      </c>
      <c r="C3548" t="s">
        <v>58</v>
      </c>
      <c r="D3548" t="s">
        <v>66</v>
      </c>
      <c r="E3548" t="s">
        <v>67</v>
      </c>
      <c r="F3548" t="s">
        <v>707</v>
      </c>
      <c r="G3548" t="s">
        <v>708</v>
      </c>
      <c r="H3548" t="s">
        <v>104</v>
      </c>
      <c r="I3548" s="155">
        <v>0</v>
      </c>
    </row>
    <row r="3549" spans="1:9" hidden="1" x14ac:dyDescent="0.25">
      <c r="A3549" t="s">
        <v>51</v>
      </c>
      <c r="B3549">
        <v>2024</v>
      </c>
      <c r="C3549" t="s">
        <v>58</v>
      </c>
      <c r="D3549" t="s">
        <v>66</v>
      </c>
      <c r="E3549" t="s">
        <v>67</v>
      </c>
      <c r="F3549" t="s">
        <v>89</v>
      </c>
      <c r="G3549" t="s">
        <v>444</v>
      </c>
      <c r="I3549" s="178">
        <v>1756000</v>
      </c>
    </row>
    <row r="3550" spans="1:9" hidden="1" x14ac:dyDescent="0.25">
      <c r="A3550" t="s">
        <v>51</v>
      </c>
      <c r="B3550">
        <v>2024</v>
      </c>
      <c r="C3550" t="s">
        <v>58</v>
      </c>
      <c r="D3550" t="s">
        <v>66</v>
      </c>
      <c r="E3550" t="s">
        <v>67</v>
      </c>
      <c r="F3550" t="s">
        <v>89</v>
      </c>
      <c r="G3550" t="s">
        <v>85</v>
      </c>
      <c r="I3550" s="155">
        <v>5916052</v>
      </c>
    </row>
    <row r="3551" spans="1:9" hidden="1" x14ac:dyDescent="0.25">
      <c r="A3551" t="s">
        <v>51</v>
      </c>
      <c r="B3551">
        <v>2024</v>
      </c>
      <c r="C3551" t="s">
        <v>58</v>
      </c>
      <c r="D3551" t="s">
        <v>66</v>
      </c>
      <c r="E3551" t="s">
        <v>67</v>
      </c>
      <c r="F3551" t="s">
        <v>89</v>
      </c>
      <c r="G3551" t="s">
        <v>86</v>
      </c>
      <c r="I3551" s="178">
        <v>709926</v>
      </c>
    </row>
    <row r="3552" spans="1:9" hidden="1" x14ac:dyDescent="0.25">
      <c r="A3552" t="s">
        <v>51</v>
      </c>
      <c r="B3552">
        <v>2024</v>
      </c>
      <c r="C3552" t="s">
        <v>58</v>
      </c>
      <c r="D3552" t="s">
        <v>66</v>
      </c>
      <c r="E3552" t="s">
        <v>67</v>
      </c>
      <c r="F3552" t="s">
        <v>89</v>
      </c>
      <c r="G3552" t="s">
        <v>87</v>
      </c>
      <c r="I3552" s="178">
        <v>12954639.68</v>
      </c>
    </row>
    <row r="3553" spans="1:9" hidden="1" x14ac:dyDescent="0.25">
      <c r="A3553" t="s">
        <v>51</v>
      </c>
      <c r="B3553">
        <v>2024</v>
      </c>
      <c r="C3553" t="s">
        <v>58</v>
      </c>
      <c r="D3553" t="s">
        <v>66</v>
      </c>
      <c r="E3553" t="s">
        <v>67</v>
      </c>
      <c r="F3553" t="s">
        <v>89</v>
      </c>
      <c r="G3553" t="s">
        <v>88</v>
      </c>
      <c r="I3553" s="178">
        <v>2004452</v>
      </c>
    </row>
    <row r="3554" spans="1:9" hidden="1" x14ac:dyDescent="0.25">
      <c r="A3554" t="s">
        <v>51</v>
      </c>
      <c r="B3554">
        <v>2024</v>
      </c>
      <c r="C3554" t="s">
        <v>58</v>
      </c>
      <c r="D3554" t="s">
        <v>66</v>
      </c>
      <c r="E3554" t="s">
        <v>67</v>
      </c>
      <c r="F3554" t="s">
        <v>94</v>
      </c>
      <c r="G3554" t="s">
        <v>95</v>
      </c>
    </row>
    <row r="3555" spans="1:9" hidden="1" x14ac:dyDescent="0.25">
      <c r="A3555" t="s">
        <v>51</v>
      </c>
      <c r="B3555">
        <v>2024</v>
      </c>
      <c r="C3555" t="s">
        <v>58</v>
      </c>
      <c r="D3555" t="s">
        <v>66</v>
      </c>
      <c r="E3555" t="s">
        <v>67</v>
      </c>
      <c r="F3555" t="s">
        <v>94</v>
      </c>
      <c r="G3555" t="s">
        <v>95</v>
      </c>
    </row>
    <row r="3556" spans="1:9" hidden="1" x14ac:dyDescent="0.25">
      <c r="A3556" t="s">
        <v>51</v>
      </c>
      <c r="B3556">
        <v>2024</v>
      </c>
      <c r="C3556" t="s">
        <v>58</v>
      </c>
      <c r="D3556" t="s">
        <v>66</v>
      </c>
      <c r="E3556" t="s">
        <v>67</v>
      </c>
      <c r="F3556" t="s">
        <v>94</v>
      </c>
      <c r="G3556" t="s">
        <v>95</v>
      </c>
    </row>
    <row r="3557" spans="1:9" hidden="1" x14ac:dyDescent="0.25">
      <c r="A3557" t="s">
        <v>51</v>
      </c>
      <c r="B3557">
        <v>2024</v>
      </c>
      <c r="C3557" t="s">
        <v>58</v>
      </c>
      <c r="D3557" t="s">
        <v>66</v>
      </c>
      <c r="E3557" t="s">
        <v>67</v>
      </c>
      <c r="F3557" t="s">
        <v>94</v>
      </c>
      <c r="G3557" t="s">
        <v>95</v>
      </c>
    </row>
    <row r="3558" spans="1:9" hidden="1" x14ac:dyDescent="0.25">
      <c r="A3558" t="s">
        <v>51</v>
      </c>
      <c r="B3558">
        <v>2024</v>
      </c>
      <c r="C3558" t="s">
        <v>58</v>
      </c>
      <c r="D3558" t="s">
        <v>66</v>
      </c>
      <c r="E3558" t="s">
        <v>67</v>
      </c>
      <c r="F3558" t="s">
        <v>94</v>
      </c>
      <c r="G3558" t="s">
        <v>95</v>
      </c>
    </row>
    <row r="3559" spans="1:9" hidden="1" x14ac:dyDescent="0.25">
      <c r="A3559" t="s">
        <v>51</v>
      </c>
      <c r="B3559">
        <v>2024</v>
      </c>
      <c r="C3559" t="s">
        <v>58</v>
      </c>
      <c r="D3559" t="s">
        <v>66</v>
      </c>
      <c r="E3559" t="s">
        <v>67</v>
      </c>
      <c r="F3559" t="s">
        <v>68</v>
      </c>
      <c r="G3559" t="s">
        <v>720</v>
      </c>
      <c r="I3559" s="178">
        <v>1549000</v>
      </c>
    </row>
    <row r="3560" spans="1:9" hidden="1" x14ac:dyDescent="0.25">
      <c r="A3560" t="s">
        <v>51</v>
      </c>
      <c r="B3560">
        <v>2024</v>
      </c>
      <c r="C3560" t="s">
        <v>58</v>
      </c>
      <c r="D3560" t="s">
        <v>66</v>
      </c>
      <c r="E3560" t="s">
        <v>67</v>
      </c>
      <c r="F3560" t="s">
        <v>68</v>
      </c>
      <c r="G3560" t="s">
        <v>721</v>
      </c>
      <c r="I3560" s="178">
        <v>-69798</v>
      </c>
    </row>
    <row r="3561" spans="1:9" hidden="1" x14ac:dyDescent="0.25">
      <c r="A3561" t="s">
        <v>51</v>
      </c>
      <c r="B3561">
        <v>2024</v>
      </c>
      <c r="C3561" t="s">
        <v>58</v>
      </c>
      <c r="D3561" t="s">
        <v>66</v>
      </c>
      <c r="E3561" t="s">
        <v>67</v>
      </c>
      <c r="F3561" t="s">
        <v>68</v>
      </c>
      <c r="G3561" t="s">
        <v>722</v>
      </c>
      <c r="I3561" s="178">
        <v>156001.88</v>
      </c>
    </row>
    <row r="3562" spans="1:9" hidden="1" x14ac:dyDescent="0.25">
      <c r="A3562" t="s">
        <v>51</v>
      </c>
      <c r="B3562">
        <v>2024</v>
      </c>
      <c r="C3562" t="s">
        <v>58</v>
      </c>
      <c r="D3562" t="s">
        <v>66</v>
      </c>
      <c r="E3562" t="s">
        <v>67</v>
      </c>
      <c r="F3562" t="s">
        <v>68</v>
      </c>
      <c r="G3562" s="90" t="s">
        <v>719</v>
      </c>
      <c r="I3562" s="178">
        <v>-310.60000000000002</v>
      </c>
    </row>
    <row r="3563" spans="1:9" hidden="1" x14ac:dyDescent="0.25">
      <c r="A3563" t="s">
        <v>51</v>
      </c>
      <c r="B3563">
        <v>2024</v>
      </c>
      <c r="C3563" t="s">
        <v>58</v>
      </c>
      <c r="D3563" t="s">
        <v>66</v>
      </c>
      <c r="E3563" t="s">
        <v>67</v>
      </c>
      <c r="F3563" t="s">
        <v>68</v>
      </c>
      <c r="G3563" t="s">
        <v>723</v>
      </c>
      <c r="I3563" s="178">
        <v>239390.01</v>
      </c>
    </row>
    <row r="3564" spans="1:9" hidden="1" x14ac:dyDescent="0.25">
      <c r="A3564" t="s">
        <v>51</v>
      </c>
      <c r="B3564">
        <v>2024</v>
      </c>
      <c r="C3564" t="s">
        <v>58</v>
      </c>
      <c r="D3564" t="s">
        <v>66</v>
      </c>
      <c r="E3564" t="s">
        <v>67</v>
      </c>
      <c r="F3564" t="s">
        <v>68</v>
      </c>
      <c r="G3564" t="s">
        <v>724</v>
      </c>
      <c r="I3564" s="155">
        <v>-224300</v>
      </c>
    </row>
    <row r="3565" spans="1:9" hidden="1" x14ac:dyDescent="0.25">
      <c r="A3565" t="s">
        <v>51</v>
      </c>
      <c r="B3565">
        <v>2024</v>
      </c>
      <c r="C3565" t="s">
        <v>58</v>
      </c>
      <c r="D3565" t="s">
        <v>66</v>
      </c>
      <c r="E3565" t="s">
        <v>67</v>
      </c>
      <c r="F3565" t="s">
        <v>68</v>
      </c>
      <c r="G3565" t="s">
        <v>282</v>
      </c>
      <c r="I3565" s="178">
        <v>169741.21</v>
      </c>
    </row>
    <row r="3566" spans="1:9" hidden="1" x14ac:dyDescent="0.25">
      <c r="A3566" t="s">
        <v>51</v>
      </c>
      <c r="B3566">
        <v>2024</v>
      </c>
      <c r="C3566" t="s">
        <v>58</v>
      </c>
      <c r="D3566" t="s">
        <v>66</v>
      </c>
      <c r="E3566" t="s">
        <v>67</v>
      </c>
      <c r="F3566" t="s">
        <v>68</v>
      </c>
      <c r="G3566" t="s">
        <v>718</v>
      </c>
      <c r="I3566" s="3">
        <v>-8580</v>
      </c>
    </row>
    <row r="3567" spans="1:9" hidden="1" x14ac:dyDescent="0.25">
      <c r="A3567" t="s">
        <v>51</v>
      </c>
      <c r="B3567">
        <v>2024</v>
      </c>
      <c r="C3567" t="s">
        <v>58</v>
      </c>
      <c r="D3567" t="s">
        <v>66</v>
      </c>
      <c r="E3567" t="s">
        <v>67</v>
      </c>
      <c r="F3567" t="s">
        <v>68</v>
      </c>
      <c r="G3567" t="s">
        <v>725</v>
      </c>
      <c r="I3567" s="178">
        <v>23100.01</v>
      </c>
    </row>
    <row r="3568" spans="1:9" hidden="1" x14ac:dyDescent="0.25">
      <c r="A3568" t="s">
        <v>51</v>
      </c>
      <c r="B3568">
        <v>2024</v>
      </c>
      <c r="C3568" t="s">
        <v>58</v>
      </c>
      <c r="D3568" t="s">
        <v>66</v>
      </c>
      <c r="E3568" t="s">
        <v>67</v>
      </c>
      <c r="F3568" t="s">
        <v>68</v>
      </c>
      <c r="G3568" t="s">
        <v>726</v>
      </c>
      <c r="I3568" s="155">
        <v>16100</v>
      </c>
    </row>
    <row r="3569" spans="1:10" hidden="1" x14ac:dyDescent="0.25">
      <c r="A3569" t="s">
        <v>51</v>
      </c>
      <c r="B3569">
        <v>2024</v>
      </c>
      <c r="C3569" t="s">
        <v>58</v>
      </c>
      <c r="D3569" t="s">
        <v>66</v>
      </c>
      <c r="E3569" t="s">
        <v>67</v>
      </c>
      <c r="F3569" t="s">
        <v>68</v>
      </c>
      <c r="G3569" t="s">
        <v>727</v>
      </c>
      <c r="I3569" s="178">
        <v>2511449.5499999998</v>
      </c>
    </row>
    <row r="3570" spans="1:10" hidden="1" x14ac:dyDescent="0.25">
      <c r="A3570" t="s">
        <v>51</v>
      </c>
      <c r="B3570">
        <v>2024</v>
      </c>
      <c r="C3570" t="s">
        <v>58</v>
      </c>
      <c r="D3570" t="s">
        <v>66</v>
      </c>
      <c r="E3570" t="s">
        <v>67</v>
      </c>
      <c r="F3570" t="s">
        <v>68</v>
      </c>
      <c r="G3570" t="s">
        <v>728</v>
      </c>
      <c r="I3570" s="155">
        <v>918310</v>
      </c>
    </row>
    <row r="3571" spans="1:10" hidden="1" x14ac:dyDescent="0.25">
      <c r="A3571" t="s">
        <v>51</v>
      </c>
      <c r="B3571">
        <v>2024</v>
      </c>
      <c r="C3571" t="s">
        <v>58</v>
      </c>
      <c r="D3571" t="s">
        <v>66</v>
      </c>
      <c r="E3571" t="s">
        <v>67</v>
      </c>
      <c r="F3571" t="s">
        <v>68</v>
      </c>
      <c r="G3571" t="s">
        <v>729</v>
      </c>
      <c r="I3571" s="178">
        <v>38395.629999999997</v>
      </c>
    </row>
    <row r="3572" spans="1:10" hidden="1" x14ac:dyDescent="0.25">
      <c r="A3572" t="s">
        <v>51</v>
      </c>
      <c r="B3572">
        <v>2024</v>
      </c>
      <c r="C3572" t="s">
        <v>58</v>
      </c>
      <c r="D3572" t="s">
        <v>66</v>
      </c>
      <c r="E3572" t="s">
        <v>67</v>
      </c>
      <c r="F3572" t="s">
        <v>68</v>
      </c>
      <c r="G3572" t="s">
        <v>730</v>
      </c>
      <c r="I3572" s="178">
        <v>75436.320000000007</v>
      </c>
      <c r="J3572" s="20"/>
    </row>
    <row r="3573" spans="1:10" hidden="1" x14ac:dyDescent="0.25">
      <c r="A3573" t="s">
        <v>51</v>
      </c>
      <c r="B3573">
        <v>2024</v>
      </c>
      <c r="C3573" t="s">
        <v>58</v>
      </c>
      <c r="D3573" t="s">
        <v>66</v>
      </c>
      <c r="E3573" t="s">
        <v>67</v>
      </c>
      <c r="F3573" t="s">
        <v>68</v>
      </c>
      <c r="G3573" t="s">
        <v>731</v>
      </c>
      <c r="I3573" s="178">
        <v>372577.57</v>
      </c>
    </row>
    <row r="3574" spans="1:10" hidden="1" x14ac:dyDescent="0.25">
      <c r="A3574" t="s">
        <v>51</v>
      </c>
      <c r="B3574">
        <v>2024</v>
      </c>
      <c r="C3574" t="s">
        <v>58</v>
      </c>
      <c r="D3574" t="s">
        <v>66</v>
      </c>
      <c r="E3574" t="s">
        <v>67</v>
      </c>
      <c r="F3574" t="s">
        <v>68</v>
      </c>
      <c r="G3574" t="s">
        <v>709</v>
      </c>
      <c r="I3574" s="155">
        <v>-56075</v>
      </c>
    </row>
    <row r="3575" spans="1:10" hidden="1" x14ac:dyDescent="0.25">
      <c r="A3575" t="s">
        <v>51</v>
      </c>
      <c r="B3575">
        <v>2024</v>
      </c>
      <c r="C3575" t="s">
        <v>58</v>
      </c>
      <c r="D3575" t="s">
        <v>66</v>
      </c>
      <c r="E3575" t="s">
        <v>67</v>
      </c>
      <c r="F3575" t="s">
        <v>68</v>
      </c>
      <c r="G3575" t="s">
        <v>732</v>
      </c>
      <c r="I3575" s="178">
        <v>431828.2</v>
      </c>
    </row>
    <row r="3576" spans="1:10" hidden="1" x14ac:dyDescent="0.25">
      <c r="A3576" t="s">
        <v>51</v>
      </c>
      <c r="B3576">
        <v>2024</v>
      </c>
      <c r="C3576" t="s">
        <v>58</v>
      </c>
      <c r="D3576" t="s">
        <v>66</v>
      </c>
      <c r="E3576" t="s">
        <v>67</v>
      </c>
      <c r="F3576" t="s">
        <v>68</v>
      </c>
      <c r="G3576" t="s">
        <v>733</v>
      </c>
      <c r="I3576" s="178">
        <v>343955.69</v>
      </c>
    </row>
    <row r="3577" spans="1:10" hidden="1" x14ac:dyDescent="0.25">
      <c r="A3577" t="s">
        <v>51</v>
      </c>
      <c r="B3577">
        <v>2024</v>
      </c>
      <c r="C3577" t="s">
        <v>58</v>
      </c>
      <c r="D3577" t="s">
        <v>66</v>
      </c>
      <c r="E3577" t="s">
        <v>67</v>
      </c>
      <c r="F3577" t="s">
        <v>68</v>
      </c>
      <c r="G3577" t="s">
        <v>711</v>
      </c>
      <c r="I3577" s="155">
        <v>-2831.4</v>
      </c>
    </row>
    <row r="3578" spans="1:10" hidden="1" x14ac:dyDescent="0.25">
      <c r="A3578" t="s">
        <v>51</v>
      </c>
      <c r="B3578">
        <v>2024</v>
      </c>
      <c r="C3578" t="s">
        <v>58</v>
      </c>
      <c r="D3578" t="s">
        <v>66</v>
      </c>
      <c r="E3578" t="s">
        <v>67</v>
      </c>
      <c r="F3578" t="s">
        <v>68</v>
      </c>
      <c r="G3578" t="s">
        <v>553</v>
      </c>
      <c r="I3578" s="178">
        <v>21489</v>
      </c>
    </row>
    <row r="3579" spans="1:10" hidden="1" x14ac:dyDescent="0.25">
      <c r="A3579" t="s">
        <v>51</v>
      </c>
      <c r="B3579">
        <v>2024</v>
      </c>
      <c r="C3579" t="s">
        <v>58</v>
      </c>
      <c r="D3579" t="s">
        <v>66</v>
      </c>
      <c r="E3579" t="s">
        <v>67</v>
      </c>
      <c r="F3579" t="s">
        <v>68</v>
      </c>
      <c r="G3579" t="s">
        <v>679</v>
      </c>
      <c r="I3579" s="178">
        <v>21005.57</v>
      </c>
    </row>
    <row r="3580" spans="1:10" hidden="1" x14ac:dyDescent="0.25">
      <c r="A3580" t="s">
        <v>51</v>
      </c>
      <c r="B3580">
        <v>2024</v>
      </c>
      <c r="C3580" t="s">
        <v>58</v>
      </c>
      <c r="D3580" t="s">
        <v>66</v>
      </c>
      <c r="E3580" t="s">
        <v>67</v>
      </c>
      <c r="F3580" t="s">
        <v>68</v>
      </c>
      <c r="G3580" t="s">
        <v>680</v>
      </c>
      <c r="I3580" s="155">
        <v>-4435.3900000000003</v>
      </c>
    </row>
    <row r="3581" spans="1:10" hidden="1" x14ac:dyDescent="0.25">
      <c r="A3581" t="s">
        <v>51</v>
      </c>
      <c r="B3581">
        <v>2024</v>
      </c>
      <c r="C3581" t="s">
        <v>58</v>
      </c>
      <c r="D3581" t="s">
        <v>66</v>
      </c>
      <c r="E3581" t="s">
        <v>67</v>
      </c>
      <c r="F3581" t="s">
        <v>326</v>
      </c>
      <c r="G3581" t="s">
        <v>327</v>
      </c>
      <c r="I3581" s="16">
        <v>850001</v>
      </c>
    </row>
    <row r="3582" spans="1:10" hidden="1" x14ac:dyDescent="0.25">
      <c r="A3582" t="s">
        <v>51</v>
      </c>
      <c r="B3582">
        <v>2024</v>
      </c>
      <c r="C3582" t="s">
        <v>58</v>
      </c>
      <c r="D3582" t="s">
        <v>66</v>
      </c>
      <c r="E3582" t="s">
        <v>67</v>
      </c>
      <c r="F3582" t="s">
        <v>326</v>
      </c>
      <c r="G3582" t="s">
        <v>328</v>
      </c>
      <c r="I3582" s="16">
        <v>850000</v>
      </c>
    </row>
    <row r="3583" spans="1:10" hidden="1" x14ac:dyDescent="0.25">
      <c r="A3583" t="s">
        <v>51</v>
      </c>
      <c r="B3583">
        <v>2024</v>
      </c>
      <c r="C3583" t="s">
        <v>58</v>
      </c>
      <c r="D3583" t="s">
        <v>66</v>
      </c>
      <c r="E3583" t="s">
        <v>67</v>
      </c>
      <c r="F3583" t="s">
        <v>326</v>
      </c>
      <c r="G3583" t="s">
        <v>329</v>
      </c>
      <c r="I3583" s="178">
        <v>107400</v>
      </c>
    </row>
    <row r="3584" spans="1:10" hidden="1" x14ac:dyDescent="0.25">
      <c r="A3584" t="s">
        <v>51</v>
      </c>
      <c r="B3584">
        <v>2024</v>
      </c>
      <c r="C3584" t="s">
        <v>58</v>
      </c>
      <c r="D3584" t="s">
        <v>66</v>
      </c>
      <c r="E3584" t="s">
        <v>67</v>
      </c>
      <c r="F3584" t="s">
        <v>326</v>
      </c>
      <c r="G3584" t="s">
        <v>330</v>
      </c>
      <c r="I3584" s="178">
        <v>3656200</v>
      </c>
    </row>
    <row r="3585" spans="1:9" hidden="1" x14ac:dyDescent="0.25">
      <c r="A3585" t="s">
        <v>51</v>
      </c>
      <c r="B3585">
        <v>2024</v>
      </c>
      <c r="C3585" t="s">
        <v>58</v>
      </c>
      <c r="D3585" t="s">
        <v>66</v>
      </c>
      <c r="E3585" t="s">
        <v>67</v>
      </c>
      <c r="F3585" t="s">
        <v>68</v>
      </c>
      <c r="G3585" t="s">
        <v>158</v>
      </c>
      <c r="I3585" s="178">
        <v>30119241.780000001</v>
      </c>
    </row>
    <row r="3586" spans="1:9" hidden="1" x14ac:dyDescent="0.25">
      <c r="A3586" t="s">
        <v>51</v>
      </c>
      <c r="B3586">
        <v>2024</v>
      </c>
      <c r="C3586" t="s">
        <v>58</v>
      </c>
      <c r="D3586" t="s">
        <v>66</v>
      </c>
      <c r="E3586" t="s">
        <v>67</v>
      </c>
      <c r="F3586" t="s">
        <v>68</v>
      </c>
      <c r="G3586" t="s">
        <v>76</v>
      </c>
      <c r="I3586" s="178">
        <v>-43243704.270000003</v>
      </c>
    </row>
    <row r="3587" spans="1:9" hidden="1" x14ac:dyDescent="0.25">
      <c r="A3587" t="s">
        <v>51</v>
      </c>
      <c r="B3587">
        <v>2024</v>
      </c>
      <c r="C3587" t="s">
        <v>58</v>
      </c>
      <c r="D3587" t="s">
        <v>66</v>
      </c>
      <c r="E3587" t="s">
        <v>67</v>
      </c>
      <c r="F3587" t="s">
        <v>68</v>
      </c>
      <c r="G3587" t="s">
        <v>185</v>
      </c>
      <c r="I3587" s="155">
        <v>1065425</v>
      </c>
    </row>
    <row r="3588" spans="1:9" hidden="1" x14ac:dyDescent="0.25">
      <c r="A3588" t="s">
        <v>51</v>
      </c>
      <c r="B3588">
        <v>2024</v>
      </c>
      <c r="C3588" t="s">
        <v>58</v>
      </c>
      <c r="D3588" t="s">
        <v>66</v>
      </c>
      <c r="E3588" t="s">
        <v>67</v>
      </c>
      <c r="F3588" t="s">
        <v>68</v>
      </c>
      <c r="G3588" t="s">
        <v>200</v>
      </c>
    </row>
    <row r="3589" spans="1:9" hidden="1" x14ac:dyDescent="0.25">
      <c r="A3589" t="s">
        <v>51</v>
      </c>
      <c r="B3589">
        <v>2024</v>
      </c>
      <c r="C3589" t="s">
        <v>58</v>
      </c>
      <c r="D3589" t="s">
        <v>66</v>
      </c>
      <c r="E3589" t="s">
        <v>67</v>
      </c>
      <c r="F3589" t="s">
        <v>68</v>
      </c>
      <c r="G3589" t="s">
        <v>97</v>
      </c>
      <c r="I3589" s="178">
        <v>39972405.520000003</v>
      </c>
    </row>
    <row r="3590" spans="1:9" hidden="1" x14ac:dyDescent="0.25">
      <c r="A3590" t="s">
        <v>51</v>
      </c>
      <c r="B3590">
        <v>2024</v>
      </c>
      <c r="C3590" t="s">
        <v>58</v>
      </c>
      <c r="D3590" t="s">
        <v>66</v>
      </c>
      <c r="E3590" t="s">
        <v>67</v>
      </c>
      <c r="F3590" t="s">
        <v>68</v>
      </c>
      <c r="G3590" t="s">
        <v>201</v>
      </c>
      <c r="I3590" s="178">
        <v>-8936.66</v>
      </c>
    </row>
    <row r="3591" spans="1:9" hidden="1" x14ac:dyDescent="0.25">
      <c r="A3591" t="s">
        <v>51</v>
      </c>
      <c r="B3591">
        <v>2024</v>
      </c>
      <c r="C3591" t="s">
        <v>58</v>
      </c>
      <c r="D3591" t="s">
        <v>66</v>
      </c>
      <c r="E3591" t="s">
        <v>67</v>
      </c>
      <c r="F3591" t="s">
        <v>68</v>
      </c>
      <c r="G3591" t="s">
        <v>710</v>
      </c>
      <c r="I3591" s="155">
        <v>8000</v>
      </c>
    </row>
    <row r="3592" spans="1:9" hidden="1" x14ac:dyDescent="0.25">
      <c r="A3592" t="s">
        <v>51</v>
      </c>
      <c r="B3592">
        <v>2024</v>
      </c>
      <c r="C3592" t="s">
        <v>58</v>
      </c>
      <c r="D3592" t="s">
        <v>66</v>
      </c>
      <c r="E3592" t="s">
        <v>67</v>
      </c>
      <c r="F3592" t="s">
        <v>68</v>
      </c>
      <c r="G3592" t="s">
        <v>293</v>
      </c>
      <c r="I3592" s="178">
        <v>-1484</v>
      </c>
    </row>
    <row r="3593" spans="1:9" hidden="1" x14ac:dyDescent="0.25">
      <c r="A3593" t="s">
        <v>51</v>
      </c>
      <c r="B3593">
        <v>2024</v>
      </c>
      <c r="C3593" t="s">
        <v>58</v>
      </c>
      <c r="D3593" t="s">
        <v>66</v>
      </c>
      <c r="E3593" t="s">
        <v>67</v>
      </c>
      <c r="F3593" t="s">
        <v>68</v>
      </c>
      <c r="G3593" t="s">
        <v>202</v>
      </c>
    </row>
    <row r="3594" spans="1:9" hidden="1" x14ac:dyDescent="0.25">
      <c r="A3594" t="s">
        <v>51</v>
      </c>
      <c r="B3594">
        <v>2024</v>
      </c>
      <c r="C3594" t="s">
        <v>58</v>
      </c>
      <c r="D3594" t="s">
        <v>66</v>
      </c>
      <c r="E3594" t="s">
        <v>67</v>
      </c>
      <c r="F3594" t="s">
        <v>68</v>
      </c>
      <c r="G3594" t="s">
        <v>203</v>
      </c>
      <c r="I3594" s="155">
        <v>0</v>
      </c>
    </row>
    <row r="3595" spans="1:9" hidden="1" x14ac:dyDescent="0.25">
      <c r="A3595" t="s">
        <v>51</v>
      </c>
      <c r="B3595">
        <v>2024</v>
      </c>
      <c r="C3595" t="s">
        <v>58</v>
      </c>
      <c r="D3595" t="s">
        <v>66</v>
      </c>
      <c r="E3595" t="s">
        <v>67</v>
      </c>
      <c r="F3595" t="s">
        <v>68</v>
      </c>
      <c r="G3595" t="s">
        <v>290</v>
      </c>
      <c r="I3595" s="155">
        <v>0</v>
      </c>
    </row>
    <row r="3596" spans="1:9" hidden="1" x14ac:dyDescent="0.25">
      <c r="A3596" t="s">
        <v>51</v>
      </c>
      <c r="B3596">
        <v>2024</v>
      </c>
      <c r="C3596" t="s">
        <v>58</v>
      </c>
      <c r="D3596" t="s">
        <v>66</v>
      </c>
      <c r="E3596" t="s">
        <v>67</v>
      </c>
      <c r="F3596" t="s">
        <v>68</v>
      </c>
      <c r="G3596" t="s">
        <v>554</v>
      </c>
    </row>
    <row r="3597" spans="1:9" hidden="1" x14ac:dyDescent="0.25">
      <c r="A3597" t="s">
        <v>51</v>
      </c>
      <c r="B3597">
        <v>2024</v>
      </c>
      <c r="C3597" t="s">
        <v>58</v>
      </c>
      <c r="D3597" t="s">
        <v>66</v>
      </c>
      <c r="E3597" t="s">
        <v>67</v>
      </c>
      <c r="F3597" t="s">
        <v>268</v>
      </c>
      <c r="G3597" t="s">
        <v>162</v>
      </c>
      <c r="I3597" s="178">
        <v>1064679.8600000001</v>
      </c>
    </row>
    <row r="3598" spans="1:9" hidden="1" x14ac:dyDescent="0.25">
      <c r="A3598" t="s">
        <v>51</v>
      </c>
      <c r="B3598">
        <v>2024</v>
      </c>
      <c r="C3598" t="s">
        <v>58</v>
      </c>
      <c r="D3598" t="s">
        <v>66</v>
      </c>
      <c r="E3598" t="s">
        <v>67</v>
      </c>
      <c r="F3598" t="s">
        <v>93</v>
      </c>
      <c r="G3598" t="s">
        <v>92</v>
      </c>
    </row>
    <row r="3599" spans="1:9" hidden="1" x14ac:dyDescent="0.25">
      <c r="A3599" t="s">
        <v>51</v>
      </c>
      <c r="B3599">
        <v>2024</v>
      </c>
      <c r="C3599" t="s">
        <v>58</v>
      </c>
      <c r="D3599" t="s">
        <v>69</v>
      </c>
      <c r="E3599" t="s">
        <v>69</v>
      </c>
      <c r="F3599" t="s">
        <v>70</v>
      </c>
      <c r="G3599" t="s">
        <v>77</v>
      </c>
      <c r="I3599" s="155">
        <v>200000000</v>
      </c>
    </row>
    <row r="3600" spans="1:9" hidden="1" x14ac:dyDescent="0.25">
      <c r="A3600" t="s">
        <v>51</v>
      </c>
      <c r="B3600">
        <v>2024</v>
      </c>
      <c r="C3600" t="s">
        <v>58</v>
      </c>
      <c r="D3600" t="s">
        <v>69</v>
      </c>
      <c r="E3600" t="s">
        <v>69</v>
      </c>
      <c r="F3600" t="s">
        <v>70</v>
      </c>
      <c r="G3600" t="s">
        <v>78</v>
      </c>
      <c r="I3600" s="155">
        <v>-194000000</v>
      </c>
    </row>
    <row r="3601" spans="1:9" hidden="1" x14ac:dyDescent="0.25">
      <c r="A3601" t="s">
        <v>51</v>
      </c>
      <c r="B3601">
        <v>2024</v>
      </c>
      <c r="C3601" t="s">
        <v>58</v>
      </c>
      <c r="D3601" t="s">
        <v>69</v>
      </c>
      <c r="E3601" t="s">
        <v>69</v>
      </c>
      <c r="F3601" t="s">
        <v>70</v>
      </c>
      <c r="G3601" t="s">
        <v>230</v>
      </c>
      <c r="I3601" s="155">
        <v>54327800</v>
      </c>
    </row>
    <row r="3602" spans="1:9" s="86" customFormat="1" hidden="1" x14ac:dyDescent="0.25">
      <c r="A3602" t="s">
        <v>51</v>
      </c>
      <c r="B3602" s="86">
        <v>2024</v>
      </c>
      <c r="C3602" s="86" t="s">
        <v>58</v>
      </c>
      <c r="D3602" s="86" t="s">
        <v>69</v>
      </c>
      <c r="E3602" s="86" t="s">
        <v>69</v>
      </c>
      <c r="F3602" s="86" t="s">
        <v>79</v>
      </c>
      <c r="G3602" s="86" t="s">
        <v>264</v>
      </c>
      <c r="I3602" s="176">
        <f>203017663.2+67575790.16-37165816+42329178.1</f>
        <v>275756815.46000004</v>
      </c>
    </row>
    <row r="3603" spans="1:9" s="86" customFormat="1" hidden="1" x14ac:dyDescent="0.25">
      <c r="A3603" t="s">
        <v>51</v>
      </c>
      <c r="B3603" s="86">
        <v>2024</v>
      </c>
      <c r="C3603" s="86" t="s">
        <v>58</v>
      </c>
      <c r="D3603" s="86" t="s">
        <v>69</v>
      </c>
      <c r="E3603" s="86" t="s">
        <v>69</v>
      </c>
      <c r="F3603" s="86" t="s">
        <v>79</v>
      </c>
      <c r="G3603" s="86" t="s">
        <v>297</v>
      </c>
      <c r="I3603" s="176">
        <v>82681315.879999995</v>
      </c>
    </row>
    <row r="3604" spans="1:9" hidden="1" x14ac:dyDescent="0.25">
      <c r="A3604" t="s">
        <v>126</v>
      </c>
      <c r="B3604">
        <v>2024</v>
      </c>
      <c r="C3604" t="s">
        <v>58</v>
      </c>
      <c r="D3604" t="s">
        <v>63</v>
      </c>
      <c r="E3604" t="s">
        <v>64</v>
      </c>
      <c r="F3604" t="s">
        <v>65</v>
      </c>
      <c r="G3604" t="s">
        <v>71</v>
      </c>
    </row>
    <row r="3605" spans="1:9" hidden="1" x14ac:dyDescent="0.25">
      <c r="A3605" t="s">
        <v>126</v>
      </c>
      <c r="B3605">
        <v>2024</v>
      </c>
      <c r="C3605" t="s">
        <v>58</v>
      </c>
      <c r="D3605" t="s">
        <v>63</v>
      </c>
      <c r="E3605" t="s">
        <v>64</v>
      </c>
      <c r="F3605" t="s">
        <v>65</v>
      </c>
      <c r="G3605" t="s">
        <v>80</v>
      </c>
      <c r="I3605" s="3">
        <v>1323015.8600000001</v>
      </c>
    </row>
    <row r="3606" spans="1:9" hidden="1" x14ac:dyDescent="0.25">
      <c r="A3606" t="s">
        <v>126</v>
      </c>
      <c r="B3606">
        <v>2024</v>
      </c>
      <c r="C3606" t="s">
        <v>58</v>
      </c>
      <c r="D3606" t="s">
        <v>63</v>
      </c>
      <c r="E3606" t="s">
        <v>64</v>
      </c>
      <c r="F3606" t="s">
        <v>65</v>
      </c>
      <c r="G3606" t="s">
        <v>72</v>
      </c>
    </row>
    <row r="3607" spans="1:9" hidden="1" x14ac:dyDescent="0.25">
      <c r="A3607" t="s">
        <v>126</v>
      </c>
      <c r="B3607">
        <v>2024</v>
      </c>
      <c r="C3607" t="s">
        <v>58</v>
      </c>
      <c r="D3607" t="s">
        <v>63</v>
      </c>
      <c r="E3607" t="s">
        <v>64</v>
      </c>
      <c r="F3607" t="s">
        <v>65</v>
      </c>
      <c r="G3607" t="s">
        <v>227</v>
      </c>
      <c r="I3607" s="155">
        <v>138725081.97999999</v>
      </c>
    </row>
    <row r="3608" spans="1:9" hidden="1" x14ac:dyDescent="0.25">
      <c r="A3608" t="s">
        <v>126</v>
      </c>
      <c r="B3608">
        <v>2024</v>
      </c>
      <c r="C3608" t="s">
        <v>58</v>
      </c>
      <c r="D3608" t="s">
        <v>63</v>
      </c>
      <c r="E3608" t="s">
        <v>64</v>
      </c>
      <c r="F3608" t="s">
        <v>65</v>
      </c>
      <c r="G3608" t="s">
        <v>586</v>
      </c>
      <c r="I3608" s="155">
        <v>2753482.1</v>
      </c>
    </row>
    <row r="3609" spans="1:9" hidden="1" x14ac:dyDescent="0.25">
      <c r="A3609" t="s">
        <v>126</v>
      </c>
      <c r="B3609">
        <v>2024</v>
      </c>
      <c r="C3609" t="s">
        <v>58</v>
      </c>
      <c r="D3609" t="s">
        <v>63</v>
      </c>
      <c r="E3609" t="s">
        <v>64</v>
      </c>
      <c r="F3609" t="s">
        <v>587</v>
      </c>
      <c r="G3609" t="s">
        <v>621</v>
      </c>
    </row>
    <row r="3610" spans="1:9" hidden="1" x14ac:dyDescent="0.25">
      <c r="A3610" t="s">
        <v>126</v>
      </c>
      <c r="B3610">
        <v>2024</v>
      </c>
      <c r="C3610" t="s">
        <v>58</v>
      </c>
      <c r="D3610" t="s">
        <v>63</v>
      </c>
      <c r="E3610" t="s">
        <v>64</v>
      </c>
      <c r="F3610" t="s">
        <v>262</v>
      </c>
      <c r="G3610" t="s">
        <v>261</v>
      </c>
      <c r="H3610" t="s">
        <v>291</v>
      </c>
      <c r="I3610" s="16">
        <v>14275199.6</v>
      </c>
    </row>
    <row r="3611" spans="1:9" hidden="1" x14ac:dyDescent="0.25">
      <c r="A3611" t="s">
        <v>126</v>
      </c>
      <c r="B3611">
        <v>2024</v>
      </c>
      <c r="C3611" t="s">
        <v>58</v>
      </c>
      <c r="D3611" t="s">
        <v>63</v>
      </c>
      <c r="E3611" t="s">
        <v>64</v>
      </c>
      <c r="F3611" t="s">
        <v>262</v>
      </c>
      <c r="G3611" t="s">
        <v>261</v>
      </c>
      <c r="H3611" t="s">
        <v>104</v>
      </c>
      <c r="I3611" s="16">
        <v>21102816.760000002</v>
      </c>
    </row>
    <row r="3612" spans="1:9" hidden="1" x14ac:dyDescent="0.25">
      <c r="A3612" t="s">
        <v>126</v>
      </c>
      <c r="B3612">
        <v>2024</v>
      </c>
      <c r="C3612" t="s">
        <v>58</v>
      </c>
      <c r="D3612" t="s">
        <v>63</v>
      </c>
      <c r="E3612" t="s">
        <v>64</v>
      </c>
      <c r="F3612" t="s">
        <v>713</v>
      </c>
      <c r="G3612" t="s">
        <v>155</v>
      </c>
      <c r="I3612" s="3">
        <v>344227116.29000002</v>
      </c>
    </row>
    <row r="3613" spans="1:9" hidden="1" x14ac:dyDescent="0.25">
      <c r="A3613" t="s">
        <v>126</v>
      </c>
      <c r="B3613">
        <v>2024</v>
      </c>
      <c r="C3613" t="s">
        <v>58</v>
      </c>
      <c r="D3613" t="s">
        <v>63</v>
      </c>
      <c r="E3613" t="s">
        <v>64</v>
      </c>
      <c r="F3613" t="s">
        <v>713</v>
      </c>
      <c r="G3613" t="s">
        <v>145</v>
      </c>
      <c r="I3613" s="3">
        <v>55091651.649999999</v>
      </c>
    </row>
    <row r="3614" spans="1:9" hidden="1" x14ac:dyDescent="0.25">
      <c r="A3614" t="s">
        <v>126</v>
      </c>
      <c r="B3614">
        <v>2024</v>
      </c>
      <c r="C3614" t="s">
        <v>58</v>
      </c>
      <c r="D3614" t="s">
        <v>63</v>
      </c>
      <c r="E3614" t="s">
        <v>64</v>
      </c>
      <c r="F3614" t="s">
        <v>713</v>
      </c>
      <c r="G3614" t="s">
        <v>706</v>
      </c>
      <c r="I3614" s="3">
        <v>1</v>
      </c>
    </row>
    <row r="3615" spans="1:9" hidden="1" x14ac:dyDescent="0.25">
      <c r="A3615" t="s">
        <v>126</v>
      </c>
      <c r="B3615">
        <v>2024</v>
      </c>
      <c r="C3615" t="s">
        <v>58</v>
      </c>
      <c r="D3615" t="s">
        <v>63</v>
      </c>
      <c r="E3615" t="s">
        <v>64</v>
      </c>
      <c r="F3615" t="s">
        <v>713</v>
      </c>
      <c r="G3615" t="s">
        <v>275</v>
      </c>
      <c r="I3615" s="3">
        <v>1279838.05</v>
      </c>
    </row>
    <row r="3616" spans="1:9" hidden="1" x14ac:dyDescent="0.25">
      <c r="A3616" t="s">
        <v>126</v>
      </c>
      <c r="B3616">
        <v>2024</v>
      </c>
      <c r="C3616" t="s">
        <v>58</v>
      </c>
      <c r="D3616" t="s">
        <v>63</v>
      </c>
      <c r="E3616" t="s">
        <v>64</v>
      </c>
      <c r="F3616" t="s">
        <v>713</v>
      </c>
      <c r="G3616" t="s">
        <v>105</v>
      </c>
    </row>
    <row r="3617" spans="1:9" hidden="1" x14ac:dyDescent="0.25">
      <c r="A3617" t="s">
        <v>126</v>
      </c>
      <c r="B3617">
        <v>2024</v>
      </c>
      <c r="C3617" t="s">
        <v>58</v>
      </c>
      <c r="D3617" t="s">
        <v>63</v>
      </c>
      <c r="E3617" t="s">
        <v>64</v>
      </c>
      <c r="F3617" t="s">
        <v>713</v>
      </c>
      <c r="G3617" t="s">
        <v>231</v>
      </c>
      <c r="I3617" s="3">
        <v>24972762.620000001</v>
      </c>
    </row>
    <row r="3618" spans="1:9" hidden="1" x14ac:dyDescent="0.25">
      <c r="A3618" t="s">
        <v>126</v>
      </c>
      <c r="B3618">
        <v>2024</v>
      </c>
      <c r="C3618" t="s">
        <v>58</v>
      </c>
      <c r="D3618" t="s">
        <v>63</v>
      </c>
      <c r="E3618" t="s">
        <v>64</v>
      </c>
      <c r="F3618" t="s">
        <v>713</v>
      </c>
      <c r="G3618" t="s">
        <v>336</v>
      </c>
      <c r="I3618" s="3">
        <v>-507511.74</v>
      </c>
    </row>
    <row r="3619" spans="1:9" hidden="1" x14ac:dyDescent="0.25">
      <c r="A3619" t="s">
        <v>126</v>
      </c>
      <c r="B3619">
        <v>2024</v>
      </c>
      <c r="C3619" t="s">
        <v>58</v>
      </c>
      <c r="D3619" t="s">
        <v>63</v>
      </c>
      <c r="E3619" t="s">
        <v>64</v>
      </c>
      <c r="F3619" t="s">
        <v>713</v>
      </c>
      <c r="G3619" t="s">
        <v>232</v>
      </c>
      <c r="I3619" s="3">
        <v>4181215.37</v>
      </c>
    </row>
    <row r="3620" spans="1:9" hidden="1" x14ac:dyDescent="0.25">
      <c r="A3620" t="s">
        <v>126</v>
      </c>
      <c r="B3620">
        <v>2024</v>
      </c>
      <c r="C3620" t="s">
        <v>58</v>
      </c>
      <c r="D3620" t="s">
        <v>63</v>
      </c>
      <c r="E3620" t="s">
        <v>64</v>
      </c>
      <c r="F3620" t="s">
        <v>713</v>
      </c>
      <c r="G3620" t="s">
        <v>340</v>
      </c>
      <c r="I3620" s="155">
        <v>0</v>
      </c>
    </row>
    <row r="3621" spans="1:9" hidden="1" x14ac:dyDescent="0.25">
      <c r="A3621" t="s">
        <v>126</v>
      </c>
      <c r="B3621">
        <v>2024</v>
      </c>
      <c r="C3621" t="s">
        <v>58</v>
      </c>
      <c r="D3621" t="s">
        <v>63</v>
      </c>
      <c r="E3621" t="s">
        <v>64</v>
      </c>
      <c r="F3621" t="s">
        <v>713</v>
      </c>
      <c r="G3621" t="s">
        <v>341</v>
      </c>
      <c r="I3621" s="155">
        <v>0</v>
      </c>
    </row>
    <row r="3622" spans="1:9" hidden="1" x14ac:dyDescent="0.25">
      <c r="A3622" t="s">
        <v>126</v>
      </c>
      <c r="B3622">
        <v>2024</v>
      </c>
      <c r="C3622" t="s">
        <v>58</v>
      </c>
      <c r="D3622" t="s">
        <v>63</v>
      </c>
      <c r="E3622" t="s">
        <v>64</v>
      </c>
      <c r="F3622" t="s">
        <v>713</v>
      </c>
      <c r="G3622" t="s">
        <v>344</v>
      </c>
      <c r="I3622" s="155">
        <v>0</v>
      </c>
    </row>
    <row r="3623" spans="1:9" hidden="1" x14ac:dyDescent="0.25">
      <c r="A3623" t="s">
        <v>126</v>
      </c>
      <c r="B3623">
        <v>2024</v>
      </c>
      <c r="C3623" t="s">
        <v>58</v>
      </c>
      <c r="D3623" t="s">
        <v>63</v>
      </c>
      <c r="E3623" t="s">
        <v>64</v>
      </c>
      <c r="F3623" t="s">
        <v>713</v>
      </c>
      <c r="G3623" t="s">
        <v>233</v>
      </c>
      <c r="I3623" s="155">
        <v>0</v>
      </c>
    </row>
    <row r="3624" spans="1:9" hidden="1" x14ac:dyDescent="0.25">
      <c r="A3624" t="s">
        <v>126</v>
      </c>
      <c r="B3624">
        <v>2024</v>
      </c>
      <c r="C3624" t="s">
        <v>58</v>
      </c>
      <c r="D3624" t="s">
        <v>63</v>
      </c>
      <c r="E3624" t="s">
        <v>64</v>
      </c>
      <c r="F3624" t="s">
        <v>713</v>
      </c>
      <c r="G3624" t="s">
        <v>323</v>
      </c>
      <c r="I3624" s="155">
        <v>0</v>
      </c>
    </row>
    <row r="3625" spans="1:9" hidden="1" x14ac:dyDescent="0.25">
      <c r="A3625" t="s">
        <v>126</v>
      </c>
      <c r="B3625">
        <v>2024</v>
      </c>
      <c r="C3625" t="s">
        <v>58</v>
      </c>
      <c r="D3625" t="s">
        <v>63</v>
      </c>
      <c r="E3625" t="s">
        <v>64</v>
      </c>
      <c r="F3625" t="s">
        <v>713</v>
      </c>
      <c r="G3625" t="s">
        <v>237</v>
      </c>
      <c r="I3625" s="3">
        <v>1046776.18</v>
      </c>
    </row>
    <row r="3626" spans="1:9" hidden="1" x14ac:dyDescent="0.25">
      <c r="A3626" t="s">
        <v>126</v>
      </c>
      <c r="B3626">
        <v>2024</v>
      </c>
      <c r="C3626" t="s">
        <v>58</v>
      </c>
      <c r="D3626" t="s">
        <v>63</v>
      </c>
      <c r="E3626" t="s">
        <v>64</v>
      </c>
      <c r="F3626" t="s">
        <v>713</v>
      </c>
      <c r="G3626" s="90" t="s">
        <v>711</v>
      </c>
      <c r="I3626" s="3">
        <v>-25119.59</v>
      </c>
    </row>
    <row r="3627" spans="1:9" hidden="1" x14ac:dyDescent="0.25">
      <c r="A3627" t="s">
        <v>126</v>
      </c>
      <c r="B3627">
        <v>2024</v>
      </c>
      <c r="C3627" t="s">
        <v>58</v>
      </c>
      <c r="D3627" t="s">
        <v>63</v>
      </c>
      <c r="E3627" t="s">
        <v>64</v>
      </c>
      <c r="F3627" t="s">
        <v>713</v>
      </c>
      <c r="G3627" t="s">
        <v>712</v>
      </c>
      <c r="I3627" s="155">
        <v>5602000</v>
      </c>
    </row>
    <row r="3628" spans="1:9" hidden="1" x14ac:dyDescent="0.25">
      <c r="A3628" t="s">
        <v>126</v>
      </c>
      <c r="B3628">
        <v>2024</v>
      </c>
      <c r="C3628" t="s">
        <v>58</v>
      </c>
      <c r="D3628" t="s">
        <v>63</v>
      </c>
      <c r="E3628" t="s">
        <v>64</v>
      </c>
      <c r="F3628" t="s">
        <v>713</v>
      </c>
      <c r="G3628" t="s">
        <v>186</v>
      </c>
      <c r="I3628" s="155">
        <v>7020000</v>
      </c>
    </row>
    <row r="3629" spans="1:9" hidden="1" x14ac:dyDescent="0.25">
      <c r="A3629" t="s">
        <v>126</v>
      </c>
      <c r="B3629">
        <v>2024</v>
      </c>
      <c r="C3629" t="s">
        <v>58</v>
      </c>
      <c r="D3629" t="s">
        <v>63</v>
      </c>
      <c r="E3629" t="s">
        <v>64</v>
      </c>
      <c r="F3629" t="s">
        <v>713</v>
      </c>
      <c r="G3629" t="s">
        <v>691</v>
      </c>
      <c r="I3629" s="3">
        <v>0</v>
      </c>
    </row>
    <row r="3630" spans="1:9" hidden="1" x14ac:dyDescent="0.25">
      <c r="A3630" t="s">
        <v>126</v>
      </c>
      <c r="B3630">
        <v>2024</v>
      </c>
      <c r="C3630" t="s">
        <v>58</v>
      </c>
      <c r="D3630" t="s">
        <v>63</v>
      </c>
      <c r="E3630" t="s">
        <v>64</v>
      </c>
      <c r="F3630" t="s">
        <v>82</v>
      </c>
      <c r="G3630" t="s">
        <v>81</v>
      </c>
      <c r="I3630" s="3">
        <v>157653141.34999999</v>
      </c>
    </row>
    <row r="3631" spans="1:9" hidden="1" x14ac:dyDescent="0.25">
      <c r="A3631" t="s">
        <v>126</v>
      </c>
      <c r="B3631">
        <v>2024</v>
      </c>
      <c r="C3631" t="s">
        <v>58</v>
      </c>
      <c r="D3631" t="s">
        <v>63</v>
      </c>
      <c r="E3631" t="s">
        <v>64</v>
      </c>
      <c r="F3631" t="s">
        <v>228</v>
      </c>
      <c r="G3631" t="s">
        <v>229</v>
      </c>
    </row>
    <row r="3632" spans="1:9" hidden="1" x14ac:dyDescent="0.25">
      <c r="A3632" t="s">
        <v>126</v>
      </c>
      <c r="B3632">
        <v>2024</v>
      </c>
      <c r="C3632" t="s">
        <v>58</v>
      </c>
      <c r="D3632" t="s">
        <v>63</v>
      </c>
      <c r="E3632" t="s">
        <v>73</v>
      </c>
      <c r="F3632" t="s">
        <v>84</v>
      </c>
      <c r="G3632" t="s">
        <v>83</v>
      </c>
      <c r="I3632" s="155">
        <v>4637000</v>
      </c>
    </row>
    <row r="3633" spans="1:9" hidden="1" x14ac:dyDescent="0.25">
      <c r="A3633" t="s">
        <v>126</v>
      </c>
      <c r="B3633">
        <v>2024</v>
      </c>
      <c r="C3633" t="s">
        <v>58</v>
      </c>
      <c r="D3633" t="s">
        <v>63</v>
      </c>
      <c r="E3633" t="s">
        <v>73</v>
      </c>
      <c r="F3633" t="s">
        <v>84</v>
      </c>
      <c r="G3633" t="s">
        <v>551</v>
      </c>
      <c r="I3633" s="155">
        <v>2210008</v>
      </c>
    </row>
    <row r="3634" spans="1:9" hidden="1" x14ac:dyDescent="0.25">
      <c r="A3634" t="s">
        <v>126</v>
      </c>
      <c r="B3634">
        <v>2024</v>
      </c>
      <c r="C3634" t="s">
        <v>58</v>
      </c>
      <c r="D3634" t="s">
        <v>63</v>
      </c>
      <c r="E3634" t="s">
        <v>73</v>
      </c>
      <c r="F3634" t="s">
        <v>84</v>
      </c>
      <c r="G3634" t="s">
        <v>324</v>
      </c>
      <c r="I3634" s="155">
        <v>8953001</v>
      </c>
    </row>
    <row r="3635" spans="1:9" hidden="1" x14ac:dyDescent="0.25">
      <c r="A3635" t="s">
        <v>126</v>
      </c>
      <c r="B3635">
        <v>2024</v>
      </c>
      <c r="C3635" t="s">
        <v>58</v>
      </c>
      <c r="D3635" t="s">
        <v>63</v>
      </c>
      <c r="E3635" t="s">
        <v>73</v>
      </c>
      <c r="F3635" t="s">
        <v>483</v>
      </c>
      <c r="G3635" t="s">
        <v>484</v>
      </c>
      <c r="I3635" s="155">
        <v>-1692297</v>
      </c>
    </row>
    <row r="3636" spans="1:9" hidden="1" x14ac:dyDescent="0.25">
      <c r="A3636" t="s">
        <v>126</v>
      </c>
      <c r="B3636">
        <v>2024</v>
      </c>
      <c r="C3636" t="s">
        <v>58</v>
      </c>
      <c r="D3636" t="s">
        <v>63</v>
      </c>
      <c r="E3636" t="s">
        <v>73</v>
      </c>
      <c r="F3636" t="s">
        <v>483</v>
      </c>
      <c r="G3636" t="s">
        <v>525</v>
      </c>
      <c r="I3636" s="155">
        <v>2149600</v>
      </c>
    </row>
    <row r="3637" spans="1:9" hidden="1" x14ac:dyDescent="0.25">
      <c r="A3637" t="s">
        <v>126</v>
      </c>
      <c r="B3637">
        <v>2024</v>
      </c>
      <c r="C3637" t="s">
        <v>58</v>
      </c>
      <c r="D3637" t="s">
        <v>63</v>
      </c>
      <c r="E3637" t="s">
        <v>73</v>
      </c>
      <c r="F3637" t="s">
        <v>483</v>
      </c>
      <c r="G3637" t="s">
        <v>365</v>
      </c>
      <c r="I3637" s="155">
        <v>-869001</v>
      </c>
    </row>
    <row r="3638" spans="1:9" hidden="1" x14ac:dyDescent="0.25">
      <c r="A3638" t="s">
        <v>126</v>
      </c>
      <c r="B3638">
        <v>2024</v>
      </c>
      <c r="C3638" t="s">
        <v>58</v>
      </c>
      <c r="D3638" t="s">
        <v>63</v>
      </c>
      <c r="E3638" t="s">
        <v>73</v>
      </c>
      <c r="F3638" t="s">
        <v>342</v>
      </c>
      <c r="G3638" t="s">
        <v>343</v>
      </c>
      <c r="I3638" s="155">
        <v>1995000</v>
      </c>
    </row>
    <row r="3639" spans="1:9" hidden="1" x14ac:dyDescent="0.25">
      <c r="A3639" t="s">
        <v>126</v>
      </c>
      <c r="B3639">
        <v>2024</v>
      </c>
      <c r="C3639" t="s">
        <v>58</v>
      </c>
      <c r="D3639" t="s">
        <v>63</v>
      </c>
      <c r="E3639" t="s">
        <v>73</v>
      </c>
      <c r="F3639" t="s">
        <v>529</v>
      </c>
      <c r="G3639" t="s">
        <v>530</v>
      </c>
      <c r="I3639" s="155">
        <v>-1995000</v>
      </c>
    </row>
    <row r="3640" spans="1:9" hidden="1" x14ac:dyDescent="0.25">
      <c r="A3640" t="s">
        <v>126</v>
      </c>
      <c r="B3640">
        <v>2024</v>
      </c>
      <c r="C3640" t="s">
        <v>58</v>
      </c>
      <c r="D3640" t="s">
        <v>66</v>
      </c>
      <c r="E3640" t="s">
        <v>67</v>
      </c>
      <c r="F3640" t="s">
        <v>93</v>
      </c>
      <c r="G3640" t="s">
        <v>234</v>
      </c>
    </row>
    <row r="3641" spans="1:9" hidden="1" x14ac:dyDescent="0.25">
      <c r="A3641" t="s">
        <v>126</v>
      </c>
      <c r="B3641">
        <v>2024</v>
      </c>
      <c r="C3641" t="s">
        <v>58</v>
      </c>
      <c r="D3641" t="s">
        <v>66</v>
      </c>
      <c r="E3641" t="s">
        <v>67</v>
      </c>
      <c r="F3641" t="s">
        <v>93</v>
      </c>
      <c r="G3641" t="s">
        <v>106</v>
      </c>
      <c r="I3641" s="178">
        <v>116168080.48</v>
      </c>
    </row>
    <row r="3642" spans="1:9" hidden="1" x14ac:dyDescent="0.25">
      <c r="A3642" t="s">
        <v>126</v>
      </c>
      <c r="B3642">
        <v>2024</v>
      </c>
      <c r="C3642" t="s">
        <v>58</v>
      </c>
      <c r="D3642" t="s">
        <v>66</v>
      </c>
      <c r="E3642" t="s">
        <v>67</v>
      </c>
      <c r="F3642" t="s">
        <v>93</v>
      </c>
      <c r="G3642" t="s">
        <v>263</v>
      </c>
      <c r="I3642" s="155">
        <v>6341719.6799999997</v>
      </c>
    </row>
    <row r="3643" spans="1:9" hidden="1" x14ac:dyDescent="0.25">
      <c r="A3643" t="s">
        <v>126</v>
      </c>
      <c r="B3643">
        <v>2024</v>
      </c>
      <c r="C3643" t="s">
        <v>58</v>
      </c>
      <c r="D3643" t="s">
        <v>66</v>
      </c>
      <c r="E3643" t="s">
        <v>67</v>
      </c>
      <c r="F3643" t="s">
        <v>707</v>
      </c>
      <c r="G3643" t="s">
        <v>708</v>
      </c>
      <c r="H3643" t="s">
        <v>104</v>
      </c>
      <c r="I3643" s="155">
        <v>0</v>
      </c>
    </row>
    <row r="3644" spans="1:9" hidden="1" x14ac:dyDescent="0.25">
      <c r="A3644" t="s">
        <v>126</v>
      </c>
      <c r="B3644">
        <v>2024</v>
      </c>
      <c r="C3644" t="s">
        <v>58</v>
      </c>
      <c r="D3644" t="s">
        <v>66</v>
      </c>
      <c r="E3644" t="s">
        <v>67</v>
      </c>
      <c r="F3644" t="s">
        <v>89</v>
      </c>
      <c r="G3644" t="s">
        <v>444</v>
      </c>
      <c r="I3644" s="178">
        <v>1756000</v>
      </c>
    </row>
    <row r="3645" spans="1:9" hidden="1" x14ac:dyDescent="0.25">
      <c r="A3645" t="s">
        <v>126</v>
      </c>
      <c r="B3645">
        <v>2024</v>
      </c>
      <c r="C3645" t="s">
        <v>58</v>
      </c>
      <c r="D3645" t="s">
        <v>66</v>
      </c>
      <c r="E3645" t="s">
        <v>67</v>
      </c>
      <c r="F3645" t="s">
        <v>89</v>
      </c>
      <c r="G3645" t="s">
        <v>85</v>
      </c>
      <c r="I3645" s="155">
        <v>6604719</v>
      </c>
    </row>
    <row r="3646" spans="1:9" hidden="1" x14ac:dyDescent="0.25">
      <c r="A3646" t="s">
        <v>126</v>
      </c>
      <c r="B3646">
        <v>2024</v>
      </c>
      <c r="C3646" t="s">
        <v>58</v>
      </c>
      <c r="D3646" t="s">
        <v>66</v>
      </c>
      <c r="E3646" t="s">
        <v>67</v>
      </c>
      <c r="F3646" t="s">
        <v>89</v>
      </c>
      <c r="G3646" t="s">
        <v>86</v>
      </c>
      <c r="I3646" s="178">
        <v>792566</v>
      </c>
    </row>
    <row r="3647" spans="1:9" hidden="1" x14ac:dyDescent="0.25">
      <c r="A3647" t="s">
        <v>126</v>
      </c>
      <c r="B3647">
        <v>2024</v>
      </c>
      <c r="C3647" t="s">
        <v>58</v>
      </c>
      <c r="D3647" t="s">
        <v>66</v>
      </c>
      <c r="E3647" t="s">
        <v>67</v>
      </c>
      <c r="F3647" t="s">
        <v>89</v>
      </c>
      <c r="G3647" t="s">
        <v>87</v>
      </c>
      <c r="I3647" s="178">
        <v>9978807.3499999996</v>
      </c>
    </row>
    <row r="3648" spans="1:9" hidden="1" x14ac:dyDescent="0.25">
      <c r="A3648" t="s">
        <v>126</v>
      </c>
      <c r="B3648">
        <v>2024</v>
      </c>
      <c r="C3648" t="s">
        <v>58</v>
      </c>
      <c r="D3648" t="s">
        <v>66</v>
      </c>
      <c r="E3648" t="s">
        <v>67</v>
      </c>
      <c r="F3648" t="s">
        <v>89</v>
      </c>
      <c r="G3648" t="s">
        <v>88</v>
      </c>
      <c r="I3648" s="178">
        <v>2693119</v>
      </c>
    </row>
    <row r="3649" spans="1:9" hidden="1" x14ac:dyDescent="0.25">
      <c r="A3649" t="s">
        <v>126</v>
      </c>
      <c r="B3649">
        <v>2024</v>
      </c>
      <c r="C3649" t="s">
        <v>58</v>
      </c>
      <c r="D3649" t="s">
        <v>66</v>
      </c>
      <c r="E3649" t="s">
        <v>67</v>
      </c>
      <c r="F3649" t="s">
        <v>94</v>
      </c>
      <c r="G3649" t="s">
        <v>95</v>
      </c>
    </row>
    <row r="3650" spans="1:9" hidden="1" x14ac:dyDescent="0.25">
      <c r="A3650" t="s">
        <v>126</v>
      </c>
      <c r="B3650">
        <v>2024</v>
      </c>
      <c r="C3650" t="s">
        <v>58</v>
      </c>
      <c r="D3650" t="s">
        <v>66</v>
      </c>
      <c r="E3650" t="s">
        <v>67</v>
      </c>
      <c r="F3650" t="s">
        <v>94</v>
      </c>
      <c r="G3650" t="s">
        <v>95</v>
      </c>
    </row>
    <row r="3651" spans="1:9" hidden="1" x14ac:dyDescent="0.25">
      <c r="A3651" t="s">
        <v>126</v>
      </c>
      <c r="B3651">
        <v>2024</v>
      </c>
      <c r="C3651" t="s">
        <v>58</v>
      </c>
      <c r="D3651" t="s">
        <v>66</v>
      </c>
      <c r="E3651" t="s">
        <v>67</v>
      </c>
      <c r="F3651" t="s">
        <v>94</v>
      </c>
      <c r="G3651" t="s">
        <v>95</v>
      </c>
    </row>
    <row r="3652" spans="1:9" hidden="1" x14ac:dyDescent="0.25">
      <c r="A3652" t="s">
        <v>126</v>
      </c>
      <c r="B3652">
        <v>2024</v>
      </c>
      <c r="C3652" t="s">
        <v>58</v>
      </c>
      <c r="D3652" t="s">
        <v>66</v>
      </c>
      <c r="E3652" t="s">
        <v>67</v>
      </c>
      <c r="F3652" t="s">
        <v>94</v>
      </c>
      <c r="G3652" t="s">
        <v>95</v>
      </c>
    </row>
    <row r="3653" spans="1:9" hidden="1" x14ac:dyDescent="0.25">
      <c r="A3653" t="s">
        <v>126</v>
      </c>
      <c r="B3653">
        <v>2024</v>
      </c>
      <c r="C3653" t="s">
        <v>58</v>
      </c>
      <c r="D3653" t="s">
        <v>66</v>
      </c>
      <c r="E3653" t="s">
        <v>67</v>
      </c>
      <c r="F3653" t="s">
        <v>94</v>
      </c>
      <c r="G3653" t="s">
        <v>95</v>
      </c>
    </row>
    <row r="3654" spans="1:9" hidden="1" x14ac:dyDescent="0.25">
      <c r="A3654" t="s">
        <v>126</v>
      </c>
      <c r="B3654">
        <v>2024</v>
      </c>
      <c r="C3654" t="s">
        <v>58</v>
      </c>
      <c r="D3654" t="s">
        <v>66</v>
      </c>
      <c r="E3654" t="s">
        <v>67</v>
      </c>
      <c r="F3654" t="s">
        <v>68</v>
      </c>
      <c r="G3654" t="s">
        <v>720</v>
      </c>
      <c r="I3654" s="178">
        <v>1549000</v>
      </c>
    </row>
    <row r="3655" spans="1:9" hidden="1" x14ac:dyDescent="0.25">
      <c r="A3655" t="s">
        <v>126</v>
      </c>
      <c r="B3655">
        <v>2024</v>
      </c>
      <c r="C3655" t="s">
        <v>58</v>
      </c>
      <c r="D3655" t="s">
        <v>66</v>
      </c>
      <c r="E3655" t="s">
        <v>67</v>
      </c>
      <c r="F3655" t="s">
        <v>68</v>
      </c>
      <c r="G3655" t="s">
        <v>721</v>
      </c>
      <c r="I3655" s="178">
        <v>74302</v>
      </c>
    </row>
    <row r="3656" spans="1:9" hidden="1" x14ac:dyDescent="0.25">
      <c r="A3656" t="s">
        <v>126</v>
      </c>
      <c r="B3656">
        <v>2024</v>
      </c>
      <c r="C3656" t="s">
        <v>58</v>
      </c>
      <c r="D3656" t="s">
        <v>66</v>
      </c>
      <c r="E3656" t="s">
        <v>67</v>
      </c>
      <c r="F3656" t="s">
        <v>68</v>
      </c>
      <c r="G3656" t="s">
        <v>722</v>
      </c>
      <c r="I3656" s="178">
        <v>175118.93</v>
      </c>
    </row>
    <row r="3657" spans="1:9" hidden="1" x14ac:dyDescent="0.25">
      <c r="A3657" t="s">
        <v>126</v>
      </c>
      <c r="B3657">
        <v>2024</v>
      </c>
      <c r="C3657" t="s">
        <v>58</v>
      </c>
      <c r="D3657" t="s">
        <v>66</v>
      </c>
      <c r="E3657" t="s">
        <v>67</v>
      </c>
      <c r="F3657" t="s">
        <v>68</v>
      </c>
      <c r="G3657" s="90" t="s">
        <v>719</v>
      </c>
      <c r="I3657" s="178">
        <v>-310.60000000000002</v>
      </c>
    </row>
    <row r="3658" spans="1:9" hidden="1" x14ac:dyDescent="0.25">
      <c r="A3658" t="s">
        <v>126</v>
      </c>
      <c r="B3658">
        <v>2024</v>
      </c>
      <c r="C3658" t="s">
        <v>58</v>
      </c>
      <c r="D3658" t="s">
        <v>66</v>
      </c>
      <c r="E3658" t="s">
        <v>67</v>
      </c>
      <c r="F3658" t="s">
        <v>68</v>
      </c>
      <c r="G3658" t="s">
        <v>723</v>
      </c>
      <c r="I3658" s="178">
        <v>219693.85</v>
      </c>
    </row>
    <row r="3659" spans="1:9" hidden="1" x14ac:dyDescent="0.25">
      <c r="A3659" t="s">
        <v>126</v>
      </c>
      <c r="B3659">
        <v>2024</v>
      </c>
      <c r="C3659" t="s">
        <v>58</v>
      </c>
      <c r="D3659" t="s">
        <v>66</v>
      </c>
      <c r="E3659" t="s">
        <v>67</v>
      </c>
      <c r="F3659" t="s">
        <v>68</v>
      </c>
      <c r="G3659" t="s">
        <v>724</v>
      </c>
      <c r="I3659" s="155">
        <v>-224300</v>
      </c>
    </row>
    <row r="3660" spans="1:9" hidden="1" x14ac:dyDescent="0.25">
      <c r="A3660" t="s">
        <v>126</v>
      </c>
      <c r="B3660">
        <v>2024</v>
      </c>
      <c r="C3660" t="s">
        <v>58</v>
      </c>
      <c r="D3660" t="s">
        <v>66</v>
      </c>
      <c r="E3660" t="s">
        <v>67</v>
      </c>
      <c r="F3660" t="s">
        <v>68</v>
      </c>
      <c r="G3660" t="s">
        <v>282</v>
      </c>
      <c r="I3660" s="178">
        <v>152316.76</v>
      </c>
    </row>
    <row r="3661" spans="1:9" hidden="1" x14ac:dyDescent="0.25">
      <c r="A3661" t="s">
        <v>126</v>
      </c>
      <c r="B3661">
        <v>2024</v>
      </c>
      <c r="C3661" t="s">
        <v>58</v>
      </c>
      <c r="D3661" t="s">
        <v>66</v>
      </c>
      <c r="E3661" t="s">
        <v>67</v>
      </c>
      <c r="F3661" t="s">
        <v>68</v>
      </c>
      <c r="G3661" t="s">
        <v>718</v>
      </c>
      <c r="I3661" s="3">
        <v>-8580</v>
      </c>
    </row>
    <row r="3662" spans="1:9" hidden="1" x14ac:dyDescent="0.25">
      <c r="A3662" t="s">
        <v>126</v>
      </c>
      <c r="B3662">
        <v>2024</v>
      </c>
      <c r="C3662" t="s">
        <v>58</v>
      </c>
      <c r="D3662" t="s">
        <v>66</v>
      </c>
      <c r="E3662" t="s">
        <v>67</v>
      </c>
      <c r="F3662" t="s">
        <v>68</v>
      </c>
      <c r="G3662" t="s">
        <v>725</v>
      </c>
      <c r="I3662" s="178">
        <v>-16099.99</v>
      </c>
    </row>
    <row r="3663" spans="1:9" hidden="1" x14ac:dyDescent="0.25">
      <c r="A3663" t="s">
        <v>126</v>
      </c>
      <c r="B3663">
        <v>2024</v>
      </c>
      <c r="C3663" t="s">
        <v>58</v>
      </c>
      <c r="D3663" t="s">
        <v>66</v>
      </c>
      <c r="E3663" t="s">
        <v>67</v>
      </c>
      <c r="F3663" t="s">
        <v>68</v>
      </c>
      <c r="G3663" t="s">
        <v>726</v>
      </c>
      <c r="I3663" s="155">
        <v>34734.620000000003</v>
      </c>
    </row>
    <row r="3664" spans="1:9" hidden="1" x14ac:dyDescent="0.25">
      <c r="A3664" t="s">
        <v>126</v>
      </c>
      <c r="B3664">
        <v>2024</v>
      </c>
      <c r="C3664" t="s">
        <v>58</v>
      </c>
      <c r="D3664" t="s">
        <v>66</v>
      </c>
      <c r="E3664" t="s">
        <v>67</v>
      </c>
      <c r="F3664" t="s">
        <v>68</v>
      </c>
      <c r="G3664" t="s">
        <v>727</v>
      </c>
      <c r="I3664" s="178">
        <v>1146634.55</v>
      </c>
    </row>
    <row r="3665" spans="1:10" hidden="1" x14ac:dyDescent="0.25">
      <c r="A3665" t="s">
        <v>126</v>
      </c>
      <c r="B3665">
        <v>2024</v>
      </c>
      <c r="C3665" t="s">
        <v>58</v>
      </c>
      <c r="D3665" t="s">
        <v>66</v>
      </c>
      <c r="E3665" t="s">
        <v>67</v>
      </c>
      <c r="F3665" t="s">
        <v>68</v>
      </c>
      <c r="G3665" t="s">
        <v>728</v>
      </c>
      <c r="I3665" s="155">
        <f>681670+310</f>
        <v>681980</v>
      </c>
    </row>
    <row r="3666" spans="1:10" hidden="1" x14ac:dyDescent="0.25">
      <c r="A3666" t="s">
        <v>126</v>
      </c>
      <c r="B3666">
        <v>2024</v>
      </c>
      <c r="C3666" t="s">
        <v>58</v>
      </c>
      <c r="D3666" t="s">
        <v>66</v>
      </c>
      <c r="E3666" t="s">
        <v>67</v>
      </c>
      <c r="F3666" t="s">
        <v>68</v>
      </c>
      <c r="G3666" t="s">
        <v>729</v>
      </c>
      <c r="I3666" s="178">
        <v>75445.570000000007</v>
      </c>
    </row>
    <row r="3667" spans="1:10" hidden="1" x14ac:dyDescent="0.25">
      <c r="A3667" t="s">
        <v>126</v>
      </c>
      <c r="B3667">
        <v>2024</v>
      </c>
      <c r="C3667" t="s">
        <v>58</v>
      </c>
      <c r="D3667" t="s">
        <v>66</v>
      </c>
      <c r="E3667" t="s">
        <v>67</v>
      </c>
      <c r="F3667" t="s">
        <v>68</v>
      </c>
      <c r="G3667" t="s">
        <v>730</v>
      </c>
      <c r="I3667" s="178">
        <v>84082.32</v>
      </c>
      <c r="J3667" s="20"/>
    </row>
    <row r="3668" spans="1:10" hidden="1" x14ac:dyDescent="0.25">
      <c r="A3668" t="s">
        <v>126</v>
      </c>
      <c r="B3668">
        <v>2024</v>
      </c>
      <c r="C3668" t="s">
        <v>58</v>
      </c>
      <c r="D3668" t="s">
        <v>66</v>
      </c>
      <c r="E3668" t="s">
        <v>67</v>
      </c>
      <c r="F3668" t="s">
        <v>68</v>
      </c>
      <c r="G3668" t="s">
        <v>731</v>
      </c>
      <c r="I3668" s="178">
        <v>402742.57</v>
      </c>
    </row>
    <row r="3669" spans="1:10" hidden="1" x14ac:dyDescent="0.25">
      <c r="A3669" t="s">
        <v>126</v>
      </c>
      <c r="B3669">
        <v>2024</v>
      </c>
      <c r="C3669" t="s">
        <v>58</v>
      </c>
      <c r="D3669" t="s">
        <v>66</v>
      </c>
      <c r="E3669" t="s">
        <v>67</v>
      </c>
      <c r="F3669" t="s">
        <v>68</v>
      </c>
      <c r="G3669" t="s">
        <v>709</v>
      </c>
      <c r="I3669" s="155">
        <v>-56075</v>
      </c>
    </row>
    <row r="3670" spans="1:10" hidden="1" x14ac:dyDescent="0.25">
      <c r="A3670" t="s">
        <v>126</v>
      </c>
      <c r="B3670">
        <v>2024</v>
      </c>
      <c r="C3670" t="s">
        <v>58</v>
      </c>
      <c r="D3670" t="s">
        <v>66</v>
      </c>
      <c r="E3670" t="s">
        <v>67</v>
      </c>
      <c r="F3670" t="s">
        <v>68</v>
      </c>
      <c r="G3670" t="s">
        <v>732</v>
      </c>
      <c r="I3670" s="178">
        <v>431828.2</v>
      </c>
    </row>
    <row r="3671" spans="1:10" hidden="1" x14ac:dyDescent="0.25">
      <c r="A3671" t="s">
        <v>126</v>
      </c>
      <c r="B3671">
        <v>2024</v>
      </c>
      <c r="C3671" t="s">
        <v>58</v>
      </c>
      <c r="D3671" t="s">
        <v>66</v>
      </c>
      <c r="E3671" t="s">
        <v>67</v>
      </c>
      <c r="F3671" t="s">
        <v>68</v>
      </c>
      <c r="G3671" t="s">
        <v>733</v>
      </c>
      <c r="I3671" s="178">
        <v>487932.18</v>
      </c>
    </row>
    <row r="3672" spans="1:10" hidden="1" x14ac:dyDescent="0.25">
      <c r="A3672" t="s">
        <v>126</v>
      </c>
      <c r="B3672">
        <v>2024</v>
      </c>
      <c r="C3672" t="s">
        <v>58</v>
      </c>
      <c r="D3672" t="s">
        <v>66</v>
      </c>
      <c r="E3672" t="s">
        <v>67</v>
      </c>
      <c r="F3672" t="s">
        <v>68</v>
      </c>
      <c r="G3672" t="s">
        <v>711</v>
      </c>
      <c r="I3672" s="155">
        <v>-2831.4</v>
      </c>
    </row>
    <row r="3673" spans="1:10" hidden="1" x14ac:dyDescent="0.25">
      <c r="A3673" t="s">
        <v>126</v>
      </c>
      <c r="B3673">
        <v>2024</v>
      </c>
      <c r="C3673" t="s">
        <v>58</v>
      </c>
      <c r="D3673" t="s">
        <v>66</v>
      </c>
      <c r="E3673" t="s">
        <v>67</v>
      </c>
      <c r="F3673" t="s">
        <v>68</v>
      </c>
      <c r="G3673" t="s">
        <v>553</v>
      </c>
      <c r="I3673" s="178">
        <v>28289</v>
      </c>
    </row>
    <row r="3674" spans="1:10" hidden="1" x14ac:dyDescent="0.25">
      <c r="A3674" t="s">
        <v>126</v>
      </c>
      <c r="B3674">
        <v>2024</v>
      </c>
      <c r="C3674" t="s">
        <v>58</v>
      </c>
      <c r="D3674" t="s">
        <v>66</v>
      </c>
      <c r="E3674" t="s">
        <v>67</v>
      </c>
      <c r="F3674" t="s">
        <v>68</v>
      </c>
      <c r="G3674" t="s">
        <v>679</v>
      </c>
      <c r="I3674" s="178">
        <v>24021.83</v>
      </c>
    </row>
    <row r="3675" spans="1:10" hidden="1" x14ac:dyDescent="0.25">
      <c r="A3675" t="s">
        <v>126</v>
      </c>
      <c r="B3675">
        <v>2024</v>
      </c>
      <c r="C3675" t="s">
        <v>58</v>
      </c>
      <c r="D3675" t="s">
        <v>66</v>
      </c>
      <c r="E3675" t="s">
        <v>67</v>
      </c>
      <c r="F3675" t="s">
        <v>68</v>
      </c>
      <c r="G3675" t="s">
        <v>680</v>
      </c>
      <c r="I3675" s="155">
        <v>-4435.3900000000003</v>
      </c>
    </row>
    <row r="3676" spans="1:10" hidden="1" x14ac:dyDescent="0.25">
      <c r="A3676" t="s">
        <v>126</v>
      </c>
      <c r="B3676">
        <v>2024</v>
      </c>
      <c r="C3676" t="s">
        <v>58</v>
      </c>
      <c r="D3676" t="s">
        <v>66</v>
      </c>
      <c r="E3676" t="s">
        <v>67</v>
      </c>
      <c r="F3676" t="s">
        <v>326</v>
      </c>
      <c r="G3676" t="s">
        <v>327</v>
      </c>
      <c r="I3676" s="16">
        <v>850001</v>
      </c>
    </row>
    <row r="3677" spans="1:10" hidden="1" x14ac:dyDescent="0.25">
      <c r="A3677" t="s">
        <v>126</v>
      </c>
      <c r="B3677">
        <v>2024</v>
      </c>
      <c r="C3677" t="s">
        <v>58</v>
      </c>
      <c r="D3677" t="s">
        <v>66</v>
      </c>
      <c r="E3677" t="s">
        <v>67</v>
      </c>
      <c r="F3677" t="s">
        <v>326</v>
      </c>
      <c r="G3677" t="s">
        <v>328</v>
      </c>
      <c r="I3677" s="16">
        <v>850000</v>
      </c>
    </row>
    <row r="3678" spans="1:10" hidden="1" x14ac:dyDescent="0.25">
      <c r="A3678" t="s">
        <v>126</v>
      </c>
      <c r="B3678">
        <v>2024</v>
      </c>
      <c r="C3678" t="s">
        <v>58</v>
      </c>
      <c r="D3678" t="s">
        <v>66</v>
      </c>
      <c r="E3678" t="s">
        <v>67</v>
      </c>
      <c r="F3678" t="s">
        <v>326</v>
      </c>
      <c r="G3678" t="s">
        <v>329</v>
      </c>
      <c r="I3678" s="178">
        <v>96900</v>
      </c>
    </row>
    <row r="3679" spans="1:10" hidden="1" x14ac:dyDescent="0.25">
      <c r="A3679" t="s">
        <v>126</v>
      </c>
      <c r="B3679">
        <v>2024</v>
      </c>
      <c r="C3679" t="s">
        <v>58</v>
      </c>
      <c r="D3679" t="s">
        <v>66</v>
      </c>
      <c r="E3679" t="s">
        <v>67</v>
      </c>
      <c r="F3679" t="s">
        <v>326</v>
      </c>
      <c r="G3679" t="s">
        <v>330</v>
      </c>
      <c r="I3679" s="178">
        <v>3657533</v>
      </c>
    </row>
    <row r="3680" spans="1:10" hidden="1" x14ac:dyDescent="0.25">
      <c r="A3680" t="s">
        <v>126</v>
      </c>
      <c r="B3680">
        <v>2024</v>
      </c>
      <c r="C3680" t="s">
        <v>58</v>
      </c>
      <c r="D3680" t="s">
        <v>66</v>
      </c>
      <c r="E3680" t="s">
        <v>67</v>
      </c>
      <c r="F3680" t="s">
        <v>68</v>
      </c>
      <c r="G3680" t="s">
        <v>158</v>
      </c>
      <c r="I3680" s="154">
        <v>86682738.859999999</v>
      </c>
    </row>
    <row r="3681" spans="1:9" hidden="1" x14ac:dyDescent="0.25">
      <c r="A3681" t="s">
        <v>126</v>
      </c>
      <c r="B3681">
        <v>2024</v>
      </c>
      <c r="C3681" t="s">
        <v>58</v>
      </c>
      <c r="D3681" t="s">
        <v>66</v>
      </c>
      <c r="E3681" t="s">
        <v>67</v>
      </c>
      <c r="F3681" t="s">
        <v>68</v>
      </c>
      <c r="G3681" t="s">
        <v>76</v>
      </c>
      <c r="I3681" s="178">
        <v>-46083142.950000003</v>
      </c>
    </row>
    <row r="3682" spans="1:9" hidden="1" x14ac:dyDescent="0.25">
      <c r="A3682" t="s">
        <v>126</v>
      </c>
      <c r="B3682">
        <v>2024</v>
      </c>
      <c r="C3682" t="s">
        <v>58</v>
      </c>
      <c r="D3682" t="s">
        <v>66</v>
      </c>
      <c r="E3682" t="s">
        <v>67</v>
      </c>
      <c r="F3682" t="s">
        <v>68</v>
      </c>
      <c r="G3682" t="s">
        <v>784</v>
      </c>
      <c r="I3682" s="155">
        <v>8000</v>
      </c>
    </row>
    <row r="3683" spans="1:9" hidden="1" x14ac:dyDescent="0.25">
      <c r="A3683" t="s">
        <v>126</v>
      </c>
      <c r="B3683">
        <v>2024</v>
      </c>
      <c r="C3683" t="s">
        <v>58</v>
      </c>
      <c r="D3683" t="s">
        <v>66</v>
      </c>
      <c r="E3683" t="s">
        <v>67</v>
      </c>
      <c r="F3683" t="s">
        <v>68</v>
      </c>
      <c r="G3683" t="s">
        <v>200</v>
      </c>
      <c r="I3683" s="155">
        <v>1065425</v>
      </c>
    </row>
    <row r="3684" spans="1:9" hidden="1" x14ac:dyDescent="0.25">
      <c r="A3684" t="s">
        <v>126</v>
      </c>
      <c r="B3684">
        <v>2024</v>
      </c>
      <c r="C3684" t="s">
        <v>58</v>
      </c>
      <c r="D3684" t="s">
        <v>66</v>
      </c>
      <c r="E3684" t="s">
        <v>67</v>
      </c>
      <c r="F3684" t="s">
        <v>68</v>
      </c>
      <c r="G3684" t="s">
        <v>97</v>
      </c>
      <c r="I3684" s="178">
        <v>39921685.020000003</v>
      </c>
    </row>
    <row r="3685" spans="1:9" hidden="1" x14ac:dyDescent="0.25">
      <c r="A3685" t="s">
        <v>126</v>
      </c>
      <c r="B3685">
        <v>2024</v>
      </c>
      <c r="C3685" t="s">
        <v>58</v>
      </c>
      <c r="D3685" t="s">
        <v>66</v>
      </c>
      <c r="E3685" t="s">
        <v>67</v>
      </c>
      <c r="F3685" t="s">
        <v>68</v>
      </c>
      <c r="G3685" t="s">
        <v>201</v>
      </c>
      <c r="I3685" s="178">
        <v>-10231.91</v>
      </c>
    </row>
    <row r="3686" spans="1:9" hidden="1" x14ac:dyDescent="0.25">
      <c r="A3686" t="s">
        <v>126</v>
      </c>
      <c r="B3686">
        <v>2024</v>
      </c>
      <c r="C3686" t="s">
        <v>58</v>
      </c>
      <c r="D3686" t="s">
        <v>66</v>
      </c>
      <c r="E3686" t="s">
        <v>67</v>
      </c>
      <c r="F3686" t="s">
        <v>68</v>
      </c>
      <c r="G3686" t="s">
        <v>710</v>
      </c>
    </row>
    <row r="3687" spans="1:9" hidden="1" x14ac:dyDescent="0.25">
      <c r="A3687" t="s">
        <v>126</v>
      </c>
      <c r="B3687">
        <v>2024</v>
      </c>
      <c r="C3687" t="s">
        <v>58</v>
      </c>
      <c r="D3687" t="s">
        <v>66</v>
      </c>
      <c r="E3687" t="s">
        <v>67</v>
      </c>
      <c r="F3687" t="s">
        <v>68</v>
      </c>
      <c r="G3687" t="s">
        <v>293</v>
      </c>
      <c r="I3687" s="178">
        <v>-380836.7</v>
      </c>
    </row>
    <row r="3688" spans="1:9" hidden="1" x14ac:dyDescent="0.25">
      <c r="A3688" t="s">
        <v>126</v>
      </c>
      <c r="B3688">
        <v>2024</v>
      </c>
      <c r="C3688" t="s">
        <v>58</v>
      </c>
      <c r="D3688" t="s">
        <v>66</v>
      </c>
      <c r="E3688" t="s">
        <v>67</v>
      </c>
      <c r="F3688" t="s">
        <v>68</v>
      </c>
      <c r="G3688" t="s">
        <v>202</v>
      </c>
    </row>
    <row r="3689" spans="1:9" hidden="1" x14ac:dyDescent="0.25">
      <c r="A3689" t="s">
        <v>126</v>
      </c>
      <c r="B3689">
        <v>2024</v>
      </c>
      <c r="C3689" t="s">
        <v>58</v>
      </c>
      <c r="D3689" t="s">
        <v>66</v>
      </c>
      <c r="E3689" t="s">
        <v>67</v>
      </c>
      <c r="F3689" t="s">
        <v>68</v>
      </c>
      <c r="G3689" t="s">
        <v>203</v>
      </c>
      <c r="I3689" s="155">
        <v>0</v>
      </c>
    </row>
    <row r="3690" spans="1:9" hidden="1" x14ac:dyDescent="0.25">
      <c r="A3690" t="s">
        <v>126</v>
      </c>
      <c r="B3690">
        <v>2024</v>
      </c>
      <c r="C3690" t="s">
        <v>58</v>
      </c>
      <c r="D3690" t="s">
        <v>66</v>
      </c>
      <c r="E3690" t="s">
        <v>67</v>
      </c>
      <c r="F3690" t="s">
        <v>68</v>
      </c>
      <c r="G3690" t="s">
        <v>290</v>
      </c>
      <c r="I3690" s="155">
        <v>0</v>
      </c>
    </row>
    <row r="3691" spans="1:9" hidden="1" x14ac:dyDescent="0.25">
      <c r="A3691" t="s">
        <v>126</v>
      </c>
      <c r="B3691">
        <v>2024</v>
      </c>
      <c r="C3691" t="s">
        <v>58</v>
      </c>
      <c r="D3691" t="s">
        <v>66</v>
      </c>
      <c r="E3691" t="s">
        <v>67</v>
      </c>
      <c r="F3691" t="s">
        <v>68</v>
      </c>
      <c r="G3691" t="s">
        <v>554</v>
      </c>
    </row>
    <row r="3692" spans="1:9" hidden="1" x14ac:dyDescent="0.25">
      <c r="A3692" t="s">
        <v>126</v>
      </c>
      <c r="B3692">
        <v>2024</v>
      </c>
      <c r="C3692" t="s">
        <v>58</v>
      </c>
      <c r="D3692" t="s">
        <v>66</v>
      </c>
      <c r="E3692" t="s">
        <v>67</v>
      </c>
      <c r="F3692" t="s">
        <v>268</v>
      </c>
      <c r="G3692" t="s">
        <v>162</v>
      </c>
      <c r="I3692" s="178">
        <v>913703.86</v>
      </c>
    </row>
    <row r="3693" spans="1:9" hidden="1" x14ac:dyDescent="0.25">
      <c r="A3693" t="s">
        <v>126</v>
      </c>
      <c r="B3693">
        <v>2024</v>
      </c>
      <c r="C3693" t="s">
        <v>58</v>
      </c>
      <c r="D3693" t="s">
        <v>66</v>
      </c>
      <c r="E3693" t="s">
        <v>67</v>
      </c>
      <c r="F3693" t="s">
        <v>93</v>
      </c>
      <c r="G3693" t="s">
        <v>92</v>
      </c>
    </row>
    <row r="3694" spans="1:9" hidden="1" x14ac:dyDescent="0.25">
      <c r="A3694" t="s">
        <v>126</v>
      </c>
      <c r="B3694">
        <v>2024</v>
      </c>
      <c r="C3694" t="s">
        <v>58</v>
      </c>
      <c r="D3694" t="s">
        <v>69</v>
      </c>
      <c r="E3694" t="s">
        <v>69</v>
      </c>
      <c r="F3694" t="s">
        <v>70</v>
      </c>
      <c r="G3694" t="s">
        <v>77</v>
      </c>
      <c r="I3694" s="155">
        <v>200000000</v>
      </c>
    </row>
    <row r="3695" spans="1:9" hidden="1" x14ac:dyDescent="0.25">
      <c r="A3695" t="s">
        <v>126</v>
      </c>
      <c r="B3695">
        <v>2024</v>
      </c>
      <c r="C3695" t="s">
        <v>58</v>
      </c>
      <c r="D3695" t="s">
        <v>69</v>
      </c>
      <c r="E3695" t="s">
        <v>69</v>
      </c>
      <c r="F3695" t="s">
        <v>70</v>
      </c>
      <c r="G3695" t="s">
        <v>78</v>
      </c>
      <c r="I3695" s="155">
        <v>-194000000</v>
      </c>
    </row>
    <row r="3696" spans="1:9" hidden="1" x14ac:dyDescent="0.25">
      <c r="A3696" t="s">
        <v>126</v>
      </c>
      <c r="B3696">
        <v>2024</v>
      </c>
      <c r="C3696" t="s">
        <v>58</v>
      </c>
      <c r="D3696" t="s">
        <v>69</v>
      </c>
      <c r="E3696" t="s">
        <v>69</v>
      </c>
      <c r="F3696" t="s">
        <v>70</v>
      </c>
      <c r="G3696" t="s">
        <v>230</v>
      </c>
      <c r="I3696" s="155">
        <v>54327800</v>
      </c>
    </row>
    <row r="3697" spans="1:9" s="86" customFormat="1" hidden="1" x14ac:dyDescent="0.25">
      <c r="A3697" t="s">
        <v>126</v>
      </c>
      <c r="B3697" s="86">
        <v>2024</v>
      </c>
      <c r="C3697" s="86" t="s">
        <v>58</v>
      </c>
      <c r="D3697" s="86" t="s">
        <v>69</v>
      </c>
      <c r="E3697" s="86" t="s">
        <v>69</v>
      </c>
      <c r="F3697" s="86" t="s">
        <v>79</v>
      </c>
      <c r="G3697" s="86" t="s">
        <v>264</v>
      </c>
      <c r="I3697" s="176">
        <f>203017663.2+67575790.16-37165816+42329178.1+138143011.51+38558.939999938</f>
        <v>413938385.90999997</v>
      </c>
    </row>
    <row r="3698" spans="1:9" s="86" customFormat="1" hidden="1" x14ac:dyDescent="0.25">
      <c r="A3698" t="s">
        <v>126</v>
      </c>
      <c r="B3698" s="86">
        <v>2024</v>
      </c>
      <c r="C3698" s="86" t="s">
        <v>58</v>
      </c>
      <c r="D3698" s="86" t="s">
        <v>69</v>
      </c>
      <c r="E3698" s="86" t="s">
        <v>69</v>
      </c>
      <c r="F3698" s="86" t="s">
        <v>79</v>
      </c>
      <c r="G3698" s="86" t="s">
        <v>297</v>
      </c>
      <c r="I3698" s="176">
        <v>82681315.879999995</v>
      </c>
    </row>
    <row r="3699" spans="1:9" hidden="1" x14ac:dyDescent="0.25">
      <c r="A3699" t="s">
        <v>130</v>
      </c>
      <c r="B3699">
        <v>2024</v>
      </c>
      <c r="C3699" t="s">
        <v>58</v>
      </c>
      <c r="D3699" t="s">
        <v>63</v>
      </c>
      <c r="E3699" t="s">
        <v>64</v>
      </c>
      <c r="F3699" t="s">
        <v>65</v>
      </c>
      <c r="G3699" t="s">
        <v>71</v>
      </c>
    </row>
    <row r="3700" spans="1:9" hidden="1" x14ac:dyDescent="0.25">
      <c r="A3700" t="s">
        <v>130</v>
      </c>
      <c r="B3700">
        <v>2024</v>
      </c>
      <c r="C3700" t="s">
        <v>58</v>
      </c>
      <c r="D3700" t="s">
        <v>63</v>
      </c>
      <c r="E3700" t="s">
        <v>64</v>
      </c>
      <c r="F3700" t="s">
        <v>65</v>
      </c>
      <c r="G3700" t="s">
        <v>80</v>
      </c>
      <c r="I3700" s="3">
        <v>1275015.8600000001</v>
      </c>
    </row>
    <row r="3701" spans="1:9" hidden="1" x14ac:dyDescent="0.25">
      <c r="A3701" t="s">
        <v>130</v>
      </c>
      <c r="B3701">
        <v>2024</v>
      </c>
      <c r="C3701" t="s">
        <v>58</v>
      </c>
      <c r="D3701" t="s">
        <v>63</v>
      </c>
      <c r="E3701" t="s">
        <v>64</v>
      </c>
      <c r="F3701" t="s">
        <v>65</v>
      </c>
      <c r="G3701" t="s">
        <v>72</v>
      </c>
    </row>
    <row r="3702" spans="1:9" hidden="1" x14ac:dyDescent="0.25">
      <c r="A3702" t="s">
        <v>130</v>
      </c>
      <c r="B3702">
        <v>2024</v>
      </c>
      <c r="C3702" t="s">
        <v>58</v>
      </c>
      <c r="D3702" t="s">
        <v>63</v>
      </c>
      <c r="E3702" t="s">
        <v>64</v>
      </c>
      <c r="F3702" t="s">
        <v>65</v>
      </c>
      <c r="G3702" t="s">
        <v>227</v>
      </c>
      <c r="I3702" s="155">
        <v>147124899.5</v>
      </c>
    </row>
    <row r="3703" spans="1:9" hidden="1" x14ac:dyDescent="0.25">
      <c r="A3703" t="s">
        <v>130</v>
      </c>
      <c r="B3703">
        <v>2024</v>
      </c>
      <c r="C3703" t="s">
        <v>58</v>
      </c>
      <c r="D3703" t="s">
        <v>63</v>
      </c>
      <c r="E3703" t="s">
        <v>64</v>
      </c>
      <c r="F3703" t="s">
        <v>65</v>
      </c>
      <c r="G3703" t="s">
        <v>586</v>
      </c>
      <c r="I3703" s="155">
        <v>1524729.16</v>
      </c>
    </row>
    <row r="3704" spans="1:9" hidden="1" x14ac:dyDescent="0.25">
      <c r="A3704" t="s">
        <v>130</v>
      </c>
      <c r="B3704">
        <v>2024</v>
      </c>
      <c r="C3704" t="s">
        <v>58</v>
      </c>
      <c r="D3704" t="s">
        <v>63</v>
      </c>
      <c r="E3704" t="s">
        <v>64</v>
      </c>
      <c r="F3704" t="s">
        <v>587</v>
      </c>
      <c r="G3704" t="s">
        <v>621</v>
      </c>
    </row>
    <row r="3705" spans="1:9" hidden="1" x14ac:dyDescent="0.25">
      <c r="A3705" t="s">
        <v>130</v>
      </c>
      <c r="B3705">
        <v>2024</v>
      </c>
      <c r="C3705" t="s">
        <v>58</v>
      </c>
      <c r="D3705" t="s">
        <v>63</v>
      </c>
      <c r="E3705" t="s">
        <v>64</v>
      </c>
      <c r="F3705" t="s">
        <v>262</v>
      </c>
      <c r="G3705" t="s">
        <v>261</v>
      </c>
      <c r="H3705" t="s">
        <v>291</v>
      </c>
      <c r="I3705" s="3">
        <v>67923199.599999994</v>
      </c>
    </row>
    <row r="3706" spans="1:9" hidden="1" x14ac:dyDescent="0.25">
      <c r="A3706" t="s">
        <v>130</v>
      </c>
      <c r="B3706">
        <v>2024</v>
      </c>
      <c r="C3706" t="s">
        <v>58</v>
      </c>
      <c r="D3706" t="s">
        <v>63</v>
      </c>
      <c r="E3706" t="s">
        <v>64</v>
      </c>
      <c r="F3706" t="s">
        <v>262</v>
      </c>
      <c r="G3706" t="s">
        <v>261</v>
      </c>
      <c r="H3706" t="s">
        <v>104</v>
      </c>
      <c r="I3706" s="3">
        <v>74750816.760000005</v>
      </c>
    </row>
    <row r="3707" spans="1:9" hidden="1" x14ac:dyDescent="0.25">
      <c r="A3707" t="s">
        <v>130</v>
      </c>
      <c r="B3707">
        <v>2024</v>
      </c>
      <c r="C3707" t="s">
        <v>58</v>
      </c>
      <c r="D3707" t="s">
        <v>63</v>
      </c>
      <c r="E3707" t="s">
        <v>64</v>
      </c>
      <c r="F3707" t="s">
        <v>713</v>
      </c>
      <c r="G3707" t="s">
        <v>155</v>
      </c>
      <c r="I3707" s="3">
        <v>368211707.38999999</v>
      </c>
    </row>
    <row r="3708" spans="1:9" hidden="1" x14ac:dyDescent="0.25">
      <c r="A3708" t="s">
        <v>130</v>
      </c>
      <c r="B3708">
        <v>2024</v>
      </c>
      <c r="C3708" t="s">
        <v>58</v>
      </c>
      <c r="D3708" t="s">
        <v>63</v>
      </c>
      <c r="E3708" t="s">
        <v>64</v>
      </c>
      <c r="F3708" t="s">
        <v>713</v>
      </c>
      <c r="G3708" t="s">
        <v>145</v>
      </c>
      <c r="I3708">
        <v>160198993.65000001</v>
      </c>
    </row>
    <row r="3709" spans="1:9" hidden="1" x14ac:dyDescent="0.25">
      <c r="A3709" t="s">
        <v>130</v>
      </c>
      <c r="B3709">
        <v>2024</v>
      </c>
      <c r="C3709" t="s">
        <v>58</v>
      </c>
      <c r="D3709" t="s">
        <v>63</v>
      </c>
      <c r="E3709" t="s">
        <v>64</v>
      </c>
      <c r="F3709" t="s">
        <v>713</v>
      </c>
      <c r="G3709" t="s">
        <v>706</v>
      </c>
      <c r="I3709" s="3">
        <v>1</v>
      </c>
    </row>
    <row r="3710" spans="1:9" hidden="1" x14ac:dyDescent="0.25">
      <c r="A3710" t="s">
        <v>130</v>
      </c>
      <c r="B3710">
        <v>2024</v>
      </c>
      <c r="C3710" t="s">
        <v>58</v>
      </c>
      <c r="D3710" t="s">
        <v>63</v>
      </c>
      <c r="E3710" t="s">
        <v>64</v>
      </c>
      <c r="F3710" t="s">
        <v>713</v>
      </c>
      <c r="G3710" t="s">
        <v>275</v>
      </c>
      <c r="I3710" s="3">
        <v>1279838.05</v>
      </c>
    </row>
    <row r="3711" spans="1:9" hidden="1" x14ac:dyDescent="0.25">
      <c r="A3711" t="s">
        <v>130</v>
      </c>
      <c r="B3711">
        <v>2024</v>
      </c>
      <c r="C3711" t="s">
        <v>58</v>
      </c>
      <c r="D3711" t="s">
        <v>63</v>
      </c>
      <c r="E3711" t="s">
        <v>64</v>
      </c>
      <c r="F3711" t="s">
        <v>713</v>
      </c>
      <c r="G3711" t="s">
        <v>105</v>
      </c>
    </row>
    <row r="3712" spans="1:9" hidden="1" x14ac:dyDescent="0.25">
      <c r="A3712" t="s">
        <v>130</v>
      </c>
      <c r="B3712">
        <v>2024</v>
      </c>
      <c r="C3712" t="s">
        <v>58</v>
      </c>
      <c r="D3712" t="s">
        <v>63</v>
      </c>
      <c r="E3712" t="s">
        <v>64</v>
      </c>
      <c r="F3712" t="s">
        <v>713</v>
      </c>
      <c r="G3712" t="s">
        <v>231</v>
      </c>
      <c r="I3712" s="155">
        <v>29657888.079999998</v>
      </c>
    </row>
    <row r="3713" spans="1:9" hidden="1" x14ac:dyDescent="0.25">
      <c r="A3713" t="s">
        <v>130</v>
      </c>
      <c r="B3713">
        <v>2024</v>
      </c>
      <c r="C3713" t="s">
        <v>58</v>
      </c>
      <c r="D3713" t="s">
        <v>63</v>
      </c>
      <c r="E3713" t="s">
        <v>64</v>
      </c>
      <c r="F3713" t="s">
        <v>713</v>
      </c>
      <c r="G3713" t="s">
        <v>336</v>
      </c>
      <c r="I3713" s="3">
        <v>-507511.74</v>
      </c>
    </row>
    <row r="3714" spans="1:9" hidden="1" x14ac:dyDescent="0.25">
      <c r="A3714" t="s">
        <v>130</v>
      </c>
      <c r="B3714">
        <v>2024</v>
      </c>
      <c r="C3714" t="s">
        <v>58</v>
      </c>
      <c r="D3714" t="s">
        <v>63</v>
      </c>
      <c r="E3714" t="s">
        <v>64</v>
      </c>
      <c r="F3714" t="s">
        <v>713</v>
      </c>
      <c r="G3714" t="s">
        <v>232</v>
      </c>
      <c r="I3714" s="3">
        <v>5094256.3099999996</v>
      </c>
    </row>
    <row r="3715" spans="1:9" hidden="1" x14ac:dyDescent="0.25">
      <c r="A3715" t="s">
        <v>130</v>
      </c>
      <c r="B3715">
        <v>2024</v>
      </c>
      <c r="C3715" t="s">
        <v>58</v>
      </c>
      <c r="D3715" t="s">
        <v>63</v>
      </c>
      <c r="E3715" t="s">
        <v>64</v>
      </c>
      <c r="F3715" t="s">
        <v>713</v>
      </c>
      <c r="G3715" t="s">
        <v>340</v>
      </c>
      <c r="I3715" s="155">
        <v>0</v>
      </c>
    </row>
    <row r="3716" spans="1:9" hidden="1" x14ac:dyDescent="0.25">
      <c r="A3716" t="s">
        <v>130</v>
      </c>
      <c r="B3716">
        <v>2024</v>
      </c>
      <c r="C3716" t="s">
        <v>58</v>
      </c>
      <c r="D3716" t="s">
        <v>63</v>
      </c>
      <c r="E3716" t="s">
        <v>64</v>
      </c>
      <c r="F3716" t="s">
        <v>713</v>
      </c>
      <c r="G3716" t="s">
        <v>341</v>
      </c>
      <c r="I3716" s="155">
        <v>0</v>
      </c>
    </row>
    <row r="3717" spans="1:9" hidden="1" x14ac:dyDescent="0.25">
      <c r="A3717" t="s">
        <v>130</v>
      </c>
      <c r="B3717">
        <v>2024</v>
      </c>
      <c r="C3717" t="s">
        <v>58</v>
      </c>
      <c r="D3717" t="s">
        <v>63</v>
      </c>
      <c r="E3717" t="s">
        <v>64</v>
      </c>
      <c r="F3717" t="s">
        <v>713</v>
      </c>
      <c r="G3717" t="s">
        <v>344</v>
      </c>
      <c r="I3717" s="155">
        <v>0</v>
      </c>
    </row>
    <row r="3718" spans="1:9" hidden="1" x14ac:dyDescent="0.25">
      <c r="A3718" t="s">
        <v>130</v>
      </c>
      <c r="B3718">
        <v>2024</v>
      </c>
      <c r="C3718" t="s">
        <v>58</v>
      </c>
      <c r="D3718" t="s">
        <v>63</v>
      </c>
      <c r="E3718" t="s">
        <v>64</v>
      </c>
      <c r="F3718" t="s">
        <v>713</v>
      </c>
      <c r="G3718" t="s">
        <v>233</v>
      </c>
      <c r="I3718" s="155">
        <v>0</v>
      </c>
    </row>
    <row r="3719" spans="1:9" hidden="1" x14ac:dyDescent="0.25">
      <c r="A3719" t="s">
        <v>130</v>
      </c>
      <c r="B3719">
        <v>2024</v>
      </c>
      <c r="C3719" t="s">
        <v>58</v>
      </c>
      <c r="D3719" t="s">
        <v>63</v>
      </c>
      <c r="E3719" t="s">
        <v>64</v>
      </c>
      <c r="F3719" t="s">
        <v>713</v>
      </c>
      <c r="G3719" t="s">
        <v>323</v>
      </c>
      <c r="I3719" s="155">
        <v>0</v>
      </c>
    </row>
    <row r="3720" spans="1:9" hidden="1" x14ac:dyDescent="0.25">
      <c r="A3720" t="s">
        <v>130</v>
      </c>
      <c r="B3720">
        <v>2024</v>
      </c>
      <c r="C3720" t="s">
        <v>58</v>
      </c>
      <c r="D3720" t="s">
        <v>63</v>
      </c>
      <c r="E3720" t="s">
        <v>64</v>
      </c>
      <c r="F3720" t="s">
        <v>713</v>
      </c>
      <c r="G3720" t="s">
        <v>237</v>
      </c>
      <c r="I3720" s="3">
        <v>1323761.76</v>
      </c>
    </row>
    <row r="3721" spans="1:9" hidden="1" x14ac:dyDescent="0.25">
      <c r="A3721" t="s">
        <v>130</v>
      </c>
      <c r="B3721">
        <v>2024</v>
      </c>
      <c r="C3721" t="s">
        <v>58</v>
      </c>
      <c r="D3721" t="s">
        <v>63</v>
      </c>
      <c r="E3721" t="s">
        <v>64</v>
      </c>
      <c r="F3721" t="s">
        <v>713</v>
      </c>
      <c r="G3721" s="90" t="s">
        <v>711</v>
      </c>
      <c r="I3721" s="3">
        <v>-25119.59</v>
      </c>
    </row>
    <row r="3722" spans="1:9" hidden="1" x14ac:dyDescent="0.25">
      <c r="A3722" t="s">
        <v>130</v>
      </c>
      <c r="B3722">
        <v>2024</v>
      </c>
      <c r="C3722" t="s">
        <v>58</v>
      </c>
      <c r="D3722" t="s">
        <v>63</v>
      </c>
      <c r="E3722" t="s">
        <v>64</v>
      </c>
      <c r="F3722" t="s">
        <v>713</v>
      </c>
      <c r="G3722" t="s">
        <v>712</v>
      </c>
      <c r="I3722" s="155">
        <v>5602000</v>
      </c>
    </row>
    <row r="3723" spans="1:9" hidden="1" x14ac:dyDescent="0.25">
      <c r="A3723" t="s">
        <v>130</v>
      </c>
      <c r="B3723">
        <v>2024</v>
      </c>
      <c r="C3723" t="s">
        <v>58</v>
      </c>
      <c r="D3723" t="s">
        <v>63</v>
      </c>
      <c r="E3723" t="s">
        <v>64</v>
      </c>
      <c r="F3723" t="s">
        <v>713</v>
      </c>
      <c r="G3723" t="s">
        <v>186</v>
      </c>
      <c r="I3723" s="155">
        <v>8427000</v>
      </c>
    </row>
    <row r="3724" spans="1:9" hidden="1" x14ac:dyDescent="0.25">
      <c r="A3724" t="s">
        <v>130</v>
      </c>
      <c r="B3724">
        <v>2024</v>
      </c>
      <c r="C3724" t="s">
        <v>58</v>
      </c>
      <c r="D3724" t="s">
        <v>63</v>
      </c>
      <c r="E3724" t="s">
        <v>64</v>
      </c>
      <c r="F3724" t="s">
        <v>713</v>
      </c>
      <c r="G3724" t="s">
        <v>691</v>
      </c>
      <c r="I3724" s="3">
        <v>0</v>
      </c>
    </row>
    <row r="3725" spans="1:9" hidden="1" x14ac:dyDescent="0.25">
      <c r="A3725" t="s">
        <v>130</v>
      </c>
      <c r="B3725">
        <v>2024</v>
      </c>
      <c r="C3725" t="s">
        <v>58</v>
      </c>
      <c r="D3725" t="s">
        <v>63</v>
      </c>
      <c r="E3725" t="s">
        <v>64</v>
      </c>
      <c r="F3725" t="s">
        <v>82</v>
      </c>
      <c r="G3725" t="s">
        <v>81</v>
      </c>
      <c r="I3725" s="3">
        <v>161319508.34999999</v>
      </c>
    </row>
    <row r="3726" spans="1:9" hidden="1" x14ac:dyDescent="0.25">
      <c r="A3726" t="s">
        <v>130</v>
      </c>
      <c r="B3726">
        <v>2024</v>
      </c>
      <c r="C3726" t="s">
        <v>58</v>
      </c>
      <c r="D3726" t="s">
        <v>63</v>
      </c>
      <c r="E3726" t="s">
        <v>64</v>
      </c>
      <c r="F3726" t="s">
        <v>228</v>
      </c>
      <c r="G3726" t="s">
        <v>229</v>
      </c>
    </row>
    <row r="3727" spans="1:9" hidden="1" x14ac:dyDescent="0.25">
      <c r="A3727" t="s">
        <v>130</v>
      </c>
      <c r="B3727">
        <v>2024</v>
      </c>
      <c r="C3727" t="s">
        <v>58</v>
      </c>
      <c r="D3727" t="s">
        <v>63</v>
      </c>
      <c r="E3727" t="s">
        <v>73</v>
      </c>
      <c r="F3727" t="s">
        <v>84</v>
      </c>
      <c r="G3727" t="s">
        <v>83</v>
      </c>
      <c r="I3727" s="155">
        <v>4637000</v>
      </c>
    </row>
    <row r="3728" spans="1:9" hidden="1" x14ac:dyDescent="0.25">
      <c r="A3728" t="s">
        <v>130</v>
      </c>
      <c r="B3728">
        <v>2024</v>
      </c>
      <c r="C3728" t="s">
        <v>58</v>
      </c>
      <c r="D3728" t="s">
        <v>63</v>
      </c>
      <c r="E3728" t="s">
        <v>73</v>
      </c>
      <c r="F3728" t="s">
        <v>84</v>
      </c>
      <c r="G3728" t="s">
        <v>551</v>
      </c>
      <c r="I3728" s="155">
        <v>2210008</v>
      </c>
    </row>
    <row r="3729" spans="1:10" hidden="1" x14ac:dyDescent="0.25">
      <c r="A3729" t="s">
        <v>130</v>
      </c>
      <c r="B3729">
        <v>2024</v>
      </c>
      <c r="C3729" t="s">
        <v>58</v>
      </c>
      <c r="D3729" t="s">
        <v>63</v>
      </c>
      <c r="E3729" t="s">
        <v>73</v>
      </c>
      <c r="F3729" t="s">
        <v>84</v>
      </c>
      <c r="G3729" t="s">
        <v>324</v>
      </c>
      <c r="I3729" s="3">
        <v>15250001</v>
      </c>
    </row>
    <row r="3730" spans="1:10" hidden="1" x14ac:dyDescent="0.25">
      <c r="A3730" t="s">
        <v>130</v>
      </c>
      <c r="B3730">
        <v>2024</v>
      </c>
      <c r="C3730" t="s">
        <v>58</v>
      </c>
      <c r="D3730" t="s">
        <v>63</v>
      </c>
      <c r="E3730" t="s">
        <v>73</v>
      </c>
      <c r="F3730" s="215" t="s">
        <v>483</v>
      </c>
      <c r="G3730" s="215" t="s">
        <v>484</v>
      </c>
      <c r="H3730" s="215"/>
      <c r="I3730" s="216">
        <v>-1692297</v>
      </c>
    </row>
    <row r="3731" spans="1:10" hidden="1" x14ac:dyDescent="0.25">
      <c r="A3731" t="s">
        <v>130</v>
      </c>
      <c r="B3731">
        <v>2024</v>
      </c>
      <c r="C3731" t="s">
        <v>58</v>
      </c>
      <c r="D3731" t="s">
        <v>63</v>
      </c>
      <c r="E3731" t="s">
        <v>73</v>
      </c>
      <c r="F3731" s="215" t="s">
        <v>483</v>
      </c>
      <c r="G3731" s="215" t="s">
        <v>525</v>
      </c>
      <c r="H3731" s="215"/>
      <c r="I3731" s="216">
        <v>2149600</v>
      </c>
    </row>
    <row r="3732" spans="1:10" hidden="1" x14ac:dyDescent="0.25">
      <c r="A3732" t="s">
        <v>130</v>
      </c>
      <c r="B3732">
        <v>2024</v>
      </c>
      <c r="C3732" t="s">
        <v>58</v>
      </c>
      <c r="D3732" t="s">
        <v>63</v>
      </c>
      <c r="E3732" t="s">
        <v>73</v>
      </c>
      <c r="F3732" s="215" t="s">
        <v>483</v>
      </c>
      <c r="G3732" s="215" t="s">
        <v>365</v>
      </c>
      <c r="H3732" s="215"/>
      <c r="I3732" s="216">
        <v>-869001</v>
      </c>
    </row>
    <row r="3733" spans="1:10" hidden="1" x14ac:dyDescent="0.25">
      <c r="A3733" t="s">
        <v>130</v>
      </c>
      <c r="B3733">
        <v>2024</v>
      </c>
      <c r="C3733" t="s">
        <v>58</v>
      </c>
      <c r="D3733" t="s">
        <v>63</v>
      </c>
      <c r="E3733" t="s">
        <v>73</v>
      </c>
      <c r="F3733" t="s">
        <v>342</v>
      </c>
      <c r="G3733" t="s">
        <v>343</v>
      </c>
      <c r="I3733" s="155">
        <v>1995000</v>
      </c>
    </row>
    <row r="3734" spans="1:10" hidden="1" x14ac:dyDescent="0.25">
      <c r="A3734" t="s">
        <v>130</v>
      </c>
      <c r="B3734">
        <v>2024</v>
      </c>
      <c r="C3734" t="s">
        <v>58</v>
      </c>
      <c r="D3734" t="s">
        <v>63</v>
      </c>
      <c r="E3734" t="s">
        <v>73</v>
      </c>
      <c r="F3734" t="s">
        <v>529</v>
      </c>
      <c r="G3734" t="s">
        <v>530</v>
      </c>
      <c r="I3734" s="155">
        <v>-1995000</v>
      </c>
    </row>
    <row r="3735" spans="1:10" hidden="1" x14ac:dyDescent="0.25">
      <c r="A3735" t="s">
        <v>130</v>
      </c>
      <c r="B3735">
        <v>2024</v>
      </c>
      <c r="C3735" t="s">
        <v>58</v>
      </c>
      <c r="D3735" t="s">
        <v>66</v>
      </c>
      <c r="E3735" t="s">
        <v>67</v>
      </c>
      <c r="F3735" t="s">
        <v>93</v>
      </c>
      <c r="G3735" t="s">
        <v>234</v>
      </c>
    </row>
    <row r="3736" spans="1:10" hidden="1" x14ac:dyDescent="0.25">
      <c r="A3736" t="s">
        <v>130</v>
      </c>
      <c r="B3736">
        <v>2024</v>
      </c>
      <c r="C3736" t="s">
        <v>58</v>
      </c>
      <c r="D3736" t="s">
        <v>66</v>
      </c>
      <c r="E3736" t="s">
        <v>67</v>
      </c>
      <c r="F3736" t="s">
        <v>93</v>
      </c>
      <c r="G3736" t="s">
        <v>106</v>
      </c>
      <c r="I3736" s="209">
        <v>133314224.53</v>
      </c>
    </row>
    <row r="3737" spans="1:10" hidden="1" x14ac:dyDescent="0.25">
      <c r="A3737" t="s">
        <v>130</v>
      </c>
      <c r="B3737">
        <v>2024</v>
      </c>
      <c r="C3737" t="s">
        <v>58</v>
      </c>
      <c r="D3737" t="s">
        <v>66</v>
      </c>
      <c r="E3737" t="s">
        <v>67</v>
      </c>
      <c r="F3737" t="s">
        <v>93</v>
      </c>
      <c r="G3737" t="s">
        <v>263</v>
      </c>
      <c r="I3737" s="155">
        <v>6303719.6799999997</v>
      </c>
    </row>
    <row r="3738" spans="1:10" hidden="1" x14ac:dyDescent="0.25">
      <c r="A3738" t="s">
        <v>130</v>
      </c>
      <c r="B3738">
        <v>2024</v>
      </c>
      <c r="C3738" t="s">
        <v>58</v>
      </c>
      <c r="D3738" t="s">
        <v>66</v>
      </c>
      <c r="E3738" t="s">
        <v>67</v>
      </c>
      <c r="F3738" t="s">
        <v>707</v>
      </c>
      <c r="G3738" t="s">
        <v>708</v>
      </c>
      <c r="H3738" t="s">
        <v>104</v>
      </c>
      <c r="I3738" s="155">
        <v>0</v>
      </c>
    </row>
    <row r="3739" spans="1:10" hidden="1" x14ac:dyDescent="0.25">
      <c r="A3739" t="s">
        <v>130</v>
      </c>
      <c r="B3739">
        <v>2024</v>
      </c>
      <c r="C3739" t="s">
        <v>58</v>
      </c>
      <c r="D3739" t="s">
        <v>66</v>
      </c>
      <c r="E3739" t="s">
        <v>67</v>
      </c>
      <c r="F3739" t="s">
        <v>89</v>
      </c>
      <c r="G3739" t="s">
        <v>444</v>
      </c>
      <c r="I3739" s="178">
        <v>2707333</v>
      </c>
    </row>
    <row r="3740" spans="1:10" hidden="1" x14ac:dyDescent="0.25">
      <c r="A3740" t="s">
        <v>130</v>
      </c>
      <c r="B3740">
        <v>2024</v>
      </c>
      <c r="C3740" t="s">
        <v>58</v>
      </c>
      <c r="D3740" t="s">
        <v>66</v>
      </c>
      <c r="E3740" t="s">
        <v>67</v>
      </c>
      <c r="F3740" t="s">
        <v>89</v>
      </c>
      <c r="G3740" t="s">
        <v>85</v>
      </c>
      <c r="I3740" s="155">
        <v>7293386</v>
      </c>
    </row>
    <row r="3741" spans="1:10" hidden="1" x14ac:dyDescent="0.25">
      <c r="A3741" t="s">
        <v>130</v>
      </c>
      <c r="B3741">
        <v>2024</v>
      </c>
      <c r="C3741" t="s">
        <v>58</v>
      </c>
      <c r="D3741" t="s">
        <v>66</v>
      </c>
      <c r="E3741" t="s">
        <v>67</v>
      </c>
      <c r="F3741" t="s">
        <v>89</v>
      </c>
      <c r="G3741" t="s">
        <v>86</v>
      </c>
      <c r="I3741" s="178">
        <v>875206</v>
      </c>
    </row>
    <row r="3742" spans="1:10" hidden="1" x14ac:dyDescent="0.25">
      <c r="A3742" t="s">
        <v>130</v>
      </c>
      <c r="B3742">
        <v>2024</v>
      </c>
      <c r="C3742" t="s">
        <v>58</v>
      </c>
      <c r="D3742" t="s">
        <v>66</v>
      </c>
      <c r="E3742" t="s">
        <v>67</v>
      </c>
      <c r="F3742" s="215" t="s">
        <v>89</v>
      </c>
      <c r="G3742" s="215" t="s">
        <v>87</v>
      </c>
      <c r="H3742" s="215"/>
      <c r="I3742" s="217">
        <v>9141993.3499999996</v>
      </c>
      <c r="J3742" s="217">
        <v>10793804.35</v>
      </c>
    </row>
    <row r="3743" spans="1:10" hidden="1" x14ac:dyDescent="0.25">
      <c r="A3743" t="s">
        <v>130</v>
      </c>
      <c r="B3743">
        <v>2024</v>
      </c>
      <c r="C3743" t="s">
        <v>58</v>
      </c>
      <c r="D3743" t="s">
        <v>66</v>
      </c>
      <c r="E3743" t="s">
        <v>67</v>
      </c>
      <c r="F3743" t="s">
        <v>89</v>
      </c>
      <c r="G3743" t="s">
        <v>88</v>
      </c>
      <c r="I3743" s="3">
        <v>3381786</v>
      </c>
    </row>
    <row r="3744" spans="1:10" hidden="1" x14ac:dyDescent="0.25">
      <c r="A3744" t="s">
        <v>130</v>
      </c>
      <c r="B3744">
        <v>2024</v>
      </c>
      <c r="C3744" t="s">
        <v>58</v>
      </c>
      <c r="D3744" t="s">
        <v>66</v>
      </c>
      <c r="E3744" t="s">
        <v>67</v>
      </c>
      <c r="F3744" t="s">
        <v>94</v>
      </c>
      <c r="G3744" t="s">
        <v>95</v>
      </c>
    </row>
    <row r="3745" spans="1:9" hidden="1" x14ac:dyDescent="0.25">
      <c r="A3745" t="s">
        <v>130</v>
      </c>
      <c r="B3745">
        <v>2024</v>
      </c>
      <c r="C3745" t="s">
        <v>58</v>
      </c>
      <c r="D3745" t="s">
        <v>66</v>
      </c>
      <c r="E3745" t="s">
        <v>67</v>
      </c>
      <c r="F3745" t="s">
        <v>94</v>
      </c>
      <c r="G3745" t="s">
        <v>95</v>
      </c>
    </row>
    <row r="3746" spans="1:9" hidden="1" x14ac:dyDescent="0.25">
      <c r="A3746" t="s">
        <v>130</v>
      </c>
      <c r="B3746">
        <v>2024</v>
      </c>
      <c r="C3746" t="s">
        <v>58</v>
      </c>
      <c r="D3746" t="s">
        <v>66</v>
      </c>
      <c r="E3746" t="s">
        <v>67</v>
      </c>
      <c r="F3746" t="s">
        <v>94</v>
      </c>
      <c r="G3746" t="s">
        <v>95</v>
      </c>
    </row>
    <row r="3747" spans="1:9" hidden="1" x14ac:dyDescent="0.25">
      <c r="A3747" t="s">
        <v>130</v>
      </c>
      <c r="B3747">
        <v>2024</v>
      </c>
      <c r="C3747" t="s">
        <v>58</v>
      </c>
      <c r="D3747" t="s">
        <v>66</v>
      </c>
      <c r="E3747" t="s">
        <v>67</v>
      </c>
      <c r="F3747" t="s">
        <v>94</v>
      </c>
      <c r="G3747" t="s">
        <v>95</v>
      </c>
    </row>
    <row r="3748" spans="1:9" hidden="1" x14ac:dyDescent="0.25">
      <c r="A3748" t="s">
        <v>130</v>
      </c>
      <c r="B3748">
        <v>2024</v>
      </c>
      <c r="C3748" t="s">
        <v>58</v>
      </c>
      <c r="D3748" t="s">
        <v>66</v>
      </c>
      <c r="E3748" t="s">
        <v>67</v>
      </c>
      <c r="F3748" t="s">
        <v>94</v>
      </c>
      <c r="G3748" t="s">
        <v>95</v>
      </c>
    </row>
    <row r="3749" spans="1:9" hidden="1" x14ac:dyDescent="0.25">
      <c r="A3749" t="s">
        <v>130</v>
      </c>
      <c r="B3749">
        <v>2024</v>
      </c>
      <c r="C3749" t="s">
        <v>58</v>
      </c>
      <c r="D3749" t="s">
        <v>66</v>
      </c>
      <c r="E3749" t="s">
        <v>67</v>
      </c>
      <c r="F3749" t="s">
        <v>68</v>
      </c>
      <c r="G3749" t="s">
        <v>720</v>
      </c>
      <c r="I3749" s="210">
        <v>5720000</v>
      </c>
    </row>
    <row r="3750" spans="1:9" hidden="1" x14ac:dyDescent="0.25">
      <c r="A3750" t="s">
        <v>130</v>
      </c>
      <c r="B3750">
        <v>2024</v>
      </c>
      <c r="C3750" t="s">
        <v>58</v>
      </c>
      <c r="D3750" t="s">
        <v>66</v>
      </c>
      <c r="E3750" t="s">
        <v>67</v>
      </c>
      <c r="F3750" t="s">
        <v>68</v>
      </c>
      <c r="G3750" t="s">
        <v>721</v>
      </c>
      <c r="I3750" s="210">
        <v>75512</v>
      </c>
    </row>
    <row r="3751" spans="1:9" hidden="1" x14ac:dyDescent="0.25">
      <c r="A3751" t="s">
        <v>130</v>
      </c>
      <c r="B3751">
        <v>2024</v>
      </c>
      <c r="C3751" t="s">
        <v>58</v>
      </c>
      <c r="D3751" t="s">
        <v>66</v>
      </c>
      <c r="E3751" t="s">
        <v>67</v>
      </c>
      <c r="F3751" t="s">
        <v>68</v>
      </c>
      <c r="G3751" t="s">
        <v>722</v>
      </c>
      <c r="I3751" s="210">
        <v>178210.48</v>
      </c>
    </row>
    <row r="3752" spans="1:9" hidden="1" x14ac:dyDescent="0.25">
      <c r="A3752" t="s">
        <v>130</v>
      </c>
      <c r="B3752">
        <v>2024</v>
      </c>
      <c r="C3752" t="s">
        <v>58</v>
      </c>
      <c r="D3752" t="s">
        <v>66</v>
      </c>
      <c r="E3752" t="s">
        <v>67</v>
      </c>
      <c r="F3752" t="s">
        <v>68</v>
      </c>
      <c r="G3752" s="90" t="s">
        <v>719</v>
      </c>
      <c r="I3752" s="212">
        <v>-310.60000000000002</v>
      </c>
    </row>
    <row r="3753" spans="1:9" hidden="1" x14ac:dyDescent="0.25">
      <c r="A3753" t="s">
        <v>130</v>
      </c>
      <c r="B3753">
        <v>2024</v>
      </c>
      <c r="C3753" t="s">
        <v>58</v>
      </c>
      <c r="D3753" t="s">
        <v>66</v>
      </c>
      <c r="E3753" t="s">
        <v>67</v>
      </c>
      <c r="F3753" t="s">
        <v>68</v>
      </c>
      <c r="G3753" t="s">
        <v>723</v>
      </c>
      <c r="I3753" s="213">
        <f>196783.97+676</f>
        <v>197459.97</v>
      </c>
    </row>
    <row r="3754" spans="1:9" hidden="1" x14ac:dyDescent="0.25">
      <c r="A3754" t="s">
        <v>130</v>
      </c>
      <c r="B3754">
        <v>2024</v>
      </c>
      <c r="C3754" t="s">
        <v>58</v>
      </c>
      <c r="D3754" t="s">
        <v>66</v>
      </c>
      <c r="E3754" t="s">
        <v>67</v>
      </c>
      <c r="F3754" t="s">
        <v>68</v>
      </c>
      <c r="G3754" t="s">
        <v>724</v>
      </c>
      <c r="I3754" s="176">
        <v>-224300</v>
      </c>
    </row>
    <row r="3755" spans="1:9" hidden="1" x14ac:dyDescent="0.25">
      <c r="A3755" t="s">
        <v>130</v>
      </c>
      <c r="B3755">
        <v>2024</v>
      </c>
      <c r="C3755" t="s">
        <v>58</v>
      </c>
      <c r="D3755" t="s">
        <v>66</v>
      </c>
      <c r="E3755" t="s">
        <v>67</v>
      </c>
      <c r="F3755" t="s">
        <v>68</v>
      </c>
      <c r="G3755" t="s">
        <v>282</v>
      </c>
      <c r="I3755" s="210">
        <v>141044.21</v>
      </c>
    </row>
    <row r="3756" spans="1:9" hidden="1" x14ac:dyDescent="0.25">
      <c r="A3756" t="s">
        <v>130</v>
      </c>
      <c r="B3756">
        <v>2024</v>
      </c>
      <c r="C3756" t="s">
        <v>58</v>
      </c>
      <c r="D3756" t="s">
        <v>66</v>
      </c>
      <c r="E3756" t="s">
        <v>67</v>
      </c>
      <c r="F3756" t="s">
        <v>68</v>
      </c>
      <c r="G3756" t="s">
        <v>718</v>
      </c>
      <c r="I3756" s="18">
        <v>-8580</v>
      </c>
    </row>
    <row r="3757" spans="1:9" hidden="1" x14ac:dyDescent="0.25">
      <c r="A3757" t="s">
        <v>130</v>
      </c>
      <c r="B3757">
        <v>2024</v>
      </c>
      <c r="C3757" t="s">
        <v>58</v>
      </c>
      <c r="D3757" t="s">
        <v>66</v>
      </c>
      <c r="E3757" t="s">
        <v>67</v>
      </c>
      <c r="F3757" t="s">
        <v>68</v>
      </c>
      <c r="G3757" t="s">
        <v>725</v>
      </c>
      <c r="I3757" s="210">
        <v>-16099.99</v>
      </c>
    </row>
    <row r="3758" spans="1:9" hidden="1" x14ac:dyDescent="0.25">
      <c r="A3758" t="s">
        <v>130</v>
      </c>
      <c r="B3758">
        <v>2024</v>
      </c>
      <c r="C3758" t="s">
        <v>58</v>
      </c>
      <c r="D3758" t="s">
        <v>66</v>
      </c>
      <c r="E3758" t="s">
        <v>67</v>
      </c>
      <c r="F3758" t="s">
        <v>68</v>
      </c>
      <c r="G3758" t="s">
        <v>726</v>
      </c>
      <c r="I3758" s="176">
        <v>34734.620000000003</v>
      </c>
    </row>
    <row r="3759" spans="1:9" hidden="1" x14ac:dyDescent="0.25">
      <c r="A3759" t="s">
        <v>130</v>
      </c>
      <c r="B3759">
        <v>2024</v>
      </c>
      <c r="C3759" t="s">
        <v>58</v>
      </c>
      <c r="D3759" t="s">
        <v>66</v>
      </c>
      <c r="E3759" t="s">
        <v>67</v>
      </c>
      <c r="F3759" t="s">
        <v>68</v>
      </c>
      <c r="G3759" t="s">
        <v>727</v>
      </c>
      <c r="I3759" s="210">
        <v>2005080.55</v>
      </c>
    </row>
    <row r="3760" spans="1:9" hidden="1" x14ac:dyDescent="0.25">
      <c r="A3760" t="s">
        <v>130</v>
      </c>
      <c r="B3760">
        <v>2024</v>
      </c>
      <c r="C3760" t="s">
        <v>58</v>
      </c>
      <c r="D3760" t="s">
        <v>66</v>
      </c>
      <c r="E3760" t="s">
        <v>67</v>
      </c>
      <c r="F3760" t="s">
        <v>68</v>
      </c>
      <c r="G3760" t="s">
        <v>728</v>
      </c>
      <c r="I3760" s="176">
        <v>488236</v>
      </c>
    </row>
    <row r="3761" spans="1:9" hidden="1" x14ac:dyDescent="0.25">
      <c r="A3761" t="s">
        <v>130</v>
      </c>
      <c r="B3761">
        <v>2024</v>
      </c>
      <c r="C3761" t="s">
        <v>58</v>
      </c>
      <c r="D3761" t="s">
        <v>66</v>
      </c>
      <c r="E3761" t="s">
        <v>67</v>
      </c>
      <c r="F3761" t="s">
        <v>68</v>
      </c>
      <c r="G3761" t="s">
        <v>729</v>
      </c>
      <c r="I3761" s="211">
        <v>75445.570000000007</v>
      </c>
    </row>
    <row r="3762" spans="1:9" hidden="1" x14ac:dyDescent="0.25">
      <c r="A3762" t="s">
        <v>130</v>
      </c>
      <c r="B3762">
        <v>2024</v>
      </c>
      <c r="C3762" t="s">
        <v>58</v>
      </c>
      <c r="D3762" t="s">
        <v>66</v>
      </c>
      <c r="E3762" t="s">
        <v>67</v>
      </c>
      <c r="F3762" t="s">
        <v>68</v>
      </c>
      <c r="G3762" t="s">
        <v>730</v>
      </c>
      <c r="I3762" s="178">
        <v>92728.320000000007</v>
      </c>
    </row>
    <row r="3763" spans="1:9" hidden="1" x14ac:dyDescent="0.25">
      <c r="A3763" t="s">
        <v>130</v>
      </c>
      <c r="B3763">
        <v>2024</v>
      </c>
      <c r="C3763" t="s">
        <v>58</v>
      </c>
      <c r="D3763" t="s">
        <v>66</v>
      </c>
      <c r="E3763" t="s">
        <v>67</v>
      </c>
      <c r="F3763" t="s">
        <v>68</v>
      </c>
      <c r="G3763" t="s">
        <v>731</v>
      </c>
      <c r="I3763" s="178">
        <v>433569.75</v>
      </c>
    </row>
    <row r="3764" spans="1:9" hidden="1" x14ac:dyDescent="0.25">
      <c r="A3764" t="s">
        <v>130</v>
      </c>
      <c r="B3764">
        <v>2024</v>
      </c>
      <c r="C3764" t="s">
        <v>58</v>
      </c>
      <c r="D3764" t="s">
        <v>66</v>
      </c>
      <c r="E3764" t="s">
        <v>67</v>
      </c>
      <c r="F3764" t="s">
        <v>68</v>
      </c>
      <c r="G3764" t="s">
        <v>709</v>
      </c>
      <c r="I3764" s="155">
        <v>-56075</v>
      </c>
    </row>
    <row r="3765" spans="1:9" hidden="1" x14ac:dyDescent="0.25">
      <c r="A3765" t="s">
        <v>130</v>
      </c>
      <c r="B3765">
        <v>2024</v>
      </c>
      <c r="C3765" t="s">
        <v>58</v>
      </c>
      <c r="D3765" t="s">
        <v>66</v>
      </c>
      <c r="E3765" t="s">
        <v>67</v>
      </c>
      <c r="F3765" t="s">
        <v>68</v>
      </c>
      <c r="G3765" t="s">
        <v>732</v>
      </c>
      <c r="I3765" s="178">
        <v>454859.21</v>
      </c>
    </row>
    <row r="3766" spans="1:9" hidden="1" x14ac:dyDescent="0.25">
      <c r="A3766" t="s">
        <v>130</v>
      </c>
      <c r="B3766">
        <v>2024</v>
      </c>
      <c r="C3766" t="s">
        <v>58</v>
      </c>
      <c r="D3766" t="s">
        <v>66</v>
      </c>
      <c r="E3766" t="s">
        <v>67</v>
      </c>
      <c r="F3766" t="s">
        <v>68</v>
      </c>
      <c r="G3766" t="s">
        <v>733</v>
      </c>
      <c r="I3766" s="178">
        <v>716837.92</v>
      </c>
    </row>
    <row r="3767" spans="1:9" hidden="1" x14ac:dyDescent="0.25">
      <c r="A3767" t="s">
        <v>130</v>
      </c>
      <c r="B3767">
        <v>2024</v>
      </c>
      <c r="C3767" t="s">
        <v>58</v>
      </c>
      <c r="D3767" t="s">
        <v>66</v>
      </c>
      <c r="E3767" t="s">
        <v>67</v>
      </c>
      <c r="F3767" t="s">
        <v>68</v>
      </c>
      <c r="G3767" t="s">
        <v>711</v>
      </c>
      <c r="I3767" s="155">
        <v>-2831.4</v>
      </c>
    </row>
    <row r="3768" spans="1:9" hidden="1" x14ac:dyDescent="0.25">
      <c r="A3768" t="s">
        <v>130</v>
      </c>
      <c r="B3768">
        <v>2024</v>
      </c>
      <c r="C3768" t="s">
        <v>58</v>
      </c>
      <c r="D3768" t="s">
        <v>66</v>
      </c>
      <c r="E3768" t="s">
        <v>67</v>
      </c>
      <c r="F3768" t="s">
        <v>68</v>
      </c>
      <c r="G3768" t="s">
        <v>553</v>
      </c>
      <c r="I3768" s="178">
        <v>33289</v>
      </c>
    </row>
    <row r="3769" spans="1:9" hidden="1" x14ac:dyDescent="0.25">
      <c r="A3769" t="s">
        <v>130</v>
      </c>
      <c r="B3769">
        <v>2024</v>
      </c>
      <c r="C3769" t="s">
        <v>58</v>
      </c>
      <c r="D3769" t="s">
        <v>66</v>
      </c>
      <c r="E3769" t="s">
        <v>67</v>
      </c>
      <c r="F3769" t="s">
        <v>68</v>
      </c>
      <c r="G3769" t="s">
        <v>679</v>
      </c>
      <c r="I3769" s="178">
        <v>24021.83</v>
      </c>
    </row>
    <row r="3770" spans="1:9" hidden="1" x14ac:dyDescent="0.25">
      <c r="A3770" t="s">
        <v>130</v>
      </c>
      <c r="B3770">
        <v>2024</v>
      </c>
      <c r="C3770" t="s">
        <v>58</v>
      </c>
      <c r="D3770" t="s">
        <v>66</v>
      </c>
      <c r="E3770" t="s">
        <v>67</v>
      </c>
      <c r="F3770" t="s">
        <v>68</v>
      </c>
      <c r="G3770" t="s">
        <v>680</v>
      </c>
      <c r="I3770" s="155">
        <v>-4435.3900000000003</v>
      </c>
    </row>
    <row r="3771" spans="1:9" hidden="1" x14ac:dyDescent="0.25">
      <c r="A3771" t="s">
        <v>130</v>
      </c>
      <c r="B3771">
        <v>2024</v>
      </c>
      <c r="C3771" t="s">
        <v>58</v>
      </c>
      <c r="D3771" t="s">
        <v>66</v>
      </c>
      <c r="E3771" t="s">
        <v>67</v>
      </c>
      <c r="F3771" t="s">
        <v>326</v>
      </c>
      <c r="G3771" t="s">
        <v>327</v>
      </c>
      <c r="I3771" s="16">
        <v>949901</v>
      </c>
    </row>
    <row r="3772" spans="1:9" hidden="1" x14ac:dyDescent="0.25">
      <c r="A3772" t="s">
        <v>130</v>
      </c>
      <c r="B3772">
        <v>2024</v>
      </c>
      <c r="C3772" t="s">
        <v>58</v>
      </c>
      <c r="D3772" t="s">
        <v>66</v>
      </c>
      <c r="E3772" t="s">
        <v>67</v>
      </c>
      <c r="F3772" t="s">
        <v>326</v>
      </c>
      <c r="G3772" t="s">
        <v>328</v>
      </c>
      <c r="I3772" s="16">
        <v>849900</v>
      </c>
    </row>
    <row r="3773" spans="1:9" hidden="1" x14ac:dyDescent="0.25">
      <c r="A3773" t="s">
        <v>130</v>
      </c>
      <c r="B3773">
        <v>2024</v>
      </c>
      <c r="C3773" t="s">
        <v>58</v>
      </c>
      <c r="D3773" t="s">
        <v>66</v>
      </c>
      <c r="E3773" t="s">
        <v>67</v>
      </c>
      <c r="F3773" t="s">
        <v>326</v>
      </c>
      <c r="G3773" t="s">
        <v>329</v>
      </c>
      <c r="I3773" s="178">
        <v>98300</v>
      </c>
    </row>
    <row r="3774" spans="1:9" hidden="1" x14ac:dyDescent="0.25">
      <c r="A3774" t="s">
        <v>130</v>
      </c>
      <c r="B3774">
        <v>2024</v>
      </c>
      <c r="C3774" t="s">
        <v>58</v>
      </c>
      <c r="D3774" t="s">
        <v>66</v>
      </c>
      <c r="E3774" t="s">
        <v>67</v>
      </c>
      <c r="F3774" t="s">
        <v>326</v>
      </c>
      <c r="G3774" t="s">
        <v>330</v>
      </c>
      <c r="I3774" s="178">
        <v>3532933</v>
      </c>
    </row>
    <row r="3775" spans="1:9" hidden="1" x14ac:dyDescent="0.25">
      <c r="A3775" t="s">
        <v>130</v>
      </c>
      <c r="B3775">
        <v>2024</v>
      </c>
      <c r="C3775" t="s">
        <v>58</v>
      </c>
      <c r="D3775" t="s">
        <v>66</v>
      </c>
      <c r="E3775" t="s">
        <v>67</v>
      </c>
      <c r="F3775" t="s">
        <v>68</v>
      </c>
      <c r="G3775" t="s">
        <v>158</v>
      </c>
      <c r="I3775" s="154">
        <v>141314603.44999999</v>
      </c>
    </row>
    <row r="3776" spans="1:9" hidden="1" x14ac:dyDescent="0.25">
      <c r="A3776" t="s">
        <v>130</v>
      </c>
      <c r="B3776">
        <v>2024</v>
      </c>
      <c r="C3776" t="s">
        <v>58</v>
      </c>
      <c r="D3776" t="s">
        <v>66</v>
      </c>
      <c r="E3776" t="s">
        <v>67</v>
      </c>
      <c r="F3776" t="s">
        <v>68</v>
      </c>
      <c r="G3776" t="s">
        <v>76</v>
      </c>
      <c r="I3776" s="178">
        <v>-50315528.530000001</v>
      </c>
    </row>
    <row r="3777" spans="1:9" hidden="1" x14ac:dyDescent="0.25">
      <c r="A3777" t="s">
        <v>130</v>
      </c>
      <c r="B3777">
        <v>2024</v>
      </c>
      <c r="C3777" t="s">
        <v>58</v>
      </c>
      <c r="D3777" t="s">
        <v>66</v>
      </c>
      <c r="E3777" t="s">
        <v>67</v>
      </c>
      <c r="F3777" t="s">
        <v>68</v>
      </c>
      <c r="G3777" t="s">
        <v>784</v>
      </c>
      <c r="I3777" s="155">
        <v>8000</v>
      </c>
    </row>
    <row r="3778" spans="1:9" hidden="1" x14ac:dyDescent="0.25">
      <c r="A3778" t="s">
        <v>130</v>
      </c>
      <c r="B3778">
        <v>2024</v>
      </c>
      <c r="C3778" t="s">
        <v>58</v>
      </c>
      <c r="D3778" t="s">
        <v>66</v>
      </c>
      <c r="E3778" t="s">
        <v>67</v>
      </c>
      <c r="F3778" t="s">
        <v>68</v>
      </c>
      <c r="G3778" t="s">
        <v>200</v>
      </c>
      <c r="I3778" s="155">
        <v>1065425</v>
      </c>
    </row>
    <row r="3779" spans="1:9" hidden="1" x14ac:dyDescent="0.25">
      <c r="A3779" t="s">
        <v>130</v>
      </c>
      <c r="B3779">
        <v>2024</v>
      </c>
      <c r="C3779" t="s">
        <v>58</v>
      </c>
      <c r="D3779" t="s">
        <v>66</v>
      </c>
      <c r="E3779" t="s">
        <v>67</v>
      </c>
      <c r="F3779" t="s">
        <v>68</v>
      </c>
      <c r="G3779" t="s">
        <v>97</v>
      </c>
      <c r="I3779" s="178">
        <v>39868232.32</v>
      </c>
    </row>
    <row r="3780" spans="1:9" hidden="1" x14ac:dyDescent="0.25">
      <c r="A3780" t="s">
        <v>130</v>
      </c>
      <c r="B3780">
        <v>2024</v>
      </c>
      <c r="C3780" t="s">
        <v>58</v>
      </c>
      <c r="D3780" t="s">
        <v>66</v>
      </c>
      <c r="E3780" t="s">
        <v>67</v>
      </c>
      <c r="F3780" t="s">
        <v>68</v>
      </c>
      <c r="G3780" t="s">
        <v>201</v>
      </c>
      <c r="I3780" s="178">
        <v>-18565.240000000002</v>
      </c>
    </row>
    <row r="3781" spans="1:9" hidden="1" x14ac:dyDescent="0.25">
      <c r="A3781" t="s">
        <v>130</v>
      </c>
      <c r="B3781">
        <v>2024</v>
      </c>
      <c r="C3781" t="s">
        <v>58</v>
      </c>
      <c r="D3781" t="s">
        <v>66</v>
      </c>
      <c r="E3781" t="s">
        <v>67</v>
      </c>
      <c r="F3781" t="s">
        <v>68</v>
      </c>
      <c r="G3781" t="s">
        <v>710</v>
      </c>
    </row>
    <row r="3782" spans="1:9" hidden="1" x14ac:dyDescent="0.25">
      <c r="A3782" t="s">
        <v>130</v>
      </c>
      <c r="B3782">
        <v>2024</v>
      </c>
      <c r="C3782" t="s">
        <v>58</v>
      </c>
      <c r="D3782" t="s">
        <v>66</v>
      </c>
      <c r="E3782" t="s">
        <v>67</v>
      </c>
      <c r="F3782" t="s">
        <v>68</v>
      </c>
      <c r="G3782" t="s">
        <v>293</v>
      </c>
      <c r="I3782" s="178">
        <v>-6419175.5199999996</v>
      </c>
    </row>
    <row r="3783" spans="1:9" hidden="1" x14ac:dyDescent="0.25">
      <c r="A3783" t="s">
        <v>130</v>
      </c>
      <c r="B3783">
        <v>2024</v>
      </c>
      <c r="C3783" t="s">
        <v>58</v>
      </c>
      <c r="D3783" t="s">
        <v>66</v>
      </c>
      <c r="E3783" t="s">
        <v>67</v>
      </c>
      <c r="F3783" t="s">
        <v>68</v>
      </c>
      <c r="G3783" t="s">
        <v>202</v>
      </c>
    </row>
    <row r="3784" spans="1:9" hidden="1" x14ac:dyDescent="0.25">
      <c r="A3784" t="s">
        <v>130</v>
      </c>
      <c r="B3784">
        <v>2024</v>
      </c>
      <c r="C3784" t="s">
        <v>58</v>
      </c>
      <c r="D3784" t="s">
        <v>66</v>
      </c>
      <c r="E3784" t="s">
        <v>67</v>
      </c>
      <c r="F3784" t="s">
        <v>68</v>
      </c>
      <c r="G3784" t="s">
        <v>203</v>
      </c>
      <c r="I3784" s="155">
        <v>0</v>
      </c>
    </row>
    <row r="3785" spans="1:9" hidden="1" x14ac:dyDescent="0.25">
      <c r="A3785" t="s">
        <v>130</v>
      </c>
      <c r="B3785">
        <v>2024</v>
      </c>
      <c r="C3785" t="s">
        <v>58</v>
      </c>
      <c r="D3785" t="s">
        <v>66</v>
      </c>
      <c r="E3785" t="s">
        <v>67</v>
      </c>
      <c r="F3785" t="s">
        <v>68</v>
      </c>
      <c r="G3785" t="s">
        <v>290</v>
      </c>
      <c r="I3785" s="155">
        <v>0</v>
      </c>
    </row>
    <row r="3786" spans="1:9" hidden="1" x14ac:dyDescent="0.25">
      <c r="A3786" t="s">
        <v>130</v>
      </c>
      <c r="B3786">
        <v>2024</v>
      </c>
      <c r="C3786" t="s">
        <v>58</v>
      </c>
      <c r="D3786" t="s">
        <v>66</v>
      </c>
      <c r="E3786" t="s">
        <v>67</v>
      </c>
      <c r="F3786" t="s">
        <v>68</v>
      </c>
      <c r="G3786" t="s">
        <v>554</v>
      </c>
    </row>
    <row r="3787" spans="1:9" hidden="1" x14ac:dyDescent="0.25">
      <c r="A3787" t="s">
        <v>130</v>
      </c>
      <c r="B3787">
        <v>2024</v>
      </c>
      <c r="C3787" t="s">
        <v>58</v>
      </c>
      <c r="D3787" t="s">
        <v>66</v>
      </c>
      <c r="E3787" t="s">
        <v>67</v>
      </c>
      <c r="F3787" t="s">
        <v>268</v>
      </c>
      <c r="G3787" t="s">
        <v>162</v>
      </c>
      <c r="I3787" s="178">
        <v>913703.86</v>
      </c>
    </row>
    <row r="3788" spans="1:9" hidden="1" x14ac:dyDescent="0.25">
      <c r="A3788" t="s">
        <v>130</v>
      </c>
      <c r="B3788">
        <v>2024</v>
      </c>
      <c r="C3788" t="s">
        <v>58</v>
      </c>
      <c r="D3788" t="s">
        <v>66</v>
      </c>
      <c r="E3788" t="s">
        <v>67</v>
      </c>
      <c r="F3788" t="s">
        <v>93</v>
      </c>
      <c r="G3788" t="s">
        <v>92</v>
      </c>
    </row>
    <row r="3789" spans="1:9" hidden="1" x14ac:dyDescent="0.25">
      <c r="A3789" t="s">
        <v>130</v>
      </c>
      <c r="B3789">
        <v>2024</v>
      </c>
      <c r="C3789" t="s">
        <v>58</v>
      </c>
      <c r="D3789" t="s">
        <v>69</v>
      </c>
      <c r="E3789" t="s">
        <v>69</v>
      </c>
      <c r="F3789" t="s">
        <v>70</v>
      </c>
      <c r="G3789" t="s">
        <v>77</v>
      </c>
      <c r="I3789" s="155">
        <v>200000000</v>
      </c>
    </row>
    <row r="3790" spans="1:9" hidden="1" x14ac:dyDescent="0.25">
      <c r="A3790" t="s">
        <v>130</v>
      </c>
      <c r="B3790">
        <v>2024</v>
      </c>
      <c r="C3790" t="s">
        <v>58</v>
      </c>
      <c r="D3790" t="s">
        <v>69</v>
      </c>
      <c r="E3790" t="s">
        <v>69</v>
      </c>
      <c r="F3790" t="s">
        <v>70</v>
      </c>
      <c r="G3790" t="s">
        <v>78</v>
      </c>
      <c r="I3790" s="155">
        <v>50000000</v>
      </c>
    </row>
    <row r="3791" spans="1:9" hidden="1" x14ac:dyDescent="0.25">
      <c r="A3791" t="s">
        <v>130</v>
      </c>
      <c r="B3791">
        <v>2024</v>
      </c>
      <c r="C3791" t="s">
        <v>58</v>
      </c>
      <c r="D3791" t="s">
        <v>69</v>
      </c>
      <c r="E3791" t="s">
        <v>69</v>
      </c>
      <c r="F3791" t="s">
        <v>70</v>
      </c>
      <c r="G3791" t="s">
        <v>230</v>
      </c>
      <c r="I3791" s="155">
        <v>54327800</v>
      </c>
    </row>
    <row r="3792" spans="1:9" hidden="1" x14ac:dyDescent="0.25">
      <c r="A3792" t="s">
        <v>130</v>
      </c>
      <c r="B3792" s="86">
        <v>2024</v>
      </c>
      <c r="C3792" s="86" t="s">
        <v>58</v>
      </c>
      <c r="D3792" s="86" t="s">
        <v>69</v>
      </c>
      <c r="E3792" s="86" t="s">
        <v>69</v>
      </c>
      <c r="F3792" s="86" t="s">
        <v>79</v>
      </c>
      <c r="G3792" s="86" t="s">
        <v>264</v>
      </c>
      <c r="H3792" s="86"/>
      <c r="I3792" s="176">
        <f>203017663.2+67575790.16-37165816+42329178.1+138143011.51+38558.939999938-50554980.98-750000.619999886</f>
        <v>362633404.31000006</v>
      </c>
    </row>
    <row r="3793" spans="1:9" hidden="1" x14ac:dyDescent="0.25">
      <c r="A3793" t="s">
        <v>130</v>
      </c>
      <c r="B3793" s="86">
        <v>2024</v>
      </c>
      <c r="C3793" s="86" t="s">
        <v>58</v>
      </c>
      <c r="D3793" s="86" t="s">
        <v>69</v>
      </c>
      <c r="E3793" s="86" t="s">
        <v>69</v>
      </c>
      <c r="F3793" s="86" t="s">
        <v>79</v>
      </c>
      <c r="G3793" s="86" t="s">
        <v>297</v>
      </c>
      <c r="H3793" s="86"/>
      <c r="I3793" s="176">
        <v>82681315.879999995</v>
      </c>
    </row>
    <row r="3794" spans="1:9" hidden="1" x14ac:dyDescent="0.25">
      <c r="A3794" t="s">
        <v>131</v>
      </c>
      <c r="B3794">
        <v>2024</v>
      </c>
      <c r="C3794" t="s">
        <v>58</v>
      </c>
      <c r="D3794" t="s">
        <v>63</v>
      </c>
      <c r="E3794" t="s">
        <v>64</v>
      </c>
      <c r="F3794" t="s">
        <v>65</v>
      </c>
      <c r="G3794" t="s">
        <v>71</v>
      </c>
    </row>
    <row r="3795" spans="1:9" hidden="1" x14ac:dyDescent="0.25">
      <c r="A3795" t="s">
        <v>131</v>
      </c>
      <c r="B3795">
        <v>2024</v>
      </c>
      <c r="C3795" t="s">
        <v>58</v>
      </c>
      <c r="D3795" t="s">
        <v>63</v>
      </c>
      <c r="E3795" t="s">
        <v>64</v>
      </c>
      <c r="F3795" t="s">
        <v>65</v>
      </c>
      <c r="G3795" t="s">
        <v>80</v>
      </c>
      <c r="I3795" s="3">
        <v>1477015.86</v>
      </c>
    </row>
    <row r="3796" spans="1:9" hidden="1" x14ac:dyDescent="0.25">
      <c r="A3796" t="s">
        <v>131</v>
      </c>
      <c r="B3796">
        <v>2024</v>
      </c>
      <c r="C3796" t="s">
        <v>58</v>
      </c>
      <c r="D3796" t="s">
        <v>63</v>
      </c>
      <c r="E3796" t="s">
        <v>64</v>
      </c>
      <c r="F3796" t="s">
        <v>65</v>
      </c>
      <c r="G3796" t="s">
        <v>72</v>
      </c>
    </row>
    <row r="3797" spans="1:9" hidden="1" x14ac:dyDescent="0.25">
      <c r="A3797" t="s">
        <v>131</v>
      </c>
      <c r="B3797">
        <v>2024</v>
      </c>
      <c r="C3797" t="s">
        <v>58</v>
      </c>
      <c r="D3797" t="s">
        <v>63</v>
      </c>
      <c r="E3797" t="s">
        <v>64</v>
      </c>
      <c r="F3797" t="s">
        <v>65</v>
      </c>
      <c r="G3797" t="s">
        <v>227</v>
      </c>
      <c r="I3797" s="155">
        <v>181312309.03999999</v>
      </c>
    </row>
    <row r="3798" spans="1:9" hidden="1" x14ac:dyDescent="0.25">
      <c r="A3798" t="s">
        <v>131</v>
      </c>
      <c r="B3798">
        <v>2024</v>
      </c>
      <c r="C3798" t="s">
        <v>58</v>
      </c>
      <c r="D3798" t="s">
        <v>63</v>
      </c>
      <c r="E3798" t="s">
        <v>64</v>
      </c>
      <c r="F3798" t="s">
        <v>65</v>
      </c>
      <c r="G3798" t="s">
        <v>586</v>
      </c>
      <c r="I3798" s="155">
        <v>931608.53</v>
      </c>
    </row>
    <row r="3799" spans="1:9" hidden="1" x14ac:dyDescent="0.25">
      <c r="A3799" t="s">
        <v>131</v>
      </c>
      <c r="B3799">
        <v>2024</v>
      </c>
      <c r="C3799" t="s">
        <v>58</v>
      </c>
      <c r="D3799" t="s">
        <v>63</v>
      </c>
      <c r="E3799" t="s">
        <v>64</v>
      </c>
      <c r="F3799" t="s">
        <v>587</v>
      </c>
      <c r="G3799" t="s">
        <v>621</v>
      </c>
    </row>
    <row r="3800" spans="1:9" hidden="1" x14ac:dyDescent="0.25">
      <c r="A3800" t="s">
        <v>131</v>
      </c>
      <c r="B3800">
        <v>2024</v>
      </c>
      <c r="C3800" t="s">
        <v>58</v>
      </c>
      <c r="D3800" t="s">
        <v>63</v>
      </c>
      <c r="E3800" t="s">
        <v>64</v>
      </c>
      <c r="F3800" t="s">
        <v>262</v>
      </c>
      <c r="G3800" t="s">
        <v>261</v>
      </c>
      <c r="H3800" t="s">
        <v>291</v>
      </c>
      <c r="I3800" s="3">
        <v>70923199.599999994</v>
      </c>
    </row>
    <row r="3801" spans="1:9" hidden="1" x14ac:dyDescent="0.25">
      <c r="A3801" t="s">
        <v>131</v>
      </c>
      <c r="B3801">
        <v>2024</v>
      </c>
      <c r="C3801" t="s">
        <v>58</v>
      </c>
      <c r="D3801" t="s">
        <v>63</v>
      </c>
      <c r="E3801" t="s">
        <v>64</v>
      </c>
      <c r="F3801" t="s">
        <v>262</v>
      </c>
      <c r="G3801" t="s">
        <v>261</v>
      </c>
      <c r="H3801" t="s">
        <v>104</v>
      </c>
      <c r="I3801" s="3">
        <v>77750816.760000005</v>
      </c>
    </row>
    <row r="3802" spans="1:9" hidden="1" x14ac:dyDescent="0.25">
      <c r="A3802" t="s">
        <v>131</v>
      </c>
      <c r="B3802">
        <v>2024</v>
      </c>
      <c r="C3802" t="s">
        <v>58</v>
      </c>
      <c r="D3802" t="s">
        <v>63</v>
      </c>
      <c r="E3802" t="s">
        <v>64</v>
      </c>
      <c r="F3802" t="s">
        <v>713</v>
      </c>
      <c r="G3802" t="s">
        <v>155</v>
      </c>
      <c r="I3802" s="3">
        <v>346826904.77999997</v>
      </c>
    </row>
    <row r="3803" spans="1:9" hidden="1" x14ac:dyDescent="0.25">
      <c r="A3803" t="s">
        <v>131</v>
      </c>
      <c r="B3803">
        <v>2024</v>
      </c>
      <c r="C3803" t="s">
        <v>58</v>
      </c>
      <c r="D3803" t="s">
        <v>63</v>
      </c>
      <c r="E3803" t="s">
        <v>64</v>
      </c>
      <c r="F3803" t="s">
        <v>713</v>
      </c>
      <c r="G3803" t="s">
        <v>145</v>
      </c>
      <c r="I3803">
        <v>162160224.65000001</v>
      </c>
    </row>
    <row r="3804" spans="1:9" hidden="1" x14ac:dyDescent="0.25">
      <c r="A3804" t="s">
        <v>131</v>
      </c>
      <c r="B3804">
        <v>2024</v>
      </c>
      <c r="C3804" t="s">
        <v>58</v>
      </c>
      <c r="D3804" t="s">
        <v>63</v>
      </c>
      <c r="E3804" t="s">
        <v>64</v>
      </c>
      <c r="F3804" t="s">
        <v>713</v>
      </c>
      <c r="G3804" t="s">
        <v>706</v>
      </c>
      <c r="I3804" s="3"/>
    </row>
    <row r="3805" spans="1:9" hidden="1" x14ac:dyDescent="0.25">
      <c r="A3805" t="s">
        <v>131</v>
      </c>
      <c r="B3805">
        <v>2024</v>
      </c>
      <c r="C3805" t="s">
        <v>58</v>
      </c>
      <c r="D3805" t="s">
        <v>63</v>
      </c>
      <c r="E3805" t="s">
        <v>64</v>
      </c>
      <c r="F3805" t="s">
        <v>713</v>
      </c>
      <c r="G3805" t="s">
        <v>275</v>
      </c>
      <c r="I3805" s="3">
        <v>1279837.8700000001</v>
      </c>
    </row>
    <row r="3806" spans="1:9" hidden="1" x14ac:dyDescent="0.25">
      <c r="A3806" t="s">
        <v>131</v>
      </c>
      <c r="B3806">
        <v>2024</v>
      </c>
      <c r="C3806" t="s">
        <v>58</v>
      </c>
      <c r="D3806" t="s">
        <v>63</v>
      </c>
      <c r="E3806" t="s">
        <v>64</v>
      </c>
      <c r="F3806" t="s">
        <v>713</v>
      </c>
      <c r="G3806" t="s">
        <v>105</v>
      </c>
    </row>
    <row r="3807" spans="1:9" hidden="1" x14ac:dyDescent="0.25">
      <c r="A3807" t="s">
        <v>131</v>
      </c>
      <c r="B3807">
        <v>2024</v>
      </c>
      <c r="C3807" t="s">
        <v>58</v>
      </c>
      <c r="D3807" t="s">
        <v>63</v>
      </c>
      <c r="E3807" t="s">
        <v>64</v>
      </c>
      <c r="F3807" t="s">
        <v>713</v>
      </c>
      <c r="G3807" t="s">
        <v>231</v>
      </c>
      <c r="I3807" s="3">
        <v>37202967.759999998</v>
      </c>
    </row>
    <row r="3808" spans="1:9" hidden="1" x14ac:dyDescent="0.25">
      <c r="A3808" t="s">
        <v>131</v>
      </c>
      <c r="B3808">
        <v>2024</v>
      </c>
      <c r="C3808" t="s">
        <v>58</v>
      </c>
      <c r="D3808" t="s">
        <v>63</v>
      </c>
      <c r="E3808" t="s">
        <v>64</v>
      </c>
      <c r="F3808" t="s">
        <v>713</v>
      </c>
      <c r="G3808" t="s">
        <v>336</v>
      </c>
      <c r="I3808" s="3">
        <v>-507511.74</v>
      </c>
    </row>
    <row r="3809" spans="1:11" hidden="1" x14ac:dyDescent="0.25">
      <c r="A3809" t="s">
        <v>131</v>
      </c>
      <c r="B3809">
        <v>2024</v>
      </c>
      <c r="C3809" t="s">
        <v>58</v>
      </c>
      <c r="D3809" t="s">
        <v>63</v>
      </c>
      <c r="E3809" t="s">
        <v>64</v>
      </c>
      <c r="F3809" t="s">
        <v>713</v>
      </c>
      <c r="G3809" t="s">
        <v>232</v>
      </c>
      <c r="I3809" s="3">
        <v>6451980.1500000004</v>
      </c>
    </row>
    <row r="3810" spans="1:11" hidden="1" x14ac:dyDescent="0.25">
      <c r="A3810" t="s">
        <v>131</v>
      </c>
      <c r="B3810">
        <v>2024</v>
      </c>
      <c r="C3810" t="s">
        <v>58</v>
      </c>
      <c r="D3810" t="s">
        <v>63</v>
      </c>
      <c r="E3810" t="s">
        <v>64</v>
      </c>
      <c r="F3810" t="s">
        <v>713</v>
      </c>
      <c r="G3810" t="s">
        <v>340</v>
      </c>
      <c r="I3810" s="155">
        <v>0</v>
      </c>
    </row>
    <row r="3811" spans="1:11" hidden="1" x14ac:dyDescent="0.25">
      <c r="A3811" t="s">
        <v>131</v>
      </c>
      <c r="B3811">
        <v>2024</v>
      </c>
      <c r="C3811" t="s">
        <v>58</v>
      </c>
      <c r="D3811" t="s">
        <v>63</v>
      </c>
      <c r="E3811" t="s">
        <v>64</v>
      </c>
      <c r="F3811" t="s">
        <v>713</v>
      </c>
      <c r="G3811" t="s">
        <v>341</v>
      </c>
      <c r="I3811" s="155">
        <v>0</v>
      </c>
    </row>
    <row r="3812" spans="1:11" hidden="1" x14ac:dyDescent="0.25">
      <c r="A3812" t="s">
        <v>131</v>
      </c>
      <c r="B3812">
        <v>2024</v>
      </c>
      <c r="C3812" t="s">
        <v>58</v>
      </c>
      <c r="D3812" t="s">
        <v>63</v>
      </c>
      <c r="E3812" t="s">
        <v>64</v>
      </c>
      <c r="F3812" t="s">
        <v>713</v>
      </c>
      <c r="G3812" t="s">
        <v>344</v>
      </c>
      <c r="I3812" s="155">
        <v>0</v>
      </c>
    </row>
    <row r="3813" spans="1:11" hidden="1" x14ac:dyDescent="0.25">
      <c r="A3813" t="s">
        <v>131</v>
      </c>
      <c r="B3813">
        <v>2024</v>
      </c>
      <c r="C3813" t="s">
        <v>58</v>
      </c>
      <c r="D3813" t="s">
        <v>63</v>
      </c>
      <c r="E3813" t="s">
        <v>64</v>
      </c>
      <c r="F3813" t="s">
        <v>713</v>
      </c>
      <c r="G3813" t="s">
        <v>233</v>
      </c>
      <c r="I3813" s="155">
        <v>0</v>
      </c>
    </row>
    <row r="3814" spans="1:11" hidden="1" x14ac:dyDescent="0.25">
      <c r="A3814" t="s">
        <v>131</v>
      </c>
      <c r="B3814">
        <v>2024</v>
      </c>
      <c r="C3814" t="s">
        <v>58</v>
      </c>
      <c r="D3814" t="s">
        <v>63</v>
      </c>
      <c r="E3814" t="s">
        <v>64</v>
      </c>
      <c r="F3814" t="s">
        <v>713</v>
      </c>
      <c r="G3814" t="s">
        <v>323</v>
      </c>
      <c r="I3814" s="155">
        <v>0</v>
      </c>
    </row>
    <row r="3815" spans="1:11" hidden="1" x14ac:dyDescent="0.25">
      <c r="A3815" t="s">
        <v>131</v>
      </c>
      <c r="B3815">
        <v>2024</v>
      </c>
      <c r="C3815" t="s">
        <v>58</v>
      </c>
      <c r="D3815" t="s">
        <v>63</v>
      </c>
      <c r="E3815" t="s">
        <v>64</v>
      </c>
      <c r="F3815" t="s">
        <v>713</v>
      </c>
      <c r="G3815" t="s">
        <v>237</v>
      </c>
      <c r="I3815" s="3">
        <v>1500142.31</v>
      </c>
    </row>
    <row r="3816" spans="1:11" hidden="1" x14ac:dyDescent="0.25">
      <c r="A3816" t="s">
        <v>131</v>
      </c>
      <c r="B3816">
        <v>2024</v>
      </c>
      <c r="C3816" t="s">
        <v>58</v>
      </c>
      <c r="D3816" t="s">
        <v>63</v>
      </c>
      <c r="E3816" t="s">
        <v>64</v>
      </c>
      <c r="F3816" t="s">
        <v>713</v>
      </c>
      <c r="G3816" s="90" t="s">
        <v>711</v>
      </c>
      <c r="I3816" s="3">
        <v>-25119.59</v>
      </c>
    </row>
    <row r="3817" spans="1:11" hidden="1" x14ac:dyDescent="0.25">
      <c r="A3817" t="s">
        <v>131</v>
      </c>
      <c r="B3817">
        <v>2024</v>
      </c>
      <c r="C3817" t="s">
        <v>58</v>
      </c>
      <c r="D3817" t="s">
        <v>63</v>
      </c>
      <c r="E3817" t="s">
        <v>64</v>
      </c>
      <c r="F3817" t="s">
        <v>713</v>
      </c>
      <c r="G3817" t="s">
        <v>712</v>
      </c>
      <c r="I3817" s="155">
        <v>5602000</v>
      </c>
    </row>
    <row r="3818" spans="1:11" hidden="1" x14ac:dyDescent="0.25">
      <c r="A3818" t="s">
        <v>131</v>
      </c>
      <c r="B3818">
        <v>2024</v>
      </c>
      <c r="C3818" t="s">
        <v>58</v>
      </c>
      <c r="D3818" t="s">
        <v>63</v>
      </c>
      <c r="E3818" t="s">
        <v>64</v>
      </c>
      <c r="F3818" t="s">
        <v>713</v>
      </c>
      <c r="G3818" t="s">
        <v>186</v>
      </c>
      <c r="I3818" s="155">
        <v>10417123</v>
      </c>
      <c r="J3818" s="154"/>
      <c r="K3818" s="157"/>
    </row>
    <row r="3819" spans="1:11" hidden="1" x14ac:dyDescent="0.25">
      <c r="A3819" t="s">
        <v>131</v>
      </c>
      <c r="B3819">
        <v>2024</v>
      </c>
      <c r="C3819" t="s">
        <v>58</v>
      </c>
      <c r="D3819" t="s">
        <v>63</v>
      </c>
      <c r="E3819" t="s">
        <v>64</v>
      </c>
      <c r="F3819" t="s">
        <v>713</v>
      </c>
      <c r="G3819" t="s">
        <v>691</v>
      </c>
      <c r="I3819" s="3">
        <v>0</v>
      </c>
    </row>
    <row r="3820" spans="1:11" hidden="1" x14ac:dyDescent="0.25">
      <c r="A3820" t="s">
        <v>131</v>
      </c>
      <c r="B3820">
        <v>2024</v>
      </c>
      <c r="C3820" t="s">
        <v>58</v>
      </c>
      <c r="D3820" t="s">
        <v>63</v>
      </c>
      <c r="E3820" t="s">
        <v>64</v>
      </c>
      <c r="F3820" t="s">
        <v>82</v>
      </c>
      <c r="G3820" t="s">
        <v>81</v>
      </c>
      <c r="I3820" s="3">
        <v>157626043</v>
      </c>
    </row>
    <row r="3821" spans="1:11" hidden="1" x14ac:dyDescent="0.25">
      <c r="A3821" t="s">
        <v>131</v>
      </c>
      <c r="B3821">
        <v>2024</v>
      </c>
      <c r="C3821" t="s">
        <v>58</v>
      </c>
      <c r="D3821" t="s">
        <v>63</v>
      </c>
      <c r="E3821" t="s">
        <v>64</v>
      </c>
      <c r="F3821" t="s">
        <v>228</v>
      </c>
      <c r="G3821" t="s">
        <v>229</v>
      </c>
    </row>
    <row r="3822" spans="1:11" hidden="1" x14ac:dyDescent="0.25">
      <c r="A3822" t="s">
        <v>131</v>
      </c>
      <c r="B3822">
        <v>2024</v>
      </c>
      <c r="C3822" t="s">
        <v>58</v>
      </c>
      <c r="D3822" t="s">
        <v>63</v>
      </c>
      <c r="E3822" t="s">
        <v>73</v>
      </c>
      <c r="F3822" t="s">
        <v>84</v>
      </c>
      <c r="G3822" t="s">
        <v>83</v>
      </c>
      <c r="I3822" s="155">
        <v>4637000</v>
      </c>
    </row>
    <row r="3823" spans="1:11" hidden="1" x14ac:dyDescent="0.25">
      <c r="A3823" t="s">
        <v>131</v>
      </c>
      <c r="B3823">
        <v>2024</v>
      </c>
      <c r="C3823" t="s">
        <v>58</v>
      </c>
      <c r="D3823" t="s">
        <v>63</v>
      </c>
      <c r="E3823" t="s">
        <v>73</v>
      </c>
      <c r="F3823" t="s">
        <v>84</v>
      </c>
      <c r="G3823" t="s">
        <v>551</v>
      </c>
      <c r="I3823" s="155">
        <v>2210008</v>
      </c>
    </row>
    <row r="3824" spans="1:11" hidden="1" x14ac:dyDescent="0.25">
      <c r="A3824" t="s">
        <v>131</v>
      </c>
      <c r="B3824">
        <v>2024</v>
      </c>
      <c r="C3824" t="s">
        <v>58</v>
      </c>
      <c r="D3824" t="s">
        <v>63</v>
      </c>
      <c r="E3824" t="s">
        <v>73</v>
      </c>
      <c r="F3824" t="s">
        <v>84</v>
      </c>
      <c r="G3824" t="s">
        <v>324</v>
      </c>
      <c r="I3824" s="3">
        <v>15250001</v>
      </c>
    </row>
    <row r="3825" spans="1:9" hidden="1" x14ac:dyDescent="0.25">
      <c r="A3825" t="s">
        <v>131</v>
      </c>
      <c r="B3825">
        <v>2024</v>
      </c>
      <c r="C3825" t="s">
        <v>58</v>
      </c>
      <c r="D3825" t="s">
        <v>63</v>
      </c>
      <c r="E3825" t="s">
        <v>73</v>
      </c>
      <c r="F3825" s="215" t="s">
        <v>483</v>
      </c>
      <c r="G3825" s="215" t="s">
        <v>484</v>
      </c>
      <c r="H3825" s="215"/>
      <c r="I3825" s="216">
        <v>-2966022.9</v>
      </c>
    </row>
    <row r="3826" spans="1:9" hidden="1" x14ac:dyDescent="0.25">
      <c r="A3826" t="s">
        <v>131</v>
      </c>
      <c r="B3826">
        <v>2024</v>
      </c>
      <c r="C3826" t="s">
        <v>58</v>
      </c>
      <c r="D3826" t="s">
        <v>63</v>
      </c>
      <c r="E3826" t="s">
        <v>73</v>
      </c>
      <c r="F3826" s="215" t="s">
        <v>483</v>
      </c>
      <c r="G3826" s="215" t="s">
        <v>525</v>
      </c>
      <c r="H3826" s="215"/>
      <c r="I3826" s="216">
        <v>-1364100</v>
      </c>
    </row>
    <row r="3827" spans="1:9" hidden="1" x14ac:dyDescent="0.25">
      <c r="A3827" t="s">
        <v>131</v>
      </c>
      <c r="B3827">
        <v>2024</v>
      </c>
      <c r="C3827" t="s">
        <v>58</v>
      </c>
      <c r="D3827" t="s">
        <v>63</v>
      </c>
      <c r="E3827" t="s">
        <v>73</v>
      </c>
      <c r="F3827" s="215" t="s">
        <v>483</v>
      </c>
      <c r="G3827" s="215" t="s">
        <v>365</v>
      </c>
      <c r="H3827" s="215"/>
      <c r="I3827" s="216">
        <v>-869001</v>
      </c>
    </row>
    <row r="3828" spans="1:9" hidden="1" x14ac:dyDescent="0.25">
      <c r="A3828" t="s">
        <v>131</v>
      </c>
      <c r="B3828">
        <v>2024</v>
      </c>
      <c r="C3828" t="s">
        <v>58</v>
      </c>
      <c r="D3828" t="s">
        <v>63</v>
      </c>
      <c r="E3828" t="s">
        <v>73</v>
      </c>
      <c r="F3828" t="s">
        <v>342</v>
      </c>
      <c r="G3828" t="s">
        <v>343</v>
      </c>
      <c r="I3828" s="155">
        <v>1995000</v>
      </c>
    </row>
    <row r="3829" spans="1:9" hidden="1" x14ac:dyDescent="0.25">
      <c r="A3829" t="s">
        <v>131</v>
      </c>
      <c r="B3829">
        <v>2024</v>
      </c>
      <c r="C3829" t="s">
        <v>58</v>
      </c>
      <c r="D3829" t="s">
        <v>63</v>
      </c>
      <c r="E3829" t="s">
        <v>73</v>
      </c>
      <c r="F3829" t="s">
        <v>529</v>
      </c>
      <c r="G3829" t="s">
        <v>530</v>
      </c>
      <c r="I3829" s="155">
        <v>-1995000</v>
      </c>
    </row>
    <row r="3830" spans="1:9" hidden="1" x14ac:dyDescent="0.25">
      <c r="A3830" t="s">
        <v>131</v>
      </c>
      <c r="B3830">
        <v>2024</v>
      </c>
      <c r="C3830" t="s">
        <v>58</v>
      </c>
      <c r="D3830" t="s">
        <v>66</v>
      </c>
      <c r="E3830" t="s">
        <v>67</v>
      </c>
      <c r="F3830" t="s">
        <v>93</v>
      </c>
      <c r="G3830" t="s">
        <v>234</v>
      </c>
    </row>
    <row r="3831" spans="1:9" hidden="1" x14ac:dyDescent="0.25">
      <c r="A3831" t="s">
        <v>131</v>
      </c>
      <c r="B3831">
        <v>2024</v>
      </c>
      <c r="C3831" t="s">
        <v>58</v>
      </c>
      <c r="D3831" t="s">
        <v>66</v>
      </c>
      <c r="E3831" t="s">
        <v>67</v>
      </c>
      <c r="F3831" t="s">
        <v>93</v>
      </c>
      <c r="G3831" t="s">
        <v>106</v>
      </c>
      <c r="I3831" s="16">
        <f>271981045.31-315950</f>
        <v>271665095.31</v>
      </c>
    </row>
    <row r="3832" spans="1:9" hidden="1" x14ac:dyDescent="0.25">
      <c r="A3832" t="s">
        <v>131</v>
      </c>
      <c r="B3832">
        <v>2024</v>
      </c>
      <c r="C3832" t="s">
        <v>58</v>
      </c>
      <c r="D3832" t="s">
        <v>66</v>
      </c>
      <c r="E3832" t="s">
        <v>67</v>
      </c>
      <c r="F3832" t="s">
        <v>93</v>
      </c>
      <c r="G3832" t="s">
        <v>263</v>
      </c>
      <c r="I3832" s="155">
        <v>6303719.6799999997</v>
      </c>
    </row>
    <row r="3833" spans="1:9" hidden="1" x14ac:dyDescent="0.25">
      <c r="A3833" t="s">
        <v>131</v>
      </c>
      <c r="B3833">
        <v>2024</v>
      </c>
      <c r="C3833" t="s">
        <v>58</v>
      </c>
      <c r="D3833" t="s">
        <v>66</v>
      </c>
      <c r="E3833" t="s">
        <v>67</v>
      </c>
      <c r="F3833" t="s">
        <v>707</v>
      </c>
      <c r="G3833" t="s">
        <v>708</v>
      </c>
      <c r="H3833" t="s">
        <v>104</v>
      </c>
      <c r="I3833" s="155">
        <v>0</v>
      </c>
    </row>
    <row r="3834" spans="1:9" hidden="1" x14ac:dyDescent="0.25">
      <c r="A3834" t="s">
        <v>131</v>
      </c>
      <c r="B3834">
        <v>2024</v>
      </c>
      <c r="C3834" t="s">
        <v>58</v>
      </c>
      <c r="D3834" t="s">
        <v>66</v>
      </c>
      <c r="E3834" t="s">
        <v>67</v>
      </c>
      <c r="F3834" t="s">
        <v>89</v>
      </c>
      <c r="G3834" t="s">
        <v>444</v>
      </c>
      <c r="I3834" s="16">
        <v>470333</v>
      </c>
    </row>
    <row r="3835" spans="1:9" hidden="1" x14ac:dyDescent="0.25">
      <c r="A3835" t="s">
        <v>131</v>
      </c>
      <c r="B3835">
        <v>2024</v>
      </c>
      <c r="C3835" t="s">
        <v>58</v>
      </c>
      <c r="D3835" t="s">
        <v>66</v>
      </c>
      <c r="E3835" t="s">
        <v>67</v>
      </c>
      <c r="F3835" t="s">
        <v>89</v>
      </c>
      <c r="G3835" t="s">
        <v>85</v>
      </c>
      <c r="I3835" s="16">
        <v>8735469</v>
      </c>
    </row>
    <row r="3836" spans="1:9" hidden="1" x14ac:dyDescent="0.25">
      <c r="A3836" t="s">
        <v>131</v>
      </c>
      <c r="B3836">
        <v>2024</v>
      </c>
      <c r="C3836" t="s">
        <v>58</v>
      </c>
      <c r="D3836" t="s">
        <v>66</v>
      </c>
      <c r="E3836" t="s">
        <v>67</v>
      </c>
      <c r="F3836" t="s">
        <v>89</v>
      </c>
      <c r="G3836" t="s">
        <v>86</v>
      </c>
      <c r="I3836" s="16">
        <v>1048256</v>
      </c>
    </row>
    <row r="3837" spans="1:9" hidden="1" x14ac:dyDescent="0.25">
      <c r="A3837" t="s">
        <v>131</v>
      </c>
      <c r="B3837">
        <v>2024</v>
      </c>
      <c r="C3837" t="s">
        <v>58</v>
      </c>
      <c r="D3837" t="s">
        <v>66</v>
      </c>
      <c r="E3837" t="s">
        <v>67</v>
      </c>
      <c r="F3837" s="215" t="s">
        <v>89</v>
      </c>
      <c r="G3837" s="215" t="s">
        <v>87</v>
      </c>
      <c r="H3837" s="215"/>
      <c r="I3837" s="16">
        <v>5851243.3499999996</v>
      </c>
    </row>
    <row r="3838" spans="1:9" s="215" customFormat="1" hidden="1" x14ac:dyDescent="0.25">
      <c r="A3838" s="215" t="s">
        <v>131</v>
      </c>
      <c r="B3838" s="215">
        <v>2024</v>
      </c>
      <c r="C3838" s="215" t="s">
        <v>58</v>
      </c>
      <c r="D3838" s="215" t="s">
        <v>66</v>
      </c>
      <c r="E3838" s="215" t="s">
        <v>67</v>
      </c>
      <c r="F3838" s="215" t="s">
        <v>89</v>
      </c>
      <c r="G3838" s="215" t="s">
        <v>88</v>
      </c>
      <c r="I3838" s="218">
        <v>0</v>
      </c>
    </row>
    <row r="3839" spans="1:9" hidden="1" x14ac:dyDescent="0.25">
      <c r="A3839" t="s">
        <v>131</v>
      </c>
      <c r="B3839">
        <v>2024</v>
      </c>
      <c r="C3839" t="s">
        <v>58</v>
      </c>
      <c r="D3839" t="s">
        <v>66</v>
      </c>
      <c r="E3839" t="s">
        <v>67</v>
      </c>
      <c r="F3839" t="s">
        <v>94</v>
      </c>
      <c r="G3839" t="s">
        <v>95</v>
      </c>
    </row>
    <row r="3840" spans="1:9" hidden="1" x14ac:dyDescent="0.25">
      <c r="A3840" t="s">
        <v>131</v>
      </c>
      <c r="B3840">
        <v>2024</v>
      </c>
      <c r="C3840" t="s">
        <v>58</v>
      </c>
      <c r="D3840" t="s">
        <v>66</v>
      </c>
      <c r="E3840" t="s">
        <v>67</v>
      </c>
      <c r="F3840" t="s">
        <v>94</v>
      </c>
      <c r="G3840" t="s">
        <v>95</v>
      </c>
    </row>
    <row r="3841" spans="1:9" hidden="1" x14ac:dyDescent="0.25">
      <c r="A3841" t="s">
        <v>131</v>
      </c>
      <c r="B3841">
        <v>2024</v>
      </c>
      <c r="C3841" t="s">
        <v>58</v>
      </c>
      <c r="D3841" t="s">
        <v>66</v>
      </c>
      <c r="E3841" t="s">
        <v>67</v>
      </c>
      <c r="F3841" t="s">
        <v>94</v>
      </c>
      <c r="G3841" t="s">
        <v>95</v>
      </c>
    </row>
    <row r="3842" spans="1:9" hidden="1" x14ac:dyDescent="0.25">
      <c r="A3842" t="s">
        <v>131</v>
      </c>
      <c r="B3842">
        <v>2024</v>
      </c>
      <c r="C3842" t="s">
        <v>58</v>
      </c>
      <c r="D3842" t="s">
        <v>66</v>
      </c>
      <c r="E3842" t="s">
        <v>67</v>
      </c>
      <c r="F3842" t="s">
        <v>94</v>
      </c>
      <c r="G3842" t="s">
        <v>95</v>
      </c>
    </row>
    <row r="3843" spans="1:9" hidden="1" x14ac:dyDescent="0.25">
      <c r="A3843" t="s">
        <v>131</v>
      </c>
      <c r="B3843">
        <v>2024</v>
      </c>
      <c r="C3843" t="s">
        <v>58</v>
      </c>
      <c r="D3843" t="s">
        <v>66</v>
      </c>
      <c r="E3843" t="s">
        <v>67</v>
      </c>
      <c r="F3843" t="s">
        <v>94</v>
      </c>
      <c r="G3843" t="s">
        <v>95</v>
      </c>
    </row>
    <row r="3844" spans="1:9" hidden="1" x14ac:dyDescent="0.25">
      <c r="A3844" t="s">
        <v>131</v>
      </c>
      <c r="B3844">
        <v>2024</v>
      </c>
      <c r="C3844" t="s">
        <v>58</v>
      </c>
      <c r="D3844" t="s">
        <v>66</v>
      </c>
      <c r="E3844" t="s">
        <v>67</v>
      </c>
      <c r="F3844" t="s">
        <v>68</v>
      </c>
      <c r="G3844" t="s">
        <v>720</v>
      </c>
      <c r="I3844" s="16">
        <v>1549000</v>
      </c>
    </row>
    <row r="3845" spans="1:9" hidden="1" x14ac:dyDescent="0.25">
      <c r="A3845" t="s">
        <v>131</v>
      </c>
      <c r="B3845">
        <v>2024</v>
      </c>
      <c r="C3845" t="s">
        <v>58</v>
      </c>
      <c r="D3845" t="s">
        <v>66</v>
      </c>
      <c r="E3845" t="s">
        <v>67</v>
      </c>
      <c r="F3845" t="s">
        <v>68</v>
      </c>
      <c r="G3845" t="s">
        <v>721</v>
      </c>
      <c r="I3845" s="16">
        <v>74612</v>
      </c>
    </row>
    <row r="3846" spans="1:9" hidden="1" x14ac:dyDescent="0.25">
      <c r="A3846" t="s">
        <v>131</v>
      </c>
      <c r="B3846">
        <v>2024</v>
      </c>
      <c r="C3846" t="s">
        <v>58</v>
      </c>
      <c r="D3846" t="s">
        <v>66</v>
      </c>
      <c r="E3846" t="s">
        <v>67</v>
      </c>
      <c r="F3846" t="s">
        <v>68</v>
      </c>
      <c r="G3846" t="s">
        <v>722</v>
      </c>
      <c r="I3846" s="16">
        <v>188029.34</v>
      </c>
    </row>
    <row r="3847" spans="1:9" hidden="1" x14ac:dyDescent="0.25">
      <c r="A3847" t="s">
        <v>131</v>
      </c>
      <c r="B3847">
        <v>2024</v>
      </c>
      <c r="C3847" t="s">
        <v>58</v>
      </c>
      <c r="D3847" t="s">
        <v>66</v>
      </c>
      <c r="E3847" t="s">
        <v>67</v>
      </c>
      <c r="F3847" t="s">
        <v>68</v>
      </c>
      <c r="G3847" s="90" t="s">
        <v>719</v>
      </c>
      <c r="I3847" s="212">
        <v>-310.60000000000002</v>
      </c>
    </row>
    <row r="3848" spans="1:9" hidden="1" x14ac:dyDescent="0.25">
      <c r="A3848" t="s">
        <v>131</v>
      </c>
      <c r="B3848">
        <v>2024</v>
      </c>
      <c r="C3848" t="s">
        <v>58</v>
      </c>
      <c r="D3848" t="s">
        <v>66</v>
      </c>
      <c r="E3848" t="s">
        <v>67</v>
      </c>
      <c r="F3848" t="s">
        <v>68</v>
      </c>
      <c r="G3848" t="s">
        <v>723</v>
      </c>
      <c r="I3848" s="16">
        <v>211931.61</v>
      </c>
    </row>
    <row r="3849" spans="1:9" hidden="1" x14ac:dyDescent="0.25">
      <c r="A3849" t="s">
        <v>131</v>
      </c>
      <c r="B3849">
        <v>2024</v>
      </c>
      <c r="C3849" t="s">
        <v>58</v>
      </c>
      <c r="D3849" t="s">
        <v>66</v>
      </c>
      <c r="E3849" t="s">
        <v>67</v>
      </c>
      <c r="F3849" t="s">
        <v>68</v>
      </c>
      <c r="G3849" t="s">
        <v>724</v>
      </c>
      <c r="I3849" s="176">
        <v>-224300</v>
      </c>
    </row>
    <row r="3850" spans="1:9" hidden="1" x14ac:dyDescent="0.25">
      <c r="A3850" t="s">
        <v>131</v>
      </c>
      <c r="B3850">
        <v>2024</v>
      </c>
      <c r="C3850" t="s">
        <v>58</v>
      </c>
      <c r="D3850" t="s">
        <v>66</v>
      </c>
      <c r="E3850" t="s">
        <v>67</v>
      </c>
      <c r="F3850" t="s">
        <v>68</v>
      </c>
      <c r="G3850" t="s">
        <v>282</v>
      </c>
      <c r="I3850" s="16">
        <v>159987.51</v>
      </c>
    </row>
    <row r="3851" spans="1:9" hidden="1" x14ac:dyDescent="0.25">
      <c r="A3851" t="s">
        <v>131</v>
      </c>
      <c r="B3851">
        <v>2024</v>
      </c>
      <c r="C3851" t="s">
        <v>58</v>
      </c>
      <c r="D3851" t="s">
        <v>66</v>
      </c>
      <c r="E3851" t="s">
        <v>67</v>
      </c>
      <c r="F3851" t="s">
        <v>68</v>
      </c>
      <c r="G3851" t="s">
        <v>718</v>
      </c>
      <c r="I3851" s="18">
        <v>-8580</v>
      </c>
    </row>
    <row r="3852" spans="1:9" hidden="1" x14ac:dyDescent="0.25">
      <c r="A3852" t="s">
        <v>131</v>
      </c>
      <c r="B3852">
        <v>2024</v>
      </c>
      <c r="C3852" t="s">
        <v>58</v>
      </c>
      <c r="D3852" t="s">
        <v>66</v>
      </c>
      <c r="E3852" t="s">
        <v>67</v>
      </c>
      <c r="F3852" t="s">
        <v>68</v>
      </c>
      <c r="G3852" t="s">
        <v>725</v>
      </c>
      <c r="I3852" s="16">
        <v>21643.62</v>
      </c>
    </row>
    <row r="3853" spans="1:9" hidden="1" x14ac:dyDescent="0.25">
      <c r="A3853" t="s">
        <v>131</v>
      </c>
      <c r="B3853">
        <v>2024</v>
      </c>
      <c r="C3853" t="s">
        <v>58</v>
      </c>
      <c r="D3853" t="s">
        <v>66</v>
      </c>
      <c r="E3853" t="s">
        <v>67</v>
      </c>
      <c r="F3853" t="s">
        <v>68</v>
      </c>
      <c r="G3853" t="s">
        <v>726</v>
      </c>
      <c r="I3853" s="176">
        <v>34734.620000000003</v>
      </c>
    </row>
    <row r="3854" spans="1:9" hidden="1" x14ac:dyDescent="0.25">
      <c r="A3854" t="s">
        <v>131</v>
      </c>
      <c r="B3854">
        <v>2024</v>
      </c>
      <c r="C3854" t="s">
        <v>58</v>
      </c>
      <c r="D3854" t="s">
        <v>66</v>
      </c>
      <c r="E3854" t="s">
        <v>67</v>
      </c>
      <c r="F3854" t="s">
        <v>68</v>
      </c>
      <c r="G3854" t="s">
        <v>727</v>
      </c>
      <c r="I3854" s="210">
        <v>5489950.2999999998</v>
      </c>
    </row>
    <row r="3855" spans="1:9" hidden="1" x14ac:dyDescent="0.25">
      <c r="A3855" t="s">
        <v>131</v>
      </c>
      <c r="B3855">
        <v>2024</v>
      </c>
      <c r="C3855" t="s">
        <v>58</v>
      </c>
      <c r="D3855" t="s">
        <v>66</v>
      </c>
      <c r="E3855" t="s">
        <v>67</v>
      </c>
      <c r="F3855" t="s">
        <v>68</v>
      </c>
      <c r="G3855" t="s">
        <v>728</v>
      </c>
      <c r="I3855" s="176">
        <v>1071359</v>
      </c>
    </row>
    <row r="3856" spans="1:9" hidden="1" x14ac:dyDescent="0.25">
      <c r="A3856" t="s">
        <v>131</v>
      </c>
      <c r="B3856">
        <v>2024</v>
      </c>
      <c r="C3856" t="s">
        <v>58</v>
      </c>
      <c r="D3856" t="s">
        <v>66</v>
      </c>
      <c r="E3856" t="s">
        <v>67</v>
      </c>
      <c r="F3856" t="s">
        <v>68</v>
      </c>
      <c r="G3856" t="s">
        <v>729</v>
      </c>
      <c r="I3856" s="16">
        <v>75445.570000000007</v>
      </c>
    </row>
    <row r="3857" spans="1:9" hidden="1" x14ac:dyDescent="0.25">
      <c r="A3857" t="s">
        <v>131</v>
      </c>
      <c r="B3857">
        <v>2024</v>
      </c>
      <c r="C3857" t="s">
        <v>58</v>
      </c>
      <c r="D3857" t="s">
        <v>66</v>
      </c>
      <c r="E3857" t="s">
        <v>67</v>
      </c>
      <c r="F3857" t="s">
        <v>68</v>
      </c>
      <c r="G3857" t="s">
        <v>730</v>
      </c>
      <c r="I3857" s="16">
        <v>101374.32</v>
      </c>
    </row>
    <row r="3858" spans="1:9" hidden="1" x14ac:dyDescent="0.25">
      <c r="A3858" t="s">
        <v>131</v>
      </c>
      <c r="B3858">
        <v>2024</v>
      </c>
      <c r="C3858" t="s">
        <v>58</v>
      </c>
      <c r="D3858" t="s">
        <v>66</v>
      </c>
      <c r="E3858" t="s">
        <v>67</v>
      </c>
      <c r="F3858" t="s">
        <v>68</v>
      </c>
      <c r="G3858" t="s">
        <v>731</v>
      </c>
      <c r="I3858" s="16">
        <v>457469.75</v>
      </c>
    </row>
    <row r="3859" spans="1:9" hidden="1" x14ac:dyDescent="0.25">
      <c r="A3859" t="s">
        <v>131</v>
      </c>
      <c r="B3859">
        <v>2024</v>
      </c>
      <c r="C3859" t="s">
        <v>58</v>
      </c>
      <c r="D3859" t="s">
        <v>66</v>
      </c>
      <c r="E3859" t="s">
        <v>67</v>
      </c>
      <c r="F3859" t="s">
        <v>68</v>
      </c>
      <c r="G3859" t="s">
        <v>709</v>
      </c>
      <c r="I3859" s="155">
        <v>-56075</v>
      </c>
    </row>
    <row r="3860" spans="1:9" hidden="1" x14ac:dyDescent="0.25">
      <c r="A3860" t="s">
        <v>131</v>
      </c>
      <c r="B3860">
        <v>2024</v>
      </c>
      <c r="C3860" t="s">
        <v>58</v>
      </c>
      <c r="D3860" t="s">
        <v>66</v>
      </c>
      <c r="E3860" t="s">
        <v>67</v>
      </c>
      <c r="F3860" t="s">
        <v>68</v>
      </c>
      <c r="G3860" t="s">
        <v>732</v>
      </c>
      <c r="I3860" s="16">
        <v>482307.79</v>
      </c>
    </row>
    <row r="3861" spans="1:9" hidden="1" x14ac:dyDescent="0.25">
      <c r="A3861" t="s">
        <v>131</v>
      </c>
      <c r="B3861">
        <v>2024</v>
      </c>
      <c r="C3861" t="s">
        <v>58</v>
      </c>
      <c r="D3861" t="s">
        <v>66</v>
      </c>
      <c r="E3861" t="s">
        <v>67</v>
      </c>
      <c r="F3861" t="s">
        <v>68</v>
      </c>
      <c r="G3861" t="s">
        <v>733</v>
      </c>
      <c r="I3861" s="16">
        <v>1253617.98</v>
      </c>
    </row>
    <row r="3862" spans="1:9" hidden="1" x14ac:dyDescent="0.25">
      <c r="A3862" t="s">
        <v>131</v>
      </c>
      <c r="B3862">
        <v>2024</v>
      </c>
      <c r="C3862" t="s">
        <v>58</v>
      </c>
      <c r="D3862" t="s">
        <v>66</v>
      </c>
      <c r="E3862" t="s">
        <v>67</v>
      </c>
      <c r="F3862" t="s">
        <v>68</v>
      </c>
      <c r="G3862" t="s">
        <v>711</v>
      </c>
      <c r="I3862" s="155">
        <v>-2831.4</v>
      </c>
    </row>
    <row r="3863" spans="1:9" hidden="1" x14ac:dyDescent="0.25">
      <c r="A3863" t="s">
        <v>131</v>
      </c>
      <c r="B3863">
        <v>2024</v>
      </c>
      <c r="C3863" t="s">
        <v>58</v>
      </c>
      <c r="D3863" t="s">
        <v>66</v>
      </c>
      <c r="E3863" t="s">
        <v>67</v>
      </c>
      <c r="F3863" t="s">
        <v>68</v>
      </c>
      <c r="G3863" t="s">
        <v>553</v>
      </c>
      <c r="I3863" s="16">
        <v>38289</v>
      </c>
    </row>
    <row r="3864" spans="1:9" hidden="1" x14ac:dyDescent="0.25">
      <c r="A3864" t="s">
        <v>131</v>
      </c>
      <c r="B3864">
        <v>2024</v>
      </c>
      <c r="C3864" t="s">
        <v>58</v>
      </c>
      <c r="D3864" t="s">
        <v>66</v>
      </c>
      <c r="E3864" t="s">
        <v>67</v>
      </c>
      <c r="F3864" t="s">
        <v>68</v>
      </c>
      <c r="G3864" t="s">
        <v>679</v>
      </c>
      <c r="I3864" s="16">
        <v>28069.83</v>
      </c>
    </row>
    <row r="3865" spans="1:9" hidden="1" x14ac:dyDescent="0.25">
      <c r="A3865" t="s">
        <v>131</v>
      </c>
      <c r="B3865">
        <v>2024</v>
      </c>
      <c r="C3865" t="s">
        <v>58</v>
      </c>
      <c r="D3865" t="s">
        <v>66</v>
      </c>
      <c r="E3865" t="s">
        <v>67</v>
      </c>
      <c r="F3865" t="s">
        <v>68</v>
      </c>
      <c r="G3865" t="s">
        <v>680</v>
      </c>
      <c r="I3865" s="155">
        <v>-4435.3900000000003</v>
      </c>
    </row>
    <row r="3866" spans="1:9" hidden="1" x14ac:dyDescent="0.25">
      <c r="A3866" t="s">
        <v>131</v>
      </c>
      <c r="B3866">
        <v>2024</v>
      </c>
      <c r="C3866" t="s">
        <v>58</v>
      </c>
      <c r="D3866" t="s">
        <v>66</v>
      </c>
      <c r="E3866" t="s">
        <v>67</v>
      </c>
      <c r="F3866" t="s">
        <v>326</v>
      </c>
      <c r="G3866" t="s">
        <v>327</v>
      </c>
      <c r="I3866" s="16">
        <v>1297481</v>
      </c>
    </row>
    <row r="3867" spans="1:9" hidden="1" x14ac:dyDescent="0.25">
      <c r="A3867" t="s">
        <v>131</v>
      </c>
      <c r="B3867">
        <v>2024</v>
      </c>
      <c r="C3867" t="s">
        <v>58</v>
      </c>
      <c r="D3867" t="s">
        <v>66</v>
      </c>
      <c r="E3867" t="s">
        <v>67</v>
      </c>
      <c r="F3867" t="s">
        <v>326</v>
      </c>
      <c r="G3867" t="s">
        <v>328</v>
      </c>
      <c r="I3867" s="16">
        <v>1160022</v>
      </c>
    </row>
    <row r="3868" spans="1:9" hidden="1" x14ac:dyDescent="0.25">
      <c r="A3868" t="s">
        <v>131</v>
      </c>
      <c r="B3868">
        <v>2024</v>
      </c>
      <c r="C3868" t="s">
        <v>58</v>
      </c>
      <c r="D3868" t="s">
        <v>66</v>
      </c>
      <c r="E3868" t="s">
        <v>67</v>
      </c>
      <c r="F3868" t="s">
        <v>326</v>
      </c>
      <c r="G3868" t="s">
        <v>329</v>
      </c>
      <c r="I3868" s="16">
        <v>177211</v>
      </c>
    </row>
    <row r="3869" spans="1:9" hidden="1" x14ac:dyDescent="0.25">
      <c r="A3869" t="s">
        <v>131</v>
      </c>
      <c r="B3869">
        <v>2024</v>
      </c>
      <c r="C3869" t="s">
        <v>58</v>
      </c>
      <c r="D3869" t="s">
        <v>66</v>
      </c>
      <c r="E3869" t="s">
        <v>67</v>
      </c>
      <c r="F3869" t="s">
        <v>326</v>
      </c>
      <c r="G3869" t="s">
        <v>330</v>
      </c>
      <c r="I3869" s="16">
        <v>4105553</v>
      </c>
    </row>
    <row r="3870" spans="1:9" hidden="1" x14ac:dyDescent="0.25">
      <c r="A3870" t="s">
        <v>131</v>
      </c>
      <c r="B3870">
        <v>2024</v>
      </c>
      <c r="C3870" t="s">
        <v>58</v>
      </c>
      <c r="D3870" t="s">
        <v>66</v>
      </c>
      <c r="E3870" t="s">
        <v>67</v>
      </c>
      <c r="F3870" t="s">
        <v>68</v>
      </c>
      <c r="G3870" t="s">
        <v>158</v>
      </c>
      <c r="I3870" s="16">
        <v>179230107.84</v>
      </c>
    </row>
    <row r="3871" spans="1:9" hidden="1" x14ac:dyDescent="0.25">
      <c r="A3871" t="s">
        <v>131</v>
      </c>
      <c r="B3871">
        <v>2024</v>
      </c>
      <c r="C3871" t="s">
        <v>58</v>
      </c>
      <c r="D3871" t="s">
        <v>66</v>
      </c>
      <c r="E3871" t="s">
        <v>67</v>
      </c>
      <c r="F3871" t="s">
        <v>68</v>
      </c>
      <c r="G3871" t="s">
        <v>76</v>
      </c>
      <c r="I3871" s="16">
        <v>-63697220.380000003</v>
      </c>
    </row>
    <row r="3872" spans="1:9" hidden="1" x14ac:dyDescent="0.25">
      <c r="A3872" t="s">
        <v>131</v>
      </c>
      <c r="B3872">
        <v>2024</v>
      </c>
      <c r="C3872" t="s">
        <v>58</v>
      </c>
      <c r="D3872" t="s">
        <v>66</v>
      </c>
      <c r="E3872" t="s">
        <v>67</v>
      </c>
      <c r="F3872" t="s">
        <v>68</v>
      </c>
      <c r="G3872" t="s">
        <v>784</v>
      </c>
      <c r="I3872" s="155">
        <v>8000</v>
      </c>
    </row>
    <row r="3873" spans="1:9" hidden="1" x14ac:dyDescent="0.25">
      <c r="A3873" t="s">
        <v>131</v>
      </c>
      <c r="B3873">
        <v>2024</v>
      </c>
      <c r="C3873" t="s">
        <v>58</v>
      </c>
      <c r="D3873" t="s">
        <v>66</v>
      </c>
      <c r="E3873" t="s">
        <v>67</v>
      </c>
      <c r="F3873" t="s">
        <v>68</v>
      </c>
      <c r="G3873" t="s">
        <v>200</v>
      </c>
      <c r="I3873" s="16">
        <v>1065425</v>
      </c>
    </row>
    <row r="3874" spans="1:9" hidden="1" x14ac:dyDescent="0.25">
      <c r="A3874" t="s">
        <v>131</v>
      </c>
      <c r="B3874">
        <v>2024</v>
      </c>
      <c r="C3874" t="s">
        <v>58</v>
      </c>
      <c r="D3874" t="s">
        <v>66</v>
      </c>
      <c r="E3874" t="s">
        <v>67</v>
      </c>
      <c r="F3874" t="s">
        <v>68</v>
      </c>
      <c r="G3874" t="s">
        <v>97</v>
      </c>
      <c r="I3874" s="16">
        <v>39801171.32</v>
      </c>
    </row>
    <row r="3875" spans="1:9" hidden="1" x14ac:dyDescent="0.25">
      <c r="A3875" t="s">
        <v>131</v>
      </c>
      <c r="B3875">
        <v>2024</v>
      </c>
      <c r="C3875" t="s">
        <v>58</v>
      </c>
      <c r="D3875" t="s">
        <v>66</v>
      </c>
      <c r="E3875" t="s">
        <v>67</v>
      </c>
      <c r="F3875" t="s">
        <v>68</v>
      </c>
      <c r="G3875" t="s">
        <v>201</v>
      </c>
      <c r="I3875" s="16">
        <v>-18565.240000000002</v>
      </c>
    </row>
    <row r="3876" spans="1:9" hidden="1" x14ac:dyDescent="0.25">
      <c r="A3876" t="s">
        <v>131</v>
      </c>
      <c r="B3876">
        <v>2024</v>
      </c>
      <c r="C3876" t="s">
        <v>58</v>
      </c>
      <c r="D3876" t="s">
        <v>66</v>
      </c>
      <c r="E3876" t="s">
        <v>67</v>
      </c>
      <c r="F3876" t="s">
        <v>68</v>
      </c>
      <c r="G3876" t="s">
        <v>710</v>
      </c>
    </row>
    <row r="3877" spans="1:9" hidden="1" x14ac:dyDescent="0.25">
      <c r="A3877" t="s">
        <v>131</v>
      </c>
      <c r="B3877">
        <v>2024</v>
      </c>
      <c r="C3877" t="s">
        <v>58</v>
      </c>
      <c r="D3877" t="s">
        <v>66</v>
      </c>
      <c r="E3877" t="s">
        <v>67</v>
      </c>
      <c r="F3877" t="s">
        <v>68</v>
      </c>
      <c r="G3877" t="s">
        <v>293</v>
      </c>
      <c r="I3877" s="16">
        <v>-6419175.5199999996</v>
      </c>
    </row>
    <row r="3878" spans="1:9" hidden="1" x14ac:dyDescent="0.25">
      <c r="A3878" t="s">
        <v>131</v>
      </c>
      <c r="B3878">
        <v>2024</v>
      </c>
      <c r="C3878" t="s">
        <v>58</v>
      </c>
      <c r="D3878" t="s">
        <v>66</v>
      </c>
      <c r="E3878" t="s">
        <v>67</v>
      </c>
      <c r="F3878" t="s">
        <v>68</v>
      </c>
      <c r="G3878" t="s">
        <v>202</v>
      </c>
    </row>
    <row r="3879" spans="1:9" hidden="1" x14ac:dyDescent="0.25">
      <c r="A3879" t="s">
        <v>131</v>
      </c>
      <c r="B3879">
        <v>2024</v>
      </c>
      <c r="C3879" t="s">
        <v>58</v>
      </c>
      <c r="D3879" t="s">
        <v>66</v>
      </c>
      <c r="E3879" t="s">
        <v>67</v>
      </c>
      <c r="F3879" t="s">
        <v>68</v>
      </c>
      <c r="G3879" t="s">
        <v>203</v>
      </c>
      <c r="I3879" s="155">
        <v>0</v>
      </c>
    </row>
    <row r="3880" spans="1:9" hidden="1" x14ac:dyDescent="0.25">
      <c r="A3880" t="s">
        <v>131</v>
      </c>
      <c r="B3880">
        <v>2024</v>
      </c>
      <c r="C3880" t="s">
        <v>58</v>
      </c>
      <c r="D3880" t="s">
        <v>66</v>
      </c>
      <c r="E3880" t="s">
        <v>67</v>
      </c>
      <c r="F3880" t="s">
        <v>68</v>
      </c>
      <c r="G3880" t="s">
        <v>290</v>
      </c>
      <c r="I3880" s="155">
        <v>0</v>
      </c>
    </row>
    <row r="3881" spans="1:9" hidden="1" x14ac:dyDescent="0.25">
      <c r="A3881" t="s">
        <v>131</v>
      </c>
      <c r="B3881">
        <v>2024</v>
      </c>
      <c r="C3881" t="s">
        <v>58</v>
      </c>
      <c r="D3881" t="s">
        <v>66</v>
      </c>
      <c r="E3881" t="s">
        <v>67</v>
      </c>
      <c r="F3881" t="s">
        <v>68</v>
      </c>
      <c r="G3881" t="s">
        <v>554</v>
      </c>
    </row>
    <row r="3882" spans="1:9" hidden="1" x14ac:dyDescent="0.25">
      <c r="A3882" t="s">
        <v>131</v>
      </c>
      <c r="B3882">
        <v>2024</v>
      </c>
      <c r="C3882" t="s">
        <v>58</v>
      </c>
      <c r="D3882" t="s">
        <v>66</v>
      </c>
      <c r="E3882" t="s">
        <v>67</v>
      </c>
      <c r="F3882" t="s">
        <v>268</v>
      </c>
      <c r="G3882" t="s">
        <v>162</v>
      </c>
      <c r="I3882" s="178">
        <v>3501755.98</v>
      </c>
    </row>
    <row r="3883" spans="1:9" hidden="1" x14ac:dyDescent="0.25">
      <c r="A3883" t="s">
        <v>131</v>
      </c>
      <c r="B3883">
        <v>2024</v>
      </c>
      <c r="C3883" t="s">
        <v>58</v>
      </c>
      <c r="D3883" t="s">
        <v>66</v>
      </c>
      <c r="E3883" t="s">
        <v>67</v>
      </c>
      <c r="F3883" t="s">
        <v>93</v>
      </c>
      <c r="G3883" t="s">
        <v>92</v>
      </c>
    </row>
    <row r="3884" spans="1:9" hidden="1" x14ac:dyDescent="0.25">
      <c r="A3884" t="s">
        <v>131</v>
      </c>
      <c r="B3884">
        <v>2024</v>
      </c>
      <c r="C3884" t="s">
        <v>58</v>
      </c>
      <c r="D3884" t="s">
        <v>69</v>
      </c>
      <c r="E3884" t="s">
        <v>69</v>
      </c>
      <c r="F3884" t="s">
        <v>70</v>
      </c>
      <c r="G3884" t="s">
        <v>77</v>
      </c>
      <c r="I3884" s="155">
        <v>200000000</v>
      </c>
    </row>
    <row r="3885" spans="1:9" hidden="1" x14ac:dyDescent="0.25">
      <c r="A3885" t="s">
        <v>131</v>
      </c>
      <c r="B3885">
        <v>2024</v>
      </c>
      <c r="C3885" t="s">
        <v>58</v>
      </c>
      <c r="D3885" t="s">
        <v>69</v>
      </c>
      <c r="E3885" t="s">
        <v>69</v>
      </c>
      <c r="F3885" t="s">
        <v>70</v>
      </c>
      <c r="G3885" t="s">
        <v>78</v>
      </c>
      <c r="I3885" s="155">
        <v>50000000</v>
      </c>
    </row>
    <row r="3886" spans="1:9" hidden="1" x14ac:dyDescent="0.25">
      <c r="A3886" t="s">
        <v>131</v>
      </c>
      <c r="B3886">
        <v>2024</v>
      </c>
      <c r="C3886" t="s">
        <v>58</v>
      </c>
      <c r="D3886" t="s">
        <v>69</v>
      </c>
      <c r="E3886" t="s">
        <v>69</v>
      </c>
      <c r="F3886" t="s">
        <v>70</v>
      </c>
      <c r="G3886" t="s">
        <v>230</v>
      </c>
      <c r="I3886" s="155">
        <v>54327800</v>
      </c>
    </row>
    <row r="3887" spans="1:9" hidden="1" x14ac:dyDescent="0.25">
      <c r="A3887" t="s">
        <v>131</v>
      </c>
      <c r="B3887" s="86">
        <v>2024</v>
      </c>
      <c r="C3887" s="86" t="s">
        <v>58</v>
      </c>
      <c r="D3887" s="86" t="s">
        <v>69</v>
      </c>
      <c r="E3887" s="86" t="s">
        <v>69</v>
      </c>
      <c r="F3887" s="86" t="s">
        <v>79</v>
      </c>
      <c r="G3887" s="86" t="s">
        <v>264</v>
      </c>
      <c r="H3887" s="86"/>
      <c r="I3887" s="176">
        <f>203017663.2+67575790.16-37165816+42329178.1+138143011.51+38558.939999938-50554980.98-750000.619999886-136607084.32-751130.980000257+315950</f>
        <v>225591139.00999981</v>
      </c>
    </row>
    <row r="3888" spans="1:9" hidden="1" x14ac:dyDescent="0.25">
      <c r="A3888" t="s">
        <v>131</v>
      </c>
      <c r="B3888" s="86">
        <v>2024</v>
      </c>
      <c r="C3888" s="86" t="s">
        <v>58</v>
      </c>
      <c r="D3888" s="86" t="s">
        <v>69</v>
      </c>
      <c r="E3888" s="86" t="s">
        <v>69</v>
      </c>
      <c r="F3888" s="86" t="s">
        <v>79</v>
      </c>
      <c r="G3888" s="86" t="s">
        <v>297</v>
      </c>
      <c r="H3888" s="86"/>
      <c r="I3888" s="176">
        <v>82681315.879999995</v>
      </c>
    </row>
    <row r="3889" spans="1:9" hidden="1" x14ac:dyDescent="0.25">
      <c r="A3889" t="s">
        <v>132</v>
      </c>
      <c r="B3889">
        <v>2025</v>
      </c>
      <c r="C3889" t="s">
        <v>58</v>
      </c>
      <c r="D3889" t="s">
        <v>63</v>
      </c>
      <c r="E3889" t="s">
        <v>64</v>
      </c>
      <c r="F3889" t="s">
        <v>65</v>
      </c>
      <c r="G3889" t="s">
        <v>71</v>
      </c>
      <c r="I3889" s="3">
        <v>1313718.68</v>
      </c>
    </row>
    <row r="3890" spans="1:9" hidden="1" x14ac:dyDescent="0.25">
      <c r="A3890" t="s">
        <v>132</v>
      </c>
      <c r="B3890">
        <v>2025</v>
      </c>
      <c r="C3890" t="s">
        <v>58</v>
      </c>
      <c r="D3890" t="s">
        <v>63</v>
      </c>
      <c r="E3890" t="s">
        <v>64</v>
      </c>
      <c r="F3890" t="s">
        <v>65</v>
      </c>
      <c r="G3890" t="s">
        <v>80</v>
      </c>
      <c r="I3890" s="3">
        <v>600000</v>
      </c>
    </row>
    <row r="3891" spans="1:9" hidden="1" x14ac:dyDescent="0.25">
      <c r="A3891" t="s">
        <v>132</v>
      </c>
      <c r="B3891">
        <v>2025</v>
      </c>
      <c r="C3891" t="s">
        <v>58</v>
      </c>
      <c r="D3891" t="s">
        <v>63</v>
      </c>
      <c r="E3891" t="s">
        <v>64</v>
      </c>
      <c r="F3891" t="s">
        <v>65</v>
      </c>
      <c r="G3891" t="s">
        <v>72</v>
      </c>
    </row>
    <row r="3892" spans="1:9" hidden="1" x14ac:dyDescent="0.25">
      <c r="A3892" t="s">
        <v>132</v>
      </c>
      <c r="B3892">
        <v>2025</v>
      </c>
      <c r="C3892" t="s">
        <v>58</v>
      </c>
      <c r="D3892" t="s">
        <v>63</v>
      </c>
      <c r="E3892" t="s">
        <v>64</v>
      </c>
      <c r="F3892" t="s">
        <v>65</v>
      </c>
      <c r="G3892" t="s">
        <v>227</v>
      </c>
      <c r="I3892" s="3">
        <v>91832972.930000007</v>
      </c>
    </row>
    <row r="3893" spans="1:9" hidden="1" x14ac:dyDescent="0.25">
      <c r="A3893" t="s">
        <v>132</v>
      </c>
      <c r="B3893">
        <v>2025</v>
      </c>
      <c r="C3893" t="s">
        <v>58</v>
      </c>
      <c r="D3893" t="s">
        <v>63</v>
      </c>
      <c r="E3893" t="s">
        <v>64</v>
      </c>
      <c r="F3893" t="s">
        <v>65</v>
      </c>
      <c r="G3893" t="s">
        <v>586</v>
      </c>
      <c r="I3893" s="3">
        <v>1247508.6599999999</v>
      </c>
    </row>
    <row r="3894" spans="1:9" hidden="1" x14ac:dyDescent="0.25">
      <c r="A3894" t="s">
        <v>132</v>
      </c>
      <c r="B3894">
        <v>2025</v>
      </c>
      <c r="C3894" t="s">
        <v>58</v>
      </c>
      <c r="D3894" t="s">
        <v>63</v>
      </c>
      <c r="E3894" t="s">
        <v>64</v>
      </c>
      <c r="F3894" t="s">
        <v>587</v>
      </c>
      <c r="G3894" t="s">
        <v>621</v>
      </c>
    </row>
    <row r="3895" spans="1:9" hidden="1" x14ac:dyDescent="0.25">
      <c r="A3895" t="s">
        <v>132</v>
      </c>
      <c r="B3895">
        <v>2025</v>
      </c>
      <c r="C3895" t="s">
        <v>58</v>
      </c>
      <c r="D3895" t="s">
        <v>63</v>
      </c>
      <c r="E3895" t="s">
        <v>64</v>
      </c>
      <c r="F3895" t="s">
        <v>262</v>
      </c>
      <c r="G3895" t="s">
        <v>261</v>
      </c>
      <c r="H3895" t="s">
        <v>291</v>
      </c>
      <c r="I3895" s="3">
        <v>75923199.599999994</v>
      </c>
    </row>
    <row r="3896" spans="1:9" hidden="1" x14ac:dyDescent="0.25">
      <c r="A3896" t="s">
        <v>132</v>
      </c>
      <c r="B3896">
        <v>2025</v>
      </c>
      <c r="C3896" t="s">
        <v>58</v>
      </c>
      <c r="D3896" t="s">
        <v>63</v>
      </c>
      <c r="E3896" t="s">
        <v>64</v>
      </c>
      <c r="F3896" t="s">
        <v>262</v>
      </c>
      <c r="G3896" t="s">
        <v>261</v>
      </c>
      <c r="H3896" t="s">
        <v>104</v>
      </c>
      <c r="I3896" s="3">
        <v>82750816.760000005</v>
      </c>
    </row>
    <row r="3897" spans="1:9" hidden="1" x14ac:dyDescent="0.25">
      <c r="A3897" t="s">
        <v>132</v>
      </c>
      <c r="B3897">
        <v>2025</v>
      </c>
      <c r="C3897" t="s">
        <v>58</v>
      </c>
      <c r="D3897" t="s">
        <v>63</v>
      </c>
      <c r="E3897" t="s">
        <v>64</v>
      </c>
      <c r="F3897" t="s">
        <v>713</v>
      </c>
      <c r="G3897" t="s">
        <v>155</v>
      </c>
      <c r="I3897" s="3">
        <v>475488922.80000001</v>
      </c>
    </row>
    <row r="3898" spans="1:9" hidden="1" x14ac:dyDescent="0.25">
      <c r="A3898" t="s">
        <v>132</v>
      </c>
      <c r="B3898">
        <v>2025</v>
      </c>
      <c r="C3898" t="s">
        <v>58</v>
      </c>
      <c r="D3898" t="s">
        <v>63</v>
      </c>
      <c r="E3898" t="s">
        <v>64</v>
      </c>
      <c r="F3898" t="s">
        <v>713</v>
      </c>
      <c r="G3898" t="s">
        <v>145</v>
      </c>
      <c r="I3898" s="3">
        <v>191639957.65000001</v>
      </c>
    </row>
    <row r="3899" spans="1:9" hidden="1" x14ac:dyDescent="0.25">
      <c r="A3899" t="s">
        <v>132</v>
      </c>
      <c r="B3899">
        <v>2025</v>
      </c>
      <c r="C3899" t="s">
        <v>58</v>
      </c>
      <c r="D3899" t="s">
        <v>63</v>
      </c>
      <c r="E3899" t="s">
        <v>64</v>
      </c>
      <c r="F3899" t="s">
        <v>713</v>
      </c>
      <c r="G3899" t="s">
        <v>706</v>
      </c>
      <c r="I3899" s="3"/>
    </row>
    <row r="3900" spans="1:9" hidden="1" x14ac:dyDescent="0.25">
      <c r="A3900" t="s">
        <v>132</v>
      </c>
      <c r="B3900">
        <v>2025</v>
      </c>
      <c r="C3900" t="s">
        <v>58</v>
      </c>
      <c r="D3900" t="s">
        <v>63</v>
      </c>
      <c r="E3900" t="s">
        <v>64</v>
      </c>
      <c r="F3900" t="s">
        <v>713</v>
      </c>
      <c r="G3900" t="s">
        <v>275</v>
      </c>
      <c r="I3900" s="3">
        <v>1279837.8700000001</v>
      </c>
    </row>
    <row r="3901" spans="1:9" hidden="1" x14ac:dyDescent="0.25">
      <c r="A3901" t="s">
        <v>132</v>
      </c>
      <c r="B3901">
        <v>2025</v>
      </c>
      <c r="C3901" t="s">
        <v>58</v>
      </c>
      <c r="D3901" t="s">
        <v>63</v>
      </c>
      <c r="E3901" t="s">
        <v>64</v>
      </c>
      <c r="F3901" t="s">
        <v>713</v>
      </c>
      <c r="G3901" t="s">
        <v>105</v>
      </c>
    </row>
    <row r="3902" spans="1:9" hidden="1" x14ac:dyDescent="0.25">
      <c r="A3902" t="s">
        <v>132</v>
      </c>
      <c r="B3902">
        <v>2025</v>
      </c>
      <c r="C3902" t="s">
        <v>58</v>
      </c>
      <c r="D3902" t="s">
        <v>63</v>
      </c>
      <c r="E3902" t="s">
        <v>64</v>
      </c>
      <c r="F3902" t="s">
        <v>713</v>
      </c>
      <c r="G3902" t="s">
        <v>231</v>
      </c>
      <c r="I3902" s="3">
        <v>41797942.350000001</v>
      </c>
    </row>
    <row r="3903" spans="1:9" hidden="1" x14ac:dyDescent="0.25">
      <c r="A3903" t="s">
        <v>132</v>
      </c>
      <c r="B3903">
        <v>2025</v>
      </c>
      <c r="C3903" t="s">
        <v>58</v>
      </c>
      <c r="D3903" t="s">
        <v>63</v>
      </c>
      <c r="E3903" t="s">
        <v>64</v>
      </c>
      <c r="F3903" t="s">
        <v>713</v>
      </c>
      <c r="G3903" t="s">
        <v>336</v>
      </c>
      <c r="I3903" s="3">
        <v>-507511.74</v>
      </c>
    </row>
    <row r="3904" spans="1:9" hidden="1" x14ac:dyDescent="0.25">
      <c r="A3904" t="s">
        <v>132</v>
      </c>
      <c r="B3904">
        <v>2025</v>
      </c>
      <c r="C3904" t="s">
        <v>58</v>
      </c>
      <c r="D3904" t="s">
        <v>63</v>
      </c>
      <c r="E3904" t="s">
        <v>64</v>
      </c>
      <c r="F3904" t="s">
        <v>713</v>
      </c>
      <c r="G3904" t="s">
        <v>232</v>
      </c>
      <c r="I3904" s="3">
        <v>5184224.92</v>
      </c>
    </row>
    <row r="3905" spans="1:9" hidden="1" x14ac:dyDescent="0.25">
      <c r="A3905" t="s">
        <v>132</v>
      </c>
      <c r="B3905">
        <v>2025</v>
      </c>
      <c r="C3905" t="s">
        <v>58</v>
      </c>
      <c r="D3905" t="s">
        <v>63</v>
      </c>
      <c r="E3905" t="s">
        <v>64</v>
      </c>
      <c r="F3905" t="s">
        <v>713</v>
      </c>
      <c r="G3905" t="s">
        <v>340</v>
      </c>
      <c r="I3905" s="155">
        <v>0</v>
      </c>
    </row>
    <row r="3906" spans="1:9" hidden="1" x14ac:dyDescent="0.25">
      <c r="A3906" t="s">
        <v>132</v>
      </c>
      <c r="B3906">
        <v>2025</v>
      </c>
      <c r="C3906" t="s">
        <v>58</v>
      </c>
      <c r="D3906" t="s">
        <v>63</v>
      </c>
      <c r="E3906" t="s">
        <v>64</v>
      </c>
      <c r="F3906" t="s">
        <v>713</v>
      </c>
      <c r="G3906" t="s">
        <v>341</v>
      </c>
      <c r="I3906" s="155">
        <v>0</v>
      </c>
    </row>
    <row r="3907" spans="1:9" hidden="1" x14ac:dyDescent="0.25">
      <c r="A3907" t="s">
        <v>132</v>
      </c>
      <c r="B3907">
        <v>2025</v>
      </c>
      <c r="C3907" t="s">
        <v>58</v>
      </c>
      <c r="D3907" t="s">
        <v>63</v>
      </c>
      <c r="E3907" t="s">
        <v>64</v>
      </c>
      <c r="F3907" t="s">
        <v>713</v>
      </c>
      <c r="G3907" t="s">
        <v>344</v>
      </c>
      <c r="I3907" s="155">
        <v>0</v>
      </c>
    </row>
    <row r="3908" spans="1:9" hidden="1" x14ac:dyDescent="0.25">
      <c r="A3908" t="s">
        <v>132</v>
      </c>
      <c r="B3908">
        <v>2025</v>
      </c>
      <c r="C3908" t="s">
        <v>58</v>
      </c>
      <c r="D3908" t="s">
        <v>63</v>
      </c>
      <c r="E3908" t="s">
        <v>64</v>
      </c>
      <c r="F3908" t="s">
        <v>713</v>
      </c>
      <c r="G3908" t="s">
        <v>233</v>
      </c>
      <c r="I3908" s="155">
        <v>0</v>
      </c>
    </row>
    <row r="3909" spans="1:9" hidden="1" x14ac:dyDescent="0.25">
      <c r="A3909" t="s">
        <v>132</v>
      </c>
      <c r="B3909">
        <v>2025</v>
      </c>
      <c r="C3909" t="s">
        <v>58</v>
      </c>
      <c r="D3909" t="s">
        <v>63</v>
      </c>
      <c r="E3909" t="s">
        <v>64</v>
      </c>
      <c r="F3909" t="s">
        <v>713</v>
      </c>
      <c r="G3909" t="s">
        <v>323</v>
      </c>
      <c r="I3909" s="155">
        <v>0</v>
      </c>
    </row>
    <row r="3910" spans="1:9" hidden="1" x14ac:dyDescent="0.25">
      <c r="A3910" t="s">
        <v>132</v>
      </c>
      <c r="B3910">
        <v>2025</v>
      </c>
      <c r="C3910" t="s">
        <v>58</v>
      </c>
      <c r="D3910" t="s">
        <v>63</v>
      </c>
      <c r="E3910" t="s">
        <v>64</v>
      </c>
      <c r="F3910" t="s">
        <v>713</v>
      </c>
      <c r="G3910" t="s">
        <v>237</v>
      </c>
      <c r="I3910" s="3">
        <v>1768145.17</v>
      </c>
    </row>
    <row r="3911" spans="1:9" hidden="1" x14ac:dyDescent="0.25">
      <c r="A3911" t="s">
        <v>132</v>
      </c>
      <c r="B3911">
        <v>2025</v>
      </c>
      <c r="C3911" t="s">
        <v>58</v>
      </c>
      <c r="D3911" t="s">
        <v>63</v>
      </c>
      <c r="E3911" t="s">
        <v>64</v>
      </c>
      <c r="F3911" t="s">
        <v>713</v>
      </c>
      <c r="G3911" s="90" t="s">
        <v>711</v>
      </c>
      <c r="I3911" s="3">
        <v>-25119.59</v>
      </c>
    </row>
    <row r="3912" spans="1:9" hidden="1" x14ac:dyDescent="0.25">
      <c r="A3912" t="s">
        <v>132</v>
      </c>
      <c r="B3912">
        <v>2025</v>
      </c>
      <c r="C3912" t="s">
        <v>58</v>
      </c>
      <c r="D3912" t="s">
        <v>63</v>
      </c>
      <c r="E3912" t="s">
        <v>64</v>
      </c>
      <c r="F3912" t="s">
        <v>713</v>
      </c>
      <c r="G3912" t="s">
        <v>712</v>
      </c>
      <c r="I3912" s="155">
        <v>5602000</v>
      </c>
    </row>
    <row r="3913" spans="1:9" hidden="1" x14ac:dyDescent="0.25">
      <c r="A3913" t="s">
        <v>132</v>
      </c>
      <c r="B3913">
        <v>2025</v>
      </c>
      <c r="C3913" t="s">
        <v>58</v>
      </c>
      <c r="D3913" t="s">
        <v>63</v>
      </c>
      <c r="E3913" t="s">
        <v>64</v>
      </c>
      <c r="F3913" t="s">
        <v>713</v>
      </c>
      <c r="G3913" t="s">
        <v>186</v>
      </c>
      <c r="I3913" s="3">
        <v>12181123</v>
      </c>
    </row>
    <row r="3914" spans="1:9" hidden="1" x14ac:dyDescent="0.25">
      <c r="A3914" t="s">
        <v>132</v>
      </c>
      <c r="B3914">
        <v>2025</v>
      </c>
      <c r="C3914" t="s">
        <v>58</v>
      </c>
      <c r="D3914" t="s">
        <v>63</v>
      </c>
      <c r="E3914" t="s">
        <v>64</v>
      </c>
      <c r="F3914" t="s">
        <v>713</v>
      </c>
      <c r="G3914" t="s">
        <v>691</v>
      </c>
      <c r="I3914" s="3">
        <v>0</v>
      </c>
    </row>
    <row r="3915" spans="1:9" hidden="1" x14ac:dyDescent="0.25">
      <c r="A3915" t="s">
        <v>132</v>
      </c>
      <c r="B3915">
        <v>2025</v>
      </c>
      <c r="C3915" t="s">
        <v>58</v>
      </c>
      <c r="D3915" t="s">
        <v>63</v>
      </c>
      <c r="E3915" t="s">
        <v>64</v>
      </c>
      <c r="F3915" t="s">
        <v>82</v>
      </c>
      <c r="G3915" t="s">
        <v>81</v>
      </c>
      <c r="I3915" s="3">
        <v>163405243</v>
      </c>
    </row>
    <row r="3916" spans="1:9" hidden="1" x14ac:dyDescent="0.25">
      <c r="A3916" t="s">
        <v>132</v>
      </c>
      <c r="B3916">
        <v>2025</v>
      </c>
      <c r="C3916" t="s">
        <v>58</v>
      </c>
      <c r="D3916" t="s">
        <v>63</v>
      </c>
      <c r="E3916" t="s">
        <v>64</v>
      </c>
      <c r="F3916" t="s">
        <v>228</v>
      </c>
      <c r="G3916" t="s">
        <v>229</v>
      </c>
    </row>
    <row r="3917" spans="1:9" hidden="1" x14ac:dyDescent="0.25">
      <c r="A3917" t="s">
        <v>132</v>
      </c>
      <c r="B3917">
        <v>2025</v>
      </c>
      <c r="C3917" t="s">
        <v>58</v>
      </c>
      <c r="D3917" t="s">
        <v>63</v>
      </c>
      <c r="E3917" t="s">
        <v>73</v>
      </c>
      <c r="F3917" t="s">
        <v>84</v>
      </c>
      <c r="G3917" t="s">
        <v>83</v>
      </c>
      <c r="I3917" s="3">
        <v>4637000</v>
      </c>
    </row>
    <row r="3918" spans="1:9" hidden="1" x14ac:dyDescent="0.25">
      <c r="A3918" t="s">
        <v>132</v>
      </c>
      <c r="B3918">
        <v>2025</v>
      </c>
      <c r="C3918" t="s">
        <v>58</v>
      </c>
      <c r="D3918" t="s">
        <v>63</v>
      </c>
      <c r="E3918" t="s">
        <v>73</v>
      </c>
      <c r="F3918" t="s">
        <v>84</v>
      </c>
      <c r="G3918" t="s">
        <v>551</v>
      </c>
      <c r="I3918" s="155">
        <v>2210008</v>
      </c>
    </row>
    <row r="3919" spans="1:9" hidden="1" x14ac:dyDescent="0.25">
      <c r="A3919" t="s">
        <v>132</v>
      </c>
      <c r="B3919">
        <v>2025</v>
      </c>
      <c r="C3919" t="s">
        <v>58</v>
      </c>
      <c r="D3919" t="s">
        <v>63</v>
      </c>
      <c r="E3919" t="s">
        <v>73</v>
      </c>
      <c r="F3919" t="s">
        <v>84</v>
      </c>
      <c r="G3919" t="s">
        <v>324</v>
      </c>
      <c r="I3919" s="3">
        <v>15250001</v>
      </c>
    </row>
    <row r="3920" spans="1:9" hidden="1" x14ac:dyDescent="0.25">
      <c r="A3920" t="s">
        <v>132</v>
      </c>
      <c r="B3920">
        <v>2025</v>
      </c>
      <c r="C3920" t="s">
        <v>58</v>
      </c>
      <c r="D3920" t="s">
        <v>63</v>
      </c>
      <c r="E3920" t="s">
        <v>73</v>
      </c>
      <c r="F3920" s="215" t="s">
        <v>483</v>
      </c>
      <c r="G3920" s="215" t="s">
        <v>484</v>
      </c>
      <c r="H3920" s="215"/>
      <c r="I3920" s="3">
        <v>-3451106.48</v>
      </c>
    </row>
    <row r="3921" spans="1:9" hidden="1" x14ac:dyDescent="0.25">
      <c r="A3921" t="s">
        <v>132</v>
      </c>
      <c r="B3921">
        <v>2025</v>
      </c>
      <c r="C3921" t="s">
        <v>58</v>
      </c>
      <c r="D3921" t="s">
        <v>63</v>
      </c>
      <c r="E3921" t="s">
        <v>73</v>
      </c>
      <c r="F3921" s="215" t="s">
        <v>483</v>
      </c>
      <c r="G3921" s="215" t="s">
        <v>525</v>
      </c>
      <c r="H3921" s="215"/>
      <c r="I3921" s="3">
        <v>-1441383</v>
      </c>
    </row>
    <row r="3922" spans="1:9" hidden="1" x14ac:dyDescent="0.25">
      <c r="A3922" t="s">
        <v>132</v>
      </c>
      <c r="B3922">
        <v>2025</v>
      </c>
      <c r="C3922" t="s">
        <v>58</v>
      </c>
      <c r="D3922" t="s">
        <v>63</v>
      </c>
      <c r="E3922" t="s">
        <v>73</v>
      </c>
      <c r="F3922" s="215" t="s">
        <v>483</v>
      </c>
      <c r="G3922" s="215" t="s">
        <v>365</v>
      </c>
      <c r="H3922" s="215"/>
      <c r="I3922" s="3">
        <v>-869001</v>
      </c>
    </row>
    <row r="3923" spans="1:9" hidden="1" x14ac:dyDescent="0.25">
      <c r="A3923" t="s">
        <v>132</v>
      </c>
      <c r="B3923">
        <v>2025</v>
      </c>
      <c r="C3923" t="s">
        <v>58</v>
      </c>
      <c r="D3923" t="s">
        <v>63</v>
      </c>
      <c r="E3923" t="s">
        <v>73</v>
      </c>
      <c r="F3923" t="s">
        <v>342</v>
      </c>
      <c r="G3923" t="s">
        <v>343</v>
      </c>
      <c r="I3923" s="3">
        <v>1995000</v>
      </c>
    </row>
    <row r="3924" spans="1:9" hidden="1" x14ac:dyDescent="0.25">
      <c r="A3924" t="s">
        <v>132</v>
      </c>
      <c r="B3924">
        <v>2025</v>
      </c>
      <c r="C3924" t="s">
        <v>58</v>
      </c>
      <c r="D3924" t="s">
        <v>63</v>
      </c>
      <c r="E3924" t="s">
        <v>73</v>
      </c>
      <c r="F3924" t="s">
        <v>529</v>
      </c>
      <c r="G3924" t="s">
        <v>530</v>
      </c>
      <c r="I3924" s="155">
        <v>-1995000</v>
      </c>
    </row>
    <row r="3925" spans="1:9" hidden="1" x14ac:dyDescent="0.25">
      <c r="A3925" t="s">
        <v>132</v>
      </c>
      <c r="B3925">
        <v>2025</v>
      </c>
      <c r="C3925" t="s">
        <v>58</v>
      </c>
      <c r="D3925" t="s">
        <v>66</v>
      </c>
      <c r="E3925" t="s">
        <v>67</v>
      </c>
      <c r="F3925" t="s">
        <v>93</v>
      </c>
      <c r="G3925" t="s">
        <v>234</v>
      </c>
    </row>
    <row r="3926" spans="1:9" hidden="1" x14ac:dyDescent="0.25">
      <c r="A3926" t="s">
        <v>132</v>
      </c>
      <c r="B3926">
        <v>2025</v>
      </c>
      <c r="C3926" t="s">
        <v>58</v>
      </c>
      <c r="D3926" t="s">
        <v>66</v>
      </c>
      <c r="E3926" t="s">
        <v>67</v>
      </c>
      <c r="F3926" t="s">
        <v>93</v>
      </c>
      <c r="G3926" t="s">
        <v>106</v>
      </c>
      <c r="I3926" s="16">
        <v>211057428.03999999</v>
      </c>
    </row>
    <row r="3927" spans="1:9" hidden="1" x14ac:dyDescent="0.25">
      <c r="A3927" t="s">
        <v>132</v>
      </c>
      <c r="B3927">
        <v>2025</v>
      </c>
      <c r="C3927" t="s">
        <v>58</v>
      </c>
      <c r="D3927" t="s">
        <v>66</v>
      </c>
      <c r="E3927" t="s">
        <v>67</v>
      </c>
      <c r="F3927" t="s">
        <v>93</v>
      </c>
      <c r="G3927" t="s">
        <v>263</v>
      </c>
      <c r="I3927" s="155">
        <v>6303719.6799999997</v>
      </c>
    </row>
    <row r="3928" spans="1:9" hidden="1" x14ac:dyDescent="0.25">
      <c r="A3928" t="s">
        <v>132</v>
      </c>
      <c r="B3928">
        <v>2025</v>
      </c>
      <c r="C3928" t="s">
        <v>58</v>
      </c>
      <c r="D3928" t="s">
        <v>66</v>
      </c>
      <c r="E3928" t="s">
        <v>67</v>
      </c>
      <c r="F3928" t="s">
        <v>707</v>
      </c>
      <c r="G3928" t="s">
        <v>708</v>
      </c>
      <c r="H3928" t="s">
        <v>104</v>
      </c>
      <c r="I3928" s="155">
        <v>0</v>
      </c>
    </row>
    <row r="3929" spans="1:9" hidden="1" x14ac:dyDescent="0.25">
      <c r="A3929" t="s">
        <v>132</v>
      </c>
      <c r="B3929">
        <v>2025</v>
      </c>
      <c r="C3929" t="s">
        <v>58</v>
      </c>
      <c r="D3929" t="s">
        <v>66</v>
      </c>
      <c r="E3929" t="s">
        <v>67</v>
      </c>
      <c r="F3929" t="s">
        <v>89</v>
      </c>
      <c r="G3929" t="s">
        <v>444</v>
      </c>
      <c r="I3929" s="16">
        <v>-2</v>
      </c>
    </row>
    <row r="3930" spans="1:9" hidden="1" x14ac:dyDescent="0.25">
      <c r="A3930" t="s">
        <v>132</v>
      </c>
      <c r="B3930">
        <v>2025</v>
      </c>
      <c r="C3930" t="s">
        <v>58</v>
      </c>
      <c r="D3930" t="s">
        <v>66</v>
      </c>
      <c r="E3930" t="s">
        <v>67</v>
      </c>
      <c r="F3930" t="s">
        <v>89</v>
      </c>
      <c r="G3930" t="s">
        <v>85</v>
      </c>
      <c r="I3930" s="16">
        <v>10129413</v>
      </c>
    </row>
    <row r="3931" spans="1:9" hidden="1" x14ac:dyDescent="0.25">
      <c r="A3931" t="s">
        <v>132</v>
      </c>
      <c r="B3931">
        <v>2025</v>
      </c>
      <c r="C3931" t="s">
        <v>58</v>
      </c>
      <c r="D3931" t="s">
        <v>66</v>
      </c>
      <c r="E3931" t="s">
        <v>67</v>
      </c>
      <c r="F3931" t="s">
        <v>89</v>
      </c>
      <c r="G3931" t="s">
        <v>86</v>
      </c>
      <c r="I3931" s="16">
        <v>65534</v>
      </c>
    </row>
    <row r="3932" spans="1:9" hidden="1" x14ac:dyDescent="0.25">
      <c r="A3932" t="s">
        <v>132</v>
      </c>
      <c r="B3932">
        <v>2025</v>
      </c>
      <c r="C3932" t="s">
        <v>58</v>
      </c>
      <c r="D3932" t="s">
        <v>66</v>
      </c>
      <c r="E3932" t="s">
        <v>67</v>
      </c>
      <c r="F3932" s="215" t="s">
        <v>89</v>
      </c>
      <c r="G3932" s="215" t="s">
        <v>87</v>
      </c>
      <c r="H3932" s="215"/>
      <c r="I3932" s="16">
        <v>7842490.3499999996</v>
      </c>
    </row>
    <row r="3933" spans="1:9" hidden="1" x14ac:dyDescent="0.25">
      <c r="A3933" t="s">
        <v>132</v>
      </c>
      <c r="B3933">
        <v>2025</v>
      </c>
      <c r="C3933" s="215" t="s">
        <v>58</v>
      </c>
      <c r="D3933" s="215" t="s">
        <v>66</v>
      </c>
      <c r="E3933" s="215" t="s">
        <v>67</v>
      </c>
      <c r="F3933" s="215" t="s">
        <v>89</v>
      </c>
      <c r="G3933" s="215" t="s">
        <v>88</v>
      </c>
      <c r="H3933" s="215"/>
      <c r="I3933" s="16">
        <v>1388611</v>
      </c>
    </row>
    <row r="3934" spans="1:9" hidden="1" x14ac:dyDescent="0.25">
      <c r="A3934" t="s">
        <v>132</v>
      </c>
      <c r="B3934">
        <v>2025</v>
      </c>
      <c r="C3934" t="s">
        <v>58</v>
      </c>
      <c r="D3934" t="s">
        <v>66</v>
      </c>
      <c r="E3934" t="s">
        <v>67</v>
      </c>
      <c r="F3934" t="s">
        <v>94</v>
      </c>
      <c r="G3934" t="s">
        <v>95</v>
      </c>
    </row>
    <row r="3935" spans="1:9" hidden="1" x14ac:dyDescent="0.25">
      <c r="A3935" t="s">
        <v>132</v>
      </c>
      <c r="B3935">
        <v>2025</v>
      </c>
      <c r="C3935" t="s">
        <v>58</v>
      </c>
      <c r="D3935" t="s">
        <v>66</v>
      </c>
      <c r="E3935" t="s">
        <v>67</v>
      </c>
      <c r="F3935" t="s">
        <v>94</v>
      </c>
      <c r="G3935" t="s">
        <v>95</v>
      </c>
    </row>
    <row r="3936" spans="1:9" hidden="1" x14ac:dyDescent="0.25">
      <c r="A3936" t="s">
        <v>132</v>
      </c>
      <c r="B3936">
        <v>2025</v>
      </c>
      <c r="C3936" t="s">
        <v>58</v>
      </c>
      <c r="D3936" t="s">
        <v>66</v>
      </c>
      <c r="E3936" t="s">
        <v>67</v>
      </c>
      <c r="F3936" t="s">
        <v>94</v>
      </c>
      <c r="G3936" t="s">
        <v>95</v>
      </c>
    </row>
    <row r="3937" spans="1:9" hidden="1" x14ac:dyDescent="0.25">
      <c r="A3937" t="s">
        <v>132</v>
      </c>
      <c r="B3937">
        <v>2025</v>
      </c>
      <c r="C3937" t="s">
        <v>58</v>
      </c>
      <c r="D3937" t="s">
        <v>66</v>
      </c>
      <c r="E3937" t="s">
        <v>67</v>
      </c>
      <c r="F3937" t="s">
        <v>94</v>
      </c>
      <c r="G3937" t="s">
        <v>95</v>
      </c>
    </row>
    <row r="3938" spans="1:9" hidden="1" x14ac:dyDescent="0.25">
      <c r="A3938" t="s">
        <v>132</v>
      </c>
      <c r="B3938">
        <v>2025</v>
      </c>
      <c r="C3938" t="s">
        <v>58</v>
      </c>
      <c r="D3938" t="s">
        <v>66</v>
      </c>
      <c r="E3938" t="s">
        <v>67</v>
      </c>
      <c r="F3938" t="s">
        <v>94</v>
      </c>
      <c r="G3938" t="s">
        <v>95</v>
      </c>
    </row>
    <row r="3939" spans="1:9" hidden="1" x14ac:dyDescent="0.25">
      <c r="A3939" t="s">
        <v>132</v>
      </c>
      <c r="B3939">
        <v>2025</v>
      </c>
      <c r="C3939" t="s">
        <v>58</v>
      </c>
      <c r="D3939" t="s">
        <v>66</v>
      </c>
      <c r="E3939" t="s">
        <v>67</v>
      </c>
      <c r="F3939" t="s">
        <v>68</v>
      </c>
      <c r="G3939" t="s">
        <v>720</v>
      </c>
      <c r="I3939" s="16">
        <v>2207000</v>
      </c>
    </row>
    <row r="3940" spans="1:9" hidden="1" x14ac:dyDescent="0.25">
      <c r="A3940" t="s">
        <v>132</v>
      </c>
      <c r="B3940">
        <v>2025</v>
      </c>
      <c r="C3940" t="s">
        <v>58</v>
      </c>
      <c r="D3940" t="s">
        <v>66</v>
      </c>
      <c r="E3940" t="s">
        <v>67</v>
      </c>
      <c r="F3940" t="s">
        <v>68</v>
      </c>
      <c r="G3940" t="s">
        <v>721</v>
      </c>
      <c r="I3940" s="16">
        <v>144000</v>
      </c>
    </row>
    <row r="3941" spans="1:9" hidden="1" x14ac:dyDescent="0.25">
      <c r="A3941" t="s">
        <v>132</v>
      </c>
      <c r="B3941">
        <v>2025</v>
      </c>
      <c r="C3941" t="s">
        <v>58</v>
      </c>
      <c r="D3941" t="s">
        <v>66</v>
      </c>
      <c r="E3941" t="s">
        <v>67</v>
      </c>
      <c r="F3941" t="s">
        <v>68</v>
      </c>
      <c r="G3941" t="s">
        <v>722</v>
      </c>
      <c r="I3941" s="16">
        <v>107310.6</v>
      </c>
    </row>
    <row r="3942" spans="1:9" hidden="1" x14ac:dyDescent="0.25">
      <c r="A3942" t="s">
        <v>132</v>
      </c>
      <c r="B3942">
        <v>2025</v>
      </c>
      <c r="C3942" t="s">
        <v>58</v>
      </c>
      <c r="D3942" t="s">
        <v>66</v>
      </c>
      <c r="E3942" t="s">
        <v>67</v>
      </c>
      <c r="F3942" t="s">
        <v>68</v>
      </c>
      <c r="G3942" s="90" t="s">
        <v>719</v>
      </c>
      <c r="I3942" s="212">
        <v>-310.60000000000002</v>
      </c>
    </row>
    <row r="3943" spans="1:9" hidden="1" x14ac:dyDescent="0.25">
      <c r="A3943" t="s">
        <v>132</v>
      </c>
      <c r="B3943">
        <v>2025</v>
      </c>
      <c r="C3943" t="s">
        <v>58</v>
      </c>
      <c r="D3943" t="s">
        <v>66</v>
      </c>
      <c r="E3943" t="s">
        <v>67</v>
      </c>
      <c r="F3943" t="s">
        <v>68</v>
      </c>
      <c r="G3943" t="s">
        <v>723</v>
      </c>
      <c r="I3943" s="16">
        <v>244306.9</v>
      </c>
    </row>
    <row r="3944" spans="1:9" hidden="1" x14ac:dyDescent="0.25">
      <c r="A3944" t="s">
        <v>132</v>
      </c>
      <c r="B3944">
        <v>2025</v>
      </c>
      <c r="C3944" t="s">
        <v>58</v>
      </c>
      <c r="D3944" t="s">
        <v>66</v>
      </c>
      <c r="E3944" t="s">
        <v>67</v>
      </c>
      <c r="F3944" t="s">
        <v>68</v>
      </c>
      <c r="G3944" t="s">
        <v>724</v>
      </c>
      <c r="I3944" s="176">
        <v>-224300</v>
      </c>
    </row>
    <row r="3945" spans="1:9" hidden="1" x14ac:dyDescent="0.25">
      <c r="A3945" t="s">
        <v>132</v>
      </c>
      <c r="B3945">
        <v>2025</v>
      </c>
      <c r="C3945" t="s">
        <v>58</v>
      </c>
      <c r="D3945" t="s">
        <v>66</v>
      </c>
      <c r="E3945" t="s">
        <v>67</v>
      </c>
      <c r="F3945" t="s">
        <v>68</v>
      </c>
      <c r="G3945" t="s">
        <v>282</v>
      </c>
      <c r="I3945" s="16">
        <v>152393.69</v>
      </c>
    </row>
    <row r="3946" spans="1:9" hidden="1" x14ac:dyDescent="0.25">
      <c r="A3946" t="s">
        <v>132</v>
      </c>
      <c r="B3946">
        <v>2025</v>
      </c>
      <c r="C3946" t="s">
        <v>58</v>
      </c>
      <c r="D3946" t="s">
        <v>66</v>
      </c>
      <c r="E3946" t="s">
        <v>67</v>
      </c>
      <c r="F3946" t="s">
        <v>68</v>
      </c>
      <c r="G3946" t="s">
        <v>718</v>
      </c>
      <c r="I3946" s="18">
        <v>-8580</v>
      </c>
    </row>
    <row r="3947" spans="1:9" hidden="1" x14ac:dyDescent="0.25">
      <c r="A3947" t="s">
        <v>132</v>
      </c>
      <c r="B3947">
        <v>2025</v>
      </c>
      <c r="C3947" t="s">
        <v>58</v>
      </c>
      <c r="D3947" t="s">
        <v>66</v>
      </c>
      <c r="E3947" t="s">
        <v>67</v>
      </c>
      <c r="F3947" t="s">
        <v>68</v>
      </c>
      <c r="G3947" t="s">
        <v>725</v>
      </c>
      <c r="I3947" s="16">
        <v>5179.41</v>
      </c>
    </row>
    <row r="3948" spans="1:9" hidden="1" x14ac:dyDescent="0.25">
      <c r="A3948" t="s">
        <v>132</v>
      </c>
      <c r="B3948">
        <v>2025</v>
      </c>
      <c r="C3948" t="s">
        <v>58</v>
      </c>
      <c r="D3948" t="s">
        <v>66</v>
      </c>
      <c r="E3948" t="s">
        <v>67</v>
      </c>
      <c r="F3948" t="s">
        <v>68</v>
      </c>
      <c r="G3948" t="s">
        <v>726</v>
      </c>
      <c r="I3948" s="176"/>
    </row>
    <row r="3949" spans="1:9" hidden="1" x14ac:dyDescent="0.25">
      <c r="A3949" t="s">
        <v>132</v>
      </c>
      <c r="B3949">
        <v>2025</v>
      </c>
      <c r="C3949" t="s">
        <v>58</v>
      </c>
      <c r="D3949" t="s">
        <v>66</v>
      </c>
      <c r="E3949" t="s">
        <v>67</v>
      </c>
      <c r="F3949" t="s">
        <v>68</v>
      </c>
      <c r="G3949" t="s">
        <v>727</v>
      </c>
      <c r="I3949" s="16">
        <v>144560.79999999999</v>
      </c>
    </row>
    <row r="3950" spans="1:9" hidden="1" x14ac:dyDescent="0.25">
      <c r="A3950" t="s">
        <v>132</v>
      </c>
      <c r="B3950">
        <v>2025</v>
      </c>
      <c r="C3950" t="s">
        <v>58</v>
      </c>
      <c r="D3950" t="s">
        <v>66</v>
      </c>
      <c r="E3950" t="s">
        <v>67</v>
      </c>
      <c r="F3950" t="s">
        <v>68</v>
      </c>
      <c r="G3950" t="s">
        <v>728</v>
      </c>
      <c r="I3950" s="16">
        <v>1763480</v>
      </c>
    </row>
    <row r="3951" spans="1:9" hidden="1" x14ac:dyDescent="0.25">
      <c r="A3951" t="s">
        <v>132</v>
      </c>
      <c r="B3951">
        <v>2025</v>
      </c>
      <c r="C3951" t="s">
        <v>58</v>
      </c>
      <c r="D3951" t="s">
        <v>66</v>
      </c>
      <c r="E3951" t="s">
        <v>67</v>
      </c>
      <c r="F3951" t="s">
        <v>68</v>
      </c>
      <c r="G3951" t="s">
        <v>729</v>
      </c>
      <c r="I3951" s="16">
        <v>75343.259999999995</v>
      </c>
    </row>
    <row r="3952" spans="1:9" hidden="1" x14ac:dyDescent="0.25">
      <c r="A3952" t="s">
        <v>132</v>
      </c>
      <c r="B3952">
        <v>2025</v>
      </c>
      <c r="C3952" t="s">
        <v>58</v>
      </c>
      <c r="D3952" t="s">
        <v>66</v>
      </c>
      <c r="E3952" t="s">
        <v>67</v>
      </c>
      <c r="F3952" t="s">
        <v>68</v>
      </c>
      <c r="G3952" t="s">
        <v>730</v>
      </c>
      <c r="I3952" s="16">
        <v>8646</v>
      </c>
    </row>
    <row r="3953" spans="1:9" hidden="1" x14ac:dyDescent="0.25">
      <c r="A3953" t="s">
        <v>132</v>
      </c>
      <c r="B3953">
        <v>2025</v>
      </c>
      <c r="C3953" t="s">
        <v>58</v>
      </c>
      <c r="D3953" t="s">
        <v>66</v>
      </c>
      <c r="E3953" t="s">
        <v>67</v>
      </c>
      <c r="F3953" t="s">
        <v>68</v>
      </c>
      <c r="G3953" t="s">
        <v>731</v>
      </c>
      <c r="I3953" s="16"/>
    </row>
    <row r="3954" spans="1:9" hidden="1" x14ac:dyDescent="0.25">
      <c r="A3954" t="s">
        <v>132</v>
      </c>
      <c r="B3954">
        <v>2025</v>
      </c>
      <c r="C3954" t="s">
        <v>58</v>
      </c>
      <c r="D3954" t="s">
        <v>66</v>
      </c>
      <c r="E3954" t="s">
        <v>67</v>
      </c>
      <c r="F3954" t="s">
        <v>68</v>
      </c>
      <c r="G3954" t="s">
        <v>709</v>
      </c>
    </row>
    <row r="3955" spans="1:9" hidden="1" x14ac:dyDescent="0.25">
      <c r="A3955" t="s">
        <v>132</v>
      </c>
      <c r="B3955">
        <v>2025</v>
      </c>
      <c r="C3955" t="s">
        <v>58</v>
      </c>
      <c r="D3955" t="s">
        <v>66</v>
      </c>
      <c r="E3955" t="s">
        <v>67</v>
      </c>
      <c r="F3955" t="s">
        <v>68</v>
      </c>
      <c r="G3955" t="s">
        <v>732</v>
      </c>
      <c r="I3955" s="16">
        <v>47093.21</v>
      </c>
    </row>
    <row r="3956" spans="1:9" hidden="1" x14ac:dyDescent="0.25">
      <c r="A3956" t="s">
        <v>132</v>
      </c>
      <c r="B3956">
        <v>2025</v>
      </c>
      <c r="C3956" t="s">
        <v>58</v>
      </c>
      <c r="D3956" t="s">
        <v>66</v>
      </c>
      <c r="E3956" t="s">
        <v>67</v>
      </c>
      <c r="F3956" t="s">
        <v>68</v>
      </c>
      <c r="G3956" t="s">
        <v>733</v>
      </c>
      <c r="I3956" s="16">
        <v>24190.62</v>
      </c>
    </row>
    <row r="3957" spans="1:9" hidden="1" x14ac:dyDescent="0.25">
      <c r="A3957" t="s">
        <v>132</v>
      </c>
      <c r="B3957">
        <v>2025</v>
      </c>
      <c r="C3957" t="s">
        <v>58</v>
      </c>
      <c r="D3957" t="s">
        <v>66</v>
      </c>
      <c r="E3957" t="s">
        <v>67</v>
      </c>
      <c r="F3957" t="s">
        <v>68</v>
      </c>
      <c r="G3957" t="s">
        <v>711</v>
      </c>
    </row>
    <row r="3958" spans="1:9" hidden="1" x14ac:dyDescent="0.25">
      <c r="A3958" t="s">
        <v>132</v>
      </c>
      <c r="B3958">
        <v>2025</v>
      </c>
      <c r="C3958" t="s">
        <v>58</v>
      </c>
      <c r="D3958" t="s">
        <v>66</v>
      </c>
      <c r="E3958" t="s">
        <v>67</v>
      </c>
      <c r="F3958" t="s">
        <v>68</v>
      </c>
      <c r="G3958" t="s">
        <v>553</v>
      </c>
      <c r="I3958" s="16">
        <v>5260</v>
      </c>
    </row>
    <row r="3959" spans="1:9" hidden="1" x14ac:dyDescent="0.25">
      <c r="A3959" t="s">
        <v>132</v>
      </c>
      <c r="B3959">
        <v>2025</v>
      </c>
      <c r="C3959" t="s">
        <v>58</v>
      </c>
      <c r="D3959" t="s">
        <v>66</v>
      </c>
      <c r="E3959" t="s">
        <v>67</v>
      </c>
      <c r="F3959" t="s">
        <v>68</v>
      </c>
      <c r="G3959" t="s">
        <v>679</v>
      </c>
      <c r="I3959" s="16">
        <v>4069.83</v>
      </c>
    </row>
    <row r="3960" spans="1:9" hidden="1" x14ac:dyDescent="0.25">
      <c r="A3960" t="s">
        <v>132</v>
      </c>
      <c r="B3960">
        <v>2025</v>
      </c>
      <c r="C3960" t="s">
        <v>58</v>
      </c>
      <c r="D3960" t="s">
        <v>66</v>
      </c>
      <c r="E3960" t="s">
        <v>67</v>
      </c>
      <c r="F3960" t="s">
        <v>68</v>
      </c>
      <c r="G3960" t="s">
        <v>680</v>
      </c>
    </row>
    <row r="3961" spans="1:9" hidden="1" x14ac:dyDescent="0.25">
      <c r="A3961" t="s">
        <v>132</v>
      </c>
      <c r="B3961">
        <v>2025</v>
      </c>
      <c r="C3961" t="s">
        <v>58</v>
      </c>
      <c r="D3961" t="s">
        <v>66</v>
      </c>
      <c r="E3961" t="s">
        <v>67</v>
      </c>
      <c r="F3961" t="s">
        <v>326</v>
      </c>
      <c r="G3961" t="s">
        <v>327</v>
      </c>
      <c r="I3961" s="16">
        <v>1217200</v>
      </c>
    </row>
    <row r="3962" spans="1:9" hidden="1" x14ac:dyDescent="0.25">
      <c r="A3962" t="s">
        <v>132</v>
      </c>
      <c r="B3962">
        <v>2025</v>
      </c>
      <c r="C3962" t="s">
        <v>58</v>
      </c>
      <c r="D3962" t="s">
        <v>66</v>
      </c>
      <c r="E3962" t="s">
        <v>67</v>
      </c>
      <c r="F3962" t="s">
        <v>326</v>
      </c>
      <c r="G3962" t="s">
        <v>328</v>
      </c>
      <c r="I3962" s="16">
        <v>1217022</v>
      </c>
    </row>
    <row r="3963" spans="1:9" hidden="1" x14ac:dyDescent="0.25">
      <c r="A3963" t="s">
        <v>132</v>
      </c>
      <c r="B3963">
        <v>2025</v>
      </c>
      <c r="C3963" t="s">
        <v>58</v>
      </c>
      <c r="D3963" t="s">
        <v>66</v>
      </c>
      <c r="E3963" t="s">
        <v>67</v>
      </c>
      <c r="F3963" t="s">
        <v>326</v>
      </c>
      <c r="G3963" t="s">
        <v>329</v>
      </c>
      <c r="I3963" s="16">
        <v>150800</v>
      </c>
    </row>
    <row r="3964" spans="1:9" hidden="1" x14ac:dyDescent="0.25">
      <c r="A3964" t="s">
        <v>132</v>
      </c>
      <c r="B3964">
        <v>2025</v>
      </c>
      <c r="C3964" t="s">
        <v>58</v>
      </c>
      <c r="D3964" t="s">
        <v>66</v>
      </c>
      <c r="E3964" t="s">
        <v>67</v>
      </c>
      <c r="F3964" t="s">
        <v>326</v>
      </c>
      <c r="G3964" t="s">
        <v>330</v>
      </c>
      <c r="I3964" s="16">
        <v>5067200</v>
      </c>
    </row>
    <row r="3965" spans="1:9" hidden="1" x14ac:dyDescent="0.25">
      <c r="A3965" t="s">
        <v>132</v>
      </c>
      <c r="B3965">
        <v>2025</v>
      </c>
      <c r="C3965" t="s">
        <v>58</v>
      </c>
      <c r="D3965" t="s">
        <v>66</v>
      </c>
      <c r="E3965" t="s">
        <v>67</v>
      </c>
      <c r="F3965" t="s">
        <v>68</v>
      </c>
      <c r="G3965" s="90" t="s">
        <v>812</v>
      </c>
      <c r="I3965" s="16">
        <v>85707000</v>
      </c>
    </row>
    <row r="3966" spans="1:9" hidden="1" x14ac:dyDescent="0.25">
      <c r="A3966" t="s">
        <v>132</v>
      </c>
      <c r="B3966">
        <v>2025</v>
      </c>
      <c r="C3966" t="s">
        <v>58</v>
      </c>
      <c r="D3966" t="s">
        <v>66</v>
      </c>
      <c r="E3966" t="s">
        <v>67</v>
      </c>
      <c r="F3966" t="s">
        <v>68</v>
      </c>
      <c r="G3966" t="s">
        <v>158</v>
      </c>
      <c r="I3966" s="16">
        <v>61930062.329999998</v>
      </c>
    </row>
    <row r="3967" spans="1:9" hidden="1" x14ac:dyDescent="0.25">
      <c r="A3967" t="s">
        <v>132</v>
      </c>
      <c r="B3967">
        <v>2025</v>
      </c>
      <c r="C3967" t="s">
        <v>58</v>
      </c>
      <c r="D3967" t="s">
        <v>66</v>
      </c>
      <c r="E3967" t="s">
        <v>67</v>
      </c>
      <c r="F3967" t="s">
        <v>68</v>
      </c>
      <c r="G3967" t="s">
        <v>76</v>
      </c>
      <c r="I3967" s="16">
        <v>-2488152.83</v>
      </c>
    </row>
    <row r="3968" spans="1:9" hidden="1" x14ac:dyDescent="0.25">
      <c r="A3968" t="s">
        <v>132</v>
      </c>
      <c r="B3968">
        <v>2025</v>
      </c>
      <c r="C3968" t="s">
        <v>58</v>
      </c>
      <c r="D3968" t="s">
        <v>66</v>
      </c>
      <c r="E3968" t="s">
        <v>67</v>
      </c>
      <c r="F3968" t="s">
        <v>68</v>
      </c>
      <c r="G3968" t="s">
        <v>784</v>
      </c>
      <c r="I3968" s="16">
        <v>-661.9</v>
      </c>
    </row>
    <row r="3969" spans="1:9" hidden="1" x14ac:dyDescent="0.25">
      <c r="A3969" t="s">
        <v>132</v>
      </c>
      <c r="B3969">
        <v>2025</v>
      </c>
      <c r="C3969" t="s">
        <v>58</v>
      </c>
      <c r="D3969" t="s">
        <v>66</v>
      </c>
      <c r="E3969" t="s">
        <v>67</v>
      </c>
      <c r="F3969" t="s">
        <v>68</v>
      </c>
      <c r="G3969" t="s">
        <v>200</v>
      </c>
      <c r="I3969" s="16"/>
    </row>
    <row r="3970" spans="1:9" hidden="1" x14ac:dyDescent="0.25">
      <c r="A3970" t="s">
        <v>132</v>
      </c>
      <c r="B3970">
        <v>2025</v>
      </c>
      <c r="C3970" t="s">
        <v>58</v>
      </c>
      <c r="D3970" t="s">
        <v>66</v>
      </c>
      <c r="E3970" t="s">
        <v>67</v>
      </c>
      <c r="F3970" t="s">
        <v>68</v>
      </c>
      <c r="G3970" t="s">
        <v>97</v>
      </c>
      <c r="I3970" s="16">
        <v>-51015</v>
      </c>
    </row>
    <row r="3971" spans="1:9" hidden="1" x14ac:dyDescent="0.25">
      <c r="A3971" t="s">
        <v>132</v>
      </c>
      <c r="B3971">
        <v>2025</v>
      </c>
      <c r="C3971" t="s">
        <v>58</v>
      </c>
      <c r="D3971" t="s">
        <v>66</v>
      </c>
      <c r="E3971" t="s">
        <v>67</v>
      </c>
      <c r="F3971" t="s">
        <v>68</v>
      </c>
      <c r="G3971" t="s">
        <v>201</v>
      </c>
      <c r="I3971" s="16"/>
    </row>
    <row r="3972" spans="1:9" hidden="1" x14ac:dyDescent="0.25">
      <c r="A3972" t="s">
        <v>132</v>
      </c>
      <c r="B3972">
        <v>2025</v>
      </c>
      <c r="C3972" t="s">
        <v>58</v>
      </c>
      <c r="D3972" t="s">
        <v>66</v>
      </c>
      <c r="E3972" t="s">
        <v>67</v>
      </c>
      <c r="F3972" t="s">
        <v>68</v>
      </c>
      <c r="G3972" t="s">
        <v>710</v>
      </c>
    </row>
    <row r="3973" spans="1:9" hidden="1" x14ac:dyDescent="0.25">
      <c r="A3973" t="s">
        <v>132</v>
      </c>
      <c r="B3973">
        <v>2025</v>
      </c>
      <c r="C3973" t="s">
        <v>58</v>
      </c>
      <c r="D3973" t="s">
        <v>66</v>
      </c>
      <c r="E3973" t="s">
        <v>67</v>
      </c>
      <c r="F3973" t="s">
        <v>68</v>
      </c>
      <c r="G3973" t="s">
        <v>293</v>
      </c>
      <c r="I3973" s="16">
        <v>-640706.72</v>
      </c>
    </row>
    <row r="3974" spans="1:9" hidden="1" x14ac:dyDescent="0.25">
      <c r="A3974" t="s">
        <v>132</v>
      </c>
      <c r="B3974">
        <v>2025</v>
      </c>
      <c r="C3974" t="s">
        <v>58</v>
      </c>
      <c r="D3974" t="s">
        <v>66</v>
      </c>
      <c r="E3974" t="s">
        <v>67</v>
      </c>
      <c r="F3974" t="s">
        <v>68</v>
      </c>
      <c r="G3974" t="s">
        <v>202</v>
      </c>
    </row>
    <row r="3975" spans="1:9" hidden="1" x14ac:dyDescent="0.25">
      <c r="A3975" t="s">
        <v>132</v>
      </c>
      <c r="B3975">
        <v>2025</v>
      </c>
      <c r="C3975" t="s">
        <v>58</v>
      </c>
      <c r="D3975" t="s">
        <v>66</v>
      </c>
      <c r="E3975" t="s">
        <v>67</v>
      </c>
      <c r="F3975" t="s">
        <v>68</v>
      </c>
      <c r="G3975" t="s">
        <v>203</v>
      </c>
      <c r="I3975" s="155">
        <v>0</v>
      </c>
    </row>
    <row r="3976" spans="1:9" hidden="1" x14ac:dyDescent="0.25">
      <c r="A3976" t="s">
        <v>132</v>
      </c>
      <c r="B3976">
        <v>2025</v>
      </c>
      <c r="C3976" t="s">
        <v>58</v>
      </c>
      <c r="D3976" t="s">
        <v>66</v>
      </c>
      <c r="E3976" t="s">
        <v>67</v>
      </c>
      <c r="F3976" t="s">
        <v>68</v>
      </c>
      <c r="G3976" t="s">
        <v>290</v>
      </c>
      <c r="I3976" s="155">
        <v>0</v>
      </c>
    </row>
    <row r="3977" spans="1:9" hidden="1" x14ac:dyDescent="0.25">
      <c r="A3977" t="s">
        <v>132</v>
      </c>
      <c r="B3977">
        <v>2025</v>
      </c>
      <c r="C3977" t="s">
        <v>58</v>
      </c>
      <c r="D3977" t="s">
        <v>66</v>
      </c>
      <c r="E3977" t="s">
        <v>67</v>
      </c>
      <c r="F3977" t="s">
        <v>68</v>
      </c>
      <c r="G3977" t="s">
        <v>554</v>
      </c>
    </row>
    <row r="3978" spans="1:9" hidden="1" x14ac:dyDescent="0.25">
      <c r="A3978" t="s">
        <v>132</v>
      </c>
      <c r="B3978">
        <v>2025</v>
      </c>
      <c r="C3978" t="s">
        <v>58</v>
      </c>
      <c r="D3978" t="s">
        <v>66</v>
      </c>
      <c r="E3978" t="s">
        <v>67</v>
      </c>
      <c r="F3978" t="s">
        <v>268</v>
      </c>
      <c r="G3978" t="s">
        <v>162</v>
      </c>
      <c r="I3978" s="16">
        <v>3219555.68</v>
      </c>
    </row>
    <row r="3979" spans="1:9" hidden="1" x14ac:dyDescent="0.25">
      <c r="A3979" t="s">
        <v>132</v>
      </c>
      <c r="B3979">
        <v>2025</v>
      </c>
      <c r="C3979" t="s">
        <v>58</v>
      </c>
      <c r="D3979" t="s">
        <v>66</v>
      </c>
      <c r="E3979" t="s">
        <v>67</v>
      </c>
      <c r="F3979" t="s">
        <v>93</v>
      </c>
      <c r="G3979" t="s">
        <v>92</v>
      </c>
    </row>
    <row r="3980" spans="1:9" hidden="1" x14ac:dyDescent="0.25">
      <c r="A3980" t="s">
        <v>132</v>
      </c>
      <c r="B3980">
        <v>2025</v>
      </c>
      <c r="C3980" t="s">
        <v>58</v>
      </c>
      <c r="D3980" t="s">
        <v>69</v>
      </c>
      <c r="E3980" t="s">
        <v>69</v>
      </c>
      <c r="F3980" t="s">
        <v>70</v>
      </c>
      <c r="G3980" t="s">
        <v>77</v>
      </c>
      <c r="I3980" s="155">
        <v>200000000</v>
      </c>
    </row>
    <row r="3981" spans="1:9" hidden="1" x14ac:dyDescent="0.25">
      <c r="A3981" t="s">
        <v>132</v>
      </c>
      <c r="B3981">
        <v>2025</v>
      </c>
      <c r="C3981" t="s">
        <v>58</v>
      </c>
      <c r="D3981" t="s">
        <v>69</v>
      </c>
      <c r="E3981" t="s">
        <v>69</v>
      </c>
      <c r="F3981" t="s">
        <v>70</v>
      </c>
      <c r="G3981" t="s">
        <v>78</v>
      </c>
      <c r="I3981" s="155">
        <v>50000000</v>
      </c>
    </row>
    <row r="3982" spans="1:9" hidden="1" x14ac:dyDescent="0.25">
      <c r="A3982" t="s">
        <v>132</v>
      </c>
      <c r="B3982">
        <v>2025</v>
      </c>
      <c r="C3982" t="s">
        <v>58</v>
      </c>
      <c r="D3982" t="s">
        <v>69</v>
      </c>
      <c r="E3982" t="s">
        <v>69</v>
      </c>
      <c r="F3982" t="s">
        <v>70</v>
      </c>
      <c r="G3982" t="s">
        <v>230</v>
      </c>
      <c r="I3982" s="155">
        <v>54327800</v>
      </c>
    </row>
    <row r="3983" spans="1:9" hidden="1" x14ac:dyDescent="0.25">
      <c r="A3983" t="s">
        <v>132</v>
      </c>
      <c r="B3983">
        <v>2025</v>
      </c>
      <c r="C3983" s="86" t="s">
        <v>58</v>
      </c>
      <c r="D3983" s="86" t="s">
        <v>69</v>
      </c>
      <c r="E3983" s="86" t="s">
        <v>69</v>
      </c>
      <c r="F3983" s="86" t="s">
        <v>79</v>
      </c>
      <c r="G3983" s="86" t="s">
        <v>264</v>
      </c>
      <c r="H3983" s="86"/>
      <c r="I3983" s="176">
        <v>244108100.34000003</v>
      </c>
    </row>
    <row r="3984" spans="1:9" hidden="1" x14ac:dyDescent="0.25">
      <c r="A3984" t="s">
        <v>132</v>
      </c>
      <c r="B3984">
        <v>2025</v>
      </c>
      <c r="C3984" s="86" t="s">
        <v>58</v>
      </c>
      <c r="D3984" s="86" t="s">
        <v>69</v>
      </c>
      <c r="E3984" s="86" t="s">
        <v>69</v>
      </c>
      <c r="F3984" s="86" t="s">
        <v>79</v>
      </c>
      <c r="G3984" s="86" t="s">
        <v>297</v>
      </c>
      <c r="H3984" s="86"/>
      <c r="I3984" s="176">
        <v>222567458.88999987</v>
      </c>
    </row>
    <row r="3985" spans="1:9" hidden="1" x14ac:dyDescent="0.25">
      <c r="A3985" t="s">
        <v>133</v>
      </c>
      <c r="B3985">
        <v>2025</v>
      </c>
      <c r="C3985" t="s">
        <v>58</v>
      </c>
      <c r="D3985" t="s">
        <v>63</v>
      </c>
      <c r="E3985" t="s">
        <v>64</v>
      </c>
      <c r="F3985" t="s">
        <v>65</v>
      </c>
      <c r="G3985" t="s">
        <v>71</v>
      </c>
      <c r="I3985" s="3">
        <v>1498380.18</v>
      </c>
    </row>
    <row r="3986" spans="1:9" hidden="1" x14ac:dyDescent="0.25">
      <c r="A3986" t="s">
        <v>133</v>
      </c>
      <c r="B3986">
        <v>2025</v>
      </c>
      <c r="C3986" t="s">
        <v>58</v>
      </c>
      <c r="D3986" t="s">
        <v>63</v>
      </c>
      <c r="E3986" t="s">
        <v>64</v>
      </c>
      <c r="F3986" t="s">
        <v>65</v>
      </c>
      <c r="G3986" t="s">
        <v>80</v>
      </c>
      <c r="I3986" s="3">
        <v>600000</v>
      </c>
    </row>
    <row r="3987" spans="1:9" hidden="1" x14ac:dyDescent="0.25">
      <c r="A3987" t="s">
        <v>133</v>
      </c>
      <c r="B3987">
        <v>2025</v>
      </c>
      <c r="C3987" t="s">
        <v>58</v>
      </c>
      <c r="D3987" t="s">
        <v>63</v>
      </c>
      <c r="E3987" t="s">
        <v>64</v>
      </c>
      <c r="F3987" t="s">
        <v>65</v>
      </c>
      <c r="G3987" t="s">
        <v>72</v>
      </c>
    </row>
    <row r="3988" spans="1:9" hidden="1" x14ac:dyDescent="0.25">
      <c r="A3988" t="s">
        <v>133</v>
      </c>
      <c r="B3988">
        <v>2025</v>
      </c>
      <c r="C3988" t="s">
        <v>58</v>
      </c>
      <c r="D3988" t="s">
        <v>63</v>
      </c>
      <c r="E3988" t="s">
        <v>64</v>
      </c>
      <c r="F3988" t="s">
        <v>65</v>
      </c>
      <c r="G3988" t="s">
        <v>227</v>
      </c>
      <c r="I3988" s="3">
        <v>120255650.3</v>
      </c>
    </row>
    <row r="3989" spans="1:9" hidden="1" x14ac:dyDescent="0.25">
      <c r="A3989" t="s">
        <v>133</v>
      </c>
      <c r="B3989">
        <v>2025</v>
      </c>
      <c r="C3989" t="s">
        <v>58</v>
      </c>
      <c r="D3989" t="s">
        <v>63</v>
      </c>
      <c r="E3989" t="s">
        <v>64</v>
      </c>
      <c r="F3989" t="s">
        <v>65</v>
      </c>
      <c r="G3989" t="s">
        <v>586</v>
      </c>
      <c r="I3989" s="3">
        <v>-3221482.38</v>
      </c>
    </row>
    <row r="3990" spans="1:9" hidden="1" x14ac:dyDescent="0.25">
      <c r="A3990" t="s">
        <v>133</v>
      </c>
      <c r="B3990">
        <v>2025</v>
      </c>
      <c r="C3990" t="s">
        <v>58</v>
      </c>
      <c r="D3990" t="s">
        <v>63</v>
      </c>
      <c r="E3990" t="s">
        <v>64</v>
      </c>
      <c r="F3990" t="s">
        <v>587</v>
      </c>
      <c r="G3990" t="s">
        <v>621</v>
      </c>
    </row>
    <row r="3991" spans="1:9" hidden="1" x14ac:dyDescent="0.25">
      <c r="A3991" t="s">
        <v>133</v>
      </c>
      <c r="B3991">
        <v>2025</v>
      </c>
      <c r="C3991" t="s">
        <v>58</v>
      </c>
      <c r="D3991" t="s">
        <v>63</v>
      </c>
      <c r="E3991" t="s">
        <v>64</v>
      </c>
      <c r="F3991" t="s">
        <v>262</v>
      </c>
      <c r="G3991" t="s">
        <v>261</v>
      </c>
      <c r="H3991" t="s">
        <v>291</v>
      </c>
      <c r="I3991" s="3">
        <v>80923199.599999994</v>
      </c>
    </row>
    <row r="3992" spans="1:9" hidden="1" x14ac:dyDescent="0.25">
      <c r="A3992" t="s">
        <v>133</v>
      </c>
      <c r="B3992">
        <v>2025</v>
      </c>
      <c r="C3992" t="s">
        <v>58</v>
      </c>
      <c r="D3992" t="s">
        <v>63</v>
      </c>
      <c r="E3992" t="s">
        <v>64</v>
      </c>
      <c r="F3992" t="s">
        <v>262</v>
      </c>
      <c r="G3992" t="s">
        <v>261</v>
      </c>
      <c r="H3992" t="s">
        <v>104</v>
      </c>
      <c r="I3992" s="3">
        <v>87750816.760000005</v>
      </c>
    </row>
    <row r="3993" spans="1:9" hidden="1" x14ac:dyDescent="0.25">
      <c r="A3993" t="s">
        <v>133</v>
      </c>
      <c r="B3993">
        <v>2025</v>
      </c>
      <c r="C3993" t="s">
        <v>58</v>
      </c>
      <c r="D3993" t="s">
        <v>63</v>
      </c>
      <c r="E3993" t="s">
        <v>64</v>
      </c>
      <c r="F3993" t="s">
        <v>713</v>
      </c>
      <c r="G3993" t="s">
        <v>155</v>
      </c>
      <c r="I3993" s="3">
        <v>618724147.08000004</v>
      </c>
    </row>
    <row r="3994" spans="1:9" hidden="1" x14ac:dyDescent="0.25">
      <c r="A3994" t="s">
        <v>133</v>
      </c>
      <c r="B3994">
        <v>2025</v>
      </c>
      <c r="C3994" t="s">
        <v>58</v>
      </c>
      <c r="D3994" t="s">
        <v>63</v>
      </c>
      <c r="E3994" t="s">
        <v>64</v>
      </c>
      <c r="F3994" t="s">
        <v>713</v>
      </c>
      <c r="G3994" t="s">
        <v>145</v>
      </c>
      <c r="I3994" s="3">
        <v>155040204.65000001</v>
      </c>
    </row>
    <row r="3995" spans="1:9" hidden="1" x14ac:dyDescent="0.25">
      <c r="A3995" t="s">
        <v>133</v>
      </c>
      <c r="B3995">
        <v>2025</v>
      </c>
      <c r="C3995" t="s">
        <v>58</v>
      </c>
      <c r="D3995" t="s">
        <v>63</v>
      </c>
      <c r="E3995" t="s">
        <v>64</v>
      </c>
      <c r="F3995" t="s">
        <v>713</v>
      </c>
      <c r="G3995" t="s">
        <v>706</v>
      </c>
      <c r="I3995" s="3"/>
    </row>
    <row r="3996" spans="1:9" hidden="1" x14ac:dyDescent="0.25">
      <c r="A3996" t="s">
        <v>133</v>
      </c>
      <c r="B3996">
        <v>2025</v>
      </c>
      <c r="C3996" t="s">
        <v>58</v>
      </c>
      <c r="D3996" t="s">
        <v>63</v>
      </c>
      <c r="E3996" t="s">
        <v>64</v>
      </c>
      <c r="F3996" t="s">
        <v>713</v>
      </c>
      <c r="G3996" t="s">
        <v>275</v>
      </c>
      <c r="I3996" s="3">
        <v>1279837.8700000001</v>
      </c>
    </row>
    <row r="3997" spans="1:9" hidden="1" x14ac:dyDescent="0.25">
      <c r="A3997" t="s">
        <v>133</v>
      </c>
      <c r="B3997">
        <v>2025</v>
      </c>
      <c r="C3997" t="s">
        <v>58</v>
      </c>
      <c r="D3997" t="s">
        <v>63</v>
      </c>
      <c r="E3997" t="s">
        <v>64</v>
      </c>
      <c r="F3997" t="s">
        <v>713</v>
      </c>
      <c r="G3997" t="s">
        <v>105</v>
      </c>
    </row>
    <row r="3998" spans="1:9" hidden="1" x14ac:dyDescent="0.25">
      <c r="A3998" t="s">
        <v>133</v>
      </c>
      <c r="B3998">
        <v>2025</v>
      </c>
      <c r="C3998" t="s">
        <v>58</v>
      </c>
      <c r="D3998" t="s">
        <v>63</v>
      </c>
      <c r="E3998" t="s">
        <v>64</v>
      </c>
      <c r="F3998" t="s">
        <v>713</v>
      </c>
      <c r="G3998" t="s">
        <v>231</v>
      </c>
      <c r="I3998" s="3">
        <v>45695097.170000002</v>
      </c>
    </row>
    <row r="3999" spans="1:9" hidden="1" x14ac:dyDescent="0.25">
      <c r="A3999" t="s">
        <v>133</v>
      </c>
      <c r="B3999">
        <v>2025</v>
      </c>
      <c r="C3999" t="s">
        <v>58</v>
      </c>
      <c r="D3999" t="s">
        <v>63</v>
      </c>
      <c r="E3999" t="s">
        <v>64</v>
      </c>
      <c r="F3999" t="s">
        <v>713</v>
      </c>
      <c r="G3999" t="s">
        <v>336</v>
      </c>
      <c r="I3999" s="3">
        <v>-507511.74</v>
      </c>
    </row>
    <row r="4000" spans="1:9" hidden="1" x14ac:dyDescent="0.25">
      <c r="A4000" t="s">
        <v>133</v>
      </c>
      <c r="B4000">
        <v>2025</v>
      </c>
      <c r="C4000" t="s">
        <v>58</v>
      </c>
      <c r="D4000" t="s">
        <v>63</v>
      </c>
      <c r="E4000" t="s">
        <v>64</v>
      </c>
      <c r="F4000" t="s">
        <v>713</v>
      </c>
      <c r="G4000" t="s">
        <v>232</v>
      </c>
      <c r="I4000" s="3">
        <v>6190869.2699999996</v>
      </c>
    </row>
    <row r="4001" spans="1:9" hidden="1" x14ac:dyDescent="0.25">
      <c r="A4001" t="s">
        <v>133</v>
      </c>
      <c r="B4001">
        <v>2025</v>
      </c>
      <c r="C4001" t="s">
        <v>58</v>
      </c>
      <c r="D4001" t="s">
        <v>63</v>
      </c>
      <c r="E4001" t="s">
        <v>64</v>
      </c>
      <c r="F4001" t="s">
        <v>713</v>
      </c>
      <c r="G4001" t="s">
        <v>340</v>
      </c>
      <c r="I4001" s="155">
        <v>0</v>
      </c>
    </row>
    <row r="4002" spans="1:9" hidden="1" x14ac:dyDescent="0.25">
      <c r="A4002" t="s">
        <v>133</v>
      </c>
      <c r="B4002">
        <v>2025</v>
      </c>
      <c r="C4002" t="s">
        <v>58</v>
      </c>
      <c r="D4002" t="s">
        <v>63</v>
      </c>
      <c r="E4002" t="s">
        <v>64</v>
      </c>
      <c r="F4002" t="s">
        <v>713</v>
      </c>
      <c r="G4002" t="s">
        <v>341</v>
      </c>
      <c r="I4002" s="155">
        <v>0</v>
      </c>
    </row>
    <row r="4003" spans="1:9" hidden="1" x14ac:dyDescent="0.25">
      <c r="A4003" t="s">
        <v>133</v>
      </c>
      <c r="B4003">
        <v>2025</v>
      </c>
      <c r="C4003" t="s">
        <v>58</v>
      </c>
      <c r="D4003" t="s">
        <v>63</v>
      </c>
      <c r="E4003" t="s">
        <v>64</v>
      </c>
      <c r="F4003" t="s">
        <v>713</v>
      </c>
      <c r="G4003" t="s">
        <v>344</v>
      </c>
      <c r="I4003" s="155">
        <v>0</v>
      </c>
    </row>
    <row r="4004" spans="1:9" hidden="1" x14ac:dyDescent="0.25">
      <c r="A4004" t="s">
        <v>133</v>
      </c>
      <c r="B4004">
        <v>2025</v>
      </c>
      <c r="C4004" t="s">
        <v>58</v>
      </c>
      <c r="D4004" t="s">
        <v>63</v>
      </c>
      <c r="E4004" t="s">
        <v>64</v>
      </c>
      <c r="F4004" t="s">
        <v>713</v>
      </c>
      <c r="G4004" t="s">
        <v>233</v>
      </c>
      <c r="I4004" s="155">
        <v>0</v>
      </c>
    </row>
    <row r="4005" spans="1:9" hidden="1" x14ac:dyDescent="0.25">
      <c r="A4005" t="s">
        <v>133</v>
      </c>
      <c r="B4005">
        <v>2025</v>
      </c>
      <c r="C4005" t="s">
        <v>58</v>
      </c>
      <c r="D4005" t="s">
        <v>63</v>
      </c>
      <c r="E4005" t="s">
        <v>64</v>
      </c>
      <c r="F4005" t="s">
        <v>713</v>
      </c>
      <c r="G4005" t="s">
        <v>323</v>
      </c>
      <c r="I4005" s="155">
        <v>0</v>
      </c>
    </row>
    <row r="4006" spans="1:9" hidden="1" x14ac:dyDescent="0.25">
      <c r="A4006" t="s">
        <v>133</v>
      </c>
      <c r="B4006">
        <v>2025</v>
      </c>
      <c r="C4006" t="s">
        <v>58</v>
      </c>
      <c r="D4006" t="s">
        <v>63</v>
      </c>
      <c r="E4006" t="s">
        <v>64</v>
      </c>
      <c r="F4006" t="s">
        <v>713</v>
      </c>
      <c r="G4006" t="s">
        <v>237</v>
      </c>
      <c r="I4006" s="3">
        <v>1882772.4</v>
      </c>
    </row>
    <row r="4007" spans="1:9" hidden="1" x14ac:dyDescent="0.25">
      <c r="A4007" t="s">
        <v>133</v>
      </c>
      <c r="B4007">
        <v>2025</v>
      </c>
      <c r="C4007" t="s">
        <v>58</v>
      </c>
      <c r="D4007" t="s">
        <v>63</v>
      </c>
      <c r="E4007" t="s">
        <v>64</v>
      </c>
      <c r="F4007" t="s">
        <v>713</v>
      </c>
      <c r="G4007" s="90" t="s">
        <v>711</v>
      </c>
      <c r="I4007" s="3">
        <v>-25119.59</v>
      </c>
    </row>
    <row r="4008" spans="1:9" hidden="1" x14ac:dyDescent="0.25">
      <c r="A4008" t="s">
        <v>133</v>
      </c>
      <c r="B4008">
        <v>2025</v>
      </c>
      <c r="C4008" t="s">
        <v>58</v>
      </c>
      <c r="D4008" t="s">
        <v>63</v>
      </c>
      <c r="E4008" t="s">
        <v>64</v>
      </c>
      <c r="F4008" t="s">
        <v>713</v>
      </c>
      <c r="G4008" t="s">
        <v>712</v>
      </c>
      <c r="I4008" s="155">
        <v>5602000</v>
      </c>
    </row>
    <row r="4009" spans="1:9" hidden="1" x14ac:dyDescent="0.25">
      <c r="A4009" t="s">
        <v>133</v>
      </c>
      <c r="B4009">
        <v>2025</v>
      </c>
      <c r="C4009" t="s">
        <v>58</v>
      </c>
      <c r="D4009" t="s">
        <v>63</v>
      </c>
      <c r="E4009" t="s">
        <v>64</v>
      </c>
      <c r="F4009" t="s">
        <v>713</v>
      </c>
      <c r="G4009" t="s">
        <v>186</v>
      </c>
      <c r="I4009" s="3">
        <v>13923123</v>
      </c>
    </row>
    <row r="4010" spans="1:9" hidden="1" x14ac:dyDescent="0.25">
      <c r="A4010" t="s">
        <v>133</v>
      </c>
      <c r="B4010">
        <v>2025</v>
      </c>
      <c r="C4010" t="s">
        <v>58</v>
      </c>
      <c r="D4010" t="s">
        <v>63</v>
      </c>
      <c r="E4010" t="s">
        <v>64</v>
      </c>
      <c r="F4010" t="s">
        <v>713</v>
      </c>
      <c r="G4010" s="90" t="s">
        <v>814</v>
      </c>
      <c r="I4010" s="3">
        <v>1103500</v>
      </c>
    </row>
    <row r="4011" spans="1:9" hidden="1" x14ac:dyDescent="0.25">
      <c r="A4011" t="s">
        <v>133</v>
      </c>
      <c r="B4011">
        <v>2025</v>
      </c>
      <c r="C4011" t="s">
        <v>58</v>
      </c>
      <c r="D4011" t="s">
        <v>63</v>
      </c>
      <c r="E4011" t="s">
        <v>64</v>
      </c>
      <c r="F4011" t="s">
        <v>82</v>
      </c>
      <c r="G4011" t="s">
        <v>81</v>
      </c>
      <c r="I4011" s="3">
        <v>250045643</v>
      </c>
    </row>
    <row r="4012" spans="1:9" hidden="1" x14ac:dyDescent="0.25">
      <c r="A4012" t="s">
        <v>133</v>
      </c>
      <c r="B4012">
        <v>2025</v>
      </c>
      <c r="C4012" t="s">
        <v>58</v>
      </c>
      <c r="D4012" t="s">
        <v>63</v>
      </c>
      <c r="E4012" t="s">
        <v>64</v>
      </c>
      <c r="F4012" t="s">
        <v>228</v>
      </c>
      <c r="G4012" t="s">
        <v>229</v>
      </c>
    </row>
    <row r="4013" spans="1:9" hidden="1" x14ac:dyDescent="0.25">
      <c r="A4013" t="s">
        <v>133</v>
      </c>
      <c r="B4013">
        <v>2025</v>
      </c>
      <c r="C4013" t="s">
        <v>58</v>
      </c>
      <c r="D4013" t="s">
        <v>63</v>
      </c>
      <c r="E4013" t="s">
        <v>73</v>
      </c>
      <c r="F4013" t="s">
        <v>84</v>
      </c>
      <c r="G4013" t="s">
        <v>83</v>
      </c>
      <c r="I4013" s="3">
        <v>4637000</v>
      </c>
    </row>
    <row r="4014" spans="1:9" hidden="1" x14ac:dyDescent="0.25">
      <c r="A4014" t="s">
        <v>133</v>
      </c>
      <c r="B4014">
        <v>2025</v>
      </c>
      <c r="C4014" t="s">
        <v>58</v>
      </c>
      <c r="D4014" t="s">
        <v>63</v>
      </c>
      <c r="E4014" t="s">
        <v>73</v>
      </c>
      <c r="F4014" t="s">
        <v>84</v>
      </c>
      <c r="G4014" t="s">
        <v>551</v>
      </c>
      <c r="I4014" s="155">
        <v>2210008</v>
      </c>
    </row>
    <row r="4015" spans="1:9" hidden="1" x14ac:dyDescent="0.25">
      <c r="A4015" t="s">
        <v>133</v>
      </c>
      <c r="B4015">
        <v>2025</v>
      </c>
      <c r="C4015" t="s">
        <v>58</v>
      </c>
      <c r="D4015" t="s">
        <v>63</v>
      </c>
      <c r="E4015" t="s">
        <v>73</v>
      </c>
      <c r="F4015" t="s">
        <v>84</v>
      </c>
      <c r="G4015" t="s">
        <v>324</v>
      </c>
      <c r="I4015" s="3">
        <v>15250001</v>
      </c>
    </row>
    <row r="4016" spans="1:9" hidden="1" x14ac:dyDescent="0.25">
      <c r="A4016" t="s">
        <v>133</v>
      </c>
      <c r="B4016">
        <v>2025</v>
      </c>
      <c r="C4016" t="s">
        <v>58</v>
      </c>
      <c r="D4016" t="s">
        <v>63</v>
      </c>
      <c r="E4016" t="s">
        <v>73</v>
      </c>
      <c r="F4016" s="215" t="s">
        <v>483</v>
      </c>
      <c r="G4016" s="215" t="s">
        <v>484</v>
      </c>
      <c r="H4016" s="215"/>
      <c r="I4016" s="3">
        <v>-3936190.06</v>
      </c>
    </row>
    <row r="4017" spans="1:9" hidden="1" x14ac:dyDescent="0.25">
      <c r="A4017" t="s">
        <v>133</v>
      </c>
      <c r="B4017">
        <v>2025</v>
      </c>
      <c r="C4017" t="s">
        <v>58</v>
      </c>
      <c r="D4017" t="s">
        <v>63</v>
      </c>
      <c r="E4017" t="s">
        <v>73</v>
      </c>
      <c r="F4017" s="215" t="s">
        <v>483</v>
      </c>
      <c r="G4017" s="215" t="s">
        <v>525</v>
      </c>
      <c r="H4017" s="215"/>
      <c r="I4017">
        <v>-1518666</v>
      </c>
    </row>
    <row r="4018" spans="1:9" hidden="1" x14ac:dyDescent="0.25">
      <c r="A4018" t="s">
        <v>133</v>
      </c>
      <c r="B4018">
        <v>2025</v>
      </c>
      <c r="C4018" t="s">
        <v>58</v>
      </c>
      <c r="D4018" t="s">
        <v>63</v>
      </c>
      <c r="E4018" t="s">
        <v>73</v>
      </c>
      <c r="F4018" s="215" t="s">
        <v>483</v>
      </c>
      <c r="G4018" s="215" t="s">
        <v>365</v>
      </c>
      <c r="H4018" s="215"/>
      <c r="I4018" s="3">
        <v>-869001</v>
      </c>
    </row>
    <row r="4019" spans="1:9" hidden="1" x14ac:dyDescent="0.25">
      <c r="A4019" t="s">
        <v>133</v>
      </c>
      <c r="B4019">
        <v>2025</v>
      </c>
      <c r="C4019" t="s">
        <v>58</v>
      </c>
      <c r="D4019" t="s">
        <v>63</v>
      </c>
      <c r="E4019" t="s">
        <v>73</v>
      </c>
      <c r="F4019" t="s">
        <v>342</v>
      </c>
      <c r="G4019" t="s">
        <v>343</v>
      </c>
      <c r="I4019" s="3">
        <v>1995000</v>
      </c>
    </row>
    <row r="4020" spans="1:9" hidden="1" x14ac:dyDescent="0.25">
      <c r="A4020" t="s">
        <v>133</v>
      </c>
      <c r="B4020">
        <v>2025</v>
      </c>
      <c r="C4020" t="s">
        <v>58</v>
      </c>
      <c r="D4020" t="s">
        <v>63</v>
      </c>
      <c r="E4020" t="s">
        <v>73</v>
      </c>
      <c r="F4020" t="s">
        <v>529</v>
      </c>
      <c r="G4020" t="s">
        <v>530</v>
      </c>
      <c r="I4020" s="155">
        <v>-1995000</v>
      </c>
    </row>
    <row r="4021" spans="1:9" hidden="1" x14ac:dyDescent="0.25">
      <c r="A4021" t="s">
        <v>133</v>
      </c>
      <c r="B4021">
        <v>2025</v>
      </c>
      <c r="C4021" t="s">
        <v>58</v>
      </c>
      <c r="D4021" t="s">
        <v>66</v>
      </c>
      <c r="E4021" t="s">
        <v>67</v>
      </c>
      <c r="F4021" t="s">
        <v>93</v>
      </c>
      <c r="G4021" t="s">
        <v>234</v>
      </c>
    </row>
    <row r="4022" spans="1:9" hidden="1" x14ac:dyDescent="0.25">
      <c r="A4022" t="s">
        <v>133</v>
      </c>
      <c r="B4022">
        <v>2025</v>
      </c>
      <c r="C4022" t="s">
        <v>58</v>
      </c>
      <c r="D4022" t="s">
        <v>66</v>
      </c>
      <c r="E4022" t="s">
        <v>67</v>
      </c>
      <c r="F4022" t="s">
        <v>93</v>
      </c>
      <c r="G4022" t="s">
        <v>106</v>
      </c>
      <c r="I4022" s="178">
        <v>184142066.75999999</v>
      </c>
    </row>
    <row r="4023" spans="1:9" hidden="1" x14ac:dyDescent="0.25">
      <c r="A4023" t="s">
        <v>133</v>
      </c>
      <c r="B4023">
        <v>2025</v>
      </c>
      <c r="C4023" t="s">
        <v>58</v>
      </c>
      <c r="D4023" t="s">
        <v>66</v>
      </c>
      <c r="E4023" t="s">
        <v>67</v>
      </c>
      <c r="F4023" t="s">
        <v>93</v>
      </c>
      <c r="G4023" t="s">
        <v>263</v>
      </c>
      <c r="I4023" s="155">
        <v>6303719.6799999997</v>
      </c>
    </row>
    <row r="4024" spans="1:9" hidden="1" x14ac:dyDescent="0.25">
      <c r="A4024" t="s">
        <v>133</v>
      </c>
      <c r="B4024">
        <v>2025</v>
      </c>
      <c r="C4024" t="s">
        <v>58</v>
      </c>
      <c r="D4024" t="s">
        <v>66</v>
      </c>
      <c r="E4024" t="s">
        <v>67</v>
      </c>
      <c r="F4024" t="s">
        <v>707</v>
      </c>
      <c r="G4024" t="s">
        <v>708</v>
      </c>
      <c r="H4024" t="s">
        <v>104</v>
      </c>
      <c r="I4024" s="155">
        <v>0</v>
      </c>
    </row>
    <row r="4025" spans="1:9" hidden="1" x14ac:dyDescent="0.25">
      <c r="A4025" t="s">
        <v>133</v>
      </c>
      <c r="B4025">
        <v>2025</v>
      </c>
      <c r="C4025" t="s">
        <v>58</v>
      </c>
      <c r="D4025" t="s">
        <v>66</v>
      </c>
      <c r="E4025" t="s">
        <v>67</v>
      </c>
      <c r="F4025" t="s">
        <v>89</v>
      </c>
      <c r="G4025" t="s">
        <v>444</v>
      </c>
      <c r="I4025" s="178">
        <v>114862</v>
      </c>
    </row>
    <row r="4026" spans="1:9" hidden="1" x14ac:dyDescent="0.25">
      <c r="A4026" t="s">
        <v>133</v>
      </c>
      <c r="B4026">
        <v>2025</v>
      </c>
      <c r="C4026" t="s">
        <v>58</v>
      </c>
      <c r="D4026" t="s">
        <v>66</v>
      </c>
      <c r="E4026" t="s">
        <v>67</v>
      </c>
      <c r="F4026" t="s">
        <v>89</v>
      </c>
      <c r="G4026" t="s">
        <v>85</v>
      </c>
      <c r="I4026" s="178">
        <v>3534694</v>
      </c>
    </row>
    <row r="4027" spans="1:9" hidden="1" x14ac:dyDescent="0.25">
      <c r="A4027" t="s">
        <v>133</v>
      </c>
      <c r="B4027">
        <v>2025</v>
      </c>
      <c r="C4027" t="s">
        <v>58</v>
      </c>
      <c r="D4027" t="s">
        <v>66</v>
      </c>
      <c r="E4027" t="s">
        <v>67</v>
      </c>
      <c r="F4027" t="s">
        <v>89</v>
      </c>
      <c r="G4027" t="s">
        <v>86</v>
      </c>
      <c r="I4027" s="178">
        <v>330534</v>
      </c>
    </row>
    <row r="4028" spans="1:9" hidden="1" x14ac:dyDescent="0.25">
      <c r="A4028" t="s">
        <v>133</v>
      </c>
      <c r="B4028">
        <v>2025</v>
      </c>
      <c r="C4028" t="s">
        <v>58</v>
      </c>
      <c r="D4028" t="s">
        <v>66</v>
      </c>
      <c r="E4028" t="s">
        <v>67</v>
      </c>
      <c r="F4028" s="215" t="s">
        <v>89</v>
      </c>
      <c r="G4028" s="215" t="s">
        <v>87</v>
      </c>
      <c r="H4028" s="215"/>
      <c r="I4028" s="178">
        <v>9763323.3499999996</v>
      </c>
    </row>
    <row r="4029" spans="1:9" hidden="1" x14ac:dyDescent="0.25">
      <c r="A4029" t="s">
        <v>133</v>
      </c>
      <c r="B4029">
        <v>2025</v>
      </c>
      <c r="C4029" s="215" t="s">
        <v>58</v>
      </c>
      <c r="D4029" s="215" t="s">
        <v>66</v>
      </c>
      <c r="E4029" s="215" t="s">
        <v>67</v>
      </c>
      <c r="F4029" s="215" t="s">
        <v>89</v>
      </c>
      <c r="G4029" s="215" t="s">
        <v>88</v>
      </c>
      <c r="H4029" s="215"/>
      <c r="I4029" s="178">
        <v>3596944</v>
      </c>
    </row>
    <row r="4030" spans="1:9" hidden="1" x14ac:dyDescent="0.25">
      <c r="A4030" t="s">
        <v>133</v>
      </c>
      <c r="B4030">
        <v>2025</v>
      </c>
      <c r="C4030" t="s">
        <v>58</v>
      </c>
      <c r="D4030" t="s">
        <v>66</v>
      </c>
      <c r="E4030" t="s">
        <v>67</v>
      </c>
      <c r="F4030" t="s">
        <v>94</v>
      </c>
      <c r="G4030" t="s">
        <v>95</v>
      </c>
    </row>
    <row r="4031" spans="1:9" hidden="1" x14ac:dyDescent="0.25">
      <c r="A4031" t="s">
        <v>133</v>
      </c>
      <c r="B4031">
        <v>2025</v>
      </c>
      <c r="C4031" t="s">
        <v>58</v>
      </c>
      <c r="D4031" t="s">
        <v>66</v>
      </c>
      <c r="E4031" t="s">
        <v>67</v>
      </c>
      <c r="F4031" t="s">
        <v>94</v>
      </c>
      <c r="G4031" t="s">
        <v>95</v>
      </c>
    </row>
    <row r="4032" spans="1:9" hidden="1" x14ac:dyDescent="0.25">
      <c r="A4032" t="s">
        <v>133</v>
      </c>
      <c r="B4032">
        <v>2025</v>
      </c>
      <c r="C4032" t="s">
        <v>58</v>
      </c>
      <c r="D4032" t="s">
        <v>66</v>
      </c>
      <c r="E4032" t="s">
        <v>67</v>
      </c>
      <c r="F4032" t="s">
        <v>94</v>
      </c>
      <c r="G4032" t="s">
        <v>95</v>
      </c>
    </row>
    <row r="4033" spans="1:9" hidden="1" x14ac:dyDescent="0.25">
      <c r="A4033" t="s">
        <v>133</v>
      </c>
      <c r="B4033">
        <v>2025</v>
      </c>
      <c r="C4033" t="s">
        <v>58</v>
      </c>
      <c r="D4033" t="s">
        <v>66</v>
      </c>
      <c r="E4033" t="s">
        <v>67</v>
      </c>
      <c r="F4033" t="s">
        <v>94</v>
      </c>
      <c r="G4033" t="s">
        <v>95</v>
      </c>
    </row>
    <row r="4034" spans="1:9" hidden="1" x14ac:dyDescent="0.25">
      <c r="A4034" t="s">
        <v>133</v>
      </c>
      <c r="B4034">
        <v>2025</v>
      </c>
      <c r="C4034" t="s">
        <v>58</v>
      </c>
      <c r="D4034" t="s">
        <v>66</v>
      </c>
      <c r="E4034" t="s">
        <v>67</v>
      </c>
      <c r="F4034" t="s">
        <v>94</v>
      </c>
      <c r="G4034" t="s">
        <v>95</v>
      </c>
    </row>
    <row r="4035" spans="1:9" hidden="1" x14ac:dyDescent="0.25">
      <c r="A4035" t="s">
        <v>133</v>
      </c>
      <c r="B4035">
        <v>2025</v>
      </c>
      <c r="C4035" t="s">
        <v>58</v>
      </c>
      <c r="D4035" t="s">
        <v>66</v>
      </c>
      <c r="E4035" t="s">
        <v>67</v>
      </c>
      <c r="F4035" t="s">
        <v>68</v>
      </c>
      <c r="G4035" t="s">
        <v>720</v>
      </c>
      <c r="I4035" s="16">
        <v>2207000</v>
      </c>
    </row>
    <row r="4036" spans="1:9" hidden="1" x14ac:dyDescent="0.25">
      <c r="A4036" t="s">
        <v>133</v>
      </c>
      <c r="B4036">
        <v>2025</v>
      </c>
      <c r="C4036" t="s">
        <v>58</v>
      </c>
      <c r="D4036" t="s">
        <v>66</v>
      </c>
      <c r="E4036" t="s">
        <v>67</v>
      </c>
      <c r="F4036" t="s">
        <v>68</v>
      </c>
      <c r="G4036" t="s">
        <v>721</v>
      </c>
      <c r="I4036" s="178">
        <v>142900</v>
      </c>
    </row>
    <row r="4037" spans="1:9" hidden="1" x14ac:dyDescent="0.25">
      <c r="A4037" t="s">
        <v>133</v>
      </c>
      <c r="B4037">
        <v>2025</v>
      </c>
      <c r="C4037" t="s">
        <v>58</v>
      </c>
      <c r="D4037" t="s">
        <v>66</v>
      </c>
      <c r="E4037" t="s">
        <v>67</v>
      </c>
      <c r="F4037" t="s">
        <v>68</v>
      </c>
      <c r="G4037" t="s">
        <v>722</v>
      </c>
      <c r="I4037" s="178">
        <v>128913.57</v>
      </c>
    </row>
    <row r="4038" spans="1:9" hidden="1" x14ac:dyDescent="0.25">
      <c r="A4038" t="s">
        <v>133</v>
      </c>
      <c r="B4038">
        <v>2025</v>
      </c>
      <c r="C4038" t="s">
        <v>58</v>
      </c>
      <c r="D4038" t="s">
        <v>66</v>
      </c>
      <c r="E4038" t="s">
        <v>67</v>
      </c>
      <c r="F4038" t="s">
        <v>68</v>
      </c>
      <c r="G4038" s="90" t="s">
        <v>719</v>
      </c>
      <c r="I4038" s="212">
        <v>-310.60000000000002</v>
      </c>
    </row>
    <row r="4039" spans="1:9" hidden="1" x14ac:dyDescent="0.25">
      <c r="A4039" t="s">
        <v>133</v>
      </c>
      <c r="B4039">
        <v>2025</v>
      </c>
      <c r="C4039" t="s">
        <v>58</v>
      </c>
      <c r="D4039" t="s">
        <v>66</v>
      </c>
      <c r="E4039" t="s">
        <v>67</v>
      </c>
      <c r="F4039" t="s">
        <v>68</v>
      </c>
      <c r="G4039" t="s">
        <v>723</v>
      </c>
      <c r="I4039" s="178">
        <v>290908.98</v>
      </c>
    </row>
    <row r="4040" spans="1:9" hidden="1" x14ac:dyDescent="0.25">
      <c r="A4040" t="s">
        <v>133</v>
      </c>
      <c r="B4040">
        <v>2025</v>
      </c>
      <c r="C4040" t="s">
        <v>58</v>
      </c>
      <c r="D4040" t="s">
        <v>66</v>
      </c>
      <c r="E4040" t="s">
        <v>67</v>
      </c>
      <c r="F4040" t="s">
        <v>68</v>
      </c>
      <c r="G4040" t="s">
        <v>815</v>
      </c>
      <c r="I4040" s="178">
        <v>66000</v>
      </c>
    </row>
    <row r="4041" spans="1:9" hidden="1" x14ac:dyDescent="0.25">
      <c r="A4041" t="s">
        <v>133</v>
      </c>
      <c r="B4041">
        <v>2025</v>
      </c>
      <c r="C4041" t="s">
        <v>58</v>
      </c>
      <c r="D4041" t="s">
        <v>66</v>
      </c>
      <c r="E4041" t="s">
        <v>67</v>
      </c>
      <c r="F4041" t="s">
        <v>68</v>
      </c>
      <c r="G4041" t="s">
        <v>724</v>
      </c>
      <c r="I4041" s="176">
        <v>-224300</v>
      </c>
    </row>
    <row r="4042" spans="1:9" hidden="1" x14ac:dyDescent="0.25">
      <c r="A4042" t="s">
        <v>133</v>
      </c>
      <c r="B4042">
        <v>2025</v>
      </c>
      <c r="C4042" t="s">
        <v>58</v>
      </c>
      <c r="D4042" t="s">
        <v>66</v>
      </c>
      <c r="E4042" t="s">
        <v>67</v>
      </c>
      <c r="F4042" t="s">
        <v>68</v>
      </c>
      <c r="G4042" t="s">
        <v>282</v>
      </c>
      <c r="I4042" s="178">
        <v>161330.49</v>
      </c>
    </row>
    <row r="4043" spans="1:9" hidden="1" x14ac:dyDescent="0.25">
      <c r="A4043" t="s">
        <v>133</v>
      </c>
      <c r="B4043">
        <v>2025</v>
      </c>
      <c r="C4043" t="s">
        <v>58</v>
      </c>
      <c r="D4043" t="s">
        <v>66</v>
      </c>
      <c r="E4043" t="s">
        <v>67</v>
      </c>
      <c r="F4043" t="s">
        <v>68</v>
      </c>
      <c r="G4043" t="s">
        <v>718</v>
      </c>
      <c r="I4043" s="18">
        <v>-8580</v>
      </c>
    </row>
    <row r="4044" spans="1:9" hidden="1" x14ac:dyDescent="0.25">
      <c r="A4044" t="s">
        <v>133</v>
      </c>
      <c r="B4044">
        <v>2025</v>
      </c>
      <c r="C4044" t="s">
        <v>58</v>
      </c>
      <c r="D4044" t="s">
        <v>66</v>
      </c>
      <c r="E4044" t="s">
        <v>67</v>
      </c>
      <c r="F4044" t="s">
        <v>68</v>
      </c>
      <c r="G4044" t="s">
        <v>725</v>
      </c>
      <c r="I4044" s="178">
        <v>29084.41</v>
      </c>
    </row>
    <row r="4045" spans="1:9" hidden="1" x14ac:dyDescent="0.25">
      <c r="A4045" t="s">
        <v>133</v>
      </c>
      <c r="B4045">
        <v>2025</v>
      </c>
      <c r="C4045" t="s">
        <v>58</v>
      </c>
      <c r="D4045" t="s">
        <v>66</v>
      </c>
      <c r="E4045" t="s">
        <v>67</v>
      </c>
      <c r="F4045" t="s">
        <v>68</v>
      </c>
      <c r="G4045" t="s">
        <v>726</v>
      </c>
      <c r="I4045" s="176"/>
    </row>
    <row r="4046" spans="1:9" hidden="1" x14ac:dyDescent="0.25">
      <c r="A4046" t="s">
        <v>133</v>
      </c>
      <c r="B4046">
        <v>2025</v>
      </c>
      <c r="C4046" t="s">
        <v>58</v>
      </c>
      <c r="D4046" t="s">
        <v>66</v>
      </c>
      <c r="E4046" t="s">
        <v>67</v>
      </c>
      <c r="F4046" t="s">
        <v>68</v>
      </c>
      <c r="G4046" t="s">
        <v>727</v>
      </c>
      <c r="I4046" s="178">
        <v>2340735.2999999998</v>
      </c>
    </row>
    <row r="4047" spans="1:9" hidden="1" x14ac:dyDescent="0.25">
      <c r="A4047" t="s">
        <v>133</v>
      </c>
      <c r="B4047">
        <v>2025</v>
      </c>
      <c r="C4047" t="s">
        <v>58</v>
      </c>
      <c r="D4047" t="s">
        <v>66</v>
      </c>
      <c r="E4047" t="s">
        <v>67</v>
      </c>
      <c r="F4047" t="s">
        <v>68</v>
      </c>
      <c r="G4047" t="s">
        <v>728</v>
      </c>
      <c r="I4047" s="178">
        <v>1741480</v>
      </c>
    </row>
    <row r="4048" spans="1:9" hidden="1" x14ac:dyDescent="0.25">
      <c r="A4048" t="s">
        <v>133</v>
      </c>
      <c r="B4048">
        <v>2025</v>
      </c>
      <c r="C4048" t="s">
        <v>58</v>
      </c>
      <c r="D4048" t="s">
        <v>66</v>
      </c>
      <c r="E4048" t="s">
        <v>67</v>
      </c>
      <c r="F4048" t="s">
        <v>68</v>
      </c>
      <c r="G4048" t="s">
        <v>729</v>
      </c>
      <c r="I4048" s="178">
        <v>78882.11</v>
      </c>
    </row>
    <row r="4049" spans="1:9" hidden="1" x14ac:dyDescent="0.25">
      <c r="A4049" t="s">
        <v>133</v>
      </c>
      <c r="B4049">
        <v>2025</v>
      </c>
      <c r="C4049" t="s">
        <v>58</v>
      </c>
      <c r="D4049" t="s">
        <v>66</v>
      </c>
      <c r="E4049" t="s">
        <v>67</v>
      </c>
      <c r="F4049" t="s">
        <v>68</v>
      </c>
      <c r="G4049" t="s">
        <v>730</v>
      </c>
      <c r="I4049" s="178">
        <v>17226</v>
      </c>
    </row>
    <row r="4050" spans="1:9" hidden="1" x14ac:dyDescent="0.25">
      <c r="A4050" t="s">
        <v>133</v>
      </c>
      <c r="B4050">
        <v>2025</v>
      </c>
      <c r="C4050" t="s">
        <v>58</v>
      </c>
      <c r="D4050" t="s">
        <v>66</v>
      </c>
      <c r="E4050" t="s">
        <v>67</v>
      </c>
      <c r="F4050" t="s">
        <v>68</v>
      </c>
      <c r="G4050" t="s">
        <v>731</v>
      </c>
      <c r="I4050" s="178">
        <v>19000</v>
      </c>
    </row>
    <row r="4051" spans="1:9" hidden="1" x14ac:dyDescent="0.25">
      <c r="A4051" t="s">
        <v>133</v>
      </c>
      <c r="B4051">
        <v>2025</v>
      </c>
      <c r="C4051" t="s">
        <v>58</v>
      </c>
      <c r="D4051" t="s">
        <v>66</v>
      </c>
      <c r="E4051" t="s">
        <v>67</v>
      </c>
      <c r="F4051" t="s">
        <v>68</v>
      </c>
      <c r="G4051" t="s">
        <v>709</v>
      </c>
    </row>
    <row r="4052" spans="1:9" hidden="1" x14ac:dyDescent="0.25">
      <c r="A4052" t="s">
        <v>133</v>
      </c>
      <c r="B4052">
        <v>2025</v>
      </c>
      <c r="C4052" t="s">
        <v>58</v>
      </c>
      <c r="D4052" t="s">
        <v>66</v>
      </c>
      <c r="E4052" t="s">
        <v>67</v>
      </c>
      <c r="F4052" t="s">
        <v>68</v>
      </c>
      <c r="G4052" t="s">
        <v>732</v>
      </c>
      <c r="I4052" s="178">
        <v>75425.36</v>
      </c>
    </row>
    <row r="4053" spans="1:9" hidden="1" x14ac:dyDescent="0.25">
      <c r="A4053" t="s">
        <v>133</v>
      </c>
      <c r="B4053">
        <v>2025</v>
      </c>
      <c r="C4053" t="s">
        <v>58</v>
      </c>
      <c r="D4053" t="s">
        <v>66</v>
      </c>
      <c r="E4053" t="s">
        <v>67</v>
      </c>
      <c r="F4053" t="s">
        <v>68</v>
      </c>
      <c r="G4053" t="s">
        <v>733</v>
      </c>
      <c r="I4053" s="178">
        <v>244497.97</v>
      </c>
    </row>
    <row r="4054" spans="1:9" hidden="1" x14ac:dyDescent="0.25">
      <c r="A4054" t="s">
        <v>133</v>
      </c>
      <c r="B4054">
        <v>2025</v>
      </c>
      <c r="C4054" t="s">
        <v>58</v>
      </c>
      <c r="D4054" t="s">
        <v>66</v>
      </c>
      <c r="E4054" t="s">
        <v>67</v>
      </c>
      <c r="F4054" t="s">
        <v>68</v>
      </c>
      <c r="G4054" t="s">
        <v>711</v>
      </c>
    </row>
    <row r="4055" spans="1:9" hidden="1" x14ac:dyDescent="0.25">
      <c r="A4055" t="s">
        <v>133</v>
      </c>
      <c r="B4055">
        <v>2025</v>
      </c>
      <c r="C4055" t="s">
        <v>58</v>
      </c>
      <c r="D4055" t="s">
        <v>66</v>
      </c>
      <c r="E4055" t="s">
        <v>67</v>
      </c>
      <c r="F4055" t="s">
        <v>68</v>
      </c>
      <c r="G4055" t="s">
        <v>553</v>
      </c>
      <c r="I4055" s="178">
        <v>10520</v>
      </c>
    </row>
    <row r="4056" spans="1:9" hidden="1" x14ac:dyDescent="0.25">
      <c r="A4056" t="s">
        <v>133</v>
      </c>
      <c r="B4056">
        <v>2025</v>
      </c>
      <c r="C4056" t="s">
        <v>58</v>
      </c>
      <c r="D4056" t="s">
        <v>66</v>
      </c>
      <c r="E4056" t="s">
        <v>67</v>
      </c>
      <c r="F4056" t="s">
        <v>68</v>
      </c>
      <c r="G4056" t="s">
        <v>679</v>
      </c>
      <c r="I4056" s="178">
        <v>16882.63</v>
      </c>
    </row>
    <row r="4057" spans="1:9" hidden="1" x14ac:dyDescent="0.25">
      <c r="A4057" t="s">
        <v>133</v>
      </c>
      <c r="B4057">
        <v>2025</v>
      </c>
      <c r="C4057" t="s">
        <v>58</v>
      </c>
      <c r="D4057" t="s">
        <v>66</v>
      </c>
      <c r="E4057" t="s">
        <v>67</v>
      </c>
      <c r="F4057" t="s">
        <v>68</v>
      </c>
      <c r="G4057" t="s">
        <v>680</v>
      </c>
    </row>
    <row r="4058" spans="1:9" hidden="1" x14ac:dyDescent="0.25">
      <c r="A4058" t="s">
        <v>133</v>
      </c>
      <c r="B4058">
        <v>2025</v>
      </c>
      <c r="C4058" t="s">
        <v>58</v>
      </c>
      <c r="D4058" t="s">
        <v>66</v>
      </c>
      <c r="E4058" t="s">
        <v>67</v>
      </c>
      <c r="F4058" t="s">
        <v>326</v>
      </c>
      <c r="G4058" t="s">
        <v>327</v>
      </c>
      <c r="I4058" s="178">
        <v>1844000</v>
      </c>
    </row>
    <row r="4059" spans="1:9" hidden="1" x14ac:dyDescent="0.25">
      <c r="A4059" t="s">
        <v>133</v>
      </c>
      <c r="B4059">
        <v>2025</v>
      </c>
      <c r="C4059" t="s">
        <v>58</v>
      </c>
      <c r="D4059" t="s">
        <v>66</v>
      </c>
      <c r="E4059" t="s">
        <v>67</v>
      </c>
      <c r="F4059" t="s">
        <v>326</v>
      </c>
      <c r="G4059" t="s">
        <v>328</v>
      </c>
      <c r="I4059" s="178">
        <v>1603822</v>
      </c>
    </row>
    <row r="4060" spans="1:9" hidden="1" x14ac:dyDescent="0.25">
      <c r="A4060" t="s">
        <v>133</v>
      </c>
      <c r="B4060">
        <v>2025</v>
      </c>
      <c r="C4060" t="s">
        <v>58</v>
      </c>
      <c r="D4060" t="s">
        <v>66</v>
      </c>
      <c r="E4060" t="s">
        <v>67</v>
      </c>
      <c r="F4060" t="s">
        <v>326</v>
      </c>
      <c r="G4060" t="s">
        <v>329</v>
      </c>
      <c r="I4060" s="178">
        <v>209600</v>
      </c>
    </row>
    <row r="4061" spans="1:9" hidden="1" x14ac:dyDescent="0.25">
      <c r="A4061" t="s">
        <v>133</v>
      </c>
      <c r="B4061">
        <v>2025</v>
      </c>
      <c r="C4061" t="s">
        <v>58</v>
      </c>
      <c r="D4061" t="s">
        <v>66</v>
      </c>
      <c r="E4061" t="s">
        <v>67</v>
      </c>
      <c r="F4061" t="s">
        <v>326</v>
      </c>
      <c r="G4061" t="s">
        <v>330</v>
      </c>
      <c r="I4061" s="178">
        <v>6738900</v>
      </c>
    </row>
    <row r="4062" spans="1:9" hidden="1" x14ac:dyDescent="0.25">
      <c r="A4062" t="s">
        <v>133</v>
      </c>
      <c r="B4062">
        <v>2025</v>
      </c>
      <c r="C4062" t="s">
        <v>58</v>
      </c>
      <c r="D4062" t="s">
        <v>66</v>
      </c>
      <c r="E4062" t="s">
        <v>67</v>
      </c>
      <c r="F4062" t="s">
        <v>68</v>
      </c>
      <c r="G4062" s="90" t="s">
        <v>812</v>
      </c>
      <c r="I4062" s="16">
        <v>85707000</v>
      </c>
    </row>
    <row r="4063" spans="1:9" hidden="1" x14ac:dyDescent="0.25">
      <c r="A4063" t="s">
        <v>133</v>
      </c>
      <c r="B4063">
        <v>2025</v>
      </c>
      <c r="C4063" t="s">
        <v>58</v>
      </c>
      <c r="D4063" t="s">
        <v>66</v>
      </c>
      <c r="E4063" t="s">
        <v>67</v>
      </c>
      <c r="F4063" t="s">
        <v>68</v>
      </c>
      <c r="G4063" t="s">
        <v>158</v>
      </c>
      <c r="I4063" s="178">
        <v>124380409.5</v>
      </c>
    </row>
    <row r="4064" spans="1:9" hidden="1" x14ac:dyDescent="0.25">
      <c r="A4064" t="s">
        <v>133</v>
      </c>
      <c r="B4064">
        <v>2025</v>
      </c>
      <c r="C4064" t="s">
        <v>58</v>
      </c>
      <c r="D4064" t="s">
        <v>66</v>
      </c>
      <c r="E4064" t="s">
        <v>67</v>
      </c>
      <c r="F4064" t="s">
        <v>68</v>
      </c>
      <c r="G4064" t="s">
        <v>76</v>
      </c>
      <c r="I4064" s="178">
        <v>-9923888.9199999999</v>
      </c>
    </row>
    <row r="4065" spans="1:9" hidden="1" x14ac:dyDescent="0.25">
      <c r="A4065" t="s">
        <v>133</v>
      </c>
      <c r="B4065">
        <v>2025</v>
      </c>
      <c r="C4065" t="s">
        <v>58</v>
      </c>
      <c r="D4065" t="s">
        <v>66</v>
      </c>
      <c r="E4065" t="s">
        <v>67</v>
      </c>
      <c r="F4065" t="s">
        <v>68</v>
      </c>
      <c r="G4065" t="s">
        <v>784</v>
      </c>
      <c r="I4065" s="178"/>
    </row>
    <row r="4066" spans="1:9" hidden="1" x14ac:dyDescent="0.25">
      <c r="A4066" t="s">
        <v>133</v>
      </c>
      <c r="B4066">
        <v>2025</v>
      </c>
      <c r="C4066" t="s">
        <v>58</v>
      </c>
      <c r="D4066" t="s">
        <v>66</v>
      </c>
      <c r="E4066" t="s">
        <v>67</v>
      </c>
      <c r="F4066" t="s">
        <v>68</v>
      </c>
      <c r="G4066" t="s">
        <v>200</v>
      </c>
      <c r="I4066" s="16"/>
    </row>
    <row r="4067" spans="1:9" hidden="1" x14ac:dyDescent="0.25">
      <c r="A4067" t="s">
        <v>133</v>
      </c>
      <c r="B4067">
        <v>2025</v>
      </c>
      <c r="C4067" t="s">
        <v>58</v>
      </c>
      <c r="D4067" t="s">
        <v>66</v>
      </c>
      <c r="E4067" t="s">
        <v>67</v>
      </c>
      <c r="F4067" t="s">
        <v>68</v>
      </c>
      <c r="G4067" t="s">
        <v>97</v>
      </c>
      <c r="I4067" s="178">
        <v>-406276.74</v>
      </c>
    </row>
    <row r="4068" spans="1:9" hidden="1" x14ac:dyDescent="0.25">
      <c r="A4068" t="s">
        <v>133</v>
      </c>
      <c r="B4068">
        <v>2025</v>
      </c>
      <c r="C4068" t="s">
        <v>58</v>
      </c>
      <c r="D4068" t="s">
        <v>66</v>
      </c>
      <c r="E4068" t="s">
        <v>67</v>
      </c>
      <c r="F4068" t="s">
        <v>68</v>
      </c>
      <c r="G4068" t="s">
        <v>97</v>
      </c>
      <c r="I4068" s="178">
        <v>-110806</v>
      </c>
    </row>
    <row r="4069" spans="1:9" hidden="1" x14ac:dyDescent="0.25">
      <c r="A4069" t="s">
        <v>133</v>
      </c>
      <c r="B4069">
        <v>2025</v>
      </c>
      <c r="C4069" t="s">
        <v>58</v>
      </c>
      <c r="D4069" t="s">
        <v>66</v>
      </c>
      <c r="E4069" t="s">
        <v>67</v>
      </c>
      <c r="F4069" t="s">
        <v>68</v>
      </c>
      <c r="G4069" t="s">
        <v>201</v>
      </c>
      <c r="I4069" s="178">
        <v>-8995.23</v>
      </c>
    </row>
    <row r="4070" spans="1:9" hidden="1" x14ac:dyDescent="0.25">
      <c r="A4070" t="s">
        <v>133</v>
      </c>
      <c r="B4070">
        <v>2025</v>
      </c>
      <c r="C4070" t="s">
        <v>58</v>
      </c>
      <c r="D4070" t="s">
        <v>66</v>
      </c>
      <c r="E4070" t="s">
        <v>67</v>
      </c>
      <c r="F4070" t="s">
        <v>68</v>
      </c>
      <c r="G4070" t="s">
        <v>710</v>
      </c>
    </row>
    <row r="4071" spans="1:9" hidden="1" x14ac:dyDescent="0.25">
      <c r="A4071" t="s">
        <v>133</v>
      </c>
      <c r="B4071">
        <v>2025</v>
      </c>
      <c r="C4071" t="s">
        <v>58</v>
      </c>
      <c r="D4071" t="s">
        <v>66</v>
      </c>
      <c r="E4071" t="s">
        <v>67</v>
      </c>
      <c r="F4071" t="s">
        <v>68</v>
      </c>
      <c r="G4071" t="s">
        <v>293</v>
      </c>
      <c r="I4071" s="178">
        <v>-2777556.01</v>
      </c>
    </row>
    <row r="4072" spans="1:9" hidden="1" x14ac:dyDescent="0.25">
      <c r="A4072" t="s">
        <v>133</v>
      </c>
      <c r="B4072">
        <v>2025</v>
      </c>
      <c r="C4072" t="s">
        <v>58</v>
      </c>
      <c r="D4072" t="s">
        <v>66</v>
      </c>
      <c r="E4072" t="s">
        <v>67</v>
      </c>
      <c r="F4072" t="s">
        <v>68</v>
      </c>
      <c r="G4072" t="s">
        <v>202</v>
      </c>
    </row>
    <row r="4073" spans="1:9" hidden="1" x14ac:dyDescent="0.25">
      <c r="A4073" t="s">
        <v>133</v>
      </c>
      <c r="B4073">
        <v>2025</v>
      </c>
      <c r="C4073" t="s">
        <v>58</v>
      </c>
      <c r="D4073" t="s">
        <v>66</v>
      </c>
      <c r="E4073" t="s">
        <v>67</v>
      </c>
      <c r="F4073" t="s">
        <v>68</v>
      </c>
      <c r="G4073" t="s">
        <v>203</v>
      </c>
      <c r="I4073" s="155">
        <v>0</v>
      </c>
    </row>
    <row r="4074" spans="1:9" hidden="1" x14ac:dyDescent="0.25">
      <c r="A4074" t="s">
        <v>133</v>
      </c>
      <c r="B4074">
        <v>2025</v>
      </c>
      <c r="C4074" t="s">
        <v>58</v>
      </c>
      <c r="D4074" t="s">
        <v>66</v>
      </c>
      <c r="E4074" t="s">
        <v>67</v>
      </c>
      <c r="F4074" t="s">
        <v>68</v>
      </c>
      <c r="G4074" t="s">
        <v>290</v>
      </c>
      <c r="I4074" s="155">
        <v>0</v>
      </c>
    </row>
    <row r="4075" spans="1:9" hidden="1" x14ac:dyDescent="0.25">
      <c r="A4075" t="s">
        <v>133</v>
      </c>
      <c r="B4075">
        <v>2025</v>
      </c>
      <c r="C4075" t="s">
        <v>58</v>
      </c>
      <c r="D4075" t="s">
        <v>66</v>
      </c>
      <c r="E4075" t="s">
        <v>67</v>
      </c>
      <c r="F4075" t="s">
        <v>68</v>
      </c>
      <c r="G4075" t="s">
        <v>554</v>
      </c>
    </row>
    <row r="4076" spans="1:9" hidden="1" x14ac:dyDescent="0.25">
      <c r="A4076" t="s">
        <v>133</v>
      </c>
      <c r="B4076">
        <v>2025</v>
      </c>
      <c r="C4076" t="s">
        <v>58</v>
      </c>
      <c r="D4076" t="s">
        <v>66</v>
      </c>
      <c r="E4076" t="s">
        <v>67</v>
      </c>
      <c r="F4076" t="s">
        <v>268</v>
      </c>
      <c r="G4076" t="s">
        <v>162</v>
      </c>
      <c r="I4076" s="178">
        <v>2946338.68</v>
      </c>
    </row>
    <row r="4077" spans="1:9" hidden="1" x14ac:dyDescent="0.25">
      <c r="A4077" t="s">
        <v>133</v>
      </c>
      <c r="B4077">
        <v>2025</v>
      </c>
      <c r="C4077" t="s">
        <v>58</v>
      </c>
      <c r="D4077" t="s">
        <v>66</v>
      </c>
      <c r="E4077" t="s">
        <v>67</v>
      </c>
      <c r="F4077" t="s">
        <v>93</v>
      </c>
      <c r="G4077" t="s">
        <v>92</v>
      </c>
    </row>
    <row r="4078" spans="1:9" hidden="1" x14ac:dyDescent="0.25">
      <c r="A4078" t="s">
        <v>133</v>
      </c>
      <c r="B4078">
        <v>2025</v>
      </c>
      <c r="C4078" t="s">
        <v>58</v>
      </c>
      <c r="D4078" t="s">
        <v>69</v>
      </c>
      <c r="E4078" t="s">
        <v>69</v>
      </c>
      <c r="F4078" t="s">
        <v>70</v>
      </c>
      <c r="G4078" t="s">
        <v>77</v>
      </c>
      <c r="I4078" s="155">
        <v>200000000</v>
      </c>
    </row>
    <row r="4079" spans="1:9" hidden="1" x14ac:dyDescent="0.25">
      <c r="A4079" t="s">
        <v>133</v>
      </c>
      <c r="B4079">
        <v>2025</v>
      </c>
      <c r="C4079" t="s">
        <v>58</v>
      </c>
      <c r="D4079" t="s">
        <v>69</v>
      </c>
      <c r="E4079" t="s">
        <v>69</v>
      </c>
      <c r="F4079" t="s">
        <v>70</v>
      </c>
      <c r="G4079" t="s">
        <v>78</v>
      </c>
      <c r="I4079" s="155">
        <v>50000000</v>
      </c>
    </row>
    <row r="4080" spans="1:9" hidden="1" x14ac:dyDescent="0.25">
      <c r="A4080" t="s">
        <v>133</v>
      </c>
      <c r="B4080">
        <v>2025</v>
      </c>
      <c r="C4080" t="s">
        <v>58</v>
      </c>
      <c r="D4080" t="s">
        <v>69</v>
      </c>
      <c r="E4080" t="s">
        <v>69</v>
      </c>
      <c r="F4080" t="s">
        <v>70</v>
      </c>
      <c r="G4080" t="s">
        <v>230</v>
      </c>
      <c r="I4080" s="155">
        <v>54327800</v>
      </c>
    </row>
    <row r="4081" spans="1:9" hidden="1" x14ac:dyDescent="0.25">
      <c r="A4081" t="s">
        <v>133</v>
      </c>
      <c r="B4081">
        <v>2025</v>
      </c>
      <c r="C4081" s="86" t="s">
        <v>58</v>
      </c>
      <c r="D4081" s="86" t="s">
        <v>69</v>
      </c>
      <c r="E4081" s="86" t="s">
        <v>69</v>
      </c>
      <c r="F4081" s="86" t="s">
        <v>79</v>
      </c>
      <c r="G4081" s="86" t="s">
        <v>264</v>
      </c>
      <c r="H4081" s="86"/>
      <c r="I4081" s="176">
        <v>206204633.99000001</v>
      </c>
    </row>
    <row r="4082" spans="1:9" hidden="1" x14ac:dyDescent="0.25">
      <c r="A4082" t="s">
        <v>133</v>
      </c>
      <c r="B4082">
        <v>2025</v>
      </c>
      <c r="C4082" s="86" t="s">
        <v>58</v>
      </c>
      <c r="D4082" s="86" t="s">
        <v>69</v>
      </c>
      <c r="E4082" s="86" t="s">
        <v>69</v>
      </c>
      <c r="F4082" s="86" t="s">
        <v>79</v>
      </c>
      <c r="G4082" s="86" t="s">
        <v>297</v>
      </c>
      <c r="H4082" s="86"/>
      <c r="I4082" s="176">
        <f>466675559.23-0.999999761581421</f>
        <v>466675558.23000026</v>
      </c>
    </row>
    <row r="4083" spans="1:9" hidden="1" x14ac:dyDescent="0.25">
      <c r="A4083" t="s">
        <v>134</v>
      </c>
      <c r="B4083">
        <v>2025</v>
      </c>
      <c r="C4083" t="s">
        <v>58</v>
      </c>
      <c r="D4083" t="s">
        <v>63</v>
      </c>
      <c r="E4083" t="s">
        <v>64</v>
      </c>
      <c r="F4083" t="s">
        <v>65</v>
      </c>
      <c r="G4083" t="s">
        <v>71</v>
      </c>
      <c r="I4083" s="3">
        <v>1613580.18</v>
      </c>
    </row>
    <row r="4084" spans="1:9" hidden="1" x14ac:dyDescent="0.25">
      <c r="A4084" t="s">
        <v>134</v>
      </c>
      <c r="B4084">
        <v>2025</v>
      </c>
      <c r="C4084" t="s">
        <v>58</v>
      </c>
      <c r="D4084" t="s">
        <v>63</v>
      </c>
      <c r="E4084" t="s">
        <v>64</v>
      </c>
      <c r="F4084" t="s">
        <v>65</v>
      </c>
      <c r="G4084" t="s">
        <v>80</v>
      </c>
      <c r="I4084" s="3">
        <v>600000</v>
      </c>
    </row>
    <row r="4085" spans="1:9" hidden="1" x14ac:dyDescent="0.25">
      <c r="A4085" t="s">
        <v>134</v>
      </c>
      <c r="B4085">
        <v>2025</v>
      </c>
      <c r="C4085" t="s">
        <v>58</v>
      </c>
      <c r="D4085" t="s">
        <v>63</v>
      </c>
      <c r="E4085" t="s">
        <v>64</v>
      </c>
      <c r="F4085" t="s">
        <v>65</v>
      </c>
      <c r="G4085" t="s">
        <v>72</v>
      </c>
    </row>
    <row r="4086" spans="1:9" hidden="1" x14ac:dyDescent="0.25">
      <c r="A4086" t="s">
        <v>134</v>
      </c>
      <c r="B4086">
        <v>2025</v>
      </c>
      <c r="C4086" t="s">
        <v>58</v>
      </c>
      <c r="D4086" t="s">
        <v>63</v>
      </c>
      <c r="E4086" t="s">
        <v>64</v>
      </c>
      <c r="F4086" t="s">
        <v>65</v>
      </c>
      <c r="G4086" t="s">
        <v>227</v>
      </c>
      <c r="I4086" s="3">
        <v>229376129.88999999</v>
      </c>
    </row>
    <row r="4087" spans="1:9" hidden="1" x14ac:dyDescent="0.25">
      <c r="A4087" t="s">
        <v>134</v>
      </c>
      <c r="B4087">
        <v>2025</v>
      </c>
      <c r="C4087" t="s">
        <v>58</v>
      </c>
      <c r="D4087" t="s">
        <v>63</v>
      </c>
      <c r="E4087" t="s">
        <v>64</v>
      </c>
      <c r="F4087" t="s">
        <v>65</v>
      </c>
      <c r="G4087" t="s">
        <v>586</v>
      </c>
      <c r="I4087" s="3">
        <v>413064.14</v>
      </c>
    </row>
    <row r="4088" spans="1:9" hidden="1" x14ac:dyDescent="0.25">
      <c r="A4088" t="s">
        <v>134</v>
      </c>
      <c r="B4088">
        <v>2025</v>
      </c>
      <c r="C4088" t="s">
        <v>58</v>
      </c>
      <c r="D4088" t="s">
        <v>63</v>
      </c>
      <c r="E4088" t="s">
        <v>64</v>
      </c>
      <c r="F4088" t="s">
        <v>65</v>
      </c>
      <c r="G4088" t="s">
        <v>830</v>
      </c>
      <c r="I4088" s="3">
        <v>29986200</v>
      </c>
    </row>
    <row r="4089" spans="1:9" hidden="1" x14ac:dyDescent="0.25">
      <c r="A4089" t="s">
        <v>134</v>
      </c>
      <c r="B4089">
        <v>2025</v>
      </c>
      <c r="C4089" t="s">
        <v>58</v>
      </c>
      <c r="D4089" t="s">
        <v>63</v>
      </c>
      <c r="E4089" t="s">
        <v>64</v>
      </c>
      <c r="F4089" t="s">
        <v>587</v>
      </c>
      <c r="G4089" t="s">
        <v>621</v>
      </c>
    </row>
    <row r="4090" spans="1:9" hidden="1" x14ac:dyDescent="0.25">
      <c r="A4090" t="s">
        <v>134</v>
      </c>
      <c r="B4090">
        <v>2025</v>
      </c>
      <c r="C4090" t="s">
        <v>58</v>
      </c>
      <c r="D4090" t="s">
        <v>63</v>
      </c>
      <c r="E4090" t="s">
        <v>64</v>
      </c>
      <c r="F4090" t="s">
        <v>262</v>
      </c>
      <c r="G4090" t="s">
        <v>261</v>
      </c>
      <c r="H4090" t="s">
        <v>291</v>
      </c>
      <c r="I4090" s="3">
        <v>85923199.599999994</v>
      </c>
    </row>
    <row r="4091" spans="1:9" hidden="1" x14ac:dyDescent="0.25">
      <c r="A4091" t="s">
        <v>134</v>
      </c>
      <c r="B4091">
        <v>2025</v>
      </c>
      <c r="C4091" t="s">
        <v>58</v>
      </c>
      <c r="D4091" t="s">
        <v>63</v>
      </c>
      <c r="E4091" t="s">
        <v>64</v>
      </c>
      <c r="F4091" t="s">
        <v>262</v>
      </c>
      <c r="G4091" t="s">
        <v>261</v>
      </c>
      <c r="H4091" t="s">
        <v>104</v>
      </c>
      <c r="I4091" s="3">
        <v>92750816.760000005</v>
      </c>
    </row>
    <row r="4092" spans="1:9" hidden="1" x14ac:dyDescent="0.25">
      <c r="A4092" t="s">
        <v>134</v>
      </c>
      <c r="B4092">
        <v>2025</v>
      </c>
      <c r="C4092" t="s">
        <v>58</v>
      </c>
      <c r="D4092" t="s">
        <v>63</v>
      </c>
      <c r="E4092" t="s">
        <v>64</v>
      </c>
      <c r="F4092" t="s">
        <v>713</v>
      </c>
      <c r="G4092" t="s">
        <v>155</v>
      </c>
      <c r="I4092" s="3">
        <v>884887708.10000002</v>
      </c>
    </row>
    <row r="4093" spans="1:9" hidden="1" x14ac:dyDescent="0.25">
      <c r="A4093" t="s">
        <v>134</v>
      </c>
      <c r="B4093">
        <v>2025</v>
      </c>
      <c r="C4093" t="s">
        <v>58</v>
      </c>
      <c r="D4093" t="s">
        <v>63</v>
      </c>
      <c r="E4093" t="s">
        <v>64</v>
      </c>
      <c r="F4093" t="s">
        <v>713</v>
      </c>
      <c r="G4093" t="s">
        <v>145</v>
      </c>
      <c r="I4093" s="3">
        <v>224990603.65000001</v>
      </c>
    </row>
    <row r="4094" spans="1:9" hidden="1" x14ac:dyDescent="0.25">
      <c r="A4094" t="s">
        <v>134</v>
      </c>
      <c r="B4094">
        <v>2025</v>
      </c>
      <c r="C4094" t="s">
        <v>58</v>
      </c>
      <c r="D4094" t="s">
        <v>63</v>
      </c>
      <c r="E4094" t="s">
        <v>64</v>
      </c>
      <c r="F4094" t="s">
        <v>713</v>
      </c>
      <c r="G4094" t="s">
        <v>706</v>
      </c>
      <c r="I4094" s="3"/>
    </row>
    <row r="4095" spans="1:9" hidden="1" x14ac:dyDescent="0.25">
      <c r="A4095" t="s">
        <v>134</v>
      </c>
      <c r="B4095">
        <v>2025</v>
      </c>
      <c r="C4095" t="s">
        <v>58</v>
      </c>
      <c r="D4095" t="s">
        <v>63</v>
      </c>
      <c r="E4095" t="s">
        <v>64</v>
      </c>
      <c r="F4095" t="s">
        <v>713</v>
      </c>
      <c r="G4095" t="s">
        <v>275</v>
      </c>
      <c r="I4095" s="3">
        <v>1279837.8700000001</v>
      </c>
    </row>
    <row r="4096" spans="1:9" hidden="1" x14ac:dyDescent="0.25">
      <c r="A4096" t="s">
        <v>134</v>
      </c>
      <c r="B4096">
        <v>2025</v>
      </c>
      <c r="C4096" t="s">
        <v>58</v>
      </c>
      <c r="D4096" t="s">
        <v>63</v>
      </c>
      <c r="E4096" t="s">
        <v>64</v>
      </c>
      <c r="F4096" t="s">
        <v>713</v>
      </c>
      <c r="G4096" t="s">
        <v>105</v>
      </c>
    </row>
    <row r="4097" spans="1:9" hidden="1" x14ac:dyDescent="0.25">
      <c r="A4097" t="s">
        <v>134</v>
      </c>
      <c r="B4097">
        <v>2025</v>
      </c>
      <c r="C4097" t="s">
        <v>58</v>
      </c>
      <c r="D4097" t="s">
        <v>63</v>
      </c>
      <c r="E4097" t="s">
        <v>64</v>
      </c>
      <c r="F4097" t="s">
        <v>713</v>
      </c>
      <c r="G4097" t="s">
        <v>231</v>
      </c>
      <c r="I4097" s="3">
        <v>50015739</v>
      </c>
    </row>
    <row r="4098" spans="1:9" hidden="1" x14ac:dyDescent="0.25">
      <c r="A4098" t="s">
        <v>134</v>
      </c>
      <c r="B4098">
        <v>2025</v>
      </c>
      <c r="C4098" t="s">
        <v>58</v>
      </c>
      <c r="D4098" t="s">
        <v>63</v>
      </c>
      <c r="E4098" t="s">
        <v>64</v>
      </c>
      <c r="F4098" t="s">
        <v>713</v>
      </c>
      <c r="G4098" t="s">
        <v>336</v>
      </c>
      <c r="I4098" s="3">
        <v>-507511.74</v>
      </c>
    </row>
    <row r="4099" spans="1:9" hidden="1" x14ac:dyDescent="0.25">
      <c r="A4099" t="s">
        <v>134</v>
      </c>
      <c r="B4099">
        <v>2025</v>
      </c>
      <c r="C4099" t="s">
        <v>58</v>
      </c>
      <c r="D4099" t="s">
        <v>63</v>
      </c>
      <c r="E4099" t="s">
        <v>64</v>
      </c>
      <c r="F4099" t="s">
        <v>713</v>
      </c>
      <c r="G4099" t="s">
        <v>232</v>
      </c>
      <c r="I4099" s="3">
        <v>7455610.6600000001</v>
      </c>
    </row>
    <row r="4100" spans="1:9" hidden="1" x14ac:dyDescent="0.25">
      <c r="A4100" t="s">
        <v>134</v>
      </c>
      <c r="B4100">
        <v>2025</v>
      </c>
      <c r="C4100" t="s">
        <v>58</v>
      </c>
      <c r="D4100" t="s">
        <v>63</v>
      </c>
      <c r="E4100" t="s">
        <v>64</v>
      </c>
      <c r="F4100" t="s">
        <v>713</v>
      </c>
      <c r="G4100" t="s">
        <v>340</v>
      </c>
      <c r="I4100" s="155">
        <v>0</v>
      </c>
    </row>
    <row r="4101" spans="1:9" hidden="1" x14ac:dyDescent="0.25">
      <c r="A4101" t="s">
        <v>134</v>
      </c>
      <c r="B4101">
        <v>2025</v>
      </c>
      <c r="C4101" t="s">
        <v>58</v>
      </c>
      <c r="D4101" t="s">
        <v>63</v>
      </c>
      <c r="E4101" t="s">
        <v>64</v>
      </c>
      <c r="F4101" t="s">
        <v>713</v>
      </c>
      <c r="G4101" t="s">
        <v>341</v>
      </c>
      <c r="I4101" s="155">
        <v>0</v>
      </c>
    </row>
    <row r="4102" spans="1:9" hidden="1" x14ac:dyDescent="0.25">
      <c r="A4102" t="s">
        <v>134</v>
      </c>
      <c r="B4102">
        <v>2025</v>
      </c>
      <c r="C4102" t="s">
        <v>58</v>
      </c>
      <c r="D4102" t="s">
        <v>63</v>
      </c>
      <c r="E4102" t="s">
        <v>64</v>
      </c>
      <c r="F4102" t="s">
        <v>713</v>
      </c>
      <c r="G4102" t="s">
        <v>344</v>
      </c>
      <c r="I4102" s="155">
        <v>0</v>
      </c>
    </row>
    <row r="4103" spans="1:9" hidden="1" x14ac:dyDescent="0.25">
      <c r="A4103" t="s">
        <v>134</v>
      </c>
      <c r="B4103">
        <v>2025</v>
      </c>
      <c r="C4103" t="s">
        <v>58</v>
      </c>
      <c r="D4103" t="s">
        <v>63</v>
      </c>
      <c r="E4103" t="s">
        <v>64</v>
      </c>
      <c r="F4103" t="s">
        <v>713</v>
      </c>
      <c r="G4103" t="s">
        <v>233</v>
      </c>
      <c r="I4103" s="155">
        <v>0</v>
      </c>
    </row>
    <row r="4104" spans="1:9" hidden="1" x14ac:dyDescent="0.25">
      <c r="A4104" t="s">
        <v>134</v>
      </c>
      <c r="B4104">
        <v>2025</v>
      </c>
      <c r="C4104" t="s">
        <v>58</v>
      </c>
      <c r="D4104" t="s">
        <v>63</v>
      </c>
      <c r="E4104" t="s">
        <v>64</v>
      </c>
      <c r="F4104" t="s">
        <v>713</v>
      </c>
      <c r="G4104" t="s">
        <v>323</v>
      </c>
      <c r="I4104" s="155">
        <v>0</v>
      </c>
    </row>
    <row r="4105" spans="1:9" hidden="1" x14ac:dyDescent="0.25">
      <c r="A4105" t="s">
        <v>134</v>
      </c>
      <c r="B4105">
        <v>2025</v>
      </c>
      <c r="C4105" t="s">
        <v>58</v>
      </c>
      <c r="D4105" t="s">
        <v>63</v>
      </c>
      <c r="E4105" t="s">
        <v>64</v>
      </c>
      <c r="F4105" t="s">
        <v>713</v>
      </c>
      <c r="G4105" t="s">
        <v>237</v>
      </c>
      <c r="I4105" s="3">
        <v>1952041.13</v>
      </c>
    </row>
    <row r="4106" spans="1:9" hidden="1" x14ac:dyDescent="0.25">
      <c r="A4106" t="s">
        <v>134</v>
      </c>
      <c r="B4106">
        <v>2025</v>
      </c>
      <c r="C4106" t="s">
        <v>58</v>
      </c>
      <c r="D4106" t="s">
        <v>63</v>
      </c>
      <c r="E4106" t="s">
        <v>64</v>
      </c>
      <c r="F4106" t="s">
        <v>713</v>
      </c>
      <c r="G4106" s="90" t="s">
        <v>711</v>
      </c>
      <c r="I4106" s="3">
        <v>-25119.59</v>
      </c>
    </row>
    <row r="4107" spans="1:9" hidden="1" x14ac:dyDescent="0.25">
      <c r="A4107" t="s">
        <v>134</v>
      </c>
      <c r="B4107">
        <v>2025</v>
      </c>
      <c r="C4107" t="s">
        <v>58</v>
      </c>
      <c r="D4107" t="s">
        <v>63</v>
      </c>
      <c r="E4107" t="s">
        <v>64</v>
      </c>
      <c r="F4107" t="s">
        <v>713</v>
      </c>
      <c r="G4107" t="s">
        <v>712</v>
      </c>
      <c r="I4107" s="155">
        <v>5602000</v>
      </c>
    </row>
    <row r="4108" spans="1:9" hidden="1" x14ac:dyDescent="0.25">
      <c r="A4108" t="s">
        <v>134</v>
      </c>
      <c r="B4108">
        <v>2025</v>
      </c>
      <c r="C4108" t="s">
        <v>58</v>
      </c>
      <c r="D4108" t="s">
        <v>63</v>
      </c>
      <c r="E4108" t="s">
        <v>64</v>
      </c>
      <c r="F4108" t="s">
        <v>713</v>
      </c>
      <c r="G4108" t="s">
        <v>186</v>
      </c>
      <c r="I4108" s="3">
        <v>16754202</v>
      </c>
    </row>
    <row r="4109" spans="1:9" hidden="1" x14ac:dyDescent="0.25">
      <c r="A4109" t="s">
        <v>134</v>
      </c>
      <c r="B4109">
        <v>2025</v>
      </c>
      <c r="C4109" t="s">
        <v>58</v>
      </c>
      <c r="D4109" t="s">
        <v>63</v>
      </c>
      <c r="E4109" t="s">
        <v>64</v>
      </c>
      <c r="F4109" t="s">
        <v>713</v>
      </c>
      <c r="G4109" s="90" t="s">
        <v>814</v>
      </c>
      <c r="I4109" s="3">
        <v>1103500</v>
      </c>
    </row>
    <row r="4110" spans="1:9" hidden="1" x14ac:dyDescent="0.25">
      <c r="A4110" t="s">
        <v>134</v>
      </c>
      <c r="B4110">
        <v>2025</v>
      </c>
      <c r="C4110" t="s">
        <v>58</v>
      </c>
      <c r="D4110" t="s">
        <v>63</v>
      </c>
      <c r="E4110" t="s">
        <v>64</v>
      </c>
      <c r="F4110" t="s">
        <v>82</v>
      </c>
      <c r="G4110" t="s">
        <v>81</v>
      </c>
      <c r="I4110" s="3">
        <v>280936444</v>
      </c>
    </row>
    <row r="4111" spans="1:9" hidden="1" x14ac:dyDescent="0.25">
      <c r="A4111" t="s">
        <v>134</v>
      </c>
      <c r="B4111">
        <v>2025</v>
      </c>
      <c r="C4111" t="s">
        <v>58</v>
      </c>
      <c r="D4111" t="s">
        <v>63</v>
      </c>
      <c r="E4111" t="s">
        <v>64</v>
      </c>
      <c r="F4111" t="s">
        <v>228</v>
      </c>
      <c r="G4111" t="s">
        <v>229</v>
      </c>
    </row>
    <row r="4112" spans="1:9" hidden="1" x14ac:dyDescent="0.25">
      <c r="A4112" t="s">
        <v>134</v>
      </c>
      <c r="B4112">
        <v>2025</v>
      </c>
      <c r="C4112" t="s">
        <v>58</v>
      </c>
      <c r="D4112" t="s">
        <v>63</v>
      </c>
      <c r="E4112" t="s">
        <v>73</v>
      </c>
      <c r="F4112" t="s">
        <v>84</v>
      </c>
      <c r="G4112" t="s">
        <v>83</v>
      </c>
      <c r="I4112" s="3">
        <v>4637000</v>
      </c>
    </row>
    <row r="4113" spans="1:9" hidden="1" x14ac:dyDescent="0.25">
      <c r="A4113" t="s">
        <v>134</v>
      </c>
      <c r="B4113">
        <v>2025</v>
      </c>
      <c r="C4113" t="s">
        <v>58</v>
      </c>
      <c r="D4113" t="s">
        <v>63</v>
      </c>
      <c r="E4113" t="s">
        <v>73</v>
      </c>
      <c r="F4113" t="s">
        <v>84</v>
      </c>
      <c r="G4113" t="s">
        <v>551</v>
      </c>
      <c r="I4113" s="155">
        <v>2210008</v>
      </c>
    </row>
    <row r="4114" spans="1:9" hidden="1" x14ac:dyDescent="0.25">
      <c r="A4114" t="s">
        <v>134</v>
      </c>
      <c r="B4114">
        <v>2025</v>
      </c>
      <c r="C4114" t="s">
        <v>58</v>
      </c>
      <c r="D4114" t="s">
        <v>63</v>
      </c>
      <c r="E4114" t="s">
        <v>73</v>
      </c>
      <c r="F4114" t="s">
        <v>84</v>
      </c>
      <c r="G4114" t="s">
        <v>324</v>
      </c>
      <c r="I4114" s="3">
        <v>15250001</v>
      </c>
    </row>
    <row r="4115" spans="1:9" hidden="1" x14ac:dyDescent="0.25">
      <c r="A4115" t="s">
        <v>134</v>
      </c>
      <c r="B4115">
        <v>2025</v>
      </c>
      <c r="C4115" t="s">
        <v>58</v>
      </c>
      <c r="D4115" t="s">
        <v>63</v>
      </c>
      <c r="E4115" t="s">
        <v>73</v>
      </c>
      <c r="F4115" s="215" t="s">
        <v>483</v>
      </c>
      <c r="G4115" s="215" t="s">
        <v>484</v>
      </c>
      <c r="H4115" s="215"/>
      <c r="I4115" s="3">
        <v>-4421273.6399999997</v>
      </c>
    </row>
    <row r="4116" spans="1:9" hidden="1" x14ac:dyDescent="0.25">
      <c r="A4116" t="s">
        <v>134</v>
      </c>
      <c r="B4116">
        <v>2025</v>
      </c>
      <c r="C4116" t="s">
        <v>58</v>
      </c>
      <c r="D4116" t="s">
        <v>63</v>
      </c>
      <c r="E4116" t="s">
        <v>73</v>
      </c>
      <c r="F4116" s="215" t="s">
        <v>483</v>
      </c>
      <c r="G4116" s="215" t="s">
        <v>525</v>
      </c>
      <c r="H4116" s="215"/>
      <c r="I4116" s="3">
        <v>-1595949</v>
      </c>
    </row>
    <row r="4117" spans="1:9" hidden="1" x14ac:dyDescent="0.25">
      <c r="A4117" t="s">
        <v>134</v>
      </c>
      <c r="B4117">
        <v>2025</v>
      </c>
      <c r="C4117" t="s">
        <v>58</v>
      </c>
      <c r="D4117" t="s">
        <v>63</v>
      </c>
      <c r="E4117" t="s">
        <v>73</v>
      </c>
      <c r="F4117" s="215" t="s">
        <v>483</v>
      </c>
      <c r="G4117" s="215" t="s">
        <v>365</v>
      </c>
      <c r="H4117" s="215"/>
      <c r="I4117" s="3">
        <v>-869001</v>
      </c>
    </row>
    <row r="4118" spans="1:9" hidden="1" x14ac:dyDescent="0.25">
      <c r="A4118" t="s">
        <v>134</v>
      </c>
      <c r="B4118">
        <v>2025</v>
      </c>
      <c r="C4118" t="s">
        <v>58</v>
      </c>
      <c r="D4118" t="s">
        <v>63</v>
      </c>
      <c r="E4118" t="s">
        <v>73</v>
      </c>
      <c r="F4118" t="s">
        <v>342</v>
      </c>
      <c r="G4118" t="s">
        <v>343</v>
      </c>
      <c r="I4118" s="3">
        <v>1995000</v>
      </c>
    </row>
    <row r="4119" spans="1:9" hidden="1" x14ac:dyDescent="0.25">
      <c r="A4119" t="s">
        <v>134</v>
      </c>
      <c r="B4119">
        <v>2025</v>
      </c>
      <c r="C4119" t="s">
        <v>58</v>
      </c>
      <c r="D4119" t="s">
        <v>63</v>
      </c>
      <c r="E4119" t="s">
        <v>73</v>
      </c>
      <c r="F4119" t="s">
        <v>529</v>
      </c>
      <c r="G4119" t="s">
        <v>530</v>
      </c>
      <c r="I4119" s="155">
        <v>-1995000</v>
      </c>
    </row>
    <row r="4120" spans="1:9" hidden="1" x14ac:dyDescent="0.25">
      <c r="A4120" t="s">
        <v>134</v>
      </c>
      <c r="B4120">
        <v>2025</v>
      </c>
      <c r="C4120" t="s">
        <v>58</v>
      </c>
      <c r="D4120" t="s">
        <v>66</v>
      </c>
      <c r="E4120" t="s">
        <v>67</v>
      </c>
      <c r="F4120" t="s">
        <v>93</v>
      </c>
      <c r="G4120" t="s">
        <v>234</v>
      </c>
    </row>
    <row r="4121" spans="1:9" hidden="1" x14ac:dyDescent="0.25">
      <c r="A4121" t="s">
        <v>134</v>
      </c>
      <c r="B4121">
        <v>2025</v>
      </c>
      <c r="C4121" t="s">
        <v>58</v>
      </c>
      <c r="D4121" t="s">
        <v>66</v>
      </c>
      <c r="E4121" t="s">
        <v>67</v>
      </c>
      <c r="F4121" t="s">
        <v>93</v>
      </c>
      <c r="G4121" t="s">
        <v>106</v>
      </c>
      <c r="I4121" s="154">
        <v>324134084.75</v>
      </c>
    </row>
    <row r="4122" spans="1:9" hidden="1" x14ac:dyDescent="0.25">
      <c r="A4122" t="s">
        <v>134</v>
      </c>
      <c r="B4122">
        <v>2025</v>
      </c>
      <c r="C4122" t="s">
        <v>58</v>
      </c>
      <c r="D4122" t="s">
        <v>66</v>
      </c>
      <c r="E4122" t="s">
        <v>67</v>
      </c>
      <c r="F4122" t="s">
        <v>93</v>
      </c>
      <c r="G4122" t="s">
        <v>263</v>
      </c>
      <c r="I4122" s="154">
        <v>6343719.6799999997</v>
      </c>
    </row>
    <row r="4123" spans="1:9" hidden="1" x14ac:dyDescent="0.25">
      <c r="A4123" t="s">
        <v>134</v>
      </c>
      <c r="B4123">
        <v>2025</v>
      </c>
      <c r="C4123" t="s">
        <v>58</v>
      </c>
      <c r="D4123" t="s">
        <v>66</v>
      </c>
      <c r="E4123" t="s">
        <v>67</v>
      </c>
      <c r="F4123" t="s">
        <v>707</v>
      </c>
      <c r="G4123" t="s">
        <v>708</v>
      </c>
      <c r="H4123" t="s">
        <v>104</v>
      </c>
      <c r="I4123" s="155">
        <v>0</v>
      </c>
    </row>
    <row r="4124" spans="1:9" hidden="1" x14ac:dyDescent="0.25">
      <c r="A4124" t="s">
        <v>134</v>
      </c>
      <c r="B4124">
        <v>2025</v>
      </c>
      <c r="C4124" t="s">
        <v>58</v>
      </c>
      <c r="D4124" t="s">
        <v>66</v>
      </c>
      <c r="E4124" t="s">
        <v>67</v>
      </c>
      <c r="F4124" t="s">
        <v>89</v>
      </c>
      <c r="G4124" t="s">
        <v>444</v>
      </c>
      <c r="I4124" s="178">
        <v>114862</v>
      </c>
    </row>
    <row r="4125" spans="1:9" hidden="1" x14ac:dyDescent="0.25">
      <c r="A4125" t="s">
        <v>134</v>
      </c>
      <c r="B4125">
        <v>2025</v>
      </c>
      <c r="C4125" t="s">
        <v>58</v>
      </c>
      <c r="D4125" t="s">
        <v>66</v>
      </c>
      <c r="E4125" t="s">
        <v>67</v>
      </c>
      <c r="F4125" t="s">
        <v>89</v>
      </c>
      <c r="G4125" t="s">
        <v>85</v>
      </c>
      <c r="I4125" s="154">
        <v>5743027</v>
      </c>
    </row>
    <row r="4126" spans="1:9" hidden="1" x14ac:dyDescent="0.25">
      <c r="A4126" t="s">
        <v>134</v>
      </c>
      <c r="B4126">
        <v>2025</v>
      </c>
      <c r="C4126" t="s">
        <v>58</v>
      </c>
      <c r="D4126" t="s">
        <v>66</v>
      </c>
      <c r="E4126" t="s">
        <v>67</v>
      </c>
      <c r="F4126" t="s">
        <v>89</v>
      </c>
      <c r="G4126" t="s">
        <v>86</v>
      </c>
      <c r="I4126" s="154">
        <v>595534</v>
      </c>
    </row>
    <row r="4127" spans="1:9" hidden="1" x14ac:dyDescent="0.25">
      <c r="A4127" t="s">
        <v>134</v>
      </c>
      <c r="B4127">
        <v>2025</v>
      </c>
      <c r="C4127" t="s">
        <v>58</v>
      </c>
      <c r="D4127" t="s">
        <v>66</v>
      </c>
      <c r="E4127" t="s">
        <v>67</v>
      </c>
      <c r="F4127" s="215" t="s">
        <v>89</v>
      </c>
      <c r="G4127" s="215" t="s">
        <v>87</v>
      </c>
      <c r="H4127" s="215"/>
      <c r="I4127" s="154">
        <v>11684156.35</v>
      </c>
    </row>
    <row r="4128" spans="1:9" hidden="1" x14ac:dyDescent="0.25">
      <c r="A4128" t="s">
        <v>134</v>
      </c>
      <c r="B4128">
        <v>2025</v>
      </c>
      <c r="C4128" s="215" t="s">
        <v>58</v>
      </c>
      <c r="D4128" s="215" t="s">
        <v>66</v>
      </c>
      <c r="E4128" s="215" t="s">
        <v>67</v>
      </c>
      <c r="F4128" s="215" t="s">
        <v>89</v>
      </c>
      <c r="G4128" s="215" t="s">
        <v>88</v>
      </c>
      <c r="H4128" s="215"/>
      <c r="I4128" s="154">
        <v>5805277</v>
      </c>
    </row>
    <row r="4129" spans="1:9" hidden="1" x14ac:dyDescent="0.25">
      <c r="A4129" t="s">
        <v>134</v>
      </c>
      <c r="B4129">
        <v>2025</v>
      </c>
      <c r="C4129" t="s">
        <v>58</v>
      </c>
      <c r="D4129" t="s">
        <v>66</v>
      </c>
      <c r="E4129" t="s">
        <v>67</v>
      </c>
      <c r="F4129" t="s">
        <v>94</v>
      </c>
      <c r="G4129" t="s">
        <v>95</v>
      </c>
    </row>
    <row r="4130" spans="1:9" hidden="1" x14ac:dyDescent="0.25">
      <c r="A4130" t="s">
        <v>134</v>
      </c>
      <c r="B4130">
        <v>2025</v>
      </c>
      <c r="C4130" t="s">
        <v>58</v>
      </c>
      <c r="D4130" t="s">
        <v>66</v>
      </c>
      <c r="E4130" t="s">
        <v>67</v>
      </c>
      <c r="F4130" t="s">
        <v>94</v>
      </c>
      <c r="G4130" t="s">
        <v>95</v>
      </c>
    </row>
    <row r="4131" spans="1:9" hidden="1" x14ac:dyDescent="0.25">
      <c r="A4131" t="s">
        <v>134</v>
      </c>
      <c r="B4131">
        <v>2025</v>
      </c>
      <c r="C4131" t="s">
        <v>58</v>
      </c>
      <c r="D4131" t="s">
        <v>66</v>
      </c>
      <c r="E4131" t="s">
        <v>67</v>
      </c>
      <c r="F4131" t="s">
        <v>94</v>
      </c>
      <c r="G4131" t="s">
        <v>95</v>
      </c>
    </row>
    <row r="4132" spans="1:9" hidden="1" x14ac:dyDescent="0.25">
      <c r="A4132" t="s">
        <v>134</v>
      </c>
      <c r="B4132">
        <v>2025</v>
      </c>
      <c r="C4132" t="s">
        <v>58</v>
      </c>
      <c r="D4132" t="s">
        <v>66</v>
      </c>
      <c r="E4132" t="s">
        <v>67</v>
      </c>
      <c r="F4132" t="s">
        <v>94</v>
      </c>
      <c r="G4132" t="s">
        <v>95</v>
      </c>
    </row>
    <row r="4133" spans="1:9" hidden="1" x14ac:dyDescent="0.25">
      <c r="A4133" t="s">
        <v>134</v>
      </c>
      <c r="B4133">
        <v>2025</v>
      </c>
      <c r="C4133" t="s">
        <v>58</v>
      </c>
      <c r="D4133" t="s">
        <v>66</v>
      </c>
      <c r="E4133" t="s">
        <v>67</v>
      </c>
      <c r="F4133" t="s">
        <v>94</v>
      </c>
      <c r="G4133" t="s">
        <v>95</v>
      </c>
    </row>
    <row r="4134" spans="1:9" hidden="1" x14ac:dyDescent="0.25">
      <c r="A4134" t="s">
        <v>134</v>
      </c>
      <c r="B4134">
        <v>2025</v>
      </c>
      <c r="C4134" t="s">
        <v>58</v>
      </c>
      <c r="D4134" t="s">
        <v>66</v>
      </c>
      <c r="E4134" t="s">
        <v>67</v>
      </c>
      <c r="F4134" t="s">
        <v>68</v>
      </c>
      <c r="G4134" t="s">
        <v>720</v>
      </c>
      <c r="I4134" s="16">
        <v>2207000</v>
      </c>
    </row>
    <row r="4135" spans="1:9" hidden="1" x14ac:dyDescent="0.25">
      <c r="A4135" t="s">
        <v>134</v>
      </c>
      <c r="B4135">
        <v>2025</v>
      </c>
      <c r="C4135" t="s">
        <v>58</v>
      </c>
      <c r="D4135" t="s">
        <v>66</v>
      </c>
      <c r="E4135" t="s">
        <v>67</v>
      </c>
      <c r="F4135" t="s">
        <v>68</v>
      </c>
      <c r="G4135" t="s">
        <v>721</v>
      </c>
      <c r="I4135" s="154">
        <v>144000</v>
      </c>
    </row>
    <row r="4136" spans="1:9" hidden="1" x14ac:dyDescent="0.25">
      <c r="A4136" t="s">
        <v>134</v>
      </c>
      <c r="B4136">
        <v>2025</v>
      </c>
      <c r="C4136" t="s">
        <v>58</v>
      </c>
      <c r="D4136" t="s">
        <v>66</v>
      </c>
      <c r="E4136" t="s">
        <v>67</v>
      </c>
      <c r="F4136" t="s">
        <v>68</v>
      </c>
      <c r="G4136" t="s">
        <v>722</v>
      </c>
      <c r="I4136" s="154">
        <v>125635.62</v>
      </c>
    </row>
    <row r="4137" spans="1:9" hidden="1" x14ac:dyDescent="0.25">
      <c r="A4137" t="s">
        <v>134</v>
      </c>
      <c r="B4137">
        <v>2025</v>
      </c>
      <c r="C4137" t="s">
        <v>58</v>
      </c>
      <c r="D4137" t="s">
        <v>66</v>
      </c>
      <c r="E4137" t="s">
        <v>67</v>
      </c>
      <c r="F4137" t="s">
        <v>68</v>
      </c>
      <c r="G4137" s="90" t="s">
        <v>719</v>
      </c>
      <c r="I4137" s="212"/>
    </row>
    <row r="4138" spans="1:9" hidden="1" x14ac:dyDescent="0.25">
      <c r="A4138" t="s">
        <v>134</v>
      </c>
      <c r="B4138">
        <v>2025</v>
      </c>
      <c r="C4138" t="s">
        <v>58</v>
      </c>
      <c r="D4138" t="s">
        <v>66</v>
      </c>
      <c r="E4138" t="s">
        <v>67</v>
      </c>
      <c r="F4138" t="s">
        <v>68</v>
      </c>
      <c r="G4138" t="s">
        <v>723</v>
      </c>
      <c r="I4138" s="154">
        <v>250454.14</v>
      </c>
    </row>
    <row r="4139" spans="1:9" hidden="1" x14ac:dyDescent="0.25">
      <c r="A4139" t="s">
        <v>134</v>
      </c>
      <c r="B4139">
        <v>2025</v>
      </c>
      <c r="C4139" t="s">
        <v>58</v>
      </c>
      <c r="D4139" t="s">
        <v>66</v>
      </c>
      <c r="E4139" t="s">
        <v>67</v>
      </c>
      <c r="F4139" t="s">
        <v>68</v>
      </c>
      <c r="G4139" t="s">
        <v>815</v>
      </c>
      <c r="I4139" s="154">
        <v>85410</v>
      </c>
    </row>
    <row r="4140" spans="1:9" hidden="1" x14ac:dyDescent="0.25">
      <c r="A4140" t="s">
        <v>134</v>
      </c>
      <c r="B4140">
        <v>2025</v>
      </c>
      <c r="C4140" t="s">
        <v>58</v>
      </c>
      <c r="D4140" t="s">
        <v>66</v>
      </c>
      <c r="E4140" t="s">
        <v>67</v>
      </c>
      <c r="F4140" t="s">
        <v>68</v>
      </c>
      <c r="G4140" t="s">
        <v>724</v>
      </c>
      <c r="I4140" s="176">
        <v>-224300</v>
      </c>
    </row>
    <row r="4141" spans="1:9" hidden="1" x14ac:dyDescent="0.25">
      <c r="A4141" t="s">
        <v>134</v>
      </c>
      <c r="B4141">
        <v>2025</v>
      </c>
      <c r="C4141" t="s">
        <v>58</v>
      </c>
      <c r="D4141" t="s">
        <v>66</v>
      </c>
      <c r="E4141" t="s">
        <v>67</v>
      </c>
      <c r="F4141" t="s">
        <v>68</v>
      </c>
      <c r="G4141" t="s">
        <v>282</v>
      </c>
      <c r="I4141" s="154">
        <v>148249.85</v>
      </c>
    </row>
    <row r="4142" spans="1:9" hidden="1" x14ac:dyDescent="0.25">
      <c r="A4142" t="s">
        <v>134</v>
      </c>
      <c r="B4142">
        <v>2025</v>
      </c>
      <c r="C4142" t="s">
        <v>58</v>
      </c>
      <c r="D4142" t="s">
        <v>66</v>
      </c>
      <c r="E4142" t="s">
        <v>67</v>
      </c>
      <c r="F4142" t="s">
        <v>68</v>
      </c>
      <c r="G4142" t="s">
        <v>718</v>
      </c>
      <c r="I4142" s="18">
        <v>-8580</v>
      </c>
    </row>
    <row r="4143" spans="1:9" hidden="1" x14ac:dyDescent="0.25">
      <c r="A4143" t="s">
        <v>134</v>
      </c>
      <c r="B4143">
        <v>2025</v>
      </c>
      <c r="C4143" t="s">
        <v>58</v>
      </c>
      <c r="D4143" t="s">
        <v>66</v>
      </c>
      <c r="E4143" t="s">
        <v>67</v>
      </c>
      <c r="F4143" t="s">
        <v>68</v>
      </c>
      <c r="G4143" t="s">
        <v>725</v>
      </c>
      <c r="I4143" s="154">
        <v>26499.98</v>
      </c>
    </row>
    <row r="4144" spans="1:9" hidden="1" x14ac:dyDescent="0.25">
      <c r="A4144" t="s">
        <v>134</v>
      </c>
      <c r="B4144">
        <v>2025</v>
      </c>
      <c r="C4144" t="s">
        <v>58</v>
      </c>
      <c r="D4144" t="s">
        <v>66</v>
      </c>
      <c r="E4144" t="s">
        <v>67</v>
      </c>
      <c r="F4144" t="s">
        <v>68</v>
      </c>
      <c r="G4144" t="s">
        <v>726</v>
      </c>
      <c r="I4144" s="176"/>
    </row>
    <row r="4145" spans="1:9" hidden="1" x14ac:dyDescent="0.25">
      <c r="A4145" t="s">
        <v>134</v>
      </c>
      <c r="B4145">
        <v>2025</v>
      </c>
      <c r="C4145" t="s">
        <v>58</v>
      </c>
      <c r="D4145" t="s">
        <v>66</v>
      </c>
      <c r="E4145" t="s">
        <v>67</v>
      </c>
      <c r="F4145" t="s">
        <v>68</v>
      </c>
      <c r="G4145" t="s">
        <v>727</v>
      </c>
      <c r="I4145" s="154">
        <v>3667155.3</v>
      </c>
    </row>
    <row r="4146" spans="1:9" hidden="1" x14ac:dyDescent="0.25">
      <c r="A4146" t="s">
        <v>134</v>
      </c>
      <c r="B4146">
        <v>2025</v>
      </c>
      <c r="C4146" t="s">
        <v>58</v>
      </c>
      <c r="D4146" t="s">
        <v>66</v>
      </c>
      <c r="E4146" t="s">
        <v>67</v>
      </c>
      <c r="F4146" t="s">
        <v>68</v>
      </c>
      <c r="G4146" t="s">
        <v>728</v>
      </c>
      <c r="I4146" s="154">
        <v>2830381</v>
      </c>
    </row>
    <row r="4147" spans="1:9" hidden="1" x14ac:dyDescent="0.25">
      <c r="A4147" t="s">
        <v>134</v>
      </c>
      <c r="B4147">
        <v>2025</v>
      </c>
      <c r="C4147" t="s">
        <v>58</v>
      </c>
      <c r="D4147" t="s">
        <v>66</v>
      </c>
      <c r="E4147" t="s">
        <v>67</v>
      </c>
      <c r="F4147" t="s">
        <v>68</v>
      </c>
      <c r="G4147" t="s">
        <v>729</v>
      </c>
      <c r="I4147" s="154">
        <v>78420.960000000006</v>
      </c>
    </row>
    <row r="4148" spans="1:9" hidden="1" x14ac:dyDescent="0.25">
      <c r="A4148" t="s">
        <v>134</v>
      </c>
      <c r="B4148">
        <v>2025</v>
      </c>
      <c r="C4148" t="s">
        <v>58</v>
      </c>
      <c r="D4148" t="s">
        <v>66</v>
      </c>
      <c r="E4148" t="s">
        <v>67</v>
      </c>
      <c r="F4148" t="s">
        <v>68</v>
      </c>
      <c r="G4148" t="s">
        <v>730</v>
      </c>
      <c r="I4148" s="154">
        <v>8646</v>
      </c>
    </row>
    <row r="4149" spans="1:9" hidden="1" x14ac:dyDescent="0.25">
      <c r="A4149" t="s">
        <v>134</v>
      </c>
      <c r="B4149">
        <v>2025</v>
      </c>
      <c r="C4149" t="s">
        <v>58</v>
      </c>
      <c r="D4149" t="s">
        <v>66</v>
      </c>
      <c r="E4149" t="s">
        <v>67</v>
      </c>
      <c r="F4149" t="s">
        <v>68</v>
      </c>
      <c r="G4149" t="s">
        <v>731</v>
      </c>
      <c r="I4149" s="154">
        <v>21735</v>
      </c>
    </row>
    <row r="4150" spans="1:9" hidden="1" x14ac:dyDescent="0.25">
      <c r="A4150" t="s">
        <v>134</v>
      </c>
      <c r="B4150">
        <v>2025</v>
      </c>
      <c r="C4150" t="s">
        <v>58</v>
      </c>
      <c r="D4150" t="s">
        <v>66</v>
      </c>
      <c r="E4150" t="s">
        <v>67</v>
      </c>
      <c r="F4150" t="s">
        <v>68</v>
      </c>
      <c r="G4150" t="s">
        <v>709</v>
      </c>
    </row>
    <row r="4151" spans="1:9" hidden="1" x14ac:dyDescent="0.25">
      <c r="A4151" t="s">
        <v>134</v>
      </c>
      <c r="B4151">
        <v>2025</v>
      </c>
      <c r="C4151" t="s">
        <v>58</v>
      </c>
      <c r="D4151" t="s">
        <v>66</v>
      </c>
      <c r="E4151" t="s">
        <v>67</v>
      </c>
      <c r="F4151" t="s">
        <v>68</v>
      </c>
      <c r="G4151" t="s">
        <v>732</v>
      </c>
      <c r="I4151" s="154">
        <v>2541.36</v>
      </c>
    </row>
    <row r="4152" spans="1:9" hidden="1" x14ac:dyDescent="0.25">
      <c r="A4152" t="s">
        <v>134</v>
      </c>
      <c r="B4152">
        <v>2025</v>
      </c>
      <c r="C4152" t="s">
        <v>58</v>
      </c>
      <c r="D4152" t="s">
        <v>66</v>
      </c>
      <c r="E4152" t="s">
        <v>67</v>
      </c>
      <c r="F4152" t="s">
        <v>68</v>
      </c>
      <c r="G4152" t="s">
        <v>733</v>
      </c>
      <c r="I4152" s="154">
        <v>388329.74</v>
      </c>
    </row>
    <row r="4153" spans="1:9" hidden="1" x14ac:dyDescent="0.25">
      <c r="A4153" t="s">
        <v>134</v>
      </c>
      <c r="B4153">
        <v>2025</v>
      </c>
      <c r="C4153" t="s">
        <v>58</v>
      </c>
      <c r="D4153" t="s">
        <v>66</v>
      </c>
      <c r="E4153" t="s">
        <v>67</v>
      </c>
      <c r="F4153" t="s">
        <v>68</v>
      </c>
      <c r="G4153" t="s">
        <v>711</v>
      </c>
    </row>
    <row r="4154" spans="1:9" hidden="1" x14ac:dyDescent="0.25">
      <c r="A4154" t="s">
        <v>134</v>
      </c>
      <c r="B4154">
        <v>2025</v>
      </c>
      <c r="C4154" t="s">
        <v>58</v>
      </c>
      <c r="D4154" t="s">
        <v>66</v>
      </c>
      <c r="E4154" t="s">
        <v>67</v>
      </c>
      <c r="F4154" t="s">
        <v>68</v>
      </c>
      <c r="G4154" t="s">
        <v>553</v>
      </c>
      <c r="I4154" s="154">
        <v>5260</v>
      </c>
    </row>
    <row r="4155" spans="1:9" hidden="1" x14ac:dyDescent="0.25">
      <c r="A4155" t="s">
        <v>134</v>
      </c>
      <c r="B4155">
        <v>2025</v>
      </c>
      <c r="C4155" t="s">
        <v>58</v>
      </c>
      <c r="D4155" t="s">
        <v>66</v>
      </c>
      <c r="E4155" t="s">
        <v>67</v>
      </c>
      <c r="F4155" t="s">
        <v>68</v>
      </c>
      <c r="G4155" t="s">
        <v>679</v>
      </c>
      <c r="I4155" s="154">
        <v>8069.43</v>
      </c>
    </row>
    <row r="4156" spans="1:9" hidden="1" x14ac:dyDescent="0.25">
      <c r="A4156" t="s">
        <v>134</v>
      </c>
      <c r="B4156">
        <v>2025</v>
      </c>
      <c r="C4156" t="s">
        <v>58</v>
      </c>
      <c r="D4156" t="s">
        <v>66</v>
      </c>
      <c r="E4156" t="s">
        <v>67</v>
      </c>
      <c r="F4156" t="s">
        <v>68</v>
      </c>
      <c r="G4156" t="s">
        <v>680</v>
      </c>
    </row>
    <row r="4157" spans="1:9" hidden="1" x14ac:dyDescent="0.25">
      <c r="A4157" t="s">
        <v>134</v>
      </c>
      <c r="B4157">
        <v>2025</v>
      </c>
      <c r="C4157" t="s">
        <v>58</v>
      </c>
      <c r="D4157" t="s">
        <v>66</v>
      </c>
      <c r="E4157" t="s">
        <v>67</v>
      </c>
      <c r="F4157" t="s">
        <v>326</v>
      </c>
      <c r="G4157" t="s">
        <v>327</v>
      </c>
      <c r="I4157" s="154">
        <v>1604000</v>
      </c>
    </row>
    <row r="4158" spans="1:9" hidden="1" x14ac:dyDescent="0.25">
      <c r="A4158" t="s">
        <v>134</v>
      </c>
      <c r="B4158">
        <v>2025</v>
      </c>
      <c r="C4158" t="s">
        <v>58</v>
      </c>
      <c r="D4158" t="s">
        <v>66</v>
      </c>
      <c r="E4158" t="s">
        <v>67</v>
      </c>
      <c r="F4158" t="s">
        <v>326</v>
      </c>
      <c r="G4158" t="s">
        <v>328</v>
      </c>
      <c r="I4158" s="154">
        <v>1603822</v>
      </c>
    </row>
    <row r="4159" spans="1:9" hidden="1" x14ac:dyDescent="0.25">
      <c r="A4159" t="s">
        <v>134</v>
      </c>
      <c r="B4159">
        <v>2025</v>
      </c>
      <c r="C4159" t="s">
        <v>58</v>
      </c>
      <c r="D4159" t="s">
        <v>66</v>
      </c>
      <c r="E4159" t="s">
        <v>67</v>
      </c>
      <c r="F4159" t="s">
        <v>326</v>
      </c>
      <c r="G4159" t="s">
        <v>329</v>
      </c>
      <c r="I4159" s="154">
        <v>209600</v>
      </c>
    </row>
    <row r="4160" spans="1:9" hidden="1" x14ac:dyDescent="0.25">
      <c r="A4160" t="s">
        <v>134</v>
      </c>
      <c r="B4160">
        <v>2025</v>
      </c>
      <c r="C4160" t="s">
        <v>58</v>
      </c>
      <c r="D4160" t="s">
        <v>66</v>
      </c>
      <c r="E4160" t="s">
        <v>67</v>
      </c>
      <c r="F4160" t="s">
        <v>326</v>
      </c>
      <c r="G4160" t="s">
        <v>330</v>
      </c>
      <c r="I4160" s="154">
        <v>6820800</v>
      </c>
    </row>
    <row r="4161" spans="1:9" hidden="1" x14ac:dyDescent="0.25">
      <c r="A4161" t="s">
        <v>134</v>
      </c>
      <c r="B4161">
        <v>2025</v>
      </c>
      <c r="C4161" t="s">
        <v>58</v>
      </c>
      <c r="D4161" t="s">
        <v>66</v>
      </c>
      <c r="E4161" t="s">
        <v>67</v>
      </c>
      <c r="F4161" t="s">
        <v>68</v>
      </c>
      <c r="G4161" s="90" t="s">
        <v>812</v>
      </c>
      <c r="I4161" s="16">
        <v>85707000</v>
      </c>
    </row>
    <row r="4162" spans="1:9" hidden="1" x14ac:dyDescent="0.25">
      <c r="A4162" t="s">
        <v>134</v>
      </c>
      <c r="B4162">
        <v>2025</v>
      </c>
      <c r="C4162" t="s">
        <v>58</v>
      </c>
      <c r="D4162" t="s">
        <v>66</v>
      </c>
      <c r="E4162" t="s">
        <v>67</v>
      </c>
      <c r="F4162" t="s">
        <v>68</v>
      </c>
      <c r="G4162" t="s">
        <v>158</v>
      </c>
      <c r="I4162" s="154">
        <v>222296123.19</v>
      </c>
    </row>
    <row r="4163" spans="1:9" hidden="1" x14ac:dyDescent="0.25">
      <c r="A4163" t="s">
        <v>134</v>
      </c>
      <c r="B4163">
        <v>2025</v>
      </c>
      <c r="C4163" t="s">
        <v>58</v>
      </c>
      <c r="D4163" t="s">
        <v>66</v>
      </c>
      <c r="E4163" t="s">
        <v>67</v>
      </c>
      <c r="F4163" t="s">
        <v>68</v>
      </c>
      <c r="G4163" t="s">
        <v>76</v>
      </c>
      <c r="I4163" s="154">
        <v>-18726322.989999998</v>
      </c>
    </row>
    <row r="4164" spans="1:9" hidden="1" x14ac:dyDescent="0.25">
      <c r="A4164" t="s">
        <v>134</v>
      </c>
      <c r="B4164">
        <v>2025</v>
      </c>
      <c r="C4164" t="s">
        <v>58</v>
      </c>
      <c r="D4164" t="s">
        <v>66</v>
      </c>
      <c r="E4164" t="s">
        <v>67</v>
      </c>
      <c r="F4164" t="s">
        <v>68</v>
      </c>
      <c r="G4164" t="s">
        <v>784</v>
      </c>
      <c r="I4164" s="178"/>
    </row>
    <row r="4165" spans="1:9" hidden="1" x14ac:dyDescent="0.25">
      <c r="A4165" t="s">
        <v>134</v>
      </c>
      <c r="B4165">
        <v>2025</v>
      </c>
      <c r="C4165" t="s">
        <v>58</v>
      </c>
      <c r="D4165" t="s">
        <v>66</v>
      </c>
      <c r="E4165" t="s">
        <v>67</v>
      </c>
      <c r="F4165" t="s">
        <v>68</v>
      </c>
      <c r="G4165" t="s">
        <v>200</v>
      </c>
      <c r="I4165" s="16"/>
    </row>
    <row r="4166" spans="1:9" hidden="1" x14ac:dyDescent="0.25">
      <c r="A4166" t="s">
        <v>134</v>
      </c>
      <c r="B4166">
        <v>2025</v>
      </c>
      <c r="C4166" t="s">
        <v>58</v>
      </c>
      <c r="D4166" t="s">
        <v>66</v>
      </c>
      <c r="E4166" t="s">
        <v>67</v>
      </c>
      <c r="F4166" t="s">
        <v>68</v>
      </c>
      <c r="G4166" t="s">
        <v>97</v>
      </c>
      <c r="I4166" s="154">
        <v>-164023</v>
      </c>
    </row>
    <row r="4167" spans="1:9" hidden="1" x14ac:dyDescent="0.25">
      <c r="A4167" t="s">
        <v>134</v>
      </c>
      <c r="B4167">
        <v>2025</v>
      </c>
      <c r="C4167" t="s">
        <v>58</v>
      </c>
      <c r="D4167" t="s">
        <v>66</v>
      </c>
      <c r="E4167" t="s">
        <v>67</v>
      </c>
      <c r="F4167" t="s">
        <v>68</v>
      </c>
      <c r="G4167" t="s">
        <v>97</v>
      </c>
      <c r="I4167" s="154">
        <v>-653662.06000000006</v>
      </c>
    </row>
    <row r="4168" spans="1:9" hidden="1" x14ac:dyDescent="0.25">
      <c r="A4168" t="s">
        <v>134</v>
      </c>
      <c r="B4168">
        <v>2025</v>
      </c>
      <c r="C4168" t="s">
        <v>58</v>
      </c>
      <c r="D4168" t="s">
        <v>66</v>
      </c>
      <c r="E4168" t="s">
        <v>67</v>
      </c>
      <c r="F4168" t="s">
        <v>68</v>
      </c>
      <c r="G4168" t="s">
        <v>201</v>
      </c>
      <c r="I4168" s="154">
        <v>-9657.1299999999992</v>
      </c>
    </row>
    <row r="4169" spans="1:9" hidden="1" x14ac:dyDescent="0.25">
      <c r="A4169" t="s">
        <v>134</v>
      </c>
      <c r="B4169">
        <v>2025</v>
      </c>
      <c r="C4169" t="s">
        <v>58</v>
      </c>
      <c r="D4169" t="s">
        <v>66</v>
      </c>
      <c r="E4169" t="s">
        <v>67</v>
      </c>
      <c r="F4169" t="s">
        <v>68</v>
      </c>
      <c r="G4169" t="s">
        <v>710</v>
      </c>
    </row>
    <row r="4170" spans="1:9" hidden="1" x14ac:dyDescent="0.25">
      <c r="A4170" t="s">
        <v>134</v>
      </c>
      <c r="B4170">
        <v>2025</v>
      </c>
      <c r="C4170" t="s">
        <v>58</v>
      </c>
      <c r="D4170" t="s">
        <v>66</v>
      </c>
      <c r="E4170" t="s">
        <v>67</v>
      </c>
      <c r="F4170" t="s">
        <v>68</v>
      </c>
      <c r="G4170" t="s">
        <v>293</v>
      </c>
      <c r="I4170" s="154">
        <v>-2854234.42</v>
      </c>
    </row>
    <row r="4171" spans="1:9" hidden="1" x14ac:dyDescent="0.25">
      <c r="A4171" t="s">
        <v>134</v>
      </c>
      <c r="B4171">
        <v>2025</v>
      </c>
      <c r="C4171" t="s">
        <v>58</v>
      </c>
      <c r="D4171" t="s">
        <v>66</v>
      </c>
      <c r="E4171" t="s">
        <v>67</v>
      </c>
      <c r="F4171" t="s">
        <v>68</v>
      </c>
      <c r="G4171" t="s">
        <v>202</v>
      </c>
    </row>
    <row r="4172" spans="1:9" hidden="1" x14ac:dyDescent="0.25">
      <c r="A4172" t="s">
        <v>134</v>
      </c>
      <c r="B4172">
        <v>2025</v>
      </c>
      <c r="C4172" t="s">
        <v>58</v>
      </c>
      <c r="D4172" t="s">
        <v>66</v>
      </c>
      <c r="E4172" t="s">
        <v>67</v>
      </c>
      <c r="F4172" t="s">
        <v>68</v>
      </c>
      <c r="G4172" t="s">
        <v>203</v>
      </c>
      <c r="I4172" s="155">
        <v>0</v>
      </c>
    </row>
    <row r="4173" spans="1:9" hidden="1" x14ac:dyDescent="0.25">
      <c r="A4173" t="s">
        <v>134</v>
      </c>
      <c r="B4173">
        <v>2025</v>
      </c>
      <c r="C4173" t="s">
        <v>58</v>
      </c>
      <c r="D4173" t="s">
        <v>66</v>
      </c>
      <c r="E4173" t="s">
        <v>67</v>
      </c>
      <c r="F4173" t="s">
        <v>68</v>
      </c>
      <c r="G4173" t="s">
        <v>290</v>
      </c>
      <c r="I4173" s="155">
        <v>0</v>
      </c>
    </row>
    <row r="4174" spans="1:9" hidden="1" x14ac:dyDescent="0.25">
      <c r="A4174" t="s">
        <v>134</v>
      </c>
      <c r="B4174">
        <v>2025</v>
      </c>
      <c r="C4174" t="s">
        <v>58</v>
      </c>
      <c r="D4174" t="s">
        <v>66</v>
      </c>
      <c r="E4174" t="s">
        <v>67</v>
      </c>
      <c r="F4174" t="s">
        <v>68</v>
      </c>
      <c r="G4174" t="s">
        <v>554</v>
      </c>
    </row>
    <row r="4175" spans="1:9" hidden="1" x14ac:dyDescent="0.25">
      <c r="A4175" t="s">
        <v>134</v>
      </c>
      <c r="B4175">
        <v>2025</v>
      </c>
      <c r="C4175" t="s">
        <v>58</v>
      </c>
      <c r="D4175" t="s">
        <v>66</v>
      </c>
      <c r="E4175" t="s">
        <v>67</v>
      </c>
      <c r="F4175" t="s">
        <v>268</v>
      </c>
      <c r="G4175" t="s">
        <v>162</v>
      </c>
      <c r="I4175" s="154">
        <v>2946341.68</v>
      </c>
    </row>
    <row r="4176" spans="1:9" hidden="1" x14ac:dyDescent="0.25">
      <c r="A4176" t="s">
        <v>134</v>
      </c>
      <c r="B4176">
        <v>2025</v>
      </c>
      <c r="C4176" t="s">
        <v>58</v>
      </c>
      <c r="D4176" t="s">
        <v>66</v>
      </c>
      <c r="E4176" t="s">
        <v>67</v>
      </c>
      <c r="F4176" t="s">
        <v>93</v>
      </c>
      <c r="G4176" t="s">
        <v>92</v>
      </c>
    </row>
    <row r="4177" spans="1:9" hidden="1" x14ac:dyDescent="0.25">
      <c r="A4177" t="s">
        <v>134</v>
      </c>
      <c r="B4177">
        <v>2025</v>
      </c>
      <c r="C4177" t="s">
        <v>58</v>
      </c>
      <c r="D4177" t="s">
        <v>69</v>
      </c>
      <c r="E4177" t="s">
        <v>69</v>
      </c>
      <c r="F4177" t="s">
        <v>70</v>
      </c>
      <c r="G4177" t="s">
        <v>77</v>
      </c>
      <c r="I4177" s="155">
        <v>200000000</v>
      </c>
    </row>
    <row r="4178" spans="1:9" hidden="1" x14ac:dyDescent="0.25">
      <c r="A4178" t="s">
        <v>134</v>
      </c>
      <c r="B4178">
        <v>2025</v>
      </c>
      <c r="C4178" t="s">
        <v>58</v>
      </c>
      <c r="D4178" t="s">
        <v>69</v>
      </c>
      <c r="E4178" t="s">
        <v>69</v>
      </c>
      <c r="F4178" t="s">
        <v>70</v>
      </c>
      <c r="G4178" t="s">
        <v>78</v>
      </c>
      <c r="I4178" s="155">
        <v>50000000</v>
      </c>
    </row>
    <row r="4179" spans="1:9" hidden="1" x14ac:dyDescent="0.25">
      <c r="A4179" t="s">
        <v>134</v>
      </c>
      <c r="B4179">
        <v>2025</v>
      </c>
      <c r="C4179" t="s">
        <v>58</v>
      </c>
      <c r="D4179" t="s">
        <v>69</v>
      </c>
      <c r="E4179" t="s">
        <v>69</v>
      </c>
      <c r="F4179" t="s">
        <v>70</v>
      </c>
      <c r="G4179" t="s">
        <v>230</v>
      </c>
      <c r="I4179" s="155">
        <v>54327800</v>
      </c>
    </row>
    <row r="4180" spans="1:9" hidden="1" x14ac:dyDescent="0.25">
      <c r="A4180" t="s">
        <v>134</v>
      </c>
      <c r="B4180">
        <v>2025</v>
      </c>
      <c r="C4180" s="86" t="s">
        <v>58</v>
      </c>
      <c r="D4180" s="86" t="s">
        <v>69</v>
      </c>
      <c r="E4180" s="86" t="s">
        <v>69</v>
      </c>
      <c r="F4180" s="86" t="s">
        <v>79</v>
      </c>
      <c r="G4180" s="86" t="s">
        <v>264</v>
      </c>
      <c r="H4180" s="86"/>
      <c r="I4180" s="18">
        <v>290145482.36000001</v>
      </c>
    </row>
    <row r="4181" spans="1:9" hidden="1" x14ac:dyDescent="0.25">
      <c r="A4181" t="s">
        <v>134</v>
      </c>
      <c r="B4181">
        <v>2025</v>
      </c>
      <c r="C4181" s="86" t="s">
        <v>58</v>
      </c>
      <c r="D4181" s="86" t="s">
        <v>69</v>
      </c>
      <c r="E4181" s="86" t="s">
        <v>69</v>
      </c>
      <c r="F4181" s="86" t="s">
        <v>79</v>
      </c>
      <c r="G4181" s="86" t="s">
        <v>297</v>
      </c>
      <c r="H4181" s="86"/>
      <c r="I4181" s="176">
        <f>466675559.23-0.999999761581421+206204633.99</f>
        <v>672880192.22000027</v>
      </c>
    </row>
    <row r="4182" spans="1:9" hidden="1" x14ac:dyDescent="0.25">
      <c r="A4182" t="s">
        <v>135</v>
      </c>
      <c r="B4182">
        <v>2025</v>
      </c>
      <c r="C4182" t="s">
        <v>58</v>
      </c>
      <c r="D4182" t="s">
        <v>63</v>
      </c>
      <c r="E4182" t="s">
        <v>64</v>
      </c>
      <c r="F4182" t="s">
        <v>65</v>
      </c>
      <c r="G4182" t="s">
        <v>71</v>
      </c>
      <c r="I4182" s="3">
        <v>1490180.44</v>
      </c>
    </row>
    <row r="4183" spans="1:9" hidden="1" x14ac:dyDescent="0.25">
      <c r="A4183" t="s">
        <v>135</v>
      </c>
      <c r="B4183">
        <v>2025</v>
      </c>
      <c r="C4183" t="s">
        <v>58</v>
      </c>
      <c r="D4183" t="s">
        <v>63</v>
      </c>
      <c r="E4183" t="s">
        <v>64</v>
      </c>
      <c r="F4183" t="s">
        <v>65</v>
      </c>
      <c r="G4183" t="s">
        <v>80</v>
      </c>
      <c r="I4183" s="3">
        <v>600000</v>
      </c>
    </row>
    <row r="4184" spans="1:9" hidden="1" x14ac:dyDescent="0.25">
      <c r="A4184" t="s">
        <v>135</v>
      </c>
      <c r="B4184">
        <v>2025</v>
      </c>
      <c r="C4184" t="s">
        <v>58</v>
      </c>
      <c r="D4184" t="s">
        <v>63</v>
      </c>
      <c r="E4184" t="s">
        <v>64</v>
      </c>
      <c r="F4184" t="s">
        <v>65</v>
      </c>
      <c r="G4184" t="s">
        <v>72</v>
      </c>
    </row>
    <row r="4185" spans="1:9" hidden="1" x14ac:dyDescent="0.25">
      <c r="A4185" t="s">
        <v>135</v>
      </c>
      <c r="B4185">
        <v>2025</v>
      </c>
      <c r="C4185" t="s">
        <v>58</v>
      </c>
      <c r="D4185" t="s">
        <v>63</v>
      </c>
      <c r="E4185" t="s">
        <v>64</v>
      </c>
      <c r="F4185" t="s">
        <v>65</v>
      </c>
      <c r="G4185" t="s">
        <v>227</v>
      </c>
      <c r="I4185" s="3">
        <v>481396897.27999997</v>
      </c>
    </row>
    <row r="4186" spans="1:9" hidden="1" x14ac:dyDescent="0.25">
      <c r="A4186" t="s">
        <v>135</v>
      </c>
      <c r="B4186">
        <v>2025</v>
      </c>
      <c r="C4186" t="s">
        <v>58</v>
      </c>
      <c r="D4186" t="s">
        <v>63</v>
      </c>
      <c r="E4186" t="s">
        <v>64</v>
      </c>
      <c r="F4186" t="s">
        <v>65</v>
      </c>
      <c r="G4186" t="s">
        <v>586</v>
      </c>
      <c r="I4186" s="3">
        <v>19209786.100000001</v>
      </c>
    </row>
    <row r="4187" spans="1:9" hidden="1" x14ac:dyDescent="0.25">
      <c r="A4187" t="s">
        <v>135</v>
      </c>
      <c r="B4187">
        <v>2025</v>
      </c>
      <c r="C4187" t="s">
        <v>58</v>
      </c>
      <c r="D4187" t="s">
        <v>63</v>
      </c>
      <c r="E4187" t="s">
        <v>64</v>
      </c>
      <c r="F4187" t="s">
        <v>65</v>
      </c>
      <c r="G4187" t="s">
        <v>830</v>
      </c>
      <c r="I4187" s="3">
        <v>29986200</v>
      </c>
    </row>
    <row r="4188" spans="1:9" hidden="1" x14ac:dyDescent="0.25">
      <c r="A4188" t="s">
        <v>135</v>
      </c>
      <c r="B4188">
        <v>2025</v>
      </c>
      <c r="C4188" t="s">
        <v>58</v>
      </c>
      <c r="D4188" t="s">
        <v>63</v>
      </c>
      <c r="E4188" t="s">
        <v>64</v>
      </c>
      <c r="F4188" t="s">
        <v>587</v>
      </c>
      <c r="G4188" t="s">
        <v>621</v>
      </c>
    </row>
    <row r="4189" spans="1:9" hidden="1" x14ac:dyDescent="0.25">
      <c r="A4189" t="s">
        <v>135</v>
      </c>
      <c r="B4189">
        <v>2025</v>
      </c>
      <c r="C4189" t="s">
        <v>58</v>
      </c>
      <c r="D4189" t="s">
        <v>63</v>
      </c>
      <c r="E4189" t="s">
        <v>64</v>
      </c>
      <c r="F4189" t="s">
        <v>262</v>
      </c>
      <c r="G4189" t="s">
        <v>261</v>
      </c>
      <c r="H4189" t="s">
        <v>291</v>
      </c>
      <c r="I4189" s="3">
        <v>90923199.599999994</v>
      </c>
    </row>
    <row r="4190" spans="1:9" hidden="1" x14ac:dyDescent="0.25">
      <c r="A4190" t="s">
        <v>135</v>
      </c>
      <c r="B4190">
        <v>2025</v>
      </c>
      <c r="C4190" t="s">
        <v>58</v>
      </c>
      <c r="D4190" t="s">
        <v>63</v>
      </c>
      <c r="E4190" t="s">
        <v>64</v>
      </c>
      <c r="F4190" t="s">
        <v>262</v>
      </c>
      <c r="G4190" t="s">
        <v>261</v>
      </c>
      <c r="H4190" t="s">
        <v>104</v>
      </c>
      <c r="I4190" s="3">
        <v>97750816.760000005</v>
      </c>
    </row>
    <row r="4191" spans="1:9" hidden="1" x14ac:dyDescent="0.25">
      <c r="A4191" t="s">
        <v>135</v>
      </c>
      <c r="B4191">
        <v>2025</v>
      </c>
      <c r="C4191" t="s">
        <v>58</v>
      </c>
      <c r="D4191" t="s">
        <v>63</v>
      </c>
      <c r="E4191" t="s">
        <v>64</v>
      </c>
      <c r="F4191" t="s">
        <v>713</v>
      </c>
      <c r="G4191" t="s">
        <v>155</v>
      </c>
      <c r="I4191" s="3">
        <v>551769252.07000005</v>
      </c>
    </row>
    <row r="4192" spans="1:9" hidden="1" x14ac:dyDescent="0.25">
      <c r="A4192" t="s">
        <v>135</v>
      </c>
      <c r="B4192">
        <v>2025</v>
      </c>
      <c r="C4192" t="s">
        <v>58</v>
      </c>
      <c r="D4192" t="s">
        <v>63</v>
      </c>
      <c r="E4192" t="s">
        <v>64</v>
      </c>
      <c r="F4192" t="s">
        <v>713</v>
      </c>
      <c r="G4192" t="s">
        <v>145</v>
      </c>
      <c r="I4192" s="3">
        <v>180760891.24000001</v>
      </c>
    </row>
    <row r="4193" spans="1:9" hidden="1" x14ac:dyDescent="0.25">
      <c r="A4193" t="s">
        <v>135</v>
      </c>
      <c r="B4193">
        <v>2025</v>
      </c>
      <c r="C4193" t="s">
        <v>58</v>
      </c>
      <c r="D4193" t="s">
        <v>63</v>
      </c>
      <c r="E4193" t="s">
        <v>64</v>
      </c>
      <c r="F4193" t="s">
        <v>713</v>
      </c>
      <c r="G4193" t="s">
        <v>706</v>
      </c>
      <c r="I4193" s="3"/>
    </row>
    <row r="4194" spans="1:9" hidden="1" x14ac:dyDescent="0.25">
      <c r="A4194" t="s">
        <v>135</v>
      </c>
      <c r="B4194">
        <v>2025</v>
      </c>
      <c r="C4194" t="s">
        <v>58</v>
      </c>
      <c r="D4194" t="s">
        <v>63</v>
      </c>
      <c r="E4194" t="s">
        <v>64</v>
      </c>
      <c r="F4194" t="s">
        <v>713</v>
      </c>
      <c r="G4194" t="s">
        <v>275</v>
      </c>
      <c r="I4194" s="3"/>
    </row>
    <row r="4195" spans="1:9" hidden="1" x14ac:dyDescent="0.25">
      <c r="A4195" t="s">
        <v>135</v>
      </c>
      <c r="B4195">
        <v>2025</v>
      </c>
      <c r="C4195" t="s">
        <v>58</v>
      </c>
      <c r="D4195" t="s">
        <v>63</v>
      </c>
      <c r="E4195" t="s">
        <v>64</v>
      </c>
      <c r="F4195" t="s">
        <v>713</v>
      </c>
      <c r="G4195" t="s">
        <v>105</v>
      </c>
    </row>
    <row r="4196" spans="1:9" hidden="1" x14ac:dyDescent="0.25">
      <c r="A4196" t="s">
        <v>135</v>
      </c>
      <c r="B4196">
        <v>2025</v>
      </c>
      <c r="C4196" t="s">
        <v>58</v>
      </c>
      <c r="D4196" t="s">
        <v>63</v>
      </c>
      <c r="E4196" t="s">
        <v>64</v>
      </c>
      <c r="F4196" t="s">
        <v>713</v>
      </c>
      <c r="G4196" t="s">
        <v>231</v>
      </c>
      <c r="I4196" s="3">
        <v>64689800.969999999</v>
      </c>
    </row>
    <row r="4197" spans="1:9" hidden="1" x14ac:dyDescent="0.25">
      <c r="A4197" t="s">
        <v>135</v>
      </c>
      <c r="B4197">
        <v>2025</v>
      </c>
      <c r="C4197" t="s">
        <v>58</v>
      </c>
      <c r="D4197" t="s">
        <v>63</v>
      </c>
      <c r="E4197" t="s">
        <v>64</v>
      </c>
      <c r="F4197" t="s">
        <v>713</v>
      </c>
      <c r="G4197" t="s">
        <v>336</v>
      </c>
      <c r="I4197" s="3">
        <v>-507511.74</v>
      </c>
    </row>
    <row r="4198" spans="1:9" hidden="1" x14ac:dyDescent="0.25">
      <c r="A4198" t="s">
        <v>135</v>
      </c>
      <c r="B4198">
        <v>2025</v>
      </c>
      <c r="C4198" t="s">
        <v>58</v>
      </c>
      <c r="D4198" t="s">
        <v>63</v>
      </c>
      <c r="E4198" t="s">
        <v>64</v>
      </c>
      <c r="F4198" t="s">
        <v>713</v>
      </c>
      <c r="G4198" t="s">
        <v>232</v>
      </c>
      <c r="I4198" s="3">
        <v>8831152.3800000008</v>
      </c>
    </row>
    <row r="4199" spans="1:9" hidden="1" x14ac:dyDescent="0.25">
      <c r="A4199" t="s">
        <v>135</v>
      </c>
      <c r="B4199">
        <v>2025</v>
      </c>
      <c r="C4199" t="s">
        <v>58</v>
      </c>
      <c r="D4199" t="s">
        <v>63</v>
      </c>
      <c r="E4199" t="s">
        <v>64</v>
      </c>
      <c r="F4199" t="s">
        <v>713</v>
      </c>
      <c r="G4199" t="s">
        <v>340</v>
      </c>
      <c r="I4199" s="155">
        <v>0</v>
      </c>
    </row>
    <row r="4200" spans="1:9" hidden="1" x14ac:dyDescent="0.25">
      <c r="A4200" t="s">
        <v>135</v>
      </c>
      <c r="B4200">
        <v>2025</v>
      </c>
      <c r="C4200" t="s">
        <v>58</v>
      </c>
      <c r="D4200" t="s">
        <v>63</v>
      </c>
      <c r="E4200" t="s">
        <v>64</v>
      </c>
      <c r="F4200" t="s">
        <v>713</v>
      </c>
      <c r="G4200" t="s">
        <v>341</v>
      </c>
      <c r="I4200" s="155">
        <v>0</v>
      </c>
    </row>
    <row r="4201" spans="1:9" hidden="1" x14ac:dyDescent="0.25">
      <c r="A4201" t="s">
        <v>135</v>
      </c>
      <c r="B4201">
        <v>2025</v>
      </c>
      <c r="C4201" t="s">
        <v>58</v>
      </c>
      <c r="D4201" t="s">
        <v>63</v>
      </c>
      <c r="E4201" t="s">
        <v>64</v>
      </c>
      <c r="F4201" t="s">
        <v>713</v>
      </c>
      <c r="G4201" t="s">
        <v>344</v>
      </c>
      <c r="I4201" s="155">
        <v>0</v>
      </c>
    </row>
    <row r="4202" spans="1:9" hidden="1" x14ac:dyDescent="0.25">
      <c r="A4202" t="s">
        <v>135</v>
      </c>
      <c r="B4202">
        <v>2025</v>
      </c>
      <c r="C4202" t="s">
        <v>58</v>
      </c>
      <c r="D4202" t="s">
        <v>63</v>
      </c>
      <c r="E4202" t="s">
        <v>64</v>
      </c>
      <c r="F4202" t="s">
        <v>713</v>
      </c>
      <c r="G4202" t="s">
        <v>233</v>
      </c>
      <c r="I4202" s="155">
        <v>0</v>
      </c>
    </row>
    <row r="4203" spans="1:9" hidden="1" x14ac:dyDescent="0.25">
      <c r="A4203" t="s">
        <v>135</v>
      </c>
      <c r="B4203">
        <v>2025</v>
      </c>
      <c r="C4203" t="s">
        <v>58</v>
      </c>
      <c r="D4203" t="s">
        <v>63</v>
      </c>
      <c r="E4203" t="s">
        <v>64</v>
      </c>
      <c r="F4203" t="s">
        <v>713</v>
      </c>
      <c r="G4203" t="s">
        <v>323</v>
      </c>
      <c r="I4203" s="155">
        <v>0</v>
      </c>
    </row>
    <row r="4204" spans="1:9" hidden="1" x14ac:dyDescent="0.25">
      <c r="A4204" t="s">
        <v>135</v>
      </c>
      <c r="B4204">
        <v>2025</v>
      </c>
      <c r="C4204" t="s">
        <v>58</v>
      </c>
      <c r="D4204" t="s">
        <v>63</v>
      </c>
      <c r="E4204" t="s">
        <v>64</v>
      </c>
      <c r="F4204" t="s">
        <v>713</v>
      </c>
      <c r="G4204" t="s">
        <v>237</v>
      </c>
      <c r="I4204" s="3">
        <v>2318820.87</v>
      </c>
    </row>
    <row r="4205" spans="1:9" hidden="1" x14ac:dyDescent="0.25">
      <c r="A4205" t="s">
        <v>135</v>
      </c>
      <c r="B4205">
        <v>2025</v>
      </c>
      <c r="C4205" t="s">
        <v>58</v>
      </c>
      <c r="D4205" t="s">
        <v>63</v>
      </c>
      <c r="E4205" t="s">
        <v>64</v>
      </c>
      <c r="F4205" t="s">
        <v>713</v>
      </c>
      <c r="G4205" s="90" t="s">
        <v>711</v>
      </c>
      <c r="I4205" s="3">
        <v>-25119.59</v>
      </c>
    </row>
    <row r="4206" spans="1:9" hidden="1" x14ac:dyDescent="0.25">
      <c r="A4206" t="s">
        <v>135</v>
      </c>
      <c r="B4206">
        <v>2025</v>
      </c>
      <c r="C4206" t="s">
        <v>58</v>
      </c>
      <c r="D4206" t="s">
        <v>63</v>
      </c>
      <c r="E4206" t="s">
        <v>64</v>
      </c>
      <c r="F4206" t="s">
        <v>713</v>
      </c>
      <c r="G4206" t="s">
        <v>712</v>
      </c>
      <c r="I4206" s="3">
        <v>5602000</v>
      </c>
    </row>
    <row r="4207" spans="1:9" hidden="1" x14ac:dyDescent="0.25">
      <c r="A4207" t="s">
        <v>135</v>
      </c>
      <c r="B4207">
        <v>2025</v>
      </c>
      <c r="C4207" t="s">
        <v>58</v>
      </c>
      <c r="D4207" t="s">
        <v>63</v>
      </c>
      <c r="E4207" t="s">
        <v>64</v>
      </c>
      <c r="F4207" t="s">
        <v>713</v>
      </c>
      <c r="G4207" t="s">
        <v>186</v>
      </c>
      <c r="I4207" s="3">
        <v>18369202</v>
      </c>
    </row>
    <row r="4208" spans="1:9" hidden="1" x14ac:dyDescent="0.25">
      <c r="A4208" t="s">
        <v>135</v>
      </c>
      <c r="B4208">
        <v>2025</v>
      </c>
      <c r="C4208" t="s">
        <v>58</v>
      </c>
      <c r="D4208" t="s">
        <v>63</v>
      </c>
      <c r="E4208" t="s">
        <v>64</v>
      </c>
      <c r="F4208" t="s">
        <v>713</v>
      </c>
      <c r="G4208" s="90" t="s">
        <v>814</v>
      </c>
      <c r="I4208" s="3">
        <v>1103500</v>
      </c>
    </row>
    <row r="4209" spans="1:9" hidden="1" x14ac:dyDescent="0.25">
      <c r="A4209" t="s">
        <v>135</v>
      </c>
      <c r="B4209">
        <v>2025</v>
      </c>
      <c r="C4209" t="s">
        <v>58</v>
      </c>
      <c r="D4209" t="s">
        <v>63</v>
      </c>
      <c r="E4209" t="s">
        <v>64</v>
      </c>
      <c r="F4209" t="s">
        <v>82</v>
      </c>
      <c r="G4209" t="s">
        <v>81</v>
      </c>
      <c r="I4209" s="3">
        <v>366323942</v>
      </c>
    </row>
    <row r="4210" spans="1:9" hidden="1" x14ac:dyDescent="0.25">
      <c r="A4210" t="s">
        <v>135</v>
      </c>
      <c r="B4210">
        <v>2025</v>
      </c>
      <c r="C4210" t="s">
        <v>58</v>
      </c>
      <c r="D4210" t="s">
        <v>63</v>
      </c>
      <c r="E4210" t="s">
        <v>64</v>
      </c>
      <c r="F4210" t="s">
        <v>228</v>
      </c>
      <c r="G4210" t="s">
        <v>229</v>
      </c>
    </row>
    <row r="4211" spans="1:9" hidden="1" x14ac:dyDescent="0.25">
      <c r="A4211" t="s">
        <v>135</v>
      </c>
      <c r="B4211">
        <v>2025</v>
      </c>
      <c r="C4211" t="s">
        <v>58</v>
      </c>
      <c r="D4211" t="s">
        <v>63</v>
      </c>
      <c r="E4211" t="s">
        <v>73</v>
      </c>
      <c r="F4211" t="s">
        <v>84</v>
      </c>
      <c r="G4211" t="s">
        <v>83</v>
      </c>
      <c r="I4211" s="3">
        <v>4637000</v>
      </c>
    </row>
    <row r="4212" spans="1:9" hidden="1" x14ac:dyDescent="0.25">
      <c r="A4212" t="s">
        <v>135</v>
      </c>
      <c r="B4212">
        <v>2025</v>
      </c>
      <c r="C4212" t="s">
        <v>58</v>
      </c>
      <c r="D4212" t="s">
        <v>63</v>
      </c>
      <c r="E4212" t="s">
        <v>73</v>
      </c>
      <c r="F4212" t="s">
        <v>84</v>
      </c>
      <c r="G4212" t="s">
        <v>551</v>
      </c>
      <c r="I4212" s="155">
        <v>2210008</v>
      </c>
    </row>
    <row r="4213" spans="1:9" hidden="1" x14ac:dyDescent="0.25">
      <c r="A4213" t="s">
        <v>135</v>
      </c>
      <c r="B4213">
        <v>2025</v>
      </c>
      <c r="C4213" t="s">
        <v>58</v>
      </c>
      <c r="D4213" t="s">
        <v>63</v>
      </c>
      <c r="E4213" t="s">
        <v>73</v>
      </c>
      <c r="F4213" t="s">
        <v>84</v>
      </c>
      <c r="G4213" t="s">
        <v>324</v>
      </c>
      <c r="I4213" s="3">
        <v>15250001</v>
      </c>
    </row>
    <row r="4214" spans="1:9" hidden="1" x14ac:dyDescent="0.25">
      <c r="A4214" t="s">
        <v>135</v>
      </c>
      <c r="B4214">
        <v>2025</v>
      </c>
      <c r="C4214" t="s">
        <v>58</v>
      </c>
      <c r="D4214" t="s">
        <v>63</v>
      </c>
      <c r="E4214" t="s">
        <v>73</v>
      </c>
      <c r="F4214" s="215" t="s">
        <v>483</v>
      </c>
      <c r="G4214" s="215" t="s">
        <v>484</v>
      </c>
      <c r="H4214" s="215"/>
      <c r="I4214" s="3">
        <v>-4906357.22</v>
      </c>
    </row>
    <row r="4215" spans="1:9" hidden="1" x14ac:dyDescent="0.25">
      <c r="A4215" t="s">
        <v>135</v>
      </c>
      <c r="B4215">
        <v>2025</v>
      </c>
      <c r="C4215" t="s">
        <v>58</v>
      </c>
      <c r="D4215" t="s">
        <v>63</v>
      </c>
      <c r="E4215" t="s">
        <v>73</v>
      </c>
      <c r="F4215" s="215" t="s">
        <v>483</v>
      </c>
      <c r="G4215" s="215" t="s">
        <v>525</v>
      </c>
      <c r="H4215" s="215"/>
      <c r="I4215" s="3">
        <v>-1673232</v>
      </c>
    </row>
    <row r="4216" spans="1:9" hidden="1" x14ac:dyDescent="0.25">
      <c r="A4216" t="s">
        <v>135</v>
      </c>
      <c r="B4216">
        <v>2025</v>
      </c>
      <c r="C4216" t="s">
        <v>58</v>
      </c>
      <c r="D4216" t="s">
        <v>63</v>
      </c>
      <c r="E4216" t="s">
        <v>73</v>
      </c>
      <c r="F4216" s="215" t="s">
        <v>483</v>
      </c>
      <c r="G4216" s="215" t="s">
        <v>365</v>
      </c>
      <c r="H4216" s="215"/>
      <c r="I4216" s="3">
        <v>-869001</v>
      </c>
    </row>
    <row r="4217" spans="1:9" hidden="1" x14ac:dyDescent="0.25">
      <c r="A4217" t="s">
        <v>135</v>
      </c>
      <c r="B4217">
        <v>2025</v>
      </c>
      <c r="C4217" t="s">
        <v>58</v>
      </c>
      <c r="D4217" t="s">
        <v>63</v>
      </c>
      <c r="E4217" t="s">
        <v>73</v>
      </c>
      <c r="F4217" t="s">
        <v>342</v>
      </c>
      <c r="G4217" t="s">
        <v>343</v>
      </c>
      <c r="I4217" s="3">
        <v>1995000</v>
      </c>
    </row>
    <row r="4218" spans="1:9" hidden="1" x14ac:dyDescent="0.25">
      <c r="A4218" t="s">
        <v>135</v>
      </c>
      <c r="B4218">
        <v>2025</v>
      </c>
      <c r="C4218" t="s">
        <v>58</v>
      </c>
      <c r="D4218" t="s">
        <v>63</v>
      </c>
      <c r="E4218" t="s">
        <v>73</v>
      </c>
      <c r="F4218" t="s">
        <v>529</v>
      </c>
      <c r="G4218" t="s">
        <v>530</v>
      </c>
      <c r="I4218" s="155">
        <v>-1995000</v>
      </c>
    </row>
    <row r="4219" spans="1:9" hidden="1" x14ac:dyDescent="0.25">
      <c r="A4219" t="s">
        <v>135</v>
      </c>
      <c r="B4219">
        <v>2025</v>
      </c>
      <c r="C4219" t="s">
        <v>58</v>
      </c>
      <c r="D4219" t="s">
        <v>66</v>
      </c>
      <c r="E4219" t="s">
        <v>67</v>
      </c>
      <c r="F4219" t="s">
        <v>93</v>
      </c>
      <c r="G4219" t="s">
        <v>234</v>
      </c>
    </row>
    <row r="4220" spans="1:9" hidden="1" x14ac:dyDescent="0.25">
      <c r="A4220" t="s">
        <v>135</v>
      </c>
      <c r="B4220">
        <v>2025</v>
      </c>
      <c r="C4220" t="s">
        <v>58</v>
      </c>
      <c r="D4220" t="s">
        <v>66</v>
      </c>
      <c r="E4220" t="s">
        <v>67</v>
      </c>
      <c r="F4220" t="s">
        <v>93</v>
      </c>
      <c r="G4220" t="s">
        <v>106</v>
      </c>
      <c r="I4220" s="154">
        <v>314017699.45999998</v>
      </c>
    </row>
    <row r="4221" spans="1:9" hidden="1" x14ac:dyDescent="0.25">
      <c r="A4221" t="s">
        <v>135</v>
      </c>
      <c r="B4221">
        <v>2025</v>
      </c>
      <c r="C4221" t="s">
        <v>58</v>
      </c>
      <c r="D4221" t="s">
        <v>66</v>
      </c>
      <c r="E4221" t="s">
        <v>67</v>
      </c>
      <c r="F4221" t="s">
        <v>93</v>
      </c>
      <c r="G4221" t="s">
        <v>263</v>
      </c>
      <c r="I4221" s="154">
        <v>6303719.6799999997</v>
      </c>
    </row>
    <row r="4222" spans="1:9" hidden="1" x14ac:dyDescent="0.25">
      <c r="A4222" t="s">
        <v>135</v>
      </c>
      <c r="B4222">
        <v>2025</v>
      </c>
      <c r="C4222" t="s">
        <v>58</v>
      </c>
      <c r="D4222" t="s">
        <v>66</v>
      </c>
      <c r="E4222" t="s">
        <v>67</v>
      </c>
      <c r="F4222" t="s">
        <v>707</v>
      </c>
      <c r="G4222" t="s">
        <v>708</v>
      </c>
      <c r="H4222" t="s">
        <v>104</v>
      </c>
      <c r="I4222" s="155">
        <v>0</v>
      </c>
    </row>
    <row r="4223" spans="1:9" hidden="1" x14ac:dyDescent="0.25">
      <c r="A4223" t="s">
        <v>135</v>
      </c>
      <c r="B4223">
        <v>2025</v>
      </c>
      <c r="C4223" t="s">
        <v>58</v>
      </c>
      <c r="D4223" t="s">
        <v>66</v>
      </c>
      <c r="E4223" t="s">
        <v>67</v>
      </c>
      <c r="F4223" t="s">
        <v>89</v>
      </c>
      <c r="G4223" t="s">
        <v>444</v>
      </c>
      <c r="I4223" s="178"/>
    </row>
    <row r="4224" spans="1:9" hidden="1" x14ac:dyDescent="0.25">
      <c r="A4224" t="s">
        <v>135</v>
      </c>
      <c r="B4224">
        <v>2025</v>
      </c>
      <c r="C4224" t="s">
        <v>58</v>
      </c>
      <c r="D4224" t="s">
        <v>66</v>
      </c>
      <c r="E4224" t="s">
        <v>67</v>
      </c>
      <c r="F4224" t="s">
        <v>89</v>
      </c>
      <c r="G4224" t="s">
        <v>85</v>
      </c>
      <c r="I4224" s="154">
        <v>9606527</v>
      </c>
    </row>
    <row r="4225" spans="1:9" hidden="1" x14ac:dyDescent="0.25">
      <c r="A4225" t="s">
        <v>135</v>
      </c>
      <c r="B4225">
        <v>2025</v>
      </c>
      <c r="C4225" t="s">
        <v>58</v>
      </c>
      <c r="D4225" t="s">
        <v>66</v>
      </c>
      <c r="E4225" t="s">
        <v>67</v>
      </c>
      <c r="F4225" t="s">
        <v>89</v>
      </c>
      <c r="G4225" t="s">
        <v>86</v>
      </c>
      <c r="I4225" s="154">
        <v>1059154</v>
      </c>
    </row>
    <row r="4226" spans="1:9" hidden="1" x14ac:dyDescent="0.25">
      <c r="A4226" t="s">
        <v>135</v>
      </c>
      <c r="B4226">
        <v>2025</v>
      </c>
      <c r="C4226" t="s">
        <v>58</v>
      </c>
      <c r="D4226" t="s">
        <v>66</v>
      </c>
      <c r="E4226" t="s">
        <v>67</v>
      </c>
      <c r="F4226" s="215" t="s">
        <v>89</v>
      </c>
      <c r="G4226" s="215" t="s">
        <v>87</v>
      </c>
      <c r="H4226" s="215"/>
      <c r="I4226" s="154">
        <v>8147455.3499999996</v>
      </c>
    </row>
    <row r="4227" spans="1:9" hidden="1" x14ac:dyDescent="0.25">
      <c r="A4227" t="s">
        <v>135</v>
      </c>
      <c r="B4227">
        <v>2025</v>
      </c>
      <c r="C4227" s="215" t="s">
        <v>58</v>
      </c>
      <c r="D4227" s="215" t="s">
        <v>66</v>
      </c>
      <c r="E4227" s="215" t="s">
        <v>67</v>
      </c>
      <c r="F4227" s="215" t="s">
        <v>89</v>
      </c>
      <c r="G4227" s="215" t="s">
        <v>88</v>
      </c>
      <c r="H4227" s="215"/>
      <c r="I4227" s="154">
        <v>9668777</v>
      </c>
    </row>
    <row r="4228" spans="1:9" hidden="1" x14ac:dyDescent="0.25">
      <c r="A4228" t="s">
        <v>135</v>
      </c>
      <c r="B4228">
        <v>2025</v>
      </c>
      <c r="C4228" t="s">
        <v>58</v>
      </c>
      <c r="D4228" t="s">
        <v>66</v>
      </c>
      <c r="E4228" t="s">
        <v>67</v>
      </c>
      <c r="F4228" t="s">
        <v>94</v>
      </c>
      <c r="G4228" t="s">
        <v>95</v>
      </c>
    </row>
    <row r="4229" spans="1:9" hidden="1" x14ac:dyDescent="0.25">
      <c r="A4229" t="s">
        <v>135</v>
      </c>
      <c r="B4229">
        <v>2025</v>
      </c>
      <c r="C4229" t="s">
        <v>58</v>
      </c>
      <c r="D4229" t="s">
        <v>66</v>
      </c>
      <c r="E4229" t="s">
        <v>67</v>
      </c>
      <c r="F4229" t="s">
        <v>94</v>
      </c>
      <c r="G4229" t="s">
        <v>95</v>
      </c>
    </row>
    <row r="4230" spans="1:9" hidden="1" x14ac:dyDescent="0.25">
      <c r="A4230" t="s">
        <v>135</v>
      </c>
      <c r="B4230">
        <v>2025</v>
      </c>
      <c r="C4230" t="s">
        <v>58</v>
      </c>
      <c r="D4230" t="s">
        <v>66</v>
      </c>
      <c r="E4230" t="s">
        <v>67</v>
      </c>
      <c r="F4230" t="s">
        <v>94</v>
      </c>
      <c r="G4230" t="s">
        <v>95</v>
      </c>
    </row>
    <row r="4231" spans="1:9" hidden="1" x14ac:dyDescent="0.25">
      <c r="A4231" t="s">
        <v>135</v>
      </c>
      <c r="B4231">
        <v>2025</v>
      </c>
      <c r="C4231" t="s">
        <v>58</v>
      </c>
      <c r="D4231" t="s">
        <v>66</v>
      </c>
      <c r="E4231" t="s">
        <v>67</v>
      </c>
      <c r="F4231" t="s">
        <v>94</v>
      </c>
      <c r="G4231" t="s">
        <v>95</v>
      </c>
    </row>
    <row r="4232" spans="1:9" hidden="1" x14ac:dyDescent="0.25">
      <c r="A4232" t="s">
        <v>135</v>
      </c>
      <c r="B4232">
        <v>2025</v>
      </c>
      <c r="C4232" t="s">
        <v>58</v>
      </c>
      <c r="D4232" t="s">
        <v>66</v>
      </c>
      <c r="E4232" t="s">
        <v>67</v>
      </c>
      <c r="F4232" t="s">
        <v>94</v>
      </c>
      <c r="G4232" t="s">
        <v>95</v>
      </c>
    </row>
    <row r="4233" spans="1:9" hidden="1" x14ac:dyDescent="0.25">
      <c r="A4233" t="s">
        <v>135</v>
      </c>
      <c r="B4233">
        <v>2025</v>
      </c>
      <c r="C4233" t="s">
        <v>58</v>
      </c>
      <c r="D4233" t="s">
        <v>66</v>
      </c>
      <c r="E4233" t="s">
        <v>67</v>
      </c>
      <c r="F4233" t="s">
        <v>68</v>
      </c>
      <c r="G4233" t="s">
        <v>720</v>
      </c>
      <c r="I4233" s="16">
        <v>5695000</v>
      </c>
    </row>
    <row r="4234" spans="1:9" hidden="1" x14ac:dyDescent="0.25">
      <c r="A4234" t="s">
        <v>135</v>
      </c>
      <c r="B4234">
        <v>2025</v>
      </c>
      <c r="C4234" t="s">
        <v>58</v>
      </c>
      <c r="D4234" t="s">
        <v>66</v>
      </c>
      <c r="E4234" t="s">
        <v>67</v>
      </c>
      <c r="F4234" t="s">
        <v>68</v>
      </c>
      <c r="G4234" t="s">
        <v>721</v>
      </c>
      <c r="I4234" s="154">
        <v>1526617.95</v>
      </c>
    </row>
    <row r="4235" spans="1:9" hidden="1" x14ac:dyDescent="0.25">
      <c r="A4235" t="s">
        <v>135</v>
      </c>
      <c r="B4235">
        <v>2025</v>
      </c>
      <c r="C4235" t="s">
        <v>58</v>
      </c>
      <c r="D4235" t="s">
        <v>66</v>
      </c>
      <c r="E4235" t="s">
        <v>67</v>
      </c>
      <c r="F4235" t="s">
        <v>68</v>
      </c>
      <c r="G4235" t="s">
        <v>722</v>
      </c>
      <c r="I4235" s="154">
        <v>129837.3</v>
      </c>
    </row>
    <row r="4236" spans="1:9" hidden="1" x14ac:dyDescent="0.25">
      <c r="A4236" t="s">
        <v>135</v>
      </c>
      <c r="B4236">
        <v>2025</v>
      </c>
      <c r="C4236" t="s">
        <v>58</v>
      </c>
      <c r="D4236" t="s">
        <v>66</v>
      </c>
      <c r="E4236" t="s">
        <v>67</v>
      </c>
      <c r="F4236" t="s">
        <v>68</v>
      </c>
      <c r="G4236" s="90" t="s">
        <v>719</v>
      </c>
      <c r="I4236" s="212">
        <v>-310.60000000000002</v>
      </c>
    </row>
    <row r="4237" spans="1:9" hidden="1" x14ac:dyDescent="0.25">
      <c r="A4237" t="s">
        <v>135</v>
      </c>
      <c r="B4237">
        <v>2025</v>
      </c>
      <c r="C4237" t="s">
        <v>58</v>
      </c>
      <c r="D4237" t="s">
        <v>66</v>
      </c>
      <c r="E4237" t="s">
        <v>67</v>
      </c>
      <c r="F4237" t="s">
        <v>68</v>
      </c>
      <c r="G4237" t="s">
        <v>723</v>
      </c>
      <c r="I4237" s="154">
        <v>260204.98</v>
      </c>
    </row>
    <row r="4238" spans="1:9" hidden="1" x14ac:dyDescent="0.25">
      <c r="A4238" t="s">
        <v>135</v>
      </c>
      <c r="B4238">
        <v>2025</v>
      </c>
      <c r="C4238" t="s">
        <v>58</v>
      </c>
      <c r="D4238" t="s">
        <v>66</v>
      </c>
      <c r="E4238" t="s">
        <v>67</v>
      </c>
      <c r="F4238" t="s">
        <v>68</v>
      </c>
      <c r="G4238" t="s">
        <v>815</v>
      </c>
      <c r="I4238" s="154"/>
    </row>
    <row r="4239" spans="1:9" hidden="1" x14ac:dyDescent="0.25">
      <c r="A4239" t="s">
        <v>135</v>
      </c>
      <c r="B4239">
        <v>2025</v>
      </c>
      <c r="C4239" t="s">
        <v>58</v>
      </c>
      <c r="D4239" t="s">
        <v>66</v>
      </c>
      <c r="E4239" t="s">
        <v>67</v>
      </c>
      <c r="F4239" t="s">
        <v>68</v>
      </c>
      <c r="G4239" t="s">
        <v>724</v>
      </c>
      <c r="I4239" s="176">
        <v>-224300</v>
      </c>
    </row>
    <row r="4240" spans="1:9" hidden="1" x14ac:dyDescent="0.25">
      <c r="A4240" t="s">
        <v>135</v>
      </c>
      <c r="B4240">
        <v>2025</v>
      </c>
      <c r="C4240" t="s">
        <v>58</v>
      </c>
      <c r="D4240" t="s">
        <v>66</v>
      </c>
      <c r="E4240" t="s">
        <v>67</v>
      </c>
      <c r="F4240" t="s">
        <v>68</v>
      </c>
      <c r="G4240" t="s">
        <v>282</v>
      </c>
      <c r="I4240" s="154">
        <v>142241.22</v>
      </c>
    </row>
    <row r="4241" spans="1:9" hidden="1" x14ac:dyDescent="0.25">
      <c r="A4241" t="s">
        <v>135</v>
      </c>
      <c r="B4241">
        <v>2025</v>
      </c>
      <c r="C4241" t="s">
        <v>58</v>
      </c>
      <c r="D4241" t="s">
        <v>66</v>
      </c>
      <c r="E4241" t="s">
        <v>67</v>
      </c>
      <c r="F4241" t="s">
        <v>68</v>
      </c>
      <c r="G4241" t="s">
        <v>718</v>
      </c>
      <c r="I4241" s="18">
        <v>-8580</v>
      </c>
    </row>
    <row r="4242" spans="1:9" hidden="1" x14ac:dyDescent="0.25">
      <c r="A4242" t="s">
        <v>135</v>
      </c>
      <c r="B4242">
        <v>2025</v>
      </c>
      <c r="C4242" t="s">
        <v>58</v>
      </c>
      <c r="D4242" t="s">
        <v>66</v>
      </c>
      <c r="E4242" t="s">
        <v>67</v>
      </c>
      <c r="F4242" t="s">
        <v>68</v>
      </c>
      <c r="G4242" t="s">
        <v>725</v>
      </c>
      <c r="I4242" s="154">
        <v>40053.89</v>
      </c>
    </row>
    <row r="4243" spans="1:9" hidden="1" x14ac:dyDescent="0.25">
      <c r="A4243" t="s">
        <v>135</v>
      </c>
      <c r="B4243">
        <v>2025</v>
      </c>
      <c r="C4243" t="s">
        <v>58</v>
      </c>
      <c r="D4243" t="s">
        <v>66</v>
      </c>
      <c r="E4243" t="s">
        <v>67</v>
      </c>
      <c r="F4243" t="s">
        <v>68</v>
      </c>
      <c r="G4243" t="s">
        <v>726</v>
      </c>
      <c r="I4243" s="176"/>
    </row>
    <row r="4244" spans="1:9" hidden="1" x14ac:dyDescent="0.25">
      <c r="A4244" t="s">
        <v>135</v>
      </c>
      <c r="B4244">
        <v>2025</v>
      </c>
      <c r="C4244" t="s">
        <v>58</v>
      </c>
      <c r="D4244" t="s">
        <v>66</v>
      </c>
      <c r="E4244" t="s">
        <v>67</v>
      </c>
      <c r="F4244" t="s">
        <v>68</v>
      </c>
      <c r="G4244" t="s">
        <v>727</v>
      </c>
      <c r="I4244" s="154">
        <v>3180856.3</v>
      </c>
    </row>
    <row r="4245" spans="1:9" hidden="1" x14ac:dyDescent="0.25">
      <c r="A4245" t="s">
        <v>135</v>
      </c>
      <c r="B4245">
        <v>2025</v>
      </c>
      <c r="C4245" t="s">
        <v>58</v>
      </c>
      <c r="D4245" t="s">
        <v>66</v>
      </c>
      <c r="E4245" t="s">
        <v>67</v>
      </c>
      <c r="F4245" t="s">
        <v>68</v>
      </c>
      <c r="G4245" t="s">
        <v>728</v>
      </c>
      <c r="I4245" s="154">
        <v>1614302</v>
      </c>
    </row>
    <row r="4246" spans="1:9" hidden="1" x14ac:dyDescent="0.25">
      <c r="A4246" t="s">
        <v>135</v>
      </c>
      <c r="B4246">
        <v>2025</v>
      </c>
      <c r="C4246" t="s">
        <v>58</v>
      </c>
      <c r="D4246" t="s">
        <v>66</v>
      </c>
      <c r="E4246" t="s">
        <v>67</v>
      </c>
      <c r="F4246" t="s">
        <v>68</v>
      </c>
      <c r="G4246" t="s">
        <v>729</v>
      </c>
      <c r="I4246" s="154">
        <v>77959.81</v>
      </c>
    </row>
    <row r="4247" spans="1:9" hidden="1" x14ac:dyDescent="0.25">
      <c r="A4247" t="s">
        <v>135</v>
      </c>
      <c r="B4247">
        <v>2025</v>
      </c>
      <c r="C4247" t="s">
        <v>58</v>
      </c>
      <c r="D4247" t="s">
        <v>66</v>
      </c>
      <c r="E4247" t="s">
        <v>67</v>
      </c>
      <c r="F4247" t="s">
        <v>68</v>
      </c>
      <c r="G4247" t="s">
        <v>730</v>
      </c>
      <c r="I4247" s="154">
        <v>47443.08</v>
      </c>
    </row>
    <row r="4248" spans="1:9" hidden="1" x14ac:dyDescent="0.25">
      <c r="A4248" t="s">
        <v>135</v>
      </c>
      <c r="B4248">
        <v>2025</v>
      </c>
      <c r="C4248" t="s">
        <v>58</v>
      </c>
      <c r="D4248" t="s">
        <v>66</v>
      </c>
      <c r="E4248" t="s">
        <v>67</v>
      </c>
      <c r="F4248" t="s">
        <v>68</v>
      </c>
      <c r="G4248" t="s">
        <v>731</v>
      </c>
      <c r="I4248" s="154">
        <v>21735</v>
      </c>
    </row>
    <row r="4249" spans="1:9" hidden="1" x14ac:dyDescent="0.25">
      <c r="A4249" t="s">
        <v>135</v>
      </c>
      <c r="B4249">
        <v>2025</v>
      </c>
      <c r="C4249" t="s">
        <v>58</v>
      </c>
      <c r="D4249" t="s">
        <v>66</v>
      </c>
      <c r="E4249" t="s">
        <v>67</v>
      </c>
      <c r="F4249" t="s">
        <v>68</v>
      </c>
      <c r="G4249" t="s">
        <v>709</v>
      </c>
    </row>
    <row r="4250" spans="1:9" hidden="1" x14ac:dyDescent="0.25">
      <c r="A4250" t="s">
        <v>135</v>
      </c>
      <c r="B4250">
        <v>2025</v>
      </c>
      <c r="C4250" t="s">
        <v>58</v>
      </c>
      <c r="D4250" t="s">
        <v>66</v>
      </c>
      <c r="E4250" t="s">
        <v>67</v>
      </c>
      <c r="F4250" t="s">
        <v>68</v>
      </c>
      <c r="G4250" t="s">
        <v>732</v>
      </c>
      <c r="I4250" s="154">
        <v>317111.62</v>
      </c>
    </row>
    <row r="4251" spans="1:9" hidden="1" x14ac:dyDescent="0.25">
      <c r="A4251" t="s">
        <v>135</v>
      </c>
      <c r="B4251">
        <v>2025</v>
      </c>
      <c r="C4251" t="s">
        <v>58</v>
      </c>
      <c r="D4251" t="s">
        <v>66</v>
      </c>
      <c r="E4251" t="s">
        <v>67</v>
      </c>
      <c r="F4251" t="s">
        <v>68</v>
      </c>
      <c r="G4251" t="s">
        <v>733</v>
      </c>
      <c r="I4251" s="154">
        <v>730031.34</v>
      </c>
    </row>
    <row r="4252" spans="1:9" hidden="1" x14ac:dyDescent="0.25">
      <c r="A4252" t="s">
        <v>135</v>
      </c>
      <c r="B4252">
        <v>2025</v>
      </c>
      <c r="C4252" t="s">
        <v>58</v>
      </c>
      <c r="D4252" t="s">
        <v>66</v>
      </c>
      <c r="E4252" t="s">
        <v>67</v>
      </c>
      <c r="F4252" t="s">
        <v>68</v>
      </c>
      <c r="G4252" t="s">
        <v>711</v>
      </c>
    </row>
    <row r="4253" spans="1:9" hidden="1" x14ac:dyDescent="0.25">
      <c r="A4253" t="s">
        <v>135</v>
      </c>
      <c r="B4253">
        <v>2025</v>
      </c>
      <c r="C4253" t="s">
        <v>58</v>
      </c>
      <c r="D4253" t="s">
        <v>66</v>
      </c>
      <c r="E4253" t="s">
        <v>67</v>
      </c>
      <c r="F4253" t="s">
        <v>68</v>
      </c>
      <c r="G4253" t="s">
        <v>553</v>
      </c>
      <c r="I4253" s="154">
        <v>10520</v>
      </c>
    </row>
    <row r="4254" spans="1:9" hidden="1" x14ac:dyDescent="0.25">
      <c r="A4254" t="s">
        <v>135</v>
      </c>
      <c r="B4254">
        <v>2025</v>
      </c>
      <c r="C4254" t="s">
        <v>58</v>
      </c>
      <c r="D4254" t="s">
        <v>66</v>
      </c>
      <c r="E4254" t="s">
        <v>67</v>
      </c>
      <c r="F4254" t="s">
        <v>68</v>
      </c>
      <c r="G4254" t="s">
        <v>679</v>
      </c>
      <c r="I4254" s="154">
        <v>27078.25</v>
      </c>
    </row>
    <row r="4255" spans="1:9" hidden="1" x14ac:dyDescent="0.25">
      <c r="A4255" t="s">
        <v>135</v>
      </c>
      <c r="B4255">
        <v>2025</v>
      </c>
      <c r="C4255" t="s">
        <v>58</v>
      </c>
      <c r="D4255" t="s">
        <v>66</v>
      </c>
      <c r="E4255" t="s">
        <v>67</v>
      </c>
      <c r="F4255" t="s">
        <v>68</v>
      </c>
      <c r="G4255" t="s">
        <v>680</v>
      </c>
    </row>
    <row r="4256" spans="1:9" hidden="1" x14ac:dyDescent="0.25">
      <c r="A4256" t="s">
        <v>135</v>
      </c>
      <c r="B4256">
        <v>2025</v>
      </c>
      <c r="C4256" t="s">
        <v>58</v>
      </c>
      <c r="D4256" t="s">
        <v>66</v>
      </c>
      <c r="E4256" t="s">
        <v>67</v>
      </c>
      <c r="F4256" t="s">
        <v>326</v>
      </c>
      <c r="G4256" t="s">
        <v>327</v>
      </c>
      <c r="I4256" s="154">
        <v>3973820</v>
      </c>
    </row>
    <row r="4257" spans="1:9" hidden="1" x14ac:dyDescent="0.25">
      <c r="A4257" t="s">
        <v>135</v>
      </c>
      <c r="B4257">
        <v>2025</v>
      </c>
      <c r="C4257" t="s">
        <v>58</v>
      </c>
      <c r="D4257" t="s">
        <v>66</v>
      </c>
      <c r="E4257" t="s">
        <v>67</v>
      </c>
      <c r="F4257" t="s">
        <v>326</v>
      </c>
      <c r="G4257" t="s">
        <v>328</v>
      </c>
      <c r="I4257" s="154">
        <v>3327822</v>
      </c>
    </row>
    <row r="4258" spans="1:9" hidden="1" x14ac:dyDescent="0.25">
      <c r="A4258" t="s">
        <v>135</v>
      </c>
      <c r="B4258">
        <v>2025</v>
      </c>
      <c r="C4258" t="s">
        <v>58</v>
      </c>
      <c r="D4258" t="s">
        <v>66</v>
      </c>
      <c r="E4258" t="s">
        <v>67</v>
      </c>
      <c r="F4258" t="s">
        <v>326</v>
      </c>
      <c r="G4258" t="s">
        <v>329</v>
      </c>
      <c r="I4258" s="154">
        <v>290600</v>
      </c>
    </row>
    <row r="4259" spans="1:9" hidden="1" x14ac:dyDescent="0.25">
      <c r="A4259" t="s">
        <v>135</v>
      </c>
      <c r="B4259">
        <v>2025</v>
      </c>
      <c r="C4259" t="s">
        <v>58</v>
      </c>
      <c r="D4259" t="s">
        <v>66</v>
      </c>
      <c r="E4259" t="s">
        <v>67</v>
      </c>
      <c r="F4259" t="s">
        <v>326</v>
      </c>
      <c r="G4259" t="s">
        <v>330</v>
      </c>
      <c r="I4259" s="154">
        <v>10223000</v>
      </c>
    </row>
    <row r="4260" spans="1:9" hidden="1" x14ac:dyDescent="0.25">
      <c r="A4260" t="s">
        <v>135</v>
      </c>
      <c r="B4260">
        <v>2025</v>
      </c>
      <c r="C4260" t="s">
        <v>58</v>
      </c>
      <c r="D4260" t="s">
        <v>66</v>
      </c>
      <c r="E4260" t="s">
        <v>67</v>
      </c>
      <c r="F4260" t="s">
        <v>68</v>
      </c>
      <c r="G4260" s="90" t="s">
        <v>812</v>
      </c>
      <c r="I4260" s="16">
        <v>85707000</v>
      </c>
    </row>
    <row r="4261" spans="1:9" hidden="1" x14ac:dyDescent="0.25">
      <c r="A4261" t="s">
        <v>135</v>
      </c>
      <c r="B4261">
        <v>2025</v>
      </c>
      <c r="C4261" t="s">
        <v>58</v>
      </c>
      <c r="D4261" t="s">
        <v>66</v>
      </c>
      <c r="E4261" t="s">
        <v>67</v>
      </c>
      <c r="F4261" t="s">
        <v>68</v>
      </c>
      <c r="G4261" t="s">
        <v>158</v>
      </c>
      <c r="I4261" s="154">
        <v>278075275.25999999</v>
      </c>
    </row>
    <row r="4262" spans="1:9" hidden="1" x14ac:dyDescent="0.25">
      <c r="A4262" t="s">
        <v>135</v>
      </c>
      <c r="B4262">
        <v>2025</v>
      </c>
      <c r="C4262" t="s">
        <v>58</v>
      </c>
      <c r="D4262" t="s">
        <v>66</v>
      </c>
      <c r="E4262" t="s">
        <v>67</v>
      </c>
      <c r="F4262" t="s">
        <v>68</v>
      </c>
      <c r="G4262" t="s">
        <v>76</v>
      </c>
      <c r="I4262" s="154">
        <v>-24940208.030000001</v>
      </c>
    </row>
    <row r="4263" spans="1:9" hidden="1" x14ac:dyDescent="0.25">
      <c r="A4263" t="s">
        <v>135</v>
      </c>
      <c r="B4263">
        <v>2025</v>
      </c>
      <c r="C4263" t="s">
        <v>58</v>
      </c>
      <c r="D4263" t="s">
        <v>66</v>
      </c>
      <c r="E4263" t="s">
        <v>67</v>
      </c>
      <c r="F4263" t="s">
        <v>68</v>
      </c>
      <c r="G4263" t="s">
        <v>784</v>
      </c>
      <c r="I4263"/>
    </row>
    <row r="4264" spans="1:9" hidden="1" x14ac:dyDescent="0.25">
      <c r="A4264" t="s">
        <v>135</v>
      </c>
      <c r="B4264">
        <v>2025</v>
      </c>
      <c r="C4264" t="s">
        <v>58</v>
      </c>
      <c r="D4264" t="s">
        <v>66</v>
      </c>
      <c r="E4264" t="s">
        <v>67</v>
      </c>
      <c r="F4264" t="s">
        <v>68</v>
      </c>
      <c r="G4264" t="s">
        <v>200</v>
      </c>
      <c r="I4264" s="16"/>
    </row>
    <row r="4265" spans="1:9" hidden="1" x14ac:dyDescent="0.25">
      <c r="A4265" t="s">
        <v>135</v>
      </c>
      <c r="B4265">
        <v>2025</v>
      </c>
      <c r="C4265" t="s">
        <v>58</v>
      </c>
      <c r="D4265" t="s">
        <v>66</v>
      </c>
      <c r="E4265" t="s">
        <v>67</v>
      </c>
      <c r="F4265" t="s">
        <v>68</v>
      </c>
      <c r="G4265" t="s">
        <v>97</v>
      </c>
      <c r="I4265" s="154">
        <v>-227519</v>
      </c>
    </row>
    <row r="4266" spans="1:9" hidden="1" x14ac:dyDescent="0.25">
      <c r="A4266" t="s">
        <v>135</v>
      </c>
      <c r="B4266">
        <v>2025</v>
      </c>
      <c r="C4266" t="s">
        <v>58</v>
      </c>
      <c r="D4266" t="s">
        <v>66</v>
      </c>
      <c r="E4266" t="s">
        <v>67</v>
      </c>
      <c r="F4266" t="s">
        <v>68</v>
      </c>
      <c r="G4266" t="s">
        <v>97</v>
      </c>
      <c r="I4266" s="154">
        <v>-5365153.28</v>
      </c>
    </row>
    <row r="4267" spans="1:9" hidden="1" x14ac:dyDescent="0.25">
      <c r="A4267" t="s">
        <v>135</v>
      </c>
      <c r="B4267">
        <v>2025</v>
      </c>
      <c r="C4267" t="s">
        <v>58</v>
      </c>
      <c r="D4267" t="s">
        <v>66</v>
      </c>
      <c r="E4267" t="s">
        <v>67</v>
      </c>
      <c r="F4267" t="s">
        <v>68</v>
      </c>
      <c r="G4267" t="s">
        <v>201</v>
      </c>
      <c r="I4267" s="178">
        <v>-18692.84</v>
      </c>
    </row>
    <row r="4268" spans="1:9" hidden="1" x14ac:dyDescent="0.25">
      <c r="A4268" t="s">
        <v>135</v>
      </c>
      <c r="B4268">
        <v>2025</v>
      </c>
      <c r="C4268" t="s">
        <v>58</v>
      </c>
      <c r="D4268" t="s">
        <v>66</v>
      </c>
      <c r="E4268" t="s">
        <v>67</v>
      </c>
      <c r="F4268" t="s">
        <v>68</v>
      </c>
      <c r="G4268" t="s">
        <v>710</v>
      </c>
    </row>
    <row r="4269" spans="1:9" hidden="1" x14ac:dyDescent="0.25">
      <c r="A4269" t="s">
        <v>135</v>
      </c>
      <c r="B4269">
        <v>2025</v>
      </c>
      <c r="C4269" t="s">
        <v>58</v>
      </c>
      <c r="D4269" t="s">
        <v>66</v>
      </c>
      <c r="E4269" t="s">
        <v>67</v>
      </c>
      <c r="F4269" t="s">
        <v>68</v>
      </c>
      <c r="G4269" t="s">
        <v>293</v>
      </c>
      <c r="I4269" s="154">
        <v>-26653786.039999999</v>
      </c>
    </row>
    <row r="4270" spans="1:9" hidden="1" x14ac:dyDescent="0.25">
      <c r="A4270" t="s">
        <v>135</v>
      </c>
      <c r="B4270">
        <v>2025</v>
      </c>
      <c r="C4270" t="s">
        <v>58</v>
      </c>
      <c r="D4270" t="s">
        <v>66</v>
      </c>
      <c r="E4270" t="s">
        <v>67</v>
      </c>
      <c r="F4270" t="s">
        <v>68</v>
      </c>
      <c r="G4270" t="s">
        <v>202</v>
      </c>
    </row>
    <row r="4271" spans="1:9" hidden="1" x14ac:dyDescent="0.25">
      <c r="A4271" t="s">
        <v>135</v>
      </c>
      <c r="B4271">
        <v>2025</v>
      </c>
      <c r="C4271" t="s">
        <v>58</v>
      </c>
      <c r="D4271" t="s">
        <v>66</v>
      </c>
      <c r="E4271" t="s">
        <v>67</v>
      </c>
      <c r="F4271" t="s">
        <v>68</v>
      </c>
      <c r="G4271" t="s">
        <v>203</v>
      </c>
      <c r="I4271" s="155">
        <v>0</v>
      </c>
    </row>
    <row r="4272" spans="1:9" hidden="1" x14ac:dyDescent="0.25">
      <c r="A4272" t="s">
        <v>135</v>
      </c>
      <c r="B4272">
        <v>2025</v>
      </c>
      <c r="C4272" t="s">
        <v>58</v>
      </c>
      <c r="D4272" t="s">
        <v>66</v>
      </c>
      <c r="E4272" t="s">
        <v>67</v>
      </c>
      <c r="F4272" t="s">
        <v>68</v>
      </c>
      <c r="G4272" t="s">
        <v>290</v>
      </c>
      <c r="I4272" s="155">
        <v>0</v>
      </c>
    </row>
    <row r="4273" spans="1:9" hidden="1" x14ac:dyDescent="0.25">
      <c r="A4273" t="s">
        <v>135</v>
      </c>
      <c r="B4273">
        <v>2025</v>
      </c>
      <c r="C4273" t="s">
        <v>58</v>
      </c>
      <c r="D4273" t="s">
        <v>66</v>
      </c>
      <c r="E4273" t="s">
        <v>67</v>
      </c>
      <c r="F4273" t="s">
        <v>68</v>
      </c>
      <c r="G4273" t="s">
        <v>554</v>
      </c>
    </row>
    <row r="4274" spans="1:9" hidden="1" x14ac:dyDescent="0.25">
      <c r="A4274" t="s">
        <v>135</v>
      </c>
      <c r="B4274">
        <v>2025</v>
      </c>
      <c r="C4274" t="s">
        <v>58</v>
      </c>
      <c r="D4274" t="s">
        <v>66</v>
      </c>
      <c r="E4274" t="s">
        <v>67</v>
      </c>
      <c r="F4274" t="s">
        <v>268</v>
      </c>
      <c r="G4274" t="s">
        <v>162</v>
      </c>
      <c r="I4274" s="154">
        <v>2946341.68</v>
      </c>
    </row>
    <row r="4275" spans="1:9" hidden="1" x14ac:dyDescent="0.25">
      <c r="A4275" t="s">
        <v>135</v>
      </c>
      <c r="B4275">
        <v>2025</v>
      </c>
      <c r="C4275" t="s">
        <v>58</v>
      </c>
      <c r="D4275" t="s">
        <v>66</v>
      </c>
      <c r="E4275" t="s">
        <v>67</v>
      </c>
      <c r="F4275" t="s">
        <v>93</v>
      </c>
      <c r="G4275" t="s">
        <v>92</v>
      </c>
    </row>
    <row r="4276" spans="1:9" hidden="1" x14ac:dyDescent="0.25">
      <c r="A4276" t="s">
        <v>135</v>
      </c>
      <c r="B4276">
        <v>2025</v>
      </c>
      <c r="C4276" t="s">
        <v>58</v>
      </c>
      <c r="D4276" t="s">
        <v>69</v>
      </c>
      <c r="E4276" t="s">
        <v>69</v>
      </c>
      <c r="F4276" t="s">
        <v>70</v>
      </c>
      <c r="G4276" t="s">
        <v>77</v>
      </c>
      <c r="I4276" s="155">
        <v>200000000</v>
      </c>
    </row>
    <row r="4277" spans="1:9" hidden="1" x14ac:dyDescent="0.25">
      <c r="A4277" t="s">
        <v>135</v>
      </c>
      <c r="B4277">
        <v>2025</v>
      </c>
      <c r="C4277" t="s">
        <v>58</v>
      </c>
      <c r="D4277" t="s">
        <v>69</v>
      </c>
      <c r="E4277" t="s">
        <v>69</v>
      </c>
      <c r="F4277" t="s">
        <v>70</v>
      </c>
      <c r="G4277" t="s">
        <v>78</v>
      </c>
      <c r="I4277" s="155">
        <v>50000000</v>
      </c>
    </row>
    <row r="4278" spans="1:9" hidden="1" x14ac:dyDescent="0.25">
      <c r="A4278" t="s">
        <v>135</v>
      </c>
      <c r="B4278">
        <v>2025</v>
      </c>
      <c r="C4278" t="s">
        <v>58</v>
      </c>
      <c r="D4278" t="s">
        <v>69</v>
      </c>
      <c r="E4278" t="s">
        <v>69</v>
      </c>
      <c r="F4278" t="s">
        <v>70</v>
      </c>
      <c r="G4278" t="s">
        <v>230</v>
      </c>
      <c r="I4278" s="155">
        <v>54327800</v>
      </c>
    </row>
    <row r="4279" spans="1:9" hidden="1" x14ac:dyDescent="0.25">
      <c r="A4279" t="s">
        <v>135</v>
      </c>
      <c r="B4279">
        <v>2025</v>
      </c>
      <c r="C4279" s="86" t="s">
        <v>58</v>
      </c>
      <c r="D4279" s="86" t="s">
        <v>69</v>
      </c>
      <c r="E4279" s="86" t="s">
        <v>69</v>
      </c>
      <c r="F4279" s="86" t="s">
        <v>79</v>
      </c>
      <c r="G4279" s="86" t="s">
        <v>264</v>
      </c>
      <c r="H4279" s="86"/>
      <c r="I4279" s="18">
        <v>-21841679.800000001</v>
      </c>
    </row>
    <row r="4280" spans="1:9" hidden="1" x14ac:dyDescent="0.25">
      <c r="A4280" t="s">
        <v>135</v>
      </c>
      <c r="B4280">
        <v>2025</v>
      </c>
      <c r="C4280" s="86" t="s">
        <v>58</v>
      </c>
      <c r="D4280" s="86" t="s">
        <v>69</v>
      </c>
      <c r="E4280" s="86" t="s">
        <v>69</v>
      </c>
      <c r="F4280" s="86" t="s">
        <v>79</v>
      </c>
      <c r="G4280" s="86" t="s">
        <v>297</v>
      </c>
      <c r="H4280" s="86"/>
      <c r="I4280" s="176">
        <f>466675559.23-0.999999761581421+206204633.99+290145482.36</f>
        <v>963025674.58000028</v>
      </c>
    </row>
    <row r="4281" spans="1:9" hidden="1" x14ac:dyDescent="0.25">
      <c r="A4281" t="s">
        <v>136</v>
      </c>
      <c r="B4281">
        <v>2025</v>
      </c>
      <c r="C4281" t="s">
        <v>58</v>
      </c>
      <c r="D4281" t="s">
        <v>63</v>
      </c>
      <c r="E4281" t="s">
        <v>64</v>
      </c>
      <c r="F4281" t="s">
        <v>65</v>
      </c>
      <c r="G4281" t="s">
        <v>71</v>
      </c>
      <c r="I4281" s="3">
        <v>1709080.14</v>
      </c>
    </row>
    <row r="4282" spans="1:9" hidden="1" x14ac:dyDescent="0.25">
      <c r="A4282" t="s">
        <v>136</v>
      </c>
      <c r="B4282">
        <v>2025</v>
      </c>
      <c r="C4282" t="s">
        <v>58</v>
      </c>
      <c r="D4282" t="s">
        <v>63</v>
      </c>
      <c r="E4282" t="s">
        <v>64</v>
      </c>
      <c r="F4282" t="s">
        <v>65</v>
      </c>
      <c r="G4282" t="s">
        <v>80</v>
      </c>
      <c r="I4282" s="3">
        <v>600000</v>
      </c>
    </row>
    <row r="4283" spans="1:9" hidden="1" x14ac:dyDescent="0.25">
      <c r="A4283" t="s">
        <v>136</v>
      </c>
      <c r="B4283">
        <v>2025</v>
      </c>
      <c r="C4283" t="s">
        <v>58</v>
      </c>
      <c r="D4283" t="s">
        <v>63</v>
      </c>
      <c r="E4283" t="s">
        <v>64</v>
      </c>
      <c r="F4283" t="s">
        <v>65</v>
      </c>
      <c r="G4283" t="s">
        <v>72</v>
      </c>
    </row>
    <row r="4284" spans="1:9" hidden="1" x14ac:dyDescent="0.25">
      <c r="A4284" t="s">
        <v>136</v>
      </c>
      <c r="B4284">
        <v>2025</v>
      </c>
      <c r="C4284" t="s">
        <v>58</v>
      </c>
      <c r="D4284" t="s">
        <v>63</v>
      </c>
      <c r="E4284" t="s">
        <v>64</v>
      </c>
      <c r="F4284" t="s">
        <v>65</v>
      </c>
      <c r="G4284" t="s">
        <v>227</v>
      </c>
      <c r="I4284" s="3">
        <v>329122114.05000001</v>
      </c>
    </row>
    <row r="4285" spans="1:9" hidden="1" x14ac:dyDescent="0.25">
      <c r="A4285" t="s">
        <v>136</v>
      </c>
      <c r="B4285">
        <v>2025</v>
      </c>
      <c r="C4285" t="s">
        <v>58</v>
      </c>
      <c r="D4285" t="s">
        <v>63</v>
      </c>
      <c r="E4285" t="s">
        <v>64</v>
      </c>
      <c r="F4285" t="s">
        <v>65</v>
      </c>
      <c r="G4285" t="s">
        <v>586</v>
      </c>
      <c r="I4285" s="3">
        <v>-990132.25</v>
      </c>
    </row>
    <row r="4286" spans="1:9" hidden="1" x14ac:dyDescent="0.25">
      <c r="A4286" t="s">
        <v>136</v>
      </c>
      <c r="B4286">
        <v>2025</v>
      </c>
      <c r="C4286" t="s">
        <v>58</v>
      </c>
      <c r="D4286" t="s">
        <v>63</v>
      </c>
      <c r="E4286" t="s">
        <v>64</v>
      </c>
      <c r="F4286" t="s">
        <v>65</v>
      </c>
      <c r="G4286" t="s">
        <v>830</v>
      </c>
      <c r="I4286" s="3">
        <v>74909626</v>
      </c>
    </row>
    <row r="4287" spans="1:9" hidden="1" x14ac:dyDescent="0.25">
      <c r="A4287" t="s">
        <v>136</v>
      </c>
      <c r="B4287">
        <v>2025</v>
      </c>
      <c r="C4287" t="s">
        <v>58</v>
      </c>
      <c r="D4287" t="s">
        <v>63</v>
      </c>
      <c r="E4287" t="s">
        <v>64</v>
      </c>
      <c r="F4287" t="s">
        <v>587</v>
      </c>
      <c r="G4287" t="s">
        <v>621</v>
      </c>
    </row>
    <row r="4288" spans="1:9" hidden="1" x14ac:dyDescent="0.25">
      <c r="A4288" t="s">
        <v>136</v>
      </c>
      <c r="B4288">
        <v>2025</v>
      </c>
      <c r="C4288" t="s">
        <v>58</v>
      </c>
      <c r="D4288" t="s">
        <v>63</v>
      </c>
      <c r="E4288" t="s">
        <v>64</v>
      </c>
      <c r="F4288" t="s">
        <v>262</v>
      </c>
      <c r="G4288" t="s">
        <v>261</v>
      </c>
      <c r="H4288" t="s">
        <v>291</v>
      </c>
      <c r="I4288" s="3">
        <v>95923199.599999994</v>
      </c>
    </row>
    <row r="4289" spans="1:9" hidden="1" x14ac:dyDescent="0.25">
      <c r="A4289" t="s">
        <v>136</v>
      </c>
      <c r="B4289">
        <v>2025</v>
      </c>
      <c r="C4289" t="s">
        <v>58</v>
      </c>
      <c r="D4289" t="s">
        <v>63</v>
      </c>
      <c r="E4289" t="s">
        <v>64</v>
      </c>
      <c r="F4289" t="s">
        <v>262</v>
      </c>
      <c r="G4289" t="s">
        <v>261</v>
      </c>
      <c r="H4289" t="s">
        <v>104</v>
      </c>
      <c r="I4289" s="3">
        <v>102750816.76000001</v>
      </c>
    </row>
    <row r="4290" spans="1:9" hidden="1" x14ac:dyDescent="0.25">
      <c r="A4290" t="s">
        <v>136</v>
      </c>
      <c r="B4290">
        <v>2025</v>
      </c>
      <c r="C4290" t="s">
        <v>58</v>
      </c>
      <c r="D4290" t="s">
        <v>63</v>
      </c>
      <c r="E4290" t="s">
        <v>64</v>
      </c>
      <c r="F4290" t="s">
        <v>713</v>
      </c>
      <c r="G4290" t="s">
        <v>155</v>
      </c>
      <c r="I4290" s="3">
        <v>458949127.79000002</v>
      </c>
    </row>
    <row r="4291" spans="1:9" hidden="1" x14ac:dyDescent="0.25">
      <c r="A4291" t="s">
        <v>136</v>
      </c>
      <c r="B4291">
        <v>2025</v>
      </c>
      <c r="C4291" t="s">
        <v>58</v>
      </c>
      <c r="D4291" t="s">
        <v>63</v>
      </c>
      <c r="E4291" t="s">
        <v>64</v>
      </c>
      <c r="F4291" t="s">
        <v>713</v>
      </c>
      <c r="G4291" t="s">
        <v>145</v>
      </c>
      <c r="I4291" s="3">
        <v>180578891.24000001</v>
      </c>
    </row>
    <row r="4292" spans="1:9" hidden="1" x14ac:dyDescent="0.25">
      <c r="A4292" t="s">
        <v>136</v>
      </c>
      <c r="B4292">
        <v>2025</v>
      </c>
      <c r="C4292" t="s">
        <v>58</v>
      </c>
      <c r="D4292" t="s">
        <v>63</v>
      </c>
      <c r="E4292" t="s">
        <v>64</v>
      </c>
      <c r="F4292" t="s">
        <v>713</v>
      </c>
      <c r="G4292" t="s">
        <v>706</v>
      </c>
      <c r="I4292" s="3">
        <v>2000000</v>
      </c>
    </row>
    <row r="4293" spans="1:9" hidden="1" x14ac:dyDescent="0.25">
      <c r="A4293" t="s">
        <v>136</v>
      </c>
      <c r="B4293">
        <v>2025</v>
      </c>
      <c r="C4293" t="s">
        <v>58</v>
      </c>
      <c r="D4293" t="s">
        <v>63</v>
      </c>
      <c r="E4293" t="s">
        <v>64</v>
      </c>
      <c r="F4293" t="s">
        <v>713</v>
      </c>
      <c r="G4293" t="s">
        <v>275</v>
      </c>
      <c r="I4293" s="3"/>
    </row>
    <row r="4294" spans="1:9" hidden="1" x14ac:dyDescent="0.25">
      <c r="A4294" t="s">
        <v>136</v>
      </c>
      <c r="B4294">
        <v>2025</v>
      </c>
      <c r="C4294" t="s">
        <v>58</v>
      </c>
      <c r="D4294" t="s">
        <v>63</v>
      </c>
      <c r="E4294" t="s">
        <v>64</v>
      </c>
      <c r="F4294" t="s">
        <v>713</v>
      </c>
      <c r="G4294" t="s">
        <v>105</v>
      </c>
    </row>
    <row r="4295" spans="1:9" hidden="1" x14ac:dyDescent="0.25">
      <c r="A4295" t="s">
        <v>136</v>
      </c>
      <c r="B4295">
        <v>2025</v>
      </c>
      <c r="C4295" t="s">
        <v>58</v>
      </c>
      <c r="D4295" t="s">
        <v>63</v>
      </c>
      <c r="E4295" t="s">
        <v>64</v>
      </c>
      <c r="F4295" t="s">
        <v>713</v>
      </c>
      <c r="G4295" t="s">
        <v>231</v>
      </c>
      <c r="I4295" s="3">
        <v>57732915.310000002</v>
      </c>
    </row>
    <row r="4296" spans="1:9" hidden="1" x14ac:dyDescent="0.25">
      <c r="A4296" t="s">
        <v>136</v>
      </c>
      <c r="B4296">
        <v>2025</v>
      </c>
      <c r="C4296" t="s">
        <v>58</v>
      </c>
      <c r="D4296" t="s">
        <v>63</v>
      </c>
      <c r="E4296" t="s">
        <v>64</v>
      </c>
      <c r="F4296" t="s">
        <v>713</v>
      </c>
      <c r="G4296" t="s">
        <v>336</v>
      </c>
      <c r="I4296" s="3">
        <v>0</v>
      </c>
    </row>
    <row r="4297" spans="1:9" hidden="1" x14ac:dyDescent="0.25">
      <c r="A4297" t="s">
        <v>136</v>
      </c>
      <c r="B4297">
        <v>2025</v>
      </c>
      <c r="C4297" t="s">
        <v>58</v>
      </c>
      <c r="D4297" t="s">
        <v>63</v>
      </c>
      <c r="E4297" t="s">
        <v>64</v>
      </c>
      <c r="F4297" t="s">
        <v>713</v>
      </c>
      <c r="G4297" t="s">
        <v>232</v>
      </c>
      <c r="I4297" s="3">
        <v>2146527.2599999998</v>
      </c>
    </row>
    <row r="4298" spans="1:9" hidden="1" x14ac:dyDescent="0.25">
      <c r="A4298" t="s">
        <v>136</v>
      </c>
      <c r="B4298">
        <v>2025</v>
      </c>
      <c r="C4298" t="s">
        <v>58</v>
      </c>
      <c r="D4298" t="s">
        <v>63</v>
      </c>
      <c r="E4298" t="s">
        <v>64</v>
      </c>
      <c r="F4298" t="s">
        <v>713</v>
      </c>
      <c r="G4298" t="s">
        <v>340</v>
      </c>
      <c r="I4298" s="155">
        <v>0</v>
      </c>
    </row>
    <row r="4299" spans="1:9" hidden="1" x14ac:dyDescent="0.25">
      <c r="A4299" t="s">
        <v>136</v>
      </c>
      <c r="B4299">
        <v>2025</v>
      </c>
      <c r="C4299" t="s">
        <v>58</v>
      </c>
      <c r="D4299" t="s">
        <v>63</v>
      </c>
      <c r="E4299" t="s">
        <v>64</v>
      </c>
      <c r="F4299" t="s">
        <v>713</v>
      </c>
      <c r="G4299" t="s">
        <v>341</v>
      </c>
      <c r="I4299" s="155">
        <v>0</v>
      </c>
    </row>
    <row r="4300" spans="1:9" hidden="1" x14ac:dyDescent="0.25">
      <c r="A4300" t="s">
        <v>136</v>
      </c>
      <c r="B4300">
        <v>2025</v>
      </c>
      <c r="C4300" t="s">
        <v>58</v>
      </c>
      <c r="D4300" t="s">
        <v>63</v>
      </c>
      <c r="E4300" t="s">
        <v>64</v>
      </c>
      <c r="F4300" t="s">
        <v>713</v>
      </c>
      <c r="G4300" t="s">
        <v>344</v>
      </c>
      <c r="I4300" s="155">
        <v>0</v>
      </c>
    </row>
    <row r="4301" spans="1:9" hidden="1" x14ac:dyDescent="0.25">
      <c r="A4301" t="s">
        <v>136</v>
      </c>
      <c r="B4301">
        <v>2025</v>
      </c>
      <c r="C4301" t="s">
        <v>58</v>
      </c>
      <c r="D4301" t="s">
        <v>63</v>
      </c>
      <c r="E4301" t="s">
        <v>64</v>
      </c>
      <c r="F4301" t="s">
        <v>713</v>
      </c>
      <c r="G4301" t="s">
        <v>233</v>
      </c>
      <c r="I4301" s="155">
        <v>0</v>
      </c>
    </row>
    <row r="4302" spans="1:9" hidden="1" x14ac:dyDescent="0.25">
      <c r="A4302" t="s">
        <v>136</v>
      </c>
      <c r="B4302">
        <v>2025</v>
      </c>
      <c r="C4302" t="s">
        <v>58</v>
      </c>
      <c r="D4302" t="s">
        <v>63</v>
      </c>
      <c r="E4302" t="s">
        <v>64</v>
      </c>
      <c r="F4302" t="s">
        <v>713</v>
      </c>
      <c r="G4302" t="s">
        <v>323</v>
      </c>
      <c r="I4302" s="155">
        <v>0</v>
      </c>
    </row>
    <row r="4303" spans="1:9" hidden="1" x14ac:dyDescent="0.25">
      <c r="A4303" t="s">
        <v>136</v>
      </c>
      <c r="B4303">
        <v>2025</v>
      </c>
      <c r="C4303" t="s">
        <v>58</v>
      </c>
      <c r="D4303" t="s">
        <v>63</v>
      </c>
      <c r="E4303" t="s">
        <v>64</v>
      </c>
      <c r="F4303" t="s">
        <v>713</v>
      </c>
      <c r="G4303" t="s">
        <v>237</v>
      </c>
      <c r="I4303" s="3">
        <v>2622912.14</v>
      </c>
    </row>
    <row r="4304" spans="1:9" hidden="1" x14ac:dyDescent="0.25">
      <c r="A4304" t="s">
        <v>136</v>
      </c>
      <c r="B4304">
        <v>2025</v>
      </c>
      <c r="C4304" t="s">
        <v>58</v>
      </c>
      <c r="D4304" t="s">
        <v>63</v>
      </c>
      <c r="E4304" t="s">
        <v>64</v>
      </c>
      <c r="F4304" t="s">
        <v>713</v>
      </c>
      <c r="G4304" s="90" t="s">
        <v>711</v>
      </c>
      <c r="I4304" s="3">
        <v>-25119.59</v>
      </c>
    </row>
    <row r="4305" spans="1:9" hidden="1" x14ac:dyDescent="0.25">
      <c r="A4305" t="s">
        <v>136</v>
      </c>
      <c r="B4305">
        <v>2025</v>
      </c>
      <c r="C4305" t="s">
        <v>58</v>
      </c>
      <c r="D4305" t="s">
        <v>63</v>
      </c>
      <c r="E4305" t="s">
        <v>64</v>
      </c>
      <c r="F4305" t="s">
        <v>713</v>
      </c>
      <c r="G4305" t="s">
        <v>712</v>
      </c>
      <c r="I4305" s="3">
        <v>0</v>
      </c>
    </row>
    <row r="4306" spans="1:9" hidden="1" x14ac:dyDescent="0.25">
      <c r="A4306" t="s">
        <v>136</v>
      </c>
      <c r="B4306">
        <v>2025</v>
      </c>
      <c r="C4306" t="s">
        <v>58</v>
      </c>
      <c r="D4306" t="s">
        <v>63</v>
      </c>
      <c r="E4306" t="s">
        <v>64</v>
      </c>
      <c r="F4306" t="s">
        <v>713</v>
      </c>
      <c r="G4306" t="s">
        <v>186</v>
      </c>
      <c r="I4306" s="3">
        <v>8546953</v>
      </c>
    </row>
    <row r="4307" spans="1:9" hidden="1" x14ac:dyDescent="0.25">
      <c r="A4307" t="s">
        <v>136</v>
      </c>
      <c r="B4307">
        <v>2025</v>
      </c>
      <c r="C4307" t="s">
        <v>58</v>
      </c>
      <c r="D4307" t="s">
        <v>63</v>
      </c>
      <c r="E4307" t="s">
        <v>64</v>
      </c>
      <c r="F4307" t="s">
        <v>713</v>
      </c>
      <c r="G4307" s="90" t="s">
        <v>814</v>
      </c>
      <c r="I4307" s="3">
        <v>1803500</v>
      </c>
    </row>
    <row r="4308" spans="1:9" hidden="1" x14ac:dyDescent="0.25">
      <c r="A4308" t="s">
        <v>136</v>
      </c>
      <c r="B4308">
        <v>2025</v>
      </c>
      <c r="C4308" t="s">
        <v>58</v>
      </c>
      <c r="D4308" t="s">
        <v>63</v>
      </c>
      <c r="E4308" t="s">
        <v>64</v>
      </c>
      <c r="F4308" t="s">
        <v>82</v>
      </c>
      <c r="G4308" t="s">
        <v>81</v>
      </c>
      <c r="I4308" s="3">
        <v>372558596</v>
      </c>
    </row>
    <row r="4309" spans="1:9" hidden="1" x14ac:dyDescent="0.25">
      <c r="A4309" t="s">
        <v>136</v>
      </c>
      <c r="B4309">
        <v>2025</v>
      </c>
      <c r="C4309" t="s">
        <v>58</v>
      </c>
      <c r="D4309" t="s">
        <v>63</v>
      </c>
      <c r="E4309" t="s">
        <v>64</v>
      </c>
      <c r="F4309" t="s">
        <v>228</v>
      </c>
      <c r="G4309" t="s">
        <v>229</v>
      </c>
    </row>
    <row r="4310" spans="1:9" hidden="1" x14ac:dyDescent="0.25">
      <c r="A4310" t="s">
        <v>136</v>
      </c>
      <c r="B4310">
        <v>2025</v>
      </c>
      <c r="C4310" t="s">
        <v>58</v>
      </c>
      <c r="D4310" t="s">
        <v>63</v>
      </c>
      <c r="E4310" t="s">
        <v>73</v>
      </c>
      <c r="F4310" t="s">
        <v>84</v>
      </c>
      <c r="G4310" t="s">
        <v>83</v>
      </c>
      <c r="I4310" s="3">
        <v>4637000</v>
      </c>
    </row>
    <row r="4311" spans="1:9" hidden="1" x14ac:dyDescent="0.25">
      <c r="A4311" t="s">
        <v>136</v>
      </c>
      <c r="B4311">
        <v>2025</v>
      </c>
      <c r="C4311" t="s">
        <v>58</v>
      </c>
      <c r="D4311" t="s">
        <v>63</v>
      </c>
      <c r="E4311" t="s">
        <v>73</v>
      </c>
      <c r="F4311" t="s">
        <v>84</v>
      </c>
      <c r="G4311" t="s">
        <v>551</v>
      </c>
      <c r="I4311" s="155">
        <v>2210008</v>
      </c>
    </row>
    <row r="4312" spans="1:9" hidden="1" x14ac:dyDescent="0.25">
      <c r="A4312" t="s">
        <v>136</v>
      </c>
      <c r="B4312">
        <v>2025</v>
      </c>
      <c r="C4312" t="s">
        <v>58</v>
      </c>
      <c r="D4312" t="s">
        <v>63</v>
      </c>
      <c r="E4312" t="s">
        <v>73</v>
      </c>
      <c r="F4312" t="s">
        <v>84</v>
      </c>
      <c r="G4312" t="s">
        <v>324</v>
      </c>
      <c r="I4312" s="3">
        <v>15250001</v>
      </c>
    </row>
    <row r="4313" spans="1:9" hidden="1" x14ac:dyDescent="0.25">
      <c r="A4313" t="s">
        <v>136</v>
      </c>
      <c r="B4313">
        <v>2025</v>
      </c>
      <c r="C4313" t="s">
        <v>58</v>
      </c>
      <c r="D4313" t="s">
        <v>63</v>
      </c>
      <c r="E4313" t="s">
        <v>73</v>
      </c>
      <c r="F4313" s="215" t="s">
        <v>483</v>
      </c>
      <c r="G4313" s="215" t="s">
        <v>484</v>
      </c>
      <c r="H4313" s="215"/>
      <c r="I4313" s="3">
        <v>-5391440.7999999998</v>
      </c>
    </row>
    <row r="4314" spans="1:9" hidden="1" x14ac:dyDescent="0.25">
      <c r="A4314" t="s">
        <v>136</v>
      </c>
      <c r="B4314">
        <v>2025</v>
      </c>
      <c r="C4314" t="s">
        <v>58</v>
      </c>
      <c r="D4314" t="s">
        <v>63</v>
      </c>
      <c r="E4314" t="s">
        <v>73</v>
      </c>
      <c r="F4314" s="215" t="s">
        <v>483</v>
      </c>
      <c r="G4314" s="215" t="s">
        <v>525</v>
      </c>
      <c r="H4314" s="215"/>
      <c r="I4314" s="3">
        <v>-1750515</v>
      </c>
    </row>
    <row r="4315" spans="1:9" hidden="1" x14ac:dyDescent="0.25">
      <c r="A4315" t="s">
        <v>136</v>
      </c>
      <c r="B4315">
        <v>2025</v>
      </c>
      <c r="C4315" t="s">
        <v>58</v>
      </c>
      <c r="D4315" t="s">
        <v>63</v>
      </c>
      <c r="E4315" t="s">
        <v>73</v>
      </c>
      <c r="F4315" s="215" t="s">
        <v>483</v>
      </c>
      <c r="G4315" s="215" t="s">
        <v>365</v>
      </c>
      <c r="H4315" s="215"/>
      <c r="I4315" s="3">
        <v>-869001</v>
      </c>
    </row>
    <row r="4316" spans="1:9" hidden="1" x14ac:dyDescent="0.25">
      <c r="A4316" t="s">
        <v>136</v>
      </c>
      <c r="B4316">
        <v>2025</v>
      </c>
      <c r="C4316" t="s">
        <v>58</v>
      </c>
      <c r="D4316" t="s">
        <v>63</v>
      </c>
      <c r="E4316" t="s">
        <v>73</v>
      </c>
      <c r="F4316" t="s">
        <v>342</v>
      </c>
      <c r="G4316" t="s">
        <v>343</v>
      </c>
      <c r="I4316" s="3">
        <v>1995000</v>
      </c>
    </row>
    <row r="4317" spans="1:9" hidden="1" x14ac:dyDescent="0.25">
      <c r="A4317" t="s">
        <v>136</v>
      </c>
      <c r="B4317">
        <v>2025</v>
      </c>
      <c r="C4317" t="s">
        <v>58</v>
      </c>
      <c r="D4317" t="s">
        <v>63</v>
      </c>
      <c r="E4317" t="s">
        <v>73</v>
      </c>
      <c r="F4317" t="s">
        <v>529</v>
      </c>
      <c r="G4317" t="s">
        <v>530</v>
      </c>
      <c r="I4317" s="155">
        <v>-1995000</v>
      </c>
    </row>
    <row r="4318" spans="1:9" hidden="1" x14ac:dyDescent="0.25">
      <c r="A4318" t="s">
        <v>136</v>
      </c>
      <c r="B4318">
        <v>2025</v>
      </c>
      <c r="C4318" t="s">
        <v>58</v>
      </c>
      <c r="D4318" t="s">
        <v>66</v>
      </c>
      <c r="E4318" t="s">
        <v>67</v>
      </c>
      <c r="F4318" t="s">
        <v>93</v>
      </c>
      <c r="G4318" t="s">
        <v>234</v>
      </c>
    </row>
    <row r="4319" spans="1:9" hidden="1" x14ac:dyDescent="0.25">
      <c r="A4319" t="s">
        <v>136</v>
      </c>
      <c r="B4319">
        <v>2025</v>
      </c>
      <c r="C4319" t="s">
        <v>58</v>
      </c>
      <c r="D4319" t="s">
        <v>66</v>
      </c>
      <c r="E4319" t="s">
        <v>67</v>
      </c>
      <c r="F4319" t="s">
        <v>93</v>
      </c>
      <c r="G4319" t="s">
        <v>106</v>
      </c>
      <c r="I4319" s="16">
        <v>288810960.04000002</v>
      </c>
    </row>
    <row r="4320" spans="1:9" hidden="1" x14ac:dyDescent="0.25">
      <c r="A4320" t="s">
        <v>136</v>
      </c>
      <c r="B4320">
        <v>2025</v>
      </c>
      <c r="C4320" t="s">
        <v>58</v>
      </c>
      <c r="D4320" t="s">
        <v>66</v>
      </c>
      <c r="E4320" t="s">
        <v>67</v>
      </c>
      <c r="F4320" t="s">
        <v>93</v>
      </c>
      <c r="G4320" t="s">
        <v>263</v>
      </c>
      <c r="I4320" s="154">
        <v>6303719.6799999997</v>
      </c>
    </row>
    <row r="4321" spans="1:9" hidden="1" x14ac:dyDescent="0.25">
      <c r="A4321" t="s">
        <v>136</v>
      </c>
      <c r="B4321">
        <v>2025</v>
      </c>
      <c r="C4321" t="s">
        <v>58</v>
      </c>
      <c r="D4321" t="s">
        <v>66</v>
      </c>
      <c r="E4321" t="s">
        <v>67</v>
      </c>
      <c r="F4321" t="s">
        <v>707</v>
      </c>
      <c r="G4321" t="s">
        <v>708</v>
      </c>
      <c r="H4321" t="s">
        <v>104</v>
      </c>
      <c r="I4321" s="155">
        <v>0</v>
      </c>
    </row>
    <row r="4322" spans="1:9" hidden="1" x14ac:dyDescent="0.25">
      <c r="A4322" t="s">
        <v>136</v>
      </c>
      <c r="B4322">
        <v>2025</v>
      </c>
      <c r="C4322" t="s">
        <v>58</v>
      </c>
      <c r="D4322" t="s">
        <v>66</v>
      </c>
      <c r="E4322" t="s">
        <v>67</v>
      </c>
      <c r="F4322" t="s">
        <v>89</v>
      </c>
      <c r="G4322" t="s">
        <v>444</v>
      </c>
      <c r="I4322" s="178"/>
    </row>
    <row r="4323" spans="1:9" hidden="1" x14ac:dyDescent="0.25">
      <c r="A4323" t="s">
        <v>136</v>
      </c>
      <c r="B4323">
        <v>2025</v>
      </c>
      <c r="C4323" t="s">
        <v>58</v>
      </c>
      <c r="D4323" t="s">
        <v>66</v>
      </c>
      <c r="E4323" t="s">
        <v>67</v>
      </c>
      <c r="F4323" t="s">
        <v>89</v>
      </c>
      <c r="G4323" t="s">
        <v>85</v>
      </c>
      <c r="I4323" s="16">
        <v>11663749</v>
      </c>
    </row>
    <row r="4324" spans="1:9" hidden="1" x14ac:dyDescent="0.25">
      <c r="A4324" t="s">
        <v>136</v>
      </c>
      <c r="B4324">
        <v>2025</v>
      </c>
      <c r="C4324" t="s">
        <v>58</v>
      </c>
      <c r="D4324" t="s">
        <v>66</v>
      </c>
      <c r="E4324" t="s">
        <v>67</v>
      </c>
      <c r="F4324" t="s">
        <v>89</v>
      </c>
      <c r="G4324" t="s">
        <v>86</v>
      </c>
      <c r="I4324" s="16">
        <v>1448294</v>
      </c>
    </row>
    <row r="4325" spans="1:9" hidden="1" x14ac:dyDescent="0.25">
      <c r="A4325" t="s">
        <v>136</v>
      </c>
      <c r="B4325">
        <v>2025</v>
      </c>
      <c r="C4325" t="s">
        <v>58</v>
      </c>
      <c r="D4325" t="s">
        <v>66</v>
      </c>
      <c r="E4325" t="s">
        <v>67</v>
      </c>
      <c r="F4325" s="215" t="s">
        <v>89</v>
      </c>
      <c r="G4325" s="215" t="s">
        <v>87</v>
      </c>
      <c r="H4325" s="215"/>
      <c r="I4325" s="16">
        <v>9366622.3499999996</v>
      </c>
    </row>
    <row r="4326" spans="1:9" hidden="1" x14ac:dyDescent="0.25">
      <c r="A4326" t="s">
        <v>136</v>
      </c>
      <c r="B4326">
        <v>2025</v>
      </c>
      <c r="C4326" s="215" t="s">
        <v>58</v>
      </c>
      <c r="D4326" s="215" t="s">
        <v>66</v>
      </c>
      <c r="E4326" s="215" t="s">
        <v>67</v>
      </c>
      <c r="F4326" s="215" t="s">
        <v>89</v>
      </c>
      <c r="G4326" s="215" t="s">
        <v>88</v>
      </c>
      <c r="H4326" s="215"/>
      <c r="I4326" s="16">
        <v>11725999</v>
      </c>
    </row>
    <row r="4327" spans="1:9" hidden="1" x14ac:dyDescent="0.25">
      <c r="A4327" t="s">
        <v>136</v>
      </c>
      <c r="B4327">
        <v>2025</v>
      </c>
      <c r="C4327" t="s">
        <v>58</v>
      </c>
      <c r="D4327" t="s">
        <v>66</v>
      </c>
      <c r="E4327" t="s">
        <v>67</v>
      </c>
      <c r="F4327" t="s">
        <v>94</v>
      </c>
      <c r="G4327" t="s">
        <v>95</v>
      </c>
    </row>
    <row r="4328" spans="1:9" hidden="1" x14ac:dyDescent="0.25">
      <c r="A4328" t="s">
        <v>136</v>
      </c>
      <c r="B4328">
        <v>2025</v>
      </c>
      <c r="C4328" t="s">
        <v>58</v>
      </c>
      <c r="D4328" t="s">
        <v>66</v>
      </c>
      <c r="E4328" t="s">
        <v>67</v>
      </c>
      <c r="F4328" t="s">
        <v>94</v>
      </c>
      <c r="G4328" t="s">
        <v>95</v>
      </c>
    </row>
    <row r="4329" spans="1:9" hidden="1" x14ac:dyDescent="0.25">
      <c r="A4329" t="s">
        <v>136</v>
      </c>
      <c r="B4329">
        <v>2025</v>
      </c>
      <c r="C4329" t="s">
        <v>58</v>
      </c>
      <c r="D4329" t="s">
        <v>66</v>
      </c>
      <c r="E4329" t="s">
        <v>67</v>
      </c>
      <c r="F4329" t="s">
        <v>94</v>
      </c>
      <c r="G4329" t="s">
        <v>95</v>
      </c>
    </row>
    <row r="4330" spans="1:9" hidden="1" x14ac:dyDescent="0.25">
      <c r="A4330" t="s">
        <v>136</v>
      </c>
      <c r="B4330">
        <v>2025</v>
      </c>
      <c r="C4330" t="s">
        <v>58</v>
      </c>
      <c r="D4330" t="s">
        <v>66</v>
      </c>
      <c r="E4330" t="s">
        <v>67</v>
      </c>
      <c r="F4330" t="s">
        <v>94</v>
      </c>
      <c r="G4330" t="s">
        <v>95</v>
      </c>
    </row>
    <row r="4331" spans="1:9" hidden="1" x14ac:dyDescent="0.25">
      <c r="A4331" t="s">
        <v>136</v>
      </c>
      <c r="B4331">
        <v>2025</v>
      </c>
      <c r="C4331" t="s">
        <v>58</v>
      </c>
      <c r="D4331" t="s">
        <v>66</v>
      </c>
      <c r="E4331" t="s">
        <v>67</v>
      </c>
      <c r="F4331" t="s">
        <v>94</v>
      </c>
      <c r="G4331" t="s">
        <v>95</v>
      </c>
    </row>
    <row r="4332" spans="1:9" hidden="1" x14ac:dyDescent="0.25">
      <c r="A4332" t="s">
        <v>136</v>
      </c>
      <c r="B4332">
        <v>2025</v>
      </c>
      <c r="C4332" t="s">
        <v>58</v>
      </c>
      <c r="D4332" t="s">
        <v>66</v>
      </c>
      <c r="E4332" t="s">
        <v>67</v>
      </c>
      <c r="F4332" t="s">
        <v>68</v>
      </c>
      <c r="G4332" t="s">
        <v>720</v>
      </c>
      <c r="I4332" s="16">
        <v>2207000</v>
      </c>
    </row>
    <row r="4333" spans="1:9" hidden="1" x14ac:dyDescent="0.25">
      <c r="A4333" t="s">
        <v>136</v>
      </c>
      <c r="B4333">
        <v>2025</v>
      </c>
      <c r="C4333" t="s">
        <v>58</v>
      </c>
      <c r="D4333" t="s">
        <v>66</v>
      </c>
      <c r="E4333" t="s">
        <v>67</v>
      </c>
      <c r="F4333" t="s">
        <v>68</v>
      </c>
      <c r="G4333" t="s">
        <v>721</v>
      </c>
      <c r="I4333" s="16">
        <v>168299.95</v>
      </c>
    </row>
    <row r="4334" spans="1:9" hidden="1" x14ac:dyDescent="0.25">
      <c r="A4334" t="s">
        <v>136</v>
      </c>
      <c r="B4334">
        <v>2025</v>
      </c>
      <c r="C4334" t="s">
        <v>58</v>
      </c>
      <c r="D4334" t="s">
        <v>66</v>
      </c>
      <c r="E4334" t="s">
        <v>67</v>
      </c>
      <c r="F4334" t="s">
        <v>68</v>
      </c>
      <c r="G4334" t="s">
        <v>722</v>
      </c>
      <c r="I4334" s="16">
        <v>133302.49</v>
      </c>
    </row>
    <row r="4335" spans="1:9" hidden="1" x14ac:dyDescent="0.25">
      <c r="A4335" t="s">
        <v>136</v>
      </c>
      <c r="B4335">
        <v>2025</v>
      </c>
      <c r="C4335" t="s">
        <v>58</v>
      </c>
      <c r="D4335" t="s">
        <v>66</v>
      </c>
      <c r="E4335" t="s">
        <v>67</v>
      </c>
      <c r="F4335" t="s">
        <v>68</v>
      </c>
      <c r="G4335" s="90" t="s">
        <v>719</v>
      </c>
      <c r="I4335" s="212">
        <v>-310.60000000000002</v>
      </c>
    </row>
    <row r="4336" spans="1:9" hidden="1" x14ac:dyDescent="0.25">
      <c r="A4336" t="s">
        <v>136</v>
      </c>
      <c r="B4336">
        <v>2025</v>
      </c>
      <c r="C4336" t="s">
        <v>58</v>
      </c>
      <c r="D4336" t="s">
        <v>66</v>
      </c>
      <c r="E4336" t="s">
        <v>67</v>
      </c>
      <c r="F4336" t="s">
        <v>68</v>
      </c>
      <c r="G4336" t="s">
        <v>723</v>
      </c>
      <c r="I4336" s="16">
        <v>271612.74</v>
      </c>
    </row>
    <row r="4337" spans="1:9" hidden="1" x14ac:dyDescent="0.25">
      <c r="A4337" t="s">
        <v>136</v>
      </c>
      <c r="B4337">
        <v>2025</v>
      </c>
      <c r="C4337" t="s">
        <v>58</v>
      </c>
      <c r="D4337" t="s">
        <v>66</v>
      </c>
      <c r="E4337" t="s">
        <v>67</v>
      </c>
      <c r="F4337" t="s">
        <v>68</v>
      </c>
      <c r="G4337" t="s">
        <v>815</v>
      </c>
      <c r="I4337" s="16">
        <v>380190</v>
      </c>
    </row>
    <row r="4338" spans="1:9" hidden="1" x14ac:dyDescent="0.25">
      <c r="A4338" t="s">
        <v>136</v>
      </c>
      <c r="B4338">
        <v>2025</v>
      </c>
      <c r="C4338" t="s">
        <v>58</v>
      </c>
      <c r="D4338" t="s">
        <v>66</v>
      </c>
      <c r="E4338" t="s">
        <v>67</v>
      </c>
      <c r="F4338" t="s">
        <v>68</v>
      </c>
      <c r="G4338" t="s">
        <v>724</v>
      </c>
      <c r="I4338" s="176">
        <v>-224300</v>
      </c>
    </row>
    <row r="4339" spans="1:9" hidden="1" x14ac:dyDescent="0.25">
      <c r="A4339" t="s">
        <v>136</v>
      </c>
      <c r="B4339">
        <v>2025</v>
      </c>
      <c r="C4339" t="s">
        <v>58</v>
      </c>
      <c r="D4339" t="s">
        <v>66</v>
      </c>
      <c r="E4339" t="s">
        <v>67</v>
      </c>
      <c r="F4339" t="s">
        <v>68</v>
      </c>
      <c r="G4339" t="s">
        <v>282</v>
      </c>
      <c r="I4339" s="16">
        <v>148935.15</v>
      </c>
    </row>
    <row r="4340" spans="1:9" hidden="1" x14ac:dyDescent="0.25">
      <c r="A4340" t="s">
        <v>136</v>
      </c>
      <c r="B4340">
        <v>2025</v>
      </c>
      <c r="C4340" t="s">
        <v>58</v>
      </c>
      <c r="D4340" t="s">
        <v>66</v>
      </c>
      <c r="E4340" t="s">
        <v>67</v>
      </c>
      <c r="F4340" t="s">
        <v>68</v>
      </c>
      <c r="G4340" t="s">
        <v>718</v>
      </c>
      <c r="I4340" s="18">
        <v>-8580</v>
      </c>
    </row>
    <row r="4341" spans="1:9" hidden="1" x14ac:dyDescent="0.25">
      <c r="A4341" t="s">
        <v>136</v>
      </c>
      <c r="B4341">
        <v>2025</v>
      </c>
      <c r="C4341" t="s">
        <v>58</v>
      </c>
      <c r="D4341" t="s">
        <v>66</v>
      </c>
      <c r="E4341" t="s">
        <v>67</v>
      </c>
      <c r="F4341" t="s">
        <v>68</v>
      </c>
      <c r="G4341" t="s">
        <v>725</v>
      </c>
      <c r="I4341" s="16">
        <v>74868.3</v>
      </c>
    </row>
    <row r="4342" spans="1:9" hidden="1" x14ac:dyDescent="0.25">
      <c r="A4342" t="s">
        <v>136</v>
      </c>
      <c r="B4342">
        <v>2025</v>
      </c>
      <c r="C4342" t="s">
        <v>58</v>
      </c>
      <c r="D4342" t="s">
        <v>66</v>
      </c>
      <c r="E4342" t="s">
        <v>67</v>
      </c>
      <c r="F4342" t="s">
        <v>68</v>
      </c>
      <c r="G4342" t="s">
        <v>726</v>
      </c>
      <c r="I4342" s="176"/>
    </row>
    <row r="4343" spans="1:9" hidden="1" x14ac:dyDescent="0.25">
      <c r="A4343" t="s">
        <v>136</v>
      </c>
      <c r="B4343">
        <v>2025</v>
      </c>
      <c r="C4343" t="s">
        <v>58</v>
      </c>
      <c r="D4343" t="s">
        <v>66</v>
      </c>
      <c r="E4343" t="s">
        <v>67</v>
      </c>
      <c r="F4343" t="s">
        <v>68</v>
      </c>
      <c r="G4343" t="s">
        <v>727</v>
      </c>
      <c r="I4343" s="16">
        <v>2426728.2999999998</v>
      </c>
    </row>
    <row r="4344" spans="1:9" hidden="1" x14ac:dyDescent="0.25">
      <c r="A4344" t="s">
        <v>136</v>
      </c>
      <c r="B4344">
        <v>2025</v>
      </c>
      <c r="C4344" t="s">
        <v>58</v>
      </c>
      <c r="D4344" t="s">
        <v>66</v>
      </c>
      <c r="E4344" t="s">
        <v>67</v>
      </c>
      <c r="F4344" t="s">
        <v>68</v>
      </c>
      <c r="G4344" t="s">
        <v>728</v>
      </c>
      <c r="I4344" s="16">
        <v>1305000</v>
      </c>
    </row>
    <row r="4345" spans="1:9" hidden="1" x14ac:dyDescent="0.25">
      <c r="A4345" t="s">
        <v>136</v>
      </c>
      <c r="B4345">
        <v>2025</v>
      </c>
      <c r="C4345" t="s">
        <v>58</v>
      </c>
      <c r="D4345" t="s">
        <v>66</v>
      </c>
      <c r="E4345" t="s">
        <v>67</v>
      </c>
      <c r="F4345" t="s">
        <v>68</v>
      </c>
      <c r="G4345" t="s">
        <v>729</v>
      </c>
      <c r="I4345" s="16">
        <v>77498.559999999998</v>
      </c>
    </row>
    <row r="4346" spans="1:9" hidden="1" x14ac:dyDescent="0.25">
      <c r="A4346" t="s">
        <v>136</v>
      </c>
      <c r="B4346">
        <v>2025</v>
      </c>
      <c r="C4346" t="s">
        <v>58</v>
      </c>
      <c r="D4346" t="s">
        <v>66</v>
      </c>
      <c r="E4346" t="s">
        <v>67</v>
      </c>
      <c r="F4346" t="s">
        <v>68</v>
      </c>
      <c r="G4346" t="s">
        <v>730</v>
      </c>
      <c r="I4346" s="154">
        <v>0</v>
      </c>
    </row>
    <row r="4347" spans="1:9" hidden="1" x14ac:dyDescent="0.25">
      <c r="A4347" t="s">
        <v>136</v>
      </c>
      <c r="B4347">
        <v>2025</v>
      </c>
      <c r="C4347" t="s">
        <v>58</v>
      </c>
      <c r="D4347" t="s">
        <v>66</v>
      </c>
      <c r="E4347" t="s">
        <v>67</v>
      </c>
      <c r="F4347" t="s">
        <v>68</v>
      </c>
      <c r="G4347" t="s">
        <v>731</v>
      </c>
      <c r="I4347" s="16">
        <v>71865</v>
      </c>
    </row>
    <row r="4348" spans="1:9" hidden="1" x14ac:dyDescent="0.25">
      <c r="A4348" t="s">
        <v>136</v>
      </c>
      <c r="B4348">
        <v>2025</v>
      </c>
      <c r="C4348" t="s">
        <v>58</v>
      </c>
      <c r="D4348" t="s">
        <v>66</v>
      </c>
      <c r="E4348" t="s">
        <v>67</v>
      </c>
      <c r="F4348" t="s">
        <v>68</v>
      </c>
      <c r="G4348" t="s">
        <v>709</v>
      </c>
    </row>
    <row r="4349" spans="1:9" hidden="1" x14ac:dyDescent="0.25">
      <c r="A4349" t="s">
        <v>136</v>
      </c>
      <c r="B4349">
        <v>2025</v>
      </c>
      <c r="C4349" t="s">
        <v>58</v>
      </c>
      <c r="D4349" t="s">
        <v>66</v>
      </c>
      <c r="E4349" t="s">
        <v>67</v>
      </c>
      <c r="F4349" t="s">
        <v>68</v>
      </c>
      <c r="G4349" t="s">
        <v>732</v>
      </c>
      <c r="I4349" s="16">
        <v>151228.35999999999</v>
      </c>
    </row>
    <row r="4350" spans="1:9" hidden="1" x14ac:dyDescent="0.25">
      <c r="A4350" t="s">
        <v>136</v>
      </c>
      <c r="B4350">
        <v>2025</v>
      </c>
      <c r="C4350" t="s">
        <v>58</v>
      </c>
      <c r="D4350" t="s">
        <v>66</v>
      </c>
      <c r="E4350" t="s">
        <v>67</v>
      </c>
      <c r="F4350" t="s">
        <v>68</v>
      </c>
      <c r="G4350" t="s">
        <v>733</v>
      </c>
      <c r="I4350" s="16">
        <v>257358.94</v>
      </c>
    </row>
    <row r="4351" spans="1:9" hidden="1" x14ac:dyDescent="0.25">
      <c r="A4351" t="s">
        <v>136</v>
      </c>
      <c r="B4351">
        <v>2025</v>
      </c>
      <c r="C4351" t="s">
        <v>58</v>
      </c>
      <c r="D4351" t="s">
        <v>66</v>
      </c>
      <c r="E4351" t="s">
        <v>67</v>
      </c>
      <c r="F4351" t="s">
        <v>68</v>
      </c>
      <c r="G4351" t="s">
        <v>711</v>
      </c>
    </row>
    <row r="4352" spans="1:9" hidden="1" x14ac:dyDescent="0.25">
      <c r="A4352" t="s">
        <v>136</v>
      </c>
      <c r="B4352">
        <v>2025</v>
      </c>
      <c r="C4352" t="s">
        <v>58</v>
      </c>
      <c r="D4352" t="s">
        <v>66</v>
      </c>
      <c r="E4352" t="s">
        <v>67</v>
      </c>
      <c r="F4352" t="s">
        <v>68</v>
      </c>
      <c r="G4352" t="s">
        <v>553</v>
      </c>
      <c r="I4352" s="16">
        <v>5260</v>
      </c>
    </row>
    <row r="4353" spans="1:9" hidden="1" x14ac:dyDescent="0.25">
      <c r="A4353" t="s">
        <v>136</v>
      </c>
      <c r="B4353">
        <v>2025</v>
      </c>
      <c r="C4353" t="s">
        <v>58</v>
      </c>
      <c r="D4353" t="s">
        <v>66</v>
      </c>
      <c r="E4353" t="s">
        <v>67</v>
      </c>
      <c r="F4353" t="s">
        <v>68</v>
      </c>
      <c r="G4353" t="s">
        <v>679</v>
      </c>
      <c r="I4353" s="16">
        <v>15750.87</v>
      </c>
    </row>
    <row r="4354" spans="1:9" hidden="1" x14ac:dyDescent="0.25">
      <c r="A4354" t="s">
        <v>136</v>
      </c>
      <c r="B4354">
        <v>2025</v>
      </c>
      <c r="C4354" t="s">
        <v>58</v>
      </c>
      <c r="D4354" t="s">
        <v>66</v>
      </c>
      <c r="E4354" t="s">
        <v>67</v>
      </c>
      <c r="F4354" t="s">
        <v>68</v>
      </c>
      <c r="G4354" t="s">
        <v>680</v>
      </c>
    </row>
    <row r="4355" spans="1:9" hidden="1" x14ac:dyDescent="0.25">
      <c r="A4355" t="s">
        <v>136</v>
      </c>
      <c r="B4355">
        <v>2025</v>
      </c>
      <c r="C4355" t="s">
        <v>58</v>
      </c>
      <c r="D4355" t="s">
        <v>66</v>
      </c>
      <c r="E4355" t="s">
        <v>67</v>
      </c>
      <c r="F4355" t="s">
        <v>326</v>
      </c>
      <c r="G4355" t="s">
        <v>327</v>
      </c>
      <c r="I4355" s="16">
        <v>1531920</v>
      </c>
    </row>
    <row r="4356" spans="1:9" hidden="1" x14ac:dyDescent="0.25">
      <c r="A4356" t="s">
        <v>136</v>
      </c>
      <c r="B4356">
        <v>2025</v>
      </c>
      <c r="C4356" t="s">
        <v>58</v>
      </c>
      <c r="D4356" t="s">
        <v>66</v>
      </c>
      <c r="E4356" t="s">
        <v>67</v>
      </c>
      <c r="F4356" t="s">
        <v>326</v>
      </c>
      <c r="G4356" t="s">
        <v>328</v>
      </c>
      <c r="I4356" s="16">
        <v>1531822</v>
      </c>
    </row>
    <row r="4357" spans="1:9" hidden="1" x14ac:dyDescent="0.25">
      <c r="A4357" t="s">
        <v>136</v>
      </c>
      <c r="B4357">
        <v>2025</v>
      </c>
      <c r="C4357" t="s">
        <v>58</v>
      </c>
      <c r="D4357" t="s">
        <v>66</v>
      </c>
      <c r="E4357" t="s">
        <v>67</v>
      </c>
      <c r="F4357" t="s">
        <v>326</v>
      </c>
      <c r="G4357" t="s">
        <v>329</v>
      </c>
      <c r="I4357" s="16">
        <v>196655</v>
      </c>
    </row>
    <row r="4358" spans="1:9" hidden="1" x14ac:dyDescent="0.25">
      <c r="A4358" t="s">
        <v>136</v>
      </c>
      <c r="B4358">
        <v>2025</v>
      </c>
      <c r="C4358" t="s">
        <v>58</v>
      </c>
      <c r="D4358" t="s">
        <v>66</v>
      </c>
      <c r="E4358" t="s">
        <v>67</v>
      </c>
      <c r="F4358" t="s">
        <v>326</v>
      </c>
      <c r="G4358" t="s">
        <v>330</v>
      </c>
      <c r="I4358" s="16">
        <v>6473800</v>
      </c>
    </row>
    <row r="4359" spans="1:9" hidden="1" x14ac:dyDescent="0.25">
      <c r="A4359" t="s">
        <v>136</v>
      </c>
      <c r="B4359">
        <v>2025</v>
      </c>
      <c r="C4359" t="s">
        <v>58</v>
      </c>
      <c r="D4359" t="s">
        <v>66</v>
      </c>
      <c r="E4359" t="s">
        <v>67</v>
      </c>
      <c r="F4359" t="s">
        <v>68</v>
      </c>
      <c r="G4359" s="90" t="s">
        <v>812</v>
      </c>
      <c r="I4359" s="16">
        <v>28123000</v>
      </c>
    </row>
    <row r="4360" spans="1:9" hidden="1" x14ac:dyDescent="0.25">
      <c r="A4360" t="s">
        <v>136</v>
      </c>
      <c r="B4360">
        <v>2025</v>
      </c>
      <c r="C4360" t="s">
        <v>58</v>
      </c>
      <c r="D4360" t="s">
        <v>66</v>
      </c>
      <c r="E4360" t="s">
        <v>67</v>
      </c>
      <c r="F4360" t="s">
        <v>68</v>
      </c>
      <c r="G4360" t="s">
        <v>158</v>
      </c>
      <c r="I4360" s="16">
        <v>65498053.969999999</v>
      </c>
    </row>
    <row r="4361" spans="1:9" hidden="1" x14ac:dyDescent="0.25">
      <c r="A4361" t="s">
        <v>136</v>
      </c>
      <c r="B4361">
        <v>2025</v>
      </c>
      <c r="C4361" t="s">
        <v>58</v>
      </c>
      <c r="D4361" t="s">
        <v>66</v>
      </c>
      <c r="E4361" t="s">
        <v>67</v>
      </c>
      <c r="F4361" t="s">
        <v>68</v>
      </c>
      <c r="G4361" t="s">
        <v>76</v>
      </c>
      <c r="I4361" s="16">
        <v>-4414601.18</v>
      </c>
    </row>
    <row r="4362" spans="1:9" hidden="1" x14ac:dyDescent="0.25">
      <c r="A4362" t="s">
        <v>136</v>
      </c>
      <c r="B4362">
        <v>2025</v>
      </c>
      <c r="C4362" t="s">
        <v>58</v>
      </c>
      <c r="D4362" t="s">
        <v>66</v>
      </c>
      <c r="E4362" t="s">
        <v>67</v>
      </c>
      <c r="F4362" t="s">
        <v>68</v>
      </c>
      <c r="G4362" t="s">
        <v>784</v>
      </c>
    </row>
    <row r="4363" spans="1:9" hidden="1" x14ac:dyDescent="0.25">
      <c r="A4363" t="s">
        <v>136</v>
      </c>
      <c r="B4363">
        <v>2025</v>
      </c>
      <c r="C4363" t="s">
        <v>58</v>
      </c>
      <c r="D4363" t="s">
        <v>66</v>
      </c>
      <c r="E4363" t="s">
        <v>67</v>
      </c>
      <c r="F4363" t="s">
        <v>68</v>
      </c>
      <c r="G4363" t="s">
        <v>200</v>
      </c>
      <c r="I4363" s="16"/>
    </row>
    <row r="4364" spans="1:9" hidden="1" x14ac:dyDescent="0.25">
      <c r="A4364" t="s">
        <v>136</v>
      </c>
      <c r="B4364">
        <v>2025</v>
      </c>
      <c r="C4364" t="s">
        <v>58</v>
      </c>
      <c r="D4364" t="s">
        <v>66</v>
      </c>
      <c r="E4364" t="s">
        <v>67</v>
      </c>
      <c r="F4364" t="s">
        <v>68</v>
      </c>
      <c r="G4364" t="s">
        <v>97</v>
      </c>
      <c r="I4364" s="16"/>
    </row>
    <row r="4365" spans="1:9" hidden="1" x14ac:dyDescent="0.25">
      <c r="A4365" t="s">
        <v>136</v>
      </c>
      <c r="B4365">
        <v>2025</v>
      </c>
      <c r="C4365" t="s">
        <v>58</v>
      </c>
      <c r="D4365" t="s">
        <v>66</v>
      </c>
      <c r="E4365" t="s">
        <v>67</v>
      </c>
      <c r="F4365" t="s">
        <v>68</v>
      </c>
      <c r="G4365" t="s">
        <v>97</v>
      </c>
      <c r="I4365" s="16">
        <v>-2770391.5</v>
      </c>
    </row>
    <row r="4366" spans="1:9" hidden="1" x14ac:dyDescent="0.25">
      <c r="A4366" t="s">
        <v>136</v>
      </c>
      <c r="B4366">
        <v>2025</v>
      </c>
      <c r="C4366" t="s">
        <v>58</v>
      </c>
      <c r="D4366" t="s">
        <v>66</v>
      </c>
      <c r="E4366" t="s">
        <v>67</v>
      </c>
      <c r="F4366" t="s">
        <v>68</v>
      </c>
      <c r="G4366" t="s">
        <v>201</v>
      </c>
      <c r="I4366" s="178"/>
    </row>
    <row r="4367" spans="1:9" hidden="1" x14ac:dyDescent="0.25">
      <c r="A4367" t="s">
        <v>136</v>
      </c>
      <c r="B4367">
        <v>2025</v>
      </c>
      <c r="C4367" t="s">
        <v>58</v>
      </c>
      <c r="D4367" t="s">
        <v>66</v>
      </c>
      <c r="E4367" t="s">
        <v>67</v>
      </c>
      <c r="F4367" t="s">
        <v>68</v>
      </c>
      <c r="G4367" t="s">
        <v>710</v>
      </c>
      <c r="I4367" s="16">
        <v>-1097.5999999999999</v>
      </c>
    </row>
    <row r="4368" spans="1:9" hidden="1" x14ac:dyDescent="0.25">
      <c r="A4368" t="s">
        <v>136</v>
      </c>
      <c r="B4368">
        <v>2025</v>
      </c>
      <c r="C4368" t="s">
        <v>58</v>
      </c>
      <c r="D4368" t="s">
        <v>66</v>
      </c>
      <c r="E4368" t="s">
        <v>67</v>
      </c>
      <c r="F4368" t="s">
        <v>68</v>
      </c>
      <c r="G4368" t="s">
        <v>293</v>
      </c>
      <c r="I4368" s="16">
        <v>-8383213.9800000004</v>
      </c>
    </row>
    <row r="4369" spans="1:9" hidden="1" x14ac:dyDescent="0.25">
      <c r="A4369" t="s">
        <v>136</v>
      </c>
      <c r="B4369">
        <v>2025</v>
      </c>
      <c r="C4369" t="s">
        <v>58</v>
      </c>
      <c r="D4369" t="s">
        <v>66</v>
      </c>
      <c r="E4369" t="s">
        <v>67</v>
      </c>
      <c r="F4369" t="s">
        <v>68</v>
      </c>
      <c r="G4369" t="s">
        <v>202</v>
      </c>
    </row>
    <row r="4370" spans="1:9" hidden="1" x14ac:dyDescent="0.25">
      <c r="A4370" t="s">
        <v>136</v>
      </c>
      <c r="B4370">
        <v>2025</v>
      </c>
      <c r="C4370" t="s">
        <v>58</v>
      </c>
      <c r="D4370" t="s">
        <v>66</v>
      </c>
      <c r="E4370" t="s">
        <v>67</v>
      </c>
      <c r="F4370" t="s">
        <v>68</v>
      </c>
      <c r="G4370" t="s">
        <v>203</v>
      </c>
      <c r="I4370" s="155">
        <v>0</v>
      </c>
    </row>
    <row r="4371" spans="1:9" hidden="1" x14ac:dyDescent="0.25">
      <c r="A4371" t="s">
        <v>136</v>
      </c>
      <c r="B4371">
        <v>2025</v>
      </c>
      <c r="C4371" t="s">
        <v>58</v>
      </c>
      <c r="D4371" t="s">
        <v>66</v>
      </c>
      <c r="E4371" t="s">
        <v>67</v>
      </c>
      <c r="F4371" t="s">
        <v>68</v>
      </c>
      <c r="G4371" t="s">
        <v>290</v>
      </c>
      <c r="I4371" s="155">
        <v>0</v>
      </c>
    </row>
    <row r="4372" spans="1:9" hidden="1" x14ac:dyDescent="0.25">
      <c r="A4372" t="s">
        <v>136</v>
      </c>
      <c r="B4372">
        <v>2025</v>
      </c>
      <c r="C4372" t="s">
        <v>58</v>
      </c>
      <c r="D4372" t="s">
        <v>66</v>
      </c>
      <c r="E4372" t="s">
        <v>67</v>
      </c>
      <c r="F4372" t="s">
        <v>68</v>
      </c>
      <c r="G4372" t="s">
        <v>554</v>
      </c>
    </row>
    <row r="4373" spans="1:9" hidden="1" x14ac:dyDescent="0.25">
      <c r="A4373" t="s">
        <v>136</v>
      </c>
      <c r="B4373">
        <v>2025</v>
      </c>
      <c r="C4373" t="s">
        <v>58</v>
      </c>
      <c r="D4373" t="s">
        <v>66</v>
      </c>
      <c r="E4373" t="s">
        <v>67</v>
      </c>
      <c r="F4373" t="s">
        <v>268</v>
      </c>
      <c r="G4373" t="s">
        <v>162</v>
      </c>
      <c r="I4373" s="16">
        <v>2951345.37</v>
      </c>
    </row>
    <row r="4374" spans="1:9" hidden="1" x14ac:dyDescent="0.25">
      <c r="A4374" t="s">
        <v>136</v>
      </c>
      <c r="B4374">
        <v>2025</v>
      </c>
      <c r="C4374" t="s">
        <v>58</v>
      </c>
      <c r="D4374" t="s">
        <v>66</v>
      </c>
      <c r="E4374" t="s">
        <v>67</v>
      </c>
      <c r="F4374" t="s">
        <v>93</v>
      </c>
      <c r="G4374" t="s">
        <v>92</v>
      </c>
    </row>
    <row r="4375" spans="1:9" hidden="1" x14ac:dyDescent="0.25">
      <c r="A4375" t="s">
        <v>136</v>
      </c>
      <c r="B4375">
        <v>2025</v>
      </c>
      <c r="C4375" t="s">
        <v>58</v>
      </c>
      <c r="D4375" t="s">
        <v>69</v>
      </c>
      <c r="E4375" t="s">
        <v>69</v>
      </c>
      <c r="F4375" t="s">
        <v>70</v>
      </c>
      <c r="G4375" t="s">
        <v>77</v>
      </c>
      <c r="I4375" s="155">
        <v>200000000</v>
      </c>
    </row>
    <row r="4376" spans="1:9" hidden="1" x14ac:dyDescent="0.25">
      <c r="A4376" t="s">
        <v>136</v>
      </c>
      <c r="B4376">
        <v>2025</v>
      </c>
      <c r="C4376" t="s">
        <v>58</v>
      </c>
      <c r="D4376" t="s">
        <v>69</v>
      </c>
      <c r="E4376" t="s">
        <v>69</v>
      </c>
      <c r="F4376" t="s">
        <v>70</v>
      </c>
      <c r="G4376" t="s">
        <v>78</v>
      </c>
      <c r="I4376" s="155">
        <v>50000000</v>
      </c>
    </row>
    <row r="4377" spans="1:9" hidden="1" x14ac:dyDescent="0.25">
      <c r="A4377" t="s">
        <v>136</v>
      </c>
      <c r="B4377">
        <v>2025</v>
      </c>
      <c r="C4377" t="s">
        <v>58</v>
      </c>
      <c r="D4377" t="s">
        <v>69</v>
      </c>
      <c r="E4377" t="s">
        <v>69</v>
      </c>
      <c r="F4377" t="s">
        <v>70</v>
      </c>
      <c r="G4377" t="s">
        <v>230</v>
      </c>
      <c r="I4377" s="155">
        <v>54327800</v>
      </c>
    </row>
    <row r="4378" spans="1:9" hidden="1" x14ac:dyDescent="0.25">
      <c r="A4378" t="s">
        <v>136</v>
      </c>
      <c r="B4378">
        <v>2025</v>
      </c>
      <c r="C4378" s="86" t="s">
        <v>58</v>
      </c>
      <c r="D4378" s="86" t="s">
        <v>69</v>
      </c>
      <c r="E4378" s="86" t="s">
        <v>69</v>
      </c>
      <c r="F4378" s="86" t="s">
        <v>79</v>
      </c>
      <c r="G4378" s="86" t="s">
        <v>264</v>
      </c>
      <c r="H4378" s="86"/>
      <c r="I4378" s="18">
        <v>35717513.439999998</v>
      </c>
    </row>
    <row r="4379" spans="1:9" hidden="1" x14ac:dyDescent="0.25">
      <c r="A4379" t="s">
        <v>136</v>
      </c>
      <c r="B4379">
        <v>2025</v>
      </c>
      <c r="C4379" s="86" t="s">
        <v>58</v>
      </c>
      <c r="D4379" s="86" t="s">
        <v>69</v>
      </c>
      <c r="E4379" s="86" t="s">
        <v>69</v>
      </c>
      <c r="F4379" s="86" t="s">
        <v>79</v>
      </c>
      <c r="G4379" s="86" t="s">
        <v>297</v>
      </c>
      <c r="H4379" s="86"/>
      <c r="I4379" s="176">
        <f>466675559.23-0.999999761581421+206204633.99+290145482.36-21841679.8+-3722592.78000021</f>
        <v>937461402.00000012</v>
      </c>
    </row>
    <row r="4380" spans="1:9" hidden="1" x14ac:dyDescent="0.25">
      <c r="A4380" t="s">
        <v>137</v>
      </c>
      <c r="B4380">
        <v>2025</v>
      </c>
      <c r="C4380" t="s">
        <v>58</v>
      </c>
      <c r="D4380" t="s">
        <v>63</v>
      </c>
      <c r="E4380" t="s">
        <v>64</v>
      </c>
      <c r="F4380" t="s">
        <v>65</v>
      </c>
      <c r="G4380" t="s">
        <v>71</v>
      </c>
      <c r="I4380" s="3">
        <v>1891609.99</v>
      </c>
    </row>
    <row r="4381" spans="1:9" hidden="1" x14ac:dyDescent="0.25">
      <c r="A4381" t="s">
        <v>137</v>
      </c>
      <c r="B4381">
        <v>2025</v>
      </c>
      <c r="C4381" t="s">
        <v>58</v>
      </c>
      <c r="D4381" t="s">
        <v>63</v>
      </c>
      <c r="E4381" t="s">
        <v>64</v>
      </c>
      <c r="F4381" t="s">
        <v>65</v>
      </c>
      <c r="G4381" t="s">
        <v>80</v>
      </c>
      <c r="I4381" s="3">
        <v>600000</v>
      </c>
    </row>
    <row r="4382" spans="1:9" hidden="1" x14ac:dyDescent="0.25">
      <c r="A4382" t="s">
        <v>137</v>
      </c>
      <c r="B4382">
        <v>2025</v>
      </c>
      <c r="C4382" t="s">
        <v>58</v>
      </c>
      <c r="D4382" t="s">
        <v>63</v>
      </c>
      <c r="E4382" t="s">
        <v>64</v>
      </c>
      <c r="F4382" t="s">
        <v>65</v>
      </c>
      <c r="G4382" t="s">
        <v>72</v>
      </c>
    </row>
    <row r="4383" spans="1:9" hidden="1" x14ac:dyDescent="0.25">
      <c r="A4383" t="s">
        <v>137</v>
      </c>
      <c r="B4383">
        <v>2025</v>
      </c>
      <c r="C4383" t="s">
        <v>58</v>
      </c>
      <c r="D4383" t="s">
        <v>63</v>
      </c>
      <c r="E4383" t="s">
        <v>64</v>
      </c>
      <c r="F4383" t="s">
        <v>65</v>
      </c>
      <c r="G4383" t="s">
        <v>227</v>
      </c>
      <c r="I4383" s="3">
        <v>423825884.38999999</v>
      </c>
    </row>
    <row r="4384" spans="1:9" hidden="1" x14ac:dyDescent="0.25">
      <c r="A4384" t="s">
        <v>137</v>
      </c>
      <c r="B4384">
        <v>2025</v>
      </c>
      <c r="C4384" t="s">
        <v>58</v>
      </c>
      <c r="D4384" t="s">
        <v>63</v>
      </c>
      <c r="E4384" t="s">
        <v>64</v>
      </c>
      <c r="F4384" t="s">
        <v>65</v>
      </c>
      <c r="G4384" t="s">
        <v>586</v>
      </c>
      <c r="I4384" s="3">
        <v>2483112.86</v>
      </c>
    </row>
    <row r="4385" spans="1:9" hidden="1" x14ac:dyDescent="0.25">
      <c r="A4385" t="s">
        <v>137</v>
      </c>
      <c r="B4385">
        <v>2025</v>
      </c>
      <c r="C4385" t="s">
        <v>58</v>
      </c>
      <c r="D4385" t="s">
        <v>63</v>
      </c>
      <c r="E4385" t="s">
        <v>64</v>
      </c>
      <c r="F4385" t="s">
        <v>65</v>
      </c>
      <c r="G4385" t="s">
        <v>830</v>
      </c>
      <c r="I4385" s="3">
        <v>92554001</v>
      </c>
    </row>
    <row r="4386" spans="1:9" hidden="1" x14ac:dyDescent="0.25">
      <c r="A4386" t="s">
        <v>137</v>
      </c>
      <c r="B4386">
        <v>2025</v>
      </c>
      <c r="C4386" t="s">
        <v>58</v>
      </c>
      <c r="D4386" t="s">
        <v>63</v>
      </c>
      <c r="E4386" t="s">
        <v>64</v>
      </c>
      <c r="F4386" t="s">
        <v>587</v>
      </c>
      <c r="G4386" t="s">
        <v>621</v>
      </c>
    </row>
    <row r="4387" spans="1:9" hidden="1" x14ac:dyDescent="0.25">
      <c r="A4387" t="s">
        <v>137</v>
      </c>
      <c r="B4387">
        <v>2025</v>
      </c>
      <c r="C4387" t="s">
        <v>58</v>
      </c>
      <c r="D4387" t="s">
        <v>63</v>
      </c>
      <c r="E4387" t="s">
        <v>64</v>
      </c>
      <c r="F4387" t="s">
        <v>262</v>
      </c>
      <c r="G4387" t="s">
        <v>261</v>
      </c>
      <c r="H4387" t="s">
        <v>291</v>
      </c>
      <c r="I4387" s="3">
        <v>100923199.59999999</v>
      </c>
    </row>
    <row r="4388" spans="1:9" hidden="1" x14ac:dyDescent="0.25">
      <c r="A4388" t="s">
        <v>137</v>
      </c>
      <c r="B4388">
        <v>2025</v>
      </c>
      <c r="C4388" t="s">
        <v>58</v>
      </c>
      <c r="D4388" t="s">
        <v>63</v>
      </c>
      <c r="E4388" t="s">
        <v>64</v>
      </c>
      <c r="F4388" t="s">
        <v>262</v>
      </c>
      <c r="G4388" t="s">
        <v>261</v>
      </c>
      <c r="H4388" t="s">
        <v>104</v>
      </c>
      <c r="I4388" s="3">
        <v>107750816.76000001</v>
      </c>
    </row>
    <row r="4389" spans="1:9" hidden="1" x14ac:dyDescent="0.25">
      <c r="A4389" t="s">
        <v>137</v>
      </c>
      <c r="B4389">
        <v>2025</v>
      </c>
      <c r="C4389" t="s">
        <v>58</v>
      </c>
      <c r="D4389" t="s">
        <v>63</v>
      </c>
      <c r="E4389" t="s">
        <v>64</v>
      </c>
      <c r="F4389" t="s">
        <v>713</v>
      </c>
      <c r="G4389" t="s">
        <v>155</v>
      </c>
      <c r="I4389" s="3">
        <v>413322161.80000001</v>
      </c>
    </row>
    <row r="4390" spans="1:9" hidden="1" x14ac:dyDescent="0.25">
      <c r="A4390" t="s">
        <v>137</v>
      </c>
      <c r="B4390">
        <v>2025</v>
      </c>
      <c r="C4390" t="s">
        <v>58</v>
      </c>
      <c r="D4390" t="s">
        <v>63</v>
      </c>
      <c r="E4390" t="s">
        <v>64</v>
      </c>
      <c r="F4390" t="s">
        <v>713</v>
      </c>
      <c r="G4390" t="s">
        <v>145</v>
      </c>
      <c r="I4390" s="3">
        <v>207897467.24000001</v>
      </c>
    </row>
    <row r="4391" spans="1:9" hidden="1" x14ac:dyDescent="0.25">
      <c r="A4391" t="s">
        <v>137</v>
      </c>
      <c r="B4391">
        <v>2025</v>
      </c>
      <c r="C4391" t="s">
        <v>58</v>
      </c>
      <c r="D4391" t="s">
        <v>63</v>
      </c>
      <c r="E4391" t="s">
        <v>64</v>
      </c>
      <c r="F4391" t="s">
        <v>713</v>
      </c>
      <c r="G4391" t="s">
        <v>706</v>
      </c>
      <c r="I4391" s="3">
        <v>2000000</v>
      </c>
    </row>
    <row r="4392" spans="1:9" hidden="1" x14ac:dyDescent="0.25">
      <c r="A4392" t="s">
        <v>137</v>
      </c>
      <c r="B4392">
        <v>2025</v>
      </c>
      <c r="C4392" t="s">
        <v>58</v>
      </c>
      <c r="D4392" t="s">
        <v>63</v>
      </c>
      <c r="E4392" t="s">
        <v>64</v>
      </c>
      <c r="F4392" t="s">
        <v>713</v>
      </c>
      <c r="G4392" t="s">
        <v>275</v>
      </c>
      <c r="I4392" s="3"/>
    </row>
    <row r="4393" spans="1:9" hidden="1" x14ac:dyDescent="0.25">
      <c r="A4393" t="s">
        <v>137</v>
      </c>
      <c r="B4393">
        <v>2025</v>
      </c>
      <c r="C4393" t="s">
        <v>58</v>
      </c>
      <c r="D4393" t="s">
        <v>63</v>
      </c>
      <c r="E4393" t="s">
        <v>64</v>
      </c>
      <c r="F4393" t="s">
        <v>713</v>
      </c>
      <c r="G4393" t="s">
        <v>105</v>
      </c>
    </row>
    <row r="4394" spans="1:9" hidden="1" x14ac:dyDescent="0.25">
      <c r="A4394" t="s">
        <v>137</v>
      </c>
      <c r="B4394">
        <v>2025</v>
      </c>
      <c r="C4394" t="s">
        <v>58</v>
      </c>
      <c r="D4394" t="s">
        <v>63</v>
      </c>
      <c r="E4394" t="s">
        <v>64</v>
      </c>
      <c r="F4394" t="s">
        <v>713</v>
      </c>
      <c r="G4394" t="s">
        <v>231</v>
      </c>
      <c r="I4394" s="3">
        <v>63554480.579999998</v>
      </c>
    </row>
    <row r="4395" spans="1:9" hidden="1" x14ac:dyDescent="0.25">
      <c r="A4395" t="s">
        <v>137</v>
      </c>
      <c r="B4395">
        <v>2025</v>
      </c>
      <c r="C4395" t="s">
        <v>58</v>
      </c>
      <c r="D4395" t="s">
        <v>63</v>
      </c>
      <c r="E4395" t="s">
        <v>64</v>
      </c>
      <c r="F4395" t="s">
        <v>713</v>
      </c>
      <c r="G4395" t="s">
        <v>336</v>
      </c>
      <c r="I4395" s="3">
        <v>0</v>
      </c>
    </row>
    <row r="4396" spans="1:9" hidden="1" x14ac:dyDescent="0.25">
      <c r="A4396" t="s">
        <v>137</v>
      </c>
      <c r="B4396">
        <v>2025</v>
      </c>
      <c r="C4396" t="s">
        <v>58</v>
      </c>
      <c r="D4396" t="s">
        <v>63</v>
      </c>
      <c r="E4396" t="s">
        <v>64</v>
      </c>
      <c r="F4396" t="s">
        <v>713</v>
      </c>
      <c r="G4396" t="s">
        <v>232</v>
      </c>
      <c r="I4396" s="3">
        <v>3942692.55</v>
      </c>
    </row>
    <row r="4397" spans="1:9" hidden="1" x14ac:dyDescent="0.25">
      <c r="A4397" t="s">
        <v>137</v>
      </c>
      <c r="B4397">
        <v>2025</v>
      </c>
      <c r="C4397" t="s">
        <v>58</v>
      </c>
      <c r="D4397" t="s">
        <v>63</v>
      </c>
      <c r="E4397" t="s">
        <v>64</v>
      </c>
      <c r="F4397" t="s">
        <v>713</v>
      </c>
      <c r="G4397" t="s">
        <v>340</v>
      </c>
      <c r="I4397" s="155">
        <v>0</v>
      </c>
    </row>
    <row r="4398" spans="1:9" hidden="1" x14ac:dyDescent="0.25">
      <c r="A4398" t="s">
        <v>137</v>
      </c>
      <c r="B4398">
        <v>2025</v>
      </c>
      <c r="C4398" t="s">
        <v>58</v>
      </c>
      <c r="D4398" t="s">
        <v>63</v>
      </c>
      <c r="E4398" t="s">
        <v>64</v>
      </c>
      <c r="F4398" t="s">
        <v>713</v>
      </c>
      <c r="G4398" t="s">
        <v>341</v>
      </c>
      <c r="I4398" s="155">
        <v>0</v>
      </c>
    </row>
    <row r="4399" spans="1:9" hidden="1" x14ac:dyDescent="0.25">
      <c r="A4399" t="s">
        <v>137</v>
      </c>
      <c r="B4399">
        <v>2025</v>
      </c>
      <c r="C4399" t="s">
        <v>58</v>
      </c>
      <c r="D4399" t="s">
        <v>63</v>
      </c>
      <c r="E4399" t="s">
        <v>64</v>
      </c>
      <c r="F4399" t="s">
        <v>713</v>
      </c>
      <c r="G4399" t="s">
        <v>344</v>
      </c>
      <c r="I4399" s="155">
        <v>0</v>
      </c>
    </row>
    <row r="4400" spans="1:9" hidden="1" x14ac:dyDescent="0.25">
      <c r="A4400" t="s">
        <v>137</v>
      </c>
      <c r="B4400">
        <v>2025</v>
      </c>
      <c r="C4400" t="s">
        <v>58</v>
      </c>
      <c r="D4400" t="s">
        <v>63</v>
      </c>
      <c r="E4400" t="s">
        <v>64</v>
      </c>
      <c r="F4400" t="s">
        <v>713</v>
      </c>
      <c r="G4400" t="s">
        <v>233</v>
      </c>
      <c r="I4400" s="155">
        <v>0</v>
      </c>
    </row>
    <row r="4401" spans="1:9" hidden="1" x14ac:dyDescent="0.25">
      <c r="A4401" t="s">
        <v>137</v>
      </c>
      <c r="B4401">
        <v>2025</v>
      </c>
      <c r="C4401" t="s">
        <v>58</v>
      </c>
      <c r="D4401" t="s">
        <v>63</v>
      </c>
      <c r="E4401" t="s">
        <v>64</v>
      </c>
      <c r="F4401" t="s">
        <v>713</v>
      </c>
      <c r="G4401" t="s">
        <v>323</v>
      </c>
      <c r="I4401" s="155">
        <v>0</v>
      </c>
    </row>
    <row r="4402" spans="1:9" hidden="1" x14ac:dyDescent="0.25">
      <c r="A4402" t="s">
        <v>137</v>
      </c>
      <c r="B4402">
        <v>2025</v>
      </c>
      <c r="C4402" t="s">
        <v>58</v>
      </c>
      <c r="D4402" t="s">
        <v>63</v>
      </c>
      <c r="E4402" t="s">
        <v>64</v>
      </c>
      <c r="F4402" t="s">
        <v>713</v>
      </c>
      <c r="G4402" t="s">
        <v>237</v>
      </c>
      <c r="I4402" s="3">
        <v>3034956.2</v>
      </c>
    </row>
    <row r="4403" spans="1:9" hidden="1" x14ac:dyDescent="0.25">
      <c r="A4403" t="s">
        <v>137</v>
      </c>
      <c r="B4403">
        <v>2025</v>
      </c>
      <c r="C4403" t="s">
        <v>58</v>
      </c>
      <c r="D4403" t="s">
        <v>63</v>
      </c>
      <c r="E4403" t="s">
        <v>64</v>
      </c>
      <c r="F4403" t="s">
        <v>713</v>
      </c>
      <c r="G4403" s="90" t="s">
        <v>711</v>
      </c>
      <c r="I4403" s="3">
        <v>-25119.59</v>
      </c>
    </row>
    <row r="4404" spans="1:9" hidden="1" x14ac:dyDescent="0.25">
      <c r="A4404" t="s">
        <v>137</v>
      </c>
      <c r="B4404">
        <v>2025</v>
      </c>
      <c r="C4404" t="s">
        <v>58</v>
      </c>
      <c r="D4404" t="s">
        <v>63</v>
      </c>
      <c r="E4404" t="s">
        <v>64</v>
      </c>
      <c r="F4404" t="s">
        <v>713</v>
      </c>
      <c r="G4404" t="s">
        <v>712</v>
      </c>
      <c r="I4404" s="3">
        <v>0</v>
      </c>
    </row>
    <row r="4405" spans="1:9" hidden="1" x14ac:dyDescent="0.25">
      <c r="A4405" t="s">
        <v>137</v>
      </c>
      <c r="B4405">
        <v>2025</v>
      </c>
      <c r="C4405" t="s">
        <v>58</v>
      </c>
      <c r="D4405" t="s">
        <v>63</v>
      </c>
      <c r="E4405" t="s">
        <v>64</v>
      </c>
      <c r="F4405" t="s">
        <v>713</v>
      </c>
      <c r="G4405" t="s">
        <v>186</v>
      </c>
      <c r="I4405" s="3">
        <v>11420953</v>
      </c>
    </row>
    <row r="4406" spans="1:9" hidden="1" x14ac:dyDescent="0.25">
      <c r="A4406" t="s">
        <v>137</v>
      </c>
      <c r="B4406">
        <v>2025</v>
      </c>
      <c r="C4406" t="s">
        <v>58</v>
      </c>
      <c r="D4406" t="s">
        <v>63</v>
      </c>
      <c r="E4406" t="s">
        <v>64</v>
      </c>
      <c r="F4406" t="s">
        <v>713</v>
      </c>
      <c r="G4406" s="90" t="s">
        <v>814</v>
      </c>
      <c r="I4406" s="3">
        <v>1563500</v>
      </c>
    </row>
    <row r="4407" spans="1:9" hidden="1" x14ac:dyDescent="0.25">
      <c r="A4407" t="s">
        <v>137</v>
      </c>
      <c r="B4407">
        <v>2025</v>
      </c>
      <c r="C4407" t="s">
        <v>58</v>
      </c>
      <c r="D4407" t="s">
        <v>63</v>
      </c>
      <c r="E4407" t="s">
        <v>64</v>
      </c>
      <c r="F4407" t="s">
        <v>82</v>
      </c>
      <c r="G4407" t="s">
        <v>81</v>
      </c>
      <c r="I4407" s="3">
        <v>378012467</v>
      </c>
    </row>
    <row r="4408" spans="1:9" hidden="1" x14ac:dyDescent="0.25">
      <c r="A4408" t="s">
        <v>137</v>
      </c>
      <c r="B4408">
        <v>2025</v>
      </c>
      <c r="C4408" t="s">
        <v>58</v>
      </c>
      <c r="D4408" t="s">
        <v>63</v>
      </c>
      <c r="E4408" t="s">
        <v>64</v>
      </c>
      <c r="F4408" t="s">
        <v>228</v>
      </c>
      <c r="G4408" t="s">
        <v>229</v>
      </c>
    </row>
    <row r="4409" spans="1:9" hidden="1" x14ac:dyDescent="0.25">
      <c r="A4409" t="s">
        <v>137</v>
      </c>
      <c r="B4409">
        <v>2025</v>
      </c>
      <c r="C4409" t="s">
        <v>58</v>
      </c>
      <c r="D4409" t="s">
        <v>63</v>
      </c>
      <c r="E4409" t="s">
        <v>73</v>
      </c>
      <c r="F4409" t="s">
        <v>84</v>
      </c>
      <c r="G4409" t="s">
        <v>83</v>
      </c>
      <c r="I4409" s="3">
        <v>4637000</v>
      </c>
    </row>
    <row r="4410" spans="1:9" hidden="1" x14ac:dyDescent="0.25">
      <c r="A4410" t="s">
        <v>137</v>
      </c>
      <c r="B4410">
        <v>2025</v>
      </c>
      <c r="C4410" t="s">
        <v>58</v>
      </c>
      <c r="D4410" t="s">
        <v>63</v>
      </c>
      <c r="E4410" t="s">
        <v>73</v>
      </c>
      <c r="F4410" t="s">
        <v>84</v>
      </c>
      <c r="G4410" t="s">
        <v>551</v>
      </c>
      <c r="I4410" s="155">
        <v>2210008</v>
      </c>
    </row>
    <row r="4411" spans="1:9" hidden="1" x14ac:dyDescent="0.25">
      <c r="A4411" t="s">
        <v>137</v>
      </c>
      <c r="B4411">
        <v>2025</v>
      </c>
      <c r="C4411" t="s">
        <v>58</v>
      </c>
      <c r="D4411" t="s">
        <v>63</v>
      </c>
      <c r="E4411" t="s">
        <v>73</v>
      </c>
      <c r="F4411" t="s">
        <v>84</v>
      </c>
      <c r="G4411" t="s">
        <v>324</v>
      </c>
      <c r="I4411" s="3">
        <v>15250001</v>
      </c>
    </row>
    <row r="4412" spans="1:9" hidden="1" x14ac:dyDescent="0.25">
      <c r="A4412" t="s">
        <v>137</v>
      </c>
      <c r="B4412">
        <v>2025</v>
      </c>
      <c r="C4412" t="s">
        <v>58</v>
      </c>
      <c r="D4412" t="s">
        <v>63</v>
      </c>
      <c r="E4412" t="s">
        <v>73</v>
      </c>
      <c r="F4412" s="215" t="s">
        <v>483</v>
      </c>
      <c r="G4412" s="215" t="s">
        <v>484</v>
      </c>
      <c r="H4412" s="215"/>
      <c r="I4412" s="3">
        <v>-5876524.3799999999</v>
      </c>
    </row>
    <row r="4413" spans="1:9" hidden="1" x14ac:dyDescent="0.25">
      <c r="A4413" t="s">
        <v>137</v>
      </c>
      <c r="B4413">
        <v>2025</v>
      </c>
      <c r="C4413" t="s">
        <v>58</v>
      </c>
      <c r="D4413" t="s">
        <v>63</v>
      </c>
      <c r="E4413" t="s">
        <v>73</v>
      </c>
      <c r="F4413" s="215" t="s">
        <v>483</v>
      </c>
      <c r="G4413" s="215" t="s">
        <v>525</v>
      </c>
      <c r="H4413" s="215"/>
      <c r="I4413" s="3">
        <v>-1827798</v>
      </c>
    </row>
    <row r="4414" spans="1:9" hidden="1" x14ac:dyDescent="0.25">
      <c r="A4414" t="s">
        <v>137</v>
      </c>
      <c r="B4414">
        <v>2025</v>
      </c>
      <c r="C4414" t="s">
        <v>58</v>
      </c>
      <c r="D4414" t="s">
        <v>63</v>
      </c>
      <c r="E4414" t="s">
        <v>73</v>
      </c>
      <c r="F4414" s="215" t="s">
        <v>483</v>
      </c>
      <c r="G4414" s="215" t="s">
        <v>365</v>
      </c>
      <c r="H4414" s="215"/>
      <c r="I4414" s="3">
        <v>-869001</v>
      </c>
    </row>
    <row r="4415" spans="1:9" hidden="1" x14ac:dyDescent="0.25">
      <c r="A4415" t="s">
        <v>137</v>
      </c>
      <c r="B4415">
        <v>2025</v>
      </c>
      <c r="C4415" t="s">
        <v>58</v>
      </c>
      <c r="D4415" t="s">
        <v>63</v>
      </c>
      <c r="E4415" t="s">
        <v>73</v>
      </c>
      <c r="F4415" t="s">
        <v>342</v>
      </c>
      <c r="G4415" t="s">
        <v>343</v>
      </c>
      <c r="I4415" s="3">
        <v>1995000</v>
      </c>
    </row>
    <row r="4416" spans="1:9" hidden="1" x14ac:dyDescent="0.25">
      <c r="A4416" t="s">
        <v>137</v>
      </c>
      <c r="B4416">
        <v>2025</v>
      </c>
      <c r="C4416" t="s">
        <v>58</v>
      </c>
      <c r="D4416" t="s">
        <v>63</v>
      </c>
      <c r="E4416" t="s">
        <v>73</v>
      </c>
      <c r="F4416" t="s">
        <v>529</v>
      </c>
      <c r="G4416" t="s">
        <v>530</v>
      </c>
      <c r="I4416" s="155">
        <v>-1995000</v>
      </c>
    </row>
    <row r="4417" spans="1:9" hidden="1" x14ac:dyDescent="0.25">
      <c r="A4417" t="s">
        <v>137</v>
      </c>
      <c r="B4417">
        <v>2025</v>
      </c>
      <c r="C4417" t="s">
        <v>58</v>
      </c>
      <c r="D4417" t="s">
        <v>66</v>
      </c>
      <c r="E4417" t="s">
        <v>67</v>
      </c>
      <c r="F4417" t="s">
        <v>93</v>
      </c>
      <c r="G4417" t="s">
        <v>234</v>
      </c>
    </row>
    <row r="4418" spans="1:9" hidden="1" x14ac:dyDescent="0.25">
      <c r="A4418" t="s">
        <v>137</v>
      </c>
      <c r="B4418">
        <v>2025</v>
      </c>
      <c r="C4418" t="s">
        <v>58</v>
      </c>
      <c r="D4418" t="s">
        <v>66</v>
      </c>
      <c r="E4418" t="s">
        <v>67</v>
      </c>
      <c r="F4418" t="s">
        <v>93</v>
      </c>
      <c r="G4418" t="s">
        <v>106</v>
      </c>
      <c r="I4418" s="16">
        <v>316704634.06999999</v>
      </c>
    </row>
    <row r="4419" spans="1:9" hidden="1" x14ac:dyDescent="0.25">
      <c r="A4419" t="s">
        <v>137</v>
      </c>
      <c r="B4419">
        <v>2025</v>
      </c>
      <c r="C4419" t="s">
        <v>58</v>
      </c>
      <c r="D4419" t="s">
        <v>66</v>
      </c>
      <c r="E4419" t="s">
        <v>67</v>
      </c>
      <c r="F4419" t="s">
        <v>93</v>
      </c>
      <c r="G4419" t="s">
        <v>263</v>
      </c>
      <c r="I4419" s="154">
        <v>6303719.6799999997</v>
      </c>
    </row>
    <row r="4420" spans="1:9" hidden="1" x14ac:dyDescent="0.25">
      <c r="A4420" t="s">
        <v>137</v>
      </c>
      <c r="B4420">
        <v>2025</v>
      </c>
      <c r="C4420" t="s">
        <v>58</v>
      </c>
      <c r="D4420" t="s">
        <v>66</v>
      </c>
      <c r="E4420" t="s">
        <v>67</v>
      </c>
      <c r="F4420" t="s">
        <v>707</v>
      </c>
      <c r="G4420" t="s">
        <v>708</v>
      </c>
      <c r="H4420" t="s">
        <v>104</v>
      </c>
      <c r="I4420" s="155">
        <v>0</v>
      </c>
    </row>
    <row r="4421" spans="1:9" hidden="1" x14ac:dyDescent="0.25">
      <c r="A4421" t="s">
        <v>137</v>
      </c>
      <c r="B4421">
        <v>2025</v>
      </c>
      <c r="C4421" t="s">
        <v>58</v>
      </c>
      <c r="D4421" t="s">
        <v>66</v>
      </c>
      <c r="E4421" t="s">
        <v>67</v>
      </c>
      <c r="F4421" t="s">
        <v>89</v>
      </c>
      <c r="G4421" t="s">
        <v>444</v>
      </c>
      <c r="I4421" s="178"/>
    </row>
    <row r="4422" spans="1:9" hidden="1" x14ac:dyDescent="0.25">
      <c r="A4422" t="s">
        <v>137</v>
      </c>
      <c r="B4422">
        <v>2025</v>
      </c>
      <c r="C4422" t="s">
        <v>58</v>
      </c>
      <c r="D4422" t="s">
        <v>66</v>
      </c>
      <c r="E4422" t="s">
        <v>67</v>
      </c>
      <c r="F4422" t="s">
        <v>89</v>
      </c>
      <c r="G4422" t="s">
        <v>85</v>
      </c>
      <c r="I4422" s="16">
        <v>13797082</v>
      </c>
    </row>
    <row r="4423" spans="1:9" hidden="1" x14ac:dyDescent="0.25">
      <c r="A4423" t="s">
        <v>137</v>
      </c>
      <c r="B4423">
        <v>2025</v>
      </c>
      <c r="C4423" t="s">
        <v>58</v>
      </c>
      <c r="D4423" t="s">
        <v>66</v>
      </c>
      <c r="E4423" t="s">
        <v>67</v>
      </c>
      <c r="F4423" t="s">
        <v>89</v>
      </c>
      <c r="G4423" t="s">
        <v>86</v>
      </c>
      <c r="I4423" s="16">
        <v>1704294</v>
      </c>
    </row>
    <row r="4424" spans="1:9" hidden="1" x14ac:dyDescent="0.25">
      <c r="A4424" t="s">
        <v>137</v>
      </c>
      <c r="B4424">
        <v>2025</v>
      </c>
      <c r="C4424" t="s">
        <v>58</v>
      </c>
      <c r="D4424" t="s">
        <v>66</v>
      </c>
      <c r="E4424" t="s">
        <v>67</v>
      </c>
      <c r="F4424" s="215" t="s">
        <v>89</v>
      </c>
      <c r="G4424" s="215" t="s">
        <v>87</v>
      </c>
      <c r="H4424" s="215"/>
      <c r="I4424" s="16">
        <v>11249955.35</v>
      </c>
    </row>
    <row r="4425" spans="1:9" hidden="1" x14ac:dyDescent="0.25">
      <c r="A4425" t="s">
        <v>137</v>
      </c>
      <c r="B4425">
        <v>2025</v>
      </c>
      <c r="C4425" s="215" t="s">
        <v>58</v>
      </c>
      <c r="D4425" s="215" t="s">
        <v>66</v>
      </c>
      <c r="E4425" s="215" t="s">
        <v>67</v>
      </c>
      <c r="F4425" s="215" t="s">
        <v>89</v>
      </c>
      <c r="G4425" s="215" t="s">
        <v>88</v>
      </c>
      <c r="H4425" s="215"/>
      <c r="I4425" s="16">
        <v>0</v>
      </c>
    </row>
    <row r="4426" spans="1:9" hidden="1" x14ac:dyDescent="0.25">
      <c r="A4426" t="s">
        <v>137</v>
      </c>
      <c r="B4426">
        <v>2025</v>
      </c>
      <c r="C4426" t="s">
        <v>58</v>
      </c>
      <c r="D4426" t="s">
        <v>66</v>
      </c>
      <c r="E4426" t="s">
        <v>67</v>
      </c>
      <c r="F4426" t="s">
        <v>94</v>
      </c>
      <c r="G4426" t="s">
        <v>95</v>
      </c>
    </row>
    <row r="4427" spans="1:9" hidden="1" x14ac:dyDescent="0.25">
      <c r="A4427" t="s">
        <v>137</v>
      </c>
      <c r="B4427">
        <v>2025</v>
      </c>
      <c r="C4427" t="s">
        <v>58</v>
      </c>
      <c r="D4427" t="s">
        <v>66</v>
      </c>
      <c r="E4427" t="s">
        <v>67</v>
      </c>
      <c r="F4427" t="s">
        <v>94</v>
      </c>
      <c r="G4427" t="s">
        <v>95</v>
      </c>
    </row>
    <row r="4428" spans="1:9" hidden="1" x14ac:dyDescent="0.25">
      <c r="A4428" t="s">
        <v>137</v>
      </c>
      <c r="B4428">
        <v>2025</v>
      </c>
      <c r="C4428" t="s">
        <v>58</v>
      </c>
      <c r="D4428" t="s">
        <v>66</v>
      </c>
      <c r="E4428" t="s">
        <v>67</v>
      </c>
      <c r="F4428" t="s">
        <v>94</v>
      </c>
      <c r="G4428" t="s">
        <v>95</v>
      </c>
    </row>
    <row r="4429" spans="1:9" hidden="1" x14ac:dyDescent="0.25">
      <c r="A4429" t="s">
        <v>137</v>
      </c>
      <c r="B4429">
        <v>2025</v>
      </c>
      <c r="C4429" t="s">
        <v>58</v>
      </c>
      <c r="D4429" t="s">
        <v>66</v>
      </c>
      <c r="E4429" t="s">
        <v>67</v>
      </c>
      <c r="F4429" t="s">
        <v>94</v>
      </c>
      <c r="G4429" t="s">
        <v>95</v>
      </c>
    </row>
    <row r="4430" spans="1:9" hidden="1" x14ac:dyDescent="0.25">
      <c r="A4430" t="s">
        <v>137</v>
      </c>
      <c r="B4430">
        <v>2025</v>
      </c>
      <c r="C4430" t="s">
        <v>58</v>
      </c>
      <c r="D4430" t="s">
        <v>66</v>
      </c>
      <c r="E4430" t="s">
        <v>67</v>
      </c>
      <c r="F4430" t="s">
        <v>94</v>
      </c>
      <c r="G4430" t="s">
        <v>95</v>
      </c>
    </row>
    <row r="4431" spans="1:9" hidden="1" x14ac:dyDescent="0.25">
      <c r="A4431" t="s">
        <v>137</v>
      </c>
      <c r="B4431">
        <v>2025</v>
      </c>
      <c r="C4431" t="s">
        <v>58</v>
      </c>
      <c r="D4431" t="s">
        <v>66</v>
      </c>
      <c r="E4431" t="s">
        <v>67</v>
      </c>
      <c r="F4431" t="s">
        <v>68</v>
      </c>
      <c r="G4431" t="s">
        <v>720</v>
      </c>
      <c r="I4431" s="16">
        <v>2207000</v>
      </c>
    </row>
    <row r="4432" spans="1:9" hidden="1" x14ac:dyDescent="0.25">
      <c r="A4432" t="s">
        <v>137</v>
      </c>
      <c r="B4432">
        <v>2025</v>
      </c>
      <c r="C4432" t="s">
        <v>58</v>
      </c>
      <c r="D4432" t="s">
        <v>66</v>
      </c>
      <c r="E4432" t="s">
        <v>67</v>
      </c>
      <c r="F4432" t="s">
        <v>68</v>
      </c>
      <c r="G4432" t="s">
        <v>721</v>
      </c>
      <c r="I4432" s="16">
        <v>362999.95</v>
      </c>
    </row>
    <row r="4433" spans="1:9" hidden="1" x14ac:dyDescent="0.25">
      <c r="A4433" t="s">
        <v>137</v>
      </c>
      <c r="B4433">
        <v>2025</v>
      </c>
      <c r="C4433" t="s">
        <v>58</v>
      </c>
      <c r="D4433" t="s">
        <v>66</v>
      </c>
      <c r="E4433" t="s">
        <v>67</v>
      </c>
      <c r="F4433" t="s">
        <v>68</v>
      </c>
      <c r="G4433" t="s">
        <v>722</v>
      </c>
      <c r="I4433" s="16">
        <v>124321.62</v>
      </c>
    </row>
    <row r="4434" spans="1:9" hidden="1" x14ac:dyDescent="0.25">
      <c r="A4434" t="s">
        <v>137</v>
      </c>
      <c r="B4434">
        <v>2025</v>
      </c>
      <c r="C4434" t="s">
        <v>58</v>
      </c>
      <c r="D4434" t="s">
        <v>66</v>
      </c>
      <c r="E4434" t="s">
        <v>67</v>
      </c>
      <c r="F4434" t="s">
        <v>68</v>
      </c>
      <c r="G4434" s="90" t="s">
        <v>719</v>
      </c>
      <c r="I4434" s="212">
        <v>-310.60000000000002</v>
      </c>
    </row>
    <row r="4435" spans="1:9" hidden="1" x14ac:dyDescent="0.25">
      <c r="A4435" t="s">
        <v>137</v>
      </c>
      <c r="B4435">
        <v>2025</v>
      </c>
      <c r="C4435" t="s">
        <v>58</v>
      </c>
      <c r="D4435" t="s">
        <v>66</v>
      </c>
      <c r="E4435" t="s">
        <v>67</v>
      </c>
      <c r="F4435" t="s">
        <v>68</v>
      </c>
      <c r="G4435" t="s">
        <v>723</v>
      </c>
      <c r="I4435" s="16">
        <v>391468.54</v>
      </c>
    </row>
    <row r="4436" spans="1:9" hidden="1" x14ac:dyDescent="0.25">
      <c r="A4436" t="s">
        <v>137</v>
      </c>
      <c r="B4436">
        <v>2025</v>
      </c>
      <c r="C4436" t="s">
        <v>58</v>
      </c>
      <c r="D4436" t="s">
        <v>66</v>
      </c>
      <c r="E4436" t="s">
        <v>67</v>
      </c>
      <c r="F4436" t="s">
        <v>68</v>
      </c>
      <c r="G4436" t="s">
        <v>815</v>
      </c>
      <c r="I4436" s="16">
        <v>154800</v>
      </c>
    </row>
    <row r="4437" spans="1:9" hidden="1" x14ac:dyDescent="0.25">
      <c r="A4437" t="s">
        <v>137</v>
      </c>
      <c r="B4437">
        <v>2025</v>
      </c>
      <c r="C4437" t="s">
        <v>58</v>
      </c>
      <c r="D4437" t="s">
        <v>66</v>
      </c>
      <c r="E4437" t="s">
        <v>67</v>
      </c>
      <c r="F4437" t="s">
        <v>68</v>
      </c>
      <c r="G4437" t="s">
        <v>724</v>
      </c>
      <c r="I4437" s="176">
        <v>-224300</v>
      </c>
    </row>
    <row r="4438" spans="1:9" hidden="1" x14ac:dyDescent="0.25">
      <c r="A4438" t="s">
        <v>137</v>
      </c>
      <c r="B4438">
        <v>2025</v>
      </c>
      <c r="C4438" t="s">
        <v>58</v>
      </c>
      <c r="D4438" t="s">
        <v>66</v>
      </c>
      <c r="E4438" t="s">
        <v>67</v>
      </c>
      <c r="F4438" t="s">
        <v>68</v>
      </c>
      <c r="G4438" t="s">
        <v>282</v>
      </c>
      <c r="I4438" s="16">
        <v>146980.39000000001</v>
      </c>
    </row>
    <row r="4439" spans="1:9" hidden="1" x14ac:dyDescent="0.25">
      <c r="A4439" t="s">
        <v>137</v>
      </c>
      <c r="B4439">
        <v>2025</v>
      </c>
      <c r="C4439" t="s">
        <v>58</v>
      </c>
      <c r="D4439" t="s">
        <v>66</v>
      </c>
      <c r="E4439" t="s">
        <v>67</v>
      </c>
      <c r="F4439" t="s">
        <v>68</v>
      </c>
      <c r="G4439" t="s">
        <v>718</v>
      </c>
      <c r="I4439" s="18">
        <v>-8580</v>
      </c>
    </row>
    <row r="4440" spans="1:9" hidden="1" x14ac:dyDescent="0.25">
      <c r="A4440" t="s">
        <v>137</v>
      </c>
      <c r="B4440">
        <v>2025</v>
      </c>
      <c r="C4440" t="s">
        <v>58</v>
      </c>
      <c r="D4440" t="s">
        <v>66</v>
      </c>
      <c r="E4440" t="s">
        <v>67</v>
      </c>
      <c r="F4440" t="s">
        <v>68</v>
      </c>
      <c r="G4440" t="s">
        <v>725</v>
      </c>
      <c r="I4440" s="16">
        <v>28797.16</v>
      </c>
    </row>
    <row r="4441" spans="1:9" hidden="1" x14ac:dyDescent="0.25">
      <c r="A4441" t="s">
        <v>137</v>
      </c>
      <c r="B4441">
        <v>2025</v>
      </c>
      <c r="C4441" t="s">
        <v>58</v>
      </c>
      <c r="D4441" t="s">
        <v>66</v>
      </c>
      <c r="E4441" t="s">
        <v>67</v>
      </c>
      <c r="F4441" t="s">
        <v>68</v>
      </c>
      <c r="G4441" t="s">
        <v>726</v>
      </c>
      <c r="I4441" s="176"/>
    </row>
    <row r="4442" spans="1:9" hidden="1" x14ac:dyDescent="0.25">
      <c r="A4442" t="s">
        <v>137</v>
      </c>
      <c r="B4442">
        <v>2025</v>
      </c>
      <c r="C4442" t="s">
        <v>58</v>
      </c>
      <c r="D4442" t="s">
        <v>66</v>
      </c>
      <c r="E4442" t="s">
        <v>67</v>
      </c>
      <c r="F4442" t="s">
        <v>68</v>
      </c>
      <c r="G4442" t="s">
        <v>727</v>
      </c>
      <c r="I4442" s="16">
        <v>1947451.6</v>
      </c>
    </row>
    <row r="4443" spans="1:9" hidden="1" x14ac:dyDescent="0.25">
      <c r="A4443" t="s">
        <v>137</v>
      </c>
      <c r="B4443">
        <v>2025</v>
      </c>
      <c r="C4443" t="s">
        <v>58</v>
      </c>
      <c r="D4443" t="s">
        <v>66</v>
      </c>
      <c r="E4443" t="s">
        <v>67</v>
      </c>
      <c r="F4443" t="s">
        <v>68</v>
      </c>
      <c r="G4443" t="s">
        <v>728</v>
      </c>
      <c r="I4443" s="16">
        <v>2873649</v>
      </c>
    </row>
    <row r="4444" spans="1:9" hidden="1" x14ac:dyDescent="0.25">
      <c r="A4444" t="s">
        <v>137</v>
      </c>
      <c r="B4444">
        <v>2025</v>
      </c>
      <c r="C4444" t="s">
        <v>58</v>
      </c>
      <c r="D4444" t="s">
        <v>66</v>
      </c>
      <c r="E4444" t="s">
        <v>67</v>
      </c>
      <c r="F4444" t="s">
        <v>68</v>
      </c>
      <c r="G4444" t="s">
        <v>729</v>
      </c>
      <c r="I4444" s="16">
        <v>119006.51</v>
      </c>
    </row>
    <row r="4445" spans="1:9" hidden="1" x14ac:dyDescent="0.25">
      <c r="A4445" t="s">
        <v>137</v>
      </c>
      <c r="B4445">
        <v>2025</v>
      </c>
      <c r="C4445" t="s">
        <v>58</v>
      </c>
      <c r="D4445" t="s">
        <v>66</v>
      </c>
      <c r="E4445" t="s">
        <v>67</v>
      </c>
      <c r="F4445" t="s">
        <v>68</v>
      </c>
      <c r="G4445" t="s">
        <v>730</v>
      </c>
      <c r="I4445" s="16">
        <v>21780</v>
      </c>
    </row>
    <row r="4446" spans="1:9" hidden="1" x14ac:dyDescent="0.25">
      <c r="A4446" t="s">
        <v>137</v>
      </c>
      <c r="B4446">
        <v>2025</v>
      </c>
      <c r="C4446" t="s">
        <v>58</v>
      </c>
      <c r="D4446" t="s">
        <v>66</v>
      </c>
      <c r="E4446" t="s">
        <v>67</v>
      </c>
      <c r="F4446" t="s">
        <v>68</v>
      </c>
      <c r="G4446" t="s">
        <v>731</v>
      </c>
      <c r="I4446" s="16">
        <v>112265</v>
      </c>
    </row>
    <row r="4447" spans="1:9" hidden="1" x14ac:dyDescent="0.25">
      <c r="A4447" t="s">
        <v>137</v>
      </c>
      <c r="B4447">
        <v>2025</v>
      </c>
      <c r="C4447" t="s">
        <v>58</v>
      </c>
      <c r="D4447" t="s">
        <v>66</v>
      </c>
      <c r="E4447" t="s">
        <v>67</v>
      </c>
      <c r="F4447" t="s">
        <v>68</v>
      </c>
      <c r="G4447" t="s">
        <v>709</v>
      </c>
    </row>
    <row r="4448" spans="1:9" hidden="1" x14ac:dyDescent="0.25">
      <c r="A4448" t="s">
        <v>137</v>
      </c>
      <c r="B4448">
        <v>2025</v>
      </c>
      <c r="C4448" t="s">
        <v>58</v>
      </c>
      <c r="D4448" t="s">
        <v>66</v>
      </c>
      <c r="E4448" t="s">
        <v>67</v>
      </c>
      <c r="F4448" t="s">
        <v>68</v>
      </c>
      <c r="G4448" t="s">
        <v>732</v>
      </c>
      <c r="I4448" s="16">
        <v>381359.55</v>
      </c>
    </row>
    <row r="4449" spans="1:9" hidden="1" x14ac:dyDescent="0.25">
      <c r="A4449" t="s">
        <v>137</v>
      </c>
      <c r="B4449">
        <v>2025</v>
      </c>
      <c r="C4449" t="s">
        <v>58</v>
      </c>
      <c r="D4449" t="s">
        <v>66</v>
      </c>
      <c r="E4449" t="s">
        <v>67</v>
      </c>
      <c r="F4449" t="s">
        <v>68</v>
      </c>
      <c r="G4449" t="s">
        <v>733</v>
      </c>
      <c r="I4449" s="16">
        <v>419051.94</v>
      </c>
    </row>
    <row r="4450" spans="1:9" hidden="1" x14ac:dyDescent="0.25">
      <c r="A4450" t="s">
        <v>137</v>
      </c>
      <c r="B4450">
        <v>2025</v>
      </c>
      <c r="C4450" t="s">
        <v>58</v>
      </c>
      <c r="D4450" t="s">
        <v>66</v>
      </c>
      <c r="E4450" t="s">
        <v>67</v>
      </c>
      <c r="F4450" t="s">
        <v>68</v>
      </c>
      <c r="G4450" t="s">
        <v>711</v>
      </c>
    </row>
    <row r="4451" spans="1:9" hidden="1" x14ac:dyDescent="0.25">
      <c r="A4451" t="s">
        <v>137</v>
      </c>
      <c r="B4451">
        <v>2025</v>
      </c>
      <c r="C4451" t="s">
        <v>58</v>
      </c>
      <c r="D4451" t="s">
        <v>66</v>
      </c>
      <c r="E4451" t="s">
        <v>67</v>
      </c>
      <c r="F4451" t="s">
        <v>68</v>
      </c>
      <c r="G4451" t="s">
        <v>553</v>
      </c>
      <c r="I4451" s="16">
        <v>10520</v>
      </c>
    </row>
    <row r="4452" spans="1:9" hidden="1" x14ac:dyDescent="0.25">
      <c r="A4452" t="s">
        <v>137</v>
      </c>
      <c r="B4452">
        <v>2025</v>
      </c>
      <c r="C4452" t="s">
        <v>58</v>
      </c>
      <c r="D4452" t="s">
        <v>66</v>
      </c>
      <c r="E4452" t="s">
        <v>67</v>
      </c>
      <c r="F4452" t="s">
        <v>68</v>
      </c>
      <c r="G4452" t="s">
        <v>679</v>
      </c>
      <c r="I4452" s="16">
        <v>21704.26</v>
      </c>
    </row>
    <row r="4453" spans="1:9" hidden="1" x14ac:dyDescent="0.25">
      <c r="A4453" t="s">
        <v>137</v>
      </c>
      <c r="B4453">
        <v>2025</v>
      </c>
      <c r="C4453" t="s">
        <v>58</v>
      </c>
      <c r="D4453" t="s">
        <v>66</v>
      </c>
      <c r="E4453" t="s">
        <v>67</v>
      </c>
      <c r="F4453" t="s">
        <v>68</v>
      </c>
      <c r="G4453" t="s">
        <v>680</v>
      </c>
    </row>
    <row r="4454" spans="1:9" hidden="1" x14ac:dyDescent="0.25">
      <c r="A4454" t="s">
        <v>137</v>
      </c>
      <c r="B4454">
        <v>2025</v>
      </c>
      <c r="C4454" t="s">
        <v>58</v>
      </c>
      <c r="D4454" t="s">
        <v>66</v>
      </c>
      <c r="E4454" t="s">
        <v>67</v>
      </c>
      <c r="F4454" t="s">
        <v>326</v>
      </c>
      <c r="G4454" t="s">
        <v>327</v>
      </c>
      <c r="I4454" s="16">
        <v>1567720</v>
      </c>
    </row>
    <row r="4455" spans="1:9" hidden="1" x14ac:dyDescent="0.25">
      <c r="A4455" t="s">
        <v>137</v>
      </c>
      <c r="B4455">
        <v>2025</v>
      </c>
      <c r="C4455" t="s">
        <v>58</v>
      </c>
      <c r="D4455" t="s">
        <v>66</v>
      </c>
      <c r="E4455" t="s">
        <v>67</v>
      </c>
      <c r="F4455" t="s">
        <v>326</v>
      </c>
      <c r="G4455" t="s">
        <v>328</v>
      </c>
      <c r="I4455" s="16">
        <v>1567622</v>
      </c>
    </row>
    <row r="4456" spans="1:9" hidden="1" x14ac:dyDescent="0.25">
      <c r="A4456" t="s">
        <v>137</v>
      </c>
      <c r="B4456">
        <v>2025</v>
      </c>
      <c r="C4456" t="s">
        <v>58</v>
      </c>
      <c r="D4456" t="s">
        <v>66</v>
      </c>
      <c r="E4456" t="s">
        <v>67</v>
      </c>
      <c r="F4456" t="s">
        <v>326</v>
      </c>
      <c r="G4456" t="s">
        <v>329</v>
      </c>
      <c r="I4456" s="16">
        <v>204655</v>
      </c>
    </row>
    <row r="4457" spans="1:9" hidden="1" x14ac:dyDescent="0.25">
      <c r="A4457" t="s">
        <v>137</v>
      </c>
      <c r="B4457">
        <v>2025</v>
      </c>
      <c r="C4457" t="s">
        <v>58</v>
      </c>
      <c r="D4457" t="s">
        <v>66</v>
      </c>
      <c r="E4457" t="s">
        <v>67</v>
      </c>
      <c r="F4457" t="s">
        <v>326</v>
      </c>
      <c r="G4457" t="s">
        <v>330</v>
      </c>
      <c r="I4457" s="16">
        <v>6617600</v>
      </c>
    </row>
    <row r="4458" spans="1:9" hidden="1" x14ac:dyDescent="0.25">
      <c r="A4458" t="s">
        <v>137</v>
      </c>
      <c r="B4458">
        <v>2025</v>
      </c>
      <c r="C4458" t="s">
        <v>58</v>
      </c>
      <c r="D4458" t="s">
        <v>66</v>
      </c>
      <c r="E4458" t="s">
        <v>67</v>
      </c>
      <c r="F4458" t="s">
        <v>68</v>
      </c>
      <c r="G4458" s="90" t="s">
        <v>812</v>
      </c>
      <c r="I4458" s="16">
        <v>28123000</v>
      </c>
    </row>
    <row r="4459" spans="1:9" hidden="1" x14ac:dyDescent="0.25">
      <c r="A4459" t="s">
        <v>137</v>
      </c>
      <c r="B4459">
        <v>2025</v>
      </c>
      <c r="C4459" t="s">
        <v>58</v>
      </c>
      <c r="D4459" t="s">
        <v>66</v>
      </c>
      <c r="E4459" t="s">
        <v>67</v>
      </c>
      <c r="F4459" t="s">
        <v>68</v>
      </c>
      <c r="G4459" t="s">
        <v>158</v>
      </c>
      <c r="I4459" s="16">
        <v>112716948.58</v>
      </c>
    </row>
    <row r="4460" spans="1:9" hidden="1" x14ac:dyDescent="0.25">
      <c r="A4460" t="s">
        <v>137</v>
      </c>
      <c r="B4460">
        <v>2025</v>
      </c>
      <c r="C4460" t="s">
        <v>58</v>
      </c>
      <c r="D4460" t="s">
        <v>66</v>
      </c>
      <c r="E4460" t="s">
        <v>67</v>
      </c>
      <c r="F4460" t="s">
        <v>68</v>
      </c>
      <c r="G4460" t="s">
        <v>76</v>
      </c>
      <c r="I4460" s="16">
        <v>-10839725.26</v>
      </c>
    </row>
    <row r="4461" spans="1:9" hidden="1" x14ac:dyDescent="0.25">
      <c r="A4461" t="s">
        <v>137</v>
      </c>
      <c r="B4461">
        <v>2025</v>
      </c>
      <c r="C4461" t="s">
        <v>58</v>
      </c>
      <c r="D4461" t="s">
        <v>66</v>
      </c>
      <c r="E4461" t="s">
        <v>67</v>
      </c>
      <c r="F4461" t="s">
        <v>68</v>
      </c>
      <c r="G4461" t="s">
        <v>784</v>
      </c>
    </row>
    <row r="4462" spans="1:9" hidden="1" x14ac:dyDescent="0.25">
      <c r="A4462" t="s">
        <v>137</v>
      </c>
      <c r="B4462">
        <v>2025</v>
      </c>
      <c r="C4462" t="s">
        <v>58</v>
      </c>
      <c r="D4462" t="s">
        <v>66</v>
      </c>
      <c r="E4462" t="s">
        <v>67</v>
      </c>
      <c r="F4462" t="s">
        <v>68</v>
      </c>
      <c r="G4462" t="s">
        <v>200</v>
      </c>
      <c r="I4462" s="16"/>
    </row>
    <row r="4463" spans="1:9" hidden="1" x14ac:dyDescent="0.25">
      <c r="A4463" t="s">
        <v>137</v>
      </c>
      <c r="B4463">
        <v>2025</v>
      </c>
      <c r="C4463" t="s">
        <v>58</v>
      </c>
      <c r="D4463" t="s">
        <v>66</v>
      </c>
      <c r="E4463" t="s">
        <v>67</v>
      </c>
      <c r="F4463" t="s">
        <v>68</v>
      </c>
      <c r="G4463" t="s">
        <v>97</v>
      </c>
      <c r="I4463" s="16">
        <v>5002159</v>
      </c>
    </row>
    <row r="4464" spans="1:9" hidden="1" x14ac:dyDescent="0.25">
      <c r="A4464" t="s">
        <v>137</v>
      </c>
      <c r="B4464">
        <v>2025</v>
      </c>
      <c r="C4464" t="s">
        <v>58</v>
      </c>
      <c r="D4464" t="s">
        <v>66</v>
      </c>
      <c r="E4464" t="s">
        <v>67</v>
      </c>
      <c r="F4464" t="s">
        <v>68</v>
      </c>
      <c r="G4464" t="s">
        <v>97</v>
      </c>
      <c r="I4464" s="16">
        <v>-9705652.4199999999</v>
      </c>
    </row>
    <row r="4465" spans="1:9" hidden="1" x14ac:dyDescent="0.25">
      <c r="A4465" t="s">
        <v>137</v>
      </c>
      <c r="B4465">
        <v>2025</v>
      </c>
      <c r="C4465" t="s">
        <v>58</v>
      </c>
      <c r="D4465" t="s">
        <v>66</v>
      </c>
      <c r="E4465" t="s">
        <v>67</v>
      </c>
      <c r="F4465" t="s">
        <v>68</v>
      </c>
      <c r="G4465" t="s">
        <v>201</v>
      </c>
      <c r="I4465" s="16">
        <v>-12078.55</v>
      </c>
    </row>
    <row r="4466" spans="1:9" hidden="1" x14ac:dyDescent="0.25">
      <c r="A4466" t="s">
        <v>137</v>
      </c>
      <c r="B4466">
        <v>2025</v>
      </c>
      <c r="C4466" t="s">
        <v>58</v>
      </c>
      <c r="D4466" t="s">
        <v>66</v>
      </c>
      <c r="E4466" t="s">
        <v>67</v>
      </c>
      <c r="F4466" t="s">
        <v>68</v>
      </c>
      <c r="G4466" t="s">
        <v>710</v>
      </c>
      <c r="I4466" s="16"/>
    </row>
    <row r="4467" spans="1:9" hidden="1" x14ac:dyDescent="0.25">
      <c r="A4467" t="s">
        <v>137</v>
      </c>
      <c r="B4467">
        <v>2025</v>
      </c>
      <c r="C4467" t="s">
        <v>58</v>
      </c>
      <c r="D4467" t="s">
        <v>66</v>
      </c>
      <c r="E4467" t="s">
        <v>67</v>
      </c>
      <c r="F4467" t="s">
        <v>68</v>
      </c>
      <c r="G4467" t="s">
        <v>293</v>
      </c>
      <c r="I4467" s="16">
        <v>-8866473.3900000006</v>
      </c>
    </row>
    <row r="4468" spans="1:9" hidden="1" x14ac:dyDescent="0.25">
      <c r="A4468" t="s">
        <v>137</v>
      </c>
      <c r="B4468">
        <v>2025</v>
      </c>
      <c r="C4468" t="s">
        <v>58</v>
      </c>
      <c r="D4468" t="s">
        <v>66</v>
      </c>
      <c r="E4468" t="s">
        <v>67</v>
      </c>
      <c r="F4468" t="s">
        <v>68</v>
      </c>
      <c r="G4468" t="s">
        <v>202</v>
      </c>
    </row>
    <row r="4469" spans="1:9" hidden="1" x14ac:dyDescent="0.25">
      <c r="A4469" t="s">
        <v>137</v>
      </c>
      <c r="B4469">
        <v>2025</v>
      </c>
      <c r="C4469" t="s">
        <v>58</v>
      </c>
      <c r="D4469" t="s">
        <v>66</v>
      </c>
      <c r="E4469" t="s">
        <v>67</v>
      </c>
      <c r="F4469" t="s">
        <v>68</v>
      </c>
      <c r="G4469" t="s">
        <v>203</v>
      </c>
      <c r="I4469" s="155">
        <v>0</v>
      </c>
    </row>
    <row r="4470" spans="1:9" hidden="1" x14ac:dyDescent="0.25">
      <c r="A4470" t="s">
        <v>137</v>
      </c>
      <c r="B4470">
        <v>2025</v>
      </c>
      <c r="C4470" t="s">
        <v>58</v>
      </c>
      <c r="D4470" t="s">
        <v>66</v>
      </c>
      <c r="E4470" t="s">
        <v>67</v>
      </c>
      <c r="F4470" t="s">
        <v>68</v>
      </c>
      <c r="G4470" t="s">
        <v>290</v>
      </c>
      <c r="I4470" s="155">
        <v>0</v>
      </c>
    </row>
    <row r="4471" spans="1:9" hidden="1" x14ac:dyDescent="0.25">
      <c r="A4471" t="s">
        <v>137</v>
      </c>
      <c r="B4471">
        <v>2025</v>
      </c>
      <c r="C4471" t="s">
        <v>58</v>
      </c>
      <c r="D4471" t="s">
        <v>66</v>
      </c>
      <c r="E4471" t="s">
        <v>67</v>
      </c>
      <c r="F4471" t="s">
        <v>68</v>
      </c>
      <c r="G4471" t="s">
        <v>554</v>
      </c>
    </row>
    <row r="4472" spans="1:9" hidden="1" x14ac:dyDescent="0.25">
      <c r="A4472" t="s">
        <v>137</v>
      </c>
      <c r="B4472">
        <v>2025</v>
      </c>
      <c r="C4472" t="s">
        <v>58</v>
      </c>
      <c r="D4472" t="s">
        <v>66</v>
      </c>
      <c r="E4472" t="s">
        <v>67</v>
      </c>
      <c r="F4472" t="s">
        <v>268</v>
      </c>
      <c r="G4472" t="s">
        <v>162</v>
      </c>
      <c r="I4472" s="16">
        <v>3511665.57</v>
      </c>
    </row>
    <row r="4473" spans="1:9" hidden="1" x14ac:dyDescent="0.25">
      <c r="A4473" t="s">
        <v>137</v>
      </c>
      <c r="B4473">
        <v>2025</v>
      </c>
      <c r="C4473" t="s">
        <v>58</v>
      </c>
      <c r="D4473" t="s">
        <v>66</v>
      </c>
      <c r="E4473" t="s">
        <v>67</v>
      </c>
      <c r="F4473" t="s">
        <v>93</v>
      </c>
      <c r="G4473" t="s">
        <v>92</v>
      </c>
    </row>
    <row r="4474" spans="1:9" hidden="1" x14ac:dyDescent="0.25">
      <c r="A4474" t="s">
        <v>137</v>
      </c>
      <c r="B4474">
        <v>2025</v>
      </c>
      <c r="C4474" t="s">
        <v>58</v>
      </c>
      <c r="D4474" t="s">
        <v>69</v>
      </c>
      <c r="E4474" t="s">
        <v>69</v>
      </c>
      <c r="F4474" t="s">
        <v>70</v>
      </c>
      <c r="G4474" t="s">
        <v>77</v>
      </c>
      <c r="I4474" s="155">
        <v>200000000</v>
      </c>
    </row>
    <row r="4475" spans="1:9" hidden="1" x14ac:dyDescent="0.25">
      <c r="A4475" t="s">
        <v>137</v>
      </c>
      <c r="B4475">
        <v>2025</v>
      </c>
      <c r="C4475" t="s">
        <v>58</v>
      </c>
      <c r="D4475" t="s">
        <v>69</v>
      </c>
      <c r="E4475" t="s">
        <v>69</v>
      </c>
      <c r="F4475" t="s">
        <v>70</v>
      </c>
      <c r="G4475" t="s">
        <v>78</v>
      </c>
      <c r="I4475" s="155">
        <v>50000000</v>
      </c>
    </row>
    <row r="4476" spans="1:9" hidden="1" x14ac:dyDescent="0.25">
      <c r="A4476" t="s">
        <v>137</v>
      </c>
      <c r="B4476">
        <v>2025</v>
      </c>
      <c r="C4476" t="s">
        <v>58</v>
      </c>
      <c r="D4476" t="s">
        <v>69</v>
      </c>
      <c r="E4476" t="s">
        <v>69</v>
      </c>
      <c r="F4476" t="s">
        <v>70</v>
      </c>
      <c r="G4476" t="s">
        <v>230</v>
      </c>
      <c r="I4476" s="155">
        <v>54327800</v>
      </c>
    </row>
    <row r="4477" spans="1:9" hidden="1" x14ac:dyDescent="0.25">
      <c r="A4477" t="s">
        <v>137</v>
      </c>
      <c r="B4477">
        <v>2025</v>
      </c>
      <c r="C4477" s="86" t="s">
        <v>58</v>
      </c>
      <c r="D4477" s="86" t="s">
        <v>69</v>
      </c>
      <c r="E4477" s="86" t="s">
        <v>69</v>
      </c>
      <c r="F4477" s="86" t="s">
        <v>79</v>
      </c>
      <c r="G4477" s="86" t="s">
        <v>264</v>
      </c>
      <c r="H4477" s="86"/>
      <c r="I4477" s="18">
        <v>62032063.009999998</v>
      </c>
    </row>
    <row r="4478" spans="1:9" hidden="1" x14ac:dyDescent="0.25">
      <c r="A4478" t="s">
        <v>137</v>
      </c>
      <c r="B4478">
        <v>2025</v>
      </c>
      <c r="C4478" s="86" t="s">
        <v>58</v>
      </c>
      <c r="D4478" s="86" t="s">
        <v>69</v>
      </c>
      <c r="E4478" s="86" t="s">
        <v>69</v>
      </c>
      <c r="F4478" s="86" t="s">
        <v>79</v>
      </c>
      <c r="G4478" s="86" t="s">
        <v>297</v>
      </c>
      <c r="H4478" s="86"/>
      <c r="I4478" s="176">
        <f>466675559.23-0.999999761581421+206204633.99+290145482.36-21841679.8+-3722592.78000021+35717513.44</f>
        <v>973178915.44000006</v>
      </c>
    </row>
    <row r="4479" spans="1:9" hidden="1" x14ac:dyDescent="0.25">
      <c r="A4479" t="s">
        <v>138</v>
      </c>
      <c r="B4479">
        <v>2025</v>
      </c>
      <c r="C4479" t="s">
        <v>58</v>
      </c>
      <c r="D4479" t="s">
        <v>63</v>
      </c>
      <c r="E4479" t="s">
        <v>64</v>
      </c>
      <c r="F4479" t="s">
        <v>65</v>
      </c>
      <c r="G4479" t="s">
        <v>71</v>
      </c>
      <c r="I4479" s="3">
        <v>1690053.76</v>
      </c>
    </row>
    <row r="4480" spans="1:9" hidden="1" x14ac:dyDescent="0.25">
      <c r="A4480" t="s">
        <v>138</v>
      </c>
      <c r="B4480">
        <v>2025</v>
      </c>
      <c r="C4480" t="s">
        <v>58</v>
      </c>
      <c r="D4480" t="s">
        <v>63</v>
      </c>
      <c r="E4480" t="s">
        <v>64</v>
      </c>
      <c r="F4480" t="s">
        <v>65</v>
      </c>
      <c r="G4480" t="s">
        <v>80</v>
      </c>
      <c r="I4480" s="3">
        <v>600000</v>
      </c>
    </row>
    <row r="4481" spans="1:9" hidden="1" x14ac:dyDescent="0.25">
      <c r="A4481" t="s">
        <v>138</v>
      </c>
      <c r="B4481">
        <v>2025</v>
      </c>
      <c r="C4481" t="s">
        <v>58</v>
      </c>
      <c r="D4481" t="s">
        <v>63</v>
      </c>
      <c r="E4481" t="s">
        <v>64</v>
      </c>
      <c r="F4481" t="s">
        <v>65</v>
      </c>
      <c r="G4481" t="s">
        <v>72</v>
      </c>
    </row>
    <row r="4482" spans="1:9" hidden="1" x14ac:dyDescent="0.25">
      <c r="A4482" t="s">
        <v>138</v>
      </c>
      <c r="B4482">
        <v>2025</v>
      </c>
      <c r="C4482" t="s">
        <v>58</v>
      </c>
      <c r="D4482" t="s">
        <v>63</v>
      </c>
      <c r="E4482" t="s">
        <v>64</v>
      </c>
      <c r="F4482" t="s">
        <v>65</v>
      </c>
      <c r="G4482" t="s">
        <v>227</v>
      </c>
      <c r="I4482" s="3">
        <v>251151899.46000001</v>
      </c>
    </row>
    <row r="4483" spans="1:9" hidden="1" x14ac:dyDescent="0.25">
      <c r="A4483" t="s">
        <v>138</v>
      </c>
      <c r="B4483">
        <v>2025</v>
      </c>
      <c r="C4483" t="s">
        <v>58</v>
      </c>
      <c r="D4483" t="s">
        <v>63</v>
      </c>
      <c r="E4483" t="s">
        <v>64</v>
      </c>
      <c r="F4483" t="s">
        <v>65</v>
      </c>
      <c r="G4483" t="s">
        <v>586</v>
      </c>
      <c r="I4483" s="3">
        <v>3828762.77</v>
      </c>
    </row>
    <row r="4484" spans="1:9" hidden="1" x14ac:dyDescent="0.25">
      <c r="A4484" t="s">
        <v>138</v>
      </c>
      <c r="B4484">
        <v>2025</v>
      </c>
      <c r="C4484" t="s">
        <v>58</v>
      </c>
      <c r="D4484" t="s">
        <v>63</v>
      </c>
      <c r="E4484" t="s">
        <v>64</v>
      </c>
      <c r="F4484" t="s">
        <v>65</v>
      </c>
      <c r="G4484" t="s">
        <v>830</v>
      </c>
      <c r="I4484" s="3">
        <v>118216987.87</v>
      </c>
    </row>
    <row r="4485" spans="1:9" hidden="1" x14ac:dyDescent="0.25">
      <c r="A4485" t="s">
        <v>138</v>
      </c>
      <c r="B4485">
        <v>2025</v>
      </c>
      <c r="C4485" t="s">
        <v>58</v>
      </c>
      <c r="D4485" t="s">
        <v>63</v>
      </c>
      <c r="E4485" t="s">
        <v>64</v>
      </c>
      <c r="F4485" t="s">
        <v>898</v>
      </c>
      <c r="G4485" s="90" t="s">
        <v>896</v>
      </c>
      <c r="I4485" s="3">
        <v>250000000</v>
      </c>
    </row>
    <row r="4486" spans="1:9" hidden="1" x14ac:dyDescent="0.25">
      <c r="A4486" t="s">
        <v>138</v>
      </c>
      <c r="B4486">
        <v>2025</v>
      </c>
      <c r="C4486" t="s">
        <v>58</v>
      </c>
      <c r="D4486" t="s">
        <v>63</v>
      </c>
      <c r="E4486" t="s">
        <v>64</v>
      </c>
      <c r="F4486" t="s">
        <v>262</v>
      </c>
      <c r="G4486" t="s">
        <v>261</v>
      </c>
      <c r="H4486" t="s">
        <v>291</v>
      </c>
      <c r="I4486" s="3">
        <v>105923199.59999999</v>
      </c>
    </row>
    <row r="4487" spans="1:9" hidden="1" x14ac:dyDescent="0.25">
      <c r="A4487" t="s">
        <v>138</v>
      </c>
      <c r="B4487">
        <v>2025</v>
      </c>
      <c r="C4487" t="s">
        <v>58</v>
      </c>
      <c r="D4487" t="s">
        <v>63</v>
      </c>
      <c r="E4487" t="s">
        <v>64</v>
      </c>
      <c r="F4487" t="s">
        <v>262</v>
      </c>
      <c r="G4487" t="s">
        <v>261</v>
      </c>
      <c r="H4487" t="s">
        <v>104</v>
      </c>
      <c r="I4487" s="3">
        <v>112750816.76000001</v>
      </c>
    </row>
    <row r="4488" spans="1:9" hidden="1" x14ac:dyDescent="0.25">
      <c r="A4488" t="s">
        <v>138</v>
      </c>
      <c r="B4488">
        <v>2025</v>
      </c>
      <c r="C4488" t="s">
        <v>58</v>
      </c>
      <c r="D4488" t="s">
        <v>63</v>
      </c>
      <c r="E4488" t="s">
        <v>64</v>
      </c>
      <c r="F4488" t="s">
        <v>713</v>
      </c>
      <c r="G4488" t="s">
        <v>155</v>
      </c>
      <c r="I4488" s="3">
        <v>395979274.27999997</v>
      </c>
    </row>
    <row r="4489" spans="1:9" hidden="1" x14ac:dyDescent="0.25">
      <c r="A4489" t="s">
        <v>138</v>
      </c>
      <c r="B4489">
        <v>2025</v>
      </c>
      <c r="C4489" t="s">
        <v>58</v>
      </c>
      <c r="D4489" t="s">
        <v>63</v>
      </c>
      <c r="E4489" t="s">
        <v>64</v>
      </c>
      <c r="F4489" t="s">
        <v>713</v>
      </c>
      <c r="G4489" t="s">
        <v>145</v>
      </c>
      <c r="I4489" s="3">
        <v>224919388.24000001</v>
      </c>
    </row>
    <row r="4490" spans="1:9" hidden="1" x14ac:dyDescent="0.25">
      <c r="A4490" t="s">
        <v>138</v>
      </c>
      <c r="B4490">
        <v>2025</v>
      </c>
      <c r="C4490" t="s">
        <v>58</v>
      </c>
      <c r="D4490" t="s">
        <v>63</v>
      </c>
      <c r="E4490" t="s">
        <v>64</v>
      </c>
      <c r="F4490" t="s">
        <v>713</v>
      </c>
      <c r="G4490" t="s">
        <v>706</v>
      </c>
      <c r="I4490" s="3"/>
    </row>
    <row r="4491" spans="1:9" hidden="1" x14ac:dyDescent="0.25">
      <c r="A4491" t="s">
        <v>138</v>
      </c>
      <c r="B4491">
        <v>2025</v>
      </c>
      <c r="C4491" t="s">
        <v>58</v>
      </c>
      <c r="D4491" t="s">
        <v>63</v>
      </c>
      <c r="E4491" t="s">
        <v>64</v>
      </c>
      <c r="F4491" t="s">
        <v>713</v>
      </c>
      <c r="G4491" t="s">
        <v>275</v>
      </c>
      <c r="I4491" s="3"/>
    </row>
    <row r="4492" spans="1:9" hidden="1" x14ac:dyDescent="0.25">
      <c r="A4492" t="s">
        <v>138</v>
      </c>
      <c r="B4492">
        <v>2025</v>
      </c>
      <c r="C4492" t="s">
        <v>58</v>
      </c>
      <c r="D4492" t="s">
        <v>63</v>
      </c>
      <c r="E4492" t="s">
        <v>64</v>
      </c>
      <c r="F4492" t="s">
        <v>713</v>
      </c>
      <c r="G4492" t="s">
        <v>105</v>
      </c>
    </row>
    <row r="4493" spans="1:9" hidden="1" x14ac:dyDescent="0.25">
      <c r="A4493" t="s">
        <v>138</v>
      </c>
      <c r="B4493">
        <v>2025</v>
      </c>
      <c r="C4493" t="s">
        <v>58</v>
      </c>
      <c r="D4493" t="s">
        <v>63</v>
      </c>
      <c r="E4493" t="s">
        <v>64</v>
      </c>
      <c r="F4493" t="s">
        <v>713</v>
      </c>
      <c r="G4493" t="s">
        <v>231</v>
      </c>
      <c r="I4493" s="3">
        <v>69055666.590000004</v>
      </c>
    </row>
    <row r="4494" spans="1:9" hidden="1" x14ac:dyDescent="0.25">
      <c r="A4494" t="s">
        <v>138</v>
      </c>
      <c r="B4494">
        <v>2025</v>
      </c>
      <c r="C4494" t="s">
        <v>58</v>
      </c>
      <c r="D4494" t="s">
        <v>63</v>
      </c>
      <c r="E4494" t="s">
        <v>64</v>
      </c>
      <c r="F4494" t="s">
        <v>713</v>
      </c>
      <c r="G4494" t="s">
        <v>336</v>
      </c>
      <c r="I4494" s="3">
        <v>0</v>
      </c>
    </row>
    <row r="4495" spans="1:9" hidden="1" x14ac:dyDescent="0.25">
      <c r="A4495" t="s">
        <v>138</v>
      </c>
      <c r="B4495">
        <v>2025</v>
      </c>
      <c r="C4495" t="s">
        <v>58</v>
      </c>
      <c r="D4495" t="s">
        <v>63</v>
      </c>
      <c r="E4495" t="s">
        <v>64</v>
      </c>
      <c r="F4495" t="s">
        <v>713</v>
      </c>
      <c r="G4495" t="s">
        <v>232</v>
      </c>
      <c r="I4495" s="3">
        <v>5692377.2300000004</v>
      </c>
    </row>
    <row r="4496" spans="1:9" hidden="1" x14ac:dyDescent="0.25">
      <c r="A4496" t="s">
        <v>138</v>
      </c>
      <c r="B4496">
        <v>2025</v>
      </c>
      <c r="C4496" t="s">
        <v>58</v>
      </c>
      <c r="D4496" t="s">
        <v>63</v>
      </c>
      <c r="E4496" t="s">
        <v>64</v>
      </c>
      <c r="F4496" t="s">
        <v>713</v>
      </c>
      <c r="G4496" t="s">
        <v>340</v>
      </c>
      <c r="I4496" s="155">
        <v>0</v>
      </c>
    </row>
    <row r="4497" spans="1:9" hidden="1" x14ac:dyDescent="0.25">
      <c r="A4497" t="s">
        <v>138</v>
      </c>
      <c r="B4497">
        <v>2025</v>
      </c>
      <c r="C4497" t="s">
        <v>58</v>
      </c>
      <c r="D4497" t="s">
        <v>63</v>
      </c>
      <c r="E4497" t="s">
        <v>64</v>
      </c>
      <c r="F4497" t="s">
        <v>713</v>
      </c>
      <c r="G4497" t="s">
        <v>341</v>
      </c>
      <c r="I4497" s="155">
        <v>0</v>
      </c>
    </row>
    <row r="4498" spans="1:9" hidden="1" x14ac:dyDescent="0.25">
      <c r="A4498" t="s">
        <v>138</v>
      </c>
      <c r="B4498">
        <v>2025</v>
      </c>
      <c r="C4498" t="s">
        <v>58</v>
      </c>
      <c r="D4498" t="s">
        <v>63</v>
      </c>
      <c r="E4498" t="s">
        <v>64</v>
      </c>
      <c r="F4498" t="s">
        <v>713</v>
      </c>
      <c r="G4498" t="s">
        <v>344</v>
      </c>
      <c r="I4498" s="155">
        <v>0</v>
      </c>
    </row>
    <row r="4499" spans="1:9" hidden="1" x14ac:dyDescent="0.25">
      <c r="A4499" t="s">
        <v>138</v>
      </c>
      <c r="B4499">
        <v>2025</v>
      </c>
      <c r="C4499" t="s">
        <v>58</v>
      </c>
      <c r="D4499" t="s">
        <v>63</v>
      </c>
      <c r="E4499" t="s">
        <v>64</v>
      </c>
      <c r="F4499" t="s">
        <v>713</v>
      </c>
      <c r="G4499" t="s">
        <v>233</v>
      </c>
      <c r="I4499" s="3">
        <v>79777.31</v>
      </c>
    </row>
    <row r="4500" spans="1:9" hidden="1" x14ac:dyDescent="0.25">
      <c r="A4500" t="s">
        <v>138</v>
      </c>
      <c r="B4500">
        <v>2025</v>
      </c>
      <c r="C4500" t="s">
        <v>58</v>
      </c>
      <c r="D4500" t="s">
        <v>63</v>
      </c>
      <c r="E4500" t="s">
        <v>64</v>
      </c>
      <c r="F4500" t="s">
        <v>713</v>
      </c>
      <c r="G4500" t="s">
        <v>323</v>
      </c>
      <c r="I4500" s="155">
        <v>0</v>
      </c>
    </row>
    <row r="4501" spans="1:9" hidden="1" x14ac:dyDescent="0.25">
      <c r="A4501" t="s">
        <v>138</v>
      </c>
      <c r="B4501">
        <v>2025</v>
      </c>
      <c r="C4501" t="s">
        <v>58</v>
      </c>
      <c r="D4501" t="s">
        <v>63</v>
      </c>
      <c r="E4501" t="s">
        <v>64</v>
      </c>
      <c r="F4501" t="s">
        <v>713</v>
      </c>
      <c r="G4501" t="s">
        <v>237</v>
      </c>
      <c r="I4501" s="3">
        <v>3183512.05</v>
      </c>
    </row>
    <row r="4502" spans="1:9" hidden="1" x14ac:dyDescent="0.25">
      <c r="A4502" t="s">
        <v>138</v>
      </c>
      <c r="B4502">
        <v>2025</v>
      </c>
      <c r="C4502" t="s">
        <v>58</v>
      </c>
      <c r="D4502" t="s">
        <v>63</v>
      </c>
      <c r="E4502" t="s">
        <v>64</v>
      </c>
      <c r="F4502" t="s">
        <v>713</v>
      </c>
      <c r="G4502" s="90" t="s">
        <v>711</v>
      </c>
      <c r="I4502" s="3">
        <v>-25119.59</v>
      </c>
    </row>
    <row r="4503" spans="1:9" hidden="1" x14ac:dyDescent="0.25">
      <c r="A4503" t="s">
        <v>138</v>
      </c>
      <c r="B4503">
        <v>2025</v>
      </c>
      <c r="C4503" t="s">
        <v>58</v>
      </c>
      <c r="D4503" t="s">
        <v>63</v>
      </c>
      <c r="E4503" t="s">
        <v>64</v>
      </c>
      <c r="F4503" t="s">
        <v>713</v>
      </c>
      <c r="G4503" t="s">
        <v>712</v>
      </c>
      <c r="I4503" s="3">
        <v>0</v>
      </c>
    </row>
    <row r="4504" spans="1:9" hidden="1" x14ac:dyDescent="0.25">
      <c r="A4504" t="s">
        <v>138</v>
      </c>
      <c r="B4504">
        <v>2025</v>
      </c>
      <c r="C4504" t="s">
        <v>58</v>
      </c>
      <c r="D4504" t="s">
        <v>63</v>
      </c>
      <c r="E4504" t="s">
        <v>64</v>
      </c>
      <c r="F4504" t="s">
        <v>713</v>
      </c>
      <c r="G4504" t="s">
        <v>186</v>
      </c>
      <c r="I4504" s="3">
        <v>14407953</v>
      </c>
    </row>
    <row r="4505" spans="1:9" hidden="1" x14ac:dyDescent="0.25">
      <c r="A4505" t="s">
        <v>138</v>
      </c>
      <c r="B4505">
        <v>2025</v>
      </c>
      <c r="C4505" t="s">
        <v>58</v>
      </c>
      <c r="D4505" t="s">
        <v>63</v>
      </c>
      <c r="E4505" t="s">
        <v>64</v>
      </c>
      <c r="F4505" t="s">
        <v>713</v>
      </c>
      <c r="G4505" s="90" t="s">
        <v>814</v>
      </c>
      <c r="I4505" s="3">
        <v>1563500</v>
      </c>
    </row>
    <row r="4506" spans="1:9" hidden="1" x14ac:dyDescent="0.25">
      <c r="A4506" t="s">
        <v>138</v>
      </c>
      <c r="B4506">
        <v>2025</v>
      </c>
      <c r="C4506" t="s">
        <v>58</v>
      </c>
      <c r="D4506" t="s">
        <v>63</v>
      </c>
      <c r="E4506" t="s">
        <v>64</v>
      </c>
      <c r="F4506" t="s">
        <v>82</v>
      </c>
      <c r="G4506" t="s">
        <v>81</v>
      </c>
      <c r="I4506" s="3">
        <v>347642958</v>
      </c>
    </row>
    <row r="4507" spans="1:9" hidden="1" x14ac:dyDescent="0.25">
      <c r="A4507" t="s">
        <v>138</v>
      </c>
      <c r="B4507">
        <v>2025</v>
      </c>
      <c r="C4507" t="s">
        <v>58</v>
      </c>
      <c r="D4507" t="s">
        <v>63</v>
      </c>
      <c r="E4507" t="s">
        <v>64</v>
      </c>
      <c r="F4507" t="s">
        <v>228</v>
      </c>
      <c r="G4507" t="s">
        <v>229</v>
      </c>
    </row>
    <row r="4508" spans="1:9" hidden="1" x14ac:dyDescent="0.25">
      <c r="A4508" t="s">
        <v>138</v>
      </c>
      <c r="B4508">
        <v>2025</v>
      </c>
      <c r="C4508" t="s">
        <v>58</v>
      </c>
      <c r="D4508" t="s">
        <v>63</v>
      </c>
      <c r="E4508" t="s">
        <v>73</v>
      </c>
      <c r="F4508" t="s">
        <v>84</v>
      </c>
      <c r="G4508" t="s">
        <v>83</v>
      </c>
      <c r="I4508" s="3">
        <v>4637000</v>
      </c>
    </row>
    <row r="4509" spans="1:9" hidden="1" x14ac:dyDescent="0.25">
      <c r="A4509" t="s">
        <v>138</v>
      </c>
      <c r="B4509">
        <v>2025</v>
      </c>
      <c r="C4509" t="s">
        <v>58</v>
      </c>
      <c r="D4509" t="s">
        <v>63</v>
      </c>
      <c r="E4509" t="s">
        <v>73</v>
      </c>
      <c r="F4509" t="s">
        <v>84</v>
      </c>
      <c r="G4509" t="s">
        <v>551</v>
      </c>
      <c r="I4509" s="155">
        <v>2210008</v>
      </c>
    </row>
    <row r="4510" spans="1:9" hidden="1" x14ac:dyDescent="0.25">
      <c r="A4510" t="s">
        <v>138</v>
      </c>
      <c r="B4510">
        <v>2025</v>
      </c>
      <c r="C4510" t="s">
        <v>58</v>
      </c>
      <c r="D4510" t="s">
        <v>63</v>
      </c>
      <c r="E4510" t="s">
        <v>73</v>
      </c>
      <c r="F4510" t="s">
        <v>84</v>
      </c>
      <c r="G4510" t="s">
        <v>324</v>
      </c>
      <c r="I4510" s="3">
        <v>15250001</v>
      </c>
    </row>
    <row r="4511" spans="1:9" hidden="1" x14ac:dyDescent="0.25">
      <c r="A4511" t="s">
        <v>138</v>
      </c>
      <c r="B4511">
        <v>2025</v>
      </c>
      <c r="C4511" t="s">
        <v>58</v>
      </c>
      <c r="D4511" t="s">
        <v>63</v>
      </c>
      <c r="E4511" t="s">
        <v>73</v>
      </c>
      <c r="F4511" s="215" t="s">
        <v>483</v>
      </c>
      <c r="G4511" s="215" t="s">
        <v>484</v>
      </c>
      <c r="H4511" s="215"/>
      <c r="I4511" s="3">
        <v>-6361607.96</v>
      </c>
    </row>
    <row r="4512" spans="1:9" hidden="1" x14ac:dyDescent="0.25">
      <c r="A4512" t="s">
        <v>138</v>
      </c>
      <c r="B4512">
        <v>2025</v>
      </c>
      <c r="C4512" t="s">
        <v>58</v>
      </c>
      <c r="D4512" t="s">
        <v>63</v>
      </c>
      <c r="E4512" t="s">
        <v>73</v>
      </c>
      <c r="F4512" s="215" t="s">
        <v>483</v>
      </c>
      <c r="G4512" s="215" t="s">
        <v>525</v>
      </c>
      <c r="H4512" s="215"/>
      <c r="I4512" s="3">
        <v>-1905081</v>
      </c>
    </row>
    <row r="4513" spans="1:9" hidden="1" x14ac:dyDescent="0.25">
      <c r="A4513" t="s">
        <v>138</v>
      </c>
      <c r="B4513">
        <v>2025</v>
      </c>
      <c r="C4513" t="s">
        <v>58</v>
      </c>
      <c r="D4513" t="s">
        <v>63</v>
      </c>
      <c r="E4513" t="s">
        <v>73</v>
      </c>
      <c r="F4513" s="215" t="s">
        <v>483</v>
      </c>
      <c r="G4513" s="215" t="s">
        <v>365</v>
      </c>
      <c r="H4513" s="215"/>
      <c r="I4513" s="3">
        <v>-869001</v>
      </c>
    </row>
    <row r="4514" spans="1:9" hidden="1" x14ac:dyDescent="0.25">
      <c r="A4514" t="s">
        <v>138</v>
      </c>
      <c r="B4514">
        <v>2025</v>
      </c>
      <c r="C4514" t="s">
        <v>58</v>
      </c>
      <c r="D4514" t="s">
        <v>63</v>
      </c>
      <c r="E4514" t="s">
        <v>73</v>
      </c>
      <c r="F4514" t="s">
        <v>342</v>
      </c>
      <c r="G4514" t="s">
        <v>343</v>
      </c>
      <c r="I4514" s="3">
        <v>1995000</v>
      </c>
    </row>
    <row r="4515" spans="1:9" hidden="1" x14ac:dyDescent="0.25">
      <c r="A4515" t="s">
        <v>138</v>
      </c>
      <c r="B4515">
        <v>2025</v>
      </c>
      <c r="C4515" t="s">
        <v>58</v>
      </c>
      <c r="D4515" t="s">
        <v>63</v>
      </c>
      <c r="E4515" t="s">
        <v>73</v>
      </c>
      <c r="F4515" t="s">
        <v>529</v>
      </c>
      <c r="G4515" t="s">
        <v>530</v>
      </c>
      <c r="I4515" s="155">
        <v>-1995000</v>
      </c>
    </row>
    <row r="4516" spans="1:9" hidden="1" x14ac:dyDescent="0.25">
      <c r="A4516" t="s">
        <v>138</v>
      </c>
      <c r="B4516">
        <v>2025</v>
      </c>
      <c r="C4516" t="s">
        <v>58</v>
      </c>
      <c r="D4516" t="s">
        <v>66</v>
      </c>
      <c r="E4516" t="s">
        <v>67</v>
      </c>
      <c r="F4516" t="s">
        <v>899</v>
      </c>
      <c r="G4516" s="90" t="s">
        <v>897</v>
      </c>
      <c r="I4516" s="155">
        <v>15855384.949999999</v>
      </c>
    </row>
    <row r="4517" spans="1:9" hidden="1" x14ac:dyDescent="0.25">
      <c r="A4517" t="s">
        <v>138</v>
      </c>
      <c r="B4517">
        <v>2025</v>
      </c>
      <c r="C4517" t="s">
        <v>58</v>
      </c>
      <c r="D4517" t="s">
        <v>66</v>
      </c>
      <c r="E4517" t="s">
        <v>67</v>
      </c>
      <c r="F4517" t="s">
        <v>93</v>
      </c>
      <c r="G4517" t="s">
        <v>106</v>
      </c>
      <c r="I4517" s="16">
        <v>310076188.72000003</v>
      </c>
    </row>
    <row r="4518" spans="1:9" hidden="1" x14ac:dyDescent="0.25">
      <c r="A4518" t="s">
        <v>138</v>
      </c>
      <c r="B4518">
        <v>2025</v>
      </c>
      <c r="C4518" t="s">
        <v>58</v>
      </c>
      <c r="D4518" t="s">
        <v>66</v>
      </c>
      <c r="E4518" t="s">
        <v>67</v>
      </c>
      <c r="F4518" t="s">
        <v>93</v>
      </c>
      <c r="G4518" t="s">
        <v>263</v>
      </c>
      <c r="I4518" s="154">
        <v>6303719.6799999997</v>
      </c>
    </row>
    <row r="4519" spans="1:9" hidden="1" x14ac:dyDescent="0.25">
      <c r="A4519" t="s">
        <v>138</v>
      </c>
      <c r="B4519">
        <v>2025</v>
      </c>
      <c r="C4519" t="s">
        <v>58</v>
      </c>
      <c r="D4519" t="s">
        <v>66</v>
      </c>
      <c r="E4519" t="s">
        <v>67</v>
      </c>
      <c r="F4519" t="s">
        <v>707</v>
      </c>
      <c r="G4519" t="s">
        <v>708</v>
      </c>
      <c r="H4519" t="s">
        <v>104</v>
      </c>
      <c r="I4519" s="155">
        <v>0</v>
      </c>
    </row>
    <row r="4520" spans="1:9" hidden="1" x14ac:dyDescent="0.25">
      <c r="A4520" t="s">
        <v>138</v>
      </c>
      <c r="B4520">
        <v>2025</v>
      </c>
      <c r="C4520" t="s">
        <v>58</v>
      </c>
      <c r="D4520" t="s">
        <v>66</v>
      </c>
      <c r="E4520" t="s">
        <v>67</v>
      </c>
      <c r="F4520" t="s">
        <v>89</v>
      </c>
      <c r="G4520" t="s">
        <v>444</v>
      </c>
      <c r="I4520" s="178"/>
    </row>
    <row r="4521" spans="1:9" hidden="1" x14ac:dyDescent="0.25">
      <c r="A4521" t="s">
        <v>138</v>
      </c>
      <c r="B4521">
        <v>2025</v>
      </c>
      <c r="C4521" t="s">
        <v>58</v>
      </c>
      <c r="D4521" t="s">
        <v>66</v>
      </c>
      <c r="E4521" t="s">
        <v>67</v>
      </c>
      <c r="F4521" t="s">
        <v>89</v>
      </c>
      <c r="G4521" t="s">
        <v>85</v>
      </c>
      <c r="I4521" s="16">
        <v>15972082</v>
      </c>
    </row>
    <row r="4522" spans="1:9" hidden="1" x14ac:dyDescent="0.25">
      <c r="A4522" t="s">
        <v>138</v>
      </c>
      <c r="B4522">
        <v>2025</v>
      </c>
      <c r="C4522" t="s">
        <v>58</v>
      </c>
      <c r="D4522" t="s">
        <v>66</v>
      </c>
      <c r="E4522" t="s">
        <v>67</v>
      </c>
      <c r="F4522" t="s">
        <v>89</v>
      </c>
      <c r="G4522" t="s">
        <v>86</v>
      </c>
      <c r="I4522" s="16">
        <v>1965294</v>
      </c>
    </row>
    <row r="4523" spans="1:9" hidden="1" x14ac:dyDescent="0.25">
      <c r="A4523" t="s">
        <v>138</v>
      </c>
      <c r="B4523">
        <v>2025</v>
      </c>
      <c r="C4523" t="s">
        <v>58</v>
      </c>
      <c r="D4523" t="s">
        <v>66</v>
      </c>
      <c r="E4523" t="s">
        <v>67</v>
      </c>
      <c r="F4523" s="215" t="s">
        <v>89</v>
      </c>
      <c r="G4523" s="215" t="s">
        <v>87</v>
      </c>
      <c r="H4523" s="215"/>
      <c r="I4523" s="16">
        <v>13154122.35</v>
      </c>
    </row>
    <row r="4524" spans="1:9" hidden="1" x14ac:dyDescent="0.25">
      <c r="A4524" t="s">
        <v>138</v>
      </c>
      <c r="B4524">
        <v>2025</v>
      </c>
      <c r="C4524" s="215" t="s">
        <v>58</v>
      </c>
      <c r="D4524" s="215" t="s">
        <v>66</v>
      </c>
      <c r="E4524" s="215" t="s">
        <v>67</v>
      </c>
      <c r="F4524" s="215" t="s">
        <v>89</v>
      </c>
      <c r="G4524" s="215" t="s">
        <v>88</v>
      </c>
      <c r="H4524" s="215"/>
      <c r="I4524" s="16">
        <v>2175000</v>
      </c>
    </row>
    <row r="4525" spans="1:9" hidden="1" x14ac:dyDescent="0.25">
      <c r="A4525" t="s">
        <v>138</v>
      </c>
      <c r="B4525">
        <v>2025</v>
      </c>
      <c r="C4525" t="s">
        <v>58</v>
      </c>
      <c r="D4525" t="s">
        <v>66</v>
      </c>
      <c r="E4525" t="s">
        <v>67</v>
      </c>
      <c r="F4525" t="s">
        <v>94</v>
      </c>
      <c r="G4525" t="s">
        <v>95</v>
      </c>
    </row>
    <row r="4526" spans="1:9" hidden="1" x14ac:dyDescent="0.25">
      <c r="A4526" t="s">
        <v>138</v>
      </c>
      <c r="B4526">
        <v>2025</v>
      </c>
      <c r="C4526" t="s">
        <v>58</v>
      </c>
      <c r="D4526" t="s">
        <v>66</v>
      </c>
      <c r="E4526" t="s">
        <v>67</v>
      </c>
      <c r="F4526" t="s">
        <v>94</v>
      </c>
      <c r="G4526" t="s">
        <v>95</v>
      </c>
    </row>
    <row r="4527" spans="1:9" hidden="1" x14ac:dyDescent="0.25">
      <c r="A4527" t="s">
        <v>138</v>
      </c>
      <c r="B4527">
        <v>2025</v>
      </c>
      <c r="C4527" t="s">
        <v>58</v>
      </c>
      <c r="D4527" t="s">
        <v>66</v>
      </c>
      <c r="E4527" t="s">
        <v>67</v>
      </c>
      <c r="F4527" t="s">
        <v>94</v>
      </c>
      <c r="G4527" t="s">
        <v>95</v>
      </c>
    </row>
    <row r="4528" spans="1:9" hidden="1" x14ac:dyDescent="0.25">
      <c r="A4528" t="s">
        <v>138</v>
      </c>
      <c r="B4528">
        <v>2025</v>
      </c>
      <c r="C4528" t="s">
        <v>58</v>
      </c>
      <c r="D4528" t="s">
        <v>66</v>
      </c>
      <c r="E4528" t="s">
        <v>67</v>
      </c>
      <c r="F4528" t="s">
        <v>94</v>
      </c>
      <c r="G4528" t="s">
        <v>95</v>
      </c>
    </row>
    <row r="4529" spans="1:9" hidden="1" x14ac:dyDescent="0.25">
      <c r="A4529" t="s">
        <v>138</v>
      </c>
      <c r="B4529">
        <v>2025</v>
      </c>
      <c r="C4529" t="s">
        <v>58</v>
      </c>
      <c r="D4529" t="s">
        <v>66</v>
      </c>
      <c r="E4529" t="s">
        <v>67</v>
      </c>
      <c r="F4529" t="s">
        <v>94</v>
      </c>
      <c r="G4529" t="s">
        <v>95</v>
      </c>
    </row>
    <row r="4530" spans="1:9" hidden="1" x14ac:dyDescent="0.25">
      <c r="A4530" t="s">
        <v>138</v>
      </c>
      <c r="B4530">
        <v>2025</v>
      </c>
      <c r="C4530" t="s">
        <v>58</v>
      </c>
      <c r="D4530" t="s">
        <v>66</v>
      </c>
      <c r="E4530" t="s">
        <v>67</v>
      </c>
      <c r="F4530" t="s">
        <v>68</v>
      </c>
      <c r="G4530" t="s">
        <v>720</v>
      </c>
      <c r="I4530" s="16">
        <v>2207000</v>
      </c>
    </row>
    <row r="4531" spans="1:9" hidden="1" x14ac:dyDescent="0.25">
      <c r="A4531" t="s">
        <v>138</v>
      </c>
      <c r="B4531">
        <v>2025</v>
      </c>
      <c r="C4531" t="s">
        <v>58</v>
      </c>
      <c r="D4531" t="s">
        <v>66</v>
      </c>
      <c r="E4531" t="s">
        <v>67</v>
      </c>
      <c r="F4531" t="s">
        <v>68</v>
      </c>
      <c r="G4531" t="s">
        <v>721</v>
      </c>
      <c r="I4531" s="16">
        <v>390740.28</v>
      </c>
    </row>
    <row r="4532" spans="1:9" hidden="1" x14ac:dyDescent="0.25">
      <c r="A4532" t="s">
        <v>138</v>
      </c>
      <c r="B4532">
        <v>2025</v>
      </c>
      <c r="C4532" t="s">
        <v>58</v>
      </c>
      <c r="D4532" t="s">
        <v>66</v>
      </c>
      <c r="E4532" t="s">
        <v>67</v>
      </c>
      <c r="F4532" t="s">
        <v>68</v>
      </c>
      <c r="G4532" t="s">
        <v>722</v>
      </c>
      <c r="I4532" s="16">
        <v>138704.89000000001</v>
      </c>
    </row>
    <row r="4533" spans="1:9" hidden="1" x14ac:dyDescent="0.25">
      <c r="A4533" t="s">
        <v>138</v>
      </c>
      <c r="B4533">
        <v>2025</v>
      </c>
      <c r="C4533" t="s">
        <v>58</v>
      </c>
      <c r="D4533" t="s">
        <v>66</v>
      </c>
      <c r="E4533" t="s">
        <v>67</v>
      </c>
      <c r="F4533" t="s">
        <v>68</v>
      </c>
      <c r="G4533" s="90" t="s">
        <v>719</v>
      </c>
      <c r="I4533" s="212">
        <v>-310.60000000000002</v>
      </c>
    </row>
    <row r="4534" spans="1:9" hidden="1" x14ac:dyDescent="0.25">
      <c r="A4534" t="s">
        <v>138</v>
      </c>
      <c r="B4534">
        <v>2025</v>
      </c>
      <c r="C4534" t="s">
        <v>58</v>
      </c>
      <c r="D4534" t="s">
        <v>66</v>
      </c>
      <c r="E4534" t="s">
        <v>67</v>
      </c>
      <c r="F4534" t="s">
        <v>68</v>
      </c>
      <c r="G4534" t="s">
        <v>723</v>
      </c>
      <c r="I4534" s="16">
        <v>519133.14</v>
      </c>
    </row>
    <row r="4535" spans="1:9" hidden="1" x14ac:dyDescent="0.25">
      <c r="A4535" t="s">
        <v>138</v>
      </c>
      <c r="B4535">
        <v>2025</v>
      </c>
      <c r="C4535" t="s">
        <v>58</v>
      </c>
      <c r="D4535" t="s">
        <v>66</v>
      </c>
      <c r="E4535" t="s">
        <v>67</v>
      </c>
      <c r="F4535" t="s">
        <v>68</v>
      </c>
      <c r="G4535" t="s">
        <v>815</v>
      </c>
      <c r="I4535" s="16">
        <v>147600</v>
      </c>
    </row>
    <row r="4536" spans="1:9" hidden="1" x14ac:dyDescent="0.25">
      <c r="A4536" t="s">
        <v>138</v>
      </c>
      <c r="B4536">
        <v>2025</v>
      </c>
      <c r="C4536" t="s">
        <v>58</v>
      </c>
      <c r="D4536" t="s">
        <v>66</v>
      </c>
      <c r="E4536" t="s">
        <v>67</v>
      </c>
      <c r="F4536" t="s">
        <v>68</v>
      </c>
      <c r="G4536" t="s">
        <v>724</v>
      </c>
      <c r="I4536" s="176">
        <v>-224300</v>
      </c>
    </row>
    <row r="4537" spans="1:9" hidden="1" x14ac:dyDescent="0.25">
      <c r="A4537" t="s">
        <v>138</v>
      </c>
      <c r="B4537">
        <v>2025</v>
      </c>
      <c r="C4537" t="s">
        <v>58</v>
      </c>
      <c r="D4537" t="s">
        <v>66</v>
      </c>
      <c r="E4537" t="s">
        <v>67</v>
      </c>
      <c r="F4537" t="s">
        <v>68</v>
      </c>
      <c r="G4537" t="s">
        <v>282</v>
      </c>
      <c r="I4537" s="16">
        <v>144449.78</v>
      </c>
    </row>
    <row r="4538" spans="1:9" hidden="1" x14ac:dyDescent="0.25">
      <c r="A4538" t="s">
        <v>138</v>
      </c>
      <c r="B4538">
        <v>2025</v>
      </c>
      <c r="C4538" t="s">
        <v>58</v>
      </c>
      <c r="D4538" t="s">
        <v>66</v>
      </c>
      <c r="E4538" t="s">
        <v>67</v>
      </c>
      <c r="F4538" t="s">
        <v>68</v>
      </c>
      <c r="G4538" t="s">
        <v>718</v>
      </c>
      <c r="I4538" s="18">
        <v>-8580</v>
      </c>
    </row>
    <row r="4539" spans="1:9" hidden="1" x14ac:dyDescent="0.25">
      <c r="A4539" t="s">
        <v>138</v>
      </c>
      <c r="B4539">
        <v>2025</v>
      </c>
      <c r="C4539" t="s">
        <v>58</v>
      </c>
      <c r="D4539" t="s">
        <v>66</v>
      </c>
      <c r="E4539" t="s">
        <v>67</v>
      </c>
      <c r="F4539" t="s">
        <v>68</v>
      </c>
      <c r="G4539" t="s">
        <v>725</v>
      </c>
      <c r="I4539" s="16">
        <v>57830.19</v>
      </c>
    </row>
    <row r="4540" spans="1:9" hidden="1" x14ac:dyDescent="0.25">
      <c r="A4540" t="s">
        <v>138</v>
      </c>
      <c r="B4540">
        <v>2025</v>
      </c>
      <c r="C4540" t="s">
        <v>58</v>
      </c>
      <c r="D4540" t="s">
        <v>66</v>
      </c>
      <c r="E4540" t="s">
        <v>67</v>
      </c>
      <c r="F4540" t="s">
        <v>68</v>
      </c>
      <c r="G4540" t="s">
        <v>726</v>
      </c>
      <c r="I4540" s="176"/>
    </row>
    <row r="4541" spans="1:9" hidden="1" x14ac:dyDescent="0.25">
      <c r="A4541" t="s">
        <v>138</v>
      </c>
      <c r="B4541">
        <v>2025</v>
      </c>
      <c r="C4541" t="s">
        <v>58</v>
      </c>
      <c r="D4541" t="s">
        <v>66</v>
      </c>
      <c r="E4541" t="s">
        <v>67</v>
      </c>
      <c r="F4541" t="s">
        <v>68</v>
      </c>
      <c r="G4541" t="s">
        <v>727</v>
      </c>
      <c r="I4541" s="16">
        <v>1101131.3799999999</v>
      </c>
    </row>
    <row r="4542" spans="1:9" hidden="1" x14ac:dyDescent="0.25">
      <c r="A4542" t="s">
        <v>138</v>
      </c>
      <c r="B4542">
        <v>2025</v>
      </c>
      <c r="C4542" t="s">
        <v>58</v>
      </c>
      <c r="D4542" t="s">
        <v>66</v>
      </c>
      <c r="E4542" t="s">
        <v>67</v>
      </c>
      <c r="F4542" t="s">
        <v>68</v>
      </c>
      <c r="G4542" t="s">
        <v>728</v>
      </c>
      <c r="I4542" s="16">
        <v>2986947</v>
      </c>
    </row>
    <row r="4543" spans="1:9" hidden="1" x14ac:dyDescent="0.25">
      <c r="A4543" t="s">
        <v>138</v>
      </c>
      <c r="B4543">
        <v>2025</v>
      </c>
      <c r="C4543" t="s">
        <v>58</v>
      </c>
      <c r="D4543" t="s">
        <v>66</v>
      </c>
      <c r="E4543" t="s">
        <v>67</v>
      </c>
      <c r="F4543" t="s">
        <v>68</v>
      </c>
      <c r="G4543" t="s">
        <v>729</v>
      </c>
      <c r="I4543" s="16">
        <v>77037.41</v>
      </c>
    </row>
    <row r="4544" spans="1:9" hidden="1" x14ac:dyDescent="0.25">
      <c r="A4544" t="s">
        <v>138</v>
      </c>
      <c r="B4544">
        <v>2025</v>
      </c>
      <c r="C4544" t="s">
        <v>58</v>
      </c>
      <c r="D4544" t="s">
        <v>66</v>
      </c>
      <c r="E4544" t="s">
        <v>67</v>
      </c>
      <c r="F4544" t="s">
        <v>68</v>
      </c>
      <c r="G4544" t="s">
        <v>730</v>
      </c>
      <c r="I4544" s="16">
        <v>11630.42</v>
      </c>
    </row>
    <row r="4545" spans="1:9" hidden="1" x14ac:dyDescent="0.25">
      <c r="A4545" t="s">
        <v>138</v>
      </c>
      <c r="B4545">
        <v>2025</v>
      </c>
      <c r="C4545" t="s">
        <v>58</v>
      </c>
      <c r="D4545" t="s">
        <v>66</v>
      </c>
      <c r="E4545" t="s">
        <v>67</v>
      </c>
      <c r="F4545" t="s">
        <v>68</v>
      </c>
      <c r="G4545" t="s">
        <v>731</v>
      </c>
      <c r="I4545" s="16">
        <v>22800</v>
      </c>
    </row>
    <row r="4546" spans="1:9" hidden="1" x14ac:dyDescent="0.25">
      <c r="A4546" t="s">
        <v>138</v>
      </c>
      <c r="B4546">
        <v>2025</v>
      </c>
      <c r="C4546" t="s">
        <v>58</v>
      </c>
      <c r="D4546" t="s">
        <v>66</v>
      </c>
      <c r="E4546" t="s">
        <v>67</v>
      </c>
      <c r="F4546" t="s">
        <v>68</v>
      </c>
      <c r="G4546" t="s">
        <v>709</v>
      </c>
    </row>
    <row r="4547" spans="1:9" hidden="1" x14ac:dyDescent="0.25">
      <c r="A4547" t="s">
        <v>138</v>
      </c>
      <c r="B4547">
        <v>2025</v>
      </c>
      <c r="C4547" t="s">
        <v>58</v>
      </c>
      <c r="D4547" t="s">
        <v>66</v>
      </c>
      <c r="E4547" t="s">
        <v>67</v>
      </c>
      <c r="F4547" t="s">
        <v>68</v>
      </c>
      <c r="G4547" t="s">
        <v>732</v>
      </c>
      <c r="I4547" s="16">
        <v>99812.1</v>
      </c>
    </row>
    <row r="4548" spans="1:9" hidden="1" x14ac:dyDescent="0.25">
      <c r="A4548" t="s">
        <v>138</v>
      </c>
      <c r="B4548">
        <v>2025</v>
      </c>
      <c r="C4548" t="s">
        <v>58</v>
      </c>
      <c r="D4548" t="s">
        <v>66</v>
      </c>
      <c r="E4548" t="s">
        <v>67</v>
      </c>
      <c r="F4548" t="s">
        <v>68</v>
      </c>
      <c r="G4548" t="s">
        <v>733</v>
      </c>
      <c r="I4548" s="16">
        <v>98960.34</v>
      </c>
    </row>
    <row r="4549" spans="1:9" hidden="1" x14ac:dyDescent="0.25">
      <c r="A4549" t="s">
        <v>138</v>
      </c>
      <c r="B4549">
        <v>2025</v>
      </c>
      <c r="C4549" t="s">
        <v>58</v>
      </c>
      <c r="D4549" t="s">
        <v>66</v>
      </c>
      <c r="E4549" t="s">
        <v>67</v>
      </c>
      <c r="F4549" t="s">
        <v>68</v>
      </c>
      <c r="G4549" t="s">
        <v>711</v>
      </c>
    </row>
    <row r="4550" spans="1:9" hidden="1" x14ac:dyDescent="0.25">
      <c r="A4550" t="s">
        <v>138</v>
      </c>
      <c r="B4550">
        <v>2025</v>
      </c>
      <c r="C4550" t="s">
        <v>58</v>
      </c>
      <c r="D4550" t="s">
        <v>66</v>
      </c>
      <c r="E4550" t="s">
        <v>67</v>
      </c>
      <c r="F4550" t="s">
        <v>68</v>
      </c>
      <c r="G4550" t="s">
        <v>553</v>
      </c>
      <c r="I4550" s="16">
        <v>5260</v>
      </c>
    </row>
    <row r="4551" spans="1:9" hidden="1" x14ac:dyDescent="0.25">
      <c r="A4551" t="s">
        <v>138</v>
      </c>
      <c r="B4551">
        <v>2025</v>
      </c>
      <c r="C4551" t="s">
        <v>58</v>
      </c>
      <c r="D4551" t="s">
        <v>66</v>
      </c>
      <c r="E4551" t="s">
        <v>67</v>
      </c>
      <c r="F4551" t="s">
        <v>68</v>
      </c>
      <c r="G4551" t="s">
        <v>679</v>
      </c>
      <c r="I4551" s="16">
        <v>11026.23</v>
      </c>
    </row>
    <row r="4552" spans="1:9" hidden="1" x14ac:dyDescent="0.25">
      <c r="A4552" t="s">
        <v>138</v>
      </c>
      <c r="B4552">
        <v>2025</v>
      </c>
      <c r="C4552" t="s">
        <v>58</v>
      </c>
      <c r="D4552" t="s">
        <v>66</v>
      </c>
      <c r="E4552" t="s">
        <v>67</v>
      </c>
      <c r="F4552" t="s">
        <v>68</v>
      </c>
      <c r="G4552" t="s">
        <v>680</v>
      </c>
    </row>
    <row r="4553" spans="1:9" hidden="1" x14ac:dyDescent="0.25">
      <c r="A4553" t="s">
        <v>138</v>
      </c>
      <c r="B4553">
        <v>2025</v>
      </c>
      <c r="C4553" t="s">
        <v>58</v>
      </c>
      <c r="D4553" t="s">
        <v>66</v>
      </c>
      <c r="E4553" t="s">
        <v>67</v>
      </c>
      <c r="F4553" t="s">
        <v>326</v>
      </c>
      <c r="G4553" t="s">
        <v>327</v>
      </c>
      <c r="I4553" s="16">
        <v>1569720</v>
      </c>
    </row>
    <row r="4554" spans="1:9" hidden="1" x14ac:dyDescent="0.25">
      <c r="A4554" t="s">
        <v>138</v>
      </c>
      <c r="B4554">
        <v>2025</v>
      </c>
      <c r="C4554" t="s">
        <v>58</v>
      </c>
      <c r="D4554" t="s">
        <v>66</v>
      </c>
      <c r="E4554" t="s">
        <v>67</v>
      </c>
      <c r="F4554" t="s">
        <v>326</v>
      </c>
      <c r="G4554" t="s">
        <v>328</v>
      </c>
      <c r="I4554" s="16">
        <v>1567622</v>
      </c>
    </row>
    <row r="4555" spans="1:9" hidden="1" x14ac:dyDescent="0.25">
      <c r="A4555" t="s">
        <v>138</v>
      </c>
      <c r="B4555">
        <v>2025</v>
      </c>
      <c r="C4555" t="s">
        <v>58</v>
      </c>
      <c r="D4555" t="s">
        <v>66</v>
      </c>
      <c r="E4555" t="s">
        <v>67</v>
      </c>
      <c r="F4555" t="s">
        <v>326</v>
      </c>
      <c r="G4555" t="s">
        <v>329</v>
      </c>
      <c r="I4555" s="16">
        <v>205400</v>
      </c>
    </row>
    <row r="4556" spans="1:9" hidden="1" x14ac:dyDescent="0.25">
      <c r="A4556" t="s">
        <v>138</v>
      </c>
      <c r="B4556">
        <v>2025</v>
      </c>
      <c r="C4556" t="s">
        <v>58</v>
      </c>
      <c r="D4556" t="s">
        <v>66</v>
      </c>
      <c r="E4556" t="s">
        <v>67</v>
      </c>
      <c r="F4556" t="s">
        <v>326</v>
      </c>
      <c r="G4556" t="s">
        <v>330</v>
      </c>
      <c r="I4556" s="16">
        <v>6625600</v>
      </c>
    </row>
    <row r="4557" spans="1:9" hidden="1" x14ac:dyDescent="0.25">
      <c r="A4557" t="s">
        <v>138</v>
      </c>
      <c r="B4557">
        <v>2025</v>
      </c>
      <c r="C4557" t="s">
        <v>58</v>
      </c>
      <c r="D4557" t="s">
        <v>66</v>
      </c>
      <c r="E4557" t="s">
        <v>67</v>
      </c>
      <c r="F4557" t="s">
        <v>68</v>
      </c>
      <c r="G4557" s="90" t="s">
        <v>812</v>
      </c>
      <c r="I4557" s="16">
        <v>-1000</v>
      </c>
    </row>
    <row r="4558" spans="1:9" hidden="1" x14ac:dyDescent="0.25">
      <c r="A4558" t="s">
        <v>138</v>
      </c>
      <c r="B4558">
        <v>2025</v>
      </c>
      <c r="C4558" t="s">
        <v>58</v>
      </c>
      <c r="D4558" t="s">
        <v>66</v>
      </c>
      <c r="E4558" t="s">
        <v>67</v>
      </c>
      <c r="F4558" t="s">
        <v>68</v>
      </c>
      <c r="G4558" t="s">
        <v>158</v>
      </c>
      <c r="I4558" s="16">
        <v>161332536.5</v>
      </c>
    </row>
    <row r="4559" spans="1:9" hidden="1" x14ac:dyDescent="0.25">
      <c r="A4559" t="s">
        <v>138</v>
      </c>
      <c r="B4559">
        <v>2025</v>
      </c>
      <c r="C4559" t="s">
        <v>58</v>
      </c>
      <c r="D4559" t="s">
        <v>66</v>
      </c>
      <c r="E4559" t="s">
        <v>67</v>
      </c>
      <c r="F4559" t="s">
        <v>68</v>
      </c>
      <c r="G4559" t="s">
        <v>76</v>
      </c>
      <c r="I4559" s="16">
        <v>-14403627.109999999</v>
      </c>
    </row>
    <row r="4560" spans="1:9" hidden="1" x14ac:dyDescent="0.25">
      <c r="A4560" t="s">
        <v>138</v>
      </c>
      <c r="B4560">
        <v>2025</v>
      </c>
      <c r="C4560" t="s">
        <v>58</v>
      </c>
      <c r="D4560" t="s">
        <v>66</v>
      </c>
      <c r="E4560" t="s">
        <v>67</v>
      </c>
      <c r="F4560" t="s">
        <v>68</v>
      </c>
      <c r="G4560" t="s">
        <v>784</v>
      </c>
    </row>
    <row r="4561" spans="1:9" hidden="1" x14ac:dyDescent="0.25">
      <c r="A4561" t="s">
        <v>138</v>
      </c>
      <c r="B4561">
        <v>2025</v>
      </c>
      <c r="C4561" t="s">
        <v>58</v>
      </c>
      <c r="D4561" t="s">
        <v>66</v>
      </c>
      <c r="E4561" t="s">
        <v>67</v>
      </c>
      <c r="F4561" t="s">
        <v>68</v>
      </c>
      <c r="G4561" t="s">
        <v>200</v>
      </c>
      <c r="I4561" s="16"/>
    </row>
    <row r="4562" spans="1:9" hidden="1" x14ac:dyDescent="0.25">
      <c r="A4562" t="s">
        <v>138</v>
      </c>
      <c r="B4562">
        <v>2025</v>
      </c>
      <c r="C4562" t="s">
        <v>58</v>
      </c>
      <c r="D4562" t="s">
        <v>66</v>
      </c>
      <c r="E4562" t="s">
        <v>67</v>
      </c>
      <c r="F4562" t="s">
        <v>68</v>
      </c>
      <c r="G4562" t="s">
        <v>97</v>
      </c>
      <c r="I4562" s="16">
        <v>-6137281.7300000004</v>
      </c>
    </row>
    <row r="4563" spans="1:9" hidden="1" x14ac:dyDescent="0.25">
      <c r="A4563" t="s">
        <v>138</v>
      </c>
      <c r="B4563">
        <v>2025</v>
      </c>
      <c r="C4563" t="s">
        <v>58</v>
      </c>
      <c r="D4563" t="s">
        <v>66</v>
      </c>
      <c r="E4563" t="s">
        <v>67</v>
      </c>
      <c r="F4563" t="s">
        <v>68</v>
      </c>
      <c r="G4563" t="s">
        <v>97</v>
      </c>
      <c r="I4563" s="16"/>
    </row>
    <row r="4564" spans="1:9" hidden="1" x14ac:dyDescent="0.25">
      <c r="A4564" t="s">
        <v>138</v>
      </c>
      <c r="B4564">
        <v>2025</v>
      </c>
      <c r="C4564" t="s">
        <v>58</v>
      </c>
      <c r="D4564" t="s">
        <v>66</v>
      </c>
      <c r="E4564" t="s">
        <v>67</v>
      </c>
      <c r="F4564" t="s">
        <v>68</v>
      </c>
      <c r="G4564" t="s">
        <v>201</v>
      </c>
      <c r="I4564" s="16">
        <v>-14064.26</v>
      </c>
    </row>
    <row r="4565" spans="1:9" hidden="1" x14ac:dyDescent="0.25">
      <c r="A4565" t="s">
        <v>138</v>
      </c>
      <c r="B4565">
        <v>2025</v>
      </c>
      <c r="C4565" t="s">
        <v>58</v>
      </c>
      <c r="D4565" t="s">
        <v>66</v>
      </c>
      <c r="E4565" t="s">
        <v>67</v>
      </c>
      <c r="F4565" t="s">
        <v>68</v>
      </c>
      <c r="G4565" t="s">
        <v>710</v>
      </c>
      <c r="I4565" s="16"/>
    </row>
    <row r="4566" spans="1:9" hidden="1" x14ac:dyDescent="0.25">
      <c r="A4566" t="s">
        <v>138</v>
      </c>
      <c r="B4566">
        <v>2025</v>
      </c>
      <c r="C4566" t="s">
        <v>58</v>
      </c>
      <c r="D4566" t="s">
        <v>66</v>
      </c>
      <c r="E4566" t="s">
        <v>67</v>
      </c>
      <c r="F4566" t="s">
        <v>68</v>
      </c>
      <c r="G4566" t="s">
        <v>293</v>
      </c>
      <c r="I4566" s="16">
        <v>-8866473.3900000006</v>
      </c>
    </row>
    <row r="4567" spans="1:9" hidden="1" x14ac:dyDescent="0.25">
      <c r="A4567" t="s">
        <v>138</v>
      </c>
      <c r="B4567">
        <v>2025</v>
      </c>
      <c r="C4567" t="s">
        <v>58</v>
      </c>
      <c r="D4567" t="s">
        <v>66</v>
      </c>
      <c r="E4567" t="s">
        <v>67</v>
      </c>
      <c r="F4567" t="s">
        <v>68</v>
      </c>
      <c r="G4567" t="s">
        <v>202</v>
      </c>
    </row>
    <row r="4568" spans="1:9" hidden="1" x14ac:dyDescent="0.25">
      <c r="A4568" t="s">
        <v>138</v>
      </c>
      <c r="B4568">
        <v>2025</v>
      </c>
      <c r="C4568" t="s">
        <v>58</v>
      </c>
      <c r="D4568" t="s">
        <v>66</v>
      </c>
      <c r="E4568" t="s">
        <v>67</v>
      </c>
      <c r="F4568" t="s">
        <v>68</v>
      </c>
      <c r="G4568" t="s">
        <v>203</v>
      </c>
      <c r="I4568" s="155">
        <v>0</v>
      </c>
    </row>
    <row r="4569" spans="1:9" hidden="1" x14ac:dyDescent="0.25">
      <c r="A4569" t="s">
        <v>138</v>
      </c>
      <c r="B4569">
        <v>2025</v>
      </c>
      <c r="C4569" t="s">
        <v>58</v>
      </c>
      <c r="D4569" t="s">
        <v>66</v>
      </c>
      <c r="E4569" t="s">
        <v>67</v>
      </c>
      <c r="F4569" t="s">
        <v>68</v>
      </c>
      <c r="G4569" t="s">
        <v>290</v>
      </c>
      <c r="I4569" s="155">
        <v>0</v>
      </c>
    </row>
    <row r="4570" spans="1:9" hidden="1" x14ac:dyDescent="0.25">
      <c r="A4570" t="s">
        <v>138</v>
      </c>
      <c r="B4570">
        <v>2025</v>
      </c>
      <c r="C4570" t="s">
        <v>58</v>
      </c>
      <c r="D4570" t="s">
        <v>66</v>
      </c>
      <c r="E4570" t="s">
        <v>67</v>
      </c>
      <c r="F4570" t="s">
        <v>68</v>
      </c>
      <c r="G4570" t="s">
        <v>554</v>
      </c>
    </row>
    <row r="4571" spans="1:9" hidden="1" x14ac:dyDescent="0.25">
      <c r="A4571" t="s">
        <v>138</v>
      </c>
      <c r="B4571">
        <v>2025</v>
      </c>
      <c r="C4571" t="s">
        <v>58</v>
      </c>
      <c r="D4571" t="s">
        <v>66</v>
      </c>
      <c r="E4571" t="s">
        <v>67</v>
      </c>
      <c r="F4571" t="s">
        <v>268</v>
      </c>
      <c r="G4571" t="s">
        <v>162</v>
      </c>
      <c r="I4571" s="16">
        <v>2951345.57</v>
      </c>
    </row>
    <row r="4572" spans="1:9" hidden="1" x14ac:dyDescent="0.25">
      <c r="A4572" t="s">
        <v>138</v>
      </c>
      <c r="B4572">
        <v>2025</v>
      </c>
      <c r="C4572" t="s">
        <v>58</v>
      </c>
      <c r="D4572" t="s">
        <v>66</v>
      </c>
      <c r="E4572" t="s">
        <v>67</v>
      </c>
      <c r="F4572" t="s">
        <v>93</v>
      </c>
      <c r="G4572" t="s">
        <v>92</v>
      </c>
    </row>
    <row r="4573" spans="1:9" hidden="1" x14ac:dyDescent="0.25">
      <c r="A4573" t="s">
        <v>138</v>
      </c>
      <c r="B4573">
        <v>2025</v>
      </c>
      <c r="C4573" t="s">
        <v>58</v>
      </c>
      <c r="D4573" t="s">
        <v>69</v>
      </c>
      <c r="E4573" t="s">
        <v>69</v>
      </c>
      <c r="F4573" t="s">
        <v>70</v>
      </c>
      <c r="G4573" t="s">
        <v>77</v>
      </c>
      <c r="I4573" s="155">
        <v>200000000</v>
      </c>
    </row>
    <row r="4574" spans="1:9" hidden="1" x14ac:dyDescent="0.25">
      <c r="A4574" t="s">
        <v>138</v>
      </c>
      <c r="B4574">
        <v>2025</v>
      </c>
      <c r="C4574" t="s">
        <v>58</v>
      </c>
      <c r="D4574" t="s">
        <v>69</v>
      </c>
      <c r="E4574" t="s">
        <v>69</v>
      </c>
      <c r="F4574" t="s">
        <v>70</v>
      </c>
      <c r="G4574" t="s">
        <v>78</v>
      </c>
      <c r="I4574" s="155">
        <v>50000000</v>
      </c>
    </row>
    <row r="4575" spans="1:9" hidden="1" x14ac:dyDescent="0.25">
      <c r="A4575" t="s">
        <v>138</v>
      </c>
      <c r="B4575">
        <v>2025</v>
      </c>
      <c r="C4575" t="s">
        <v>58</v>
      </c>
      <c r="D4575" t="s">
        <v>69</v>
      </c>
      <c r="E4575" t="s">
        <v>69</v>
      </c>
      <c r="F4575" t="s">
        <v>70</v>
      </c>
      <c r="G4575" t="s">
        <v>230</v>
      </c>
      <c r="I4575" s="155">
        <v>54327800</v>
      </c>
    </row>
    <row r="4576" spans="1:9" hidden="1" x14ac:dyDescent="0.25">
      <c r="A4576" t="s">
        <v>138</v>
      </c>
      <c r="B4576">
        <v>2025</v>
      </c>
      <c r="C4576" s="86" t="s">
        <v>58</v>
      </c>
      <c r="D4576" s="86" t="s">
        <v>69</v>
      </c>
      <c r="E4576" s="86" t="s">
        <v>69</v>
      </c>
      <c r="F4576" s="86" t="s">
        <v>79</v>
      </c>
      <c r="G4576" s="86" t="s">
        <v>264</v>
      </c>
      <c r="H4576" s="86"/>
      <c r="I4576" s="18">
        <v>61965106.079999998</v>
      </c>
    </row>
    <row r="4577" spans="1:9" hidden="1" x14ac:dyDescent="0.25">
      <c r="A4577" t="s">
        <v>138</v>
      </c>
      <c r="B4577">
        <v>2025</v>
      </c>
      <c r="C4577" s="86" t="s">
        <v>58</v>
      </c>
      <c r="D4577" s="86" t="s">
        <v>69</v>
      </c>
      <c r="E4577" s="86" t="s">
        <v>69</v>
      </c>
      <c r="F4577" s="86" t="s">
        <v>79</v>
      </c>
      <c r="G4577" s="86" t="s">
        <v>297</v>
      </c>
      <c r="H4577" s="86"/>
      <c r="I4577" s="176">
        <f>466675559.23-0.999999761581421+206204633.99+290145482.36-21841679.8+-3722592.78000021+35717513.44+62032063.01</f>
        <v>1035210978.45</v>
      </c>
    </row>
    <row r="4578" spans="1:9" hidden="1" x14ac:dyDescent="0.25">
      <c r="A4578" t="s">
        <v>44</v>
      </c>
      <c r="B4578">
        <v>2025</v>
      </c>
      <c r="C4578" t="s">
        <v>58</v>
      </c>
      <c r="D4578" t="s">
        <v>63</v>
      </c>
      <c r="E4578" t="s">
        <v>64</v>
      </c>
      <c r="F4578" t="s">
        <v>65</v>
      </c>
      <c r="G4578" t="s">
        <v>71</v>
      </c>
      <c r="I4578" s="3">
        <v>1623004.04</v>
      </c>
    </row>
    <row r="4579" spans="1:9" hidden="1" x14ac:dyDescent="0.25">
      <c r="A4579" t="s">
        <v>44</v>
      </c>
      <c r="B4579">
        <v>2025</v>
      </c>
      <c r="C4579" t="s">
        <v>58</v>
      </c>
      <c r="D4579" t="s">
        <v>63</v>
      </c>
      <c r="E4579" t="s">
        <v>64</v>
      </c>
      <c r="F4579" t="s">
        <v>65</v>
      </c>
      <c r="G4579" t="s">
        <v>80</v>
      </c>
      <c r="I4579" s="3">
        <v>600000</v>
      </c>
    </row>
    <row r="4580" spans="1:9" hidden="1" x14ac:dyDescent="0.25">
      <c r="A4580" t="s">
        <v>44</v>
      </c>
      <c r="B4580">
        <v>2025</v>
      </c>
      <c r="C4580" t="s">
        <v>58</v>
      </c>
      <c r="D4580" t="s">
        <v>63</v>
      </c>
      <c r="E4580" t="s">
        <v>64</v>
      </c>
      <c r="F4580" t="s">
        <v>65</v>
      </c>
      <c r="G4580" t="s">
        <v>72</v>
      </c>
    </row>
    <row r="4581" spans="1:9" hidden="1" x14ac:dyDescent="0.25">
      <c r="A4581" t="s">
        <v>44</v>
      </c>
      <c r="B4581">
        <v>2025</v>
      </c>
      <c r="C4581" t="s">
        <v>58</v>
      </c>
      <c r="D4581" t="s">
        <v>63</v>
      </c>
      <c r="E4581" t="s">
        <v>64</v>
      </c>
      <c r="F4581" t="s">
        <v>65</v>
      </c>
      <c r="G4581" t="s">
        <v>227</v>
      </c>
      <c r="I4581" s="3">
        <v>248251708.40000001</v>
      </c>
    </row>
    <row r="4582" spans="1:9" hidden="1" x14ac:dyDescent="0.25">
      <c r="A4582" t="s">
        <v>44</v>
      </c>
      <c r="B4582">
        <v>2025</v>
      </c>
      <c r="C4582" t="s">
        <v>58</v>
      </c>
      <c r="D4582" t="s">
        <v>63</v>
      </c>
      <c r="E4582" t="s">
        <v>64</v>
      </c>
      <c r="F4582" t="s">
        <v>65</v>
      </c>
      <c r="G4582" t="s">
        <v>586</v>
      </c>
      <c r="I4582" s="3">
        <v>670282.71</v>
      </c>
    </row>
    <row r="4583" spans="1:9" hidden="1" x14ac:dyDescent="0.25">
      <c r="A4583" t="s">
        <v>44</v>
      </c>
      <c r="B4583">
        <v>2025</v>
      </c>
      <c r="C4583" t="s">
        <v>58</v>
      </c>
      <c r="D4583" t="s">
        <v>63</v>
      </c>
      <c r="E4583" t="s">
        <v>64</v>
      </c>
      <c r="F4583" t="s">
        <v>65</v>
      </c>
      <c r="G4583" t="s">
        <v>830</v>
      </c>
      <c r="I4583" s="3">
        <v>120111586.87</v>
      </c>
    </row>
    <row r="4584" spans="1:9" hidden="1" x14ac:dyDescent="0.25">
      <c r="A4584" t="s">
        <v>44</v>
      </c>
      <c r="B4584">
        <v>2025</v>
      </c>
      <c r="C4584" t="s">
        <v>58</v>
      </c>
      <c r="D4584" t="s">
        <v>63</v>
      </c>
      <c r="E4584" t="s">
        <v>64</v>
      </c>
      <c r="F4584" t="s">
        <v>898</v>
      </c>
      <c r="G4584" s="90" t="s">
        <v>896</v>
      </c>
      <c r="I4584" s="3">
        <v>250000000</v>
      </c>
    </row>
    <row r="4585" spans="1:9" hidden="1" x14ac:dyDescent="0.25">
      <c r="A4585" t="s">
        <v>44</v>
      </c>
      <c r="B4585">
        <v>2025</v>
      </c>
      <c r="C4585" t="s">
        <v>58</v>
      </c>
      <c r="D4585" t="s">
        <v>63</v>
      </c>
      <c r="E4585" t="s">
        <v>64</v>
      </c>
      <c r="F4585" t="s">
        <v>262</v>
      </c>
      <c r="G4585" t="s">
        <v>261</v>
      </c>
      <c r="H4585" t="s">
        <v>291</v>
      </c>
      <c r="I4585" s="3">
        <v>110923199.59999999</v>
      </c>
    </row>
    <row r="4586" spans="1:9" hidden="1" x14ac:dyDescent="0.25">
      <c r="A4586" t="s">
        <v>44</v>
      </c>
      <c r="B4586">
        <v>2025</v>
      </c>
      <c r="C4586" t="s">
        <v>58</v>
      </c>
      <c r="D4586" t="s">
        <v>63</v>
      </c>
      <c r="E4586" t="s">
        <v>64</v>
      </c>
      <c r="F4586" t="s">
        <v>262</v>
      </c>
      <c r="G4586" t="s">
        <v>261</v>
      </c>
      <c r="H4586" t="s">
        <v>104</v>
      </c>
      <c r="I4586" s="3">
        <v>112750816.76000001</v>
      </c>
    </row>
    <row r="4587" spans="1:9" hidden="1" x14ac:dyDescent="0.25">
      <c r="A4587" t="s">
        <v>44</v>
      </c>
      <c r="B4587">
        <v>2025</v>
      </c>
      <c r="C4587" t="s">
        <v>58</v>
      </c>
      <c r="D4587" t="s">
        <v>63</v>
      </c>
      <c r="E4587" t="s">
        <v>64</v>
      </c>
      <c r="F4587" t="s">
        <v>713</v>
      </c>
      <c r="G4587" t="s">
        <v>155</v>
      </c>
      <c r="I4587" s="3">
        <v>481913917.63</v>
      </c>
    </row>
    <row r="4588" spans="1:9" hidden="1" x14ac:dyDescent="0.25">
      <c r="A4588" t="s">
        <v>44</v>
      </c>
      <c r="B4588">
        <v>2025</v>
      </c>
      <c r="C4588" t="s">
        <v>58</v>
      </c>
      <c r="D4588" t="s">
        <v>63</v>
      </c>
      <c r="E4588" t="s">
        <v>64</v>
      </c>
      <c r="F4588" t="s">
        <v>713</v>
      </c>
      <c r="G4588" t="s">
        <v>145</v>
      </c>
      <c r="I4588" s="3">
        <v>53697420.039999999</v>
      </c>
    </row>
    <row r="4589" spans="1:9" hidden="1" x14ac:dyDescent="0.25">
      <c r="A4589" t="s">
        <v>44</v>
      </c>
      <c r="B4589">
        <v>2025</v>
      </c>
      <c r="C4589" t="s">
        <v>58</v>
      </c>
      <c r="D4589" t="s">
        <v>63</v>
      </c>
      <c r="E4589" t="s">
        <v>64</v>
      </c>
      <c r="F4589" t="s">
        <v>713</v>
      </c>
      <c r="G4589" t="s">
        <v>706</v>
      </c>
      <c r="I4589" s="3"/>
    </row>
    <row r="4590" spans="1:9" hidden="1" x14ac:dyDescent="0.25">
      <c r="A4590" t="s">
        <v>44</v>
      </c>
      <c r="B4590">
        <v>2025</v>
      </c>
      <c r="C4590" t="s">
        <v>58</v>
      </c>
      <c r="D4590" t="s">
        <v>63</v>
      </c>
      <c r="E4590" t="s">
        <v>64</v>
      </c>
      <c r="F4590" t="s">
        <v>713</v>
      </c>
      <c r="G4590" t="s">
        <v>275</v>
      </c>
      <c r="I4590" s="3"/>
    </row>
    <row r="4591" spans="1:9" hidden="1" x14ac:dyDescent="0.25">
      <c r="A4591" t="s">
        <v>44</v>
      </c>
      <c r="B4591">
        <v>2025</v>
      </c>
      <c r="C4591" t="s">
        <v>58</v>
      </c>
      <c r="D4591" t="s">
        <v>63</v>
      </c>
      <c r="E4591" t="s">
        <v>64</v>
      </c>
      <c r="F4591" t="s">
        <v>713</v>
      </c>
      <c r="G4591" t="s">
        <v>105</v>
      </c>
    </row>
    <row r="4592" spans="1:9" hidden="1" x14ac:dyDescent="0.25">
      <c r="A4592" t="s">
        <v>44</v>
      </c>
      <c r="B4592">
        <v>2025</v>
      </c>
      <c r="C4592" t="s">
        <v>58</v>
      </c>
      <c r="D4592" t="s">
        <v>63</v>
      </c>
      <c r="E4592" t="s">
        <v>64</v>
      </c>
      <c r="F4592" t="s">
        <v>713</v>
      </c>
      <c r="G4592" t="s">
        <v>231</v>
      </c>
      <c r="I4592" s="3">
        <v>72471990.569999993</v>
      </c>
    </row>
    <row r="4593" spans="1:9" hidden="1" x14ac:dyDescent="0.25">
      <c r="A4593" t="s">
        <v>44</v>
      </c>
      <c r="B4593">
        <v>2025</v>
      </c>
      <c r="C4593" t="s">
        <v>58</v>
      </c>
      <c r="D4593" t="s">
        <v>63</v>
      </c>
      <c r="E4593" t="s">
        <v>64</v>
      </c>
      <c r="F4593" t="s">
        <v>713</v>
      </c>
      <c r="G4593" t="s">
        <v>336</v>
      </c>
      <c r="I4593" s="3">
        <v>0</v>
      </c>
    </row>
    <row r="4594" spans="1:9" hidden="1" x14ac:dyDescent="0.25">
      <c r="A4594" t="s">
        <v>44</v>
      </c>
      <c r="B4594">
        <v>2025</v>
      </c>
      <c r="C4594" t="s">
        <v>58</v>
      </c>
      <c r="D4594" t="s">
        <v>63</v>
      </c>
      <c r="E4594" t="s">
        <v>64</v>
      </c>
      <c r="F4594" t="s">
        <v>713</v>
      </c>
      <c r="G4594" t="s">
        <v>232</v>
      </c>
      <c r="I4594" s="3">
        <v>5692377.2300000004</v>
      </c>
    </row>
    <row r="4595" spans="1:9" hidden="1" x14ac:dyDescent="0.25">
      <c r="A4595" t="s">
        <v>44</v>
      </c>
      <c r="B4595">
        <v>2025</v>
      </c>
      <c r="C4595" t="s">
        <v>58</v>
      </c>
      <c r="D4595" t="s">
        <v>63</v>
      </c>
      <c r="E4595" t="s">
        <v>64</v>
      </c>
      <c r="F4595" t="s">
        <v>713</v>
      </c>
      <c r="G4595" t="s">
        <v>340</v>
      </c>
      <c r="I4595" s="155">
        <v>0</v>
      </c>
    </row>
    <row r="4596" spans="1:9" hidden="1" x14ac:dyDescent="0.25">
      <c r="A4596" t="s">
        <v>44</v>
      </c>
      <c r="B4596">
        <v>2025</v>
      </c>
      <c r="C4596" t="s">
        <v>58</v>
      </c>
      <c r="D4596" t="s">
        <v>63</v>
      </c>
      <c r="E4596" t="s">
        <v>64</v>
      </c>
      <c r="F4596" t="s">
        <v>713</v>
      </c>
      <c r="G4596" t="s">
        <v>341</v>
      </c>
      <c r="I4596" s="155">
        <v>0</v>
      </c>
    </row>
    <row r="4597" spans="1:9" hidden="1" x14ac:dyDescent="0.25">
      <c r="A4597" t="s">
        <v>44</v>
      </c>
      <c r="B4597">
        <v>2025</v>
      </c>
      <c r="C4597" t="s">
        <v>58</v>
      </c>
      <c r="D4597" t="s">
        <v>63</v>
      </c>
      <c r="E4597" t="s">
        <v>64</v>
      </c>
      <c r="F4597" t="s">
        <v>713</v>
      </c>
      <c r="G4597" t="s">
        <v>344</v>
      </c>
      <c r="I4597" s="155">
        <v>0</v>
      </c>
    </row>
    <row r="4598" spans="1:9" hidden="1" x14ac:dyDescent="0.25">
      <c r="A4598" t="s">
        <v>44</v>
      </c>
      <c r="B4598">
        <v>2025</v>
      </c>
      <c r="C4598" t="s">
        <v>58</v>
      </c>
      <c r="D4598" t="s">
        <v>63</v>
      </c>
      <c r="E4598" t="s">
        <v>64</v>
      </c>
      <c r="F4598" t="s">
        <v>713</v>
      </c>
      <c r="G4598" t="s">
        <v>233</v>
      </c>
      <c r="I4598" s="3">
        <v>79777.31</v>
      </c>
    </row>
    <row r="4599" spans="1:9" hidden="1" x14ac:dyDescent="0.25">
      <c r="A4599" t="s">
        <v>44</v>
      </c>
      <c r="B4599">
        <v>2025</v>
      </c>
      <c r="C4599" t="s">
        <v>58</v>
      </c>
      <c r="D4599" t="s">
        <v>63</v>
      </c>
      <c r="E4599" t="s">
        <v>64</v>
      </c>
      <c r="F4599" t="s">
        <v>713</v>
      </c>
      <c r="G4599" t="s">
        <v>323</v>
      </c>
      <c r="I4599" s="155">
        <v>0</v>
      </c>
    </row>
    <row r="4600" spans="1:9" hidden="1" x14ac:dyDescent="0.25">
      <c r="A4600" t="s">
        <v>44</v>
      </c>
      <c r="B4600">
        <v>2025</v>
      </c>
      <c r="C4600" t="s">
        <v>58</v>
      </c>
      <c r="D4600" t="s">
        <v>63</v>
      </c>
      <c r="E4600" t="s">
        <v>64</v>
      </c>
      <c r="F4600" t="s">
        <v>713</v>
      </c>
      <c r="G4600" t="s">
        <v>237</v>
      </c>
      <c r="I4600" s="3">
        <v>3353728.96</v>
      </c>
    </row>
    <row r="4601" spans="1:9" hidden="1" x14ac:dyDescent="0.25">
      <c r="A4601" t="s">
        <v>44</v>
      </c>
      <c r="B4601">
        <v>2025</v>
      </c>
      <c r="C4601" t="s">
        <v>58</v>
      </c>
      <c r="D4601" t="s">
        <v>63</v>
      </c>
      <c r="E4601" t="s">
        <v>64</v>
      </c>
      <c r="F4601" t="s">
        <v>713</v>
      </c>
      <c r="G4601" s="90" t="s">
        <v>711</v>
      </c>
      <c r="I4601" s="3">
        <v>-25119.59</v>
      </c>
    </row>
    <row r="4602" spans="1:9" hidden="1" x14ac:dyDescent="0.25">
      <c r="A4602" t="s">
        <v>44</v>
      </c>
      <c r="B4602">
        <v>2025</v>
      </c>
      <c r="C4602" t="s">
        <v>58</v>
      </c>
      <c r="D4602" t="s">
        <v>63</v>
      </c>
      <c r="E4602" t="s">
        <v>64</v>
      </c>
      <c r="F4602" t="s">
        <v>713</v>
      </c>
      <c r="G4602" t="s">
        <v>712</v>
      </c>
      <c r="I4602" s="3">
        <v>0</v>
      </c>
    </row>
    <row r="4603" spans="1:9" hidden="1" x14ac:dyDescent="0.25">
      <c r="A4603" t="s">
        <v>44</v>
      </c>
      <c r="B4603">
        <v>2025</v>
      </c>
      <c r="C4603" t="s">
        <v>58</v>
      </c>
      <c r="D4603" t="s">
        <v>63</v>
      </c>
      <c r="E4603" t="s">
        <v>64</v>
      </c>
      <c r="F4603" t="s">
        <v>713</v>
      </c>
      <c r="G4603" t="s">
        <v>186</v>
      </c>
      <c r="I4603" s="3">
        <v>17148953</v>
      </c>
    </row>
    <row r="4604" spans="1:9" hidden="1" x14ac:dyDescent="0.25">
      <c r="A4604" t="s">
        <v>44</v>
      </c>
      <c r="B4604">
        <v>2025</v>
      </c>
      <c r="C4604" t="s">
        <v>58</v>
      </c>
      <c r="D4604" t="s">
        <v>63</v>
      </c>
      <c r="E4604" t="s">
        <v>64</v>
      </c>
      <c r="F4604" t="s">
        <v>713</v>
      </c>
      <c r="G4604" s="90" t="s">
        <v>814</v>
      </c>
      <c r="I4604" s="3">
        <v>1563500</v>
      </c>
    </row>
    <row r="4605" spans="1:9" hidden="1" x14ac:dyDescent="0.25">
      <c r="A4605" t="s">
        <v>44</v>
      </c>
      <c r="B4605">
        <v>2025</v>
      </c>
      <c r="C4605" t="s">
        <v>58</v>
      </c>
      <c r="D4605" t="s">
        <v>63</v>
      </c>
      <c r="E4605" t="s">
        <v>64</v>
      </c>
      <c r="F4605" t="s">
        <v>82</v>
      </c>
      <c r="G4605" t="s">
        <v>81</v>
      </c>
      <c r="I4605" s="3">
        <v>314951323</v>
      </c>
    </row>
    <row r="4606" spans="1:9" hidden="1" x14ac:dyDescent="0.25">
      <c r="A4606" t="s">
        <v>44</v>
      </c>
      <c r="B4606">
        <v>2025</v>
      </c>
      <c r="C4606" t="s">
        <v>58</v>
      </c>
      <c r="D4606" t="s">
        <v>63</v>
      </c>
      <c r="E4606" t="s">
        <v>64</v>
      </c>
      <c r="F4606" t="s">
        <v>228</v>
      </c>
      <c r="G4606" t="s">
        <v>229</v>
      </c>
    </row>
    <row r="4607" spans="1:9" hidden="1" x14ac:dyDescent="0.25">
      <c r="A4607" t="s">
        <v>44</v>
      </c>
      <c r="B4607">
        <v>2025</v>
      </c>
      <c r="C4607" t="s">
        <v>58</v>
      </c>
      <c r="D4607" t="s">
        <v>63</v>
      </c>
      <c r="E4607" t="s">
        <v>73</v>
      </c>
      <c r="F4607" t="s">
        <v>84</v>
      </c>
      <c r="G4607" t="s">
        <v>83</v>
      </c>
      <c r="I4607" s="3">
        <v>4637000</v>
      </c>
    </row>
    <row r="4608" spans="1:9" hidden="1" x14ac:dyDescent="0.25">
      <c r="A4608" t="s">
        <v>44</v>
      </c>
      <c r="B4608">
        <v>2025</v>
      </c>
      <c r="C4608" t="s">
        <v>58</v>
      </c>
      <c r="D4608" t="s">
        <v>63</v>
      </c>
      <c r="E4608" t="s">
        <v>73</v>
      </c>
      <c r="F4608" t="s">
        <v>84</v>
      </c>
      <c r="G4608" t="s">
        <v>551</v>
      </c>
      <c r="I4608" s="155">
        <v>2210008</v>
      </c>
    </row>
    <row r="4609" spans="1:9" hidden="1" x14ac:dyDescent="0.25">
      <c r="A4609" t="s">
        <v>44</v>
      </c>
      <c r="B4609">
        <v>2025</v>
      </c>
      <c r="C4609" t="s">
        <v>58</v>
      </c>
      <c r="D4609" t="s">
        <v>63</v>
      </c>
      <c r="E4609" t="s">
        <v>73</v>
      </c>
      <c r="F4609" t="s">
        <v>84</v>
      </c>
      <c r="G4609" t="s">
        <v>324</v>
      </c>
      <c r="I4609" s="3">
        <v>15250001</v>
      </c>
    </row>
    <row r="4610" spans="1:9" hidden="1" x14ac:dyDescent="0.25">
      <c r="A4610" t="s">
        <v>44</v>
      </c>
      <c r="B4610">
        <v>2025</v>
      </c>
      <c r="C4610" t="s">
        <v>58</v>
      </c>
      <c r="D4610" t="s">
        <v>63</v>
      </c>
      <c r="E4610" t="s">
        <v>73</v>
      </c>
      <c r="F4610" s="215" t="s">
        <v>483</v>
      </c>
      <c r="G4610" s="215" t="s">
        <v>484</v>
      </c>
      <c r="H4610" s="215"/>
      <c r="I4610" s="3">
        <v>-6846691.54</v>
      </c>
    </row>
    <row r="4611" spans="1:9" hidden="1" x14ac:dyDescent="0.25">
      <c r="A4611" t="s">
        <v>44</v>
      </c>
      <c r="B4611">
        <v>2025</v>
      </c>
      <c r="C4611" t="s">
        <v>58</v>
      </c>
      <c r="D4611" t="s">
        <v>63</v>
      </c>
      <c r="E4611" t="s">
        <v>73</v>
      </c>
      <c r="F4611" s="215" t="s">
        <v>483</v>
      </c>
      <c r="G4611" s="215" t="s">
        <v>525</v>
      </c>
      <c r="H4611" s="215"/>
      <c r="I4611" s="3">
        <v>-1982364</v>
      </c>
    </row>
    <row r="4612" spans="1:9" hidden="1" x14ac:dyDescent="0.25">
      <c r="A4612" t="s">
        <v>44</v>
      </c>
      <c r="B4612">
        <v>2025</v>
      </c>
      <c r="C4612" t="s">
        <v>58</v>
      </c>
      <c r="D4612" t="s">
        <v>63</v>
      </c>
      <c r="E4612" t="s">
        <v>73</v>
      </c>
      <c r="F4612" s="215" t="s">
        <v>483</v>
      </c>
      <c r="G4612" s="215" t="s">
        <v>365</v>
      </c>
      <c r="H4612" s="215"/>
      <c r="I4612" s="3">
        <v>-869001</v>
      </c>
    </row>
    <row r="4613" spans="1:9" hidden="1" x14ac:dyDescent="0.25">
      <c r="A4613" t="s">
        <v>44</v>
      </c>
      <c r="B4613">
        <v>2025</v>
      </c>
      <c r="C4613" t="s">
        <v>58</v>
      </c>
      <c r="D4613" t="s">
        <v>63</v>
      </c>
      <c r="E4613" t="s">
        <v>73</v>
      </c>
      <c r="F4613" t="s">
        <v>342</v>
      </c>
      <c r="G4613" t="s">
        <v>343</v>
      </c>
      <c r="I4613" s="3">
        <v>1995000</v>
      </c>
    </row>
    <row r="4614" spans="1:9" hidden="1" x14ac:dyDescent="0.25">
      <c r="A4614" t="s">
        <v>44</v>
      </c>
      <c r="B4614">
        <v>2025</v>
      </c>
      <c r="C4614" t="s">
        <v>58</v>
      </c>
      <c r="D4614" t="s">
        <v>63</v>
      </c>
      <c r="E4614" t="s">
        <v>73</v>
      </c>
      <c r="F4614" t="s">
        <v>529</v>
      </c>
      <c r="G4614" t="s">
        <v>530</v>
      </c>
      <c r="I4614" s="155">
        <v>-1995000</v>
      </c>
    </row>
    <row r="4615" spans="1:9" hidden="1" x14ac:dyDescent="0.25">
      <c r="A4615" t="s">
        <v>44</v>
      </c>
      <c r="B4615">
        <v>2025</v>
      </c>
      <c r="C4615" t="s">
        <v>58</v>
      </c>
      <c r="D4615" t="s">
        <v>66</v>
      </c>
      <c r="E4615" t="s">
        <v>67</v>
      </c>
      <c r="F4615" t="s">
        <v>899</v>
      </c>
      <c r="G4615" s="90" t="s">
        <v>897</v>
      </c>
      <c r="I4615" s="16">
        <v>13098503.439999999</v>
      </c>
    </row>
    <row r="4616" spans="1:9" hidden="1" x14ac:dyDescent="0.25">
      <c r="A4616" t="s">
        <v>44</v>
      </c>
      <c r="B4616">
        <v>2025</v>
      </c>
      <c r="C4616" t="s">
        <v>58</v>
      </c>
      <c r="D4616" t="s">
        <v>66</v>
      </c>
      <c r="E4616" t="s">
        <v>67</v>
      </c>
      <c r="F4616" t="s">
        <v>93</v>
      </c>
      <c r="G4616" t="s">
        <v>106</v>
      </c>
      <c r="I4616" s="16">
        <v>221198836.06</v>
      </c>
    </row>
    <row r="4617" spans="1:9" hidden="1" x14ac:dyDescent="0.25">
      <c r="A4617" t="s">
        <v>44</v>
      </c>
      <c r="B4617">
        <v>2025</v>
      </c>
      <c r="C4617" t="s">
        <v>58</v>
      </c>
      <c r="D4617" t="s">
        <v>66</v>
      </c>
      <c r="E4617" t="s">
        <v>67</v>
      </c>
      <c r="F4617" t="s">
        <v>93</v>
      </c>
      <c r="G4617" t="s">
        <v>263</v>
      </c>
      <c r="I4617" s="154">
        <v>6303719.6799999997</v>
      </c>
    </row>
    <row r="4618" spans="1:9" hidden="1" x14ac:dyDescent="0.25">
      <c r="A4618" t="s">
        <v>44</v>
      </c>
      <c r="B4618">
        <v>2025</v>
      </c>
      <c r="C4618" t="s">
        <v>58</v>
      </c>
      <c r="D4618" t="s">
        <v>66</v>
      </c>
      <c r="E4618" t="s">
        <v>67</v>
      </c>
      <c r="F4618" t="s">
        <v>707</v>
      </c>
      <c r="G4618" t="s">
        <v>708</v>
      </c>
      <c r="H4618" t="s">
        <v>104</v>
      </c>
      <c r="I4618" s="155">
        <v>0</v>
      </c>
    </row>
    <row r="4619" spans="1:9" hidden="1" x14ac:dyDescent="0.25">
      <c r="A4619" t="s">
        <v>44</v>
      </c>
      <c r="B4619">
        <v>2025</v>
      </c>
      <c r="C4619" t="s">
        <v>58</v>
      </c>
      <c r="D4619" t="s">
        <v>66</v>
      </c>
      <c r="E4619" t="s">
        <v>67</v>
      </c>
      <c r="F4619" t="s">
        <v>89</v>
      </c>
      <c r="G4619" t="s">
        <v>444</v>
      </c>
      <c r="I4619" s="178"/>
    </row>
    <row r="4620" spans="1:9" hidden="1" x14ac:dyDescent="0.25">
      <c r="A4620" t="s">
        <v>44</v>
      </c>
      <c r="B4620">
        <v>2025</v>
      </c>
      <c r="C4620" t="s">
        <v>58</v>
      </c>
      <c r="D4620" t="s">
        <v>66</v>
      </c>
      <c r="E4620" t="s">
        <v>67</v>
      </c>
      <c r="F4620" t="s">
        <v>89</v>
      </c>
      <c r="G4620" t="s">
        <v>85</v>
      </c>
      <c r="I4620" s="16">
        <v>18137858</v>
      </c>
    </row>
    <row r="4621" spans="1:9" hidden="1" x14ac:dyDescent="0.25">
      <c r="A4621" t="s">
        <v>44</v>
      </c>
      <c r="B4621">
        <v>2025</v>
      </c>
      <c r="C4621" t="s">
        <v>58</v>
      </c>
      <c r="D4621" t="s">
        <v>66</v>
      </c>
      <c r="E4621" t="s">
        <v>67</v>
      </c>
      <c r="F4621" t="s">
        <v>89</v>
      </c>
      <c r="G4621" t="s">
        <v>86</v>
      </c>
      <c r="I4621" s="16">
        <v>2225187</v>
      </c>
    </row>
    <row r="4622" spans="1:9" hidden="1" x14ac:dyDescent="0.25">
      <c r="A4622" t="s">
        <v>44</v>
      </c>
      <c r="B4622">
        <v>2025</v>
      </c>
      <c r="C4622" t="s">
        <v>58</v>
      </c>
      <c r="D4622" t="s">
        <v>66</v>
      </c>
      <c r="E4622" t="s">
        <v>67</v>
      </c>
      <c r="F4622" s="215" t="s">
        <v>89</v>
      </c>
      <c r="G4622" s="215" t="s">
        <v>87</v>
      </c>
      <c r="H4622" s="215"/>
      <c r="I4622" s="16">
        <v>14167696.35</v>
      </c>
    </row>
    <row r="4623" spans="1:9" hidden="1" x14ac:dyDescent="0.25">
      <c r="A4623" t="s">
        <v>44</v>
      </c>
      <c r="B4623">
        <v>2025</v>
      </c>
      <c r="C4623" s="215" t="s">
        <v>58</v>
      </c>
      <c r="D4623" s="215" t="s">
        <v>66</v>
      </c>
      <c r="E4623" s="215" t="s">
        <v>67</v>
      </c>
      <c r="F4623" s="215" t="s">
        <v>89</v>
      </c>
      <c r="G4623" s="215" t="s">
        <v>88</v>
      </c>
      <c r="H4623" s="215"/>
      <c r="I4623" s="16">
        <v>4340776</v>
      </c>
    </row>
    <row r="4624" spans="1:9" hidden="1" x14ac:dyDescent="0.25">
      <c r="A4624" t="s">
        <v>44</v>
      </c>
      <c r="B4624">
        <v>2025</v>
      </c>
      <c r="C4624" t="s">
        <v>58</v>
      </c>
      <c r="D4624" t="s">
        <v>66</v>
      </c>
      <c r="E4624" t="s">
        <v>67</v>
      </c>
      <c r="F4624" t="s">
        <v>94</v>
      </c>
      <c r="G4624" t="s">
        <v>95</v>
      </c>
    </row>
    <row r="4625" spans="1:9" hidden="1" x14ac:dyDescent="0.25">
      <c r="A4625" t="s">
        <v>44</v>
      </c>
      <c r="B4625">
        <v>2025</v>
      </c>
      <c r="C4625" t="s">
        <v>58</v>
      </c>
      <c r="D4625" t="s">
        <v>66</v>
      </c>
      <c r="E4625" t="s">
        <v>67</v>
      </c>
      <c r="F4625" t="s">
        <v>94</v>
      </c>
      <c r="G4625" t="s">
        <v>95</v>
      </c>
    </row>
    <row r="4626" spans="1:9" hidden="1" x14ac:dyDescent="0.25">
      <c r="A4626" t="s">
        <v>44</v>
      </c>
      <c r="B4626">
        <v>2025</v>
      </c>
      <c r="C4626" t="s">
        <v>58</v>
      </c>
      <c r="D4626" t="s">
        <v>66</v>
      </c>
      <c r="E4626" t="s">
        <v>67</v>
      </c>
      <c r="F4626" t="s">
        <v>94</v>
      </c>
      <c r="G4626" t="s">
        <v>95</v>
      </c>
    </row>
    <row r="4627" spans="1:9" hidden="1" x14ac:dyDescent="0.25">
      <c r="A4627" t="s">
        <v>44</v>
      </c>
      <c r="B4627">
        <v>2025</v>
      </c>
      <c r="C4627" t="s">
        <v>58</v>
      </c>
      <c r="D4627" t="s">
        <v>66</v>
      </c>
      <c r="E4627" t="s">
        <v>67</v>
      </c>
      <c r="F4627" t="s">
        <v>94</v>
      </c>
      <c r="G4627" t="s">
        <v>95</v>
      </c>
    </row>
    <row r="4628" spans="1:9" hidden="1" x14ac:dyDescent="0.25">
      <c r="A4628" t="s">
        <v>44</v>
      </c>
      <c r="B4628">
        <v>2025</v>
      </c>
      <c r="C4628" t="s">
        <v>58</v>
      </c>
      <c r="D4628" t="s">
        <v>66</v>
      </c>
      <c r="E4628" t="s">
        <v>67</v>
      </c>
      <c r="F4628" t="s">
        <v>94</v>
      </c>
      <c r="G4628" t="s">
        <v>95</v>
      </c>
    </row>
    <row r="4629" spans="1:9" hidden="1" x14ac:dyDescent="0.25">
      <c r="A4629" t="s">
        <v>44</v>
      </c>
      <c r="B4629">
        <v>2025</v>
      </c>
      <c r="C4629" t="s">
        <v>58</v>
      </c>
      <c r="D4629" t="s">
        <v>66</v>
      </c>
      <c r="E4629" t="s">
        <v>67</v>
      </c>
      <c r="F4629" t="s">
        <v>68</v>
      </c>
      <c r="G4629" t="s">
        <v>720</v>
      </c>
      <c r="I4629" s="16">
        <v>2207000</v>
      </c>
    </row>
    <row r="4630" spans="1:9" hidden="1" x14ac:dyDescent="0.25">
      <c r="A4630" t="s">
        <v>44</v>
      </c>
      <c r="B4630">
        <v>2025</v>
      </c>
      <c r="C4630" t="s">
        <v>58</v>
      </c>
      <c r="D4630" t="s">
        <v>66</v>
      </c>
      <c r="E4630" t="s">
        <v>67</v>
      </c>
      <c r="F4630" t="s">
        <v>68</v>
      </c>
      <c r="G4630" t="s">
        <v>721</v>
      </c>
      <c r="I4630" s="16">
        <v>472999.65</v>
      </c>
    </row>
    <row r="4631" spans="1:9" hidden="1" x14ac:dyDescent="0.25">
      <c r="A4631" t="s">
        <v>44</v>
      </c>
      <c r="B4631">
        <v>2025</v>
      </c>
      <c r="C4631" t="s">
        <v>58</v>
      </c>
      <c r="D4631" t="s">
        <v>66</v>
      </c>
      <c r="E4631" t="s">
        <v>67</v>
      </c>
      <c r="F4631" t="s">
        <v>68</v>
      </c>
      <c r="G4631" t="s">
        <v>722</v>
      </c>
      <c r="I4631" s="16">
        <v>121566.67</v>
      </c>
    </row>
    <row r="4632" spans="1:9" hidden="1" x14ac:dyDescent="0.25">
      <c r="A4632" t="s">
        <v>44</v>
      </c>
      <c r="B4632">
        <v>2025</v>
      </c>
      <c r="C4632" t="s">
        <v>58</v>
      </c>
      <c r="D4632" t="s">
        <v>66</v>
      </c>
      <c r="E4632" t="s">
        <v>67</v>
      </c>
      <c r="F4632" t="s">
        <v>68</v>
      </c>
      <c r="G4632" s="90" t="s">
        <v>719</v>
      </c>
      <c r="I4632" s="212">
        <v>-310.60000000000002</v>
      </c>
    </row>
    <row r="4633" spans="1:9" hidden="1" x14ac:dyDescent="0.25">
      <c r="A4633" t="s">
        <v>44</v>
      </c>
      <c r="B4633">
        <v>2025</v>
      </c>
      <c r="C4633" t="s">
        <v>58</v>
      </c>
      <c r="D4633" t="s">
        <v>66</v>
      </c>
      <c r="E4633" t="s">
        <v>67</v>
      </c>
      <c r="F4633" t="s">
        <v>68</v>
      </c>
      <c r="G4633" t="s">
        <v>723</v>
      </c>
      <c r="I4633" s="16">
        <v>340718.06</v>
      </c>
    </row>
    <row r="4634" spans="1:9" hidden="1" x14ac:dyDescent="0.25">
      <c r="A4634" t="s">
        <v>44</v>
      </c>
      <c r="B4634">
        <v>2025</v>
      </c>
      <c r="C4634" t="s">
        <v>58</v>
      </c>
      <c r="D4634" t="s">
        <v>66</v>
      </c>
      <c r="E4634" t="s">
        <v>67</v>
      </c>
      <c r="F4634" t="s">
        <v>68</v>
      </c>
      <c r="G4634" t="s">
        <v>815</v>
      </c>
      <c r="I4634" s="16">
        <v>160200</v>
      </c>
    </row>
    <row r="4635" spans="1:9" hidden="1" x14ac:dyDescent="0.25">
      <c r="A4635" t="s">
        <v>44</v>
      </c>
      <c r="B4635">
        <v>2025</v>
      </c>
      <c r="C4635" t="s">
        <v>58</v>
      </c>
      <c r="D4635" t="s">
        <v>66</v>
      </c>
      <c r="E4635" t="s">
        <v>67</v>
      </c>
      <c r="F4635" t="s">
        <v>68</v>
      </c>
      <c r="G4635" t="s">
        <v>724</v>
      </c>
      <c r="I4635" s="176">
        <v>-224300</v>
      </c>
    </row>
    <row r="4636" spans="1:9" hidden="1" x14ac:dyDescent="0.25">
      <c r="A4636" t="s">
        <v>44</v>
      </c>
      <c r="B4636">
        <v>2025</v>
      </c>
      <c r="C4636" t="s">
        <v>58</v>
      </c>
      <c r="D4636" t="s">
        <v>66</v>
      </c>
      <c r="E4636" t="s">
        <v>67</v>
      </c>
      <c r="F4636" t="s">
        <v>68</v>
      </c>
      <c r="G4636" t="s">
        <v>282</v>
      </c>
      <c r="I4636" s="16">
        <v>142133.67000000001</v>
      </c>
    </row>
    <row r="4637" spans="1:9" hidden="1" x14ac:dyDescent="0.25">
      <c r="A4637" t="s">
        <v>44</v>
      </c>
      <c r="B4637">
        <v>2025</v>
      </c>
      <c r="C4637" t="s">
        <v>58</v>
      </c>
      <c r="D4637" t="s">
        <v>66</v>
      </c>
      <c r="E4637" t="s">
        <v>67</v>
      </c>
      <c r="F4637" t="s">
        <v>68</v>
      </c>
      <c r="G4637" t="s">
        <v>718</v>
      </c>
      <c r="I4637" s="18">
        <v>-8580</v>
      </c>
    </row>
    <row r="4638" spans="1:9" hidden="1" x14ac:dyDescent="0.25">
      <c r="A4638" t="s">
        <v>44</v>
      </c>
      <c r="B4638">
        <v>2025</v>
      </c>
      <c r="C4638" t="s">
        <v>58</v>
      </c>
      <c r="D4638" t="s">
        <v>66</v>
      </c>
      <c r="E4638" t="s">
        <v>67</v>
      </c>
      <c r="F4638" t="s">
        <v>68</v>
      </c>
      <c r="G4638" t="s">
        <v>725</v>
      </c>
      <c r="I4638" s="16">
        <v>33682.9</v>
      </c>
    </row>
    <row r="4639" spans="1:9" hidden="1" x14ac:dyDescent="0.25">
      <c r="A4639" t="s">
        <v>44</v>
      </c>
      <c r="B4639">
        <v>2025</v>
      </c>
      <c r="C4639" t="s">
        <v>58</v>
      </c>
      <c r="D4639" t="s">
        <v>66</v>
      </c>
      <c r="E4639" t="s">
        <v>67</v>
      </c>
      <c r="F4639" t="s">
        <v>68</v>
      </c>
      <c r="G4639" t="s">
        <v>726</v>
      </c>
      <c r="I4639" s="16">
        <v>-61080</v>
      </c>
    </row>
    <row r="4640" spans="1:9" hidden="1" x14ac:dyDescent="0.25">
      <c r="A4640" t="s">
        <v>44</v>
      </c>
      <c r="B4640">
        <v>2025</v>
      </c>
      <c r="C4640" t="s">
        <v>58</v>
      </c>
      <c r="D4640" t="s">
        <v>66</v>
      </c>
      <c r="E4640" t="s">
        <v>67</v>
      </c>
      <c r="F4640" t="s">
        <v>68</v>
      </c>
      <c r="G4640" t="s">
        <v>727</v>
      </c>
      <c r="I4640" s="16">
        <v>836622.89</v>
      </c>
    </row>
    <row r="4641" spans="1:9" hidden="1" x14ac:dyDescent="0.25">
      <c r="A4641" t="s">
        <v>44</v>
      </c>
      <c r="B4641">
        <v>2025</v>
      </c>
      <c r="C4641" t="s">
        <v>58</v>
      </c>
      <c r="D4641" t="s">
        <v>66</v>
      </c>
      <c r="E4641" t="s">
        <v>67</v>
      </c>
      <c r="F4641" t="s">
        <v>68</v>
      </c>
      <c r="G4641" t="s">
        <v>728</v>
      </c>
      <c r="I4641" s="16">
        <v>2741012</v>
      </c>
    </row>
    <row r="4642" spans="1:9" hidden="1" x14ac:dyDescent="0.25">
      <c r="A4642" t="s">
        <v>44</v>
      </c>
      <c r="B4642">
        <v>2025</v>
      </c>
      <c r="C4642" t="s">
        <v>58</v>
      </c>
      <c r="D4642" t="s">
        <v>66</v>
      </c>
      <c r="E4642" t="s">
        <v>67</v>
      </c>
      <c r="F4642" t="s">
        <v>68</v>
      </c>
      <c r="G4642" t="s">
        <v>729</v>
      </c>
      <c r="I4642" s="16">
        <v>77037.509999999995</v>
      </c>
    </row>
    <row r="4643" spans="1:9" hidden="1" x14ac:dyDescent="0.25">
      <c r="A4643" t="s">
        <v>44</v>
      </c>
      <c r="B4643">
        <v>2025</v>
      </c>
      <c r="C4643" t="s">
        <v>58</v>
      </c>
      <c r="D4643" t="s">
        <v>66</v>
      </c>
      <c r="E4643" t="s">
        <v>67</v>
      </c>
      <c r="F4643" t="s">
        <v>68</v>
      </c>
      <c r="G4643" t="s">
        <v>730</v>
      </c>
      <c r="I4643" s="16">
        <v>40010.42</v>
      </c>
    </row>
    <row r="4644" spans="1:9" hidden="1" x14ac:dyDescent="0.25">
      <c r="A4644" t="s">
        <v>44</v>
      </c>
      <c r="B4644">
        <v>2025</v>
      </c>
      <c r="C4644" t="s">
        <v>58</v>
      </c>
      <c r="D4644" t="s">
        <v>66</v>
      </c>
      <c r="E4644" t="s">
        <v>67</v>
      </c>
      <c r="F4644" t="s">
        <v>68</v>
      </c>
      <c r="G4644" t="s">
        <v>731</v>
      </c>
      <c r="I4644" s="16">
        <v>52657.89</v>
      </c>
    </row>
    <row r="4645" spans="1:9" hidden="1" x14ac:dyDescent="0.25">
      <c r="A4645" t="s">
        <v>44</v>
      </c>
      <c r="B4645">
        <v>2025</v>
      </c>
      <c r="C4645" t="s">
        <v>58</v>
      </c>
      <c r="D4645" t="s">
        <v>66</v>
      </c>
      <c r="E4645" t="s">
        <v>67</v>
      </c>
      <c r="F4645" t="s">
        <v>68</v>
      </c>
      <c r="G4645" t="s">
        <v>709</v>
      </c>
    </row>
    <row r="4646" spans="1:9" hidden="1" x14ac:dyDescent="0.25">
      <c r="A4646" t="s">
        <v>44</v>
      </c>
      <c r="B4646">
        <v>2025</v>
      </c>
      <c r="C4646" t="s">
        <v>58</v>
      </c>
      <c r="D4646" t="s">
        <v>66</v>
      </c>
      <c r="E4646" t="s">
        <v>67</v>
      </c>
      <c r="F4646" t="s">
        <v>68</v>
      </c>
      <c r="G4646" t="s">
        <v>732</v>
      </c>
      <c r="I4646" s="16">
        <v>117474.54</v>
      </c>
    </row>
    <row r="4647" spans="1:9" hidden="1" x14ac:dyDescent="0.25">
      <c r="A4647" t="s">
        <v>44</v>
      </c>
      <c r="B4647">
        <v>2025</v>
      </c>
      <c r="C4647" t="s">
        <v>58</v>
      </c>
      <c r="D4647" t="s">
        <v>66</v>
      </c>
      <c r="E4647" t="s">
        <v>67</v>
      </c>
      <c r="F4647" t="s">
        <v>68</v>
      </c>
      <c r="G4647" t="s">
        <v>733</v>
      </c>
      <c r="I4647" s="16">
        <v>200275.94</v>
      </c>
    </row>
    <row r="4648" spans="1:9" hidden="1" x14ac:dyDescent="0.25">
      <c r="A4648" t="s">
        <v>44</v>
      </c>
      <c r="B4648">
        <v>2025</v>
      </c>
      <c r="C4648" t="s">
        <v>58</v>
      </c>
      <c r="D4648" t="s">
        <v>66</v>
      </c>
      <c r="E4648" t="s">
        <v>67</v>
      </c>
      <c r="F4648" t="s">
        <v>68</v>
      </c>
      <c r="G4648" t="s">
        <v>711</v>
      </c>
    </row>
    <row r="4649" spans="1:9" hidden="1" x14ac:dyDescent="0.25">
      <c r="A4649" t="s">
        <v>44</v>
      </c>
      <c r="B4649">
        <v>2025</v>
      </c>
      <c r="C4649" t="s">
        <v>58</v>
      </c>
      <c r="D4649" t="s">
        <v>66</v>
      </c>
      <c r="E4649" t="s">
        <v>67</v>
      </c>
      <c r="F4649" t="s">
        <v>68</v>
      </c>
      <c r="G4649" t="s">
        <v>553</v>
      </c>
      <c r="I4649" s="16">
        <v>10520</v>
      </c>
    </row>
    <row r="4650" spans="1:9" hidden="1" x14ac:dyDescent="0.25">
      <c r="A4650" t="s">
        <v>44</v>
      </c>
      <c r="B4650">
        <v>2025</v>
      </c>
      <c r="C4650" t="s">
        <v>58</v>
      </c>
      <c r="D4650" t="s">
        <v>66</v>
      </c>
      <c r="E4650" t="s">
        <v>67</v>
      </c>
      <c r="F4650" t="s">
        <v>68</v>
      </c>
      <c r="G4650" t="s">
        <v>679</v>
      </c>
      <c r="I4650" s="16">
        <v>22199.37</v>
      </c>
    </row>
    <row r="4651" spans="1:9" hidden="1" x14ac:dyDescent="0.25">
      <c r="A4651" t="s">
        <v>44</v>
      </c>
      <c r="B4651">
        <v>2025</v>
      </c>
      <c r="C4651" t="s">
        <v>58</v>
      </c>
      <c r="D4651" t="s">
        <v>66</v>
      </c>
      <c r="E4651" t="s">
        <v>67</v>
      </c>
      <c r="F4651" t="s">
        <v>68</v>
      </c>
      <c r="G4651" t="s">
        <v>680</v>
      </c>
    </row>
    <row r="4652" spans="1:9" hidden="1" x14ac:dyDescent="0.25">
      <c r="A4652" t="s">
        <v>44</v>
      </c>
      <c r="B4652">
        <v>2025</v>
      </c>
      <c r="C4652" t="s">
        <v>58</v>
      </c>
      <c r="D4652" t="s">
        <v>66</v>
      </c>
      <c r="E4652" t="s">
        <v>67</v>
      </c>
      <c r="F4652" t="s">
        <v>326</v>
      </c>
      <c r="G4652" t="s">
        <v>327</v>
      </c>
      <c r="I4652" s="16">
        <v>1583293</v>
      </c>
    </row>
    <row r="4653" spans="1:9" hidden="1" x14ac:dyDescent="0.25">
      <c r="A4653" t="s">
        <v>44</v>
      </c>
      <c r="B4653">
        <v>2025</v>
      </c>
      <c r="C4653" t="s">
        <v>58</v>
      </c>
      <c r="D4653" t="s">
        <v>66</v>
      </c>
      <c r="E4653" t="s">
        <v>67</v>
      </c>
      <c r="F4653" t="s">
        <v>326</v>
      </c>
      <c r="G4653" t="s">
        <v>328</v>
      </c>
      <c r="I4653" s="16">
        <v>1581322</v>
      </c>
    </row>
    <row r="4654" spans="1:9" hidden="1" x14ac:dyDescent="0.25">
      <c r="A4654" t="s">
        <v>44</v>
      </c>
      <c r="B4654">
        <v>2025</v>
      </c>
      <c r="C4654" t="s">
        <v>58</v>
      </c>
      <c r="D4654" t="s">
        <v>66</v>
      </c>
      <c r="E4654" t="s">
        <v>67</v>
      </c>
      <c r="F4654" t="s">
        <v>326</v>
      </c>
      <c r="G4654" t="s">
        <v>329</v>
      </c>
      <c r="I4654" s="16">
        <v>202500</v>
      </c>
    </row>
    <row r="4655" spans="1:9" hidden="1" x14ac:dyDescent="0.25">
      <c r="A4655" t="s">
        <v>44</v>
      </c>
      <c r="B4655">
        <v>2025</v>
      </c>
      <c r="C4655" t="s">
        <v>58</v>
      </c>
      <c r="D4655" t="s">
        <v>66</v>
      </c>
      <c r="E4655" t="s">
        <v>67</v>
      </c>
      <c r="F4655" t="s">
        <v>326</v>
      </c>
      <c r="G4655" t="s">
        <v>330</v>
      </c>
      <c r="I4655" s="16">
        <v>6680000</v>
      </c>
    </row>
    <row r="4656" spans="1:9" hidden="1" x14ac:dyDescent="0.25">
      <c r="A4656" t="s">
        <v>44</v>
      </c>
      <c r="B4656">
        <v>2025</v>
      </c>
      <c r="C4656" t="s">
        <v>58</v>
      </c>
      <c r="D4656" t="s">
        <v>66</v>
      </c>
      <c r="E4656" t="s">
        <v>67</v>
      </c>
      <c r="F4656" t="s">
        <v>68</v>
      </c>
      <c r="G4656" s="90" t="s">
        <v>812</v>
      </c>
      <c r="I4656" s="16">
        <v>-1000</v>
      </c>
    </row>
    <row r="4657" spans="1:9" hidden="1" x14ac:dyDescent="0.25">
      <c r="A4657" t="s">
        <v>44</v>
      </c>
      <c r="B4657">
        <v>2025</v>
      </c>
      <c r="C4657" t="s">
        <v>58</v>
      </c>
      <c r="D4657" t="s">
        <v>66</v>
      </c>
      <c r="E4657" t="s">
        <v>67</v>
      </c>
      <c r="F4657" t="s">
        <v>68</v>
      </c>
      <c r="G4657" t="s">
        <v>158</v>
      </c>
      <c r="I4657" s="16">
        <v>206404771.69999999</v>
      </c>
    </row>
    <row r="4658" spans="1:9" hidden="1" x14ac:dyDescent="0.25">
      <c r="A4658" t="s">
        <v>44</v>
      </c>
      <c r="B4658">
        <v>2025</v>
      </c>
      <c r="C4658" t="s">
        <v>58</v>
      </c>
      <c r="D4658" t="s">
        <v>66</v>
      </c>
      <c r="E4658" t="s">
        <v>67</v>
      </c>
      <c r="F4658" t="s">
        <v>68</v>
      </c>
      <c r="G4658" t="s">
        <v>76</v>
      </c>
      <c r="I4658" s="16">
        <v>-14622716.380000001</v>
      </c>
    </row>
    <row r="4659" spans="1:9" hidden="1" x14ac:dyDescent="0.25">
      <c r="A4659" t="s">
        <v>44</v>
      </c>
      <c r="B4659">
        <v>2025</v>
      </c>
      <c r="C4659" t="s">
        <v>58</v>
      </c>
      <c r="D4659" t="s">
        <v>66</v>
      </c>
      <c r="E4659" t="s">
        <v>67</v>
      </c>
      <c r="F4659" t="s">
        <v>68</v>
      </c>
      <c r="G4659" t="s">
        <v>784</v>
      </c>
    </row>
    <row r="4660" spans="1:9" hidden="1" x14ac:dyDescent="0.25">
      <c r="A4660" t="s">
        <v>44</v>
      </c>
      <c r="B4660">
        <v>2025</v>
      </c>
      <c r="C4660" t="s">
        <v>58</v>
      </c>
      <c r="D4660" t="s">
        <v>66</v>
      </c>
      <c r="E4660" t="s">
        <v>67</v>
      </c>
      <c r="F4660" t="s">
        <v>68</v>
      </c>
      <c r="G4660" t="s">
        <v>200</v>
      </c>
      <c r="I4660" s="16"/>
    </row>
    <row r="4661" spans="1:9" hidden="1" x14ac:dyDescent="0.25">
      <c r="A4661" t="s">
        <v>44</v>
      </c>
      <c r="B4661">
        <v>2025</v>
      </c>
      <c r="C4661" t="s">
        <v>58</v>
      </c>
      <c r="D4661" t="s">
        <v>66</v>
      </c>
      <c r="E4661" t="s">
        <v>67</v>
      </c>
      <c r="F4661" t="s">
        <v>68</v>
      </c>
      <c r="G4661" t="s">
        <v>97</v>
      </c>
      <c r="I4661" s="16">
        <v>-10454432.140000001</v>
      </c>
    </row>
    <row r="4662" spans="1:9" hidden="1" x14ac:dyDescent="0.25">
      <c r="A4662" t="s">
        <v>44</v>
      </c>
      <c r="B4662">
        <v>2025</v>
      </c>
      <c r="C4662" t="s">
        <v>58</v>
      </c>
      <c r="D4662" t="s">
        <v>66</v>
      </c>
      <c r="E4662" t="s">
        <v>67</v>
      </c>
      <c r="F4662" t="s">
        <v>68</v>
      </c>
      <c r="G4662" t="s">
        <v>97</v>
      </c>
      <c r="I4662" s="16"/>
    </row>
    <row r="4663" spans="1:9" hidden="1" x14ac:dyDescent="0.25">
      <c r="A4663" t="s">
        <v>44</v>
      </c>
      <c r="B4663">
        <v>2025</v>
      </c>
      <c r="C4663" t="s">
        <v>58</v>
      </c>
      <c r="D4663" t="s">
        <v>66</v>
      </c>
      <c r="E4663" t="s">
        <v>67</v>
      </c>
      <c r="F4663" t="s">
        <v>68</v>
      </c>
      <c r="G4663" t="s">
        <v>201</v>
      </c>
      <c r="I4663" s="16">
        <v>-18027.54</v>
      </c>
    </row>
    <row r="4664" spans="1:9" hidden="1" x14ac:dyDescent="0.25">
      <c r="A4664" t="s">
        <v>44</v>
      </c>
      <c r="B4664">
        <v>2025</v>
      </c>
      <c r="C4664" t="s">
        <v>58</v>
      </c>
      <c r="D4664" t="s">
        <v>66</v>
      </c>
      <c r="E4664" t="s">
        <v>67</v>
      </c>
      <c r="F4664" t="s">
        <v>68</v>
      </c>
      <c r="G4664" t="s">
        <v>710</v>
      </c>
      <c r="I4664" s="16"/>
    </row>
    <row r="4665" spans="1:9" hidden="1" x14ac:dyDescent="0.25">
      <c r="A4665" t="s">
        <v>44</v>
      </c>
      <c r="B4665">
        <v>2025</v>
      </c>
      <c r="C4665" t="s">
        <v>58</v>
      </c>
      <c r="D4665" t="s">
        <v>66</v>
      </c>
      <c r="E4665" t="s">
        <v>67</v>
      </c>
      <c r="F4665" t="s">
        <v>68</v>
      </c>
      <c r="G4665" t="s">
        <v>293</v>
      </c>
      <c r="I4665" s="16">
        <v>-8974774.8499999996</v>
      </c>
    </row>
    <row r="4666" spans="1:9" hidden="1" x14ac:dyDescent="0.25">
      <c r="A4666" t="s">
        <v>44</v>
      </c>
      <c r="B4666">
        <v>2025</v>
      </c>
      <c r="C4666" t="s">
        <v>58</v>
      </c>
      <c r="D4666" t="s">
        <v>66</v>
      </c>
      <c r="E4666" t="s">
        <v>67</v>
      </c>
      <c r="F4666" t="s">
        <v>68</v>
      </c>
      <c r="G4666" t="s">
        <v>202</v>
      </c>
    </row>
    <row r="4667" spans="1:9" hidden="1" x14ac:dyDescent="0.25">
      <c r="A4667" t="s">
        <v>44</v>
      </c>
      <c r="B4667">
        <v>2025</v>
      </c>
      <c r="C4667" t="s">
        <v>58</v>
      </c>
      <c r="D4667" t="s">
        <v>66</v>
      </c>
      <c r="E4667" t="s">
        <v>67</v>
      </c>
      <c r="F4667" t="s">
        <v>68</v>
      </c>
      <c r="G4667" t="s">
        <v>203</v>
      </c>
      <c r="I4667" s="155">
        <v>0</v>
      </c>
    </row>
    <row r="4668" spans="1:9" hidden="1" x14ac:dyDescent="0.25">
      <c r="A4668" t="s">
        <v>44</v>
      </c>
      <c r="B4668">
        <v>2025</v>
      </c>
      <c r="C4668" t="s">
        <v>58</v>
      </c>
      <c r="D4668" t="s">
        <v>66</v>
      </c>
      <c r="E4668" t="s">
        <v>67</v>
      </c>
      <c r="F4668" t="s">
        <v>68</v>
      </c>
      <c r="G4668" t="s">
        <v>290</v>
      </c>
      <c r="I4668" s="155">
        <v>0</v>
      </c>
    </row>
    <row r="4669" spans="1:9" hidden="1" x14ac:dyDescent="0.25">
      <c r="A4669" t="s">
        <v>44</v>
      </c>
      <c r="B4669">
        <v>2025</v>
      </c>
      <c r="C4669" t="s">
        <v>58</v>
      </c>
      <c r="D4669" t="s">
        <v>66</v>
      </c>
      <c r="E4669" t="s">
        <v>67</v>
      </c>
      <c r="F4669" t="s">
        <v>68</v>
      </c>
      <c r="G4669" t="s">
        <v>554</v>
      </c>
    </row>
    <row r="4670" spans="1:9" hidden="1" x14ac:dyDescent="0.25">
      <c r="A4670" t="s">
        <v>44</v>
      </c>
      <c r="B4670">
        <v>2025</v>
      </c>
      <c r="C4670" t="s">
        <v>58</v>
      </c>
      <c r="D4670" t="s">
        <v>66</v>
      </c>
      <c r="E4670" t="s">
        <v>67</v>
      </c>
      <c r="F4670" t="s">
        <v>268</v>
      </c>
      <c r="G4670" t="s">
        <v>162</v>
      </c>
      <c r="I4670" s="16">
        <v>3101055.57</v>
      </c>
    </row>
    <row r="4671" spans="1:9" hidden="1" x14ac:dyDescent="0.25">
      <c r="A4671" t="s">
        <v>44</v>
      </c>
      <c r="B4671">
        <v>2025</v>
      </c>
      <c r="C4671" t="s">
        <v>58</v>
      </c>
      <c r="D4671" t="s">
        <v>66</v>
      </c>
      <c r="E4671" t="s">
        <v>67</v>
      </c>
      <c r="F4671" t="s">
        <v>93</v>
      </c>
      <c r="G4671" t="s">
        <v>92</v>
      </c>
    </row>
    <row r="4672" spans="1:9" hidden="1" x14ac:dyDescent="0.25">
      <c r="A4672" t="s">
        <v>44</v>
      </c>
      <c r="B4672">
        <v>2025</v>
      </c>
      <c r="C4672" t="s">
        <v>58</v>
      </c>
      <c r="D4672" t="s">
        <v>69</v>
      </c>
      <c r="E4672" t="s">
        <v>69</v>
      </c>
      <c r="F4672" t="s">
        <v>70</v>
      </c>
      <c r="G4672" t="s">
        <v>77</v>
      </c>
      <c r="I4672" s="155">
        <v>200000000</v>
      </c>
    </row>
    <row r="4673" spans="1:9" hidden="1" x14ac:dyDescent="0.25">
      <c r="A4673" t="s">
        <v>44</v>
      </c>
      <c r="B4673">
        <v>2025</v>
      </c>
      <c r="C4673" t="s">
        <v>58</v>
      </c>
      <c r="D4673" t="s">
        <v>69</v>
      </c>
      <c r="E4673" t="s">
        <v>69</v>
      </c>
      <c r="F4673" t="s">
        <v>70</v>
      </c>
      <c r="G4673" t="s">
        <v>78</v>
      </c>
      <c r="I4673" s="155">
        <v>50000000</v>
      </c>
    </row>
    <row r="4674" spans="1:9" hidden="1" x14ac:dyDescent="0.25">
      <c r="A4674" t="s">
        <v>44</v>
      </c>
      <c r="B4674">
        <v>2025</v>
      </c>
      <c r="C4674" t="s">
        <v>58</v>
      </c>
      <c r="D4674" t="s">
        <v>69</v>
      </c>
      <c r="E4674" t="s">
        <v>69</v>
      </c>
      <c r="F4674" t="s">
        <v>70</v>
      </c>
      <c r="G4674" t="s">
        <v>230</v>
      </c>
      <c r="I4674" s="155">
        <v>54327800</v>
      </c>
    </row>
    <row r="4675" spans="1:9" hidden="1" x14ac:dyDescent="0.25">
      <c r="A4675" t="s">
        <v>44</v>
      </c>
      <c r="B4675">
        <v>2025</v>
      </c>
      <c r="C4675" s="86" t="s">
        <v>58</v>
      </c>
      <c r="D4675" s="86" t="s">
        <v>69</v>
      </c>
      <c r="E4675" s="86" t="s">
        <v>69</v>
      </c>
      <c r="F4675" s="86" t="s">
        <v>79</v>
      </c>
      <c r="G4675" s="86" t="s">
        <v>264</v>
      </c>
      <c r="H4675" s="86"/>
      <c r="I4675" s="3">
        <v>-65562874.340000004</v>
      </c>
    </row>
    <row r="4676" spans="1:9" hidden="1" x14ac:dyDescent="0.25">
      <c r="A4676" t="s">
        <v>44</v>
      </c>
      <c r="B4676">
        <v>2025</v>
      </c>
      <c r="C4676" s="86" t="s">
        <v>58</v>
      </c>
      <c r="D4676" s="86" t="s">
        <v>69</v>
      </c>
      <c r="E4676" s="86" t="s">
        <v>69</v>
      </c>
      <c r="F4676" s="86" t="s">
        <v>79</v>
      </c>
      <c r="G4676" s="86" t="s">
        <v>297</v>
      </c>
      <c r="H4676" s="86"/>
      <c r="I4676" s="176">
        <f>466675559.23-0.999999761581421+206204633.99+290145482.36-21841679.8+-3722592.78000021+35717513.44+62032063.01+61965106.08</f>
        <v>1097176084.53</v>
      </c>
    </row>
    <row r="4677" spans="1:9" hidden="1" x14ac:dyDescent="0.25">
      <c r="A4677" t="s">
        <v>51</v>
      </c>
      <c r="B4677">
        <v>2025</v>
      </c>
      <c r="C4677" t="s">
        <v>58</v>
      </c>
      <c r="D4677" t="s">
        <v>63</v>
      </c>
      <c r="E4677" t="s">
        <v>64</v>
      </c>
      <c r="F4677" t="s">
        <v>65</v>
      </c>
      <c r="G4677" t="s">
        <v>924</v>
      </c>
      <c r="I4677" s="178">
        <v>1821629.04</v>
      </c>
    </row>
    <row r="4678" spans="1:9" hidden="1" x14ac:dyDescent="0.25">
      <c r="A4678" t="s">
        <v>51</v>
      </c>
      <c r="B4678">
        <v>2025</v>
      </c>
      <c r="C4678" t="s">
        <v>58</v>
      </c>
      <c r="D4678" t="s">
        <v>63</v>
      </c>
      <c r="E4678" t="s">
        <v>64</v>
      </c>
      <c r="F4678" t="s">
        <v>65</v>
      </c>
      <c r="G4678" t="s">
        <v>925</v>
      </c>
      <c r="I4678" s="178">
        <v>600000</v>
      </c>
    </row>
    <row r="4679" spans="1:9" hidden="1" x14ac:dyDescent="0.25">
      <c r="A4679" t="s">
        <v>51</v>
      </c>
      <c r="B4679">
        <v>2025</v>
      </c>
      <c r="C4679" t="s">
        <v>58</v>
      </c>
      <c r="D4679" t="s">
        <v>63</v>
      </c>
      <c r="E4679" t="s">
        <v>64</v>
      </c>
      <c r="F4679" t="s">
        <v>65</v>
      </c>
      <c r="G4679" t="s">
        <v>926</v>
      </c>
      <c r="I4679" s="178">
        <v>658015641.41999996</v>
      </c>
    </row>
    <row r="4680" spans="1:9" hidden="1" x14ac:dyDescent="0.25">
      <c r="A4680" t="s">
        <v>51</v>
      </c>
      <c r="B4680">
        <v>2025</v>
      </c>
      <c r="C4680" t="s">
        <v>58</v>
      </c>
      <c r="D4680" t="s">
        <v>63</v>
      </c>
      <c r="E4680" t="s">
        <v>64</v>
      </c>
      <c r="F4680" t="s">
        <v>713</v>
      </c>
      <c r="G4680" t="s">
        <v>927</v>
      </c>
      <c r="I4680" s="178">
        <v>393120562.55000001</v>
      </c>
    </row>
    <row r="4681" spans="1:9" hidden="1" x14ac:dyDescent="0.25">
      <c r="A4681" t="s">
        <v>51</v>
      </c>
      <c r="B4681">
        <v>2025</v>
      </c>
      <c r="C4681" t="s">
        <v>58</v>
      </c>
      <c r="D4681" t="s">
        <v>63</v>
      </c>
      <c r="E4681" t="s">
        <v>64</v>
      </c>
      <c r="F4681" t="s">
        <v>262</v>
      </c>
      <c r="G4681" t="s">
        <v>261</v>
      </c>
      <c r="H4681" t="s">
        <v>291</v>
      </c>
      <c r="I4681" s="3">
        <v>115923199.59999999</v>
      </c>
    </row>
    <row r="4682" spans="1:9" hidden="1" x14ac:dyDescent="0.25">
      <c r="A4682" t="s">
        <v>51</v>
      </c>
      <c r="B4682">
        <v>2025</v>
      </c>
      <c r="C4682" t="s">
        <v>58</v>
      </c>
      <c r="D4682" t="s">
        <v>63</v>
      </c>
      <c r="E4682" t="s">
        <v>64</v>
      </c>
      <c r="F4682" t="s">
        <v>262</v>
      </c>
      <c r="G4682" t="s">
        <v>261</v>
      </c>
      <c r="H4682" t="s">
        <v>104</v>
      </c>
      <c r="I4682" s="3">
        <v>117750816.76000001</v>
      </c>
    </row>
    <row r="4683" spans="1:9" hidden="1" x14ac:dyDescent="0.25">
      <c r="A4683" t="s">
        <v>51</v>
      </c>
      <c r="B4683">
        <v>2025</v>
      </c>
      <c r="C4683" t="s">
        <v>58</v>
      </c>
      <c r="D4683" t="s">
        <v>63</v>
      </c>
      <c r="E4683" t="s">
        <v>64</v>
      </c>
      <c r="F4683" t="s">
        <v>713</v>
      </c>
      <c r="G4683" t="s">
        <v>928</v>
      </c>
      <c r="I4683" s="178">
        <v>79497305.829999998</v>
      </c>
    </row>
    <row r="4684" spans="1:9" hidden="1" x14ac:dyDescent="0.25">
      <c r="A4684" t="s">
        <v>51</v>
      </c>
      <c r="B4684">
        <v>2025</v>
      </c>
      <c r="C4684" t="s">
        <v>58</v>
      </c>
      <c r="D4684" t="s">
        <v>63</v>
      </c>
      <c r="E4684" t="s">
        <v>64</v>
      </c>
      <c r="F4684" t="s">
        <v>713</v>
      </c>
      <c r="G4684" t="s">
        <v>929</v>
      </c>
      <c r="I4684" s="178">
        <v>5503608.3499999996</v>
      </c>
    </row>
    <row r="4685" spans="1:9" hidden="1" x14ac:dyDescent="0.25">
      <c r="A4685" t="s">
        <v>51</v>
      </c>
      <c r="B4685">
        <v>2025</v>
      </c>
      <c r="C4685" t="s">
        <v>58</v>
      </c>
      <c r="D4685" t="s">
        <v>63</v>
      </c>
      <c r="E4685" t="s">
        <v>64</v>
      </c>
      <c r="F4685" t="s">
        <v>713</v>
      </c>
      <c r="G4685" t="s">
        <v>930</v>
      </c>
      <c r="I4685" s="178">
        <v>80625189.650000006</v>
      </c>
    </row>
    <row r="4686" spans="1:9" hidden="1" x14ac:dyDescent="0.25">
      <c r="A4686" t="s">
        <v>51</v>
      </c>
      <c r="B4686">
        <v>2025</v>
      </c>
      <c r="C4686" t="s">
        <v>58</v>
      </c>
      <c r="D4686" t="s">
        <v>63</v>
      </c>
      <c r="E4686" t="s">
        <v>64</v>
      </c>
      <c r="F4686" t="s">
        <v>713</v>
      </c>
      <c r="G4686" t="s">
        <v>931</v>
      </c>
      <c r="I4686" s="178">
        <v>1344637.95</v>
      </c>
    </row>
    <row r="4687" spans="1:9" hidden="1" x14ac:dyDescent="0.25">
      <c r="A4687" t="s">
        <v>51</v>
      </c>
      <c r="B4687">
        <v>2025</v>
      </c>
      <c r="C4687" t="s">
        <v>58</v>
      </c>
      <c r="D4687" t="s">
        <v>63</v>
      </c>
      <c r="E4687" t="s">
        <v>64</v>
      </c>
      <c r="F4687" t="s">
        <v>713</v>
      </c>
      <c r="G4687" t="s">
        <v>932</v>
      </c>
      <c r="I4687" s="178">
        <v>3767264.11</v>
      </c>
    </row>
    <row r="4688" spans="1:9" hidden="1" x14ac:dyDescent="0.25">
      <c r="A4688" t="s">
        <v>51</v>
      </c>
      <c r="B4688">
        <v>2025</v>
      </c>
      <c r="C4688" t="s">
        <v>58</v>
      </c>
      <c r="D4688" t="s">
        <v>63</v>
      </c>
      <c r="E4688" t="s">
        <v>64</v>
      </c>
      <c r="F4688" t="s">
        <v>713</v>
      </c>
      <c r="G4688" t="s">
        <v>933</v>
      </c>
      <c r="I4688" s="178">
        <v>20339037</v>
      </c>
    </row>
    <row r="4689" spans="1:9" hidden="1" x14ac:dyDescent="0.25">
      <c r="A4689" t="s">
        <v>51</v>
      </c>
      <c r="B4689">
        <v>2025</v>
      </c>
      <c r="C4689" t="s">
        <v>58</v>
      </c>
      <c r="D4689" t="s">
        <v>63</v>
      </c>
      <c r="E4689" t="s">
        <v>64</v>
      </c>
      <c r="F4689" t="s">
        <v>713</v>
      </c>
      <c r="G4689" t="s">
        <v>934</v>
      </c>
      <c r="I4689" s="178">
        <v>1563500</v>
      </c>
    </row>
    <row r="4690" spans="1:9" hidden="1" x14ac:dyDescent="0.25">
      <c r="A4690" t="s">
        <v>51</v>
      </c>
      <c r="B4690">
        <v>2025</v>
      </c>
      <c r="C4690" t="s">
        <v>58</v>
      </c>
      <c r="D4690" t="s">
        <v>63</v>
      </c>
      <c r="E4690" t="s">
        <v>64</v>
      </c>
      <c r="F4690" t="s">
        <v>82</v>
      </c>
      <c r="G4690" t="s">
        <v>935</v>
      </c>
      <c r="I4690" s="178">
        <v>288171906</v>
      </c>
    </row>
    <row r="4691" spans="1:9" hidden="1" x14ac:dyDescent="0.25">
      <c r="A4691" t="s">
        <v>51</v>
      </c>
      <c r="B4691">
        <v>2025</v>
      </c>
      <c r="C4691" t="s">
        <v>58</v>
      </c>
      <c r="D4691" t="s">
        <v>63</v>
      </c>
      <c r="E4691" t="s">
        <v>73</v>
      </c>
      <c r="F4691" t="s">
        <v>84</v>
      </c>
      <c r="G4691" t="s">
        <v>936</v>
      </c>
      <c r="I4691" s="178">
        <v>4637000</v>
      </c>
    </row>
    <row r="4692" spans="1:9" hidden="1" x14ac:dyDescent="0.25">
      <c r="A4692" t="s">
        <v>51</v>
      </c>
      <c r="B4692">
        <v>2025</v>
      </c>
      <c r="C4692" t="s">
        <v>58</v>
      </c>
      <c r="D4692" t="s">
        <v>63</v>
      </c>
      <c r="E4692" t="s">
        <v>73</v>
      </c>
      <c r="F4692" t="s">
        <v>84</v>
      </c>
      <c r="G4692" t="s">
        <v>937</v>
      </c>
      <c r="I4692" s="178">
        <v>2210008</v>
      </c>
    </row>
    <row r="4693" spans="1:9" hidden="1" x14ac:dyDescent="0.25">
      <c r="A4693" t="s">
        <v>51</v>
      </c>
      <c r="B4693">
        <v>2025</v>
      </c>
      <c r="C4693" t="s">
        <v>58</v>
      </c>
      <c r="D4693" t="s">
        <v>63</v>
      </c>
      <c r="E4693" t="s">
        <v>73</v>
      </c>
      <c r="F4693" t="s">
        <v>84</v>
      </c>
      <c r="G4693" t="s">
        <v>938</v>
      </c>
      <c r="I4693" s="178">
        <v>15250001</v>
      </c>
    </row>
    <row r="4694" spans="1:9" hidden="1" x14ac:dyDescent="0.25">
      <c r="A4694" t="s">
        <v>51</v>
      </c>
      <c r="B4694">
        <v>2025</v>
      </c>
      <c r="C4694" t="s">
        <v>58</v>
      </c>
      <c r="D4694" t="s">
        <v>63</v>
      </c>
      <c r="E4694" t="s">
        <v>73</v>
      </c>
      <c r="F4694" t="s">
        <v>84</v>
      </c>
      <c r="G4694" s="215" t="s">
        <v>525</v>
      </c>
      <c r="H4694" s="215"/>
      <c r="I4694" s="3">
        <v>-2059647</v>
      </c>
    </row>
    <row r="4695" spans="1:9" hidden="1" x14ac:dyDescent="0.25">
      <c r="A4695" t="s">
        <v>51</v>
      </c>
      <c r="B4695">
        <v>2025</v>
      </c>
      <c r="C4695" t="s">
        <v>58</v>
      </c>
      <c r="D4695" t="s">
        <v>63</v>
      </c>
      <c r="E4695" t="s">
        <v>73</v>
      </c>
      <c r="F4695" t="s">
        <v>84</v>
      </c>
      <c r="G4695" t="s">
        <v>939</v>
      </c>
      <c r="I4695" s="178">
        <v>-869001</v>
      </c>
    </row>
    <row r="4696" spans="1:9" hidden="1" x14ac:dyDescent="0.25">
      <c r="A4696" t="s">
        <v>51</v>
      </c>
      <c r="B4696">
        <v>2025</v>
      </c>
      <c r="C4696" t="s">
        <v>58</v>
      </c>
      <c r="D4696" t="s">
        <v>63</v>
      </c>
      <c r="E4696" t="s">
        <v>73</v>
      </c>
      <c r="F4696" t="s">
        <v>84</v>
      </c>
      <c r="G4696" t="s">
        <v>940</v>
      </c>
      <c r="I4696" s="178">
        <v>-7331775.1200000001</v>
      </c>
    </row>
    <row r="4697" spans="1:9" hidden="1" x14ac:dyDescent="0.25">
      <c r="A4697" t="s">
        <v>51</v>
      </c>
      <c r="B4697">
        <v>2025</v>
      </c>
      <c r="C4697" t="s">
        <v>58</v>
      </c>
      <c r="D4697" t="s">
        <v>63</v>
      </c>
      <c r="E4697" t="s">
        <v>73</v>
      </c>
      <c r="F4697" t="s">
        <v>342</v>
      </c>
      <c r="G4697" t="s">
        <v>941</v>
      </c>
      <c r="I4697" s="178">
        <v>1995000</v>
      </c>
    </row>
    <row r="4698" spans="1:9" hidden="1" x14ac:dyDescent="0.25">
      <c r="A4698" t="s">
        <v>51</v>
      </c>
      <c r="B4698">
        <v>2025</v>
      </c>
      <c r="C4698" t="s">
        <v>58</v>
      </c>
      <c r="D4698" t="s">
        <v>63</v>
      </c>
      <c r="E4698" t="s">
        <v>73</v>
      </c>
      <c r="F4698" t="s">
        <v>529</v>
      </c>
      <c r="G4698" t="s">
        <v>530</v>
      </c>
      <c r="I4698" s="155">
        <v>-1995000</v>
      </c>
    </row>
    <row r="4699" spans="1:9" hidden="1" x14ac:dyDescent="0.25">
      <c r="A4699" t="s">
        <v>51</v>
      </c>
      <c r="B4699">
        <v>2025</v>
      </c>
      <c r="C4699" t="s">
        <v>58</v>
      </c>
      <c r="D4699" t="s">
        <v>66</v>
      </c>
      <c r="E4699" t="s">
        <v>67</v>
      </c>
      <c r="F4699" t="s">
        <v>899</v>
      </c>
      <c r="G4699" t="s">
        <v>942</v>
      </c>
      <c r="I4699" s="178">
        <v>7034341</v>
      </c>
    </row>
    <row r="4700" spans="1:9" hidden="1" x14ac:dyDescent="0.25">
      <c r="A4700" t="s">
        <v>51</v>
      </c>
      <c r="B4700">
        <v>2025</v>
      </c>
      <c r="C4700" t="s">
        <v>58</v>
      </c>
      <c r="D4700" t="s">
        <v>66</v>
      </c>
      <c r="E4700" t="s">
        <v>67</v>
      </c>
      <c r="F4700" t="s">
        <v>943</v>
      </c>
      <c r="G4700" t="s">
        <v>944</v>
      </c>
      <c r="I4700" s="178">
        <v>359132519.35000002</v>
      </c>
    </row>
    <row r="4701" spans="1:9" hidden="1" x14ac:dyDescent="0.25">
      <c r="A4701" t="s">
        <v>51</v>
      </c>
      <c r="B4701">
        <v>2025</v>
      </c>
      <c r="C4701" t="s">
        <v>58</v>
      </c>
      <c r="D4701" t="s">
        <v>66</v>
      </c>
      <c r="E4701" t="s">
        <v>67</v>
      </c>
      <c r="F4701" t="s">
        <v>943</v>
      </c>
      <c r="G4701" t="s">
        <v>945</v>
      </c>
      <c r="I4701" s="178">
        <v>2207000</v>
      </c>
    </row>
    <row r="4702" spans="1:9" hidden="1" x14ac:dyDescent="0.25">
      <c r="A4702" t="s">
        <v>51</v>
      </c>
      <c r="B4702">
        <v>2025</v>
      </c>
      <c r="C4702" t="s">
        <v>58</v>
      </c>
      <c r="D4702" t="s">
        <v>66</v>
      </c>
      <c r="E4702" t="s">
        <v>67</v>
      </c>
      <c r="F4702" t="s">
        <v>943</v>
      </c>
      <c r="G4702" t="s">
        <v>946</v>
      </c>
      <c r="I4702" s="178">
        <v>496477.72</v>
      </c>
    </row>
    <row r="4703" spans="1:9" hidden="1" x14ac:dyDescent="0.25">
      <c r="A4703" t="s">
        <v>51</v>
      </c>
      <c r="B4703">
        <v>2025</v>
      </c>
      <c r="C4703" t="s">
        <v>58</v>
      </c>
      <c r="D4703" t="s">
        <v>66</v>
      </c>
      <c r="E4703" t="s">
        <v>67</v>
      </c>
      <c r="F4703" t="s">
        <v>943</v>
      </c>
      <c r="G4703" t="s">
        <v>947</v>
      </c>
      <c r="I4703" s="178">
        <v>110057.08</v>
      </c>
    </row>
    <row r="4704" spans="1:9" hidden="1" x14ac:dyDescent="0.25">
      <c r="A4704" t="s">
        <v>51</v>
      </c>
      <c r="B4704">
        <v>2025</v>
      </c>
      <c r="C4704" t="s">
        <v>58</v>
      </c>
      <c r="D4704" t="s">
        <v>66</v>
      </c>
      <c r="E4704" t="s">
        <v>67</v>
      </c>
      <c r="F4704" t="s">
        <v>943</v>
      </c>
      <c r="G4704" t="s">
        <v>948</v>
      </c>
      <c r="I4704" s="178">
        <v>885976.58</v>
      </c>
    </row>
    <row r="4705" spans="1:9" hidden="1" x14ac:dyDescent="0.25">
      <c r="A4705" t="s">
        <v>51</v>
      </c>
      <c r="B4705">
        <v>2025</v>
      </c>
      <c r="C4705" t="s">
        <v>58</v>
      </c>
      <c r="D4705" t="s">
        <v>66</v>
      </c>
      <c r="E4705" t="s">
        <v>67</v>
      </c>
      <c r="F4705" t="s">
        <v>943</v>
      </c>
      <c r="G4705" t="s">
        <v>949</v>
      </c>
      <c r="I4705" s="178">
        <v>-61080</v>
      </c>
    </row>
    <row r="4706" spans="1:9" hidden="1" x14ac:dyDescent="0.25">
      <c r="A4706" t="s">
        <v>51</v>
      </c>
      <c r="B4706">
        <v>2025</v>
      </c>
      <c r="C4706" t="s">
        <v>58</v>
      </c>
      <c r="D4706" t="s">
        <v>66</v>
      </c>
      <c r="E4706" t="s">
        <v>67</v>
      </c>
      <c r="F4706" t="s">
        <v>943</v>
      </c>
      <c r="G4706" t="s">
        <v>950</v>
      </c>
      <c r="I4706" s="178">
        <v>1231664.3</v>
      </c>
    </row>
    <row r="4707" spans="1:9" hidden="1" x14ac:dyDescent="0.25">
      <c r="A4707" t="s">
        <v>51</v>
      </c>
      <c r="B4707">
        <v>2025</v>
      </c>
      <c r="C4707" t="s">
        <v>58</v>
      </c>
      <c r="D4707" t="s">
        <v>66</v>
      </c>
      <c r="E4707" t="s">
        <v>67</v>
      </c>
      <c r="F4707" t="s">
        <v>943</v>
      </c>
      <c r="G4707" t="s">
        <v>951</v>
      </c>
      <c r="I4707" s="178">
        <v>3190238</v>
      </c>
    </row>
    <row r="4708" spans="1:9" hidden="1" x14ac:dyDescent="0.25">
      <c r="A4708" t="s">
        <v>51</v>
      </c>
      <c r="B4708">
        <v>2025</v>
      </c>
      <c r="C4708" t="s">
        <v>58</v>
      </c>
      <c r="D4708" t="s">
        <v>66</v>
      </c>
      <c r="E4708" t="s">
        <v>67</v>
      </c>
      <c r="F4708" t="s">
        <v>943</v>
      </c>
      <c r="G4708" t="s">
        <v>952</v>
      </c>
      <c r="I4708" s="178">
        <v>95923.29</v>
      </c>
    </row>
    <row r="4709" spans="1:9" hidden="1" x14ac:dyDescent="0.25">
      <c r="A4709" t="s">
        <v>51</v>
      </c>
      <c r="B4709">
        <v>2025</v>
      </c>
      <c r="C4709" t="s">
        <v>58</v>
      </c>
      <c r="D4709" t="s">
        <v>66</v>
      </c>
      <c r="E4709" t="s">
        <v>67</v>
      </c>
      <c r="F4709" t="s">
        <v>943</v>
      </c>
      <c r="G4709" t="s">
        <v>953</v>
      </c>
      <c r="I4709" s="178">
        <v>331971.43</v>
      </c>
    </row>
    <row r="4710" spans="1:9" hidden="1" x14ac:dyDescent="0.25">
      <c r="A4710" t="s">
        <v>51</v>
      </c>
      <c r="B4710">
        <v>2025</v>
      </c>
      <c r="C4710" t="s">
        <v>58</v>
      </c>
      <c r="D4710" t="s">
        <v>66</v>
      </c>
      <c r="E4710" t="s">
        <v>67</v>
      </c>
      <c r="F4710" t="s">
        <v>943</v>
      </c>
      <c r="G4710" t="s">
        <v>954</v>
      </c>
      <c r="I4710" s="178">
        <v>1576438</v>
      </c>
    </row>
    <row r="4711" spans="1:9" hidden="1" x14ac:dyDescent="0.25">
      <c r="A4711" t="s">
        <v>51</v>
      </c>
      <c r="B4711">
        <v>2025</v>
      </c>
      <c r="C4711" t="s">
        <v>58</v>
      </c>
      <c r="D4711" t="s">
        <v>66</v>
      </c>
      <c r="E4711" t="s">
        <v>67</v>
      </c>
      <c r="F4711" t="s">
        <v>943</v>
      </c>
      <c r="G4711" t="s">
        <v>955</v>
      </c>
      <c r="I4711" s="178">
        <v>1567722</v>
      </c>
    </row>
    <row r="4712" spans="1:9" hidden="1" x14ac:dyDescent="0.25">
      <c r="A4712" t="s">
        <v>51</v>
      </c>
      <c r="B4712">
        <v>2025</v>
      </c>
      <c r="C4712" t="s">
        <v>58</v>
      </c>
      <c r="D4712" t="s">
        <v>66</v>
      </c>
      <c r="E4712" t="s">
        <v>67</v>
      </c>
      <c r="F4712" t="s">
        <v>943</v>
      </c>
      <c r="G4712" t="s">
        <v>956</v>
      </c>
      <c r="I4712" s="178">
        <v>200700</v>
      </c>
    </row>
    <row r="4713" spans="1:9" hidden="1" x14ac:dyDescent="0.25">
      <c r="A4713" t="s">
        <v>51</v>
      </c>
      <c r="B4713">
        <v>2025</v>
      </c>
      <c r="C4713" t="s">
        <v>58</v>
      </c>
      <c r="D4713" t="s">
        <v>66</v>
      </c>
      <c r="E4713" t="s">
        <v>67</v>
      </c>
      <c r="F4713" t="s">
        <v>943</v>
      </c>
      <c r="G4713" t="s">
        <v>957</v>
      </c>
      <c r="I4713" s="178">
        <v>6625430</v>
      </c>
    </row>
    <row r="4714" spans="1:9" hidden="1" x14ac:dyDescent="0.25">
      <c r="A4714" t="s">
        <v>51</v>
      </c>
      <c r="B4714">
        <v>2025</v>
      </c>
      <c r="C4714" t="s">
        <v>58</v>
      </c>
      <c r="D4714" t="s">
        <v>66</v>
      </c>
      <c r="E4714" t="s">
        <v>67</v>
      </c>
      <c r="F4714" t="s">
        <v>68</v>
      </c>
      <c r="G4714" t="s">
        <v>958</v>
      </c>
      <c r="I4714" s="178">
        <v>-1000</v>
      </c>
    </row>
    <row r="4715" spans="1:9" hidden="1" x14ac:dyDescent="0.25">
      <c r="A4715" t="s">
        <v>51</v>
      </c>
      <c r="B4715">
        <v>2025</v>
      </c>
      <c r="C4715" t="s">
        <v>58</v>
      </c>
      <c r="D4715" t="s">
        <v>66</v>
      </c>
      <c r="E4715" t="s">
        <v>67</v>
      </c>
      <c r="F4715" t="s">
        <v>68</v>
      </c>
      <c r="G4715" t="s">
        <v>959</v>
      </c>
      <c r="I4715" s="178">
        <v>51147170.280000001</v>
      </c>
    </row>
    <row r="4716" spans="1:9" hidden="1" x14ac:dyDescent="0.25">
      <c r="A4716" t="s">
        <v>51</v>
      </c>
      <c r="B4716">
        <v>2025</v>
      </c>
      <c r="C4716" t="s">
        <v>58</v>
      </c>
      <c r="D4716" t="s">
        <v>66</v>
      </c>
      <c r="E4716" t="s">
        <v>67</v>
      </c>
      <c r="F4716" t="s">
        <v>68</v>
      </c>
      <c r="G4716" t="s">
        <v>960</v>
      </c>
      <c r="I4716" s="178">
        <v>-4594337.09</v>
      </c>
    </row>
    <row r="4717" spans="1:9" hidden="1" x14ac:dyDescent="0.25">
      <c r="A4717" t="s">
        <v>51</v>
      </c>
      <c r="B4717">
        <v>2025</v>
      </c>
      <c r="C4717" t="s">
        <v>58</v>
      </c>
      <c r="D4717" t="s">
        <v>66</v>
      </c>
      <c r="E4717" t="s">
        <v>67</v>
      </c>
      <c r="F4717" t="s">
        <v>68</v>
      </c>
      <c r="G4717" t="s">
        <v>961</v>
      </c>
      <c r="I4717" s="178">
        <v>-3382469.05</v>
      </c>
    </row>
    <row r="4718" spans="1:9" hidden="1" x14ac:dyDescent="0.25">
      <c r="A4718" t="s">
        <v>51</v>
      </c>
      <c r="B4718">
        <v>2025</v>
      </c>
      <c r="C4718" t="s">
        <v>58</v>
      </c>
      <c r="D4718" t="s">
        <v>66</v>
      </c>
      <c r="E4718" t="s">
        <v>67</v>
      </c>
      <c r="F4718" t="s">
        <v>68</v>
      </c>
      <c r="G4718" t="s">
        <v>962</v>
      </c>
      <c r="I4718" s="178">
        <v>-17949.21</v>
      </c>
    </row>
    <row r="4719" spans="1:9" hidden="1" x14ac:dyDescent="0.25">
      <c r="A4719" t="s">
        <v>51</v>
      </c>
      <c r="B4719">
        <v>2025</v>
      </c>
      <c r="C4719" t="s">
        <v>58</v>
      </c>
      <c r="D4719" t="s">
        <v>66</v>
      </c>
      <c r="E4719" t="s">
        <v>67</v>
      </c>
      <c r="F4719" t="s">
        <v>89</v>
      </c>
      <c r="G4719" t="s">
        <v>963</v>
      </c>
      <c r="I4719" s="178">
        <v>123250</v>
      </c>
    </row>
    <row r="4720" spans="1:9" hidden="1" x14ac:dyDescent="0.25">
      <c r="A4720" t="s">
        <v>51</v>
      </c>
      <c r="B4720">
        <v>2025</v>
      </c>
      <c r="C4720" t="s">
        <v>58</v>
      </c>
      <c r="D4720" t="s">
        <v>66</v>
      </c>
      <c r="E4720" t="s">
        <v>67</v>
      </c>
      <c r="F4720" t="s">
        <v>89</v>
      </c>
      <c r="G4720" t="s">
        <v>964</v>
      </c>
      <c r="I4720" s="178">
        <v>20275358</v>
      </c>
    </row>
    <row r="4721" spans="1:9" hidden="1" x14ac:dyDescent="0.25">
      <c r="A4721" t="s">
        <v>51</v>
      </c>
      <c r="B4721">
        <v>2025</v>
      </c>
      <c r="C4721" t="s">
        <v>58</v>
      </c>
      <c r="D4721" t="s">
        <v>66</v>
      </c>
      <c r="E4721" t="s">
        <v>67</v>
      </c>
      <c r="F4721" t="s">
        <v>89</v>
      </c>
      <c r="G4721" t="s">
        <v>965</v>
      </c>
      <c r="I4721" s="178">
        <v>2481687</v>
      </c>
    </row>
    <row r="4722" spans="1:9" hidden="1" x14ac:dyDescent="0.25">
      <c r="A4722" t="s">
        <v>51</v>
      </c>
      <c r="B4722">
        <v>2025</v>
      </c>
      <c r="C4722" t="s">
        <v>58</v>
      </c>
      <c r="D4722" t="s">
        <v>66</v>
      </c>
      <c r="E4722" t="s">
        <v>67</v>
      </c>
      <c r="F4722" t="s">
        <v>89</v>
      </c>
      <c r="G4722" t="s">
        <v>966</v>
      </c>
      <c r="I4722" s="178">
        <v>14816655.35</v>
      </c>
    </row>
    <row r="4723" spans="1:9" hidden="1" x14ac:dyDescent="0.25">
      <c r="A4723" t="s">
        <v>51</v>
      </c>
      <c r="B4723">
        <v>2025</v>
      </c>
      <c r="C4723" t="s">
        <v>58</v>
      </c>
      <c r="D4723" t="s">
        <v>66</v>
      </c>
      <c r="E4723" t="s">
        <v>67</v>
      </c>
      <c r="F4723" t="s">
        <v>89</v>
      </c>
      <c r="G4723" t="s">
        <v>967</v>
      </c>
      <c r="I4723" s="178">
        <v>6478276</v>
      </c>
    </row>
    <row r="4724" spans="1:9" hidden="1" x14ac:dyDescent="0.25">
      <c r="A4724" t="s">
        <v>51</v>
      </c>
      <c r="B4724">
        <v>2025</v>
      </c>
      <c r="C4724" t="s">
        <v>58</v>
      </c>
      <c r="D4724" t="s">
        <v>66</v>
      </c>
      <c r="E4724" t="s">
        <v>67</v>
      </c>
      <c r="F4724" t="s">
        <v>93</v>
      </c>
      <c r="G4724" t="s">
        <v>968</v>
      </c>
      <c r="I4724" s="178">
        <v>2951345.57</v>
      </c>
    </row>
    <row r="4725" spans="1:9" hidden="1" x14ac:dyDescent="0.25">
      <c r="A4725" t="s">
        <v>51</v>
      </c>
      <c r="B4725">
        <v>2025</v>
      </c>
      <c r="C4725" t="s">
        <v>58</v>
      </c>
      <c r="D4725" t="s">
        <v>69</v>
      </c>
      <c r="E4725" t="s">
        <v>69</v>
      </c>
      <c r="F4725" t="s">
        <v>70</v>
      </c>
      <c r="G4725" t="s">
        <v>969</v>
      </c>
      <c r="I4725" s="178">
        <v>200000000</v>
      </c>
    </row>
    <row r="4726" spans="1:9" hidden="1" x14ac:dyDescent="0.25">
      <c r="A4726" t="s">
        <v>51</v>
      </c>
      <c r="B4726">
        <v>2025</v>
      </c>
      <c r="C4726" t="s">
        <v>58</v>
      </c>
      <c r="D4726" t="s">
        <v>69</v>
      </c>
      <c r="E4726" t="s">
        <v>69</v>
      </c>
      <c r="F4726" t="s">
        <v>70</v>
      </c>
      <c r="G4726" t="s">
        <v>970</v>
      </c>
      <c r="I4726" s="178">
        <v>50000000</v>
      </c>
    </row>
    <row r="4727" spans="1:9" hidden="1" x14ac:dyDescent="0.25">
      <c r="A4727" t="s">
        <v>51</v>
      </c>
      <c r="B4727">
        <v>2025</v>
      </c>
      <c r="C4727" t="s">
        <v>58</v>
      </c>
      <c r="D4727" t="s">
        <v>69</v>
      </c>
      <c r="E4727" t="s">
        <v>69</v>
      </c>
      <c r="F4727" t="s">
        <v>971</v>
      </c>
      <c r="G4727" t="s">
        <v>972</v>
      </c>
      <c r="I4727" s="178">
        <v>54327800</v>
      </c>
    </row>
    <row r="4728" spans="1:9" s="86" customFormat="1" hidden="1" x14ac:dyDescent="0.25">
      <c r="A4728" s="86" t="s">
        <v>51</v>
      </c>
      <c r="B4728" s="86">
        <v>2025</v>
      </c>
      <c r="C4728" s="86" t="s">
        <v>58</v>
      </c>
      <c r="D4728" s="86" t="s">
        <v>69</v>
      </c>
      <c r="E4728" s="86" t="s">
        <v>69</v>
      </c>
      <c r="F4728" s="86" t="s">
        <v>973</v>
      </c>
      <c r="G4728" s="86" t="s">
        <v>974</v>
      </c>
      <c r="I4728" s="210">
        <v>-30963491.649999999</v>
      </c>
    </row>
    <row r="4729" spans="1:9" s="86" customFormat="1" hidden="1" x14ac:dyDescent="0.25">
      <c r="A4729" s="86" t="s">
        <v>51</v>
      </c>
      <c r="B4729" s="86">
        <v>2025</v>
      </c>
      <c r="C4729" s="86" t="s">
        <v>58</v>
      </c>
      <c r="D4729" s="86" t="s">
        <v>69</v>
      </c>
      <c r="E4729" s="86" t="s">
        <v>69</v>
      </c>
      <c r="F4729" s="86" t="s">
        <v>79</v>
      </c>
      <c r="G4729" s="86" t="s">
        <v>297</v>
      </c>
      <c r="I4729" s="176">
        <f>1097176084.53-65562874.34</f>
        <v>1031613210.1899999</v>
      </c>
    </row>
    <row r="4730" spans="1:9" hidden="1" x14ac:dyDescent="0.25">
      <c r="A4730" t="s">
        <v>126</v>
      </c>
      <c r="B4730">
        <v>2025</v>
      </c>
      <c r="C4730" t="s">
        <v>58</v>
      </c>
      <c r="D4730" t="s">
        <v>63</v>
      </c>
      <c r="E4730" t="s">
        <v>64</v>
      </c>
      <c r="F4730" t="s">
        <v>65</v>
      </c>
      <c r="G4730" t="s">
        <v>924</v>
      </c>
      <c r="I4730" s="178">
        <v>1919019.04</v>
      </c>
    </row>
    <row r="4731" spans="1:9" hidden="1" x14ac:dyDescent="0.25">
      <c r="A4731" t="s">
        <v>126</v>
      </c>
      <c r="B4731">
        <v>2025</v>
      </c>
      <c r="C4731" t="s">
        <v>58</v>
      </c>
      <c r="D4731" t="s">
        <v>63</v>
      </c>
      <c r="E4731" t="s">
        <v>64</v>
      </c>
      <c r="F4731" t="s">
        <v>65</v>
      </c>
      <c r="G4731" t="s">
        <v>925</v>
      </c>
      <c r="I4731" s="178">
        <v>600000</v>
      </c>
    </row>
    <row r="4732" spans="1:9" hidden="1" x14ac:dyDescent="0.25">
      <c r="A4732" t="s">
        <v>126</v>
      </c>
      <c r="B4732">
        <v>2025</v>
      </c>
      <c r="C4732" t="s">
        <v>58</v>
      </c>
      <c r="D4732" t="s">
        <v>63</v>
      </c>
      <c r="E4732" t="s">
        <v>64</v>
      </c>
      <c r="F4732" t="s">
        <v>65</v>
      </c>
      <c r="G4732" t="s">
        <v>926</v>
      </c>
      <c r="I4732" s="178">
        <v>693297556.5</v>
      </c>
    </row>
    <row r="4733" spans="1:9" hidden="1" x14ac:dyDescent="0.25">
      <c r="A4733" t="s">
        <v>126</v>
      </c>
      <c r="B4733">
        <v>2025</v>
      </c>
      <c r="C4733" t="s">
        <v>58</v>
      </c>
      <c r="D4733" t="s">
        <v>63</v>
      </c>
      <c r="E4733" t="s">
        <v>64</v>
      </c>
      <c r="F4733" t="s">
        <v>713</v>
      </c>
      <c r="G4733" t="s">
        <v>927</v>
      </c>
      <c r="I4733" s="178">
        <v>326263535.18000001</v>
      </c>
    </row>
    <row r="4734" spans="1:9" hidden="1" x14ac:dyDescent="0.25">
      <c r="A4734" t="s">
        <v>126</v>
      </c>
      <c r="B4734">
        <v>2025</v>
      </c>
      <c r="C4734" t="s">
        <v>58</v>
      </c>
      <c r="D4734" t="s">
        <v>63</v>
      </c>
      <c r="E4734" t="s">
        <v>64</v>
      </c>
      <c r="F4734" t="s">
        <v>262</v>
      </c>
      <c r="G4734" t="s">
        <v>261</v>
      </c>
      <c r="H4734" t="s">
        <v>291</v>
      </c>
      <c r="I4734" s="3">
        <v>120923199.59999999</v>
      </c>
    </row>
    <row r="4735" spans="1:9" hidden="1" x14ac:dyDescent="0.25">
      <c r="A4735" t="s">
        <v>126</v>
      </c>
      <c r="B4735">
        <v>2025</v>
      </c>
      <c r="C4735" t="s">
        <v>58</v>
      </c>
      <c r="D4735" t="s">
        <v>63</v>
      </c>
      <c r="E4735" t="s">
        <v>64</v>
      </c>
      <c r="F4735" t="s">
        <v>262</v>
      </c>
      <c r="G4735" t="s">
        <v>261</v>
      </c>
      <c r="H4735" t="s">
        <v>104</v>
      </c>
      <c r="I4735" s="3">
        <v>127750816.76000001</v>
      </c>
    </row>
    <row r="4736" spans="1:9" hidden="1" x14ac:dyDescent="0.25">
      <c r="A4736" t="s">
        <v>126</v>
      </c>
      <c r="B4736">
        <v>2025</v>
      </c>
      <c r="C4736" t="s">
        <v>58</v>
      </c>
      <c r="D4736" t="s">
        <v>63</v>
      </c>
      <c r="E4736" t="s">
        <v>64</v>
      </c>
      <c r="F4736" t="s">
        <v>713</v>
      </c>
      <c r="G4736" t="s">
        <v>928</v>
      </c>
      <c r="I4736" s="178">
        <v>117275805.83</v>
      </c>
    </row>
    <row r="4737" spans="1:9" hidden="1" x14ac:dyDescent="0.25">
      <c r="A4737" t="s">
        <v>126</v>
      </c>
      <c r="B4737">
        <v>2025</v>
      </c>
      <c r="C4737" t="s">
        <v>58</v>
      </c>
      <c r="D4737" t="s">
        <v>63</v>
      </c>
      <c r="E4737" t="s">
        <v>64</v>
      </c>
      <c r="F4737" t="s">
        <v>713</v>
      </c>
      <c r="G4737" t="s">
        <v>929</v>
      </c>
      <c r="I4737" s="178">
        <v>7693721.1900000004</v>
      </c>
    </row>
    <row r="4738" spans="1:9" hidden="1" x14ac:dyDescent="0.25">
      <c r="A4738" t="s">
        <v>126</v>
      </c>
      <c r="B4738">
        <v>2025</v>
      </c>
      <c r="C4738" t="s">
        <v>58</v>
      </c>
      <c r="D4738" t="s">
        <v>63</v>
      </c>
      <c r="E4738" t="s">
        <v>64</v>
      </c>
      <c r="F4738" t="s">
        <v>713</v>
      </c>
      <c r="G4738" t="s">
        <v>930</v>
      </c>
      <c r="I4738" s="178">
        <v>86428815.280000001</v>
      </c>
    </row>
    <row r="4739" spans="1:9" hidden="1" x14ac:dyDescent="0.25">
      <c r="A4739" t="s">
        <v>126</v>
      </c>
      <c r="B4739">
        <v>2025</v>
      </c>
      <c r="C4739" t="s">
        <v>58</v>
      </c>
      <c r="D4739" t="s">
        <v>63</v>
      </c>
      <c r="E4739" t="s">
        <v>64</v>
      </c>
      <c r="F4739" t="s">
        <v>713</v>
      </c>
      <c r="G4739" t="s">
        <v>931</v>
      </c>
      <c r="I4739" s="178">
        <v>3947156</v>
      </c>
    </row>
    <row r="4740" spans="1:9" hidden="1" x14ac:dyDescent="0.25">
      <c r="A4740" t="s">
        <v>126</v>
      </c>
      <c r="B4740">
        <v>2025</v>
      </c>
      <c r="C4740" t="s">
        <v>58</v>
      </c>
      <c r="D4740" t="s">
        <v>63</v>
      </c>
      <c r="E4740" t="s">
        <v>64</v>
      </c>
      <c r="F4740" t="s">
        <v>713</v>
      </c>
      <c r="G4740" t="s">
        <v>932</v>
      </c>
      <c r="I4740" s="178">
        <v>3987880.26</v>
      </c>
    </row>
    <row r="4741" spans="1:9" hidden="1" x14ac:dyDescent="0.25">
      <c r="A4741" t="s">
        <v>126</v>
      </c>
      <c r="B4741">
        <v>2025</v>
      </c>
      <c r="C4741" t="s">
        <v>58</v>
      </c>
      <c r="D4741" t="s">
        <v>63</v>
      </c>
      <c r="E4741" t="s">
        <v>64</v>
      </c>
      <c r="F4741" t="s">
        <v>713</v>
      </c>
      <c r="G4741" t="s">
        <v>933</v>
      </c>
      <c r="I4741" s="178">
        <v>22663148</v>
      </c>
    </row>
    <row r="4742" spans="1:9" hidden="1" x14ac:dyDescent="0.25">
      <c r="A4742" t="s">
        <v>126</v>
      </c>
      <c r="B4742">
        <v>2025</v>
      </c>
      <c r="C4742" t="s">
        <v>58</v>
      </c>
      <c r="D4742" t="s">
        <v>63</v>
      </c>
      <c r="E4742" t="s">
        <v>64</v>
      </c>
      <c r="F4742" t="s">
        <v>713</v>
      </c>
      <c r="G4742" t="s">
        <v>934</v>
      </c>
      <c r="I4742" s="178">
        <v>1563500</v>
      </c>
    </row>
    <row r="4743" spans="1:9" hidden="1" x14ac:dyDescent="0.25">
      <c r="A4743" t="s">
        <v>126</v>
      </c>
      <c r="B4743">
        <v>2025</v>
      </c>
      <c r="C4743" t="s">
        <v>58</v>
      </c>
      <c r="D4743" t="s">
        <v>63</v>
      </c>
      <c r="E4743" t="s">
        <v>64</v>
      </c>
      <c r="F4743" t="s">
        <v>82</v>
      </c>
      <c r="G4743" t="s">
        <v>935</v>
      </c>
      <c r="I4743" s="178">
        <v>320240006</v>
      </c>
    </row>
    <row r="4744" spans="1:9" hidden="1" x14ac:dyDescent="0.25">
      <c r="A4744" t="s">
        <v>126</v>
      </c>
      <c r="B4744">
        <v>2025</v>
      </c>
      <c r="C4744" t="s">
        <v>58</v>
      </c>
      <c r="D4744" t="s">
        <v>63</v>
      </c>
      <c r="E4744" t="s">
        <v>73</v>
      </c>
      <c r="F4744" t="s">
        <v>84</v>
      </c>
      <c r="G4744" t="s">
        <v>936</v>
      </c>
      <c r="I4744" s="178">
        <v>4637000</v>
      </c>
    </row>
    <row r="4745" spans="1:9" hidden="1" x14ac:dyDescent="0.25">
      <c r="A4745" t="s">
        <v>126</v>
      </c>
      <c r="B4745">
        <v>2025</v>
      </c>
      <c r="C4745" t="s">
        <v>58</v>
      </c>
      <c r="D4745" t="s">
        <v>63</v>
      </c>
      <c r="E4745" t="s">
        <v>73</v>
      </c>
      <c r="F4745" t="s">
        <v>84</v>
      </c>
      <c r="G4745" t="s">
        <v>937</v>
      </c>
      <c r="I4745" s="178">
        <v>2210008</v>
      </c>
    </row>
    <row r="4746" spans="1:9" hidden="1" x14ac:dyDescent="0.25">
      <c r="A4746" t="s">
        <v>126</v>
      </c>
      <c r="B4746">
        <v>2025</v>
      </c>
      <c r="C4746" t="s">
        <v>58</v>
      </c>
      <c r="D4746" t="s">
        <v>63</v>
      </c>
      <c r="E4746" t="s">
        <v>73</v>
      </c>
      <c r="F4746" t="s">
        <v>84</v>
      </c>
      <c r="G4746" t="s">
        <v>938</v>
      </c>
      <c r="I4746" s="178">
        <v>15250001</v>
      </c>
    </row>
    <row r="4747" spans="1:9" hidden="1" x14ac:dyDescent="0.25">
      <c r="A4747" t="s">
        <v>126</v>
      </c>
      <c r="B4747">
        <v>2025</v>
      </c>
      <c r="C4747" t="s">
        <v>58</v>
      </c>
      <c r="D4747" t="s">
        <v>63</v>
      </c>
      <c r="E4747" t="s">
        <v>73</v>
      </c>
      <c r="F4747" t="s">
        <v>84</v>
      </c>
      <c r="G4747" t="s">
        <v>939</v>
      </c>
      <c r="I4747" s="178">
        <v>-869001</v>
      </c>
    </row>
    <row r="4748" spans="1:9" hidden="1" x14ac:dyDescent="0.25">
      <c r="A4748" t="s">
        <v>126</v>
      </c>
      <c r="B4748">
        <v>2025</v>
      </c>
      <c r="C4748" t="s">
        <v>58</v>
      </c>
      <c r="D4748" t="s">
        <v>63</v>
      </c>
      <c r="E4748" t="s">
        <v>73</v>
      </c>
      <c r="F4748" t="s">
        <v>84</v>
      </c>
      <c r="G4748" t="s">
        <v>940</v>
      </c>
      <c r="I4748" s="178">
        <v>-7816858.7000000002</v>
      </c>
    </row>
    <row r="4749" spans="1:9" hidden="1" x14ac:dyDescent="0.25">
      <c r="A4749" t="s">
        <v>126</v>
      </c>
      <c r="B4749">
        <v>2025</v>
      </c>
      <c r="C4749" t="s">
        <v>58</v>
      </c>
      <c r="D4749" t="s">
        <v>63</v>
      </c>
      <c r="E4749" t="s">
        <v>73</v>
      </c>
      <c r="F4749" t="s">
        <v>84</v>
      </c>
      <c r="G4749" s="215" t="s">
        <v>525</v>
      </c>
      <c r="H4749" s="215"/>
      <c r="I4749" s="3">
        <v>-2136930</v>
      </c>
    </row>
    <row r="4750" spans="1:9" hidden="1" x14ac:dyDescent="0.25">
      <c r="A4750" t="s">
        <v>126</v>
      </c>
      <c r="B4750">
        <v>2025</v>
      </c>
      <c r="C4750" t="s">
        <v>58</v>
      </c>
      <c r="D4750" t="s">
        <v>63</v>
      </c>
      <c r="E4750" t="s">
        <v>73</v>
      </c>
      <c r="F4750" t="s">
        <v>342</v>
      </c>
      <c r="G4750" t="s">
        <v>941</v>
      </c>
      <c r="I4750" s="178">
        <v>1995000</v>
      </c>
    </row>
    <row r="4751" spans="1:9" hidden="1" x14ac:dyDescent="0.25">
      <c r="A4751" t="s">
        <v>126</v>
      </c>
      <c r="B4751">
        <v>2025</v>
      </c>
      <c r="C4751" t="s">
        <v>58</v>
      </c>
      <c r="D4751" t="s">
        <v>63</v>
      </c>
      <c r="E4751" t="s">
        <v>73</v>
      </c>
      <c r="F4751" t="s">
        <v>529</v>
      </c>
      <c r="G4751" t="s">
        <v>530</v>
      </c>
      <c r="I4751" s="178">
        <v>-1995000</v>
      </c>
    </row>
    <row r="4752" spans="1:9" hidden="1" x14ac:dyDescent="0.25">
      <c r="A4752" t="s">
        <v>126</v>
      </c>
      <c r="B4752">
        <v>2025</v>
      </c>
      <c r="C4752" t="s">
        <v>58</v>
      </c>
      <c r="D4752" t="s">
        <v>66</v>
      </c>
      <c r="E4752" t="s">
        <v>67</v>
      </c>
      <c r="F4752" t="s">
        <v>899</v>
      </c>
      <c r="G4752" t="s">
        <v>942</v>
      </c>
      <c r="I4752" s="178">
        <v>9795643</v>
      </c>
    </row>
    <row r="4753" spans="1:9" hidden="1" x14ac:dyDescent="0.25">
      <c r="A4753" t="s">
        <v>126</v>
      </c>
      <c r="B4753">
        <v>2025</v>
      </c>
      <c r="C4753" t="s">
        <v>58</v>
      </c>
      <c r="D4753" t="s">
        <v>66</v>
      </c>
      <c r="E4753" t="s">
        <v>67</v>
      </c>
      <c r="F4753" t="s">
        <v>943</v>
      </c>
      <c r="G4753" t="s">
        <v>944</v>
      </c>
      <c r="I4753" s="178">
        <v>440369554.19</v>
      </c>
    </row>
    <row r="4754" spans="1:9" hidden="1" x14ac:dyDescent="0.25">
      <c r="A4754" t="s">
        <v>126</v>
      </c>
      <c r="B4754">
        <v>2025</v>
      </c>
      <c r="C4754" t="s">
        <v>58</v>
      </c>
      <c r="D4754" t="s">
        <v>66</v>
      </c>
      <c r="E4754" t="s">
        <v>67</v>
      </c>
      <c r="F4754" t="s">
        <v>943</v>
      </c>
      <c r="G4754" t="s">
        <v>945</v>
      </c>
      <c r="I4754" s="178">
        <v>5299000</v>
      </c>
    </row>
    <row r="4755" spans="1:9" hidden="1" x14ac:dyDescent="0.25">
      <c r="A4755" t="s">
        <v>126</v>
      </c>
      <c r="B4755">
        <v>2025</v>
      </c>
      <c r="C4755" t="s">
        <v>58</v>
      </c>
      <c r="D4755" t="s">
        <v>66</v>
      </c>
      <c r="E4755" t="s">
        <v>67</v>
      </c>
      <c r="F4755" t="s">
        <v>943</v>
      </c>
      <c r="G4755" t="s">
        <v>946</v>
      </c>
      <c r="I4755" s="178">
        <v>584270.92000000004</v>
      </c>
    </row>
    <row r="4756" spans="1:9" hidden="1" x14ac:dyDescent="0.25">
      <c r="A4756" t="s">
        <v>126</v>
      </c>
      <c r="B4756">
        <v>2025</v>
      </c>
      <c r="C4756" t="s">
        <v>58</v>
      </c>
      <c r="D4756" t="s">
        <v>66</v>
      </c>
      <c r="E4756" t="s">
        <v>67</v>
      </c>
      <c r="F4756" t="s">
        <v>943</v>
      </c>
      <c r="G4756" t="s">
        <v>947</v>
      </c>
      <c r="I4756" s="178">
        <v>112935.01</v>
      </c>
    </row>
    <row r="4757" spans="1:9" hidden="1" x14ac:dyDescent="0.25">
      <c r="A4757" t="s">
        <v>126</v>
      </c>
      <c r="B4757">
        <v>2025</v>
      </c>
      <c r="C4757" t="s">
        <v>58</v>
      </c>
      <c r="D4757" t="s">
        <v>66</v>
      </c>
      <c r="E4757" t="s">
        <v>67</v>
      </c>
      <c r="F4757" t="s">
        <v>943</v>
      </c>
      <c r="G4757" t="s">
        <v>948</v>
      </c>
      <c r="I4757" s="178">
        <v>640675.66</v>
      </c>
    </row>
    <row r="4758" spans="1:9" hidden="1" x14ac:dyDescent="0.25">
      <c r="A4758" t="s">
        <v>126</v>
      </c>
      <c r="B4758">
        <v>2025</v>
      </c>
      <c r="C4758" t="s">
        <v>58</v>
      </c>
      <c r="D4758" t="s">
        <v>66</v>
      </c>
      <c r="E4758" t="s">
        <v>67</v>
      </c>
      <c r="F4758" t="s">
        <v>943</v>
      </c>
      <c r="G4758" t="s">
        <v>949</v>
      </c>
      <c r="I4758" s="178">
        <v>-43956.31</v>
      </c>
    </row>
    <row r="4759" spans="1:9" hidden="1" x14ac:dyDescent="0.25">
      <c r="A4759" t="s">
        <v>126</v>
      </c>
      <c r="B4759">
        <v>2025</v>
      </c>
      <c r="C4759" t="s">
        <v>58</v>
      </c>
      <c r="D4759" t="s">
        <v>66</v>
      </c>
      <c r="E4759" t="s">
        <v>67</v>
      </c>
      <c r="F4759" t="s">
        <v>943</v>
      </c>
      <c r="G4759" t="s">
        <v>950</v>
      </c>
      <c r="I4759" s="178">
        <v>2248683.7999999998</v>
      </c>
    </row>
    <row r="4760" spans="1:9" hidden="1" x14ac:dyDescent="0.25">
      <c r="A4760" t="s">
        <v>126</v>
      </c>
      <c r="B4760">
        <v>2025</v>
      </c>
      <c r="C4760" t="s">
        <v>58</v>
      </c>
      <c r="D4760" t="s">
        <v>66</v>
      </c>
      <c r="E4760" t="s">
        <v>67</v>
      </c>
      <c r="F4760" t="s">
        <v>943</v>
      </c>
      <c r="G4760" t="s">
        <v>951</v>
      </c>
      <c r="I4760" s="178">
        <v>2324265</v>
      </c>
    </row>
    <row r="4761" spans="1:9" hidden="1" x14ac:dyDescent="0.25">
      <c r="A4761" t="s">
        <v>126</v>
      </c>
      <c r="B4761">
        <v>2025</v>
      </c>
      <c r="C4761" t="s">
        <v>58</v>
      </c>
      <c r="D4761" t="s">
        <v>66</v>
      </c>
      <c r="E4761" t="s">
        <v>67</v>
      </c>
      <c r="F4761" t="s">
        <v>943</v>
      </c>
      <c r="G4761" t="s">
        <v>952</v>
      </c>
      <c r="I4761" s="178">
        <v>95922.67</v>
      </c>
    </row>
    <row r="4762" spans="1:9" hidden="1" x14ac:dyDescent="0.25">
      <c r="A4762" t="s">
        <v>126</v>
      </c>
      <c r="B4762">
        <v>2025</v>
      </c>
      <c r="C4762" t="s">
        <v>58</v>
      </c>
      <c r="D4762" t="s">
        <v>66</v>
      </c>
      <c r="E4762" t="s">
        <v>67</v>
      </c>
      <c r="F4762" t="s">
        <v>943</v>
      </c>
      <c r="G4762" t="s">
        <v>953</v>
      </c>
      <c r="I4762" s="178">
        <v>817328.79</v>
      </c>
    </row>
    <row r="4763" spans="1:9" hidden="1" x14ac:dyDescent="0.25">
      <c r="A4763" t="s">
        <v>126</v>
      </c>
      <c r="B4763">
        <v>2025</v>
      </c>
      <c r="C4763" t="s">
        <v>58</v>
      </c>
      <c r="D4763" t="s">
        <v>66</v>
      </c>
      <c r="E4763" t="s">
        <v>67</v>
      </c>
      <c r="F4763" t="s">
        <v>943</v>
      </c>
      <c r="G4763" t="s">
        <v>954</v>
      </c>
      <c r="I4763" s="178">
        <v>1710300</v>
      </c>
    </row>
    <row r="4764" spans="1:9" hidden="1" x14ac:dyDescent="0.25">
      <c r="A4764" t="s">
        <v>126</v>
      </c>
      <c r="B4764">
        <v>2025</v>
      </c>
      <c r="C4764" t="s">
        <v>58</v>
      </c>
      <c r="D4764" t="s">
        <v>66</v>
      </c>
      <c r="E4764" t="s">
        <v>67</v>
      </c>
      <c r="F4764" t="s">
        <v>943</v>
      </c>
      <c r="G4764" t="s">
        <v>955</v>
      </c>
      <c r="I4764" s="178">
        <v>1705522</v>
      </c>
    </row>
    <row r="4765" spans="1:9" hidden="1" x14ac:dyDescent="0.25">
      <c r="A4765" t="s">
        <v>126</v>
      </c>
      <c r="B4765">
        <v>2025</v>
      </c>
      <c r="C4765" t="s">
        <v>58</v>
      </c>
      <c r="D4765" t="s">
        <v>66</v>
      </c>
      <c r="E4765" t="s">
        <v>67</v>
      </c>
      <c r="F4765" t="s">
        <v>943</v>
      </c>
      <c r="G4765" t="s">
        <v>956</v>
      </c>
      <c r="I4765" s="178">
        <v>197200</v>
      </c>
    </row>
    <row r="4766" spans="1:9" hidden="1" x14ac:dyDescent="0.25">
      <c r="A4766" t="s">
        <v>126</v>
      </c>
      <c r="B4766">
        <v>2025</v>
      </c>
      <c r="C4766" t="s">
        <v>58</v>
      </c>
      <c r="D4766" t="s">
        <v>66</v>
      </c>
      <c r="E4766" t="s">
        <v>67</v>
      </c>
      <c r="F4766" t="s">
        <v>943</v>
      </c>
      <c r="G4766" t="s">
        <v>957</v>
      </c>
      <c r="I4766" s="178">
        <v>6545900</v>
      </c>
    </row>
    <row r="4767" spans="1:9" hidden="1" x14ac:dyDescent="0.25">
      <c r="A4767" t="s">
        <v>126</v>
      </c>
      <c r="B4767">
        <v>2025</v>
      </c>
      <c r="C4767" t="s">
        <v>58</v>
      </c>
      <c r="D4767" t="s">
        <v>66</v>
      </c>
      <c r="E4767" t="s">
        <v>67</v>
      </c>
      <c r="F4767" t="s">
        <v>68</v>
      </c>
      <c r="G4767" t="s">
        <v>958</v>
      </c>
      <c r="I4767" s="178">
        <v>-1000</v>
      </c>
    </row>
    <row r="4768" spans="1:9" hidden="1" x14ac:dyDescent="0.25">
      <c r="A4768" t="s">
        <v>126</v>
      </c>
      <c r="B4768">
        <v>2025</v>
      </c>
      <c r="C4768" t="s">
        <v>58</v>
      </c>
      <c r="D4768" t="s">
        <v>66</v>
      </c>
      <c r="E4768" t="s">
        <v>67</v>
      </c>
      <c r="F4768" t="s">
        <v>68</v>
      </c>
      <c r="G4768" t="s">
        <v>959</v>
      </c>
      <c r="I4768" s="178">
        <v>88732328.150000006</v>
      </c>
    </row>
    <row r="4769" spans="1:9" hidden="1" x14ac:dyDescent="0.25">
      <c r="A4769" t="s">
        <v>126</v>
      </c>
      <c r="B4769">
        <v>2025</v>
      </c>
      <c r="C4769" t="s">
        <v>58</v>
      </c>
      <c r="D4769" t="s">
        <v>66</v>
      </c>
      <c r="E4769" t="s">
        <v>67</v>
      </c>
      <c r="F4769" t="s">
        <v>68</v>
      </c>
      <c r="G4769" t="s">
        <v>960</v>
      </c>
      <c r="I4769" s="178">
        <v>-11956157.43</v>
      </c>
    </row>
    <row r="4770" spans="1:9" hidden="1" x14ac:dyDescent="0.25">
      <c r="A4770" t="s">
        <v>126</v>
      </c>
      <c r="B4770">
        <v>2025</v>
      </c>
      <c r="C4770" t="s">
        <v>58</v>
      </c>
      <c r="D4770" t="s">
        <v>66</v>
      </c>
      <c r="E4770" t="s">
        <v>67</v>
      </c>
      <c r="F4770" t="s">
        <v>68</v>
      </c>
      <c r="G4770" t="s">
        <v>961</v>
      </c>
      <c r="I4770" s="178">
        <v>-5853147.3099999996</v>
      </c>
    </row>
    <row r="4771" spans="1:9" hidden="1" x14ac:dyDescent="0.25">
      <c r="A4771" t="s">
        <v>126</v>
      </c>
      <c r="B4771">
        <v>2025</v>
      </c>
      <c r="C4771" t="s">
        <v>58</v>
      </c>
      <c r="D4771" t="s">
        <v>66</v>
      </c>
      <c r="E4771" t="s">
        <v>67</v>
      </c>
      <c r="F4771" t="s">
        <v>68</v>
      </c>
      <c r="G4771" t="s">
        <v>962</v>
      </c>
      <c r="I4771" s="178">
        <v>-17949.21</v>
      </c>
    </row>
    <row r="4772" spans="1:9" hidden="1" x14ac:dyDescent="0.25">
      <c r="A4772" t="s">
        <v>126</v>
      </c>
      <c r="B4772">
        <v>2025</v>
      </c>
      <c r="C4772" t="s">
        <v>58</v>
      </c>
      <c r="D4772" t="s">
        <v>66</v>
      </c>
      <c r="E4772" t="s">
        <v>67</v>
      </c>
      <c r="F4772" t="s">
        <v>89</v>
      </c>
      <c r="G4772" t="s">
        <v>963</v>
      </c>
      <c r="I4772" s="178">
        <v>280750</v>
      </c>
    </row>
    <row r="4773" spans="1:9" hidden="1" x14ac:dyDescent="0.25">
      <c r="A4773" t="s">
        <v>126</v>
      </c>
      <c r="B4773">
        <v>2025</v>
      </c>
      <c r="C4773" t="s">
        <v>58</v>
      </c>
      <c r="D4773" t="s">
        <v>66</v>
      </c>
      <c r="E4773" t="s">
        <v>67</v>
      </c>
      <c r="F4773" t="s">
        <v>89</v>
      </c>
      <c r="G4773" t="s">
        <v>964</v>
      </c>
      <c r="I4773" s="178">
        <v>22700080</v>
      </c>
    </row>
    <row r="4774" spans="1:9" hidden="1" x14ac:dyDescent="0.25">
      <c r="A4774" t="s">
        <v>126</v>
      </c>
      <c r="B4774">
        <v>2025</v>
      </c>
      <c r="C4774" t="s">
        <v>58</v>
      </c>
      <c r="D4774" t="s">
        <v>66</v>
      </c>
      <c r="E4774" t="s">
        <v>67</v>
      </c>
      <c r="F4774" t="s">
        <v>89</v>
      </c>
      <c r="G4774" t="s">
        <v>965</v>
      </c>
      <c r="I4774" s="178">
        <v>2772654</v>
      </c>
    </row>
    <row r="4775" spans="1:9" hidden="1" x14ac:dyDescent="0.25">
      <c r="A4775" t="s">
        <v>126</v>
      </c>
      <c r="B4775">
        <v>2025</v>
      </c>
      <c r="C4775" t="s">
        <v>58</v>
      </c>
      <c r="D4775" t="s">
        <v>66</v>
      </c>
      <c r="E4775" t="s">
        <v>67</v>
      </c>
      <c r="F4775" t="s">
        <v>89</v>
      </c>
      <c r="G4775" t="s">
        <v>966</v>
      </c>
      <c r="I4775" s="178">
        <v>15368015.35</v>
      </c>
    </row>
    <row r="4776" spans="1:9" hidden="1" x14ac:dyDescent="0.25">
      <c r="A4776" t="s">
        <v>126</v>
      </c>
      <c r="B4776">
        <v>2025</v>
      </c>
      <c r="C4776" t="s">
        <v>58</v>
      </c>
      <c r="D4776" t="s">
        <v>66</v>
      </c>
      <c r="E4776" t="s">
        <v>67</v>
      </c>
      <c r="F4776" t="s">
        <v>89</v>
      </c>
      <c r="G4776" t="s">
        <v>967</v>
      </c>
      <c r="I4776" s="178">
        <v>8904665</v>
      </c>
    </row>
    <row r="4777" spans="1:9" hidden="1" x14ac:dyDescent="0.25">
      <c r="A4777" t="s">
        <v>126</v>
      </c>
      <c r="B4777">
        <v>2025</v>
      </c>
      <c r="C4777" t="s">
        <v>58</v>
      </c>
      <c r="D4777" t="s">
        <v>66</v>
      </c>
      <c r="E4777" t="s">
        <v>67</v>
      </c>
      <c r="F4777" t="s">
        <v>93</v>
      </c>
      <c r="G4777" t="s">
        <v>968</v>
      </c>
      <c r="I4777" s="178">
        <v>2951345.57</v>
      </c>
    </row>
    <row r="4778" spans="1:9" hidden="1" x14ac:dyDescent="0.25">
      <c r="A4778" t="s">
        <v>126</v>
      </c>
      <c r="B4778">
        <v>2025</v>
      </c>
      <c r="C4778" t="s">
        <v>58</v>
      </c>
      <c r="D4778" t="s">
        <v>69</v>
      </c>
      <c r="E4778" t="s">
        <v>69</v>
      </c>
      <c r="F4778" t="s">
        <v>70</v>
      </c>
      <c r="G4778" t="s">
        <v>969</v>
      </c>
      <c r="I4778" s="178">
        <v>200000000</v>
      </c>
    </row>
    <row r="4779" spans="1:9" hidden="1" x14ac:dyDescent="0.25">
      <c r="A4779" t="s">
        <v>126</v>
      </c>
      <c r="B4779">
        <v>2025</v>
      </c>
      <c r="C4779" t="s">
        <v>58</v>
      </c>
      <c r="D4779" t="s">
        <v>69</v>
      </c>
      <c r="E4779" t="s">
        <v>69</v>
      </c>
      <c r="F4779" t="s">
        <v>70</v>
      </c>
      <c r="G4779" t="s">
        <v>970</v>
      </c>
      <c r="I4779" s="178">
        <v>50000000</v>
      </c>
    </row>
    <row r="4780" spans="1:9" hidden="1" x14ac:dyDescent="0.25">
      <c r="A4780" t="s">
        <v>126</v>
      </c>
      <c r="B4780">
        <v>2025</v>
      </c>
      <c r="C4780" t="s">
        <v>58</v>
      </c>
      <c r="D4780" t="s">
        <v>69</v>
      </c>
      <c r="E4780" t="s">
        <v>69</v>
      </c>
      <c r="F4780" t="s">
        <v>971</v>
      </c>
      <c r="G4780" t="s">
        <v>972</v>
      </c>
      <c r="I4780" s="178">
        <v>54327800</v>
      </c>
    </row>
    <row r="4781" spans="1:9" hidden="1" x14ac:dyDescent="0.25">
      <c r="A4781" t="s">
        <v>126</v>
      </c>
      <c r="B4781">
        <v>2025</v>
      </c>
      <c r="C4781" s="86" t="s">
        <v>58</v>
      </c>
      <c r="D4781" s="86" t="s">
        <v>69</v>
      </c>
      <c r="E4781" s="86" t="s">
        <v>69</v>
      </c>
      <c r="F4781" s="86" t="s">
        <v>973</v>
      </c>
      <c r="G4781" s="86" t="s">
        <v>974</v>
      </c>
      <c r="H4781" s="86"/>
      <c r="I4781" s="210">
        <v>-55433968.450000003</v>
      </c>
    </row>
    <row r="4782" spans="1:9" hidden="1" x14ac:dyDescent="0.25">
      <c r="A4782" t="s">
        <v>126</v>
      </c>
      <c r="B4782">
        <v>2025</v>
      </c>
      <c r="C4782" s="86" t="s">
        <v>58</v>
      </c>
      <c r="D4782" s="86" t="s">
        <v>69</v>
      </c>
      <c r="E4782" s="86" t="s">
        <v>69</v>
      </c>
      <c r="F4782" s="86" t="s">
        <v>79</v>
      </c>
      <c r="G4782" s="86" t="s">
        <v>297</v>
      </c>
      <c r="H4782" s="86"/>
      <c r="I4782" s="176">
        <f>1097176084.53-65562874.34-30963491.65</f>
        <v>1000649718.54</v>
      </c>
    </row>
    <row r="4783" spans="1:9" hidden="1" x14ac:dyDescent="0.25">
      <c r="A4783" t="s">
        <v>130</v>
      </c>
      <c r="B4783">
        <v>2025</v>
      </c>
      <c r="C4783" t="s">
        <v>58</v>
      </c>
      <c r="D4783" t="s">
        <v>63</v>
      </c>
      <c r="E4783" t="s">
        <v>64</v>
      </c>
      <c r="F4783" t="s">
        <v>65</v>
      </c>
      <c r="G4783" t="s">
        <v>924</v>
      </c>
      <c r="I4783" s="155">
        <v>1919019.04</v>
      </c>
    </row>
    <row r="4784" spans="1:9" hidden="1" x14ac:dyDescent="0.25">
      <c r="A4784" t="s">
        <v>130</v>
      </c>
      <c r="B4784">
        <v>2025</v>
      </c>
      <c r="C4784" t="s">
        <v>58</v>
      </c>
      <c r="D4784" t="s">
        <v>63</v>
      </c>
      <c r="E4784" t="s">
        <v>64</v>
      </c>
      <c r="F4784" t="s">
        <v>65</v>
      </c>
      <c r="G4784" t="s">
        <v>925</v>
      </c>
      <c r="I4784" s="155">
        <v>600000</v>
      </c>
    </row>
    <row r="4785" spans="1:9" hidden="1" x14ac:dyDescent="0.25">
      <c r="A4785" t="s">
        <v>130</v>
      </c>
      <c r="B4785">
        <v>2025</v>
      </c>
      <c r="C4785" t="s">
        <v>58</v>
      </c>
      <c r="D4785" t="s">
        <v>63</v>
      </c>
      <c r="E4785" t="s">
        <v>64</v>
      </c>
      <c r="F4785" t="s">
        <v>65</v>
      </c>
      <c r="G4785" t="s">
        <v>926</v>
      </c>
      <c r="I4785" s="155">
        <v>614472584.75</v>
      </c>
    </row>
    <row r="4786" spans="1:9" hidden="1" x14ac:dyDescent="0.25">
      <c r="A4786" t="s">
        <v>130</v>
      </c>
      <c r="B4786">
        <v>2025</v>
      </c>
      <c r="C4786" t="s">
        <v>58</v>
      </c>
      <c r="D4786" t="s">
        <v>63</v>
      </c>
      <c r="E4786" t="s">
        <v>64</v>
      </c>
      <c r="F4786" t="s">
        <v>713</v>
      </c>
      <c r="G4786" t="s">
        <v>927</v>
      </c>
      <c r="I4786" s="155">
        <v>404382042.79000002</v>
      </c>
    </row>
    <row r="4787" spans="1:9" hidden="1" x14ac:dyDescent="0.25">
      <c r="A4787" t="s">
        <v>130</v>
      </c>
      <c r="B4787">
        <v>2025</v>
      </c>
      <c r="C4787" t="s">
        <v>58</v>
      </c>
      <c r="D4787" t="s">
        <v>63</v>
      </c>
      <c r="E4787" t="s">
        <v>64</v>
      </c>
      <c r="F4787" t="s">
        <v>262</v>
      </c>
      <c r="G4787" t="s">
        <v>261</v>
      </c>
      <c r="H4787" t="s">
        <v>291</v>
      </c>
      <c r="I4787" s="3">
        <v>125923199.59999999</v>
      </c>
    </row>
    <row r="4788" spans="1:9" hidden="1" x14ac:dyDescent="0.25">
      <c r="A4788" t="s">
        <v>130</v>
      </c>
      <c r="B4788">
        <v>2025</v>
      </c>
      <c r="C4788" t="s">
        <v>58</v>
      </c>
      <c r="D4788" t="s">
        <v>63</v>
      </c>
      <c r="E4788" t="s">
        <v>64</v>
      </c>
      <c r="F4788" t="s">
        <v>262</v>
      </c>
      <c r="G4788" t="s">
        <v>261</v>
      </c>
      <c r="H4788" t="s">
        <v>104</v>
      </c>
      <c r="I4788" s="155">
        <v>132750816.76000001</v>
      </c>
    </row>
    <row r="4789" spans="1:9" hidden="1" x14ac:dyDescent="0.25">
      <c r="A4789" t="s">
        <v>130</v>
      </c>
      <c r="B4789">
        <v>2025</v>
      </c>
      <c r="C4789" t="s">
        <v>58</v>
      </c>
      <c r="D4789" t="s">
        <v>63</v>
      </c>
      <c r="E4789" t="s">
        <v>64</v>
      </c>
      <c r="F4789" t="s">
        <v>713</v>
      </c>
      <c r="G4789" t="s">
        <v>928</v>
      </c>
      <c r="I4789" s="3">
        <v>123494205.83</v>
      </c>
    </row>
    <row r="4790" spans="1:9" hidden="1" x14ac:dyDescent="0.25">
      <c r="A4790" t="s">
        <v>130</v>
      </c>
      <c r="B4790">
        <v>2025</v>
      </c>
      <c r="C4790" t="s">
        <v>58</v>
      </c>
      <c r="D4790" t="s">
        <v>63</v>
      </c>
      <c r="E4790" t="s">
        <v>64</v>
      </c>
      <c r="F4790" t="s">
        <v>713</v>
      </c>
      <c r="G4790" t="s">
        <v>929</v>
      </c>
      <c r="I4790" s="155">
        <v>7693721.1900000004</v>
      </c>
    </row>
    <row r="4791" spans="1:9" hidden="1" x14ac:dyDescent="0.25">
      <c r="A4791" t="s">
        <v>130</v>
      </c>
      <c r="B4791">
        <v>2025</v>
      </c>
      <c r="C4791" t="s">
        <v>58</v>
      </c>
      <c r="D4791" t="s">
        <v>63</v>
      </c>
      <c r="E4791" t="s">
        <v>64</v>
      </c>
      <c r="F4791" t="s">
        <v>713</v>
      </c>
      <c r="G4791" t="s">
        <v>930</v>
      </c>
      <c r="I4791" s="178">
        <v>89614663.109999999</v>
      </c>
    </row>
    <row r="4792" spans="1:9" hidden="1" x14ac:dyDescent="0.25">
      <c r="A4792" t="s">
        <v>130</v>
      </c>
      <c r="B4792">
        <v>2025</v>
      </c>
      <c r="C4792" t="s">
        <v>58</v>
      </c>
      <c r="D4792" t="s">
        <v>63</v>
      </c>
      <c r="E4792" t="s">
        <v>64</v>
      </c>
      <c r="F4792" t="s">
        <v>713</v>
      </c>
      <c r="G4792" t="s">
        <v>931</v>
      </c>
      <c r="I4792" s="178">
        <v>5692457.25</v>
      </c>
    </row>
    <row r="4793" spans="1:9" hidden="1" x14ac:dyDescent="0.25">
      <c r="A4793" t="s">
        <v>130</v>
      </c>
      <c r="B4793">
        <v>2025</v>
      </c>
      <c r="C4793" t="s">
        <v>58</v>
      </c>
      <c r="D4793" t="s">
        <v>63</v>
      </c>
      <c r="E4793" t="s">
        <v>64</v>
      </c>
      <c r="F4793" t="s">
        <v>713</v>
      </c>
      <c r="G4793" t="s">
        <v>932</v>
      </c>
      <c r="I4793" s="178">
        <v>4118597.09</v>
      </c>
    </row>
    <row r="4794" spans="1:9" hidden="1" x14ac:dyDescent="0.25">
      <c r="A4794" t="s">
        <v>130</v>
      </c>
      <c r="B4794">
        <v>2025</v>
      </c>
      <c r="C4794" t="s">
        <v>58</v>
      </c>
      <c r="D4794" t="s">
        <v>63</v>
      </c>
      <c r="E4794" t="s">
        <v>64</v>
      </c>
      <c r="F4794" t="s">
        <v>713</v>
      </c>
      <c r="G4794" t="s">
        <v>933</v>
      </c>
      <c r="I4794" s="178">
        <v>25219148</v>
      </c>
    </row>
    <row r="4795" spans="1:9" hidden="1" x14ac:dyDescent="0.25">
      <c r="A4795" t="s">
        <v>130</v>
      </c>
      <c r="B4795">
        <v>2025</v>
      </c>
      <c r="C4795" t="s">
        <v>58</v>
      </c>
      <c r="D4795" t="s">
        <v>63</v>
      </c>
      <c r="E4795" t="s">
        <v>64</v>
      </c>
      <c r="F4795" t="s">
        <v>713</v>
      </c>
      <c r="G4795" t="s">
        <v>934</v>
      </c>
      <c r="I4795" s="178">
        <v>1563500</v>
      </c>
    </row>
    <row r="4796" spans="1:9" hidden="1" x14ac:dyDescent="0.25">
      <c r="A4796" t="s">
        <v>130</v>
      </c>
      <c r="B4796">
        <v>2025</v>
      </c>
      <c r="C4796" t="s">
        <v>58</v>
      </c>
      <c r="D4796" t="s">
        <v>63</v>
      </c>
      <c r="E4796" t="s">
        <v>64</v>
      </c>
      <c r="F4796" t="s">
        <v>82</v>
      </c>
      <c r="G4796" t="s">
        <v>935</v>
      </c>
      <c r="I4796" s="178">
        <v>411450006</v>
      </c>
    </row>
    <row r="4797" spans="1:9" hidden="1" x14ac:dyDescent="0.25">
      <c r="A4797" t="s">
        <v>130</v>
      </c>
      <c r="B4797">
        <v>2025</v>
      </c>
      <c r="C4797" t="s">
        <v>58</v>
      </c>
      <c r="D4797" t="s">
        <v>63</v>
      </c>
      <c r="E4797" t="s">
        <v>73</v>
      </c>
      <c r="F4797" t="s">
        <v>84</v>
      </c>
      <c r="G4797" t="s">
        <v>936</v>
      </c>
      <c r="I4797" s="155">
        <v>4637000</v>
      </c>
    </row>
    <row r="4798" spans="1:9" hidden="1" x14ac:dyDescent="0.25">
      <c r="A4798" t="s">
        <v>130</v>
      </c>
      <c r="B4798">
        <v>2025</v>
      </c>
      <c r="C4798" t="s">
        <v>58</v>
      </c>
      <c r="D4798" t="s">
        <v>63</v>
      </c>
      <c r="E4798" t="s">
        <v>73</v>
      </c>
      <c r="F4798" t="s">
        <v>84</v>
      </c>
      <c r="G4798" t="s">
        <v>937</v>
      </c>
      <c r="I4798" s="155">
        <v>2210008</v>
      </c>
    </row>
    <row r="4799" spans="1:9" hidden="1" x14ac:dyDescent="0.25">
      <c r="A4799" t="s">
        <v>130</v>
      </c>
      <c r="B4799">
        <v>2025</v>
      </c>
      <c r="C4799" t="s">
        <v>58</v>
      </c>
      <c r="D4799" t="s">
        <v>63</v>
      </c>
      <c r="E4799" t="s">
        <v>73</v>
      </c>
      <c r="F4799" t="s">
        <v>84</v>
      </c>
      <c r="G4799" t="s">
        <v>938</v>
      </c>
      <c r="I4799" s="155">
        <v>15250001</v>
      </c>
    </row>
    <row r="4800" spans="1:9" hidden="1" x14ac:dyDescent="0.25">
      <c r="A4800" t="s">
        <v>130</v>
      </c>
      <c r="B4800">
        <v>2025</v>
      </c>
      <c r="C4800" t="s">
        <v>58</v>
      </c>
      <c r="D4800" t="s">
        <v>63</v>
      </c>
      <c r="E4800" t="s">
        <v>73</v>
      </c>
      <c r="F4800" t="s">
        <v>84</v>
      </c>
      <c r="G4800" t="s">
        <v>939</v>
      </c>
      <c r="I4800" s="155">
        <v>-869001</v>
      </c>
    </row>
    <row r="4801" spans="1:9" hidden="1" x14ac:dyDescent="0.25">
      <c r="A4801" t="s">
        <v>130</v>
      </c>
      <c r="B4801">
        <v>2025</v>
      </c>
      <c r="C4801" t="s">
        <v>58</v>
      </c>
      <c r="D4801" t="s">
        <v>63</v>
      </c>
      <c r="E4801" t="s">
        <v>73</v>
      </c>
      <c r="F4801" t="s">
        <v>84</v>
      </c>
      <c r="G4801" t="s">
        <v>940</v>
      </c>
      <c r="I4801" s="178">
        <v>-8301942.2800000003</v>
      </c>
    </row>
    <row r="4802" spans="1:9" hidden="1" x14ac:dyDescent="0.25">
      <c r="A4802" t="s">
        <v>130</v>
      </c>
      <c r="B4802">
        <v>2025</v>
      </c>
      <c r="C4802" t="s">
        <v>58</v>
      </c>
      <c r="D4802" t="s">
        <v>63</v>
      </c>
      <c r="E4802" t="s">
        <v>73</v>
      </c>
      <c r="F4802" t="s">
        <v>84</v>
      </c>
      <c r="G4802" t="s">
        <v>525</v>
      </c>
      <c r="I4802" s="3">
        <v>-2214213</v>
      </c>
    </row>
    <row r="4803" spans="1:9" hidden="1" x14ac:dyDescent="0.25">
      <c r="A4803" t="s">
        <v>130</v>
      </c>
      <c r="B4803">
        <v>2025</v>
      </c>
      <c r="C4803" t="s">
        <v>58</v>
      </c>
      <c r="D4803" t="s">
        <v>63</v>
      </c>
      <c r="E4803" t="s">
        <v>73</v>
      </c>
      <c r="F4803" t="s">
        <v>342</v>
      </c>
      <c r="G4803" t="s">
        <v>941</v>
      </c>
      <c r="I4803" s="155">
        <v>1995000</v>
      </c>
    </row>
    <row r="4804" spans="1:9" hidden="1" x14ac:dyDescent="0.25">
      <c r="A4804" t="s">
        <v>130</v>
      </c>
      <c r="B4804">
        <v>2025</v>
      </c>
      <c r="C4804" t="s">
        <v>58</v>
      </c>
      <c r="D4804" t="s">
        <v>63</v>
      </c>
      <c r="E4804" t="s">
        <v>73</v>
      </c>
      <c r="F4804" t="s">
        <v>529</v>
      </c>
      <c r="G4804" t="s">
        <v>530</v>
      </c>
      <c r="I4804" s="155">
        <v>-1995000</v>
      </c>
    </row>
    <row r="4805" spans="1:9" hidden="1" x14ac:dyDescent="0.25">
      <c r="A4805" t="s">
        <v>130</v>
      </c>
      <c r="B4805">
        <v>2025</v>
      </c>
      <c r="C4805" t="s">
        <v>58</v>
      </c>
      <c r="D4805" t="s">
        <v>66</v>
      </c>
      <c r="E4805" t="s">
        <v>67</v>
      </c>
      <c r="F4805" t="s">
        <v>899</v>
      </c>
      <c r="G4805" t="s">
        <v>942</v>
      </c>
      <c r="I4805" s="248">
        <v>15013204</v>
      </c>
    </row>
    <row r="4806" spans="1:9" hidden="1" x14ac:dyDescent="0.25">
      <c r="A4806" t="s">
        <v>130</v>
      </c>
      <c r="B4806">
        <v>2025</v>
      </c>
      <c r="C4806" t="s">
        <v>58</v>
      </c>
      <c r="D4806" t="s">
        <v>66</v>
      </c>
      <c r="E4806" t="s">
        <v>67</v>
      </c>
      <c r="F4806" t="s">
        <v>943</v>
      </c>
      <c r="G4806" t="s">
        <v>944</v>
      </c>
      <c r="I4806" s="248">
        <v>511076861.52999997</v>
      </c>
    </row>
    <row r="4807" spans="1:9" hidden="1" x14ac:dyDescent="0.25">
      <c r="A4807" t="s">
        <v>130</v>
      </c>
      <c r="B4807">
        <v>2025</v>
      </c>
      <c r="C4807" t="s">
        <v>58</v>
      </c>
      <c r="D4807" t="s">
        <v>66</v>
      </c>
      <c r="E4807" t="s">
        <v>67</v>
      </c>
      <c r="F4807" t="s">
        <v>943</v>
      </c>
      <c r="G4807" t="s">
        <v>945</v>
      </c>
      <c r="I4807" s="248">
        <v>5308000</v>
      </c>
    </row>
    <row r="4808" spans="1:9" hidden="1" x14ac:dyDescent="0.25">
      <c r="A4808" t="s">
        <v>130</v>
      </c>
      <c r="B4808">
        <v>2025</v>
      </c>
      <c r="C4808" t="s">
        <v>58</v>
      </c>
      <c r="D4808" t="s">
        <v>66</v>
      </c>
      <c r="E4808" t="s">
        <v>67</v>
      </c>
      <c r="F4808" t="s">
        <v>943</v>
      </c>
      <c r="G4808" t="s">
        <v>946</v>
      </c>
      <c r="I4808" s="155">
        <v>102221.16</v>
      </c>
    </row>
    <row r="4809" spans="1:9" hidden="1" x14ac:dyDescent="0.25">
      <c r="A4809" t="s">
        <v>130</v>
      </c>
      <c r="B4809">
        <v>2025</v>
      </c>
      <c r="C4809" t="s">
        <v>58</v>
      </c>
      <c r="D4809" t="s">
        <v>66</v>
      </c>
      <c r="E4809" t="s">
        <v>67</v>
      </c>
      <c r="F4809" t="s">
        <v>943</v>
      </c>
      <c r="G4809" t="s">
        <v>947</v>
      </c>
      <c r="I4809" s="3">
        <v>-363.99</v>
      </c>
    </row>
    <row r="4810" spans="1:9" hidden="1" x14ac:dyDescent="0.25">
      <c r="A4810" t="s">
        <v>130</v>
      </c>
      <c r="B4810">
        <v>2025</v>
      </c>
      <c r="C4810" t="s">
        <v>58</v>
      </c>
      <c r="D4810" t="s">
        <v>66</v>
      </c>
      <c r="E4810" t="s">
        <v>67</v>
      </c>
      <c r="F4810" t="s">
        <v>943</v>
      </c>
      <c r="G4810" t="s">
        <v>948</v>
      </c>
      <c r="I4810" s="248">
        <v>387981.34</v>
      </c>
    </row>
    <row r="4811" spans="1:9" hidden="1" x14ac:dyDescent="0.25">
      <c r="A4811" t="s">
        <v>130</v>
      </c>
      <c r="B4811">
        <v>2025</v>
      </c>
      <c r="C4811" t="s">
        <v>58</v>
      </c>
      <c r="D4811" t="s">
        <v>66</v>
      </c>
      <c r="E4811" t="s">
        <v>67</v>
      </c>
      <c r="F4811" t="s">
        <v>943</v>
      </c>
      <c r="G4811" t="s">
        <v>949</v>
      </c>
      <c r="I4811" s="248">
        <v>-18511.32</v>
      </c>
    </row>
    <row r="4812" spans="1:9" hidden="1" x14ac:dyDescent="0.25">
      <c r="A4812" t="s">
        <v>130</v>
      </c>
      <c r="B4812">
        <v>2025</v>
      </c>
      <c r="C4812" t="s">
        <v>58</v>
      </c>
      <c r="D4812" t="s">
        <v>66</v>
      </c>
      <c r="E4812" t="s">
        <v>67</v>
      </c>
      <c r="F4812" t="s">
        <v>943</v>
      </c>
      <c r="G4812" t="s">
        <v>950</v>
      </c>
      <c r="I4812" s="248">
        <v>3600954.73</v>
      </c>
    </row>
    <row r="4813" spans="1:9" hidden="1" x14ac:dyDescent="0.25">
      <c r="A4813" t="s">
        <v>130</v>
      </c>
      <c r="B4813">
        <v>2025</v>
      </c>
      <c r="C4813" t="s">
        <v>58</v>
      </c>
      <c r="D4813" t="s">
        <v>66</v>
      </c>
      <c r="E4813" t="s">
        <v>67</v>
      </c>
      <c r="F4813" t="s">
        <v>943</v>
      </c>
      <c r="G4813" t="s">
        <v>951</v>
      </c>
      <c r="I4813" s="248">
        <v>2556154</v>
      </c>
    </row>
    <row r="4814" spans="1:9" hidden="1" x14ac:dyDescent="0.25">
      <c r="A4814" t="s">
        <v>130</v>
      </c>
      <c r="B4814">
        <v>2025</v>
      </c>
      <c r="C4814" t="s">
        <v>58</v>
      </c>
      <c r="D4814" t="s">
        <v>66</v>
      </c>
      <c r="E4814" t="s">
        <v>67</v>
      </c>
      <c r="F4814" t="s">
        <v>943</v>
      </c>
      <c r="G4814" t="s">
        <v>952</v>
      </c>
      <c r="I4814" s="248">
        <v>157201.68</v>
      </c>
    </row>
    <row r="4815" spans="1:9" hidden="1" x14ac:dyDescent="0.25">
      <c r="A4815" t="s">
        <v>130</v>
      </c>
      <c r="B4815">
        <v>2025</v>
      </c>
      <c r="C4815" t="s">
        <v>58</v>
      </c>
      <c r="D4815" t="s">
        <v>66</v>
      </c>
      <c r="E4815" t="s">
        <v>67</v>
      </c>
      <c r="F4815" t="s">
        <v>943</v>
      </c>
      <c r="G4815" t="s">
        <v>953</v>
      </c>
      <c r="I4815" s="155">
        <v>502163.36</v>
      </c>
    </row>
    <row r="4816" spans="1:9" hidden="1" x14ac:dyDescent="0.25">
      <c r="A4816" t="s">
        <v>130</v>
      </c>
      <c r="B4816">
        <v>2025</v>
      </c>
      <c r="C4816" t="s">
        <v>58</v>
      </c>
      <c r="D4816" t="s">
        <v>66</v>
      </c>
      <c r="E4816" t="s">
        <v>67</v>
      </c>
      <c r="F4816" t="s">
        <v>943</v>
      </c>
      <c r="G4816" t="s">
        <v>954</v>
      </c>
      <c r="I4816" s="248">
        <v>1837740</v>
      </c>
    </row>
    <row r="4817" spans="1:9" hidden="1" x14ac:dyDescent="0.25">
      <c r="A4817" t="s">
        <v>130</v>
      </c>
      <c r="B4817">
        <v>2025</v>
      </c>
      <c r="C4817" t="s">
        <v>58</v>
      </c>
      <c r="D4817" t="s">
        <v>66</v>
      </c>
      <c r="E4817" t="s">
        <v>67</v>
      </c>
      <c r="F4817" t="s">
        <v>943</v>
      </c>
      <c r="G4817" t="s">
        <v>955</v>
      </c>
      <c r="I4817" s="248">
        <v>1833122</v>
      </c>
    </row>
    <row r="4818" spans="1:9" hidden="1" x14ac:dyDescent="0.25">
      <c r="A4818" t="s">
        <v>130</v>
      </c>
      <c r="B4818">
        <v>2025</v>
      </c>
      <c r="C4818" t="s">
        <v>58</v>
      </c>
      <c r="D4818" t="s">
        <v>66</v>
      </c>
      <c r="E4818" t="s">
        <v>67</v>
      </c>
      <c r="F4818" t="s">
        <v>943</v>
      </c>
      <c r="G4818" t="s">
        <v>956</v>
      </c>
      <c r="I4818" s="248">
        <v>240500</v>
      </c>
    </row>
    <row r="4819" spans="1:9" hidden="1" x14ac:dyDescent="0.25">
      <c r="A4819" t="s">
        <v>130</v>
      </c>
      <c r="B4819">
        <v>2025</v>
      </c>
      <c r="C4819" t="s">
        <v>58</v>
      </c>
      <c r="D4819" t="s">
        <v>66</v>
      </c>
      <c r="E4819" t="s">
        <v>67</v>
      </c>
      <c r="F4819" t="s">
        <v>943</v>
      </c>
      <c r="G4819" t="s">
        <v>957</v>
      </c>
      <c r="I4819" s="248">
        <v>7066260</v>
      </c>
    </row>
    <row r="4820" spans="1:9" hidden="1" x14ac:dyDescent="0.25">
      <c r="A4820" t="s">
        <v>130</v>
      </c>
      <c r="B4820">
        <v>2025</v>
      </c>
      <c r="C4820" t="s">
        <v>58</v>
      </c>
      <c r="D4820" t="s">
        <v>66</v>
      </c>
      <c r="E4820" t="s">
        <v>67</v>
      </c>
      <c r="F4820" t="s">
        <v>68</v>
      </c>
      <c r="G4820" t="s">
        <v>958</v>
      </c>
      <c r="I4820" s="155">
        <v>-1000</v>
      </c>
    </row>
    <row r="4821" spans="1:9" hidden="1" x14ac:dyDescent="0.25">
      <c r="A4821" t="s">
        <v>130</v>
      </c>
      <c r="B4821">
        <v>2025</v>
      </c>
      <c r="C4821" t="s">
        <v>58</v>
      </c>
      <c r="D4821" t="s">
        <v>66</v>
      </c>
      <c r="E4821" t="s">
        <v>67</v>
      </c>
      <c r="F4821" t="s">
        <v>68</v>
      </c>
      <c r="G4821" t="s">
        <v>959</v>
      </c>
      <c r="I4821" s="248">
        <v>129499141.78</v>
      </c>
    </row>
    <row r="4822" spans="1:9" hidden="1" x14ac:dyDescent="0.25">
      <c r="A4822" t="s">
        <v>130</v>
      </c>
      <c r="B4822">
        <v>2025</v>
      </c>
      <c r="C4822" t="s">
        <v>58</v>
      </c>
      <c r="D4822" t="s">
        <v>66</v>
      </c>
      <c r="E4822" t="s">
        <v>67</v>
      </c>
      <c r="F4822" t="s">
        <v>68</v>
      </c>
      <c r="G4822" t="s">
        <v>960</v>
      </c>
      <c r="I4822" s="248">
        <v>-44044054.700000003</v>
      </c>
    </row>
    <row r="4823" spans="1:9" hidden="1" x14ac:dyDescent="0.25">
      <c r="A4823" t="s">
        <v>130</v>
      </c>
      <c r="B4823">
        <v>2025</v>
      </c>
      <c r="C4823" t="s">
        <v>58</v>
      </c>
      <c r="D4823" t="s">
        <v>66</v>
      </c>
      <c r="E4823" t="s">
        <v>67</v>
      </c>
      <c r="F4823" t="s">
        <v>68</v>
      </c>
      <c r="G4823" t="s">
        <v>961</v>
      </c>
      <c r="I4823" s="248">
        <v>-6538986.3399999999</v>
      </c>
    </row>
    <row r="4824" spans="1:9" hidden="1" x14ac:dyDescent="0.25">
      <c r="A4824" t="s">
        <v>130</v>
      </c>
      <c r="B4824">
        <v>2025</v>
      </c>
      <c r="C4824" t="s">
        <v>58</v>
      </c>
      <c r="D4824" t="s">
        <v>66</v>
      </c>
      <c r="E4824" t="s">
        <v>67</v>
      </c>
      <c r="F4824" t="s">
        <v>68</v>
      </c>
      <c r="G4824" t="s">
        <v>962</v>
      </c>
      <c r="I4824" s="248">
        <v>-40357.870000000003</v>
      </c>
    </row>
    <row r="4825" spans="1:9" hidden="1" x14ac:dyDescent="0.25">
      <c r="A4825" t="s">
        <v>130</v>
      </c>
      <c r="B4825">
        <v>2025</v>
      </c>
      <c r="C4825" t="s">
        <v>58</v>
      </c>
      <c r="D4825" t="s">
        <v>66</v>
      </c>
      <c r="E4825" t="s">
        <v>67</v>
      </c>
      <c r="F4825" t="s">
        <v>89</v>
      </c>
      <c r="G4825" t="s">
        <v>963</v>
      </c>
      <c r="I4825" s="248">
        <v>140750</v>
      </c>
    </row>
    <row r="4826" spans="1:9" hidden="1" x14ac:dyDescent="0.25">
      <c r="A4826" t="s">
        <v>130</v>
      </c>
      <c r="B4826">
        <v>2025</v>
      </c>
      <c r="C4826" t="s">
        <v>58</v>
      </c>
      <c r="D4826" t="s">
        <v>66</v>
      </c>
      <c r="E4826" t="s">
        <v>67</v>
      </c>
      <c r="F4826" t="s">
        <v>89</v>
      </c>
      <c r="G4826" t="s">
        <v>964</v>
      </c>
      <c r="I4826" s="248">
        <v>25412039</v>
      </c>
    </row>
    <row r="4827" spans="1:9" hidden="1" x14ac:dyDescent="0.25">
      <c r="A4827" t="s">
        <v>130</v>
      </c>
      <c r="B4827">
        <v>2025</v>
      </c>
      <c r="C4827" t="s">
        <v>58</v>
      </c>
      <c r="D4827" t="s">
        <v>66</v>
      </c>
      <c r="E4827" t="s">
        <v>67</v>
      </c>
      <c r="F4827" t="s">
        <v>89</v>
      </c>
      <c r="G4827" t="s">
        <v>965</v>
      </c>
      <c r="I4827" s="248">
        <v>3098089</v>
      </c>
    </row>
    <row r="4828" spans="1:9" hidden="1" x14ac:dyDescent="0.25">
      <c r="A4828" t="s">
        <v>130</v>
      </c>
      <c r="B4828">
        <v>2025</v>
      </c>
      <c r="C4828" t="s">
        <v>58</v>
      </c>
      <c r="D4828" t="s">
        <v>66</v>
      </c>
      <c r="E4828" t="s">
        <v>67</v>
      </c>
      <c r="F4828" t="s">
        <v>89</v>
      </c>
      <c r="G4828" t="s">
        <v>966</v>
      </c>
      <c r="I4828" s="248">
        <v>17532328.350000001</v>
      </c>
    </row>
    <row r="4829" spans="1:9" hidden="1" x14ac:dyDescent="0.25">
      <c r="A4829" t="s">
        <v>130</v>
      </c>
      <c r="B4829">
        <v>2025</v>
      </c>
      <c r="C4829" t="s">
        <v>58</v>
      </c>
      <c r="D4829" t="s">
        <v>66</v>
      </c>
      <c r="E4829" t="s">
        <v>67</v>
      </c>
      <c r="F4829" t="s">
        <v>89</v>
      </c>
      <c r="G4829" t="s">
        <v>967</v>
      </c>
      <c r="I4829" s="248">
        <v>11616624</v>
      </c>
    </row>
    <row r="4830" spans="1:9" hidden="1" x14ac:dyDescent="0.25">
      <c r="A4830" t="s">
        <v>130</v>
      </c>
      <c r="B4830">
        <v>2025</v>
      </c>
      <c r="C4830" t="s">
        <v>58</v>
      </c>
      <c r="D4830" t="s">
        <v>66</v>
      </c>
      <c r="E4830" t="s">
        <v>67</v>
      </c>
      <c r="F4830" t="s">
        <v>93</v>
      </c>
      <c r="G4830" t="s">
        <v>968</v>
      </c>
      <c r="I4830" s="248">
        <v>2951345.57</v>
      </c>
    </row>
    <row r="4831" spans="1:9" hidden="1" x14ac:dyDescent="0.25">
      <c r="A4831" t="s">
        <v>130</v>
      </c>
      <c r="B4831">
        <v>2025</v>
      </c>
      <c r="C4831" t="s">
        <v>58</v>
      </c>
      <c r="D4831" t="s">
        <v>69</v>
      </c>
      <c r="E4831" t="s">
        <v>69</v>
      </c>
      <c r="F4831" t="s">
        <v>70</v>
      </c>
      <c r="G4831" t="s">
        <v>969</v>
      </c>
      <c r="I4831" s="155">
        <v>200000000</v>
      </c>
    </row>
    <row r="4832" spans="1:9" hidden="1" x14ac:dyDescent="0.25">
      <c r="A4832" t="s">
        <v>130</v>
      </c>
      <c r="B4832">
        <v>2025</v>
      </c>
      <c r="C4832" t="s">
        <v>58</v>
      </c>
      <c r="D4832" t="s">
        <v>69</v>
      </c>
      <c r="E4832" t="s">
        <v>69</v>
      </c>
      <c r="F4832" t="s">
        <v>70</v>
      </c>
      <c r="G4832" t="s">
        <v>970</v>
      </c>
      <c r="I4832" s="155">
        <v>50000000</v>
      </c>
    </row>
    <row r="4833" spans="1:9" hidden="1" x14ac:dyDescent="0.25">
      <c r="A4833" t="s">
        <v>130</v>
      </c>
      <c r="B4833">
        <v>2025</v>
      </c>
      <c r="C4833" t="s">
        <v>58</v>
      </c>
      <c r="D4833" t="s">
        <v>69</v>
      </c>
      <c r="E4833" t="s">
        <v>69</v>
      </c>
      <c r="F4833" t="s">
        <v>971</v>
      </c>
      <c r="G4833" t="s">
        <v>972</v>
      </c>
      <c r="I4833" s="155">
        <v>54327800</v>
      </c>
    </row>
    <row r="4834" spans="1:9" hidden="1" x14ac:dyDescent="0.25">
      <c r="A4834" s="86" t="s">
        <v>130</v>
      </c>
      <c r="B4834" s="86">
        <v>2025</v>
      </c>
      <c r="C4834" s="86" t="s">
        <v>58</v>
      </c>
      <c r="D4834" s="86" t="s">
        <v>69</v>
      </c>
      <c r="E4834" s="86" t="s">
        <v>69</v>
      </c>
      <c r="F4834" s="86" t="s">
        <v>973</v>
      </c>
      <c r="G4834" s="86" t="s">
        <v>974</v>
      </c>
      <c r="H4834" s="86"/>
      <c r="I4834" s="176">
        <v>20536761.809999999</v>
      </c>
    </row>
    <row r="4835" spans="1:9" hidden="1" x14ac:dyDescent="0.25">
      <c r="A4835" s="86" t="s">
        <v>130</v>
      </c>
      <c r="B4835" s="86">
        <v>2025</v>
      </c>
      <c r="C4835" s="86" t="s">
        <v>58</v>
      </c>
      <c r="D4835" s="86" t="s">
        <v>69</v>
      </c>
      <c r="E4835" s="86" t="s">
        <v>69</v>
      </c>
      <c r="F4835" s="86" t="s">
        <v>79</v>
      </c>
      <c r="G4835" s="86" t="s">
        <v>297</v>
      </c>
      <c r="H4835" s="86"/>
      <c r="I4835" s="176">
        <v>945451845.0400002</v>
      </c>
    </row>
    <row r="4836" spans="1:9" hidden="1" x14ac:dyDescent="0.25">
      <c r="A4836" t="s">
        <v>131</v>
      </c>
      <c r="B4836">
        <v>2025</v>
      </c>
      <c r="C4836" t="s">
        <v>58</v>
      </c>
      <c r="D4836" t="s">
        <v>63</v>
      </c>
      <c r="E4836" t="s">
        <v>64</v>
      </c>
      <c r="F4836" t="s">
        <v>65</v>
      </c>
      <c r="G4836" t="s">
        <v>924</v>
      </c>
      <c r="I4836" s="155">
        <v>2666644.04</v>
      </c>
    </row>
    <row r="4837" spans="1:9" hidden="1" x14ac:dyDescent="0.25">
      <c r="A4837" t="s">
        <v>131</v>
      </c>
      <c r="B4837">
        <v>2025</v>
      </c>
      <c r="C4837" t="s">
        <v>58</v>
      </c>
      <c r="D4837" t="s">
        <v>63</v>
      </c>
      <c r="E4837" t="s">
        <v>64</v>
      </c>
      <c r="F4837" t="s">
        <v>65</v>
      </c>
      <c r="G4837" t="s">
        <v>925</v>
      </c>
      <c r="I4837" s="155">
        <v>600000</v>
      </c>
    </row>
    <row r="4838" spans="1:9" hidden="1" x14ac:dyDescent="0.25">
      <c r="A4838" t="s">
        <v>131</v>
      </c>
      <c r="B4838">
        <v>2025</v>
      </c>
      <c r="C4838" t="s">
        <v>58</v>
      </c>
      <c r="D4838" t="s">
        <v>63</v>
      </c>
      <c r="E4838" t="s">
        <v>64</v>
      </c>
      <c r="F4838" t="s">
        <v>65</v>
      </c>
      <c r="G4838" t="s">
        <v>926</v>
      </c>
      <c r="I4838" s="155">
        <v>388568280.31999999</v>
      </c>
    </row>
    <row r="4839" spans="1:9" hidden="1" x14ac:dyDescent="0.25">
      <c r="A4839" t="s">
        <v>131</v>
      </c>
      <c r="B4839">
        <v>2025</v>
      </c>
      <c r="C4839" t="s">
        <v>58</v>
      </c>
      <c r="D4839" t="s">
        <v>63</v>
      </c>
      <c r="E4839" t="s">
        <v>64</v>
      </c>
      <c r="F4839" t="s">
        <v>713</v>
      </c>
      <c r="G4839" t="s">
        <v>927</v>
      </c>
      <c r="I4839" s="155">
        <v>561769676.79999995</v>
      </c>
    </row>
    <row r="4840" spans="1:9" hidden="1" x14ac:dyDescent="0.25">
      <c r="A4840" t="s">
        <v>131</v>
      </c>
      <c r="B4840">
        <v>2025</v>
      </c>
      <c r="C4840" t="s">
        <v>58</v>
      </c>
      <c r="D4840" t="s">
        <v>63</v>
      </c>
      <c r="E4840" t="s">
        <v>64</v>
      </c>
      <c r="F4840" t="s">
        <v>262</v>
      </c>
      <c r="G4840" t="s">
        <v>261</v>
      </c>
      <c r="H4840" t="s">
        <v>291</v>
      </c>
      <c r="I4840" s="155">
        <v>0</v>
      </c>
    </row>
    <row r="4841" spans="1:9" hidden="1" x14ac:dyDescent="0.25">
      <c r="A4841" t="s">
        <v>131</v>
      </c>
      <c r="B4841">
        <v>2025</v>
      </c>
      <c r="C4841" t="s">
        <v>58</v>
      </c>
      <c r="D4841" t="s">
        <v>63</v>
      </c>
      <c r="E4841" t="s">
        <v>64</v>
      </c>
      <c r="F4841" t="s">
        <v>262</v>
      </c>
      <c r="G4841" t="s">
        <v>261</v>
      </c>
      <c r="H4841" t="s">
        <v>104</v>
      </c>
      <c r="I4841" s="155">
        <v>0</v>
      </c>
    </row>
    <row r="4842" spans="1:9" hidden="1" x14ac:dyDescent="0.25">
      <c r="A4842" t="s">
        <v>131</v>
      </c>
      <c r="B4842">
        <v>2025</v>
      </c>
      <c r="C4842" t="s">
        <v>58</v>
      </c>
      <c r="D4842" t="s">
        <v>63</v>
      </c>
      <c r="E4842" t="s">
        <v>64</v>
      </c>
      <c r="F4842" t="s">
        <v>713</v>
      </c>
      <c r="G4842" t="s">
        <v>928</v>
      </c>
      <c r="I4842" s="3">
        <v>124060551.40000001</v>
      </c>
    </row>
    <row r="4843" spans="1:9" hidden="1" x14ac:dyDescent="0.25">
      <c r="A4843" t="s">
        <v>131</v>
      </c>
      <c r="B4843">
        <v>2025</v>
      </c>
      <c r="C4843" t="s">
        <v>58</v>
      </c>
      <c r="D4843" t="s">
        <v>63</v>
      </c>
      <c r="E4843" t="s">
        <v>64</v>
      </c>
      <c r="F4843" t="s">
        <v>713</v>
      </c>
      <c r="G4843" t="s">
        <v>929</v>
      </c>
      <c r="I4843" s="3">
        <v>1890112.84</v>
      </c>
    </row>
    <row r="4844" spans="1:9" hidden="1" x14ac:dyDescent="0.25">
      <c r="A4844" t="s">
        <v>131</v>
      </c>
      <c r="B4844">
        <v>2025</v>
      </c>
      <c r="C4844" t="s">
        <v>58</v>
      </c>
      <c r="D4844" t="s">
        <v>63</v>
      </c>
      <c r="E4844" t="s">
        <v>64</v>
      </c>
      <c r="F4844" t="s">
        <v>713</v>
      </c>
      <c r="G4844" t="s">
        <v>930</v>
      </c>
      <c r="I4844" s="3">
        <v>94465433.969999999</v>
      </c>
    </row>
    <row r="4845" spans="1:9" hidden="1" x14ac:dyDescent="0.25">
      <c r="A4845" t="s">
        <v>131</v>
      </c>
      <c r="B4845">
        <v>2025</v>
      </c>
      <c r="C4845" t="s">
        <v>58</v>
      </c>
      <c r="D4845" t="s">
        <v>63</v>
      </c>
      <c r="E4845" t="s">
        <v>64</v>
      </c>
      <c r="F4845" t="s">
        <v>713</v>
      </c>
      <c r="G4845" t="s">
        <v>931</v>
      </c>
      <c r="I4845" s="3">
        <v>6841558.1699999999</v>
      </c>
    </row>
    <row r="4846" spans="1:9" hidden="1" x14ac:dyDescent="0.25">
      <c r="A4846" t="s">
        <v>131</v>
      </c>
      <c r="B4846">
        <v>2025</v>
      </c>
      <c r="C4846" t="s">
        <v>58</v>
      </c>
      <c r="D4846" t="s">
        <v>63</v>
      </c>
      <c r="E4846" t="s">
        <v>64</v>
      </c>
      <c r="F4846" t="s">
        <v>713</v>
      </c>
      <c r="G4846" t="s">
        <v>932</v>
      </c>
      <c r="I4846" s="3">
        <v>4413778.83</v>
      </c>
    </row>
    <row r="4847" spans="1:9" hidden="1" x14ac:dyDescent="0.25">
      <c r="A4847" t="s">
        <v>131</v>
      </c>
      <c r="B4847">
        <v>2025</v>
      </c>
      <c r="C4847" t="s">
        <v>58</v>
      </c>
      <c r="D4847" t="s">
        <v>63</v>
      </c>
      <c r="E4847" t="s">
        <v>64</v>
      </c>
      <c r="F4847" t="s">
        <v>713</v>
      </c>
      <c r="G4847" t="s">
        <v>933</v>
      </c>
      <c r="I4847" s="3">
        <v>25219148</v>
      </c>
    </row>
    <row r="4848" spans="1:9" hidden="1" x14ac:dyDescent="0.25">
      <c r="A4848" t="s">
        <v>131</v>
      </c>
      <c r="B4848">
        <v>2025</v>
      </c>
      <c r="C4848" t="s">
        <v>58</v>
      </c>
      <c r="D4848" t="s">
        <v>63</v>
      </c>
      <c r="E4848" t="s">
        <v>64</v>
      </c>
      <c r="F4848" t="s">
        <v>713</v>
      </c>
      <c r="G4848" t="s">
        <v>934</v>
      </c>
      <c r="I4848" s="155">
        <v>460000</v>
      </c>
    </row>
    <row r="4849" spans="1:9" hidden="1" x14ac:dyDescent="0.25">
      <c r="A4849" t="s">
        <v>131</v>
      </c>
      <c r="B4849">
        <v>2025</v>
      </c>
      <c r="C4849" t="s">
        <v>58</v>
      </c>
      <c r="D4849" t="s">
        <v>63</v>
      </c>
      <c r="E4849" t="s">
        <v>64</v>
      </c>
      <c r="F4849" t="s">
        <v>82</v>
      </c>
      <c r="G4849" t="s">
        <v>935</v>
      </c>
      <c r="I4849" s="3">
        <v>105797673</v>
      </c>
    </row>
    <row r="4850" spans="1:9" hidden="1" x14ac:dyDescent="0.25">
      <c r="A4850" t="s">
        <v>131</v>
      </c>
      <c r="B4850">
        <v>2025</v>
      </c>
      <c r="C4850" t="s">
        <v>58</v>
      </c>
      <c r="D4850" t="s">
        <v>63</v>
      </c>
      <c r="E4850" t="s">
        <v>73</v>
      </c>
      <c r="F4850" t="s">
        <v>84</v>
      </c>
      <c r="G4850" t="s">
        <v>936</v>
      </c>
      <c r="I4850" s="155">
        <v>4637000</v>
      </c>
    </row>
    <row r="4851" spans="1:9" hidden="1" x14ac:dyDescent="0.25">
      <c r="A4851" t="s">
        <v>131</v>
      </c>
      <c r="B4851">
        <v>2025</v>
      </c>
      <c r="C4851" t="s">
        <v>58</v>
      </c>
      <c r="D4851" t="s">
        <v>63</v>
      </c>
      <c r="E4851" t="s">
        <v>73</v>
      </c>
      <c r="F4851" t="s">
        <v>84</v>
      </c>
      <c r="G4851" t="s">
        <v>937</v>
      </c>
      <c r="I4851" s="155">
        <v>2210008</v>
      </c>
    </row>
    <row r="4852" spans="1:9" hidden="1" x14ac:dyDescent="0.25">
      <c r="A4852" t="s">
        <v>131</v>
      </c>
      <c r="B4852">
        <v>2025</v>
      </c>
      <c r="C4852" t="s">
        <v>58</v>
      </c>
      <c r="D4852" t="s">
        <v>63</v>
      </c>
      <c r="E4852" t="s">
        <v>73</v>
      </c>
      <c r="F4852" t="s">
        <v>84</v>
      </c>
      <c r="G4852" t="s">
        <v>938</v>
      </c>
      <c r="I4852" s="155">
        <v>15250001</v>
      </c>
    </row>
    <row r="4853" spans="1:9" hidden="1" x14ac:dyDescent="0.25">
      <c r="A4853" t="s">
        <v>131</v>
      </c>
      <c r="B4853">
        <v>2025</v>
      </c>
      <c r="C4853" t="s">
        <v>58</v>
      </c>
      <c r="D4853" t="s">
        <v>63</v>
      </c>
      <c r="E4853" t="s">
        <v>73</v>
      </c>
      <c r="F4853" t="s">
        <v>84</v>
      </c>
      <c r="G4853" t="s">
        <v>939</v>
      </c>
      <c r="I4853" s="155">
        <v>-869001</v>
      </c>
    </row>
    <row r="4854" spans="1:9" hidden="1" x14ac:dyDescent="0.25">
      <c r="A4854" t="s">
        <v>131</v>
      </c>
      <c r="B4854">
        <v>2025</v>
      </c>
      <c r="C4854" t="s">
        <v>58</v>
      </c>
      <c r="D4854" t="s">
        <v>63</v>
      </c>
      <c r="E4854" t="s">
        <v>73</v>
      </c>
      <c r="F4854" t="s">
        <v>84</v>
      </c>
      <c r="G4854" t="s">
        <v>940</v>
      </c>
      <c r="I4854" s="3">
        <v>-8787025.8599999994</v>
      </c>
    </row>
    <row r="4855" spans="1:9" hidden="1" x14ac:dyDescent="0.25">
      <c r="A4855" t="s">
        <v>131</v>
      </c>
      <c r="B4855">
        <v>2025</v>
      </c>
      <c r="C4855" t="s">
        <v>58</v>
      </c>
      <c r="D4855" t="s">
        <v>63</v>
      </c>
      <c r="E4855" t="s">
        <v>73</v>
      </c>
      <c r="F4855" t="s">
        <v>84</v>
      </c>
      <c r="G4855" t="s">
        <v>525</v>
      </c>
      <c r="I4855" s="3">
        <v>-2291496</v>
      </c>
    </row>
    <row r="4856" spans="1:9" hidden="1" x14ac:dyDescent="0.25">
      <c r="A4856" t="s">
        <v>131</v>
      </c>
      <c r="B4856">
        <v>2025</v>
      </c>
      <c r="C4856" t="s">
        <v>58</v>
      </c>
      <c r="D4856" t="s">
        <v>63</v>
      </c>
      <c r="E4856" t="s">
        <v>73</v>
      </c>
      <c r="F4856" t="s">
        <v>342</v>
      </c>
      <c r="G4856" t="s">
        <v>941</v>
      </c>
      <c r="I4856" s="155">
        <v>1995000</v>
      </c>
    </row>
    <row r="4857" spans="1:9" hidden="1" x14ac:dyDescent="0.25">
      <c r="A4857" t="s">
        <v>131</v>
      </c>
      <c r="B4857">
        <v>2025</v>
      </c>
      <c r="C4857" t="s">
        <v>58</v>
      </c>
      <c r="D4857" t="s">
        <v>63</v>
      </c>
      <c r="E4857" t="s">
        <v>73</v>
      </c>
      <c r="F4857" t="s">
        <v>342</v>
      </c>
      <c r="G4857" t="s">
        <v>1039</v>
      </c>
      <c r="I4857" s="3">
        <v>4153500</v>
      </c>
    </row>
    <row r="4858" spans="1:9" hidden="1" x14ac:dyDescent="0.25">
      <c r="A4858" t="s">
        <v>131</v>
      </c>
      <c r="B4858">
        <v>2025</v>
      </c>
      <c r="C4858" t="s">
        <v>58</v>
      </c>
      <c r="D4858" t="s">
        <v>63</v>
      </c>
      <c r="E4858" t="s">
        <v>73</v>
      </c>
      <c r="F4858" t="s">
        <v>529</v>
      </c>
      <c r="G4858" t="s">
        <v>530</v>
      </c>
      <c r="I4858" s="155">
        <v>-1995000</v>
      </c>
    </row>
    <row r="4859" spans="1:9" hidden="1" x14ac:dyDescent="0.25">
      <c r="A4859" t="s">
        <v>131</v>
      </c>
      <c r="B4859">
        <v>2025</v>
      </c>
      <c r="C4859" t="s">
        <v>58</v>
      </c>
      <c r="D4859" t="s">
        <v>66</v>
      </c>
      <c r="E4859" t="s">
        <v>67</v>
      </c>
      <c r="F4859" t="s">
        <v>899</v>
      </c>
      <c r="G4859" t="s">
        <v>942</v>
      </c>
      <c r="I4859" s="155">
        <v>7222695</v>
      </c>
    </row>
    <row r="4860" spans="1:9" hidden="1" x14ac:dyDescent="0.25">
      <c r="A4860" t="s">
        <v>131</v>
      </c>
      <c r="B4860">
        <v>2025</v>
      </c>
      <c r="C4860" t="s">
        <v>58</v>
      </c>
      <c r="D4860" t="s">
        <v>66</v>
      </c>
      <c r="E4860" t="s">
        <v>67</v>
      </c>
      <c r="F4860" t="s">
        <v>943</v>
      </c>
      <c r="G4860" t="s">
        <v>944</v>
      </c>
      <c r="I4860" s="16">
        <f>207627094-16057078.78</f>
        <v>191570015.22</v>
      </c>
    </row>
    <row r="4861" spans="1:9" hidden="1" x14ac:dyDescent="0.25">
      <c r="A4861" t="s">
        <v>131</v>
      </c>
      <c r="B4861">
        <v>2025</v>
      </c>
      <c r="C4861" t="s">
        <v>58</v>
      </c>
      <c r="D4861" t="s">
        <v>66</v>
      </c>
      <c r="E4861" t="s">
        <v>67</v>
      </c>
      <c r="F4861" t="s">
        <v>707</v>
      </c>
      <c r="G4861" t="s">
        <v>1058</v>
      </c>
      <c r="I4861" s="16">
        <v>8028539.3899999997</v>
      </c>
    </row>
    <row r="4862" spans="1:9" hidden="1" x14ac:dyDescent="0.25">
      <c r="A4862" t="s">
        <v>131</v>
      </c>
      <c r="B4862">
        <v>2025</v>
      </c>
      <c r="C4862" t="s">
        <v>58</v>
      </c>
      <c r="D4862" t="s">
        <v>66</v>
      </c>
      <c r="E4862" t="s">
        <v>67</v>
      </c>
      <c r="F4862" t="s">
        <v>707</v>
      </c>
      <c r="G4862" t="s">
        <v>1059</v>
      </c>
      <c r="I4862" s="16">
        <v>8028539.3899999997</v>
      </c>
    </row>
    <row r="4863" spans="1:9" hidden="1" x14ac:dyDescent="0.25">
      <c r="A4863" t="s">
        <v>131</v>
      </c>
      <c r="B4863">
        <v>2025</v>
      </c>
      <c r="C4863" t="s">
        <v>58</v>
      </c>
      <c r="D4863" t="s">
        <v>66</v>
      </c>
      <c r="E4863" t="s">
        <v>67</v>
      </c>
      <c r="F4863" t="s">
        <v>943</v>
      </c>
      <c r="G4863" t="s">
        <v>945</v>
      </c>
      <c r="I4863" s="16">
        <v>5308000</v>
      </c>
    </row>
    <row r="4864" spans="1:9" hidden="1" x14ac:dyDescent="0.25">
      <c r="A4864" t="s">
        <v>131</v>
      </c>
      <c r="B4864">
        <v>2025</v>
      </c>
      <c r="C4864" t="s">
        <v>58</v>
      </c>
      <c r="D4864" t="s">
        <v>66</v>
      </c>
      <c r="E4864" t="s">
        <v>67</v>
      </c>
      <c r="F4864" t="s">
        <v>943</v>
      </c>
      <c r="G4864" t="s">
        <v>946</v>
      </c>
      <c r="I4864" s="16">
        <v>291474.25</v>
      </c>
    </row>
    <row r="4865" spans="1:9" hidden="1" x14ac:dyDescent="0.25">
      <c r="A4865" t="s">
        <v>131</v>
      </c>
      <c r="B4865">
        <v>2025</v>
      </c>
      <c r="C4865" t="s">
        <v>58</v>
      </c>
      <c r="D4865" t="s">
        <v>66</v>
      </c>
      <c r="E4865" t="s">
        <v>67</v>
      </c>
      <c r="F4865" t="s">
        <v>943</v>
      </c>
      <c r="G4865" t="s">
        <v>947</v>
      </c>
      <c r="I4865" s="16">
        <v>125371.81</v>
      </c>
    </row>
    <row r="4866" spans="1:9" hidden="1" x14ac:dyDescent="0.25">
      <c r="A4866" t="s">
        <v>131</v>
      </c>
      <c r="B4866">
        <v>2025</v>
      </c>
      <c r="C4866" t="s">
        <v>58</v>
      </c>
      <c r="D4866" t="s">
        <v>66</v>
      </c>
      <c r="E4866" t="s">
        <v>67</v>
      </c>
      <c r="F4866" t="s">
        <v>943</v>
      </c>
      <c r="G4866" t="s">
        <v>948</v>
      </c>
      <c r="I4866" s="16">
        <v>252142.69</v>
      </c>
    </row>
    <row r="4867" spans="1:9" hidden="1" x14ac:dyDescent="0.25">
      <c r="A4867" t="s">
        <v>131</v>
      </c>
      <c r="B4867">
        <v>2025</v>
      </c>
      <c r="C4867" t="s">
        <v>58</v>
      </c>
      <c r="D4867" t="s">
        <v>66</v>
      </c>
      <c r="E4867" t="s">
        <v>67</v>
      </c>
      <c r="F4867" t="s">
        <v>943</v>
      </c>
      <c r="G4867" t="s">
        <v>949</v>
      </c>
      <c r="I4867" s="16">
        <v>68988.679999999993</v>
      </c>
    </row>
    <row r="4868" spans="1:9" hidden="1" x14ac:dyDescent="0.25">
      <c r="A4868" t="s">
        <v>131</v>
      </c>
      <c r="B4868">
        <v>2025</v>
      </c>
      <c r="C4868" t="s">
        <v>58</v>
      </c>
      <c r="D4868" t="s">
        <v>66</v>
      </c>
      <c r="E4868" t="s">
        <v>67</v>
      </c>
      <c r="F4868" t="s">
        <v>943</v>
      </c>
      <c r="G4868" t="s">
        <v>950</v>
      </c>
      <c r="I4868" s="16">
        <v>1221993.18</v>
      </c>
    </row>
    <row r="4869" spans="1:9" hidden="1" x14ac:dyDescent="0.25">
      <c r="A4869" t="s">
        <v>131</v>
      </c>
      <c r="B4869">
        <v>2025</v>
      </c>
      <c r="C4869" t="s">
        <v>58</v>
      </c>
      <c r="D4869" t="s">
        <v>66</v>
      </c>
      <c r="E4869" t="s">
        <v>67</v>
      </c>
      <c r="F4869" t="s">
        <v>943</v>
      </c>
      <c r="G4869" t="s">
        <v>951</v>
      </c>
      <c r="I4869" s="16">
        <v>614</v>
      </c>
    </row>
    <row r="4870" spans="1:9" hidden="1" x14ac:dyDescent="0.25">
      <c r="A4870" t="s">
        <v>131</v>
      </c>
      <c r="B4870">
        <v>2025</v>
      </c>
      <c r="C4870" t="s">
        <v>58</v>
      </c>
      <c r="D4870" t="s">
        <v>66</v>
      </c>
      <c r="E4870" t="s">
        <v>67</v>
      </c>
      <c r="F4870" t="s">
        <v>943</v>
      </c>
      <c r="G4870" t="s">
        <v>952</v>
      </c>
      <c r="I4870" s="16">
        <v>157480.69</v>
      </c>
    </row>
    <row r="4871" spans="1:9" hidden="1" x14ac:dyDescent="0.25">
      <c r="A4871" t="s">
        <v>131</v>
      </c>
      <c r="B4871">
        <v>2025</v>
      </c>
      <c r="C4871" t="s">
        <v>58</v>
      </c>
      <c r="D4871" t="s">
        <v>66</v>
      </c>
      <c r="E4871" t="s">
        <v>67</v>
      </c>
      <c r="F4871" t="s">
        <v>943</v>
      </c>
      <c r="G4871" t="s">
        <v>953</v>
      </c>
      <c r="I4871" s="16">
        <v>645058.41</v>
      </c>
    </row>
    <row r="4872" spans="1:9" hidden="1" x14ac:dyDescent="0.25">
      <c r="A4872" t="s">
        <v>131</v>
      </c>
      <c r="B4872">
        <v>2025</v>
      </c>
      <c r="C4872" t="s">
        <v>58</v>
      </c>
      <c r="D4872" t="s">
        <v>66</v>
      </c>
      <c r="E4872" t="s">
        <v>67</v>
      </c>
      <c r="F4872" t="s">
        <v>943</v>
      </c>
      <c r="G4872" t="s">
        <v>954</v>
      </c>
      <c r="I4872" s="16">
        <v>1837800</v>
      </c>
    </row>
    <row r="4873" spans="1:9" hidden="1" x14ac:dyDescent="0.25">
      <c r="A4873" t="s">
        <v>131</v>
      </c>
      <c r="B4873">
        <v>2025</v>
      </c>
      <c r="C4873" t="s">
        <v>58</v>
      </c>
      <c r="D4873" t="s">
        <v>66</v>
      </c>
      <c r="E4873" t="s">
        <v>67</v>
      </c>
      <c r="F4873" t="s">
        <v>943</v>
      </c>
      <c r="G4873" t="s">
        <v>955</v>
      </c>
      <c r="I4873" s="16">
        <v>1838022</v>
      </c>
    </row>
    <row r="4874" spans="1:9" hidden="1" x14ac:dyDescent="0.25">
      <c r="A4874" t="s">
        <v>131</v>
      </c>
      <c r="B4874">
        <v>2025</v>
      </c>
      <c r="C4874" t="s">
        <v>58</v>
      </c>
      <c r="D4874" t="s">
        <v>66</v>
      </c>
      <c r="E4874" t="s">
        <v>67</v>
      </c>
      <c r="F4874" t="s">
        <v>943</v>
      </c>
      <c r="G4874" t="s">
        <v>956</v>
      </c>
      <c r="I4874" s="16">
        <v>240300</v>
      </c>
    </row>
    <row r="4875" spans="1:9" hidden="1" x14ac:dyDescent="0.25">
      <c r="A4875" t="s">
        <v>131</v>
      </c>
      <c r="B4875">
        <v>2025</v>
      </c>
      <c r="C4875" t="s">
        <v>58</v>
      </c>
      <c r="D4875" t="s">
        <v>66</v>
      </c>
      <c r="E4875" t="s">
        <v>67</v>
      </c>
      <c r="F4875" t="s">
        <v>943</v>
      </c>
      <c r="G4875" t="s">
        <v>957</v>
      </c>
      <c r="I4875" s="16">
        <v>7067400</v>
      </c>
    </row>
    <row r="4876" spans="1:9" hidden="1" x14ac:dyDescent="0.25">
      <c r="A4876" t="s">
        <v>131</v>
      </c>
      <c r="B4876">
        <v>2025</v>
      </c>
      <c r="C4876" t="s">
        <v>58</v>
      </c>
      <c r="D4876" t="s">
        <v>66</v>
      </c>
      <c r="E4876" t="s">
        <v>67</v>
      </c>
      <c r="F4876" t="s">
        <v>68</v>
      </c>
      <c r="G4876" t="s">
        <v>958</v>
      </c>
      <c r="I4876" s="155">
        <v>147955554.08550006</v>
      </c>
    </row>
    <row r="4877" spans="1:9" hidden="1" x14ac:dyDescent="0.25">
      <c r="A4877" t="s">
        <v>131</v>
      </c>
      <c r="B4877">
        <v>2025</v>
      </c>
      <c r="C4877" t="s">
        <v>58</v>
      </c>
      <c r="D4877" t="s">
        <v>66</v>
      </c>
      <c r="E4877" t="s">
        <v>67</v>
      </c>
      <c r="F4877" t="s">
        <v>68</v>
      </c>
      <c r="G4877" t="s">
        <v>959</v>
      </c>
      <c r="I4877" s="16">
        <v>195955558.77000001</v>
      </c>
    </row>
    <row r="4878" spans="1:9" hidden="1" x14ac:dyDescent="0.25">
      <c r="A4878" t="s">
        <v>131</v>
      </c>
      <c r="B4878">
        <v>2025</v>
      </c>
      <c r="C4878" t="s">
        <v>58</v>
      </c>
      <c r="D4878" t="s">
        <v>66</v>
      </c>
      <c r="E4878" t="s">
        <v>67</v>
      </c>
      <c r="F4878" t="s">
        <v>68</v>
      </c>
      <c r="G4878" t="s">
        <v>960</v>
      </c>
      <c r="I4878" s="16">
        <v>-58583676.25</v>
      </c>
    </row>
    <row r="4879" spans="1:9" hidden="1" x14ac:dyDescent="0.25">
      <c r="A4879" t="s">
        <v>131</v>
      </c>
      <c r="B4879">
        <v>2025</v>
      </c>
      <c r="C4879" t="s">
        <v>58</v>
      </c>
      <c r="D4879" t="s">
        <v>66</v>
      </c>
      <c r="E4879" t="s">
        <v>67</v>
      </c>
      <c r="F4879" t="s">
        <v>68</v>
      </c>
      <c r="G4879" t="s">
        <v>961</v>
      </c>
      <c r="I4879" s="16">
        <v>-8762680</v>
      </c>
    </row>
    <row r="4880" spans="1:9" hidden="1" x14ac:dyDescent="0.25">
      <c r="A4880" t="s">
        <v>131</v>
      </c>
      <c r="B4880">
        <v>2025</v>
      </c>
      <c r="C4880" t="s">
        <v>58</v>
      </c>
      <c r="D4880" t="s">
        <v>66</v>
      </c>
      <c r="E4880" t="s">
        <v>67</v>
      </c>
      <c r="F4880" t="s">
        <v>68</v>
      </c>
      <c r="G4880" t="s">
        <v>962</v>
      </c>
      <c r="I4880" s="16">
        <v>-710030.14</v>
      </c>
    </row>
    <row r="4881" spans="1:9" hidden="1" x14ac:dyDescent="0.25">
      <c r="A4881" t="s">
        <v>131</v>
      </c>
      <c r="B4881">
        <v>2025</v>
      </c>
      <c r="C4881" t="s">
        <v>58</v>
      </c>
      <c r="D4881" t="s">
        <v>66</v>
      </c>
      <c r="E4881" t="s">
        <v>67</v>
      </c>
      <c r="F4881" t="s">
        <v>89</v>
      </c>
      <c r="G4881" t="s">
        <v>963</v>
      </c>
      <c r="I4881" s="155">
        <v>0</v>
      </c>
    </row>
    <row r="4882" spans="1:9" hidden="1" x14ac:dyDescent="0.25">
      <c r="A4882" t="s">
        <v>131</v>
      </c>
      <c r="B4882">
        <v>2025</v>
      </c>
      <c r="C4882" t="s">
        <v>58</v>
      </c>
      <c r="D4882" t="s">
        <v>66</v>
      </c>
      <c r="E4882" t="s">
        <v>67</v>
      </c>
      <c r="F4882" t="s">
        <v>89</v>
      </c>
      <c r="G4882" t="s">
        <v>964</v>
      </c>
      <c r="I4882" s="16">
        <v>28247054</v>
      </c>
    </row>
    <row r="4883" spans="1:9" hidden="1" x14ac:dyDescent="0.25">
      <c r="A4883" t="s">
        <v>131</v>
      </c>
      <c r="B4883">
        <v>2025</v>
      </c>
      <c r="C4883" t="s">
        <v>58</v>
      </c>
      <c r="D4883" t="s">
        <v>66</v>
      </c>
      <c r="E4883" t="s">
        <v>67</v>
      </c>
      <c r="F4883" t="s">
        <v>89</v>
      </c>
      <c r="G4883" t="s">
        <v>965</v>
      </c>
      <c r="I4883" s="16">
        <v>3294072</v>
      </c>
    </row>
    <row r="4884" spans="1:9" hidden="1" x14ac:dyDescent="0.25">
      <c r="A4884" t="s">
        <v>131</v>
      </c>
      <c r="B4884">
        <v>2025</v>
      </c>
      <c r="C4884" t="s">
        <v>58</v>
      </c>
      <c r="D4884" t="s">
        <v>66</v>
      </c>
      <c r="E4884" t="s">
        <v>67</v>
      </c>
      <c r="F4884" t="s">
        <v>89</v>
      </c>
      <c r="G4884" t="s">
        <v>966</v>
      </c>
      <c r="I4884" s="155">
        <v>6945192.3499999996</v>
      </c>
    </row>
    <row r="4885" spans="1:9" hidden="1" x14ac:dyDescent="0.25">
      <c r="A4885" t="s">
        <v>131</v>
      </c>
      <c r="B4885">
        <v>2025</v>
      </c>
      <c r="C4885" t="s">
        <v>58</v>
      </c>
      <c r="D4885" t="s">
        <v>66</v>
      </c>
      <c r="E4885" t="s">
        <v>67</v>
      </c>
      <c r="F4885" t="s">
        <v>89</v>
      </c>
      <c r="G4885" t="s">
        <v>967</v>
      </c>
      <c r="I4885" s="155">
        <v>0</v>
      </c>
    </row>
    <row r="4886" spans="1:9" hidden="1" x14ac:dyDescent="0.25">
      <c r="A4886" t="s">
        <v>131</v>
      </c>
      <c r="B4886">
        <v>2025</v>
      </c>
      <c r="C4886" t="s">
        <v>58</v>
      </c>
      <c r="D4886" t="s">
        <v>66</v>
      </c>
      <c r="E4886" t="s">
        <v>67</v>
      </c>
      <c r="F4886" t="s">
        <v>93</v>
      </c>
      <c r="G4886" t="s">
        <v>968</v>
      </c>
      <c r="I4886" s="16">
        <v>3088746.57</v>
      </c>
    </row>
    <row r="4887" spans="1:9" hidden="1" x14ac:dyDescent="0.25">
      <c r="A4887" t="s">
        <v>131</v>
      </c>
      <c r="B4887">
        <v>2025</v>
      </c>
      <c r="C4887" t="s">
        <v>58</v>
      </c>
      <c r="D4887" t="s">
        <v>69</v>
      </c>
      <c r="E4887" t="s">
        <v>69</v>
      </c>
      <c r="F4887" t="s">
        <v>70</v>
      </c>
      <c r="G4887" t="s">
        <v>969</v>
      </c>
      <c r="I4887" s="155">
        <v>200000000</v>
      </c>
    </row>
    <row r="4888" spans="1:9" hidden="1" x14ac:dyDescent="0.25">
      <c r="A4888" t="s">
        <v>131</v>
      </c>
      <c r="B4888">
        <v>2025</v>
      </c>
      <c r="C4888" t="s">
        <v>58</v>
      </c>
      <c r="D4888" t="s">
        <v>69</v>
      </c>
      <c r="E4888" t="s">
        <v>69</v>
      </c>
      <c r="F4888" t="s">
        <v>70</v>
      </c>
      <c r="G4888" t="s">
        <v>970</v>
      </c>
      <c r="I4888" s="155">
        <v>50000000</v>
      </c>
    </row>
    <row r="4889" spans="1:9" hidden="1" x14ac:dyDescent="0.25">
      <c r="A4889" t="s">
        <v>131</v>
      </c>
      <c r="B4889">
        <v>2025</v>
      </c>
      <c r="C4889" t="s">
        <v>58</v>
      </c>
      <c r="D4889" t="s">
        <v>69</v>
      </c>
      <c r="E4889" t="s">
        <v>69</v>
      </c>
      <c r="F4889" t="s">
        <v>971</v>
      </c>
      <c r="G4889" t="s">
        <v>972</v>
      </c>
      <c r="I4889" s="155">
        <v>54327800</v>
      </c>
    </row>
    <row r="4890" spans="1:9" hidden="1" x14ac:dyDescent="0.25">
      <c r="A4890" t="s">
        <v>131</v>
      </c>
      <c r="B4890">
        <v>2025</v>
      </c>
      <c r="C4890" t="s">
        <v>58</v>
      </c>
      <c r="D4890" t="s">
        <v>69</v>
      </c>
      <c r="E4890" t="s">
        <v>69</v>
      </c>
      <c r="F4890" t="s">
        <v>973</v>
      </c>
      <c r="G4890" t="s">
        <v>974</v>
      </c>
      <c r="I4890" s="155">
        <f>-343592347.33-147956554.0855</f>
        <v>-491548901.41549999</v>
      </c>
    </row>
    <row r="4891" spans="1:9" hidden="1" x14ac:dyDescent="0.25">
      <c r="A4891" t="s">
        <v>131</v>
      </c>
      <c r="B4891">
        <v>2025</v>
      </c>
      <c r="C4891" t="s">
        <v>58</v>
      </c>
      <c r="D4891" t="s">
        <v>69</v>
      </c>
      <c r="E4891" t="s">
        <v>69</v>
      </c>
      <c r="F4891" t="s">
        <v>79</v>
      </c>
      <c r="G4891" t="s">
        <v>297</v>
      </c>
      <c r="I4891" s="155">
        <f>945451845.04+20536761.81+954111.980000019</f>
        <v>966942718.82999992</v>
      </c>
    </row>
    <row r="4892" spans="1:9" x14ac:dyDescent="0.25">
      <c r="A4892" t="s">
        <v>132</v>
      </c>
      <c r="B4892">
        <v>2026</v>
      </c>
      <c r="C4892" t="s">
        <v>58</v>
      </c>
      <c r="D4892" t="s">
        <v>63</v>
      </c>
      <c r="E4892" t="s">
        <v>64</v>
      </c>
      <c r="F4892" t="s">
        <v>65</v>
      </c>
      <c r="G4892" t="s">
        <v>1336</v>
      </c>
      <c r="I4892" s="155">
        <v>3466644.04</v>
      </c>
    </row>
    <row r="4893" spans="1:9" x14ac:dyDescent="0.25">
      <c r="A4893" t="s">
        <v>132</v>
      </c>
      <c r="B4893">
        <v>2026</v>
      </c>
      <c r="C4893" t="s">
        <v>58</v>
      </c>
      <c r="D4893" t="s">
        <v>63</v>
      </c>
      <c r="E4893" t="s">
        <v>64</v>
      </c>
      <c r="F4893" t="s">
        <v>65</v>
      </c>
      <c r="G4893" t="s">
        <v>925</v>
      </c>
      <c r="I4893" s="155">
        <v>600000</v>
      </c>
    </row>
    <row r="4894" spans="1:9" x14ac:dyDescent="0.25">
      <c r="A4894" t="s">
        <v>132</v>
      </c>
      <c r="B4894">
        <v>2026</v>
      </c>
      <c r="C4894" t="s">
        <v>58</v>
      </c>
      <c r="D4894" t="s">
        <v>63</v>
      </c>
      <c r="E4894" t="s">
        <v>64</v>
      </c>
      <c r="F4894" t="s">
        <v>65</v>
      </c>
      <c r="G4894" t="s">
        <v>926</v>
      </c>
      <c r="I4894" s="155">
        <v>203038515.66999999</v>
      </c>
    </row>
    <row r="4895" spans="1:9" x14ac:dyDescent="0.25">
      <c r="A4895" t="s">
        <v>132</v>
      </c>
      <c r="B4895">
        <v>2026</v>
      </c>
      <c r="C4895" t="s">
        <v>58</v>
      </c>
      <c r="D4895" t="s">
        <v>63</v>
      </c>
      <c r="E4895" t="s">
        <v>64</v>
      </c>
      <c r="F4895" t="s">
        <v>713</v>
      </c>
      <c r="G4895" t="s">
        <v>927</v>
      </c>
      <c r="I4895" s="155">
        <v>654473350.21000004</v>
      </c>
    </row>
    <row r="4896" spans="1:9" x14ac:dyDescent="0.25">
      <c r="A4896" t="s">
        <v>132</v>
      </c>
      <c r="B4896">
        <v>2026</v>
      </c>
      <c r="C4896" t="s">
        <v>58</v>
      </c>
      <c r="D4896" t="s">
        <v>63</v>
      </c>
      <c r="E4896" t="s">
        <v>64</v>
      </c>
      <c r="F4896" t="s">
        <v>713</v>
      </c>
      <c r="G4896" t="s">
        <v>1337</v>
      </c>
    </row>
    <row r="4897" spans="1:9" x14ac:dyDescent="0.25">
      <c r="A4897" t="s">
        <v>132</v>
      </c>
      <c r="B4897">
        <v>2026</v>
      </c>
      <c r="C4897" t="s">
        <v>58</v>
      </c>
      <c r="D4897" t="s">
        <v>63</v>
      </c>
      <c r="E4897" t="s">
        <v>64</v>
      </c>
      <c r="F4897" t="s">
        <v>713</v>
      </c>
      <c r="G4897" t="s">
        <v>928</v>
      </c>
      <c r="I4897" s="155">
        <f>145272172.99</f>
        <v>145272172.99000001</v>
      </c>
    </row>
    <row r="4898" spans="1:9" x14ac:dyDescent="0.25">
      <c r="A4898" t="s">
        <v>132</v>
      </c>
      <c r="B4898">
        <v>2026</v>
      </c>
      <c r="C4898" t="s">
        <v>58</v>
      </c>
      <c r="D4898" t="s">
        <v>63</v>
      </c>
      <c r="E4898" t="s">
        <v>64</v>
      </c>
      <c r="F4898" t="s">
        <v>713</v>
      </c>
      <c r="G4898" t="s">
        <v>928</v>
      </c>
      <c r="I4898" s="155">
        <v>1213670</v>
      </c>
    </row>
    <row r="4899" spans="1:9" x14ac:dyDescent="0.25">
      <c r="A4899" t="s">
        <v>132</v>
      </c>
      <c r="B4899">
        <v>2026</v>
      </c>
      <c r="C4899" t="s">
        <v>58</v>
      </c>
      <c r="D4899" t="s">
        <v>63</v>
      </c>
      <c r="E4899" t="s">
        <v>64</v>
      </c>
      <c r="F4899" t="s">
        <v>713</v>
      </c>
      <c r="G4899" t="s">
        <v>930</v>
      </c>
      <c r="I4899" s="155">
        <v>97024746.150000006</v>
      </c>
    </row>
    <row r="4900" spans="1:9" x14ac:dyDescent="0.25">
      <c r="A4900" t="s">
        <v>132</v>
      </c>
      <c r="B4900">
        <v>2026</v>
      </c>
      <c r="C4900" t="s">
        <v>58</v>
      </c>
      <c r="D4900" t="s">
        <v>63</v>
      </c>
      <c r="E4900" t="s">
        <v>64</v>
      </c>
      <c r="F4900" t="s">
        <v>713</v>
      </c>
      <c r="G4900" t="s">
        <v>931</v>
      </c>
      <c r="I4900" s="155">
        <v>899558.17</v>
      </c>
    </row>
    <row r="4901" spans="1:9" x14ac:dyDescent="0.25">
      <c r="A4901" t="s">
        <v>132</v>
      </c>
      <c r="B4901">
        <v>2026</v>
      </c>
      <c r="C4901" t="s">
        <v>58</v>
      </c>
      <c r="D4901" t="s">
        <v>63</v>
      </c>
      <c r="E4901" t="s">
        <v>64</v>
      </c>
      <c r="F4901" t="s">
        <v>713</v>
      </c>
      <c r="G4901" t="s">
        <v>932</v>
      </c>
      <c r="I4901" s="155">
        <v>4523481.5999999996</v>
      </c>
    </row>
    <row r="4902" spans="1:9" x14ac:dyDescent="0.25">
      <c r="A4902" t="s">
        <v>132</v>
      </c>
      <c r="B4902">
        <v>2026</v>
      </c>
      <c r="C4902" t="s">
        <v>58</v>
      </c>
      <c r="D4902" t="s">
        <v>63</v>
      </c>
      <c r="E4902" t="s">
        <v>64</v>
      </c>
      <c r="F4902" t="s">
        <v>713</v>
      </c>
      <c r="G4902" t="s">
        <v>933</v>
      </c>
      <c r="I4902" s="155">
        <v>27536148</v>
      </c>
    </row>
    <row r="4903" spans="1:9" x14ac:dyDescent="0.25">
      <c r="A4903" t="s">
        <v>132</v>
      </c>
      <c r="B4903">
        <v>2026</v>
      </c>
      <c r="C4903" t="s">
        <v>58</v>
      </c>
      <c r="D4903" t="s">
        <v>63</v>
      </c>
      <c r="E4903" t="s">
        <v>64</v>
      </c>
      <c r="F4903" t="s">
        <v>82</v>
      </c>
      <c r="G4903" t="s">
        <v>935</v>
      </c>
      <c r="I4903" s="155">
        <v>105797673</v>
      </c>
    </row>
    <row r="4904" spans="1:9" x14ac:dyDescent="0.25">
      <c r="A4904" t="s">
        <v>132</v>
      </c>
      <c r="B4904">
        <v>2026</v>
      </c>
      <c r="C4904" t="s">
        <v>58</v>
      </c>
      <c r="D4904" t="s">
        <v>63</v>
      </c>
      <c r="E4904" t="s">
        <v>73</v>
      </c>
      <c r="F4904" t="s">
        <v>1338</v>
      </c>
      <c r="G4904" t="s">
        <v>936</v>
      </c>
      <c r="I4904" s="155">
        <v>4637000</v>
      </c>
    </row>
    <row r="4905" spans="1:9" x14ac:dyDescent="0.25">
      <c r="A4905" t="s">
        <v>132</v>
      </c>
      <c r="B4905">
        <v>2026</v>
      </c>
      <c r="C4905" t="s">
        <v>58</v>
      </c>
      <c r="D4905" t="s">
        <v>63</v>
      </c>
      <c r="E4905" t="s">
        <v>73</v>
      </c>
      <c r="F4905" t="s">
        <v>1338</v>
      </c>
      <c r="G4905" t="s">
        <v>937</v>
      </c>
      <c r="I4905" s="155">
        <v>2210008</v>
      </c>
    </row>
    <row r="4906" spans="1:9" x14ac:dyDescent="0.25">
      <c r="A4906" t="s">
        <v>132</v>
      </c>
      <c r="B4906">
        <v>2026</v>
      </c>
      <c r="C4906" t="s">
        <v>58</v>
      </c>
      <c r="D4906" t="s">
        <v>63</v>
      </c>
      <c r="E4906" t="s">
        <v>73</v>
      </c>
      <c r="F4906" t="s">
        <v>1338</v>
      </c>
      <c r="G4906" t="s">
        <v>938</v>
      </c>
      <c r="I4906" s="155">
        <v>15250001</v>
      </c>
    </row>
    <row r="4907" spans="1:9" x14ac:dyDescent="0.25">
      <c r="A4907" t="s">
        <v>132</v>
      </c>
      <c r="B4907">
        <v>2026</v>
      </c>
      <c r="C4907" t="s">
        <v>58</v>
      </c>
      <c r="D4907" t="s">
        <v>63</v>
      </c>
      <c r="E4907" t="s">
        <v>73</v>
      </c>
      <c r="F4907" t="s">
        <v>1338</v>
      </c>
      <c r="G4907" t="s">
        <v>1339</v>
      </c>
      <c r="I4907" s="155">
        <v>-2105859.4</v>
      </c>
    </row>
    <row r="4908" spans="1:9" x14ac:dyDescent="0.25">
      <c r="A4908" t="s">
        <v>132</v>
      </c>
      <c r="B4908">
        <v>2026</v>
      </c>
      <c r="C4908" t="s">
        <v>58</v>
      </c>
      <c r="D4908" t="s">
        <v>63</v>
      </c>
      <c r="E4908" t="s">
        <v>73</v>
      </c>
      <c r="F4908" t="s">
        <v>1338</v>
      </c>
      <c r="G4908" t="s">
        <v>939</v>
      </c>
      <c r="I4908" s="155">
        <v>-869001</v>
      </c>
    </row>
    <row r="4909" spans="1:9" x14ac:dyDescent="0.25">
      <c r="A4909" t="s">
        <v>132</v>
      </c>
      <c r="B4909">
        <v>2026</v>
      </c>
      <c r="C4909" t="s">
        <v>58</v>
      </c>
      <c r="D4909" t="s">
        <v>63</v>
      </c>
      <c r="E4909" t="s">
        <v>73</v>
      </c>
      <c r="F4909" t="s">
        <v>1338</v>
      </c>
      <c r="G4909" t="s">
        <v>940</v>
      </c>
      <c r="I4909" s="155">
        <v>-6270189.54</v>
      </c>
    </row>
    <row r="4910" spans="1:9" x14ac:dyDescent="0.25">
      <c r="A4910" t="s">
        <v>132</v>
      </c>
      <c r="B4910">
        <v>2026</v>
      </c>
      <c r="C4910" t="s">
        <v>58</v>
      </c>
      <c r="D4910" t="s">
        <v>63</v>
      </c>
      <c r="E4910" t="s">
        <v>73</v>
      </c>
      <c r="F4910" t="s">
        <v>342</v>
      </c>
      <c r="G4910" t="s">
        <v>1340</v>
      </c>
      <c r="I4910" s="155">
        <v>6148500</v>
      </c>
    </row>
    <row r="4911" spans="1:9" x14ac:dyDescent="0.25">
      <c r="A4911" t="s">
        <v>132</v>
      </c>
      <c r="B4911">
        <v>2026</v>
      </c>
      <c r="C4911" t="s">
        <v>58</v>
      </c>
      <c r="D4911" t="s">
        <v>63</v>
      </c>
      <c r="E4911" t="s">
        <v>73</v>
      </c>
      <c r="F4911" t="s">
        <v>342</v>
      </c>
      <c r="G4911" t="s">
        <v>1341</v>
      </c>
      <c r="I4911" s="155">
        <v>-2029613</v>
      </c>
    </row>
    <row r="4912" spans="1:9" x14ac:dyDescent="0.25">
      <c r="A4912" t="s">
        <v>132</v>
      </c>
      <c r="B4912">
        <v>2026</v>
      </c>
      <c r="C4912" t="s">
        <v>58</v>
      </c>
      <c r="D4912" t="s">
        <v>66</v>
      </c>
      <c r="E4912" t="s">
        <v>67</v>
      </c>
      <c r="F4912" t="s">
        <v>899</v>
      </c>
      <c r="G4912" t="s">
        <v>942</v>
      </c>
      <c r="I4912" s="155">
        <v>4064231</v>
      </c>
    </row>
    <row r="4913" spans="1:9" x14ac:dyDescent="0.25">
      <c r="A4913" t="s">
        <v>132</v>
      </c>
      <c r="B4913">
        <v>2026</v>
      </c>
      <c r="C4913" t="s">
        <v>58</v>
      </c>
      <c r="D4913" t="s">
        <v>66</v>
      </c>
      <c r="E4913" t="s">
        <v>67</v>
      </c>
      <c r="F4913" t="s">
        <v>943</v>
      </c>
      <c r="G4913" t="s">
        <v>944</v>
      </c>
      <c r="I4913" s="155">
        <f>186317751.85-10000000</f>
        <v>176317751.84999999</v>
      </c>
    </row>
    <row r="4914" spans="1:9" x14ac:dyDescent="0.25">
      <c r="A4914" t="s">
        <v>132</v>
      </c>
      <c r="B4914">
        <v>2026</v>
      </c>
      <c r="C4914" t="s">
        <v>58</v>
      </c>
      <c r="D4914" t="s">
        <v>66</v>
      </c>
      <c r="E4914" t="s">
        <v>67</v>
      </c>
      <c r="F4914" t="s">
        <v>943</v>
      </c>
      <c r="G4914" t="s">
        <v>948</v>
      </c>
      <c r="I4914" s="155">
        <v>-13702.55</v>
      </c>
    </row>
    <row r="4915" spans="1:9" x14ac:dyDescent="0.25">
      <c r="A4915" t="s">
        <v>132</v>
      </c>
      <c r="B4915">
        <v>2026</v>
      </c>
      <c r="C4915" t="s">
        <v>58</v>
      </c>
      <c r="D4915" t="s">
        <v>66</v>
      </c>
      <c r="E4915" t="s">
        <v>67</v>
      </c>
      <c r="F4915" t="s">
        <v>943</v>
      </c>
      <c r="G4915" t="s">
        <v>949</v>
      </c>
      <c r="I4915" s="155">
        <v>13702.55</v>
      </c>
    </row>
    <row r="4916" spans="1:9" x14ac:dyDescent="0.25">
      <c r="A4916" t="s">
        <v>132</v>
      </c>
      <c r="B4916">
        <v>2026</v>
      </c>
      <c r="C4916" t="s">
        <v>58</v>
      </c>
      <c r="D4916" t="s">
        <v>66</v>
      </c>
      <c r="E4916" t="s">
        <v>67</v>
      </c>
      <c r="F4916" t="s">
        <v>943</v>
      </c>
      <c r="G4916" t="s">
        <v>531</v>
      </c>
      <c r="I4916" s="155">
        <v>8446000</v>
      </c>
    </row>
    <row r="4917" spans="1:9" x14ac:dyDescent="0.25">
      <c r="A4917" t="s">
        <v>132</v>
      </c>
      <c r="B4917">
        <v>2026</v>
      </c>
      <c r="C4917" t="s">
        <v>58</v>
      </c>
      <c r="D4917" t="s">
        <v>66</v>
      </c>
      <c r="E4917" t="s">
        <v>67</v>
      </c>
      <c r="F4917" t="s">
        <v>943</v>
      </c>
      <c r="G4917" t="s">
        <v>953</v>
      </c>
      <c r="I4917" s="155">
        <v>-149353.35</v>
      </c>
    </row>
    <row r="4918" spans="1:9" x14ac:dyDescent="0.25">
      <c r="A4918" t="s">
        <v>132</v>
      </c>
      <c r="B4918">
        <v>2026</v>
      </c>
      <c r="C4918" t="s">
        <v>58</v>
      </c>
      <c r="D4918" t="s">
        <v>66</v>
      </c>
      <c r="E4918" t="s">
        <v>67</v>
      </c>
      <c r="F4918" t="s">
        <v>943</v>
      </c>
      <c r="G4918" t="s">
        <v>954</v>
      </c>
      <c r="I4918" s="155">
        <v>2116298</v>
      </c>
    </row>
    <row r="4919" spans="1:9" x14ac:dyDescent="0.25">
      <c r="A4919" t="s">
        <v>132</v>
      </c>
      <c r="B4919">
        <v>2026</v>
      </c>
      <c r="C4919" t="s">
        <v>58</v>
      </c>
      <c r="D4919" t="s">
        <v>66</v>
      </c>
      <c r="E4919" t="s">
        <v>67</v>
      </c>
      <c r="F4919" t="s">
        <v>943</v>
      </c>
      <c r="G4919" t="s">
        <v>955</v>
      </c>
      <c r="I4919" s="155">
        <v>2116422</v>
      </c>
    </row>
    <row r="4920" spans="1:9" x14ac:dyDescent="0.25">
      <c r="A4920" t="s">
        <v>132</v>
      </c>
      <c r="B4920">
        <v>2026</v>
      </c>
      <c r="C4920" t="s">
        <v>58</v>
      </c>
      <c r="D4920" t="s">
        <v>66</v>
      </c>
      <c r="E4920" t="s">
        <v>67</v>
      </c>
      <c r="F4920" t="s">
        <v>943</v>
      </c>
      <c r="G4920" t="s">
        <v>956</v>
      </c>
      <c r="I4920" s="155">
        <v>256900</v>
      </c>
    </row>
    <row r="4921" spans="1:9" x14ac:dyDescent="0.25">
      <c r="A4921" t="s">
        <v>132</v>
      </c>
      <c r="B4921">
        <v>2026</v>
      </c>
      <c r="C4921" t="s">
        <v>58</v>
      </c>
      <c r="D4921" t="s">
        <v>66</v>
      </c>
      <c r="E4921" t="s">
        <v>67</v>
      </c>
      <c r="F4921" t="s">
        <v>943</v>
      </c>
      <c r="G4921" t="s">
        <v>957</v>
      </c>
      <c r="I4921" s="155">
        <v>7800200</v>
      </c>
    </row>
    <row r="4922" spans="1:9" x14ac:dyDescent="0.25">
      <c r="A4922" t="s">
        <v>132</v>
      </c>
      <c r="B4922">
        <v>2026</v>
      </c>
      <c r="C4922" t="s">
        <v>58</v>
      </c>
      <c r="D4922" t="s">
        <v>66</v>
      </c>
      <c r="E4922" t="s">
        <v>67</v>
      </c>
      <c r="F4922" t="s">
        <v>68</v>
      </c>
      <c r="G4922" t="s">
        <v>958</v>
      </c>
      <c r="I4922" s="155">
        <v>147920000</v>
      </c>
    </row>
    <row r="4923" spans="1:9" x14ac:dyDescent="0.25">
      <c r="A4923" t="s">
        <v>132</v>
      </c>
      <c r="B4923">
        <v>2026</v>
      </c>
      <c r="C4923" t="s">
        <v>58</v>
      </c>
      <c r="D4923" t="s">
        <v>66</v>
      </c>
      <c r="E4923" t="s">
        <v>67</v>
      </c>
      <c r="F4923" t="s">
        <v>68</v>
      </c>
      <c r="G4923" t="s">
        <v>959</v>
      </c>
      <c r="I4923" s="155">
        <v>41349895.369999997</v>
      </c>
    </row>
    <row r="4924" spans="1:9" x14ac:dyDescent="0.25">
      <c r="A4924" t="s">
        <v>132</v>
      </c>
      <c r="B4924">
        <v>2026</v>
      </c>
      <c r="C4924" t="s">
        <v>58</v>
      </c>
      <c r="D4924" t="s">
        <v>66</v>
      </c>
      <c r="E4924" t="s">
        <v>67</v>
      </c>
      <c r="F4924" t="s">
        <v>68</v>
      </c>
      <c r="G4924" t="s">
        <v>960</v>
      </c>
      <c r="I4924" s="155">
        <v>-3041839.77</v>
      </c>
    </row>
    <row r="4925" spans="1:9" x14ac:dyDescent="0.25">
      <c r="A4925" t="s">
        <v>132</v>
      </c>
      <c r="B4925">
        <v>2026</v>
      </c>
      <c r="C4925" t="s">
        <v>58</v>
      </c>
      <c r="D4925" t="s">
        <v>66</v>
      </c>
      <c r="E4925" t="s">
        <v>67</v>
      </c>
      <c r="F4925" t="s">
        <v>68</v>
      </c>
      <c r="G4925" t="s">
        <v>961</v>
      </c>
      <c r="I4925" s="155">
        <v>-3207374</v>
      </c>
    </row>
    <row r="4926" spans="1:9" x14ac:dyDescent="0.25">
      <c r="A4926" t="s">
        <v>132</v>
      </c>
      <c r="B4926">
        <v>2026</v>
      </c>
      <c r="C4926" t="s">
        <v>58</v>
      </c>
      <c r="D4926" t="s">
        <v>66</v>
      </c>
      <c r="E4926" t="s">
        <v>67</v>
      </c>
      <c r="F4926" t="s">
        <v>68</v>
      </c>
      <c r="G4926" t="s">
        <v>962</v>
      </c>
      <c r="I4926" s="155">
        <v>-573479.09</v>
      </c>
    </row>
    <row r="4927" spans="1:9" x14ac:dyDescent="0.25">
      <c r="A4927" t="s">
        <v>132</v>
      </c>
      <c r="B4927">
        <v>2026</v>
      </c>
      <c r="C4927" t="s">
        <v>58</v>
      </c>
      <c r="D4927" t="s">
        <v>66</v>
      </c>
      <c r="E4927" t="s">
        <v>67</v>
      </c>
      <c r="F4927" t="s">
        <v>89</v>
      </c>
      <c r="G4927" t="s">
        <v>964</v>
      </c>
      <c r="I4927" s="155">
        <v>29702623</v>
      </c>
    </row>
    <row r="4928" spans="1:9" x14ac:dyDescent="0.25">
      <c r="A4928" t="s">
        <v>132</v>
      </c>
      <c r="B4928">
        <v>2026</v>
      </c>
      <c r="C4928" t="s">
        <v>58</v>
      </c>
      <c r="D4928" t="s">
        <v>66</v>
      </c>
      <c r="E4928" t="s">
        <v>67</v>
      </c>
      <c r="F4928" t="s">
        <v>89</v>
      </c>
      <c r="G4928" t="s">
        <v>965</v>
      </c>
      <c r="I4928" s="155">
        <v>352207</v>
      </c>
    </row>
    <row r="4929" spans="1:9" x14ac:dyDescent="0.25">
      <c r="A4929" t="s">
        <v>132</v>
      </c>
      <c r="B4929">
        <v>2026</v>
      </c>
      <c r="C4929" t="s">
        <v>58</v>
      </c>
      <c r="D4929" t="s">
        <v>66</v>
      </c>
      <c r="E4929" t="s">
        <v>67</v>
      </c>
      <c r="F4929" t="s">
        <v>89</v>
      </c>
      <c r="G4929" t="s">
        <v>966</v>
      </c>
      <c r="I4929" s="155">
        <v>8335956.3499999996</v>
      </c>
    </row>
    <row r="4930" spans="1:9" x14ac:dyDescent="0.25">
      <c r="A4930" t="s">
        <v>132</v>
      </c>
      <c r="B4930">
        <v>2026</v>
      </c>
      <c r="C4930" t="s">
        <v>58</v>
      </c>
      <c r="D4930" t="s">
        <v>66</v>
      </c>
      <c r="E4930" t="s">
        <v>67</v>
      </c>
      <c r="F4930" t="s">
        <v>89</v>
      </c>
      <c r="G4930" t="s">
        <v>967</v>
      </c>
      <c r="I4930" s="155">
        <v>3326127</v>
      </c>
    </row>
    <row r="4931" spans="1:9" x14ac:dyDescent="0.25">
      <c r="A4931" t="s">
        <v>132</v>
      </c>
      <c r="B4931">
        <v>2026</v>
      </c>
      <c r="C4931" t="s">
        <v>58</v>
      </c>
      <c r="D4931" t="s">
        <v>66</v>
      </c>
      <c r="E4931" t="s">
        <v>67</v>
      </c>
      <c r="F4931" t="s">
        <v>93</v>
      </c>
      <c r="G4931" t="s">
        <v>968</v>
      </c>
      <c r="I4931" s="155">
        <v>3088746.57</v>
      </c>
    </row>
    <row r="4932" spans="1:9" x14ac:dyDescent="0.25">
      <c r="A4932" t="s">
        <v>132</v>
      </c>
      <c r="B4932">
        <v>2026</v>
      </c>
      <c r="C4932" t="s">
        <v>58</v>
      </c>
      <c r="D4932" t="s">
        <v>69</v>
      </c>
      <c r="E4932" t="s">
        <v>69</v>
      </c>
      <c r="F4932" t="s">
        <v>70</v>
      </c>
      <c r="G4932" t="s">
        <v>969</v>
      </c>
      <c r="I4932" s="155">
        <v>200000000</v>
      </c>
    </row>
    <row r="4933" spans="1:9" x14ac:dyDescent="0.25">
      <c r="A4933" t="s">
        <v>132</v>
      </c>
      <c r="B4933">
        <v>2026</v>
      </c>
      <c r="C4933" t="s">
        <v>58</v>
      </c>
      <c r="D4933" t="s">
        <v>69</v>
      </c>
      <c r="E4933" t="s">
        <v>69</v>
      </c>
      <c r="F4933" t="s">
        <v>70</v>
      </c>
      <c r="G4933" t="s">
        <v>970</v>
      </c>
      <c r="I4933" s="155">
        <v>50000000</v>
      </c>
    </row>
    <row r="4934" spans="1:9" x14ac:dyDescent="0.25">
      <c r="A4934" t="s">
        <v>132</v>
      </c>
      <c r="B4934">
        <v>2026</v>
      </c>
      <c r="C4934" t="s">
        <v>58</v>
      </c>
      <c r="D4934" t="s">
        <v>69</v>
      </c>
      <c r="E4934" t="s">
        <v>69</v>
      </c>
      <c r="F4934" t="s">
        <v>971</v>
      </c>
      <c r="G4934" t="s">
        <v>972</v>
      </c>
      <c r="I4934" s="155">
        <v>54327800</v>
      </c>
    </row>
    <row r="4935" spans="1:9" x14ac:dyDescent="0.25">
      <c r="A4935" t="s">
        <v>132</v>
      </c>
      <c r="B4935">
        <v>2026</v>
      </c>
      <c r="C4935" t="s">
        <v>58</v>
      </c>
      <c r="D4935" t="s">
        <v>69</v>
      </c>
      <c r="E4935" t="s">
        <v>69</v>
      </c>
      <c r="F4935" t="s">
        <v>973</v>
      </c>
      <c r="G4935" t="s">
        <v>974</v>
      </c>
      <c r="I4935" s="155">
        <f>626364069.22-147921000</f>
        <v>478443069.22000003</v>
      </c>
    </row>
    <row r="4936" spans="1:9" x14ac:dyDescent="0.25">
      <c r="A4936" t="s">
        <v>132</v>
      </c>
      <c r="B4936">
        <v>2026</v>
      </c>
      <c r="C4936" t="s">
        <v>58</v>
      </c>
      <c r="D4936" t="s">
        <v>69</v>
      </c>
      <c r="E4936" t="s">
        <v>69</v>
      </c>
      <c r="F4936" t="s">
        <v>1343</v>
      </c>
      <c r="G4936" t="s">
        <v>1344</v>
      </c>
      <c r="I4936" s="155">
        <v>49824624.739999965</v>
      </c>
    </row>
    <row r="4937" spans="1:9" x14ac:dyDescent="0.25">
      <c r="A4937" t="s">
        <v>133</v>
      </c>
      <c r="B4937">
        <v>2026</v>
      </c>
      <c r="C4937" t="s">
        <v>58</v>
      </c>
      <c r="D4937" t="s">
        <v>63</v>
      </c>
      <c r="E4937" t="s">
        <v>64</v>
      </c>
      <c r="F4937" t="s">
        <v>65</v>
      </c>
      <c r="G4937" t="s">
        <v>1336</v>
      </c>
      <c r="I4937" s="155">
        <v>3466644.04</v>
      </c>
    </row>
    <row r="4938" spans="1:9" x14ac:dyDescent="0.25">
      <c r="A4938" t="s">
        <v>133</v>
      </c>
      <c r="B4938">
        <v>2026</v>
      </c>
      <c r="C4938" t="s">
        <v>58</v>
      </c>
      <c r="D4938" t="s">
        <v>63</v>
      </c>
      <c r="E4938" t="s">
        <v>64</v>
      </c>
      <c r="F4938" t="s">
        <v>65</v>
      </c>
      <c r="G4938" t="s">
        <v>925</v>
      </c>
      <c r="I4938" s="155">
        <v>600000</v>
      </c>
    </row>
    <row r="4939" spans="1:9" x14ac:dyDescent="0.25">
      <c r="A4939" t="s">
        <v>133</v>
      </c>
      <c r="B4939">
        <v>2026</v>
      </c>
      <c r="C4939" t="s">
        <v>58</v>
      </c>
      <c r="D4939" t="s">
        <v>63</v>
      </c>
      <c r="E4939" t="s">
        <v>64</v>
      </c>
      <c r="F4939" t="s">
        <v>65</v>
      </c>
      <c r="G4939" t="s">
        <v>926</v>
      </c>
      <c r="I4939" s="155">
        <v>117478431.48999999</v>
      </c>
    </row>
    <row r="4940" spans="1:9" x14ac:dyDescent="0.25">
      <c r="A4940" t="s">
        <v>133</v>
      </c>
      <c r="B4940">
        <v>2026</v>
      </c>
      <c r="C4940" t="s">
        <v>58</v>
      </c>
      <c r="D4940" t="s">
        <v>63</v>
      </c>
      <c r="E4940" t="s">
        <v>64</v>
      </c>
      <c r="F4940" t="s">
        <v>713</v>
      </c>
      <c r="G4940" t="s">
        <v>927</v>
      </c>
      <c r="I4940" s="155">
        <v>709956043.09000003</v>
      </c>
    </row>
    <row r="4941" spans="1:9" x14ac:dyDescent="0.25">
      <c r="A4941" t="s">
        <v>133</v>
      </c>
      <c r="B4941">
        <v>2026</v>
      </c>
      <c r="C4941" t="s">
        <v>58</v>
      </c>
      <c r="D4941" t="s">
        <v>63</v>
      </c>
      <c r="E4941" t="s">
        <v>64</v>
      </c>
      <c r="F4941" t="s">
        <v>713</v>
      </c>
      <c r="G4941" t="s">
        <v>928</v>
      </c>
      <c r="I4941" s="155">
        <v>145442961.99000001</v>
      </c>
    </row>
    <row r="4942" spans="1:9" x14ac:dyDescent="0.25">
      <c r="A4942" t="s">
        <v>133</v>
      </c>
      <c r="B4942">
        <v>2026</v>
      </c>
      <c r="C4942" t="s">
        <v>58</v>
      </c>
      <c r="D4942" t="s">
        <v>63</v>
      </c>
      <c r="E4942" t="s">
        <v>64</v>
      </c>
      <c r="F4942" t="s">
        <v>713</v>
      </c>
      <c r="G4942" t="s">
        <v>929</v>
      </c>
      <c r="I4942" s="155">
        <v>1823850</v>
      </c>
    </row>
    <row r="4943" spans="1:9" x14ac:dyDescent="0.25">
      <c r="A4943" t="s">
        <v>133</v>
      </c>
      <c r="B4943">
        <v>2026</v>
      </c>
      <c r="C4943" t="s">
        <v>58</v>
      </c>
      <c r="D4943" t="s">
        <v>63</v>
      </c>
      <c r="E4943" t="s">
        <v>64</v>
      </c>
      <c r="F4943" t="s">
        <v>713</v>
      </c>
      <c r="G4943" t="s">
        <v>1346</v>
      </c>
      <c r="I4943" s="155">
        <v>727200</v>
      </c>
    </row>
    <row r="4944" spans="1:9" x14ac:dyDescent="0.25">
      <c r="A4944" t="s">
        <v>133</v>
      </c>
      <c r="B4944">
        <v>2026</v>
      </c>
      <c r="C4944" t="s">
        <v>58</v>
      </c>
      <c r="D4944" t="s">
        <v>63</v>
      </c>
      <c r="E4944" t="s">
        <v>64</v>
      </c>
      <c r="F4944" t="s">
        <v>713</v>
      </c>
      <c r="G4944" t="s">
        <v>930</v>
      </c>
      <c r="I4944" s="155">
        <v>90923382.829999998</v>
      </c>
    </row>
    <row r="4945" spans="1:10" x14ac:dyDescent="0.25">
      <c r="A4945" t="s">
        <v>133</v>
      </c>
      <c r="B4945">
        <v>2026</v>
      </c>
      <c r="C4945" t="s">
        <v>58</v>
      </c>
      <c r="D4945" t="s">
        <v>63</v>
      </c>
      <c r="E4945" t="s">
        <v>64</v>
      </c>
      <c r="F4945" t="s">
        <v>713</v>
      </c>
      <c r="G4945" t="s">
        <v>931</v>
      </c>
      <c r="I4945" s="155">
        <v>899558.17</v>
      </c>
    </row>
    <row r="4946" spans="1:10" x14ac:dyDescent="0.25">
      <c r="A4946" t="s">
        <v>133</v>
      </c>
      <c r="B4946">
        <v>2026</v>
      </c>
      <c r="C4946" t="s">
        <v>58</v>
      </c>
      <c r="D4946" t="s">
        <v>63</v>
      </c>
      <c r="E4946" t="s">
        <v>64</v>
      </c>
      <c r="F4946" t="s">
        <v>713</v>
      </c>
      <c r="G4946" t="s">
        <v>932</v>
      </c>
      <c r="I4946" s="155">
        <v>4666459.26</v>
      </c>
    </row>
    <row r="4947" spans="1:10" x14ac:dyDescent="0.25">
      <c r="A4947" t="s">
        <v>133</v>
      </c>
      <c r="B4947">
        <v>2026</v>
      </c>
      <c r="C4947" t="s">
        <v>58</v>
      </c>
      <c r="D4947" t="s">
        <v>63</v>
      </c>
      <c r="E4947" t="s">
        <v>64</v>
      </c>
      <c r="F4947" t="s">
        <v>713</v>
      </c>
      <c r="G4947" t="s">
        <v>933</v>
      </c>
      <c r="I4947" s="155">
        <f>29258148+26020000</f>
        <v>55278148</v>
      </c>
      <c r="J4947" s="154"/>
    </row>
    <row r="4948" spans="1:10" x14ac:dyDescent="0.25">
      <c r="A4948" t="s">
        <v>133</v>
      </c>
      <c r="B4948">
        <v>2026</v>
      </c>
      <c r="C4948" t="s">
        <v>58</v>
      </c>
      <c r="D4948" t="s">
        <v>63</v>
      </c>
      <c r="E4948" t="s">
        <v>64</v>
      </c>
      <c r="F4948" t="s">
        <v>82</v>
      </c>
      <c r="G4948" t="s">
        <v>935</v>
      </c>
      <c r="I4948" s="155">
        <v>161701353</v>
      </c>
    </row>
    <row r="4949" spans="1:10" x14ac:dyDescent="0.25">
      <c r="A4949" t="s">
        <v>133</v>
      </c>
      <c r="B4949">
        <v>2026</v>
      </c>
      <c r="C4949" t="s">
        <v>58</v>
      </c>
      <c r="D4949" t="s">
        <v>63</v>
      </c>
      <c r="E4949" t="s">
        <v>73</v>
      </c>
      <c r="F4949" t="s">
        <v>1338</v>
      </c>
      <c r="G4949" t="s">
        <v>936</v>
      </c>
      <c r="I4949" s="155">
        <v>4637000</v>
      </c>
    </row>
    <row r="4950" spans="1:10" x14ac:dyDescent="0.25">
      <c r="A4950" t="s">
        <v>133</v>
      </c>
      <c r="B4950">
        <v>2026</v>
      </c>
      <c r="C4950" t="s">
        <v>58</v>
      </c>
      <c r="D4950" t="s">
        <v>63</v>
      </c>
      <c r="E4950" t="s">
        <v>73</v>
      </c>
      <c r="F4950" t="s">
        <v>1338</v>
      </c>
      <c r="G4950" t="s">
        <v>937</v>
      </c>
      <c r="I4950" s="155">
        <v>2210008</v>
      </c>
    </row>
    <row r="4951" spans="1:10" x14ac:dyDescent="0.25">
      <c r="A4951" t="s">
        <v>133</v>
      </c>
      <c r="B4951">
        <v>2026</v>
      </c>
      <c r="C4951" t="s">
        <v>58</v>
      </c>
      <c r="D4951" t="s">
        <v>63</v>
      </c>
      <c r="E4951" t="s">
        <v>73</v>
      </c>
      <c r="F4951" t="s">
        <v>1338</v>
      </c>
      <c r="G4951" t="s">
        <v>938</v>
      </c>
      <c r="I4951" s="155">
        <v>15250001</v>
      </c>
    </row>
    <row r="4952" spans="1:10" x14ac:dyDescent="0.25">
      <c r="A4952" t="s">
        <v>133</v>
      </c>
      <c r="B4952">
        <v>2026</v>
      </c>
      <c r="C4952" t="s">
        <v>58</v>
      </c>
      <c r="D4952" t="s">
        <v>63</v>
      </c>
      <c r="E4952" t="s">
        <v>73</v>
      </c>
      <c r="F4952" t="s">
        <v>1338</v>
      </c>
      <c r="G4952" t="s">
        <v>1339</v>
      </c>
      <c r="I4952" s="155">
        <v>-2162917.7999999998</v>
      </c>
    </row>
    <row r="4953" spans="1:10" x14ac:dyDescent="0.25">
      <c r="A4953" t="s">
        <v>133</v>
      </c>
      <c r="B4953">
        <v>2026</v>
      </c>
      <c r="C4953" t="s">
        <v>58</v>
      </c>
      <c r="D4953" t="s">
        <v>63</v>
      </c>
      <c r="E4953" t="s">
        <v>73</v>
      </c>
      <c r="F4953" t="s">
        <v>1338</v>
      </c>
      <c r="G4953" t="s">
        <v>939</v>
      </c>
      <c r="I4953" s="155">
        <v>-869001</v>
      </c>
    </row>
    <row r="4954" spans="1:10" x14ac:dyDescent="0.25">
      <c r="A4954" t="s">
        <v>133</v>
      </c>
      <c r="B4954">
        <v>2026</v>
      </c>
      <c r="C4954" t="s">
        <v>58</v>
      </c>
      <c r="D4954" t="s">
        <v>63</v>
      </c>
      <c r="E4954" t="s">
        <v>73</v>
      </c>
      <c r="F4954" t="s">
        <v>1338</v>
      </c>
      <c r="G4954" t="s">
        <v>940</v>
      </c>
      <c r="I4954" s="155">
        <v>-6524356.2199999997</v>
      </c>
    </row>
    <row r="4955" spans="1:10" x14ac:dyDescent="0.25">
      <c r="A4955" t="s">
        <v>133</v>
      </c>
      <c r="B4955">
        <v>2026</v>
      </c>
      <c r="C4955" t="s">
        <v>58</v>
      </c>
      <c r="D4955" t="s">
        <v>63</v>
      </c>
      <c r="E4955" t="s">
        <v>73</v>
      </c>
      <c r="F4955" t="s">
        <v>342</v>
      </c>
      <c r="G4955" t="s">
        <v>1340</v>
      </c>
      <c r="I4955" s="155">
        <v>6148500</v>
      </c>
    </row>
    <row r="4956" spans="1:10" x14ac:dyDescent="0.25">
      <c r="A4956" t="s">
        <v>133</v>
      </c>
      <c r="B4956">
        <v>2026</v>
      </c>
      <c r="C4956" t="s">
        <v>58</v>
      </c>
      <c r="D4956" t="s">
        <v>63</v>
      </c>
      <c r="E4956" t="s">
        <v>73</v>
      </c>
      <c r="F4956" t="s">
        <v>342</v>
      </c>
      <c r="G4956" t="s">
        <v>1341</v>
      </c>
      <c r="I4956" s="155">
        <v>-2064226</v>
      </c>
    </row>
    <row r="4957" spans="1:10" x14ac:dyDescent="0.25">
      <c r="A4957" t="s">
        <v>133</v>
      </c>
      <c r="B4957">
        <v>2026</v>
      </c>
      <c r="C4957" t="s">
        <v>58</v>
      </c>
      <c r="D4957" t="s">
        <v>66</v>
      </c>
      <c r="E4957" t="s">
        <v>67</v>
      </c>
      <c r="F4957" t="s">
        <v>899</v>
      </c>
      <c r="G4957" t="s">
        <v>942</v>
      </c>
      <c r="I4957" s="155">
        <v>1178498</v>
      </c>
    </row>
    <row r="4958" spans="1:10" x14ac:dyDescent="0.25">
      <c r="A4958" t="s">
        <v>133</v>
      </c>
      <c r="B4958">
        <v>2026</v>
      </c>
      <c r="C4958" t="s">
        <v>58</v>
      </c>
      <c r="D4958" t="s">
        <v>66</v>
      </c>
      <c r="E4958" t="s">
        <v>67</v>
      </c>
      <c r="F4958" t="s">
        <v>943</v>
      </c>
      <c r="G4958" t="s">
        <v>944</v>
      </c>
      <c r="I4958" s="155">
        <v>243922965.25</v>
      </c>
    </row>
    <row r="4959" spans="1:10" x14ac:dyDescent="0.25">
      <c r="A4959" t="s">
        <v>133</v>
      </c>
      <c r="B4959">
        <v>2026</v>
      </c>
      <c r="C4959" t="s">
        <v>58</v>
      </c>
      <c r="D4959" t="s">
        <v>66</v>
      </c>
      <c r="E4959" t="s">
        <v>67</v>
      </c>
      <c r="F4959" t="s">
        <v>943</v>
      </c>
      <c r="G4959" t="s">
        <v>945</v>
      </c>
      <c r="I4959" s="155">
        <v>0</v>
      </c>
    </row>
    <row r="4960" spans="1:10" x14ac:dyDescent="0.25">
      <c r="A4960" t="s">
        <v>133</v>
      </c>
      <c r="B4960">
        <v>2026</v>
      </c>
      <c r="C4960" t="s">
        <v>58</v>
      </c>
      <c r="D4960" t="s">
        <v>66</v>
      </c>
      <c r="E4960" t="s">
        <v>67</v>
      </c>
      <c r="F4960" t="s">
        <v>943</v>
      </c>
      <c r="G4960" t="s">
        <v>946</v>
      </c>
      <c r="I4960" s="155">
        <v>-0.5</v>
      </c>
    </row>
    <row r="4961" spans="1:9" x14ac:dyDescent="0.25">
      <c r="A4961" t="s">
        <v>133</v>
      </c>
      <c r="B4961">
        <v>2026</v>
      </c>
      <c r="C4961" t="s">
        <v>58</v>
      </c>
      <c r="D4961" t="s">
        <v>66</v>
      </c>
      <c r="E4961" t="s">
        <v>67</v>
      </c>
      <c r="F4961" t="s">
        <v>943</v>
      </c>
      <c r="G4961" t="s">
        <v>947</v>
      </c>
      <c r="I4961" s="155">
        <v>17736.099999999999</v>
      </c>
    </row>
    <row r="4962" spans="1:9" x14ac:dyDescent="0.25">
      <c r="A4962" t="s">
        <v>133</v>
      </c>
      <c r="B4962">
        <v>2026</v>
      </c>
      <c r="C4962" t="s">
        <v>58</v>
      </c>
      <c r="D4962" t="s">
        <v>66</v>
      </c>
      <c r="E4962" t="s">
        <v>67</v>
      </c>
      <c r="F4962" t="s">
        <v>943</v>
      </c>
      <c r="G4962" t="s">
        <v>948</v>
      </c>
      <c r="I4962" s="155">
        <v>2582717.48</v>
      </c>
    </row>
    <row r="4963" spans="1:9" x14ac:dyDescent="0.25">
      <c r="A4963" t="s">
        <v>133</v>
      </c>
      <c r="B4963">
        <v>2026</v>
      </c>
      <c r="C4963" t="s">
        <v>58</v>
      </c>
      <c r="D4963" t="s">
        <v>66</v>
      </c>
      <c r="E4963" t="s">
        <v>67</v>
      </c>
      <c r="F4963" t="s">
        <v>943</v>
      </c>
      <c r="G4963" t="s">
        <v>949</v>
      </c>
      <c r="I4963" s="155">
        <v>358452.55</v>
      </c>
    </row>
    <row r="4964" spans="1:9" x14ac:dyDescent="0.25">
      <c r="A4964" t="s">
        <v>133</v>
      </c>
      <c r="B4964">
        <v>2026</v>
      </c>
      <c r="C4964" t="s">
        <v>58</v>
      </c>
      <c r="D4964" t="s">
        <v>66</v>
      </c>
      <c r="E4964" t="s">
        <v>67</v>
      </c>
      <c r="F4964" t="s">
        <v>943</v>
      </c>
      <c r="G4964" t="s">
        <v>950</v>
      </c>
      <c r="I4964" s="155">
        <v>643322</v>
      </c>
    </row>
    <row r="4965" spans="1:9" x14ac:dyDescent="0.25">
      <c r="A4965" t="s">
        <v>133</v>
      </c>
      <c r="B4965">
        <v>2026</v>
      </c>
      <c r="C4965" t="s">
        <v>58</v>
      </c>
      <c r="D4965" t="s">
        <v>66</v>
      </c>
      <c r="E4965" t="s">
        <v>67</v>
      </c>
      <c r="F4965" t="s">
        <v>943</v>
      </c>
      <c r="G4965" t="s">
        <v>951</v>
      </c>
      <c r="I4965" s="155">
        <v>-595000</v>
      </c>
    </row>
    <row r="4966" spans="1:9" x14ac:dyDescent="0.25">
      <c r="A4966" t="s">
        <v>133</v>
      </c>
      <c r="B4966">
        <v>2026</v>
      </c>
      <c r="C4966" t="s">
        <v>58</v>
      </c>
      <c r="D4966" t="s">
        <v>66</v>
      </c>
      <c r="E4966" t="s">
        <v>67</v>
      </c>
      <c r="F4966" t="s">
        <v>943</v>
      </c>
      <c r="G4966" t="s">
        <v>531</v>
      </c>
      <c r="I4966" s="155">
        <v>8345000</v>
      </c>
    </row>
    <row r="4967" spans="1:9" x14ac:dyDescent="0.25">
      <c r="A4967" t="s">
        <v>133</v>
      </c>
      <c r="B4967">
        <v>2026</v>
      </c>
      <c r="C4967" t="s">
        <v>58</v>
      </c>
      <c r="D4967" t="s">
        <v>66</v>
      </c>
      <c r="E4967" t="s">
        <v>67</v>
      </c>
      <c r="F4967" t="s">
        <v>943</v>
      </c>
      <c r="G4967" t="s">
        <v>952</v>
      </c>
      <c r="I4967" s="155">
        <v>101424.38</v>
      </c>
    </row>
    <row r="4968" spans="1:9" x14ac:dyDescent="0.25">
      <c r="A4968" t="s">
        <v>133</v>
      </c>
      <c r="B4968">
        <v>2026</v>
      </c>
      <c r="C4968" t="s">
        <v>58</v>
      </c>
      <c r="D4968" t="s">
        <v>66</v>
      </c>
      <c r="E4968" t="s">
        <v>67</v>
      </c>
      <c r="F4968" t="s">
        <v>943</v>
      </c>
      <c r="G4968" t="s">
        <v>953</v>
      </c>
      <c r="I4968" s="155">
        <v>195675.74</v>
      </c>
    </row>
    <row r="4969" spans="1:9" x14ac:dyDescent="0.25">
      <c r="A4969" t="s">
        <v>133</v>
      </c>
      <c r="B4969">
        <v>2026</v>
      </c>
      <c r="C4969" t="s">
        <v>58</v>
      </c>
      <c r="D4969" t="s">
        <v>66</v>
      </c>
      <c r="E4969" t="s">
        <v>67</v>
      </c>
      <c r="F4969" t="s">
        <v>943</v>
      </c>
      <c r="G4969" t="s">
        <v>954</v>
      </c>
      <c r="I4969" s="155">
        <v>2040464</v>
      </c>
    </row>
    <row r="4970" spans="1:9" x14ac:dyDescent="0.25">
      <c r="A4970" t="s">
        <v>133</v>
      </c>
      <c r="B4970">
        <v>2026</v>
      </c>
      <c r="C4970" t="s">
        <v>58</v>
      </c>
      <c r="D4970" t="s">
        <v>66</v>
      </c>
      <c r="E4970" t="s">
        <v>67</v>
      </c>
      <c r="F4970" t="s">
        <v>943</v>
      </c>
      <c r="G4970" t="s">
        <v>955</v>
      </c>
      <c r="I4970" s="155">
        <v>2044622</v>
      </c>
    </row>
    <row r="4971" spans="1:9" x14ac:dyDescent="0.25">
      <c r="A4971" t="s">
        <v>133</v>
      </c>
      <c r="B4971">
        <v>2026</v>
      </c>
      <c r="C4971" t="s">
        <v>58</v>
      </c>
      <c r="D4971" t="s">
        <v>66</v>
      </c>
      <c r="E4971" t="s">
        <v>67</v>
      </c>
      <c r="F4971" t="s">
        <v>943</v>
      </c>
      <c r="G4971" t="s">
        <v>956</v>
      </c>
      <c r="I4971" s="155">
        <v>267300</v>
      </c>
    </row>
    <row r="4972" spans="1:9" x14ac:dyDescent="0.25">
      <c r="A4972" t="s">
        <v>133</v>
      </c>
      <c r="B4972">
        <v>2026</v>
      </c>
      <c r="C4972" t="s">
        <v>58</v>
      </c>
      <c r="D4972" t="s">
        <v>66</v>
      </c>
      <c r="E4972" t="s">
        <v>67</v>
      </c>
      <c r="F4972" t="s">
        <v>943</v>
      </c>
      <c r="G4972" t="s">
        <v>957</v>
      </c>
      <c r="I4972" s="155">
        <v>7477200</v>
      </c>
    </row>
    <row r="4973" spans="1:9" x14ac:dyDescent="0.25">
      <c r="A4973" t="s">
        <v>133</v>
      </c>
      <c r="B4973">
        <v>2026</v>
      </c>
      <c r="C4973" t="s">
        <v>58</v>
      </c>
      <c r="D4973" t="s">
        <v>66</v>
      </c>
      <c r="E4973" t="s">
        <v>67</v>
      </c>
      <c r="F4973" t="s">
        <v>68</v>
      </c>
      <c r="G4973" t="s">
        <v>958</v>
      </c>
      <c r="I4973" s="155">
        <v>147920000</v>
      </c>
    </row>
    <row r="4974" spans="1:9" x14ac:dyDescent="0.25">
      <c r="A4974" t="s">
        <v>133</v>
      </c>
      <c r="B4974">
        <v>2026</v>
      </c>
      <c r="C4974" t="s">
        <v>58</v>
      </c>
      <c r="D4974" t="s">
        <v>66</v>
      </c>
      <c r="E4974" t="s">
        <v>67</v>
      </c>
      <c r="F4974" t="s">
        <v>68</v>
      </c>
      <c r="G4974" t="s">
        <v>959</v>
      </c>
      <c r="I4974" s="155">
        <v>69231025.959999993</v>
      </c>
    </row>
    <row r="4975" spans="1:9" x14ac:dyDescent="0.25">
      <c r="A4975" t="s">
        <v>133</v>
      </c>
      <c r="B4975">
        <v>2026</v>
      </c>
      <c r="C4975" t="s">
        <v>58</v>
      </c>
      <c r="D4975" t="s">
        <v>66</v>
      </c>
      <c r="E4975" t="s">
        <v>67</v>
      </c>
      <c r="F4975" t="s">
        <v>68</v>
      </c>
      <c r="G4975" t="s">
        <v>960</v>
      </c>
      <c r="I4975" s="155">
        <v>-22437826.66</v>
      </c>
    </row>
    <row r="4976" spans="1:9" x14ac:dyDescent="0.25">
      <c r="A4976" t="s">
        <v>133</v>
      </c>
      <c r="B4976">
        <v>2026</v>
      </c>
      <c r="C4976" t="s">
        <v>58</v>
      </c>
      <c r="D4976" t="s">
        <v>66</v>
      </c>
      <c r="E4976" t="s">
        <v>67</v>
      </c>
      <c r="F4976" t="s">
        <v>68</v>
      </c>
      <c r="G4976" t="s">
        <v>961</v>
      </c>
      <c r="I4976" s="155">
        <v>-4868106.2400000002</v>
      </c>
    </row>
    <row r="4977" spans="1:9" x14ac:dyDescent="0.25">
      <c r="A4977" t="s">
        <v>133</v>
      </c>
      <c r="B4977">
        <v>2026</v>
      </c>
      <c r="C4977" t="s">
        <v>58</v>
      </c>
      <c r="D4977" t="s">
        <v>66</v>
      </c>
      <c r="E4977" t="s">
        <v>67</v>
      </c>
      <c r="F4977" t="s">
        <v>68</v>
      </c>
      <c r="G4977" t="s">
        <v>962</v>
      </c>
      <c r="I4977" s="155">
        <v>-815356.82</v>
      </c>
    </row>
    <row r="4978" spans="1:9" x14ac:dyDescent="0.25">
      <c r="A4978" t="s">
        <v>133</v>
      </c>
      <c r="B4978">
        <v>2026</v>
      </c>
      <c r="C4978" t="s">
        <v>58</v>
      </c>
      <c r="D4978" t="s">
        <v>66</v>
      </c>
      <c r="E4978" t="s">
        <v>67</v>
      </c>
      <c r="F4978" t="s">
        <v>68</v>
      </c>
      <c r="G4978" t="s">
        <v>1347</v>
      </c>
      <c r="I4978" s="155">
        <v>0</v>
      </c>
    </row>
    <row r="4979" spans="1:9" x14ac:dyDescent="0.25">
      <c r="A4979" t="s">
        <v>133</v>
      </c>
      <c r="B4979">
        <v>2026</v>
      </c>
      <c r="C4979" t="s">
        <v>58</v>
      </c>
      <c r="D4979" t="s">
        <v>66</v>
      </c>
      <c r="E4979" t="s">
        <v>67</v>
      </c>
      <c r="F4979" t="s">
        <v>89</v>
      </c>
      <c r="G4979" t="s">
        <v>963</v>
      </c>
      <c r="I4979" s="155">
        <v>-3</v>
      </c>
    </row>
    <row r="4980" spans="1:9" x14ac:dyDescent="0.25">
      <c r="A4980" t="s">
        <v>133</v>
      </c>
      <c r="B4980">
        <v>2026</v>
      </c>
      <c r="C4980" t="s">
        <v>58</v>
      </c>
      <c r="D4980" t="s">
        <v>66</v>
      </c>
      <c r="E4980" t="s">
        <v>67</v>
      </c>
      <c r="F4980" t="s">
        <v>89</v>
      </c>
      <c r="G4980" t="s">
        <v>964</v>
      </c>
      <c r="I4980" s="155">
        <v>6475409</v>
      </c>
    </row>
    <row r="4981" spans="1:9" x14ac:dyDescent="0.25">
      <c r="A4981" t="s">
        <v>133</v>
      </c>
      <c r="B4981">
        <v>2026</v>
      </c>
      <c r="C4981" t="s">
        <v>58</v>
      </c>
      <c r="D4981" t="s">
        <v>66</v>
      </c>
      <c r="E4981" t="s">
        <v>67</v>
      </c>
      <c r="F4981" t="s">
        <v>89</v>
      </c>
      <c r="G4981" t="s">
        <v>965</v>
      </c>
      <c r="I4981" s="155">
        <v>738231</v>
      </c>
    </row>
    <row r="4982" spans="1:9" x14ac:dyDescent="0.25">
      <c r="A4982" t="s">
        <v>133</v>
      </c>
      <c r="B4982">
        <v>2026</v>
      </c>
      <c r="C4982" t="s">
        <v>58</v>
      </c>
      <c r="D4982" t="s">
        <v>66</v>
      </c>
      <c r="E4982" t="s">
        <v>67</v>
      </c>
      <c r="F4982" t="s">
        <v>89</v>
      </c>
      <c r="G4982" t="s">
        <v>966</v>
      </c>
      <c r="I4982" s="155">
        <v>10715448.35</v>
      </c>
    </row>
    <row r="4983" spans="1:9" x14ac:dyDescent="0.25">
      <c r="A4983" t="s">
        <v>133</v>
      </c>
      <c r="B4983">
        <v>2026</v>
      </c>
      <c r="C4983" t="s">
        <v>58</v>
      </c>
      <c r="D4983" t="s">
        <v>66</v>
      </c>
      <c r="E4983" t="s">
        <v>67</v>
      </c>
      <c r="F4983" t="s">
        <v>89</v>
      </c>
      <c r="G4983" t="s">
        <v>967</v>
      </c>
      <c r="I4983" s="155">
        <v>6542992</v>
      </c>
    </row>
    <row r="4984" spans="1:9" x14ac:dyDescent="0.25">
      <c r="A4984" t="s">
        <v>133</v>
      </c>
      <c r="B4984">
        <v>2026</v>
      </c>
      <c r="C4984" t="s">
        <v>58</v>
      </c>
      <c r="D4984" t="s">
        <v>66</v>
      </c>
      <c r="E4984" t="s">
        <v>67</v>
      </c>
      <c r="F4984" t="s">
        <v>93</v>
      </c>
      <c r="G4984" t="s">
        <v>968</v>
      </c>
      <c r="I4984" s="155">
        <v>2951345.57</v>
      </c>
    </row>
    <row r="4985" spans="1:9" x14ac:dyDescent="0.25">
      <c r="A4985" t="s">
        <v>133</v>
      </c>
      <c r="B4985">
        <v>2026</v>
      </c>
      <c r="C4985" t="s">
        <v>58</v>
      </c>
      <c r="D4985" t="s">
        <v>69</v>
      </c>
      <c r="E4985" t="s">
        <v>69</v>
      </c>
      <c r="F4985" t="s">
        <v>70</v>
      </c>
      <c r="G4985" t="s">
        <v>969</v>
      </c>
      <c r="I4985" s="155">
        <v>200000000</v>
      </c>
    </row>
    <row r="4986" spans="1:9" x14ac:dyDescent="0.25">
      <c r="A4986" t="s">
        <v>133</v>
      </c>
      <c r="B4986">
        <v>2026</v>
      </c>
      <c r="C4986" t="s">
        <v>58</v>
      </c>
      <c r="D4986" t="s">
        <v>69</v>
      </c>
      <c r="E4986" t="s">
        <v>69</v>
      </c>
      <c r="F4986" t="s">
        <v>70</v>
      </c>
      <c r="G4986" t="s">
        <v>970</v>
      </c>
      <c r="I4986" s="155">
        <v>50000000</v>
      </c>
    </row>
    <row r="4987" spans="1:9" x14ac:dyDescent="0.25">
      <c r="A4987" t="s">
        <v>133</v>
      </c>
      <c r="B4987">
        <v>2026</v>
      </c>
      <c r="C4987" t="s">
        <v>58</v>
      </c>
      <c r="D4987" t="s">
        <v>69</v>
      </c>
      <c r="E4987" t="s">
        <v>69</v>
      </c>
      <c r="F4987" t="s">
        <v>971</v>
      </c>
      <c r="G4987" t="s">
        <v>972</v>
      </c>
      <c r="I4987" s="155">
        <v>54327800</v>
      </c>
    </row>
    <row r="4988" spans="1:9" x14ac:dyDescent="0.25">
      <c r="A4988" t="s">
        <v>133</v>
      </c>
      <c r="B4988">
        <v>2026</v>
      </c>
      <c r="C4988" t="s">
        <v>58</v>
      </c>
      <c r="D4988" t="s">
        <v>69</v>
      </c>
      <c r="E4988" t="s">
        <v>69</v>
      </c>
      <c r="F4988" t="s">
        <v>973</v>
      </c>
      <c r="G4988" t="s">
        <v>974</v>
      </c>
      <c r="I4988" s="155">
        <f>626364069.22+49824624.74-147921000</f>
        <v>528267693.96000004</v>
      </c>
    </row>
    <row r="4989" spans="1:9" x14ac:dyDescent="0.25">
      <c r="A4989" t="s">
        <v>133</v>
      </c>
      <c r="B4989">
        <v>2026</v>
      </c>
      <c r="C4989" t="s">
        <v>58</v>
      </c>
      <c r="D4989" t="s">
        <v>69</v>
      </c>
      <c r="E4989" t="s">
        <v>69</v>
      </c>
      <c r="F4989" t="s">
        <v>1343</v>
      </c>
      <c r="G4989" t="s">
        <v>1344</v>
      </c>
      <c r="I4989" s="155">
        <v>-8039990.2699999809</v>
      </c>
    </row>
    <row r="4990" spans="1:9" x14ac:dyDescent="0.25">
      <c r="A4990" t="s">
        <v>134</v>
      </c>
      <c r="B4990">
        <v>2026</v>
      </c>
      <c r="C4990" t="s">
        <v>121</v>
      </c>
      <c r="D4990" t="s">
        <v>63</v>
      </c>
      <c r="E4990" t="s">
        <v>64</v>
      </c>
      <c r="F4990" t="s">
        <v>65</v>
      </c>
      <c r="G4990" t="s">
        <v>1336</v>
      </c>
      <c r="I4990" s="154">
        <v>3732269.86</v>
      </c>
    </row>
    <row r="4991" spans="1:9" x14ac:dyDescent="0.25">
      <c r="A4991" t="s">
        <v>134</v>
      </c>
      <c r="B4991">
        <v>2026</v>
      </c>
      <c r="C4991" t="s">
        <v>121</v>
      </c>
      <c r="D4991" t="s">
        <v>63</v>
      </c>
      <c r="E4991" t="s">
        <v>64</v>
      </c>
      <c r="F4991" t="s">
        <v>65</v>
      </c>
      <c r="G4991" t="s">
        <v>925</v>
      </c>
      <c r="I4991" s="154">
        <v>600000</v>
      </c>
    </row>
    <row r="4992" spans="1:9" x14ac:dyDescent="0.25">
      <c r="A4992" t="s">
        <v>134</v>
      </c>
      <c r="B4992">
        <v>2026</v>
      </c>
      <c r="C4992" t="s">
        <v>121</v>
      </c>
      <c r="D4992" t="s">
        <v>63</v>
      </c>
      <c r="E4992" t="s">
        <v>64</v>
      </c>
      <c r="F4992" t="s">
        <v>65</v>
      </c>
      <c r="G4992" t="s">
        <v>926</v>
      </c>
      <c r="I4992" s="154">
        <v>47103180.619999997</v>
      </c>
    </row>
    <row r="4993" spans="1:9" x14ac:dyDescent="0.25">
      <c r="A4993" t="s">
        <v>134</v>
      </c>
      <c r="B4993">
        <v>2026</v>
      </c>
      <c r="C4993" t="s">
        <v>121</v>
      </c>
      <c r="D4993" t="s">
        <v>63</v>
      </c>
      <c r="E4993" t="s">
        <v>64</v>
      </c>
      <c r="F4993" t="s">
        <v>713</v>
      </c>
      <c r="G4993" t="s">
        <v>927</v>
      </c>
      <c r="I4993" s="154">
        <v>855125570.15999997</v>
      </c>
    </row>
    <row r="4994" spans="1:9" x14ac:dyDescent="0.25">
      <c r="A4994" t="s">
        <v>134</v>
      </c>
      <c r="B4994">
        <v>2026</v>
      </c>
      <c r="C4994" t="s">
        <v>121</v>
      </c>
      <c r="D4994" t="s">
        <v>63</v>
      </c>
      <c r="E4994" t="s">
        <v>64</v>
      </c>
      <c r="F4994" t="s">
        <v>713</v>
      </c>
      <c r="G4994" t="s">
        <v>928</v>
      </c>
      <c r="I4994" s="154">
        <v>150973225.91</v>
      </c>
    </row>
    <row r="4995" spans="1:9" x14ac:dyDescent="0.25">
      <c r="A4995" t="s">
        <v>134</v>
      </c>
      <c r="B4995">
        <v>2026</v>
      </c>
      <c r="C4995" t="s">
        <v>121</v>
      </c>
      <c r="D4995" t="s">
        <v>63</v>
      </c>
      <c r="E4995" t="s">
        <v>64</v>
      </c>
      <c r="F4995" t="s">
        <v>713</v>
      </c>
      <c r="G4995" t="s">
        <v>929</v>
      </c>
      <c r="I4995" s="154">
        <v>1913670</v>
      </c>
    </row>
    <row r="4996" spans="1:9" x14ac:dyDescent="0.25">
      <c r="A4996" t="s">
        <v>134</v>
      </c>
      <c r="B4996">
        <v>2026</v>
      </c>
      <c r="C4996" t="s">
        <v>121</v>
      </c>
      <c r="D4996" t="s">
        <v>63</v>
      </c>
      <c r="E4996" t="s">
        <v>64</v>
      </c>
      <c r="F4996" t="s">
        <v>713</v>
      </c>
      <c r="G4996" t="s">
        <v>1346</v>
      </c>
      <c r="I4996" s="154">
        <v>727200</v>
      </c>
    </row>
    <row r="4997" spans="1:9" x14ac:dyDescent="0.25">
      <c r="A4997" t="s">
        <v>134</v>
      </c>
      <c r="B4997">
        <v>2026</v>
      </c>
      <c r="C4997" t="s">
        <v>121</v>
      </c>
      <c r="D4997" t="s">
        <v>63</v>
      </c>
      <c r="E4997" t="s">
        <v>64</v>
      </c>
      <c r="F4997" t="s">
        <v>713</v>
      </c>
      <c r="G4997" t="s">
        <v>930</v>
      </c>
      <c r="I4997" s="154">
        <v>93674795.280000001</v>
      </c>
    </row>
    <row r="4998" spans="1:9" x14ac:dyDescent="0.25">
      <c r="A4998" t="s">
        <v>134</v>
      </c>
      <c r="B4998">
        <v>2026</v>
      </c>
      <c r="C4998" t="s">
        <v>121</v>
      </c>
      <c r="D4998" t="s">
        <v>63</v>
      </c>
      <c r="E4998" t="s">
        <v>64</v>
      </c>
      <c r="F4998" t="s">
        <v>713</v>
      </c>
      <c r="G4998" t="s">
        <v>931</v>
      </c>
      <c r="I4998" s="154">
        <v>2629268.02</v>
      </c>
    </row>
    <row r="4999" spans="1:9" x14ac:dyDescent="0.25">
      <c r="A4999" t="s">
        <v>134</v>
      </c>
      <c r="B4999">
        <v>2026</v>
      </c>
      <c r="C4999" t="s">
        <v>121</v>
      </c>
      <c r="D4999" t="s">
        <v>63</v>
      </c>
      <c r="E4999" t="s">
        <v>64</v>
      </c>
      <c r="F4999" t="s">
        <v>713</v>
      </c>
      <c r="G4999" t="s">
        <v>932</v>
      </c>
      <c r="I4999" s="154">
        <v>4698274.58</v>
      </c>
    </row>
    <row r="5000" spans="1:9" x14ac:dyDescent="0.25">
      <c r="A5000" t="s">
        <v>134</v>
      </c>
      <c r="B5000">
        <v>2026</v>
      </c>
      <c r="C5000" t="s">
        <v>121</v>
      </c>
      <c r="D5000" t="s">
        <v>63</v>
      </c>
      <c r="E5000" t="s">
        <v>64</v>
      </c>
      <c r="F5000" t="s">
        <v>713</v>
      </c>
      <c r="G5000" t="s">
        <v>933</v>
      </c>
      <c r="I5000" s="154">
        <v>31969148</v>
      </c>
    </row>
    <row r="5001" spans="1:9" x14ac:dyDescent="0.25">
      <c r="A5001" t="s">
        <v>134</v>
      </c>
      <c r="B5001">
        <v>2026</v>
      </c>
      <c r="C5001" t="s">
        <v>121</v>
      </c>
      <c r="D5001" t="s">
        <v>63</v>
      </c>
      <c r="E5001" t="s">
        <v>64</v>
      </c>
      <c r="F5001" t="s">
        <v>82</v>
      </c>
      <c r="G5001" t="s">
        <v>935</v>
      </c>
      <c r="I5001" s="154">
        <v>225988791</v>
      </c>
    </row>
    <row r="5002" spans="1:9" x14ac:dyDescent="0.25">
      <c r="A5002" t="s">
        <v>134</v>
      </c>
      <c r="B5002">
        <v>2026</v>
      </c>
      <c r="C5002" t="s">
        <v>121</v>
      </c>
      <c r="D5002" t="s">
        <v>63</v>
      </c>
      <c r="E5002" t="s">
        <v>64</v>
      </c>
      <c r="F5002" t="s">
        <v>82</v>
      </c>
      <c r="G5002" t="s">
        <v>1573</v>
      </c>
      <c r="I5002" s="154">
        <v>26020000</v>
      </c>
    </row>
    <row r="5003" spans="1:9" x14ac:dyDescent="0.25">
      <c r="A5003" t="s">
        <v>134</v>
      </c>
      <c r="B5003">
        <v>2026</v>
      </c>
      <c r="C5003" t="s">
        <v>121</v>
      </c>
      <c r="D5003" t="s">
        <v>63</v>
      </c>
      <c r="E5003" t="s">
        <v>73</v>
      </c>
      <c r="F5003" t="s">
        <v>1338</v>
      </c>
      <c r="G5003" t="s">
        <v>936</v>
      </c>
      <c r="I5003" s="154">
        <v>4637000</v>
      </c>
    </row>
    <row r="5004" spans="1:9" x14ac:dyDescent="0.25">
      <c r="A5004" t="s">
        <v>134</v>
      </c>
      <c r="B5004">
        <v>2026</v>
      </c>
      <c r="C5004" t="s">
        <v>121</v>
      </c>
      <c r="D5004" t="s">
        <v>63</v>
      </c>
      <c r="E5004" t="s">
        <v>73</v>
      </c>
      <c r="F5004" t="s">
        <v>1338</v>
      </c>
      <c r="G5004" t="s">
        <v>937</v>
      </c>
      <c r="I5004" s="154">
        <v>2210008</v>
      </c>
    </row>
    <row r="5005" spans="1:9" x14ac:dyDescent="0.25">
      <c r="A5005" t="s">
        <v>134</v>
      </c>
      <c r="B5005">
        <v>2026</v>
      </c>
      <c r="C5005" t="s">
        <v>121</v>
      </c>
      <c r="D5005" t="s">
        <v>63</v>
      </c>
      <c r="E5005" t="s">
        <v>73</v>
      </c>
      <c r="F5005" t="s">
        <v>1338</v>
      </c>
      <c r="G5005" t="s">
        <v>938</v>
      </c>
      <c r="I5005" s="154">
        <v>15250001</v>
      </c>
    </row>
    <row r="5006" spans="1:9" x14ac:dyDescent="0.25">
      <c r="A5006" t="s">
        <v>134</v>
      </c>
      <c r="B5006">
        <v>2026</v>
      </c>
      <c r="C5006" t="s">
        <v>121</v>
      </c>
      <c r="D5006" t="s">
        <v>63</v>
      </c>
      <c r="E5006" t="s">
        <v>73</v>
      </c>
      <c r="F5006" t="s">
        <v>1338</v>
      </c>
      <c r="G5006" t="s">
        <v>1339</v>
      </c>
      <c r="I5006" s="154">
        <v>-2219976.2000000002</v>
      </c>
    </row>
    <row r="5007" spans="1:9" x14ac:dyDescent="0.25">
      <c r="A5007" t="s">
        <v>134</v>
      </c>
      <c r="B5007">
        <v>2026</v>
      </c>
      <c r="C5007" t="s">
        <v>121</v>
      </c>
      <c r="D5007" t="s">
        <v>63</v>
      </c>
      <c r="E5007" t="s">
        <v>73</v>
      </c>
      <c r="F5007" t="s">
        <v>1338</v>
      </c>
      <c r="G5007" t="s">
        <v>939</v>
      </c>
      <c r="I5007" s="154">
        <v>-869001</v>
      </c>
    </row>
    <row r="5008" spans="1:9" x14ac:dyDescent="0.25">
      <c r="A5008" t="s">
        <v>134</v>
      </c>
      <c r="B5008">
        <v>2026</v>
      </c>
      <c r="C5008" t="s">
        <v>121</v>
      </c>
      <c r="D5008" t="s">
        <v>63</v>
      </c>
      <c r="E5008" t="s">
        <v>73</v>
      </c>
      <c r="F5008" t="s">
        <v>1338</v>
      </c>
      <c r="G5008" t="s">
        <v>940</v>
      </c>
      <c r="I5008" s="154">
        <v>-6778522.9000000004</v>
      </c>
    </row>
    <row r="5009" spans="1:9" x14ac:dyDescent="0.25">
      <c r="A5009" t="s">
        <v>134</v>
      </c>
      <c r="B5009">
        <v>2026</v>
      </c>
      <c r="C5009" t="s">
        <v>121</v>
      </c>
      <c r="D5009" t="s">
        <v>63</v>
      </c>
      <c r="E5009" t="s">
        <v>73</v>
      </c>
      <c r="F5009" t="s">
        <v>342</v>
      </c>
      <c r="G5009" t="s">
        <v>1340</v>
      </c>
      <c r="I5009" s="154">
        <v>6148500</v>
      </c>
    </row>
    <row r="5010" spans="1:9" x14ac:dyDescent="0.25">
      <c r="A5010" t="s">
        <v>134</v>
      </c>
      <c r="B5010">
        <v>2026</v>
      </c>
      <c r="C5010" t="s">
        <v>121</v>
      </c>
      <c r="D5010" t="s">
        <v>63</v>
      </c>
      <c r="E5010" t="s">
        <v>73</v>
      </c>
      <c r="F5010" t="s">
        <v>342</v>
      </c>
      <c r="G5010" t="s">
        <v>1341</v>
      </c>
      <c r="I5010" s="154">
        <v>-2098839</v>
      </c>
    </row>
    <row r="5011" spans="1:9" x14ac:dyDescent="0.25">
      <c r="A5011" t="s">
        <v>134</v>
      </c>
      <c r="B5011">
        <v>2026</v>
      </c>
      <c r="C5011" t="s">
        <v>121</v>
      </c>
      <c r="D5011" t="s">
        <v>66</v>
      </c>
      <c r="E5011" t="s">
        <v>67</v>
      </c>
      <c r="F5011" t="s">
        <v>899</v>
      </c>
      <c r="G5011" t="s">
        <v>942</v>
      </c>
      <c r="I5011" s="154">
        <v>2496658</v>
      </c>
    </row>
    <row r="5012" spans="1:9" x14ac:dyDescent="0.25">
      <c r="A5012" t="s">
        <v>134</v>
      </c>
      <c r="B5012">
        <v>2026</v>
      </c>
      <c r="C5012" t="s">
        <v>121</v>
      </c>
      <c r="D5012" t="s">
        <v>66</v>
      </c>
      <c r="E5012" t="s">
        <v>67</v>
      </c>
      <c r="F5012" t="s">
        <v>943</v>
      </c>
      <c r="G5012" t="s">
        <v>944</v>
      </c>
      <c r="I5012" s="154">
        <v>267951360.40000001</v>
      </c>
    </row>
    <row r="5013" spans="1:9" x14ac:dyDescent="0.25">
      <c r="A5013" t="s">
        <v>134</v>
      </c>
      <c r="B5013">
        <v>2026</v>
      </c>
      <c r="C5013" t="s">
        <v>121</v>
      </c>
      <c r="D5013" t="s">
        <v>66</v>
      </c>
      <c r="E5013" t="s">
        <v>67</v>
      </c>
      <c r="F5013" t="s">
        <v>943</v>
      </c>
      <c r="G5013" t="s">
        <v>945</v>
      </c>
      <c r="I5013" s="154">
        <v>5185000</v>
      </c>
    </row>
    <row r="5014" spans="1:9" x14ac:dyDescent="0.25">
      <c r="A5014" t="s">
        <v>134</v>
      </c>
      <c r="B5014">
        <v>2026</v>
      </c>
      <c r="C5014" t="s">
        <v>121</v>
      </c>
      <c r="D5014" t="s">
        <v>66</v>
      </c>
      <c r="E5014" t="s">
        <v>67</v>
      </c>
      <c r="F5014" t="s">
        <v>943</v>
      </c>
      <c r="G5014" t="s">
        <v>946</v>
      </c>
      <c r="I5014" s="154">
        <v>428353.64</v>
      </c>
    </row>
    <row r="5015" spans="1:9" x14ac:dyDescent="0.25">
      <c r="A5015" t="s">
        <v>134</v>
      </c>
      <c r="B5015">
        <v>2026</v>
      </c>
      <c r="C5015" t="s">
        <v>121</v>
      </c>
      <c r="D5015" t="s">
        <v>66</v>
      </c>
      <c r="E5015" t="s">
        <v>67</v>
      </c>
      <c r="F5015" t="s">
        <v>943</v>
      </c>
      <c r="G5015" t="s">
        <v>947</v>
      </c>
      <c r="I5015" s="154">
        <v>72770.83</v>
      </c>
    </row>
    <row r="5016" spans="1:9" x14ac:dyDescent="0.25">
      <c r="A5016" t="s">
        <v>134</v>
      </c>
      <c r="B5016">
        <v>2026</v>
      </c>
      <c r="C5016" t="s">
        <v>121</v>
      </c>
      <c r="D5016" t="s">
        <v>66</v>
      </c>
      <c r="E5016" t="s">
        <v>67</v>
      </c>
      <c r="F5016" t="s">
        <v>943</v>
      </c>
      <c r="G5016" t="s">
        <v>948</v>
      </c>
      <c r="I5016" s="154">
        <v>1604040.98</v>
      </c>
    </row>
    <row r="5017" spans="1:9" x14ac:dyDescent="0.25">
      <c r="A5017" t="s">
        <v>134</v>
      </c>
      <c r="B5017">
        <v>2026</v>
      </c>
      <c r="C5017" t="s">
        <v>121</v>
      </c>
      <c r="D5017" t="s">
        <v>66</v>
      </c>
      <c r="E5017" t="s">
        <v>67</v>
      </c>
      <c r="F5017" t="s">
        <v>943</v>
      </c>
      <c r="G5017" t="s">
        <v>949</v>
      </c>
      <c r="I5017" s="154">
        <v>175000</v>
      </c>
    </row>
    <row r="5018" spans="1:9" x14ac:dyDescent="0.25">
      <c r="A5018" t="s">
        <v>134</v>
      </c>
      <c r="B5018">
        <v>2026</v>
      </c>
      <c r="C5018" t="s">
        <v>121</v>
      </c>
      <c r="D5018" t="s">
        <v>66</v>
      </c>
      <c r="E5018" t="s">
        <v>67</v>
      </c>
      <c r="F5018" t="s">
        <v>943</v>
      </c>
      <c r="G5018" t="s">
        <v>950</v>
      </c>
      <c r="I5018" s="154">
        <v>1024186.68</v>
      </c>
    </row>
    <row r="5019" spans="1:9" x14ac:dyDescent="0.25">
      <c r="A5019" t="s">
        <v>134</v>
      </c>
      <c r="B5019">
        <v>2026</v>
      </c>
      <c r="C5019" t="s">
        <v>121</v>
      </c>
      <c r="D5019" t="s">
        <v>66</v>
      </c>
      <c r="E5019" t="s">
        <v>67</v>
      </c>
      <c r="F5019" t="s">
        <v>943</v>
      </c>
      <c r="G5019" t="s">
        <v>951</v>
      </c>
      <c r="I5019" s="154">
        <v>2711000</v>
      </c>
    </row>
    <row r="5020" spans="1:9" x14ac:dyDescent="0.25">
      <c r="A5020" t="s">
        <v>134</v>
      </c>
      <c r="B5020">
        <v>2026</v>
      </c>
      <c r="C5020" t="s">
        <v>121</v>
      </c>
      <c r="D5020" t="s">
        <v>66</v>
      </c>
      <c r="E5020" t="s">
        <v>67</v>
      </c>
      <c r="F5020" t="s">
        <v>943</v>
      </c>
      <c r="G5020" t="s">
        <v>531</v>
      </c>
      <c r="I5020" s="154">
        <v>0</v>
      </c>
    </row>
    <row r="5021" spans="1:9" x14ac:dyDescent="0.25">
      <c r="A5021" t="s">
        <v>134</v>
      </c>
      <c r="B5021">
        <v>2026</v>
      </c>
      <c r="C5021" t="s">
        <v>121</v>
      </c>
      <c r="D5021" t="s">
        <v>66</v>
      </c>
      <c r="E5021" t="s">
        <v>67</v>
      </c>
      <c r="F5021" t="s">
        <v>943</v>
      </c>
      <c r="G5021" t="s">
        <v>952</v>
      </c>
      <c r="I5021" s="154">
        <v>101424.76</v>
      </c>
    </row>
    <row r="5022" spans="1:9" x14ac:dyDescent="0.25">
      <c r="A5022" t="s">
        <v>134</v>
      </c>
      <c r="B5022">
        <v>2026</v>
      </c>
      <c r="C5022" t="s">
        <v>121</v>
      </c>
      <c r="D5022" t="s">
        <v>66</v>
      </c>
      <c r="E5022" t="s">
        <v>67</v>
      </c>
      <c r="F5022" t="s">
        <v>943</v>
      </c>
      <c r="G5022" t="s">
        <v>953</v>
      </c>
      <c r="I5022" s="154">
        <v>273832.2</v>
      </c>
    </row>
    <row r="5023" spans="1:9" x14ac:dyDescent="0.25">
      <c r="A5023" t="s">
        <v>134</v>
      </c>
      <c r="B5023">
        <v>2026</v>
      </c>
      <c r="C5023" t="s">
        <v>121</v>
      </c>
      <c r="D5023" t="s">
        <v>66</v>
      </c>
      <c r="E5023" t="s">
        <v>67</v>
      </c>
      <c r="F5023" t="s">
        <v>943</v>
      </c>
      <c r="G5023" t="s">
        <v>954</v>
      </c>
      <c r="I5023" s="154">
        <v>2016500</v>
      </c>
    </row>
    <row r="5024" spans="1:9" x14ac:dyDescent="0.25">
      <c r="A5024" t="s">
        <v>134</v>
      </c>
      <c r="B5024">
        <v>2026</v>
      </c>
      <c r="C5024" t="s">
        <v>121</v>
      </c>
      <c r="D5024" t="s">
        <v>66</v>
      </c>
      <c r="E5024" t="s">
        <v>67</v>
      </c>
      <c r="F5024" t="s">
        <v>943</v>
      </c>
      <c r="G5024" t="s">
        <v>955</v>
      </c>
      <c r="I5024" s="154">
        <v>2016622</v>
      </c>
    </row>
    <row r="5025" spans="1:9" x14ac:dyDescent="0.25">
      <c r="A5025" t="s">
        <v>134</v>
      </c>
      <c r="B5025">
        <v>2026</v>
      </c>
      <c r="C5025" t="s">
        <v>121</v>
      </c>
      <c r="D5025" t="s">
        <v>66</v>
      </c>
      <c r="E5025" t="s">
        <v>67</v>
      </c>
      <c r="F5025" t="s">
        <v>943</v>
      </c>
      <c r="G5025" t="s">
        <v>956</v>
      </c>
      <c r="I5025" s="154">
        <v>246900</v>
      </c>
    </row>
    <row r="5026" spans="1:9" x14ac:dyDescent="0.25">
      <c r="A5026" t="s">
        <v>134</v>
      </c>
      <c r="B5026">
        <v>2026</v>
      </c>
      <c r="C5026" t="s">
        <v>121</v>
      </c>
      <c r="D5026" t="s">
        <v>66</v>
      </c>
      <c r="E5026" t="s">
        <v>67</v>
      </c>
      <c r="F5026" t="s">
        <v>943</v>
      </c>
      <c r="G5026" t="s">
        <v>957</v>
      </c>
      <c r="I5026" s="154">
        <v>7365100</v>
      </c>
    </row>
    <row r="5027" spans="1:9" x14ac:dyDescent="0.25">
      <c r="A5027" t="s">
        <v>134</v>
      </c>
      <c r="B5027">
        <v>2026</v>
      </c>
      <c r="C5027" t="s">
        <v>121</v>
      </c>
      <c r="D5027" t="s">
        <v>66</v>
      </c>
      <c r="E5027" t="s">
        <v>67</v>
      </c>
      <c r="F5027" t="s">
        <v>68</v>
      </c>
      <c r="G5027" t="s">
        <v>958</v>
      </c>
      <c r="I5027" s="154">
        <v>147920000</v>
      </c>
    </row>
    <row r="5028" spans="1:9" x14ac:dyDescent="0.25">
      <c r="A5028" t="s">
        <v>134</v>
      </c>
      <c r="B5028">
        <v>2026</v>
      </c>
      <c r="C5028" t="s">
        <v>121</v>
      </c>
      <c r="D5028" t="s">
        <v>66</v>
      </c>
      <c r="E5028" t="s">
        <v>67</v>
      </c>
      <c r="F5028" t="s">
        <v>68</v>
      </c>
      <c r="G5028" t="s">
        <v>959</v>
      </c>
      <c r="I5028" s="154">
        <v>138427689.09999999</v>
      </c>
    </row>
    <row r="5029" spans="1:9" x14ac:dyDescent="0.25">
      <c r="A5029" t="s">
        <v>134</v>
      </c>
      <c r="B5029">
        <v>2026</v>
      </c>
      <c r="C5029" t="s">
        <v>121</v>
      </c>
      <c r="D5029" t="s">
        <v>66</v>
      </c>
      <c r="E5029" t="s">
        <v>67</v>
      </c>
      <c r="F5029" t="s">
        <v>68</v>
      </c>
      <c r="G5029" t="s">
        <v>960</v>
      </c>
      <c r="I5029" s="154">
        <v>-37534363.530000001</v>
      </c>
    </row>
    <row r="5030" spans="1:9" x14ac:dyDescent="0.25">
      <c r="A5030" t="s">
        <v>134</v>
      </c>
      <c r="B5030">
        <v>2026</v>
      </c>
      <c r="C5030" t="s">
        <v>121</v>
      </c>
      <c r="D5030" t="s">
        <v>66</v>
      </c>
      <c r="E5030" t="s">
        <v>67</v>
      </c>
      <c r="F5030" t="s">
        <v>68</v>
      </c>
      <c r="G5030" t="s">
        <v>961</v>
      </c>
      <c r="I5030" s="154">
        <v>-7661784.0800000001</v>
      </c>
    </row>
    <row r="5031" spans="1:9" x14ac:dyDescent="0.25">
      <c r="A5031" t="s">
        <v>134</v>
      </c>
      <c r="B5031">
        <v>2026</v>
      </c>
      <c r="C5031" t="s">
        <v>121</v>
      </c>
      <c r="D5031" t="s">
        <v>66</v>
      </c>
      <c r="E5031" t="s">
        <v>67</v>
      </c>
      <c r="F5031" t="s">
        <v>68</v>
      </c>
      <c r="G5031" t="s">
        <v>962</v>
      </c>
      <c r="I5031" s="154">
        <v>-13063536.199999999</v>
      </c>
    </row>
    <row r="5032" spans="1:9" x14ac:dyDescent="0.25">
      <c r="A5032" t="s">
        <v>134</v>
      </c>
      <c r="B5032">
        <v>2026</v>
      </c>
      <c r="C5032" t="s">
        <v>121</v>
      </c>
      <c r="D5032" t="s">
        <v>66</v>
      </c>
      <c r="E5032" t="s">
        <v>67</v>
      </c>
      <c r="F5032" t="s">
        <v>68</v>
      </c>
      <c r="G5032" t="s">
        <v>1347</v>
      </c>
      <c r="I5032" s="154">
        <v>0</v>
      </c>
    </row>
    <row r="5033" spans="1:9" x14ac:dyDescent="0.25">
      <c r="A5033" t="s">
        <v>134</v>
      </c>
      <c r="B5033">
        <v>2026</v>
      </c>
      <c r="C5033" t="s">
        <v>121</v>
      </c>
      <c r="D5033" t="s">
        <v>66</v>
      </c>
      <c r="E5033" t="s">
        <v>67</v>
      </c>
      <c r="F5033" t="s">
        <v>89</v>
      </c>
      <c r="G5033" t="s">
        <v>963</v>
      </c>
      <c r="I5033" s="154">
        <v>2850238</v>
      </c>
    </row>
    <row r="5034" spans="1:9" x14ac:dyDescent="0.25">
      <c r="A5034" t="s">
        <v>134</v>
      </c>
      <c r="B5034">
        <v>2026</v>
      </c>
      <c r="C5034" t="s">
        <v>121</v>
      </c>
      <c r="D5034" t="s">
        <v>66</v>
      </c>
      <c r="E5034" t="s">
        <v>67</v>
      </c>
      <c r="F5034" t="s">
        <v>89</v>
      </c>
      <c r="G5034" t="s">
        <v>964</v>
      </c>
      <c r="I5034" s="154">
        <v>9193274</v>
      </c>
    </row>
    <row r="5035" spans="1:9" x14ac:dyDescent="0.25">
      <c r="A5035" t="s">
        <v>134</v>
      </c>
      <c r="B5035">
        <v>2026</v>
      </c>
      <c r="C5035" t="s">
        <v>121</v>
      </c>
      <c r="D5035" t="s">
        <v>66</v>
      </c>
      <c r="E5035" t="s">
        <v>67</v>
      </c>
      <c r="F5035" t="s">
        <v>89</v>
      </c>
      <c r="G5035" t="s">
        <v>965</v>
      </c>
      <c r="I5035" s="154">
        <v>1104988</v>
      </c>
    </row>
    <row r="5036" spans="1:9" x14ac:dyDescent="0.25">
      <c r="A5036" t="s">
        <v>134</v>
      </c>
      <c r="B5036">
        <v>2026</v>
      </c>
      <c r="C5036" t="s">
        <v>121</v>
      </c>
      <c r="D5036" t="s">
        <v>66</v>
      </c>
      <c r="E5036" t="s">
        <v>67</v>
      </c>
      <c r="F5036" t="s">
        <v>89</v>
      </c>
      <c r="G5036" t="s">
        <v>966</v>
      </c>
      <c r="I5036" s="154">
        <v>8621987.3499999996</v>
      </c>
    </row>
    <row r="5037" spans="1:9" x14ac:dyDescent="0.25">
      <c r="A5037" t="s">
        <v>134</v>
      </c>
      <c r="B5037">
        <v>2026</v>
      </c>
      <c r="C5037" t="s">
        <v>121</v>
      </c>
      <c r="D5037" t="s">
        <v>66</v>
      </c>
      <c r="E5037" t="s">
        <v>67</v>
      </c>
      <c r="F5037" t="s">
        <v>89</v>
      </c>
      <c r="G5037" t="s">
        <v>967</v>
      </c>
      <c r="I5037" s="154">
        <v>9260857</v>
      </c>
    </row>
    <row r="5038" spans="1:9" x14ac:dyDescent="0.25">
      <c r="A5038" t="s">
        <v>134</v>
      </c>
      <c r="B5038">
        <v>2026</v>
      </c>
      <c r="C5038" t="s">
        <v>121</v>
      </c>
      <c r="D5038" t="s">
        <v>66</v>
      </c>
      <c r="E5038" t="s">
        <v>67</v>
      </c>
      <c r="F5038" t="s">
        <v>93</v>
      </c>
      <c r="G5038" t="s">
        <v>968</v>
      </c>
      <c r="I5038" s="154">
        <v>2951345.57</v>
      </c>
    </row>
    <row r="5039" spans="1:9" x14ac:dyDescent="0.25">
      <c r="A5039" t="s">
        <v>134</v>
      </c>
      <c r="B5039">
        <v>2026</v>
      </c>
      <c r="C5039" t="s">
        <v>121</v>
      </c>
      <c r="D5039" t="s">
        <v>69</v>
      </c>
      <c r="E5039" t="s">
        <v>69</v>
      </c>
      <c r="F5039" t="s">
        <v>70</v>
      </c>
      <c r="G5039" t="s">
        <v>969</v>
      </c>
      <c r="I5039" s="154">
        <v>200000000</v>
      </c>
    </row>
    <row r="5040" spans="1:9" x14ac:dyDescent="0.25">
      <c r="A5040" t="s">
        <v>134</v>
      </c>
      <c r="B5040">
        <v>2026</v>
      </c>
      <c r="C5040" t="s">
        <v>121</v>
      </c>
      <c r="D5040" t="s">
        <v>69</v>
      </c>
      <c r="E5040" t="s">
        <v>69</v>
      </c>
      <c r="F5040" t="s">
        <v>70</v>
      </c>
      <c r="G5040" t="s">
        <v>970</v>
      </c>
      <c r="I5040" s="154">
        <v>50000000</v>
      </c>
    </row>
    <row r="5041" spans="1:9" x14ac:dyDescent="0.25">
      <c r="A5041" t="s">
        <v>134</v>
      </c>
      <c r="B5041">
        <v>2026</v>
      </c>
      <c r="C5041" t="s">
        <v>121</v>
      </c>
      <c r="D5041" t="s">
        <v>69</v>
      </c>
      <c r="E5041" t="s">
        <v>69</v>
      </c>
      <c r="F5041" t="s">
        <v>971</v>
      </c>
      <c r="G5041" t="s">
        <v>972</v>
      </c>
      <c r="I5041" s="154">
        <v>54327800</v>
      </c>
    </row>
    <row r="5042" spans="1:9" x14ac:dyDescent="0.25">
      <c r="A5042" t="s">
        <v>134</v>
      </c>
      <c r="B5042">
        <v>2026</v>
      </c>
      <c r="C5042" t="s">
        <v>58</v>
      </c>
      <c r="D5042" t="s">
        <v>69</v>
      </c>
      <c r="E5042" t="s">
        <v>69</v>
      </c>
      <c r="F5042" t="s">
        <v>1343</v>
      </c>
      <c r="G5042" t="s">
        <v>1344</v>
      </c>
      <c r="I5042" s="155">
        <v>81139614.939999968</v>
      </c>
    </row>
    <row r="5043" spans="1:9" x14ac:dyDescent="0.25">
      <c r="A5043" t="s">
        <v>134</v>
      </c>
      <c r="B5043">
        <v>2026</v>
      </c>
      <c r="C5043" t="s">
        <v>58</v>
      </c>
      <c r="D5043" t="s">
        <v>69</v>
      </c>
      <c r="E5043" t="s">
        <v>69</v>
      </c>
      <c r="F5043" t="s">
        <v>973</v>
      </c>
      <c r="G5043" t="s">
        <v>974</v>
      </c>
      <c r="I5043" s="155">
        <f>626364069.22+49824624.74-147921000-8039990.26999998</f>
        <v>520227703.69000006</v>
      </c>
    </row>
  </sheetData>
  <autoFilter ref="A1:I4936" xr:uid="{00000000-0009-0000-0000-000009000000}">
    <filterColumn colId="1">
      <filters>
        <filter val="2026"/>
      </filters>
    </filterColumn>
  </autoFilter>
  <phoneticPr fontId="19" type="noConversion"/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CD80-0D33-47A0-A0D3-7C38960570EB}">
  <dimension ref="A1:J106"/>
  <sheetViews>
    <sheetView topLeftCell="A11" workbookViewId="0">
      <selection activeCell="B29" sqref="B29"/>
    </sheetView>
  </sheetViews>
  <sheetFormatPr baseColWidth="10" defaultColWidth="11.5703125" defaultRowHeight="14.25" x14ac:dyDescent="0.2"/>
  <cols>
    <col min="1" max="1" width="51.42578125" style="180" bestFit="1" customWidth="1"/>
    <col min="2" max="2" width="20.28515625" style="180" bestFit="1" customWidth="1"/>
    <col min="3" max="4" width="15.5703125" style="180" bestFit="1" customWidth="1"/>
    <col min="5" max="5" width="29.42578125" style="180" customWidth="1"/>
    <col min="6" max="6" width="16.85546875" style="181" bestFit="1" customWidth="1"/>
    <col min="7" max="7" width="18.5703125" style="180" bestFit="1" customWidth="1"/>
    <col min="8" max="8" width="29.85546875" style="180" customWidth="1"/>
    <col min="9" max="9" width="16.85546875" style="180" bestFit="1" customWidth="1"/>
    <col min="10" max="10" width="20.28515625" style="180" bestFit="1" customWidth="1"/>
    <col min="11" max="16384" width="11.5703125" style="180"/>
  </cols>
  <sheetData>
    <row r="1" spans="1:9" ht="15" x14ac:dyDescent="0.25">
      <c r="A1" s="267" t="s">
        <v>870</v>
      </c>
      <c r="B1" s="267"/>
      <c r="E1" s="267" t="s">
        <v>754</v>
      </c>
      <c r="F1" s="267"/>
      <c r="G1" s="267"/>
      <c r="H1" s="267"/>
      <c r="I1" s="267"/>
    </row>
    <row r="2" spans="1:9" ht="15" x14ac:dyDescent="0.25">
      <c r="A2" s="267" t="s">
        <v>128</v>
      </c>
      <c r="B2" s="267"/>
    </row>
    <row r="3" spans="1:9" ht="15" x14ac:dyDescent="0.25">
      <c r="A3" s="180" t="s">
        <v>285</v>
      </c>
      <c r="B3" s="181">
        <f>3744412422.86382-500000000</f>
        <v>3244412422.8638201</v>
      </c>
      <c r="C3" s="193">
        <f>+B3/B3</f>
        <v>1</v>
      </c>
      <c r="E3" s="183" t="s">
        <v>361</v>
      </c>
      <c r="H3" s="183" t="s">
        <v>362</v>
      </c>
    </row>
    <row r="4" spans="1:9" x14ac:dyDescent="0.2">
      <c r="A4" s="180" t="s">
        <v>112</v>
      </c>
      <c r="B4" s="181">
        <v>1044136807.5941056</v>
      </c>
      <c r="C4" s="193">
        <f>+B4/B3</f>
        <v>0.32182616495853922</v>
      </c>
      <c r="E4" s="185" t="s">
        <v>757</v>
      </c>
      <c r="F4" s="181">
        <v>90220000</v>
      </c>
      <c r="H4" s="180" t="s">
        <v>759</v>
      </c>
      <c r="I4" s="181">
        <f>+(F4+F5)/2</f>
        <v>244553508.99121797</v>
      </c>
    </row>
    <row r="5" spans="1:9" x14ac:dyDescent="0.2">
      <c r="A5" s="180" t="s">
        <v>773</v>
      </c>
      <c r="B5" s="230">
        <f>+(B3*C5)</f>
        <v>1060598421.0341829</v>
      </c>
      <c r="C5" s="193">
        <v>0.32690000000000002</v>
      </c>
      <c r="E5" s="185" t="s">
        <v>869</v>
      </c>
      <c r="F5" s="181">
        <f>+B7</f>
        <v>398887017.98243594</v>
      </c>
      <c r="I5" s="186">
        <v>0.75</v>
      </c>
    </row>
    <row r="6" spans="1:9" ht="15" x14ac:dyDescent="0.25">
      <c r="A6" s="183" t="s">
        <v>751</v>
      </c>
      <c r="B6" s="184">
        <f>+B3-B4-B5</f>
        <v>1139677194.2355313</v>
      </c>
      <c r="C6" s="194">
        <f>+B6/B3</f>
        <v>0.3512738350414607</v>
      </c>
      <c r="E6" s="187" t="s">
        <v>361</v>
      </c>
      <c r="F6" s="188">
        <v>0.75</v>
      </c>
    </row>
    <row r="7" spans="1:9" x14ac:dyDescent="0.2">
      <c r="A7" s="180" t="s">
        <v>752</v>
      </c>
      <c r="B7" s="181">
        <f>+B6*35%</f>
        <v>398887017.98243594</v>
      </c>
      <c r="C7" s="189"/>
      <c r="E7" s="185" t="s">
        <v>755</v>
      </c>
      <c r="F7" s="181">
        <f>(+B3*(2.5%))*80%+(B3*0.55%)</f>
        <v>82732516.783027411</v>
      </c>
      <c r="H7" s="185" t="s">
        <v>755</v>
      </c>
      <c r="I7" s="189">
        <f>+F7</f>
        <v>82732516.783027411</v>
      </c>
    </row>
    <row r="8" spans="1:9" ht="15" x14ac:dyDescent="0.25">
      <c r="A8" s="180" t="s">
        <v>753</v>
      </c>
      <c r="B8" s="181">
        <f>+SMALL(E8:I8,1)</f>
        <v>100682614.96038607</v>
      </c>
      <c r="C8" s="189"/>
      <c r="E8" s="191" t="s">
        <v>758</v>
      </c>
      <c r="F8" s="192">
        <f>+(F5*F6)-F7</f>
        <v>216432746.70379955</v>
      </c>
      <c r="H8" s="183" t="s">
        <v>760</v>
      </c>
      <c r="I8" s="190">
        <f>+(I4*I5)-I7</f>
        <v>100682614.96038607</v>
      </c>
    </row>
    <row r="9" spans="1:9" x14ac:dyDescent="0.2">
      <c r="A9" s="180" t="s">
        <v>761</v>
      </c>
      <c r="B9" s="189">
        <f>+F7</f>
        <v>82732516.783027411</v>
      </c>
    </row>
    <row r="10" spans="1:9" x14ac:dyDescent="0.2">
      <c r="A10" s="180" t="s">
        <v>882</v>
      </c>
      <c r="B10" s="181">
        <v>13745000</v>
      </c>
    </row>
    <row r="11" spans="1:9" ht="15" x14ac:dyDescent="0.25">
      <c r="A11" s="183" t="s">
        <v>286</v>
      </c>
      <c r="B11" s="192">
        <f>+B7+B8-B9-B10</f>
        <v>403092116.15979457</v>
      </c>
      <c r="C11" s="194">
        <f>+B11/B3</f>
        <v>0.12424194696061112</v>
      </c>
    </row>
    <row r="12" spans="1:9" x14ac:dyDescent="0.2">
      <c r="A12" s="180" t="s">
        <v>763</v>
      </c>
      <c r="B12" s="181">
        <f>+B11*50%</f>
        <v>201546058.07989728</v>
      </c>
    </row>
    <row r="13" spans="1:9" x14ac:dyDescent="0.2">
      <c r="A13" s="180" t="s">
        <v>764</v>
      </c>
      <c r="B13" s="181">
        <f>+B11*50%</f>
        <v>201546058.07989728</v>
      </c>
    </row>
    <row r="17" spans="1:9" x14ac:dyDescent="0.2">
      <c r="A17" s="180" t="s">
        <v>868</v>
      </c>
      <c r="B17" s="181">
        <v>56246000</v>
      </c>
      <c r="D17" s="189">
        <f>+B11</f>
        <v>403092116.15979457</v>
      </c>
      <c r="E17" s="180">
        <v>2025</v>
      </c>
    </row>
    <row r="18" spans="1:9" x14ac:dyDescent="0.2">
      <c r="A18" s="180" t="s">
        <v>766</v>
      </c>
      <c r="B18" s="181">
        <v>1899158000</v>
      </c>
    </row>
    <row r="19" spans="1:9" ht="15" x14ac:dyDescent="0.25">
      <c r="A19" s="180" t="s">
        <v>873</v>
      </c>
      <c r="B19" s="189">
        <f>+B3</f>
        <v>3244412422.8638201</v>
      </c>
      <c r="D19" s="190">
        <f>+D17-B17</f>
        <v>346846116.15979457</v>
      </c>
      <c r="E19" s="231">
        <f>+D19/B17</f>
        <v>6.1665916893609243</v>
      </c>
    </row>
    <row r="20" spans="1:9" ht="15" x14ac:dyDescent="0.25">
      <c r="A20" s="195" t="s">
        <v>767</v>
      </c>
      <c r="B20" s="196">
        <f>+(B19/B18)-1</f>
        <v>0.70834255120628198</v>
      </c>
    </row>
    <row r="22" spans="1:9" ht="15" x14ac:dyDescent="0.25">
      <c r="A22" s="197" t="s">
        <v>768</v>
      </c>
      <c r="B22" s="198">
        <f>+(F5/F4)-1</f>
        <v>3.4212704276483699</v>
      </c>
    </row>
    <row r="25" spans="1:9" ht="15" x14ac:dyDescent="0.25">
      <c r="A25" s="267" t="s">
        <v>776</v>
      </c>
      <c r="B25" s="267"/>
      <c r="E25" s="267" t="s">
        <v>754</v>
      </c>
      <c r="F25" s="267"/>
      <c r="G25" s="267"/>
      <c r="H25" s="267"/>
      <c r="I25" s="267"/>
    </row>
    <row r="26" spans="1:9" ht="15" x14ac:dyDescent="0.25">
      <c r="A26" s="267" t="s">
        <v>889</v>
      </c>
      <c r="B26" s="267"/>
    </row>
    <row r="27" spans="1:9" ht="15" x14ac:dyDescent="0.25">
      <c r="A27" s="180" t="s">
        <v>285</v>
      </c>
      <c r="B27" s="189">
        <f>+B3</f>
        <v>3244412422.8638201</v>
      </c>
      <c r="C27" s="193">
        <f>+B27/B27</f>
        <v>1</v>
      </c>
      <c r="E27" s="183" t="s">
        <v>361</v>
      </c>
      <c r="H27" s="183" t="s">
        <v>362</v>
      </c>
    </row>
    <row r="28" spans="1:9" x14ac:dyDescent="0.2">
      <c r="A28" s="180" t="s">
        <v>112</v>
      </c>
      <c r="B28" s="181">
        <f>+B27*C28</f>
        <v>1459985590.2887192</v>
      </c>
      <c r="C28" s="193">
        <v>0.45</v>
      </c>
      <c r="E28" s="185" t="s">
        <v>757</v>
      </c>
      <c r="F28" s="181">
        <v>90220000</v>
      </c>
      <c r="H28" s="180" t="s">
        <v>872</v>
      </c>
      <c r="I28" s="181">
        <f>+(F28+F29)/2</f>
        <v>171779972.01966065</v>
      </c>
    </row>
    <row r="29" spans="1:9" x14ac:dyDescent="0.2">
      <c r="A29" s="180" t="s">
        <v>773</v>
      </c>
      <c r="B29" s="189">
        <f>+B5</f>
        <v>1060598421.0341829</v>
      </c>
      <c r="C29" s="193">
        <f>+B29/B27</f>
        <v>0.32690000000000002</v>
      </c>
      <c r="E29" s="185" t="s">
        <v>869</v>
      </c>
      <c r="F29" s="181">
        <f>+B31</f>
        <v>253339944.03932127</v>
      </c>
      <c r="I29" s="186">
        <v>0.75</v>
      </c>
    </row>
    <row r="30" spans="1:9" ht="15" x14ac:dyDescent="0.25">
      <c r="A30" s="183" t="s">
        <v>751</v>
      </c>
      <c r="B30" s="184">
        <f>+B27-B28-B29</f>
        <v>723828411.54091799</v>
      </c>
      <c r="C30" s="194">
        <f>+B30/B27</f>
        <v>0.22309999999999991</v>
      </c>
      <c r="E30" s="187" t="s">
        <v>361</v>
      </c>
      <c r="F30" s="188">
        <v>0.75</v>
      </c>
    </row>
    <row r="31" spans="1:9" x14ac:dyDescent="0.2">
      <c r="A31" s="180" t="s">
        <v>752</v>
      </c>
      <c r="B31" s="181">
        <f>+B30*35%</f>
        <v>253339944.03932127</v>
      </c>
      <c r="E31" s="185" t="s">
        <v>755</v>
      </c>
      <c r="F31" s="181">
        <f>+((B27*2.5%))*80%+(B27*0.55%)</f>
        <v>82732516.783027411</v>
      </c>
      <c r="H31" s="185" t="s">
        <v>755</v>
      </c>
      <c r="I31" s="189">
        <f>+F31</f>
        <v>82732516.783027411</v>
      </c>
    </row>
    <row r="32" spans="1:9" ht="15" x14ac:dyDescent="0.25">
      <c r="A32" s="180" t="s">
        <v>753</v>
      </c>
      <c r="B32" s="181">
        <f>+SMALL(E32:I32,1)</f>
        <v>46102462.231718078</v>
      </c>
      <c r="E32" s="191" t="s">
        <v>758</v>
      </c>
      <c r="F32" s="192">
        <f>+(F29*F30)-F31</f>
        <v>107272441.24646354</v>
      </c>
      <c r="H32" s="183" t="s">
        <v>760</v>
      </c>
      <c r="I32" s="190">
        <f>+(I28*I29)-I31</f>
        <v>46102462.231718078</v>
      </c>
    </row>
    <row r="33" spans="1:7" x14ac:dyDescent="0.2">
      <c r="A33" s="180" t="s">
        <v>761</v>
      </c>
      <c r="B33" s="181">
        <f>+F31</f>
        <v>82732516.783027411</v>
      </c>
    </row>
    <row r="34" spans="1:7" x14ac:dyDescent="0.2">
      <c r="A34" s="180" t="s">
        <v>883</v>
      </c>
      <c r="B34" s="181">
        <v>13745000</v>
      </c>
    </row>
    <row r="35" spans="1:7" ht="15" x14ac:dyDescent="0.25">
      <c r="A35" s="183" t="s">
        <v>286</v>
      </c>
      <c r="B35" s="192">
        <f>+B31+B32-B33-B34</f>
        <v>202964889.48801196</v>
      </c>
    </row>
    <row r="36" spans="1:7" x14ac:dyDescent="0.2">
      <c r="A36" s="180" t="s">
        <v>763</v>
      </c>
      <c r="B36" s="181">
        <f>+B35*50%</f>
        <v>101482444.74400598</v>
      </c>
    </row>
    <row r="37" spans="1:7" x14ac:dyDescent="0.2">
      <c r="A37" s="180" t="s">
        <v>764</v>
      </c>
      <c r="B37" s="181">
        <f>+B35*50%</f>
        <v>101482444.74400598</v>
      </c>
    </row>
    <row r="39" spans="1:7" x14ac:dyDescent="0.2">
      <c r="A39" s="180" t="s">
        <v>868</v>
      </c>
      <c r="B39" s="181">
        <v>56246000</v>
      </c>
    </row>
    <row r="40" spans="1:7" x14ac:dyDescent="0.2">
      <c r="A40" s="180" t="s">
        <v>766</v>
      </c>
      <c r="B40" s="181">
        <v>1899158000</v>
      </c>
    </row>
    <row r="41" spans="1:7" ht="15" x14ac:dyDescent="0.25">
      <c r="A41" s="180" t="s">
        <v>873</v>
      </c>
      <c r="B41" s="189">
        <f>+B27</f>
        <v>3244412422.8638201</v>
      </c>
      <c r="E41" s="200"/>
      <c r="F41" s="201"/>
      <c r="G41" s="190"/>
    </row>
    <row r="42" spans="1:7" ht="15" x14ac:dyDescent="0.25">
      <c r="A42" s="195" t="s">
        <v>767</v>
      </c>
      <c r="B42" s="196">
        <f>+(B41/B40)-1</f>
        <v>0.70834255120628198</v>
      </c>
    </row>
    <row r="43" spans="1:7" ht="15" x14ac:dyDescent="0.25">
      <c r="E43" s="183"/>
    </row>
    <row r="44" spans="1:7" ht="15" x14ac:dyDescent="0.25">
      <c r="A44" s="197" t="s">
        <v>768</v>
      </c>
      <c r="B44" s="198">
        <f>+(B31/F28)-1</f>
        <v>1.8080242079286331</v>
      </c>
    </row>
    <row r="45" spans="1:7" ht="15" x14ac:dyDescent="0.25">
      <c r="A45" s="202" t="s">
        <v>774</v>
      </c>
      <c r="B45" s="202" t="s">
        <v>777</v>
      </c>
    </row>
    <row r="48" spans="1:7" ht="15" x14ac:dyDescent="0.25">
      <c r="E48" s="200"/>
      <c r="F48" s="201"/>
    </row>
    <row r="51" spans="1:9" ht="15" x14ac:dyDescent="0.25">
      <c r="A51" s="267" t="s">
        <v>780</v>
      </c>
      <c r="B51" s="267"/>
      <c r="E51" s="267" t="s">
        <v>754</v>
      </c>
      <c r="F51" s="267"/>
      <c r="G51" s="267"/>
      <c r="H51" s="267"/>
      <c r="I51" s="267"/>
    </row>
    <row r="52" spans="1:9" ht="15" x14ac:dyDescent="0.25">
      <c r="A52" s="267" t="s">
        <v>890</v>
      </c>
      <c r="B52" s="267"/>
    </row>
    <row r="53" spans="1:9" ht="15" x14ac:dyDescent="0.25">
      <c r="A53" s="180" t="s">
        <v>285</v>
      </c>
      <c r="B53" s="189">
        <f>+B27</f>
        <v>3244412422.8638201</v>
      </c>
      <c r="C53" s="193">
        <f>+B53/B53</f>
        <v>1</v>
      </c>
      <c r="E53" s="183" t="s">
        <v>361</v>
      </c>
      <c r="H53" s="183" t="s">
        <v>362</v>
      </c>
    </row>
    <row r="54" spans="1:9" x14ac:dyDescent="0.2">
      <c r="A54" s="180" t="s">
        <v>112</v>
      </c>
      <c r="B54" s="205">
        <f>+B53*C54</f>
        <v>1557317962.9746337</v>
      </c>
      <c r="C54" s="193">
        <v>0.48</v>
      </c>
      <c r="E54" s="185" t="s">
        <v>757</v>
      </c>
      <c r="F54" s="181">
        <v>90220000</v>
      </c>
      <c r="H54" s="180" t="s">
        <v>872</v>
      </c>
      <c r="I54" s="181">
        <f>+(F54+F55)/2</f>
        <v>141631269.58019865</v>
      </c>
    </row>
    <row r="55" spans="1:9" x14ac:dyDescent="0.2">
      <c r="A55" s="180" t="s">
        <v>773</v>
      </c>
      <c r="B55" s="199">
        <f>+B53*C55</f>
        <v>1135544348.002337</v>
      </c>
      <c r="C55" s="193">
        <v>0.35</v>
      </c>
      <c r="E55" s="185" t="s">
        <v>869</v>
      </c>
      <c r="F55" s="181">
        <f>+B57</f>
        <v>193042539.16039729</v>
      </c>
      <c r="I55" s="186">
        <v>0.75</v>
      </c>
    </row>
    <row r="56" spans="1:9" ht="15" x14ac:dyDescent="0.25">
      <c r="A56" s="183" t="s">
        <v>751</v>
      </c>
      <c r="B56" s="184">
        <f>+B53-B54-B55</f>
        <v>551550111.8868494</v>
      </c>
      <c r="C56" s="194">
        <f>+B56/B53</f>
        <v>0.16999999999999998</v>
      </c>
      <c r="E56" s="187" t="s">
        <v>361</v>
      </c>
      <c r="F56" s="188">
        <v>0.75</v>
      </c>
    </row>
    <row r="57" spans="1:9" x14ac:dyDescent="0.2">
      <c r="A57" s="180" t="s">
        <v>752</v>
      </c>
      <c r="B57" s="181">
        <f>+B56*35%</f>
        <v>193042539.16039729</v>
      </c>
      <c r="E57" s="185" t="s">
        <v>755</v>
      </c>
      <c r="F57" s="181">
        <f>+F31</f>
        <v>82732516.783027411</v>
      </c>
      <c r="H57" s="185" t="s">
        <v>755</v>
      </c>
      <c r="I57" s="189">
        <f>+F57</f>
        <v>82732516.783027411</v>
      </c>
    </row>
    <row r="58" spans="1:9" ht="15" x14ac:dyDescent="0.25">
      <c r="A58" s="180" t="s">
        <v>753</v>
      </c>
      <c r="B58" s="181">
        <f>+SMALL(E58:I58,1)</f>
        <v>23490935.402121574</v>
      </c>
      <c r="E58" s="191" t="s">
        <v>758</v>
      </c>
      <c r="F58" s="192">
        <f>+(F55*F56)-F57</f>
        <v>62049387.587270558</v>
      </c>
      <c r="H58" s="183" t="s">
        <v>760</v>
      </c>
      <c r="I58" s="190">
        <f>+(I54*I55)-I57</f>
        <v>23490935.402121574</v>
      </c>
    </row>
    <row r="59" spans="1:9" x14ac:dyDescent="0.2">
      <c r="A59" s="180" t="s">
        <v>761</v>
      </c>
      <c r="B59" s="181">
        <f>+F57</f>
        <v>82732516.783027411</v>
      </c>
    </row>
    <row r="60" spans="1:9" x14ac:dyDescent="0.2">
      <c r="A60" s="180" t="s">
        <v>882</v>
      </c>
      <c r="B60" s="181">
        <v>13745000</v>
      </c>
    </row>
    <row r="61" spans="1:9" ht="15" x14ac:dyDescent="0.25">
      <c r="A61" s="183" t="s">
        <v>286</v>
      </c>
      <c r="B61" s="192">
        <f>+B57+B58-B59-B60</f>
        <v>120055957.77949145</v>
      </c>
      <c r="C61" s="189">
        <f>+B61-F54</f>
        <v>29835957.779491454</v>
      </c>
      <c r="D61" s="193">
        <f>+C61/F54</f>
        <v>0.3307022586953165</v>
      </c>
    </row>
    <row r="62" spans="1:9" x14ac:dyDescent="0.2">
      <c r="A62" s="180" t="s">
        <v>763</v>
      </c>
      <c r="B62" s="181">
        <f>+B61*50%</f>
        <v>60027978.889745727</v>
      </c>
    </row>
    <row r="63" spans="1:9" x14ac:dyDescent="0.2">
      <c r="A63" s="180" t="s">
        <v>764</v>
      </c>
      <c r="B63" s="181">
        <f>+B61*50%</f>
        <v>60027978.889745727</v>
      </c>
    </row>
    <row r="65" spans="1:10" x14ac:dyDescent="0.2">
      <c r="A65" s="180" t="s">
        <v>868</v>
      </c>
      <c r="B65" s="181">
        <v>56246000</v>
      </c>
      <c r="E65" s="180" t="s">
        <v>769</v>
      </c>
      <c r="F65" s="181">
        <v>88990000</v>
      </c>
      <c r="G65" s="230">
        <v>1105400000</v>
      </c>
      <c r="H65" s="193">
        <f>+F65/G65</f>
        <v>8.0504794644472591E-2</v>
      </c>
    </row>
    <row r="66" spans="1:10" x14ac:dyDescent="0.2">
      <c r="A66" s="180" t="s">
        <v>766</v>
      </c>
      <c r="B66" s="181">
        <v>1899158000</v>
      </c>
      <c r="E66" s="180" t="s">
        <v>770</v>
      </c>
      <c r="F66" s="181">
        <v>202935000</v>
      </c>
      <c r="G66" s="230">
        <v>1899158000</v>
      </c>
      <c r="H66" s="193">
        <f>+F66/G66</f>
        <v>0.10685524848380176</v>
      </c>
    </row>
    <row r="67" spans="1:10" ht="15" x14ac:dyDescent="0.25">
      <c r="A67" s="180" t="s">
        <v>873</v>
      </c>
      <c r="B67" s="189">
        <f>+B53</f>
        <v>3244412422.8638201</v>
      </c>
      <c r="E67" s="180" t="s">
        <v>874</v>
      </c>
      <c r="F67" s="201" t="s">
        <v>875</v>
      </c>
      <c r="H67" s="204"/>
      <c r="J67" s="189"/>
    </row>
    <row r="68" spans="1:10" ht="15" x14ac:dyDescent="0.25">
      <c r="A68" s="195" t="s">
        <v>767</v>
      </c>
      <c r="B68" s="196">
        <f>+(B67/B66)-1</f>
        <v>0.70834255120628198</v>
      </c>
      <c r="I68" s="189"/>
    </row>
    <row r="69" spans="1:10" ht="15" x14ac:dyDescent="0.25">
      <c r="E69" s="183"/>
      <c r="I69" s="189"/>
    </row>
    <row r="70" spans="1:10" ht="15" x14ac:dyDescent="0.25">
      <c r="A70" s="197" t="s">
        <v>768</v>
      </c>
      <c r="B70" s="198">
        <f>+(B57/F54)-1</f>
        <v>1.1396867563777131</v>
      </c>
      <c r="F70" s="192"/>
    </row>
    <row r="71" spans="1:10" ht="15" x14ac:dyDescent="0.25">
      <c r="A71" s="202" t="s">
        <v>774</v>
      </c>
      <c r="B71" s="202" t="s">
        <v>777</v>
      </c>
    </row>
    <row r="73" spans="1:10" ht="15" x14ac:dyDescent="0.25">
      <c r="A73" s="182">
        <f>+B53*3.3/1000</f>
        <v>10706560.995450605</v>
      </c>
      <c r="B73" s="183" t="s">
        <v>625</v>
      </c>
    </row>
    <row r="74" spans="1:10" ht="15" x14ac:dyDescent="0.25">
      <c r="E74" s="200"/>
      <c r="F74" s="201"/>
    </row>
    <row r="75" spans="1:10" x14ac:dyDescent="0.2">
      <c r="J75" s="182"/>
    </row>
    <row r="76" spans="1:10" x14ac:dyDescent="0.2">
      <c r="J76" s="182"/>
    </row>
    <row r="77" spans="1:10" ht="15" x14ac:dyDescent="0.25">
      <c r="A77" s="207" t="s">
        <v>876</v>
      </c>
      <c r="B77" s="208" t="e">
        <f>+'E.R. PPTO - REAL'!AG16</f>
        <v>#REF!</v>
      </c>
      <c r="C77" s="180" t="s">
        <v>777</v>
      </c>
      <c r="D77" s="194" t="e">
        <f>+B77/E77</f>
        <v>#REF!</v>
      </c>
      <c r="E77" s="230">
        <f>+'PROYECCIÓN JUNIO 2025'!B3</f>
        <v>1793641946.4800003</v>
      </c>
      <c r="F77" s="181" t="s">
        <v>880</v>
      </c>
    </row>
    <row r="78" spans="1:10" ht="15" x14ac:dyDescent="0.25">
      <c r="A78" s="207" t="s">
        <v>877</v>
      </c>
      <c r="B78" s="208">
        <f>+B4</f>
        <v>1044136807.5941056</v>
      </c>
      <c r="C78" s="189"/>
      <c r="D78" s="194">
        <f>+B78/E78</f>
        <v>0.32182616495853922</v>
      </c>
      <c r="E78" s="189">
        <f>+B3</f>
        <v>3244412422.8638201</v>
      </c>
      <c r="F78" s="181" t="s">
        <v>881</v>
      </c>
    </row>
    <row r="79" spans="1:10" x14ac:dyDescent="0.2">
      <c r="B79" s="208"/>
    </row>
    <row r="80" spans="1:10" ht="15" x14ac:dyDescent="0.25">
      <c r="A80" s="232" t="s">
        <v>878</v>
      </c>
      <c r="B80" s="234">
        <f>+B54-B78</f>
        <v>513181155.38052809</v>
      </c>
      <c r="J80" s="199"/>
    </row>
    <row r="81" spans="1:10" ht="15" x14ac:dyDescent="0.25">
      <c r="A81" s="232" t="s">
        <v>783</v>
      </c>
      <c r="B81" s="234">
        <f>+B28-B4</f>
        <v>415848782.69461358</v>
      </c>
      <c r="J81" s="182"/>
    </row>
    <row r="82" spans="1:10" x14ac:dyDescent="0.2">
      <c r="J82" s="206"/>
    </row>
    <row r="85" spans="1:10" ht="15" x14ac:dyDescent="0.25">
      <c r="A85" s="267" t="s">
        <v>870</v>
      </c>
      <c r="B85" s="267"/>
      <c r="E85" s="267" t="s">
        <v>754</v>
      </c>
      <c r="F85" s="267"/>
      <c r="G85" s="267"/>
      <c r="H85" s="267"/>
      <c r="I85" s="267"/>
    </row>
    <row r="87" spans="1:10" ht="15" x14ac:dyDescent="0.25">
      <c r="A87" s="180" t="s">
        <v>285</v>
      </c>
      <c r="B87" s="181">
        <f>3744412422.86382-500000000</f>
        <v>3244412422.8638201</v>
      </c>
      <c r="C87" s="193">
        <f>+B87/B87</f>
        <v>1</v>
      </c>
      <c r="E87" s="183" t="s">
        <v>361</v>
      </c>
      <c r="H87" s="183" t="s">
        <v>362</v>
      </c>
    </row>
    <row r="88" spans="1:10" ht="15" x14ac:dyDescent="0.25">
      <c r="A88" s="180" t="s">
        <v>112</v>
      </c>
      <c r="B88" s="181">
        <f>+B87*45%</f>
        <v>1459985590.2887192</v>
      </c>
      <c r="C88" s="193">
        <f>+B88/B87</f>
        <v>0.45000000000000007</v>
      </c>
      <c r="D88" s="190">
        <f>+B88-B4</f>
        <v>415848782.69461358</v>
      </c>
      <c r="E88" s="185" t="s">
        <v>757</v>
      </c>
      <c r="F88" s="181">
        <v>90220000</v>
      </c>
      <c r="H88" s="180" t="s">
        <v>872</v>
      </c>
      <c r="I88" s="181">
        <f>+(F88+F89)/2</f>
        <v>108779972.01966062</v>
      </c>
    </row>
    <row r="89" spans="1:10" x14ac:dyDescent="0.2">
      <c r="A89" s="180" t="s">
        <v>773</v>
      </c>
      <c r="B89" s="230">
        <f>+(B87*C89)+360000000</f>
        <v>1420598421.034183</v>
      </c>
      <c r="C89" s="193">
        <v>0.32690000000000002</v>
      </c>
      <c r="E89" s="185" t="s">
        <v>869</v>
      </c>
      <c r="F89" s="181">
        <f>+B91</f>
        <v>127339944.03932124</v>
      </c>
      <c r="I89" s="186">
        <v>0.75</v>
      </c>
    </row>
    <row r="90" spans="1:10" ht="15" x14ac:dyDescent="0.25">
      <c r="A90" s="183" t="s">
        <v>751</v>
      </c>
      <c r="B90" s="184">
        <f>+B87-B88-B89</f>
        <v>363828411.54091787</v>
      </c>
      <c r="C90" s="194">
        <f>+B90/B87</f>
        <v>0.11214000075236091</v>
      </c>
      <c r="E90" s="187" t="s">
        <v>361</v>
      </c>
      <c r="F90" s="188">
        <v>0.75</v>
      </c>
    </row>
    <row r="91" spans="1:10" ht="15" x14ac:dyDescent="0.25">
      <c r="A91" s="180" t="s">
        <v>752</v>
      </c>
      <c r="B91" s="181">
        <f>+B90*35%</f>
        <v>127339944.03932124</v>
      </c>
      <c r="C91" s="235">
        <f>+(B91/F88)-1</f>
        <v>0.41143808511772595</v>
      </c>
      <c r="E91" s="185" t="s">
        <v>755</v>
      </c>
      <c r="F91" s="181">
        <f>+F65</f>
        <v>88990000</v>
      </c>
      <c r="H91" s="185" t="s">
        <v>755</v>
      </c>
      <c r="I91" s="189">
        <f>+F91</f>
        <v>88990000</v>
      </c>
    </row>
    <row r="92" spans="1:10" ht="15" x14ac:dyDescent="0.25">
      <c r="A92" s="180" t="s">
        <v>753</v>
      </c>
      <c r="B92" s="181">
        <v>0</v>
      </c>
      <c r="C92" s="189"/>
      <c r="E92" s="191" t="s">
        <v>758</v>
      </c>
      <c r="F92" s="192">
        <f>+(F89*F90)-F91</f>
        <v>6514958.0294909328</v>
      </c>
      <c r="H92" s="183" t="s">
        <v>760</v>
      </c>
      <c r="I92" s="190">
        <f>+(I88*I89)-I91</f>
        <v>-7405020.9852545261</v>
      </c>
    </row>
    <row r="93" spans="1:10" x14ac:dyDescent="0.2">
      <c r="A93" s="180" t="s">
        <v>761</v>
      </c>
      <c r="B93" s="189">
        <f>+F91</f>
        <v>88990000</v>
      </c>
    </row>
    <row r="94" spans="1:10" x14ac:dyDescent="0.2">
      <c r="A94" s="180" t="s">
        <v>882</v>
      </c>
      <c r="B94" s="181">
        <v>13745000</v>
      </c>
    </row>
    <row r="95" spans="1:10" ht="15" x14ac:dyDescent="0.25">
      <c r="A95" s="183" t="s">
        <v>286</v>
      </c>
      <c r="B95" s="192">
        <f>+B91+B92-B93-B94</f>
        <v>24604944.039321244</v>
      </c>
      <c r="C95" s="194">
        <f>+B95/B87</f>
        <v>7.5837904780313445E-3</v>
      </c>
    </row>
    <row r="96" spans="1:10" x14ac:dyDescent="0.2">
      <c r="A96" s="180" t="s">
        <v>763</v>
      </c>
      <c r="B96" s="181">
        <f>+B95*50%</f>
        <v>12302472.019660622</v>
      </c>
    </row>
    <row r="97" spans="1:8" x14ac:dyDescent="0.2">
      <c r="A97" s="180" t="s">
        <v>764</v>
      </c>
      <c r="B97" s="181">
        <f>+B95*50%</f>
        <v>12302472.019660622</v>
      </c>
    </row>
    <row r="98" spans="1:8" x14ac:dyDescent="0.2">
      <c r="E98" s="180" t="s">
        <v>891</v>
      </c>
      <c r="F98" s="181">
        <v>110000000</v>
      </c>
    </row>
    <row r="99" spans="1:8" x14ac:dyDescent="0.2">
      <c r="E99" s="180" t="s">
        <v>892</v>
      </c>
      <c r="F99" s="181">
        <v>95000000</v>
      </c>
      <c r="G99" s="230"/>
      <c r="H99" s="193"/>
    </row>
    <row r="100" spans="1:8" x14ac:dyDescent="0.2">
      <c r="E100" s="180" t="s">
        <v>893</v>
      </c>
      <c r="F100" s="181">
        <v>33000000</v>
      </c>
      <c r="G100" s="230"/>
      <c r="H100" s="193"/>
    </row>
    <row r="101" spans="1:8" ht="15" x14ac:dyDescent="0.25">
      <c r="A101" s="180" t="s">
        <v>868</v>
      </c>
      <c r="B101" s="181">
        <v>56246000</v>
      </c>
      <c r="E101" s="180" t="s">
        <v>894</v>
      </c>
      <c r="F101" s="201">
        <v>32000000</v>
      </c>
      <c r="H101" s="204"/>
    </row>
    <row r="102" spans="1:8" ht="15" x14ac:dyDescent="0.25">
      <c r="A102" s="180" t="s">
        <v>766</v>
      </c>
      <c r="B102" s="181">
        <v>1899158000</v>
      </c>
      <c r="E102" s="183" t="s">
        <v>347</v>
      </c>
      <c r="F102" s="192">
        <f>+SUM(F98:F101)</f>
        <v>270000000</v>
      </c>
    </row>
    <row r="103" spans="1:8" x14ac:dyDescent="0.2">
      <c r="A103" s="180" t="s">
        <v>873</v>
      </c>
      <c r="B103" s="189">
        <f>+B87</f>
        <v>3244412422.8638201</v>
      </c>
    </row>
    <row r="104" spans="1:8" ht="15" x14ac:dyDescent="0.25">
      <c r="A104" s="195" t="s">
        <v>767</v>
      </c>
      <c r="B104" s="196">
        <f>+(B103/B102)-1</f>
        <v>0.70834255120628198</v>
      </c>
      <c r="E104" s="183" t="s">
        <v>895</v>
      </c>
      <c r="F104" s="190">
        <f>+D88-F102</f>
        <v>145848782.69461358</v>
      </c>
    </row>
    <row r="106" spans="1:8" ht="15" x14ac:dyDescent="0.25">
      <c r="A106" s="197" t="s">
        <v>768</v>
      </c>
      <c r="B106" s="198">
        <f>+(F89/F88)-1</f>
        <v>0.41143808511772595</v>
      </c>
    </row>
  </sheetData>
  <mergeCells count="11">
    <mergeCell ref="A85:B85"/>
    <mergeCell ref="A2:B2"/>
    <mergeCell ref="A26:B26"/>
    <mergeCell ref="A52:B52"/>
    <mergeCell ref="E85:I85"/>
    <mergeCell ref="A1:B1"/>
    <mergeCell ref="E1:I1"/>
    <mergeCell ref="A25:B25"/>
    <mergeCell ref="E25:I25"/>
    <mergeCell ref="A51:B51"/>
    <mergeCell ref="E51:I5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13A9-8F2B-4D8B-98A7-B9E0C3A3D4D9}">
  <dimension ref="A1:J18"/>
  <sheetViews>
    <sheetView workbookViewId="0">
      <selection activeCell="B17" sqref="B17"/>
    </sheetView>
  </sheetViews>
  <sheetFormatPr baseColWidth="10" defaultColWidth="11.5703125" defaultRowHeight="14.25" x14ac:dyDescent="0.2"/>
  <cols>
    <col min="1" max="1" width="47.5703125" style="180" customWidth="1"/>
    <col min="2" max="2" width="20.28515625" style="180" bestFit="1" customWidth="1"/>
    <col min="3" max="4" width="11.5703125" style="180"/>
    <col min="5" max="5" width="29.42578125" style="180" customWidth="1"/>
    <col min="6" max="6" width="16.85546875" style="181" bestFit="1" customWidth="1"/>
    <col min="7" max="7" width="14" style="180" bestFit="1" customWidth="1"/>
    <col min="8" max="8" width="29.85546875" style="180" customWidth="1"/>
    <col min="9" max="9" width="16.85546875" style="180" bestFit="1" customWidth="1"/>
    <col min="10" max="10" width="20.28515625" style="180" bestFit="1" customWidth="1"/>
    <col min="11" max="16384" width="11.5703125" style="180"/>
  </cols>
  <sheetData>
    <row r="1" spans="1:9" ht="15" x14ac:dyDescent="0.25">
      <c r="A1" s="267" t="s">
        <v>870</v>
      </c>
      <c r="B1" s="267"/>
      <c r="E1" s="267" t="s">
        <v>754</v>
      </c>
      <c r="F1" s="267"/>
      <c r="G1" s="267"/>
      <c r="H1" s="267"/>
      <c r="I1" s="267"/>
    </row>
    <row r="3" spans="1:9" ht="15" x14ac:dyDescent="0.25">
      <c r="A3" s="180" t="s">
        <v>285</v>
      </c>
      <c r="B3" s="181">
        <v>1793641946.4800003</v>
      </c>
      <c r="C3" s="193">
        <f>+B3/B3</f>
        <v>1</v>
      </c>
      <c r="E3" s="183" t="s">
        <v>361</v>
      </c>
      <c r="H3" s="183" t="s">
        <v>362</v>
      </c>
    </row>
    <row r="4" spans="1:9" x14ac:dyDescent="0.2">
      <c r="A4" s="180" t="s">
        <v>112</v>
      </c>
      <c r="B4" s="181">
        <v>390859732</v>
      </c>
      <c r="C4" s="193">
        <f>+B4/B3</f>
        <v>0.21791402278869387</v>
      </c>
      <c r="E4" s="185" t="s">
        <v>757</v>
      </c>
      <c r="F4" s="181">
        <v>90220000</v>
      </c>
      <c r="H4" s="180" t="s">
        <v>759</v>
      </c>
      <c r="I4" s="181">
        <f>+(F4+F5)/2</f>
        <v>189114442.45950004</v>
      </c>
    </row>
    <row r="5" spans="1:9" x14ac:dyDescent="0.2">
      <c r="A5" s="180" t="s">
        <v>773</v>
      </c>
      <c r="B5" s="230">
        <f>586416134.14-6516448</f>
        <v>579899686.13999999</v>
      </c>
      <c r="C5" s="193">
        <f>+B5/B3</f>
        <v>0.32330849937917977</v>
      </c>
      <c r="E5" s="185" t="s">
        <v>869</v>
      </c>
      <c r="F5" s="181">
        <f>+B7</f>
        <v>288008884.91900009</v>
      </c>
      <c r="I5" s="186">
        <v>0.75</v>
      </c>
    </row>
    <row r="6" spans="1:9" ht="15" x14ac:dyDescent="0.25">
      <c r="A6" s="183" t="s">
        <v>751</v>
      </c>
      <c r="B6" s="184">
        <f>+B3-B4-B5</f>
        <v>822882528.34000027</v>
      </c>
      <c r="C6" s="194">
        <f>+B6/B3</f>
        <v>0.45877747783212636</v>
      </c>
      <c r="E6" s="187" t="s">
        <v>361</v>
      </c>
      <c r="F6" s="188">
        <v>0.75</v>
      </c>
    </row>
    <row r="7" spans="1:9" x14ac:dyDescent="0.2">
      <c r="A7" s="180" t="s">
        <v>752</v>
      </c>
      <c r="B7" s="181">
        <f>+B6*35%</f>
        <v>288008884.91900009</v>
      </c>
      <c r="E7" s="185" t="s">
        <v>755</v>
      </c>
      <c r="F7" s="181">
        <f>(+B3*2.5%)*80%</f>
        <v>35872838.929600008</v>
      </c>
      <c r="H7" s="185" t="s">
        <v>755</v>
      </c>
      <c r="I7" s="189">
        <f>+F7</f>
        <v>35872838.929600008</v>
      </c>
    </row>
    <row r="8" spans="1:9" ht="15" x14ac:dyDescent="0.25">
      <c r="A8" s="180" t="s">
        <v>753</v>
      </c>
      <c r="B8" s="181">
        <f>+SMALL(E8:I8,1)</f>
        <v>105962992.91502503</v>
      </c>
      <c r="E8" s="191" t="s">
        <v>758</v>
      </c>
      <c r="F8" s="192">
        <f>+(F5*F6)-F7</f>
        <v>180133824.75965005</v>
      </c>
      <c r="H8" s="183" t="s">
        <v>760</v>
      </c>
      <c r="I8" s="190">
        <f>+(I4*I5)-I7</f>
        <v>105962992.91502503</v>
      </c>
    </row>
    <row r="9" spans="1:9" x14ac:dyDescent="0.2">
      <c r="A9" s="180" t="s">
        <v>761</v>
      </c>
      <c r="B9" s="189">
        <f>+F7+'BASE DE DATOS BG'!I4405</f>
        <v>47293791.929600008</v>
      </c>
    </row>
    <row r="10" spans="1:9" x14ac:dyDescent="0.2">
      <c r="A10" s="180" t="s">
        <v>871</v>
      </c>
      <c r="B10" s="181">
        <v>13745000</v>
      </c>
    </row>
    <row r="11" spans="1:9" ht="15" x14ac:dyDescent="0.25">
      <c r="A11" s="183" t="s">
        <v>286</v>
      </c>
      <c r="B11" s="192">
        <f>+B7+B8-B9-B10</f>
        <v>332933085.90442514</v>
      </c>
      <c r="C11" s="194">
        <f>+B11/B3</f>
        <v>0.18561847672987472</v>
      </c>
    </row>
    <row r="12" spans="1:9" ht="15" x14ac:dyDescent="0.25">
      <c r="A12" s="180" t="s">
        <v>763</v>
      </c>
      <c r="B12" s="181">
        <f>+B11*50%</f>
        <v>166466542.95221257</v>
      </c>
      <c r="E12" s="233">
        <v>378012467</v>
      </c>
      <c r="F12" s="192" t="s">
        <v>879</v>
      </c>
    </row>
    <row r="13" spans="1:9" x14ac:dyDescent="0.2">
      <c r="A13" s="180" t="s">
        <v>764</v>
      </c>
      <c r="B13" s="181">
        <f>+B11*50%</f>
        <v>166466542.95221257</v>
      </c>
    </row>
    <row r="18" spans="10:10" x14ac:dyDescent="0.2">
      <c r="J18" s="180">
        <f>94/2</f>
        <v>47</v>
      </c>
    </row>
  </sheetData>
  <mergeCells count="2">
    <mergeCell ref="A1:B1"/>
    <mergeCell ref="E1:I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C955-E548-4FDB-949C-EAF952AE8026}">
  <dimension ref="A1:J106"/>
  <sheetViews>
    <sheetView workbookViewId="0">
      <selection activeCell="B3" sqref="B3"/>
    </sheetView>
  </sheetViews>
  <sheetFormatPr baseColWidth="10" defaultColWidth="11.5703125" defaultRowHeight="14.25" x14ac:dyDescent="0.2"/>
  <cols>
    <col min="1" max="1" width="51.42578125" style="180" bestFit="1" customWidth="1"/>
    <col min="2" max="2" width="20.28515625" style="180" bestFit="1" customWidth="1"/>
    <col min="3" max="3" width="15.5703125" style="180" bestFit="1" customWidth="1"/>
    <col min="4" max="4" width="18.42578125" style="180" bestFit="1" customWidth="1"/>
    <col min="5" max="5" width="29.42578125" style="180" customWidth="1"/>
    <col min="6" max="6" width="16.85546875" style="181" bestFit="1" customWidth="1"/>
    <col min="7" max="7" width="18.5703125" style="180" bestFit="1" customWidth="1"/>
    <col min="8" max="8" width="29.85546875" style="180" customWidth="1"/>
    <col min="9" max="9" width="16.85546875" style="180" bestFit="1" customWidth="1"/>
    <col min="10" max="10" width="20.28515625" style="180" bestFit="1" customWidth="1"/>
    <col min="11" max="16384" width="11.5703125" style="180"/>
  </cols>
  <sheetData>
    <row r="1" spans="1:9" ht="15" x14ac:dyDescent="0.25">
      <c r="A1" s="267" t="s">
        <v>870</v>
      </c>
      <c r="B1" s="267"/>
      <c r="E1" s="267" t="s">
        <v>754</v>
      </c>
      <c r="F1" s="267"/>
      <c r="G1" s="267"/>
      <c r="H1" s="267"/>
      <c r="I1" s="267"/>
    </row>
    <row r="2" spans="1:9" ht="15" x14ac:dyDescent="0.25">
      <c r="A2" s="267" t="s">
        <v>128</v>
      </c>
      <c r="B2" s="267"/>
    </row>
    <row r="3" spans="1:9" ht="15" x14ac:dyDescent="0.25">
      <c r="A3" s="180" t="s">
        <v>285</v>
      </c>
      <c r="B3" s="181">
        <f>3744412422.86382-500000000</f>
        <v>3244412422.8638201</v>
      </c>
      <c r="C3" s="193">
        <f>+B3/B3</f>
        <v>1</v>
      </c>
      <c r="E3" s="183" t="s">
        <v>361</v>
      </c>
      <c r="H3" s="183" t="s">
        <v>362</v>
      </c>
    </row>
    <row r="4" spans="1:9" x14ac:dyDescent="0.2">
      <c r="A4" s="180" t="s">
        <v>112</v>
      </c>
      <c r="B4" s="181" t="e">
        <f>+B3*C4</f>
        <v>#REF!</v>
      </c>
      <c r="C4" s="193" t="e">
        <f>+'E.R. PPTO - REAL'!#REF!</f>
        <v>#REF!</v>
      </c>
      <c r="E4" s="185" t="s">
        <v>757</v>
      </c>
      <c r="F4" s="181">
        <v>90220000</v>
      </c>
      <c r="H4" s="180" t="s">
        <v>759</v>
      </c>
      <c r="I4" s="181" t="e">
        <f>+(F4+F5)/2</f>
        <v>#REF!</v>
      </c>
    </row>
    <row r="5" spans="1:9" x14ac:dyDescent="0.2">
      <c r="A5" s="180" t="s">
        <v>773</v>
      </c>
      <c r="B5" s="230" t="e">
        <f>+(B3*C5)</f>
        <v>#REF!</v>
      </c>
      <c r="C5" s="193" t="e">
        <f>+'E.R. PPTO - REAL'!#REF!</f>
        <v>#REF!</v>
      </c>
      <c r="E5" s="185" t="s">
        <v>869</v>
      </c>
      <c r="F5" s="181" t="e">
        <f>+B7</f>
        <v>#REF!</v>
      </c>
      <c r="I5" s="186">
        <v>0.75</v>
      </c>
    </row>
    <row r="6" spans="1:9" ht="15" x14ac:dyDescent="0.25">
      <c r="A6" s="183" t="s">
        <v>751</v>
      </c>
      <c r="B6" s="184" t="e">
        <f>+B3-B4-B5</f>
        <v>#REF!</v>
      </c>
      <c r="C6" s="194" t="e">
        <f>+B6/B3</f>
        <v>#REF!</v>
      </c>
      <c r="E6" s="187" t="s">
        <v>361</v>
      </c>
      <c r="F6" s="188">
        <v>0.75</v>
      </c>
    </row>
    <row r="7" spans="1:9" x14ac:dyDescent="0.2">
      <c r="A7" s="180" t="s">
        <v>752</v>
      </c>
      <c r="B7" s="181" t="e">
        <f>+B6*35%</f>
        <v>#REF!</v>
      </c>
      <c r="C7" s="189"/>
      <c r="E7" s="185" t="s">
        <v>755</v>
      </c>
      <c r="F7" s="181">
        <f>(+B3*(2.5%))*80%+(B3*0.55%)</f>
        <v>82732516.783027411</v>
      </c>
      <c r="H7" s="185" t="s">
        <v>755</v>
      </c>
      <c r="I7" s="189">
        <f>+F7</f>
        <v>82732516.783027411</v>
      </c>
    </row>
    <row r="8" spans="1:9" ht="15" x14ac:dyDescent="0.25">
      <c r="A8" s="180" t="s">
        <v>753</v>
      </c>
      <c r="B8" s="181" t="e">
        <f>+SMALL(E8:I8,1)</f>
        <v>#REF!</v>
      </c>
      <c r="C8" s="189"/>
      <c r="E8" s="191" t="s">
        <v>758</v>
      </c>
      <c r="F8" s="192" t="e">
        <f>+(F5*F6)-F7</f>
        <v>#REF!</v>
      </c>
      <c r="H8" s="183" t="s">
        <v>760</v>
      </c>
      <c r="I8" s="190" t="e">
        <f>+(I4*I5)-I7</f>
        <v>#REF!</v>
      </c>
    </row>
    <row r="9" spans="1:9" x14ac:dyDescent="0.2">
      <c r="A9" s="180" t="s">
        <v>761</v>
      </c>
      <c r="B9" s="189">
        <f>+F7</f>
        <v>82732516.783027411</v>
      </c>
    </row>
    <row r="10" spans="1:9" x14ac:dyDescent="0.2">
      <c r="A10" s="180" t="s">
        <v>882</v>
      </c>
      <c r="B10" s="181">
        <v>13745000</v>
      </c>
    </row>
    <row r="11" spans="1:9" ht="15" x14ac:dyDescent="0.25">
      <c r="A11" s="183" t="s">
        <v>286</v>
      </c>
      <c r="B11" s="192" t="e">
        <f>+B7+B8-B9-B10</f>
        <v>#REF!</v>
      </c>
      <c r="C11" s="194" t="e">
        <f>+B11/B3</f>
        <v>#REF!</v>
      </c>
    </row>
    <row r="12" spans="1:9" x14ac:dyDescent="0.2">
      <c r="A12" s="180" t="s">
        <v>763</v>
      </c>
      <c r="B12" s="181" t="e">
        <f>+B11*50%</f>
        <v>#REF!</v>
      </c>
    </row>
    <row r="13" spans="1:9" x14ac:dyDescent="0.2">
      <c r="A13" s="180" t="s">
        <v>764</v>
      </c>
      <c r="B13" s="181" t="e">
        <f>+B11*50%</f>
        <v>#REF!</v>
      </c>
    </row>
    <row r="17" spans="1:9" x14ac:dyDescent="0.2">
      <c r="A17" s="180" t="s">
        <v>868</v>
      </c>
      <c r="B17" s="181">
        <v>56246000</v>
      </c>
      <c r="D17" s="189" t="e">
        <f>+B11</f>
        <v>#REF!</v>
      </c>
      <c r="E17" s="180">
        <v>2025</v>
      </c>
    </row>
    <row r="18" spans="1:9" x14ac:dyDescent="0.2">
      <c r="A18" s="180" t="s">
        <v>766</v>
      </c>
      <c r="B18" s="181">
        <v>1899158000</v>
      </c>
    </row>
    <row r="19" spans="1:9" ht="15" x14ac:dyDescent="0.25">
      <c r="A19" s="180" t="s">
        <v>873</v>
      </c>
      <c r="B19" s="189">
        <f>+B3</f>
        <v>3244412422.8638201</v>
      </c>
      <c r="D19" s="190" t="e">
        <f>+D17-B17</f>
        <v>#REF!</v>
      </c>
      <c r="E19" s="231" t="e">
        <f>+D19/B17</f>
        <v>#REF!</v>
      </c>
    </row>
    <row r="20" spans="1:9" ht="15" x14ac:dyDescent="0.25">
      <c r="A20" s="195" t="s">
        <v>767</v>
      </c>
      <c r="B20" s="196">
        <f>+(B19/B18)-1</f>
        <v>0.70834255120628198</v>
      </c>
    </row>
    <row r="22" spans="1:9" ht="15" x14ac:dyDescent="0.25">
      <c r="A22" s="197" t="s">
        <v>768</v>
      </c>
      <c r="B22" s="198" t="e">
        <f>+(F5/F4)-1</f>
        <v>#REF!</v>
      </c>
    </row>
    <row r="25" spans="1:9" ht="15" x14ac:dyDescent="0.25">
      <c r="A25" s="267" t="s">
        <v>776</v>
      </c>
      <c r="B25" s="267"/>
      <c r="E25" s="267" t="s">
        <v>754</v>
      </c>
      <c r="F25" s="267"/>
      <c r="G25" s="267"/>
      <c r="H25" s="267"/>
      <c r="I25" s="267"/>
    </row>
    <row r="26" spans="1:9" ht="15" x14ac:dyDescent="0.25">
      <c r="A26" s="267" t="s">
        <v>889</v>
      </c>
      <c r="B26" s="267"/>
    </row>
    <row r="27" spans="1:9" ht="15" x14ac:dyDescent="0.25">
      <c r="A27" s="180" t="s">
        <v>285</v>
      </c>
      <c r="B27" s="189">
        <f>+B3</f>
        <v>3244412422.8638201</v>
      </c>
      <c r="C27" s="193">
        <f>+B27/B27</f>
        <v>1</v>
      </c>
      <c r="E27" s="183" t="s">
        <v>361</v>
      </c>
      <c r="H27" s="183" t="s">
        <v>362</v>
      </c>
    </row>
    <row r="28" spans="1:9" x14ac:dyDescent="0.2">
      <c r="A28" s="180" t="s">
        <v>112</v>
      </c>
      <c r="B28" s="181">
        <f>+B27*C28</f>
        <v>1459985590.2887192</v>
      </c>
      <c r="C28" s="193">
        <v>0.45</v>
      </c>
      <c r="E28" s="185" t="s">
        <v>757</v>
      </c>
      <c r="F28" s="181">
        <v>90220000</v>
      </c>
      <c r="H28" s="180" t="s">
        <v>872</v>
      </c>
      <c r="I28" s="181" t="e">
        <f>+(F28+F29)/2</f>
        <v>#REF!</v>
      </c>
    </row>
    <row r="29" spans="1:9" x14ac:dyDescent="0.2">
      <c r="A29" s="180" t="s">
        <v>773</v>
      </c>
      <c r="B29" s="189" t="e">
        <f>+B5</f>
        <v>#REF!</v>
      </c>
      <c r="C29" s="193" t="e">
        <f>+B29/B27</f>
        <v>#REF!</v>
      </c>
      <c r="E29" s="185" t="s">
        <v>869</v>
      </c>
      <c r="F29" s="181" t="e">
        <f>+B31</f>
        <v>#REF!</v>
      </c>
      <c r="I29" s="186">
        <v>0.75</v>
      </c>
    </row>
    <row r="30" spans="1:9" ht="15" x14ac:dyDescent="0.25">
      <c r="A30" s="183" t="s">
        <v>751</v>
      </c>
      <c r="B30" s="184" t="e">
        <f>+B27-B28-B29</f>
        <v>#REF!</v>
      </c>
      <c r="C30" s="194" t="e">
        <f>+B30/B27</f>
        <v>#REF!</v>
      </c>
      <c r="E30" s="187" t="s">
        <v>361</v>
      </c>
      <c r="F30" s="188">
        <v>0.75</v>
      </c>
    </row>
    <row r="31" spans="1:9" x14ac:dyDescent="0.2">
      <c r="A31" s="180" t="s">
        <v>752</v>
      </c>
      <c r="B31" s="181" t="e">
        <f>+B30*35%</f>
        <v>#REF!</v>
      </c>
      <c r="E31" s="185" t="s">
        <v>755</v>
      </c>
      <c r="F31" s="181">
        <f>+((B27*2.5%))*80%+(B27*0.55%)</f>
        <v>82732516.783027411</v>
      </c>
      <c r="H31" s="185" t="s">
        <v>755</v>
      </c>
      <c r="I31" s="189">
        <f>+F31</f>
        <v>82732516.783027411</v>
      </c>
    </row>
    <row r="32" spans="1:9" ht="15" x14ac:dyDescent="0.25">
      <c r="A32" s="180" t="s">
        <v>753</v>
      </c>
      <c r="B32" s="181" t="e">
        <f>+SMALL(E32:I32,1)</f>
        <v>#REF!</v>
      </c>
      <c r="E32" s="191" t="s">
        <v>758</v>
      </c>
      <c r="F32" s="192" t="e">
        <f>+(F29*F30)-F31</f>
        <v>#REF!</v>
      </c>
      <c r="H32" s="183" t="s">
        <v>760</v>
      </c>
      <c r="I32" s="190" t="e">
        <f>+(I28*I29)-I31</f>
        <v>#REF!</v>
      </c>
    </row>
    <row r="33" spans="1:7" x14ac:dyDescent="0.2">
      <c r="A33" s="180" t="s">
        <v>761</v>
      </c>
      <c r="B33" s="181">
        <f>+F31</f>
        <v>82732516.783027411</v>
      </c>
    </row>
    <row r="34" spans="1:7" x14ac:dyDescent="0.2">
      <c r="A34" s="180" t="s">
        <v>883</v>
      </c>
      <c r="B34" s="181">
        <v>13745000</v>
      </c>
    </row>
    <row r="35" spans="1:7" ht="15" x14ac:dyDescent="0.25">
      <c r="A35" s="183" t="s">
        <v>286</v>
      </c>
      <c r="B35" s="192" t="e">
        <f>+B31+B32-B33-B34</f>
        <v>#REF!</v>
      </c>
    </row>
    <row r="36" spans="1:7" x14ac:dyDescent="0.2">
      <c r="A36" s="180" t="s">
        <v>763</v>
      </c>
      <c r="B36" s="181" t="e">
        <f>+B35*50%</f>
        <v>#REF!</v>
      </c>
    </row>
    <row r="37" spans="1:7" x14ac:dyDescent="0.2">
      <c r="A37" s="180" t="s">
        <v>764</v>
      </c>
      <c r="B37" s="181" t="e">
        <f>+B35*50%</f>
        <v>#REF!</v>
      </c>
    </row>
    <row r="39" spans="1:7" x14ac:dyDescent="0.2">
      <c r="A39" s="180" t="s">
        <v>868</v>
      </c>
      <c r="B39" s="181">
        <v>56246000</v>
      </c>
    </row>
    <row r="40" spans="1:7" x14ac:dyDescent="0.2">
      <c r="A40" s="180" t="s">
        <v>766</v>
      </c>
      <c r="B40" s="181">
        <v>1899158000</v>
      </c>
    </row>
    <row r="41" spans="1:7" ht="15" x14ac:dyDescent="0.25">
      <c r="A41" s="180" t="s">
        <v>873</v>
      </c>
      <c r="B41" s="189">
        <f>+B27</f>
        <v>3244412422.8638201</v>
      </c>
      <c r="E41" s="200"/>
      <c r="F41" s="201"/>
      <c r="G41" s="190"/>
    </row>
    <row r="42" spans="1:7" ht="15" x14ac:dyDescent="0.25">
      <c r="A42" s="195" t="s">
        <v>767</v>
      </c>
      <c r="B42" s="196">
        <f>+(B41/B40)-1</f>
        <v>0.70834255120628198</v>
      </c>
    </row>
    <row r="43" spans="1:7" ht="15" x14ac:dyDescent="0.25">
      <c r="E43" s="183"/>
    </row>
    <row r="44" spans="1:7" ht="15" x14ac:dyDescent="0.25">
      <c r="A44" s="197" t="s">
        <v>768</v>
      </c>
      <c r="B44" s="198" t="e">
        <f>+(B31/F28)-1</f>
        <v>#REF!</v>
      </c>
    </row>
    <row r="45" spans="1:7" ht="15" x14ac:dyDescent="0.25">
      <c r="A45" s="202" t="s">
        <v>774</v>
      </c>
      <c r="B45" s="202" t="s">
        <v>777</v>
      </c>
    </row>
    <row r="48" spans="1:7" ht="15" x14ac:dyDescent="0.25">
      <c r="E48" s="200"/>
      <c r="F48" s="201"/>
    </row>
    <row r="51" spans="1:9" ht="15" x14ac:dyDescent="0.25">
      <c r="A51" s="267" t="s">
        <v>780</v>
      </c>
      <c r="B51" s="267"/>
      <c r="E51" s="267" t="s">
        <v>754</v>
      </c>
      <c r="F51" s="267"/>
      <c r="G51" s="267"/>
      <c r="H51" s="267"/>
      <c r="I51" s="267"/>
    </row>
    <row r="52" spans="1:9" ht="15" x14ac:dyDescent="0.25">
      <c r="A52" s="267" t="s">
        <v>890</v>
      </c>
      <c r="B52" s="267"/>
    </row>
    <row r="53" spans="1:9" ht="15" x14ac:dyDescent="0.25">
      <c r="A53" s="180" t="s">
        <v>285</v>
      </c>
      <c r="B53" s="189">
        <f>+B27</f>
        <v>3244412422.8638201</v>
      </c>
      <c r="C53" s="193">
        <f>+B53/B53</f>
        <v>1</v>
      </c>
      <c r="E53" s="183" t="s">
        <v>361</v>
      </c>
      <c r="H53" s="183" t="s">
        <v>362</v>
      </c>
    </row>
    <row r="54" spans="1:9" x14ac:dyDescent="0.2">
      <c r="A54" s="180" t="s">
        <v>112</v>
      </c>
      <c r="B54" s="205">
        <f>+B53*C54</f>
        <v>1557317962.9746337</v>
      </c>
      <c r="C54" s="193">
        <v>0.48</v>
      </c>
      <c r="E54" s="185" t="s">
        <v>757</v>
      </c>
      <c r="F54" s="181">
        <v>90220000</v>
      </c>
      <c r="H54" s="180" t="s">
        <v>872</v>
      </c>
      <c r="I54" s="181">
        <f>+(F54+F55)/2</f>
        <v>141631269.58019865</v>
      </c>
    </row>
    <row r="55" spans="1:9" x14ac:dyDescent="0.2">
      <c r="A55" s="180" t="s">
        <v>773</v>
      </c>
      <c r="B55" s="199">
        <f>+B53*C55</f>
        <v>1135544348.002337</v>
      </c>
      <c r="C55" s="193">
        <v>0.35</v>
      </c>
      <c r="E55" s="185" t="s">
        <v>869</v>
      </c>
      <c r="F55" s="181">
        <f>+B57</f>
        <v>193042539.16039729</v>
      </c>
      <c r="I55" s="186">
        <v>0.75</v>
      </c>
    </row>
    <row r="56" spans="1:9" ht="15" x14ac:dyDescent="0.25">
      <c r="A56" s="183" t="s">
        <v>751</v>
      </c>
      <c r="B56" s="184">
        <f>+B53-B54-B55</f>
        <v>551550111.8868494</v>
      </c>
      <c r="C56" s="194">
        <f>+B56/B53</f>
        <v>0.16999999999999998</v>
      </c>
      <c r="E56" s="187" t="s">
        <v>361</v>
      </c>
      <c r="F56" s="188">
        <v>0.75</v>
      </c>
    </row>
    <row r="57" spans="1:9" x14ac:dyDescent="0.2">
      <c r="A57" s="180" t="s">
        <v>752</v>
      </c>
      <c r="B57" s="181">
        <f>+B56*35%</f>
        <v>193042539.16039729</v>
      </c>
      <c r="E57" s="185" t="s">
        <v>755</v>
      </c>
      <c r="F57" s="181">
        <f>+F31</f>
        <v>82732516.783027411</v>
      </c>
      <c r="H57" s="185" t="s">
        <v>755</v>
      </c>
      <c r="I57" s="189">
        <f>+F57</f>
        <v>82732516.783027411</v>
      </c>
    </row>
    <row r="58" spans="1:9" ht="15" x14ac:dyDescent="0.25">
      <c r="A58" s="180" t="s">
        <v>753</v>
      </c>
      <c r="B58" s="181">
        <f>+SMALL(E58:I58,1)</f>
        <v>23490935.402121574</v>
      </c>
      <c r="E58" s="191" t="s">
        <v>758</v>
      </c>
      <c r="F58" s="192">
        <f>+(F55*F56)-F57</f>
        <v>62049387.587270558</v>
      </c>
      <c r="H58" s="183" t="s">
        <v>760</v>
      </c>
      <c r="I58" s="190">
        <f>+(I54*I55)-I57</f>
        <v>23490935.402121574</v>
      </c>
    </row>
    <row r="59" spans="1:9" x14ac:dyDescent="0.2">
      <c r="A59" s="180" t="s">
        <v>761</v>
      </c>
      <c r="B59" s="181">
        <f>+F57</f>
        <v>82732516.783027411</v>
      </c>
    </row>
    <row r="60" spans="1:9" x14ac:dyDescent="0.2">
      <c r="A60" s="180" t="s">
        <v>882</v>
      </c>
      <c r="B60" s="181">
        <v>13745000</v>
      </c>
    </row>
    <row r="61" spans="1:9" ht="15" x14ac:dyDescent="0.25">
      <c r="A61" s="183" t="s">
        <v>286</v>
      </c>
      <c r="B61" s="192">
        <f>+B57+B58-B59-B60</f>
        <v>120055957.77949145</v>
      </c>
      <c r="C61" s="189">
        <f>+B61-F54</f>
        <v>29835957.779491454</v>
      </c>
      <c r="D61" s="193">
        <f>+C61/F54</f>
        <v>0.3307022586953165</v>
      </c>
    </row>
    <row r="62" spans="1:9" x14ac:dyDescent="0.2">
      <c r="A62" s="180" t="s">
        <v>763</v>
      </c>
      <c r="B62" s="181">
        <f>+B61*50%</f>
        <v>60027978.889745727</v>
      </c>
    </row>
    <row r="63" spans="1:9" x14ac:dyDescent="0.2">
      <c r="A63" s="180" t="s">
        <v>764</v>
      </c>
      <c r="B63" s="181">
        <f>+B61*50%</f>
        <v>60027978.889745727</v>
      </c>
    </row>
    <row r="65" spans="1:10" x14ac:dyDescent="0.2">
      <c r="A65" s="180" t="s">
        <v>868</v>
      </c>
      <c r="B65" s="181">
        <v>56246000</v>
      </c>
      <c r="E65" s="180" t="s">
        <v>769</v>
      </c>
      <c r="F65" s="181">
        <v>88990000</v>
      </c>
      <c r="G65" s="230">
        <v>1105400000</v>
      </c>
      <c r="H65" s="193">
        <f>+F65/G65</f>
        <v>8.0504794644472591E-2</v>
      </c>
    </row>
    <row r="66" spans="1:10" x14ac:dyDescent="0.2">
      <c r="A66" s="180" t="s">
        <v>766</v>
      </c>
      <c r="B66" s="181">
        <v>1899158000</v>
      </c>
      <c r="E66" s="180" t="s">
        <v>770</v>
      </c>
      <c r="F66" s="181">
        <v>202935000</v>
      </c>
      <c r="G66" s="230">
        <v>1899158000</v>
      </c>
      <c r="H66" s="193">
        <f>+F66/G66</f>
        <v>0.10685524848380176</v>
      </c>
    </row>
    <row r="67" spans="1:10" ht="15" x14ac:dyDescent="0.25">
      <c r="A67" s="180" t="s">
        <v>873</v>
      </c>
      <c r="B67" s="189">
        <f>+B53</f>
        <v>3244412422.8638201</v>
      </c>
      <c r="E67" s="180" t="s">
        <v>874</v>
      </c>
      <c r="F67" s="201" t="s">
        <v>875</v>
      </c>
      <c r="H67" s="204"/>
      <c r="J67" s="189"/>
    </row>
    <row r="68" spans="1:10" ht="15" x14ac:dyDescent="0.25">
      <c r="A68" s="195" t="s">
        <v>767</v>
      </c>
      <c r="B68" s="196">
        <f>+(B67/B66)-1</f>
        <v>0.70834255120628198</v>
      </c>
      <c r="I68" s="189"/>
    </row>
    <row r="69" spans="1:10" ht="15" x14ac:dyDescent="0.25">
      <c r="E69" s="183"/>
      <c r="I69" s="189"/>
    </row>
    <row r="70" spans="1:10" ht="15" x14ac:dyDescent="0.25">
      <c r="A70" s="197" t="s">
        <v>768</v>
      </c>
      <c r="B70" s="198">
        <f>+(B57/F54)-1</f>
        <v>1.1396867563777131</v>
      </c>
      <c r="F70" s="192"/>
    </row>
    <row r="71" spans="1:10" ht="15" x14ac:dyDescent="0.25">
      <c r="A71" s="202" t="s">
        <v>774</v>
      </c>
      <c r="B71" s="202" t="s">
        <v>777</v>
      </c>
    </row>
    <row r="73" spans="1:10" ht="15" x14ac:dyDescent="0.25">
      <c r="A73" s="182">
        <f>+B53*3.3/1000</f>
        <v>10706560.995450605</v>
      </c>
      <c r="B73" s="183" t="s">
        <v>625</v>
      </c>
    </row>
    <row r="74" spans="1:10" ht="15" x14ac:dyDescent="0.25">
      <c r="E74" s="200"/>
      <c r="F74" s="201"/>
    </row>
    <row r="75" spans="1:10" x14ac:dyDescent="0.2">
      <c r="J75" s="182"/>
    </row>
    <row r="76" spans="1:10" x14ac:dyDescent="0.2">
      <c r="J76" s="182"/>
    </row>
    <row r="77" spans="1:10" ht="15" x14ac:dyDescent="0.25">
      <c r="A77" s="207" t="s">
        <v>876</v>
      </c>
      <c r="B77" s="208" t="e">
        <f>+'E.R. PPTO - REAL'!AG16</f>
        <v>#REF!</v>
      </c>
      <c r="C77" s="180" t="s">
        <v>777</v>
      </c>
      <c r="D77" s="194" t="e">
        <f>+B77/E77</f>
        <v>#REF!</v>
      </c>
      <c r="E77" s="230">
        <f>+'PROYECCIÓN JUNIO 2025'!B3</f>
        <v>1793641946.4800003</v>
      </c>
      <c r="F77" s="181" t="s">
        <v>880</v>
      </c>
    </row>
    <row r="78" spans="1:10" ht="15" x14ac:dyDescent="0.25">
      <c r="A78" s="207" t="s">
        <v>877</v>
      </c>
      <c r="B78" s="208" t="e">
        <f>+B4</f>
        <v>#REF!</v>
      </c>
      <c r="C78" s="189"/>
      <c r="D78" s="194" t="e">
        <f>+B78/E78</f>
        <v>#REF!</v>
      </c>
      <c r="E78" s="189">
        <f>+B3</f>
        <v>3244412422.8638201</v>
      </c>
      <c r="F78" s="181" t="s">
        <v>881</v>
      </c>
    </row>
    <row r="79" spans="1:10" x14ac:dyDescent="0.2">
      <c r="B79" s="208"/>
    </row>
    <row r="80" spans="1:10" ht="15" x14ac:dyDescent="0.25">
      <c r="A80" s="232" t="s">
        <v>878</v>
      </c>
      <c r="B80" s="234" t="e">
        <f>+B54-B78</f>
        <v>#REF!</v>
      </c>
      <c r="J80" s="199"/>
    </row>
    <row r="81" spans="1:10" ht="15" x14ac:dyDescent="0.25">
      <c r="A81" s="232" t="s">
        <v>783</v>
      </c>
      <c r="B81" s="234" t="e">
        <f>+B28-B4</f>
        <v>#REF!</v>
      </c>
      <c r="J81" s="182"/>
    </row>
    <row r="82" spans="1:10" x14ac:dyDescent="0.2">
      <c r="J82" s="206"/>
    </row>
    <row r="85" spans="1:10" ht="15" x14ac:dyDescent="0.25">
      <c r="A85" s="267" t="s">
        <v>870</v>
      </c>
      <c r="B85" s="267"/>
      <c r="E85" s="267" t="s">
        <v>754</v>
      </c>
      <c r="F85" s="267"/>
      <c r="G85" s="267"/>
      <c r="H85" s="267"/>
      <c r="I85" s="267"/>
    </row>
    <row r="87" spans="1:10" ht="15" x14ac:dyDescent="0.25">
      <c r="A87" s="180" t="s">
        <v>285</v>
      </c>
      <c r="B87" s="181">
        <f>3744412422.86382-500000000</f>
        <v>3244412422.8638201</v>
      </c>
      <c r="C87" s="193">
        <f>+B87/B87</f>
        <v>1</v>
      </c>
      <c r="E87" s="183" t="s">
        <v>361</v>
      </c>
      <c r="H87" s="183" t="s">
        <v>362</v>
      </c>
    </row>
    <row r="88" spans="1:10" ht="15" x14ac:dyDescent="0.25">
      <c r="A88" s="180" t="s">
        <v>112</v>
      </c>
      <c r="B88" s="181">
        <f>+B87*45%+56000000</f>
        <v>1515985590.2887192</v>
      </c>
      <c r="C88" s="193">
        <f>+B88/B87</f>
        <v>0.46726044432741054</v>
      </c>
      <c r="D88" s="190" t="e">
        <f>+B88-B4</f>
        <v>#REF!</v>
      </c>
      <c r="E88" s="185" t="s">
        <v>757</v>
      </c>
      <c r="F88" s="181">
        <v>90220000</v>
      </c>
      <c r="H88" s="180" t="s">
        <v>872</v>
      </c>
      <c r="I88" s="181">
        <f>+(F88+F89)/2</f>
        <v>108779972.01966062</v>
      </c>
    </row>
    <row r="89" spans="1:10" ht="15" x14ac:dyDescent="0.25">
      <c r="A89" s="180" t="s">
        <v>773</v>
      </c>
      <c r="B89" s="230">
        <f>+(B87*C89)+304000000</f>
        <v>1364598421.034183</v>
      </c>
      <c r="C89" s="193">
        <v>0.32690000000000002</v>
      </c>
      <c r="D89" s="235">
        <f>+B89/B87</f>
        <v>0.42059955492022855</v>
      </c>
      <c r="E89" s="185" t="s">
        <v>869</v>
      </c>
      <c r="F89" s="181">
        <f>+B91</f>
        <v>127339944.03932124</v>
      </c>
      <c r="I89" s="186">
        <v>0.75</v>
      </c>
    </row>
    <row r="90" spans="1:10" ht="15" x14ac:dyDescent="0.25">
      <c r="A90" s="183" t="s">
        <v>751</v>
      </c>
      <c r="B90" s="184">
        <f>+B87-B88-B89</f>
        <v>363828411.54091787</v>
      </c>
      <c r="C90" s="194">
        <f>+B90/B87</f>
        <v>0.11214000075236091</v>
      </c>
      <c r="E90" s="187" t="s">
        <v>361</v>
      </c>
      <c r="F90" s="188">
        <v>0.75</v>
      </c>
    </row>
    <row r="91" spans="1:10" ht="15" x14ac:dyDescent="0.25">
      <c r="A91" s="180" t="s">
        <v>752</v>
      </c>
      <c r="B91" s="181">
        <f>+B90*35%</f>
        <v>127339944.03932124</v>
      </c>
      <c r="C91" s="235">
        <f>+(B91/F88)-1</f>
        <v>0.41143808511772595</v>
      </c>
      <c r="E91" s="185" t="s">
        <v>755</v>
      </c>
      <c r="F91" s="181">
        <f>+F65</f>
        <v>88990000</v>
      </c>
      <c r="H91" s="185" t="s">
        <v>755</v>
      </c>
      <c r="I91" s="189">
        <f>+F91</f>
        <v>88990000</v>
      </c>
    </row>
    <row r="92" spans="1:10" ht="15" x14ac:dyDescent="0.25">
      <c r="A92" s="180" t="s">
        <v>753</v>
      </c>
      <c r="B92" s="181">
        <v>0</v>
      </c>
      <c r="C92" s="189"/>
      <c r="E92" s="191" t="s">
        <v>758</v>
      </c>
      <c r="F92" s="192">
        <f>+(F89*F90)-F91</f>
        <v>6514958.0294909328</v>
      </c>
      <c r="H92" s="183" t="s">
        <v>760</v>
      </c>
      <c r="I92" s="190">
        <f>+(I88*I89)-I91</f>
        <v>-7405020.9852545261</v>
      </c>
    </row>
    <row r="93" spans="1:10" x14ac:dyDescent="0.2">
      <c r="A93" s="180" t="s">
        <v>761</v>
      </c>
      <c r="B93" s="189">
        <f>+F91</f>
        <v>88990000</v>
      </c>
    </row>
    <row r="94" spans="1:10" x14ac:dyDescent="0.2">
      <c r="A94" s="180" t="s">
        <v>882</v>
      </c>
      <c r="B94" s="181">
        <v>13745000</v>
      </c>
    </row>
    <row r="95" spans="1:10" ht="15" x14ac:dyDescent="0.25">
      <c r="A95" s="183" t="s">
        <v>286</v>
      </c>
      <c r="B95" s="192">
        <f>+B91+B92-B93-B94</f>
        <v>24604944.039321244</v>
      </c>
      <c r="C95" s="194">
        <f>+B95/B87</f>
        <v>7.5837904780313445E-3</v>
      </c>
      <c r="E95" s="230" t="e">
        <f>+GETPIVOTDATA("VALOR",'E.R. PPTO - REAL'!$S$11,"CLASE","COSTO")</f>
        <v>#REF!</v>
      </c>
      <c r="F95" s="230" t="e">
        <f>+B88-E95</f>
        <v>#REF!</v>
      </c>
    </row>
    <row r="96" spans="1:10" x14ac:dyDescent="0.2">
      <c r="A96" s="180" t="s">
        <v>763</v>
      </c>
      <c r="B96" s="181">
        <f>+B95*50%</f>
        <v>12302472.019660622</v>
      </c>
    </row>
    <row r="97" spans="1:9" x14ac:dyDescent="0.2">
      <c r="A97" s="180" t="s">
        <v>764</v>
      </c>
      <c r="B97" s="181">
        <f>+B95*50%</f>
        <v>12302472.019660622</v>
      </c>
    </row>
    <row r="98" spans="1:9" x14ac:dyDescent="0.2">
      <c r="E98" s="180" t="s">
        <v>891</v>
      </c>
      <c r="F98" s="181">
        <v>115000000</v>
      </c>
    </row>
    <row r="99" spans="1:9" x14ac:dyDescent="0.2">
      <c r="E99" s="180" t="s">
        <v>892</v>
      </c>
      <c r="F99" s="181">
        <v>104400000</v>
      </c>
      <c r="G99" s="230"/>
      <c r="H99" s="193"/>
    </row>
    <row r="100" spans="1:9" x14ac:dyDescent="0.2">
      <c r="E100" s="180" t="s">
        <v>893</v>
      </c>
      <c r="F100" s="181">
        <f>33000000+28300000</f>
        <v>61300000</v>
      </c>
      <c r="G100" s="230"/>
      <c r="H100" s="193"/>
    </row>
    <row r="101" spans="1:9" ht="15" x14ac:dyDescent="0.25">
      <c r="A101" s="180" t="s">
        <v>868</v>
      </c>
      <c r="B101" s="181">
        <v>56246000</v>
      </c>
      <c r="E101" s="180" t="s">
        <v>894</v>
      </c>
      <c r="F101" s="201">
        <f>18000000+29000000+28300000</f>
        <v>75300000</v>
      </c>
      <c r="H101" s="204"/>
    </row>
    <row r="102" spans="1:9" ht="15" x14ac:dyDescent="0.25">
      <c r="A102" s="180" t="s">
        <v>766</v>
      </c>
      <c r="B102" s="181">
        <v>1899158000</v>
      </c>
      <c r="E102" s="183" t="s">
        <v>347</v>
      </c>
      <c r="F102" s="192">
        <f>+SUM(F98:F101)</f>
        <v>356000000</v>
      </c>
      <c r="G102" s="193">
        <f>+F102/B87</f>
        <v>0.10972711036710965</v>
      </c>
      <c r="H102" s="240">
        <f>+B87*11%</f>
        <v>356885366.51502019</v>
      </c>
      <c r="I102" s="190">
        <f>+H102-F102</f>
        <v>885366.51502019167</v>
      </c>
    </row>
    <row r="103" spans="1:9" x14ac:dyDescent="0.2">
      <c r="A103" s="180" t="s">
        <v>873</v>
      </c>
      <c r="B103" s="189">
        <f>+B87</f>
        <v>3244412422.8638201</v>
      </c>
      <c r="I103" s="230">
        <f>+I102/2</f>
        <v>442683.25751009583</v>
      </c>
    </row>
    <row r="104" spans="1:9" ht="15" x14ac:dyDescent="0.25">
      <c r="A104" s="195" t="s">
        <v>767</v>
      </c>
      <c r="B104" s="196">
        <f>+(B103/B102)-1</f>
        <v>0.70834255120628198</v>
      </c>
      <c r="E104" s="183" t="s">
        <v>895</v>
      </c>
      <c r="F104" s="190" t="e">
        <f>+D88-F102</f>
        <v>#REF!</v>
      </c>
    </row>
    <row r="106" spans="1:9" ht="15" x14ac:dyDescent="0.25">
      <c r="A106" s="197" t="s">
        <v>768</v>
      </c>
      <c r="B106" s="198">
        <f>+(F89/F88)-1</f>
        <v>0.41143808511772595</v>
      </c>
    </row>
  </sheetData>
  <mergeCells count="11">
    <mergeCell ref="A51:B51"/>
    <mergeCell ref="E51:I51"/>
    <mergeCell ref="A52:B52"/>
    <mergeCell ref="A85:B85"/>
    <mergeCell ref="E85:I85"/>
    <mergeCell ref="A26:B26"/>
    <mergeCell ref="A1:B1"/>
    <mergeCell ref="E1:I1"/>
    <mergeCell ref="A2:B2"/>
    <mergeCell ref="A25:B25"/>
    <mergeCell ref="E25:I2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3DE47-F2BC-4087-B5A0-2C207B6E0678}">
  <dimension ref="A1:I23"/>
  <sheetViews>
    <sheetView workbookViewId="0">
      <selection activeCell="B11" sqref="B11"/>
    </sheetView>
  </sheetViews>
  <sheetFormatPr baseColWidth="10" defaultColWidth="11.5703125" defaultRowHeight="14.25" x14ac:dyDescent="0.2"/>
  <cols>
    <col min="1" max="1" width="68.85546875" style="180" customWidth="1"/>
    <col min="2" max="2" width="20.28515625" style="180" bestFit="1" customWidth="1"/>
    <col min="3" max="3" width="15.5703125" style="180" bestFit="1" customWidth="1"/>
    <col min="4" max="4" width="17.42578125" style="180" bestFit="1" customWidth="1"/>
    <col min="5" max="5" width="29.42578125" style="180" customWidth="1"/>
    <col min="6" max="6" width="16.85546875" style="181" bestFit="1" customWidth="1"/>
    <col min="7" max="7" width="18.5703125" style="180" bestFit="1" customWidth="1"/>
    <col min="8" max="8" width="29.85546875" style="180" customWidth="1"/>
    <col min="9" max="9" width="16.85546875" style="180" bestFit="1" customWidth="1"/>
    <col min="10" max="10" width="20.28515625" style="180" bestFit="1" customWidth="1"/>
    <col min="11" max="16384" width="11.5703125" style="180"/>
  </cols>
  <sheetData>
    <row r="1" spans="1:9" ht="15" x14ac:dyDescent="0.25">
      <c r="A1" s="267" t="s">
        <v>870</v>
      </c>
      <c r="B1" s="267"/>
      <c r="E1" s="267" t="s">
        <v>754</v>
      </c>
      <c r="F1" s="267"/>
      <c r="G1" s="267"/>
      <c r="H1" s="267"/>
      <c r="I1" s="267"/>
    </row>
    <row r="2" spans="1:9" ht="15" x14ac:dyDescent="0.25">
      <c r="A2" s="267" t="s">
        <v>128</v>
      </c>
      <c r="B2" s="267"/>
    </row>
    <row r="3" spans="1:9" ht="15" x14ac:dyDescent="0.25">
      <c r="A3" s="180" t="s">
        <v>285</v>
      </c>
      <c r="B3" s="181" t="e">
        <f>+GETPIVOTDATA("VALOR",'E.R. PPTO - REAL'!$S$11,"CLASE","INGRESO")</f>
        <v>#REF!</v>
      </c>
      <c r="C3" s="193" t="e">
        <f>+B3/B3</f>
        <v>#REF!</v>
      </c>
      <c r="E3" s="183" t="s">
        <v>361</v>
      </c>
      <c r="H3" s="183" t="s">
        <v>362</v>
      </c>
    </row>
    <row r="4" spans="1:9" x14ac:dyDescent="0.2">
      <c r="A4" s="180" t="s">
        <v>112</v>
      </c>
      <c r="B4" s="181" t="e">
        <f>+GETPIVOTDATA("VALOR",'E.R. PPTO - REAL'!$S$11,"CLASE","COSTO")</f>
        <v>#REF!</v>
      </c>
      <c r="C4" s="193" t="e">
        <f>+'E.R. PPTO - REAL'!AG16</f>
        <v>#REF!</v>
      </c>
      <c r="D4" s="189"/>
      <c r="E4" s="185" t="s">
        <v>757</v>
      </c>
      <c r="F4" s="181">
        <v>90220000</v>
      </c>
      <c r="H4" s="180" t="s">
        <v>759</v>
      </c>
      <c r="I4" s="181" t="e">
        <f>+(F4+F5)/2</f>
        <v>#REF!</v>
      </c>
    </row>
    <row r="5" spans="1:9" x14ac:dyDescent="0.2">
      <c r="A5" s="180" t="s">
        <v>773</v>
      </c>
      <c r="B5" s="230" t="e">
        <f>+GETPIVOTDATA("VALOR",'E.R. PPTO - REAL'!$S$11,"CLASE","GASTO","GRUPO","OPERACIONAL DE ADMINISTRACIÓN")+GETPIVOTDATA("VALOR",'E.R. PPTO - REAL'!$S$11,"CLASE","GASTO","GRUPO","GASTOS DE VENTAS")+48537667.24</f>
        <v>#REF!</v>
      </c>
      <c r="C5" s="193" t="e">
        <f>+'E.R. PPTO - REAL'!AG17</f>
        <v>#REF!</v>
      </c>
      <c r="E5" s="185" t="s">
        <v>869</v>
      </c>
      <c r="F5" s="181" t="e">
        <f>+B7</f>
        <v>#REF!</v>
      </c>
      <c r="I5" s="186">
        <v>0.75</v>
      </c>
    </row>
    <row r="6" spans="1:9" ht="15" x14ac:dyDescent="0.25">
      <c r="A6" s="183" t="s">
        <v>751</v>
      </c>
      <c r="B6" s="184" t="e">
        <f>+B3-B4-B5</f>
        <v>#REF!</v>
      </c>
      <c r="C6" s="194" t="e">
        <f>+B6/B3</f>
        <v>#REF!</v>
      </c>
      <c r="D6" s="201" t="e">
        <f>+B6*56.42%</f>
        <v>#REF!</v>
      </c>
      <c r="E6" s="187" t="s">
        <v>361</v>
      </c>
      <c r="F6" s="188">
        <v>0.75</v>
      </c>
    </row>
    <row r="7" spans="1:9" ht="15" x14ac:dyDescent="0.25">
      <c r="A7" s="200" t="s">
        <v>752</v>
      </c>
      <c r="B7" s="201" t="e">
        <f>+B6*35%</f>
        <v>#REF!</v>
      </c>
      <c r="C7" s="189"/>
      <c r="E7" s="185" t="s">
        <v>755</v>
      </c>
      <c r="F7" s="181">
        <f>70150552-5000000</f>
        <v>65150552</v>
      </c>
      <c r="H7" s="185" t="s">
        <v>755</v>
      </c>
      <c r="I7" s="189">
        <f>+F7</f>
        <v>65150552</v>
      </c>
    </row>
    <row r="8" spans="1:9" ht="15" x14ac:dyDescent="0.25">
      <c r="A8" s="180" t="s">
        <v>753</v>
      </c>
      <c r="B8" s="181" t="e">
        <f>+SMALL(E8:I8,1)</f>
        <v>#REF!</v>
      </c>
      <c r="C8" s="189"/>
      <c r="E8" s="191" t="s">
        <v>758</v>
      </c>
      <c r="F8" s="192" t="e">
        <f>+(F5*F6)-F7</f>
        <v>#REF!</v>
      </c>
      <c r="H8" s="183" t="s">
        <v>760</v>
      </c>
      <c r="I8" s="190" t="e">
        <f>+(I4*I5)-I7</f>
        <v>#REF!</v>
      </c>
    </row>
    <row r="9" spans="1:9" x14ac:dyDescent="0.2">
      <c r="A9" s="180" t="s">
        <v>761</v>
      </c>
      <c r="B9" s="189">
        <f>+F7</f>
        <v>65150552</v>
      </c>
    </row>
    <row r="10" spans="1:9" x14ac:dyDescent="0.2">
      <c r="A10" s="180" t="s">
        <v>882</v>
      </c>
      <c r="B10" s="181">
        <v>13745000</v>
      </c>
      <c r="E10" s="230"/>
    </row>
    <row r="11" spans="1:9" ht="15" x14ac:dyDescent="0.25">
      <c r="A11" s="183" t="s">
        <v>286</v>
      </c>
      <c r="B11" s="192" t="e">
        <f>+B7+B8-B9-B10</f>
        <v>#REF!</v>
      </c>
      <c r="C11" s="194" t="e">
        <f>+B11/B3</f>
        <v>#REF!</v>
      </c>
    </row>
    <row r="12" spans="1:9" ht="15" x14ac:dyDescent="0.25">
      <c r="A12" s="180" t="s">
        <v>763</v>
      </c>
      <c r="B12" s="181" t="e">
        <f>+B11*50%</f>
        <v>#REF!</v>
      </c>
      <c r="E12" s="200" t="s">
        <v>1061</v>
      </c>
      <c r="F12" s="235" t="e">
        <f>(+B7-F4)/F4</f>
        <v>#REF!</v>
      </c>
    </row>
    <row r="13" spans="1:9" x14ac:dyDescent="0.2">
      <c r="A13" s="180" t="s">
        <v>764</v>
      </c>
      <c r="B13" s="181" t="e">
        <f>+B11*50%</f>
        <v>#REF!</v>
      </c>
    </row>
    <row r="17" spans="1:5" x14ac:dyDescent="0.2">
      <c r="A17" s="180" t="s">
        <v>868</v>
      </c>
      <c r="B17" s="181">
        <v>56246000</v>
      </c>
      <c r="D17" s="189" t="e">
        <f>+B11</f>
        <v>#REF!</v>
      </c>
      <c r="E17" s="180">
        <v>2025</v>
      </c>
    </row>
    <row r="18" spans="1:5" ht="15" x14ac:dyDescent="0.25">
      <c r="A18" s="180" t="s">
        <v>1062</v>
      </c>
      <c r="B18" s="181" t="e">
        <f>+B11</f>
        <v>#REF!</v>
      </c>
      <c r="D18" s="189"/>
    </row>
    <row r="19" spans="1:5" x14ac:dyDescent="0.2">
      <c r="A19" s="180" t="s">
        <v>766</v>
      </c>
      <c r="B19" s="181">
        <v>1899158000</v>
      </c>
    </row>
    <row r="20" spans="1:5" x14ac:dyDescent="0.2">
      <c r="A20" s="180" t="s">
        <v>873</v>
      </c>
      <c r="B20" s="189" t="e">
        <f>+B3</f>
        <v>#REF!</v>
      </c>
    </row>
    <row r="21" spans="1:5" ht="15" x14ac:dyDescent="0.25">
      <c r="A21" s="195" t="s">
        <v>767</v>
      </c>
      <c r="B21" s="196" t="e">
        <f>+(B20/B19)-1</f>
        <v>#REF!</v>
      </c>
    </row>
    <row r="23" spans="1:5" ht="15" x14ac:dyDescent="0.25">
      <c r="A23" s="197" t="s">
        <v>768</v>
      </c>
      <c r="B23" s="198" t="e">
        <f>+(F5/F4)-1</f>
        <v>#REF!</v>
      </c>
      <c r="D23" s="190" t="e">
        <f>+D17-B17</f>
        <v>#REF!</v>
      </c>
      <c r="E23" s="231"/>
    </row>
  </sheetData>
  <mergeCells count="3">
    <mergeCell ref="A1:B1"/>
    <mergeCell ref="E1:I1"/>
    <mergeCell ref="A2:B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A48F-754E-4102-A75D-9C2B0B442175}">
  <dimension ref="A1:B6"/>
  <sheetViews>
    <sheetView workbookViewId="0">
      <selection activeCell="D19" sqref="D19"/>
    </sheetView>
  </sheetViews>
  <sheetFormatPr baseColWidth="10" defaultColWidth="10.7109375" defaultRowHeight="15" x14ac:dyDescent="0.25"/>
  <cols>
    <col min="1" max="1" width="27.42578125" bestFit="1" customWidth="1"/>
    <col min="2" max="2" width="15.140625" style="10" bestFit="1" customWidth="1"/>
  </cols>
  <sheetData>
    <row r="1" spans="1:2" x14ac:dyDescent="0.25">
      <c r="A1" t="s">
        <v>884</v>
      </c>
    </row>
    <row r="3" spans="1:2" x14ac:dyDescent="0.25">
      <c r="A3" t="s">
        <v>885</v>
      </c>
    </row>
    <row r="4" spans="1:2" x14ac:dyDescent="0.25">
      <c r="A4" t="s">
        <v>886</v>
      </c>
      <c r="B4" s="10">
        <v>30000000</v>
      </c>
    </row>
    <row r="5" spans="1:2" x14ac:dyDescent="0.25">
      <c r="A5" t="s">
        <v>887</v>
      </c>
      <c r="B5" s="10">
        <v>50000000</v>
      </c>
    </row>
    <row r="6" spans="1:2" x14ac:dyDescent="0.25">
      <c r="A6" t="s">
        <v>888</v>
      </c>
      <c r="B6" s="10">
        <v>10000000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8"/>
  <sheetViews>
    <sheetView workbookViewId="0">
      <selection activeCell="I13" sqref="I13"/>
    </sheetView>
  </sheetViews>
  <sheetFormatPr baseColWidth="10" defaultColWidth="10.7109375" defaultRowHeight="15" x14ac:dyDescent="0.25"/>
  <cols>
    <col min="1" max="1" width="46" bestFit="1" customWidth="1"/>
    <col min="2" max="2" width="20.42578125" bestFit="1" customWidth="1"/>
    <col min="3" max="4" width="12" bestFit="1" customWidth="1"/>
    <col min="5" max="5" width="13" bestFit="1" customWidth="1"/>
  </cols>
  <sheetData>
    <row r="1" spans="1:5" x14ac:dyDescent="0.25">
      <c r="A1" s="7" t="s">
        <v>38</v>
      </c>
      <c r="B1" s="8">
        <v>2019</v>
      </c>
      <c r="E1" s="37" t="s">
        <v>165</v>
      </c>
    </row>
    <row r="2" spans="1:5" x14ac:dyDescent="0.25">
      <c r="A2" s="7" t="s">
        <v>57</v>
      </c>
      <c r="B2" t="s">
        <v>139</v>
      </c>
    </row>
    <row r="3" spans="1:5" x14ac:dyDescent="0.25">
      <c r="A3" s="7" t="s">
        <v>127</v>
      </c>
      <c r="B3" t="s">
        <v>129</v>
      </c>
    </row>
    <row r="5" spans="1:5" x14ac:dyDescent="0.25">
      <c r="A5" s="7" t="s">
        <v>129</v>
      </c>
      <c r="B5" s="7" t="s">
        <v>60</v>
      </c>
    </row>
    <row r="6" spans="1:5" ht="45" x14ac:dyDescent="0.25">
      <c r="A6" s="7" t="s">
        <v>42</v>
      </c>
      <c r="B6" s="30" t="s">
        <v>132</v>
      </c>
      <c r="C6" s="30" t="s">
        <v>133</v>
      </c>
      <c r="D6" s="30" t="s">
        <v>134</v>
      </c>
      <c r="E6" s="31" t="s">
        <v>141</v>
      </c>
    </row>
    <row r="7" spans="1:5" x14ac:dyDescent="0.25">
      <c r="A7" s="8" t="s">
        <v>52</v>
      </c>
      <c r="B7" s="11">
        <v>2297200</v>
      </c>
      <c r="C7" s="11">
        <v>4012400</v>
      </c>
      <c r="D7" s="11">
        <v>3696340</v>
      </c>
      <c r="E7" s="11">
        <v>10005940</v>
      </c>
    </row>
    <row r="8" spans="1:5" x14ac:dyDescent="0.25">
      <c r="A8" s="9" t="s">
        <v>142</v>
      </c>
      <c r="B8" s="11">
        <v>2297200</v>
      </c>
      <c r="C8" s="11">
        <v>4012400</v>
      </c>
      <c r="D8" s="11">
        <v>3696340</v>
      </c>
      <c r="E8" s="11">
        <v>10005940</v>
      </c>
    </row>
    <row r="9" spans="1:5" x14ac:dyDescent="0.25">
      <c r="A9" s="15" t="s">
        <v>53</v>
      </c>
      <c r="B9" s="11">
        <v>2297200</v>
      </c>
      <c r="C9" s="11">
        <v>4012400</v>
      </c>
      <c r="D9" s="11">
        <v>3696340</v>
      </c>
      <c r="E9" s="11">
        <v>10005940</v>
      </c>
    </row>
    <row r="10" spans="1:5" x14ac:dyDescent="0.25">
      <c r="A10" s="8" t="s">
        <v>112</v>
      </c>
      <c r="B10" s="11">
        <v>395000</v>
      </c>
      <c r="C10" s="11">
        <v>650000</v>
      </c>
      <c r="D10" s="11">
        <v>350000</v>
      </c>
      <c r="E10" s="11">
        <v>1395000</v>
      </c>
    </row>
    <row r="11" spans="1:5" x14ac:dyDescent="0.25">
      <c r="A11" s="9" t="s">
        <v>117</v>
      </c>
      <c r="B11" s="11">
        <v>395000</v>
      </c>
      <c r="C11" s="11">
        <v>650000</v>
      </c>
      <c r="D11" s="11">
        <v>350000</v>
      </c>
      <c r="E11" s="11">
        <v>1395000</v>
      </c>
    </row>
    <row r="12" spans="1:5" x14ac:dyDescent="0.25">
      <c r="A12" s="15" t="s">
        <v>53</v>
      </c>
      <c r="B12" s="11">
        <v>395000</v>
      </c>
      <c r="C12" s="11">
        <v>650000</v>
      </c>
      <c r="D12" s="11">
        <v>350000</v>
      </c>
      <c r="E12" s="11">
        <v>1395000</v>
      </c>
    </row>
    <row r="13" spans="1:5" x14ac:dyDescent="0.25">
      <c r="A13" s="8" t="s">
        <v>45</v>
      </c>
      <c r="B13" s="11">
        <v>2755601.61</v>
      </c>
      <c r="C13" s="11">
        <v>2755601.61</v>
      </c>
      <c r="D13" s="11">
        <v>2755601.61</v>
      </c>
      <c r="E13" s="11">
        <v>8266804.8300000001</v>
      </c>
    </row>
    <row r="14" spans="1:5" x14ac:dyDescent="0.25">
      <c r="A14" s="9" t="s">
        <v>46</v>
      </c>
      <c r="B14" s="11">
        <v>2755601.61</v>
      </c>
      <c r="C14" s="11">
        <v>2755601.61</v>
      </c>
      <c r="D14" s="11">
        <v>2755601.61</v>
      </c>
      <c r="E14" s="11">
        <v>8266804.8300000001</v>
      </c>
    </row>
    <row r="15" spans="1:5" x14ac:dyDescent="0.25">
      <c r="A15" s="15" t="s">
        <v>54</v>
      </c>
      <c r="B15" s="11">
        <v>2184980.61</v>
      </c>
      <c r="C15" s="11">
        <v>2184980.61</v>
      </c>
      <c r="D15" s="11">
        <v>2184980.61</v>
      </c>
      <c r="E15" s="11">
        <v>6554941.8300000001</v>
      </c>
    </row>
    <row r="16" spans="1:5" x14ac:dyDescent="0.25">
      <c r="A16" s="15" t="s">
        <v>118</v>
      </c>
      <c r="B16" s="11">
        <v>390621</v>
      </c>
      <c r="C16" s="11">
        <v>390621</v>
      </c>
      <c r="D16" s="11">
        <v>390621</v>
      </c>
      <c r="E16" s="11">
        <v>1171863</v>
      </c>
    </row>
    <row r="17" spans="1:5" x14ac:dyDescent="0.25">
      <c r="A17" s="15" t="s">
        <v>109</v>
      </c>
      <c r="B17" s="11"/>
      <c r="C17" s="11"/>
      <c r="D17" s="11"/>
      <c r="E17" s="11"/>
    </row>
    <row r="18" spans="1:5" x14ac:dyDescent="0.25">
      <c r="A18" s="15" t="s">
        <v>55</v>
      </c>
      <c r="B18" s="11"/>
      <c r="C18" s="11"/>
      <c r="D18" s="11"/>
      <c r="E18" s="11"/>
    </row>
    <row r="19" spans="1:5" x14ac:dyDescent="0.25">
      <c r="A19" s="15" t="s">
        <v>47</v>
      </c>
      <c r="B19" s="11">
        <v>150000</v>
      </c>
      <c r="C19" s="11">
        <v>150000</v>
      </c>
      <c r="D19" s="11">
        <v>150000</v>
      </c>
      <c r="E19" s="11">
        <v>450000</v>
      </c>
    </row>
    <row r="20" spans="1:5" x14ac:dyDescent="0.25">
      <c r="A20" s="15" t="s">
        <v>48</v>
      </c>
      <c r="B20" s="11"/>
      <c r="C20" s="11"/>
      <c r="D20" s="11"/>
      <c r="E20" s="11"/>
    </row>
    <row r="21" spans="1:5" x14ac:dyDescent="0.25">
      <c r="A21" s="15" t="s">
        <v>49</v>
      </c>
      <c r="B21" s="11">
        <v>30000</v>
      </c>
      <c r="C21" s="11">
        <v>30000</v>
      </c>
      <c r="D21" s="11">
        <v>30000</v>
      </c>
      <c r="E21" s="11">
        <v>90000</v>
      </c>
    </row>
    <row r="22" spans="1:5" x14ac:dyDescent="0.25">
      <c r="A22" s="9" t="s">
        <v>115</v>
      </c>
      <c r="B22" s="11"/>
      <c r="C22" s="11"/>
      <c r="D22" s="11"/>
      <c r="E22" s="11"/>
    </row>
    <row r="23" spans="1:5" x14ac:dyDescent="0.25">
      <c r="A23" s="15" t="s">
        <v>49</v>
      </c>
      <c r="B23" s="11"/>
      <c r="C23" s="11"/>
      <c r="D23" s="11"/>
      <c r="E23" s="11"/>
    </row>
    <row r="24" spans="1:5" x14ac:dyDescent="0.25">
      <c r="A24" s="9" t="s">
        <v>50</v>
      </c>
      <c r="B24" s="11"/>
      <c r="C24" s="11"/>
      <c r="D24" s="11"/>
      <c r="E24" s="11"/>
    </row>
    <row r="25" spans="1:5" x14ac:dyDescent="0.25">
      <c r="A25" s="15" t="s">
        <v>56</v>
      </c>
      <c r="B25" s="11"/>
      <c r="C25" s="11"/>
      <c r="D25" s="11"/>
      <c r="E25" s="11"/>
    </row>
    <row r="26" spans="1:5" x14ac:dyDescent="0.25">
      <c r="A26" s="15" t="s">
        <v>101</v>
      </c>
      <c r="B26" s="11"/>
      <c r="C26" s="11"/>
      <c r="D26" s="11"/>
      <c r="E26" s="11"/>
    </row>
    <row r="27" spans="1:5" x14ac:dyDescent="0.25">
      <c r="A27" s="15" t="s">
        <v>49</v>
      </c>
      <c r="B27" s="11"/>
      <c r="C27" s="11"/>
      <c r="D27" s="11"/>
      <c r="E27" s="11"/>
    </row>
    <row r="28" spans="1:5" x14ac:dyDescent="0.25">
      <c r="A28" s="25" t="s">
        <v>140</v>
      </c>
      <c r="B28" s="28">
        <f>+GETPIVOTDATA("VALOR",$A$11,"MES","ENERO","CLASE","INGRESO")-GETPIVOTDATA("VALOR",$A$11,"MES","ENERO","CLASE","COSTO")-GETPIVOTDATA("VALOR",$A$11,"MES","ENERO","CLASE","GASTO")</f>
        <v>-853401.60999999987</v>
      </c>
      <c r="C28" s="28">
        <f>+GETPIVOTDATA("VALOR",$A$11,"MES","FEBRERO","CLASE","INGRESO")-GETPIVOTDATA("VALOR",$A$11,"MES","FEBRERO","CLASE","COSTO")-GETPIVOTDATA("VALOR",$A$11,"MES","FEBRERO","CLASE","GASTO")</f>
        <v>606798.39000000013</v>
      </c>
      <c r="D28" s="28">
        <f>+GETPIVOTDATA("VALOR",$A$11,"MES","MARZO","CLASE","INGRESO")-GETPIVOTDATA("VALOR",$A$11,"MES","MARZO","CLASE","COSTO")-GETPIVOTDATA("VALOR",$A$11,"MES","MARZO","CLASE","GASTO")</f>
        <v>590738.39000000013</v>
      </c>
      <c r="E28" s="29">
        <f>+GETPIVOTDATA("VALOR",$A$11,"CLASE","INGRESO")-GETPIVOTDATA("VALOR",$A$11,"CLASE","COSTO")-GETPIVOTDATA("VALOR",$A$11,"CLASE","GASTO")</f>
        <v>344135.16999999993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2"/>
  <sheetViews>
    <sheetView showGridLines="0" workbookViewId="0">
      <selection activeCell="G6" sqref="G6"/>
    </sheetView>
  </sheetViews>
  <sheetFormatPr baseColWidth="10" defaultColWidth="10.7109375" defaultRowHeight="15" x14ac:dyDescent="0.25"/>
  <cols>
    <col min="1" max="1" width="44" bestFit="1" customWidth="1"/>
    <col min="2" max="2" width="20.42578125" bestFit="1" customWidth="1"/>
    <col min="3" max="3" width="14.5703125" bestFit="1" customWidth="1"/>
    <col min="4" max="4" width="15.5703125" bestFit="1" customWidth="1"/>
    <col min="5" max="9" width="14.5703125" bestFit="1" customWidth="1"/>
    <col min="10" max="10" width="16.42578125" bestFit="1" customWidth="1"/>
    <col min="11" max="11" width="15.42578125" bestFit="1" customWidth="1"/>
    <col min="12" max="12" width="13.7109375" bestFit="1" customWidth="1"/>
    <col min="13" max="14" width="16.42578125" bestFit="1" customWidth="1"/>
    <col min="15" max="15" width="14.5703125" bestFit="1" customWidth="1"/>
    <col min="16" max="16" width="14.5703125" customWidth="1"/>
    <col min="17" max="17" width="3.42578125" style="117" customWidth="1"/>
    <col min="18" max="18" width="36.28515625" bestFit="1" customWidth="1"/>
    <col min="19" max="19" width="15.5703125" style="10" bestFit="1" customWidth="1"/>
    <col min="20" max="21" width="15.5703125" bestFit="1" customWidth="1"/>
  </cols>
  <sheetData>
    <row r="1" spans="1:21" ht="23.25" x14ac:dyDescent="0.35">
      <c r="A1" s="261" t="s">
        <v>1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</row>
    <row r="2" spans="1:21" ht="23.25" x14ac:dyDescent="0.35">
      <c r="A2" s="261" t="s">
        <v>348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</row>
    <row r="6" spans="1:21" x14ac:dyDescent="0.25">
      <c r="A6" s="7" t="s">
        <v>38</v>
      </c>
      <c r="B6" s="8">
        <v>2021</v>
      </c>
    </row>
    <row r="7" spans="1:21" x14ac:dyDescent="0.25">
      <c r="A7" s="7" t="s">
        <v>57</v>
      </c>
      <c r="B7" t="s">
        <v>139</v>
      </c>
      <c r="P7" s="37" t="s">
        <v>128</v>
      </c>
    </row>
    <row r="8" spans="1:21" x14ac:dyDescent="0.25">
      <c r="A8" s="7" t="s">
        <v>127</v>
      </c>
      <c r="B8" t="s">
        <v>128</v>
      </c>
      <c r="L8" s="48"/>
      <c r="M8" s="48"/>
      <c r="P8" s="64">
        <f>+P9/P12</f>
        <v>0.16447323011695686</v>
      </c>
    </row>
    <row r="9" spans="1:21" ht="15.75" thickBot="1" x14ac:dyDescent="0.3">
      <c r="A9" s="25" t="s">
        <v>140</v>
      </c>
      <c r="B9" s="28">
        <f>+GETPIVOTDATA("VALOR",$A$10,"MES","ENERO","CLASE","INGRESO")-GETPIVOTDATA("VALOR",$A$10,"MES","ENERO","CLASE","COSTO")-GETPIVOTDATA("VALOR",$A$10,"MES","ENERO","CLASE","GASTO")</f>
        <v>7291265.9700000025</v>
      </c>
      <c r="C9" s="28">
        <f>+GETPIVOTDATA("VALOR",$A$10,"MES","FEBRERO","CLASE","INGRESO")-GETPIVOTDATA("VALOR",$A$10,"MES","FEBRERO","CLASE","COSTO")-GETPIVOTDATA("VALOR",$A$10,"MES","FEBRERO","CLASE","GASTO")</f>
        <v>6559927.2400000002</v>
      </c>
      <c r="D9" s="28">
        <f>+GETPIVOTDATA("VALOR",$A$10,"MES","MARZO","CLASE","INGRESO")-GETPIVOTDATA("VALOR",$A$10,"MES","MARZO","CLASE","COSTO")-GETPIVOTDATA("VALOR",$A$10,"MES","MARZO","CLASE","GASTO")</f>
        <v>10493417.660000004</v>
      </c>
      <c r="E9" s="28">
        <f>+GETPIVOTDATA("VALOR",$A$10,"MES","ABRIL","CLASE","INGRESO")-GETPIVOTDATA("VALOR",$A$10,"MES","ABRIL","CLASE","COSTO")-GETPIVOTDATA("VALOR",$A$10,"MES","ABRIL","CLASE","GASTO")</f>
        <v>7526165.959999999</v>
      </c>
      <c r="F9" s="28">
        <f>+GETPIVOTDATA("VALOR",$A$10,"MES","MAYO","CLASE","INGRESO")-GETPIVOTDATA("VALOR",$A$10,"MES","MAYO","CLASE","COSTO")-GETPIVOTDATA("VALOR",$A$10,"MES","MAYO","CLASE","GASTO")</f>
        <v>7780923.2600000072</v>
      </c>
      <c r="G9" s="28">
        <f>+GETPIVOTDATA("VALOR",$A$10,"MES","JUNIO","CLASE","INGRESO")-GETPIVOTDATA("VALOR",$A$10,"MES","JUNIO","CLASE","COSTO")-GETPIVOTDATA("VALOR",$A$10,"MES","JUNIO","CLASE","GASTO")</f>
        <v>9761694.9600000046</v>
      </c>
      <c r="H9" s="28">
        <f>+GETPIVOTDATA("VALOR",$A$10,"MES","JULIO","CLASE","INGRESO")-GETPIVOTDATA("VALOR",$A$10,"MES","JULIO","CLASE","COSTO")-GETPIVOTDATA("VALOR",$A$10,"MES","JULIO","CLASE","GASTO")</f>
        <v>8176452.8000000026</v>
      </c>
      <c r="I9" s="28">
        <f>+GETPIVOTDATA("VALOR",$A$10,"MES","AGOSTO","CLASE","INGRESO")-GETPIVOTDATA("VALOR",$A$10,"MES","AGOSTO","CLASE","COSTO")-GETPIVOTDATA("VALOR",$A$10,"MES","AGOSTO","CLASE","GASTO")</f>
        <v>3330135.5499999989</v>
      </c>
      <c r="J9" s="28">
        <f>+GETPIVOTDATA("VALOR",$A$10,"MES","SEPTIEMBRE","CLASE","INGRESO")-GETPIVOTDATA("VALOR",$A$10,"MES","SEPTIEMBRE","CLASE","COSTO")-GETPIVOTDATA("VALOR",$A$10,"MES","SEPTIEMBRE","CLASE","GASTO")</f>
        <v>-14400132.010000002</v>
      </c>
      <c r="K9" s="28">
        <f>+K12-K15-K17</f>
        <v>-8119306.4299999997</v>
      </c>
      <c r="L9" s="28">
        <f>+L12-L15-L17</f>
        <v>-301650.09999999776</v>
      </c>
      <c r="M9" s="28">
        <f>+M12-M15-M17</f>
        <v>-32239556.219999999</v>
      </c>
      <c r="N9" s="28">
        <f>+N12-N15-N17</f>
        <v>5859338.6400000155</v>
      </c>
      <c r="O9" s="128"/>
      <c r="P9" s="128">
        <f>+P12-P15-P17</f>
        <v>62381338.639999986</v>
      </c>
      <c r="R9" s="263" t="s">
        <v>354</v>
      </c>
      <c r="S9" s="263"/>
      <c r="T9" s="37" t="s">
        <v>373</v>
      </c>
    </row>
    <row r="10" spans="1:21" x14ac:dyDescent="0.25">
      <c r="A10" s="7" t="s">
        <v>144</v>
      </c>
      <c r="B10" s="7" t="s">
        <v>60</v>
      </c>
      <c r="N10" s="81"/>
      <c r="R10" s="103" t="s">
        <v>349</v>
      </c>
      <c r="S10" s="104">
        <f>+N9+N20+3000000</f>
        <v>20540145.510000017</v>
      </c>
      <c r="T10" s="104">
        <f>+N9+33750000+N20+3000000+5334000</f>
        <v>59624145.51000002</v>
      </c>
      <c r="U10" s="98">
        <f>+T10-3000000+(700000*12)</f>
        <v>65024145.51000002</v>
      </c>
    </row>
    <row r="11" spans="1:21" x14ac:dyDescent="0.25">
      <c r="A11" s="7" t="s">
        <v>42</v>
      </c>
      <c r="B11" s="30" t="s">
        <v>132</v>
      </c>
      <c r="C11" s="30" t="s">
        <v>133</v>
      </c>
      <c r="D11" s="30" t="s">
        <v>134</v>
      </c>
      <c r="E11" s="30" t="s">
        <v>135</v>
      </c>
      <c r="F11" s="30" t="s">
        <v>136</v>
      </c>
      <c r="G11" s="30" t="s">
        <v>137</v>
      </c>
      <c r="H11" s="30" t="s">
        <v>138</v>
      </c>
      <c r="I11" s="30" t="s">
        <v>44</v>
      </c>
      <c r="J11" s="30" t="s">
        <v>51</v>
      </c>
      <c r="K11" s="30" t="s">
        <v>126</v>
      </c>
      <c r="L11" s="30" t="s">
        <v>130</v>
      </c>
      <c r="M11" s="30" t="s">
        <v>131</v>
      </c>
      <c r="N11" s="97" t="s">
        <v>347</v>
      </c>
      <c r="O11" s="11">
        <f>+N13+O14</f>
        <v>379279586.07999998</v>
      </c>
      <c r="P11" s="11"/>
      <c r="R11" s="107" t="s">
        <v>350</v>
      </c>
      <c r="S11" s="108">
        <f>+S10*31%</f>
        <v>6367445.1081000054</v>
      </c>
      <c r="T11" s="108">
        <f>+T10*31%</f>
        <v>18483485.108100004</v>
      </c>
    </row>
    <row r="12" spans="1:21" x14ac:dyDescent="0.25">
      <c r="A12" s="8" t="s">
        <v>52</v>
      </c>
      <c r="B12" s="11">
        <v>23566694.670000002</v>
      </c>
      <c r="C12" s="11">
        <v>24367829.5</v>
      </c>
      <c r="D12" s="11">
        <v>30112667.360000003</v>
      </c>
      <c r="E12" s="11">
        <v>25718752.129999999</v>
      </c>
      <c r="F12" s="11">
        <v>33739235.540000007</v>
      </c>
      <c r="G12" s="11">
        <v>33736753.950000003</v>
      </c>
      <c r="H12" s="11">
        <v>34656349.920000002</v>
      </c>
      <c r="I12" s="11">
        <v>27849166.27</v>
      </c>
      <c r="J12" s="11">
        <v>31200136.049999997</v>
      </c>
      <c r="K12" s="11">
        <v>38404949.649999999</v>
      </c>
      <c r="L12" s="11">
        <v>36867503.880000003</v>
      </c>
      <c r="M12" s="11">
        <v>30659547.16</v>
      </c>
      <c r="N12" s="14">
        <f>+SUM(B12:M12)</f>
        <v>370879586.07999998</v>
      </c>
      <c r="O12" s="93">
        <f>+N12/N12</f>
        <v>1</v>
      </c>
      <c r="P12" s="129">
        <f>+SUM(P13:P14)</f>
        <v>379279586.07999998</v>
      </c>
      <c r="Q12" s="118"/>
      <c r="R12" s="109" t="s">
        <v>351</v>
      </c>
      <c r="S12" s="110">
        <v>1484896</v>
      </c>
      <c r="T12" s="110">
        <v>1484896</v>
      </c>
    </row>
    <row r="13" spans="1:21" x14ac:dyDescent="0.25">
      <c r="A13" s="9" t="s">
        <v>142</v>
      </c>
      <c r="B13" s="11">
        <v>23565828.670000002</v>
      </c>
      <c r="C13" s="11">
        <v>24367829.5</v>
      </c>
      <c r="D13" s="51">
        <v>30112162.920000002</v>
      </c>
      <c r="E13" s="11">
        <v>25717564.129999999</v>
      </c>
      <c r="F13" s="11">
        <v>33738468.260000005</v>
      </c>
      <c r="G13" s="11">
        <v>33736107.950000003</v>
      </c>
      <c r="H13" s="11">
        <v>34656348.640000001</v>
      </c>
      <c r="I13" s="11">
        <v>27797033.66</v>
      </c>
      <c r="J13" s="11">
        <v>31198163.799999997</v>
      </c>
      <c r="K13" s="11">
        <v>38396332.649999999</v>
      </c>
      <c r="L13" s="11">
        <v>36385057.359999999</v>
      </c>
      <c r="M13" s="11">
        <v>30608259.940000001</v>
      </c>
      <c r="N13" s="48">
        <f t="shared" ref="N13:N20" si="0">+SUM(B13:M13)</f>
        <v>370279157.47999996</v>
      </c>
      <c r="O13" s="94"/>
      <c r="P13" s="126">
        <f>+N13</f>
        <v>370279157.47999996</v>
      </c>
      <c r="Q13" s="119"/>
      <c r="R13" s="109" t="s">
        <v>352</v>
      </c>
      <c r="S13" s="110">
        <v>3387243</v>
      </c>
      <c r="T13" s="110">
        <v>3387243</v>
      </c>
      <c r="U13" s="46" t="s">
        <v>372</v>
      </c>
    </row>
    <row r="14" spans="1:21" x14ac:dyDescent="0.25">
      <c r="A14" s="9" t="s">
        <v>152</v>
      </c>
      <c r="B14" s="11">
        <v>866</v>
      </c>
      <c r="C14" s="11"/>
      <c r="D14" s="11">
        <v>504.44</v>
      </c>
      <c r="E14" s="11">
        <v>1188</v>
      </c>
      <c r="F14" s="11">
        <v>767.28</v>
      </c>
      <c r="G14" s="11">
        <v>646</v>
      </c>
      <c r="H14" s="11">
        <v>1.28</v>
      </c>
      <c r="I14" s="11">
        <v>52132.61</v>
      </c>
      <c r="J14" s="11">
        <v>1972.25</v>
      </c>
      <c r="K14" s="11">
        <v>8617</v>
      </c>
      <c r="L14" s="11">
        <v>482446.52</v>
      </c>
      <c r="M14" s="11">
        <v>51287.22</v>
      </c>
      <c r="N14" s="48">
        <f t="shared" si="0"/>
        <v>600428.6</v>
      </c>
      <c r="O14" s="127">
        <f>+N14+(700000*12)</f>
        <v>9000428.5999999996</v>
      </c>
      <c r="P14" s="127">
        <f>+O14</f>
        <v>9000428.5999999996</v>
      </c>
      <c r="Q14" s="119"/>
      <c r="R14" s="105" t="s">
        <v>353</v>
      </c>
      <c r="S14" s="106">
        <f>+S11-S12-S13</f>
        <v>1495306.1081000054</v>
      </c>
      <c r="T14" s="106">
        <f>+T11-T12-T13</f>
        <v>13611346.108100004</v>
      </c>
      <c r="U14" s="48">
        <f>+T14-S14</f>
        <v>12116040</v>
      </c>
    </row>
    <row r="15" spans="1:21" x14ac:dyDescent="0.25">
      <c r="A15" s="8" t="s">
        <v>112</v>
      </c>
      <c r="B15" s="11">
        <v>7329138</v>
      </c>
      <c r="C15" s="11">
        <v>8538026</v>
      </c>
      <c r="D15" s="11">
        <v>8774320</v>
      </c>
      <c r="E15" s="11">
        <v>7696276</v>
      </c>
      <c r="F15" s="11">
        <v>10472560</v>
      </c>
      <c r="G15" s="11">
        <v>11308754</v>
      </c>
      <c r="H15" s="11">
        <v>10714108</v>
      </c>
      <c r="I15" s="11">
        <v>8750840</v>
      </c>
      <c r="J15" s="11">
        <v>26448456</v>
      </c>
      <c r="K15" s="11">
        <v>23175424.5</v>
      </c>
      <c r="L15" s="11">
        <v>15230915</v>
      </c>
      <c r="M15" s="11">
        <v>30801526</v>
      </c>
      <c r="N15" s="14">
        <f t="shared" si="0"/>
        <v>169240343.5</v>
      </c>
      <c r="O15" s="93">
        <f>+N15/N12</f>
        <v>0.45632153899000061</v>
      </c>
      <c r="P15" s="129">
        <f>+P16</f>
        <v>135490343.5</v>
      </c>
      <c r="Q15" s="118"/>
      <c r="S15" s="47"/>
      <c r="T15" s="47"/>
    </row>
    <row r="16" spans="1:21" x14ac:dyDescent="0.25">
      <c r="A16" s="9" t="s">
        <v>117</v>
      </c>
      <c r="B16" s="11">
        <v>7329138</v>
      </c>
      <c r="C16" s="11">
        <v>8538026</v>
      </c>
      <c r="D16" s="11">
        <v>8774320</v>
      </c>
      <c r="E16" s="11">
        <v>7696276</v>
      </c>
      <c r="F16" s="11">
        <v>10472560</v>
      </c>
      <c r="G16" s="11">
        <v>11308754</v>
      </c>
      <c r="H16" s="11">
        <v>10714108</v>
      </c>
      <c r="I16" s="11">
        <v>8750840</v>
      </c>
      <c r="J16" s="11">
        <v>26448456</v>
      </c>
      <c r="K16" s="11">
        <v>23175424.5</v>
      </c>
      <c r="L16" s="11">
        <v>15230915</v>
      </c>
      <c r="M16" s="11">
        <v>30801526</v>
      </c>
      <c r="N16" s="48">
        <f t="shared" si="0"/>
        <v>169240343.5</v>
      </c>
      <c r="O16" s="126">
        <f>+N16-33750000</f>
        <v>135490343.5</v>
      </c>
      <c r="P16" s="126">
        <f>+O16</f>
        <v>135490343.5</v>
      </c>
      <c r="Q16" s="119"/>
      <c r="R16" t="s">
        <v>360</v>
      </c>
      <c r="S16" s="10">
        <f>+S11*75%</f>
        <v>4775583.8310750043</v>
      </c>
      <c r="T16" s="10">
        <f>+T11*75%</f>
        <v>13862613.831075003</v>
      </c>
    </row>
    <row r="17" spans="1:20" x14ac:dyDescent="0.25">
      <c r="A17" s="8" t="s">
        <v>45</v>
      </c>
      <c r="B17" s="11">
        <v>8946290.6999999993</v>
      </c>
      <c r="C17" s="11">
        <v>9269876.2599999998</v>
      </c>
      <c r="D17" s="11">
        <v>10844929.699999999</v>
      </c>
      <c r="E17" s="11">
        <v>10496310.17</v>
      </c>
      <c r="F17" s="11">
        <v>15485752.279999999</v>
      </c>
      <c r="G17" s="11">
        <v>12666304.989999998</v>
      </c>
      <c r="H17" s="11">
        <v>15765789.119999999</v>
      </c>
      <c r="I17" s="11">
        <v>15768190.720000001</v>
      </c>
      <c r="J17" s="11">
        <v>19151812.059999999</v>
      </c>
      <c r="K17" s="11">
        <v>23348831.579999998</v>
      </c>
      <c r="L17" s="11">
        <v>21938238.98</v>
      </c>
      <c r="M17" s="11">
        <v>32097577.379999999</v>
      </c>
      <c r="N17" s="14">
        <f t="shared" si="0"/>
        <v>195779903.93999997</v>
      </c>
      <c r="O17" s="93">
        <f>+N17/N12</f>
        <v>0.52787996775257828</v>
      </c>
      <c r="P17" s="130">
        <f>+P18+P19+P20</f>
        <v>181407903.94</v>
      </c>
      <c r="Q17" s="118"/>
      <c r="R17" t="s">
        <v>361</v>
      </c>
      <c r="S17" s="10">
        <f>+S13+S12</f>
        <v>4872139</v>
      </c>
      <c r="T17" s="10">
        <f>+T13+T12</f>
        <v>4872139</v>
      </c>
    </row>
    <row r="18" spans="1:20" x14ac:dyDescent="0.25">
      <c r="A18" s="9" t="s">
        <v>46</v>
      </c>
      <c r="B18" s="11">
        <v>7756304</v>
      </c>
      <c r="C18" s="11">
        <v>8451524</v>
      </c>
      <c r="D18" s="11">
        <v>9331949</v>
      </c>
      <c r="E18" s="11">
        <v>7499436</v>
      </c>
      <c r="F18" s="11">
        <v>12293881.699999999</v>
      </c>
      <c r="G18" s="11">
        <v>9228143.0399999991</v>
      </c>
      <c r="H18" s="11">
        <v>12600952.33</v>
      </c>
      <c r="I18" s="11">
        <v>12361064</v>
      </c>
      <c r="J18" s="11">
        <v>16081747</v>
      </c>
      <c r="K18" s="11">
        <v>18729601</v>
      </c>
      <c r="L18" s="11">
        <v>17267227</v>
      </c>
      <c r="M18" s="11">
        <v>18265234</v>
      </c>
      <c r="N18" s="48">
        <f t="shared" si="0"/>
        <v>149867063.06999999</v>
      </c>
      <c r="O18" s="126">
        <f>+N18-5334000</f>
        <v>144533063.06999999</v>
      </c>
      <c r="P18" s="126">
        <f>+O18</f>
        <v>144533063.06999999</v>
      </c>
      <c r="Q18" s="119"/>
      <c r="S18" s="120">
        <f>+S16-S17</f>
        <v>-96555.168924995698</v>
      </c>
      <c r="T18" s="120">
        <f>+T16-T17</f>
        <v>8990474.8310750034</v>
      </c>
    </row>
    <row r="19" spans="1:20" x14ac:dyDescent="0.25">
      <c r="A19" s="9" t="s">
        <v>304</v>
      </c>
      <c r="B19" s="11"/>
      <c r="C19" s="11"/>
      <c r="D19" s="11"/>
      <c r="E19" s="11">
        <v>2200591</v>
      </c>
      <c r="F19" s="11">
        <v>2200591</v>
      </c>
      <c r="G19" s="11">
        <v>2618770</v>
      </c>
      <c r="H19" s="11">
        <v>2458917</v>
      </c>
      <c r="I19" s="11">
        <v>2714610</v>
      </c>
      <c r="J19" s="11">
        <v>2200591</v>
      </c>
      <c r="K19" s="11">
        <v>2977750</v>
      </c>
      <c r="L19" s="11">
        <v>3947107</v>
      </c>
      <c r="M19" s="11">
        <v>3875107</v>
      </c>
      <c r="N19" s="48">
        <f t="shared" si="0"/>
        <v>25194034</v>
      </c>
      <c r="O19" s="94"/>
      <c r="P19" s="126">
        <f>+N19</f>
        <v>25194034</v>
      </c>
      <c r="Q19" s="119"/>
      <c r="T19" s="10"/>
    </row>
    <row r="20" spans="1:20" x14ac:dyDescent="0.25">
      <c r="A20" s="9" t="s">
        <v>50</v>
      </c>
      <c r="B20" s="11">
        <v>1189986.7</v>
      </c>
      <c r="C20" s="11">
        <v>818352.26</v>
      </c>
      <c r="D20" s="11">
        <v>1512980.7000000002</v>
      </c>
      <c r="E20" s="11">
        <v>796283.16999999993</v>
      </c>
      <c r="F20" s="11">
        <v>991279.58</v>
      </c>
      <c r="G20" s="11">
        <v>819391.95</v>
      </c>
      <c r="H20" s="11">
        <v>705919.78999999992</v>
      </c>
      <c r="I20" s="11">
        <v>692516.72</v>
      </c>
      <c r="J20" s="11">
        <v>869474.06</v>
      </c>
      <c r="K20" s="11">
        <v>1641480.58</v>
      </c>
      <c r="L20" s="11">
        <v>723904.98</v>
      </c>
      <c r="M20" s="11">
        <v>919236.38</v>
      </c>
      <c r="N20" s="48">
        <f t="shared" si="0"/>
        <v>11680806.870000001</v>
      </c>
      <c r="O20" s="94"/>
      <c r="P20" s="126">
        <f>+N20</f>
        <v>11680806.870000001</v>
      </c>
      <c r="Q20" s="119"/>
      <c r="R20" t="s">
        <v>362</v>
      </c>
      <c r="T20" s="10"/>
    </row>
    <row r="21" spans="1:20" x14ac:dyDescent="0.25">
      <c r="A21" s="9" t="s">
        <v>287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>
        <v>9038000</v>
      </c>
      <c r="R21" t="s">
        <v>360</v>
      </c>
      <c r="S21" s="10">
        <f>+(S11+3749000)*75%</f>
        <v>7587333.8310750034</v>
      </c>
      <c r="T21" s="10">
        <f>+(T11+3749000)*75%</f>
        <v>16674363.831075003</v>
      </c>
    </row>
    <row r="22" spans="1:20" x14ac:dyDescent="0.25">
      <c r="S22" s="10">
        <f>+S12+S13</f>
        <v>4872139</v>
      </c>
      <c r="T22" s="10">
        <f>+T12+T13</f>
        <v>4872139</v>
      </c>
    </row>
    <row r="23" spans="1:20" x14ac:dyDescent="0.25">
      <c r="S23" s="120">
        <f>+S21-S22</f>
        <v>2715194.8310750034</v>
      </c>
      <c r="T23" s="120">
        <f>+T21-T22</f>
        <v>11802224.831075003</v>
      </c>
    </row>
    <row r="24" spans="1:20" x14ac:dyDescent="0.25">
      <c r="T24" s="10"/>
    </row>
    <row r="25" spans="1:20" x14ac:dyDescent="0.25">
      <c r="R25" s="46" t="s">
        <v>363</v>
      </c>
      <c r="S25" s="47">
        <f>+S14+S18</f>
        <v>1398750.9391750097</v>
      </c>
      <c r="T25" s="47">
        <f>+T14+T18</f>
        <v>22601820.93917501</v>
      </c>
    </row>
    <row r="26" spans="1:20" x14ac:dyDescent="0.25">
      <c r="T26" s="10"/>
    </row>
    <row r="27" spans="1:20" x14ac:dyDescent="0.25">
      <c r="R27" s="39">
        <v>44652</v>
      </c>
      <c r="S27" s="10">
        <f>+S25*50%</f>
        <v>699375.46958750486</v>
      </c>
      <c r="T27" s="10">
        <f>+T25*50%</f>
        <v>11300910.469587505</v>
      </c>
    </row>
    <row r="28" spans="1:20" x14ac:dyDescent="0.25">
      <c r="R28" s="39">
        <v>44713</v>
      </c>
      <c r="S28" s="10">
        <f>+S25*50%</f>
        <v>699375.46958750486</v>
      </c>
      <c r="T28" s="10">
        <f>+T25*50%</f>
        <v>11300910.469587505</v>
      </c>
    </row>
    <row r="30" spans="1:20" x14ac:dyDescent="0.25">
      <c r="R30" s="263" t="s">
        <v>355</v>
      </c>
      <c r="S30" s="263"/>
    </row>
    <row r="31" spans="1:20" x14ac:dyDescent="0.25">
      <c r="R31" s="101" t="s">
        <v>356</v>
      </c>
      <c r="S31" s="102">
        <f>+N12</f>
        <v>370879586.07999998</v>
      </c>
    </row>
    <row r="32" spans="1:20" x14ac:dyDescent="0.25">
      <c r="R32" s="111" t="s">
        <v>357</v>
      </c>
      <c r="S32" s="112">
        <f>+S31*3.3/1000</f>
        <v>1223902.6340639999</v>
      </c>
    </row>
    <row r="33" spans="18:20" x14ac:dyDescent="0.25">
      <c r="R33" s="113" t="s">
        <v>358</v>
      </c>
      <c r="S33" s="114">
        <v>743491.84</v>
      </c>
    </row>
    <row r="34" spans="18:20" x14ac:dyDescent="0.25">
      <c r="R34" s="115" t="s">
        <v>359</v>
      </c>
      <c r="S34" s="116">
        <f>+S32-S33</f>
        <v>480410.7940639999</v>
      </c>
    </row>
    <row r="37" spans="18:20" x14ac:dyDescent="0.25">
      <c r="R37" s="46" t="s">
        <v>368</v>
      </c>
      <c r="S37" s="47"/>
      <c r="T37" s="46"/>
    </row>
    <row r="39" spans="18:20" x14ac:dyDescent="0.25">
      <c r="R39" s="101" t="s">
        <v>369</v>
      </c>
      <c r="S39" s="102">
        <v>14680000</v>
      </c>
    </row>
    <row r="40" spans="18:20" x14ac:dyDescent="0.25">
      <c r="R40" s="101" t="s">
        <v>370</v>
      </c>
      <c r="S40" s="102">
        <v>937000</v>
      </c>
    </row>
    <row r="41" spans="18:20" x14ac:dyDescent="0.25">
      <c r="R41" s="101" t="s">
        <v>371</v>
      </c>
      <c r="S41" s="102">
        <v>160000</v>
      </c>
    </row>
    <row r="42" spans="18:20" x14ac:dyDescent="0.25">
      <c r="R42" s="124" t="s">
        <v>286</v>
      </c>
      <c r="S42" s="125">
        <f>+SUM(S39:S41)</f>
        <v>15777000</v>
      </c>
    </row>
  </sheetData>
  <mergeCells count="4">
    <mergeCell ref="A1:M1"/>
    <mergeCell ref="A2:M2"/>
    <mergeCell ref="R9:S9"/>
    <mergeCell ref="R30:S30"/>
  </mergeCells>
  <pageMargins left="0.7" right="0.7" top="0.75" bottom="0.75" header="0.3" footer="0.3"/>
  <pageSetup orientation="portrait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4"/>
  <sheetViews>
    <sheetView showGridLines="0" topLeftCell="H7" workbookViewId="0">
      <selection activeCell="N23" sqref="N23"/>
    </sheetView>
  </sheetViews>
  <sheetFormatPr baseColWidth="10" defaultColWidth="11.42578125" defaultRowHeight="15" x14ac:dyDescent="0.25"/>
  <cols>
    <col min="1" max="1" width="44" bestFit="1" customWidth="1"/>
    <col min="2" max="2" width="20.42578125" bestFit="1" customWidth="1"/>
    <col min="3" max="3" width="14.5703125" bestFit="1" customWidth="1"/>
    <col min="4" max="4" width="15.5703125" bestFit="1" customWidth="1"/>
    <col min="5" max="9" width="14.5703125" bestFit="1" customWidth="1"/>
    <col min="10" max="10" width="16.42578125" bestFit="1" customWidth="1"/>
    <col min="11" max="11" width="15.42578125" bestFit="1" customWidth="1"/>
    <col min="12" max="12" width="13.7109375" bestFit="1" customWidth="1"/>
    <col min="13" max="14" width="16.42578125" bestFit="1" customWidth="1"/>
    <col min="16" max="16" width="3.42578125" style="117" customWidth="1"/>
    <col min="17" max="17" width="36.28515625" bestFit="1" customWidth="1"/>
    <col min="18" max="18" width="15.5703125" style="10" bestFit="1" customWidth="1"/>
  </cols>
  <sheetData>
    <row r="1" spans="1:18" ht="23.25" x14ac:dyDescent="0.35">
      <c r="A1" s="261" t="s">
        <v>1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</row>
    <row r="2" spans="1:18" ht="23.25" x14ac:dyDescent="0.35">
      <c r="A2" s="261" t="s">
        <v>348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</row>
    <row r="5" spans="1:18" x14ac:dyDescent="0.25">
      <c r="N5" s="123">
        <f>+N6/N12</f>
        <v>0.16948718937159579</v>
      </c>
    </row>
    <row r="6" spans="1:18" x14ac:dyDescent="0.25">
      <c r="A6" s="7" t="s">
        <v>38</v>
      </c>
      <c r="B6" s="8">
        <v>2021</v>
      </c>
      <c r="N6" s="122">
        <f>+N7+N9+13000000</f>
        <v>62859338.640000015</v>
      </c>
    </row>
    <row r="7" spans="1:18" x14ac:dyDescent="0.25">
      <c r="A7" s="7" t="s">
        <v>57</v>
      </c>
      <c r="B7" t="s">
        <v>139</v>
      </c>
      <c r="N7">
        <f>32000000+12000000</f>
        <v>44000000</v>
      </c>
    </row>
    <row r="8" spans="1:18" x14ac:dyDescent="0.25">
      <c r="A8" s="7" t="s">
        <v>127</v>
      </c>
      <c r="B8" t="s">
        <v>128</v>
      </c>
      <c r="L8" s="14">
        <v>31931000</v>
      </c>
      <c r="M8" s="14">
        <v>32241000</v>
      </c>
      <c r="N8" s="121">
        <f>+N9-R25</f>
        <v>421893.53190001007</v>
      </c>
    </row>
    <row r="9" spans="1:18" ht="15.75" thickBot="1" x14ac:dyDescent="0.3">
      <c r="A9" s="25" t="s">
        <v>140</v>
      </c>
      <c r="B9" s="28">
        <f>+GETPIVOTDATA("VALOR",$A$10,"MES","ENERO","CLASE","INGRESO")-GETPIVOTDATA("VALOR",$A$10,"MES","ENERO","CLASE","COSTO")-GETPIVOTDATA("VALOR",$A$10,"MES","ENERO","CLASE","GASTO")</f>
        <v>7291265.9700000025</v>
      </c>
      <c r="C9" s="28">
        <f>+GETPIVOTDATA("VALOR",$A$10,"MES","FEBRERO","CLASE","INGRESO")-GETPIVOTDATA("VALOR",$A$10,"MES","FEBRERO","CLASE","COSTO")-GETPIVOTDATA("VALOR",$A$10,"MES","FEBRERO","CLASE","GASTO")</f>
        <v>6559927.2400000002</v>
      </c>
      <c r="D9" s="28">
        <f>+GETPIVOTDATA("VALOR",$A$10,"MES","MARZO","CLASE","INGRESO")-GETPIVOTDATA("VALOR",$A$10,"MES","MARZO","CLASE","COSTO")-GETPIVOTDATA("VALOR",$A$10,"MES","MARZO","CLASE","GASTO")</f>
        <v>10493417.660000004</v>
      </c>
      <c r="E9" s="28">
        <f>+GETPIVOTDATA("VALOR",$A$10,"MES","ABRIL","CLASE","INGRESO")-GETPIVOTDATA("VALOR",$A$10,"MES","ABRIL","CLASE","COSTO")-GETPIVOTDATA("VALOR",$A$10,"MES","ABRIL","CLASE","GASTO")</f>
        <v>7526165.959999999</v>
      </c>
      <c r="F9" s="28">
        <f>+GETPIVOTDATA("VALOR",$A$10,"MES","MAYO","CLASE","INGRESO")-GETPIVOTDATA("VALOR",$A$10,"MES","MAYO","CLASE","COSTO")-GETPIVOTDATA("VALOR",$A$10,"MES","MAYO","CLASE","GASTO")</f>
        <v>7780923.2600000072</v>
      </c>
      <c r="G9" s="28">
        <f>+GETPIVOTDATA("VALOR",$A$10,"MES","JUNIO","CLASE","INGRESO")-GETPIVOTDATA("VALOR",$A$10,"MES","JUNIO","CLASE","COSTO")-GETPIVOTDATA("VALOR",$A$10,"MES","JUNIO","CLASE","GASTO")</f>
        <v>9761694.9600000046</v>
      </c>
      <c r="H9" s="28">
        <f>+GETPIVOTDATA("VALOR",$A$10,"MES","JULIO","CLASE","INGRESO")-GETPIVOTDATA("VALOR",$A$10,"MES","JULIO","CLASE","COSTO")-GETPIVOTDATA("VALOR",$A$10,"MES","JULIO","CLASE","GASTO")</f>
        <v>8176452.8000000026</v>
      </c>
      <c r="I9" s="28">
        <f>+GETPIVOTDATA("VALOR",$A$10,"MES","AGOSTO","CLASE","INGRESO")-GETPIVOTDATA("VALOR",$A$10,"MES","AGOSTO","CLASE","COSTO")-GETPIVOTDATA("VALOR",$A$10,"MES","AGOSTO","CLASE","GASTO")</f>
        <v>3330135.5499999989</v>
      </c>
      <c r="J9" s="28">
        <f>+GETPIVOTDATA("VALOR",$A$10,"MES","SEPTIEMBRE","CLASE","INGRESO")-GETPIVOTDATA("VALOR",$A$10,"MES","SEPTIEMBRE","CLASE","COSTO")-GETPIVOTDATA("VALOR",$A$10,"MES","SEPTIEMBRE","CLASE","GASTO")</f>
        <v>-14400132.010000002</v>
      </c>
      <c r="K9" s="28">
        <f>+K12-K15-K17</f>
        <v>-8119306.4299999997</v>
      </c>
      <c r="L9" s="28">
        <f>+L12-L15-L17</f>
        <v>-301650.09999999776</v>
      </c>
      <c r="M9" s="28">
        <f>+M12-M15-M17</f>
        <v>-32239556.219999999</v>
      </c>
      <c r="N9" s="28">
        <f>+N12-N15-N17</f>
        <v>5859338.6400000155</v>
      </c>
      <c r="Q9" s="263" t="s">
        <v>354</v>
      </c>
      <c r="R9" s="263"/>
    </row>
    <row r="10" spans="1:18" x14ac:dyDescent="0.25">
      <c r="A10" s="7" t="s">
        <v>144</v>
      </c>
      <c r="B10" s="7" t="s">
        <v>60</v>
      </c>
      <c r="N10" s="81"/>
      <c r="Q10" s="103" t="s">
        <v>349</v>
      </c>
      <c r="R10" s="104">
        <f>+N9+N20</f>
        <v>17540145.510000017</v>
      </c>
    </row>
    <row r="11" spans="1:18" x14ac:dyDescent="0.25">
      <c r="A11" s="7" t="s">
        <v>42</v>
      </c>
      <c r="B11" s="30" t="s">
        <v>132</v>
      </c>
      <c r="C11" s="30" t="s">
        <v>133</v>
      </c>
      <c r="D11" s="30" t="s">
        <v>134</v>
      </c>
      <c r="E11" s="30" t="s">
        <v>135</v>
      </c>
      <c r="F11" s="30" t="s">
        <v>136</v>
      </c>
      <c r="G11" s="30" t="s">
        <v>137</v>
      </c>
      <c r="H11" s="30" t="s">
        <v>138</v>
      </c>
      <c r="I11" s="30" t="s">
        <v>44</v>
      </c>
      <c r="J11" s="30" t="s">
        <v>51</v>
      </c>
      <c r="K11" s="30" t="s">
        <v>126</v>
      </c>
      <c r="L11" s="30" t="s">
        <v>130</v>
      </c>
      <c r="M11" s="30" t="s">
        <v>131</v>
      </c>
      <c r="N11" s="97" t="s">
        <v>347</v>
      </c>
      <c r="Q11" s="107" t="s">
        <v>350</v>
      </c>
      <c r="R11" s="108">
        <f>+R10*31%</f>
        <v>5437445.1081000054</v>
      </c>
    </row>
    <row r="12" spans="1:18" x14ac:dyDescent="0.25">
      <c r="A12" s="8" t="s">
        <v>52</v>
      </c>
      <c r="B12" s="11">
        <v>23566694.670000002</v>
      </c>
      <c r="C12" s="11">
        <v>24367829.5</v>
      </c>
      <c r="D12" s="11">
        <v>30112667.360000003</v>
      </c>
      <c r="E12" s="11">
        <v>25718752.129999999</v>
      </c>
      <c r="F12" s="11">
        <v>33739235.540000007</v>
      </c>
      <c r="G12" s="11">
        <v>33736753.950000003</v>
      </c>
      <c r="H12" s="11">
        <v>34656349.920000002</v>
      </c>
      <c r="I12" s="11">
        <v>27849166.27</v>
      </c>
      <c r="J12" s="11">
        <v>31200136.049999997</v>
      </c>
      <c r="K12" s="11">
        <v>38404949.649999999</v>
      </c>
      <c r="L12" s="11">
        <v>36867503.880000003</v>
      </c>
      <c r="M12" s="11">
        <v>30659547.16</v>
      </c>
      <c r="N12" s="14">
        <f>+SUM(B12:M12)</f>
        <v>370879586.07999998</v>
      </c>
      <c r="O12" s="93">
        <f>+N12/N12</f>
        <v>1</v>
      </c>
      <c r="P12" s="118"/>
      <c r="Q12" s="109" t="s">
        <v>351</v>
      </c>
      <c r="R12" s="110">
        <f>+(1063133/9)*12</f>
        <v>1417510.6666666667</v>
      </c>
    </row>
    <row r="13" spans="1:18" x14ac:dyDescent="0.25">
      <c r="A13" s="9" t="s">
        <v>142</v>
      </c>
      <c r="B13" s="11">
        <v>23565828.670000002</v>
      </c>
      <c r="C13" s="11">
        <v>24367829.5</v>
      </c>
      <c r="D13" s="51">
        <v>30112162.920000002</v>
      </c>
      <c r="E13" s="11">
        <v>25717564.129999999</v>
      </c>
      <c r="F13" s="11">
        <v>33738468.260000005</v>
      </c>
      <c r="G13" s="11">
        <v>33736107.950000003</v>
      </c>
      <c r="H13" s="11">
        <v>34656348.640000001</v>
      </c>
      <c r="I13" s="11">
        <v>27797033.66</v>
      </c>
      <c r="J13" s="11">
        <v>31198163.799999997</v>
      </c>
      <c r="K13" s="11">
        <v>38396332.649999999</v>
      </c>
      <c r="L13" s="11">
        <v>36385057.359999999</v>
      </c>
      <c r="M13" s="11">
        <v>30608259.940000001</v>
      </c>
      <c r="N13" s="48">
        <f t="shared" ref="N13:N20" si="0">+SUM(B13:M13)</f>
        <v>370279157.47999996</v>
      </c>
      <c r="O13" s="94"/>
      <c r="P13" s="119"/>
      <c r="Q13" s="109" t="s">
        <v>352</v>
      </c>
      <c r="R13" s="110">
        <f>+((1935772.96+38702)/9)*12</f>
        <v>2632633.2799999998</v>
      </c>
    </row>
    <row r="14" spans="1:18" x14ac:dyDescent="0.25">
      <c r="A14" s="9" t="s">
        <v>152</v>
      </c>
      <c r="B14" s="11">
        <v>866</v>
      </c>
      <c r="C14" s="11"/>
      <c r="D14" s="11">
        <v>504.44</v>
      </c>
      <c r="E14" s="11">
        <v>1188</v>
      </c>
      <c r="F14" s="11">
        <v>767.28</v>
      </c>
      <c r="G14" s="11">
        <v>646</v>
      </c>
      <c r="H14" s="11">
        <v>1.28</v>
      </c>
      <c r="I14" s="11">
        <v>52132.61</v>
      </c>
      <c r="J14" s="11">
        <v>1972.25</v>
      </c>
      <c r="K14" s="11">
        <v>8617</v>
      </c>
      <c r="L14" s="11">
        <v>482446.52</v>
      </c>
      <c r="M14" s="11">
        <v>51287.22</v>
      </c>
      <c r="N14" s="48">
        <f t="shared" si="0"/>
        <v>600428.6</v>
      </c>
      <c r="O14" s="94"/>
      <c r="P14" s="119"/>
      <c r="Q14" s="105" t="s">
        <v>353</v>
      </c>
      <c r="R14" s="106">
        <f>+R11-R12-R13</f>
        <v>1387301.1614333387</v>
      </c>
    </row>
    <row r="15" spans="1:18" x14ac:dyDescent="0.25">
      <c r="A15" s="8" t="s">
        <v>112</v>
      </c>
      <c r="B15" s="11">
        <v>7329138</v>
      </c>
      <c r="C15" s="11">
        <v>8538026</v>
      </c>
      <c r="D15" s="11">
        <v>8774320</v>
      </c>
      <c r="E15" s="11">
        <v>7696276</v>
      </c>
      <c r="F15" s="11">
        <v>10472560</v>
      </c>
      <c r="G15" s="11">
        <v>11308754</v>
      </c>
      <c r="H15" s="11">
        <v>10714108</v>
      </c>
      <c r="I15" s="11">
        <v>8750840</v>
      </c>
      <c r="J15" s="11">
        <v>26448456</v>
      </c>
      <c r="K15" s="11">
        <v>23175424.5</v>
      </c>
      <c r="L15" s="11">
        <v>15230915</v>
      </c>
      <c r="M15" s="11">
        <v>30801526</v>
      </c>
      <c r="N15" s="14">
        <f t="shared" si="0"/>
        <v>169240343.5</v>
      </c>
      <c r="O15" s="93">
        <f>+N15/N12</f>
        <v>0.45632153899000061</v>
      </c>
      <c r="P15" s="118"/>
      <c r="R15" s="47">
        <f>+R14*50%</f>
        <v>693650.58071666933</v>
      </c>
    </row>
    <row r="16" spans="1:18" x14ac:dyDescent="0.25">
      <c r="A16" s="9" t="s">
        <v>117</v>
      </c>
      <c r="B16" s="11">
        <v>7329138</v>
      </c>
      <c r="C16" s="11">
        <v>8538026</v>
      </c>
      <c r="D16" s="11">
        <v>8774320</v>
      </c>
      <c r="E16" s="11">
        <v>7696276</v>
      </c>
      <c r="F16" s="11">
        <v>10472560</v>
      </c>
      <c r="G16" s="11">
        <v>11308754</v>
      </c>
      <c r="H16" s="11">
        <v>10714108</v>
      </c>
      <c r="I16" s="11">
        <v>8750840</v>
      </c>
      <c r="J16" s="11">
        <v>26448456</v>
      </c>
      <c r="K16" s="11">
        <v>23175424.5</v>
      </c>
      <c r="L16" s="11">
        <v>15230915</v>
      </c>
      <c r="M16" s="11">
        <v>30801526</v>
      </c>
      <c r="N16" s="48">
        <f t="shared" si="0"/>
        <v>169240343.5</v>
      </c>
      <c r="O16" s="94"/>
      <c r="P16" s="119"/>
      <c r="Q16" t="s">
        <v>360</v>
      </c>
      <c r="R16" s="10">
        <f>+R11*75%</f>
        <v>4078083.8310750043</v>
      </c>
    </row>
    <row r="17" spans="1:18" x14ac:dyDescent="0.25">
      <c r="A17" s="8" t="s">
        <v>45</v>
      </c>
      <c r="B17" s="11">
        <v>8946290.6999999993</v>
      </c>
      <c r="C17" s="11">
        <v>9269876.2599999998</v>
      </c>
      <c r="D17" s="11">
        <v>10844929.699999999</v>
      </c>
      <c r="E17" s="11">
        <v>10496310.17</v>
      </c>
      <c r="F17" s="11">
        <v>15485752.279999999</v>
      </c>
      <c r="G17" s="11">
        <v>12666304.989999998</v>
      </c>
      <c r="H17" s="11">
        <v>15765789.119999999</v>
      </c>
      <c r="I17" s="11">
        <v>15768190.720000001</v>
      </c>
      <c r="J17" s="11">
        <v>19151812.059999999</v>
      </c>
      <c r="K17" s="11">
        <v>23348831.579999998</v>
      </c>
      <c r="L17" s="11">
        <v>21938238.98</v>
      </c>
      <c r="M17" s="11">
        <v>32097577.379999999</v>
      </c>
      <c r="N17" s="14">
        <f t="shared" si="0"/>
        <v>195779903.93999997</v>
      </c>
      <c r="O17" s="93">
        <f>+N17/N12</f>
        <v>0.52787996775257828</v>
      </c>
      <c r="P17" s="118"/>
      <c r="Q17" t="s">
        <v>361</v>
      </c>
      <c r="R17" s="10">
        <f>+R16-R12-R13</f>
        <v>27939.88440833753</v>
      </c>
    </row>
    <row r="18" spans="1:18" x14ac:dyDescent="0.25">
      <c r="A18" s="9" t="s">
        <v>46</v>
      </c>
      <c r="B18" s="11">
        <v>7756304</v>
      </c>
      <c r="C18" s="11">
        <v>8451524</v>
      </c>
      <c r="D18" s="11">
        <v>9331949</v>
      </c>
      <c r="E18" s="11">
        <v>7499436</v>
      </c>
      <c r="F18" s="11">
        <v>12293881.699999999</v>
      </c>
      <c r="G18" s="11">
        <v>9228143.0399999991</v>
      </c>
      <c r="H18" s="11">
        <v>12600952.33</v>
      </c>
      <c r="I18" s="11">
        <v>12361064</v>
      </c>
      <c r="J18" s="11">
        <v>16081747</v>
      </c>
      <c r="K18" s="11">
        <v>18729601</v>
      </c>
      <c r="L18" s="11">
        <v>17267227</v>
      </c>
      <c r="M18" s="11">
        <v>18265234</v>
      </c>
      <c r="N18" s="48">
        <f t="shared" si="0"/>
        <v>149867063.06999999</v>
      </c>
      <c r="O18" s="94"/>
      <c r="P18" s="119"/>
      <c r="R18" s="120">
        <f>+R16-R17</f>
        <v>4050143.9466666668</v>
      </c>
    </row>
    <row r="19" spans="1:18" x14ac:dyDescent="0.25">
      <c r="A19" s="9" t="s">
        <v>304</v>
      </c>
      <c r="B19" s="11"/>
      <c r="C19" s="11"/>
      <c r="D19" s="11"/>
      <c r="E19" s="11">
        <v>2200591</v>
      </c>
      <c r="F19" s="11">
        <v>2200591</v>
      </c>
      <c r="G19" s="11">
        <v>2618770</v>
      </c>
      <c r="H19" s="11">
        <v>2458917</v>
      </c>
      <c r="I19" s="11">
        <v>2714610</v>
      </c>
      <c r="J19" s="11">
        <v>2200591</v>
      </c>
      <c r="K19" s="11">
        <v>2977750</v>
      </c>
      <c r="L19" s="11">
        <v>3947107</v>
      </c>
      <c r="M19" s="11">
        <v>3875107</v>
      </c>
      <c r="N19" s="48">
        <f t="shared" si="0"/>
        <v>25194034</v>
      </c>
      <c r="O19" s="94"/>
      <c r="P19" s="119"/>
    </row>
    <row r="20" spans="1:18" x14ac:dyDescent="0.25">
      <c r="A20" s="9" t="s">
        <v>50</v>
      </c>
      <c r="B20" s="11">
        <v>1189986.7</v>
      </c>
      <c r="C20" s="11">
        <v>818352.26</v>
      </c>
      <c r="D20" s="11">
        <v>1512980.7000000002</v>
      </c>
      <c r="E20" s="11">
        <v>796283.16999999993</v>
      </c>
      <c r="F20" s="11">
        <v>991279.58</v>
      </c>
      <c r="G20" s="11">
        <v>819391.95</v>
      </c>
      <c r="H20" s="11">
        <v>705919.78999999992</v>
      </c>
      <c r="I20" s="11">
        <v>692516.72</v>
      </c>
      <c r="J20" s="11">
        <v>869474.06</v>
      </c>
      <c r="K20" s="11">
        <v>1641480.58</v>
      </c>
      <c r="L20" s="11">
        <v>723904.98</v>
      </c>
      <c r="M20" s="11">
        <v>919236.38</v>
      </c>
      <c r="N20" s="48">
        <f t="shared" si="0"/>
        <v>11680806.870000001</v>
      </c>
      <c r="O20" s="94"/>
      <c r="P20" s="119"/>
      <c r="Q20" t="s">
        <v>362</v>
      </c>
    </row>
    <row r="21" spans="1:18" x14ac:dyDescent="0.25">
      <c r="A21" s="9" t="s">
        <v>287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>
        <v>9038000</v>
      </c>
      <c r="Q21" t="s">
        <v>360</v>
      </c>
      <c r="R21" s="10">
        <f>+(R11+3749000)*75%</f>
        <v>6889833.8310750034</v>
      </c>
    </row>
    <row r="22" spans="1:18" x14ac:dyDescent="0.25">
      <c r="R22" s="10">
        <f>+R12+R13</f>
        <v>4050143.9466666663</v>
      </c>
    </row>
    <row r="23" spans="1:18" x14ac:dyDescent="0.25">
      <c r="R23" s="10">
        <f>+R21-R22</f>
        <v>2839689.8844083371</v>
      </c>
    </row>
    <row r="25" spans="1:18" x14ac:dyDescent="0.25">
      <c r="Q25" s="46" t="s">
        <v>363</v>
      </c>
      <c r="R25" s="47">
        <f>+R14+R18</f>
        <v>5437445.1081000054</v>
      </c>
    </row>
    <row r="26" spans="1:18" x14ac:dyDescent="0.25">
      <c r="B26" s="99"/>
      <c r="C26" s="99"/>
      <c r="D26" s="99"/>
      <c r="E26" s="49"/>
      <c r="F26" s="49"/>
      <c r="G26" s="49"/>
      <c r="H26" s="49"/>
      <c r="I26" s="49"/>
      <c r="J26" s="100"/>
      <c r="K26" s="49"/>
      <c r="L26" s="49"/>
      <c r="M26" s="49"/>
    </row>
    <row r="27" spans="1:18" x14ac:dyDescent="0.25">
      <c r="Q27" s="39">
        <v>44652</v>
      </c>
      <c r="R27" s="10">
        <f>+R25*50%</f>
        <v>2718722.5540500027</v>
      </c>
    </row>
    <row r="28" spans="1:18" x14ac:dyDescent="0.25">
      <c r="Q28" s="39">
        <v>44713</v>
      </c>
      <c r="R28" s="10">
        <f>+R25*50%</f>
        <v>2718722.5540500027</v>
      </c>
    </row>
    <row r="30" spans="1:18" x14ac:dyDescent="0.25">
      <c r="Q30" s="263" t="s">
        <v>355</v>
      </c>
      <c r="R30" s="263"/>
    </row>
    <row r="31" spans="1:18" x14ac:dyDescent="0.25">
      <c r="Q31" s="101" t="s">
        <v>356</v>
      </c>
      <c r="R31" s="102">
        <f>+N12</f>
        <v>370879586.07999998</v>
      </c>
    </row>
    <row r="32" spans="1:18" x14ac:dyDescent="0.25">
      <c r="Q32" s="111" t="s">
        <v>357</v>
      </c>
      <c r="R32" s="112">
        <f>+R31*3.3/1000</f>
        <v>1223902.6340639999</v>
      </c>
    </row>
    <row r="33" spans="17:18" x14ac:dyDescent="0.25">
      <c r="Q33" s="113" t="s">
        <v>358</v>
      </c>
      <c r="R33" s="114">
        <f>+(737194.41/9)*12</f>
        <v>982925.88000000012</v>
      </c>
    </row>
    <row r="34" spans="17:18" x14ac:dyDescent="0.25">
      <c r="Q34" s="115" t="s">
        <v>359</v>
      </c>
      <c r="R34" s="116">
        <f>+R32-R33</f>
        <v>240976.75406399975</v>
      </c>
    </row>
  </sheetData>
  <mergeCells count="4">
    <mergeCell ref="A1:M1"/>
    <mergeCell ref="A2:M2"/>
    <mergeCell ref="Q9:R9"/>
    <mergeCell ref="Q30:R30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Gráficos</vt:lpstr>
      </vt:variant>
      <vt:variant>
        <vt:i4>1</vt:i4>
      </vt:variant>
    </vt:vector>
  </HeadingPairs>
  <TitlesOfParts>
    <vt:vector size="23" baseType="lpstr">
      <vt:lpstr>Sheet1</vt:lpstr>
      <vt:lpstr>INFORME</vt:lpstr>
      <vt:lpstr>PROYECCION IMP</vt:lpstr>
      <vt:lpstr>E.R. PPTO - REAL</vt:lpstr>
      <vt:lpstr>BASE DE DATOS E.R.</vt:lpstr>
      <vt:lpstr>E.R. COMPARATIVO</vt:lpstr>
      <vt:lpstr>ESTIMADO CIERRE 2023</vt:lpstr>
      <vt:lpstr>PROYECCION IMP (2)</vt:lpstr>
      <vt:lpstr>GRÁFICA</vt:lpstr>
      <vt:lpstr>G.MARGEN NETO</vt:lpstr>
      <vt:lpstr>G. COMP. PPTO - EJEC.</vt:lpstr>
      <vt:lpstr>BALANCE GENERAL</vt:lpstr>
      <vt:lpstr>PROYECCIÓN CIERRE 2024</vt:lpstr>
      <vt:lpstr>BASE DE DATOS BG</vt:lpstr>
      <vt:lpstr>PROYECCIÓN CIERRE 2025</vt:lpstr>
      <vt:lpstr>PROYECCIÓN JUNIO 2025</vt:lpstr>
      <vt:lpstr>PROYECCIÓN CIERRE 2025 TENTATIV</vt:lpstr>
      <vt:lpstr>PROYECCIÓN CIERRE 2025 FINAL</vt:lpstr>
      <vt:lpstr>NOTAS REUNIÓN 310725</vt:lpstr>
      <vt:lpstr>Hoja2</vt:lpstr>
      <vt:lpstr>PROYECCIÓN CIERRE DIC. 2021</vt:lpstr>
      <vt:lpstr>PROYECCIÓN CIERRE DIC. 2021 (2</vt:lpstr>
      <vt:lpstr>Crecimiento último año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HURTADO</dc:creator>
  <cp:lastModifiedBy>Leidy Luna</cp:lastModifiedBy>
  <dcterms:created xsi:type="dcterms:W3CDTF">2018-10-07T22:55:50Z</dcterms:created>
  <dcterms:modified xsi:type="dcterms:W3CDTF">2026-04-28T01:31:20Z</dcterms:modified>
</cp:coreProperties>
</file>